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drawings/drawing4.xml" ContentType="application/vnd.openxmlformats-officedocument.drawingml.chartshapes+xml"/>
  <Override PartName="/xl/charts/chart8.xml" ContentType="application/vnd.openxmlformats-officedocument.drawingml.chart+xml"/>
  <Override PartName="/xl/drawings/drawing5.xml" ContentType="application/vnd.openxmlformats-officedocument.drawingml.chartshapes+xml"/>
  <Override PartName="/xl/charts/chart9.xml" ContentType="application/vnd.openxmlformats-officedocument.drawingml.chart+xml"/>
  <Override PartName="/xl/drawings/drawing6.xml" ContentType="application/vnd.openxmlformats-officedocument.drawingml.chartshapes+xml"/>
  <Override PartName="/xl/charts/chart10.xml" ContentType="application/vnd.openxmlformats-officedocument.drawingml.chart+xml"/>
  <Override PartName="/xl/drawings/drawing7.xml" ContentType="application/vnd.openxmlformats-officedocument.drawingml.chartshapes+xml"/>
  <Override PartName="/xl/drawings/drawing8.xml" ContentType="application/vnd.openxmlformats-officedocument.drawing+xml"/>
  <Override PartName="/xl/charts/chart11.xml" ContentType="application/vnd.openxmlformats-officedocument.drawingml.chart+xml"/>
  <Override PartName="/xl/drawings/drawing9.xml" ContentType="application/vnd.openxmlformats-officedocument.drawingml.chartshapes+xml"/>
  <Override PartName="/xl/charts/chart12.xml" ContentType="application/vnd.openxmlformats-officedocument.drawingml.chart+xml"/>
  <Override PartName="/xl/drawings/drawing10.xml" ContentType="application/vnd.openxmlformats-officedocument.drawingml.chartshapes+xml"/>
  <Override PartName="/xl/charts/chart13.xml" ContentType="application/vnd.openxmlformats-officedocument.drawingml.chart+xml"/>
  <Override PartName="/xl/drawings/drawing11.xml" ContentType="application/vnd.openxmlformats-officedocument.drawingml.chartshapes+xml"/>
  <Override PartName="/xl/charts/chart14.xml" ContentType="application/vnd.openxmlformats-officedocument.drawingml.chart+xml"/>
  <Override PartName="/xl/drawings/drawing12.xml" ContentType="application/vnd.openxmlformats-officedocument.drawingml.chartshapes+xml"/>
  <Override PartName="/xl/drawings/drawing13.xml" ContentType="application/vnd.openxmlformats-officedocument.drawing+xml"/>
  <Override PartName="/xl/charts/chart15.xml" ContentType="application/vnd.openxmlformats-officedocument.drawingml.chart+xml"/>
  <Override PartName="/xl/drawings/drawing14.xml" ContentType="application/vnd.openxmlformats-officedocument.drawingml.chartshapes+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codeName="ThisWorkbook" autoCompressPictures="0"/>
  <mc:AlternateContent xmlns:mc="http://schemas.openxmlformats.org/markup-compatibility/2006">
    <mc:Choice Requires="x15">
      <x15ac:absPath xmlns:x15ac="http://schemas.microsoft.com/office/spreadsheetml/2010/11/ac" url="E:\MSc Working\Spring 2017\Water Engineering\Project\50% Submission\Living Building Challenge\RWH\"/>
    </mc:Choice>
  </mc:AlternateContent>
  <bookViews>
    <workbookView xWindow="0" yWindow="0" windowWidth="20490" windowHeight="7305" tabRatio="943" activeTab="7"/>
  </bookViews>
  <sheets>
    <sheet name="Introduction" sheetId="8" r:id="rId1"/>
    <sheet name="Scenarios" sheetId="29" r:id="rId2"/>
    <sheet name="rsklibSimData" sheetId="36" state="hidden" r:id="rId3"/>
    <sheet name="Input" sheetId="1" r:id="rId4"/>
    <sheet name="Inventory" sheetId="15" r:id="rId5"/>
    <sheet name="Calculations" sheetId="5" r:id="rId6"/>
    <sheet name="Financial Assessment" sheetId="22" r:id="rId7"/>
    <sheet name="Results" sheetId="4" r:id="rId8"/>
    <sheet name="RiskSerializationData" sheetId="34" state="hidden" r:id="rId9"/>
    <sheet name="Additional Results" sheetId="32" r:id="rId10"/>
    <sheet name="Tank Costing" sheetId="23" r:id="rId11"/>
    <sheet name="Validation Sheet" sheetId="24" state="hidden" r:id="rId12"/>
    <sheet name="LEED" sheetId="31" r:id="rId13"/>
    <sheet name="Equations " sheetId="6" r:id="rId14"/>
    <sheet name="EEAST Updates" sheetId="37" r:id="rId15"/>
  </sheets>
  <externalReferences>
    <externalReference r:id="rId16"/>
    <externalReference r:id="rId17"/>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1825</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Beginning_Balance" localSheetId="12">-FV(LEED!Interest_Rate/12,LEED!Payment_Number-1,-LEED!Monthly_Payment,LEED!Loan_Amount)</definedName>
    <definedName name="Beginning_Balance" localSheetId="1">-FV(Scenarios!Interest_Rate/12,Scenarios!Payment_Number-1,-Scenarios!Monthly_Payment,Scenarios!Loan_Amount)</definedName>
    <definedName name="Beginning_Balance">-FV(Interest_Rate/12,Payment_Number-1,-Monthly_Payment,Loan_Amount)</definedName>
    <definedName name="BuildingType" localSheetId="12">'[1]Validation Sheet'!$B$3:$B$6</definedName>
    <definedName name="BuildingType">'Validation Sheet'!$B$3:$B$6</definedName>
    <definedName name="Date" localSheetId="12">DATE(YEAR(LEED!Loan_Start),MONTH(LEED!Loan_Start)+LEED!Payment_Number,DAY(LEED!Loan_Start))</definedName>
    <definedName name="Date" localSheetId="1">DATE(YEAR(Scenarios!Loan_Start),MONTH(Scenarios!Loan_Start)+Scenarios!Payment_Number,DAY(Scenarios!Loan_Start))</definedName>
    <definedName name="Date">DATE(YEAR(Loan_Start),MONTH(Loan_Start)+Payment_Number,DAY(Loan_Start))</definedName>
    <definedName name="ddd" localSheetId="12">-PPMT(LEED!Interest_Rate/12,LEED!Payment_Number,LEED!Number_of_Payments,LEED!Loan_Amount)</definedName>
    <definedName name="ddd" localSheetId="1">-PPMT(Scenarios!Interest_Rate/12,Scenarios!Payment_Number,Scenarios!Number_of_Payments,Scenarios!Loan_Amount)</definedName>
    <definedName name="ddd">-PPMT(Interest_Rate/12,Payment_Number,Number_of_Payments,Loan_Amount)</definedName>
    <definedName name="Ending_Balance" localSheetId="12">-FV(LEED!Interest_Rate/12,LEED!Payment_Number,-LEED!Monthly_Payment,LEED!Loan_Amount)</definedName>
    <definedName name="Ending_Balance" localSheetId="1">-FV(Scenarios!Interest_Rate/12,Scenarios!Payment_Number,-Scenarios!Monthly_Payment,Scenarios!Loan_Amount)</definedName>
    <definedName name="Ending_Balance">-FV(Interest_Rate/12,Payment_Number,-Monthly_Payment,Loan_Amount)</definedName>
    <definedName name="FixtureEfficiency" localSheetId="12">'[1]Validation Sheet'!$E$3:$E$4</definedName>
    <definedName name="FixtureEfficiency">'Validation Sheet'!$E$3:$E$4</definedName>
    <definedName name="fpdate" localSheetId="12">#REF!</definedName>
    <definedName name="fpdate" localSheetId="1">#REF!</definedName>
    <definedName name="fpdate">#REF!</definedName>
    <definedName name="frequency" localSheetId="12">{"Annually";"Semi-Annually";"Quarterly";"Bi-Monthly";"Monthly";"Semi-Monthly";"Bi-Weekly"}</definedName>
    <definedName name="frequency">{"Annually";"Semi-Annually";"Quarterly";"Bi-Monthly";"Monthly";"Semi-Monthly";"Bi-Weekly"}</definedName>
    <definedName name="Header_Row" localSheetId="12">ROW(#REF!)</definedName>
    <definedName name="Header_Row" localSheetId="1">ROW(#REF!)</definedName>
    <definedName name="Header_Row">ROW(#REF!)</definedName>
    <definedName name="Interest" localSheetId="12">-IPMT(LEED!Interest_Rate/12,LEED!Payment_Number,LEED!Number_of_Payments,LEED!Loan_Amount)</definedName>
    <definedName name="Interest" localSheetId="1">-IPMT(Scenarios!Interest_Rate/12,Scenarios!Payment_Number,Scenarios!Number_of_Payments,Scenarios!Loan_Amount)</definedName>
    <definedName name="Interest">-IPMT(Interest_Rate/12,Payment_Number,Number_of_Payments,Loan_Amount)</definedName>
    <definedName name="Interest_Rate" localSheetId="12">#REF!</definedName>
    <definedName name="Interest_Rate" localSheetId="1">#REF!</definedName>
    <definedName name="Interest_Rate">#REF!</definedName>
    <definedName name="Last_Row" localSheetId="12">IF(LEED!Values_Entered,LEED!Header_Row+LEED!Number_of_Payments,LEED!Header_Row)</definedName>
    <definedName name="Last_Row" localSheetId="1">IF(Scenarios!Values_Entered,Scenarios!Header_Row+Scenarios!Number_of_Payments,Scenarios!Header_Row)</definedName>
    <definedName name="Last_Row">IF(Values_Entered,Header_Row+Number_of_Payments,Header_Row)</definedName>
    <definedName name="Loan_Amount" localSheetId="12">#REF!</definedName>
    <definedName name="Loan_Amount" localSheetId="1">#REF!</definedName>
    <definedName name="Loan_Amount">#REF!</definedName>
    <definedName name="Loan_Not_Paid" localSheetId="12">IF(LEED!Payment_Number&lt;=LEED!Number_of_Payments,1,0)</definedName>
    <definedName name="Loan_Not_Paid" localSheetId="1">IF(Scenarios!Payment_Number&lt;=Scenarios!Number_of_Payments,1,0)</definedName>
    <definedName name="Loan_Not_Paid">IF(Payment_Number&lt;=Number_of_Payments,1,0)</definedName>
    <definedName name="Loan_Start" localSheetId="12">#REF!</definedName>
    <definedName name="Loan_Start" localSheetId="1">#REF!</definedName>
    <definedName name="Loan_Start">#REF!</definedName>
    <definedName name="Loan_Years" localSheetId="12">#REF!</definedName>
    <definedName name="Loan_Years" localSheetId="1">#REF!</definedName>
    <definedName name="Loan_Years">#REF!</definedName>
    <definedName name="Monthly_Payment" localSheetId="12">-PMT(LEED!Interest_Rate/12,LEED!Number_of_Payments,LEED!Loan_Amount)</definedName>
    <definedName name="Monthly_Payment" localSheetId="1">-PMT(Scenarios!Interest_Rate/12,Scenarios!Number_of_Payments,Scenarios!Loan_Amount)</definedName>
    <definedName name="Monthly_Payment">-PMT(Interest_Rate/12,Number_of_Payments,Loan_Amount)</definedName>
    <definedName name="months_per_period" localSheetId="12">INDEX({12,6,3,2,1,0.5,0.5},MATCH(#REF!,LEED!frequency,0))</definedName>
    <definedName name="months_per_period" localSheetId="1">INDEX({12,6,3,2,1,0.5,0.5},MATCH(#REF!,[0]!frequency,0))</definedName>
    <definedName name="months_per_period">INDEX({12,6,3,2,1,0.5,0.5},MATCH(#REF!,frequency,0))</definedName>
    <definedName name="nper" localSheetId="12">term*LEED!periods_per_year</definedName>
    <definedName name="nper">term*periods_per_year</definedName>
    <definedName name="Number_of_Payments" localSheetId="12">#REF!</definedName>
    <definedName name="Number_of_Payments" localSheetId="1">#REF!</definedName>
    <definedName name="Number_of_Payments">#REF!</definedName>
    <definedName name="OLE_LINK1" localSheetId="13">'Equations '!$B$41</definedName>
    <definedName name="Pal_Workbook_GUID" hidden="1">"4WNE131K1I6C3U9P3F3ILTPG"</definedName>
    <definedName name="payment" localSheetId="12">#REF!</definedName>
    <definedName name="payment" localSheetId="1">#REF!</definedName>
    <definedName name="payment">#REF!</definedName>
    <definedName name="Payment_Date" localSheetId="12">DATE(YEAR(LEED!Loan_Start),MONTH(LEED!Loan_Start)+LEED!Payment_Number,DAY(LEED!Loan_Start))</definedName>
    <definedName name="Payment_Date" localSheetId="1">DATE(YEAR(Scenarios!Loan_Start),MONTH(Scenarios!Loan_Start)+Scenarios!Payment_Number,DAY(Scenarios!Loan_Start))</definedName>
    <definedName name="Payment_Date">DATE(YEAR(Loan_Start),MONTH(Loan_Start)+Payment_Number,DAY(Loan_Start))</definedName>
    <definedName name="Payment_Number" localSheetId="12">ROW()-LEED!Header_Row</definedName>
    <definedName name="Payment_Number" localSheetId="1">ROW()-Scenarios!Header_Row</definedName>
    <definedName name="Payment_Number">ROW()-Header_Row</definedName>
    <definedName name="payments_per_year" localSheetId="12">'[1]Financial Assessment'!$F$7</definedName>
    <definedName name="payments_per_year">'Financial Assessment'!$F$7</definedName>
    <definedName name="periods_per_year" localSheetId="12">INDEX({1,2,4,6,12,24,26},MATCH([2]PaymentCalculator!$D$9,LEED!frequency,0))</definedName>
    <definedName name="periods_per_year">INDEX({1,2,4,6,12,24,26},MATCH([2]PaymentCalculator!$D$9,frequency,0))</definedName>
    <definedName name="Principal" localSheetId="12">-PPMT(LEED!Interest_Rate/12,LEED!Payment_Number,LEED!Number_of_Payments,LEED!Loan_Amount)</definedName>
    <definedName name="Principal" localSheetId="1">-PPMT(Scenarios!Interest_Rate/12,Scenarios!Payment_Number,Scenarios!Number_of_Payments,Scenarios!Loan_Amount)</definedName>
    <definedName name="Principal">-PPMT(Interest_Rate/12,Payment_Number,Number_of_Payments,Loan_Amount)</definedName>
    <definedName name="_xlnm.Print_Area" localSheetId="12">LEED!$A$1:$I$59</definedName>
    <definedName name="_xlnm.Print_Area" localSheetId="7">Results!$A$1:$I$52</definedName>
    <definedName name="_xlnm.Print_Area" localSheetId="1">Scenarios!$A$1:$I$52</definedName>
    <definedName name="rate" localSheetId="12">#REF!</definedName>
    <definedName name="rate" localSheetId="1">#REF!</definedName>
    <definedName name="rate">#REF!</definedName>
    <definedName name="rff" localSheetId="12">-PPMT(LEED!Interest_Rate/12,LEED!Payment_Number,LEED!Number_of_Payments,LEED!Loan_Amount)</definedName>
    <definedName name="rff" localSheetId="1">-PPMT(Scenarios!Interest_Rate/12,Scenarios!Payment_Number,Scenarios!Number_of_Payments,Scenarios!Loan_Amount)</definedName>
    <definedName name="rff">-PPMT(Interest_Rate/12,Payment_Number,Number_of_Payments,Loan_Amount)</definedName>
    <definedName name="RiskAfterRecalcMacro" hidden="1">""</definedName>
    <definedName name="RiskAfterSimMacro" hidden="1">""</definedName>
    <definedName name="riskATSSboxGraph" hidden="1">FALSE</definedName>
    <definedName name="riskATSSincludeSimtables" hidden="1">TRUE</definedName>
    <definedName name="riskATSSinputsGraphs" hidden="1">FALSE</definedName>
    <definedName name="riskATSSoutputStatistic" hidden="1">3</definedName>
    <definedName name="riskATSSpercentChangeGraph" hidden="1">TRUE</definedName>
    <definedName name="riskATSSpercentileGraph" hidden="1">TRUE</definedName>
    <definedName name="riskATSSpercentileValue" hidden="1">0.5</definedName>
    <definedName name="riskATSSprintReport" hidden="1">FALSE</definedName>
    <definedName name="riskATSSreportsInActiveBook" hidden="1">FALSE</definedName>
    <definedName name="riskATSSreportsSelected" hidden="1">TRUE</definedName>
    <definedName name="riskATSSsummaryReport" hidden="1">TRUE</definedName>
    <definedName name="riskATSStornadoGraph" hidden="1">TRUE</definedName>
    <definedName name="riskATSTbaselineRequested" hidden="1">TRUE</definedName>
    <definedName name="riskATSTboxGraph" hidden="1">TRUE</definedName>
    <definedName name="riskATSTcomparisonGraph" hidden="1">TRUE</definedName>
    <definedName name="riskATSThistogramGraph" hidden="1">FALSE</definedName>
    <definedName name="riskATSToutputStatistic" hidden="1">4</definedName>
    <definedName name="riskATSTprintReport" hidden="1">FALSE</definedName>
    <definedName name="riskATSTreportsInActiveBook" hidden="1">FALSE</definedName>
    <definedName name="riskATSTreportsSelected" hidden="1">TRUE</definedName>
    <definedName name="riskATSTsequentialStress" hidden="1">TRUE</definedName>
    <definedName name="riskATSTsummaryReport" hidden="1">TRUE</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FALSE</definedName>
    <definedName name="RiskUseMultipleCPUs" hidden="1">TRUE</definedName>
    <definedName name="start_date" localSheetId="12">'[1]Financial Assessment'!$C$18</definedName>
    <definedName name="start_date">'Financial Assessment'!$C$18</definedName>
    <definedName name="term">[2]PaymentCalculator!$D$7</definedName>
    <definedName name="Total_Cost" localSheetId="12">#REF!</definedName>
    <definedName name="Total_Cost" localSheetId="1">#REF!</definedName>
    <definedName name="Total_Cost">#REF!</definedName>
    <definedName name="Values_Entered" localSheetId="12">IF(LEED!Loan_Amount*LEED!Interest_Rate*LEED!Loan_Years*LEED!Loan_Start&gt;0,1,0)</definedName>
    <definedName name="Values_Entered" localSheetId="1">IF(Scenarios!Loan_Amount*Scenarios!Interest_Rate*Scenarios!Loan_Years*Scenarios!Loan_Start&gt;0,1,0)</definedName>
    <definedName name="Values_Entered">IF(Loan_Amount*Interest_Rate*Loan_Years*Loan_Start&gt;0,1,0)</definedName>
  </definedNames>
  <calcPr calcId="152511" concurrentCalc="0"/>
  <extLst>
    <ext xmlns:mx="http://schemas.microsoft.com/office/mac/excel/2008/main" uri="{7523E5D3-25F3-A5E0-1632-64F254C22452}">
      <mx:ArchID Flags="2"/>
    </ext>
  </extLst>
</workbook>
</file>

<file path=xl/calcChain.xml><?xml version="1.0" encoding="utf-8"?>
<calcChain xmlns="http://schemas.openxmlformats.org/spreadsheetml/2006/main">
  <c r="D41" i="1" l="1"/>
  <c r="D43" i="1"/>
  <c r="E49" i="1"/>
  <c r="K13" i="5"/>
  <c r="K14" i="5"/>
  <c r="K16" i="5"/>
  <c r="D15" i="15"/>
  <c r="D42" i="1"/>
  <c r="E48" i="1"/>
  <c r="K8" i="5"/>
  <c r="K9" i="5"/>
  <c r="K11" i="5"/>
  <c r="U16" i="5"/>
  <c r="U17" i="5"/>
  <c r="U18" i="5"/>
  <c r="U10" i="5"/>
  <c r="U19" i="5"/>
  <c r="U20" i="5"/>
  <c r="U21" i="5"/>
  <c r="U13" i="5"/>
  <c r="U12" i="5"/>
  <c r="BV37" i="15"/>
  <c r="BV38" i="15"/>
  <c r="D11" i="15"/>
  <c r="F17" i="1"/>
  <c r="K3" i="5"/>
  <c r="D8" i="15"/>
  <c r="G8" i="15"/>
  <c r="D26" i="15"/>
  <c r="F26" i="15"/>
  <c r="G26" i="15"/>
  <c r="E21" i="5"/>
  <c r="BT37" i="15"/>
  <c r="BT38" i="15"/>
  <c r="D4" i="15"/>
  <c r="F10" i="15"/>
  <c r="K11" i="15"/>
  <c r="K10" i="15"/>
  <c r="K24" i="15"/>
  <c r="K31" i="15"/>
  <c r="K40" i="15"/>
  <c r="I24" i="15"/>
  <c r="I31" i="15"/>
  <c r="I40" i="15"/>
  <c r="F24" i="15"/>
  <c r="F31" i="15"/>
  <c r="F40" i="15"/>
  <c r="BX38" i="15"/>
  <c r="CB38" i="15"/>
  <c r="D40" i="15"/>
  <c r="G40" i="15"/>
  <c r="J40" i="15"/>
  <c r="K23" i="15"/>
  <c r="K17" i="15"/>
  <c r="K16" i="15"/>
  <c r="I23" i="15"/>
  <c r="I17" i="15"/>
  <c r="I16" i="15"/>
  <c r="I11" i="15"/>
  <c r="I10" i="15"/>
  <c r="G19" i="31"/>
  <c r="D27" i="15"/>
  <c r="G27" i="15"/>
  <c r="J27" i="15"/>
  <c r="D20" i="31"/>
  <c r="E20" i="31"/>
  <c r="H20" i="31"/>
  <c r="D22" i="31"/>
  <c r="E22" i="31"/>
  <c r="N7" i="23"/>
  <c r="G6" i="15"/>
  <c r="G7" i="15"/>
  <c r="F11" i="15"/>
  <c r="C23" i="5"/>
  <c r="E19" i="5"/>
  <c r="E20" i="5"/>
  <c r="D35" i="15"/>
  <c r="F35" i="15"/>
  <c r="G35" i="15"/>
  <c r="D36" i="15"/>
  <c r="G36" i="15"/>
  <c r="F49" i="1"/>
  <c r="F13" i="15"/>
  <c r="F32" i="15"/>
  <c r="D32" i="15"/>
  <c r="G32" i="15"/>
  <c r="F15" i="15"/>
  <c r="F34" i="15"/>
  <c r="D33" i="15"/>
  <c r="F14" i="15"/>
  <c r="F33" i="15"/>
  <c r="G33" i="15"/>
  <c r="D29" i="15"/>
  <c r="D38" i="15"/>
  <c r="G38" i="15"/>
  <c r="D30" i="15"/>
  <c r="D39" i="15"/>
  <c r="F39" i="15"/>
  <c r="G39" i="15"/>
  <c r="H14" i="5"/>
  <c r="AP29" i="5"/>
  <c r="AP30" i="5"/>
  <c r="AP31" i="5"/>
  <c r="AP32" i="5"/>
  <c r="AP33" i="5"/>
  <c r="AP34" i="5"/>
  <c r="AP35" i="5"/>
  <c r="AP36" i="5"/>
  <c r="AP37" i="5"/>
  <c r="AP38" i="5"/>
  <c r="AP39" i="5"/>
  <c r="AP40" i="5"/>
  <c r="AP41" i="5"/>
  <c r="AP42" i="5"/>
  <c r="AP43" i="5"/>
  <c r="AP44" i="5"/>
  <c r="AP45" i="5"/>
  <c r="AP46" i="5"/>
  <c r="AP47" i="5"/>
  <c r="AP48" i="5"/>
  <c r="AP49" i="5"/>
  <c r="AP50" i="5"/>
  <c r="AP51" i="5"/>
  <c r="AP52" i="5"/>
  <c r="AP53" i="5"/>
  <c r="AP54" i="5"/>
  <c r="AP55" i="5"/>
  <c r="AP56" i="5"/>
  <c r="AP57" i="5"/>
  <c r="AP58" i="5"/>
  <c r="AP59" i="5"/>
  <c r="AP60" i="5"/>
  <c r="AP61" i="5"/>
  <c r="AP62" i="5"/>
  <c r="AP63" i="5"/>
  <c r="AP64" i="5"/>
  <c r="AP65" i="5"/>
  <c r="AP66" i="5"/>
  <c r="AP67" i="5"/>
  <c r="AP68" i="5"/>
  <c r="AP69" i="5"/>
  <c r="AP70" i="5"/>
  <c r="AP71" i="5"/>
  <c r="AP72" i="5"/>
  <c r="AP73" i="5"/>
  <c r="AP74" i="5"/>
  <c r="AP75" i="5"/>
  <c r="AP76" i="5"/>
  <c r="AP77" i="5"/>
  <c r="AP78" i="5"/>
  <c r="AP79" i="5"/>
  <c r="AP80" i="5"/>
  <c r="AP81" i="5"/>
  <c r="AP82" i="5"/>
  <c r="AP83" i="5"/>
  <c r="AP84" i="5"/>
  <c r="AP85" i="5"/>
  <c r="AP86" i="5"/>
  <c r="AP87" i="5"/>
  <c r="AP88" i="5"/>
  <c r="AP89" i="5"/>
  <c r="AP90" i="5"/>
  <c r="AP91" i="5"/>
  <c r="AP92" i="5"/>
  <c r="AP93" i="5"/>
  <c r="AP94" i="5"/>
  <c r="AP95" i="5"/>
  <c r="AP96" i="5"/>
  <c r="AP97" i="5"/>
  <c r="AP98" i="5"/>
  <c r="AP99" i="5"/>
  <c r="AP100" i="5"/>
  <c r="AP101" i="5"/>
  <c r="AP102" i="5"/>
  <c r="AP103" i="5"/>
  <c r="G29" i="15"/>
  <c r="G30" i="15"/>
  <c r="D31" i="15"/>
  <c r="G31" i="15"/>
  <c r="H13" i="5"/>
  <c r="AO29" i="5"/>
  <c r="AO30" i="5"/>
  <c r="AO31" i="5"/>
  <c r="AO32" i="5"/>
  <c r="AO33" i="5"/>
  <c r="AO34" i="5"/>
  <c r="AO35" i="5"/>
  <c r="AO36" i="5"/>
  <c r="AO37" i="5"/>
  <c r="AO38" i="5"/>
  <c r="AO39" i="5"/>
  <c r="AO40" i="5"/>
  <c r="AO41" i="5"/>
  <c r="AO42" i="5"/>
  <c r="AO43" i="5"/>
  <c r="AO44" i="5"/>
  <c r="AO45" i="5"/>
  <c r="AO46" i="5"/>
  <c r="AO47" i="5"/>
  <c r="AO48" i="5"/>
  <c r="AO49" i="5"/>
  <c r="AO50" i="5"/>
  <c r="AO51" i="5"/>
  <c r="AO52" i="5"/>
  <c r="AO53" i="5"/>
  <c r="AO54" i="5"/>
  <c r="AO55" i="5"/>
  <c r="AO56" i="5"/>
  <c r="AO57" i="5"/>
  <c r="AO58" i="5"/>
  <c r="AO59" i="5"/>
  <c r="AO60" i="5"/>
  <c r="AO61" i="5"/>
  <c r="AO62" i="5"/>
  <c r="AO63" i="5"/>
  <c r="AO64" i="5"/>
  <c r="AO65" i="5"/>
  <c r="AO66" i="5"/>
  <c r="AO67" i="5"/>
  <c r="AO68" i="5"/>
  <c r="AO69" i="5"/>
  <c r="AO70" i="5"/>
  <c r="AO71" i="5"/>
  <c r="AO72" i="5"/>
  <c r="AO73" i="5"/>
  <c r="AO74" i="5"/>
  <c r="AO75" i="5"/>
  <c r="AO76" i="5"/>
  <c r="AO77" i="5"/>
  <c r="AO78" i="5"/>
  <c r="AO79" i="5"/>
  <c r="AO80" i="5"/>
  <c r="AO81" i="5"/>
  <c r="AO82" i="5"/>
  <c r="AO83" i="5"/>
  <c r="AO84" i="5"/>
  <c r="AO85" i="5"/>
  <c r="AO86" i="5"/>
  <c r="AO87" i="5"/>
  <c r="AO88" i="5"/>
  <c r="AO89" i="5"/>
  <c r="AO90" i="5"/>
  <c r="AO91" i="5"/>
  <c r="AO92" i="5"/>
  <c r="AO93" i="5"/>
  <c r="AO94" i="5"/>
  <c r="AO95" i="5"/>
  <c r="AO96" i="5"/>
  <c r="AO97" i="5"/>
  <c r="AO98" i="5"/>
  <c r="AO99" i="5"/>
  <c r="AO100" i="5"/>
  <c r="AO101" i="5"/>
  <c r="AO102" i="5"/>
  <c r="AO103" i="5"/>
  <c r="F22" i="15"/>
  <c r="D19" i="15"/>
  <c r="F19" i="15"/>
  <c r="G19" i="15"/>
  <c r="G20" i="15"/>
  <c r="F21" i="15"/>
  <c r="F23" i="15"/>
  <c r="F16" i="15"/>
  <c r="F17" i="15"/>
  <c r="G13" i="15"/>
  <c r="G14" i="15"/>
  <c r="B50" i="32"/>
  <c r="I13" i="15"/>
  <c r="J13" i="15"/>
  <c r="I14" i="15"/>
  <c r="J14" i="15"/>
  <c r="I15" i="15"/>
  <c r="J7" i="15"/>
  <c r="C19" i="5"/>
  <c r="J6" i="15"/>
  <c r="C20" i="5"/>
  <c r="J26" i="15"/>
  <c r="I28" i="15"/>
  <c r="J29" i="15"/>
  <c r="J30" i="15"/>
  <c r="J31" i="15"/>
  <c r="D13" i="5"/>
  <c r="C21" i="5"/>
  <c r="K5" i="15"/>
  <c r="K9" i="15"/>
  <c r="K6" i="15"/>
  <c r="L6" i="15"/>
  <c r="L7" i="15"/>
  <c r="K8" i="15"/>
  <c r="M4" i="15"/>
  <c r="M11" i="15"/>
  <c r="K12" i="15"/>
  <c r="D19" i="5"/>
  <c r="D20" i="5"/>
  <c r="K15" i="15"/>
  <c r="K13" i="15"/>
  <c r="L13" i="15"/>
  <c r="K14" i="15"/>
  <c r="L14" i="15"/>
  <c r="K21" i="15"/>
  <c r="K22" i="15"/>
  <c r="K18" i="15"/>
  <c r="K19" i="15"/>
  <c r="L19" i="15"/>
  <c r="K20" i="15"/>
  <c r="L20" i="15"/>
  <c r="K25" i="15"/>
  <c r="K37" i="15"/>
  <c r="L35" i="15"/>
  <c r="L36" i="15"/>
  <c r="L32" i="15"/>
  <c r="L33" i="15"/>
  <c r="L38" i="15"/>
  <c r="L39" i="15"/>
  <c r="L40" i="15"/>
  <c r="F14" i="5"/>
  <c r="L26" i="15"/>
  <c r="D21" i="5"/>
  <c r="J38" i="15"/>
  <c r="J39" i="15"/>
  <c r="D14" i="5"/>
  <c r="K28" i="15"/>
  <c r="L27" i="15"/>
  <c r="L29" i="15"/>
  <c r="L30" i="15"/>
  <c r="L31" i="15"/>
  <c r="F13" i="5"/>
  <c r="I37" i="15"/>
  <c r="J35" i="15"/>
  <c r="J36" i="15"/>
  <c r="J32" i="15"/>
  <c r="J33" i="15"/>
  <c r="I21" i="15"/>
  <c r="I22" i="15"/>
  <c r="I18" i="15"/>
  <c r="I19" i="15"/>
  <c r="J19" i="15"/>
  <c r="I20" i="15"/>
  <c r="J20" i="15"/>
  <c r="AO5" i="34"/>
  <c r="AN5" i="34"/>
  <c r="AG5" i="34"/>
  <c r="A5" i="34"/>
  <c r="AN4" i="34"/>
  <c r="N2" i="34"/>
  <c r="G2" i="34"/>
  <c r="A2" i="34"/>
  <c r="CA37" i="15"/>
  <c r="N25" i="23"/>
  <c r="N8" i="23"/>
  <c r="N9" i="23"/>
  <c r="N10" i="23"/>
  <c r="N11" i="23"/>
  <c r="N12" i="23"/>
  <c r="N13" i="23"/>
  <c r="N14" i="23"/>
  <c r="N15" i="23"/>
  <c r="N16" i="23"/>
  <c r="N17" i="23"/>
  <c r="N18" i="23"/>
  <c r="N19" i="23"/>
  <c r="N20" i="23"/>
  <c r="N21" i="23"/>
  <c r="N22" i="23"/>
  <c r="N23" i="23"/>
  <c r="N24" i="23"/>
  <c r="AP104" i="5"/>
  <c r="AO104" i="5"/>
  <c r="AM8" i="22"/>
  <c r="AJ18" i="22"/>
  <c r="AM4" i="22"/>
  <c r="AE4" i="22"/>
  <c r="AO18" i="22"/>
  <c r="AM19" i="22"/>
  <c r="F4" i="22"/>
  <c r="I11" i="22"/>
  <c r="F8" i="22"/>
  <c r="C18" i="22"/>
  <c r="AM11" i="22"/>
  <c r="AM13" i="22"/>
  <c r="AM16" i="22"/>
  <c r="AX114" i="5"/>
  <c r="O8" i="22"/>
  <c r="O4" i="22"/>
  <c r="U14" i="5"/>
  <c r="C25" i="1"/>
  <c r="D7" i="5"/>
  <c r="BF28" i="5"/>
  <c r="BE28" i="5"/>
  <c r="AI28" i="5"/>
  <c r="AH28" i="5"/>
  <c r="R28" i="5"/>
  <c r="Q28" i="5"/>
  <c r="BK29" i="5"/>
  <c r="BK59" i="5"/>
  <c r="BK30" i="5"/>
  <c r="BK45" i="5"/>
  <c r="BK31" i="5"/>
  <c r="BK61" i="5"/>
  <c r="BK32" i="5"/>
  <c r="BK47" i="5"/>
  <c r="BK33" i="5"/>
  <c r="BK48" i="5"/>
  <c r="BK34" i="5"/>
  <c r="BK49" i="5"/>
  <c r="BK35" i="5"/>
  <c r="BK65" i="5"/>
  <c r="BK36" i="5"/>
  <c r="BK66" i="5"/>
  <c r="BK37" i="5"/>
  <c r="BK67" i="5"/>
  <c r="BK38" i="5"/>
  <c r="BK53" i="5"/>
  <c r="BK39" i="5"/>
  <c r="BK69" i="5"/>
  <c r="BK40" i="5"/>
  <c r="BK55" i="5"/>
  <c r="BK44" i="5"/>
  <c r="BK51" i="5"/>
  <c r="A56" i="6"/>
  <c r="A50" i="6"/>
  <c r="A44" i="6"/>
  <c r="A123" i="6"/>
  <c r="A114" i="6"/>
  <c r="A106" i="6"/>
  <c r="A97" i="6"/>
  <c r="A89" i="6"/>
  <c r="A81" i="6"/>
  <c r="A74" i="6"/>
  <c r="A62" i="6"/>
  <c r="A34" i="6"/>
  <c r="A27" i="6"/>
  <c r="A19" i="6"/>
  <c r="A9" i="6"/>
  <c r="A2" i="6"/>
  <c r="BH4" i="22"/>
  <c r="BG4" i="22"/>
  <c r="W8" i="22"/>
  <c r="T18" i="22"/>
  <c r="AE8" i="22"/>
  <c r="U16" i="22"/>
  <c r="AC16" i="22"/>
  <c r="AK16" i="22"/>
  <c r="U14" i="22"/>
  <c r="AC14" i="22"/>
  <c r="AK14" i="22"/>
  <c r="U13" i="22"/>
  <c r="AC13" i="22"/>
  <c r="AK13" i="22"/>
  <c r="U12" i="22"/>
  <c r="AC12" i="22"/>
  <c r="AK12" i="22"/>
  <c r="U11" i="22"/>
  <c r="AC11" i="22"/>
  <c r="AK11" i="22"/>
  <c r="U10" i="22"/>
  <c r="AC10" i="22"/>
  <c r="AK10" i="22"/>
  <c r="H40" i="15"/>
  <c r="H9" i="15"/>
  <c r="H34" i="15"/>
  <c r="H22" i="15"/>
  <c r="M15" i="15"/>
  <c r="M34" i="15"/>
  <c r="M14" i="15"/>
  <c r="M33" i="15"/>
  <c r="M13" i="15"/>
  <c r="M32" i="15"/>
  <c r="K33" i="15"/>
  <c r="I34" i="15"/>
  <c r="I33" i="15"/>
  <c r="I32" i="15"/>
  <c r="H14" i="15"/>
  <c r="H33" i="15"/>
  <c r="H13" i="15"/>
  <c r="H32" i="15"/>
  <c r="E34" i="15"/>
  <c r="E33" i="15"/>
  <c r="E32" i="15"/>
  <c r="C15" i="15"/>
  <c r="C34" i="15"/>
  <c r="C14" i="15"/>
  <c r="C33" i="15"/>
  <c r="C13" i="15"/>
  <c r="C32" i="15"/>
  <c r="M39" i="15"/>
  <c r="CA38" i="15"/>
  <c r="CA36" i="15"/>
  <c r="D3068" i="15"/>
  <c r="C3068" i="15"/>
  <c r="H20" i="15"/>
  <c r="H19" i="15"/>
  <c r="H18" i="15"/>
  <c r="H17" i="15"/>
  <c r="H25" i="15"/>
  <c r="H11" i="15"/>
  <c r="H24" i="15"/>
  <c r="H31" i="15"/>
  <c r="A18" i="15"/>
  <c r="A13" i="15"/>
  <c r="A5" i="15"/>
  <c r="M28" i="15"/>
  <c r="M30" i="15"/>
  <c r="M40" i="15"/>
  <c r="M25" i="15"/>
  <c r="M12" i="15"/>
  <c r="M10" i="15"/>
  <c r="M24" i="15"/>
  <c r="M31" i="15"/>
  <c r="M17" i="15"/>
  <c r="M16" i="15"/>
  <c r="M23" i="15"/>
  <c r="BY39" i="15"/>
  <c r="CA39" i="15"/>
  <c r="M37" i="15"/>
  <c r="I25" i="15"/>
  <c r="C25" i="15"/>
  <c r="C24" i="15"/>
  <c r="C23" i="15"/>
  <c r="C22" i="15"/>
  <c r="C21" i="15"/>
  <c r="C20" i="15"/>
  <c r="C19" i="15"/>
  <c r="C18" i="15"/>
  <c r="B5" i="15"/>
  <c r="B18" i="15"/>
  <c r="C17" i="15"/>
  <c r="C16" i="15"/>
  <c r="BK63" i="5"/>
  <c r="BK46" i="5"/>
  <c r="BK64" i="5"/>
  <c r="BK50" i="5"/>
  <c r="BK60" i="5"/>
  <c r="BK54" i="5"/>
  <c r="BI44" i="5"/>
  <c r="BK70" i="5"/>
  <c r="BK68" i="5"/>
  <c r="BK52" i="5"/>
  <c r="BK62" i="5"/>
  <c r="K32" i="15"/>
  <c r="K34" i="15"/>
  <c r="BL37" i="5"/>
  <c r="BL39" i="5"/>
  <c r="BL35" i="5"/>
  <c r="BL33" i="5"/>
  <c r="BL31" i="5"/>
  <c r="BL34" i="5"/>
  <c r="BL30" i="5"/>
  <c r="BL40" i="5"/>
  <c r="BL38" i="5"/>
  <c r="BL36" i="5"/>
  <c r="BL32" i="5"/>
  <c r="BL29" i="5"/>
  <c r="BJ29" i="5"/>
  <c r="BJ44" i="5"/>
  <c r="BJ32" i="5"/>
  <c r="BJ47" i="5"/>
  <c r="BJ34" i="5"/>
  <c r="BJ49" i="5"/>
  <c r="BJ35" i="5"/>
  <c r="BJ50" i="5"/>
  <c r="BJ36" i="5"/>
  <c r="BJ51" i="5"/>
  <c r="BJ37" i="5"/>
  <c r="BJ52" i="5"/>
  <c r="BJ38" i="5"/>
  <c r="BJ53" i="5"/>
  <c r="BJ39" i="5"/>
  <c r="BJ54" i="5"/>
  <c r="BJ40" i="5"/>
  <c r="BJ55" i="5"/>
  <c r="BJ33" i="5"/>
  <c r="BJ48" i="5"/>
  <c r="BJ31" i="5"/>
  <c r="BJ46" i="5"/>
  <c r="BJ30" i="5"/>
  <c r="BJ45" i="5"/>
  <c r="BI51" i="5"/>
  <c r="BI48" i="5"/>
  <c r="BI54" i="5"/>
  <c r="BI55" i="5"/>
  <c r="BI46" i="5"/>
  <c r="BI53" i="5"/>
  <c r="BI47" i="5"/>
  <c r="BI52" i="5"/>
  <c r="BI45" i="5"/>
  <c r="C4" i="5"/>
  <c r="BI50" i="5"/>
  <c r="BI49" i="5"/>
  <c r="BL44" i="5"/>
  <c r="BM44" i="5"/>
  <c r="BL59" i="5"/>
  <c r="BL51" i="5"/>
  <c r="BL66" i="5"/>
  <c r="BL55" i="5"/>
  <c r="BL70" i="5"/>
  <c r="BL64" i="5"/>
  <c r="BL49" i="5"/>
  <c r="BL63" i="5"/>
  <c r="BL48" i="5"/>
  <c r="BL69" i="5"/>
  <c r="BL54" i="5"/>
  <c r="BL47" i="5"/>
  <c r="BL62" i="5"/>
  <c r="BL53" i="5"/>
  <c r="BL68" i="5"/>
  <c r="BL60" i="5"/>
  <c r="BL45" i="5"/>
  <c r="BL61" i="5"/>
  <c r="BL46" i="5"/>
  <c r="BL65" i="5"/>
  <c r="BL50" i="5"/>
  <c r="BL52" i="5"/>
  <c r="BL67" i="5"/>
  <c r="BM45" i="5"/>
  <c r="BM46" i="5"/>
  <c r="BM47" i="5"/>
  <c r="BM48" i="5"/>
  <c r="BM49" i="5"/>
  <c r="BM50" i="5"/>
  <c r="BM51" i="5"/>
  <c r="BM52" i="5"/>
  <c r="BM53" i="5"/>
  <c r="BM54" i="5"/>
  <c r="BM55" i="5"/>
  <c r="AM10" i="22"/>
  <c r="W4" i="22"/>
  <c r="W11" i="22"/>
  <c r="W14" i="22"/>
  <c r="AM15" i="22"/>
  <c r="AM14" i="22"/>
  <c r="AN114" i="5"/>
  <c r="AV5" i="34"/>
  <c r="Q18" i="22"/>
  <c r="O19" i="22"/>
  <c r="O11" i="22"/>
  <c r="D34" i="15"/>
  <c r="G34" i="15"/>
  <c r="G15" i="15"/>
  <c r="K19" i="22"/>
  <c r="L19" i="22"/>
  <c r="U9" i="5"/>
  <c r="U23" i="5"/>
  <c r="D21" i="15"/>
  <c r="G21" i="15"/>
  <c r="D28" i="15"/>
  <c r="AG18" i="22"/>
  <c r="AE19" i="22"/>
  <c r="AE11" i="22"/>
  <c r="Y18" i="22"/>
  <c r="W19" i="22"/>
  <c r="BX37" i="15"/>
  <c r="D17" i="15"/>
  <c r="G17" i="15"/>
  <c r="L17" i="15"/>
  <c r="D44" i="1"/>
  <c r="CA43" i="15"/>
  <c r="C7" i="5"/>
  <c r="BT39" i="15"/>
  <c r="BZ39" i="15"/>
  <c r="C6" i="5"/>
  <c r="G11" i="15"/>
  <c r="L11" i="15"/>
  <c r="F22" i="31"/>
  <c r="G21" i="31"/>
  <c r="D23" i="15"/>
  <c r="G23" i="15"/>
  <c r="J23" i="15"/>
  <c r="W10" i="22"/>
  <c r="W13" i="22"/>
  <c r="F11" i="22"/>
  <c r="H18" i="22"/>
  <c r="F19" i="22"/>
  <c r="F19" i="31"/>
  <c r="H19" i="31"/>
  <c r="F21" i="31"/>
  <c r="G22" i="31"/>
  <c r="G4" i="15"/>
  <c r="L18" i="22"/>
  <c r="AI19" i="22"/>
  <c r="AL19" i="22"/>
  <c r="S19" i="22"/>
  <c r="Y19" i="22"/>
  <c r="W20" i="22"/>
  <c r="B19" i="22"/>
  <c r="C19" i="22"/>
  <c r="AA19" i="22"/>
  <c r="AB18" i="22"/>
  <c r="Q19" i="22"/>
  <c r="K20" i="22"/>
  <c r="K21" i="22"/>
  <c r="G11" i="5"/>
  <c r="J15" i="15"/>
  <c r="G21" i="1"/>
  <c r="AS4" i="22"/>
  <c r="AS7" i="22"/>
  <c r="L15" i="15"/>
  <c r="O10" i="22"/>
  <c r="O13" i="22"/>
  <c r="O14" i="22"/>
  <c r="N19" i="22"/>
  <c r="U6" i="5"/>
  <c r="D12" i="15"/>
  <c r="G12" i="15"/>
  <c r="AE10" i="22"/>
  <c r="AE13" i="22"/>
  <c r="AE14" i="22"/>
  <c r="J21" i="15"/>
  <c r="L21" i="15"/>
  <c r="D37" i="15"/>
  <c r="G37" i="15"/>
  <c r="G28" i="15"/>
  <c r="L8" i="15"/>
  <c r="J8" i="15"/>
  <c r="H21" i="31"/>
  <c r="BX39" i="15"/>
  <c r="D16" i="15"/>
  <c r="G16" i="15"/>
  <c r="L16" i="15"/>
  <c r="F11" i="5"/>
  <c r="J17" i="15"/>
  <c r="L23" i="15"/>
  <c r="BI63" i="5"/>
  <c r="J11" i="15"/>
  <c r="BZ37" i="15"/>
  <c r="D24" i="15"/>
  <c r="G24" i="15"/>
  <c r="L24" i="15"/>
  <c r="BZ36" i="15"/>
  <c r="H22" i="31"/>
  <c r="BV39" i="15"/>
  <c r="D10" i="15"/>
  <c r="G10" i="15"/>
  <c r="J10" i="15"/>
  <c r="D3" i="15"/>
  <c r="G3" i="15"/>
  <c r="H15" i="5"/>
  <c r="L4" i="15"/>
  <c r="J4" i="15"/>
  <c r="H11" i="5"/>
  <c r="F10" i="22"/>
  <c r="F13" i="22"/>
  <c r="F15" i="22"/>
  <c r="F48" i="1"/>
  <c r="BI39" i="5"/>
  <c r="BI37" i="5"/>
  <c r="BI32" i="5"/>
  <c r="BI34" i="5"/>
  <c r="BI29" i="5"/>
  <c r="BM29" i="5"/>
  <c r="BI33" i="5"/>
  <c r="BI35" i="5"/>
  <c r="BI31" i="5"/>
  <c r="BI40" i="5"/>
  <c r="BI38" i="5"/>
  <c r="BI36" i="5"/>
  <c r="BI30" i="5"/>
  <c r="C3" i="5"/>
  <c r="U1277" i="22"/>
  <c r="U1717" i="22"/>
  <c r="U1956" i="22"/>
  <c r="U123" i="22"/>
  <c r="U460" i="22"/>
  <c r="U1626" i="22"/>
  <c r="U866" i="22"/>
  <c r="U289" i="22"/>
  <c r="U76" i="22"/>
  <c r="U1900" i="22"/>
  <c r="U2092" i="22"/>
  <c r="U272" i="22"/>
  <c r="U946" i="22"/>
  <c r="U1523" i="22"/>
  <c r="U1248" i="22"/>
  <c r="U461" i="22"/>
  <c r="U568" i="22"/>
  <c r="U273" i="22"/>
  <c r="U760" i="22"/>
  <c r="U578" i="22"/>
  <c r="U92" i="22"/>
  <c r="U533" i="22"/>
  <c r="U2022" i="22"/>
  <c r="U1709" i="22"/>
  <c r="U1888" i="22"/>
  <c r="U1632" i="22"/>
  <c r="U1564" i="22"/>
  <c r="U1094" i="22"/>
  <c r="U2068" i="22"/>
  <c r="U236" i="22"/>
  <c r="U1534" i="22"/>
  <c r="U1190" i="22"/>
  <c r="U245" i="22"/>
  <c r="U428" i="22"/>
  <c r="U1296" i="22"/>
  <c r="U1396" i="22"/>
  <c r="U792" i="22"/>
  <c r="U746" i="22"/>
  <c r="U399" i="22"/>
  <c r="U1853" i="22"/>
  <c r="U128" i="22"/>
  <c r="U767" i="22"/>
  <c r="U1659" i="22"/>
  <c r="U1477" i="22"/>
  <c r="U1219" i="22"/>
  <c r="U1002" i="22"/>
  <c r="U431" i="22"/>
  <c r="U1747" i="22"/>
  <c r="U1057" i="22"/>
  <c r="U281" i="22"/>
  <c r="U175" i="22"/>
  <c r="U298" i="22"/>
  <c r="U344" i="22"/>
  <c r="U493" i="22"/>
  <c r="U1234" i="22"/>
  <c r="U698" i="22"/>
  <c r="U1434" i="22"/>
  <c r="U1764" i="22"/>
  <c r="U93" i="22"/>
  <c r="U506" i="22"/>
  <c r="U1242" i="22"/>
  <c r="U1668" i="22"/>
  <c r="U1374" i="22"/>
  <c r="U1442" i="22"/>
  <c r="U22" i="22"/>
  <c r="U779" i="22"/>
  <c r="U1155" i="22"/>
  <c r="U73" i="22"/>
  <c r="U571" i="22"/>
  <c r="U819" i="22"/>
  <c r="U1971" i="22"/>
  <c r="U1501" i="22"/>
  <c r="U629" i="22"/>
  <c r="U515" i="22"/>
  <c r="U1349" i="22"/>
  <c r="U135" i="22"/>
  <c r="U1159" i="22"/>
  <c r="U689" i="22"/>
  <c r="U1713" i="22"/>
  <c r="U1959" i="22"/>
  <c r="U791" i="22"/>
  <c r="U660" i="22"/>
  <c r="U1912" i="22"/>
  <c r="U162" i="22"/>
  <c r="U1578" i="22"/>
  <c r="U868" i="22"/>
  <c r="U1482" i="22"/>
  <c r="U72" i="22"/>
  <c r="U83" i="22"/>
  <c r="U1954" i="22"/>
  <c r="U1395" i="22"/>
  <c r="U867" i="22"/>
  <c r="U1691" i="22"/>
  <c r="U583" i="22"/>
  <c r="U1137" i="22"/>
  <c r="U1293" i="22"/>
  <c r="U377" i="22"/>
  <c r="U1950" i="22"/>
  <c r="U1975" i="22"/>
  <c r="U353" i="22"/>
  <c r="U447" i="22"/>
  <c r="U1471" i="22"/>
  <c r="U1465" i="22"/>
  <c r="U662" i="22"/>
  <c r="U842" i="22"/>
  <c r="U654" i="22"/>
  <c r="U818" i="22"/>
  <c r="U2051" i="22"/>
  <c r="U789" i="22"/>
  <c r="U1509" i="22"/>
  <c r="U1239" i="22"/>
  <c r="U1793" i="22"/>
  <c r="U79" i="22"/>
  <c r="U1103" i="22"/>
  <c r="U729" i="22"/>
  <c r="U808" i="22"/>
  <c r="U106" i="22"/>
  <c r="U800" i="22"/>
  <c r="U82" i="22"/>
  <c r="U413" i="22"/>
  <c r="U1028" i="22"/>
  <c r="U332" i="22"/>
  <c r="U144" i="22"/>
  <c r="U324" i="22"/>
  <c r="U357" i="22"/>
  <c r="U149" i="22"/>
  <c r="U1100" i="22"/>
  <c r="U1168" i="22"/>
  <c r="U405" i="22"/>
  <c r="U172" i="22"/>
  <c r="U164" i="22"/>
  <c r="U2004" i="22"/>
  <c r="U333" i="22"/>
  <c r="U1062" i="22"/>
  <c r="U1130" i="22"/>
  <c r="U1406" i="22"/>
  <c r="U1474" i="22"/>
  <c r="U966" i="22"/>
  <c r="U958" i="22"/>
  <c r="U1812" i="22"/>
  <c r="U141" i="22"/>
  <c r="U1604" i="22"/>
  <c r="U1022" i="22"/>
  <c r="U2036" i="22"/>
  <c r="U196" i="22"/>
  <c r="U204" i="22"/>
  <c r="U541" i="22"/>
  <c r="U672" i="22"/>
  <c r="U680" i="22"/>
  <c r="U1039" i="22"/>
  <c r="U1665" i="22"/>
  <c r="U1253" i="22"/>
  <c r="U1923" i="22"/>
  <c r="U526" i="22"/>
  <c r="U534" i="22"/>
  <c r="U1407" i="22"/>
  <c r="U1797" i="22"/>
  <c r="U1822" i="22"/>
  <c r="U1165" i="22"/>
  <c r="U455" i="22"/>
  <c r="U355" i="22"/>
  <c r="U63" i="22"/>
  <c r="U48" i="22"/>
  <c r="U830" i="22"/>
  <c r="U1016" i="22"/>
  <c r="U622" i="22"/>
  <c r="U1934" i="22"/>
  <c r="U1205" i="22"/>
  <c r="U46" i="22"/>
  <c r="U603" i="22"/>
  <c r="U693" i="22"/>
  <c r="U1191" i="22"/>
  <c r="U1842" i="22"/>
  <c r="U479" i="22"/>
  <c r="U906" i="22"/>
  <c r="U917" i="22"/>
  <c r="U1729" i="22"/>
  <c r="U1071" i="22"/>
  <c r="U744" i="22"/>
  <c r="U736" i="22"/>
  <c r="U477" i="22"/>
  <c r="U268" i="22"/>
  <c r="U260" i="22"/>
  <c r="U85" i="22"/>
  <c r="U2060" i="22"/>
  <c r="U97" i="22"/>
  <c r="U262" i="22"/>
  <c r="U254" i="22"/>
  <c r="U1110" i="22"/>
  <c r="U1454" i="22"/>
  <c r="U1252" i="22"/>
  <c r="U1320" i="22"/>
  <c r="U1596" i="22"/>
  <c r="U1006" i="22"/>
  <c r="U952" i="22"/>
  <c r="U944" i="22"/>
  <c r="U1556" i="22"/>
  <c r="U1262" i="22"/>
  <c r="U1092" i="22"/>
  <c r="U1224" i="22"/>
  <c r="U28" i="22"/>
  <c r="U1043" i="22"/>
  <c r="U475" i="22"/>
  <c r="U1875" i="22"/>
  <c r="U1931" i="22"/>
  <c r="U1157" i="22"/>
  <c r="U1063" i="22"/>
  <c r="U1617" i="22"/>
  <c r="U1757" i="22"/>
  <c r="U1783" i="22"/>
  <c r="U351" i="22"/>
  <c r="U1273" i="22"/>
  <c r="U650" i="22"/>
  <c r="U626" i="22"/>
  <c r="U1899" i="22"/>
  <c r="U1047" i="22"/>
  <c r="U1601" i="22"/>
  <c r="U2006" i="22"/>
  <c r="U1007" i="22"/>
  <c r="U2031" i="22"/>
  <c r="U616" i="22"/>
  <c r="U796" i="22"/>
  <c r="U608" i="22"/>
  <c r="U788" i="22"/>
  <c r="U1658" i="22"/>
  <c r="U1925" i="22"/>
  <c r="U140" i="22"/>
  <c r="U2089" i="22"/>
  <c r="U132" i="22"/>
  <c r="U1810" i="22"/>
  <c r="U1972" i="22"/>
  <c r="U2040" i="22"/>
  <c r="U49" i="22"/>
  <c r="U491" i="22"/>
  <c r="U659" i="22"/>
  <c r="U37" i="22"/>
  <c r="U283" i="22"/>
  <c r="U243" i="22"/>
  <c r="U1683" i="22"/>
  <c r="U1213" i="22"/>
  <c r="U1547" i="22"/>
  <c r="U1869" i="22"/>
  <c r="U773" i="22"/>
  <c r="U1870" i="22"/>
  <c r="U871" i="22"/>
  <c r="U1895" i="22"/>
  <c r="U1425" i="22"/>
  <c r="U717" i="22"/>
  <c r="U1109" i="22"/>
  <c r="U1781" i="22"/>
  <c r="U1399" i="22"/>
  <c r="U1949" i="22"/>
  <c r="U159" i="22"/>
  <c r="U1183" i="22"/>
  <c r="U889" i="22"/>
  <c r="U86" i="22"/>
  <c r="U266" i="22"/>
  <c r="U960" i="22"/>
  <c r="U242" i="22"/>
  <c r="U257" i="22"/>
  <c r="U1131" i="22"/>
  <c r="U1851" i="22"/>
  <c r="U663" i="22"/>
  <c r="U1968" i="22"/>
  <c r="U452" i="22"/>
  <c r="U1227" i="22"/>
  <c r="U1476" i="22"/>
  <c r="U1572" i="22"/>
  <c r="U1674" i="22"/>
  <c r="U1045" i="22"/>
  <c r="U1947" i="22"/>
  <c r="U1122" i="22"/>
  <c r="U1350" i="22"/>
  <c r="U748" i="22"/>
  <c r="U1446" i="22"/>
  <c r="U940" i="22"/>
  <c r="U1270" i="22"/>
  <c r="U2065" i="22"/>
  <c r="U1211" i="22"/>
  <c r="U1023" i="22"/>
  <c r="U1710" i="22"/>
  <c r="U1641" i="22"/>
  <c r="U1250" i="22"/>
  <c r="U1182" i="22"/>
  <c r="U1606" i="22"/>
  <c r="U1114" i="22"/>
  <c r="U378" i="22"/>
  <c r="U2044" i="22"/>
  <c r="U1700" i="22"/>
  <c r="U1306" i="22"/>
  <c r="U570" i="22"/>
  <c r="U1170" i="22"/>
  <c r="U1780" i="22"/>
  <c r="U934" i="22"/>
  <c r="U416" i="22"/>
  <c r="U911" i="22"/>
  <c r="U741" i="22"/>
  <c r="U270" i="22"/>
  <c r="U1279" i="22"/>
  <c r="U513" i="22"/>
  <c r="U199" i="22"/>
  <c r="U66" i="22"/>
  <c r="U1945" i="22"/>
  <c r="U810" i="22"/>
  <c r="U1675" i="22"/>
  <c r="U1734" i="22"/>
  <c r="U1133" i="22"/>
  <c r="U687" i="22"/>
  <c r="U2097" i="22"/>
  <c r="U486" i="22"/>
  <c r="U1334" i="22"/>
  <c r="U1744" i="22"/>
  <c r="U368" i="22"/>
  <c r="U1324" i="22"/>
  <c r="U261" i="22"/>
  <c r="U1280" i="22"/>
  <c r="U176" i="22"/>
  <c r="U1132" i="22"/>
  <c r="U165" i="22"/>
  <c r="U1630" i="22"/>
  <c r="U1728" i="22"/>
  <c r="U71" i="22"/>
  <c r="U907" i="22"/>
  <c r="U1283" i="22"/>
  <c r="U50" i="22"/>
  <c r="U699" i="22"/>
  <c r="U1075" i="22"/>
  <c r="U605" i="22"/>
  <c r="U1629" i="22"/>
  <c r="U885" i="22"/>
  <c r="U1027" i="22"/>
  <c r="U1605" i="22"/>
  <c r="U263" i="22"/>
  <c r="U1287" i="22"/>
  <c r="U817" i="22"/>
  <c r="U1841" i="22"/>
  <c r="U1365" i="22"/>
  <c r="U1473" i="22"/>
  <c r="U1786" i="22"/>
  <c r="U1932" i="22"/>
  <c r="U1492" i="22"/>
  <c r="U1468" i="22"/>
  <c r="U1300" i="22"/>
  <c r="U1372" i="22"/>
  <c r="U33" i="22"/>
  <c r="U595" i="22"/>
  <c r="U251" i="22"/>
  <c r="U1651" i="22"/>
  <c r="U1483" i="22"/>
  <c r="U709" i="22"/>
  <c r="U839" i="22"/>
  <c r="U1393" i="22"/>
  <c r="U1549" i="22"/>
  <c r="U707" i="22"/>
  <c r="U183" i="22"/>
  <c r="U737" i="22"/>
  <c r="U521" i="22"/>
  <c r="U575" i="22"/>
  <c r="U1599" i="22"/>
  <c r="U1721" i="22"/>
  <c r="U918" i="22"/>
  <c r="U1985" i="22"/>
  <c r="U910" i="22"/>
  <c r="U2026" i="22"/>
  <c r="U813" i="22"/>
  <c r="U1301" i="22"/>
  <c r="U401" i="22"/>
  <c r="U1495" i="22"/>
  <c r="U2045" i="22"/>
  <c r="U207" i="22"/>
  <c r="U1231" i="22"/>
  <c r="U985" i="22"/>
  <c r="U182" i="22"/>
  <c r="U362" i="22"/>
  <c r="U174" i="22"/>
  <c r="U338" i="22"/>
  <c r="U986" i="22"/>
  <c r="U408" i="22"/>
  <c r="U588" i="22"/>
  <c r="U400" i="22"/>
  <c r="U580" i="22"/>
  <c r="U365" i="22"/>
  <c r="U1080" i="22"/>
  <c r="U1356" i="22"/>
  <c r="U1424" i="22"/>
  <c r="U1706" i="22"/>
  <c r="U684" i="22"/>
  <c r="U676" i="22"/>
  <c r="U1176" i="22"/>
  <c r="U1520" i="22"/>
  <c r="U1318" i="22"/>
  <c r="U1386" i="22"/>
  <c r="U1660" i="22"/>
  <c r="U1760" i="22"/>
  <c r="U492" i="22"/>
  <c r="U484" i="22"/>
  <c r="U309" i="22"/>
  <c r="U1328" i="22"/>
  <c r="U1222" i="22"/>
  <c r="U1290" i="22"/>
  <c r="U1526" i="22"/>
  <c r="U670" i="22"/>
  <c r="U678" i="22"/>
  <c r="U549" i="22"/>
  <c r="U160" i="22"/>
  <c r="U996" i="22"/>
  <c r="U783" i="22"/>
  <c r="U1153" i="22"/>
  <c r="U1723" i="22"/>
  <c r="U321" i="22"/>
  <c r="U896" i="22"/>
  <c r="U904" i="22"/>
  <c r="U1151" i="22"/>
  <c r="U1889" i="22"/>
  <c r="U1669" i="22"/>
  <c r="U653" i="22"/>
  <c r="U1966" i="22"/>
  <c r="U1309" i="22"/>
  <c r="U52" i="22"/>
  <c r="U1058" i="22"/>
  <c r="U838" i="22"/>
  <c r="U1008" i="22"/>
  <c r="U630" i="22"/>
  <c r="U68" i="22"/>
  <c r="U227" i="22"/>
  <c r="U299" i="22"/>
  <c r="U67" i="22"/>
  <c r="U1677" i="22"/>
  <c r="U1703" i="22"/>
  <c r="U1061" i="22"/>
  <c r="U991" i="22"/>
  <c r="U576" i="22"/>
  <c r="U1083" i="22"/>
  <c r="U232" i="22"/>
  <c r="U1327" i="22"/>
  <c r="U374" i="22"/>
  <c r="U366" i="22"/>
  <c r="U1204" i="22"/>
  <c r="U780" i="22"/>
  <c r="U772" i="22"/>
  <c r="U1272" i="22"/>
  <c r="U301" i="22"/>
  <c r="U2016" i="22"/>
  <c r="U774" i="22"/>
  <c r="U766" i="22"/>
  <c r="U1622" i="22"/>
  <c r="U1964" i="22"/>
  <c r="U1508" i="22"/>
  <c r="U1576" i="22"/>
  <c r="U1214" i="22"/>
  <c r="U1282" i="22"/>
  <c r="U582" i="22"/>
  <c r="U574" i="22"/>
  <c r="U1430" i="22"/>
  <c r="U1772" i="22"/>
  <c r="U1412" i="22"/>
  <c r="U1480" i="22"/>
  <c r="U1714" i="22"/>
  <c r="U1315" i="22"/>
  <c r="U731" i="22"/>
  <c r="U637" i="22"/>
  <c r="U949" i="22"/>
  <c r="U1653" i="22"/>
  <c r="U1319" i="22"/>
  <c r="U1873" i="22"/>
  <c r="U963" i="22"/>
  <c r="U801" i="22"/>
  <c r="U607" i="22"/>
  <c r="U1785" i="22"/>
  <c r="U2017" i="22"/>
  <c r="U1962" i="22"/>
  <c r="U1429" i="22"/>
  <c r="U1303" i="22"/>
  <c r="U1857" i="22"/>
  <c r="U111" i="22"/>
  <c r="U1135" i="22"/>
  <c r="U793" i="22"/>
  <c r="U872" i="22"/>
  <c r="U170" i="22"/>
  <c r="U864" i="22"/>
  <c r="U146" i="22"/>
  <c r="U349" i="22"/>
  <c r="U152" i="22"/>
  <c r="U396" i="22"/>
  <c r="U208" i="22"/>
  <c r="U388" i="22"/>
  <c r="U1802" i="22"/>
  <c r="U213" i="22"/>
  <c r="U1164" i="22"/>
  <c r="U60" i="22"/>
  <c r="U363" i="22"/>
  <c r="U403" i="22"/>
  <c r="U61" i="22"/>
  <c r="U155" i="22"/>
  <c r="U1938" i="22"/>
  <c r="U1555" i="22"/>
  <c r="U1085" i="22"/>
  <c r="U1291" i="22"/>
  <c r="U1741" i="22"/>
  <c r="U2011" i="22"/>
  <c r="U1742" i="22"/>
  <c r="U743" i="22"/>
  <c r="U1767" i="22"/>
  <c r="U1297" i="22"/>
  <c r="U1955" i="22"/>
  <c r="U2091" i="22"/>
  <c r="U1317" i="22"/>
  <c r="U1143" i="22"/>
  <c r="U1697" i="22"/>
  <c r="U2054" i="22"/>
  <c r="U1055" i="22"/>
  <c r="U633" i="22"/>
  <c r="U712" i="22"/>
  <c r="U892" i="22"/>
  <c r="U704" i="22"/>
  <c r="U884" i="22"/>
  <c r="U509" i="22"/>
  <c r="U163" i="22"/>
  <c r="U1339" i="22"/>
  <c r="U407" i="22"/>
  <c r="U597" i="22"/>
  <c r="U928" i="22"/>
  <c r="U890" i="22"/>
  <c r="U2078" i="22"/>
  <c r="U1426" i="22"/>
  <c r="U1310" i="22"/>
  <c r="U2024" i="22"/>
  <c r="U1917" i="22"/>
  <c r="U845" i="22"/>
  <c r="U702" i="22"/>
  <c r="U894" i="22"/>
  <c r="U210" i="22"/>
  <c r="U1593" i="22"/>
  <c r="U1992" i="22"/>
  <c r="U1566" i="22"/>
  <c r="U1516" i="22"/>
  <c r="U1472" i="22"/>
  <c r="U1070" i="22"/>
  <c r="U1936" i="22"/>
  <c r="U602" i="22"/>
  <c r="U1679" i="22"/>
  <c r="U820" i="22"/>
  <c r="U1079" i="22"/>
  <c r="U1794" i="22"/>
  <c r="U848" i="22"/>
  <c r="U1120" i="22"/>
  <c r="U1052" i="22"/>
  <c r="U113" i="22"/>
  <c r="U581" i="22"/>
  <c r="U2021" i="22"/>
  <c r="U1148" i="22"/>
  <c r="U313" i="22"/>
  <c r="U1738" i="22"/>
  <c r="U216" i="22"/>
  <c r="U1614" i="22"/>
  <c r="U964" i="22"/>
  <c r="U713" i="22"/>
  <c r="U566" i="22"/>
  <c r="U1829" i="22"/>
  <c r="U1197" i="22"/>
  <c r="U316" i="22"/>
  <c r="U1766" i="22"/>
  <c r="U803" i="22"/>
  <c r="U757" i="22"/>
  <c r="U39" i="22"/>
  <c r="U1944" i="22"/>
  <c r="U2077" i="22"/>
  <c r="U901" i="22"/>
  <c r="U735" i="22"/>
  <c r="U1789" i="22"/>
  <c r="U1199" i="22"/>
  <c r="U110" i="22"/>
  <c r="U524" i="22"/>
  <c r="U968" i="22"/>
  <c r="U1824" i="22"/>
  <c r="U510" i="22"/>
  <c r="U1708" i="22"/>
  <c r="U1448" i="22"/>
  <c r="U1154" i="22"/>
  <c r="U318" i="22"/>
  <c r="U1518" i="22"/>
  <c r="U1352" i="22"/>
  <c r="U1884" i="22"/>
  <c r="U19" i="22"/>
  <c r="U1986" i="22"/>
  <c r="U1035" i="22"/>
  <c r="U1411" i="22"/>
  <c r="U31" i="22"/>
  <c r="U827" i="22"/>
  <c r="U1203" i="22"/>
  <c r="U733" i="22"/>
  <c r="U99" i="22"/>
  <c r="U1141" i="22"/>
  <c r="U1307" i="22"/>
  <c r="U1813" i="22"/>
  <c r="U391" i="22"/>
  <c r="U1415" i="22"/>
  <c r="U945" i="22"/>
  <c r="U1965" i="22"/>
  <c r="U1527" i="22"/>
  <c r="U1942" i="22"/>
  <c r="U1801" i="22"/>
  <c r="U1616" i="22"/>
  <c r="U1560" i="22"/>
  <c r="U1852" i="22"/>
  <c r="U1368" i="22"/>
  <c r="U1246" i="22"/>
  <c r="U38" i="22"/>
  <c r="U1091" i="22"/>
  <c r="U507" i="22"/>
  <c r="U1907" i="22"/>
  <c r="U1995" i="22"/>
  <c r="U1221" i="22"/>
  <c r="U1095" i="22"/>
  <c r="U1649" i="22"/>
  <c r="U291" i="22"/>
  <c r="U1403" i="22"/>
  <c r="U439" i="22"/>
  <c r="U993" i="22"/>
  <c r="U1702" i="22"/>
  <c r="U703" i="22"/>
  <c r="U1727" i="22"/>
  <c r="U1973" i="22"/>
  <c r="U188" i="22"/>
  <c r="U1036" i="22"/>
  <c r="U180" i="22"/>
  <c r="U1682" i="22"/>
  <c r="U1069" i="22"/>
  <c r="U1725" i="22"/>
  <c r="U1726" i="22"/>
  <c r="U1751" i="22"/>
  <c r="U1701" i="22"/>
  <c r="U335" i="22"/>
  <c r="U1359" i="22"/>
  <c r="U1241" i="22"/>
  <c r="U438" i="22"/>
  <c r="U618" i="22"/>
  <c r="U430" i="22"/>
  <c r="U594" i="22"/>
  <c r="U2079" i="22"/>
  <c r="U664" i="22"/>
  <c r="U844" i="22"/>
  <c r="U656" i="22"/>
  <c r="U836" i="22"/>
  <c r="U1268" i="22"/>
  <c r="U1336" i="22"/>
  <c r="U1612" i="22"/>
  <c r="U1038" i="22"/>
  <c r="U937" i="22"/>
  <c r="U314" i="22"/>
  <c r="U290" i="22"/>
  <c r="U1050" i="22"/>
  <c r="U1394" i="22"/>
  <c r="U1574" i="22"/>
  <c r="U1642" i="22"/>
  <c r="U1916" i="22"/>
  <c r="U745" i="22"/>
  <c r="U122" i="22"/>
  <c r="U98" i="22"/>
  <c r="U1496" i="22"/>
  <c r="U1202" i="22"/>
  <c r="U1478" i="22"/>
  <c r="U1546" i="22"/>
  <c r="U1652" i="22"/>
  <c r="U158" i="22"/>
  <c r="U166" i="22"/>
  <c r="U1762" i="22"/>
  <c r="U1937" i="22"/>
  <c r="U1625" i="22"/>
  <c r="U527" i="22"/>
  <c r="U641" i="22"/>
  <c r="U323" i="22"/>
  <c r="U265" i="22"/>
  <c r="U384" i="22"/>
  <c r="U392" i="22"/>
  <c r="U895" i="22"/>
  <c r="U1377" i="22"/>
  <c r="U677" i="22"/>
  <c r="U2029" i="22"/>
  <c r="U369" i="22"/>
  <c r="U797" i="22"/>
  <c r="U1475" i="22"/>
  <c r="U2012" i="22"/>
  <c r="U1410" i="22"/>
  <c r="U145" i="22"/>
  <c r="U1455" i="22"/>
  <c r="U1997" i="22"/>
  <c r="U765" i="22"/>
  <c r="U811" i="22"/>
  <c r="U883" i="22"/>
  <c r="U643" i="22"/>
  <c r="U721" i="22"/>
  <c r="U2014" i="22"/>
  <c r="U1503" i="22"/>
  <c r="U718" i="22"/>
  <c r="U1637" i="22"/>
  <c r="U505" i="22"/>
  <c r="U1583" i="22"/>
  <c r="U886" i="22"/>
  <c r="U878" i="22"/>
  <c r="U1033" i="22"/>
  <c r="U410" i="22"/>
  <c r="U386" i="22"/>
  <c r="U1146" i="22"/>
  <c r="U1232" i="22"/>
  <c r="U517" i="22"/>
  <c r="U300" i="22"/>
  <c r="U292" i="22"/>
  <c r="U117" i="22"/>
  <c r="U1136" i="22"/>
  <c r="U1126" i="22"/>
  <c r="U1194" i="22"/>
  <c r="U1470" i="22"/>
  <c r="U1538" i="22"/>
  <c r="U108" i="22"/>
  <c r="U100" i="22"/>
  <c r="U1940" i="22"/>
  <c r="U269" i="22"/>
  <c r="U1014" i="22"/>
  <c r="U1098" i="22"/>
  <c r="U171" i="22"/>
  <c r="U1571" i="22"/>
  <c r="U987" i="22"/>
  <c r="U893" i="22"/>
  <c r="U1461" i="22"/>
  <c r="U497" i="22"/>
  <c r="U1575" i="22"/>
  <c r="U1012" i="22"/>
  <c r="U2043" i="22"/>
  <c r="U1313" i="22"/>
  <c r="U863" i="22"/>
  <c r="U328" i="22"/>
  <c r="U320" i="22"/>
  <c r="U389" i="22"/>
  <c r="U2082" i="22"/>
  <c r="U1559" i="22"/>
  <c r="U1044" i="22"/>
  <c r="U239" i="22"/>
  <c r="U1263" i="22"/>
  <c r="U1049" i="22"/>
  <c r="U246" i="22"/>
  <c r="U426" i="22"/>
  <c r="U238" i="22"/>
  <c r="U402" i="22"/>
  <c r="U1076" i="22"/>
  <c r="U472" i="22"/>
  <c r="U652" i="22"/>
  <c r="U464" i="22"/>
  <c r="U644" i="22"/>
  <c r="U241" i="22"/>
  <c r="U1144" i="22"/>
  <c r="U1420" i="22"/>
  <c r="U30" i="22"/>
  <c r="U747" i="22"/>
  <c r="U1123" i="22"/>
  <c r="U57" i="22"/>
  <c r="U539" i="22"/>
  <c r="U755" i="22"/>
  <c r="U1939" i="22"/>
  <c r="U1469" i="22"/>
  <c r="U2059" i="22"/>
  <c r="U387" i="22"/>
  <c r="U1285" i="22"/>
  <c r="U103" i="22"/>
  <c r="U1127" i="22"/>
  <c r="U657" i="22"/>
  <c r="U1681" i="22"/>
  <c r="U1229" i="22"/>
  <c r="U1885" i="22"/>
  <c r="U1886" i="22"/>
  <c r="U1911" i="22"/>
  <c r="U1861" i="22"/>
  <c r="U415" i="22"/>
  <c r="U1439" i="22"/>
  <c r="U1401" i="22"/>
  <c r="U598" i="22"/>
  <c r="U778" i="22"/>
  <c r="U590" i="22"/>
  <c r="U754" i="22"/>
  <c r="U1987" i="22"/>
  <c r="U661" i="22"/>
  <c r="U1381" i="22"/>
  <c r="U23" i="22"/>
  <c r="U1513" i="22"/>
  <c r="U936" i="22"/>
  <c r="U1914" i="22"/>
  <c r="U1558" i="22"/>
  <c r="U1748" i="22"/>
  <c r="U280" i="22"/>
  <c r="U1921" i="22"/>
  <c r="U339" i="22"/>
  <c r="U2076" i="22"/>
  <c r="U1584" i="22"/>
  <c r="U1172" i="22"/>
  <c r="U1138" i="22"/>
  <c r="U681" i="22"/>
  <c r="U414" i="22"/>
  <c r="U1881" i="22"/>
  <c r="U573" i="22"/>
  <c r="U1633" i="22"/>
  <c r="U1053" i="22"/>
  <c r="U1833" i="22"/>
  <c r="U1376" i="22"/>
  <c r="U1308" i="22"/>
  <c r="U1220" i="22"/>
  <c r="U1046" i="22"/>
  <c r="U198" i="22"/>
  <c r="U994" i="22"/>
  <c r="U1316" i="22"/>
  <c r="U1238" i="22"/>
  <c r="U390" i="22"/>
  <c r="U109" i="22"/>
  <c r="U2010" i="22"/>
  <c r="U1737" i="22"/>
  <c r="U604" i="22"/>
  <c r="U1910" i="22"/>
  <c r="U1515" i="22"/>
  <c r="U458" i="22"/>
  <c r="U255" i="22"/>
  <c r="U1493" i="22"/>
  <c r="U771" i="22"/>
  <c r="U843" i="22"/>
  <c r="U2020" i="22"/>
  <c r="U1042" i="22"/>
  <c r="U935" i="22"/>
  <c r="U1759" i="22"/>
  <c r="U1790" i="22"/>
  <c r="U1711" i="22"/>
  <c r="U148" i="22"/>
  <c r="U666" i="22"/>
  <c r="U1402" i="22"/>
  <c r="U169" i="22"/>
  <c r="U548" i="22"/>
  <c r="U1392" i="22"/>
  <c r="U1322" i="22"/>
  <c r="U1664" i="22"/>
  <c r="U356" i="22"/>
  <c r="U1200" i="22"/>
  <c r="U1226" i="22"/>
  <c r="U125" i="22"/>
  <c r="U29" i="22"/>
  <c r="U139" i="22"/>
  <c r="U1874" i="22"/>
  <c r="U1539" i="22"/>
  <c r="U1826" i="22"/>
  <c r="U955" i="22"/>
  <c r="U1331" i="22"/>
  <c r="U861" i="22"/>
  <c r="U611" i="22"/>
  <c r="U1397" i="22"/>
  <c r="U1563" i="22"/>
  <c r="U465" i="22"/>
  <c r="U519" i="22"/>
  <c r="U1543" i="22"/>
  <c r="U1073" i="22"/>
  <c r="U2093" i="22"/>
  <c r="U223" i="22"/>
  <c r="U943" i="22"/>
  <c r="U1040" i="22"/>
  <c r="U2000" i="22"/>
  <c r="U1198" i="22"/>
  <c r="U1536" i="22"/>
  <c r="U1644" i="22"/>
  <c r="U1756" i="22"/>
  <c r="U1858" i="22"/>
  <c r="U1347" i="22"/>
  <c r="U763" i="22"/>
  <c r="U669" i="22"/>
  <c r="U1013" i="22"/>
  <c r="U1685" i="22"/>
  <c r="U1351" i="22"/>
  <c r="U1905" i="22"/>
  <c r="U1195" i="22"/>
  <c r="U1915" i="22"/>
  <c r="U695" i="22"/>
  <c r="U1249" i="22"/>
  <c r="U1830" i="22"/>
  <c r="U831" i="22"/>
  <c r="U1855" i="22"/>
  <c r="U248" i="22"/>
  <c r="U444" i="22"/>
  <c r="U256" i="22"/>
  <c r="U436" i="22"/>
  <c r="U249" i="22"/>
  <c r="U1325" i="22"/>
  <c r="U409" i="22"/>
  <c r="U1982" i="22"/>
  <c r="U2007" i="22"/>
  <c r="U385" i="22"/>
  <c r="U463" i="22"/>
  <c r="U1487" i="22"/>
  <c r="U1497" i="22"/>
  <c r="U694" i="22"/>
  <c r="U874" i="22"/>
  <c r="U686" i="22"/>
  <c r="U850" i="22"/>
  <c r="U841" i="22"/>
  <c r="U920" i="22"/>
  <c r="U218" i="22"/>
  <c r="U912" i="22"/>
  <c r="U194" i="22"/>
  <c r="U1524" i="22"/>
  <c r="U1592" i="22"/>
  <c r="U1230" i="22"/>
  <c r="U1298" i="22"/>
  <c r="U1449" i="22"/>
  <c r="U826" i="22"/>
  <c r="U802" i="22"/>
  <c r="U1562" i="22"/>
  <c r="U1904" i="22"/>
  <c r="U1828" i="22"/>
  <c r="U1896" i="22"/>
  <c r="U157" i="22"/>
  <c r="U1257" i="22"/>
  <c r="U634" i="22"/>
  <c r="U610" i="22"/>
  <c r="U1370" i="22"/>
  <c r="U1712" i="22"/>
  <c r="U1732" i="22"/>
  <c r="U1800" i="22"/>
  <c r="U1060" i="22"/>
  <c r="U528" i="22"/>
  <c r="U536" i="22"/>
  <c r="U466" i="22"/>
  <c r="U490" i="22"/>
  <c r="U1113" i="22"/>
  <c r="U271" i="22"/>
  <c r="U1623" i="22"/>
  <c r="U1557" i="22"/>
  <c r="U1898" i="22"/>
  <c r="U2049" i="22"/>
  <c r="U1849" i="22"/>
  <c r="U639" i="22"/>
  <c r="U865" i="22"/>
  <c r="U1147" i="22"/>
  <c r="U1521" i="22"/>
  <c r="U965" i="22"/>
  <c r="U1779" i="22"/>
  <c r="U851" i="22"/>
  <c r="U1628" i="22"/>
  <c r="U1342" i="22"/>
  <c r="U1104" i="22"/>
  <c r="U1893" i="22"/>
  <c r="U977" i="22"/>
  <c r="U1235" i="22"/>
  <c r="U275" i="22"/>
  <c r="U1491" i="22"/>
  <c r="U1883" i="22"/>
  <c r="U1233" i="22"/>
  <c r="U1015" i="22"/>
  <c r="U2015" i="22"/>
  <c r="U756" i="22"/>
  <c r="U279" i="22"/>
  <c r="U1814" i="22"/>
  <c r="U1839" i="22"/>
  <c r="U412" i="22"/>
  <c r="U404" i="22"/>
  <c r="U1545" i="22"/>
  <c r="U922" i="22"/>
  <c r="U898" i="22"/>
  <c r="U1656" i="22"/>
  <c r="U1488" i="22"/>
  <c r="U2047" i="22"/>
  <c r="U812" i="22"/>
  <c r="U804" i="22"/>
  <c r="U1304" i="22"/>
  <c r="U1648" i="22"/>
  <c r="U1382" i="22"/>
  <c r="U1450" i="22"/>
  <c r="U1724" i="22"/>
  <c r="U1984" i="22"/>
  <c r="U620" i="22"/>
  <c r="U612" i="22"/>
  <c r="U1112" i="22"/>
  <c r="U1456" i="22"/>
  <c r="U1286" i="22"/>
  <c r="U1354" i="22"/>
  <c r="U427" i="22"/>
  <c r="U56" i="22"/>
  <c r="U115" i="22"/>
  <c r="U1149" i="22"/>
  <c r="U1805" i="22"/>
  <c r="U1806" i="22"/>
  <c r="U1831" i="22"/>
  <c r="U2083" i="22"/>
  <c r="U1573" i="22"/>
  <c r="U1825" i="22"/>
  <c r="U1119" i="22"/>
  <c r="U840" i="22"/>
  <c r="U832" i="22"/>
  <c r="U381" i="22"/>
  <c r="U1595" i="22"/>
  <c r="U1815" i="22"/>
  <c r="U1765" i="22"/>
  <c r="U367" i="22"/>
  <c r="U1391" i="22"/>
  <c r="U1305" i="22"/>
  <c r="U502" i="22"/>
  <c r="U682" i="22"/>
  <c r="U494" i="22"/>
  <c r="U658" i="22"/>
  <c r="U649" i="22"/>
  <c r="U728" i="22"/>
  <c r="U908" i="22"/>
  <c r="U720" i="22"/>
  <c r="U900" i="22"/>
  <c r="U1332" i="22"/>
  <c r="U1400" i="22"/>
  <c r="U1030" i="22"/>
  <c r="U62" i="22"/>
  <c r="U619" i="22"/>
  <c r="U915" i="22"/>
  <c r="U36" i="22"/>
  <c r="U411" i="22"/>
  <c r="U499" i="22"/>
  <c r="U1811" i="22"/>
  <c r="U1341" i="22"/>
  <c r="U1803" i="22"/>
  <c r="U425" i="22"/>
  <c r="U1029" i="22"/>
  <c r="U1998" i="22"/>
  <c r="U999" i="22"/>
  <c r="U2023" i="22"/>
  <c r="U1553" i="22"/>
  <c r="U973" i="22"/>
  <c r="U1621" i="22"/>
  <c r="U577" i="22"/>
  <c r="U1655" i="22"/>
  <c r="U200" i="22"/>
  <c r="U287" i="22"/>
  <c r="U1311" i="22"/>
  <c r="U1145" i="22"/>
  <c r="U342" i="22"/>
  <c r="U522" i="22"/>
  <c r="U334" i="22"/>
  <c r="U498" i="22"/>
  <c r="U1731" i="22"/>
  <c r="U1643" i="22"/>
  <c r="U869" i="22"/>
  <c r="U919" i="22"/>
  <c r="U1977" i="22"/>
  <c r="U1167" i="22"/>
  <c r="U1928" i="22"/>
  <c r="U1421" i="22"/>
  <c r="U1640" i="22"/>
  <c r="U1367" i="22"/>
  <c r="U1634" i="22"/>
  <c r="U560" i="22"/>
  <c r="U752" i="22"/>
  <c r="U84" i="22"/>
  <c r="U2063" i="22"/>
  <c r="U2096" i="22"/>
  <c r="U1438" i="22"/>
  <c r="U121" i="22"/>
  <c r="U1216" i="22"/>
  <c r="U1196" i="22"/>
  <c r="U1680" i="22"/>
  <c r="U90" i="22"/>
  <c r="U1423" i="22"/>
  <c r="U308" i="22"/>
  <c r="U567" i="22"/>
  <c r="U635" i="22"/>
  <c r="U856" i="22"/>
  <c r="U1531" i="22"/>
  <c r="U1981" i="22"/>
  <c r="U225" i="22"/>
  <c r="U173" i="22"/>
  <c r="U1366" i="22"/>
  <c r="U1086" i="22"/>
  <c r="U1174" i="22"/>
  <c r="U1500" i="22"/>
  <c r="U65" i="22"/>
  <c r="U723" i="22"/>
  <c r="U315" i="22"/>
  <c r="U1715" i="22"/>
  <c r="U1611" i="22"/>
  <c r="U837" i="22"/>
  <c r="U903" i="22"/>
  <c r="U1457" i="22"/>
  <c r="U370" i="22"/>
  <c r="U1946" i="22"/>
  <c r="U1510" i="22"/>
  <c r="U1414" i="22"/>
  <c r="U715" i="22"/>
  <c r="U691" i="22"/>
  <c r="U259" i="22"/>
  <c r="U625" i="22"/>
  <c r="U1237" i="22"/>
  <c r="U1463" i="22"/>
  <c r="U191" i="22"/>
  <c r="U953" i="22"/>
  <c r="U330" i="22"/>
  <c r="U306" i="22"/>
  <c r="U1259" i="22"/>
  <c r="U727" i="22"/>
  <c r="U1846" i="22"/>
  <c r="U1871" i="22"/>
  <c r="U476" i="22"/>
  <c r="U468" i="22"/>
  <c r="U1609" i="22"/>
  <c r="U1929" i="22"/>
  <c r="U962" i="22"/>
  <c r="U1720" i="22"/>
  <c r="U2064" i="22"/>
  <c r="U126" i="22"/>
  <c r="U1326" i="22"/>
  <c r="U1256" i="22"/>
  <c r="U1600" i="22"/>
  <c r="U816" i="22"/>
  <c r="U1134" i="22"/>
  <c r="U1160" i="22"/>
  <c r="U322" i="22"/>
  <c r="U969" i="22"/>
  <c r="U822" i="22"/>
  <c r="U473" i="22"/>
  <c r="U1453" i="22"/>
  <c r="U572" i="22"/>
  <c r="U1894" i="22"/>
  <c r="U1451" i="22"/>
  <c r="U1269" i="22"/>
  <c r="U2090" i="22"/>
  <c r="U205" i="22"/>
  <c r="U1247" i="22"/>
  <c r="U1443" i="22"/>
  <c r="U1533" i="22"/>
  <c r="U1357" i="22"/>
  <c r="U726" i="22"/>
  <c r="U705" i="22"/>
  <c r="U1689" i="22"/>
  <c r="U2058" i="22"/>
  <c r="U222" i="22"/>
  <c r="U1422" i="22"/>
  <c r="U2085" i="22"/>
  <c r="U185" i="22"/>
  <c r="U1746" i="22"/>
  <c r="U1084" i="22"/>
  <c r="U1897" i="22"/>
  <c r="U1850" i="22"/>
  <c r="U1952" i="22"/>
  <c r="U105" i="22"/>
  <c r="U1890" i="22"/>
  <c r="U739" i="22"/>
  <c r="U551" i="22"/>
  <c r="U1323" i="22"/>
  <c r="U1862" i="22"/>
  <c r="U508" i="22"/>
  <c r="U1389" i="22"/>
  <c r="U1089" i="22"/>
  <c r="U751" i="22"/>
  <c r="U2069" i="22"/>
  <c r="U96" i="22"/>
  <c r="U1730" i="22"/>
  <c r="U614" i="22"/>
  <c r="U606" i="22"/>
  <c r="U1462" i="22"/>
  <c r="U40" i="22"/>
  <c r="U147" i="22"/>
  <c r="U2018" i="22"/>
  <c r="U1427" i="22"/>
  <c r="U995" i="22"/>
  <c r="U1755" i="22"/>
  <c r="U615" i="22"/>
  <c r="U1169" i="22"/>
  <c r="U1579" i="22"/>
  <c r="U887" i="22"/>
  <c r="U1926" i="22"/>
  <c r="U1951" i="22"/>
  <c r="U636" i="22"/>
  <c r="U628" i="22"/>
  <c r="U1517" i="22"/>
  <c r="U151" i="22"/>
  <c r="U1705" i="22"/>
  <c r="U1436" i="22"/>
  <c r="U1034" i="22"/>
  <c r="U195" i="22"/>
  <c r="U1418" i="22"/>
  <c r="U1514" i="22"/>
  <c r="U1484" i="22"/>
  <c r="U897" i="22"/>
  <c r="U1891" i="22"/>
  <c r="U1856" i="22"/>
  <c r="U1288" i="22"/>
  <c r="U190" i="22"/>
  <c r="U1384" i="22"/>
  <c r="U382" i="22"/>
  <c r="U1848" i="22"/>
  <c r="U596" i="22"/>
  <c r="U855" i="22"/>
  <c r="U1081" i="22"/>
  <c r="U753" i="22"/>
  <c r="U1924" i="22"/>
  <c r="U347" i="22"/>
  <c r="U244" i="22"/>
  <c r="U156" i="22"/>
  <c r="U642" i="22"/>
  <c r="U556" i="22"/>
  <c r="U1254" i="22"/>
  <c r="U364" i="22"/>
  <c r="U1158" i="22"/>
  <c r="U1186" i="22"/>
  <c r="U651" i="22"/>
  <c r="U20" i="22"/>
  <c r="U563" i="22"/>
  <c r="U1373" i="22"/>
  <c r="U1970" i="22"/>
  <c r="U2030" i="22"/>
  <c r="U2055" i="22"/>
  <c r="U361" i="22"/>
  <c r="U480" i="22"/>
  <c r="U880" i="22"/>
  <c r="U688" i="22"/>
  <c r="U81" i="22"/>
  <c r="U34" i="22"/>
  <c r="U75" i="22"/>
  <c r="U327" i="22"/>
  <c r="U1037" i="22"/>
  <c r="U1694" i="22"/>
  <c r="U264" i="22"/>
  <c r="U1343" i="22"/>
  <c r="U406" i="22"/>
  <c r="U398" i="22"/>
  <c r="U1795" i="22"/>
  <c r="U997" i="22"/>
  <c r="U1537" i="22"/>
  <c r="U975" i="22"/>
  <c r="U552" i="22"/>
  <c r="U544" i="22"/>
  <c r="U1722" i="22"/>
  <c r="U976" i="22"/>
  <c r="U984" i="22"/>
  <c r="U1908" i="22"/>
  <c r="U237" i="22"/>
  <c r="U646" i="22"/>
  <c r="U1494" i="22"/>
  <c r="U1444" i="22"/>
  <c r="U1150" i="22"/>
  <c r="U454" i="22"/>
  <c r="U1302" i="22"/>
  <c r="U1348" i="22"/>
  <c r="U1208" i="22"/>
  <c r="U716" i="22"/>
  <c r="U302" i="22"/>
  <c r="U1295" i="22"/>
  <c r="U545" i="22"/>
  <c r="U1000" i="22"/>
  <c r="U1663" i="22"/>
  <c r="U311" i="22"/>
  <c r="U967" i="22"/>
  <c r="U379" i="22"/>
  <c r="U1684" i="22"/>
  <c r="U777" i="22"/>
  <c r="U1371" i="22"/>
  <c r="U91" i="22"/>
  <c r="U679" i="22"/>
  <c r="U1990" i="22"/>
  <c r="U27" i="22"/>
  <c r="U815" i="22"/>
  <c r="U224" i="22"/>
  <c r="U742" i="22"/>
  <c r="U1590" i="22"/>
  <c r="U1872" i="22"/>
  <c r="U624" i="22"/>
  <c r="U1580" i="22"/>
  <c r="U1064" i="22"/>
  <c r="U1408" i="22"/>
  <c r="U432" i="22"/>
  <c r="U1388" i="22"/>
  <c r="U293" i="22"/>
  <c r="U531" i="22"/>
  <c r="U1619" i="22"/>
  <c r="U645" i="22"/>
  <c r="U1361" i="22"/>
  <c r="U1271" i="22"/>
  <c r="U761" i="22"/>
  <c r="U114" i="22"/>
  <c r="U535" i="22"/>
  <c r="U1878" i="22"/>
  <c r="U1903" i="22"/>
  <c r="U540" i="22"/>
  <c r="U532" i="22"/>
  <c r="U1673" i="22"/>
  <c r="U1961" i="22"/>
  <c r="U217" i="22"/>
  <c r="U1784" i="22"/>
  <c r="U107" i="22"/>
  <c r="U1507" i="22"/>
  <c r="U923" i="22"/>
  <c r="U829" i="22"/>
  <c r="U1333" i="22"/>
  <c r="U433" i="22"/>
  <c r="U1511" i="22"/>
  <c r="U2061" i="22"/>
  <c r="U1787" i="22"/>
  <c r="U1185" i="22"/>
  <c r="U799" i="22"/>
  <c r="U120" i="22"/>
  <c r="U192" i="22"/>
  <c r="U485" i="22"/>
  <c r="U345" i="22"/>
  <c r="U711" i="22"/>
  <c r="U1860" i="22"/>
  <c r="U1816" i="22"/>
  <c r="U2042" i="22"/>
  <c r="U1820" i="22"/>
  <c r="U2080" i="22"/>
  <c r="U609" i="22"/>
  <c r="U1180" i="22"/>
  <c r="U1404" i="22"/>
  <c r="U1868" i="22"/>
  <c r="U601" i="22"/>
  <c r="U1963" i="22"/>
  <c r="U214" i="22"/>
  <c r="U1162" i="22"/>
  <c r="U228" i="22"/>
  <c r="U1258" i="22"/>
  <c r="U420" i="22"/>
  <c r="U1228" i="22"/>
  <c r="U722" i="22"/>
  <c r="U1879" i="22"/>
  <c r="U990" i="22"/>
  <c r="U1777" i="22"/>
  <c r="U1502" i="22"/>
  <c r="U2050" i="22"/>
  <c r="U2037" i="22"/>
  <c r="U921" i="22"/>
  <c r="U336" i="22"/>
  <c r="U1321" i="22"/>
  <c r="U1776" i="22"/>
  <c r="U1129" i="22"/>
  <c r="U1586" i="22"/>
  <c r="U1056" i="22"/>
  <c r="U267" i="22"/>
  <c r="U1667" i="22"/>
  <c r="U35" i="22"/>
  <c r="U989" i="22"/>
  <c r="U1645" i="22"/>
  <c r="U593" i="22"/>
  <c r="U1671" i="22"/>
  <c r="U1763" i="22"/>
  <c r="U1967" i="22"/>
  <c r="U809" i="22"/>
  <c r="U617" i="22"/>
  <c r="U253" i="22"/>
  <c r="U1603" i="22"/>
  <c r="U925" i="22"/>
  <c r="U529" i="22"/>
  <c r="U104" i="22"/>
  <c r="U933" i="22"/>
  <c r="U1505" i="22"/>
  <c r="U959" i="22"/>
  <c r="U520" i="22"/>
  <c r="U512" i="22"/>
  <c r="U1754" i="22"/>
  <c r="U835" i="22"/>
  <c r="U769" i="22"/>
  <c r="U591" i="22"/>
  <c r="U1753" i="22"/>
  <c r="U2001" i="22"/>
  <c r="U1994" i="22"/>
  <c r="U294" i="22"/>
  <c r="U286" i="22"/>
  <c r="U1142" i="22"/>
  <c r="U1486" i="22"/>
  <c r="U1957" i="22"/>
  <c r="U565" i="22"/>
  <c r="U2048" i="22"/>
  <c r="U137" i="22"/>
  <c r="U1769" i="22"/>
  <c r="U1978" i="22"/>
  <c r="U1792" i="22"/>
  <c r="U2056" i="22"/>
  <c r="U1020" i="22"/>
  <c r="U852" i="22"/>
  <c r="U2095" i="22"/>
  <c r="U1111" i="22"/>
  <c r="U690" i="22"/>
  <c r="U1337" i="22"/>
  <c r="U1847" i="22"/>
  <c r="U1009" i="22"/>
  <c r="U1267" i="22"/>
  <c r="U1608" i="22"/>
  <c r="U1528" i="22"/>
  <c r="U1447" i="22"/>
  <c r="U1187" i="22"/>
  <c r="U1413" i="22"/>
  <c r="U2039" i="22"/>
  <c r="U882" i="22"/>
  <c r="U2070" i="22"/>
  <c r="U924" i="22"/>
  <c r="U2053" i="22"/>
  <c r="U437" i="22"/>
  <c r="U1106" i="22"/>
  <c r="U442" i="22"/>
  <c r="U1178" i="22"/>
  <c r="U1638" i="22"/>
  <c r="U1980" i="22"/>
  <c r="U250" i="22"/>
  <c r="U1624" i="22"/>
  <c r="U1542" i="22"/>
  <c r="U683" i="22"/>
  <c r="U627" i="22"/>
  <c r="U131" i="22"/>
  <c r="U2087" i="22"/>
  <c r="U1758" i="22"/>
  <c r="U1375" i="22"/>
  <c r="U462" i="22"/>
  <c r="U1125" i="22"/>
  <c r="U441" i="22"/>
  <c r="U1519" i="22"/>
  <c r="U758" i="22"/>
  <c r="U750" i="22"/>
  <c r="U905" i="22"/>
  <c r="U282" i="22"/>
  <c r="U258" i="22"/>
  <c r="U978" i="22"/>
  <c r="U1922" i="22"/>
  <c r="U1379" i="22"/>
  <c r="U795" i="22"/>
  <c r="U701" i="22"/>
  <c r="U1077" i="22"/>
  <c r="U1749" i="22"/>
  <c r="U1383" i="22"/>
  <c r="U1933" i="22"/>
  <c r="U1275" i="22"/>
  <c r="U929" i="22"/>
  <c r="U671" i="22"/>
  <c r="U1913" i="22"/>
  <c r="U2081" i="22"/>
  <c r="U1834" i="22"/>
  <c r="U1661" i="22"/>
  <c r="U53" i="22"/>
  <c r="U685" i="22"/>
  <c r="U710" i="22"/>
  <c r="U234" i="22"/>
  <c r="U2088" i="22"/>
  <c r="U1240" i="22"/>
  <c r="U1432" i="22"/>
  <c r="U422" i="22"/>
  <c r="U640" i="22"/>
  <c r="U45" i="22"/>
  <c r="U189" i="22"/>
  <c r="U1458" i="22"/>
  <c r="U1001" i="22"/>
  <c r="U1650" i="22"/>
  <c r="U1193" i="22"/>
  <c r="U926" i="22"/>
  <c r="U424" i="22"/>
  <c r="U1108" i="22"/>
  <c r="U980" i="22"/>
  <c r="U1565" i="22"/>
  <c r="U2041" i="22"/>
  <c r="U547" i="22"/>
  <c r="U961" i="22"/>
  <c r="U1778" i="22"/>
  <c r="U1676" i="22"/>
  <c r="U429" i="22"/>
  <c r="U1212" i="22"/>
  <c r="U233" i="22"/>
  <c r="U1116" i="22"/>
  <c r="U44" i="22"/>
  <c r="U467" i="22"/>
  <c r="U187" i="22"/>
  <c r="U1587" i="22"/>
  <c r="U1355" i="22"/>
  <c r="U2075" i="22"/>
  <c r="U775" i="22"/>
  <c r="U1329" i="22"/>
  <c r="U394" i="22"/>
  <c r="U970" i="22"/>
  <c r="U1010" i="22"/>
  <c r="U337" i="22"/>
  <c r="U459" i="22"/>
  <c r="U179" i="22"/>
  <c r="U1837" i="22"/>
  <c r="U1863" i="22"/>
  <c r="U725" i="22"/>
  <c r="U1207" i="22"/>
  <c r="U2086" i="22"/>
  <c r="U697" i="22"/>
  <c r="U956" i="22"/>
  <c r="U948" i="22"/>
  <c r="U419" i="22"/>
  <c r="U471" i="22"/>
  <c r="U1718" i="22"/>
  <c r="U1743" i="22"/>
  <c r="U220" i="22"/>
  <c r="U212" i="22"/>
  <c r="U1353" i="22"/>
  <c r="U730" i="22"/>
  <c r="U706" i="22"/>
  <c r="U1466" i="22"/>
  <c r="U1808" i="22"/>
  <c r="U496" i="22"/>
  <c r="U1452" i="22"/>
  <c r="U325" i="22"/>
  <c r="U1344" i="22"/>
  <c r="U304" i="22"/>
  <c r="U1260" i="22"/>
  <c r="U229" i="22"/>
  <c r="U834" i="22"/>
  <c r="U1481" i="22"/>
  <c r="U348" i="22"/>
  <c r="U1782" i="22"/>
  <c r="U931" i="22"/>
  <c r="U202" i="22"/>
  <c r="U127" i="22"/>
  <c r="U981" i="22"/>
  <c r="U393" i="22"/>
  <c r="U587" i="22"/>
  <c r="U1636" i="22"/>
  <c r="U206" i="22"/>
  <c r="U47" i="22"/>
  <c r="U1021" i="22"/>
  <c r="U1827" i="22"/>
  <c r="U584" i="22"/>
  <c r="U1687" i="22"/>
  <c r="U1177" i="22"/>
  <c r="U530" i="22"/>
  <c r="U592" i="22"/>
  <c r="U1548" i="22"/>
  <c r="U1577" i="22"/>
  <c r="U930" i="22"/>
  <c r="U2032" i="22"/>
  <c r="U1960" i="22"/>
  <c r="U1385" i="22"/>
  <c r="U738" i="22"/>
  <c r="U1840" i="22"/>
  <c r="U1864" i="22"/>
  <c r="U42" i="22"/>
  <c r="U43" i="22"/>
  <c r="U295" i="22"/>
  <c r="U1613" i="22"/>
  <c r="U553" i="22"/>
  <c r="U982" i="22"/>
  <c r="U877" i="22"/>
  <c r="U833" i="22"/>
  <c r="U623" i="22"/>
  <c r="U1817" i="22"/>
  <c r="U2033" i="22"/>
  <c r="U1930" i="22"/>
  <c r="U358" i="22"/>
  <c r="U350" i="22"/>
  <c r="U1206" i="22"/>
  <c r="U1550" i="22"/>
  <c r="U875" i="22"/>
  <c r="U58" i="22"/>
  <c r="U1011" i="22"/>
  <c r="U1597" i="22"/>
  <c r="U899" i="22"/>
  <c r="U231" i="22"/>
  <c r="U785" i="22"/>
  <c r="U1485" i="22"/>
  <c r="U119" i="22"/>
  <c r="U489" i="22"/>
  <c r="U1567" i="22"/>
  <c r="U854" i="22"/>
  <c r="U846" i="22"/>
  <c r="U749" i="22"/>
  <c r="U1845" i="22"/>
  <c r="U277" i="22"/>
  <c r="U786" i="22"/>
  <c r="U1346" i="22"/>
  <c r="U1166" i="22"/>
  <c r="U1364" i="22"/>
  <c r="U828" i="22"/>
  <c r="U1948" i="22"/>
  <c r="U1602" i="22"/>
  <c r="U421" i="22"/>
  <c r="U1369" i="22"/>
  <c r="U1121" i="22"/>
  <c r="U1490" i="22"/>
  <c r="U1431" i="22"/>
  <c r="U1292" i="22"/>
  <c r="U1832" i="22"/>
  <c r="U1736" i="22"/>
  <c r="U211" i="22"/>
  <c r="U1459" i="22"/>
  <c r="U1819" i="22"/>
  <c r="U1201" i="22"/>
  <c r="U2025" i="22"/>
  <c r="U1074" i="22"/>
  <c r="U1019" i="22"/>
  <c r="U1607" i="22"/>
  <c r="U951" i="22"/>
  <c r="U1983" i="22"/>
  <c r="U692" i="22"/>
  <c r="U215" i="22"/>
  <c r="U1615" i="22"/>
  <c r="U942" i="22"/>
  <c r="U474" i="22"/>
  <c r="U1210" i="22"/>
  <c r="U974" i="22"/>
  <c r="U2084" i="22"/>
  <c r="U2009" i="22"/>
  <c r="U1988" i="22"/>
  <c r="U1989" i="22"/>
  <c r="U2038" i="22"/>
  <c r="U714" i="22"/>
  <c r="U1821" i="22"/>
  <c r="U51" i="22"/>
  <c r="U613" i="22"/>
  <c r="U2003" i="22"/>
  <c r="U1529" i="22"/>
  <c r="U665" i="22"/>
  <c r="U80" i="22"/>
  <c r="U1065" i="22"/>
  <c r="U1522" i="22"/>
  <c r="U873" i="22"/>
  <c r="U1330" i="22"/>
  <c r="U25" i="22"/>
  <c r="U2062" i="22"/>
  <c r="U1733" i="22"/>
  <c r="U1859" i="22"/>
  <c r="U495" i="22"/>
  <c r="U938" i="22"/>
  <c r="U102" i="22"/>
  <c r="U1588" i="22"/>
  <c r="U1003" i="22"/>
  <c r="U1171" i="22"/>
  <c r="U1243" i="22"/>
  <c r="U913" i="22"/>
  <c r="U375" i="22"/>
  <c r="U1695" i="22"/>
  <c r="U116" i="22"/>
  <c r="U1662" i="22"/>
  <c r="U1504" i="22"/>
  <c r="U511" i="22"/>
  <c r="U1788" i="22"/>
  <c r="U655" i="22"/>
  <c r="U1433" i="22"/>
  <c r="U354" i="22"/>
  <c r="U546" i="22"/>
  <c r="U201" i="22"/>
  <c r="U278" i="22"/>
  <c r="U1570" i="22"/>
  <c r="U252" i="22"/>
  <c r="U478" i="22"/>
  <c r="U1770" i="22"/>
  <c r="U1698" i="22"/>
  <c r="U395" i="22"/>
  <c r="U2066" i="22"/>
  <c r="U1773" i="22"/>
  <c r="U1799" i="22"/>
  <c r="U488" i="22"/>
  <c r="U696" i="22"/>
  <c r="U24" i="22"/>
  <c r="U1838" i="22"/>
  <c r="U1445" i="22"/>
  <c r="U1087" i="22"/>
  <c r="U768" i="22"/>
  <c r="U1467" i="22"/>
  <c r="U719" i="22"/>
  <c r="U1004" i="22"/>
  <c r="U550" i="22"/>
  <c r="U1398" i="22"/>
  <c r="U504" i="22"/>
  <c r="U525" i="22"/>
  <c r="U312" i="22"/>
  <c r="U297" i="22"/>
  <c r="U858" i="22"/>
  <c r="U1807" i="22"/>
  <c r="U178" i="22"/>
  <c r="U1335" i="22"/>
  <c r="U435" i="22"/>
  <c r="U130" i="22"/>
  <c r="U1699" i="22"/>
  <c r="U1569" i="22"/>
  <c r="U303" i="22"/>
  <c r="U600" i="22"/>
  <c r="U1362" i="22"/>
  <c r="U1688" i="22"/>
  <c r="U221" i="22"/>
  <c r="U1498" i="22"/>
  <c r="U939" i="22"/>
  <c r="U1115" i="22"/>
  <c r="U247" i="22"/>
  <c r="U998" i="22"/>
  <c r="U569" i="22"/>
  <c r="U1024" i="22"/>
  <c r="U1161" i="22"/>
  <c r="U514" i="22"/>
  <c r="U55" i="22"/>
  <c r="U667" i="22"/>
  <c r="U821" i="22"/>
  <c r="U1255" i="22"/>
  <c r="U451" i="22"/>
  <c r="U543" i="22"/>
  <c r="U1953" i="22"/>
  <c r="U1173" i="22"/>
  <c r="U1535" i="22"/>
  <c r="U285" i="22"/>
  <c r="U1544" i="22"/>
  <c r="U1265" i="22"/>
  <c r="U1128" i="22"/>
  <c r="U343" i="22"/>
  <c r="U1506" i="22"/>
  <c r="U988" i="22"/>
  <c r="U240" i="22"/>
  <c r="U558" i="22"/>
  <c r="U1791" i="22"/>
  <c r="U1752" i="22"/>
  <c r="U972" i="22"/>
  <c r="U516" i="22"/>
  <c r="U1380" i="22"/>
  <c r="U1284" i="22"/>
  <c r="U523" i="22"/>
  <c r="U307" i="22"/>
  <c r="U1901" i="22"/>
  <c r="U1927" i="22"/>
  <c r="U668" i="22"/>
  <c r="U876" i="22"/>
  <c r="U41" i="22"/>
  <c r="U2094" i="22"/>
  <c r="U1909" i="22"/>
  <c r="U1215" i="22"/>
  <c r="U142" i="22"/>
  <c r="U1979" i="22"/>
  <c r="U847" i="22"/>
  <c r="U288" i="22"/>
  <c r="U806" i="22"/>
  <c r="U1654" i="22"/>
  <c r="U134" i="22"/>
  <c r="U1156" i="22"/>
  <c r="U824" i="22"/>
  <c r="U209" i="22"/>
  <c r="U346" i="22"/>
  <c r="U1551" i="22"/>
  <c r="U564" i="22"/>
  <c r="U823" i="22"/>
  <c r="U891" i="22"/>
  <c r="U154" i="22"/>
  <c r="U74" i="22"/>
  <c r="U417" i="22"/>
  <c r="U559" i="22"/>
  <c r="U230" i="22"/>
  <c r="U1618" i="22"/>
  <c r="U1068" i="22"/>
  <c r="U1152" i="22"/>
  <c r="U2008" i="22"/>
  <c r="U2002" i="22"/>
  <c r="U1627" i="22"/>
  <c r="U759" i="22"/>
  <c r="U500" i="22"/>
  <c r="U1750" i="22"/>
  <c r="U284" i="22"/>
  <c r="U1417" i="22"/>
  <c r="U770" i="22"/>
  <c r="U235" i="22"/>
  <c r="U1051" i="22"/>
  <c r="U1589" i="22"/>
  <c r="U1639" i="22"/>
  <c r="U805" i="22"/>
  <c r="U927" i="22"/>
  <c r="U448" i="22"/>
  <c r="U579" i="22"/>
  <c r="U457" i="22"/>
  <c r="U143" i="22"/>
  <c r="U740" i="22"/>
  <c r="U1866" i="22"/>
  <c r="U1184" i="22"/>
  <c r="U1390" i="22"/>
  <c r="U1582" i="22"/>
  <c r="U1993" i="22"/>
  <c r="U434" i="22"/>
  <c r="U947" i="22"/>
  <c r="U503" i="22"/>
  <c r="U1289" i="22"/>
  <c r="U1048" i="22"/>
  <c r="U181" i="22"/>
  <c r="U54" i="22"/>
  <c r="U443" i="22"/>
  <c r="U1867" i="22"/>
  <c r="U1031" i="22"/>
  <c r="U1387" i="22"/>
  <c r="U1192" i="22"/>
  <c r="U971" i="22"/>
  <c r="U1179" i="22"/>
  <c r="U1693" i="22"/>
  <c r="U319" i="22"/>
  <c r="U586" i="22"/>
  <c r="U1771" i="22"/>
  <c r="U1974" i="22"/>
  <c r="U732" i="22"/>
  <c r="U1865" i="22"/>
  <c r="U1882" i="22"/>
  <c r="U1920" i="22"/>
  <c r="U1836" i="22"/>
  <c r="U1218" i="22"/>
  <c r="U1646" i="22"/>
  <c r="U708" i="22"/>
  <c r="U310" i="22"/>
  <c r="U941" i="22"/>
  <c r="U585" i="22"/>
  <c r="U1739" i="22"/>
  <c r="U1876" i="22"/>
  <c r="U1067" i="22"/>
  <c r="U1835" i="22"/>
  <c r="U1217" i="22"/>
  <c r="U373" i="22"/>
  <c r="U1804" i="22"/>
  <c r="U1236" i="22"/>
  <c r="U1340" i="22"/>
  <c r="U305" i="22"/>
  <c r="U1244" i="22"/>
  <c r="U1419" i="22"/>
  <c r="U853" i="22"/>
  <c r="U138" i="22"/>
  <c r="U1345" i="22"/>
  <c r="U360" i="22"/>
  <c r="U329" i="22"/>
  <c r="U862" i="22"/>
  <c r="U77" i="22"/>
  <c r="U341" i="22"/>
  <c r="U483" i="22"/>
  <c r="U487" i="22"/>
  <c r="U1059" i="22"/>
  <c r="U1798" i="22"/>
  <c r="U380" i="22"/>
  <c r="U1261" i="22"/>
  <c r="U1378" i="22"/>
  <c r="U89" i="22"/>
  <c r="U1338" i="22"/>
  <c r="U101" i="22"/>
  <c r="U1464" i="22"/>
  <c r="U1223" i="22"/>
  <c r="U118" i="22"/>
  <c r="U326" i="22"/>
  <c r="U69" i="22"/>
  <c r="U1902" i="22"/>
  <c r="U186" i="22"/>
  <c r="U1437" i="22"/>
  <c r="U2013" i="22"/>
  <c r="U193" i="22"/>
  <c r="U296" i="22"/>
  <c r="U798" i="22"/>
  <c r="U1620" i="22"/>
  <c r="U1428" i="22"/>
  <c r="U814" i="22"/>
  <c r="U1919" i="22"/>
  <c r="U2028" i="22"/>
  <c r="U167" i="22"/>
  <c r="U1969" i="22"/>
  <c r="U112" i="22"/>
  <c r="U2073" i="22"/>
  <c r="U1363" i="22"/>
  <c r="U1887" i="22"/>
  <c r="U1775" i="22"/>
  <c r="U794" i="22"/>
  <c r="U1635" i="22"/>
  <c r="U561" i="22"/>
  <c r="U1441" i="22"/>
  <c r="U1818" i="22"/>
  <c r="U1278" i="22"/>
  <c r="U932" i="22"/>
  <c r="U1692" i="22"/>
  <c r="U1696" i="22"/>
  <c r="U1591" i="22"/>
  <c r="U1686" i="22"/>
  <c r="U1598" i="22"/>
  <c r="U979" i="22"/>
  <c r="U1093" i="22"/>
  <c r="U1844" i="22"/>
  <c r="U1139" i="22"/>
  <c r="U1719" i="22"/>
  <c r="U562" i="22"/>
  <c r="U1999" i="22"/>
  <c r="U2057" i="22"/>
  <c r="U638" i="22"/>
  <c r="U446" i="22"/>
  <c r="U1140" i="22"/>
  <c r="U992" i="22"/>
  <c r="U70" i="22"/>
  <c r="U1163" i="22"/>
  <c r="U184" i="22"/>
  <c r="U632" i="22"/>
  <c r="U440" i="22"/>
  <c r="U219" i="22"/>
  <c r="U95" i="22"/>
  <c r="U879" i="22"/>
  <c r="U870" i="22"/>
  <c r="U161" i="22"/>
  <c r="U1499" i="22"/>
  <c r="U631" i="22"/>
  <c r="U372" i="22"/>
  <c r="U1124" i="22"/>
  <c r="U1264" i="22"/>
  <c r="U1489" i="22"/>
  <c r="U21" i="22"/>
  <c r="U1017" i="22"/>
  <c r="U1707" i="22"/>
  <c r="U537" i="22"/>
  <c r="U1554" i="22"/>
  <c r="U153" i="22"/>
  <c r="U1435" i="22"/>
  <c r="U1175" i="22"/>
  <c r="U1704" i="22"/>
  <c r="U1101" i="22"/>
  <c r="U914" i="22"/>
  <c r="U1906" i="22"/>
  <c r="U124" i="22"/>
  <c r="U1054" i="22"/>
  <c r="U1768" i="22"/>
  <c r="U64" i="22"/>
  <c r="U1312" i="22"/>
  <c r="U555" i="22"/>
  <c r="U2019" i="22"/>
  <c r="U1025" i="22"/>
  <c r="U1740" i="22"/>
  <c r="U1594" i="22"/>
  <c r="U1991" i="22"/>
  <c r="U1690" i="22"/>
  <c r="U1892" i="22"/>
  <c r="U849" i="22"/>
  <c r="U1032" i="22"/>
  <c r="U2067" i="22"/>
  <c r="U1657" i="22"/>
  <c r="U1358" i="22"/>
  <c r="U1735" i="22"/>
  <c r="U1854" i="22"/>
  <c r="U518" i="22"/>
  <c r="U1245" i="22"/>
  <c r="U1314" i="22"/>
  <c r="U150" i="22"/>
  <c r="U453" i="22"/>
  <c r="U1532" i="22"/>
  <c r="U87" i="22"/>
  <c r="U1877" i="22"/>
  <c r="U1078" i="22"/>
  <c r="U2052" i="22"/>
  <c r="U2046" i="22"/>
  <c r="U1530" i="22"/>
  <c r="U168" i="22"/>
  <c r="U317" i="22"/>
  <c r="U648" i="22"/>
  <c r="U1935" i="22"/>
  <c r="U1360" i="22"/>
  <c r="U1843" i="22"/>
  <c r="U1096" i="22"/>
  <c r="U1209" i="22"/>
  <c r="U724" i="22"/>
  <c r="U1512" i="22"/>
  <c r="U136" i="22"/>
  <c r="U449" i="22"/>
  <c r="U734" i="22"/>
  <c r="U589" i="22"/>
  <c r="U675" i="22"/>
  <c r="U1716" i="22"/>
  <c r="U1041" i="22"/>
  <c r="U1918" i="22"/>
  <c r="U782" i="22"/>
  <c r="U857" i="22"/>
  <c r="U1225" i="22"/>
  <c r="U1072" i="22"/>
  <c r="U784" i="22"/>
  <c r="U2035" i="22"/>
  <c r="U274" i="22"/>
  <c r="U482" i="22"/>
  <c r="U2074" i="22"/>
  <c r="U647" i="22"/>
  <c r="U1266" i="22"/>
  <c r="U1525" i="22"/>
  <c r="U1958" i="22"/>
  <c r="U1581" i="22"/>
  <c r="U950" i="22"/>
  <c r="U450" i="22"/>
  <c r="U2072" i="22"/>
  <c r="U1880" i="22"/>
  <c r="U860" i="22"/>
  <c r="U383" i="22"/>
  <c r="U1066" i="22"/>
  <c r="U1745" i="22"/>
  <c r="U916" i="22"/>
  <c r="U418" i="22"/>
  <c r="U226" i="22"/>
  <c r="U1405" i="22"/>
  <c r="U470" i="22"/>
  <c r="U1561" i="22"/>
  <c r="U94" i="22"/>
  <c r="U26" i="22"/>
  <c r="U359" i="22"/>
  <c r="U1670" i="22"/>
  <c r="U1005" i="22"/>
  <c r="U902" i="22"/>
  <c r="U1552" i="22"/>
  <c r="U1672" i="22"/>
  <c r="U1102" i="22"/>
  <c r="U909" i="22"/>
  <c r="U1941" i="22"/>
  <c r="U88" i="22"/>
  <c r="U32" i="22"/>
  <c r="U1774" i="22"/>
  <c r="U888" i="22"/>
  <c r="U1181" i="22"/>
  <c r="U1761" i="22"/>
  <c r="U445" i="22"/>
  <c r="U2005" i="22"/>
  <c r="U542" i="22"/>
  <c r="U177" i="22"/>
  <c r="U557" i="22"/>
  <c r="U340" i="22"/>
  <c r="U825" i="22"/>
  <c r="U1540" i="22"/>
  <c r="U1678" i="22"/>
  <c r="U554" i="22"/>
  <c r="U954" i="22"/>
  <c r="U762" i="22"/>
  <c r="U1107" i="22"/>
  <c r="U1631" i="22"/>
  <c r="U1647" i="22"/>
  <c r="U538" i="22"/>
  <c r="U1251" i="22"/>
  <c r="U1541" i="22"/>
  <c r="U673" i="22"/>
  <c r="U469" i="22"/>
  <c r="U790" i="22"/>
  <c r="U331" i="22"/>
  <c r="U1666" i="22"/>
  <c r="U674" i="22"/>
  <c r="U1099" i="22"/>
  <c r="U203" i="22"/>
  <c r="U700" i="22"/>
  <c r="U1097" i="22"/>
  <c r="U1088" i="22"/>
  <c r="U2027" i="22"/>
  <c r="U859" i="22"/>
  <c r="U1026" i="22"/>
  <c r="U1610" i="22"/>
  <c r="U2071" i="22"/>
  <c r="U1294" i="22"/>
  <c r="U2034" i="22"/>
  <c r="U129" i="22"/>
  <c r="U1189" i="22"/>
  <c r="U1409" i="22"/>
  <c r="U376" i="22"/>
  <c r="U1117" i="22"/>
  <c r="U1440" i="22"/>
  <c r="U776" i="22"/>
  <c r="U501" i="22"/>
  <c r="U1276" i="22"/>
  <c r="U599" i="22"/>
  <c r="U423" i="22"/>
  <c r="U1188" i="22"/>
  <c r="U1796" i="22"/>
  <c r="U481" i="22"/>
  <c r="U1274" i="22"/>
  <c r="U1809" i="22"/>
  <c r="U78" i="22"/>
  <c r="U1018" i="22"/>
  <c r="U197" i="22"/>
  <c r="U787" i="22"/>
  <c r="U1568" i="22"/>
  <c r="U371" i="22"/>
  <c r="U781" i="22"/>
  <c r="U1281" i="22"/>
  <c r="U1996" i="22"/>
  <c r="U1082" i="22"/>
  <c r="U1479" i="22"/>
  <c r="U621" i="22"/>
  <c r="U133" i="22"/>
  <c r="U1105" i="22"/>
  <c r="U276" i="22"/>
  <c r="U957" i="22"/>
  <c r="U456" i="22"/>
  <c r="U1943" i="22"/>
  <c r="U1090" i="22"/>
  <c r="U1460" i="22"/>
  <c r="U1118" i="22"/>
  <c r="U1585" i="22"/>
  <c r="U881" i="22"/>
  <c r="U983" i="22"/>
  <c r="U1976" i="22"/>
  <c r="U1416" i="22"/>
  <c r="U59" i="22"/>
  <c r="U764" i="22"/>
  <c r="U397" i="22"/>
  <c r="U807" i="22"/>
  <c r="U352" i="22"/>
  <c r="U1299" i="22"/>
  <c r="U1823" i="22"/>
  <c r="F14" i="22"/>
  <c r="L3" i="15"/>
  <c r="W15" i="22"/>
  <c r="W16" i="22"/>
  <c r="F16" i="22"/>
  <c r="AJ114" i="5"/>
  <c r="S20" i="22"/>
  <c r="Y20" i="22"/>
  <c r="W21" i="22"/>
  <c r="D19" i="22"/>
  <c r="E19" i="22"/>
  <c r="T19" i="22"/>
  <c r="V19" i="22"/>
  <c r="AO19" i="22"/>
  <c r="AI20" i="22"/>
  <c r="AJ20" i="22"/>
  <c r="AJ19" i="22"/>
  <c r="H19" i="22"/>
  <c r="B20" i="22"/>
  <c r="AA20" i="22"/>
  <c r="AG19" i="22"/>
  <c r="AD19" i="22"/>
  <c r="AB19" i="22"/>
  <c r="L20" i="22"/>
  <c r="N20" i="22"/>
  <c r="Q20" i="22"/>
  <c r="O21" i="22"/>
  <c r="M19" i="22"/>
  <c r="M1720" i="22"/>
  <c r="M1047" i="22"/>
  <c r="M269" i="22"/>
  <c r="M489" i="22"/>
  <c r="M221" i="22"/>
  <c r="M1592" i="22"/>
  <c r="M213" i="22"/>
  <c r="M43" i="22"/>
  <c r="M67" i="22"/>
  <c r="M981" i="22"/>
  <c r="M1413" i="22"/>
  <c r="M50" i="22"/>
  <c r="M1233" i="22"/>
  <c r="M1250" i="22"/>
  <c r="M865" i="22"/>
  <c r="M1483" i="22"/>
  <c r="M1046" i="22"/>
  <c r="M1599" i="22"/>
  <c r="M1616" i="22"/>
  <c r="M40" i="22"/>
  <c r="M742" i="22"/>
  <c r="M1312" i="22"/>
  <c r="M411" i="22"/>
  <c r="M442" i="22"/>
  <c r="M995" i="22"/>
  <c r="M542" i="22"/>
  <c r="M1095" i="22"/>
  <c r="M1128" i="22"/>
  <c r="M1068" i="22"/>
  <c r="M281" i="22"/>
  <c r="M60" i="22"/>
  <c r="M450" i="22"/>
  <c r="M1019" i="22"/>
  <c r="M1362" i="22"/>
  <c r="M246" i="22"/>
  <c r="M799" i="22"/>
  <c r="M816" i="22"/>
  <c r="M756" i="22"/>
  <c r="M1643" i="22"/>
  <c r="M1453" i="22"/>
  <c r="M669" i="22"/>
  <c r="M1617" i="22"/>
  <c r="M1665" i="22"/>
  <c r="M1430" i="22"/>
  <c r="M2000" i="22"/>
  <c r="M1510" i="22"/>
  <c r="M793" i="22"/>
  <c r="M1379" i="22"/>
  <c r="M1479" i="22"/>
  <c r="M1452" i="22"/>
  <c r="M705" i="22"/>
  <c r="M1403" i="22"/>
  <c r="M630" i="22"/>
  <c r="M1200" i="22"/>
  <c r="M1925" i="22"/>
  <c r="M1248" i="22"/>
  <c r="M379" i="22"/>
  <c r="M410" i="22"/>
  <c r="M963" i="22"/>
  <c r="M510" i="22"/>
  <c r="M1063" i="22"/>
  <c r="M1096" i="22"/>
  <c r="M1036" i="22"/>
  <c r="M89" i="22"/>
  <c r="M2085" i="22"/>
  <c r="M2084" i="22"/>
  <c r="M659" i="22"/>
  <c r="M759" i="22"/>
  <c r="M732" i="22"/>
  <c r="M513" i="22"/>
  <c r="M909" i="22"/>
  <c r="M431" i="22"/>
  <c r="M1237" i="22"/>
  <c r="M1873" i="22"/>
  <c r="M146" i="22"/>
  <c r="M1686" i="22"/>
  <c r="M148" i="22"/>
  <c r="M2022" i="22"/>
  <c r="M1049" i="22"/>
  <c r="M1635" i="22"/>
  <c r="M1735" i="22"/>
  <c r="M1708" i="22"/>
  <c r="M1073" i="22"/>
  <c r="M227" i="22"/>
  <c r="M886" i="22"/>
  <c r="M1456" i="22"/>
  <c r="M422" i="22"/>
  <c r="M1504" i="22"/>
  <c r="M507" i="22"/>
  <c r="M538" i="22"/>
  <c r="M1091" i="22"/>
  <c r="M638" i="22"/>
  <c r="M1191" i="22"/>
  <c r="M1224" i="22"/>
  <c r="M1164" i="22"/>
  <c r="M345" i="22"/>
  <c r="M582" i="22"/>
  <c r="M331" i="22"/>
  <c r="M915" i="22"/>
  <c r="M1015" i="22"/>
  <c r="M988" i="22"/>
  <c r="M237" i="22"/>
  <c r="M1165" i="22"/>
  <c r="M1839" i="22"/>
  <c r="M1705" i="22"/>
  <c r="M1805" i="22"/>
  <c r="M376" i="22"/>
  <c r="M87" i="22"/>
  <c r="M1093" i="22"/>
  <c r="M55" i="22"/>
  <c r="M1778" i="22"/>
  <c r="M1476" i="22"/>
  <c r="M1706" i="22"/>
  <c r="M1806" i="22"/>
  <c r="M412" i="22"/>
  <c r="M225" i="22"/>
  <c r="M717" i="22"/>
  <c r="M943" i="22"/>
  <c r="M1385" i="22"/>
  <c r="M1971" i="22"/>
  <c r="M307" i="22"/>
  <c r="M1681" i="22"/>
  <c r="M1698" i="22"/>
  <c r="M1793" i="22"/>
  <c r="M1947" i="22"/>
  <c r="M1494" i="22"/>
  <c r="M2047" i="22"/>
  <c r="M2064" i="22"/>
  <c r="M2081" i="22"/>
  <c r="M1638" i="22"/>
  <c r="M100" i="22"/>
  <c r="M857" i="22"/>
  <c r="M890" i="22"/>
  <c r="M1443" i="22"/>
  <c r="M990" i="22"/>
  <c r="M1543" i="22"/>
  <c r="M1576" i="22"/>
  <c r="M1516" i="22"/>
  <c r="M2062" i="22"/>
  <c r="M833" i="22"/>
  <c r="M898" i="22"/>
  <c r="M1467" i="22"/>
  <c r="M779" i="22"/>
  <c r="M694" i="22"/>
  <c r="M1247" i="22"/>
  <c r="M1264" i="22"/>
  <c r="M1204" i="22"/>
  <c r="M2053" i="22"/>
  <c r="M608" i="22"/>
  <c r="M2068" i="22"/>
  <c r="M90" i="22"/>
  <c r="M643" i="22"/>
  <c r="M190" i="22"/>
  <c r="M743" i="22"/>
  <c r="M776" i="22"/>
  <c r="M716" i="22"/>
  <c r="M885" i="22"/>
  <c r="M1067" i="22"/>
  <c r="M1348" i="22"/>
  <c r="M1514" i="22"/>
  <c r="M1614" i="22"/>
  <c r="M92" i="22"/>
  <c r="M1117" i="22"/>
  <c r="M271" i="22"/>
  <c r="M1542" i="22"/>
  <c r="M809" i="22"/>
  <c r="M1395" i="22"/>
  <c r="M320" i="22"/>
  <c r="M1961" i="22"/>
  <c r="M2061" i="22"/>
  <c r="M632" i="22"/>
  <c r="M599" i="22"/>
  <c r="M1349" i="22"/>
  <c r="M71" i="22"/>
  <c r="M1675" i="22"/>
  <c r="M1764" i="22"/>
  <c r="M1962" i="22"/>
  <c r="M695" i="22"/>
  <c r="M668" i="22"/>
  <c r="M385" i="22"/>
  <c r="M973" i="22"/>
  <c r="M1455" i="22"/>
  <c r="M1641" i="22"/>
  <c r="M1741" i="22"/>
  <c r="M435" i="22"/>
  <c r="M1809" i="22"/>
  <c r="M1826" i="22"/>
  <c r="M2049" i="22"/>
  <c r="M1589" i="22"/>
  <c r="M1622" i="22"/>
  <c r="M144" i="22"/>
  <c r="M84" i="22"/>
  <c r="M562" i="22"/>
  <c r="M1894" i="22"/>
  <c r="M356" i="22"/>
  <c r="M985" i="22"/>
  <c r="M1018" i="22"/>
  <c r="M1571" i="22"/>
  <c r="M1118" i="22"/>
  <c r="M1671" i="22"/>
  <c r="M1704" i="22"/>
  <c r="M1644" i="22"/>
  <c r="M22" i="22"/>
  <c r="M1009" i="22"/>
  <c r="M1026" i="22"/>
  <c r="M64" i="22"/>
  <c r="M1035" i="22"/>
  <c r="M822" i="22"/>
  <c r="M1375" i="22"/>
  <c r="M1392" i="22"/>
  <c r="M1332" i="22"/>
  <c r="M294" i="22"/>
  <c r="M864" i="22"/>
  <c r="M171" i="22"/>
  <c r="M218" i="22"/>
  <c r="M771" i="22"/>
  <c r="M318" i="22"/>
  <c r="M871" i="22"/>
  <c r="M904" i="22"/>
  <c r="M844" i="22"/>
  <c r="M1141" i="22"/>
  <c r="M1803" i="22"/>
  <c r="M1700" i="22"/>
  <c r="M1770" i="22"/>
  <c r="M1870" i="22"/>
  <c r="M348" i="22"/>
  <c r="M1469" i="22"/>
  <c r="M527" i="22"/>
  <c r="M2054" i="22"/>
  <c r="M1065" i="22"/>
  <c r="M1651" i="22"/>
  <c r="M1495" i="22"/>
  <c r="M1468" i="22"/>
  <c r="M199" i="22"/>
  <c r="M177" i="22"/>
  <c r="M1277" i="22"/>
  <c r="M1792" i="22"/>
  <c r="M810" i="22"/>
  <c r="M910" i="22"/>
  <c r="M1624" i="22"/>
  <c r="M485" i="22"/>
  <c r="M373" i="22"/>
  <c r="M646" i="22"/>
  <c r="M491" i="22"/>
  <c r="M1075" i="22"/>
  <c r="M686" i="22"/>
  <c r="M1272" i="22"/>
  <c r="M1687" i="22"/>
  <c r="M597" i="22"/>
  <c r="M1493" i="22"/>
  <c r="M57" i="22"/>
  <c r="M124" i="22"/>
  <c r="M1559" i="22"/>
  <c r="M263" i="22"/>
  <c r="M341" i="22"/>
  <c r="M901" i="22"/>
  <c r="M449" i="22"/>
  <c r="M791" i="22"/>
  <c r="M1464" i="22"/>
  <c r="M515" i="22"/>
  <c r="M738" i="22"/>
  <c r="M1307" i="22"/>
  <c r="M1938" i="22"/>
  <c r="M534" i="22"/>
  <c r="M1087" i="22"/>
  <c r="M1104" i="22"/>
  <c r="M1044" i="22"/>
  <c r="M1733" i="22"/>
  <c r="M288" i="22"/>
  <c r="M1908" i="22"/>
  <c r="M1945" i="22"/>
  <c r="M1978" i="22"/>
  <c r="M2045" i="22"/>
  <c r="M2078" i="22"/>
  <c r="M616" i="22"/>
  <c r="M556" i="22"/>
  <c r="M693" i="22"/>
  <c r="M595" i="22"/>
  <c r="M1969" i="22"/>
  <c r="M1986" i="22"/>
  <c r="M338" i="22"/>
  <c r="M1749" i="22"/>
  <c r="M1782" i="22"/>
  <c r="M304" i="22"/>
  <c r="M244" i="22"/>
  <c r="M1202" i="22"/>
  <c r="M233" i="22"/>
  <c r="M1303" i="22"/>
  <c r="M259" i="22"/>
  <c r="M1179" i="22"/>
  <c r="M406" i="22"/>
  <c r="M976" i="22"/>
  <c r="M1963" i="22"/>
  <c r="M1780" i="22"/>
  <c r="M1850" i="22"/>
  <c r="M1950" i="22"/>
  <c r="M428" i="22"/>
  <c r="M467" i="22"/>
  <c r="M1858" i="22"/>
  <c r="M1621" i="22"/>
  <c r="M176" i="22"/>
  <c r="M690" i="22"/>
  <c r="M224" i="22"/>
  <c r="M1876" i="22"/>
  <c r="M1913" i="22"/>
  <c r="M1946" i="22"/>
  <c r="M2013" i="22"/>
  <c r="M2046" i="22"/>
  <c r="M584" i="22"/>
  <c r="M524" i="22"/>
  <c r="M503" i="22"/>
  <c r="M1010" i="22"/>
  <c r="M580" i="22"/>
  <c r="M1130" i="22"/>
  <c r="M1230" i="22"/>
  <c r="M1816" i="22"/>
  <c r="M351" i="22"/>
  <c r="M437" i="22"/>
  <c r="M391" i="22"/>
  <c r="M1774" i="22"/>
  <c r="M769" i="22"/>
  <c r="M1435" i="22"/>
  <c r="M662" i="22"/>
  <c r="M1232" i="22"/>
  <c r="M1989" i="22"/>
  <c r="M2036" i="22"/>
  <c r="M611" i="22"/>
  <c r="M711" i="22"/>
  <c r="M684" i="22"/>
  <c r="M721" i="22"/>
  <c r="M635" i="22"/>
  <c r="M1877" i="22"/>
  <c r="M432" i="22"/>
  <c r="M1714" i="22"/>
  <c r="M480" i="22"/>
  <c r="M2004" i="22"/>
  <c r="M2041" i="22"/>
  <c r="M2074" i="22"/>
  <c r="M126" i="22"/>
  <c r="M679" i="22"/>
  <c r="M712" i="22"/>
  <c r="M652" i="22"/>
  <c r="M757" i="22"/>
  <c r="M2034" i="22"/>
  <c r="M1092" i="22"/>
  <c r="M1386" i="22"/>
  <c r="M1486" i="22"/>
  <c r="M2072" i="22"/>
  <c r="M861" i="22"/>
  <c r="M143" i="22"/>
  <c r="M1286" i="22"/>
  <c r="M681" i="22"/>
  <c r="M1267" i="22"/>
  <c r="M1367" i="22"/>
  <c r="M1340" i="22"/>
  <c r="M589" i="22"/>
  <c r="M1517" i="22"/>
  <c r="M1149" i="22"/>
  <c r="M1536" i="22"/>
  <c r="M682" i="22"/>
  <c r="M782" i="22"/>
  <c r="M1496" i="22"/>
  <c r="M229" i="22"/>
  <c r="M245" i="22"/>
  <c r="M390" i="22"/>
  <c r="M363" i="22"/>
  <c r="M947" i="22"/>
  <c r="M42" i="22"/>
  <c r="M1169" i="22"/>
  <c r="M1186" i="22"/>
  <c r="M609" i="22"/>
  <c r="M1355" i="22"/>
  <c r="M982" i="22"/>
  <c r="M1535" i="22"/>
  <c r="M1552" i="22"/>
  <c r="M1492" i="22"/>
  <c r="M614" i="22"/>
  <c r="M1184" i="22"/>
  <c r="M347" i="22"/>
  <c r="M378" i="22"/>
  <c r="M931" i="22"/>
  <c r="M478" i="22"/>
  <c r="M1031" i="22"/>
  <c r="M1064" i="22"/>
  <c r="M1004" i="22"/>
  <c r="M153" i="22"/>
  <c r="M44" i="22"/>
  <c r="M386" i="22"/>
  <c r="M955" i="22"/>
  <c r="M1234" i="22"/>
  <c r="M182" i="22"/>
  <c r="M735" i="22"/>
  <c r="M752" i="22"/>
  <c r="M692" i="22"/>
  <c r="M1515" i="22"/>
  <c r="M1615" i="22"/>
  <c r="M1556" i="22"/>
  <c r="M1593" i="22"/>
  <c r="M1626" i="22"/>
  <c r="M1693" i="22"/>
  <c r="M1726" i="22"/>
  <c r="M264" i="22"/>
  <c r="M204" i="22"/>
  <c r="M381" i="22"/>
  <c r="M56" i="22"/>
  <c r="M1408" i="22"/>
  <c r="M490" i="22"/>
  <c r="M590" i="22"/>
  <c r="M1176" i="22"/>
  <c r="M249" i="22"/>
  <c r="M457" i="22"/>
  <c r="M1995" i="22"/>
  <c r="M1796" i="22"/>
  <c r="M1866" i="22"/>
  <c r="M1798" i="22"/>
  <c r="M937" i="22"/>
  <c r="M1523" i="22"/>
  <c r="M1623" i="22"/>
  <c r="M1596" i="22"/>
  <c r="M327" i="22"/>
  <c r="M123" i="22"/>
  <c r="M547" i="22"/>
  <c r="M2048" i="22"/>
  <c r="M938" i="22"/>
  <c r="M1038" i="22"/>
  <c r="M1752" i="22"/>
  <c r="M223" i="22"/>
  <c r="M501" i="22"/>
  <c r="M902" i="22"/>
  <c r="M617" i="22"/>
  <c r="M1203" i="22"/>
  <c r="M58" i="22"/>
  <c r="M1297" i="22"/>
  <c r="M1314" i="22"/>
  <c r="M1025" i="22"/>
  <c r="M1563" i="22"/>
  <c r="M1110" i="22"/>
  <c r="M1663" i="22"/>
  <c r="M1680" i="22"/>
  <c r="M561" i="22"/>
  <c r="M870" i="22"/>
  <c r="M1440" i="22"/>
  <c r="M475" i="22"/>
  <c r="M506" i="22"/>
  <c r="M1059" i="22"/>
  <c r="M606" i="22"/>
  <c r="M1159" i="22"/>
  <c r="M1192" i="22"/>
  <c r="M1132" i="22"/>
  <c r="M409" i="22"/>
  <c r="M76" i="22"/>
  <c r="M514" i="22"/>
  <c r="M1083" i="22"/>
  <c r="M1490" i="22"/>
  <c r="M310" i="22"/>
  <c r="M863" i="22"/>
  <c r="M880" i="22"/>
  <c r="M820" i="22"/>
  <c r="M1771" i="22"/>
  <c r="M1871" i="22"/>
  <c r="M1684" i="22"/>
  <c r="M1721" i="22"/>
  <c r="M1754" i="22"/>
  <c r="M1821" i="22"/>
  <c r="M1854" i="22"/>
  <c r="M392" i="22"/>
  <c r="M332" i="22"/>
  <c r="M119" i="22"/>
  <c r="M1505" i="22"/>
  <c r="M1920" i="22"/>
  <c r="M746" i="22"/>
  <c r="M846" i="22"/>
  <c r="M1432" i="22"/>
  <c r="M101" i="22"/>
  <c r="M195" i="22"/>
  <c r="M2021" i="22"/>
  <c r="M2052" i="22"/>
  <c r="M627" i="22"/>
  <c r="M1966" i="22"/>
  <c r="M444" i="22"/>
  <c r="M129" i="22"/>
  <c r="M621" i="22"/>
  <c r="M127" i="22"/>
  <c r="M1519" i="22"/>
  <c r="M1673" i="22"/>
  <c r="M1901" i="22"/>
  <c r="M600" i="22"/>
  <c r="M535" i="22"/>
  <c r="M1445" i="22"/>
  <c r="M683" i="22"/>
  <c r="M1412" i="22"/>
  <c r="M1546" i="22"/>
  <c r="M1902" i="22"/>
  <c r="M248" i="22"/>
  <c r="M349" i="22"/>
  <c r="M1660" i="22"/>
  <c r="M361" i="22"/>
  <c r="M1181" i="22"/>
  <c r="M241" i="22"/>
  <c r="M941" i="22"/>
  <c r="M165" i="22"/>
  <c r="M1745" i="22"/>
  <c r="M1921" i="22"/>
  <c r="M1558" i="22"/>
  <c r="M2035" i="22"/>
  <c r="M1766" i="22"/>
  <c r="M921" i="22"/>
  <c r="M1507" i="22"/>
  <c r="M1607" i="22"/>
  <c r="M1580" i="22"/>
  <c r="M945" i="22"/>
  <c r="M32" i="22"/>
  <c r="M758" i="22"/>
  <c r="M1328" i="22"/>
  <c r="M166" i="22"/>
  <c r="M1976" i="22"/>
  <c r="M1682" i="22"/>
  <c r="M916" i="22"/>
  <c r="M1817" i="22"/>
  <c r="M488" i="22"/>
  <c r="M1841" i="22"/>
  <c r="M1654" i="22"/>
  <c r="M1702" i="22"/>
  <c r="M889" i="22"/>
  <c r="M1475" i="22"/>
  <c r="M1575" i="22"/>
  <c r="M1548" i="22"/>
  <c r="M623" i="22"/>
  <c r="M1683" i="22"/>
  <c r="M1756" i="22"/>
  <c r="M24" i="22"/>
  <c r="M952" i="22"/>
  <c r="M715" i="22"/>
  <c r="M1172" i="22"/>
  <c r="M2073" i="22"/>
  <c r="M744" i="22"/>
  <c r="M2097" i="22"/>
  <c r="M1910" i="22"/>
  <c r="M1958" i="22"/>
  <c r="M1017" i="22"/>
  <c r="M1603" i="22"/>
  <c r="M1703" i="22"/>
  <c r="M1676" i="22"/>
  <c r="M1135" i="22"/>
  <c r="M1939" i="22"/>
  <c r="M2012" i="22"/>
  <c r="M1377" i="22"/>
  <c r="M714" i="22"/>
  <c r="M1400" i="22"/>
  <c r="M163" i="22"/>
  <c r="M710" i="22"/>
  <c r="M1235" i="22"/>
  <c r="M1436" i="22"/>
  <c r="M273" i="22"/>
  <c r="M394" i="22"/>
  <c r="M817" i="22"/>
  <c r="M731" i="22"/>
  <c r="M1973" i="22"/>
  <c r="M528" i="22"/>
  <c r="M619" i="22"/>
  <c r="M1124" i="22"/>
  <c r="M1402" i="22"/>
  <c r="M1502" i="22"/>
  <c r="M2088" i="22"/>
  <c r="M70" i="22"/>
  <c r="M1410" i="22"/>
  <c r="M1659" i="22"/>
  <c r="M1759" i="22"/>
  <c r="M929" i="22"/>
  <c r="M1632" i="22"/>
  <c r="M602" i="22"/>
  <c r="M702" i="22"/>
  <c r="M1288" i="22"/>
  <c r="M473" i="22"/>
  <c r="M459" i="22"/>
  <c r="M1143" i="22"/>
  <c r="M365" i="22"/>
  <c r="M2095" i="22"/>
  <c r="M1933" i="22"/>
  <c r="M970" i="22"/>
  <c r="M1656" i="22"/>
  <c r="M277" i="22"/>
  <c r="M1222" i="22"/>
  <c r="M1491" i="22"/>
  <c r="M1692" i="22"/>
  <c r="M291" i="22"/>
  <c r="M650" i="22"/>
  <c r="M20" i="22"/>
  <c r="M859" i="22"/>
  <c r="M86" i="22"/>
  <c r="M656" i="22"/>
  <c r="M1131" i="22"/>
  <c r="M1380" i="22"/>
  <c r="M1530" i="22"/>
  <c r="M1630" i="22"/>
  <c r="M108" i="22"/>
  <c r="M497" i="22"/>
  <c r="M1538" i="22"/>
  <c r="M1787" i="22"/>
  <c r="M1887" i="22"/>
  <c r="M1441" i="22"/>
  <c r="M1888" i="22"/>
  <c r="M730" i="22"/>
  <c r="M830" i="22"/>
  <c r="M1416" i="22"/>
  <c r="M179" i="22"/>
  <c r="M713" i="22"/>
  <c r="M1399" i="22"/>
  <c r="M103" i="22"/>
  <c r="M576" i="22"/>
  <c r="M174" i="22"/>
  <c r="M343" i="22"/>
  <c r="M63" i="22"/>
  <c r="M1636" i="22"/>
  <c r="M1934" i="22"/>
  <c r="M91" i="22"/>
  <c r="M1199" i="22"/>
  <c r="M1613" i="22"/>
  <c r="M188" i="22"/>
  <c r="M461" i="22"/>
  <c r="M1389" i="22"/>
  <c r="M1021" i="22"/>
  <c r="M1280" i="22"/>
  <c r="M554" i="22"/>
  <c r="M654" i="22"/>
  <c r="M1368" i="22"/>
  <c r="M83" i="22"/>
  <c r="M117" i="22"/>
  <c r="M134" i="22"/>
  <c r="M235" i="22"/>
  <c r="M819" i="22"/>
  <c r="M1943" i="22"/>
  <c r="M155" i="22"/>
  <c r="M2044" i="22"/>
  <c r="M51" i="22"/>
  <c r="M1208" i="22"/>
  <c r="M2030" i="22"/>
  <c r="M193" i="22"/>
  <c r="M1157" i="22"/>
  <c r="M85" i="22"/>
  <c r="M415" i="22"/>
  <c r="M1262" i="22"/>
  <c r="M440" i="22"/>
  <c r="M977" i="22"/>
  <c r="M994" i="22"/>
  <c r="M48" i="22"/>
  <c r="M971" i="22"/>
  <c r="M790" i="22"/>
  <c r="M1343" i="22"/>
  <c r="M1360" i="22"/>
  <c r="M1300" i="22"/>
  <c r="M230" i="22"/>
  <c r="M800" i="22"/>
  <c r="M593" i="22"/>
  <c r="M186" i="22"/>
  <c r="M739" i="22"/>
  <c r="M286" i="22"/>
  <c r="M839" i="22"/>
  <c r="M872" i="22"/>
  <c r="M812" i="22"/>
  <c r="M1205" i="22"/>
  <c r="M849" i="22"/>
  <c r="M194" i="22"/>
  <c r="M763" i="22"/>
  <c r="M850" i="22"/>
  <c r="M2005" i="22"/>
  <c r="M2038" i="22"/>
  <c r="M560" i="22"/>
  <c r="M500" i="22"/>
  <c r="M747" i="22"/>
  <c r="M41" i="22"/>
  <c r="M113" i="22"/>
  <c r="M1105" i="22"/>
  <c r="M355" i="22"/>
  <c r="M918" i="22"/>
  <c r="M1488" i="22"/>
  <c r="M486" i="22"/>
  <c r="M283" i="22"/>
  <c r="M867" i="22"/>
  <c r="M967" i="22"/>
  <c r="M940" i="22"/>
  <c r="M28" i="22"/>
  <c r="M891" i="22"/>
  <c r="M118" i="22"/>
  <c r="M688" i="22"/>
  <c r="M1259" i="22"/>
  <c r="M736" i="22"/>
  <c r="M465" i="22"/>
  <c r="M154" i="22"/>
  <c r="M707" i="22"/>
  <c r="M254" i="22"/>
  <c r="M807" i="22"/>
  <c r="M840" i="22"/>
  <c r="M780" i="22"/>
  <c r="M1013" i="22"/>
  <c r="M1547" i="22"/>
  <c r="M1572" i="22"/>
  <c r="M1642" i="22"/>
  <c r="M1742" i="22"/>
  <c r="M220" i="22"/>
  <c r="M1341" i="22"/>
  <c r="M399" i="22"/>
  <c r="M35" i="22"/>
  <c r="M141" i="22"/>
  <c r="M1361" i="22"/>
  <c r="M1153" i="22"/>
  <c r="M1174" i="22"/>
  <c r="M1744" i="22"/>
  <c r="M998" i="22"/>
  <c r="M539" i="22"/>
  <c r="M1123" i="22"/>
  <c r="M1223" i="22"/>
  <c r="M1196" i="22"/>
  <c r="M187" i="22"/>
  <c r="M1147" i="22"/>
  <c r="M374" i="22"/>
  <c r="M944" i="22"/>
  <c r="M1899" i="22"/>
  <c r="M992" i="22"/>
  <c r="M251" i="22"/>
  <c r="M282" i="22"/>
  <c r="M835" i="22"/>
  <c r="M382" i="22"/>
  <c r="M935" i="22"/>
  <c r="M968" i="22"/>
  <c r="M908" i="22"/>
  <c r="M1269" i="22"/>
  <c r="M1573" i="22"/>
  <c r="M1828" i="22"/>
  <c r="M1898" i="22"/>
  <c r="M1998" i="22"/>
  <c r="M476" i="22"/>
  <c r="M161" i="22"/>
  <c r="M653" i="22"/>
  <c r="M815" i="22"/>
  <c r="M1193" i="22"/>
  <c r="M1779" i="22"/>
  <c r="M1879" i="22"/>
  <c r="M1852" i="22"/>
  <c r="M583" i="22"/>
  <c r="M23" i="22"/>
  <c r="M1761" i="22"/>
  <c r="M452" i="22"/>
  <c r="M1194" i="22"/>
  <c r="M1294" i="22"/>
  <c r="M2008" i="22"/>
  <c r="M989" i="22"/>
  <c r="M207" i="22"/>
  <c r="M1414" i="22"/>
  <c r="M1020" i="22"/>
  <c r="M184" i="22"/>
  <c r="M421" i="22"/>
  <c r="M813" i="22"/>
  <c r="M824" i="22"/>
  <c r="M881" i="22"/>
  <c r="M795" i="22"/>
  <c r="M2037" i="22"/>
  <c r="M592" i="22"/>
  <c r="M875" i="22"/>
  <c r="M1252" i="22"/>
  <c r="M1466" i="22"/>
  <c r="M1566" i="22"/>
  <c r="M2059" i="22"/>
  <c r="M78" i="22"/>
  <c r="M1474" i="22"/>
  <c r="M1723" i="22"/>
  <c r="M1823" i="22"/>
  <c r="M1185" i="22"/>
  <c r="M1276" i="22"/>
  <c r="M1634" i="22"/>
  <c r="M1983" i="22"/>
  <c r="M2080" i="22"/>
  <c r="M926" i="22"/>
  <c r="M426" i="22"/>
  <c r="M651" i="22"/>
  <c r="M1140" i="22"/>
  <c r="M1188" i="22"/>
  <c r="M1434" i="22"/>
  <c r="M1534" i="22"/>
  <c r="M2027" i="22"/>
  <c r="M957" i="22"/>
  <c r="M106" i="22"/>
  <c r="M792" i="22"/>
  <c r="M1509" i="22"/>
  <c r="M252" i="22"/>
  <c r="M1890" i="22"/>
  <c r="M208" i="22"/>
  <c r="M484" i="22"/>
  <c r="M1182" i="22"/>
  <c r="M30" i="22"/>
  <c r="M1163" i="22"/>
  <c r="M1396" i="22"/>
  <c r="M1444" i="22"/>
  <c r="M1562" i="22"/>
  <c r="M1662" i="22"/>
  <c r="M140" i="22"/>
  <c r="M1213" i="22"/>
  <c r="M362" i="22"/>
  <c r="M1048" i="22"/>
  <c r="M329" i="22"/>
  <c r="M1668" i="22"/>
  <c r="M1838" i="22"/>
  <c r="M1437" i="22"/>
  <c r="M517" i="22"/>
  <c r="M1545" i="22"/>
  <c r="M472" i="22"/>
  <c r="M1317" i="22"/>
  <c r="M1156" i="22"/>
  <c r="M1646" i="22"/>
  <c r="M674" i="22"/>
  <c r="M1810" i="22"/>
  <c r="M1023" i="22"/>
  <c r="M980" i="22"/>
  <c r="M160" i="22"/>
  <c r="M1881" i="22"/>
  <c r="M1981" i="22"/>
  <c r="M552" i="22"/>
  <c r="M567" i="22"/>
  <c r="M1905" i="22"/>
  <c r="M210" i="22"/>
  <c r="M1718" i="22"/>
  <c r="M180" i="22"/>
  <c r="M2086" i="22"/>
  <c r="M1081" i="22"/>
  <c r="M1667" i="22"/>
  <c r="M1767" i="22"/>
  <c r="M1740" i="22"/>
  <c r="M1391" i="22"/>
  <c r="M1581" i="22"/>
  <c r="M157" i="22"/>
  <c r="M1889" i="22"/>
  <c r="M842" i="22"/>
  <c r="M1924" i="22"/>
  <c r="M2094" i="22"/>
  <c r="M257" i="22"/>
  <c r="M255" i="22"/>
  <c r="M1801" i="22"/>
  <c r="M728" i="22"/>
  <c r="M137" i="22"/>
  <c r="M1604" i="22"/>
  <c r="M663" i="22"/>
  <c r="M802" i="22"/>
  <c r="M2066" i="22"/>
  <c r="M1151" i="22"/>
  <c r="M1108" i="22"/>
  <c r="M416" i="22"/>
  <c r="M2009" i="22"/>
  <c r="M94" i="22"/>
  <c r="M680" i="22"/>
  <c r="M821" i="22"/>
  <c r="M2033" i="22"/>
  <c r="M466" i="22"/>
  <c r="M1846" i="22"/>
  <c r="M308" i="22"/>
  <c r="M847" i="22"/>
  <c r="M1209" i="22"/>
  <c r="M1795" i="22"/>
  <c r="M1895" i="22"/>
  <c r="M1868" i="22"/>
  <c r="M1903" i="22"/>
  <c r="M1837" i="22"/>
  <c r="M151" i="22"/>
  <c r="M882" i="22"/>
  <c r="M1098" i="22"/>
  <c r="M1528" i="22"/>
  <c r="M149" i="22"/>
  <c r="M966" i="22"/>
  <c r="M1363" i="22"/>
  <c r="M1564" i="22"/>
  <c r="M417" i="22"/>
  <c r="M522" i="22"/>
  <c r="M1239" i="22"/>
  <c r="M1309" i="22"/>
  <c r="M367" i="22"/>
  <c r="M389" i="22"/>
  <c r="M1007" i="22"/>
  <c r="M1417" i="22"/>
  <c r="M1645" i="22"/>
  <c r="M344" i="22"/>
  <c r="M541" i="22"/>
  <c r="M1189" i="22"/>
  <c r="M1138" i="22"/>
  <c r="M900" i="22"/>
  <c r="M1290" i="22"/>
  <c r="M1390" i="22"/>
  <c r="M725" i="22"/>
  <c r="M2011" i="22"/>
  <c r="M175" i="22"/>
  <c r="M75" i="22"/>
  <c r="M135" i="22"/>
  <c r="M471" i="22"/>
  <c r="M25" i="22"/>
  <c r="M27" i="22"/>
  <c r="M519" i="22"/>
  <c r="M1815" i="22"/>
  <c r="M380" i="22"/>
  <c r="M68" i="22"/>
  <c r="M482" i="22"/>
  <c r="M1051" i="22"/>
  <c r="M1426" i="22"/>
  <c r="M278" i="22"/>
  <c r="M831" i="22"/>
  <c r="M848" i="22"/>
  <c r="M788" i="22"/>
  <c r="M1707" i="22"/>
  <c r="M1807" i="22"/>
  <c r="M1652" i="22"/>
  <c r="M1689" i="22"/>
  <c r="M1722" i="22"/>
  <c r="M1789" i="22"/>
  <c r="M1822" i="22"/>
  <c r="M360" i="22"/>
  <c r="M300" i="22"/>
  <c r="M183" i="22"/>
  <c r="M339" i="22"/>
  <c r="M1713" i="22"/>
  <c r="M1730" i="22"/>
  <c r="M1857" i="22"/>
  <c r="M1979" i="22"/>
  <c r="M1526" i="22"/>
  <c r="M2079" i="22"/>
  <c r="M2096" i="22"/>
  <c r="M178" i="22"/>
  <c r="M1325" i="22"/>
  <c r="M1336" i="22"/>
  <c r="M753" i="22"/>
  <c r="M667" i="22"/>
  <c r="M1909" i="22"/>
  <c r="M464" i="22"/>
  <c r="M1842" i="22"/>
  <c r="M996" i="22"/>
  <c r="M1338" i="22"/>
  <c r="M1438" i="22"/>
  <c r="M2024" i="22"/>
  <c r="M62" i="22"/>
  <c r="M1346" i="22"/>
  <c r="M1595" i="22"/>
  <c r="M1695" i="22"/>
  <c r="M419" i="22"/>
  <c r="M1743" i="22"/>
  <c r="M1620" i="22"/>
  <c r="M1657" i="22"/>
  <c r="M1690" i="22"/>
  <c r="M1757" i="22"/>
  <c r="M1790" i="22"/>
  <c r="M328" i="22"/>
  <c r="M268" i="22"/>
  <c r="M509" i="22"/>
  <c r="M993" i="22"/>
  <c r="M1664" i="22"/>
  <c r="M618" i="22"/>
  <c r="M718" i="22"/>
  <c r="M1304" i="22"/>
  <c r="M505" i="22"/>
  <c r="M585" i="22"/>
  <c r="M303" i="22"/>
  <c r="M312" i="22"/>
  <c r="M36" i="22"/>
  <c r="M923" i="22"/>
  <c r="M150" i="22"/>
  <c r="M720" i="22"/>
  <c r="M1387" i="22"/>
  <c r="M1508" i="22"/>
  <c r="M1594" i="22"/>
  <c r="M1694" i="22"/>
  <c r="M172" i="22"/>
  <c r="M211" i="22"/>
  <c r="M1602" i="22"/>
  <c r="M1851" i="22"/>
  <c r="M1951" i="22"/>
  <c r="M1697" i="22"/>
  <c r="M1999" i="22"/>
  <c r="M1748" i="22"/>
  <c r="M1785" i="22"/>
  <c r="M1818" i="22"/>
  <c r="M1885" i="22"/>
  <c r="M1918" i="22"/>
  <c r="M456" i="22"/>
  <c r="M396" i="22"/>
  <c r="M247" i="22"/>
  <c r="M2017" i="22"/>
  <c r="M2083" i="22"/>
  <c r="M874" i="22"/>
  <c r="M974" i="22"/>
  <c r="M1560" i="22"/>
  <c r="M357" i="22"/>
  <c r="M181" i="22"/>
  <c r="M262" i="22"/>
  <c r="M107" i="22"/>
  <c r="M755" i="22"/>
  <c r="M855" i="22"/>
  <c r="M828" i="22"/>
  <c r="M321" i="22"/>
  <c r="M1005" i="22"/>
  <c r="M637" i="22"/>
  <c r="M256" i="22"/>
  <c r="M2057" i="22"/>
  <c r="M270" i="22"/>
  <c r="M984" i="22"/>
  <c r="M1301" i="22"/>
  <c r="M393" i="22"/>
  <c r="M1867" i="22"/>
  <c r="M159" i="22"/>
  <c r="M49" i="22"/>
  <c r="M105" i="22"/>
  <c r="M226" i="22"/>
  <c r="M2070" i="22"/>
  <c r="M1295" i="22"/>
  <c r="M1533" i="22"/>
  <c r="M189" i="22"/>
  <c r="M1345" i="22"/>
  <c r="M1840" i="22"/>
  <c r="M243" i="22"/>
  <c r="M1825" i="22"/>
  <c r="M1512" i="22"/>
  <c r="M1183" i="22"/>
  <c r="M1401" i="22"/>
  <c r="M2087" i="22"/>
  <c r="M640" i="22"/>
  <c r="M917" i="22"/>
  <c r="M499" i="22"/>
  <c r="M818" i="22"/>
  <c r="M1768" i="22"/>
  <c r="M1439" i="22"/>
  <c r="M1529" i="22"/>
  <c r="M200" i="22"/>
  <c r="M1152" i="22"/>
  <c r="M1429" i="22"/>
  <c r="M1738" i="22"/>
  <c r="M495" i="22"/>
  <c r="M1773" i="22"/>
  <c r="M1650" i="22"/>
  <c r="M387" i="22"/>
  <c r="M470" i="22"/>
  <c r="M1605" i="22"/>
  <c r="M1914" i="22"/>
  <c r="M492" i="22"/>
  <c r="M1922" i="22"/>
  <c r="M240" i="22"/>
  <c r="M548" i="22"/>
  <c r="M1214" i="22"/>
  <c r="M319" i="22"/>
  <c r="M152" i="22"/>
  <c r="M2019" i="22"/>
  <c r="M1994" i="22"/>
  <c r="M749" i="22"/>
  <c r="M2029" i="22"/>
  <c r="M1195" i="22"/>
  <c r="M641" i="22"/>
  <c r="M598" i="22"/>
  <c r="M1861" i="22"/>
  <c r="M2042" i="22"/>
  <c r="M620" i="22"/>
  <c r="M2050" i="22"/>
  <c r="M368" i="22"/>
  <c r="M804" i="22"/>
  <c r="M1342" i="22"/>
  <c r="M575" i="22"/>
  <c r="M408" i="22"/>
  <c r="M516" i="22"/>
  <c r="M293" i="22"/>
  <c r="M649" i="22"/>
  <c r="M423" i="22"/>
  <c r="M622" i="22"/>
  <c r="M965" i="22"/>
  <c r="M1266" i="22"/>
  <c r="M1578" i="22"/>
  <c r="M284" i="22"/>
  <c r="M591" i="22"/>
  <c r="M1257" i="22"/>
  <c r="M696" i="22"/>
  <c r="M925" i="22"/>
  <c r="M1148" i="22"/>
  <c r="M1285" i="22"/>
  <c r="M73" i="22"/>
  <c r="M1501" i="22"/>
  <c r="M1489" i="22"/>
  <c r="M1409" i="22"/>
  <c r="M1302" i="22"/>
  <c r="M1872" i="22"/>
  <c r="M1254" i="22"/>
  <c r="M665" i="22"/>
  <c r="M1251" i="22"/>
  <c r="M1351" i="22"/>
  <c r="M1324" i="22"/>
  <c r="M451" i="22"/>
  <c r="M1275" i="22"/>
  <c r="M502" i="22"/>
  <c r="M1072" i="22"/>
  <c r="M1669" i="22"/>
  <c r="M1916" i="22"/>
  <c r="M658" i="22"/>
  <c r="M404" i="22"/>
  <c r="M1305" i="22"/>
  <c r="M1991" i="22"/>
  <c r="M1329" i="22"/>
  <c r="M1142" i="22"/>
  <c r="M934" i="22"/>
  <c r="M633" i="22"/>
  <c r="M1219" i="22"/>
  <c r="M1319" i="22"/>
  <c r="M1292" i="22"/>
  <c r="M1094" i="22"/>
  <c r="M1171" i="22"/>
  <c r="M1244" i="22"/>
  <c r="M1421" i="22"/>
  <c r="M892" i="22"/>
  <c r="M1170" i="22"/>
  <c r="M660" i="22"/>
  <c r="M1561" i="22"/>
  <c r="M232" i="22"/>
  <c r="M1585" i="22"/>
  <c r="M1398" i="22"/>
  <c r="M1446" i="22"/>
  <c r="M761" i="22"/>
  <c r="M1347" i="22"/>
  <c r="M1447" i="22"/>
  <c r="M1420" i="22"/>
  <c r="M1606" i="22"/>
  <c r="M1427" i="22"/>
  <c r="M1500" i="22"/>
  <c r="M209" i="22"/>
  <c r="M202" i="22"/>
  <c r="M888" i="22"/>
  <c r="M169" i="22"/>
  <c r="M1701" i="22"/>
  <c r="M723" i="22"/>
  <c r="M924" i="22"/>
  <c r="M1229" i="22"/>
  <c r="M1860" i="22"/>
  <c r="M1930" i="22"/>
  <c r="M1175" i="22"/>
  <c r="M897" i="22"/>
  <c r="M930" i="22"/>
  <c r="M1499" i="22"/>
  <c r="M843" i="22"/>
  <c r="M726" i="22"/>
  <c r="M1279" i="22"/>
  <c r="M1296" i="22"/>
  <c r="M1236" i="22"/>
  <c r="M102" i="22"/>
  <c r="M672" i="22"/>
  <c r="M337" i="22"/>
  <c r="M122" i="22"/>
  <c r="M675" i="22"/>
  <c r="M222" i="22"/>
  <c r="M775" i="22"/>
  <c r="M808" i="22"/>
  <c r="M748" i="22"/>
  <c r="M1077" i="22"/>
  <c r="M785" i="22"/>
  <c r="M130" i="22"/>
  <c r="M699" i="22"/>
  <c r="M722" i="22"/>
  <c r="M1941" i="22"/>
  <c r="M1974" i="22"/>
  <c r="M496" i="22"/>
  <c r="M436" i="22"/>
  <c r="M1970" i="22"/>
  <c r="M1103" i="22"/>
  <c r="M1060" i="22"/>
  <c r="M1337" i="22"/>
  <c r="M1370" i="22"/>
  <c r="M1923" i="22"/>
  <c r="M1470" i="22"/>
  <c r="M2023" i="22"/>
  <c r="M2056" i="22"/>
  <c r="M1996" i="22"/>
  <c r="M829" i="22"/>
  <c r="M384" i="22"/>
  <c r="M1993" i="22"/>
  <c r="M2093" i="22"/>
  <c r="M664" i="22"/>
  <c r="M661" i="22"/>
  <c r="M1381" i="22"/>
  <c r="M1906" i="22"/>
  <c r="M1028" i="22"/>
  <c r="M1354" i="22"/>
  <c r="M774" i="22"/>
  <c r="M427" i="22"/>
  <c r="M1011" i="22"/>
  <c r="M1111" i="22"/>
  <c r="M1084" i="22"/>
  <c r="M333" i="22"/>
  <c r="M1261" i="22"/>
  <c r="M893" i="22"/>
  <c r="M1024" i="22"/>
  <c r="M298" i="22"/>
  <c r="M526" i="22"/>
  <c r="M1240" i="22"/>
  <c r="M377" i="22"/>
  <c r="M131" i="22"/>
  <c r="M1893" i="22"/>
  <c r="M401" i="22"/>
  <c r="M691" i="22"/>
  <c r="M26" i="22"/>
  <c r="M1041" i="22"/>
  <c r="M1058" i="22"/>
  <c r="M305" i="22"/>
  <c r="M1099" i="22"/>
  <c r="M854" i="22"/>
  <c r="M1407" i="22"/>
  <c r="M1424" i="22"/>
  <c r="M1364" i="22"/>
  <c r="M358" i="22"/>
  <c r="M928" i="22"/>
  <c r="M219" i="22"/>
  <c r="M250" i="22"/>
  <c r="M803" i="22"/>
  <c r="M350" i="22"/>
  <c r="M903" i="22"/>
  <c r="M936" i="22"/>
  <c r="M876" i="22"/>
  <c r="M1333" i="22"/>
  <c r="M913" i="22"/>
  <c r="M258" i="22"/>
  <c r="M827" i="22"/>
  <c r="M978" i="22"/>
  <c r="M2069" i="22"/>
  <c r="M607" i="22"/>
  <c r="M624" i="22"/>
  <c r="M564" i="22"/>
  <c r="M1003" i="22"/>
  <c r="M1359" i="22"/>
  <c r="M1316" i="22"/>
  <c r="M1465" i="22"/>
  <c r="M1498" i="22"/>
  <c r="M1565" i="22"/>
  <c r="M1598" i="22"/>
  <c r="M136" i="22"/>
  <c r="M2091" i="22"/>
  <c r="M125" i="22"/>
  <c r="M1085" i="22"/>
  <c r="M896" i="22"/>
  <c r="M234" i="22"/>
  <c r="M334" i="22"/>
  <c r="M920" i="22"/>
  <c r="M1173" i="22"/>
  <c r="M201" i="22"/>
  <c r="M1451" i="22"/>
  <c r="M1540" i="22"/>
  <c r="M1610" i="22"/>
  <c r="M1454" i="22"/>
  <c r="M2040" i="22"/>
  <c r="M797" i="22"/>
  <c r="M111" i="22"/>
  <c r="M115" i="22"/>
  <c r="M1990" i="22"/>
  <c r="M1161" i="22"/>
  <c r="M1875" i="22"/>
  <c r="M88" i="22"/>
  <c r="M2076" i="22"/>
  <c r="M933" i="22"/>
  <c r="M114" i="22"/>
  <c r="M388" i="22"/>
  <c r="M1034" i="22"/>
  <c r="M1134" i="22"/>
  <c r="M1751" i="22"/>
  <c r="M1724" i="22"/>
  <c r="M455" i="22"/>
  <c r="M353" i="22"/>
  <c r="M1249" i="22"/>
  <c r="M196" i="22"/>
  <c r="M1066" i="22"/>
  <c r="M1166" i="22"/>
  <c r="M1880" i="22"/>
  <c r="M479" i="22"/>
  <c r="M79" i="22"/>
  <c r="M1158" i="22"/>
  <c r="M745" i="22"/>
  <c r="M1331" i="22"/>
  <c r="M1197" i="22"/>
  <c r="M397" i="22"/>
  <c r="M1404" i="22"/>
  <c r="M914" i="22"/>
  <c r="M532" i="22"/>
  <c r="M1433" i="22"/>
  <c r="M104" i="22"/>
  <c r="M1457" i="22"/>
  <c r="M1270" i="22"/>
  <c r="M1190" i="22"/>
  <c r="M1883" i="22"/>
  <c r="M826" i="22"/>
  <c r="M834" i="22"/>
  <c r="M1231" i="22"/>
  <c r="M1987" i="22"/>
  <c r="M2060" i="22"/>
  <c r="M206" i="22"/>
  <c r="M59" i="22"/>
  <c r="M1653" i="22"/>
  <c r="M1082" i="22"/>
  <c r="M1090" i="22"/>
  <c r="M1487" i="22"/>
  <c r="M1629" i="22"/>
  <c r="M253" i="22"/>
  <c r="M462" i="22"/>
  <c r="M1739" i="22"/>
  <c r="M316" i="22"/>
  <c r="M1263" i="22"/>
  <c r="M279" i="22"/>
  <c r="M1418" i="22"/>
  <c r="M1243" i="22"/>
  <c r="M1040" i="22"/>
  <c r="M1844" i="22"/>
  <c r="M2014" i="22"/>
  <c r="M531" i="22"/>
  <c r="M1685" i="22"/>
  <c r="M946" i="22"/>
  <c r="M1800" i="22"/>
  <c r="M1481" i="22"/>
  <c r="M869" i="22"/>
  <c r="M1765" i="22"/>
  <c r="M572" i="22"/>
  <c r="M1775" i="22"/>
  <c r="M789" i="22"/>
  <c r="M1674" i="22"/>
  <c r="M1371" i="22"/>
  <c r="M1168" i="22"/>
  <c r="M1972" i="22"/>
  <c r="M647" i="22"/>
  <c r="M657" i="22"/>
  <c r="M1813" i="22"/>
  <c r="M1458" i="22"/>
  <c r="M1242" i="22"/>
  <c r="M1928" i="22"/>
  <c r="M1737" i="22"/>
  <c r="M1125" i="22"/>
  <c r="M942" i="22"/>
  <c r="M69" i="22"/>
  <c r="M1591" i="22"/>
  <c r="M1472" i="22"/>
  <c r="M1212" i="22"/>
  <c r="M47" i="22"/>
  <c r="M1678" i="22"/>
  <c r="M97" i="22"/>
  <c r="M687" i="22"/>
  <c r="M1843" i="22"/>
  <c r="M1518" i="22"/>
  <c r="M645" i="22"/>
  <c r="M568" i="22"/>
  <c r="M1069" i="22"/>
  <c r="M369" i="22"/>
  <c r="M1506" i="22"/>
  <c r="M1755" i="22"/>
  <c r="M1313" i="22"/>
  <c r="M1824" i="22"/>
  <c r="M798" i="22"/>
  <c r="M811" i="22"/>
  <c r="M1874" i="22"/>
  <c r="M99" i="22"/>
  <c r="M1942" i="22"/>
  <c r="M1891" i="22"/>
  <c r="M1089" i="22"/>
  <c r="M1760" i="22"/>
  <c r="M1352" i="22"/>
  <c r="M587" i="22"/>
  <c r="M493" i="22"/>
  <c r="M354" i="22"/>
  <c r="M1551" i="22"/>
  <c r="M445" i="22"/>
  <c r="M1968" i="22"/>
  <c r="M894" i="22"/>
  <c r="M197" i="22"/>
  <c r="M231" i="22"/>
  <c r="M302" i="22"/>
  <c r="M29" i="22"/>
  <c r="M951" i="22"/>
  <c r="M1967" i="22"/>
  <c r="M1997" i="22"/>
  <c r="M1937" i="22"/>
  <c r="M274" i="22"/>
  <c r="M1750" i="22"/>
  <c r="M212" i="22"/>
  <c r="M612" i="22"/>
  <c r="M1146" i="22"/>
  <c r="M1246" i="22"/>
  <c r="M1832" i="22"/>
  <c r="M38" i="22"/>
  <c r="M1154" i="22"/>
  <c r="M1291" i="22"/>
  <c r="M1520" i="22"/>
  <c r="M550" i="22"/>
  <c r="M315" i="22"/>
  <c r="M899" i="22"/>
  <c r="M999" i="22"/>
  <c r="M1397" i="22"/>
  <c r="M1956" i="22"/>
  <c r="M631" i="22"/>
  <c r="M289" i="22"/>
  <c r="M1071" i="22"/>
  <c r="M1907" i="22"/>
  <c r="M458" i="22"/>
  <c r="M1144" i="22"/>
  <c r="M425" i="22"/>
  <c r="M198" i="22"/>
  <c r="M979" i="22"/>
  <c r="M1180" i="22"/>
  <c r="M1485" i="22"/>
  <c r="M138" i="22"/>
  <c r="M689" i="22"/>
  <c r="M2082" i="22"/>
  <c r="M1845" i="22"/>
  <c r="M400" i="22"/>
  <c r="M1586" i="22"/>
  <c r="M868" i="22"/>
  <c r="M1274" i="22"/>
  <c r="M1374" i="22"/>
  <c r="M1960" i="22"/>
  <c r="M54" i="22"/>
  <c r="M961" i="22"/>
  <c r="M1078" i="22"/>
  <c r="M1648" i="22"/>
  <c r="M806" i="22"/>
  <c r="M474" i="22"/>
  <c r="M574" i="22"/>
  <c r="M1160" i="22"/>
  <c r="M217" i="22"/>
  <c r="M203" i="22"/>
  <c r="M860" i="22"/>
  <c r="M1037" i="22"/>
  <c r="M1577" i="22"/>
  <c r="M2007" i="22"/>
  <c r="M709" i="22"/>
  <c r="M242" i="22"/>
  <c r="M1322" i="22"/>
  <c r="M2043" i="22"/>
  <c r="M335" i="22"/>
  <c r="M1001" i="22"/>
  <c r="M1784" i="22"/>
  <c r="M405" i="22"/>
  <c r="M1478" i="22"/>
  <c r="M1619" i="22"/>
  <c r="M1820" i="22"/>
  <c r="M1121" i="22"/>
  <c r="M778" i="22"/>
  <c r="M1080" i="22"/>
  <c r="M764" i="22"/>
  <c r="M1762" i="22"/>
  <c r="M228" i="22"/>
  <c r="M733" i="22"/>
  <c r="M1268" i="22"/>
  <c r="M2063" i="22"/>
  <c r="M116" i="22"/>
  <c r="M1608" i="22"/>
  <c r="M866" i="22"/>
  <c r="M949" i="22"/>
  <c r="M1050" i="22"/>
  <c r="M1353" i="22"/>
  <c r="M814" i="22"/>
  <c r="M1463" i="22"/>
  <c r="M162" i="22"/>
  <c r="M1167" i="22"/>
  <c r="M2092" i="22"/>
  <c r="M1776" i="22"/>
  <c r="M481" i="22"/>
  <c r="M33" i="22"/>
  <c r="M371" i="22"/>
  <c r="M1525" i="22"/>
  <c r="M306" i="22"/>
  <c r="M954" i="22"/>
  <c r="M1640" i="22"/>
  <c r="M962" i="22"/>
  <c r="M1311" i="22"/>
  <c r="M525" i="22"/>
  <c r="M959" i="22"/>
  <c r="M1917" i="22"/>
  <c r="M82" i="22"/>
  <c r="M164" i="22"/>
  <c r="M1022" i="22"/>
  <c r="M453" i="22"/>
  <c r="M1783" i="22"/>
  <c r="M1373" i="22"/>
  <c r="M1215" i="22"/>
  <c r="M158" i="22"/>
  <c r="M594" i="22"/>
  <c r="M420" i="22"/>
  <c r="M1150" i="22"/>
  <c r="M191" i="22"/>
  <c r="M2039" i="22"/>
  <c r="M1856" i="22"/>
  <c r="M147" i="22"/>
  <c r="M523" i="22"/>
  <c r="M295" i="22"/>
  <c r="M494" i="22"/>
  <c r="M786" i="22"/>
  <c r="M468" i="22"/>
  <c r="M1369" i="22"/>
  <c r="M2055" i="22"/>
  <c r="M1393" i="22"/>
  <c r="M1206" i="22"/>
  <c r="M1062" i="22"/>
  <c r="M1155" i="22"/>
  <c r="M1228" i="22"/>
  <c r="M1043" i="22"/>
  <c r="M1293" i="22"/>
  <c r="M260" i="22"/>
  <c r="M549" i="22"/>
  <c r="M777" i="22"/>
  <c r="M551" i="22"/>
  <c r="M750" i="22"/>
  <c r="M1042" i="22"/>
  <c r="M596" i="22"/>
  <c r="M1497" i="22"/>
  <c r="M168" i="22"/>
  <c r="M1521" i="22"/>
  <c r="M1334" i="22"/>
  <c r="M1318" i="22"/>
  <c r="M1283" i="22"/>
  <c r="M1356" i="22"/>
  <c r="M1299" i="22"/>
  <c r="M81" i="22"/>
  <c r="M504" i="22"/>
  <c r="M1323" i="22"/>
  <c r="M540" i="22"/>
  <c r="M1513" i="22"/>
  <c r="M441" i="22"/>
  <c r="M53" i="22"/>
  <c r="M395" i="22"/>
  <c r="M1335" i="22"/>
  <c r="M167" i="22"/>
  <c r="M704" i="22"/>
  <c r="M366" i="22"/>
  <c r="M2071" i="22"/>
  <c r="M559" i="22"/>
  <c r="M508" i="22"/>
  <c r="M65" i="22"/>
  <c r="M1848" i="22"/>
  <c r="M625" i="22"/>
  <c r="M2018" i="22"/>
  <c r="M1781" i="22"/>
  <c r="M336" i="22"/>
  <c r="M1330" i="22"/>
  <c r="M740" i="22"/>
  <c r="M1210" i="22"/>
  <c r="M1310" i="22"/>
  <c r="M1896" i="22"/>
  <c r="M46" i="22"/>
  <c r="M1218" i="22"/>
  <c r="M1419" i="22"/>
  <c r="M1567" i="22"/>
  <c r="M1524" i="22"/>
  <c r="M569" i="22"/>
  <c r="M1122" i="22"/>
  <c r="M1471" i="22"/>
  <c r="M1056" i="22"/>
  <c r="M414" i="22"/>
  <c r="M1461" i="22"/>
  <c r="M1106" i="22"/>
  <c r="M628" i="22"/>
  <c r="M676" i="22"/>
  <c r="M1178" i="22"/>
  <c r="M1278" i="22"/>
  <c r="M1864" i="22"/>
  <c r="M447" i="22"/>
  <c r="M1609" i="22"/>
  <c r="M280" i="22"/>
  <c r="M997" i="22"/>
  <c r="M477" i="22"/>
  <c r="M1378" i="22"/>
  <c r="M1727" i="22"/>
  <c r="M1568" i="22"/>
  <c r="M670" i="22"/>
  <c r="M133" i="22"/>
  <c r="M1618" i="22"/>
  <c r="M884" i="22"/>
  <c r="M932" i="22"/>
  <c r="M1306" i="22"/>
  <c r="M1406" i="22"/>
  <c r="M1992" i="22"/>
  <c r="M701" i="22"/>
  <c r="M1865" i="22"/>
  <c r="M536" i="22"/>
  <c r="M1253" i="22"/>
  <c r="M772" i="22"/>
  <c r="M1326" i="22"/>
  <c r="M543" i="22"/>
  <c r="M537" i="22"/>
  <c r="M1033" i="22"/>
  <c r="M1975" i="22"/>
  <c r="M805" i="22"/>
  <c r="M132" i="22"/>
  <c r="M906" i="22"/>
  <c r="M1006" i="22"/>
  <c r="M52" i="22"/>
  <c r="M418" i="22"/>
  <c r="M987" i="22"/>
  <c r="M1298" i="22"/>
  <c r="M214" i="22"/>
  <c r="M767" i="22"/>
  <c r="M784" i="22"/>
  <c r="M724" i="22"/>
  <c r="M1579" i="22"/>
  <c r="M1679" i="22"/>
  <c r="M1588" i="22"/>
  <c r="M1625" i="22"/>
  <c r="M1658" i="22"/>
  <c r="M1725" i="22"/>
  <c r="M1758" i="22"/>
  <c r="M296" i="22"/>
  <c r="M236" i="22"/>
  <c r="M573" i="22"/>
  <c r="M275" i="22"/>
  <c r="M1649" i="22"/>
  <c r="M1666" i="22"/>
  <c r="M1729" i="22"/>
  <c r="M1915" i="22"/>
  <c r="M1462" i="22"/>
  <c r="M2015" i="22"/>
  <c r="M2032" i="22"/>
  <c r="M1953" i="22"/>
  <c r="M1574" i="22"/>
  <c r="M2051" i="22"/>
  <c r="M825" i="22"/>
  <c r="M858" i="22"/>
  <c r="M1411" i="22"/>
  <c r="M958" i="22"/>
  <c r="M1511" i="22"/>
  <c r="M1544" i="22"/>
  <c r="M1484" i="22"/>
  <c r="M325" i="22"/>
  <c r="M1862" i="22"/>
  <c r="M969" i="22"/>
  <c r="M1555" i="22"/>
  <c r="M1655" i="22"/>
  <c r="M1628" i="22"/>
  <c r="M359" i="22"/>
  <c r="M545" i="22"/>
  <c r="M1088" i="22"/>
  <c r="M330" i="22"/>
  <c r="M939" i="22"/>
  <c r="M1284" i="22"/>
  <c r="M1482" i="22"/>
  <c r="M1582" i="22"/>
  <c r="M2075" i="22"/>
  <c r="M1053" i="22"/>
  <c r="M239" i="22"/>
  <c r="M261" i="22"/>
  <c r="M751" i="22"/>
  <c r="M1289" i="22"/>
  <c r="M2003" i="22"/>
  <c r="M216" i="22"/>
  <c r="M285" i="22"/>
  <c r="M1061" i="22"/>
  <c r="M626" i="22"/>
  <c r="M644" i="22"/>
  <c r="M1162" i="22"/>
  <c r="M1216" i="22"/>
  <c r="M433" i="22"/>
  <c r="M546" i="22"/>
  <c r="M1115" i="22"/>
  <c r="M1554" i="22"/>
  <c r="M342" i="22"/>
  <c r="M895" i="22"/>
  <c r="M912" i="22"/>
  <c r="M852" i="22"/>
  <c r="M1835" i="22"/>
  <c r="M1935" i="22"/>
  <c r="M1716" i="22"/>
  <c r="M1753" i="22"/>
  <c r="M1786" i="22"/>
  <c r="M1853" i="22"/>
  <c r="M1886" i="22"/>
  <c r="M424" i="22"/>
  <c r="M364" i="22"/>
  <c r="M311" i="22"/>
  <c r="M403" i="22"/>
  <c r="M1777" i="22"/>
  <c r="M1794" i="22"/>
  <c r="M1985" i="22"/>
  <c r="M1557" i="22"/>
  <c r="M1590" i="22"/>
  <c r="M112" i="22"/>
  <c r="M2067" i="22"/>
  <c r="M434" i="22"/>
  <c r="M1830" i="22"/>
  <c r="M292" i="22"/>
  <c r="M953" i="22"/>
  <c r="M986" i="22"/>
  <c r="M1539" i="22"/>
  <c r="M1086" i="22"/>
  <c r="M1639" i="22"/>
  <c r="M1672" i="22"/>
  <c r="M1612" i="22"/>
  <c r="M581" i="22"/>
  <c r="M879" i="22"/>
  <c r="M1225" i="22"/>
  <c r="M1811" i="22"/>
  <c r="M1911" i="22"/>
  <c r="M1884" i="22"/>
  <c r="M613" i="22"/>
  <c r="M801" i="22"/>
  <c r="M1600" i="22"/>
  <c r="M586" i="22"/>
  <c r="M430" i="22"/>
  <c r="M1016" i="22"/>
  <c r="M1365" i="22"/>
  <c r="M297" i="22"/>
  <c r="M37" i="22"/>
  <c r="M1957" i="22"/>
  <c r="M529" i="22"/>
  <c r="M851" i="22"/>
  <c r="M1079" i="22"/>
  <c r="M1052" i="22"/>
  <c r="M429" i="22"/>
  <c r="M1357" i="22"/>
  <c r="M192" i="22"/>
  <c r="M2025" i="22"/>
  <c r="M110" i="22"/>
  <c r="M727" i="22"/>
  <c r="M700" i="22"/>
  <c r="M577" i="22"/>
  <c r="M877" i="22"/>
  <c r="M383" i="22"/>
  <c r="M2031" i="22"/>
  <c r="M1929" i="22"/>
  <c r="M142" i="22"/>
  <c r="M856" i="22"/>
  <c r="M1045" i="22"/>
  <c r="M265" i="22"/>
  <c r="M1611" i="22"/>
  <c r="M1732" i="22"/>
  <c r="M1802" i="22"/>
  <c r="M919" i="22"/>
  <c r="M1114" i="22"/>
  <c r="M1220" i="22"/>
  <c r="M1788" i="22"/>
  <c r="M1855" i="22"/>
  <c r="M698" i="22"/>
  <c r="M1384" i="22"/>
  <c r="M706" i="22"/>
  <c r="M1055" i="22"/>
  <c r="M1012" i="22"/>
  <c r="M98" i="22"/>
  <c r="M1039" i="22"/>
  <c r="M1964" i="22"/>
  <c r="M1712" i="22"/>
  <c r="M666" i="22"/>
  <c r="M766" i="22"/>
  <c r="M601" i="22"/>
  <c r="M1271" i="22"/>
  <c r="M1029" i="22"/>
  <c r="M703" i="22"/>
  <c r="M1661" i="22"/>
  <c r="M1601" i="22"/>
  <c r="M2016" i="22"/>
  <c r="M794" i="22"/>
  <c r="M1480" i="22"/>
  <c r="M841" i="22"/>
  <c r="M1527" i="22"/>
  <c r="M832" i="22"/>
  <c r="M1109" i="22"/>
  <c r="M2020" i="22"/>
  <c r="M301" i="22"/>
  <c r="M1897" i="22"/>
  <c r="M563" i="22"/>
  <c r="M1954" i="22"/>
  <c r="M1717" i="22"/>
  <c r="M272" i="22"/>
  <c r="M1074" i="22"/>
  <c r="M655" i="22"/>
  <c r="M1113" i="22"/>
  <c r="M1699" i="22"/>
  <c r="M1799" i="22"/>
  <c r="M1772" i="22"/>
  <c r="M1137" i="22"/>
  <c r="M483" i="22"/>
  <c r="M950" i="22"/>
  <c r="M1503" i="22"/>
  <c r="M1460" i="22"/>
  <c r="M1120" i="22"/>
  <c r="M346" i="22"/>
  <c r="M446" i="22"/>
  <c r="M1032" i="22"/>
  <c r="M972" i="22"/>
  <c r="M1829" i="22"/>
  <c r="M2026" i="22"/>
  <c r="M604" i="22"/>
  <c r="M781" i="22"/>
  <c r="M1321" i="22"/>
  <c r="M1344" i="22"/>
  <c r="M558" i="22"/>
  <c r="M185" i="22"/>
  <c r="M45" i="22"/>
  <c r="M267" i="22"/>
  <c r="M1207" i="22"/>
  <c r="M557" i="22"/>
  <c r="M448" i="22"/>
  <c r="M238" i="22"/>
  <c r="M2065" i="22"/>
  <c r="M530" i="22"/>
  <c r="M1878" i="22"/>
  <c r="M340" i="22"/>
  <c r="M911" i="22"/>
  <c r="M1241" i="22"/>
  <c r="M1827" i="22"/>
  <c r="M1927" i="22"/>
  <c r="M1900" i="22"/>
  <c r="M1265" i="22"/>
  <c r="M1282" i="22"/>
  <c r="M1531" i="22"/>
  <c r="M1631" i="22"/>
  <c r="M72" i="22"/>
  <c r="M1376" i="22"/>
  <c r="M443" i="22"/>
  <c r="M1027" i="22"/>
  <c r="M1127" i="22"/>
  <c r="M1100" i="22"/>
  <c r="M326" i="22"/>
  <c r="M787" i="22"/>
  <c r="M887" i="22"/>
  <c r="M109" i="22"/>
  <c r="M1583" i="22"/>
  <c r="M1677" i="22"/>
  <c r="M1980" i="22"/>
  <c r="M31" i="22"/>
  <c r="M708" i="22"/>
  <c r="M1422" i="22"/>
  <c r="M1245" i="22"/>
  <c r="M1670" i="22"/>
  <c r="M1587" i="22"/>
  <c r="M1198" i="22"/>
  <c r="M287" i="22"/>
  <c r="M2028" i="22"/>
  <c r="M905" i="22"/>
  <c r="M1847" i="22"/>
  <c r="M677" i="22"/>
  <c r="M1984" i="22"/>
  <c r="M878" i="22"/>
  <c r="M1532" i="22"/>
  <c r="M80" i="22"/>
  <c r="M1054" i="22"/>
  <c r="M907" i="22"/>
  <c r="M610" i="22"/>
  <c r="M439" i="22"/>
  <c r="M922" i="22"/>
  <c r="M1097" i="22"/>
  <c r="M487" i="22"/>
  <c r="M544" i="22"/>
  <c r="M372" i="22"/>
  <c r="M1736" i="22"/>
  <c r="M741" i="22"/>
  <c r="M61" i="22"/>
  <c r="M960" i="22"/>
  <c r="M2006" i="22"/>
  <c r="M1955" i="22"/>
  <c r="M1217" i="22"/>
  <c r="M571" i="22"/>
  <c r="M1116" i="22"/>
  <c r="M1719" i="22"/>
  <c r="M1423" i="22"/>
  <c r="M1904" i="22"/>
  <c r="M1372" i="22"/>
  <c r="M845" i="22"/>
  <c r="M1107" i="22"/>
  <c r="M636" i="22"/>
  <c r="M469" i="22"/>
  <c r="M1814" i="22"/>
  <c r="M1763" i="22"/>
  <c r="M737" i="22"/>
  <c r="M34" i="22"/>
  <c r="M1000" i="22"/>
  <c r="M1145" i="22"/>
  <c r="M1647" i="22"/>
  <c r="M66" i="22"/>
  <c r="M1256" i="22"/>
  <c r="M1273" i="22"/>
  <c r="M128" i="22"/>
  <c r="M1226" i="22"/>
  <c r="M1747" i="22"/>
  <c r="M1459" i="22"/>
  <c r="M1281" i="22"/>
  <c r="M1808" i="22"/>
  <c r="M603" i="22"/>
  <c r="M1287" i="22"/>
  <c r="M323" i="22"/>
  <c r="M438" i="22"/>
  <c r="M1541" i="22"/>
  <c r="M1882" i="22"/>
  <c r="M460" i="22"/>
  <c r="M1002" i="22"/>
  <c r="M309" i="22"/>
  <c r="M1327" i="22"/>
  <c r="M93" i="22"/>
  <c r="M964" i="22"/>
  <c r="M1405" i="22"/>
  <c r="M1715" i="22"/>
  <c r="M1537" i="22"/>
  <c r="M1936" i="22"/>
  <c r="M729" i="22"/>
  <c r="M1415" i="22"/>
  <c r="M579" i="22"/>
  <c r="M566" i="22"/>
  <c r="M1797" i="22"/>
  <c r="M2010" i="22"/>
  <c r="M588" i="22"/>
  <c r="M1258" i="22"/>
  <c r="M565" i="22"/>
  <c r="M983" i="22"/>
  <c r="M765" i="22"/>
  <c r="M1112" i="22"/>
  <c r="M1988" i="22"/>
  <c r="M853" i="22"/>
  <c r="M1892" i="22"/>
  <c r="M173" i="22"/>
  <c r="M1869" i="22"/>
  <c r="M290" i="22"/>
  <c r="M553" i="22"/>
  <c r="M2001" i="22"/>
  <c r="M1836" i="22"/>
  <c r="M1428" i="22"/>
  <c r="M671" i="22"/>
  <c r="M413" i="22"/>
  <c r="M927" i="22"/>
  <c r="M407" i="22"/>
  <c r="M1633" i="22"/>
  <c r="M1238" i="22"/>
  <c r="M1187" i="22"/>
  <c r="M1211" i="22"/>
  <c r="M1812" i="22"/>
  <c r="M1982" i="22"/>
  <c r="M1688" i="22"/>
  <c r="M1549" i="22"/>
  <c r="M1550" i="22"/>
  <c r="M1553" i="22"/>
  <c r="M1366" i="22"/>
  <c r="M1315" i="22"/>
  <c r="M1339" i="22"/>
  <c r="M1136" i="22"/>
  <c r="M615" i="22"/>
  <c r="M1522" i="22"/>
  <c r="M555" i="22"/>
  <c r="M170" i="22"/>
  <c r="M1431" i="22"/>
  <c r="M21" i="22"/>
  <c r="M1711" i="22"/>
  <c r="M1833" i="22"/>
  <c r="M1597" i="22"/>
  <c r="M2089" i="22"/>
  <c r="M1308" i="22"/>
  <c r="M215" i="22"/>
  <c r="M1863" i="22"/>
  <c r="M1227" i="22"/>
  <c r="M1731" i="22"/>
  <c r="M1627" i="22"/>
  <c r="M1859" i="22"/>
  <c r="M1948" i="22"/>
  <c r="M1691" i="22"/>
  <c r="M634" i="22"/>
  <c r="M642" i="22"/>
  <c r="M96" i="22"/>
  <c r="M375" i="22"/>
  <c r="M518" i="22"/>
  <c r="M837" i="22"/>
  <c r="M463" i="22"/>
  <c r="M1819" i="22"/>
  <c r="M762" i="22"/>
  <c r="M770" i="22"/>
  <c r="M2077" i="22"/>
  <c r="M1030" i="22"/>
  <c r="M121" i="22"/>
  <c r="M1477" i="22"/>
  <c r="M1101" i="22"/>
  <c r="M838" i="22"/>
  <c r="M77" i="22"/>
  <c r="M639" i="22"/>
  <c r="M1473" i="22"/>
  <c r="M1350" i="22"/>
  <c r="M1834" i="22"/>
  <c r="M454" i="22"/>
  <c r="M266" i="22"/>
  <c r="M685" i="22"/>
  <c r="M402" i="22"/>
  <c r="M1177" i="22"/>
  <c r="M1201" i="22"/>
  <c r="M678" i="22"/>
  <c r="M314" i="22"/>
  <c r="M719" i="22"/>
  <c r="M1804" i="22"/>
  <c r="M370" i="22"/>
  <c r="M570" i="22"/>
  <c r="M975" i="22"/>
  <c r="M1932" i="22"/>
  <c r="M1394" i="22"/>
  <c r="M1734" i="22"/>
  <c r="M873" i="22"/>
  <c r="M1442" i="22"/>
  <c r="M1791" i="22"/>
  <c r="M1696" i="22"/>
  <c r="M734" i="22"/>
  <c r="M511" i="22"/>
  <c r="M1746" i="22"/>
  <c r="M948" i="22"/>
  <c r="M1849" i="22"/>
  <c r="M520" i="22"/>
  <c r="M324" i="22"/>
  <c r="M95" i="22"/>
  <c r="M883" i="22"/>
  <c r="M120" i="22"/>
  <c r="M754" i="22"/>
  <c r="M156" i="22"/>
  <c r="M1129" i="22"/>
  <c r="M1570" i="22"/>
  <c r="M1919" i="22"/>
  <c r="M1952" i="22"/>
  <c r="M862" i="22"/>
  <c r="M768" i="22"/>
  <c r="M2002" i="22"/>
  <c r="M1076" i="22"/>
  <c r="M1977" i="22"/>
  <c r="M648" i="22"/>
  <c r="M836" i="22"/>
  <c r="M605" i="22"/>
  <c r="M1139" i="22"/>
  <c r="M1133" i="22"/>
  <c r="M398" i="22"/>
  <c r="M1637" i="22"/>
  <c r="M760" i="22"/>
  <c r="M1931" i="22"/>
  <c r="M796" i="22"/>
  <c r="M1769" i="22"/>
  <c r="M1255" i="22"/>
  <c r="M1070" i="22"/>
  <c r="M317" i="22"/>
  <c r="M1383" i="22"/>
  <c r="M1221" i="22"/>
  <c r="M145" i="22"/>
  <c r="M313" i="22"/>
  <c r="M783" i="22"/>
  <c r="M1584" i="22"/>
  <c r="M1831" i="22"/>
  <c r="M673" i="22"/>
  <c r="M1959" i="22"/>
  <c r="M533" i="22"/>
  <c r="M1425" i="22"/>
  <c r="M1126" i="22"/>
  <c r="M1260" i="22"/>
  <c r="M1008" i="22"/>
  <c r="M498" i="22"/>
  <c r="M299" i="22"/>
  <c r="M39" i="22"/>
  <c r="M1926" i="22"/>
  <c r="M1382" i="22"/>
  <c r="M1388" i="22"/>
  <c r="M1940" i="22"/>
  <c r="M1944" i="22"/>
  <c r="M205" i="22"/>
  <c r="M521" i="22"/>
  <c r="M823" i="22"/>
  <c r="M1728" i="22"/>
  <c r="M697" i="22"/>
  <c r="M1710" i="22"/>
  <c r="M773" i="22"/>
  <c r="M276" i="22"/>
  <c r="M1014" i="22"/>
  <c r="M322" i="22"/>
  <c r="M1709" i="22"/>
  <c r="M578" i="22"/>
  <c r="M1965" i="22"/>
  <c r="M1912" i="22"/>
  <c r="M74" i="22"/>
  <c r="M1057" i="22"/>
  <c r="M1320" i="22"/>
  <c r="M991" i="22"/>
  <c r="M1949" i="22"/>
  <c r="M1102" i="22"/>
  <c r="M1449" i="22"/>
  <c r="M1450" i="22"/>
  <c r="M139" i="22"/>
  <c r="M1569" i="22"/>
  <c r="M1448" i="22"/>
  <c r="M1119" i="22"/>
  <c r="M352" i="22"/>
  <c r="M629" i="22"/>
  <c r="M1358" i="22"/>
  <c r="M956" i="22"/>
  <c r="M512" i="22"/>
  <c r="M2058" i="22"/>
  <c r="M2090" i="22"/>
  <c r="C11" i="5"/>
  <c r="J34" i="15"/>
  <c r="AS8" i="22"/>
  <c r="AP114" i="5"/>
  <c r="AZ114" i="5"/>
  <c r="BE114" i="5"/>
  <c r="B46" i="32"/>
  <c r="O15" i="22"/>
  <c r="O16" i="22"/>
  <c r="L34" i="15"/>
  <c r="E11" i="5"/>
  <c r="X29" i="5"/>
  <c r="U24" i="5"/>
  <c r="F15" i="5"/>
  <c r="T29" i="5"/>
  <c r="AE16" i="22"/>
  <c r="AE15" i="22"/>
  <c r="G13" i="5"/>
  <c r="G23" i="1"/>
  <c r="AU4" i="22"/>
  <c r="L28" i="15"/>
  <c r="E13" i="5"/>
  <c r="AD29" i="5"/>
  <c r="J28" i="15"/>
  <c r="C13" i="5"/>
  <c r="M29" i="5"/>
  <c r="AK19" i="22"/>
  <c r="AK23" i="22"/>
  <c r="AK27" i="22"/>
  <c r="AK31" i="22"/>
  <c r="AK35" i="22"/>
  <c r="AK39" i="22"/>
  <c r="AK43" i="22"/>
  <c r="AK47" i="22"/>
  <c r="AK51" i="22"/>
  <c r="AK55" i="22"/>
  <c r="AK59" i="22"/>
  <c r="AK63" i="22"/>
  <c r="AK67" i="22"/>
  <c r="AK71" i="22"/>
  <c r="AK75" i="22"/>
  <c r="AC1610" i="22"/>
  <c r="AC1376" i="22"/>
  <c r="AC416" i="22"/>
  <c r="AC2095" i="22"/>
  <c r="AC1824" i="22"/>
  <c r="AC1293" i="22"/>
  <c r="AK89" i="22"/>
  <c r="AK105" i="22"/>
  <c r="AK121" i="22"/>
  <c r="AK137" i="22"/>
  <c r="AK153" i="22"/>
  <c r="AK169" i="22"/>
  <c r="AK185" i="22"/>
  <c r="AK201" i="22"/>
  <c r="AK217" i="22"/>
  <c r="AK233" i="22"/>
  <c r="AK249" i="22"/>
  <c r="AK84" i="22"/>
  <c r="AK100" i="22"/>
  <c r="AK116" i="22"/>
  <c r="AK132" i="22"/>
  <c r="AK148" i="22"/>
  <c r="AK164" i="22"/>
  <c r="AK180" i="22"/>
  <c r="AK196" i="22"/>
  <c r="AK212" i="22"/>
  <c r="AK228" i="22"/>
  <c r="AK244" i="22"/>
  <c r="AC2026" i="22"/>
  <c r="AC1838" i="22"/>
  <c r="AC1290" i="22"/>
  <c r="AC1248" i="22"/>
  <c r="AC1997" i="22"/>
  <c r="AC1414" i="22"/>
  <c r="AK2058" i="22"/>
  <c r="AK1994" i="22"/>
  <c r="AK2040" i="22"/>
  <c r="AK1976" i="22"/>
  <c r="AK2081" i="22"/>
  <c r="AK2017" i="22"/>
  <c r="AK1953" i="22"/>
  <c r="AK2083" i="22"/>
  <c r="AK1955" i="22"/>
  <c r="AK1875" i="22"/>
  <c r="AK1811" i="22"/>
  <c r="AK1931" i="22"/>
  <c r="AK1950" i="22"/>
  <c r="AK1991" i="22"/>
  <c r="AK1893" i="22"/>
  <c r="AK1829" i="22"/>
  <c r="AK1765" i="22"/>
  <c r="AK1884" i="22"/>
  <c r="AK1820" i="22"/>
  <c r="AC2098" i="22"/>
  <c r="AC1146" i="22"/>
  <c r="AC2070" i="22"/>
  <c r="AC1386" i="22"/>
  <c r="AC288" i="22"/>
  <c r="AK79" i="22"/>
  <c r="AK95" i="22"/>
  <c r="AK111" i="22"/>
  <c r="AK127" i="22"/>
  <c r="AK143" i="22"/>
  <c r="AK159" i="22"/>
  <c r="AK175" i="22"/>
  <c r="AK191" i="22"/>
  <c r="AK207" i="22"/>
  <c r="AK223" i="22"/>
  <c r="AK239" i="22"/>
  <c r="AK255" i="22"/>
  <c r="AK90" i="22"/>
  <c r="AK106" i="22"/>
  <c r="AK122" i="22"/>
  <c r="AK138" i="22"/>
  <c r="AK154" i="22"/>
  <c r="AK22" i="22"/>
  <c r="AK26" i="22"/>
  <c r="AK30" i="22"/>
  <c r="AK34" i="22"/>
  <c r="AK38" i="22"/>
  <c r="AK42" i="22"/>
  <c r="AK46" i="22"/>
  <c r="AK50" i="22"/>
  <c r="AK54" i="22"/>
  <c r="AK58" i="22"/>
  <c r="AK62" i="22"/>
  <c r="AK66" i="22"/>
  <c r="AK70" i="22"/>
  <c r="AK74" i="22"/>
  <c r="AC1930" i="22"/>
  <c r="AC1870" i="22"/>
  <c r="AC1632" i="22"/>
  <c r="AC1994" i="22"/>
  <c r="AC1258" i="22"/>
  <c r="AC1933" i="22"/>
  <c r="AK85" i="22"/>
  <c r="AK101" i="22"/>
  <c r="AK117" i="22"/>
  <c r="AK133" i="22"/>
  <c r="AK149" i="22"/>
  <c r="AK165" i="22"/>
  <c r="AK181" i="22"/>
  <c r="AK197" i="22"/>
  <c r="AK213" i="22"/>
  <c r="AK229" i="22"/>
  <c r="AK245" i="22"/>
  <c r="AK80" i="22"/>
  <c r="AK96" i="22"/>
  <c r="AK112" i="22"/>
  <c r="AK128" i="22"/>
  <c r="AK144" i="22"/>
  <c r="AK160" i="22"/>
  <c r="AK176" i="22"/>
  <c r="AK192" i="22"/>
  <c r="AK208" i="22"/>
  <c r="AK224" i="22"/>
  <c r="AK240" i="22"/>
  <c r="AK256" i="22"/>
  <c r="AC1998" i="22"/>
  <c r="AC1418" i="22"/>
  <c r="AC1568" i="22"/>
  <c r="AC352" i="22"/>
  <c r="AC1101" i="22"/>
  <c r="AK2074" i="22"/>
  <c r="AK2010" i="22"/>
  <c r="AK2056" i="22"/>
  <c r="AK1992" i="22"/>
  <c r="AK2097" i="22"/>
  <c r="AK2033" i="22"/>
  <c r="AK1969" i="22"/>
  <c r="AK1946" i="22"/>
  <c r="AK1987" i="22"/>
  <c r="AK1891" i="22"/>
  <c r="AK1827" i="22"/>
  <c r="AK1763" i="22"/>
  <c r="AK1982" i="22"/>
  <c r="AK2023" i="22"/>
  <c r="AK1909" i="22"/>
  <c r="AK1845" i="22"/>
  <c r="AK1781" i="22"/>
  <c r="AK1900" i="22"/>
  <c r="AK1836" i="22"/>
  <c r="AC1485" i="22"/>
  <c r="AC1738" i="22"/>
  <c r="AC2075" i="22"/>
  <c r="AC1674" i="22"/>
  <c r="AC864" i="22"/>
  <c r="AC1978" i="22"/>
  <c r="AK91" i="22"/>
  <c r="AK107" i="22"/>
  <c r="AK123" i="22"/>
  <c r="AK139" i="22"/>
  <c r="AK155" i="22"/>
  <c r="AK171" i="22"/>
  <c r="AK187" i="22"/>
  <c r="AK203" i="22"/>
  <c r="AK219" i="22"/>
  <c r="AK235" i="22"/>
  <c r="AK251" i="22"/>
  <c r="AK86" i="22"/>
  <c r="AK102" i="22"/>
  <c r="AK118" i="22"/>
  <c r="AK134" i="22"/>
  <c r="AK150" i="22"/>
  <c r="AK20" i="22"/>
  <c r="AK28" i="22"/>
  <c r="AK36" i="22"/>
  <c r="AK44" i="22"/>
  <c r="AK52" i="22"/>
  <c r="AK60" i="22"/>
  <c r="AK68" i="22"/>
  <c r="AK76" i="22"/>
  <c r="AC2010" i="22"/>
  <c r="AC1670" i="22"/>
  <c r="AC1802" i="22"/>
  <c r="AC2086" i="22"/>
  <c r="AK109" i="22"/>
  <c r="AK141" i="22"/>
  <c r="AK173" i="22"/>
  <c r="AK205" i="22"/>
  <c r="AK237" i="22"/>
  <c r="AK88" i="22"/>
  <c r="AK120" i="22"/>
  <c r="AK152" i="22"/>
  <c r="AK184" i="22"/>
  <c r="AK216" i="22"/>
  <c r="AK248" i="22"/>
  <c r="AC1706" i="22"/>
  <c r="AC992" i="22"/>
  <c r="AC2043" i="22"/>
  <c r="AK2088" i="22"/>
  <c r="AK1960" i="22"/>
  <c r="AK2001" i="22"/>
  <c r="AK2051" i="22"/>
  <c r="AK1859" i="22"/>
  <c r="AK1914" i="22"/>
  <c r="AK1959" i="22"/>
  <c r="AK1813" i="22"/>
  <c r="AK1868" i="22"/>
  <c r="AC1322" i="22"/>
  <c r="AC1866" i="22"/>
  <c r="AC1613" i="22"/>
  <c r="AK99" i="22"/>
  <c r="AK131" i="22"/>
  <c r="AK163" i="22"/>
  <c r="AK195" i="22"/>
  <c r="AK227" i="22"/>
  <c r="AK78" i="22"/>
  <c r="AK110" i="22"/>
  <c r="AK142" i="22"/>
  <c r="AK166" i="22"/>
  <c r="AK182" i="22"/>
  <c r="AK198" i="22"/>
  <c r="AK214" i="22"/>
  <c r="AK230" i="22"/>
  <c r="AK246" i="22"/>
  <c r="AC2091" i="22"/>
  <c r="AC1934" i="22"/>
  <c r="AC1354" i="22"/>
  <c r="AC1440" i="22"/>
  <c r="AC224" i="22"/>
  <c r="AC1798" i="22"/>
  <c r="AK2066" i="22"/>
  <c r="AK2002" i="22"/>
  <c r="AK2048" i="22"/>
  <c r="AK1984" i="22"/>
  <c r="AK2089" i="22"/>
  <c r="AK2025" i="22"/>
  <c r="AK1961" i="22"/>
  <c r="AK1930" i="22"/>
  <c r="AK1971" i="22"/>
  <c r="AK1883" i="22"/>
  <c r="AK1819" i="22"/>
  <c r="AK1755" i="22"/>
  <c r="AK1966" i="22"/>
  <c r="AK2007" i="22"/>
  <c r="AK1901" i="22"/>
  <c r="AK1837" i="22"/>
  <c r="AK1773" i="22"/>
  <c r="AK1892" i="22"/>
  <c r="AK1828" i="22"/>
  <c r="AK1764" i="22"/>
  <c r="AK1694" i="22"/>
  <c r="AK1630" i="22"/>
  <c r="AK1802" i="22"/>
  <c r="AK1668" i="22"/>
  <c r="AK1574" i="22"/>
  <c r="AK1510" i="22"/>
  <c r="AK1446" i="22"/>
  <c r="AK1862" i="22"/>
  <c r="AK1728" i="22"/>
  <c r="AK1604" i="22"/>
  <c r="AK1540" i="22"/>
  <c r="AK1476" i="22"/>
  <c r="AK1754" i="22"/>
  <c r="AK1687" i="22"/>
  <c r="AK1623" i="22"/>
  <c r="AK1559" i="22"/>
  <c r="AK1495" i="22"/>
  <c r="AK1431" i="22"/>
  <c r="AK1665" i="22"/>
  <c r="AK1537" i="22"/>
  <c r="AK1402" i="22"/>
  <c r="AK1334" i="22"/>
  <c r="AK1270" i="22"/>
  <c r="AK1206" i="22"/>
  <c r="AK1142" i="22"/>
  <c r="AK1078" i="22"/>
  <c r="AK1375" i="22"/>
  <c r="AK1311" i="22"/>
  <c r="AK1247" i="22"/>
  <c r="AK1613" i="22"/>
  <c r="AK1485" i="22"/>
  <c r="AK1372" i="22"/>
  <c r="AK1308" i="22"/>
  <c r="AK1244" i="22"/>
  <c r="AK1180" i="22"/>
  <c r="AK1116" i="22"/>
  <c r="AK1413" i="22"/>
  <c r="AK1349" i="22"/>
  <c r="AK1285" i="22"/>
  <c r="AK1221" i="22"/>
  <c r="AK1157" i="22"/>
  <c r="AK1093" i="22"/>
  <c r="AK1019" i="22"/>
  <c r="AK955" i="22"/>
  <c r="AK891" i="22"/>
  <c r="AK827" i="22"/>
  <c r="AK763" i="22"/>
  <c r="AK1215" i="22"/>
  <c r="AK1087" i="22"/>
  <c r="AK949" i="22"/>
  <c r="AK821" i="22"/>
  <c r="AK703" i="22"/>
  <c r="AK639" i="22"/>
  <c r="AK575" i="22"/>
  <c r="AK511" i="22"/>
  <c r="AK447" i="22"/>
  <c r="AK1067" i="22"/>
  <c r="AK1000" i="22"/>
  <c r="AK936" i="22"/>
  <c r="AK1195" i="22"/>
  <c r="AK1057" i="22"/>
  <c r="AK929" i="22"/>
  <c r="AK801" i="22"/>
  <c r="AK1752" i="22"/>
  <c r="AK1686" i="22"/>
  <c r="AK1622" i="22"/>
  <c r="AK1786" i="22"/>
  <c r="AK1652" i="22"/>
  <c r="AK1566" i="22"/>
  <c r="AK1502" i="22"/>
  <c r="AK1438" i="22"/>
  <c r="AK1846" i="22"/>
  <c r="AK1712" i="22"/>
  <c r="AK1596" i="22"/>
  <c r="AK1532" i="22"/>
  <c r="AK1468" i="22"/>
  <c r="AK1743" i="22"/>
  <c r="AK1679" i="22"/>
  <c r="AK1615" i="22"/>
  <c r="AK1551" i="22"/>
  <c r="AK1487" i="22"/>
  <c r="AK1417" i="22"/>
  <c r="AK1649" i="22"/>
  <c r="AK1521" i="22"/>
  <c r="AK1390" i="22"/>
  <c r="AK1326" i="22"/>
  <c r="AK1262" i="22"/>
  <c r="AK1198" i="22"/>
  <c r="AK1134" i="22"/>
  <c r="AK1070" i="22"/>
  <c r="AK1367" i="22"/>
  <c r="AK1303" i="22"/>
  <c r="AK1725" i="22"/>
  <c r="AK1597" i="22"/>
  <c r="AK21" i="22"/>
  <c r="AK32" i="22"/>
  <c r="AK41" i="22"/>
  <c r="AK53" i="22"/>
  <c r="AK64" i="22"/>
  <c r="AK73" i="22"/>
  <c r="AC736" i="22"/>
  <c r="AC1165" i="22"/>
  <c r="AC608" i="22"/>
  <c r="AK113" i="22"/>
  <c r="AK157" i="22"/>
  <c r="AK193" i="22"/>
  <c r="AK241" i="22"/>
  <c r="AK104" i="22"/>
  <c r="AK140" i="22"/>
  <c r="AK188" i="22"/>
  <c r="AK232" i="22"/>
  <c r="AC2066" i="22"/>
  <c r="AC672" i="22"/>
  <c r="AK2042" i="22"/>
  <c r="AK2008" i="22"/>
  <c r="AK1985" i="22"/>
  <c r="AK1923" i="22"/>
  <c r="AK1779" i="22"/>
  <c r="AK1925" i="22"/>
  <c r="AK1749" i="22"/>
  <c r="AC2030" i="22"/>
  <c r="AC1966" i="22"/>
  <c r="AK83" i="22"/>
  <c r="AK119" i="22"/>
  <c r="AK167" i="22"/>
  <c r="AK211" i="22"/>
  <c r="AK247" i="22"/>
  <c r="AK114" i="22"/>
  <c r="AK158" i="22"/>
  <c r="AK178" i="22"/>
  <c r="AK202" i="22"/>
  <c r="AK222" i="22"/>
  <c r="AK242" i="22"/>
  <c r="AC1962" i="22"/>
  <c r="AC1642" i="22"/>
  <c r="AC1760" i="22"/>
  <c r="AC1869" i="22"/>
  <c r="AK2098" i="22"/>
  <c r="AK2018" i="22"/>
  <c r="AK2032" i="22"/>
  <c r="AK1952" i="22"/>
  <c r="AK2041" i="22"/>
  <c r="AK1945" i="22"/>
  <c r="AK2035" i="22"/>
  <c r="AK1899" i="22"/>
  <c r="AK1803" i="22"/>
  <c r="AK1906" i="22"/>
  <c r="AK2039" i="22"/>
  <c r="AK1885" i="22"/>
  <c r="AK1805" i="22"/>
  <c r="AK1908" i="22"/>
  <c r="AK1812" i="22"/>
  <c r="AK1726" i="22"/>
  <c r="AK1646" i="22"/>
  <c r="AK1770" i="22"/>
  <c r="AK1606" i="22"/>
  <c r="AK1526" i="22"/>
  <c r="AK1430" i="22"/>
  <c r="AK1798" i="22"/>
  <c r="AK1632" i="22"/>
  <c r="AK1524" i="22"/>
  <c r="AK1444" i="22"/>
  <c r="AK1703" i="22"/>
  <c r="AK1607" i="22"/>
  <c r="AK1527" i="22"/>
  <c r="AK1447" i="22"/>
  <c r="AK1633" i="22"/>
  <c r="AK1473" i="22"/>
  <c r="AK1350" i="22"/>
  <c r="AK1254" i="22"/>
  <c r="AK1174" i="22"/>
  <c r="AK1094" i="22"/>
  <c r="AK1359" i="22"/>
  <c r="AK1279" i="22"/>
  <c r="AK1645" i="22"/>
  <c r="AK1453" i="22"/>
  <c r="AK1340" i="22"/>
  <c r="AK1260" i="22"/>
  <c r="AK1164" i="22"/>
  <c r="AK1084" i="22"/>
  <c r="AK1365" i="22"/>
  <c r="AK1269" i="22"/>
  <c r="AK1189" i="22"/>
  <c r="AK1109" i="22"/>
  <c r="AK1003" i="22"/>
  <c r="AK923" i="22"/>
  <c r="AK843" i="22"/>
  <c r="AK747" i="22"/>
  <c r="AK1151" i="22"/>
  <c r="AK981" i="22"/>
  <c r="AK789" i="22"/>
  <c r="AK671" i="22"/>
  <c r="AK591" i="22"/>
  <c r="AK495" i="22"/>
  <c r="AK415" i="22"/>
  <c r="AK1016" i="22"/>
  <c r="AK920" i="22"/>
  <c r="AK1131" i="22"/>
  <c r="AK961" i="22"/>
  <c r="AK769" i="22"/>
  <c r="AK1718" i="22"/>
  <c r="AK1638" i="22"/>
  <c r="AK1748" i="22"/>
  <c r="AK1598" i="22"/>
  <c r="AK1518" i="22"/>
  <c r="AK1422" i="22"/>
  <c r="AK1782" i="22"/>
  <c r="AK1616" i="22"/>
  <c r="AK1516" i="22"/>
  <c r="AK1436" i="22"/>
  <c r="AK1695" i="22"/>
  <c r="AK1599" i="22"/>
  <c r="AK1519" i="22"/>
  <c r="AK1439" i="22"/>
  <c r="AK1617" i="22"/>
  <c r="AK1457" i="22"/>
  <c r="AK1342" i="22"/>
  <c r="AK1246" i="22"/>
  <c r="AK1166" i="22"/>
  <c r="AK1086" i="22"/>
  <c r="AK1351" i="22"/>
  <c r="AK1271" i="22"/>
  <c r="AK1629" i="22"/>
  <c r="AK1469" i="22"/>
  <c r="AK1364" i="22"/>
  <c r="AK1300" i="22"/>
  <c r="AK1236" i="22"/>
  <c r="AK1172" i="22"/>
  <c r="AK1108" i="22"/>
  <c r="AK1405" i="22"/>
  <c r="AK1341" i="22"/>
  <c r="AK1277" i="22"/>
  <c r="AK1213" i="22"/>
  <c r="AK1149" i="22"/>
  <c r="AK1085" i="22"/>
  <c r="AK1011" i="22"/>
  <c r="AK947" i="22"/>
  <c r="AK883" i="22"/>
  <c r="AK819" i="22"/>
  <c r="AK755" i="22"/>
  <c r="AK1199" i="22"/>
  <c r="AK1061" i="22"/>
  <c r="AK933" i="22"/>
  <c r="AK805" i="22"/>
  <c r="AK695" i="22"/>
  <c r="AK631" i="22"/>
  <c r="AK567" i="22"/>
  <c r="AK503" i="22"/>
  <c r="AK439" i="22"/>
  <c r="AK1056" i="22"/>
  <c r="AK992" i="22"/>
  <c r="AK928" i="22"/>
  <c r="AK1179" i="22"/>
  <c r="AK1041" i="22"/>
  <c r="AK913" i="22"/>
  <c r="AK785" i="22"/>
  <c r="AK693" i="22"/>
  <c r="AK629" i="22"/>
  <c r="AK565" i="22"/>
  <c r="AK501" i="22"/>
  <c r="AK437" i="22"/>
  <c r="AK1054" i="22"/>
  <c r="AK990" i="22"/>
  <c r="AK926" i="22"/>
  <c r="AK862" i="22"/>
  <c r="AK798" i="22"/>
  <c r="AK734" i="22"/>
  <c r="AK670" i="22"/>
  <c r="AK606" i="22"/>
  <c r="AK542" i="22"/>
  <c r="AK478" i="22"/>
  <c r="AK414" i="22"/>
  <c r="AK342" i="22"/>
  <c r="AK892" i="22"/>
  <c r="AK764" i="22"/>
  <c r="AK636" i="22"/>
  <c r="AK508" i="22"/>
  <c r="AK372" i="22"/>
  <c r="AK262" i="22"/>
  <c r="AK337" i="22"/>
  <c r="AK273" i="22"/>
  <c r="AK792" i="22"/>
  <c r="AK664" i="22"/>
  <c r="AK536" i="22"/>
  <c r="AK408" i="22"/>
  <c r="AK276" i="22"/>
  <c r="AK351" i="22"/>
  <c r="AK287" i="22"/>
  <c r="AC54" i="22"/>
  <c r="AC39" i="22"/>
  <c r="AC431" i="22"/>
  <c r="AC943" i="22"/>
  <c r="AC585" i="22"/>
  <c r="AC259" i="22"/>
  <c r="AC771" i="22"/>
  <c r="AC421" i="22"/>
  <c r="AC933" i="22"/>
  <c r="AC1447" i="22"/>
  <c r="AC1959" i="22"/>
  <c r="AC506" i="22"/>
  <c r="AC987" i="22"/>
  <c r="AC1499" i="22"/>
  <c r="AC2011" i="22"/>
  <c r="AC558" i="22"/>
  <c r="AC1049" i="22"/>
  <c r="AC1561" i="22"/>
  <c r="AC116" i="22"/>
  <c r="AC628" i="22"/>
  <c r="AC1140" i="22"/>
  <c r="AC1652" i="22"/>
  <c r="AC974" i="22"/>
  <c r="AC1486" i="22"/>
  <c r="AC1109" i="22"/>
  <c r="AC1621" i="22"/>
  <c r="AC24" i="22"/>
  <c r="AC41" i="22"/>
  <c r="AC191" i="22"/>
  <c r="AC703" i="22"/>
  <c r="AC345" i="22"/>
  <c r="AC857" i="22"/>
  <c r="AC531" i="22"/>
  <c r="AC181" i="22"/>
  <c r="AC693" i="22"/>
  <c r="AC1207" i="22"/>
  <c r="AC1719" i="22"/>
  <c r="AC266" i="22"/>
  <c r="AC778" i="22"/>
  <c r="AC1259" i="22"/>
  <c r="AC1771" i="22"/>
  <c r="AC318" i="22"/>
  <c r="AC830" i="22"/>
  <c r="AC1321" i="22"/>
  <c r="AC1833" i="22"/>
  <c r="AC388" i="22"/>
  <c r="AC900" i="22"/>
  <c r="AC1412" i="22"/>
  <c r="AC1924" i="22"/>
  <c r="AC1246" i="22"/>
  <c r="AC1758" i="22"/>
  <c r="AC1381" i="22"/>
  <c r="AC1893" i="22"/>
  <c r="AC440" i="22"/>
  <c r="AC952" i="22"/>
  <c r="AC1464" i="22"/>
  <c r="AC1976" i="22"/>
  <c r="AC1298" i="22"/>
  <c r="AC1814" i="22"/>
  <c r="AC1970" i="22"/>
  <c r="AC407" i="22"/>
  <c r="AC919" i="22"/>
  <c r="AC561" i="22"/>
  <c r="AC235" i="22"/>
  <c r="AC747" i="22"/>
  <c r="AC397" i="22"/>
  <c r="AC909" i="22"/>
  <c r="AC1423" i="22"/>
  <c r="AC1935" i="22"/>
  <c r="AC482" i="22"/>
  <c r="AC963" i="22"/>
  <c r="AC1475" i="22"/>
  <c r="AC1987" i="22"/>
  <c r="AC534" i="22"/>
  <c r="AC1025" i="22"/>
  <c r="AC1537" i="22"/>
  <c r="AC92" i="22"/>
  <c r="AC604" i="22"/>
  <c r="AC1116" i="22"/>
  <c r="AC1628" i="22"/>
  <c r="AC2080" i="22"/>
  <c r="AC1462" i="22"/>
  <c r="AC1085" i="22"/>
  <c r="AC1597" i="22"/>
  <c r="AC144" i="22"/>
  <c r="AC656" i="22"/>
  <c r="AC1168" i="22"/>
  <c r="AC1680" i="22"/>
  <c r="AC1002" i="22"/>
  <c r="AC776" i="22"/>
  <c r="AC1800" i="22"/>
  <c r="AC1634" i="22"/>
  <c r="AC231" i="22"/>
  <c r="AC385" i="22"/>
  <c r="AC571" i="22"/>
  <c r="AC733" i="22"/>
  <c r="AK685" i="22"/>
  <c r="AK621" i="22"/>
  <c r="AK557" i="22"/>
  <c r="AK493" i="22"/>
  <c r="AK429" i="22"/>
  <c r="AK1046" i="22"/>
  <c r="AK982" i="22"/>
  <c r="AK918" i="22"/>
  <c r="AK854" i="22"/>
  <c r="AK790" i="22"/>
  <c r="AK726" i="22"/>
  <c r="AK662" i="22"/>
  <c r="AK598" i="22"/>
  <c r="AK534" i="22"/>
  <c r="AK470" i="22"/>
  <c r="AK406" i="22"/>
  <c r="AK334" i="22"/>
  <c r="AK876" i="22"/>
  <c r="AK748" i="22"/>
  <c r="AK620" i="22"/>
  <c r="AK492" i="22"/>
  <c r="AK356" i="22"/>
  <c r="AK396" i="22"/>
  <c r="AK329" i="22"/>
  <c r="AK265" i="22"/>
  <c r="AK776" i="22"/>
  <c r="AK648" i="22"/>
  <c r="AK520" i="22"/>
  <c r="AK384" i="22"/>
  <c r="AK268" i="22"/>
  <c r="AK343" i="22"/>
  <c r="AK279" i="22"/>
  <c r="AC62" i="22"/>
  <c r="AC55" i="22"/>
  <c r="AC495" i="22"/>
  <c r="AC137" i="22"/>
  <c r="AC649" i="22"/>
  <c r="AC323" i="22"/>
  <c r="AC835" i="22"/>
  <c r="AC485" i="22"/>
  <c r="AC999" i="22"/>
  <c r="AC1511" i="22"/>
  <c r="AC2023" i="22"/>
  <c r="AC570" i="22"/>
  <c r="AC1051" i="22"/>
  <c r="AC1563" i="22"/>
  <c r="AC110" i="22"/>
  <c r="AC622" i="22"/>
  <c r="AC1113" i="22"/>
  <c r="AC1625" i="22"/>
  <c r="AC180" i="22"/>
  <c r="AC692" i="22"/>
  <c r="AC1204" i="22"/>
  <c r="AC1716" i="22"/>
  <c r="AC1038" i="22"/>
  <c r="AC1550" i="22"/>
  <c r="AC1173" i="22"/>
  <c r="AC1685" i="22"/>
  <c r="AC32" i="22"/>
  <c r="AC57" i="22"/>
  <c r="AC255" i="22"/>
  <c r="AC767" i="22"/>
  <c r="AC409" i="22"/>
  <c r="AC83" i="22"/>
  <c r="AC595" i="22"/>
  <c r="AC245" i="22"/>
  <c r="AC757" i="22"/>
  <c r="AC1271" i="22"/>
  <c r="AC1783" i="22"/>
  <c r="AC330" i="22"/>
  <c r="AC842" i="22"/>
  <c r="AC1323" i="22"/>
  <c r="AC1835" i="22"/>
  <c r="AC382" i="22"/>
  <c r="AC894" i="22"/>
  <c r="AC1385" i="22"/>
  <c r="AC1897" i="22"/>
  <c r="AC452" i="22"/>
  <c r="AC964" i="22"/>
  <c r="AC1476" i="22"/>
  <c r="AC1988" i="22"/>
  <c r="AC1310" i="22"/>
  <c r="AC958" i="22"/>
  <c r="AC1445" i="22"/>
  <c r="AC1957" i="22"/>
  <c r="AC504" i="22"/>
  <c r="AC1016" i="22"/>
  <c r="AC1528" i="22"/>
  <c r="AC2041" i="22"/>
  <c r="AC1362" i="22"/>
  <c r="AC1878" i="22"/>
  <c r="AC2034" i="22"/>
  <c r="AC471" i="22"/>
  <c r="AC113" i="22"/>
  <c r="AC625" i="22"/>
  <c r="AC299" i="22"/>
  <c r="AC811" i="22"/>
  <c r="AC461" i="22"/>
  <c r="AC975" i="22"/>
  <c r="AC1487" i="22"/>
  <c r="AC1999" i="22"/>
  <c r="AC546" i="22"/>
  <c r="AC1027" i="22"/>
  <c r="AC1539" i="22"/>
  <c r="AC86" i="22"/>
  <c r="AC598" i="22"/>
  <c r="AC1089" i="22"/>
  <c r="AC1601" i="22"/>
  <c r="AC156" i="22"/>
  <c r="AC668" i="22"/>
  <c r="AC1180" i="22"/>
  <c r="AC1692" i="22"/>
  <c r="AC1014" i="22"/>
  <c r="AC1526" i="22"/>
  <c r="AC1149" i="22"/>
  <c r="AC1661" i="22"/>
  <c r="AC208" i="22"/>
  <c r="AC720" i="22"/>
  <c r="AC1232" i="22"/>
  <c r="AC1744" i="22"/>
  <c r="AC1066" i="22"/>
  <c r="AC904" i="22"/>
  <c r="AC1928" i="22"/>
  <c r="AC1762" i="22"/>
  <c r="AC359" i="22"/>
  <c r="AC513" i="22"/>
  <c r="AC699" i="22"/>
  <c r="AC861" i="22"/>
  <c r="AC1759" i="22"/>
  <c r="AC818" i="22"/>
  <c r="AC1811" i="22"/>
  <c r="AC870" i="22"/>
  <c r="AC1873" i="22"/>
  <c r="AC940" i="22"/>
  <c r="AC1964" i="22"/>
  <c r="AC1741" i="22"/>
  <c r="AC488" i="22"/>
  <c r="AC1512" i="22"/>
  <c r="AC1346" i="22"/>
  <c r="AC2018" i="22"/>
  <c r="AC97" i="22"/>
  <c r="AC283" i="22"/>
  <c r="AC445" i="22"/>
  <c r="AC1471" i="22"/>
  <c r="AC530" i="22"/>
  <c r="AC1523" i="22"/>
  <c r="AC582" i="22"/>
  <c r="AC1585" i="22"/>
  <c r="AC652" i="22"/>
  <c r="AC1676" i="22"/>
  <c r="AC1510" i="22"/>
  <c r="AC1645" i="22"/>
  <c r="AC704" i="22"/>
  <c r="AC1728" i="22"/>
  <c r="AC1370" i="22"/>
  <c r="AC1886" i="22"/>
  <c r="AK2086" i="22"/>
  <c r="AK2022" i="22"/>
  <c r="AK2068" i="22"/>
  <c r="AK2004" i="22"/>
  <c r="AK1940" i="22"/>
  <c r="AK29" i="22"/>
  <c r="AK40" i="22"/>
  <c r="AK49" i="22"/>
  <c r="AK61" i="22"/>
  <c r="AK72" i="22"/>
  <c r="AC1482" i="22"/>
  <c r="AC1184" i="22"/>
  <c r="AK97" i="22"/>
  <c r="AK145" i="22"/>
  <c r="AK189" i="22"/>
  <c r="AK225" i="22"/>
  <c r="AK92" i="22"/>
  <c r="AK136" i="22"/>
  <c r="AK172" i="22"/>
  <c r="AK220" i="22"/>
  <c r="AC1898" i="22"/>
  <c r="AC1888" i="22"/>
  <c r="AK2090" i="22"/>
  <c r="AK2024" i="22"/>
  <c r="AK2049" i="22"/>
  <c r="AK2019" i="22"/>
  <c r="AK1795" i="22"/>
  <c r="AK2055" i="22"/>
  <c r="AK1797" i="22"/>
  <c r="AK1804" i="22"/>
  <c r="AC1805" i="22"/>
  <c r="AC973" i="22"/>
  <c r="AK115" i="22"/>
  <c r="AK151" i="22"/>
  <c r="AK199" i="22"/>
  <c r="AK243" i="22"/>
  <c r="AK98" i="22"/>
  <c r="AK146" i="22"/>
  <c r="AK174" i="22"/>
  <c r="AK194" i="22"/>
  <c r="AK218" i="22"/>
  <c r="AK238" i="22"/>
  <c r="AK258" i="22"/>
  <c r="AC1770" i="22"/>
  <c r="AC2081" i="22"/>
  <c r="AC480" i="22"/>
  <c r="AC2054" i="22"/>
  <c r="AK2034" i="22"/>
  <c r="AK2064" i="22"/>
  <c r="AK1968" i="22"/>
  <c r="AK2057" i="22"/>
  <c r="AK1977" i="22"/>
  <c r="AK2067" i="22"/>
  <c r="AK1915" i="22"/>
  <c r="AK1835" i="22"/>
  <c r="AK1922" i="22"/>
  <c r="AK2071" i="22"/>
  <c r="AK1917" i="22"/>
  <c r="AK1821" i="22"/>
  <c r="AK1924" i="22"/>
  <c r="AK1844" i="22"/>
  <c r="AK1742" i="22"/>
  <c r="AK1662" i="22"/>
  <c r="AK1834" i="22"/>
  <c r="AK1636" i="22"/>
  <c r="AK1542" i="22"/>
  <c r="AK1462" i="22"/>
  <c r="AK1830" i="22"/>
  <c r="AK1664" i="22"/>
  <c r="AK1556" i="22"/>
  <c r="AK1460" i="22"/>
  <c r="AK1719" i="22"/>
  <c r="AK1639" i="22"/>
  <c r="AK1543" i="22"/>
  <c r="AK1463" i="22"/>
  <c r="AK1697" i="22"/>
  <c r="AK1505" i="22"/>
  <c r="AK1366" i="22"/>
  <c r="AK1286" i="22"/>
  <c r="AK1190" i="22"/>
  <c r="AK1110" i="22"/>
  <c r="AK1391" i="22"/>
  <c r="AK1295" i="22"/>
  <c r="AK1677" i="22"/>
  <c r="AK1517" i="22"/>
  <c r="AK1356" i="22"/>
  <c r="AK1276" i="22"/>
  <c r="AK1196" i="22"/>
  <c r="AK1100" i="22"/>
  <c r="AK1381" i="22"/>
  <c r="AK1301" i="22"/>
  <c r="AK1205" i="22"/>
  <c r="AK1125" i="22"/>
  <c r="AK1035" i="22"/>
  <c r="AK939" i="22"/>
  <c r="AK859" i="22"/>
  <c r="AK779" i="22"/>
  <c r="AK1183" i="22"/>
  <c r="AK1013" i="22"/>
  <c r="AK853" i="22"/>
  <c r="AK687" i="22"/>
  <c r="AK607" i="22"/>
  <c r="AK527" i="22"/>
  <c r="AK431" i="22"/>
  <c r="AK1032" i="22"/>
  <c r="AK952" i="22"/>
  <c r="AK1163" i="22"/>
  <c r="AK993" i="22"/>
  <c r="AK833" i="22"/>
  <c r="AK1734" i="22"/>
  <c r="AK1654" i="22"/>
  <c r="AK1818" i="22"/>
  <c r="AK1620" i="22"/>
  <c r="AK1534" i="22"/>
  <c r="AK1454" i="22"/>
  <c r="AK1814" i="22"/>
  <c r="AK1648" i="22"/>
  <c r="AK1548" i="22"/>
  <c r="AK1452" i="22"/>
  <c r="AK1711" i="22"/>
  <c r="AK1631" i="22"/>
  <c r="AK1535" i="22"/>
  <c r="AK1455" i="22"/>
  <c r="AK1681" i="22"/>
  <c r="AK1489" i="22"/>
  <c r="AK1358" i="22"/>
  <c r="AK1278" i="22"/>
  <c r="AK1182" i="22"/>
  <c r="AK1102" i="22"/>
  <c r="AK1383" i="22"/>
  <c r="AK1287" i="22"/>
  <c r="AK1661" i="22"/>
  <c r="AK1501" i="22"/>
  <c r="AK1380" i="22"/>
  <c r="AK1316" i="22"/>
  <c r="AK1252" i="22"/>
  <c r="AK1188" i="22"/>
  <c r="AK1124" i="22"/>
  <c r="AK1427" i="22"/>
  <c r="AK1357" i="22"/>
  <c r="AK1293" i="22"/>
  <c r="AK1229" i="22"/>
  <c r="AK1165" i="22"/>
  <c r="AK1101" i="22"/>
  <c r="AK1027" i="22"/>
  <c r="AK963" i="22"/>
  <c r="AK899" i="22"/>
  <c r="AK835" i="22"/>
  <c r="AK771" i="22"/>
  <c r="AK1231" i="22"/>
  <c r="AK1103" i="22"/>
  <c r="AK965" i="22"/>
  <c r="AK837" i="22"/>
  <c r="AK711" i="22"/>
  <c r="AK647" i="22"/>
  <c r="AK583" i="22"/>
  <c r="AK519" i="22"/>
  <c r="AK455" i="22"/>
  <c r="AK391" i="22"/>
  <c r="AK1008" i="22"/>
  <c r="AK944" i="22"/>
  <c r="AK1211" i="22"/>
  <c r="AK1083" i="22"/>
  <c r="AK945" i="22"/>
  <c r="AK817" i="22"/>
  <c r="AK709" i="22"/>
  <c r="AK645" i="22"/>
  <c r="AK581" i="22"/>
  <c r="AK517" i="22"/>
  <c r="AK453" i="22"/>
  <c r="AK1079" i="22"/>
  <c r="AK1006" i="22"/>
  <c r="AK942" i="22"/>
  <c r="AK878" i="22"/>
  <c r="AK814" i="22"/>
  <c r="AK750" i="22"/>
  <c r="AK686" i="22"/>
  <c r="AK622" i="22"/>
  <c r="AK558" i="22"/>
  <c r="AK494" i="22"/>
  <c r="AK430" i="22"/>
  <c r="AK358" i="22"/>
  <c r="AK294" i="22"/>
  <c r="AK796" i="22"/>
  <c r="AK668" i="22"/>
  <c r="AK540" i="22"/>
  <c r="AK412" i="22"/>
  <c r="AK278" i="22"/>
  <c r="AK353" i="22"/>
  <c r="AK289" i="22"/>
  <c r="AK824" i="22"/>
  <c r="AK696" i="22"/>
  <c r="AK568" i="22"/>
  <c r="AK440" i="22"/>
  <c r="AK304" i="22"/>
  <c r="AK367" i="22"/>
  <c r="AK303" i="22"/>
  <c r="AC38" i="22"/>
  <c r="AC69" i="22"/>
  <c r="AC303" i="22"/>
  <c r="AC815" i="22"/>
  <c r="AC457" i="22"/>
  <c r="AC131" i="22"/>
  <c r="AC643" i="22"/>
  <c r="AC293" i="22"/>
  <c r="AC805" i="22"/>
  <c r="AC1319" i="22"/>
  <c r="AC1831" i="22"/>
  <c r="AC378" i="22"/>
  <c r="AC890" i="22"/>
  <c r="AC1371" i="22"/>
  <c r="AC1883" i="22"/>
  <c r="AC430" i="22"/>
  <c r="AC942" i="22"/>
  <c r="AC1433" i="22"/>
  <c r="AC1945" i="22"/>
  <c r="AC500" i="22"/>
  <c r="AC1012" i="22"/>
  <c r="AC1524" i="22"/>
  <c r="AC2036" i="22"/>
  <c r="AC1358" i="22"/>
  <c r="AC981" i="22"/>
  <c r="AC1493" i="22"/>
  <c r="AC2005" i="22"/>
  <c r="AC72" i="22"/>
  <c r="AC75" i="22"/>
  <c r="AC575" i="22"/>
  <c r="AC217" i="22"/>
  <c r="AC729" i="22"/>
  <c r="AC403" i="22"/>
  <c r="AC915" i="22"/>
  <c r="AC565" i="22"/>
  <c r="AC1079" i="22"/>
  <c r="AC1591" i="22"/>
  <c r="AC138" i="22"/>
  <c r="AC650" i="22"/>
  <c r="AC1131" i="22"/>
  <c r="AC1643" i="22"/>
  <c r="AC190" i="22"/>
  <c r="AC702" i="22"/>
  <c r="AC1193" i="22"/>
  <c r="AC1705" i="22"/>
  <c r="AC260" i="22"/>
  <c r="AC772" i="22"/>
  <c r="AC1284" i="22"/>
  <c r="AC1796" i="22"/>
  <c r="AC1118" i="22"/>
  <c r="AC1630" i="22"/>
  <c r="AC1253" i="22"/>
  <c r="AC1765" i="22"/>
  <c r="AC312" i="22"/>
  <c r="AC824" i="22"/>
  <c r="AC1336" i="22"/>
  <c r="AC1848" i="22"/>
  <c r="AC1170" i="22"/>
  <c r="AC1682" i="22"/>
  <c r="AC1842" i="22"/>
  <c r="AC279" i="22"/>
  <c r="AC791" i="22"/>
  <c r="AC433" i="22"/>
  <c r="AC107" i="22"/>
  <c r="AC619" i="22"/>
  <c r="AC269" i="22"/>
  <c r="AC781" i="22"/>
  <c r="AC1295" i="22"/>
  <c r="AC1807" i="22"/>
  <c r="AC354" i="22"/>
  <c r="AC866" i="22"/>
  <c r="AC1347" i="22"/>
  <c r="AC1859" i="22"/>
  <c r="AC406" i="22"/>
  <c r="AC918" i="22"/>
  <c r="AC1409" i="22"/>
  <c r="AC1921" i="22"/>
  <c r="AC476" i="22"/>
  <c r="AC988" i="22"/>
  <c r="AC1500" i="22"/>
  <c r="AC2012" i="22"/>
  <c r="AC1334" i="22"/>
  <c r="AC957" i="22"/>
  <c r="AC1469" i="22"/>
  <c r="AC1981" i="22"/>
  <c r="AC528" i="22"/>
  <c r="AC1040" i="22"/>
  <c r="AC1552" i="22"/>
  <c r="AC2065" i="22"/>
  <c r="AC520" i="22"/>
  <c r="AC1544" i="22"/>
  <c r="AC1378" i="22"/>
  <c r="AC2051" i="22"/>
  <c r="AC129" i="22"/>
  <c r="AC315" i="22"/>
  <c r="AC477" i="22"/>
  <c r="AK701" i="22"/>
  <c r="AK637" i="22"/>
  <c r="AK573" i="22"/>
  <c r="AK509" i="22"/>
  <c r="AK445" i="22"/>
  <c r="AK1063" i="22"/>
  <c r="AK998" i="22"/>
  <c r="AK934" i="22"/>
  <c r="AK870" i="22"/>
  <c r="AK806" i="22"/>
  <c r="AK742" i="22"/>
  <c r="AK678" i="22"/>
  <c r="AK614" i="22"/>
  <c r="AK550" i="22"/>
  <c r="AK486" i="22"/>
  <c r="AK422" i="22"/>
  <c r="AK350" i="22"/>
  <c r="AK286" i="22"/>
  <c r="AK780" i="22"/>
  <c r="AK652" i="22"/>
  <c r="AK524" i="22"/>
  <c r="AK388" i="22"/>
  <c r="AK270" i="22"/>
  <c r="AK345" i="22"/>
  <c r="AK281" i="22"/>
  <c r="AK808" i="22"/>
  <c r="AK680" i="22"/>
  <c r="AK552" i="22"/>
  <c r="AK424" i="22"/>
  <c r="AK288" i="22"/>
  <c r="AK359" i="22"/>
  <c r="AK295" i="22"/>
  <c r="AC46" i="22"/>
  <c r="AC23" i="22"/>
  <c r="AC367" i="22"/>
  <c r="AC879" i="22"/>
  <c r="AC521" i="22"/>
  <c r="AC195" i="22"/>
  <c r="AC707" i="22"/>
  <c r="AC357" i="22"/>
  <c r="AC869" i="22"/>
  <c r="AC1383" i="22"/>
  <c r="AC1895" i="22"/>
  <c r="AC442" i="22"/>
  <c r="AC921" i="22"/>
  <c r="AC1435" i="22"/>
  <c r="AC1947" i="22"/>
  <c r="AC494" i="22"/>
  <c r="AC985" i="22"/>
  <c r="AC1497" i="22"/>
  <c r="AC2009" i="22"/>
  <c r="AC564" i="22"/>
  <c r="AC1076" i="22"/>
  <c r="AC1588" i="22"/>
  <c r="AC2040" i="22"/>
  <c r="AC1422" i="22"/>
  <c r="AC1045" i="22"/>
  <c r="AC1557" i="22"/>
  <c r="AC104" i="22"/>
  <c r="AC25" i="22"/>
  <c r="AC127" i="22"/>
  <c r="AC639" i="22"/>
  <c r="AC281" i="22"/>
  <c r="AC793" i="22"/>
  <c r="AC467" i="22"/>
  <c r="AC117" i="22"/>
  <c r="AC629" i="22"/>
  <c r="AC1143" i="22"/>
  <c r="AC1655" i="22"/>
  <c r="AC202" i="22"/>
  <c r="AC714" i="22"/>
  <c r="AC1195" i="22"/>
  <c r="AC1707" i="22"/>
  <c r="AC254" i="22"/>
  <c r="AC766" i="22"/>
  <c r="AC1257" i="22"/>
  <c r="AC1769" i="22"/>
  <c r="AC324" i="22"/>
  <c r="AC836" i="22"/>
  <c r="AC1348" i="22"/>
  <c r="AC1860" i="22"/>
  <c r="AC1182" i="22"/>
  <c r="AC1694" i="22"/>
  <c r="AC1317" i="22"/>
  <c r="AC1829" i="22"/>
  <c r="AC376" i="22"/>
  <c r="AC888" i="22"/>
  <c r="AC1400" i="22"/>
  <c r="AC1912" i="22"/>
  <c r="AC1234" i="22"/>
  <c r="AC1746" i="22"/>
  <c r="AC1906" i="22"/>
  <c r="AC343" i="22"/>
  <c r="AC855" i="22"/>
  <c r="AC497" i="22"/>
  <c r="AC171" i="22"/>
  <c r="AC683" i="22"/>
  <c r="AC333" i="22"/>
  <c r="AC845" i="22"/>
  <c r="AC1359" i="22"/>
  <c r="AC1871" i="22"/>
  <c r="AC418" i="22"/>
  <c r="AC930" i="22"/>
  <c r="AC1411" i="22"/>
  <c r="AC1923" i="22"/>
  <c r="AC470" i="22"/>
  <c r="AC961" i="22"/>
  <c r="AC1473" i="22"/>
  <c r="AC1985" i="22"/>
  <c r="AC540" i="22"/>
  <c r="AC1052" i="22"/>
  <c r="AC1564" i="22"/>
  <c r="AC2077" i="22"/>
  <c r="AC1398" i="22"/>
  <c r="AC1021" i="22"/>
  <c r="AC1533" i="22"/>
  <c r="AC80" i="22"/>
  <c r="AC592" i="22"/>
  <c r="AC1104" i="22"/>
  <c r="AC1616" i="22"/>
  <c r="AC2068" i="22"/>
  <c r="AC648" i="22"/>
  <c r="AC1672" i="22"/>
  <c r="AC1506" i="22"/>
  <c r="AC103" i="22"/>
  <c r="AC257" i="22"/>
  <c r="AC443" i="22"/>
  <c r="AC605" i="22"/>
  <c r="AC1503" i="22"/>
  <c r="AC562" i="22"/>
  <c r="AC1555" i="22"/>
  <c r="AC614" i="22"/>
  <c r="AC1617" i="22"/>
  <c r="AC684" i="22"/>
  <c r="AC1708" i="22"/>
  <c r="AC1606" i="22"/>
  <c r="AC232" i="22"/>
  <c r="AC1256" i="22"/>
  <c r="AC1090" i="22"/>
  <c r="AC2058" i="22"/>
  <c r="AC711" i="22"/>
  <c r="AC865" i="22"/>
  <c r="AC189" i="22"/>
  <c r="AC1215" i="22"/>
  <c r="AC274" i="22"/>
  <c r="AC1267" i="22"/>
  <c r="AC326" i="22"/>
  <c r="AC1329" i="22"/>
  <c r="AC396" i="22"/>
  <c r="AC1420" i="22"/>
  <c r="AC1254" i="22"/>
  <c r="AC1389" i="22"/>
  <c r="AC448" i="22"/>
  <c r="AC1472" i="22"/>
  <c r="AC1242" i="22"/>
  <c r="AC1754" i="22"/>
  <c r="AC1914" i="22"/>
  <c r="AK2038" i="22"/>
  <c r="AK2084" i="22"/>
  <c r="AK2020" i="22"/>
  <c r="AK1956" i="22"/>
  <c r="AK2061" i="22"/>
  <c r="AK25" i="22"/>
  <c r="AK48" i="22"/>
  <c r="AK69" i="22"/>
  <c r="AK24" i="22"/>
  <c r="AK45" i="22"/>
  <c r="AK65" i="22"/>
  <c r="AC2059" i="22"/>
  <c r="AK93" i="22"/>
  <c r="AK177" i="22"/>
  <c r="AK257" i="22"/>
  <c r="AK168" i="22"/>
  <c r="AK252" i="22"/>
  <c r="AC1357" i="22"/>
  <c r="AK2065" i="22"/>
  <c r="AK1843" i="22"/>
  <c r="AK1861" i="22"/>
  <c r="AC1056" i="22"/>
  <c r="AK103" i="22"/>
  <c r="AK183" i="22"/>
  <c r="AK94" i="22"/>
  <c r="AK170" i="22"/>
  <c r="AK210" i="22"/>
  <c r="AK254" i="22"/>
  <c r="AC1194" i="22"/>
  <c r="AC1229" i="22"/>
  <c r="AK2080" i="22"/>
  <c r="AK2073" i="22"/>
  <c r="AK1962" i="22"/>
  <c r="AK1851" i="22"/>
  <c r="AK1934" i="22"/>
  <c r="AK1853" i="22"/>
  <c r="AK1860" i="22"/>
  <c r="AK1678" i="22"/>
  <c r="AK1700" i="22"/>
  <c r="AK1478" i="22"/>
  <c r="AK1696" i="22"/>
  <c r="AK1492" i="22"/>
  <c r="AK1655" i="22"/>
  <c r="AK1479" i="22"/>
  <c r="AK1569" i="22"/>
  <c r="AK1302" i="22"/>
  <c r="AK1126" i="22"/>
  <c r="AK1327" i="22"/>
  <c r="AK1549" i="22"/>
  <c r="AK1292" i="22"/>
  <c r="AK1132" i="22"/>
  <c r="AK1317" i="22"/>
  <c r="AK1141" i="22"/>
  <c r="AK971" i="22"/>
  <c r="AK795" i="22"/>
  <c r="AK1045" i="22"/>
  <c r="AK725" i="22"/>
  <c r="AK543" i="22"/>
  <c r="AK1048" i="22"/>
  <c r="AK1227" i="22"/>
  <c r="AK865" i="22"/>
  <c r="AK1670" i="22"/>
  <c r="AK1684" i="22"/>
  <c r="AK1470" i="22"/>
  <c r="AK1680" i="22"/>
  <c r="AK1484" i="22"/>
  <c r="AK1647" i="22"/>
  <c r="AK1471" i="22"/>
  <c r="AK1553" i="22"/>
  <c r="AK1294" i="22"/>
  <c r="AK1118" i="22"/>
  <c r="AK1319" i="22"/>
  <c r="AK1533" i="22"/>
  <c r="AK1332" i="22"/>
  <c r="AK1204" i="22"/>
  <c r="AK1076" i="22"/>
  <c r="AK1309" i="22"/>
  <c r="AK1181" i="22"/>
  <c r="AK1043" i="22"/>
  <c r="AK915" i="22"/>
  <c r="AK787" i="22"/>
  <c r="AK1135" i="22"/>
  <c r="AK869" i="22"/>
  <c r="AK663" i="22"/>
  <c r="AK535" i="22"/>
  <c r="AK407" i="22"/>
  <c r="AK960" i="22"/>
  <c r="AK1115" i="22"/>
  <c r="AK849" i="22"/>
  <c r="AK661" i="22"/>
  <c r="AK533" i="22"/>
  <c r="AK405" i="22"/>
  <c r="AK958" i="22"/>
  <c r="AK830" i="22"/>
  <c r="AK702" i="22"/>
  <c r="AK574" i="22"/>
  <c r="AK446" i="22"/>
  <c r="AK310" i="22"/>
  <c r="AK700" i="22"/>
  <c r="AK444" i="22"/>
  <c r="AK369" i="22"/>
  <c r="AK856" i="22"/>
  <c r="AK600" i="22"/>
  <c r="AK336" i="22"/>
  <c r="AK319" i="22"/>
  <c r="AC37" i="22"/>
  <c r="AC687" i="22"/>
  <c r="AC841" i="22"/>
  <c r="AC165" i="22"/>
  <c r="AC1191" i="22"/>
  <c r="AC250" i="22"/>
  <c r="AC1243" i="22"/>
  <c r="AC302" i="22"/>
  <c r="AC1305" i="22"/>
  <c r="AC372" i="22"/>
  <c r="AC1396" i="22"/>
  <c r="AC1230" i="22"/>
  <c r="AC1365" i="22"/>
  <c r="AC56" i="22"/>
  <c r="AC447" i="22"/>
  <c r="AC601" i="22"/>
  <c r="AC787" i="22"/>
  <c r="AC951" i="22"/>
  <c r="AC1975" i="22"/>
  <c r="AC1003" i="22"/>
  <c r="AC2027" i="22"/>
  <c r="AC1065" i="22"/>
  <c r="AC132" i="22"/>
  <c r="AC1156" i="22"/>
  <c r="AC990" i="22"/>
  <c r="AC1125" i="22"/>
  <c r="AC184" i="22"/>
  <c r="AC1208" i="22"/>
  <c r="AC1042" i="22"/>
  <c r="AC2071" i="22"/>
  <c r="AC663" i="22"/>
  <c r="AC817" i="22"/>
  <c r="AC141" i="22"/>
  <c r="AC1167" i="22"/>
  <c r="AC226" i="22"/>
  <c r="AC1219" i="22"/>
  <c r="AC278" i="22"/>
  <c r="AC1281" i="22"/>
  <c r="AC348" i="22"/>
  <c r="AC1372" i="22"/>
  <c r="AC1206" i="22"/>
  <c r="AC1341" i="22"/>
  <c r="AC400" i="22"/>
  <c r="AC1424" i="22"/>
  <c r="AC264" i="22"/>
  <c r="AC1122" i="22"/>
  <c r="AC743" i="22"/>
  <c r="AC221" i="22"/>
  <c r="AK653" i="22"/>
  <c r="AK525" i="22"/>
  <c r="AK397" i="22"/>
  <c r="AK950" i="22"/>
  <c r="AK822" i="22"/>
  <c r="AK694" i="22"/>
  <c r="AK566" i="22"/>
  <c r="AK438" i="22"/>
  <c r="AK302" i="22"/>
  <c r="AK684" i="22"/>
  <c r="AK428" i="22"/>
  <c r="AK361" i="22"/>
  <c r="AK840" i="22"/>
  <c r="AK584" i="22"/>
  <c r="AK320" i="22"/>
  <c r="AK311" i="22"/>
  <c r="AC53" i="22"/>
  <c r="AC751" i="22"/>
  <c r="AC905" i="22"/>
  <c r="AC229" i="22"/>
  <c r="AC1255" i="22"/>
  <c r="AC314" i="22"/>
  <c r="AC1307" i="22"/>
  <c r="AC366" i="22"/>
  <c r="AC1369" i="22"/>
  <c r="AC436" i="22"/>
  <c r="AC1460" i="22"/>
  <c r="AC1294" i="22"/>
  <c r="AC1429" i="22"/>
  <c r="AC64" i="22"/>
  <c r="AC511" i="22"/>
  <c r="AC665" i="22"/>
  <c r="AC851" i="22"/>
  <c r="AC1015" i="22"/>
  <c r="AC2039" i="22"/>
  <c r="AC1067" i="22"/>
  <c r="AC126" i="22"/>
  <c r="AC1129" i="22"/>
  <c r="AC196" i="22"/>
  <c r="AC1220" i="22"/>
  <c r="AC1054" i="22"/>
  <c r="AC1189" i="22"/>
  <c r="AC248" i="22"/>
  <c r="AC1272" i="22"/>
  <c r="AC1106" i="22"/>
  <c r="AC2074" i="22"/>
  <c r="AC727" i="22"/>
  <c r="AC881" i="22"/>
  <c r="AC205" i="22"/>
  <c r="AC1231" i="22"/>
  <c r="AC290" i="22"/>
  <c r="AC1283" i="22"/>
  <c r="AC342" i="22"/>
  <c r="AC1345" i="22"/>
  <c r="AC412" i="22"/>
  <c r="AC1436" i="22"/>
  <c r="AC1270" i="22"/>
  <c r="AC1405" i="22"/>
  <c r="AC464" i="22"/>
  <c r="AC1488" i="22"/>
  <c r="AC392" i="22"/>
  <c r="AC1250" i="22"/>
  <c r="AC871" i="22"/>
  <c r="AC349" i="22"/>
  <c r="AC306" i="22"/>
  <c r="AC358" i="22"/>
  <c r="AC428" i="22"/>
  <c r="AC1286" i="22"/>
  <c r="AC1000" i="22"/>
  <c r="AC1862" i="22"/>
  <c r="AC609" i="22"/>
  <c r="AC959" i="22"/>
  <c r="AC1011" i="22"/>
  <c r="AC1073" i="22"/>
  <c r="AC1164" i="22"/>
  <c r="AC1133" i="22"/>
  <c r="AC1216" i="22"/>
  <c r="AC1626" i="22"/>
  <c r="AK2054" i="22"/>
  <c r="AK2036" i="22"/>
  <c r="AK2077" i="22"/>
  <c r="AK1997" i="22"/>
  <c r="AK1933" i="22"/>
  <c r="AK2043" i="22"/>
  <c r="AK1919" i="22"/>
  <c r="AK1855" i="22"/>
  <c r="AK1791" i="22"/>
  <c r="AK1910" i="22"/>
  <c r="AK2079" i="22"/>
  <c r="AK1951" i="22"/>
  <c r="AK1873" i="22"/>
  <c r="AK1809" i="22"/>
  <c r="AK1928" i="22"/>
  <c r="AK1864" i="22"/>
  <c r="AK1800" i="22"/>
  <c r="AK1730" i="22"/>
  <c r="AK1666" i="22"/>
  <c r="AK1874" i="22"/>
  <c r="AK1740" i="22"/>
  <c r="AK1612" i="22"/>
  <c r="AK1546" i="22"/>
  <c r="AK1482" i="22"/>
  <c r="AK1418" i="22"/>
  <c r="AK1806" i="22"/>
  <c r="AK1672" i="22"/>
  <c r="AK1576" i="22"/>
  <c r="AK1512" i="22"/>
  <c r="AK1448" i="22"/>
  <c r="AK1723" i="22"/>
  <c r="AK1659" i="22"/>
  <c r="AK1595" i="22"/>
  <c r="AK1531" i="22"/>
  <c r="AK1467" i="22"/>
  <c r="AK1396" i="22"/>
  <c r="AK1609" i="22"/>
  <c r="AK1481" i="22"/>
  <c r="AK1370" i="22"/>
  <c r="AK1306" i="22"/>
  <c r="AK1242" i="22"/>
  <c r="AK1178" i="22"/>
  <c r="AK1114" i="22"/>
  <c r="AK1411" i="22"/>
  <c r="AK1347" i="22"/>
  <c r="AK1283" i="22"/>
  <c r="AK1685" i="22"/>
  <c r="AK1557" i="22"/>
  <c r="AK1429" i="22"/>
  <c r="AK1344" i="22"/>
  <c r="AK1280" i="22"/>
  <c r="AK1216" i="22"/>
  <c r="AK1152" i="22"/>
  <c r="AK1088" i="22"/>
  <c r="AK1385" i="22"/>
  <c r="AK1321" i="22"/>
  <c r="AK1257" i="22"/>
  <c r="AK1193" i="22"/>
  <c r="AK1129" i="22"/>
  <c r="AK1055" i="22"/>
  <c r="AK991" i="22"/>
  <c r="AK927" i="22"/>
  <c r="AK863" i="22"/>
  <c r="AK799" i="22"/>
  <c r="AK735" i="22"/>
  <c r="AK1159" i="22"/>
  <c r="AK1021" i="22"/>
  <c r="AK893" i="22"/>
  <c r="AK765" i="22"/>
  <c r="AK675" i="22"/>
  <c r="AK611" i="22"/>
  <c r="AK547" i="22"/>
  <c r="AK483" i="22"/>
  <c r="AK419" i="22"/>
  <c r="AK1036" i="22"/>
  <c r="AK972" i="22"/>
  <c r="AK908" i="22"/>
  <c r="AK1139" i="22"/>
  <c r="AK1001" i="22"/>
  <c r="AK873" i="22"/>
  <c r="AK745" i="22"/>
  <c r="AK665" i="22"/>
  <c r="AK601" i="22"/>
  <c r="AK537" i="22"/>
  <c r="AK473" i="22"/>
  <c r="AK409" i="22"/>
  <c r="AK1026" i="22"/>
  <c r="AK962" i="22"/>
  <c r="AK898" i="22"/>
  <c r="AK834" i="22"/>
  <c r="AK770" i="22"/>
  <c r="AK706" i="22"/>
  <c r="AK642" i="22"/>
  <c r="AK578" i="22"/>
  <c r="AK514" i="22"/>
  <c r="AK450" i="22"/>
  <c r="AK378" i="22"/>
  <c r="AK314" i="22"/>
  <c r="AK836" i="22"/>
  <c r="AK708" i="22"/>
  <c r="AK580" i="22"/>
  <c r="AK452" i="22"/>
  <c r="AK316" i="22"/>
  <c r="AK373" i="22"/>
  <c r="AK309" i="22"/>
  <c r="AK864" i="22"/>
  <c r="AK736" i="22"/>
  <c r="AK608" i="22"/>
  <c r="AK480" i="22"/>
  <c r="AK344" i="22"/>
  <c r="AK387" i="22"/>
  <c r="AK323" i="22"/>
  <c r="AK259" i="22"/>
  <c r="AC29" i="22"/>
  <c r="AC143" i="22"/>
  <c r="AC655" i="22"/>
  <c r="AC297" i="22"/>
  <c r="AC809" i="22"/>
  <c r="AC483" i="22"/>
  <c r="AC133" i="22"/>
  <c r="AC645" i="22"/>
  <c r="AC1159" i="22"/>
  <c r="AC1671" i="22"/>
  <c r="AC218" i="22"/>
  <c r="AC730" i="22"/>
  <c r="AC1211" i="22"/>
  <c r="AC1723" i="22"/>
  <c r="AC270" i="22"/>
  <c r="AC782" i="22"/>
  <c r="AC1273" i="22"/>
  <c r="AC1785" i="22"/>
  <c r="AC340" i="22"/>
  <c r="AC852" i="22"/>
  <c r="AC1364" i="22"/>
  <c r="AC1876" i="22"/>
  <c r="AC1198" i="22"/>
  <c r="AC1710" i="22"/>
  <c r="AC1333" i="22"/>
  <c r="AC1845" i="22"/>
  <c r="AC52" i="22"/>
  <c r="AC35" i="22"/>
  <c r="AC415" i="22"/>
  <c r="AC927" i="22"/>
  <c r="AC569" i="22"/>
  <c r="AC243" i="22"/>
  <c r="AC755" i="22"/>
  <c r="AC405" i="22"/>
  <c r="AC917" i="22"/>
  <c r="AC1431" i="22"/>
  <c r="AC1943" i="22"/>
  <c r="AC490" i="22"/>
  <c r="AC971" i="22"/>
  <c r="AC1483" i="22"/>
  <c r="AC1995" i="22"/>
  <c r="AC542" i="22"/>
  <c r="AC1033" i="22"/>
  <c r="AC1545" i="22"/>
  <c r="AC100" i="22"/>
  <c r="AC612" i="22"/>
  <c r="AC1124" i="22"/>
  <c r="AC1636" i="22"/>
  <c r="AC2088" i="22"/>
  <c r="AC1470" i="22"/>
  <c r="AC1093" i="22"/>
  <c r="AC1605" i="22"/>
  <c r="AC152" i="22"/>
  <c r="AC664" i="22"/>
  <c r="AC1176" i="22"/>
  <c r="AC1688" i="22"/>
  <c r="AC1010" i="22"/>
  <c r="AC1522" i="22"/>
  <c r="AC2038" i="22"/>
  <c r="AC119" i="22"/>
  <c r="AC631" i="22"/>
  <c r="AC273" i="22"/>
  <c r="AC785" i="22"/>
  <c r="AC459" i="22"/>
  <c r="AC109" i="22"/>
  <c r="AC621" i="22"/>
  <c r="AC1135" i="22"/>
  <c r="AC1647" i="22"/>
  <c r="AC194" i="22"/>
  <c r="AC706" i="22"/>
  <c r="AC1187" i="22"/>
  <c r="AC1699" i="22"/>
  <c r="AC246" i="22"/>
  <c r="AC758" i="22"/>
  <c r="AC1249" i="22"/>
  <c r="AC1761" i="22"/>
  <c r="AC316" i="22"/>
  <c r="AC828" i="22"/>
  <c r="AC1340" i="22"/>
  <c r="AC1852" i="22"/>
  <c r="AC1174" i="22"/>
  <c r="AC1686" i="22"/>
  <c r="AC1309" i="22"/>
  <c r="AC1821" i="22"/>
  <c r="AC368" i="22"/>
  <c r="AC880" i="22"/>
  <c r="AC1392" i="22"/>
  <c r="AC1904" i="22"/>
  <c r="AC200" i="22"/>
  <c r="AC1224" i="22"/>
  <c r="AC1058" i="22"/>
  <c r="AC2087" i="22"/>
  <c r="AC679" i="22"/>
  <c r="AC833" i="22"/>
  <c r="AC157" i="22"/>
  <c r="AC1183" i="22"/>
  <c r="AC242" i="22"/>
  <c r="AC1235" i="22"/>
  <c r="AC294" i="22"/>
  <c r="AC1297" i="22"/>
  <c r="AC364" i="22"/>
  <c r="AC1388" i="22"/>
  <c r="AC1222" i="22"/>
  <c r="AC1082" i="22"/>
  <c r="AC936" i="22"/>
  <c r="AC1960" i="22"/>
  <c r="AC1794" i="22"/>
  <c r="AC391" i="22"/>
  <c r="AC545" i="22"/>
  <c r="AC731" i="22"/>
  <c r="AC893" i="22"/>
  <c r="AC1919" i="22"/>
  <c r="AC1631" i="22"/>
  <c r="AC690" i="22"/>
  <c r="AC1683" i="22"/>
  <c r="AC742" i="22"/>
  <c r="AC1745" i="22"/>
  <c r="AC812" i="22"/>
  <c r="AC1836" i="22"/>
  <c r="AC1037" i="22"/>
  <c r="AC360" i="22"/>
  <c r="AC1384" i="22"/>
  <c r="AC1218" i="22"/>
  <c r="AC1890" i="22"/>
  <c r="AC839" i="22"/>
  <c r="AC155" i="22"/>
  <c r="AC317" i="22"/>
  <c r="AC1343" i="22"/>
  <c r="AC402" i="22"/>
  <c r="AC1395" i="22"/>
  <c r="AC454" i="22"/>
  <c r="AC1457" i="22"/>
  <c r="AC524" i="22"/>
  <c r="AC1548" i="22"/>
  <c r="AC1382" i="22"/>
  <c r="AC1517" i="22"/>
  <c r="AK37" i="22"/>
  <c r="AK57" i="22"/>
  <c r="AC1952" i="22"/>
  <c r="AK81" i="22"/>
  <c r="AK161" i="22"/>
  <c r="AK253" i="22"/>
  <c r="AK156" i="22"/>
  <c r="AK236" i="22"/>
  <c r="AC1677" i="22"/>
  <c r="AK1944" i="22"/>
  <c r="AK1907" i="22"/>
  <c r="AK1877" i="22"/>
  <c r="AC96" i="22"/>
  <c r="AK87" i="22"/>
  <c r="AK179" i="22"/>
  <c r="AK82" i="22"/>
  <c r="AK162" i="22"/>
  <c r="AK206" i="22"/>
  <c r="AK250" i="22"/>
  <c r="AC1514" i="22"/>
  <c r="AC1549" i="22"/>
  <c r="AK2096" i="22"/>
  <c r="AK1936" i="22"/>
  <c r="AK1927" i="22"/>
  <c r="AK1867" i="22"/>
  <c r="AK1890" i="22"/>
  <c r="AK1869" i="22"/>
  <c r="AK1876" i="22"/>
  <c r="AK1710" i="22"/>
  <c r="AK1732" i="22"/>
  <c r="AK1494" i="22"/>
  <c r="AK1766" i="22"/>
  <c r="AK1508" i="22"/>
  <c r="AK1671" i="22"/>
  <c r="AK1511" i="22"/>
  <c r="AK1601" i="22"/>
  <c r="AK1318" i="22"/>
  <c r="AK1158" i="22"/>
  <c r="AK1343" i="22"/>
  <c r="AK1581" i="22"/>
  <c r="AK1324" i="22"/>
  <c r="AK1148" i="22"/>
  <c r="AK1333" i="22"/>
  <c r="AK1173" i="22"/>
  <c r="AK987" i="22"/>
  <c r="AK811" i="22"/>
  <c r="AK1119" i="22"/>
  <c r="AK757" i="22"/>
  <c r="AK559" i="22"/>
  <c r="AK399" i="22"/>
  <c r="AK904" i="22"/>
  <c r="AK897" i="22"/>
  <c r="AK1702" i="22"/>
  <c r="AK1716" i="22"/>
  <c r="AK1486" i="22"/>
  <c r="AK1744" i="22"/>
  <c r="AK1500" i="22"/>
  <c r="AK1663" i="22"/>
  <c r="AK1503" i="22"/>
  <c r="AK1585" i="22"/>
  <c r="AK1310" i="22"/>
  <c r="AK1150" i="22"/>
  <c r="AK1335" i="22"/>
  <c r="AK1565" i="22"/>
  <c r="AK1348" i="22"/>
  <c r="AK1220" i="22"/>
  <c r="AK1092" i="22"/>
  <c r="AK1325" i="22"/>
  <c r="AK1197" i="22"/>
  <c r="AK1059" i="22"/>
  <c r="AK931" i="22"/>
  <c r="AK803" i="22"/>
  <c r="AK1167" i="22"/>
  <c r="AK901" i="22"/>
  <c r="AK679" i="22"/>
  <c r="AK551" i="22"/>
  <c r="AK423" i="22"/>
  <c r="AK976" i="22"/>
  <c r="AK1147" i="22"/>
  <c r="AK881" i="22"/>
  <c r="AK677" i="22"/>
  <c r="AK549" i="22"/>
  <c r="AK421" i="22"/>
  <c r="AK974" i="22"/>
  <c r="AK846" i="22"/>
  <c r="AK718" i="22"/>
  <c r="AK590" i="22"/>
  <c r="AK462" i="22"/>
  <c r="AK326" i="22"/>
  <c r="AK732" i="22"/>
  <c r="AK476" i="22"/>
  <c r="AK385" i="22"/>
  <c r="AK888" i="22"/>
  <c r="AK632" i="22"/>
  <c r="AK368" i="22"/>
  <c r="AK335" i="22"/>
  <c r="AC70" i="22"/>
  <c r="AC559" i="22"/>
  <c r="AC713" i="22"/>
  <c r="AC899" i="22"/>
  <c r="AC1063" i="22"/>
  <c r="AC122" i="22"/>
  <c r="AC1115" i="22"/>
  <c r="AC174" i="22"/>
  <c r="AC1177" i="22"/>
  <c r="AC244" i="22"/>
  <c r="AC1268" i="22"/>
  <c r="AC1102" i="22"/>
  <c r="AC1237" i="22"/>
  <c r="AC40" i="22"/>
  <c r="AC319" i="22"/>
  <c r="AC473" i="22"/>
  <c r="AC659" i="22"/>
  <c r="AC821" i="22"/>
  <c r="AC1847" i="22"/>
  <c r="AC906" i="22"/>
  <c r="AC1899" i="22"/>
  <c r="AC962" i="22"/>
  <c r="AC1961" i="22"/>
  <c r="AC1028" i="22"/>
  <c r="AC2053" i="22"/>
  <c r="AC997" i="22"/>
  <c r="AC2021" i="22"/>
  <c r="AC1080" i="22"/>
  <c r="AC2044" i="22"/>
  <c r="AC1942" i="22"/>
  <c r="AC535" i="22"/>
  <c r="AC689" i="22"/>
  <c r="AC875" i="22"/>
  <c r="AC1039" i="22"/>
  <c r="AC98" i="22"/>
  <c r="AC1091" i="22"/>
  <c r="AC150" i="22"/>
  <c r="AC1153" i="22"/>
  <c r="AC220" i="22"/>
  <c r="AC1244" i="22"/>
  <c r="AC1078" i="22"/>
  <c r="AC1213" i="22"/>
  <c r="AC272" i="22"/>
  <c r="AC1296" i="22"/>
  <c r="AC1130" i="22"/>
  <c r="AC2057" i="22"/>
  <c r="AC487" i="22"/>
  <c r="AC827" i="22"/>
  <c r="AK669" i="22"/>
  <c r="AK541" i="22"/>
  <c r="AK413" i="22"/>
  <c r="AK966" i="22"/>
  <c r="AK838" i="22"/>
  <c r="AK710" i="22"/>
  <c r="AK582" i="22"/>
  <c r="AK454" i="22"/>
  <c r="AK318" i="22"/>
  <c r="AK716" i="22"/>
  <c r="AK460" i="22"/>
  <c r="AK377" i="22"/>
  <c r="AK872" i="22"/>
  <c r="AK616" i="22"/>
  <c r="AK352" i="22"/>
  <c r="AK327" i="22"/>
  <c r="AC21" i="22"/>
  <c r="AC623" i="22"/>
  <c r="AC777" i="22"/>
  <c r="AC101" i="22"/>
  <c r="AC1127" i="22"/>
  <c r="AC186" i="22"/>
  <c r="AC1179" i="22"/>
  <c r="AC238" i="22"/>
  <c r="AC1241" i="22"/>
  <c r="AC308" i="22"/>
  <c r="AC1332" i="22"/>
  <c r="AC1166" i="22"/>
  <c r="AC1301" i="22"/>
  <c r="AC48" i="22"/>
  <c r="AC383" i="22"/>
  <c r="AC537" i="22"/>
  <c r="AC723" i="22"/>
  <c r="AC885" i="22"/>
  <c r="AC1911" i="22"/>
  <c r="AC937" i="22"/>
  <c r="AC1963" i="22"/>
  <c r="AC1001" i="22"/>
  <c r="AC2025" i="22"/>
  <c r="AC1092" i="22"/>
  <c r="AC2056" i="22"/>
  <c r="AC1061" i="22"/>
  <c r="AC120" i="22"/>
  <c r="AC1144" i="22"/>
  <c r="AC978" i="22"/>
  <c r="AC2006" i="22"/>
  <c r="AC599" i="22"/>
  <c r="AC753" i="22"/>
  <c r="AC939" i="22"/>
  <c r="AC1103" i="22"/>
  <c r="AC162" i="22"/>
  <c r="AC1155" i="22"/>
  <c r="AC214" i="22"/>
  <c r="AC1217" i="22"/>
  <c r="AC284" i="22"/>
  <c r="AC1308" i="22"/>
  <c r="AC1142" i="22"/>
  <c r="AC1277" i="22"/>
  <c r="AC336" i="22"/>
  <c r="AC1360" i="22"/>
  <c r="AC136" i="22"/>
  <c r="AC994" i="22"/>
  <c r="AC615" i="22"/>
  <c r="AC93" i="22"/>
  <c r="AC2015" i="22"/>
  <c r="AC102" i="22"/>
  <c r="AC172" i="22"/>
  <c r="AC1030" i="22"/>
  <c r="AC744" i="22"/>
  <c r="AC1602" i="22"/>
  <c r="AC353" i="22"/>
  <c r="AC701" i="22"/>
  <c r="AC786" i="22"/>
  <c r="AC838" i="22"/>
  <c r="AC908" i="22"/>
  <c r="AC1766" i="22"/>
  <c r="AC960" i="22"/>
  <c r="AC1498" i="22"/>
  <c r="AK2070" i="22"/>
  <c r="AK2052" i="22"/>
  <c r="AK2093" i="22"/>
  <c r="AK2013" i="22"/>
  <c r="AK1949" i="22"/>
  <c r="AK2075" i="22"/>
  <c r="AC1546" i="22"/>
  <c r="AK221" i="22"/>
  <c r="AK204" i="22"/>
  <c r="AK2072" i="22"/>
  <c r="AK2087" i="22"/>
  <c r="AC1504" i="22"/>
  <c r="AK231" i="22"/>
  <c r="AK190" i="22"/>
  <c r="AC2063" i="22"/>
  <c r="AK2050" i="22"/>
  <c r="AK1993" i="22"/>
  <c r="AK1771" i="22"/>
  <c r="AK1757" i="22"/>
  <c r="AK1866" i="22"/>
  <c r="AK1737" i="22"/>
  <c r="AK1735" i="22"/>
  <c r="AK1729" i="22"/>
  <c r="AK1222" i="22"/>
  <c r="AK1709" i="22"/>
  <c r="AK1212" i="22"/>
  <c r="AK1237" i="22"/>
  <c r="AK875" i="22"/>
  <c r="AK885" i="22"/>
  <c r="AK463" i="22"/>
  <c r="AK1025" i="22"/>
  <c r="AK1850" i="22"/>
  <c r="AK1878" i="22"/>
  <c r="AK1727" i="22"/>
  <c r="AK1713" i="22"/>
  <c r="AK1214" i="22"/>
  <c r="AK1693" i="22"/>
  <c r="AK1268" i="22"/>
  <c r="AK1373" i="22"/>
  <c r="AK1117" i="22"/>
  <c r="AK851" i="22"/>
  <c r="AK997" i="22"/>
  <c r="AK599" i="22"/>
  <c r="AK1024" i="22"/>
  <c r="AK977" i="22"/>
  <c r="AK597" i="22"/>
  <c r="AK1022" i="22"/>
  <c r="AK766" i="22"/>
  <c r="AK510" i="22"/>
  <c r="AK828" i="22"/>
  <c r="AK308" i="22"/>
  <c r="AK728" i="22"/>
  <c r="AK383" i="22"/>
  <c r="AC175" i="22"/>
  <c r="AC515" i="22"/>
  <c r="AC1703" i="22"/>
  <c r="AC1755" i="22"/>
  <c r="AC1817" i="22"/>
  <c r="AC1908" i="22"/>
  <c r="AC1877" i="22"/>
  <c r="AC89" i="22"/>
  <c r="AC437" i="22"/>
  <c r="AC522" i="22"/>
  <c r="AC574" i="22"/>
  <c r="AC644" i="22"/>
  <c r="AC1502" i="22"/>
  <c r="AC696" i="22"/>
  <c r="AC1554" i="22"/>
  <c r="AC305" i="22"/>
  <c r="AC653" i="22"/>
  <c r="AC738" i="22"/>
  <c r="AC790" i="22"/>
  <c r="AC860" i="22"/>
  <c r="AC1718" i="22"/>
  <c r="AC912" i="22"/>
  <c r="AC1288" i="22"/>
  <c r="AC897" i="22"/>
  <c r="AK589" i="22"/>
  <c r="AK1014" i="22"/>
  <c r="AK758" i="22"/>
  <c r="AK502" i="22"/>
  <c r="AK812" i="22"/>
  <c r="AK292" i="22"/>
  <c r="AK712" i="22"/>
  <c r="AK375" i="22"/>
  <c r="AC239" i="22"/>
  <c r="AC579" i="22"/>
  <c r="AC1767" i="22"/>
  <c r="AC1819" i="22"/>
  <c r="AC1881" i="22"/>
  <c r="AC1972" i="22"/>
  <c r="AC1941" i="22"/>
  <c r="AC153" i="22"/>
  <c r="AC501" i="22"/>
  <c r="AC586" i="22"/>
  <c r="AC638" i="22"/>
  <c r="AC708" i="22"/>
  <c r="AC1566" i="22"/>
  <c r="AC760" i="22"/>
  <c r="AC1618" i="22"/>
  <c r="AC369" i="22"/>
  <c r="AC717" i="22"/>
  <c r="AC802" i="22"/>
  <c r="AC854" i="22"/>
  <c r="AC924" i="22"/>
  <c r="AC1782" i="22"/>
  <c r="AC976" i="22"/>
  <c r="AC1416" i="22"/>
  <c r="AC187" i="22"/>
  <c r="AC1299" i="22"/>
  <c r="AC1452" i="22"/>
  <c r="AC2024" i="22"/>
  <c r="AC795" i="22"/>
  <c r="AC2035" i="22"/>
  <c r="AC998" i="22"/>
  <c r="AC1050" i="22"/>
  <c r="AK1990" i="22"/>
  <c r="AK2029" i="22"/>
  <c r="AK1938" i="22"/>
  <c r="AK1903" i="22"/>
  <c r="AK1823" i="22"/>
  <c r="AK1926" i="22"/>
  <c r="AK2047" i="22"/>
  <c r="AK1905" i="22"/>
  <c r="AK1825" i="22"/>
  <c r="AK1912" i="22"/>
  <c r="AK1832" i="22"/>
  <c r="AK1746" i="22"/>
  <c r="AK1650" i="22"/>
  <c r="AK1810" i="22"/>
  <c r="AK1644" i="22"/>
  <c r="AK1530" i="22"/>
  <c r="AK1450" i="22"/>
  <c r="AK1838" i="22"/>
  <c r="AK1640" i="22"/>
  <c r="AK1544" i="22"/>
  <c r="AK1464" i="22"/>
  <c r="AK1707" i="22"/>
  <c r="AK1627" i="22"/>
  <c r="AK1547" i="22"/>
  <c r="AK1451" i="22"/>
  <c r="AK1673" i="22"/>
  <c r="AK1513" i="22"/>
  <c r="AK1354" i="22"/>
  <c r="AK1274" i="22"/>
  <c r="AK1194" i="22"/>
  <c r="AK1098" i="22"/>
  <c r="AK1379" i="22"/>
  <c r="AK1299" i="22"/>
  <c r="AK1653" i="22"/>
  <c r="AK1493" i="22"/>
  <c r="AK1360" i="22"/>
  <c r="AK1264" i="22"/>
  <c r="AK1184" i="22"/>
  <c r="AK1104" i="22"/>
  <c r="AK1369" i="22"/>
  <c r="AK1289" i="22"/>
  <c r="AK1209" i="22"/>
  <c r="AK1113" i="22"/>
  <c r="AK1023" i="22"/>
  <c r="AK943" i="22"/>
  <c r="AK847" i="22"/>
  <c r="AK767" i="22"/>
  <c r="AK1191" i="22"/>
  <c r="AK989" i="22"/>
  <c r="AK829" i="22"/>
  <c r="AK691" i="22"/>
  <c r="AK595" i="22"/>
  <c r="AK515" i="22"/>
  <c r="AK435" i="22"/>
  <c r="AK1020" i="22"/>
  <c r="AK940" i="22"/>
  <c r="AK1171" i="22"/>
  <c r="AK969" i="22"/>
  <c r="AK809" i="22"/>
  <c r="AK681" i="22"/>
  <c r="AK585" i="22"/>
  <c r="AK505" i="22"/>
  <c r="AK425" i="22"/>
  <c r="AK1010" i="22"/>
  <c r="AK930" i="22"/>
  <c r="AK850" i="22"/>
  <c r="AK754" i="22"/>
  <c r="AK674" i="22"/>
  <c r="AK594" i="22"/>
  <c r="AK498" i="22"/>
  <c r="AK418" i="22"/>
  <c r="AK330" i="22"/>
  <c r="AK804" i="22"/>
  <c r="AK644" i="22"/>
  <c r="AK484" i="22"/>
  <c r="AK284" i="22"/>
  <c r="AK341" i="22"/>
  <c r="AK261" i="22"/>
  <c r="AK704" i="22"/>
  <c r="AK544" i="22"/>
  <c r="AK376" i="22"/>
  <c r="AK371" i="22"/>
  <c r="AK291" i="22"/>
  <c r="AC66" i="22"/>
  <c r="AC271" i="22"/>
  <c r="AC911" i="22"/>
  <c r="AC681" i="22"/>
  <c r="AC611" i="22"/>
  <c r="AC389" i="22"/>
  <c r="AC1031" i="22"/>
  <c r="AC1799" i="22"/>
  <c r="AC474" i="22"/>
  <c r="AC1083" i="22"/>
  <c r="AC1851" i="22"/>
  <c r="AC526" i="22"/>
  <c r="AC1145" i="22"/>
  <c r="AC1913" i="22"/>
  <c r="AC596" i="22"/>
  <c r="AC1236" i="22"/>
  <c r="AC2004" i="22"/>
  <c r="AC1454" i="22"/>
  <c r="AC1205" i="22"/>
  <c r="AC1973" i="22"/>
  <c r="AC33" i="22"/>
  <c r="AC287" i="22"/>
  <c r="AC185" i="22"/>
  <c r="AC825" i="22"/>
  <c r="AC627" i="22"/>
  <c r="AC533" i="22"/>
  <c r="AC1175" i="22"/>
  <c r="AC1815" i="22"/>
  <c r="AC618" i="22"/>
  <c r="AC1227" i="22"/>
  <c r="AC1867" i="22"/>
  <c r="AC670" i="22"/>
  <c r="AC1289" i="22"/>
  <c r="AC1929" i="22"/>
  <c r="AC740" i="22"/>
  <c r="AC1380" i="22"/>
  <c r="AC2020" i="22"/>
  <c r="AC1598" i="22"/>
  <c r="AC1349" i="22"/>
  <c r="AC1989" i="22"/>
  <c r="AC792" i="22"/>
  <c r="AC1432" i="22"/>
  <c r="AC2073" i="22"/>
  <c r="AC1650" i="22"/>
  <c r="AC1938" i="22"/>
  <c r="AC503" i="22"/>
  <c r="AC401" i="22"/>
  <c r="AC203" i="22"/>
  <c r="AC843" i="22"/>
  <c r="AC749" i="22"/>
  <c r="AC1391" i="22"/>
  <c r="AC2031" i="22"/>
  <c r="AC834" i="22"/>
  <c r="AC1443" i="22"/>
  <c r="AC118" i="22"/>
  <c r="AC886" i="22"/>
  <c r="AC1505" i="22"/>
  <c r="AC188" i="22"/>
  <c r="AC956" i="22"/>
  <c r="AC1596" i="22"/>
  <c r="AC1046" i="22"/>
  <c r="AC950" i="22"/>
  <c r="AC1565" i="22"/>
  <c r="AC240" i="22"/>
  <c r="AC1008" i="22"/>
  <c r="AC1648" i="22"/>
  <c r="AC1098" i="22"/>
  <c r="AC1480" i="22"/>
  <c r="AC1570" i="22"/>
  <c r="AC423" i="22"/>
  <c r="AC251" i="22"/>
  <c r="AC669" i="22"/>
  <c r="AC1951" i="22"/>
  <c r="AC1491" i="22"/>
  <c r="AC806" i="22"/>
  <c r="AC108" i="22"/>
  <c r="AC1644" i="22"/>
  <c r="AC1421" i="22"/>
  <c r="AC680" i="22"/>
  <c r="AC1026" i="22"/>
  <c r="AC1954" i="22"/>
  <c r="AC289" i="22"/>
  <c r="AC125" i="22"/>
  <c r="AC1407" i="22"/>
  <c r="AC1375" i="22"/>
  <c r="AC946" i="22"/>
  <c r="AC230" i="22"/>
  <c r="AC1489" i="22"/>
  <c r="AC1068" i="22"/>
  <c r="AC1158" i="22"/>
  <c r="AC1902" i="22"/>
  <c r="AC1640" i="22"/>
  <c r="AC1730" i="22"/>
  <c r="AC583" i="22"/>
  <c r="AC411" i="22"/>
  <c r="AC829" i="22"/>
  <c r="AC146" i="22"/>
  <c r="AC1651" i="22"/>
  <c r="AC945" i="22"/>
  <c r="AC268" i="22"/>
  <c r="AC1804" i="22"/>
  <c r="AC1005" i="22"/>
  <c r="AC320" i="22"/>
  <c r="AC1344" i="22"/>
  <c r="AC1178" i="22"/>
  <c r="AC1690" i="22"/>
  <c r="AC1850" i="22"/>
  <c r="AK2046" i="22"/>
  <c r="AK2092" i="22"/>
  <c r="AK2028" i="22"/>
  <c r="AK1964" i="22"/>
  <c r="AK2069" i="22"/>
  <c r="AK2005" i="22"/>
  <c r="AK1941" i="22"/>
  <c r="AK2059" i="22"/>
  <c r="AK1929" i="22"/>
  <c r="AK1863" i="22"/>
  <c r="AK1799" i="22"/>
  <c r="AK1918" i="22"/>
  <c r="AK2095" i="22"/>
  <c r="AK1967" i="22"/>
  <c r="AK1881" i="22"/>
  <c r="AK1817" i="22"/>
  <c r="AK1753" i="22"/>
  <c r="AK1872" i="22"/>
  <c r="AK1808" i="22"/>
  <c r="AK1738" i="22"/>
  <c r="AK1674" i="22"/>
  <c r="AK1610" i="22"/>
  <c r="AK1762" i="22"/>
  <c r="AK1628" i="22"/>
  <c r="AK1554" i="22"/>
  <c r="AK1490" i="22"/>
  <c r="AK1426" i="22"/>
  <c r="AK1822" i="22"/>
  <c r="AK1688" i="22"/>
  <c r="AK1584" i="22"/>
  <c r="AK1520" i="22"/>
  <c r="AK1456" i="22"/>
  <c r="AK1731" i="22"/>
  <c r="AK1667" i="22"/>
  <c r="AK1603" i="22"/>
  <c r="AK1539" i="22"/>
  <c r="AK1475" i="22"/>
  <c r="AK1404" i="22"/>
  <c r="AK1625" i="22"/>
  <c r="AK1497" i="22"/>
  <c r="AK1378" i="22"/>
  <c r="AK1314" i="22"/>
  <c r="AK1250" i="22"/>
  <c r="AK1186" i="22"/>
  <c r="AK1122" i="22"/>
  <c r="AK1423" i="22"/>
  <c r="AK1355" i="22"/>
  <c r="AK1291" i="22"/>
  <c r="AK1701" i="22"/>
  <c r="AK1573" i="22"/>
  <c r="AK1445" i="22"/>
  <c r="AK1352" i="22"/>
  <c r="AK1288" i="22"/>
  <c r="AK1224" i="22"/>
  <c r="AK1160" i="22"/>
  <c r="AK1096" i="22"/>
  <c r="AK1393" i="22"/>
  <c r="AK1329" i="22"/>
  <c r="AK1265" i="22"/>
  <c r="AK1201" i="22"/>
  <c r="AK1137" i="22"/>
  <c r="AK1065" i="22"/>
  <c r="AK999" i="22"/>
  <c r="AK935" i="22"/>
  <c r="AK871" i="22"/>
  <c r="AK807" i="22"/>
  <c r="AK743" i="22"/>
  <c r="AK1175" i="22"/>
  <c r="AK1037" i="22"/>
  <c r="AK909" i="22"/>
  <c r="AK781" i="22"/>
  <c r="AK683" i="22"/>
  <c r="AK619" i="22"/>
  <c r="AK555" i="22"/>
  <c r="AK491" i="22"/>
  <c r="AK427" i="22"/>
  <c r="AK1044" i="22"/>
  <c r="AK980" i="22"/>
  <c r="AK916" i="22"/>
  <c r="AK1155" i="22"/>
  <c r="AK1017" i="22"/>
  <c r="AK889" i="22"/>
  <c r="AK761" i="22"/>
  <c r="AK673" i="22"/>
  <c r="AK609" i="22"/>
  <c r="AK545" i="22"/>
  <c r="AK481" i="22"/>
  <c r="AK417" i="22"/>
  <c r="AK1034" i="22"/>
  <c r="AK970" i="22"/>
  <c r="AK906" i="22"/>
  <c r="AK842" i="22"/>
  <c r="AK778" i="22"/>
  <c r="AK714" i="22"/>
  <c r="AK650" i="22"/>
  <c r="AK586" i="22"/>
  <c r="AK522" i="22"/>
  <c r="AK458" i="22"/>
  <c r="AK386" i="22"/>
  <c r="AK322" i="22"/>
  <c r="AK852" i="22"/>
  <c r="AK724" i="22"/>
  <c r="AK596" i="22"/>
  <c r="AK468" i="22"/>
  <c r="AK332" i="22"/>
  <c r="AK381" i="22"/>
  <c r="AK317" i="22"/>
  <c r="AK880" i="22"/>
  <c r="AK752" i="22"/>
  <c r="AK624" i="22"/>
  <c r="AK496" i="22"/>
  <c r="AK360" i="22"/>
  <c r="AK400" i="22"/>
  <c r="AK331" i="22"/>
  <c r="AK267" i="22"/>
  <c r="AC74" i="22"/>
  <c r="AC79" i="22"/>
  <c r="AC591" i="22"/>
  <c r="AC233" i="22"/>
  <c r="AC745" i="22"/>
  <c r="AC419" i="22"/>
  <c r="AC931" i="22"/>
  <c r="AC581" i="22"/>
  <c r="AC1095" i="22"/>
  <c r="AC1607" i="22"/>
  <c r="AC154" i="22"/>
  <c r="AC666" i="22"/>
  <c r="AC1147" i="22"/>
  <c r="AC1659" i="22"/>
  <c r="AC206" i="22"/>
  <c r="AC718" i="22"/>
  <c r="AC1209" i="22"/>
  <c r="AC1721" i="22"/>
  <c r="AC276" i="22"/>
  <c r="AC788" i="22"/>
  <c r="AC1300" i="22"/>
  <c r="AC1812" i="22"/>
  <c r="AC1134" i="22"/>
  <c r="AC1646" i="22"/>
  <c r="AC1269" i="22"/>
  <c r="AC1781" i="22"/>
  <c r="AC44" i="22"/>
  <c r="AC19" i="22"/>
  <c r="AC351" i="22"/>
  <c r="AC863" i="22"/>
  <c r="AC505" i="22"/>
  <c r="AC179" i="22"/>
  <c r="AC691" i="22"/>
  <c r="AC341" i="22"/>
  <c r="AC853" i="22"/>
  <c r="AC1367" i="22"/>
  <c r="AC1879" i="22"/>
  <c r="AC426" i="22"/>
  <c r="AC938" i="22"/>
  <c r="AC1419" i="22"/>
  <c r="AC1931" i="22"/>
  <c r="AC478" i="22"/>
  <c r="AC969" i="22"/>
  <c r="AC1481" i="22"/>
  <c r="AC1993" i="22"/>
  <c r="AC548" i="22"/>
  <c r="AC1060" i="22"/>
  <c r="AC1572" i="22"/>
  <c r="AC2085" i="22"/>
  <c r="AC1406" i="22"/>
  <c r="AC1029" i="22"/>
  <c r="AC1541" i="22"/>
  <c r="AC88" i="22"/>
  <c r="AC600" i="22"/>
  <c r="AC1112" i="22"/>
  <c r="AC1624" i="22"/>
  <c r="AC2076" i="22"/>
  <c r="AC1458" i="22"/>
  <c r="AC1974" i="22"/>
  <c r="AC2078" i="22"/>
  <c r="AC567" i="22"/>
  <c r="AC209" i="22"/>
  <c r="AC721" i="22"/>
  <c r="AC395" i="22"/>
  <c r="AC907" i="22"/>
  <c r="AC557" i="22"/>
  <c r="AC1071" i="22"/>
  <c r="AC1583" i="22"/>
  <c r="AC130" i="22"/>
  <c r="AC642" i="22"/>
  <c r="AC1123" i="22"/>
  <c r="AC1635" i="22"/>
  <c r="AC182" i="22"/>
  <c r="AC694" i="22"/>
  <c r="AC1185" i="22"/>
  <c r="AC1697" i="22"/>
  <c r="AC252" i="22"/>
  <c r="AC764" i="22"/>
  <c r="AC1276" i="22"/>
  <c r="AC1788" i="22"/>
  <c r="AC1110" i="22"/>
  <c r="AC1622" i="22"/>
  <c r="AC1245" i="22"/>
  <c r="AC1757" i="22"/>
  <c r="AC304" i="22"/>
  <c r="AC816" i="22"/>
  <c r="AC1328" i="22"/>
  <c r="AC1840" i="22"/>
  <c r="AC1162" i="22"/>
  <c r="AC1096" i="22"/>
  <c r="AC2060" i="22"/>
  <c r="AC1958" i="22"/>
  <c r="AC551" i="22"/>
  <c r="AC705" i="22"/>
  <c r="AC891" i="22"/>
  <c r="AC1055" i="22"/>
  <c r="AC114" i="22"/>
  <c r="AC1107" i="22"/>
  <c r="AC166" i="22"/>
  <c r="AC1169" i="22"/>
  <c r="AC236" i="22"/>
  <c r="AC1260" i="22"/>
  <c r="AC1094" i="22"/>
  <c r="AC1696" i="22"/>
  <c r="AC808" i="22"/>
  <c r="AC1832" i="22"/>
  <c r="AC1666" i="22"/>
  <c r="AC263" i="22"/>
  <c r="AC417" i="22"/>
  <c r="AC603" i="22"/>
  <c r="AC765" i="22"/>
  <c r="AC1791" i="22"/>
  <c r="AC722" i="22"/>
  <c r="AC1715" i="22"/>
  <c r="AC774" i="22"/>
  <c r="AC1777" i="22"/>
  <c r="AC844" i="22"/>
  <c r="AC1868" i="22"/>
  <c r="AC1702" i="22"/>
  <c r="AC1837" i="22"/>
  <c r="AC896" i="22"/>
  <c r="AC1920" i="22"/>
  <c r="AC1466" i="22"/>
  <c r="AC1982" i="22"/>
  <c r="AC1075" i="22"/>
  <c r="AC134" i="22"/>
  <c r="AC1137" i="22"/>
  <c r="AC204" i="22"/>
  <c r="AC1228" i="22"/>
  <c r="AC1062" i="22"/>
  <c r="AC1197" i="22"/>
  <c r="AC256" i="22"/>
  <c r="AC1280" i="22"/>
  <c r="AC1114" i="22"/>
  <c r="AC1658" i="22"/>
  <c r="AC1818" i="22"/>
  <c r="AK1388" i="22"/>
  <c r="AK638" i="22"/>
  <c r="AC762" i="22"/>
  <c r="AC43" i="22"/>
  <c r="AC1515" i="22"/>
  <c r="AC1668" i="22"/>
  <c r="AC1720" i="22"/>
  <c r="AC491" i="22"/>
  <c r="AC1731" i="22"/>
  <c r="AC1853" i="22"/>
  <c r="AC2090" i="22"/>
  <c r="AK461" i="22"/>
  <c r="AK630" i="22"/>
  <c r="AK556" i="22"/>
  <c r="AK456" i="22"/>
  <c r="AC393" i="22"/>
  <c r="AC826" i="22"/>
  <c r="AC948" i="22"/>
  <c r="AC59" i="22"/>
  <c r="AC1527" i="22"/>
  <c r="AC1641" i="22"/>
  <c r="AC1701" i="22"/>
  <c r="AC215" i="22"/>
  <c r="AC1743" i="22"/>
  <c r="AC1857" i="22"/>
  <c r="AC1917" i="22"/>
  <c r="AC2000" i="22"/>
  <c r="AC1247" i="22"/>
  <c r="AC1226" i="22"/>
  <c r="AC1983" i="22"/>
  <c r="AC192" i="22"/>
  <c r="AK1972" i="22"/>
  <c r="AK1965" i="22"/>
  <c r="AK1871" i="22"/>
  <c r="AK1974" i="22"/>
  <c r="AK1857" i="22"/>
  <c r="AK1880" i="22"/>
  <c r="AK1698" i="22"/>
  <c r="AK1578" i="22"/>
  <c r="AK1741" i="22"/>
  <c r="AK1592" i="22"/>
  <c r="AK1416" i="22"/>
  <c r="AK1579" i="22"/>
  <c r="AK1412" i="22"/>
  <c r="AK1410" i="22"/>
  <c r="AK1226" i="22"/>
  <c r="AK1066" i="22"/>
  <c r="AK1251" i="22"/>
  <c r="AK1392" i="22"/>
  <c r="AK1232" i="22"/>
  <c r="AK1419" i="22"/>
  <c r="AK1241" i="22"/>
  <c r="AK1081" i="22"/>
  <c r="AK895" i="22"/>
  <c r="AK719" i="22"/>
  <c r="AK925" i="22"/>
  <c r="AK643" i="22"/>
  <c r="AK467" i="22"/>
  <c r="AK988" i="22"/>
  <c r="AK1069" i="22"/>
  <c r="AK713" i="22"/>
  <c r="AK553" i="22"/>
  <c r="AK1058" i="22"/>
  <c r="AK882" i="22"/>
  <c r="AK722" i="22"/>
  <c r="AK546" i="22"/>
  <c r="AK362" i="22"/>
  <c r="AK740" i="22"/>
  <c r="AK548" i="22"/>
  <c r="AK389" i="22"/>
  <c r="AK800" i="22"/>
  <c r="AK448" i="22"/>
  <c r="AK339" i="22"/>
  <c r="AC31" i="22"/>
  <c r="AC425" i="22"/>
  <c r="AC867" i="22"/>
  <c r="AC1415" i="22"/>
  <c r="AC858" i="22"/>
  <c r="AC142" i="22"/>
  <c r="AC1529" i="22"/>
  <c r="AC1620" i="22"/>
  <c r="AC949" i="22"/>
  <c r="AC36" i="22"/>
  <c r="AC671" i="22"/>
  <c r="AC371" i="22"/>
  <c r="AC789" i="22"/>
  <c r="AC234" i="22"/>
  <c r="AC874" i="22"/>
  <c r="AC286" i="22"/>
  <c r="AC1673" i="22"/>
  <c r="AC996" i="22"/>
  <c r="AC1214" i="22"/>
  <c r="AC1733" i="22"/>
  <c r="AC1816" i="22"/>
  <c r="AC1910" i="22"/>
  <c r="AC887" i="22"/>
  <c r="AC587" i="22"/>
  <c r="AC1007" i="22"/>
  <c r="AC450" i="22"/>
  <c r="AC1827" i="22"/>
  <c r="AC1121" i="22"/>
  <c r="AC572" i="22"/>
  <c r="AC1980" i="22"/>
  <c r="AC1181" i="22"/>
  <c r="AC624" i="22"/>
  <c r="AC2032" i="22"/>
  <c r="AC1992" i="22"/>
  <c r="AC321" i="22"/>
  <c r="AC1439" i="22"/>
  <c r="AC2003" i="22"/>
  <c r="AC876" i="22"/>
  <c r="AC168" i="22"/>
  <c r="AC1538" i="22"/>
  <c r="AC219" i="22"/>
  <c r="AC210" i="22"/>
  <c r="AC1427" i="22"/>
  <c r="AC300" i="22"/>
  <c r="AC544" i="22"/>
  <c r="AC2092" i="22"/>
  <c r="AC481" i="22"/>
  <c r="AC1599" i="22"/>
  <c r="AC198" i="22"/>
  <c r="AC1036" i="22"/>
  <c r="AC1773" i="22"/>
  <c r="AC1856" i="22"/>
  <c r="AC1950" i="22"/>
  <c r="AK2014" i="22"/>
  <c r="AK1996" i="22"/>
  <c r="AK2037" i="22"/>
  <c r="AK1954" i="22"/>
  <c r="AK1895" i="22"/>
  <c r="AK1767" i="22"/>
  <c r="AK2031" i="22"/>
  <c r="AK1849" i="22"/>
  <c r="AK1904" i="22"/>
  <c r="AK1776" i="22"/>
  <c r="AK1642" i="22"/>
  <c r="AK1692" i="22"/>
  <c r="AK1522" i="22"/>
  <c r="AK1733" i="22"/>
  <c r="AK1624" i="22"/>
  <c r="AK1488" i="22"/>
  <c r="AK1699" i="22"/>
  <c r="AK1571" i="22"/>
  <c r="AK1443" i="22"/>
  <c r="AK1561" i="22"/>
  <c r="AK1346" i="22"/>
  <c r="AK1218" i="22"/>
  <c r="AK1090" i="22"/>
  <c r="AK1323" i="22"/>
  <c r="AK1637" i="22"/>
  <c r="AK1384" i="22"/>
  <c r="AK1256" i="22"/>
  <c r="AK1128" i="22"/>
  <c r="AK1361" i="22"/>
  <c r="AK1233" i="22"/>
  <c r="AK1105" i="22"/>
  <c r="AK967" i="22"/>
  <c r="AK839" i="22"/>
  <c r="AK1239" i="22"/>
  <c r="AK973" i="22"/>
  <c r="AK845" i="22"/>
  <c r="AK651" i="22"/>
  <c r="AK523" i="22"/>
  <c r="AK395" i="22"/>
  <c r="AK948" i="22"/>
  <c r="AK1091" i="22"/>
  <c r="AK825" i="22"/>
  <c r="AK641" i="22"/>
  <c r="AK513" i="22"/>
  <c r="AK1071" i="22"/>
  <c r="AK938" i="22"/>
  <c r="AK810" i="22"/>
  <c r="AK682" i="22"/>
  <c r="AK554" i="22"/>
  <c r="AK426" i="22"/>
  <c r="AK290" i="22"/>
  <c r="AK660" i="22"/>
  <c r="AK402" i="22"/>
  <c r="AK349" i="22"/>
  <c r="AK816" i="22"/>
  <c r="AK560" i="22"/>
  <c r="AK296" i="22"/>
  <c r="AK363" i="22"/>
  <c r="AC42" i="22"/>
  <c r="AC335" i="22"/>
  <c r="AC847" i="22"/>
  <c r="AC163" i="22"/>
  <c r="AC325" i="22"/>
  <c r="AC1351" i="22"/>
  <c r="AC410" i="22"/>
  <c r="AC1403" i="22"/>
  <c r="AC462" i="22"/>
  <c r="AC1465" i="22"/>
  <c r="AC532" i="22"/>
  <c r="AC1556" i="22"/>
  <c r="AC1390" i="22"/>
  <c r="AC1525" i="22"/>
  <c r="AC76" i="22"/>
  <c r="AC607" i="22"/>
  <c r="AC761" i="22"/>
  <c r="AC85" i="22"/>
  <c r="AC1111" i="22"/>
  <c r="AC1623" i="22"/>
  <c r="AC682" i="22"/>
  <c r="AC1675" i="22"/>
  <c r="AC734" i="22"/>
  <c r="AC1737" i="22"/>
  <c r="AC804" i="22"/>
  <c r="AC1316" i="22"/>
  <c r="AC1150" i="22"/>
  <c r="AC1285" i="22"/>
  <c r="AC344" i="22"/>
  <c r="AC1368" i="22"/>
  <c r="AC1202" i="22"/>
  <c r="AC1874" i="22"/>
  <c r="AC823" i="22"/>
  <c r="AC139" i="22"/>
  <c r="AC301" i="22"/>
  <c r="AC1327" i="22"/>
  <c r="AC386" i="22"/>
  <c r="AC1379" i="22"/>
  <c r="AC438" i="22"/>
  <c r="AC1441" i="22"/>
  <c r="AC508" i="22"/>
  <c r="AC1020" i="22"/>
  <c r="AC2045" i="22"/>
  <c r="AC989" i="22"/>
  <c r="AC2013" i="22"/>
  <c r="AC1072" i="22"/>
  <c r="AC2097" i="22"/>
  <c r="AC1608" i="22"/>
  <c r="AC2062" i="22"/>
  <c r="AC379" i="22"/>
  <c r="AC1567" i="22"/>
  <c r="AC1619" i="22"/>
  <c r="AC748" i="22"/>
  <c r="AC1734" i="22"/>
  <c r="AC1320" i="22"/>
  <c r="AC1826" i="22"/>
  <c r="AC91" i="22"/>
  <c r="AC1279" i="22"/>
  <c r="AC1203" i="22"/>
  <c r="AC1265" i="22"/>
  <c r="AC1356" i="22"/>
  <c r="AC1325" i="22"/>
  <c r="AC1408" i="22"/>
  <c r="AC1722" i="22"/>
  <c r="AC1587" i="22"/>
  <c r="AC1649" i="22"/>
  <c r="AC1740" i="22"/>
  <c r="AC1709" i="22"/>
  <c r="AC1792" i="22"/>
  <c r="AC1918" i="22"/>
  <c r="AK33" i="22"/>
  <c r="AK125" i="22"/>
  <c r="AK108" i="22"/>
  <c r="AC1578" i="22"/>
  <c r="AK1937" i="22"/>
  <c r="AK1916" i="22"/>
  <c r="AK135" i="22"/>
  <c r="AK126" i="22"/>
  <c r="AK226" i="22"/>
  <c r="AC1120" i="22"/>
  <c r="AK2016" i="22"/>
  <c r="AK2003" i="22"/>
  <c r="AK1975" i="22"/>
  <c r="AK1796" i="22"/>
  <c r="AK1590" i="22"/>
  <c r="AK1588" i="22"/>
  <c r="AK1591" i="22"/>
  <c r="AK1441" i="22"/>
  <c r="AK1062" i="22"/>
  <c r="AK1414" i="22"/>
  <c r="AK1068" i="22"/>
  <c r="AK1073" i="22"/>
  <c r="AK731" i="22"/>
  <c r="AK655" i="22"/>
  <c r="AK984" i="22"/>
  <c r="AK1788" i="22"/>
  <c r="AK1582" i="22"/>
  <c r="AK1580" i="22"/>
  <c r="AK1583" i="22"/>
  <c r="AK1421" i="22"/>
  <c r="AK1415" i="22"/>
  <c r="AK1437" i="22"/>
  <c r="AK1156" i="22"/>
  <c r="AK1261" i="22"/>
  <c r="AK995" i="22"/>
  <c r="AK739" i="22"/>
  <c r="AK773" i="22"/>
  <c r="AK487" i="22"/>
  <c r="AK912" i="22"/>
  <c r="AK753" i="22"/>
  <c r="AK485" i="22"/>
  <c r="AK910" i="22"/>
  <c r="AK654" i="22"/>
  <c r="AK390" i="22"/>
  <c r="AK604" i="22"/>
  <c r="AK321" i="22"/>
  <c r="AK504" i="22"/>
  <c r="AK271" i="22"/>
  <c r="AC549" i="22"/>
  <c r="AC634" i="22"/>
  <c r="AC686" i="22"/>
  <c r="AC756" i="22"/>
  <c r="AC1614" i="22"/>
  <c r="AC73" i="22"/>
  <c r="AC147" i="22"/>
  <c r="AC1335" i="22"/>
  <c r="AC1387" i="22"/>
  <c r="AC1449" i="22"/>
  <c r="AC1540" i="22"/>
  <c r="AC1509" i="22"/>
  <c r="AC1592" i="22"/>
  <c r="AC2046" i="22"/>
  <c r="AC363" i="22"/>
  <c r="AK77" i="22"/>
  <c r="AC1946" i="22"/>
  <c r="AK209" i="22"/>
  <c r="AK200" i="22"/>
  <c r="AK2026" i="22"/>
  <c r="AK1898" i="22"/>
  <c r="AC2084" i="22"/>
  <c r="AK215" i="22"/>
  <c r="AK186" i="22"/>
  <c r="AC1834" i="22"/>
  <c r="AK2082" i="22"/>
  <c r="AK2009" i="22"/>
  <c r="AK1787" i="22"/>
  <c r="AK1789" i="22"/>
  <c r="AK1614" i="22"/>
  <c r="AK1758" i="22"/>
  <c r="AK1428" i="22"/>
  <c r="AK1408" i="22"/>
  <c r="AK1238" i="22"/>
  <c r="AK1263" i="22"/>
  <c r="AK1228" i="22"/>
  <c r="AK1253" i="22"/>
  <c r="AK907" i="22"/>
  <c r="AK917" i="22"/>
  <c r="AK479" i="22"/>
  <c r="AK1099" i="22"/>
  <c r="AK1882" i="22"/>
  <c r="AK1745" i="22"/>
  <c r="AK1420" i="22"/>
  <c r="AK1400" i="22"/>
  <c r="AK1230" i="22"/>
  <c r="AK1255" i="22"/>
  <c r="AK1284" i="22"/>
  <c r="AK1389" i="22"/>
  <c r="AK1133" i="22"/>
  <c r="AK867" i="22"/>
  <c r="AK1029" i="22"/>
  <c r="AK615" i="22"/>
  <c r="AK1040" i="22"/>
  <c r="AK1009" i="22"/>
  <c r="AK613" i="22"/>
  <c r="AK1038" i="22"/>
  <c r="AK782" i="22"/>
  <c r="AK526" i="22"/>
  <c r="AK860" i="22"/>
  <c r="AK340" i="22"/>
  <c r="AK760" i="22"/>
  <c r="AK260" i="22"/>
  <c r="AC71" i="22"/>
  <c r="AC387" i="22"/>
  <c r="AC1575" i="22"/>
  <c r="AC1627" i="22"/>
  <c r="AC1689" i="22"/>
  <c r="AC1780" i="22"/>
  <c r="AC1749" i="22"/>
  <c r="AC831" i="22"/>
  <c r="AC309" i="22"/>
  <c r="AC394" i="22"/>
  <c r="AC446" i="22"/>
  <c r="AC516" i="22"/>
  <c r="AC1374" i="22"/>
  <c r="AC568" i="22"/>
  <c r="AC1426" i="22"/>
  <c r="AC177" i="22"/>
  <c r="AC525" i="22"/>
  <c r="AC610" i="22"/>
  <c r="AC662" i="22"/>
  <c r="AC732" i="22"/>
  <c r="AC1590" i="22"/>
  <c r="AC784" i="22"/>
  <c r="AC1032" i="22"/>
  <c r="AC641" i="22"/>
  <c r="AK605" i="22"/>
  <c r="AK1030" i="22"/>
  <c r="AK774" i="22"/>
  <c r="AK518" i="22"/>
  <c r="AK844" i="22"/>
  <c r="AK324" i="22"/>
  <c r="AK744" i="22"/>
  <c r="AK392" i="22"/>
  <c r="AC111" i="22"/>
  <c r="AC451" i="22"/>
  <c r="AC1639" i="22"/>
  <c r="AC1691" i="22"/>
  <c r="AC1753" i="22"/>
  <c r="AC1844" i="22"/>
  <c r="AC1813" i="22"/>
  <c r="AC895" i="22"/>
  <c r="AC373" i="22"/>
  <c r="AC458" i="22"/>
  <c r="AC510" i="22"/>
  <c r="AC580" i="22"/>
  <c r="AC1438" i="22"/>
  <c r="AC632" i="22"/>
  <c r="AC1490" i="22"/>
  <c r="AC241" i="22"/>
  <c r="AC589" i="22"/>
  <c r="AC674" i="22"/>
  <c r="AC726" i="22"/>
  <c r="AC796" i="22"/>
  <c r="AC1654" i="22"/>
  <c r="AC848" i="22"/>
  <c r="AC1160" i="22"/>
  <c r="AC769" i="22"/>
  <c r="AC1043" i="22"/>
  <c r="AC1196" i="22"/>
  <c r="AC1768" i="22"/>
  <c r="AC539" i="22"/>
  <c r="AC1779" i="22"/>
  <c r="AC1932" i="22"/>
  <c r="AC1984" i="22"/>
  <c r="AK2006" i="22"/>
  <c r="AK2045" i="22"/>
  <c r="AK1970" i="22"/>
  <c r="AK1947" i="22"/>
  <c r="AK1839" i="22"/>
  <c r="AK1759" i="22"/>
  <c r="AK1942" i="22"/>
  <c r="AK1921" i="22"/>
  <c r="AK1841" i="22"/>
  <c r="AK1761" i="22"/>
  <c r="AK1848" i="22"/>
  <c r="AK1768" i="22"/>
  <c r="AK1682" i="22"/>
  <c r="AK1842" i="22"/>
  <c r="AK1676" i="22"/>
  <c r="AK1562" i="22"/>
  <c r="AK1466" i="22"/>
  <c r="AK1870" i="22"/>
  <c r="AK1704" i="22"/>
  <c r="AK1560" i="22"/>
  <c r="AK1480" i="22"/>
  <c r="AK1739" i="22"/>
  <c r="AK1643" i="22"/>
  <c r="AK1563" i="22"/>
  <c r="AK1483" i="22"/>
  <c r="AK1705" i="22"/>
  <c r="AK1545" i="22"/>
  <c r="AK1386" i="22"/>
  <c r="AK1290" i="22"/>
  <c r="AK1210" i="22"/>
  <c r="AK1130" i="22"/>
  <c r="AK1395" i="22"/>
  <c r="AK1315" i="22"/>
  <c r="AK1717" i="22"/>
  <c r="AK1525" i="22"/>
  <c r="AK1376" i="22"/>
  <c r="AK1296" i="22"/>
  <c r="AK1200" i="22"/>
  <c r="AK1120" i="22"/>
  <c r="AK1401" i="22"/>
  <c r="AK1305" i="22"/>
  <c r="AK1225" i="22"/>
  <c r="AK1145" i="22"/>
  <c r="AK1039" i="22"/>
  <c r="AK959" i="22"/>
  <c r="AK879" i="22"/>
  <c r="AK783" i="22"/>
  <c r="AK1223" i="22"/>
  <c r="AK1053" i="22"/>
  <c r="AK861" i="22"/>
  <c r="AK707" i="22"/>
  <c r="AK627" i="22"/>
  <c r="AK531" i="22"/>
  <c r="AK451" i="22"/>
  <c r="AK1052" i="22"/>
  <c r="AK956" i="22"/>
  <c r="AK1203" i="22"/>
  <c r="AK1033" i="22"/>
  <c r="AK841" i="22"/>
  <c r="AK697" i="22"/>
  <c r="AK617" i="22"/>
  <c r="AK521" i="22"/>
  <c r="AK441" i="22"/>
  <c r="AK1042" i="22"/>
  <c r="AK946" i="22"/>
  <c r="AK866" i="22"/>
  <c r="AK786" i="22"/>
  <c r="AK690" i="22"/>
  <c r="AK610" i="22"/>
  <c r="AK530" i="22"/>
  <c r="AK434" i="22"/>
  <c r="AK346" i="22"/>
  <c r="AK868" i="22"/>
  <c r="AK676" i="22"/>
  <c r="AK516" i="22"/>
  <c r="AK348" i="22"/>
  <c r="AK357" i="22"/>
  <c r="AK277" i="22"/>
  <c r="AK768" i="22"/>
  <c r="AK576" i="22"/>
  <c r="AK416" i="22"/>
  <c r="AK264" i="22"/>
  <c r="AK307" i="22"/>
  <c r="AC50" i="22"/>
  <c r="AC63" i="22"/>
  <c r="AC783" i="22"/>
  <c r="AC553" i="22"/>
  <c r="AC355" i="22"/>
  <c r="AC261" i="22"/>
  <c r="AC901" i="22"/>
  <c r="AC1543" i="22"/>
  <c r="AC346" i="22"/>
  <c r="AC955" i="22"/>
  <c r="AC1595" i="22"/>
  <c r="AC398" i="22"/>
  <c r="AC1017" i="22"/>
  <c r="AC1657" i="22"/>
  <c r="AC468" i="22"/>
  <c r="AC1108" i="22"/>
  <c r="AC1748" i="22"/>
  <c r="AC1326" i="22"/>
  <c r="AC1077" i="22"/>
  <c r="AC1717" i="22"/>
  <c r="AC68" i="22"/>
  <c r="AC159" i="22"/>
  <c r="AC799" i="22"/>
  <c r="AC697" i="22"/>
  <c r="AC499" i="22"/>
  <c r="AC277" i="22"/>
  <c r="AC1047" i="22"/>
  <c r="AC1687" i="22"/>
  <c r="AC362" i="22"/>
  <c r="AC1099" i="22"/>
  <c r="AC1739" i="22"/>
  <c r="AC414" i="22"/>
  <c r="AC1161" i="22"/>
  <c r="AC1801" i="22"/>
  <c r="AC484" i="22"/>
  <c r="AC1252" i="22"/>
  <c r="AC1892" i="22"/>
  <c r="AC1342" i="22"/>
  <c r="AC1221" i="22"/>
  <c r="AC1861" i="22"/>
  <c r="AC536" i="22"/>
  <c r="AC1304" i="22"/>
  <c r="AC1944" i="22"/>
  <c r="AC1394" i="22"/>
  <c r="AC1810" i="22"/>
  <c r="AC375" i="22"/>
  <c r="AC145" i="22"/>
  <c r="AC913" i="22"/>
  <c r="AC715" i="22"/>
  <c r="AC493" i="22"/>
  <c r="AC1263" i="22"/>
  <c r="AC1903" i="22"/>
  <c r="AC578" i="22"/>
  <c r="AC1315" i="22"/>
  <c r="AC1955" i="22"/>
  <c r="AC630" i="22"/>
  <c r="AC1377" i="22"/>
  <c r="AC2017" i="22"/>
  <c r="AC700" i="22"/>
  <c r="AC1468" i="22"/>
  <c r="AC2048" i="22"/>
  <c r="AC1558" i="22"/>
  <c r="AC1437" i="22"/>
  <c r="AC112" i="22"/>
  <c r="AC752" i="22"/>
  <c r="AC1520" i="22"/>
  <c r="AC970" i="22"/>
  <c r="AC968" i="22"/>
  <c r="AC1314" i="22"/>
  <c r="AC167" i="22"/>
  <c r="AC577" i="22"/>
  <c r="AC413" i="22"/>
  <c r="AC1695" i="22"/>
  <c r="AC979" i="22"/>
  <c r="AC550" i="22"/>
  <c r="AC1809" i="22"/>
  <c r="AC1132" i="22"/>
  <c r="AC1542" i="22"/>
  <c r="AC424" i="22"/>
  <c r="AC1704" i="22"/>
  <c r="AC2055" i="22"/>
  <c r="AC903" i="22"/>
  <c r="AC475" i="22"/>
  <c r="AC1151" i="22"/>
  <c r="AC466" i="22"/>
  <c r="AC434" i="22"/>
  <c r="AC1939" i="22"/>
  <c r="AC1233" i="22"/>
  <c r="AC556" i="22"/>
  <c r="AC2093" i="22"/>
  <c r="AC2016" i="22"/>
  <c r="AC1128" i="22"/>
  <c r="AC1474" i="22"/>
  <c r="AC327" i="22"/>
  <c r="AC737" i="22"/>
  <c r="AC573" i="22"/>
  <c r="AC1855" i="22"/>
  <c r="AC1139" i="22"/>
  <c r="AC710" i="22"/>
  <c r="AC1969" i="22"/>
  <c r="AC1292" i="22"/>
  <c r="AC1638" i="22"/>
  <c r="AC2029" i="22"/>
  <c r="AC1088" i="22"/>
  <c r="AC2052" i="22"/>
  <c r="AC1562" i="22"/>
  <c r="AC2079" i="22"/>
  <c r="AK2062" i="22"/>
  <c r="AK1998" i="22"/>
  <c r="AK2044" i="22"/>
  <c r="AK1980" i="22"/>
  <c r="AK2085" i="22"/>
  <c r="AK2021" i="22"/>
  <c r="AK1957" i="22"/>
  <c r="AK2091" i="22"/>
  <c r="AK1963" i="22"/>
  <c r="AK1879" i="22"/>
  <c r="AK1815" i="22"/>
  <c r="AK1751" i="22"/>
  <c r="AK1958" i="22"/>
  <c r="AK1999" i="22"/>
  <c r="AK1897" i="22"/>
  <c r="AK1833" i="22"/>
  <c r="AK1769" i="22"/>
  <c r="AK1888" i="22"/>
  <c r="AK1824" i="22"/>
  <c r="AK1760" i="22"/>
  <c r="AK1690" i="22"/>
  <c r="AK1626" i="22"/>
  <c r="AK1794" i="22"/>
  <c r="AK1660" i="22"/>
  <c r="AK1570" i="22"/>
  <c r="AK1506" i="22"/>
  <c r="AK1442" i="22"/>
  <c r="AK1854" i="22"/>
  <c r="AK1720" i="22"/>
  <c r="AK1600" i="22"/>
  <c r="AK1536" i="22"/>
  <c r="AK1472" i="22"/>
  <c r="AK1747" i="22"/>
  <c r="AK1683" i="22"/>
  <c r="AK1619" i="22"/>
  <c r="AK1555" i="22"/>
  <c r="AK1491" i="22"/>
  <c r="AK1425" i="22"/>
  <c r="AK1657" i="22"/>
  <c r="AK1529" i="22"/>
  <c r="AK1394" i="22"/>
  <c r="AK1330" i="22"/>
  <c r="AK1266" i="22"/>
  <c r="AK1202" i="22"/>
  <c r="AK1138" i="22"/>
  <c r="AK1074" i="22"/>
  <c r="AK1371" i="22"/>
  <c r="AK1307" i="22"/>
  <c r="AK1243" i="22"/>
  <c r="AK1605" i="22"/>
  <c r="AK1477" i="22"/>
  <c r="AK1368" i="22"/>
  <c r="AK1304" i="22"/>
  <c r="AK1240" i="22"/>
  <c r="AK1176" i="22"/>
  <c r="AK1112" i="22"/>
  <c r="AK1409" i="22"/>
  <c r="AK1345" i="22"/>
  <c r="AK1281" i="22"/>
  <c r="AK1217" i="22"/>
  <c r="AK1153" i="22"/>
  <c r="AK1089" i="22"/>
  <c r="AK1015" i="22"/>
  <c r="AK951" i="22"/>
  <c r="AK887" i="22"/>
  <c r="AK823" i="22"/>
  <c r="AK759" i="22"/>
  <c r="AK1207" i="22"/>
  <c r="AK1077" i="22"/>
  <c r="AK941" i="22"/>
  <c r="AK813" i="22"/>
  <c r="AK699" i="22"/>
  <c r="AK635" i="22"/>
  <c r="AK571" i="22"/>
  <c r="AK507" i="22"/>
  <c r="AK443" i="22"/>
  <c r="AK1060" i="22"/>
  <c r="AK996" i="22"/>
  <c r="AK932" i="22"/>
  <c r="AK1187" i="22"/>
  <c r="AK1049" i="22"/>
  <c r="AK921" i="22"/>
  <c r="AK793" i="22"/>
  <c r="AK689" i="22"/>
  <c r="AK625" i="22"/>
  <c r="AK561" i="22"/>
  <c r="AK497" i="22"/>
  <c r="AK433" i="22"/>
  <c r="AK1050" i="22"/>
  <c r="AK986" i="22"/>
  <c r="AK922" i="22"/>
  <c r="AK858" i="22"/>
  <c r="AK794" i="22"/>
  <c r="AK730" i="22"/>
  <c r="AK666" i="22"/>
  <c r="AK602" i="22"/>
  <c r="AK538" i="22"/>
  <c r="AK474" i="22"/>
  <c r="AK410" i="22"/>
  <c r="AK338" i="22"/>
  <c r="AK884" i="22"/>
  <c r="AK756" i="22"/>
  <c r="AK628" i="22"/>
  <c r="AK500" i="22"/>
  <c r="AK364" i="22"/>
  <c r="AK404" i="22"/>
  <c r="AK333" i="22"/>
  <c r="AK269" i="22"/>
  <c r="AK784" i="22"/>
  <c r="AK656" i="22"/>
  <c r="AK528" i="22"/>
  <c r="AK394" i="22"/>
  <c r="AK272" i="22"/>
  <c r="AK347" i="22"/>
  <c r="AK283" i="22"/>
  <c r="AC58" i="22"/>
  <c r="AC47" i="22"/>
  <c r="AC463" i="22"/>
  <c r="AC105" i="22"/>
  <c r="AC617" i="22"/>
  <c r="AC291" i="22"/>
  <c r="AC803" i="22"/>
  <c r="AC453" i="22"/>
  <c r="AC967" i="22"/>
  <c r="AC1479" i="22"/>
  <c r="AC1991" i="22"/>
  <c r="AC538" i="22"/>
  <c r="AC1019" i="22"/>
  <c r="AC1531" i="22"/>
  <c r="AC78" i="22"/>
  <c r="AC590" i="22"/>
  <c r="AC1081" i="22"/>
  <c r="AC1593" i="22"/>
  <c r="AC148" i="22"/>
  <c r="AC660" i="22"/>
  <c r="AC1172" i="22"/>
  <c r="AC1684" i="22"/>
  <c r="AC1006" i="22"/>
  <c r="AC1518" i="22"/>
  <c r="AC1141" i="22"/>
  <c r="AC1653" i="22"/>
  <c r="AC28" i="22"/>
  <c r="AC49" i="22"/>
  <c r="AC223" i="22"/>
  <c r="AC735" i="22"/>
  <c r="AC377" i="22"/>
  <c r="AC889" i="22"/>
  <c r="AC563" i="22"/>
  <c r="AC213" i="22"/>
  <c r="AC725" i="22"/>
  <c r="AC1239" i="22"/>
  <c r="AC1751" i="22"/>
  <c r="AC298" i="22"/>
  <c r="AC810" i="22"/>
  <c r="AC1291" i="22"/>
  <c r="AC1803" i="22"/>
  <c r="AC350" i="22"/>
  <c r="AC862" i="22"/>
  <c r="AC1353" i="22"/>
  <c r="AC1865" i="22"/>
  <c r="AC420" i="22"/>
  <c r="AC932" i="22"/>
  <c r="AC1444" i="22"/>
  <c r="AC1956" i="22"/>
  <c r="AC1278" i="22"/>
  <c r="AC1790" i="22"/>
  <c r="AC1413" i="22"/>
  <c r="AC1925" i="22"/>
  <c r="AC472" i="22"/>
  <c r="AC984" i="22"/>
  <c r="AC1496" i="22"/>
  <c r="AC2008" i="22"/>
  <c r="AC1330" i="22"/>
  <c r="AC1846" i="22"/>
  <c r="AC2002" i="22"/>
  <c r="AC439" i="22"/>
  <c r="AC81" i="22"/>
  <c r="AC593" i="22"/>
  <c r="AC267" i="22"/>
  <c r="AC779" i="22"/>
  <c r="AC429" i="22"/>
  <c r="AC941" i="22"/>
  <c r="AC1455" i="22"/>
  <c r="AC1967" i="22"/>
  <c r="AC514" i="22"/>
  <c r="AC995" i="22"/>
  <c r="AC1507" i="22"/>
  <c r="AC2019" i="22"/>
  <c r="AC566" i="22"/>
  <c r="AC1057" i="22"/>
  <c r="AC1569" i="22"/>
  <c r="AC124" i="22"/>
  <c r="AC636" i="22"/>
  <c r="AC1148" i="22"/>
  <c r="AC1660" i="22"/>
  <c r="AC982" i="22"/>
  <c r="AC1494" i="22"/>
  <c r="AC1117" i="22"/>
  <c r="AC1629" i="22"/>
  <c r="AC176" i="22"/>
  <c r="AC688" i="22"/>
  <c r="AC1200" i="22"/>
  <c r="AC1712" i="22"/>
  <c r="AC1034" i="22"/>
  <c r="AC840" i="22"/>
  <c r="AC1864" i="22"/>
  <c r="AC1698" i="22"/>
  <c r="AC295" i="22"/>
  <c r="AC449" i="22"/>
  <c r="AC635" i="22"/>
  <c r="AC797" i="22"/>
  <c r="AC1823" i="22"/>
  <c r="AC882" i="22"/>
  <c r="AC1875" i="22"/>
  <c r="AC934" i="22"/>
  <c r="AC1937" i="22"/>
  <c r="AC1004" i="22"/>
  <c r="AC2028" i="22"/>
  <c r="AC160" i="22"/>
  <c r="AC552" i="22"/>
  <c r="AC1576" i="22"/>
  <c r="AC1410" i="22"/>
  <c r="AC2083" i="22"/>
  <c r="AC161" i="22"/>
  <c r="AC347" i="22"/>
  <c r="AC509" i="22"/>
  <c r="AC1535" i="22"/>
  <c r="AC594" i="22"/>
  <c r="AC1459" i="22"/>
  <c r="AC518" i="22"/>
  <c r="AC1521" i="22"/>
  <c r="AC588" i="22"/>
  <c r="AC1612" i="22"/>
  <c r="AC1446" i="22"/>
  <c r="AC1581" i="22"/>
  <c r="AC640" i="22"/>
  <c r="AC1664" i="22"/>
  <c r="AC1338" i="22"/>
  <c r="AC1854" i="22"/>
  <c r="AC850" i="22"/>
  <c r="AC1843" i="22"/>
  <c r="AC902" i="22"/>
  <c r="AC1905" i="22"/>
  <c r="AC972" i="22"/>
  <c r="AC1996" i="22"/>
  <c r="AC966" i="22"/>
  <c r="AC1965" i="22"/>
  <c r="AC1024" i="22"/>
  <c r="AC2049" i="22"/>
  <c r="AC1530" i="22"/>
  <c r="AC2047" i="22"/>
  <c r="AK56" i="22"/>
  <c r="AK129" i="22"/>
  <c r="AK124" i="22"/>
  <c r="AC1018" i="22"/>
  <c r="AK1978" i="22"/>
  <c r="AK1852" i="22"/>
  <c r="AK147" i="22"/>
  <c r="AK130" i="22"/>
  <c r="AK234" i="22"/>
  <c r="AC800" i="22"/>
  <c r="AK2000" i="22"/>
  <c r="AK1939" i="22"/>
  <c r="AK1943" i="22"/>
  <c r="AK1780" i="22"/>
  <c r="AK1558" i="22"/>
  <c r="AK1572" i="22"/>
  <c r="AK1575" i="22"/>
  <c r="AK1382" i="22"/>
  <c r="AK1407" i="22"/>
  <c r="AK1397" i="22"/>
  <c r="AK1051" i="22"/>
  <c r="AK715" i="22"/>
  <c r="AK623" i="22"/>
  <c r="AK968" i="22"/>
  <c r="AK1772" i="22"/>
  <c r="AK1550" i="22"/>
  <c r="AK1564" i="22"/>
  <c r="AK1567" i="22"/>
  <c r="AK1374" i="22"/>
  <c r="AK1399" i="22"/>
  <c r="AK1398" i="22"/>
  <c r="AK1140" i="22"/>
  <c r="AK1245" i="22"/>
  <c r="AK979" i="22"/>
  <c r="AK723" i="22"/>
  <c r="AK741" i="22"/>
  <c r="AK471" i="22"/>
  <c r="AK896" i="22"/>
  <c r="AK737" i="22"/>
  <c r="AK469" i="22"/>
  <c r="AK894" i="22"/>
  <c r="AK374" i="22"/>
  <c r="AK572" i="22"/>
  <c r="AK305" i="22"/>
  <c r="AK472" i="22"/>
  <c r="AC22" i="22"/>
  <c r="AC329" i="22"/>
  <c r="AC677" i="22"/>
  <c r="AC814" i="22"/>
  <c r="AC884" i="22"/>
  <c r="AC1742" i="22"/>
  <c r="AC275" i="22"/>
  <c r="AC1463" i="22"/>
  <c r="AC1577" i="22"/>
  <c r="AC1637" i="22"/>
  <c r="AC151" i="22"/>
  <c r="AC1679" i="22"/>
  <c r="AC1793" i="22"/>
  <c r="AC1884" i="22"/>
  <c r="AC1936" i="22"/>
  <c r="AK721" i="22"/>
  <c r="AK886" i="22"/>
  <c r="AK366" i="22"/>
  <c r="AK297" i="22"/>
  <c r="AC30" i="22"/>
  <c r="AC741" i="22"/>
  <c r="AC878" i="22"/>
  <c r="AC1806" i="22"/>
  <c r="AC339" i="22"/>
  <c r="AC1579" i="22"/>
  <c r="AC1732" i="22"/>
  <c r="AC1784" i="22"/>
  <c r="AC555" i="22"/>
  <c r="AC1795" i="22"/>
  <c r="AC1948" i="22"/>
  <c r="AC1922" i="22"/>
  <c r="AC1361" i="22"/>
  <c r="AC455" i="22"/>
  <c r="AC140" i="22"/>
  <c r="AC2082" i="22"/>
  <c r="AK1979" i="22"/>
  <c r="AK1775" i="22"/>
  <c r="AK1983" i="22"/>
  <c r="AK1777" i="22"/>
  <c r="AK1784" i="22"/>
  <c r="AK1618" i="22"/>
  <c r="AK1708" i="22"/>
  <c r="AK1498" i="22"/>
  <c r="AK1736" i="22"/>
  <c r="AK1496" i="22"/>
  <c r="AK1675" i="22"/>
  <c r="AK1499" i="22"/>
  <c r="AK1577" i="22"/>
  <c r="AK1322" i="22"/>
  <c r="AK1146" i="22"/>
  <c r="AK1331" i="22"/>
  <c r="AK1589" i="22"/>
  <c r="AK1312" i="22"/>
  <c r="AK1136" i="22"/>
  <c r="AK1337" i="22"/>
  <c r="AK1161" i="22"/>
  <c r="AK975" i="22"/>
  <c r="AK815" i="22"/>
  <c r="AK1095" i="22"/>
  <c r="AK733" i="22"/>
  <c r="AK563" i="22"/>
  <c r="AK1075" i="22"/>
  <c r="AK1235" i="22"/>
  <c r="AK905" i="22"/>
  <c r="AK633" i="22"/>
  <c r="AK457" i="22"/>
  <c r="AK978" i="22"/>
  <c r="AK802" i="22"/>
  <c r="AK626" i="22"/>
  <c r="AK466" i="22"/>
  <c r="AK282" i="22"/>
  <c r="AK380" i="22"/>
  <c r="AK293" i="22"/>
  <c r="AK640" i="22"/>
  <c r="AK280" i="22"/>
  <c r="AC34" i="22"/>
  <c r="AC527" i="22"/>
  <c r="AC227" i="22"/>
  <c r="AC773" i="22"/>
  <c r="AC90" i="22"/>
  <c r="AC1467" i="22"/>
  <c r="AC910" i="22"/>
  <c r="AC212" i="22"/>
  <c r="AC980" i="22"/>
  <c r="AC1070" i="22"/>
  <c r="AC1589" i="22"/>
  <c r="AC67" i="22"/>
  <c r="AC441" i="22"/>
  <c r="AC149" i="22"/>
  <c r="AC1559" i="22"/>
  <c r="AC1611" i="22"/>
  <c r="AC926" i="22"/>
  <c r="AC356" i="22"/>
  <c r="AC1764" i="22"/>
  <c r="AC965" i="22"/>
  <c r="AC408" i="22"/>
  <c r="AC1048" i="22"/>
  <c r="AC1266" i="22"/>
  <c r="AC247" i="22"/>
  <c r="AC657" i="22"/>
  <c r="AC365" i="22"/>
  <c r="AC1775" i="22"/>
  <c r="AC1059" i="22"/>
  <c r="AC502" i="22"/>
  <c r="AC1889" i="22"/>
  <c r="AC1212" i="22"/>
  <c r="AC1430" i="22"/>
  <c r="AC1949" i="22"/>
  <c r="AC1264" i="22"/>
  <c r="AC712" i="22"/>
  <c r="AC1986" i="22"/>
  <c r="AC763" i="22"/>
  <c r="AC754" i="22"/>
  <c r="AC1553" i="22"/>
  <c r="AC2096" i="22"/>
  <c r="AC1448" i="22"/>
  <c r="AC647" i="22"/>
  <c r="AC637" i="22"/>
  <c r="AC178" i="22"/>
  <c r="AC977" i="22"/>
  <c r="AC1580" i="22"/>
  <c r="AC872" i="22"/>
  <c r="AC2094" i="22"/>
  <c r="AC923" i="22"/>
  <c r="AC914" i="22"/>
  <c r="AC1713" i="22"/>
  <c r="AC1126" i="22"/>
  <c r="AC832" i="22"/>
  <c r="AC1434" i="22"/>
  <c r="AK2078" i="22"/>
  <c r="AK2060" i="22"/>
  <c r="AK1932" i="22"/>
  <c r="AK1973" i="22"/>
  <c r="AK1995" i="22"/>
  <c r="AK1831" i="22"/>
  <c r="AK1886" i="22"/>
  <c r="AK1913" i="22"/>
  <c r="AK1785" i="22"/>
  <c r="AK1840" i="22"/>
  <c r="AK1706" i="22"/>
  <c r="AK1826" i="22"/>
  <c r="AK1586" i="22"/>
  <c r="AK1458" i="22"/>
  <c r="AK1756" i="22"/>
  <c r="AK1552" i="22"/>
  <c r="AK1424" i="22"/>
  <c r="AK1635" i="22"/>
  <c r="AK1507" i="22"/>
  <c r="AK1689" i="22"/>
  <c r="AK1433" i="22"/>
  <c r="AK1282" i="22"/>
  <c r="AK1154" i="22"/>
  <c r="AK1387" i="22"/>
  <c r="AK1259" i="22"/>
  <c r="AK1509" i="22"/>
  <c r="AK1320" i="22"/>
  <c r="AK1192" i="22"/>
  <c r="AK1064" i="22"/>
  <c r="AK1297" i="22"/>
  <c r="AK1169" i="22"/>
  <c r="AK1031" i="22"/>
  <c r="AK903" i="22"/>
  <c r="AK775" i="22"/>
  <c r="AK1111" i="22"/>
  <c r="AK717" i="22"/>
  <c r="AK587" i="22"/>
  <c r="AK459" i="22"/>
  <c r="AK1012" i="22"/>
  <c r="AK1219" i="22"/>
  <c r="AK953" i="22"/>
  <c r="AK705" i="22"/>
  <c r="AK577" i="22"/>
  <c r="AK449" i="22"/>
  <c r="AK1002" i="22"/>
  <c r="AK874" i="22"/>
  <c r="AK746" i="22"/>
  <c r="AK618" i="22"/>
  <c r="AK490" i="22"/>
  <c r="AK354" i="22"/>
  <c r="AK788" i="22"/>
  <c r="AK532" i="22"/>
  <c r="AK274" i="22"/>
  <c r="AK285" i="22"/>
  <c r="AK688" i="22"/>
  <c r="AK432" i="22"/>
  <c r="AK299" i="22"/>
  <c r="AC77" i="22"/>
  <c r="AC489" i="22"/>
  <c r="AC675" i="22"/>
  <c r="AC837" i="22"/>
  <c r="AC1863" i="22"/>
  <c r="AC922" i="22"/>
  <c r="AC1915" i="22"/>
  <c r="AC953" i="22"/>
  <c r="AC1977" i="22"/>
  <c r="AC1044" i="22"/>
  <c r="AC2069" i="22"/>
  <c r="AC1013" i="22"/>
  <c r="AC2037" i="22"/>
  <c r="AC95" i="22"/>
  <c r="AC249" i="22"/>
  <c r="AC435" i="22"/>
  <c r="AC597" i="22"/>
  <c r="AC170" i="22"/>
  <c r="AC1163" i="22"/>
  <c r="AC222" i="22"/>
  <c r="AC1225" i="22"/>
  <c r="AC292" i="22"/>
  <c r="AC1828" i="22"/>
  <c r="AC1662" i="22"/>
  <c r="AC1797" i="22"/>
  <c r="AC856" i="22"/>
  <c r="AC1880" i="22"/>
  <c r="AC1714" i="22"/>
  <c r="AC311" i="22"/>
  <c r="AC465" i="22"/>
  <c r="AC651" i="22"/>
  <c r="AC813" i="22"/>
  <c r="AC1839" i="22"/>
  <c r="AC898" i="22"/>
  <c r="AC1891" i="22"/>
  <c r="AC954" i="22"/>
  <c r="AC1953" i="22"/>
  <c r="AC1532" i="22"/>
  <c r="AC1366" i="22"/>
  <c r="AC1501" i="22"/>
  <c r="AC560" i="22"/>
  <c r="AC1584" i="22"/>
  <c r="AC584" i="22"/>
  <c r="AC1442" i="22"/>
  <c r="AC193" i="22"/>
  <c r="AC541" i="22"/>
  <c r="AC626" i="22"/>
  <c r="AC678" i="22"/>
  <c r="AC1681" i="22"/>
  <c r="AC1772" i="22"/>
  <c r="AC296" i="22"/>
  <c r="AC1154" i="22"/>
  <c r="AC775" i="22"/>
  <c r="AC253" i="22"/>
  <c r="AC338" i="22"/>
  <c r="AC262" i="22"/>
  <c r="AC332" i="22"/>
  <c r="AC1190" i="22"/>
  <c r="AC384" i="22"/>
  <c r="AC1210" i="22"/>
  <c r="AC1882" i="22"/>
  <c r="AC646" i="22"/>
  <c r="AC716" i="22"/>
  <c r="AC1574" i="22"/>
  <c r="AC768" i="22"/>
  <c r="AC1402" i="22"/>
  <c r="AC1603" i="22"/>
  <c r="AC1808" i="22"/>
  <c r="AK902" i="22"/>
  <c r="AK313" i="22"/>
  <c r="AC613" i="22"/>
  <c r="AC1678" i="22"/>
  <c r="AC1451" i="22"/>
  <c r="AC1656" i="22"/>
  <c r="AC1667" i="22"/>
  <c r="AC1872" i="22"/>
  <c r="AC1312" i="22"/>
  <c r="AC1901" i="22"/>
  <c r="AK2011" i="22"/>
  <c r="AK2015" i="22"/>
  <c r="AK1816" i="22"/>
  <c r="AK1594" i="22"/>
  <c r="AK1608" i="22"/>
  <c r="AK1611" i="22"/>
  <c r="AK1449" i="22"/>
  <c r="AK1082" i="22"/>
  <c r="AK1461" i="22"/>
  <c r="AK1072" i="22"/>
  <c r="AK1097" i="22"/>
  <c r="AK751" i="22"/>
  <c r="AK659" i="22"/>
  <c r="AK1004" i="22"/>
  <c r="AK777" i="22"/>
  <c r="AK393" i="22"/>
  <c r="AK738" i="22"/>
  <c r="AK398" i="22"/>
  <c r="AK420" i="22"/>
  <c r="AK672" i="22"/>
  <c r="AK275" i="22"/>
  <c r="AC99" i="22"/>
  <c r="AC1927" i="22"/>
  <c r="AC654" i="22"/>
  <c r="AC1492" i="22"/>
  <c r="AC20" i="22"/>
  <c r="AC115" i="22"/>
  <c r="AC106" i="22"/>
  <c r="AC798" i="22"/>
  <c r="AC1508" i="22"/>
  <c r="AC280" i="22"/>
  <c r="AC1778" i="22"/>
  <c r="AC331" i="22"/>
  <c r="AC322" i="22"/>
  <c r="AC993" i="22"/>
  <c r="AC1724" i="22"/>
  <c r="AC496" i="22"/>
  <c r="AC1736" i="22"/>
  <c r="AC925" i="22"/>
  <c r="AC620" i="22"/>
  <c r="AC1282" i="22"/>
  <c r="AC1663" i="22"/>
  <c r="AC2001" i="22"/>
  <c r="AC1896" i="22"/>
  <c r="AC1087" i="22"/>
  <c r="AC780" i="22"/>
  <c r="AC1600" i="22"/>
  <c r="AK2030" i="22"/>
  <c r="AK2053" i="22"/>
  <c r="AK1911" i="22"/>
  <c r="AK2063" i="22"/>
  <c r="AK1920" i="22"/>
  <c r="AK1658" i="22"/>
  <c r="AK1538" i="22"/>
  <c r="AK1656" i="22"/>
  <c r="AK1715" i="22"/>
  <c r="AK1459" i="22"/>
  <c r="AK1362" i="22"/>
  <c r="AK1106" i="22"/>
  <c r="AK1669" i="22"/>
  <c r="AK1272" i="22"/>
  <c r="AK1377" i="22"/>
  <c r="AK1121" i="22"/>
  <c r="AK855" i="22"/>
  <c r="AK1005" i="22"/>
  <c r="AK603" i="22"/>
  <c r="AK1028" i="22"/>
  <c r="AK985" i="22"/>
  <c r="AK593" i="22"/>
  <c r="AK1018" i="22"/>
  <c r="AK762" i="22"/>
  <c r="AK506" i="22"/>
  <c r="AK820" i="22"/>
  <c r="AK300" i="22"/>
  <c r="AK720" i="22"/>
  <c r="AK379" i="22"/>
  <c r="AC207" i="22"/>
  <c r="AC547" i="22"/>
  <c r="AC1735" i="22"/>
  <c r="AC1787" i="22"/>
  <c r="AC1849" i="22"/>
  <c r="AC1940" i="22"/>
  <c r="AC1909" i="22"/>
  <c r="AC121" i="22"/>
  <c r="AC469" i="22"/>
  <c r="AC554" i="22"/>
  <c r="AC606" i="22"/>
  <c r="AC676" i="22"/>
  <c r="AC1534" i="22"/>
  <c r="AC728" i="22"/>
  <c r="AC1586" i="22"/>
  <c r="AC337" i="22"/>
  <c r="AC685" i="22"/>
  <c r="AC770" i="22"/>
  <c r="AC822" i="22"/>
  <c r="AC892" i="22"/>
  <c r="AC1750" i="22"/>
  <c r="AC944" i="22"/>
  <c r="AC1352" i="22"/>
  <c r="AC123" i="22"/>
  <c r="AC1363" i="22"/>
  <c r="AC1516" i="22"/>
  <c r="AC2089" i="22"/>
  <c r="AC859" i="22"/>
  <c r="AC1971" i="22"/>
  <c r="AC2064" i="22"/>
  <c r="AC986" i="22"/>
  <c r="AC390" i="22"/>
  <c r="AC1318" i="22"/>
  <c r="AC1274" i="22"/>
  <c r="AK1722" i="22"/>
  <c r="AK328" i="22"/>
  <c r="AC1397" i="22"/>
  <c r="AC2007" i="22"/>
  <c r="AC164" i="22"/>
  <c r="AC1022" i="22"/>
  <c r="AC1074" i="22"/>
  <c r="AC695" i="22"/>
  <c r="AC173" i="22"/>
  <c r="AC258" i="22"/>
  <c r="AC380" i="22"/>
  <c r="AC1238" i="22"/>
  <c r="AC432" i="22"/>
  <c r="AC328" i="22"/>
  <c r="AC370" i="22"/>
  <c r="AC492" i="22"/>
  <c r="AC1064" i="22"/>
  <c r="AC673" i="22"/>
  <c r="AC1100" i="22"/>
  <c r="AC1152" i="22"/>
  <c r="AC1331" i="22"/>
  <c r="AC1484" i="22"/>
  <c r="AC201" i="22"/>
  <c r="AC1756" i="22"/>
  <c r="AC991" i="22"/>
  <c r="AK382" i="22"/>
  <c r="AK263" i="22"/>
  <c r="AC750" i="22"/>
  <c r="AC211" i="22"/>
  <c r="AC1604" i="22"/>
  <c r="AC427" i="22"/>
  <c r="AC1820" i="22"/>
  <c r="AC1119" i="22"/>
  <c r="AC1727" i="22"/>
  <c r="AK1988" i="22"/>
  <c r="AK1807" i="22"/>
  <c r="AK1793" i="22"/>
  <c r="AK1634" i="22"/>
  <c r="AK1434" i="22"/>
  <c r="AK1432" i="22"/>
  <c r="AK1435" i="22"/>
  <c r="AK1258" i="22"/>
  <c r="AK1267" i="22"/>
  <c r="AK1248" i="22"/>
  <c r="AK1273" i="22"/>
  <c r="AK911" i="22"/>
  <c r="AK957" i="22"/>
  <c r="AK499" i="22"/>
  <c r="AK1107" i="22"/>
  <c r="AK569" i="22"/>
  <c r="AK914" i="22"/>
  <c r="AK562" i="22"/>
  <c r="AK772" i="22"/>
  <c r="AK325" i="22"/>
  <c r="AK312" i="22"/>
  <c r="AC399" i="22"/>
  <c r="AC517" i="22"/>
  <c r="AC1339" i="22"/>
  <c r="AC84" i="22"/>
  <c r="AC543" i="22"/>
  <c r="AC661" i="22"/>
  <c r="AC1355" i="22"/>
  <c r="AC228" i="22"/>
  <c r="AC1726" i="22"/>
  <c r="AC1560" i="22"/>
  <c r="AC759" i="22"/>
  <c r="AC877" i="22"/>
  <c r="AC1571" i="22"/>
  <c r="AC444" i="22"/>
  <c r="AC1053" i="22"/>
  <c r="AC1776" i="22"/>
  <c r="AC935" i="22"/>
  <c r="AC1747" i="22"/>
  <c r="AC928" i="22"/>
  <c r="AC801" i="22"/>
  <c r="AC1171" i="22"/>
  <c r="AC1478" i="22"/>
  <c r="AC225" i="22"/>
  <c r="AC1907" i="22"/>
  <c r="AC1261" i="22"/>
  <c r="AC1822" i="22"/>
  <c r="AK2012" i="22"/>
  <c r="AK1986" i="22"/>
  <c r="AK1865" i="22"/>
  <c r="AK1792" i="22"/>
  <c r="AK1724" i="22"/>
  <c r="AK1750" i="22"/>
  <c r="AK1504" i="22"/>
  <c r="AK1587" i="22"/>
  <c r="AK1593" i="22"/>
  <c r="AK1234" i="22"/>
  <c r="AK1406" i="22"/>
  <c r="AK1144" i="22"/>
  <c r="AK1249" i="22"/>
  <c r="AK983" i="22"/>
  <c r="AK749" i="22"/>
  <c r="AK900" i="22"/>
  <c r="AK465" i="22"/>
  <c r="AK634" i="22"/>
  <c r="AK564" i="22"/>
  <c r="AK464" i="22"/>
  <c r="AC361" i="22"/>
  <c r="AC794" i="22"/>
  <c r="AC916" i="22"/>
  <c r="AC51" i="22"/>
  <c r="AC1495" i="22"/>
  <c r="AC1609" i="22"/>
  <c r="AC1700" i="22"/>
  <c r="AC1752" i="22"/>
  <c r="AC523" i="22"/>
  <c r="AC1763" i="22"/>
  <c r="AC1916" i="22"/>
  <c r="AC1968" i="22"/>
  <c r="AC1311" i="22"/>
  <c r="AC1450" i="22"/>
  <c r="AC82" i="22"/>
  <c r="AC128" i="22"/>
  <c r="AC2050" i="22"/>
  <c r="AC512" i="22"/>
  <c r="AC1894" i="22"/>
  <c r="AK646" i="22"/>
  <c r="AC698" i="22"/>
  <c r="AC1513" i="22"/>
  <c r="AC1729" i="22"/>
  <c r="AC199" i="22"/>
  <c r="AK1887" i="22"/>
  <c r="AK1714" i="22"/>
  <c r="AK1528" i="22"/>
  <c r="AK1338" i="22"/>
  <c r="AK1328" i="22"/>
  <c r="AK1007" i="22"/>
  <c r="AK579" i="22"/>
  <c r="AK649" i="22"/>
  <c r="AK658" i="22"/>
  <c r="AK266" i="22"/>
  <c r="AC61" i="22"/>
  <c r="AC602" i="22"/>
  <c r="AC2072" i="22"/>
  <c r="AC883" i="22"/>
  <c r="AC1417" i="22"/>
  <c r="AC920" i="22"/>
  <c r="AC237" i="22"/>
  <c r="AC1633" i="22"/>
  <c r="AC1136" i="22"/>
  <c r="AC1830" i="22"/>
  <c r="AC1900" i="22"/>
  <c r="AC1887" i="22"/>
  <c r="AC1990" i="22"/>
  <c r="AC2061" i="22"/>
  <c r="AC1306" i="22"/>
  <c r="AK1989" i="22"/>
  <c r="AK1935" i="22"/>
  <c r="AK1856" i="22"/>
  <c r="AK1474" i="22"/>
  <c r="AK1651" i="22"/>
  <c r="AK1298" i="22"/>
  <c r="AK1541" i="22"/>
  <c r="AK1313" i="22"/>
  <c r="AK791" i="22"/>
  <c r="AK539" i="22"/>
  <c r="AK857" i="22"/>
  <c r="AK954" i="22"/>
  <c r="AK442" i="22"/>
  <c r="AK365" i="22"/>
  <c r="AK315" i="22"/>
  <c r="AC197" i="22"/>
  <c r="AC334" i="22"/>
  <c r="AC1262" i="22"/>
  <c r="AC983" i="22"/>
  <c r="AC1097" i="22"/>
  <c r="AC1157" i="22"/>
  <c r="AC2042" i="22"/>
  <c r="AC1199" i="22"/>
  <c r="AC1313" i="22"/>
  <c r="AC1373" i="22"/>
  <c r="AC1186" i="22"/>
  <c r="AC422" i="22"/>
  <c r="AC1926" i="22"/>
  <c r="AC1009" i="22"/>
  <c r="AC1594" i="22"/>
  <c r="AC1453" i="22"/>
  <c r="AC1551" i="22"/>
  <c r="AC1725" i="22"/>
  <c r="AK477" i="22"/>
  <c r="AK588" i="22"/>
  <c r="AC265" i="22"/>
  <c r="AC820" i="22"/>
  <c r="AC1399" i="22"/>
  <c r="AC1573" i="22"/>
  <c r="AC1615" i="22"/>
  <c r="AC1789" i="22"/>
  <c r="AC1105" i="22"/>
  <c r="AC1841" i="22"/>
  <c r="AK1981" i="22"/>
  <c r="AK1894" i="22"/>
  <c r="AK1896" i="22"/>
  <c r="AK1778" i="22"/>
  <c r="AK1774" i="22"/>
  <c r="AK1691" i="22"/>
  <c r="AK1641" i="22"/>
  <c r="AK1162" i="22"/>
  <c r="AK1621" i="22"/>
  <c r="AK1168" i="22"/>
  <c r="AK1177" i="22"/>
  <c r="AK831" i="22"/>
  <c r="AK797" i="22"/>
  <c r="AK403" i="22"/>
  <c r="AK937" i="22"/>
  <c r="AK489" i="22"/>
  <c r="AK818" i="22"/>
  <c r="AK482" i="22"/>
  <c r="AK612" i="22"/>
  <c r="AK832" i="22"/>
  <c r="AK355" i="22"/>
  <c r="AC169" i="22"/>
  <c r="AC1287" i="22"/>
  <c r="AC1979" i="22"/>
  <c r="AC724" i="22"/>
  <c r="AC1461" i="22"/>
  <c r="AC313" i="22"/>
  <c r="AC1303" i="22"/>
  <c r="AC158" i="22"/>
  <c r="AC868" i="22"/>
  <c r="AC1477" i="22"/>
  <c r="AC1138" i="22"/>
  <c r="AC529" i="22"/>
  <c r="AC1519" i="22"/>
  <c r="AC374" i="22"/>
  <c r="AC1084" i="22"/>
  <c r="AC1693" i="22"/>
  <c r="AC456" i="22"/>
  <c r="AC507" i="22"/>
  <c r="AC1041" i="22"/>
  <c r="AC1192" i="22"/>
  <c r="AC381" i="22"/>
  <c r="AC486" i="22"/>
  <c r="AC616" i="22"/>
  <c r="AC667" i="22"/>
  <c r="AC1201" i="22"/>
  <c r="AC576" i="22"/>
  <c r="AK2094" i="22"/>
  <c r="AK1948" i="22"/>
  <c r="AK2027" i="22"/>
  <c r="AK1902" i="22"/>
  <c r="AK1801" i="22"/>
  <c r="AK1602" i="22"/>
  <c r="AK1790" i="22"/>
  <c r="AK1440" i="22"/>
  <c r="AK1523" i="22"/>
  <c r="AK1465" i="22"/>
  <c r="AK1170" i="22"/>
  <c r="AK1275" i="22"/>
  <c r="AK1336" i="22"/>
  <c r="AK1080" i="22"/>
  <c r="AK1185" i="22"/>
  <c r="AK919" i="22"/>
  <c r="AK1143" i="22"/>
  <c r="AK667" i="22"/>
  <c r="AK411" i="22"/>
  <c r="AK1123" i="22"/>
  <c r="AK657" i="22"/>
  <c r="AK401" i="22"/>
  <c r="AK826" i="22"/>
  <c r="AK570" i="22"/>
  <c r="AK306" i="22"/>
  <c r="AK436" i="22"/>
  <c r="AK848" i="22"/>
  <c r="AC45" i="22"/>
  <c r="AC873" i="22"/>
  <c r="AC1223" i="22"/>
  <c r="AC1275" i="22"/>
  <c r="AC1337" i="22"/>
  <c r="AC1428" i="22"/>
  <c r="AC479" i="22"/>
  <c r="AC819" i="22"/>
  <c r="AC94" i="22"/>
  <c r="AC216" i="22"/>
  <c r="AC310" i="22"/>
  <c r="AC807" i="22"/>
  <c r="AC947" i="22"/>
  <c r="AC1536" i="22"/>
  <c r="AC1582" i="22"/>
  <c r="AK1783" i="22"/>
  <c r="AK1339" i="22"/>
  <c r="AK727" i="22"/>
  <c r="AK475" i="22"/>
  <c r="AK729" i="22"/>
  <c r="AK890" i="22"/>
  <c r="AK370" i="22"/>
  <c r="AK301" i="22"/>
  <c r="AC26" i="22"/>
  <c r="AC709" i="22"/>
  <c r="AC846" i="22"/>
  <c r="AC1774" i="22"/>
  <c r="AC307" i="22"/>
  <c r="AC1547" i="22"/>
  <c r="AC1669" i="22"/>
  <c r="AC183" i="22"/>
  <c r="AC1711" i="22"/>
  <c r="AC1825" i="22"/>
  <c r="AC1885" i="22"/>
  <c r="AC1858" i="22"/>
  <c r="AC1425" i="22"/>
  <c r="AC519" i="22"/>
  <c r="AC2033" i="22"/>
  <c r="AC460" i="22"/>
  <c r="AC1665" i="22"/>
  <c r="AK488" i="22"/>
  <c r="AC27" i="22"/>
  <c r="AC87" i="22"/>
  <c r="AC2022" i="22"/>
  <c r="AC2014" i="22"/>
  <c r="AK1889" i="22"/>
  <c r="AK1514" i="22"/>
  <c r="AK1515" i="22"/>
  <c r="AK1363" i="22"/>
  <c r="AK1353" i="22"/>
  <c r="AK1127" i="22"/>
  <c r="AK924" i="22"/>
  <c r="AK994" i="22"/>
  <c r="AK298" i="22"/>
  <c r="AK512" i="22"/>
  <c r="AC739" i="22"/>
  <c r="AC1401" i="22"/>
  <c r="AC65" i="22"/>
  <c r="AC746" i="22"/>
  <c r="AC1086" i="22"/>
  <c r="AC2067" i="22"/>
  <c r="AC929" i="22"/>
  <c r="AC1302" i="22"/>
  <c r="AC498" i="22"/>
  <c r="AC135" i="22"/>
  <c r="AC1324" i="22"/>
  <c r="AC658" i="22"/>
  <c r="AK2076" i="22"/>
  <c r="AK1847" i="22"/>
  <c r="AK1858" i="22"/>
  <c r="AK1568" i="22"/>
  <c r="AK1721" i="22"/>
  <c r="AK1403" i="22"/>
  <c r="AK1208" i="22"/>
  <c r="AK1047" i="22"/>
  <c r="AK877" i="22"/>
  <c r="AK964" i="22"/>
  <c r="AK529" i="22"/>
  <c r="AK698" i="22"/>
  <c r="AK692" i="22"/>
  <c r="AK592" i="22"/>
  <c r="AC719" i="22"/>
  <c r="AC282" i="22"/>
  <c r="AC404" i="22"/>
  <c r="AC60" i="22"/>
  <c r="AC633" i="22"/>
  <c r="AC1035" i="22"/>
  <c r="AC1188" i="22"/>
  <c r="AC1240" i="22"/>
  <c r="AC849" i="22"/>
  <c r="AC1251" i="22"/>
  <c r="AC1404" i="22"/>
  <c r="AC1456" i="22"/>
  <c r="AC285" i="22"/>
  <c r="AC1350" i="22"/>
  <c r="AC1023" i="22"/>
  <c r="AC1069" i="22"/>
  <c r="AC1393" i="22"/>
  <c r="AC1786" i="22"/>
  <c r="G14" i="5"/>
  <c r="L37" i="15"/>
  <c r="J37" i="15"/>
  <c r="AT114" i="5"/>
  <c r="J16" i="15"/>
  <c r="D11" i="5"/>
  <c r="G29" i="5"/>
  <c r="G30" i="5"/>
  <c r="J24" i="15"/>
  <c r="BI61" i="5"/>
  <c r="BI64" i="5"/>
  <c r="BI62" i="5"/>
  <c r="BI65" i="5"/>
  <c r="BI69" i="5"/>
  <c r="BI68" i="5"/>
  <c r="BI66" i="5"/>
  <c r="BI70" i="5"/>
  <c r="BI59" i="5"/>
  <c r="BM59" i="5"/>
  <c r="BI60" i="5"/>
  <c r="BM60" i="5"/>
  <c r="BM61" i="5"/>
  <c r="E50" i="1"/>
  <c r="K19" i="5"/>
  <c r="C5" i="5"/>
  <c r="BI67" i="5"/>
  <c r="F50" i="1"/>
  <c r="G18" i="15"/>
  <c r="J3" i="15"/>
  <c r="D15" i="5"/>
  <c r="C29" i="5"/>
  <c r="BM30" i="5"/>
  <c r="BM31" i="5"/>
  <c r="BM32" i="5"/>
  <c r="BM33" i="5"/>
  <c r="BM34" i="5"/>
  <c r="BM35" i="5"/>
  <c r="BM36" i="5"/>
  <c r="BM37" i="5"/>
  <c r="BM38" i="5"/>
  <c r="BM39" i="5"/>
  <c r="BM40" i="5"/>
  <c r="L10" i="15"/>
  <c r="AV114" i="5"/>
  <c r="AL114" i="5"/>
  <c r="U22" i="5"/>
  <c r="AE29" i="5"/>
  <c r="AF29" i="5"/>
  <c r="T30" i="5"/>
  <c r="G5" i="15"/>
  <c r="F5" i="15"/>
  <c r="J5" i="15"/>
  <c r="AM29" i="5"/>
  <c r="AU29" i="5"/>
  <c r="AQ29" i="5"/>
  <c r="AK29" i="5"/>
  <c r="X114" i="5"/>
  <c r="X115" i="5"/>
  <c r="X116" i="5"/>
  <c r="X117" i="5"/>
  <c r="X118" i="5"/>
  <c r="X119" i="5"/>
  <c r="X120" i="5"/>
  <c r="X121" i="5"/>
  <c r="X122" i="5"/>
  <c r="X123" i="5"/>
  <c r="X124" i="5"/>
  <c r="X125" i="5"/>
  <c r="X126" i="5"/>
  <c r="X127" i="5"/>
  <c r="X128" i="5"/>
  <c r="X129" i="5"/>
  <c r="X130" i="5"/>
  <c r="X131" i="5"/>
  <c r="X132" i="5"/>
  <c r="X133" i="5"/>
  <c r="X134" i="5"/>
  <c r="X135" i="5"/>
  <c r="X136" i="5"/>
  <c r="X137" i="5"/>
  <c r="X138" i="5"/>
  <c r="X139" i="5"/>
  <c r="X140" i="5"/>
  <c r="X141" i="5"/>
  <c r="X142" i="5"/>
  <c r="X143" i="5"/>
  <c r="X144" i="5"/>
  <c r="X145" i="5"/>
  <c r="X146" i="5"/>
  <c r="X147" i="5"/>
  <c r="X148" i="5"/>
  <c r="X149" i="5"/>
  <c r="X150" i="5"/>
  <c r="X151" i="5"/>
  <c r="X152" i="5"/>
  <c r="X153" i="5"/>
  <c r="X154" i="5"/>
  <c r="X155" i="5"/>
  <c r="X156" i="5"/>
  <c r="X157" i="5"/>
  <c r="X158" i="5"/>
  <c r="X159" i="5"/>
  <c r="X160" i="5"/>
  <c r="X161" i="5"/>
  <c r="X162" i="5"/>
  <c r="X163" i="5"/>
  <c r="X164" i="5"/>
  <c r="X165" i="5"/>
  <c r="X166" i="5"/>
  <c r="X167" i="5"/>
  <c r="X168" i="5"/>
  <c r="X169" i="5"/>
  <c r="X170" i="5"/>
  <c r="X171" i="5"/>
  <c r="X172" i="5"/>
  <c r="X173" i="5"/>
  <c r="X174" i="5"/>
  <c r="X175" i="5"/>
  <c r="X176" i="5"/>
  <c r="X177" i="5"/>
  <c r="X178" i="5"/>
  <c r="X179" i="5"/>
  <c r="X180" i="5"/>
  <c r="X181" i="5"/>
  <c r="X182" i="5"/>
  <c r="X183" i="5"/>
  <c r="X184" i="5"/>
  <c r="X185" i="5"/>
  <c r="X186" i="5"/>
  <c r="X187" i="5"/>
  <c r="X188" i="5"/>
  <c r="F18" i="15"/>
  <c r="T20" i="22"/>
  <c r="V20" i="22"/>
  <c r="S21" i="22"/>
  <c r="Y21" i="22"/>
  <c r="W22" i="22"/>
  <c r="AI21" i="22"/>
  <c r="AJ21" i="22"/>
  <c r="AO20" i="22"/>
  <c r="B21" i="22"/>
  <c r="H20" i="22"/>
  <c r="C20" i="22"/>
  <c r="AA21" i="22"/>
  <c r="AG20" i="22"/>
  <c r="AB20" i="22"/>
  <c r="AL20" i="22"/>
  <c r="AM20" i="22"/>
  <c r="O20" i="22"/>
  <c r="K22" i="22"/>
  <c r="L21" i="22"/>
  <c r="N21" i="22"/>
  <c r="Q21" i="22"/>
  <c r="Y29" i="5"/>
  <c r="Z29" i="5"/>
  <c r="X30" i="5"/>
  <c r="AP115" i="5"/>
  <c r="AS9" i="22"/>
  <c r="E14" i="5"/>
  <c r="AG29" i="5"/>
  <c r="AH29" i="5"/>
  <c r="AI29" i="5"/>
  <c r="AU114" i="5"/>
  <c r="AK114" i="5"/>
  <c r="C14" i="5"/>
  <c r="P29" i="5"/>
  <c r="AD30" i="5"/>
  <c r="AD31" i="5"/>
  <c r="AD32" i="5"/>
  <c r="AD33" i="5"/>
  <c r="AD34" i="5"/>
  <c r="AD35" i="5"/>
  <c r="AD36" i="5"/>
  <c r="AD37" i="5"/>
  <c r="AD38" i="5"/>
  <c r="AD39" i="5"/>
  <c r="AD40" i="5"/>
  <c r="AD41" i="5"/>
  <c r="AD42" i="5"/>
  <c r="AD43" i="5"/>
  <c r="AD44" i="5"/>
  <c r="AD45" i="5"/>
  <c r="AD46" i="5"/>
  <c r="AD47" i="5"/>
  <c r="AD48" i="5"/>
  <c r="AD49" i="5"/>
  <c r="AD50" i="5"/>
  <c r="AD51" i="5"/>
  <c r="AD52" i="5"/>
  <c r="AD53" i="5"/>
  <c r="AD54" i="5"/>
  <c r="AD55" i="5"/>
  <c r="AD56" i="5"/>
  <c r="AD57" i="5"/>
  <c r="AD58" i="5"/>
  <c r="AD59" i="5"/>
  <c r="AD60" i="5"/>
  <c r="AD61" i="5"/>
  <c r="AD62" i="5"/>
  <c r="AD63" i="5"/>
  <c r="AD64" i="5"/>
  <c r="AD65" i="5"/>
  <c r="AD66" i="5"/>
  <c r="AD67" i="5"/>
  <c r="AD68" i="5"/>
  <c r="AD69" i="5"/>
  <c r="AD70" i="5"/>
  <c r="AD71" i="5"/>
  <c r="AD72" i="5"/>
  <c r="AD73" i="5"/>
  <c r="AD74" i="5"/>
  <c r="AD75" i="5"/>
  <c r="AD76" i="5"/>
  <c r="AD77" i="5"/>
  <c r="AD78" i="5"/>
  <c r="AD79" i="5"/>
  <c r="AD80" i="5"/>
  <c r="AD81" i="5"/>
  <c r="AD82" i="5"/>
  <c r="AD83" i="5"/>
  <c r="AD84" i="5"/>
  <c r="AD85" i="5"/>
  <c r="AD86" i="5"/>
  <c r="AD87" i="5"/>
  <c r="AD88" i="5"/>
  <c r="AD89" i="5"/>
  <c r="AD90" i="5"/>
  <c r="AD91" i="5"/>
  <c r="AD92" i="5"/>
  <c r="AD93" i="5"/>
  <c r="AD94" i="5"/>
  <c r="AD95" i="5"/>
  <c r="AD96" i="5"/>
  <c r="AD97" i="5"/>
  <c r="AD98" i="5"/>
  <c r="AD99" i="5"/>
  <c r="AD100" i="5"/>
  <c r="AD101" i="5"/>
  <c r="AD102" i="5"/>
  <c r="AD103" i="5"/>
  <c r="AD104" i="5"/>
  <c r="AD106" i="5"/>
  <c r="BD29" i="5"/>
  <c r="BE29" i="5"/>
  <c r="BF29" i="5"/>
  <c r="B49" i="32"/>
  <c r="BC114" i="5"/>
  <c r="BH114" i="5"/>
  <c r="B48" i="32"/>
  <c r="BA29" i="5"/>
  <c r="BB114" i="5"/>
  <c r="BG114" i="5"/>
  <c r="P30" i="5"/>
  <c r="P31" i="5"/>
  <c r="P32" i="5"/>
  <c r="P33" i="5"/>
  <c r="P34" i="5"/>
  <c r="P35" i="5"/>
  <c r="P36" i="5"/>
  <c r="P37" i="5"/>
  <c r="P38" i="5"/>
  <c r="P39" i="5"/>
  <c r="P40" i="5"/>
  <c r="P41" i="5"/>
  <c r="P42" i="5"/>
  <c r="P43" i="5"/>
  <c r="P44" i="5"/>
  <c r="P45" i="5"/>
  <c r="P46" i="5"/>
  <c r="P47" i="5"/>
  <c r="P48" i="5"/>
  <c r="P49" i="5"/>
  <c r="P50" i="5"/>
  <c r="P51" i="5"/>
  <c r="P52" i="5"/>
  <c r="P53" i="5"/>
  <c r="P54" i="5"/>
  <c r="P55" i="5"/>
  <c r="P56" i="5"/>
  <c r="P57" i="5"/>
  <c r="P58" i="5"/>
  <c r="P59" i="5"/>
  <c r="P60" i="5"/>
  <c r="P61" i="5"/>
  <c r="P62" i="5"/>
  <c r="P63" i="5"/>
  <c r="P64" i="5"/>
  <c r="P65" i="5"/>
  <c r="P66" i="5"/>
  <c r="P67" i="5"/>
  <c r="P68" i="5"/>
  <c r="P69" i="5"/>
  <c r="P70" i="5"/>
  <c r="P71" i="5"/>
  <c r="P72" i="5"/>
  <c r="P73" i="5"/>
  <c r="P74" i="5"/>
  <c r="P75" i="5"/>
  <c r="P76" i="5"/>
  <c r="P77" i="5"/>
  <c r="P78" i="5"/>
  <c r="P79" i="5"/>
  <c r="P80" i="5"/>
  <c r="P81" i="5"/>
  <c r="P82" i="5"/>
  <c r="P83" i="5"/>
  <c r="P84" i="5"/>
  <c r="P85" i="5"/>
  <c r="P86" i="5"/>
  <c r="P87" i="5"/>
  <c r="P88" i="5"/>
  <c r="P89" i="5"/>
  <c r="P90" i="5"/>
  <c r="P91" i="5"/>
  <c r="P92" i="5"/>
  <c r="P93" i="5"/>
  <c r="P94" i="5"/>
  <c r="P95" i="5"/>
  <c r="P96" i="5"/>
  <c r="P97" i="5"/>
  <c r="P98" i="5"/>
  <c r="P99" i="5"/>
  <c r="P100" i="5"/>
  <c r="P101" i="5"/>
  <c r="P102" i="5"/>
  <c r="P103" i="5"/>
  <c r="AW114" i="5"/>
  <c r="AM114"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6" i="5"/>
  <c r="AV4" i="22"/>
  <c r="AV7" i="22"/>
  <c r="AU7" i="22"/>
  <c r="K18" i="5"/>
  <c r="K21" i="5"/>
  <c r="D22" i="15"/>
  <c r="G22" i="15"/>
  <c r="BM62" i="5"/>
  <c r="BM63" i="5"/>
  <c r="BM64" i="5"/>
  <c r="BM65" i="5"/>
  <c r="BM66" i="5"/>
  <c r="BM67" i="5"/>
  <c r="BM68" i="5"/>
  <c r="BM69" i="5"/>
  <c r="BM70" i="5"/>
  <c r="N29" i="5"/>
  <c r="O29" i="5"/>
  <c r="C30" i="5"/>
  <c r="H30" i="5"/>
  <c r="I30" i="5"/>
  <c r="Q29" i="5"/>
  <c r="R29" i="5"/>
  <c r="H29" i="5"/>
  <c r="I29" i="5"/>
  <c r="D9" i="15"/>
  <c r="G9" i="15"/>
  <c r="G10" i="5"/>
  <c r="L18" i="15"/>
  <c r="J18" i="15"/>
  <c r="AK30" i="5"/>
  <c r="BA5" i="22"/>
  <c r="BG5" i="22"/>
  <c r="AC114" i="5"/>
  <c r="BE5" i="22"/>
  <c r="T31" i="5"/>
  <c r="AE30" i="5"/>
  <c r="AF30" i="5"/>
  <c r="G31" i="5"/>
  <c r="AM30" i="5"/>
  <c r="AM31" i="5"/>
  <c r="AM32" i="5"/>
  <c r="AM33" i="5"/>
  <c r="AM34" i="5"/>
  <c r="AM35" i="5"/>
  <c r="AM36" i="5"/>
  <c r="AM37" i="5"/>
  <c r="AM38" i="5"/>
  <c r="AM39" i="5"/>
  <c r="AM40" i="5"/>
  <c r="AM41" i="5"/>
  <c r="AM42" i="5"/>
  <c r="AM43" i="5"/>
  <c r="AM44" i="5"/>
  <c r="AM45" i="5"/>
  <c r="AM46" i="5"/>
  <c r="AM47" i="5"/>
  <c r="AM48" i="5"/>
  <c r="AM49" i="5"/>
  <c r="AM50" i="5"/>
  <c r="AM51" i="5"/>
  <c r="AM52" i="5"/>
  <c r="AM53" i="5"/>
  <c r="AM54" i="5"/>
  <c r="AM55" i="5"/>
  <c r="AM56" i="5"/>
  <c r="AM57" i="5"/>
  <c r="AM58" i="5"/>
  <c r="AM59" i="5"/>
  <c r="AM60" i="5"/>
  <c r="AM61" i="5"/>
  <c r="AM62" i="5"/>
  <c r="AM63" i="5"/>
  <c r="AM64" i="5"/>
  <c r="AM65" i="5"/>
  <c r="AM66" i="5"/>
  <c r="AM67" i="5"/>
  <c r="AM68" i="5"/>
  <c r="AM69" i="5"/>
  <c r="AM70" i="5"/>
  <c r="AM71" i="5"/>
  <c r="AM72" i="5"/>
  <c r="AM73" i="5"/>
  <c r="AM74" i="5"/>
  <c r="AM75" i="5"/>
  <c r="AM76" i="5"/>
  <c r="AM77" i="5"/>
  <c r="AM78" i="5"/>
  <c r="AM79" i="5"/>
  <c r="AM80" i="5"/>
  <c r="AM81" i="5"/>
  <c r="AM82" i="5"/>
  <c r="AM83" i="5"/>
  <c r="AM84" i="5"/>
  <c r="AM85" i="5"/>
  <c r="AM86" i="5"/>
  <c r="AM87" i="5"/>
  <c r="AM88" i="5"/>
  <c r="AM89" i="5"/>
  <c r="AM90" i="5"/>
  <c r="AM91" i="5"/>
  <c r="AM92" i="5"/>
  <c r="AM93" i="5"/>
  <c r="AM94" i="5"/>
  <c r="AM95" i="5"/>
  <c r="AM96" i="5"/>
  <c r="AM97" i="5"/>
  <c r="AM98" i="5"/>
  <c r="AM99" i="5"/>
  <c r="AM100" i="5"/>
  <c r="AM101" i="5"/>
  <c r="AM102" i="5"/>
  <c r="AM103" i="5"/>
  <c r="X31" i="5"/>
  <c r="Y30" i="5"/>
  <c r="Z30" i="5"/>
  <c r="B63" i="32"/>
  <c r="AV29" i="5"/>
  <c r="AW29" i="5"/>
  <c r="N30" i="5"/>
  <c r="O30" i="5"/>
  <c r="BB29" i="5"/>
  <c r="BC29" i="5"/>
  <c r="G20" i="1"/>
  <c r="AR4" i="22"/>
  <c r="AR7" i="22"/>
  <c r="L5" i="15"/>
  <c r="S22" i="22"/>
  <c r="S23" i="22"/>
  <c r="T21" i="22"/>
  <c r="V21" i="22"/>
  <c r="AO21" i="22"/>
  <c r="AI22" i="22"/>
  <c r="AI23" i="22"/>
  <c r="H21" i="22"/>
  <c r="B22" i="22"/>
  <c r="C21" i="22"/>
  <c r="D20" i="22"/>
  <c r="E20" i="22"/>
  <c r="F20" i="22"/>
  <c r="L22" i="22"/>
  <c r="K23" i="22"/>
  <c r="Q22" i="22"/>
  <c r="O23" i="22"/>
  <c r="AD20" i="22"/>
  <c r="AE20" i="22"/>
  <c r="AB21" i="22"/>
  <c r="AA22" i="22"/>
  <c r="AG21" i="22"/>
  <c r="AM21" i="22"/>
  <c r="AL21" i="22"/>
  <c r="AG30" i="5"/>
  <c r="AP116" i="5"/>
  <c r="AS10" i="22"/>
  <c r="AS114" i="5"/>
  <c r="AV8" i="22"/>
  <c r="BA30" i="5"/>
  <c r="D63" i="32"/>
  <c r="BD30" i="5"/>
  <c r="E63" i="32"/>
  <c r="P104" i="5"/>
  <c r="P106" i="5"/>
  <c r="AR114" i="5"/>
  <c r="AU8" i="22"/>
  <c r="Q30" i="5"/>
  <c r="R30" i="5"/>
  <c r="L9" i="15"/>
  <c r="E10" i="5"/>
  <c r="J9" i="15"/>
  <c r="C10" i="5"/>
  <c r="C31" i="5"/>
  <c r="Q31" i="5"/>
  <c r="R31" i="5"/>
  <c r="J22" i="15"/>
  <c r="C12" i="5"/>
  <c r="L22" i="15"/>
  <c r="E12" i="5"/>
  <c r="J12" i="15"/>
  <c r="D25" i="15"/>
  <c r="X32" i="5"/>
  <c r="Y31" i="5"/>
  <c r="Z31" i="5"/>
  <c r="AE31" i="5"/>
  <c r="AF31" i="5"/>
  <c r="T32" i="5"/>
  <c r="G12" i="5"/>
  <c r="AU30" i="5"/>
  <c r="G22" i="1"/>
  <c r="AT4" i="22"/>
  <c r="AT7" i="22"/>
  <c r="BG6" i="22"/>
  <c r="AK31" i="5"/>
  <c r="BA6" i="22"/>
  <c r="BE6" i="22"/>
  <c r="AR8" i="22"/>
  <c r="AO114" i="5"/>
  <c r="BF6" i="22"/>
  <c r="AB114" i="5"/>
  <c r="B45" i="32"/>
  <c r="AY114" i="5"/>
  <c r="C32" i="5"/>
  <c r="G32" i="5"/>
  <c r="H31" i="5"/>
  <c r="I31" i="5"/>
  <c r="BB6" i="22"/>
  <c r="Z114" i="5"/>
  <c r="AM104" i="5"/>
  <c r="AQ30" i="5"/>
  <c r="Y22" i="22"/>
  <c r="W23" i="22"/>
  <c r="T22" i="22"/>
  <c r="V22" i="22"/>
  <c r="AO22" i="22"/>
  <c r="AJ22" i="22"/>
  <c r="AL22" i="22"/>
  <c r="C22" i="22"/>
  <c r="H22" i="22"/>
  <c r="B23" i="22"/>
  <c r="D21" i="22"/>
  <c r="F21" i="22"/>
  <c r="E21" i="22"/>
  <c r="S24" i="22"/>
  <c r="T23" i="22"/>
  <c r="V23" i="22"/>
  <c r="Y23" i="22"/>
  <c r="W24" i="22"/>
  <c r="K24" i="22"/>
  <c r="Q23" i="22"/>
  <c r="L23" i="22"/>
  <c r="N23" i="22"/>
  <c r="AE21" i="22"/>
  <c r="AD21" i="22"/>
  <c r="AI24" i="22"/>
  <c r="AJ23" i="22"/>
  <c r="AO23" i="22"/>
  <c r="AB22" i="22"/>
  <c r="AA23" i="22"/>
  <c r="AG22" i="22"/>
  <c r="O22" i="22"/>
  <c r="N22" i="22"/>
  <c r="AG31" i="5"/>
  <c r="AH30" i="5"/>
  <c r="AI30" i="5"/>
  <c r="AP117" i="5"/>
  <c r="AS11" i="22"/>
  <c r="N31" i="5"/>
  <c r="O31" i="5"/>
  <c r="E64" i="32"/>
  <c r="BD31" i="5"/>
  <c r="AS115" i="5"/>
  <c r="AV9" i="22"/>
  <c r="AR115" i="5"/>
  <c r="AU9" i="22"/>
  <c r="D64" i="32"/>
  <c r="BA31" i="5"/>
  <c r="AR9" i="22"/>
  <c r="AO115" i="5"/>
  <c r="AK32" i="5"/>
  <c r="BE7" i="22"/>
  <c r="BA7" i="22"/>
  <c r="BG7" i="22"/>
  <c r="AZ115" i="5"/>
  <c r="AU115" i="5"/>
  <c r="Q32" i="5"/>
  <c r="R32" i="5"/>
  <c r="N32" i="5"/>
  <c r="O32" i="5"/>
  <c r="C33" i="5"/>
  <c r="BF7" i="22"/>
  <c r="AB115" i="5"/>
  <c r="AU31" i="5"/>
  <c r="AV30" i="5"/>
  <c r="AW30" i="5"/>
  <c r="B64" i="32"/>
  <c r="J25" i="15"/>
  <c r="D12" i="5"/>
  <c r="J29" i="5"/>
  <c r="D10" i="5"/>
  <c r="D29" i="5"/>
  <c r="AQ31" i="5"/>
  <c r="BE30" i="5"/>
  <c r="BF30" i="5"/>
  <c r="BB30" i="5"/>
  <c r="BC30" i="5"/>
  <c r="AT8" i="22"/>
  <c r="AQ114" i="5"/>
  <c r="B47" i="32"/>
  <c r="BA114" i="5"/>
  <c r="G25" i="15"/>
  <c r="L12" i="15"/>
  <c r="F10" i="5"/>
  <c r="U29" i="5"/>
  <c r="H10" i="5"/>
  <c r="AE32" i="5"/>
  <c r="AF32" i="5"/>
  <c r="T33" i="5"/>
  <c r="G33" i="5"/>
  <c r="H32" i="5"/>
  <c r="I32" i="5"/>
  <c r="BD114" i="5"/>
  <c r="BB115" i="5"/>
  <c r="AW115" i="5"/>
  <c r="AW116" i="5"/>
  <c r="BB7" i="22"/>
  <c r="Z115" i="5"/>
  <c r="AC115" i="5"/>
  <c r="BH6" i="22"/>
  <c r="X33" i="5"/>
  <c r="Y32" i="5"/>
  <c r="Z32" i="5"/>
  <c r="AM22" i="22"/>
  <c r="B24" i="22"/>
  <c r="C23" i="22"/>
  <c r="H23" i="22"/>
  <c r="E22" i="22"/>
  <c r="D22" i="22"/>
  <c r="F22" i="22"/>
  <c r="Y24" i="22"/>
  <c r="W25" i="22"/>
  <c r="T24" i="22"/>
  <c r="V24" i="22"/>
  <c r="S25" i="22"/>
  <c r="Q24" i="22"/>
  <c r="O25" i="22"/>
  <c r="K25" i="22"/>
  <c r="L24" i="22"/>
  <c r="AM23" i="22"/>
  <c r="AL23" i="22"/>
  <c r="AJ24" i="22"/>
  <c r="AO24" i="22"/>
  <c r="AI25" i="22"/>
  <c r="AD22" i="22"/>
  <c r="AE22" i="22"/>
  <c r="AG23" i="22"/>
  <c r="AA24" i="22"/>
  <c r="AB23" i="22"/>
  <c r="AG32" i="5"/>
  <c r="AH31" i="5"/>
  <c r="AI31" i="5"/>
  <c r="AS12" i="22"/>
  <c r="AP118" i="5"/>
  <c r="AU10" i="22"/>
  <c r="AR116" i="5"/>
  <c r="BD32" i="5"/>
  <c r="E65" i="32"/>
  <c r="D65" i="32"/>
  <c r="BA32" i="5"/>
  <c r="AV10" i="22"/>
  <c r="AS116" i="5"/>
  <c r="BB116" i="5"/>
  <c r="K29" i="5"/>
  <c r="L29" i="5"/>
  <c r="J30" i="5"/>
  <c r="L25" i="15"/>
  <c r="F12" i="5"/>
  <c r="AA29" i="5"/>
  <c r="H12" i="5"/>
  <c r="B65" i="32"/>
  <c r="AV31" i="5"/>
  <c r="AW31" i="5"/>
  <c r="AU32" i="5"/>
  <c r="BH7" i="22"/>
  <c r="AC116" i="5"/>
  <c r="BH115" i="5"/>
  <c r="AN115" i="5"/>
  <c r="G34" i="5"/>
  <c r="H33" i="5"/>
  <c r="I33" i="5"/>
  <c r="AL29" i="5"/>
  <c r="AR29" i="5"/>
  <c r="BF114" i="5"/>
  <c r="AU116" i="5"/>
  <c r="X34" i="5"/>
  <c r="Y33" i="5"/>
  <c r="Z33" i="5"/>
  <c r="BE115" i="5"/>
  <c r="AK115" i="5"/>
  <c r="AL115" i="5"/>
  <c r="AE33" i="5"/>
  <c r="AF33" i="5"/>
  <c r="T34" i="5"/>
  <c r="U30" i="5"/>
  <c r="V29" i="5"/>
  <c r="W29" i="5"/>
  <c r="D30" i="5"/>
  <c r="E29" i="5"/>
  <c r="F29" i="5"/>
  <c r="Q33" i="5"/>
  <c r="R33" i="5"/>
  <c r="N33" i="5"/>
  <c r="O33" i="5"/>
  <c r="C34" i="5"/>
  <c r="AB116" i="5"/>
  <c r="BF8" i="22"/>
  <c r="AW117" i="5"/>
  <c r="AR10" i="22"/>
  <c r="AO116" i="5"/>
  <c r="BC115" i="5"/>
  <c r="AX115" i="5"/>
  <c r="AT9" i="22"/>
  <c r="AQ115" i="5"/>
  <c r="AQ32" i="5"/>
  <c r="BB31" i="5"/>
  <c r="BC31" i="5"/>
  <c r="BE31" i="5"/>
  <c r="BF31" i="5"/>
  <c r="BG115" i="5"/>
  <c r="AM115" i="5"/>
  <c r="AM116" i="5"/>
  <c r="Z116" i="5"/>
  <c r="BB8" i="22"/>
  <c r="AK33" i="5"/>
  <c r="BA8" i="22"/>
  <c r="BE8" i="22"/>
  <c r="BG8" i="22"/>
  <c r="AZ116" i="5"/>
  <c r="C24" i="22"/>
  <c r="B25" i="22"/>
  <c r="H24" i="22"/>
  <c r="E23" i="22"/>
  <c r="F23" i="22"/>
  <c r="D23" i="22"/>
  <c r="S26" i="22"/>
  <c r="Y25" i="22"/>
  <c r="W26" i="22"/>
  <c r="T25" i="22"/>
  <c r="V25" i="22"/>
  <c r="AL24" i="22"/>
  <c r="AM24" i="22"/>
  <c r="K26" i="22"/>
  <c r="L25" i="22"/>
  <c r="N25" i="22"/>
  <c r="Q25" i="22"/>
  <c r="AD23" i="22"/>
  <c r="AE23" i="22"/>
  <c r="AB24" i="22"/>
  <c r="AA25" i="22"/>
  <c r="AG24" i="22"/>
  <c r="AI26" i="22"/>
  <c r="AJ25" i="22"/>
  <c r="AO25" i="22"/>
  <c r="O24" i="22"/>
  <c r="N24" i="22"/>
  <c r="AG33" i="5"/>
  <c r="AH32" i="5"/>
  <c r="AI32" i="5"/>
  <c r="AP119" i="5"/>
  <c r="AS13" i="22"/>
  <c r="AR117" i="5"/>
  <c r="AU11" i="22"/>
  <c r="BA33" i="5"/>
  <c r="D66" i="32"/>
  <c r="AS117" i="5"/>
  <c r="AV11" i="22"/>
  <c r="BD33" i="5"/>
  <c r="E66" i="32"/>
  <c r="AN116" i="5"/>
  <c r="BC116" i="5"/>
  <c r="BH116" i="5"/>
  <c r="AZ117" i="5"/>
  <c r="BG116" i="5"/>
  <c r="BB117" i="5"/>
  <c r="AX116" i="5"/>
  <c r="AL116" i="5"/>
  <c r="C35" i="5"/>
  <c r="Q34" i="5"/>
  <c r="R34" i="5"/>
  <c r="N34" i="5"/>
  <c r="O34" i="5"/>
  <c r="AQ33" i="5"/>
  <c r="BE32" i="5"/>
  <c r="BF32" i="5"/>
  <c r="BB32" i="5"/>
  <c r="BC32" i="5"/>
  <c r="AL30" i="5"/>
  <c r="AY5" i="22"/>
  <c r="AA30" i="5"/>
  <c r="AB29" i="5"/>
  <c r="AC29" i="5"/>
  <c r="AR30" i="5"/>
  <c r="AS29" i="5"/>
  <c r="AT29" i="5"/>
  <c r="A63" i="32"/>
  <c r="G35" i="5"/>
  <c r="H34" i="5"/>
  <c r="I34" i="5"/>
  <c r="AN29" i="5"/>
  <c r="AX29" i="5"/>
  <c r="AU117" i="5"/>
  <c r="BB9" i="22"/>
  <c r="AU118" i="5"/>
  <c r="BA9" i="22"/>
  <c r="BG9" i="22"/>
  <c r="AK34" i="5"/>
  <c r="BE9" i="22"/>
  <c r="D31" i="5"/>
  <c r="E30" i="5"/>
  <c r="F30" i="5"/>
  <c r="AC117" i="5"/>
  <c r="BH8" i="22"/>
  <c r="BC117" i="5"/>
  <c r="Z117" i="5"/>
  <c r="V30" i="5"/>
  <c r="W30" i="5"/>
  <c r="U31" i="5"/>
  <c r="B66" i="32"/>
  <c r="AU33" i="5"/>
  <c r="AV32" i="5"/>
  <c r="AW32" i="5"/>
  <c r="K30" i="5"/>
  <c r="L30" i="5"/>
  <c r="J31" i="5"/>
  <c r="AB117" i="5"/>
  <c r="AM117" i="5"/>
  <c r="BF9" i="22"/>
  <c r="AW118" i="5"/>
  <c r="AT10" i="22"/>
  <c r="AQ116" i="5"/>
  <c r="AO117" i="5"/>
  <c r="AR11" i="22"/>
  <c r="T35" i="5"/>
  <c r="AE34" i="5"/>
  <c r="AF34" i="5"/>
  <c r="X35" i="5"/>
  <c r="Y34" i="5"/>
  <c r="Z34" i="5"/>
  <c r="AK116" i="5"/>
  <c r="E24" i="22"/>
  <c r="F24" i="22"/>
  <c r="D24" i="22"/>
  <c r="H25" i="22"/>
  <c r="B26" i="22"/>
  <c r="C25" i="22"/>
  <c r="T26" i="22"/>
  <c r="V26" i="22"/>
  <c r="S27" i="22"/>
  <c r="Y26" i="22"/>
  <c r="W27" i="22"/>
  <c r="AM25" i="22"/>
  <c r="AL25" i="22"/>
  <c r="AG25" i="22"/>
  <c r="AA26" i="22"/>
  <c r="AB25" i="22"/>
  <c r="AD24" i="22"/>
  <c r="AE24" i="22"/>
  <c r="AJ26" i="22"/>
  <c r="AO26" i="22"/>
  <c r="AI27" i="22"/>
  <c r="L26" i="22"/>
  <c r="K27" i="22"/>
  <c r="Q26" i="22"/>
  <c r="O27" i="22"/>
  <c r="AS14" i="22"/>
  <c r="AP120" i="5"/>
  <c r="AG34" i="5"/>
  <c r="AH33" i="5"/>
  <c r="AI33" i="5"/>
  <c r="AU12" i="22"/>
  <c r="AR118" i="5"/>
  <c r="AS118" i="5"/>
  <c r="AV12" i="22"/>
  <c r="BA34" i="5"/>
  <c r="D67" i="32"/>
  <c r="BD34" i="5"/>
  <c r="E67" i="32"/>
  <c r="BH117" i="5"/>
  <c r="AN117" i="5"/>
  <c r="BB118" i="5"/>
  <c r="BG117" i="5"/>
  <c r="AL117" i="5"/>
  <c r="AZ118" i="5"/>
  <c r="AE35" i="5"/>
  <c r="AF35" i="5"/>
  <c r="T36" i="5"/>
  <c r="AT11" i="22"/>
  <c r="AQ117" i="5"/>
  <c r="G36" i="5"/>
  <c r="H35" i="5"/>
  <c r="I35" i="5"/>
  <c r="AU34" i="5"/>
  <c r="B67" i="32"/>
  <c r="AV33" i="5"/>
  <c r="AW33" i="5"/>
  <c r="AB118" i="5"/>
  <c r="BF10" i="22"/>
  <c r="AW119" i="5"/>
  <c r="BB10" i="22"/>
  <c r="AU119" i="5"/>
  <c r="Z118" i="5"/>
  <c r="AN30" i="5"/>
  <c r="BC5" i="22"/>
  <c r="AL31" i="5"/>
  <c r="AR31" i="5"/>
  <c r="AY6" i="22"/>
  <c r="BB33" i="5"/>
  <c r="BC33" i="5"/>
  <c r="AQ34" i="5"/>
  <c r="BE33" i="5"/>
  <c r="BF33" i="5"/>
  <c r="U32" i="5"/>
  <c r="V31" i="5"/>
  <c r="W31" i="5"/>
  <c r="AC118" i="5"/>
  <c r="AN118" i="5"/>
  <c r="BH9" i="22"/>
  <c r="BC118" i="5"/>
  <c r="AS30" i="5"/>
  <c r="AT30" i="5"/>
  <c r="A64" i="32"/>
  <c r="Y114" i="5"/>
  <c r="AZ6" i="22"/>
  <c r="J32" i="5"/>
  <c r="K31" i="5"/>
  <c r="L31" i="5"/>
  <c r="D32" i="5"/>
  <c r="E31" i="5"/>
  <c r="F31" i="5"/>
  <c r="AK35" i="5"/>
  <c r="BG10" i="22"/>
  <c r="BE10" i="22"/>
  <c r="BA10" i="22"/>
  <c r="AA31" i="5"/>
  <c r="AB30" i="5"/>
  <c r="AC30" i="5"/>
  <c r="Y35" i="5"/>
  <c r="Z35" i="5"/>
  <c r="X36" i="5"/>
  <c r="AR12" i="22"/>
  <c r="AO118" i="5"/>
  <c r="AY29" i="5"/>
  <c r="AZ29" i="5"/>
  <c r="C63" i="32"/>
  <c r="C36" i="5"/>
  <c r="N35" i="5"/>
  <c r="O35" i="5"/>
  <c r="Q35" i="5"/>
  <c r="R35" i="5"/>
  <c r="AX117" i="5"/>
  <c r="AK117" i="5"/>
  <c r="D25" i="22"/>
  <c r="E25" i="22"/>
  <c r="F25" i="22"/>
  <c r="C26" i="22"/>
  <c r="B27" i="22"/>
  <c r="H26" i="22"/>
  <c r="T27" i="22"/>
  <c r="V27" i="22"/>
  <c r="S28" i="22"/>
  <c r="Y27" i="22"/>
  <c r="W28" i="22"/>
  <c r="O26" i="22"/>
  <c r="N26" i="22"/>
  <c r="AD25" i="22"/>
  <c r="AE25" i="22"/>
  <c r="AI28" i="22"/>
  <c r="AJ27" i="22"/>
  <c r="AO27" i="22"/>
  <c r="K28" i="22"/>
  <c r="L27" i="22"/>
  <c r="N27" i="22"/>
  <c r="Q27" i="22"/>
  <c r="AL26" i="22"/>
  <c r="AM26" i="22"/>
  <c r="AB26" i="22"/>
  <c r="AA27" i="22"/>
  <c r="AG26" i="22"/>
  <c r="AS15" i="22"/>
  <c r="AP121" i="5"/>
  <c r="AG35" i="5"/>
  <c r="AH34" i="5"/>
  <c r="AI34" i="5"/>
  <c r="D68" i="32"/>
  <c r="BA35" i="5"/>
  <c r="AU13" i="22"/>
  <c r="AR119" i="5"/>
  <c r="E68" i="32"/>
  <c r="BD35" i="5"/>
  <c r="AV13" i="22"/>
  <c r="AS119" i="5"/>
  <c r="AL118" i="5"/>
  <c r="BH118" i="5"/>
  <c r="AX118" i="5"/>
  <c r="BG118" i="5"/>
  <c r="AK118" i="5"/>
  <c r="AZ119" i="5"/>
  <c r="AZ7" i="22"/>
  <c r="Y115" i="5"/>
  <c r="AN31" i="5"/>
  <c r="BC6" i="22"/>
  <c r="AU35" i="5"/>
  <c r="B68" i="32"/>
  <c r="AV34" i="5"/>
  <c r="AW34" i="5"/>
  <c r="AA32" i="5"/>
  <c r="AB31" i="5"/>
  <c r="AC31" i="5"/>
  <c r="AT115" i="5"/>
  <c r="AY115" i="5"/>
  <c r="AS31" i="5"/>
  <c r="AT31" i="5"/>
  <c r="A65" i="32"/>
  <c r="AQ35" i="5"/>
  <c r="BB34" i="5"/>
  <c r="BC34" i="5"/>
  <c r="BE34" i="5"/>
  <c r="BF34" i="5"/>
  <c r="AA114" i="5"/>
  <c r="BD6" i="22"/>
  <c r="T37" i="5"/>
  <c r="AE36" i="5"/>
  <c r="AF36" i="5"/>
  <c r="AM118" i="5"/>
  <c r="BB119" i="5"/>
  <c r="X37" i="5"/>
  <c r="Y36" i="5"/>
  <c r="Z36" i="5"/>
  <c r="BB11" i="22"/>
  <c r="AU120" i="5"/>
  <c r="Z119" i="5"/>
  <c r="AL119" i="5"/>
  <c r="BH10" i="22"/>
  <c r="AC119" i="5"/>
  <c r="AN119" i="5"/>
  <c r="AR13" i="22"/>
  <c r="AO119" i="5"/>
  <c r="BF11" i="22"/>
  <c r="AW120" i="5"/>
  <c r="AB119" i="5"/>
  <c r="D33" i="5"/>
  <c r="E32" i="5"/>
  <c r="F32" i="5"/>
  <c r="U33" i="5"/>
  <c r="V32" i="5"/>
  <c r="W32" i="5"/>
  <c r="H36" i="5"/>
  <c r="I36" i="5"/>
  <c r="G37" i="5"/>
  <c r="Q36" i="5"/>
  <c r="R36" i="5"/>
  <c r="C37" i="5"/>
  <c r="N36" i="5"/>
  <c r="O36" i="5"/>
  <c r="AK36" i="5"/>
  <c r="BG11" i="22"/>
  <c r="BA11" i="22"/>
  <c r="BE11" i="22"/>
  <c r="J33" i="5"/>
  <c r="K32" i="5"/>
  <c r="L32" i="5"/>
  <c r="AL32" i="5"/>
  <c r="AY7" i="22"/>
  <c r="AQ118" i="5"/>
  <c r="AT12" i="22"/>
  <c r="AX30" i="5"/>
  <c r="H27" i="22"/>
  <c r="B28" i="22"/>
  <c r="C27" i="22"/>
  <c r="E26" i="22"/>
  <c r="D26" i="22"/>
  <c r="F26" i="22"/>
  <c r="Y28" i="22"/>
  <c r="W29" i="22"/>
  <c r="S29" i="22"/>
  <c r="T28" i="22"/>
  <c r="V28" i="22"/>
  <c r="AE26" i="22"/>
  <c r="AD26" i="22"/>
  <c r="AM27" i="22"/>
  <c r="AL27" i="22"/>
  <c r="AJ28" i="22"/>
  <c r="AO28" i="22"/>
  <c r="AI29" i="22"/>
  <c r="AB27" i="22"/>
  <c r="AA28" i="22"/>
  <c r="AG27" i="22"/>
  <c r="Q28" i="22"/>
  <c r="O29" i="22"/>
  <c r="L28" i="22"/>
  <c r="K29" i="22"/>
  <c r="AP122" i="5"/>
  <c r="AS16" i="22"/>
  <c r="AG36" i="5"/>
  <c r="AH35" i="5"/>
  <c r="AI35" i="5"/>
  <c r="AV14" i="22"/>
  <c r="AS120" i="5"/>
  <c r="D69" i="32"/>
  <c r="BA36" i="5"/>
  <c r="E69" i="32"/>
  <c r="BD36" i="5"/>
  <c r="AU14" i="22"/>
  <c r="AR120" i="5"/>
  <c r="AY116" i="5"/>
  <c r="AX119" i="5"/>
  <c r="BG119" i="5"/>
  <c r="AK119" i="5"/>
  <c r="AZ120" i="5"/>
  <c r="C64" i="32"/>
  <c r="AX31" i="5"/>
  <c r="AY30" i="5"/>
  <c r="AZ30" i="5"/>
  <c r="BE35" i="5"/>
  <c r="BF35" i="5"/>
  <c r="AQ36" i="5"/>
  <c r="BB35" i="5"/>
  <c r="BC35" i="5"/>
  <c r="AN32" i="5"/>
  <c r="BC7" i="22"/>
  <c r="AZ8" i="22"/>
  <c r="Y116" i="5"/>
  <c r="BE116" i="5"/>
  <c r="BE117" i="5"/>
  <c r="BD7" i="22"/>
  <c r="AA115" i="5"/>
  <c r="BF115" i="5"/>
  <c r="Z120" i="5"/>
  <c r="AL120" i="5"/>
  <c r="BB12" i="22"/>
  <c r="AU121" i="5"/>
  <c r="AK37" i="5"/>
  <c r="BA12" i="22"/>
  <c r="BE12" i="22"/>
  <c r="BG12" i="22"/>
  <c r="G38" i="5"/>
  <c r="H37" i="5"/>
  <c r="I37" i="5"/>
  <c r="AE37" i="5"/>
  <c r="AF37" i="5"/>
  <c r="T38" i="5"/>
  <c r="AJ115" i="5"/>
  <c r="BD115" i="5"/>
  <c r="BC119" i="5"/>
  <c r="BB120" i="5"/>
  <c r="AT116" i="5"/>
  <c r="AQ119" i="5"/>
  <c r="AT13" i="22"/>
  <c r="AL33" i="5"/>
  <c r="AY8" i="22"/>
  <c r="AB120" i="5"/>
  <c r="BF12" i="22"/>
  <c r="AW121" i="5"/>
  <c r="U34" i="5"/>
  <c r="V33" i="5"/>
  <c r="W33" i="5"/>
  <c r="X38" i="5"/>
  <c r="Y37" i="5"/>
  <c r="Z37" i="5"/>
  <c r="Q37" i="5"/>
  <c r="R37" i="5"/>
  <c r="N37" i="5"/>
  <c r="O37" i="5"/>
  <c r="C38" i="5"/>
  <c r="AV115" i="5"/>
  <c r="BA115" i="5"/>
  <c r="AA33" i="5"/>
  <c r="AB32" i="5"/>
  <c r="AC32" i="5"/>
  <c r="J34" i="5"/>
  <c r="K33" i="5"/>
  <c r="L33" i="5"/>
  <c r="BH11" i="22"/>
  <c r="AC120" i="5"/>
  <c r="AN120" i="5"/>
  <c r="D34" i="5"/>
  <c r="E33" i="5"/>
  <c r="F33" i="5"/>
  <c r="AR14" i="22"/>
  <c r="AO120" i="5"/>
  <c r="B69" i="32"/>
  <c r="AU36" i="5"/>
  <c r="AV35" i="5"/>
  <c r="AW35" i="5"/>
  <c r="BH119" i="5"/>
  <c r="BH120" i="5"/>
  <c r="AM119" i="5"/>
  <c r="AR32" i="5"/>
  <c r="B29" i="22"/>
  <c r="H28" i="22"/>
  <c r="C28" i="22"/>
  <c r="D27" i="22"/>
  <c r="F27" i="22"/>
  <c r="E27" i="22"/>
  <c r="S30" i="22"/>
  <c r="T29" i="22"/>
  <c r="V29" i="22"/>
  <c r="Y29" i="22"/>
  <c r="W30" i="22"/>
  <c r="O28" i="22"/>
  <c r="N28" i="22"/>
  <c r="AL28" i="22"/>
  <c r="AM28" i="22"/>
  <c r="K30" i="22"/>
  <c r="Q29" i="22"/>
  <c r="L29" i="22"/>
  <c r="N29" i="22"/>
  <c r="AE27" i="22"/>
  <c r="AD27" i="22"/>
  <c r="AI30" i="22"/>
  <c r="AJ29" i="22"/>
  <c r="AO29" i="22"/>
  <c r="AB28" i="22"/>
  <c r="AA29" i="22"/>
  <c r="AG28" i="22"/>
  <c r="AS17" i="22"/>
  <c r="AP123" i="5"/>
  <c r="AG37" i="5"/>
  <c r="AH36" i="5"/>
  <c r="AI36" i="5"/>
  <c r="AV15" i="22"/>
  <c r="AS121" i="5"/>
  <c r="BD37" i="5"/>
  <c r="E70" i="32"/>
  <c r="AU15" i="22"/>
  <c r="AR121" i="5"/>
  <c r="BA37" i="5"/>
  <c r="D70" i="32"/>
  <c r="AY117" i="5"/>
  <c r="AV116" i="5"/>
  <c r="AX120" i="5"/>
  <c r="AT117" i="5"/>
  <c r="BG120" i="5"/>
  <c r="AM120" i="5"/>
  <c r="AZ121" i="5"/>
  <c r="AJ116" i="5"/>
  <c r="BA116" i="5"/>
  <c r="BC120" i="5"/>
  <c r="B70" i="32"/>
  <c r="AU37" i="5"/>
  <c r="AV36" i="5"/>
  <c r="AW36" i="5"/>
  <c r="G39" i="5"/>
  <c r="H38" i="5"/>
  <c r="I38" i="5"/>
  <c r="AO121" i="5"/>
  <c r="AR15" i="22"/>
  <c r="C39" i="5"/>
  <c r="Q38" i="5"/>
  <c r="R38" i="5"/>
  <c r="N38" i="5"/>
  <c r="O38" i="5"/>
  <c r="A66" i="32"/>
  <c r="AR33" i="5"/>
  <c r="AS32" i="5"/>
  <c r="AT32" i="5"/>
  <c r="AT14" i="22"/>
  <c r="AQ120" i="5"/>
  <c r="BA13" i="22"/>
  <c r="BE13" i="22"/>
  <c r="BG13" i="22"/>
  <c r="AK38" i="5"/>
  <c r="AN33" i="5"/>
  <c r="BC8" i="22"/>
  <c r="BB121" i="5"/>
  <c r="BD116" i="5"/>
  <c r="AA34" i="5"/>
  <c r="AB33" i="5"/>
  <c r="AC33" i="5"/>
  <c r="AZ9" i="22"/>
  <c r="Y117" i="5"/>
  <c r="T39" i="5"/>
  <c r="AE38" i="5"/>
  <c r="AF38" i="5"/>
  <c r="AQ37" i="5"/>
  <c r="BB36" i="5"/>
  <c r="BC36" i="5"/>
  <c r="BE36" i="5"/>
  <c r="BF36" i="5"/>
  <c r="C65" i="32"/>
  <c r="AX32" i="5"/>
  <c r="AY31" i="5"/>
  <c r="AZ31" i="5"/>
  <c r="X39" i="5"/>
  <c r="Y38" i="5"/>
  <c r="Z38" i="5"/>
  <c r="BF13" i="22"/>
  <c r="AW122" i="5"/>
  <c r="AB121" i="5"/>
  <c r="E34" i="5"/>
  <c r="F34" i="5"/>
  <c r="D35" i="5"/>
  <c r="J35" i="5"/>
  <c r="K34" i="5"/>
  <c r="L34" i="5"/>
  <c r="U35" i="5"/>
  <c r="V34" i="5"/>
  <c r="W34" i="5"/>
  <c r="AL34" i="5"/>
  <c r="AY9" i="22"/>
  <c r="BH12" i="22"/>
  <c r="AX121" i="5"/>
  <c r="AC121" i="5"/>
  <c r="BH121" i="5"/>
  <c r="Z121" i="5"/>
  <c r="AL121" i="5"/>
  <c r="BB13" i="22"/>
  <c r="AZ122" i="5"/>
  <c r="AA116" i="5"/>
  <c r="BF116" i="5"/>
  <c r="BD8" i="22"/>
  <c r="AK120" i="5"/>
  <c r="H29" i="22"/>
  <c r="C29" i="22"/>
  <c r="B30" i="22"/>
  <c r="F28" i="22"/>
  <c r="D28" i="22"/>
  <c r="E28" i="22"/>
  <c r="T30" i="22"/>
  <c r="V30" i="22"/>
  <c r="S31" i="22"/>
  <c r="Y30" i="22"/>
  <c r="W31" i="22"/>
  <c r="AD28" i="22"/>
  <c r="AE28" i="22"/>
  <c r="AG29" i="22"/>
  <c r="AA30" i="22"/>
  <c r="AB29" i="22"/>
  <c r="AJ30" i="22"/>
  <c r="AO30" i="22"/>
  <c r="AI31" i="22"/>
  <c r="L30" i="22"/>
  <c r="K31" i="22"/>
  <c r="Q30" i="22"/>
  <c r="O31" i="22"/>
  <c r="AM29" i="22"/>
  <c r="AL29" i="22"/>
  <c r="AS18" i="22"/>
  <c r="AP124" i="5"/>
  <c r="AG38" i="5"/>
  <c r="AH37" i="5"/>
  <c r="AI37" i="5"/>
  <c r="AR122" i="5"/>
  <c r="AU16" i="22"/>
  <c r="AS122" i="5"/>
  <c r="AV16" i="22"/>
  <c r="BA38" i="5"/>
  <c r="D71" i="32"/>
  <c r="BD38" i="5"/>
  <c r="E71" i="32"/>
  <c r="AM121" i="5"/>
  <c r="AY118" i="5"/>
  <c r="AV117" i="5"/>
  <c r="BG121" i="5"/>
  <c r="AU122" i="5"/>
  <c r="BB14" i="22"/>
  <c r="AU123" i="5"/>
  <c r="AJ117" i="5"/>
  <c r="BA117" i="5"/>
  <c r="BB122" i="5"/>
  <c r="AT118" i="5"/>
  <c r="AK121" i="5"/>
  <c r="AK39" i="5"/>
  <c r="BG14" i="22"/>
  <c r="BA14" i="22"/>
  <c r="BE14" i="22"/>
  <c r="AZ123" i="5"/>
  <c r="Z122" i="5"/>
  <c r="AL122" i="5"/>
  <c r="AL35" i="5"/>
  <c r="AY10" i="22"/>
  <c r="K35" i="5"/>
  <c r="L35" i="5"/>
  <c r="J36" i="5"/>
  <c r="AX33" i="5"/>
  <c r="C66" i="32"/>
  <c r="AY32" i="5"/>
  <c r="AZ32" i="5"/>
  <c r="AQ38" i="5"/>
  <c r="BE37" i="5"/>
  <c r="BF37" i="5"/>
  <c r="BB37" i="5"/>
  <c r="BC37" i="5"/>
  <c r="AN34" i="5"/>
  <c r="BC9" i="22"/>
  <c r="AC122" i="5"/>
  <c r="BH122" i="5"/>
  <c r="BH13" i="22"/>
  <c r="AX122" i="5"/>
  <c r="AQ121" i="5"/>
  <c r="AT15" i="22"/>
  <c r="AR16" i="22"/>
  <c r="AO122" i="5"/>
  <c r="BC121" i="5"/>
  <c r="BD117" i="5"/>
  <c r="AN121" i="5"/>
  <c r="U36" i="5"/>
  <c r="V35" i="5"/>
  <c r="W35" i="5"/>
  <c r="X40" i="5"/>
  <c r="Y39" i="5"/>
  <c r="Z39" i="5"/>
  <c r="D36" i="5"/>
  <c r="E35" i="5"/>
  <c r="F35" i="5"/>
  <c r="BF14" i="22"/>
  <c r="AW123" i="5"/>
  <c r="AB122" i="5"/>
  <c r="AU38" i="5"/>
  <c r="B71" i="32"/>
  <c r="AV37" i="5"/>
  <c r="AW37" i="5"/>
  <c r="Y118" i="5"/>
  <c r="BE118" i="5"/>
  <c r="BE119" i="5"/>
  <c r="AZ10" i="22"/>
  <c r="AY119" i="5"/>
  <c r="AE39" i="5"/>
  <c r="AF39" i="5"/>
  <c r="T40" i="5"/>
  <c r="AB34" i="5"/>
  <c r="AC34" i="5"/>
  <c r="AA35" i="5"/>
  <c r="BD9" i="22"/>
  <c r="AA117" i="5"/>
  <c r="BF117" i="5"/>
  <c r="AR34" i="5"/>
  <c r="A67" i="32"/>
  <c r="AS33" i="5"/>
  <c r="AT33" i="5"/>
  <c r="C40" i="5"/>
  <c r="N39" i="5"/>
  <c r="O39" i="5"/>
  <c r="Q39" i="5"/>
  <c r="R39" i="5"/>
  <c r="G40" i="5"/>
  <c r="H39" i="5"/>
  <c r="I39" i="5"/>
  <c r="F29" i="22"/>
  <c r="E29" i="22"/>
  <c r="D29" i="22"/>
  <c r="B31" i="22"/>
  <c r="C30" i="22"/>
  <c r="H30" i="22"/>
  <c r="Y31" i="22"/>
  <c r="W32" i="22"/>
  <c r="T31" i="22"/>
  <c r="V31" i="22"/>
  <c r="S32" i="22"/>
  <c r="AI32" i="22"/>
  <c r="AJ31" i="22"/>
  <c r="AO31" i="22"/>
  <c r="AB30" i="22"/>
  <c r="AA31" i="22"/>
  <c r="AG30" i="22"/>
  <c r="O30" i="22"/>
  <c r="N30" i="22"/>
  <c r="AD29" i="22"/>
  <c r="AE29" i="22"/>
  <c r="K32" i="22"/>
  <c r="L31" i="22"/>
  <c r="N31" i="22"/>
  <c r="Q31" i="22"/>
  <c r="AL30" i="22"/>
  <c r="AM30" i="22"/>
  <c r="AG39" i="5"/>
  <c r="AH38" i="5"/>
  <c r="AI38" i="5"/>
  <c r="AP125" i="5"/>
  <c r="AS19" i="22"/>
  <c r="D72" i="32"/>
  <c r="BA39" i="5"/>
  <c r="AR123" i="5"/>
  <c r="AU17" i="22"/>
  <c r="E72" i="32"/>
  <c r="BD39" i="5"/>
  <c r="AS123" i="5"/>
  <c r="AV17" i="22"/>
  <c r="BA118" i="5"/>
  <c r="BG122" i="5"/>
  <c r="AV118" i="5"/>
  <c r="AJ118" i="5"/>
  <c r="BB123" i="5"/>
  <c r="AK122" i="5"/>
  <c r="AN122" i="5"/>
  <c r="AM122" i="5"/>
  <c r="AA36" i="5"/>
  <c r="AB35" i="5"/>
  <c r="AC35" i="5"/>
  <c r="AQ39" i="5"/>
  <c r="BE38" i="5"/>
  <c r="BF38" i="5"/>
  <c r="BB38" i="5"/>
  <c r="BC38" i="5"/>
  <c r="H40" i="5"/>
  <c r="I40" i="5"/>
  <c r="G41" i="5"/>
  <c r="Y40" i="5"/>
  <c r="Z40" i="5"/>
  <c r="X41" i="5"/>
  <c r="AQ122" i="5"/>
  <c r="AT16" i="22"/>
  <c r="AX34" i="5"/>
  <c r="C67" i="32"/>
  <c r="AY33" i="5"/>
  <c r="AZ33" i="5"/>
  <c r="Y119" i="5"/>
  <c r="AZ11" i="22"/>
  <c r="AY120" i="5"/>
  <c r="BH14" i="22"/>
  <c r="AX123" i="5"/>
  <c r="AC123" i="5"/>
  <c r="BH123" i="5"/>
  <c r="BD118" i="5"/>
  <c r="AT119" i="5"/>
  <c r="AS34" i="5"/>
  <c r="AT34" i="5"/>
  <c r="AR35" i="5"/>
  <c r="A68" i="32"/>
  <c r="AU39" i="5"/>
  <c r="AV38" i="5"/>
  <c r="AW38" i="5"/>
  <c r="B72" i="32"/>
  <c r="D37" i="5"/>
  <c r="E36" i="5"/>
  <c r="F36" i="5"/>
  <c r="U37" i="5"/>
  <c r="V36" i="5"/>
  <c r="W36" i="5"/>
  <c r="AN35" i="5"/>
  <c r="BC10" i="22"/>
  <c r="BB15" i="22"/>
  <c r="AZ124" i="5"/>
  <c r="Z123" i="5"/>
  <c r="AA118" i="5"/>
  <c r="BF118" i="5"/>
  <c r="BD10" i="22"/>
  <c r="J37" i="5"/>
  <c r="K36" i="5"/>
  <c r="L36" i="5"/>
  <c r="AL36" i="5"/>
  <c r="AY11" i="22"/>
  <c r="AB123" i="5"/>
  <c r="BF15" i="22"/>
  <c r="AK40" i="5"/>
  <c r="BE15" i="22"/>
  <c r="BG15" i="22"/>
  <c r="BA15" i="22"/>
  <c r="Q40" i="5"/>
  <c r="R40" i="5"/>
  <c r="N40" i="5"/>
  <c r="O40" i="5"/>
  <c r="C41" i="5"/>
  <c r="AE40" i="5"/>
  <c r="AF40" i="5"/>
  <c r="T41" i="5"/>
  <c r="AR17" i="22"/>
  <c r="AO123" i="5"/>
  <c r="BC122" i="5"/>
  <c r="F30" i="22"/>
  <c r="E30" i="22"/>
  <c r="D30" i="22"/>
  <c r="H31" i="22"/>
  <c r="C31" i="22"/>
  <c r="B32" i="22"/>
  <c r="S33" i="22"/>
  <c r="Y32" i="22"/>
  <c r="W33" i="22"/>
  <c r="T32" i="22"/>
  <c r="V32" i="22"/>
  <c r="AB31" i="22"/>
  <c r="AG31" i="22"/>
  <c r="AA32" i="22"/>
  <c r="AM31" i="22"/>
  <c r="AL31" i="22"/>
  <c r="AJ32" i="22"/>
  <c r="AO32" i="22"/>
  <c r="AI33" i="22"/>
  <c r="Q32" i="22"/>
  <c r="O33" i="22"/>
  <c r="K33" i="22"/>
  <c r="L32" i="22"/>
  <c r="AD30" i="22"/>
  <c r="AE30" i="22"/>
  <c r="AG40" i="5"/>
  <c r="AH39" i="5"/>
  <c r="AI39" i="5"/>
  <c r="AP126" i="5"/>
  <c r="AS20" i="22"/>
  <c r="BA119" i="5"/>
  <c r="E73" i="32"/>
  <c r="BD40" i="5"/>
  <c r="D73" i="32"/>
  <c r="BA40" i="5"/>
  <c r="BB124" i="5"/>
  <c r="AJ119" i="5"/>
  <c r="AV18" i="22"/>
  <c r="AS124" i="5"/>
  <c r="AU18" i="22"/>
  <c r="AR124" i="5"/>
  <c r="BG123" i="5"/>
  <c r="AN123" i="5"/>
  <c r="AV119" i="5"/>
  <c r="AK123" i="5"/>
  <c r="BC123" i="5"/>
  <c r="AL123" i="5"/>
  <c r="AM123" i="5"/>
  <c r="AU124" i="5"/>
  <c r="AW124" i="5"/>
  <c r="AT120" i="5"/>
  <c r="Q41" i="5"/>
  <c r="R41" i="5"/>
  <c r="N41" i="5"/>
  <c r="O41" i="5"/>
  <c r="C42" i="5"/>
  <c r="AL37" i="5"/>
  <c r="AY12" i="22"/>
  <c r="AT17" i="22"/>
  <c r="AQ123" i="5"/>
  <c r="AZ12" i="22"/>
  <c r="Y120" i="5"/>
  <c r="BE120" i="5"/>
  <c r="BE121" i="5"/>
  <c r="B73" i="32"/>
  <c r="AU40" i="5"/>
  <c r="AV39" i="5"/>
  <c r="AW39" i="5"/>
  <c r="C68" i="32"/>
  <c r="AX35" i="5"/>
  <c r="AY34" i="5"/>
  <c r="AZ34" i="5"/>
  <c r="BF16" i="22"/>
  <c r="AB124" i="5"/>
  <c r="J38" i="5"/>
  <c r="K37" i="5"/>
  <c r="L37" i="5"/>
  <c r="U38" i="5"/>
  <c r="V37" i="5"/>
  <c r="W37" i="5"/>
  <c r="AR36" i="5"/>
  <c r="A69" i="32"/>
  <c r="AS35" i="5"/>
  <c r="AT35" i="5"/>
  <c r="X42" i="5"/>
  <c r="Y41" i="5"/>
  <c r="Z41" i="5"/>
  <c r="AA37" i="5"/>
  <c r="AB36" i="5"/>
  <c r="AC36" i="5"/>
  <c r="AR18" i="22"/>
  <c r="AO124" i="5"/>
  <c r="Z124" i="5"/>
  <c r="BB16" i="22"/>
  <c r="AZ125" i="5"/>
  <c r="AK41" i="5"/>
  <c r="BA16" i="22"/>
  <c r="BE16" i="22"/>
  <c r="BG16" i="22"/>
  <c r="AN36" i="5"/>
  <c r="BC11" i="22"/>
  <c r="D38" i="5"/>
  <c r="E37" i="5"/>
  <c r="F37" i="5"/>
  <c r="G42" i="5"/>
  <c r="H41" i="5"/>
  <c r="I41" i="5"/>
  <c r="AQ40" i="5"/>
  <c r="BB39" i="5"/>
  <c r="BC39" i="5"/>
  <c r="BE39" i="5"/>
  <c r="BF39" i="5"/>
  <c r="AA119" i="5"/>
  <c r="BF119" i="5"/>
  <c r="BD11" i="22"/>
  <c r="AE41" i="5"/>
  <c r="AF41" i="5"/>
  <c r="T42" i="5"/>
  <c r="BH15" i="22"/>
  <c r="AX124" i="5"/>
  <c r="AC124" i="5"/>
  <c r="AN124" i="5"/>
  <c r="BD119" i="5"/>
  <c r="D31" i="22"/>
  <c r="F31" i="22"/>
  <c r="E31" i="22"/>
  <c r="H32" i="22"/>
  <c r="B33" i="22"/>
  <c r="C32" i="22"/>
  <c r="T33" i="22"/>
  <c r="V33" i="22"/>
  <c r="S34" i="22"/>
  <c r="Y33" i="22"/>
  <c r="W34" i="22"/>
  <c r="O32" i="22"/>
  <c r="N32" i="22"/>
  <c r="AD31" i="22"/>
  <c r="AE31" i="22"/>
  <c r="AL32" i="22"/>
  <c r="AM32" i="22"/>
  <c r="AB32" i="22"/>
  <c r="AA33" i="22"/>
  <c r="AG32" i="22"/>
  <c r="K34" i="22"/>
  <c r="Q33" i="22"/>
  <c r="L33" i="22"/>
  <c r="N33" i="22"/>
  <c r="AI34" i="22"/>
  <c r="AJ33" i="22"/>
  <c r="AO33" i="22"/>
  <c r="AG41" i="5"/>
  <c r="AH40" i="5"/>
  <c r="AI40" i="5"/>
  <c r="AP127" i="5"/>
  <c r="AS21" i="22"/>
  <c r="BD41" i="5"/>
  <c r="E74" i="32"/>
  <c r="AS125" i="5"/>
  <c r="AV19" i="22"/>
  <c r="AR125" i="5"/>
  <c r="AU19" i="22"/>
  <c r="BA41" i="5"/>
  <c r="D74" i="32"/>
  <c r="BG124" i="5"/>
  <c r="AV120" i="5"/>
  <c r="AU125" i="5"/>
  <c r="AT121" i="5"/>
  <c r="AL124" i="5"/>
  <c r="BC124" i="5"/>
  <c r="AW125" i="5"/>
  <c r="AJ120" i="5"/>
  <c r="AM124" i="5"/>
  <c r="BH16" i="22"/>
  <c r="AC125" i="5"/>
  <c r="AN125" i="5"/>
  <c r="AL38" i="5"/>
  <c r="AY13" i="22"/>
  <c r="T43" i="5"/>
  <c r="AE42" i="5"/>
  <c r="AF42" i="5"/>
  <c r="G43" i="5"/>
  <c r="H42" i="5"/>
  <c r="I42" i="5"/>
  <c r="AB125" i="5"/>
  <c r="BF17" i="22"/>
  <c r="X43" i="5"/>
  <c r="Y42" i="5"/>
  <c r="Z42" i="5"/>
  <c r="AQ41" i="5"/>
  <c r="BE40" i="5"/>
  <c r="BF40" i="5"/>
  <c r="BB40" i="5"/>
  <c r="BC40" i="5"/>
  <c r="D39" i="5"/>
  <c r="E38" i="5"/>
  <c r="F38" i="5"/>
  <c r="AK42" i="5"/>
  <c r="BG17" i="22"/>
  <c r="BA17" i="22"/>
  <c r="BE17" i="22"/>
  <c r="AO125" i="5"/>
  <c r="AR19" i="22"/>
  <c r="AA38" i="5"/>
  <c r="AB37" i="5"/>
  <c r="AC37" i="5"/>
  <c r="B74" i="32"/>
  <c r="AU41" i="5"/>
  <c r="AV40" i="5"/>
  <c r="AW40" i="5"/>
  <c r="C43" i="5"/>
  <c r="Q42" i="5"/>
  <c r="R42" i="5"/>
  <c r="N42" i="5"/>
  <c r="O42" i="5"/>
  <c r="AX125" i="5"/>
  <c r="BD120" i="5"/>
  <c r="BA120" i="5"/>
  <c r="Z125" i="5"/>
  <c r="BB17" i="22"/>
  <c r="AZ126" i="5"/>
  <c r="U39" i="5"/>
  <c r="V38" i="5"/>
  <c r="W38" i="5"/>
  <c r="AN37" i="5"/>
  <c r="BC12" i="22"/>
  <c r="Y121" i="5"/>
  <c r="AZ13" i="22"/>
  <c r="AA120" i="5"/>
  <c r="BF120" i="5"/>
  <c r="BD12" i="22"/>
  <c r="AS36" i="5"/>
  <c r="AT36" i="5"/>
  <c r="A70" i="32"/>
  <c r="AR37" i="5"/>
  <c r="J39" i="5"/>
  <c r="K38" i="5"/>
  <c r="L38" i="5"/>
  <c r="C69" i="32"/>
  <c r="AX36" i="5"/>
  <c r="AY35" i="5"/>
  <c r="AZ35" i="5"/>
  <c r="AT18" i="22"/>
  <c r="AQ124" i="5"/>
  <c r="BH124" i="5"/>
  <c r="AY121" i="5"/>
  <c r="BB125" i="5"/>
  <c r="AK124" i="5"/>
  <c r="B34" i="22"/>
  <c r="H33" i="22"/>
  <c r="C33" i="22"/>
  <c r="F32" i="22"/>
  <c r="D32" i="22"/>
  <c r="E32" i="22"/>
  <c r="T34" i="22"/>
  <c r="V34" i="22"/>
  <c r="S35" i="22"/>
  <c r="Y34" i="22"/>
  <c r="W35" i="22"/>
  <c r="AJ34" i="22"/>
  <c r="AO34" i="22"/>
  <c r="AI35" i="22"/>
  <c r="L34" i="22"/>
  <c r="K35" i="22"/>
  <c r="Q34" i="22"/>
  <c r="O35" i="22"/>
  <c r="AB33" i="22"/>
  <c r="AA34" i="22"/>
  <c r="AG33" i="22"/>
  <c r="AM33" i="22"/>
  <c r="AL33" i="22"/>
  <c r="AD32" i="22"/>
  <c r="AE32" i="22"/>
  <c r="AG42" i="5"/>
  <c r="AH41" i="5"/>
  <c r="AI41" i="5"/>
  <c r="AS22" i="22"/>
  <c r="AP128" i="5"/>
  <c r="AM125" i="5"/>
  <c r="AR126" i="5"/>
  <c r="AU20" i="22"/>
  <c r="BA42" i="5"/>
  <c r="D75" i="32"/>
  <c r="AL125" i="5"/>
  <c r="BG125" i="5"/>
  <c r="BD42" i="5"/>
  <c r="E75" i="32"/>
  <c r="AS126" i="5"/>
  <c r="AV20" i="22"/>
  <c r="AT122" i="5"/>
  <c r="BC125" i="5"/>
  <c r="AV121" i="5"/>
  <c r="AK125" i="5"/>
  <c r="BH125" i="5"/>
  <c r="AJ121" i="5"/>
  <c r="AW126" i="5"/>
  <c r="BD121" i="5"/>
  <c r="AY122" i="5"/>
  <c r="K39" i="5"/>
  <c r="L39" i="5"/>
  <c r="J40" i="5"/>
  <c r="BD13" i="22"/>
  <c r="AA121" i="5"/>
  <c r="BF121" i="5"/>
  <c r="AB126" i="5"/>
  <c r="BF18" i="22"/>
  <c r="AW127" i="5"/>
  <c r="AK43" i="5"/>
  <c r="BA18" i="22"/>
  <c r="BG18" i="22"/>
  <c r="BE18" i="22"/>
  <c r="AL39" i="5"/>
  <c r="AY14" i="22"/>
  <c r="C44" i="5"/>
  <c r="N43" i="5"/>
  <c r="O43" i="5"/>
  <c r="Q43" i="5"/>
  <c r="R43" i="5"/>
  <c r="G44" i="5"/>
  <c r="H43" i="5"/>
  <c r="I43" i="5"/>
  <c r="AZ14" i="22"/>
  <c r="Y122" i="5"/>
  <c r="BE122" i="5"/>
  <c r="BE123" i="5"/>
  <c r="AX37" i="5"/>
  <c r="AY36" i="5"/>
  <c r="AZ36" i="5"/>
  <c r="C70" i="32"/>
  <c r="AR38" i="5"/>
  <c r="A71" i="32"/>
  <c r="AS37" i="5"/>
  <c r="AT37" i="5"/>
  <c r="AN38" i="5"/>
  <c r="BC13" i="22"/>
  <c r="AU42" i="5"/>
  <c r="B75" i="32"/>
  <c r="AV41" i="5"/>
  <c r="AW41" i="5"/>
  <c r="AO126" i="5"/>
  <c r="AR20" i="22"/>
  <c r="Z126" i="5"/>
  <c r="AL126" i="5"/>
  <c r="BB18" i="22"/>
  <c r="AZ127" i="5"/>
  <c r="BB41" i="5"/>
  <c r="BC41" i="5"/>
  <c r="AQ42" i="5"/>
  <c r="BE41" i="5"/>
  <c r="BF41" i="5"/>
  <c r="AU126" i="5"/>
  <c r="AU127" i="5"/>
  <c r="BB126" i="5"/>
  <c r="AA39" i="5"/>
  <c r="AB38" i="5"/>
  <c r="AC38" i="5"/>
  <c r="AT19" i="22"/>
  <c r="AQ125" i="5"/>
  <c r="V39" i="5"/>
  <c r="W39" i="5"/>
  <c r="U40" i="5"/>
  <c r="AC126" i="5"/>
  <c r="BH17" i="22"/>
  <c r="X44" i="5"/>
  <c r="Y43" i="5"/>
  <c r="Z43" i="5"/>
  <c r="D40" i="5"/>
  <c r="E39" i="5"/>
  <c r="F39" i="5"/>
  <c r="AE43" i="5"/>
  <c r="AF43" i="5"/>
  <c r="T44" i="5"/>
  <c r="AX126" i="5"/>
  <c r="BA121" i="5"/>
  <c r="H34" i="22"/>
  <c r="B35" i="22"/>
  <c r="C34" i="22"/>
  <c r="D33" i="22"/>
  <c r="F33" i="22"/>
  <c r="E33" i="22"/>
  <c r="T35" i="22"/>
  <c r="V35" i="22"/>
  <c r="Y35" i="22"/>
  <c r="W36" i="22"/>
  <c r="S36" i="22"/>
  <c r="AI36" i="22"/>
  <c r="AJ35" i="22"/>
  <c r="AO35" i="22"/>
  <c r="AB34" i="22"/>
  <c r="AA35" i="22"/>
  <c r="AG34" i="22"/>
  <c r="O34" i="22"/>
  <c r="N34" i="22"/>
  <c r="AE33" i="22"/>
  <c r="AD33" i="22"/>
  <c r="K36" i="22"/>
  <c r="L35" i="22"/>
  <c r="N35" i="22"/>
  <c r="Q35" i="22"/>
  <c r="AL34" i="22"/>
  <c r="AM34" i="22"/>
  <c r="AP129" i="5"/>
  <c r="AS23" i="22"/>
  <c r="AG43" i="5"/>
  <c r="AH42" i="5"/>
  <c r="AI42" i="5"/>
  <c r="D76" i="32"/>
  <c r="BA43" i="5"/>
  <c r="AS127" i="5"/>
  <c r="AV21" i="22"/>
  <c r="AR127" i="5"/>
  <c r="AU21" i="22"/>
  <c r="E76" i="32"/>
  <c r="BD43" i="5"/>
  <c r="BG126" i="5"/>
  <c r="BC126" i="5"/>
  <c r="AV122" i="5"/>
  <c r="BH126" i="5"/>
  <c r="AY123" i="5"/>
  <c r="BB127" i="5"/>
  <c r="AJ122" i="5"/>
  <c r="AT123" i="5"/>
  <c r="Y44" i="5"/>
  <c r="Z44" i="5"/>
  <c r="X45" i="5"/>
  <c r="AB39" i="5"/>
  <c r="AC39" i="5"/>
  <c r="AA40" i="5"/>
  <c r="Q44" i="5"/>
  <c r="R44" i="5"/>
  <c r="C45" i="5"/>
  <c r="N44" i="5"/>
  <c r="O44" i="5"/>
  <c r="AK44" i="5"/>
  <c r="BG19" i="22"/>
  <c r="BA19" i="22"/>
  <c r="BE19" i="22"/>
  <c r="AE44" i="5"/>
  <c r="AF44" i="5"/>
  <c r="T45" i="5"/>
  <c r="Z127" i="5"/>
  <c r="AL127" i="5"/>
  <c r="BB19" i="22"/>
  <c r="AU128" i="5"/>
  <c r="AQ43" i="5"/>
  <c r="BB42" i="5"/>
  <c r="BC42" i="5"/>
  <c r="BE42" i="5"/>
  <c r="BF42" i="5"/>
  <c r="AR21" i="22"/>
  <c r="AO127" i="5"/>
  <c r="AU43" i="5"/>
  <c r="B76" i="32"/>
  <c r="AV42" i="5"/>
  <c r="AW42" i="5"/>
  <c r="AX38" i="5"/>
  <c r="AY37" i="5"/>
  <c r="AZ37" i="5"/>
  <c r="C71" i="32"/>
  <c r="G45" i="5"/>
  <c r="H44" i="5"/>
  <c r="I44" i="5"/>
  <c r="Y123" i="5"/>
  <c r="AZ15" i="22"/>
  <c r="BF19" i="22"/>
  <c r="AW128" i="5"/>
  <c r="AB127" i="5"/>
  <c r="BG127" i="5"/>
  <c r="J41" i="5"/>
  <c r="K40" i="5"/>
  <c r="L40" i="5"/>
  <c r="BD122" i="5"/>
  <c r="AM126" i="5"/>
  <c r="AN126" i="5"/>
  <c r="U41" i="5"/>
  <c r="V40" i="5"/>
  <c r="W40" i="5"/>
  <c r="AN39" i="5"/>
  <c r="BC14" i="22"/>
  <c r="D41" i="5"/>
  <c r="E40" i="5"/>
  <c r="F40" i="5"/>
  <c r="AQ126" i="5"/>
  <c r="AT20" i="22"/>
  <c r="BD14" i="22"/>
  <c r="AV123" i="5"/>
  <c r="AA122" i="5"/>
  <c r="BF122" i="5"/>
  <c r="AS38" i="5"/>
  <c r="AT38" i="5"/>
  <c r="AR39" i="5"/>
  <c r="A72" i="32"/>
  <c r="AL40" i="5"/>
  <c r="AY15" i="22"/>
  <c r="BH18" i="22"/>
  <c r="AX127" i="5"/>
  <c r="AC127" i="5"/>
  <c r="AK126" i="5"/>
  <c r="BA122" i="5"/>
  <c r="H35" i="22"/>
  <c r="C35" i="22"/>
  <c r="B36" i="22"/>
  <c r="E34" i="22"/>
  <c r="D34" i="22"/>
  <c r="F34" i="22"/>
  <c r="Y36" i="22"/>
  <c r="W37" i="22"/>
  <c r="T36" i="22"/>
  <c r="V36" i="22"/>
  <c r="S37" i="22"/>
  <c r="AD34" i="22"/>
  <c r="AE34" i="22"/>
  <c r="AA36" i="22"/>
  <c r="AG35" i="22"/>
  <c r="AB35" i="22"/>
  <c r="AJ36" i="22"/>
  <c r="AO36" i="22"/>
  <c r="AI37" i="22"/>
  <c r="Q36" i="22"/>
  <c r="O37" i="22"/>
  <c r="L36" i="22"/>
  <c r="K37" i="22"/>
  <c r="AM35" i="22"/>
  <c r="AL35" i="22"/>
  <c r="AP130" i="5"/>
  <c r="AS24" i="22"/>
  <c r="AG44" i="5"/>
  <c r="AH43" i="5"/>
  <c r="AI43" i="5"/>
  <c r="AR128" i="5"/>
  <c r="AU22" i="22"/>
  <c r="D77" i="32"/>
  <c r="BA44" i="5"/>
  <c r="AY124" i="5"/>
  <c r="E77" i="32"/>
  <c r="BD44" i="5"/>
  <c r="AS128" i="5"/>
  <c r="AV22" i="22"/>
  <c r="AN127" i="5"/>
  <c r="BH127" i="5"/>
  <c r="BA123" i="5"/>
  <c r="AJ123" i="5"/>
  <c r="BD123" i="5"/>
  <c r="AT124" i="5"/>
  <c r="AK127" i="5"/>
  <c r="AQ127" i="5"/>
  <c r="AT21" i="22"/>
  <c r="G46" i="5"/>
  <c r="H45" i="5"/>
  <c r="I45" i="5"/>
  <c r="X46" i="5"/>
  <c r="Y45" i="5"/>
  <c r="Z45" i="5"/>
  <c r="D42" i="5"/>
  <c r="E41" i="5"/>
  <c r="F41" i="5"/>
  <c r="K41" i="5"/>
  <c r="L41" i="5"/>
  <c r="J42" i="5"/>
  <c r="B77" i="32"/>
  <c r="AU44" i="5"/>
  <c r="AV43" i="5"/>
  <c r="AW43" i="5"/>
  <c r="AE45" i="5"/>
  <c r="AF45" i="5"/>
  <c r="T46" i="5"/>
  <c r="AK45" i="5"/>
  <c r="BA20" i="22"/>
  <c r="BE20" i="22"/>
  <c r="BG20" i="22"/>
  <c r="AB40" i="5"/>
  <c r="AC40" i="5"/>
  <c r="AA41" i="5"/>
  <c r="BC127" i="5"/>
  <c r="AZ128" i="5"/>
  <c r="AR40" i="5"/>
  <c r="AS39" i="5"/>
  <c r="AT39" i="5"/>
  <c r="A73" i="32"/>
  <c r="AA123" i="5"/>
  <c r="BF123" i="5"/>
  <c r="BD15" i="22"/>
  <c r="AV124" i="5"/>
  <c r="AR22" i="22"/>
  <c r="AO128" i="5"/>
  <c r="Q45" i="5"/>
  <c r="R45" i="5"/>
  <c r="N45" i="5"/>
  <c r="O45" i="5"/>
  <c r="C46" i="5"/>
  <c r="U42" i="5"/>
  <c r="V41" i="5"/>
  <c r="W41" i="5"/>
  <c r="C72" i="32"/>
  <c r="AX39" i="5"/>
  <c r="AY38" i="5"/>
  <c r="AZ38" i="5"/>
  <c r="AQ44" i="5"/>
  <c r="BE43" i="5"/>
  <c r="BF43" i="5"/>
  <c r="BB43" i="5"/>
  <c r="BC43" i="5"/>
  <c r="Z128" i="5"/>
  <c r="AL128" i="5"/>
  <c r="BB20" i="22"/>
  <c r="AU129" i="5"/>
  <c r="AL41" i="5"/>
  <c r="AY16" i="22"/>
  <c r="Y124" i="5"/>
  <c r="BE124" i="5"/>
  <c r="BE125" i="5"/>
  <c r="AZ16" i="22"/>
  <c r="AN40" i="5"/>
  <c r="BC15" i="22"/>
  <c r="AB128" i="5"/>
  <c r="BG128" i="5"/>
  <c r="BF20" i="22"/>
  <c r="AW129" i="5"/>
  <c r="BH19" i="22"/>
  <c r="AX128" i="5"/>
  <c r="AC128" i="5"/>
  <c r="AN128" i="5"/>
  <c r="BB128" i="5"/>
  <c r="AM127" i="5"/>
  <c r="F35" i="22"/>
  <c r="D35" i="22"/>
  <c r="E35" i="22"/>
  <c r="B37" i="22"/>
  <c r="C36" i="22"/>
  <c r="H36" i="22"/>
  <c r="Y37" i="22"/>
  <c r="W38" i="22"/>
  <c r="T37" i="22"/>
  <c r="V37" i="22"/>
  <c r="S38" i="22"/>
  <c r="AE35" i="22"/>
  <c r="AD35" i="22"/>
  <c r="AI38" i="22"/>
  <c r="AJ37" i="22"/>
  <c r="AO37" i="22"/>
  <c r="O36" i="22"/>
  <c r="N36" i="22"/>
  <c r="AL36" i="22"/>
  <c r="AM36" i="22"/>
  <c r="K38" i="22"/>
  <c r="L37" i="22"/>
  <c r="N37" i="22"/>
  <c r="Q37" i="22"/>
  <c r="AG36" i="22"/>
  <c r="AA37" i="22"/>
  <c r="AB36" i="22"/>
  <c r="AP131" i="5"/>
  <c r="AS25" i="22"/>
  <c r="AG45" i="5"/>
  <c r="AH44" i="5"/>
  <c r="AI44" i="5"/>
  <c r="AT125" i="5"/>
  <c r="AY125" i="5"/>
  <c r="AR129" i="5"/>
  <c r="AU23" i="22"/>
  <c r="AS129" i="5"/>
  <c r="AV23" i="22"/>
  <c r="BD45" i="5"/>
  <c r="E78" i="32"/>
  <c r="BA45" i="5"/>
  <c r="D78" i="32"/>
  <c r="AM128" i="5"/>
  <c r="BA124" i="5"/>
  <c r="AJ124" i="5"/>
  <c r="AZ129" i="5"/>
  <c r="BB129" i="5"/>
  <c r="BC128" i="5"/>
  <c r="C73" i="32"/>
  <c r="AX40" i="5"/>
  <c r="AY39" i="5"/>
  <c r="AZ39" i="5"/>
  <c r="C47" i="5"/>
  <c r="N46" i="5"/>
  <c r="O46" i="5"/>
  <c r="Q46" i="5"/>
  <c r="R46" i="5"/>
  <c r="AR23" i="22"/>
  <c r="AO129" i="5"/>
  <c r="T47" i="5"/>
  <c r="AE46" i="5"/>
  <c r="AF46" i="5"/>
  <c r="D43" i="5"/>
  <c r="E42" i="5"/>
  <c r="F42" i="5"/>
  <c r="G47" i="5"/>
  <c r="H46" i="5"/>
  <c r="I46" i="5"/>
  <c r="AA42" i="5"/>
  <c r="AB41" i="5"/>
  <c r="AC41" i="5"/>
  <c r="BF21" i="22"/>
  <c r="AW130" i="5"/>
  <c r="AB129" i="5"/>
  <c r="BG129" i="5"/>
  <c r="AQ45" i="5"/>
  <c r="BB44" i="5"/>
  <c r="BC44" i="5"/>
  <c r="BE44" i="5"/>
  <c r="BF44" i="5"/>
  <c r="AK46" i="5"/>
  <c r="BA21" i="22"/>
  <c r="BE21" i="22"/>
  <c r="BG21" i="22"/>
  <c r="X47" i="5"/>
  <c r="Y46" i="5"/>
  <c r="Z46" i="5"/>
  <c r="AK128" i="5"/>
  <c r="AA124" i="5"/>
  <c r="BF124" i="5"/>
  <c r="BD16" i="22"/>
  <c r="AZ17" i="22"/>
  <c r="Y125" i="5"/>
  <c r="U43" i="5"/>
  <c r="V42" i="5"/>
  <c r="W42" i="5"/>
  <c r="B78" i="32"/>
  <c r="AU45" i="5"/>
  <c r="AV44" i="5"/>
  <c r="AW44" i="5"/>
  <c r="AN41" i="5"/>
  <c r="BC16" i="22"/>
  <c r="AL42" i="5"/>
  <c r="AY17" i="22"/>
  <c r="AS40" i="5"/>
  <c r="AT40" i="5"/>
  <c r="A74" i="32"/>
  <c r="AR41" i="5"/>
  <c r="AC129" i="5"/>
  <c r="AN129" i="5"/>
  <c r="BH20" i="22"/>
  <c r="AX129" i="5"/>
  <c r="BB21" i="22"/>
  <c r="AU130" i="5"/>
  <c r="Z129" i="5"/>
  <c r="AL129" i="5"/>
  <c r="J43" i="5"/>
  <c r="K42" i="5"/>
  <c r="L42" i="5"/>
  <c r="AQ128" i="5"/>
  <c r="AT22" i="22"/>
  <c r="BD124" i="5"/>
  <c r="BH128" i="5"/>
  <c r="F36" i="22"/>
  <c r="E36" i="22"/>
  <c r="D36" i="22"/>
  <c r="H37" i="22"/>
  <c r="C37" i="22"/>
  <c r="B38" i="22"/>
  <c r="T38" i="22"/>
  <c r="V38" i="22"/>
  <c r="Y38" i="22"/>
  <c r="W39" i="22"/>
  <c r="S39" i="22"/>
  <c r="AM37" i="22"/>
  <c r="AL37" i="22"/>
  <c r="L38" i="22"/>
  <c r="K39" i="22"/>
  <c r="Q38" i="22"/>
  <c r="O39" i="22"/>
  <c r="AD36" i="22"/>
  <c r="AE36" i="22"/>
  <c r="AJ38" i="22"/>
  <c r="AO38" i="22"/>
  <c r="AI39" i="22"/>
  <c r="AB37" i="22"/>
  <c r="AA38" i="22"/>
  <c r="AG37" i="22"/>
  <c r="AP132" i="5"/>
  <c r="AS26" i="22"/>
  <c r="AG46" i="5"/>
  <c r="AH45" i="5"/>
  <c r="AI45" i="5"/>
  <c r="AT126" i="5"/>
  <c r="AU24" i="22"/>
  <c r="AR130" i="5"/>
  <c r="BA46" i="5"/>
  <c r="D79" i="32"/>
  <c r="BD46" i="5"/>
  <c r="E79" i="32"/>
  <c r="AV24" i="22"/>
  <c r="AS130" i="5"/>
  <c r="BA125" i="5"/>
  <c r="AJ125" i="5"/>
  <c r="BH129" i="5"/>
  <c r="BC129" i="5"/>
  <c r="BB130" i="5"/>
  <c r="AZ130" i="5"/>
  <c r="AY126" i="5"/>
  <c r="AV125" i="5"/>
  <c r="AM129" i="5"/>
  <c r="AR42" i="5"/>
  <c r="A75" i="32"/>
  <c r="AS41" i="5"/>
  <c r="AT41" i="5"/>
  <c r="AU46" i="5"/>
  <c r="B79" i="32"/>
  <c r="AV45" i="5"/>
  <c r="AW45" i="5"/>
  <c r="AE47" i="5"/>
  <c r="AF47" i="5"/>
  <c r="T48" i="5"/>
  <c r="J44" i="5"/>
  <c r="K43" i="5"/>
  <c r="L43" i="5"/>
  <c r="AZ18" i="22"/>
  <c r="Y126" i="5"/>
  <c r="BE126" i="5"/>
  <c r="BE127" i="5"/>
  <c r="U44" i="5"/>
  <c r="V43" i="5"/>
  <c r="W43" i="5"/>
  <c r="AB130" i="5"/>
  <c r="BG130" i="5"/>
  <c r="BF22" i="22"/>
  <c r="AW131" i="5"/>
  <c r="G48" i="5"/>
  <c r="H47" i="5"/>
  <c r="I47" i="5"/>
  <c r="AX41" i="5"/>
  <c r="C74" i="32"/>
  <c r="AY40" i="5"/>
  <c r="AZ40" i="5"/>
  <c r="BD17" i="22"/>
  <c r="AA125" i="5"/>
  <c r="BF125" i="5"/>
  <c r="Z130" i="5"/>
  <c r="AL130" i="5"/>
  <c r="BB22" i="22"/>
  <c r="BE45" i="5"/>
  <c r="BF45" i="5"/>
  <c r="AQ46" i="5"/>
  <c r="BB45" i="5"/>
  <c r="BC45" i="5"/>
  <c r="AA43" i="5"/>
  <c r="AB42" i="5"/>
  <c r="AC42" i="5"/>
  <c r="D44" i="5"/>
  <c r="E43" i="5"/>
  <c r="F43" i="5"/>
  <c r="C48" i="5"/>
  <c r="N47" i="5"/>
  <c r="O47" i="5"/>
  <c r="Q47" i="5"/>
  <c r="R47" i="5"/>
  <c r="AJ126" i="5"/>
  <c r="BD125" i="5"/>
  <c r="AQ129" i="5"/>
  <c r="AT23" i="22"/>
  <c r="AL43" i="5"/>
  <c r="AY18" i="22"/>
  <c r="X48" i="5"/>
  <c r="Y47" i="5"/>
  <c r="Z47" i="5"/>
  <c r="AN42" i="5"/>
  <c r="BC17" i="22"/>
  <c r="AC130" i="5"/>
  <c r="BH21" i="22"/>
  <c r="AK47" i="5"/>
  <c r="BG22" i="22"/>
  <c r="BE22" i="22"/>
  <c r="BA22" i="22"/>
  <c r="AO130" i="5"/>
  <c r="AR24" i="22"/>
  <c r="AK129" i="5"/>
  <c r="AM130" i="5"/>
  <c r="H38" i="22"/>
  <c r="C38" i="22"/>
  <c r="B39" i="22"/>
  <c r="E37" i="22"/>
  <c r="F37" i="22"/>
  <c r="D37" i="22"/>
  <c r="T39" i="22"/>
  <c r="V39" i="22"/>
  <c r="S40" i="22"/>
  <c r="Y39" i="22"/>
  <c r="W40" i="22"/>
  <c r="AI40" i="22"/>
  <c r="AJ39" i="22"/>
  <c r="AO39" i="22"/>
  <c r="AD37" i="22"/>
  <c r="AE37" i="22"/>
  <c r="AG38" i="22"/>
  <c r="AA39" i="22"/>
  <c r="AB38" i="22"/>
  <c r="O38" i="22"/>
  <c r="N38" i="22"/>
  <c r="AL38" i="22"/>
  <c r="AM38" i="22"/>
  <c r="K40" i="22"/>
  <c r="L39" i="22"/>
  <c r="N39" i="22"/>
  <c r="Q39" i="22"/>
  <c r="AS27" i="22"/>
  <c r="AP133" i="5"/>
  <c r="AG47" i="5"/>
  <c r="AH46" i="5"/>
  <c r="AI46" i="5"/>
  <c r="AT127" i="5"/>
  <c r="E80" i="32"/>
  <c r="BD47" i="5"/>
  <c r="AV25" i="22"/>
  <c r="AS131" i="5"/>
  <c r="D80" i="32"/>
  <c r="BA47" i="5"/>
  <c r="AU25" i="22"/>
  <c r="AR131" i="5"/>
  <c r="AY127" i="5"/>
  <c r="BA126" i="5"/>
  <c r="AZ131" i="5"/>
  <c r="BH130" i="5"/>
  <c r="AV126" i="5"/>
  <c r="BC130" i="5"/>
  <c r="AK130" i="5"/>
  <c r="AU131" i="5"/>
  <c r="AX130" i="5"/>
  <c r="BH22" i="22"/>
  <c r="BC131" i="5"/>
  <c r="AC131" i="5"/>
  <c r="AZ19" i="22"/>
  <c r="Y127" i="5"/>
  <c r="AJ127" i="5"/>
  <c r="AS42" i="5"/>
  <c r="AT42" i="5"/>
  <c r="A76" i="32"/>
  <c r="AR43" i="5"/>
  <c r="AB131" i="5"/>
  <c r="AM131" i="5"/>
  <c r="BF23" i="22"/>
  <c r="AW132" i="5"/>
  <c r="Q48" i="5"/>
  <c r="R48" i="5"/>
  <c r="N48" i="5"/>
  <c r="O48" i="5"/>
  <c r="C49" i="5"/>
  <c r="AA44" i="5"/>
  <c r="AB43" i="5"/>
  <c r="AC43" i="5"/>
  <c r="AR25" i="22"/>
  <c r="AO131" i="5"/>
  <c r="AT24" i="22"/>
  <c r="AQ130" i="5"/>
  <c r="AN130" i="5"/>
  <c r="Z131" i="5"/>
  <c r="AL131" i="5"/>
  <c r="BB23" i="22"/>
  <c r="AA126" i="5"/>
  <c r="BF126" i="5"/>
  <c r="BD18" i="22"/>
  <c r="X49" i="5"/>
  <c r="Y48" i="5"/>
  <c r="Z48" i="5"/>
  <c r="G49" i="5"/>
  <c r="H48" i="5"/>
  <c r="I48" i="5"/>
  <c r="U45" i="5"/>
  <c r="V44" i="5"/>
  <c r="W44" i="5"/>
  <c r="J45" i="5"/>
  <c r="K44" i="5"/>
  <c r="L44" i="5"/>
  <c r="AK48" i="5"/>
  <c r="BE23" i="22"/>
  <c r="BA23" i="22"/>
  <c r="BG23" i="22"/>
  <c r="AN43" i="5"/>
  <c r="BC18" i="22"/>
  <c r="AL44" i="5"/>
  <c r="AY19" i="22"/>
  <c r="D45" i="5"/>
  <c r="E44" i="5"/>
  <c r="F44" i="5"/>
  <c r="AQ47" i="5"/>
  <c r="BE46" i="5"/>
  <c r="BF46" i="5"/>
  <c r="BB46" i="5"/>
  <c r="BC46" i="5"/>
  <c r="AX42" i="5"/>
  <c r="C75" i="32"/>
  <c r="AY41" i="5"/>
  <c r="AZ41" i="5"/>
  <c r="AE48" i="5"/>
  <c r="AF48" i="5"/>
  <c r="T49" i="5"/>
  <c r="AU47" i="5"/>
  <c r="AV46" i="5"/>
  <c r="AW46" i="5"/>
  <c r="B80" i="32"/>
  <c r="BB131" i="5"/>
  <c r="BD126" i="5"/>
  <c r="F38" i="22"/>
  <c r="D38" i="22"/>
  <c r="E38" i="22"/>
  <c r="B40" i="22"/>
  <c r="C39" i="22"/>
  <c r="H39" i="22"/>
  <c r="Y40" i="22"/>
  <c r="W41" i="22"/>
  <c r="S41" i="22"/>
  <c r="T40" i="22"/>
  <c r="V40" i="22"/>
  <c r="AM39" i="22"/>
  <c r="AL39" i="22"/>
  <c r="Q40" i="22"/>
  <c r="O41" i="22"/>
  <c r="K41" i="22"/>
  <c r="L40" i="22"/>
  <c r="AB39" i="22"/>
  <c r="AA40" i="22"/>
  <c r="AG39" i="22"/>
  <c r="AD38" i="22"/>
  <c r="AE38" i="22"/>
  <c r="AJ40" i="22"/>
  <c r="AO40" i="22"/>
  <c r="AI41" i="22"/>
  <c r="AS28" i="22"/>
  <c r="AP134" i="5"/>
  <c r="AG48" i="5"/>
  <c r="AH47" i="5"/>
  <c r="AI47" i="5"/>
  <c r="D81" i="32"/>
  <c r="BA48" i="5"/>
  <c r="E81" i="32"/>
  <c r="BD48" i="5"/>
  <c r="AR132" i="5"/>
  <c r="AU26" i="22"/>
  <c r="AS132" i="5"/>
  <c r="AV26" i="22"/>
  <c r="BD127" i="5"/>
  <c r="BH131" i="5"/>
  <c r="BG131" i="5"/>
  <c r="AV127" i="5"/>
  <c r="AY128" i="5"/>
  <c r="AZ132" i="5"/>
  <c r="BB132" i="5"/>
  <c r="AX131" i="5"/>
  <c r="AU132" i="5"/>
  <c r="AN131" i="5"/>
  <c r="BA127" i="5"/>
  <c r="AK131" i="5"/>
  <c r="B81" i="32"/>
  <c r="AU48" i="5"/>
  <c r="AV47" i="5"/>
  <c r="AW47" i="5"/>
  <c r="Y128" i="5"/>
  <c r="BE128" i="5"/>
  <c r="BE129" i="5"/>
  <c r="AZ20" i="22"/>
  <c r="AB132" i="5"/>
  <c r="AM132" i="5"/>
  <c r="BF24" i="22"/>
  <c r="BB133" i="5"/>
  <c r="AO132" i="5"/>
  <c r="AR26" i="22"/>
  <c r="AN44" i="5"/>
  <c r="BC19" i="22"/>
  <c r="J46" i="5"/>
  <c r="K45" i="5"/>
  <c r="L45" i="5"/>
  <c r="Q49" i="5"/>
  <c r="R49" i="5"/>
  <c r="N49" i="5"/>
  <c r="O49" i="5"/>
  <c r="C50" i="5"/>
  <c r="C76" i="32"/>
  <c r="AX43" i="5"/>
  <c r="AY42" i="5"/>
  <c r="AZ42" i="5"/>
  <c r="AA127" i="5"/>
  <c r="BF127" i="5"/>
  <c r="BD19" i="22"/>
  <c r="BB24" i="22"/>
  <c r="AZ133" i="5"/>
  <c r="Z132" i="5"/>
  <c r="AL132" i="5"/>
  <c r="AT25" i="22"/>
  <c r="AQ131" i="5"/>
  <c r="AB44" i="5"/>
  <c r="AC44" i="5"/>
  <c r="AA45" i="5"/>
  <c r="AT128" i="5"/>
  <c r="AR44" i="5"/>
  <c r="A77" i="32"/>
  <c r="AS43" i="5"/>
  <c r="AT43" i="5"/>
  <c r="D46" i="5"/>
  <c r="E45" i="5"/>
  <c r="F45" i="5"/>
  <c r="G50" i="5"/>
  <c r="H49" i="5"/>
  <c r="I49" i="5"/>
  <c r="AE49" i="5"/>
  <c r="AF49" i="5"/>
  <c r="T50" i="5"/>
  <c r="AQ48" i="5"/>
  <c r="BB47" i="5"/>
  <c r="BC47" i="5"/>
  <c r="BE47" i="5"/>
  <c r="BF47" i="5"/>
  <c r="AL45" i="5"/>
  <c r="AY20" i="22"/>
  <c r="BH23" i="22"/>
  <c r="AX132" i="5"/>
  <c r="AC132" i="5"/>
  <c r="AK49" i="5"/>
  <c r="BA24" i="22"/>
  <c r="BG24" i="22"/>
  <c r="BE24" i="22"/>
  <c r="U46" i="5"/>
  <c r="V45" i="5"/>
  <c r="W45" i="5"/>
  <c r="X50" i="5"/>
  <c r="Y49" i="5"/>
  <c r="Z49" i="5"/>
  <c r="F39" i="22"/>
  <c r="E39" i="22"/>
  <c r="D39" i="22"/>
  <c r="B41" i="22"/>
  <c r="H40" i="22"/>
  <c r="C40" i="22"/>
  <c r="S42" i="22"/>
  <c r="Y41" i="22"/>
  <c r="W42" i="22"/>
  <c r="T41" i="22"/>
  <c r="V41" i="22"/>
  <c r="AB40" i="22"/>
  <c r="AA41" i="22"/>
  <c r="AG40" i="22"/>
  <c r="O40" i="22"/>
  <c r="N40" i="22"/>
  <c r="AI42" i="22"/>
  <c r="AJ41" i="22"/>
  <c r="AO41" i="22"/>
  <c r="AL40" i="22"/>
  <c r="AM40" i="22"/>
  <c r="AD39" i="22"/>
  <c r="AE39" i="22"/>
  <c r="K42" i="22"/>
  <c r="Q41" i="22"/>
  <c r="L41" i="22"/>
  <c r="N41" i="22"/>
  <c r="AP135" i="5"/>
  <c r="AS29" i="22"/>
  <c r="AG49" i="5"/>
  <c r="AH48" i="5"/>
  <c r="AI48" i="5"/>
  <c r="AR133" i="5"/>
  <c r="AU27" i="22"/>
  <c r="AY129" i="5"/>
  <c r="BA49" i="5"/>
  <c r="D82" i="32"/>
  <c r="AS133" i="5"/>
  <c r="AV27" i="22"/>
  <c r="BD49" i="5"/>
  <c r="E82" i="32"/>
  <c r="BH132" i="5"/>
  <c r="AW133" i="5"/>
  <c r="BA128" i="5"/>
  <c r="BG132" i="5"/>
  <c r="BC132" i="5"/>
  <c r="AK132" i="5"/>
  <c r="AU133" i="5"/>
  <c r="AJ128" i="5"/>
  <c r="AS44" i="5"/>
  <c r="AT44" i="5"/>
  <c r="A78" i="32"/>
  <c r="AR45" i="5"/>
  <c r="C51" i="5"/>
  <c r="Q50" i="5"/>
  <c r="R50" i="5"/>
  <c r="N50" i="5"/>
  <c r="O50" i="5"/>
  <c r="X51" i="5"/>
  <c r="Y50" i="5"/>
  <c r="Z50" i="5"/>
  <c r="AK50" i="5"/>
  <c r="BA25" i="22"/>
  <c r="BG25" i="22"/>
  <c r="BE25" i="22"/>
  <c r="T51" i="5"/>
  <c r="AE50" i="5"/>
  <c r="AF50" i="5"/>
  <c r="AO133" i="5"/>
  <c r="AR27" i="22"/>
  <c r="U47" i="5"/>
  <c r="V46" i="5"/>
  <c r="W46" i="5"/>
  <c r="BH24" i="22"/>
  <c r="AX133" i="5"/>
  <c r="AC133" i="5"/>
  <c r="BH133" i="5"/>
  <c r="D47" i="5"/>
  <c r="E46" i="5"/>
  <c r="F46" i="5"/>
  <c r="AA46" i="5"/>
  <c r="AB45" i="5"/>
  <c r="AC45" i="5"/>
  <c r="AA128" i="5"/>
  <c r="BF128" i="5"/>
  <c r="BD20" i="22"/>
  <c r="BA129" i="5"/>
  <c r="AN132" i="5"/>
  <c r="AV128" i="5"/>
  <c r="BF25" i="22"/>
  <c r="BB134" i="5"/>
  <c r="AB133" i="5"/>
  <c r="AT26" i="22"/>
  <c r="AQ132" i="5"/>
  <c r="J47" i="5"/>
  <c r="K46" i="5"/>
  <c r="L46" i="5"/>
  <c r="AL46" i="5"/>
  <c r="AY21" i="22"/>
  <c r="G51" i="5"/>
  <c r="H50" i="5"/>
  <c r="I50" i="5"/>
  <c r="Z133" i="5"/>
  <c r="BB25" i="22"/>
  <c r="AZ134" i="5"/>
  <c r="Y129" i="5"/>
  <c r="AZ21" i="22"/>
  <c r="BE48" i="5"/>
  <c r="BF48" i="5"/>
  <c r="AQ49" i="5"/>
  <c r="BB48" i="5"/>
  <c r="BC48" i="5"/>
  <c r="C77" i="32"/>
  <c r="AY43" i="5"/>
  <c r="AZ43" i="5"/>
  <c r="AX44" i="5"/>
  <c r="AN45" i="5"/>
  <c r="BC20" i="22"/>
  <c r="B82" i="32"/>
  <c r="AU49" i="5"/>
  <c r="AV48" i="5"/>
  <c r="AW48" i="5"/>
  <c r="BD128" i="5"/>
  <c r="AT129" i="5"/>
  <c r="F40" i="22"/>
  <c r="D40" i="22"/>
  <c r="E40" i="22"/>
  <c r="B42" i="22"/>
  <c r="H41" i="22"/>
  <c r="C41" i="22"/>
  <c r="T42" i="22"/>
  <c r="V42" i="22"/>
  <c r="Y42" i="22"/>
  <c r="W43" i="22"/>
  <c r="S43" i="22"/>
  <c r="AD40" i="22"/>
  <c r="AE40" i="22"/>
  <c r="AG41" i="22"/>
  <c r="AA42" i="22"/>
  <c r="AB41" i="22"/>
  <c r="L42" i="22"/>
  <c r="K43" i="22"/>
  <c r="Q42" i="22"/>
  <c r="O43" i="22"/>
  <c r="AJ42" i="22"/>
  <c r="AO42" i="22"/>
  <c r="AI43" i="22"/>
  <c r="AM41" i="22"/>
  <c r="AL41" i="22"/>
  <c r="AP136" i="5"/>
  <c r="AS30" i="22"/>
  <c r="AG50" i="5"/>
  <c r="AH49" i="5"/>
  <c r="AI49" i="5"/>
  <c r="AY130" i="5"/>
  <c r="AR134" i="5"/>
  <c r="AU28" i="22"/>
  <c r="AS134" i="5"/>
  <c r="AV28" i="22"/>
  <c r="AJ129" i="5"/>
  <c r="BD50" i="5"/>
  <c r="E83" i="32"/>
  <c r="BA50" i="5"/>
  <c r="D83" i="32"/>
  <c r="BG133" i="5"/>
  <c r="AT130" i="5"/>
  <c r="AV129" i="5"/>
  <c r="AK133" i="5"/>
  <c r="AM133" i="5"/>
  <c r="BC133" i="5"/>
  <c r="AN133" i="5"/>
  <c r="AW134" i="5"/>
  <c r="AL47" i="5"/>
  <c r="AY22" i="22"/>
  <c r="D48" i="5"/>
  <c r="E47" i="5"/>
  <c r="F47" i="5"/>
  <c r="U48" i="5"/>
  <c r="V47" i="5"/>
  <c r="W47" i="5"/>
  <c r="AU50" i="5"/>
  <c r="B83" i="32"/>
  <c r="AV49" i="5"/>
  <c r="AW49" i="5"/>
  <c r="AQ50" i="5"/>
  <c r="BB49" i="5"/>
  <c r="BC49" i="5"/>
  <c r="BE49" i="5"/>
  <c r="BF49" i="5"/>
  <c r="AZ22" i="22"/>
  <c r="Y130" i="5"/>
  <c r="BE130" i="5"/>
  <c r="BE131" i="5"/>
  <c r="AB134" i="5"/>
  <c r="BF26" i="22"/>
  <c r="BB135" i="5"/>
  <c r="AK51" i="5"/>
  <c r="BG26" i="22"/>
  <c r="BA26" i="22"/>
  <c r="BE26" i="22"/>
  <c r="BD21" i="22"/>
  <c r="BA130" i="5"/>
  <c r="AA129" i="5"/>
  <c r="BF129" i="5"/>
  <c r="AR28" i="22"/>
  <c r="AO134" i="5"/>
  <c r="AE51" i="5"/>
  <c r="AF51" i="5"/>
  <c r="T52" i="5"/>
  <c r="BH25" i="22"/>
  <c r="AX134" i="5"/>
  <c r="AC134" i="5"/>
  <c r="X52" i="5"/>
  <c r="Y51" i="5"/>
  <c r="Z51" i="5"/>
  <c r="AR46" i="5"/>
  <c r="A79" i="32"/>
  <c r="AS45" i="5"/>
  <c r="AT45" i="5"/>
  <c r="AW135" i="5"/>
  <c r="BD129" i="5"/>
  <c r="AL133" i="5"/>
  <c r="AU134" i="5"/>
  <c r="AQ133" i="5"/>
  <c r="AT27" i="22"/>
  <c r="C52" i="5"/>
  <c r="N51" i="5"/>
  <c r="O51" i="5"/>
  <c r="Q51" i="5"/>
  <c r="R51" i="5"/>
  <c r="AX45" i="5"/>
  <c r="C78" i="32"/>
  <c r="AY44" i="5"/>
  <c r="AZ44" i="5"/>
  <c r="AN46" i="5"/>
  <c r="BC21" i="22"/>
  <c r="G52" i="5"/>
  <c r="H51" i="5"/>
  <c r="I51" i="5"/>
  <c r="J48" i="5"/>
  <c r="K47" i="5"/>
  <c r="L47" i="5"/>
  <c r="AA47" i="5"/>
  <c r="AB46" i="5"/>
  <c r="AC46" i="5"/>
  <c r="Z134" i="5"/>
  <c r="AK134" i="5"/>
  <c r="BB26" i="22"/>
  <c r="AZ135" i="5"/>
  <c r="F41" i="22"/>
  <c r="E41" i="22"/>
  <c r="D41" i="22"/>
  <c r="C42" i="22"/>
  <c r="H42" i="22"/>
  <c r="B43" i="22"/>
  <c r="T43" i="22"/>
  <c r="V43" i="22"/>
  <c r="S44" i="22"/>
  <c r="Y43" i="22"/>
  <c r="W44" i="22"/>
  <c r="AI44" i="22"/>
  <c r="AJ43" i="22"/>
  <c r="AO43" i="22"/>
  <c r="K44" i="22"/>
  <c r="L43" i="22"/>
  <c r="N43" i="22"/>
  <c r="Q43" i="22"/>
  <c r="AG42" i="22"/>
  <c r="AA43" i="22"/>
  <c r="AB42" i="22"/>
  <c r="AL42" i="22"/>
  <c r="AM42" i="22"/>
  <c r="AD41" i="22"/>
  <c r="AE41" i="22"/>
  <c r="O42" i="22"/>
  <c r="N42" i="22"/>
  <c r="AP137" i="5"/>
  <c r="AS31" i="22"/>
  <c r="AG51" i="5"/>
  <c r="AH50" i="5"/>
  <c r="AI50" i="5"/>
  <c r="AJ130" i="5"/>
  <c r="AM134" i="5"/>
  <c r="AY131" i="5"/>
  <c r="E84" i="32"/>
  <c r="BD51" i="5"/>
  <c r="AR135" i="5"/>
  <c r="AU29" i="22"/>
  <c r="D84" i="32"/>
  <c r="BA51" i="5"/>
  <c r="AV29" i="22"/>
  <c r="AS135" i="5"/>
  <c r="BG134" i="5"/>
  <c r="AL134" i="5"/>
  <c r="BC134" i="5"/>
  <c r="AN134" i="5"/>
  <c r="AV130" i="5"/>
  <c r="AT131" i="5"/>
  <c r="BD130" i="5"/>
  <c r="AX46" i="5"/>
  <c r="C79" i="32"/>
  <c r="AY45" i="5"/>
  <c r="AZ45" i="5"/>
  <c r="AA48" i="5"/>
  <c r="AB47" i="5"/>
  <c r="AC47" i="5"/>
  <c r="Q52" i="5"/>
  <c r="R52" i="5"/>
  <c r="C53" i="5"/>
  <c r="N52" i="5"/>
  <c r="O52" i="5"/>
  <c r="T53" i="5"/>
  <c r="AE52" i="5"/>
  <c r="AF52" i="5"/>
  <c r="AO135" i="5"/>
  <c r="AR29" i="22"/>
  <c r="BB27" i="22"/>
  <c r="AZ136" i="5"/>
  <c r="Z135" i="5"/>
  <c r="AK135" i="5"/>
  <c r="AK52" i="5"/>
  <c r="BE27" i="22"/>
  <c r="BA27" i="22"/>
  <c r="BG27" i="22"/>
  <c r="V48" i="5"/>
  <c r="W48" i="5"/>
  <c r="U49" i="5"/>
  <c r="AL48" i="5"/>
  <c r="AY23" i="22"/>
  <c r="AU135" i="5"/>
  <c r="BD22" i="22"/>
  <c r="AA130" i="5"/>
  <c r="BF130" i="5"/>
  <c r="AQ134" i="5"/>
  <c r="AT28" i="22"/>
  <c r="AU51" i="5"/>
  <c r="B84" i="32"/>
  <c r="AV50" i="5"/>
  <c r="AW50" i="5"/>
  <c r="D49" i="5"/>
  <c r="E48" i="5"/>
  <c r="F48" i="5"/>
  <c r="G53" i="5"/>
  <c r="H52" i="5"/>
  <c r="I52" i="5"/>
  <c r="X53" i="5"/>
  <c r="Y52" i="5"/>
  <c r="Z52" i="5"/>
  <c r="J49" i="5"/>
  <c r="K48" i="5"/>
  <c r="L48" i="5"/>
  <c r="AN47" i="5"/>
  <c r="BC22" i="22"/>
  <c r="AS46" i="5"/>
  <c r="AT46" i="5"/>
  <c r="A80" i="32"/>
  <c r="AR47" i="5"/>
  <c r="AB135" i="5"/>
  <c r="BF27" i="22"/>
  <c r="BB136" i="5"/>
  <c r="BH26" i="22"/>
  <c r="AC135" i="5"/>
  <c r="BB50" i="5"/>
  <c r="BC50" i="5"/>
  <c r="BE50" i="5"/>
  <c r="BF50" i="5"/>
  <c r="AQ51" i="5"/>
  <c r="Y131" i="5"/>
  <c r="BD131" i="5"/>
  <c r="AZ23" i="22"/>
  <c r="BH134" i="5"/>
  <c r="AX135" i="5"/>
  <c r="B44" i="22"/>
  <c r="H43" i="22"/>
  <c r="C43" i="22"/>
  <c r="E42" i="22"/>
  <c r="D42" i="22"/>
  <c r="F42" i="22"/>
  <c r="S45" i="22"/>
  <c r="Y44" i="22"/>
  <c r="W45" i="22"/>
  <c r="T44" i="22"/>
  <c r="V44" i="22"/>
  <c r="AD42" i="22"/>
  <c r="AE42" i="22"/>
  <c r="AJ44" i="22"/>
  <c r="AO44" i="22"/>
  <c r="AI45" i="22"/>
  <c r="AM43" i="22"/>
  <c r="AL43" i="22"/>
  <c r="AB43" i="22"/>
  <c r="AA44" i="22"/>
  <c r="AG43" i="22"/>
  <c r="Q44" i="22"/>
  <c r="O45" i="22"/>
  <c r="L44" i="22"/>
  <c r="K45" i="22"/>
  <c r="AG52" i="5"/>
  <c r="AH51" i="5"/>
  <c r="AI51" i="5"/>
  <c r="AS32" i="22"/>
  <c r="AP138" i="5"/>
  <c r="D85" i="32"/>
  <c r="BA52" i="5"/>
  <c r="E85" i="32"/>
  <c r="BD52" i="5"/>
  <c r="AV30" i="22"/>
  <c r="AS136" i="5"/>
  <c r="AU30" i="22"/>
  <c r="AR136" i="5"/>
  <c r="BG135" i="5"/>
  <c r="BC135" i="5"/>
  <c r="AT132" i="5"/>
  <c r="AN135" i="5"/>
  <c r="AU136" i="5"/>
  <c r="AJ131" i="5"/>
  <c r="AV131" i="5"/>
  <c r="BH135" i="5"/>
  <c r="AW136" i="5"/>
  <c r="AA131" i="5"/>
  <c r="BF131" i="5"/>
  <c r="BD23" i="22"/>
  <c r="BH27" i="22"/>
  <c r="AC136" i="5"/>
  <c r="J50" i="5"/>
  <c r="K49" i="5"/>
  <c r="L49" i="5"/>
  <c r="G54" i="5"/>
  <c r="H53" i="5"/>
  <c r="I53" i="5"/>
  <c r="AL49" i="5"/>
  <c r="AY24" i="22"/>
  <c r="AK53" i="5"/>
  <c r="BA28" i="22"/>
  <c r="BG28" i="22"/>
  <c r="BE28" i="22"/>
  <c r="AA49" i="5"/>
  <c r="AB48" i="5"/>
  <c r="AC48" i="5"/>
  <c r="AQ52" i="5"/>
  <c r="BE51" i="5"/>
  <c r="BF51" i="5"/>
  <c r="BB51" i="5"/>
  <c r="BC51" i="5"/>
  <c r="AZ24" i="22"/>
  <c r="Y132" i="5"/>
  <c r="BE132" i="5"/>
  <c r="BE133" i="5"/>
  <c r="BF28" i="22"/>
  <c r="BB137" i="5"/>
  <c r="AB136" i="5"/>
  <c r="AO136" i="5"/>
  <c r="AR30" i="22"/>
  <c r="C80" i="32"/>
  <c r="AX47" i="5"/>
  <c r="AY46" i="5"/>
  <c r="AZ46" i="5"/>
  <c r="AL135" i="5"/>
  <c r="AM135" i="5"/>
  <c r="AY132" i="5"/>
  <c r="B85" i="32"/>
  <c r="AU52" i="5"/>
  <c r="AV51" i="5"/>
  <c r="AW51" i="5"/>
  <c r="U50" i="5"/>
  <c r="V49" i="5"/>
  <c r="W49" i="5"/>
  <c r="Q53" i="5"/>
  <c r="R53" i="5"/>
  <c r="N53" i="5"/>
  <c r="O53" i="5"/>
  <c r="C54" i="5"/>
  <c r="AS47" i="5"/>
  <c r="AT47" i="5"/>
  <c r="AR48" i="5"/>
  <c r="A81" i="32"/>
  <c r="AN48" i="5"/>
  <c r="BC23" i="22"/>
  <c r="X54" i="5"/>
  <c r="Y53" i="5"/>
  <c r="Z53" i="5"/>
  <c r="D50" i="5"/>
  <c r="E49" i="5"/>
  <c r="F49" i="5"/>
  <c r="AT29" i="22"/>
  <c r="AQ135" i="5"/>
  <c r="Z136" i="5"/>
  <c r="AK136" i="5"/>
  <c r="BB28" i="22"/>
  <c r="AZ137" i="5"/>
  <c r="AE53" i="5"/>
  <c r="AF53" i="5"/>
  <c r="T54" i="5"/>
  <c r="BA131" i="5"/>
  <c r="B45" i="22"/>
  <c r="C44" i="22"/>
  <c r="H44" i="22"/>
  <c r="F43" i="22"/>
  <c r="E43" i="22"/>
  <c r="D43" i="22"/>
  <c r="Y45" i="22"/>
  <c r="W46" i="22"/>
  <c r="T45" i="22"/>
  <c r="V45" i="22"/>
  <c r="S46" i="22"/>
  <c r="O44" i="22"/>
  <c r="N44" i="22"/>
  <c r="AI46" i="22"/>
  <c r="AJ45" i="22"/>
  <c r="AO45" i="22"/>
  <c r="K46" i="22"/>
  <c r="Q45" i="22"/>
  <c r="L45" i="22"/>
  <c r="N45" i="22"/>
  <c r="AL44" i="22"/>
  <c r="AM44" i="22"/>
  <c r="AE43" i="22"/>
  <c r="AD43" i="22"/>
  <c r="AB44" i="22"/>
  <c r="AA45" i="22"/>
  <c r="AG44" i="22"/>
  <c r="AS33" i="22"/>
  <c r="AP139" i="5"/>
  <c r="AG53" i="5"/>
  <c r="AH52" i="5"/>
  <c r="AI52" i="5"/>
  <c r="AV31" i="22"/>
  <c r="AS137" i="5"/>
  <c r="BA53" i="5"/>
  <c r="D86" i="32"/>
  <c r="AU31" i="22"/>
  <c r="AR137" i="5"/>
  <c r="BD53" i="5"/>
  <c r="E86" i="32"/>
  <c r="BG136" i="5"/>
  <c r="BC136" i="5"/>
  <c r="BH136" i="5"/>
  <c r="AT133" i="5"/>
  <c r="AU137" i="5"/>
  <c r="AW137" i="5"/>
  <c r="AJ132" i="5"/>
  <c r="AX136" i="5"/>
  <c r="AM136" i="5"/>
  <c r="AV132" i="5"/>
  <c r="AY133" i="5"/>
  <c r="BD132" i="5"/>
  <c r="Z137" i="5"/>
  <c r="AK137" i="5"/>
  <c r="BB29" i="22"/>
  <c r="T55" i="5"/>
  <c r="AE54" i="5"/>
  <c r="AF54" i="5"/>
  <c r="E50" i="5"/>
  <c r="F50" i="5"/>
  <c r="D51" i="5"/>
  <c r="AN49" i="5"/>
  <c r="BC24" i="22"/>
  <c r="C55" i="5"/>
  <c r="Q54" i="5"/>
  <c r="R54" i="5"/>
  <c r="N54" i="5"/>
  <c r="O54" i="5"/>
  <c r="U51" i="5"/>
  <c r="V50" i="5"/>
  <c r="W50" i="5"/>
  <c r="C81" i="32"/>
  <c r="AX48" i="5"/>
  <c r="AY47" i="5"/>
  <c r="AZ47" i="5"/>
  <c r="AA50" i="5"/>
  <c r="AB49" i="5"/>
  <c r="AC49" i="5"/>
  <c r="AL50" i="5"/>
  <c r="AY25" i="22"/>
  <c r="J51" i="5"/>
  <c r="K50" i="5"/>
  <c r="L50" i="5"/>
  <c r="AA132" i="5"/>
  <c r="BF132" i="5"/>
  <c r="BD24" i="22"/>
  <c r="AC137" i="5"/>
  <c r="BH28" i="22"/>
  <c r="AZ25" i="22"/>
  <c r="AT134" i="5"/>
  <c r="Y133" i="5"/>
  <c r="AQ136" i="5"/>
  <c r="AT30" i="22"/>
  <c r="X55" i="5"/>
  <c r="Y54" i="5"/>
  <c r="Z54" i="5"/>
  <c r="AS48" i="5"/>
  <c r="AT48" i="5"/>
  <c r="AR49" i="5"/>
  <c r="A82" i="32"/>
  <c r="B86" i="32"/>
  <c r="AV52" i="5"/>
  <c r="AW52" i="5"/>
  <c r="AU53" i="5"/>
  <c r="AO137" i="5"/>
  <c r="AR31" i="22"/>
  <c r="BB52" i="5"/>
  <c r="BC52" i="5"/>
  <c r="BE52" i="5"/>
  <c r="BF52" i="5"/>
  <c r="AQ53" i="5"/>
  <c r="AB137" i="5"/>
  <c r="AM137" i="5"/>
  <c r="BF29" i="22"/>
  <c r="AW138" i="5"/>
  <c r="AK54" i="5"/>
  <c r="BE29" i="22"/>
  <c r="BA29" i="22"/>
  <c r="BG29" i="22"/>
  <c r="G55" i="5"/>
  <c r="H54" i="5"/>
  <c r="I54" i="5"/>
  <c r="AN136" i="5"/>
  <c r="AL136" i="5"/>
  <c r="BA132" i="5"/>
  <c r="F44" i="22"/>
  <c r="E44" i="22"/>
  <c r="D44" i="22"/>
  <c r="C45" i="22"/>
  <c r="B46" i="22"/>
  <c r="H45" i="22"/>
  <c r="S47" i="22"/>
  <c r="Y46" i="22"/>
  <c r="W47" i="22"/>
  <c r="T46" i="22"/>
  <c r="V46" i="22"/>
  <c r="L46" i="22"/>
  <c r="K47" i="22"/>
  <c r="Q46" i="22"/>
  <c r="O47" i="22"/>
  <c r="AE44" i="22"/>
  <c r="AD44" i="22"/>
  <c r="AJ46" i="22"/>
  <c r="AO46" i="22"/>
  <c r="AI47" i="22"/>
  <c r="AG45" i="22"/>
  <c r="AA46" i="22"/>
  <c r="AB45" i="22"/>
  <c r="AM45" i="22"/>
  <c r="AL45" i="22"/>
  <c r="AG54" i="5"/>
  <c r="AH53" i="5"/>
  <c r="AI53" i="5"/>
  <c r="AP140" i="5"/>
  <c r="AS34" i="22"/>
  <c r="AR138" i="5"/>
  <c r="AU32" i="22"/>
  <c r="AV32" i="22"/>
  <c r="AS138" i="5"/>
  <c r="BD54" i="5"/>
  <c r="E87" i="32"/>
  <c r="BA54" i="5"/>
  <c r="D87" i="32"/>
  <c r="BC137" i="5"/>
  <c r="AU138" i="5"/>
  <c r="AV133" i="5"/>
  <c r="AJ133" i="5"/>
  <c r="BH137" i="5"/>
  <c r="AY134" i="5"/>
  <c r="AN137" i="5"/>
  <c r="BB138" i="5"/>
  <c r="BD133" i="5"/>
  <c r="Z138" i="5"/>
  <c r="AK138" i="5"/>
  <c r="BB30" i="22"/>
  <c r="AO138" i="5"/>
  <c r="AR32" i="22"/>
  <c r="AZ26" i="22"/>
  <c r="AT135" i="5"/>
  <c r="Y134" i="5"/>
  <c r="BE134" i="5"/>
  <c r="BE135" i="5"/>
  <c r="U52" i="5"/>
  <c r="V51" i="5"/>
  <c r="W51" i="5"/>
  <c r="K51" i="5"/>
  <c r="L51" i="5"/>
  <c r="J52" i="5"/>
  <c r="AA51" i="5"/>
  <c r="AB50" i="5"/>
  <c r="AC50" i="5"/>
  <c r="C56" i="5"/>
  <c r="N55" i="5"/>
  <c r="O55" i="5"/>
  <c r="Q55" i="5"/>
  <c r="R55" i="5"/>
  <c r="AB138" i="5"/>
  <c r="AM138" i="5"/>
  <c r="BF30" i="22"/>
  <c r="AW139" i="5"/>
  <c r="AQ54" i="5"/>
  <c r="BE53" i="5"/>
  <c r="BF53" i="5"/>
  <c r="BB53" i="5"/>
  <c r="BC53" i="5"/>
  <c r="X56" i="5"/>
  <c r="Y55" i="5"/>
  <c r="Z55" i="5"/>
  <c r="AL51" i="5"/>
  <c r="AY26" i="22"/>
  <c r="AX49" i="5"/>
  <c r="C82" i="32"/>
  <c r="AY48" i="5"/>
  <c r="AZ48" i="5"/>
  <c r="AN50" i="5"/>
  <c r="BC25" i="22"/>
  <c r="AL137" i="5"/>
  <c r="BG137" i="5"/>
  <c r="AX137" i="5"/>
  <c r="G56" i="5"/>
  <c r="H55" i="5"/>
  <c r="I55" i="5"/>
  <c r="AA133" i="5"/>
  <c r="BF133" i="5"/>
  <c r="BD25" i="22"/>
  <c r="BH29" i="22"/>
  <c r="AC138" i="5"/>
  <c r="AK55" i="5"/>
  <c r="BE30" i="22"/>
  <c r="BG30" i="22"/>
  <c r="BA30" i="22"/>
  <c r="AU54" i="5"/>
  <c r="B87" i="32"/>
  <c r="AV53" i="5"/>
  <c r="AW53" i="5"/>
  <c r="A83" i="32"/>
  <c r="AR50" i="5"/>
  <c r="AS49" i="5"/>
  <c r="AT49" i="5"/>
  <c r="AT31" i="22"/>
  <c r="AQ137" i="5"/>
  <c r="D52" i="5"/>
  <c r="E51" i="5"/>
  <c r="F51" i="5"/>
  <c r="AE55" i="5"/>
  <c r="AF55" i="5"/>
  <c r="T56" i="5"/>
  <c r="BA133" i="5"/>
  <c r="AZ138" i="5"/>
  <c r="H46" i="22"/>
  <c r="C46" i="22"/>
  <c r="B47" i="22"/>
  <c r="E45" i="22"/>
  <c r="D45" i="22"/>
  <c r="F45" i="22"/>
  <c r="S48" i="22"/>
  <c r="Y47" i="22"/>
  <c r="W48" i="22"/>
  <c r="T47" i="22"/>
  <c r="V47" i="22"/>
  <c r="AL46" i="22"/>
  <c r="AM46" i="22"/>
  <c r="K48" i="22"/>
  <c r="Q47" i="22"/>
  <c r="L47" i="22"/>
  <c r="N47" i="22"/>
  <c r="AI48" i="22"/>
  <c r="AJ47" i="22"/>
  <c r="AO47" i="22"/>
  <c r="AD45" i="22"/>
  <c r="AE45" i="22"/>
  <c r="O46" i="22"/>
  <c r="N46" i="22"/>
  <c r="AB46" i="22"/>
  <c r="AA47" i="22"/>
  <c r="AG46" i="22"/>
  <c r="AU139" i="5"/>
  <c r="AG55" i="5"/>
  <c r="AH54" i="5"/>
  <c r="AI54" i="5"/>
  <c r="AP141" i="5"/>
  <c r="AS35" i="22"/>
  <c r="AY135" i="5"/>
  <c r="AZ27" i="22"/>
  <c r="AY136" i="5"/>
  <c r="BG138" i="5"/>
  <c r="E88" i="32"/>
  <c r="BD55" i="5"/>
  <c r="AU33" i="22"/>
  <c r="AR139" i="5"/>
  <c r="D88" i="32"/>
  <c r="BA55" i="5"/>
  <c r="AV33" i="22"/>
  <c r="AS139" i="5"/>
  <c r="BC138" i="5"/>
  <c r="BH138" i="5"/>
  <c r="AJ134" i="5"/>
  <c r="AV134" i="5"/>
  <c r="AX138" i="5"/>
  <c r="BA134" i="5"/>
  <c r="AL138" i="5"/>
  <c r="BH30" i="22"/>
  <c r="AC139" i="5"/>
  <c r="AA134" i="5"/>
  <c r="BF134" i="5"/>
  <c r="BD26" i="22"/>
  <c r="Y56" i="5"/>
  <c r="Z56" i="5"/>
  <c r="X57" i="5"/>
  <c r="Q56" i="5"/>
  <c r="R56" i="5"/>
  <c r="N56" i="5"/>
  <c r="O56" i="5"/>
  <c r="C57" i="5"/>
  <c r="AT32" i="22"/>
  <c r="AQ138" i="5"/>
  <c r="BB31" i="22"/>
  <c r="Z139" i="5"/>
  <c r="AK139" i="5"/>
  <c r="J53" i="5"/>
  <c r="K52" i="5"/>
  <c r="L52" i="5"/>
  <c r="AE56" i="5"/>
  <c r="AF56" i="5"/>
  <c r="T57" i="5"/>
  <c r="D53" i="5"/>
  <c r="E52" i="5"/>
  <c r="F52" i="5"/>
  <c r="AS50" i="5"/>
  <c r="AT50" i="5"/>
  <c r="AR51" i="5"/>
  <c r="A84" i="32"/>
  <c r="AU55" i="5"/>
  <c r="B88" i="32"/>
  <c r="AV54" i="5"/>
  <c r="AW54" i="5"/>
  <c r="G57" i="5"/>
  <c r="H56" i="5"/>
  <c r="I56" i="5"/>
  <c r="AN51" i="5"/>
  <c r="BC26" i="22"/>
  <c r="AT136" i="5"/>
  <c r="Y135" i="5"/>
  <c r="AJ135" i="5"/>
  <c r="AR33" i="22"/>
  <c r="AO139" i="5"/>
  <c r="AZ139" i="5"/>
  <c r="BB139" i="5"/>
  <c r="AX50" i="5"/>
  <c r="C83" i="32"/>
  <c r="AY49" i="5"/>
  <c r="AZ49" i="5"/>
  <c r="AK56" i="5"/>
  <c r="BA31" i="22"/>
  <c r="BG31" i="22"/>
  <c r="BE31" i="22"/>
  <c r="AQ55" i="5"/>
  <c r="BE54" i="5"/>
  <c r="BF54" i="5"/>
  <c r="BB54" i="5"/>
  <c r="BC54" i="5"/>
  <c r="AB139" i="5"/>
  <c r="AM139" i="5"/>
  <c r="BF31" i="22"/>
  <c r="AW140" i="5"/>
  <c r="AL52" i="5"/>
  <c r="AY27" i="22"/>
  <c r="AA52" i="5"/>
  <c r="AB51" i="5"/>
  <c r="AC51" i="5"/>
  <c r="U53" i="5"/>
  <c r="V52" i="5"/>
  <c r="W52" i="5"/>
  <c r="AN138" i="5"/>
  <c r="BD134" i="5"/>
  <c r="F46" i="22"/>
  <c r="E46" i="22"/>
  <c r="D46" i="22"/>
  <c r="H47" i="22"/>
  <c r="C47" i="22"/>
  <c r="B48" i="22"/>
  <c r="Y48" i="22"/>
  <c r="W49" i="22"/>
  <c r="S49" i="22"/>
  <c r="T48" i="22"/>
  <c r="V48" i="22"/>
  <c r="AM47" i="22"/>
  <c r="AL47" i="22"/>
  <c r="AJ48" i="22"/>
  <c r="AO48" i="22"/>
  <c r="AI49" i="22"/>
  <c r="AE46" i="22"/>
  <c r="AD46" i="22"/>
  <c r="Q48" i="22"/>
  <c r="O49" i="22"/>
  <c r="K49" i="22"/>
  <c r="L48" i="22"/>
  <c r="AG47" i="22"/>
  <c r="AA48" i="22"/>
  <c r="AB47" i="22"/>
  <c r="AP142" i="5"/>
  <c r="AS36" i="22"/>
  <c r="AG56" i="5"/>
  <c r="AH55" i="5"/>
  <c r="AI55" i="5"/>
  <c r="AU140" i="5"/>
  <c r="BH139" i="5"/>
  <c r="AX139" i="5"/>
  <c r="D89" i="32"/>
  <c r="BA56" i="5"/>
  <c r="E89" i="32"/>
  <c r="BD56" i="5"/>
  <c r="AV34" i="22"/>
  <c r="AS140" i="5"/>
  <c r="AU34" i="22"/>
  <c r="AR140" i="5"/>
  <c r="BC139" i="5"/>
  <c r="AV135" i="5"/>
  <c r="AZ140" i="5"/>
  <c r="AL139" i="5"/>
  <c r="AN139" i="5"/>
  <c r="BA135" i="5"/>
  <c r="BD135" i="5"/>
  <c r="BB140" i="5"/>
  <c r="BG139" i="5"/>
  <c r="BD27" i="22"/>
  <c r="AA135" i="5"/>
  <c r="BF135" i="5"/>
  <c r="AS51" i="5"/>
  <c r="AT51" i="5"/>
  <c r="A85" i="32"/>
  <c r="AR52" i="5"/>
  <c r="AQ139" i="5"/>
  <c r="AT33" i="22"/>
  <c r="AA53" i="5"/>
  <c r="AB52" i="5"/>
  <c r="AC52" i="5"/>
  <c r="G58" i="5"/>
  <c r="H57" i="5"/>
  <c r="I57" i="5"/>
  <c r="D54" i="5"/>
  <c r="E53" i="5"/>
  <c r="F53" i="5"/>
  <c r="AQ56" i="5"/>
  <c r="BB55" i="5"/>
  <c r="BC55" i="5"/>
  <c r="BE55" i="5"/>
  <c r="BF55" i="5"/>
  <c r="BH31" i="22"/>
  <c r="AC140" i="5"/>
  <c r="BH140" i="5"/>
  <c r="B89" i="32"/>
  <c r="AU56" i="5"/>
  <c r="AV55" i="5"/>
  <c r="AW55" i="5"/>
  <c r="AZ28" i="22"/>
  <c r="AT137" i="5"/>
  <c r="Y136" i="5"/>
  <c r="BE136" i="5"/>
  <c r="BE137" i="5"/>
  <c r="AK57" i="5"/>
  <c r="BG32" i="22"/>
  <c r="BA32" i="22"/>
  <c r="BE32" i="22"/>
  <c r="AE57" i="5"/>
  <c r="AF57" i="5"/>
  <c r="T58" i="5"/>
  <c r="J54" i="5"/>
  <c r="K53" i="5"/>
  <c r="L53" i="5"/>
  <c r="X58" i="5"/>
  <c r="Y57" i="5"/>
  <c r="Z57" i="5"/>
  <c r="Z140" i="5"/>
  <c r="AK140" i="5"/>
  <c r="BB32" i="22"/>
  <c r="C84" i="32"/>
  <c r="AX51" i="5"/>
  <c r="AY50" i="5"/>
  <c r="AZ50" i="5"/>
  <c r="U54" i="5"/>
  <c r="V53" i="5"/>
  <c r="W53" i="5"/>
  <c r="AL53" i="5"/>
  <c r="AY28" i="22"/>
  <c r="AB140" i="5"/>
  <c r="BG140" i="5"/>
  <c r="BF32" i="22"/>
  <c r="AW141" i="5"/>
  <c r="AO140" i="5"/>
  <c r="AR34" i="22"/>
  <c r="AN52" i="5"/>
  <c r="BC27" i="22"/>
  <c r="Q57" i="5"/>
  <c r="R57" i="5"/>
  <c r="N57" i="5"/>
  <c r="O57" i="5"/>
  <c r="C58" i="5"/>
  <c r="D47" i="22"/>
  <c r="F47" i="22"/>
  <c r="E47" i="22"/>
  <c r="C48" i="22"/>
  <c r="B49" i="22"/>
  <c r="H48" i="22"/>
  <c r="T49" i="22"/>
  <c r="V49" i="22"/>
  <c r="S50" i="22"/>
  <c r="Y49" i="22"/>
  <c r="W50" i="22"/>
  <c r="AL48" i="22"/>
  <c r="AM48" i="22"/>
  <c r="AG48" i="22"/>
  <c r="AB48" i="22"/>
  <c r="AA49" i="22"/>
  <c r="AD47" i="22"/>
  <c r="AE47" i="22"/>
  <c r="K50" i="22"/>
  <c r="Q49" i="22"/>
  <c r="L49" i="22"/>
  <c r="N49" i="22"/>
  <c r="O48" i="22"/>
  <c r="N48" i="22"/>
  <c r="AI50" i="22"/>
  <c r="AJ49" i="22"/>
  <c r="AO49" i="22"/>
  <c r="AS37" i="22"/>
  <c r="AP143" i="5"/>
  <c r="AG57" i="5"/>
  <c r="AH56" i="5"/>
  <c r="AI56" i="5"/>
  <c r="AX140" i="5"/>
  <c r="AR141" i="5"/>
  <c r="AU35" i="22"/>
  <c r="AS141" i="5"/>
  <c r="AV35" i="22"/>
  <c r="BA57" i="5"/>
  <c r="D90" i="32"/>
  <c r="BD57" i="5"/>
  <c r="E90" i="32"/>
  <c r="AZ141" i="5"/>
  <c r="AN140" i="5"/>
  <c r="BA136" i="5"/>
  <c r="BD136" i="5"/>
  <c r="AY137" i="5"/>
  <c r="BC140" i="5"/>
  <c r="BB141" i="5"/>
  <c r="AM140" i="5"/>
  <c r="AO141" i="5"/>
  <c r="AR35" i="22"/>
  <c r="AZ29" i="22"/>
  <c r="Y137" i="5"/>
  <c r="BF33" i="22"/>
  <c r="AW142" i="5"/>
  <c r="AB141" i="5"/>
  <c r="BG141" i="5"/>
  <c r="AA54" i="5"/>
  <c r="AB53" i="5"/>
  <c r="AC53" i="5"/>
  <c r="C59" i="5"/>
  <c r="Q58" i="5"/>
  <c r="R58" i="5"/>
  <c r="N58" i="5"/>
  <c r="O58" i="5"/>
  <c r="AS52" i="5"/>
  <c r="AT52" i="5"/>
  <c r="AR53" i="5"/>
  <c r="A86" i="32"/>
  <c r="AL54" i="5"/>
  <c r="AY29" i="22"/>
  <c r="C85" i="32"/>
  <c r="AY51" i="5"/>
  <c r="AZ51" i="5"/>
  <c r="AX52" i="5"/>
  <c r="T59" i="5"/>
  <c r="AE58" i="5"/>
  <c r="AF58" i="5"/>
  <c r="AK58" i="5"/>
  <c r="BE33" i="22"/>
  <c r="BA33" i="22"/>
  <c r="BG33" i="22"/>
  <c r="AT34" i="22"/>
  <c r="AQ140" i="5"/>
  <c r="AL140" i="5"/>
  <c r="AU141" i="5"/>
  <c r="AV136" i="5"/>
  <c r="J55" i="5"/>
  <c r="K54" i="5"/>
  <c r="L54" i="5"/>
  <c r="AC141" i="5"/>
  <c r="BH141" i="5"/>
  <c r="BH32" i="22"/>
  <c r="B90" i="32"/>
  <c r="AU57" i="5"/>
  <c r="AV56" i="5"/>
  <c r="AW56" i="5"/>
  <c r="E54" i="5"/>
  <c r="F54" i="5"/>
  <c r="D55" i="5"/>
  <c r="AN53" i="5"/>
  <c r="BC28" i="22"/>
  <c r="U55" i="5"/>
  <c r="V54" i="5"/>
  <c r="W54" i="5"/>
  <c r="AA136" i="5"/>
  <c r="BF136" i="5"/>
  <c r="BD28" i="22"/>
  <c r="X59" i="5"/>
  <c r="Y58" i="5"/>
  <c r="Z58" i="5"/>
  <c r="BB33" i="22"/>
  <c r="AZ142" i="5"/>
  <c r="Z141" i="5"/>
  <c r="AK141" i="5"/>
  <c r="AQ57" i="5"/>
  <c r="BE56" i="5"/>
  <c r="BF56" i="5"/>
  <c r="BB56" i="5"/>
  <c r="BC56" i="5"/>
  <c r="G59" i="5"/>
  <c r="H58" i="5"/>
  <c r="I58" i="5"/>
  <c r="AJ136" i="5"/>
  <c r="AJ137" i="5"/>
  <c r="B50" i="22"/>
  <c r="H49" i="22"/>
  <c r="C49" i="22"/>
  <c r="D48" i="22"/>
  <c r="E48" i="22"/>
  <c r="F48" i="22"/>
  <c r="Y50" i="22"/>
  <c r="W51" i="22"/>
  <c r="S51" i="22"/>
  <c r="T50" i="22"/>
  <c r="V50" i="22"/>
  <c r="AJ50" i="22"/>
  <c r="AO50" i="22"/>
  <c r="AI51" i="22"/>
  <c r="L50" i="22"/>
  <c r="K51" i="22"/>
  <c r="Q50" i="22"/>
  <c r="O51" i="22"/>
  <c r="AD48" i="22"/>
  <c r="AE48" i="22"/>
  <c r="AM49" i="22"/>
  <c r="AL49" i="22"/>
  <c r="AB49" i="22"/>
  <c r="AA50" i="22"/>
  <c r="AG49" i="22"/>
  <c r="AG58" i="5"/>
  <c r="AH57" i="5"/>
  <c r="AI57" i="5"/>
  <c r="AS38" i="22"/>
  <c r="AP144" i="5"/>
  <c r="BA137" i="5"/>
  <c r="BA58" i="5"/>
  <c r="D91" i="32"/>
  <c r="AR142" i="5"/>
  <c r="AU36" i="22"/>
  <c r="BD58" i="5"/>
  <c r="E91" i="32"/>
  <c r="AS142" i="5"/>
  <c r="AV36" i="22"/>
  <c r="BC141" i="5"/>
  <c r="AY138" i="5"/>
  <c r="AM141" i="5"/>
  <c r="AX141" i="5"/>
  <c r="BD137" i="5"/>
  <c r="AV137" i="5"/>
  <c r="AT138" i="5"/>
  <c r="AN141" i="5"/>
  <c r="BB142" i="5"/>
  <c r="D56" i="5"/>
  <c r="E55" i="5"/>
  <c r="F55" i="5"/>
  <c r="J56" i="5"/>
  <c r="K55" i="5"/>
  <c r="L55" i="5"/>
  <c r="AC142" i="5"/>
  <c r="BH142" i="5"/>
  <c r="BH33" i="22"/>
  <c r="AX142" i="5"/>
  <c r="AE59" i="5"/>
  <c r="AF59" i="5"/>
  <c r="T60" i="5"/>
  <c r="AU58" i="5"/>
  <c r="B91" i="32"/>
  <c r="AV57" i="5"/>
  <c r="AW57" i="5"/>
  <c r="AT35" i="22"/>
  <c r="AQ141" i="5"/>
  <c r="BF34" i="22"/>
  <c r="AW143" i="5"/>
  <c r="AB142" i="5"/>
  <c r="BG142" i="5"/>
  <c r="A87" i="32"/>
  <c r="AS53" i="5"/>
  <c r="AT53" i="5"/>
  <c r="AR54" i="5"/>
  <c r="G60" i="5"/>
  <c r="H59" i="5"/>
  <c r="I59" i="5"/>
  <c r="BD29" i="22"/>
  <c r="AA137" i="5"/>
  <c r="BF137" i="5"/>
  <c r="Z142" i="5"/>
  <c r="AK142" i="5"/>
  <c r="BB34" i="22"/>
  <c r="AZ143" i="5"/>
  <c r="AO142" i="5"/>
  <c r="AR36" i="22"/>
  <c r="AU142" i="5"/>
  <c r="AZ30" i="22"/>
  <c r="Y138" i="5"/>
  <c r="BE138" i="5"/>
  <c r="BE139" i="5"/>
  <c r="AN54" i="5"/>
  <c r="BC29" i="22"/>
  <c r="C60" i="5"/>
  <c r="N59" i="5"/>
  <c r="O59" i="5"/>
  <c r="Q59" i="5"/>
  <c r="R59" i="5"/>
  <c r="AQ58" i="5"/>
  <c r="BB57" i="5"/>
  <c r="BC57" i="5"/>
  <c r="BE57" i="5"/>
  <c r="BF57" i="5"/>
  <c r="X60" i="5"/>
  <c r="Y59" i="5"/>
  <c r="Z59" i="5"/>
  <c r="V55" i="5"/>
  <c r="W55" i="5"/>
  <c r="U56" i="5"/>
  <c r="AK59" i="5"/>
  <c r="BE34" i="22"/>
  <c r="BA34" i="22"/>
  <c r="BG34" i="22"/>
  <c r="AX53" i="5"/>
  <c r="C86" i="32"/>
  <c r="AY52" i="5"/>
  <c r="AZ52" i="5"/>
  <c r="AL55" i="5"/>
  <c r="AY30" i="22"/>
  <c r="AA55" i="5"/>
  <c r="AB54" i="5"/>
  <c r="AC54" i="5"/>
  <c r="AL141" i="5"/>
  <c r="D49" i="22"/>
  <c r="E49" i="22"/>
  <c r="F49" i="22"/>
  <c r="C50" i="22"/>
  <c r="B51" i="22"/>
  <c r="H50" i="22"/>
  <c r="T51" i="22"/>
  <c r="V51" i="22"/>
  <c r="Y51" i="22"/>
  <c r="W52" i="22"/>
  <c r="S52" i="22"/>
  <c r="K52" i="22"/>
  <c r="L51" i="22"/>
  <c r="N51" i="22"/>
  <c r="Q51" i="22"/>
  <c r="AD49" i="22"/>
  <c r="AE49" i="22"/>
  <c r="AB50" i="22"/>
  <c r="AA51" i="22"/>
  <c r="AG50" i="22"/>
  <c r="AL50" i="22"/>
  <c r="AM50" i="22"/>
  <c r="AI52" i="22"/>
  <c r="AJ51" i="22"/>
  <c r="AO51" i="22"/>
  <c r="O50" i="22"/>
  <c r="N50" i="22"/>
  <c r="AG59" i="5"/>
  <c r="AH58" i="5"/>
  <c r="AI58" i="5"/>
  <c r="AP145" i="5"/>
  <c r="AS39" i="22"/>
  <c r="BA138" i="5"/>
  <c r="E92" i="32"/>
  <c r="BD59" i="5"/>
  <c r="D92" i="32"/>
  <c r="BA59" i="5"/>
  <c r="AS143" i="5"/>
  <c r="AV37" i="22"/>
  <c r="AR143" i="5"/>
  <c r="AU37" i="22"/>
  <c r="AU143" i="5"/>
  <c r="BB143" i="5"/>
  <c r="BC142" i="5"/>
  <c r="AM142" i="5"/>
  <c r="AV138" i="5"/>
  <c r="AL142" i="5"/>
  <c r="AT139" i="5"/>
  <c r="Y139" i="5"/>
  <c r="AZ31" i="22"/>
  <c r="Q60" i="5"/>
  <c r="R60" i="5"/>
  <c r="C61" i="5"/>
  <c r="N60" i="5"/>
  <c r="O60" i="5"/>
  <c r="AQ142" i="5"/>
  <c r="AT36" i="22"/>
  <c r="D57" i="5"/>
  <c r="E56" i="5"/>
  <c r="F56" i="5"/>
  <c r="U57" i="5"/>
  <c r="V56" i="5"/>
  <c r="W56" i="5"/>
  <c r="AL56" i="5"/>
  <c r="AY31" i="22"/>
  <c r="AB143" i="5"/>
  <c r="BF35" i="22"/>
  <c r="AW144" i="5"/>
  <c r="AQ59" i="5"/>
  <c r="BB58" i="5"/>
  <c r="BC58" i="5"/>
  <c r="BE58" i="5"/>
  <c r="BF58" i="5"/>
  <c r="BD30" i="22"/>
  <c r="AA138" i="5"/>
  <c r="BF138" i="5"/>
  <c r="G61" i="5"/>
  <c r="H60" i="5"/>
  <c r="I60" i="5"/>
  <c r="T61" i="5"/>
  <c r="AE60" i="5"/>
  <c r="AF60" i="5"/>
  <c r="AY139" i="5"/>
  <c r="AN142" i="5"/>
  <c r="AJ138" i="5"/>
  <c r="BD138" i="5"/>
  <c r="BD139" i="5"/>
  <c r="AX54" i="5"/>
  <c r="C87" i="32"/>
  <c r="AY53" i="5"/>
  <c r="AZ53" i="5"/>
  <c r="BB35" i="22"/>
  <c r="AZ144" i="5"/>
  <c r="Z143" i="5"/>
  <c r="AK143" i="5"/>
  <c r="AA56" i="5"/>
  <c r="AB55" i="5"/>
  <c r="AC55" i="5"/>
  <c r="AC143" i="5"/>
  <c r="BH143" i="5"/>
  <c r="BH34" i="22"/>
  <c r="AX143" i="5"/>
  <c r="AU59" i="5"/>
  <c r="B92" i="32"/>
  <c r="AV58" i="5"/>
  <c r="AW58" i="5"/>
  <c r="AK60" i="5"/>
  <c r="BA35" i="22"/>
  <c r="BE35" i="22"/>
  <c r="BG35" i="22"/>
  <c r="X61" i="5"/>
  <c r="Y60" i="5"/>
  <c r="Z60" i="5"/>
  <c r="AN55" i="5"/>
  <c r="BC30" i="22"/>
  <c r="AR37" i="22"/>
  <c r="AO143" i="5"/>
  <c r="AS54" i="5"/>
  <c r="AT54" i="5"/>
  <c r="AR55" i="5"/>
  <c r="A88" i="32"/>
  <c r="J57" i="5"/>
  <c r="K56" i="5"/>
  <c r="L56" i="5"/>
  <c r="C51" i="22"/>
  <c r="B52" i="22"/>
  <c r="H51" i="22"/>
  <c r="F50" i="22"/>
  <c r="E50" i="22"/>
  <c r="D50" i="22"/>
  <c r="Y52" i="22"/>
  <c r="W53" i="22"/>
  <c r="T52" i="22"/>
  <c r="V52" i="22"/>
  <c r="S53" i="22"/>
  <c r="AD50" i="22"/>
  <c r="AE50" i="22"/>
  <c r="AB51" i="22"/>
  <c r="AA52" i="22"/>
  <c r="AG51" i="22"/>
  <c r="AM51" i="22"/>
  <c r="AL51" i="22"/>
  <c r="AJ52" i="22"/>
  <c r="AO52" i="22"/>
  <c r="AI53" i="22"/>
  <c r="Q52" i="22"/>
  <c r="O53" i="22"/>
  <c r="L52" i="22"/>
  <c r="K53" i="22"/>
  <c r="AG60" i="5"/>
  <c r="AH59" i="5"/>
  <c r="AI59" i="5"/>
  <c r="AS40" i="22"/>
  <c r="AP146" i="5"/>
  <c r="BA139" i="5"/>
  <c r="AV38" i="22"/>
  <c r="AS144" i="5"/>
  <c r="E93" i="32"/>
  <c r="BD60" i="5"/>
  <c r="AU38" i="22"/>
  <c r="AR144" i="5"/>
  <c r="D93" i="32"/>
  <c r="BA60" i="5"/>
  <c r="AJ139" i="5"/>
  <c r="AM143" i="5"/>
  <c r="AT140" i="5"/>
  <c r="AL143" i="5"/>
  <c r="AV139" i="5"/>
  <c r="BC143" i="5"/>
  <c r="X62" i="5"/>
  <c r="Y61" i="5"/>
  <c r="Z61" i="5"/>
  <c r="K57" i="5"/>
  <c r="L57" i="5"/>
  <c r="J58" i="5"/>
  <c r="AT37" i="22"/>
  <c r="AQ143" i="5"/>
  <c r="AN56" i="5"/>
  <c r="BC31" i="22"/>
  <c r="BF36" i="22"/>
  <c r="AW145" i="5"/>
  <c r="AB144" i="5"/>
  <c r="AK61" i="5"/>
  <c r="BA36" i="22"/>
  <c r="BG36" i="22"/>
  <c r="BE36" i="22"/>
  <c r="C88" i="32"/>
  <c r="AX55" i="5"/>
  <c r="AY54" i="5"/>
  <c r="AZ54" i="5"/>
  <c r="AE61" i="5"/>
  <c r="AF61" i="5"/>
  <c r="T62" i="5"/>
  <c r="AQ60" i="5"/>
  <c r="BE59" i="5"/>
  <c r="BF59" i="5"/>
  <c r="BB59" i="5"/>
  <c r="BC59" i="5"/>
  <c r="AL57" i="5"/>
  <c r="AY32" i="22"/>
  <c r="D58" i="5"/>
  <c r="E57" i="5"/>
  <c r="F57" i="5"/>
  <c r="Q61" i="5"/>
  <c r="R61" i="5"/>
  <c r="N61" i="5"/>
  <c r="O61" i="5"/>
  <c r="C62" i="5"/>
  <c r="AU144" i="5"/>
  <c r="BG143" i="5"/>
  <c r="AY140" i="5"/>
  <c r="AR38" i="22"/>
  <c r="AO144" i="5"/>
  <c r="U58" i="5"/>
  <c r="V57" i="5"/>
  <c r="W57" i="5"/>
  <c r="AS55" i="5"/>
  <c r="AT55" i="5"/>
  <c r="AR56" i="5"/>
  <c r="A89" i="32"/>
  <c r="AA139" i="5"/>
  <c r="BF139" i="5"/>
  <c r="BD31" i="22"/>
  <c r="AC144" i="5"/>
  <c r="BH144" i="5"/>
  <c r="BH35" i="22"/>
  <c r="BC144" i="5"/>
  <c r="Z144" i="5"/>
  <c r="AL144" i="5"/>
  <c r="BB36" i="22"/>
  <c r="AZ145" i="5"/>
  <c r="B93" i="32"/>
  <c r="AU60" i="5"/>
  <c r="AV59" i="5"/>
  <c r="AW59" i="5"/>
  <c r="AA57" i="5"/>
  <c r="AB56" i="5"/>
  <c r="AC56" i="5"/>
  <c r="G62" i="5"/>
  <c r="H61" i="5"/>
  <c r="I61" i="5"/>
  <c r="AZ32" i="22"/>
  <c r="Y140" i="5"/>
  <c r="BE140" i="5"/>
  <c r="BE141" i="5"/>
  <c r="AX144" i="5"/>
  <c r="AK144" i="5"/>
  <c r="BB144" i="5"/>
  <c r="AN143" i="5"/>
  <c r="AN144" i="5"/>
  <c r="B53" i="22"/>
  <c r="H52" i="22"/>
  <c r="C52" i="22"/>
  <c r="E51" i="22"/>
  <c r="D51" i="22"/>
  <c r="F51" i="22"/>
  <c r="Y53" i="22"/>
  <c r="W54" i="22"/>
  <c r="S54" i="22"/>
  <c r="T53" i="22"/>
  <c r="V53" i="22"/>
  <c r="AL52" i="22"/>
  <c r="AM52" i="22"/>
  <c r="AE51" i="22"/>
  <c r="AD51" i="22"/>
  <c r="O52" i="22"/>
  <c r="N52" i="22"/>
  <c r="K54" i="22"/>
  <c r="Q53" i="22"/>
  <c r="L53" i="22"/>
  <c r="N53" i="22"/>
  <c r="AI54" i="22"/>
  <c r="AJ53" i="22"/>
  <c r="AO53" i="22"/>
  <c r="AB52" i="22"/>
  <c r="AA53" i="22"/>
  <c r="AG52" i="22"/>
  <c r="AP147" i="5"/>
  <c r="AS41" i="22"/>
  <c r="AG61" i="5"/>
  <c r="AH60" i="5"/>
  <c r="AI60" i="5"/>
  <c r="AR145" i="5"/>
  <c r="AU39" i="22"/>
  <c r="AS145" i="5"/>
  <c r="AV39" i="22"/>
  <c r="BA61" i="5"/>
  <c r="D94" i="32"/>
  <c r="BD61" i="5"/>
  <c r="E94" i="32"/>
  <c r="AY141" i="5"/>
  <c r="BD140" i="5"/>
  <c r="AM144" i="5"/>
  <c r="AT141" i="5"/>
  <c r="AV140" i="5"/>
  <c r="AJ140" i="5"/>
  <c r="BG144" i="5"/>
  <c r="D59" i="5"/>
  <c r="E58" i="5"/>
  <c r="F58" i="5"/>
  <c r="Z145" i="5"/>
  <c r="AL145" i="5"/>
  <c r="BB37" i="22"/>
  <c r="AZ146" i="5"/>
  <c r="J59" i="5"/>
  <c r="K58" i="5"/>
  <c r="L58" i="5"/>
  <c r="AO145" i="5"/>
  <c r="AR39" i="22"/>
  <c r="T63" i="5"/>
  <c r="AE62" i="5"/>
  <c r="AF62" i="5"/>
  <c r="AT38" i="22"/>
  <c r="AQ144" i="5"/>
  <c r="X63" i="5"/>
  <c r="Y62" i="5"/>
  <c r="Z62" i="5"/>
  <c r="AS56" i="5"/>
  <c r="AT56" i="5"/>
  <c r="AR57" i="5"/>
  <c r="A90" i="32"/>
  <c r="AL58" i="5"/>
  <c r="AY33" i="22"/>
  <c r="C89" i="32"/>
  <c r="AX56" i="5"/>
  <c r="AY55" i="5"/>
  <c r="AZ55" i="5"/>
  <c r="AC145" i="5"/>
  <c r="AN145" i="5"/>
  <c r="BH36" i="22"/>
  <c r="AX145" i="5"/>
  <c r="BA140" i="5"/>
  <c r="C63" i="5"/>
  <c r="Q62" i="5"/>
  <c r="R62" i="5"/>
  <c r="N62" i="5"/>
  <c r="O62" i="5"/>
  <c r="BD32" i="22"/>
  <c r="AV141" i="5"/>
  <c r="AA140" i="5"/>
  <c r="BF140" i="5"/>
  <c r="AA58" i="5"/>
  <c r="AB57" i="5"/>
  <c r="AC57" i="5"/>
  <c r="G63" i="5"/>
  <c r="H62" i="5"/>
  <c r="I62" i="5"/>
  <c r="B94" i="32"/>
  <c r="AV60" i="5"/>
  <c r="AW60" i="5"/>
  <c r="AU61" i="5"/>
  <c r="U59" i="5"/>
  <c r="V58" i="5"/>
  <c r="W58" i="5"/>
  <c r="Y141" i="5"/>
  <c r="AZ33" i="22"/>
  <c r="AY142" i="5"/>
  <c r="BB60" i="5"/>
  <c r="BC60" i="5"/>
  <c r="AQ61" i="5"/>
  <c r="BE60" i="5"/>
  <c r="BF60" i="5"/>
  <c r="BF37" i="22"/>
  <c r="AW146" i="5"/>
  <c r="AB145" i="5"/>
  <c r="AK62" i="5"/>
  <c r="BE37" i="22"/>
  <c r="BG37" i="22"/>
  <c r="BA37" i="22"/>
  <c r="AN57" i="5"/>
  <c r="BC32" i="22"/>
  <c r="AU145" i="5"/>
  <c r="BB145" i="5"/>
  <c r="E52" i="22"/>
  <c r="F52" i="22"/>
  <c r="D52" i="22"/>
  <c r="B54" i="22"/>
  <c r="C53" i="22"/>
  <c r="H53" i="22"/>
  <c r="Y54" i="22"/>
  <c r="W55" i="22"/>
  <c r="S55" i="22"/>
  <c r="T54" i="22"/>
  <c r="V54" i="22"/>
  <c r="AB53" i="22"/>
  <c r="AA54" i="22"/>
  <c r="AG53" i="22"/>
  <c r="AJ54" i="22"/>
  <c r="AO54" i="22"/>
  <c r="AI55" i="22"/>
  <c r="AD52" i="22"/>
  <c r="AE52" i="22"/>
  <c r="AM53" i="22"/>
  <c r="AL53" i="22"/>
  <c r="L54" i="22"/>
  <c r="K55" i="22"/>
  <c r="Q54" i="22"/>
  <c r="O55" i="22"/>
  <c r="AP148" i="5"/>
  <c r="AS42" i="22"/>
  <c r="AG62" i="5"/>
  <c r="AH61" i="5"/>
  <c r="AI61" i="5"/>
  <c r="AM145" i="5"/>
  <c r="AB146" i="5"/>
  <c r="AM146" i="5"/>
  <c r="BA62" i="5"/>
  <c r="D95" i="32"/>
  <c r="AR146" i="5"/>
  <c r="AU40" i="22"/>
  <c r="BD62" i="5"/>
  <c r="E95" i="32"/>
  <c r="AS146" i="5"/>
  <c r="AV40" i="22"/>
  <c r="BD141" i="5"/>
  <c r="AK145" i="5"/>
  <c r="BG145" i="5"/>
  <c r="AJ141" i="5"/>
  <c r="BC145" i="5"/>
  <c r="G64" i="5"/>
  <c r="H63" i="5"/>
  <c r="I63" i="5"/>
  <c r="Y142" i="5"/>
  <c r="BE142" i="5"/>
  <c r="BE143" i="5"/>
  <c r="AZ34" i="22"/>
  <c r="AY143" i="5"/>
  <c r="BD33" i="22"/>
  <c r="AV142" i="5"/>
  <c r="AA141" i="5"/>
  <c r="BF141" i="5"/>
  <c r="J60" i="5"/>
  <c r="K59" i="5"/>
  <c r="L59" i="5"/>
  <c r="Z146" i="5"/>
  <c r="AL146" i="5"/>
  <c r="BB38" i="22"/>
  <c r="AZ147" i="5"/>
  <c r="BF38" i="22"/>
  <c r="AW147" i="5"/>
  <c r="AL59" i="5"/>
  <c r="AY34" i="22"/>
  <c r="BH145" i="5"/>
  <c r="AT142" i="5"/>
  <c r="AN58" i="5"/>
  <c r="BC33" i="22"/>
  <c r="AU62" i="5"/>
  <c r="B95" i="32"/>
  <c r="AV61" i="5"/>
  <c r="AW61" i="5"/>
  <c r="AT39" i="22"/>
  <c r="AQ145" i="5"/>
  <c r="AR40" i="22"/>
  <c r="AO146" i="5"/>
  <c r="V59" i="5"/>
  <c r="W59" i="5"/>
  <c r="U60" i="5"/>
  <c r="C64" i="5"/>
  <c r="N63" i="5"/>
  <c r="O63" i="5"/>
  <c r="Q63" i="5"/>
  <c r="R63" i="5"/>
  <c r="A91" i="32"/>
  <c r="AS57" i="5"/>
  <c r="AT57" i="5"/>
  <c r="AR58" i="5"/>
  <c r="AE63" i="5"/>
  <c r="AF63" i="5"/>
  <c r="T64" i="5"/>
  <c r="D60" i="5"/>
  <c r="E59" i="5"/>
  <c r="F59" i="5"/>
  <c r="BH37" i="22"/>
  <c r="AX146" i="5"/>
  <c r="AC146" i="5"/>
  <c r="AN146" i="5"/>
  <c r="AK63" i="5"/>
  <c r="BG38" i="22"/>
  <c r="BE38" i="22"/>
  <c r="BA38" i="22"/>
  <c r="AQ62" i="5"/>
  <c r="BE61" i="5"/>
  <c r="BF61" i="5"/>
  <c r="BB61" i="5"/>
  <c r="BC61" i="5"/>
  <c r="AA59" i="5"/>
  <c r="AB58" i="5"/>
  <c r="AC58" i="5"/>
  <c r="AX57" i="5"/>
  <c r="C90" i="32"/>
  <c r="AY56" i="5"/>
  <c r="AZ56" i="5"/>
  <c r="X64" i="5"/>
  <c r="Y63" i="5"/>
  <c r="Z63" i="5"/>
  <c r="BA141" i="5"/>
  <c r="AU146" i="5"/>
  <c r="BB146" i="5"/>
  <c r="F53" i="22"/>
  <c r="E53" i="22"/>
  <c r="D53" i="22"/>
  <c r="C54" i="22"/>
  <c r="B55" i="22"/>
  <c r="H54" i="22"/>
  <c r="Y55" i="22"/>
  <c r="W56" i="22"/>
  <c r="S56" i="22"/>
  <c r="T55" i="22"/>
  <c r="V55" i="22"/>
  <c r="K56" i="22"/>
  <c r="Q55" i="22"/>
  <c r="L55" i="22"/>
  <c r="N55" i="22"/>
  <c r="AI56" i="22"/>
  <c r="AJ55" i="22"/>
  <c r="AO55" i="22"/>
  <c r="AB54" i="22"/>
  <c r="AA55" i="22"/>
  <c r="AG54" i="22"/>
  <c r="O54" i="22"/>
  <c r="N54" i="22"/>
  <c r="AD53" i="22"/>
  <c r="AE53" i="22"/>
  <c r="AL54" i="22"/>
  <c r="AM54" i="22"/>
  <c r="AP149" i="5"/>
  <c r="AS43" i="22"/>
  <c r="AG63" i="5"/>
  <c r="AH62" i="5"/>
  <c r="AI62" i="5"/>
  <c r="E96" i="32"/>
  <c r="BD63" i="5"/>
  <c r="D96" i="32"/>
  <c r="BA63" i="5"/>
  <c r="AV41" i="22"/>
  <c r="AS147" i="5"/>
  <c r="AU41" i="22"/>
  <c r="AR147" i="5"/>
  <c r="AK146" i="5"/>
  <c r="Z147" i="5"/>
  <c r="AK147" i="5"/>
  <c r="BA142" i="5"/>
  <c r="AJ142" i="5"/>
  <c r="BC146" i="5"/>
  <c r="BG146" i="5"/>
  <c r="BD142" i="5"/>
  <c r="BB147" i="5"/>
  <c r="BH146" i="5"/>
  <c r="BB39" i="22"/>
  <c r="AZ148" i="5"/>
  <c r="AL147" i="5"/>
  <c r="AQ146" i="5"/>
  <c r="AT40" i="22"/>
  <c r="AL60" i="5"/>
  <c r="AY35" i="22"/>
  <c r="G65" i="5"/>
  <c r="H64" i="5"/>
  <c r="I64" i="5"/>
  <c r="BE62" i="5"/>
  <c r="BF62" i="5"/>
  <c r="AQ63" i="5"/>
  <c r="BB62" i="5"/>
  <c r="BC62" i="5"/>
  <c r="BF39" i="22"/>
  <c r="AB147" i="5"/>
  <c r="AM147" i="5"/>
  <c r="AE64" i="5"/>
  <c r="AF64" i="5"/>
  <c r="T65" i="5"/>
  <c r="U61" i="5"/>
  <c r="V60" i="5"/>
  <c r="W60" i="5"/>
  <c r="AU63" i="5"/>
  <c r="B96" i="32"/>
  <c r="AV62" i="5"/>
  <c r="AW62" i="5"/>
  <c r="Y143" i="5"/>
  <c r="AZ35" i="22"/>
  <c r="AY144" i="5"/>
  <c r="AX58" i="5"/>
  <c r="C91" i="32"/>
  <c r="AY57" i="5"/>
  <c r="AZ57" i="5"/>
  <c r="Q64" i="5"/>
  <c r="R64" i="5"/>
  <c r="N64" i="5"/>
  <c r="O64" i="5"/>
  <c r="C65" i="5"/>
  <c r="AO147" i="5"/>
  <c r="AR41" i="22"/>
  <c r="J61" i="5"/>
  <c r="K60" i="5"/>
  <c r="L60" i="5"/>
  <c r="AU147" i="5"/>
  <c r="AT143" i="5"/>
  <c r="AA60" i="5"/>
  <c r="AB59" i="5"/>
  <c r="AC59" i="5"/>
  <c r="BH38" i="22"/>
  <c r="AC147" i="5"/>
  <c r="AA142" i="5"/>
  <c r="BF142" i="5"/>
  <c r="BD34" i="22"/>
  <c r="AV143" i="5"/>
  <c r="X65" i="5"/>
  <c r="Y64" i="5"/>
  <c r="Z64" i="5"/>
  <c r="AK64" i="5"/>
  <c r="BG39" i="22"/>
  <c r="BA39" i="22"/>
  <c r="BE39" i="22"/>
  <c r="D61" i="5"/>
  <c r="E60" i="5"/>
  <c r="F60" i="5"/>
  <c r="AS58" i="5"/>
  <c r="AT58" i="5"/>
  <c r="AR59" i="5"/>
  <c r="A92" i="32"/>
  <c r="AN59" i="5"/>
  <c r="BC34" i="22"/>
  <c r="B56" i="22"/>
  <c r="H55" i="22"/>
  <c r="C55" i="22"/>
  <c r="D54" i="22"/>
  <c r="F54" i="22"/>
  <c r="E54" i="22"/>
  <c r="S57" i="22"/>
  <c r="Y56" i="22"/>
  <c r="W57" i="22"/>
  <c r="T56" i="22"/>
  <c r="V56" i="22"/>
  <c r="AD54" i="22"/>
  <c r="AE54" i="22"/>
  <c r="AG55" i="22"/>
  <c r="AA56" i="22"/>
  <c r="AB55" i="22"/>
  <c r="AJ56" i="22"/>
  <c r="AO56" i="22"/>
  <c r="AI57" i="22"/>
  <c r="AM55" i="22"/>
  <c r="AL55" i="22"/>
  <c r="Q56" i="22"/>
  <c r="O57" i="22"/>
  <c r="K57" i="22"/>
  <c r="L56" i="22"/>
  <c r="AS44" i="22"/>
  <c r="AP150" i="5"/>
  <c r="AG64" i="5"/>
  <c r="AH63" i="5"/>
  <c r="AI63" i="5"/>
  <c r="AV42" i="22"/>
  <c r="AS148" i="5"/>
  <c r="BD64" i="5"/>
  <c r="E97" i="32"/>
  <c r="AR148" i="5"/>
  <c r="AU42" i="22"/>
  <c r="D97" i="32"/>
  <c r="BA64" i="5"/>
  <c r="AJ143" i="5"/>
  <c r="BB148" i="5"/>
  <c r="BC147" i="5"/>
  <c r="BG147" i="5"/>
  <c r="BD143" i="5"/>
  <c r="BH147" i="5"/>
  <c r="AT144" i="5"/>
  <c r="AU148" i="5"/>
  <c r="BA143" i="5"/>
  <c r="AN147" i="5"/>
  <c r="AX147" i="5"/>
  <c r="C92" i="32"/>
  <c r="AX59" i="5"/>
  <c r="AY58" i="5"/>
  <c r="AZ58" i="5"/>
  <c r="AT41" i="22"/>
  <c r="AQ147" i="5"/>
  <c r="D62" i="5"/>
  <c r="E61" i="5"/>
  <c r="F61" i="5"/>
  <c r="U62" i="5"/>
  <c r="V61" i="5"/>
  <c r="W61" i="5"/>
  <c r="AL61" i="5"/>
  <c r="AY36" i="22"/>
  <c r="AN60" i="5"/>
  <c r="BC35" i="22"/>
  <c r="BB40" i="22"/>
  <c r="AZ149" i="5"/>
  <c r="Z148" i="5"/>
  <c r="AL148" i="5"/>
  <c r="AQ64" i="5"/>
  <c r="BB63" i="5"/>
  <c r="BC63" i="5"/>
  <c r="BE63" i="5"/>
  <c r="BF63" i="5"/>
  <c r="AZ36" i="22"/>
  <c r="Y144" i="5"/>
  <c r="BE144" i="5"/>
  <c r="BE145" i="5"/>
  <c r="AW148" i="5"/>
  <c r="AS59" i="5"/>
  <c r="AT59" i="5"/>
  <c r="A93" i="32"/>
  <c r="AR60" i="5"/>
  <c r="BH39" i="22"/>
  <c r="AC148" i="5"/>
  <c r="K61" i="5"/>
  <c r="L61" i="5"/>
  <c r="J62" i="5"/>
  <c r="AE65" i="5"/>
  <c r="AF65" i="5"/>
  <c r="T66" i="5"/>
  <c r="Y65" i="5"/>
  <c r="Z65" i="5"/>
  <c r="X66" i="5"/>
  <c r="Q65" i="5"/>
  <c r="R65" i="5"/>
  <c r="N65" i="5"/>
  <c r="O65" i="5"/>
  <c r="C66" i="5"/>
  <c r="AA143" i="5"/>
  <c r="BF143" i="5"/>
  <c r="BD35" i="22"/>
  <c r="AV144" i="5"/>
  <c r="BF40" i="22"/>
  <c r="AB148" i="5"/>
  <c r="AK65" i="5"/>
  <c r="BA40" i="22"/>
  <c r="BG40" i="22"/>
  <c r="BE40" i="22"/>
  <c r="AA61" i="5"/>
  <c r="AB60" i="5"/>
  <c r="AC60" i="5"/>
  <c r="AR42" i="22"/>
  <c r="AO148" i="5"/>
  <c r="B97" i="32"/>
  <c r="AU64" i="5"/>
  <c r="AV63" i="5"/>
  <c r="AW63" i="5"/>
  <c r="G66" i="5"/>
  <c r="H65" i="5"/>
  <c r="I65" i="5"/>
  <c r="H56" i="22"/>
  <c r="C56" i="22"/>
  <c r="B57" i="22"/>
  <c r="E55" i="22"/>
  <c r="D55" i="22"/>
  <c r="F55" i="22"/>
  <c r="S58" i="22"/>
  <c r="Y57" i="22"/>
  <c r="W58" i="22"/>
  <c r="T57" i="22"/>
  <c r="V57" i="22"/>
  <c r="K58" i="22"/>
  <c r="L57" i="22"/>
  <c r="N57" i="22"/>
  <c r="Q57" i="22"/>
  <c r="AL56" i="22"/>
  <c r="AM56" i="22"/>
  <c r="O56" i="22"/>
  <c r="N56" i="22"/>
  <c r="AI58" i="22"/>
  <c r="AJ57" i="22"/>
  <c r="AO57" i="22"/>
  <c r="AB56" i="22"/>
  <c r="AA57" i="22"/>
  <c r="AG56" i="22"/>
  <c r="AD55" i="22"/>
  <c r="AE55" i="22"/>
  <c r="AP151" i="5"/>
  <c r="AS45" i="22"/>
  <c r="AG65" i="5"/>
  <c r="AH64" i="5"/>
  <c r="AI64" i="5"/>
  <c r="AT145" i="5"/>
  <c r="E98" i="32"/>
  <c r="BD65" i="5"/>
  <c r="AS149" i="5"/>
  <c r="AV43" i="22"/>
  <c r="AR149" i="5"/>
  <c r="AU43" i="22"/>
  <c r="BA65" i="5"/>
  <c r="D98" i="32"/>
  <c r="BB149" i="5"/>
  <c r="BC148" i="5"/>
  <c r="AK148" i="5"/>
  <c r="AJ144" i="5"/>
  <c r="BH148" i="5"/>
  <c r="AU149" i="5"/>
  <c r="BD144" i="5"/>
  <c r="BG148" i="5"/>
  <c r="AN148" i="5"/>
  <c r="AM148" i="5"/>
  <c r="BA144" i="5"/>
  <c r="AY145" i="5"/>
  <c r="AR43" i="22"/>
  <c r="AO149" i="5"/>
  <c r="AK66" i="5"/>
  <c r="BA41" i="22"/>
  <c r="BE41" i="22"/>
  <c r="BG41" i="22"/>
  <c r="X67" i="5"/>
  <c r="Y66" i="5"/>
  <c r="Z66" i="5"/>
  <c r="AL62" i="5"/>
  <c r="AY37" i="22"/>
  <c r="G67" i="5"/>
  <c r="H66" i="5"/>
  <c r="I66" i="5"/>
  <c r="Z149" i="5"/>
  <c r="AL149" i="5"/>
  <c r="BB41" i="22"/>
  <c r="AZ150" i="5"/>
  <c r="Y145" i="5"/>
  <c r="BD145" i="5"/>
  <c r="AZ37" i="22"/>
  <c r="AT146" i="5"/>
  <c r="AA62" i="5"/>
  <c r="AB61" i="5"/>
  <c r="AC61" i="5"/>
  <c r="BH40" i="22"/>
  <c r="AC149" i="5"/>
  <c r="T67" i="5"/>
  <c r="AE66" i="5"/>
  <c r="AF66" i="5"/>
  <c r="BE64" i="5"/>
  <c r="BF64" i="5"/>
  <c r="AQ65" i="5"/>
  <c r="BB64" i="5"/>
  <c r="BC64" i="5"/>
  <c r="AN61" i="5"/>
  <c r="BC36" i="22"/>
  <c r="U63" i="5"/>
  <c r="V62" i="5"/>
  <c r="W62" i="5"/>
  <c r="AT42" i="22"/>
  <c r="AQ148" i="5"/>
  <c r="AX148" i="5"/>
  <c r="AW149" i="5"/>
  <c r="D63" i="5"/>
  <c r="E62" i="5"/>
  <c r="F62" i="5"/>
  <c r="C93" i="32"/>
  <c r="AX60" i="5"/>
  <c r="AY59" i="5"/>
  <c r="AZ59" i="5"/>
  <c r="AB149" i="5"/>
  <c r="BF41" i="22"/>
  <c r="BB150" i="5"/>
  <c r="B98" i="32"/>
  <c r="AU65" i="5"/>
  <c r="AV64" i="5"/>
  <c r="AW64" i="5"/>
  <c r="C67" i="5"/>
  <c r="Q66" i="5"/>
  <c r="R66" i="5"/>
  <c r="N66" i="5"/>
  <c r="O66" i="5"/>
  <c r="J63" i="5"/>
  <c r="K62" i="5"/>
  <c r="L62" i="5"/>
  <c r="AS60" i="5"/>
  <c r="AT60" i="5"/>
  <c r="AR61" i="5"/>
  <c r="A94" i="32"/>
  <c r="AA144" i="5"/>
  <c r="BF144" i="5"/>
  <c r="BD36" i="22"/>
  <c r="E56" i="22"/>
  <c r="D56" i="22"/>
  <c r="F56" i="22"/>
  <c r="H57" i="22"/>
  <c r="C57" i="22"/>
  <c r="B58" i="22"/>
  <c r="Y58" i="22"/>
  <c r="W59" i="22"/>
  <c r="T58" i="22"/>
  <c r="V58" i="22"/>
  <c r="S59" i="22"/>
  <c r="AD56" i="22"/>
  <c r="AE56" i="22"/>
  <c r="AB57" i="22"/>
  <c r="AA58" i="22"/>
  <c r="AG57" i="22"/>
  <c r="AJ58" i="22"/>
  <c r="AO58" i="22"/>
  <c r="AI59" i="22"/>
  <c r="AM57" i="22"/>
  <c r="AL57" i="22"/>
  <c r="L58" i="22"/>
  <c r="K59" i="22"/>
  <c r="Q58" i="22"/>
  <c r="O59" i="22"/>
  <c r="AP152" i="5"/>
  <c r="AS46" i="22"/>
  <c r="AG66" i="5"/>
  <c r="AH65" i="5"/>
  <c r="AI65" i="5"/>
  <c r="AK149" i="5"/>
  <c r="BA145" i="5"/>
  <c r="E99" i="32"/>
  <c r="BD66" i="5"/>
  <c r="BA66" i="5"/>
  <c r="D99" i="32"/>
  <c r="AR150" i="5"/>
  <c r="AU44" i="22"/>
  <c r="AS150" i="5"/>
  <c r="AV44" i="22"/>
  <c r="BC149" i="5"/>
  <c r="AX149" i="5"/>
  <c r="BG149" i="5"/>
  <c r="AN149" i="5"/>
  <c r="AM149" i="5"/>
  <c r="BH149" i="5"/>
  <c r="AJ145" i="5"/>
  <c r="AY146" i="5"/>
  <c r="AU150" i="5"/>
  <c r="A95" i="32"/>
  <c r="AR62" i="5"/>
  <c r="AS61" i="5"/>
  <c r="AT61" i="5"/>
  <c r="U64" i="5"/>
  <c r="V63" i="5"/>
  <c r="W63" i="5"/>
  <c r="AQ66" i="5"/>
  <c r="BB65" i="5"/>
  <c r="BC65" i="5"/>
  <c r="BE65" i="5"/>
  <c r="BF65" i="5"/>
  <c r="AB62" i="5"/>
  <c r="AC62" i="5"/>
  <c r="AA63" i="5"/>
  <c r="BH41" i="22"/>
  <c r="AC150" i="5"/>
  <c r="AZ38" i="22"/>
  <c r="AT147" i="5"/>
  <c r="Y146" i="5"/>
  <c r="BE146" i="5"/>
  <c r="BE147" i="5"/>
  <c r="Z150" i="5"/>
  <c r="AL150" i="5"/>
  <c r="BB42" i="22"/>
  <c r="AZ151" i="5"/>
  <c r="C68" i="5"/>
  <c r="N67" i="5"/>
  <c r="O67" i="5"/>
  <c r="Q67" i="5"/>
  <c r="R67" i="5"/>
  <c r="AQ149" i="5"/>
  <c r="AT43" i="22"/>
  <c r="AN62" i="5"/>
  <c r="BC37" i="22"/>
  <c r="G68" i="5"/>
  <c r="H67" i="5"/>
  <c r="I67" i="5"/>
  <c r="X68" i="5"/>
  <c r="Y67" i="5"/>
  <c r="Z67" i="5"/>
  <c r="BF42" i="22"/>
  <c r="BB151" i="5"/>
  <c r="AB150" i="5"/>
  <c r="AR44" i="22"/>
  <c r="AO150" i="5"/>
  <c r="AV145" i="5"/>
  <c r="AW150" i="5"/>
  <c r="AU66" i="5"/>
  <c r="B99" i="32"/>
  <c r="AV65" i="5"/>
  <c r="AW65" i="5"/>
  <c r="D64" i="5"/>
  <c r="E63" i="5"/>
  <c r="F63" i="5"/>
  <c r="AE67" i="5"/>
  <c r="AF67" i="5"/>
  <c r="T68" i="5"/>
  <c r="AL63" i="5"/>
  <c r="AY38" i="22"/>
  <c r="AK67" i="5"/>
  <c r="BA42" i="22"/>
  <c r="BG42" i="22"/>
  <c r="BE42" i="22"/>
  <c r="J64" i="5"/>
  <c r="K63" i="5"/>
  <c r="L63" i="5"/>
  <c r="AX61" i="5"/>
  <c r="C94" i="32"/>
  <c r="AY60" i="5"/>
  <c r="AZ60" i="5"/>
  <c r="BD37" i="22"/>
  <c r="AA145" i="5"/>
  <c r="BF145" i="5"/>
  <c r="E57" i="22"/>
  <c r="D57" i="22"/>
  <c r="F57" i="22"/>
  <c r="C58" i="22"/>
  <c r="B59" i="22"/>
  <c r="H58" i="22"/>
  <c r="T59" i="22"/>
  <c r="V59" i="22"/>
  <c r="S60" i="22"/>
  <c r="Y59" i="22"/>
  <c r="W60" i="22"/>
  <c r="AB58" i="22"/>
  <c r="AA59" i="22"/>
  <c r="AG58" i="22"/>
  <c r="AL58" i="22"/>
  <c r="AM58" i="22"/>
  <c r="K60" i="22"/>
  <c r="Q59" i="22"/>
  <c r="L59" i="22"/>
  <c r="N59" i="22"/>
  <c r="AI60" i="22"/>
  <c r="AJ59" i="22"/>
  <c r="AO59" i="22"/>
  <c r="O58" i="22"/>
  <c r="N58" i="22"/>
  <c r="AD57" i="22"/>
  <c r="AE57" i="22"/>
  <c r="AP153" i="5"/>
  <c r="AS47" i="22"/>
  <c r="AG67" i="5"/>
  <c r="AH66" i="5"/>
  <c r="AI66" i="5"/>
  <c r="BH150" i="5"/>
  <c r="BA146" i="5"/>
  <c r="AU45" i="22"/>
  <c r="AR151" i="5"/>
  <c r="BD67" i="5"/>
  <c r="E100" i="32"/>
  <c r="D100" i="32"/>
  <c r="BA67" i="5"/>
  <c r="AV45" i="22"/>
  <c r="AS151" i="5"/>
  <c r="BC150" i="5"/>
  <c r="BG150" i="5"/>
  <c r="AM150" i="5"/>
  <c r="AN150" i="5"/>
  <c r="AK150" i="5"/>
  <c r="AU151" i="5"/>
  <c r="AW151" i="5"/>
  <c r="AX150" i="5"/>
  <c r="T69" i="5"/>
  <c r="AE68" i="5"/>
  <c r="AF68" i="5"/>
  <c r="Q68" i="5"/>
  <c r="R68" i="5"/>
  <c r="C69" i="5"/>
  <c r="N68" i="5"/>
  <c r="O68" i="5"/>
  <c r="J65" i="5"/>
  <c r="K64" i="5"/>
  <c r="L64" i="5"/>
  <c r="Z151" i="5"/>
  <c r="AL151" i="5"/>
  <c r="BB43" i="22"/>
  <c r="AZ152" i="5"/>
  <c r="AL64" i="5"/>
  <c r="AY39" i="22"/>
  <c r="AU67" i="5"/>
  <c r="B100" i="32"/>
  <c r="AV66" i="5"/>
  <c r="AW66" i="5"/>
  <c r="AR45" i="22"/>
  <c r="AO151" i="5"/>
  <c r="AN63" i="5"/>
  <c r="BC38" i="22"/>
  <c r="AS62" i="5"/>
  <c r="AT62" i="5"/>
  <c r="AR63" i="5"/>
  <c r="A96" i="32"/>
  <c r="BH42" i="22"/>
  <c r="AC151" i="5"/>
  <c r="Y147" i="5"/>
  <c r="AZ39" i="22"/>
  <c r="AT148" i="5"/>
  <c r="AA146" i="5"/>
  <c r="BF146" i="5"/>
  <c r="BD38" i="22"/>
  <c r="BA147" i="5"/>
  <c r="D65" i="5"/>
  <c r="E64" i="5"/>
  <c r="F64" i="5"/>
  <c r="AQ150" i="5"/>
  <c r="AT44" i="22"/>
  <c r="X69" i="5"/>
  <c r="Y68" i="5"/>
  <c r="Z68" i="5"/>
  <c r="AA64" i="5"/>
  <c r="AB63" i="5"/>
  <c r="AC63" i="5"/>
  <c r="BB66" i="5"/>
  <c r="BC66" i="5"/>
  <c r="AQ67" i="5"/>
  <c r="BE66" i="5"/>
  <c r="BF66" i="5"/>
  <c r="AX62" i="5"/>
  <c r="C95" i="32"/>
  <c r="AY61" i="5"/>
  <c r="AZ61" i="5"/>
  <c r="BF43" i="22"/>
  <c r="AW152" i="5"/>
  <c r="AB151" i="5"/>
  <c r="AK68" i="5"/>
  <c r="BG43" i="22"/>
  <c r="BA43" i="22"/>
  <c r="BE43" i="22"/>
  <c r="H68" i="5"/>
  <c r="I68" i="5"/>
  <c r="G69" i="5"/>
  <c r="U65" i="5"/>
  <c r="V64" i="5"/>
  <c r="W64" i="5"/>
  <c r="AJ146" i="5"/>
  <c r="AV146" i="5"/>
  <c r="BD146" i="5"/>
  <c r="AY147" i="5"/>
  <c r="B60" i="22"/>
  <c r="C59" i="22"/>
  <c r="H59" i="22"/>
  <c r="D58" i="22"/>
  <c r="F58" i="22"/>
  <c r="E58" i="22"/>
  <c r="S61" i="22"/>
  <c r="Y60" i="22"/>
  <c r="W61" i="22"/>
  <c r="T60" i="22"/>
  <c r="V60" i="22"/>
  <c r="AJ60" i="22"/>
  <c r="AO60" i="22"/>
  <c r="AI61" i="22"/>
  <c r="AB59" i="22"/>
  <c r="AA60" i="22"/>
  <c r="AG59" i="22"/>
  <c r="AM59" i="22"/>
  <c r="AL59" i="22"/>
  <c r="Q60" i="22"/>
  <c r="O61" i="22"/>
  <c r="L60" i="22"/>
  <c r="K61" i="22"/>
  <c r="AD58" i="22"/>
  <c r="AE58" i="22"/>
  <c r="AS48" i="22"/>
  <c r="AP154" i="5"/>
  <c r="AG68" i="5"/>
  <c r="AH67" i="5"/>
  <c r="AI67" i="5"/>
  <c r="BH151" i="5"/>
  <c r="D101" i="32"/>
  <c r="BA68" i="5"/>
  <c r="AV46" i="22"/>
  <c r="AS152" i="5"/>
  <c r="BD68" i="5"/>
  <c r="E101" i="32"/>
  <c r="BC151" i="5"/>
  <c r="AU46" i="22"/>
  <c r="AR152" i="5"/>
  <c r="BG151" i="5"/>
  <c r="AX151" i="5"/>
  <c r="AY148" i="5"/>
  <c r="AM151" i="5"/>
  <c r="AU152" i="5"/>
  <c r="AK151" i="5"/>
  <c r="AJ147" i="5"/>
  <c r="BB152" i="5"/>
  <c r="AQ68" i="5"/>
  <c r="BE67" i="5"/>
  <c r="BF67" i="5"/>
  <c r="BB67" i="5"/>
  <c r="BC67" i="5"/>
  <c r="AO152" i="5"/>
  <c r="AR46" i="22"/>
  <c r="AA65" i="5"/>
  <c r="AB64" i="5"/>
  <c r="AC64" i="5"/>
  <c r="B101" i="32"/>
  <c r="AU68" i="5"/>
  <c r="AV67" i="5"/>
  <c r="AW67" i="5"/>
  <c r="U66" i="5"/>
  <c r="V65" i="5"/>
  <c r="W65" i="5"/>
  <c r="AK69" i="5"/>
  <c r="BE44" i="22"/>
  <c r="BG44" i="22"/>
  <c r="BA44" i="22"/>
  <c r="X70" i="5"/>
  <c r="Y69" i="5"/>
  <c r="Z69" i="5"/>
  <c r="D66" i="5"/>
  <c r="E65" i="5"/>
  <c r="F65" i="5"/>
  <c r="BD39" i="22"/>
  <c r="BA148" i="5"/>
  <c r="AA147" i="5"/>
  <c r="BF147" i="5"/>
  <c r="AL65" i="5"/>
  <c r="AY40" i="22"/>
  <c r="J66" i="5"/>
  <c r="K65" i="5"/>
  <c r="L65" i="5"/>
  <c r="BD147" i="5"/>
  <c r="AB152" i="5"/>
  <c r="AM152" i="5"/>
  <c r="BF44" i="22"/>
  <c r="AW153" i="5"/>
  <c r="BH43" i="22"/>
  <c r="AX152" i="5"/>
  <c r="AC152" i="5"/>
  <c r="BH152" i="5"/>
  <c r="AZ40" i="22"/>
  <c r="AT149" i="5"/>
  <c r="Y148" i="5"/>
  <c r="BE148" i="5"/>
  <c r="BE149" i="5"/>
  <c r="AS63" i="5"/>
  <c r="AT63" i="5"/>
  <c r="A97" i="32"/>
  <c r="AR64" i="5"/>
  <c r="Q69" i="5"/>
  <c r="R69" i="5"/>
  <c r="N69" i="5"/>
  <c r="O69" i="5"/>
  <c r="C70" i="5"/>
  <c r="G70" i="5"/>
  <c r="H69" i="5"/>
  <c r="I69" i="5"/>
  <c r="Z152" i="5"/>
  <c r="AK152" i="5"/>
  <c r="BB44" i="22"/>
  <c r="AZ153" i="5"/>
  <c r="C96" i="32"/>
  <c r="AX63" i="5"/>
  <c r="AY62" i="5"/>
  <c r="AZ62" i="5"/>
  <c r="AT45" i="22"/>
  <c r="AQ151" i="5"/>
  <c r="AN64" i="5"/>
  <c r="BC39" i="22"/>
  <c r="AE69" i="5"/>
  <c r="AF69" i="5"/>
  <c r="T70" i="5"/>
  <c r="AV147" i="5"/>
  <c r="AN151" i="5"/>
  <c r="H60" i="22"/>
  <c r="C60" i="22"/>
  <c r="B61" i="22"/>
  <c r="F59" i="22"/>
  <c r="E59" i="22"/>
  <c r="D59" i="22"/>
  <c r="T61" i="22"/>
  <c r="V61" i="22"/>
  <c r="S62" i="22"/>
  <c r="Y61" i="22"/>
  <c r="W62" i="22"/>
  <c r="K62" i="22"/>
  <c r="L61" i="22"/>
  <c r="N61" i="22"/>
  <c r="Q61" i="22"/>
  <c r="AL60" i="22"/>
  <c r="AM60" i="22"/>
  <c r="AD59" i="22"/>
  <c r="AE59" i="22"/>
  <c r="AI62" i="22"/>
  <c r="AJ61" i="22"/>
  <c r="AO61" i="22"/>
  <c r="O60" i="22"/>
  <c r="N60" i="22"/>
  <c r="AB60" i="22"/>
  <c r="AA61" i="22"/>
  <c r="AG60" i="22"/>
  <c r="AS49" i="22"/>
  <c r="AP155" i="5"/>
  <c r="AG69" i="5"/>
  <c r="AH68" i="5"/>
  <c r="AI68" i="5"/>
  <c r="AV47" i="22"/>
  <c r="AS153" i="5"/>
  <c r="E102" i="32"/>
  <c r="BD69" i="5"/>
  <c r="BA69" i="5"/>
  <c r="D102" i="32"/>
  <c r="AU47" i="22"/>
  <c r="AR153" i="5"/>
  <c r="AV148" i="5"/>
  <c r="AU153" i="5"/>
  <c r="AY149" i="5"/>
  <c r="AN152" i="5"/>
  <c r="BC152" i="5"/>
  <c r="T71" i="5"/>
  <c r="AE70" i="5"/>
  <c r="AF70" i="5"/>
  <c r="D67" i="5"/>
  <c r="E66" i="5"/>
  <c r="F66" i="5"/>
  <c r="Z153" i="5"/>
  <c r="AK153" i="5"/>
  <c r="BB45" i="22"/>
  <c r="AK70" i="5"/>
  <c r="BA45" i="22"/>
  <c r="BG45" i="22"/>
  <c r="BE45" i="22"/>
  <c r="BB68" i="5"/>
  <c r="BC68" i="5"/>
  <c r="BE68" i="5"/>
  <c r="BF68" i="5"/>
  <c r="AQ69" i="5"/>
  <c r="Y149" i="5"/>
  <c r="AZ41" i="22"/>
  <c r="BF45" i="22"/>
  <c r="AW154" i="5"/>
  <c r="AB153" i="5"/>
  <c r="AM153" i="5"/>
  <c r="AA66" i="5"/>
  <c r="AB65" i="5"/>
  <c r="AC65" i="5"/>
  <c r="AT46" i="22"/>
  <c r="AQ152" i="5"/>
  <c r="C71" i="5"/>
  <c r="Q70" i="5"/>
  <c r="R70" i="5"/>
  <c r="N70" i="5"/>
  <c r="O70" i="5"/>
  <c r="J67" i="5"/>
  <c r="K66" i="5"/>
  <c r="L66" i="5"/>
  <c r="X71" i="5"/>
  <c r="Y70" i="5"/>
  <c r="Z70" i="5"/>
  <c r="V66" i="5"/>
  <c r="W66" i="5"/>
  <c r="U67" i="5"/>
  <c r="BB153" i="5"/>
  <c r="AJ148" i="5"/>
  <c r="AL152" i="5"/>
  <c r="AL153" i="5"/>
  <c r="BG152" i="5"/>
  <c r="AN65" i="5"/>
  <c r="BC40" i="22"/>
  <c r="C97" i="32"/>
  <c r="AX64" i="5"/>
  <c r="AY63" i="5"/>
  <c r="AZ63" i="5"/>
  <c r="AL66" i="5"/>
  <c r="AY41" i="22"/>
  <c r="B102" i="32"/>
  <c r="AU69" i="5"/>
  <c r="AV68" i="5"/>
  <c r="AW68" i="5"/>
  <c r="AO153" i="5"/>
  <c r="AR47" i="22"/>
  <c r="AA148" i="5"/>
  <c r="BF148" i="5"/>
  <c r="BD40" i="22"/>
  <c r="BA149" i="5"/>
  <c r="G71" i="5"/>
  <c r="H70" i="5"/>
  <c r="I70" i="5"/>
  <c r="AS64" i="5"/>
  <c r="AT64" i="5"/>
  <c r="AR65" i="5"/>
  <c r="A98" i="32"/>
  <c r="BH44" i="22"/>
  <c r="AX153" i="5"/>
  <c r="AC153" i="5"/>
  <c r="BH153" i="5"/>
  <c r="BD148" i="5"/>
  <c r="E60" i="22"/>
  <c r="D60" i="22"/>
  <c r="F60" i="22"/>
  <c r="B62" i="22"/>
  <c r="C61" i="22"/>
  <c r="H61" i="22"/>
  <c r="Y62" i="22"/>
  <c r="W63" i="22"/>
  <c r="T62" i="22"/>
  <c r="V62" i="22"/>
  <c r="S63" i="22"/>
  <c r="AJ62" i="22"/>
  <c r="AO62" i="22"/>
  <c r="AI63" i="22"/>
  <c r="AB61" i="22"/>
  <c r="AA62" i="22"/>
  <c r="AG61" i="22"/>
  <c r="AM61" i="22"/>
  <c r="AL61" i="22"/>
  <c r="AD60" i="22"/>
  <c r="AE60" i="22"/>
  <c r="L62" i="22"/>
  <c r="K63" i="22"/>
  <c r="Q62" i="22"/>
  <c r="O63" i="22"/>
  <c r="AS50" i="22"/>
  <c r="AP156" i="5"/>
  <c r="AG70" i="5"/>
  <c r="AH69" i="5"/>
  <c r="AI69" i="5"/>
  <c r="AV48" i="22"/>
  <c r="AS154" i="5"/>
  <c r="AR154" i="5"/>
  <c r="AU48" i="22"/>
  <c r="BA70" i="5"/>
  <c r="D103" i="32"/>
  <c r="E103" i="32"/>
  <c r="BD70" i="5"/>
  <c r="AY150" i="5"/>
  <c r="AU154" i="5"/>
  <c r="AN153" i="5"/>
  <c r="BB154" i="5"/>
  <c r="AT150" i="5"/>
  <c r="AJ149" i="5"/>
  <c r="BD149" i="5"/>
  <c r="AZ154" i="5"/>
  <c r="BC153" i="5"/>
  <c r="Y150" i="5"/>
  <c r="BE150" i="5"/>
  <c r="BE151" i="5"/>
  <c r="AZ42" i="22"/>
  <c r="K67" i="5"/>
  <c r="L67" i="5"/>
  <c r="J68" i="5"/>
  <c r="AQ70" i="5"/>
  <c r="BE69" i="5"/>
  <c r="BF69" i="5"/>
  <c r="BB69" i="5"/>
  <c r="BC69" i="5"/>
  <c r="AK71" i="5"/>
  <c r="BA46" i="22"/>
  <c r="BG46" i="22"/>
  <c r="BE46" i="22"/>
  <c r="D68" i="5"/>
  <c r="E67" i="5"/>
  <c r="F67" i="5"/>
  <c r="AO154" i="5"/>
  <c r="AR48" i="22"/>
  <c r="AX65" i="5"/>
  <c r="C98" i="32"/>
  <c r="AY64" i="5"/>
  <c r="AZ64" i="5"/>
  <c r="U68" i="5"/>
  <c r="V67" i="5"/>
  <c r="W67" i="5"/>
  <c r="C72" i="5"/>
  <c r="N71" i="5"/>
  <c r="O71" i="5"/>
  <c r="Q71" i="5"/>
  <c r="R71" i="5"/>
  <c r="AB66" i="5"/>
  <c r="AC66" i="5"/>
  <c r="AA67" i="5"/>
  <c r="AB154" i="5"/>
  <c r="AM154" i="5"/>
  <c r="BF46" i="22"/>
  <c r="AW155" i="5"/>
  <c r="Z154" i="5"/>
  <c r="AK154" i="5"/>
  <c r="BB46" i="22"/>
  <c r="AU155" i="5"/>
  <c r="AE71" i="5"/>
  <c r="AF71" i="5"/>
  <c r="T72" i="5"/>
  <c r="AU70" i="5"/>
  <c r="B103" i="32"/>
  <c r="AV69" i="5"/>
  <c r="AW69" i="5"/>
  <c r="AN66" i="5"/>
  <c r="BC41" i="22"/>
  <c r="X72" i="5"/>
  <c r="Y71" i="5"/>
  <c r="Z71" i="5"/>
  <c r="BG153" i="5"/>
  <c r="G72" i="5"/>
  <c r="H71" i="5"/>
  <c r="I71" i="5"/>
  <c r="A99" i="32"/>
  <c r="AR66" i="5"/>
  <c r="AS65" i="5"/>
  <c r="AT65" i="5"/>
  <c r="AL67" i="5"/>
  <c r="AY42" i="22"/>
  <c r="AA149" i="5"/>
  <c r="BF149" i="5"/>
  <c r="BD41" i="22"/>
  <c r="BA150" i="5"/>
  <c r="AT47" i="22"/>
  <c r="AQ153" i="5"/>
  <c r="BH45" i="22"/>
  <c r="AC154" i="5"/>
  <c r="AN154" i="5"/>
  <c r="AV149" i="5"/>
  <c r="E61" i="22"/>
  <c r="D61" i="22"/>
  <c r="F61" i="22"/>
  <c r="C62" i="22"/>
  <c r="B63" i="22"/>
  <c r="H62" i="22"/>
  <c r="Y63" i="22"/>
  <c r="W64" i="22"/>
  <c r="T63" i="22"/>
  <c r="V63" i="22"/>
  <c r="S64" i="22"/>
  <c r="AI64" i="22"/>
  <c r="AJ63" i="22"/>
  <c r="AO63" i="22"/>
  <c r="AE61" i="22"/>
  <c r="AD61" i="22"/>
  <c r="K64" i="22"/>
  <c r="Q63" i="22"/>
  <c r="L63" i="22"/>
  <c r="N63" i="22"/>
  <c r="O62" i="22"/>
  <c r="N62" i="22"/>
  <c r="AB62" i="22"/>
  <c r="AA63" i="22"/>
  <c r="AG62" i="22"/>
  <c r="AL62" i="22"/>
  <c r="AM62" i="22"/>
  <c r="AS51" i="22"/>
  <c r="AP157" i="5"/>
  <c r="AG71" i="5"/>
  <c r="AH70" i="5"/>
  <c r="AI70" i="5"/>
  <c r="AT151" i="5"/>
  <c r="AS155" i="5"/>
  <c r="AV49" i="22"/>
  <c r="AY151" i="5"/>
  <c r="D104" i="32"/>
  <c r="BA71" i="5"/>
  <c r="BD71" i="5"/>
  <c r="E104" i="32"/>
  <c r="AR155" i="5"/>
  <c r="AU49" i="22"/>
  <c r="BC154" i="5"/>
  <c r="AV150" i="5"/>
  <c r="BB155" i="5"/>
  <c r="BG154" i="5"/>
  <c r="AZ155" i="5"/>
  <c r="AL154" i="5"/>
  <c r="BH154" i="5"/>
  <c r="AX154" i="5"/>
  <c r="Y151" i="5"/>
  <c r="AZ43" i="22"/>
  <c r="U69" i="5"/>
  <c r="V68" i="5"/>
  <c r="W68" i="5"/>
  <c r="AS66" i="5"/>
  <c r="AT66" i="5"/>
  <c r="AR67" i="5"/>
  <c r="A100" i="32"/>
  <c r="AN67" i="5"/>
  <c r="BC42" i="22"/>
  <c r="AX66" i="5"/>
  <c r="C99" i="32"/>
  <c r="AY65" i="5"/>
  <c r="AZ65" i="5"/>
  <c r="BH46" i="22"/>
  <c r="BC155" i="5"/>
  <c r="AC155" i="5"/>
  <c r="AN155" i="5"/>
  <c r="H72" i="5"/>
  <c r="I72" i="5"/>
  <c r="G73" i="5"/>
  <c r="BD42" i="22"/>
  <c r="BA151" i="5"/>
  <c r="AA150" i="5"/>
  <c r="BF150" i="5"/>
  <c r="AU71" i="5"/>
  <c r="B104" i="32"/>
  <c r="AV70" i="5"/>
  <c r="AW70" i="5"/>
  <c r="AA68" i="5"/>
  <c r="AB67" i="5"/>
  <c r="AC67" i="5"/>
  <c r="Q72" i="5"/>
  <c r="R72" i="5"/>
  <c r="N72" i="5"/>
  <c r="O72" i="5"/>
  <c r="C73" i="5"/>
  <c r="BF47" i="22"/>
  <c r="AW156" i="5"/>
  <c r="AB155" i="5"/>
  <c r="BG155" i="5"/>
  <c r="AJ150" i="5"/>
  <c r="AJ151" i="5"/>
  <c r="AR49" i="22"/>
  <c r="AO155" i="5"/>
  <c r="Z155" i="5"/>
  <c r="AK155" i="5"/>
  <c r="BB47" i="22"/>
  <c r="AZ156" i="5"/>
  <c r="AQ71" i="5"/>
  <c r="BE70" i="5"/>
  <c r="BF70" i="5"/>
  <c r="BB70" i="5"/>
  <c r="BC70" i="5"/>
  <c r="AE72" i="5"/>
  <c r="AF72" i="5"/>
  <c r="T73" i="5"/>
  <c r="D69" i="5"/>
  <c r="E68" i="5"/>
  <c r="F68" i="5"/>
  <c r="AT48" i="22"/>
  <c r="AQ154" i="5"/>
  <c r="AL68" i="5"/>
  <c r="AY43" i="22"/>
  <c r="Y72" i="5"/>
  <c r="Z72" i="5"/>
  <c r="X73" i="5"/>
  <c r="AK72" i="5"/>
  <c r="BA47" i="22"/>
  <c r="BE47" i="22"/>
  <c r="BG47" i="22"/>
  <c r="J69" i="5"/>
  <c r="K68" i="5"/>
  <c r="L68" i="5"/>
  <c r="BD150" i="5"/>
  <c r="D62" i="22"/>
  <c r="F62" i="22"/>
  <c r="E62" i="22"/>
  <c r="H63" i="22"/>
  <c r="B64" i="22"/>
  <c r="C63" i="22"/>
  <c r="Y64" i="22"/>
  <c r="W65" i="22"/>
  <c r="T64" i="22"/>
  <c r="V64" i="22"/>
  <c r="S65" i="22"/>
  <c r="AB63" i="22"/>
  <c r="AA64" i="22"/>
  <c r="AG63" i="22"/>
  <c r="Q64" i="22"/>
  <c r="O65" i="22"/>
  <c r="K65" i="22"/>
  <c r="L64" i="22"/>
  <c r="AM63" i="22"/>
  <c r="AL63" i="22"/>
  <c r="AE62" i="22"/>
  <c r="AD62" i="22"/>
  <c r="AJ64" i="22"/>
  <c r="AO64" i="22"/>
  <c r="AI65" i="22"/>
  <c r="AS52" i="22"/>
  <c r="AP158" i="5"/>
  <c r="AG72" i="5"/>
  <c r="AH71" i="5"/>
  <c r="AI71" i="5"/>
  <c r="AT152" i="5"/>
  <c r="AU50" i="22"/>
  <c r="AR156" i="5"/>
  <c r="AV50" i="22"/>
  <c r="AS156" i="5"/>
  <c r="D105" i="32"/>
  <c r="BA72" i="5"/>
  <c r="BD72" i="5"/>
  <c r="E105" i="32"/>
  <c r="AL155" i="5"/>
  <c r="AV151" i="5"/>
  <c r="AX155" i="5"/>
  <c r="AU156" i="5"/>
  <c r="AM155" i="5"/>
  <c r="BD151" i="5"/>
  <c r="AY152" i="5"/>
  <c r="BH155" i="5"/>
  <c r="AT49" i="22"/>
  <c r="AQ155" i="5"/>
  <c r="AQ72" i="5"/>
  <c r="BB71" i="5"/>
  <c r="BC71" i="5"/>
  <c r="BE71" i="5"/>
  <c r="BF71" i="5"/>
  <c r="B105" i="32"/>
  <c r="AU72" i="5"/>
  <c r="AV71" i="5"/>
  <c r="AW71" i="5"/>
  <c r="X74" i="5"/>
  <c r="Y73" i="5"/>
  <c r="Z73" i="5"/>
  <c r="AE73" i="5"/>
  <c r="AF73" i="5"/>
  <c r="T74" i="5"/>
  <c r="G74" i="5"/>
  <c r="H73" i="5"/>
  <c r="I73" i="5"/>
  <c r="AN68" i="5"/>
  <c r="BC43" i="22"/>
  <c r="AK73" i="5"/>
  <c r="BA48" i="22"/>
  <c r="BG48" i="22"/>
  <c r="BE48" i="22"/>
  <c r="AL69" i="5"/>
  <c r="AY44" i="22"/>
  <c r="D70" i="5"/>
  <c r="E69" i="5"/>
  <c r="F69" i="5"/>
  <c r="AA151" i="5"/>
  <c r="BF151" i="5"/>
  <c r="BD43" i="22"/>
  <c r="BB156" i="5"/>
  <c r="J70" i="5"/>
  <c r="K69" i="5"/>
  <c r="L69" i="5"/>
  <c r="AR50" i="22"/>
  <c r="AO156" i="5"/>
  <c r="U70" i="5"/>
  <c r="V69" i="5"/>
  <c r="W69" i="5"/>
  <c r="BF48" i="22"/>
  <c r="AW157" i="5"/>
  <c r="AB156" i="5"/>
  <c r="BG156" i="5"/>
  <c r="AC156" i="5"/>
  <c r="BH47" i="22"/>
  <c r="BC156" i="5"/>
  <c r="BB48" i="22"/>
  <c r="Z156" i="5"/>
  <c r="AK156" i="5"/>
  <c r="Y152" i="5"/>
  <c r="BE152" i="5"/>
  <c r="BE153" i="5"/>
  <c r="AZ44" i="22"/>
  <c r="Q73" i="5"/>
  <c r="R73" i="5"/>
  <c r="N73" i="5"/>
  <c r="O73" i="5"/>
  <c r="C74" i="5"/>
  <c r="AA69" i="5"/>
  <c r="AB68" i="5"/>
  <c r="AC68" i="5"/>
  <c r="C100" i="32"/>
  <c r="AX67" i="5"/>
  <c r="AY66" i="5"/>
  <c r="AZ66" i="5"/>
  <c r="AS67" i="5"/>
  <c r="AT67" i="5"/>
  <c r="A101" i="32"/>
  <c r="AR68" i="5"/>
  <c r="AX156" i="5"/>
  <c r="H64" i="22"/>
  <c r="C64" i="22"/>
  <c r="B65" i="22"/>
  <c r="F63" i="22"/>
  <c r="E63" i="22"/>
  <c r="D63" i="22"/>
  <c r="T65" i="22"/>
  <c r="V65" i="22"/>
  <c r="S66" i="22"/>
  <c r="Y65" i="22"/>
  <c r="W66" i="22"/>
  <c r="AG64" i="22"/>
  <c r="AA65" i="22"/>
  <c r="AB64" i="22"/>
  <c r="AI66" i="22"/>
  <c r="AJ65" i="22"/>
  <c r="AO65" i="22"/>
  <c r="K66" i="22"/>
  <c r="L65" i="22"/>
  <c r="N65" i="22"/>
  <c r="Q65" i="22"/>
  <c r="AL64" i="22"/>
  <c r="AM64" i="22"/>
  <c r="O64" i="22"/>
  <c r="N64" i="22"/>
  <c r="AD63" i="22"/>
  <c r="AE63" i="22"/>
  <c r="AP159" i="5"/>
  <c r="AS53" i="22"/>
  <c r="AG73" i="5"/>
  <c r="AH72" i="5"/>
  <c r="AI72" i="5"/>
  <c r="AT153" i="5"/>
  <c r="BA73" i="5"/>
  <c r="D106" i="32"/>
  <c r="E106" i="32"/>
  <c r="BD73" i="5"/>
  <c r="AV51" i="22"/>
  <c r="AS157" i="5"/>
  <c r="AR157" i="5"/>
  <c r="AU51" i="22"/>
  <c r="AV152" i="5"/>
  <c r="BD152" i="5"/>
  <c r="BB157" i="5"/>
  <c r="AU157" i="5"/>
  <c r="AY153" i="5"/>
  <c r="BH156" i="5"/>
  <c r="AZ157" i="5"/>
  <c r="AA152" i="5"/>
  <c r="BF152" i="5"/>
  <c r="BD44" i="22"/>
  <c r="X75" i="5"/>
  <c r="Y74" i="5"/>
  <c r="Z74" i="5"/>
  <c r="AT50" i="22"/>
  <c r="AQ156" i="5"/>
  <c r="AS68" i="5"/>
  <c r="AT68" i="5"/>
  <c r="AR69" i="5"/>
  <c r="A102" i="32"/>
  <c r="V70" i="5"/>
  <c r="W70" i="5"/>
  <c r="U71" i="5"/>
  <c r="J71" i="5"/>
  <c r="K70" i="5"/>
  <c r="L70" i="5"/>
  <c r="D71" i="5"/>
  <c r="E70" i="5"/>
  <c r="F70" i="5"/>
  <c r="AK74" i="5"/>
  <c r="BE49" i="22"/>
  <c r="BA49" i="22"/>
  <c r="BG49" i="22"/>
  <c r="G75" i="5"/>
  <c r="H74" i="5"/>
  <c r="I74" i="5"/>
  <c r="AA70" i="5"/>
  <c r="AB69" i="5"/>
  <c r="AC69" i="5"/>
  <c r="Z157" i="5"/>
  <c r="AK157" i="5"/>
  <c r="BB49" i="22"/>
  <c r="AU158" i="5"/>
  <c r="B106" i="32"/>
  <c r="AU73" i="5"/>
  <c r="AV72" i="5"/>
  <c r="AW72" i="5"/>
  <c r="AQ73" i="5"/>
  <c r="BE72" i="5"/>
  <c r="BF72" i="5"/>
  <c r="BB72" i="5"/>
  <c r="BC72" i="5"/>
  <c r="AN156" i="5"/>
  <c r="AL156" i="5"/>
  <c r="AM156" i="5"/>
  <c r="Y153" i="5"/>
  <c r="AZ45" i="22"/>
  <c r="C101" i="32"/>
  <c r="AX68" i="5"/>
  <c r="AY67" i="5"/>
  <c r="AZ67" i="5"/>
  <c r="C75" i="5"/>
  <c r="Q74" i="5"/>
  <c r="R74" i="5"/>
  <c r="N74" i="5"/>
  <c r="O74" i="5"/>
  <c r="BF49" i="22"/>
  <c r="BB158" i="5"/>
  <c r="AB157" i="5"/>
  <c r="BG157" i="5"/>
  <c r="AR51" i="22"/>
  <c r="AO157" i="5"/>
  <c r="AL70" i="5"/>
  <c r="AY45" i="22"/>
  <c r="BH48" i="22"/>
  <c r="AX157" i="5"/>
  <c r="AC157" i="5"/>
  <c r="AN69" i="5"/>
  <c r="BC44" i="22"/>
  <c r="T75" i="5"/>
  <c r="AE74" i="5"/>
  <c r="AF74" i="5"/>
  <c r="BA152" i="5"/>
  <c r="AJ152" i="5"/>
  <c r="B66" i="22"/>
  <c r="H65" i="22"/>
  <c r="C65" i="22"/>
  <c r="E64" i="22"/>
  <c r="D64" i="22"/>
  <c r="F64" i="22"/>
  <c r="T66" i="22"/>
  <c r="V66" i="22"/>
  <c r="S67" i="22"/>
  <c r="Y66" i="22"/>
  <c r="W67" i="22"/>
  <c r="L66" i="22"/>
  <c r="K67" i="22"/>
  <c r="Q66" i="22"/>
  <c r="O67" i="22"/>
  <c r="AB65" i="22"/>
  <c r="AA66" i="22"/>
  <c r="AG65" i="22"/>
  <c r="AM65" i="22"/>
  <c r="AL65" i="22"/>
  <c r="AJ66" i="22"/>
  <c r="AO66" i="22"/>
  <c r="AI67" i="22"/>
  <c r="AD64" i="22"/>
  <c r="AE64" i="22"/>
  <c r="AS54" i="22"/>
  <c r="AP160" i="5"/>
  <c r="AG74" i="5"/>
  <c r="AH73" i="5"/>
  <c r="AI73" i="5"/>
  <c r="AV153" i="5"/>
  <c r="AZ158" i="5"/>
  <c r="BD153" i="5"/>
  <c r="BA74" i="5"/>
  <c r="D107" i="32"/>
  <c r="AS158" i="5"/>
  <c r="AV52" i="22"/>
  <c r="AR158" i="5"/>
  <c r="AU52" i="22"/>
  <c r="E107" i="32"/>
  <c r="BD74" i="5"/>
  <c r="AJ153" i="5"/>
  <c r="AL157" i="5"/>
  <c r="AY154" i="5"/>
  <c r="BH157" i="5"/>
  <c r="BA153" i="5"/>
  <c r="AM157" i="5"/>
  <c r="AT154" i="5"/>
  <c r="AW158" i="5"/>
  <c r="AN157" i="5"/>
  <c r="AE75" i="5"/>
  <c r="AF75" i="5"/>
  <c r="T76" i="5"/>
  <c r="AQ157" i="5"/>
  <c r="AT51" i="22"/>
  <c r="AX69" i="5"/>
  <c r="C102" i="32"/>
  <c r="AY68" i="5"/>
  <c r="AZ68" i="5"/>
  <c r="BD45" i="22"/>
  <c r="AA153" i="5"/>
  <c r="BF153" i="5"/>
  <c r="AZ46" i="22"/>
  <c r="Y154" i="5"/>
  <c r="BE154" i="5"/>
  <c r="BE155" i="5"/>
  <c r="C76" i="5"/>
  <c r="N75" i="5"/>
  <c r="O75" i="5"/>
  <c r="Q75" i="5"/>
  <c r="R75" i="5"/>
  <c r="AA71" i="5"/>
  <c r="AB70" i="5"/>
  <c r="AC70" i="5"/>
  <c r="AC158" i="5"/>
  <c r="BH49" i="22"/>
  <c r="AX158" i="5"/>
  <c r="AK75" i="5"/>
  <c r="BE50" i="22"/>
  <c r="BA50" i="22"/>
  <c r="BG50" i="22"/>
  <c r="K71" i="5"/>
  <c r="L71" i="5"/>
  <c r="J72" i="5"/>
  <c r="A103" i="32"/>
  <c r="AS69" i="5"/>
  <c r="AT69" i="5"/>
  <c r="AR70" i="5"/>
  <c r="BC157" i="5"/>
  <c r="AO158" i="5"/>
  <c r="AR52" i="22"/>
  <c r="AU74" i="5"/>
  <c r="B107" i="32"/>
  <c r="AV73" i="5"/>
  <c r="AW73" i="5"/>
  <c r="G76" i="5"/>
  <c r="H75" i="5"/>
  <c r="I75" i="5"/>
  <c r="AB158" i="5"/>
  <c r="BG158" i="5"/>
  <c r="BF50" i="22"/>
  <c r="BB159" i="5"/>
  <c r="D72" i="5"/>
  <c r="E71" i="5"/>
  <c r="F71" i="5"/>
  <c r="AN70" i="5"/>
  <c r="BC45" i="22"/>
  <c r="AL71" i="5"/>
  <c r="AY46" i="22"/>
  <c r="AQ74" i="5"/>
  <c r="BB73" i="5"/>
  <c r="BC73" i="5"/>
  <c r="BE73" i="5"/>
  <c r="BF73" i="5"/>
  <c r="BB50" i="22"/>
  <c r="Z158" i="5"/>
  <c r="AK158" i="5"/>
  <c r="U72" i="5"/>
  <c r="V71" i="5"/>
  <c r="W71" i="5"/>
  <c r="X76" i="5"/>
  <c r="Y75" i="5"/>
  <c r="Z75" i="5"/>
  <c r="F65" i="22"/>
  <c r="E65" i="22"/>
  <c r="D65" i="22"/>
  <c r="B67" i="22"/>
  <c r="H66" i="22"/>
  <c r="C66" i="22"/>
  <c r="Y67" i="22"/>
  <c r="W68" i="22"/>
  <c r="T67" i="22"/>
  <c r="V67" i="22"/>
  <c r="S68" i="22"/>
  <c r="AI68" i="22"/>
  <c r="AJ67" i="22"/>
  <c r="AO67" i="22"/>
  <c r="K68" i="22"/>
  <c r="Q67" i="22"/>
  <c r="L67" i="22"/>
  <c r="N67" i="22"/>
  <c r="AL66" i="22"/>
  <c r="AM66" i="22"/>
  <c r="AE65" i="22"/>
  <c r="AD65" i="22"/>
  <c r="AB66" i="22"/>
  <c r="AA67" i="22"/>
  <c r="AG66" i="22"/>
  <c r="O66" i="22"/>
  <c r="N66" i="22"/>
  <c r="AG75" i="5"/>
  <c r="AH74" i="5"/>
  <c r="AI74" i="5"/>
  <c r="AP161" i="5"/>
  <c r="AS55" i="22"/>
  <c r="AZ159" i="5"/>
  <c r="AV154" i="5"/>
  <c r="AU159" i="5"/>
  <c r="D108" i="32"/>
  <c r="BA75" i="5"/>
  <c r="AU53" i="22"/>
  <c r="AR159" i="5"/>
  <c r="BD75" i="5"/>
  <c r="E108" i="32"/>
  <c r="AV53" i="22"/>
  <c r="AS159" i="5"/>
  <c r="BA154" i="5"/>
  <c r="AN158" i="5"/>
  <c r="BH158" i="5"/>
  <c r="AM158" i="5"/>
  <c r="BC158" i="5"/>
  <c r="AW159" i="5"/>
  <c r="BD154" i="5"/>
  <c r="AT155" i="5"/>
  <c r="AJ154" i="5"/>
  <c r="Y76" i="5"/>
  <c r="Z76" i="5"/>
  <c r="X77" i="5"/>
  <c r="AZ47" i="22"/>
  <c r="Y155" i="5"/>
  <c r="AU75" i="5"/>
  <c r="AV74" i="5"/>
  <c r="AW74" i="5"/>
  <c r="B108" i="32"/>
  <c r="AQ75" i="5"/>
  <c r="BB74" i="5"/>
  <c r="BC74" i="5"/>
  <c r="BE74" i="5"/>
  <c r="BF74" i="5"/>
  <c r="AK76" i="5"/>
  <c r="BA51" i="22"/>
  <c r="BG51" i="22"/>
  <c r="BE51" i="22"/>
  <c r="AA72" i="5"/>
  <c r="AB71" i="5"/>
  <c r="AC71" i="5"/>
  <c r="U73" i="5"/>
  <c r="V72" i="5"/>
  <c r="W72" i="5"/>
  <c r="AA154" i="5"/>
  <c r="BF154" i="5"/>
  <c r="BD46" i="22"/>
  <c r="AB159" i="5"/>
  <c r="BF51" i="22"/>
  <c r="BB160" i="5"/>
  <c r="Q76" i="5"/>
  <c r="R76" i="5"/>
  <c r="C77" i="5"/>
  <c r="N76" i="5"/>
  <c r="O76" i="5"/>
  <c r="AQ158" i="5"/>
  <c r="AT52" i="22"/>
  <c r="AY155" i="5"/>
  <c r="AL158" i="5"/>
  <c r="J73" i="5"/>
  <c r="K72" i="5"/>
  <c r="L72" i="5"/>
  <c r="AN71" i="5"/>
  <c r="BC46" i="22"/>
  <c r="BH50" i="22"/>
  <c r="AX159" i="5"/>
  <c r="AC159" i="5"/>
  <c r="AL72" i="5"/>
  <c r="AY47" i="22"/>
  <c r="E72" i="5"/>
  <c r="F72" i="5"/>
  <c r="D73" i="5"/>
  <c r="G77" i="5"/>
  <c r="H76" i="5"/>
  <c r="I76" i="5"/>
  <c r="AO159" i="5"/>
  <c r="AR53" i="22"/>
  <c r="AS70" i="5"/>
  <c r="AT70" i="5"/>
  <c r="AR71" i="5"/>
  <c r="A104" i="32"/>
  <c r="Z159" i="5"/>
  <c r="AK159" i="5"/>
  <c r="BB51" i="22"/>
  <c r="AX70" i="5"/>
  <c r="AY69" i="5"/>
  <c r="AZ69" i="5"/>
  <c r="C103" i="32"/>
  <c r="AE76" i="5"/>
  <c r="AF76" i="5"/>
  <c r="T77" i="5"/>
  <c r="F66" i="22"/>
  <c r="D66" i="22"/>
  <c r="E66" i="22"/>
  <c r="B68" i="22"/>
  <c r="C67" i="22"/>
  <c r="H67" i="22"/>
  <c r="S69" i="22"/>
  <c r="Y68" i="22"/>
  <c r="W69" i="22"/>
  <c r="T68" i="22"/>
  <c r="V68" i="22"/>
  <c r="AM67" i="22"/>
  <c r="AL67" i="22"/>
  <c r="AB67" i="22"/>
  <c r="AA68" i="22"/>
  <c r="AG67" i="22"/>
  <c r="AJ68" i="22"/>
  <c r="AO68" i="22"/>
  <c r="AI69" i="22"/>
  <c r="AD66" i="22"/>
  <c r="AE66" i="22"/>
  <c r="Q68" i="22"/>
  <c r="O69" i="22"/>
  <c r="L68" i="22"/>
  <c r="K69" i="22"/>
  <c r="AG76" i="5"/>
  <c r="AH75" i="5"/>
  <c r="AI75" i="5"/>
  <c r="AS56" i="22"/>
  <c r="AP162" i="5"/>
  <c r="AZ160" i="5"/>
  <c r="AV155" i="5"/>
  <c r="AN159" i="5"/>
  <c r="D109" i="32"/>
  <c r="BA76" i="5"/>
  <c r="AV54" i="22"/>
  <c r="AS160" i="5"/>
  <c r="AU54" i="22"/>
  <c r="AR160" i="5"/>
  <c r="BD76" i="5"/>
  <c r="E109" i="32"/>
  <c r="BD155" i="5"/>
  <c r="AT156" i="5"/>
  <c r="BH159" i="5"/>
  <c r="AM159" i="5"/>
  <c r="AJ155" i="5"/>
  <c r="AW160" i="5"/>
  <c r="AL159" i="5"/>
  <c r="AU160" i="5"/>
  <c r="AE77" i="5"/>
  <c r="AF77" i="5"/>
  <c r="T78" i="5"/>
  <c r="K73" i="5"/>
  <c r="L73" i="5"/>
  <c r="J74" i="5"/>
  <c r="U74" i="5"/>
  <c r="V73" i="5"/>
  <c r="W73" i="5"/>
  <c r="BH51" i="22"/>
  <c r="AX160" i="5"/>
  <c r="AC160" i="5"/>
  <c r="AK77" i="5"/>
  <c r="BA52" i="22"/>
  <c r="BG52" i="22"/>
  <c r="BE52" i="22"/>
  <c r="G78" i="5"/>
  <c r="H77" i="5"/>
  <c r="I77" i="5"/>
  <c r="AL73" i="5"/>
  <c r="AY48" i="22"/>
  <c r="AN72" i="5"/>
  <c r="BC47" i="22"/>
  <c r="AB160" i="5"/>
  <c r="AM160" i="5"/>
  <c r="BF52" i="22"/>
  <c r="BB161" i="5"/>
  <c r="BB52" i="22"/>
  <c r="Z160" i="5"/>
  <c r="AK160" i="5"/>
  <c r="AQ76" i="5"/>
  <c r="BE75" i="5"/>
  <c r="BF75" i="5"/>
  <c r="BB75" i="5"/>
  <c r="BC75" i="5"/>
  <c r="BA155" i="5"/>
  <c r="BG159" i="5"/>
  <c r="BC159" i="5"/>
  <c r="AY156" i="5"/>
  <c r="Q77" i="5"/>
  <c r="R77" i="5"/>
  <c r="N77" i="5"/>
  <c r="O77" i="5"/>
  <c r="C78" i="5"/>
  <c r="X78" i="5"/>
  <c r="Y77" i="5"/>
  <c r="Z77" i="5"/>
  <c r="AO160" i="5"/>
  <c r="AR54" i="22"/>
  <c r="D74" i="5"/>
  <c r="E73" i="5"/>
  <c r="F73" i="5"/>
  <c r="C104" i="32"/>
  <c r="AX71" i="5"/>
  <c r="AY70" i="5"/>
  <c r="AZ70" i="5"/>
  <c r="AS71" i="5"/>
  <c r="AT71" i="5"/>
  <c r="AR72" i="5"/>
  <c r="A105" i="32"/>
  <c r="Y156" i="5"/>
  <c r="BE156" i="5"/>
  <c r="BE157" i="5"/>
  <c r="AZ48" i="22"/>
  <c r="BD47" i="22"/>
  <c r="AA155" i="5"/>
  <c r="BF155" i="5"/>
  <c r="AQ159" i="5"/>
  <c r="AT53" i="22"/>
  <c r="AB72" i="5"/>
  <c r="AC72" i="5"/>
  <c r="AA73" i="5"/>
  <c r="B109" i="32"/>
  <c r="AU76" i="5"/>
  <c r="AV75" i="5"/>
  <c r="AW75" i="5"/>
  <c r="F67" i="22"/>
  <c r="E67" i="22"/>
  <c r="D67" i="22"/>
  <c r="H68" i="22"/>
  <c r="B69" i="22"/>
  <c r="C68" i="22"/>
  <c r="T69" i="22"/>
  <c r="V69" i="22"/>
  <c r="S70" i="22"/>
  <c r="Y69" i="22"/>
  <c r="W70" i="22"/>
  <c r="O68" i="22"/>
  <c r="N68" i="22"/>
  <c r="AE67" i="22"/>
  <c r="AD67" i="22"/>
  <c r="K70" i="22"/>
  <c r="L69" i="22"/>
  <c r="N69" i="22"/>
  <c r="Q69" i="22"/>
  <c r="AI70" i="22"/>
  <c r="AJ69" i="22"/>
  <c r="AO69" i="22"/>
  <c r="AB68" i="22"/>
  <c r="AA69" i="22"/>
  <c r="AG68" i="22"/>
  <c r="AL68" i="22"/>
  <c r="AM68" i="22"/>
  <c r="AG77" i="5"/>
  <c r="AH76" i="5"/>
  <c r="AI76" i="5"/>
  <c r="AP163" i="5"/>
  <c r="AS57" i="22"/>
  <c r="AV156" i="5"/>
  <c r="E110" i="32"/>
  <c r="BD77" i="5"/>
  <c r="AV55" i="22"/>
  <c r="AS161" i="5"/>
  <c r="AU55" i="22"/>
  <c r="AR161" i="5"/>
  <c r="BA77" i="5"/>
  <c r="D110" i="32"/>
  <c r="AT157" i="5"/>
  <c r="BH160" i="5"/>
  <c r="AY157" i="5"/>
  <c r="AU161" i="5"/>
  <c r="AZ161" i="5"/>
  <c r="AL160" i="5"/>
  <c r="BA156" i="5"/>
  <c r="BD156" i="5"/>
  <c r="BG160" i="5"/>
  <c r="AN160" i="5"/>
  <c r="D75" i="5"/>
  <c r="E74" i="5"/>
  <c r="F74" i="5"/>
  <c r="X79" i="5"/>
  <c r="Y78" i="5"/>
  <c r="Z78" i="5"/>
  <c r="Y157" i="5"/>
  <c r="AZ49" i="22"/>
  <c r="B110" i="32"/>
  <c r="AU77" i="5"/>
  <c r="AV76" i="5"/>
  <c r="AW76" i="5"/>
  <c r="G79" i="5"/>
  <c r="H78" i="5"/>
  <c r="I78" i="5"/>
  <c r="AS72" i="5"/>
  <c r="AT72" i="5"/>
  <c r="AR73" i="5"/>
  <c r="A106" i="32"/>
  <c r="BD48" i="22"/>
  <c r="AA156" i="5"/>
  <c r="BF156" i="5"/>
  <c r="J75" i="5"/>
  <c r="K74" i="5"/>
  <c r="L74" i="5"/>
  <c r="AJ156" i="5"/>
  <c r="BF53" i="22"/>
  <c r="BB162" i="5"/>
  <c r="AB161" i="5"/>
  <c r="AM161" i="5"/>
  <c r="Z161" i="5"/>
  <c r="BB53" i="22"/>
  <c r="AQ160" i="5"/>
  <c r="AT54" i="22"/>
  <c r="AN73" i="5"/>
  <c r="BC48" i="22"/>
  <c r="AA74" i="5"/>
  <c r="AB73" i="5"/>
  <c r="AC73" i="5"/>
  <c r="C105" i="32"/>
  <c r="AX72" i="5"/>
  <c r="AY71" i="5"/>
  <c r="AZ71" i="5"/>
  <c r="AR55" i="22"/>
  <c r="AO161" i="5"/>
  <c r="C79" i="5"/>
  <c r="N78" i="5"/>
  <c r="O78" i="5"/>
  <c r="Q78" i="5"/>
  <c r="R78" i="5"/>
  <c r="BB76" i="5"/>
  <c r="BC76" i="5"/>
  <c r="AQ77" i="5"/>
  <c r="BE76" i="5"/>
  <c r="BF76" i="5"/>
  <c r="AL74" i="5"/>
  <c r="AY49" i="22"/>
  <c r="BH52" i="22"/>
  <c r="AX161" i="5"/>
  <c r="AC161" i="5"/>
  <c r="AK78" i="5"/>
  <c r="BA53" i="22"/>
  <c r="BG53" i="22"/>
  <c r="BE53" i="22"/>
  <c r="U75" i="5"/>
  <c r="V74" i="5"/>
  <c r="W74" i="5"/>
  <c r="T79" i="5"/>
  <c r="AE78" i="5"/>
  <c r="AF78" i="5"/>
  <c r="AK161" i="5"/>
  <c r="AW161" i="5"/>
  <c r="BC160" i="5"/>
  <c r="C69" i="22"/>
  <c r="B70" i="22"/>
  <c r="H69" i="22"/>
  <c r="E68" i="22"/>
  <c r="D68" i="22"/>
  <c r="F68" i="22"/>
  <c r="T70" i="22"/>
  <c r="V70" i="22"/>
  <c r="S71" i="22"/>
  <c r="Y70" i="22"/>
  <c r="W71" i="22"/>
  <c r="AM69" i="22"/>
  <c r="AL69" i="22"/>
  <c r="AD68" i="22"/>
  <c r="AE68" i="22"/>
  <c r="AA70" i="22"/>
  <c r="AG69" i="22"/>
  <c r="AB69" i="22"/>
  <c r="L70" i="22"/>
  <c r="K71" i="22"/>
  <c r="Q70" i="22"/>
  <c r="O71" i="22"/>
  <c r="AJ70" i="22"/>
  <c r="AO70" i="22"/>
  <c r="AI71" i="22"/>
  <c r="AG78" i="5"/>
  <c r="AH77" i="5"/>
  <c r="AI77" i="5"/>
  <c r="AP164" i="5"/>
  <c r="AS58" i="22"/>
  <c r="AV157" i="5"/>
  <c r="AU56" i="22"/>
  <c r="AR162" i="5"/>
  <c r="BA78" i="5"/>
  <c r="D111" i="32"/>
  <c r="AV56" i="22"/>
  <c r="AS162" i="5"/>
  <c r="E111" i="32"/>
  <c r="BD78" i="5"/>
  <c r="AU162" i="5"/>
  <c r="BC161" i="5"/>
  <c r="BH161" i="5"/>
  <c r="BA157" i="5"/>
  <c r="AY158" i="5"/>
  <c r="AW162" i="5"/>
  <c r="AN161" i="5"/>
  <c r="AL161" i="5"/>
  <c r="BG161" i="5"/>
  <c r="BD157" i="5"/>
  <c r="U76" i="5"/>
  <c r="V75" i="5"/>
  <c r="W75" i="5"/>
  <c r="C80" i="5"/>
  <c r="N79" i="5"/>
  <c r="O79" i="5"/>
  <c r="Q79" i="5"/>
  <c r="R79" i="5"/>
  <c r="AA157" i="5"/>
  <c r="BF157" i="5"/>
  <c r="BD49" i="22"/>
  <c r="A107" i="32"/>
  <c r="AS73" i="5"/>
  <c r="AT73" i="5"/>
  <c r="AR74" i="5"/>
  <c r="BF54" i="22"/>
  <c r="AB162" i="5"/>
  <c r="AM162" i="5"/>
  <c r="AA75" i="5"/>
  <c r="AB74" i="5"/>
  <c r="AC74" i="5"/>
  <c r="BB54" i="22"/>
  <c r="AU163" i="5"/>
  <c r="Z162" i="5"/>
  <c r="Y158" i="5"/>
  <c r="BE158" i="5"/>
  <c r="BE159" i="5"/>
  <c r="AZ50" i="22"/>
  <c r="AN74" i="5"/>
  <c r="BC49" i="22"/>
  <c r="AU78" i="5"/>
  <c r="B111" i="32"/>
  <c r="AV77" i="5"/>
  <c r="AW77" i="5"/>
  <c r="AZ162" i="5"/>
  <c r="AT158" i="5"/>
  <c r="BH53" i="22"/>
  <c r="AC162" i="5"/>
  <c r="AQ78" i="5"/>
  <c r="BE77" i="5"/>
  <c r="BF77" i="5"/>
  <c r="BB77" i="5"/>
  <c r="BC77" i="5"/>
  <c r="AX73" i="5"/>
  <c r="C106" i="32"/>
  <c r="AY72" i="5"/>
  <c r="AZ72" i="5"/>
  <c r="J76" i="5"/>
  <c r="K75" i="5"/>
  <c r="L75" i="5"/>
  <c r="D76" i="5"/>
  <c r="E75" i="5"/>
  <c r="F75" i="5"/>
  <c r="G80" i="5"/>
  <c r="H79" i="5"/>
  <c r="I79" i="5"/>
  <c r="AE79" i="5"/>
  <c r="AF79" i="5"/>
  <c r="T80" i="5"/>
  <c r="AK79" i="5"/>
  <c r="BA54" i="22"/>
  <c r="BG54" i="22"/>
  <c r="BE54" i="22"/>
  <c r="AL75" i="5"/>
  <c r="AY50" i="22"/>
  <c r="AO162" i="5"/>
  <c r="AR56" i="22"/>
  <c r="AQ161" i="5"/>
  <c r="AT55" i="22"/>
  <c r="X80" i="5"/>
  <c r="Y79" i="5"/>
  <c r="Z79" i="5"/>
  <c r="AJ157" i="5"/>
  <c r="H70" i="22"/>
  <c r="B71" i="22"/>
  <c r="C70" i="22"/>
  <c r="D69" i="22"/>
  <c r="F69" i="22"/>
  <c r="E69" i="22"/>
  <c r="Y71" i="22"/>
  <c r="W72" i="22"/>
  <c r="T71" i="22"/>
  <c r="V71" i="22"/>
  <c r="S72" i="22"/>
  <c r="O70" i="22"/>
  <c r="N70" i="22"/>
  <c r="AI72" i="22"/>
  <c r="AJ71" i="22"/>
  <c r="AO71" i="22"/>
  <c r="AE69" i="22"/>
  <c r="AD69" i="22"/>
  <c r="K72" i="22"/>
  <c r="Q71" i="22"/>
  <c r="L71" i="22"/>
  <c r="N71" i="22"/>
  <c r="AL70" i="22"/>
  <c r="AM70" i="22"/>
  <c r="AG70" i="22"/>
  <c r="AA71" i="22"/>
  <c r="AB70" i="22"/>
  <c r="AG79" i="5"/>
  <c r="AH78" i="5"/>
  <c r="AI78" i="5"/>
  <c r="AS59" i="22"/>
  <c r="AP165" i="5"/>
  <c r="AV158" i="5"/>
  <c r="AS163" i="5"/>
  <c r="AV57" i="22"/>
  <c r="D112" i="32"/>
  <c r="BA79" i="5"/>
  <c r="AR163" i="5"/>
  <c r="AU57" i="22"/>
  <c r="BD79" i="5"/>
  <c r="E112" i="32"/>
  <c r="AW163" i="5"/>
  <c r="BC162" i="5"/>
  <c r="AJ158" i="5"/>
  <c r="AL162" i="5"/>
  <c r="BH162" i="5"/>
  <c r="BG162" i="5"/>
  <c r="BD158" i="5"/>
  <c r="AY159" i="5"/>
  <c r="BA158" i="5"/>
  <c r="BB163" i="5"/>
  <c r="AK162" i="5"/>
  <c r="AX162" i="5"/>
  <c r="AX74" i="5"/>
  <c r="C107" i="32"/>
  <c r="AY73" i="5"/>
  <c r="AZ73" i="5"/>
  <c r="AS74" i="5"/>
  <c r="AT74" i="5"/>
  <c r="AR75" i="5"/>
  <c r="A108" i="32"/>
  <c r="AO163" i="5"/>
  <c r="AR57" i="22"/>
  <c r="Z163" i="5"/>
  <c r="AL163" i="5"/>
  <c r="BB55" i="22"/>
  <c r="AU164" i="5"/>
  <c r="E76" i="5"/>
  <c r="F76" i="5"/>
  <c r="D77" i="5"/>
  <c r="BE78" i="5"/>
  <c r="BF78" i="5"/>
  <c r="BB78" i="5"/>
  <c r="BC78" i="5"/>
  <c r="AQ79" i="5"/>
  <c r="AN75" i="5"/>
  <c r="BC50" i="22"/>
  <c r="AL76" i="5"/>
  <c r="AY51" i="22"/>
  <c r="AC163" i="5"/>
  <c r="BH54" i="22"/>
  <c r="BC163" i="5"/>
  <c r="AE80" i="5"/>
  <c r="AF80" i="5"/>
  <c r="T81" i="5"/>
  <c r="BD50" i="22"/>
  <c r="AA158" i="5"/>
  <c r="BF158" i="5"/>
  <c r="AT159" i="5"/>
  <c r="X81" i="5"/>
  <c r="Y80" i="5"/>
  <c r="Z80" i="5"/>
  <c r="AB163" i="5"/>
  <c r="AM163" i="5"/>
  <c r="BF55" i="22"/>
  <c r="AK80" i="5"/>
  <c r="BG55" i="22"/>
  <c r="BE55" i="22"/>
  <c r="BA55" i="22"/>
  <c r="Q80" i="5"/>
  <c r="R80" i="5"/>
  <c r="N80" i="5"/>
  <c r="O80" i="5"/>
  <c r="C81" i="5"/>
  <c r="AQ162" i="5"/>
  <c r="AT56" i="22"/>
  <c r="Y159" i="5"/>
  <c r="AZ51" i="22"/>
  <c r="G81" i="5"/>
  <c r="H80" i="5"/>
  <c r="I80" i="5"/>
  <c r="J77" i="5"/>
  <c r="K76" i="5"/>
  <c r="L76" i="5"/>
  <c r="AU79" i="5"/>
  <c r="B112" i="32"/>
  <c r="AV78" i="5"/>
  <c r="AW78" i="5"/>
  <c r="AA76" i="5"/>
  <c r="AB75" i="5"/>
  <c r="AC75" i="5"/>
  <c r="U77" i="5"/>
  <c r="V76" i="5"/>
  <c r="W76" i="5"/>
  <c r="AN162" i="5"/>
  <c r="AZ163" i="5"/>
  <c r="D70" i="22"/>
  <c r="F70" i="22"/>
  <c r="E70" i="22"/>
  <c r="B72" i="22"/>
  <c r="H71" i="22"/>
  <c r="C71" i="22"/>
  <c r="S73" i="22"/>
  <c r="Y72" i="22"/>
  <c r="W73" i="22"/>
  <c r="T72" i="22"/>
  <c r="V72" i="22"/>
  <c r="AB71" i="22"/>
  <c r="AA72" i="22"/>
  <c r="AG71" i="22"/>
  <c r="Q72" i="22"/>
  <c r="O73" i="22"/>
  <c r="K73" i="22"/>
  <c r="L72" i="22"/>
  <c r="AJ72" i="22"/>
  <c r="AO72" i="22"/>
  <c r="AI73" i="22"/>
  <c r="AD70" i="22"/>
  <c r="AE70" i="22"/>
  <c r="AM71" i="22"/>
  <c r="AL71" i="22"/>
  <c r="AG80" i="5"/>
  <c r="AH79" i="5"/>
  <c r="AI79" i="5"/>
  <c r="AP166" i="5"/>
  <c r="AS60" i="22"/>
  <c r="AV159" i="5"/>
  <c r="AY160" i="5"/>
  <c r="AR164" i="5"/>
  <c r="AU58" i="22"/>
  <c r="AS164" i="5"/>
  <c r="AV58" i="22"/>
  <c r="BD80" i="5"/>
  <c r="E113" i="32"/>
  <c r="D113" i="32"/>
  <c r="BA80" i="5"/>
  <c r="AW164" i="5"/>
  <c r="BF56" i="22"/>
  <c r="AW165" i="5"/>
  <c r="AK163" i="5"/>
  <c r="AX163" i="5"/>
  <c r="BH163" i="5"/>
  <c r="BD159" i="5"/>
  <c r="BA159" i="5"/>
  <c r="BB164" i="5"/>
  <c r="BG163" i="5"/>
  <c r="AZ164" i="5"/>
  <c r="AJ159" i="5"/>
  <c r="AB76" i="5"/>
  <c r="AC76" i="5"/>
  <c r="AA77" i="5"/>
  <c r="Q81" i="5"/>
  <c r="R81" i="5"/>
  <c r="N81" i="5"/>
  <c r="O81" i="5"/>
  <c r="C82" i="5"/>
  <c r="AK81" i="5"/>
  <c r="BG56" i="22"/>
  <c r="BE56" i="22"/>
  <c r="BA56" i="22"/>
  <c r="G82" i="5"/>
  <c r="H81" i="5"/>
  <c r="I81" i="5"/>
  <c r="BH55" i="22"/>
  <c r="BC164" i="5"/>
  <c r="AC164" i="5"/>
  <c r="BH164" i="5"/>
  <c r="AE81" i="5"/>
  <c r="AF81" i="5"/>
  <c r="T82" i="5"/>
  <c r="AN76" i="5"/>
  <c r="BC51" i="22"/>
  <c r="D78" i="5"/>
  <c r="E77" i="5"/>
  <c r="F77" i="5"/>
  <c r="AR58" i="22"/>
  <c r="AO164" i="5"/>
  <c r="U78" i="5"/>
  <c r="V77" i="5"/>
  <c r="W77" i="5"/>
  <c r="AQ163" i="5"/>
  <c r="AT57" i="22"/>
  <c r="BD51" i="22"/>
  <c r="AA159" i="5"/>
  <c r="BF159" i="5"/>
  <c r="AS75" i="5"/>
  <c r="AT75" i="5"/>
  <c r="A109" i="32"/>
  <c r="AR76" i="5"/>
  <c r="C108" i="32"/>
  <c r="AX75" i="5"/>
  <c r="AY74" i="5"/>
  <c r="AZ74" i="5"/>
  <c r="BB56" i="22"/>
  <c r="Z164" i="5"/>
  <c r="X82" i="5"/>
  <c r="Y81" i="5"/>
  <c r="Z81" i="5"/>
  <c r="AZ52" i="22"/>
  <c r="Y160" i="5"/>
  <c r="BE160" i="5"/>
  <c r="BE161" i="5"/>
  <c r="AQ80" i="5"/>
  <c r="BB79" i="5"/>
  <c r="BC79" i="5"/>
  <c r="BE79" i="5"/>
  <c r="BF79" i="5"/>
  <c r="B113" i="32"/>
  <c r="AU80" i="5"/>
  <c r="AV79" i="5"/>
  <c r="AW79" i="5"/>
  <c r="J78" i="5"/>
  <c r="K77" i="5"/>
  <c r="L77" i="5"/>
  <c r="AB164" i="5"/>
  <c r="AL77" i="5"/>
  <c r="AY52" i="22"/>
  <c r="AN163" i="5"/>
  <c r="AT160" i="5"/>
  <c r="AL164" i="5"/>
  <c r="F71" i="22"/>
  <c r="E71" i="22"/>
  <c r="D71" i="22"/>
  <c r="H72" i="22"/>
  <c r="C72" i="22"/>
  <c r="B73" i="22"/>
  <c r="Y73" i="22"/>
  <c r="W74" i="22"/>
  <c r="T73" i="22"/>
  <c r="V73" i="22"/>
  <c r="S74" i="22"/>
  <c r="AI74" i="22"/>
  <c r="AJ73" i="22"/>
  <c r="AO73" i="22"/>
  <c r="K74" i="22"/>
  <c r="L73" i="22"/>
  <c r="N73" i="22"/>
  <c r="Q73" i="22"/>
  <c r="O72" i="22"/>
  <c r="N72" i="22"/>
  <c r="AD71" i="22"/>
  <c r="AE71" i="22"/>
  <c r="AL72" i="22"/>
  <c r="AM72" i="22"/>
  <c r="AB72" i="22"/>
  <c r="AA73" i="22"/>
  <c r="AG72" i="22"/>
  <c r="AG81" i="5"/>
  <c r="AH80" i="5"/>
  <c r="AI80" i="5"/>
  <c r="AS61" i="22"/>
  <c r="AP167" i="5"/>
  <c r="AY161" i="5"/>
  <c r="AV160" i="5"/>
  <c r="AX164" i="5"/>
  <c r="E114" i="32"/>
  <c r="BD81" i="5"/>
  <c r="AU59" i="22"/>
  <c r="AR165" i="5"/>
  <c r="BA81" i="5"/>
  <c r="D114" i="32"/>
  <c r="AV59" i="22"/>
  <c r="AS165" i="5"/>
  <c r="AK164" i="5"/>
  <c r="BB165" i="5"/>
  <c r="AN164" i="5"/>
  <c r="BG164" i="5"/>
  <c r="AJ160" i="5"/>
  <c r="BD160" i="5"/>
  <c r="AZ165" i="5"/>
  <c r="AU165" i="5"/>
  <c r="BF57" i="22"/>
  <c r="AW166" i="5"/>
  <c r="AB165" i="5"/>
  <c r="C83" i="5"/>
  <c r="Q82" i="5"/>
  <c r="R82" i="5"/>
  <c r="N82" i="5"/>
  <c r="O82" i="5"/>
  <c r="Y161" i="5"/>
  <c r="AZ53" i="22"/>
  <c r="C109" i="32"/>
  <c r="AX76" i="5"/>
  <c r="AY75" i="5"/>
  <c r="AZ75" i="5"/>
  <c r="AR59" i="22"/>
  <c r="AO165" i="5"/>
  <c r="AN77" i="5"/>
  <c r="BC52" i="22"/>
  <c r="Z165" i="5"/>
  <c r="BB57" i="22"/>
  <c r="AC165" i="5"/>
  <c r="BH165" i="5"/>
  <c r="BH56" i="22"/>
  <c r="BC165" i="5"/>
  <c r="AL165" i="5"/>
  <c r="BA160" i="5"/>
  <c r="AM164" i="5"/>
  <c r="AS76" i="5"/>
  <c r="AT76" i="5"/>
  <c r="AR77" i="5"/>
  <c r="A110" i="32"/>
  <c r="U79" i="5"/>
  <c r="V78" i="5"/>
  <c r="W78" i="5"/>
  <c r="D79" i="5"/>
  <c r="E78" i="5"/>
  <c r="F78" i="5"/>
  <c r="AL78" i="5"/>
  <c r="AY53" i="22"/>
  <c r="J79" i="5"/>
  <c r="K78" i="5"/>
  <c r="L78" i="5"/>
  <c r="T83" i="5"/>
  <c r="AE82" i="5"/>
  <c r="AF82" i="5"/>
  <c r="AK82" i="5"/>
  <c r="BA57" i="22"/>
  <c r="BE57" i="22"/>
  <c r="BG57" i="22"/>
  <c r="AA78" i="5"/>
  <c r="AB77" i="5"/>
  <c r="AC77" i="5"/>
  <c r="B114" i="32"/>
  <c r="AV80" i="5"/>
  <c r="AW80" i="5"/>
  <c r="AU81" i="5"/>
  <c r="BE80" i="5"/>
  <c r="BF80" i="5"/>
  <c r="AQ81" i="5"/>
  <c r="BB80" i="5"/>
  <c r="BC80" i="5"/>
  <c r="X83" i="5"/>
  <c r="Y82" i="5"/>
  <c r="Z82" i="5"/>
  <c r="AQ164" i="5"/>
  <c r="AT58" i="22"/>
  <c r="BD52" i="22"/>
  <c r="AA160" i="5"/>
  <c r="BF160" i="5"/>
  <c r="G83" i="5"/>
  <c r="H82" i="5"/>
  <c r="I82" i="5"/>
  <c r="AT161" i="5"/>
  <c r="H73" i="22"/>
  <c r="C73" i="22"/>
  <c r="B74" i="22"/>
  <c r="E72" i="22"/>
  <c r="D72" i="22"/>
  <c r="F72" i="22"/>
  <c r="T74" i="22"/>
  <c r="V74" i="22"/>
  <c r="S75" i="22"/>
  <c r="Y74" i="22"/>
  <c r="W75" i="22"/>
  <c r="AD72" i="22"/>
  <c r="AE72" i="22"/>
  <c r="AM73" i="22"/>
  <c r="AL73" i="22"/>
  <c r="AJ74" i="22"/>
  <c r="AO74" i="22"/>
  <c r="AI75" i="22"/>
  <c r="AB73" i="22"/>
  <c r="AA74" i="22"/>
  <c r="AG73" i="22"/>
  <c r="L74" i="22"/>
  <c r="K75" i="22"/>
  <c r="Q74" i="22"/>
  <c r="O75" i="22"/>
  <c r="AG82" i="5"/>
  <c r="AH81" i="5"/>
  <c r="AI81" i="5"/>
  <c r="AP168" i="5"/>
  <c r="AS62" i="22"/>
  <c r="AY162" i="5"/>
  <c r="AV161" i="5"/>
  <c r="BG165" i="5"/>
  <c r="AK165" i="5"/>
  <c r="AS166" i="5"/>
  <c r="AV60" i="22"/>
  <c r="AR166" i="5"/>
  <c r="AU60" i="22"/>
  <c r="BA82" i="5"/>
  <c r="D115" i="32"/>
  <c r="E115" i="32"/>
  <c r="BD82" i="5"/>
  <c r="AT162" i="5"/>
  <c r="AJ161" i="5"/>
  <c r="BD161" i="5"/>
  <c r="AN165" i="5"/>
  <c r="BB166" i="5"/>
  <c r="AU166" i="5"/>
  <c r="AM165" i="5"/>
  <c r="AX165" i="5"/>
  <c r="AU82" i="5"/>
  <c r="B115" i="32"/>
  <c r="AV81" i="5"/>
  <c r="AW81" i="5"/>
  <c r="J80" i="5"/>
  <c r="K79" i="5"/>
  <c r="L79" i="5"/>
  <c r="A111" i="32"/>
  <c r="AS77" i="5"/>
  <c r="AT77" i="5"/>
  <c r="AR78" i="5"/>
  <c r="AQ165" i="5"/>
  <c r="AT59" i="22"/>
  <c r="BH57" i="22"/>
  <c r="BC166" i="5"/>
  <c r="AC166" i="5"/>
  <c r="BH166" i="5"/>
  <c r="Z166" i="5"/>
  <c r="BB58" i="22"/>
  <c r="AE83" i="5"/>
  <c r="AF83" i="5"/>
  <c r="T84" i="5"/>
  <c r="AL79" i="5"/>
  <c r="AY54" i="22"/>
  <c r="U80" i="5"/>
  <c r="V79" i="5"/>
  <c r="W79" i="5"/>
  <c r="AO166" i="5"/>
  <c r="AR60" i="22"/>
  <c r="C84" i="5"/>
  <c r="N83" i="5"/>
  <c r="O83" i="5"/>
  <c r="Q83" i="5"/>
  <c r="R83" i="5"/>
  <c r="X84" i="5"/>
  <c r="Y83" i="5"/>
  <c r="Z83" i="5"/>
  <c r="AA79" i="5"/>
  <c r="AB78" i="5"/>
  <c r="AC78" i="5"/>
  <c r="BF58" i="22"/>
  <c r="AW167" i="5"/>
  <c r="AB166" i="5"/>
  <c r="AZ54" i="22"/>
  <c r="Y162" i="5"/>
  <c r="BE162" i="5"/>
  <c r="BE163" i="5"/>
  <c r="D80" i="5"/>
  <c r="E79" i="5"/>
  <c r="F79" i="5"/>
  <c r="AN78" i="5"/>
  <c r="BC53" i="22"/>
  <c r="AX77" i="5"/>
  <c r="C110" i="32"/>
  <c r="AY76" i="5"/>
  <c r="AZ76" i="5"/>
  <c r="G84" i="5"/>
  <c r="H83" i="5"/>
  <c r="I83" i="5"/>
  <c r="AQ82" i="5"/>
  <c r="BB81" i="5"/>
  <c r="BC81" i="5"/>
  <c r="BE81" i="5"/>
  <c r="BF81" i="5"/>
  <c r="AK83" i="5"/>
  <c r="BG58" i="22"/>
  <c r="BA58" i="22"/>
  <c r="BE58" i="22"/>
  <c r="BD53" i="22"/>
  <c r="AA161" i="5"/>
  <c r="BF161" i="5"/>
  <c r="AZ166" i="5"/>
  <c r="AZ167" i="5"/>
  <c r="BA161" i="5"/>
  <c r="E73" i="22"/>
  <c r="D73" i="22"/>
  <c r="F73" i="22"/>
  <c r="B75" i="22"/>
  <c r="C74" i="22"/>
  <c r="H74" i="22"/>
  <c r="Y75" i="22"/>
  <c r="W76" i="22"/>
  <c r="T75" i="22"/>
  <c r="V75" i="22"/>
  <c r="S76" i="22"/>
  <c r="K76" i="22"/>
  <c r="Q75" i="22"/>
  <c r="L75" i="22"/>
  <c r="N75" i="22"/>
  <c r="AI76" i="22"/>
  <c r="AJ75" i="22"/>
  <c r="AO75" i="22"/>
  <c r="O74" i="22"/>
  <c r="N74" i="22"/>
  <c r="AD73" i="22"/>
  <c r="AE73" i="22"/>
  <c r="AB74" i="22"/>
  <c r="AA75" i="22"/>
  <c r="AG74" i="22"/>
  <c r="AL74" i="22"/>
  <c r="AM74" i="22"/>
  <c r="AG83" i="5"/>
  <c r="AH82" i="5"/>
  <c r="AI82" i="5"/>
  <c r="AP169" i="5"/>
  <c r="AS63" i="22"/>
  <c r="AV162" i="5"/>
  <c r="BG166" i="5"/>
  <c r="AK166" i="5"/>
  <c r="D116" i="32"/>
  <c r="BA83" i="5"/>
  <c r="AS167" i="5"/>
  <c r="AV61" i="22"/>
  <c r="BD83" i="5"/>
  <c r="E116" i="32"/>
  <c r="AR167" i="5"/>
  <c r="AU61" i="22"/>
  <c r="AL166" i="5"/>
  <c r="AT163" i="5"/>
  <c r="BB167" i="5"/>
  <c r="AU167" i="5"/>
  <c r="AJ162" i="5"/>
  <c r="BD162" i="5"/>
  <c r="AX166" i="5"/>
  <c r="AN79" i="5"/>
  <c r="BC54" i="22"/>
  <c r="Q84" i="5"/>
  <c r="R84" i="5"/>
  <c r="C85" i="5"/>
  <c r="N84" i="5"/>
  <c r="O84" i="5"/>
  <c r="AS78" i="5"/>
  <c r="AT78" i="5"/>
  <c r="AR79" i="5"/>
  <c r="A112" i="32"/>
  <c r="J81" i="5"/>
  <c r="K80" i="5"/>
  <c r="L80" i="5"/>
  <c r="BB59" i="22"/>
  <c r="Z167" i="5"/>
  <c r="G85" i="5"/>
  <c r="H84" i="5"/>
  <c r="I84" i="5"/>
  <c r="BD54" i="22"/>
  <c r="AV163" i="5"/>
  <c r="AA162" i="5"/>
  <c r="BF162" i="5"/>
  <c r="AU83" i="5"/>
  <c r="AV82" i="5"/>
  <c r="AW82" i="5"/>
  <c r="B116" i="32"/>
  <c r="BB82" i="5"/>
  <c r="BC82" i="5"/>
  <c r="AQ83" i="5"/>
  <c r="BE82" i="5"/>
  <c r="BF82" i="5"/>
  <c r="AO167" i="5"/>
  <c r="AR61" i="22"/>
  <c r="Y163" i="5"/>
  <c r="AZ55" i="22"/>
  <c r="AY163" i="5"/>
  <c r="BA162" i="5"/>
  <c r="AN166" i="5"/>
  <c r="AM166" i="5"/>
  <c r="AC167" i="5"/>
  <c r="BH167" i="5"/>
  <c r="BH58" i="22"/>
  <c r="AA80" i="5"/>
  <c r="AB79" i="5"/>
  <c r="AC79" i="5"/>
  <c r="U81" i="5"/>
  <c r="V80" i="5"/>
  <c r="W80" i="5"/>
  <c r="T85" i="5"/>
  <c r="AE84" i="5"/>
  <c r="AF84" i="5"/>
  <c r="BF59" i="22"/>
  <c r="BB168" i="5"/>
  <c r="AB167" i="5"/>
  <c r="AK84" i="5"/>
  <c r="BE59" i="22"/>
  <c r="BG59" i="22"/>
  <c r="BA59" i="22"/>
  <c r="AX78" i="5"/>
  <c r="C111" i="32"/>
  <c r="AY77" i="5"/>
  <c r="AZ77" i="5"/>
  <c r="D81" i="5"/>
  <c r="E80" i="5"/>
  <c r="F80" i="5"/>
  <c r="X85" i="5"/>
  <c r="Y84" i="5"/>
  <c r="Z84" i="5"/>
  <c r="AL80" i="5"/>
  <c r="AY55" i="22"/>
  <c r="AQ166" i="5"/>
  <c r="AT60" i="22"/>
  <c r="F74" i="22"/>
  <c r="D74" i="22"/>
  <c r="E74" i="22"/>
  <c r="C75" i="22"/>
  <c r="B76" i="22"/>
  <c r="H75" i="22"/>
  <c r="T76" i="22"/>
  <c r="V76" i="22"/>
  <c r="Y76" i="22"/>
  <c r="W77" i="22"/>
  <c r="S77" i="22"/>
  <c r="Q76" i="22"/>
  <c r="O77" i="22"/>
  <c r="L76" i="22"/>
  <c r="K77" i="22"/>
  <c r="AA76" i="22"/>
  <c r="AG75" i="22"/>
  <c r="AB75" i="22"/>
  <c r="AD74" i="22"/>
  <c r="AE74" i="22"/>
  <c r="AJ76" i="22"/>
  <c r="AO76" i="22"/>
  <c r="AI77" i="22"/>
  <c r="AM75" i="22"/>
  <c r="AL75" i="22"/>
  <c r="AG84" i="5"/>
  <c r="AH83" i="5"/>
  <c r="AI83" i="5"/>
  <c r="AP170" i="5"/>
  <c r="AS64" i="22"/>
  <c r="AT164" i="5"/>
  <c r="BG167" i="5"/>
  <c r="BD84" i="5"/>
  <c r="E117" i="32"/>
  <c r="D117" i="32"/>
  <c r="BA84" i="5"/>
  <c r="AU62" i="22"/>
  <c r="AR168" i="5"/>
  <c r="AV62" i="22"/>
  <c r="AS168" i="5"/>
  <c r="AL167" i="5"/>
  <c r="AJ163" i="5"/>
  <c r="AW168" i="5"/>
  <c r="BD163" i="5"/>
  <c r="AU168" i="5"/>
  <c r="AM167" i="5"/>
  <c r="AY164" i="5"/>
  <c r="AX167" i="5"/>
  <c r="AL81" i="5"/>
  <c r="AY56" i="22"/>
  <c r="D82" i="5"/>
  <c r="E81" i="5"/>
  <c r="F81" i="5"/>
  <c r="BF60" i="22"/>
  <c r="AB168" i="5"/>
  <c r="BG168" i="5"/>
  <c r="U82" i="5"/>
  <c r="V81" i="5"/>
  <c r="W81" i="5"/>
  <c r="AS79" i="5"/>
  <c r="AT79" i="5"/>
  <c r="A113" i="32"/>
  <c r="AR80" i="5"/>
  <c r="C112" i="32"/>
  <c r="AY78" i="5"/>
  <c r="AZ78" i="5"/>
  <c r="AX79" i="5"/>
  <c r="AC168" i="5"/>
  <c r="BH168" i="5"/>
  <c r="BH59" i="22"/>
  <c r="AX168" i="5"/>
  <c r="AO168" i="5"/>
  <c r="AR62" i="22"/>
  <c r="Q85" i="5"/>
  <c r="R85" i="5"/>
  <c r="N85" i="5"/>
  <c r="O85" i="5"/>
  <c r="C86" i="5"/>
  <c r="X86" i="5"/>
  <c r="Y85" i="5"/>
  <c r="Z85" i="5"/>
  <c r="AA81" i="5"/>
  <c r="AB80" i="5"/>
  <c r="AC80" i="5"/>
  <c r="AQ84" i="5"/>
  <c r="BE83" i="5"/>
  <c r="BF83" i="5"/>
  <c r="BB83" i="5"/>
  <c r="BC83" i="5"/>
  <c r="B117" i="32"/>
  <c r="AU84" i="5"/>
  <c r="AV83" i="5"/>
  <c r="AW83" i="5"/>
  <c r="G86" i="5"/>
  <c r="H85" i="5"/>
  <c r="I85" i="5"/>
  <c r="J82" i="5"/>
  <c r="K81" i="5"/>
  <c r="L81" i="5"/>
  <c r="AN80" i="5"/>
  <c r="BC55" i="22"/>
  <c r="AZ168" i="5"/>
  <c r="BA163" i="5"/>
  <c r="AK167" i="5"/>
  <c r="AN167" i="5"/>
  <c r="BC167" i="5"/>
  <c r="Y164" i="5"/>
  <c r="BE164" i="5"/>
  <c r="BE165" i="5"/>
  <c r="AZ56" i="22"/>
  <c r="AT61" i="22"/>
  <c r="AQ167" i="5"/>
  <c r="Z168" i="5"/>
  <c r="BB60" i="22"/>
  <c r="AU169" i="5"/>
  <c r="AK85" i="5"/>
  <c r="BA60" i="22"/>
  <c r="BG60" i="22"/>
  <c r="BE60" i="22"/>
  <c r="AE85" i="5"/>
  <c r="AF85" i="5"/>
  <c r="T86" i="5"/>
  <c r="BD55" i="22"/>
  <c r="AV164" i="5"/>
  <c r="AA163" i="5"/>
  <c r="BF163" i="5"/>
  <c r="C76" i="22"/>
  <c r="H76" i="22"/>
  <c r="B77" i="22"/>
  <c r="D75" i="22"/>
  <c r="F75" i="22"/>
  <c r="E75" i="22"/>
  <c r="S78" i="22"/>
  <c r="Y77" i="22"/>
  <c r="W78" i="22"/>
  <c r="T77" i="22"/>
  <c r="V77" i="22"/>
  <c r="AE75" i="22"/>
  <c r="AD75" i="22"/>
  <c r="O76" i="22"/>
  <c r="N76" i="22"/>
  <c r="AL76" i="22"/>
  <c r="AM76" i="22"/>
  <c r="K78" i="22"/>
  <c r="L77" i="22"/>
  <c r="N77" i="22"/>
  <c r="Q77" i="22"/>
  <c r="AI78" i="22"/>
  <c r="AJ77" i="22"/>
  <c r="AO77" i="22"/>
  <c r="AB76" i="22"/>
  <c r="AA77" i="22"/>
  <c r="AG76" i="22"/>
  <c r="AG85" i="5"/>
  <c r="AH84" i="5"/>
  <c r="AI84" i="5"/>
  <c r="AS65" i="22"/>
  <c r="AP171" i="5"/>
  <c r="AT165" i="5"/>
  <c r="AR169" i="5"/>
  <c r="AU63" i="22"/>
  <c r="AS169" i="5"/>
  <c r="AV63" i="22"/>
  <c r="AL168" i="5"/>
  <c r="E118" i="32"/>
  <c r="BD85" i="5"/>
  <c r="BA85" i="5"/>
  <c r="D118" i="32"/>
  <c r="AW169" i="5"/>
  <c r="AM168" i="5"/>
  <c r="BB169" i="5"/>
  <c r="BA164" i="5"/>
  <c r="AA82" i="5"/>
  <c r="AB81" i="5"/>
  <c r="AC81" i="5"/>
  <c r="Z169" i="5"/>
  <c r="BB61" i="22"/>
  <c r="AU170" i="5"/>
  <c r="K82" i="5"/>
  <c r="L82" i="5"/>
  <c r="J83" i="5"/>
  <c r="B118" i="32"/>
  <c r="AU85" i="5"/>
  <c r="AV84" i="5"/>
  <c r="AW84" i="5"/>
  <c r="BB84" i="5"/>
  <c r="BC84" i="5"/>
  <c r="BE84" i="5"/>
  <c r="BF84" i="5"/>
  <c r="AQ85" i="5"/>
  <c r="X87" i="5"/>
  <c r="Y86" i="5"/>
  <c r="Z86" i="5"/>
  <c r="AO169" i="5"/>
  <c r="AR63" i="22"/>
  <c r="C113" i="32"/>
  <c r="AY79" i="5"/>
  <c r="AZ79" i="5"/>
  <c r="AX80" i="5"/>
  <c r="AZ57" i="22"/>
  <c r="Y165" i="5"/>
  <c r="AJ164" i="5"/>
  <c r="BC168" i="5"/>
  <c r="BD164" i="5"/>
  <c r="AC169" i="5"/>
  <c r="BH169" i="5"/>
  <c r="BH60" i="22"/>
  <c r="AX169" i="5"/>
  <c r="AS80" i="5"/>
  <c r="AT80" i="5"/>
  <c r="AR81" i="5"/>
  <c r="A114" i="32"/>
  <c r="U83" i="5"/>
  <c r="V82" i="5"/>
  <c r="W82" i="5"/>
  <c r="D83" i="5"/>
  <c r="E82" i="5"/>
  <c r="F82" i="5"/>
  <c r="AN81" i="5"/>
  <c r="BC56" i="22"/>
  <c r="G87" i="5"/>
  <c r="H86" i="5"/>
  <c r="I86" i="5"/>
  <c r="T87" i="5"/>
  <c r="AE86" i="5"/>
  <c r="AF86" i="5"/>
  <c r="AB169" i="5"/>
  <c r="BF61" i="22"/>
  <c r="AK86" i="5"/>
  <c r="BE61" i="22"/>
  <c r="BA61" i="22"/>
  <c r="BG61" i="22"/>
  <c r="AT62" i="22"/>
  <c r="AQ168" i="5"/>
  <c r="AA164" i="5"/>
  <c r="BF164" i="5"/>
  <c r="BD56" i="22"/>
  <c r="AV165" i="5"/>
  <c r="C87" i="5"/>
  <c r="Q86" i="5"/>
  <c r="R86" i="5"/>
  <c r="N86" i="5"/>
  <c r="O86" i="5"/>
  <c r="AL82" i="5"/>
  <c r="AY57" i="22"/>
  <c r="AK168" i="5"/>
  <c r="AZ169" i="5"/>
  <c r="AY165" i="5"/>
  <c r="AN168" i="5"/>
  <c r="C77" i="22"/>
  <c r="B78" i="22"/>
  <c r="H77" i="22"/>
  <c r="E76" i="22"/>
  <c r="D76" i="22"/>
  <c r="F76" i="22"/>
  <c r="S79" i="22"/>
  <c r="T78" i="22"/>
  <c r="V78" i="22"/>
  <c r="Y78" i="22"/>
  <c r="W79" i="22"/>
  <c r="AM77" i="22"/>
  <c r="AL77" i="22"/>
  <c r="L78" i="22"/>
  <c r="K79" i="22"/>
  <c r="Q78" i="22"/>
  <c r="O79" i="22"/>
  <c r="AD76" i="22"/>
  <c r="AE76" i="22"/>
  <c r="AO78" i="22"/>
  <c r="AJ78" i="22"/>
  <c r="AI79" i="22"/>
  <c r="AG77" i="22"/>
  <c r="AA78" i="22"/>
  <c r="AB77" i="22"/>
  <c r="AP172" i="5"/>
  <c r="AS66" i="22"/>
  <c r="AG86" i="5"/>
  <c r="AH85" i="5"/>
  <c r="AI85" i="5"/>
  <c r="AT166" i="5"/>
  <c r="AR170" i="5"/>
  <c r="AU64" i="22"/>
  <c r="E119" i="32"/>
  <c r="BD86" i="5"/>
  <c r="BA86" i="5"/>
  <c r="D119" i="32"/>
  <c r="AS170" i="5"/>
  <c r="AV64" i="22"/>
  <c r="AL169" i="5"/>
  <c r="AM169" i="5"/>
  <c r="AW170" i="5"/>
  <c r="AN169" i="5"/>
  <c r="BD165" i="5"/>
  <c r="BB170" i="5"/>
  <c r="BA165" i="5"/>
  <c r="AK169" i="5"/>
  <c r="BG169" i="5"/>
  <c r="AQ86" i="5"/>
  <c r="BE85" i="5"/>
  <c r="BF85" i="5"/>
  <c r="BB85" i="5"/>
  <c r="BC85" i="5"/>
  <c r="AU86" i="5"/>
  <c r="B119" i="32"/>
  <c r="AV85" i="5"/>
  <c r="AW85" i="5"/>
  <c r="AL83" i="5"/>
  <c r="AY58" i="22"/>
  <c r="BF62" i="22"/>
  <c r="BB171" i="5"/>
  <c r="AB170" i="5"/>
  <c r="G88" i="5"/>
  <c r="H87" i="5"/>
  <c r="I87" i="5"/>
  <c r="AA83" i="5"/>
  <c r="AB82" i="5"/>
  <c r="AC82" i="5"/>
  <c r="AE87" i="5"/>
  <c r="AF87" i="5"/>
  <c r="T88" i="5"/>
  <c r="AN82" i="5"/>
  <c r="BC57" i="22"/>
  <c r="U84" i="5"/>
  <c r="V83" i="5"/>
  <c r="W83" i="5"/>
  <c r="AX81" i="5"/>
  <c r="C114" i="32"/>
  <c r="AY80" i="5"/>
  <c r="AZ80" i="5"/>
  <c r="BC169" i="5"/>
  <c r="AJ165" i="5"/>
  <c r="BH61" i="22"/>
  <c r="AX170" i="5"/>
  <c r="AC170" i="5"/>
  <c r="BH170" i="5"/>
  <c r="AK87" i="5"/>
  <c r="BG62" i="22"/>
  <c r="BE62" i="22"/>
  <c r="BA62" i="22"/>
  <c r="BD57" i="22"/>
  <c r="AA165" i="5"/>
  <c r="BF165" i="5"/>
  <c r="AO170" i="5"/>
  <c r="AR64" i="22"/>
  <c r="D84" i="5"/>
  <c r="E83" i="5"/>
  <c r="F83" i="5"/>
  <c r="A115" i="32"/>
  <c r="AR82" i="5"/>
  <c r="AS81" i="5"/>
  <c r="AT81" i="5"/>
  <c r="Y87" i="5"/>
  <c r="Z87" i="5"/>
  <c r="X88" i="5"/>
  <c r="Y166" i="5"/>
  <c r="BE166" i="5"/>
  <c r="BE167" i="5"/>
  <c r="AZ58" i="22"/>
  <c r="C88" i="5"/>
  <c r="N87" i="5"/>
  <c r="O87" i="5"/>
  <c r="Q87" i="5"/>
  <c r="R87" i="5"/>
  <c r="AT63" i="22"/>
  <c r="AQ169" i="5"/>
  <c r="BB62" i="22"/>
  <c r="AU171" i="5"/>
  <c r="Z170" i="5"/>
  <c r="K83" i="5"/>
  <c r="L83" i="5"/>
  <c r="J84" i="5"/>
  <c r="AZ170" i="5"/>
  <c r="AY166" i="5"/>
  <c r="C78" i="22"/>
  <c r="H78" i="22"/>
  <c r="B79" i="22"/>
  <c r="E77" i="22"/>
  <c r="D77" i="22"/>
  <c r="F77" i="22"/>
  <c r="T79" i="22"/>
  <c r="V79" i="22"/>
  <c r="Y79" i="22"/>
  <c r="W80" i="22"/>
  <c r="S80" i="22"/>
  <c r="O78" i="22"/>
  <c r="N78" i="22"/>
  <c r="AI80" i="22"/>
  <c r="AJ79" i="22"/>
  <c r="AO79" i="22"/>
  <c r="AB78" i="22"/>
  <c r="AA79" i="22"/>
  <c r="AG78" i="22"/>
  <c r="K80" i="22"/>
  <c r="Q79" i="22"/>
  <c r="L79" i="22"/>
  <c r="N79" i="22"/>
  <c r="AD77" i="22"/>
  <c r="AE77" i="22"/>
  <c r="AL78" i="22"/>
  <c r="AM78" i="22"/>
  <c r="AS67" i="22"/>
  <c r="AP173" i="5"/>
  <c r="AG87" i="5"/>
  <c r="AH86" i="5"/>
  <c r="AI86" i="5"/>
  <c r="AT167" i="5"/>
  <c r="D120" i="32"/>
  <c r="BA87" i="5"/>
  <c r="AR171" i="5"/>
  <c r="AU65" i="22"/>
  <c r="AS171" i="5"/>
  <c r="AV65" i="22"/>
  <c r="BD87" i="5"/>
  <c r="E120" i="32"/>
  <c r="AW171" i="5"/>
  <c r="AM170" i="5"/>
  <c r="AN170" i="5"/>
  <c r="BA166" i="5"/>
  <c r="AK170" i="5"/>
  <c r="BG170" i="5"/>
  <c r="AY167" i="5"/>
  <c r="AV166" i="5"/>
  <c r="Z171" i="5"/>
  <c r="BB63" i="22"/>
  <c r="AU172" i="5"/>
  <c r="AA166" i="5"/>
  <c r="BF166" i="5"/>
  <c r="BD58" i="22"/>
  <c r="BA167" i="5"/>
  <c r="G89" i="5"/>
  <c r="H88" i="5"/>
  <c r="I88" i="5"/>
  <c r="AL84" i="5"/>
  <c r="AY59" i="22"/>
  <c r="Y167" i="5"/>
  <c r="AZ59" i="22"/>
  <c r="AU87" i="5"/>
  <c r="B120" i="32"/>
  <c r="AV86" i="5"/>
  <c r="AW86" i="5"/>
  <c r="J85" i="5"/>
  <c r="K84" i="5"/>
  <c r="L84" i="5"/>
  <c r="Q88" i="5"/>
  <c r="R88" i="5"/>
  <c r="N88" i="5"/>
  <c r="O88" i="5"/>
  <c r="C89" i="5"/>
  <c r="AE88" i="5"/>
  <c r="AF88" i="5"/>
  <c r="T89" i="5"/>
  <c r="AA84" i="5"/>
  <c r="AB83" i="5"/>
  <c r="AC83" i="5"/>
  <c r="AQ87" i="5"/>
  <c r="BE86" i="5"/>
  <c r="BF86" i="5"/>
  <c r="BB86" i="5"/>
  <c r="BC86" i="5"/>
  <c r="AJ166" i="5"/>
  <c r="AL170" i="5"/>
  <c r="AZ171" i="5"/>
  <c r="AS82" i="5"/>
  <c r="AT82" i="5"/>
  <c r="AR83" i="5"/>
  <c r="A116" i="32"/>
  <c r="AR65" i="22"/>
  <c r="AO171" i="5"/>
  <c r="BH62" i="22"/>
  <c r="AX171" i="5"/>
  <c r="AC171" i="5"/>
  <c r="AT64" i="22"/>
  <c r="AQ170" i="5"/>
  <c r="D85" i="5"/>
  <c r="E84" i="5"/>
  <c r="F84" i="5"/>
  <c r="BF63" i="22"/>
  <c r="AW172" i="5"/>
  <c r="AB171" i="5"/>
  <c r="U85" i="5"/>
  <c r="V84" i="5"/>
  <c r="W84" i="5"/>
  <c r="Y88" i="5"/>
  <c r="Z88" i="5"/>
  <c r="X89" i="5"/>
  <c r="AK88" i="5"/>
  <c r="BG63" i="22"/>
  <c r="BA63" i="22"/>
  <c r="BE63" i="22"/>
  <c r="AX82" i="5"/>
  <c r="C115" i="32"/>
  <c r="AY81" i="5"/>
  <c r="AZ81" i="5"/>
  <c r="AN83" i="5"/>
  <c r="BC58" i="22"/>
  <c r="BC170" i="5"/>
  <c r="BD166" i="5"/>
  <c r="D78" i="22"/>
  <c r="F78" i="22"/>
  <c r="E78" i="22"/>
  <c r="H79" i="22"/>
  <c r="B80" i="22"/>
  <c r="C79" i="22"/>
  <c r="S81" i="22"/>
  <c r="T80" i="22"/>
  <c r="V80" i="22"/>
  <c r="Y80" i="22"/>
  <c r="W81" i="22"/>
  <c r="AI81" i="22"/>
  <c r="AJ80" i="22"/>
  <c r="AO80" i="22"/>
  <c r="AA80" i="22"/>
  <c r="AG79" i="22"/>
  <c r="AB79" i="22"/>
  <c r="Q80" i="22"/>
  <c r="O81" i="22"/>
  <c r="K81" i="22"/>
  <c r="L80" i="22"/>
  <c r="AM79" i="22"/>
  <c r="AL79" i="22"/>
  <c r="AE78" i="22"/>
  <c r="AD78" i="22"/>
  <c r="AP174" i="5"/>
  <c r="AS68" i="22"/>
  <c r="AG88" i="5"/>
  <c r="AH87" i="5"/>
  <c r="AI87" i="5"/>
  <c r="AT168" i="5"/>
  <c r="AS172" i="5"/>
  <c r="AV66" i="22"/>
  <c r="D121" i="32"/>
  <c r="BA88" i="5"/>
  <c r="BD88" i="5"/>
  <c r="E121" i="32"/>
  <c r="AR172" i="5"/>
  <c r="AU66" i="22"/>
  <c r="BB172" i="5"/>
  <c r="AL171" i="5"/>
  <c r="AN171" i="5"/>
  <c r="AK171" i="5"/>
  <c r="BD167" i="5"/>
  <c r="BG171" i="5"/>
  <c r="AV167" i="5"/>
  <c r="AM171" i="5"/>
  <c r="AJ167" i="5"/>
  <c r="BB64" i="22"/>
  <c r="AU173" i="5"/>
  <c r="Z172" i="5"/>
  <c r="AK89" i="5"/>
  <c r="BA64" i="22"/>
  <c r="BG64" i="22"/>
  <c r="BE64" i="22"/>
  <c r="U86" i="5"/>
  <c r="V85" i="5"/>
  <c r="W85" i="5"/>
  <c r="D86" i="5"/>
  <c r="E85" i="5"/>
  <c r="F85" i="5"/>
  <c r="AA85" i="5"/>
  <c r="AB84" i="5"/>
  <c r="AC84" i="5"/>
  <c r="J86" i="5"/>
  <c r="K85" i="5"/>
  <c r="L85" i="5"/>
  <c r="AN84" i="5"/>
  <c r="BC59" i="22"/>
  <c r="AC172" i="5"/>
  <c r="BH63" i="22"/>
  <c r="AX172" i="5"/>
  <c r="X90" i="5"/>
  <c r="Y89" i="5"/>
  <c r="Z89" i="5"/>
  <c r="AE89" i="5"/>
  <c r="AF89" i="5"/>
  <c r="T90" i="5"/>
  <c r="H89" i="5"/>
  <c r="I89" i="5"/>
  <c r="G90" i="5"/>
  <c r="AZ172" i="5"/>
  <c r="BC171" i="5"/>
  <c r="AS83" i="5"/>
  <c r="AT83" i="5"/>
  <c r="A117" i="32"/>
  <c r="AR84" i="5"/>
  <c r="Q89" i="5"/>
  <c r="R89" i="5"/>
  <c r="N89" i="5"/>
  <c r="O89" i="5"/>
  <c r="C90" i="5"/>
  <c r="BF64" i="22"/>
  <c r="AB172" i="5"/>
  <c r="B121" i="32"/>
  <c r="AV87" i="5"/>
  <c r="AW87" i="5"/>
  <c r="AU88" i="5"/>
  <c r="AL85" i="5"/>
  <c r="AY60" i="22"/>
  <c r="BD59" i="22"/>
  <c r="BA168" i="5"/>
  <c r="AA167" i="5"/>
  <c r="BF167" i="5"/>
  <c r="C116" i="32"/>
  <c r="AX83" i="5"/>
  <c r="AY82" i="5"/>
  <c r="AZ82" i="5"/>
  <c r="AQ171" i="5"/>
  <c r="AT65" i="22"/>
  <c r="AO172" i="5"/>
  <c r="AR66" i="22"/>
  <c r="AQ88" i="5"/>
  <c r="BB87" i="5"/>
  <c r="BC87" i="5"/>
  <c r="BE87" i="5"/>
  <c r="BF87" i="5"/>
  <c r="AZ60" i="22"/>
  <c r="Y168" i="5"/>
  <c r="BE168" i="5"/>
  <c r="BE169" i="5"/>
  <c r="BH171" i="5"/>
  <c r="AY168" i="5"/>
  <c r="C80" i="22"/>
  <c r="H80" i="22"/>
  <c r="B81" i="22"/>
  <c r="F79" i="22"/>
  <c r="D79" i="22"/>
  <c r="E79" i="22"/>
  <c r="T81" i="22"/>
  <c r="V81" i="22"/>
  <c r="Y81" i="22"/>
  <c r="W82" i="22"/>
  <c r="S82" i="22"/>
  <c r="AE79" i="22"/>
  <c r="AD79" i="22"/>
  <c r="AM80" i="22"/>
  <c r="AL80" i="22"/>
  <c r="K82" i="22"/>
  <c r="L81" i="22"/>
  <c r="N81" i="22"/>
  <c r="Q81" i="22"/>
  <c r="AJ81" i="22"/>
  <c r="AI82" i="22"/>
  <c r="AO81" i="22"/>
  <c r="O80" i="22"/>
  <c r="N80" i="22"/>
  <c r="AA81" i="22"/>
  <c r="AB80" i="22"/>
  <c r="AG80" i="22"/>
  <c r="AP175" i="5"/>
  <c r="AS69" i="22"/>
  <c r="AG89" i="5"/>
  <c r="AH88" i="5"/>
  <c r="AI88" i="5"/>
  <c r="AT169" i="5"/>
  <c r="E122" i="32"/>
  <c r="BD89" i="5"/>
  <c r="AS173" i="5"/>
  <c r="AV67" i="22"/>
  <c r="AR173" i="5"/>
  <c r="AU67" i="22"/>
  <c r="BA89" i="5"/>
  <c r="D122" i="32"/>
  <c r="BB173" i="5"/>
  <c r="AL172" i="5"/>
  <c r="BG172" i="5"/>
  <c r="AK172" i="5"/>
  <c r="AY169" i="5"/>
  <c r="AM172" i="5"/>
  <c r="AB173" i="5"/>
  <c r="AM173" i="5"/>
  <c r="AN172" i="5"/>
  <c r="AZ173" i="5"/>
  <c r="BC172" i="5"/>
  <c r="AJ168" i="5"/>
  <c r="AV168" i="5"/>
  <c r="AL86" i="5"/>
  <c r="AY61" i="22"/>
  <c r="Y169" i="5"/>
  <c r="AZ61" i="22"/>
  <c r="J87" i="5"/>
  <c r="K86" i="5"/>
  <c r="L86" i="5"/>
  <c r="E86" i="5"/>
  <c r="F86" i="5"/>
  <c r="D87" i="5"/>
  <c r="AC173" i="5"/>
  <c r="BH64" i="22"/>
  <c r="AK90" i="5"/>
  <c r="BG65" i="22"/>
  <c r="BA65" i="22"/>
  <c r="BE65" i="22"/>
  <c r="AR67" i="22"/>
  <c r="AO173" i="5"/>
  <c r="C91" i="5"/>
  <c r="Q90" i="5"/>
  <c r="R90" i="5"/>
  <c r="N90" i="5"/>
  <c r="O90" i="5"/>
  <c r="BG173" i="5"/>
  <c r="BF65" i="22"/>
  <c r="AX173" i="5"/>
  <c r="BH172" i="5"/>
  <c r="BD168" i="5"/>
  <c r="AW173" i="5"/>
  <c r="AQ172" i="5"/>
  <c r="AT66" i="22"/>
  <c r="AA168" i="5"/>
  <c r="BF168" i="5"/>
  <c r="BD60" i="22"/>
  <c r="C117" i="32"/>
  <c r="AX84" i="5"/>
  <c r="AY83" i="5"/>
  <c r="AZ83" i="5"/>
  <c r="G91" i="5"/>
  <c r="H90" i="5"/>
  <c r="I90" i="5"/>
  <c r="AQ89" i="5"/>
  <c r="BE88" i="5"/>
  <c r="BF88" i="5"/>
  <c r="BB88" i="5"/>
  <c r="BC88" i="5"/>
  <c r="B122" i="32"/>
  <c r="AV88" i="5"/>
  <c r="AW88" i="5"/>
  <c r="AU89" i="5"/>
  <c r="AS84" i="5"/>
  <c r="AT84" i="5"/>
  <c r="AR85" i="5"/>
  <c r="A118" i="32"/>
  <c r="T91" i="5"/>
  <c r="AE90" i="5"/>
  <c r="AF90" i="5"/>
  <c r="X91" i="5"/>
  <c r="Y90" i="5"/>
  <c r="Z90" i="5"/>
  <c r="AN85" i="5"/>
  <c r="BC60" i="22"/>
  <c r="AA86" i="5"/>
  <c r="AB85" i="5"/>
  <c r="AC85" i="5"/>
  <c r="U87" i="5"/>
  <c r="V86" i="5"/>
  <c r="W86" i="5"/>
  <c r="BB65" i="22"/>
  <c r="AU174" i="5"/>
  <c r="Z173" i="5"/>
  <c r="H81" i="22"/>
  <c r="C81" i="22"/>
  <c r="B82" i="22"/>
  <c r="D80" i="22"/>
  <c r="F80" i="22"/>
  <c r="E80" i="22"/>
  <c r="Y82" i="22"/>
  <c r="W83" i="22"/>
  <c r="T82" i="22"/>
  <c r="V82" i="22"/>
  <c r="S83" i="22"/>
  <c r="AM81" i="22"/>
  <c r="AL81" i="22"/>
  <c r="AB81" i="22"/>
  <c r="AG81" i="22"/>
  <c r="AA82" i="22"/>
  <c r="AJ82" i="22"/>
  <c r="AI83" i="22"/>
  <c r="AO82" i="22"/>
  <c r="AD80" i="22"/>
  <c r="AE80" i="22"/>
  <c r="L82" i="22"/>
  <c r="K83" i="22"/>
  <c r="Q82" i="22"/>
  <c r="O83" i="22"/>
  <c r="AP176" i="5"/>
  <c r="AS70" i="22"/>
  <c r="AG90" i="5"/>
  <c r="AH89" i="5"/>
  <c r="AI89" i="5"/>
  <c r="AR174" i="5"/>
  <c r="AU68" i="22"/>
  <c r="E123" i="32"/>
  <c r="BD90" i="5"/>
  <c r="BA90" i="5"/>
  <c r="D123" i="32"/>
  <c r="AS174" i="5"/>
  <c r="AV68" i="22"/>
  <c r="AV169" i="5"/>
  <c r="AN173" i="5"/>
  <c r="AL173" i="5"/>
  <c r="BB174" i="5"/>
  <c r="AY170" i="5"/>
  <c r="BA169" i="5"/>
  <c r="BH173" i="5"/>
  <c r="BC173" i="5"/>
  <c r="AJ169" i="5"/>
  <c r="BD169" i="5"/>
  <c r="AK173" i="5"/>
  <c r="AW174" i="5"/>
  <c r="AZ174" i="5"/>
  <c r="AA169" i="5"/>
  <c r="BF169" i="5"/>
  <c r="BD61" i="22"/>
  <c r="D88" i="5"/>
  <c r="E87" i="5"/>
  <c r="F87" i="5"/>
  <c r="AA87" i="5"/>
  <c r="AB86" i="5"/>
  <c r="AC86" i="5"/>
  <c r="X92" i="5"/>
  <c r="Y91" i="5"/>
  <c r="Z91" i="5"/>
  <c r="AQ90" i="5"/>
  <c r="BB89" i="5"/>
  <c r="BC89" i="5"/>
  <c r="BE89" i="5"/>
  <c r="BF89" i="5"/>
  <c r="AX85" i="5"/>
  <c r="C118" i="32"/>
  <c r="AY84" i="5"/>
  <c r="AZ84" i="5"/>
  <c r="AQ173" i="5"/>
  <c r="AT67" i="22"/>
  <c r="J88" i="5"/>
  <c r="K87" i="5"/>
  <c r="L87" i="5"/>
  <c r="V87" i="5"/>
  <c r="W87" i="5"/>
  <c r="U88" i="5"/>
  <c r="AN86" i="5"/>
  <c r="BC61" i="22"/>
  <c r="G92" i="5"/>
  <c r="H91" i="5"/>
  <c r="I91" i="5"/>
  <c r="C92" i="5"/>
  <c r="N91" i="5"/>
  <c r="O91" i="5"/>
  <c r="Q91" i="5"/>
  <c r="R91" i="5"/>
  <c r="BF66" i="22"/>
  <c r="AB174" i="5"/>
  <c r="BG174" i="5"/>
  <c r="AK91" i="5"/>
  <c r="BG66" i="22"/>
  <c r="BE66" i="22"/>
  <c r="BA66" i="22"/>
  <c r="AT170" i="5"/>
  <c r="A119" i="32"/>
  <c r="AS85" i="5"/>
  <c r="AT85" i="5"/>
  <c r="AR86" i="5"/>
  <c r="BH65" i="22"/>
  <c r="AX174" i="5"/>
  <c r="AC174" i="5"/>
  <c r="AO174" i="5"/>
  <c r="AR68" i="22"/>
  <c r="AL87" i="5"/>
  <c r="AY62" i="22"/>
  <c r="AE91" i="5"/>
  <c r="AF91" i="5"/>
  <c r="T92" i="5"/>
  <c r="AU90" i="5"/>
  <c r="B123" i="32"/>
  <c r="AV89" i="5"/>
  <c r="AW89" i="5"/>
  <c r="BB66" i="22"/>
  <c r="AU175" i="5"/>
  <c r="Z174" i="5"/>
  <c r="AZ62" i="22"/>
  <c r="Y170" i="5"/>
  <c r="BE170" i="5"/>
  <c r="BE171" i="5"/>
  <c r="E81" i="22"/>
  <c r="D81" i="22"/>
  <c r="F81" i="22"/>
  <c r="C82" i="22"/>
  <c r="H82" i="22"/>
  <c r="B83" i="22"/>
  <c r="S84" i="22"/>
  <c r="T83" i="22"/>
  <c r="V83" i="22"/>
  <c r="Y83" i="22"/>
  <c r="W84" i="22"/>
  <c r="K84" i="22"/>
  <c r="L83" i="22"/>
  <c r="N83" i="22"/>
  <c r="Q83" i="22"/>
  <c r="AE81" i="22"/>
  <c r="AD81" i="22"/>
  <c r="AM82" i="22"/>
  <c r="AL82" i="22"/>
  <c r="O82" i="22"/>
  <c r="N82" i="22"/>
  <c r="AI84" i="22"/>
  <c r="AJ83" i="22"/>
  <c r="AO83" i="22"/>
  <c r="AG82" i="22"/>
  <c r="AA83" i="22"/>
  <c r="AB82" i="22"/>
  <c r="AP177" i="5"/>
  <c r="AS71" i="22"/>
  <c r="AG91" i="5"/>
  <c r="AH90" i="5"/>
  <c r="AI90" i="5"/>
  <c r="D124" i="32"/>
  <c r="BA91" i="5"/>
  <c r="AR175" i="5"/>
  <c r="AU69" i="22"/>
  <c r="AS175" i="5"/>
  <c r="AV69" i="22"/>
  <c r="BD91" i="5"/>
  <c r="E124" i="32"/>
  <c r="AV170" i="5"/>
  <c r="AN174" i="5"/>
  <c r="AK174" i="5"/>
  <c r="BB175" i="5"/>
  <c r="BD170" i="5"/>
  <c r="BA170" i="5"/>
  <c r="AY171" i="5"/>
  <c r="AM174" i="5"/>
  <c r="BH174" i="5"/>
  <c r="AW175" i="5"/>
  <c r="AL174" i="5"/>
  <c r="AL88" i="5"/>
  <c r="AY63" i="22"/>
  <c r="G93" i="5"/>
  <c r="H92" i="5"/>
  <c r="I92" i="5"/>
  <c r="D89" i="5"/>
  <c r="E88" i="5"/>
  <c r="F88" i="5"/>
  <c r="AU91" i="5"/>
  <c r="B124" i="32"/>
  <c r="AV90" i="5"/>
  <c r="AW90" i="5"/>
  <c r="U89" i="5"/>
  <c r="V88" i="5"/>
  <c r="W88" i="5"/>
  <c r="AQ174" i="5"/>
  <c r="AT68" i="22"/>
  <c r="AX86" i="5"/>
  <c r="C119" i="32"/>
  <c r="AY85" i="5"/>
  <c r="AZ85" i="5"/>
  <c r="Q92" i="5"/>
  <c r="R92" i="5"/>
  <c r="C93" i="5"/>
  <c r="N92" i="5"/>
  <c r="O92" i="5"/>
  <c r="AN87" i="5"/>
  <c r="BC62" i="22"/>
  <c r="J89" i="5"/>
  <c r="K88" i="5"/>
  <c r="L88" i="5"/>
  <c r="AQ91" i="5"/>
  <c r="BB90" i="5"/>
  <c r="BC90" i="5"/>
  <c r="BE90" i="5"/>
  <c r="BF90" i="5"/>
  <c r="AA88" i="5"/>
  <c r="AB87" i="5"/>
  <c r="AC87" i="5"/>
  <c r="AZ175" i="5"/>
  <c r="BC174" i="5"/>
  <c r="AJ170" i="5"/>
  <c r="AT171" i="5"/>
  <c r="Z175" i="5"/>
  <c r="BB67" i="22"/>
  <c r="AU176" i="5"/>
  <c r="BH66" i="22"/>
  <c r="AX175" i="5"/>
  <c r="AC175" i="5"/>
  <c r="X93" i="5"/>
  <c r="Y92" i="5"/>
  <c r="Z92" i="5"/>
  <c r="AZ63" i="22"/>
  <c r="Y171" i="5"/>
  <c r="BF67" i="22"/>
  <c r="BB176" i="5"/>
  <c r="AB175" i="5"/>
  <c r="BG175" i="5"/>
  <c r="T93" i="5"/>
  <c r="AE92" i="5"/>
  <c r="AF92" i="5"/>
  <c r="AR69" i="22"/>
  <c r="AO175" i="5"/>
  <c r="AS86" i="5"/>
  <c r="AT86" i="5"/>
  <c r="AR87" i="5"/>
  <c r="A120" i="32"/>
  <c r="AK92" i="5"/>
  <c r="BG67" i="22"/>
  <c r="BE67" i="22"/>
  <c r="BA67" i="22"/>
  <c r="AA170" i="5"/>
  <c r="BF170" i="5"/>
  <c r="BD62" i="22"/>
  <c r="H83" i="22"/>
  <c r="B84" i="22"/>
  <c r="C83" i="22"/>
  <c r="D82" i="22"/>
  <c r="F82" i="22"/>
  <c r="E82" i="22"/>
  <c r="S85" i="22"/>
  <c r="Y84" i="22"/>
  <c r="W85" i="22"/>
  <c r="T84" i="22"/>
  <c r="V84" i="22"/>
  <c r="AB83" i="22"/>
  <c r="AA84" i="22"/>
  <c r="AG83" i="22"/>
  <c r="AI85" i="22"/>
  <c r="AJ84" i="22"/>
  <c r="AO84" i="22"/>
  <c r="Q84" i="22"/>
  <c r="O85" i="22"/>
  <c r="L84" i="22"/>
  <c r="K85" i="22"/>
  <c r="AD82" i="22"/>
  <c r="AE82" i="22"/>
  <c r="AM83" i="22"/>
  <c r="AL83" i="22"/>
  <c r="AP178" i="5"/>
  <c r="AS72" i="22"/>
  <c r="AG92" i="5"/>
  <c r="AH91" i="5"/>
  <c r="AI91" i="5"/>
  <c r="AL175" i="5"/>
  <c r="AM175" i="5"/>
  <c r="AV70" i="22"/>
  <c r="AS176" i="5"/>
  <c r="D125" i="32"/>
  <c r="BA92" i="5"/>
  <c r="BD92" i="5"/>
  <c r="E125" i="32"/>
  <c r="AU70" i="22"/>
  <c r="AR176" i="5"/>
  <c r="BA171" i="5"/>
  <c r="BD171" i="5"/>
  <c r="AK175" i="5"/>
  <c r="BC175" i="5"/>
  <c r="AY172" i="5"/>
  <c r="BH175" i="5"/>
  <c r="AT172" i="5"/>
  <c r="X94" i="5"/>
  <c r="Y93" i="5"/>
  <c r="Z93" i="5"/>
  <c r="Q93" i="5"/>
  <c r="R93" i="5"/>
  <c r="N93" i="5"/>
  <c r="O93" i="5"/>
  <c r="C94" i="5"/>
  <c r="C120" i="32"/>
  <c r="AY86" i="5"/>
  <c r="AZ86" i="5"/>
  <c r="AX87" i="5"/>
  <c r="U90" i="5"/>
  <c r="V89" i="5"/>
  <c r="W89" i="5"/>
  <c r="AZ64" i="22"/>
  <c r="Y172" i="5"/>
  <c r="BE172" i="5"/>
  <c r="BE173" i="5"/>
  <c r="AO176" i="5"/>
  <c r="AR70" i="22"/>
  <c r="G94" i="5"/>
  <c r="H93" i="5"/>
  <c r="I93" i="5"/>
  <c r="BH67" i="22"/>
  <c r="AX176" i="5"/>
  <c r="AC176" i="5"/>
  <c r="AE93" i="5"/>
  <c r="AF93" i="5"/>
  <c r="T94" i="5"/>
  <c r="BD63" i="22"/>
  <c r="BA172" i="5"/>
  <c r="AA171" i="5"/>
  <c r="BF171" i="5"/>
  <c r="AQ175" i="5"/>
  <c r="AT69" i="22"/>
  <c r="D90" i="5"/>
  <c r="E89" i="5"/>
  <c r="F89" i="5"/>
  <c r="AL89" i="5"/>
  <c r="AY64" i="22"/>
  <c r="AW176" i="5"/>
  <c r="AZ176" i="5"/>
  <c r="AN175" i="5"/>
  <c r="BF68" i="22"/>
  <c r="BB177" i="5"/>
  <c r="AB176" i="5"/>
  <c r="AM176" i="5"/>
  <c r="AS87" i="5"/>
  <c r="AT87" i="5"/>
  <c r="AR88" i="5"/>
  <c r="A121" i="32"/>
  <c r="K89" i="5"/>
  <c r="L89" i="5"/>
  <c r="J90" i="5"/>
  <c r="AA89" i="5"/>
  <c r="AB88" i="5"/>
  <c r="AC88" i="5"/>
  <c r="B125" i="32"/>
  <c r="AU92" i="5"/>
  <c r="AV91" i="5"/>
  <c r="AW91" i="5"/>
  <c r="BB68" i="22"/>
  <c r="AU177" i="5"/>
  <c r="Z176" i="5"/>
  <c r="AK93" i="5"/>
  <c r="BG68" i="22"/>
  <c r="BE68" i="22"/>
  <c r="BA68" i="22"/>
  <c r="AQ92" i="5"/>
  <c r="BE91" i="5"/>
  <c r="BF91" i="5"/>
  <c r="BB91" i="5"/>
  <c r="BC91" i="5"/>
  <c r="AN88" i="5"/>
  <c r="BC63" i="22"/>
  <c r="AV171" i="5"/>
  <c r="AJ171" i="5"/>
  <c r="B85" i="22"/>
  <c r="C84" i="22"/>
  <c r="H84" i="22"/>
  <c r="D83" i="22"/>
  <c r="F83" i="22"/>
  <c r="E83" i="22"/>
  <c r="S86" i="22"/>
  <c r="T85" i="22"/>
  <c r="V85" i="22"/>
  <c r="Y85" i="22"/>
  <c r="W86" i="22"/>
  <c r="K86" i="22"/>
  <c r="L85" i="22"/>
  <c r="N85" i="22"/>
  <c r="Q85" i="22"/>
  <c r="AJ85" i="22"/>
  <c r="AI86" i="22"/>
  <c r="AO85" i="22"/>
  <c r="O84" i="22"/>
  <c r="N84" i="22"/>
  <c r="AM84" i="22"/>
  <c r="AL84" i="22"/>
  <c r="AD83" i="22"/>
  <c r="AE83" i="22"/>
  <c r="AG84" i="22"/>
  <c r="AA85" i="22"/>
  <c r="AB84" i="22"/>
  <c r="AG93" i="5"/>
  <c r="AH92" i="5"/>
  <c r="AI92" i="5"/>
  <c r="AP179" i="5"/>
  <c r="AS73" i="22"/>
  <c r="E126" i="32"/>
  <c r="BD93" i="5"/>
  <c r="AV71" i="22"/>
  <c r="AS177" i="5"/>
  <c r="AU71" i="22"/>
  <c r="AR177" i="5"/>
  <c r="BA93" i="5"/>
  <c r="D126" i="32"/>
  <c r="AK176" i="5"/>
  <c r="AY173" i="5"/>
  <c r="AV172" i="5"/>
  <c r="AN176" i="5"/>
  <c r="AW177" i="5"/>
  <c r="AL176" i="5"/>
  <c r="BG176" i="5"/>
  <c r="BH176" i="5"/>
  <c r="BC176" i="5"/>
  <c r="AT173" i="5"/>
  <c r="BH68" i="22"/>
  <c r="AX177" i="5"/>
  <c r="AC177" i="5"/>
  <c r="BH177" i="5"/>
  <c r="AS88" i="5"/>
  <c r="AT88" i="5"/>
  <c r="AR89" i="5"/>
  <c r="A122" i="32"/>
  <c r="BB92" i="5"/>
  <c r="BC92" i="5"/>
  <c r="AQ93" i="5"/>
  <c r="BE92" i="5"/>
  <c r="BF92" i="5"/>
  <c r="BB69" i="22"/>
  <c r="AU178" i="5"/>
  <c r="Z177" i="5"/>
  <c r="AK94" i="5"/>
  <c r="BA69" i="22"/>
  <c r="BE69" i="22"/>
  <c r="BG69" i="22"/>
  <c r="B126" i="32"/>
  <c r="AV92" i="5"/>
  <c r="AW92" i="5"/>
  <c r="AU93" i="5"/>
  <c r="J91" i="5"/>
  <c r="K90" i="5"/>
  <c r="L90" i="5"/>
  <c r="D91" i="5"/>
  <c r="E90" i="5"/>
  <c r="F90" i="5"/>
  <c r="AR71" i="22"/>
  <c r="AO177" i="5"/>
  <c r="BD172" i="5"/>
  <c r="AJ172" i="5"/>
  <c r="AZ177" i="5"/>
  <c r="AN89" i="5"/>
  <c r="BC64" i="22"/>
  <c r="AA90" i="5"/>
  <c r="AB89" i="5"/>
  <c r="AC89" i="5"/>
  <c r="G95" i="5"/>
  <c r="H94" i="5"/>
  <c r="I94" i="5"/>
  <c r="AA172" i="5"/>
  <c r="BF172" i="5"/>
  <c r="BD64" i="22"/>
  <c r="BA173" i="5"/>
  <c r="AL90" i="5"/>
  <c r="AY65" i="22"/>
  <c r="T95" i="5"/>
  <c r="AE94" i="5"/>
  <c r="AF94" i="5"/>
  <c r="C121" i="32"/>
  <c r="AX88" i="5"/>
  <c r="AY87" i="5"/>
  <c r="AZ87" i="5"/>
  <c r="AB177" i="5"/>
  <c r="BF69" i="22"/>
  <c r="BB178" i="5"/>
  <c r="Y173" i="5"/>
  <c r="AZ65" i="22"/>
  <c r="AT70" i="22"/>
  <c r="AQ176" i="5"/>
  <c r="U91" i="5"/>
  <c r="V90" i="5"/>
  <c r="W90" i="5"/>
  <c r="C95" i="5"/>
  <c r="Q94" i="5"/>
  <c r="R94" i="5"/>
  <c r="N94" i="5"/>
  <c r="O94" i="5"/>
  <c r="X95" i="5"/>
  <c r="Y94" i="5"/>
  <c r="Z94" i="5"/>
  <c r="AN177" i="5"/>
  <c r="C85" i="22"/>
  <c r="H85" i="22"/>
  <c r="B86" i="22"/>
  <c r="E84" i="22"/>
  <c r="F84" i="22"/>
  <c r="D84" i="22"/>
  <c r="S87" i="22"/>
  <c r="Y86" i="22"/>
  <c r="W87" i="22"/>
  <c r="T86" i="22"/>
  <c r="V86" i="22"/>
  <c r="AE84" i="22"/>
  <c r="AD84" i="22"/>
  <c r="AM85" i="22"/>
  <c r="AL85" i="22"/>
  <c r="AB85" i="22"/>
  <c r="AG85" i="22"/>
  <c r="AA86" i="22"/>
  <c r="AJ86" i="22"/>
  <c r="AI87" i="22"/>
  <c r="AO86" i="22"/>
  <c r="L86" i="22"/>
  <c r="K87" i="22"/>
  <c r="Q86" i="22"/>
  <c r="O87" i="22"/>
  <c r="AG94" i="5"/>
  <c r="AH93" i="5"/>
  <c r="AI93" i="5"/>
  <c r="AP180" i="5"/>
  <c r="AS74" i="22"/>
  <c r="AY174" i="5"/>
  <c r="AU72" i="22"/>
  <c r="AR178" i="5"/>
  <c r="E127" i="32"/>
  <c r="BD94" i="5"/>
  <c r="BA94" i="5"/>
  <c r="D127" i="32"/>
  <c r="AV72" i="22"/>
  <c r="AS178" i="5"/>
  <c r="AV173" i="5"/>
  <c r="AK177" i="5"/>
  <c r="AL177" i="5"/>
  <c r="AT174" i="5"/>
  <c r="AW178" i="5"/>
  <c r="BG177" i="5"/>
  <c r="AJ173" i="5"/>
  <c r="BD173" i="5"/>
  <c r="C96" i="5"/>
  <c r="N95" i="5"/>
  <c r="O95" i="5"/>
  <c r="Q95" i="5"/>
  <c r="R95" i="5"/>
  <c r="AQ177" i="5"/>
  <c r="AT71" i="22"/>
  <c r="AL91" i="5"/>
  <c r="AY66" i="22"/>
  <c r="J92" i="5"/>
  <c r="K91" i="5"/>
  <c r="L91" i="5"/>
  <c r="BB70" i="22"/>
  <c r="AU179" i="5"/>
  <c r="Z178" i="5"/>
  <c r="A123" i="32"/>
  <c r="AS89" i="5"/>
  <c r="AT89" i="5"/>
  <c r="AR90" i="5"/>
  <c r="AZ66" i="22"/>
  <c r="Y174" i="5"/>
  <c r="BE174" i="5"/>
  <c r="BE175" i="5"/>
  <c r="BD65" i="22"/>
  <c r="BA174" i="5"/>
  <c r="AA173" i="5"/>
  <c r="BF173" i="5"/>
  <c r="V91" i="5"/>
  <c r="W91" i="5"/>
  <c r="U92" i="5"/>
  <c r="AX89" i="5"/>
  <c r="C122" i="32"/>
  <c r="AY88" i="5"/>
  <c r="AZ88" i="5"/>
  <c r="AE95" i="5"/>
  <c r="AF95" i="5"/>
  <c r="T96" i="5"/>
  <c r="AA91" i="5"/>
  <c r="AB90" i="5"/>
  <c r="AC90" i="5"/>
  <c r="D92" i="5"/>
  <c r="E91" i="5"/>
  <c r="F91" i="5"/>
  <c r="AB178" i="5"/>
  <c r="BF70" i="22"/>
  <c r="BB179" i="5"/>
  <c r="AV174" i="5"/>
  <c r="AM177" i="5"/>
  <c r="BC177" i="5"/>
  <c r="G96" i="5"/>
  <c r="H95" i="5"/>
  <c r="I95" i="5"/>
  <c r="AN90" i="5"/>
  <c r="BC65" i="22"/>
  <c r="AO178" i="5"/>
  <c r="AR72" i="22"/>
  <c r="X96" i="5"/>
  <c r="Y95" i="5"/>
  <c r="Z95" i="5"/>
  <c r="AU94" i="5"/>
  <c r="B127" i="32"/>
  <c r="AV93" i="5"/>
  <c r="AW93" i="5"/>
  <c r="AC178" i="5"/>
  <c r="BH178" i="5"/>
  <c r="BH69" i="22"/>
  <c r="AX178" i="5"/>
  <c r="AK95" i="5"/>
  <c r="BG70" i="22"/>
  <c r="BE70" i="22"/>
  <c r="BA70" i="22"/>
  <c r="AQ94" i="5"/>
  <c r="BE93" i="5"/>
  <c r="BF93" i="5"/>
  <c r="BB93" i="5"/>
  <c r="BC93" i="5"/>
  <c r="AZ178" i="5"/>
  <c r="H86" i="22"/>
  <c r="B87" i="22"/>
  <c r="C86" i="22"/>
  <c r="D85" i="22"/>
  <c r="E85" i="22"/>
  <c r="F85" i="22"/>
  <c r="T87" i="22"/>
  <c r="V87" i="22"/>
  <c r="Y87" i="22"/>
  <c r="W88" i="22"/>
  <c r="S88" i="22"/>
  <c r="O86" i="22"/>
  <c r="N86" i="22"/>
  <c r="K88" i="22"/>
  <c r="L87" i="22"/>
  <c r="N87" i="22"/>
  <c r="Q87" i="22"/>
  <c r="AM86" i="22"/>
  <c r="AL86" i="22"/>
  <c r="AA87" i="22"/>
  <c r="AB86" i="22"/>
  <c r="AG86" i="22"/>
  <c r="AI88" i="22"/>
  <c r="AJ87" i="22"/>
  <c r="AO87" i="22"/>
  <c r="AE85" i="22"/>
  <c r="AD85" i="22"/>
  <c r="AG95" i="5"/>
  <c r="AH94" i="5"/>
  <c r="AI94" i="5"/>
  <c r="AP181" i="5"/>
  <c r="AS75" i="22"/>
  <c r="D128" i="32"/>
  <c r="BA95" i="5"/>
  <c r="AR179" i="5"/>
  <c r="AU73" i="22"/>
  <c r="AS179" i="5"/>
  <c r="AV73" i="22"/>
  <c r="BD95" i="5"/>
  <c r="E128" i="32"/>
  <c r="AK178" i="5"/>
  <c r="AJ174" i="5"/>
  <c r="BG178" i="5"/>
  <c r="AL178" i="5"/>
  <c r="BD174" i="5"/>
  <c r="AW179" i="5"/>
  <c r="AT175" i="5"/>
  <c r="AY175" i="5"/>
  <c r="AM178" i="5"/>
  <c r="BC178" i="5"/>
  <c r="AA174" i="5"/>
  <c r="BF174" i="5"/>
  <c r="BD66" i="22"/>
  <c r="BA175" i="5"/>
  <c r="D93" i="5"/>
  <c r="E92" i="5"/>
  <c r="F92" i="5"/>
  <c r="AX90" i="5"/>
  <c r="C123" i="32"/>
  <c r="AY89" i="5"/>
  <c r="AZ89" i="5"/>
  <c r="AT72" i="22"/>
  <c r="AQ178" i="5"/>
  <c r="Q96" i="5"/>
  <c r="R96" i="5"/>
  <c r="N96" i="5"/>
  <c r="O96" i="5"/>
  <c r="C97" i="5"/>
  <c r="Z179" i="5"/>
  <c r="BB71" i="22"/>
  <c r="AU180" i="5"/>
  <c r="AC179" i="5"/>
  <c r="BH179" i="5"/>
  <c r="BH70" i="22"/>
  <c r="BC179" i="5"/>
  <c r="X97" i="5"/>
  <c r="Y96" i="5"/>
  <c r="Z96" i="5"/>
  <c r="AN91" i="5"/>
  <c r="BC66" i="22"/>
  <c r="U93" i="5"/>
  <c r="V92" i="5"/>
  <c r="W92" i="5"/>
  <c r="J93" i="5"/>
  <c r="K92" i="5"/>
  <c r="L92" i="5"/>
  <c r="AL179" i="5"/>
  <c r="AZ179" i="5"/>
  <c r="AN178" i="5"/>
  <c r="BE94" i="5"/>
  <c r="BF94" i="5"/>
  <c r="AQ95" i="5"/>
  <c r="BB94" i="5"/>
  <c r="BC94" i="5"/>
  <c r="AE96" i="5"/>
  <c r="AF96" i="5"/>
  <c r="T97" i="5"/>
  <c r="BF71" i="22"/>
  <c r="AB179" i="5"/>
  <c r="AU95" i="5"/>
  <c r="B128" i="32"/>
  <c r="AV94" i="5"/>
  <c r="AW94" i="5"/>
  <c r="G97" i="5"/>
  <c r="H96" i="5"/>
  <c r="I96" i="5"/>
  <c r="AS90" i="5"/>
  <c r="AT90" i="5"/>
  <c r="AR91" i="5"/>
  <c r="A124" i="32"/>
  <c r="AL92" i="5"/>
  <c r="AY67" i="22"/>
  <c r="AK96" i="5"/>
  <c r="BE71" i="22"/>
  <c r="BA71" i="22"/>
  <c r="BG71" i="22"/>
  <c r="AO179" i="5"/>
  <c r="AR73" i="22"/>
  <c r="AA92" i="5"/>
  <c r="AB91" i="5"/>
  <c r="AC91" i="5"/>
  <c r="Y175" i="5"/>
  <c r="AZ67" i="22"/>
  <c r="AX179" i="5"/>
  <c r="H87" i="22"/>
  <c r="B88" i="22"/>
  <c r="C87" i="22"/>
  <c r="D86" i="22"/>
  <c r="E86" i="22"/>
  <c r="F86" i="22"/>
  <c r="S89" i="22"/>
  <c r="T88" i="22"/>
  <c r="V88" i="22"/>
  <c r="Y88" i="22"/>
  <c r="W89" i="22"/>
  <c r="AD86" i="22"/>
  <c r="AE86" i="22"/>
  <c r="AI89" i="22"/>
  <c r="AJ88" i="22"/>
  <c r="AO88" i="22"/>
  <c r="AM87" i="22"/>
  <c r="AL87" i="22"/>
  <c r="Q88" i="22"/>
  <c r="O89" i="22"/>
  <c r="K89" i="22"/>
  <c r="L88" i="22"/>
  <c r="AG87" i="22"/>
  <c r="AB87" i="22"/>
  <c r="AA88" i="22"/>
  <c r="AG96" i="5"/>
  <c r="AH95" i="5"/>
  <c r="AI95" i="5"/>
  <c r="AS76" i="22"/>
  <c r="AP182" i="5"/>
  <c r="AK179" i="5"/>
  <c r="AS180" i="5"/>
  <c r="AV74" i="22"/>
  <c r="D129" i="32"/>
  <c r="BA96" i="5"/>
  <c r="BD96" i="5"/>
  <c r="E129" i="32"/>
  <c r="AR180" i="5"/>
  <c r="AU74" i="22"/>
  <c r="AJ175" i="5"/>
  <c r="AW180" i="5"/>
  <c r="BG179" i="5"/>
  <c r="AM179" i="5"/>
  <c r="AZ180" i="5"/>
  <c r="BB180" i="5"/>
  <c r="AY176" i="5"/>
  <c r="AV175" i="5"/>
  <c r="AT176" i="5"/>
  <c r="K93" i="5"/>
  <c r="L93" i="5"/>
  <c r="J94" i="5"/>
  <c r="E93" i="5"/>
  <c r="F93" i="5"/>
  <c r="D94" i="5"/>
  <c r="AE97" i="5"/>
  <c r="AF97" i="5"/>
  <c r="T98" i="5"/>
  <c r="AQ96" i="5"/>
  <c r="BB95" i="5"/>
  <c r="BC95" i="5"/>
  <c r="BE95" i="5"/>
  <c r="BF95" i="5"/>
  <c r="AA175" i="5"/>
  <c r="BF175" i="5"/>
  <c r="BD67" i="22"/>
  <c r="Q97" i="5"/>
  <c r="R97" i="5"/>
  <c r="N97" i="5"/>
  <c r="O97" i="5"/>
  <c r="C98" i="5"/>
  <c r="AQ179" i="5"/>
  <c r="AT73" i="22"/>
  <c r="AA93" i="5"/>
  <c r="AB92" i="5"/>
  <c r="AC92" i="5"/>
  <c r="BB72" i="22"/>
  <c r="AU181" i="5"/>
  <c r="Z180" i="5"/>
  <c r="AL180" i="5"/>
  <c r="AK97" i="5"/>
  <c r="BA72" i="22"/>
  <c r="BE72" i="22"/>
  <c r="BG72" i="22"/>
  <c r="AS91" i="5"/>
  <c r="AT91" i="5"/>
  <c r="A125" i="32"/>
  <c r="AR92" i="5"/>
  <c r="U94" i="5"/>
  <c r="V93" i="5"/>
  <c r="W93" i="5"/>
  <c r="X98" i="5"/>
  <c r="Y97" i="5"/>
  <c r="Z97" i="5"/>
  <c r="C124" i="32"/>
  <c r="AX91" i="5"/>
  <c r="AY90" i="5"/>
  <c r="AZ90" i="5"/>
  <c r="BD175" i="5"/>
  <c r="AN179" i="5"/>
  <c r="AL93" i="5"/>
  <c r="AY68" i="22"/>
  <c r="B129" i="32"/>
  <c r="AV95" i="5"/>
  <c r="AW95" i="5"/>
  <c r="AU96" i="5"/>
  <c r="AN92" i="5"/>
  <c r="BC67" i="22"/>
  <c r="AO180" i="5"/>
  <c r="AR74" i="22"/>
  <c r="Y176" i="5"/>
  <c r="BE176" i="5"/>
  <c r="BE177" i="5"/>
  <c r="AZ68" i="22"/>
  <c r="BH71" i="22"/>
  <c r="AX180" i="5"/>
  <c r="AC180" i="5"/>
  <c r="BH180" i="5"/>
  <c r="BF72" i="22"/>
  <c r="AB180" i="5"/>
  <c r="G98" i="5"/>
  <c r="H97" i="5"/>
  <c r="I97" i="5"/>
  <c r="B89" i="22"/>
  <c r="C88" i="22"/>
  <c r="H88" i="22"/>
  <c r="E87" i="22"/>
  <c r="D87" i="22"/>
  <c r="F87" i="22"/>
  <c r="Y89" i="22"/>
  <c r="W90" i="22"/>
  <c r="S90" i="22"/>
  <c r="T89" i="22"/>
  <c r="V89" i="22"/>
  <c r="AG88" i="22"/>
  <c r="AA89" i="22"/>
  <c r="AB88" i="22"/>
  <c r="O88" i="22"/>
  <c r="N88" i="22"/>
  <c r="AD87" i="22"/>
  <c r="AE87" i="22"/>
  <c r="AM88" i="22"/>
  <c r="AL88" i="22"/>
  <c r="K90" i="22"/>
  <c r="L89" i="22"/>
  <c r="N89" i="22"/>
  <c r="Q89" i="22"/>
  <c r="AJ89" i="22"/>
  <c r="AI90" i="22"/>
  <c r="AO89" i="22"/>
  <c r="AG97" i="5"/>
  <c r="AH96" i="5"/>
  <c r="AI96" i="5"/>
  <c r="AS77" i="22"/>
  <c r="AP183" i="5"/>
  <c r="AV176" i="5"/>
  <c r="AM180" i="5"/>
  <c r="E130" i="32"/>
  <c r="BD97" i="5"/>
  <c r="AS181" i="5"/>
  <c r="AV75" i="22"/>
  <c r="AR181" i="5"/>
  <c r="AU75" i="22"/>
  <c r="BA97" i="5"/>
  <c r="D130" i="32"/>
  <c r="AK180" i="5"/>
  <c r="AW181" i="5"/>
  <c r="AT177" i="5"/>
  <c r="BD176" i="5"/>
  <c r="AY177" i="5"/>
  <c r="AZ181" i="5"/>
  <c r="AN180" i="5"/>
  <c r="BG180" i="5"/>
  <c r="BA176" i="5"/>
  <c r="G99" i="5"/>
  <c r="H98" i="5"/>
  <c r="I98" i="5"/>
  <c r="BH72" i="22"/>
  <c r="AX181" i="5"/>
  <c r="AC181" i="5"/>
  <c r="Z181" i="5"/>
  <c r="BB73" i="22"/>
  <c r="AU182" i="5"/>
  <c r="C99" i="5"/>
  <c r="Q98" i="5"/>
  <c r="R98" i="5"/>
  <c r="N98" i="5"/>
  <c r="O98" i="5"/>
  <c r="B130" i="32"/>
  <c r="AU97" i="5"/>
  <c r="AV96" i="5"/>
  <c r="AW96" i="5"/>
  <c r="AL94" i="5"/>
  <c r="AY69" i="22"/>
  <c r="C125" i="32"/>
  <c r="AX92" i="5"/>
  <c r="AY91" i="5"/>
  <c r="AZ91" i="5"/>
  <c r="BE96" i="5"/>
  <c r="BF96" i="5"/>
  <c r="BB96" i="5"/>
  <c r="BC96" i="5"/>
  <c r="AQ97" i="5"/>
  <c r="BD68" i="22"/>
  <c r="AA176" i="5"/>
  <c r="BF176" i="5"/>
  <c r="AS92" i="5"/>
  <c r="AT92" i="5"/>
  <c r="AR93" i="5"/>
  <c r="A126" i="32"/>
  <c r="AB181" i="5"/>
  <c r="BG181" i="5"/>
  <c r="BF73" i="22"/>
  <c r="AK98" i="5"/>
  <c r="BE73" i="22"/>
  <c r="BA73" i="22"/>
  <c r="BG73" i="22"/>
  <c r="AA94" i="5"/>
  <c r="AB93" i="5"/>
  <c r="AC93" i="5"/>
  <c r="K94" i="5"/>
  <c r="L94" i="5"/>
  <c r="J95" i="5"/>
  <c r="AL181" i="5"/>
  <c r="BB181" i="5"/>
  <c r="AJ176" i="5"/>
  <c r="U95" i="5"/>
  <c r="V94" i="5"/>
  <c r="W94" i="5"/>
  <c r="T99" i="5"/>
  <c r="AE98" i="5"/>
  <c r="AF98" i="5"/>
  <c r="AR75" i="22"/>
  <c r="AO181" i="5"/>
  <c r="D95" i="5"/>
  <c r="E94" i="5"/>
  <c r="F94" i="5"/>
  <c r="AN93" i="5"/>
  <c r="BC68" i="22"/>
  <c r="Y177" i="5"/>
  <c r="BD177" i="5"/>
  <c r="AZ69" i="22"/>
  <c r="X99" i="5"/>
  <c r="Y98" i="5"/>
  <c r="Z98" i="5"/>
  <c r="AQ180" i="5"/>
  <c r="AT74" i="22"/>
  <c r="AK181" i="5"/>
  <c r="BC180" i="5"/>
  <c r="B90" i="22"/>
  <c r="C89" i="22"/>
  <c r="H89" i="22"/>
  <c r="F88" i="22"/>
  <c r="D88" i="22"/>
  <c r="E88" i="22"/>
  <c r="T90" i="22"/>
  <c r="V90" i="22"/>
  <c r="Y90" i="22"/>
  <c r="W91" i="22"/>
  <c r="S91" i="22"/>
  <c r="L90" i="22"/>
  <c r="K91" i="22"/>
  <c r="Q90" i="22"/>
  <c r="O91" i="22"/>
  <c r="AG89" i="22"/>
  <c r="AA90" i="22"/>
  <c r="AB89" i="22"/>
  <c r="AM89" i="22"/>
  <c r="AL89" i="22"/>
  <c r="AE88" i="22"/>
  <c r="AD88" i="22"/>
  <c r="AJ90" i="22"/>
  <c r="AI91" i="22"/>
  <c r="AO90" i="22"/>
  <c r="AG98" i="5"/>
  <c r="AH97" i="5"/>
  <c r="AI97" i="5"/>
  <c r="AP184" i="5"/>
  <c r="AS78" i="22"/>
  <c r="AV177" i="5"/>
  <c r="AU76" i="22"/>
  <c r="AR182" i="5"/>
  <c r="E131" i="32"/>
  <c r="BD98" i="5"/>
  <c r="BA98" i="5"/>
  <c r="D131" i="32"/>
  <c r="AV76" i="22"/>
  <c r="AS182" i="5"/>
  <c r="AT178" i="5"/>
  <c r="AW182" i="5"/>
  <c r="AN181" i="5"/>
  <c r="BA177" i="5"/>
  <c r="AY178" i="5"/>
  <c r="AM181" i="5"/>
  <c r="AZ182" i="5"/>
  <c r="BC181" i="5"/>
  <c r="Y99" i="5"/>
  <c r="Z99" i="5"/>
  <c r="X100" i="5"/>
  <c r="AN94" i="5"/>
  <c r="BC69" i="22"/>
  <c r="AR76" i="22"/>
  <c r="AO182" i="5"/>
  <c r="AU98" i="5"/>
  <c r="B131" i="32"/>
  <c r="AV97" i="5"/>
  <c r="AW97" i="5"/>
  <c r="AE99" i="5"/>
  <c r="AF99" i="5"/>
  <c r="T100" i="5"/>
  <c r="AC182" i="5"/>
  <c r="BH73" i="22"/>
  <c r="AX182" i="5"/>
  <c r="A127" i="32"/>
  <c r="AS93" i="5"/>
  <c r="AT93" i="5"/>
  <c r="AR94" i="5"/>
  <c r="AQ98" i="5"/>
  <c r="BB97" i="5"/>
  <c r="BC97" i="5"/>
  <c r="BE97" i="5"/>
  <c r="BF97" i="5"/>
  <c r="AX93" i="5"/>
  <c r="C126" i="32"/>
  <c r="AY92" i="5"/>
  <c r="AZ92" i="5"/>
  <c r="D96" i="5"/>
  <c r="E95" i="5"/>
  <c r="F95" i="5"/>
  <c r="J96" i="5"/>
  <c r="K95" i="5"/>
  <c r="L95" i="5"/>
  <c r="AB182" i="5"/>
  <c r="BG182" i="5"/>
  <c r="BF74" i="22"/>
  <c r="AL95" i="5"/>
  <c r="AY70" i="22"/>
  <c r="G100" i="5"/>
  <c r="H99" i="5"/>
  <c r="I99" i="5"/>
  <c r="BH181" i="5"/>
  <c r="AJ177" i="5"/>
  <c r="C100" i="5"/>
  <c r="N99" i="5"/>
  <c r="O99" i="5"/>
  <c r="Q99" i="5"/>
  <c r="R99" i="5"/>
  <c r="BD69" i="22"/>
  <c r="AA177" i="5"/>
  <c r="BF177" i="5"/>
  <c r="AK99" i="5"/>
  <c r="BG74" i="22"/>
  <c r="BE74" i="22"/>
  <c r="BA74" i="22"/>
  <c r="AQ181" i="5"/>
  <c r="AT75" i="22"/>
  <c r="U96" i="5"/>
  <c r="V95" i="5"/>
  <c r="W95" i="5"/>
  <c r="AB94" i="5"/>
  <c r="AC94" i="5"/>
  <c r="AA95" i="5"/>
  <c r="Z182" i="5"/>
  <c r="AK182" i="5"/>
  <c r="BB74" i="22"/>
  <c r="AU183" i="5"/>
  <c r="AZ70" i="22"/>
  <c r="AT179" i="5"/>
  <c r="Y178" i="5"/>
  <c r="BE178" i="5"/>
  <c r="BE179" i="5"/>
  <c r="BB182" i="5"/>
  <c r="BB183" i="5"/>
  <c r="AL182" i="5"/>
  <c r="F89" i="22"/>
  <c r="D89" i="22"/>
  <c r="E89" i="22"/>
  <c r="C90" i="22"/>
  <c r="H90" i="22"/>
  <c r="B91" i="22"/>
  <c r="T91" i="22"/>
  <c r="V91" i="22"/>
  <c r="S92" i="22"/>
  <c r="Y91" i="22"/>
  <c r="W92" i="22"/>
  <c r="AI92" i="22"/>
  <c r="AJ91" i="22"/>
  <c r="AO91" i="22"/>
  <c r="AG90" i="22"/>
  <c r="AA91" i="22"/>
  <c r="AB90" i="22"/>
  <c r="K92" i="22"/>
  <c r="Q91" i="22"/>
  <c r="L91" i="22"/>
  <c r="N91" i="22"/>
  <c r="AM90" i="22"/>
  <c r="AL90" i="22"/>
  <c r="AD89" i="22"/>
  <c r="AE89" i="22"/>
  <c r="O90" i="22"/>
  <c r="N90" i="22"/>
  <c r="AG99" i="5"/>
  <c r="AH98" i="5"/>
  <c r="AI98" i="5"/>
  <c r="AS79" i="22"/>
  <c r="AP185" i="5"/>
  <c r="BD178" i="5"/>
  <c r="AV178" i="5"/>
  <c r="D132" i="32"/>
  <c r="BA99" i="5"/>
  <c r="AU77" i="22"/>
  <c r="AR183" i="5"/>
  <c r="AV77" i="22"/>
  <c r="AS183" i="5"/>
  <c r="BD99" i="5"/>
  <c r="E132" i="32"/>
  <c r="AW183" i="5"/>
  <c r="BC182" i="5"/>
  <c r="AN182" i="5"/>
  <c r="AJ178" i="5"/>
  <c r="AY179" i="5"/>
  <c r="BA178" i="5"/>
  <c r="T101" i="5"/>
  <c r="AE100" i="5"/>
  <c r="AF100" i="5"/>
  <c r="BD70" i="22"/>
  <c r="AA178" i="5"/>
  <c r="BF178" i="5"/>
  <c r="BH74" i="22"/>
  <c r="AC183" i="5"/>
  <c r="AN183" i="5"/>
  <c r="AX94" i="5"/>
  <c r="AY93" i="5"/>
  <c r="AZ93" i="5"/>
  <c r="C127" i="32"/>
  <c r="AS94" i="5"/>
  <c r="AT94" i="5"/>
  <c r="AR95" i="5"/>
  <c r="A128" i="32"/>
  <c r="AO183" i="5"/>
  <c r="AR77" i="22"/>
  <c r="AA96" i="5"/>
  <c r="AB95" i="5"/>
  <c r="AC95" i="5"/>
  <c r="AQ182" i="5"/>
  <c r="AT76" i="22"/>
  <c r="AB183" i="5"/>
  <c r="BG183" i="5"/>
  <c r="BF75" i="22"/>
  <c r="Q100" i="5"/>
  <c r="R100" i="5"/>
  <c r="C101" i="5"/>
  <c r="N100" i="5"/>
  <c r="O100" i="5"/>
  <c r="AL96" i="5"/>
  <c r="AY71" i="22"/>
  <c r="J97" i="5"/>
  <c r="K96" i="5"/>
  <c r="L96" i="5"/>
  <c r="BB98" i="5"/>
  <c r="BC98" i="5"/>
  <c r="AQ99" i="5"/>
  <c r="BE98" i="5"/>
  <c r="BF98" i="5"/>
  <c r="X101" i="5"/>
  <c r="Y100" i="5"/>
  <c r="Z100" i="5"/>
  <c r="AX183" i="5"/>
  <c r="AZ183" i="5"/>
  <c r="AM182" i="5"/>
  <c r="AM183" i="5"/>
  <c r="Z183" i="5"/>
  <c r="AK183" i="5"/>
  <c r="BB75" i="22"/>
  <c r="AU184" i="5"/>
  <c r="G101" i="5"/>
  <c r="H100" i="5"/>
  <c r="I100" i="5"/>
  <c r="D97" i="5"/>
  <c r="E96" i="5"/>
  <c r="F96" i="5"/>
  <c r="U97" i="5"/>
  <c r="V96" i="5"/>
  <c r="W96" i="5"/>
  <c r="AK100" i="5"/>
  <c r="BA75" i="22"/>
  <c r="BG75" i="22"/>
  <c r="BE75" i="22"/>
  <c r="Y179" i="5"/>
  <c r="BD179" i="5"/>
  <c r="AZ71" i="22"/>
  <c r="AU99" i="5"/>
  <c r="B132" i="32"/>
  <c r="AV98" i="5"/>
  <c r="AW98" i="5"/>
  <c r="AN95" i="5"/>
  <c r="BC70" i="22"/>
  <c r="BA179" i="5"/>
  <c r="BB184" i="5"/>
  <c r="BH182" i="5"/>
  <c r="C91" i="22"/>
  <c r="H91" i="22"/>
  <c r="B92" i="22"/>
  <c r="E90" i="22"/>
  <c r="D90" i="22"/>
  <c r="F90" i="22"/>
  <c r="T92" i="22"/>
  <c r="V92" i="22"/>
  <c r="S93" i="22"/>
  <c r="Y92" i="22"/>
  <c r="W93" i="22"/>
  <c r="AM91" i="22"/>
  <c r="AL91" i="22"/>
  <c r="AB91" i="22"/>
  <c r="AA92" i="22"/>
  <c r="AG91" i="22"/>
  <c r="Q92" i="22"/>
  <c r="O93" i="22"/>
  <c r="L92" i="22"/>
  <c r="K93" i="22"/>
  <c r="AI93" i="22"/>
  <c r="AJ92" i="22"/>
  <c r="AO92" i="22"/>
  <c r="AD90" i="22"/>
  <c r="AE90" i="22"/>
  <c r="AG100" i="5"/>
  <c r="AH99" i="5"/>
  <c r="AI99" i="5"/>
  <c r="AS80" i="22"/>
  <c r="AP186" i="5"/>
  <c r="AV179" i="5"/>
  <c r="AV78" i="22"/>
  <c r="AS184" i="5"/>
  <c r="D133" i="32"/>
  <c r="BA100" i="5"/>
  <c r="BD100" i="5"/>
  <c r="E133" i="32"/>
  <c r="AU78" i="22"/>
  <c r="AR184" i="5"/>
  <c r="AW184" i="5"/>
  <c r="BC183" i="5"/>
  <c r="BH183" i="5"/>
  <c r="AJ179" i="5"/>
  <c r="AY180" i="5"/>
  <c r="AZ184" i="5"/>
  <c r="BH75" i="22"/>
  <c r="AC184" i="5"/>
  <c r="AN184" i="5"/>
  <c r="AL97" i="5"/>
  <c r="AY72" i="22"/>
  <c r="B133" i="32"/>
  <c r="AU100" i="5"/>
  <c r="AV99" i="5"/>
  <c r="AW99" i="5"/>
  <c r="AK101" i="5"/>
  <c r="BG76" i="22"/>
  <c r="BA76" i="22"/>
  <c r="BE76" i="22"/>
  <c r="E97" i="5"/>
  <c r="F97" i="5"/>
  <c r="D98" i="5"/>
  <c r="AZ72" i="22"/>
  <c r="Y180" i="5"/>
  <c r="BE180" i="5"/>
  <c r="BE181" i="5"/>
  <c r="U98" i="5"/>
  <c r="V97" i="5"/>
  <c r="W97" i="5"/>
  <c r="G102" i="5"/>
  <c r="H101" i="5"/>
  <c r="I101" i="5"/>
  <c r="X102" i="5"/>
  <c r="Y101" i="5"/>
  <c r="Z101" i="5"/>
  <c r="AA97" i="5"/>
  <c r="AB96" i="5"/>
  <c r="AC96" i="5"/>
  <c r="AS95" i="5"/>
  <c r="AT95" i="5"/>
  <c r="AR96" i="5"/>
  <c r="A129" i="32"/>
  <c r="C128" i="32"/>
  <c r="AX95" i="5"/>
  <c r="AY94" i="5"/>
  <c r="AZ94" i="5"/>
  <c r="AT180" i="5"/>
  <c r="AT181" i="5"/>
  <c r="AL183" i="5"/>
  <c r="AN96" i="5"/>
  <c r="BC71" i="22"/>
  <c r="BD71" i="22"/>
  <c r="AV180" i="5"/>
  <c r="AA179" i="5"/>
  <c r="BF179" i="5"/>
  <c r="AQ100" i="5"/>
  <c r="BE99" i="5"/>
  <c r="BF99" i="5"/>
  <c r="BB99" i="5"/>
  <c r="BC99" i="5"/>
  <c r="AE101" i="5"/>
  <c r="AF101" i="5"/>
  <c r="T102" i="5"/>
  <c r="BF76" i="22"/>
  <c r="BB185" i="5"/>
  <c r="AB184" i="5"/>
  <c r="AM184" i="5"/>
  <c r="Z184" i="5"/>
  <c r="AK184" i="5"/>
  <c r="BB76" i="22"/>
  <c r="AU185" i="5"/>
  <c r="J98" i="5"/>
  <c r="K97" i="5"/>
  <c r="L97" i="5"/>
  <c r="Q101" i="5"/>
  <c r="R101" i="5"/>
  <c r="N101" i="5"/>
  <c r="O101" i="5"/>
  <c r="C102" i="5"/>
  <c r="AQ183" i="5"/>
  <c r="AT77" i="22"/>
  <c r="AR78" i="22"/>
  <c r="AO184" i="5"/>
  <c r="E91" i="22"/>
  <c r="D91" i="22"/>
  <c r="F91" i="22"/>
  <c r="C92" i="22"/>
  <c r="H92" i="22"/>
  <c r="B93" i="22"/>
  <c r="T93" i="22"/>
  <c r="V93" i="22"/>
  <c r="Y93" i="22"/>
  <c r="W94" i="22"/>
  <c r="S94" i="22"/>
  <c r="AD91" i="22"/>
  <c r="AE91" i="22"/>
  <c r="AJ93" i="22"/>
  <c r="AI94" i="22"/>
  <c r="AO93" i="22"/>
  <c r="AA93" i="22"/>
  <c r="AG92" i="22"/>
  <c r="AB92" i="22"/>
  <c r="AM92" i="22"/>
  <c r="AL92" i="22"/>
  <c r="K94" i="22"/>
  <c r="L93" i="22"/>
  <c r="N93" i="22"/>
  <c r="Q93" i="22"/>
  <c r="O92" i="22"/>
  <c r="N92" i="22"/>
  <c r="AS81" i="22"/>
  <c r="AP188" i="5"/>
  <c r="AP187" i="5"/>
  <c r="AG101" i="5"/>
  <c r="AH100" i="5"/>
  <c r="AI100" i="5"/>
  <c r="E134" i="32"/>
  <c r="BD101" i="5"/>
  <c r="AS185" i="5"/>
  <c r="AV79" i="22"/>
  <c r="AR185" i="5"/>
  <c r="AU79" i="22"/>
  <c r="BA101" i="5"/>
  <c r="D134" i="32"/>
  <c r="BC184" i="5"/>
  <c r="BG184" i="5"/>
  <c r="BH184" i="5"/>
  <c r="AY181" i="5"/>
  <c r="AZ185" i="5"/>
  <c r="AX184" i="5"/>
  <c r="BH76" i="22"/>
  <c r="AX185" i="5"/>
  <c r="C103" i="5"/>
  <c r="Q102" i="5"/>
  <c r="R102" i="5"/>
  <c r="N102" i="5"/>
  <c r="O102" i="5"/>
  <c r="B134" i="32"/>
  <c r="AU101" i="5"/>
  <c r="AV100" i="5"/>
  <c r="AW100" i="5"/>
  <c r="AQ184" i="5"/>
  <c r="AT78" i="22"/>
  <c r="BB100" i="5"/>
  <c r="BC100" i="5"/>
  <c r="BE100" i="5"/>
  <c r="BF100" i="5"/>
  <c r="AQ101" i="5"/>
  <c r="AN97" i="5"/>
  <c r="BC72" i="22"/>
  <c r="AS96" i="5"/>
  <c r="AT96" i="5"/>
  <c r="AR97" i="5"/>
  <c r="A130" i="32"/>
  <c r="D99" i="5"/>
  <c r="E98" i="5"/>
  <c r="F98" i="5"/>
  <c r="AL98" i="5"/>
  <c r="AY73" i="22"/>
  <c r="BA180" i="5"/>
  <c r="AW185" i="5"/>
  <c r="AJ180" i="5"/>
  <c r="J99" i="5"/>
  <c r="K98" i="5"/>
  <c r="L98" i="5"/>
  <c r="AB185" i="5"/>
  <c r="AM185" i="5"/>
  <c r="BF77" i="22"/>
  <c r="BB186" i="5"/>
  <c r="AC185" i="5"/>
  <c r="AN185" i="5"/>
  <c r="C129" i="32"/>
  <c r="AX96" i="5"/>
  <c r="AY95" i="5"/>
  <c r="AZ95" i="5"/>
  <c r="X103" i="5"/>
  <c r="Y102" i="5"/>
  <c r="Z102" i="5"/>
  <c r="U99" i="5"/>
  <c r="V98" i="5"/>
  <c r="W98" i="5"/>
  <c r="AR79" i="22"/>
  <c r="AO185" i="5"/>
  <c r="T103" i="5"/>
  <c r="AE102" i="5"/>
  <c r="AF102" i="5"/>
  <c r="AA180" i="5"/>
  <c r="BF180" i="5"/>
  <c r="BD72" i="22"/>
  <c r="AV181" i="5"/>
  <c r="AA98" i="5"/>
  <c r="AB97" i="5"/>
  <c r="AC97" i="5"/>
  <c r="G103" i="5"/>
  <c r="H102" i="5"/>
  <c r="I102" i="5"/>
  <c r="Z185" i="5"/>
  <c r="AK185" i="5"/>
  <c r="BB77" i="22"/>
  <c r="AU186" i="5"/>
  <c r="AK102" i="5"/>
  <c r="BG77" i="22"/>
  <c r="BE77" i="22"/>
  <c r="BA77" i="22"/>
  <c r="Y181" i="5"/>
  <c r="AZ73" i="22"/>
  <c r="AY182" i="5"/>
  <c r="AL184" i="5"/>
  <c r="BD180" i="5"/>
  <c r="B94" i="22"/>
  <c r="H93" i="22"/>
  <c r="C93" i="22"/>
  <c r="D92" i="22"/>
  <c r="E92" i="22"/>
  <c r="F92" i="22"/>
  <c r="T94" i="22"/>
  <c r="V94" i="22"/>
  <c r="Y94" i="22"/>
  <c r="W95" i="22"/>
  <c r="S95" i="22"/>
  <c r="AG93" i="22"/>
  <c r="AA94" i="22"/>
  <c r="AB93" i="22"/>
  <c r="AM93" i="22"/>
  <c r="AL93" i="22"/>
  <c r="L94" i="22"/>
  <c r="K95" i="22"/>
  <c r="Q94" i="22"/>
  <c r="O95" i="22"/>
  <c r="AE92" i="22"/>
  <c r="AD92" i="22"/>
  <c r="AJ94" i="22"/>
  <c r="AI95" i="22"/>
  <c r="AO94" i="22"/>
  <c r="AG102" i="5"/>
  <c r="AH101" i="5"/>
  <c r="AI101" i="5"/>
  <c r="AR186" i="5"/>
  <c r="AU80" i="22"/>
  <c r="E135" i="32"/>
  <c r="BD102" i="5"/>
  <c r="BA102" i="5"/>
  <c r="D135" i="32"/>
  <c r="AV80" i="22"/>
  <c r="AS186" i="5"/>
  <c r="AT182" i="5"/>
  <c r="BC185" i="5"/>
  <c r="BD181" i="5"/>
  <c r="AZ186" i="5"/>
  <c r="AL185" i="5"/>
  <c r="Z186" i="5"/>
  <c r="AL186" i="5"/>
  <c r="AJ181" i="5"/>
  <c r="BG185" i="5"/>
  <c r="AC186" i="5"/>
  <c r="AN186" i="5"/>
  <c r="BH77" i="22"/>
  <c r="AX186" i="5"/>
  <c r="U100" i="5"/>
  <c r="V99" i="5"/>
  <c r="W99" i="5"/>
  <c r="BF78" i="22"/>
  <c r="BB187" i="5"/>
  <c r="AB186" i="5"/>
  <c r="AM186" i="5"/>
  <c r="AB98" i="5"/>
  <c r="AC98" i="5"/>
  <c r="AA99" i="5"/>
  <c r="K99" i="5"/>
  <c r="L99" i="5"/>
  <c r="J100" i="5"/>
  <c r="AL99" i="5"/>
  <c r="AY74" i="22"/>
  <c r="A131" i="32"/>
  <c r="AR98" i="5"/>
  <c r="AS97" i="5"/>
  <c r="AT97" i="5"/>
  <c r="AQ102" i="5"/>
  <c r="BE101" i="5"/>
  <c r="BF101" i="5"/>
  <c r="BB101" i="5"/>
  <c r="BC101" i="5"/>
  <c r="AR80" i="22"/>
  <c r="AO186" i="5"/>
  <c r="Y103" i="5"/>
  <c r="Z103" i="5"/>
  <c r="Z104" i="5"/>
  <c r="Z105" i="5"/>
  <c r="B6" i="32"/>
  <c r="X104" i="5"/>
  <c r="X106" i="5"/>
  <c r="Y182" i="5"/>
  <c r="BE182" i="5"/>
  <c r="BE183" i="5"/>
  <c r="AZ74" i="22"/>
  <c r="AY183" i="5"/>
  <c r="AN98" i="5"/>
  <c r="BC73" i="22"/>
  <c r="AQ185" i="5"/>
  <c r="AT79" i="22"/>
  <c r="BH185" i="5"/>
  <c r="AE103" i="5"/>
  <c r="AF103" i="5"/>
  <c r="AF104" i="5"/>
  <c r="AF105" i="5"/>
  <c r="B8" i="32"/>
  <c r="AX97" i="5"/>
  <c r="C130" i="32"/>
  <c r="AY96" i="5"/>
  <c r="AZ96" i="5"/>
  <c r="BB78" i="22"/>
  <c r="AK186" i="5"/>
  <c r="AK103" i="5"/>
  <c r="BE78" i="22"/>
  <c r="BG78" i="22"/>
  <c r="BA78" i="22"/>
  <c r="H103" i="5"/>
  <c r="I103" i="5"/>
  <c r="I104" i="5"/>
  <c r="I105" i="5"/>
  <c r="C6" i="32"/>
  <c r="G104" i="5"/>
  <c r="G106" i="5"/>
  <c r="D100" i="5"/>
  <c r="E99" i="5"/>
  <c r="F99" i="5"/>
  <c r="AA181" i="5"/>
  <c r="BF181" i="5"/>
  <c r="BD73" i="22"/>
  <c r="AV182" i="5"/>
  <c r="AU102" i="5"/>
  <c r="B135" i="32"/>
  <c r="AV101" i="5"/>
  <c r="AW101" i="5"/>
  <c r="N103" i="5"/>
  <c r="O103" i="5"/>
  <c r="O104" i="5"/>
  <c r="O105" i="5"/>
  <c r="C8" i="32"/>
  <c r="Q103" i="5"/>
  <c r="R103" i="5"/>
  <c r="R104" i="5"/>
  <c r="R105" i="5"/>
  <c r="C9" i="32"/>
  <c r="AW186" i="5"/>
  <c r="BA181" i="5"/>
  <c r="B95" i="22"/>
  <c r="H94" i="22"/>
  <c r="C94" i="22"/>
  <c r="D93" i="22"/>
  <c r="F93" i="22"/>
  <c r="E93" i="22"/>
  <c r="Y95" i="22"/>
  <c r="W96" i="22"/>
  <c r="S96" i="22"/>
  <c r="T95" i="22"/>
  <c r="V95" i="22"/>
  <c r="AM94" i="22"/>
  <c r="AL94" i="22"/>
  <c r="AI96" i="22"/>
  <c r="AJ95" i="22"/>
  <c r="AO95" i="22"/>
  <c r="O94" i="22"/>
  <c r="N94" i="22"/>
  <c r="AG94" i="22"/>
  <c r="AA95" i="22"/>
  <c r="AB94" i="22"/>
  <c r="K96" i="22"/>
  <c r="L95" i="22"/>
  <c r="N95" i="22"/>
  <c r="Q95" i="22"/>
  <c r="AE93" i="22"/>
  <c r="AD93" i="22"/>
  <c r="AG103" i="5"/>
  <c r="AH102" i="5"/>
  <c r="AI102" i="5"/>
  <c r="AZ187" i="5"/>
  <c r="BC186" i="5"/>
  <c r="D136" i="32"/>
  <c r="BA103" i="5"/>
  <c r="AU81" i="22"/>
  <c r="AR188" i="5"/>
  <c r="AR187" i="5"/>
  <c r="AS187" i="5"/>
  <c r="AV81" i="22"/>
  <c r="AS188" i="5"/>
  <c r="BD103" i="5"/>
  <c r="E136" i="32"/>
  <c r="BH186" i="5"/>
  <c r="AW187" i="5"/>
  <c r="BG186" i="5"/>
  <c r="BA182" i="5"/>
  <c r="BD182" i="5"/>
  <c r="AL100" i="5"/>
  <c r="AY75" i="22"/>
  <c r="AT80" i="22"/>
  <c r="AQ186" i="5"/>
  <c r="AZ75" i="22"/>
  <c r="AY184" i="5"/>
  <c r="Y183" i="5"/>
  <c r="AA100" i="5"/>
  <c r="AB99" i="5"/>
  <c r="AC99" i="5"/>
  <c r="AX98" i="5"/>
  <c r="C131" i="32"/>
  <c r="AY97" i="5"/>
  <c r="AZ97" i="5"/>
  <c r="AN99" i="5"/>
  <c r="BC74" i="22"/>
  <c r="AT183" i="5"/>
  <c r="Z187" i="5"/>
  <c r="AL187" i="5"/>
  <c r="BB79" i="22"/>
  <c r="AZ188" i="5"/>
  <c r="AO187" i="5"/>
  <c r="AR81" i="22"/>
  <c r="AO188" i="5"/>
  <c r="U101" i="5"/>
  <c r="V100" i="5"/>
  <c r="W100" i="5"/>
  <c r="AB187" i="5"/>
  <c r="BG187" i="5"/>
  <c r="BF79" i="22"/>
  <c r="AQ103" i="5"/>
  <c r="BE102" i="5"/>
  <c r="BF102" i="5"/>
  <c r="BB102" i="5"/>
  <c r="BC102" i="5"/>
  <c r="AU103" i="5"/>
  <c r="B136" i="32"/>
  <c r="AV102" i="5"/>
  <c r="AW102" i="5"/>
  <c r="D101" i="5"/>
  <c r="E100" i="5"/>
  <c r="F100" i="5"/>
  <c r="BH78" i="22"/>
  <c r="BC187" i="5"/>
  <c r="AC187" i="5"/>
  <c r="AN187" i="5"/>
  <c r="BA79" i="22"/>
  <c r="Z188" i="5"/>
  <c r="BG79" i="22"/>
  <c r="BE79" i="22"/>
  <c r="AB188" i="5"/>
  <c r="AK104" i="5"/>
  <c r="AA182" i="5"/>
  <c r="BF182" i="5"/>
  <c r="BD74" i="22"/>
  <c r="AS98" i="5"/>
  <c r="AT98" i="5"/>
  <c r="AR99" i="5"/>
  <c r="A132" i="32"/>
  <c r="J101" i="5"/>
  <c r="K100" i="5"/>
  <c r="L100" i="5"/>
  <c r="AU187" i="5"/>
  <c r="AU188" i="5"/>
  <c r="AJ182" i="5"/>
  <c r="H95" i="22"/>
  <c r="B96" i="22"/>
  <c r="C95" i="22"/>
  <c r="E94" i="22"/>
  <c r="D94" i="22"/>
  <c r="F94" i="22"/>
  <c r="S97" i="22"/>
  <c r="T96" i="22"/>
  <c r="V96" i="22"/>
  <c r="Y96" i="22"/>
  <c r="W97" i="22"/>
  <c r="AD94" i="22"/>
  <c r="AE94" i="22"/>
  <c r="Q96" i="22"/>
  <c r="O97" i="22"/>
  <c r="K97" i="22"/>
  <c r="L96" i="22"/>
  <c r="AI97" i="22"/>
  <c r="AJ96" i="22"/>
  <c r="AO96" i="22"/>
  <c r="AG95" i="22"/>
  <c r="AB95" i="22"/>
  <c r="AA96" i="22"/>
  <c r="AM95" i="22"/>
  <c r="AL95" i="22"/>
  <c r="AG104" i="5"/>
  <c r="AG106" i="5"/>
  <c r="AH103" i="5"/>
  <c r="AI103" i="5"/>
  <c r="AI104" i="5"/>
  <c r="AI105" i="5"/>
  <c r="B9" i="32"/>
  <c r="BA183" i="5"/>
  <c r="C49" i="32"/>
  <c r="E137" i="32"/>
  <c r="BD104" i="5"/>
  <c r="D137" i="32"/>
  <c r="C48" i="32"/>
  <c r="BA104" i="5"/>
  <c r="BH187" i="5"/>
  <c r="AW188" i="5"/>
  <c r="AT184" i="5"/>
  <c r="AX187" i="5"/>
  <c r="AK187" i="5"/>
  <c r="AK188" i="5"/>
  <c r="BD183" i="5"/>
  <c r="BB188" i="5"/>
  <c r="AV183" i="5"/>
  <c r="BG188" i="5"/>
  <c r="AZ76" i="22"/>
  <c r="AY185" i="5"/>
  <c r="Y184" i="5"/>
  <c r="BE184" i="5"/>
  <c r="BE185" i="5"/>
  <c r="B137" i="32"/>
  <c r="C46" i="32"/>
  <c r="B24" i="32"/>
  <c r="AV103" i="5"/>
  <c r="AW103" i="5"/>
  <c r="AW104" i="5"/>
  <c r="AW105" i="5"/>
  <c r="D6" i="32"/>
  <c r="AU104" i="5"/>
  <c r="AA101" i="5"/>
  <c r="AB100" i="5"/>
  <c r="AC100" i="5"/>
  <c r="AQ187" i="5"/>
  <c r="AT81" i="22"/>
  <c r="AQ188" i="5"/>
  <c r="AC188" i="5"/>
  <c r="AN188" i="5"/>
  <c r="BH79" i="22"/>
  <c r="B27" i="32"/>
  <c r="C50" i="32"/>
  <c r="BB103" i="5"/>
  <c r="BC103" i="5"/>
  <c r="BC104" i="5"/>
  <c r="BC105" i="5"/>
  <c r="D8" i="32"/>
  <c r="B26" i="32"/>
  <c r="BE103" i="5"/>
  <c r="BF103" i="5"/>
  <c r="BF104" i="5"/>
  <c r="BF105" i="5"/>
  <c r="D9" i="32"/>
  <c r="AQ104" i="5"/>
  <c r="U102" i="5"/>
  <c r="V101" i="5"/>
  <c r="W101" i="5"/>
  <c r="AN100" i="5"/>
  <c r="BC75" i="22"/>
  <c r="AJ183" i="5"/>
  <c r="AL188" i="5"/>
  <c r="AM187" i="5"/>
  <c r="AM188" i="5"/>
  <c r="D102" i="5"/>
  <c r="E101" i="5"/>
  <c r="F101" i="5"/>
  <c r="AS99" i="5"/>
  <c r="AT99" i="5"/>
  <c r="AR100" i="5"/>
  <c r="A133" i="32"/>
  <c r="J102" i="5"/>
  <c r="K101" i="5"/>
  <c r="L101" i="5"/>
  <c r="BD75" i="22"/>
  <c r="AA183" i="5"/>
  <c r="BF183" i="5"/>
  <c r="C132" i="32"/>
  <c r="AX99" i="5"/>
  <c r="AY98" i="5"/>
  <c r="AZ98" i="5"/>
  <c r="AL101" i="5"/>
  <c r="AY76" i="22"/>
  <c r="B97" i="22"/>
  <c r="C96" i="22"/>
  <c r="H96" i="22"/>
  <c r="D95" i="22"/>
  <c r="E95" i="22"/>
  <c r="F95" i="22"/>
  <c r="T97" i="22"/>
  <c r="V97" i="22"/>
  <c r="Y97" i="22"/>
  <c r="W98" i="22"/>
  <c r="S98" i="22"/>
  <c r="AM96" i="22"/>
  <c r="AL96" i="22"/>
  <c r="K98" i="22"/>
  <c r="L97" i="22"/>
  <c r="N97" i="22"/>
  <c r="Q97" i="22"/>
  <c r="AG96" i="22"/>
  <c r="AA97" i="22"/>
  <c r="AB96" i="22"/>
  <c r="AD95" i="22"/>
  <c r="AE95" i="22"/>
  <c r="AJ97" i="22"/>
  <c r="AI98" i="22"/>
  <c r="AO97" i="22"/>
  <c r="O96" i="22"/>
  <c r="N96" i="22"/>
  <c r="BA184" i="5"/>
  <c r="BD76" i="22"/>
  <c r="BA185" i="5"/>
  <c r="AV184" i="5"/>
  <c r="AV185" i="5"/>
  <c r="AX188" i="5"/>
  <c r="BH188" i="5"/>
  <c r="AT185" i="5"/>
  <c r="AJ184" i="5"/>
  <c r="BC188" i="5"/>
  <c r="BD184" i="5"/>
  <c r="AL102" i="5"/>
  <c r="AY77" i="22"/>
  <c r="AA184" i="5"/>
  <c r="BF184" i="5"/>
  <c r="AZ77" i="22"/>
  <c r="AT186" i="5"/>
  <c r="Y185" i="5"/>
  <c r="J103" i="5"/>
  <c r="K102" i="5"/>
  <c r="L102" i="5"/>
  <c r="V102" i="5"/>
  <c r="W102" i="5"/>
  <c r="U103" i="5"/>
  <c r="AA102" i="5"/>
  <c r="AB101" i="5"/>
  <c r="AC101" i="5"/>
  <c r="C133" i="32"/>
  <c r="AX100" i="5"/>
  <c r="AY99" i="5"/>
  <c r="AZ99" i="5"/>
  <c r="D103" i="5"/>
  <c r="E102" i="5"/>
  <c r="F102" i="5"/>
  <c r="AS100" i="5"/>
  <c r="AT100" i="5"/>
  <c r="AR101" i="5"/>
  <c r="A134" i="32"/>
  <c r="AN101" i="5"/>
  <c r="BC76" i="22"/>
  <c r="H97" i="22"/>
  <c r="B98" i="22"/>
  <c r="C97" i="22"/>
  <c r="E96" i="22"/>
  <c r="D96" i="22"/>
  <c r="F96" i="22"/>
  <c r="T98" i="22"/>
  <c r="V98" i="22"/>
  <c r="S99" i="22"/>
  <c r="Y98" i="22"/>
  <c r="W99" i="22"/>
  <c r="AB97" i="22"/>
  <c r="AG97" i="22"/>
  <c r="AA98" i="22"/>
  <c r="L98" i="22"/>
  <c r="K99" i="22"/>
  <c r="Q98" i="22"/>
  <c r="O99" i="22"/>
  <c r="AD96" i="22"/>
  <c r="AE96" i="22"/>
  <c r="AM97" i="22"/>
  <c r="AL97" i="22"/>
  <c r="AJ98" i="22"/>
  <c r="AI99" i="22"/>
  <c r="AO98" i="22"/>
  <c r="AJ185" i="5"/>
  <c r="BD185" i="5"/>
  <c r="AN102" i="5"/>
  <c r="BC77" i="22"/>
  <c r="AL103" i="5"/>
  <c r="AY78" i="22"/>
  <c r="AX101" i="5"/>
  <c r="AY100" i="5"/>
  <c r="AZ100" i="5"/>
  <c r="C134" i="32"/>
  <c r="V103" i="5"/>
  <c r="W103" i="5"/>
  <c r="W104" i="5"/>
  <c r="W105" i="5"/>
  <c r="B5" i="32"/>
  <c r="U104" i="5"/>
  <c r="U106" i="5"/>
  <c r="Y186" i="5"/>
  <c r="BE186" i="5"/>
  <c r="BE187" i="5"/>
  <c r="AZ78" i="22"/>
  <c r="AT187" i="5"/>
  <c r="E103" i="5"/>
  <c r="F103" i="5"/>
  <c r="F104" i="5"/>
  <c r="D104" i="5"/>
  <c r="D106" i="5"/>
  <c r="AY186" i="5"/>
  <c r="AA185" i="5"/>
  <c r="BF185" i="5"/>
  <c r="BD77" i="22"/>
  <c r="AV186" i="5"/>
  <c r="A135" i="32"/>
  <c r="AS101" i="5"/>
  <c r="AT101" i="5"/>
  <c r="AR102" i="5"/>
  <c r="AA103" i="5"/>
  <c r="AB102" i="5"/>
  <c r="AC102" i="5"/>
  <c r="K103" i="5"/>
  <c r="L103" i="5"/>
  <c r="L104" i="5"/>
  <c r="L105" i="5"/>
  <c r="C7" i="32"/>
  <c r="J104" i="5"/>
  <c r="J106" i="5"/>
  <c r="C98" i="22"/>
  <c r="H98" i="22"/>
  <c r="B99" i="22"/>
  <c r="E97" i="22"/>
  <c r="D97" i="22"/>
  <c r="F97" i="22"/>
  <c r="Y99" i="22"/>
  <c r="W100" i="22"/>
  <c r="S100" i="22"/>
  <c r="T99" i="22"/>
  <c r="V99" i="22"/>
  <c r="AM98" i="22"/>
  <c r="AL98" i="22"/>
  <c r="K100" i="22"/>
  <c r="L99" i="22"/>
  <c r="N99" i="22"/>
  <c r="Q99" i="22"/>
  <c r="AI100" i="22"/>
  <c r="AJ99" i="22"/>
  <c r="AO99" i="22"/>
  <c r="AB98" i="22"/>
  <c r="AG98" i="22"/>
  <c r="AA99" i="22"/>
  <c r="AD97" i="22"/>
  <c r="AE97" i="22"/>
  <c r="O98" i="22"/>
  <c r="N98" i="22"/>
  <c r="AY187" i="5"/>
  <c r="BD186" i="5"/>
  <c r="BA186" i="5"/>
  <c r="AL104" i="5"/>
  <c r="AY79" i="22"/>
  <c r="Y188" i="5"/>
  <c r="BE188" i="5"/>
  <c r="AS102" i="5"/>
  <c r="AT102" i="5"/>
  <c r="AR103" i="5"/>
  <c r="A136" i="32"/>
  <c r="A4" i="34"/>
  <c r="AG4" i="34"/>
  <c r="F105" i="5"/>
  <c r="C5" i="32"/>
  <c r="BD78" i="22"/>
  <c r="AV187" i="5"/>
  <c r="AA186" i="5"/>
  <c r="BF186" i="5"/>
  <c r="AJ186" i="5"/>
  <c r="AZ79" i="22"/>
  <c r="Y187" i="5"/>
  <c r="AB103" i="5"/>
  <c r="AC103" i="5"/>
  <c r="AC104" i="5"/>
  <c r="AC105" i="5"/>
  <c r="B7" i="32"/>
  <c r="AA104" i="5"/>
  <c r="AA106" i="5"/>
  <c r="AX102" i="5"/>
  <c r="AY101" i="5"/>
  <c r="AZ101" i="5"/>
  <c r="C135" i="32"/>
  <c r="AN103" i="5"/>
  <c r="BC78" i="22"/>
  <c r="H99" i="22"/>
  <c r="B100" i="22"/>
  <c r="C99" i="22"/>
  <c r="D98" i="22"/>
  <c r="E98" i="22"/>
  <c r="F98" i="22"/>
  <c r="T100" i="22"/>
  <c r="V100" i="22"/>
  <c r="Y100" i="22"/>
  <c r="W101" i="22"/>
  <c r="S101" i="22"/>
  <c r="AG99" i="22"/>
  <c r="AB99" i="22"/>
  <c r="AA100" i="22"/>
  <c r="Q100" i="22"/>
  <c r="O101" i="22"/>
  <c r="L100" i="22"/>
  <c r="K101" i="22"/>
  <c r="AD98" i="22"/>
  <c r="AE98" i="22"/>
  <c r="AI101" i="22"/>
  <c r="AJ100" i="22"/>
  <c r="AO100" i="22"/>
  <c r="AM99" i="22"/>
  <c r="AL99" i="22"/>
  <c r="BD187" i="5"/>
  <c r="BD188" i="5"/>
  <c r="AY188" i="5"/>
  <c r="BA187" i="5"/>
  <c r="C136" i="32"/>
  <c r="AX103" i="5"/>
  <c r="AY102" i="5"/>
  <c r="AZ102" i="5"/>
  <c r="AN104" i="5"/>
  <c r="BC79" i="22"/>
  <c r="AA188" i="5"/>
  <c r="AT188" i="5"/>
  <c r="AJ187" i="5"/>
  <c r="AJ188" i="5"/>
  <c r="AA187" i="5"/>
  <c r="BF187" i="5"/>
  <c r="BD79" i="22"/>
  <c r="AV188" i="5"/>
  <c r="AS103" i="5"/>
  <c r="AT103" i="5"/>
  <c r="AT104" i="5"/>
  <c r="AT105" i="5"/>
  <c r="D5" i="32"/>
  <c r="B23" i="32"/>
  <c r="A137" i="32"/>
  <c r="C45" i="32"/>
  <c r="AR104" i="5"/>
  <c r="C100" i="22"/>
  <c r="H100" i="22"/>
  <c r="B101" i="22"/>
  <c r="E99" i="22"/>
  <c r="D99" i="22"/>
  <c r="F99" i="22"/>
  <c r="S102" i="22"/>
  <c r="T101" i="22"/>
  <c r="V101" i="22"/>
  <c r="Y101" i="22"/>
  <c r="W102" i="22"/>
  <c r="K102" i="22"/>
  <c r="L101" i="22"/>
  <c r="N101" i="22"/>
  <c r="Q101" i="22"/>
  <c r="AD99" i="22"/>
  <c r="AE99" i="22"/>
  <c r="AJ101" i="22"/>
  <c r="AI102" i="22"/>
  <c r="AO101" i="22"/>
  <c r="AA101" i="22"/>
  <c r="AB100" i="22"/>
  <c r="AG100" i="22"/>
  <c r="O100" i="22"/>
  <c r="N100" i="22"/>
  <c r="AM100" i="22"/>
  <c r="AL100" i="22"/>
  <c r="BF188" i="5"/>
  <c r="BA188" i="5"/>
  <c r="C137" i="32"/>
  <c r="B25" i="32"/>
  <c r="C47" i="32"/>
  <c r="AY103" i="5"/>
  <c r="AZ103" i="5"/>
  <c r="AZ104" i="5"/>
  <c r="AZ105" i="5"/>
  <c r="D7" i="32"/>
  <c r="AX104" i="5"/>
  <c r="D100" i="22"/>
  <c r="F100" i="22"/>
  <c r="E100" i="22"/>
  <c r="H101" i="22"/>
  <c r="C101" i="22"/>
  <c r="B102" i="22"/>
  <c r="T102" i="22"/>
  <c r="V102" i="22"/>
  <c r="Y102" i="22"/>
  <c r="W103" i="22"/>
  <c r="S103" i="22"/>
  <c r="AM101" i="22"/>
  <c r="AL101" i="22"/>
  <c r="L102" i="22"/>
  <c r="K103" i="22"/>
  <c r="Q102" i="22"/>
  <c r="O103" i="22"/>
  <c r="AJ102" i="22"/>
  <c r="AI103" i="22"/>
  <c r="AO102" i="22"/>
  <c r="AA102" i="22"/>
  <c r="AB101" i="22"/>
  <c r="AG101" i="22"/>
  <c r="AE100" i="22"/>
  <c r="AD100" i="22"/>
  <c r="F101" i="22"/>
  <c r="E101" i="22"/>
  <c r="D101" i="22"/>
  <c r="C102" i="22"/>
  <c r="B103" i="22"/>
  <c r="H102" i="22"/>
  <c r="Y103" i="22"/>
  <c r="W104" i="22"/>
  <c r="S104" i="22"/>
  <c r="T103" i="22"/>
  <c r="V103" i="22"/>
  <c r="O102" i="22"/>
  <c r="N102" i="22"/>
  <c r="AI104" i="22"/>
  <c r="AJ103" i="22"/>
  <c r="AO103" i="22"/>
  <c r="AB102" i="22"/>
  <c r="AG102" i="22"/>
  <c r="AA103" i="22"/>
  <c r="K104" i="22"/>
  <c r="L103" i="22"/>
  <c r="N103" i="22"/>
  <c r="Q103" i="22"/>
  <c r="AD101" i="22"/>
  <c r="AE101" i="22"/>
  <c r="AM102" i="22"/>
  <c r="AL102" i="22"/>
  <c r="B104" i="22"/>
  <c r="C103" i="22"/>
  <c r="H103" i="22"/>
  <c r="E102" i="22"/>
  <c r="F102" i="22"/>
  <c r="D102" i="22"/>
  <c r="Y104" i="22"/>
  <c r="W105" i="22"/>
  <c r="S105" i="22"/>
  <c r="T104" i="22"/>
  <c r="V104" i="22"/>
  <c r="AI105" i="22"/>
  <c r="AJ104" i="22"/>
  <c r="AO104" i="22"/>
  <c r="Q104" i="22"/>
  <c r="O105" i="22"/>
  <c r="K105" i="22"/>
  <c r="L104" i="22"/>
  <c r="AB103" i="22"/>
  <c r="AA104" i="22"/>
  <c r="AG103" i="22"/>
  <c r="AM103" i="22"/>
  <c r="AL103" i="22"/>
  <c r="AE102" i="22"/>
  <c r="AD102" i="22"/>
  <c r="B105" i="22"/>
  <c r="C104" i="22"/>
  <c r="H104" i="22"/>
  <c r="F103" i="22"/>
  <c r="E103" i="22"/>
  <c r="D103" i="22"/>
  <c r="S106" i="22"/>
  <c r="T105" i="22"/>
  <c r="V105" i="22"/>
  <c r="Y105" i="22"/>
  <c r="W106" i="22"/>
  <c r="K106" i="22"/>
  <c r="L105" i="22"/>
  <c r="N105" i="22"/>
  <c r="Q105" i="22"/>
  <c r="AJ105" i="22"/>
  <c r="AI106" i="22"/>
  <c r="AO105" i="22"/>
  <c r="O104" i="22"/>
  <c r="N104" i="22"/>
  <c r="AM104" i="22"/>
  <c r="AL104" i="22"/>
  <c r="AD103" i="22"/>
  <c r="AE103" i="22"/>
  <c r="AA105" i="22"/>
  <c r="AB104" i="22"/>
  <c r="AG104" i="22"/>
  <c r="B106" i="22"/>
  <c r="C105" i="22"/>
  <c r="H105" i="22"/>
  <c r="D104" i="22"/>
  <c r="E104" i="22"/>
  <c r="F104" i="22"/>
  <c r="Y106" i="22"/>
  <c r="W107" i="22"/>
  <c r="S107" i="22"/>
  <c r="T106" i="22"/>
  <c r="V106" i="22"/>
  <c r="AA106" i="22"/>
  <c r="AB105" i="22"/>
  <c r="AG105" i="22"/>
  <c r="AD104" i="22"/>
  <c r="AE104" i="22"/>
  <c r="AM105" i="22"/>
  <c r="AL105" i="22"/>
  <c r="AJ106" i="22"/>
  <c r="AI107" i="22"/>
  <c r="AO106" i="22"/>
  <c r="L106" i="22"/>
  <c r="K107" i="22"/>
  <c r="Q106" i="22"/>
  <c r="O107" i="22"/>
  <c r="E105" i="22"/>
  <c r="D105" i="22"/>
  <c r="F105" i="22"/>
  <c r="C106" i="22"/>
  <c r="H106" i="22"/>
  <c r="B107" i="22"/>
  <c r="Y107" i="22"/>
  <c r="W108" i="22"/>
  <c r="S108" i="22"/>
  <c r="T107" i="22"/>
  <c r="V107" i="22"/>
  <c r="O106" i="22"/>
  <c r="N106" i="22"/>
  <c r="AI108" i="22"/>
  <c r="AJ107" i="22"/>
  <c r="AO107" i="22"/>
  <c r="AD105" i="22"/>
  <c r="AE105" i="22"/>
  <c r="K108" i="22"/>
  <c r="L107" i="22"/>
  <c r="N107" i="22"/>
  <c r="Q107" i="22"/>
  <c r="AM106" i="22"/>
  <c r="AL106" i="22"/>
  <c r="AA107" i="22"/>
  <c r="AG106" i="22"/>
  <c r="AB106" i="22"/>
  <c r="B108" i="22"/>
  <c r="H107" i="22"/>
  <c r="C107" i="22"/>
  <c r="E106" i="22"/>
  <c r="F106" i="22"/>
  <c r="D106" i="22"/>
  <c r="T108" i="22"/>
  <c r="V108" i="22"/>
  <c r="Y108" i="22"/>
  <c r="W109" i="22"/>
  <c r="S109" i="22"/>
  <c r="AD106" i="22"/>
  <c r="AE106" i="22"/>
  <c r="Q108" i="22"/>
  <c r="O109" i="22"/>
  <c r="L108" i="22"/>
  <c r="K109" i="22"/>
  <c r="AI109" i="22"/>
  <c r="AJ108" i="22"/>
  <c r="AO108" i="22"/>
  <c r="AM107" i="22"/>
  <c r="AL107" i="22"/>
  <c r="AG107" i="22"/>
  <c r="AA108" i="22"/>
  <c r="AB107" i="22"/>
  <c r="C108" i="22"/>
  <c r="B109" i="22"/>
  <c r="H108" i="22"/>
  <c r="E107" i="22"/>
  <c r="D107" i="22"/>
  <c r="F107" i="22"/>
  <c r="T109" i="22"/>
  <c r="V109" i="22"/>
  <c r="Y109" i="22"/>
  <c r="W110" i="22"/>
  <c r="S110" i="22"/>
  <c r="AJ109" i="22"/>
  <c r="AI110" i="22"/>
  <c r="AO109" i="22"/>
  <c r="AG108" i="22"/>
  <c r="AA109" i="22"/>
  <c r="AB108" i="22"/>
  <c r="AM108" i="22"/>
  <c r="AL108" i="22"/>
  <c r="AD107" i="22"/>
  <c r="AE107" i="22"/>
  <c r="O108" i="22"/>
  <c r="N108" i="22"/>
  <c r="K110" i="22"/>
  <c r="L109" i="22"/>
  <c r="N109" i="22"/>
  <c r="Q109" i="22"/>
  <c r="F108" i="22"/>
  <c r="E108" i="22"/>
  <c r="D108" i="22"/>
  <c r="C109" i="22"/>
  <c r="H109" i="22"/>
  <c r="B110" i="22"/>
  <c r="T110" i="22"/>
  <c r="V110" i="22"/>
  <c r="Y110" i="22"/>
  <c r="W111" i="22"/>
  <c r="S111" i="22"/>
  <c r="AB109" i="22"/>
  <c r="AG109" i="22"/>
  <c r="AA110" i="22"/>
  <c r="AM109" i="22"/>
  <c r="AL109" i="22"/>
  <c r="L110" i="22"/>
  <c r="K111" i="22"/>
  <c r="Q110" i="22"/>
  <c r="O111" i="22"/>
  <c r="AE108" i="22"/>
  <c r="AD108" i="22"/>
  <c r="AJ110" i="22"/>
  <c r="AI111" i="22"/>
  <c r="AO110" i="22"/>
  <c r="C110" i="22"/>
  <c r="H110" i="22"/>
  <c r="B111" i="22"/>
  <c r="E109" i="22"/>
  <c r="F109" i="22"/>
  <c r="D109" i="22"/>
  <c r="Y111" i="22"/>
  <c r="W112" i="22"/>
  <c r="S112" i="22"/>
  <c r="T111" i="22"/>
  <c r="V111" i="22"/>
  <c r="AI112" i="22"/>
  <c r="AJ111" i="22"/>
  <c r="AO111" i="22"/>
  <c r="K112" i="22"/>
  <c r="L111" i="22"/>
  <c r="N111" i="22"/>
  <c r="Q111" i="22"/>
  <c r="AB110" i="22"/>
  <c r="AA111" i="22"/>
  <c r="AG110" i="22"/>
  <c r="O110" i="22"/>
  <c r="N110" i="22"/>
  <c r="AM110" i="22"/>
  <c r="AL110" i="22"/>
  <c r="AE109" i="22"/>
  <c r="AD109" i="22"/>
  <c r="C111" i="22"/>
  <c r="H111" i="22"/>
  <c r="B112" i="22"/>
  <c r="F110" i="22"/>
  <c r="D110" i="22"/>
  <c r="E110" i="22"/>
  <c r="Y112" i="22"/>
  <c r="W113" i="22"/>
  <c r="T112" i="22"/>
  <c r="V112" i="22"/>
  <c r="S113" i="22"/>
  <c r="AM111" i="22"/>
  <c r="AL111" i="22"/>
  <c r="AE110" i="22"/>
  <c r="AD110" i="22"/>
  <c r="AB111" i="22"/>
  <c r="AA112" i="22"/>
  <c r="AG111" i="22"/>
  <c r="Q112" i="22"/>
  <c r="O113" i="22"/>
  <c r="K113" i="22"/>
  <c r="L112" i="22"/>
  <c r="AI113" i="22"/>
  <c r="AJ112" i="22"/>
  <c r="AO112" i="22"/>
  <c r="B113" i="22"/>
  <c r="C112" i="22"/>
  <c r="H112" i="22"/>
  <c r="F111" i="22"/>
  <c r="D111" i="22"/>
  <c r="E111" i="22"/>
  <c r="T113" i="22"/>
  <c r="V113" i="22"/>
  <c r="Y113" i="22"/>
  <c r="W114" i="22"/>
  <c r="S114" i="22"/>
  <c r="AM112" i="22"/>
  <c r="AL112" i="22"/>
  <c r="K114" i="22"/>
  <c r="L113" i="22"/>
  <c r="N113" i="22"/>
  <c r="Q113" i="22"/>
  <c r="AE111" i="22"/>
  <c r="AD111" i="22"/>
  <c r="O112" i="22"/>
  <c r="N112" i="22"/>
  <c r="AG112" i="22"/>
  <c r="AA113" i="22"/>
  <c r="AB112" i="22"/>
  <c r="AJ113" i="22"/>
  <c r="AI114" i="22"/>
  <c r="AO113" i="22"/>
  <c r="E112" i="22"/>
  <c r="F112" i="22"/>
  <c r="D112" i="22"/>
  <c r="H113" i="22"/>
  <c r="B114" i="22"/>
  <c r="C113" i="22"/>
  <c r="S115" i="22"/>
  <c r="T114" i="22"/>
  <c r="V114" i="22"/>
  <c r="Y114" i="22"/>
  <c r="W115" i="22"/>
  <c r="AB113" i="22"/>
  <c r="AG113" i="22"/>
  <c r="AA114" i="22"/>
  <c r="L114" i="22"/>
  <c r="K115" i="22"/>
  <c r="Q114" i="22"/>
  <c r="O115" i="22"/>
  <c r="AM113" i="22"/>
  <c r="AL113" i="22"/>
  <c r="AE112" i="22"/>
  <c r="AD112" i="22"/>
  <c r="AJ114" i="22"/>
  <c r="AI115" i="22"/>
  <c r="AO114" i="22"/>
  <c r="D113" i="22"/>
  <c r="E113" i="22"/>
  <c r="F113" i="22"/>
  <c r="H114" i="22"/>
  <c r="B115" i="22"/>
  <c r="C114" i="22"/>
  <c r="S116" i="22"/>
  <c r="Y115" i="22"/>
  <c r="W116" i="22"/>
  <c r="T115" i="22"/>
  <c r="V115" i="22"/>
  <c r="AI116" i="22"/>
  <c r="AJ115" i="22"/>
  <c r="AO115" i="22"/>
  <c r="K116" i="22"/>
  <c r="L115" i="22"/>
  <c r="N115" i="22"/>
  <c r="Q115" i="22"/>
  <c r="AG114" i="22"/>
  <c r="AA115" i="22"/>
  <c r="AB114" i="22"/>
  <c r="AM114" i="22"/>
  <c r="AL114" i="22"/>
  <c r="AE113" i="22"/>
  <c r="AD113" i="22"/>
  <c r="O114" i="22"/>
  <c r="N114" i="22"/>
  <c r="C115" i="22"/>
  <c r="B116" i="22"/>
  <c r="H115" i="22"/>
  <c r="F114" i="22"/>
  <c r="D114" i="22"/>
  <c r="E114" i="22"/>
  <c r="S117" i="22"/>
  <c r="T116" i="22"/>
  <c r="V116" i="22"/>
  <c r="Y116" i="22"/>
  <c r="W117" i="22"/>
  <c r="AG115" i="22"/>
  <c r="AB115" i="22"/>
  <c r="AA116" i="22"/>
  <c r="AI117" i="22"/>
  <c r="AJ116" i="22"/>
  <c r="AO116" i="22"/>
  <c r="AM115" i="22"/>
  <c r="AL115" i="22"/>
  <c r="AE114" i="22"/>
  <c r="AD114" i="22"/>
  <c r="Q116" i="22"/>
  <c r="O117" i="22"/>
  <c r="L116" i="22"/>
  <c r="K117" i="22"/>
  <c r="H116" i="22"/>
  <c r="B117" i="22"/>
  <c r="C116" i="22"/>
  <c r="E115" i="22"/>
  <c r="F115" i="22"/>
  <c r="D115" i="22"/>
  <c r="S118" i="22"/>
  <c r="T117" i="22"/>
  <c r="V117" i="22"/>
  <c r="Y117" i="22"/>
  <c r="W118" i="22"/>
  <c r="O116" i="22"/>
  <c r="N116" i="22"/>
  <c r="K118" i="22"/>
  <c r="L117" i="22"/>
  <c r="N117" i="22"/>
  <c r="Q117" i="22"/>
  <c r="AJ117" i="22"/>
  <c r="AI118" i="22"/>
  <c r="AO117" i="22"/>
  <c r="AE115" i="22"/>
  <c r="AD115" i="22"/>
  <c r="AM116" i="22"/>
  <c r="AL116" i="22"/>
  <c r="AG116" i="22"/>
  <c r="AA117" i="22"/>
  <c r="AB116" i="22"/>
  <c r="C117" i="22"/>
  <c r="B118" i="22"/>
  <c r="H117" i="22"/>
  <c r="F116" i="22"/>
  <c r="D116" i="22"/>
  <c r="E116" i="22"/>
  <c r="Y118" i="22"/>
  <c r="W119" i="22"/>
  <c r="T118" i="22"/>
  <c r="V118" i="22"/>
  <c r="S119" i="22"/>
  <c r="AM117" i="22"/>
  <c r="AL117" i="22"/>
  <c r="L118" i="22"/>
  <c r="K119" i="22"/>
  <c r="Q118" i="22"/>
  <c r="O119" i="22"/>
  <c r="AJ118" i="22"/>
  <c r="AI119" i="22"/>
  <c r="AO118" i="22"/>
  <c r="AG117" i="22"/>
  <c r="AA118" i="22"/>
  <c r="AB117" i="22"/>
  <c r="AD116" i="22"/>
  <c r="AE116" i="22"/>
  <c r="F117" i="22"/>
  <c r="E117" i="22"/>
  <c r="D117" i="22"/>
  <c r="C118" i="22"/>
  <c r="H118" i="22"/>
  <c r="B119" i="22"/>
  <c r="T119" i="22"/>
  <c r="V119" i="22"/>
  <c r="Y119" i="22"/>
  <c r="W120" i="22"/>
  <c r="S120" i="22"/>
  <c r="AE117" i="22"/>
  <c r="AD117" i="22"/>
  <c r="AI120" i="22"/>
  <c r="AJ119" i="22"/>
  <c r="AO119" i="22"/>
  <c r="O118" i="22"/>
  <c r="N118" i="22"/>
  <c r="K120" i="22"/>
  <c r="Q119" i="22"/>
  <c r="L119" i="22"/>
  <c r="N119" i="22"/>
  <c r="AA119" i="22"/>
  <c r="AB118" i="22"/>
  <c r="AG118" i="22"/>
  <c r="AM118" i="22"/>
  <c r="AL118" i="22"/>
  <c r="C119" i="22"/>
  <c r="H119" i="22"/>
  <c r="B120" i="22"/>
  <c r="E118" i="22"/>
  <c r="D118" i="22"/>
  <c r="F118" i="22"/>
  <c r="Y120" i="22"/>
  <c r="W121" i="22"/>
  <c r="S121" i="22"/>
  <c r="T120" i="22"/>
  <c r="V120" i="22"/>
  <c r="AI121" i="22"/>
  <c r="AJ120" i="22"/>
  <c r="AO120" i="22"/>
  <c r="AE118" i="22"/>
  <c r="AD118" i="22"/>
  <c r="AG119" i="22"/>
  <c r="AB119" i="22"/>
  <c r="AA120" i="22"/>
  <c r="Q120" i="22"/>
  <c r="O121" i="22"/>
  <c r="K121" i="22"/>
  <c r="L120" i="22"/>
  <c r="AM119" i="22"/>
  <c r="AL119" i="22"/>
  <c r="D119" i="22"/>
  <c r="E119" i="22"/>
  <c r="F119" i="22"/>
  <c r="B121" i="22"/>
  <c r="C120" i="22"/>
  <c r="H120" i="22"/>
  <c r="S122" i="22"/>
  <c r="T121" i="22"/>
  <c r="V121" i="22"/>
  <c r="Y121" i="22"/>
  <c r="W122" i="22"/>
  <c r="AB120" i="22"/>
  <c r="AG120" i="22"/>
  <c r="AA121" i="22"/>
  <c r="AE119" i="22"/>
  <c r="AD119" i="22"/>
  <c r="K122" i="22"/>
  <c r="L121" i="22"/>
  <c r="N121" i="22"/>
  <c r="Q121" i="22"/>
  <c r="AJ121" i="22"/>
  <c r="AI122" i="22"/>
  <c r="AO121" i="22"/>
  <c r="O120" i="22"/>
  <c r="N120" i="22"/>
  <c r="AM120" i="22"/>
  <c r="AL120" i="22"/>
  <c r="D120" i="22"/>
  <c r="F120" i="22"/>
  <c r="E120" i="22"/>
  <c r="C121" i="22"/>
  <c r="H121" i="22"/>
  <c r="B122" i="22"/>
  <c r="Y122" i="22"/>
  <c r="W123" i="22"/>
  <c r="S123" i="22"/>
  <c r="T122" i="22"/>
  <c r="V122" i="22"/>
  <c r="AM121" i="22"/>
  <c r="AL121" i="22"/>
  <c r="AA122" i="22"/>
  <c r="AG121" i="22"/>
  <c r="AB121" i="22"/>
  <c r="AJ122" i="22"/>
  <c r="AI123" i="22"/>
  <c r="AO122" i="22"/>
  <c r="L122" i="22"/>
  <c r="K123" i="22"/>
  <c r="Q122" i="22"/>
  <c r="O123" i="22"/>
  <c r="AD120" i="22"/>
  <c r="AE120" i="22"/>
  <c r="B123" i="22"/>
  <c r="C122" i="22"/>
  <c r="H122" i="22"/>
  <c r="D121" i="22"/>
  <c r="E121" i="22"/>
  <c r="F121" i="22"/>
  <c r="Y123" i="22"/>
  <c r="W124" i="22"/>
  <c r="S124" i="22"/>
  <c r="T123" i="22"/>
  <c r="V123" i="22"/>
  <c r="AI124" i="22"/>
  <c r="AJ123" i="22"/>
  <c r="AO123" i="22"/>
  <c r="O122" i="22"/>
  <c r="N122" i="22"/>
  <c r="AA123" i="22"/>
  <c r="AB122" i="22"/>
  <c r="AG122" i="22"/>
  <c r="K124" i="22"/>
  <c r="Q123" i="22"/>
  <c r="L123" i="22"/>
  <c r="N123" i="22"/>
  <c r="AM122" i="22"/>
  <c r="AL122" i="22"/>
  <c r="AD121" i="22"/>
  <c r="AE121" i="22"/>
  <c r="D122" i="22"/>
  <c r="F122" i="22"/>
  <c r="E122" i="22"/>
  <c r="C123" i="22"/>
  <c r="H123" i="22"/>
  <c r="B124" i="22"/>
  <c r="T124" i="22"/>
  <c r="V124" i="22"/>
  <c r="Y124" i="22"/>
  <c r="W125" i="22"/>
  <c r="S125" i="22"/>
  <c r="AI125" i="22"/>
  <c r="AJ124" i="22"/>
  <c r="AO124" i="22"/>
  <c r="AB123" i="22"/>
  <c r="AA124" i="22"/>
  <c r="AG123" i="22"/>
  <c r="AM123" i="22"/>
  <c r="AL123" i="22"/>
  <c r="AE122" i="22"/>
  <c r="AD122" i="22"/>
  <c r="Q124" i="22"/>
  <c r="O125" i="22"/>
  <c r="L124" i="22"/>
  <c r="K125" i="22"/>
  <c r="H124" i="22"/>
  <c r="B125" i="22"/>
  <c r="C124" i="22"/>
  <c r="E123" i="22"/>
  <c r="F123" i="22"/>
  <c r="D123" i="22"/>
  <c r="S126" i="22"/>
  <c r="T125" i="22"/>
  <c r="V125" i="22"/>
  <c r="Y125" i="22"/>
  <c r="W126" i="22"/>
  <c r="O124" i="22"/>
  <c r="N124" i="22"/>
  <c r="AB124" i="22"/>
  <c r="AG124" i="22"/>
  <c r="AA125" i="22"/>
  <c r="AD123" i="22"/>
  <c r="AE123" i="22"/>
  <c r="K126" i="22"/>
  <c r="Q125" i="22"/>
  <c r="L125" i="22"/>
  <c r="N125" i="22"/>
  <c r="AJ125" i="22"/>
  <c r="AI126" i="22"/>
  <c r="AO125" i="22"/>
  <c r="AM124" i="22"/>
  <c r="AL124" i="22"/>
  <c r="C125" i="22"/>
  <c r="H125" i="22"/>
  <c r="B126" i="22"/>
  <c r="D124" i="22"/>
  <c r="F124" i="22"/>
  <c r="E124" i="22"/>
  <c r="T126" i="22"/>
  <c r="V126" i="22"/>
  <c r="Y126" i="22"/>
  <c r="W127" i="22"/>
  <c r="S127" i="22"/>
  <c r="AJ126" i="22"/>
  <c r="AI127" i="22"/>
  <c r="AO126" i="22"/>
  <c r="L126" i="22"/>
  <c r="K127" i="22"/>
  <c r="Q126" i="22"/>
  <c r="O127" i="22"/>
  <c r="AE124" i="22"/>
  <c r="AD124" i="22"/>
  <c r="AM125" i="22"/>
  <c r="AL125" i="22"/>
  <c r="AG125" i="22"/>
  <c r="AA126" i="22"/>
  <c r="AB125" i="22"/>
  <c r="H126" i="22"/>
  <c r="B127" i="22"/>
  <c r="C126" i="22"/>
  <c r="E125" i="22"/>
  <c r="F125" i="22"/>
  <c r="D125" i="22"/>
  <c r="S128" i="22"/>
  <c r="T127" i="22"/>
  <c r="V127" i="22"/>
  <c r="Y127" i="22"/>
  <c r="W128" i="22"/>
  <c r="AI128" i="22"/>
  <c r="AJ127" i="22"/>
  <c r="AO127" i="22"/>
  <c r="AA127" i="22"/>
  <c r="AB126" i="22"/>
  <c r="AG126" i="22"/>
  <c r="AE125" i="22"/>
  <c r="AD125" i="22"/>
  <c r="O126" i="22"/>
  <c r="N126" i="22"/>
  <c r="K128" i="22"/>
  <c r="L127" i="22"/>
  <c r="N127" i="22"/>
  <c r="Q127" i="22"/>
  <c r="AM126" i="22"/>
  <c r="AL126" i="22"/>
  <c r="C127" i="22"/>
  <c r="B128" i="22"/>
  <c r="H127" i="22"/>
  <c r="D126" i="22"/>
  <c r="E126" i="22"/>
  <c r="F126" i="22"/>
  <c r="T128" i="22"/>
  <c r="V128" i="22"/>
  <c r="S129" i="22"/>
  <c r="Y128" i="22"/>
  <c r="W129" i="22"/>
  <c r="AM127" i="22"/>
  <c r="AL127" i="22"/>
  <c r="AA128" i="22"/>
  <c r="AG127" i="22"/>
  <c r="AB127" i="22"/>
  <c r="Q128" i="22"/>
  <c r="O129" i="22"/>
  <c r="K129" i="22"/>
  <c r="L128" i="22"/>
  <c r="AE126" i="22"/>
  <c r="AD126" i="22"/>
  <c r="AI129" i="22"/>
  <c r="AJ128" i="22"/>
  <c r="AO128" i="22"/>
  <c r="H128" i="22"/>
  <c r="B129" i="22"/>
  <c r="C128" i="22"/>
  <c r="D127" i="22"/>
  <c r="F127" i="22"/>
  <c r="E127" i="22"/>
  <c r="T129" i="22"/>
  <c r="V129" i="22"/>
  <c r="Y129" i="22"/>
  <c r="W130" i="22"/>
  <c r="S130" i="22"/>
  <c r="AJ129" i="22"/>
  <c r="AI130" i="22"/>
  <c r="AO129" i="22"/>
  <c r="K130" i="22"/>
  <c r="L129" i="22"/>
  <c r="N129" i="22"/>
  <c r="Q129" i="22"/>
  <c r="O128" i="22"/>
  <c r="N128" i="22"/>
  <c r="AA129" i="22"/>
  <c r="AB128" i="22"/>
  <c r="AG128" i="22"/>
  <c r="AM128" i="22"/>
  <c r="AL128" i="22"/>
  <c r="AD127" i="22"/>
  <c r="AE127" i="22"/>
  <c r="B130" i="22"/>
  <c r="H129" i="22"/>
  <c r="C129" i="22"/>
  <c r="E128" i="22"/>
  <c r="F128" i="22"/>
  <c r="D128" i="22"/>
  <c r="T130" i="22"/>
  <c r="V130" i="22"/>
  <c r="Y130" i="22"/>
  <c r="W131" i="22"/>
  <c r="S131" i="22"/>
  <c r="AJ130" i="22"/>
  <c r="AI131" i="22"/>
  <c r="AO130" i="22"/>
  <c r="AM129" i="22"/>
  <c r="AL129" i="22"/>
  <c r="AA130" i="22"/>
  <c r="AG129" i="22"/>
  <c r="AB129" i="22"/>
  <c r="AE128" i="22"/>
  <c r="AD128" i="22"/>
  <c r="L130" i="22"/>
  <c r="K131" i="22"/>
  <c r="Q130" i="22"/>
  <c r="O131" i="22"/>
  <c r="E129" i="22"/>
  <c r="D129" i="22"/>
  <c r="F129" i="22"/>
  <c r="H130" i="22"/>
  <c r="B131" i="22"/>
  <c r="C130" i="22"/>
  <c r="Y131" i="22"/>
  <c r="W132" i="22"/>
  <c r="S132" i="22"/>
  <c r="T131" i="22"/>
  <c r="V131" i="22"/>
  <c r="AI132" i="22"/>
  <c r="AJ131" i="22"/>
  <c r="AO131" i="22"/>
  <c r="AE129" i="22"/>
  <c r="AD129" i="22"/>
  <c r="K132" i="22"/>
  <c r="L131" i="22"/>
  <c r="N131" i="22"/>
  <c r="Q131" i="22"/>
  <c r="AB130" i="22"/>
  <c r="AG130" i="22"/>
  <c r="AA131" i="22"/>
  <c r="AM130" i="22"/>
  <c r="AL130" i="22"/>
  <c r="O130" i="22"/>
  <c r="N130" i="22"/>
  <c r="F130" i="22"/>
  <c r="D130" i="22"/>
  <c r="E130" i="22"/>
  <c r="H131" i="22"/>
  <c r="B132" i="22"/>
  <c r="C131" i="22"/>
  <c r="S133" i="22"/>
  <c r="T132" i="22"/>
  <c r="V132" i="22"/>
  <c r="Y132" i="22"/>
  <c r="W133" i="22"/>
  <c r="AM131" i="22"/>
  <c r="AL131" i="22"/>
  <c r="AB131" i="22"/>
  <c r="AA132" i="22"/>
  <c r="AG131" i="22"/>
  <c r="AI133" i="22"/>
  <c r="AJ132" i="22"/>
  <c r="AO132" i="22"/>
  <c r="AE130" i="22"/>
  <c r="AD130" i="22"/>
  <c r="Q132" i="22"/>
  <c r="O133" i="22"/>
  <c r="L132" i="22"/>
  <c r="K133" i="22"/>
  <c r="H132" i="22"/>
  <c r="B133" i="22"/>
  <c r="C132" i="22"/>
  <c r="E131" i="22"/>
  <c r="F131" i="22"/>
  <c r="D131" i="22"/>
  <c r="Y133" i="22"/>
  <c r="W134" i="22"/>
  <c r="S134" i="22"/>
  <c r="T133" i="22"/>
  <c r="V133" i="22"/>
  <c r="AD131" i="22"/>
  <c r="AE131" i="22"/>
  <c r="O132" i="22"/>
  <c r="N132" i="22"/>
  <c r="AG132" i="22"/>
  <c r="AB132" i="22"/>
  <c r="AA133" i="22"/>
  <c r="K134" i="22"/>
  <c r="L133" i="22"/>
  <c r="N133" i="22"/>
  <c r="Q133" i="22"/>
  <c r="AM132" i="22"/>
  <c r="AL132" i="22"/>
  <c r="AJ133" i="22"/>
  <c r="AI134" i="22"/>
  <c r="AO133" i="22"/>
  <c r="H133" i="22"/>
  <c r="B134" i="22"/>
  <c r="C133" i="22"/>
  <c r="D132" i="22"/>
  <c r="E132" i="22"/>
  <c r="F132" i="22"/>
  <c r="Y134" i="22"/>
  <c r="W135" i="22"/>
  <c r="T134" i="22"/>
  <c r="V134" i="22"/>
  <c r="S135" i="22"/>
  <c r="AB133" i="22"/>
  <c r="AG133" i="22"/>
  <c r="AA134" i="22"/>
  <c r="AM133" i="22"/>
  <c r="AL133" i="22"/>
  <c r="AJ134" i="22"/>
  <c r="AI135" i="22"/>
  <c r="AO134" i="22"/>
  <c r="L134" i="22"/>
  <c r="K135" i="22"/>
  <c r="Q134" i="22"/>
  <c r="O135" i="22"/>
  <c r="AE132" i="22"/>
  <c r="AD132" i="22"/>
  <c r="C134" i="22"/>
  <c r="H134" i="22"/>
  <c r="B135" i="22"/>
  <c r="F133" i="22"/>
  <c r="E133" i="22"/>
  <c r="D133" i="22"/>
  <c r="S136" i="22"/>
  <c r="T135" i="22"/>
  <c r="V135" i="22"/>
  <c r="Y135" i="22"/>
  <c r="W136" i="22"/>
  <c r="AI136" i="22"/>
  <c r="AJ135" i="22"/>
  <c r="AO135" i="22"/>
  <c r="AD133" i="22"/>
  <c r="AE133" i="22"/>
  <c r="O134" i="22"/>
  <c r="N134" i="22"/>
  <c r="K136" i="22"/>
  <c r="L135" i="22"/>
  <c r="N135" i="22"/>
  <c r="Q135" i="22"/>
  <c r="AG134" i="22"/>
  <c r="AB134" i="22"/>
  <c r="AA135" i="22"/>
  <c r="AM134" i="22"/>
  <c r="AL134" i="22"/>
  <c r="B136" i="22"/>
  <c r="C135" i="22"/>
  <c r="H135" i="22"/>
  <c r="D134" i="22"/>
  <c r="F134" i="22"/>
  <c r="E134" i="22"/>
  <c r="Y136" i="22"/>
  <c r="W137" i="22"/>
  <c r="T136" i="22"/>
  <c r="V136" i="22"/>
  <c r="S137" i="22"/>
  <c r="AD134" i="22"/>
  <c r="AE134" i="22"/>
  <c r="AG135" i="22"/>
  <c r="AA136" i="22"/>
  <c r="AB135" i="22"/>
  <c r="Q136" i="22"/>
  <c r="O137" i="22"/>
  <c r="K137" i="22"/>
  <c r="L136" i="22"/>
  <c r="AM135" i="22"/>
  <c r="AL135" i="22"/>
  <c r="AI137" i="22"/>
  <c r="AJ136" i="22"/>
  <c r="AO136" i="22"/>
  <c r="C136" i="22"/>
  <c r="H136" i="22"/>
  <c r="B137" i="22"/>
  <c r="E135" i="22"/>
  <c r="D135" i="22"/>
  <c r="F135" i="22"/>
  <c r="Y137" i="22"/>
  <c r="W138" i="22"/>
  <c r="S138" i="22"/>
  <c r="T137" i="22"/>
  <c r="V137" i="22"/>
  <c r="AJ137" i="22"/>
  <c r="AI138" i="22"/>
  <c r="AO137" i="22"/>
  <c r="AD135" i="22"/>
  <c r="AE135" i="22"/>
  <c r="AM136" i="22"/>
  <c r="AL136" i="22"/>
  <c r="K138" i="22"/>
  <c r="Q137" i="22"/>
  <c r="L137" i="22"/>
  <c r="N137" i="22"/>
  <c r="O136" i="22"/>
  <c r="N136" i="22"/>
  <c r="AB136" i="22"/>
  <c r="AA137" i="22"/>
  <c r="AG136" i="22"/>
  <c r="D136" i="22"/>
  <c r="E136" i="22"/>
  <c r="F136" i="22"/>
  <c r="H137" i="22"/>
  <c r="B138" i="22"/>
  <c r="C137" i="22"/>
  <c r="Y138" i="22"/>
  <c r="W139" i="22"/>
  <c r="S139" i="22"/>
  <c r="T138" i="22"/>
  <c r="V138" i="22"/>
  <c r="AM137" i="22"/>
  <c r="AL137" i="22"/>
  <c r="AE136" i="22"/>
  <c r="AD136" i="22"/>
  <c r="L138" i="22"/>
  <c r="K139" i="22"/>
  <c r="Q138" i="22"/>
  <c r="O139" i="22"/>
  <c r="AJ138" i="22"/>
  <c r="AI139" i="22"/>
  <c r="AO138" i="22"/>
  <c r="AB137" i="22"/>
  <c r="AG137" i="22"/>
  <c r="AA138" i="22"/>
  <c r="H138" i="22"/>
  <c r="B139" i="22"/>
  <c r="C138" i="22"/>
  <c r="F137" i="22"/>
  <c r="E137" i="22"/>
  <c r="D137" i="22"/>
  <c r="Y139" i="22"/>
  <c r="W140" i="22"/>
  <c r="S140" i="22"/>
  <c r="T139" i="22"/>
  <c r="V139" i="22"/>
  <c r="AA139" i="22"/>
  <c r="AG138" i="22"/>
  <c r="AB138" i="22"/>
  <c r="O138" i="22"/>
  <c r="N138" i="22"/>
  <c r="AM138" i="22"/>
  <c r="AL138" i="22"/>
  <c r="AI140" i="22"/>
  <c r="AJ139" i="22"/>
  <c r="AO139" i="22"/>
  <c r="K140" i="22"/>
  <c r="L139" i="22"/>
  <c r="N139" i="22"/>
  <c r="Q139" i="22"/>
  <c r="AE137" i="22"/>
  <c r="AD137" i="22"/>
  <c r="B140" i="22"/>
  <c r="C139" i="22"/>
  <c r="H139" i="22"/>
  <c r="F138" i="22"/>
  <c r="E138" i="22"/>
  <c r="D138" i="22"/>
  <c r="S141" i="22"/>
  <c r="T140" i="22"/>
  <c r="V140" i="22"/>
  <c r="Y140" i="22"/>
  <c r="W141" i="22"/>
  <c r="Q140" i="22"/>
  <c r="O141" i="22"/>
  <c r="L140" i="22"/>
  <c r="K141" i="22"/>
  <c r="AA140" i="22"/>
  <c r="AG139" i="22"/>
  <c r="AB139" i="22"/>
  <c r="AI141" i="22"/>
  <c r="AJ140" i="22"/>
  <c r="AO140" i="22"/>
  <c r="AE138" i="22"/>
  <c r="AD138" i="22"/>
  <c r="AM139" i="22"/>
  <c r="AL139" i="22"/>
  <c r="F139" i="22"/>
  <c r="E139" i="22"/>
  <c r="D139" i="22"/>
  <c r="C140" i="22"/>
  <c r="B141" i="22"/>
  <c r="H140" i="22"/>
  <c r="S142" i="22"/>
  <c r="T141" i="22"/>
  <c r="V141" i="22"/>
  <c r="Y141" i="22"/>
  <c r="W142" i="22"/>
  <c r="O140" i="22"/>
  <c r="N140" i="22"/>
  <c r="AM140" i="22"/>
  <c r="AL140" i="22"/>
  <c r="AA141" i="22"/>
  <c r="AG140" i="22"/>
  <c r="AB140" i="22"/>
  <c r="K142" i="22"/>
  <c r="L141" i="22"/>
  <c r="N141" i="22"/>
  <c r="Q141" i="22"/>
  <c r="AJ141" i="22"/>
  <c r="AI142" i="22"/>
  <c r="AO141" i="22"/>
  <c r="AD139" i="22"/>
  <c r="AE139" i="22"/>
  <c r="C141" i="22"/>
  <c r="H141" i="22"/>
  <c r="B142" i="22"/>
  <c r="F140" i="22"/>
  <c r="E140" i="22"/>
  <c r="D140" i="22"/>
  <c r="T142" i="22"/>
  <c r="V142" i="22"/>
  <c r="Y142" i="22"/>
  <c r="W143" i="22"/>
  <c r="S143" i="22"/>
  <c r="AG141" i="22"/>
  <c r="AA142" i="22"/>
  <c r="AB141" i="22"/>
  <c r="AM141" i="22"/>
  <c r="AL141" i="22"/>
  <c r="AJ142" i="22"/>
  <c r="AI143" i="22"/>
  <c r="AO142" i="22"/>
  <c r="AD140" i="22"/>
  <c r="AE140" i="22"/>
  <c r="L142" i="22"/>
  <c r="K143" i="22"/>
  <c r="Q142" i="22"/>
  <c r="O143" i="22"/>
  <c r="E141" i="22"/>
  <c r="F141" i="22"/>
  <c r="D141" i="22"/>
  <c r="C142" i="22"/>
  <c r="H142" i="22"/>
  <c r="B143" i="22"/>
  <c r="S144" i="22"/>
  <c r="T143" i="22"/>
  <c r="V143" i="22"/>
  <c r="Y143" i="22"/>
  <c r="W144" i="22"/>
  <c r="AM142" i="22"/>
  <c r="AL142" i="22"/>
  <c r="AI144" i="22"/>
  <c r="AJ143" i="22"/>
  <c r="AO143" i="22"/>
  <c r="AB142" i="22"/>
  <c r="AG142" i="22"/>
  <c r="AA143" i="22"/>
  <c r="AD141" i="22"/>
  <c r="AE141" i="22"/>
  <c r="K144" i="22"/>
  <c r="L143" i="22"/>
  <c r="N143" i="22"/>
  <c r="Q143" i="22"/>
  <c r="O142" i="22"/>
  <c r="N142" i="22"/>
  <c r="C143" i="22"/>
  <c r="H143" i="22"/>
  <c r="B144" i="22"/>
  <c r="D142" i="22"/>
  <c r="F142" i="22"/>
  <c r="E142" i="22"/>
  <c r="S145" i="22"/>
  <c r="Y144" i="22"/>
  <c r="W145" i="22"/>
  <c r="T144" i="22"/>
  <c r="V144" i="22"/>
  <c r="AM143" i="22"/>
  <c r="AL143" i="22"/>
  <c r="AA144" i="22"/>
  <c r="AG143" i="22"/>
  <c r="AB143" i="22"/>
  <c r="AE142" i="22"/>
  <c r="AD142" i="22"/>
  <c r="Q144" i="22"/>
  <c r="O145" i="22"/>
  <c r="K145" i="22"/>
  <c r="L144" i="22"/>
  <c r="AI145" i="22"/>
  <c r="AJ144" i="22"/>
  <c r="AO144" i="22"/>
  <c r="B145" i="22"/>
  <c r="H144" i="22"/>
  <c r="C144" i="22"/>
  <c r="F143" i="22"/>
  <c r="D143" i="22"/>
  <c r="E143" i="22"/>
  <c r="T145" i="22"/>
  <c r="V145" i="22"/>
  <c r="Y145" i="22"/>
  <c r="W146" i="22"/>
  <c r="S146" i="22"/>
  <c r="AE143" i="22"/>
  <c r="AD143" i="22"/>
  <c r="K146" i="22"/>
  <c r="Q145" i="22"/>
  <c r="L145" i="22"/>
  <c r="N145" i="22"/>
  <c r="O144" i="22"/>
  <c r="N144" i="22"/>
  <c r="AG144" i="22"/>
  <c r="AA145" i="22"/>
  <c r="AB144" i="22"/>
  <c r="AM144" i="22"/>
  <c r="AL144" i="22"/>
  <c r="AJ145" i="22"/>
  <c r="AI146" i="22"/>
  <c r="AO145" i="22"/>
  <c r="E144" i="22"/>
  <c r="D144" i="22"/>
  <c r="F144" i="22"/>
  <c r="H145" i="22"/>
  <c r="B146" i="22"/>
  <c r="C145" i="22"/>
  <c r="S147" i="22"/>
  <c r="Y146" i="22"/>
  <c r="W147" i="22"/>
  <c r="T146" i="22"/>
  <c r="V146" i="22"/>
  <c r="AM145" i="22"/>
  <c r="AL145" i="22"/>
  <c r="AB145" i="22"/>
  <c r="AG145" i="22"/>
  <c r="AA146" i="22"/>
  <c r="L146" i="22"/>
  <c r="K147" i="22"/>
  <c r="Q146" i="22"/>
  <c r="O147" i="22"/>
  <c r="AJ146" i="22"/>
  <c r="AI147" i="22"/>
  <c r="AO146" i="22"/>
  <c r="AE144" i="22"/>
  <c r="AD144" i="22"/>
  <c r="B147" i="22"/>
  <c r="H146" i="22"/>
  <c r="C146" i="22"/>
  <c r="E145" i="22"/>
  <c r="F145" i="22"/>
  <c r="D145" i="22"/>
  <c r="S148" i="22"/>
  <c r="T147" i="22"/>
  <c r="V147" i="22"/>
  <c r="Y147" i="22"/>
  <c r="W148" i="22"/>
  <c r="K148" i="22"/>
  <c r="Q147" i="22"/>
  <c r="L147" i="22"/>
  <c r="N147" i="22"/>
  <c r="AD145" i="22"/>
  <c r="AE145" i="22"/>
  <c r="O146" i="22"/>
  <c r="N146" i="22"/>
  <c r="AI148" i="22"/>
  <c r="AJ147" i="22"/>
  <c r="AO147" i="22"/>
  <c r="AM146" i="22"/>
  <c r="AL146" i="22"/>
  <c r="AG146" i="22"/>
  <c r="AB146" i="22"/>
  <c r="AA147" i="22"/>
  <c r="F146" i="22"/>
  <c r="E146" i="22"/>
  <c r="D146" i="22"/>
  <c r="C147" i="22"/>
  <c r="B148" i="22"/>
  <c r="H147" i="22"/>
  <c r="S149" i="22"/>
  <c r="T148" i="22"/>
  <c r="V148" i="22"/>
  <c r="Y148" i="22"/>
  <c r="W149" i="22"/>
  <c r="AI149" i="22"/>
  <c r="AJ148" i="22"/>
  <c r="AO148" i="22"/>
  <c r="AM147" i="22"/>
  <c r="AL147" i="22"/>
  <c r="AE146" i="22"/>
  <c r="AD146" i="22"/>
  <c r="Q148" i="22"/>
  <c r="O149" i="22"/>
  <c r="L148" i="22"/>
  <c r="K149" i="22"/>
  <c r="AG147" i="22"/>
  <c r="AB147" i="22"/>
  <c r="AA148" i="22"/>
  <c r="H148" i="22"/>
  <c r="B149" i="22"/>
  <c r="C148" i="22"/>
  <c r="D147" i="22"/>
  <c r="F147" i="22"/>
  <c r="E147" i="22"/>
  <c r="T149" i="22"/>
  <c r="V149" i="22"/>
  <c r="S150" i="22"/>
  <c r="Y149" i="22"/>
  <c r="W150" i="22"/>
  <c r="AD147" i="22"/>
  <c r="AE147" i="22"/>
  <c r="AJ149" i="22"/>
  <c r="AI150" i="22"/>
  <c r="AO149" i="22"/>
  <c r="AB148" i="22"/>
  <c r="AG148" i="22"/>
  <c r="AA149" i="22"/>
  <c r="AM148" i="22"/>
  <c r="AL148" i="22"/>
  <c r="O148" i="22"/>
  <c r="N148" i="22"/>
  <c r="K150" i="22"/>
  <c r="L149" i="22"/>
  <c r="N149" i="22"/>
  <c r="Q149" i="22"/>
  <c r="B150" i="22"/>
  <c r="H149" i="22"/>
  <c r="C149" i="22"/>
  <c r="F148" i="22"/>
  <c r="D148" i="22"/>
  <c r="E148" i="22"/>
  <c r="Y150" i="22"/>
  <c r="W151" i="22"/>
  <c r="T150" i="22"/>
  <c r="V150" i="22"/>
  <c r="S151" i="22"/>
  <c r="AE148" i="22"/>
  <c r="AD148" i="22"/>
  <c r="L150" i="22"/>
  <c r="K151" i="22"/>
  <c r="Q150" i="22"/>
  <c r="O151" i="22"/>
  <c r="AM149" i="22"/>
  <c r="AL149" i="22"/>
  <c r="AG149" i="22"/>
  <c r="AA150" i="22"/>
  <c r="AB149" i="22"/>
  <c r="AJ150" i="22"/>
  <c r="AI151" i="22"/>
  <c r="AO150" i="22"/>
  <c r="E149" i="22"/>
  <c r="D149" i="22"/>
  <c r="F149" i="22"/>
  <c r="C150" i="22"/>
  <c r="H150" i="22"/>
  <c r="B151" i="22"/>
  <c r="S152" i="22"/>
  <c r="Y151" i="22"/>
  <c r="W152" i="22"/>
  <c r="T151" i="22"/>
  <c r="V151" i="22"/>
  <c r="AA151" i="22"/>
  <c r="AG150" i="22"/>
  <c r="AB150" i="22"/>
  <c r="O150" i="22"/>
  <c r="N150" i="22"/>
  <c r="AI152" i="22"/>
  <c r="AJ151" i="22"/>
  <c r="AO151" i="22"/>
  <c r="AE149" i="22"/>
  <c r="AD149" i="22"/>
  <c r="AM150" i="22"/>
  <c r="AL150" i="22"/>
  <c r="K152" i="22"/>
  <c r="Q151" i="22"/>
  <c r="L151" i="22"/>
  <c r="N151" i="22"/>
  <c r="C151" i="22"/>
  <c r="H151" i="22"/>
  <c r="B152" i="22"/>
  <c r="F150" i="22"/>
  <c r="E150" i="22"/>
  <c r="D150" i="22"/>
  <c r="S153" i="22"/>
  <c r="Y152" i="22"/>
  <c r="W153" i="22"/>
  <c r="T152" i="22"/>
  <c r="V152" i="22"/>
  <c r="AM151" i="22"/>
  <c r="AL151" i="22"/>
  <c r="Q152" i="22"/>
  <c r="O153" i="22"/>
  <c r="K153" i="22"/>
  <c r="L152" i="22"/>
  <c r="AA152" i="22"/>
  <c r="AG151" i="22"/>
  <c r="AB151" i="22"/>
  <c r="AD150" i="22"/>
  <c r="AE150" i="22"/>
  <c r="AI153" i="22"/>
  <c r="AJ152" i="22"/>
  <c r="AO152" i="22"/>
  <c r="D151" i="22"/>
  <c r="F151" i="22"/>
  <c r="E151" i="22"/>
  <c r="H152" i="22"/>
  <c r="C152" i="22"/>
  <c r="B153" i="22"/>
  <c r="Y153" i="22"/>
  <c r="W154" i="22"/>
  <c r="S154" i="22"/>
  <c r="T153" i="22"/>
  <c r="V153" i="22"/>
  <c r="AM152" i="22"/>
  <c r="AL152" i="22"/>
  <c r="AG152" i="22"/>
  <c r="AB152" i="22"/>
  <c r="AA153" i="22"/>
  <c r="K154" i="22"/>
  <c r="L153" i="22"/>
  <c r="N153" i="22"/>
  <c r="Q153" i="22"/>
  <c r="AE151" i="22"/>
  <c r="AD151" i="22"/>
  <c r="AJ153" i="22"/>
  <c r="AI154" i="22"/>
  <c r="AO153" i="22"/>
  <c r="O152" i="22"/>
  <c r="N152" i="22"/>
  <c r="E152" i="22"/>
  <c r="D152" i="22"/>
  <c r="F152" i="22"/>
  <c r="C153" i="22"/>
  <c r="B154" i="22"/>
  <c r="H153" i="22"/>
  <c r="S155" i="22"/>
  <c r="T154" i="22"/>
  <c r="V154" i="22"/>
  <c r="Y154" i="22"/>
  <c r="W155" i="22"/>
  <c r="L154" i="22"/>
  <c r="K155" i="22"/>
  <c r="Q154" i="22"/>
  <c r="O155" i="22"/>
  <c r="AE152" i="22"/>
  <c r="AD152" i="22"/>
  <c r="AJ154" i="22"/>
  <c r="AI155" i="22"/>
  <c r="AO154" i="22"/>
  <c r="AM153" i="22"/>
  <c r="AL153" i="22"/>
  <c r="AG153" i="22"/>
  <c r="AB153" i="22"/>
  <c r="AA154" i="22"/>
  <c r="C154" i="22"/>
  <c r="H154" i="22"/>
  <c r="B155" i="22"/>
  <c r="E153" i="22"/>
  <c r="D153" i="22"/>
  <c r="F153" i="22"/>
  <c r="Y155" i="22"/>
  <c r="W156" i="22"/>
  <c r="S156" i="22"/>
  <c r="T155" i="22"/>
  <c r="V155" i="22"/>
  <c r="AI156" i="22"/>
  <c r="AJ155" i="22"/>
  <c r="AO155" i="22"/>
  <c r="O154" i="22"/>
  <c r="N154" i="22"/>
  <c r="AA155" i="22"/>
  <c r="AB154" i="22"/>
  <c r="AG154" i="22"/>
  <c r="K156" i="22"/>
  <c r="L155" i="22"/>
  <c r="N155" i="22"/>
  <c r="Q155" i="22"/>
  <c r="AE153" i="22"/>
  <c r="AD153" i="22"/>
  <c r="AM154" i="22"/>
  <c r="AL154" i="22"/>
  <c r="H155" i="22"/>
  <c r="B156" i="22"/>
  <c r="C155" i="22"/>
  <c r="F154" i="22"/>
  <c r="D154" i="22"/>
  <c r="E154" i="22"/>
  <c r="Y156" i="22"/>
  <c r="W157" i="22"/>
  <c r="T156" i="22"/>
  <c r="V156" i="22"/>
  <c r="S157" i="22"/>
  <c r="AG155" i="22"/>
  <c r="AA156" i="22"/>
  <c r="AB155" i="22"/>
  <c r="AI157" i="22"/>
  <c r="AJ156" i="22"/>
  <c r="AO156" i="22"/>
  <c r="AE154" i="22"/>
  <c r="AD154" i="22"/>
  <c r="AM155" i="22"/>
  <c r="AL155" i="22"/>
  <c r="Q156" i="22"/>
  <c r="O157" i="22"/>
  <c r="L156" i="22"/>
  <c r="K157" i="22"/>
  <c r="C156" i="22"/>
  <c r="H156" i="22"/>
  <c r="B157" i="22"/>
  <c r="E155" i="22"/>
  <c r="D155" i="22"/>
  <c r="F155" i="22"/>
  <c r="Y157" i="22"/>
  <c r="W158" i="22"/>
  <c r="T157" i="22"/>
  <c r="V157" i="22"/>
  <c r="S158" i="22"/>
  <c r="AM156" i="22"/>
  <c r="AL156" i="22"/>
  <c r="AA157" i="22"/>
  <c r="AG156" i="22"/>
  <c r="AB156" i="22"/>
  <c r="O156" i="22"/>
  <c r="N156" i="22"/>
  <c r="K158" i="22"/>
  <c r="L157" i="22"/>
  <c r="N157" i="22"/>
  <c r="Q157" i="22"/>
  <c r="AD155" i="22"/>
  <c r="AE155" i="22"/>
  <c r="AJ157" i="22"/>
  <c r="AI158" i="22"/>
  <c r="AO157" i="22"/>
  <c r="F156" i="22"/>
  <c r="D156" i="22"/>
  <c r="E156" i="22"/>
  <c r="C157" i="22"/>
  <c r="H157" i="22"/>
  <c r="B158" i="22"/>
  <c r="T158" i="22"/>
  <c r="V158" i="22"/>
  <c r="Y158" i="22"/>
  <c r="W159" i="22"/>
  <c r="S159" i="22"/>
  <c r="AE156" i="22"/>
  <c r="AD156" i="22"/>
  <c r="AM157" i="22"/>
  <c r="AL157" i="22"/>
  <c r="AB157" i="22"/>
  <c r="AG157" i="22"/>
  <c r="AA158" i="22"/>
  <c r="AJ158" i="22"/>
  <c r="AI159" i="22"/>
  <c r="AO158" i="22"/>
  <c r="L158" i="22"/>
  <c r="K159" i="22"/>
  <c r="Q158" i="22"/>
  <c r="O159" i="22"/>
  <c r="C158" i="22"/>
  <c r="B159" i="22"/>
  <c r="H158" i="22"/>
  <c r="F157" i="22"/>
  <c r="D157" i="22"/>
  <c r="E157" i="22"/>
  <c r="S160" i="22"/>
  <c r="T159" i="22"/>
  <c r="V159" i="22"/>
  <c r="Y159" i="22"/>
  <c r="W160" i="22"/>
  <c r="K160" i="22"/>
  <c r="L159" i="22"/>
  <c r="N159" i="22"/>
  <c r="Q159" i="22"/>
  <c r="AG158" i="22"/>
  <c r="AA159" i="22"/>
  <c r="AB158" i="22"/>
  <c r="AM158" i="22"/>
  <c r="AL158" i="22"/>
  <c r="O158" i="22"/>
  <c r="N158" i="22"/>
  <c r="AI160" i="22"/>
  <c r="AJ159" i="22"/>
  <c r="AO159" i="22"/>
  <c r="AE157" i="22"/>
  <c r="AD157" i="22"/>
  <c r="H159" i="22"/>
  <c r="B160" i="22"/>
  <c r="C159" i="22"/>
  <c r="E158" i="22"/>
  <c r="D158" i="22"/>
  <c r="F158" i="22"/>
  <c r="Y160" i="22"/>
  <c r="W161" i="22"/>
  <c r="T160" i="22"/>
  <c r="V160" i="22"/>
  <c r="S161" i="22"/>
  <c r="AM159" i="22"/>
  <c r="AL159" i="22"/>
  <c r="AE158" i="22"/>
  <c r="AD158" i="22"/>
  <c r="Q160" i="22"/>
  <c r="O161" i="22"/>
  <c r="K161" i="22"/>
  <c r="L160" i="22"/>
  <c r="AI161" i="22"/>
  <c r="AJ160" i="22"/>
  <c r="AO160" i="22"/>
  <c r="AG159" i="22"/>
  <c r="AA160" i="22"/>
  <c r="AB159" i="22"/>
  <c r="H160" i="22"/>
  <c r="C160" i="22"/>
  <c r="B161" i="22"/>
  <c r="F159" i="22"/>
  <c r="D159" i="22"/>
  <c r="E159" i="22"/>
  <c r="T161" i="22"/>
  <c r="V161" i="22"/>
  <c r="Y161" i="22"/>
  <c r="W162" i="22"/>
  <c r="S162" i="22"/>
  <c r="AD159" i="22"/>
  <c r="AE159" i="22"/>
  <c r="K162" i="22"/>
  <c r="L161" i="22"/>
  <c r="N161" i="22"/>
  <c r="Q161" i="22"/>
  <c r="AJ161" i="22"/>
  <c r="AI162" i="22"/>
  <c r="AO161" i="22"/>
  <c r="AM160" i="22"/>
  <c r="AL160" i="22"/>
  <c r="AB160" i="22"/>
  <c r="AA161" i="22"/>
  <c r="AG160" i="22"/>
  <c r="O160" i="22"/>
  <c r="N160" i="22"/>
  <c r="F160" i="22"/>
  <c r="D160" i="22"/>
  <c r="E160" i="22"/>
  <c r="B162" i="22"/>
  <c r="C161" i="22"/>
  <c r="H161" i="22"/>
  <c r="T162" i="22"/>
  <c r="V162" i="22"/>
  <c r="Y162" i="22"/>
  <c r="W163" i="22"/>
  <c r="S163" i="22"/>
  <c r="AM161" i="22"/>
  <c r="AL161" i="22"/>
  <c r="AE160" i="22"/>
  <c r="AD160" i="22"/>
  <c r="AJ162" i="22"/>
  <c r="AI163" i="22"/>
  <c r="AO162" i="22"/>
  <c r="L162" i="22"/>
  <c r="K163" i="22"/>
  <c r="Q162" i="22"/>
  <c r="O163" i="22"/>
  <c r="AA162" i="22"/>
  <c r="AB161" i="22"/>
  <c r="AG161" i="22"/>
  <c r="D161" i="22"/>
  <c r="E161" i="22"/>
  <c r="F161" i="22"/>
  <c r="B163" i="22"/>
  <c r="C162" i="22"/>
  <c r="H162" i="22"/>
  <c r="S164" i="22"/>
  <c r="Y163" i="22"/>
  <c r="W164" i="22"/>
  <c r="T163" i="22"/>
  <c r="V163" i="22"/>
  <c r="K164" i="22"/>
  <c r="L163" i="22"/>
  <c r="N163" i="22"/>
  <c r="Q163" i="22"/>
  <c r="AM162" i="22"/>
  <c r="AL162" i="22"/>
  <c r="O162" i="22"/>
  <c r="N162" i="22"/>
  <c r="AI164" i="22"/>
  <c r="AJ163" i="22"/>
  <c r="AO163" i="22"/>
  <c r="AD161" i="22"/>
  <c r="AE161" i="22"/>
  <c r="AA163" i="22"/>
  <c r="AG162" i="22"/>
  <c r="AB162" i="22"/>
  <c r="E162" i="22"/>
  <c r="F162" i="22"/>
  <c r="D162" i="22"/>
  <c r="B164" i="22"/>
  <c r="C163" i="22"/>
  <c r="H163" i="22"/>
  <c r="S165" i="22"/>
  <c r="T164" i="22"/>
  <c r="V164" i="22"/>
  <c r="Y164" i="22"/>
  <c r="W165" i="22"/>
  <c r="AA164" i="22"/>
  <c r="AG163" i="22"/>
  <c r="AB163" i="22"/>
  <c r="AI165" i="22"/>
  <c r="AJ164" i="22"/>
  <c r="AO164" i="22"/>
  <c r="AM163" i="22"/>
  <c r="AL163" i="22"/>
  <c r="AE162" i="22"/>
  <c r="AD162" i="22"/>
  <c r="Q164" i="22"/>
  <c r="O165" i="22"/>
  <c r="L164" i="22"/>
  <c r="K165" i="22"/>
  <c r="E163" i="22"/>
  <c r="F163" i="22"/>
  <c r="D163" i="22"/>
  <c r="B165" i="22"/>
  <c r="C164" i="22"/>
  <c r="H164" i="22"/>
  <c r="S166" i="22"/>
  <c r="T165" i="22"/>
  <c r="V165" i="22"/>
  <c r="Y165" i="22"/>
  <c r="W166" i="22"/>
  <c r="O164" i="22"/>
  <c r="N164" i="22"/>
  <c r="AM164" i="22"/>
  <c r="AL164" i="22"/>
  <c r="AB164" i="22"/>
  <c r="AG164" i="22"/>
  <c r="AA165" i="22"/>
  <c r="K166" i="22"/>
  <c r="Q165" i="22"/>
  <c r="L165" i="22"/>
  <c r="N165" i="22"/>
  <c r="AD163" i="22"/>
  <c r="AE163" i="22"/>
  <c r="AJ165" i="22"/>
  <c r="AI166" i="22"/>
  <c r="AO165" i="22"/>
  <c r="C165" i="22"/>
  <c r="B166" i="22"/>
  <c r="H165" i="22"/>
  <c r="F164" i="22"/>
  <c r="D164" i="22"/>
  <c r="E164" i="22"/>
  <c r="Y166" i="22"/>
  <c r="W167" i="22"/>
  <c r="S167" i="22"/>
  <c r="T166" i="22"/>
  <c r="V166" i="22"/>
  <c r="AD164" i="22"/>
  <c r="AE164" i="22"/>
  <c r="AM165" i="22"/>
  <c r="AL165" i="22"/>
  <c r="AB165" i="22"/>
  <c r="AG165" i="22"/>
  <c r="AA166" i="22"/>
  <c r="AJ166" i="22"/>
  <c r="AI167" i="22"/>
  <c r="AO166" i="22"/>
  <c r="L166" i="22"/>
  <c r="K167" i="22"/>
  <c r="Q166" i="22"/>
  <c r="O167" i="22"/>
  <c r="C166" i="22"/>
  <c r="H166" i="22"/>
  <c r="B167" i="22"/>
  <c r="F165" i="22"/>
  <c r="E165" i="22"/>
  <c r="D165" i="22"/>
  <c r="S168" i="22"/>
  <c r="T167" i="22"/>
  <c r="V167" i="22"/>
  <c r="Y167" i="22"/>
  <c r="W168" i="22"/>
  <c r="AM166" i="22"/>
  <c r="AL166" i="22"/>
  <c r="AE165" i="22"/>
  <c r="AD165" i="22"/>
  <c r="AI168" i="22"/>
  <c r="AJ167" i="22"/>
  <c r="AO167" i="22"/>
  <c r="K168" i="22"/>
  <c r="L167" i="22"/>
  <c r="N167" i="22"/>
  <c r="Q167" i="22"/>
  <c r="O166" i="22"/>
  <c r="N166" i="22"/>
  <c r="AG166" i="22"/>
  <c r="AA167" i="22"/>
  <c r="AB166" i="22"/>
  <c r="H167" i="22"/>
  <c r="B168" i="22"/>
  <c r="C167" i="22"/>
  <c r="E166" i="22"/>
  <c r="F166" i="22"/>
  <c r="D166" i="22"/>
  <c r="Y168" i="22"/>
  <c r="W169" i="22"/>
  <c r="S169" i="22"/>
  <c r="T168" i="22"/>
  <c r="V168" i="22"/>
  <c r="AE166" i="22"/>
  <c r="AD166" i="22"/>
  <c r="AM167" i="22"/>
  <c r="AL167" i="22"/>
  <c r="Q168" i="22"/>
  <c r="O169" i="22"/>
  <c r="K169" i="22"/>
  <c r="L168" i="22"/>
  <c r="AB167" i="22"/>
  <c r="AG167" i="22"/>
  <c r="AA168" i="22"/>
  <c r="AI169" i="22"/>
  <c r="AJ168" i="22"/>
  <c r="AO168" i="22"/>
  <c r="H168" i="22"/>
  <c r="B169" i="22"/>
  <c r="C168" i="22"/>
  <c r="F167" i="22"/>
  <c r="E167" i="22"/>
  <c r="D167" i="22"/>
  <c r="T169" i="22"/>
  <c r="V169" i="22"/>
  <c r="Y169" i="22"/>
  <c r="W170" i="22"/>
  <c r="S170" i="22"/>
  <c r="K170" i="22"/>
  <c r="Q169" i="22"/>
  <c r="L169" i="22"/>
  <c r="N169" i="22"/>
  <c r="AM168" i="22"/>
  <c r="AL168" i="22"/>
  <c r="AA169" i="22"/>
  <c r="AG168" i="22"/>
  <c r="AB168" i="22"/>
  <c r="O168" i="22"/>
  <c r="N168" i="22"/>
  <c r="AE167" i="22"/>
  <c r="AD167" i="22"/>
  <c r="AJ169" i="22"/>
  <c r="AI170" i="22"/>
  <c r="AO169" i="22"/>
  <c r="C169" i="22"/>
  <c r="H169" i="22"/>
  <c r="B170" i="22"/>
  <c r="E168" i="22"/>
  <c r="F168" i="22"/>
  <c r="D168" i="22"/>
  <c r="Y170" i="22"/>
  <c r="W171" i="22"/>
  <c r="T170" i="22"/>
  <c r="V170" i="22"/>
  <c r="S171" i="22"/>
  <c r="AG169" i="22"/>
  <c r="AB169" i="22"/>
  <c r="AA170" i="22"/>
  <c r="AM169" i="22"/>
  <c r="AL169" i="22"/>
  <c r="AD168" i="22"/>
  <c r="AE168" i="22"/>
  <c r="AJ170" i="22"/>
  <c r="AI171" i="22"/>
  <c r="AO170" i="22"/>
  <c r="L170" i="22"/>
  <c r="K171" i="22"/>
  <c r="Q170" i="22"/>
  <c r="O171" i="22"/>
  <c r="C170" i="22"/>
  <c r="H170" i="22"/>
  <c r="B171" i="22"/>
  <c r="D169" i="22"/>
  <c r="E169" i="22"/>
  <c r="F169" i="22"/>
  <c r="T171" i="22"/>
  <c r="V171" i="22"/>
  <c r="S172" i="22"/>
  <c r="Y171" i="22"/>
  <c r="W172" i="22"/>
  <c r="AM170" i="22"/>
  <c r="AL170" i="22"/>
  <c r="AI172" i="22"/>
  <c r="AJ171" i="22"/>
  <c r="AO171" i="22"/>
  <c r="AD169" i="22"/>
  <c r="AE169" i="22"/>
  <c r="K172" i="22"/>
  <c r="Q171" i="22"/>
  <c r="L171" i="22"/>
  <c r="N171" i="22"/>
  <c r="AB170" i="22"/>
  <c r="AA171" i="22"/>
  <c r="AG170" i="22"/>
  <c r="O170" i="22"/>
  <c r="N170" i="22"/>
  <c r="B172" i="22"/>
  <c r="C171" i="22"/>
  <c r="H171" i="22"/>
  <c r="F170" i="22"/>
  <c r="D170" i="22"/>
  <c r="E170" i="22"/>
  <c r="T172" i="22"/>
  <c r="V172" i="22"/>
  <c r="S173" i="22"/>
  <c r="Y172" i="22"/>
  <c r="W173" i="22"/>
  <c r="AB171" i="22"/>
  <c r="AG171" i="22"/>
  <c r="AA172" i="22"/>
  <c r="AI173" i="22"/>
  <c r="AJ172" i="22"/>
  <c r="AO172" i="22"/>
  <c r="Q172" i="22"/>
  <c r="O173" i="22"/>
  <c r="L172" i="22"/>
  <c r="K173" i="22"/>
  <c r="AM171" i="22"/>
  <c r="AL171" i="22"/>
  <c r="AD170" i="22"/>
  <c r="AE170" i="22"/>
  <c r="E171" i="22"/>
  <c r="D171" i="22"/>
  <c r="F171" i="22"/>
  <c r="C172" i="22"/>
  <c r="H172" i="22"/>
  <c r="B173" i="22"/>
  <c r="T173" i="22"/>
  <c r="V173" i="22"/>
  <c r="S174" i="22"/>
  <c r="Y173" i="22"/>
  <c r="W174" i="22"/>
  <c r="O172" i="22"/>
  <c r="N172" i="22"/>
  <c r="AJ173" i="22"/>
  <c r="AI174" i="22"/>
  <c r="AO173" i="22"/>
  <c r="AB172" i="22"/>
  <c r="AG172" i="22"/>
  <c r="AA173" i="22"/>
  <c r="K174" i="22"/>
  <c r="L173" i="22"/>
  <c r="N173" i="22"/>
  <c r="Q173" i="22"/>
  <c r="AM172" i="22"/>
  <c r="AL172" i="22"/>
  <c r="AE171" i="22"/>
  <c r="AD171" i="22"/>
  <c r="C173" i="22"/>
  <c r="H173" i="22"/>
  <c r="B174" i="22"/>
  <c r="E172" i="22"/>
  <c r="D172" i="22"/>
  <c r="F172" i="22"/>
  <c r="T174" i="22"/>
  <c r="V174" i="22"/>
  <c r="Y174" i="22"/>
  <c r="W175" i="22"/>
  <c r="S175" i="22"/>
  <c r="AD172" i="22"/>
  <c r="AE172" i="22"/>
  <c r="AM173" i="22"/>
  <c r="AL173" i="22"/>
  <c r="L174" i="22"/>
  <c r="K175" i="22"/>
  <c r="Q174" i="22"/>
  <c r="O175" i="22"/>
  <c r="AB173" i="22"/>
  <c r="AA174" i="22"/>
  <c r="AG173" i="22"/>
  <c r="AJ174" i="22"/>
  <c r="AI175" i="22"/>
  <c r="AO174" i="22"/>
  <c r="B175" i="22"/>
  <c r="H174" i="22"/>
  <c r="C174" i="22"/>
  <c r="E173" i="22"/>
  <c r="D173" i="22"/>
  <c r="F173" i="22"/>
  <c r="S176" i="22"/>
  <c r="Y175" i="22"/>
  <c r="W176" i="22"/>
  <c r="T175" i="22"/>
  <c r="V175" i="22"/>
  <c r="AB174" i="22"/>
  <c r="AA175" i="22"/>
  <c r="AG174" i="22"/>
  <c r="AI176" i="22"/>
  <c r="AJ175" i="22"/>
  <c r="AO175" i="22"/>
  <c r="AE173" i="22"/>
  <c r="AD173" i="22"/>
  <c r="O174" i="22"/>
  <c r="N174" i="22"/>
  <c r="AM174" i="22"/>
  <c r="AL174" i="22"/>
  <c r="K176" i="22"/>
  <c r="Q175" i="22"/>
  <c r="L175" i="22"/>
  <c r="N175" i="22"/>
  <c r="F174" i="22"/>
  <c r="D174" i="22"/>
  <c r="E174" i="22"/>
  <c r="B176" i="22"/>
  <c r="H175" i="22"/>
  <c r="C175" i="22"/>
  <c r="Y176" i="22"/>
  <c r="W177" i="22"/>
  <c r="S177" i="22"/>
  <c r="T176" i="22"/>
  <c r="V176" i="22"/>
  <c r="AD174" i="22"/>
  <c r="AE174" i="22"/>
  <c r="AA176" i="22"/>
  <c r="AG175" i="22"/>
  <c r="AB175" i="22"/>
  <c r="Q176" i="22"/>
  <c r="O177" i="22"/>
  <c r="K177" i="22"/>
  <c r="L176" i="22"/>
  <c r="AI177" i="22"/>
  <c r="AJ176" i="22"/>
  <c r="AO176" i="22"/>
  <c r="AM175" i="22"/>
  <c r="AL175" i="22"/>
  <c r="F175" i="22"/>
  <c r="D175" i="22"/>
  <c r="E175" i="22"/>
  <c r="C176" i="22"/>
  <c r="H176" i="22"/>
  <c r="B177" i="22"/>
  <c r="S178" i="22"/>
  <c r="T177" i="22"/>
  <c r="V177" i="22"/>
  <c r="Y177" i="22"/>
  <c r="W178" i="22"/>
  <c r="O176" i="22"/>
  <c r="N176" i="22"/>
  <c r="AB176" i="22"/>
  <c r="AA177" i="22"/>
  <c r="AG176" i="22"/>
  <c r="AJ177" i="22"/>
  <c r="AI178" i="22"/>
  <c r="AO177" i="22"/>
  <c r="AE175" i="22"/>
  <c r="AD175" i="22"/>
  <c r="AM176" i="22"/>
  <c r="AL176" i="22"/>
  <c r="K178" i="22"/>
  <c r="L177" i="22"/>
  <c r="N177" i="22"/>
  <c r="Q177" i="22"/>
  <c r="H177" i="22"/>
  <c r="C177" i="22"/>
  <c r="B178" i="22"/>
  <c r="F176" i="22"/>
  <c r="E176" i="22"/>
  <c r="D176" i="22"/>
  <c r="T178" i="22"/>
  <c r="V178" i="22"/>
  <c r="S179" i="22"/>
  <c r="Y178" i="22"/>
  <c r="W179" i="22"/>
  <c r="AJ178" i="22"/>
  <c r="AI179" i="22"/>
  <c r="AO178" i="22"/>
  <c r="L178" i="22"/>
  <c r="K179" i="22"/>
  <c r="Q178" i="22"/>
  <c r="O179" i="22"/>
  <c r="AD176" i="22"/>
  <c r="AE176" i="22"/>
  <c r="AM177" i="22"/>
  <c r="AL177" i="22"/>
  <c r="AB177" i="22"/>
  <c r="AG177" i="22"/>
  <c r="AA178" i="22"/>
  <c r="E177" i="22"/>
  <c r="F177" i="22"/>
  <c r="D177" i="22"/>
  <c r="B179" i="22"/>
  <c r="C178" i="22"/>
  <c r="H178" i="22"/>
  <c r="S180" i="22"/>
  <c r="T179" i="22"/>
  <c r="V179" i="22"/>
  <c r="Y179" i="22"/>
  <c r="W180" i="22"/>
  <c r="AB178" i="22"/>
  <c r="AA179" i="22"/>
  <c r="AG178" i="22"/>
  <c r="AI180" i="22"/>
  <c r="AJ179" i="22"/>
  <c r="AO179" i="22"/>
  <c r="O178" i="22"/>
  <c r="N178" i="22"/>
  <c r="AM178" i="22"/>
  <c r="AL178" i="22"/>
  <c r="AD177" i="22"/>
  <c r="AE177" i="22"/>
  <c r="K180" i="22"/>
  <c r="L179" i="22"/>
  <c r="N179" i="22"/>
  <c r="Q179" i="22"/>
  <c r="F178" i="22"/>
  <c r="E178" i="22"/>
  <c r="D178" i="22"/>
  <c r="H179" i="22"/>
  <c r="B180" i="22"/>
  <c r="C179" i="22"/>
  <c r="S181" i="22"/>
  <c r="T180" i="22"/>
  <c r="V180" i="22"/>
  <c r="Y180" i="22"/>
  <c r="W181" i="22"/>
  <c r="AD178" i="22"/>
  <c r="AE178" i="22"/>
  <c r="Q180" i="22"/>
  <c r="O181" i="22"/>
  <c r="L180" i="22"/>
  <c r="K181" i="22"/>
  <c r="AA180" i="22"/>
  <c r="AG179" i="22"/>
  <c r="AB179" i="22"/>
  <c r="AI181" i="22"/>
  <c r="AJ180" i="22"/>
  <c r="AO180" i="22"/>
  <c r="AM179" i="22"/>
  <c r="AL179" i="22"/>
  <c r="B181" i="22"/>
  <c r="H180" i="22"/>
  <c r="C180" i="22"/>
  <c r="D179" i="22"/>
  <c r="F179" i="22"/>
  <c r="E179" i="22"/>
  <c r="T181" i="22"/>
  <c r="V181" i="22"/>
  <c r="Y181" i="22"/>
  <c r="W182" i="22"/>
  <c r="S182" i="22"/>
  <c r="AE179" i="22"/>
  <c r="AD179" i="22"/>
  <c r="AJ181" i="22"/>
  <c r="AI182" i="22"/>
  <c r="AO181" i="22"/>
  <c r="O180" i="22"/>
  <c r="N180" i="22"/>
  <c r="AM180" i="22"/>
  <c r="AL180" i="22"/>
  <c r="AG180" i="22"/>
  <c r="AB180" i="22"/>
  <c r="AA181" i="22"/>
  <c r="K182" i="22"/>
  <c r="L181" i="22"/>
  <c r="N181" i="22"/>
  <c r="Q181" i="22"/>
  <c r="F180" i="22"/>
  <c r="E180" i="22"/>
  <c r="D180" i="22"/>
  <c r="H181" i="22"/>
  <c r="B182" i="22"/>
  <c r="C181" i="22"/>
  <c r="Y182" i="22"/>
  <c r="W183" i="22"/>
  <c r="S183" i="22"/>
  <c r="T182" i="22"/>
  <c r="V182" i="22"/>
  <c r="AM181" i="22"/>
  <c r="AL181" i="22"/>
  <c r="L182" i="22"/>
  <c r="K183" i="22"/>
  <c r="Q182" i="22"/>
  <c r="O183" i="22"/>
  <c r="AJ182" i="22"/>
  <c r="AI183" i="22"/>
  <c r="AO182" i="22"/>
  <c r="AB181" i="22"/>
  <c r="AA182" i="22"/>
  <c r="AG181" i="22"/>
  <c r="AE180" i="22"/>
  <c r="AD180" i="22"/>
  <c r="E181" i="22"/>
  <c r="F181" i="22"/>
  <c r="D181" i="22"/>
  <c r="C182" i="22"/>
  <c r="B183" i="22"/>
  <c r="H182" i="22"/>
  <c r="Y183" i="22"/>
  <c r="W184" i="22"/>
  <c r="S184" i="22"/>
  <c r="T183" i="22"/>
  <c r="V183" i="22"/>
  <c r="AG182" i="22"/>
  <c r="AA183" i="22"/>
  <c r="AB182" i="22"/>
  <c r="AM182" i="22"/>
  <c r="AL182" i="22"/>
  <c r="AI184" i="22"/>
  <c r="AJ183" i="22"/>
  <c r="AO183" i="22"/>
  <c r="O182" i="22"/>
  <c r="N182" i="22"/>
  <c r="AE181" i="22"/>
  <c r="AD181" i="22"/>
  <c r="K184" i="22"/>
  <c r="Q183" i="22"/>
  <c r="L183" i="22"/>
  <c r="N183" i="22"/>
  <c r="C183" i="22"/>
  <c r="H183" i="22"/>
  <c r="B184" i="22"/>
  <c r="E182" i="22"/>
  <c r="D182" i="22"/>
  <c r="F182" i="22"/>
  <c r="Y184" i="22"/>
  <c r="W185" i="22"/>
  <c r="S185" i="22"/>
  <c r="T184" i="22"/>
  <c r="V184" i="22"/>
  <c r="Q184" i="22"/>
  <c r="O185" i="22"/>
  <c r="K185" i="22"/>
  <c r="L184" i="22"/>
  <c r="AA184" i="22"/>
  <c r="AB183" i="22"/>
  <c r="AG183" i="22"/>
  <c r="AM183" i="22"/>
  <c r="AL183" i="22"/>
  <c r="AD182" i="22"/>
  <c r="AE182" i="22"/>
  <c r="AI185" i="22"/>
  <c r="AJ184" i="22"/>
  <c r="AO184" i="22"/>
  <c r="F183" i="22"/>
  <c r="D183" i="22"/>
  <c r="E183" i="22"/>
  <c r="H184" i="22"/>
  <c r="C184" i="22"/>
  <c r="B185" i="22"/>
  <c r="Y185" i="22"/>
  <c r="W186" i="22"/>
  <c r="T185" i="22"/>
  <c r="V185" i="22"/>
  <c r="S186" i="22"/>
  <c r="K186" i="22"/>
  <c r="L185" i="22"/>
  <c r="N185" i="22"/>
  <c r="Q185" i="22"/>
  <c r="AJ185" i="22"/>
  <c r="AI186" i="22"/>
  <c r="AO185" i="22"/>
  <c r="AM184" i="22"/>
  <c r="AL184" i="22"/>
  <c r="AB184" i="22"/>
  <c r="AA185" i="22"/>
  <c r="AG184" i="22"/>
  <c r="O184" i="22"/>
  <c r="N184" i="22"/>
  <c r="AD183" i="22"/>
  <c r="AE183" i="22"/>
  <c r="F184" i="22"/>
  <c r="E184" i="22"/>
  <c r="D184" i="22"/>
  <c r="B186" i="22"/>
  <c r="C185" i="22"/>
  <c r="H185" i="22"/>
  <c r="Y186" i="22"/>
  <c r="W187" i="22"/>
  <c r="S187" i="22"/>
  <c r="T186" i="22"/>
  <c r="V186" i="22"/>
  <c r="AJ186" i="22"/>
  <c r="AI187" i="22"/>
  <c r="AO186" i="22"/>
  <c r="AG185" i="22"/>
  <c r="AB185" i="22"/>
  <c r="AA186" i="22"/>
  <c r="AE184" i="22"/>
  <c r="AD184" i="22"/>
  <c r="L186" i="22"/>
  <c r="K187" i="22"/>
  <c r="Q186" i="22"/>
  <c r="O187" i="22"/>
  <c r="AM185" i="22"/>
  <c r="AL185" i="22"/>
  <c r="F185" i="22"/>
  <c r="D185" i="22"/>
  <c r="E185" i="22"/>
  <c r="C186" i="22"/>
  <c r="B187" i="22"/>
  <c r="H186" i="22"/>
  <c r="T187" i="22"/>
  <c r="V187" i="22"/>
  <c r="S188" i="22"/>
  <c r="Y187" i="22"/>
  <c r="W188" i="22"/>
  <c r="AM186" i="22"/>
  <c r="AL186" i="22"/>
  <c r="AI188" i="22"/>
  <c r="AJ187" i="22"/>
  <c r="AO187" i="22"/>
  <c r="O186" i="22"/>
  <c r="N186" i="22"/>
  <c r="AE185" i="22"/>
  <c r="AD185" i="22"/>
  <c r="K188" i="22"/>
  <c r="L187" i="22"/>
  <c r="N187" i="22"/>
  <c r="Q187" i="22"/>
  <c r="AA187" i="22"/>
  <c r="AB186" i="22"/>
  <c r="AG186" i="22"/>
  <c r="C187" i="22"/>
  <c r="B188" i="22"/>
  <c r="H187" i="22"/>
  <c r="D186" i="22"/>
  <c r="E186" i="22"/>
  <c r="F186" i="22"/>
  <c r="S189" i="22"/>
  <c r="Y188" i="22"/>
  <c r="W189" i="22"/>
  <c r="T188" i="22"/>
  <c r="V188" i="22"/>
  <c r="AI189" i="22"/>
  <c r="AJ188" i="22"/>
  <c r="AO188" i="22"/>
  <c r="AA188" i="22"/>
  <c r="AG187" i="22"/>
  <c r="AB187" i="22"/>
  <c r="AM187" i="22"/>
  <c r="AL187" i="22"/>
  <c r="AD186" i="22"/>
  <c r="AE186" i="22"/>
  <c r="Q188" i="22"/>
  <c r="O189" i="22"/>
  <c r="L188" i="22"/>
  <c r="K189" i="22"/>
  <c r="F187" i="22"/>
  <c r="E187" i="22"/>
  <c r="D187" i="22"/>
  <c r="H188" i="22"/>
  <c r="B189" i="22"/>
  <c r="C188" i="22"/>
  <c r="S190" i="22"/>
  <c r="T189" i="22"/>
  <c r="V189" i="22"/>
  <c r="Y189" i="22"/>
  <c r="W190" i="22"/>
  <c r="AE187" i="22"/>
  <c r="AD187" i="22"/>
  <c r="AM188" i="22"/>
  <c r="AL188" i="22"/>
  <c r="K190" i="22"/>
  <c r="L189" i="22"/>
  <c r="N189" i="22"/>
  <c r="Q189" i="22"/>
  <c r="O188" i="22"/>
  <c r="N188" i="22"/>
  <c r="AG188" i="22"/>
  <c r="AA189" i="22"/>
  <c r="AB188" i="22"/>
  <c r="AJ189" i="22"/>
  <c r="AI190" i="22"/>
  <c r="AO189" i="22"/>
  <c r="F188" i="22"/>
  <c r="E188" i="22"/>
  <c r="D188" i="22"/>
  <c r="C189" i="22"/>
  <c r="B190" i="22"/>
  <c r="H189" i="22"/>
  <c r="S191" i="22"/>
  <c r="Y190" i="22"/>
  <c r="W191" i="22"/>
  <c r="T190" i="22"/>
  <c r="V190" i="22"/>
  <c r="L190" i="22"/>
  <c r="K191" i="22"/>
  <c r="Q190" i="22"/>
  <c r="O191" i="22"/>
  <c r="AM189" i="22"/>
  <c r="AL189" i="22"/>
  <c r="AE188" i="22"/>
  <c r="AD188" i="22"/>
  <c r="AG189" i="22"/>
  <c r="AA190" i="22"/>
  <c r="AB189" i="22"/>
  <c r="AJ190" i="22"/>
  <c r="AI191" i="22"/>
  <c r="AO190" i="22"/>
  <c r="H190" i="22"/>
  <c r="B191" i="22"/>
  <c r="C190" i="22"/>
  <c r="D189" i="22"/>
  <c r="F189" i="22"/>
  <c r="E189" i="22"/>
  <c r="Y191" i="22"/>
  <c r="W192" i="22"/>
  <c r="S192" i="22"/>
  <c r="T191" i="22"/>
  <c r="V191" i="22"/>
  <c r="AM190" i="22"/>
  <c r="AL190" i="22"/>
  <c r="AI192" i="22"/>
  <c r="AJ191" i="22"/>
  <c r="AO191" i="22"/>
  <c r="AD189" i="22"/>
  <c r="AE189" i="22"/>
  <c r="K192" i="22"/>
  <c r="Q191" i="22"/>
  <c r="L191" i="22"/>
  <c r="N191" i="22"/>
  <c r="AA191" i="22"/>
  <c r="AB190" i="22"/>
  <c r="AG190" i="22"/>
  <c r="O190" i="22"/>
  <c r="N190" i="22"/>
  <c r="H191" i="22"/>
  <c r="C191" i="22"/>
  <c r="B192" i="22"/>
  <c r="D190" i="22"/>
  <c r="F190" i="22"/>
  <c r="E190" i="22"/>
  <c r="Y192" i="22"/>
  <c r="W193" i="22"/>
  <c r="S193" i="22"/>
  <c r="T192" i="22"/>
  <c r="V192" i="22"/>
  <c r="AD190" i="22"/>
  <c r="AE190" i="22"/>
  <c r="Q192" i="22"/>
  <c r="O193" i="22"/>
  <c r="K193" i="22"/>
  <c r="L192" i="22"/>
  <c r="AI193" i="22"/>
  <c r="AJ192" i="22"/>
  <c r="AO192" i="22"/>
  <c r="AM191" i="22"/>
  <c r="AL191" i="22"/>
  <c r="AA192" i="22"/>
  <c r="AG191" i="22"/>
  <c r="AB191" i="22"/>
  <c r="E191" i="22"/>
  <c r="D191" i="22"/>
  <c r="F191" i="22"/>
  <c r="B193" i="22"/>
  <c r="C192" i="22"/>
  <c r="H192" i="22"/>
  <c r="S194" i="22"/>
  <c r="Y193" i="22"/>
  <c r="W194" i="22"/>
  <c r="T193" i="22"/>
  <c r="V193" i="22"/>
  <c r="AJ193" i="22"/>
  <c r="AI194" i="22"/>
  <c r="AO193" i="22"/>
  <c r="AM192" i="22"/>
  <c r="AL192" i="22"/>
  <c r="AG192" i="22"/>
  <c r="AA193" i="22"/>
  <c r="AB192" i="22"/>
  <c r="O192" i="22"/>
  <c r="N192" i="22"/>
  <c r="AE191" i="22"/>
  <c r="AD191" i="22"/>
  <c r="K194" i="22"/>
  <c r="L193" i="22"/>
  <c r="N193" i="22"/>
  <c r="Q193" i="22"/>
  <c r="D192" i="22"/>
  <c r="F192" i="22"/>
  <c r="E192" i="22"/>
  <c r="B194" i="22"/>
  <c r="H193" i="22"/>
  <c r="C193" i="22"/>
  <c r="S195" i="22"/>
  <c r="Y194" i="22"/>
  <c r="W195" i="22"/>
  <c r="T194" i="22"/>
  <c r="V194" i="22"/>
  <c r="AG193" i="22"/>
  <c r="AA194" i="22"/>
  <c r="AB193" i="22"/>
  <c r="L194" i="22"/>
  <c r="K195" i="22"/>
  <c r="Q194" i="22"/>
  <c r="O195" i="22"/>
  <c r="AD192" i="22"/>
  <c r="AE192" i="22"/>
  <c r="AM193" i="22"/>
  <c r="AL193" i="22"/>
  <c r="AJ194" i="22"/>
  <c r="AI195" i="22"/>
  <c r="AO194" i="22"/>
  <c r="D193" i="22"/>
  <c r="F193" i="22"/>
  <c r="E193" i="22"/>
  <c r="H194" i="22"/>
  <c r="C194" i="22"/>
  <c r="B195" i="22"/>
  <c r="S196" i="22"/>
  <c r="Y195" i="22"/>
  <c r="W196" i="22"/>
  <c r="T195" i="22"/>
  <c r="V195" i="22"/>
  <c r="AA195" i="22"/>
  <c r="AG194" i="22"/>
  <c r="AB194" i="22"/>
  <c r="O194" i="22"/>
  <c r="N194" i="22"/>
  <c r="AE193" i="22"/>
  <c r="AD193" i="22"/>
  <c r="AI196" i="22"/>
  <c r="AJ195" i="22"/>
  <c r="AO195" i="22"/>
  <c r="AM194" i="22"/>
  <c r="AL194" i="22"/>
  <c r="K196" i="22"/>
  <c r="L195" i="22"/>
  <c r="N195" i="22"/>
  <c r="Q195" i="22"/>
  <c r="F194" i="22"/>
  <c r="E194" i="22"/>
  <c r="D194" i="22"/>
  <c r="B196" i="22"/>
  <c r="C195" i="22"/>
  <c r="H195" i="22"/>
  <c r="T196" i="22"/>
  <c r="V196" i="22"/>
  <c r="S197" i="22"/>
  <c r="Y196" i="22"/>
  <c r="W197" i="22"/>
  <c r="AI197" i="22"/>
  <c r="AJ196" i="22"/>
  <c r="AO196" i="22"/>
  <c r="AD194" i="22"/>
  <c r="AE194" i="22"/>
  <c r="Q196" i="22"/>
  <c r="O197" i="22"/>
  <c r="L196" i="22"/>
  <c r="K197" i="22"/>
  <c r="AM195" i="22"/>
  <c r="AL195" i="22"/>
  <c r="AG195" i="22"/>
  <c r="AA196" i="22"/>
  <c r="AB195" i="22"/>
  <c r="D195" i="22"/>
  <c r="F195" i="22"/>
  <c r="E195" i="22"/>
  <c r="C196" i="22"/>
  <c r="B197" i="22"/>
  <c r="H196" i="22"/>
  <c r="T197" i="22"/>
  <c r="V197" i="22"/>
  <c r="S198" i="22"/>
  <c r="Y197" i="22"/>
  <c r="W198" i="22"/>
  <c r="AG196" i="22"/>
  <c r="AB196" i="22"/>
  <c r="AA197" i="22"/>
  <c r="AJ197" i="22"/>
  <c r="AI198" i="22"/>
  <c r="AO197" i="22"/>
  <c r="AD195" i="22"/>
  <c r="AE195" i="22"/>
  <c r="O196" i="22"/>
  <c r="N196" i="22"/>
  <c r="AM196" i="22"/>
  <c r="AL196" i="22"/>
  <c r="K198" i="22"/>
  <c r="Q197" i="22"/>
  <c r="L197" i="22"/>
  <c r="N197" i="22"/>
  <c r="B198" i="22"/>
  <c r="H197" i="22"/>
  <c r="C197" i="22"/>
  <c r="F196" i="22"/>
  <c r="D196" i="22"/>
  <c r="E196" i="22"/>
  <c r="T198" i="22"/>
  <c r="V198" i="22"/>
  <c r="Y198" i="22"/>
  <c r="W199" i="22"/>
  <c r="S199" i="22"/>
  <c r="AD196" i="22"/>
  <c r="AE196" i="22"/>
  <c r="L198" i="22"/>
  <c r="K199" i="22"/>
  <c r="Q198" i="22"/>
  <c r="O199" i="22"/>
  <c r="AB197" i="22"/>
  <c r="AA198" i="22"/>
  <c r="AG197" i="22"/>
  <c r="AJ198" i="22"/>
  <c r="AI199" i="22"/>
  <c r="AO198" i="22"/>
  <c r="AM197" i="22"/>
  <c r="AL197" i="22"/>
  <c r="H198" i="22"/>
  <c r="C198" i="22"/>
  <c r="B199" i="22"/>
  <c r="E197" i="22"/>
  <c r="D197" i="22"/>
  <c r="F197" i="22"/>
  <c r="S200" i="22"/>
  <c r="T199" i="22"/>
  <c r="V199" i="22"/>
  <c r="Y199" i="22"/>
  <c r="W200" i="22"/>
  <c r="O198" i="22"/>
  <c r="N198" i="22"/>
  <c r="K200" i="22"/>
  <c r="Q199" i="22"/>
  <c r="L199" i="22"/>
  <c r="N199" i="22"/>
  <c r="AM198" i="22"/>
  <c r="AL198" i="22"/>
  <c r="AB198" i="22"/>
  <c r="AA199" i="22"/>
  <c r="AG198" i="22"/>
  <c r="AI200" i="22"/>
  <c r="AJ199" i="22"/>
  <c r="AO199" i="22"/>
  <c r="AD197" i="22"/>
  <c r="AE197" i="22"/>
  <c r="E198" i="22"/>
  <c r="D198" i="22"/>
  <c r="F198" i="22"/>
  <c r="H199" i="22"/>
  <c r="B200" i="22"/>
  <c r="C199" i="22"/>
  <c r="T200" i="22"/>
  <c r="V200" i="22"/>
  <c r="S201" i="22"/>
  <c r="Y200" i="22"/>
  <c r="W201" i="22"/>
  <c r="AM199" i="22"/>
  <c r="AL199" i="22"/>
  <c r="Q200" i="22"/>
  <c r="O201" i="22"/>
  <c r="K201" i="22"/>
  <c r="L200" i="22"/>
  <c r="AE198" i="22"/>
  <c r="AD198" i="22"/>
  <c r="AI201" i="22"/>
  <c r="AJ200" i="22"/>
  <c r="AO200" i="22"/>
  <c r="AG199" i="22"/>
  <c r="AA200" i="22"/>
  <c r="AB199" i="22"/>
  <c r="F199" i="22"/>
  <c r="D199" i="22"/>
  <c r="E199" i="22"/>
  <c r="C200" i="22"/>
  <c r="B201" i="22"/>
  <c r="H200" i="22"/>
  <c r="Y201" i="22"/>
  <c r="W202" i="22"/>
  <c r="T201" i="22"/>
  <c r="V201" i="22"/>
  <c r="S202" i="22"/>
  <c r="O200" i="22"/>
  <c r="N200" i="22"/>
  <c r="AG200" i="22"/>
  <c r="AB200" i="22"/>
  <c r="AA201" i="22"/>
  <c r="AD199" i="22"/>
  <c r="AE199" i="22"/>
  <c r="AJ201" i="22"/>
  <c r="AI202" i="22"/>
  <c r="AO201" i="22"/>
  <c r="K202" i="22"/>
  <c r="L201" i="22"/>
  <c r="N201" i="22"/>
  <c r="Q201" i="22"/>
  <c r="AM200" i="22"/>
  <c r="AL200" i="22"/>
  <c r="C201" i="22"/>
  <c r="B202" i="22"/>
  <c r="H201" i="22"/>
  <c r="E200" i="22"/>
  <c r="F200" i="22"/>
  <c r="D200" i="22"/>
  <c r="T202" i="22"/>
  <c r="V202" i="22"/>
  <c r="S203" i="22"/>
  <c r="Y202" i="22"/>
  <c r="W203" i="22"/>
  <c r="AM201" i="22"/>
  <c r="AL201" i="22"/>
  <c r="AJ202" i="22"/>
  <c r="AI203" i="22"/>
  <c r="AO202" i="22"/>
  <c r="AE200" i="22"/>
  <c r="AD200" i="22"/>
  <c r="L202" i="22"/>
  <c r="K203" i="22"/>
  <c r="Q202" i="22"/>
  <c r="O203" i="22"/>
  <c r="AG201" i="22"/>
  <c r="AA202" i="22"/>
  <c r="AB201" i="22"/>
  <c r="E201" i="22"/>
  <c r="F201" i="22"/>
  <c r="D201" i="22"/>
  <c r="B203" i="22"/>
  <c r="C202" i="22"/>
  <c r="H202" i="22"/>
  <c r="T203" i="22"/>
  <c r="V203" i="22"/>
  <c r="Y203" i="22"/>
  <c r="W204" i="22"/>
  <c r="S204" i="22"/>
  <c r="AG202" i="22"/>
  <c r="AA203" i="22"/>
  <c r="AB202" i="22"/>
  <c r="AM202" i="22"/>
  <c r="AL202" i="22"/>
  <c r="O202" i="22"/>
  <c r="N202" i="22"/>
  <c r="AI204" i="22"/>
  <c r="AJ203" i="22"/>
  <c r="AO203" i="22"/>
  <c r="AE201" i="22"/>
  <c r="AD201" i="22"/>
  <c r="K204" i="22"/>
  <c r="L203" i="22"/>
  <c r="N203" i="22"/>
  <c r="Q203" i="22"/>
  <c r="F202" i="22"/>
  <c r="D202" i="22"/>
  <c r="E202" i="22"/>
  <c r="B204" i="22"/>
  <c r="C203" i="22"/>
  <c r="H203" i="22"/>
  <c r="T204" i="22"/>
  <c r="V204" i="22"/>
  <c r="S205" i="22"/>
  <c r="Y204" i="22"/>
  <c r="W205" i="22"/>
  <c r="AM203" i="22"/>
  <c r="AL203" i="22"/>
  <c r="Q204" i="22"/>
  <c r="O205" i="22"/>
  <c r="L204" i="22"/>
  <c r="K205" i="22"/>
  <c r="AG203" i="22"/>
  <c r="AB203" i="22"/>
  <c r="AA204" i="22"/>
  <c r="AE202" i="22"/>
  <c r="AD202" i="22"/>
  <c r="AI205" i="22"/>
  <c r="AJ204" i="22"/>
  <c r="AO204" i="22"/>
  <c r="D203" i="22"/>
  <c r="F203" i="22"/>
  <c r="E203" i="22"/>
  <c r="H204" i="22"/>
  <c r="B205" i="22"/>
  <c r="C204" i="22"/>
  <c r="S206" i="22"/>
  <c r="T205" i="22"/>
  <c r="V205" i="22"/>
  <c r="Y205" i="22"/>
  <c r="W206" i="22"/>
  <c r="AM204" i="22"/>
  <c r="AL204" i="22"/>
  <c r="AD203" i="22"/>
  <c r="AE203" i="22"/>
  <c r="AG204" i="22"/>
  <c r="AB204" i="22"/>
  <c r="AA205" i="22"/>
  <c r="O204" i="22"/>
  <c r="N204" i="22"/>
  <c r="AJ205" i="22"/>
  <c r="AI206" i="22"/>
  <c r="AO205" i="22"/>
  <c r="K206" i="22"/>
  <c r="L205" i="22"/>
  <c r="N205" i="22"/>
  <c r="Q205" i="22"/>
  <c r="F204" i="22"/>
  <c r="D204" i="22"/>
  <c r="E204" i="22"/>
  <c r="C205" i="22"/>
  <c r="H205" i="22"/>
  <c r="B206" i="22"/>
  <c r="Y206" i="22"/>
  <c r="W207" i="22"/>
  <c r="T206" i="22"/>
  <c r="V206" i="22"/>
  <c r="S207" i="22"/>
  <c r="L206" i="22"/>
  <c r="K207" i="22"/>
  <c r="Q206" i="22"/>
  <c r="O207" i="22"/>
  <c r="AJ206" i="22"/>
  <c r="AI207" i="22"/>
  <c r="AO206" i="22"/>
  <c r="AB205" i="22"/>
  <c r="AA206" i="22"/>
  <c r="AG205" i="22"/>
  <c r="AM205" i="22"/>
  <c r="AL205" i="22"/>
  <c r="AD204" i="22"/>
  <c r="AE204" i="22"/>
  <c r="H206" i="22"/>
  <c r="B207" i="22"/>
  <c r="C206" i="22"/>
  <c r="D205" i="22"/>
  <c r="F205" i="22"/>
  <c r="E205" i="22"/>
  <c r="T207" i="22"/>
  <c r="V207" i="22"/>
  <c r="S208" i="22"/>
  <c r="Y207" i="22"/>
  <c r="W208" i="22"/>
  <c r="O206" i="22"/>
  <c r="N206" i="22"/>
  <c r="K208" i="22"/>
  <c r="L207" i="22"/>
  <c r="N207" i="22"/>
  <c r="Q207" i="22"/>
  <c r="AA207" i="22"/>
  <c r="AG206" i="22"/>
  <c r="AB206" i="22"/>
  <c r="AM206" i="22"/>
  <c r="AL206" i="22"/>
  <c r="AE205" i="22"/>
  <c r="AD205" i="22"/>
  <c r="AI208" i="22"/>
  <c r="AJ207" i="22"/>
  <c r="AO207" i="22"/>
  <c r="B208" i="22"/>
  <c r="C207" i="22"/>
  <c r="H207" i="22"/>
  <c r="D206" i="22"/>
  <c r="E206" i="22"/>
  <c r="F206" i="22"/>
  <c r="T208" i="22"/>
  <c r="V208" i="22"/>
  <c r="S209" i="22"/>
  <c r="Y208" i="22"/>
  <c r="W209" i="22"/>
  <c r="AI209" i="22"/>
  <c r="AJ208" i="22"/>
  <c r="AO208" i="22"/>
  <c r="AE206" i="22"/>
  <c r="AD206" i="22"/>
  <c r="Q208" i="22"/>
  <c r="O209" i="22"/>
  <c r="K209" i="22"/>
  <c r="L208" i="22"/>
  <c r="AM207" i="22"/>
  <c r="AL207" i="22"/>
  <c r="AG207" i="22"/>
  <c r="AB207" i="22"/>
  <c r="AA208" i="22"/>
  <c r="F207" i="22"/>
  <c r="E207" i="22"/>
  <c r="D207" i="22"/>
  <c r="H208" i="22"/>
  <c r="B209" i="22"/>
  <c r="C208" i="22"/>
  <c r="Y209" i="22"/>
  <c r="W210" i="22"/>
  <c r="S210" i="22"/>
  <c r="T209" i="22"/>
  <c r="V209" i="22"/>
  <c r="AA209" i="22"/>
  <c r="AB208" i="22"/>
  <c r="AG208" i="22"/>
  <c r="AM208" i="22"/>
  <c r="AL208" i="22"/>
  <c r="AJ209" i="22"/>
  <c r="AI210" i="22"/>
  <c r="AO209" i="22"/>
  <c r="K210" i="22"/>
  <c r="Q209" i="22"/>
  <c r="L209" i="22"/>
  <c r="N209" i="22"/>
  <c r="AE207" i="22"/>
  <c r="AD207" i="22"/>
  <c r="O208" i="22"/>
  <c r="N208" i="22"/>
  <c r="B210" i="22"/>
  <c r="C209" i="22"/>
  <c r="H209" i="22"/>
  <c r="E208" i="22"/>
  <c r="F208" i="22"/>
  <c r="D208" i="22"/>
  <c r="Y210" i="22"/>
  <c r="W211" i="22"/>
  <c r="T210" i="22"/>
  <c r="V210" i="22"/>
  <c r="S211" i="22"/>
  <c r="AJ210" i="22"/>
  <c r="AI211" i="22"/>
  <c r="AO210" i="22"/>
  <c r="L210" i="22"/>
  <c r="K211" i="22"/>
  <c r="Q210" i="22"/>
  <c r="O211" i="22"/>
  <c r="AE208" i="22"/>
  <c r="AD208" i="22"/>
  <c r="AG209" i="22"/>
  <c r="AA210" i="22"/>
  <c r="AB209" i="22"/>
  <c r="AM209" i="22"/>
  <c r="AL209" i="22"/>
  <c r="H210" i="22"/>
  <c r="C210" i="22"/>
  <c r="B211" i="22"/>
  <c r="F209" i="22"/>
  <c r="D209" i="22"/>
  <c r="E209" i="22"/>
  <c r="Y211" i="22"/>
  <c r="W212" i="22"/>
  <c r="T211" i="22"/>
  <c r="V211" i="22"/>
  <c r="S212" i="22"/>
  <c r="AM210" i="22"/>
  <c r="AL210" i="22"/>
  <c r="AI212" i="22"/>
  <c r="AJ211" i="22"/>
  <c r="AO211" i="22"/>
  <c r="AA211" i="22"/>
  <c r="AG210" i="22"/>
  <c r="AB210" i="22"/>
  <c r="O210" i="22"/>
  <c r="N210" i="22"/>
  <c r="AE209" i="22"/>
  <c r="AD209" i="22"/>
  <c r="K212" i="22"/>
  <c r="L211" i="22"/>
  <c r="N211" i="22"/>
  <c r="Q211" i="22"/>
  <c r="D210" i="22"/>
  <c r="E210" i="22"/>
  <c r="F210" i="22"/>
  <c r="B212" i="22"/>
  <c r="C211" i="22"/>
  <c r="H211" i="22"/>
  <c r="Y212" i="22"/>
  <c r="W213" i="22"/>
  <c r="S213" i="22"/>
  <c r="T212" i="22"/>
  <c r="V212" i="22"/>
  <c r="AD210" i="22"/>
  <c r="AE210" i="22"/>
  <c r="AI213" i="22"/>
  <c r="AJ212" i="22"/>
  <c r="AO212" i="22"/>
  <c r="Q212" i="22"/>
  <c r="O213" i="22"/>
  <c r="L212" i="22"/>
  <c r="K213" i="22"/>
  <c r="AM211" i="22"/>
  <c r="AL211" i="22"/>
  <c r="AG211" i="22"/>
  <c r="AB211" i="22"/>
  <c r="AA212" i="22"/>
  <c r="D211" i="22"/>
  <c r="F211" i="22"/>
  <c r="E211" i="22"/>
  <c r="C212" i="22"/>
  <c r="B213" i="22"/>
  <c r="H212" i="22"/>
  <c r="S214" i="22"/>
  <c r="T213" i="22"/>
  <c r="V213" i="22"/>
  <c r="Y213" i="22"/>
  <c r="W214" i="22"/>
  <c r="AE211" i="22"/>
  <c r="AD211" i="22"/>
  <c r="O212" i="22"/>
  <c r="N212" i="22"/>
  <c r="AJ213" i="22"/>
  <c r="AI214" i="22"/>
  <c r="AO213" i="22"/>
  <c r="AA213" i="22"/>
  <c r="AG212" i="22"/>
  <c r="AB212" i="22"/>
  <c r="K214" i="22"/>
  <c r="L213" i="22"/>
  <c r="N213" i="22"/>
  <c r="Q213" i="22"/>
  <c r="AM212" i="22"/>
  <c r="AL212" i="22"/>
  <c r="C213" i="22"/>
  <c r="H213" i="22"/>
  <c r="B214" i="22"/>
  <c r="E212" i="22"/>
  <c r="F212" i="22"/>
  <c r="D212" i="22"/>
  <c r="T214" i="22"/>
  <c r="V214" i="22"/>
  <c r="S215" i="22"/>
  <c r="Y214" i="22"/>
  <c r="W215" i="22"/>
  <c r="AE212" i="22"/>
  <c r="AD212" i="22"/>
  <c r="AM213" i="22"/>
  <c r="AL213" i="22"/>
  <c r="L214" i="22"/>
  <c r="K215" i="22"/>
  <c r="Q214" i="22"/>
  <c r="O215" i="22"/>
  <c r="AJ214" i="22"/>
  <c r="AI215" i="22"/>
  <c r="AO214" i="22"/>
  <c r="AG213" i="22"/>
  <c r="AA214" i="22"/>
  <c r="AB213" i="22"/>
  <c r="H214" i="22"/>
  <c r="B215" i="22"/>
  <c r="C214" i="22"/>
  <c r="E213" i="22"/>
  <c r="D213" i="22"/>
  <c r="F213" i="22"/>
  <c r="Y215" i="22"/>
  <c r="W216" i="22"/>
  <c r="S216" i="22"/>
  <c r="T215" i="22"/>
  <c r="V215" i="22"/>
  <c r="AM214" i="22"/>
  <c r="AL214" i="22"/>
  <c r="K216" i="22"/>
  <c r="L215" i="22"/>
  <c r="N215" i="22"/>
  <c r="Q215" i="22"/>
  <c r="AG214" i="22"/>
  <c r="AA215" i="22"/>
  <c r="AB214" i="22"/>
  <c r="AE213" i="22"/>
  <c r="AD213" i="22"/>
  <c r="AI216" i="22"/>
  <c r="AJ215" i="22"/>
  <c r="AO215" i="22"/>
  <c r="O214" i="22"/>
  <c r="N214" i="22"/>
  <c r="H215" i="22"/>
  <c r="C215" i="22"/>
  <c r="B216" i="22"/>
  <c r="D214" i="22"/>
  <c r="F214" i="22"/>
  <c r="E214" i="22"/>
  <c r="S217" i="22"/>
  <c r="T216" i="22"/>
  <c r="V216" i="22"/>
  <c r="Y216" i="22"/>
  <c r="W217" i="22"/>
  <c r="Q216" i="22"/>
  <c r="O217" i="22"/>
  <c r="K217" i="22"/>
  <c r="L216" i="22"/>
  <c r="AM215" i="22"/>
  <c r="AL215" i="22"/>
  <c r="AG215" i="22"/>
  <c r="AA216" i="22"/>
  <c r="AB215" i="22"/>
  <c r="AE214" i="22"/>
  <c r="AD214" i="22"/>
  <c r="AI217" i="22"/>
  <c r="AJ216" i="22"/>
  <c r="AO216" i="22"/>
  <c r="F215" i="22"/>
  <c r="E215" i="22"/>
  <c r="D215" i="22"/>
  <c r="B217" i="22"/>
  <c r="C216" i="22"/>
  <c r="H216" i="22"/>
  <c r="T217" i="22"/>
  <c r="V217" i="22"/>
  <c r="Y217" i="22"/>
  <c r="W218" i="22"/>
  <c r="S218" i="22"/>
  <c r="K218" i="22"/>
  <c r="Q217" i="22"/>
  <c r="L217" i="22"/>
  <c r="N217" i="22"/>
  <c r="AJ217" i="22"/>
  <c r="AI218" i="22"/>
  <c r="AO217" i="22"/>
  <c r="AG216" i="22"/>
  <c r="AB216" i="22"/>
  <c r="AA217" i="22"/>
  <c r="O216" i="22"/>
  <c r="N216" i="22"/>
  <c r="AM216" i="22"/>
  <c r="AL216" i="22"/>
  <c r="AD215" i="22"/>
  <c r="AE215" i="22"/>
  <c r="D216" i="22"/>
  <c r="E216" i="22"/>
  <c r="F216" i="22"/>
  <c r="H217" i="22"/>
  <c r="C217" i="22"/>
  <c r="B218" i="22"/>
  <c r="S219" i="22"/>
  <c r="T218" i="22"/>
  <c r="V218" i="22"/>
  <c r="Y218" i="22"/>
  <c r="W219" i="22"/>
  <c r="L218" i="22"/>
  <c r="K219" i="22"/>
  <c r="Q218" i="22"/>
  <c r="O219" i="22"/>
  <c r="AE216" i="22"/>
  <c r="AD216" i="22"/>
  <c r="AM217" i="22"/>
  <c r="AL217" i="22"/>
  <c r="AB217" i="22"/>
  <c r="AG217" i="22"/>
  <c r="AA218" i="22"/>
  <c r="AJ218" i="22"/>
  <c r="AI219" i="22"/>
  <c r="AO218" i="22"/>
  <c r="D217" i="22"/>
  <c r="E217" i="22"/>
  <c r="F217" i="22"/>
  <c r="C218" i="22"/>
  <c r="H218" i="22"/>
  <c r="B219" i="22"/>
  <c r="Y219" i="22"/>
  <c r="W220" i="22"/>
  <c r="T219" i="22"/>
  <c r="V219" i="22"/>
  <c r="S220" i="22"/>
  <c r="O218" i="22"/>
  <c r="N218" i="22"/>
  <c r="K220" i="22"/>
  <c r="L219" i="22"/>
  <c r="N219" i="22"/>
  <c r="Q219" i="22"/>
  <c r="AE217" i="22"/>
  <c r="AD217" i="22"/>
  <c r="AB218" i="22"/>
  <c r="AG218" i="22"/>
  <c r="AA219" i="22"/>
  <c r="AI220" i="22"/>
  <c r="AJ219" i="22"/>
  <c r="AO219" i="22"/>
  <c r="AM218" i="22"/>
  <c r="AL218" i="22"/>
  <c r="H219" i="22"/>
  <c r="B220" i="22"/>
  <c r="C219" i="22"/>
  <c r="D218" i="22"/>
  <c r="E218" i="22"/>
  <c r="F218" i="22"/>
  <c r="T220" i="22"/>
  <c r="V220" i="22"/>
  <c r="Y220" i="22"/>
  <c r="W221" i="22"/>
  <c r="S221" i="22"/>
  <c r="Q220" i="22"/>
  <c r="O221" i="22"/>
  <c r="L220" i="22"/>
  <c r="K221" i="22"/>
  <c r="AM219" i="22"/>
  <c r="AL219" i="22"/>
  <c r="AD218" i="22"/>
  <c r="AE218" i="22"/>
  <c r="AI221" i="22"/>
  <c r="AJ220" i="22"/>
  <c r="AO220" i="22"/>
  <c r="AG219" i="22"/>
  <c r="AB219" i="22"/>
  <c r="AA220" i="22"/>
  <c r="B221" i="22"/>
  <c r="C220" i="22"/>
  <c r="H220" i="22"/>
  <c r="D219" i="22"/>
  <c r="F219" i="22"/>
  <c r="E219" i="22"/>
  <c r="T221" i="22"/>
  <c r="V221" i="22"/>
  <c r="Y221" i="22"/>
  <c r="W222" i="22"/>
  <c r="S222" i="22"/>
  <c r="AE219" i="22"/>
  <c r="AD219" i="22"/>
  <c r="AJ221" i="22"/>
  <c r="AI222" i="22"/>
  <c r="AO221" i="22"/>
  <c r="O220" i="22"/>
  <c r="N220" i="22"/>
  <c r="AB220" i="22"/>
  <c r="AG220" i="22"/>
  <c r="AA221" i="22"/>
  <c r="AM220" i="22"/>
  <c r="AL220" i="22"/>
  <c r="K222" i="22"/>
  <c r="L221" i="22"/>
  <c r="N221" i="22"/>
  <c r="Q221" i="22"/>
  <c r="B222" i="22"/>
  <c r="H221" i="22"/>
  <c r="C221" i="22"/>
  <c r="F220" i="22"/>
  <c r="D220" i="22"/>
  <c r="E220" i="22"/>
  <c r="T222" i="22"/>
  <c r="V222" i="22"/>
  <c r="S223" i="22"/>
  <c r="Y222" i="22"/>
  <c r="W223" i="22"/>
  <c r="L222" i="22"/>
  <c r="K223" i="22"/>
  <c r="Q222" i="22"/>
  <c r="O223" i="22"/>
  <c r="AD220" i="22"/>
  <c r="AE220" i="22"/>
  <c r="AM221" i="22"/>
  <c r="AL221" i="22"/>
  <c r="AA222" i="22"/>
  <c r="AG221" i="22"/>
  <c r="AB221" i="22"/>
  <c r="AJ222" i="22"/>
  <c r="AI223" i="22"/>
  <c r="AO222" i="22"/>
  <c r="E221" i="22"/>
  <c r="D221" i="22"/>
  <c r="F221" i="22"/>
  <c r="C222" i="22"/>
  <c r="H222" i="22"/>
  <c r="B223" i="22"/>
  <c r="S224" i="22"/>
  <c r="T223" i="22"/>
  <c r="V223" i="22"/>
  <c r="Y223" i="22"/>
  <c r="W224" i="22"/>
  <c r="AI224" i="22"/>
  <c r="AJ223" i="22"/>
  <c r="AO223" i="22"/>
  <c r="K224" i="22"/>
  <c r="L223" i="22"/>
  <c r="N223" i="22"/>
  <c r="Q223" i="22"/>
  <c r="AB222" i="22"/>
  <c r="AA223" i="22"/>
  <c r="AG222" i="22"/>
  <c r="AE221" i="22"/>
  <c r="AD221" i="22"/>
  <c r="AM222" i="22"/>
  <c r="AL222" i="22"/>
  <c r="O222" i="22"/>
  <c r="N222" i="22"/>
  <c r="C223" i="22"/>
  <c r="B224" i="22"/>
  <c r="H223" i="22"/>
  <c r="D222" i="22"/>
  <c r="E222" i="22"/>
  <c r="F222" i="22"/>
  <c r="S225" i="22"/>
  <c r="T224" i="22"/>
  <c r="V224" i="22"/>
  <c r="Y224" i="22"/>
  <c r="W225" i="22"/>
  <c r="AI225" i="22"/>
  <c r="AJ224" i="22"/>
  <c r="AO224" i="22"/>
  <c r="AA224" i="22"/>
  <c r="AG223" i="22"/>
  <c r="AB223" i="22"/>
  <c r="AM223" i="22"/>
  <c r="AL223" i="22"/>
  <c r="AE222" i="22"/>
  <c r="AD222" i="22"/>
  <c r="Q224" i="22"/>
  <c r="O225" i="22"/>
  <c r="K225" i="22"/>
  <c r="L224" i="22"/>
  <c r="C224" i="22"/>
  <c r="B225" i="22"/>
  <c r="H224" i="22"/>
  <c r="F223" i="22"/>
  <c r="E223" i="22"/>
  <c r="D223" i="22"/>
  <c r="S226" i="22"/>
  <c r="Y225" i="22"/>
  <c r="W226" i="22"/>
  <c r="T225" i="22"/>
  <c r="V225" i="22"/>
  <c r="K226" i="22"/>
  <c r="L225" i="22"/>
  <c r="N225" i="22"/>
  <c r="Q225" i="22"/>
  <c r="AM224" i="22"/>
  <c r="AL224" i="22"/>
  <c r="AD223" i="22"/>
  <c r="AE223" i="22"/>
  <c r="O224" i="22"/>
  <c r="N224" i="22"/>
  <c r="AA225" i="22"/>
  <c r="AG224" i="22"/>
  <c r="AB224" i="22"/>
  <c r="AJ225" i="22"/>
  <c r="AI226" i="22"/>
  <c r="AO225" i="22"/>
  <c r="C225" i="22"/>
  <c r="H225" i="22"/>
  <c r="B226" i="22"/>
  <c r="D224" i="22"/>
  <c r="F224" i="22"/>
  <c r="E224" i="22"/>
  <c r="Y226" i="22"/>
  <c r="W227" i="22"/>
  <c r="T226" i="22"/>
  <c r="V226" i="22"/>
  <c r="S227" i="22"/>
  <c r="L226" i="22"/>
  <c r="K227" i="22"/>
  <c r="Q226" i="22"/>
  <c r="O227" i="22"/>
  <c r="AM225" i="22"/>
  <c r="AL225" i="22"/>
  <c r="AB225" i="22"/>
  <c r="AG225" i="22"/>
  <c r="AA226" i="22"/>
  <c r="AJ226" i="22"/>
  <c r="AI227" i="22"/>
  <c r="AO226" i="22"/>
  <c r="AE224" i="22"/>
  <c r="AD224" i="22"/>
  <c r="E225" i="22"/>
  <c r="D225" i="22"/>
  <c r="F225" i="22"/>
  <c r="B227" i="22"/>
  <c r="C226" i="22"/>
  <c r="H226" i="22"/>
  <c r="T227" i="22"/>
  <c r="V227" i="22"/>
  <c r="S228" i="22"/>
  <c r="Y227" i="22"/>
  <c r="W228" i="22"/>
  <c r="AD225" i="22"/>
  <c r="AE225" i="22"/>
  <c r="O226" i="22"/>
  <c r="N226" i="22"/>
  <c r="K228" i="22"/>
  <c r="L227" i="22"/>
  <c r="N227" i="22"/>
  <c r="Q227" i="22"/>
  <c r="AM226" i="22"/>
  <c r="AL226" i="22"/>
  <c r="AB226" i="22"/>
  <c r="AG226" i="22"/>
  <c r="AA227" i="22"/>
  <c r="AI228" i="22"/>
  <c r="AJ227" i="22"/>
  <c r="AO227" i="22"/>
  <c r="D226" i="22"/>
  <c r="F226" i="22"/>
  <c r="E226" i="22"/>
  <c r="C227" i="22"/>
  <c r="B228" i="22"/>
  <c r="H227" i="22"/>
  <c r="T228" i="22"/>
  <c r="V228" i="22"/>
  <c r="S229" i="22"/>
  <c r="Y228" i="22"/>
  <c r="W229" i="22"/>
  <c r="AI229" i="22"/>
  <c r="AJ228" i="22"/>
  <c r="AO228" i="22"/>
  <c r="AG227" i="22"/>
  <c r="AB227" i="22"/>
  <c r="AA228" i="22"/>
  <c r="AE226" i="22"/>
  <c r="AD226" i="22"/>
  <c r="AM227" i="22"/>
  <c r="AL227" i="22"/>
  <c r="Q228" i="22"/>
  <c r="O229" i="22"/>
  <c r="L228" i="22"/>
  <c r="K229" i="22"/>
  <c r="C228" i="22"/>
  <c r="B229" i="22"/>
  <c r="H228" i="22"/>
  <c r="F227" i="22"/>
  <c r="D227" i="22"/>
  <c r="E227" i="22"/>
  <c r="T229" i="22"/>
  <c r="V229" i="22"/>
  <c r="S230" i="22"/>
  <c r="Y229" i="22"/>
  <c r="W230" i="22"/>
  <c r="K230" i="22"/>
  <c r="L229" i="22"/>
  <c r="N229" i="22"/>
  <c r="Q229" i="22"/>
  <c r="O228" i="22"/>
  <c r="N228" i="22"/>
  <c r="AD227" i="22"/>
  <c r="AE227" i="22"/>
  <c r="AJ229" i="22"/>
  <c r="AI230" i="22"/>
  <c r="AO229" i="22"/>
  <c r="AG228" i="22"/>
  <c r="AA229" i="22"/>
  <c r="AB228" i="22"/>
  <c r="AM228" i="22"/>
  <c r="AL228" i="22"/>
  <c r="F228" i="22"/>
  <c r="D228" i="22"/>
  <c r="E228" i="22"/>
  <c r="B230" i="22"/>
  <c r="H229" i="22"/>
  <c r="C229" i="22"/>
  <c r="Y230" i="22"/>
  <c r="W231" i="22"/>
  <c r="T230" i="22"/>
  <c r="V230" i="22"/>
  <c r="S231" i="22"/>
  <c r="L230" i="22"/>
  <c r="K231" i="22"/>
  <c r="Q230" i="22"/>
  <c r="O231" i="22"/>
  <c r="AJ230" i="22"/>
  <c r="AI231" i="22"/>
  <c r="AO230" i="22"/>
  <c r="AG229" i="22"/>
  <c r="AA230" i="22"/>
  <c r="AB229" i="22"/>
  <c r="AE228" i="22"/>
  <c r="AD228" i="22"/>
  <c r="AM229" i="22"/>
  <c r="AL229" i="22"/>
  <c r="D229" i="22"/>
  <c r="E229" i="22"/>
  <c r="F229" i="22"/>
  <c r="B231" i="22"/>
  <c r="H230" i="22"/>
  <c r="C230" i="22"/>
  <c r="S232" i="22"/>
  <c r="T231" i="22"/>
  <c r="V231" i="22"/>
  <c r="Y231" i="22"/>
  <c r="W232" i="22"/>
  <c r="AB230" i="22"/>
  <c r="AG230" i="22"/>
  <c r="AA231" i="22"/>
  <c r="AM230" i="22"/>
  <c r="AL230" i="22"/>
  <c r="K232" i="22"/>
  <c r="L231" i="22"/>
  <c r="N231" i="22"/>
  <c r="Q231" i="22"/>
  <c r="AD229" i="22"/>
  <c r="AE229" i="22"/>
  <c r="AI232" i="22"/>
  <c r="AJ231" i="22"/>
  <c r="AO231" i="22"/>
  <c r="O230" i="22"/>
  <c r="N230" i="22"/>
  <c r="F230" i="22"/>
  <c r="D230" i="22"/>
  <c r="E230" i="22"/>
  <c r="B232" i="22"/>
  <c r="C231" i="22"/>
  <c r="H231" i="22"/>
  <c r="Y232" i="22"/>
  <c r="W233" i="22"/>
  <c r="S233" i="22"/>
  <c r="T232" i="22"/>
  <c r="V232" i="22"/>
  <c r="AM231" i="22"/>
  <c r="AL231" i="22"/>
  <c r="AG231" i="22"/>
  <c r="AA232" i="22"/>
  <c r="AB231" i="22"/>
  <c r="Q232" i="22"/>
  <c r="O233" i="22"/>
  <c r="K233" i="22"/>
  <c r="L232" i="22"/>
  <c r="AD230" i="22"/>
  <c r="AE230" i="22"/>
  <c r="AI233" i="22"/>
  <c r="AJ232" i="22"/>
  <c r="AO232" i="22"/>
  <c r="E231" i="22"/>
  <c r="F231" i="22"/>
  <c r="D231" i="22"/>
  <c r="H232" i="22"/>
  <c r="B233" i="22"/>
  <c r="C232" i="22"/>
  <c r="Y233" i="22"/>
  <c r="W234" i="22"/>
  <c r="S234" i="22"/>
  <c r="T233" i="22"/>
  <c r="V233" i="22"/>
  <c r="AM232" i="22"/>
  <c r="AL232" i="22"/>
  <c r="AA233" i="22"/>
  <c r="AG232" i="22"/>
  <c r="AB232" i="22"/>
  <c r="O232" i="22"/>
  <c r="N232" i="22"/>
  <c r="AJ233" i="22"/>
  <c r="AI234" i="22"/>
  <c r="AO233" i="22"/>
  <c r="K234" i="22"/>
  <c r="L233" i="22"/>
  <c r="N233" i="22"/>
  <c r="Q233" i="22"/>
  <c r="AD231" i="22"/>
  <c r="AE231" i="22"/>
  <c r="F232" i="22"/>
  <c r="E232" i="22"/>
  <c r="D232" i="22"/>
  <c r="H233" i="22"/>
  <c r="B234" i="22"/>
  <c r="C233" i="22"/>
  <c r="Y234" i="22"/>
  <c r="W235" i="22"/>
  <c r="T234" i="22"/>
  <c r="V234" i="22"/>
  <c r="S235" i="22"/>
  <c r="AM233" i="22"/>
  <c r="AL233" i="22"/>
  <c r="AA234" i="22"/>
  <c r="AB233" i="22"/>
  <c r="AG233" i="22"/>
  <c r="AJ234" i="22"/>
  <c r="AI235" i="22"/>
  <c r="AO234" i="22"/>
  <c r="L234" i="22"/>
  <c r="K235" i="22"/>
  <c r="Q234" i="22"/>
  <c r="O235" i="22"/>
  <c r="AE232" i="22"/>
  <c r="AD232" i="22"/>
  <c r="C234" i="22"/>
  <c r="B235" i="22"/>
  <c r="H234" i="22"/>
  <c r="D233" i="22"/>
  <c r="F233" i="22"/>
  <c r="E233" i="22"/>
  <c r="Y235" i="22"/>
  <c r="W236" i="22"/>
  <c r="S236" i="22"/>
  <c r="T235" i="22"/>
  <c r="V235" i="22"/>
  <c r="AI236" i="22"/>
  <c r="AJ235" i="22"/>
  <c r="AO235" i="22"/>
  <c r="AB234" i="22"/>
  <c r="AG234" i="22"/>
  <c r="AA235" i="22"/>
  <c r="K236" i="22"/>
  <c r="Q235" i="22"/>
  <c r="L235" i="22"/>
  <c r="N235" i="22"/>
  <c r="AD233" i="22"/>
  <c r="AE233" i="22"/>
  <c r="O234" i="22"/>
  <c r="N234" i="22"/>
  <c r="AM234" i="22"/>
  <c r="AL234" i="22"/>
  <c r="B236" i="22"/>
  <c r="H235" i="22"/>
  <c r="C235" i="22"/>
  <c r="D234" i="22"/>
  <c r="E234" i="22"/>
  <c r="F234" i="22"/>
  <c r="Y236" i="22"/>
  <c r="W237" i="22"/>
  <c r="T236" i="22"/>
  <c r="V236" i="22"/>
  <c r="S237" i="22"/>
  <c r="Q236" i="22"/>
  <c r="O237" i="22"/>
  <c r="L236" i="22"/>
  <c r="K237" i="22"/>
  <c r="AA236" i="22"/>
  <c r="AG235" i="22"/>
  <c r="AB235" i="22"/>
  <c r="AM235" i="22"/>
  <c r="AL235" i="22"/>
  <c r="AI237" i="22"/>
  <c r="AJ236" i="22"/>
  <c r="AO236" i="22"/>
  <c r="AE234" i="22"/>
  <c r="AD234" i="22"/>
  <c r="C236" i="22"/>
  <c r="H236" i="22"/>
  <c r="B237" i="22"/>
  <c r="E235" i="22"/>
  <c r="F235" i="22"/>
  <c r="D235" i="22"/>
  <c r="S238" i="22"/>
  <c r="T237" i="22"/>
  <c r="V237" i="22"/>
  <c r="Y237" i="22"/>
  <c r="W238" i="22"/>
  <c r="AJ237" i="22"/>
  <c r="AI238" i="22"/>
  <c r="AO237" i="22"/>
  <c r="AM236" i="22"/>
  <c r="AL236" i="22"/>
  <c r="AE235" i="22"/>
  <c r="AD235" i="22"/>
  <c r="O236" i="22"/>
  <c r="N236" i="22"/>
  <c r="K238" i="22"/>
  <c r="L237" i="22"/>
  <c r="N237" i="22"/>
  <c r="Q237" i="22"/>
  <c r="AB236" i="22"/>
  <c r="AG236" i="22"/>
  <c r="AA237" i="22"/>
  <c r="D236" i="22"/>
  <c r="E236" i="22"/>
  <c r="F236" i="22"/>
  <c r="B238" i="22"/>
  <c r="C237" i="22"/>
  <c r="H237" i="22"/>
  <c r="Y238" i="22"/>
  <c r="W239" i="22"/>
  <c r="T238" i="22"/>
  <c r="V238" i="22"/>
  <c r="S239" i="22"/>
  <c r="AM237" i="22"/>
  <c r="AL237" i="22"/>
  <c r="AD236" i="22"/>
  <c r="AE236" i="22"/>
  <c r="AJ238" i="22"/>
  <c r="AI239" i="22"/>
  <c r="AO238" i="22"/>
  <c r="AG237" i="22"/>
  <c r="AA238" i="22"/>
  <c r="AB237" i="22"/>
  <c r="L238" i="22"/>
  <c r="K239" i="22"/>
  <c r="Q238" i="22"/>
  <c r="O239" i="22"/>
  <c r="E237" i="22"/>
  <c r="F237" i="22"/>
  <c r="D237" i="22"/>
  <c r="B239" i="22"/>
  <c r="C238" i="22"/>
  <c r="H238" i="22"/>
  <c r="T239" i="22"/>
  <c r="V239" i="22"/>
  <c r="Y239" i="22"/>
  <c r="W240" i="22"/>
  <c r="S240" i="22"/>
  <c r="AM238" i="22"/>
  <c r="AL238" i="22"/>
  <c r="K240" i="22"/>
  <c r="L239" i="22"/>
  <c r="N239" i="22"/>
  <c r="Q239" i="22"/>
  <c r="AI240" i="22"/>
  <c r="AJ239" i="22"/>
  <c r="AO239" i="22"/>
  <c r="AB238" i="22"/>
  <c r="AA239" i="22"/>
  <c r="AG238" i="22"/>
  <c r="O238" i="22"/>
  <c r="N238" i="22"/>
  <c r="AE237" i="22"/>
  <c r="AD237" i="22"/>
  <c r="D238" i="22"/>
  <c r="F238" i="22"/>
  <c r="E238" i="22"/>
  <c r="B240" i="22"/>
  <c r="C239" i="22"/>
  <c r="H239" i="22"/>
  <c r="Y240" i="22"/>
  <c r="W241" i="22"/>
  <c r="S241" i="22"/>
  <c r="T240" i="22"/>
  <c r="V240" i="22"/>
  <c r="Q240" i="22"/>
  <c r="O241" i="22"/>
  <c r="K241" i="22"/>
  <c r="L240" i="22"/>
  <c r="AE238" i="22"/>
  <c r="AD238" i="22"/>
  <c r="AM239" i="22"/>
  <c r="AL239" i="22"/>
  <c r="AG239" i="22"/>
  <c r="AA240" i="22"/>
  <c r="AB239" i="22"/>
  <c r="AI241" i="22"/>
  <c r="AJ240" i="22"/>
  <c r="AO240" i="22"/>
  <c r="F239" i="22"/>
  <c r="D239" i="22"/>
  <c r="E239" i="22"/>
  <c r="H240" i="22"/>
  <c r="C240" i="22"/>
  <c r="B241" i="22"/>
  <c r="S242" i="22"/>
  <c r="T241" i="22"/>
  <c r="V241" i="22"/>
  <c r="Y241" i="22"/>
  <c r="W242" i="22"/>
  <c r="AG240" i="22"/>
  <c r="AA241" i="22"/>
  <c r="AB240" i="22"/>
  <c r="K242" i="22"/>
  <c r="L241" i="22"/>
  <c r="N241" i="22"/>
  <c r="Q241" i="22"/>
  <c r="AM240" i="22"/>
  <c r="AL240" i="22"/>
  <c r="AE239" i="22"/>
  <c r="AD239" i="22"/>
  <c r="O240" i="22"/>
  <c r="N240" i="22"/>
  <c r="AJ241" i="22"/>
  <c r="AI242" i="22"/>
  <c r="AO241" i="22"/>
  <c r="H241" i="22"/>
  <c r="B242" i="22"/>
  <c r="C241" i="22"/>
  <c r="F240" i="22"/>
  <c r="D240" i="22"/>
  <c r="E240" i="22"/>
  <c r="Y242" i="22"/>
  <c r="W243" i="22"/>
  <c r="S243" i="22"/>
  <c r="T242" i="22"/>
  <c r="V242" i="22"/>
  <c r="AD240" i="22"/>
  <c r="AE240" i="22"/>
  <c r="AM241" i="22"/>
  <c r="AL241" i="22"/>
  <c r="L242" i="22"/>
  <c r="K243" i="22"/>
  <c r="Q242" i="22"/>
  <c r="O243" i="22"/>
  <c r="AA242" i="22"/>
  <c r="AG241" i="22"/>
  <c r="AB241" i="22"/>
  <c r="AJ242" i="22"/>
  <c r="AI243" i="22"/>
  <c r="AO242" i="22"/>
  <c r="F241" i="22"/>
  <c r="D241" i="22"/>
  <c r="E241" i="22"/>
  <c r="C242" i="22"/>
  <c r="H242" i="22"/>
  <c r="B243" i="22"/>
  <c r="Y243" i="22"/>
  <c r="W244" i="22"/>
  <c r="S244" i="22"/>
  <c r="T243" i="22"/>
  <c r="V243" i="22"/>
  <c r="AI244" i="22"/>
  <c r="AJ243" i="22"/>
  <c r="AO243" i="22"/>
  <c r="AE241" i="22"/>
  <c r="AD241" i="22"/>
  <c r="K244" i="22"/>
  <c r="L243" i="22"/>
  <c r="N243" i="22"/>
  <c r="Q243" i="22"/>
  <c r="AA243" i="22"/>
  <c r="AG242" i="22"/>
  <c r="AB242" i="22"/>
  <c r="AM242" i="22"/>
  <c r="AL242" i="22"/>
  <c r="O242" i="22"/>
  <c r="N242" i="22"/>
  <c r="B244" i="22"/>
  <c r="C243" i="22"/>
  <c r="H243" i="22"/>
  <c r="F242" i="22"/>
  <c r="D242" i="22"/>
  <c r="E242" i="22"/>
  <c r="T244" i="22"/>
  <c r="V244" i="22"/>
  <c r="S245" i="22"/>
  <c r="Y244" i="22"/>
  <c r="W245" i="22"/>
  <c r="AI245" i="22"/>
  <c r="AJ244" i="22"/>
  <c r="AO244" i="22"/>
  <c r="Q244" i="22"/>
  <c r="O245" i="22"/>
  <c r="L244" i="22"/>
  <c r="K245" i="22"/>
  <c r="AM243" i="22"/>
  <c r="AL243" i="22"/>
  <c r="AE242" i="22"/>
  <c r="AD242" i="22"/>
  <c r="AG243" i="22"/>
  <c r="AB243" i="22"/>
  <c r="AA244" i="22"/>
  <c r="H244" i="22"/>
  <c r="B245" i="22"/>
  <c r="C244" i="22"/>
  <c r="F243" i="22"/>
  <c r="D243" i="22"/>
  <c r="E243" i="22"/>
  <c r="T245" i="22"/>
  <c r="V245" i="22"/>
  <c r="S246" i="22"/>
  <c r="Y245" i="22"/>
  <c r="W246" i="22"/>
  <c r="AM244" i="22"/>
  <c r="AL244" i="22"/>
  <c r="K246" i="22"/>
  <c r="Q245" i="22"/>
  <c r="L245" i="22"/>
  <c r="N245" i="22"/>
  <c r="AD243" i="22"/>
  <c r="AE243" i="22"/>
  <c r="AJ245" i="22"/>
  <c r="AI246" i="22"/>
  <c r="AO245" i="22"/>
  <c r="AB244" i="22"/>
  <c r="AA245" i="22"/>
  <c r="AG244" i="22"/>
  <c r="O244" i="22"/>
  <c r="N244" i="22"/>
  <c r="C245" i="22"/>
  <c r="B246" i="22"/>
  <c r="H245" i="22"/>
  <c r="E244" i="22"/>
  <c r="D244" i="22"/>
  <c r="F244" i="22"/>
  <c r="T246" i="22"/>
  <c r="V246" i="22"/>
  <c r="Y246" i="22"/>
  <c r="W247" i="22"/>
  <c r="S247" i="22"/>
  <c r="AG245" i="22"/>
  <c r="AB245" i="22"/>
  <c r="AA246" i="22"/>
  <c r="AM245" i="22"/>
  <c r="AL245" i="22"/>
  <c r="L246" i="22"/>
  <c r="K247" i="22"/>
  <c r="Q246" i="22"/>
  <c r="O247" i="22"/>
  <c r="AJ246" i="22"/>
  <c r="AI247" i="22"/>
  <c r="AO246" i="22"/>
  <c r="AD244" i="22"/>
  <c r="AE244" i="22"/>
  <c r="C246" i="22"/>
  <c r="H246" i="22"/>
  <c r="B247" i="22"/>
  <c r="D245" i="22"/>
  <c r="F245" i="22"/>
  <c r="E245" i="22"/>
  <c r="T247" i="22"/>
  <c r="V247" i="22"/>
  <c r="Y247" i="22"/>
  <c r="W248" i="22"/>
  <c r="S248" i="22"/>
  <c r="AG246" i="22"/>
  <c r="AB246" i="22"/>
  <c r="AA247" i="22"/>
  <c r="AM246" i="22"/>
  <c r="AL246" i="22"/>
  <c r="K248" i="22"/>
  <c r="L247" i="22"/>
  <c r="N247" i="22"/>
  <c r="Q247" i="22"/>
  <c r="AE245" i="22"/>
  <c r="AD245" i="22"/>
  <c r="AI248" i="22"/>
  <c r="AJ247" i="22"/>
  <c r="AO247" i="22"/>
  <c r="O246" i="22"/>
  <c r="N246" i="22"/>
  <c r="D246" i="22"/>
  <c r="F246" i="22"/>
  <c r="E246" i="22"/>
  <c r="C247" i="22"/>
  <c r="H247" i="22"/>
  <c r="B248" i="22"/>
  <c r="T248" i="22"/>
  <c r="V248" i="22"/>
  <c r="Y248" i="22"/>
  <c r="W249" i="22"/>
  <c r="S249" i="22"/>
  <c r="AD246" i="22"/>
  <c r="AE246" i="22"/>
  <c r="AB247" i="22"/>
  <c r="AA248" i="22"/>
  <c r="AG247" i="22"/>
  <c r="Q248" i="22"/>
  <c r="O249" i="22"/>
  <c r="K249" i="22"/>
  <c r="L248" i="22"/>
  <c r="AM247" i="22"/>
  <c r="AL247" i="22"/>
  <c r="AI249" i="22"/>
  <c r="AJ248" i="22"/>
  <c r="AO248" i="22"/>
  <c r="B249" i="22"/>
  <c r="C248" i="22"/>
  <c r="H248" i="22"/>
  <c r="D247" i="22"/>
  <c r="F247" i="22"/>
  <c r="E247" i="22"/>
  <c r="Y249" i="22"/>
  <c r="W250" i="22"/>
  <c r="S250" i="22"/>
  <c r="T249" i="22"/>
  <c r="V249" i="22"/>
  <c r="AJ249" i="22"/>
  <c r="AI250" i="22"/>
  <c r="AO249" i="22"/>
  <c r="AM248" i="22"/>
  <c r="AL248" i="22"/>
  <c r="AD247" i="22"/>
  <c r="AE247" i="22"/>
  <c r="O248" i="22"/>
  <c r="N248" i="22"/>
  <c r="AB248" i="22"/>
  <c r="AG248" i="22"/>
  <c r="AA249" i="22"/>
  <c r="K250" i="22"/>
  <c r="Q249" i="22"/>
  <c r="L249" i="22"/>
  <c r="N249" i="22"/>
  <c r="F248" i="22"/>
  <c r="E248" i="22"/>
  <c r="D248" i="22"/>
  <c r="B250" i="22"/>
  <c r="H249" i="22"/>
  <c r="C249" i="22"/>
  <c r="Y250" i="22"/>
  <c r="W251" i="22"/>
  <c r="S251" i="22"/>
  <c r="T250" i="22"/>
  <c r="V250" i="22"/>
  <c r="AD248" i="22"/>
  <c r="AE248" i="22"/>
  <c r="AM249" i="22"/>
  <c r="AL249" i="22"/>
  <c r="AJ250" i="22"/>
  <c r="AI251" i="22"/>
  <c r="AO250" i="22"/>
  <c r="L250" i="22"/>
  <c r="K251" i="22"/>
  <c r="Q250" i="22"/>
  <c r="O251" i="22"/>
  <c r="AA250" i="22"/>
  <c r="AB249" i="22"/>
  <c r="AG249" i="22"/>
  <c r="F249" i="22"/>
  <c r="D249" i="22"/>
  <c r="E249" i="22"/>
  <c r="H250" i="22"/>
  <c r="B251" i="22"/>
  <c r="C250" i="22"/>
  <c r="T251" i="22"/>
  <c r="V251" i="22"/>
  <c r="S252" i="22"/>
  <c r="Y251" i="22"/>
  <c r="W252" i="22"/>
  <c r="AG250" i="22"/>
  <c r="AA251" i="22"/>
  <c r="AB250" i="22"/>
  <c r="AE249" i="22"/>
  <c r="AD249" i="22"/>
  <c r="O250" i="22"/>
  <c r="N250" i="22"/>
  <c r="AI252" i="22"/>
  <c r="AJ251" i="22"/>
  <c r="AO251" i="22"/>
  <c r="K252" i="22"/>
  <c r="L251" i="22"/>
  <c r="N251" i="22"/>
  <c r="Q251" i="22"/>
  <c r="AM250" i="22"/>
  <c r="AL250" i="22"/>
  <c r="H251" i="22"/>
  <c r="C251" i="22"/>
  <c r="B252" i="22"/>
  <c r="D250" i="22"/>
  <c r="F250" i="22"/>
  <c r="E250" i="22"/>
  <c r="T252" i="22"/>
  <c r="V252" i="22"/>
  <c r="S253" i="22"/>
  <c r="Y252" i="22"/>
  <c r="W253" i="22"/>
  <c r="AD250" i="22"/>
  <c r="AE250" i="22"/>
  <c r="AI253" i="22"/>
  <c r="AJ252" i="22"/>
  <c r="AO252" i="22"/>
  <c r="AM251" i="22"/>
  <c r="AL251" i="22"/>
  <c r="Q252" i="22"/>
  <c r="O253" i="22"/>
  <c r="L252" i="22"/>
  <c r="K253" i="22"/>
  <c r="AA252" i="22"/>
  <c r="AG251" i="22"/>
  <c r="AB251" i="22"/>
  <c r="E251" i="22"/>
  <c r="F251" i="22"/>
  <c r="D251" i="22"/>
  <c r="B253" i="22"/>
  <c r="C252" i="22"/>
  <c r="H252" i="22"/>
  <c r="S254" i="22"/>
  <c r="T253" i="22"/>
  <c r="V253" i="22"/>
  <c r="Y253" i="22"/>
  <c r="W254" i="22"/>
  <c r="AA253" i="22"/>
  <c r="AB252" i="22"/>
  <c r="AG252" i="22"/>
  <c r="AJ253" i="22"/>
  <c r="AI254" i="22"/>
  <c r="AO253" i="22"/>
  <c r="AD251" i="22"/>
  <c r="AE251" i="22"/>
  <c r="O252" i="22"/>
  <c r="N252" i="22"/>
  <c r="AM252" i="22"/>
  <c r="AL252" i="22"/>
  <c r="K254" i="22"/>
  <c r="L253" i="22"/>
  <c r="N253" i="22"/>
  <c r="Q253" i="22"/>
  <c r="F252" i="22"/>
  <c r="E252" i="22"/>
  <c r="D252" i="22"/>
  <c r="H253" i="22"/>
  <c r="B254" i="22"/>
  <c r="C253" i="22"/>
  <c r="S255" i="22"/>
  <c r="T254" i="22"/>
  <c r="V254" i="22"/>
  <c r="Y254" i="22"/>
  <c r="W255" i="22"/>
  <c r="AJ254" i="22"/>
  <c r="AI255" i="22"/>
  <c r="AO254" i="22"/>
  <c r="AD252" i="22"/>
  <c r="AE252" i="22"/>
  <c r="AA254" i="22"/>
  <c r="AG253" i="22"/>
  <c r="AB253" i="22"/>
  <c r="L254" i="22"/>
  <c r="K255" i="22"/>
  <c r="Q254" i="22"/>
  <c r="O255" i="22"/>
  <c r="AM253" i="22"/>
  <c r="AL253" i="22"/>
  <c r="C254" i="22"/>
  <c r="B255" i="22"/>
  <c r="H254" i="22"/>
  <c r="F253" i="22"/>
  <c r="D253" i="22"/>
  <c r="E253" i="22"/>
  <c r="Y255" i="22"/>
  <c r="W256" i="22"/>
  <c r="T255" i="22"/>
  <c r="V255" i="22"/>
  <c r="S256" i="22"/>
  <c r="AG254" i="22"/>
  <c r="AA255" i="22"/>
  <c r="AB254" i="22"/>
  <c r="AI256" i="22"/>
  <c r="AJ255" i="22"/>
  <c r="AO255" i="22"/>
  <c r="AE253" i="22"/>
  <c r="AD253" i="22"/>
  <c r="K256" i="22"/>
  <c r="Q255" i="22"/>
  <c r="L255" i="22"/>
  <c r="N255" i="22"/>
  <c r="AM254" i="22"/>
  <c r="AL254" i="22"/>
  <c r="O254" i="22"/>
  <c r="N254" i="22"/>
  <c r="C255" i="22"/>
  <c r="B256" i="22"/>
  <c r="H255" i="22"/>
  <c r="E254" i="22"/>
  <c r="F254" i="22"/>
  <c r="D254" i="22"/>
  <c r="T256" i="22"/>
  <c r="V256" i="22"/>
  <c r="Y256" i="22"/>
  <c r="W257" i="22"/>
  <c r="S257" i="22"/>
  <c r="AG255" i="22"/>
  <c r="AA256" i="22"/>
  <c r="AB255" i="22"/>
  <c r="AI257" i="22"/>
  <c r="AJ256" i="22"/>
  <c r="AO256" i="22"/>
  <c r="AE254" i="22"/>
  <c r="AD254" i="22"/>
  <c r="Q256" i="22"/>
  <c r="O257" i="22"/>
  <c r="K257" i="22"/>
  <c r="L256" i="22"/>
  <c r="AM255" i="22"/>
  <c r="AL255" i="22"/>
  <c r="F255" i="22"/>
  <c r="E255" i="22"/>
  <c r="D255" i="22"/>
  <c r="B257" i="22"/>
  <c r="H256" i="22"/>
  <c r="C256" i="22"/>
  <c r="S258" i="22"/>
  <c r="T257" i="22"/>
  <c r="V257" i="22"/>
  <c r="Y257" i="22"/>
  <c r="W258" i="22"/>
  <c r="AG256" i="22"/>
  <c r="AB256" i="22"/>
  <c r="AA257" i="22"/>
  <c r="K258" i="22"/>
  <c r="Q257" i="22"/>
  <c r="L257" i="22"/>
  <c r="N257" i="22"/>
  <c r="AJ257" i="22"/>
  <c r="AI258" i="22"/>
  <c r="AO257" i="22"/>
  <c r="AE255" i="22"/>
  <c r="AD255" i="22"/>
  <c r="O256" i="22"/>
  <c r="N256" i="22"/>
  <c r="AM256" i="22"/>
  <c r="AL256" i="22"/>
  <c r="E256" i="22"/>
  <c r="F256" i="22"/>
  <c r="D256" i="22"/>
  <c r="H257" i="22"/>
  <c r="C257" i="22"/>
  <c r="B258" i="22"/>
  <c r="Y258" i="22"/>
  <c r="W259" i="22"/>
  <c r="S259" i="22"/>
  <c r="T258" i="22"/>
  <c r="V258" i="22"/>
  <c r="AB257" i="22"/>
  <c r="AG257" i="22"/>
  <c r="AA258" i="22"/>
  <c r="L258" i="22"/>
  <c r="K259" i="22"/>
  <c r="Q258" i="22"/>
  <c r="O259" i="22"/>
  <c r="AJ258" i="22"/>
  <c r="AI259" i="22"/>
  <c r="AO258" i="22"/>
  <c r="AM257" i="22"/>
  <c r="AL257" i="22"/>
  <c r="AD256" i="22"/>
  <c r="AE256" i="22"/>
  <c r="B259" i="22"/>
  <c r="C258" i="22"/>
  <c r="H258" i="22"/>
  <c r="D257" i="22"/>
  <c r="F257" i="22"/>
  <c r="E257" i="22"/>
  <c r="T259" i="22"/>
  <c r="V259" i="22"/>
  <c r="S260" i="22"/>
  <c r="Y259" i="22"/>
  <c r="W260" i="22"/>
  <c r="AM258" i="22"/>
  <c r="AL258" i="22"/>
  <c r="K260" i="22"/>
  <c r="L259" i="22"/>
  <c r="N259" i="22"/>
  <c r="Q259" i="22"/>
  <c r="AE257" i="22"/>
  <c r="AD257" i="22"/>
  <c r="AI260" i="22"/>
  <c r="AJ259" i="22"/>
  <c r="AO259" i="22"/>
  <c r="AG258" i="22"/>
  <c r="AA259" i="22"/>
  <c r="AB258" i="22"/>
  <c r="O258" i="22"/>
  <c r="N258" i="22"/>
  <c r="B260" i="22"/>
  <c r="C259" i="22"/>
  <c r="H259" i="22"/>
  <c r="F258" i="22"/>
  <c r="E258" i="22"/>
  <c r="D258" i="22"/>
  <c r="T260" i="22"/>
  <c r="V260" i="22"/>
  <c r="Y260" i="22"/>
  <c r="W261" i="22"/>
  <c r="S261" i="22"/>
  <c r="AA260" i="22"/>
  <c r="AG259" i="22"/>
  <c r="AB259" i="22"/>
  <c r="AD258" i="22"/>
  <c r="AE258" i="22"/>
  <c r="Q260" i="22"/>
  <c r="O261" i="22"/>
  <c r="L260" i="22"/>
  <c r="K261" i="22"/>
  <c r="AM259" i="22"/>
  <c r="AL259" i="22"/>
  <c r="AI261" i="22"/>
  <c r="AJ260" i="22"/>
  <c r="AO260" i="22"/>
  <c r="H260" i="22"/>
  <c r="B261" i="22"/>
  <c r="C260" i="22"/>
  <c r="E259" i="22"/>
  <c r="D259" i="22"/>
  <c r="F259" i="22"/>
  <c r="Y261" i="22"/>
  <c r="W262" i="22"/>
  <c r="S262" i="22"/>
  <c r="T261" i="22"/>
  <c r="V261" i="22"/>
  <c r="AA261" i="22"/>
  <c r="AB260" i="22"/>
  <c r="AG260" i="22"/>
  <c r="O260" i="22"/>
  <c r="N260" i="22"/>
  <c r="AM260" i="22"/>
  <c r="AL260" i="22"/>
  <c r="K262" i="22"/>
  <c r="L261" i="22"/>
  <c r="N261" i="22"/>
  <c r="Q261" i="22"/>
  <c r="AD259" i="22"/>
  <c r="AE259" i="22"/>
  <c r="AJ261" i="22"/>
  <c r="AI262" i="22"/>
  <c r="AO261" i="22"/>
  <c r="C261" i="22"/>
  <c r="B262" i="22"/>
  <c r="H261" i="22"/>
  <c r="D260" i="22"/>
  <c r="F260" i="22"/>
  <c r="E260" i="22"/>
  <c r="T262" i="22"/>
  <c r="V262" i="22"/>
  <c r="Y262" i="22"/>
  <c r="W263" i="22"/>
  <c r="S263" i="22"/>
  <c r="AE260" i="22"/>
  <c r="AD260" i="22"/>
  <c r="AM261" i="22"/>
  <c r="AL261" i="22"/>
  <c r="AJ262" i="22"/>
  <c r="AI263" i="22"/>
  <c r="AO262" i="22"/>
  <c r="L262" i="22"/>
  <c r="K263" i="22"/>
  <c r="Q262" i="22"/>
  <c r="O263" i="22"/>
  <c r="AG261" i="22"/>
  <c r="AA262" i="22"/>
  <c r="AB261" i="22"/>
  <c r="D261" i="22"/>
  <c r="F261" i="22"/>
  <c r="E261" i="22"/>
  <c r="B263" i="22"/>
  <c r="C262" i="22"/>
  <c r="H262" i="22"/>
  <c r="S264" i="22"/>
  <c r="T263" i="22"/>
  <c r="V263" i="22"/>
  <c r="Y263" i="22"/>
  <c r="W264" i="22"/>
  <c r="AI264" i="22"/>
  <c r="AJ263" i="22"/>
  <c r="AO263" i="22"/>
  <c r="AE261" i="22"/>
  <c r="AD261" i="22"/>
  <c r="O262" i="22"/>
  <c r="N262" i="22"/>
  <c r="K264" i="22"/>
  <c r="L263" i="22"/>
  <c r="N263" i="22"/>
  <c r="Q263" i="22"/>
  <c r="AA263" i="22"/>
  <c r="AB262" i="22"/>
  <c r="AG262" i="22"/>
  <c r="AM262" i="22"/>
  <c r="AL262" i="22"/>
  <c r="F262" i="22"/>
  <c r="D262" i="22"/>
  <c r="E262" i="22"/>
  <c r="H263" i="22"/>
  <c r="C263" i="22"/>
  <c r="B264" i="22"/>
  <c r="T264" i="22"/>
  <c r="V264" i="22"/>
  <c r="S265" i="22"/>
  <c r="Y264" i="22"/>
  <c r="W265" i="22"/>
  <c r="AI265" i="22"/>
  <c r="AJ264" i="22"/>
  <c r="AO264" i="22"/>
  <c r="AD262" i="22"/>
  <c r="AE262" i="22"/>
  <c r="Q264" i="22"/>
  <c r="O265" i="22"/>
  <c r="K265" i="22"/>
  <c r="L264" i="22"/>
  <c r="AM263" i="22"/>
  <c r="AL263" i="22"/>
  <c r="AA264" i="22"/>
  <c r="AG263" i="22"/>
  <c r="AB263" i="22"/>
  <c r="D263" i="22"/>
  <c r="F263" i="22"/>
  <c r="E263" i="22"/>
  <c r="B265" i="22"/>
  <c r="H264" i="22"/>
  <c r="C264" i="22"/>
  <c r="T265" i="22"/>
  <c r="V265" i="22"/>
  <c r="S266" i="22"/>
  <c r="Y265" i="22"/>
  <c r="W266" i="22"/>
  <c r="AM264" i="22"/>
  <c r="AL264" i="22"/>
  <c r="AJ265" i="22"/>
  <c r="AI266" i="22"/>
  <c r="AO265" i="22"/>
  <c r="AG264" i="22"/>
  <c r="AB264" i="22"/>
  <c r="AA265" i="22"/>
  <c r="K266" i="22"/>
  <c r="L265" i="22"/>
  <c r="N265" i="22"/>
  <c r="Q265" i="22"/>
  <c r="AE263" i="22"/>
  <c r="AD263" i="22"/>
  <c r="O264" i="22"/>
  <c r="N264" i="22"/>
  <c r="F264" i="22"/>
  <c r="E264" i="22"/>
  <c r="D264" i="22"/>
  <c r="H265" i="22"/>
  <c r="C265" i="22"/>
  <c r="B266" i="22"/>
  <c r="T266" i="22"/>
  <c r="V266" i="22"/>
  <c r="S267" i="22"/>
  <c r="Y266" i="22"/>
  <c r="W267" i="22"/>
  <c r="AD264" i="22"/>
  <c r="AE264" i="22"/>
  <c r="AM265" i="22"/>
  <c r="AL265" i="22"/>
  <c r="AG265" i="22"/>
  <c r="AA266" i="22"/>
  <c r="AB265" i="22"/>
  <c r="AJ266" i="22"/>
  <c r="AI267" i="22"/>
  <c r="AO266" i="22"/>
  <c r="L266" i="22"/>
  <c r="K267" i="22"/>
  <c r="Q266" i="22"/>
  <c r="O267" i="22"/>
  <c r="H266" i="22"/>
  <c r="B267" i="22"/>
  <c r="C266" i="22"/>
  <c r="E265" i="22"/>
  <c r="D265" i="22"/>
  <c r="F265" i="22"/>
  <c r="S268" i="22"/>
  <c r="T267" i="22"/>
  <c r="V267" i="22"/>
  <c r="Y267" i="22"/>
  <c r="W268" i="22"/>
  <c r="K268" i="22"/>
  <c r="L267" i="22"/>
  <c r="N267" i="22"/>
  <c r="Q267" i="22"/>
  <c r="AD265" i="22"/>
  <c r="AE265" i="22"/>
  <c r="AM266" i="22"/>
  <c r="AL266" i="22"/>
  <c r="AI268" i="22"/>
  <c r="AJ267" i="22"/>
  <c r="AO267" i="22"/>
  <c r="O266" i="22"/>
  <c r="N266" i="22"/>
  <c r="AB266" i="22"/>
  <c r="AA267" i="22"/>
  <c r="AG266" i="22"/>
  <c r="H267" i="22"/>
  <c r="C267" i="22"/>
  <c r="B268" i="22"/>
  <c r="D266" i="22"/>
  <c r="E266" i="22"/>
  <c r="F266" i="22"/>
  <c r="T268" i="22"/>
  <c r="V268" i="22"/>
  <c r="S269" i="22"/>
  <c r="Y268" i="22"/>
  <c r="W269" i="22"/>
  <c r="AD266" i="22"/>
  <c r="AE266" i="22"/>
  <c r="AI269" i="22"/>
  <c r="AJ268" i="22"/>
  <c r="AO268" i="22"/>
  <c r="AG267" i="22"/>
  <c r="AA268" i="22"/>
  <c r="AB267" i="22"/>
  <c r="AM267" i="22"/>
  <c r="AL267" i="22"/>
  <c r="Q268" i="22"/>
  <c r="O269" i="22"/>
  <c r="L268" i="22"/>
  <c r="K269" i="22"/>
  <c r="E267" i="22"/>
  <c r="F267" i="22"/>
  <c r="D267" i="22"/>
  <c r="C268" i="22"/>
  <c r="H268" i="22"/>
  <c r="B269" i="22"/>
  <c r="T269" i="22"/>
  <c r="V269" i="22"/>
  <c r="S270" i="22"/>
  <c r="Y269" i="22"/>
  <c r="W270" i="22"/>
  <c r="O268" i="22"/>
  <c r="N268" i="22"/>
  <c r="AG268" i="22"/>
  <c r="AA269" i="22"/>
  <c r="AB268" i="22"/>
  <c r="AE267" i="22"/>
  <c r="AD267" i="22"/>
  <c r="AJ269" i="22"/>
  <c r="AI270" i="22"/>
  <c r="AO269" i="22"/>
  <c r="K270" i="22"/>
  <c r="Q269" i="22"/>
  <c r="L269" i="22"/>
  <c r="N269" i="22"/>
  <c r="AM268" i="22"/>
  <c r="AL268" i="22"/>
  <c r="H269" i="22"/>
  <c r="B270" i="22"/>
  <c r="C269" i="22"/>
  <c r="E268" i="22"/>
  <c r="F268" i="22"/>
  <c r="D268" i="22"/>
  <c r="S271" i="22"/>
  <c r="T270" i="22"/>
  <c r="V270" i="22"/>
  <c r="Y270" i="22"/>
  <c r="W271" i="22"/>
  <c r="L270" i="22"/>
  <c r="K271" i="22"/>
  <c r="Q270" i="22"/>
  <c r="O271" i="22"/>
  <c r="AE268" i="22"/>
  <c r="AD268" i="22"/>
  <c r="AM269" i="22"/>
  <c r="AL269" i="22"/>
  <c r="AJ270" i="22"/>
  <c r="AI271" i="22"/>
  <c r="AO270" i="22"/>
  <c r="AA270" i="22"/>
  <c r="AG269" i="22"/>
  <c r="AB269" i="22"/>
  <c r="B271" i="22"/>
  <c r="C270" i="22"/>
  <c r="H270" i="22"/>
  <c r="E269" i="22"/>
  <c r="F269" i="22"/>
  <c r="D269" i="22"/>
  <c r="T271" i="22"/>
  <c r="V271" i="22"/>
  <c r="Y271" i="22"/>
  <c r="W272" i="22"/>
  <c r="S272" i="22"/>
  <c r="AM270" i="22"/>
  <c r="AL270" i="22"/>
  <c r="AD269" i="22"/>
  <c r="AE269" i="22"/>
  <c r="AI272" i="22"/>
  <c r="AJ271" i="22"/>
  <c r="AO271" i="22"/>
  <c r="K272" i="22"/>
  <c r="L271" i="22"/>
  <c r="N271" i="22"/>
  <c r="Q271" i="22"/>
  <c r="O270" i="22"/>
  <c r="N270" i="22"/>
  <c r="AA271" i="22"/>
  <c r="AB270" i="22"/>
  <c r="AG270" i="22"/>
  <c r="H271" i="22"/>
  <c r="B272" i="22"/>
  <c r="C271" i="22"/>
  <c r="E270" i="22"/>
  <c r="F270" i="22"/>
  <c r="D270" i="22"/>
  <c r="Y272" i="22"/>
  <c r="W273" i="22"/>
  <c r="T272" i="22"/>
  <c r="V272" i="22"/>
  <c r="S273" i="22"/>
  <c r="AI273" i="22"/>
  <c r="AJ272" i="22"/>
  <c r="AO272" i="22"/>
  <c r="AM271" i="22"/>
  <c r="AL271" i="22"/>
  <c r="AG271" i="22"/>
  <c r="AA272" i="22"/>
  <c r="AB271" i="22"/>
  <c r="Q272" i="22"/>
  <c r="O273" i="22"/>
  <c r="K273" i="22"/>
  <c r="L272" i="22"/>
  <c r="AE270" i="22"/>
  <c r="AD270" i="22"/>
  <c r="B273" i="22"/>
  <c r="C272" i="22"/>
  <c r="H272" i="22"/>
  <c r="E271" i="22"/>
  <c r="D271" i="22"/>
  <c r="F271" i="22"/>
  <c r="T273" i="22"/>
  <c r="V273" i="22"/>
  <c r="S274" i="22"/>
  <c r="Y273" i="22"/>
  <c r="W274" i="22"/>
  <c r="AE271" i="22"/>
  <c r="AD271" i="22"/>
  <c r="AM272" i="22"/>
  <c r="AL272" i="22"/>
  <c r="O272" i="22"/>
  <c r="N272" i="22"/>
  <c r="AJ273" i="22"/>
  <c r="AI274" i="22"/>
  <c r="AO273" i="22"/>
  <c r="AB272" i="22"/>
  <c r="AG272" i="22"/>
  <c r="AA273" i="22"/>
  <c r="K274" i="22"/>
  <c r="L273" i="22"/>
  <c r="N273" i="22"/>
  <c r="Q273" i="22"/>
  <c r="H273" i="22"/>
  <c r="C273" i="22"/>
  <c r="B274" i="22"/>
  <c r="D272" i="22"/>
  <c r="F272" i="22"/>
  <c r="E272" i="22"/>
  <c r="Y274" i="22"/>
  <c r="W275" i="22"/>
  <c r="T274" i="22"/>
  <c r="V274" i="22"/>
  <c r="S275" i="22"/>
  <c r="L274" i="22"/>
  <c r="K275" i="22"/>
  <c r="Q274" i="22"/>
  <c r="O275" i="22"/>
  <c r="AG273" i="22"/>
  <c r="AA274" i="22"/>
  <c r="AB273" i="22"/>
  <c r="AM273" i="22"/>
  <c r="AL273" i="22"/>
  <c r="AJ274" i="22"/>
  <c r="AI275" i="22"/>
  <c r="AO274" i="22"/>
  <c r="AD272" i="22"/>
  <c r="AE272" i="22"/>
  <c r="D273" i="22"/>
  <c r="E273" i="22"/>
  <c r="F273" i="22"/>
  <c r="H274" i="22"/>
  <c r="B275" i="22"/>
  <c r="C274" i="22"/>
  <c r="T275" i="22"/>
  <c r="V275" i="22"/>
  <c r="S276" i="22"/>
  <c r="Y275" i="22"/>
  <c r="W276" i="22"/>
  <c r="AE273" i="22"/>
  <c r="AD273" i="22"/>
  <c r="K276" i="22"/>
  <c r="Q275" i="22"/>
  <c r="L275" i="22"/>
  <c r="N275" i="22"/>
  <c r="O274" i="22"/>
  <c r="N274" i="22"/>
  <c r="AM274" i="22"/>
  <c r="AL274" i="22"/>
  <c r="AB274" i="22"/>
  <c r="AA275" i="22"/>
  <c r="AG274" i="22"/>
  <c r="AI276" i="22"/>
  <c r="AJ275" i="22"/>
  <c r="AO275" i="22"/>
  <c r="C275" i="22"/>
  <c r="B276" i="22"/>
  <c r="H275" i="22"/>
  <c r="E274" i="22"/>
  <c r="D274" i="22"/>
  <c r="F274" i="22"/>
  <c r="Y276" i="22"/>
  <c r="W277" i="22"/>
  <c r="T276" i="22"/>
  <c r="V276" i="22"/>
  <c r="S277" i="22"/>
  <c r="AI277" i="22"/>
  <c r="AJ276" i="22"/>
  <c r="AO276" i="22"/>
  <c r="Q276" i="22"/>
  <c r="O277" i="22"/>
  <c r="L276" i="22"/>
  <c r="K277" i="22"/>
  <c r="AM275" i="22"/>
  <c r="AL275" i="22"/>
  <c r="AD274" i="22"/>
  <c r="AE274" i="22"/>
  <c r="AG275" i="22"/>
  <c r="AA276" i="22"/>
  <c r="AB275" i="22"/>
  <c r="C276" i="22"/>
  <c r="B277" i="22"/>
  <c r="H276" i="22"/>
  <c r="E275" i="22"/>
  <c r="F275" i="22"/>
  <c r="D275" i="22"/>
  <c r="T277" i="22"/>
  <c r="V277" i="22"/>
  <c r="Y277" i="22"/>
  <c r="W278" i="22"/>
  <c r="S278" i="22"/>
  <c r="AD275" i="22"/>
  <c r="AE275" i="22"/>
  <c r="AM276" i="22"/>
  <c r="AL276" i="22"/>
  <c r="AB276" i="22"/>
  <c r="AG276" i="22"/>
  <c r="AA277" i="22"/>
  <c r="O276" i="22"/>
  <c r="N276" i="22"/>
  <c r="AJ277" i="22"/>
  <c r="AI278" i="22"/>
  <c r="AO277" i="22"/>
  <c r="K278" i="22"/>
  <c r="L277" i="22"/>
  <c r="N277" i="22"/>
  <c r="Q277" i="22"/>
  <c r="F276" i="22"/>
  <c r="D276" i="22"/>
  <c r="E276" i="22"/>
  <c r="C277" i="22"/>
  <c r="H277" i="22"/>
  <c r="B278" i="22"/>
  <c r="S279" i="22"/>
  <c r="T278" i="22"/>
  <c r="V278" i="22"/>
  <c r="Y278" i="22"/>
  <c r="W279" i="22"/>
  <c r="L278" i="22"/>
  <c r="K279" i="22"/>
  <c r="Q278" i="22"/>
  <c r="O279" i="22"/>
  <c r="AG277" i="22"/>
  <c r="AA278" i="22"/>
  <c r="AB277" i="22"/>
  <c r="AE276" i="22"/>
  <c r="AD276" i="22"/>
  <c r="AM277" i="22"/>
  <c r="AL277" i="22"/>
  <c r="AJ278" i="22"/>
  <c r="AI279" i="22"/>
  <c r="AO278" i="22"/>
  <c r="H278" i="22"/>
  <c r="B279" i="22"/>
  <c r="C278" i="22"/>
  <c r="F277" i="22"/>
  <c r="E277" i="22"/>
  <c r="D277" i="22"/>
  <c r="T279" i="22"/>
  <c r="V279" i="22"/>
  <c r="Y279" i="22"/>
  <c r="W280" i="22"/>
  <c r="S280" i="22"/>
  <c r="AM278" i="22"/>
  <c r="AL278" i="22"/>
  <c r="AD277" i="22"/>
  <c r="AE277" i="22"/>
  <c r="O278" i="22"/>
  <c r="N278" i="22"/>
  <c r="AI280" i="22"/>
  <c r="AJ279" i="22"/>
  <c r="AO279" i="22"/>
  <c r="K280" i="22"/>
  <c r="L279" i="22"/>
  <c r="N279" i="22"/>
  <c r="Q279" i="22"/>
  <c r="AA279" i="22"/>
  <c r="AB278" i="22"/>
  <c r="AG278" i="22"/>
  <c r="H279" i="22"/>
  <c r="C279" i="22"/>
  <c r="B280" i="22"/>
  <c r="D278" i="22"/>
  <c r="E278" i="22"/>
  <c r="F278" i="22"/>
  <c r="S281" i="22"/>
  <c r="Y280" i="22"/>
  <c r="W281" i="22"/>
  <c r="T280" i="22"/>
  <c r="V280" i="22"/>
  <c r="AB279" i="22"/>
  <c r="AG279" i="22"/>
  <c r="AA280" i="22"/>
  <c r="Q280" i="22"/>
  <c r="O281" i="22"/>
  <c r="K281" i="22"/>
  <c r="L280" i="22"/>
  <c r="AE278" i="22"/>
  <c r="AD278" i="22"/>
  <c r="AI281" i="22"/>
  <c r="AJ280" i="22"/>
  <c r="AO280" i="22"/>
  <c r="AM279" i="22"/>
  <c r="AL279" i="22"/>
  <c r="D279" i="22"/>
  <c r="F279" i="22"/>
  <c r="E279" i="22"/>
  <c r="H280" i="22"/>
  <c r="B281" i="22"/>
  <c r="C280" i="22"/>
  <c r="S282" i="22"/>
  <c r="T281" i="22"/>
  <c r="V281" i="22"/>
  <c r="Y281" i="22"/>
  <c r="W282" i="22"/>
  <c r="AE279" i="22"/>
  <c r="AD279" i="22"/>
  <c r="O280" i="22"/>
  <c r="N280" i="22"/>
  <c r="AJ281" i="22"/>
  <c r="AI282" i="22"/>
  <c r="AO281" i="22"/>
  <c r="AB280" i="22"/>
  <c r="AA281" i="22"/>
  <c r="AG280" i="22"/>
  <c r="K282" i="22"/>
  <c r="Q281" i="22"/>
  <c r="L281" i="22"/>
  <c r="N281" i="22"/>
  <c r="AM280" i="22"/>
  <c r="AL280" i="22"/>
  <c r="F280" i="22"/>
  <c r="D280" i="22"/>
  <c r="E280" i="22"/>
  <c r="H281" i="22"/>
  <c r="B282" i="22"/>
  <c r="C281" i="22"/>
  <c r="S283" i="22"/>
  <c r="Y282" i="22"/>
  <c r="W283" i="22"/>
  <c r="T282" i="22"/>
  <c r="V282" i="22"/>
  <c r="AE280" i="22"/>
  <c r="AD280" i="22"/>
  <c r="AB281" i="22"/>
  <c r="AA282" i="22"/>
  <c r="AG281" i="22"/>
  <c r="AM281" i="22"/>
  <c r="AL281" i="22"/>
  <c r="AJ282" i="22"/>
  <c r="AI283" i="22"/>
  <c r="AO282" i="22"/>
  <c r="L282" i="22"/>
  <c r="K283" i="22"/>
  <c r="Q282" i="22"/>
  <c r="O283" i="22"/>
  <c r="B283" i="22"/>
  <c r="H282" i="22"/>
  <c r="C282" i="22"/>
  <c r="F281" i="22"/>
  <c r="D281" i="22"/>
  <c r="E281" i="22"/>
  <c r="Y283" i="22"/>
  <c r="W284" i="22"/>
  <c r="S284" i="22"/>
  <c r="T283" i="22"/>
  <c r="V283" i="22"/>
  <c r="AM282" i="22"/>
  <c r="AL282" i="22"/>
  <c r="AD281" i="22"/>
  <c r="AE281" i="22"/>
  <c r="K284" i="22"/>
  <c r="L283" i="22"/>
  <c r="N283" i="22"/>
  <c r="Q283" i="22"/>
  <c r="O282" i="22"/>
  <c r="N282" i="22"/>
  <c r="AI284" i="22"/>
  <c r="AJ283" i="22"/>
  <c r="AO283" i="22"/>
  <c r="AB282" i="22"/>
  <c r="AG282" i="22"/>
  <c r="AA283" i="22"/>
  <c r="C283" i="22"/>
  <c r="H283" i="22"/>
  <c r="B284" i="22"/>
  <c r="D282" i="22"/>
  <c r="E282" i="22"/>
  <c r="F282" i="22"/>
  <c r="Y284" i="22"/>
  <c r="W285" i="22"/>
  <c r="T284" i="22"/>
  <c r="V284" i="22"/>
  <c r="S285" i="22"/>
  <c r="AD282" i="22"/>
  <c r="AE282" i="22"/>
  <c r="AM283" i="22"/>
  <c r="AL283" i="22"/>
  <c r="Q284" i="22"/>
  <c r="O285" i="22"/>
  <c r="L284" i="22"/>
  <c r="K285" i="22"/>
  <c r="AB283" i="22"/>
  <c r="AG283" i="22"/>
  <c r="AA284" i="22"/>
  <c r="AI285" i="22"/>
  <c r="AJ284" i="22"/>
  <c r="AO284" i="22"/>
  <c r="H284" i="22"/>
  <c r="C284" i="22"/>
  <c r="B285" i="22"/>
  <c r="E283" i="22"/>
  <c r="D283" i="22"/>
  <c r="F283" i="22"/>
  <c r="S286" i="22"/>
  <c r="T285" i="22"/>
  <c r="V285" i="22"/>
  <c r="Y285" i="22"/>
  <c r="W286" i="22"/>
  <c r="K286" i="22"/>
  <c r="L285" i="22"/>
  <c r="N285" i="22"/>
  <c r="Q285" i="22"/>
  <c r="AM284" i="22"/>
  <c r="AL284" i="22"/>
  <c r="AD283" i="22"/>
  <c r="AE283" i="22"/>
  <c r="AJ285" i="22"/>
  <c r="AI286" i="22"/>
  <c r="AO285" i="22"/>
  <c r="AG284" i="22"/>
  <c r="AA285" i="22"/>
  <c r="AB284" i="22"/>
  <c r="O284" i="22"/>
  <c r="N284" i="22"/>
  <c r="F284" i="22"/>
  <c r="E284" i="22"/>
  <c r="D284" i="22"/>
  <c r="B286" i="22"/>
  <c r="C285" i="22"/>
  <c r="H285" i="22"/>
  <c r="S287" i="22"/>
  <c r="T286" i="22"/>
  <c r="V286" i="22"/>
  <c r="Y286" i="22"/>
  <c r="W287" i="22"/>
  <c r="AE284" i="22"/>
  <c r="AD284" i="22"/>
  <c r="AM285" i="22"/>
  <c r="AL285" i="22"/>
  <c r="L286" i="22"/>
  <c r="K287" i="22"/>
  <c r="Q286" i="22"/>
  <c r="O287" i="22"/>
  <c r="AJ286" i="22"/>
  <c r="AI287" i="22"/>
  <c r="AO286" i="22"/>
  <c r="AG285" i="22"/>
  <c r="AA286" i="22"/>
  <c r="AB285" i="22"/>
  <c r="D285" i="22"/>
  <c r="E285" i="22"/>
  <c r="F285" i="22"/>
  <c r="B287" i="22"/>
  <c r="C286" i="22"/>
  <c r="H286" i="22"/>
  <c r="T287" i="22"/>
  <c r="V287" i="22"/>
  <c r="Y287" i="22"/>
  <c r="W288" i="22"/>
  <c r="S288" i="22"/>
  <c r="K288" i="22"/>
  <c r="L287" i="22"/>
  <c r="N287" i="22"/>
  <c r="Q287" i="22"/>
  <c r="AE285" i="22"/>
  <c r="AD285" i="22"/>
  <c r="AM286" i="22"/>
  <c r="AL286" i="22"/>
  <c r="AG286" i="22"/>
  <c r="AA287" i="22"/>
  <c r="AB286" i="22"/>
  <c r="AI288" i="22"/>
  <c r="AJ287" i="22"/>
  <c r="AO287" i="22"/>
  <c r="O286" i="22"/>
  <c r="N286" i="22"/>
  <c r="D286" i="22"/>
  <c r="E286" i="22"/>
  <c r="F286" i="22"/>
  <c r="H287" i="22"/>
  <c r="B288" i="22"/>
  <c r="C287" i="22"/>
  <c r="S289" i="22"/>
  <c r="T288" i="22"/>
  <c r="V288" i="22"/>
  <c r="Y288" i="22"/>
  <c r="W289" i="22"/>
  <c r="AE286" i="22"/>
  <c r="AD286" i="22"/>
  <c r="AI289" i="22"/>
  <c r="AJ288" i="22"/>
  <c r="AO288" i="22"/>
  <c r="AM287" i="22"/>
  <c r="AL287" i="22"/>
  <c r="AG287" i="22"/>
  <c r="AB287" i="22"/>
  <c r="AA288" i="22"/>
  <c r="Q288" i="22"/>
  <c r="O289" i="22"/>
  <c r="K289" i="22"/>
  <c r="L288" i="22"/>
  <c r="H288" i="22"/>
  <c r="B289" i="22"/>
  <c r="C288" i="22"/>
  <c r="D287" i="22"/>
  <c r="E287" i="22"/>
  <c r="F287" i="22"/>
  <c r="S290" i="22"/>
  <c r="T289" i="22"/>
  <c r="V289" i="22"/>
  <c r="Y289" i="22"/>
  <c r="W290" i="22"/>
  <c r="K290" i="22"/>
  <c r="L289" i="22"/>
  <c r="N289" i="22"/>
  <c r="Q289" i="22"/>
  <c r="O288" i="22"/>
  <c r="N288" i="22"/>
  <c r="AE287" i="22"/>
  <c r="AD287" i="22"/>
  <c r="AB288" i="22"/>
  <c r="AG288" i="22"/>
  <c r="AA289" i="22"/>
  <c r="AJ289" i="22"/>
  <c r="AI290" i="22"/>
  <c r="AO289" i="22"/>
  <c r="AM288" i="22"/>
  <c r="AL288" i="22"/>
  <c r="C289" i="22"/>
  <c r="H289" i="22"/>
  <c r="B290" i="22"/>
  <c r="F288" i="22"/>
  <c r="E288" i="22"/>
  <c r="D288" i="22"/>
  <c r="T290" i="22"/>
  <c r="V290" i="22"/>
  <c r="Y290" i="22"/>
  <c r="W291" i="22"/>
  <c r="S291" i="22"/>
  <c r="AG289" i="22"/>
  <c r="AA290" i="22"/>
  <c r="AB289" i="22"/>
  <c r="AM289" i="22"/>
  <c r="AL289" i="22"/>
  <c r="L290" i="22"/>
  <c r="K291" i="22"/>
  <c r="Q290" i="22"/>
  <c r="O291" i="22"/>
  <c r="AJ290" i="22"/>
  <c r="AI291" i="22"/>
  <c r="AO290" i="22"/>
  <c r="AE288" i="22"/>
  <c r="AD288" i="22"/>
  <c r="E289" i="22"/>
  <c r="D289" i="22"/>
  <c r="F289" i="22"/>
  <c r="C290" i="22"/>
  <c r="H290" i="22"/>
  <c r="B291" i="22"/>
  <c r="S292" i="22"/>
  <c r="T291" i="22"/>
  <c r="V291" i="22"/>
  <c r="Y291" i="22"/>
  <c r="W292" i="22"/>
  <c r="AM290" i="22"/>
  <c r="AL290" i="22"/>
  <c r="AD289" i="22"/>
  <c r="AE289" i="22"/>
  <c r="AI292" i="22"/>
  <c r="AJ291" i="22"/>
  <c r="AO291" i="22"/>
  <c r="O290" i="22"/>
  <c r="N290" i="22"/>
  <c r="AG290" i="22"/>
  <c r="AA291" i="22"/>
  <c r="AB290" i="22"/>
  <c r="K292" i="22"/>
  <c r="L291" i="22"/>
  <c r="N291" i="22"/>
  <c r="Q291" i="22"/>
  <c r="H291" i="22"/>
  <c r="C291" i="22"/>
  <c r="B292" i="22"/>
  <c r="D290" i="22"/>
  <c r="E290" i="22"/>
  <c r="F290" i="22"/>
  <c r="T292" i="22"/>
  <c r="V292" i="22"/>
  <c r="Y292" i="22"/>
  <c r="W293" i="22"/>
  <c r="S293" i="22"/>
  <c r="Q292" i="22"/>
  <c r="O293" i="22"/>
  <c r="L292" i="22"/>
  <c r="K293" i="22"/>
  <c r="AE290" i="22"/>
  <c r="AD290" i="22"/>
  <c r="AM291" i="22"/>
  <c r="AL291" i="22"/>
  <c r="AB291" i="22"/>
  <c r="AA292" i="22"/>
  <c r="AG291" i="22"/>
  <c r="AI293" i="22"/>
  <c r="AJ292" i="22"/>
  <c r="AO292" i="22"/>
  <c r="B293" i="22"/>
  <c r="C292" i="22"/>
  <c r="H292" i="22"/>
  <c r="D291" i="22"/>
  <c r="F291" i="22"/>
  <c r="E291" i="22"/>
  <c r="Y293" i="22"/>
  <c r="W294" i="22"/>
  <c r="S294" i="22"/>
  <c r="T293" i="22"/>
  <c r="V293" i="22"/>
  <c r="AJ293" i="22"/>
  <c r="AI294" i="22"/>
  <c r="AO293" i="22"/>
  <c r="O292" i="22"/>
  <c r="N292" i="22"/>
  <c r="AM292" i="22"/>
  <c r="AL292" i="22"/>
  <c r="AD291" i="22"/>
  <c r="AE291" i="22"/>
  <c r="K294" i="22"/>
  <c r="L293" i="22"/>
  <c r="N293" i="22"/>
  <c r="Q293" i="22"/>
  <c r="AA293" i="22"/>
  <c r="AB292" i="22"/>
  <c r="AG292" i="22"/>
  <c r="H293" i="22"/>
  <c r="B294" i="22"/>
  <c r="C293" i="22"/>
  <c r="E292" i="22"/>
  <c r="F292" i="22"/>
  <c r="D292" i="22"/>
  <c r="T294" i="22"/>
  <c r="V294" i="22"/>
  <c r="S295" i="22"/>
  <c r="Y294" i="22"/>
  <c r="W295" i="22"/>
  <c r="AM293" i="22"/>
  <c r="AL293" i="22"/>
  <c r="AB293" i="22"/>
  <c r="AG293" i="22"/>
  <c r="AA294" i="22"/>
  <c r="AJ294" i="22"/>
  <c r="AI295" i="22"/>
  <c r="AO294" i="22"/>
  <c r="AE292" i="22"/>
  <c r="AD292" i="22"/>
  <c r="L294" i="22"/>
  <c r="K295" i="22"/>
  <c r="Q294" i="22"/>
  <c r="O295" i="22"/>
  <c r="H294" i="22"/>
  <c r="B295" i="22"/>
  <c r="C294" i="22"/>
  <c r="D293" i="22"/>
  <c r="E293" i="22"/>
  <c r="F293" i="22"/>
  <c r="T295" i="22"/>
  <c r="V295" i="22"/>
  <c r="Y295" i="22"/>
  <c r="W296" i="22"/>
  <c r="S296" i="22"/>
  <c r="AI296" i="22"/>
  <c r="AJ295" i="22"/>
  <c r="AO295" i="22"/>
  <c r="K296" i="22"/>
  <c r="L295" i="22"/>
  <c r="N295" i="22"/>
  <c r="Q295" i="22"/>
  <c r="AD293" i="22"/>
  <c r="AE293" i="22"/>
  <c r="O294" i="22"/>
  <c r="N294" i="22"/>
  <c r="AM294" i="22"/>
  <c r="AL294" i="22"/>
  <c r="AA295" i="22"/>
  <c r="AG294" i="22"/>
  <c r="AB294" i="22"/>
  <c r="B296" i="22"/>
  <c r="C295" i="22"/>
  <c r="H295" i="22"/>
  <c r="E294" i="22"/>
  <c r="F294" i="22"/>
  <c r="D294" i="22"/>
  <c r="T296" i="22"/>
  <c r="V296" i="22"/>
  <c r="S297" i="22"/>
  <c r="Y296" i="22"/>
  <c r="W297" i="22"/>
  <c r="AA296" i="22"/>
  <c r="AG295" i="22"/>
  <c r="AB295" i="22"/>
  <c r="AM295" i="22"/>
  <c r="AL295" i="22"/>
  <c r="Q296" i="22"/>
  <c r="O297" i="22"/>
  <c r="K297" i="22"/>
  <c r="L296" i="22"/>
  <c r="AD294" i="22"/>
  <c r="AE294" i="22"/>
  <c r="AI297" i="22"/>
  <c r="AJ296" i="22"/>
  <c r="AO296" i="22"/>
  <c r="F295" i="22"/>
  <c r="D295" i="22"/>
  <c r="E295" i="22"/>
  <c r="H296" i="22"/>
  <c r="B297" i="22"/>
  <c r="C296" i="22"/>
  <c r="S298" i="22"/>
  <c r="T297" i="22"/>
  <c r="V297" i="22"/>
  <c r="Y297" i="22"/>
  <c r="W298" i="22"/>
  <c r="AM296" i="22"/>
  <c r="AL296" i="22"/>
  <c r="O296" i="22"/>
  <c r="N296" i="22"/>
  <c r="AB296" i="22"/>
  <c r="AG296" i="22"/>
  <c r="AA297" i="22"/>
  <c r="AE295" i="22"/>
  <c r="AD295" i="22"/>
  <c r="AJ297" i="22"/>
  <c r="AI298" i="22"/>
  <c r="AO297" i="22"/>
  <c r="K298" i="22"/>
  <c r="L297" i="22"/>
  <c r="N297" i="22"/>
  <c r="Q297" i="22"/>
  <c r="C297" i="22"/>
  <c r="B298" i="22"/>
  <c r="H297" i="22"/>
  <c r="F296" i="22"/>
  <c r="E296" i="22"/>
  <c r="D296" i="22"/>
  <c r="Y298" i="22"/>
  <c r="W299" i="22"/>
  <c r="S299" i="22"/>
  <c r="T298" i="22"/>
  <c r="V298" i="22"/>
  <c r="AJ298" i="22"/>
  <c r="AI299" i="22"/>
  <c r="AO298" i="22"/>
  <c r="AG297" i="22"/>
  <c r="AB297" i="22"/>
  <c r="AA298" i="22"/>
  <c r="L298" i="22"/>
  <c r="K299" i="22"/>
  <c r="Q298" i="22"/>
  <c r="O299" i="22"/>
  <c r="AM297" i="22"/>
  <c r="AL297" i="22"/>
  <c r="AE296" i="22"/>
  <c r="AD296" i="22"/>
  <c r="F297" i="22"/>
  <c r="D297" i="22"/>
  <c r="E297" i="22"/>
  <c r="B299" i="22"/>
  <c r="C298" i="22"/>
  <c r="H298" i="22"/>
  <c r="T299" i="22"/>
  <c r="V299" i="22"/>
  <c r="Y299" i="22"/>
  <c r="W300" i="22"/>
  <c r="S300" i="22"/>
  <c r="AD297" i="22"/>
  <c r="AE297" i="22"/>
  <c r="AG298" i="22"/>
  <c r="AA299" i="22"/>
  <c r="AB298" i="22"/>
  <c r="AI300" i="22"/>
  <c r="AJ299" i="22"/>
  <c r="AO299" i="22"/>
  <c r="AM298" i="22"/>
  <c r="AL298" i="22"/>
  <c r="O298" i="22"/>
  <c r="N298" i="22"/>
  <c r="K300" i="22"/>
  <c r="L299" i="22"/>
  <c r="N299" i="22"/>
  <c r="Q299" i="22"/>
  <c r="D298" i="22"/>
  <c r="F298" i="22"/>
  <c r="E298" i="22"/>
  <c r="C299" i="22"/>
  <c r="B300" i="22"/>
  <c r="H299" i="22"/>
  <c r="S301" i="22"/>
  <c r="Y300" i="22"/>
  <c r="W301" i="22"/>
  <c r="T300" i="22"/>
  <c r="V300" i="22"/>
  <c r="AI301" i="22"/>
  <c r="AJ300" i="22"/>
  <c r="AO300" i="22"/>
  <c r="Q300" i="22"/>
  <c r="O301" i="22"/>
  <c r="L300" i="22"/>
  <c r="K301" i="22"/>
  <c r="AM299" i="22"/>
  <c r="AL299" i="22"/>
  <c r="AA300" i="22"/>
  <c r="AG299" i="22"/>
  <c r="AB299" i="22"/>
  <c r="AD298" i="22"/>
  <c r="AE298" i="22"/>
  <c r="B301" i="22"/>
  <c r="H300" i="22"/>
  <c r="C300" i="22"/>
  <c r="F299" i="22"/>
  <c r="D299" i="22"/>
  <c r="E299" i="22"/>
  <c r="Y301" i="22"/>
  <c r="W302" i="22"/>
  <c r="S302" i="22"/>
  <c r="T301" i="22"/>
  <c r="V301" i="22"/>
  <c r="AE299" i="22"/>
  <c r="AD299" i="22"/>
  <c r="AJ301" i="22"/>
  <c r="AI302" i="22"/>
  <c r="AO301" i="22"/>
  <c r="K302" i="22"/>
  <c r="L301" i="22"/>
  <c r="N301" i="22"/>
  <c r="Q301" i="22"/>
  <c r="AM300" i="22"/>
  <c r="AL300" i="22"/>
  <c r="AG300" i="22"/>
  <c r="AA301" i="22"/>
  <c r="AB300" i="22"/>
  <c r="O300" i="22"/>
  <c r="N300" i="22"/>
  <c r="D300" i="22"/>
  <c r="F300" i="22"/>
  <c r="E300" i="22"/>
  <c r="B302" i="22"/>
  <c r="H301" i="22"/>
  <c r="C301" i="22"/>
  <c r="Y302" i="22"/>
  <c r="W303" i="22"/>
  <c r="S303" i="22"/>
  <c r="T302" i="22"/>
  <c r="V302" i="22"/>
  <c r="AA302" i="22"/>
  <c r="AG301" i="22"/>
  <c r="AB301" i="22"/>
  <c r="L302" i="22"/>
  <c r="K303" i="22"/>
  <c r="Q302" i="22"/>
  <c r="O303" i="22"/>
  <c r="AM301" i="22"/>
  <c r="AL301" i="22"/>
  <c r="AD300" i="22"/>
  <c r="AE300" i="22"/>
  <c r="AJ302" i="22"/>
  <c r="AI303" i="22"/>
  <c r="AO302" i="22"/>
  <c r="F301" i="22"/>
  <c r="E301" i="22"/>
  <c r="D301" i="22"/>
  <c r="C302" i="22"/>
  <c r="B303" i="22"/>
  <c r="H302" i="22"/>
  <c r="Y303" i="22"/>
  <c r="W304" i="22"/>
  <c r="S304" i="22"/>
  <c r="T303" i="22"/>
  <c r="V303" i="22"/>
  <c r="AA303" i="22"/>
  <c r="AB302" i="22"/>
  <c r="AG302" i="22"/>
  <c r="O302" i="22"/>
  <c r="N302" i="22"/>
  <c r="AE301" i="22"/>
  <c r="AD301" i="22"/>
  <c r="AI304" i="22"/>
  <c r="AJ303" i="22"/>
  <c r="AO303" i="22"/>
  <c r="AM302" i="22"/>
  <c r="AL302" i="22"/>
  <c r="K304" i="22"/>
  <c r="L303" i="22"/>
  <c r="N303" i="22"/>
  <c r="Q303" i="22"/>
  <c r="H303" i="22"/>
  <c r="C303" i="22"/>
  <c r="B304" i="22"/>
  <c r="D302" i="22"/>
  <c r="E302" i="22"/>
  <c r="F302" i="22"/>
  <c r="S305" i="22"/>
  <c r="T304" i="22"/>
  <c r="V304" i="22"/>
  <c r="Y304" i="22"/>
  <c r="W305" i="22"/>
  <c r="AI305" i="22"/>
  <c r="AJ304" i="22"/>
  <c r="AO304" i="22"/>
  <c r="AD302" i="22"/>
  <c r="AE302" i="22"/>
  <c r="Q304" i="22"/>
  <c r="O305" i="22"/>
  <c r="K305" i="22"/>
  <c r="L304" i="22"/>
  <c r="AM303" i="22"/>
  <c r="AL303" i="22"/>
  <c r="AG303" i="22"/>
  <c r="AA304" i="22"/>
  <c r="AB303" i="22"/>
  <c r="C304" i="22"/>
  <c r="B305" i="22"/>
  <c r="H304" i="22"/>
  <c r="F303" i="22"/>
  <c r="D303" i="22"/>
  <c r="E303" i="22"/>
  <c r="S306" i="22"/>
  <c r="T305" i="22"/>
  <c r="V305" i="22"/>
  <c r="Y305" i="22"/>
  <c r="W306" i="22"/>
  <c r="AG304" i="22"/>
  <c r="AB304" i="22"/>
  <c r="AA305" i="22"/>
  <c r="AE303" i="22"/>
  <c r="AD303" i="22"/>
  <c r="K306" i="22"/>
  <c r="Q305" i="22"/>
  <c r="L305" i="22"/>
  <c r="N305" i="22"/>
  <c r="AM304" i="22"/>
  <c r="AL304" i="22"/>
  <c r="O304" i="22"/>
  <c r="N304" i="22"/>
  <c r="AJ305" i="22"/>
  <c r="AI306" i="22"/>
  <c r="AO305" i="22"/>
  <c r="D304" i="22"/>
  <c r="F304" i="22"/>
  <c r="E304" i="22"/>
  <c r="B306" i="22"/>
  <c r="H305" i="22"/>
  <c r="C305" i="22"/>
  <c r="T306" i="22"/>
  <c r="V306" i="22"/>
  <c r="Y306" i="22"/>
  <c r="W307" i="22"/>
  <c r="S307" i="22"/>
  <c r="AM305" i="22"/>
  <c r="AL305" i="22"/>
  <c r="L306" i="22"/>
  <c r="K307" i="22"/>
  <c r="Q306" i="22"/>
  <c r="O307" i="22"/>
  <c r="AD304" i="22"/>
  <c r="AE304" i="22"/>
  <c r="AJ306" i="22"/>
  <c r="AI307" i="22"/>
  <c r="AO306" i="22"/>
  <c r="AB305" i="22"/>
  <c r="AG305" i="22"/>
  <c r="AA306" i="22"/>
  <c r="E305" i="22"/>
  <c r="D305" i="22"/>
  <c r="F305" i="22"/>
  <c r="B307" i="22"/>
  <c r="H306" i="22"/>
  <c r="C306" i="22"/>
  <c r="T307" i="22"/>
  <c r="V307" i="22"/>
  <c r="Y307" i="22"/>
  <c r="W308" i="22"/>
  <c r="S308" i="22"/>
  <c r="O306" i="22"/>
  <c r="N306" i="22"/>
  <c r="AM306" i="22"/>
  <c r="AL306" i="22"/>
  <c r="K308" i="22"/>
  <c r="Q307" i="22"/>
  <c r="L307" i="22"/>
  <c r="N307" i="22"/>
  <c r="AE305" i="22"/>
  <c r="AD305" i="22"/>
  <c r="AI308" i="22"/>
  <c r="AJ307" i="22"/>
  <c r="AO307" i="22"/>
  <c r="AB306" i="22"/>
  <c r="AA307" i="22"/>
  <c r="AG306" i="22"/>
  <c r="E306" i="22"/>
  <c r="F306" i="22"/>
  <c r="D306" i="22"/>
  <c r="C307" i="22"/>
  <c r="B308" i="22"/>
  <c r="H307" i="22"/>
  <c r="T308" i="22"/>
  <c r="V308" i="22"/>
  <c r="Y308" i="22"/>
  <c r="W309" i="22"/>
  <c r="S309" i="22"/>
  <c r="AE306" i="22"/>
  <c r="AD306" i="22"/>
  <c r="Q308" i="22"/>
  <c r="O309" i="22"/>
  <c r="L308" i="22"/>
  <c r="K309" i="22"/>
  <c r="AM307" i="22"/>
  <c r="AL307" i="22"/>
  <c r="AG307" i="22"/>
  <c r="AA308" i="22"/>
  <c r="AB307" i="22"/>
  <c r="AI309" i="22"/>
  <c r="AJ308" i="22"/>
  <c r="AO308" i="22"/>
  <c r="C308" i="22"/>
  <c r="H308" i="22"/>
  <c r="B309" i="22"/>
  <c r="D307" i="22"/>
  <c r="E307" i="22"/>
  <c r="F307" i="22"/>
  <c r="T309" i="22"/>
  <c r="V309" i="22"/>
  <c r="Y309" i="22"/>
  <c r="W310" i="22"/>
  <c r="S310" i="22"/>
  <c r="AJ309" i="22"/>
  <c r="AI310" i="22"/>
  <c r="AO309" i="22"/>
  <c r="AM308" i="22"/>
  <c r="AL308" i="22"/>
  <c r="AA309" i="22"/>
  <c r="AG308" i="22"/>
  <c r="AB308" i="22"/>
  <c r="O308" i="22"/>
  <c r="N308" i="22"/>
  <c r="AE307" i="22"/>
  <c r="AD307" i="22"/>
  <c r="K310" i="22"/>
  <c r="L309" i="22"/>
  <c r="N309" i="22"/>
  <c r="Q309" i="22"/>
  <c r="D308" i="22"/>
  <c r="F308" i="22"/>
  <c r="E308" i="22"/>
  <c r="H309" i="22"/>
  <c r="B310" i="22"/>
  <c r="C309" i="22"/>
  <c r="S311" i="22"/>
  <c r="T310" i="22"/>
  <c r="V310" i="22"/>
  <c r="Y310" i="22"/>
  <c r="W311" i="22"/>
  <c r="L310" i="22"/>
  <c r="K311" i="22"/>
  <c r="Q310" i="22"/>
  <c r="O311" i="22"/>
  <c r="AE308" i="22"/>
  <c r="AD308" i="22"/>
  <c r="AJ310" i="22"/>
  <c r="AI311" i="22"/>
  <c r="AO310" i="22"/>
  <c r="AM309" i="22"/>
  <c r="AL309" i="22"/>
  <c r="AA310" i="22"/>
  <c r="AG309" i="22"/>
  <c r="AB309" i="22"/>
  <c r="B311" i="22"/>
  <c r="C310" i="22"/>
  <c r="H310" i="22"/>
  <c r="F309" i="22"/>
  <c r="E309" i="22"/>
  <c r="D309" i="22"/>
  <c r="T311" i="22"/>
  <c r="V311" i="22"/>
  <c r="S312" i="22"/>
  <c r="Y311" i="22"/>
  <c r="W312" i="22"/>
  <c r="AI312" i="22"/>
  <c r="AJ311" i="22"/>
  <c r="AO311" i="22"/>
  <c r="K312" i="22"/>
  <c r="Q311" i="22"/>
  <c r="L311" i="22"/>
  <c r="N311" i="22"/>
  <c r="AE309" i="22"/>
  <c r="AD309" i="22"/>
  <c r="AA311" i="22"/>
  <c r="AB310" i="22"/>
  <c r="AG310" i="22"/>
  <c r="AM310" i="22"/>
  <c r="AL310" i="22"/>
  <c r="O310" i="22"/>
  <c r="N310" i="22"/>
  <c r="B312" i="22"/>
  <c r="C311" i="22"/>
  <c r="H311" i="22"/>
  <c r="F310" i="22"/>
  <c r="E310" i="22"/>
  <c r="D310" i="22"/>
  <c r="S313" i="22"/>
  <c r="Y312" i="22"/>
  <c r="W313" i="22"/>
  <c r="T312" i="22"/>
  <c r="V312" i="22"/>
  <c r="AM311" i="22"/>
  <c r="AL311" i="22"/>
  <c r="AA312" i="22"/>
  <c r="AG311" i="22"/>
  <c r="AB311" i="22"/>
  <c r="Q312" i="22"/>
  <c r="O313" i="22"/>
  <c r="K313" i="22"/>
  <c r="L312" i="22"/>
  <c r="AE310" i="22"/>
  <c r="AD310" i="22"/>
  <c r="AI313" i="22"/>
  <c r="AJ312" i="22"/>
  <c r="AO312" i="22"/>
  <c r="H312" i="22"/>
  <c r="B313" i="22"/>
  <c r="C312" i="22"/>
  <c r="D311" i="22"/>
  <c r="E311" i="22"/>
  <c r="F311" i="22"/>
  <c r="Y313" i="22"/>
  <c r="W314" i="22"/>
  <c r="T313" i="22"/>
  <c r="V313" i="22"/>
  <c r="S314" i="22"/>
  <c r="O312" i="22"/>
  <c r="N312" i="22"/>
  <c r="AM312" i="22"/>
  <c r="AL312" i="22"/>
  <c r="AG312" i="22"/>
  <c r="AA313" i="22"/>
  <c r="AB312" i="22"/>
  <c r="K314" i="22"/>
  <c r="L313" i="22"/>
  <c r="N313" i="22"/>
  <c r="Q313" i="22"/>
  <c r="AE311" i="22"/>
  <c r="AD311" i="22"/>
  <c r="AJ313" i="22"/>
  <c r="AI314" i="22"/>
  <c r="AO313" i="22"/>
  <c r="H313" i="22"/>
  <c r="B314" i="22"/>
  <c r="C313" i="22"/>
  <c r="E312" i="22"/>
  <c r="D312" i="22"/>
  <c r="F312" i="22"/>
  <c r="T314" i="22"/>
  <c r="V314" i="22"/>
  <c r="S315" i="22"/>
  <c r="Y314" i="22"/>
  <c r="W315" i="22"/>
  <c r="AM313" i="22"/>
  <c r="AL313" i="22"/>
  <c r="AJ314" i="22"/>
  <c r="AI315" i="22"/>
  <c r="AO314" i="22"/>
  <c r="AB313" i="22"/>
  <c r="AG313" i="22"/>
  <c r="AA314" i="22"/>
  <c r="L314" i="22"/>
  <c r="K315" i="22"/>
  <c r="Q314" i="22"/>
  <c r="O315" i="22"/>
  <c r="AD312" i="22"/>
  <c r="AE312" i="22"/>
  <c r="B315" i="22"/>
  <c r="H314" i="22"/>
  <c r="C314" i="22"/>
  <c r="E313" i="22"/>
  <c r="D313" i="22"/>
  <c r="F313" i="22"/>
  <c r="S316" i="22"/>
  <c r="T315" i="22"/>
  <c r="V315" i="22"/>
  <c r="Y315" i="22"/>
  <c r="W316" i="22"/>
  <c r="AM314" i="22"/>
  <c r="AL314" i="22"/>
  <c r="AE313" i="22"/>
  <c r="AD313" i="22"/>
  <c r="O314" i="22"/>
  <c r="N314" i="22"/>
  <c r="AB314" i="22"/>
  <c r="AG314" i="22"/>
  <c r="AA315" i="22"/>
  <c r="AI316" i="22"/>
  <c r="AJ315" i="22"/>
  <c r="AO315" i="22"/>
  <c r="K316" i="22"/>
  <c r="Q315" i="22"/>
  <c r="L315" i="22"/>
  <c r="N315" i="22"/>
  <c r="D314" i="22"/>
  <c r="E314" i="22"/>
  <c r="F314" i="22"/>
  <c r="C315" i="22"/>
  <c r="B316" i="22"/>
  <c r="H315" i="22"/>
  <c r="S317" i="22"/>
  <c r="T316" i="22"/>
  <c r="V316" i="22"/>
  <c r="Y316" i="22"/>
  <c r="W317" i="22"/>
  <c r="AI317" i="22"/>
  <c r="AJ316" i="22"/>
  <c r="AO316" i="22"/>
  <c r="AM315" i="22"/>
  <c r="AL315" i="22"/>
  <c r="AE314" i="22"/>
  <c r="AD314" i="22"/>
  <c r="Q316" i="22"/>
  <c r="O317" i="22"/>
  <c r="L316" i="22"/>
  <c r="K317" i="22"/>
  <c r="AG315" i="22"/>
  <c r="AB315" i="22"/>
  <c r="AA316" i="22"/>
  <c r="H316" i="22"/>
  <c r="C316" i="22"/>
  <c r="B317" i="22"/>
  <c r="F315" i="22"/>
  <c r="D315" i="22"/>
  <c r="E315" i="22"/>
  <c r="Y317" i="22"/>
  <c r="W318" i="22"/>
  <c r="S318" i="22"/>
  <c r="T317" i="22"/>
  <c r="V317" i="22"/>
  <c r="AB316" i="22"/>
  <c r="AG316" i="22"/>
  <c r="AA317" i="22"/>
  <c r="AM316" i="22"/>
  <c r="AL316" i="22"/>
  <c r="AJ317" i="22"/>
  <c r="AI318" i="22"/>
  <c r="AO317" i="22"/>
  <c r="O316" i="22"/>
  <c r="N316" i="22"/>
  <c r="K318" i="22"/>
  <c r="L317" i="22"/>
  <c r="N317" i="22"/>
  <c r="Q317" i="22"/>
  <c r="AD315" i="22"/>
  <c r="AE315" i="22"/>
  <c r="E316" i="22"/>
  <c r="D316" i="22"/>
  <c r="F316" i="22"/>
  <c r="C317" i="22"/>
  <c r="H317" i="22"/>
  <c r="B318" i="22"/>
  <c r="S319" i="22"/>
  <c r="T318" i="22"/>
  <c r="V318" i="22"/>
  <c r="Y318" i="22"/>
  <c r="W319" i="22"/>
  <c r="AD316" i="22"/>
  <c r="AE316" i="22"/>
  <c r="L318" i="22"/>
  <c r="K319" i="22"/>
  <c r="Q318" i="22"/>
  <c r="O319" i="22"/>
  <c r="AJ318" i="22"/>
  <c r="AI319" i="22"/>
  <c r="AO318" i="22"/>
  <c r="AB317" i="22"/>
  <c r="AG317" i="22"/>
  <c r="AA318" i="22"/>
  <c r="AM317" i="22"/>
  <c r="AL317" i="22"/>
  <c r="C318" i="22"/>
  <c r="B319" i="22"/>
  <c r="H318" i="22"/>
  <c r="D317" i="22"/>
  <c r="E317" i="22"/>
  <c r="F317" i="22"/>
  <c r="T319" i="22"/>
  <c r="V319" i="22"/>
  <c r="S320" i="22"/>
  <c r="Y319" i="22"/>
  <c r="W320" i="22"/>
  <c r="AI320" i="22"/>
  <c r="AJ319" i="22"/>
  <c r="AO319" i="22"/>
  <c r="AM318" i="22"/>
  <c r="AL318" i="22"/>
  <c r="AE317" i="22"/>
  <c r="AD317" i="22"/>
  <c r="O318" i="22"/>
  <c r="N318" i="22"/>
  <c r="K320" i="22"/>
  <c r="L319" i="22"/>
  <c r="N319" i="22"/>
  <c r="Q319" i="22"/>
  <c r="AG318" i="22"/>
  <c r="AB318" i="22"/>
  <c r="AA319" i="22"/>
  <c r="F318" i="22"/>
  <c r="D318" i="22"/>
  <c r="E318" i="22"/>
  <c r="H319" i="22"/>
  <c r="C319" i="22"/>
  <c r="B320" i="22"/>
  <c r="S321" i="22"/>
  <c r="Y320" i="22"/>
  <c r="W321" i="22"/>
  <c r="T320" i="22"/>
  <c r="V320" i="22"/>
  <c r="AE318" i="22"/>
  <c r="AD318" i="22"/>
  <c r="AG319" i="22"/>
  <c r="AA320" i="22"/>
  <c r="AB319" i="22"/>
  <c r="Q320" i="22"/>
  <c r="O321" i="22"/>
  <c r="K321" i="22"/>
  <c r="L320" i="22"/>
  <c r="AI321" i="22"/>
  <c r="AJ320" i="22"/>
  <c r="AO320" i="22"/>
  <c r="AM319" i="22"/>
  <c r="AL319" i="22"/>
  <c r="F319" i="22"/>
  <c r="D319" i="22"/>
  <c r="E319" i="22"/>
  <c r="H320" i="22"/>
  <c r="C320" i="22"/>
  <c r="B321" i="22"/>
  <c r="T321" i="22"/>
  <c r="V321" i="22"/>
  <c r="S322" i="22"/>
  <c r="Y321" i="22"/>
  <c r="W322" i="22"/>
  <c r="K322" i="22"/>
  <c r="L321" i="22"/>
  <c r="N321" i="22"/>
  <c r="Q321" i="22"/>
  <c r="AJ321" i="22"/>
  <c r="AI322" i="22"/>
  <c r="AO321" i="22"/>
  <c r="AE319" i="22"/>
  <c r="AD319" i="22"/>
  <c r="AM320" i="22"/>
  <c r="AL320" i="22"/>
  <c r="O320" i="22"/>
  <c r="N320" i="22"/>
  <c r="AG320" i="22"/>
  <c r="AA321" i="22"/>
  <c r="AB320" i="22"/>
  <c r="E320" i="22"/>
  <c r="D320" i="22"/>
  <c r="F320" i="22"/>
  <c r="C321" i="22"/>
  <c r="H321" i="22"/>
  <c r="B322" i="22"/>
  <c r="S323" i="22"/>
  <c r="Y322" i="22"/>
  <c r="W323" i="22"/>
  <c r="T322" i="22"/>
  <c r="V322" i="22"/>
  <c r="AJ322" i="22"/>
  <c r="AI323" i="22"/>
  <c r="AO322" i="22"/>
  <c r="L322" i="22"/>
  <c r="K323" i="22"/>
  <c r="Q322" i="22"/>
  <c r="O323" i="22"/>
  <c r="AB321" i="22"/>
  <c r="AG321" i="22"/>
  <c r="AA322" i="22"/>
  <c r="AD320" i="22"/>
  <c r="AE320" i="22"/>
  <c r="AM321" i="22"/>
  <c r="AL321" i="22"/>
  <c r="B323" i="22"/>
  <c r="C322" i="22"/>
  <c r="H322" i="22"/>
  <c r="F321" i="22"/>
  <c r="E321" i="22"/>
  <c r="D321" i="22"/>
  <c r="S324" i="22"/>
  <c r="T323" i="22"/>
  <c r="V323" i="22"/>
  <c r="Y323" i="22"/>
  <c r="W324" i="22"/>
  <c r="AD321" i="22"/>
  <c r="AE321" i="22"/>
  <c r="O322" i="22"/>
  <c r="N322" i="22"/>
  <c r="AG322" i="22"/>
  <c r="AA323" i="22"/>
  <c r="AB322" i="22"/>
  <c r="K324" i="22"/>
  <c r="Q323" i="22"/>
  <c r="L323" i="22"/>
  <c r="N323" i="22"/>
  <c r="AM322" i="22"/>
  <c r="AL322" i="22"/>
  <c r="AI324" i="22"/>
  <c r="AJ323" i="22"/>
  <c r="AO323" i="22"/>
  <c r="B324" i="22"/>
  <c r="C323" i="22"/>
  <c r="H323" i="22"/>
  <c r="E322" i="22"/>
  <c r="F322" i="22"/>
  <c r="D322" i="22"/>
  <c r="S325" i="22"/>
  <c r="Y324" i="22"/>
  <c r="W325" i="22"/>
  <c r="T324" i="22"/>
  <c r="V324" i="22"/>
  <c r="AE322" i="22"/>
  <c r="AD322" i="22"/>
  <c r="AI325" i="22"/>
  <c r="AJ324" i="22"/>
  <c r="AO324" i="22"/>
  <c r="AM323" i="22"/>
  <c r="AL323" i="22"/>
  <c r="Q324" i="22"/>
  <c r="O325" i="22"/>
  <c r="L324" i="22"/>
  <c r="K325" i="22"/>
  <c r="AB323" i="22"/>
  <c r="AA324" i="22"/>
  <c r="AG323" i="22"/>
  <c r="F323" i="22"/>
  <c r="E323" i="22"/>
  <c r="D323" i="22"/>
  <c r="B325" i="22"/>
  <c r="H324" i="22"/>
  <c r="C324" i="22"/>
  <c r="Y325" i="22"/>
  <c r="W326" i="22"/>
  <c r="T325" i="22"/>
  <c r="V325" i="22"/>
  <c r="S326" i="22"/>
  <c r="O324" i="22"/>
  <c r="N324" i="22"/>
  <c r="AD323" i="22"/>
  <c r="AE323" i="22"/>
  <c r="AG324" i="22"/>
  <c r="AB324" i="22"/>
  <c r="AA325" i="22"/>
  <c r="AJ325" i="22"/>
  <c r="AI326" i="22"/>
  <c r="AO325" i="22"/>
  <c r="K326" i="22"/>
  <c r="Q325" i="22"/>
  <c r="L325" i="22"/>
  <c r="N325" i="22"/>
  <c r="AM324" i="22"/>
  <c r="AL324" i="22"/>
  <c r="E324" i="22"/>
  <c r="F324" i="22"/>
  <c r="D324" i="22"/>
  <c r="C325" i="22"/>
  <c r="H325" i="22"/>
  <c r="B326" i="22"/>
  <c r="S327" i="22"/>
  <c r="T326" i="22"/>
  <c r="V326" i="22"/>
  <c r="Y326" i="22"/>
  <c r="W327" i="22"/>
  <c r="AM325" i="22"/>
  <c r="AL325" i="22"/>
  <c r="AD324" i="22"/>
  <c r="AE324" i="22"/>
  <c r="L326" i="22"/>
  <c r="K327" i="22"/>
  <c r="Q326" i="22"/>
  <c r="O327" i="22"/>
  <c r="AJ326" i="22"/>
  <c r="AI327" i="22"/>
  <c r="AO326" i="22"/>
  <c r="AG325" i="22"/>
  <c r="AA326" i="22"/>
  <c r="AB325" i="22"/>
  <c r="B327" i="22"/>
  <c r="C326" i="22"/>
  <c r="H326" i="22"/>
  <c r="F325" i="22"/>
  <c r="E325" i="22"/>
  <c r="D325" i="22"/>
  <c r="Y327" i="22"/>
  <c r="W328" i="22"/>
  <c r="S328" i="22"/>
  <c r="T327" i="22"/>
  <c r="V327" i="22"/>
  <c r="AG326" i="22"/>
  <c r="AA327" i="22"/>
  <c r="AB326" i="22"/>
  <c r="O326" i="22"/>
  <c r="N326" i="22"/>
  <c r="AM326" i="22"/>
  <c r="AL326" i="22"/>
  <c r="K328" i="22"/>
  <c r="Q327" i="22"/>
  <c r="L327" i="22"/>
  <c r="N327" i="22"/>
  <c r="AD325" i="22"/>
  <c r="AE325" i="22"/>
  <c r="AI328" i="22"/>
  <c r="AJ327" i="22"/>
  <c r="AO327" i="22"/>
  <c r="B328" i="22"/>
  <c r="C327" i="22"/>
  <c r="H327" i="22"/>
  <c r="E326" i="22"/>
  <c r="F326" i="22"/>
  <c r="D326" i="22"/>
  <c r="T328" i="22"/>
  <c r="V328" i="22"/>
  <c r="Y328" i="22"/>
  <c r="W329" i="22"/>
  <c r="S329" i="22"/>
  <c r="AB327" i="22"/>
  <c r="AG327" i="22"/>
  <c r="AA328" i="22"/>
  <c r="AI329" i="22"/>
  <c r="AJ328" i="22"/>
  <c r="AO328" i="22"/>
  <c r="Q328" i="22"/>
  <c r="O329" i="22"/>
  <c r="K329" i="22"/>
  <c r="L328" i="22"/>
  <c r="AE326" i="22"/>
  <c r="AD326" i="22"/>
  <c r="AM327" i="22"/>
  <c r="AL327" i="22"/>
  <c r="C328" i="22"/>
  <c r="H328" i="22"/>
  <c r="B329" i="22"/>
  <c r="D327" i="22"/>
  <c r="F327" i="22"/>
  <c r="E327" i="22"/>
  <c r="S330" i="22"/>
  <c r="Y329" i="22"/>
  <c r="W330" i="22"/>
  <c r="T329" i="22"/>
  <c r="V329" i="22"/>
  <c r="AM328" i="22"/>
  <c r="AL328" i="22"/>
  <c r="K330" i="22"/>
  <c r="L329" i="22"/>
  <c r="N329" i="22"/>
  <c r="Q329" i="22"/>
  <c r="AJ329" i="22"/>
  <c r="AI330" i="22"/>
  <c r="AO329" i="22"/>
  <c r="AE327" i="22"/>
  <c r="AD327" i="22"/>
  <c r="O328" i="22"/>
  <c r="N328" i="22"/>
  <c r="AB328" i="22"/>
  <c r="AG328" i="22"/>
  <c r="AA329" i="22"/>
  <c r="B330" i="22"/>
  <c r="H329" i="22"/>
  <c r="C329" i="22"/>
  <c r="E328" i="22"/>
  <c r="D328" i="22"/>
  <c r="F328" i="22"/>
  <c r="T330" i="22"/>
  <c r="V330" i="22"/>
  <c r="S331" i="22"/>
  <c r="Y330" i="22"/>
  <c r="W331" i="22"/>
  <c r="AB329" i="22"/>
  <c r="AG329" i="22"/>
  <c r="AA330" i="22"/>
  <c r="AM329" i="22"/>
  <c r="AL329" i="22"/>
  <c r="AJ330" i="22"/>
  <c r="AI331" i="22"/>
  <c r="AO330" i="22"/>
  <c r="L330" i="22"/>
  <c r="K331" i="22"/>
  <c r="Q330" i="22"/>
  <c r="O331" i="22"/>
  <c r="AE328" i="22"/>
  <c r="AD328" i="22"/>
  <c r="F329" i="22"/>
  <c r="D329" i="22"/>
  <c r="E329" i="22"/>
  <c r="H330" i="22"/>
  <c r="C330" i="22"/>
  <c r="B331" i="22"/>
  <c r="T331" i="22"/>
  <c r="V331" i="22"/>
  <c r="Y331" i="22"/>
  <c r="W332" i="22"/>
  <c r="S332" i="22"/>
  <c r="O330" i="22"/>
  <c r="N330" i="22"/>
  <c r="AB330" i="22"/>
  <c r="AA331" i="22"/>
  <c r="AG330" i="22"/>
  <c r="K332" i="22"/>
  <c r="Q331" i="22"/>
  <c r="L331" i="22"/>
  <c r="N331" i="22"/>
  <c r="AM330" i="22"/>
  <c r="AL330" i="22"/>
  <c r="AI332" i="22"/>
  <c r="AJ331" i="22"/>
  <c r="AO331" i="22"/>
  <c r="AD329" i="22"/>
  <c r="AE329" i="22"/>
  <c r="D330" i="22"/>
  <c r="E330" i="22"/>
  <c r="F330" i="22"/>
  <c r="H331" i="22"/>
  <c r="C331" i="22"/>
  <c r="B332" i="22"/>
  <c r="S333" i="22"/>
  <c r="T332" i="22"/>
  <c r="V332" i="22"/>
  <c r="Y332" i="22"/>
  <c r="W333" i="22"/>
  <c r="AD330" i="22"/>
  <c r="AE330" i="22"/>
  <c r="AA332" i="22"/>
  <c r="AG331" i="22"/>
  <c r="AB331" i="22"/>
  <c r="AM331" i="22"/>
  <c r="AL331" i="22"/>
  <c r="AI333" i="22"/>
  <c r="AJ332" i="22"/>
  <c r="AO332" i="22"/>
  <c r="Q332" i="22"/>
  <c r="O333" i="22"/>
  <c r="L332" i="22"/>
  <c r="K333" i="22"/>
  <c r="C332" i="22"/>
  <c r="H332" i="22"/>
  <c r="B333" i="22"/>
  <c r="F331" i="22"/>
  <c r="D331" i="22"/>
  <c r="E331" i="22"/>
  <c r="Y333" i="22"/>
  <c r="W334" i="22"/>
  <c r="S334" i="22"/>
  <c r="T333" i="22"/>
  <c r="V333" i="22"/>
  <c r="AE331" i="22"/>
  <c r="AD331" i="22"/>
  <c r="O332" i="22"/>
  <c r="N332" i="22"/>
  <c r="AJ333" i="22"/>
  <c r="AI334" i="22"/>
  <c r="AO333" i="22"/>
  <c r="AM332" i="22"/>
  <c r="AL332" i="22"/>
  <c r="AA333" i="22"/>
  <c r="AB332" i="22"/>
  <c r="AG332" i="22"/>
  <c r="K334" i="22"/>
  <c r="L333" i="22"/>
  <c r="N333" i="22"/>
  <c r="Q333" i="22"/>
  <c r="E332" i="22"/>
  <c r="D332" i="22"/>
  <c r="F332" i="22"/>
  <c r="C333" i="22"/>
  <c r="H333" i="22"/>
  <c r="B334" i="22"/>
  <c r="S335" i="22"/>
  <c r="Y334" i="22"/>
  <c r="W335" i="22"/>
  <c r="T334" i="22"/>
  <c r="V334" i="22"/>
  <c r="AB333" i="22"/>
  <c r="AG333" i="22"/>
  <c r="AA334" i="22"/>
  <c r="AE332" i="22"/>
  <c r="AD332" i="22"/>
  <c r="AJ334" i="22"/>
  <c r="AI335" i="22"/>
  <c r="AO334" i="22"/>
  <c r="AM333" i="22"/>
  <c r="AL333" i="22"/>
  <c r="L334" i="22"/>
  <c r="K335" i="22"/>
  <c r="Q334" i="22"/>
  <c r="O335" i="22"/>
  <c r="H334" i="22"/>
  <c r="B335" i="22"/>
  <c r="C334" i="22"/>
  <c r="F333" i="22"/>
  <c r="D333" i="22"/>
  <c r="E333" i="22"/>
  <c r="S336" i="22"/>
  <c r="T335" i="22"/>
  <c r="V335" i="22"/>
  <c r="Y335" i="22"/>
  <c r="W336" i="22"/>
  <c r="AM334" i="22"/>
  <c r="AL334" i="22"/>
  <c r="K336" i="22"/>
  <c r="L335" i="22"/>
  <c r="N335" i="22"/>
  <c r="Q335" i="22"/>
  <c r="AI336" i="22"/>
  <c r="AJ335" i="22"/>
  <c r="AO335" i="22"/>
  <c r="AG334" i="22"/>
  <c r="AA335" i="22"/>
  <c r="AB334" i="22"/>
  <c r="O334" i="22"/>
  <c r="N334" i="22"/>
  <c r="AE333" i="22"/>
  <c r="AD333" i="22"/>
  <c r="C335" i="22"/>
  <c r="H335" i="22"/>
  <c r="B336" i="22"/>
  <c r="F334" i="22"/>
  <c r="D334" i="22"/>
  <c r="E334" i="22"/>
  <c r="Y336" i="22"/>
  <c r="W337" i="22"/>
  <c r="T336" i="22"/>
  <c r="V336" i="22"/>
  <c r="S337" i="22"/>
  <c r="AD334" i="22"/>
  <c r="AE334" i="22"/>
  <c r="AM335" i="22"/>
  <c r="AL335" i="22"/>
  <c r="Q336" i="22"/>
  <c r="O337" i="22"/>
  <c r="K337" i="22"/>
  <c r="L336" i="22"/>
  <c r="AB335" i="22"/>
  <c r="AG335" i="22"/>
  <c r="AA336" i="22"/>
  <c r="AI337" i="22"/>
  <c r="AJ336" i="22"/>
  <c r="AO336" i="22"/>
  <c r="H336" i="22"/>
  <c r="B337" i="22"/>
  <c r="C336" i="22"/>
  <c r="E335" i="22"/>
  <c r="F335" i="22"/>
  <c r="D335" i="22"/>
  <c r="S338" i="22"/>
  <c r="T337" i="22"/>
  <c r="V337" i="22"/>
  <c r="Y337" i="22"/>
  <c r="W338" i="22"/>
  <c r="O336" i="22"/>
  <c r="N336" i="22"/>
  <c r="AM336" i="22"/>
  <c r="AL336" i="22"/>
  <c r="AJ337" i="22"/>
  <c r="AI338" i="22"/>
  <c r="AO337" i="22"/>
  <c r="AE335" i="22"/>
  <c r="AD335" i="22"/>
  <c r="AG336" i="22"/>
  <c r="AA337" i="22"/>
  <c r="AB336" i="22"/>
  <c r="K338" i="22"/>
  <c r="L337" i="22"/>
  <c r="N337" i="22"/>
  <c r="Q337" i="22"/>
  <c r="H337" i="22"/>
  <c r="C337" i="22"/>
  <c r="B338" i="22"/>
  <c r="D336" i="22"/>
  <c r="F336" i="22"/>
  <c r="E336" i="22"/>
  <c r="Y338" i="22"/>
  <c r="W339" i="22"/>
  <c r="S339" i="22"/>
  <c r="T338" i="22"/>
  <c r="V338" i="22"/>
  <c r="L338" i="22"/>
  <c r="K339" i="22"/>
  <c r="Q338" i="22"/>
  <c r="O339" i="22"/>
  <c r="AJ338" i="22"/>
  <c r="AI339" i="22"/>
  <c r="AO338" i="22"/>
  <c r="AB337" i="22"/>
  <c r="AG337" i="22"/>
  <c r="AA338" i="22"/>
  <c r="AE336" i="22"/>
  <c r="AD336" i="22"/>
  <c r="AM337" i="22"/>
  <c r="AL337" i="22"/>
  <c r="E337" i="22"/>
  <c r="D337" i="22"/>
  <c r="F337" i="22"/>
  <c r="H338" i="22"/>
  <c r="B339" i="22"/>
  <c r="C338" i="22"/>
  <c r="S340" i="22"/>
  <c r="Y339" i="22"/>
  <c r="W340" i="22"/>
  <c r="T339" i="22"/>
  <c r="V339" i="22"/>
  <c r="AI340" i="22"/>
  <c r="AJ339" i="22"/>
  <c r="AO339" i="22"/>
  <c r="O338" i="22"/>
  <c r="N338" i="22"/>
  <c r="AD337" i="22"/>
  <c r="AE337" i="22"/>
  <c r="K340" i="22"/>
  <c r="L339" i="22"/>
  <c r="N339" i="22"/>
  <c r="Q339" i="22"/>
  <c r="AG338" i="22"/>
  <c r="AB338" i="22"/>
  <c r="AA339" i="22"/>
  <c r="AM338" i="22"/>
  <c r="AL338" i="22"/>
  <c r="E338" i="22"/>
  <c r="F338" i="22"/>
  <c r="D338" i="22"/>
  <c r="C339" i="22"/>
  <c r="H339" i="22"/>
  <c r="B340" i="22"/>
  <c r="T340" i="22"/>
  <c r="V340" i="22"/>
  <c r="Y340" i="22"/>
  <c r="W341" i="22"/>
  <c r="S341" i="22"/>
  <c r="Q340" i="22"/>
  <c r="O341" i="22"/>
  <c r="L340" i="22"/>
  <c r="K341" i="22"/>
  <c r="AM339" i="22"/>
  <c r="AL339" i="22"/>
  <c r="AD338" i="22"/>
  <c r="AE338" i="22"/>
  <c r="AG339" i="22"/>
  <c r="AA340" i="22"/>
  <c r="AB339" i="22"/>
  <c r="AI341" i="22"/>
  <c r="AJ340" i="22"/>
  <c r="AO340" i="22"/>
  <c r="C340" i="22"/>
  <c r="H340" i="22"/>
  <c r="B341" i="22"/>
  <c r="F339" i="22"/>
  <c r="D339" i="22"/>
  <c r="E339" i="22"/>
  <c r="T341" i="22"/>
  <c r="V341" i="22"/>
  <c r="Y341" i="22"/>
  <c r="W342" i="22"/>
  <c r="S342" i="22"/>
  <c r="AM340" i="22"/>
  <c r="AL340" i="22"/>
  <c r="O340" i="22"/>
  <c r="N340" i="22"/>
  <c r="AB340" i="22"/>
  <c r="AG340" i="22"/>
  <c r="AA341" i="22"/>
  <c r="K342" i="22"/>
  <c r="L341" i="22"/>
  <c r="N341" i="22"/>
  <c r="Q341" i="22"/>
  <c r="AJ341" i="22"/>
  <c r="AI342" i="22"/>
  <c r="AO341" i="22"/>
  <c r="AD339" i="22"/>
  <c r="AE339" i="22"/>
  <c r="F340" i="22"/>
  <c r="D340" i="22"/>
  <c r="E340" i="22"/>
  <c r="H341" i="22"/>
  <c r="B342" i="22"/>
  <c r="C341" i="22"/>
  <c r="T342" i="22"/>
  <c r="V342" i="22"/>
  <c r="Y342" i="22"/>
  <c r="W343" i="22"/>
  <c r="S343" i="22"/>
  <c r="AJ342" i="22"/>
  <c r="AI343" i="22"/>
  <c r="AO342" i="22"/>
  <c r="AM341" i="22"/>
  <c r="AL341" i="22"/>
  <c r="L342" i="22"/>
  <c r="K343" i="22"/>
  <c r="Q342" i="22"/>
  <c r="O343" i="22"/>
  <c r="AA342" i="22"/>
  <c r="AG341" i="22"/>
  <c r="AB341" i="22"/>
  <c r="AD340" i="22"/>
  <c r="AE340" i="22"/>
  <c r="E341" i="22"/>
  <c r="D341" i="22"/>
  <c r="F341" i="22"/>
  <c r="H342" i="22"/>
  <c r="C342" i="22"/>
  <c r="B343" i="22"/>
  <c r="T343" i="22"/>
  <c r="V343" i="22"/>
  <c r="Y343" i="22"/>
  <c r="W344" i="22"/>
  <c r="S344" i="22"/>
  <c r="K344" i="22"/>
  <c r="L343" i="22"/>
  <c r="N343" i="22"/>
  <c r="Q343" i="22"/>
  <c r="AM342" i="22"/>
  <c r="AL342" i="22"/>
  <c r="AG342" i="22"/>
  <c r="AB342" i="22"/>
  <c r="AA343" i="22"/>
  <c r="AI344" i="22"/>
  <c r="AJ343" i="22"/>
  <c r="AO343" i="22"/>
  <c r="AE341" i="22"/>
  <c r="AD341" i="22"/>
  <c r="O342" i="22"/>
  <c r="N342" i="22"/>
  <c r="F342" i="22"/>
  <c r="E342" i="22"/>
  <c r="D342" i="22"/>
  <c r="B344" i="22"/>
  <c r="C343" i="22"/>
  <c r="H343" i="22"/>
  <c r="Y344" i="22"/>
  <c r="W345" i="22"/>
  <c r="T344" i="22"/>
  <c r="V344" i="22"/>
  <c r="S345" i="22"/>
  <c r="AM343" i="22"/>
  <c r="AL343" i="22"/>
  <c r="Q344" i="22"/>
  <c r="O345" i="22"/>
  <c r="K345" i="22"/>
  <c r="L344" i="22"/>
  <c r="AD342" i="22"/>
  <c r="AE342" i="22"/>
  <c r="AI345" i="22"/>
  <c r="AJ344" i="22"/>
  <c r="AO344" i="22"/>
  <c r="AG343" i="22"/>
  <c r="AB343" i="22"/>
  <c r="AA344" i="22"/>
  <c r="F343" i="22"/>
  <c r="E343" i="22"/>
  <c r="D343" i="22"/>
  <c r="C344" i="22"/>
  <c r="H344" i="22"/>
  <c r="B345" i="22"/>
  <c r="T345" i="22"/>
  <c r="V345" i="22"/>
  <c r="Y345" i="22"/>
  <c r="W346" i="22"/>
  <c r="S346" i="22"/>
  <c r="AJ345" i="22"/>
  <c r="AI346" i="22"/>
  <c r="AO345" i="22"/>
  <c r="O344" i="22"/>
  <c r="N344" i="22"/>
  <c r="AM344" i="22"/>
  <c r="AL344" i="22"/>
  <c r="AD343" i="22"/>
  <c r="AE343" i="22"/>
  <c r="AB344" i="22"/>
  <c r="AG344" i="22"/>
  <c r="AA345" i="22"/>
  <c r="K346" i="22"/>
  <c r="L345" i="22"/>
  <c r="N345" i="22"/>
  <c r="Q345" i="22"/>
  <c r="B346" i="22"/>
  <c r="C345" i="22"/>
  <c r="H345" i="22"/>
  <c r="D344" i="22"/>
  <c r="F344" i="22"/>
  <c r="E344" i="22"/>
  <c r="Y346" i="22"/>
  <c r="W347" i="22"/>
  <c r="S347" i="22"/>
  <c r="T346" i="22"/>
  <c r="V346" i="22"/>
  <c r="L346" i="22"/>
  <c r="K347" i="22"/>
  <c r="Q346" i="22"/>
  <c r="O347" i="22"/>
  <c r="AJ346" i="22"/>
  <c r="AI347" i="22"/>
  <c r="AO346" i="22"/>
  <c r="AE344" i="22"/>
  <c r="AD344" i="22"/>
  <c r="AA346" i="22"/>
  <c r="AG345" i="22"/>
  <c r="AB345" i="22"/>
  <c r="AM345" i="22"/>
  <c r="AL345" i="22"/>
  <c r="C346" i="22"/>
  <c r="H346" i="22"/>
  <c r="B347" i="22"/>
  <c r="E345" i="22"/>
  <c r="F345" i="22"/>
  <c r="D345" i="22"/>
  <c r="S348" i="22"/>
  <c r="Y347" i="22"/>
  <c r="W348" i="22"/>
  <c r="T347" i="22"/>
  <c r="V347" i="22"/>
  <c r="O346" i="22"/>
  <c r="N346" i="22"/>
  <c r="K348" i="22"/>
  <c r="L347" i="22"/>
  <c r="N347" i="22"/>
  <c r="Q347" i="22"/>
  <c r="AD345" i="22"/>
  <c r="AE345" i="22"/>
  <c r="AI348" i="22"/>
  <c r="AJ347" i="22"/>
  <c r="AO347" i="22"/>
  <c r="AB346" i="22"/>
  <c r="AG346" i="22"/>
  <c r="AA347" i="22"/>
  <c r="AM346" i="22"/>
  <c r="AL346" i="22"/>
  <c r="F346" i="22"/>
  <c r="D346" i="22"/>
  <c r="E346" i="22"/>
  <c r="B348" i="22"/>
  <c r="C347" i="22"/>
  <c r="H347" i="22"/>
  <c r="S349" i="22"/>
  <c r="T348" i="22"/>
  <c r="V348" i="22"/>
  <c r="Y348" i="22"/>
  <c r="W349" i="22"/>
  <c r="AI349" i="22"/>
  <c r="AJ348" i="22"/>
  <c r="AO348" i="22"/>
  <c r="AM347" i="22"/>
  <c r="AL347" i="22"/>
  <c r="Q348" i="22"/>
  <c r="O349" i="22"/>
  <c r="L348" i="22"/>
  <c r="K349" i="22"/>
  <c r="AA348" i="22"/>
  <c r="AG347" i="22"/>
  <c r="AB347" i="22"/>
  <c r="AD346" i="22"/>
  <c r="AE346" i="22"/>
  <c r="E347" i="22"/>
  <c r="D347" i="22"/>
  <c r="F347" i="22"/>
  <c r="H348" i="22"/>
  <c r="B349" i="22"/>
  <c r="C348" i="22"/>
  <c r="Y349" i="22"/>
  <c r="W350" i="22"/>
  <c r="T349" i="22"/>
  <c r="V349" i="22"/>
  <c r="S350" i="22"/>
  <c r="AB348" i="22"/>
  <c r="AG348" i="22"/>
  <c r="AA349" i="22"/>
  <c r="O348" i="22"/>
  <c r="N348" i="22"/>
  <c r="AM348" i="22"/>
  <c r="AL348" i="22"/>
  <c r="K350" i="22"/>
  <c r="L349" i="22"/>
  <c r="N349" i="22"/>
  <c r="Q349" i="22"/>
  <c r="AJ349" i="22"/>
  <c r="AI350" i="22"/>
  <c r="AO349" i="22"/>
  <c r="AD347" i="22"/>
  <c r="AE347" i="22"/>
  <c r="B350" i="22"/>
  <c r="H349" i="22"/>
  <c r="C349" i="22"/>
  <c r="D348" i="22"/>
  <c r="F348" i="22"/>
  <c r="E348" i="22"/>
  <c r="S351" i="22"/>
  <c r="Y350" i="22"/>
  <c r="W351" i="22"/>
  <c r="T350" i="22"/>
  <c r="V350" i="22"/>
  <c r="AM349" i="22"/>
  <c r="AL349" i="22"/>
  <c r="AA350" i="22"/>
  <c r="AG349" i="22"/>
  <c r="AB349" i="22"/>
  <c r="AJ350" i="22"/>
  <c r="AI351" i="22"/>
  <c r="AO350" i="22"/>
  <c r="L350" i="22"/>
  <c r="K351" i="22"/>
  <c r="Q350" i="22"/>
  <c r="O351" i="22"/>
  <c r="AD348" i="22"/>
  <c r="AE348" i="22"/>
  <c r="B351" i="22"/>
  <c r="C350" i="22"/>
  <c r="H350" i="22"/>
  <c r="E349" i="22"/>
  <c r="F349" i="22"/>
  <c r="D349" i="22"/>
  <c r="S352" i="22"/>
  <c r="T351" i="22"/>
  <c r="V351" i="22"/>
  <c r="Y351" i="22"/>
  <c r="W352" i="22"/>
  <c r="AI352" i="22"/>
  <c r="AJ351" i="22"/>
  <c r="AO351" i="22"/>
  <c r="AE349" i="22"/>
  <c r="AD349" i="22"/>
  <c r="O350" i="22"/>
  <c r="N350" i="22"/>
  <c r="AB350" i="22"/>
  <c r="AG350" i="22"/>
  <c r="AA351" i="22"/>
  <c r="K352" i="22"/>
  <c r="Q351" i="22"/>
  <c r="L351" i="22"/>
  <c r="N351" i="22"/>
  <c r="AM350" i="22"/>
  <c r="AL350" i="22"/>
  <c r="C351" i="22"/>
  <c r="H351" i="22"/>
  <c r="B352" i="22"/>
  <c r="F350" i="22"/>
  <c r="D350" i="22"/>
  <c r="E350" i="22"/>
  <c r="S353" i="22"/>
  <c r="T352" i="22"/>
  <c r="V352" i="22"/>
  <c r="Y352" i="22"/>
  <c r="W353" i="22"/>
  <c r="AI353" i="22"/>
  <c r="AJ352" i="22"/>
  <c r="AO352" i="22"/>
  <c r="AE350" i="22"/>
  <c r="AD350" i="22"/>
  <c r="AM351" i="22"/>
  <c r="AL351" i="22"/>
  <c r="Q352" i="22"/>
  <c r="O353" i="22"/>
  <c r="K353" i="22"/>
  <c r="L352" i="22"/>
  <c r="AA352" i="22"/>
  <c r="AG351" i="22"/>
  <c r="AB351" i="22"/>
  <c r="E351" i="22"/>
  <c r="D351" i="22"/>
  <c r="F351" i="22"/>
  <c r="C352" i="22"/>
  <c r="H352" i="22"/>
  <c r="B353" i="22"/>
  <c r="T353" i="22"/>
  <c r="V353" i="22"/>
  <c r="S354" i="22"/>
  <c r="Y353" i="22"/>
  <c r="W354" i="22"/>
  <c r="K354" i="22"/>
  <c r="L353" i="22"/>
  <c r="N353" i="22"/>
  <c r="Q353" i="22"/>
  <c r="AJ353" i="22"/>
  <c r="AI354" i="22"/>
  <c r="AO353" i="22"/>
  <c r="AG352" i="22"/>
  <c r="AA353" i="22"/>
  <c r="AB352" i="22"/>
  <c r="O352" i="22"/>
  <c r="N352" i="22"/>
  <c r="AM352" i="22"/>
  <c r="AL352" i="22"/>
  <c r="AD351" i="22"/>
  <c r="AE351" i="22"/>
  <c r="H353" i="22"/>
  <c r="C353" i="22"/>
  <c r="B354" i="22"/>
  <c r="E352" i="22"/>
  <c r="F352" i="22"/>
  <c r="D352" i="22"/>
  <c r="Y354" i="22"/>
  <c r="W355" i="22"/>
  <c r="S355" i="22"/>
  <c r="T354" i="22"/>
  <c r="V354" i="22"/>
  <c r="AJ354" i="22"/>
  <c r="AI355" i="22"/>
  <c r="AO354" i="22"/>
  <c r="L354" i="22"/>
  <c r="K355" i="22"/>
  <c r="Q354" i="22"/>
  <c r="O355" i="22"/>
  <c r="AG353" i="22"/>
  <c r="AB353" i="22"/>
  <c r="AA354" i="22"/>
  <c r="AE352" i="22"/>
  <c r="AD352" i="22"/>
  <c r="AM353" i="22"/>
  <c r="AL353" i="22"/>
  <c r="D353" i="22"/>
  <c r="E353" i="22"/>
  <c r="F353" i="22"/>
  <c r="C354" i="22"/>
  <c r="H354" i="22"/>
  <c r="B355" i="22"/>
  <c r="Y355" i="22"/>
  <c r="W356" i="22"/>
  <c r="S356" i="22"/>
  <c r="T355" i="22"/>
  <c r="V355" i="22"/>
  <c r="AB354" i="22"/>
  <c r="AG354" i="22"/>
  <c r="AA355" i="22"/>
  <c r="AI356" i="22"/>
  <c r="AJ355" i="22"/>
  <c r="AO355" i="22"/>
  <c r="AD353" i="22"/>
  <c r="AE353" i="22"/>
  <c r="O354" i="22"/>
  <c r="N354" i="22"/>
  <c r="K356" i="22"/>
  <c r="L355" i="22"/>
  <c r="N355" i="22"/>
  <c r="Q355" i="22"/>
  <c r="AM354" i="22"/>
  <c r="AL354" i="22"/>
  <c r="H355" i="22"/>
  <c r="C355" i="22"/>
  <c r="B356" i="22"/>
  <c r="D354" i="22"/>
  <c r="E354" i="22"/>
  <c r="F354" i="22"/>
  <c r="T356" i="22"/>
  <c r="V356" i="22"/>
  <c r="Y356" i="22"/>
  <c r="W357" i="22"/>
  <c r="S357" i="22"/>
  <c r="Q356" i="22"/>
  <c r="O357" i="22"/>
  <c r="L356" i="22"/>
  <c r="K357" i="22"/>
  <c r="AM355" i="22"/>
  <c r="AL355" i="22"/>
  <c r="AD354" i="22"/>
  <c r="AE354" i="22"/>
  <c r="AI357" i="22"/>
  <c r="AJ356" i="22"/>
  <c r="AO356" i="22"/>
  <c r="AG355" i="22"/>
  <c r="AB355" i="22"/>
  <c r="AA356" i="22"/>
  <c r="F355" i="22"/>
  <c r="D355" i="22"/>
  <c r="E355" i="22"/>
  <c r="B357" i="22"/>
  <c r="C356" i="22"/>
  <c r="H356" i="22"/>
  <c r="T357" i="22"/>
  <c r="V357" i="22"/>
  <c r="Y357" i="22"/>
  <c r="W358" i="22"/>
  <c r="S358" i="22"/>
  <c r="AJ357" i="22"/>
  <c r="AI358" i="22"/>
  <c r="AO357" i="22"/>
  <c r="O356" i="22"/>
  <c r="N356" i="22"/>
  <c r="AB356" i="22"/>
  <c r="AG356" i="22"/>
  <c r="AA357" i="22"/>
  <c r="AM356" i="22"/>
  <c r="AL356" i="22"/>
  <c r="K358" i="22"/>
  <c r="L357" i="22"/>
  <c r="N357" i="22"/>
  <c r="Q357" i="22"/>
  <c r="AD355" i="22"/>
  <c r="AE355" i="22"/>
  <c r="E356" i="22"/>
  <c r="D356" i="22"/>
  <c r="F356" i="22"/>
  <c r="B358" i="22"/>
  <c r="C357" i="22"/>
  <c r="H357" i="22"/>
  <c r="T358" i="22"/>
  <c r="V358" i="22"/>
  <c r="Y358" i="22"/>
  <c r="W359" i="22"/>
  <c r="S359" i="22"/>
  <c r="AD356" i="22"/>
  <c r="AE356" i="22"/>
  <c r="AJ358" i="22"/>
  <c r="AI359" i="22"/>
  <c r="AO358" i="22"/>
  <c r="AM357" i="22"/>
  <c r="AL357" i="22"/>
  <c r="L358" i="22"/>
  <c r="K359" i="22"/>
  <c r="Q358" i="22"/>
  <c r="O359" i="22"/>
  <c r="AB357" i="22"/>
  <c r="AG357" i="22"/>
  <c r="AA358" i="22"/>
  <c r="E357" i="22"/>
  <c r="D357" i="22"/>
  <c r="F357" i="22"/>
  <c r="H358" i="22"/>
  <c r="B359" i="22"/>
  <c r="C358" i="22"/>
  <c r="S360" i="22"/>
  <c r="T359" i="22"/>
  <c r="V359" i="22"/>
  <c r="Y359" i="22"/>
  <c r="W360" i="22"/>
  <c r="AB358" i="22"/>
  <c r="AA359" i="22"/>
  <c r="AG358" i="22"/>
  <c r="O358" i="22"/>
  <c r="N358" i="22"/>
  <c r="AI360" i="22"/>
  <c r="AJ359" i="22"/>
  <c r="AO359" i="22"/>
  <c r="AM358" i="22"/>
  <c r="AL358" i="22"/>
  <c r="K360" i="22"/>
  <c r="L359" i="22"/>
  <c r="N359" i="22"/>
  <c r="Q359" i="22"/>
  <c r="AD357" i="22"/>
  <c r="AE357" i="22"/>
  <c r="C359" i="22"/>
  <c r="B360" i="22"/>
  <c r="H359" i="22"/>
  <c r="E358" i="22"/>
  <c r="F358" i="22"/>
  <c r="D358" i="22"/>
  <c r="Y360" i="22"/>
  <c r="W361" i="22"/>
  <c r="S361" i="22"/>
  <c r="T360" i="22"/>
  <c r="V360" i="22"/>
  <c r="AM359" i="22"/>
  <c r="AL359" i="22"/>
  <c r="Q360" i="22"/>
  <c r="O361" i="22"/>
  <c r="K361" i="22"/>
  <c r="L360" i="22"/>
  <c r="AG359" i="22"/>
  <c r="AA360" i="22"/>
  <c r="AB359" i="22"/>
  <c r="AI361" i="22"/>
  <c r="AJ360" i="22"/>
  <c r="AO360" i="22"/>
  <c r="AE358" i="22"/>
  <c r="AD358" i="22"/>
  <c r="B361" i="22"/>
  <c r="C360" i="22"/>
  <c r="H360" i="22"/>
  <c r="D359" i="22"/>
  <c r="F359" i="22"/>
  <c r="E359" i="22"/>
  <c r="Y361" i="22"/>
  <c r="W362" i="22"/>
  <c r="T361" i="22"/>
  <c r="V361" i="22"/>
  <c r="S362" i="22"/>
  <c r="O360" i="22"/>
  <c r="N360" i="22"/>
  <c r="AE359" i="22"/>
  <c r="AD359" i="22"/>
  <c r="AJ361" i="22"/>
  <c r="AI362" i="22"/>
  <c r="AO361" i="22"/>
  <c r="AB360" i="22"/>
  <c r="AA361" i="22"/>
  <c r="AG360" i="22"/>
  <c r="AM360" i="22"/>
  <c r="AL360" i="22"/>
  <c r="K362" i="22"/>
  <c r="L361" i="22"/>
  <c r="N361" i="22"/>
  <c r="Q361" i="22"/>
  <c r="H361" i="22"/>
  <c r="C361" i="22"/>
  <c r="B362" i="22"/>
  <c r="E360" i="22"/>
  <c r="F360" i="22"/>
  <c r="D360" i="22"/>
  <c r="T362" i="22"/>
  <c r="V362" i="22"/>
  <c r="S363" i="22"/>
  <c r="Y362" i="22"/>
  <c r="W363" i="22"/>
  <c r="AE360" i="22"/>
  <c r="AD360" i="22"/>
  <c r="L362" i="22"/>
  <c r="K363" i="22"/>
  <c r="Q362" i="22"/>
  <c r="O363" i="22"/>
  <c r="AG361" i="22"/>
  <c r="AA362" i="22"/>
  <c r="AB361" i="22"/>
  <c r="AM361" i="22"/>
  <c r="AL361" i="22"/>
  <c r="AJ362" i="22"/>
  <c r="AI363" i="22"/>
  <c r="AO362" i="22"/>
  <c r="E361" i="22"/>
  <c r="D361" i="22"/>
  <c r="F361" i="22"/>
  <c r="H362" i="22"/>
  <c r="C362" i="22"/>
  <c r="B363" i="22"/>
  <c r="S364" i="22"/>
  <c r="Y363" i="22"/>
  <c r="W364" i="22"/>
  <c r="T363" i="22"/>
  <c r="V363" i="22"/>
  <c r="AA363" i="22"/>
  <c r="AB362" i="22"/>
  <c r="AG362" i="22"/>
  <c r="O362" i="22"/>
  <c r="N362" i="22"/>
  <c r="AI364" i="22"/>
  <c r="AJ363" i="22"/>
  <c r="AO363" i="22"/>
  <c r="AE361" i="22"/>
  <c r="AD361" i="22"/>
  <c r="K364" i="22"/>
  <c r="L363" i="22"/>
  <c r="N363" i="22"/>
  <c r="Q363" i="22"/>
  <c r="AM362" i="22"/>
  <c r="AL362" i="22"/>
  <c r="E362" i="22"/>
  <c r="D362" i="22"/>
  <c r="F362" i="22"/>
  <c r="H363" i="22"/>
  <c r="B364" i="22"/>
  <c r="C363" i="22"/>
  <c r="S365" i="22"/>
  <c r="T364" i="22"/>
  <c r="V364" i="22"/>
  <c r="Y364" i="22"/>
  <c r="W365" i="22"/>
  <c r="AG363" i="22"/>
  <c r="AB363" i="22"/>
  <c r="AA364" i="22"/>
  <c r="AM363" i="22"/>
  <c r="AL363" i="22"/>
  <c r="Q364" i="22"/>
  <c r="O365" i="22"/>
  <c r="L364" i="22"/>
  <c r="K365" i="22"/>
  <c r="AI365" i="22"/>
  <c r="AJ364" i="22"/>
  <c r="AO364" i="22"/>
  <c r="AE362" i="22"/>
  <c r="AD362" i="22"/>
  <c r="D363" i="22"/>
  <c r="E363" i="22"/>
  <c r="F363" i="22"/>
  <c r="C364" i="22"/>
  <c r="B365" i="22"/>
  <c r="H364" i="22"/>
  <c r="Y365" i="22"/>
  <c r="W366" i="22"/>
  <c r="T365" i="22"/>
  <c r="V365" i="22"/>
  <c r="S366" i="22"/>
  <c r="AG364" i="22"/>
  <c r="AA365" i="22"/>
  <c r="AB364" i="22"/>
  <c r="K366" i="22"/>
  <c r="L365" i="22"/>
  <c r="N365" i="22"/>
  <c r="Q365" i="22"/>
  <c r="AJ365" i="22"/>
  <c r="AI366" i="22"/>
  <c r="AO365" i="22"/>
  <c r="O364" i="22"/>
  <c r="N364" i="22"/>
  <c r="AM364" i="22"/>
  <c r="AL364" i="22"/>
  <c r="AD363" i="22"/>
  <c r="AE363" i="22"/>
  <c r="C365" i="22"/>
  <c r="B366" i="22"/>
  <c r="H365" i="22"/>
  <c r="D364" i="22"/>
  <c r="E364" i="22"/>
  <c r="F364" i="22"/>
  <c r="T366" i="22"/>
  <c r="V366" i="22"/>
  <c r="Y366" i="22"/>
  <c r="W367" i="22"/>
  <c r="S367" i="22"/>
  <c r="AJ366" i="22"/>
  <c r="AI367" i="22"/>
  <c r="AO366" i="22"/>
  <c r="AB365" i="22"/>
  <c r="AG365" i="22"/>
  <c r="AA366" i="22"/>
  <c r="L366" i="22"/>
  <c r="K367" i="22"/>
  <c r="Q366" i="22"/>
  <c r="O367" i="22"/>
  <c r="AD364" i="22"/>
  <c r="AE364" i="22"/>
  <c r="AM365" i="22"/>
  <c r="AL365" i="22"/>
  <c r="D365" i="22"/>
  <c r="F365" i="22"/>
  <c r="E365" i="22"/>
  <c r="H366" i="22"/>
  <c r="C366" i="22"/>
  <c r="B367" i="22"/>
  <c r="Y367" i="22"/>
  <c r="W368" i="22"/>
  <c r="T367" i="22"/>
  <c r="V367" i="22"/>
  <c r="S368" i="22"/>
  <c r="AB366" i="22"/>
  <c r="AG366" i="22"/>
  <c r="AA367" i="22"/>
  <c r="K368" i="22"/>
  <c r="L367" i="22"/>
  <c r="N367" i="22"/>
  <c r="Q367" i="22"/>
  <c r="AI368" i="22"/>
  <c r="AJ367" i="22"/>
  <c r="AO367" i="22"/>
  <c r="O366" i="22"/>
  <c r="N366" i="22"/>
  <c r="AM366" i="22"/>
  <c r="AL366" i="22"/>
  <c r="AE365" i="22"/>
  <c r="AD365" i="22"/>
  <c r="C367" i="22"/>
  <c r="H367" i="22"/>
  <c r="B368" i="22"/>
  <c r="F366" i="22"/>
  <c r="E366" i="22"/>
  <c r="D366" i="22"/>
  <c r="Y368" i="22"/>
  <c r="W369" i="22"/>
  <c r="S369" i="22"/>
  <c r="T368" i="22"/>
  <c r="V368" i="22"/>
  <c r="AD366" i="22"/>
  <c r="AE366" i="22"/>
  <c r="AI369" i="22"/>
  <c r="AJ368" i="22"/>
  <c r="AO368" i="22"/>
  <c r="AA368" i="22"/>
  <c r="AG367" i="22"/>
  <c r="AB367" i="22"/>
  <c r="AM367" i="22"/>
  <c r="AL367" i="22"/>
  <c r="Q368" i="22"/>
  <c r="O369" i="22"/>
  <c r="K369" i="22"/>
  <c r="L368" i="22"/>
  <c r="B369" i="22"/>
  <c r="C368" i="22"/>
  <c r="H368" i="22"/>
  <c r="E367" i="22"/>
  <c r="F367" i="22"/>
  <c r="D367" i="22"/>
  <c r="S370" i="22"/>
  <c r="T369" i="22"/>
  <c r="V369" i="22"/>
  <c r="Y369" i="22"/>
  <c r="W370" i="22"/>
  <c r="K370" i="22"/>
  <c r="L369" i="22"/>
  <c r="N369" i="22"/>
  <c r="Q369" i="22"/>
  <c r="AJ369" i="22"/>
  <c r="AI370" i="22"/>
  <c r="AO369" i="22"/>
  <c r="AE367" i="22"/>
  <c r="AD367" i="22"/>
  <c r="AM368" i="22"/>
  <c r="AL368" i="22"/>
  <c r="O368" i="22"/>
  <c r="N368" i="22"/>
  <c r="AG368" i="22"/>
  <c r="AA369" i="22"/>
  <c r="AB368" i="22"/>
  <c r="C369" i="22"/>
  <c r="H369" i="22"/>
  <c r="B370" i="22"/>
  <c r="E368" i="22"/>
  <c r="D368" i="22"/>
  <c r="F368" i="22"/>
  <c r="T370" i="22"/>
  <c r="V370" i="22"/>
  <c r="S371" i="22"/>
  <c r="Y370" i="22"/>
  <c r="W371" i="22"/>
  <c r="L370" i="22"/>
  <c r="K371" i="22"/>
  <c r="Q370" i="22"/>
  <c r="O371" i="22"/>
  <c r="AE368" i="22"/>
  <c r="AD368" i="22"/>
  <c r="AJ370" i="22"/>
  <c r="AI371" i="22"/>
  <c r="AO370" i="22"/>
  <c r="AB369" i="22"/>
  <c r="AG369" i="22"/>
  <c r="AA370" i="22"/>
  <c r="AM369" i="22"/>
  <c r="AL369" i="22"/>
  <c r="H370" i="22"/>
  <c r="B371" i="22"/>
  <c r="C370" i="22"/>
  <c r="D369" i="22"/>
  <c r="F369" i="22"/>
  <c r="E369" i="22"/>
  <c r="S372" i="22"/>
  <c r="T371" i="22"/>
  <c r="V371" i="22"/>
  <c r="Y371" i="22"/>
  <c r="W372" i="22"/>
  <c r="AG370" i="22"/>
  <c r="AB370" i="22"/>
  <c r="AA371" i="22"/>
  <c r="AM370" i="22"/>
  <c r="AL370" i="22"/>
  <c r="AI372" i="22"/>
  <c r="AJ371" i="22"/>
  <c r="AO371" i="22"/>
  <c r="K372" i="22"/>
  <c r="L371" i="22"/>
  <c r="N371" i="22"/>
  <c r="Q371" i="22"/>
  <c r="AD369" i="22"/>
  <c r="AE369" i="22"/>
  <c r="O370" i="22"/>
  <c r="N370" i="22"/>
  <c r="B372" i="22"/>
  <c r="C371" i="22"/>
  <c r="H371" i="22"/>
  <c r="F370" i="22"/>
  <c r="E370" i="22"/>
  <c r="D370" i="22"/>
  <c r="T372" i="22"/>
  <c r="V372" i="22"/>
  <c r="Y372" i="22"/>
  <c r="W373" i="22"/>
  <c r="S373" i="22"/>
  <c r="Q372" i="22"/>
  <c r="O373" i="22"/>
  <c r="L372" i="22"/>
  <c r="K373" i="22"/>
  <c r="AE370" i="22"/>
  <c r="AD370" i="22"/>
  <c r="AB371" i="22"/>
  <c r="AA372" i="22"/>
  <c r="AG371" i="22"/>
  <c r="AM371" i="22"/>
  <c r="AL371" i="22"/>
  <c r="AI373" i="22"/>
  <c r="AJ372" i="22"/>
  <c r="AO372" i="22"/>
  <c r="H372" i="22"/>
  <c r="B373" i="22"/>
  <c r="C372" i="22"/>
  <c r="E371" i="22"/>
  <c r="D371" i="22"/>
  <c r="F371" i="22"/>
  <c r="T373" i="22"/>
  <c r="V373" i="22"/>
  <c r="Y373" i="22"/>
  <c r="W374" i="22"/>
  <c r="S374" i="22"/>
  <c r="AM372" i="22"/>
  <c r="AL372" i="22"/>
  <c r="O372" i="22"/>
  <c r="N372" i="22"/>
  <c r="AA373" i="22"/>
  <c r="AB372" i="22"/>
  <c r="AG372" i="22"/>
  <c r="K374" i="22"/>
  <c r="L373" i="22"/>
  <c r="N373" i="22"/>
  <c r="Q373" i="22"/>
  <c r="AJ373" i="22"/>
  <c r="AI374" i="22"/>
  <c r="AO373" i="22"/>
  <c r="AD371" i="22"/>
  <c r="AE371" i="22"/>
  <c r="B374" i="22"/>
  <c r="C373" i="22"/>
  <c r="H373" i="22"/>
  <c r="D372" i="22"/>
  <c r="E372" i="22"/>
  <c r="F372" i="22"/>
  <c r="Y374" i="22"/>
  <c r="W375" i="22"/>
  <c r="S375" i="22"/>
  <c r="T374" i="22"/>
  <c r="V374" i="22"/>
  <c r="AJ374" i="22"/>
  <c r="AI375" i="22"/>
  <c r="AO374" i="22"/>
  <c r="L374" i="22"/>
  <c r="K375" i="22"/>
  <c r="Q374" i="22"/>
  <c r="O375" i="22"/>
  <c r="AD372" i="22"/>
  <c r="AE372" i="22"/>
  <c r="AM373" i="22"/>
  <c r="AL373" i="22"/>
  <c r="AG373" i="22"/>
  <c r="AB373" i="22"/>
  <c r="AA374" i="22"/>
  <c r="E373" i="22"/>
  <c r="F373" i="22"/>
  <c r="D373" i="22"/>
  <c r="B375" i="22"/>
  <c r="C374" i="22"/>
  <c r="H374" i="22"/>
  <c r="S376" i="22"/>
  <c r="Y375" i="22"/>
  <c r="W376" i="22"/>
  <c r="T375" i="22"/>
  <c r="V375" i="22"/>
  <c r="K376" i="22"/>
  <c r="L375" i="22"/>
  <c r="N375" i="22"/>
  <c r="Q375" i="22"/>
  <c r="AI376" i="22"/>
  <c r="AJ375" i="22"/>
  <c r="AO375" i="22"/>
  <c r="AM374" i="22"/>
  <c r="AL374" i="22"/>
  <c r="AE373" i="22"/>
  <c r="AD373" i="22"/>
  <c r="AB374" i="22"/>
  <c r="AG374" i="22"/>
  <c r="AA375" i="22"/>
  <c r="O374" i="22"/>
  <c r="N374" i="22"/>
  <c r="E374" i="22"/>
  <c r="F374" i="22"/>
  <c r="D374" i="22"/>
  <c r="C375" i="22"/>
  <c r="H375" i="22"/>
  <c r="B376" i="22"/>
  <c r="Y376" i="22"/>
  <c r="W377" i="22"/>
  <c r="T376" i="22"/>
  <c r="V376" i="22"/>
  <c r="S377" i="22"/>
  <c r="AD374" i="22"/>
  <c r="AE374" i="22"/>
  <c r="AA376" i="22"/>
  <c r="AG375" i="22"/>
  <c r="AB375" i="22"/>
  <c r="AI377" i="22"/>
  <c r="AJ376" i="22"/>
  <c r="AO376" i="22"/>
  <c r="Q376" i="22"/>
  <c r="O377" i="22"/>
  <c r="K377" i="22"/>
  <c r="L376" i="22"/>
  <c r="AM375" i="22"/>
  <c r="AL375" i="22"/>
  <c r="C376" i="22"/>
  <c r="B377" i="22"/>
  <c r="H376" i="22"/>
  <c r="F375" i="22"/>
  <c r="D375" i="22"/>
  <c r="E375" i="22"/>
  <c r="Y377" i="22"/>
  <c r="W378" i="22"/>
  <c r="S378" i="22"/>
  <c r="T377" i="22"/>
  <c r="V377" i="22"/>
  <c r="AD375" i="22"/>
  <c r="AE375" i="22"/>
  <c r="AJ377" i="22"/>
  <c r="AI378" i="22"/>
  <c r="AO377" i="22"/>
  <c r="K378" i="22"/>
  <c r="L377" i="22"/>
  <c r="N377" i="22"/>
  <c r="Q377" i="22"/>
  <c r="O376" i="22"/>
  <c r="N376" i="22"/>
  <c r="AM376" i="22"/>
  <c r="AL376" i="22"/>
  <c r="AA377" i="22"/>
  <c r="AB376" i="22"/>
  <c r="AG376" i="22"/>
  <c r="F376" i="22"/>
  <c r="E376" i="22"/>
  <c r="D376" i="22"/>
  <c r="C377" i="22"/>
  <c r="H377" i="22"/>
  <c r="B378" i="22"/>
  <c r="S379" i="22"/>
  <c r="Y378" i="22"/>
  <c r="W379" i="22"/>
  <c r="T378" i="22"/>
  <c r="V378" i="22"/>
  <c r="AM377" i="22"/>
  <c r="AL377" i="22"/>
  <c r="AB377" i="22"/>
  <c r="AA378" i="22"/>
  <c r="AG377" i="22"/>
  <c r="AJ378" i="22"/>
  <c r="AI379" i="22"/>
  <c r="AO378" i="22"/>
  <c r="AE376" i="22"/>
  <c r="AD376" i="22"/>
  <c r="L378" i="22"/>
  <c r="K379" i="22"/>
  <c r="Q378" i="22"/>
  <c r="O379" i="22"/>
  <c r="C378" i="22"/>
  <c r="H378" i="22"/>
  <c r="B379" i="22"/>
  <c r="D377" i="22"/>
  <c r="F377" i="22"/>
  <c r="E377" i="22"/>
  <c r="T379" i="22"/>
  <c r="V379" i="22"/>
  <c r="S380" i="22"/>
  <c r="Y379" i="22"/>
  <c r="W380" i="22"/>
  <c r="K380" i="22"/>
  <c r="Q379" i="22"/>
  <c r="L379" i="22"/>
  <c r="N379" i="22"/>
  <c r="O378" i="22"/>
  <c r="N378" i="22"/>
  <c r="AM378" i="22"/>
  <c r="AL378" i="22"/>
  <c r="AI380" i="22"/>
  <c r="AJ379" i="22"/>
  <c r="AO379" i="22"/>
  <c r="AD377" i="22"/>
  <c r="AE377" i="22"/>
  <c r="AA379" i="22"/>
  <c r="AG378" i="22"/>
  <c r="AB378" i="22"/>
  <c r="C379" i="22"/>
  <c r="H379" i="22"/>
  <c r="B380" i="22"/>
  <c r="D378" i="22"/>
  <c r="E378" i="22"/>
  <c r="F378" i="22"/>
  <c r="S381" i="22"/>
  <c r="T380" i="22"/>
  <c r="V380" i="22"/>
  <c r="Y380" i="22"/>
  <c r="W381" i="22"/>
  <c r="AM379" i="22"/>
  <c r="AL379" i="22"/>
  <c r="AI381" i="22"/>
  <c r="AJ380" i="22"/>
  <c r="AO380" i="22"/>
  <c r="Q380" i="22"/>
  <c r="O381" i="22"/>
  <c r="L380" i="22"/>
  <c r="K381" i="22"/>
  <c r="AG379" i="22"/>
  <c r="AB379" i="22"/>
  <c r="AA380" i="22"/>
  <c r="AD378" i="22"/>
  <c r="AE378" i="22"/>
  <c r="C380" i="22"/>
  <c r="B381" i="22"/>
  <c r="H380" i="22"/>
  <c r="F379" i="22"/>
  <c r="D379" i="22"/>
  <c r="E379" i="22"/>
  <c r="T381" i="22"/>
  <c r="V381" i="22"/>
  <c r="Y381" i="22"/>
  <c r="W382" i="22"/>
  <c r="S382" i="22"/>
  <c r="AA381" i="22"/>
  <c r="AB380" i="22"/>
  <c r="AG380" i="22"/>
  <c r="AD379" i="22"/>
  <c r="AE379" i="22"/>
  <c r="O380" i="22"/>
  <c r="N380" i="22"/>
  <c r="AJ381" i="22"/>
  <c r="AI382" i="22"/>
  <c r="AO381" i="22"/>
  <c r="K382" i="22"/>
  <c r="Q381" i="22"/>
  <c r="L381" i="22"/>
  <c r="N381" i="22"/>
  <c r="AM380" i="22"/>
  <c r="AL380" i="22"/>
  <c r="C381" i="22"/>
  <c r="B382" i="22"/>
  <c r="H381" i="22"/>
  <c r="E380" i="22"/>
  <c r="D380" i="22"/>
  <c r="F380" i="22"/>
  <c r="T382" i="22"/>
  <c r="V382" i="22"/>
  <c r="S383" i="22"/>
  <c r="Y382" i="22"/>
  <c r="W383" i="22"/>
  <c r="AJ382" i="22"/>
  <c r="AI383" i="22"/>
  <c r="AO382" i="22"/>
  <c r="AM381" i="22"/>
  <c r="AL381" i="22"/>
  <c r="AG381" i="22"/>
  <c r="AA382" i="22"/>
  <c r="AB381" i="22"/>
  <c r="L382" i="22"/>
  <c r="K383" i="22"/>
  <c r="Q382" i="22"/>
  <c r="O383" i="22"/>
  <c r="AE380" i="22"/>
  <c r="AD380" i="22"/>
  <c r="H382" i="22"/>
  <c r="B383" i="22"/>
  <c r="C382" i="22"/>
  <c r="D381" i="22"/>
  <c r="E381" i="22"/>
  <c r="F381" i="22"/>
  <c r="S384" i="22"/>
  <c r="T383" i="22"/>
  <c r="V383" i="22"/>
  <c r="Y383" i="22"/>
  <c r="W384" i="22"/>
  <c r="AD381" i="22"/>
  <c r="AE381" i="22"/>
  <c r="O382" i="22"/>
  <c r="N382" i="22"/>
  <c r="AM382" i="22"/>
  <c r="AL382" i="22"/>
  <c r="AG382" i="22"/>
  <c r="AA383" i="22"/>
  <c r="AB382" i="22"/>
  <c r="K384" i="22"/>
  <c r="Q383" i="22"/>
  <c r="L383" i="22"/>
  <c r="N383" i="22"/>
  <c r="AI384" i="22"/>
  <c r="AJ383" i="22"/>
  <c r="AO383" i="22"/>
  <c r="H383" i="22"/>
  <c r="B384" i="22"/>
  <c r="C383" i="22"/>
  <c r="D382" i="22"/>
  <c r="F382" i="22"/>
  <c r="E382" i="22"/>
  <c r="T384" i="22"/>
  <c r="V384" i="22"/>
  <c r="S385" i="22"/>
  <c r="Y384" i="22"/>
  <c r="W385" i="22"/>
  <c r="AI385" i="22"/>
  <c r="AJ384" i="22"/>
  <c r="AO384" i="22"/>
  <c r="AG383" i="22"/>
  <c r="AB383" i="22"/>
  <c r="AA384" i="22"/>
  <c r="AM383" i="22"/>
  <c r="AL383" i="22"/>
  <c r="Q384" i="22"/>
  <c r="O385" i="22"/>
  <c r="K385" i="22"/>
  <c r="L384" i="22"/>
  <c r="AE382" i="22"/>
  <c r="AD382" i="22"/>
  <c r="C384" i="22"/>
  <c r="B385" i="22"/>
  <c r="H384" i="22"/>
  <c r="D383" i="22"/>
  <c r="E383" i="22"/>
  <c r="F383" i="22"/>
  <c r="T385" i="22"/>
  <c r="V385" i="22"/>
  <c r="S386" i="22"/>
  <c r="Y385" i="22"/>
  <c r="W386" i="22"/>
  <c r="AG384" i="22"/>
  <c r="AA385" i="22"/>
  <c r="AB384" i="22"/>
  <c r="O384" i="22"/>
  <c r="N384" i="22"/>
  <c r="AM384" i="22"/>
  <c r="AL384" i="22"/>
  <c r="K386" i="22"/>
  <c r="L385" i="22"/>
  <c r="N385" i="22"/>
  <c r="Q385" i="22"/>
  <c r="AE383" i="22"/>
  <c r="AD383" i="22"/>
  <c r="AJ385" i="22"/>
  <c r="AI386" i="22"/>
  <c r="AO385" i="22"/>
  <c r="D384" i="22"/>
  <c r="E384" i="22"/>
  <c r="F384" i="22"/>
  <c r="B386" i="22"/>
  <c r="C385" i="22"/>
  <c r="H385" i="22"/>
  <c r="S387" i="22"/>
  <c r="T386" i="22"/>
  <c r="V386" i="22"/>
  <c r="Y386" i="22"/>
  <c r="W387" i="22"/>
  <c r="AG385" i="22"/>
  <c r="AA386" i="22"/>
  <c r="AB385" i="22"/>
  <c r="L386" i="22"/>
  <c r="K387" i="22"/>
  <c r="Q386" i="22"/>
  <c r="O387" i="22"/>
  <c r="AD384" i="22"/>
  <c r="AE384" i="22"/>
  <c r="AJ386" i="22"/>
  <c r="AI387" i="22"/>
  <c r="AO386" i="22"/>
  <c r="AM385" i="22"/>
  <c r="AL385" i="22"/>
  <c r="F385" i="22"/>
  <c r="D385" i="22"/>
  <c r="E385" i="22"/>
  <c r="H386" i="22"/>
  <c r="B387" i="22"/>
  <c r="C386" i="22"/>
  <c r="S388" i="22"/>
  <c r="T387" i="22"/>
  <c r="V387" i="22"/>
  <c r="Y387" i="22"/>
  <c r="W388" i="22"/>
  <c r="AA387" i="22"/>
  <c r="AG386" i="22"/>
  <c r="AB386" i="22"/>
  <c r="AM386" i="22"/>
  <c r="AL386" i="22"/>
  <c r="O386" i="22"/>
  <c r="N386" i="22"/>
  <c r="AD385" i="22"/>
  <c r="AE385" i="22"/>
  <c r="AI388" i="22"/>
  <c r="AJ387" i="22"/>
  <c r="AO387" i="22"/>
  <c r="K388" i="22"/>
  <c r="L387" i="22"/>
  <c r="N387" i="22"/>
  <c r="Q387" i="22"/>
  <c r="E386" i="22"/>
  <c r="D386" i="22"/>
  <c r="F386" i="22"/>
  <c r="B388" i="22"/>
  <c r="C387" i="22"/>
  <c r="H387" i="22"/>
  <c r="Y388" i="22"/>
  <c r="W389" i="22"/>
  <c r="S389" i="22"/>
  <c r="T388" i="22"/>
  <c r="V388" i="22"/>
  <c r="AE386" i="22"/>
  <c r="AD386" i="22"/>
  <c r="Q388" i="22"/>
  <c r="O389" i="22"/>
  <c r="L388" i="22"/>
  <c r="K389" i="22"/>
  <c r="AI389" i="22"/>
  <c r="AJ388" i="22"/>
  <c r="AO388" i="22"/>
  <c r="AM387" i="22"/>
  <c r="AL387" i="22"/>
  <c r="AA388" i="22"/>
  <c r="AG387" i="22"/>
  <c r="AB387" i="22"/>
  <c r="E387" i="22"/>
  <c r="D387" i="22"/>
  <c r="F387" i="22"/>
  <c r="H388" i="22"/>
  <c r="B389" i="22"/>
  <c r="C388" i="22"/>
  <c r="Y389" i="22"/>
  <c r="W390" i="22"/>
  <c r="T389" i="22"/>
  <c r="V389" i="22"/>
  <c r="S390" i="22"/>
  <c r="AJ389" i="22"/>
  <c r="AI390" i="22"/>
  <c r="AO389" i="22"/>
  <c r="AD387" i="22"/>
  <c r="AE387" i="22"/>
  <c r="AM388" i="22"/>
  <c r="AL388" i="22"/>
  <c r="O388" i="22"/>
  <c r="N388" i="22"/>
  <c r="AG388" i="22"/>
  <c r="AA389" i="22"/>
  <c r="AB388" i="22"/>
  <c r="K390" i="22"/>
  <c r="Q389" i="22"/>
  <c r="L389" i="22"/>
  <c r="N389" i="22"/>
  <c r="B390" i="22"/>
  <c r="C389" i="22"/>
  <c r="H389" i="22"/>
  <c r="F388" i="22"/>
  <c r="D388" i="22"/>
  <c r="E388" i="22"/>
  <c r="T390" i="22"/>
  <c r="V390" i="22"/>
  <c r="S391" i="22"/>
  <c r="Y390" i="22"/>
  <c r="W391" i="22"/>
  <c r="L390" i="22"/>
  <c r="K391" i="22"/>
  <c r="Q390" i="22"/>
  <c r="O391" i="22"/>
  <c r="AD388" i="22"/>
  <c r="AE388" i="22"/>
  <c r="AM389" i="22"/>
  <c r="AL389" i="22"/>
  <c r="AB389" i="22"/>
  <c r="AA390" i="22"/>
  <c r="AG389" i="22"/>
  <c r="AJ390" i="22"/>
  <c r="AI391" i="22"/>
  <c r="AO390" i="22"/>
  <c r="B391" i="22"/>
  <c r="H390" i="22"/>
  <c r="C390" i="22"/>
  <c r="F389" i="22"/>
  <c r="D389" i="22"/>
  <c r="E389" i="22"/>
  <c r="S392" i="22"/>
  <c r="T391" i="22"/>
  <c r="V391" i="22"/>
  <c r="Y391" i="22"/>
  <c r="W392" i="22"/>
  <c r="AI392" i="22"/>
  <c r="AJ391" i="22"/>
  <c r="AO391" i="22"/>
  <c r="K392" i="22"/>
  <c r="L391" i="22"/>
  <c r="N391" i="22"/>
  <c r="Q391" i="22"/>
  <c r="AB390" i="22"/>
  <c r="AA391" i="22"/>
  <c r="AG390" i="22"/>
  <c r="AE389" i="22"/>
  <c r="AD389" i="22"/>
  <c r="AM390" i="22"/>
  <c r="AL390" i="22"/>
  <c r="O390" i="22"/>
  <c r="N390" i="22"/>
  <c r="F390" i="22"/>
  <c r="E390" i="22"/>
  <c r="D390" i="22"/>
  <c r="C391" i="22"/>
  <c r="H391" i="22"/>
  <c r="B392" i="22"/>
  <c r="S393" i="22"/>
  <c r="T392" i="22"/>
  <c r="V392" i="22"/>
  <c r="Y392" i="22"/>
  <c r="W393" i="22"/>
  <c r="AI393" i="22"/>
  <c r="AJ392" i="22"/>
  <c r="AO392" i="22"/>
  <c r="AM391" i="22"/>
  <c r="AL391" i="22"/>
  <c r="AE390" i="22"/>
  <c r="AD390" i="22"/>
  <c r="AB391" i="22"/>
  <c r="AG391" i="22"/>
  <c r="AA392" i="22"/>
  <c r="Q392" i="22"/>
  <c r="O393" i="22"/>
  <c r="K393" i="22"/>
  <c r="L392" i="22"/>
  <c r="H392" i="22"/>
  <c r="C392" i="22"/>
  <c r="B393" i="22"/>
  <c r="D391" i="22"/>
  <c r="F391" i="22"/>
  <c r="E391" i="22"/>
  <c r="Y393" i="22"/>
  <c r="W394" i="22"/>
  <c r="S394" i="22"/>
  <c r="T393" i="22"/>
  <c r="V393" i="22"/>
  <c r="AM392" i="22"/>
  <c r="AL392" i="22"/>
  <c r="K394" i="22"/>
  <c r="L393" i="22"/>
  <c r="N393" i="22"/>
  <c r="Q393" i="22"/>
  <c r="AJ393" i="22"/>
  <c r="AI394" i="22"/>
  <c r="AO393" i="22"/>
  <c r="AB392" i="22"/>
  <c r="AG392" i="22"/>
  <c r="AA393" i="22"/>
  <c r="AE391" i="22"/>
  <c r="AD391" i="22"/>
  <c r="O392" i="22"/>
  <c r="N392" i="22"/>
  <c r="F392" i="22"/>
  <c r="E392" i="22"/>
  <c r="D392" i="22"/>
  <c r="C393" i="22"/>
  <c r="H393" i="22"/>
  <c r="B394" i="22"/>
  <c r="T394" i="22"/>
  <c r="V394" i="22"/>
  <c r="S395" i="22"/>
  <c r="Y394" i="22"/>
  <c r="W395" i="22"/>
  <c r="AB393" i="22"/>
  <c r="AG393" i="22"/>
  <c r="AA394" i="22"/>
  <c r="AJ394" i="22"/>
  <c r="AI395" i="22"/>
  <c r="AO394" i="22"/>
  <c r="L394" i="22"/>
  <c r="K395" i="22"/>
  <c r="Q394" i="22"/>
  <c r="O395" i="22"/>
  <c r="AM393" i="22"/>
  <c r="AL393" i="22"/>
  <c r="AE392" i="22"/>
  <c r="AD392" i="22"/>
  <c r="C394" i="22"/>
  <c r="H394" i="22"/>
  <c r="B395" i="22"/>
  <c r="F393" i="22"/>
  <c r="D393" i="22"/>
  <c r="E393" i="22"/>
  <c r="Y395" i="22"/>
  <c r="W396" i="22"/>
  <c r="T395" i="22"/>
  <c r="V395" i="22"/>
  <c r="S396" i="22"/>
  <c r="O394" i="22"/>
  <c r="N394" i="22"/>
  <c r="AA395" i="22"/>
  <c r="AB394" i="22"/>
  <c r="AG394" i="22"/>
  <c r="K396" i="22"/>
  <c r="Q395" i="22"/>
  <c r="L395" i="22"/>
  <c r="N395" i="22"/>
  <c r="AM394" i="22"/>
  <c r="AL394" i="22"/>
  <c r="AI396" i="22"/>
  <c r="AJ395" i="22"/>
  <c r="AO395" i="22"/>
  <c r="AE393" i="22"/>
  <c r="AD393" i="22"/>
  <c r="D394" i="22"/>
  <c r="E394" i="22"/>
  <c r="F394" i="22"/>
  <c r="B396" i="22"/>
  <c r="H395" i="22"/>
  <c r="C395" i="22"/>
  <c r="T396" i="22"/>
  <c r="V396" i="22"/>
  <c r="Y396" i="22"/>
  <c r="W397" i="22"/>
  <c r="S397" i="22"/>
  <c r="AM395" i="22"/>
  <c r="AL395" i="22"/>
  <c r="AA396" i="22"/>
  <c r="AG395" i="22"/>
  <c r="AB395" i="22"/>
  <c r="AE394" i="22"/>
  <c r="AD394" i="22"/>
  <c r="AI397" i="22"/>
  <c r="AJ396" i="22"/>
  <c r="AO396" i="22"/>
  <c r="Q396" i="22"/>
  <c r="O397" i="22"/>
  <c r="L396" i="22"/>
  <c r="K397" i="22"/>
  <c r="F395" i="22"/>
  <c r="D395" i="22"/>
  <c r="E395" i="22"/>
  <c r="B397" i="22"/>
  <c r="C396" i="22"/>
  <c r="H396" i="22"/>
  <c r="T397" i="22"/>
  <c r="V397" i="22"/>
  <c r="S398" i="22"/>
  <c r="Y397" i="22"/>
  <c r="W398" i="22"/>
  <c r="AJ397" i="22"/>
  <c r="AI398" i="22"/>
  <c r="AO397" i="22"/>
  <c r="AM396" i="22"/>
  <c r="AL396" i="22"/>
  <c r="AB396" i="22"/>
  <c r="AG396" i="22"/>
  <c r="AA397" i="22"/>
  <c r="O396" i="22"/>
  <c r="N396" i="22"/>
  <c r="K398" i="22"/>
  <c r="Q397" i="22"/>
  <c r="L397" i="22"/>
  <c r="N397" i="22"/>
  <c r="AD395" i="22"/>
  <c r="AE395" i="22"/>
  <c r="E396" i="22"/>
  <c r="F396" i="22"/>
  <c r="D396" i="22"/>
  <c r="H397" i="22"/>
  <c r="B398" i="22"/>
  <c r="C397" i="22"/>
  <c r="T398" i="22"/>
  <c r="V398" i="22"/>
  <c r="Y398" i="22"/>
  <c r="W399" i="22"/>
  <c r="S399" i="22"/>
  <c r="AM397" i="22"/>
  <c r="AL397" i="22"/>
  <c r="AD396" i="22"/>
  <c r="AE396" i="22"/>
  <c r="AJ398" i="22"/>
  <c r="AI399" i="22"/>
  <c r="AO398" i="22"/>
  <c r="L398" i="22"/>
  <c r="K399" i="22"/>
  <c r="Q398" i="22"/>
  <c r="O399" i="22"/>
  <c r="AG397" i="22"/>
  <c r="AB397" i="22"/>
  <c r="AA398" i="22"/>
  <c r="F397" i="22"/>
  <c r="D397" i="22"/>
  <c r="E397" i="22"/>
  <c r="C398" i="22"/>
  <c r="H398" i="22"/>
  <c r="B399" i="22"/>
  <c r="S400" i="22"/>
  <c r="Y399" i="22"/>
  <c r="W400" i="22"/>
  <c r="T399" i="22"/>
  <c r="V399" i="22"/>
  <c r="AD397" i="22"/>
  <c r="AE397" i="22"/>
  <c r="AB398" i="22"/>
  <c r="AG398" i="22"/>
  <c r="AA399" i="22"/>
  <c r="O398" i="22"/>
  <c r="N398" i="22"/>
  <c r="AI400" i="22"/>
  <c r="AJ399" i="22"/>
  <c r="AO399" i="22"/>
  <c r="K400" i="22"/>
  <c r="Q399" i="22"/>
  <c r="L399" i="22"/>
  <c r="N399" i="22"/>
  <c r="AM398" i="22"/>
  <c r="AL398" i="22"/>
  <c r="C399" i="22"/>
  <c r="H399" i="22"/>
  <c r="B400" i="22"/>
  <c r="F398" i="22"/>
  <c r="D398" i="22"/>
  <c r="E398" i="22"/>
  <c r="Y400" i="22"/>
  <c r="W401" i="22"/>
  <c r="S401" i="22"/>
  <c r="T400" i="22"/>
  <c r="V400" i="22"/>
  <c r="AI401" i="22"/>
  <c r="AJ400" i="22"/>
  <c r="AO400" i="22"/>
  <c r="Q400" i="22"/>
  <c r="O401" i="22"/>
  <c r="K401" i="22"/>
  <c r="L400" i="22"/>
  <c r="AE398" i="22"/>
  <c r="AD398" i="22"/>
  <c r="AM399" i="22"/>
  <c r="AL399" i="22"/>
  <c r="AB399" i="22"/>
  <c r="AA400" i="22"/>
  <c r="AG399" i="22"/>
  <c r="E399" i="22"/>
  <c r="D399" i="22"/>
  <c r="F399" i="22"/>
  <c r="B401" i="22"/>
  <c r="H400" i="22"/>
  <c r="C400" i="22"/>
  <c r="S402" i="22"/>
  <c r="Y401" i="22"/>
  <c r="W402" i="22"/>
  <c r="T401" i="22"/>
  <c r="V401" i="22"/>
  <c r="AE399" i="22"/>
  <c r="AD399" i="22"/>
  <c r="AA401" i="22"/>
  <c r="AB400" i="22"/>
  <c r="AG400" i="22"/>
  <c r="K402" i="22"/>
  <c r="Q401" i="22"/>
  <c r="L401" i="22"/>
  <c r="N401" i="22"/>
  <c r="AJ401" i="22"/>
  <c r="AI402" i="22"/>
  <c r="AO401" i="22"/>
  <c r="O400" i="22"/>
  <c r="N400" i="22"/>
  <c r="AM400" i="22"/>
  <c r="AL400" i="22"/>
  <c r="E400" i="22"/>
  <c r="F400" i="22"/>
  <c r="D400" i="22"/>
  <c r="B402" i="22"/>
  <c r="C401" i="22"/>
  <c r="H401" i="22"/>
  <c r="T402" i="22"/>
  <c r="V402" i="22"/>
  <c r="Y402" i="22"/>
  <c r="W403" i="22"/>
  <c r="S403" i="22"/>
  <c r="AA402" i="22"/>
  <c r="AB401" i="22"/>
  <c r="AG401" i="22"/>
  <c r="AM401" i="22"/>
  <c r="AL401" i="22"/>
  <c r="AE400" i="22"/>
  <c r="AD400" i="22"/>
  <c r="AJ402" i="22"/>
  <c r="AI403" i="22"/>
  <c r="AO402" i="22"/>
  <c r="L402" i="22"/>
  <c r="K403" i="22"/>
  <c r="Q402" i="22"/>
  <c r="O403" i="22"/>
  <c r="E401" i="22"/>
  <c r="F401" i="22"/>
  <c r="D401" i="22"/>
  <c r="H402" i="22"/>
  <c r="C402" i="22"/>
  <c r="B403" i="22"/>
  <c r="S404" i="22"/>
  <c r="T403" i="22"/>
  <c r="V403" i="22"/>
  <c r="Y403" i="22"/>
  <c r="W404" i="22"/>
  <c r="AE401" i="22"/>
  <c r="AD401" i="22"/>
  <c r="K404" i="22"/>
  <c r="Q403" i="22"/>
  <c r="L403" i="22"/>
  <c r="N403" i="22"/>
  <c r="AM402" i="22"/>
  <c r="AL402" i="22"/>
  <c r="AI404" i="22"/>
  <c r="AJ403" i="22"/>
  <c r="AO403" i="22"/>
  <c r="O402" i="22"/>
  <c r="N402" i="22"/>
  <c r="AG402" i="22"/>
  <c r="AB402" i="22"/>
  <c r="AA403" i="22"/>
  <c r="F402" i="22"/>
  <c r="D402" i="22"/>
  <c r="E402" i="22"/>
  <c r="B404" i="22"/>
  <c r="C403" i="22"/>
  <c r="H403" i="22"/>
  <c r="Y404" i="22"/>
  <c r="W405" i="22"/>
  <c r="S405" i="22"/>
  <c r="T404" i="22"/>
  <c r="V404" i="22"/>
  <c r="AM403" i="22"/>
  <c r="AL403" i="22"/>
  <c r="AI405" i="22"/>
  <c r="AJ404" i="22"/>
  <c r="AO404" i="22"/>
  <c r="AE402" i="22"/>
  <c r="AD402" i="22"/>
  <c r="Q404" i="22"/>
  <c r="O405" i="22"/>
  <c r="L404" i="22"/>
  <c r="K405" i="22"/>
  <c r="AB403" i="22"/>
  <c r="AA404" i="22"/>
  <c r="AG403" i="22"/>
  <c r="E403" i="22"/>
  <c r="F403" i="22"/>
  <c r="D403" i="22"/>
  <c r="C404" i="22"/>
  <c r="B405" i="22"/>
  <c r="H404" i="22"/>
  <c r="T405" i="22"/>
  <c r="V405" i="22"/>
  <c r="Y405" i="22"/>
  <c r="W406" i="22"/>
  <c r="S406" i="22"/>
  <c r="AA405" i="22"/>
  <c r="AG404" i="22"/>
  <c r="AB404" i="22"/>
  <c r="AM404" i="22"/>
  <c r="AL404" i="22"/>
  <c r="AJ405" i="22"/>
  <c r="AI406" i="22"/>
  <c r="AO405" i="22"/>
  <c r="O404" i="22"/>
  <c r="N404" i="22"/>
  <c r="K406" i="22"/>
  <c r="L405" i="22"/>
  <c r="N405" i="22"/>
  <c r="Q405" i="22"/>
  <c r="AD403" i="22"/>
  <c r="AE403" i="22"/>
  <c r="B406" i="22"/>
  <c r="C405" i="22"/>
  <c r="H405" i="22"/>
  <c r="F404" i="22"/>
  <c r="E404" i="22"/>
  <c r="D404" i="22"/>
  <c r="T406" i="22"/>
  <c r="V406" i="22"/>
  <c r="Y406" i="22"/>
  <c r="W407" i="22"/>
  <c r="S407" i="22"/>
  <c r="AJ406" i="22"/>
  <c r="AI407" i="22"/>
  <c r="AO406" i="22"/>
  <c r="AA406" i="22"/>
  <c r="AB405" i="22"/>
  <c r="AG405" i="22"/>
  <c r="AD404" i="22"/>
  <c r="AE404" i="22"/>
  <c r="L406" i="22"/>
  <c r="K407" i="22"/>
  <c r="Q406" i="22"/>
  <c r="O407" i="22"/>
  <c r="AM405" i="22"/>
  <c r="AL405" i="22"/>
  <c r="F405" i="22"/>
  <c r="E405" i="22"/>
  <c r="D405" i="22"/>
  <c r="H406" i="22"/>
  <c r="B407" i="22"/>
  <c r="C406" i="22"/>
  <c r="Y407" i="22"/>
  <c r="W408" i="22"/>
  <c r="S408" i="22"/>
  <c r="T407" i="22"/>
  <c r="V407" i="22"/>
  <c r="K408" i="22"/>
  <c r="Q407" i="22"/>
  <c r="L407" i="22"/>
  <c r="N407" i="22"/>
  <c r="AD405" i="22"/>
  <c r="AE405" i="22"/>
  <c r="AM406" i="22"/>
  <c r="AL406" i="22"/>
  <c r="AI408" i="22"/>
  <c r="AJ407" i="22"/>
  <c r="AO407" i="22"/>
  <c r="O406" i="22"/>
  <c r="N406" i="22"/>
  <c r="AG406" i="22"/>
  <c r="AA407" i="22"/>
  <c r="AB406" i="22"/>
  <c r="C407" i="22"/>
  <c r="B408" i="22"/>
  <c r="H407" i="22"/>
  <c r="D406" i="22"/>
  <c r="F406" i="22"/>
  <c r="E406" i="22"/>
  <c r="T408" i="22"/>
  <c r="V408" i="22"/>
  <c r="Y408" i="22"/>
  <c r="W409" i="22"/>
  <c r="S409" i="22"/>
  <c r="Q408" i="22"/>
  <c r="O409" i="22"/>
  <c r="K409" i="22"/>
  <c r="L408" i="22"/>
  <c r="AI409" i="22"/>
  <c r="AJ408" i="22"/>
  <c r="AO408" i="22"/>
  <c r="AA408" i="22"/>
  <c r="AG407" i="22"/>
  <c r="AB407" i="22"/>
  <c r="AM407" i="22"/>
  <c r="AL407" i="22"/>
  <c r="AD406" i="22"/>
  <c r="AE406" i="22"/>
  <c r="C408" i="22"/>
  <c r="B409" i="22"/>
  <c r="H408" i="22"/>
  <c r="F407" i="22"/>
  <c r="E407" i="22"/>
  <c r="D407" i="22"/>
  <c r="Y409" i="22"/>
  <c r="W410" i="22"/>
  <c r="S410" i="22"/>
  <c r="T409" i="22"/>
  <c r="V409" i="22"/>
  <c r="AM408" i="22"/>
  <c r="AL408" i="22"/>
  <c r="AB408" i="22"/>
  <c r="AG408" i="22"/>
  <c r="AA409" i="22"/>
  <c r="K410" i="22"/>
  <c r="Q409" i="22"/>
  <c r="L409" i="22"/>
  <c r="N409" i="22"/>
  <c r="O408" i="22"/>
  <c r="N408" i="22"/>
  <c r="AE407" i="22"/>
  <c r="AD407" i="22"/>
  <c r="AJ409" i="22"/>
  <c r="AI410" i="22"/>
  <c r="AO409" i="22"/>
  <c r="E408" i="22"/>
  <c r="F408" i="22"/>
  <c r="D408" i="22"/>
  <c r="B410" i="22"/>
  <c r="C409" i="22"/>
  <c r="H409" i="22"/>
  <c r="T410" i="22"/>
  <c r="V410" i="22"/>
  <c r="S411" i="22"/>
  <c r="Y410" i="22"/>
  <c r="W411" i="22"/>
  <c r="AM409" i="22"/>
  <c r="AL409" i="22"/>
  <c r="AE408" i="22"/>
  <c r="AD408" i="22"/>
  <c r="L410" i="22"/>
  <c r="K411" i="22"/>
  <c r="Q410" i="22"/>
  <c r="O411" i="22"/>
  <c r="AJ410" i="22"/>
  <c r="AI411" i="22"/>
  <c r="AO410" i="22"/>
  <c r="AA410" i="22"/>
  <c r="AB409" i="22"/>
  <c r="AG409" i="22"/>
  <c r="F409" i="22"/>
  <c r="E409" i="22"/>
  <c r="D409" i="22"/>
  <c r="B411" i="22"/>
  <c r="C410" i="22"/>
  <c r="H410" i="22"/>
  <c r="Y411" i="22"/>
  <c r="W412" i="22"/>
  <c r="S412" i="22"/>
  <c r="T411" i="22"/>
  <c r="V411" i="22"/>
  <c r="AM410" i="22"/>
  <c r="AL410" i="22"/>
  <c r="AI412" i="22"/>
  <c r="AJ411" i="22"/>
  <c r="AO411" i="22"/>
  <c r="O410" i="22"/>
  <c r="N410" i="22"/>
  <c r="K412" i="22"/>
  <c r="L411" i="22"/>
  <c r="N411" i="22"/>
  <c r="Q411" i="22"/>
  <c r="AD409" i="22"/>
  <c r="AE409" i="22"/>
  <c r="AA411" i="22"/>
  <c r="AG410" i="22"/>
  <c r="AB410" i="22"/>
  <c r="D410" i="22"/>
  <c r="F410" i="22"/>
  <c r="E410" i="22"/>
  <c r="B412" i="22"/>
  <c r="C411" i="22"/>
  <c r="H411" i="22"/>
  <c r="Y412" i="22"/>
  <c r="W413" i="22"/>
  <c r="S413" i="22"/>
  <c r="T412" i="22"/>
  <c r="V412" i="22"/>
  <c r="AE410" i="22"/>
  <c r="AD410" i="22"/>
  <c r="AB411" i="22"/>
  <c r="AG411" i="22"/>
  <c r="AA412" i="22"/>
  <c r="Q412" i="22"/>
  <c r="O413" i="22"/>
  <c r="L412" i="22"/>
  <c r="K413" i="22"/>
  <c r="AI413" i="22"/>
  <c r="AJ412" i="22"/>
  <c r="AO412" i="22"/>
  <c r="AM411" i="22"/>
  <c r="AL411" i="22"/>
  <c r="E411" i="22"/>
  <c r="F411" i="22"/>
  <c r="D411" i="22"/>
  <c r="B413" i="22"/>
  <c r="C412" i="22"/>
  <c r="H412" i="22"/>
  <c r="Y413" i="22"/>
  <c r="W414" i="22"/>
  <c r="T413" i="22"/>
  <c r="V413" i="22"/>
  <c r="S414" i="22"/>
  <c r="AJ413" i="22"/>
  <c r="AI414" i="22"/>
  <c r="AO413" i="22"/>
  <c r="AD411" i="22"/>
  <c r="AE411" i="22"/>
  <c r="AG412" i="22"/>
  <c r="AA413" i="22"/>
  <c r="AB412" i="22"/>
  <c r="K414" i="22"/>
  <c r="L413" i="22"/>
  <c r="N413" i="22"/>
  <c r="Q413" i="22"/>
  <c r="AM412" i="22"/>
  <c r="AL412" i="22"/>
  <c r="O412" i="22"/>
  <c r="N412" i="22"/>
  <c r="D412" i="22"/>
  <c r="F412" i="22"/>
  <c r="E412" i="22"/>
  <c r="C413" i="22"/>
  <c r="B414" i="22"/>
  <c r="H413" i="22"/>
  <c r="T414" i="22"/>
  <c r="V414" i="22"/>
  <c r="Y414" i="22"/>
  <c r="W415" i="22"/>
  <c r="S415" i="22"/>
  <c r="AA414" i="22"/>
  <c r="AB413" i="22"/>
  <c r="AG413" i="22"/>
  <c r="AM413" i="22"/>
  <c r="AL413" i="22"/>
  <c r="AD412" i="22"/>
  <c r="AE412" i="22"/>
  <c r="AJ414" i="22"/>
  <c r="AI415" i="22"/>
  <c r="AO414" i="22"/>
  <c r="L414" i="22"/>
  <c r="K415" i="22"/>
  <c r="Q414" i="22"/>
  <c r="O415" i="22"/>
  <c r="H414" i="22"/>
  <c r="B415" i="22"/>
  <c r="C414" i="22"/>
  <c r="D413" i="22"/>
  <c r="E413" i="22"/>
  <c r="F413" i="22"/>
  <c r="T415" i="22"/>
  <c r="V415" i="22"/>
  <c r="Y415" i="22"/>
  <c r="W416" i="22"/>
  <c r="S416" i="22"/>
  <c r="AE413" i="22"/>
  <c r="AD413" i="22"/>
  <c r="K416" i="22"/>
  <c r="L415" i="22"/>
  <c r="N415" i="22"/>
  <c r="Q415" i="22"/>
  <c r="AI416" i="22"/>
  <c r="AJ415" i="22"/>
  <c r="AO415" i="22"/>
  <c r="AB414" i="22"/>
  <c r="AG414" i="22"/>
  <c r="AA415" i="22"/>
  <c r="AM414" i="22"/>
  <c r="AL414" i="22"/>
  <c r="O414" i="22"/>
  <c r="N414" i="22"/>
  <c r="H415" i="22"/>
  <c r="B416" i="22"/>
  <c r="C415" i="22"/>
  <c r="E414" i="22"/>
  <c r="F414" i="22"/>
  <c r="D414" i="22"/>
  <c r="Y416" i="22"/>
  <c r="W417" i="22"/>
  <c r="T416" i="22"/>
  <c r="V416" i="22"/>
  <c r="S417" i="22"/>
  <c r="AE414" i="22"/>
  <c r="AD414" i="22"/>
  <c r="Q416" i="22"/>
  <c r="O417" i="22"/>
  <c r="K417" i="22"/>
  <c r="L416" i="22"/>
  <c r="AM415" i="22"/>
  <c r="AL415" i="22"/>
  <c r="AA416" i="22"/>
  <c r="AB415" i="22"/>
  <c r="AG415" i="22"/>
  <c r="AI417" i="22"/>
  <c r="AJ416" i="22"/>
  <c r="AO416" i="22"/>
  <c r="B417" i="22"/>
  <c r="H416" i="22"/>
  <c r="C416" i="22"/>
  <c r="E415" i="22"/>
  <c r="F415" i="22"/>
  <c r="D415" i="22"/>
  <c r="T417" i="22"/>
  <c r="V417" i="22"/>
  <c r="Y417" i="22"/>
  <c r="W418" i="22"/>
  <c r="S418" i="22"/>
  <c r="AG416" i="22"/>
  <c r="AB416" i="22"/>
  <c r="AA417" i="22"/>
  <c r="O416" i="22"/>
  <c r="N416" i="22"/>
  <c r="AE415" i="22"/>
  <c r="AD415" i="22"/>
  <c r="AM416" i="22"/>
  <c r="AL416" i="22"/>
  <c r="AJ417" i="22"/>
  <c r="AI418" i="22"/>
  <c r="AO417" i="22"/>
  <c r="K418" i="22"/>
  <c r="L417" i="22"/>
  <c r="N417" i="22"/>
  <c r="Q417" i="22"/>
  <c r="C417" i="22"/>
  <c r="B418" i="22"/>
  <c r="H417" i="22"/>
  <c r="E416" i="22"/>
  <c r="D416" i="22"/>
  <c r="F416" i="22"/>
  <c r="T418" i="22"/>
  <c r="V418" i="22"/>
  <c r="S419" i="22"/>
  <c r="Y418" i="22"/>
  <c r="W419" i="22"/>
  <c r="AM417" i="22"/>
  <c r="AL417" i="22"/>
  <c r="AJ418" i="22"/>
  <c r="AI419" i="22"/>
  <c r="AO418" i="22"/>
  <c r="L418" i="22"/>
  <c r="K419" i="22"/>
  <c r="Q418" i="22"/>
  <c r="O419" i="22"/>
  <c r="AD416" i="22"/>
  <c r="AE416" i="22"/>
  <c r="AB417" i="22"/>
  <c r="AA418" i="22"/>
  <c r="AG417" i="22"/>
  <c r="F417" i="22"/>
  <c r="D417" i="22"/>
  <c r="E417" i="22"/>
  <c r="C418" i="22"/>
  <c r="H418" i="22"/>
  <c r="B419" i="22"/>
  <c r="S420" i="22"/>
  <c r="T419" i="22"/>
  <c r="V419" i="22"/>
  <c r="Y419" i="22"/>
  <c r="W420" i="22"/>
  <c r="AB418" i="22"/>
  <c r="AG418" i="22"/>
  <c r="AA419" i="22"/>
  <c r="AI420" i="22"/>
  <c r="AJ419" i="22"/>
  <c r="AO419" i="22"/>
  <c r="K420" i="22"/>
  <c r="Q419" i="22"/>
  <c r="L419" i="22"/>
  <c r="N419" i="22"/>
  <c r="AM418" i="22"/>
  <c r="AL418" i="22"/>
  <c r="AD417" i="22"/>
  <c r="AE417" i="22"/>
  <c r="O418" i="22"/>
  <c r="N418" i="22"/>
  <c r="H419" i="22"/>
  <c r="C419" i="22"/>
  <c r="B420" i="22"/>
  <c r="E418" i="22"/>
  <c r="F418" i="22"/>
  <c r="D418" i="22"/>
  <c r="S421" i="22"/>
  <c r="T420" i="22"/>
  <c r="V420" i="22"/>
  <c r="Y420" i="22"/>
  <c r="W421" i="22"/>
  <c r="AM419" i="22"/>
  <c r="AL419" i="22"/>
  <c r="AE418" i="22"/>
  <c r="AD418" i="22"/>
  <c r="Q420" i="22"/>
  <c r="O421" i="22"/>
  <c r="L420" i="22"/>
  <c r="K421" i="22"/>
  <c r="AG419" i="22"/>
  <c r="AA420" i="22"/>
  <c r="AB419" i="22"/>
  <c r="AI421" i="22"/>
  <c r="AJ420" i="22"/>
  <c r="AO420" i="22"/>
  <c r="E419" i="22"/>
  <c r="F419" i="22"/>
  <c r="D419" i="22"/>
  <c r="C420" i="22"/>
  <c r="H420" i="22"/>
  <c r="B421" i="22"/>
  <c r="S422" i="22"/>
  <c r="T421" i="22"/>
  <c r="V421" i="22"/>
  <c r="Y421" i="22"/>
  <c r="W422" i="22"/>
  <c r="AG420" i="22"/>
  <c r="AB420" i="22"/>
  <c r="AA421" i="22"/>
  <c r="O420" i="22"/>
  <c r="N420" i="22"/>
  <c r="AM420" i="22"/>
  <c r="AL420" i="22"/>
  <c r="AE419" i="22"/>
  <c r="AD419" i="22"/>
  <c r="K422" i="22"/>
  <c r="Q421" i="22"/>
  <c r="L421" i="22"/>
  <c r="N421" i="22"/>
  <c r="AJ421" i="22"/>
  <c r="AI422" i="22"/>
  <c r="AO421" i="22"/>
  <c r="H421" i="22"/>
  <c r="B422" i="22"/>
  <c r="C421" i="22"/>
  <c r="D420" i="22"/>
  <c r="F420" i="22"/>
  <c r="E420" i="22"/>
  <c r="T422" i="22"/>
  <c r="V422" i="22"/>
  <c r="S423" i="22"/>
  <c r="Y422" i="22"/>
  <c r="W423" i="22"/>
  <c r="AJ422" i="22"/>
  <c r="AI423" i="22"/>
  <c r="AO422" i="22"/>
  <c r="AD420" i="22"/>
  <c r="AE420" i="22"/>
  <c r="AA422" i="22"/>
  <c r="AG421" i="22"/>
  <c r="AB421" i="22"/>
  <c r="L422" i="22"/>
  <c r="K423" i="22"/>
  <c r="Q422" i="22"/>
  <c r="O423" i="22"/>
  <c r="AM421" i="22"/>
  <c r="AL421" i="22"/>
  <c r="H422" i="22"/>
  <c r="C422" i="22"/>
  <c r="B423" i="22"/>
  <c r="F421" i="22"/>
  <c r="E421" i="22"/>
  <c r="D421" i="22"/>
  <c r="T423" i="22"/>
  <c r="V423" i="22"/>
  <c r="S424" i="22"/>
  <c r="Y423" i="22"/>
  <c r="W424" i="22"/>
  <c r="K424" i="22"/>
  <c r="Q423" i="22"/>
  <c r="L423" i="22"/>
  <c r="N423" i="22"/>
  <c r="AM422" i="22"/>
  <c r="AL422" i="22"/>
  <c r="AI424" i="22"/>
  <c r="AJ423" i="22"/>
  <c r="AO423" i="22"/>
  <c r="AG422" i="22"/>
  <c r="AB422" i="22"/>
  <c r="AA423" i="22"/>
  <c r="AD421" i="22"/>
  <c r="AE421" i="22"/>
  <c r="O422" i="22"/>
  <c r="N422" i="22"/>
  <c r="D422" i="22"/>
  <c r="E422" i="22"/>
  <c r="F422" i="22"/>
  <c r="C423" i="22"/>
  <c r="H423" i="22"/>
  <c r="B424" i="22"/>
  <c r="S425" i="22"/>
  <c r="Y424" i="22"/>
  <c r="W425" i="22"/>
  <c r="T424" i="22"/>
  <c r="V424" i="22"/>
  <c r="AE422" i="22"/>
  <c r="AD422" i="22"/>
  <c r="AI425" i="22"/>
  <c r="AJ424" i="22"/>
  <c r="AO424" i="22"/>
  <c r="Q424" i="22"/>
  <c r="O425" i="22"/>
  <c r="K425" i="22"/>
  <c r="L424" i="22"/>
  <c r="AG423" i="22"/>
  <c r="AA424" i="22"/>
  <c r="AB423" i="22"/>
  <c r="AM423" i="22"/>
  <c r="AL423" i="22"/>
  <c r="H424" i="22"/>
  <c r="B425" i="22"/>
  <c r="C424" i="22"/>
  <c r="F423" i="22"/>
  <c r="D423" i="22"/>
  <c r="E423" i="22"/>
  <c r="T425" i="22"/>
  <c r="V425" i="22"/>
  <c r="S426" i="22"/>
  <c r="Y425" i="22"/>
  <c r="W426" i="22"/>
  <c r="AD423" i="22"/>
  <c r="AE423" i="22"/>
  <c r="AG424" i="22"/>
  <c r="AA425" i="22"/>
  <c r="AB424" i="22"/>
  <c r="K426" i="22"/>
  <c r="L425" i="22"/>
  <c r="N425" i="22"/>
  <c r="Q425" i="22"/>
  <c r="AJ425" i="22"/>
  <c r="AI426" i="22"/>
  <c r="AO425" i="22"/>
  <c r="O424" i="22"/>
  <c r="N424" i="22"/>
  <c r="AM424" i="22"/>
  <c r="AL424" i="22"/>
  <c r="B426" i="22"/>
  <c r="H425" i="22"/>
  <c r="C425" i="22"/>
  <c r="E424" i="22"/>
  <c r="F424" i="22"/>
  <c r="D424" i="22"/>
  <c r="T426" i="22"/>
  <c r="V426" i="22"/>
  <c r="S427" i="22"/>
  <c r="Y426" i="22"/>
  <c r="W427" i="22"/>
  <c r="AJ426" i="22"/>
  <c r="AI427" i="22"/>
  <c r="AO426" i="22"/>
  <c r="L426" i="22"/>
  <c r="K427" i="22"/>
  <c r="Q426" i="22"/>
  <c r="O427" i="22"/>
  <c r="AB425" i="22"/>
  <c r="AA426" i="22"/>
  <c r="AG425" i="22"/>
  <c r="AM425" i="22"/>
  <c r="AL425" i="22"/>
  <c r="AE424" i="22"/>
  <c r="AD424" i="22"/>
  <c r="D425" i="22"/>
  <c r="F425" i="22"/>
  <c r="E425" i="22"/>
  <c r="H426" i="22"/>
  <c r="B427" i="22"/>
  <c r="C426" i="22"/>
  <c r="T427" i="22"/>
  <c r="V427" i="22"/>
  <c r="Y427" i="22"/>
  <c r="W428" i="22"/>
  <c r="S428" i="22"/>
  <c r="K428" i="22"/>
  <c r="Q427" i="22"/>
  <c r="L427" i="22"/>
  <c r="N427" i="22"/>
  <c r="AE425" i="22"/>
  <c r="AD425" i="22"/>
  <c r="AI428" i="22"/>
  <c r="AJ427" i="22"/>
  <c r="AO427" i="22"/>
  <c r="AA427" i="22"/>
  <c r="AB426" i="22"/>
  <c r="AG426" i="22"/>
  <c r="AM426" i="22"/>
  <c r="AL426" i="22"/>
  <c r="O426" i="22"/>
  <c r="N426" i="22"/>
  <c r="C427" i="22"/>
  <c r="H427" i="22"/>
  <c r="B428" i="22"/>
  <c r="E426" i="22"/>
  <c r="F426" i="22"/>
  <c r="D426" i="22"/>
  <c r="T428" i="22"/>
  <c r="V428" i="22"/>
  <c r="Y428" i="22"/>
  <c r="W429" i="22"/>
  <c r="S429" i="22"/>
  <c r="Q428" i="22"/>
  <c r="O429" i="22"/>
  <c r="L428" i="22"/>
  <c r="K429" i="22"/>
  <c r="AM427" i="22"/>
  <c r="AL427" i="22"/>
  <c r="AD426" i="22"/>
  <c r="AE426" i="22"/>
  <c r="AI429" i="22"/>
  <c r="AJ428" i="22"/>
  <c r="AO428" i="22"/>
  <c r="AG427" i="22"/>
  <c r="AB427" i="22"/>
  <c r="AA428" i="22"/>
  <c r="F427" i="22"/>
  <c r="D427" i="22"/>
  <c r="E427" i="22"/>
  <c r="B429" i="22"/>
  <c r="C428" i="22"/>
  <c r="H428" i="22"/>
  <c r="Y429" i="22"/>
  <c r="W430" i="22"/>
  <c r="S430" i="22"/>
  <c r="T429" i="22"/>
  <c r="V429" i="22"/>
  <c r="AJ429" i="22"/>
  <c r="AI430" i="22"/>
  <c r="AO429" i="22"/>
  <c r="O428" i="22"/>
  <c r="N428" i="22"/>
  <c r="AE427" i="22"/>
  <c r="AD427" i="22"/>
  <c r="K430" i="22"/>
  <c r="L429" i="22"/>
  <c r="N429" i="22"/>
  <c r="Q429" i="22"/>
  <c r="AB428" i="22"/>
  <c r="AG428" i="22"/>
  <c r="AA429" i="22"/>
  <c r="AM428" i="22"/>
  <c r="AL428" i="22"/>
  <c r="F428" i="22"/>
  <c r="E428" i="22"/>
  <c r="D428" i="22"/>
  <c r="B430" i="22"/>
  <c r="C429" i="22"/>
  <c r="H429" i="22"/>
  <c r="Y430" i="22"/>
  <c r="W431" i="22"/>
  <c r="T430" i="22"/>
  <c r="V430" i="22"/>
  <c r="S431" i="22"/>
  <c r="AM429" i="22"/>
  <c r="AL429" i="22"/>
  <c r="L430" i="22"/>
  <c r="K431" i="22"/>
  <c r="Q430" i="22"/>
  <c r="O431" i="22"/>
  <c r="AJ430" i="22"/>
  <c r="AI431" i="22"/>
  <c r="AO430" i="22"/>
  <c r="AA430" i="22"/>
  <c r="AB429" i="22"/>
  <c r="AG429" i="22"/>
  <c r="AE428" i="22"/>
  <c r="AD428" i="22"/>
  <c r="F429" i="22"/>
  <c r="E429" i="22"/>
  <c r="D429" i="22"/>
  <c r="H430" i="22"/>
  <c r="C430" i="22"/>
  <c r="B431" i="22"/>
  <c r="T431" i="22"/>
  <c r="V431" i="22"/>
  <c r="S432" i="22"/>
  <c r="Y431" i="22"/>
  <c r="W432" i="22"/>
  <c r="K432" i="22"/>
  <c r="L431" i="22"/>
  <c r="N431" i="22"/>
  <c r="Q431" i="22"/>
  <c r="AA431" i="22"/>
  <c r="AG430" i="22"/>
  <c r="AB430" i="22"/>
  <c r="AI432" i="22"/>
  <c r="AJ431" i="22"/>
  <c r="AO431" i="22"/>
  <c r="O430" i="22"/>
  <c r="N430" i="22"/>
  <c r="AE429" i="22"/>
  <c r="AD429" i="22"/>
  <c r="AM430" i="22"/>
  <c r="AL430" i="22"/>
  <c r="F430" i="22"/>
  <c r="E430" i="22"/>
  <c r="D430" i="22"/>
  <c r="B432" i="22"/>
  <c r="H431" i="22"/>
  <c r="C431" i="22"/>
  <c r="S433" i="22"/>
  <c r="T432" i="22"/>
  <c r="V432" i="22"/>
  <c r="Y432" i="22"/>
  <c r="W433" i="22"/>
  <c r="AB431" i="22"/>
  <c r="AG431" i="22"/>
  <c r="AA432" i="22"/>
  <c r="AM431" i="22"/>
  <c r="AL431" i="22"/>
  <c r="AI433" i="22"/>
  <c r="AJ432" i="22"/>
  <c r="AO432" i="22"/>
  <c r="AD430" i="22"/>
  <c r="AE430" i="22"/>
  <c r="Q432" i="22"/>
  <c r="O433" i="22"/>
  <c r="K433" i="22"/>
  <c r="L432" i="22"/>
  <c r="E431" i="22"/>
  <c r="D431" i="22"/>
  <c r="F431" i="22"/>
  <c r="B433" i="22"/>
  <c r="C432" i="22"/>
  <c r="H432" i="22"/>
  <c r="Y433" i="22"/>
  <c r="W434" i="22"/>
  <c r="T433" i="22"/>
  <c r="V433" i="22"/>
  <c r="S434" i="22"/>
  <c r="K434" i="22"/>
  <c r="L433" i="22"/>
  <c r="N433" i="22"/>
  <c r="Q433" i="22"/>
  <c r="O432" i="22"/>
  <c r="N432" i="22"/>
  <c r="AB432" i="22"/>
  <c r="AG432" i="22"/>
  <c r="AA433" i="22"/>
  <c r="AJ433" i="22"/>
  <c r="AI434" i="22"/>
  <c r="AO433" i="22"/>
  <c r="AM432" i="22"/>
  <c r="AL432" i="22"/>
  <c r="AD431" i="22"/>
  <c r="AE431" i="22"/>
  <c r="F432" i="22"/>
  <c r="D432" i="22"/>
  <c r="E432" i="22"/>
  <c r="C433" i="22"/>
  <c r="H433" i="22"/>
  <c r="B434" i="22"/>
  <c r="T434" i="22"/>
  <c r="V434" i="22"/>
  <c r="Y434" i="22"/>
  <c r="W435" i="22"/>
  <c r="S435" i="22"/>
  <c r="AE432" i="22"/>
  <c r="AD432" i="22"/>
  <c r="L434" i="22"/>
  <c r="K435" i="22"/>
  <c r="Q434" i="22"/>
  <c r="O435" i="22"/>
  <c r="AM433" i="22"/>
  <c r="AL433" i="22"/>
  <c r="AB433" i="22"/>
  <c r="AA434" i="22"/>
  <c r="AG433" i="22"/>
  <c r="AJ434" i="22"/>
  <c r="AI435" i="22"/>
  <c r="AO434" i="22"/>
  <c r="H434" i="22"/>
  <c r="C434" i="22"/>
  <c r="B435" i="22"/>
  <c r="D433" i="22"/>
  <c r="F433" i="22"/>
  <c r="E433" i="22"/>
  <c r="S436" i="22"/>
  <c r="T435" i="22"/>
  <c r="V435" i="22"/>
  <c r="Y435" i="22"/>
  <c r="W436" i="22"/>
  <c r="AI436" i="22"/>
  <c r="AJ435" i="22"/>
  <c r="AO435" i="22"/>
  <c r="AD433" i="22"/>
  <c r="AE433" i="22"/>
  <c r="O434" i="22"/>
  <c r="N434" i="22"/>
  <c r="AM434" i="22"/>
  <c r="AL434" i="22"/>
  <c r="AG434" i="22"/>
  <c r="AB434" i="22"/>
  <c r="AA435" i="22"/>
  <c r="K436" i="22"/>
  <c r="L435" i="22"/>
  <c r="N435" i="22"/>
  <c r="Q435" i="22"/>
  <c r="E434" i="22"/>
  <c r="F434" i="22"/>
  <c r="D434" i="22"/>
  <c r="B436" i="22"/>
  <c r="H435" i="22"/>
  <c r="C435" i="22"/>
  <c r="T436" i="22"/>
  <c r="V436" i="22"/>
  <c r="Y436" i="22"/>
  <c r="W437" i="22"/>
  <c r="S437" i="22"/>
  <c r="AD434" i="22"/>
  <c r="AE434" i="22"/>
  <c r="Q436" i="22"/>
  <c r="O437" i="22"/>
  <c r="L436" i="22"/>
  <c r="K437" i="22"/>
  <c r="AG435" i="22"/>
  <c r="AA436" i="22"/>
  <c r="AB435" i="22"/>
  <c r="AM435" i="22"/>
  <c r="AL435" i="22"/>
  <c r="AI437" i="22"/>
  <c r="AJ436" i="22"/>
  <c r="AO436" i="22"/>
  <c r="D435" i="22"/>
  <c r="F435" i="22"/>
  <c r="E435" i="22"/>
  <c r="C436" i="22"/>
  <c r="B437" i="22"/>
  <c r="H436" i="22"/>
  <c r="Y437" i="22"/>
  <c r="W438" i="22"/>
  <c r="T437" i="22"/>
  <c r="V437" i="22"/>
  <c r="S438" i="22"/>
  <c r="K438" i="22"/>
  <c r="Q437" i="22"/>
  <c r="L437" i="22"/>
  <c r="N437" i="22"/>
  <c r="AM436" i="22"/>
  <c r="AL436" i="22"/>
  <c r="AA437" i="22"/>
  <c r="AB436" i="22"/>
  <c r="AG436" i="22"/>
  <c r="AJ437" i="22"/>
  <c r="AI438" i="22"/>
  <c r="AO437" i="22"/>
  <c r="AD435" i="22"/>
  <c r="AE435" i="22"/>
  <c r="O436" i="22"/>
  <c r="N436" i="22"/>
  <c r="B438" i="22"/>
  <c r="H437" i="22"/>
  <c r="C437" i="22"/>
  <c r="F436" i="22"/>
  <c r="E436" i="22"/>
  <c r="D436" i="22"/>
  <c r="T438" i="22"/>
  <c r="V438" i="22"/>
  <c r="S439" i="22"/>
  <c r="Y438" i="22"/>
  <c r="W439" i="22"/>
  <c r="AD436" i="22"/>
  <c r="AE436" i="22"/>
  <c r="L438" i="22"/>
  <c r="K439" i="22"/>
  <c r="Q438" i="22"/>
  <c r="O439" i="22"/>
  <c r="AM437" i="22"/>
  <c r="AL437" i="22"/>
  <c r="AJ438" i="22"/>
  <c r="AI439" i="22"/>
  <c r="AO438" i="22"/>
  <c r="AB437" i="22"/>
  <c r="AG437" i="22"/>
  <c r="AA438" i="22"/>
  <c r="C438" i="22"/>
  <c r="B439" i="22"/>
  <c r="H438" i="22"/>
  <c r="D437" i="22"/>
  <c r="F437" i="22"/>
  <c r="E437" i="22"/>
  <c r="Y439" i="22"/>
  <c r="W440" i="22"/>
  <c r="T439" i="22"/>
  <c r="V439" i="22"/>
  <c r="S440" i="22"/>
  <c r="AM438" i="22"/>
  <c r="AL438" i="22"/>
  <c r="AB438" i="22"/>
  <c r="AA439" i="22"/>
  <c r="AG438" i="22"/>
  <c r="AI440" i="22"/>
  <c r="AJ439" i="22"/>
  <c r="AO439" i="22"/>
  <c r="O438" i="22"/>
  <c r="N438" i="22"/>
  <c r="AD437" i="22"/>
  <c r="AE437" i="22"/>
  <c r="K440" i="22"/>
  <c r="L439" i="22"/>
  <c r="N439" i="22"/>
  <c r="Q439" i="22"/>
  <c r="F438" i="22"/>
  <c r="D438" i="22"/>
  <c r="E438" i="22"/>
  <c r="H439" i="22"/>
  <c r="C439" i="22"/>
  <c r="B440" i="22"/>
  <c r="T440" i="22"/>
  <c r="V440" i="22"/>
  <c r="S441" i="22"/>
  <c r="Y440" i="22"/>
  <c r="W441" i="22"/>
  <c r="AI441" i="22"/>
  <c r="AJ440" i="22"/>
  <c r="AO440" i="22"/>
  <c r="AM439" i="22"/>
  <c r="AL439" i="22"/>
  <c r="AD438" i="22"/>
  <c r="AE438" i="22"/>
  <c r="Q440" i="22"/>
  <c r="O441" i="22"/>
  <c r="K441" i="22"/>
  <c r="L440" i="22"/>
  <c r="AG439" i="22"/>
  <c r="AB439" i="22"/>
  <c r="AA440" i="22"/>
  <c r="B441" i="22"/>
  <c r="H440" i="22"/>
  <c r="C440" i="22"/>
  <c r="D439" i="22"/>
  <c r="E439" i="22"/>
  <c r="F439" i="22"/>
  <c r="S442" i="22"/>
  <c r="Y441" i="22"/>
  <c r="W442" i="22"/>
  <c r="T441" i="22"/>
  <c r="V441" i="22"/>
  <c r="AD439" i="22"/>
  <c r="AE439" i="22"/>
  <c r="AM440" i="22"/>
  <c r="AL440" i="22"/>
  <c r="AG440" i="22"/>
  <c r="AA441" i="22"/>
  <c r="AB440" i="22"/>
  <c r="K442" i="22"/>
  <c r="L441" i="22"/>
  <c r="N441" i="22"/>
  <c r="Q441" i="22"/>
  <c r="O440" i="22"/>
  <c r="N440" i="22"/>
  <c r="AJ441" i="22"/>
  <c r="AI442" i="22"/>
  <c r="AO441" i="22"/>
  <c r="F440" i="22"/>
  <c r="D440" i="22"/>
  <c r="E440" i="22"/>
  <c r="H441" i="22"/>
  <c r="B442" i="22"/>
  <c r="C441" i="22"/>
  <c r="T442" i="22"/>
  <c r="V442" i="22"/>
  <c r="S443" i="22"/>
  <c r="Y442" i="22"/>
  <c r="W443" i="22"/>
  <c r="AM441" i="22"/>
  <c r="AL441" i="22"/>
  <c r="L442" i="22"/>
  <c r="K443" i="22"/>
  <c r="Q442" i="22"/>
  <c r="O443" i="22"/>
  <c r="AD440" i="22"/>
  <c r="AE440" i="22"/>
  <c r="AJ442" i="22"/>
  <c r="AI443" i="22"/>
  <c r="AO442" i="22"/>
  <c r="AB441" i="22"/>
  <c r="AG441" i="22"/>
  <c r="AA442" i="22"/>
  <c r="D441" i="22"/>
  <c r="E441" i="22"/>
  <c r="F441" i="22"/>
  <c r="B443" i="22"/>
  <c r="C442" i="22"/>
  <c r="H442" i="22"/>
  <c r="S444" i="22"/>
  <c r="T443" i="22"/>
  <c r="V443" i="22"/>
  <c r="Y443" i="22"/>
  <c r="W444" i="22"/>
  <c r="AM442" i="22"/>
  <c r="AL442" i="22"/>
  <c r="O442" i="22"/>
  <c r="N442" i="22"/>
  <c r="AD441" i="22"/>
  <c r="AE441" i="22"/>
  <c r="AA443" i="22"/>
  <c r="AB442" i="22"/>
  <c r="AG442" i="22"/>
  <c r="AI444" i="22"/>
  <c r="AJ443" i="22"/>
  <c r="AO443" i="22"/>
  <c r="K444" i="22"/>
  <c r="Q443" i="22"/>
  <c r="L443" i="22"/>
  <c r="N443" i="22"/>
  <c r="D442" i="22"/>
  <c r="F442" i="22"/>
  <c r="E442" i="22"/>
  <c r="C443" i="22"/>
  <c r="B444" i="22"/>
  <c r="H443" i="22"/>
  <c r="S445" i="22"/>
  <c r="T444" i="22"/>
  <c r="V444" i="22"/>
  <c r="Y444" i="22"/>
  <c r="W445" i="22"/>
  <c r="AM443" i="22"/>
  <c r="AL443" i="22"/>
  <c r="AA444" i="22"/>
  <c r="AB443" i="22"/>
  <c r="AG443" i="22"/>
  <c r="AD442" i="22"/>
  <c r="AE442" i="22"/>
  <c r="AI445" i="22"/>
  <c r="AJ444" i="22"/>
  <c r="AO444" i="22"/>
  <c r="Q444" i="22"/>
  <c r="O445" i="22"/>
  <c r="L444" i="22"/>
  <c r="K445" i="22"/>
  <c r="B445" i="22"/>
  <c r="H444" i="22"/>
  <c r="C444" i="22"/>
  <c r="D443" i="22"/>
  <c r="F443" i="22"/>
  <c r="E443" i="22"/>
  <c r="T445" i="22"/>
  <c r="V445" i="22"/>
  <c r="S446" i="22"/>
  <c r="Y445" i="22"/>
  <c r="W446" i="22"/>
  <c r="K446" i="22"/>
  <c r="Q445" i="22"/>
  <c r="L445" i="22"/>
  <c r="N445" i="22"/>
  <c r="AM444" i="22"/>
  <c r="AL444" i="22"/>
  <c r="O444" i="22"/>
  <c r="N444" i="22"/>
  <c r="AJ445" i="22"/>
  <c r="AI446" i="22"/>
  <c r="AO445" i="22"/>
  <c r="AB444" i="22"/>
  <c r="AG444" i="22"/>
  <c r="AA445" i="22"/>
  <c r="AD443" i="22"/>
  <c r="AE443" i="22"/>
  <c r="H445" i="22"/>
  <c r="B446" i="22"/>
  <c r="C445" i="22"/>
  <c r="D444" i="22"/>
  <c r="E444" i="22"/>
  <c r="F444" i="22"/>
  <c r="T446" i="22"/>
  <c r="V446" i="22"/>
  <c r="Y446" i="22"/>
  <c r="W447" i="22"/>
  <c r="S447" i="22"/>
  <c r="AE444" i="22"/>
  <c r="AD444" i="22"/>
  <c r="L446" i="22"/>
  <c r="K447" i="22"/>
  <c r="Q446" i="22"/>
  <c r="O447" i="22"/>
  <c r="AM445" i="22"/>
  <c r="AL445" i="22"/>
  <c r="AA446" i="22"/>
  <c r="AG445" i="22"/>
  <c r="AB445" i="22"/>
  <c r="AJ446" i="22"/>
  <c r="AI447" i="22"/>
  <c r="AO446" i="22"/>
  <c r="C446" i="22"/>
  <c r="H446" i="22"/>
  <c r="B447" i="22"/>
  <c r="F445" i="22"/>
  <c r="D445" i="22"/>
  <c r="E445" i="22"/>
  <c r="T447" i="22"/>
  <c r="V447" i="22"/>
  <c r="S448" i="22"/>
  <c r="Y447" i="22"/>
  <c r="W448" i="22"/>
  <c r="AI448" i="22"/>
  <c r="AJ447" i="22"/>
  <c r="AO447" i="22"/>
  <c r="AB446" i="22"/>
  <c r="AG446" i="22"/>
  <c r="AA447" i="22"/>
  <c r="O446" i="22"/>
  <c r="N446" i="22"/>
  <c r="AM446" i="22"/>
  <c r="AL446" i="22"/>
  <c r="AE445" i="22"/>
  <c r="AD445" i="22"/>
  <c r="K448" i="22"/>
  <c r="L447" i="22"/>
  <c r="N447" i="22"/>
  <c r="Q447" i="22"/>
  <c r="F446" i="22"/>
  <c r="D446" i="22"/>
  <c r="E446" i="22"/>
  <c r="B448" i="22"/>
  <c r="C447" i="22"/>
  <c r="H447" i="22"/>
  <c r="S449" i="22"/>
  <c r="T448" i="22"/>
  <c r="V448" i="22"/>
  <c r="Y448" i="22"/>
  <c r="W449" i="22"/>
  <c r="AB447" i="22"/>
  <c r="AA448" i="22"/>
  <c r="AG447" i="22"/>
  <c r="Q448" i="22"/>
  <c r="O449" i="22"/>
  <c r="K449" i="22"/>
  <c r="L448" i="22"/>
  <c r="AM447" i="22"/>
  <c r="AL447" i="22"/>
  <c r="AD446" i="22"/>
  <c r="AE446" i="22"/>
  <c r="AI449" i="22"/>
  <c r="AJ448" i="22"/>
  <c r="AO448" i="22"/>
  <c r="F447" i="22"/>
  <c r="E447" i="22"/>
  <c r="D447" i="22"/>
  <c r="H448" i="22"/>
  <c r="C448" i="22"/>
  <c r="B449" i="22"/>
  <c r="T449" i="22"/>
  <c r="V449" i="22"/>
  <c r="Y449" i="22"/>
  <c r="W450" i="22"/>
  <c r="S450" i="22"/>
  <c r="O448" i="22"/>
  <c r="N448" i="22"/>
  <c r="AA449" i="22"/>
  <c r="AB448" i="22"/>
  <c r="AG448" i="22"/>
  <c r="AM448" i="22"/>
  <c r="AL448" i="22"/>
  <c r="AJ449" i="22"/>
  <c r="AI450" i="22"/>
  <c r="AO449" i="22"/>
  <c r="K450" i="22"/>
  <c r="Q449" i="22"/>
  <c r="L449" i="22"/>
  <c r="N449" i="22"/>
  <c r="AE447" i="22"/>
  <c r="AD447" i="22"/>
  <c r="F448" i="22"/>
  <c r="D448" i="22"/>
  <c r="E448" i="22"/>
  <c r="B450" i="22"/>
  <c r="C449" i="22"/>
  <c r="H449" i="22"/>
  <c r="S451" i="22"/>
  <c r="Y450" i="22"/>
  <c r="W451" i="22"/>
  <c r="T450" i="22"/>
  <c r="V450" i="22"/>
  <c r="AJ450" i="22"/>
  <c r="AI451" i="22"/>
  <c r="AO450" i="22"/>
  <c r="AM449" i="22"/>
  <c r="AL449" i="22"/>
  <c r="AB449" i="22"/>
  <c r="AG449" i="22"/>
  <c r="AA450" i="22"/>
  <c r="L450" i="22"/>
  <c r="K451" i="22"/>
  <c r="Q450" i="22"/>
  <c r="O451" i="22"/>
  <c r="AD448" i="22"/>
  <c r="AE448" i="22"/>
  <c r="D449" i="22"/>
  <c r="E449" i="22"/>
  <c r="F449" i="22"/>
  <c r="H450" i="22"/>
  <c r="B451" i="22"/>
  <c r="C450" i="22"/>
  <c r="T451" i="22"/>
  <c r="V451" i="22"/>
  <c r="Y451" i="22"/>
  <c r="W452" i="22"/>
  <c r="S452" i="22"/>
  <c r="AB450" i="22"/>
  <c r="AA451" i="22"/>
  <c r="AG450" i="22"/>
  <c r="AI452" i="22"/>
  <c r="AJ451" i="22"/>
  <c r="AO451" i="22"/>
  <c r="AM450" i="22"/>
  <c r="AL450" i="22"/>
  <c r="O450" i="22"/>
  <c r="N450" i="22"/>
  <c r="K452" i="22"/>
  <c r="Q451" i="22"/>
  <c r="L451" i="22"/>
  <c r="N451" i="22"/>
  <c r="AE449" i="22"/>
  <c r="AD449" i="22"/>
  <c r="B452" i="22"/>
  <c r="H451" i="22"/>
  <c r="C451" i="22"/>
  <c r="F450" i="22"/>
  <c r="E450" i="22"/>
  <c r="D450" i="22"/>
  <c r="T452" i="22"/>
  <c r="V452" i="22"/>
  <c r="S453" i="22"/>
  <c r="Y452" i="22"/>
  <c r="W453" i="22"/>
  <c r="AE450" i="22"/>
  <c r="AD450" i="22"/>
  <c r="Q452" i="22"/>
  <c r="O453" i="22"/>
  <c r="L452" i="22"/>
  <c r="K453" i="22"/>
  <c r="AB451" i="22"/>
  <c r="AA452" i="22"/>
  <c r="AG451" i="22"/>
  <c r="AI453" i="22"/>
  <c r="AJ452" i="22"/>
  <c r="AO452" i="22"/>
  <c r="AM451" i="22"/>
  <c r="AL451" i="22"/>
  <c r="D451" i="22"/>
  <c r="F451" i="22"/>
  <c r="E451" i="22"/>
  <c r="B453" i="22"/>
  <c r="H452" i="22"/>
  <c r="C452" i="22"/>
  <c r="S454" i="22"/>
  <c r="T453" i="22"/>
  <c r="V453" i="22"/>
  <c r="Y453" i="22"/>
  <c r="W454" i="22"/>
  <c r="AJ453" i="22"/>
  <c r="AI454" i="22"/>
  <c r="AO453" i="22"/>
  <c r="O452" i="22"/>
  <c r="N452" i="22"/>
  <c r="AM452" i="22"/>
  <c r="AL452" i="22"/>
  <c r="AD451" i="22"/>
  <c r="AE451" i="22"/>
  <c r="K454" i="22"/>
  <c r="Q453" i="22"/>
  <c r="L453" i="22"/>
  <c r="N453" i="22"/>
  <c r="AB452" i="22"/>
  <c r="AG452" i="22"/>
  <c r="AA453" i="22"/>
  <c r="D452" i="22"/>
  <c r="E452" i="22"/>
  <c r="F452" i="22"/>
  <c r="C453" i="22"/>
  <c r="H453" i="22"/>
  <c r="B454" i="22"/>
  <c r="S455" i="22"/>
  <c r="T454" i="22"/>
  <c r="V454" i="22"/>
  <c r="Y454" i="22"/>
  <c r="W455" i="22"/>
  <c r="L454" i="22"/>
  <c r="K455" i="22"/>
  <c r="Q454" i="22"/>
  <c r="O455" i="22"/>
  <c r="AJ454" i="22"/>
  <c r="AI455" i="22"/>
  <c r="AO454" i="22"/>
  <c r="AD452" i="22"/>
  <c r="AE452" i="22"/>
  <c r="AG453" i="22"/>
  <c r="AA454" i="22"/>
  <c r="AB453" i="22"/>
  <c r="AM453" i="22"/>
  <c r="AL453" i="22"/>
  <c r="B455" i="22"/>
  <c r="C454" i="22"/>
  <c r="H454" i="22"/>
  <c r="E453" i="22"/>
  <c r="F453" i="22"/>
  <c r="D453" i="22"/>
  <c r="S456" i="22"/>
  <c r="T455" i="22"/>
  <c r="V455" i="22"/>
  <c r="Y455" i="22"/>
  <c r="W456" i="22"/>
  <c r="K456" i="22"/>
  <c r="L455" i="22"/>
  <c r="N455" i="22"/>
  <c r="Q455" i="22"/>
  <c r="O454" i="22"/>
  <c r="N454" i="22"/>
  <c r="AB454" i="22"/>
  <c r="AG454" i="22"/>
  <c r="AA455" i="22"/>
  <c r="AI456" i="22"/>
  <c r="AJ455" i="22"/>
  <c r="AO455" i="22"/>
  <c r="AE453" i="22"/>
  <c r="AD453" i="22"/>
  <c r="AM454" i="22"/>
  <c r="AL454" i="22"/>
  <c r="F454" i="22"/>
  <c r="E454" i="22"/>
  <c r="D454" i="22"/>
  <c r="C455" i="22"/>
  <c r="H455" i="22"/>
  <c r="B456" i="22"/>
  <c r="S457" i="22"/>
  <c r="T456" i="22"/>
  <c r="V456" i="22"/>
  <c r="Y456" i="22"/>
  <c r="W457" i="22"/>
  <c r="AI457" i="22"/>
  <c r="AJ456" i="22"/>
  <c r="AO456" i="22"/>
  <c r="AB455" i="22"/>
  <c r="AA456" i="22"/>
  <c r="AG455" i="22"/>
  <c r="AM455" i="22"/>
  <c r="AL455" i="22"/>
  <c r="AD454" i="22"/>
  <c r="AE454" i="22"/>
  <c r="Q456" i="22"/>
  <c r="O457" i="22"/>
  <c r="K457" i="22"/>
  <c r="L456" i="22"/>
  <c r="B457" i="22"/>
  <c r="H456" i="22"/>
  <c r="C456" i="22"/>
  <c r="E455" i="22"/>
  <c r="D455" i="22"/>
  <c r="F455" i="22"/>
  <c r="S458" i="22"/>
  <c r="Y457" i="22"/>
  <c r="W458" i="22"/>
  <c r="T457" i="22"/>
  <c r="V457" i="22"/>
  <c r="K458" i="22"/>
  <c r="L457" i="22"/>
  <c r="N457" i="22"/>
  <c r="Q457" i="22"/>
  <c r="AM456" i="22"/>
  <c r="AL456" i="22"/>
  <c r="AJ457" i="22"/>
  <c r="AI458" i="22"/>
  <c r="AO457" i="22"/>
  <c r="O456" i="22"/>
  <c r="N456" i="22"/>
  <c r="AE455" i="22"/>
  <c r="AD455" i="22"/>
  <c r="AB456" i="22"/>
  <c r="AG456" i="22"/>
  <c r="AA457" i="22"/>
  <c r="H457" i="22"/>
  <c r="C457" i="22"/>
  <c r="B458" i="22"/>
  <c r="F456" i="22"/>
  <c r="D456" i="22"/>
  <c r="E456" i="22"/>
  <c r="S459" i="22"/>
  <c r="Y458" i="22"/>
  <c r="W459" i="22"/>
  <c r="T458" i="22"/>
  <c r="V458" i="22"/>
  <c r="AJ458" i="22"/>
  <c r="AI459" i="22"/>
  <c r="AO458" i="22"/>
  <c r="AM457" i="22"/>
  <c r="AL457" i="22"/>
  <c r="AD456" i="22"/>
  <c r="AE456" i="22"/>
  <c r="AB457" i="22"/>
  <c r="AG457" i="22"/>
  <c r="AA458" i="22"/>
  <c r="L458" i="22"/>
  <c r="K459" i="22"/>
  <c r="Q458" i="22"/>
  <c r="O459" i="22"/>
  <c r="E457" i="22"/>
  <c r="F457" i="22"/>
  <c r="D457" i="22"/>
  <c r="H458" i="22"/>
  <c r="C458" i="22"/>
  <c r="B459" i="22"/>
  <c r="Y459" i="22"/>
  <c r="W460" i="22"/>
  <c r="S460" i="22"/>
  <c r="T459" i="22"/>
  <c r="V459" i="22"/>
  <c r="AD457" i="22"/>
  <c r="AE457" i="22"/>
  <c r="AI460" i="22"/>
  <c r="AJ459" i="22"/>
  <c r="AO459" i="22"/>
  <c r="K460" i="22"/>
  <c r="L459" i="22"/>
  <c r="N459" i="22"/>
  <c r="Q459" i="22"/>
  <c r="AM458" i="22"/>
  <c r="AL458" i="22"/>
  <c r="O458" i="22"/>
  <c r="N458" i="22"/>
  <c r="AB458" i="22"/>
  <c r="AA459" i="22"/>
  <c r="AG458" i="22"/>
  <c r="E458" i="22"/>
  <c r="D458" i="22"/>
  <c r="F458" i="22"/>
  <c r="B460" i="22"/>
  <c r="H459" i="22"/>
  <c r="C459" i="22"/>
  <c r="S461" i="22"/>
  <c r="T460" i="22"/>
  <c r="V460" i="22"/>
  <c r="Y460" i="22"/>
  <c r="W461" i="22"/>
  <c r="Q460" i="22"/>
  <c r="O461" i="22"/>
  <c r="L460" i="22"/>
  <c r="K461" i="22"/>
  <c r="AI461" i="22"/>
  <c r="AJ460" i="22"/>
  <c r="AO460" i="22"/>
  <c r="AD458" i="22"/>
  <c r="AE458" i="22"/>
  <c r="AM459" i="22"/>
  <c r="AL459" i="22"/>
  <c r="AB459" i="22"/>
  <c r="AA460" i="22"/>
  <c r="AG459" i="22"/>
  <c r="F459" i="22"/>
  <c r="D459" i="22"/>
  <c r="E459" i="22"/>
  <c r="H460" i="22"/>
  <c r="B461" i="22"/>
  <c r="C460" i="22"/>
  <c r="Y461" i="22"/>
  <c r="W462" i="22"/>
  <c r="T461" i="22"/>
  <c r="V461" i="22"/>
  <c r="S462" i="22"/>
  <c r="O460" i="22"/>
  <c r="N460" i="22"/>
  <c r="AB460" i="22"/>
  <c r="AG460" i="22"/>
  <c r="AA461" i="22"/>
  <c r="AJ461" i="22"/>
  <c r="AI462" i="22"/>
  <c r="AO461" i="22"/>
  <c r="K462" i="22"/>
  <c r="Q461" i="22"/>
  <c r="L461" i="22"/>
  <c r="N461" i="22"/>
  <c r="AD459" i="22"/>
  <c r="AE459" i="22"/>
  <c r="AM460" i="22"/>
  <c r="AL460" i="22"/>
  <c r="F460" i="22"/>
  <c r="D460" i="22"/>
  <c r="E460" i="22"/>
  <c r="H461" i="22"/>
  <c r="C461" i="22"/>
  <c r="B462" i="22"/>
  <c r="S463" i="22"/>
  <c r="T462" i="22"/>
  <c r="V462" i="22"/>
  <c r="Y462" i="22"/>
  <c r="W463" i="22"/>
  <c r="AE460" i="22"/>
  <c r="AD460" i="22"/>
  <c r="AJ462" i="22"/>
  <c r="AI463" i="22"/>
  <c r="AO462" i="22"/>
  <c r="L462" i="22"/>
  <c r="K463" i="22"/>
  <c r="Q462" i="22"/>
  <c r="O463" i="22"/>
  <c r="AM461" i="22"/>
  <c r="AL461" i="22"/>
  <c r="AA462" i="22"/>
  <c r="AB461" i="22"/>
  <c r="AG461" i="22"/>
  <c r="D461" i="22"/>
  <c r="E461" i="22"/>
  <c r="F461" i="22"/>
  <c r="B463" i="22"/>
  <c r="C462" i="22"/>
  <c r="H462" i="22"/>
  <c r="T463" i="22"/>
  <c r="V463" i="22"/>
  <c r="S464" i="22"/>
  <c r="Y463" i="22"/>
  <c r="W464" i="22"/>
  <c r="AE461" i="22"/>
  <c r="AD461" i="22"/>
  <c r="K464" i="22"/>
  <c r="L463" i="22"/>
  <c r="N463" i="22"/>
  <c r="Q463" i="22"/>
  <c r="AM462" i="22"/>
  <c r="AL462" i="22"/>
  <c r="AI464" i="22"/>
  <c r="AJ463" i="22"/>
  <c r="AO463" i="22"/>
  <c r="AA463" i="22"/>
  <c r="AG462" i="22"/>
  <c r="AB462" i="22"/>
  <c r="O462" i="22"/>
  <c r="N462" i="22"/>
  <c r="E462" i="22"/>
  <c r="D462" i="22"/>
  <c r="F462" i="22"/>
  <c r="B464" i="22"/>
  <c r="C463" i="22"/>
  <c r="H463" i="22"/>
  <c r="S465" i="22"/>
  <c r="T464" i="22"/>
  <c r="V464" i="22"/>
  <c r="Y464" i="22"/>
  <c r="W465" i="22"/>
  <c r="AD462" i="22"/>
  <c r="AE462" i="22"/>
  <c r="AI465" i="22"/>
  <c r="AJ464" i="22"/>
  <c r="AO464" i="22"/>
  <c r="AM463" i="22"/>
  <c r="AL463" i="22"/>
  <c r="Q464" i="22"/>
  <c r="O465" i="22"/>
  <c r="K465" i="22"/>
  <c r="L464" i="22"/>
  <c r="AB463" i="22"/>
  <c r="AA464" i="22"/>
  <c r="AG463" i="22"/>
  <c r="F463" i="22"/>
  <c r="D463" i="22"/>
  <c r="E463" i="22"/>
  <c r="C464" i="22"/>
  <c r="B465" i="22"/>
  <c r="H464" i="22"/>
  <c r="S466" i="22"/>
  <c r="Y465" i="22"/>
  <c r="W466" i="22"/>
  <c r="T465" i="22"/>
  <c r="V465" i="22"/>
  <c r="AB464" i="22"/>
  <c r="AG464" i="22"/>
  <c r="AA465" i="22"/>
  <c r="AE463" i="22"/>
  <c r="AD463" i="22"/>
  <c r="AJ465" i="22"/>
  <c r="AI466" i="22"/>
  <c r="AO465" i="22"/>
  <c r="O464" i="22"/>
  <c r="N464" i="22"/>
  <c r="K466" i="22"/>
  <c r="L465" i="22"/>
  <c r="N465" i="22"/>
  <c r="Q465" i="22"/>
  <c r="AM464" i="22"/>
  <c r="AL464" i="22"/>
  <c r="H465" i="22"/>
  <c r="C465" i="22"/>
  <c r="B466" i="22"/>
  <c r="D464" i="22"/>
  <c r="E464" i="22"/>
  <c r="F464" i="22"/>
  <c r="Y466" i="22"/>
  <c r="W467" i="22"/>
  <c r="S467" i="22"/>
  <c r="T466" i="22"/>
  <c r="V466" i="22"/>
  <c r="AM465" i="22"/>
  <c r="AL465" i="22"/>
  <c r="AD464" i="22"/>
  <c r="AE464" i="22"/>
  <c r="AJ466" i="22"/>
  <c r="AI467" i="22"/>
  <c r="AO466" i="22"/>
  <c r="AA466" i="22"/>
  <c r="AB465" i="22"/>
  <c r="AG465" i="22"/>
  <c r="L466" i="22"/>
  <c r="K467" i="22"/>
  <c r="Q466" i="22"/>
  <c r="O467" i="22"/>
  <c r="F465" i="22"/>
  <c r="D465" i="22"/>
  <c r="E465" i="22"/>
  <c r="H466" i="22"/>
  <c r="C466" i="22"/>
  <c r="B467" i="22"/>
  <c r="S468" i="22"/>
  <c r="T467" i="22"/>
  <c r="V467" i="22"/>
  <c r="Y467" i="22"/>
  <c r="W468" i="22"/>
  <c r="AI468" i="22"/>
  <c r="AJ467" i="22"/>
  <c r="AO467" i="22"/>
  <c r="AE465" i="22"/>
  <c r="AD465" i="22"/>
  <c r="AB466" i="22"/>
  <c r="AG466" i="22"/>
  <c r="AA467" i="22"/>
  <c r="K468" i="22"/>
  <c r="Q467" i="22"/>
  <c r="L467" i="22"/>
  <c r="N467" i="22"/>
  <c r="O466" i="22"/>
  <c r="N466" i="22"/>
  <c r="AM466" i="22"/>
  <c r="AL466" i="22"/>
  <c r="F466" i="22"/>
  <c r="D466" i="22"/>
  <c r="E466" i="22"/>
  <c r="B468" i="22"/>
  <c r="C467" i="22"/>
  <c r="H467" i="22"/>
  <c r="S469" i="22"/>
  <c r="Y468" i="22"/>
  <c r="W469" i="22"/>
  <c r="T468" i="22"/>
  <c r="V468" i="22"/>
  <c r="AM467" i="22"/>
  <c r="AL467" i="22"/>
  <c r="Q468" i="22"/>
  <c r="O469" i="22"/>
  <c r="L468" i="22"/>
  <c r="K469" i="22"/>
  <c r="AB467" i="22"/>
  <c r="AA468" i="22"/>
  <c r="AG467" i="22"/>
  <c r="AD466" i="22"/>
  <c r="AE466" i="22"/>
  <c r="AI469" i="22"/>
  <c r="AJ468" i="22"/>
  <c r="AO468" i="22"/>
  <c r="D467" i="22"/>
  <c r="E467" i="22"/>
  <c r="F467" i="22"/>
  <c r="B469" i="22"/>
  <c r="C468" i="22"/>
  <c r="H468" i="22"/>
  <c r="S470" i="22"/>
  <c r="T469" i="22"/>
  <c r="V469" i="22"/>
  <c r="Y469" i="22"/>
  <c r="W470" i="22"/>
  <c r="AJ469" i="22"/>
  <c r="AI470" i="22"/>
  <c r="AO469" i="22"/>
  <c r="AG468" i="22"/>
  <c r="AA469" i="22"/>
  <c r="AB468" i="22"/>
  <c r="AM468" i="22"/>
  <c r="AL468" i="22"/>
  <c r="K470" i="22"/>
  <c r="L469" i="22"/>
  <c r="N469" i="22"/>
  <c r="Q469" i="22"/>
  <c r="O468" i="22"/>
  <c r="N468" i="22"/>
  <c r="AD467" i="22"/>
  <c r="AE467" i="22"/>
  <c r="D468" i="22"/>
  <c r="E468" i="22"/>
  <c r="F468" i="22"/>
  <c r="H469" i="22"/>
  <c r="C469" i="22"/>
  <c r="B470" i="22"/>
  <c r="S471" i="22"/>
  <c r="T470" i="22"/>
  <c r="V470" i="22"/>
  <c r="Y470" i="22"/>
  <c r="W471" i="22"/>
  <c r="L470" i="22"/>
  <c r="K471" i="22"/>
  <c r="Q470" i="22"/>
  <c r="O471" i="22"/>
  <c r="AG469" i="22"/>
  <c r="AB469" i="22"/>
  <c r="AA470" i="22"/>
  <c r="AM469" i="22"/>
  <c r="AL469" i="22"/>
  <c r="AE468" i="22"/>
  <c r="AD468" i="22"/>
  <c r="AJ470" i="22"/>
  <c r="AI471" i="22"/>
  <c r="AO470" i="22"/>
  <c r="D469" i="22"/>
  <c r="F469" i="22"/>
  <c r="E469" i="22"/>
  <c r="C470" i="22"/>
  <c r="H470" i="22"/>
  <c r="B471" i="22"/>
  <c r="T471" i="22"/>
  <c r="V471" i="22"/>
  <c r="S472" i="22"/>
  <c r="Y471" i="22"/>
  <c r="W472" i="22"/>
  <c r="O470" i="22"/>
  <c r="N470" i="22"/>
  <c r="AM470" i="22"/>
  <c r="AL470" i="22"/>
  <c r="AB470" i="22"/>
  <c r="AG470" i="22"/>
  <c r="AA471" i="22"/>
  <c r="K472" i="22"/>
  <c r="Q471" i="22"/>
  <c r="L471" i="22"/>
  <c r="N471" i="22"/>
  <c r="AI472" i="22"/>
  <c r="AJ471" i="22"/>
  <c r="AO471" i="22"/>
  <c r="AD469" i="22"/>
  <c r="AE469" i="22"/>
  <c r="B472" i="22"/>
  <c r="C471" i="22"/>
  <c r="H471" i="22"/>
  <c r="F470" i="22"/>
  <c r="E470" i="22"/>
  <c r="D470" i="22"/>
  <c r="S473" i="22"/>
  <c r="Y472" i="22"/>
  <c r="W473" i="22"/>
  <c r="T472" i="22"/>
  <c r="V472" i="22"/>
  <c r="AM471" i="22"/>
  <c r="AL471" i="22"/>
  <c r="AB471" i="22"/>
  <c r="AG471" i="22"/>
  <c r="AA472" i="22"/>
  <c r="Q472" i="22"/>
  <c r="O473" i="22"/>
  <c r="K473" i="22"/>
  <c r="L472" i="22"/>
  <c r="AI473" i="22"/>
  <c r="AJ472" i="22"/>
  <c r="AO472" i="22"/>
  <c r="AE470" i="22"/>
  <c r="AD470" i="22"/>
  <c r="H472" i="22"/>
  <c r="C472" i="22"/>
  <c r="B473" i="22"/>
  <c r="F471" i="22"/>
  <c r="E471" i="22"/>
  <c r="D471" i="22"/>
  <c r="S474" i="22"/>
  <c r="T473" i="22"/>
  <c r="V473" i="22"/>
  <c r="Y473" i="22"/>
  <c r="W474" i="22"/>
  <c r="K474" i="22"/>
  <c r="Q473" i="22"/>
  <c r="L473" i="22"/>
  <c r="N473" i="22"/>
  <c r="AM472" i="22"/>
  <c r="AL472" i="22"/>
  <c r="O472" i="22"/>
  <c r="N472" i="22"/>
  <c r="AE471" i="22"/>
  <c r="AD471" i="22"/>
  <c r="AA473" i="22"/>
  <c r="AB472" i="22"/>
  <c r="AG472" i="22"/>
  <c r="AJ473" i="22"/>
  <c r="AI474" i="22"/>
  <c r="AO473" i="22"/>
  <c r="F472" i="22"/>
  <c r="D472" i="22"/>
  <c r="E472" i="22"/>
  <c r="C473" i="22"/>
  <c r="B474" i="22"/>
  <c r="H473" i="22"/>
  <c r="S475" i="22"/>
  <c r="T474" i="22"/>
  <c r="V474" i="22"/>
  <c r="Y474" i="22"/>
  <c r="W475" i="22"/>
  <c r="AD472" i="22"/>
  <c r="AE472" i="22"/>
  <c r="AM473" i="22"/>
  <c r="AL473" i="22"/>
  <c r="AG473" i="22"/>
  <c r="AA474" i="22"/>
  <c r="AB473" i="22"/>
  <c r="L474" i="22"/>
  <c r="K475" i="22"/>
  <c r="Q474" i="22"/>
  <c r="O475" i="22"/>
  <c r="AJ474" i="22"/>
  <c r="AI475" i="22"/>
  <c r="AO474" i="22"/>
  <c r="H474" i="22"/>
  <c r="B475" i="22"/>
  <c r="C474" i="22"/>
  <c r="D473" i="22"/>
  <c r="E473" i="22"/>
  <c r="F473" i="22"/>
  <c r="S476" i="22"/>
  <c r="T475" i="22"/>
  <c r="V475" i="22"/>
  <c r="Y475" i="22"/>
  <c r="W476" i="22"/>
  <c r="AI476" i="22"/>
  <c r="AJ475" i="22"/>
  <c r="AO475" i="22"/>
  <c r="AE473" i="22"/>
  <c r="AD473" i="22"/>
  <c r="O474" i="22"/>
  <c r="N474" i="22"/>
  <c r="K476" i="22"/>
  <c r="L475" i="22"/>
  <c r="N475" i="22"/>
  <c r="Q475" i="22"/>
  <c r="AM474" i="22"/>
  <c r="AL474" i="22"/>
  <c r="AA475" i="22"/>
  <c r="AB474" i="22"/>
  <c r="AG474" i="22"/>
  <c r="B476" i="22"/>
  <c r="C475" i="22"/>
  <c r="H475" i="22"/>
  <c r="E474" i="22"/>
  <c r="F474" i="22"/>
  <c r="D474" i="22"/>
  <c r="S477" i="22"/>
  <c r="T476" i="22"/>
  <c r="V476" i="22"/>
  <c r="Y476" i="22"/>
  <c r="W477" i="22"/>
  <c r="AI477" i="22"/>
  <c r="AJ476" i="22"/>
  <c r="AO476" i="22"/>
  <c r="AG475" i="22"/>
  <c r="AB475" i="22"/>
  <c r="AA476" i="22"/>
  <c r="AM475" i="22"/>
  <c r="AL475" i="22"/>
  <c r="AD474" i="22"/>
  <c r="AE474" i="22"/>
  <c r="Q476" i="22"/>
  <c r="O477" i="22"/>
  <c r="L476" i="22"/>
  <c r="K477" i="22"/>
  <c r="B477" i="22"/>
  <c r="H476" i="22"/>
  <c r="C476" i="22"/>
  <c r="F475" i="22"/>
  <c r="E475" i="22"/>
  <c r="D475" i="22"/>
  <c r="T477" i="22"/>
  <c r="V477" i="22"/>
  <c r="Y477" i="22"/>
  <c r="W478" i="22"/>
  <c r="S478" i="22"/>
  <c r="AD475" i="22"/>
  <c r="AE475" i="22"/>
  <c r="O476" i="22"/>
  <c r="N476" i="22"/>
  <c r="AA477" i="22"/>
  <c r="AG476" i="22"/>
  <c r="AB476" i="22"/>
  <c r="AM476" i="22"/>
  <c r="AL476" i="22"/>
  <c r="K478" i="22"/>
  <c r="L477" i="22"/>
  <c r="N477" i="22"/>
  <c r="Q477" i="22"/>
  <c r="AJ477" i="22"/>
  <c r="AI478" i="22"/>
  <c r="AO477" i="22"/>
  <c r="B478" i="22"/>
  <c r="H477" i="22"/>
  <c r="C477" i="22"/>
  <c r="F476" i="22"/>
  <c r="D476" i="22"/>
  <c r="E476" i="22"/>
  <c r="S479" i="22"/>
  <c r="Y478" i="22"/>
  <c r="W479" i="22"/>
  <c r="T478" i="22"/>
  <c r="V478" i="22"/>
  <c r="L478" i="22"/>
  <c r="K479" i="22"/>
  <c r="Q478" i="22"/>
  <c r="O479" i="22"/>
  <c r="AM477" i="22"/>
  <c r="AL477" i="22"/>
  <c r="AE476" i="22"/>
  <c r="AD476" i="22"/>
  <c r="AB477" i="22"/>
  <c r="AA478" i="22"/>
  <c r="AG477" i="22"/>
  <c r="AJ478" i="22"/>
  <c r="AI479" i="22"/>
  <c r="AO478" i="22"/>
  <c r="B479" i="22"/>
  <c r="C478" i="22"/>
  <c r="H478" i="22"/>
  <c r="F477" i="22"/>
  <c r="E477" i="22"/>
  <c r="D477" i="22"/>
  <c r="S480" i="22"/>
  <c r="Y479" i="22"/>
  <c r="W480" i="22"/>
  <c r="T479" i="22"/>
  <c r="V479" i="22"/>
  <c r="O478" i="22"/>
  <c r="N478" i="22"/>
  <c r="AI480" i="22"/>
  <c r="AJ479" i="22"/>
  <c r="AO479" i="22"/>
  <c r="AD477" i="22"/>
  <c r="AE477" i="22"/>
  <c r="K480" i="22"/>
  <c r="Q479" i="22"/>
  <c r="L479" i="22"/>
  <c r="N479" i="22"/>
  <c r="AM478" i="22"/>
  <c r="AL478" i="22"/>
  <c r="AG478" i="22"/>
  <c r="AB478" i="22"/>
  <c r="AA479" i="22"/>
  <c r="B480" i="22"/>
  <c r="H479" i="22"/>
  <c r="C479" i="22"/>
  <c r="D478" i="22"/>
  <c r="E478" i="22"/>
  <c r="F478" i="22"/>
  <c r="S481" i="22"/>
  <c r="Y480" i="22"/>
  <c r="W481" i="22"/>
  <c r="T480" i="22"/>
  <c r="V480" i="22"/>
  <c r="AI481" i="22"/>
  <c r="AJ480" i="22"/>
  <c r="AO480" i="22"/>
  <c r="Q480" i="22"/>
  <c r="O481" i="22"/>
  <c r="K481" i="22"/>
  <c r="L480" i="22"/>
  <c r="AM479" i="22"/>
  <c r="AL479" i="22"/>
  <c r="AG479" i="22"/>
  <c r="AA480" i="22"/>
  <c r="AB479" i="22"/>
  <c r="AE478" i="22"/>
  <c r="AD478" i="22"/>
  <c r="B481" i="22"/>
  <c r="C480" i="22"/>
  <c r="H480" i="22"/>
  <c r="E479" i="22"/>
  <c r="F479" i="22"/>
  <c r="D479" i="22"/>
  <c r="S482" i="22"/>
  <c r="Y481" i="22"/>
  <c r="W482" i="22"/>
  <c r="T481" i="22"/>
  <c r="V481" i="22"/>
  <c r="AJ481" i="22"/>
  <c r="AI482" i="22"/>
  <c r="AO481" i="22"/>
  <c r="AD479" i="22"/>
  <c r="AE479" i="22"/>
  <c r="AM480" i="22"/>
  <c r="AL480" i="22"/>
  <c r="AA481" i="22"/>
  <c r="AG480" i="22"/>
  <c r="AB480" i="22"/>
  <c r="O480" i="22"/>
  <c r="N480" i="22"/>
  <c r="K482" i="22"/>
  <c r="L481" i="22"/>
  <c r="N481" i="22"/>
  <c r="Q481" i="22"/>
  <c r="F480" i="22"/>
  <c r="D480" i="22"/>
  <c r="E480" i="22"/>
  <c r="B482" i="22"/>
  <c r="H481" i="22"/>
  <c r="C481" i="22"/>
  <c r="T482" i="22"/>
  <c r="V482" i="22"/>
  <c r="S483" i="22"/>
  <c r="Y482" i="22"/>
  <c r="W483" i="22"/>
  <c r="AM481" i="22"/>
  <c r="AL481" i="22"/>
  <c r="AA482" i="22"/>
  <c r="AB481" i="22"/>
  <c r="AG481" i="22"/>
  <c r="AJ482" i="22"/>
  <c r="AI483" i="22"/>
  <c r="AO482" i="22"/>
  <c r="L482" i="22"/>
  <c r="K483" i="22"/>
  <c r="Q482" i="22"/>
  <c r="O483" i="22"/>
  <c r="AE480" i="22"/>
  <c r="AD480" i="22"/>
  <c r="D481" i="22"/>
  <c r="F481" i="22"/>
  <c r="E481" i="22"/>
  <c r="H482" i="22"/>
  <c r="B483" i="22"/>
  <c r="C482" i="22"/>
  <c r="Y483" i="22"/>
  <c r="W484" i="22"/>
  <c r="S484" i="22"/>
  <c r="T483" i="22"/>
  <c r="V483" i="22"/>
  <c r="K484" i="22"/>
  <c r="Q483" i="22"/>
  <c r="L483" i="22"/>
  <c r="N483" i="22"/>
  <c r="AM482" i="22"/>
  <c r="AL482" i="22"/>
  <c r="AI484" i="22"/>
  <c r="AJ483" i="22"/>
  <c r="AO483" i="22"/>
  <c r="AA483" i="22"/>
  <c r="AG482" i="22"/>
  <c r="AB482" i="22"/>
  <c r="O482" i="22"/>
  <c r="N482" i="22"/>
  <c r="AE481" i="22"/>
  <c r="AD481" i="22"/>
  <c r="C483" i="22"/>
  <c r="H483" i="22"/>
  <c r="B484" i="22"/>
  <c r="D482" i="22"/>
  <c r="E482" i="22"/>
  <c r="F482" i="22"/>
  <c r="T484" i="22"/>
  <c r="V484" i="22"/>
  <c r="S485" i="22"/>
  <c r="Y484" i="22"/>
  <c r="W485" i="22"/>
  <c r="AE482" i="22"/>
  <c r="AD482" i="22"/>
  <c r="Q484" i="22"/>
  <c r="O485" i="22"/>
  <c r="L484" i="22"/>
  <c r="K485" i="22"/>
  <c r="AB483" i="22"/>
  <c r="AA484" i="22"/>
  <c r="AG483" i="22"/>
  <c r="AM483" i="22"/>
  <c r="AL483" i="22"/>
  <c r="AI485" i="22"/>
  <c r="AJ484" i="22"/>
  <c r="AO484" i="22"/>
  <c r="C484" i="22"/>
  <c r="H484" i="22"/>
  <c r="B485" i="22"/>
  <c r="F483" i="22"/>
  <c r="E483" i="22"/>
  <c r="D483" i="22"/>
  <c r="T485" i="22"/>
  <c r="V485" i="22"/>
  <c r="Y485" i="22"/>
  <c r="W486" i="22"/>
  <c r="S486" i="22"/>
  <c r="K486" i="22"/>
  <c r="Q485" i="22"/>
  <c r="L485" i="22"/>
  <c r="N485" i="22"/>
  <c r="AM484" i="22"/>
  <c r="AL484" i="22"/>
  <c r="AG484" i="22"/>
  <c r="AB484" i="22"/>
  <c r="AA485" i="22"/>
  <c r="AJ485" i="22"/>
  <c r="AI486" i="22"/>
  <c r="AO485" i="22"/>
  <c r="AE483" i="22"/>
  <c r="AD483" i="22"/>
  <c r="O484" i="22"/>
  <c r="N484" i="22"/>
  <c r="H485" i="22"/>
  <c r="B486" i="22"/>
  <c r="C485" i="22"/>
  <c r="D484" i="22"/>
  <c r="E484" i="22"/>
  <c r="F484" i="22"/>
  <c r="Y486" i="22"/>
  <c r="W487" i="22"/>
  <c r="S487" i="22"/>
  <c r="T486" i="22"/>
  <c r="V486" i="22"/>
  <c r="L486" i="22"/>
  <c r="K487" i="22"/>
  <c r="Q486" i="22"/>
  <c r="O487" i="22"/>
  <c r="AG485" i="22"/>
  <c r="AB485" i="22"/>
  <c r="AA486" i="22"/>
  <c r="AD484" i="22"/>
  <c r="AE484" i="22"/>
  <c r="AM485" i="22"/>
  <c r="AL485" i="22"/>
  <c r="AJ486" i="22"/>
  <c r="AI487" i="22"/>
  <c r="AO486" i="22"/>
  <c r="B487" i="22"/>
  <c r="C486" i="22"/>
  <c r="H486" i="22"/>
  <c r="F485" i="22"/>
  <c r="E485" i="22"/>
  <c r="D485" i="22"/>
  <c r="Y487" i="22"/>
  <c r="W488" i="22"/>
  <c r="T487" i="22"/>
  <c r="V487" i="22"/>
  <c r="S488" i="22"/>
  <c r="AM486" i="22"/>
  <c r="AL486" i="22"/>
  <c r="AI488" i="22"/>
  <c r="AJ487" i="22"/>
  <c r="AO487" i="22"/>
  <c r="AG486" i="22"/>
  <c r="AA487" i="22"/>
  <c r="AB486" i="22"/>
  <c r="O486" i="22"/>
  <c r="N486" i="22"/>
  <c r="K488" i="22"/>
  <c r="Q487" i="22"/>
  <c r="L487" i="22"/>
  <c r="N487" i="22"/>
  <c r="AD485" i="22"/>
  <c r="AE485" i="22"/>
  <c r="H487" i="22"/>
  <c r="C487" i="22"/>
  <c r="B488" i="22"/>
  <c r="F486" i="22"/>
  <c r="E486" i="22"/>
  <c r="D486" i="22"/>
  <c r="S489" i="22"/>
  <c r="Y488" i="22"/>
  <c r="W489" i="22"/>
  <c r="T488" i="22"/>
  <c r="V488" i="22"/>
  <c r="Q488" i="22"/>
  <c r="O489" i="22"/>
  <c r="K489" i="22"/>
  <c r="L488" i="22"/>
  <c r="AB487" i="22"/>
  <c r="AA488" i="22"/>
  <c r="AG487" i="22"/>
  <c r="AE486" i="22"/>
  <c r="AD486" i="22"/>
  <c r="AI489" i="22"/>
  <c r="AJ488" i="22"/>
  <c r="AO488" i="22"/>
  <c r="AM487" i="22"/>
  <c r="AL487" i="22"/>
  <c r="E487" i="22"/>
  <c r="F487" i="22"/>
  <c r="D487" i="22"/>
  <c r="H488" i="22"/>
  <c r="C488" i="22"/>
  <c r="B489" i="22"/>
  <c r="S490" i="22"/>
  <c r="T489" i="22"/>
  <c r="V489" i="22"/>
  <c r="Y489" i="22"/>
  <c r="W490" i="22"/>
  <c r="K490" i="22"/>
  <c r="L489" i="22"/>
  <c r="N489" i="22"/>
  <c r="Q489" i="22"/>
  <c r="O488" i="22"/>
  <c r="N488" i="22"/>
  <c r="AJ489" i="22"/>
  <c r="AI490" i="22"/>
  <c r="AO489" i="22"/>
  <c r="AE487" i="22"/>
  <c r="AD487" i="22"/>
  <c r="AM488" i="22"/>
  <c r="AL488" i="22"/>
  <c r="AA489" i="22"/>
  <c r="AG488" i="22"/>
  <c r="AB488" i="22"/>
  <c r="B490" i="22"/>
  <c r="C489" i="22"/>
  <c r="H489" i="22"/>
  <c r="F488" i="22"/>
  <c r="D488" i="22"/>
  <c r="E488" i="22"/>
  <c r="Y490" i="22"/>
  <c r="W491" i="22"/>
  <c r="S491" i="22"/>
  <c r="T490" i="22"/>
  <c r="V490" i="22"/>
  <c r="L490" i="22"/>
  <c r="K491" i="22"/>
  <c r="Q490" i="22"/>
  <c r="O491" i="22"/>
  <c r="AG489" i="22"/>
  <c r="AB489" i="22"/>
  <c r="AA490" i="22"/>
  <c r="AJ490" i="22"/>
  <c r="AI491" i="22"/>
  <c r="AO490" i="22"/>
  <c r="AM489" i="22"/>
  <c r="AL489" i="22"/>
  <c r="AD488" i="22"/>
  <c r="AE488" i="22"/>
  <c r="D489" i="22"/>
  <c r="F489" i="22"/>
  <c r="E489" i="22"/>
  <c r="B491" i="22"/>
  <c r="H490" i="22"/>
  <c r="C490" i="22"/>
  <c r="S492" i="22"/>
  <c r="T491" i="22"/>
  <c r="V491" i="22"/>
  <c r="Y491" i="22"/>
  <c r="W492" i="22"/>
  <c r="AE489" i="22"/>
  <c r="AD489" i="22"/>
  <c r="O490" i="22"/>
  <c r="N490" i="22"/>
  <c r="AM490" i="22"/>
  <c r="AL490" i="22"/>
  <c r="AG490" i="22"/>
  <c r="AA491" i="22"/>
  <c r="AB490" i="22"/>
  <c r="K492" i="22"/>
  <c r="Q491" i="22"/>
  <c r="L491" i="22"/>
  <c r="N491" i="22"/>
  <c r="AI492" i="22"/>
  <c r="AJ491" i="22"/>
  <c r="AO491" i="22"/>
  <c r="E490" i="22"/>
  <c r="F490" i="22"/>
  <c r="D490" i="22"/>
  <c r="C491" i="22"/>
  <c r="B492" i="22"/>
  <c r="H491" i="22"/>
  <c r="T492" i="22"/>
  <c r="V492" i="22"/>
  <c r="Y492" i="22"/>
  <c r="W493" i="22"/>
  <c r="S493" i="22"/>
  <c r="Q492" i="22"/>
  <c r="O493" i="22"/>
  <c r="L492" i="22"/>
  <c r="K493" i="22"/>
  <c r="AI493" i="22"/>
  <c r="AJ492" i="22"/>
  <c r="AO492" i="22"/>
  <c r="AG491" i="22"/>
  <c r="AB491" i="22"/>
  <c r="AA492" i="22"/>
  <c r="AM491" i="22"/>
  <c r="AL491" i="22"/>
  <c r="AE490" i="22"/>
  <c r="AD490" i="22"/>
  <c r="C492" i="22"/>
  <c r="H492" i="22"/>
  <c r="B493" i="22"/>
  <c r="D491" i="22"/>
  <c r="F491" i="22"/>
  <c r="E491" i="22"/>
  <c r="T493" i="22"/>
  <c r="V493" i="22"/>
  <c r="S494" i="22"/>
  <c r="Y493" i="22"/>
  <c r="W494" i="22"/>
  <c r="K494" i="22"/>
  <c r="L493" i="22"/>
  <c r="N493" i="22"/>
  <c r="Q493" i="22"/>
  <c r="O492" i="22"/>
  <c r="N492" i="22"/>
  <c r="AE491" i="22"/>
  <c r="AD491" i="22"/>
  <c r="AJ493" i="22"/>
  <c r="AI494" i="22"/>
  <c r="AO493" i="22"/>
  <c r="AG492" i="22"/>
  <c r="AA493" i="22"/>
  <c r="AB492" i="22"/>
  <c r="AM492" i="22"/>
  <c r="AL492" i="22"/>
  <c r="B494" i="22"/>
  <c r="C493" i="22"/>
  <c r="H493" i="22"/>
  <c r="D492" i="22"/>
  <c r="E492" i="22"/>
  <c r="F492" i="22"/>
  <c r="Y494" i="22"/>
  <c r="W495" i="22"/>
  <c r="S495" i="22"/>
  <c r="T494" i="22"/>
  <c r="V494" i="22"/>
  <c r="AA494" i="22"/>
  <c r="AB493" i="22"/>
  <c r="AG493" i="22"/>
  <c r="AE492" i="22"/>
  <c r="AD492" i="22"/>
  <c r="L494" i="22"/>
  <c r="K495" i="22"/>
  <c r="Q494" i="22"/>
  <c r="O495" i="22"/>
  <c r="AJ494" i="22"/>
  <c r="AI495" i="22"/>
  <c r="AO494" i="22"/>
  <c r="AM493" i="22"/>
  <c r="AL493" i="22"/>
  <c r="F493" i="22"/>
  <c r="E493" i="22"/>
  <c r="D493" i="22"/>
  <c r="H494" i="22"/>
  <c r="B495" i="22"/>
  <c r="C494" i="22"/>
  <c r="T495" i="22"/>
  <c r="V495" i="22"/>
  <c r="Y495" i="22"/>
  <c r="W496" i="22"/>
  <c r="S496" i="22"/>
  <c r="AB494" i="22"/>
  <c r="AG494" i="22"/>
  <c r="AA495" i="22"/>
  <c r="O494" i="22"/>
  <c r="N494" i="22"/>
  <c r="AE493" i="22"/>
  <c r="AD493" i="22"/>
  <c r="AI496" i="22"/>
  <c r="AJ495" i="22"/>
  <c r="AO495" i="22"/>
  <c r="K496" i="22"/>
  <c r="Q495" i="22"/>
  <c r="L495" i="22"/>
  <c r="N495" i="22"/>
  <c r="AM494" i="22"/>
  <c r="AL494" i="22"/>
  <c r="D494" i="22"/>
  <c r="E494" i="22"/>
  <c r="F494" i="22"/>
  <c r="H495" i="22"/>
  <c r="B496" i="22"/>
  <c r="C495" i="22"/>
  <c r="S497" i="22"/>
  <c r="T496" i="22"/>
  <c r="V496" i="22"/>
  <c r="Y496" i="22"/>
  <c r="W497" i="22"/>
  <c r="Q496" i="22"/>
  <c r="O497" i="22"/>
  <c r="K497" i="22"/>
  <c r="L496" i="22"/>
  <c r="AD494" i="22"/>
  <c r="AE494" i="22"/>
  <c r="AI497" i="22"/>
  <c r="AJ496" i="22"/>
  <c r="AO496" i="22"/>
  <c r="AA496" i="22"/>
  <c r="AB495" i="22"/>
  <c r="AG495" i="22"/>
  <c r="AM495" i="22"/>
  <c r="AL495" i="22"/>
  <c r="H496" i="22"/>
  <c r="B497" i="22"/>
  <c r="C496" i="22"/>
  <c r="F495" i="22"/>
  <c r="D495" i="22"/>
  <c r="E495" i="22"/>
  <c r="S498" i="22"/>
  <c r="T497" i="22"/>
  <c r="V497" i="22"/>
  <c r="Y497" i="22"/>
  <c r="W498" i="22"/>
  <c r="AG496" i="22"/>
  <c r="AA497" i="22"/>
  <c r="AB496" i="22"/>
  <c r="AE495" i="22"/>
  <c r="AD495" i="22"/>
  <c r="AJ497" i="22"/>
  <c r="AI498" i="22"/>
  <c r="AO497" i="22"/>
  <c r="K498" i="22"/>
  <c r="L497" i="22"/>
  <c r="N497" i="22"/>
  <c r="Q497" i="22"/>
  <c r="AM496" i="22"/>
  <c r="AL496" i="22"/>
  <c r="O496" i="22"/>
  <c r="N496" i="22"/>
  <c r="C497" i="22"/>
  <c r="H497" i="22"/>
  <c r="B498" i="22"/>
  <c r="E496" i="22"/>
  <c r="F496" i="22"/>
  <c r="D496" i="22"/>
  <c r="T498" i="22"/>
  <c r="V498" i="22"/>
  <c r="Y498" i="22"/>
  <c r="W499" i="22"/>
  <c r="S499" i="22"/>
  <c r="AM497" i="22"/>
  <c r="AL497" i="22"/>
  <c r="AB497" i="22"/>
  <c r="AA498" i="22"/>
  <c r="AG497" i="22"/>
  <c r="L498" i="22"/>
  <c r="K499" i="22"/>
  <c r="Q498" i="22"/>
  <c r="O499" i="22"/>
  <c r="AJ498" i="22"/>
  <c r="AI499" i="22"/>
  <c r="AO498" i="22"/>
  <c r="AE496" i="22"/>
  <c r="AD496" i="22"/>
  <c r="F497" i="22"/>
  <c r="E497" i="22"/>
  <c r="D497" i="22"/>
  <c r="C498" i="22"/>
  <c r="H498" i="22"/>
  <c r="B499" i="22"/>
  <c r="S500" i="22"/>
  <c r="Y499" i="22"/>
  <c r="W500" i="22"/>
  <c r="T499" i="22"/>
  <c r="V499" i="22"/>
  <c r="AI500" i="22"/>
  <c r="AJ499" i="22"/>
  <c r="AO499" i="22"/>
  <c r="O498" i="22"/>
  <c r="N498" i="22"/>
  <c r="K500" i="22"/>
  <c r="L499" i="22"/>
  <c r="N499" i="22"/>
  <c r="Q499" i="22"/>
  <c r="AE497" i="22"/>
  <c r="AD497" i="22"/>
  <c r="AM498" i="22"/>
  <c r="AL498" i="22"/>
  <c r="AB498" i="22"/>
  <c r="AG498" i="22"/>
  <c r="AA499" i="22"/>
  <c r="B500" i="22"/>
  <c r="C499" i="22"/>
  <c r="H499" i="22"/>
  <c r="E498" i="22"/>
  <c r="D498" i="22"/>
  <c r="F498" i="22"/>
  <c r="T500" i="22"/>
  <c r="V500" i="22"/>
  <c r="S501" i="22"/>
  <c r="Y500" i="22"/>
  <c r="W501" i="22"/>
  <c r="AG499" i="22"/>
  <c r="AA500" i="22"/>
  <c r="AB499" i="22"/>
  <c r="Q500" i="22"/>
  <c r="O501" i="22"/>
  <c r="L500" i="22"/>
  <c r="K501" i="22"/>
  <c r="AI501" i="22"/>
  <c r="AJ500" i="22"/>
  <c r="AO500" i="22"/>
  <c r="AD498" i="22"/>
  <c r="AE498" i="22"/>
  <c r="AM499" i="22"/>
  <c r="AL499" i="22"/>
  <c r="C500" i="22"/>
  <c r="H500" i="22"/>
  <c r="B501" i="22"/>
  <c r="D499" i="22"/>
  <c r="E499" i="22"/>
  <c r="F499" i="22"/>
  <c r="T501" i="22"/>
  <c r="V501" i="22"/>
  <c r="Y501" i="22"/>
  <c r="W502" i="22"/>
  <c r="S502" i="22"/>
  <c r="AJ501" i="22"/>
  <c r="AI502" i="22"/>
  <c r="AO501" i="22"/>
  <c r="O500" i="22"/>
  <c r="N500" i="22"/>
  <c r="AM500" i="22"/>
  <c r="AL500" i="22"/>
  <c r="K502" i="22"/>
  <c r="Q501" i="22"/>
  <c r="L501" i="22"/>
  <c r="N501" i="22"/>
  <c r="AA501" i="22"/>
  <c r="AB500" i="22"/>
  <c r="AG500" i="22"/>
  <c r="AE499" i="22"/>
  <c r="AD499" i="22"/>
  <c r="F500" i="22"/>
  <c r="E500" i="22"/>
  <c r="D500" i="22"/>
  <c r="C501" i="22"/>
  <c r="H501" i="22"/>
  <c r="B502" i="22"/>
  <c r="S503" i="22"/>
  <c r="Y502" i="22"/>
  <c r="W503" i="22"/>
  <c r="T502" i="22"/>
  <c r="V502" i="22"/>
  <c r="AA502" i="22"/>
  <c r="AB501" i="22"/>
  <c r="AG501" i="22"/>
  <c r="AM501" i="22"/>
  <c r="AL501" i="22"/>
  <c r="AJ502" i="22"/>
  <c r="AI503" i="22"/>
  <c r="AO502" i="22"/>
  <c r="AE500" i="22"/>
  <c r="AD500" i="22"/>
  <c r="L502" i="22"/>
  <c r="K503" i="22"/>
  <c r="Q502" i="22"/>
  <c r="O503" i="22"/>
  <c r="H502" i="22"/>
  <c r="C502" i="22"/>
  <c r="B503" i="22"/>
  <c r="F501" i="22"/>
  <c r="E501" i="22"/>
  <c r="D501" i="22"/>
  <c r="Y503" i="22"/>
  <c r="W504" i="22"/>
  <c r="S504" i="22"/>
  <c r="T503" i="22"/>
  <c r="V503" i="22"/>
  <c r="K504" i="22"/>
  <c r="L503" i="22"/>
  <c r="N503" i="22"/>
  <c r="Q503" i="22"/>
  <c r="AI504" i="22"/>
  <c r="AJ503" i="22"/>
  <c r="AO503" i="22"/>
  <c r="AA503" i="22"/>
  <c r="AB502" i="22"/>
  <c r="AG502" i="22"/>
  <c r="AE501" i="22"/>
  <c r="AD501" i="22"/>
  <c r="O502" i="22"/>
  <c r="N502" i="22"/>
  <c r="AM502" i="22"/>
  <c r="AL502" i="22"/>
  <c r="E502" i="22"/>
  <c r="F502" i="22"/>
  <c r="D502" i="22"/>
  <c r="H503" i="22"/>
  <c r="B504" i="22"/>
  <c r="C503" i="22"/>
  <c r="Y504" i="22"/>
  <c r="W505" i="22"/>
  <c r="T504" i="22"/>
  <c r="V504" i="22"/>
  <c r="S505" i="22"/>
  <c r="AM503" i="22"/>
  <c r="AL503" i="22"/>
  <c r="Q504" i="22"/>
  <c r="O505" i="22"/>
  <c r="K505" i="22"/>
  <c r="L504" i="22"/>
  <c r="AB503" i="22"/>
  <c r="AA504" i="22"/>
  <c r="AG503" i="22"/>
  <c r="AE502" i="22"/>
  <c r="AD502" i="22"/>
  <c r="AI505" i="22"/>
  <c r="AJ504" i="22"/>
  <c r="AO504" i="22"/>
  <c r="F503" i="22"/>
  <c r="E503" i="22"/>
  <c r="D503" i="22"/>
  <c r="C504" i="22"/>
  <c r="H504" i="22"/>
  <c r="B505" i="22"/>
  <c r="S506" i="22"/>
  <c r="Y505" i="22"/>
  <c r="W506" i="22"/>
  <c r="T505" i="22"/>
  <c r="V505" i="22"/>
  <c r="AB504" i="22"/>
  <c r="AG504" i="22"/>
  <c r="AA505" i="22"/>
  <c r="AM504" i="22"/>
  <c r="AL504" i="22"/>
  <c r="K506" i="22"/>
  <c r="Q505" i="22"/>
  <c r="L505" i="22"/>
  <c r="N505" i="22"/>
  <c r="O504" i="22"/>
  <c r="N504" i="22"/>
  <c r="AJ505" i="22"/>
  <c r="AI506" i="22"/>
  <c r="AO505" i="22"/>
  <c r="AD503" i="22"/>
  <c r="AE503" i="22"/>
  <c r="C505" i="22"/>
  <c r="B506" i="22"/>
  <c r="H505" i="22"/>
  <c r="F504" i="22"/>
  <c r="D504" i="22"/>
  <c r="E504" i="22"/>
  <c r="S507" i="22"/>
  <c r="Y506" i="22"/>
  <c r="W507" i="22"/>
  <c r="T506" i="22"/>
  <c r="V506" i="22"/>
  <c r="AD504" i="22"/>
  <c r="AE504" i="22"/>
  <c r="AJ506" i="22"/>
  <c r="AI507" i="22"/>
  <c r="AO506" i="22"/>
  <c r="L506" i="22"/>
  <c r="K507" i="22"/>
  <c r="Q506" i="22"/>
  <c r="O507" i="22"/>
  <c r="AA506" i="22"/>
  <c r="AB505" i="22"/>
  <c r="AG505" i="22"/>
  <c r="AM505" i="22"/>
  <c r="AL505" i="22"/>
  <c r="C506" i="22"/>
  <c r="B507" i="22"/>
  <c r="H506" i="22"/>
  <c r="E505" i="22"/>
  <c r="F505" i="22"/>
  <c r="D505" i="22"/>
  <c r="T507" i="22"/>
  <c r="V507" i="22"/>
  <c r="Y507" i="22"/>
  <c r="W508" i="22"/>
  <c r="S508" i="22"/>
  <c r="AM506" i="22"/>
  <c r="AL506" i="22"/>
  <c r="AI508" i="22"/>
  <c r="AJ507" i="22"/>
  <c r="AO507" i="22"/>
  <c r="AG506" i="22"/>
  <c r="AB506" i="22"/>
  <c r="AA507" i="22"/>
  <c r="AD505" i="22"/>
  <c r="AE505" i="22"/>
  <c r="O506" i="22"/>
  <c r="N506" i="22"/>
  <c r="K508" i="22"/>
  <c r="Q507" i="22"/>
  <c r="L507" i="22"/>
  <c r="N507" i="22"/>
  <c r="F506" i="22"/>
  <c r="D506" i="22"/>
  <c r="E506" i="22"/>
  <c r="C507" i="22"/>
  <c r="H507" i="22"/>
  <c r="B508" i="22"/>
  <c r="S509" i="22"/>
  <c r="T508" i="22"/>
  <c r="V508" i="22"/>
  <c r="Y508" i="22"/>
  <c r="W509" i="22"/>
  <c r="AD506" i="22"/>
  <c r="AE506" i="22"/>
  <c r="AI509" i="22"/>
  <c r="AJ508" i="22"/>
  <c r="AO508" i="22"/>
  <c r="Q508" i="22"/>
  <c r="O509" i="22"/>
  <c r="L508" i="22"/>
  <c r="K509" i="22"/>
  <c r="AG507" i="22"/>
  <c r="AB507" i="22"/>
  <c r="AA508" i="22"/>
  <c r="AM507" i="22"/>
  <c r="AL507" i="22"/>
  <c r="H508" i="22"/>
  <c r="B509" i="22"/>
  <c r="C508" i="22"/>
  <c r="D507" i="22"/>
  <c r="E507" i="22"/>
  <c r="F507" i="22"/>
  <c r="S510" i="22"/>
  <c r="T509" i="22"/>
  <c r="V509" i="22"/>
  <c r="Y509" i="22"/>
  <c r="W510" i="22"/>
  <c r="K510" i="22"/>
  <c r="L509" i="22"/>
  <c r="N509" i="22"/>
  <c r="Q509" i="22"/>
  <c r="AM508" i="22"/>
  <c r="AL508" i="22"/>
  <c r="AJ509" i="22"/>
  <c r="AI510" i="22"/>
  <c r="AO509" i="22"/>
  <c r="AE507" i="22"/>
  <c r="AD507" i="22"/>
  <c r="AB508" i="22"/>
  <c r="AG508" i="22"/>
  <c r="AA509" i="22"/>
  <c r="O508" i="22"/>
  <c r="N508" i="22"/>
  <c r="H509" i="22"/>
  <c r="C509" i="22"/>
  <c r="B510" i="22"/>
  <c r="E508" i="22"/>
  <c r="D508" i="22"/>
  <c r="F508" i="22"/>
  <c r="T510" i="22"/>
  <c r="V510" i="22"/>
  <c r="S511" i="22"/>
  <c r="Y510" i="22"/>
  <c r="W511" i="22"/>
  <c r="AE508" i="22"/>
  <c r="AD508" i="22"/>
  <c r="AJ510" i="22"/>
  <c r="AI511" i="22"/>
  <c r="AO510" i="22"/>
  <c r="AM509" i="22"/>
  <c r="AL509" i="22"/>
  <c r="L510" i="22"/>
  <c r="K511" i="22"/>
  <c r="Q510" i="22"/>
  <c r="O511" i="22"/>
  <c r="AB509" i="22"/>
  <c r="AA510" i="22"/>
  <c r="AG509" i="22"/>
  <c r="F509" i="22"/>
  <c r="E509" i="22"/>
  <c r="D509" i="22"/>
  <c r="H510" i="22"/>
  <c r="B511" i="22"/>
  <c r="C510" i="22"/>
  <c r="Y511" i="22"/>
  <c r="W512" i="22"/>
  <c r="S512" i="22"/>
  <c r="T511" i="22"/>
  <c r="V511" i="22"/>
  <c r="AD509" i="22"/>
  <c r="AE509" i="22"/>
  <c r="AM510" i="22"/>
  <c r="AL510" i="22"/>
  <c r="AA511" i="22"/>
  <c r="AG510" i="22"/>
  <c r="AB510" i="22"/>
  <c r="O510" i="22"/>
  <c r="N510" i="22"/>
  <c r="AI512" i="22"/>
  <c r="AJ511" i="22"/>
  <c r="AO511" i="22"/>
  <c r="K512" i="22"/>
  <c r="L511" i="22"/>
  <c r="N511" i="22"/>
  <c r="Q511" i="22"/>
  <c r="C511" i="22"/>
  <c r="H511" i="22"/>
  <c r="B512" i="22"/>
  <c r="E510" i="22"/>
  <c r="D510" i="22"/>
  <c r="F510" i="22"/>
  <c r="S513" i="22"/>
  <c r="T512" i="22"/>
  <c r="V512" i="22"/>
  <c r="Y512" i="22"/>
  <c r="W513" i="22"/>
  <c r="Q512" i="22"/>
  <c r="O513" i="22"/>
  <c r="K513" i="22"/>
  <c r="L512" i="22"/>
  <c r="AG511" i="22"/>
  <c r="AA512" i="22"/>
  <c r="AB511" i="22"/>
  <c r="AI513" i="22"/>
  <c r="AJ512" i="22"/>
  <c r="AO512" i="22"/>
  <c r="AM511" i="22"/>
  <c r="AL511" i="22"/>
  <c r="AD510" i="22"/>
  <c r="AE510" i="22"/>
  <c r="B513" i="22"/>
  <c r="C512" i="22"/>
  <c r="H512" i="22"/>
  <c r="D511" i="22"/>
  <c r="E511" i="22"/>
  <c r="F511" i="22"/>
  <c r="S514" i="22"/>
  <c r="T513" i="22"/>
  <c r="V513" i="22"/>
  <c r="Y513" i="22"/>
  <c r="W514" i="22"/>
  <c r="AD511" i="22"/>
  <c r="AE511" i="22"/>
  <c r="K514" i="22"/>
  <c r="Q513" i="22"/>
  <c r="L513" i="22"/>
  <c r="N513" i="22"/>
  <c r="AJ513" i="22"/>
  <c r="AI514" i="22"/>
  <c r="AO513" i="22"/>
  <c r="O512" i="22"/>
  <c r="N512" i="22"/>
  <c r="AB512" i="22"/>
  <c r="AG512" i="22"/>
  <c r="AA513" i="22"/>
  <c r="AM512" i="22"/>
  <c r="AL512" i="22"/>
  <c r="H513" i="22"/>
  <c r="C513" i="22"/>
  <c r="B514" i="22"/>
  <c r="F512" i="22"/>
  <c r="E512" i="22"/>
  <c r="D512" i="22"/>
  <c r="Y514" i="22"/>
  <c r="W515" i="22"/>
  <c r="S515" i="22"/>
  <c r="T514" i="22"/>
  <c r="V514" i="22"/>
  <c r="AE512" i="22"/>
  <c r="AD512" i="22"/>
  <c r="AJ514" i="22"/>
  <c r="AI515" i="22"/>
  <c r="AO514" i="22"/>
  <c r="L514" i="22"/>
  <c r="K515" i="22"/>
  <c r="Q514" i="22"/>
  <c r="O515" i="22"/>
  <c r="AG513" i="22"/>
  <c r="AA514" i="22"/>
  <c r="AB513" i="22"/>
  <c r="AM513" i="22"/>
  <c r="AL513" i="22"/>
  <c r="H514" i="22"/>
  <c r="B515" i="22"/>
  <c r="C514" i="22"/>
  <c r="F513" i="22"/>
  <c r="D513" i="22"/>
  <c r="E513" i="22"/>
  <c r="S516" i="22"/>
  <c r="T515" i="22"/>
  <c r="V515" i="22"/>
  <c r="Y515" i="22"/>
  <c r="W516" i="22"/>
  <c r="AG514" i="22"/>
  <c r="AA515" i="22"/>
  <c r="AB514" i="22"/>
  <c r="O514" i="22"/>
  <c r="N514" i="22"/>
  <c r="AD513" i="22"/>
  <c r="AE513" i="22"/>
  <c r="K516" i="22"/>
  <c r="Q515" i="22"/>
  <c r="L515" i="22"/>
  <c r="N515" i="22"/>
  <c r="AM514" i="22"/>
  <c r="AL514" i="22"/>
  <c r="AI516" i="22"/>
  <c r="AJ515" i="22"/>
  <c r="AO515" i="22"/>
  <c r="B516" i="22"/>
  <c r="C515" i="22"/>
  <c r="H515" i="22"/>
  <c r="F514" i="22"/>
  <c r="E514" i="22"/>
  <c r="D514" i="22"/>
  <c r="Y516" i="22"/>
  <c r="W517" i="22"/>
  <c r="S517" i="22"/>
  <c r="T516" i="22"/>
  <c r="V516" i="22"/>
  <c r="AI517" i="22"/>
  <c r="AJ516" i="22"/>
  <c r="AO516" i="22"/>
  <c r="AE514" i="22"/>
  <c r="AD514" i="22"/>
  <c r="Q516" i="22"/>
  <c r="O517" i="22"/>
  <c r="L516" i="22"/>
  <c r="K517" i="22"/>
  <c r="AA516" i="22"/>
  <c r="AB515" i="22"/>
  <c r="AG515" i="22"/>
  <c r="AM515" i="22"/>
  <c r="AL515" i="22"/>
  <c r="F515" i="22"/>
  <c r="E515" i="22"/>
  <c r="D515" i="22"/>
  <c r="H516" i="22"/>
  <c r="B517" i="22"/>
  <c r="C516" i="22"/>
  <c r="Y517" i="22"/>
  <c r="W518" i="22"/>
  <c r="S518" i="22"/>
  <c r="T517" i="22"/>
  <c r="V517" i="22"/>
  <c r="AD515" i="22"/>
  <c r="AE515" i="22"/>
  <c r="AJ517" i="22"/>
  <c r="AI518" i="22"/>
  <c r="AO517" i="22"/>
  <c r="O516" i="22"/>
  <c r="N516" i="22"/>
  <c r="AM516" i="22"/>
  <c r="AL516" i="22"/>
  <c r="K518" i="22"/>
  <c r="Q517" i="22"/>
  <c r="L517" i="22"/>
  <c r="N517" i="22"/>
  <c r="AA517" i="22"/>
  <c r="AB516" i="22"/>
  <c r="AG516" i="22"/>
  <c r="F516" i="22"/>
  <c r="D516" i="22"/>
  <c r="E516" i="22"/>
  <c r="H517" i="22"/>
  <c r="C517" i="22"/>
  <c r="B518" i="22"/>
  <c r="Y518" i="22"/>
  <c r="W519" i="22"/>
  <c r="S519" i="22"/>
  <c r="T518" i="22"/>
  <c r="V518" i="22"/>
  <c r="AM517" i="22"/>
  <c r="AL517" i="22"/>
  <c r="AJ518" i="22"/>
  <c r="AI519" i="22"/>
  <c r="AO518" i="22"/>
  <c r="AB517" i="22"/>
  <c r="AA518" i="22"/>
  <c r="AG517" i="22"/>
  <c r="AD516" i="22"/>
  <c r="AE516" i="22"/>
  <c r="L518" i="22"/>
  <c r="K519" i="22"/>
  <c r="Q518" i="22"/>
  <c r="O519" i="22"/>
  <c r="F517" i="22"/>
  <c r="D517" i="22"/>
  <c r="E517" i="22"/>
  <c r="H518" i="22"/>
  <c r="C518" i="22"/>
  <c r="B519" i="22"/>
  <c r="Y519" i="22"/>
  <c r="W520" i="22"/>
  <c r="S520" i="22"/>
  <c r="T519" i="22"/>
  <c r="V519" i="22"/>
  <c r="K520" i="22"/>
  <c r="Q519" i="22"/>
  <c r="L519" i="22"/>
  <c r="N519" i="22"/>
  <c r="AI520" i="22"/>
  <c r="AJ519" i="22"/>
  <c r="AO519" i="22"/>
  <c r="AD517" i="22"/>
  <c r="AE517" i="22"/>
  <c r="O518" i="22"/>
  <c r="N518" i="22"/>
  <c r="AA519" i="22"/>
  <c r="AB518" i="22"/>
  <c r="AG518" i="22"/>
  <c r="AM518" i="22"/>
  <c r="AL518" i="22"/>
  <c r="C519" i="22"/>
  <c r="H519" i="22"/>
  <c r="B520" i="22"/>
  <c r="D518" i="22"/>
  <c r="F518" i="22"/>
  <c r="E518" i="22"/>
  <c r="T520" i="22"/>
  <c r="V520" i="22"/>
  <c r="Y520" i="22"/>
  <c r="W521" i="22"/>
  <c r="S521" i="22"/>
  <c r="AM519" i="22"/>
  <c r="AL519" i="22"/>
  <c r="Q520" i="22"/>
  <c r="O521" i="22"/>
  <c r="K521" i="22"/>
  <c r="L520" i="22"/>
  <c r="AE518" i="22"/>
  <c r="AD518" i="22"/>
  <c r="AB519" i="22"/>
  <c r="AG519" i="22"/>
  <c r="AA520" i="22"/>
  <c r="AI521" i="22"/>
  <c r="AJ520" i="22"/>
  <c r="AO520" i="22"/>
  <c r="E519" i="22"/>
  <c r="F519" i="22"/>
  <c r="D519" i="22"/>
  <c r="H520" i="22"/>
  <c r="B521" i="22"/>
  <c r="C520" i="22"/>
  <c r="S522" i="22"/>
  <c r="T521" i="22"/>
  <c r="V521" i="22"/>
  <c r="Y521" i="22"/>
  <c r="W522" i="22"/>
  <c r="AD519" i="22"/>
  <c r="AE519" i="22"/>
  <c r="AM520" i="22"/>
  <c r="AL520" i="22"/>
  <c r="K522" i="22"/>
  <c r="Q521" i="22"/>
  <c r="L521" i="22"/>
  <c r="N521" i="22"/>
  <c r="AJ521" i="22"/>
  <c r="AI522" i="22"/>
  <c r="AO521" i="22"/>
  <c r="AB520" i="22"/>
  <c r="AA521" i="22"/>
  <c r="AG520" i="22"/>
  <c r="O520" i="22"/>
  <c r="N520" i="22"/>
  <c r="C521" i="22"/>
  <c r="B522" i="22"/>
  <c r="H521" i="22"/>
  <c r="F520" i="22"/>
  <c r="E520" i="22"/>
  <c r="D520" i="22"/>
  <c r="T522" i="22"/>
  <c r="V522" i="22"/>
  <c r="Y522" i="22"/>
  <c r="W523" i="22"/>
  <c r="S523" i="22"/>
  <c r="AG521" i="22"/>
  <c r="AB521" i="22"/>
  <c r="AA522" i="22"/>
  <c r="AJ522" i="22"/>
  <c r="AI523" i="22"/>
  <c r="AO522" i="22"/>
  <c r="AM521" i="22"/>
  <c r="AL521" i="22"/>
  <c r="L522" i="22"/>
  <c r="K523" i="22"/>
  <c r="Q522" i="22"/>
  <c r="O523" i="22"/>
  <c r="AE520" i="22"/>
  <c r="AD520" i="22"/>
  <c r="F521" i="22"/>
  <c r="E521" i="22"/>
  <c r="D521" i="22"/>
  <c r="H522" i="22"/>
  <c r="B523" i="22"/>
  <c r="C522" i="22"/>
  <c r="S524" i="22"/>
  <c r="T523" i="22"/>
  <c r="V523" i="22"/>
  <c r="Y523" i="22"/>
  <c r="W524" i="22"/>
  <c r="K524" i="22"/>
  <c r="L523" i="22"/>
  <c r="N523" i="22"/>
  <c r="Q523" i="22"/>
  <c r="AD521" i="22"/>
  <c r="AE521" i="22"/>
  <c r="AI524" i="22"/>
  <c r="AJ523" i="22"/>
  <c r="AO523" i="22"/>
  <c r="AB522" i="22"/>
  <c r="AG522" i="22"/>
  <c r="AA523" i="22"/>
  <c r="O522" i="22"/>
  <c r="N522" i="22"/>
  <c r="AM522" i="22"/>
  <c r="AL522" i="22"/>
  <c r="H523" i="22"/>
  <c r="B524" i="22"/>
  <c r="C523" i="22"/>
  <c r="F522" i="22"/>
  <c r="D522" i="22"/>
  <c r="E522" i="22"/>
  <c r="S525" i="22"/>
  <c r="T524" i="22"/>
  <c r="V524" i="22"/>
  <c r="Y524" i="22"/>
  <c r="W525" i="22"/>
  <c r="AA524" i="22"/>
  <c r="AB523" i="22"/>
  <c r="AG523" i="22"/>
  <c r="AE522" i="22"/>
  <c r="AD522" i="22"/>
  <c r="AM523" i="22"/>
  <c r="AL523" i="22"/>
  <c r="AI525" i="22"/>
  <c r="AJ524" i="22"/>
  <c r="AO524" i="22"/>
  <c r="Q524" i="22"/>
  <c r="O525" i="22"/>
  <c r="L524" i="22"/>
  <c r="K525" i="22"/>
  <c r="D523" i="22"/>
  <c r="E523" i="22"/>
  <c r="F523" i="22"/>
  <c r="C524" i="22"/>
  <c r="H524" i="22"/>
  <c r="B525" i="22"/>
  <c r="S526" i="22"/>
  <c r="T525" i="22"/>
  <c r="V525" i="22"/>
  <c r="Y525" i="22"/>
  <c r="W526" i="22"/>
  <c r="O524" i="22"/>
  <c r="N524" i="22"/>
  <c r="K526" i="22"/>
  <c r="L525" i="22"/>
  <c r="N525" i="22"/>
  <c r="Q525" i="22"/>
  <c r="AM524" i="22"/>
  <c r="AL524" i="22"/>
  <c r="AJ525" i="22"/>
  <c r="AI526" i="22"/>
  <c r="AO525" i="22"/>
  <c r="AA525" i="22"/>
  <c r="AG524" i="22"/>
  <c r="AB524" i="22"/>
  <c r="AE523" i="22"/>
  <c r="AD523" i="22"/>
  <c r="B526" i="22"/>
  <c r="H525" i="22"/>
  <c r="C525" i="22"/>
  <c r="E524" i="22"/>
  <c r="F524" i="22"/>
  <c r="D524" i="22"/>
  <c r="Y526" i="22"/>
  <c r="W527" i="22"/>
  <c r="T526" i="22"/>
  <c r="V526" i="22"/>
  <c r="S527" i="22"/>
  <c r="AG525" i="22"/>
  <c r="AB525" i="22"/>
  <c r="AA526" i="22"/>
  <c r="AM525" i="22"/>
  <c r="AL525" i="22"/>
  <c r="AE524" i="22"/>
  <c r="AD524" i="22"/>
  <c r="AJ526" i="22"/>
  <c r="AI527" i="22"/>
  <c r="AO526" i="22"/>
  <c r="L526" i="22"/>
  <c r="K527" i="22"/>
  <c r="Q526" i="22"/>
  <c r="O527" i="22"/>
  <c r="C526" i="22"/>
  <c r="B527" i="22"/>
  <c r="H526" i="22"/>
  <c r="E525" i="22"/>
  <c r="D525" i="22"/>
  <c r="F525" i="22"/>
  <c r="S528" i="22"/>
  <c r="T527" i="22"/>
  <c r="V527" i="22"/>
  <c r="Y527" i="22"/>
  <c r="W528" i="22"/>
  <c r="O526" i="22"/>
  <c r="N526" i="22"/>
  <c r="AD525" i="22"/>
  <c r="AE525" i="22"/>
  <c r="K528" i="22"/>
  <c r="Q527" i="22"/>
  <c r="L527" i="22"/>
  <c r="N527" i="22"/>
  <c r="AM526" i="22"/>
  <c r="AL526" i="22"/>
  <c r="AA527" i="22"/>
  <c r="AB526" i="22"/>
  <c r="AG526" i="22"/>
  <c r="AI528" i="22"/>
  <c r="AJ527" i="22"/>
  <c r="AO527" i="22"/>
  <c r="F526" i="22"/>
  <c r="D526" i="22"/>
  <c r="E526" i="22"/>
  <c r="C527" i="22"/>
  <c r="B528" i="22"/>
  <c r="H527" i="22"/>
  <c r="S529" i="22"/>
  <c r="T528" i="22"/>
  <c r="V528" i="22"/>
  <c r="Y528" i="22"/>
  <c r="W529" i="22"/>
  <c r="AA528" i="22"/>
  <c r="AG527" i="22"/>
  <c r="AB527" i="22"/>
  <c r="AI529" i="22"/>
  <c r="AJ528" i="22"/>
  <c r="AO528" i="22"/>
  <c r="AE526" i="22"/>
  <c r="AD526" i="22"/>
  <c r="Q528" i="22"/>
  <c r="O529" i="22"/>
  <c r="K529" i="22"/>
  <c r="L528" i="22"/>
  <c r="AM527" i="22"/>
  <c r="AL527" i="22"/>
  <c r="B529" i="22"/>
  <c r="H528" i="22"/>
  <c r="C528" i="22"/>
  <c r="D527" i="22"/>
  <c r="F527" i="22"/>
  <c r="E527" i="22"/>
  <c r="S530" i="22"/>
  <c r="T529" i="22"/>
  <c r="V529" i="22"/>
  <c r="Y529" i="22"/>
  <c r="W530" i="22"/>
  <c r="K530" i="22"/>
  <c r="L529" i="22"/>
  <c r="N529" i="22"/>
  <c r="Q529" i="22"/>
  <c r="O528" i="22"/>
  <c r="N528" i="22"/>
  <c r="AE527" i="22"/>
  <c r="AD527" i="22"/>
  <c r="AJ529" i="22"/>
  <c r="AI530" i="22"/>
  <c r="AO529" i="22"/>
  <c r="AM528" i="22"/>
  <c r="AL528" i="22"/>
  <c r="AA529" i="22"/>
  <c r="AB528" i="22"/>
  <c r="AG528" i="22"/>
  <c r="B530" i="22"/>
  <c r="H529" i="22"/>
  <c r="C529" i="22"/>
  <c r="E528" i="22"/>
  <c r="F528" i="22"/>
  <c r="D528" i="22"/>
  <c r="S531" i="22"/>
  <c r="T530" i="22"/>
  <c r="V530" i="22"/>
  <c r="Y530" i="22"/>
  <c r="W531" i="22"/>
  <c r="AM529" i="22"/>
  <c r="AL529" i="22"/>
  <c r="AD528" i="22"/>
  <c r="AE528" i="22"/>
  <c r="AJ530" i="22"/>
  <c r="AI531" i="22"/>
  <c r="AO530" i="22"/>
  <c r="AB529" i="22"/>
  <c r="AG529" i="22"/>
  <c r="AA530" i="22"/>
  <c r="L530" i="22"/>
  <c r="K531" i="22"/>
  <c r="Q530" i="22"/>
  <c r="O531" i="22"/>
  <c r="C530" i="22"/>
  <c r="H530" i="22"/>
  <c r="B531" i="22"/>
  <c r="F529" i="22"/>
  <c r="E529" i="22"/>
  <c r="D529" i="22"/>
  <c r="Y531" i="22"/>
  <c r="W532" i="22"/>
  <c r="S532" i="22"/>
  <c r="T531" i="22"/>
  <c r="V531" i="22"/>
  <c r="AD529" i="22"/>
  <c r="AE529" i="22"/>
  <c r="K532" i="22"/>
  <c r="Q531" i="22"/>
  <c r="L531" i="22"/>
  <c r="N531" i="22"/>
  <c r="AA531" i="22"/>
  <c r="AG530" i="22"/>
  <c r="AB530" i="22"/>
  <c r="AM530" i="22"/>
  <c r="AL530" i="22"/>
  <c r="O530" i="22"/>
  <c r="N530" i="22"/>
  <c r="AI532" i="22"/>
  <c r="AJ531" i="22"/>
  <c r="AO531" i="22"/>
  <c r="F530" i="22"/>
  <c r="D530" i="22"/>
  <c r="E530" i="22"/>
  <c r="H531" i="22"/>
  <c r="B532" i="22"/>
  <c r="C531" i="22"/>
  <c r="Y532" i="22"/>
  <c r="W533" i="22"/>
  <c r="S533" i="22"/>
  <c r="T532" i="22"/>
  <c r="V532" i="22"/>
  <c r="AE530" i="22"/>
  <c r="AD530" i="22"/>
  <c r="Q532" i="22"/>
  <c r="O533" i="22"/>
  <c r="L532" i="22"/>
  <c r="K533" i="22"/>
  <c r="AI533" i="22"/>
  <c r="AJ532" i="22"/>
  <c r="AO532" i="22"/>
  <c r="AM531" i="22"/>
  <c r="AL531" i="22"/>
  <c r="AG531" i="22"/>
  <c r="AB531" i="22"/>
  <c r="AA532" i="22"/>
  <c r="D531" i="22"/>
  <c r="E531" i="22"/>
  <c r="F531" i="22"/>
  <c r="C532" i="22"/>
  <c r="H532" i="22"/>
  <c r="B533" i="22"/>
  <c r="T533" i="22"/>
  <c r="V533" i="22"/>
  <c r="Y533" i="22"/>
  <c r="W534" i="22"/>
  <c r="S534" i="22"/>
  <c r="AJ533" i="22"/>
  <c r="AI534" i="22"/>
  <c r="AO533" i="22"/>
  <c r="AM532" i="22"/>
  <c r="AL532" i="22"/>
  <c r="AD531" i="22"/>
  <c r="AE531" i="22"/>
  <c r="O532" i="22"/>
  <c r="N532" i="22"/>
  <c r="AB532" i="22"/>
  <c r="AG532" i="22"/>
  <c r="AA533" i="22"/>
  <c r="K534" i="22"/>
  <c r="L533" i="22"/>
  <c r="N533" i="22"/>
  <c r="Q533" i="22"/>
  <c r="C533" i="22"/>
  <c r="H533" i="22"/>
  <c r="B534" i="22"/>
  <c r="F532" i="22"/>
  <c r="D532" i="22"/>
  <c r="E532" i="22"/>
  <c r="S535" i="22"/>
  <c r="Y534" i="22"/>
  <c r="W535" i="22"/>
  <c r="T534" i="22"/>
  <c r="V534" i="22"/>
  <c r="AD532" i="22"/>
  <c r="AE532" i="22"/>
  <c r="AM533" i="22"/>
  <c r="AL533" i="22"/>
  <c r="AJ534" i="22"/>
  <c r="AI535" i="22"/>
  <c r="AO534" i="22"/>
  <c r="L534" i="22"/>
  <c r="K535" i="22"/>
  <c r="Q534" i="22"/>
  <c r="O535" i="22"/>
  <c r="AB533" i="22"/>
  <c r="AG533" i="22"/>
  <c r="AA534" i="22"/>
  <c r="B535" i="22"/>
  <c r="C534" i="22"/>
  <c r="H534" i="22"/>
  <c r="D533" i="22"/>
  <c r="E533" i="22"/>
  <c r="F533" i="22"/>
  <c r="T535" i="22"/>
  <c r="V535" i="22"/>
  <c r="S536" i="22"/>
  <c r="Y535" i="22"/>
  <c r="W536" i="22"/>
  <c r="AI536" i="22"/>
  <c r="AJ535" i="22"/>
  <c r="AO535" i="22"/>
  <c r="O534" i="22"/>
  <c r="N534" i="22"/>
  <c r="AD533" i="22"/>
  <c r="AE533" i="22"/>
  <c r="AB534" i="22"/>
  <c r="AG534" i="22"/>
  <c r="AA535" i="22"/>
  <c r="K536" i="22"/>
  <c r="L535" i="22"/>
  <c r="N535" i="22"/>
  <c r="Q535" i="22"/>
  <c r="AM534" i="22"/>
  <c r="AL534" i="22"/>
  <c r="H535" i="22"/>
  <c r="C535" i="22"/>
  <c r="B536" i="22"/>
  <c r="E534" i="22"/>
  <c r="F534" i="22"/>
  <c r="D534" i="22"/>
  <c r="Y536" i="22"/>
  <c r="W537" i="22"/>
  <c r="S537" i="22"/>
  <c r="T536" i="22"/>
  <c r="V536" i="22"/>
  <c r="Q536" i="22"/>
  <c r="O537" i="22"/>
  <c r="K537" i="22"/>
  <c r="L536" i="22"/>
  <c r="AM535" i="22"/>
  <c r="AL535" i="22"/>
  <c r="AE534" i="22"/>
  <c r="AD534" i="22"/>
  <c r="AA536" i="22"/>
  <c r="AG535" i="22"/>
  <c r="AB535" i="22"/>
  <c r="AI537" i="22"/>
  <c r="AJ536" i="22"/>
  <c r="AO536" i="22"/>
  <c r="F535" i="22"/>
  <c r="D535" i="22"/>
  <c r="E535" i="22"/>
  <c r="B537" i="22"/>
  <c r="C536" i="22"/>
  <c r="H536" i="22"/>
  <c r="T537" i="22"/>
  <c r="V537" i="22"/>
  <c r="S538" i="22"/>
  <c r="Y537" i="22"/>
  <c r="W538" i="22"/>
  <c r="AJ537" i="22"/>
  <c r="AI538" i="22"/>
  <c r="AO537" i="22"/>
  <c r="K538" i="22"/>
  <c r="Q537" i="22"/>
  <c r="L537" i="22"/>
  <c r="N537" i="22"/>
  <c r="AM536" i="22"/>
  <c r="AL536" i="22"/>
  <c r="AB536" i="22"/>
  <c r="AG536" i="22"/>
  <c r="AA537" i="22"/>
  <c r="O536" i="22"/>
  <c r="N536" i="22"/>
  <c r="AD535" i="22"/>
  <c r="AE535" i="22"/>
  <c r="E536" i="22"/>
  <c r="F536" i="22"/>
  <c r="D536" i="22"/>
  <c r="C537" i="22"/>
  <c r="B538" i="22"/>
  <c r="H537" i="22"/>
  <c r="Y538" i="22"/>
  <c r="W539" i="22"/>
  <c r="S539" i="22"/>
  <c r="T538" i="22"/>
  <c r="V538" i="22"/>
  <c r="AE536" i="22"/>
  <c r="AD536" i="22"/>
  <c r="AJ538" i="22"/>
  <c r="AI539" i="22"/>
  <c r="AO538" i="22"/>
  <c r="AB537" i="22"/>
  <c r="AG537" i="22"/>
  <c r="AA538" i="22"/>
  <c r="AM537" i="22"/>
  <c r="AL537" i="22"/>
  <c r="L538" i="22"/>
  <c r="K539" i="22"/>
  <c r="Q538" i="22"/>
  <c r="O539" i="22"/>
  <c r="H538" i="22"/>
  <c r="B539" i="22"/>
  <c r="C538" i="22"/>
  <c r="D537" i="22"/>
  <c r="F537" i="22"/>
  <c r="E537" i="22"/>
  <c r="T539" i="22"/>
  <c r="V539" i="22"/>
  <c r="Y539" i="22"/>
  <c r="W540" i="22"/>
  <c r="S540" i="22"/>
  <c r="AA539" i="22"/>
  <c r="AB538" i="22"/>
  <c r="AG538" i="22"/>
  <c r="K540" i="22"/>
  <c r="Q539" i="22"/>
  <c r="L539" i="22"/>
  <c r="N539" i="22"/>
  <c r="AM538" i="22"/>
  <c r="AL538" i="22"/>
  <c r="O538" i="22"/>
  <c r="N538" i="22"/>
  <c r="AD537" i="22"/>
  <c r="AE537" i="22"/>
  <c r="AI540" i="22"/>
  <c r="AJ539" i="22"/>
  <c r="AO539" i="22"/>
  <c r="H539" i="22"/>
  <c r="B540" i="22"/>
  <c r="C539" i="22"/>
  <c r="F538" i="22"/>
  <c r="D538" i="22"/>
  <c r="E538" i="22"/>
  <c r="S541" i="22"/>
  <c r="T540" i="22"/>
  <c r="V540" i="22"/>
  <c r="Y540" i="22"/>
  <c r="W541" i="22"/>
  <c r="AA540" i="22"/>
  <c r="AB539" i="22"/>
  <c r="AG539" i="22"/>
  <c r="AD538" i="22"/>
  <c r="AE538" i="22"/>
  <c r="AM539" i="22"/>
  <c r="AL539" i="22"/>
  <c r="Q540" i="22"/>
  <c r="O541" i="22"/>
  <c r="L540" i="22"/>
  <c r="K541" i="22"/>
  <c r="AI541" i="22"/>
  <c r="AJ540" i="22"/>
  <c r="AO540" i="22"/>
  <c r="D539" i="22"/>
  <c r="E539" i="22"/>
  <c r="F539" i="22"/>
  <c r="H540" i="22"/>
  <c r="B541" i="22"/>
  <c r="C540" i="22"/>
  <c r="Y541" i="22"/>
  <c r="W542" i="22"/>
  <c r="S542" i="22"/>
  <c r="T541" i="22"/>
  <c r="V541" i="22"/>
  <c r="K542" i="22"/>
  <c r="L541" i="22"/>
  <c r="N541" i="22"/>
  <c r="Q541" i="22"/>
  <c r="AJ541" i="22"/>
  <c r="AI542" i="22"/>
  <c r="AO541" i="22"/>
  <c r="AM540" i="22"/>
  <c r="AL540" i="22"/>
  <c r="AB540" i="22"/>
  <c r="AG540" i="22"/>
  <c r="AA541" i="22"/>
  <c r="O540" i="22"/>
  <c r="N540" i="22"/>
  <c r="AE539" i="22"/>
  <c r="AD539" i="22"/>
  <c r="C541" i="22"/>
  <c r="B542" i="22"/>
  <c r="H541" i="22"/>
  <c r="F540" i="22"/>
  <c r="E540" i="22"/>
  <c r="D540" i="22"/>
  <c r="S543" i="22"/>
  <c r="T542" i="22"/>
  <c r="V542" i="22"/>
  <c r="Y542" i="22"/>
  <c r="W543" i="22"/>
  <c r="AA542" i="22"/>
  <c r="AB541" i="22"/>
  <c r="AG541" i="22"/>
  <c r="AJ542" i="22"/>
  <c r="AI543" i="22"/>
  <c r="AO542" i="22"/>
  <c r="AE540" i="22"/>
  <c r="AD540" i="22"/>
  <c r="L542" i="22"/>
  <c r="K543" i="22"/>
  <c r="Q542" i="22"/>
  <c r="O543" i="22"/>
  <c r="AM541" i="22"/>
  <c r="AL541" i="22"/>
  <c r="B543" i="22"/>
  <c r="C542" i="22"/>
  <c r="H542" i="22"/>
  <c r="E541" i="22"/>
  <c r="F541" i="22"/>
  <c r="D541" i="22"/>
  <c r="Y543" i="22"/>
  <c r="W544" i="22"/>
  <c r="S544" i="22"/>
  <c r="T543" i="22"/>
  <c r="V543" i="22"/>
  <c r="AE541" i="22"/>
  <c r="AD541" i="22"/>
  <c r="K544" i="22"/>
  <c r="L543" i="22"/>
  <c r="N543" i="22"/>
  <c r="Q543" i="22"/>
  <c r="AM542" i="22"/>
  <c r="AL542" i="22"/>
  <c r="O542" i="22"/>
  <c r="N542" i="22"/>
  <c r="AI544" i="22"/>
  <c r="AJ543" i="22"/>
  <c r="AO543" i="22"/>
  <c r="AG542" i="22"/>
  <c r="AA543" i="22"/>
  <c r="AB542" i="22"/>
  <c r="H543" i="22"/>
  <c r="C543" i="22"/>
  <c r="B544" i="22"/>
  <c r="E542" i="22"/>
  <c r="D542" i="22"/>
  <c r="F542" i="22"/>
  <c r="S545" i="22"/>
  <c r="T544" i="22"/>
  <c r="V544" i="22"/>
  <c r="Y544" i="22"/>
  <c r="W545" i="22"/>
  <c r="Q544" i="22"/>
  <c r="O545" i="22"/>
  <c r="K545" i="22"/>
  <c r="L544" i="22"/>
  <c r="AI545" i="22"/>
  <c r="AJ544" i="22"/>
  <c r="AO544" i="22"/>
  <c r="AB543" i="22"/>
  <c r="AG543" i="22"/>
  <c r="AA544" i="22"/>
  <c r="AD542" i="22"/>
  <c r="AE542" i="22"/>
  <c r="AM543" i="22"/>
  <c r="AL543" i="22"/>
  <c r="D543" i="22"/>
  <c r="E543" i="22"/>
  <c r="F543" i="22"/>
  <c r="H544" i="22"/>
  <c r="B545" i="22"/>
  <c r="C544" i="22"/>
  <c r="Y545" i="22"/>
  <c r="W546" i="22"/>
  <c r="S546" i="22"/>
  <c r="T545" i="22"/>
  <c r="V545" i="22"/>
  <c r="K546" i="22"/>
  <c r="L545" i="22"/>
  <c r="N545" i="22"/>
  <c r="Q545" i="22"/>
  <c r="O544" i="22"/>
  <c r="N544" i="22"/>
  <c r="AE543" i="22"/>
  <c r="AD543" i="22"/>
  <c r="AB544" i="22"/>
  <c r="AA545" i="22"/>
  <c r="AG544" i="22"/>
  <c r="AJ545" i="22"/>
  <c r="AI546" i="22"/>
  <c r="AO545" i="22"/>
  <c r="AM544" i="22"/>
  <c r="AL544" i="22"/>
  <c r="B546" i="22"/>
  <c r="C545" i="22"/>
  <c r="H545" i="22"/>
  <c r="E544" i="22"/>
  <c r="D544" i="22"/>
  <c r="F544" i="22"/>
  <c r="Y546" i="22"/>
  <c r="W547" i="22"/>
  <c r="S547" i="22"/>
  <c r="T546" i="22"/>
  <c r="V546" i="22"/>
  <c r="L546" i="22"/>
  <c r="K547" i="22"/>
  <c r="Q546" i="22"/>
  <c r="O547" i="22"/>
  <c r="AM545" i="22"/>
  <c r="AL545" i="22"/>
  <c r="AJ546" i="22"/>
  <c r="AI547" i="22"/>
  <c r="AO546" i="22"/>
  <c r="AE544" i="22"/>
  <c r="AD544" i="22"/>
  <c r="AB545" i="22"/>
  <c r="AA546" i="22"/>
  <c r="AG545" i="22"/>
  <c r="H546" i="22"/>
  <c r="C546" i="22"/>
  <c r="B547" i="22"/>
  <c r="D545" i="22"/>
  <c r="E545" i="22"/>
  <c r="F545" i="22"/>
  <c r="T547" i="22"/>
  <c r="V547" i="22"/>
  <c r="S548" i="22"/>
  <c r="Y547" i="22"/>
  <c r="W548" i="22"/>
  <c r="O546" i="22"/>
  <c r="N546" i="22"/>
  <c r="AB546" i="22"/>
  <c r="AG546" i="22"/>
  <c r="AA547" i="22"/>
  <c r="AI548" i="22"/>
  <c r="AJ547" i="22"/>
  <c r="AO547" i="22"/>
  <c r="K548" i="22"/>
  <c r="Q547" i="22"/>
  <c r="L547" i="22"/>
  <c r="N547" i="22"/>
  <c r="AE545" i="22"/>
  <c r="AD545" i="22"/>
  <c r="AM546" i="22"/>
  <c r="AL546" i="22"/>
  <c r="E546" i="22"/>
  <c r="F546" i="22"/>
  <c r="D546" i="22"/>
  <c r="H547" i="22"/>
  <c r="B548" i="22"/>
  <c r="C547" i="22"/>
  <c r="T548" i="22"/>
  <c r="V548" i="22"/>
  <c r="Y548" i="22"/>
  <c r="W549" i="22"/>
  <c r="S549" i="22"/>
  <c r="AI549" i="22"/>
  <c r="AJ548" i="22"/>
  <c r="AO548" i="22"/>
  <c r="Q548" i="22"/>
  <c r="O549" i="22"/>
  <c r="L548" i="22"/>
  <c r="K549" i="22"/>
  <c r="AM547" i="22"/>
  <c r="AL547" i="22"/>
  <c r="AD546" i="22"/>
  <c r="AE546" i="22"/>
  <c r="AB547" i="22"/>
  <c r="AA548" i="22"/>
  <c r="AG547" i="22"/>
  <c r="H548" i="22"/>
  <c r="B549" i="22"/>
  <c r="C548" i="22"/>
  <c r="F547" i="22"/>
  <c r="E547" i="22"/>
  <c r="D547" i="22"/>
  <c r="Y549" i="22"/>
  <c r="W550" i="22"/>
  <c r="S550" i="22"/>
  <c r="T549" i="22"/>
  <c r="V549" i="22"/>
  <c r="AJ549" i="22"/>
  <c r="AI550" i="22"/>
  <c r="AO549" i="22"/>
  <c r="AB548" i="22"/>
  <c r="AG548" i="22"/>
  <c r="AA549" i="22"/>
  <c r="K550" i="22"/>
  <c r="Q549" i="22"/>
  <c r="L549" i="22"/>
  <c r="N549" i="22"/>
  <c r="AM548" i="22"/>
  <c r="AL548" i="22"/>
  <c r="AD547" i="22"/>
  <c r="AE547" i="22"/>
  <c r="O548" i="22"/>
  <c r="N548" i="22"/>
  <c r="C549" i="22"/>
  <c r="H549" i="22"/>
  <c r="B550" i="22"/>
  <c r="F548" i="22"/>
  <c r="D548" i="22"/>
  <c r="E548" i="22"/>
  <c r="T550" i="22"/>
  <c r="V550" i="22"/>
  <c r="Y550" i="22"/>
  <c r="W551" i="22"/>
  <c r="S551" i="22"/>
  <c r="L550" i="22"/>
  <c r="K551" i="22"/>
  <c r="Q550" i="22"/>
  <c r="O551" i="22"/>
  <c r="AJ550" i="22"/>
  <c r="AI551" i="22"/>
  <c r="AO550" i="22"/>
  <c r="AA550" i="22"/>
  <c r="AB549" i="22"/>
  <c r="AG549" i="22"/>
  <c r="AM549" i="22"/>
  <c r="AL549" i="22"/>
  <c r="AE548" i="22"/>
  <c r="AD548" i="22"/>
  <c r="D549" i="22"/>
  <c r="E549" i="22"/>
  <c r="F549" i="22"/>
  <c r="C550" i="22"/>
  <c r="H550" i="22"/>
  <c r="B551" i="22"/>
  <c r="S552" i="22"/>
  <c r="T551" i="22"/>
  <c r="V551" i="22"/>
  <c r="Y551" i="22"/>
  <c r="W552" i="22"/>
  <c r="O550" i="22"/>
  <c r="N550" i="22"/>
  <c r="AB550" i="22"/>
  <c r="AA551" i="22"/>
  <c r="AG550" i="22"/>
  <c r="K552" i="22"/>
  <c r="L551" i="22"/>
  <c r="N551" i="22"/>
  <c r="Q551" i="22"/>
  <c r="AE549" i="22"/>
  <c r="AD549" i="22"/>
  <c r="AM550" i="22"/>
  <c r="AL550" i="22"/>
  <c r="AI552" i="22"/>
  <c r="AJ551" i="22"/>
  <c r="AO551" i="22"/>
  <c r="H551" i="22"/>
  <c r="B552" i="22"/>
  <c r="C551" i="22"/>
  <c r="D550" i="22"/>
  <c r="F550" i="22"/>
  <c r="E550" i="22"/>
  <c r="T552" i="22"/>
  <c r="V552" i="22"/>
  <c r="Y552" i="22"/>
  <c r="W553" i="22"/>
  <c r="S553" i="22"/>
  <c r="Q552" i="22"/>
  <c r="O553" i="22"/>
  <c r="K553" i="22"/>
  <c r="L552" i="22"/>
  <c r="AI553" i="22"/>
  <c r="AJ552" i="22"/>
  <c r="AO552" i="22"/>
  <c r="AD550" i="22"/>
  <c r="AE550" i="22"/>
  <c r="AM551" i="22"/>
  <c r="AL551" i="22"/>
  <c r="AB551" i="22"/>
  <c r="AA552" i="22"/>
  <c r="AG551" i="22"/>
  <c r="E551" i="22"/>
  <c r="D551" i="22"/>
  <c r="F551" i="22"/>
  <c r="B553" i="22"/>
  <c r="C552" i="22"/>
  <c r="H552" i="22"/>
  <c r="Y553" i="22"/>
  <c r="W554" i="22"/>
  <c r="T553" i="22"/>
  <c r="V553" i="22"/>
  <c r="S554" i="22"/>
  <c r="AB552" i="22"/>
  <c r="AA553" i="22"/>
  <c r="AG552" i="22"/>
  <c r="O552" i="22"/>
  <c r="N552" i="22"/>
  <c r="K554" i="22"/>
  <c r="L553" i="22"/>
  <c r="N553" i="22"/>
  <c r="Q553" i="22"/>
  <c r="AJ553" i="22"/>
  <c r="AI554" i="22"/>
  <c r="AO553" i="22"/>
  <c r="AD551" i="22"/>
  <c r="AE551" i="22"/>
  <c r="AM552" i="22"/>
  <c r="AL552" i="22"/>
  <c r="D552" i="22"/>
  <c r="F552" i="22"/>
  <c r="E552" i="22"/>
  <c r="H553" i="22"/>
  <c r="B554" i="22"/>
  <c r="C553" i="22"/>
  <c r="S555" i="22"/>
  <c r="T554" i="22"/>
  <c r="V554" i="22"/>
  <c r="Y554" i="22"/>
  <c r="W555" i="22"/>
  <c r="AM553" i="22"/>
  <c r="AL553" i="22"/>
  <c r="AG553" i="22"/>
  <c r="AB553" i="22"/>
  <c r="AA554" i="22"/>
  <c r="AJ554" i="22"/>
  <c r="AI555" i="22"/>
  <c r="AO554" i="22"/>
  <c r="AE552" i="22"/>
  <c r="AD552" i="22"/>
  <c r="L554" i="22"/>
  <c r="K555" i="22"/>
  <c r="Q554" i="22"/>
  <c r="O555" i="22"/>
  <c r="E553" i="22"/>
  <c r="D553" i="22"/>
  <c r="F553" i="22"/>
  <c r="H554" i="22"/>
  <c r="C554" i="22"/>
  <c r="B555" i="22"/>
  <c r="Y555" i="22"/>
  <c r="W556" i="22"/>
  <c r="T555" i="22"/>
  <c r="V555" i="22"/>
  <c r="S556" i="22"/>
  <c r="AE553" i="22"/>
  <c r="AD553" i="22"/>
  <c r="K556" i="22"/>
  <c r="Q555" i="22"/>
  <c r="L555" i="22"/>
  <c r="N555" i="22"/>
  <c r="AM554" i="22"/>
  <c r="AL554" i="22"/>
  <c r="AB554" i="22"/>
  <c r="AA555" i="22"/>
  <c r="AG554" i="22"/>
  <c r="O554" i="22"/>
  <c r="N554" i="22"/>
  <c r="AI556" i="22"/>
  <c r="AJ555" i="22"/>
  <c r="AO555" i="22"/>
  <c r="H555" i="22"/>
  <c r="C555" i="22"/>
  <c r="B556" i="22"/>
  <c r="F554" i="22"/>
  <c r="D554" i="22"/>
  <c r="E554" i="22"/>
  <c r="Y556" i="22"/>
  <c r="W557" i="22"/>
  <c r="S557" i="22"/>
  <c r="T556" i="22"/>
  <c r="V556" i="22"/>
  <c r="AE554" i="22"/>
  <c r="AD554" i="22"/>
  <c r="AI557" i="22"/>
  <c r="AJ556" i="22"/>
  <c r="AO556" i="22"/>
  <c r="AG555" i="22"/>
  <c r="AA556" i="22"/>
  <c r="AB555" i="22"/>
  <c r="Q556" i="22"/>
  <c r="O557" i="22"/>
  <c r="L556" i="22"/>
  <c r="K557" i="22"/>
  <c r="AM555" i="22"/>
  <c r="AL555" i="22"/>
  <c r="B557" i="22"/>
  <c r="C556" i="22"/>
  <c r="H556" i="22"/>
  <c r="F555" i="22"/>
  <c r="D555" i="22"/>
  <c r="E555" i="22"/>
  <c r="S558" i="22"/>
  <c r="T557" i="22"/>
  <c r="V557" i="22"/>
  <c r="Y557" i="22"/>
  <c r="W558" i="22"/>
  <c r="O556" i="22"/>
  <c r="N556" i="22"/>
  <c r="K558" i="22"/>
  <c r="L557" i="22"/>
  <c r="N557" i="22"/>
  <c r="Q557" i="22"/>
  <c r="AA557" i="22"/>
  <c r="AB556" i="22"/>
  <c r="AG556" i="22"/>
  <c r="AJ557" i="22"/>
  <c r="AI558" i="22"/>
  <c r="AO557" i="22"/>
  <c r="AD555" i="22"/>
  <c r="AE555" i="22"/>
  <c r="AM556" i="22"/>
  <c r="AL556" i="22"/>
  <c r="E556" i="22"/>
  <c r="F556" i="22"/>
  <c r="D556" i="22"/>
  <c r="H557" i="22"/>
  <c r="B558" i="22"/>
  <c r="C557" i="22"/>
  <c r="Y558" i="22"/>
  <c r="W559" i="22"/>
  <c r="T558" i="22"/>
  <c r="V558" i="22"/>
  <c r="S559" i="22"/>
  <c r="AJ558" i="22"/>
  <c r="AI559" i="22"/>
  <c r="AO558" i="22"/>
  <c r="AD556" i="22"/>
  <c r="AE556" i="22"/>
  <c r="AG557" i="22"/>
  <c r="AB557" i="22"/>
  <c r="AA558" i="22"/>
  <c r="L558" i="22"/>
  <c r="K559" i="22"/>
  <c r="Q558" i="22"/>
  <c r="O559" i="22"/>
  <c r="AM557" i="22"/>
  <c r="AL557" i="22"/>
  <c r="B559" i="22"/>
  <c r="H558" i="22"/>
  <c r="C558" i="22"/>
  <c r="F557" i="22"/>
  <c r="E557" i="22"/>
  <c r="D557" i="22"/>
  <c r="Y559" i="22"/>
  <c r="W560" i="22"/>
  <c r="S560" i="22"/>
  <c r="T559" i="22"/>
  <c r="V559" i="22"/>
  <c r="AM558" i="22"/>
  <c r="AL558" i="22"/>
  <c r="AJ559" i="22"/>
  <c r="AI560" i="22"/>
  <c r="AO559" i="22"/>
  <c r="O558" i="22"/>
  <c r="N558" i="22"/>
  <c r="AD557" i="22"/>
  <c r="AE557" i="22"/>
  <c r="K560" i="22"/>
  <c r="L559" i="22"/>
  <c r="N559" i="22"/>
  <c r="Q559" i="22"/>
  <c r="AA559" i="22"/>
  <c r="AB558" i="22"/>
  <c r="AG558" i="22"/>
  <c r="D558" i="22"/>
  <c r="F558" i="22"/>
  <c r="E558" i="22"/>
  <c r="C559" i="22"/>
  <c r="B560" i="22"/>
  <c r="H559" i="22"/>
  <c r="T560" i="22"/>
  <c r="V560" i="22"/>
  <c r="Y560" i="22"/>
  <c r="W561" i="22"/>
  <c r="S561" i="22"/>
  <c r="AG559" i="22"/>
  <c r="AA560" i="22"/>
  <c r="AB559" i="22"/>
  <c r="AM559" i="22"/>
  <c r="AL559" i="22"/>
  <c r="AD558" i="22"/>
  <c r="AE558" i="22"/>
  <c r="K561" i="22"/>
  <c r="Q560" i="22"/>
  <c r="O561" i="22"/>
  <c r="L560" i="22"/>
  <c r="AI561" i="22"/>
  <c r="AJ560" i="22"/>
  <c r="AO560" i="22"/>
  <c r="H560" i="22"/>
  <c r="C560" i="22"/>
  <c r="B561" i="22"/>
  <c r="F559" i="22"/>
  <c r="E559" i="22"/>
  <c r="D559" i="22"/>
  <c r="T561" i="22"/>
  <c r="V561" i="22"/>
  <c r="S562" i="22"/>
  <c r="Y561" i="22"/>
  <c r="W562" i="22"/>
  <c r="AI562" i="22"/>
  <c r="AJ561" i="22"/>
  <c r="AO561" i="22"/>
  <c r="AB560" i="22"/>
  <c r="AA561" i="22"/>
  <c r="AG560" i="22"/>
  <c r="O560" i="22"/>
  <c r="N560" i="22"/>
  <c r="AM560" i="22"/>
  <c r="AL560" i="22"/>
  <c r="K562" i="22"/>
  <c r="Q561" i="22"/>
  <c r="L561" i="22"/>
  <c r="N561" i="22"/>
  <c r="AD559" i="22"/>
  <c r="AE559" i="22"/>
  <c r="F560" i="22"/>
  <c r="D560" i="22"/>
  <c r="E560" i="22"/>
  <c r="B562" i="22"/>
  <c r="C561" i="22"/>
  <c r="H561" i="22"/>
  <c r="S563" i="22"/>
  <c r="Y562" i="22"/>
  <c r="W563" i="22"/>
  <c r="T562" i="22"/>
  <c r="V562" i="22"/>
  <c r="K563" i="22"/>
  <c r="L562" i="22"/>
  <c r="Q562" i="22"/>
  <c r="O563" i="22"/>
  <c r="AM561" i="22"/>
  <c r="AL561" i="22"/>
  <c r="AE560" i="22"/>
  <c r="AD560" i="22"/>
  <c r="AB561" i="22"/>
  <c r="AA562" i="22"/>
  <c r="AG561" i="22"/>
  <c r="AJ562" i="22"/>
  <c r="AI563" i="22"/>
  <c r="AO562" i="22"/>
  <c r="F561" i="22"/>
  <c r="E561" i="22"/>
  <c r="D561" i="22"/>
  <c r="C562" i="22"/>
  <c r="B563" i="22"/>
  <c r="H562" i="22"/>
  <c r="S564" i="22"/>
  <c r="Y563" i="22"/>
  <c r="W564" i="22"/>
  <c r="T563" i="22"/>
  <c r="V563" i="22"/>
  <c r="K564" i="22"/>
  <c r="L563" i="22"/>
  <c r="N563" i="22"/>
  <c r="Q563" i="22"/>
  <c r="O562" i="22"/>
  <c r="N562" i="22"/>
  <c r="AE561" i="22"/>
  <c r="AD561" i="22"/>
  <c r="AJ563" i="22"/>
  <c r="AI564" i="22"/>
  <c r="AO563" i="22"/>
  <c r="AM562" i="22"/>
  <c r="AL562" i="22"/>
  <c r="AB562" i="22"/>
  <c r="AG562" i="22"/>
  <c r="AA563" i="22"/>
  <c r="H563" i="22"/>
  <c r="B564" i="22"/>
  <c r="C563" i="22"/>
  <c r="F562" i="22"/>
  <c r="D562" i="22"/>
  <c r="E562" i="22"/>
  <c r="S565" i="22"/>
  <c r="T564" i="22"/>
  <c r="V564" i="22"/>
  <c r="Y564" i="22"/>
  <c r="W565" i="22"/>
  <c r="L564" i="22"/>
  <c r="K565" i="22"/>
  <c r="Q564" i="22"/>
  <c r="O565" i="22"/>
  <c r="AA564" i="22"/>
  <c r="AB563" i="22"/>
  <c r="AG563" i="22"/>
  <c r="AE562" i="22"/>
  <c r="AD562" i="22"/>
  <c r="AM563" i="22"/>
  <c r="AL563" i="22"/>
  <c r="AI565" i="22"/>
  <c r="AJ564" i="22"/>
  <c r="AO564" i="22"/>
  <c r="H564" i="22"/>
  <c r="B565" i="22"/>
  <c r="C564" i="22"/>
  <c r="E563" i="22"/>
  <c r="D563" i="22"/>
  <c r="F563" i="22"/>
  <c r="Y565" i="22"/>
  <c r="W566" i="22"/>
  <c r="S566" i="22"/>
  <c r="T565" i="22"/>
  <c r="V565" i="22"/>
  <c r="AG564" i="22"/>
  <c r="AA565" i="22"/>
  <c r="AB564" i="22"/>
  <c r="AE563" i="22"/>
  <c r="AD563" i="22"/>
  <c r="AM564" i="22"/>
  <c r="AL564" i="22"/>
  <c r="K566" i="22"/>
  <c r="L565" i="22"/>
  <c r="N565" i="22"/>
  <c r="Q565" i="22"/>
  <c r="AI566" i="22"/>
  <c r="AJ565" i="22"/>
  <c r="AO565" i="22"/>
  <c r="O564" i="22"/>
  <c r="N564" i="22"/>
  <c r="H565" i="22"/>
  <c r="C565" i="22"/>
  <c r="B566" i="22"/>
  <c r="D564" i="22"/>
  <c r="F564" i="22"/>
  <c r="E564" i="22"/>
  <c r="S567" i="22"/>
  <c r="T566" i="22"/>
  <c r="V566" i="22"/>
  <c r="Y566" i="22"/>
  <c r="W567" i="22"/>
  <c r="Q566" i="22"/>
  <c r="O567" i="22"/>
  <c r="L566" i="22"/>
  <c r="K567" i="22"/>
  <c r="AM565" i="22"/>
  <c r="AL565" i="22"/>
  <c r="AD564" i="22"/>
  <c r="AE564" i="22"/>
  <c r="AJ566" i="22"/>
  <c r="AI567" i="22"/>
  <c r="AO566" i="22"/>
  <c r="AA566" i="22"/>
  <c r="AG565" i="22"/>
  <c r="AB565" i="22"/>
  <c r="E565" i="22"/>
  <c r="D565" i="22"/>
  <c r="F565" i="22"/>
  <c r="H566" i="22"/>
  <c r="B567" i="22"/>
  <c r="C566" i="22"/>
  <c r="T567" i="22"/>
  <c r="V567" i="22"/>
  <c r="S568" i="22"/>
  <c r="Y567" i="22"/>
  <c r="W568" i="22"/>
  <c r="AM566" i="22"/>
  <c r="AL566" i="22"/>
  <c r="O566" i="22"/>
  <c r="N566" i="22"/>
  <c r="AJ567" i="22"/>
  <c r="AI568" i="22"/>
  <c r="AO567" i="22"/>
  <c r="K568" i="22"/>
  <c r="Q567" i="22"/>
  <c r="L567" i="22"/>
  <c r="N567" i="22"/>
  <c r="AE565" i="22"/>
  <c r="AD565" i="22"/>
  <c r="AB566" i="22"/>
  <c r="AG566" i="22"/>
  <c r="AA567" i="22"/>
  <c r="C567" i="22"/>
  <c r="B568" i="22"/>
  <c r="H567" i="22"/>
  <c r="F566" i="22"/>
  <c r="E566" i="22"/>
  <c r="D566" i="22"/>
  <c r="S569" i="22"/>
  <c r="Y568" i="22"/>
  <c r="W569" i="22"/>
  <c r="T568" i="22"/>
  <c r="V568" i="22"/>
  <c r="AE566" i="22"/>
  <c r="AD566" i="22"/>
  <c r="Q568" i="22"/>
  <c r="O569" i="22"/>
  <c r="K569" i="22"/>
  <c r="L568" i="22"/>
  <c r="AM567" i="22"/>
  <c r="AL567" i="22"/>
  <c r="AA568" i="22"/>
  <c r="AG567" i="22"/>
  <c r="AB567" i="22"/>
  <c r="AI569" i="22"/>
  <c r="AJ568" i="22"/>
  <c r="AO568" i="22"/>
  <c r="H568" i="22"/>
  <c r="B569" i="22"/>
  <c r="C568" i="22"/>
  <c r="E567" i="22"/>
  <c r="F567" i="22"/>
  <c r="D567" i="22"/>
  <c r="Y569" i="22"/>
  <c r="W570" i="22"/>
  <c r="S570" i="22"/>
  <c r="T569" i="22"/>
  <c r="V569" i="22"/>
  <c r="AI570" i="22"/>
  <c r="AJ569" i="22"/>
  <c r="AO569" i="22"/>
  <c r="AE567" i="22"/>
  <c r="AD567" i="22"/>
  <c r="O568" i="22"/>
  <c r="N568" i="22"/>
  <c r="AM568" i="22"/>
  <c r="AL568" i="22"/>
  <c r="AA569" i="22"/>
  <c r="AB568" i="22"/>
  <c r="AG568" i="22"/>
  <c r="K570" i="22"/>
  <c r="Q569" i="22"/>
  <c r="L569" i="22"/>
  <c r="N569" i="22"/>
  <c r="B570" i="22"/>
  <c r="H569" i="22"/>
  <c r="C569" i="22"/>
  <c r="E568" i="22"/>
  <c r="F568" i="22"/>
  <c r="D568" i="22"/>
  <c r="T570" i="22"/>
  <c r="V570" i="22"/>
  <c r="Y570" i="22"/>
  <c r="W571" i="22"/>
  <c r="S571" i="22"/>
  <c r="AD568" i="22"/>
  <c r="AE568" i="22"/>
  <c r="AM569" i="22"/>
  <c r="AL569" i="22"/>
  <c r="K571" i="22"/>
  <c r="Q570" i="22"/>
  <c r="O571" i="22"/>
  <c r="L570" i="22"/>
  <c r="AG569" i="22"/>
  <c r="AA570" i="22"/>
  <c r="AB569" i="22"/>
  <c r="AJ570" i="22"/>
  <c r="AI571" i="22"/>
  <c r="AO570" i="22"/>
  <c r="C570" i="22"/>
  <c r="B571" i="22"/>
  <c r="H570" i="22"/>
  <c r="D569" i="22"/>
  <c r="F569" i="22"/>
  <c r="E569" i="22"/>
  <c r="Y571" i="22"/>
  <c r="W572" i="22"/>
  <c r="S572" i="22"/>
  <c r="T571" i="22"/>
  <c r="V571" i="22"/>
  <c r="AB570" i="22"/>
  <c r="AG570" i="22"/>
  <c r="AA571" i="22"/>
  <c r="O570" i="22"/>
  <c r="N570" i="22"/>
  <c r="AJ571" i="22"/>
  <c r="AI572" i="22"/>
  <c r="AO571" i="22"/>
  <c r="AE569" i="22"/>
  <c r="AD569" i="22"/>
  <c r="AM570" i="22"/>
  <c r="AL570" i="22"/>
  <c r="K572" i="22"/>
  <c r="L571" i="22"/>
  <c r="N571" i="22"/>
  <c r="Q571" i="22"/>
  <c r="D570" i="22"/>
  <c r="E570" i="22"/>
  <c r="F570" i="22"/>
  <c r="B572" i="22"/>
  <c r="C571" i="22"/>
  <c r="H571" i="22"/>
  <c r="T572" i="22"/>
  <c r="V572" i="22"/>
  <c r="S573" i="22"/>
  <c r="Y572" i="22"/>
  <c r="W573" i="22"/>
  <c r="AD570" i="22"/>
  <c r="AE570" i="22"/>
  <c r="AI573" i="22"/>
  <c r="AJ572" i="22"/>
  <c r="AO572" i="22"/>
  <c r="AB571" i="22"/>
  <c r="AG571" i="22"/>
  <c r="AA572" i="22"/>
  <c r="AM571" i="22"/>
  <c r="AL571" i="22"/>
  <c r="L572" i="22"/>
  <c r="Q572" i="22"/>
  <c r="O573" i="22"/>
  <c r="K573" i="22"/>
  <c r="F571" i="22"/>
  <c r="E571" i="22"/>
  <c r="D571" i="22"/>
  <c r="H572" i="22"/>
  <c r="C572" i="22"/>
  <c r="B573" i="22"/>
  <c r="S574" i="22"/>
  <c r="T573" i="22"/>
  <c r="V573" i="22"/>
  <c r="Y573" i="22"/>
  <c r="W574" i="22"/>
  <c r="O572" i="22"/>
  <c r="N572" i="22"/>
  <c r="AG572" i="22"/>
  <c r="AA573" i="22"/>
  <c r="AB572" i="22"/>
  <c r="K574" i="22"/>
  <c r="L573" i="22"/>
  <c r="N573" i="22"/>
  <c r="Q573" i="22"/>
  <c r="AI574" i="22"/>
  <c r="AJ573" i="22"/>
  <c r="AO573" i="22"/>
  <c r="AD571" i="22"/>
  <c r="AE571" i="22"/>
  <c r="AM572" i="22"/>
  <c r="AL572" i="22"/>
  <c r="D572" i="22"/>
  <c r="E572" i="22"/>
  <c r="F572" i="22"/>
  <c r="C573" i="22"/>
  <c r="H573" i="22"/>
  <c r="B574" i="22"/>
  <c r="T574" i="22"/>
  <c r="V574" i="22"/>
  <c r="S575" i="22"/>
  <c r="Y574" i="22"/>
  <c r="W575" i="22"/>
  <c r="L574" i="22"/>
  <c r="Q574" i="22"/>
  <c r="O575" i="22"/>
  <c r="K575" i="22"/>
  <c r="AJ574" i="22"/>
  <c r="AI575" i="22"/>
  <c r="AO574" i="22"/>
  <c r="AG573" i="22"/>
  <c r="AA574" i="22"/>
  <c r="AB573" i="22"/>
  <c r="AM573" i="22"/>
  <c r="AL573" i="22"/>
  <c r="AD572" i="22"/>
  <c r="AE572" i="22"/>
  <c r="B575" i="22"/>
  <c r="C574" i="22"/>
  <c r="H574" i="22"/>
  <c r="F573" i="22"/>
  <c r="E573" i="22"/>
  <c r="D573" i="22"/>
  <c r="T575" i="22"/>
  <c r="V575" i="22"/>
  <c r="S576" i="22"/>
  <c r="Y575" i="22"/>
  <c r="W576" i="22"/>
  <c r="AB574" i="22"/>
  <c r="AG574" i="22"/>
  <c r="AA575" i="22"/>
  <c r="AM574" i="22"/>
  <c r="AL574" i="22"/>
  <c r="O574" i="22"/>
  <c r="N574" i="22"/>
  <c r="AE573" i="22"/>
  <c r="AD573" i="22"/>
  <c r="AJ575" i="22"/>
  <c r="AI576" i="22"/>
  <c r="AO575" i="22"/>
  <c r="K576" i="22"/>
  <c r="Q575" i="22"/>
  <c r="L575" i="22"/>
  <c r="N575" i="22"/>
  <c r="B576" i="22"/>
  <c r="H575" i="22"/>
  <c r="C575" i="22"/>
  <c r="F574" i="22"/>
  <c r="D574" i="22"/>
  <c r="E574" i="22"/>
  <c r="Y576" i="22"/>
  <c r="W577" i="22"/>
  <c r="S577" i="22"/>
  <c r="T576" i="22"/>
  <c r="V576" i="22"/>
  <c r="AD574" i="22"/>
  <c r="AE574" i="22"/>
  <c r="AI577" i="22"/>
  <c r="AJ576" i="22"/>
  <c r="AO576" i="22"/>
  <c r="AB575" i="22"/>
  <c r="AA576" i="22"/>
  <c r="AG575" i="22"/>
  <c r="AM575" i="22"/>
  <c r="AL575" i="22"/>
  <c r="K577" i="22"/>
  <c r="Q576" i="22"/>
  <c r="O577" i="22"/>
  <c r="L576" i="22"/>
  <c r="C576" i="22"/>
  <c r="H576" i="22"/>
  <c r="B577" i="22"/>
  <c r="D575" i="22"/>
  <c r="E575" i="22"/>
  <c r="F575" i="22"/>
  <c r="S578" i="22"/>
  <c r="T577" i="22"/>
  <c r="V577" i="22"/>
  <c r="Y577" i="22"/>
  <c r="W578" i="22"/>
  <c r="AE575" i="22"/>
  <c r="AD575" i="22"/>
  <c r="AA577" i="22"/>
  <c r="AB576" i="22"/>
  <c r="AG576" i="22"/>
  <c r="AI578" i="22"/>
  <c r="AJ577" i="22"/>
  <c r="AO577" i="22"/>
  <c r="AM576" i="22"/>
  <c r="AL576" i="22"/>
  <c r="O576" i="22"/>
  <c r="N576" i="22"/>
  <c r="K578" i="22"/>
  <c r="Q577" i="22"/>
  <c r="L577" i="22"/>
  <c r="N577" i="22"/>
  <c r="D576" i="22"/>
  <c r="F576" i="22"/>
  <c r="E576" i="22"/>
  <c r="B578" i="22"/>
  <c r="C577" i="22"/>
  <c r="H577" i="22"/>
  <c r="S579" i="22"/>
  <c r="Y578" i="22"/>
  <c r="W579" i="22"/>
  <c r="T578" i="22"/>
  <c r="V578" i="22"/>
  <c r="AJ578" i="22"/>
  <c r="AI579" i="22"/>
  <c r="AO578" i="22"/>
  <c r="K579" i="22"/>
  <c r="L578" i="22"/>
  <c r="Q578" i="22"/>
  <c r="O579" i="22"/>
  <c r="AM577" i="22"/>
  <c r="AL577" i="22"/>
  <c r="AA578" i="22"/>
  <c r="AB577" i="22"/>
  <c r="AG577" i="22"/>
  <c r="AE576" i="22"/>
  <c r="AD576" i="22"/>
  <c r="E577" i="22"/>
  <c r="D577" i="22"/>
  <c r="F577" i="22"/>
  <c r="B579" i="22"/>
  <c r="H578" i="22"/>
  <c r="C578" i="22"/>
  <c r="T579" i="22"/>
  <c r="V579" i="22"/>
  <c r="S580" i="22"/>
  <c r="Y579" i="22"/>
  <c r="W580" i="22"/>
  <c r="AJ579" i="22"/>
  <c r="AI580" i="22"/>
  <c r="AO579" i="22"/>
  <c r="AD577" i="22"/>
  <c r="AE577" i="22"/>
  <c r="K580" i="22"/>
  <c r="L579" i="22"/>
  <c r="N579" i="22"/>
  <c r="Q579" i="22"/>
  <c r="AM578" i="22"/>
  <c r="AL578" i="22"/>
  <c r="AB578" i="22"/>
  <c r="AG578" i="22"/>
  <c r="AA579" i="22"/>
  <c r="O578" i="22"/>
  <c r="N578" i="22"/>
  <c r="D578" i="22"/>
  <c r="F578" i="22"/>
  <c r="E578" i="22"/>
  <c r="B580" i="22"/>
  <c r="H579" i="22"/>
  <c r="C579" i="22"/>
  <c r="T580" i="22"/>
  <c r="V580" i="22"/>
  <c r="Y580" i="22"/>
  <c r="W581" i="22"/>
  <c r="S581" i="22"/>
  <c r="AI581" i="22"/>
  <c r="AJ580" i="22"/>
  <c r="AO580" i="22"/>
  <c r="AB579" i="22"/>
  <c r="AG579" i="22"/>
  <c r="AA580" i="22"/>
  <c r="L580" i="22"/>
  <c r="K581" i="22"/>
  <c r="Q580" i="22"/>
  <c r="O581" i="22"/>
  <c r="AE578" i="22"/>
  <c r="AD578" i="22"/>
  <c r="AM579" i="22"/>
  <c r="AL579" i="22"/>
  <c r="E579" i="22"/>
  <c r="F579" i="22"/>
  <c r="D579" i="22"/>
  <c r="H580" i="22"/>
  <c r="C580" i="22"/>
  <c r="B581" i="22"/>
  <c r="S582" i="22"/>
  <c r="Y581" i="22"/>
  <c r="W582" i="22"/>
  <c r="T581" i="22"/>
  <c r="V581" i="22"/>
  <c r="AI582" i="22"/>
  <c r="AJ581" i="22"/>
  <c r="AO581" i="22"/>
  <c r="O580" i="22"/>
  <c r="N580" i="22"/>
  <c r="AA581" i="22"/>
  <c r="AB580" i="22"/>
  <c r="AG580" i="22"/>
  <c r="AM580" i="22"/>
  <c r="AL580" i="22"/>
  <c r="K582" i="22"/>
  <c r="Q581" i="22"/>
  <c r="L581" i="22"/>
  <c r="N581" i="22"/>
  <c r="AD579" i="22"/>
  <c r="AE579" i="22"/>
  <c r="C581" i="22"/>
  <c r="H581" i="22"/>
  <c r="B582" i="22"/>
  <c r="E580" i="22"/>
  <c r="F580" i="22"/>
  <c r="D580" i="22"/>
  <c r="Y582" i="22"/>
  <c r="W583" i="22"/>
  <c r="T582" i="22"/>
  <c r="V582" i="22"/>
  <c r="S583" i="22"/>
  <c r="AM581" i="22"/>
  <c r="AL581" i="22"/>
  <c r="AJ582" i="22"/>
  <c r="AI583" i="22"/>
  <c r="AO582" i="22"/>
  <c r="AD580" i="22"/>
  <c r="AE580" i="22"/>
  <c r="AB581" i="22"/>
  <c r="AG581" i="22"/>
  <c r="AA582" i="22"/>
  <c r="Q582" i="22"/>
  <c r="O583" i="22"/>
  <c r="L582" i="22"/>
  <c r="K583" i="22"/>
  <c r="F581" i="22"/>
  <c r="E581" i="22"/>
  <c r="D581" i="22"/>
  <c r="B583" i="22"/>
  <c r="H582" i="22"/>
  <c r="C582" i="22"/>
  <c r="Y583" i="22"/>
  <c r="W584" i="22"/>
  <c r="S584" i="22"/>
  <c r="T583" i="22"/>
  <c r="V583" i="22"/>
  <c r="O582" i="22"/>
  <c r="N582" i="22"/>
  <c r="AD581" i="22"/>
  <c r="AE581" i="22"/>
  <c r="AM582" i="22"/>
  <c r="AL582" i="22"/>
  <c r="K584" i="22"/>
  <c r="L583" i="22"/>
  <c r="N583" i="22"/>
  <c r="Q583" i="22"/>
  <c r="AJ583" i="22"/>
  <c r="AI584" i="22"/>
  <c r="AO583" i="22"/>
  <c r="AA583" i="22"/>
  <c r="AB582" i="22"/>
  <c r="AG582" i="22"/>
  <c r="E582" i="22"/>
  <c r="F582" i="22"/>
  <c r="D582" i="22"/>
  <c r="B584" i="22"/>
  <c r="H583" i="22"/>
  <c r="C583" i="22"/>
  <c r="S585" i="22"/>
  <c r="Y584" i="22"/>
  <c r="W585" i="22"/>
  <c r="T584" i="22"/>
  <c r="V584" i="22"/>
  <c r="AI585" i="22"/>
  <c r="AJ584" i="22"/>
  <c r="AO584" i="22"/>
  <c r="AA584" i="22"/>
  <c r="AG583" i="22"/>
  <c r="AB583" i="22"/>
  <c r="AE582" i="22"/>
  <c r="AD582" i="22"/>
  <c r="Q584" i="22"/>
  <c r="O585" i="22"/>
  <c r="K585" i="22"/>
  <c r="L584" i="22"/>
  <c r="AM583" i="22"/>
  <c r="AL583" i="22"/>
  <c r="F583" i="22"/>
  <c r="E583" i="22"/>
  <c r="D583" i="22"/>
  <c r="H584" i="22"/>
  <c r="C584" i="22"/>
  <c r="B585" i="22"/>
  <c r="Y585" i="22"/>
  <c r="W586" i="22"/>
  <c r="T585" i="22"/>
  <c r="V585" i="22"/>
  <c r="S586" i="22"/>
  <c r="O584" i="22"/>
  <c r="N584" i="22"/>
  <c r="AM584" i="22"/>
  <c r="AL584" i="22"/>
  <c r="AA585" i="22"/>
  <c r="AG584" i="22"/>
  <c r="AB584" i="22"/>
  <c r="AD583" i="22"/>
  <c r="AE583" i="22"/>
  <c r="K586" i="22"/>
  <c r="Q585" i="22"/>
  <c r="L585" i="22"/>
  <c r="N585" i="22"/>
  <c r="AI586" i="22"/>
  <c r="AJ585" i="22"/>
  <c r="AO585" i="22"/>
  <c r="C585" i="22"/>
  <c r="B586" i="22"/>
  <c r="H585" i="22"/>
  <c r="E584" i="22"/>
  <c r="F584" i="22"/>
  <c r="D584" i="22"/>
  <c r="Y586" i="22"/>
  <c r="W587" i="22"/>
  <c r="S587" i="22"/>
  <c r="T586" i="22"/>
  <c r="V586" i="22"/>
  <c r="AJ586" i="22"/>
  <c r="AI587" i="22"/>
  <c r="AO586" i="22"/>
  <c r="AG585" i="22"/>
  <c r="AB585" i="22"/>
  <c r="AA586" i="22"/>
  <c r="AM585" i="22"/>
  <c r="AL585" i="22"/>
  <c r="K587" i="22"/>
  <c r="Q586" i="22"/>
  <c r="O587" i="22"/>
  <c r="L586" i="22"/>
  <c r="AE584" i="22"/>
  <c r="AD584" i="22"/>
  <c r="B587" i="22"/>
  <c r="H586" i="22"/>
  <c r="C586" i="22"/>
  <c r="E585" i="22"/>
  <c r="D585" i="22"/>
  <c r="F585" i="22"/>
  <c r="S588" i="22"/>
  <c r="T587" i="22"/>
  <c r="V587" i="22"/>
  <c r="Y587" i="22"/>
  <c r="W588" i="22"/>
  <c r="AJ587" i="22"/>
  <c r="AI588" i="22"/>
  <c r="AO587" i="22"/>
  <c r="AA587" i="22"/>
  <c r="AB586" i="22"/>
  <c r="AG586" i="22"/>
  <c r="K588" i="22"/>
  <c r="L587" i="22"/>
  <c r="N587" i="22"/>
  <c r="Q587" i="22"/>
  <c r="O586" i="22"/>
  <c r="N586" i="22"/>
  <c r="AD585" i="22"/>
  <c r="AE585" i="22"/>
  <c r="AM586" i="22"/>
  <c r="AL586" i="22"/>
  <c r="B588" i="22"/>
  <c r="H587" i="22"/>
  <c r="C587" i="22"/>
  <c r="D586" i="22"/>
  <c r="E586" i="22"/>
  <c r="F586" i="22"/>
  <c r="S589" i="22"/>
  <c r="T588" i="22"/>
  <c r="V588" i="22"/>
  <c r="Y588" i="22"/>
  <c r="W589" i="22"/>
  <c r="L588" i="22"/>
  <c r="Q588" i="22"/>
  <c r="O589" i="22"/>
  <c r="K589" i="22"/>
  <c r="AM587" i="22"/>
  <c r="AL587" i="22"/>
  <c r="AB587" i="22"/>
  <c r="AA588" i="22"/>
  <c r="AG587" i="22"/>
  <c r="AD586" i="22"/>
  <c r="AE586" i="22"/>
  <c r="AI589" i="22"/>
  <c r="AJ588" i="22"/>
  <c r="AO588" i="22"/>
  <c r="H588" i="22"/>
  <c r="B589" i="22"/>
  <c r="C588" i="22"/>
  <c r="F587" i="22"/>
  <c r="E587" i="22"/>
  <c r="D587" i="22"/>
  <c r="Y589" i="22"/>
  <c r="W590" i="22"/>
  <c r="T589" i="22"/>
  <c r="V589" i="22"/>
  <c r="S590" i="22"/>
  <c r="AM588" i="22"/>
  <c r="AL588" i="22"/>
  <c r="AB588" i="22"/>
  <c r="AG588" i="22"/>
  <c r="AA589" i="22"/>
  <c r="O588" i="22"/>
  <c r="N588" i="22"/>
  <c r="K590" i="22"/>
  <c r="Q589" i="22"/>
  <c r="L589" i="22"/>
  <c r="N589" i="22"/>
  <c r="AI590" i="22"/>
  <c r="AJ589" i="22"/>
  <c r="AO589" i="22"/>
  <c r="AD587" i="22"/>
  <c r="AE587" i="22"/>
  <c r="H589" i="22"/>
  <c r="C589" i="22"/>
  <c r="B590" i="22"/>
  <c r="D588" i="22"/>
  <c r="F588" i="22"/>
  <c r="E588" i="22"/>
  <c r="T590" i="22"/>
  <c r="V590" i="22"/>
  <c r="Y590" i="22"/>
  <c r="W591" i="22"/>
  <c r="S591" i="22"/>
  <c r="L590" i="22"/>
  <c r="Q590" i="22"/>
  <c r="O591" i="22"/>
  <c r="K591" i="22"/>
  <c r="AJ590" i="22"/>
  <c r="AI591" i="22"/>
  <c r="AO590" i="22"/>
  <c r="AB589" i="22"/>
  <c r="AA590" i="22"/>
  <c r="AG589" i="22"/>
  <c r="AD588" i="22"/>
  <c r="AE588" i="22"/>
  <c r="AM589" i="22"/>
  <c r="AL589" i="22"/>
  <c r="H590" i="22"/>
  <c r="B591" i="22"/>
  <c r="C590" i="22"/>
  <c r="D589" i="22"/>
  <c r="F589" i="22"/>
  <c r="E589" i="22"/>
  <c r="S592" i="22"/>
  <c r="T591" i="22"/>
  <c r="V591" i="22"/>
  <c r="Y591" i="22"/>
  <c r="W592" i="22"/>
  <c r="AJ591" i="22"/>
  <c r="AI592" i="22"/>
  <c r="AO591" i="22"/>
  <c r="O590" i="22"/>
  <c r="N590" i="22"/>
  <c r="AE589" i="22"/>
  <c r="AD589" i="22"/>
  <c r="K592" i="22"/>
  <c r="L591" i="22"/>
  <c r="N591" i="22"/>
  <c r="Q591" i="22"/>
  <c r="AG590" i="22"/>
  <c r="AA591" i="22"/>
  <c r="AB590" i="22"/>
  <c r="AM590" i="22"/>
  <c r="AL590" i="22"/>
  <c r="H591" i="22"/>
  <c r="B592" i="22"/>
  <c r="C591" i="22"/>
  <c r="D590" i="22"/>
  <c r="E590" i="22"/>
  <c r="F590" i="22"/>
  <c r="Y592" i="22"/>
  <c r="W593" i="22"/>
  <c r="T592" i="22"/>
  <c r="V592" i="22"/>
  <c r="S593" i="22"/>
  <c r="AB591" i="22"/>
  <c r="AG591" i="22"/>
  <c r="AA592" i="22"/>
  <c r="AI593" i="22"/>
  <c r="AJ592" i="22"/>
  <c r="AO592" i="22"/>
  <c r="K593" i="22"/>
  <c r="Q592" i="22"/>
  <c r="O593" i="22"/>
  <c r="L592" i="22"/>
  <c r="AM591" i="22"/>
  <c r="AL591" i="22"/>
  <c r="AD590" i="22"/>
  <c r="AE590" i="22"/>
  <c r="C592" i="22"/>
  <c r="H592" i="22"/>
  <c r="B593" i="22"/>
  <c r="E591" i="22"/>
  <c r="D591" i="22"/>
  <c r="F591" i="22"/>
  <c r="Y593" i="22"/>
  <c r="W594" i="22"/>
  <c r="S594" i="22"/>
  <c r="T593" i="22"/>
  <c r="V593" i="22"/>
  <c r="K594" i="22"/>
  <c r="L593" i="22"/>
  <c r="N593" i="22"/>
  <c r="Q593" i="22"/>
  <c r="AD591" i="22"/>
  <c r="AE591" i="22"/>
  <c r="O592" i="22"/>
  <c r="N592" i="22"/>
  <c r="AI594" i="22"/>
  <c r="AJ593" i="22"/>
  <c r="AO593" i="22"/>
  <c r="AB592" i="22"/>
  <c r="AG592" i="22"/>
  <c r="AA593" i="22"/>
  <c r="AM592" i="22"/>
  <c r="AL592" i="22"/>
  <c r="F592" i="22"/>
  <c r="E592" i="22"/>
  <c r="D592" i="22"/>
  <c r="H593" i="22"/>
  <c r="B594" i="22"/>
  <c r="C593" i="22"/>
  <c r="S595" i="22"/>
  <c r="Y594" i="22"/>
  <c r="W595" i="22"/>
  <c r="T594" i="22"/>
  <c r="V594" i="22"/>
  <c r="K595" i="22"/>
  <c r="L594" i="22"/>
  <c r="Q594" i="22"/>
  <c r="O595" i="22"/>
  <c r="AJ594" i="22"/>
  <c r="AI595" i="22"/>
  <c r="AO594" i="22"/>
  <c r="AA594" i="22"/>
  <c r="AB593" i="22"/>
  <c r="AG593" i="22"/>
  <c r="AM593" i="22"/>
  <c r="AL593" i="22"/>
  <c r="AE592" i="22"/>
  <c r="AD592" i="22"/>
  <c r="B595" i="22"/>
  <c r="C594" i="22"/>
  <c r="H594" i="22"/>
  <c r="F593" i="22"/>
  <c r="D593" i="22"/>
  <c r="E593" i="22"/>
  <c r="S596" i="22"/>
  <c r="T595" i="22"/>
  <c r="V595" i="22"/>
  <c r="Y595" i="22"/>
  <c r="W596" i="22"/>
  <c r="K596" i="22"/>
  <c r="L595" i="22"/>
  <c r="N595" i="22"/>
  <c r="Q595" i="22"/>
  <c r="AA595" i="22"/>
  <c r="AB594" i="22"/>
  <c r="AG594" i="22"/>
  <c r="O594" i="22"/>
  <c r="N594" i="22"/>
  <c r="AE593" i="22"/>
  <c r="AD593" i="22"/>
  <c r="AM594" i="22"/>
  <c r="AL594" i="22"/>
  <c r="AJ595" i="22"/>
  <c r="AI596" i="22"/>
  <c r="AO595" i="22"/>
  <c r="E594" i="22"/>
  <c r="D594" i="22"/>
  <c r="F594" i="22"/>
  <c r="C595" i="22"/>
  <c r="B596" i="22"/>
  <c r="H595" i="22"/>
  <c r="T596" i="22"/>
  <c r="V596" i="22"/>
  <c r="Y596" i="22"/>
  <c r="W597" i="22"/>
  <c r="S597" i="22"/>
  <c r="AM595" i="22"/>
  <c r="AL595" i="22"/>
  <c r="AA596" i="22"/>
  <c r="AG595" i="22"/>
  <c r="AB595" i="22"/>
  <c r="AI597" i="22"/>
  <c r="AJ596" i="22"/>
  <c r="AO596" i="22"/>
  <c r="AD594" i="22"/>
  <c r="AE594" i="22"/>
  <c r="L596" i="22"/>
  <c r="K597" i="22"/>
  <c r="Q596" i="22"/>
  <c r="O597" i="22"/>
  <c r="C596" i="22"/>
  <c r="H596" i="22"/>
  <c r="B597" i="22"/>
  <c r="D595" i="22"/>
  <c r="E595" i="22"/>
  <c r="F595" i="22"/>
  <c r="S598" i="22"/>
  <c r="T597" i="22"/>
  <c r="V597" i="22"/>
  <c r="Y597" i="22"/>
  <c r="W598" i="22"/>
  <c r="AB596" i="22"/>
  <c r="AG596" i="22"/>
  <c r="AA597" i="22"/>
  <c r="K598" i="22"/>
  <c r="L597" i="22"/>
  <c r="N597" i="22"/>
  <c r="Q597" i="22"/>
  <c r="AI598" i="22"/>
  <c r="AJ597" i="22"/>
  <c r="AO597" i="22"/>
  <c r="O596" i="22"/>
  <c r="N596" i="22"/>
  <c r="AM596" i="22"/>
  <c r="AL596" i="22"/>
  <c r="AD595" i="22"/>
  <c r="AE595" i="22"/>
  <c r="F596" i="22"/>
  <c r="D596" i="22"/>
  <c r="E596" i="22"/>
  <c r="C597" i="22"/>
  <c r="B598" i="22"/>
  <c r="H597" i="22"/>
  <c r="T598" i="22"/>
  <c r="V598" i="22"/>
  <c r="S599" i="22"/>
  <c r="Y598" i="22"/>
  <c r="W599" i="22"/>
  <c r="AJ598" i="22"/>
  <c r="AI599" i="22"/>
  <c r="AO598" i="22"/>
  <c r="AA598" i="22"/>
  <c r="AB597" i="22"/>
  <c r="AG597" i="22"/>
  <c r="AM597" i="22"/>
  <c r="AL597" i="22"/>
  <c r="Q598" i="22"/>
  <c r="O599" i="22"/>
  <c r="L598" i="22"/>
  <c r="K599" i="22"/>
  <c r="AE596" i="22"/>
  <c r="AD596" i="22"/>
  <c r="B599" i="22"/>
  <c r="H598" i="22"/>
  <c r="C598" i="22"/>
  <c r="E597" i="22"/>
  <c r="F597" i="22"/>
  <c r="D597" i="22"/>
  <c r="Y599" i="22"/>
  <c r="W600" i="22"/>
  <c r="T599" i="22"/>
  <c r="V599" i="22"/>
  <c r="S600" i="22"/>
  <c r="O598" i="22"/>
  <c r="N598" i="22"/>
  <c r="AB598" i="22"/>
  <c r="AG598" i="22"/>
  <c r="AA599" i="22"/>
  <c r="AJ599" i="22"/>
  <c r="AI600" i="22"/>
  <c r="AO599" i="22"/>
  <c r="K600" i="22"/>
  <c r="Q599" i="22"/>
  <c r="L599" i="22"/>
  <c r="N599" i="22"/>
  <c r="AE597" i="22"/>
  <c r="AD597" i="22"/>
  <c r="AM598" i="22"/>
  <c r="AL598" i="22"/>
  <c r="D598" i="22"/>
  <c r="E598" i="22"/>
  <c r="F598" i="22"/>
  <c r="B600" i="22"/>
  <c r="H599" i="22"/>
  <c r="C599" i="22"/>
  <c r="S601" i="22"/>
  <c r="Y600" i="22"/>
  <c r="W601" i="22"/>
  <c r="T600" i="22"/>
  <c r="V600" i="22"/>
  <c r="Q600" i="22"/>
  <c r="O601" i="22"/>
  <c r="K601" i="22"/>
  <c r="L600" i="22"/>
  <c r="AG599" i="22"/>
  <c r="AA600" i="22"/>
  <c r="AB599" i="22"/>
  <c r="AM599" i="22"/>
  <c r="AL599" i="22"/>
  <c r="AI601" i="22"/>
  <c r="AJ600" i="22"/>
  <c r="AO600" i="22"/>
  <c r="AE598" i="22"/>
  <c r="AD598" i="22"/>
  <c r="D599" i="22"/>
  <c r="F599" i="22"/>
  <c r="E599" i="22"/>
  <c r="B601" i="22"/>
  <c r="C600" i="22"/>
  <c r="H600" i="22"/>
  <c r="Y601" i="22"/>
  <c r="W602" i="22"/>
  <c r="S602" i="22"/>
  <c r="T601" i="22"/>
  <c r="V601" i="22"/>
  <c r="AI602" i="22"/>
  <c r="AJ601" i="22"/>
  <c r="AO601" i="22"/>
  <c r="AE599" i="22"/>
  <c r="AD599" i="22"/>
  <c r="K602" i="22"/>
  <c r="L601" i="22"/>
  <c r="N601" i="22"/>
  <c r="Q601" i="22"/>
  <c r="O600" i="22"/>
  <c r="N600" i="22"/>
  <c r="AB600" i="22"/>
  <c r="AA601" i="22"/>
  <c r="AG600" i="22"/>
  <c r="AM600" i="22"/>
  <c r="AL600" i="22"/>
  <c r="F600" i="22"/>
  <c r="E600" i="22"/>
  <c r="D600" i="22"/>
  <c r="C601" i="22"/>
  <c r="B602" i="22"/>
  <c r="H601" i="22"/>
  <c r="T602" i="22"/>
  <c r="V602" i="22"/>
  <c r="S603" i="22"/>
  <c r="Y602" i="22"/>
  <c r="W603" i="22"/>
  <c r="AJ602" i="22"/>
  <c r="AI603" i="22"/>
  <c r="AO602" i="22"/>
  <c r="AA602" i="22"/>
  <c r="AB601" i="22"/>
  <c r="AG601" i="22"/>
  <c r="K603" i="22"/>
  <c r="Q602" i="22"/>
  <c r="O603" i="22"/>
  <c r="L602" i="22"/>
  <c r="AM601" i="22"/>
  <c r="AL601" i="22"/>
  <c r="AD600" i="22"/>
  <c r="AE600" i="22"/>
  <c r="B603" i="22"/>
  <c r="H602" i="22"/>
  <c r="C602" i="22"/>
  <c r="E601" i="22"/>
  <c r="F601" i="22"/>
  <c r="D601" i="22"/>
  <c r="S604" i="22"/>
  <c r="T603" i="22"/>
  <c r="V603" i="22"/>
  <c r="Y603" i="22"/>
  <c r="W604" i="22"/>
  <c r="AD601" i="22"/>
  <c r="AE601" i="22"/>
  <c r="AM602" i="22"/>
  <c r="AL602" i="22"/>
  <c r="K604" i="22"/>
  <c r="L603" i="22"/>
  <c r="N603" i="22"/>
  <c r="Q603" i="22"/>
  <c r="AJ603" i="22"/>
  <c r="AI604" i="22"/>
  <c r="AO603" i="22"/>
  <c r="O602" i="22"/>
  <c r="N602" i="22"/>
  <c r="AB602" i="22"/>
  <c r="AA603" i="22"/>
  <c r="AG602" i="22"/>
  <c r="D602" i="22"/>
  <c r="F602" i="22"/>
  <c r="E602" i="22"/>
  <c r="B604" i="22"/>
  <c r="C603" i="22"/>
  <c r="H603" i="22"/>
  <c r="Y604" i="22"/>
  <c r="W605" i="22"/>
  <c r="T604" i="22"/>
  <c r="V604" i="22"/>
  <c r="S605" i="22"/>
  <c r="AM603" i="22"/>
  <c r="AL603" i="22"/>
  <c r="AA604" i="22"/>
  <c r="AB603" i="22"/>
  <c r="AG603" i="22"/>
  <c r="AI605" i="22"/>
  <c r="AJ604" i="22"/>
  <c r="AO604" i="22"/>
  <c r="L604" i="22"/>
  <c r="Q604" i="22"/>
  <c r="O605" i="22"/>
  <c r="K605" i="22"/>
  <c r="AE602" i="22"/>
  <c r="AD602" i="22"/>
  <c r="F603" i="22"/>
  <c r="E603" i="22"/>
  <c r="D603" i="22"/>
  <c r="B605" i="22"/>
  <c r="H604" i="22"/>
  <c r="C604" i="22"/>
  <c r="Y605" i="22"/>
  <c r="W606" i="22"/>
  <c r="S606" i="22"/>
  <c r="T605" i="22"/>
  <c r="V605" i="22"/>
  <c r="O604" i="22"/>
  <c r="N604" i="22"/>
  <c r="AE603" i="22"/>
  <c r="AD603" i="22"/>
  <c r="AI606" i="22"/>
  <c r="AJ605" i="22"/>
  <c r="AO605" i="22"/>
  <c r="K606" i="22"/>
  <c r="Q605" i="22"/>
  <c r="L605" i="22"/>
  <c r="N605" i="22"/>
  <c r="AM604" i="22"/>
  <c r="AL604" i="22"/>
  <c r="AA605" i="22"/>
  <c r="AB604" i="22"/>
  <c r="AG604" i="22"/>
  <c r="D604" i="22"/>
  <c r="F604" i="22"/>
  <c r="E604" i="22"/>
  <c r="H605" i="22"/>
  <c r="C605" i="22"/>
  <c r="B606" i="22"/>
  <c r="Y606" i="22"/>
  <c r="W607" i="22"/>
  <c r="S607" i="22"/>
  <c r="T606" i="22"/>
  <c r="V606" i="22"/>
  <c r="AJ606" i="22"/>
  <c r="AI607" i="22"/>
  <c r="AO606" i="22"/>
  <c r="AM605" i="22"/>
  <c r="AL605" i="22"/>
  <c r="AE604" i="22"/>
  <c r="AD604" i="22"/>
  <c r="L606" i="22"/>
  <c r="Q606" i="22"/>
  <c r="O607" i="22"/>
  <c r="K607" i="22"/>
  <c r="AA606" i="22"/>
  <c r="AB605" i="22"/>
  <c r="AG605" i="22"/>
  <c r="F605" i="22"/>
  <c r="E605" i="22"/>
  <c r="D605" i="22"/>
  <c r="B607" i="22"/>
  <c r="C606" i="22"/>
  <c r="H606" i="22"/>
  <c r="Y607" i="22"/>
  <c r="W608" i="22"/>
  <c r="T607" i="22"/>
  <c r="V607" i="22"/>
  <c r="S608" i="22"/>
  <c r="AJ607" i="22"/>
  <c r="AI608" i="22"/>
  <c r="AO607" i="22"/>
  <c r="O606" i="22"/>
  <c r="N606" i="22"/>
  <c r="AE605" i="22"/>
  <c r="AD605" i="22"/>
  <c r="K608" i="22"/>
  <c r="Q607" i="22"/>
  <c r="L607" i="22"/>
  <c r="N607" i="22"/>
  <c r="AM606" i="22"/>
  <c r="AL606" i="22"/>
  <c r="AG606" i="22"/>
  <c r="AB606" i="22"/>
  <c r="AA607" i="22"/>
  <c r="F606" i="22"/>
  <c r="D606" i="22"/>
  <c r="E606" i="22"/>
  <c r="H607" i="22"/>
  <c r="C607" i="22"/>
  <c r="B608" i="22"/>
  <c r="Y608" i="22"/>
  <c r="W609" i="22"/>
  <c r="S609" i="22"/>
  <c r="T608" i="22"/>
  <c r="V608" i="22"/>
  <c r="AI609" i="22"/>
  <c r="AJ608" i="22"/>
  <c r="AO608" i="22"/>
  <c r="AM607" i="22"/>
  <c r="AL607" i="22"/>
  <c r="AE606" i="22"/>
  <c r="AD606" i="22"/>
  <c r="AG607" i="22"/>
  <c r="AA608" i="22"/>
  <c r="AB607" i="22"/>
  <c r="K609" i="22"/>
  <c r="Q608" i="22"/>
  <c r="O609" i="22"/>
  <c r="L608" i="22"/>
  <c r="C608" i="22"/>
  <c r="H608" i="22"/>
  <c r="B609" i="22"/>
  <c r="D607" i="22"/>
  <c r="F607" i="22"/>
  <c r="E607" i="22"/>
  <c r="T609" i="22"/>
  <c r="V609" i="22"/>
  <c r="Y609" i="22"/>
  <c r="W610" i="22"/>
  <c r="S610" i="22"/>
  <c r="AG608" i="22"/>
  <c r="AA609" i="22"/>
  <c r="AB608" i="22"/>
  <c r="AI610" i="22"/>
  <c r="AJ609" i="22"/>
  <c r="AO609" i="22"/>
  <c r="O608" i="22"/>
  <c r="N608" i="22"/>
  <c r="AD607" i="22"/>
  <c r="AE607" i="22"/>
  <c r="K610" i="22"/>
  <c r="L609" i="22"/>
  <c r="N609" i="22"/>
  <c r="Q609" i="22"/>
  <c r="AM608" i="22"/>
  <c r="AL608" i="22"/>
  <c r="E608" i="22"/>
  <c r="D608" i="22"/>
  <c r="F608" i="22"/>
  <c r="C609" i="22"/>
  <c r="B610" i="22"/>
  <c r="H609" i="22"/>
  <c r="T610" i="22"/>
  <c r="V610" i="22"/>
  <c r="S611" i="22"/>
  <c r="Y610" i="22"/>
  <c r="W611" i="22"/>
  <c r="AB609" i="22"/>
  <c r="AA610" i="22"/>
  <c r="AG609" i="22"/>
  <c r="AJ610" i="22"/>
  <c r="AI611" i="22"/>
  <c r="AO610" i="22"/>
  <c r="AE608" i="22"/>
  <c r="AD608" i="22"/>
  <c r="AM609" i="22"/>
  <c r="AL609" i="22"/>
  <c r="K611" i="22"/>
  <c r="L610" i="22"/>
  <c r="Q610" i="22"/>
  <c r="O611" i="22"/>
  <c r="B611" i="22"/>
  <c r="C610" i="22"/>
  <c r="H610" i="22"/>
  <c r="F609" i="22"/>
  <c r="D609" i="22"/>
  <c r="E609" i="22"/>
  <c r="T611" i="22"/>
  <c r="V611" i="22"/>
  <c r="S612" i="22"/>
  <c r="Y611" i="22"/>
  <c r="W612" i="22"/>
  <c r="AA611" i="22"/>
  <c r="AB610" i="22"/>
  <c r="AG610" i="22"/>
  <c r="AM610" i="22"/>
  <c r="AL610" i="22"/>
  <c r="AJ611" i="22"/>
  <c r="AI612" i="22"/>
  <c r="AO611" i="22"/>
  <c r="O610" i="22"/>
  <c r="N610" i="22"/>
  <c r="K612" i="22"/>
  <c r="L611" i="22"/>
  <c r="N611" i="22"/>
  <c r="Q611" i="22"/>
  <c r="AE609" i="22"/>
  <c r="AD609" i="22"/>
  <c r="D610" i="22"/>
  <c r="F610" i="22"/>
  <c r="E610" i="22"/>
  <c r="C611" i="22"/>
  <c r="B612" i="22"/>
  <c r="H611" i="22"/>
  <c r="Y612" i="22"/>
  <c r="W613" i="22"/>
  <c r="T612" i="22"/>
  <c r="V612" i="22"/>
  <c r="S613" i="22"/>
  <c r="AE610" i="22"/>
  <c r="AD610" i="22"/>
  <c r="AM611" i="22"/>
  <c r="AL611" i="22"/>
  <c r="AG611" i="22"/>
  <c r="AB611" i="22"/>
  <c r="AA612" i="22"/>
  <c r="L612" i="22"/>
  <c r="K613" i="22"/>
  <c r="Q612" i="22"/>
  <c r="O613" i="22"/>
  <c r="AI613" i="22"/>
  <c r="AJ612" i="22"/>
  <c r="AO612" i="22"/>
  <c r="C612" i="22"/>
  <c r="B613" i="22"/>
  <c r="H612" i="22"/>
  <c r="E611" i="22"/>
  <c r="F611" i="22"/>
  <c r="D611" i="22"/>
  <c r="S614" i="22"/>
  <c r="T613" i="22"/>
  <c r="V613" i="22"/>
  <c r="Y613" i="22"/>
  <c r="W614" i="22"/>
  <c r="AM612" i="22"/>
  <c r="AL612" i="22"/>
  <c r="K614" i="22"/>
  <c r="Q613" i="22"/>
  <c r="L613" i="22"/>
  <c r="N613" i="22"/>
  <c r="AD611" i="22"/>
  <c r="AE611" i="22"/>
  <c r="O612" i="22"/>
  <c r="N612" i="22"/>
  <c r="AI614" i="22"/>
  <c r="AJ613" i="22"/>
  <c r="AO613" i="22"/>
  <c r="AB612" i="22"/>
  <c r="AG612" i="22"/>
  <c r="AA613" i="22"/>
  <c r="F612" i="22"/>
  <c r="E612" i="22"/>
  <c r="D612" i="22"/>
  <c r="C613" i="22"/>
  <c r="H613" i="22"/>
  <c r="B614" i="22"/>
  <c r="S615" i="22"/>
  <c r="T614" i="22"/>
  <c r="V614" i="22"/>
  <c r="Y614" i="22"/>
  <c r="W615" i="22"/>
  <c r="AA614" i="22"/>
  <c r="AB613" i="22"/>
  <c r="AG613" i="22"/>
  <c r="Q614" i="22"/>
  <c r="O615" i="22"/>
  <c r="L614" i="22"/>
  <c r="K615" i="22"/>
  <c r="AM613" i="22"/>
  <c r="AL613" i="22"/>
  <c r="AE612" i="22"/>
  <c r="AD612" i="22"/>
  <c r="AJ614" i="22"/>
  <c r="AI615" i="22"/>
  <c r="AO614" i="22"/>
  <c r="H614" i="22"/>
  <c r="B615" i="22"/>
  <c r="C614" i="22"/>
  <c r="F613" i="22"/>
  <c r="E613" i="22"/>
  <c r="D613" i="22"/>
  <c r="Y615" i="22"/>
  <c r="W616" i="22"/>
  <c r="T615" i="22"/>
  <c r="V615" i="22"/>
  <c r="S616" i="22"/>
  <c r="AA615" i="22"/>
  <c r="AB614" i="22"/>
  <c r="AG614" i="22"/>
  <c r="O614" i="22"/>
  <c r="N614" i="22"/>
  <c r="AE613" i="22"/>
  <c r="AD613" i="22"/>
  <c r="AJ615" i="22"/>
  <c r="AI616" i="22"/>
  <c r="AO615" i="22"/>
  <c r="K616" i="22"/>
  <c r="Q615" i="22"/>
  <c r="L615" i="22"/>
  <c r="N615" i="22"/>
  <c r="AM614" i="22"/>
  <c r="AL614" i="22"/>
  <c r="B616" i="22"/>
  <c r="C615" i="22"/>
  <c r="H615" i="22"/>
  <c r="E614" i="22"/>
  <c r="D614" i="22"/>
  <c r="F614" i="22"/>
  <c r="S617" i="22"/>
  <c r="Y616" i="22"/>
  <c r="W617" i="22"/>
  <c r="T616" i="22"/>
  <c r="V616" i="22"/>
  <c r="AD614" i="22"/>
  <c r="AE614" i="22"/>
  <c r="AM615" i="22"/>
  <c r="AL615" i="22"/>
  <c r="Q616" i="22"/>
  <c r="O617" i="22"/>
  <c r="K617" i="22"/>
  <c r="L616" i="22"/>
  <c r="AG615" i="22"/>
  <c r="AB615" i="22"/>
  <c r="AA616" i="22"/>
  <c r="AI617" i="22"/>
  <c r="AJ616" i="22"/>
  <c r="AO616" i="22"/>
  <c r="C616" i="22"/>
  <c r="B617" i="22"/>
  <c r="H616" i="22"/>
  <c r="D615" i="22"/>
  <c r="F615" i="22"/>
  <c r="E615" i="22"/>
  <c r="Y617" i="22"/>
  <c r="W618" i="22"/>
  <c r="S618" i="22"/>
  <c r="T617" i="22"/>
  <c r="V617" i="22"/>
  <c r="O616" i="22"/>
  <c r="N616" i="22"/>
  <c r="AE615" i="22"/>
  <c r="AD615" i="22"/>
  <c r="AM616" i="22"/>
  <c r="AL616" i="22"/>
  <c r="AI618" i="22"/>
  <c r="AJ617" i="22"/>
  <c r="AO617" i="22"/>
  <c r="AB616" i="22"/>
  <c r="AG616" i="22"/>
  <c r="AA617" i="22"/>
  <c r="K618" i="22"/>
  <c r="Q617" i="22"/>
  <c r="L617" i="22"/>
  <c r="N617" i="22"/>
  <c r="H617" i="22"/>
  <c r="C617" i="22"/>
  <c r="B618" i="22"/>
  <c r="D616" i="22"/>
  <c r="F616" i="22"/>
  <c r="E616" i="22"/>
  <c r="Y618" i="22"/>
  <c r="W619" i="22"/>
  <c r="S619" i="22"/>
  <c r="T618" i="22"/>
  <c r="V618" i="22"/>
  <c r="AM617" i="22"/>
  <c r="AL617" i="22"/>
  <c r="K619" i="22"/>
  <c r="Q618" i="22"/>
  <c r="O619" i="22"/>
  <c r="L618" i="22"/>
  <c r="AJ618" i="22"/>
  <c r="AI619" i="22"/>
  <c r="AO618" i="22"/>
  <c r="AB617" i="22"/>
  <c r="AG617" i="22"/>
  <c r="AA618" i="22"/>
  <c r="AD616" i="22"/>
  <c r="AE616" i="22"/>
  <c r="F617" i="22"/>
  <c r="D617" i="22"/>
  <c r="E617" i="22"/>
  <c r="B619" i="22"/>
  <c r="H618" i="22"/>
  <c r="C618" i="22"/>
  <c r="S620" i="22"/>
  <c r="Y619" i="22"/>
  <c r="W620" i="22"/>
  <c r="T619" i="22"/>
  <c r="V619" i="22"/>
  <c r="K620" i="22"/>
  <c r="Q619" i="22"/>
  <c r="L619" i="22"/>
  <c r="N619" i="22"/>
  <c r="AJ619" i="22"/>
  <c r="AI620" i="22"/>
  <c r="AO619" i="22"/>
  <c r="AE617" i="22"/>
  <c r="AD617" i="22"/>
  <c r="AA619" i="22"/>
  <c r="AB618" i="22"/>
  <c r="AG618" i="22"/>
  <c r="AM618" i="22"/>
  <c r="AL618" i="22"/>
  <c r="O618" i="22"/>
  <c r="N618" i="22"/>
  <c r="E618" i="22"/>
  <c r="F618" i="22"/>
  <c r="D618" i="22"/>
  <c r="B620" i="22"/>
  <c r="H619" i="22"/>
  <c r="C619" i="22"/>
  <c r="S621" i="22"/>
  <c r="T620" i="22"/>
  <c r="V620" i="22"/>
  <c r="Y620" i="22"/>
  <c r="W621" i="22"/>
  <c r="AM619" i="22"/>
  <c r="AL619" i="22"/>
  <c r="AB619" i="22"/>
  <c r="AA620" i="22"/>
  <c r="AG619" i="22"/>
  <c r="AI621" i="22"/>
  <c r="AJ620" i="22"/>
  <c r="AO620" i="22"/>
  <c r="L620" i="22"/>
  <c r="Q620" i="22"/>
  <c r="O621" i="22"/>
  <c r="K621" i="22"/>
  <c r="AD618" i="22"/>
  <c r="AE618" i="22"/>
  <c r="F619" i="22"/>
  <c r="D619" i="22"/>
  <c r="E619" i="22"/>
  <c r="H620" i="22"/>
  <c r="C620" i="22"/>
  <c r="B621" i="22"/>
  <c r="Y621" i="22"/>
  <c r="W622" i="22"/>
  <c r="S622" i="22"/>
  <c r="T621" i="22"/>
  <c r="V621" i="22"/>
  <c r="K622" i="22"/>
  <c r="Q621" i="22"/>
  <c r="L621" i="22"/>
  <c r="N621" i="22"/>
  <c r="AA621" i="22"/>
  <c r="AG620" i="22"/>
  <c r="AB620" i="22"/>
  <c r="O620" i="22"/>
  <c r="N620" i="22"/>
  <c r="AM620" i="22"/>
  <c r="AL620" i="22"/>
  <c r="AE619" i="22"/>
  <c r="AD619" i="22"/>
  <c r="AI622" i="22"/>
  <c r="AJ621" i="22"/>
  <c r="AO621" i="22"/>
  <c r="D620" i="22"/>
  <c r="F620" i="22"/>
  <c r="E620" i="22"/>
  <c r="H621" i="22"/>
  <c r="B622" i="22"/>
  <c r="C621" i="22"/>
  <c r="S623" i="22"/>
  <c r="Y622" i="22"/>
  <c r="W623" i="22"/>
  <c r="T622" i="22"/>
  <c r="V622" i="22"/>
  <c r="L622" i="22"/>
  <c r="Q622" i="22"/>
  <c r="O623" i="22"/>
  <c r="K623" i="22"/>
  <c r="AJ622" i="22"/>
  <c r="AI623" i="22"/>
  <c r="AO622" i="22"/>
  <c r="AM621" i="22"/>
  <c r="AL621" i="22"/>
  <c r="AA622" i="22"/>
  <c r="AB621" i="22"/>
  <c r="AG621" i="22"/>
  <c r="AE620" i="22"/>
  <c r="AD620" i="22"/>
  <c r="F621" i="22"/>
  <c r="E621" i="22"/>
  <c r="D621" i="22"/>
  <c r="C622" i="22"/>
  <c r="B623" i="22"/>
  <c r="H622" i="22"/>
  <c r="Y623" i="22"/>
  <c r="W624" i="22"/>
  <c r="S624" i="22"/>
  <c r="T623" i="22"/>
  <c r="V623" i="22"/>
  <c r="AJ623" i="22"/>
  <c r="AI624" i="22"/>
  <c r="AO623" i="22"/>
  <c r="AG622" i="22"/>
  <c r="AA623" i="22"/>
  <c r="AB622" i="22"/>
  <c r="K624" i="22"/>
  <c r="L623" i="22"/>
  <c r="N623" i="22"/>
  <c r="Q623" i="22"/>
  <c r="O622" i="22"/>
  <c r="N622" i="22"/>
  <c r="AE621" i="22"/>
  <c r="AD621" i="22"/>
  <c r="AM622" i="22"/>
  <c r="AL622" i="22"/>
  <c r="H623" i="22"/>
  <c r="C623" i="22"/>
  <c r="B624" i="22"/>
  <c r="E622" i="22"/>
  <c r="F622" i="22"/>
  <c r="D622" i="22"/>
  <c r="S625" i="22"/>
  <c r="T624" i="22"/>
  <c r="V624" i="22"/>
  <c r="Y624" i="22"/>
  <c r="W625" i="22"/>
  <c r="K625" i="22"/>
  <c r="Q624" i="22"/>
  <c r="O625" i="22"/>
  <c r="L624" i="22"/>
  <c r="AI625" i="22"/>
  <c r="AJ624" i="22"/>
  <c r="AO624" i="22"/>
  <c r="AG623" i="22"/>
  <c r="AB623" i="22"/>
  <c r="AA624" i="22"/>
  <c r="AD622" i="22"/>
  <c r="AE622" i="22"/>
  <c r="AM623" i="22"/>
  <c r="AL623" i="22"/>
  <c r="H624" i="22"/>
  <c r="B625" i="22"/>
  <c r="C624" i="22"/>
  <c r="E623" i="22"/>
  <c r="F623" i="22"/>
  <c r="D623" i="22"/>
  <c r="Y625" i="22"/>
  <c r="W626" i="22"/>
  <c r="S626" i="22"/>
  <c r="T625" i="22"/>
  <c r="V625" i="22"/>
  <c r="AM624" i="22"/>
  <c r="AL624" i="22"/>
  <c r="AD623" i="22"/>
  <c r="AE623" i="22"/>
  <c r="AB624" i="22"/>
  <c r="AG624" i="22"/>
  <c r="AA625" i="22"/>
  <c r="O624" i="22"/>
  <c r="N624" i="22"/>
  <c r="K626" i="22"/>
  <c r="L625" i="22"/>
  <c r="N625" i="22"/>
  <c r="Q625" i="22"/>
  <c r="AI626" i="22"/>
  <c r="AJ625" i="22"/>
  <c r="AO625" i="22"/>
  <c r="C625" i="22"/>
  <c r="H625" i="22"/>
  <c r="B626" i="22"/>
  <c r="E624" i="22"/>
  <c r="D624" i="22"/>
  <c r="F624" i="22"/>
  <c r="S627" i="22"/>
  <c r="Y626" i="22"/>
  <c r="W627" i="22"/>
  <c r="T626" i="22"/>
  <c r="V626" i="22"/>
  <c r="AJ626" i="22"/>
  <c r="AI627" i="22"/>
  <c r="AO626" i="22"/>
  <c r="AA626" i="22"/>
  <c r="AB625" i="22"/>
  <c r="AG625" i="22"/>
  <c r="AM625" i="22"/>
  <c r="AL625" i="22"/>
  <c r="K627" i="22"/>
  <c r="L626" i="22"/>
  <c r="Q626" i="22"/>
  <c r="O627" i="22"/>
  <c r="AE624" i="22"/>
  <c r="AD624" i="22"/>
  <c r="B627" i="22"/>
  <c r="H626" i="22"/>
  <c r="C626" i="22"/>
  <c r="F625" i="22"/>
  <c r="D625" i="22"/>
  <c r="E625" i="22"/>
  <c r="Y627" i="22"/>
  <c r="W628" i="22"/>
  <c r="T627" i="22"/>
  <c r="V627" i="22"/>
  <c r="S628" i="22"/>
  <c r="K628" i="22"/>
  <c r="L627" i="22"/>
  <c r="N627" i="22"/>
  <c r="Q627" i="22"/>
  <c r="AB626" i="22"/>
  <c r="AG626" i="22"/>
  <c r="AA627" i="22"/>
  <c r="AJ627" i="22"/>
  <c r="AI628" i="22"/>
  <c r="AO627" i="22"/>
  <c r="O626" i="22"/>
  <c r="N626" i="22"/>
  <c r="AE625" i="22"/>
  <c r="AD625" i="22"/>
  <c r="AM626" i="22"/>
  <c r="AL626" i="22"/>
  <c r="C627" i="22"/>
  <c r="H627" i="22"/>
  <c r="B628" i="22"/>
  <c r="F626" i="22"/>
  <c r="D626" i="22"/>
  <c r="E626" i="22"/>
  <c r="T628" i="22"/>
  <c r="V628" i="22"/>
  <c r="S629" i="22"/>
  <c r="Y628" i="22"/>
  <c r="W629" i="22"/>
  <c r="AI629" i="22"/>
  <c r="AJ628" i="22"/>
  <c r="AO628" i="22"/>
  <c r="AE626" i="22"/>
  <c r="AD626" i="22"/>
  <c r="L628" i="22"/>
  <c r="K629" i="22"/>
  <c r="Q628" i="22"/>
  <c r="O629" i="22"/>
  <c r="AM627" i="22"/>
  <c r="AL627" i="22"/>
  <c r="AB627" i="22"/>
  <c r="AA628" i="22"/>
  <c r="AG627" i="22"/>
  <c r="D627" i="22"/>
  <c r="F627" i="22"/>
  <c r="E627" i="22"/>
  <c r="H628" i="22"/>
  <c r="C628" i="22"/>
  <c r="B629" i="22"/>
  <c r="S630" i="22"/>
  <c r="Y629" i="22"/>
  <c r="W630" i="22"/>
  <c r="T629" i="22"/>
  <c r="V629" i="22"/>
  <c r="AA629" i="22"/>
  <c r="AG628" i="22"/>
  <c r="AB628" i="22"/>
  <c r="K630" i="22"/>
  <c r="L629" i="22"/>
  <c r="N629" i="22"/>
  <c r="Q629" i="22"/>
  <c r="AI630" i="22"/>
  <c r="AJ629" i="22"/>
  <c r="AO629" i="22"/>
  <c r="AM628" i="22"/>
  <c r="AL628" i="22"/>
  <c r="AE627" i="22"/>
  <c r="AD627" i="22"/>
  <c r="O628" i="22"/>
  <c r="N628" i="22"/>
  <c r="C629" i="22"/>
  <c r="H629" i="22"/>
  <c r="B630" i="22"/>
  <c r="D628" i="22"/>
  <c r="E628" i="22"/>
  <c r="F628" i="22"/>
  <c r="Y630" i="22"/>
  <c r="W631" i="22"/>
  <c r="T630" i="22"/>
  <c r="V630" i="22"/>
  <c r="S631" i="22"/>
  <c r="AJ630" i="22"/>
  <c r="AI631" i="22"/>
  <c r="AO630" i="22"/>
  <c r="AD628" i="22"/>
  <c r="AE628" i="22"/>
  <c r="AM629" i="22"/>
  <c r="AL629" i="22"/>
  <c r="Q630" i="22"/>
  <c r="O631" i="22"/>
  <c r="L630" i="22"/>
  <c r="K631" i="22"/>
  <c r="AG629" i="22"/>
  <c r="AA630" i="22"/>
  <c r="AB629" i="22"/>
  <c r="C630" i="22"/>
  <c r="B631" i="22"/>
  <c r="H630" i="22"/>
  <c r="E629" i="22"/>
  <c r="F629" i="22"/>
  <c r="D629" i="22"/>
  <c r="S632" i="22"/>
  <c r="Y631" i="22"/>
  <c r="W632" i="22"/>
  <c r="T631" i="22"/>
  <c r="V631" i="22"/>
  <c r="AB630" i="22"/>
  <c r="AG630" i="22"/>
  <c r="AA631" i="22"/>
  <c r="K632" i="22"/>
  <c r="Q631" i="22"/>
  <c r="L631" i="22"/>
  <c r="N631" i="22"/>
  <c r="AM630" i="22"/>
  <c r="AL630" i="22"/>
  <c r="AD629" i="22"/>
  <c r="AE629" i="22"/>
  <c r="AJ631" i="22"/>
  <c r="AI632" i="22"/>
  <c r="AO631" i="22"/>
  <c r="O630" i="22"/>
  <c r="N630" i="22"/>
  <c r="F630" i="22"/>
  <c r="E630" i="22"/>
  <c r="D630" i="22"/>
  <c r="B632" i="22"/>
  <c r="H631" i="22"/>
  <c r="C631" i="22"/>
  <c r="S633" i="22"/>
  <c r="T632" i="22"/>
  <c r="V632" i="22"/>
  <c r="Y632" i="22"/>
  <c r="W633" i="22"/>
  <c r="AM631" i="22"/>
  <c r="AL631" i="22"/>
  <c r="AE630" i="22"/>
  <c r="AD630" i="22"/>
  <c r="AI633" i="22"/>
  <c r="AJ632" i="22"/>
  <c r="AO632" i="22"/>
  <c r="AG631" i="22"/>
  <c r="AB631" i="22"/>
  <c r="AA632" i="22"/>
  <c r="Q632" i="22"/>
  <c r="O633" i="22"/>
  <c r="K633" i="22"/>
  <c r="L632" i="22"/>
  <c r="E631" i="22"/>
  <c r="D631" i="22"/>
  <c r="F631" i="22"/>
  <c r="H632" i="22"/>
  <c r="B633" i="22"/>
  <c r="C632" i="22"/>
  <c r="S634" i="22"/>
  <c r="Y633" i="22"/>
  <c r="W634" i="22"/>
  <c r="T633" i="22"/>
  <c r="V633" i="22"/>
  <c r="K634" i="22"/>
  <c r="Q633" i="22"/>
  <c r="L633" i="22"/>
  <c r="N633" i="22"/>
  <c r="O632" i="22"/>
  <c r="N632" i="22"/>
  <c r="AI634" i="22"/>
  <c r="AJ633" i="22"/>
  <c r="AO633" i="22"/>
  <c r="AE631" i="22"/>
  <c r="AD631" i="22"/>
  <c r="AB632" i="22"/>
  <c r="AG632" i="22"/>
  <c r="AA633" i="22"/>
  <c r="AM632" i="22"/>
  <c r="AL632" i="22"/>
  <c r="D632" i="22"/>
  <c r="F632" i="22"/>
  <c r="E632" i="22"/>
  <c r="B634" i="22"/>
  <c r="H633" i="22"/>
  <c r="C633" i="22"/>
  <c r="Y634" i="22"/>
  <c r="W635" i="22"/>
  <c r="S635" i="22"/>
  <c r="T634" i="22"/>
  <c r="V634" i="22"/>
  <c r="AJ634" i="22"/>
  <c r="AI635" i="22"/>
  <c r="AO634" i="22"/>
  <c r="AB633" i="22"/>
  <c r="AG633" i="22"/>
  <c r="AA634" i="22"/>
  <c r="AM633" i="22"/>
  <c r="AL633" i="22"/>
  <c r="K635" i="22"/>
  <c r="Q634" i="22"/>
  <c r="O635" i="22"/>
  <c r="L634" i="22"/>
  <c r="AE632" i="22"/>
  <c r="AD632" i="22"/>
  <c r="E633" i="22"/>
  <c r="F633" i="22"/>
  <c r="D633" i="22"/>
  <c r="B635" i="22"/>
  <c r="C634" i="22"/>
  <c r="H634" i="22"/>
  <c r="Y635" i="22"/>
  <c r="W636" i="22"/>
  <c r="S636" i="22"/>
  <c r="T635" i="22"/>
  <c r="V635" i="22"/>
  <c r="O634" i="22"/>
  <c r="N634" i="22"/>
  <c r="AA635" i="22"/>
  <c r="AB634" i="22"/>
  <c r="AG634" i="22"/>
  <c r="AJ635" i="22"/>
  <c r="AI636" i="22"/>
  <c r="AO635" i="22"/>
  <c r="AM634" i="22"/>
  <c r="AL634" i="22"/>
  <c r="K636" i="22"/>
  <c r="L635" i="22"/>
  <c r="N635" i="22"/>
  <c r="Q635" i="22"/>
  <c r="AD633" i="22"/>
  <c r="AE633" i="22"/>
  <c r="D634" i="22"/>
  <c r="E634" i="22"/>
  <c r="F634" i="22"/>
  <c r="B636" i="22"/>
  <c r="H635" i="22"/>
  <c r="C635" i="22"/>
  <c r="Y636" i="22"/>
  <c r="W637" i="22"/>
  <c r="T636" i="22"/>
  <c r="V636" i="22"/>
  <c r="S637" i="22"/>
  <c r="AM635" i="22"/>
  <c r="AL635" i="22"/>
  <c r="AI637" i="22"/>
  <c r="AJ636" i="22"/>
  <c r="AO636" i="22"/>
  <c r="AA636" i="22"/>
  <c r="AB635" i="22"/>
  <c r="AG635" i="22"/>
  <c r="L636" i="22"/>
  <c r="Q636" i="22"/>
  <c r="O637" i="22"/>
  <c r="K637" i="22"/>
  <c r="AE634" i="22"/>
  <c r="AD634" i="22"/>
  <c r="E635" i="22"/>
  <c r="F635" i="22"/>
  <c r="D635" i="22"/>
  <c r="B637" i="22"/>
  <c r="C636" i="22"/>
  <c r="H636" i="22"/>
  <c r="S638" i="22"/>
  <c r="T637" i="22"/>
  <c r="V637" i="22"/>
  <c r="Y637" i="22"/>
  <c r="W638" i="22"/>
  <c r="AD635" i="22"/>
  <c r="AE635" i="22"/>
  <c r="AM636" i="22"/>
  <c r="AL636" i="22"/>
  <c r="K638" i="22"/>
  <c r="L637" i="22"/>
  <c r="N637" i="22"/>
  <c r="Q637" i="22"/>
  <c r="O636" i="22"/>
  <c r="N636" i="22"/>
  <c r="AI638" i="22"/>
  <c r="AJ637" i="22"/>
  <c r="AO637" i="22"/>
  <c r="AA637" i="22"/>
  <c r="AB636" i="22"/>
  <c r="AG636" i="22"/>
  <c r="F636" i="22"/>
  <c r="D636" i="22"/>
  <c r="E636" i="22"/>
  <c r="H637" i="22"/>
  <c r="C637" i="22"/>
  <c r="B638" i="22"/>
  <c r="Y638" i="22"/>
  <c r="W639" i="22"/>
  <c r="T638" i="22"/>
  <c r="V638" i="22"/>
  <c r="S639" i="22"/>
  <c r="AJ638" i="22"/>
  <c r="AI639" i="22"/>
  <c r="AO638" i="22"/>
  <c r="AM637" i="22"/>
  <c r="AL637" i="22"/>
  <c r="AG637" i="22"/>
  <c r="AA638" i="22"/>
  <c r="AB637" i="22"/>
  <c r="AD636" i="22"/>
  <c r="AE636" i="22"/>
  <c r="L638" i="22"/>
  <c r="Q638" i="22"/>
  <c r="O639" i="22"/>
  <c r="K639" i="22"/>
  <c r="F637" i="22"/>
  <c r="D637" i="22"/>
  <c r="E637" i="22"/>
  <c r="H638" i="22"/>
  <c r="C638" i="22"/>
  <c r="B639" i="22"/>
  <c r="Y639" i="22"/>
  <c r="W640" i="22"/>
  <c r="S640" i="22"/>
  <c r="T639" i="22"/>
  <c r="V639" i="22"/>
  <c r="AB638" i="22"/>
  <c r="AG638" i="22"/>
  <c r="AA639" i="22"/>
  <c r="AJ639" i="22"/>
  <c r="AI640" i="22"/>
  <c r="AO639" i="22"/>
  <c r="AM638" i="22"/>
  <c r="AL638" i="22"/>
  <c r="K640" i="22"/>
  <c r="L639" i="22"/>
  <c r="N639" i="22"/>
  <c r="Q639" i="22"/>
  <c r="AD637" i="22"/>
  <c r="AE637" i="22"/>
  <c r="O638" i="22"/>
  <c r="N638" i="22"/>
  <c r="F638" i="22"/>
  <c r="E638" i="22"/>
  <c r="D638" i="22"/>
  <c r="H639" i="22"/>
  <c r="B640" i="22"/>
  <c r="C639" i="22"/>
  <c r="S641" i="22"/>
  <c r="T640" i="22"/>
  <c r="V640" i="22"/>
  <c r="Y640" i="22"/>
  <c r="W641" i="22"/>
  <c r="AI641" i="22"/>
  <c r="AJ640" i="22"/>
  <c r="AO640" i="22"/>
  <c r="AD638" i="22"/>
  <c r="AE638" i="22"/>
  <c r="AA640" i="22"/>
  <c r="AB639" i="22"/>
  <c r="AG639" i="22"/>
  <c r="K641" i="22"/>
  <c r="Q640" i="22"/>
  <c r="O641" i="22"/>
  <c r="L640" i="22"/>
  <c r="AM639" i="22"/>
  <c r="AL639" i="22"/>
  <c r="D639" i="22"/>
  <c r="F639" i="22"/>
  <c r="E639" i="22"/>
  <c r="B641" i="22"/>
  <c r="C640" i="22"/>
  <c r="H640" i="22"/>
  <c r="T641" i="22"/>
  <c r="V641" i="22"/>
  <c r="Y641" i="22"/>
  <c r="W642" i="22"/>
  <c r="S642" i="22"/>
  <c r="AM640" i="22"/>
  <c r="AL640" i="22"/>
  <c r="AI642" i="22"/>
  <c r="AJ641" i="22"/>
  <c r="AO641" i="22"/>
  <c r="K642" i="22"/>
  <c r="Q641" i="22"/>
  <c r="L641" i="22"/>
  <c r="N641" i="22"/>
  <c r="AG640" i="22"/>
  <c r="AB640" i="22"/>
  <c r="AA641" i="22"/>
  <c r="O640" i="22"/>
  <c r="N640" i="22"/>
  <c r="AD639" i="22"/>
  <c r="AE639" i="22"/>
  <c r="F640" i="22"/>
  <c r="E640" i="22"/>
  <c r="D640" i="22"/>
  <c r="C641" i="22"/>
  <c r="H641" i="22"/>
  <c r="B642" i="22"/>
  <c r="S643" i="22"/>
  <c r="T642" i="22"/>
  <c r="V642" i="22"/>
  <c r="Y642" i="22"/>
  <c r="W643" i="22"/>
  <c r="AM641" i="22"/>
  <c r="AL641" i="22"/>
  <c r="AD640" i="22"/>
  <c r="AE640" i="22"/>
  <c r="K643" i="22"/>
  <c r="L642" i="22"/>
  <c r="Q642" i="22"/>
  <c r="O643" i="22"/>
  <c r="AG641" i="22"/>
  <c r="AA642" i="22"/>
  <c r="AB641" i="22"/>
  <c r="AJ642" i="22"/>
  <c r="AI643" i="22"/>
  <c r="AO642" i="22"/>
  <c r="C642" i="22"/>
  <c r="H642" i="22"/>
  <c r="B643" i="22"/>
  <c r="E641" i="22"/>
  <c r="D641" i="22"/>
  <c r="F641" i="22"/>
  <c r="S644" i="22"/>
  <c r="Y643" i="22"/>
  <c r="W644" i="22"/>
  <c r="T643" i="22"/>
  <c r="V643" i="22"/>
  <c r="AJ643" i="22"/>
  <c r="AI644" i="22"/>
  <c r="AO643" i="22"/>
  <c r="AD641" i="22"/>
  <c r="AE641" i="22"/>
  <c r="K644" i="22"/>
  <c r="L643" i="22"/>
  <c r="N643" i="22"/>
  <c r="Q643" i="22"/>
  <c r="AB642" i="22"/>
  <c r="AG642" i="22"/>
  <c r="AA643" i="22"/>
  <c r="AM642" i="22"/>
  <c r="AL642" i="22"/>
  <c r="O642" i="22"/>
  <c r="N642" i="22"/>
  <c r="C643" i="22"/>
  <c r="H643" i="22"/>
  <c r="B644" i="22"/>
  <c r="F642" i="22"/>
  <c r="E642" i="22"/>
  <c r="D642" i="22"/>
  <c r="S645" i="22"/>
  <c r="T644" i="22"/>
  <c r="V644" i="22"/>
  <c r="Y644" i="22"/>
  <c r="W645" i="22"/>
  <c r="AD642" i="22"/>
  <c r="AE642" i="22"/>
  <c r="AI645" i="22"/>
  <c r="AJ644" i="22"/>
  <c r="AO644" i="22"/>
  <c r="AB643" i="22"/>
  <c r="AG643" i="22"/>
  <c r="AA644" i="22"/>
  <c r="L644" i="22"/>
  <c r="K645" i="22"/>
  <c r="Q644" i="22"/>
  <c r="O645" i="22"/>
  <c r="AM643" i="22"/>
  <c r="AL643" i="22"/>
  <c r="B645" i="22"/>
  <c r="C644" i="22"/>
  <c r="H644" i="22"/>
  <c r="F643" i="22"/>
  <c r="E643" i="22"/>
  <c r="D643" i="22"/>
  <c r="Y645" i="22"/>
  <c r="W646" i="22"/>
  <c r="T645" i="22"/>
  <c r="V645" i="22"/>
  <c r="S646" i="22"/>
  <c r="AA645" i="22"/>
  <c r="AG644" i="22"/>
  <c r="AB644" i="22"/>
  <c r="O644" i="22"/>
  <c r="N644" i="22"/>
  <c r="K646" i="22"/>
  <c r="L645" i="22"/>
  <c r="N645" i="22"/>
  <c r="Q645" i="22"/>
  <c r="AD643" i="22"/>
  <c r="AE643" i="22"/>
  <c r="AM644" i="22"/>
  <c r="AL644" i="22"/>
  <c r="AI646" i="22"/>
  <c r="AJ645" i="22"/>
  <c r="AO645" i="22"/>
  <c r="C645" i="22"/>
  <c r="B646" i="22"/>
  <c r="H645" i="22"/>
  <c r="F644" i="22"/>
  <c r="D644" i="22"/>
  <c r="E644" i="22"/>
  <c r="Y646" i="22"/>
  <c r="W647" i="22"/>
  <c r="T646" i="22"/>
  <c r="V646" i="22"/>
  <c r="S647" i="22"/>
  <c r="Q646" i="22"/>
  <c r="O647" i="22"/>
  <c r="L646" i="22"/>
  <c r="K647" i="22"/>
  <c r="AG645" i="22"/>
  <c r="AA646" i="22"/>
  <c r="AB645" i="22"/>
  <c r="AJ646" i="22"/>
  <c r="AI647" i="22"/>
  <c r="AO646" i="22"/>
  <c r="AM645" i="22"/>
  <c r="AL645" i="22"/>
  <c r="AD644" i="22"/>
  <c r="AE644" i="22"/>
  <c r="C646" i="22"/>
  <c r="H646" i="22"/>
  <c r="B647" i="22"/>
  <c r="D645" i="22"/>
  <c r="F645" i="22"/>
  <c r="E645" i="22"/>
  <c r="S648" i="22"/>
  <c r="T647" i="22"/>
  <c r="V647" i="22"/>
  <c r="Y647" i="22"/>
  <c r="W648" i="22"/>
  <c r="AB646" i="22"/>
  <c r="AG646" i="22"/>
  <c r="AA647" i="22"/>
  <c r="AM646" i="22"/>
  <c r="AL646" i="22"/>
  <c r="AD645" i="22"/>
  <c r="AE645" i="22"/>
  <c r="O646" i="22"/>
  <c r="N646" i="22"/>
  <c r="AJ647" i="22"/>
  <c r="AI648" i="22"/>
  <c r="AO647" i="22"/>
  <c r="K648" i="22"/>
  <c r="L647" i="22"/>
  <c r="N647" i="22"/>
  <c r="Q647" i="22"/>
  <c r="D646" i="22"/>
  <c r="F646" i="22"/>
  <c r="E646" i="22"/>
  <c r="H647" i="22"/>
  <c r="B648" i="22"/>
  <c r="C647" i="22"/>
  <c r="Y648" i="22"/>
  <c r="W649" i="22"/>
  <c r="S649" i="22"/>
  <c r="T648" i="22"/>
  <c r="V648" i="22"/>
  <c r="AI649" i="22"/>
  <c r="AJ648" i="22"/>
  <c r="AO648" i="22"/>
  <c r="AG647" i="22"/>
  <c r="AA648" i="22"/>
  <c r="AB647" i="22"/>
  <c r="Q648" i="22"/>
  <c r="O649" i="22"/>
  <c r="K649" i="22"/>
  <c r="L648" i="22"/>
  <c r="AM647" i="22"/>
  <c r="AL647" i="22"/>
  <c r="AE646" i="22"/>
  <c r="AD646" i="22"/>
  <c r="B649" i="22"/>
  <c r="C648" i="22"/>
  <c r="H648" i="22"/>
  <c r="E647" i="22"/>
  <c r="D647" i="22"/>
  <c r="F647" i="22"/>
  <c r="S650" i="22"/>
  <c r="Y649" i="22"/>
  <c r="W650" i="22"/>
  <c r="T649" i="22"/>
  <c r="V649" i="22"/>
  <c r="AA649" i="22"/>
  <c r="AB648" i="22"/>
  <c r="AG648" i="22"/>
  <c r="AI650" i="22"/>
  <c r="AJ649" i="22"/>
  <c r="AO649" i="22"/>
  <c r="AD647" i="22"/>
  <c r="AE647" i="22"/>
  <c r="AM648" i="22"/>
  <c r="AL648" i="22"/>
  <c r="K650" i="22"/>
  <c r="L649" i="22"/>
  <c r="N649" i="22"/>
  <c r="Q649" i="22"/>
  <c r="O648" i="22"/>
  <c r="N648" i="22"/>
  <c r="E648" i="22"/>
  <c r="F648" i="22"/>
  <c r="D648" i="22"/>
  <c r="H649" i="22"/>
  <c r="C649" i="22"/>
  <c r="B650" i="22"/>
  <c r="S651" i="22"/>
  <c r="T650" i="22"/>
  <c r="V650" i="22"/>
  <c r="Y650" i="22"/>
  <c r="W651" i="22"/>
  <c r="AG649" i="22"/>
  <c r="AB649" i="22"/>
  <c r="AA650" i="22"/>
  <c r="K651" i="22"/>
  <c r="Q650" i="22"/>
  <c r="O651" i="22"/>
  <c r="L650" i="22"/>
  <c r="AE648" i="22"/>
  <c r="AD648" i="22"/>
  <c r="AM649" i="22"/>
  <c r="AL649" i="22"/>
  <c r="AJ650" i="22"/>
  <c r="AI651" i="22"/>
  <c r="AO650" i="22"/>
  <c r="F649" i="22"/>
  <c r="E649" i="22"/>
  <c r="D649" i="22"/>
  <c r="C650" i="22"/>
  <c r="H650" i="22"/>
  <c r="B651" i="22"/>
  <c r="T651" i="22"/>
  <c r="V651" i="22"/>
  <c r="Y651" i="22"/>
  <c r="W652" i="22"/>
  <c r="S652" i="22"/>
  <c r="AA651" i="22"/>
  <c r="AB650" i="22"/>
  <c r="AG650" i="22"/>
  <c r="AJ651" i="22"/>
  <c r="AI652" i="22"/>
  <c r="AO651" i="22"/>
  <c r="O650" i="22"/>
  <c r="N650" i="22"/>
  <c r="K652" i="22"/>
  <c r="L651" i="22"/>
  <c r="N651" i="22"/>
  <c r="Q651" i="22"/>
  <c r="AD649" i="22"/>
  <c r="AE649" i="22"/>
  <c r="AM650" i="22"/>
  <c r="AL650" i="22"/>
  <c r="B652" i="22"/>
  <c r="C651" i="22"/>
  <c r="H651" i="22"/>
  <c r="E650" i="22"/>
  <c r="F650" i="22"/>
  <c r="D650" i="22"/>
  <c r="S653" i="22"/>
  <c r="T652" i="22"/>
  <c r="V652" i="22"/>
  <c r="Y652" i="22"/>
  <c r="W653" i="22"/>
  <c r="AI653" i="22"/>
  <c r="AJ652" i="22"/>
  <c r="AO652" i="22"/>
  <c r="AD650" i="22"/>
  <c r="AE650" i="22"/>
  <c r="AA652" i="22"/>
  <c r="AB651" i="22"/>
  <c r="AG651" i="22"/>
  <c r="L652" i="22"/>
  <c r="Q652" i="22"/>
  <c r="O653" i="22"/>
  <c r="K653" i="22"/>
  <c r="AM651" i="22"/>
  <c r="AL651" i="22"/>
  <c r="C652" i="22"/>
  <c r="B653" i="22"/>
  <c r="H652" i="22"/>
  <c r="E651" i="22"/>
  <c r="F651" i="22"/>
  <c r="D651" i="22"/>
  <c r="Y653" i="22"/>
  <c r="W654" i="22"/>
  <c r="S654" i="22"/>
  <c r="T653" i="22"/>
  <c r="V653" i="22"/>
  <c r="K654" i="22"/>
  <c r="L653" i="22"/>
  <c r="N653" i="22"/>
  <c r="Q653" i="22"/>
  <c r="AD651" i="22"/>
  <c r="AE651" i="22"/>
  <c r="AI654" i="22"/>
  <c r="AJ653" i="22"/>
  <c r="AO653" i="22"/>
  <c r="AM652" i="22"/>
  <c r="AL652" i="22"/>
  <c r="O652" i="22"/>
  <c r="N652" i="22"/>
  <c r="AG652" i="22"/>
  <c r="AA653" i="22"/>
  <c r="AB652" i="22"/>
  <c r="F652" i="22"/>
  <c r="D652" i="22"/>
  <c r="E652" i="22"/>
  <c r="C653" i="22"/>
  <c r="H653" i="22"/>
  <c r="B654" i="22"/>
  <c r="Y654" i="22"/>
  <c r="W655" i="22"/>
  <c r="S655" i="22"/>
  <c r="T654" i="22"/>
  <c r="V654" i="22"/>
  <c r="L654" i="22"/>
  <c r="Q654" i="22"/>
  <c r="O655" i="22"/>
  <c r="K655" i="22"/>
  <c r="AM653" i="22"/>
  <c r="AL653" i="22"/>
  <c r="AA654" i="22"/>
  <c r="AB653" i="22"/>
  <c r="AG653" i="22"/>
  <c r="AJ654" i="22"/>
  <c r="AI655" i="22"/>
  <c r="AO654" i="22"/>
  <c r="AE652" i="22"/>
  <c r="AD652" i="22"/>
  <c r="H654" i="22"/>
  <c r="C654" i="22"/>
  <c r="B655" i="22"/>
  <c r="F653" i="22"/>
  <c r="D653" i="22"/>
  <c r="E653" i="22"/>
  <c r="S656" i="22"/>
  <c r="T655" i="22"/>
  <c r="V655" i="22"/>
  <c r="Y655" i="22"/>
  <c r="W656" i="22"/>
  <c r="AE653" i="22"/>
  <c r="AD653" i="22"/>
  <c r="K656" i="22"/>
  <c r="Q655" i="22"/>
  <c r="L655" i="22"/>
  <c r="N655" i="22"/>
  <c r="AA655" i="22"/>
  <c r="AB654" i="22"/>
  <c r="AG654" i="22"/>
  <c r="AM654" i="22"/>
  <c r="AL654" i="22"/>
  <c r="AJ655" i="22"/>
  <c r="AI656" i="22"/>
  <c r="AO655" i="22"/>
  <c r="O654" i="22"/>
  <c r="N654" i="22"/>
  <c r="F654" i="22"/>
  <c r="E654" i="22"/>
  <c r="D654" i="22"/>
  <c r="C655" i="22"/>
  <c r="H655" i="22"/>
  <c r="B656" i="22"/>
  <c r="S657" i="22"/>
  <c r="T656" i="22"/>
  <c r="V656" i="22"/>
  <c r="Y656" i="22"/>
  <c r="W657" i="22"/>
  <c r="K657" i="22"/>
  <c r="Q656" i="22"/>
  <c r="O657" i="22"/>
  <c r="L656" i="22"/>
  <c r="AI657" i="22"/>
  <c r="AJ656" i="22"/>
  <c r="AO656" i="22"/>
  <c r="AE654" i="22"/>
  <c r="AD654" i="22"/>
  <c r="AM655" i="22"/>
  <c r="AL655" i="22"/>
  <c r="AA656" i="22"/>
  <c r="AG655" i="22"/>
  <c r="AB655" i="22"/>
  <c r="H656" i="22"/>
  <c r="B657" i="22"/>
  <c r="C656" i="22"/>
  <c r="E655" i="22"/>
  <c r="D655" i="22"/>
  <c r="F655" i="22"/>
  <c r="Y657" i="22"/>
  <c r="W658" i="22"/>
  <c r="S658" i="22"/>
  <c r="T657" i="22"/>
  <c r="V657" i="22"/>
  <c r="O656" i="22"/>
  <c r="N656" i="22"/>
  <c r="AI658" i="22"/>
  <c r="AJ657" i="22"/>
  <c r="AO657" i="22"/>
  <c r="AE655" i="22"/>
  <c r="AD655" i="22"/>
  <c r="AM656" i="22"/>
  <c r="AL656" i="22"/>
  <c r="AB656" i="22"/>
  <c r="AA657" i="22"/>
  <c r="AG656" i="22"/>
  <c r="K658" i="22"/>
  <c r="Q657" i="22"/>
  <c r="L657" i="22"/>
  <c r="N657" i="22"/>
  <c r="H657" i="22"/>
  <c r="C657" i="22"/>
  <c r="B658" i="22"/>
  <c r="F656" i="22"/>
  <c r="E656" i="22"/>
  <c r="D656" i="22"/>
  <c r="S659" i="22"/>
  <c r="Y658" i="22"/>
  <c r="W659" i="22"/>
  <c r="T658" i="22"/>
  <c r="V658" i="22"/>
  <c r="K659" i="22"/>
  <c r="L658" i="22"/>
  <c r="Q658" i="22"/>
  <c r="O659" i="22"/>
  <c r="AM657" i="22"/>
  <c r="AL657" i="22"/>
  <c r="AD656" i="22"/>
  <c r="AE656" i="22"/>
  <c r="AG657" i="22"/>
  <c r="AA658" i="22"/>
  <c r="AB657" i="22"/>
  <c r="AJ658" i="22"/>
  <c r="AI659" i="22"/>
  <c r="AO658" i="22"/>
  <c r="D657" i="22"/>
  <c r="F657" i="22"/>
  <c r="E657" i="22"/>
  <c r="C658" i="22"/>
  <c r="H658" i="22"/>
  <c r="B659" i="22"/>
  <c r="S660" i="22"/>
  <c r="Y659" i="22"/>
  <c r="W660" i="22"/>
  <c r="T659" i="22"/>
  <c r="V659" i="22"/>
  <c r="K660" i="22"/>
  <c r="L659" i="22"/>
  <c r="N659" i="22"/>
  <c r="Q659" i="22"/>
  <c r="O658" i="22"/>
  <c r="N658" i="22"/>
  <c r="AJ659" i="22"/>
  <c r="AI660" i="22"/>
  <c r="AO659" i="22"/>
  <c r="AB658" i="22"/>
  <c r="AG658" i="22"/>
  <c r="AA659" i="22"/>
  <c r="AM658" i="22"/>
  <c r="AL658" i="22"/>
  <c r="AE657" i="22"/>
  <c r="AD657" i="22"/>
  <c r="H659" i="22"/>
  <c r="C659" i="22"/>
  <c r="B660" i="22"/>
  <c r="E658" i="22"/>
  <c r="F658" i="22"/>
  <c r="D658" i="22"/>
  <c r="Y660" i="22"/>
  <c r="W661" i="22"/>
  <c r="S661" i="22"/>
  <c r="T660" i="22"/>
  <c r="V660" i="22"/>
  <c r="AA660" i="22"/>
  <c r="AG659" i="22"/>
  <c r="AB659" i="22"/>
  <c r="AI661" i="22"/>
  <c r="AJ660" i="22"/>
  <c r="AO660" i="22"/>
  <c r="AE658" i="22"/>
  <c r="AD658" i="22"/>
  <c r="AM659" i="22"/>
  <c r="AL659" i="22"/>
  <c r="L660" i="22"/>
  <c r="K661" i="22"/>
  <c r="Q660" i="22"/>
  <c r="O661" i="22"/>
  <c r="F659" i="22"/>
  <c r="D659" i="22"/>
  <c r="E659" i="22"/>
  <c r="C660" i="22"/>
  <c r="H660" i="22"/>
  <c r="B661" i="22"/>
  <c r="S662" i="22"/>
  <c r="Y661" i="22"/>
  <c r="W662" i="22"/>
  <c r="T661" i="22"/>
  <c r="V661" i="22"/>
  <c r="AM660" i="22"/>
  <c r="AL660" i="22"/>
  <c r="AA661" i="22"/>
  <c r="AB660" i="22"/>
  <c r="AG660" i="22"/>
  <c r="K662" i="22"/>
  <c r="L661" i="22"/>
  <c r="N661" i="22"/>
  <c r="Q661" i="22"/>
  <c r="AE659" i="22"/>
  <c r="AD659" i="22"/>
  <c r="O660" i="22"/>
  <c r="N660" i="22"/>
  <c r="AI662" i="22"/>
  <c r="AJ661" i="22"/>
  <c r="AO661" i="22"/>
  <c r="C661" i="22"/>
  <c r="B662" i="22"/>
  <c r="H661" i="22"/>
  <c r="D660" i="22"/>
  <c r="E660" i="22"/>
  <c r="F660" i="22"/>
  <c r="S663" i="22"/>
  <c r="T662" i="22"/>
  <c r="V662" i="22"/>
  <c r="Y662" i="22"/>
  <c r="W663" i="22"/>
  <c r="Q662" i="22"/>
  <c r="O663" i="22"/>
  <c r="L662" i="22"/>
  <c r="K663" i="22"/>
  <c r="AB661" i="22"/>
  <c r="AA662" i="22"/>
  <c r="AG661" i="22"/>
  <c r="AJ662" i="22"/>
  <c r="AI663" i="22"/>
  <c r="AO662" i="22"/>
  <c r="AM661" i="22"/>
  <c r="AL661" i="22"/>
  <c r="AE660" i="22"/>
  <c r="AD660" i="22"/>
  <c r="C662" i="22"/>
  <c r="H662" i="22"/>
  <c r="B663" i="22"/>
  <c r="D661" i="22"/>
  <c r="E661" i="22"/>
  <c r="F661" i="22"/>
  <c r="T663" i="22"/>
  <c r="V663" i="22"/>
  <c r="Y663" i="22"/>
  <c r="W664" i="22"/>
  <c r="S664" i="22"/>
  <c r="AJ663" i="22"/>
  <c r="AI664" i="22"/>
  <c r="AO663" i="22"/>
  <c r="AD661" i="22"/>
  <c r="AE661" i="22"/>
  <c r="O662" i="22"/>
  <c r="N662" i="22"/>
  <c r="AB662" i="22"/>
  <c r="AA663" i="22"/>
  <c r="AG662" i="22"/>
  <c r="K664" i="22"/>
  <c r="L663" i="22"/>
  <c r="N663" i="22"/>
  <c r="Q663" i="22"/>
  <c r="AM662" i="22"/>
  <c r="AL662" i="22"/>
  <c r="H663" i="22"/>
  <c r="B664" i="22"/>
  <c r="C663" i="22"/>
  <c r="F662" i="22"/>
  <c r="D662" i="22"/>
  <c r="E662" i="22"/>
  <c r="Y664" i="22"/>
  <c r="W665" i="22"/>
  <c r="S665" i="22"/>
  <c r="T664" i="22"/>
  <c r="V664" i="22"/>
  <c r="Q664" i="22"/>
  <c r="O665" i="22"/>
  <c r="K665" i="22"/>
  <c r="L664" i="22"/>
  <c r="AI665" i="22"/>
  <c r="AJ664" i="22"/>
  <c r="AO664" i="22"/>
  <c r="AM663" i="22"/>
  <c r="AL663" i="22"/>
  <c r="AD662" i="22"/>
  <c r="AE662" i="22"/>
  <c r="AG663" i="22"/>
  <c r="AB663" i="22"/>
  <c r="AA664" i="22"/>
  <c r="C664" i="22"/>
  <c r="H664" i="22"/>
  <c r="B665" i="22"/>
  <c r="F663" i="22"/>
  <c r="E663" i="22"/>
  <c r="D663" i="22"/>
  <c r="T665" i="22"/>
  <c r="V665" i="22"/>
  <c r="S666" i="22"/>
  <c r="Y665" i="22"/>
  <c r="W666" i="22"/>
  <c r="AB664" i="22"/>
  <c r="AG664" i="22"/>
  <c r="AA665" i="22"/>
  <c r="O664" i="22"/>
  <c r="N664" i="22"/>
  <c r="AE663" i="22"/>
  <c r="AD663" i="22"/>
  <c r="AI666" i="22"/>
  <c r="AJ665" i="22"/>
  <c r="AO665" i="22"/>
  <c r="K666" i="22"/>
  <c r="Q665" i="22"/>
  <c r="L665" i="22"/>
  <c r="N665" i="22"/>
  <c r="AM664" i="22"/>
  <c r="AL664" i="22"/>
  <c r="F664" i="22"/>
  <c r="D664" i="22"/>
  <c r="E664" i="22"/>
  <c r="C665" i="22"/>
  <c r="H665" i="22"/>
  <c r="B666" i="22"/>
  <c r="T666" i="22"/>
  <c r="V666" i="22"/>
  <c r="Y666" i="22"/>
  <c r="W667" i="22"/>
  <c r="S667" i="22"/>
  <c r="AE664" i="22"/>
  <c r="AD664" i="22"/>
  <c r="K667" i="22"/>
  <c r="Q666" i="22"/>
  <c r="O667" i="22"/>
  <c r="L666" i="22"/>
  <c r="AJ666" i="22"/>
  <c r="AI667" i="22"/>
  <c r="AO666" i="22"/>
  <c r="AG665" i="22"/>
  <c r="AA666" i="22"/>
  <c r="AB665" i="22"/>
  <c r="AM665" i="22"/>
  <c r="AL665" i="22"/>
  <c r="H666" i="22"/>
  <c r="C666" i="22"/>
  <c r="B667" i="22"/>
  <c r="F665" i="22"/>
  <c r="D665" i="22"/>
  <c r="E665" i="22"/>
  <c r="T667" i="22"/>
  <c r="V667" i="22"/>
  <c r="S668" i="22"/>
  <c r="Y667" i="22"/>
  <c r="W668" i="22"/>
  <c r="AJ667" i="22"/>
  <c r="AI668" i="22"/>
  <c r="AO667" i="22"/>
  <c r="AD665" i="22"/>
  <c r="AE665" i="22"/>
  <c r="O666" i="22"/>
  <c r="N666" i="22"/>
  <c r="K668" i="22"/>
  <c r="L667" i="22"/>
  <c r="N667" i="22"/>
  <c r="Q667" i="22"/>
  <c r="AG666" i="22"/>
  <c r="AB666" i="22"/>
  <c r="AA667" i="22"/>
  <c r="AM666" i="22"/>
  <c r="AL666" i="22"/>
  <c r="F666" i="22"/>
  <c r="E666" i="22"/>
  <c r="D666" i="22"/>
  <c r="C667" i="22"/>
  <c r="B668" i="22"/>
  <c r="H667" i="22"/>
  <c r="T668" i="22"/>
  <c r="V668" i="22"/>
  <c r="S669" i="22"/>
  <c r="Y668" i="22"/>
  <c r="W669" i="22"/>
  <c r="AE666" i="22"/>
  <c r="AD666" i="22"/>
  <c r="AM667" i="22"/>
  <c r="AL667" i="22"/>
  <c r="AG667" i="22"/>
  <c r="AA668" i="22"/>
  <c r="AB667" i="22"/>
  <c r="L668" i="22"/>
  <c r="Q668" i="22"/>
  <c r="O669" i="22"/>
  <c r="K669" i="22"/>
  <c r="AI669" i="22"/>
  <c r="AJ668" i="22"/>
  <c r="AO668" i="22"/>
  <c r="H668" i="22"/>
  <c r="B669" i="22"/>
  <c r="C668" i="22"/>
  <c r="D667" i="22"/>
  <c r="F667" i="22"/>
  <c r="E667" i="22"/>
  <c r="S670" i="22"/>
  <c r="Y669" i="22"/>
  <c r="W670" i="22"/>
  <c r="T669" i="22"/>
  <c r="V669" i="22"/>
  <c r="K670" i="22"/>
  <c r="L669" i="22"/>
  <c r="N669" i="22"/>
  <c r="Q669" i="22"/>
  <c r="AA669" i="22"/>
  <c r="AG668" i="22"/>
  <c r="AB668" i="22"/>
  <c r="AI670" i="22"/>
  <c r="AJ669" i="22"/>
  <c r="AO669" i="22"/>
  <c r="AE667" i="22"/>
  <c r="AD667" i="22"/>
  <c r="AM668" i="22"/>
  <c r="AL668" i="22"/>
  <c r="O668" i="22"/>
  <c r="N668" i="22"/>
  <c r="H669" i="22"/>
  <c r="C669" i="22"/>
  <c r="B670" i="22"/>
  <c r="F668" i="22"/>
  <c r="E668" i="22"/>
  <c r="D668" i="22"/>
  <c r="Y670" i="22"/>
  <c r="W671" i="22"/>
  <c r="S671" i="22"/>
  <c r="T670" i="22"/>
  <c r="V670" i="22"/>
  <c r="AM669" i="22"/>
  <c r="AL669" i="22"/>
  <c r="AA670" i="22"/>
  <c r="AB669" i="22"/>
  <c r="AG669" i="22"/>
  <c r="AJ670" i="22"/>
  <c r="AI671" i="22"/>
  <c r="AO670" i="22"/>
  <c r="AE668" i="22"/>
  <c r="AD668" i="22"/>
  <c r="L670" i="22"/>
  <c r="K671" i="22"/>
  <c r="Q670" i="22"/>
  <c r="O671" i="22"/>
  <c r="F669" i="22"/>
  <c r="E669" i="22"/>
  <c r="D669" i="22"/>
  <c r="H670" i="22"/>
  <c r="C670" i="22"/>
  <c r="B671" i="22"/>
  <c r="S672" i="22"/>
  <c r="Y671" i="22"/>
  <c r="W672" i="22"/>
  <c r="T671" i="22"/>
  <c r="V671" i="22"/>
  <c r="AJ671" i="22"/>
  <c r="AI672" i="22"/>
  <c r="AO671" i="22"/>
  <c r="AG670" i="22"/>
  <c r="AA671" i="22"/>
  <c r="AB670" i="22"/>
  <c r="AD669" i="22"/>
  <c r="AE669" i="22"/>
  <c r="K672" i="22"/>
  <c r="Q671" i="22"/>
  <c r="L671" i="22"/>
  <c r="N671" i="22"/>
  <c r="O670" i="22"/>
  <c r="N670" i="22"/>
  <c r="AM670" i="22"/>
  <c r="AL670" i="22"/>
  <c r="D670" i="22"/>
  <c r="E670" i="22"/>
  <c r="F670" i="22"/>
  <c r="B672" i="22"/>
  <c r="H671" i="22"/>
  <c r="C671" i="22"/>
  <c r="Y672" i="22"/>
  <c r="W673" i="22"/>
  <c r="T672" i="22"/>
  <c r="V672" i="22"/>
  <c r="S673" i="22"/>
  <c r="AE670" i="22"/>
  <c r="AD670" i="22"/>
  <c r="AI673" i="22"/>
  <c r="AJ672" i="22"/>
  <c r="AO672" i="22"/>
  <c r="AM671" i="22"/>
  <c r="AL671" i="22"/>
  <c r="AA672" i="22"/>
  <c r="AG671" i="22"/>
  <c r="AB671" i="22"/>
  <c r="Q672" i="22"/>
  <c r="O673" i="22"/>
  <c r="L672" i="22"/>
  <c r="K673" i="22"/>
  <c r="E671" i="22"/>
  <c r="D671" i="22"/>
  <c r="F671" i="22"/>
  <c r="B673" i="22"/>
  <c r="C672" i="22"/>
  <c r="H672" i="22"/>
  <c r="Y673" i="22"/>
  <c r="W674" i="22"/>
  <c r="S674" i="22"/>
  <c r="T673" i="22"/>
  <c r="V673" i="22"/>
  <c r="O672" i="22"/>
  <c r="N672" i="22"/>
  <c r="K674" i="22"/>
  <c r="L673" i="22"/>
  <c r="N673" i="22"/>
  <c r="Q673" i="22"/>
  <c r="AI674" i="22"/>
  <c r="AJ673" i="22"/>
  <c r="AO673" i="22"/>
  <c r="AD671" i="22"/>
  <c r="AE671" i="22"/>
  <c r="AM672" i="22"/>
  <c r="AL672" i="22"/>
  <c r="AA673" i="22"/>
  <c r="AG672" i="22"/>
  <c r="AB672" i="22"/>
  <c r="D672" i="22"/>
  <c r="E672" i="22"/>
  <c r="F672" i="22"/>
  <c r="B674" i="22"/>
  <c r="C673" i="22"/>
  <c r="H673" i="22"/>
  <c r="Y674" i="22"/>
  <c r="W675" i="22"/>
  <c r="S675" i="22"/>
  <c r="T674" i="22"/>
  <c r="V674" i="22"/>
  <c r="AE672" i="22"/>
  <c r="AD672" i="22"/>
  <c r="AJ674" i="22"/>
  <c r="AI675" i="22"/>
  <c r="AO674" i="22"/>
  <c r="AA674" i="22"/>
  <c r="AG673" i="22"/>
  <c r="AB673" i="22"/>
  <c r="AM673" i="22"/>
  <c r="AL673" i="22"/>
  <c r="L674" i="22"/>
  <c r="K675" i="22"/>
  <c r="Q674" i="22"/>
  <c r="O675" i="22"/>
  <c r="E673" i="22"/>
  <c r="F673" i="22"/>
  <c r="D673" i="22"/>
  <c r="C674" i="22"/>
  <c r="H674" i="22"/>
  <c r="B675" i="22"/>
  <c r="S676" i="22"/>
  <c r="Y675" i="22"/>
  <c r="W676" i="22"/>
  <c r="T675" i="22"/>
  <c r="V675" i="22"/>
  <c r="AM674" i="22"/>
  <c r="AL674" i="22"/>
  <c r="AJ675" i="22"/>
  <c r="AI676" i="22"/>
  <c r="AO675" i="22"/>
  <c r="K676" i="22"/>
  <c r="L675" i="22"/>
  <c r="N675" i="22"/>
  <c r="Q675" i="22"/>
  <c r="AE673" i="22"/>
  <c r="AD673" i="22"/>
  <c r="O674" i="22"/>
  <c r="N674" i="22"/>
  <c r="AB674" i="22"/>
  <c r="AA675" i="22"/>
  <c r="AG674" i="22"/>
  <c r="C675" i="22"/>
  <c r="H675" i="22"/>
  <c r="B676" i="22"/>
  <c r="F674" i="22"/>
  <c r="D674" i="22"/>
  <c r="E674" i="22"/>
  <c r="T676" i="22"/>
  <c r="V676" i="22"/>
  <c r="S677" i="22"/>
  <c r="Y676" i="22"/>
  <c r="W677" i="22"/>
  <c r="AM675" i="22"/>
  <c r="AL675" i="22"/>
  <c r="Q676" i="22"/>
  <c r="O677" i="22"/>
  <c r="L676" i="22"/>
  <c r="K677" i="22"/>
  <c r="AD674" i="22"/>
  <c r="AE674" i="22"/>
  <c r="AA676" i="22"/>
  <c r="AG675" i="22"/>
  <c r="AB675" i="22"/>
  <c r="AI677" i="22"/>
  <c r="AJ676" i="22"/>
  <c r="AO676" i="22"/>
  <c r="B677" i="22"/>
  <c r="C676" i="22"/>
  <c r="H676" i="22"/>
  <c r="D675" i="22"/>
  <c r="F675" i="22"/>
  <c r="E675" i="22"/>
  <c r="T677" i="22"/>
  <c r="V677" i="22"/>
  <c r="S678" i="22"/>
  <c r="Y677" i="22"/>
  <c r="W678" i="22"/>
  <c r="AM676" i="22"/>
  <c r="AL676" i="22"/>
  <c r="AA677" i="22"/>
  <c r="AB676" i="22"/>
  <c r="AG676" i="22"/>
  <c r="O676" i="22"/>
  <c r="N676" i="22"/>
  <c r="AI678" i="22"/>
  <c r="AJ677" i="22"/>
  <c r="AO677" i="22"/>
  <c r="K678" i="22"/>
  <c r="Q677" i="22"/>
  <c r="L677" i="22"/>
  <c r="N677" i="22"/>
  <c r="AE675" i="22"/>
  <c r="AD675" i="22"/>
  <c r="C677" i="22"/>
  <c r="B678" i="22"/>
  <c r="H677" i="22"/>
  <c r="D676" i="22"/>
  <c r="F676" i="22"/>
  <c r="E676" i="22"/>
  <c r="S679" i="22"/>
  <c r="Y678" i="22"/>
  <c r="W679" i="22"/>
  <c r="T678" i="22"/>
  <c r="V678" i="22"/>
  <c r="L678" i="22"/>
  <c r="K679" i="22"/>
  <c r="Q678" i="22"/>
  <c r="O679" i="22"/>
  <c r="AA678" i="22"/>
  <c r="AG677" i="22"/>
  <c r="AB677" i="22"/>
  <c r="AJ678" i="22"/>
  <c r="AI679" i="22"/>
  <c r="AO678" i="22"/>
  <c r="AD676" i="22"/>
  <c r="AE676" i="22"/>
  <c r="AM677" i="22"/>
  <c r="AL677" i="22"/>
  <c r="C678" i="22"/>
  <c r="H678" i="22"/>
  <c r="B679" i="22"/>
  <c r="D677" i="22"/>
  <c r="F677" i="22"/>
  <c r="E677" i="22"/>
  <c r="Y679" i="22"/>
  <c r="W680" i="22"/>
  <c r="T679" i="22"/>
  <c r="V679" i="22"/>
  <c r="S680" i="22"/>
  <c r="O678" i="22"/>
  <c r="N678" i="22"/>
  <c r="AM678" i="22"/>
  <c r="AL678" i="22"/>
  <c r="AD677" i="22"/>
  <c r="AE677" i="22"/>
  <c r="K680" i="22"/>
  <c r="L679" i="22"/>
  <c r="N679" i="22"/>
  <c r="Q679" i="22"/>
  <c r="AJ679" i="22"/>
  <c r="AI680" i="22"/>
  <c r="AO679" i="22"/>
  <c r="AA679" i="22"/>
  <c r="AG678" i="22"/>
  <c r="AB678" i="22"/>
  <c r="E678" i="22"/>
  <c r="D678" i="22"/>
  <c r="F678" i="22"/>
  <c r="B680" i="22"/>
  <c r="H679" i="22"/>
  <c r="C679" i="22"/>
  <c r="Y680" i="22"/>
  <c r="W681" i="22"/>
  <c r="S681" i="22"/>
  <c r="T680" i="22"/>
  <c r="V680" i="22"/>
  <c r="Q680" i="22"/>
  <c r="O681" i="22"/>
  <c r="L680" i="22"/>
  <c r="K681" i="22"/>
  <c r="AI681" i="22"/>
  <c r="AJ680" i="22"/>
  <c r="AO680" i="22"/>
  <c r="AA680" i="22"/>
  <c r="AB679" i="22"/>
  <c r="AG679" i="22"/>
  <c r="AD678" i="22"/>
  <c r="AE678" i="22"/>
  <c r="AM679" i="22"/>
  <c r="AL679" i="22"/>
  <c r="F679" i="22"/>
  <c r="D679" i="22"/>
  <c r="E679" i="22"/>
  <c r="H680" i="22"/>
  <c r="B681" i="22"/>
  <c r="C680" i="22"/>
  <c r="Y681" i="22"/>
  <c r="W682" i="22"/>
  <c r="S682" i="22"/>
  <c r="T681" i="22"/>
  <c r="V681" i="22"/>
  <c r="AA681" i="22"/>
  <c r="AB680" i="22"/>
  <c r="AG680" i="22"/>
  <c r="K682" i="22"/>
  <c r="Q681" i="22"/>
  <c r="L681" i="22"/>
  <c r="N681" i="22"/>
  <c r="AE679" i="22"/>
  <c r="AD679" i="22"/>
  <c r="AI682" i="22"/>
  <c r="AJ681" i="22"/>
  <c r="AO681" i="22"/>
  <c r="O680" i="22"/>
  <c r="N680" i="22"/>
  <c r="AM680" i="22"/>
  <c r="AL680" i="22"/>
  <c r="C681" i="22"/>
  <c r="H681" i="22"/>
  <c r="B682" i="22"/>
  <c r="D680" i="22"/>
  <c r="F680" i="22"/>
  <c r="E680" i="22"/>
  <c r="S683" i="22"/>
  <c r="T682" i="22"/>
  <c r="V682" i="22"/>
  <c r="Y682" i="22"/>
  <c r="W683" i="22"/>
  <c r="AE680" i="22"/>
  <c r="AD680" i="22"/>
  <c r="AG681" i="22"/>
  <c r="AA682" i="22"/>
  <c r="AB681" i="22"/>
  <c r="AM681" i="22"/>
  <c r="AL681" i="22"/>
  <c r="AJ682" i="22"/>
  <c r="AI683" i="22"/>
  <c r="AO682" i="22"/>
  <c r="L682" i="22"/>
  <c r="K683" i="22"/>
  <c r="Q682" i="22"/>
  <c r="O683" i="22"/>
  <c r="B683" i="22"/>
  <c r="C682" i="22"/>
  <c r="H682" i="22"/>
  <c r="D681" i="22"/>
  <c r="F681" i="22"/>
  <c r="E681" i="22"/>
  <c r="T683" i="22"/>
  <c r="V683" i="22"/>
  <c r="Y683" i="22"/>
  <c r="W684" i="22"/>
  <c r="S684" i="22"/>
  <c r="AM682" i="22"/>
  <c r="AL682" i="22"/>
  <c r="AD681" i="22"/>
  <c r="AE681" i="22"/>
  <c r="AJ683" i="22"/>
  <c r="AI684" i="22"/>
  <c r="AO683" i="22"/>
  <c r="K684" i="22"/>
  <c r="Q683" i="22"/>
  <c r="L683" i="22"/>
  <c r="N683" i="22"/>
  <c r="O682" i="22"/>
  <c r="N682" i="22"/>
  <c r="AG682" i="22"/>
  <c r="AA683" i="22"/>
  <c r="AB682" i="22"/>
  <c r="E682" i="22"/>
  <c r="F682" i="22"/>
  <c r="D682" i="22"/>
  <c r="C683" i="22"/>
  <c r="B684" i="22"/>
  <c r="H683" i="22"/>
  <c r="Y684" i="22"/>
  <c r="W685" i="22"/>
  <c r="S685" i="22"/>
  <c r="T684" i="22"/>
  <c r="V684" i="22"/>
  <c r="Q684" i="22"/>
  <c r="O685" i="22"/>
  <c r="L684" i="22"/>
  <c r="K685" i="22"/>
  <c r="AI685" i="22"/>
  <c r="AJ684" i="22"/>
  <c r="AO684" i="22"/>
  <c r="AM683" i="22"/>
  <c r="AL683" i="22"/>
  <c r="AA684" i="22"/>
  <c r="AG683" i="22"/>
  <c r="AB683" i="22"/>
  <c r="AD682" i="22"/>
  <c r="AE682" i="22"/>
  <c r="H684" i="22"/>
  <c r="B685" i="22"/>
  <c r="C684" i="22"/>
  <c r="E683" i="22"/>
  <c r="F683" i="22"/>
  <c r="D683" i="22"/>
  <c r="S686" i="22"/>
  <c r="T685" i="22"/>
  <c r="V685" i="22"/>
  <c r="Y685" i="22"/>
  <c r="W686" i="22"/>
  <c r="AE683" i="22"/>
  <c r="AD683" i="22"/>
  <c r="K686" i="22"/>
  <c r="Q685" i="22"/>
  <c r="L685" i="22"/>
  <c r="N685" i="22"/>
  <c r="O684" i="22"/>
  <c r="N684" i="22"/>
  <c r="AA685" i="22"/>
  <c r="AB684" i="22"/>
  <c r="AG684" i="22"/>
  <c r="AI686" i="22"/>
  <c r="AJ685" i="22"/>
  <c r="AO685" i="22"/>
  <c r="AM684" i="22"/>
  <c r="AL684" i="22"/>
  <c r="H685" i="22"/>
  <c r="B686" i="22"/>
  <c r="C685" i="22"/>
  <c r="E684" i="22"/>
  <c r="F684" i="22"/>
  <c r="D684" i="22"/>
  <c r="Y686" i="22"/>
  <c r="W687" i="22"/>
  <c r="S687" i="22"/>
  <c r="T686" i="22"/>
  <c r="V686" i="22"/>
  <c r="AJ686" i="22"/>
  <c r="AI687" i="22"/>
  <c r="AO686" i="22"/>
  <c r="L686" i="22"/>
  <c r="K687" i="22"/>
  <c r="Q686" i="22"/>
  <c r="O687" i="22"/>
  <c r="AM685" i="22"/>
  <c r="AL685" i="22"/>
  <c r="AA686" i="22"/>
  <c r="AB685" i="22"/>
  <c r="AG685" i="22"/>
  <c r="AE684" i="22"/>
  <c r="AD684" i="22"/>
  <c r="B687" i="22"/>
  <c r="C686" i="22"/>
  <c r="H686" i="22"/>
  <c r="E685" i="22"/>
  <c r="F685" i="22"/>
  <c r="D685" i="22"/>
  <c r="S688" i="22"/>
  <c r="T687" i="22"/>
  <c r="V687" i="22"/>
  <c r="Y687" i="22"/>
  <c r="W688" i="22"/>
  <c r="K688" i="22"/>
  <c r="Q687" i="22"/>
  <c r="L687" i="22"/>
  <c r="N687" i="22"/>
  <c r="AJ687" i="22"/>
  <c r="AI688" i="22"/>
  <c r="AO687" i="22"/>
  <c r="AM686" i="22"/>
  <c r="AL686" i="22"/>
  <c r="AD685" i="22"/>
  <c r="AE685" i="22"/>
  <c r="AG686" i="22"/>
  <c r="AA687" i="22"/>
  <c r="AB686" i="22"/>
  <c r="O686" i="22"/>
  <c r="N686" i="22"/>
  <c r="F686" i="22"/>
  <c r="D686" i="22"/>
  <c r="E686" i="22"/>
  <c r="C687" i="22"/>
  <c r="H687" i="22"/>
  <c r="B688" i="22"/>
  <c r="S689" i="22"/>
  <c r="T688" i="22"/>
  <c r="V688" i="22"/>
  <c r="Y688" i="22"/>
  <c r="W689" i="22"/>
  <c r="AI689" i="22"/>
  <c r="AJ688" i="22"/>
  <c r="AO688" i="22"/>
  <c r="AD686" i="22"/>
  <c r="AE686" i="22"/>
  <c r="AB687" i="22"/>
  <c r="AA688" i="22"/>
  <c r="AG687" i="22"/>
  <c r="Q688" i="22"/>
  <c r="O689" i="22"/>
  <c r="L688" i="22"/>
  <c r="K689" i="22"/>
  <c r="AM687" i="22"/>
  <c r="AL687" i="22"/>
  <c r="H688" i="22"/>
  <c r="C688" i="22"/>
  <c r="B689" i="22"/>
  <c r="D687" i="22"/>
  <c r="F687" i="22"/>
  <c r="E687" i="22"/>
  <c r="S690" i="22"/>
  <c r="T689" i="22"/>
  <c r="V689" i="22"/>
  <c r="Y689" i="22"/>
  <c r="W690" i="22"/>
  <c r="AD687" i="22"/>
  <c r="AE687" i="22"/>
  <c r="AB688" i="22"/>
  <c r="AG688" i="22"/>
  <c r="AA689" i="22"/>
  <c r="AM688" i="22"/>
  <c r="AL688" i="22"/>
  <c r="K690" i="22"/>
  <c r="Q689" i="22"/>
  <c r="L689" i="22"/>
  <c r="N689" i="22"/>
  <c r="AI690" i="22"/>
  <c r="AJ689" i="22"/>
  <c r="AO689" i="22"/>
  <c r="O688" i="22"/>
  <c r="N688" i="22"/>
  <c r="F688" i="22"/>
  <c r="E688" i="22"/>
  <c r="D688" i="22"/>
  <c r="C689" i="22"/>
  <c r="H689" i="22"/>
  <c r="B690" i="22"/>
  <c r="T690" i="22"/>
  <c r="V690" i="22"/>
  <c r="Y690" i="22"/>
  <c r="W691" i="22"/>
  <c r="S691" i="22"/>
  <c r="AJ690" i="22"/>
  <c r="AI691" i="22"/>
  <c r="AO690" i="22"/>
  <c r="AM689" i="22"/>
  <c r="AL689" i="22"/>
  <c r="AA690" i="22"/>
  <c r="AG689" i="22"/>
  <c r="AB689" i="22"/>
  <c r="AD688" i="22"/>
  <c r="AE688" i="22"/>
  <c r="L690" i="22"/>
  <c r="K691" i="22"/>
  <c r="Q690" i="22"/>
  <c r="O691" i="22"/>
  <c r="H690" i="22"/>
  <c r="B691" i="22"/>
  <c r="C690" i="22"/>
  <c r="D689" i="22"/>
  <c r="F689" i="22"/>
  <c r="E689" i="22"/>
  <c r="S692" i="22"/>
  <c r="T691" i="22"/>
  <c r="V691" i="22"/>
  <c r="Y691" i="22"/>
  <c r="W692" i="22"/>
  <c r="AJ691" i="22"/>
  <c r="AI692" i="22"/>
  <c r="AO691" i="22"/>
  <c r="AD689" i="22"/>
  <c r="AE689" i="22"/>
  <c r="K692" i="22"/>
  <c r="L691" i="22"/>
  <c r="N691" i="22"/>
  <c r="Q691" i="22"/>
  <c r="AB690" i="22"/>
  <c r="AG690" i="22"/>
  <c r="AA691" i="22"/>
  <c r="AM690" i="22"/>
  <c r="AL690" i="22"/>
  <c r="O690" i="22"/>
  <c r="N690" i="22"/>
  <c r="B692" i="22"/>
  <c r="C691" i="22"/>
  <c r="H691" i="22"/>
  <c r="E690" i="22"/>
  <c r="F690" i="22"/>
  <c r="D690" i="22"/>
  <c r="T692" i="22"/>
  <c r="V692" i="22"/>
  <c r="S693" i="22"/>
  <c r="Y692" i="22"/>
  <c r="W693" i="22"/>
  <c r="AE690" i="22"/>
  <c r="AD690" i="22"/>
  <c r="AG691" i="22"/>
  <c r="AA692" i="22"/>
  <c r="AB691" i="22"/>
  <c r="AM691" i="22"/>
  <c r="AL691" i="22"/>
  <c r="AI693" i="22"/>
  <c r="AJ692" i="22"/>
  <c r="AO692" i="22"/>
  <c r="Q692" i="22"/>
  <c r="O693" i="22"/>
  <c r="L692" i="22"/>
  <c r="K693" i="22"/>
  <c r="D691" i="22"/>
  <c r="E691" i="22"/>
  <c r="F691" i="22"/>
  <c r="H692" i="22"/>
  <c r="B693" i="22"/>
  <c r="C692" i="22"/>
  <c r="Y693" i="22"/>
  <c r="W694" i="22"/>
  <c r="T693" i="22"/>
  <c r="V693" i="22"/>
  <c r="S694" i="22"/>
  <c r="AI694" i="22"/>
  <c r="AJ693" i="22"/>
  <c r="AO693" i="22"/>
  <c r="K694" i="22"/>
  <c r="Q693" i="22"/>
  <c r="L693" i="22"/>
  <c r="N693" i="22"/>
  <c r="O692" i="22"/>
  <c r="N692" i="22"/>
  <c r="AM692" i="22"/>
  <c r="AL692" i="22"/>
  <c r="AG692" i="22"/>
  <c r="AA693" i="22"/>
  <c r="AB692" i="22"/>
  <c r="AE691" i="22"/>
  <c r="AD691" i="22"/>
  <c r="B694" i="22"/>
  <c r="H693" i="22"/>
  <c r="C693" i="22"/>
  <c r="F692" i="22"/>
  <c r="D692" i="22"/>
  <c r="E692" i="22"/>
  <c r="Y694" i="22"/>
  <c r="W695" i="22"/>
  <c r="T694" i="22"/>
  <c r="V694" i="22"/>
  <c r="S695" i="22"/>
  <c r="AM693" i="22"/>
  <c r="AL693" i="22"/>
  <c r="AJ694" i="22"/>
  <c r="AI695" i="22"/>
  <c r="AO694" i="22"/>
  <c r="AD692" i="22"/>
  <c r="AE692" i="22"/>
  <c r="AA694" i="22"/>
  <c r="AB693" i="22"/>
  <c r="AG693" i="22"/>
  <c r="L694" i="22"/>
  <c r="K695" i="22"/>
  <c r="Q694" i="22"/>
  <c r="O695" i="22"/>
  <c r="H694" i="22"/>
  <c r="B695" i="22"/>
  <c r="C694" i="22"/>
  <c r="F693" i="22"/>
  <c r="D693" i="22"/>
  <c r="E693" i="22"/>
  <c r="T695" i="22"/>
  <c r="V695" i="22"/>
  <c r="S696" i="22"/>
  <c r="Y695" i="22"/>
  <c r="W696" i="22"/>
  <c r="K696" i="22"/>
  <c r="L695" i="22"/>
  <c r="N695" i="22"/>
  <c r="Q695" i="22"/>
  <c r="AD693" i="22"/>
  <c r="AE693" i="22"/>
  <c r="AG694" i="22"/>
  <c r="AA695" i="22"/>
  <c r="AB694" i="22"/>
  <c r="AM694" i="22"/>
  <c r="AL694" i="22"/>
  <c r="O694" i="22"/>
  <c r="N694" i="22"/>
  <c r="AJ695" i="22"/>
  <c r="AI696" i="22"/>
  <c r="AO695" i="22"/>
  <c r="B696" i="22"/>
  <c r="C695" i="22"/>
  <c r="H695" i="22"/>
  <c r="D694" i="22"/>
  <c r="F694" i="22"/>
  <c r="E694" i="22"/>
  <c r="S697" i="22"/>
  <c r="Y696" i="22"/>
  <c r="W697" i="22"/>
  <c r="T696" i="22"/>
  <c r="V696" i="22"/>
  <c r="AA696" i="22"/>
  <c r="AG695" i="22"/>
  <c r="AB695" i="22"/>
  <c r="Q696" i="22"/>
  <c r="O697" i="22"/>
  <c r="L696" i="22"/>
  <c r="K697" i="22"/>
  <c r="AI697" i="22"/>
  <c r="AJ696" i="22"/>
  <c r="AO696" i="22"/>
  <c r="AE694" i="22"/>
  <c r="AD694" i="22"/>
  <c r="AM695" i="22"/>
  <c r="AL695" i="22"/>
  <c r="H696" i="22"/>
  <c r="B697" i="22"/>
  <c r="C696" i="22"/>
  <c r="E695" i="22"/>
  <c r="D695" i="22"/>
  <c r="F695" i="22"/>
  <c r="S698" i="22"/>
  <c r="T697" i="22"/>
  <c r="V697" i="22"/>
  <c r="Y697" i="22"/>
  <c r="W698" i="22"/>
  <c r="K698" i="22"/>
  <c r="Q697" i="22"/>
  <c r="L697" i="22"/>
  <c r="N697" i="22"/>
  <c r="AI698" i="22"/>
  <c r="AJ697" i="22"/>
  <c r="AO697" i="22"/>
  <c r="AD695" i="22"/>
  <c r="AE695" i="22"/>
  <c r="AM696" i="22"/>
  <c r="AL696" i="22"/>
  <c r="O696" i="22"/>
  <c r="N696" i="22"/>
  <c r="AA697" i="22"/>
  <c r="AB696" i="22"/>
  <c r="AG696" i="22"/>
  <c r="B698" i="22"/>
  <c r="C697" i="22"/>
  <c r="H697" i="22"/>
  <c r="D696" i="22"/>
  <c r="E696" i="22"/>
  <c r="F696" i="22"/>
  <c r="S699" i="22"/>
  <c r="T698" i="22"/>
  <c r="V698" i="22"/>
  <c r="Y698" i="22"/>
  <c r="W699" i="22"/>
  <c r="AG697" i="22"/>
  <c r="AA698" i="22"/>
  <c r="AB697" i="22"/>
  <c r="AJ698" i="22"/>
  <c r="AI699" i="22"/>
  <c r="AO698" i="22"/>
  <c r="AM697" i="22"/>
  <c r="AL697" i="22"/>
  <c r="AD696" i="22"/>
  <c r="AE696" i="22"/>
  <c r="L698" i="22"/>
  <c r="K699" i="22"/>
  <c r="Q698" i="22"/>
  <c r="O699" i="22"/>
  <c r="C698" i="22"/>
  <c r="H698" i="22"/>
  <c r="B699" i="22"/>
  <c r="D697" i="22"/>
  <c r="E697" i="22"/>
  <c r="F697" i="22"/>
  <c r="T699" i="22"/>
  <c r="V699" i="22"/>
  <c r="Y699" i="22"/>
  <c r="W700" i="22"/>
  <c r="S700" i="22"/>
  <c r="AG698" i="22"/>
  <c r="AA699" i="22"/>
  <c r="AB698" i="22"/>
  <c r="AD697" i="22"/>
  <c r="AE697" i="22"/>
  <c r="AM698" i="22"/>
  <c r="AL698" i="22"/>
  <c r="K700" i="22"/>
  <c r="Q699" i="22"/>
  <c r="L699" i="22"/>
  <c r="N699" i="22"/>
  <c r="O698" i="22"/>
  <c r="N698" i="22"/>
  <c r="AJ699" i="22"/>
  <c r="AI700" i="22"/>
  <c r="AO699" i="22"/>
  <c r="C699" i="22"/>
  <c r="B700" i="22"/>
  <c r="H699" i="22"/>
  <c r="F698" i="22"/>
  <c r="E698" i="22"/>
  <c r="D698" i="22"/>
  <c r="T700" i="22"/>
  <c r="V700" i="22"/>
  <c r="Y700" i="22"/>
  <c r="W701" i="22"/>
  <c r="S701" i="22"/>
  <c r="AM699" i="22"/>
  <c r="AL699" i="22"/>
  <c r="Q700" i="22"/>
  <c r="O701" i="22"/>
  <c r="L700" i="22"/>
  <c r="K701" i="22"/>
  <c r="AG699" i="22"/>
  <c r="AB699" i="22"/>
  <c r="AA700" i="22"/>
  <c r="AI701" i="22"/>
  <c r="AJ700" i="22"/>
  <c r="AO700" i="22"/>
  <c r="AE698" i="22"/>
  <c r="AD698" i="22"/>
  <c r="D699" i="22"/>
  <c r="E699" i="22"/>
  <c r="F699" i="22"/>
  <c r="B701" i="22"/>
  <c r="C700" i="22"/>
  <c r="H700" i="22"/>
  <c r="T701" i="22"/>
  <c r="V701" i="22"/>
  <c r="Y701" i="22"/>
  <c r="W702" i="22"/>
  <c r="S702" i="22"/>
  <c r="K702" i="22"/>
  <c r="L701" i="22"/>
  <c r="N701" i="22"/>
  <c r="Q701" i="22"/>
  <c r="AI702" i="22"/>
  <c r="AJ701" i="22"/>
  <c r="AO701" i="22"/>
  <c r="AD699" i="22"/>
  <c r="AE699" i="22"/>
  <c r="AB700" i="22"/>
  <c r="AG700" i="22"/>
  <c r="AA701" i="22"/>
  <c r="AM700" i="22"/>
  <c r="AL700" i="22"/>
  <c r="O700" i="22"/>
  <c r="N700" i="22"/>
  <c r="D700" i="22"/>
  <c r="F700" i="22"/>
  <c r="E700" i="22"/>
  <c r="H701" i="22"/>
  <c r="C701" i="22"/>
  <c r="B702" i="22"/>
  <c r="Y702" i="22"/>
  <c r="W703" i="22"/>
  <c r="S703" i="22"/>
  <c r="T702" i="22"/>
  <c r="V702" i="22"/>
  <c r="L702" i="22"/>
  <c r="K703" i="22"/>
  <c r="Q702" i="22"/>
  <c r="O703" i="22"/>
  <c r="AG701" i="22"/>
  <c r="AA702" i="22"/>
  <c r="AB701" i="22"/>
  <c r="AD700" i="22"/>
  <c r="AE700" i="22"/>
  <c r="AJ702" i="22"/>
  <c r="AI703" i="22"/>
  <c r="AO702" i="22"/>
  <c r="AM701" i="22"/>
  <c r="AL701" i="22"/>
  <c r="C702" i="22"/>
  <c r="H702" i="22"/>
  <c r="B703" i="22"/>
  <c r="F701" i="22"/>
  <c r="D701" i="22"/>
  <c r="E701" i="22"/>
  <c r="T703" i="22"/>
  <c r="V703" i="22"/>
  <c r="S704" i="22"/>
  <c r="Y703" i="22"/>
  <c r="W704" i="22"/>
  <c r="K704" i="22"/>
  <c r="L703" i="22"/>
  <c r="N703" i="22"/>
  <c r="Q703" i="22"/>
  <c r="O702" i="22"/>
  <c r="N702" i="22"/>
  <c r="AM702" i="22"/>
  <c r="AL702" i="22"/>
  <c r="AG702" i="22"/>
  <c r="AB702" i="22"/>
  <c r="AA703" i="22"/>
  <c r="AJ703" i="22"/>
  <c r="AI704" i="22"/>
  <c r="AO703" i="22"/>
  <c r="AD701" i="22"/>
  <c r="AE701" i="22"/>
  <c r="D702" i="22"/>
  <c r="E702" i="22"/>
  <c r="F702" i="22"/>
  <c r="H703" i="22"/>
  <c r="B704" i="22"/>
  <c r="C703" i="22"/>
  <c r="Y704" i="22"/>
  <c r="W705" i="22"/>
  <c r="S705" i="22"/>
  <c r="T704" i="22"/>
  <c r="V704" i="22"/>
  <c r="AI705" i="22"/>
  <c r="AJ704" i="22"/>
  <c r="AO704" i="22"/>
  <c r="AM703" i="22"/>
  <c r="AL703" i="22"/>
  <c r="AA704" i="22"/>
  <c r="AG703" i="22"/>
  <c r="AB703" i="22"/>
  <c r="AD702" i="22"/>
  <c r="AE702" i="22"/>
  <c r="Q704" i="22"/>
  <c r="O705" i="22"/>
  <c r="L704" i="22"/>
  <c r="K705" i="22"/>
  <c r="C704" i="22"/>
  <c r="H704" i="22"/>
  <c r="B705" i="22"/>
  <c r="E703" i="22"/>
  <c r="F703" i="22"/>
  <c r="D703" i="22"/>
  <c r="Y705" i="22"/>
  <c r="W706" i="22"/>
  <c r="T705" i="22"/>
  <c r="V705" i="22"/>
  <c r="S706" i="22"/>
  <c r="O704" i="22"/>
  <c r="N704" i="22"/>
  <c r="AB704" i="22"/>
  <c r="AA705" i="22"/>
  <c r="AG704" i="22"/>
  <c r="K706" i="22"/>
  <c r="L705" i="22"/>
  <c r="N705" i="22"/>
  <c r="Q705" i="22"/>
  <c r="AM704" i="22"/>
  <c r="AL704" i="22"/>
  <c r="AI706" i="22"/>
  <c r="AJ705" i="22"/>
  <c r="AO705" i="22"/>
  <c r="AE703" i="22"/>
  <c r="AD703" i="22"/>
  <c r="E704" i="22"/>
  <c r="F704" i="22"/>
  <c r="D704" i="22"/>
  <c r="H705" i="22"/>
  <c r="B706" i="22"/>
  <c r="C705" i="22"/>
  <c r="Y706" i="22"/>
  <c r="W707" i="22"/>
  <c r="S707" i="22"/>
  <c r="T706" i="22"/>
  <c r="V706" i="22"/>
  <c r="AJ706" i="22"/>
  <c r="AI707" i="22"/>
  <c r="AO706" i="22"/>
  <c r="L706" i="22"/>
  <c r="K707" i="22"/>
  <c r="Q706" i="22"/>
  <c r="O707" i="22"/>
  <c r="AM705" i="22"/>
  <c r="AL705" i="22"/>
  <c r="AE704" i="22"/>
  <c r="AD704" i="22"/>
  <c r="AG705" i="22"/>
  <c r="AA706" i="22"/>
  <c r="AB705" i="22"/>
  <c r="H706" i="22"/>
  <c r="C706" i="22"/>
  <c r="B707" i="22"/>
  <c r="D705" i="22"/>
  <c r="E705" i="22"/>
  <c r="F705" i="22"/>
  <c r="Y707" i="22"/>
  <c r="W708" i="22"/>
  <c r="S708" i="22"/>
  <c r="T707" i="22"/>
  <c r="V707" i="22"/>
  <c r="AA707" i="22"/>
  <c r="AB706" i="22"/>
  <c r="AG706" i="22"/>
  <c r="AD705" i="22"/>
  <c r="AE705" i="22"/>
  <c r="AJ707" i="22"/>
  <c r="AI708" i="22"/>
  <c r="AO707" i="22"/>
  <c r="O706" i="22"/>
  <c r="N706" i="22"/>
  <c r="K708" i="22"/>
  <c r="L707" i="22"/>
  <c r="N707" i="22"/>
  <c r="Q707" i="22"/>
  <c r="AM706" i="22"/>
  <c r="AL706" i="22"/>
  <c r="D706" i="22"/>
  <c r="F706" i="22"/>
  <c r="E706" i="22"/>
  <c r="H707" i="22"/>
  <c r="C707" i="22"/>
  <c r="B708" i="22"/>
  <c r="Y708" i="22"/>
  <c r="W709" i="22"/>
  <c r="T708" i="22"/>
  <c r="V708" i="22"/>
  <c r="S709" i="22"/>
  <c r="AG707" i="22"/>
  <c r="AA708" i="22"/>
  <c r="AB707" i="22"/>
  <c r="AD706" i="22"/>
  <c r="AE706" i="22"/>
  <c r="AI709" i="22"/>
  <c r="AJ708" i="22"/>
  <c r="AO708" i="22"/>
  <c r="Q708" i="22"/>
  <c r="O709" i="22"/>
  <c r="L708" i="22"/>
  <c r="K709" i="22"/>
  <c r="AM707" i="22"/>
  <c r="AL707" i="22"/>
  <c r="D707" i="22"/>
  <c r="F707" i="22"/>
  <c r="E707" i="22"/>
  <c r="H708" i="22"/>
  <c r="C708" i="22"/>
  <c r="B709" i="22"/>
  <c r="S710" i="22"/>
  <c r="T709" i="22"/>
  <c r="V709" i="22"/>
  <c r="Y709" i="22"/>
  <c r="W710" i="22"/>
  <c r="AI710" i="22"/>
  <c r="AJ709" i="22"/>
  <c r="AO709" i="22"/>
  <c r="AG708" i="22"/>
  <c r="AB708" i="22"/>
  <c r="AA709" i="22"/>
  <c r="K710" i="22"/>
  <c r="Q709" i="22"/>
  <c r="L709" i="22"/>
  <c r="N709" i="22"/>
  <c r="AM708" i="22"/>
  <c r="AL708" i="22"/>
  <c r="AE707" i="22"/>
  <c r="AD707" i="22"/>
  <c r="O708" i="22"/>
  <c r="N708" i="22"/>
  <c r="C709" i="22"/>
  <c r="B710" i="22"/>
  <c r="H709" i="22"/>
  <c r="F708" i="22"/>
  <c r="D708" i="22"/>
  <c r="E708" i="22"/>
  <c r="Y710" i="22"/>
  <c r="W711" i="22"/>
  <c r="S711" i="22"/>
  <c r="T710" i="22"/>
  <c r="V710" i="22"/>
  <c r="L710" i="22"/>
  <c r="K711" i="22"/>
  <c r="Q710" i="22"/>
  <c r="O711" i="22"/>
  <c r="AE708" i="22"/>
  <c r="AD708" i="22"/>
  <c r="AJ710" i="22"/>
  <c r="AI711" i="22"/>
  <c r="AO710" i="22"/>
  <c r="AG709" i="22"/>
  <c r="AA710" i="22"/>
  <c r="AB709" i="22"/>
  <c r="AM709" i="22"/>
  <c r="AL709" i="22"/>
  <c r="C710" i="22"/>
  <c r="B711" i="22"/>
  <c r="H710" i="22"/>
  <c r="F709" i="22"/>
  <c r="E709" i="22"/>
  <c r="D709" i="22"/>
  <c r="Y711" i="22"/>
  <c r="W712" i="22"/>
  <c r="S712" i="22"/>
  <c r="T711" i="22"/>
  <c r="V711" i="22"/>
  <c r="AM710" i="22"/>
  <c r="AL710" i="22"/>
  <c r="O710" i="22"/>
  <c r="N710" i="22"/>
  <c r="AJ711" i="22"/>
  <c r="AI712" i="22"/>
  <c r="AO711" i="22"/>
  <c r="K712" i="22"/>
  <c r="Q711" i="22"/>
  <c r="L711" i="22"/>
  <c r="N711" i="22"/>
  <c r="AA711" i="22"/>
  <c r="AB710" i="22"/>
  <c r="AG710" i="22"/>
  <c r="AE709" i="22"/>
  <c r="AD709" i="22"/>
  <c r="H711" i="22"/>
  <c r="C711" i="22"/>
  <c r="B712" i="22"/>
  <c r="E710" i="22"/>
  <c r="F710" i="22"/>
  <c r="D710" i="22"/>
  <c r="S713" i="22"/>
  <c r="T712" i="22"/>
  <c r="V712" i="22"/>
  <c r="Y712" i="22"/>
  <c r="W713" i="22"/>
  <c r="AI713" i="22"/>
  <c r="AJ712" i="22"/>
  <c r="AO712" i="22"/>
  <c r="Q712" i="22"/>
  <c r="O713" i="22"/>
  <c r="L712" i="22"/>
  <c r="K713" i="22"/>
  <c r="AE710" i="22"/>
  <c r="AD710" i="22"/>
  <c r="AB711" i="22"/>
  <c r="AG711" i="22"/>
  <c r="AA712" i="22"/>
  <c r="AM711" i="22"/>
  <c r="AL711" i="22"/>
  <c r="E711" i="22"/>
  <c r="D711" i="22"/>
  <c r="F711" i="22"/>
  <c r="H712" i="22"/>
  <c r="B713" i="22"/>
  <c r="C712" i="22"/>
  <c r="T713" i="22"/>
  <c r="V713" i="22"/>
  <c r="S714" i="22"/>
  <c r="Y713" i="22"/>
  <c r="W714" i="22"/>
  <c r="AG712" i="22"/>
  <c r="AB712" i="22"/>
  <c r="AA713" i="22"/>
  <c r="O712" i="22"/>
  <c r="N712" i="22"/>
  <c r="AI714" i="22"/>
  <c r="AJ713" i="22"/>
  <c r="AO713" i="22"/>
  <c r="K714" i="22"/>
  <c r="Q713" i="22"/>
  <c r="L713" i="22"/>
  <c r="N713" i="22"/>
  <c r="AM712" i="22"/>
  <c r="AL712" i="22"/>
  <c r="AE711" i="22"/>
  <c r="AD711" i="22"/>
  <c r="B714" i="22"/>
  <c r="H713" i="22"/>
  <c r="C713" i="22"/>
  <c r="F712" i="22"/>
  <c r="E712" i="22"/>
  <c r="D712" i="22"/>
  <c r="T714" i="22"/>
  <c r="V714" i="22"/>
  <c r="Y714" i="22"/>
  <c r="W715" i="22"/>
  <c r="S715" i="22"/>
  <c r="AD712" i="22"/>
  <c r="AE712" i="22"/>
  <c r="AM713" i="22"/>
  <c r="AL713" i="22"/>
  <c r="L714" i="22"/>
  <c r="K715" i="22"/>
  <c r="Q714" i="22"/>
  <c r="O715" i="22"/>
  <c r="AG713" i="22"/>
  <c r="AB713" i="22"/>
  <c r="AA714" i="22"/>
  <c r="AJ714" i="22"/>
  <c r="AI715" i="22"/>
  <c r="AO714" i="22"/>
  <c r="H714" i="22"/>
  <c r="B715" i="22"/>
  <c r="C714" i="22"/>
  <c r="E713" i="22"/>
  <c r="D713" i="22"/>
  <c r="F713" i="22"/>
  <c r="Y715" i="22"/>
  <c r="W716" i="22"/>
  <c r="T715" i="22"/>
  <c r="V715" i="22"/>
  <c r="S716" i="22"/>
  <c r="AD713" i="22"/>
  <c r="AE713" i="22"/>
  <c r="O714" i="22"/>
  <c r="N714" i="22"/>
  <c r="AB714" i="22"/>
  <c r="AG714" i="22"/>
  <c r="AA715" i="22"/>
  <c r="K716" i="22"/>
  <c r="L715" i="22"/>
  <c r="N715" i="22"/>
  <c r="Q715" i="22"/>
  <c r="AJ715" i="22"/>
  <c r="AI716" i="22"/>
  <c r="AO715" i="22"/>
  <c r="AM714" i="22"/>
  <c r="AL714" i="22"/>
  <c r="C715" i="22"/>
  <c r="H715" i="22"/>
  <c r="B716" i="22"/>
  <c r="E714" i="22"/>
  <c r="F714" i="22"/>
  <c r="D714" i="22"/>
  <c r="S717" i="22"/>
  <c r="T716" i="22"/>
  <c r="V716" i="22"/>
  <c r="Y716" i="22"/>
  <c r="W717" i="22"/>
  <c r="AI717" i="22"/>
  <c r="AJ716" i="22"/>
  <c r="AO716" i="22"/>
  <c r="AA716" i="22"/>
  <c r="AB715" i="22"/>
  <c r="AG715" i="22"/>
  <c r="Q716" i="22"/>
  <c r="O717" i="22"/>
  <c r="L716" i="22"/>
  <c r="K717" i="22"/>
  <c r="AE714" i="22"/>
  <c r="AD714" i="22"/>
  <c r="AM715" i="22"/>
  <c r="AL715" i="22"/>
  <c r="E715" i="22"/>
  <c r="D715" i="22"/>
  <c r="F715" i="22"/>
  <c r="H716" i="22"/>
  <c r="C716" i="22"/>
  <c r="B717" i="22"/>
  <c r="S718" i="22"/>
  <c r="Y717" i="22"/>
  <c r="W718" i="22"/>
  <c r="T717" i="22"/>
  <c r="V717" i="22"/>
  <c r="AI718" i="22"/>
  <c r="AJ717" i="22"/>
  <c r="AO717" i="22"/>
  <c r="O716" i="22"/>
  <c r="N716" i="22"/>
  <c r="AM716" i="22"/>
  <c r="AL716" i="22"/>
  <c r="AD715" i="22"/>
  <c r="AE715" i="22"/>
  <c r="K718" i="22"/>
  <c r="L717" i="22"/>
  <c r="N717" i="22"/>
  <c r="Q717" i="22"/>
  <c r="AB716" i="22"/>
  <c r="AG716" i="22"/>
  <c r="AA717" i="22"/>
  <c r="F716" i="22"/>
  <c r="E716" i="22"/>
  <c r="D716" i="22"/>
  <c r="H717" i="22"/>
  <c r="B718" i="22"/>
  <c r="C717" i="22"/>
  <c r="Y718" i="22"/>
  <c r="W719" i="22"/>
  <c r="S719" i="22"/>
  <c r="T718" i="22"/>
  <c r="V718" i="22"/>
  <c r="AJ718" i="22"/>
  <c r="AI719" i="22"/>
  <c r="AO718" i="22"/>
  <c r="AD716" i="22"/>
  <c r="AE716" i="22"/>
  <c r="AM717" i="22"/>
  <c r="AL717" i="22"/>
  <c r="AG717" i="22"/>
  <c r="AB717" i="22"/>
  <c r="AA718" i="22"/>
  <c r="L718" i="22"/>
  <c r="K719" i="22"/>
  <c r="Q718" i="22"/>
  <c r="O719" i="22"/>
  <c r="F717" i="22"/>
  <c r="D717" i="22"/>
  <c r="E717" i="22"/>
  <c r="B719" i="22"/>
  <c r="H718" i="22"/>
  <c r="C718" i="22"/>
  <c r="T719" i="22"/>
  <c r="V719" i="22"/>
  <c r="Y719" i="22"/>
  <c r="W720" i="22"/>
  <c r="S720" i="22"/>
  <c r="AM718" i="22"/>
  <c r="AL718" i="22"/>
  <c r="AE717" i="22"/>
  <c r="AD717" i="22"/>
  <c r="AJ719" i="22"/>
  <c r="AI720" i="22"/>
  <c r="AO719" i="22"/>
  <c r="K720" i="22"/>
  <c r="Q719" i="22"/>
  <c r="L719" i="22"/>
  <c r="N719" i="22"/>
  <c r="AB718" i="22"/>
  <c r="AG718" i="22"/>
  <c r="AA719" i="22"/>
  <c r="O718" i="22"/>
  <c r="N718" i="22"/>
  <c r="F718" i="22"/>
  <c r="E718" i="22"/>
  <c r="D718" i="22"/>
  <c r="H719" i="22"/>
  <c r="C719" i="22"/>
  <c r="B720" i="22"/>
  <c r="Y720" i="22"/>
  <c r="W721" i="22"/>
  <c r="T720" i="22"/>
  <c r="V720" i="22"/>
  <c r="S721" i="22"/>
  <c r="AD718" i="22"/>
  <c r="AE718" i="22"/>
  <c r="AI721" i="22"/>
  <c r="AJ720" i="22"/>
  <c r="AO720" i="22"/>
  <c r="Q720" i="22"/>
  <c r="O721" i="22"/>
  <c r="L720" i="22"/>
  <c r="K721" i="22"/>
  <c r="AB719" i="22"/>
  <c r="AG719" i="22"/>
  <c r="AA720" i="22"/>
  <c r="AM719" i="22"/>
  <c r="AL719" i="22"/>
  <c r="F719" i="22"/>
  <c r="D719" i="22"/>
  <c r="E719" i="22"/>
  <c r="C720" i="22"/>
  <c r="H720" i="22"/>
  <c r="B721" i="22"/>
  <c r="T721" i="22"/>
  <c r="V721" i="22"/>
  <c r="Y721" i="22"/>
  <c r="W722" i="22"/>
  <c r="S722" i="22"/>
  <c r="AA721" i="22"/>
  <c r="AB720" i="22"/>
  <c r="AG720" i="22"/>
  <c r="O720" i="22"/>
  <c r="N720" i="22"/>
  <c r="K722" i="22"/>
  <c r="Q721" i="22"/>
  <c r="L721" i="22"/>
  <c r="N721" i="22"/>
  <c r="AM720" i="22"/>
  <c r="AL720" i="22"/>
  <c r="AI722" i="22"/>
  <c r="AJ721" i="22"/>
  <c r="AO721" i="22"/>
  <c r="AD719" i="22"/>
  <c r="AE719" i="22"/>
  <c r="H721" i="22"/>
  <c r="B722" i="22"/>
  <c r="C721" i="22"/>
  <c r="E720" i="22"/>
  <c r="F720" i="22"/>
  <c r="D720" i="22"/>
  <c r="S723" i="22"/>
  <c r="Y722" i="22"/>
  <c r="W723" i="22"/>
  <c r="T722" i="22"/>
  <c r="V722" i="22"/>
  <c r="AD720" i="22"/>
  <c r="AE720" i="22"/>
  <c r="AJ722" i="22"/>
  <c r="AI723" i="22"/>
  <c r="AO722" i="22"/>
  <c r="L722" i="22"/>
  <c r="K723" i="22"/>
  <c r="Q722" i="22"/>
  <c r="O723" i="22"/>
  <c r="AA722" i="22"/>
  <c r="AB721" i="22"/>
  <c r="AG721" i="22"/>
  <c r="AM721" i="22"/>
  <c r="AL721" i="22"/>
  <c r="B723" i="22"/>
  <c r="H722" i="22"/>
  <c r="C722" i="22"/>
  <c r="D721" i="22"/>
  <c r="F721" i="22"/>
  <c r="E721" i="22"/>
  <c r="Y723" i="22"/>
  <c r="W724" i="22"/>
  <c r="T723" i="22"/>
  <c r="V723" i="22"/>
  <c r="S724" i="22"/>
  <c r="AA723" i="22"/>
  <c r="AB722" i="22"/>
  <c r="AG722" i="22"/>
  <c r="AE721" i="22"/>
  <c r="AD721" i="22"/>
  <c r="O722" i="22"/>
  <c r="N722" i="22"/>
  <c r="K724" i="22"/>
  <c r="L723" i="22"/>
  <c r="N723" i="22"/>
  <c r="Q723" i="22"/>
  <c r="AM722" i="22"/>
  <c r="AL722" i="22"/>
  <c r="AJ723" i="22"/>
  <c r="AI724" i="22"/>
  <c r="AO723" i="22"/>
  <c r="H723" i="22"/>
  <c r="C723" i="22"/>
  <c r="B724" i="22"/>
  <c r="F722" i="22"/>
  <c r="E722" i="22"/>
  <c r="D722" i="22"/>
  <c r="Y724" i="22"/>
  <c r="W725" i="22"/>
  <c r="T724" i="22"/>
  <c r="V724" i="22"/>
  <c r="S725" i="22"/>
  <c r="AD722" i="22"/>
  <c r="AE722" i="22"/>
  <c r="AM723" i="22"/>
  <c r="AL723" i="22"/>
  <c r="Q724" i="22"/>
  <c r="O725" i="22"/>
  <c r="L724" i="22"/>
  <c r="K725" i="22"/>
  <c r="AI725" i="22"/>
  <c r="AJ724" i="22"/>
  <c r="AO724" i="22"/>
  <c r="AA724" i="22"/>
  <c r="AG723" i="22"/>
  <c r="AB723" i="22"/>
  <c r="F723" i="22"/>
  <c r="E723" i="22"/>
  <c r="D723" i="22"/>
  <c r="B725" i="22"/>
  <c r="C724" i="22"/>
  <c r="H724" i="22"/>
  <c r="S726" i="22"/>
  <c r="T725" i="22"/>
  <c r="V725" i="22"/>
  <c r="Y725" i="22"/>
  <c r="W726" i="22"/>
  <c r="O724" i="22"/>
  <c r="N724" i="22"/>
  <c r="AI726" i="22"/>
  <c r="AJ725" i="22"/>
  <c r="AO725" i="22"/>
  <c r="K726" i="22"/>
  <c r="L725" i="22"/>
  <c r="N725" i="22"/>
  <c r="Q725" i="22"/>
  <c r="AD723" i="22"/>
  <c r="AE723" i="22"/>
  <c r="AG724" i="22"/>
  <c r="AA725" i="22"/>
  <c r="AB724" i="22"/>
  <c r="AM724" i="22"/>
  <c r="AL724" i="22"/>
  <c r="F724" i="22"/>
  <c r="D724" i="22"/>
  <c r="E724" i="22"/>
  <c r="B726" i="22"/>
  <c r="C725" i="22"/>
  <c r="H725" i="22"/>
  <c r="Y726" i="22"/>
  <c r="W727" i="22"/>
  <c r="S727" i="22"/>
  <c r="T726" i="22"/>
  <c r="V726" i="22"/>
  <c r="L726" i="22"/>
  <c r="K727" i="22"/>
  <c r="Q726" i="22"/>
  <c r="O727" i="22"/>
  <c r="AJ726" i="22"/>
  <c r="AI727" i="22"/>
  <c r="AO726" i="22"/>
  <c r="AA726" i="22"/>
  <c r="AB725" i="22"/>
  <c r="AG725" i="22"/>
  <c r="AM725" i="22"/>
  <c r="AL725" i="22"/>
  <c r="AD724" i="22"/>
  <c r="AE724" i="22"/>
  <c r="E725" i="22"/>
  <c r="F725" i="22"/>
  <c r="D725" i="22"/>
  <c r="H726" i="22"/>
  <c r="B727" i="22"/>
  <c r="C726" i="22"/>
  <c r="S728" i="22"/>
  <c r="T727" i="22"/>
  <c r="V727" i="22"/>
  <c r="Y727" i="22"/>
  <c r="W728" i="22"/>
  <c r="AA727" i="22"/>
  <c r="AB726" i="22"/>
  <c r="AG726" i="22"/>
  <c r="K728" i="22"/>
  <c r="Q727" i="22"/>
  <c r="L727" i="22"/>
  <c r="N727" i="22"/>
  <c r="AE725" i="22"/>
  <c r="AD725" i="22"/>
  <c r="AM726" i="22"/>
  <c r="AL726" i="22"/>
  <c r="AJ727" i="22"/>
  <c r="AI728" i="22"/>
  <c r="AO727" i="22"/>
  <c r="O726" i="22"/>
  <c r="N726" i="22"/>
  <c r="F726" i="22"/>
  <c r="E726" i="22"/>
  <c r="D726" i="22"/>
  <c r="H727" i="22"/>
  <c r="C727" i="22"/>
  <c r="B728" i="22"/>
  <c r="S729" i="22"/>
  <c r="T728" i="22"/>
  <c r="V728" i="22"/>
  <c r="Y728" i="22"/>
  <c r="W729" i="22"/>
  <c r="AM727" i="22"/>
  <c r="AL727" i="22"/>
  <c r="AI729" i="22"/>
  <c r="AJ728" i="22"/>
  <c r="AO728" i="22"/>
  <c r="AA728" i="22"/>
  <c r="AG727" i="22"/>
  <c r="AB727" i="22"/>
  <c r="AE726" i="22"/>
  <c r="AD726" i="22"/>
  <c r="Q728" i="22"/>
  <c r="O729" i="22"/>
  <c r="L728" i="22"/>
  <c r="K729" i="22"/>
  <c r="E727" i="22"/>
  <c r="F727" i="22"/>
  <c r="D727" i="22"/>
  <c r="C728" i="22"/>
  <c r="B729" i="22"/>
  <c r="H728" i="22"/>
  <c r="T729" i="22"/>
  <c r="V729" i="22"/>
  <c r="Y729" i="22"/>
  <c r="W730" i="22"/>
  <c r="S730" i="22"/>
  <c r="AD727" i="22"/>
  <c r="AE727" i="22"/>
  <c r="O728" i="22"/>
  <c r="N728" i="22"/>
  <c r="K730" i="22"/>
  <c r="L729" i="22"/>
  <c r="N729" i="22"/>
  <c r="Q729" i="22"/>
  <c r="AA729" i="22"/>
  <c r="AB728" i="22"/>
  <c r="AG728" i="22"/>
  <c r="AI730" i="22"/>
  <c r="AJ729" i="22"/>
  <c r="AO729" i="22"/>
  <c r="AM728" i="22"/>
  <c r="AL728" i="22"/>
  <c r="H729" i="22"/>
  <c r="C729" i="22"/>
  <c r="B730" i="22"/>
  <c r="D728" i="22"/>
  <c r="F728" i="22"/>
  <c r="E728" i="22"/>
  <c r="Y730" i="22"/>
  <c r="W731" i="22"/>
  <c r="S731" i="22"/>
  <c r="T730" i="22"/>
  <c r="V730" i="22"/>
  <c r="AM729" i="22"/>
  <c r="AL729" i="22"/>
  <c r="AB729" i="22"/>
  <c r="AG729" i="22"/>
  <c r="AA730" i="22"/>
  <c r="AE728" i="22"/>
  <c r="AD728" i="22"/>
  <c r="L730" i="22"/>
  <c r="K731" i="22"/>
  <c r="Q730" i="22"/>
  <c r="O731" i="22"/>
  <c r="AJ730" i="22"/>
  <c r="AI731" i="22"/>
  <c r="AO730" i="22"/>
  <c r="F729" i="22"/>
  <c r="E729" i="22"/>
  <c r="D729" i="22"/>
  <c r="H730" i="22"/>
  <c r="B731" i="22"/>
  <c r="C730" i="22"/>
  <c r="T731" i="22"/>
  <c r="V731" i="22"/>
  <c r="S732" i="22"/>
  <c r="Y731" i="22"/>
  <c r="W732" i="22"/>
  <c r="AM730" i="22"/>
  <c r="AL730" i="22"/>
  <c r="AG730" i="22"/>
  <c r="AA731" i="22"/>
  <c r="AB730" i="22"/>
  <c r="AJ731" i="22"/>
  <c r="AI732" i="22"/>
  <c r="AO731" i="22"/>
  <c r="O730" i="22"/>
  <c r="N730" i="22"/>
  <c r="AE729" i="22"/>
  <c r="AD729" i="22"/>
  <c r="K732" i="22"/>
  <c r="L731" i="22"/>
  <c r="N731" i="22"/>
  <c r="Q731" i="22"/>
  <c r="E730" i="22"/>
  <c r="F730" i="22"/>
  <c r="D730" i="22"/>
  <c r="C731" i="22"/>
  <c r="B732" i="22"/>
  <c r="H731" i="22"/>
  <c r="T732" i="22"/>
  <c r="V732" i="22"/>
  <c r="Y732" i="22"/>
  <c r="W733" i="22"/>
  <c r="S733" i="22"/>
  <c r="Q732" i="22"/>
  <c r="O733" i="22"/>
  <c r="L732" i="22"/>
  <c r="K733" i="22"/>
  <c r="AM731" i="22"/>
  <c r="AL731" i="22"/>
  <c r="AD730" i="22"/>
  <c r="AE730" i="22"/>
  <c r="AI733" i="22"/>
  <c r="AJ732" i="22"/>
  <c r="AO732" i="22"/>
  <c r="AA732" i="22"/>
  <c r="AB731" i="22"/>
  <c r="AG731" i="22"/>
  <c r="B733" i="22"/>
  <c r="C732" i="22"/>
  <c r="H732" i="22"/>
  <c r="F731" i="22"/>
  <c r="E731" i="22"/>
  <c r="D731" i="22"/>
  <c r="Y733" i="22"/>
  <c r="W734" i="22"/>
  <c r="S734" i="22"/>
  <c r="T733" i="22"/>
  <c r="V733" i="22"/>
  <c r="O732" i="22"/>
  <c r="N732" i="22"/>
  <c r="K734" i="22"/>
  <c r="Q733" i="22"/>
  <c r="L733" i="22"/>
  <c r="N733" i="22"/>
  <c r="AD731" i="22"/>
  <c r="AE731" i="22"/>
  <c r="AM732" i="22"/>
  <c r="AL732" i="22"/>
  <c r="AI734" i="22"/>
  <c r="AJ733" i="22"/>
  <c r="AO733" i="22"/>
  <c r="AB732" i="22"/>
  <c r="AA733" i="22"/>
  <c r="AG732" i="22"/>
  <c r="C733" i="22"/>
  <c r="B734" i="22"/>
  <c r="H733" i="22"/>
  <c r="F732" i="22"/>
  <c r="D732" i="22"/>
  <c r="E732" i="22"/>
  <c r="T734" i="22"/>
  <c r="V734" i="22"/>
  <c r="Y734" i="22"/>
  <c r="W735" i="22"/>
  <c r="S735" i="22"/>
  <c r="AE732" i="22"/>
  <c r="AD732" i="22"/>
  <c r="AJ734" i="22"/>
  <c r="AI735" i="22"/>
  <c r="AO734" i="22"/>
  <c r="L734" i="22"/>
  <c r="K735" i="22"/>
  <c r="Q734" i="22"/>
  <c r="O735" i="22"/>
  <c r="AA734" i="22"/>
  <c r="AB733" i="22"/>
  <c r="AG733" i="22"/>
  <c r="AM733" i="22"/>
  <c r="AL733" i="22"/>
  <c r="E733" i="22"/>
  <c r="D733" i="22"/>
  <c r="F733" i="22"/>
  <c r="H734" i="22"/>
  <c r="C734" i="22"/>
  <c r="B735" i="22"/>
  <c r="T735" i="22"/>
  <c r="V735" i="22"/>
  <c r="Y735" i="22"/>
  <c r="W736" i="22"/>
  <c r="S736" i="22"/>
  <c r="O734" i="22"/>
  <c r="N734" i="22"/>
  <c r="K736" i="22"/>
  <c r="L735" i="22"/>
  <c r="N735" i="22"/>
  <c r="Q735" i="22"/>
  <c r="AM734" i="22"/>
  <c r="AL734" i="22"/>
  <c r="AD733" i="22"/>
  <c r="AE733" i="22"/>
  <c r="AB734" i="22"/>
  <c r="AG734" i="22"/>
  <c r="AA735" i="22"/>
  <c r="AJ735" i="22"/>
  <c r="AI736" i="22"/>
  <c r="AO735" i="22"/>
  <c r="D734" i="22"/>
  <c r="E734" i="22"/>
  <c r="F734" i="22"/>
  <c r="H735" i="22"/>
  <c r="C735" i="22"/>
  <c r="B736" i="22"/>
  <c r="T736" i="22"/>
  <c r="V736" i="22"/>
  <c r="S737" i="22"/>
  <c r="Y736" i="22"/>
  <c r="W737" i="22"/>
  <c r="AA736" i="22"/>
  <c r="AG735" i="22"/>
  <c r="AB735" i="22"/>
  <c r="Q736" i="22"/>
  <c r="O737" i="22"/>
  <c r="L736" i="22"/>
  <c r="K737" i="22"/>
  <c r="AM735" i="22"/>
  <c r="AL735" i="22"/>
  <c r="AD734" i="22"/>
  <c r="AE734" i="22"/>
  <c r="AI737" i="22"/>
  <c r="AJ736" i="22"/>
  <c r="AO736" i="22"/>
  <c r="E735" i="22"/>
  <c r="D735" i="22"/>
  <c r="F735" i="22"/>
  <c r="H736" i="22"/>
  <c r="C736" i="22"/>
  <c r="B737" i="22"/>
  <c r="Y737" i="22"/>
  <c r="W738" i="22"/>
  <c r="S738" i="22"/>
  <c r="T737" i="22"/>
  <c r="V737" i="22"/>
  <c r="AA737" i="22"/>
  <c r="AB736" i="22"/>
  <c r="AG736" i="22"/>
  <c r="K738" i="22"/>
  <c r="L737" i="22"/>
  <c r="N737" i="22"/>
  <c r="Q737" i="22"/>
  <c r="AE735" i="22"/>
  <c r="AD735" i="22"/>
  <c r="AM736" i="22"/>
  <c r="AL736" i="22"/>
  <c r="O736" i="22"/>
  <c r="N736" i="22"/>
  <c r="AI738" i="22"/>
  <c r="AJ737" i="22"/>
  <c r="AO737" i="22"/>
  <c r="B738" i="22"/>
  <c r="H737" i="22"/>
  <c r="C737" i="22"/>
  <c r="D736" i="22"/>
  <c r="F736" i="22"/>
  <c r="E736" i="22"/>
  <c r="T738" i="22"/>
  <c r="V738" i="22"/>
  <c r="Y738" i="22"/>
  <c r="W739" i="22"/>
  <c r="S739" i="22"/>
  <c r="AE736" i="22"/>
  <c r="AD736" i="22"/>
  <c r="AJ738" i="22"/>
  <c r="AI739" i="22"/>
  <c r="AO738" i="22"/>
  <c r="L738" i="22"/>
  <c r="K739" i="22"/>
  <c r="Q738" i="22"/>
  <c r="O739" i="22"/>
  <c r="AM737" i="22"/>
  <c r="AL737" i="22"/>
  <c r="AA738" i="22"/>
  <c r="AB737" i="22"/>
  <c r="AG737" i="22"/>
  <c r="C738" i="22"/>
  <c r="B739" i="22"/>
  <c r="H738" i="22"/>
  <c r="E737" i="22"/>
  <c r="F737" i="22"/>
  <c r="D737" i="22"/>
  <c r="S740" i="22"/>
  <c r="Y739" i="22"/>
  <c r="W740" i="22"/>
  <c r="T739" i="22"/>
  <c r="V739" i="22"/>
  <c r="O738" i="22"/>
  <c r="N738" i="22"/>
  <c r="AD737" i="22"/>
  <c r="AE737" i="22"/>
  <c r="K740" i="22"/>
  <c r="L739" i="22"/>
  <c r="N739" i="22"/>
  <c r="Q739" i="22"/>
  <c r="AM738" i="22"/>
  <c r="AL738" i="22"/>
  <c r="AB738" i="22"/>
  <c r="AA739" i="22"/>
  <c r="AG738" i="22"/>
  <c r="AJ739" i="22"/>
  <c r="AI740" i="22"/>
  <c r="AO739" i="22"/>
  <c r="F738" i="22"/>
  <c r="E738" i="22"/>
  <c r="D738" i="22"/>
  <c r="H739" i="22"/>
  <c r="B740" i="22"/>
  <c r="C739" i="22"/>
  <c r="Y740" i="22"/>
  <c r="W741" i="22"/>
  <c r="T740" i="22"/>
  <c r="V740" i="22"/>
  <c r="S741" i="22"/>
  <c r="AM739" i="22"/>
  <c r="AL739" i="22"/>
  <c r="Q740" i="22"/>
  <c r="O741" i="22"/>
  <c r="L740" i="22"/>
  <c r="K741" i="22"/>
  <c r="AI741" i="22"/>
  <c r="AJ740" i="22"/>
  <c r="AO740" i="22"/>
  <c r="AD738" i="22"/>
  <c r="AE738" i="22"/>
  <c r="AG739" i="22"/>
  <c r="AB739" i="22"/>
  <c r="AA740" i="22"/>
  <c r="H740" i="22"/>
  <c r="B741" i="22"/>
  <c r="C740" i="22"/>
  <c r="F739" i="22"/>
  <c r="D739" i="22"/>
  <c r="E739" i="22"/>
  <c r="T741" i="22"/>
  <c r="V741" i="22"/>
  <c r="S742" i="22"/>
  <c r="Y741" i="22"/>
  <c r="W742" i="22"/>
  <c r="AE739" i="22"/>
  <c r="AD739" i="22"/>
  <c r="AM740" i="22"/>
  <c r="AL740" i="22"/>
  <c r="K742" i="22"/>
  <c r="L741" i="22"/>
  <c r="N741" i="22"/>
  <c r="Q741" i="22"/>
  <c r="AB740" i="22"/>
  <c r="AG740" i="22"/>
  <c r="AA741" i="22"/>
  <c r="AI742" i="22"/>
  <c r="AJ741" i="22"/>
  <c r="AO741" i="22"/>
  <c r="O740" i="22"/>
  <c r="N740" i="22"/>
  <c r="C741" i="22"/>
  <c r="B742" i="22"/>
  <c r="H741" i="22"/>
  <c r="E740" i="22"/>
  <c r="F740" i="22"/>
  <c r="D740" i="22"/>
  <c r="T742" i="22"/>
  <c r="V742" i="22"/>
  <c r="S743" i="22"/>
  <c r="Y742" i="22"/>
  <c r="W743" i="22"/>
  <c r="L742" i="22"/>
  <c r="K743" i="22"/>
  <c r="Q742" i="22"/>
  <c r="O743" i="22"/>
  <c r="AM741" i="22"/>
  <c r="AL741" i="22"/>
  <c r="AB741" i="22"/>
  <c r="AG741" i="22"/>
  <c r="AA742" i="22"/>
  <c r="AJ742" i="22"/>
  <c r="AI743" i="22"/>
  <c r="AO742" i="22"/>
  <c r="AD740" i="22"/>
  <c r="AE740" i="22"/>
  <c r="B743" i="22"/>
  <c r="H742" i="22"/>
  <c r="C742" i="22"/>
  <c r="F741" i="22"/>
  <c r="D741" i="22"/>
  <c r="E741" i="22"/>
  <c r="T743" i="22"/>
  <c r="V743" i="22"/>
  <c r="Y743" i="22"/>
  <c r="W744" i="22"/>
  <c r="S744" i="22"/>
  <c r="AD741" i="22"/>
  <c r="AE741" i="22"/>
  <c r="AJ743" i="22"/>
  <c r="AI744" i="22"/>
  <c r="AO743" i="22"/>
  <c r="AB742" i="22"/>
  <c r="AA743" i="22"/>
  <c r="AG742" i="22"/>
  <c r="K744" i="22"/>
  <c r="L743" i="22"/>
  <c r="N743" i="22"/>
  <c r="Q743" i="22"/>
  <c r="AM742" i="22"/>
  <c r="AL742" i="22"/>
  <c r="O742" i="22"/>
  <c r="N742" i="22"/>
  <c r="H743" i="22"/>
  <c r="C743" i="22"/>
  <c r="B744" i="22"/>
  <c r="F742" i="22"/>
  <c r="E742" i="22"/>
  <c r="D742" i="22"/>
  <c r="T744" i="22"/>
  <c r="V744" i="22"/>
  <c r="S745" i="22"/>
  <c r="Y744" i="22"/>
  <c r="W745" i="22"/>
  <c r="Q744" i="22"/>
  <c r="O745" i="22"/>
  <c r="L744" i="22"/>
  <c r="K745" i="22"/>
  <c r="AI745" i="22"/>
  <c r="AJ744" i="22"/>
  <c r="AO744" i="22"/>
  <c r="AE742" i="22"/>
  <c r="AD742" i="22"/>
  <c r="AM743" i="22"/>
  <c r="AL743" i="22"/>
  <c r="AG743" i="22"/>
  <c r="AB743" i="22"/>
  <c r="AA744" i="22"/>
  <c r="D743" i="22"/>
  <c r="F743" i="22"/>
  <c r="E743" i="22"/>
  <c r="C744" i="22"/>
  <c r="H744" i="22"/>
  <c r="B745" i="22"/>
  <c r="Y745" i="22"/>
  <c r="W746" i="22"/>
  <c r="S746" i="22"/>
  <c r="T745" i="22"/>
  <c r="V745" i="22"/>
  <c r="AM744" i="22"/>
  <c r="AL744" i="22"/>
  <c r="AB744" i="22"/>
  <c r="AG744" i="22"/>
  <c r="AA745" i="22"/>
  <c r="O744" i="22"/>
  <c r="N744" i="22"/>
  <c r="K746" i="22"/>
  <c r="Q745" i="22"/>
  <c r="L745" i="22"/>
  <c r="N745" i="22"/>
  <c r="AD743" i="22"/>
  <c r="AE743" i="22"/>
  <c r="AI746" i="22"/>
  <c r="AJ745" i="22"/>
  <c r="AO745" i="22"/>
  <c r="H745" i="22"/>
  <c r="C745" i="22"/>
  <c r="B746" i="22"/>
  <c r="E744" i="22"/>
  <c r="F744" i="22"/>
  <c r="D744" i="22"/>
  <c r="Y746" i="22"/>
  <c r="W747" i="22"/>
  <c r="S747" i="22"/>
  <c r="T746" i="22"/>
  <c r="V746" i="22"/>
  <c r="AJ746" i="22"/>
  <c r="AI747" i="22"/>
  <c r="AO746" i="22"/>
  <c r="L746" i="22"/>
  <c r="K747" i="22"/>
  <c r="Q746" i="22"/>
  <c r="O747" i="22"/>
  <c r="AM745" i="22"/>
  <c r="AL745" i="22"/>
  <c r="AD744" i="22"/>
  <c r="AE744" i="22"/>
  <c r="AA746" i="22"/>
  <c r="AB745" i="22"/>
  <c r="AG745" i="22"/>
  <c r="E745" i="22"/>
  <c r="D745" i="22"/>
  <c r="F745" i="22"/>
  <c r="C746" i="22"/>
  <c r="B747" i="22"/>
  <c r="H746" i="22"/>
  <c r="Y747" i="22"/>
  <c r="W748" i="22"/>
  <c r="S748" i="22"/>
  <c r="T747" i="22"/>
  <c r="V747" i="22"/>
  <c r="AB746" i="22"/>
  <c r="AG746" i="22"/>
  <c r="AA747" i="22"/>
  <c r="AJ747" i="22"/>
  <c r="AI748" i="22"/>
  <c r="AO747" i="22"/>
  <c r="AD745" i="22"/>
  <c r="AE745" i="22"/>
  <c r="O746" i="22"/>
  <c r="N746" i="22"/>
  <c r="K748" i="22"/>
  <c r="Q747" i="22"/>
  <c r="L747" i="22"/>
  <c r="N747" i="22"/>
  <c r="AM746" i="22"/>
  <c r="AL746" i="22"/>
  <c r="B748" i="22"/>
  <c r="C747" i="22"/>
  <c r="H747" i="22"/>
  <c r="E746" i="22"/>
  <c r="D746" i="22"/>
  <c r="F746" i="22"/>
  <c r="S749" i="22"/>
  <c r="T748" i="22"/>
  <c r="V748" i="22"/>
  <c r="Y748" i="22"/>
  <c r="W749" i="22"/>
  <c r="AD746" i="22"/>
  <c r="AE746" i="22"/>
  <c r="AA748" i="22"/>
  <c r="AB747" i="22"/>
  <c r="AG747" i="22"/>
  <c r="AI749" i="22"/>
  <c r="AJ748" i="22"/>
  <c r="AO748" i="22"/>
  <c r="Q748" i="22"/>
  <c r="O749" i="22"/>
  <c r="L748" i="22"/>
  <c r="K749" i="22"/>
  <c r="AM747" i="22"/>
  <c r="AL747" i="22"/>
  <c r="B749" i="22"/>
  <c r="C748" i="22"/>
  <c r="H748" i="22"/>
  <c r="F747" i="22"/>
  <c r="E747" i="22"/>
  <c r="D747" i="22"/>
  <c r="T749" i="22"/>
  <c r="V749" i="22"/>
  <c r="S750" i="22"/>
  <c r="Y749" i="22"/>
  <c r="W750" i="22"/>
  <c r="AD747" i="22"/>
  <c r="AE747" i="22"/>
  <c r="AM748" i="22"/>
  <c r="AL748" i="22"/>
  <c r="K750" i="22"/>
  <c r="L749" i="22"/>
  <c r="N749" i="22"/>
  <c r="Q749" i="22"/>
  <c r="AB748" i="22"/>
  <c r="AA749" i="22"/>
  <c r="AG748" i="22"/>
  <c r="O748" i="22"/>
  <c r="N748" i="22"/>
  <c r="AI750" i="22"/>
  <c r="AJ749" i="22"/>
  <c r="AO749" i="22"/>
  <c r="C749" i="22"/>
  <c r="H749" i="22"/>
  <c r="B750" i="22"/>
  <c r="D748" i="22"/>
  <c r="F748" i="22"/>
  <c r="E748" i="22"/>
  <c r="S751" i="22"/>
  <c r="T750" i="22"/>
  <c r="V750" i="22"/>
  <c r="Y750" i="22"/>
  <c r="W751" i="22"/>
  <c r="AD748" i="22"/>
  <c r="AE748" i="22"/>
  <c r="L750" i="22"/>
  <c r="K751" i="22"/>
  <c r="Q750" i="22"/>
  <c r="O751" i="22"/>
  <c r="AB749" i="22"/>
  <c r="AG749" i="22"/>
  <c r="AA750" i="22"/>
  <c r="AJ750" i="22"/>
  <c r="AI751" i="22"/>
  <c r="AO750" i="22"/>
  <c r="AM749" i="22"/>
  <c r="AL749" i="22"/>
  <c r="F749" i="22"/>
  <c r="E749" i="22"/>
  <c r="D749" i="22"/>
  <c r="H750" i="22"/>
  <c r="B751" i="22"/>
  <c r="C750" i="22"/>
  <c r="Y751" i="22"/>
  <c r="W752" i="22"/>
  <c r="S752" i="22"/>
  <c r="T751" i="22"/>
  <c r="V751" i="22"/>
  <c r="AJ751" i="22"/>
  <c r="AI752" i="22"/>
  <c r="AO751" i="22"/>
  <c r="AD749" i="22"/>
  <c r="AE749" i="22"/>
  <c r="AM750" i="22"/>
  <c r="AL750" i="22"/>
  <c r="AA751" i="22"/>
  <c r="AG750" i="22"/>
  <c r="AB750" i="22"/>
  <c r="O750" i="22"/>
  <c r="N750" i="22"/>
  <c r="K752" i="22"/>
  <c r="Q751" i="22"/>
  <c r="L751" i="22"/>
  <c r="N751" i="22"/>
  <c r="B752" i="22"/>
  <c r="C751" i="22"/>
  <c r="H751" i="22"/>
  <c r="D750" i="22"/>
  <c r="F750" i="22"/>
  <c r="E750" i="22"/>
  <c r="T752" i="22"/>
  <c r="V752" i="22"/>
  <c r="Y752" i="22"/>
  <c r="W753" i="22"/>
  <c r="S753" i="22"/>
  <c r="AM751" i="22"/>
  <c r="AL751" i="22"/>
  <c r="Q752" i="22"/>
  <c r="O753" i="22"/>
  <c r="L752" i="22"/>
  <c r="K753" i="22"/>
  <c r="AB751" i="22"/>
  <c r="AA752" i="22"/>
  <c r="AG751" i="22"/>
  <c r="AI753" i="22"/>
  <c r="AJ752" i="22"/>
  <c r="AO752" i="22"/>
  <c r="AE750" i="22"/>
  <c r="AD750" i="22"/>
  <c r="B753" i="22"/>
  <c r="C752" i="22"/>
  <c r="H752" i="22"/>
  <c r="F751" i="22"/>
  <c r="D751" i="22"/>
  <c r="E751" i="22"/>
  <c r="S754" i="22"/>
  <c r="T753" i="22"/>
  <c r="V753" i="22"/>
  <c r="Y753" i="22"/>
  <c r="W754" i="22"/>
  <c r="AA753" i="22"/>
  <c r="AB752" i="22"/>
  <c r="AG752" i="22"/>
  <c r="AI754" i="22"/>
  <c r="AJ753" i="22"/>
  <c r="AO753" i="22"/>
  <c r="O752" i="22"/>
  <c r="N752" i="22"/>
  <c r="AD751" i="22"/>
  <c r="AE751" i="22"/>
  <c r="AM752" i="22"/>
  <c r="AL752" i="22"/>
  <c r="K754" i="22"/>
  <c r="L753" i="22"/>
  <c r="N753" i="22"/>
  <c r="Q753" i="22"/>
  <c r="D752" i="22"/>
  <c r="F752" i="22"/>
  <c r="E752" i="22"/>
  <c r="C753" i="22"/>
  <c r="H753" i="22"/>
  <c r="B754" i="22"/>
  <c r="Y754" i="22"/>
  <c r="W755" i="22"/>
  <c r="T754" i="22"/>
  <c r="V754" i="22"/>
  <c r="S755" i="22"/>
  <c r="AG753" i="22"/>
  <c r="AA754" i="22"/>
  <c r="AB753" i="22"/>
  <c r="L754" i="22"/>
  <c r="K755" i="22"/>
  <c r="Q754" i="22"/>
  <c r="O755" i="22"/>
  <c r="AJ754" i="22"/>
  <c r="AI755" i="22"/>
  <c r="AO754" i="22"/>
  <c r="AD752" i="22"/>
  <c r="AE752" i="22"/>
  <c r="AM753" i="22"/>
  <c r="AL753" i="22"/>
  <c r="B755" i="22"/>
  <c r="C754" i="22"/>
  <c r="H754" i="22"/>
  <c r="F753" i="22"/>
  <c r="D753" i="22"/>
  <c r="E753" i="22"/>
  <c r="Y755" i="22"/>
  <c r="W756" i="22"/>
  <c r="S756" i="22"/>
  <c r="T755" i="22"/>
  <c r="V755" i="22"/>
  <c r="AM754" i="22"/>
  <c r="AL754" i="22"/>
  <c r="AD753" i="22"/>
  <c r="AE753" i="22"/>
  <c r="AJ755" i="22"/>
  <c r="AI756" i="22"/>
  <c r="AO755" i="22"/>
  <c r="O754" i="22"/>
  <c r="N754" i="22"/>
  <c r="AA755" i="22"/>
  <c r="AG754" i="22"/>
  <c r="AB754" i="22"/>
  <c r="K756" i="22"/>
  <c r="Q755" i="22"/>
  <c r="L755" i="22"/>
  <c r="N755" i="22"/>
  <c r="C755" i="22"/>
  <c r="H755" i="22"/>
  <c r="B756" i="22"/>
  <c r="F754" i="22"/>
  <c r="D754" i="22"/>
  <c r="E754" i="22"/>
  <c r="S757" i="22"/>
  <c r="T756" i="22"/>
  <c r="V756" i="22"/>
  <c r="Y756" i="22"/>
  <c r="W757" i="22"/>
  <c r="AE754" i="22"/>
  <c r="AD754" i="22"/>
  <c r="Q756" i="22"/>
  <c r="O757" i="22"/>
  <c r="L756" i="22"/>
  <c r="K757" i="22"/>
  <c r="AB755" i="22"/>
  <c r="AA756" i="22"/>
  <c r="AG755" i="22"/>
  <c r="AM755" i="22"/>
  <c r="AL755" i="22"/>
  <c r="AI757" i="22"/>
  <c r="AJ756" i="22"/>
  <c r="AO756" i="22"/>
  <c r="B757" i="22"/>
  <c r="C756" i="22"/>
  <c r="H756" i="22"/>
  <c r="D755" i="22"/>
  <c r="E755" i="22"/>
  <c r="F755" i="22"/>
  <c r="S758" i="22"/>
  <c r="T757" i="22"/>
  <c r="V757" i="22"/>
  <c r="Y757" i="22"/>
  <c r="W758" i="22"/>
  <c r="AM756" i="22"/>
  <c r="AL756" i="22"/>
  <c r="K758" i="22"/>
  <c r="Q757" i="22"/>
  <c r="L757" i="22"/>
  <c r="N757" i="22"/>
  <c r="AG756" i="22"/>
  <c r="AB756" i="22"/>
  <c r="AA757" i="22"/>
  <c r="AI758" i="22"/>
  <c r="AJ757" i="22"/>
  <c r="AO757" i="22"/>
  <c r="AD755" i="22"/>
  <c r="AE755" i="22"/>
  <c r="O756" i="22"/>
  <c r="N756" i="22"/>
  <c r="C757" i="22"/>
  <c r="H757" i="22"/>
  <c r="B758" i="22"/>
  <c r="E756" i="22"/>
  <c r="D756" i="22"/>
  <c r="F756" i="22"/>
  <c r="Y758" i="22"/>
  <c r="W759" i="22"/>
  <c r="S759" i="22"/>
  <c r="T758" i="22"/>
  <c r="V758" i="22"/>
  <c r="AB757" i="22"/>
  <c r="AG757" i="22"/>
  <c r="AA758" i="22"/>
  <c r="L758" i="22"/>
  <c r="K759" i="22"/>
  <c r="Q758" i="22"/>
  <c r="O759" i="22"/>
  <c r="AJ758" i="22"/>
  <c r="AI759" i="22"/>
  <c r="AO758" i="22"/>
  <c r="AM757" i="22"/>
  <c r="AL757" i="22"/>
  <c r="AD756" i="22"/>
  <c r="AE756" i="22"/>
  <c r="F757" i="22"/>
  <c r="D757" i="22"/>
  <c r="E757" i="22"/>
  <c r="H758" i="22"/>
  <c r="B759" i="22"/>
  <c r="C758" i="22"/>
  <c r="S760" i="22"/>
  <c r="T759" i="22"/>
  <c r="V759" i="22"/>
  <c r="Y759" i="22"/>
  <c r="W760" i="22"/>
  <c r="AM758" i="22"/>
  <c r="AL758" i="22"/>
  <c r="AG758" i="22"/>
  <c r="AA759" i="22"/>
  <c r="AB758" i="22"/>
  <c r="AJ759" i="22"/>
  <c r="AI760" i="22"/>
  <c r="AO759" i="22"/>
  <c r="O758" i="22"/>
  <c r="N758" i="22"/>
  <c r="K760" i="22"/>
  <c r="L759" i="22"/>
  <c r="N759" i="22"/>
  <c r="Q759" i="22"/>
  <c r="AD757" i="22"/>
  <c r="AE757" i="22"/>
  <c r="D758" i="22"/>
  <c r="F758" i="22"/>
  <c r="E758" i="22"/>
  <c r="H759" i="22"/>
  <c r="C759" i="22"/>
  <c r="B760" i="22"/>
  <c r="S761" i="22"/>
  <c r="T760" i="22"/>
  <c r="V760" i="22"/>
  <c r="Y760" i="22"/>
  <c r="W761" i="22"/>
  <c r="AG759" i="22"/>
  <c r="AA760" i="22"/>
  <c r="AB759" i="22"/>
  <c r="AI761" i="22"/>
  <c r="AJ760" i="22"/>
  <c r="AO760" i="22"/>
  <c r="Q760" i="22"/>
  <c r="O761" i="22"/>
  <c r="L760" i="22"/>
  <c r="K761" i="22"/>
  <c r="AM759" i="22"/>
  <c r="AL759" i="22"/>
  <c r="AE758" i="22"/>
  <c r="AD758" i="22"/>
  <c r="D759" i="22"/>
  <c r="F759" i="22"/>
  <c r="E759" i="22"/>
  <c r="H760" i="22"/>
  <c r="C760" i="22"/>
  <c r="B761" i="22"/>
  <c r="Y761" i="22"/>
  <c r="W762" i="22"/>
  <c r="T761" i="22"/>
  <c r="V761" i="22"/>
  <c r="S762" i="22"/>
  <c r="O760" i="22"/>
  <c r="N760" i="22"/>
  <c r="AI762" i="22"/>
  <c r="AJ761" i="22"/>
  <c r="AO761" i="22"/>
  <c r="K762" i="22"/>
  <c r="Q761" i="22"/>
  <c r="L761" i="22"/>
  <c r="N761" i="22"/>
  <c r="AM760" i="22"/>
  <c r="AL760" i="22"/>
  <c r="AA761" i="22"/>
  <c r="AB760" i="22"/>
  <c r="AG760" i="22"/>
  <c r="AD759" i="22"/>
  <c r="AE759" i="22"/>
  <c r="F760" i="22"/>
  <c r="E760" i="22"/>
  <c r="D760" i="22"/>
  <c r="B762" i="22"/>
  <c r="H761" i="22"/>
  <c r="C761" i="22"/>
  <c r="T762" i="22"/>
  <c r="V762" i="22"/>
  <c r="Y762" i="22"/>
  <c r="W763" i="22"/>
  <c r="S763" i="22"/>
  <c r="AD760" i="22"/>
  <c r="AE760" i="22"/>
  <c r="L762" i="22"/>
  <c r="K763" i="22"/>
  <c r="Q762" i="22"/>
  <c r="O763" i="22"/>
  <c r="AJ762" i="22"/>
  <c r="AI763" i="22"/>
  <c r="AO762" i="22"/>
  <c r="AB761" i="22"/>
  <c r="AG761" i="22"/>
  <c r="AA762" i="22"/>
  <c r="AM761" i="22"/>
  <c r="AL761" i="22"/>
  <c r="F761" i="22"/>
  <c r="D761" i="22"/>
  <c r="E761" i="22"/>
  <c r="H762" i="22"/>
  <c r="C762" i="22"/>
  <c r="B763" i="22"/>
  <c r="T763" i="22"/>
  <c r="V763" i="22"/>
  <c r="Y763" i="22"/>
  <c r="W764" i="22"/>
  <c r="S764" i="22"/>
  <c r="O762" i="22"/>
  <c r="N762" i="22"/>
  <c r="AE761" i="22"/>
  <c r="AD761" i="22"/>
  <c r="K764" i="22"/>
  <c r="L763" i="22"/>
  <c r="N763" i="22"/>
  <c r="Q763" i="22"/>
  <c r="AM762" i="22"/>
  <c r="AL762" i="22"/>
  <c r="AA763" i="22"/>
  <c r="AG762" i="22"/>
  <c r="AB762" i="22"/>
  <c r="AJ763" i="22"/>
  <c r="AI764" i="22"/>
  <c r="AO763" i="22"/>
  <c r="B764" i="22"/>
  <c r="C763" i="22"/>
  <c r="H763" i="22"/>
  <c r="E762" i="22"/>
  <c r="F762" i="22"/>
  <c r="D762" i="22"/>
  <c r="S765" i="22"/>
  <c r="Y764" i="22"/>
  <c r="W765" i="22"/>
  <c r="T764" i="22"/>
  <c r="V764" i="22"/>
  <c r="AG763" i="22"/>
  <c r="AA764" i="22"/>
  <c r="AB763" i="22"/>
  <c r="AI765" i="22"/>
  <c r="AJ764" i="22"/>
  <c r="AO764" i="22"/>
  <c r="AE762" i="22"/>
  <c r="AD762" i="22"/>
  <c r="AM763" i="22"/>
  <c r="AL763" i="22"/>
  <c r="Q764" i="22"/>
  <c r="O765" i="22"/>
  <c r="L764" i="22"/>
  <c r="K765" i="22"/>
  <c r="D763" i="22"/>
  <c r="E763" i="22"/>
  <c r="F763" i="22"/>
  <c r="C764" i="22"/>
  <c r="H764" i="22"/>
  <c r="B765" i="22"/>
  <c r="T765" i="22"/>
  <c r="V765" i="22"/>
  <c r="Y765" i="22"/>
  <c r="W766" i="22"/>
  <c r="S766" i="22"/>
  <c r="O764" i="22"/>
  <c r="N764" i="22"/>
  <c r="AM764" i="22"/>
  <c r="AL764" i="22"/>
  <c r="K766" i="22"/>
  <c r="L765" i="22"/>
  <c r="N765" i="22"/>
  <c r="Q765" i="22"/>
  <c r="AG764" i="22"/>
  <c r="AB764" i="22"/>
  <c r="AA765" i="22"/>
  <c r="AD763" i="22"/>
  <c r="AE763" i="22"/>
  <c r="AI766" i="22"/>
  <c r="AJ765" i="22"/>
  <c r="AO765" i="22"/>
  <c r="B766" i="22"/>
  <c r="C765" i="22"/>
  <c r="H765" i="22"/>
  <c r="D764" i="22"/>
  <c r="F764" i="22"/>
  <c r="E764" i="22"/>
  <c r="Y766" i="22"/>
  <c r="W767" i="22"/>
  <c r="S767" i="22"/>
  <c r="T766" i="22"/>
  <c r="V766" i="22"/>
  <c r="AJ766" i="22"/>
  <c r="AI767" i="22"/>
  <c r="AO766" i="22"/>
  <c r="AB765" i="22"/>
  <c r="AG765" i="22"/>
  <c r="AA766" i="22"/>
  <c r="AM765" i="22"/>
  <c r="AL765" i="22"/>
  <c r="L766" i="22"/>
  <c r="K767" i="22"/>
  <c r="Q766" i="22"/>
  <c r="O767" i="22"/>
  <c r="AE764" i="22"/>
  <c r="AD764" i="22"/>
  <c r="F765" i="22"/>
  <c r="E765" i="22"/>
  <c r="D765" i="22"/>
  <c r="B767" i="22"/>
  <c r="C766" i="22"/>
  <c r="H766" i="22"/>
  <c r="Y767" i="22"/>
  <c r="W768" i="22"/>
  <c r="S768" i="22"/>
  <c r="T767" i="22"/>
  <c r="V767" i="22"/>
  <c r="AA767" i="22"/>
  <c r="AG766" i="22"/>
  <c r="AB766" i="22"/>
  <c r="AJ767" i="22"/>
  <c r="AI768" i="22"/>
  <c r="AO767" i="22"/>
  <c r="AD765" i="22"/>
  <c r="AE765" i="22"/>
  <c r="K768" i="22"/>
  <c r="L767" i="22"/>
  <c r="N767" i="22"/>
  <c r="Q767" i="22"/>
  <c r="AM766" i="22"/>
  <c r="AL766" i="22"/>
  <c r="O766" i="22"/>
  <c r="N766" i="22"/>
  <c r="D766" i="22"/>
  <c r="F766" i="22"/>
  <c r="E766" i="22"/>
  <c r="B768" i="22"/>
  <c r="H767" i="22"/>
  <c r="C767" i="22"/>
  <c r="T768" i="22"/>
  <c r="V768" i="22"/>
  <c r="Y768" i="22"/>
  <c r="W769" i="22"/>
  <c r="S769" i="22"/>
  <c r="AI769" i="22"/>
  <c r="AJ768" i="22"/>
  <c r="AO768" i="22"/>
  <c r="AB767" i="22"/>
  <c r="AG767" i="22"/>
  <c r="AA768" i="22"/>
  <c r="AD766" i="22"/>
  <c r="AE766" i="22"/>
  <c r="Q768" i="22"/>
  <c r="O769" i="22"/>
  <c r="L768" i="22"/>
  <c r="K769" i="22"/>
  <c r="AM767" i="22"/>
  <c r="AL767" i="22"/>
  <c r="E767" i="22"/>
  <c r="D767" i="22"/>
  <c r="F767" i="22"/>
  <c r="B769" i="22"/>
  <c r="C768" i="22"/>
  <c r="H768" i="22"/>
  <c r="S770" i="22"/>
  <c r="T769" i="22"/>
  <c r="V769" i="22"/>
  <c r="Y769" i="22"/>
  <c r="W770" i="22"/>
  <c r="AI770" i="22"/>
  <c r="AJ769" i="22"/>
  <c r="AO769" i="22"/>
  <c r="AA769" i="22"/>
  <c r="AG768" i="22"/>
  <c r="AB768" i="22"/>
  <c r="AM768" i="22"/>
  <c r="AL768" i="22"/>
  <c r="O768" i="22"/>
  <c r="N768" i="22"/>
  <c r="K770" i="22"/>
  <c r="L769" i="22"/>
  <c r="N769" i="22"/>
  <c r="Q769" i="22"/>
  <c r="AD767" i="22"/>
  <c r="AE767" i="22"/>
  <c r="F768" i="22"/>
  <c r="D768" i="22"/>
  <c r="E768" i="22"/>
  <c r="C769" i="22"/>
  <c r="B770" i="22"/>
  <c r="H769" i="22"/>
  <c r="T770" i="22"/>
  <c r="V770" i="22"/>
  <c r="Y770" i="22"/>
  <c r="W771" i="22"/>
  <c r="S771" i="22"/>
  <c r="AJ770" i="22"/>
  <c r="AI771" i="22"/>
  <c r="AO770" i="22"/>
  <c r="AE768" i="22"/>
  <c r="AD768" i="22"/>
  <c r="AM769" i="22"/>
  <c r="AL769" i="22"/>
  <c r="L770" i="22"/>
  <c r="K771" i="22"/>
  <c r="Q770" i="22"/>
  <c r="O771" i="22"/>
  <c r="AB769" i="22"/>
  <c r="AA770" i="22"/>
  <c r="AG769" i="22"/>
  <c r="C770" i="22"/>
  <c r="H770" i="22"/>
  <c r="B771" i="22"/>
  <c r="D769" i="22"/>
  <c r="F769" i="22"/>
  <c r="E769" i="22"/>
  <c r="T771" i="22"/>
  <c r="V771" i="22"/>
  <c r="Y771" i="22"/>
  <c r="W772" i="22"/>
  <c r="S772" i="22"/>
  <c r="AG770" i="22"/>
  <c r="AB770" i="22"/>
  <c r="AA771" i="22"/>
  <c r="AJ771" i="22"/>
  <c r="AI772" i="22"/>
  <c r="AO771" i="22"/>
  <c r="K772" i="22"/>
  <c r="L771" i="22"/>
  <c r="N771" i="22"/>
  <c r="Q771" i="22"/>
  <c r="O770" i="22"/>
  <c r="N770" i="22"/>
  <c r="AD769" i="22"/>
  <c r="AE769" i="22"/>
  <c r="AM770" i="22"/>
  <c r="AL770" i="22"/>
  <c r="B772" i="22"/>
  <c r="C771" i="22"/>
  <c r="H771" i="22"/>
  <c r="F770" i="22"/>
  <c r="E770" i="22"/>
  <c r="D770" i="22"/>
  <c r="S773" i="22"/>
  <c r="Y772" i="22"/>
  <c r="W773" i="22"/>
  <c r="T772" i="22"/>
  <c r="V772" i="22"/>
  <c r="Q772" i="22"/>
  <c r="O773" i="22"/>
  <c r="L772" i="22"/>
  <c r="K773" i="22"/>
  <c r="AE770" i="22"/>
  <c r="AD770" i="22"/>
  <c r="AM771" i="22"/>
  <c r="AL771" i="22"/>
  <c r="AG771" i="22"/>
  <c r="AA772" i="22"/>
  <c r="AB771" i="22"/>
  <c r="AI773" i="22"/>
  <c r="AJ772" i="22"/>
  <c r="AO772" i="22"/>
  <c r="B773" i="22"/>
  <c r="H772" i="22"/>
  <c r="C772" i="22"/>
  <c r="F771" i="22"/>
  <c r="E771" i="22"/>
  <c r="D771" i="22"/>
  <c r="S774" i="22"/>
  <c r="Y773" i="22"/>
  <c r="W774" i="22"/>
  <c r="T773" i="22"/>
  <c r="V773" i="22"/>
  <c r="AM772" i="22"/>
  <c r="AL772" i="22"/>
  <c r="AE771" i="22"/>
  <c r="AD771" i="22"/>
  <c r="O772" i="22"/>
  <c r="N772" i="22"/>
  <c r="K774" i="22"/>
  <c r="L773" i="22"/>
  <c r="N773" i="22"/>
  <c r="Q773" i="22"/>
  <c r="AI774" i="22"/>
  <c r="AJ773" i="22"/>
  <c r="AO773" i="22"/>
  <c r="AA773" i="22"/>
  <c r="AB772" i="22"/>
  <c r="AG772" i="22"/>
  <c r="C773" i="22"/>
  <c r="B774" i="22"/>
  <c r="H773" i="22"/>
  <c r="D772" i="22"/>
  <c r="F772" i="22"/>
  <c r="E772" i="22"/>
  <c r="Y774" i="22"/>
  <c r="W775" i="22"/>
  <c r="S775" i="22"/>
  <c r="T774" i="22"/>
  <c r="V774" i="22"/>
  <c r="AM773" i="22"/>
  <c r="AL773" i="22"/>
  <c r="L774" i="22"/>
  <c r="K775" i="22"/>
  <c r="Q774" i="22"/>
  <c r="O775" i="22"/>
  <c r="AB773" i="22"/>
  <c r="AG773" i="22"/>
  <c r="AA774" i="22"/>
  <c r="AE772" i="22"/>
  <c r="AD772" i="22"/>
  <c r="AJ774" i="22"/>
  <c r="AI775" i="22"/>
  <c r="AO774" i="22"/>
  <c r="F773" i="22"/>
  <c r="E773" i="22"/>
  <c r="D773" i="22"/>
  <c r="B775" i="22"/>
  <c r="C774" i="22"/>
  <c r="H774" i="22"/>
  <c r="Y775" i="22"/>
  <c r="W776" i="22"/>
  <c r="S776" i="22"/>
  <c r="T775" i="22"/>
  <c r="V775" i="22"/>
  <c r="AA775" i="22"/>
  <c r="AG774" i="22"/>
  <c r="AB774" i="22"/>
  <c r="O774" i="22"/>
  <c r="N774" i="22"/>
  <c r="AJ775" i="22"/>
  <c r="AI776" i="22"/>
  <c r="AO775" i="22"/>
  <c r="K776" i="22"/>
  <c r="L775" i="22"/>
  <c r="N775" i="22"/>
  <c r="Q775" i="22"/>
  <c r="AM774" i="22"/>
  <c r="AL774" i="22"/>
  <c r="AE773" i="22"/>
  <c r="AD773" i="22"/>
  <c r="E774" i="22"/>
  <c r="D774" i="22"/>
  <c r="F774" i="22"/>
  <c r="C775" i="22"/>
  <c r="B776" i="22"/>
  <c r="H775" i="22"/>
  <c r="T776" i="22"/>
  <c r="V776" i="22"/>
  <c r="S777" i="22"/>
  <c r="Y776" i="22"/>
  <c r="W777" i="22"/>
  <c r="Q776" i="22"/>
  <c r="O777" i="22"/>
  <c r="L776" i="22"/>
  <c r="K777" i="22"/>
  <c r="AI777" i="22"/>
  <c r="AJ776" i="22"/>
  <c r="AO776" i="22"/>
  <c r="AD774" i="22"/>
  <c r="AE774" i="22"/>
  <c r="AM775" i="22"/>
  <c r="AL775" i="22"/>
  <c r="AG775" i="22"/>
  <c r="AB775" i="22"/>
  <c r="AA776" i="22"/>
  <c r="H776" i="22"/>
  <c r="B777" i="22"/>
  <c r="C776" i="22"/>
  <c r="E775" i="22"/>
  <c r="D775" i="22"/>
  <c r="F775" i="22"/>
  <c r="S778" i="22"/>
  <c r="T777" i="22"/>
  <c r="V777" i="22"/>
  <c r="Y777" i="22"/>
  <c r="W778" i="22"/>
  <c r="O776" i="22"/>
  <c r="N776" i="22"/>
  <c r="AE775" i="22"/>
  <c r="AD775" i="22"/>
  <c r="AM776" i="22"/>
  <c r="AL776" i="22"/>
  <c r="AA777" i="22"/>
  <c r="AG776" i="22"/>
  <c r="AB776" i="22"/>
  <c r="K778" i="22"/>
  <c r="L777" i="22"/>
  <c r="N777" i="22"/>
  <c r="Q777" i="22"/>
  <c r="AI778" i="22"/>
  <c r="AJ777" i="22"/>
  <c r="AO777" i="22"/>
  <c r="H777" i="22"/>
  <c r="B778" i="22"/>
  <c r="C777" i="22"/>
  <c r="E776" i="22"/>
  <c r="F776" i="22"/>
  <c r="D776" i="22"/>
  <c r="Y778" i="22"/>
  <c r="W779" i="22"/>
  <c r="S779" i="22"/>
  <c r="T778" i="22"/>
  <c r="V778" i="22"/>
  <c r="AJ778" i="22"/>
  <c r="AI779" i="22"/>
  <c r="AO778" i="22"/>
  <c r="AA778" i="22"/>
  <c r="AB777" i="22"/>
  <c r="AG777" i="22"/>
  <c r="AM777" i="22"/>
  <c r="AL777" i="22"/>
  <c r="L778" i="22"/>
  <c r="K779" i="22"/>
  <c r="Q778" i="22"/>
  <c r="O779" i="22"/>
  <c r="AE776" i="22"/>
  <c r="AD776" i="22"/>
  <c r="C778" i="22"/>
  <c r="B779" i="22"/>
  <c r="H778" i="22"/>
  <c r="D777" i="22"/>
  <c r="F777" i="22"/>
  <c r="E777" i="22"/>
  <c r="Y779" i="22"/>
  <c r="W780" i="22"/>
  <c r="T779" i="22"/>
  <c r="V779" i="22"/>
  <c r="S780" i="22"/>
  <c r="K780" i="22"/>
  <c r="L779" i="22"/>
  <c r="N779" i="22"/>
  <c r="Q779" i="22"/>
  <c r="AE777" i="22"/>
  <c r="AD777" i="22"/>
  <c r="AM778" i="22"/>
  <c r="AL778" i="22"/>
  <c r="AJ779" i="22"/>
  <c r="AI780" i="22"/>
  <c r="AO779" i="22"/>
  <c r="O778" i="22"/>
  <c r="N778" i="22"/>
  <c r="AA779" i="22"/>
  <c r="AB778" i="22"/>
  <c r="AG778" i="22"/>
  <c r="B780" i="22"/>
  <c r="C779" i="22"/>
  <c r="H779" i="22"/>
  <c r="F778" i="22"/>
  <c r="D778" i="22"/>
  <c r="E778" i="22"/>
  <c r="S781" i="22"/>
  <c r="T780" i="22"/>
  <c r="V780" i="22"/>
  <c r="Y780" i="22"/>
  <c r="W781" i="22"/>
  <c r="Q780" i="22"/>
  <c r="O781" i="22"/>
  <c r="L780" i="22"/>
  <c r="K781" i="22"/>
  <c r="AD778" i="22"/>
  <c r="AE778" i="22"/>
  <c r="AM779" i="22"/>
  <c r="AL779" i="22"/>
  <c r="AA780" i="22"/>
  <c r="AB779" i="22"/>
  <c r="AG779" i="22"/>
  <c r="AI781" i="22"/>
  <c r="AJ780" i="22"/>
  <c r="AO780" i="22"/>
  <c r="C780" i="22"/>
  <c r="H780" i="22"/>
  <c r="B781" i="22"/>
  <c r="D779" i="22"/>
  <c r="F779" i="22"/>
  <c r="E779" i="22"/>
  <c r="S782" i="22"/>
  <c r="Y781" i="22"/>
  <c r="W782" i="22"/>
  <c r="T781" i="22"/>
  <c r="V781" i="22"/>
  <c r="AI782" i="22"/>
  <c r="AJ781" i="22"/>
  <c r="AO781" i="22"/>
  <c r="AE779" i="22"/>
  <c r="AD779" i="22"/>
  <c r="AM780" i="22"/>
  <c r="AL780" i="22"/>
  <c r="O780" i="22"/>
  <c r="N780" i="22"/>
  <c r="K782" i="22"/>
  <c r="Q781" i="22"/>
  <c r="L781" i="22"/>
  <c r="N781" i="22"/>
  <c r="AA781" i="22"/>
  <c r="AB780" i="22"/>
  <c r="AG780" i="22"/>
  <c r="D780" i="22"/>
  <c r="F780" i="22"/>
  <c r="E780" i="22"/>
  <c r="H781" i="22"/>
  <c r="C781" i="22"/>
  <c r="B782" i="22"/>
  <c r="T782" i="22"/>
  <c r="V782" i="22"/>
  <c r="Y782" i="22"/>
  <c r="W783" i="22"/>
  <c r="S783" i="22"/>
  <c r="AD780" i="22"/>
  <c r="AE780" i="22"/>
  <c r="AJ782" i="22"/>
  <c r="AI783" i="22"/>
  <c r="AO782" i="22"/>
  <c r="AG781" i="22"/>
  <c r="AA782" i="22"/>
  <c r="AB781" i="22"/>
  <c r="L782" i="22"/>
  <c r="K783" i="22"/>
  <c r="Q782" i="22"/>
  <c r="O783" i="22"/>
  <c r="AM781" i="22"/>
  <c r="AL781" i="22"/>
  <c r="F781" i="22"/>
  <c r="E781" i="22"/>
  <c r="D781" i="22"/>
  <c r="B783" i="22"/>
  <c r="C782" i="22"/>
  <c r="H782" i="22"/>
  <c r="S784" i="22"/>
  <c r="T783" i="22"/>
  <c r="V783" i="22"/>
  <c r="Y783" i="22"/>
  <c r="W784" i="22"/>
  <c r="AE781" i="22"/>
  <c r="AD781" i="22"/>
  <c r="AM782" i="22"/>
  <c r="AL782" i="22"/>
  <c r="O782" i="22"/>
  <c r="N782" i="22"/>
  <c r="AJ783" i="22"/>
  <c r="AI784" i="22"/>
  <c r="AO783" i="22"/>
  <c r="K784" i="22"/>
  <c r="Q783" i="22"/>
  <c r="L783" i="22"/>
  <c r="N783" i="22"/>
  <c r="AG782" i="22"/>
  <c r="AA783" i="22"/>
  <c r="AB782" i="22"/>
  <c r="E782" i="22"/>
  <c r="F782" i="22"/>
  <c r="D782" i="22"/>
  <c r="B784" i="22"/>
  <c r="H783" i="22"/>
  <c r="C783" i="22"/>
  <c r="Y784" i="22"/>
  <c r="W785" i="22"/>
  <c r="S785" i="22"/>
  <c r="T784" i="22"/>
  <c r="V784" i="22"/>
  <c r="Q784" i="22"/>
  <c r="O785" i="22"/>
  <c r="L784" i="22"/>
  <c r="K785" i="22"/>
  <c r="AM783" i="22"/>
  <c r="AL783" i="22"/>
  <c r="AD782" i="22"/>
  <c r="AE782" i="22"/>
  <c r="AI785" i="22"/>
  <c r="AJ784" i="22"/>
  <c r="AO784" i="22"/>
  <c r="AB783" i="22"/>
  <c r="AG783" i="22"/>
  <c r="AA784" i="22"/>
  <c r="F783" i="22"/>
  <c r="D783" i="22"/>
  <c r="E783" i="22"/>
  <c r="B785" i="22"/>
  <c r="C784" i="22"/>
  <c r="H784" i="22"/>
  <c r="Y785" i="22"/>
  <c r="W786" i="22"/>
  <c r="S786" i="22"/>
  <c r="T785" i="22"/>
  <c r="V785" i="22"/>
  <c r="AE783" i="22"/>
  <c r="AD783" i="22"/>
  <c r="O784" i="22"/>
  <c r="N784" i="22"/>
  <c r="AB784" i="22"/>
  <c r="AA785" i="22"/>
  <c r="AG784" i="22"/>
  <c r="AI786" i="22"/>
  <c r="AJ785" i="22"/>
  <c r="AO785" i="22"/>
  <c r="K786" i="22"/>
  <c r="L785" i="22"/>
  <c r="N785" i="22"/>
  <c r="Q785" i="22"/>
  <c r="AM784" i="22"/>
  <c r="AL784" i="22"/>
  <c r="D784" i="22"/>
  <c r="F784" i="22"/>
  <c r="E784" i="22"/>
  <c r="C785" i="22"/>
  <c r="B786" i="22"/>
  <c r="H785" i="22"/>
  <c r="S787" i="22"/>
  <c r="T786" i="22"/>
  <c r="V786" i="22"/>
  <c r="Y786" i="22"/>
  <c r="W787" i="22"/>
  <c r="AJ786" i="22"/>
  <c r="AI787" i="22"/>
  <c r="AO786" i="22"/>
  <c r="AM785" i="22"/>
  <c r="AL785" i="22"/>
  <c r="AD784" i="22"/>
  <c r="AE784" i="22"/>
  <c r="L786" i="22"/>
  <c r="K787" i="22"/>
  <c r="Q786" i="22"/>
  <c r="O787" i="22"/>
  <c r="AG785" i="22"/>
  <c r="AA786" i="22"/>
  <c r="AB785" i="22"/>
  <c r="H786" i="22"/>
  <c r="B787" i="22"/>
  <c r="C786" i="22"/>
  <c r="D785" i="22"/>
  <c r="E785" i="22"/>
  <c r="F785" i="22"/>
  <c r="S788" i="22"/>
  <c r="T787" i="22"/>
  <c r="V787" i="22"/>
  <c r="Y787" i="22"/>
  <c r="W788" i="22"/>
  <c r="AJ787" i="22"/>
  <c r="AI788" i="22"/>
  <c r="AO787" i="22"/>
  <c r="AG786" i="22"/>
  <c r="AA787" i="22"/>
  <c r="AB786" i="22"/>
  <c r="O786" i="22"/>
  <c r="N786" i="22"/>
  <c r="AD785" i="22"/>
  <c r="AE785" i="22"/>
  <c r="K788" i="22"/>
  <c r="L787" i="22"/>
  <c r="N787" i="22"/>
  <c r="Q787" i="22"/>
  <c r="AM786" i="22"/>
  <c r="AL786" i="22"/>
  <c r="C787" i="22"/>
  <c r="B788" i="22"/>
  <c r="H787" i="22"/>
  <c r="E786" i="22"/>
  <c r="D786" i="22"/>
  <c r="F786" i="22"/>
  <c r="T788" i="22"/>
  <c r="V788" i="22"/>
  <c r="Y788" i="22"/>
  <c r="W789" i="22"/>
  <c r="S789" i="22"/>
  <c r="AD786" i="22"/>
  <c r="AE786" i="22"/>
  <c r="AM787" i="22"/>
  <c r="AL787" i="22"/>
  <c r="AI789" i="22"/>
  <c r="AJ788" i="22"/>
  <c r="AO788" i="22"/>
  <c r="Q788" i="22"/>
  <c r="O789" i="22"/>
  <c r="L788" i="22"/>
  <c r="K789" i="22"/>
  <c r="AG787" i="22"/>
  <c r="AA788" i="22"/>
  <c r="AB787" i="22"/>
  <c r="F787" i="22"/>
  <c r="D787" i="22"/>
  <c r="E787" i="22"/>
  <c r="H788" i="22"/>
  <c r="C788" i="22"/>
  <c r="B789" i="22"/>
  <c r="S790" i="22"/>
  <c r="Y789" i="22"/>
  <c r="W790" i="22"/>
  <c r="T789" i="22"/>
  <c r="V789" i="22"/>
  <c r="AM788" i="22"/>
  <c r="AL788" i="22"/>
  <c r="AB788" i="22"/>
  <c r="AG788" i="22"/>
  <c r="AA789" i="22"/>
  <c r="K790" i="22"/>
  <c r="L789" i="22"/>
  <c r="N789" i="22"/>
  <c r="Q789" i="22"/>
  <c r="AE787" i="22"/>
  <c r="AD787" i="22"/>
  <c r="O788" i="22"/>
  <c r="N788" i="22"/>
  <c r="AI790" i="22"/>
  <c r="AJ789" i="22"/>
  <c r="AO789" i="22"/>
  <c r="H789" i="22"/>
  <c r="B790" i="22"/>
  <c r="C789" i="22"/>
  <c r="D788" i="22"/>
  <c r="E788" i="22"/>
  <c r="F788" i="22"/>
  <c r="T790" i="22"/>
  <c r="V790" i="22"/>
  <c r="Y790" i="22"/>
  <c r="W791" i="22"/>
  <c r="S791" i="22"/>
  <c r="AJ790" i="22"/>
  <c r="AI791" i="22"/>
  <c r="AO790" i="22"/>
  <c r="AD788" i="22"/>
  <c r="AE788" i="22"/>
  <c r="AM789" i="22"/>
  <c r="AL789" i="22"/>
  <c r="L790" i="22"/>
  <c r="K791" i="22"/>
  <c r="Q790" i="22"/>
  <c r="O791" i="22"/>
  <c r="AA790" i="22"/>
  <c r="AG789" i="22"/>
  <c r="AB789" i="22"/>
  <c r="C790" i="22"/>
  <c r="B791" i="22"/>
  <c r="H790" i="22"/>
  <c r="F789" i="22"/>
  <c r="D789" i="22"/>
  <c r="E789" i="22"/>
  <c r="Y791" i="22"/>
  <c r="W792" i="22"/>
  <c r="S792" i="22"/>
  <c r="T791" i="22"/>
  <c r="V791" i="22"/>
  <c r="AJ791" i="22"/>
  <c r="AI792" i="22"/>
  <c r="AO791" i="22"/>
  <c r="K792" i="22"/>
  <c r="L791" i="22"/>
  <c r="N791" i="22"/>
  <c r="Q791" i="22"/>
  <c r="O790" i="22"/>
  <c r="N790" i="22"/>
  <c r="AE789" i="22"/>
  <c r="AD789" i="22"/>
  <c r="AB790" i="22"/>
  <c r="AA791" i="22"/>
  <c r="AG790" i="22"/>
  <c r="AM790" i="22"/>
  <c r="AL790" i="22"/>
  <c r="E790" i="22"/>
  <c r="D790" i="22"/>
  <c r="F790" i="22"/>
  <c r="H791" i="22"/>
  <c r="C791" i="22"/>
  <c r="B792" i="22"/>
  <c r="T792" i="22"/>
  <c r="V792" i="22"/>
  <c r="S793" i="22"/>
  <c r="Y792" i="22"/>
  <c r="W793" i="22"/>
  <c r="AI793" i="22"/>
  <c r="AJ792" i="22"/>
  <c r="AO792" i="22"/>
  <c r="AM791" i="22"/>
  <c r="AL791" i="22"/>
  <c r="AB791" i="22"/>
  <c r="AG791" i="22"/>
  <c r="AA792" i="22"/>
  <c r="AE790" i="22"/>
  <c r="AD790" i="22"/>
  <c r="Q792" i="22"/>
  <c r="O793" i="22"/>
  <c r="L792" i="22"/>
  <c r="K793" i="22"/>
  <c r="D791" i="22"/>
  <c r="E791" i="22"/>
  <c r="F791" i="22"/>
  <c r="B793" i="22"/>
  <c r="H792" i="22"/>
  <c r="C792" i="22"/>
  <c r="S794" i="22"/>
  <c r="T793" i="22"/>
  <c r="V793" i="22"/>
  <c r="Y793" i="22"/>
  <c r="W794" i="22"/>
  <c r="AM792" i="22"/>
  <c r="AL792" i="22"/>
  <c r="AI794" i="22"/>
  <c r="AJ793" i="22"/>
  <c r="AO793" i="22"/>
  <c r="K794" i="22"/>
  <c r="L793" i="22"/>
  <c r="N793" i="22"/>
  <c r="Q793" i="22"/>
  <c r="AG792" i="22"/>
  <c r="AA793" i="22"/>
  <c r="AB792" i="22"/>
  <c r="O792" i="22"/>
  <c r="N792" i="22"/>
  <c r="AE791" i="22"/>
  <c r="AD791" i="22"/>
  <c r="D792" i="22"/>
  <c r="E792" i="22"/>
  <c r="F792" i="22"/>
  <c r="C793" i="22"/>
  <c r="B794" i="22"/>
  <c r="H793" i="22"/>
  <c r="Y794" i="22"/>
  <c r="W795" i="22"/>
  <c r="T794" i="22"/>
  <c r="V794" i="22"/>
  <c r="S795" i="22"/>
  <c r="AA794" i="22"/>
  <c r="AB793" i="22"/>
  <c r="AG793" i="22"/>
  <c r="L794" i="22"/>
  <c r="K795" i="22"/>
  <c r="Q794" i="22"/>
  <c r="O795" i="22"/>
  <c r="AE792" i="22"/>
  <c r="AD792" i="22"/>
  <c r="AJ794" i="22"/>
  <c r="AI795" i="22"/>
  <c r="AO794" i="22"/>
  <c r="AM793" i="22"/>
  <c r="AL793" i="22"/>
  <c r="C794" i="22"/>
  <c r="H794" i="22"/>
  <c r="B795" i="22"/>
  <c r="F793" i="22"/>
  <c r="E793" i="22"/>
  <c r="D793" i="22"/>
  <c r="T795" i="22"/>
  <c r="V795" i="22"/>
  <c r="Y795" i="22"/>
  <c r="W796" i="22"/>
  <c r="S796" i="22"/>
  <c r="AD793" i="22"/>
  <c r="AE793" i="22"/>
  <c r="O794" i="22"/>
  <c r="N794" i="22"/>
  <c r="AJ795" i="22"/>
  <c r="AI796" i="22"/>
  <c r="AO795" i="22"/>
  <c r="AM794" i="22"/>
  <c r="AL794" i="22"/>
  <c r="K796" i="22"/>
  <c r="L795" i="22"/>
  <c r="N795" i="22"/>
  <c r="Q795" i="22"/>
  <c r="AG794" i="22"/>
  <c r="AB794" i="22"/>
  <c r="AA795" i="22"/>
  <c r="E794" i="22"/>
  <c r="D794" i="22"/>
  <c r="F794" i="22"/>
  <c r="C795" i="22"/>
  <c r="B796" i="22"/>
  <c r="H795" i="22"/>
  <c r="T796" i="22"/>
  <c r="V796" i="22"/>
  <c r="S797" i="22"/>
  <c r="Y796" i="22"/>
  <c r="W797" i="22"/>
  <c r="AM795" i="22"/>
  <c r="AL795" i="22"/>
  <c r="AD794" i="22"/>
  <c r="AE794" i="22"/>
  <c r="Q796" i="22"/>
  <c r="O797" i="22"/>
  <c r="L796" i="22"/>
  <c r="K797" i="22"/>
  <c r="AI797" i="22"/>
  <c r="AJ796" i="22"/>
  <c r="AO796" i="22"/>
  <c r="AA796" i="22"/>
  <c r="AB795" i="22"/>
  <c r="AG795" i="22"/>
  <c r="B797" i="22"/>
  <c r="H796" i="22"/>
  <c r="C796" i="22"/>
  <c r="D795" i="22"/>
  <c r="E795" i="22"/>
  <c r="F795" i="22"/>
  <c r="T797" i="22"/>
  <c r="V797" i="22"/>
  <c r="S798" i="22"/>
  <c r="Y797" i="22"/>
  <c r="W798" i="22"/>
  <c r="AI798" i="22"/>
  <c r="AJ797" i="22"/>
  <c r="AO797" i="22"/>
  <c r="AM796" i="22"/>
  <c r="AL796" i="22"/>
  <c r="AD795" i="22"/>
  <c r="AE795" i="22"/>
  <c r="K798" i="22"/>
  <c r="Q797" i="22"/>
  <c r="L797" i="22"/>
  <c r="N797" i="22"/>
  <c r="AG796" i="22"/>
  <c r="AA797" i="22"/>
  <c r="AB796" i="22"/>
  <c r="O796" i="22"/>
  <c r="N796" i="22"/>
  <c r="F796" i="22"/>
  <c r="E796" i="22"/>
  <c r="D796" i="22"/>
  <c r="C797" i="22"/>
  <c r="H797" i="22"/>
  <c r="B798" i="22"/>
  <c r="T798" i="22"/>
  <c r="V798" i="22"/>
  <c r="Y798" i="22"/>
  <c r="W799" i="22"/>
  <c r="S799" i="22"/>
  <c r="AB797" i="22"/>
  <c r="AG797" i="22"/>
  <c r="AA798" i="22"/>
  <c r="L798" i="22"/>
  <c r="K799" i="22"/>
  <c r="Q798" i="22"/>
  <c r="O799" i="22"/>
  <c r="AM797" i="22"/>
  <c r="AL797" i="22"/>
  <c r="AJ798" i="22"/>
  <c r="AI799" i="22"/>
  <c r="AO798" i="22"/>
  <c r="AE796" i="22"/>
  <c r="AD796" i="22"/>
  <c r="C798" i="22"/>
  <c r="H798" i="22"/>
  <c r="B799" i="22"/>
  <c r="F797" i="22"/>
  <c r="E797" i="22"/>
  <c r="D797" i="22"/>
  <c r="S800" i="22"/>
  <c r="T799" i="22"/>
  <c r="V799" i="22"/>
  <c r="Y799" i="22"/>
  <c r="W800" i="22"/>
  <c r="O798" i="22"/>
  <c r="N798" i="22"/>
  <c r="AG798" i="22"/>
  <c r="AA799" i="22"/>
  <c r="AB798" i="22"/>
  <c r="AM798" i="22"/>
  <c r="AL798" i="22"/>
  <c r="K800" i="22"/>
  <c r="L799" i="22"/>
  <c r="N799" i="22"/>
  <c r="Q799" i="22"/>
  <c r="AE797" i="22"/>
  <c r="AD797" i="22"/>
  <c r="AJ799" i="22"/>
  <c r="AI800" i="22"/>
  <c r="AO799" i="22"/>
  <c r="B800" i="22"/>
  <c r="C799" i="22"/>
  <c r="H799" i="22"/>
  <c r="D798" i="22"/>
  <c r="F798" i="22"/>
  <c r="E798" i="22"/>
  <c r="S801" i="22"/>
  <c r="T800" i="22"/>
  <c r="V800" i="22"/>
  <c r="Y800" i="22"/>
  <c r="W801" i="22"/>
  <c r="Q800" i="22"/>
  <c r="O801" i="22"/>
  <c r="L800" i="22"/>
  <c r="K801" i="22"/>
  <c r="AA800" i="22"/>
  <c r="AB799" i="22"/>
  <c r="AG799" i="22"/>
  <c r="AM799" i="22"/>
  <c r="AL799" i="22"/>
  <c r="AE798" i="22"/>
  <c r="AD798" i="22"/>
  <c r="AI801" i="22"/>
  <c r="AJ800" i="22"/>
  <c r="AO800" i="22"/>
  <c r="B801" i="22"/>
  <c r="C800" i="22"/>
  <c r="H800" i="22"/>
  <c r="F799" i="22"/>
  <c r="D799" i="22"/>
  <c r="E799" i="22"/>
  <c r="Y801" i="22"/>
  <c r="W802" i="22"/>
  <c r="T801" i="22"/>
  <c r="V801" i="22"/>
  <c r="S802" i="22"/>
  <c r="AI802" i="22"/>
  <c r="AJ801" i="22"/>
  <c r="AO801" i="22"/>
  <c r="AM800" i="22"/>
  <c r="AL800" i="22"/>
  <c r="K802" i="22"/>
  <c r="L801" i="22"/>
  <c r="N801" i="22"/>
  <c r="Q801" i="22"/>
  <c r="O800" i="22"/>
  <c r="N800" i="22"/>
  <c r="AG800" i="22"/>
  <c r="AA801" i="22"/>
  <c r="AB800" i="22"/>
  <c r="AE799" i="22"/>
  <c r="AD799" i="22"/>
  <c r="B802" i="22"/>
  <c r="C801" i="22"/>
  <c r="H801" i="22"/>
  <c r="F800" i="22"/>
  <c r="E800" i="22"/>
  <c r="D800" i="22"/>
  <c r="Y802" i="22"/>
  <c r="W803" i="22"/>
  <c r="T802" i="22"/>
  <c r="V802" i="22"/>
  <c r="S803" i="22"/>
  <c r="AM801" i="22"/>
  <c r="AL801" i="22"/>
  <c r="AJ802" i="22"/>
  <c r="AI803" i="22"/>
  <c r="AO802" i="22"/>
  <c r="AD800" i="22"/>
  <c r="AE800" i="22"/>
  <c r="AB801" i="22"/>
  <c r="AA802" i="22"/>
  <c r="AG801" i="22"/>
  <c r="L802" i="22"/>
  <c r="K803" i="22"/>
  <c r="Q802" i="22"/>
  <c r="O803" i="22"/>
  <c r="E801" i="22"/>
  <c r="D801" i="22"/>
  <c r="F801" i="22"/>
  <c r="C802" i="22"/>
  <c r="H802" i="22"/>
  <c r="B803" i="22"/>
  <c r="Y803" i="22"/>
  <c r="W804" i="22"/>
  <c r="S804" i="22"/>
  <c r="T803" i="22"/>
  <c r="V803" i="22"/>
  <c r="AM802" i="22"/>
  <c r="AL802" i="22"/>
  <c r="AD801" i="22"/>
  <c r="AE801" i="22"/>
  <c r="AJ803" i="22"/>
  <c r="AI804" i="22"/>
  <c r="AO803" i="22"/>
  <c r="O802" i="22"/>
  <c r="N802" i="22"/>
  <c r="K804" i="22"/>
  <c r="L803" i="22"/>
  <c r="N803" i="22"/>
  <c r="Q803" i="22"/>
  <c r="AG802" i="22"/>
  <c r="AA803" i="22"/>
  <c r="AB802" i="22"/>
  <c r="H803" i="22"/>
  <c r="B804" i="22"/>
  <c r="C803" i="22"/>
  <c r="D802" i="22"/>
  <c r="F802" i="22"/>
  <c r="E802" i="22"/>
  <c r="T804" i="22"/>
  <c r="V804" i="22"/>
  <c r="S805" i="22"/>
  <c r="Y804" i="22"/>
  <c r="W805" i="22"/>
  <c r="AI805" i="22"/>
  <c r="AJ804" i="22"/>
  <c r="AO804" i="22"/>
  <c r="AD802" i="22"/>
  <c r="AE802" i="22"/>
  <c r="AA804" i="22"/>
  <c r="AB803" i="22"/>
  <c r="AG803" i="22"/>
  <c r="Q804" i="22"/>
  <c r="O805" i="22"/>
  <c r="L804" i="22"/>
  <c r="K805" i="22"/>
  <c r="AM803" i="22"/>
  <c r="AL803" i="22"/>
  <c r="H804" i="22"/>
  <c r="C804" i="22"/>
  <c r="B805" i="22"/>
  <c r="E803" i="22"/>
  <c r="D803" i="22"/>
  <c r="F803" i="22"/>
  <c r="T805" i="22"/>
  <c r="V805" i="22"/>
  <c r="S806" i="22"/>
  <c r="Y805" i="22"/>
  <c r="W806" i="22"/>
  <c r="AE803" i="22"/>
  <c r="AD803" i="22"/>
  <c r="AM804" i="22"/>
  <c r="AL804" i="22"/>
  <c r="O804" i="22"/>
  <c r="N804" i="22"/>
  <c r="K806" i="22"/>
  <c r="L805" i="22"/>
  <c r="N805" i="22"/>
  <c r="Q805" i="22"/>
  <c r="AG804" i="22"/>
  <c r="AA805" i="22"/>
  <c r="AB804" i="22"/>
  <c r="AI806" i="22"/>
  <c r="AJ805" i="22"/>
  <c r="AO805" i="22"/>
  <c r="E804" i="22"/>
  <c r="D804" i="22"/>
  <c r="F804" i="22"/>
  <c r="C805" i="22"/>
  <c r="H805" i="22"/>
  <c r="B806" i="22"/>
  <c r="S807" i="22"/>
  <c r="T806" i="22"/>
  <c r="V806" i="22"/>
  <c r="Y806" i="22"/>
  <c r="W807" i="22"/>
  <c r="AJ806" i="22"/>
  <c r="AI807" i="22"/>
  <c r="AO806" i="22"/>
  <c r="AM805" i="22"/>
  <c r="AL805" i="22"/>
  <c r="AD804" i="22"/>
  <c r="AE804" i="22"/>
  <c r="AG805" i="22"/>
  <c r="AA806" i="22"/>
  <c r="AB805" i="22"/>
  <c r="L806" i="22"/>
  <c r="K807" i="22"/>
  <c r="Q806" i="22"/>
  <c r="O807" i="22"/>
  <c r="C806" i="22"/>
  <c r="H806" i="22"/>
  <c r="B807" i="22"/>
  <c r="E805" i="22"/>
  <c r="D805" i="22"/>
  <c r="F805" i="22"/>
  <c r="Y807" i="22"/>
  <c r="W808" i="22"/>
  <c r="S808" i="22"/>
  <c r="T807" i="22"/>
  <c r="V807" i="22"/>
  <c r="AM806" i="22"/>
  <c r="AL806" i="22"/>
  <c r="AJ807" i="22"/>
  <c r="AI808" i="22"/>
  <c r="AO807" i="22"/>
  <c r="AG806" i="22"/>
  <c r="AA807" i="22"/>
  <c r="AB806" i="22"/>
  <c r="AE805" i="22"/>
  <c r="AD805" i="22"/>
  <c r="K808" i="22"/>
  <c r="Q807" i="22"/>
  <c r="L807" i="22"/>
  <c r="N807" i="22"/>
  <c r="O806" i="22"/>
  <c r="N806" i="22"/>
  <c r="B808" i="22"/>
  <c r="C807" i="22"/>
  <c r="H807" i="22"/>
  <c r="F806" i="22"/>
  <c r="E806" i="22"/>
  <c r="D806" i="22"/>
  <c r="T808" i="22"/>
  <c r="V808" i="22"/>
  <c r="Y808" i="22"/>
  <c r="W809" i="22"/>
  <c r="S809" i="22"/>
  <c r="Q808" i="22"/>
  <c r="O809" i="22"/>
  <c r="L808" i="22"/>
  <c r="K809" i="22"/>
  <c r="AG807" i="22"/>
  <c r="AA808" i="22"/>
  <c r="AB807" i="22"/>
  <c r="AM807" i="22"/>
  <c r="AL807" i="22"/>
  <c r="AD806" i="22"/>
  <c r="AE806" i="22"/>
  <c r="AI809" i="22"/>
  <c r="AJ808" i="22"/>
  <c r="AO808" i="22"/>
  <c r="H808" i="22"/>
  <c r="B809" i="22"/>
  <c r="C808" i="22"/>
  <c r="E807" i="22"/>
  <c r="D807" i="22"/>
  <c r="F807" i="22"/>
  <c r="S810" i="22"/>
  <c r="T809" i="22"/>
  <c r="V809" i="22"/>
  <c r="Y809" i="22"/>
  <c r="W810" i="22"/>
  <c r="AI810" i="22"/>
  <c r="AJ809" i="22"/>
  <c r="AO809" i="22"/>
  <c r="O808" i="22"/>
  <c r="N808" i="22"/>
  <c r="AM808" i="22"/>
  <c r="AL808" i="22"/>
  <c r="K810" i="22"/>
  <c r="L809" i="22"/>
  <c r="N809" i="22"/>
  <c r="Q809" i="22"/>
  <c r="AE807" i="22"/>
  <c r="AD807" i="22"/>
  <c r="AB808" i="22"/>
  <c r="AG808" i="22"/>
  <c r="AA809" i="22"/>
  <c r="C809" i="22"/>
  <c r="H809" i="22"/>
  <c r="B810" i="22"/>
  <c r="F808" i="22"/>
  <c r="D808" i="22"/>
  <c r="E808" i="22"/>
  <c r="S811" i="22"/>
  <c r="T810" i="22"/>
  <c r="V810" i="22"/>
  <c r="Y810" i="22"/>
  <c r="W811" i="22"/>
  <c r="AM809" i="22"/>
  <c r="AL809" i="22"/>
  <c r="AJ810" i="22"/>
  <c r="AI811" i="22"/>
  <c r="AO810" i="22"/>
  <c r="L810" i="22"/>
  <c r="K811" i="22"/>
  <c r="Q810" i="22"/>
  <c r="O811" i="22"/>
  <c r="AD808" i="22"/>
  <c r="AE808" i="22"/>
  <c r="AA810" i="22"/>
  <c r="AB809" i="22"/>
  <c r="AG809" i="22"/>
  <c r="D809" i="22"/>
  <c r="E809" i="22"/>
  <c r="F809" i="22"/>
  <c r="B811" i="22"/>
  <c r="C810" i="22"/>
  <c r="H810" i="22"/>
  <c r="Y811" i="22"/>
  <c r="W812" i="22"/>
  <c r="S812" i="22"/>
  <c r="T811" i="22"/>
  <c r="V811" i="22"/>
  <c r="AG810" i="22"/>
  <c r="AB810" i="22"/>
  <c r="AA811" i="22"/>
  <c r="K812" i="22"/>
  <c r="L811" i="22"/>
  <c r="N811" i="22"/>
  <c r="Q811" i="22"/>
  <c r="AE809" i="22"/>
  <c r="AD809" i="22"/>
  <c r="AM810" i="22"/>
  <c r="AL810" i="22"/>
  <c r="O810" i="22"/>
  <c r="N810" i="22"/>
  <c r="AJ811" i="22"/>
  <c r="AI812" i="22"/>
  <c r="AO811" i="22"/>
  <c r="E810" i="22"/>
  <c r="D810" i="22"/>
  <c r="F810" i="22"/>
  <c r="H811" i="22"/>
  <c r="B812" i="22"/>
  <c r="C811" i="22"/>
  <c r="Y812" i="22"/>
  <c r="W813" i="22"/>
  <c r="S813" i="22"/>
  <c r="T812" i="22"/>
  <c r="V812" i="22"/>
  <c r="AM811" i="22"/>
  <c r="AL811" i="22"/>
  <c r="AD810" i="22"/>
  <c r="AE810" i="22"/>
  <c r="AI813" i="22"/>
  <c r="AJ812" i="22"/>
  <c r="AO812" i="22"/>
  <c r="Q812" i="22"/>
  <c r="O813" i="22"/>
  <c r="L812" i="22"/>
  <c r="K813" i="22"/>
  <c r="AA812" i="22"/>
  <c r="AB811" i="22"/>
  <c r="AG811" i="22"/>
  <c r="H812" i="22"/>
  <c r="B813" i="22"/>
  <c r="C812" i="22"/>
  <c r="E811" i="22"/>
  <c r="F811" i="22"/>
  <c r="D811" i="22"/>
  <c r="S814" i="22"/>
  <c r="T813" i="22"/>
  <c r="V813" i="22"/>
  <c r="Y813" i="22"/>
  <c r="W814" i="22"/>
  <c r="AG812" i="22"/>
  <c r="AA813" i="22"/>
  <c r="AB812" i="22"/>
  <c r="AM812" i="22"/>
  <c r="AL812" i="22"/>
  <c r="AI814" i="22"/>
  <c r="AJ813" i="22"/>
  <c r="AO813" i="22"/>
  <c r="AE811" i="22"/>
  <c r="AD811" i="22"/>
  <c r="O812" i="22"/>
  <c r="N812" i="22"/>
  <c r="K814" i="22"/>
  <c r="Q813" i="22"/>
  <c r="L813" i="22"/>
  <c r="N813" i="22"/>
  <c r="B814" i="22"/>
  <c r="H813" i="22"/>
  <c r="C813" i="22"/>
  <c r="E812" i="22"/>
  <c r="F812" i="22"/>
  <c r="D812" i="22"/>
  <c r="S815" i="22"/>
  <c r="T814" i="22"/>
  <c r="V814" i="22"/>
  <c r="Y814" i="22"/>
  <c r="W815" i="22"/>
  <c r="AG813" i="22"/>
  <c r="AA814" i="22"/>
  <c r="AB813" i="22"/>
  <c r="AM813" i="22"/>
  <c r="AL813" i="22"/>
  <c r="L814" i="22"/>
  <c r="K815" i="22"/>
  <c r="Q814" i="22"/>
  <c r="O815" i="22"/>
  <c r="AE812" i="22"/>
  <c r="AD812" i="22"/>
  <c r="AJ814" i="22"/>
  <c r="AI815" i="22"/>
  <c r="AO814" i="22"/>
  <c r="H814" i="22"/>
  <c r="C814" i="22"/>
  <c r="B815" i="22"/>
  <c r="E813" i="22"/>
  <c r="F813" i="22"/>
  <c r="D813" i="22"/>
  <c r="Y815" i="22"/>
  <c r="W816" i="22"/>
  <c r="S816" i="22"/>
  <c r="T815" i="22"/>
  <c r="V815" i="22"/>
  <c r="AJ815" i="22"/>
  <c r="AI816" i="22"/>
  <c r="AO815" i="22"/>
  <c r="AG814" i="22"/>
  <c r="AA815" i="22"/>
  <c r="AB814" i="22"/>
  <c r="K816" i="22"/>
  <c r="L815" i="22"/>
  <c r="N815" i="22"/>
  <c r="Q815" i="22"/>
  <c r="AD813" i="22"/>
  <c r="AE813" i="22"/>
  <c r="O814" i="22"/>
  <c r="N814" i="22"/>
  <c r="AM814" i="22"/>
  <c r="AL814" i="22"/>
  <c r="D814" i="22"/>
  <c r="F814" i="22"/>
  <c r="E814" i="22"/>
  <c r="C815" i="22"/>
  <c r="H815" i="22"/>
  <c r="B816" i="22"/>
  <c r="S817" i="22"/>
  <c r="T816" i="22"/>
  <c r="V816" i="22"/>
  <c r="Y816" i="22"/>
  <c r="W817" i="22"/>
  <c r="AM815" i="22"/>
  <c r="AL815" i="22"/>
  <c r="AE814" i="22"/>
  <c r="AD814" i="22"/>
  <c r="AI817" i="22"/>
  <c r="AJ816" i="22"/>
  <c r="AO816" i="22"/>
  <c r="Q816" i="22"/>
  <c r="O817" i="22"/>
  <c r="L816" i="22"/>
  <c r="K817" i="22"/>
  <c r="AA816" i="22"/>
  <c r="AG815" i="22"/>
  <c r="AB815" i="22"/>
  <c r="C816" i="22"/>
  <c r="B817" i="22"/>
  <c r="H816" i="22"/>
  <c r="D815" i="22"/>
  <c r="E815" i="22"/>
  <c r="F815" i="22"/>
  <c r="S818" i="22"/>
  <c r="T817" i="22"/>
  <c r="V817" i="22"/>
  <c r="Y817" i="22"/>
  <c r="W818" i="22"/>
  <c r="AG816" i="22"/>
  <c r="AA817" i="22"/>
  <c r="AB816" i="22"/>
  <c r="K818" i="22"/>
  <c r="L817" i="22"/>
  <c r="N817" i="22"/>
  <c r="Q817" i="22"/>
  <c r="AM816" i="22"/>
  <c r="AL816" i="22"/>
  <c r="AD815" i="22"/>
  <c r="AE815" i="22"/>
  <c r="O816" i="22"/>
  <c r="N816" i="22"/>
  <c r="AI818" i="22"/>
  <c r="AJ817" i="22"/>
  <c r="AO817" i="22"/>
  <c r="F816" i="22"/>
  <c r="E816" i="22"/>
  <c r="D816" i="22"/>
  <c r="C817" i="22"/>
  <c r="B818" i="22"/>
  <c r="H817" i="22"/>
  <c r="S819" i="22"/>
  <c r="Y818" i="22"/>
  <c r="W819" i="22"/>
  <c r="T818" i="22"/>
  <c r="V818" i="22"/>
  <c r="L818" i="22"/>
  <c r="K819" i="22"/>
  <c r="Q818" i="22"/>
  <c r="O819" i="22"/>
  <c r="AD816" i="22"/>
  <c r="AE816" i="22"/>
  <c r="AJ818" i="22"/>
  <c r="AI819" i="22"/>
  <c r="AO818" i="22"/>
  <c r="AB817" i="22"/>
  <c r="AG817" i="22"/>
  <c r="AA818" i="22"/>
  <c r="AM817" i="22"/>
  <c r="AL817" i="22"/>
  <c r="B819" i="22"/>
  <c r="C818" i="22"/>
  <c r="H818" i="22"/>
  <c r="D817" i="22"/>
  <c r="E817" i="22"/>
  <c r="F817" i="22"/>
  <c r="T819" i="22"/>
  <c r="V819" i="22"/>
  <c r="Y819" i="22"/>
  <c r="W820" i="22"/>
  <c r="S820" i="22"/>
  <c r="AG818" i="22"/>
  <c r="AA819" i="22"/>
  <c r="AB818" i="22"/>
  <c r="AJ819" i="22"/>
  <c r="AI820" i="22"/>
  <c r="AO819" i="22"/>
  <c r="K820" i="22"/>
  <c r="Q819" i="22"/>
  <c r="L819" i="22"/>
  <c r="N819" i="22"/>
  <c r="AE817" i="22"/>
  <c r="AD817" i="22"/>
  <c r="AM818" i="22"/>
  <c r="AL818" i="22"/>
  <c r="O818" i="22"/>
  <c r="N818" i="22"/>
  <c r="C819" i="22"/>
  <c r="B820" i="22"/>
  <c r="H819" i="22"/>
  <c r="F818" i="22"/>
  <c r="E818" i="22"/>
  <c r="D818" i="22"/>
  <c r="Y820" i="22"/>
  <c r="W821" i="22"/>
  <c r="S821" i="22"/>
  <c r="T820" i="22"/>
  <c r="V820" i="22"/>
  <c r="Q820" i="22"/>
  <c r="O821" i="22"/>
  <c r="L820" i="22"/>
  <c r="K821" i="22"/>
  <c r="AA820" i="22"/>
  <c r="AB819" i="22"/>
  <c r="AG819" i="22"/>
  <c r="AE818" i="22"/>
  <c r="AD818" i="22"/>
  <c r="AI821" i="22"/>
  <c r="AJ820" i="22"/>
  <c r="AO820" i="22"/>
  <c r="AM819" i="22"/>
  <c r="AL819" i="22"/>
  <c r="F819" i="22"/>
  <c r="E819" i="22"/>
  <c r="D819" i="22"/>
  <c r="B821" i="22"/>
  <c r="C820" i="22"/>
  <c r="H820" i="22"/>
  <c r="S822" i="22"/>
  <c r="T821" i="22"/>
  <c r="V821" i="22"/>
  <c r="Y821" i="22"/>
  <c r="W822" i="22"/>
  <c r="AI822" i="22"/>
  <c r="AJ821" i="22"/>
  <c r="AO821" i="22"/>
  <c r="K822" i="22"/>
  <c r="Q821" i="22"/>
  <c r="L821" i="22"/>
  <c r="N821" i="22"/>
  <c r="AM820" i="22"/>
  <c r="AL820" i="22"/>
  <c r="AB820" i="22"/>
  <c r="AG820" i="22"/>
  <c r="AA821" i="22"/>
  <c r="O820" i="22"/>
  <c r="N820" i="22"/>
  <c r="AD819" i="22"/>
  <c r="AE819" i="22"/>
  <c r="H821" i="22"/>
  <c r="B822" i="22"/>
  <c r="C821" i="22"/>
  <c r="E820" i="22"/>
  <c r="D820" i="22"/>
  <c r="F820" i="22"/>
  <c r="Y822" i="22"/>
  <c r="W823" i="22"/>
  <c r="T822" i="22"/>
  <c r="V822" i="22"/>
  <c r="S823" i="22"/>
  <c r="AA822" i="22"/>
  <c r="AG821" i="22"/>
  <c r="AB821" i="22"/>
  <c r="AM821" i="22"/>
  <c r="AL821" i="22"/>
  <c r="AJ822" i="22"/>
  <c r="AI823" i="22"/>
  <c r="AO822" i="22"/>
  <c r="AD820" i="22"/>
  <c r="AE820" i="22"/>
  <c r="L822" i="22"/>
  <c r="K823" i="22"/>
  <c r="Q822" i="22"/>
  <c r="O823" i="22"/>
  <c r="H822" i="22"/>
  <c r="C822" i="22"/>
  <c r="B823" i="22"/>
  <c r="D821" i="22"/>
  <c r="E821" i="22"/>
  <c r="F821" i="22"/>
  <c r="S824" i="22"/>
  <c r="Y823" i="22"/>
  <c r="W824" i="22"/>
  <c r="T823" i="22"/>
  <c r="V823" i="22"/>
  <c r="AJ823" i="22"/>
  <c r="AI824" i="22"/>
  <c r="AO823" i="22"/>
  <c r="AA823" i="22"/>
  <c r="AB822" i="22"/>
  <c r="AG822" i="22"/>
  <c r="AD821" i="22"/>
  <c r="AE821" i="22"/>
  <c r="K824" i="22"/>
  <c r="Q823" i="22"/>
  <c r="L823" i="22"/>
  <c r="N823" i="22"/>
  <c r="O822" i="22"/>
  <c r="N822" i="22"/>
  <c r="AM822" i="22"/>
  <c r="AL822" i="22"/>
  <c r="E822" i="22"/>
  <c r="D822" i="22"/>
  <c r="F822" i="22"/>
  <c r="C823" i="22"/>
  <c r="H823" i="22"/>
  <c r="B824" i="22"/>
  <c r="Y824" i="22"/>
  <c r="W825" i="22"/>
  <c r="T824" i="22"/>
  <c r="V824" i="22"/>
  <c r="S825" i="22"/>
  <c r="AI825" i="22"/>
  <c r="AJ824" i="22"/>
  <c r="AO824" i="22"/>
  <c r="AA824" i="22"/>
  <c r="AB823" i="22"/>
  <c r="AG823" i="22"/>
  <c r="Q824" i="22"/>
  <c r="O825" i="22"/>
  <c r="L824" i="22"/>
  <c r="K825" i="22"/>
  <c r="AD822" i="22"/>
  <c r="AE822" i="22"/>
  <c r="AM823" i="22"/>
  <c r="AL823" i="22"/>
  <c r="B825" i="22"/>
  <c r="H824" i="22"/>
  <c r="C824" i="22"/>
  <c r="D823" i="22"/>
  <c r="F823" i="22"/>
  <c r="E823" i="22"/>
  <c r="S826" i="22"/>
  <c r="Y825" i="22"/>
  <c r="W826" i="22"/>
  <c r="T825" i="22"/>
  <c r="V825" i="22"/>
  <c r="O824" i="22"/>
  <c r="N824" i="22"/>
  <c r="K826" i="22"/>
  <c r="L825" i="22"/>
  <c r="N825" i="22"/>
  <c r="Q825" i="22"/>
  <c r="AG824" i="22"/>
  <c r="AB824" i="22"/>
  <c r="AA825" i="22"/>
  <c r="AM824" i="22"/>
  <c r="AL824" i="22"/>
  <c r="AE823" i="22"/>
  <c r="AD823" i="22"/>
  <c r="AI826" i="22"/>
  <c r="AJ825" i="22"/>
  <c r="AO825" i="22"/>
  <c r="B826" i="22"/>
  <c r="C825" i="22"/>
  <c r="H825" i="22"/>
  <c r="F824" i="22"/>
  <c r="D824" i="22"/>
  <c r="E824" i="22"/>
  <c r="T826" i="22"/>
  <c r="V826" i="22"/>
  <c r="S827" i="22"/>
  <c r="Y826" i="22"/>
  <c r="W827" i="22"/>
  <c r="AJ826" i="22"/>
  <c r="AI827" i="22"/>
  <c r="AO826" i="22"/>
  <c r="AM825" i="22"/>
  <c r="AL825" i="22"/>
  <c r="AD824" i="22"/>
  <c r="AE824" i="22"/>
  <c r="L826" i="22"/>
  <c r="K827" i="22"/>
  <c r="Q826" i="22"/>
  <c r="O827" i="22"/>
  <c r="AA826" i="22"/>
  <c r="AB825" i="22"/>
  <c r="AG825" i="22"/>
  <c r="B827" i="22"/>
  <c r="C826" i="22"/>
  <c r="H826" i="22"/>
  <c r="D825" i="22"/>
  <c r="F825" i="22"/>
  <c r="E825" i="22"/>
  <c r="T827" i="22"/>
  <c r="V827" i="22"/>
  <c r="S828" i="22"/>
  <c r="Y827" i="22"/>
  <c r="W828" i="22"/>
  <c r="AM826" i="22"/>
  <c r="AL826" i="22"/>
  <c r="O826" i="22"/>
  <c r="N826" i="22"/>
  <c r="AJ827" i="22"/>
  <c r="AI828" i="22"/>
  <c r="AO827" i="22"/>
  <c r="K828" i="22"/>
  <c r="Q827" i="22"/>
  <c r="L827" i="22"/>
  <c r="N827" i="22"/>
  <c r="AE825" i="22"/>
  <c r="AD825" i="22"/>
  <c r="AB826" i="22"/>
  <c r="AG826" i="22"/>
  <c r="AA827" i="22"/>
  <c r="B828" i="22"/>
  <c r="C827" i="22"/>
  <c r="H827" i="22"/>
  <c r="D826" i="22"/>
  <c r="F826" i="22"/>
  <c r="E826" i="22"/>
  <c r="Y828" i="22"/>
  <c r="W829" i="22"/>
  <c r="S829" i="22"/>
  <c r="T828" i="22"/>
  <c r="V828" i="22"/>
  <c r="AA828" i="22"/>
  <c r="AB827" i="22"/>
  <c r="AG827" i="22"/>
  <c r="AI829" i="22"/>
  <c r="AJ828" i="22"/>
  <c r="AO828" i="22"/>
  <c r="AM827" i="22"/>
  <c r="AL827" i="22"/>
  <c r="Q828" i="22"/>
  <c r="O829" i="22"/>
  <c r="L828" i="22"/>
  <c r="K829" i="22"/>
  <c r="AE826" i="22"/>
  <c r="AD826" i="22"/>
  <c r="D827" i="22"/>
  <c r="E827" i="22"/>
  <c r="F827" i="22"/>
  <c r="C828" i="22"/>
  <c r="H828" i="22"/>
  <c r="B829" i="22"/>
  <c r="S830" i="22"/>
  <c r="T829" i="22"/>
  <c r="V829" i="22"/>
  <c r="Y829" i="22"/>
  <c r="W830" i="22"/>
  <c r="O828" i="22"/>
  <c r="N828" i="22"/>
  <c r="K830" i="22"/>
  <c r="L829" i="22"/>
  <c r="N829" i="22"/>
  <c r="Q829" i="22"/>
  <c r="AI830" i="22"/>
  <c r="AJ829" i="22"/>
  <c r="AO829" i="22"/>
  <c r="AM828" i="22"/>
  <c r="AL828" i="22"/>
  <c r="AG828" i="22"/>
  <c r="AA829" i="22"/>
  <c r="AB828" i="22"/>
  <c r="AD827" i="22"/>
  <c r="AE827" i="22"/>
  <c r="C829" i="22"/>
  <c r="H829" i="22"/>
  <c r="B830" i="22"/>
  <c r="F828" i="22"/>
  <c r="E828" i="22"/>
  <c r="D828" i="22"/>
  <c r="Y830" i="22"/>
  <c r="W831" i="22"/>
  <c r="S831" i="22"/>
  <c r="T830" i="22"/>
  <c r="V830" i="22"/>
  <c r="AA830" i="22"/>
  <c r="AB829" i="22"/>
  <c r="AG829" i="22"/>
  <c r="AJ830" i="22"/>
  <c r="AI831" i="22"/>
  <c r="AO830" i="22"/>
  <c r="AE828" i="22"/>
  <c r="AD828" i="22"/>
  <c r="AM829" i="22"/>
  <c r="AL829" i="22"/>
  <c r="L830" i="22"/>
  <c r="K831" i="22"/>
  <c r="Q830" i="22"/>
  <c r="O831" i="22"/>
  <c r="E829" i="22"/>
  <c r="F829" i="22"/>
  <c r="D829" i="22"/>
  <c r="H830" i="22"/>
  <c r="B831" i="22"/>
  <c r="C830" i="22"/>
  <c r="T831" i="22"/>
  <c r="V831" i="22"/>
  <c r="Y831" i="22"/>
  <c r="W832" i="22"/>
  <c r="S832" i="22"/>
  <c r="AD829" i="22"/>
  <c r="AE829" i="22"/>
  <c r="AM830" i="22"/>
  <c r="AL830" i="22"/>
  <c r="O830" i="22"/>
  <c r="N830" i="22"/>
  <c r="K832" i="22"/>
  <c r="L831" i="22"/>
  <c r="N831" i="22"/>
  <c r="Q831" i="22"/>
  <c r="AJ831" i="22"/>
  <c r="AI832" i="22"/>
  <c r="AO831" i="22"/>
  <c r="AA831" i="22"/>
  <c r="AB830" i="22"/>
  <c r="AG830" i="22"/>
  <c r="E830" i="22"/>
  <c r="F830" i="22"/>
  <c r="D830" i="22"/>
  <c r="C831" i="22"/>
  <c r="H831" i="22"/>
  <c r="B832" i="22"/>
  <c r="T832" i="22"/>
  <c r="V832" i="22"/>
  <c r="Y832" i="22"/>
  <c r="W833" i="22"/>
  <c r="S833" i="22"/>
  <c r="Q832" i="22"/>
  <c r="O833" i="22"/>
  <c r="L832" i="22"/>
  <c r="K833" i="22"/>
  <c r="AD830" i="22"/>
  <c r="AE830" i="22"/>
  <c r="AM831" i="22"/>
  <c r="AL831" i="22"/>
  <c r="AG831" i="22"/>
  <c r="AB831" i="22"/>
  <c r="AA832" i="22"/>
  <c r="AI833" i="22"/>
  <c r="AJ832" i="22"/>
  <c r="AO832" i="22"/>
  <c r="C832" i="22"/>
  <c r="H832" i="22"/>
  <c r="B833" i="22"/>
  <c r="F831" i="22"/>
  <c r="D831" i="22"/>
  <c r="E831" i="22"/>
  <c r="T833" i="22"/>
  <c r="V833" i="22"/>
  <c r="S834" i="22"/>
  <c r="Y833" i="22"/>
  <c r="W834" i="22"/>
  <c r="AI834" i="22"/>
  <c r="AJ833" i="22"/>
  <c r="AO833" i="22"/>
  <c r="AM832" i="22"/>
  <c r="AL832" i="22"/>
  <c r="O832" i="22"/>
  <c r="N832" i="22"/>
  <c r="AE831" i="22"/>
  <c r="AD831" i="22"/>
  <c r="K834" i="22"/>
  <c r="Q833" i="22"/>
  <c r="L833" i="22"/>
  <c r="N833" i="22"/>
  <c r="AB832" i="22"/>
  <c r="AG832" i="22"/>
  <c r="AA833" i="22"/>
  <c r="E832" i="22"/>
  <c r="F832" i="22"/>
  <c r="D832" i="22"/>
  <c r="H833" i="22"/>
  <c r="C833" i="22"/>
  <c r="B834" i="22"/>
  <c r="S835" i="22"/>
  <c r="T834" i="22"/>
  <c r="V834" i="22"/>
  <c r="Y834" i="22"/>
  <c r="W835" i="22"/>
  <c r="AJ834" i="22"/>
  <c r="AI835" i="22"/>
  <c r="AO834" i="22"/>
  <c r="AM833" i="22"/>
  <c r="AL833" i="22"/>
  <c r="L834" i="22"/>
  <c r="K835" i="22"/>
  <c r="Q834" i="22"/>
  <c r="O835" i="22"/>
  <c r="AE832" i="22"/>
  <c r="AD832" i="22"/>
  <c r="AA834" i="22"/>
  <c r="AB833" i="22"/>
  <c r="AG833" i="22"/>
  <c r="D833" i="22"/>
  <c r="F833" i="22"/>
  <c r="E833" i="22"/>
  <c r="B835" i="22"/>
  <c r="C834" i="22"/>
  <c r="H834" i="22"/>
  <c r="S836" i="22"/>
  <c r="Y835" i="22"/>
  <c r="W836" i="22"/>
  <c r="T835" i="22"/>
  <c r="V835" i="22"/>
  <c r="AA835" i="22"/>
  <c r="AB834" i="22"/>
  <c r="AG834" i="22"/>
  <c r="AD833" i="22"/>
  <c r="AE833" i="22"/>
  <c r="AJ835" i="22"/>
  <c r="AI836" i="22"/>
  <c r="AO835" i="22"/>
  <c r="K836" i="22"/>
  <c r="L835" i="22"/>
  <c r="N835" i="22"/>
  <c r="Q835" i="22"/>
  <c r="AM834" i="22"/>
  <c r="AL834" i="22"/>
  <c r="O834" i="22"/>
  <c r="N834" i="22"/>
  <c r="D834" i="22"/>
  <c r="F834" i="22"/>
  <c r="E834" i="22"/>
  <c r="B836" i="22"/>
  <c r="C835" i="22"/>
  <c r="H835" i="22"/>
  <c r="T836" i="22"/>
  <c r="V836" i="22"/>
  <c r="Y836" i="22"/>
  <c r="W837" i="22"/>
  <c r="S837" i="22"/>
  <c r="Q836" i="22"/>
  <c r="O837" i="22"/>
  <c r="L836" i="22"/>
  <c r="K837" i="22"/>
  <c r="AE834" i="22"/>
  <c r="AD834" i="22"/>
  <c r="AM835" i="22"/>
  <c r="AL835" i="22"/>
  <c r="AG835" i="22"/>
  <c r="AA836" i="22"/>
  <c r="AB835" i="22"/>
  <c r="AI837" i="22"/>
  <c r="AJ836" i="22"/>
  <c r="AO836" i="22"/>
  <c r="F835" i="22"/>
  <c r="D835" i="22"/>
  <c r="E835" i="22"/>
  <c r="C836" i="22"/>
  <c r="H836" i="22"/>
  <c r="B837" i="22"/>
  <c r="T837" i="22"/>
  <c r="V837" i="22"/>
  <c r="Y837" i="22"/>
  <c r="W838" i="22"/>
  <c r="S838" i="22"/>
  <c r="AA837" i="22"/>
  <c r="AB836" i="22"/>
  <c r="AG836" i="22"/>
  <c r="AI838" i="22"/>
  <c r="AJ837" i="22"/>
  <c r="AO837" i="22"/>
  <c r="O836" i="22"/>
  <c r="N836" i="22"/>
  <c r="AM836" i="22"/>
  <c r="AL836" i="22"/>
  <c r="K838" i="22"/>
  <c r="L837" i="22"/>
  <c r="N837" i="22"/>
  <c r="Q837" i="22"/>
  <c r="AE835" i="22"/>
  <c r="AD835" i="22"/>
  <c r="C837" i="22"/>
  <c r="B838" i="22"/>
  <c r="H837" i="22"/>
  <c r="F836" i="22"/>
  <c r="D836" i="22"/>
  <c r="E836" i="22"/>
  <c r="Y838" i="22"/>
  <c r="W839" i="22"/>
  <c r="T838" i="22"/>
  <c r="V838" i="22"/>
  <c r="S839" i="22"/>
  <c r="L838" i="22"/>
  <c r="K839" i="22"/>
  <c r="Q838" i="22"/>
  <c r="O839" i="22"/>
  <c r="AD836" i="22"/>
  <c r="AE836" i="22"/>
  <c r="AG837" i="22"/>
  <c r="AB837" i="22"/>
  <c r="AA838" i="22"/>
  <c r="AJ838" i="22"/>
  <c r="AI839" i="22"/>
  <c r="AO838" i="22"/>
  <c r="AM837" i="22"/>
  <c r="AL837" i="22"/>
  <c r="E837" i="22"/>
  <c r="F837" i="22"/>
  <c r="D837" i="22"/>
  <c r="H838" i="22"/>
  <c r="B839" i="22"/>
  <c r="C838" i="22"/>
  <c r="Y839" i="22"/>
  <c r="W840" i="22"/>
  <c r="S840" i="22"/>
  <c r="T839" i="22"/>
  <c r="V839" i="22"/>
  <c r="K840" i="22"/>
  <c r="L839" i="22"/>
  <c r="N839" i="22"/>
  <c r="Q839" i="22"/>
  <c r="AD837" i="22"/>
  <c r="AE837" i="22"/>
  <c r="AM838" i="22"/>
  <c r="AL838" i="22"/>
  <c r="O838" i="22"/>
  <c r="N838" i="22"/>
  <c r="AG838" i="22"/>
  <c r="AA839" i="22"/>
  <c r="AB838" i="22"/>
  <c r="AJ839" i="22"/>
  <c r="AI840" i="22"/>
  <c r="AO839" i="22"/>
  <c r="F838" i="22"/>
  <c r="E838" i="22"/>
  <c r="D838" i="22"/>
  <c r="B840" i="22"/>
  <c r="C839" i="22"/>
  <c r="H839" i="22"/>
  <c r="S841" i="22"/>
  <c r="T840" i="22"/>
  <c r="V840" i="22"/>
  <c r="Y840" i="22"/>
  <c r="W841" i="22"/>
  <c r="AG839" i="22"/>
  <c r="AA840" i="22"/>
  <c r="AB839" i="22"/>
  <c r="AM839" i="22"/>
  <c r="AL839" i="22"/>
  <c r="AE838" i="22"/>
  <c r="AD838" i="22"/>
  <c r="AI841" i="22"/>
  <c r="AJ840" i="22"/>
  <c r="AO840" i="22"/>
  <c r="Q840" i="22"/>
  <c r="O841" i="22"/>
  <c r="L840" i="22"/>
  <c r="K841" i="22"/>
  <c r="E839" i="22"/>
  <c r="F839" i="22"/>
  <c r="D839" i="22"/>
  <c r="B841" i="22"/>
  <c r="H840" i="22"/>
  <c r="C840" i="22"/>
  <c r="S842" i="22"/>
  <c r="T841" i="22"/>
  <c r="V841" i="22"/>
  <c r="Y841" i="22"/>
  <c r="W842" i="22"/>
  <c r="O840" i="22"/>
  <c r="N840" i="22"/>
  <c r="K842" i="22"/>
  <c r="L841" i="22"/>
  <c r="N841" i="22"/>
  <c r="Q841" i="22"/>
  <c r="AI842" i="22"/>
  <c r="AJ841" i="22"/>
  <c r="AO841" i="22"/>
  <c r="AG840" i="22"/>
  <c r="AB840" i="22"/>
  <c r="AA841" i="22"/>
  <c r="AM840" i="22"/>
  <c r="AL840" i="22"/>
  <c r="AD839" i="22"/>
  <c r="AE839" i="22"/>
  <c r="F840" i="22"/>
  <c r="E840" i="22"/>
  <c r="D840" i="22"/>
  <c r="B842" i="22"/>
  <c r="H841" i="22"/>
  <c r="C841" i="22"/>
  <c r="T842" i="22"/>
  <c r="V842" i="22"/>
  <c r="Y842" i="22"/>
  <c r="W843" i="22"/>
  <c r="S843" i="22"/>
  <c r="AM841" i="22"/>
  <c r="AL841" i="22"/>
  <c r="L842" i="22"/>
  <c r="K843" i="22"/>
  <c r="Q842" i="22"/>
  <c r="O843" i="22"/>
  <c r="AG841" i="22"/>
  <c r="AA842" i="22"/>
  <c r="AB841" i="22"/>
  <c r="AJ842" i="22"/>
  <c r="AI843" i="22"/>
  <c r="AO842" i="22"/>
  <c r="AD840" i="22"/>
  <c r="AE840" i="22"/>
  <c r="D841" i="22"/>
  <c r="F841" i="22"/>
  <c r="E841" i="22"/>
  <c r="C842" i="22"/>
  <c r="B843" i="22"/>
  <c r="H842" i="22"/>
  <c r="Y843" i="22"/>
  <c r="W844" i="22"/>
  <c r="S844" i="22"/>
  <c r="T843" i="22"/>
  <c r="V843" i="22"/>
  <c r="AB842" i="22"/>
  <c r="AA843" i="22"/>
  <c r="AG842" i="22"/>
  <c r="O842" i="22"/>
  <c r="N842" i="22"/>
  <c r="AM842" i="22"/>
  <c r="AL842" i="22"/>
  <c r="AE841" i="22"/>
  <c r="AD841" i="22"/>
  <c r="K844" i="22"/>
  <c r="L843" i="22"/>
  <c r="N843" i="22"/>
  <c r="Q843" i="22"/>
  <c r="AJ843" i="22"/>
  <c r="AI844" i="22"/>
  <c r="AO843" i="22"/>
  <c r="H843" i="22"/>
  <c r="B844" i="22"/>
  <c r="C843" i="22"/>
  <c r="F842" i="22"/>
  <c r="D842" i="22"/>
  <c r="E842" i="22"/>
  <c r="T844" i="22"/>
  <c r="V844" i="22"/>
  <c r="S845" i="22"/>
  <c r="Y844" i="22"/>
  <c r="W845" i="22"/>
  <c r="AB843" i="22"/>
  <c r="AG843" i="22"/>
  <c r="AA844" i="22"/>
  <c r="AM843" i="22"/>
  <c r="AL843" i="22"/>
  <c r="AI845" i="22"/>
  <c r="AJ844" i="22"/>
  <c r="AO844" i="22"/>
  <c r="Q844" i="22"/>
  <c r="O845" i="22"/>
  <c r="L844" i="22"/>
  <c r="K845" i="22"/>
  <c r="AD842" i="22"/>
  <c r="AE842" i="22"/>
  <c r="H844" i="22"/>
  <c r="B845" i="22"/>
  <c r="C844" i="22"/>
  <c r="D843" i="22"/>
  <c r="F843" i="22"/>
  <c r="E843" i="22"/>
  <c r="T845" i="22"/>
  <c r="V845" i="22"/>
  <c r="Y845" i="22"/>
  <c r="W846" i="22"/>
  <c r="S846" i="22"/>
  <c r="AI846" i="22"/>
  <c r="AJ845" i="22"/>
  <c r="AO845" i="22"/>
  <c r="AE843" i="22"/>
  <c r="AD843" i="22"/>
  <c r="K846" i="22"/>
  <c r="L845" i="22"/>
  <c r="N845" i="22"/>
  <c r="Q845" i="22"/>
  <c r="AM844" i="22"/>
  <c r="AL844" i="22"/>
  <c r="O844" i="22"/>
  <c r="N844" i="22"/>
  <c r="AB844" i="22"/>
  <c r="AG844" i="22"/>
  <c r="AA845" i="22"/>
  <c r="H845" i="22"/>
  <c r="C845" i="22"/>
  <c r="B846" i="22"/>
  <c r="D844" i="22"/>
  <c r="F844" i="22"/>
  <c r="E844" i="22"/>
  <c r="T846" i="22"/>
  <c r="V846" i="22"/>
  <c r="Y846" i="22"/>
  <c r="W847" i="22"/>
  <c r="S847" i="22"/>
  <c r="AA846" i="22"/>
  <c r="AB845" i="22"/>
  <c r="AG845" i="22"/>
  <c r="L846" i="22"/>
  <c r="K847" i="22"/>
  <c r="Q846" i="22"/>
  <c r="O847" i="22"/>
  <c r="AM845" i="22"/>
  <c r="AL845" i="22"/>
  <c r="AJ846" i="22"/>
  <c r="AI847" i="22"/>
  <c r="AO846" i="22"/>
  <c r="AD844" i="22"/>
  <c r="AE844" i="22"/>
  <c r="C846" i="22"/>
  <c r="B847" i="22"/>
  <c r="H846" i="22"/>
  <c r="D845" i="22"/>
  <c r="F845" i="22"/>
  <c r="E845" i="22"/>
  <c r="S848" i="22"/>
  <c r="T847" i="22"/>
  <c r="V847" i="22"/>
  <c r="Y847" i="22"/>
  <c r="W848" i="22"/>
  <c r="AE845" i="22"/>
  <c r="AD845" i="22"/>
  <c r="O846" i="22"/>
  <c r="N846" i="22"/>
  <c r="AJ847" i="22"/>
  <c r="AI848" i="22"/>
  <c r="AO847" i="22"/>
  <c r="AM846" i="22"/>
  <c r="AL846" i="22"/>
  <c r="K848" i="22"/>
  <c r="L847" i="22"/>
  <c r="N847" i="22"/>
  <c r="Q847" i="22"/>
  <c r="AG846" i="22"/>
  <c r="AA847" i="22"/>
  <c r="AB846" i="22"/>
  <c r="B848" i="22"/>
  <c r="H847" i="22"/>
  <c r="C847" i="22"/>
  <c r="F846" i="22"/>
  <c r="D846" i="22"/>
  <c r="E846" i="22"/>
  <c r="T848" i="22"/>
  <c r="V848" i="22"/>
  <c r="Y848" i="22"/>
  <c r="W849" i="22"/>
  <c r="S849" i="22"/>
  <c r="AM847" i="22"/>
  <c r="AL847" i="22"/>
  <c r="AA848" i="22"/>
  <c r="AB847" i="22"/>
  <c r="AG847" i="22"/>
  <c r="Q848" i="22"/>
  <c r="O849" i="22"/>
  <c r="L848" i="22"/>
  <c r="K849" i="22"/>
  <c r="AI849" i="22"/>
  <c r="AJ848" i="22"/>
  <c r="AO848" i="22"/>
  <c r="AD846" i="22"/>
  <c r="AE846" i="22"/>
  <c r="H848" i="22"/>
  <c r="B849" i="22"/>
  <c r="C848" i="22"/>
  <c r="F847" i="22"/>
  <c r="E847" i="22"/>
  <c r="D847" i="22"/>
  <c r="T849" i="22"/>
  <c r="V849" i="22"/>
  <c r="Y849" i="22"/>
  <c r="W850" i="22"/>
  <c r="S850" i="22"/>
  <c r="AM848" i="22"/>
  <c r="AL848" i="22"/>
  <c r="O848" i="22"/>
  <c r="N848" i="22"/>
  <c r="AA849" i="22"/>
  <c r="AG848" i="22"/>
  <c r="AB848" i="22"/>
  <c r="K850" i="22"/>
  <c r="L849" i="22"/>
  <c r="N849" i="22"/>
  <c r="Q849" i="22"/>
  <c r="AD847" i="22"/>
  <c r="AE847" i="22"/>
  <c r="AI850" i="22"/>
  <c r="AJ849" i="22"/>
  <c r="AO849" i="22"/>
  <c r="B850" i="22"/>
  <c r="H849" i="22"/>
  <c r="C849" i="22"/>
  <c r="F848" i="22"/>
  <c r="E848" i="22"/>
  <c r="D848" i="22"/>
  <c r="Y850" i="22"/>
  <c r="W851" i="22"/>
  <c r="S851" i="22"/>
  <c r="T850" i="22"/>
  <c r="V850" i="22"/>
  <c r="AB849" i="22"/>
  <c r="AG849" i="22"/>
  <c r="AA850" i="22"/>
  <c r="AJ850" i="22"/>
  <c r="AI851" i="22"/>
  <c r="AO850" i="22"/>
  <c r="AM849" i="22"/>
  <c r="AL849" i="22"/>
  <c r="AE848" i="22"/>
  <c r="AD848" i="22"/>
  <c r="L850" i="22"/>
  <c r="K851" i="22"/>
  <c r="Q850" i="22"/>
  <c r="O851" i="22"/>
  <c r="D849" i="22"/>
  <c r="E849" i="22"/>
  <c r="F849" i="22"/>
  <c r="C850" i="22"/>
  <c r="H850" i="22"/>
  <c r="B851" i="22"/>
  <c r="Y851" i="22"/>
  <c r="W852" i="22"/>
  <c r="S852" i="22"/>
  <c r="T851" i="22"/>
  <c r="V851" i="22"/>
  <c r="AM850" i="22"/>
  <c r="AL850" i="22"/>
  <c r="AA851" i="22"/>
  <c r="AG850" i="22"/>
  <c r="AB850" i="22"/>
  <c r="AJ851" i="22"/>
  <c r="AI852" i="22"/>
  <c r="AO851" i="22"/>
  <c r="AE849" i="22"/>
  <c r="AD849" i="22"/>
  <c r="K852" i="22"/>
  <c r="L851" i="22"/>
  <c r="N851" i="22"/>
  <c r="Q851" i="22"/>
  <c r="O850" i="22"/>
  <c r="N850" i="22"/>
  <c r="C851" i="22"/>
  <c r="H851" i="22"/>
  <c r="B852" i="22"/>
  <c r="D850" i="22"/>
  <c r="E850" i="22"/>
  <c r="F850" i="22"/>
  <c r="Y852" i="22"/>
  <c r="W853" i="22"/>
  <c r="S853" i="22"/>
  <c r="T852" i="22"/>
  <c r="V852" i="22"/>
  <c r="AI853" i="22"/>
  <c r="AJ852" i="22"/>
  <c r="AO852" i="22"/>
  <c r="AG851" i="22"/>
  <c r="AA852" i="22"/>
  <c r="AB851" i="22"/>
  <c r="AD850" i="22"/>
  <c r="AE850" i="22"/>
  <c r="Q852" i="22"/>
  <c r="O853" i="22"/>
  <c r="L852" i="22"/>
  <c r="K853" i="22"/>
  <c r="AM851" i="22"/>
  <c r="AL851" i="22"/>
  <c r="D851" i="22"/>
  <c r="E851" i="22"/>
  <c r="F851" i="22"/>
  <c r="H852" i="22"/>
  <c r="C852" i="22"/>
  <c r="B853" i="22"/>
  <c r="T853" i="22"/>
  <c r="V853" i="22"/>
  <c r="S854" i="22"/>
  <c r="Y853" i="22"/>
  <c r="W854" i="22"/>
  <c r="O852" i="22"/>
  <c r="N852" i="22"/>
  <c r="AE851" i="22"/>
  <c r="AD851" i="22"/>
  <c r="AM852" i="22"/>
  <c r="AL852" i="22"/>
  <c r="AB852" i="22"/>
  <c r="AG852" i="22"/>
  <c r="AA853" i="22"/>
  <c r="K854" i="22"/>
  <c r="Q853" i="22"/>
  <c r="L853" i="22"/>
  <c r="N853" i="22"/>
  <c r="AI854" i="22"/>
  <c r="AJ853" i="22"/>
  <c r="AO853" i="22"/>
  <c r="H853" i="22"/>
  <c r="C853" i="22"/>
  <c r="B854" i="22"/>
  <c r="D852" i="22"/>
  <c r="F852" i="22"/>
  <c r="E852" i="22"/>
  <c r="T854" i="22"/>
  <c r="V854" i="22"/>
  <c r="Y854" i="22"/>
  <c r="W855" i="22"/>
  <c r="S855" i="22"/>
  <c r="AJ854" i="22"/>
  <c r="AI855" i="22"/>
  <c r="AO854" i="22"/>
  <c r="AM853" i="22"/>
  <c r="AL853" i="22"/>
  <c r="AG853" i="22"/>
  <c r="AA854" i="22"/>
  <c r="AB853" i="22"/>
  <c r="AE852" i="22"/>
  <c r="AD852" i="22"/>
  <c r="L854" i="22"/>
  <c r="K855" i="22"/>
  <c r="Q854" i="22"/>
  <c r="O855" i="22"/>
  <c r="E853" i="22"/>
  <c r="D853" i="22"/>
  <c r="F853" i="22"/>
  <c r="B855" i="22"/>
  <c r="H854" i="22"/>
  <c r="C854" i="22"/>
  <c r="Y855" i="22"/>
  <c r="W856" i="22"/>
  <c r="S856" i="22"/>
  <c r="T855" i="22"/>
  <c r="V855" i="22"/>
  <c r="O854" i="22"/>
  <c r="N854" i="22"/>
  <c r="AJ855" i="22"/>
  <c r="AI856" i="22"/>
  <c r="AO855" i="22"/>
  <c r="K856" i="22"/>
  <c r="L855" i="22"/>
  <c r="N855" i="22"/>
  <c r="Q855" i="22"/>
  <c r="AG854" i="22"/>
  <c r="AA855" i="22"/>
  <c r="AB854" i="22"/>
  <c r="AE853" i="22"/>
  <c r="AD853" i="22"/>
  <c r="AM854" i="22"/>
  <c r="AL854" i="22"/>
  <c r="E854" i="22"/>
  <c r="F854" i="22"/>
  <c r="D854" i="22"/>
  <c r="C855" i="22"/>
  <c r="B856" i="22"/>
  <c r="H855" i="22"/>
  <c r="T856" i="22"/>
  <c r="V856" i="22"/>
  <c r="S857" i="22"/>
  <c r="Y856" i="22"/>
  <c r="W857" i="22"/>
  <c r="Q856" i="22"/>
  <c r="O857" i="22"/>
  <c r="L856" i="22"/>
  <c r="K857" i="22"/>
  <c r="AM855" i="22"/>
  <c r="AL855" i="22"/>
  <c r="AD854" i="22"/>
  <c r="AE854" i="22"/>
  <c r="AA856" i="22"/>
  <c r="AB855" i="22"/>
  <c r="AG855" i="22"/>
  <c r="AI857" i="22"/>
  <c r="AJ856" i="22"/>
  <c r="AO856" i="22"/>
  <c r="B857" i="22"/>
  <c r="H856" i="22"/>
  <c r="C856" i="22"/>
  <c r="D855" i="22"/>
  <c r="E855" i="22"/>
  <c r="F855" i="22"/>
  <c r="T857" i="22"/>
  <c r="V857" i="22"/>
  <c r="Y857" i="22"/>
  <c r="W858" i="22"/>
  <c r="S858" i="22"/>
  <c r="AB856" i="22"/>
  <c r="AG856" i="22"/>
  <c r="AA857" i="22"/>
  <c r="AD855" i="22"/>
  <c r="AE855" i="22"/>
  <c r="O856" i="22"/>
  <c r="N856" i="22"/>
  <c r="AM856" i="22"/>
  <c r="AL856" i="22"/>
  <c r="AI858" i="22"/>
  <c r="AJ857" i="22"/>
  <c r="AO857" i="22"/>
  <c r="K858" i="22"/>
  <c r="L857" i="22"/>
  <c r="N857" i="22"/>
  <c r="Q857" i="22"/>
  <c r="H857" i="22"/>
  <c r="B858" i="22"/>
  <c r="C857" i="22"/>
  <c r="F856" i="22"/>
  <c r="D856" i="22"/>
  <c r="E856" i="22"/>
  <c r="Y858" i="22"/>
  <c r="W859" i="22"/>
  <c r="T858" i="22"/>
  <c r="V858" i="22"/>
  <c r="S859" i="22"/>
  <c r="AM857" i="22"/>
  <c r="AL857" i="22"/>
  <c r="AE856" i="22"/>
  <c r="AD856" i="22"/>
  <c r="L858" i="22"/>
  <c r="K859" i="22"/>
  <c r="Q858" i="22"/>
  <c r="O859" i="22"/>
  <c r="AB857" i="22"/>
  <c r="AG857" i="22"/>
  <c r="AA858" i="22"/>
  <c r="AJ858" i="22"/>
  <c r="AI859" i="22"/>
  <c r="AO858" i="22"/>
  <c r="B859" i="22"/>
  <c r="H858" i="22"/>
  <c r="C858" i="22"/>
  <c r="D857" i="22"/>
  <c r="E857" i="22"/>
  <c r="F857" i="22"/>
  <c r="T859" i="22"/>
  <c r="V859" i="22"/>
  <c r="Y859" i="22"/>
  <c r="W860" i="22"/>
  <c r="S860" i="22"/>
  <c r="K860" i="22"/>
  <c r="L859" i="22"/>
  <c r="N859" i="22"/>
  <c r="Q859" i="22"/>
  <c r="O858" i="22"/>
  <c r="N858" i="22"/>
  <c r="AE857" i="22"/>
  <c r="AD857" i="22"/>
  <c r="AM858" i="22"/>
  <c r="AL858" i="22"/>
  <c r="AB858" i="22"/>
  <c r="AG858" i="22"/>
  <c r="AA859" i="22"/>
  <c r="AJ859" i="22"/>
  <c r="AI860" i="22"/>
  <c r="AO859" i="22"/>
  <c r="B860" i="22"/>
  <c r="H859" i="22"/>
  <c r="C859" i="22"/>
  <c r="E858" i="22"/>
  <c r="D858" i="22"/>
  <c r="F858" i="22"/>
  <c r="Y860" i="22"/>
  <c r="W861" i="22"/>
  <c r="S861" i="22"/>
  <c r="T860" i="22"/>
  <c r="V860" i="22"/>
  <c r="AG859" i="22"/>
  <c r="AB859" i="22"/>
  <c r="AA860" i="22"/>
  <c r="AM859" i="22"/>
  <c r="AL859" i="22"/>
  <c r="Q860" i="22"/>
  <c r="O861" i="22"/>
  <c r="L860" i="22"/>
  <c r="K861" i="22"/>
  <c r="AI861" i="22"/>
  <c r="AJ860" i="22"/>
  <c r="AO860" i="22"/>
  <c r="AD858" i="22"/>
  <c r="AE858" i="22"/>
  <c r="B861" i="22"/>
  <c r="H860" i="22"/>
  <c r="C860" i="22"/>
  <c r="E859" i="22"/>
  <c r="F859" i="22"/>
  <c r="D859" i="22"/>
  <c r="T861" i="22"/>
  <c r="V861" i="22"/>
  <c r="S862" i="22"/>
  <c r="Y861" i="22"/>
  <c r="W862" i="22"/>
  <c r="O860" i="22"/>
  <c r="N860" i="22"/>
  <c r="AE859" i="22"/>
  <c r="AD859" i="22"/>
  <c r="AI862" i="22"/>
  <c r="AJ861" i="22"/>
  <c r="AO861" i="22"/>
  <c r="K862" i="22"/>
  <c r="L861" i="22"/>
  <c r="N861" i="22"/>
  <c r="Q861" i="22"/>
  <c r="AA861" i="22"/>
  <c r="AB860" i="22"/>
  <c r="AG860" i="22"/>
  <c r="AM860" i="22"/>
  <c r="AL860" i="22"/>
  <c r="H861" i="22"/>
  <c r="C861" i="22"/>
  <c r="B862" i="22"/>
  <c r="D860" i="22"/>
  <c r="E860" i="22"/>
  <c r="F860" i="22"/>
  <c r="Y862" i="22"/>
  <c r="W863" i="22"/>
  <c r="T862" i="22"/>
  <c r="V862" i="22"/>
  <c r="S863" i="22"/>
  <c r="AE860" i="22"/>
  <c r="AD860" i="22"/>
  <c r="L862" i="22"/>
  <c r="K863" i="22"/>
  <c r="Q862" i="22"/>
  <c r="O863" i="22"/>
  <c r="AJ862" i="22"/>
  <c r="AI863" i="22"/>
  <c r="AO862" i="22"/>
  <c r="AA862" i="22"/>
  <c r="AB861" i="22"/>
  <c r="AG861" i="22"/>
  <c r="AM861" i="22"/>
  <c r="AL861" i="22"/>
  <c r="E861" i="22"/>
  <c r="F861" i="22"/>
  <c r="D861" i="22"/>
  <c r="B863" i="22"/>
  <c r="C862" i="22"/>
  <c r="H862" i="22"/>
  <c r="Y863" i="22"/>
  <c r="W864" i="22"/>
  <c r="T863" i="22"/>
  <c r="V863" i="22"/>
  <c r="S864" i="22"/>
  <c r="AJ863" i="22"/>
  <c r="AI864" i="22"/>
  <c r="AO863" i="22"/>
  <c r="O862" i="22"/>
  <c r="N862" i="22"/>
  <c r="AG862" i="22"/>
  <c r="AA863" i="22"/>
  <c r="AB862" i="22"/>
  <c r="K864" i="22"/>
  <c r="L863" i="22"/>
  <c r="N863" i="22"/>
  <c r="Q863" i="22"/>
  <c r="AE861" i="22"/>
  <c r="AD861" i="22"/>
  <c r="AM862" i="22"/>
  <c r="AL862" i="22"/>
  <c r="F862" i="22"/>
  <c r="D862" i="22"/>
  <c r="E862" i="22"/>
  <c r="C863" i="22"/>
  <c r="H863" i="22"/>
  <c r="B864" i="22"/>
  <c r="T864" i="22"/>
  <c r="V864" i="22"/>
  <c r="Y864" i="22"/>
  <c r="W865" i="22"/>
  <c r="S865" i="22"/>
  <c r="AD862" i="22"/>
  <c r="AE862" i="22"/>
  <c r="Q864" i="22"/>
  <c r="O865" i="22"/>
  <c r="L864" i="22"/>
  <c r="K865" i="22"/>
  <c r="AI865" i="22"/>
  <c r="AJ864" i="22"/>
  <c r="AO864" i="22"/>
  <c r="AM863" i="22"/>
  <c r="AL863" i="22"/>
  <c r="AG863" i="22"/>
  <c r="AB863" i="22"/>
  <c r="AA864" i="22"/>
  <c r="C864" i="22"/>
  <c r="H864" i="22"/>
  <c r="B865" i="22"/>
  <c r="D863" i="22"/>
  <c r="F863" i="22"/>
  <c r="E863" i="22"/>
  <c r="S866" i="22"/>
  <c r="T865" i="22"/>
  <c r="V865" i="22"/>
  <c r="Y865" i="22"/>
  <c r="W866" i="22"/>
  <c r="K866" i="22"/>
  <c r="Q865" i="22"/>
  <c r="L865" i="22"/>
  <c r="N865" i="22"/>
  <c r="AM864" i="22"/>
  <c r="AL864" i="22"/>
  <c r="AD863" i="22"/>
  <c r="AE863" i="22"/>
  <c r="AI866" i="22"/>
  <c r="AJ865" i="22"/>
  <c r="AO865" i="22"/>
  <c r="AG864" i="22"/>
  <c r="AA865" i="22"/>
  <c r="AB864" i="22"/>
  <c r="O864" i="22"/>
  <c r="N864" i="22"/>
  <c r="B866" i="22"/>
  <c r="C865" i="22"/>
  <c r="H865" i="22"/>
  <c r="F864" i="22"/>
  <c r="D864" i="22"/>
  <c r="E864" i="22"/>
  <c r="Y866" i="22"/>
  <c r="W867" i="22"/>
  <c r="S867" i="22"/>
  <c r="T866" i="22"/>
  <c r="V866" i="22"/>
  <c r="AA866" i="22"/>
  <c r="AB865" i="22"/>
  <c r="AG865" i="22"/>
  <c r="AJ866" i="22"/>
  <c r="AI867" i="22"/>
  <c r="AO866" i="22"/>
  <c r="AE864" i="22"/>
  <c r="AD864" i="22"/>
  <c r="AM865" i="22"/>
  <c r="AL865" i="22"/>
  <c r="L866" i="22"/>
  <c r="K867" i="22"/>
  <c r="Q866" i="22"/>
  <c r="O867" i="22"/>
  <c r="E865" i="22"/>
  <c r="D865" i="22"/>
  <c r="F865" i="22"/>
  <c r="H866" i="22"/>
  <c r="C866" i="22"/>
  <c r="B867" i="22"/>
  <c r="Y867" i="22"/>
  <c r="W868" i="22"/>
  <c r="S868" i="22"/>
  <c r="T867" i="22"/>
  <c r="V867" i="22"/>
  <c r="AJ867" i="22"/>
  <c r="AI868" i="22"/>
  <c r="AO867" i="22"/>
  <c r="AG866" i="22"/>
  <c r="AA867" i="22"/>
  <c r="AB866" i="22"/>
  <c r="K868" i="22"/>
  <c r="Q867" i="22"/>
  <c r="L867" i="22"/>
  <c r="N867" i="22"/>
  <c r="AD865" i="22"/>
  <c r="AE865" i="22"/>
  <c r="O866" i="22"/>
  <c r="N866" i="22"/>
  <c r="AM866" i="22"/>
  <c r="AL866" i="22"/>
  <c r="D866" i="22"/>
  <c r="E866" i="22"/>
  <c r="F866" i="22"/>
  <c r="C867" i="22"/>
  <c r="B868" i="22"/>
  <c r="H867" i="22"/>
  <c r="T868" i="22"/>
  <c r="V868" i="22"/>
  <c r="S869" i="22"/>
  <c r="Y868" i="22"/>
  <c r="W869" i="22"/>
  <c r="AB867" i="22"/>
  <c r="AG867" i="22"/>
  <c r="AA868" i="22"/>
  <c r="AM867" i="22"/>
  <c r="AL867" i="22"/>
  <c r="AI869" i="22"/>
  <c r="AJ868" i="22"/>
  <c r="AO868" i="22"/>
  <c r="Q868" i="22"/>
  <c r="O869" i="22"/>
  <c r="L868" i="22"/>
  <c r="K869" i="22"/>
  <c r="AE866" i="22"/>
  <c r="AD866" i="22"/>
  <c r="B869" i="22"/>
  <c r="C868" i="22"/>
  <c r="H868" i="22"/>
  <c r="E867" i="22"/>
  <c r="F867" i="22"/>
  <c r="D867" i="22"/>
  <c r="Y869" i="22"/>
  <c r="W870" i="22"/>
  <c r="S870" i="22"/>
  <c r="T869" i="22"/>
  <c r="V869" i="22"/>
  <c r="K870" i="22"/>
  <c r="L869" i="22"/>
  <c r="N869" i="22"/>
  <c r="Q869" i="22"/>
  <c r="AM868" i="22"/>
  <c r="AL868" i="22"/>
  <c r="AB868" i="22"/>
  <c r="AG868" i="22"/>
  <c r="AA869" i="22"/>
  <c r="O868" i="22"/>
  <c r="N868" i="22"/>
  <c r="AI870" i="22"/>
  <c r="AJ869" i="22"/>
  <c r="AO869" i="22"/>
  <c r="AE867" i="22"/>
  <c r="AD867" i="22"/>
  <c r="C869" i="22"/>
  <c r="H869" i="22"/>
  <c r="B870" i="22"/>
  <c r="D868" i="22"/>
  <c r="F868" i="22"/>
  <c r="E868" i="22"/>
  <c r="S871" i="22"/>
  <c r="T870" i="22"/>
  <c r="V870" i="22"/>
  <c r="Y870" i="22"/>
  <c r="W871" i="22"/>
  <c r="AE868" i="22"/>
  <c r="AD868" i="22"/>
  <c r="L870" i="22"/>
  <c r="K871" i="22"/>
  <c r="Q870" i="22"/>
  <c r="O871" i="22"/>
  <c r="AM869" i="22"/>
  <c r="AL869" i="22"/>
  <c r="AB869" i="22"/>
  <c r="AG869" i="22"/>
  <c r="AA870" i="22"/>
  <c r="AJ870" i="22"/>
  <c r="AI871" i="22"/>
  <c r="AO870" i="22"/>
  <c r="F869" i="22"/>
  <c r="D869" i="22"/>
  <c r="E869" i="22"/>
  <c r="C870" i="22"/>
  <c r="H870" i="22"/>
  <c r="B871" i="22"/>
  <c r="T871" i="22"/>
  <c r="V871" i="22"/>
  <c r="S872" i="22"/>
  <c r="Y871" i="22"/>
  <c r="W872" i="22"/>
  <c r="AG870" i="22"/>
  <c r="AA871" i="22"/>
  <c r="AB870" i="22"/>
  <c r="AM870" i="22"/>
  <c r="AL870" i="22"/>
  <c r="AJ871" i="22"/>
  <c r="AI872" i="22"/>
  <c r="AO871" i="22"/>
  <c r="AD869" i="22"/>
  <c r="AE869" i="22"/>
  <c r="O870" i="22"/>
  <c r="N870" i="22"/>
  <c r="K872" i="22"/>
  <c r="Q871" i="22"/>
  <c r="L871" i="22"/>
  <c r="N871" i="22"/>
  <c r="H871" i="22"/>
  <c r="C871" i="22"/>
  <c r="B872" i="22"/>
  <c r="E870" i="22"/>
  <c r="D870" i="22"/>
  <c r="F870" i="22"/>
  <c r="T872" i="22"/>
  <c r="V872" i="22"/>
  <c r="S873" i="22"/>
  <c r="Y872" i="22"/>
  <c r="W873" i="22"/>
  <c r="AE870" i="22"/>
  <c r="AD870" i="22"/>
  <c r="AA872" i="22"/>
  <c r="AB871" i="22"/>
  <c r="AG871" i="22"/>
  <c r="Q872" i="22"/>
  <c r="O873" i="22"/>
  <c r="L872" i="22"/>
  <c r="K873" i="22"/>
  <c r="AM871" i="22"/>
  <c r="AL871" i="22"/>
  <c r="AI873" i="22"/>
  <c r="AJ872" i="22"/>
  <c r="AO872" i="22"/>
  <c r="E871" i="22"/>
  <c r="D871" i="22"/>
  <c r="F871" i="22"/>
  <c r="C872" i="22"/>
  <c r="H872" i="22"/>
  <c r="B873" i="22"/>
  <c r="Y873" i="22"/>
  <c r="W874" i="22"/>
  <c r="T873" i="22"/>
  <c r="V873" i="22"/>
  <c r="S874" i="22"/>
  <c r="AG872" i="22"/>
  <c r="AA873" i="22"/>
  <c r="AB872" i="22"/>
  <c r="AM872" i="22"/>
  <c r="AL872" i="22"/>
  <c r="K874" i="22"/>
  <c r="Q873" i="22"/>
  <c r="L873" i="22"/>
  <c r="N873" i="22"/>
  <c r="AD871" i="22"/>
  <c r="AE871" i="22"/>
  <c r="AI874" i="22"/>
  <c r="AJ873" i="22"/>
  <c r="AO873" i="22"/>
  <c r="O872" i="22"/>
  <c r="N872" i="22"/>
  <c r="C873" i="22"/>
  <c r="B874" i="22"/>
  <c r="H873" i="22"/>
  <c r="D872" i="22"/>
  <c r="E872" i="22"/>
  <c r="F872" i="22"/>
  <c r="T874" i="22"/>
  <c r="V874" i="22"/>
  <c r="S875" i="22"/>
  <c r="Y874" i="22"/>
  <c r="W875" i="22"/>
  <c r="AJ874" i="22"/>
  <c r="AI875" i="22"/>
  <c r="AO874" i="22"/>
  <c r="AE872" i="22"/>
  <c r="AD872" i="22"/>
  <c r="L874" i="22"/>
  <c r="K875" i="22"/>
  <c r="Q874" i="22"/>
  <c r="O875" i="22"/>
  <c r="AM873" i="22"/>
  <c r="AL873" i="22"/>
  <c r="AA874" i="22"/>
  <c r="AB873" i="22"/>
  <c r="AG873" i="22"/>
  <c r="F873" i="22"/>
  <c r="D873" i="22"/>
  <c r="E873" i="22"/>
  <c r="B875" i="22"/>
  <c r="H874" i="22"/>
  <c r="C874" i="22"/>
  <c r="T875" i="22"/>
  <c r="V875" i="22"/>
  <c r="Y875" i="22"/>
  <c r="W876" i="22"/>
  <c r="S876" i="22"/>
  <c r="K876" i="22"/>
  <c r="L875" i="22"/>
  <c r="N875" i="22"/>
  <c r="Q875" i="22"/>
  <c r="AE873" i="22"/>
  <c r="AD873" i="22"/>
  <c r="AM874" i="22"/>
  <c r="AL874" i="22"/>
  <c r="AG874" i="22"/>
  <c r="AA875" i="22"/>
  <c r="AB874" i="22"/>
  <c r="O874" i="22"/>
  <c r="N874" i="22"/>
  <c r="AJ875" i="22"/>
  <c r="AI876" i="22"/>
  <c r="AO875" i="22"/>
  <c r="F874" i="22"/>
  <c r="D874" i="22"/>
  <c r="E874" i="22"/>
  <c r="C875" i="22"/>
  <c r="H875" i="22"/>
  <c r="B876" i="22"/>
  <c r="S877" i="22"/>
  <c r="Y876" i="22"/>
  <c r="W877" i="22"/>
  <c r="T876" i="22"/>
  <c r="V876" i="22"/>
  <c r="AM875" i="22"/>
  <c r="AL875" i="22"/>
  <c r="AA876" i="22"/>
  <c r="AB875" i="22"/>
  <c r="AG875" i="22"/>
  <c r="Q876" i="22"/>
  <c r="O877" i="22"/>
  <c r="L876" i="22"/>
  <c r="K877" i="22"/>
  <c r="AI877" i="22"/>
  <c r="AJ876" i="22"/>
  <c r="AO876" i="22"/>
  <c r="AE874" i="22"/>
  <c r="AD874" i="22"/>
  <c r="C876" i="22"/>
  <c r="H876" i="22"/>
  <c r="B877" i="22"/>
  <c r="D875" i="22"/>
  <c r="E875" i="22"/>
  <c r="F875" i="22"/>
  <c r="Y877" i="22"/>
  <c r="W878" i="22"/>
  <c r="S878" i="22"/>
  <c r="T877" i="22"/>
  <c r="V877" i="22"/>
  <c r="K878" i="22"/>
  <c r="L877" i="22"/>
  <c r="N877" i="22"/>
  <c r="Q877" i="22"/>
  <c r="AB876" i="22"/>
  <c r="AG876" i="22"/>
  <c r="AA877" i="22"/>
  <c r="O876" i="22"/>
  <c r="N876" i="22"/>
  <c r="AI878" i="22"/>
  <c r="AJ877" i="22"/>
  <c r="AO877" i="22"/>
  <c r="AE875" i="22"/>
  <c r="AD875" i="22"/>
  <c r="AM876" i="22"/>
  <c r="AL876" i="22"/>
  <c r="C877" i="22"/>
  <c r="H877" i="22"/>
  <c r="B878" i="22"/>
  <c r="D876" i="22"/>
  <c r="E876" i="22"/>
  <c r="F876" i="22"/>
  <c r="Y878" i="22"/>
  <c r="W879" i="22"/>
  <c r="S879" i="22"/>
  <c r="T878" i="22"/>
  <c r="V878" i="22"/>
  <c r="AE876" i="22"/>
  <c r="AD876" i="22"/>
  <c r="AM877" i="22"/>
  <c r="AL877" i="22"/>
  <c r="AB877" i="22"/>
  <c r="AA878" i="22"/>
  <c r="AG877" i="22"/>
  <c r="AJ878" i="22"/>
  <c r="AI879" i="22"/>
  <c r="AO878" i="22"/>
  <c r="L878" i="22"/>
  <c r="K879" i="22"/>
  <c r="Q878" i="22"/>
  <c r="O879" i="22"/>
  <c r="B879" i="22"/>
  <c r="C878" i="22"/>
  <c r="H878" i="22"/>
  <c r="F877" i="22"/>
  <c r="E877" i="22"/>
  <c r="D877" i="22"/>
  <c r="T879" i="22"/>
  <c r="V879" i="22"/>
  <c r="Y879" i="22"/>
  <c r="W880" i="22"/>
  <c r="S880" i="22"/>
  <c r="K880" i="22"/>
  <c r="Q879" i="22"/>
  <c r="L879" i="22"/>
  <c r="N879" i="22"/>
  <c r="AJ879" i="22"/>
  <c r="AI880" i="22"/>
  <c r="AO879" i="22"/>
  <c r="AD877" i="22"/>
  <c r="AE877" i="22"/>
  <c r="AM878" i="22"/>
  <c r="AL878" i="22"/>
  <c r="O878" i="22"/>
  <c r="N878" i="22"/>
  <c r="AB878" i="22"/>
  <c r="AG878" i="22"/>
  <c r="AA879" i="22"/>
  <c r="C879" i="22"/>
  <c r="B880" i="22"/>
  <c r="H879" i="22"/>
  <c r="E878" i="22"/>
  <c r="D878" i="22"/>
  <c r="F878" i="22"/>
  <c r="T880" i="22"/>
  <c r="V880" i="22"/>
  <c r="S881" i="22"/>
  <c r="Y880" i="22"/>
  <c r="W881" i="22"/>
  <c r="Q880" i="22"/>
  <c r="O881" i="22"/>
  <c r="L880" i="22"/>
  <c r="K881" i="22"/>
  <c r="AE878" i="22"/>
  <c r="AD878" i="22"/>
  <c r="AI881" i="22"/>
  <c r="AJ880" i="22"/>
  <c r="AO880" i="22"/>
  <c r="AG879" i="22"/>
  <c r="AA880" i="22"/>
  <c r="AB879" i="22"/>
  <c r="AM879" i="22"/>
  <c r="AL879" i="22"/>
  <c r="E879" i="22"/>
  <c r="D879" i="22"/>
  <c r="F879" i="22"/>
  <c r="C880" i="22"/>
  <c r="H880" i="22"/>
  <c r="B881" i="22"/>
  <c r="T881" i="22"/>
  <c r="V881" i="22"/>
  <c r="S882" i="22"/>
  <c r="Y881" i="22"/>
  <c r="W882" i="22"/>
  <c r="AD879" i="22"/>
  <c r="AE879" i="22"/>
  <c r="AI882" i="22"/>
  <c r="AJ881" i="22"/>
  <c r="AO881" i="22"/>
  <c r="AM880" i="22"/>
  <c r="AL880" i="22"/>
  <c r="O880" i="22"/>
  <c r="N880" i="22"/>
  <c r="K882" i="22"/>
  <c r="L881" i="22"/>
  <c r="N881" i="22"/>
  <c r="Q881" i="22"/>
  <c r="AG880" i="22"/>
  <c r="AA881" i="22"/>
  <c r="AB880" i="22"/>
  <c r="B882" i="22"/>
  <c r="C881" i="22"/>
  <c r="H881" i="22"/>
  <c r="F880" i="22"/>
  <c r="E880" i="22"/>
  <c r="D880" i="22"/>
  <c r="Y882" i="22"/>
  <c r="W883" i="22"/>
  <c r="S883" i="22"/>
  <c r="T882" i="22"/>
  <c r="V882" i="22"/>
  <c r="AD880" i="22"/>
  <c r="AE880" i="22"/>
  <c r="AJ882" i="22"/>
  <c r="AI883" i="22"/>
  <c r="AO882" i="22"/>
  <c r="AG881" i="22"/>
  <c r="AB881" i="22"/>
  <c r="AA882" i="22"/>
  <c r="L882" i="22"/>
  <c r="K883" i="22"/>
  <c r="Q882" i="22"/>
  <c r="O883" i="22"/>
  <c r="AM881" i="22"/>
  <c r="AL881" i="22"/>
  <c r="B883" i="22"/>
  <c r="C882" i="22"/>
  <c r="H882" i="22"/>
  <c r="E881" i="22"/>
  <c r="D881" i="22"/>
  <c r="F881" i="22"/>
  <c r="T883" i="22"/>
  <c r="V883" i="22"/>
  <c r="S884" i="22"/>
  <c r="Y883" i="22"/>
  <c r="W884" i="22"/>
  <c r="AJ883" i="22"/>
  <c r="AI884" i="22"/>
  <c r="AO883" i="22"/>
  <c r="O882" i="22"/>
  <c r="N882" i="22"/>
  <c r="K884" i="22"/>
  <c r="L883" i="22"/>
  <c r="N883" i="22"/>
  <c r="Q883" i="22"/>
  <c r="AB882" i="22"/>
  <c r="AG882" i="22"/>
  <c r="AA883" i="22"/>
  <c r="AM882" i="22"/>
  <c r="AL882" i="22"/>
  <c r="AD881" i="22"/>
  <c r="AE881" i="22"/>
  <c r="F882" i="22"/>
  <c r="D882" i="22"/>
  <c r="E882" i="22"/>
  <c r="H883" i="22"/>
  <c r="B884" i="22"/>
  <c r="C883" i="22"/>
  <c r="Y884" i="22"/>
  <c r="W885" i="22"/>
  <c r="S885" i="22"/>
  <c r="T884" i="22"/>
  <c r="V884" i="22"/>
  <c r="AA884" i="22"/>
  <c r="AB883" i="22"/>
  <c r="AG883" i="22"/>
  <c r="Q884" i="22"/>
  <c r="O885" i="22"/>
  <c r="L884" i="22"/>
  <c r="K885" i="22"/>
  <c r="AI885" i="22"/>
  <c r="AJ884" i="22"/>
  <c r="AO884" i="22"/>
  <c r="AE882" i="22"/>
  <c r="AD882" i="22"/>
  <c r="AM883" i="22"/>
  <c r="AL883" i="22"/>
  <c r="C884" i="22"/>
  <c r="H884" i="22"/>
  <c r="B885" i="22"/>
  <c r="D883" i="22"/>
  <c r="E883" i="22"/>
  <c r="F883" i="22"/>
  <c r="S886" i="22"/>
  <c r="T885" i="22"/>
  <c r="V885" i="22"/>
  <c r="Y885" i="22"/>
  <c r="W886" i="22"/>
  <c r="AI886" i="22"/>
  <c r="AJ885" i="22"/>
  <c r="AO885" i="22"/>
  <c r="AE883" i="22"/>
  <c r="AD883" i="22"/>
  <c r="AM884" i="22"/>
  <c r="AL884" i="22"/>
  <c r="K886" i="22"/>
  <c r="L885" i="22"/>
  <c r="N885" i="22"/>
  <c r="Q885" i="22"/>
  <c r="O884" i="22"/>
  <c r="N884" i="22"/>
  <c r="AB884" i="22"/>
  <c r="AA885" i="22"/>
  <c r="AG884" i="22"/>
  <c r="E884" i="22"/>
  <c r="D884" i="22"/>
  <c r="F884" i="22"/>
  <c r="C885" i="22"/>
  <c r="H885" i="22"/>
  <c r="B886" i="22"/>
  <c r="S887" i="22"/>
  <c r="T886" i="22"/>
  <c r="V886" i="22"/>
  <c r="Y886" i="22"/>
  <c r="W887" i="22"/>
  <c r="AA886" i="22"/>
  <c r="AG885" i="22"/>
  <c r="AB885" i="22"/>
  <c r="L886" i="22"/>
  <c r="K887" i="22"/>
  <c r="Q886" i="22"/>
  <c r="O887" i="22"/>
  <c r="AM885" i="22"/>
  <c r="AL885" i="22"/>
  <c r="AD884" i="22"/>
  <c r="AE884" i="22"/>
  <c r="AJ886" i="22"/>
  <c r="AI887" i="22"/>
  <c r="AO886" i="22"/>
  <c r="C886" i="22"/>
  <c r="B887" i="22"/>
  <c r="H886" i="22"/>
  <c r="F885" i="22"/>
  <c r="E885" i="22"/>
  <c r="D885" i="22"/>
  <c r="T887" i="22"/>
  <c r="V887" i="22"/>
  <c r="Y887" i="22"/>
  <c r="W888" i="22"/>
  <c r="S888" i="22"/>
  <c r="K888" i="22"/>
  <c r="Q887" i="22"/>
  <c r="L887" i="22"/>
  <c r="N887" i="22"/>
  <c r="AD885" i="22"/>
  <c r="AE885" i="22"/>
  <c r="AJ887" i="22"/>
  <c r="AI888" i="22"/>
  <c r="AO887" i="22"/>
  <c r="AA887" i="22"/>
  <c r="AB886" i="22"/>
  <c r="AG886" i="22"/>
  <c r="AM886" i="22"/>
  <c r="AL886" i="22"/>
  <c r="O886" i="22"/>
  <c r="N886" i="22"/>
  <c r="F886" i="22"/>
  <c r="D886" i="22"/>
  <c r="E886" i="22"/>
  <c r="C887" i="22"/>
  <c r="B888" i="22"/>
  <c r="H887" i="22"/>
  <c r="T888" i="22"/>
  <c r="V888" i="22"/>
  <c r="Y888" i="22"/>
  <c r="W889" i="22"/>
  <c r="S889" i="22"/>
  <c r="AI889" i="22"/>
  <c r="AJ888" i="22"/>
  <c r="AO888" i="22"/>
  <c r="Q888" i="22"/>
  <c r="O889" i="22"/>
  <c r="L888" i="22"/>
  <c r="K889" i="22"/>
  <c r="AG887" i="22"/>
  <c r="AA888" i="22"/>
  <c r="AB887" i="22"/>
  <c r="AE886" i="22"/>
  <c r="AD886" i="22"/>
  <c r="AM887" i="22"/>
  <c r="AL887" i="22"/>
  <c r="C888" i="22"/>
  <c r="B889" i="22"/>
  <c r="H888" i="22"/>
  <c r="F887" i="22"/>
  <c r="D887" i="22"/>
  <c r="E887" i="22"/>
  <c r="T889" i="22"/>
  <c r="V889" i="22"/>
  <c r="Y889" i="22"/>
  <c r="W890" i="22"/>
  <c r="S890" i="22"/>
  <c r="O888" i="22"/>
  <c r="N888" i="22"/>
  <c r="AI890" i="22"/>
  <c r="AJ889" i="22"/>
  <c r="AO889" i="22"/>
  <c r="K890" i="22"/>
  <c r="Q889" i="22"/>
  <c r="L889" i="22"/>
  <c r="N889" i="22"/>
  <c r="AM888" i="22"/>
  <c r="AL888" i="22"/>
  <c r="AA889" i="22"/>
  <c r="AB888" i="22"/>
  <c r="AG888" i="22"/>
  <c r="AD887" i="22"/>
  <c r="AE887" i="22"/>
  <c r="F888" i="22"/>
  <c r="E888" i="22"/>
  <c r="D888" i="22"/>
  <c r="C889" i="22"/>
  <c r="B890" i="22"/>
  <c r="H889" i="22"/>
  <c r="T890" i="22"/>
  <c r="V890" i="22"/>
  <c r="S891" i="22"/>
  <c r="Y890" i="22"/>
  <c r="W891" i="22"/>
  <c r="L890" i="22"/>
  <c r="K891" i="22"/>
  <c r="Q890" i="22"/>
  <c r="O891" i="22"/>
  <c r="AG889" i="22"/>
  <c r="AA890" i="22"/>
  <c r="AB889" i="22"/>
  <c r="AJ890" i="22"/>
  <c r="AI891" i="22"/>
  <c r="AO890" i="22"/>
  <c r="AE888" i="22"/>
  <c r="AD888" i="22"/>
  <c r="AM889" i="22"/>
  <c r="AL889" i="22"/>
  <c r="B891" i="22"/>
  <c r="H890" i="22"/>
  <c r="C890" i="22"/>
  <c r="F889" i="22"/>
  <c r="E889" i="22"/>
  <c r="D889" i="22"/>
  <c r="S892" i="22"/>
  <c r="T891" i="22"/>
  <c r="V891" i="22"/>
  <c r="Y891" i="22"/>
  <c r="W892" i="22"/>
  <c r="AM890" i="22"/>
  <c r="AL890" i="22"/>
  <c r="O890" i="22"/>
  <c r="N890" i="22"/>
  <c r="AJ891" i="22"/>
  <c r="AI892" i="22"/>
  <c r="AO891" i="22"/>
  <c r="K892" i="22"/>
  <c r="L891" i="22"/>
  <c r="N891" i="22"/>
  <c r="Q891" i="22"/>
  <c r="AE889" i="22"/>
  <c r="AD889" i="22"/>
  <c r="AA891" i="22"/>
  <c r="AB890" i="22"/>
  <c r="AG890" i="22"/>
  <c r="C891" i="22"/>
  <c r="B892" i="22"/>
  <c r="H891" i="22"/>
  <c r="F890" i="22"/>
  <c r="D890" i="22"/>
  <c r="E890" i="22"/>
  <c r="S893" i="22"/>
  <c r="T892" i="22"/>
  <c r="V892" i="22"/>
  <c r="Y892" i="22"/>
  <c r="W893" i="22"/>
  <c r="AI893" i="22"/>
  <c r="AJ892" i="22"/>
  <c r="AO892" i="22"/>
  <c r="AM891" i="22"/>
  <c r="AL891" i="22"/>
  <c r="AD890" i="22"/>
  <c r="AE890" i="22"/>
  <c r="Q892" i="22"/>
  <c r="O893" i="22"/>
  <c r="L892" i="22"/>
  <c r="K893" i="22"/>
  <c r="AA892" i="22"/>
  <c r="AB891" i="22"/>
  <c r="AG891" i="22"/>
  <c r="F891" i="22"/>
  <c r="E891" i="22"/>
  <c r="D891" i="22"/>
  <c r="H892" i="22"/>
  <c r="B893" i="22"/>
  <c r="C892" i="22"/>
  <c r="Y893" i="22"/>
  <c r="W894" i="22"/>
  <c r="S894" i="22"/>
  <c r="T893" i="22"/>
  <c r="V893" i="22"/>
  <c r="K894" i="22"/>
  <c r="L893" i="22"/>
  <c r="N893" i="22"/>
  <c r="Q893" i="22"/>
  <c r="AB892" i="22"/>
  <c r="AG892" i="22"/>
  <c r="AA893" i="22"/>
  <c r="AM892" i="22"/>
  <c r="AL892" i="22"/>
  <c r="AD891" i="22"/>
  <c r="AE891" i="22"/>
  <c r="O892" i="22"/>
  <c r="N892" i="22"/>
  <c r="AI894" i="22"/>
  <c r="AJ893" i="22"/>
  <c r="AO893" i="22"/>
  <c r="C893" i="22"/>
  <c r="B894" i="22"/>
  <c r="H893" i="22"/>
  <c r="D892" i="22"/>
  <c r="F892" i="22"/>
  <c r="E892" i="22"/>
  <c r="S895" i="22"/>
  <c r="T894" i="22"/>
  <c r="V894" i="22"/>
  <c r="Y894" i="22"/>
  <c r="W895" i="22"/>
  <c r="AA894" i="22"/>
  <c r="AB893" i="22"/>
  <c r="AG893" i="22"/>
  <c r="AJ894" i="22"/>
  <c r="AI895" i="22"/>
  <c r="AO894" i="22"/>
  <c r="AM893" i="22"/>
  <c r="AL893" i="22"/>
  <c r="L894" i="22"/>
  <c r="K895" i="22"/>
  <c r="Q894" i="22"/>
  <c r="O895" i="22"/>
  <c r="AD892" i="22"/>
  <c r="AE892" i="22"/>
  <c r="C894" i="22"/>
  <c r="H894" i="22"/>
  <c r="B895" i="22"/>
  <c r="F893" i="22"/>
  <c r="D893" i="22"/>
  <c r="E893" i="22"/>
  <c r="Y895" i="22"/>
  <c r="W896" i="22"/>
  <c r="S896" i="22"/>
  <c r="T895" i="22"/>
  <c r="V895" i="22"/>
  <c r="AA895" i="22"/>
  <c r="AG894" i="22"/>
  <c r="AB894" i="22"/>
  <c r="AE893" i="22"/>
  <c r="AD893" i="22"/>
  <c r="O894" i="22"/>
  <c r="N894" i="22"/>
  <c r="K896" i="22"/>
  <c r="Q895" i="22"/>
  <c r="L895" i="22"/>
  <c r="N895" i="22"/>
  <c r="AM894" i="22"/>
  <c r="AL894" i="22"/>
  <c r="AJ895" i="22"/>
  <c r="AI896" i="22"/>
  <c r="AO895" i="22"/>
  <c r="H895" i="22"/>
  <c r="C895" i="22"/>
  <c r="B896" i="22"/>
  <c r="D894" i="22"/>
  <c r="F894" i="22"/>
  <c r="E894" i="22"/>
  <c r="T896" i="22"/>
  <c r="V896" i="22"/>
  <c r="Y896" i="22"/>
  <c r="W897" i="22"/>
  <c r="S897" i="22"/>
  <c r="AG895" i="22"/>
  <c r="AA896" i="22"/>
  <c r="AB895" i="22"/>
  <c r="AM895" i="22"/>
  <c r="AL895" i="22"/>
  <c r="Q896" i="22"/>
  <c r="O897" i="22"/>
  <c r="L896" i="22"/>
  <c r="K897" i="22"/>
  <c r="AI897" i="22"/>
  <c r="AJ896" i="22"/>
  <c r="AO896" i="22"/>
  <c r="AD894" i="22"/>
  <c r="AE894" i="22"/>
  <c r="F895" i="22"/>
  <c r="E895" i="22"/>
  <c r="D895" i="22"/>
  <c r="C896" i="22"/>
  <c r="B897" i="22"/>
  <c r="H896" i="22"/>
  <c r="T897" i="22"/>
  <c r="V897" i="22"/>
  <c r="Y897" i="22"/>
  <c r="W898" i="22"/>
  <c r="S898" i="22"/>
  <c r="AG896" i="22"/>
  <c r="AA897" i="22"/>
  <c r="AB896" i="22"/>
  <c r="AM896" i="22"/>
  <c r="AL896" i="22"/>
  <c r="O896" i="22"/>
  <c r="N896" i="22"/>
  <c r="AD895" i="22"/>
  <c r="AE895" i="22"/>
  <c r="AI898" i="22"/>
  <c r="AJ897" i="22"/>
  <c r="AO897" i="22"/>
  <c r="K898" i="22"/>
  <c r="Q897" i="22"/>
  <c r="L897" i="22"/>
  <c r="N897" i="22"/>
  <c r="H897" i="22"/>
  <c r="C897" i="22"/>
  <c r="B898" i="22"/>
  <c r="D896" i="22"/>
  <c r="E896" i="22"/>
  <c r="F896" i="22"/>
  <c r="T898" i="22"/>
  <c r="V898" i="22"/>
  <c r="S899" i="22"/>
  <c r="Y898" i="22"/>
  <c r="W899" i="22"/>
  <c r="AE896" i="22"/>
  <c r="AD896" i="22"/>
  <c r="L898" i="22"/>
  <c r="K899" i="22"/>
  <c r="Q898" i="22"/>
  <c r="O899" i="22"/>
  <c r="AJ898" i="22"/>
  <c r="AI899" i="22"/>
  <c r="AO898" i="22"/>
  <c r="AM897" i="22"/>
  <c r="AL897" i="22"/>
  <c r="AA898" i="22"/>
  <c r="AB897" i="22"/>
  <c r="AG897" i="22"/>
  <c r="F897" i="22"/>
  <c r="E897" i="22"/>
  <c r="D897" i="22"/>
  <c r="B899" i="22"/>
  <c r="C898" i="22"/>
  <c r="H898" i="22"/>
  <c r="Y899" i="22"/>
  <c r="W900" i="22"/>
  <c r="S900" i="22"/>
  <c r="T899" i="22"/>
  <c r="V899" i="22"/>
  <c r="AD897" i="22"/>
  <c r="AE897" i="22"/>
  <c r="AM898" i="22"/>
  <c r="AL898" i="22"/>
  <c r="O898" i="22"/>
  <c r="N898" i="22"/>
  <c r="AG898" i="22"/>
  <c r="AA899" i="22"/>
  <c r="AB898" i="22"/>
  <c r="AJ899" i="22"/>
  <c r="AI900" i="22"/>
  <c r="AO899" i="22"/>
  <c r="K900" i="22"/>
  <c r="L899" i="22"/>
  <c r="N899" i="22"/>
  <c r="Q899" i="22"/>
  <c r="E898" i="22"/>
  <c r="D898" i="22"/>
  <c r="F898" i="22"/>
  <c r="C899" i="22"/>
  <c r="B900" i="22"/>
  <c r="H899" i="22"/>
  <c r="T900" i="22"/>
  <c r="V900" i="22"/>
  <c r="Y900" i="22"/>
  <c r="W901" i="22"/>
  <c r="S901" i="22"/>
  <c r="AI901" i="22"/>
  <c r="AJ900" i="22"/>
  <c r="AO900" i="22"/>
  <c r="Q900" i="22"/>
  <c r="O901" i="22"/>
  <c r="L900" i="22"/>
  <c r="K901" i="22"/>
  <c r="AA900" i="22"/>
  <c r="AB899" i="22"/>
  <c r="AG899" i="22"/>
  <c r="AE898" i="22"/>
  <c r="AD898" i="22"/>
  <c r="AM899" i="22"/>
  <c r="AL899" i="22"/>
  <c r="C900" i="22"/>
  <c r="H900" i="22"/>
  <c r="B901" i="22"/>
  <c r="E899" i="22"/>
  <c r="F899" i="22"/>
  <c r="D899" i="22"/>
  <c r="Y901" i="22"/>
  <c r="W902" i="22"/>
  <c r="S902" i="22"/>
  <c r="T901" i="22"/>
  <c r="V901" i="22"/>
  <c r="K902" i="22"/>
  <c r="L901" i="22"/>
  <c r="N901" i="22"/>
  <c r="Q901" i="22"/>
  <c r="AM900" i="22"/>
  <c r="AL900" i="22"/>
  <c r="O900" i="22"/>
  <c r="N900" i="22"/>
  <c r="AI902" i="22"/>
  <c r="AJ901" i="22"/>
  <c r="AO901" i="22"/>
  <c r="AG900" i="22"/>
  <c r="AA901" i="22"/>
  <c r="AB900" i="22"/>
  <c r="AD899" i="22"/>
  <c r="AE899" i="22"/>
  <c r="D900" i="22"/>
  <c r="F900" i="22"/>
  <c r="E900" i="22"/>
  <c r="B902" i="22"/>
  <c r="H901" i="22"/>
  <c r="C901" i="22"/>
  <c r="T902" i="22"/>
  <c r="V902" i="22"/>
  <c r="S903" i="22"/>
  <c r="Y902" i="22"/>
  <c r="W903" i="22"/>
  <c r="AB901" i="22"/>
  <c r="AG901" i="22"/>
  <c r="AA902" i="22"/>
  <c r="AJ902" i="22"/>
  <c r="AI903" i="22"/>
  <c r="AO902" i="22"/>
  <c r="AD900" i="22"/>
  <c r="AE900" i="22"/>
  <c r="AM901" i="22"/>
  <c r="AL901" i="22"/>
  <c r="L902" i="22"/>
  <c r="K903" i="22"/>
  <c r="Q902" i="22"/>
  <c r="O903" i="22"/>
  <c r="D901" i="22"/>
  <c r="E901" i="22"/>
  <c r="F901" i="22"/>
  <c r="H902" i="22"/>
  <c r="C902" i="22"/>
  <c r="B903" i="22"/>
  <c r="Y903" i="22"/>
  <c r="W904" i="22"/>
  <c r="S904" i="22"/>
  <c r="T903" i="22"/>
  <c r="V903" i="22"/>
  <c r="AJ903" i="22"/>
  <c r="AI904" i="22"/>
  <c r="AO903" i="22"/>
  <c r="O902" i="22"/>
  <c r="N902" i="22"/>
  <c r="K904" i="22"/>
  <c r="L903" i="22"/>
  <c r="N903" i="22"/>
  <c r="Q903" i="22"/>
  <c r="AB902" i="22"/>
  <c r="AG902" i="22"/>
  <c r="AA903" i="22"/>
  <c r="AM902" i="22"/>
  <c r="AL902" i="22"/>
  <c r="AE901" i="22"/>
  <c r="AD901" i="22"/>
  <c r="F902" i="22"/>
  <c r="E902" i="22"/>
  <c r="D902" i="22"/>
  <c r="C903" i="22"/>
  <c r="H903" i="22"/>
  <c r="B904" i="22"/>
  <c r="T904" i="22"/>
  <c r="V904" i="22"/>
  <c r="Y904" i="22"/>
  <c r="W905" i="22"/>
  <c r="S905" i="22"/>
  <c r="AI905" i="22"/>
  <c r="AJ904" i="22"/>
  <c r="AO904" i="22"/>
  <c r="AG903" i="22"/>
  <c r="AB903" i="22"/>
  <c r="AA904" i="22"/>
  <c r="AD902" i="22"/>
  <c r="AE902" i="22"/>
  <c r="Q904" i="22"/>
  <c r="O905" i="22"/>
  <c r="L904" i="22"/>
  <c r="K905" i="22"/>
  <c r="AM903" i="22"/>
  <c r="AL903" i="22"/>
  <c r="H904" i="22"/>
  <c r="C904" i="22"/>
  <c r="B905" i="22"/>
  <c r="F903" i="22"/>
  <c r="E903" i="22"/>
  <c r="D903" i="22"/>
  <c r="T905" i="22"/>
  <c r="V905" i="22"/>
  <c r="Y905" i="22"/>
  <c r="W906" i="22"/>
  <c r="S906" i="22"/>
  <c r="AB904" i="22"/>
  <c r="AA905" i="22"/>
  <c r="AG904" i="22"/>
  <c r="AM904" i="22"/>
  <c r="AL904" i="22"/>
  <c r="AI906" i="22"/>
  <c r="AJ905" i="22"/>
  <c r="AO905" i="22"/>
  <c r="O904" i="22"/>
  <c r="N904" i="22"/>
  <c r="K906" i="22"/>
  <c r="Q905" i="22"/>
  <c r="L905" i="22"/>
  <c r="N905" i="22"/>
  <c r="AE903" i="22"/>
  <c r="AD903" i="22"/>
  <c r="E904" i="22"/>
  <c r="F904" i="22"/>
  <c r="D904" i="22"/>
  <c r="B906" i="22"/>
  <c r="H905" i="22"/>
  <c r="C905" i="22"/>
  <c r="Y906" i="22"/>
  <c r="W907" i="22"/>
  <c r="S907" i="22"/>
  <c r="T906" i="22"/>
  <c r="V906" i="22"/>
  <c r="L906" i="22"/>
  <c r="K907" i="22"/>
  <c r="Q906" i="22"/>
  <c r="O907" i="22"/>
  <c r="AE904" i="22"/>
  <c r="AD904" i="22"/>
  <c r="AA906" i="22"/>
  <c r="AB905" i="22"/>
  <c r="AG905" i="22"/>
  <c r="AM905" i="22"/>
  <c r="AL905" i="22"/>
  <c r="AJ906" i="22"/>
  <c r="AI907" i="22"/>
  <c r="AO906" i="22"/>
  <c r="D905" i="22"/>
  <c r="E905" i="22"/>
  <c r="F905" i="22"/>
  <c r="H906" i="22"/>
  <c r="B907" i="22"/>
  <c r="C906" i="22"/>
  <c r="S908" i="22"/>
  <c r="T907" i="22"/>
  <c r="V907" i="22"/>
  <c r="Y907" i="22"/>
  <c r="W908" i="22"/>
  <c r="AG906" i="22"/>
  <c r="AA907" i="22"/>
  <c r="AB906" i="22"/>
  <c r="AD905" i="22"/>
  <c r="AE905" i="22"/>
  <c r="K908" i="22"/>
  <c r="L907" i="22"/>
  <c r="N907" i="22"/>
  <c r="Q907" i="22"/>
  <c r="AJ907" i="22"/>
  <c r="AI908" i="22"/>
  <c r="AO907" i="22"/>
  <c r="O906" i="22"/>
  <c r="N906" i="22"/>
  <c r="AM906" i="22"/>
  <c r="AL906" i="22"/>
  <c r="F906" i="22"/>
  <c r="D906" i="22"/>
  <c r="E906" i="22"/>
  <c r="B908" i="22"/>
  <c r="C907" i="22"/>
  <c r="H907" i="22"/>
  <c r="S909" i="22"/>
  <c r="T908" i="22"/>
  <c r="V908" i="22"/>
  <c r="Y908" i="22"/>
  <c r="W909" i="22"/>
  <c r="Q908" i="22"/>
  <c r="O909" i="22"/>
  <c r="L908" i="22"/>
  <c r="K909" i="22"/>
  <c r="AA908" i="22"/>
  <c r="AB907" i="22"/>
  <c r="AG907" i="22"/>
  <c r="AM907" i="22"/>
  <c r="AL907" i="22"/>
  <c r="AE906" i="22"/>
  <c r="AD906" i="22"/>
  <c r="AI909" i="22"/>
  <c r="AJ908" i="22"/>
  <c r="AO908" i="22"/>
  <c r="E907" i="22"/>
  <c r="F907" i="22"/>
  <c r="D907" i="22"/>
  <c r="C908" i="22"/>
  <c r="B909" i="22"/>
  <c r="H908" i="22"/>
  <c r="Y909" i="22"/>
  <c r="W910" i="22"/>
  <c r="S910" i="22"/>
  <c r="T909" i="22"/>
  <c r="V909" i="22"/>
  <c r="AD907" i="22"/>
  <c r="AE907" i="22"/>
  <c r="AI910" i="22"/>
  <c r="AJ909" i="22"/>
  <c r="AO909" i="22"/>
  <c r="O908" i="22"/>
  <c r="N908" i="22"/>
  <c r="AM908" i="22"/>
  <c r="AL908" i="22"/>
  <c r="K910" i="22"/>
  <c r="L909" i="22"/>
  <c r="N909" i="22"/>
  <c r="Q909" i="22"/>
  <c r="AG908" i="22"/>
  <c r="AA909" i="22"/>
  <c r="AB908" i="22"/>
  <c r="B910" i="22"/>
  <c r="H909" i="22"/>
  <c r="C909" i="22"/>
  <c r="D908" i="22"/>
  <c r="E908" i="22"/>
  <c r="F908" i="22"/>
  <c r="S911" i="22"/>
  <c r="T910" i="22"/>
  <c r="V910" i="22"/>
  <c r="Y910" i="22"/>
  <c r="W911" i="22"/>
  <c r="AJ910" i="22"/>
  <c r="AI911" i="22"/>
  <c r="AO910" i="22"/>
  <c r="AM909" i="22"/>
  <c r="AL909" i="22"/>
  <c r="AA910" i="22"/>
  <c r="AB909" i="22"/>
  <c r="AG909" i="22"/>
  <c r="AE908" i="22"/>
  <c r="AD908" i="22"/>
  <c r="L910" i="22"/>
  <c r="K911" i="22"/>
  <c r="Q910" i="22"/>
  <c r="O911" i="22"/>
  <c r="B911" i="22"/>
  <c r="C910" i="22"/>
  <c r="H910" i="22"/>
  <c r="E909" i="22"/>
  <c r="D909" i="22"/>
  <c r="F909" i="22"/>
  <c r="Y911" i="22"/>
  <c r="W912" i="22"/>
  <c r="S912" i="22"/>
  <c r="T911" i="22"/>
  <c r="V911" i="22"/>
  <c r="O910" i="22"/>
  <c r="N910" i="22"/>
  <c r="AM910" i="22"/>
  <c r="AL910" i="22"/>
  <c r="AD909" i="22"/>
  <c r="AE909" i="22"/>
  <c r="AJ911" i="22"/>
  <c r="AI912" i="22"/>
  <c r="AO911" i="22"/>
  <c r="K912" i="22"/>
  <c r="L911" i="22"/>
  <c r="N911" i="22"/>
  <c r="Q911" i="22"/>
  <c r="AG910" i="22"/>
  <c r="AA911" i="22"/>
  <c r="AB910" i="22"/>
  <c r="B912" i="22"/>
  <c r="C911" i="22"/>
  <c r="H911" i="22"/>
  <c r="D910" i="22"/>
  <c r="F910" i="22"/>
  <c r="E910" i="22"/>
  <c r="T912" i="22"/>
  <c r="V912" i="22"/>
  <c r="S913" i="22"/>
  <c r="Y912" i="22"/>
  <c r="W913" i="22"/>
  <c r="AM911" i="22"/>
  <c r="AL911" i="22"/>
  <c r="AB911" i="22"/>
  <c r="AA912" i="22"/>
  <c r="AG911" i="22"/>
  <c r="AI913" i="22"/>
  <c r="AJ912" i="22"/>
  <c r="AO912" i="22"/>
  <c r="Q912" i="22"/>
  <c r="O913" i="22"/>
  <c r="L912" i="22"/>
  <c r="K913" i="22"/>
  <c r="AD910" i="22"/>
  <c r="AE910" i="22"/>
  <c r="C912" i="22"/>
  <c r="B913" i="22"/>
  <c r="H912" i="22"/>
  <c r="F911" i="22"/>
  <c r="D911" i="22"/>
  <c r="E911" i="22"/>
  <c r="T913" i="22"/>
  <c r="V913" i="22"/>
  <c r="Y913" i="22"/>
  <c r="W914" i="22"/>
  <c r="S914" i="22"/>
  <c r="AE911" i="22"/>
  <c r="AD911" i="22"/>
  <c r="O912" i="22"/>
  <c r="N912" i="22"/>
  <c r="AI914" i="22"/>
  <c r="AJ913" i="22"/>
  <c r="AO913" i="22"/>
  <c r="AB912" i="22"/>
  <c r="AG912" i="22"/>
  <c r="AA913" i="22"/>
  <c r="K914" i="22"/>
  <c r="Q913" i="22"/>
  <c r="L913" i="22"/>
  <c r="N913" i="22"/>
  <c r="AM912" i="22"/>
  <c r="AL912" i="22"/>
  <c r="E912" i="22"/>
  <c r="D912" i="22"/>
  <c r="F912" i="22"/>
  <c r="B914" i="22"/>
  <c r="H913" i="22"/>
  <c r="C913" i="22"/>
  <c r="Y914" i="22"/>
  <c r="W915" i="22"/>
  <c r="T914" i="22"/>
  <c r="V914" i="22"/>
  <c r="S915" i="22"/>
  <c r="AA914" i="22"/>
  <c r="AB913" i="22"/>
  <c r="AG913" i="22"/>
  <c r="AD912" i="22"/>
  <c r="AE912" i="22"/>
  <c r="AM913" i="22"/>
  <c r="AL913" i="22"/>
  <c r="L914" i="22"/>
  <c r="K915" i="22"/>
  <c r="Q914" i="22"/>
  <c r="O915" i="22"/>
  <c r="AJ914" i="22"/>
  <c r="AI915" i="22"/>
  <c r="AO914" i="22"/>
  <c r="E913" i="22"/>
  <c r="D913" i="22"/>
  <c r="F913" i="22"/>
  <c r="B915" i="22"/>
  <c r="C914" i="22"/>
  <c r="H914" i="22"/>
  <c r="Y915" i="22"/>
  <c r="W916" i="22"/>
  <c r="S916" i="22"/>
  <c r="T915" i="22"/>
  <c r="V915" i="22"/>
  <c r="O914" i="22"/>
  <c r="N914" i="22"/>
  <c r="K916" i="22"/>
  <c r="L915" i="22"/>
  <c r="N915" i="22"/>
  <c r="Q915" i="22"/>
  <c r="AD913" i="22"/>
  <c r="AE913" i="22"/>
  <c r="AJ915" i="22"/>
  <c r="AI916" i="22"/>
  <c r="AO915" i="22"/>
  <c r="AG914" i="22"/>
  <c r="AB914" i="22"/>
  <c r="AA915" i="22"/>
  <c r="AM914" i="22"/>
  <c r="AL914" i="22"/>
  <c r="E914" i="22"/>
  <c r="F914" i="22"/>
  <c r="D914" i="22"/>
  <c r="C915" i="22"/>
  <c r="H915" i="22"/>
  <c r="B916" i="22"/>
  <c r="S917" i="22"/>
  <c r="Y916" i="22"/>
  <c r="W917" i="22"/>
  <c r="T916" i="22"/>
  <c r="V916" i="22"/>
  <c r="AB915" i="22"/>
  <c r="AG915" i="22"/>
  <c r="AA916" i="22"/>
  <c r="AM915" i="22"/>
  <c r="AL915" i="22"/>
  <c r="AD914" i="22"/>
  <c r="AE914" i="22"/>
  <c r="AI917" i="22"/>
  <c r="AJ916" i="22"/>
  <c r="AO916" i="22"/>
  <c r="Q916" i="22"/>
  <c r="O917" i="22"/>
  <c r="L916" i="22"/>
  <c r="K917" i="22"/>
  <c r="B917" i="22"/>
  <c r="H916" i="22"/>
  <c r="C916" i="22"/>
  <c r="F915" i="22"/>
  <c r="E915" i="22"/>
  <c r="D915" i="22"/>
  <c r="T917" i="22"/>
  <c r="V917" i="22"/>
  <c r="S918" i="22"/>
  <c r="Y917" i="22"/>
  <c r="W918" i="22"/>
  <c r="K918" i="22"/>
  <c r="Q917" i="22"/>
  <c r="L917" i="22"/>
  <c r="N917" i="22"/>
  <c r="AI918" i="22"/>
  <c r="AJ917" i="22"/>
  <c r="AO917" i="22"/>
  <c r="AG916" i="22"/>
  <c r="AA917" i="22"/>
  <c r="AB916" i="22"/>
  <c r="O916" i="22"/>
  <c r="N916" i="22"/>
  <c r="AM916" i="22"/>
  <c r="AL916" i="22"/>
  <c r="AE915" i="22"/>
  <c r="AD915" i="22"/>
  <c r="B918" i="22"/>
  <c r="H917" i="22"/>
  <c r="C917" i="22"/>
  <c r="F916" i="22"/>
  <c r="E916" i="22"/>
  <c r="D916" i="22"/>
  <c r="Y918" i="22"/>
  <c r="W919" i="22"/>
  <c r="S919" i="22"/>
  <c r="T918" i="22"/>
  <c r="V918" i="22"/>
  <c r="L918" i="22"/>
  <c r="K919" i="22"/>
  <c r="Q918" i="22"/>
  <c r="O919" i="22"/>
  <c r="AG917" i="22"/>
  <c r="AA918" i="22"/>
  <c r="AB917" i="22"/>
  <c r="AJ918" i="22"/>
  <c r="AI919" i="22"/>
  <c r="AO918" i="22"/>
  <c r="AE916" i="22"/>
  <c r="AD916" i="22"/>
  <c r="AM917" i="22"/>
  <c r="AL917" i="22"/>
  <c r="D917" i="22"/>
  <c r="F917" i="22"/>
  <c r="E917" i="22"/>
  <c r="B919" i="22"/>
  <c r="C918" i="22"/>
  <c r="H918" i="22"/>
  <c r="T919" i="22"/>
  <c r="V919" i="22"/>
  <c r="S920" i="22"/>
  <c r="Y919" i="22"/>
  <c r="W920" i="22"/>
  <c r="AM918" i="22"/>
  <c r="AL918" i="22"/>
  <c r="AE917" i="22"/>
  <c r="AD917" i="22"/>
  <c r="AJ919" i="22"/>
  <c r="AI920" i="22"/>
  <c r="AO919" i="22"/>
  <c r="K920" i="22"/>
  <c r="L919" i="22"/>
  <c r="N919" i="22"/>
  <c r="Q919" i="22"/>
  <c r="AA919" i="22"/>
  <c r="AB918" i="22"/>
  <c r="AG918" i="22"/>
  <c r="O918" i="22"/>
  <c r="N918" i="22"/>
  <c r="E918" i="22"/>
  <c r="F918" i="22"/>
  <c r="D918" i="22"/>
  <c r="B920" i="22"/>
  <c r="H919" i="22"/>
  <c r="C919" i="22"/>
  <c r="S921" i="22"/>
  <c r="T920" i="22"/>
  <c r="V920" i="22"/>
  <c r="Y920" i="22"/>
  <c r="W921" i="22"/>
  <c r="Q920" i="22"/>
  <c r="O921" i="22"/>
  <c r="L920" i="22"/>
  <c r="K921" i="22"/>
  <c r="AM919" i="22"/>
  <c r="AL919" i="22"/>
  <c r="AE918" i="22"/>
  <c r="AD918" i="22"/>
  <c r="AA920" i="22"/>
  <c r="AB919" i="22"/>
  <c r="AG919" i="22"/>
  <c r="AI921" i="22"/>
  <c r="AJ920" i="22"/>
  <c r="AO920" i="22"/>
  <c r="F919" i="22"/>
  <c r="E919" i="22"/>
  <c r="D919" i="22"/>
  <c r="H920" i="22"/>
  <c r="B921" i="22"/>
  <c r="C920" i="22"/>
  <c r="T921" i="22"/>
  <c r="V921" i="22"/>
  <c r="S922" i="22"/>
  <c r="Y921" i="22"/>
  <c r="W922" i="22"/>
  <c r="AI922" i="22"/>
  <c r="AJ921" i="22"/>
  <c r="AO921" i="22"/>
  <c r="O920" i="22"/>
  <c r="N920" i="22"/>
  <c r="AB920" i="22"/>
  <c r="AG920" i="22"/>
  <c r="AA921" i="22"/>
  <c r="K922" i="22"/>
  <c r="Q921" i="22"/>
  <c r="L921" i="22"/>
  <c r="N921" i="22"/>
  <c r="AM920" i="22"/>
  <c r="AL920" i="22"/>
  <c r="AE919" i="22"/>
  <c r="AD919" i="22"/>
  <c r="B922" i="22"/>
  <c r="C921" i="22"/>
  <c r="H921" i="22"/>
  <c r="D920" i="22"/>
  <c r="F920" i="22"/>
  <c r="E920" i="22"/>
  <c r="T922" i="22"/>
  <c r="V922" i="22"/>
  <c r="S923" i="22"/>
  <c r="Y922" i="22"/>
  <c r="W923" i="22"/>
  <c r="AE920" i="22"/>
  <c r="AD920" i="22"/>
  <c r="AM921" i="22"/>
  <c r="AL921" i="22"/>
  <c r="L922" i="22"/>
  <c r="K923" i="22"/>
  <c r="Q922" i="22"/>
  <c r="O923" i="22"/>
  <c r="AJ922" i="22"/>
  <c r="AI923" i="22"/>
  <c r="AO922" i="22"/>
  <c r="AG921" i="22"/>
  <c r="AA922" i="22"/>
  <c r="AB921" i="22"/>
  <c r="D921" i="22"/>
  <c r="E921" i="22"/>
  <c r="F921" i="22"/>
  <c r="C922" i="22"/>
  <c r="H922" i="22"/>
  <c r="B923" i="22"/>
  <c r="S924" i="22"/>
  <c r="T923" i="22"/>
  <c r="V923" i="22"/>
  <c r="Y923" i="22"/>
  <c r="W924" i="22"/>
  <c r="AM922" i="22"/>
  <c r="AL922" i="22"/>
  <c r="AD921" i="22"/>
  <c r="AE921" i="22"/>
  <c r="AB922" i="22"/>
  <c r="AA923" i="22"/>
  <c r="AG922" i="22"/>
  <c r="O922" i="22"/>
  <c r="N922" i="22"/>
  <c r="AJ923" i="22"/>
  <c r="AI924" i="22"/>
  <c r="AO923" i="22"/>
  <c r="K924" i="22"/>
  <c r="L923" i="22"/>
  <c r="N923" i="22"/>
  <c r="Q923" i="22"/>
  <c r="H923" i="22"/>
  <c r="C923" i="22"/>
  <c r="B924" i="22"/>
  <c r="E922" i="22"/>
  <c r="D922" i="22"/>
  <c r="F922" i="22"/>
  <c r="T924" i="22"/>
  <c r="V924" i="22"/>
  <c r="Y924" i="22"/>
  <c r="W925" i="22"/>
  <c r="S925" i="22"/>
  <c r="Q924" i="22"/>
  <c r="O925" i="22"/>
  <c r="L924" i="22"/>
  <c r="K925" i="22"/>
  <c r="AM923" i="22"/>
  <c r="AL923" i="22"/>
  <c r="AE922" i="22"/>
  <c r="AD922" i="22"/>
  <c r="AI925" i="22"/>
  <c r="AJ924" i="22"/>
  <c r="AO924" i="22"/>
  <c r="AG923" i="22"/>
  <c r="AA924" i="22"/>
  <c r="AB923" i="22"/>
  <c r="D923" i="22"/>
  <c r="E923" i="22"/>
  <c r="F923" i="22"/>
  <c r="C924" i="22"/>
  <c r="B925" i="22"/>
  <c r="H924" i="22"/>
  <c r="S926" i="22"/>
  <c r="Y925" i="22"/>
  <c r="W926" i="22"/>
  <c r="T925" i="22"/>
  <c r="V925" i="22"/>
  <c r="AE923" i="22"/>
  <c r="AD923" i="22"/>
  <c r="AM924" i="22"/>
  <c r="AL924" i="22"/>
  <c r="O924" i="22"/>
  <c r="N924" i="22"/>
  <c r="AA925" i="22"/>
  <c r="AB924" i="22"/>
  <c r="AG924" i="22"/>
  <c r="K926" i="22"/>
  <c r="L925" i="22"/>
  <c r="N925" i="22"/>
  <c r="Q925" i="22"/>
  <c r="AI926" i="22"/>
  <c r="AJ925" i="22"/>
  <c r="AO925" i="22"/>
  <c r="H925" i="22"/>
  <c r="C925" i="22"/>
  <c r="B926" i="22"/>
  <c r="E924" i="22"/>
  <c r="D924" i="22"/>
  <c r="F924" i="22"/>
  <c r="T926" i="22"/>
  <c r="V926" i="22"/>
  <c r="Y926" i="22"/>
  <c r="W927" i="22"/>
  <c r="S927" i="22"/>
  <c r="AM925" i="22"/>
  <c r="AL925" i="22"/>
  <c r="AG925" i="22"/>
  <c r="AA926" i="22"/>
  <c r="AB925" i="22"/>
  <c r="AD924" i="22"/>
  <c r="AE924" i="22"/>
  <c r="L926" i="22"/>
  <c r="K927" i="22"/>
  <c r="Q926" i="22"/>
  <c r="O927" i="22"/>
  <c r="AJ926" i="22"/>
  <c r="AI927" i="22"/>
  <c r="AO926" i="22"/>
  <c r="E925" i="22"/>
  <c r="F925" i="22"/>
  <c r="D925" i="22"/>
  <c r="H926" i="22"/>
  <c r="C926" i="22"/>
  <c r="B927" i="22"/>
  <c r="Y927" i="22"/>
  <c r="W928" i="22"/>
  <c r="S928" i="22"/>
  <c r="T927" i="22"/>
  <c r="V927" i="22"/>
  <c r="O926" i="22"/>
  <c r="N926" i="22"/>
  <c r="AJ927" i="22"/>
  <c r="AI928" i="22"/>
  <c r="AO927" i="22"/>
  <c r="K928" i="22"/>
  <c r="L927" i="22"/>
  <c r="N927" i="22"/>
  <c r="Q927" i="22"/>
  <c r="AB926" i="22"/>
  <c r="AA927" i="22"/>
  <c r="AG926" i="22"/>
  <c r="AM926" i="22"/>
  <c r="AL926" i="22"/>
  <c r="AE925" i="22"/>
  <c r="AD925" i="22"/>
  <c r="H927" i="22"/>
  <c r="B928" i="22"/>
  <c r="C927" i="22"/>
  <c r="D926" i="22"/>
  <c r="F926" i="22"/>
  <c r="E926" i="22"/>
  <c r="Y928" i="22"/>
  <c r="W929" i="22"/>
  <c r="S929" i="22"/>
  <c r="T928" i="22"/>
  <c r="V928" i="22"/>
  <c r="AM927" i="22"/>
  <c r="AL927" i="22"/>
  <c r="AI929" i="22"/>
  <c r="AJ928" i="22"/>
  <c r="AO928" i="22"/>
  <c r="AE926" i="22"/>
  <c r="AD926" i="22"/>
  <c r="AA928" i="22"/>
  <c r="AG927" i="22"/>
  <c r="AB927" i="22"/>
  <c r="Q928" i="22"/>
  <c r="O929" i="22"/>
  <c r="L928" i="22"/>
  <c r="K929" i="22"/>
  <c r="B929" i="22"/>
  <c r="H928" i="22"/>
  <c r="C928" i="22"/>
  <c r="D927" i="22"/>
  <c r="F927" i="22"/>
  <c r="E927" i="22"/>
  <c r="Y929" i="22"/>
  <c r="W930" i="22"/>
  <c r="S930" i="22"/>
  <c r="T929" i="22"/>
  <c r="V929" i="22"/>
  <c r="AG928" i="22"/>
  <c r="AA929" i="22"/>
  <c r="AB928" i="22"/>
  <c r="AI930" i="22"/>
  <c r="AJ929" i="22"/>
  <c r="AO929" i="22"/>
  <c r="K930" i="22"/>
  <c r="Q929" i="22"/>
  <c r="L929" i="22"/>
  <c r="N929" i="22"/>
  <c r="AD927" i="22"/>
  <c r="AE927" i="22"/>
  <c r="AM928" i="22"/>
  <c r="AL928" i="22"/>
  <c r="O928" i="22"/>
  <c r="N928" i="22"/>
  <c r="C929" i="22"/>
  <c r="H929" i="22"/>
  <c r="B930" i="22"/>
  <c r="E928" i="22"/>
  <c r="D928" i="22"/>
  <c r="F928" i="22"/>
  <c r="T930" i="22"/>
  <c r="V930" i="22"/>
  <c r="Y930" i="22"/>
  <c r="W931" i="22"/>
  <c r="S931" i="22"/>
  <c r="AB929" i="22"/>
  <c r="AG929" i="22"/>
  <c r="AA930" i="22"/>
  <c r="AM929" i="22"/>
  <c r="AL929" i="22"/>
  <c r="L930" i="22"/>
  <c r="Q930" i="22"/>
  <c r="O931" i="22"/>
  <c r="K931" i="22"/>
  <c r="AD928" i="22"/>
  <c r="AE928" i="22"/>
  <c r="AJ930" i="22"/>
  <c r="AI931" i="22"/>
  <c r="AO930" i="22"/>
  <c r="D929" i="22"/>
  <c r="E929" i="22"/>
  <c r="F929" i="22"/>
  <c r="B931" i="22"/>
  <c r="C930" i="22"/>
  <c r="H930" i="22"/>
  <c r="T931" i="22"/>
  <c r="V931" i="22"/>
  <c r="Y931" i="22"/>
  <c r="W932" i="22"/>
  <c r="S932" i="22"/>
  <c r="AG930" i="22"/>
  <c r="AA931" i="22"/>
  <c r="AB930" i="22"/>
  <c r="AJ931" i="22"/>
  <c r="AI932" i="22"/>
  <c r="AO931" i="22"/>
  <c r="O930" i="22"/>
  <c r="N930" i="22"/>
  <c r="K932" i="22"/>
  <c r="L931" i="22"/>
  <c r="N931" i="22"/>
  <c r="Q931" i="22"/>
  <c r="AM930" i="22"/>
  <c r="AL930" i="22"/>
  <c r="AD929" i="22"/>
  <c r="AE929" i="22"/>
  <c r="E930" i="22"/>
  <c r="D930" i="22"/>
  <c r="F930" i="22"/>
  <c r="B932" i="22"/>
  <c r="H931" i="22"/>
  <c r="C931" i="22"/>
  <c r="S933" i="22"/>
  <c r="T932" i="22"/>
  <c r="V932" i="22"/>
  <c r="Y932" i="22"/>
  <c r="W933" i="22"/>
  <c r="AD930" i="22"/>
  <c r="AE930" i="22"/>
  <c r="AG931" i="22"/>
  <c r="AA932" i="22"/>
  <c r="AB931" i="22"/>
  <c r="AM931" i="22"/>
  <c r="AL931" i="22"/>
  <c r="L932" i="22"/>
  <c r="K933" i="22"/>
  <c r="Q932" i="22"/>
  <c r="O933" i="22"/>
  <c r="AI933" i="22"/>
  <c r="AJ932" i="22"/>
  <c r="AO932" i="22"/>
  <c r="F931" i="22"/>
  <c r="D931" i="22"/>
  <c r="E931" i="22"/>
  <c r="B933" i="22"/>
  <c r="H932" i="22"/>
  <c r="C932" i="22"/>
  <c r="S934" i="22"/>
  <c r="Y933" i="22"/>
  <c r="W934" i="22"/>
  <c r="T933" i="22"/>
  <c r="V933" i="22"/>
  <c r="AM932" i="22"/>
  <c r="AL932" i="22"/>
  <c r="K934" i="22"/>
  <c r="L933" i="22"/>
  <c r="N933" i="22"/>
  <c r="Q933" i="22"/>
  <c r="AG932" i="22"/>
  <c r="AA933" i="22"/>
  <c r="AB932" i="22"/>
  <c r="O932" i="22"/>
  <c r="N932" i="22"/>
  <c r="AI934" i="22"/>
  <c r="AJ933" i="22"/>
  <c r="AO933" i="22"/>
  <c r="AD931" i="22"/>
  <c r="AE931" i="22"/>
  <c r="D932" i="22"/>
  <c r="F932" i="22"/>
  <c r="E932" i="22"/>
  <c r="B934" i="22"/>
  <c r="C933" i="22"/>
  <c r="H933" i="22"/>
  <c r="Y934" i="22"/>
  <c r="W935" i="22"/>
  <c r="S935" i="22"/>
  <c r="T934" i="22"/>
  <c r="V934" i="22"/>
  <c r="Q934" i="22"/>
  <c r="O935" i="22"/>
  <c r="L934" i="22"/>
  <c r="K935" i="22"/>
  <c r="AM933" i="22"/>
  <c r="AL933" i="22"/>
  <c r="AE932" i="22"/>
  <c r="AD932" i="22"/>
  <c r="AJ934" i="22"/>
  <c r="AI935" i="22"/>
  <c r="AO934" i="22"/>
  <c r="AB933" i="22"/>
  <c r="AG933" i="22"/>
  <c r="AA934" i="22"/>
  <c r="E933" i="22"/>
  <c r="D933" i="22"/>
  <c r="F933" i="22"/>
  <c r="B935" i="22"/>
  <c r="H934" i="22"/>
  <c r="C934" i="22"/>
  <c r="Y935" i="22"/>
  <c r="W936" i="22"/>
  <c r="S936" i="22"/>
  <c r="T935" i="22"/>
  <c r="V935" i="22"/>
  <c r="AD933" i="22"/>
  <c r="AE933" i="22"/>
  <c r="AM934" i="22"/>
  <c r="AL934" i="22"/>
  <c r="K936" i="22"/>
  <c r="Q935" i="22"/>
  <c r="L935" i="22"/>
  <c r="N935" i="22"/>
  <c r="O934" i="22"/>
  <c r="N934" i="22"/>
  <c r="AG934" i="22"/>
  <c r="AA935" i="22"/>
  <c r="AB934" i="22"/>
  <c r="AJ935" i="22"/>
  <c r="AI936" i="22"/>
  <c r="AO935" i="22"/>
  <c r="F934" i="22"/>
  <c r="D934" i="22"/>
  <c r="E934" i="22"/>
  <c r="B936" i="22"/>
  <c r="C935" i="22"/>
  <c r="H935" i="22"/>
  <c r="S937" i="22"/>
  <c r="T936" i="22"/>
  <c r="V936" i="22"/>
  <c r="Y936" i="22"/>
  <c r="W937" i="22"/>
  <c r="AE934" i="22"/>
  <c r="AD934" i="22"/>
  <c r="AM935" i="22"/>
  <c r="AL935" i="22"/>
  <c r="L936" i="22"/>
  <c r="K937" i="22"/>
  <c r="Q936" i="22"/>
  <c r="O937" i="22"/>
  <c r="AA936" i="22"/>
  <c r="AB935" i="22"/>
  <c r="AG935" i="22"/>
  <c r="AI937" i="22"/>
  <c r="AJ936" i="22"/>
  <c r="AO936" i="22"/>
  <c r="F935" i="22"/>
  <c r="E935" i="22"/>
  <c r="D935" i="22"/>
  <c r="H936" i="22"/>
  <c r="B937" i="22"/>
  <c r="C936" i="22"/>
  <c r="Y937" i="22"/>
  <c r="W938" i="22"/>
  <c r="S938" i="22"/>
  <c r="T937" i="22"/>
  <c r="V937" i="22"/>
  <c r="AM936" i="22"/>
  <c r="AL936" i="22"/>
  <c r="K938" i="22"/>
  <c r="Q937" i="22"/>
  <c r="L937" i="22"/>
  <c r="N937" i="22"/>
  <c r="AG936" i="22"/>
  <c r="AB936" i="22"/>
  <c r="AA937" i="22"/>
  <c r="AI938" i="22"/>
  <c r="AJ937" i="22"/>
  <c r="AO937" i="22"/>
  <c r="AD935" i="22"/>
  <c r="AE935" i="22"/>
  <c r="O936" i="22"/>
  <c r="N936" i="22"/>
  <c r="E936" i="22"/>
  <c r="F936" i="22"/>
  <c r="D936" i="22"/>
  <c r="C937" i="22"/>
  <c r="H937" i="22"/>
  <c r="B938" i="22"/>
  <c r="Y938" i="22"/>
  <c r="W939" i="22"/>
  <c r="T938" i="22"/>
  <c r="V938" i="22"/>
  <c r="S939" i="22"/>
  <c r="AG937" i="22"/>
  <c r="AA938" i="22"/>
  <c r="AB937" i="22"/>
  <c r="Q938" i="22"/>
  <c r="O939" i="22"/>
  <c r="L938" i="22"/>
  <c r="K939" i="22"/>
  <c r="AD936" i="22"/>
  <c r="AE936" i="22"/>
  <c r="AJ938" i="22"/>
  <c r="AI939" i="22"/>
  <c r="AO938" i="22"/>
  <c r="AM937" i="22"/>
  <c r="AL937" i="22"/>
  <c r="C938" i="22"/>
  <c r="B939" i="22"/>
  <c r="H938" i="22"/>
  <c r="D937" i="22"/>
  <c r="F937" i="22"/>
  <c r="E937" i="22"/>
  <c r="S940" i="22"/>
  <c r="Y939" i="22"/>
  <c r="W940" i="22"/>
  <c r="T939" i="22"/>
  <c r="V939" i="22"/>
  <c r="AB938" i="22"/>
  <c r="AG938" i="22"/>
  <c r="AA939" i="22"/>
  <c r="AE937" i="22"/>
  <c r="AD937" i="22"/>
  <c r="AJ939" i="22"/>
  <c r="AI940" i="22"/>
  <c r="AO939" i="22"/>
  <c r="O938" i="22"/>
  <c r="N938" i="22"/>
  <c r="K940" i="22"/>
  <c r="L939" i="22"/>
  <c r="N939" i="22"/>
  <c r="Q939" i="22"/>
  <c r="AM938" i="22"/>
  <c r="AL938" i="22"/>
  <c r="F938" i="22"/>
  <c r="D938" i="22"/>
  <c r="E938" i="22"/>
  <c r="B940" i="22"/>
  <c r="C939" i="22"/>
  <c r="H939" i="22"/>
  <c r="Y940" i="22"/>
  <c r="W941" i="22"/>
  <c r="S941" i="22"/>
  <c r="T940" i="22"/>
  <c r="V940" i="22"/>
  <c r="AM939" i="22"/>
  <c r="AL939" i="22"/>
  <c r="AD938" i="22"/>
  <c r="AE938" i="22"/>
  <c r="AB939" i="22"/>
  <c r="AA940" i="22"/>
  <c r="AG939" i="22"/>
  <c r="L940" i="22"/>
  <c r="K941" i="22"/>
  <c r="Q940" i="22"/>
  <c r="O941" i="22"/>
  <c r="AI941" i="22"/>
  <c r="AJ940" i="22"/>
  <c r="AO940" i="22"/>
  <c r="E939" i="22"/>
  <c r="D939" i="22"/>
  <c r="F939" i="22"/>
  <c r="B941" i="22"/>
  <c r="H940" i="22"/>
  <c r="C940" i="22"/>
  <c r="S942" i="22"/>
  <c r="T941" i="22"/>
  <c r="V941" i="22"/>
  <c r="Y941" i="22"/>
  <c r="W942" i="22"/>
  <c r="AM940" i="22"/>
  <c r="AL940" i="22"/>
  <c r="AI942" i="22"/>
  <c r="AJ941" i="22"/>
  <c r="AO941" i="22"/>
  <c r="AA941" i="22"/>
  <c r="AG940" i="22"/>
  <c r="AB940" i="22"/>
  <c r="O940" i="22"/>
  <c r="N940" i="22"/>
  <c r="K942" i="22"/>
  <c r="Q941" i="22"/>
  <c r="L941" i="22"/>
  <c r="N941" i="22"/>
  <c r="AE939" i="22"/>
  <c r="AD939" i="22"/>
  <c r="F940" i="22"/>
  <c r="D940" i="22"/>
  <c r="E940" i="22"/>
  <c r="H941" i="22"/>
  <c r="B942" i="22"/>
  <c r="C941" i="22"/>
  <c r="S943" i="22"/>
  <c r="Y942" i="22"/>
  <c r="W943" i="22"/>
  <c r="T942" i="22"/>
  <c r="V942" i="22"/>
  <c r="AJ942" i="22"/>
  <c r="AI943" i="22"/>
  <c r="AO942" i="22"/>
  <c r="AM941" i="22"/>
  <c r="AL941" i="22"/>
  <c r="AD940" i="22"/>
  <c r="AE940" i="22"/>
  <c r="Q942" i="22"/>
  <c r="O943" i="22"/>
  <c r="K943" i="22"/>
  <c r="L942" i="22"/>
  <c r="AA942" i="22"/>
  <c r="AB941" i="22"/>
  <c r="AG941" i="22"/>
  <c r="H942" i="22"/>
  <c r="C942" i="22"/>
  <c r="B943" i="22"/>
  <c r="F941" i="22"/>
  <c r="E941" i="22"/>
  <c r="D941" i="22"/>
  <c r="S944" i="22"/>
  <c r="Y943" i="22"/>
  <c r="W944" i="22"/>
  <c r="T943" i="22"/>
  <c r="V943" i="22"/>
  <c r="AG942" i="22"/>
  <c r="AB942" i="22"/>
  <c r="AA943" i="22"/>
  <c r="AJ943" i="22"/>
  <c r="AI944" i="22"/>
  <c r="AO943" i="22"/>
  <c r="K944" i="22"/>
  <c r="L943" i="22"/>
  <c r="N943" i="22"/>
  <c r="Q943" i="22"/>
  <c r="AM942" i="22"/>
  <c r="AL942" i="22"/>
  <c r="AE941" i="22"/>
  <c r="AD941" i="22"/>
  <c r="O942" i="22"/>
  <c r="N942" i="22"/>
  <c r="B944" i="22"/>
  <c r="C943" i="22"/>
  <c r="H943" i="22"/>
  <c r="E942" i="22"/>
  <c r="D942" i="22"/>
  <c r="F942" i="22"/>
  <c r="T944" i="22"/>
  <c r="V944" i="22"/>
  <c r="Y944" i="22"/>
  <c r="W945" i="22"/>
  <c r="S945" i="22"/>
  <c r="L944" i="22"/>
  <c r="K945" i="22"/>
  <c r="Q944" i="22"/>
  <c r="O945" i="22"/>
  <c r="AM943" i="22"/>
  <c r="AL943" i="22"/>
  <c r="AB943" i="22"/>
  <c r="AG943" i="22"/>
  <c r="AA944" i="22"/>
  <c r="AD942" i="22"/>
  <c r="AE942" i="22"/>
  <c r="AI945" i="22"/>
  <c r="AJ944" i="22"/>
  <c r="AO944" i="22"/>
  <c r="C944" i="22"/>
  <c r="H944" i="22"/>
  <c r="B945" i="22"/>
  <c r="E943" i="22"/>
  <c r="F943" i="22"/>
  <c r="D943" i="22"/>
  <c r="S946" i="22"/>
  <c r="T945" i="22"/>
  <c r="V945" i="22"/>
  <c r="Y945" i="22"/>
  <c r="W946" i="22"/>
  <c r="K946" i="22"/>
  <c r="L945" i="22"/>
  <c r="N945" i="22"/>
  <c r="Q945" i="22"/>
  <c r="AM944" i="22"/>
  <c r="AL944" i="22"/>
  <c r="AB944" i="22"/>
  <c r="AG944" i="22"/>
  <c r="AA945" i="22"/>
  <c r="AI946" i="22"/>
  <c r="AJ945" i="22"/>
  <c r="AO945" i="22"/>
  <c r="AE943" i="22"/>
  <c r="AD943" i="22"/>
  <c r="O944" i="22"/>
  <c r="N944" i="22"/>
  <c r="D944" i="22"/>
  <c r="F944" i="22"/>
  <c r="E944" i="22"/>
  <c r="C945" i="22"/>
  <c r="B946" i="22"/>
  <c r="H945" i="22"/>
  <c r="Y946" i="22"/>
  <c r="W947" i="22"/>
  <c r="S947" i="22"/>
  <c r="T946" i="22"/>
  <c r="V946" i="22"/>
  <c r="AD944" i="22"/>
  <c r="AE944" i="22"/>
  <c r="Q946" i="22"/>
  <c r="O947" i="22"/>
  <c r="L946" i="22"/>
  <c r="K947" i="22"/>
  <c r="AM945" i="22"/>
  <c r="AL945" i="22"/>
  <c r="AB945" i="22"/>
  <c r="AG945" i="22"/>
  <c r="AA946" i="22"/>
  <c r="AJ946" i="22"/>
  <c r="AI947" i="22"/>
  <c r="AO946" i="22"/>
  <c r="H946" i="22"/>
  <c r="B947" i="22"/>
  <c r="C946" i="22"/>
  <c r="D945" i="22"/>
  <c r="E945" i="22"/>
  <c r="F945" i="22"/>
  <c r="Y947" i="22"/>
  <c r="W948" i="22"/>
  <c r="S948" i="22"/>
  <c r="T947" i="22"/>
  <c r="V947" i="22"/>
  <c r="AM946" i="22"/>
  <c r="AL946" i="22"/>
  <c r="AG946" i="22"/>
  <c r="AA947" i="22"/>
  <c r="AB946" i="22"/>
  <c r="AJ947" i="22"/>
  <c r="AI948" i="22"/>
  <c r="AO947" i="22"/>
  <c r="AE945" i="22"/>
  <c r="AD945" i="22"/>
  <c r="O946" i="22"/>
  <c r="N946" i="22"/>
  <c r="K948" i="22"/>
  <c r="Q947" i="22"/>
  <c r="L947" i="22"/>
  <c r="N947" i="22"/>
  <c r="H947" i="22"/>
  <c r="B948" i="22"/>
  <c r="C947" i="22"/>
  <c r="E946" i="22"/>
  <c r="F946" i="22"/>
  <c r="D946" i="22"/>
  <c r="Y948" i="22"/>
  <c r="W949" i="22"/>
  <c r="S949" i="22"/>
  <c r="T948" i="22"/>
  <c r="V948" i="22"/>
  <c r="AI949" i="22"/>
  <c r="AJ948" i="22"/>
  <c r="AO948" i="22"/>
  <c r="L948" i="22"/>
  <c r="K949" i="22"/>
  <c r="Q948" i="22"/>
  <c r="O949" i="22"/>
  <c r="AG947" i="22"/>
  <c r="AA948" i="22"/>
  <c r="AB947" i="22"/>
  <c r="AM947" i="22"/>
  <c r="AL947" i="22"/>
  <c r="AE946" i="22"/>
  <c r="AD946" i="22"/>
  <c r="C948" i="22"/>
  <c r="B949" i="22"/>
  <c r="H948" i="22"/>
  <c r="E947" i="22"/>
  <c r="F947" i="22"/>
  <c r="D947" i="22"/>
  <c r="Y949" i="22"/>
  <c r="W950" i="22"/>
  <c r="T949" i="22"/>
  <c r="V949" i="22"/>
  <c r="S950" i="22"/>
  <c r="AI950" i="22"/>
  <c r="AJ949" i="22"/>
  <c r="AO949" i="22"/>
  <c r="AG948" i="22"/>
  <c r="AA949" i="22"/>
  <c r="AB948" i="22"/>
  <c r="AM948" i="22"/>
  <c r="AL948" i="22"/>
  <c r="K950" i="22"/>
  <c r="Q949" i="22"/>
  <c r="L949" i="22"/>
  <c r="N949" i="22"/>
  <c r="AE947" i="22"/>
  <c r="AD947" i="22"/>
  <c r="O948" i="22"/>
  <c r="N948" i="22"/>
  <c r="H949" i="22"/>
  <c r="C949" i="22"/>
  <c r="B950" i="22"/>
  <c r="E948" i="22"/>
  <c r="F948" i="22"/>
  <c r="D948" i="22"/>
  <c r="T950" i="22"/>
  <c r="V950" i="22"/>
  <c r="Y950" i="22"/>
  <c r="W951" i="22"/>
  <c r="S951" i="22"/>
  <c r="AD948" i="22"/>
  <c r="AE948" i="22"/>
  <c r="AM949" i="22"/>
  <c r="AL949" i="22"/>
  <c r="AJ950" i="22"/>
  <c r="AI951" i="22"/>
  <c r="AO950" i="22"/>
  <c r="Q950" i="22"/>
  <c r="O951" i="22"/>
  <c r="L950" i="22"/>
  <c r="K951" i="22"/>
  <c r="AB949" i="22"/>
  <c r="AA950" i="22"/>
  <c r="AG949" i="22"/>
  <c r="H950" i="22"/>
  <c r="B951" i="22"/>
  <c r="C950" i="22"/>
  <c r="D949" i="22"/>
  <c r="F949" i="22"/>
  <c r="E949" i="22"/>
  <c r="T951" i="22"/>
  <c r="V951" i="22"/>
  <c r="Y951" i="22"/>
  <c r="W952" i="22"/>
  <c r="S952" i="22"/>
  <c r="O950" i="22"/>
  <c r="N950" i="22"/>
  <c r="AD949" i="22"/>
  <c r="AE949" i="22"/>
  <c r="AJ951" i="22"/>
  <c r="AI952" i="22"/>
  <c r="AO951" i="22"/>
  <c r="AA951" i="22"/>
  <c r="AB950" i="22"/>
  <c r="AG950" i="22"/>
  <c r="K952" i="22"/>
  <c r="L951" i="22"/>
  <c r="N951" i="22"/>
  <c r="Q951" i="22"/>
  <c r="AM950" i="22"/>
  <c r="AL950" i="22"/>
  <c r="E950" i="22"/>
  <c r="F950" i="22"/>
  <c r="D950" i="22"/>
  <c r="C951" i="22"/>
  <c r="H951" i="22"/>
  <c r="B952" i="22"/>
  <c r="Y952" i="22"/>
  <c r="W953" i="22"/>
  <c r="S953" i="22"/>
  <c r="T952" i="22"/>
  <c r="V952" i="22"/>
  <c r="AD950" i="22"/>
  <c r="AE950" i="22"/>
  <c r="AI953" i="22"/>
  <c r="AJ952" i="22"/>
  <c r="AO952" i="22"/>
  <c r="AB951" i="22"/>
  <c r="AG951" i="22"/>
  <c r="AA952" i="22"/>
  <c r="L952" i="22"/>
  <c r="K953" i="22"/>
  <c r="Q952" i="22"/>
  <c r="O953" i="22"/>
  <c r="AM951" i="22"/>
  <c r="AL951" i="22"/>
  <c r="B953" i="22"/>
  <c r="C952" i="22"/>
  <c r="H952" i="22"/>
  <c r="F951" i="22"/>
  <c r="D951" i="22"/>
  <c r="E951" i="22"/>
  <c r="S954" i="22"/>
  <c r="T953" i="22"/>
  <c r="V953" i="22"/>
  <c r="Y953" i="22"/>
  <c r="W954" i="22"/>
  <c r="AG952" i="22"/>
  <c r="AB952" i="22"/>
  <c r="AA953" i="22"/>
  <c r="AI954" i="22"/>
  <c r="AJ953" i="22"/>
  <c r="AO953" i="22"/>
  <c r="O952" i="22"/>
  <c r="N952" i="22"/>
  <c r="AM952" i="22"/>
  <c r="AL952" i="22"/>
  <c r="K954" i="22"/>
  <c r="Q953" i="22"/>
  <c r="L953" i="22"/>
  <c r="N953" i="22"/>
  <c r="AE951" i="22"/>
  <c r="AD951" i="22"/>
  <c r="C953" i="22"/>
  <c r="B954" i="22"/>
  <c r="H953" i="22"/>
  <c r="E952" i="22"/>
  <c r="D952" i="22"/>
  <c r="F952" i="22"/>
  <c r="T954" i="22"/>
  <c r="V954" i="22"/>
  <c r="Y954" i="22"/>
  <c r="W955" i="22"/>
  <c r="S955" i="22"/>
  <c r="Q954" i="22"/>
  <c r="O955" i="22"/>
  <c r="L954" i="22"/>
  <c r="K955" i="22"/>
  <c r="AM953" i="22"/>
  <c r="AL953" i="22"/>
  <c r="AE952" i="22"/>
  <c r="AD952" i="22"/>
  <c r="AA954" i="22"/>
  <c r="AG953" i="22"/>
  <c r="AB953" i="22"/>
  <c r="AJ954" i="22"/>
  <c r="AI955" i="22"/>
  <c r="AO954" i="22"/>
  <c r="C954" i="22"/>
  <c r="B955" i="22"/>
  <c r="H954" i="22"/>
  <c r="E953" i="22"/>
  <c r="F953" i="22"/>
  <c r="D953" i="22"/>
  <c r="T955" i="22"/>
  <c r="V955" i="22"/>
  <c r="Y955" i="22"/>
  <c r="W956" i="22"/>
  <c r="S956" i="22"/>
  <c r="AB954" i="22"/>
  <c r="AA955" i="22"/>
  <c r="AG954" i="22"/>
  <c r="O954" i="22"/>
  <c r="N954" i="22"/>
  <c r="AD953" i="22"/>
  <c r="AE953" i="22"/>
  <c r="K956" i="22"/>
  <c r="Q955" i="22"/>
  <c r="L955" i="22"/>
  <c r="N955" i="22"/>
  <c r="AJ955" i="22"/>
  <c r="AI956" i="22"/>
  <c r="AO955" i="22"/>
  <c r="AM954" i="22"/>
  <c r="AL954" i="22"/>
  <c r="D954" i="22"/>
  <c r="E954" i="22"/>
  <c r="F954" i="22"/>
  <c r="B956" i="22"/>
  <c r="C955" i="22"/>
  <c r="H955" i="22"/>
  <c r="T956" i="22"/>
  <c r="V956" i="22"/>
  <c r="S957" i="22"/>
  <c r="Y956" i="22"/>
  <c r="W957" i="22"/>
  <c r="AE954" i="22"/>
  <c r="AD954" i="22"/>
  <c r="AI957" i="22"/>
  <c r="AJ956" i="22"/>
  <c r="AO956" i="22"/>
  <c r="L956" i="22"/>
  <c r="K957" i="22"/>
  <c r="Q956" i="22"/>
  <c r="O957" i="22"/>
  <c r="AB955" i="22"/>
  <c r="AA956" i="22"/>
  <c r="AG955" i="22"/>
  <c r="AM955" i="22"/>
  <c r="AL955" i="22"/>
  <c r="D955" i="22"/>
  <c r="E955" i="22"/>
  <c r="F955" i="22"/>
  <c r="C956" i="22"/>
  <c r="H956" i="22"/>
  <c r="B957" i="22"/>
  <c r="S958" i="22"/>
  <c r="T957" i="22"/>
  <c r="V957" i="22"/>
  <c r="Y957" i="22"/>
  <c r="W958" i="22"/>
  <c r="AB956" i="22"/>
  <c r="AG956" i="22"/>
  <c r="AA957" i="22"/>
  <c r="O956" i="22"/>
  <c r="N956" i="22"/>
  <c r="K958" i="22"/>
  <c r="Q957" i="22"/>
  <c r="L957" i="22"/>
  <c r="N957" i="22"/>
  <c r="AI958" i="22"/>
  <c r="AJ957" i="22"/>
  <c r="AO957" i="22"/>
  <c r="AD955" i="22"/>
  <c r="AE955" i="22"/>
  <c r="AM956" i="22"/>
  <c r="AL956" i="22"/>
  <c r="B958" i="22"/>
  <c r="H957" i="22"/>
  <c r="C957" i="22"/>
  <c r="D956" i="22"/>
  <c r="E956" i="22"/>
  <c r="F956" i="22"/>
  <c r="Y958" i="22"/>
  <c r="W959" i="22"/>
  <c r="T958" i="22"/>
  <c r="V958" i="22"/>
  <c r="S959" i="22"/>
  <c r="AM957" i="22"/>
  <c r="AL957" i="22"/>
  <c r="Q958" i="22"/>
  <c r="O959" i="22"/>
  <c r="K959" i="22"/>
  <c r="L958" i="22"/>
  <c r="AD956" i="22"/>
  <c r="AE956" i="22"/>
  <c r="AB957" i="22"/>
  <c r="AG957" i="22"/>
  <c r="AA958" i="22"/>
  <c r="AJ958" i="22"/>
  <c r="AI959" i="22"/>
  <c r="AO958" i="22"/>
  <c r="F957" i="22"/>
  <c r="E957" i="22"/>
  <c r="D957" i="22"/>
  <c r="B959" i="22"/>
  <c r="H958" i="22"/>
  <c r="C958" i="22"/>
  <c r="T959" i="22"/>
  <c r="V959" i="22"/>
  <c r="S960" i="22"/>
  <c r="Y959" i="22"/>
  <c r="W960" i="22"/>
  <c r="AB958" i="22"/>
  <c r="AG958" i="22"/>
  <c r="AA959" i="22"/>
  <c r="O958" i="22"/>
  <c r="N958" i="22"/>
  <c r="AJ959" i="22"/>
  <c r="AI960" i="22"/>
  <c r="AO959" i="22"/>
  <c r="AE957" i="22"/>
  <c r="AD957" i="22"/>
  <c r="AM958" i="22"/>
  <c r="AL958" i="22"/>
  <c r="K960" i="22"/>
  <c r="L959" i="22"/>
  <c r="N959" i="22"/>
  <c r="Q959" i="22"/>
  <c r="D958" i="22"/>
  <c r="F958" i="22"/>
  <c r="E958" i="22"/>
  <c r="H959" i="22"/>
  <c r="B960" i="22"/>
  <c r="C959" i="22"/>
  <c r="Y960" i="22"/>
  <c r="W961" i="22"/>
  <c r="S961" i="22"/>
  <c r="T960" i="22"/>
  <c r="V960" i="22"/>
  <c r="AM959" i="22"/>
  <c r="AL959" i="22"/>
  <c r="AD958" i="22"/>
  <c r="AE958" i="22"/>
  <c r="AI961" i="22"/>
  <c r="AJ960" i="22"/>
  <c r="AO960" i="22"/>
  <c r="AA960" i="22"/>
  <c r="AG959" i="22"/>
  <c r="AB959" i="22"/>
  <c r="L960" i="22"/>
  <c r="K961" i="22"/>
  <c r="Q960" i="22"/>
  <c r="O961" i="22"/>
  <c r="C960" i="22"/>
  <c r="H960" i="22"/>
  <c r="B961" i="22"/>
  <c r="F959" i="22"/>
  <c r="E959" i="22"/>
  <c r="D959" i="22"/>
  <c r="T961" i="22"/>
  <c r="V961" i="22"/>
  <c r="S962" i="22"/>
  <c r="Y961" i="22"/>
  <c r="W962" i="22"/>
  <c r="AD959" i="22"/>
  <c r="AE959" i="22"/>
  <c r="AM960" i="22"/>
  <c r="AL960" i="22"/>
  <c r="K962" i="22"/>
  <c r="L961" i="22"/>
  <c r="N961" i="22"/>
  <c r="Q961" i="22"/>
  <c r="AB960" i="22"/>
  <c r="AA961" i="22"/>
  <c r="AG960" i="22"/>
  <c r="O960" i="22"/>
  <c r="N960" i="22"/>
  <c r="AI962" i="22"/>
  <c r="AJ961" i="22"/>
  <c r="AO961" i="22"/>
  <c r="F960" i="22"/>
  <c r="E960" i="22"/>
  <c r="D960" i="22"/>
  <c r="C961" i="22"/>
  <c r="H961" i="22"/>
  <c r="B962" i="22"/>
  <c r="T962" i="22"/>
  <c r="V962" i="22"/>
  <c r="Y962" i="22"/>
  <c r="W963" i="22"/>
  <c r="S963" i="22"/>
  <c r="AM961" i="22"/>
  <c r="AL961" i="22"/>
  <c r="AB961" i="22"/>
  <c r="AG961" i="22"/>
  <c r="AA962" i="22"/>
  <c r="Q962" i="22"/>
  <c r="O963" i="22"/>
  <c r="L962" i="22"/>
  <c r="K963" i="22"/>
  <c r="AJ962" i="22"/>
  <c r="AI963" i="22"/>
  <c r="AO962" i="22"/>
  <c r="AE960" i="22"/>
  <c r="AD960" i="22"/>
  <c r="H962" i="22"/>
  <c r="C962" i="22"/>
  <c r="B963" i="22"/>
  <c r="D961" i="22"/>
  <c r="F961" i="22"/>
  <c r="E961" i="22"/>
  <c r="S964" i="22"/>
  <c r="Y963" i="22"/>
  <c r="W964" i="22"/>
  <c r="T963" i="22"/>
  <c r="V963" i="22"/>
  <c r="AE961" i="22"/>
  <c r="AD961" i="22"/>
  <c r="AM962" i="22"/>
  <c r="AL962" i="22"/>
  <c r="AA963" i="22"/>
  <c r="AB962" i="22"/>
  <c r="AG962" i="22"/>
  <c r="K964" i="22"/>
  <c r="Q963" i="22"/>
  <c r="L963" i="22"/>
  <c r="N963" i="22"/>
  <c r="AJ963" i="22"/>
  <c r="AI964" i="22"/>
  <c r="AO963" i="22"/>
  <c r="O962" i="22"/>
  <c r="N962" i="22"/>
  <c r="C963" i="22"/>
  <c r="H963" i="22"/>
  <c r="B964" i="22"/>
  <c r="D962" i="22"/>
  <c r="E962" i="22"/>
  <c r="F962" i="22"/>
  <c r="T964" i="22"/>
  <c r="V964" i="22"/>
  <c r="Y964" i="22"/>
  <c r="W965" i="22"/>
  <c r="S965" i="22"/>
  <c r="AI965" i="22"/>
  <c r="AJ964" i="22"/>
  <c r="AO964" i="22"/>
  <c r="L964" i="22"/>
  <c r="K965" i="22"/>
  <c r="Q964" i="22"/>
  <c r="O965" i="22"/>
  <c r="AM963" i="22"/>
  <c r="AL963" i="22"/>
  <c r="AD962" i="22"/>
  <c r="AE962" i="22"/>
  <c r="AB963" i="22"/>
  <c r="AG963" i="22"/>
  <c r="AA964" i="22"/>
  <c r="E963" i="22"/>
  <c r="D963" i="22"/>
  <c r="F963" i="22"/>
  <c r="B965" i="22"/>
  <c r="C964" i="22"/>
  <c r="H964" i="22"/>
  <c r="T965" i="22"/>
  <c r="V965" i="22"/>
  <c r="S966" i="22"/>
  <c r="Y965" i="22"/>
  <c r="W966" i="22"/>
  <c r="AE963" i="22"/>
  <c r="AD963" i="22"/>
  <c r="AM964" i="22"/>
  <c r="AL964" i="22"/>
  <c r="O964" i="22"/>
  <c r="N964" i="22"/>
  <c r="AI966" i="22"/>
  <c r="AJ965" i="22"/>
  <c r="AO965" i="22"/>
  <c r="AG964" i="22"/>
  <c r="AB964" i="22"/>
  <c r="AA965" i="22"/>
  <c r="K966" i="22"/>
  <c r="Q965" i="22"/>
  <c r="L965" i="22"/>
  <c r="N965" i="22"/>
  <c r="E964" i="22"/>
  <c r="F964" i="22"/>
  <c r="D964" i="22"/>
  <c r="H965" i="22"/>
  <c r="B966" i="22"/>
  <c r="C965" i="22"/>
  <c r="T966" i="22"/>
  <c r="V966" i="22"/>
  <c r="Y966" i="22"/>
  <c r="W967" i="22"/>
  <c r="S967" i="22"/>
  <c r="AE964" i="22"/>
  <c r="AD964" i="22"/>
  <c r="Q966" i="22"/>
  <c r="O967" i="22"/>
  <c r="L966" i="22"/>
  <c r="K967" i="22"/>
  <c r="AB965" i="22"/>
  <c r="AA966" i="22"/>
  <c r="AG965" i="22"/>
  <c r="AM965" i="22"/>
  <c r="AL965" i="22"/>
  <c r="AJ966" i="22"/>
  <c r="AI967" i="22"/>
  <c r="AO966" i="22"/>
  <c r="H966" i="22"/>
  <c r="C966" i="22"/>
  <c r="B967" i="22"/>
  <c r="D965" i="22"/>
  <c r="F965" i="22"/>
  <c r="E965" i="22"/>
  <c r="T967" i="22"/>
  <c r="V967" i="22"/>
  <c r="Y967" i="22"/>
  <c r="W968" i="22"/>
  <c r="S968" i="22"/>
  <c r="AE965" i="22"/>
  <c r="AD965" i="22"/>
  <c r="AM966" i="22"/>
  <c r="AL966" i="22"/>
  <c r="AB966" i="22"/>
  <c r="AG966" i="22"/>
  <c r="AA967" i="22"/>
  <c r="AJ967" i="22"/>
  <c r="AI968" i="22"/>
  <c r="AO967" i="22"/>
  <c r="O966" i="22"/>
  <c r="N966" i="22"/>
  <c r="K968" i="22"/>
  <c r="Q967" i="22"/>
  <c r="L967" i="22"/>
  <c r="N967" i="22"/>
  <c r="F966" i="22"/>
  <c r="E966" i="22"/>
  <c r="D966" i="22"/>
  <c r="B968" i="22"/>
  <c r="H967" i="22"/>
  <c r="C967" i="22"/>
  <c r="Y968" i="22"/>
  <c r="W969" i="22"/>
  <c r="S969" i="22"/>
  <c r="T968" i="22"/>
  <c r="V968" i="22"/>
  <c r="AM967" i="22"/>
  <c r="AL967" i="22"/>
  <c r="AB967" i="22"/>
  <c r="AA968" i="22"/>
  <c r="AG967" i="22"/>
  <c r="AI969" i="22"/>
  <c r="AJ968" i="22"/>
  <c r="AO968" i="22"/>
  <c r="L968" i="22"/>
  <c r="K969" i="22"/>
  <c r="Q968" i="22"/>
  <c r="O969" i="22"/>
  <c r="AD966" i="22"/>
  <c r="AE966" i="22"/>
  <c r="F967" i="22"/>
  <c r="E967" i="22"/>
  <c r="D967" i="22"/>
  <c r="C968" i="22"/>
  <c r="B969" i="22"/>
  <c r="H968" i="22"/>
  <c r="Y969" i="22"/>
  <c r="W970" i="22"/>
  <c r="T969" i="22"/>
  <c r="V969" i="22"/>
  <c r="S970" i="22"/>
  <c r="AM968" i="22"/>
  <c r="AL968" i="22"/>
  <c r="AD967" i="22"/>
  <c r="AE967" i="22"/>
  <c r="O968" i="22"/>
  <c r="N968" i="22"/>
  <c r="AA969" i="22"/>
  <c r="AG968" i="22"/>
  <c r="AB968" i="22"/>
  <c r="AI970" i="22"/>
  <c r="AJ969" i="22"/>
  <c r="AO969" i="22"/>
  <c r="K970" i="22"/>
  <c r="Q969" i="22"/>
  <c r="L969" i="22"/>
  <c r="N969" i="22"/>
  <c r="H969" i="22"/>
  <c r="C969" i="22"/>
  <c r="B970" i="22"/>
  <c r="E968" i="22"/>
  <c r="F968" i="22"/>
  <c r="D968" i="22"/>
  <c r="S971" i="22"/>
  <c r="Y970" i="22"/>
  <c r="W971" i="22"/>
  <c r="T970" i="22"/>
  <c r="V970" i="22"/>
  <c r="AB969" i="22"/>
  <c r="AA970" i="22"/>
  <c r="AG969" i="22"/>
  <c r="AJ970" i="22"/>
  <c r="AI971" i="22"/>
  <c r="AO970" i="22"/>
  <c r="AE968" i="22"/>
  <c r="AD968" i="22"/>
  <c r="Q970" i="22"/>
  <c r="O971" i="22"/>
  <c r="L970" i="22"/>
  <c r="K971" i="22"/>
  <c r="AM969" i="22"/>
  <c r="AL969" i="22"/>
  <c r="F969" i="22"/>
  <c r="D969" i="22"/>
  <c r="E969" i="22"/>
  <c r="C970" i="22"/>
  <c r="B971" i="22"/>
  <c r="H970" i="22"/>
  <c r="S972" i="22"/>
  <c r="Y971" i="22"/>
  <c r="W972" i="22"/>
  <c r="T971" i="22"/>
  <c r="V971" i="22"/>
  <c r="AG970" i="22"/>
  <c r="AB970" i="22"/>
  <c r="AA971" i="22"/>
  <c r="AM970" i="22"/>
  <c r="AL970" i="22"/>
  <c r="K972" i="22"/>
  <c r="L971" i="22"/>
  <c r="N971" i="22"/>
  <c r="Q971" i="22"/>
  <c r="AD969" i="22"/>
  <c r="AE969" i="22"/>
  <c r="O970" i="22"/>
  <c r="N970" i="22"/>
  <c r="AJ971" i="22"/>
  <c r="AI972" i="22"/>
  <c r="AO971" i="22"/>
  <c r="H971" i="22"/>
  <c r="C971" i="22"/>
  <c r="B972" i="22"/>
  <c r="D970" i="22"/>
  <c r="F970" i="22"/>
  <c r="E970" i="22"/>
  <c r="Y972" i="22"/>
  <c r="W973" i="22"/>
  <c r="T972" i="22"/>
  <c r="V972" i="22"/>
  <c r="S973" i="22"/>
  <c r="AA972" i="22"/>
  <c r="AB971" i="22"/>
  <c r="AG971" i="22"/>
  <c r="AM971" i="22"/>
  <c r="AL971" i="22"/>
  <c r="AI973" i="22"/>
  <c r="AJ972" i="22"/>
  <c r="AO972" i="22"/>
  <c r="L972" i="22"/>
  <c r="K973" i="22"/>
  <c r="Q972" i="22"/>
  <c r="O973" i="22"/>
  <c r="AD970" i="22"/>
  <c r="AE970" i="22"/>
  <c r="D971" i="22"/>
  <c r="E971" i="22"/>
  <c r="F971" i="22"/>
  <c r="B973" i="22"/>
  <c r="H972" i="22"/>
  <c r="C972" i="22"/>
  <c r="T973" i="22"/>
  <c r="V973" i="22"/>
  <c r="S974" i="22"/>
  <c r="Y973" i="22"/>
  <c r="W974" i="22"/>
  <c r="K974" i="22"/>
  <c r="L973" i="22"/>
  <c r="N973" i="22"/>
  <c r="Q973" i="22"/>
  <c r="AI974" i="22"/>
  <c r="AJ973" i="22"/>
  <c r="AO973" i="22"/>
  <c r="AE971" i="22"/>
  <c r="AD971" i="22"/>
  <c r="AM972" i="22"/>
  <c r="AL972" i="22"/>
  <c r="O972" i="22"/>
  <c r="N972" i="22"/>
  <c r="AG972" i="22"/>
  <c r="AA973" i="22"/>
  <c r="AB972" i="22"/>
  <c r="F972" i="22"/>
  <c r="D972" i="22"/>
  <c r="E972" i="22"/>
  <c r="H973" i="22"/>
  <c r="C973" i="22"/>
  <c r="B974" i="22"/>
  <c r="T974" i="22"/>
  <c r="V974" i="22"/>
  <c r="Y974" i="22"/>
  <c r="W975" i="22"/>
  <c r="S975" i="22"/>
  <c r="AM973" i="22"/>
  <c r="AL973" i="22"/>
  <c r="AB973" i="22"/>
  <c r="AG973" i="22"/>
  <c r="AA974" i="22"/>
  <c r="Q974" i="22"/>
  <c r="O975" i="22"/>
  <c r="K975" i="22"/>
  <c r="L974" i="22"/>
  <c r="AD972" i="22"/>
  <c r="AE972" i="22"/>
  <c r="AJ974" i="22"/>
  <c r="AI975" i="22"/>
  <c r="AO974" i="22"/>
  <c r="E973" i="22"/>
  <c r="D973" i="22"/>
  <c r="F973" i="22"/>
  <c r="H974" i="22"/>
  <c r="B975" i="22"/>
  <c r="C974" i="22"/>
  <c r="S976" i="22"/>
  <c r="Y975" i="22"/>
  <c r="W976" i="22"/>
  <c r="T975" i="22"/>
  <c r="V975" i="22"/>
  <c r="O974" i="22"/>
  <c r="N974" i="22"/>
  <c r="AE973" i="22"/>
  <c r="AD973" i="22"/>
  <c r="AA975" i="22"/>
  <c r="AG974" i="22"/>
  <c r="AB974" i="22"/>
  <c r="AJ975" i="22"/>
  <c r="AI976" i="22"/>
  <c r="AO975" i="22"/>
  <c r="AM974" i="22"/>
  <c r="AL974" i="22"/>
  <c r="K976" i="22"/>
  <c r="Q975" i="22"/>
  <c r="L975" i="22"/>
  <c r="N975" i="22"/>
  <c r="F974" i="22"/>
  <c r="D974" i="22"/>
  <c r="E974" i="22"/>
  <c r="B976" i="22"/>
  <c r="C975" i="22"/>
  <c r="H975" i="22"/>
  <c r="Y976" i="22"/>
  <c r="W977" i="22"/>
  <c r="T976" i="22"/>
  <c r="V976" i="22"/>
  <c r="S977" i="22"/>
  <c r="AE974" i="22"/>
  <c r="AD974" i="22"/>
  <c r="L976" i="22"/>
  <c r="K977" i="22"/>
  <c r="Q976" i="22"/>
  <c r="O977" i="22"/>
  <c r="AG975" i="22"/>
  <c r="AA976" i="22"/>
  <c r="AB975" i="22"/>
  <c r="AM975" i="22"/>
  <c r="AL975" i="22"/>
  <c r="AI977" i="22"/>
  <c r="AJ976" i="22"/>
  <c r="AO976" i="22"/>
  <c r="E975" i="22"/>
  <c r="D975" i="22"/>
  <c r="F975" i="22"/>
  <c r="C976" i="22"/>
  <c r="H976" i="22"/>
  <c r="B977" i="22"/>
  <c r="T977" i="22"/>
  <c r="V977" i="22"/>
  <c r="Y977" i="22"/>
  <c r="W978" i="22"/>
  <c r="S978" i="22"/>
  <c r="AI978" i="22"/>
  <c r="AJ977" i="22"/>
  <c r="AO977" i="22"/>
  <c r="AM976" i="22"/>
  <c r="AL976" i="22"/>
  <c r="AG976" i="22"/>
  <c r="AA977" i="22"/>
  <c r="AB976" i="22"/>
  <c r="O976" i="22"/>
  <c r="N976" i="22"/>
  <c r="AE975" i="22"/>
  <c r="AD975" i="22"/>
  <c r="K978" i="22"/>
  <c r="Q977" i="22"/>
  <c r="L977" i="22"/>
  <c r="N977" i="22"/>
  <c r="C977" i="22"/>
  <c r="H977" i="22"/>
  <c r="B978" i="22"/>
  <c r="F976" i="22"/>
  <c r="E976" i="22"/>
  <c r="D976" i="22"/>
  <c r="Y978" i="22"/>
  <c r="W979" i="22"/>
  <c r="S979" i="22"/>
  <c r="T978" i="22"/>
  <c r="V978" i="22"/>
  <c r="AA978" i="22"/>
  <c r="AB977" i="22"/>
  <c r="AG977" i="22"/>
  <c r="AM977" i="22"/>
  <c r="AL977" i="22"/>
  <c r="AD976" i="22"/>
  <c r="AE976" i="22"/>
  <c r="AJ978" i="22"/>
  <c r="AI979" i="22"/>
  <c r="AO978" i="22"/>
  <c r="Q978" i="22"/>
  <c r="O979" i="22"/>
  <c r="L978" i="22"/>
  <c r="K979" i="22"/>
  <c r="F977" i="22"/>
  <c r="D977" i="22"/>
  <c r="E977" i="22"/>
  <c r="B979" i="22"/>
  <c r="C978" i="22"/>
  <c r="H978" i="22"/>
  <c r="T979" i="22"/>
  <c r="V979" i="22"/>
  <c r="S980" i="22"/>
  <c r="Y979" i="22"/>
  <c r="W980" i="22"/>
  <c r="AG978" i="22"/>
  <c r="AA979" i="22"/>
  <c r="AB978" i="22"/>
  <c r="AM978" i="22"/>
  <c r="AL978" i="22"/>
  <c r="AD977" i="22"/>
  <c r="AE977" i="22"/>
  <c r="K980" i="22"/>
  <c r="Q979" i="22"/>
  <c r="L979" i="22"/>
  <c r="N979" i="22"/>
  <c r="AJ979" i="22"/>
  <c r="AI980" i="22"/>
  <c r="AO979" i="22"/>
  <c r="O978" i="22"/>
  <c r="N978" i="22"/>
  <c r="E978" i="22"/>
  <c r="D978" i="22"/>
  <c r="F978" i="22"/>
  <c r="B980" i="22"/>
  <c r="C979" i="22"/>
  <c r="H979" i="22"/>
  <c r="T980" i="22"/>
  <c r="V980" i="22"/>
  <c r="Y980" i="22"/>
  <c r="W981" i="22"/>
  <c r="S981" i="22"/>
  <c r="L980" i="22"/>
  <c r="K981" i="22"/>
  <c r="Q980" i="22"/>
  <c r="O981" i="22"/>
  <c r="AG979" i="22"/>
  <c r="AA980" i="22"/>
  <c r="AB979" i="22"/>
  <c r="AE978" i="22"/>
  <c r="AD978" i="22"/>
  <c r="AI981" i="22"/>
  <c r="AJ980" i="22"/>
  <c r="AO980" i="22"/>
  <c r="AM979" i="22"/>
  <c r="AL979" i="22"/>
  <c r="D979" i="22"/>
  <c r="F979" i="22"/>
  <c r="E979" i="22"/>
  <c r="C980" i="22"/>
  <c r="H980" i="22"/>
  <c r="B981" i="22"/>
  <c r="Y981" i="22"/>
  <c r="W982" i="22"/>
  <c r="S982" i="22"/>
  <c r="T981" i="22"/>
  <c r="V981" i="22"/>
  <c r="AG980" i="22"/>
  <c r="AA981" i="22"/>
  <c r="AB980" i="22"/>
  <c r="AD979" i="22"/>
  <c r="AE979" i="22"/>
  <c r="K982" i="22"/>
  <c r="L981" i="22"/>
  <c r="N981" i="22"/>
  <c r="Q981" i="22"/>
  <c r="O980" i="22"/>
  <c r="N980" i="22"/>
  <c r="AI982" i="22"/>
  <c r="AJ981" i="22"/>
  <c r="AO981" i="22"/>
  <c r="AM980" i="22"/>
  <c r="AL980" i="22"/>
  <c r="H981" i="22"/>
  <c r="B982" i="22"/>
  <c r="C981" i="22"/>
  <c r="F980" i="22"/>
  <c r="D980" i="22"/>
  <c r="E980" i="22"/>
  <c r="Y982" i="22"/>
  <c r="W983" i="22"/>
  <c r="S983" i="22"/>
  <c r="T982" i="22"/>
  <c r="V982" i="22"/>
  <c r="Q982" i="22"/>
  <c r="O983" i="22"/>
  <c r="L982" i="22"/>
  <c r="K983" i="22"/>
  <c r="AA982" i="22"/>
  <c r="AB981" i="22"/>
  <c r="AG981" i="22"/>
  <c r="AD980" i="22"/>
  <c r="AE980" i="22"/>
  <c r="AJ982" i="22"/>
  <c r="AI983" i="22"/>
  <c r="AO982" i="22"/>
  <c r="AM981" i="22"/>
  <c r="AL981" i="22"/>
  <c r="C982" i="22"/>
  <c r="H982" i="22"/>
  <c r="B983" i="22"/>
  <c r="D981" i="22"/>
  <c r="E981" i="22"/>
  <c r="F981" i="22"/>
  <c r="Y983" i="22"/>
  <c r="W984" i="22"/>
  <c r="S984" i="22"/>
  <c r="T983" i="22"/>
  <c r="V983" i="22"/>
  <c r="AJ983" i="22"/>
  <c r="AI984" i="22"/>
  <c r="AO983" i="22"/>
  <c r="O982" i="22"/>
  <c r="N982" i="22"/>
  <c r="AD981" i="22"/>
  <c r="AE981" i="22"/>
  <c r="K984" i="22"/>
  <c r="Q983" i="22"/>
  <c r="L983" i="22"/>
  <c r="N983" i="22"/>
  <c r="AM982" i="22"/>
  <c r="AL982" i="22"/>
  <c r="AB982" i="22"/>
  <c r="AG982" i="22"/>
  <c r="AA983" i="22"/>
  <c r="H983" i="22"/>
  <c r="C983" i="22"/>
  <c r="B984" i="22"/>
  <c r="E982" i="22"/>
  <c r="D982" i="22"/>
  <c r="F982" i="22"/>
  <c r="S985" i="22"/>
  <c r="T984" i="22"/>
  <c r="V984" i="22"/>
  <c r="Y984" i="22"/>
  <c r="W985" i="22"/>
  <c r="AD982" i="22"/>
  <c r="AE982" i="22"/>
  <c r="AI985" i="22"/>
  <c r="AJ984" i="22"/>
  <c r="AO984" i="22"/>
  <c r="AM983" i="22"/>
  <c r="AL983" i="22"/>
  <c r="L984" i="22"/>
  <c r="K985" i="22"/>
  <c r="Q984" i="22"/>
  <c r="O985" i="22"/>
  <c r="AB983" i="22"/>
  <c r="AA984" i="22"/>
  <c r="AG983" i="22"/>
  <c r="B985" i="22"/>
  <c r="C984" i="22"/>
  <c r="H984" i="22"/>
  <c r="F983" i="22"/>
  <c r="D983" i="22"/>
  <c r="E983" i="22"/>
  <c r="T985" i="22"/>
  <c r="V985" i="22"/>
  <c r="Y985" i="22"/>
  <c r="W986" i="22"/>
  <c r="S986" i="22"/>
  <c r="AD983" i="22"/>
  <c r="AE983" i="22"/>
  <c r="AG984" i="22"/>
  <c r="AA985" i="22"/>
  <c r="AB984" i="22"/>
  <c r="O984" i="22"/>
  <c r="N984" i="22"/>
  <c r="AI986" i="22"/>
  <c r="AJ985" i="22"/>
  <c r="AO985" i="22"/>
  <c r="K986" i="22"/>
  <c r="Q985" i="22"/>
  <c r="L985" i="22"/>
  <c r="N985" i="22"/>
  <c r="AM984" i="22"/>
  <c r="AL984" i="22"/>
  <c r="F984" i="22"/>
  <c r="E984" i="22"/>
  <c r="D984" i="22"/>
  <c r="B986" i="22"/>
  <c r="H985" i="22"/>
  <c r="C985" i="22"/>
  <c r="Y986" i="22"/>
  <c r="W987" i="22"/>
  <c r="T986" i="22"/>
  <c r="V986" i="22"/>
  <c r="S987" i="22"/>
  <c r="Q986" i="22"/>
  <c r="O987" i="22"/>
  <c r="L986" i="22"/>
  <c r="K987" i="22"/>
  <c r="AM985" i="22"/>
  <c r="AL985" i="22"/>
  <c r="AE984" i="22"/>
  <c r="AD984" i="22"/>
  <c r="AJ986" i="22"/>
  <c r="AI987" i="22"/>
  <c r="AO986" i="22"/>
  <c r="AA986" i="22"/>
  <c r="AB985" i="22"/>
  <c r="AG985" i="22"/>
  <c r="D985" i="22"/>
  <c r="F985" i="22"/>
  <c r="E985" i="22"/>
  <c r="H986" i="22"/>
  <c r="C986" i="22"/>
  <c r="B987" i="22"/>
  <c r="T987" i="22"/>
  <c r="V987" i="22"/>
  <c r="Y987" i="22"/>
  <c r="W988" i="22"/>
  <c r="S988" i="22"/>
  <c r="AE985" i="22"/>
  <c r="AD985" i="22"/>
  <c r="O986" i="22"/>
  <c r="N986" i="22"/>
  <c r="K988" i="22"/>
  <c r="L987" i="22"/>
  <c r="N987" i="22"/>
  <c r="Q987" i="22"/>
  <c r="AJ987" i="22"/>
  <c r="AI988" i="22"/>
  <c r="AO987" i="22"/>
  <c r="AM986" i="22"/>
  <c r="AL986" i="22"/>
  <c r="AA987" i="22"/>
  <c r="AG986" i="22"/>
  <c r="AB986" i="22"/>
  <c r="E986" i="22"/>
  <c r="D986" i="22"/>
  <c r="F986" i="22"/>
  <c r="B988" i="22"/>
  <c r="C987" i="22"/>
  <c r="H987" i="22"/>
  <c r="S989" i="22"/>
  <c r="T988" i="22"/>
  <c r="V988" i="22"/>
  <c r="Y988" i="22"/>
  <c r="W989" i="22"/>
  <c r="AD986" i="22"/>
  <c r="AE986" i="22"/>
  <c r="AA988" i="22"/>
  <c r="AB987" i="22"/>
  <c r="AG987" i="22"/>
  <c r="AM987" i="22"/>
  <c r="AL987" i="22"/>
  <c r="AI989" i="22"/>
  <c r="AJ988" i="22"/>
  <c r="AO988" i="22"/>
  <c r="L988" i="22"/>
  <c r="K989" i="22"/>
  <c r="Q988" i="22"/>
  <c r="O989" i="22"/>
  <c r="F987" i="22"/>
  <c r="E987" i="22"/>
  <c r="D987" i="22"/>
  <c r="B989" i="22"/>
  <c r="C988" i="22"/>
  <c r="H988" i="22"/>
  <c r="Y989" i="22"/>
  <c r="W990" i="22"/>
  <c r="S990" i="22"/>
  <c r="T989" i="22"/>
  <c r="V989" i="22"/>
  <c r="AM988" i="22"/>
  <c r="AL988" i="22"/>
  <c r="AB988" i="22"/>
  <c r="AG988" i="22"/>
  <c r="AA989" i="22"/>
  <c r="K990" i="22"/>
  <c r="L989" i="22"/>
  <c r="N989" i="22"/>
  <c r="Q989" i="22"/>
  <c r="AE987" i="22"/>
  <c r="AD987" i="22"/>
  <c r="AI990" i="22"/>
  <c r="AJ989" i="22"/>
  <c r="AO989" i="22"/>
  <c r="O988" i="22"/>
  <c r="N988" i="22"/>
  <c r="D988" i="22"/>
  <c r="F988" i="22"/>
  <c r="E988" i="22"/>
  <c r="H989" i="22"/>
  <c r="B990" i="22"/>
  <c r="C989" i="22"/>
  <c r="S991" i="22"/>
  <c r="Y990" i="22"/>
  <c r="W991" i="22"/>
  <c r="T990" i="22"/>
  <c r="V990" i="22"/>
  <c r="AM989" i="22"/>
  <c r="AL989" i="22"/>
  <c r="Q990" i="22"/>
  <c r="O991" i="22"/>
  <c r="K991" i="22"/>
  <c r="L990" i="22"/>
  <c r="AJ990" i="22"/>
  <c r="AI991" i="22"/>
  <c r="AO990" i="22"/>
  <c r="AB989" i="22"/>
  <c r="AG989" i="22"/>
  <c r="AA990" i="22"/>
  <c r="AD988" i="22"/>
  <c r="AE988" i="22"/>
  <c r="F989" i="22"/>
  <c r="D989" i="22"/>
  <c r="E989" i="22"/>
  <c r="B991" i="22"/>
  <c r="C990" i="22"/>
  <c r="H990" i="22"/>
  <c r="S992" i="22"/>
  <c r="Y991" i="22"/>
  <c r="W992" i="22"/>
  <c r="T991" i="22"/>
  <c r="V991" i="22"/>
  <c r="AG990" i="22"/>
  <c r="AA991" i="22"/>
  <c r="AB990" i="22"/>
  <c r="AJ991" i="22"/>
  <c r="AI992" i="22"/>
  <c r="AO991" i="22"/>
  <c r="K992" i="22"/>
  <c r="L991" i="22"/>
  <c r="N991" i="22"/>
  <c r="Q991" i="22"/>
  <c r="AM990" i="22"/>
  <c r="AL990" i="22"/>
  <c r="AE989" i="22"/>
  <c r="AD989" i="22"/>
  <c r="O990" i="22"/>
  <c r="N990" i="22"/>
  <c r="F990" i="22"/>
  <c r="E990" i="22"/>
  <c r="D990" i="22"/>
  <c r="B992" i="22"/>
  <c r="H991" i="22"/>
  <c r="C991" i="22"/>
  <c r="S993" i="22"/>
  <c r="Y992" i="22"/>
  <c r="W993" i="22"/>
  <c r="T992" i="22"/>
  <c r="V992" i="22"/>
  <c r="L992" i="22"/>
  <c r="K993" i="22"/>
  <c r="Q992" i="22"/>
  <c r="O993" i="22"/>
  <c r="AI993" i="22"/>
  <c r="AJ992" i="22"/>
  <c r="AO992" i="22"/>
  <c r="AG991" i="22"/>
  <c r="AA992" i="22"/>
  <c r="AB991" i="22"/>
  <c r="AD990" i="22"/>
  <c r="AE990" i="22"/>
  <c r="AM991" i="22"/>
  <c r="AL991" i="22"/>
  <c r="D991" i="22"/>
  <c r="F991" i="22"/>
  <c r="E991" i="22"/>
  <c r="B993" i="22"/>
  <c r="C992" i="22"/>
  <c r="H992" i="22"/>
  <c r="S994" i="22"/>
  <c r="T993" i="22"/>
  <c r="V993" i="22"/>
  <c r="Y993" i="22"/>
  <c r="W994" i="22"/>
  <c r="K994" i="22"/>
  <c r="L993" i="22"/>
  <c r="N993" i="22"/>
  <c r="Q993" i="22"/>
  <c r="O992" i="22"/>
  <c r="N992" i="22"/>
  <c r="AG992" i="22"/>
  <c r="AA993" i="22"/>
  <c r="AB992" i="22"/>
  <c r="AI994" i="22"/>
  <c r="AJ993" i="22"/>
  <c r="AO993" i="22"/>
  <c r="AE991" i="22"/>
  <c r="AD991" i="22"/>
  <c r="AM992" i="22"/>
  <c r="AL992" i="22"/>
  <c r="D992" i="22"/>
  <c r="E992" i="22"/>
  <c r="F992" i="22"/>
  <c r="B994" i="22"/>
  <c r="C993" i="22"/>
  <c r="H993" i="22"/>
  <c r="Y994" i="22"/>
  <c r="W995" i="22"/>
  <c r="S995" i="22"/>
  <c r="T994" i="22"/>
  <c r="V994" i="22"/>
  <c r="AE992" i="22"/>
  <c r="AD992" i="22"/>
  <c r="AB993" i="22"/>
  <c r="AA994" i="22"/>
  <c r="AG993" i="22"/>
  <c r="AJ994" i="22"/>
  <c r="AI995" i="22"/>
  <c r="AO994" i="22"/>
  <c r="AM993" i="22"/>
  <c r="AL993" i="22"/>
  <c r="Q994" i="22"/>
  <c r="O995" i="22"/>
  <c r="L994" i="22"/>
  <c r="K995" i="22"/>
  <c r="E993" i="22"/>
  <c r="F993" i="22"/>
  <c r="D993" i="22"/>
  <c r="B995" i="22"/>
  <c r="H994" i="22"/>
  <c r="C994" i="22"/>
  <c r="S996" i="22"/>
  <c r="T995" i="22"/>
  <c r="V995" i="22"/>
  <c r="Y995" i="22"/>
  <c r="W996" i="22"/>
  <c r="K996" i="22"/>
  <c r="Q995" i="22"/>
  <c r="L995" i="22"/>
  <c r="N995" i="22"/>
  <c r="AG994" i="22"/>
  <c r="AA995" i="22"/>
  <c r="AB994" i="22"/>
  <c r="O994" i="22"/>
  <c r="N994" i="22"/>
  <c r="AD993" i="22"/>
  <c r="AE993" i="22"/>
  <c r="AM994" i="22"/>
  <c r="AL994" i="22"/>
  <c r="AJ995" i="22"/>
  <c r="AI996" i="22"/>
  <c r="AO995" i="22"/>
  <c r="D994" i="22"/>
  <c r="E994" i="22"/>
  <c r="F994" i="22"/>
  <c r="B996" i="22"/>
  <c r="H995" i="22"/>
  <c r="C995" i="22"/>
  <c r="S997" i="22"/>
  <c r="T996" i="22"/>
  <c r="V996" i="22"/>
  <c r="Y996" i="22"/>
  <c r="W997" i="22"/>
  <c r="AM995" i="22"/>
  <c r="AL995" i="22"/>
  <c r="AD994" i="22"/>
  <c r="AE994" i="22"/>
  <c r="AG995" i="22"/>
  <c r="AA996" i="22"/>
  <c r="AB995" i="22"/>
  <c r="L996" i="22"/>
  <c r="K997" i="22"/>
  <c r="Q996" i="22"/>
  <c r="O997" i="22"/>
  <c r="AI997" i="22"/>
  <c r="AJ996" i="22"/>
  <c r="AO996" i="22"/>
  <c r="E995" i="22"/>
  <c r="F995" i="22"/>
  <c r="D995" i="22"/>
  <c r="B997" i="22"/>
  <c r="C996" i="22"/>
  <c r="H996" i="22"/>
  <c r="T997" i="22"/>
  <c r="V997" i="22"/>
  <c r="Y997" i="22"/>
  <c r="W998" i="22"/>
  <c r="S998" i="22"/>
  <c r="O996" i="22"/>
  <c r="N996" i="22"/>
  <c r="AB996" i="22"/>
  <c r="AA997" i="22"/>
  <c r="AG996" i="22"/>
  <c r="AM996" i="22"/>
  <c r="AL996" i="22"/>
  <c r="K998" i="22"/>
  <c r="L997" i="22"/>
  <c r="N997" i="22"/>
  <c r="Q997" i="22"/>
  <c r="AD995" i="22"/>
  <c r="AE995" i="22"/>
  <c r="AI998" i="22"/>
  <c r="AJ997" i="22"/>
  <c r="AO997" i="22"/>
  <c r="D996" i="22"/>
  <c r="E996" i="22"/>
  <c r="F996" i="22"/>
  <c r="C997" i="22"/>
  <c r="B998" i="22"/>
  <c r="H997" i="22"/>
  <c r="Y998" i="22"/>
  <c r="W999" i="22"/>
  <c r="S999" i="22"/>
  <c r="T998" i="22"/>
  <c r="V998" i="22"/>
  <c r="AE996" i="22"/>
  <c r="AD996" i="22"/>
  <c r="AM997" i="22"/>
  <c r="AL997" i="22"/>
  <c r="AJ998" i="22"/>
  <c r="AI999" i="22"/>
  <c r="AO998" i="22"/>
  <c r="Q998" i="22"/>
  <c r="O999" i="22"/>
  <c r="L998" i="22"/>
  <c r="K999" i="22"/>
  <c r="AB997" i="22"/>
  <c r="AA998" i="22"/>
  <c r="AG997" i="22"/>
  <c r="B999" i="22"/>
  <c r="H998" i="22"/>
  <c r="C998" i="22"/>
  <c r="E997" i="22"/>
  <c r="F997" i="22"/>
  <c r="D997" i="22"/>
  <c r="Y999" i="22"/>
  <c r="W1000" i="22"/>
  <c r="S1000" i="22"/>
  <c r="T999" i="22"/>
  <c r="V999" i="22"/>
  <c r="O998" i="22"/>
  <c r="N998" i="22"/>
  <c r="K1000" i="22"/>
  <c r="Q999" i="22"/>
  <c r="L999" i="22"/>
  <c r="N999" i="22"/>
  <c r="AM998" i="22"/>
  <c r="AL998" i="22"/>
  <c r="AA999" i="22"/>
  <c r="AG998" i="22"/>
  <c r="AB998" i="22"/>
  <c r="AD997" i="22"/>
  <c r="AE997" i="22"/>
  <c r="AJ999" i="22"/>
  <c r="AI1000" i="22"/>
  <c r="AO999" i="22"/>
  <c r="D998" i="22"/>
  <c r="F998" i="22"/>
  <c r="E998" i="22"/>
  <c r="B1000" i="22"/>
  <c r="H999" i="22"/>
  <c r="C999" i="22"/>
  <c r="S1001" i="22"/>
  <c r="T1000" i="22"/>
  <c r="V1000" i="22"/>
  <c r="Y1000" i="22"/>
  <c r="W1001" i="22"/>
  <c r="AG999" i="22"/>
  <c r="AA1000" i="22"/>
  <c r="AB999" i="22"/>
  <c r="L1000" i="22"/>
  <c r="K1001" i="22"/>
  <c r="Q1000" i="22"/>
  <c r="O1001" i="22"/>
  <c r="AM999" i="22"/>
  <c r="AL999" i="22"/>
  <c r="AI1001" i="22"/>
  <c r="AJ1000" i="22"/>
  <c r="AO1000" i="22"/>
  <c r="AE998" i="22"/>
  <c r="AD998" i="22"/>
  <c r="F999" i="22"/>
  <c r="D999" i="22"/>
  <c r="E999" i="22"/>
  <c r="C1000" i="22"/>
  <c r="H1000" i="22"/>
  <c r="B1001" i="22"/>
  <c r="S1002" i="22"/>
  <c r="Y1001" i="22"/>
  <c r="W1002" i="22"/>
  <c r="T1001" i="22"/>
  <c r="V1001" i="22"/>
  <c r="AE999" i="22"/>
  <c r="AD999" i="22"/>
  <c r="O1000" i="22"/>
  <c r="N1000" i="22"/>
  <c r="AG1000" i="22"/>
  <c r="AA1001" i="22"/>
  <c r="AB1000" i="22"/>
  <c r="AI1002" i="22"/>
  <c r="AJ1001" i="22"/>
  <c r="AO1001" i="22"/>
  <c r="AM1000" i="22"/>
  <c r="AL1000" i="22"/>
  <c r="K1002" i="22"/>
  <c r="Q1001" i="22"/>
  <c r="L1001" i="22"/>
  <c r="N1001" i="22"/>
  <c r="H1001" i="22"/>
  <c r="C1001" i="22"/>
  <c r="B1002" i="22"/>
  <c r="E1000" i="22"/>
  <c r="D1000" i="22"/>
  <c r="F1000" i="22"/>
  <c r="S1003" i="22"/>
  <c r="T1002" i="22"/>
  <c r="V1002" i="22"/>
  <c r="Y1002" i="22"/>
  <c r="W1003" i="22"/>
  <c r="AJ1002" i="22"/>
  <c r="AI1003" i="22"/>
  <c r="AO1002" i="22"/>
  <c r="Q1002" i="22"/>
  <c r="O1003" i="22"/>
  <c r="L1002" i="22"/>
  <c r="K1003" i="22"/>
  <c r="AM1001" i="22"/>
  <c r="AL1001" i="22"/>
  <c r="AB1001" i="22"/>
  <c r="AA1002" i="22"/>
  <c r="AG1001" i="22"/>
  <c r="AE1000" i="22"/>
  <c r="AD1000" i="22"/>
  <c r="B1003" i="22"/>
  <c r="C1002" i="22"/>
  <c r="H1002" i="22"/>
  <c r="F1001" i="22"/>
  <c r="E1001" i="22"/>
  <c r="D1001" i="22"/>
  <c r="T1003" i="22"/>
  <c r="V1003" i="22"/>
  <c r="Y1003" i="22"/>
  <c r="W1004" i="22"/>
  <c r="S1004" i="22"/>
  <c r="AJ1003" i="22"/>
  <c r="AI1004" i="22"/>
  <c r="AO1003" i="22"/>
  <c r="AE1001" i="22"/>
  <c r="AD1001" i="22"/>
  <c r="O1002" i="22"/>
  <c r="N1002" i="22"/>
  <c r="AM1002" i="22"/>
  <c r="AL1002" i="22"/>
  <c r="AB1002" i="22"/>
  <c r="AG1002" i="22"/>
  <c r="AA1003" i="22"/>
  <c r="K1004" i="22"/>
  <c r="L1003" i="22"/>
  <c r="N1003" i="22"/>
  <c r="Q1003" i="22"/>
  <c r="C1003" i="22"/>
  <c r="H1003" i="22"/>
  <c r="B1004" i="22"/>
  <c r="D1002" i="22"/>
  <c r="E1002" i="22"/>
  <c r="F1002" i="22"/>
  <c r="T1004" i="22"/>
  <c r="V1004" i="22"/>
  <c r="S1005" i="22"/>
  <c r="Y1004" i="22"/>
  <c r="W1005" i="22"/>
  <c r="AA1004" i="22"/>
  <c r="AG1003" i="22"/>
  <c r="AB1003" i="22"/>
  <c r="L1004" i="22"/>
  <c r="K1005" i="22"/>
  <c r="Q1004" i="22"/>
  <c r="O1005" i="22"/>
  <c r="AE1002" i="22"/>
  <c r="AD1002" i="22"/>
  <c r="AI1005" i="22"/>
  <c r="AJ1004" i="22"/>
  <c r="AO1004" i="22"/>
  <c r="AM1003" i="22"/>
  <c r="AL1003" i="22"/>
  <c r="C1004" i="22"/>
  <c r="H1004" i="22"/>
  <c r="B1005" i="22"/>
  <c r="D1003" i="22"/>
  <c r="F1003" i="22"/>
  <c r="E1003" i="22"/>
  <c r="Y1005" i="22"/>
  <c r="W1006" i="22"/>
  <c r="T1005" i="22"/>
  <c r="V1005" i="22"/>
  <c r="S1006" i="22"/>
  <c r="AA1005" i="22"/>
  <c r="AB1004" i="22"/>
  <c r="AG1004" i="22"/>
  <c r="AI1006" i="22"/>
  <c r="AJ1005" i="22"/>
  <c r="AO1005" i="22"/>
  <c r="AE1003" i="22"/>
  <c r="AD1003" i="22"/>
  <c r="K1006" i="22"/>
  <c r="L1005" i="22"/>
  <c r="N1005" i="22"/>
  <c r="Q1005" i="22"/>
  <c r="AM1004" i="22"/>
  <c r="AL1004" i="22"/>
  <c r="O1004" i="22"/>
  <c r="N1004" i="22"/>
  <c r="D1004" i="22"/>
  <c r="F1004" i="22"/>
  <c r="E1004" i="22"/>
  <c r="B1006" i="22"/>
  <c r="C1005" i="22"/>
  <c r="H1005" i="22"/>
  <c r="Y1006" i="22"/>
  <c r="W1007" i="22"/>
  <c r="T1006" i="22"/>
  <c r="V1006" i="22"/>
  <c r="S1007" i="22"/>
  <c r="AD1004" i="22"/>
  <c r="AE1004" i="22"/>
  <c r="AA1006" i="22"/>
  <c r="AB1005" i="22"/>
  <c r="AG1005" i="22"/>
  <c r="AJ1006" i="22"/>
  <c r="AI1007" i="22"/>
  <c r="AO1006" i="22"/>
  <c r="Q1006" i="22"/>
  <c r="O1007" i="22"/>
  <c r="K1007" i="22"/>
  <c r="L1006" i="22"/>
  <c r="AM1005" i="22"/>
  <c r="AL1005" i="22"/>
  <c r="F1005" i="22"/>
  <c r="D1005" i="22"/>
  <c r="E1005" i="22"/>
  <c r="H1006" i="22"/>
  <c r="B1007" i="22"/>
  <c r="C1006" i="22"/>
  <c r="S1008" i="22"/>
  <c r="Y1007" i="22"/>
  <c r="W1008" i="22"/>
  <c r="T1007" i="22"/>
  <c r="V1007" i="22"/>
  <c r="AB1006" i="22"/>
  <c r="AG1006" i="22"/>
  <c r="AA1007" i="22"/>
  <c r="AJ1007" i="22"/>
  <c r="AI1008" i="22"/>
  <c r="AO1007" i="22"/>
  <c r="AE1005" i="22"/>
  <c r="AD1005" i="22"/>
  <c r="K1008" i="22"/>
  <c r="Q1007" i="22"/>
  <c r="L1007" i="22"/>
  <c r="N1007" i="22"/>
  <c r="O1006" i="22"/>
  <c r="N1006" i="22"/>
  <c r="AM1006" i="22"/>
  <c r="AL1006" i="22"/>
  <c r="E1006" i="22"/>
  <c r="D1006" i="22"/>
  <c r="F1006" i="22"/>
  <c r="B1008" i="22"/>
  <c r="C1007" i="22"/>
  <c r="H1007" i="22"/>
  <c r="S1009" i="22"/>
  <c r="T1008" i="22"/>
  <c r="V1008" i="22"/>
  <c r="Y1008" i="22"/>
  <c r="W1009" i="22"/>
  <c r="L1008" i="22"/>
  <c r="K1009" i="22"/>
  <c r="Q1008" i="22"/>
  <c r="O1009" i="22"/>
  <c r="AM1007" i="22"/>
  <c r="AL1007" i="22"/>
  <c r="AB1007" i="22"/>
  <c r="AA1008" i="22"/>
  <c r="AG1007" i="22"/>
  <c r="AI1009" i="22"/>
  <c r="AJ1008" i="22"/>
  <c r="AO1008" i="22"/>
  <c r="AE1006" i="22"/>
  <c r="AD1006" i="22"/>
  <c r="E1007" i="22"/>
  <c r="F1007" i="22"/>
  <c r="D1007" i="22"/>
  <c r="H1008" i="22"/>
  <c r="C1008" i="22"/>
  <c r="B1009" i="22"/>
  <c r="T1009" i="22"/>
  <c r="V1009" i="22"/>
  <c r="S1010" i="22"/>
  <c r="Y1009" i="22"/>
  <c r="W1010" i="22"/>
  <c r="AA1009" i="22"/>
  <c r="AB1008" i="22"/>
  <c r="AG1008" i="22"/>
  <c r="K1010" i="22"/>
  <c r="Q1009" i="22"/>
  <c r="L1009" i="22"/>
  <c r="N1009" i="22"/>
  <c r="AD1007" i="22"/>
  <c r="AE1007" i="22"/>
  <c r="O1008" i="22"/>
  <c r="N1008" i="22"/>
  <c r="AI1010" i="22"/>
  <c r="AJ1009" i="22"/>
  <c r="AO1009" i="22"/>
  <c r="AM1008" i="22"/>
  <c r="AL1008" i="22"/>
  <c r="E1008" i="22"/>
  <c r="D1008" i="22"/>
  <c r="F1008" i="22"/>
  <c r="C1009" i="22"/>
  <c r="B1010" i="22"/>
  <c r="H1009" i="22"/>
  <c r="S1011" i="22"/>
  <c r="T1010" i="22"/>
  <c r="V1010" i="22"/>
  <c r="Y1010" i="22"/>
  <c r="W1011" i="22"/>
  <c r="AE1008" i="22"/>
  <c r="AD1008" i="22"/>
  <c r="AJ1010" i="22"/>
  <c r="AI1011" i="22"/>
  <c r="AO1010" i="22"/>
  <c r="AB1009" i="22"/>
  <c r="AG1009" i="22"/>
  <c r="AA1010" i="22"/>
  <c r="AM1009" i="22"/>
  <c r="AL1009" i="22"/>
  <c r="Q1010" i="22"/>
  <c r="O1011" i="22"/>
  <c r="L1010" i="22"/>
  <c r="K1011" i="22"/>
  <c r="B1011" i="22"/>
  <c r="C1010" i="22"/>
  <c r="H1010" i="22"/>
  <c r="F1009" i="22"/>
  <c r="E1009" i="22"/>
  <c r="D1009" i="22"/>
  <c r="T1011" i="22"/>
  <c r="V1011" i="22"/>
  <c r="Y1011" i="22"/>
  <c r="W1012" i="22"/>
  <c r="S1012" i="22"/>
  <c r="O1010" i="22"/>
  <c r="N1010" i="22"/>
  <c r="AM1010" i="22"/>
  <c r="AL1010" i="22"/>
  <c r="K1012" i="22"/>
  <c r="L1011" i="22"/>
  <c r="N1011" i="22"/>
  <c r="Q1011" i="22"/>
  <c r="AG1010" i="22"/>
  <c r="AA1011" i="22"/>
  <c r="AB1010" i="22"/>
  <c r="AJ1011" i="22"/>
  <c r="AI1012" i="22"/>
  <c r="AO1011" i="22"/>
  <c r="AE1009" i="22"/>
  <c r="AD1009" i="22"/>
  <c r="H1011" i="22"/>
  <c r="B1012" i="22"/>
  <c r="C1011" i="22"/>
  <c r="D1010" i="22"/>
  <c r="F1010" i="22"/>
  <c r="E1010" i="22"/>
  <c r="T1012" i="22"/>
  <c r="V1012" i="22"/>
  <c r="Y1012" i="22"/>
  <c r="W1013" i="22"/>
  <c r="S1013" i="22"/>
  <c r="AB1011" i="22"/>
  <c r="AG1011" i="22"/>
  <c r="AA1012" i="22"/>
  <c r="AD1010" i="22"/>
  <c r="AE1010" i="22"/>
  <c r="AM1011" i="22"/>
  <c r="AL1011" i="22"/>
  <c r="L1012" i="22"/>
  <c r="K1013" i="22"/>
  <c r="Q1012" i="22"/>
  <c r="O1013" i="22"/>
  <c r="AI1013" i="22"/>
  <c r="AJ1012" i="22"/>
  <c r="AO1012" i="22"/>
  <c r="B1013" i="22"/>
  <c r="H1012" i="22"/>
  <c r="C1012" i="22"/>
  <c r="D1011" i="22"/>
  <c r="F1011" i="22"/>
  <c r="E1011" i="22"/>
  <c r="S1014" i="22"/>
  <c r="Y1013" i="22"/>
  <c r="W1014" i="22"/>
  <c r="T1013" i="22"/>
  <c r="V1013" i="22"/>
  <c r="AD1011" i="22"/>
  <c r="AE1011" i="22"/>
  <c r="O1012" i="22"/>
  <c r="N1012" i="22"/>
  <c r="AM1012" i="22"/>
  <c r="AL1012" i="22"/>
  <c r="K1014" i="22"/>
  <c r="Q1013" i="22"/>
  <c r="L1013" i="22"/>
  <c r="N1013" i="22"/>
  <c r="AG1012" i="22"/>
  <c r="AA1013" i="22"/>
  <c r="AB1012" i="22"/>
  <c r="AI1014" i="22"/>
  <c r="AJ1013" i="22"/>
  <c r="AO1013" i="22"/>
  <c r="C1013" i="22"/>
  <c r="H1013" i="22"/>
  <c r="B1014" i="22"/>
  <c r="E1012" i="22"/>
  <c r="F1012" i="22"/>
  <c r="D1012" i="22"/>
  <c r="Y1014" i="22"/>
  <c r="W1015" i="22"/>
  <c r="T1014" i="22"/>
  <c r="V1014" i="22"/>
  <c r="S1015" i="22"/>
  <c r="AD1012" i="22"/>
  <c r="AE1012" i="22"/>
  <c r="AG1013" i="22"/>
  <c r="AA1014" i="22"/>
  <c r="AB1013" i="22"/>
  <c r="Q1014" i="22"/>
  <c r="O1015" i="22"/>
  <c r="L1014" i="22"/>
  <c r="K1015" i="22"/>
  <c r="AJ1014" i="22"/>
  <c r="AI1015" i="22"/>
  <c r="AO1014" i="22"/>
  <c r="AM1013" i="22"/>
  <c r="AL1013" i="22"/>
  <c r="F1013" i="22"/>
  <c r="D1013" i="22"/>
  <c r="E1013" i="22"/>
  <c r="H1014" i="22"/>
  <c r="B1015" i="22"/>
  <c r="C1014" i="22"/>
  <c r="S1016" i="22"/>
  <c r="T1015" i="22"/>
  <c r="V1015" i="22"/>
  <c r="Y1015" i="22"/>
  <c r="W1016" i="22"/>
  <c r="AM1014" i="22"/>
  <c r="AL1014" i="22"/>
  <c r="AJ1015" i="22"/>
  <c r="AI1016" i="22"/>
  <c r="AO1015" i="22"/>
  <c r="AA1015" i="22"/>
  <c r="AB1014" i="22"/>
  <c r="AG1014" i="22"/>
  <c r="O1014" i="22"/>
  <c r="N1014" i="22"/>
  <c r="K1016" i="22"/>
  <c r="L1015" i="22"/>
  <c r="N1015" i="22"/>
  <c r="Q1015" i="22"/>
  <c r="AE1013" i="22"/>
  <c r="AD1013" i="22"/>
  <c r="B1016" i="22"/>
  <c r="C1015" i="22"/>
  <c r="H1015" i="22"/>
  <c r="F1014" i="22"/>
  <c r="E1014" i="22"/>
  <c r="D1014" i="22"/>
  <c r="Y1016" i="22"/>
  <c r="W1017" i="22"/>
  <c r="T1016" i="22"/>
  <c r="V1016" i="22"/>
  <c r="S1017" i="22"/>
  <c r="L1016" i="22"/>
  <c r="K1017" i="22"/>
  <c r="Q1016" i="22"/>
  <c r="O1017" i="22"/>
  <c r="AM1015" i="22"/>
  <c r="AL1015" i="22"/>
  <c r="AI1017" i="22"/>
  <c r="AJ1016" i="22"/>
  <c r="AO1016" i="22"/>
  <c r="AE1014" i="22"/>
  <c r="AD1014" i="22"/>
  <c r="AG1015" i="22"/>
  <c r="AA1016" i="22"/>
  <c r="AB1015" i="22"/>
  <c r="D1015" i="22"/>
  <c r="F1015" i="22"/>
  <c r="E1015" i="22"/>
  <c r="C1016" i="22"/>
  <c r="H1016" i="22"/>
  <c r="B1017" i="22"/>
  <c r="Y1017" i="22"/>
  <c r="W1018" i="22"/>
  <c r="T1017" i="22"/>
  <c r="V1017" i="22"/>
  <c r="S1018" i="22"/>
  <c r="O1016" i="22"/>
  <c r="N1016" i="22"/>
  <c r="AA1017" i="22"/>
  <c r="AB1016" i="22"/>
  <c r="AG1016" i="22"/>
  <c r="AI1018" i="22"/>
  <c r="AJ1017" i="22"/>
  <c r="AO1017" i="22"/>
  <c r="K1018" i="22"/>
  <c r="Q1017" i="22"/>
  <c r="L1017" i="22"/>
  <c r="N1017" i="22"/>
  <c r="AD1015" i="22"/>
  <c r="AE1015" i="22"/>
  <c r="AM1016" i="22"/>
  <c r="AL1016" i="22"/>
  <c r="B1018" i="22"/>
  <c r="H1017" i="22"/>
  <c r="C1017" i="22"/>
  <c r="E1016" i="22"/>
  <c r="D1016" i="22"/>
  <c r="F1016" i="22"/>
  <c r="S1019" i="22"/>
  <c r="T1018" i="22"/>
  <c r="V1018" i="22"/>
  <c r="Y1018" i="22"/>
  <c r="W1019" i="22"/>
  <c r="AM1017" i="22"/>
  <c r="AL1017" i="22"/>
  <c r="AB1017" i="22"/>
  <c r="AA1018" i="22"/>
  <c r="AG1017" i="22"/>
  <c r="Q1018" i="22"/>
  <c r="O1019" i="22"/>
  <c r="L1018" i="22"/>
  <c r="K1019" i="22"/>
  <c r="AE1016" i="22"/>
  <c r="AD1016" i="22"/>
  <c r="AJ1018" i="22"/>
  <c r="AI1019" i="22"/>
  <c r="AO1018" i="22"/>
  <c r="H1018" i="22"/>
  <c r="B1019" i="22"/>
  <c r="C1018" i="22"/>
  <c r="F1017" i="22"/>
  <c r="E1017" i="22"/>
  <c r="D1017" i="22"/>
  <c r="T1019" i="22"/>
  <c r="V1019" i="22"/>
  <c r="Y1019" i="22"/>
  <c r="W1020" i="22"/>
  <c r="S1020" i="22"/>
  <c r="AJ1019" i="22"/>
  <c r="AI1020" i="22"/>
  <c r="AO1019" i="22"/>
  <c r="O1018" i="22"/>
  <c r="N1018" i="22"/>
  <c r="AD1017" i="22"/>
  <c r="AE1017" i="22"/>
  <c r="K1020" i="22"/>
  <c r="L1019" i="22"/>
  <c r="N1019" i="22"/>
  <c r="Q1019" i="22"/>
  <c r="AG1018" i="22"/>
  <c r="AA1019" i="22"/>
  <c r="AB1018" i="22"/>
  <c r="AM1018" i="22"/>
  <c r="AL1018" i="22"/>
  <c r="C1019" i="22"/>
  <c r="B1020" i="22"/>
  <c r="H1019" i="22"/>
  <c r="E1018" i="22"/>
  <c r="F1018" i="22"/>
  <c r="D1018" i="22"/>
  <c r="T1020" i="22"/>
  <c r="V1020" i="22"/>
  <c r="Y1020" i="22"/>
  <c r="W1021" i="22"/>
  <c r="S1021" i="22"/>
  <c r="AI1021" i="22"/>
  <c r="AJ1020" i="22"/>
  <c r="AO1020" i="22"/>
  <c r="AM1019" i="22"/>
  <c r="AL1019" i="22"/>
  <c r="AE1018" i="22"/>
  <c r="AD1018" i="22"/>
  <c r="AA1020" i="22"/>
  <c r="AB1019" i="22"/>
  <c r="AG1019" i="22"/>
  <c r="L1020" i="22"/>
  <c r="K1021" i="22"/>
  <c r="Q1020" i="22"/>
  <c r="O1021" i="22"/>
  <c r="D1019" i="22"/>
  <c r="F1019" i="22"/>
  <c r="E1019" i="22"/>
  <c r="C1020" i="22"/>
  <c r="H1020" i="22"/>
  <c r="B1021" i="22"/>
  <c r="Y1021" i="22"/>
  <c r="W1022" i="22"/>
  <c r="S1022" i="22"/>
  <c r="T1021" i="22"/>
  <c r="V1021" i="22"/>
  <c r="AM1020" i="22"/>
  <c r="AL1020" i="22"/>
  <c r="AE1019" i="22"/>
  <c r="AD1019" i="22"/>
  <c r="AA1021" i="22"/>
  <c r="AB1020" i="22"/>
  <c r="AG1020" i="22"/>
  <c r="K1022" i="22"/>
  <c r="L1021" i="22"/>
  <c r="N1021" i="22"/>
  <c r="Q1021" i="22"/>
  <c r="O1020" i="22"/>
  <c r="N1020" i="22"/>
  <c r="AI1022" i="22"/>
  <c r="AJ1021" i="22"/>
  <c r="AO1021" i="22"/>
  <c r="C1021" i="22"/>
  <c r="B1022" i="22"/>
  <c r="H1021" i="22"/>
  <c r="F1020" i="22"/>
  <c r="D1020" i="22"/>
  <c r="E1020" i="22"/>
  <c r="Y1022" i="22"/>
  <c r="W1023" i="22"/>
  <c r="S1023" i="22"/>
  <c r="T1022" i="22"/>
  <c r="V1022" i="22"/>
  <c r="Q1022" i="22"/>
  <c r="O1023" i="22"/>
  <c r="K1023" i="22"/>
  <c r="L1022" i="22"/>
  <c r="AE1020" i="22"/>
  <c r="AD1020" i="22"/>
  <c r="AJ1022" i="22"/>
  <c r="AI1023" i="22"/>
  <c r="AO1022" i="22"/>
  <c r="AM1021" i="22"/>
  <c r="AL1021" i="22"/>
  <c r="AB1021" i="22"/>
  <c r="AA1022" i="22"/>
  <c r="AG1021" i="22"/>
  <c r="C1022" i="22"/>
  <c r="H1022" i="22"/>
  <c r="B1023" i="22"/>
  <c r="F1021" i="22"/>
  <c r="D1021" i="22"/>
  <c r="E1021" i="22"/>
  <c r="S1024" i="22"/>
  <c r="Y1023" i="22"/>
  <c r="W1024" i="22"/>
  <c r="T1023" i="22"/>
  <c r="V1023" i="22"/>
  <c r="AG1022" i="22"/>
  <c r="AA1023" i="22"/>
  <c r="AB1022" i="22"/>
  <c r="AJ1023" i="22"/>
  <c r="AI1024" i="22"/>
  <c r="AO1023" i="22"/>
  <c r="K1024" i="22"/>
  <c r="L1023" i="22"/>
  <c r="N1023" i="22"/>
  <c r="Q1023" i="22"/>
  <c r="O1022" i="22"/>
  <c r="N1022" i="22"/>
  <c r="AE1021" i="22"/>
  <c r="AD1021" i="22"/>
  <c r="AM1022" i="22"/>
  <c r="AL1022" i="22"/>
  <c r="B1024" i="22"/>
  <c r="H1023" i="22"/>
  <c r="C1023" i="22"/>
  <c r="F1022" i="22"/>
  <c r="E1022" i="22"/>
  <c r="D1022" i="22"/>
  <c r="Y1024" i="22"/>
  <c r="W1025" i="22"/>
  <c r="S1025" i="22"/>
  <c r="T1024" i="22"/>
  <c r="V1024" i="22"/>
  <c r="AA1024" i="22"/>
  <c r="AG1023" i="22"/>
  <c r="AB1023" i="22"/>
  <c r="L1024" i="22"/>
  <c r="K1025" i="22"/>
  <c r="Q1024" i="22"/>
  <c r="O1025" i="22"/>
  <c r="AD1022" i="22"/>
  <c r="AE1022" i="22"/>
  <c r="AI1025" i="22"/>
  <c r="AJ1024" i="22"/>
  <c r="AO1024" i="22"/>
  <c r="AM1023" i="22"/>
  <c r="AL1023" i="22"/>
  <c r="E1023" i="22"/>
  <c r="F1023" i="22"/>
  <c r="D1023" i="22"/>
  <c r="H1024" i="22"/>
  <c r="B1025" i="22"/>
  <c r="C1024" i="22"/>
  <c r="T1025" i="22"/>
  <c r="V1025" i="22"/>
  <c r="Y1025" i="22"/>
  <c r="W1026" i="22"/>
  <c r="S1026" i="22"/>
  <c r="O1024" i="22"/>
  <c r="N1024" i="22"/>
  <c r="AI1026" i="22"/>
  <c r="AJ1025" i="22"/>
  <c r="AO1025" i="22"/>
  <c r="K1026" i="22"/>
  <c r="L1025" i="22"/>
  <c r="N1025" i="22"/>
  <c r="Q1025" i="22"/>
  <c r="AG1024" i="22"/>
  <c r="AA1025" i="22"/>
  <c r="AB1024" i="22"/>
  <c r="AD1023" i="22"/>
  <c r="AE1023" i="22"/>
  <c r="AM1024" i="22"/>
  <c r="AL1024" i="22"/>
  <c r="C1025" i="22"/>
  <c r="B1026" i="22"/>
  <c r="H1025" i="22"/>
  <c r="E1024" i="22"/>
  <c r="D1024" i="22"/>
  <c r="F1024" i="22"/>
  <c r="T1026" i="22"/>
  <c r="V1026" i="22"/>
  <c r="S1027" i="22"/>
  <c r="Y1026" i="22"/>
  <c r="W1027" i="22"/>
  <c r="AB1025" i="22"/>
  <c r="AA1026" i="22"/>
  <c r="AG1025" i="22"/>
  <c r="AD1024" i="22"/>
  <c r="AE1024" i="22"/>
  <c r="Q1026" i="22"/>
  <c r="O1027" i="22"/>
  <c r="L1026" i="22"/>
  <c r="K1027" i="22"/>
  <c r="AJ1026" i="22"/>
  <c r="AI1027" i="22"/>
  <c r="AO1026" i="22"/>
  <c r="AM1025" i="22"/>
  <c r="AL1025" i="22"/>
  <c r="F1025" i="22"/>
  <c r="E1025" i="22"/>
  <c r="D1025" i="22"/>
  <c r="C1026" i="22"/>
  <c r="H1026" i="22"/>
  <c r="B1027" i="22"/>
  <c r="S1028" i="22"/>
  <c r="T1027" i="22"/>
  <c r="V1027" i="22"/>
  <c r="Y1027" i="22"/>
  <c r="W1028" i="22"/>
  <c r="AE1025" i="22"/>
  <c r="AD1025" i="22"/>
  <c r="O1026" i="22"/>
  <c r="N1026" i="22"/>
  <c r="AG1026" i="22"/>
  <c r="AA1027" i="22"/>
  <c r="AB1026" i="22"/>
  <c r="AM1026" i="22"/>
  <c r="AL1026" i="22"/>
  <c r="K1028" i="22"/>
  <c r="L1027" i="22"/>
  <c r="N1027" i="22"/>
  <c r="Q1027" i="22"/>
  <c r="AJ1027" i="22"/>
  <c r="AI1028" i="22"/>
  <c r="AO1027" i="22"/>
  <c r="B1028" i="22"/>
  <c r="H1027" i="22"/>
  <c r="C1027" i="22"/>
  <c r="F1026" i="22"/>
  <c r="E1026" i="22"/>
  <c r="D1026" i="22"/>
  <c r="T1028" i="22"/>
  <c r="V1028" i="22"/>
  <c r="S1029" i="22"/>
  <c r="Y1028" i="22"/>
  <c r="W1029" i="22"/>
  <c r="AG1027" i="22"/>
  <c r="AA1028" i="22"/>
  <c r="AB1027" i="22"/>
  <c r="AD1026" i="22"/>
  <c r="AE1026" i="22"/>
  <c r="AM1027" i="22"/>
  <c r="AL1027" i="22"/>
  <c r="AI1029" i="22"/>
  <c r="AJ1028" i="22"/>
  <c r="AO1028" i="22"/>
  <c r="L1028" i="22"/>
  <c r="K1029" i="22"/>
  <c r="Q1028" i="22"/>
  <c r="O1029" i="22"/>
  <c r="E1027" i="22"/>
  <c r="F1027" i="22"/>
  <c r="D1027" i="22"/>
  <c r="B1029" i="22"/>
  <c r="C1028" i="22"/>
  <c r="H1028" i="22"/>
  <c r="S1030" i="22"/>
  <c r="T1029" i="22"/>
  <c r="V1029" i="22"/>
  <c r="Y1029" i="22"/>
  <c r="W1030" i="22"/>
  <c r="AI1030" i="22"/>
  <c r="AJ1029" i="22"/>
  <c r="AO1029" i="22"/>
  <c r="AB1028" i="22"/>
  <c r="AA1029" i="22"/>
  <c r="AG1028" i="22"/>
  <c r="K1030" i="22"/>
  <c r="Q1029" i="22"/>
  <c r="L1029" i="22"/>
  <c r="N1029" i="22"/>
  <c r="AM1028" i="22"/>
  <c r="AL1028" i="22"/>
  <c r="AE1027" i="22"/>
  <c r="AD1027" i="22"/>
  <c r="O1028" i="22"/>
  <c r="N1028" i="22"/>
  <c r="F1028" i="22"/>
  <c r="E1028" i="22"/>
  <c r="D1028" i="22"/>
  <c r="B1030" i="22"/>
  <c r="C1029" i="22"/>
  <c r="H1029" i="22"/>
  <c r="T1030" i="22"/>
  <c r="V1030" i="22"/>
  <c r="S1031" i="22"/>
  <c r="Y1030" i="22"/>
  <c r="W1031" i="22"/>
  <c r="Q1030" i="22"/>
  <c r="O1031" i="22"/>
  <c r="L1030" i="22"/>
  <c r="K1031" i="22"/>
  <c r="AM1029" i="22"/>
  <c r="AL1029" i="22"/>
  <c r="AE1028" i="22"/>
  <c r="AD1028" i="22"/>
  <c r="AB1029" i="22"/>
  <c r="AG1029" i="22"/>
  <c r="AA1030" i="22"/>
  <c r="AJ1030" i="22"/>
  <c r="AI1031" i="22"/>
  <c r="AO1030" i="22"/>
  <c r="F1029" i="22"/>
  <c r="D1029" i="22"/>
  <c r="E1029" i="22"/>
  <c r="H1030" i="22"/>
  <c r="B1031" i="22"/>
  <c r="C1030" i="22"/>
  <c r="T1031" i="22"/>
  <c r="V1031" i="22"/>
  <c r="Y1031" i="22"/>
  <c r="W1032" i="22"/>
  <c r="S1032" i="22"/>
  <c r="O1030" i="22"/>
  <c r="N1030" i="22"/>
  <c r="K1032" i="22"/>
  <c r="Q1031" i="22"/>
  <c r="L1031" i="22"/>
  <c r="N1031" i="22"/>
  <c r="AJ1031" i="22"/>
  <c r="AI1032" i="22"/>
  <c r="AO1031" i="22"/>
  <c r="AD1029" i="22"/>
  <c r="AE1029" i="22"/>
  <c r="AG1030" i="22"/>
  <c r="AA1031" i="22"/>
  <c r="AB1030" i="22"/>
  <c r="AM1030" i="22"/>
  <c r="AL1030" i="22"/>
  <c r="B1032" i="22"/>
  <c r="C1031" i="22"/>
  <c r="H1031" i="22"/>
  <c r="E1030" i="22"/>
  <c r="D1030" i="22"/>
  <c r="F1030" i="22"/>
  <c r="Y1032" i="22"/>
  <c r="W1033" i="22"/>
  <c r="S1033" i="22"/>
  <c r="T1032" i="22"/>
  <c r="V1032" i="22"/>
  <c r="AM1031" i="22"/>
  <c r="AL1031" i="22"/>
  <c r="AA1032" i="22"/>
  <c r="AB1031" i="22"/>
  <c r="AG1031" i="22"/>
  <c r="AD1030" i="22"/>
  <c r="AE1030" i="22"/>
  <c r="AI1033" i="22"/>
  <c r="AJ1032" i="22"/>
  <c r="AO1032" i="22"/>
  <c r="L1032" i="22"/>
  <c r="K1033" i="22"/>
  <c r="Q1032" i="22"/>
  <c r="O1033" i="22"/>
  <c r="B1033" i="22"/>
  <c r="H1032" i="22"/>
  <c r="C1032" i="22"/>
  <c r="F1031" i="22"/>
  <c r="D1031" i="22"/>
  <c r="E1031" i="22"/>
  <c r="Y1033" i="22"/>
  <c r="W1034" i="22"/>
  <c r="S1034" i="22"/>
  <c r="T1033" i="22"/>
  <c r="V1033" i="22"/>
  <c r="K1034" i="22"/>
  <c r="L1033" i="22"/>
  <c r="N1033" i="22"/>
  <c r="Q1033" i="22"/>
  <c r="AM1032" i="22"/>
  <c r="AL1032" i="22"/>
  <c r="AI1034" i="22"/>
  <c r="AJ1033" i="22"/>
  <c r="AO1033" i="22"/>
  <c r="AE1031" i="22"/>
  <c r="AD1031" i="22"/>
  <c r="O1032" i="22"/>
  <c r="N1032" i="22"/>
  <c r="AB1032" i="22"/>
  <c r="AG1032" i="22"/>
  <c r="AA1033" i="22"/>
  <c r="D1032" i="22"/>
  <c r="F1032" i="22"/>
  <c r="E1032" i="22"/>
  <c r="C1033" i="22"/>
  <c r="B1034" i="22"/>
  <c r="H1033" i="22"/>
  <c r="Y1034" i="22"/>
  <c r="W1035" i="22"/>
  <c r="T1034" i="22"/>
  <c r="V1034" i="22"/>
  <c r="S1035" i="22"/>
  <c r="AJ1034" i="22"/>
  <c r="AI1035" i="22"/>
  <c r="AO1034" i="22"/>
  <c r="AD1032" i="22"/>
  <c r="AE1032" i="22"/>
  <c r="AM1033" i="22"/>
  <c r="AL1033" i="22"/>
  <c r="Q1034" i="22"/>
  <c r="O1035" i="22"/>
  <c r="L1034" i="22"/>
  <c r="K1035" i="22"/>
  <c r="AA1034" i="22"/>
  <c r="AG1033" i="22"/>
  <c r="AB1033" i="22"/>
  <c r="B1035" i="22"/>
  <c r="H1034" i="22"/>
  <c r="C1034" i="22"/>
  <c r="E1033" i="22"/>
  <c r="F1033" i="22"/>
  <c r="D1033" i="22"/>
  <c r="S1036" i="22"/>
  <c r="T1035" i="22"/>
  <c r="V1035" i="22"/>
  <c r="Y1035" i="22"/>
  <c r="W1036" i="22"/>
  <c r="AE1033" i="22"/>
  <c r="AD1033" i="22"/>
  <c r="O1034" i="22"/>
  <c r="N1034" i="22"/>
  <c r="K1036" i="22"/>
  <c r="Q1035" i="22"/>
  <c r="L1035" i="22"/>
  <c r="N1035" i="22"/>
  <c r="AJ1035" i="22"/>
  <c r="AI1036" i="22"/>
  <c r="AO1035" i="22"/>
  <c r="AA1035" i="22"/>
  <c r="AB1034" i="22"/>
  <c r="AG1034" i="22"/>
  <c r="AM1034" i="22"/>
  <c r="AL1034" i="22"/>
  <c r="B1036" i="22"/>
  <c r="H1035" i="22"/>
  <c r="C1035" i="22"/>
  <c r="E1034" i="22"/>
  <c r="F1034" i="22"/>
  <c r="D1034" i="22"/>
  <c r="Y1036" i="22"/>
  <c r="W1037" i="22"/>
  <c r="S1037" i="22"/>
  <c r="T1036" i="22"/>
  <c r="V1036" i="22"/>
  <c r="AD1034" i="22"/>
  <c r="AE1034" i="22"/>
  <c r="AM1035" i="22"/>
  <c r="AL1035" i="22"/>
  <c r="AI1037" i="22"/>
  <c r="AJ1036" i="22"/>
  <c r="AO1036" i="22"/>
  <c r="L1036" i="22"/>
  <c r="K1037" i="22"/>
  <c r="Q1036" i="22"/>
  <c r="O1037" i="22"/>
  <c r="AB1035" i="22"/>
  <c r="AG1035" i="22"/>
  <c r="AA1036" i="22"/>
  <c r="H1036" i="22"/>
  <c r="C1036" i="22"/>
  <c r="B1037" i="22"/>
  <c r="E1035" i="22"/>
  <c r="F1035" i="22"/>
  <c r="D1035" i="22"/>
  <c r="S1038" i="22"/>
  <c r="T1037" i="22"/>
  <c r="V1037" i="22"/>
  <c r="Y1037" i="22"/>
  <c r="W1038" i="22"/>
  <c r="K1038" i="22"/>
  <c r="L1037" i="22"/>
  <c r="N1037" i="22"/>
  <c r="Q1037" i="22"/>
  <c r="AM1036" i="22"/>
  <c r="AL1036" i="22"/>
  <c r="AI1038" i="22"/>
  <c r="AJ1037" i="22"/>
  <c r="AO1037" i="22"/>
  <c r="AA1037" i="22"/>
  <c r="AG1036" i="22"/>
  <c r="AB1036" i="22"/>
  <c r="AD1035" i="22"/>
  <c r="AE1035" i="22"/>
  <c r="O1036" i="22"/>
  <c r="N1036" i="22"/>
  <c r="F1036" i="22"/>
  <c r="E1036" i="22"/>
  <c r="D1036" i="22"/>
  <c r="C1037" i="22"/>
  <c r="H1037" i="22"/>
  <c r="B1038" i="22"/>
  <c r="Y1038" i="22"/>
  <c r="W1039" i="22"/>
  <c r="S1039" i="22"/>
  <c r="T1038" i="22"/>
  <c r="V1038" i="22"/>
  <c r="AJ1038" i="22"/>
  <c r="AI1039" i="22"/>
  <c r="AO1038" i="22"/>
  <c r="AM1037" i="22"/>
  <c r="AL1037" i="22"/>
  <c r="AE1036" i="22"/>
  <c r="AD1036" i="22"/>
  <c r="Q1038" i="22"/>
  <c r="O1039" i="22"/>
  <c r="K1039" i="22"/>
  <c r="L1038" i="22"/>
  <c r="AG1037" i="22"/>
  <c r="AB1037" i="22"/>
  <c r="AA1038" i="22"/>
  <c r="C1038" i="22"/>
  <c r="B1039" i="22"/>
  <c r="H1038" i="22"/>
  <c r="F1037" i="22"/>
  <c r="E1037" i="22"/>
  <c r="D1037" i="22"/>
  <c r="T1039" i="22"/>
  <c r="V1039" i="22"/>
  <c r="Y1039" i="22"/>
  <c r="W1040" i="22"/>
  <c r="S1040" i="22"/>
  <c r="O1038" i="22"/>
  <c r="N1038" i="22"/>
  <c r="AM1038" i="22"/>
  <c r="AL1038" i="22"/>
  <c r="AG1038" i="22"/>
  <c r="AB1038" i="22"/>
  <c r="AA1039" i="22"/>
  <c r="AJ1039" i="22"/>
  <c r="AI1040" i="22"/>
  <c r="AO1039" i="22"/>
  <c r="AD1037" i="22"/>
  <c r="AE1037" i="22"/>
  <c r="K1040" i="22"/>
  <c r="L1039" i="22"/>
  <c r="N1039" i="22"/>
  <c r="Q1039" i="22"/>
  <c r="B1040" i="22"/>
  <c r="C1039" i="22"/>
  <c r="H1039" i="22"/>
  <c r="F1038" i="22"/>
  <c r="D1038" i="22"/>
  <c r="E1038" i="22"/>
  <c r="Y1040" i="22"/>
  <c r="W1041" i="22"/>
  <c r="S1041" i="22"/>
  <c r="T1040" i="22"/>
  <c r="V1040" i="22"/>
  <c r="AD1038" i="22"/>
  <c r="AE1038" i="22"/>
  <c r="L1040" i="22"/>
  <c r="K1041" i="22"/>
  <c r="Q1040" i="22"/>
  <c r="O1041" i="22"/>
  <c r="AM1039" i="22"/>
  <c r="AL1039" i="22"/>
  <c r="AA1040" i="22"/>
  <c r="AG1039" i="22"/>
  <c r="AB1039" i="22"/>
  <c r="AI1041" i="22"/>
  <c r="AJ1040" i="22"/>
  <c r="AO1040" i="22"/>
  <c r="C1040" i="22"/>
  <c r="B1041" i="22"/>
  <c r="H1040" i="22"/>
  <c r="F1039" i="22"/>
  <c r="D1039" i="22"/>
  <c r="E1039" i="22"/>
  <c r="S1042" i="22"/>
  <c r="T1041" i="22"/>
  <c r="V1041" i="22"/>
  <c r="Y1041" i="22"/>
  <c r="W1042" i="22"/>
  <c r="AG1040" i="22"/>
  <c r="AA1041" i="22"/>
  <c r="AB1040" i="22"/>
  <c r="AM1040" i="22"/>
  <c r="AL1040" i="22"/>
  <c r="K1042" i="22"/>
  <c r="Q1041" i="22"/>
  <c r="L1041" i="22"/>
  <c r="N1041" i="22"/>
  <c r="AD1039" i="22"/>
  <c r="AE1039" i="22"/>
  <c r="AI1042" i="22"/>
  <c r="AJ1041" i="22"/>
  <c r="AO1041" i="22"/>
  <c r="O1040" i="22"/>
  <c r="N1040" i="22"/>
  <c r="F1040" i="22"/>
  <c r="D1040" i="22"/>
  <c r="E1040" i="22"/>
  <c r="H1041" i="22"/>
  <c r="B1042" i="22"/>
  <c r="C1041" i="22"/>
  <c r="T1042" i="22"/>
  <c r="V1042" i="22"/>
  <c r="Y1042" i="22"/>
  <c r="W1043" i="22"/>
  <c r="S1043" i="22"/>
  <c r="AB1041" i="22"/>
  <c r="AG1041" i="22"/>
  <c r="AA1042" i="22"/>
  <c r="Q1042" i="22"/>
  <c r="O1043" i="22"/>
  <c r="L1042" i="22"/>
  <c r="K1043" i="22"/>
  <c r="AE1040" i="22"/>
  <c r="AD1040" i="22"/>
  <c r="AM1041" i="22"/>
  <c r="AL1041" i="22"/>
  <c r="AJ1042" i="22"/>
  <c r="AI1043" i="22"/>
  <c r="AO1042" i="22"/>
  <c r="B1043" i="22"/>
  <c r="H1042" i="22"/>
  <c r="C1042" i="22"/>
  <c r="E1041" i="22"/>
  <c r="F1041" i="22"/>
  <c r="D1041" i="22"/>
  <c r="T1043" i="22"/>
  <c r="V1043" i="22"/>
  <c r="Y1043" i="22"/>
  <c r="W1044" i="22"/>
  <c r="S1044" i="22"/>
  <c r="AM1042" i="22"/>
  <c r="AL1042" i="22"/>
  <c r="AJ1043" i="22"/>
  <c r="AI1044" i="22"/>
  <c r="AO1043" i="22"/>
  <c r="AA1043" i="22"/>
  <c r="AB1042" i="22"/>
  <c r="AG1042" i="22"/>
  <c r="O1042" i="22"/>
  <c r="N1042" i="22"/>
  <c r="K1044" i="22"/>
  <c r="L1043" i="22"/>
  <c r="N1043" i="22"/>
  <c r="Q1043" i="22"/>
  <c r="AE1041" i="22"/>
  <c r="AD1041" i="22"/>
  <c r="B1044" i="22"/>
  <c r="C1043" i="22"/>
  <c r="H1043" i="22"/>
  <c r="F1042" i="22"/>
  <c r="D1042" i="22"/>
  <c r="E1042" i="22"/>
  <c r="S1045" i="22"/>
  <c r="Y1044" i="22"/>
  <c r="W1045" i="22"/>
  <c r="T1044" i="22"/>
  <c r="V1044" i="22"/>
  <c r="AA1044" i="22"/>
  <c r="AG1043" i="22"/>
  <c r="AB1043" i="22"/>
  <c r="AE1042" i="22"/>
  <c r="AD1042" i="22"/>
  <c r="AM1043" i="22"/>
  <c r="AL1043" i="22"/>
  <c r="L1044" i="22"/>
  <c r="K1045" i="22"/>
  <c r="Q1044" i="22"/>
  <c r="O1045" i="22"/>
  <c r="AI1045" i="22"/>
  <c r="AJ1044" i="22"/>
  <c r="AO1044" i="22"/>
  <c r="E1043" i="22"/>
  <c r="D1043" i="22"/>
  <c r="F1043" i="22"/>
  <c r="B1045" i="22"/>
  <c r="C1044" i="22"/>
  <c r="H1044" i="22"/>
  <c r="T1045" i="22"/>
  <c r="V1045" i="22"/>
  <c r="S1046" i="22"/>
  <c r="Y1045" i="22"/>
  <c r="W1046" i="22"/>
  <c r="AI1046" i="22"/>
  <c r="AJ1045" i="22"/>
  <c r="AO1045" i="22"/>
  <c r="AM1044" i="22"/>
  <c r="AL1044" i="22"/>
  <c r="O1044" i="22"/>
  <c r="N1044" i="22"/>
  <c r="AD1043" i="22"/>
  <c r="AE1043" i="22"/>
  <c r="AA1045" i="22"/>
  <c r="AB1044" i="22"/>
  <c r="AG1044" i="22"/>
  <c r="K1046" i="22"/>
  <c r="Q1045" i="22"/>
  <c r="L1045" i="22"/>
  <c r="N1045" i="22"/>
  <c r="E1044" i="22"/>
  <c r="D1044" i="22"/>
  <c r="F1044" i="22"/>
  <c r="B1046" i="22"/>
  <c r="C1045" i="22"/>
  <c r="H1045" i="22"/>
  <c r="T1046" i="22"/>
  <c r="V1046" i="22"/>
  <c r="Y1046" i="22"/>
  <c r="W1047" i="22"/>
  <c r="S1047" i="22"/>
  <c r="AM1045" i="22"/>
  <c r="AL1045" i="22"/>
  <c r="Q1046" i="22"/>
  <c r="O1047" i="22"/>
  <c r="L1046" i="22"/>
  <c r="K1047" i="22"/>
  <c r="AB1045" i="22"/>
  <c r="AG1045" i="22"/>
  <c r="AA1046" i="22"/>
  <c r="AD1044" i="22"/>
  <c r="AE1044" i="22"/>
  <c r="AJ1046" i="22"/>
  <c r="AI1047" i="22"/>
  <c r="AO1046" i="22"/>
  <c r="E1045" i="22"/>
  <c r="F1045" i="22"/>
  <c r="D1045" i="22"/>
  <c r="B1047" i="22"/>
  <c r="C1046" i="22"/>
  <c r="H1046" i="22"/>
  <c r="Y1047" i="22"/>
  <c r="W1048" i="22"/>
  <c r="S1048" i="22"/>
  <c r="T1047" i="22"/>
  <c r="V1047" i="22"/>
  <c r="AE1045" i="22"/>
  <c r="AD1045" i="22"/>
  <c r="AJ1047" i="22"/>
  <c r="AI1048" i="22"/>
  <c r="AO1047" i="22"/>
  <c r="K1048" i="22"/>
  <c r="Q1047" i="22"/>
  <c r="L1047" i="22"/>
  <c r="N1047" i="22"/>
  <c r="AA1047" i="22"/>
  <c r="AB1046" i="22"/>
  <c r="AG1046" i="22"/>
  <c r="AM1046" i="22"/>
  <c r="AL1046" i="22"/>
  <c r="O1046" i="22"/>
  <c r="N1046" i="22"/>
  <c r="F1046" i="22"/>
  <c r="E1046" i="22"/>
  <c r="D1046" i="22"/>
  <c r="H1047" i="22"/>
  <c r="B1048" i="22"/>
  <c r="C1047" i="22"/>
  <c r="T1048" i="22"/>
  <c r="V1048" i="22"/>
  <c r="Y1048" i="22"/>
  <c r="W1049" i="22"/>
  <c r="S1049" i="22"/>
  <c r="AM1047" i="22"/>
  <c r="AL1047" i="22"/>
  <c r="AI1049" i="22"/>
  <c r="AJ1048" i="22"/>
  <c r="AO1048" i="22"/>
  <c r="AG1047" i="22"/>
  <c r="AB1047" i="22"/>
  <c r="AA1048" i="22"/>
  <c r="AD1046" i="22"/>
  <c r="AE1046" i="22"/>
  <c r="L1048" i="22"/>
  <c r="K1049" i="22"/>
  <c r="Q1048" i="22"/>
  <c r="O1049" i="22"/>
  <c r="E1047" i="22"/>
  <c r="D1047" i="22"/>
  <c r="F1047" i="22"/>
  <c r="B1049" i="22"/>
  <c r="H1048" i="22"/>
  <c r="C1048" i="22"/>
  <c r="S1050" i="22"/>
  <c r="T1049" i="22"/>
  <c r="V1049" i="22"/>
  <c r="Y1049" i="22"/>
  <c r="W1050" i="22"/>
  <c r="O1048" i="22"/>
  <c r="N1048" i="22"/>
  <c r="K1050" i="22"/>
  <c r="Q1049" i="22"/>
  <c r="L1049" i="22"/>
  <c r="N1049" i="22"/>
  <c r="AG1048" i="22"/>
  <c r="AA1049" i="22"/>
  <c r="AB1048" i="22"/>
  <c r="AI1050" i="22"/>
  <c r="AJ1049" i="22"/>
  <c r="AO1049" i="22"/>
  <c r="AD1047" i="22"/>
  <c r="AE1047" i="22"/>
  <c r="AM1048" i="22"/>
  <c r="AL1048" i="22"/>
  <c r="E1048" i="22"/>
  <c r="F1048" i="22"/>
  <c r="D1048" i="22"/>
  <c r="H1049" i="22"/>
  <c r="B1050" i="22"/>
  <c r="C1049" i="22"/>
  <c r="T1050" i="22"/>
  <c r="V1050" i="22"/>
  <c r="S1051" i="22"/>
  <c r="Y1050" i="22"/>
  <c r="W1051" i="22"/>
  <c r="AM1049" i="22"/>
  <c r="AL1049" i="22"/>
  <c r="AA1050" i="22"/>
  <c r="AB1049" i="22"/>
  <c r="AG1049" i="22"/>
  <c r="Q1050" i="22"/>
  <c r="O1051" i="22"/>
  <c r="L1050" i="22"/>
  <c r="K1051" i="22"/>
  <c r="AJ1050" i="22"/>
  <c r="AI1051" i="22"/>
  <c r="AO1050" i="22"/>
  <c r="AE1048" i="22"/>
  <c r="AD1048" i="22"/>
  <c r="B1051" i="22"/>
  <c r="C1050" i="22"/>
  <c r="H1050" i="22"/>
  <c r="F1049" i="22"/>
  <c r="D1049" i="22"/>
  <c r="E1049" i="22"/>
  <c r="Y1051" i="22"/>
  <c r="W1052" i="22"/>
  <c r="S1052" i="22"/>
  <c r="T1051" i="22"/>
  <c r="V1051" i="22"/>
  <c r="AM1050" i="22"/>
  <c r="AL1050" i="22"/>
  <c r="AD1049" i="22"/>
  <c r="AE1049" i="22"/>
  <c r="K1052" i="22"/>
  <c r="L1051" i="22"/>
  <c r="N1051" i="22"/>
  <c r="Q1051" i="22"/>
  <c r="AJ1051" i="22"/>
  <c r="AI1052" i="22"/>
  <c r="AO1051" i="22"/>
  <c r="O1050" i="22"/>
  <c r="N1050" i="22"/>
  <c r="AB1050" i="22"/>
  <c r="AA1051" i="22"/>
  <c r="AG1050" i="22"/>
  <c r="C1051" i="22"/>
  <c r="H1051" i="22"/>
  <c r="B1052" i="22"/>
  <c r="D1050" i="22"/>
  <c r="F1050" i="22"/>
  <c r="E1050" i="22"/>
  <c r="Y1052" i="22"/>
  <c r="W1053" i="22"/>
  <c r="T1052" i="22"/>
  <c r="V1052" i="22"/>
  <c r="S1053" i="22"/>
  <c r="AM1051" i="22"/>
  <c r="AL1051" i="22"/>
  <c r="AE1050" i="22"/>
  <c r="AD1050" i="22"/>
  <c r="AI1053" i="22"/>
  <c r="AJ1052" i="22"/>
  <c r="AO1052" i="22"/>
  <c r="AA1052" i="22"/>
  <c r="AG1051" i="22"/>
  <c r="AB1051" i="22"/>
  <c r="L1052" i="22"/>
  <c r="K1053" i="22"/>
  <c r="Q1052" i="22"/>
  <c r="O1053" i="22"/>
  <c r="D1051" i="22"/>
  <c r="E1051" i="22"/>
  <c r="F1051" i="22"/>
  <c r="C1052" i="22"/>
  <c r="H1052" i="22"/>
  <c r="B1053" i="22"/>
  <c r="Y1053" i="22"/>
  <c r="W1054" i="22"/>
  <c r="T1053" i="22"/>
  <c r="V1053" i="22"/>
  <c r="S1054" i="22"/>
  <c r="AA1053" i="22"/>
  <c r="AB1052" i="22"/>
  <c r="AG1052" i="22"/>
  <c r="AI1054" i="22"/>
  <c r="AJ1053" i="22"/>
  <c r="AO1053" i="22"/>
  <c r="K1054" i="22"/>
  <c r="L1053" i="22"/>
  <c r="N1053" i="22"/>
  <c r="Q1053" i="22"/>
  <c r="AE1051" i="22"/>
  <c r="AD1051" i="22"/>
  <c r="O1052" i="22"/>
  <c r="N1052" i="22"/>
  <c r="AM1052" i="22"/>
  <c r="AL1052" i="22"/>
  <c r="B1054" i="22"/>
  <c r="C1053" i="22"/>
  <c r="H1053" i="22"/>
  <c r="E1052" i="22"/>
  <c r="D1052" i="22"/>
  <c r="F1052" i="22"/>
  <c r="S1055" i="22"/>
  <c r="T1054" i="22"/>
  <c r="V1054" i="22"/>
  <c r="Y1054" i="22"/>
  <c r="W1055" i="22"/>
  <c r="Q1054" i="22"/>
  <c r="O1055" i="22"/>
  <c r="K1055" i="22"/>
  <c r="L1054" i="22"/>
  <c r="AD1052" i="22"/>
  <c r="AE1052" i="22"/>
  <c r="AJ1054" i="22"/>
  <c r="AI1055" i="22"/>
  <c r="AO1054" i="22"/>
  <c r="AM1053" i="22"/>
  <c r="AL1053" i="22"/>
  <c r="AG1053" i="22"/>
  <c r="AB1053" i="22"/>
  <c r="AA1054" i="22"/>
  <c r="B1055" i="22"/>
  <c r="C1054" i="22"/>
  <c r="H1054" i="22"/>
  <c r="E1053" i="22"/>
  <c r="D1053" i="22"/>
  <c r="F1053" i="22"/>
  <c r="T1055" i="22"/>
  <c r="V1055" i="22"/>
  <c r="S1056" i="22"/>
  <c r="Y1055" i="22"/>
  <c r="W1056" i="22"/>
  <c r="K1056" i="22"/>
  <c r="L1055" i="22"/>
  <c r="N1055" i="22"/>
  <c r="Q1055" i="22"/>
  <c r="AD1053" i="22"/>
  <c r="AE1053" i="22"/>
  <c r="O1054" i="22"/>
  <c r="N1054" i="22"/>
  <c r="AJ1055" i="22"/>
  <c r="AI1056" i="22"/>
  <c r="AO1055" i="22"/>
  <c r="AB1054" i="22"/>
  <c r="AA1055" i="22"/>
  <c r="AG1054" i="22"/>
  <c r="AM1054" i="22"/>
  <c r="AL1054" i="22"/>
  <c r="H1055" i="22"/>
  <c r="B1056" i="22"/>
  <c r="C1055" i="22"/>
  <c r="F1054" i="22"/>
  <c r="E1054" i="22"/>
  <c r="D1054" i="22"/>
  <c r="Y1056" i="22"/>
  <c r="W1057" i="22"/>
  <c r="S1057" i="22"/>
  <c r="T1056" i="22"/>
  <c r="V1056" i="22"/>
  <c r="AE1054" i="22"/>
  <c r="AD1054" i="22"/>
  <c r="AG1055" i="22"/>
  <c r="AA1056" i="22"/>
  <c r="AB1055" i="22"/>
  <c r="AM1055" i="22"/>
  <c r="AL1055" i="22"/>
  <c r="AI1057" i="22"/>
  <c r="AJ1056" i="22"/>
  <c r="AO1056" i="22"/>
  <c r="L1056" i="22"/>
  <c r="K1057" i="22"/>
  <c r="Q1056" i="22"/>
  <c r="O1057" i="22"/>
  <c r="B1057" i="22"/>
  <c r="H1056" i="22"/>
  <c r="C1056" i="22"/>
  <c r="D1055" i="22"/>
  <c r="E1055" i="22"/>
  <c r="F1055" i="22"/>
  <c r="T1057" i="22"/>
  <c r="V1057" i="22"/>
  <c r="Y1057" i="22"/>
  <c r="W1058" i="22"/>
  <c r="S1058" i="22"/>
  <c r="AI1058" i="22"/>
  <c r="AJ1057" i="22"/>
  <c r="AO1057" i="22"/>
  <c r="AG1056" i="22"/>
  <c r="AA1057" i="22"/>
  <c r="AB1056" i="22"/>
  <c r="K1058" i="22"/>
  <c r="L1057" i="22"/>
  <c r="N1057" i="22"/>
  <c r="Q1057" i="22"/>
  <c r="AD1055" i="22"/>
  <c r="AE1055" i="22"/>
  <c r="AM1056" i="22"/>
  <c r="AL1056" i="22"/>
  <c r="O1056" i="22"/>
  <c r="N1056" i="22"/>
  <c r="H1057" i="22"/>
  <c r="C1057" i="22"/>
  <c r="B1058" i="22"/>
  <c r="F1056" i="22"/>
  <c r="E1056" i="22"/>
  <c r="D1056" i="22"/>
  <c r="S1059" i="22"/>
  <c r="T1058" i="22"/>
  <c r="V1058" i="22"/>
  <c r="Y1058" i="22"/>
  <c r="W1059" i="22"/>
  <c r="AE1056" i="22"/>
  <c r="AD1056" i="22"/>
  <c r="AM1057" i="22"/>
  <c r="AL1057" i="22"/>
  <c r="Q1058" i="22"/>
  <c r="O1059" i="22"/>
  <c r="L1058" i="22"/>
  <c r="K1059" i="22"/>
  <c r="AJ1058" i="22"/>
  <c r="AI1059" i="22"/>
  <c r="AO1058" i="22"/>
  <c r="AA1058" i="22"/>
  <c r="AG1057" i="22"/>
  <c r="AB1057" i="22"/>
  <c r="F1057" i="22"/>
  <c r="D1057" i="22"/>
  <c r="E1057" i="22"/>
  <c r="B1059" i="22"/>
  <c r="C1058" i="22"/>
  <c r="H1058" i="22"/>
  <c r="T1059" i="22"/>
  <c r="V1059" i="22"/>
  <c r="Y1059" i="22"/>
  <c r="W1060" i="22"/>
  <c r="S1060" i="22"/>
  <c r="AJ1059" i="22"/>
  <c r="AI1060" i="22"/>
  <c r="AO1059" i="22"/>
  <c r="O1058" i="22"/>
  <c r="N1058" i="22"/>
  <c r="AD1057" i="22"/>
  <c r="AE1057" i="22"/>
  <c r="K1060" i="22"/>
  <c r="L1059" i="22"/>
  <c r="N1059" i="22"/>
  <c r="Q1059" i="22"/>
  <c r="AB1058" i="22"/>
  <c r="AG1058" i="22"/>
  <c r="AA1059" i="22"/>
  <c r="AM1058" i="22"/>
  <c r="AL1058" i="22"/>
  <c r="F1058" i="22"/>
  <c r="D1058" i="22"/>
  <c r="E1058" i="22"/>
  <c r="H1059" i="22"/>
  <c r="B1060" i="22"/>
  <c r="C1059" i="22"/>
  <c r="Y1060" i="22"/>
  <c r="W1061" i="22"/>
  <c r="T1060" i="22"/>
  <c r="V1060" i="22"/>
  <c r="S1061" i="22"/>
  <c r="AE1058" i="22"/>
  <c r="AD1058" i="22"/>
  <c r="AM1059" i="22"/>
  <c r="AL1059" i="22"/>
  <c r="L1060" i="22"/>
  <c r="K1061" i="22"/>
  <c r="Q1060" i="22"/>
  <c r="O1061" i="22"/>
  <c r="AI1061" i="22"/>
  <c r="AJ1060" i="22"/>
  <c r="AO1060" i="22"/>
  <c r="AB1059" i="22"/>
  <c r="AG1059" i="22"/>
  <c r="AA1060" i="22"/>
  <c r="H1060" i="22"/>
  <c r="B1061" i="22"/>
  <c r="C1060" i="22"/>
  <c r="E1059" i="22"/>
  <c r="F1059" i="22"/>
  <c r="D1059" i="22"/>
  <c r="Y1061" i="22"/>
  <c r="W1062" i="22"/>
  <c r="T1061" i="22"/>
  <c r="V1061" i="22"/>
  <c r="S1062" i="22"/>
  <c r="AD1059" i="22"/>
  <c r="AE1059" i="22"/>
  <c r="AA1061" i="22"/>
  <c r="AG1060" i="22"/>
  <c r="AB1060" i="22"/>
  <c r="AM1060" i="22"/>
  <c r="AL1060" i="22"/>
  <c r="O1060" i="22"/>
  <c r="N1060" i="22"/>
  <c r="AI1062" i="22"/>
  <c r="AJ1061" i="22"/>
  <c r="AO1061" i="22"/>
  <c r="K1062" i="22"/>
  <c r="Q1061" i="22"/>
  <c r="L1061" i="22"/>
  <c r="N1061" i="22"/>
  <c r="C1061" i="22"/>
  <c r="H1061" i="22"/>
  <c r="B1062" i="22"/>
  <c r="F1060" i="22"/>
  <c r="E1060" i="22"/>
  <c r="D1060" i="22"/>
  <c r="S1063" i="22"/>
  <c r="Y1062" i="22"/>
  <c r="W1063" i="22"/>
  <c r="T1062" i="22"/>
  <c r="V1062" i="22"/>
  <c r="AJ1062" i="22"/>
  <c r="AI1063" i="22"/>
  <c r="AO1062" i="22"/>
  <c r="AM1061" i="22"/>
  <c r="AL1061" i="22"/>
  <c r="AG1061" i="22"/>
  <c r="AA1062" i="22"/>
  <c r="AB1061" i="22"/>
  <c r="Q1062" i="22"/>
  <c r="O1063" i="22"/>
  <c r="L1062" i="22"/>
  <c r="K1063" i="22"/>
  <c r="AE1060" i="22"/>
  <c r="AD1060" i="22"/>
  <c r="F1061" i="22"/>
  <c r="D1061" i="22"/>
  <c r="E1061" i="22"/>
  <c r="B1063" i="22"/>
  <c r="H1062" i="22"/>
  <c r="C1062" i="22"/>
  <c r="T1063" i="22"/>
  <c r="V1063" i="22"/>
  <c r="S1064" i="22"/>
  <c r="Y1063" i="22"/>
  <c r="W1064" i="22"/>
  <c r="AJ1063" i="22"/>
  <c r="AI1064" i="22"/>
  <c r="AO1063" i="22"/>
  <c r="K1064" i="22"/>
  <c r="Q1063" i="22"/>
  <c r="L1063" i="22"/>
  <c r="N1063" i="22"/>
  <c r="AA1063" i="22"/>
  <c r="AG1062" i="22"/>
  <c r="AB1062" i="22"/>
  <c r="AM1062" i="22"/>
  <c r="AL1062" i="22"/>
  <c r="O1062" i="22"/>
  <c r="N1062" i="22"/>
  <c r="AD1061" i="22"/>
  <c r="AE1061" i="22"/>
  <c r="E1062" i="22"/>
  <c r="F1062" i="22"/>
  <c r="D1062" i="22"/>
  <c r="B1064" i="22"/>
  <c r="C1063" i="22"/>
  <c r="H1063" i="22"/>
  <c r="S1065" i="22"/>
  <c r="T1064" i="22"/>
  <c r="V1064" i="22"/>
  <c r="Y1064" i="22"/>
  <c r="W1065" i="22"/>
  <c r="AM1063" i="22"/>
  <c r="AL1063" i="22"/>
  <c r="AG1063" i="22"/>
  <c r="AA1064" i="22"/>
  <c r="AB1063" i="22"/>
  <c r="L1064" i="22"/>
  <c r="K1065" i="22"/>
  <c r="Q1064" i="22"/>
  <c r="O1065" i="22"/>
  <c r="AE1062" i="22"/>
  <c r="AD1062" i="22"/>
  <c r="AI1065" i="22"/>
  <c r="AJ1064" i="22"/>
  <c r="AO1064" i="22"/>
  <c r="F1063" i="22"/>
  <c r="D1063" i="22"/>
  <c r="E1063" i="22"/>
  <c r="B1065" i="22"/>
  <c r="H1064" i="22"/>
  <c r="C1064" i="22"/>
  <c r="Y1065" i="22"/>
  <c r="W1066" i="22"/>
  <c r="T1065" i="22"/>
  <c r="V1065" i="22"/>
  <c r="S1066" i="22"/>
  <c r="AI1066" i="22"/>
  <c r="AJ1065" i="22"/>
  <c r="AO1065" i="22"/>
  <c r="AA1065" i="22"/>
  <c r="AG1064" i="22"/>
  <c r="AB1064" i="22"/>
  <c r="AE1063" i="22"/>
  <c r="AD1063" i="22"/>
  <c r="K1066" i="22"/>
  <c r="L1065" i="22"/>
  <c r="N1065" i="22"/>
  <c r="Q1065" i="22"/>
  <c r="AM1064" i="22"/>
  <c r="AL1064" i="22"/>
  <c r="O1064" i="22"/>
  <c r="N1064" i="22"/>
  <c r="F1064" i="22"/>
  <c r="D1064" i="22"/>
  <c r="E1064" i="22"/>
  <c r="H1065" i="22"/>
  <c r="B1066" i="22"/>
  <c r="C1065" i="22"/>
  <c r="Y1066" i="22"/>
  <c r="W1067" i="22"/>
  <c r="S1067" i="22"/>
  <c r="T1066" i="22"/>
  <c r="V1066" i="22"/>
  <c r="AE1064" i="22"/>
  <c r="AD1064" i="22"/>
  <c r="AM1065" i="22"/>
  <c r="AL1065" i="22"/>
  <c r="AJ1066" i="22"/>
  <c r="AI1067" i="22"/>
  <c r="AO1066" i="22"/>
  <c r="Q1066" i="22"/>
  <c r="O1067" i="22"/>
  <c r="L1066" i="22"/>
  <c r="K1067" i="22"/>
  <c r="AA1066" i="22"/>
  <c r="AG1065" i="22"/>
  <c r="AB1065" i="22"/>
  <c r="F1065" i="22"/>
  <c r="E1065" i="22"/>
  <c r="D1065" i="22"/>
  <c r="H1066" i="22"/>
  <c r="C1066" i="22"/>
  <c r="B1067" i="22"/>
  <c r="Y1067" i="22"/>
  <c r="W1068" i="22"/>
  <c r="S1068" i="22"/>
  <c r="T1067" i="22"/>
  <c r="V1067" i="22"/>
  <c r="AJ1067" i="22"/>
  <c r="AI1068" i="22"/>
  <c r="AO1067" i="22"/>
  <c r="O1066" i="22"/>
  <c r="N1066" i="22"/>
  <c r="AD1065" i="22"/>
  <c r="AE1065" i="22"/>
  <c r="K1068" i="22"/>
  <c r="L1067" i="22"/>
  <c r="N1067" i="22"/>
  <c r="Q1067" i="22"/>
  <c r="AG1066" i="22"/>
  <c r="AB1066" i="22"/>
  <c r="AA1067" i="22"/>
  <c r="AM1066" i="22"/>
  <c r="AL1066" i="22"/>
  <c r="C1067" i="22"/>
  <c r="H1067" i="22"/>
  <c r="B1068" i="22"/>
  <c r="F1066" i="22"/>
  <c r="E1066" i="22"/>
  <c r="D1066" i="22"/>
  <c r="T1068" i="22"/>
  <c r="V1068" i="22"/>
  <c r="Y1068" i="22"/>
  <c r="W1069" i="22"/>
  <c r="S1069" i="22"/>
  <c r="AD1066" i="22"/>
  <c r="AE1066" i="22"/>
  <c r="AM1067" i="22"/>
  <c r="AL1067" i="22"/>
  <c r="AG1067" i="22"/>
  <c r="AB1067" i="22"/>
  <c r="AA1068" i="22"/>
  <c r="AI1069" i="22"/>
  <c r="AJ1068" i="22"/>
  <c r="AO1068" i="22"/>
  <c r="L1068" i="22"/>
  <c r="K1069" i="22"/>
  <c r="Q1068" i="22"/>
  <c r="O1069" i="22"/>
  <c r="F1067" i="22"/>
  <c r="D1067" i="22"/>
  <c r="E1067" i="22"/>
  <c r="C1068" i="22"/>
  <c r="B1069" i="22"/>
  <c r="H1068" i="22"/>
  <c r="Y1069" i="22"/>
  <c r="W1070" i="22"/>
  <c r="S1070" i="22"/>
  <c r="T1069" i="22"/>
  <c r="V1069" i="22"/>
  <c r="O1068" i="22"/>
  <c r="N1068" i="22"/>
  <c r="AI1070" i="22"/>
  <c r="AJ1069" i="22"/>
  <c r="AO1069" i="22"/>
  <c r="AE1067" i="22"/>
  <c r="AD1067" i="22"/>
  <c r="AM1068" i="22"/>
  <c r="AL1068" i="22"/>
  <c r="AA1069" i="22"/>
  <c r="AG1068" i="22"/>
  <c r="AB1068" i="22"/>
  <c r="K1070" i="22"/>
  <c r="L1069" i="22"/>
  <c r="N1069" i="22"/>
  <c r="Q1069" i="22"/>
  <c r="C1069" i="22"/>
  <c r="H1069" i="22"/>
  <c r="B1070" i="22"/>
  <c r="F1068" i="22"/>
  <c r="D1068" i="22"/>
  <c r="E1068" i="22"/>
  <c r="T1070" i="22"/>
  <c r="V1070" i="22"/>
  <c r="S1071" i="22"/>
  <c r="Y1070" i="22"/>
  <c r="W1071" i="22"/>
  <c r="Q1070" i="22"/>
  <c r="O1071" i="22"/>
  <c r="K1071" i="22"/>
  <c r="L1070" i="22"/>
  <c r="AA1070" i="22"/>
  <c r="AB1069" i="22"/>
  <c r="AG1069" i="22"/>
  <c r="AJ1070" i="22"/>
  <c r="AI1071" i="22"/>
  <c r="AO1070" i="22"/>
  <c r="AE1068" i="22"/>
  <c r="AD1068" i="22"/>
  <c r="AM1069" i="22"/>
  <c r="AL1069" i="22"/>
  <c r="D1069" i="22"/>
  <c r="F1069" i="22"/>
  <c r="E1069" i="22"/>
  <c r="C1070" i="22"/>
  <c r="B1071" i="22"/>
  <c r="H1070" i="22"/>
  <c r="S1072" i="22"/>
  <c r="T1071" i="22"/>
  <c r="V1071" i="22"/>
  <c r="Y1071" i="22"/>
  <c r="W1072" i="22"/>
  <c r="AJ1071" i="22"/>
  <c r="AI1072" i="22"/>
  <c r="AO1071" i="22"/>
  <c r="O1070" i="22"/>
  <c r="N1070" i="22"/>
  <c r="K1072" i="22"/>
  <c r="L1071" i="22"/>
  <c r="N1071" i="22"/>
  <c r="Q1071" i="22"/>
  <c r="AG1070" i="22"/>
  <c r="AA1071" i="22"/>
  <c r="AB1070" i="22"/>
  <c r="AM1070" i="22"/>
  <c r="AL1070" i="22"/>
  <c r="AD1069" i="22"/>
  <c r="AE1069" i="22"/>
  <c r="H1071" i="22"/>
  <c r="C1071" i="22"/>
  <c r="B1072" i="22"/>
  <c r="D1070" i="22"/>
  <c r="E1070" i="22"/>
  <c r="F1070" i="22"/>
  <c r="Y1072" i="22"/>
  <c r="W1073" i="22"/>
  <c r="S1073" i="22"/>
  <c r="T1072" i="22"/>
  <c r="V1072" i="22"/>
  <c r="AD1070" i="22"/>
  <c r="AE1070" i="22"/>
  <c r="AI1073" i="22"/>
  <c r="AJ1072" i="22"/>
  <c r="AO1072" i="22"/>
  <c r="AM1071" i="22"/>
  <c r="AL1071" i="22"/>
  <c r="AB1071" i="22"/>
  <c r="AG1071" i="22"/>
  <c r="AA1072" i="22"/>
  <c r="L1072" i="22"/>
  <c r="K1073" i="22"/>
  <c r="Q1072" i="22"/>
  <c r="O1073" i="22"/>
  <c r="F1071" i="22"/>
  <c r="E1071" i="22"/>
  <c r="D1071" i="22"/>
  <c r="H1072" i="22"/>
  <c r="B1073" i="22"/>
  <c r="C1072" i="22"/>
  <c r="S1074" i="22"/>
  <c r="T1073" i="22"/>
  <c r="V1073" i="22"/>
  <c r="Y1073" i="22"/>
  <c r="W1074" i="22"/>
  <c r="AI1074" i="22"/>
  <c r="AJ1073" i="22"/>
  <c r="AO1073" i="22"/>
  <c r="K1074" i="22"/>
  <c r="L1073" i="22"/>
  <c r="N1073" i="22"/>
  <c r="Q1073" i="22"/>
  <c r="AD1071" i="22"/>
  <c r="AE1071" i="22"/>
  <c r="AM1072" i="22"/>
  <c r="AL1072" i="22"/>
  <c r="O1072" i="22"/>
  <c r="N1072" i="22"/>
  <c r="AG1072" i="22"/>
  <c r="AA1073" i="22"/>
  <c r="AB1072" i="22"/>
  <c r="E1072" i="22"/>
  <c r="D1072" i="22"/>
  <c r="F1072" i="22"/>
  <c r="C1073" i="22"/>
  <c r="H1073" i="22"/>
  <c r="B1074" i="22"/>
  <c r="S1075" i="22"/>
  <c r="T1074" i="22"/>
  <c r="V1074" i="22"/>
  <c r="Y1074" i="22"/>
  <c r="W1075" i="22"/>
  <c r="AJ1074" i="22"/>
  <c r="AI1075" i="22"/>
  <c r="AO1074" i="22"/>
  <c r="AM1073" i="22"/>
  <c r="AL1073" i="22"/>
  <c r="AA1074" i="22"/>
  <c r="AG1073" i="22"/>
  <c r="AB1073" i="22"/>
  <c r="AE1072" i="22"/>
  <c r="AD1072" i="22"/>
  <c r="Q1074" i="22"/>
  <c r="O1075" i="22"/>
  <c r="L1074" i="22"/>
  <c r="K1075" i="22"/>
  <c r="B1075" i="22"/>
  <c r="H1074" i="22"/>
  <c r="C1074" i="22"/>
  <c r="F1073" i="22"/>
  <c r="E1073" i="22"/>
  <c r="D1073" i="22"/>
  <c r="Y1075" i="22"/>
  <c r="W1076" i="22"/>
  <c r="T1075" i="22"/>
  <c r="V1075" i="22"/>
  <c r="S1076" i="22"/>
  <c r="AA1075" i="22"/>
  <c r="AB1074" i="22"/>
  <c r="AG1074" i="22"/>
  <c r="AM1074" i="22"/>
  <c r="AL1074" i="22"/>
  <c r="K1076" i="22"/>
  <c r="L1075" i="22"/>
  <c r="N1075" i="22"/>
  <c r="Q1075" i="22"/>
  <c r="AJ1075" i="22"/>
  <c r="AI1076" i="22"/>
  <c r="AO1075" i="22"/>
  <c r="O1074" i="22"/>
  <c r="N1074" i="22"/>
  <c r="AD1073" i="22"/>
  <c r="AE1073" i="22"/>
  <c r="E1074" i="22"/>
  <c r="D1074" i="22"/>
  <c r="F1074" i="22"/>
  <c r="H1075" i="22"/>
  <c r="C1075" i="22"/>
  <c r="B1076" i="22"/>
  <c r="Y1076" i="22"/>
  <c r="W1077" i="22"/>
  <c r="S1077" i="22"/>
  <c r="T1076" i="22"/>
  <c r="V1076" i="22"/>
  <c r="L1076" i="22"/>
  <c r="K1077" i="22"/>
  <c r="Q1076" i="22"/>
  <c r="O1077" i="22"/>
  <c r="AE1074" i="22"/>
  <c r="AD1074" i="22"/>
  <c r="AB1075" i="22"/>
  <c r="AA1076" i="22"/>
  <c r="AG1075" i="22"/>
  <c r="AM1075" i="22"/>
  <c r="AL1075" i="22"/>
  <c r="AI1077" i="22"/>
  <c r="AJ1076" i="22"/>
  <c r="AO1076" i="22"/>
  <c r="H1076" i="22"/>
  <c r="B1077" i="22"/>
  <c r="C1076" i="22"/>
  <c r="F1075" i="22"/>
  <c r="E1075" i="22"/>
  <c r="D1075" i="22"/>
  <c r="S1078" i="22"/>
  <c r="Y1077" i="22"/>
  <c r="W1078" i="22"/>
  <c r="T1077" i="22"/>
  <c r="V1077" i="22"/>
  <c r="AE1075" i="22"/>
  <c r="AD1075" i="22"/>
  <c r="AG1076" i="22"/>
  <c r="AA1077" i="22"/>
  <c r="AB1076" i="22"/>
  <c r="AM1076" i="22"/>
  <c r="AL1076" i="22"/>
  <c r="K1078" i="22"/>
  <c r="L1077" i="22"/>
  <c r="N1077" i="22"/>
  <c r="Q1077" i="22"/>
  <c r="AI1078" i="22"/>
  <c r="AJ1077" i="22"/>
  <c r="AO1077" i="22"/>
  <c r="O1076" i="22"/>
  <c r="N1076" i="22"/>
  <c r="H1077" i="22"/>
  <c r="C1077" i="22"/>
  <c r="B1078" i="22"/>
  <c r="F1076" i="22"/>
  <c r="D1076" i="22"/>
  <c r="E1076" i="22"/>
  <c r="S1079" i="22"/>
  <c r="T1078" i="22"/>
  <c r="V1078" i="22"/>
  <c r="Y1078" i="22"/>
  <c r="W1079" i="22"/>
  <c r="AG1077" i="22"/>
  <c r="AB1077" i="22"/>
  <c r="AA1078" i="22"/>
  <c r="AM1077" i="22"/>
  <c r="AL1077" i="22"/>
  <c r="Q1078" i="22"/>
  <c r="O1079" i="22"/>
  <c r="L1078" i="22"/>
  <c r="K1079" i="22"/>
  <c r="AJ1078" i="22"/>
  <c r="AI1079" i="22"/>
  <c r="AO1078" i="22"/>
  <c r="AE1076" i="22"/>
  <c r="AD1076" i="22"/>
  <c r="D1077" i="22"/>
  <c r="E1077" i="22"/>
  <c r="F1077" i="22"/>
  <c r="B1079" i="22"/>
  <c r="H1078" i="22"/>
  <c r="C1078" i="22"/>
  <c r="S1080" i="22"/>
  <c r="T1079" i="22"/>
  <c r="V1079" i="22"/>
  <c r="Y1079" i="22"/>
  <c r="W1080" i="22"/>
  <c r="AD1077" i="22"/>
  <c r="AE1077" i="22"/>
  <c r="K1080" i="22"/>
  <c r="L1079" i="22"/>
  <c r="N1079" i="22"/>
  <c r="Q1079" i="22"/>
  <c r="AB1078" i="22"/>
  <c r="AG1078" i="22"/>
  <c r="AA1079" i="22"/>
  <c r="O1078" i="22"/>
  <c r="N1078" i="22"/>
  <c r="AM1078" i="22"/>
  <c r="AL1078" i="22"/>
  <c r="AJ1079" i="22"/>
  <c r="AI1080" i="22"/>
  <c r="AO1079" i="22"/>
  <c r="E1078" i="22"/>
  <c r="D1078" i="22"/>
  <c r="F1078" i="22"/>
  <c r="H1079" i="22"/>
  <c r="B1080" i="22"/>
  <c r="C1079" i="22"/>
  <c r="S1081" i="22"/>
  <c r="T1080" i="22"/>
  <c r="V1080" i="22"/>
  <c r="Y1080" i="22"/>
  <c r="W1081" i="22"/>
  <c r="L1080" i="22"/>
  <c r="K1081" i="22"/>
  <c r="Q1080" i="22"/>
  <c r="O1081" i="22"/>
  <c r="AG1079" i="22"/>
  <c r="AA1080" i="22"/>
  <c r="AB1079" i="22"/>
  <c r="AI1081" i="22"/>
  <c r="AJ1080" i="22"/>
  <c r="AO1080" i="22"/>
  <c r="AM1079" i="22"/>
  <c r="AL1079" i="22"/>
  <c r="AE1078" i="22"/>
  <c r="AD1078" i="22"/>
  <c r="C1080" i="22"/>
  <c r="H1080" i="22"/>
  <c r="B1081" i="22"/>
  <c r="D1079" i="22"/>
  <c r="F1079" i="22"/>
  <c r="E1079" i="22"/>
  <c r="T1081" i="22"/>
  <c r="V1081" i="22"/>
  <c r="S1082" i="22"/>
  <c r="Y1081" i="22"/>
  <c r="W1082" i="22"/>
  <c r="AB1080" i="22"/>
  <c r="AG1080" i="22"/>
  <c r="AA1081" i="22"/>
  <c r="O1080" i="22"/>
  <c r="N1080" i="22"/>
  <c r="AI1082" i="22"/>
  <c r="AJ1081" i="22"/>
  <c r="AO1081" i="22"/>
  <c r="AD1079" i="22"/>
  <c r="AE1079" i="22"/>
  <c r="K1082" i="22"/>
  <c r="L1081" i="22"/>
  <c r="N1081" i="22"/>
  <c r="Q1081" i="22"/>
  <c r="AM1080" i="22"/>
  <c r="AL1080" i="22"/>
  <c r="F1080" i="22"/>
  <c r="D1080" i="22"/>
  <c r="E1080" i="22"/>
  <c r="B1082" i="22"/>
  <c r="H1081" i="22"/>
  <c r="C1081" i="22"/>
  <c r="T1082" i="22"/>
  <c r="V1082" i="22"/>
  <c r="Y1082" i="22"/>
  <c r="W1083" i="22"/>
  <c r="S1083" i="22"/>
  <c r="Q1082" i="22"/>
  <c r="O1083" i="22"/>
  <c r="L1082" i="22"/>
  <c r="K1083" i="22"/>
  <c r="AM1081" i="22"/>
  <c r="AL1081" i="22"/>
  <c r="AJ1082" i="22"/>
  <c r="AI1083" i="22"/>
  <c r="AO1082" i="22"/>
  <c r="AG1081" i="22"/>
  <c r="AA1082" i="22"/>
  <c r="AB1081" i="22"/>
  <c r="AD1080" i="22"/>
  <c r="AE1080" i="22"/>
  <c r="D1081" i="22"/>
  <c r="F1081" i="22"/>
  <c r="E1081" i="22"/>
  <c r="B1083" i="22"/>
  <c r="C1082" i="22"/>
  <c r="H1082" i="22"/>
  <c r="S1084" i="22"/>
  <c r="T1083" i="22"/>
  <c r="V1083" i="22"/>
  <c r="Y1083" i="22"/>
  <c r="W1084" i="22"/>
  <c r="AD1081" i="22"/>
  <c r="AE1081" i="22"/>
  <c r="AM1082" i="22"/>
  <c r="AL1082" i="22"/>
  <c r="O1082" i="22"/>
  <c r="N1082" i="22"/>
  <c r="AJ1083" i="22"/>
  <c r="AI1084" i="22"/>
  <c r="AO1083" i="22"/>
  <c r="K1084" i="22"/>
  <c r="L1083" i="22"/>
  <c r="N1083" i="22"/>
  <c r="Q1083" i="22"/>
  <c r="AG1082" i="22"/>
  <c r="AA1083" i="22"/>
  <c r="AB1082" i="22"/>
  <c r="F1082" i="22"/>
  <c r="D1082" i="22"/>
  <c r="E1082" i="22"/>
  <c r="B1084" i="22"/>
  <c r="C1083" i="22"/>
  <c r="H1083" i="22"/>
  <c r="T1084" i="22"/>
  <c r="V1084" i="22"/>
  <c r="S1085" i="22"/>
  <c r="Y1084" i="22"/>
  <c r="W1085" i="22"/>
  <c r="AM1083" i="22"/>
  <c r="AL1083" i="22"/>
  <c r="AI1085" i="22"/>
  <c r="AJ1084" i="22"/>
  <c r="AO1084" i="22"/>
  <c r="AE1082" i="22"/>
  <c r="AD1082" i="22"/>
  <c r="AG1083" i="22"/>
  <c r="AB1083" i="22"/>
  <c r="AA1084" i="22"/>
  <c r="L1084" i="22"/>
  <c r="K1085" i="22"/>
  <c r="Q1084" i="22"/>
  <c r="O1085" i="22"/>
  <c r="F1083" i="22"/>
  <c r="D1083" i="22"/>
  <c r="E1083" i="22"/>
  <c r="B1085" i="22"/>
  <c r="H1084" i="22"/>
  <c r="C1084" i="22"/>
  <c r="S1086" i="22"/>
  <c r="Y1085" i="22"/>
  <c r="W1086" i="22"/>
  <c r="T1085" i="22"/>
  <c r="V1085" i="22"/>
  <c r="K1086" i="22"/>
  <c r="L1085" i="22"/>
  <c r="N1085" i="22"/>
  <c r="Q1085" i="22"/>
  <c r="AM1084" i="22"/>
  <c r="AL1084" i="22"/>
  <c r="AI1086" i="22"/>
  <c r="AJ1085" i="22"/>
  <c r="AO1085" i="22"/>
  <c r="AE1083" i="22"/>
  <c r="AD1083" i="22"/>
  <c r="O1084" i="22"/>
  <c r="N1084" i="22"/>
  <c r="AA1085" i="22"/>
  <c r="AB1084" i="22"/>
  <c r="AG1084" i="22"/>
  <c r="E1084" i="22"/>
  <c r="F1084" i="22"/>
  <c r="D1084" i="22"/>
  <c r="B1086" i="22"/>
  <c r="C1085" i="22"/>
  <c r="H1085" i="22"/>
  <c r="T1086" i="22"/>
  <c r="V1086" i="22"/>
  <c r="Y1086" i="22"/>
  <c r="W1087" i="22"/>
  <c r="S1087" i="22"/>
  <c r="AM1085" i="22"/>
  <c r="AL1085" i="22"/>
  <c r="AB1085" i="22"/>
  <c r="AA1086" i="22"/>
  <c r="AG1085" i="22"/>
  <c r="AD1084" i="22"/>
  <c r="AE1084" i="22"/>
  <c r="AJ1086" i="22"/>
  <c r="AI1087" i="22"/>
  <c r="AO1086" i="22"/>
  <c r="Q1086" i="22"/>
  <c r="O1087" i="22"/>
  <c r="K1087" i="22"/>
  <c r="L1086" i="22"/>
  <c r="D1085" i="22"/>
  <c r="E1085" i="22"/>
  <c r="F1085" i="22"/>
  <c r="C1086" i="22"/>
  <c r="H1086" i="22"/>
  <c r="B1087" i="22"/>
  <c r="T1087" i="22"/>
  <c r="V1087" i="22"/>
  <c r="S1088" i="22"/>
  <c r="Y1087" i="22"/>
  <c r="W1088" i="22"/>
  <c r="O1086" i="22"/>
  <c r="N1086" i="22"/>
  <c r="AJ1087" i="22"/>
  <c r="AI1088" i="22"/>
  <c r="AO1087" i="22"/>
  <c r="AM1086" i="22"/>
  <c r="AL1086" i="22"/>
  <c r="K1088" i="22"/>
  <c r="Q1087" i="22"/>
  <c r="L1087" i="22"/>
  <c r="N1087" i="22"/>
  <c r="AG1086" i="22"/>
  <c r="AA1087" i="22"/>
  <c r="AB1086" i="22"/>
  <c r="AD1085" i="22"/>
  <c r="AE1085" i="22"/>
  <c r="B1088" i="22"/>
  <c r="C1087" i="22"/>
  <c r="H1087" i="22"/>
  <c r="D1086" i="22"/>
  <c r="F1086" i="22"/>
  <c r="E1086" i="22"/>
  <c r="Y1088" i="22"/>
  <c r="W1089" i="22"/>
  <c r="T1088" i="22"/>
  <c r="V1088" i="22"/>
  <c r="S1089" i="22"/>
  <c r="AG1087" i="22"/>
  <c r="AB1087" i="22"/>
  <c r="AA1088" i="22"/>
  <c r="L1088" i="22"/>
  <c r="K1089" i="22"/>
  <c r="Q1088" i="22"/>
  <c r="O1089" i="22"/>
  <c r="AD1086" i="22"/>
  <c r="AE1086" i="22"/>
  <c r="AM1087" i="22"/>
  <c r="AL1087" i="22"/>
  <c r="AI1089" i="22"/>
  <c r="AJ1088" i="22"/>
  <c r="AO1088" i="22"/>
  <c r="C1088" i="22"/>
  <c r="H1088" i="22"/>
  <c r="B1089" i="22"/>
  <c r="F1087" i="22"/>
  <c r="D1087" i="22"/>
  <c r="E1087" i="22"/>
  <c r="T1089" i="22"/>
  <c r="V1089" i="22"/>
  <c r="Y1089" i="22"/>
  <c r="W1090" i="22"/>
  <c r="S1090" i="22"/>
  <c r="K1090" i="22"/>
  <c r="L1089" i="22"/>
  <c r="N1089" i="22"/>
  <c r="Q1089" i="22"/>
  <c r="AE1087" i="22"/>
  <c r="AD1087" i="22"/>
  <c r="AA1089" i="22"/>
  <c r="AB1088" i="22"/>
  <c r="AG1088" i="22"/>
  <c r="AM1088" i="22"/>
  <c r="AL1088" i="22"/>
  <c r="AI1090" i="22"/>
  <c r="AJ1089" i="22"/>
  <c r="AO1089" i="22"/>
  <c r="O1088" i="22"/>
  <c r="N1088" i="22"/>
  <c r="E1088" i="22"/>
  <c r="D1088" i="22"/>
  <c r="F1088" i="22"/>
  <c r="H1089" i="22"/>
  <c r="C1089" i="22"/>
  <c r="B1090" i="22"/>
  <c r="S1091" i="22"/>
  <c r="T1090" i="22"/>
  <c r="V1090" i="22"/>
  <c r="Y1090" i="22"/>
  <c r="W1091" i="22"/>
  <c r="AG1089" i="22"/>
  <c r="AA1090" i="22"/>
  <c r="AB1089" i="22"/>
  <c r="AM1089" i="22"/>
  <c r="AL1089" i="22"/>
  <c r="Q1090" i="22"/>
  <c r="O1091" i="22"/>
  <c r="L1090" i="22"/>
  <c r="K1091" i="22"/>
  <c r="AJ1090" i="22"/>
  <c r="AI1091" i="22"/>
  <c r="AO1090" i="22"/>
  <c r="AD1088" i="22"/>
  <c r="AE1088" i="22"/>
  <c r="H1090" i="22"/>
  <c r="C1090" i="22"/>
  <c r="B1091" i="22"/>
  <c r="E1089" i="22"/>
  <c r="F1089" i="22"/>
  <c r="D1089" i="22"/>
  <c r="T1091" i="22"/>
  <c r="V1091" i="22"/>
  <c r="S1092" i="22"/>
  <c r="Y1091" i="22"/>
  <c r="W1092" i="22"/>
  <c r="O1090" i="22"/>
  <c r="N1090" i="22"/>
  <c r="AB1090" i="22"/>
  <c r="AG1090" i="22"/>
  <c r="AA1091" i="22"/>
  <c r="AJ1091" i="22"/>
  <c r="AI1092" i="22"/>
  <c r="AO1091" i="22"/>
  <c r="K1092" i="22"/>
  <c r="L1091" i="22"/>
  <c r="N1091" i="22"/>
  <c r="Q1091" i="22"/>
  <c r="AE1089" i="22"/>
  <c r="AD1089" i="22"/>
  <c r="AM1090" i="22"/>
  <c r="AL1090" i="22"/>
  <c r="F1090" i="22"/>
  <c r="E1090" i="22"/>
  <c r="D1090" i="22"/>
  <c r="C1091" i="22"/>
  <c r="H1091" i="22"/>
  <c r="B1092" i="22"/>
  <c r="Y1092" i="22"/>
  <c r="W1093" i="22"/>
  <c r="S1093" i="22"/>
  <c r="T1092" i="22"/>
  <c r="V1092" i="22"/>
  <c r="AI1093" i="22"/>
  <c r="AJ1092" i="22"/>
  <c r="AO1092" i="22"/>
  <c r="AE1090" i="22"/>
  <c r="AD1090" i="22"/>
  <c r="AM1091" i="22"/>
  <c r="AL1091" i="22"/>
  <c r="L1092" i="22"/>
  <c r="K1093" i="22"/>
  <c r="Q1092" i="22"/>
  <c r="O1093" i="22"/>
  <c r="AB1091" i="22"/>
  <c r="AA1092" i="22"/>
  <c r="AG1091" i="22"/>
  <c r="H1092" i="22"/>
  <c r="C1092" i="22"/>
  <c r="B1093" i="22"/>
  <c r="D1091" i="22"/>
  <c r="F1091" i="22"/>
  <c r="E1091" i="22"/>
  <c r="Y1093" i="22"/>
  <c r="W1094" i="22"/>
  <c r="S1094" i="22"/>
  <c r="T1093" i="22"/>
  <c r="V1093" i="22"/>
  <c r="O1092" i="22"/>
  <c r="N1092" i="22"/>
  <c r="AD1091" i="22"/>
  <c r="AE1091" i="22"/>
  <c r="AA1093" i="22"/>
  <c r="AB1092" i="22"/>
  <c r="AG1092" i="22"/>
  <c r="K1094" i="22"/>
  <c r="L1093" i="22"/>
  <c r="N1093" i="22"/>
  <c r="Q1093" i="22"/>
  <c r="AI1094" i="22"/>
  <c r="AJ1093" i="22"/>
  <c r="AO1093" i="22"/>
  <c r="AM1092" i="22"/>
  <c r="AL1092" i="22"/>
  <c r="F1092" i="22"/>
  <c r="E1092" i="22"/>
  <c r="D1092" i="22"/>
  <c r="H1093" i="22"/>
  <c r="B1094" i="22"/>
  <c r="C1093" i="22"/>
  <c r="Y1094" i="22"/>
  <c r="W1095" i="22"/>
  <c r="T1094" i="22"/>
  <c r="V1094" i="22"/>
  <c r="S1095" i="22"/>
  <c r="AD1092" i="22"/>
  <c r="AE1092" i="22"/>
  <c r="AJ1094" i="22"/>
  <c r="AI1095" i="22"/>
  <c r="AO1094" i="22"/>
  <c r="AM1093" i="22"/>
  <c r="AL1093" i="22"/>
  <c r="Q1094" i="22"/>
  <c r="O1095" i="22"/>
  <c r="K1095" i="22"/>
  <c r="L1094" i="22"/>
  <c r="AG1093" i="22"/>
  <c r="AA1094" i="22"/>
  <c r="AB1093" i="22"/>
  <c r="B1095" i="22"/>
  <c r="C1094" i="22"/>
  <c r="H1094" i="22"/>
  <c r="E1093" i="22"/>
  <c r="F1093" i="22"/>
  <c r="D1093" i="22"/>
  <c r="Y1095" i="22"/>
  <c r="W1096" i="22"/>
  <c r="S1096" i="22"/>
  <c r="T1095" i="22"/>
  <c r="V1095" i="22"/>
  <c r="O1094" i="22"/>
  <c r="N1094" i="22"/>
  <c r="AD1093" i="22"/>
  <c r="AE1093" i="22"/>
  <c r="AG1094" i="22"/>
  <c r="AB1094" i="22"/>
  <c r="AA1095" i="22"/>
  <c r="AM1094" i="22"/>
  <c r="AL1094" i="22"/>
  <c r="K1096" i="22"/>
  <c r="L1095" i="22"/>
  <c r="N1095" i="22"/>
  <c r="Q1095" i="22"/>
  <c r="AJ1095" i="22"/>
  <c r="AI1096" i="22"/>
  <c r="AO1095" i="22"/>
  <c r="C1095" i="22"/>
  <c r="B1096" i="22"/>
  <c r="H1095" i="22"/>
  <c r="E1094" i="22"/>
  <c r="F1094" i="22"/>
  <c r="D1094" i="22"/>
  <c r="T1096" i="22"/>
  <c r="V1096" i="22"/>
  <c r="Y1096" i="22"/>
  <c r="W1097" i="22"/>
  <c r="S1097" i="22"/>
  <c r="AM1095" i="22"/>
  <c r="AL1095" i="22"/>
  <c r="AE1094" i="22"/>
  <c r="AD1094" i="22"/>
  <c r="AI1097" i="22"/>
  <c r="AJ1096" i="22"/>
  <c r="AO1096" i="22"/>
  <c r="L1096" i="22"/>
  <c r="K1097" i="22"/>
  <c r="Q1096" i="22"/>
  <c r="O1097" i="22"/>
  <c r="AA1096" i="22"/>
  <c r="AB1095" i="22"/>
  <c r="AG1095" i="22"/>
  <c r="H1096" i="22"/>
  <c r="B1097" i="22"/>
  <c r="C1096" i="22"/>
  <c r="D1095" i="22"/>
  <c r="F1095" i="22"/>
  <c r="E1095" i="22"/>
  <c r="S1098" i="22"/>
  <c r="Y1097" i="22"/>
  <c r="W1098" i="22"/>
  <c r="T1097" i="22"/>
  <c r="V1097" i="22"/>
  <c r="O1096" i="22"/>
  <c r="N1096" i="22"/>
  <c r="K1098" i="22"/>
  <c r="Q1097" i="22"/>
  <c r="L1097" i="22"/>
  <c r="N1097" i="22"/>
  <c r="AI1098" i="22"/>
  <c r="AJ1097" i="22"/>
  <c r="AO1097" i="22"/>
  <c r="AE1095" i="22"/>
  <c r="AD1095" i="22"/>
  <c r="AB1096" i="22"/>
  <c r="AG1096" i="22"/>
  <c r="AA1097" i="22"/>
  <c r="AM1096" i="22"/>
  <c r="AL1096" i="22"/>
  <c r="B1098" i="22"/>
  <c r="C1097" i="22"/>
  <c r="H1097" i="22"/>
  <c r="D1096" i="22"/>
  <c r="E1096" i="22"/>
  <c r="F1096" i="22"/>
  <c r="S1099" i="22"/>
  <c r="T1098" i="22"/>
  <c r="V1098" i="22"/>
  <c r="Y1098" i="22"/>
  <c r="W1099" i="22"/>
  <c r="Q1098" i="22"/>
  <c r="O1099" i="22"/>
  <c r="K1099" i="22"/>
  <c r="L1098" i="22"/>
  <c r="AB1097" i="22"/>
  <c r="AG1097" i="22"/>
  <c r="AA1098" i="22"/>
  <c r="AM1097" i="22"/>
  <c r="AL1097" i="22"/>
  <c r="AE1096" i="22"/>
  <c r="AD1096" i="22"/>
  <c r="AJ1098" i="22"/>
  <c r="AI1099" i="22"/>
  <c r="AO1098" i="22"/>
  <c r="H1098" i="22"/>
  <c r="C1098" i="22"/>
  <c r="B1099" i="22"/>
  <c r="F1097" i="22"/>
  <c r="D1097" i="22"/>
  <c r="E1097" i="22"/>
  <c r="S1100" i="22"/>
  <c r="T1099" i="22"/>
  <c r="V1099" i="22"/>
  <c r="Y1099" i="22"/>
  <c r="W1100" i="22"/>
  <c r="AB1098" i="22"/>
  <c r="AA1099" i="22"/>
  <c r="AG1098" i="22"/>
  <c r="K1100" i="22"/>
  <c r="Q1099" i="22"/>
  <c r="L1099" i="22"/>
  <c r="N1099" i="22"/>
  <c r="AM1098" i="22"/>
  <c r="AL1098" i="22"/>
  <c r="AJ1099" i="22"/>
  <c r="AI1100" i="22"/>
  <c r="AO1099" i="22"/>
  <c r="O1098" i="22"/>
  <c r="N1098" i="22"/>
  <c r="AD1097" i="22"/>
  <c r="AE1097" i="22"/>
  <c r="D1098" i="22"/>
  <c r="F1098" i="22"/>
  <c r="E1098" i="22"/>
  <c r="B1100" i="22"/>
  <c r="C1099" i="22"/>
  <c r="H1099" i="22"/>
  <c r="S1101" i="22"/>
  <c r="Y1100" i="22"/>
  <c r="W1101" i="22"/>
  <c r="T1100" i="22"/>
  <c r="V1100" i="22"/>
  <c r="AM1099" i="22"/>
  <c r="AL1099" i="22"/>
  <c r="AI1101" i="22"/>
  <c r="AJ1100" i="22"/>
  <c r="AO1100" i="22"/>
  <c r="AA1100" i="22"/>
  <c r="AG1099" i="22"/>
  <c r="AB1099" i="22"/>
  <c r="AD1098" i="22"/>
  <c r="AE1098" i="22"/>
  <c r="L1100" i="22"/>
  <c r="K1101" i="22"/>
  <c r="Q1100" i="22"/>
  <c r="O1101" i="22"/>
  <c r="E1099" i="22"/>
  <c r="F1099" i="22"/>
  <c r="D1099" i="22"/>
  <c r="H1100" i="22"/>
  <c r="B1101" i="22"/>
  <c r="C1100" i="22"/>
  <c r="Y1101" i="22"/>
  <c r="W1102" i="22"/>
  <c r="T1101" i="22"/>
  <c r="V1101" i="22"/>
  <c r="S1102" i="22"/>
  <c r="AB1100" i="22"/>
  <c r="AA1101" i="22"/>
  <c r="AG1100" i="22"/>
  <c r="AI1102" i="22"/>
  <c r="AJ1101" i="22"/>
  <c r="AO1101" i="22"/>
  <c r="K1102" i="22"/>
  <c r="L1101" i="22"/>
  <c r="N1101" i="22"/>
  <c r="Q1101" i="22"/>
  <c r="O1100" i="22"/>
  <c r="N1100" i="22"/>
  <c r="AE1099" i="22"/>
  <c r="AD1099" i="22"/>
  <c r="AM1100" i="22"/>
  <c r="AL1100" i="22"/>
  <c r="E1100" i="22"/>
  <c r="F1100" i="22"/>
  <c r="D1100" i="22"/>
  <c r="B1102" i="22"/>
  <c r="C1101" i="22"/>
  <c r="H1101" i="22"/>
  <c r="S1103" i="22"/>
  <c r="T1102" i="22"/>
  <c r="V1102" i="22"/>
  <c r="Y1102" i="22"/>
  <c r="W1103" i="22"/>
  <c r="Q1102" i="22"/>
  <c r="O1103" i="22"/>
  <c r="K1103" i="22"/>
  <c r="L1102" i="22"/>
  <c r="AB1101" i="22"/>
  <c r="AG1101" i="22"/>
  <c r="AA1102" i="22"/>
  <c r="AJ1102" i="22"/>
  <c r="AI1103" i="22"/>
  <c r="AO1102" i="22"/>
  <c r="AM1101" i="22"/>
  <c r="AL1101" i="22"/>
  <c r="AE1100" i="22"/>
  <c r="AD1100" i="22"/>
  <c r="F1101" i="22"/>
  <c r="D1101" i="22"/>
  <c r="E1101" i="22"/>
  <c r="C1102" i="22"/>
  <c r="H1102" i="22"/>
  <c r="B1103" i="22"/>
  <c r="S1104" i="22"/>
  <c r="T1103" i="22"/>
  <c r="V1103" i="22"/>
  <c r="Y1103" i="22"/>
  <c r="W1104" i="22"/>
  <c r="AM1102" i="22"/>
  <c r="AL1102" i="22"/>
  <c r="K1104" i="22"/>
  <c r="L1103" i="22"/>
  <c r="N1103" i="22"/>
  <c r="Q1103" i="22"/>
  <c r="AJ1103" i="22"/>
  <c r="AI1104" i="22"/>
  <c r="AO1103" i="22"/>
  <c r="O1102" i="22"/>
  <c r="N1102" i="22"/>
  <c r="AG1102" i="22"/>
  <c r="AA1103" i="22"/>
  <c r="AB1102" i="22"/>
  <c r="AE1101" i="22"/>
  <c r="AD1101" i="22"/>
  <c r="H1103" i="22"/>
  <c r="B1104" i="22"/>
  <c r="C1103" i="22"/>
  <c r="E1102" i="22"/>
  <c r="F1102" i="22"/>
  <c r="D1102" i="22"/>
  <c r="S1105" i="22"/>
  <c r="T1104" i="22"/>
  <c r="V1104" i="22"/>
  <c r="Y1104" i="22"/>
  <c r="W1105" i="22"/>
  <c r="AM1103" i="22"/>
  <c r="AL1103" i="22"/>
  <c r="AI1105" i="22"/>
  <c r="AJ1104" i="22"/>
  <c r="AO1104" i="22"/>
  <c r="AE1102" i="22"/>
  <c r="AD1102" i="22"/>
  <c r="L1104" i="22"/>
  <c r="K1105" i="22"/>
  <c r="Q1104" i="22"/>
  <c r="O1105" i="22"/>
  <c r="AA1104" i="22"/>
  <c r="AG1103" i="22"/>
  <c r="AB1103" i="22"/>
  <c r="C1104" i="22"/>
  <c r="H1104" i="22"/>
  <c r="B1105" i="22"/>
  <c r="D1103" i="22"/>
  <c r="E1103" i="22"/>
  <c r="F1103" i="22"/>
  <c r="T1105" i="22"/>
  <c r="V1105" i="22"/>
  <c r="S1106" i="22"/>
  <c r="Y1105" i="22"/>
  <c r="W1106" i="22"/>
  <c r="AG1104" i="22"/>
  <c r="AB1104" i="22"/>
  <c r="AA1105" i="22"/>
  <c r="AI1106" i="22"/>
  <c r="AJ1105" i="22"/>
  <c r="AO1105" i="22"/>
  <c r="O1104" i="22"/>
  <c r="N1104" i="22"/>
  <c r="AM1104" i="22"/>
  <c r="AL1104" i="22"/>
  <c r="AD1103" i="22"/>
  <c r="AE1103" i="22"/>
  <c r="K1106" i="22"/>
  <c r="L1105" i="22"/>
  <c r="N1105" i="22"/>
  <c r="Q1105" i="22"/>
  <c r="H1105" i="22"/>
  <c r="C1105" i="22"/>
  <c r="B1106" i="22"/>
  <c r="E1104" i="22"/>
  <c r="F1104" i="22"/>
  <c r="D1104" i="22"/>
  <c r="T1106" i="22"/>
  <c r="V1106" i="22"/>
  <c r="Y1106" i="22"/>
  <c r="W1107" i="22"/>
  <c r="S1107" i="22"/>
  <c r="AD1104" i="22"/>
  <c r="AE1104" i="22"/>
  <c r="Q1106" i="22"/>
  <c r="O1107" i="22"/>
  <c r="L1106" i="22"/>
  <c r="K1107" i="22"/>
  <c r="AB1105" i="22"/>
  <c r="AA1106" i="22"/>
  <c r="AG1105" i="22"/>
  <c r="AJ1106" i="22"/>
  <c r="AI1107" i="22"/>
  <c r="AO1106" i="22"/>
  <c r="AM1105" i="22"/>
  <c r="AL1105" i="22"/>
  <c r="D1105" i="22"/>
  <c r="F1105" i="22"/>
  <c r="E1105" i="22"/>
  <c r="H1106" i="22"/>
  <c r="C1106" i="22"/>
  <c r="B1107" i="22"/>
  <c r="Y1107" i="22"/>
  <c r="W1108" i="22"/>
  <c r="S1108" i="22"/>
  <c r="T1107" i="22"/>
  <c r="V1107" i="22"/>
  <c r="AM1106" i="22"/>
  <c r="AL1106" i="22"/>
  <c r="AB1106" i="22"/>
  <c r="AG1106" i="22"/>
  <c r="AA1107" i="22"/>
  <c r="AJ1107" i="22"/>
  <c r="AI1108" i="22"/>
  <c r="AO1107" i="22"/>
  <c r="O1106" i="22"/>
  <c r="N1106" i="22"/>
  <c r="AD1105" i="22"/>
  <c r="AE1105" i="22"/>
  <c r="K1108" i="22"/>
  <c r="Q1107" i="22"/>
  <c r="L1107" i="22"/>
  <c r="N1107" i="22"/>
  <c r="E1106" i="22"/>
  <c r="D1106" i="22"/>
  <c r="F1106" i="22"/>
  <c r="B1108" i="22"/>
  <c r="H1107" i="22"/>
  <c r="C1107" i="22"/>
  <c r="T1108" i="22"/>
  <c r="V1108" i="22"/>
  <c r="Y1108" i="22"/>
  <c r="W1109" i="22"/>
  <c r="S1109" i="22"/>
  <c r="AI1109" i="22"/>
  <c r="AJ1108" i="22"/>
  <c r="AO1108" i="22"/>
  <c r="AD1106" i="22"/>
  <c r="AE1106" i="22"/>
  <c r="L1108" i="22"/>
  <c r="K1109" i="22"/>
  <c r="Q1108" i="22"/>
  <c r="O1109" i="22"/>
  <c r="AB1107" i="22"/>
  <c r="AG1107" i="22"/>
  <c r="AA1108" i="22"/>
  <c r="AM1107" i="22"/>
  <c r="AL1107" i="22"/>
  <c r="D1107" i="22"/>
  <c r="F1107" i="22"/>
  <c r="E1107" i="22"/>
  <c r="H1108" i="22"/>
  <c r="C1108" i="22"/>
  <c r="B1109" i="22"/>
  <c r="T1109" i="22"/>
  <c r="V1109" i="22"/>
  <c r="S1110" i="22"/>
  <c r="Y1109" i="22"/>
  <c r="W1110" i="22"/>
  <c r="AI1110" i="22"/>
  <c r="AJ1109" i="22"/>
  <c r="AO1109" i="22"/>
  <c r="AD1107" i="22"/>
  <c r="AE1107" i="22"/>
  <c r="AM1108" i="22"/>
  <c r="AL1108" i="22"/>
  <c r="O1108" i="22"/>
  <c r="N1108" i="22"/>
  <c r="AB1108" i="22"/>
  <c r="AG1108" i="22"/>
  <c r="AA1109" i="22"/>
  <c r="K1110" i="22"/>
  <c r="L1109" i="22"/>
  <c r="N1109" i="22"/>
  <c r="Q1109" i="22"/>
  <c r="C1109" i="22"/>
  <c r="H1109" i="22"/>
  <c r="B1110" i="22"/>
  <c r="F1108" i="22"/>
  <c r="E1108" i="22"/>
  <c r="D1108" i="22"/>
  <c r="T1110" i="22"/>
  <c r="V1110" i="22"/>
  <c r="Y1110" i="22"/>
  <c r="W1111" i="22"/>
  <c r="S1111" i="22"/>
  <c r="AJ1110" i="22"/>
  <c r="AI1111" i="22"/>
  <c r="AO1110" i="22"/>
  <c r="Q1110" i="22"/>
  <c r="O1111" i="22"/>
  <c r="K1111" i="22"/>
  <c r="L1110" i="22"/>
  <c r="AM1109" i="22"/>
  <c r="AL1109" i="22"/>
  <c r="AD1108" i="22"/>
  <c r="AE1108" i="22"/>
  <c r="AG1109" i="22"/>
  <c r="AA1110" i="22"/>
  <c r="AB1109" i="22"/>
  <c r="C1110" i="22"/>
  <c r="B1111" i="22"/>
  <c r="H1110" i="22"/>
  <c r="D1109" i="22"/>
  <c r="F1109" i="22"/>
  <c r="E1109" i="22"/>
  <c r="T1111" i="22"/>
  <c r="V1111" i="22"/>
  <c r="Y1111" i="22"/>
  <c r="W1112" i="22"/>
  <c r="S1112" i="22"/>
  <c r="K1112" i="22"/>
  <c r="Q1111" i="22"/>
  <c r="L1111" i="22"/>
  <c r="N1111" i="22"/>
  <c r="AM1110" i="22"/>
  <c r="AL1110" i="22"/>
  <c r="O1110" i="22"/>
  <c r="N1110" i="22"/>
  <c r="AJ1111" i="22"/>
  <c r="AI1112" i="22"/>
  <c r="AO1111" i="22"/>
  <c r="AG1110" i="22"/>
  <c r="AA1111" i="22"/>
  <c r="AB1110" i="22"/>
  <c r="AD1109" i="22"/>
  <c r="AE1109" i="22"/>
  <c r="F1110" i="22"/>
  <c r="D1110" i="22"/>
  <c r="E1110" i="22"/>
  <c r="B1112" i="22"/>
  <c r="C1111" i="22"/>
  <c r="H1111" i="22"/>
  <c r="Y1112" i="22"/>
  <c r="W1113" i="22"/>
  <c r="T1112" i="22"/>
  <c r="V1112" i="22"/>
  <c r="S1113" i="22"/>
  <c r="AG1111" i="22"/>
  <c r="AA1112" i="22"/>
  <c r="AB1111" i="22"/>
  <c r="AM1111" i="22"/>
  <c r="AL1111" i="22"/>
  <c r="L1112" i="22"/>
  <c r="K1113" i="22"/>
  <c r="Q1112" i="22"/>
  <c r="O1113" i="22"/>
  <c r="AD1110" i="22"/>
  <c r="AE1110" i="22"/>
  <c r="AI1113" i="22"/>
  <c r="AJ1112" i="22"/>
  <c r="AO1112" i="22"/>
  <c r="E1111" i="22"/>
  <c r="F1111" i="22"/>
  <c r="D1111" i="22"/>
  <c r="C1112" i="22"/>
  <c r="B1113" i="22"/>
  <c r="H1112" i="22"/>
  <c r="Y1113" i="22"/>
  <c r="W1114" i="22"/>
  <c r="S1114" i="22"/>
  <c r="T1113" i="22"/>
  <c r="V1113" i="22"/>
  <c r="AD1111" i="22"/>
  <c r="AE1111" i="22"/>
  <c r="K1114" i="22"/>
  <c r="L1113" i="22"/>
  <c r="N1113" i="22"/>
  <c r="Q1113" i="22"/>
  <c r="AM1112" i="22"/>
  <c r="AL1112" i="22"/>
  <c r="AI1114" i="22"/>
  <c r="AJ1113" i="22"/>
  <c r="AO1113" i="22"/>
  <c r="O1112" i="22"/>
  <c r="N1112" i="22"/>
  <c r="AG1112" i="22"/>
  <c r="AB1112" i="22"/>
  <c r="AA1113" i="22"/>
  <c r="C1113" i="22"/>
  <c r="B1114" i="22"/>
  <c r="H1113" i="22"/>
  <c r="E1112" i="22"/>
  <c r="D1112" i="22"/>
  <c r="F1112" i="22"/>
  <c r="T1114" i="22"/>
  <c r="V1114" i="22"/>
  <c r="S1115" i="22"/>
  <c r="Y1114" i="22"/>
  <c r="W1115" i="22"/>
  <c r="AJ1114" i="22"/>
  <c r="AI1115" i="22"/>
  <c r="AO1114" i="22"/>
  <c r="AM1113" i="22"/>
  <c r="AL1113" i="22"/>
  <c r="Q1114" i="22"/>
  <c r="O1115" i="22"/>
  <c r="K1115" i="22"/>
  <c r="L1114" i="22"/>
  <c r="AD1112" i="22"/>
  <c r="AE1112" i="22"/>
  <c r="AA1114" i="22"/>
  <c r="AG1113" i="22"/>
  <c r="AB1113" i="22"/>
  <c r="E1113" i="22"/>
  <c r="D1113" i="22"/>
  <c r="F1113" i="22"/>
  <c r="B1115" i="22"/>
  <c r="C1114" i="22"/>
  <c r="H1114" i="22"/>
  <c r="Y1115" i="22"/>
  <c r="W1116" i="22"/>
  <c r="S1116" i="22"/>
  <c r="T1115" i="22"/>
  <c r="V1115" i="22"/>
  <c r="K1116" i="22"/>
  <c r="L1115" i="22"/>
  <c r="N1115" i="22"/>
  <c r="Q1115" i="22"/>
  <c r="AJ1115" i="22"/>
  <c r="AI1116" i="22"/>
  <c r="AO1115" i="22"/>
  <c r="AE1113" i="22"/>
  <c r="AD1113" i="22"/>
  <c r="O1114" i="22"/>
  <c r="N1114" i="22"/>
  <c r="AG1114" i="22"/>
  <c r="AA1115" i="22"/>
  <c r="AB1114" i="22"/>
  <c r="AM1114" i="22"/>
  <c r="AL1114" i="22"/>
  <c r="F1114" i="22"/>
  <c r="D1114" i="22"/>
  <c r="E1114" i="22"/>
  <c r="C1115" i="22"/>
  <c r="H1115" i="22"/>
  <c r="B1116" i="22"/>
  <c r="T1116" i="22"/>
  <c r="V1116" i="22"/>
  <c r="Y1116" i="22"/>
  <c r="W1117" i="22"/>
  <c r="S1117" i="22"/>
  <c r="AE1114" i="22"/>
  <c r="AD1114" i="22"/>
  <c r="L1116" i="22"/>
  <c r="K1117" i="22"/>
  <c r="Q1116" i="22"/>
  <c r="O1117" i="22"/>
  <c r="AI1117" i="22"/>
  <c r="AJ1116" i="22"/>
  <c r="AO1116" i="22"/>
  <c r="AA1116" i="22"/>
  <c r="AG1115" i="22"/>
  <c r="AB1115" i="22"/>
  <c r="AM1115" i="22"/>
  <c r="AL1115" i="22"/>
  <c r="H1116" i="22"/>
  <c r="B1117" i="22"/>
  <c r="C1116" i="22"/>
  <c r="E1115" i="22"/>
  <c r="F1115" i="22"/>
  <c r="D1115" i="22"/>
  <c r="Y1117" i="22"/>
  <c r="W1118" i="22"/>
  <c r="S1118" i="22"/>
  <c r="T1117" i="22"/>
  <c r="V1117" i="22"/>
  <c r="AG1116" i="22"/>
  <c r="AA1117" i="22"/>
  <c r="AB1116" i="22"/>
  <c r="AI1118" i="22"/>
  <c r="AJ1117" i="22"/>
  <c r="AO1117" i="22"/>
  <c r="AM1116" i="22"/>
  <c r="AL1116" i="22"/>
  <c r="O1116" i="22"/>
  <c r="N1116" i="22"/>
  <c r="AD1115" i="22"/>
  <c r="AE1115" i="22"/>
  <c r="K1118" i="22"/>
  <c r="Q1117" i="22"/>
  <c r="L1117" i="22"/>
  <c r="N1117" i="22"/>
  <c r="H1117" i="22"/>
  <c r="B1118" i="22"/>
  <c r="C1117" i="22"/>
  <c r="E1116" i="22"/>
  <c r="D1116" i="22"/>
  <c r="F1116" i="22"/>
  <c r="Y1118" i="22"/>
  <c r="W1119" i="22"/>
  <c r="S1119" i="22"/>
  <c r="T1118" i="22"/>
  <c r="V1118" i="22"/>
  <c r="AB1117" i="22"/>
  <c r="AG1117" i="22"/>
  <c r="AA1118" i="22"/>
  <c r="AD1116" i="22"/>
  <c r="AE1116" i="22"/>
  <c r="AJ1118" i="22"/>
  <c r="AI1119" i="22"/>
  <c r="AO1118" i="22"/>
  <c r="Q1118" i="22"/>
  <c r="O1119" i="22"/>
  <c r="K1119" i="22"/>
  <c r="L1118" i="22"/>
  <c r="AM1117" i="22"/>
  <c r="AL1117" i="22"/>
  <c r="H1118" i="22"/>
  <c r="B1119" i="22"/>
  <c r="C1118" i="22"/>
  <c r="E1117" i="22"/>
  <c r="F1117" i="22"/>
  <c r="D1117" i="22"/>
  <c r="Y1119" i="22"/>
  <c r="W1120" i="22"/>
  <c r="S1120" i="22"/>
  <c r="T1119" i="22"/>
  <c r="V1119" i="22"/>
  <c r="AJ1119" i="22"/>
  <c r="AI1120" i="22"/>
  <c r="AO1119" i="22"/>
  <c r="AE1117" i="22"/>
  <c r="AD1117" i="22"/>
  <c r="AG1118" i="22"/>
  <c r="AB1118" i="22"/>
  <c r="AA1119" i="22"/>
  <c r="O1118" i="22"/>
  <c r="N1118" i="22"/>
  <c r="K1120" i="22"/>
  <c r="L1119" i="22"/>
  <c r="N1119" i="22"/>
  <c r="Q1119" i="22"/>
  <c r="AM1118" i="22"/>
  <c r="AL1118" i="22"/>
  <c r="H1119" i="22"/>
  <c r="B1120" i="22"/>
  <c r="C1119" i="22"/>
  <c r="D1118" i="22"/>
  <c r="F1118" i="22"/>
  <c r="E1118" i="22"/>
  <c r="S1121" i="22"/>
  <c r="T1120" i="22"/>
  <c r="V1120" i="22"/>
  <c r="Y1120" i="22"/>
  <c r="W1121" i="22"/>
  <c r="AB1119" i="22"/>
  <c r="AA1120" i="22"/>
  <c r="AG1119" i="22"/>
  <c r="AI1121" i="22"/>
  <c r="AJ1120" i="22"/>
  <c r="AO1120" i="22"/>
  <c r="L1120" i="22"/>
  <c r="K1121" i="22"/>
  <c r="Q1120" i="22"/>
  <c r="O1121" i="22"/>
  <c r="AE1118" i="22"/>
  <c r="AD1118" i="22"/>
  <c r="AM1119" i="22"/>
  <c r="AL1119" i="22"/>
  <c r="H1120" i="22"/>
  <c r="B1121" i="22"/>
  <c r="C1120" i="22"/>
  <c r="E1119" i="22"/>
  <c r="F1119" i="22"/>
  <c r="D1119" i="22"/>
  <c r="T1121" i="22"/>
  <c r="V1121" i="22"/>
  <c r="Y1121" i="22"/>
  <c r="W1122" i="22"/>
  <c r="S1122" i="22"/>
  <c r="K1122" i="22"/>
  <c r="Q1121" i="22"/>
  <c r="L1121" i="22"/>
  <c r="N1121" i="22"/>
  <c r="AA1121" i="22"/>
  <c r="AB1120" i="22"/>
  <c r="AG1120" i="22"/>
  <c r="AI1122" i="22"/>
  <c r="AJ1121" i="22"/>
  <c r="AO1121" i="22"/>
  <c r="O1120" i="22"/>
  <c r="N1120" i="22"/>
  <c r="AM1120" i="22"/>
  <c r="AL1120" i="22"/>
  <c r="AD1119" i="22"/>
  <c r="AE1119" i="22"/>
  <c r="H1121" i="22"/>
  <c r="C1121" i="22"/>
  <c r="B1122" i="22"/>
  <c r="E1120" i="22"/>
  <c r="D1120" i="22"/>
  <c r="F1120" i="22"/>
  <c r="T1122" i="22"/>
  <c r="V1122" i="22"/>
  <c r="S1123" i="22"/>
  <c r="Y1122" i="22"/>
  <c r="W1123" i="22"/>
  <c r="Q1122" i="22"/>
  <c r="O1123" i="22"/>
  <c r="L1122" i="22"/>
  <c r="K1123" i="22"/>
  <c r="AM1121" i="22"/>
  <c r="AL1121" i="22"/>
  <c r="AB1121" i="22"/>
  <c r="AG1121" i="22"/>
  <c r="AA1122" i="22"/>
  <c r="AJ1122" i="22"/>
  <c r="AI1123" i="22"/>
  <c r="AO1122" i="22"/>
  <c r="AE1120" i="22"/>
  <c r="AD1120" i="22"/>
  <c r="D1121" i="22"/>
  <c r="E1121" i="22"/>
  <c r="F1121" i="22"/>
  <c r="B1123" i="22"/>
  <c r="H1122" i="22"/>
  <c r="C1122" i="22"/>
  <c r="S1124" i="22"/>
  <c r="T1123" i="22"/>
  <c r="V1123" i="22"/>
  <c r="Y1123" i="22"/>
  <c r="W1124" i="22"/>
  <c r="AJ1123" i="22"/>
  <c r="AI1124" i="22"/>
  <c r="AO1123" i="22"/>
  <c r="O1122" i="22"/>
  <c r="N1122" i="22"/>
  <c r="AD1121" i="22"/>
  <c r="AE1121" i="22"/>
  <c r="AA1123" i="22"/>
  <c r="AG1122" i="22"/>
  <c r="AB1122" i="22"/>
  <c r="K1124" i="22"/>
  <c r="L1123" i="22"/>
  <c r="N1123" i="22"/>
  <c r="Q1123" i="22"/>
  <c r="AM1122" i="22"/>
  <c r="AL1122" i="22"/>
  <c r="E1122" i="22"/>
  <c r="D1122" i="22"/>
  <c r="F1122" i="22"/>
  <c r="H1123" i="22"/>
  <c r="B1124" i="22"/>
  <c r="C1123" i="22"/>
  <c r="T1124" i="22"/>
  <c r="V1124" i="22"/>
  <c r="S1125" i="22"/>
  <c r="Y1124" i="22"/>
  <c r="W1125" i="22"/>
  <c r="AM1123" i="22"/>
  <c r="AL1123" i="22"/>
  <c r="AA1124" i="22"/>
  <c r="AB1123" i="22"/>
  <c r="AG1123" i="22"/>
  <c r="AI1125" i="22"/>
  <c r="AJ1124" i="22"/>
  <c r="AO1124" i="22"/>
  <c r="L1124" i="22"/>
  <c r="K1125" i="22"/>
  <c r="Q1124" i="22"/>
  <c r="O1125" i="22"/>
  <c r="AD1122" i="22"/>
  <c r="AE1122" i="22"/>
  <c r="H1124" i="22"/>
  <c r="B1125" i="22"/>
  <c r="C1124" i="22"/>
  <c r="D1123" i="22"/>
  <c r="E1123" i="22"/>
  <c r="F1123" i="22"/>
  <c r="Y1125" i="22"/>
  <c r="W1126" i="22"/>
  <c r="S1126" i="22"/>
  <c r="T1125" i="22"/>
  <c r="V1125" i="22"/>
  <c r="O1124" i="22"/>
  <c r="N1124" i="22"/>
  <c r="AM1124" i="22"/>
  <c r="AL1124" i="22"/>
  <c r="AA1125" i="22"/>
  <c r="AG1124" i="22"/>
  <c r="AB1124" i="22"/>
  <c r="AI1126" i="22"/>
  <c r="AJ1125" i="22"/>
  <c r="AO1125" i="22"/>
  <c r="K1126" i="22"/>
  <c r="L1125" i="22"/>
  <c r="N1125" i="22"/>
  <c r="Q1125" i="22"/>
  <c r="AE1123" i="22"/>
  <c r="AD1123" i="22"/>
  <c r="C1125" i="22"/>
  <c r="H1125" i="22"/>
  <c r="B1126" i="22"/>
  <c r="E1124" i="22"/>
  <c r="F1124" i="22"/>
  <c r="D1124" i="22"/>
  <c r="S1127" i="22"/>
  <c r="Y1126" i="22"/>
  <c r="W1127" i="22"/>
  <c r="T1126" i="22"/>
  <c r="V1126" i="22"/>
  <c r="Q1126" i="22"/>
  <c r="O1127" i="22"/>
  <c r="K1127" i="22"/>
  <c r="L1126" i="22"/>
  <c r="AD1124" i="22"/>
  <c r="AE1124" i="22"/>
  <c r="AJ1126" i="22"/>
  <c r="AI1127" i="22"/>
  <c r="AO1126" i="22"/>
  <c r="AM1125" i="22"/>
  <c r="AL1125" i="22"/>
  <c r="AA1126" i="22"/>
  <c r="AG1125" i="22"/>
  <c r="AB1125" i="22"/>
  <c r="B1127" i="22"/>
  <c r="C1126" i="22"/>
  <c r="H1126" i="22"/>
  <c r="E1125" i="22"/>
  <c r="F1125" i="22"/>
  <c r="D1125" i="22"/>
  <c r="S1128" i="22"/>
  <c r="T1127" i="22"/>
  <c r="V1127" i="22"/>
  <c r="Y1127" i="22"/>
  <c r="W1128" i="22"/>
  <c r="AJ1127" i="22"/>
  <c r="AI1128" i="22"/>
  <c r="AO1127" i="22"/>
  <c r="K1128" i="22"/>
  <c r="L1127" i="22"/>
  <c r="N1127" i="22"/>
  <c r="Q1127" i="22"/>
  <c r="AM1126" i="22"/>
  <c r="AL1126" i="22"/>
  <c r="AE1125" i="22"/>
  <c r="AD1125" i="22"/>
  <c r="O1126" i="22"/>
  <c r="N1126" i="22"/>
  <c r="AA1127" i="22"/>
  <c r="AB1126" i="22"/>
  <c r="AG1126" i="22"/>
  <c r="B1128" i="22"/>
  <c r="C1127" i="22"/>
  <c r="H1127" i="22"/>
  <c r="D1126" i="22"/>
  <c r="F1126" i="22"/>
  <c r="E1126" i="22"/>
  <c r="Y1128" i="22"/>
  <c r="W1129" i="22"/>
  <c r="S1129" i="22"/>
  <c r="T1128" i="22"/>
  <c r="V1128" i="22"/>
  <c r="L1128" i="22"/>
  <c r="K1129" i="22"/>
  <c r="Q1128" i="22"/>
  <c r="O1129" i="22"/>
  <c r="AE1126" i="22"/>
  <c r="AD1126" i="22"/>
  <c r="AI1129" i="22"/>
  <c r="AJ1128" i="22"/>
  <c r="AO1128" i="22"/>
  <c r="AB1127" i="22"/>
  <c r="AG1127" i="22"/>
  <c r="AA1128" i="22"/>
  <c r="AM1127" i="22"/>
  <c r="AL1127" i="22"/>
  <c r="H1128" i="22"/>
  <c r="C1128" i="22"/>
  <c r="B1129" i="22"/>
  <c r="D1127" i="22"/>
  <c r="F1127" i="22"/>
  <c r="E1127" i="22"/>
  <c r="S1130" i="22"/>
  <c r="Y1129" i="22"/>
  <c r="W1130" i="22"/>
  <c r="T1129" i="22"/>
  <c r="V1129" i="22"/>
  <c r="O1128" i="22"/>
  <c r="N1128" i="22"/>
  <c r="AM1128" i="22"/>
  <c r="AL1128" i="22"/>
  <c r="AD1127" i="22"/>
  <c r="AE1127" i="22"/>
  <c r="AG1128" i="22"/>
  <c r="AA1129" i="22"/>
  <c r="AB1128" i="22"/>
  <c r="AI1130" i="22"/>
  <c r="AJ1129" i="22"/>
  <c r="AO1129" i="22"/>
  <c r="K1130" i="22"/>
  <c r="Q1129" i="22"/>
  <c r="L1129" i="22"/>
  <c r="N1129" i="22"/>
  <c r="D1128" i="22"/>
  <c r="E1128" i="22"/>
  <c r="F1128" i="22"/>
  <c r="C1129" i="22"/>
  <c r="B1130" i="22"/>
  <c r="H1129" i="22"/>
  <c r="Y1130" i="22"/>
  <c r="W1131" i="22"/>
  <c r="S1131" i="22"/>
  <c r="T1130" i="22"/>
  <c r="V1130" i="22"/>
  <c r="Q1130" i="22"/>
  <c r="O1131" i="22"/>
  <c r="K1131" i="22"/>
  <c r="L1130" i="22"/>
  <c r="AD1128" i="22"/>
  <c r="AE1128" i="22"/>
  <c r="AJ1130" i="22"/>
  <c r="AI1131" i="22"/>
  <c r="AO1130" i="22"/>
  <c r="AB1129" i="22"/>
  <c r="AA1130" i="22"/>
  <c r="AG1129" i="22"/>
  <c r="AM1129" i="22"/>
  <c r="AL1129" i="22"/>
  <c r="B1131" i="22"/>
  <c r="C1130" i="22"/>
  <c r="H1130" i="22"/>
  <c r="E1129" i="22"/>
  <c r="D1129" i="22"/>
  <c r="F1129" i="22"/>
  <c r="Y1131" i="22"/>
  <c r="W1132" i="22"/>
  <c r="T1131" i="22"/>
  <c r="V1131" i="22"/>
  <c r="S1132" i="22"/>
  <c r="AG1130" i="22"/>
  <c r="AA1131" i="22"/>
  <c r="AB1130" i="22"/>
  <c r="AM1130" i="22"/>
  <c r="AL1130" i="22"/>
  <c r="AJ1131" i="22"/>
  <c r="AI1132" i="22"/>
  <c r="AO1131" i="22"/>
  <c r="K1132" i="22"/>
  <c r="Q1131" i="22"/>
  <c r="L1131" i="22"/>
  <c r="N1131" i="22"/>
  <c r="O1130" i="22"/>
  <c r="N1130" i="22"/>
  <c r="AD1129" i="22"/>
  <c r="AE1129" i="22"/>
  <c r="E1130" i="22"/>
  <c r="D1130" i="22"/>
  <c r="F1130" i="22"/>
  <c r="H1131" i="22"/>
  <c r="C1131" i="22"/>
  <c r="B1132" i="22"/>
  <c r="S1133" i="22"/>
  <c r="Y1132" i="22"/>
  <c r="W1133" i="22"/>
  <c r="T1132" i="22"/>
  <c r="V1132" i="22"/>
  <c r="AM1131" i="22"/>
  <c r="AL1131" i="22"/>
  <c r="AA1132" i="22"/>
  <c r="AB1131" i="22"/>
  <c r="AG1131" i="22"/>
  <c r="AI1133" i="22"/>
  <c r="AJ1132" i="22"/>
  <c r="AO1132" i="22"/>
  <c r="AD1130" i="22"/>
  <c r="AE1130" i="22"/>
  <c r="L1132" i="22"/>
  <c r="K1133" i="22"/>
  <c r="Q1132" i="22"/>
  <c r="O1133" i="22"/>
  <c r="H1132" i="22"/>
  <c r="B1133" i="22"/>
  <c r="C1132" i="22"/>
  <c r="E1131" i="22"/>
  <c r="F1131" i="22"/>
  <c r="D1131" i="22"/>
  <c r="Y1133" i="22"/>
  <c r="W1134" i="22"/>
  <c r="S1134" i="22"/>
  <c r="T1133" i="22"/>
  <c r="V1133" i="22"/>
  <c r="K1134" i="22"/>
  <c r="L1133" i="22"/>
  <c r="N1133" i="22"/>
  <c r="Q1133" i="22"/>
  <c r="AM1132" i="22"/>
  <c r="AL1132" i="22"/>
  <c r="AI1134" i="22"/>
  <c r="AJ1133" i="22"/>
  <c r="AO1133" i="22"/>
  <c r="AA1133" i="22"/>
  <c r="AG1132" i="22"/>
  <c r="AB1132" i="22"/>
  <c r="O1132" i="22"/>
  <c r="N1132" i="22"/>
  <c r="AE1131" i="22"/>
  <c r="AD1131" i="22"/>
  <c r="C1133" i="22"/>
  <c r="H1133" i="22"/>
  <c r="B1134" i="22"/>
  <c r="F1132" i="22"/>
  <c r="D1132" i="22"/>
  <c r="E1132" i="22"/>
  <c r="T1134" i="22"/>
  <c r="V1134" i="22"/>
  <c r="S1135" i="22"/>
  <c r="Y1134" i="22"/>
  <c r="W1135" i="22"/>
  <c r="AM1133" i="22"/>
  <c r="AL1133" i="22"/>
  <c r="AD1132" i="22"/>
  <c r="AE1132" i="22"/>
  <c r="AJ1134" i="22"/>
  <c r="AI1135" i="22"/>
  <c r="AO1134" i="22"/>
  <c r="AG1133" i="22"/>
  <c r="AA1134" i="22"/>
  <c r="AB1133" i="22"/>
  <c r="Q1134" i="22"/>
  <c r="O1135" i="22"/>
  <c r="K1135" i="22"/>
  <c r="L1134" i="22"/>
  <c r="B1135" i="22"/>
  <c r="H1134" i="22"/>
  <c r="C1134" i="22"/>
  <c r="F1133" i="22"/>
  <c r="E1133" i="22"/>
  <c r="D1133" i="22"/>
  <c r="T1135" i="22"/>
  <c r="V1135" i="22"/>
  <c r="S1136" i="22"/>
  <c r="Y1135" i="22"/>
  <c r="W1136" i="22"/>
  <c r="AE1133" i="22"/>
  <c r="AD1133" i="22"/>
  <c r="K1136" i="22"/>
  <c r="L1135" i="22"/>
  <c r="N1135" i="22"/>
  <c r="Q1135" i="22"/>
  <c r="AJ1135" i="22"/>
  <c r="AI1136" i="22"/>
  <c r="AO1135" i="22"/>
  <c r="O1134" i="22"/>
  <c r="N1134" i="22"/>
  <c r="AA1135" i="22"/>
  <c r="AG1134" i="22"/>
  <c r="AB1134" i="22"/>
  <c r="AM1134" i="22"/>
  <c r="AL1134" i="22"/>
  <c r="F1134" i="22"/>
  <c r="D1134" i="22"/>
  <c r="E1134" i="22"/>
  <c r="H1135" i="22"/>
  <c r="B1136" i="22"/>
  <c r="C1135" i="22"/>
  <c r="T1136" i="22"/>
  <c r="V1136" i="22"/>
  <c r="S1137" i="22"/>
  <c r="Y1136" i="22"/>
  <c r="W1137" i="22"/>
  <c r="AM1135" i="22"/>
  <c r="AL1135" i="22"/>
  <c r="AD1134" i="22"/>
  <c r="AE1134" i="22"/>
  <c r="AI1137" i="22"/>
  <c r="AJ1136" i="22"/>
  <c r="AO1136" i="22"/>
  <c r="L1136" i="22"/>
  <c r="K1137" i="22"/>
  <c r="Q1136" i="22"/>
  <c r="O1137" i="22"/>
  <c r="AA1136" i="22"/>
  <c r="AB1135" i="22"/>
  <c r="AG1135" i="22"/>
  <c r="F1135" i="22"/>
  <c r="D1135" i="22"/>
  <c r="E1135" i="22"/>
  <c r="B1137" i="22"/>
  <c r="H1136" i="22"/>
  <c r="C1136" i="22"/>
  <c r="Y1137" i="22"/>
  <c r="W1138" i="22"/>
  <c r="T1137" i="22"/>
  <c r="V1137" i="22"/>
  <c r="S1138" i="22"/>
  <c r="O1136" i="22"/>
  <c r="N1136" i="22"/>
  <c r="K1138" i="22"/>
  <c r="L1137" i="22"/>
  <c r="N1137" i="22"/>
  <c r="Q1137" i="22"/>
  <c r="AM1136" i="22"/>
  <c r="AL1136" i="22"/>
  <c r="AE1135" i="22"/>
  <c r="AD1135" i="22"/>
  <c r="AI1138" i="22"/>
  <c r="AJ1137" i="22"/>
  <c r="AO1137" i="22"/>
  <c r="AA1137" i="22"/>
  <c r="AG1136" i="22"/>
  <c r="AB1136" i="22"/>
  <c r="E1136" i="22"/>
  <c r="D1136" i="22"/>
  <c r="F1136" i="22"/>
  <c r="C1137" i="22"/>
  <c r="H1137" i="22"/>
  <c r="B1138" i="22"/>
  <c r="Y1138" i="22"/>
  <c r="W1139" i="22"/>
  <c r="T1138" i="22"/>
  <c r="V1138" i="22"/>
  <c r="S1139" i="22"/>
  <c r="AA1138" i="22"/>
  <c r="AG1137" i="22"/>
  <c r="AB1137" i="22"/>
  <c r="Q1138" i="22"/>
  <c r="O1139" i="22"/>
  <c r="L1138" i="22"/>
  <c r="K1139" i="22"/>
  <c r="AJ1138" i="22"/>
  <c r="AI1139" i="22"/>
  <c r="AO1138" i="22"/>
  <c r="AE1136" i="22"/>
  <c r="AD1136" i="22"/>
  <c r="AM1137" i="22"/>
  <c r="AL1137" i="22"/>
  <c r="C1138" i="22"/>
  <c r="H1138" i="22"/>
  <c r="B1139" i="22"/>
  <c r="D1137" i="22"/>
  <c r="E1137" i="22"/>
  <c r="F1137" i="22"/>
  <c r="T1139" i="22"/>
  <c r="V1139" i="22"/>
  <c r="S1140" i="22"/>
  <c r="Y1139" i="22"/>
  <c r="W1140" i="22"/>
  <c r="AJ1139" i="22"/>
  <c r="AI1140" i="22"/>
  <c r="AO1139" i="22"/>
  <c r="AE1137" i="22"/>
  <c r="AD1137" i="22"/>
  <c r="AM1138" i="22"/>
  <c r="AL1138" i="22"/>
  <c r="O1138" i="22"/>
  <c r="N1138" i="22"/>
  <c r="K1140" i="22"/>
  <c r="L1139" i="22"/>
  <c r="N1139" i="22"/>
  <c r="Q1139" i="22"/>
  <c r="AG1138" i="22"/>
  <c r="AA1139" i="22"/>
  <c r="AB1138" i="22"/>
  <c r="E1138" i="22"/>
  <c r="F1138" i="22"/>
  <c r="D1138" i="22"/>
  <c r="B1140" i="22"/>
  <c r="C1139" i="22"/>
  <c r="H1139" i="22"/>
  <c r="Y1140" i="22"/>
  <c r="W1141" i="22"/>
  <c r="T1140" i="22"/>
  <c r="V1140" i="22"/>
  <c r="S1141" i="22"/>
  <c r="AI1141" i="22"/>
  <c r="AJ1140" i="22"/>
  <c r="AO1140" i="22"/>
  <c r="AB1139" i="22"/>
  <c r="AA1140" i="22"/>
  <c r="AG1139" i="22"/>
  <c r="AD1138" i="22"/>
  <c r="AE1138" i="22"/>
  <c r="L1140" i="22"/>
  <c r="K1141" i="22"/>
  <c r="Q1140" i="22"/>
  <c r="O1141" i="22"/>
  <c r="AM1139" i="22"/>
  <c r="AL1139" i="22"/>
  <c r="D1139" i="22"/>
  <c r="F1139" i="22"/>
  <c r="E1139" i="22"/>
  <c r="C1140" i="22"/>
  <c r="H1140" i="22"/>
  <c r="B1141" i="22"/>
  <c r="Y1141" i="22"/>
  <c r="W1142" i="22"/>
  <c r="S1142" i="22"/>
  <c r="T1141" i="22"/>
  <c r="V1141" i="22"/>
  <c r="AD1139" i="22"/>
  <c r="AE1139" i="22"/>
  <c r="AB1140" i="22"/>
  <c r="AA1141" i="22"/>
  <c r="AG1140" i="22"/>
  <c r="AI1142" i="22"/>
  <c r="AJ1141" i="22"/>
  <c r="AO1141" i="22"/>
  <c r="O1140" i="22"/>
  <c r="N1140" i="22"/>
  <c r="K1142" i="22"/>
  <c r="L1141" i="22"/>
  <c r="N1141" i="22"/>
  <c r="Q1141" i="22"/>
  <c r="AM1140" i="22"/>
  <c r="AL1140" i="22"/>
  <c r="H1141" i="22"/>
  <c r="B1142" i="22"/>
  <c r="C1141" i="22"/>
  <c r="D1140" i="22"/>
  <c r="E1140" i="22"/>
  <c r="F1140" i="22"/>
  <c r="Y1142" i="22"/>
  <c r="W1143" i="22"/>
  <c r="S1143" i="22"/>
  <c r="T1142" i="22"/>
  <c r="V1142" i="22"/>
  <c r="AM1141" i="22"/>
  <c r="AL1141" i="22"/>
  <c r="AE1140" i="22"/>
  <c r="AD1140" i="22"/>
  <c r="Q1142" i="22"/>
  <c r="O1143" i="22"/>
  <c r="K1143" i="22"/>
  <c r="L1142" i="22"/>
  <c r="AG1141" i="22"/>
  <c r="AB1141" i="22"/>
  <c r="AA1142" i="22"/>
  <c r="AJ1142" i="22"/>
  <c r="AI1143" i="22"/>
  <c r="AO1142" i="22"/>
  <c r="C1142" i="22"/>
  <c r="H1142" i="22"/>
  <c r="B1143" i="22"/>
  <c r="E1141" i="22"/>
  <c r="D1141" i="22"/>
  <c r="F1141" i="22"/>
  <c r="Y1143" i="22"/>
  <c r="W1144" i="22"/>
  <c r="S1144" i="22"/>
  <c r="T1143" i="22"/>
  <c r="V1143" i="22"/>
  <c r="K1144" i="22"/>
  <c r="L1143" i="22"/>
  <c r="N1143" i="22"/>
  <c r="Q1143" i="22"/>
  <c r="O1142" i="22"/>
  <c r="N1142" i="22"/>
  <c r="AJ1143" i="22"/>
  <c r="AI1144" i="22"/>
  <c r="AO1143" i="22"/>
  <c r="AE1141" i="22"/>
  <c r="AD1141" i="22"/>
  <c r="AM1142" i="22"/>
  <c r="AL1142" i="22"/>
  <c r="AB1142" i="22"/>
  <c r="AG1142" i="22"/>
  <c r="AA1143" i="22"/>
  <c r="F1142" i="22"/>
  <c r="E1142" i="22"/>
  <c r="D1142" i="22"/>
  <c r="H1143" i="22"/>
  <c r="B1144" i="22"/>
  <c r="C1143" i="22"/>
  <c r="S1145" i="22"/>
  <c r="Y1144" i="22"/>
  <c r="W1145" i="22"/>
  <c r="T1144" i="22"/>
  <c r="V1144" i="22"/>
  <c r="AM1143" i="22"/>
  <c r="AL1143" i="22"/>
  <c r="AB1143" i="22"/>
  <c r="AG1143" i="22"/>
  <c r="AA1144" i="22"/>
  <c r="L1144" i="22"/>
  <c r="K1145" i="22"/>
  <c r="Q1144" i="22"/>
  <c r="O1145" i="22"/>
  <c r="AE1142" i="22"/>
  <c r="AD1142" i="22"/>
  <c r="AI1145" i="22"/>
  <c r="AJ1144" i="22"/>
  <c r="AO1144" i="22"/>
  <c r="H1144" i="22"/>
  <c r="B1145" i="22"/>
  <c r="C1144" i="22"/>
  <c r="F1143" i="22"/>
  <c r="E1143" i="22"/>
  <c r="D1143" i="22"/>
  <c r="S1146" i="22"/>
  <c r="T1145" i="22"/>
  <c r="V1145" i="22"/>
  <c r="Y1145" i="22"/>
  <c r="W1146" i="22"/>
  <c r="K1146" i="22"/>
  <c r="Q1145" i="22"/>
  <c r="L1145" i="22"/>
  <c r="N1145" i="22"/>
  <c r="AD1143" i="22"/>
  <c r="AE1143" i="22"/>
  <c r="AM1144" i="22"/>
  <c r="AL1144" i="22"/>
  <c r="AI1146" i="22"/>
  <c r="AJ1145" i="22"/>
  <c r="AO1145" i="22"/>
  <c r="AG1144" i="22"/>
  <c r="AB1144" i="22"/>
  <c r="AA1145" i="22"/>
  <c r="O1144" i="22"/>
  <c r="N1144" i="22"/>
  <c r="H1145" i="22"/>
  <c r="C1145" i="22"/>
  <c r="B1146" i="22"/>
  <c r="F1144" i="22"/>
  <c r="E1144" i="22"/>
  <c r="D1144" i="22"/>
  <c r="S1147" i="22"/>
  <c r="Y1146" i="22"/>
  <c r="W1147" i="22"/>
  <c r="T1146" i="22"/>
  <c r="V1146" i="22"/>
  <c r="AJ1146" i="22"/>
  <c r="AI1147" i="22"/>
  <c r="AO1146" i="22"/>
  <c r="AD1144" i="22"/>
  <c r="AE1144" i="22"/>
  <c r="AM1145" i="22"/>
  <c r="AL1145" i="22"/>
  <c r="Q1146" i="22"/>
  <c r="O1147" i="22"/>
  <c r="K1147" i="22"/>
  <c r="L1146" i="22"/>
  <c r="AG1145" i="22"/>
  <c r="AB1145" i="22"/>
  <c r="AA1146" i="22"/>
  <c r="E1145" i="22"/>
  <c r="F1145" i="22"/>
  <c r="D1145" i="22"/>
  <c r="B1147" i="22"/>
  <c r="C1146" i="22"/>
  <c r="H1146" i="22"/>
  <c r="Y1147" i="22"/>
  <c r="W1148" i="22"/>
  <c r="T1147" i="22"/>
  <c r="V1147" i="22"/>
  <c r="S1148" i="22"/>
  <c r="AD1145" i="22"/>
  <c r="AE1145" i="22"/>
  <c r="AJ1147" i="22"/>
  <c r="AI1148" i="22"/>
  <c r="AO1147" i="22"/>
  <c r="K1148" i="22"/>
  <c r="L1147" i="22"/>
  <c r="N1147" i="22"/>
  <c r="Q1147" i="22"/>
  <c r="AB1146" i="22"/>
  <c r="AG1146" i="22"/>
  <c r="AA1147" i="22"/>
  <c r="O1146" i="22"/>
  <c r="N1146" i="22"/>
  <c r="AM1146" i="22"/>
  <c r="AL1146" i="22"/>
  <c r="F1146" i="22"/>
  <c r="E1146" i="22"/>
  <c r="D1146" i="22"/>
  <c r="B1148" i="22"/>
  <c r="H1147" i="22"/>
  <c r="C1147" i="22"/>
  <c r="T1148" i="22"/>
  <c r="V1148" i="22"/>
  <c r="S1149" i="22"/>
  <c r="Y1148" i="22"/>
  <c r="W1149" i="22"/>
  <c r="AM1147" i="22"/>
  <c r="AL1147" i="22"/>
  <c r="AD1146" i="22"/>
  <c r="AE1146" i="22"/>
  <c r="AI1149" i="22"/>
  <c r="AJ1148" i="22"/>
  <c r="AO1148" i="22"/>
  <c r="L1148" i="22"/>
  <c r="K1149" i="22"/>
  <c r="Q1148" i="22"/>
  <c r="O1149" i="22"/>
  <c r="AA1148" i="22"/>
  <c r="AG1147" i="22"/>
  <c r="AB1147" i="22"/>
  <c r="F1147" i="22"/>
  <c r="E1147" i="22"/>
  <c r="D1147" i="22"/>
  <c r="C1148" i="22"/>
  <c r="H1148" i="22"/>
  <c r="B1149" i="22"/>
  <c r="S1150" i="22"/>
  <c r="T1149" i="22"/>
  <c r="V1149" i="22"/>
  <c r="Y1149" i="22"/>
  <c r="W1150" i="22"/>
  <c r="AI1150" i="22"/>
  <c r="AJ1149" i="22"/>
  <c r="AO1149" i="22"/>
  <c r="AD1147" i="22"/>
  <c r="AE1147" i="22"/>
  <c r="O1148" i="22"/>
  <c r="N1148" i="22"/>
  <c r="AM1148" i="22"/>
  <c r="AL1148" i="22"/>
  <c r="K1150" i="22"/>
  <c r="Q1149" i="22"/>
  <c r="L1149" i="22"/>
  <c r="N1149" i="22"/>
  <c r="AA1149" i="22"/>
  <c r="AB1148" i="22"/>
  <c r="AG1148" i="22"/>
  <c r="C1149" i="22"/>
  <c r="B1150" i="22"/>
  <c r="H1149" i="22"/>
  <c r="F1148" i="22"/>
  <c r="E1148" i="22"/>
  <c r="D1148" i="22"/>
  <c r="T1150" i="22"/>
  <c r="V1150" i="22"/>
  <c r="Y1150" i="22"/>
  <c r="W1151" i="22"/>
  <c r="S1151" i="22"/>
  <c r="AD1148" i="22"/>
  <c r="AE1148" i="22"/>
  <c r="Q1150" i="22"/>
  <c r="O1151" i="22"/>
  <c r="K1151" i="22"/>
  <c r="L1150" i="22"/>
  <c r="AJ1150" i="22"/>
  <c r="AI1151" i="22"/>
  <c r="AO1150" i="22"/>
  <c r="AG1149" i="22"/>
  <c r="AB1149" i="22"/>
  <c r="AA1150" i="22"/>
  <c r="AM1149" i="22"/>
  <c r="AL1149" i="22"/>
  <c r="D1149" i="22"/>
  <c r="F1149" i="22"/>
  <c r="E1149" i="22"/>
  <c r="H1150" i="22"/>
  <c r="C1150" i="22"/>
  <c r="B1151" i="22"/>
  <c r="Y1151" i="22"/>
  <c r="W1152" i="22"/>
  <c r="S1152" i="22"/>
  <c r="T1151" i="22"/>
  <c r="V1151" i="22"/>
  <c r="O1150" i="22"/>
  <c r="N1150" i="22"/>
  <c r="AJ1151" i="22"/>
  <c r="AI1152" i="22"/>
  <c r="AO1151" i="22"/>
  <c r="AM1150" i="22"/>
  <c r="AL1150" i="22"/>
  <c r="AD1149" i="22"/>
  <c r="AE1149" i="22"/>
  <c r="AB1150" i="22"/>
  <c r="AG1150" i="22"/>
  <c r="AA1151" i="22"/>
  <c r="K1152" i="22"/>
  <c r="Q1151" i="22"/>
  <c r="L1151" i="22"/>
  <c r="N1151" i="22"/>
  <c r="D1150" i="22"/>
  <c r="F1150" i="22"/>
  <c r="E1150" i="22"/>
  <c r="C1151" i="22"/>
  <c r="B1152" i="22"/>
  <c r="H1151" i="22"/>
  <c r="Y1152" i="22"/>
  <c r="W1153" i="22"/>
  <c r="T1152" i="22"/>
  <c r="V1152" i="22"/>
  <c r="S1153" i="22"/>
  <c r="AE1150" i="22"/>
  <c r="AD1150" i="22"/>
  <c r="L1152" i="22"/>
  <c r="K1153" i="22"/>
  <c r="Q1152" i="22"/>
  <c r="O1153" i="22"/>
  <c r="AB1151" i="22"/>
  <c r="AG1151" i="22"/>
  <c r="AA1152" i="22"/>
  <c r="AM1151" i="22"/>
  <c r="AL1151" i="22"/>
  <c r="AI1153" i="22"/>
  <c r="AJ1152" i="22"/>
  <c r="AO1152" i="22"/>
  <c r="C1152" i="22"/>
  <c r="H1152" i="22"/>
  <c r="B1153" i="22"/>
  <c r="E1151" i="22"/>
  <c r="F1151" i="22"/>
  <c r="D1151" i="22"/>
  <c r="T1153" i="22"/>
  <c r="V1153" i="22"/>
  <c r="Y1153" i="22"/>
  <c r="W1154" i="22"/>
  <c r="S1154" i="22"/>
  <c r="AM1152" i="22"/>
  <c r="AL1152" i="22"/>
  <c r="AA1153" i="22"/>
  <c r="AB1152" i="22"/>
  <c r="AG1152" i="22"/>
  <c r="K1154" i="22"/>
  <c r="Q1153" i="22"/>
  <c r="L1153" i="22"/>
  <c r="N1153" i="22"/>
  <c r="O1152" i="22"/>
  <c r="N1152" i="22"/>
  <c r="AI1154" i="22"/>
  <c r="AJ1153" i="22"/>
  <c r="AO1153" i="22"/>
  <c r="AD1151" i="22"/>
  <c r="AE1151" i="22"/>
  <c r="E1152" i="22"/>
  <c r="F1152" i="22"/>
  <c r="D1152" i="22"/>
  <c r="B1154" i="22"/>
  <c r="C1153" i="22"/>
  <c r="H1153" i="22"/>
  <c r="Y1154" i="22"/>
  <c r="W1155" i="22"/>
  <c r="T1154" i="22"/>
  <c r="V1154" i="22"/>
  <c r="S1155" i="22"/>
  <c r="Q1154" i="22"/>
  <c r="O1155" i="22"/>
  <c r="L1154" i="22"/>
  <c r="K1155" i="22"/>
  <c r="AA1154" i="22"/>
  <c r="AB1153" i="22"/>
  <c r="AG1153" i="22"/>
  <c r="AM1153" i="22"/>
  <c r="AL1153" i="22"/>
  <c r="AJ1154" i="22"/>
  <c r="AI1155" i="22"/>
  <c r="AO1154" i="22"/>
  <c r="AD1152" i="22"/>
  <c r="AE1152" i="22"/>
  <c r="D1153" i="22"/>
  <c r="E1153" i="22"/>
  <c r="F1153" i="22"/>
  <c r="B1155" i="22"/>
  <c r="C1154" i="22"/>
  <c r="H1154" i="22"/>
  <c r="Y1155" i="22"/>
  <c r="W1156" i="22"/>
  <c r="T1155" i="22"/>
  <c r="V1155" i="22"/>
  <c r="S1156" i="22"/>
  <c r="AA1155" i="22"/>
  <c r="AG1154" i="22"/>
  <c r="AB1154" i="22"/>
  <c r="K1156" i="22"/>
  <c r="L1155" i="22"/>
  <c r="N1155" i="22"/>
  <c r="Q1155" i="22"/>
  <c r="AM1154" i="22"/>
  <c r="AL1154" i="22"/>
  <c r="AD1153" i="22"/>
  <c r="AE1153" i="22"/>
  <c r="AJ1155" i="22"/>
  <c r="AI1156" i="22"/>
  <c r="AO1155" i="22"/>
  <c r="O1154" i="22"/>
  <c r="N1154" i="22"/>
  <c r="F1154" i="22"/>
  <c r="D1154" i="22"/>
  <c r="E1154" i="22"/>
  <c r="C1155" i="22"/>
  <c r="H1155" i="22"/>
  <c r="B1156" i="22"/>
  <c r="T1156" i="22"/>
  <c r="V1156" i="22"/>
  <c r="S1157" i="22"/>
  <c r="Y1156" i="22"/>
  <c r="W1157" i="22"/>
  <c r="AJ1156" i="22"/>
  <c r="AI1157" i="22"/>
  <c r="AO1156" i="22"/>
  <c r="AE1154" i="22"/>
  <c r="AD1154" i="22"/>
  <c r="L1156" i="22"/>
  <c r="K1157" i="22"/>
  <c r="Q1156" i="22"/>
  <c r="O1157" i="22"/>
  <c r="AM1155" i="22"/>
  <c r="AL1155" i="22"/>
  <c r="AB1155" i="22"/>
  <c r="AG1155" i="22"/>
  <c r="AA1156" i="22"/>
  <c r="H1156" i="22"/>
  <c r="C1156" i="22"/>
  <c r="B1157" i="22"/>
  <c r="E1155" i="22"/>
  <c r="D1155" i="22"/>
  <c r="F1155" i="22"/>
  <c r="Y1157" i="22"/>
  <c r="W1158" i="22"/>
  <c r="T1157" i="22"/>
  <c r="V1157" i="22"/>
  <c r="S1158" i="22"/>
  <c r="AJ1157" i="22"/>
  <c r="AI1158" i="22"/>
  <c r="AO1157" i="22"/>
  <c r="AB1156" i="22"/>
  <c r="AG1156" i="22"/>
  <c r="AA1157" i="22"/>
  <c r="O1156" i="22"/>
  <c r="N1156" i="22"/>
  <c r="AM1156" i="22"/>
  <c r="AL1156" i="22"/>
  <c r="AD1155" i="22"/>
  <c r="AE1155" i="22"/>
  <c r="K1158" i="22"/>
  <c r="L1157" i="22"/>
  <c r="N1157" i="22"/>
  <c r="Q1157" i="22"/>
  <c r="D1156" i="22"/>
  <c r="F1156" i="22"/>
  <c r="E1156" i="22"/>
  <c r="C1157" i="22"/>
  <c r="B1158" i="22"/>
  <c r="H1157" i="22"/>
  <c r="T1158" i="22"/>
  <c r="V1158" i="22"/>
  <c r="Y1158" i="22"/>
  <c r="W1159" i="22"/>
  <c r="S1159" i="22"/>
  <c r="AB1157" i="22"/>
  <c r="AG1157" i="22"/>
  <c r="AA1158" i="22"/>
  <c r="AM1157" i="22"/>
  <c r="AL1157" i="22"/>
  <c r="AJ1158" i="22"/>
  <c r="AI1159" i="22"/>
  <c r="AO1158" i="22"/>
  <c r="Q1158" i="22"/>
  <c r="O1159" i="22"/>
  <c r="K1159" i="22"/>
  <c r="L1158" i="22"/>
  <c r="AD1156" i="22"/>
  <c r="AE1156" i="22"/>
  <c r="B1159" i="22"/>
  <c r="H1158" i="22"/>
  <c r="C1158" i="22"/>
  <c r="E1157" i="22"/>
  <c r="D1157" i="22"/>
  <c r="F1157" i="22"/>
  <c r="T1159" i="22"/>
  <c r="V1159" i="22"/>
  <c r="Y1159" i="22"/>
  <c r="W1160" i="22"/>
  <c r="S1160" i="22"/>
  <c r="AE1157" i="22"/>
  <c r="AD1157" i="22"/>
  <c r="K1160" i="22"/>
  <c r="L1159" i="22"/>
  <c r="N1159" i="22"/>
  <c r="Q1159" i="22"/>
  <c r="AA1159" i="22"/>
  <c r="AG1158" i="22"/>
  <c r="AB1158" i="22"/>
  <c r="AI1160" i="22"/>
  <c r="AJ1159" i="22"/>
  <c r="AO1159" i="22"/>
  <c r="O1158" i="22"/>
  <c r="N1158" i="22"/>
  <c r="AM1158" i="22"/>
  <c r="AL1158" i="22"/>
  <c r="B1160" i="22"/>
  <c r="H1159" i="22"/>
  <c r="C1159" i="22"/>
  <c r="D1158" i="22"/>
  <c r="F1158" i="22"/>
  <c r="E1158" i="22"/>
  <c r="T1160" i="22"/>
  <c r="V1160" i="22"/>
  <c r="S1161" i="22"/>
  <c r="Y1160" i="22"/>
  <c r="W1161" i="22"/>
  <c r="AJ1160" i="22"/>
  <c r="AI1161" i="22"/>
  <c r="AO1160" i="22"/>
  <c r="AB1159" i="22"/>
  <c r="AG1159" i="22"/>
  <c r="AA1160" i="22"/>
  <c r="AE1158" i="22"/>
  <c r="AD1158" i="22"/>
  <c r="AM1159" i="22"/>
  <c r="AL1159" i="22"/>
  <c r="L1160" i="22"/>
  <c r="K1161" i="22"/>
  <c r="Q1160" i="22"/>
  <c r="O1161" i="22"/>
  <c r="F1159" i="22"/>
  <c r="E1159" i="22"/>
  <c r="D1159" i="22"/>
  <c r="H1160" i="22"/>
  <c r="C1160" i="22"/>
  <c r="B1161" i="22"/>
  <c r="Y1161" i="22"/>
  <c r="W1162" i="22"/>
  <c r="T1161" i="22"/>
  <c r="V1161" i="22"/>
  <c r="S1162" i="22"/>
  <c r="AM1160" i="22"/>
  <c r="AL1160" i="22"/>
  <c r="AE1159" i="22"/>
  <c r="AD1159" i="22"/>
  <c r="AJ1161" i="22"/>
  <c r="AI1162" i="22"/>
  <c r="AO1161" i="22"/>
  <c r="K1162" i="22"/>
  <c r="L1161" i="22"/>
  <c r="N1161" i="22"/>
  <c r="Q1161" i="22"/>
  <c r="O1160" i="22"/>
  <c r="N1160" i="22"/>
  <c r="AG1160" i="22"/>
  <c r="AA1161" i="22"/>
  <c r="AB1160" i="22"/>
  <c r="F1160" i="22"/>
  <c r="D1160" i="22"/>
  <c r="E1160" i="22"/>
  <c r="H1161" i="22"/>
  <c r="B1162" i="22"/>
  <c r="C1161" i="22"/>
  <c r="S1163" i="22"/>
  <c r="T1162" i="22"/>
  <c r="V1162" i="22"/>
  <c r="Y1162" i="22"/>
  <c r="W1163" i="22"/>
  <c r="AB1161" i="22"/>
  <c r="AG1161" i="22"/>
  <c r="AA1162" i="22"/>
  <c r="AM1161" i="22"/>
  <c r="AL1161" i="22"/>
  <c r="Q1162" i="22"/>
  <c r="O1163" i="22"/>
  <c r="K1163" i="22"/>
  <c r="L1162" i="22"/>
  <c r="AD1160" i="22"/>
  <c r="AE1160" i="22"/>
  <c r="AI1163" i="22"/>
  <c r="AJ1162" i="22"/>
  <c r="AO1162" i="22"/>
  <c r="F1161" i="22"/>
  <c r="D1161" i="22"/>
  <c r="E1161" i="22"/>
  <c r="H1162" i="22"/>
  <c r="B1163" i="22"/>
  <c r="C1162" i="22"/>
  <c r="Y1163" i="22"/>
  <c r="W1164" i="22"/>
  <c r="S1164" i="22"/>
  <c r="T1163" i="22"/>
  <c r="V1163" i="22"/>
  <c r="K1164" i="22"/>
  <c r="L1163" i="22"/>
  <c r="N1163" i="22"/>
  <c r="Q1163" i="22"/>
  <c r="O1162" i="22"/>
  <c r="N1162" i="22"/>
  <c r="AM1162" i="22"/>
  <c r="AL1162" i="22"/>
  <c r="AE1161" i="22"/>
  <c r="AD1161" i="22"/>
  <c r="AA1163" i="22"/>
  <c r="AB1162" i="22"/>
  <c r="AG1162" i="22"/>
  <c r="AI1164" i="22"/>
  <c r="AJ1163" i="22"/>
  <c r="AO1163" i="22"/>
  <c r="F1162" i="22"/>
  <c r="E1162" i="22"/>
  <c r="D1162" i="22"/>
  <c r="H1163" i="22"/>
  <c r="B1164" i="22"/>
  <c r="C1163" i="22"/>
  <c r="T1164" i="22"/>
  <c r="V1164" i="22"/>
  <c r="Y1164" i="22"/>
  <c r="W1165" i="22"/>
  <c r="S1165" i="22"/>
  <c r="AJ1164" i="22"/>
  <c r="AI1165" i="22"/>
  <c r="AO1164" i="22"/>
  <c r="AE1162" i="22"/>
  <c r="AD1162" i="22"/>
  <c r="L1164" i="22"/>
  <c r="K1165" i="22"/>
  <c r="Q1164" i="22"/>
  <c r="O1165" i="22"/>
  <c r="AM1163" i="22"/>
  <c r="AL1163" i="22"/>
  <c r="AA1164" i="22"/>
  <c r="AB1163" i="22"/>
  <c r="AG1163" i="22"/>
  <c r="E1163" i="22"/>
  <c r="F1163" i="22"/>
  <c r="D1163" i="22"/>
  <c r="B1165" i="22"/>
  <c r="C1164" i="22"/>
  <c r="H1164" i="22"/>
  <c r="T1165" i="22"/>
  <c r="V1165" i="22"/>
  <c r="S1166" i="22"/>
  <c r="Y1165" i="22"/>
  <c r="W1166" i="22"/>
  <c r="AG1164" i="22"/>
  <c r="AA1165" i="22"/>
  <c r="AB1164" i="22"/>
  <c r="AJ1165" i="22"/>
  <c r="AI1166" i="22"/>
  <c r="AO1165" i="22"/>
  <c r="AE1163" i="22"/>
  <c r="AD1163" i="22"/>
  <c r="K1166" i="22"/>
  <c r="L1165" i="22"/>
  <c r="N1165" i="22"/>
  <c r="Q1165" i="22"/>
  <c r="O1164" i="22"/>
  <c r="N1164" i="22"/>
  <c r="AM1164" i="22"/>
  <c r="AL1164" i="22"/>
  <c r="D1164" i="22"/>
  <c r="E1164" i="22"/>
  <c r="F1164" i="22"/>
  <c r="H1165" i="22"/>
  <c r="B1166" i="22"/>
  <c r="C1165" i="22"/>
  <c r="S1167" i="22"/>
  <c r="Y1166" i="22"/>
  <c r="W1167" i="22"/>
  <c r="T1166" i="22"/>
  <c r="V1166" i="22"/>
  <c r="AJ1166" i="22"/>
  <c r="AI1167" i="22"/>
  <c r="AO1166" i="22"/>
  <c r="AB1165" i="22"/>
  <c r="AA1166" i="22"/>
  <c r="AG1165" i="22"/>
  <c r="AE1164" i="22"/>
  <c r="AD1164" i="22"/>
  <c r="Q1166" i="22"/>
  <c r="O1167" i="22"/>
  <c r="K1167" i="22"/>
  <c r="L1166" i="22"/>
  <c r="AM1165" i="22"/>
  <c r="AL1165" i="22"/>
  <c r="D1165" i="22"/>
  <c r="E1165" i="22"/>
  <c r="F1165" i="22"/>
  <c r="C1166" i="22"/>
  <c r="H1166" i="22"/>
  <c r="B1167" i="22"/>
  <c r="T1167" i="22"/>
  <c r="V1167" i="22"/>
  <c r="S1168" i="22"/>
  <c r="Y1167" i="22"/>
  <c r="W1168" i="22"/>
  <c r="AI1168" i="22"/>
  <c r="AJ1167" i="22"/>
  <c r="AO1167" i="22"/>
  <c r="AM1166" i="22"/>
  <c r="AL1166" i="22"/>
  <c r="K1168" i="22"/>
  <c r="L1167" i="22"/>
  <c r="N1167" i="22"/>
  <c r="Q1167" i="22"/>
  <c r="AE1165" i="22"/>
  <c r="AD1165" i="22"/>
  <c r="O1166" i="22"/>
  <c r="N1166" i="22"/>
  <c r="AG1166" i="22"/>
  <c r="AA1167" i="22"/>
  <c r="AB1166" i="22"/>
  <c r="C1167" i="22"/>
  <c r="B1168" i="22"/>
  <c r="H1167" i="22"/>
  <c r="F1166" i="22"/>
  <c r="D1166" i="22"/>
  <c r="E1166" i="22"/>
  <c r="T1168" i="22"/>
  <c r="V1168" i="22"/>
  <c r="Y1168" i="22"/>
  <c r="W1169" i="22"/>
  <c r="S1169" i="22"/>
  <c r="AA1168" i="22"/>
  <c r="AG1167" i="22"/>
  <c r="AB1167" i="22"/>
  <c r="AI1169" i="22"/>
  <c r="AJ1168" i="22"/>
  <c r="AO1168" i="22"/>
  <c r="AD1166" i="22"/>
  <c r="AE1166" i="22"/>
  <c r="L1168" i="22"/>
  <c r="K1169" i="22"/>
  <c r="Q1168" i="22"/>
  <c r="O1169" i="22"/>
  <c r="AM1167" i="22"/>
  <c r="AL1167" i="22"/>
  <c r="D1167" i="22"/>
  <c r="E1167" i="22"/>
  <c r="F1167" i="22"/>
  <c r="C1168" i="22"/>
  <c r="H1168" i="22"/>
  <c r="B1169" i="22"/>
  <c r="S1170" i="22"/>
  <c r="T1169" i="22"/>
  <c r="V1169" i="22"/>
  <c r="Y1169" i="22"/>
  <c r="W1170" i="22"/>
  <c r="O1168" i="22"/>
  <c r="N1168" i="22"/>
  <c r="AD1167" i="22"/>
  <c r="AE1167" i="22"/>
  <c r="K1170" i="22"/>
  <c r="L1169" i="22"/>
  <c r="N1169" i="22"/>
  <c r="Q1169" i="22"/>
  <c r="AJ1169" i="22"/>
  <c r="AI1170" i="22"/>
  <c r="AO1169" i="22"/>
  <c r="AM1168" i="22"/>
  <c r="AL1168" i="22"/>
  <c r="AB1168" i="22"/>
  <c r="AG1168" i="22"/>
  <c r="AA1169" i="22"/>
  <c r="H1169" i="22"/>
  <c r="B1170" i="22"/>
  <c r="C1169" i="22"/>
  <c r="D1168" i="22"/>
  <c r="E1168" i="22"/>
  <c r="F1168" i="22"/>
  <c r="S1171" i="22"/>
  <c r="T1170" i="22"/>
  <c r="V1170" i="22"/>
  <c r="Y1170" i="22"/>
  <c r="W1171" i="22"/>
  <c r="AM1169" i="22"/>
  <c r="AL1169" i="22"/>
  <c r="AI1171" i="22"/>
  <c r="AJ1170" i="22"/>
  <c r="AO1170" i="22"/>
  <c r="Q1170" i="22"/>
  <c r="O1171" i="22"/>
  <c r="L1170" i="22"/>
  <c r="K1171" i="22"/>
  <c r="AE1168" i="22"/>
  <c r="AD1168" i="22"/>
  <c r="AA1170" i="22"/>
  <c r="AG1169" i="22"/>
  <c r="AB1169" i="22"/>
  <c r="C1170" i="22"/>
  <c r="H1170" i="22"/>
  <c r="B1171" i="22"/>
  <c r="E1169" i="22"/>
  <c r="F1169" i="22"/>
  <c r="D1169" i="22"/>
  <c r="Y1171" i="22"/>
  <c r="W1172" i="22"/>
  <c r="S1172" i="22"/>
  <c r="T1171" i="22"/>
  <c r="V1171" i="22"/>
  <c r="AD1169" i="22"/>
  <c r="AE1169" i="22"/>
  <c r="O1170" i="22"/>
  <c r="N1170" i="22"/>
  <c r="AI1172" i="22"/>
  <c r="AJ1171" i="22"/>
  <c r="AO1171" i="22"/>
  <c r="AA1171" i="22"/>
  <c r="AG1170" i="22"/>
  <c r="AB1170" i="22"/>
  <c r="K1172" i="22"/>
  <c r="Q1171" i="22"/>
  <c r="L1171" i="22"/>
  <c r="N1171" i="22"/>
  <c r="AM1170" i="22"/>
  <c r="AL1170" i="22"/>
  <c r="F1170" i="22"/>
  <c r="E1170" i="22"/>
  <c r="D1170" i="22"/>
  <c r="H1171" i="22"/>
  <c r="C1171" i="22"/>
  <c r="B1172" i="22"/>
  <c r="T1172" i="22"/>
  <c r="V1172" i="22"/>
  <c r="Y1172" i="22"/>
  <c r="W1173" i="22"/>
  <c r="S1173" i="22"/>
  <c r="AG1171" i="22"/>
  <c r="AB1171" i="22"/>
  <c r="AA1172" i="22"/>
  <c r="AD1170" i="22"/>
  <c r="AE1170" i="22"/>
  <c r="AI1173" i="22"/>
  <c r="AJ1172" i="22"/>
  <c r="AO1172" i="22"/>
  <c r="L1172" i="22"/>
  <c r="K1173" i="22"/>
  <c r="Q1172" i="22"/>
  <c r="O1173" i="22"/>
  <c r="AM1171" i="22"/>
  <c r="AL1171" i="22"/>
  <c r="F1171" i="22"/>
  <c r="D1171" i="22"/>
  <c r="E1171" i="22"/>
  <c r="B1173" i="22"/>
  <c r="C1172" i="22"/>
  <c r="H1172" i="22"/>
  <c r="Y1173" i="22"/>
  <c r="W1174" i="22"/>
  <c r="T1173" i="22"/>
  <c r="V1173" i="22"/>
  <c r="S1174" i="22"/>
  <c r="AM1172" i="22"/>
  <c r="AL1172" i="22"/>
  <c r="AE1171" i="22"/>
  <c r="AD1171" i="22"/>
  <c r="O1172" i="22"/>
  <c r="N1172" i="22"/>
  <c r="AG1172" i="22"/>
  <c r="AB1172" i="22"/>
  <c r="AA1173" i="22"/>
  <c r="K1174" i="22"/>
  <c r="L1173" i="22"/>
  <c r="N1173" i="22"/>
  <c r="Q1173" i="22"/>
  <c r="AJ1173" i="22"/>
  <c r="AI1174" i="22"/>
  <c r="AO1173" i="22"/>
  <c r="F1172" i="22"/>
  <c r="E1172" i="22"/>
  <c r="D1172" i="22"/>
  <c r="C1173" i="22"/>
  <c r="B1174" i="22"/>
  <c r="H1173" i="22"/>
  <c r="Y1174" i="22"/>
  <c r="W1175" i="22"/>
  <c r="S1175" i="22"/>
  <c r="T1174" i="22"/>
  <c r="V1174" i="22"/>
  <c r="Q1174" i="22"/>
  <c r="O1175" i="22"/>
  <c r="K1175" i="22"/>
  <c r="L1174" i="22"/>
  <c r="AJ1174" i="22"/>
  <c r="AI1175" i="22"/>
  <c r="AO1174" i="22"/>
  <c r="AD1172" i="22"/>
  <c r="AE1172" i="22"/>
  <c r="AM1173" i="22"/>
  <c r="AL1173" i="22"/>
  <c r="AB1173" i="22"/>
  <c r="AA1174" i="22"/>
  <c r="AG1173" i="22"/>
  <c r="C1174" i="22"/>
  <c r="B1175" i="22"/>
  <c r="H1174" i="22"/>
  <c r="E1173" i="22"/>
  <c r="D1173" i="22"/>
  <c r="F1173" i="22"/>
  <c r="S1176" i="22"/>
  <c r="T1175" i="22"/>
  <c r="V1175" i="22"/>
  <c r="Y1175" i="22"/>
  <c r="W1176" i="22"/>
  <c r="AB1174" i="22"/>
  <c r="AG1174" i="22"/>
  <c r="AA1175" i="22"/>
  <c r="K1176" i="22"/>
  <c r="L1175" i="22"/>
  <c r="N1175" i="22"/>
  <c r="Q1175" i="22"/>
  <c r="O1174" i="22"/>
  <c r="N1174" i="22"/>
  <c r="AM1174" i="22"/>
  <c r="AL1174" i="22"/>
  <c r="AE1173" i="22"/>
  <c r="AD1173" i="22"/>
  <c r="AI1176" i="22"/>
  <c r="AJ1175" i="22"/>
  <c r="AO1175" i="22"/>
  <c r="E1174" i="22"/>
  <c r="D1174" i="22"/>
  <c r="F1174" i="22"/>
  <c r="C1175" i="22"/>
  <c r="B1176" i="22"/>
  <c r="H1175" i="22"/>
  <c r="S1177" i="22"/>
  <c r="Y1176" i="22"/>
  <c r="W1177" i="22"/>
  <c r="T1176" i="22"/>
  <c r="V1176" i="22"/>
  <c r="AJ1176" i="22"/>
  <c r="AI1177" i="22"/>
  <c r="AO1176" i="22"/>
  <c r="AA1176" i="22"/>
  <c r="AG1175" i="22"/>
  <c r="AB1175" i="22"/>
  <c r="AE1174" i="22"/>
  <c r="AD1174" i="22"/>
  <c r="AM1175" i="22"/>
  <c r="AL1175" i="22"/>
  <c r="L1176" i="22"/>
  <c r="K1177" i="22"/>
  <c r="Q1176" i="22"/>
  <c r="O1177" i="22"/>
  <c r="H1176" i="22"/>
  <c r="B1177" i="22"/>
  <c r="C1176" i="22"/>
  <c r="D1175" i="22"/>
  <c r="F1175" i="22"/>
  <c r="E1175" i="22"/>
  <c r="S1178" i="22"/>
  <c r="T1177" i="22"/>
  <c r="V1177" i="22"/>
  <c r="Y1177" i="22"/>
  <c r="W1178" i="22"/>
  <c r="AB1176" i="22"/>
  <c r="AG1176" i="22"/>
  <c r="AA1177" i="22"/>
  <c r="K1178" i="22"/>
  <c r="L1177" i="22"/>
  <c r="N1177" i="22"/>
  <c r="Q1177" i="22"/>
  <c r="AJ1177" i="22"/>
  <c r="AI1178" i="22"/>
  <c r="AO1177" i="22"/>
  <c r="O1176" i="22"/>
  <c r="N1176" i="22"/>
  <c r="AE1175" i="22"/>
  <c r="AD1175" i="22"/>
  <c r="AM1176" i="22"/>
  <c r="AL1176" i="22"/>
  <c r="C1177" i="22"/>
  <c r="H1177" i="22"/>
  <c r="B1178" i="22"/>
  <c r="D1176" i="22"/>
  <c r="F1176" i="22"/>
  <c r="E1176" i="22"/>
  <c r="S1179" i="22"/>
  <c r="Y1178" i="22"/>
  <c r="W1179" i="22"/>
  <c r="T1178" i="22"/>
  <c r="V1178" i="22"/>
  <c r="AM1177" i="22"/>
  <c r="AL1177" i="22"/>
  <c r="AI1179" i="22"/>
  <c r="AJ1178" i="22"/>
  <c r="AO1178" i="22"/>
  <c r="AA1178" i="22"/>
  <c r="AG1177" i="22"/>
  <c r="AB1177" i="22"/>
  <c r="Q1178" i="22"/>
  <c r="O1179" i="22"/>
  <c r="K1179" i="22"/>
  <c r="L1178" i="22"/>
  <c r="AD1176" i="22"/>
  <c r="AE1176" i="22"/>
  <c r="F1177" i="22"/>
  <c r="E1177" i="22"/>
  <c r="D1177" i="22"/>
  <c r="B1179" i="22"/>
  <c r="C1178" i="22"/>
  <c r="H1178" i="22"/>
  <c r="Y1179" i="22"/>
  <c r="W1180" i="22"/>
  <c r="S1180" i="22"/>
  <c r="T1179" i="22"/>
  <c r="V1179" i="22"/>
  <c r="AI1180" i="22"/>
  <c r="AJ1179" i="22"/>
  <c r="AO1179" i="22"/>
  <c r="K1180" i="22"/>
  <c r="L1179" i="22"/>
  <c r="N1179" i="22"/>
  <c r="Q1179" i="22"/>
  <c r="AM1178" i="22"/>
  <c r="AL1178" i="22"/>
  <c r="AE1177" i="22"/>
  <c r="AD1177" i="22"/>
  <c r="O1178" i="22"/>
  <c r="N1178" i="22"/>
  <c r="AA1179" i="22"/>
  <c r="AG1178" i="22"/>
  <c r="AB1178" i="22"/>
  <c r="D1178" i="22"/>
  <c r="F1178" i="22"/>
  <c r="E1178" i="22"/>
  <c r="H1179" i="22"/>
  <c r="C1179" i="22"/>
  <c r="B1180" i="22"/>
  <c r="S1181" i="22"/>
  <c r="T1180" i="22"/>
  <c r="V1180" i="22"/>
  <c r="Y1180" i="22"/>
  <c r="W1181" i="22"/>
  <c r="AI1181" i="22"/>
  <c r="AJ1180" i="22"/>
  <c r="AO1180" i="22"/>
  <c r="AA1180" i="22"/>
  <c r="AG1179" i="22"/>
  <c r="AB1179" i="22"/>
  <c r="AM1179" i="22"/>
  <c r="AL1179" i="22"/>
  <c r="AE1178" i="22"/>
  <c r="AD1178" i="22"/>
  <c r="L1180" i="22"/>
  <c r="K1181" i="22"/>
  <c r="Q1180" i="22"/>
  <c r="O1181" i="22"/>
  <c r="D1179" i="22"/>
  <c r="E1179" i="22"/>
  <c r="F1179" i="22"/>
  <c r="B1181" i="22"/>
  <c r="H1180" i="22"/>
  <c r="C1180" i="22"/>
  <c r="Y1181" i="22"/>
  <c r="W1182" i="22"/>
  <c r="T1181" i="22"/>
  <c r="V1181" i="22"/>
  <c r="S1182" i="22"/>
  <c r="AM1180" i="22"/>
  <c r="AL1180" i="22"/>
  <c r="AE1179" i="22"/>
  <c r="AD1179" i="22"/>
  <c r="AJ1181" i="22"/>
  <c r="AI1182" i="22"/>
  <c r="AO1181" i="22"/>
  <c r="AB1180" i="22"/>
  <c r="AA1181" i="22"/>
  <c r="AG1180" i="22"/>
  <c r="K1182" i="22"/>
  <c r="L1181" i="22"/>
  <c r="N1181" i="22"/>
  <c r="Q1181" i="22"/>
  <c r="O1180" i="22"/>
  <c r="N1180" i="22"/>
  <c r="D1180" i="22"/>
  <c r="F1180" i="22"/>
  <c r="E1180" i="22"/>
  <c r="H1181" i="22"/>
  <c r="B1182" i="22"/>
  <c r="C1181" i="22"/>
  <c r="Y1182" i="22"/>
  <c r="W1183" i="22"/>
  <c r="S1183" i="22"/>
  <c r="T1182" i="22"/>
  <c r="V1182" i="22"/>
  <c r="AE1180" i="22"/>
  <c r="AD1180" i="22"/>
  <c r="Q1182" i="22"/>
  <c r="O1183" i="22"/>
  <c r="K1183" i="22"/>
  <c r="L1182" i="22"/>
  <c r="AB1181" i="22"/>
  <c r="AG1181" i="22"/>
  <c r="AA1182" i="22"/>
  <c r="AM1181" i="22"/>
  <c r="AL1181" i="22"/>
  <c r="AJ1182" i="22"/>
  <c r="AI1183" i="22"/>
  <c r="AO1182" i="22"/>
  <c r="E1181" i="22"/>
  <c r="D1181" i="22"/>
  <c r="F1181" i="22"/>
  <c r="H1182" i="22"/>
  <c r="B1183" i="22"/>
  <c r="C1182" i="22"/>
  <c r="S1184" i="22"/>
  <c r="T1183" i="22"/>
  <c r="V1183" i="22"/>
  <c r="Y1183" i="22"/>
  <c r="W1184" i="22"/>
  <c r="O1182" i="22"/>
  <c r="N1182" i="22"/>
  <c r="AI1184" i="22"/>
  <c r="AJ1183" i="22"/>
  <c r="AO1183" i="22"/>
  <c r="AM1182" i="22"/>
  <c r="AL1182" i="22"/>
  <c r="AB1182" i="22"/>
  <c r="AA1183" i="22"/>
  <c r="AG1182" i="22"/>
  <c r="AD1181" i="22"/>
  <c r="AE1181" i="22"/>
  <c r="K1184" i="22"/>
  <c r="L1183" i="22"/>
  <c r="N1183" i="22"/>
  <c r="Q1183" i="22"/>
  <c r="H1183" i="22"/>
  <c r="C1183" i="22"/>
  <c r="B1184" i="22"/>
  <c r="F1182" i="22"/>
  <c r="E1182" i="22"/>
  <c r="D1182" i="22"/>
  <c r="S1185" i="22"/>
  <c r="Y1184" i="22"/>
  <c r="W1185" i="22"/>
  <c r="T1184" i="22"/>
  <c r="V1184" i="22"/>
  <c r="L1184" i="22"/>
  <c r="K1185" i="22"/>
  <c r="Q1184" i="22"/>
  <c r="O1185" i="22"/>
  <c r="AD1182" i="22"/>
  <c r="AE1182" i="22"/>
  <c r="AI1185" i="22"/>
  <c r="AJ1184" i="22"/>
  <c r="AO1184" i="22"/>
  <c r="AA1184" i="22"/>
  <c r="AB1183" i="22"/>
  <c r="AG1183" i="22"/>
  <c r="AM1183" i="22"/>
  <c r="AL1183" i="22"/>
  <c r="F1183" i="22"/>
  <c r="D1183" i="22"/>
  <c r="E1183" i="22"/>
  <c r="B1185" i="22"/>
  <c r="C1184" i="22"/>
  <c r="H1184" i="22"/>
  <c r="T1185" i="22"/>
  <c r="V1185" i="22"/>
  <c r="Y1185" i="22"/>
  <c r="W1186" i="22"/>
  <c r="S1186" i="22"/>
  <c r="AG1184" i="22"/>
  <c r="AB1184" i="22"/>
  <c r="AA1185" i="22"/>
  <c r="AD1183" i="22"/>
  <c r="AE1183" i="22"/>
  <c r="AJ1185" i="22"/>
  <c r="AI1186" i="22"/>
  <c r="AO1185" i="22"/>
  <c r="O1184" i="22"/>
  <c r="N1184" i="22"/>
  <c r="AM1184" i="22"/>
  <c r="AL1184" i="22"/>
  <c r="K1186" i="22"/>
  <c r="L1185" i="22"/>
  <c r="N1185" i="22"/>
  <c r="Q1185" i="22"/>
  <c r="F1184" i="22"/>
  <c r="D1184" i="22"/>
  <c r="E1184" i="22"/>
  <c r="B1186" i="22"/>
  <c r="C1185" i="22"/>
  <c r="H1185" i="22"/>
  <c r="T1186" i="22"/>
  <c r="V1186" i="22"/>
  <c r="Y1186" i="22"/>
  <c r="W1187" i="22"/>
  <c r="S1187" i="22"/>
  <c r="AM1185" i="22"/>
  <c r="AL1185" i="22"/>
  <c r="Q1186" i="22"/>
  <c r="O1187" i="22"/>
  <c r="L1186" i="22"/>
  <c r="K1187" i="22"/>
  <c r="AI1187" i="22"/>
  <c r="AJ1186" i="22"/>
  <c r="AO1186" i="22"/>
  <c r="AD1184" i="22"/>
  <c r="AE1184" i="22"/>
  <c r="AG1185" i="22"/>
  <c r="AA1186" i="22"/>
  <c r="AB1185" i="22"/>
  <c r="E1185" i="22"/>
  <c r="F1185" i="22"/>
  <c r="D1185" i="22"/>
  <c r="B1187" i="22"/>
  <c r="H1186" i="22"/>
  <c r="C1186" i="22"/>
  <c r="T1187" i="22"/>
  <c r="V1187" i="22"/>
  <c r="Y1187" i="22"/>
  <c r="W1188" i="22"/>
  <c r="S1188" i="22"/>
  <c r="AI1188" i="22"/>
  <c r="AJ1187" i="22"/>
  <c r="AO1187" i="22"/>
  <c r="AM1186" i="22"/>
  <c r="AL1186" i="22"/>
  <c r="K1188" i="22"/>
  <c r="L1187" i="22"/>
  <c r="N1187" i="22"/>
  <c r="Q1187" i="22"/>
  <c r="AA1187" i="22"/>
  <c r="AG1186" i="22"/>
  <c r="AB1186" i="22"/>
  <c r="AD1185" i="22"/>
  <c r="AE1185" i="22"/>
  <c r="O1186" i="22"/>
  <c r="N1186" i="22"/>
  <c r="E1186" i="22"/>
  <c r="F1186" i="22"/>
  <c r="D1186" i="22"/>
  <c r="C1187" i="22"/>
  <c r="B1188" i="22"/>
  <c r="H1187" i="22"/>
  <c r="S1189" i="22"/>
  <c r="Y1188" i="22"/>
  <c r="W1189" i="22"/>
  <c r="T1188" i="22"/>
  <c r="V1188" i="22"/>
  <c r="L1188" i="22"/>
  <c r="K1189" i="22"/>
  <c r="Q1188" i="22"/>
  <c r="O1189" i="22"/>
  <c r="AJ1188" i="22"/>
  <c r="AI1189" i="22"/>
  <c r="AO1188" i="22"/>
  <c r="AE1186" i="22"/>
  <c r="AD1186" i="22"/>
  <c r="AM1187" i="22"/>
  <c r="AL1187" i="22"/>
  <c r="AA1188" i="22"/>
  <c r="AB1187" i="22"/>
  <c r="AG1187" i="22"/>
  <c r="C1188" i="22"/>
  <c r="B1189" i="22"/>
  <c r="H1188" i="22"/>
  <c r="E1187" i="22"/>
  <c r="D1187" i="22"/>
  <c r="F1187" i="22"/>
  <c r="T1189" i="22"/>
  <c r="V1189" i="22"/>
  <c r="Y1189" i="22"/>
  <c r="W1190" i="22"/>
  <c r="S1190" i="22"/>
  <c r="AE1187" i="22"/>
  <c r="AD1187" i="22"/>
  <c r="K1190" i="22"/>
  <c r="L1189" i="22"/>
  <c r="N1189" i="22"/>
  <c r="Q1189" i="22"/>
  <c r="AM1188" i="22"/>
  <c r="AL1188" i="22"/>
  <c r="AB1188" i="22"/>
  <c r="AA1189" i="22"/>
  <c r="AG1188" i="22"/>
  <c r="AJ1189" i="22"/>
  <c r="AI1190" i="22"/>
  <c r="AO1189" i="22"/>
  <c r="O1188" i="22"/>
  <c r="N1188" i="22"/>
  <c r="F1188" i="22"/>
  <c r="D1188" i="22"/>
  <c r="E1188" i="22"/>
  <c r="H1189" i="22"/>
  <c r="B1190" i="22"/>
  <c r="C1189" i="22"/>
  <c r="Y1190" i="22"/>
  <c r="W1191" i="22"/>
  <c r="S1191" i="22"/>
  <c r="T1190" i="22"/>
  <c r="V1190" i="22"/>
  <c r="AJ1190" i="22"/>
  <c r="AI1191" i="22"/>
  <c r="AO1190" i="22"/>
  <c r="AD1188" i="22"/>
  <c r="AE1188" i="22"/>
  <c r="AA1190" i="22"/>
  <c r="AB1189" i="22"/>
  <c r="AG1189" i="22"/>
  <c r="Q1190" i="22"/>
  <c r="O1191" i="22"/>
  <c r="K1191" i="22"/>
  <c r="L1190" i="22"/>
  <c r="AM1189" i="22"/>
  <c r="AL1189" i="22"/>
  <c r="D1189" i="22"/>
  <c r="F1189" i="22"/>
  <c r="E1189" i="22"/>
  <c r="C1190" i="22"/>
  <c r="H1190" i="22"/>
  <c r="B1191" i="22"/>
  <c r="T1191" i="22"/>
  <c r="V1191" i="22"/>
  <c r="Y1191" i="22"/>
  <c r="W1192" i="22"/>
  <c r="S1192" i="22"/>
  <c r="O1190" i="22"/>
  <c r="N1190" i="22"/>
  <c r="AI1192" i="22"/>
  <c r="AJ1191" i="22"/>
  <c r="AO1191" i="22"/>
  <c r="AE1189" i="22"/>
  <c r="AD1189" i="22"/>
  <c r="K1192" i="22"/>
  <c r="L1191" i="22"/>
  <c r="N1191" i="22"/>
  <c r="Q1191" i="22"/>
  <c r="AA1191" i="22"/>
  <c r="AB1190" i="22"/>
  <c r="AG1190" i="22"/>
  <c r="AM1190" i="22"/>
  <c r="AL1190" i="22"/>
  <c r="H1191" i="22"/>
  <c r="C1191" i="22"/>
  <c r="B1192" i="22"/>
  <c r="D1190" i="22"/>
  <c r="F1190" i="22"/>
  <c r="E1190" i="22"/>
  <c r="S1193" i="22"/>
  <c r="T1192" i="22"/>
  <c r="V1192" i="22"/>
  <c r="Y1192" i="22"/>
  <c r="W1193" i="22"/>
  <c r="L1192" i="22"/>
  <c r="K1193" i="22"/>
  <c r="Q1192" i="22"/>
  <c r="O1193" i="22"/>
  <c r="AD1190" i="22"/>
  <c r="AE1190" i="22"/>
  <c r="AJ1192" i="22"/>
  <c r="AI1193" i="22"/>
  <c r="AO1192" i="22"/>
  <c r="AA1192" i="22"/>
  <c r="AB1191" i="22"/>
  <c r="AG1191" i="22"/>
  <c r="AM1191" i="22"/>
  <c r="AL1191" i="22"/>
  <c r="D1191" i="22"/>
  <c r="E1191" i="22"/>
  <c r="F1191" i="22"/>
  <c r="B1193" i="22"/>
  <c r="C1192" i="22"/>
  <c r="H1192" i="22"/>
  <c r="T1193" i="22"/>
  <c r="V1193" i="22"/>
  <c r="S1194" i="22"/>
  <c r="Y1193" i="22"/>
  <c r="W1194" i="22"/>
  <c r="K1194" i="22"/>
  <c r="L1193" i="22"/>
  <c r="N1193" i="22"/>
  <c r="Q1193" i="22"/>
  <c r="AD1191" i="22"/>
  <c r="AE1191" i="22"/>
  <c r="AB1192" i="22"/>
  <c r="AA1193" i="22"/>
  <c r="AG1192" i="22"/>
  <c r="AM1192" i="22"/>
  <c r="AL1192" i="22"/>
  <c r="AJ1193" i="22"/>
  <c r="AI1194" i="22"/>
  <c r="AO1193" i="22"/>
  <c r="O1192" i="22"/>
  <c r="N1192" i="22"/>
  <c r="D1192" i="22"/>
  <c r="E1192" i="22"/>
  <c r="F1192" i="22"/>
  <c r="H1193" i="22"/>
  <c r="B1194" i="22"/>
  <c r="C1193" i="22"/>
  <c r="T1194" i="22"/>
  <c r="V1194" i="22"/>
  <c r="S1195" i="22"/>
  <c r="Y1194" i="22"/>
  <c r="W1195" i="22"/>
  <c r="AG1193" i="22"/>
  <c r="AB1193" i="22"/>
  <c r="AA1194" i="22"/>
  <c r="AI1195" i="22"/>
  <c r="AJ1194" i="22"/>
  <c r="AO1194" i="22"/>
  <c r="AM1193" i="22"/>
  <c r="AL1193" i="22"/>
  <c r="AE1192" i="22"/>
  <c r="AD1192" i="22"/>
  <c r="Q1194" i="22"/>
  <c r="O1195" i="22"/>
  <c r="K1195" i="22"/>
  <c r="L1194" i="22"/>
  <c r="H1194" i="22"/>
  <c r="C1194" i="22"/>
  <c r="B1195" i="22"/>
  <c r="F1193" i="22"/>
  <c r="E1193" i="22"/>
  <c r="D1193" i="22"/>
  <c r="S1196" i="22"/>
  <c r="T1195" i="22"/>
  <c r="V1195" i="22"/>
  <c r="Y1195" i="22"/>
  <c r="W1196" i="22"/>
  <c r="AG1194" i="22"/>
  <c r="AA1195" i="22"/>
  <c r="AB1194" i="22"/>
  <c r="AM1194" i="22"/>
  <c r="AL1194" i="22"/>
  <c r="K1196" i="22"/>
  <c r="L1195" i="22"/>
  <c r="N1195" i="22"/>
  <c r="Q1195" i="22"/>
  <c r="O1194" i="22"/>
  <c r="N1194" i="22"/>
  <c r="AE1193" i="22"/>
  <c r="AD1193" i="22"/>
  <c r="AI1196" i="22"/>
  <c r="AJ1195" i="22"/>
  <c r="AO1195" i="22"/>
  <c r="D1194" i="22"/>
  <c r="F1194" i="22"/>
  <c r="E1194" i="22"/>
  <c r="C1195" i="22"/>
  <c r="H1195" i="22"/>
  <c r="B1196" i="22"/>
  <c r="Y1196" i="22"/>
  <c r="W1197" i="22"/>
  <c r="S1197" i="22"/>
  <c r="T1196" i="22"/>
  <c r="V1196" i="22"/>
  <c r="AG1195" i="22"/>
  <c r="AA1196" i="22"/>
  <c r="AB1195" i="22"/>
  <c r="AJ1196" i="22"/>
  <c r="AI1197" i="22"/>
  <c r="AO1196" i="22"/>
  <c r="AE1194" i="22"/>
  <c r="AD1194" i="22"/>
  <c r="AM1195" i="22"/>
  <c r="AL1195" i="22"/>
  <c r="L1196" i="22"/>
  <c r="K1197" i="22"/>
  <c r="Q1196" i="22"/>
  <c r="O1197" i="22"/>
  <c r="B1197" i="22"/>
  <c r="C1196" i="22"/>
  <c r="H1196" i="22"/>
  <c r="F1195" i="22"/>
  <c r="D1195" i="22"/>
  <c r="E1195" i="22"/>
  <c r="Y1197" i="22"/>
  <c r="W1198" i="22"/>
  <c r="S1198" i="22"/>
  <c r="T1197" i="22"/>
  <c r="V1197" i="22"/>
  <c r="K1198" i="22"/>
  <c r="Q1197" i="22"/>
  <c r="L1197" i="22"/>
  <c r="N1197" i="22"/>
  <c r="AG1196" i="22"/>
  <c r="AA1197" i="22"/>
  <c r="AB1196" i="22"/>
  <c r="AM1196" i="22"/>
  <c r="AL1196" i="22"/>
  <c r="AE1195" i="22"/>
  <c r="AD1195" i="22"/>
  <c r="O1196" i="22"/>
  <c r="N1196" i="22"/>
  <c r="AJ1197" i="22"/>
  <c r="AI1198" i="22"/>
  <c r="AO1197" i="22"/>
  <c r="F1196" i="22"/>
  <c r="E1196" i="22"/>
  <c r="D1196" i="22"/>
  <c r="B1198" i="22"/>
  <c r="H1197" i="22"/>
  <c r="C1197" i="22"/>
  <c r="T1198" i="22"/>
  <c r="V1198" i="22"/>
  <c r="S1199" i="22"/>
  <c r="Y1198" i="22"/>
  <c r="W1199" i="22"/>
  <c r="AE1196" i="22"/>
  <c r="AD1196" i="22"/>
  <c r="AB1197" i="22"/>
  <c r="AG1197" i="22"/>
  <c r="AA1198" i="22"/>
  <c r="Q1198" i="22"/>
  <c r="O1199" i="22"/>
  <c r="K1199" i="22"/>
  <c r="L1198" i="22"/>
  <c r="AJ1198" i="22"/>
  <c r="AI1199" i="22"/>
  <c r="AO1198" i="22"/>
  <c r="AM1197" i="22"/>
  <c r="AL1197" i="22"/>
  <c r="F1197" i="22"/>
  <c r="D1197" i="22"/>
  <c r="E1197" i="22"/>
  <c r="B1199" i="22"/>
  <c r="C1198" i="22"/>
  <c r="H1198" i="22"/>
  <c r="S1200" i="22"/>
  <c r="Y1199" i="22"/>
  <c r="W1200" i="22"/>
  <c r="T1199" i="22"/>
  <c r="V1199" i="22"/>
  <c r="O1198" i="22"/>
  <c r="N1198" i="22"/>
  <c r="AI1200" i="22"/>
  <c r="AJ1199" i="22"/>
  <c r="AO1199" i="22"/>
  <c r="K1200" i="22"/>
  <c r="L1199" i="22"/>
  <c r="N1199" i="22"/>
  <c r="Q1199" i="22"/>
  <c r="AD1197" i="22"/>
  <c r="AE1197" i="22"/>
  <c r="AM1198" i="22"/>
  <c r="AL1198" i="22"/>
  <c r="AB1198" i="22"/>
  <c r="AG1198" i="22"/>
  <c r="AA1199" i="22"/>
  <c r="E1198" i="22"/>
  <c r="F1198" i="22"/>
  <c r="D1198" i="22"/>
  <c r="H1199" i="22"/>
  <c r="C1199" i="22"/>
  <c r="B1200" i="22"/>
  <c r="S1201" i="22"/>
  <c r="Y1200" i="22"/>
  <c r="W1201" i="22"/>
  <c r="T1200" i="22"/>
  <c r="V1200" i="22"/>
  <c r="L1200" i="22"/>
  <c r="K1201" i="22"/>
  <c r="Q1200" i="22"/>
  <c r="O1201" i="22"/>
  <c r="AG1199" i="22"/>
  <c r="AA1200" i="22"/>
  <c r="AB1199" i="22"/>
  <c r="AI1201" i="22"/>
  <c r="AJ1200" i="22"/>
  <c r="AO1200" i="22"/>
  <c r="AE1198" i="22"/>
  <c r="AD1198" i="22"/>
  <c r="AM1199" i="22"/>
  <c r="AL1199" i="22"/>
  <c r="B1201" i="22"/>
  <c r="H1200" i="22"/>
  <c r="C1200" i="22"/>
  <c r="D1199" i="22"/>
  <c r="E1199" i="22"/>
  <c r="F1199" i="22"/>
  <c r="S1202" i="22"/>
  <c r="T1201" i="22"/>
  <c r="V1201" i="22"/>
  <c r="Y1201" i="22"/>
  <c r="W1202" i="22"/>
  <c r="AJ1201" i="22"/>
  <c r="AI1202" i="22"/>
  <c r="AO1201" i="22"/>
  <c r="AD1199" i="22"/>
  <c r="AE1199" i="22"/>
  <c r="O1200" i="22"/>
  <c r="N1200" i="22"/>
  <c r="AM1200" i="22"/>
  <c r="AL1200" i="22"/>
  <c r="K1202" i="22"/>
  <c r="L1201" i="22"/>
  <c r="N1201" i="22"/>
  <c r="Q1201" i="22"/>
  <c r="AA1201" i="22"/>
  <c r="AG1200" i="22"/>
  <c r="AB1200" i="22"/>
  <c r="D1200" i="22"/>
  <c r="F1200" i="22"/>
  <c r="E1200" i="22"/>
  <c r="H1201" i="22"/>
  <c r="B1202" i="22"/>
  <c r="C1201" i="22"/>
  <c r="S1203" i="22"/>
  <c r="Y1202" i="22"/>
  <c r="W1203" i="22"/>
  <c r="T1202" i="22"/>
  <c r="V1202" i="22"/>
  <c r="AI1203" i="22"/>
  <c r="AJ1202" i="22"/>
  <c r="AO1202" i="22"/>
  <c r="AA1202" i="22"/>
  <c r="AB1201" i="22"/>
  <c r="AG1201" i="22"/>
  <c r="AE1200" i="22"/>
  <c r="AD1200" i="22"/>
  <c r="Q1202" i="22"/>
  <c r="O1203" i="22"/>
  <c r="L1202" i="22"/>
  <c r="K1203" i="22"/>
  <c r="AM1201" i="22"/>
  <c r="AL1201" i="22"/>
  <c r="E1201" i="22"/>
  <c r="D1201" i="22"/>
  <c r="F1201" i="22"/>
  <c r="H1202" i="22"/>
  <c r="B1203" i="22"/>
  <c r="C1202" i="22"/>
  <c r="S1204" i="22"/>
  <c r="T1203" i="22"/>
  <c r="V1203" i="22"/>
  <c r="Y1203" i="22"/>
  <c r="W1204" i="22"/>
  <c r="AI1204" i="22"/>
  <c r="AJ1203" i="22"/>
  <c r="AO1203" i="22"/>
  <c r="AM1202" i="22"/>
  <c r="AL1202" i="22"/>
  <c r="O1202" i="22"/>
  <c r="N1202" i="22"/>
  <c r="AB1202" i="22"/>
  <c r="AG1202" i="22"/>
  <c r="AA1203" i="22"/>
  <c r="K1204" i="22"/>
  <c r="L1203" i="22"/>
  <c r="N1203" i="22"/>
  <c r="Q1203" i="22"/>
  <c r="AE1201" i="22"/>
  <c r="AD1201" i="22"/>
  <c r="D1202" i="22"/>
  <c r="E1202" i="22"/>
  <c r="F1202" i="22"/>
  <c r="H1203" i="22"/>
  <c r="C1203" i="22"/>
  <c r="B1204" i="22"/>
  <c r="S1205" i="22"/>
  <c r="T1204" i="22"/>
  <c r="V1204" i="22"/>
  <c r="Y1204" i="22"/>
  <c r="W1205" i="22"/>
  <c r="L1204" i="22"/>
  <c r="K1205" i="22"/>
  <c r="Q1204" i="22"/>
  <c r="O1205" i="22"/>
  <c r="AI1205" i="22"/>
  <c r="AJ1204" i="22"/>
  <c r="AO1204" i="22"/>
  <c r="AD1202" i="22"/>
  <c r="AE1202" i="22"/>
  <c r="AM1203" i="22"/>
  <c r="AL1203" i="22"/>
  <c r="AG1203" i="22"/>
  <c r="AA1204" i="22"/>
  <c r="AB1203" i="22"/>
  <c r="C1204" i="22"/>
  <c r="H1204" i="22"/>
  <c r="B1205" i="22"/>
  <c r="F1203" i="22"/>
  <c r="D1203" i="22"/>
  <c r="E1203" i="22"/>
  <c r="T1205" i="22"/>
  <c r="V1205" i="22"/>
  <c r="S1206" i="22"/>
  <c r="Y1205" i="22"/>
  <c r="W1206" i="22"/>
  <c r="AA1205" i="22"/>
  <c r="AB1204" i="22"/>
  <c r="AG1204" i="22"/>
  <c r="O1204" i="22"/>
  <c r="N1204" i="22"/>
  <c r="AD1203" i="22"/>
  <c r="AE1203" i="22"/>
  <c r="AJ1205" i="22"/>
  <c r="AI1206" i="22"/>
  <c r="AO1205" i="22"/>
  <c r="K1206" i="22"/>
  <c r="Q1205" i="22"/>
  <c r="L1205" i="22"/>
  <c r="N1205" i="22"/>
  <c r="AM1204" i="22"/>
  <c r="AL1204" i="22"/>
  <c r="C1205" i="22"/>
  <c r="B1206" i="22"/>
  <c r="H1205" i="22"/>
  <c r="D1204" i="22"/>
  <c r="E1204" i="22"/>
  <c r="F1204" i="22"/>
  <c r="T1206" i="22"/>
  <c r="V1206" i="22"/>
  <c r="Y1206" i="22"/>
  <c r="W1207" i="22"/>
  <c r="S1207" i="22"/>
  <c r="AB1205" i="22"/>
  <c r="AA1206" i="22"/>
  <c r="AG1205" i="22"/>
  <c r="AE1204" i="22"/>
  <c r="AD1204" i="22"/>
  <c r="AM1205" i="22"/>
  <c r="AL1205" i="22"/>
  <c r="Q1206" i="22"/>
  <c r="O1207" i="22"/>
  <c r="K1207" i="22"/>
  <c r="L1206" i="22"/>
  <c r="AJ1206" i="22"/>
  <c r="AI1207" i="22"/>
  <c r="AO1206" i="22"/>
  <c r="B1207" i="22"/>
  <c r="H1206" i="22"/>
  <c r="C1206" i="22"/>
  <c r="E1205" i="22"/>
  <c r="D1205" i="22"/>
  <c r="F1205" i="22"/>
  <c r="S1208" i="22"/>
  <c r="T1207" i="22"/>
  <c r="V1207" i="22"/>
  <c r="Y1207" i="22"/>
  <c r="W1208" i="22"/>
  <c r="AI1208" i="22"/>
  <c r="AJ1207" i="22"/>
  <c r="AO1207" i="22"/>
  <c r="K1208" i="22"/>
  <c r="L1207" i="22"/>
  <c r="N1207" i="22"/>
  <c r="Q1207" i="22"/>
  <c r="O1206" i="22"/>
  <c r="N1206" i="22"/>
  <c r="AE1205" i="22"/>
  <c r="AD1205" i="22"/>
  <c r="AM1206" i="22"/>
  <c r="AL1206" i="22"/>
  <c r="AB1206" i="22"/>
  <c r="AG1206" i="22"/>
  <c r="AA1207" i="22"/>
  <c r="C1207" i="22"/>
  <c r="H1207" i="22"/>
  <c r="B1208" i="22"/>
  <c r="D1206" i="22"/>
  <c r="F1206" i="22"/>
  <c r="E1206" i="22"/>
  <c r="S1209" i="22"/>
  <c r="T1208" i="22"/>
  <c r="V1208" i="22"/>
  <c r="Y1208" i="22"/>
  <c r="W1209" i="22"/>
  <c r="L1208" i="22"/>
  <c r="K1209" i="22"/>
  <c r="Q1208" i="22"/>
  <c r="O1209" i="22"/>
  <c r="AM1207" i="22"/>
  <c r="AL1207" i="22"/>
  <c r="AE1206" i="22"/>
  <c r="AD1206" i="22"/>
  <c r="AA1208" i="22"/>
  <c r="AB1207" i="22"/>
  <c r="AG1207" i="22"/>
  <c r="AJ1208" i="22"/>
  <c r="AI1209" i="22"/>
  <c r="AO1208" i="22"/>
  <c r="D1207" i="22"/>
  <c r="E1207" i="22"/>
  <c r="F1207" i="22"/>
  <c r="C1208" i="22"/>
  <c r="B1209" i="22"/>
  <c r="H1208" i="22"/>
  <c r="T1209" i="22"/>
  <c r="V1209" i="22"/>
  <c r="Y1209" i="22"/>
  <c r="W1210" i="22"/>
  <c r="S1210" i="22"/>
  <c r="AJ1209" i="22"/>
  <c r="AI1210" i="22"/>
  <c r="AO1209" i="22"/>
  <c r="O1208" i="22"/>
  <c r="N1208" i="22"/>
  <c r="AA1209" i="22"/>
  <c r="AB1208" i="22"/>
  <c r="AG1208" i="22"/>
  <c r="AD1207" i="22"/>
  <c r="AE1207" i="22"/>
  <c r="K1210" i="22"/>
  <c r="L1209" i="22"/>
  <c r="N1209" i="22"/>
  <c r="Q1209" i="22"/>
  <c r="AM1208" i="22"/>
  <c r="AL1208" i="22"/>
  <c r="B1210" i="22"/>
  <c r="H1209" i="22"/>
  <c r="C1209" i="22"/>
  <c r="D1208" i="22"/>
  <c r="F1208" i="22"/>
  <c r="E1208" i="22"/>
  <c r="T1210" i="22"/>
  <c r="V1210" i="22"/>
  <c r="Y1210" i="22"/>
  <c r="W1211" i="22"/>
  <c r="S1211" i="22"/>
  <c r="AM1209" i="22"/>
  <c r="AL1209" i="22"/>
  <c r="AB1209" i="22"/>
  <c r="AA1210" i="22"/>
  <c r="AG1209" i="22"/>
  <c r="AI1211" i="22"/>
  <c r="AJ1210" i="22"/>
  <c r="AO1210" i="22"/>
  <c r="AE1208" i="22"/>
  <c r="AD1208" i="22"/>
  <c r="Q1210" i="22"/>
  <c r="O1211" i="22"/>
  <c r="K1211" i="22"/>
  <c r="L1210" i="22"/>
  <c r="C1210" i="22"/>
  <c r="B1211" i="22"/>
  <c r="H1210" i="22"/>
  <c r="F1209" i="22"/>
  <c r="E1209" i="22"/>
  <c r="D1209" i="22"/>
  <c r="Y1211" i="22"/>
  <c r="W1212" i="22"/>
  <c r="S1212" i="22"/>
  <c r="T1211" i="22"/>
  <c r="V1211" i="22"/>
  <c r="K1212" i="22"/>
  <c r="Q1211" i="22"/>
  <c r="L1211" i="22"/>
  <c r="N1211" i="22"/>
  <c r="AM1210" i="22"/>
  <c r="AL1210" i="22"/>
  <c r="AD1209" i="22"/>
  <c r="AE1209" i="22"/>
  <c r="O1210" i="22"/>
  <c r="N1210" i="22"/>
  <c r="AG1210" i="22"/>
  <c r="AB1210" i="22"/>
  <c r="AA1211" i="22"/>
  <c r="AI1212" i="22"/>
  <c r="AJ1211" i="22"/>
  <c r="AO1211" i="22"/>
  <c r="D1210" i="22"/>
  <c r="E1210" i="22"/>
  <c r="F1210" i="22"/>
  <c r="B1212" i="22"/>
  <c r="H1211" i="22"/>
  <c r="C1211" i="22"/>
  <c r="T1212" i="22"/>
  <c r="V1212" i="22"/>
  <c r="Y1212" i="22"/>
  <c r="W1213" i="22"/>
  <c r="S1213" i="22"/>
  <c r="L1212" i="22"/>
  <c r="K1213" i="22"/>
  <c r="Q1212" i="22"/>
  <c r="O1213" i="22"/>
  <c r="AI1213" i="22"/>
  <c r="AJ1212" i="22"/>
  <c r="AO1212" i="22"/>
  <c r="AD1210" i="22"/>
  <c r="AE1210" i="22"/>
  <c r="AM1211" i="22"/>
  <c r="AL1211" i="22"/>
  <c r="AB1211" i="22"/>
  <c r="AG1211" i="22"/>
  <c r="AA1212" i="22"/>
  <c r="F1211" i="22"/>
  <c r="D1211" i="22"/>
  <c r="E1211" i="22"/>
  <c r="B1213" i="22"/>
  <c r="C1212" i="22"/>
  <c r="H1212" i="22"/>
  <c r="Y1213" i="22"/>
  <c r="W1214" i="22"/>
  <c r="S1214" i="22"/>
  <c r="T1213" i="22"/>
  <c r="V1213" i="22"/>
  <c r="AE1211" i="22"/>
  <c r="AD1211" i="22"/>
  <c r="AJ1213" i="22"/>
  <c r="AI1214" i="22"/>
  <c r="AO1213" i="22"/>
  <c r="AG1212" i="22"/>
  <c r="AB1212" i="22"/>
  <c r="AA1213" i="22"/>
  <c r="AM1212" i="22"/>
  <c r="AL1212" i="22"/>
  <c r="O1212" i="22"/>
  <c r="N1212" i="22"/>
  <c r="K1214" i="22"/>
  <c r="Q1213" i="22"/>
  <c r="L1213" i="22"/>
  <c r="N1213" i="22"/>
  <c r="E1212" i="22"/>
  <c r="F1212" i="22"/>
  <c r="D1212" i="22"/>
  <c r="C1213" i="22"/>
  <c r="B1214" i="22"/>
  <c r="H1213" i="22"/>
  <c r="S1215" i="22"/>
  <c r="T1214" i="22"/>
  <c r="V1214" i="22"/>
  <c r="Y1214" i="22"/>
  <c r="W1215" i="22"/>
  <c r="Q1214" i="22"/>
  <c r="O1215" i="22"/>
  <c r="K1215" i="22"/>
  <c r="L1214" i="22"/>
  <c r="AD1212" i="22"/>
  <c r="AE1212" i="22"/>
  <c r="AM1213" i="22"/>
  <c r="AL1213" i="22"/>
  <c r="AG1213" i="22"/>
  <c r="AB1213" i="22"/>
  <c r="AA1214" i="22"/>
  <c r="AJ1214" i="22"/>
  <c r="AI1215" i="22"/>
  <c r="AO1214" i="22"/>
  <c r="C1214" i="22"/>
  <c r="H1214" i="22"/>
  <c r="B1215" i="22"/>
  <c r="F1213" i="22"/>
  <c r="D1213" i="22"/>
  <c r="E1213" i="22"/>
  <c r="S1216" i="22"/>
  <c r="T1215" i="22"/>
  <c r="V1215" i="22"/>
  <c r="Y1215" i="22"/>
  <c r="W1216" i="22"/>
  <c r="AI1216" i="22"/>
  <c r="AJ1215" i="22"/>
  <c r="AO1215" i="22"/>
  <c r="K1216" i="22"/>
  <c r="L1215" i="22"/>
  <c r="N1215" i="22"/>
  <c r="Q1215" i="22"/>
  <c r="AE1213" i="22"/>
  <c r="AD1213" i="22"/>
  <c r="O1214" i="22"/>
  <c r="N1214" i="22"/>
  <c r="AB1214" i="22"/>
  <c r="AG1214" i="22"/>
  <c r="AA1215" i="22"/>
  <c r="AM1214" i="22"/>
  <c r="AL1214" i="22"/>
  <c r="B1216" i="22"/>
  <c r="H1215" i="22"/>
  <c r="C1215" i="22"/>
  <c r="D1214" i="22"/>
  <c r="E1214" i="22"/>
  <c r="F1214" i="22"/>
  <c r="T1216" i="22"/>
  <c r="V1216" i="22"/>
  <c r="S1217" i="22"/>
  <c r="Y1216" i="22"/>
  <c r="W1217" i="22"/>
  <c r="AD1214" i="22"/>
  <c r="AE1214" i="22"/>
  <c r="AM1215" i="22"/>
  <c r="AL1215" i="22"/>
  <c r="AI1217" i="22"/>
  <c r="AJ1216" i="22"/>
  <c r="AO1216" i="22"/>
  <c r="AA1216" i="22"/>
  <c r="AB1215" i="22"/>
  <c r="AG1215" i="22"/>
  <c r="L1216" i="22"/>
  <c r="K1217" i="22"/>
  <c r="Q1216" i="22"/>
  <c r="O1217" i="22"/>
  <c r="F1215" i="22"/>
  <c r="D1215" i="22"/>
  <c r="E1215" i="22"/>
  <c r="B1217" i="22"/>
  <c r="H1216" i="22"/>
  <c r="C1216" i="22"/>
  <c r="S1218" i="22"/>
  <c r="T1217" i="22"/>
  <c r="V1217" i="22"/>
  <c r="Y1217" i="22"/>
  <c r="W1218" i="22"/>
  <c r="AB1216" i="22"/>
  <c r="AG1216" i="22"/>
  <c r="AA1217" i="22"/>
  <c r="AD1215" i="22"/>
  <c r="AE1215" i="22"/>
  <c r="AJ1217" i="22"/>
  <c r="AI1218" i="22"/>
  <c r="AO1217" i="22"/>
  <c r="K1218" i="22"/>
  <c r="Q1217" i="22"/>
  <c r="L1217" i="22"/>
  <c r="N1217" i="22"/>
  <c r="O1216" i="22"/>
  <c r="N1216" i="22"/>
  <c r="AM1216" i="22"/>
  <c r="AL1216" i="22"/>
  <c r="D1216" i="22"/>
  <c r="F1216" i="22"/>
  <c r="E1216" i="22"/>
  <c r="C1217" i="22"/>
  <c r="B1218" i="22"/>
  <c r="H1217" i="22"/>
  <c r="T1218" i="22"/>
  <c r="V1218" i="22"/>
  <c r="Y1218" i="22"/>
  <c r="W1219" i="22"/>
  <c r="S1219" i="22"/>
  <c r="AM1217" i="22"/>
  <c r="AL1217" i="22"/>
  <c r="AI1219" i="22"/>
  <c r="AJ1218" i="22"/>
  <c r="AO1218" i="22"/>
  <c r="AB1217" i="22"/>
  <c r="AG1217" i="22"/>
  <c r="AA1218" i="22"/>
  <c r="Q1218" i="22"/>
  <c r="O1219" i="22"/>
  <c r="L1218" i="22"/>
  <c r="K1219" i="22"/>
  <c r="AD1216" i="22"/>
  <c r="AE1216" i="22"/>
  <c r="C1218" i="22"/>
  <c r="H1218" i="22"/>
  <c r="B1219" i="22"/>
  <c r="E1217" i="22"/>
  <c r="D1217" i="22"/>
  <c r="F1217" i="22"/>
  <c r="S1220" i="22"/>
  <c r="T1219" i="22"/>
  <c r="V1219" i="22"/>
  <c r="Y1219" i="22"/>
  <c r="W1220" i="22"/>
  <c r="AE1217" i="22"/>
  <c r="AD1217" i="22"/>
  <c r="K1220" i="22"/>
  <c r="L1219" i="22"/>
  <c r="N1219" i="22"/>
  <c r="Q1219" i="22"/>
  <c r="AI1220" i="22"/>
  <c r="AJ1219" i="22"/>
  <c r="AO1219" i="22"/>
  <c r="O1218" i="22"/>
  <c r="N1218" i="22"/>
  <c r="AG1218" i="22"/>
  <c r="AB1218" i="22"/>
  <c r="AA1219" i="22"/>
  <c r="AM1218" i="22"/>
  <c r="AL1218" i="22"/>
  <c r="B1220" i="22"/>
  <c r="H1219" i="22"/>
  <c r="C1219" i="22"/>
  <c r="E1218" i="22"/>
  <c r="D1218" i="22"/>
  <c r="F1218" i="22"/>
  <c r="T1220" i="22"/>
  <c r="V1220" i="22"/>
  <c r="Y1220" i="22"/>
  <c r="W1221" i="22"/>
  <c r="S1221" i="22"/>
  <c r="AM1219" i="22"/>
  <c r="AL1219" i="22"/>
  <c r="AD1218" i="22"/>
  <c r="AE1218" i="22"/>
  <c r="L1220" i="22"/>
  <c r="K1221" i="22"/>
  <c r="Q1220" i="22"/>
  <c r="O1221" i="22"/>
  <c r="AB1219" i="22"/>
  <c r="AG1219" i="22"/>
  <c r="AA1220" i="22"/>
  <c r="AJ1220" i="22"/>
  <c r="AI1221" i="22"/>
  <c r="AO1220" i="22"/>
  <c r="C1220" i="22"/>
  <c r="B1221" i="22"/>
  <c r="H1220" i="22"/>
  <c r="E1219" i="22"/>
  <c r="D1219" i="22"/>
  <c r="F1219" i="22"/>
  <c r="T1221" i="22"/>
  <c r="V1221" i="22"/>
  <c r="Y1221" i="22"/>
  <c r="W1222" i="22"/>
  <c r="S1222" i="22"/>
  <c r="AB1220" i="22"/>
  <c r="AG1220" i="22"/>
  <c r="AA1221" i="22"/>
  <c r="K1222" i="22"/>
  <c r="L1221" i="22"/>
  <c r="N1221" i="22"/>
  <c r="Q1221" i="22"/>
  <c r="AM1220" i="22"/>
  <c r="AL1220" i="22"/>
  <c r="O1220" i="22"/>
  <c r="N1220" i="22"/>
  <c r="AJ1221" i="22"/>
  <c r="AI1222" i="22"/>
  <c r="AO1221" i="22"/>
  <c r="AE1219" i="22"/>
  <c r="AD1219" i="22"/>
  <c r="B1222" i="22"/>
  <c r="H1221" i="22"/>
  <c r="C1221" i="22"/>
  <c r="E1220" i="22"/>
  <c r="F1220" i="22"/>
  <c r="D1220" i="22"/>
  <c r="Y1222" i="22"/>
  <c r="W1223" i="22"/>
  <c r="S1223" i="22"/>
  <c r="T1222" i="22"/>
  <c r="V1222" i="22"/>
  <c r="Q1222" i="22"/>
  <c r="O1223" i="22"/>
  <c r="K1223" i="22"/>
  <c r="L1222" i="22"/>
  <c r="AJ1222" i="22"/>
  <c r="AI1223" i="22"/>
  <c r="AO1222" i="22"/>
  <c r="AA1222" i="22"/>
  <c r="AB1221" i="22"/>
  <c r="AG1221" i="22"/>
  <c r="AM1221" i="22"/>
  <c r="AL1221" i="22"/>
  <c r="AE1220" i="22"/>
  <c r="AD1220" i="22"/>
  <c r="E1221" i="22"/>
  <c r="D1221" i="22"/>
  <c r="F1221" i="22"/>
  <c r="C1222" i="22"/>
  <c r="H1222" i="22"/>
  <c r="B1223" i="22"/>
  <c r="T1223" i="22"/>
  <c r="V1223" i="22"/>
  <c r="Y1223" i="22"/>
  <c r="W1224" i="22"/>
  <c r="S1224" i="22"/>
  <c r="AI1224" i="22"/>
  <c r="AJ1223" i="22"/>
  <c r="AO1223" i="22"/>
  <c r="AE1221" i="22"/>
  <c r="AD1221" i="22"/>
  <c r="AG1222" i="22"/>
  <c r="AB1222" i="22"/>
  <c r="AA1223" i="22"/>
  <c r="K1224" i="22"/>
  <c r="Q1223" i="22"/>
  <c r="L1223" i="22"/>
  <c r="N1223" i="22"/>
  <c r="O1222" i="22"/>
  <c r="N1222" i="22"/>
  <c r="AM1222" i="22"/>
  <c r="AL1222" i="22"/>
  <c r="B1224" i="22"/>
  <c r="C1223" i="22"/>
  <c r="H1223" i="22"/>
  <c r="E1222" i="22"/>
  <c r="D1222" i="22"/>
  <c r="F1222" i="22"/>
  <c r="T1224" i="22"/>
  <c r="V1224" i="22"/>
  <c r="Y1224" i="22"/>
  <c r="W1225" i="22"/>
  <c r="S1225" i="22"/>
  <c r="AA1224" i="22"/>
  <c r="AG1223" i="22"/>
  <c r="AB1223" i="22"/>
  <c r="AE1222" i="22"/>
  <c r="AD1222" i="22"/>
  <c r="L1224" i="22"/>
  <c r="K1225" i="22"/>
  <c r="Q1224" i="22"/>
  <c r="O1225" i="22"/>
  <c r="AJ1224" i="22"/>
  <c r="AI1225" i="22"/>
  <c r="AO1224" i="22"/>
  <c r="AM1223" i="22"/>
  <c r="AL1223" i="22"/>
  <c r="F1223" i="22"/>
  <c r="D1223" i="22"/>
  <c r="E1223" i="22"/>
  <c r="C1224" i="22"/>
  <c r="H1224" i="22"/>
  <c r="B1225" i="22"/>
  <c r="S1226" i="22"/>
  <c r="T1225" i="22"/>
  <c r="V1225" i="22"/>
  <c r="Y1225" i="22"/>
  <c r="W1226" i="22"/>
  <c r="AM1224" i="22"/>
  <c r="AL1224" i="22"/>
  <c r="AJ1225" i="22"/>
  <c r="AI1226" i="22"/>
  <c r="AO1225" i="22"/>
  <c r="O1224" i="22"/>
  <c r="N1224" i="22"/>
  <c r="K1226" i="22"/>
  <c r="L1225" i="22"/>
  <c r="N1225" i="22"/>
  <c r="Q1225" i="22"/>
  <c r="AB1224" i="22"/>
  <c r="AA1225" i="22"/>
  <c r="AG1224" i="22"/>
  <c r="AD1223" i="22"/>
  <c r="AE1223" i="22"/>
  <c r="H1225" i="22"/>
  <c r="B1226" i="22"/>
  <c r="C1225" i="22"/>
  <c r="F1224" i="22"/>
  <c r="E1224" i="22"/>
  <c r="D1224" i="22"/>
  <c r="T1226" i="22"/>
  <c r="V1226" i="22"/>
  <c r="Y1226" i="22"/>
  <c r="W1227" i="22"/>
  <c r="S1227" i="22"/>
  <c r="AE1224" i="22"/>
  <c r="AD1224" i="22"/>
  <c r="AM1225" i="22"/>
  <c r="AL1225" i="22"/>
  <c r="AG1225" i="22"/>
  <c r="AA1226" i="22"/>
  <c r="AB1225" i="22"/>
  <c r="Q1226" i="22"/>
  <c r="O1227" i="22"/>
  <c r="K1227" i="22"/>
  <c r="L1226" i="22"/>
  <c r="AI1227" i="22"/>
  <c r="AJ1226" i="22"/>
  <c r="AO1226" i="22"/>
  <c r="B1227" i="22"/>
  <c r="C1226" i="22"/>
  <c r="H1226" i="22"/>
  <c r="E1225" i="22"/>
  <c r="F1225" i="22"/>
  <c r="D1225" i="22"/>
  <c r="S1228" i="22"/>
  <c r="T1227" i="22"/>
  <c r="V1227" i="22"/>
  <c r="Y1227" i="22"/>
  <c r="W1228" i="22"/>
  <c r="AM1226" i="22"/>
  <c r="AL1226" i="22"/>
  <c r="K1228" i="22"/>
  <c r="Q1227" i="22"/>
  <c r="L1227" i="22"/>
  <c r="N1227" i="22"/>
  <c r="AB1226" i="22"/>
  <c r="AG1226" i="22"/>
  <c r="AA1227" i="22"/>
  <c r="O1226" i="22"/>
  <c r="N1226" i="22"/>
  <c r="AJ1227" i="22"/>
  <c r="AI1228" i="22"/>
  <c r="AO1227" i="22"/>
  <c r="AE1225" i="22"/>
  <c r="AD1225" i="22"/>
  <c r="C1227" i="22"/>
  <c r="B1228" i="22"/>
  <c r="H1227" i="22"/>
  <c r="D1226" i="22"/>
  <c r="E1226" i="22"/>
  <c r="F1226" i="22"/>
  <c r="T1228" i="22"/>
  <c r="V1228" i="22"/>
  <c r="Y1228" i="22"/>
  <c r="W1229" i="22"/>
  <c r="S1229" i="22"/>
  <c r="AE1226" i="22"/>
  <c r="AD1226" i="22"/>
  <c r="AG1227" i="22"/>
  <c r="AA1228" i="22"/>
  <c r="AB1227" i="22"/>
  <c r="L1228" i="22"/>
  <c r="K1229" i="22"/>
  <c r="Q1228" i="22"/>
  <c r="O1229" i="22"/>
  <c r="AI1229" i="22"/>
  <c r="AJ1228" i="22"/>
  <c r="AO1228" i="22"/>
  <c r="AM1227" i="22"/>
  <c r="AL1227" i="22"/>
  <c r="D1227" i="22"/>
  <c r="F1227" i="22"/>
  <c r="E1227" i="22"/>
  <c r="B1229" i="22"/>
  <c r="H1228" i="22"/>
  <c r="C1228" i="22"/>
  <c r="Y1229" i="22"/>
  <c r="W1230" i="22"/>
  <c r="S1230" i="22"/>
  <c r="T1229" i="22"/>
  <c r="V1229" i="22"/>
  <c r="K1230" i="22"/>
  <c r="L1229" i="22"/>
  <c r="N1229" i="22"/>
  <c r="Q1229" i="22"/>
  <c r="O1228" i="22"/>
  <c r="N1228" i="22"/>
  <c r="AG1228" i="22"/>
  <c r="AA1229" i="22"/>
  <c r="AB1228" i="22"/>
  <c r="AM1228" i="22"/>
  <c r="AL1228" i="22"/>
  <c r="AI1230" i="22"/>
  <c r="AJ1229" i="22"/>
  <c r="AO1229" i="22"/>
  <c r="AD1227" i="22"/>
  <c r="AE1227" i="22"/>
  <c r="E1228" i="22"/>
  <c r="F1228" i="22"/>
  <c r="D1228" i="22"/>
  <c r="H1229" i="22"/>
  <c r="C1229" i="22"/>
  <c r="B1230" i="22"/>
  <c r="T1230" i="22"/>
  <c r="V1230" i="22"/>
  <c r="S1231" i="22"/>
  <c r="Y1230" i="22"/>
  <c r="W1231" i="22"/>
  <c r="AM1229" i="22"/>
  <c r="AL1229" i="22"/>
  <c r="AE1228" i="22"/>
  <c r="AD1228" i="22"/>
  <c r="Q1230" i="22"/>
  <c r="O1231" i="22"/>
  <c r="K1231" i="22"/>
  <c r="L1230" i="22"/>
  <c r="AJ1230" i="22"/>
  <c r="AI1231" i="22"/>
  <c r="AO1230" i="22"/>
  <c r="AB1229" i="22"/>
  <c r="AG1229" i="22"/>
  <c r="AA1230" i="22"/>
  <c r="D1229" i="22"/>
  <c r="E1229" i="22"/>
  <c r="F1229" i="22"/>
  <c r="C1230" i="22"/>
  <c r="H1230" i="22"/>
  <c r="B1231" i="22"/>
  <c r="T1231" i="22"/>
  <c r="V1231" i="22"/>
  <c r="S1232" i="22"/>
  <c r="Y1231" i="22"/>
  <c r="W1232" i="22"/>
  <c r="AE1229" i="22"/>
  <c r="AD1229" i="22"/>
  <c r="K1232" i="22"/>
  <c r="L1231" i="22"/>
  <c r="N1231" i="22"/>
  <c r="Q1231" i="22"/>
  <c r="AM1230" i="22"/>
  <c r="AL1230" i="22"/>
  <c r="O1230" i="22"/>
  <c r="N1230" i="22"/>
  <c r="AB1230" i="22"/>
  <c r="AA1231" i="22"/>
  <c r="AG1230" i="22"/>
  <c r="AJ1231" i="22"/>
  <c r="AI1232" i="22"/>
  <c r="AO1231" i="22"/>
  <c r="B1232" i="22"/>
  <c r="H1231" i="22"/>
  <c r="C1231" i="22"/>
  <c r="D1230" i="22"/>
  <c r="F1230" i="22"/>
  <c r="E1230" i="22"/>
  <c r="T1232" i="22"/>
  <c r="V1232" i="22"/>
  <c r="Y1232" i="22"/>
  <c r="W1233" i="22"/>
  <c r="S1233" i="22"/>
  <c r="L1232" i="22"/>
  <c r="K1233" i="22"/>
  <c r="Q1232" i="22"/>
  <c r="O1233" i="22"/>
  <c r="AB1231" i="22"/>
  <c r="AG1231" i="22"/>
  <c r="AA1232" i="22"/>
  <c r="AM1231" i="22"/>
  <c r="AL1231" i="22"/>
  <c r="AJ1232" i="22"/>
  <c r="AI1233" i="22"/>
  <c r="AO1232" i="22"/>
  <c r="AD1230" i="22"/>
  <c r="AE1230" i="22"/>
  <c r="B1233" i="22"/>
  <c r="H1232" i="22"/>
  <c r="C1232" i="22"/>
  <c r="E1231" i="22"/>
  <c r="F1231" i="22"/>
  <c r="D1231" i="22"/>
  <c r="T1233" i="22"/>
  <c r="V1233" i="22"/>
  <c r="S1234" i="22"/>
  <c r="Y1233" i="22"/>
  <c r="W1234" i="22"/>
  <c r="AB1232" i="22"/>
  <c r="AA1233" i="22"/>
  <c r="AG1232" i="22"/>
  <c r="AM1232" i="22"/>
  <c r="AL1232" i="22"/>
  <c r="AI1234" i="22"/>
  <c r="AJ1233" i="22"/>
  <c r="AO1233" i="22"/>
  <c r="AE1231" i="22"/>
  <c r="AD1231" i="22"/>
  <c r="K1234" i="22"/>
  <c r="L1233" i="22"/>
  <c r="N1233" i="22"/>
  <c r="Q1233" i="22"/>
  <c r="O1232" i="22"/>
  <c r="N1232" i="22"/>
  <c r="C1233" i="22"/>
  <c r="B1234" i="22"/>
  <c r="H1233" i="22"/>
  <c r="F1232" i="22"/>
  <c r="D1232" i="22"/>
  <c r="E1232" i="22"/>
  <c r="S1235" i="22"/>
  <c r="T1234" i="22"/>
  <c r="V1234" i="22"/>
  <c r="Y1234" i="22"/>
  <c r="W1235" i="22"/>
  <c r="AI1235" i="22"/>
  <c r="AJ1234" i="22"/>
  <c r="AO1234" i="22"/>
  <c r="AM1233" i="22"/>
  <c r="AL1233" i="22"/>
  <c r="AB1233" i="22"/>
  <c r="AA1234" i="22"/>
  <c r="AG1233" i="22"/>
  <c r="AD1232" i="22"/>
  <c r="AE1232" i="22"/>
  <c r="Q1234" i="22"/>
  <c r="O1235" i="22"/>
  <c r="L1234" i="22"/>
  <c r="K1235" i="22"/>
  <c r="B1235" i="22"/>
  <c r="H1234" i="22"/>
  <c r="C1234" i="22"/>
  <c r="D1233" i="22"/>
  <c r="E1233" i="22"/>
  <c r="F1233" i="22"/>
  <c r="Y1235" i="22"/>
  <c r="W1236" i="22"/>
  <c r="T1235" i="22"/>
  <c r="V1235" i="22"/>
  <c r="S1236" i="22"/>
  <c r="O1234" i="22"/>
  <c r="N1234" i="22"/>
  <c r="AJ1235" i="22"/>
  <c r="AI1236" i="22"/>
  <c r="AO1235" i="22"/>
  <c r="AG1234" i="22"/>
  <c r="AA1235" i="22"/>
  <c r="AB1234" i="22"/>
  <c r="AM1234" i="22"/>
  <c r="AL1234" i="22"/>
  <c r="K1236" i="22"/>
  <c r="L1235" i="22"/>
  <c r="N1235" i="22"/>
  <c r="Q1235" i="22"/>
  <c r="AE1233" i="22"/>
  <c r="AD1233" i="22"/>
  <c r="H1235" i="22"/>
  <c r="C1235" i="22"/>
  <c r="B1236" i="22"/>
  <c r="D1234" i="22"/>
  <c r="F1234" i="22"/>
  <c r="E1234" i="22"/>
  <c r="S1237" i="22"/>
  <c r="T1236" i="22"/>
  <c r="V1236" i="22"/>
  <c r="Y1236" i="22"/>
  <c r="W1237" i="22"/>
  <c r="L1236" i="22"/>
  <c r="K1237" i="22"/>
  <c r="Q1236" i="22"/>
  <c r="O1237" i="22"/>
  <c r="AB1235" i="22"/>
  <c r="AG1235" i="22"/>
  <c r="AA1236" i="22"/>
  <c r="AM1235" i="22"/>
  <c r="AL1235" i="22"/>
  <c r="AE1234" i="22"/>
  <c r="AD1234" i="22"/>
  <c r="AI1237" i="22"/>
  <c r="AJ1236" i="22"/>
  <c r="AO1236" i="22"/>
  <c r="F1235" i="22"/>
  <c r="D1235" i="22"/>
  <c r="E1235" i="22"/>
  <c r="B1237" i="22"/>
  <c r="H1236" i="22"/>
  <c r="C1236" i="22"/>
  <c r="S1238" i="22"/>
  <c r="T1237" i="22"/>
  <c r="V1237" i="22"/>
  <c r="Y1237" i="22"/>
  <c r="W1238" i="22"/>
  <c r="K1238" i="22"/>
  <c r="L1237" i="22"/>
  <c r="N1237" i="22"/>
  <c r="Q1237" i="22"/>
  <c r="AM1236" i="22"/>
  <c r="AL1236" i="22"/>
  <c r="AG1236" i="22"/>
  <c r="AB1236" i="22"/>
  <c r="AA1237" i="22"/>
  <c r="AD1235" i="22"/>
  <c r="AE1235" i="22"/>
  <c r="AI1238" i="22"/>
  <c r="AJ1237" i="22"/>
  <c r="AO1237" i="22"/>
  <c r="O1236" i="22"/>
  <c r="N1236" i="22"/>
  <c r="D1236" i="22"/>
  <c r="F1236" i="22"/>
  <c r="E1236" i="22"/>
  <c r="H1237" i="22"/>
  <c r="B1238" i="22"/>
  <c r="C1237" i="22"/>
  <c r="Y1238" i="22"/>
  <c r="W1239" i="22"/>
  <c r="S1239" i="22"/>
  <c r="T1238" i="22"/>
  <c r="V1238" i="22"/>
  <c r="AM1237" i="22"/>
  <c r="AL1237" i="22"/>
  <c r="AJ1238" i="22"/>
  <c r="AI1239" i="22"/>
  <c r="AO1238" i="22"/>
  <c r="Q1238" i="22"/>
  <c r="O1239" i="22"/>
  <c r="K1239" i="22"/>
  <c r="L1238" i="22"/>
  <c r="AE1236" i="22"/>
  <c r="AD1236" i="22"/>
  <c r="AB1237" i="22"/>
  <c r="AG1237" i="22"/>
  <c r="AA1238" i="22"/>
  <c r="H1238" i="22"/>
  <c r="C1238" i="22"/>
  <c r="B1239" i="22"/>
  <c r="D1237" i="22"/>
  <c r="F1237" i="22"/>
  <c r="E1237" i="22"/>
  <c r="Y1239" i="22"/>
  <c r="W1240" i="22"/>
  <c r="S1240" i="22"/>
  <c r="T1239" i="22"/>
  <c r="V1239" i="22"/>
  <c r="AB1238" i="22"/>
  <c r="AA1239" i="22"/>
  <c r="AG1238" i="22"/>
  <c r="K1240" i="22"/>
  <c r="L1239" i="22"/>
  <c r="N1239" i="22"/>
  <c r="Q1239" i="22"/>
  <c r="AM1238" i="22"/>
  <c r="AL1238" i="22"/>
  <c r="AE1237" i="22"/>
  <c r="AD1237" i="22"/>
  <c r="O1238" i="22"/>
  <c r="N1238" i="22"/>
  <c r="AJ1239" i="22"/>
  <c r="AI1240" i="22"/>
  <c r="AO1239" i="22"/>
  <c r="F1238" i="22"/>
  <c r="D1238" i="22"/>
  <c r="E1238" i="22"/>
  <c r="B1240" i="22"/>
  <c r="H1239" i="22"/>
  <c r="C1239" i="22"/>
  <c r="Y1240" i="22"/>
  <c r="W1241" i="22"/>
  <c r="T1240" i="22"/>
  <c r="V1240" i="22"/>
  <c r="S1241" i="22"/>
  <c r="L1240" i="22"/>
  <c r="K1241" i="22"/>
  <c r="Q1240" i="22"/>
  <c r="O1241" i="22"/>
  <c r="AA1240" i="22"/>
  <c r="AB1239" i="22"/>
  <c r="AG1239" i="22"/>
  <c r="AE1238" i="22"/>
  <c r="AD1238" i="22"/>
  <c r="AJ1240" i="22"/>
  <c r="AI1241" i="22"/>
  <c r="AO1240" i="22"/>
  <c r="AM1239" i="22"/>
  <c r="AL1239" i="22"/>
  <c r="E1239" i="22"/>
  <c r="F1239" i="22"/>
  <c r="D1239" i="22"/>
  <c r="C1240" i="22"/>
  <c r="H1240" i="22"/>
  <c r="B1241" i="22"/>
  <c r="T1241" i="22"/>
  <c r="V1241" i="22"/>
  <c r="Y1241" i="22"/>
  <c r="W1242" i="22"/>
  <c r="S1242" i="22"/>
  <c r="AM1240" i="22"/>
  <c r="AL1240" i="22"/>
  <c r="AE1239" i="22"/>
  <c r="AD1239" i="22"/>
  <c r="O1240" i="22"/>
  <c r="N1240" i="22"/>
  <c r="AI1242" i="22"/>
  <c r="AJ1241" i="22"/>
  <c r="AO1241" i="22"/>
  <c r="K1242" i="22"/>
  <c r="L1241" i="22"/>
  <c r="N1241" i="22"/>
  <c r="Q1241" i="22"/>
  <c r="AB1240" i="22"/>
  <c r="AA1241" i="22"/>
  <c r="AG1240" i="22"/>
  <c r="H1241" i="22"/>
  <c r="B1242" i="22"/>
  <c r="C1241" i="22"/>
  <c r="F1240" i="22"/>
  <c r="E1240" i="22"/>
  <c r="D1240" i="22"/>
  <c r="T1242" i="22"/>
  <c r="V1242" i="22"/>
  <c r="Y1242" i="22"/>
  <c r="W1243" i="22"/>
  <c r="S1243" i="22"/>
  <c r="AI1243" i="22"/>
  <c r="AJ1242" i="22"/>
  <c r="AO1242" i="22"/>
  <c r="AE1240" i="22"/>
  <c r="AD1240" i="22"/>
  <c r="AM1241" i="22"/>
  <c r="AL1241" i="22"/>
  <c r="AG1241" i="22"/>
  <c r="AA1242" i="22"/>
  <c r="AB1241" i="22"/>
  <c r="Q1242" i="22"/>
  <c r="O1243" i="22"/>
  <c r="K1243" i="22"/>
  <c r="L1242" i="22"/>
  <c r="H1242" i="22"/>
  <c r="B1243" i="22"/>
  <c r="C1242" i="22"/>
  <c r="E1241" i="22"/>
  <c r="F1241" i="22"/>
  <c r="D1241" i="22"/>
  <c r="S1244" i="22"/>
  <c r="T1243" i="22"/>
  <c r="V1243" i="22"/>
  <c r="Y1243" i="22"/>
  <c r="W1244" i="22"/>
  <c r="AJ1243" i="22"/>
  <c r="AI1244" i="22"/>
  <c r="AO1243" i="22"/>
  <c r="O1242" i="22"/>
  <c r="N1242" i="22"/>
  <c r="AM1242" i="22"/>
  <c r="AL1242" i="22"/>
  <c r="K1244" i="22"/>
  <c r="Q1243" i="22"/>
  <c r="L1243" i="22"/>
  <c r="N1243" i="22"/>
  <c r="AE1241" i="22"/>
  <c r="AD1241" i="22"/>
  <c r="AA1243" i="22"/>
  <c r="AB1242" i="22"/>
  <c r="AG1242" i="22"/>
  <c r="B1244" i="22"/>
  <c r="C1243" i="22"/>
  <c r="H1243" i="22"/>
  <c r="E1242" i="22"/>
  <c r="F1242" i="22"/>
  <c r="D1242" i="22"/>
  <c r="T1244" i="22"/>
  <c r="V1244" i="22"/>
  <c r="Y1244" i="22"/>
  <c r="W1245" i="22"/>
  <c r="S1245" i="22"/>
  <c r="AA1244" i="22"/>
  <c r="AB1243" i="22"/>
  <c r="AG1243" i="22"/>
  <c r="AI1245" i="22"/>
  <c r="AJ1244" i="22"/>
  <c r="AO1244" i="22"/>
  <c r="L1244" i="22"/>
  <c r="K1245" i="22"/>
  <c r="Q1244" i="22"/>
  <c r="O1245" i="22"/>
  <c r="AE1242" i="22"/>
  <c r="AD1242" i="22"/>
  <c r="AM1243" i="22"/>
  <c r="AL1243" i="22"/>
  <c r="F1243" i="22"/>
  <c r="D1243" i="22"/>
  <c r="E1243" i="22"/>
  <c r="H1244" i="22"/>
  <c r="C1244" i="22"/>
  <c r="B1245" i="22"/>
  <c r="Y1245" i="22"/>
  <c r="W1246" i="22"/>
  <c r="S1246" i="22"/>
  <c r="T1245" i="22"/>
  <c r="V1245" i="22"/>
  <c r="O1244" i="22"/>
  <c r="N1244" i="22"/>
  <c r="K1246" i="22"/>
  <c r="L1245" i="22"/>
  <c r="N1245" i="22"/>
  <c r="Q1245" i="22"/>
  <c r="AE1243" i="22"/>
  <c r="AD1243" i="22"/>
  <c r="AI1246" i="22"/>
  <c r="AJ1245" i="22"/>
  <c r="AO1245" i="22"/>
  <c r="AB1244" i="22"/>
  <c r="AA1245" i="22"/>
  <c r="AG1244" i="22"/>
  <c r="AM1244" i="22"/>
  <c r="AL1244" i="22"/>
  <c r="F1244" i="22"/>
  <c r="D1244" i="22"/>
  <c r="E1244" i="22"/>
  <c r="H1245" i="22"/>
  <c r="C1245" i="22"/>
  <c r="B1246" i="22"/>
  <c r="S1247" i="22"/>
  <c r="Y1246" i="22"/>
  <c r="W1247" i="22"/>
  <c r="T1246" i="22"/>
  <c r="V1246" i="22"/>
  <c r="AE1244" i="22"/>
  <c r="AD1244" i="22"/>
  <c r="AG1245" i="22"/>
  <c r="AA1246" i="22"/>
  <c r="AB1245" i="22"/>
  <c r="AJ1246" i="22"/>
  <c r="AI1247" i="22"/>
  <c r="AO1246" i="22"/>
  <c r="AM1245" i="22"/>
  <c r="AL1245" i="22"/>
  <c r="Q1246" i="22"/>
  <c r="O1247" i="22"/>
  <c r="K1247" i="22"/>
  <c r="L1246" i="22"/>
  <c r="E1245" i="22"/>
  <c r="F1245" i="22"/>
  <c r="D1245" i="22"/>
  <c r="C1246" i="22"/>
  <c r="H1246" i="22"/>
  <c r="B1247" i="22"/>
  <c r="Y1247" i="22"/>
  <c r="W1248" i="22"/>
  <c r="S1248" i="22"/>
  <c r="T1247" i="22"/>
  <c r="V1247" i="22"/>
  <c r="AD1245" i="22"/>
  <c r="AE1245" i="22"/>
  <c r="K1248" i="22"/>
  <c r="L1247" i="22"/>
  <c r="N1247" i="22"/>
  <c r="Q1247" i="22"/>
  <c r="AM1246" i="22"/>
  <c r="AL1246" i="22"/>
  <c r="O1246" i="22"/>
  <c r="N1246" i="22"/>
  <c r="AJ1247" i="22"/>
  <c r="AI1248" i="22"/>
  <c r="AO1247" i="22"/>
  <c r="AA1247" i="22"/>
  <c r="AB1246" i="22"/>
  <c r="AG1246" i="22"/>
  <c r="C1247" i="22"/>
  <c r="H1247" i="22"/>
  <c r="B1248" i="22"/>
  <c r="F1246" i="22"/>
  <c r="D1246" i="22"/>
  <c r="E1246" i="22"/>
  <c r="Y1248" i="22"/>
  <c r="W1249" i="22"/>
  <c r="S1249" i="22"/>
  <c r="T1248" i="22"/>
  <c r="V1248" i="22"/>
  <c r="AB1247" i="22"/>
  <c r="AG1247" i="22"/>
  <c r="AA1248" i="22"/>
  <c r="L1248" i="22"/>
  <c r="K1249" i="22"/>
  <c r="Q1248" i="22"/>
  <c r="O1249" i="22"/>
  <c r="AD1246" i="22"/>
  <c r="AE1246" i="22"/>
  <c r="AM1247" i="22"/>
  <c r="AL1247" i="22"/>
  <c r="AJ1248" i="22"/>
  <c r="AI1249" i="22"/>
  <c r="AO1248" i="22"/>
  <c r="C1248" i="22"/>
  <c r="H1248" i="22"/>
  <c r="B1249" i="22"/>
  <c r="D1247" i="22"/>
  <c r="E1247" i="22"/>
  <c r="F1247" i="22"/>
  <c r="S1250" i="22"/>
  <c r="T1249" i="22"/>
  <c r="V1249" i="22"/>
  <c r="Y1249" i="22"/>
  <c r="W1250" i="22"/>
  <c r="O1248" i="22"/>
  <c r="N1248" i="22"/>
  <c r="AG1248" i="22"/>
  <c r="AB1248" i="22"/>
  <c r="AA1249" i="22"/>
  <c r="AI1250" i="22"/>
  <c r="AJ1249" i="22"/>
  <c r="AO1249" i="22"/>
  <c r="AD1247" i="22"/>
  <c r="AE1247" i="22"/>
  <c r="AM1248" i="22"/>
  <c r="AL1248" i="22"/>
  <c r="K1250" i="22"/>
  <c r="Q1249" i="22"/>
  <c r="L1249" i="22"/>
  <c r="N1249" i="22"/>
  <c r="D1248" i="22"/>
  <c r="F1248" i="22"/>
  <c r="E1248" i="22"/>
  <c r="C1249" i="22"/>
  <c r="B1250" i="22"/>
  <c r="H1249" i="22"/>
  <c r="S1251" i="22"/>
  <c r="T1250" i="22"/>
  <c r="V1250" i="22"/>
  <c r="Y1250" i="22"/>
  <c r="W1251" i="22"/>
  <c r="AI1251" i="22"/>
  <c r="AJ1250" i="22"/>
  <c r="AO1250" i="22"/>
  <c r="AM1249" i="22"/>
  <c r="AL1249" i="22"/>
  <c r="Q1250" i="22"/>
  <c r="O1251" i="22"/>
  <c r="L1250" i="22"/>
  <c r="K1251" i="22"/>
  <c r="AE1248" i="22"/>
  <c r="AD1248" i="22"/>
  <c r="AG1249" i="22"/>
  <c r="AA1250" i="22"/>
  <c r="AB1249" i="22"/>
  <c r="H1250" i="22"/>
  <c r="B1251" i="22"/>
  <c r="C1250" i="22"/>
  <c r="F1249" i="22"/>
  <c r="E1249" i="22"/>
  <c r="D1249" i="22"/>
  <c r="T1251" i="22"/>
  <c r="V1251" i="22"/>
  <c r="S1252" i="22"/>
  <c r="Y1251" i="22"/>
  <c r="W1252" i="22"/>
  <c r="AM1250" i="22"/>
  <c r="AL1250" i="22"/>
  <c r="AJ1251" i="22"/>
  <c r="AI1252" i="22"/>
  <c r="AO1251" i="22"/>
  <c r="K1252" i="22"/>
  <c r="L1251" i="22"/>
  <c r="N1251" i="22"/>
  <c r="Q1251" i="22"/>
  <c r="AA1251" i="22"/>
  <c r="AG1250" i="22"/>
  <c r="AB1250" i="22"/>
  <c r="O1250" i="22"/>
  <c r="N1250" i="22"/>
  <c r="AD1249" i="22"/>
  <c r="AE1249" i="22"/>
  <c r="B1252" i="22"/>
  <c r="H1251" i="22"/>
  <c r="C1251" i="22"/>
  <c r="D1250" i="22"/>
  <c r="F1250" i="22"/>
  <c r="E1250" i="22"/>
  <c r="Y1252" i="22"/>
  <c r="W1253" i="22"/>
  <c r="T1252" i="22"/>
  <c r="V1252" i="22"/>
  <c r="S1253" i="22"/>
  <c r="AM1251" i="22"/>
  <c r="AL1251" i="22"/>
  <c r="AG1251" i="22"/>
  <c r="AA1252" i="22"/>
  <c r="AB1251" i="22"/>
  <c r="AI1253" i="22"/>
  <c r="AJ1252" i="22"/>
  <c r="AO1252" i="22"/>
  <c r="AD1250" i="22"/>
  <c r="AE1250" i="22"/>
  <c r="L1252" i="22"/>
  <c r="K1253" i="22"/>
  <c r="Q1252" i="22"/>
  <c r="O1253" i="22"/>
  <c r="C1252" i="22"/>
  <c r="H1252" i="22"/>
  <c r="B1253" i="22"/>
  <c r="F1251" i="22"/>
  <c r="D1251" i="22"/>
  <c r="E1251" i="22"/>
  <c r="S1254" i="22"/>
  <c r="T1253" i="22"/>
  <c r="V1253" i="22"/>
  <c r="Y1253" i="22"/>
  <c r="W1254" i="22"/>
  <c r="AM1252" i="22"/>
  <c r="AL1252" i="22"/>
  <c r="K1254" i="22"/>
  <c r="L1253" i="22"/>
  <c r="N1253" i="22"/>
  <c r="Q1253" i="22"/>
  <c r="AI1254" i="22"/>
  <c r="AJ1253" i="22"/>
  <c r="AO1253" i="22"/>
  <c r="AA1253" i="22"/>
  <c r="AB1252" i="22"/>
  <c r="AG1252" i="22"/>
  <c r="O1252" i="22"/>
  <c r="N1252" i="22"/>
  <c r="AE1251" i="22"/>
  <c r="AD1251" i="22"/>
  <c r="F1252" i="22"/>
  <c r="D1252" i="22"/>
  <c r="E1252" i="22"/>
  <c r="B1254" i="22"/>
  <c r="H1253" i="22"/>
  <c r="C1253" i="22"/>
  <c r="T1254" i="22"/>
  <c r="V1254" i="22"/>
  <c r="Y1254" i="22"/>
  <c r="W1255" i="22"/>
  <c r="S1255" i="22"/>
  <c r="AE1252" i="22"/>
  <c r="AD1252" i="22"/>
  <c r="AJ1254" i="22"/>
  <c r="AI1255" i="22"/>
  <c r="AO1254" i="22"/>
  <c r="AB1253" i="22"/>
  <c r="AG1253" i="22"/>
  <c r="AA1254" i="22"/>
  <c r="AM1253" i="22"/>
  <c r="AL1253" i="22"/>
  <c r="Q1254" i="22"/>
  <c r="O1255" i="22"/>
  <c r="K1255" i="22"/>
  <c r="L1254" i="22"/>
  <c r="F1253" i="22"/>
  <c r="E1253" i="22"/>
  <c r="D1253" i="22"/>
  <c r="H1254" i="22"/>
  <c r="B1255" i="22"/>
  <c r="C1254" i="22"/>
  <c r="S1256" i="22"/>
  <c r="T1255" i="22"/>
  <c r="V1255" i="22"/>
  <c r="Y1255" i="22"/>
  <c r="W1256" i="22"/>
  <c r="K1256" i="22"/>
  <c r="L1255" i="22"/>
  <c r="N1255" i="22"/>
  <c r="Q1255" i="22"/>
  <c r="O1254" i="22"/>
  <c r="N1254" i="22"/>
  <c r="AD1253" i="22"/>
  <c r="AE1253" i="22"/>
  <c r="AA1255" i="22"/>
  <c r="AB1254" i="22"/>
  <c r="AG1254" i="22"/>
  <c r="AJ1255" i="22"/>
  <c r="AI1256" i="22"/>
  <c r="AO1255" i="22"/>
  <c r="AM1254" i="22"/>
  <c r="AL1254" i="22"/>
  <c r="D1254" i="22"/>
  <c r="F1254" i="22"/>
  <c r="E1254" i="22"/>
  <c r="H1255" i="22"/>
  <c r="C1255" i="22"/>
  <c r="B1256" i="22"/>
  <c r="T1256" i="22"/>
  <c r="V1256" i="22"/>
  <c r="S1257" i="22"/>
  <c r="Y1256" i="22"/>
  <c r="W1257" i="22"/>
  <c r="AB1255" i="22"/>
  <c r="AA1256" i="22"/>
  <c r="AG1255" i="22"/>
  <c r="AM1255" i="22"/>
  <c r="AL1255" i="22"/>
  <c r="L1256" i="22"/>
  <c r="K1257" i="22"/>
  <c r="Q1256" i="22"/>
  <c r="O1257" i="22"/>
  <c r="AD1254" i="22"/>
  <c r="AE1254" i="22"/>
  <c r="AJ1256" i="22"/>
  <c r="AI1257" i="22"/>
  <c r="AO1256" i="22"/>
  <c r="B1257" i="22"/>
  <c r="C1256" i="22"/>
  <c r="H1256" i="22"/>
  <c r="D1255" i="22"/>
  <c r="F1255" i="22"/>
  <c r="E1255" i="22"/>
  <c r="T1257" i="22"/>
  <c r="V1257" i="22"/>
  <c r="Y1257" i="22"/>
  <c r="W1258" i="22"/>
  <c r="S1258" i="22"/>
  <c r="K1258" i="22"/>
  <c r="L1257" i="22"/>
  <c r="N1257" i="22"/>
  <c r="Q1257" i="22"/>
  <c r="AM1256" i="22"/>
  <c r="AL1256" i="22"/>
  <c r="AG1256" i="22"/>
  <c r="AA1257" i="22"/>
  <c r="AB1256" i="22"/>
  <c r="AI1258" i="22"/>
  <c r="AJ1257" i="22"/>
  <c r="AO1257" i="22"/>
  <c r="O1256" i="22"/>
  <c r="N1256" i="22"/>
  <c r="AE1255" i="22"/>
  <c r="AD1255" i="22"/>
  <c r="C1257" i="22"/>
  <c r="H1257" i="22"/>
  <c r="B1258" i="22"/>
  <c r="F1256" i="22"/>
  <c r="D1256" i="22"/>
  <c r="E1256" i="22"/>
  <c r="Y1258" i="22"/>
  <c r="W1259" i="22"/>
  <c r="S1259" i="22"/>
  <c r="T1258" i="22"/>
  <c r="V1258" i="22"/>
  <c r="AM1257" i="22"/>
  <c r="AL1257" i="22"/>
  <c r="AD1256" i="22"/>
  <c r="AE1256" i="22"/>
  <c r="AI1259" i="22"/>
  <c r="AJ1258" i="22"/>
  <c r="AO1258" i="22"/>
  <c r="AB1257" i="22"/>
  <c r="AA1258" i="22"/>
  <c r="AG1257" i="22"/>
  <c r="Q1258" i="22"/>
  <c r="O1259" i="22"/>
  <c r="K1259" i="22"/>
  <c r="L1258" i="22"/>
  <c r="H1258" i="22"/>
  <c r="B1259" i="22"/>
  <c r="C1258" i="22"/>
  <c r="E1257" i="22"/>
  <c r="D1257" i="22"/>
  <c r="F1257" i="22"/>
  <c r="T1259" i="22"/>
  <c r="V1259" i="22"/>
  <c r="Y1259" i="22"/>
  <c r="W1260" i="22"/>
  <c r="S1260" i="22"/>
  <c r="AM1258" i="22"/>
  <c r="AL1258" i="22"/>
  <c r="K1260" i="22"/>
  <c r="L1259" i="22"/>
  <c r="N1259" i="22"/>
  <c r="Q1259" i="22"/>
  <c r="O1258" i="22"/>
  <c r="N1258" i="22"/>
  <c r="AD1257" i="22"/>
  <c r="AE1257" i="22"/>
  <c r="AJ1259" i="22"/>
  <c r="AI1260" i="22"/>
  <c r="AO1259" i="22"/>
  <c r="AG1258" i="22"/>
  <c r="AB1258" i="22"/>
  <c r="AA1259" i="22"/>
  <c r="H1259" i="22"/>
  <c r="B1260" i="22"/>
  <c r="C1259" i="22"/>
  <c r="D1258" i="22"/>
  <c r="E1258" i="22"/>
  <c r="F1258" i="22"/>
  <c r="Y1260" i="22"/>
  <c r="W1261" i="22"/>
  <c r="S1261" i="22"/>
  <c r="T1260" i="22"/>
  <c r="V1260" i="22"/>
  <c r="AD1258" i="22"/>
  <c r="AE1258" i="22"/>
  <c r="AA1260" i="22"/>
  <c r="AG1259" i="22"/>
  <c r="AB1259" i="22"/>
  <c r="AI1261" i="22"/>
  <c r="AJ1260" i="22"/>
  <c r="AO1260" i="22"/>
  <c r="AM1259" i="22"/>
  <c r="AL1259" i="22"/>
  <c r="L1260" i="22"/>
  <c r="K1261" i="22"/>
  <c r="Q1260" i="22"/>
  <c r="O1261" i="22"/>
  <c r="B1261" i="22"/>
  <c r="H1260" i="22"/>
  <c r="C1260" i="22"/>
  <c r="E1259" i="22"/>
  <c r="D1259" i="22"/>
  <c r="F1259" i="22"/>
  <c r="T1261" i="22"/>
  <c r="V1261" i="22"/>
  <c r="Y1261" i="22"/>
  <c r="W1262" i="22"/>
  <c r="S1262" i="22"/>
  <c r="K1262" i="22"/>
  <c r="L1261" i="22"/>
  <c r="N1261" i="22"/>
  <c r="Q1261" i="22"/>
  <c r="AI1262" i="22"/>
  <c r="AJ1261" i="22"/>
  <c r="AO1261" i="22"/>
  <c r="AM1260" i="22"/>
  <c r="AL1260" i="22"/>
  <c r="AB1260" i="22"/>
  <c r="AA1261" i="22"/>
  <c r="AG1260" i="22"/>
  <c r="O1260" i="22"/>
  <c r="N1260" i="22"/>
  <c r="AD1259" i="22"/>
  <c r="AE1259" i="22"/>
  <c r="H1261" i="22"/>
  <c r="C1261" i="22"/>
  <c r="B1262" i="22"/>
  <c r="D1260" i="22"/>
  <c r="E1260" i="22"/>
  <c r="F1260" i="22"/>
  <c r="S1263" i="22"/>
  <c r="T1262" i="22"/>
  <c r="V1262" i="22"/>
  <c r="Y1262" i="22"/>
  <c r="W1263" i="22"/>
  <c r="AJ1262" i="22"/>
  <c r="AI1263" i="22"/>
  <c r="AO1262" i="22"/>
  <c r="AG1261" i="22"/>
  <c r="AB1261" i="22"/>
  <c r="AA1262" i="22"/>
  <c r="AM1261" i="22"/>
  <c r="AL1261" i="22"/>
  <c r="Q1262" i="22"/>
  <c r="O1263" i="22"/>
  <c r="K1263" i="22"/>
  <c r="L1262" i="22"/>
  <c r="AE1260" i="22"/>
  <c r="AD1260" i="22"/>
  <c r="H1262" i="22"/>
  <c r="C1262" i="22"/>
  <c r="B1263" i="22"/>
  <c r="E1261" i="22"/>
  <c r="D1261" i="22"/>
  <c r="F1261" i="22"/>
  <c r="Y1263" i="22"/>
  <c r="W1264" i="22"/>
  <c r="T1263" i="22"/>
  <c r="V1263" i="22"/>
  <c r="S1264" i="22"/>
  <c r="AB1262" i="22"/>
  <c r="AG1262" i="22"/>
  <c r="AA1263" i="22"/>
  <c r="AJ1263" i="22"/>
  <c r="AI1264" i="22"/>
  <c r="AO1263" i="22"/>
  <c r="AE1261" i="22"/>
  <c r="AD1261" i="22"/>
  <c r="O1262" i="22"/>
  <c r="N1262" i="22"/>
  <c r="AM1262" i="22"/>
  <c r="AL1262" i="22"/>
  <c r="K1264" i="22"/>
  <c r="L1263" i="22"/>
  <c r="N1263" i="22"/>
  <c r="Q1263" i="22"/>
  <c r="D1262" i="22"/>
  <c r="E1262" i="22"/>
  <c r="F1262" i="22"/>
  <c r="B1264" i="22"/>
  <c r="H1263" i="22"/>
  <c r="C1263" i="22"/>
  <c r="S1265" i="22"/>
  <c r="T1264" i="22"/>
  <c r="V1264" i="22"/>
  <c r="Y1264" i="22"/>
  <c r="W1265" i="22"/>
  <c r="AJ1264" i="22"/>
  <c r="AI1265" i="22"/>
  <c r="AO1264" i="22"/>
  <c r="AE1262" i="22"/>
  <c r="AD1262" i="22"/>
  <c r="L1264" i="22"/>
  <c r="K1265" i="22"/>
  <c r="Q1264" i="22"/>
  <c r="O1265" i="22"/>
  <c r="AG1263" i="22"/>
  <c r="AA1264" i="22"/>
  <c r="AB1263" i="22"/>
  <c r="AM1263" i="22"/>
  <c r="AL1263" i="22"/>
  <c r="E1263" i="22"/>
  <c r="D1263" i="22"/>
  <c r="F1263" i="22"/>
  <c r="H1264" i="22"/>
  <c r="B1265" i="22"/>
  <c r="C1264" i="22"/>
  <c r="Y1265" i="22"/>
  <c r="W1266" i="22"/>
  <c r="S1266" i="22"/>
  <c r="T1265" i="22"/>
  <c r="V1265" i="22"/>
  <c r="K1266" i="22"/>
  <c r="L1265" i="22"/>
  <c r="N1265" i="22"/>
  <c r="Q1265" i="22"/>
  <c r="AM1264" i="22"/>
  <c r="AL1264" i="22"/>
  <c r="AG1264" i="22"/>
  <c r="AA1265" i="22"/>
  <c r="AB1264" i="22"/>
  <c r="AD1263" i="22"/>
  <c r="AE1263" i="22"/>
  <c r="O1264" i="22"/>
  <c r="N1264" i="22"/>
  <c r="AI1266" i="22"/>
  <c r="AJ1265" i="22"/>
  <c r="AO1265" i="22"/>
  <c r="D1264" i="22"/>
  <c r="F1264" i="22"/>
  <c r="E1264" i="22"/>
  <c r="H1265" i="22"/>
  <c r="B1266" i="22"/>
  <c r="C1265" i="22"/>
  <c r="T1266" i="22"/>
  <c r="V1266" i="22"/>
  <c r="Y1266" i="22"/>
  <c r="W1267" i="22"/>
  <c r="S1267" i="22"/>
  <c r="AI1267" i="22"/>
  <c r="AJ1266" i="22"/>
  <c r="AO1266" i="22"/>
  <c r="AM1265" i="22"/>
  <c r="AL1265" i="22"/>
  <c r="AD1264" i="22"/>
  <c r="AE1264" i="22"/>
  <c r="AG1265" i="22"/>
  <c r="AA1266" i="22"/>
  <c r="AB1265" i="22"/>
  <c r="Q1266" i="22"/>
  <c r="O1267" i="22"/>
  <c r="L1266" i="22"/>
  <c r="K1267" i="22"/>
  <c r="C1266" i="22"/>
  <c r="H1266" i="22"/>
  <c r="B1267" i="22"/>
  <c r="F1265" i="22"/>
  <c r="D1265" i="22"/>
  <c r="E1265" i="22"/>
  <c r="T1267" i="22"/>
  <c r="V1267" i="22"/>
  <c r="Y1267" i="22"/>
  <c r="W1268" i="22"/>
  <c r="S1268" i="22"/>
  <c r="AJ1267" i="22"/>
  <c r="AI1268" i="22"/>
  <c r="AO1267" i="22"/>
  <c r="K1268" i="22"/>
  <c r="L1267" i="22"/>
  <c r="N1267" i="22"/>
  <c r="Q1267" i="22"/>
  <c r="AM1266" i="22"/>
  <c r="AL1266" i="22"/>
  <c r="O1266" i="22"/>
  <c r="N1266" i="22"/>
  <c r="AA1267" i="22"/>
  <c r="AB1266" i="22"/>
  <c r="AG1266" i="22"/>
  <c r="AE1265" i="22"/>
  <c r="AD1265" i="22"/>
  <c r="C1267" i="22"/>
  <c r="B1268" i="22"/>
  <c r="H1267" i="22"/>
  <c r="D1266" i="22"/>
  <c r="E1266" i="22"/>
  <c r="F1266" i="22"/>
  <c r="T1268" i="22"/>
  <c r="V1268" i="22"/>
  <c r="S1269" i="22"/>
  <c r="Y1268" i="22"/>
  <c r="W1269" i="22"/>
  <c r="AD1266" i="22"/>
  <c r="AE1266" i="22"/>
  <c r="L1268" i="22"/>
  <c r="K1269" i="22"/>
  <c r="Q1268" i="22"/>
  <c r="O1269" i="22"/>
  <c r="AM1267" i="22"/>
  <c r="AL1267" i="22"/>
  <c r="AA1268" i="22"/>
  <c r="AG1267" i="22"/>
  <c r="AB1267" i="22"/>
  <c r="AI1269" i="22"/>
  <c r="AJ1268" i="22"/>
  <c r="AO1268" i="22"/>
  <c r="B1269" i="22"/>
  <c r="C1268" i="22"/>
  <c r="H1268" i="22"/>
  <c r="E1267" i="22"/>
  <c r="F1267" i="22"/>
  <c r="D1267" i="22"/>
  <c r="S1270" i="22"/>
  <c r="T1269" i="22"/>
  <c r="V1269" i="22"/>
  <c r="Y1269" i="22"/>
  <c r="W1270" i="22"/>
  <c r="AA1269" i="22"/>
  <c r="AB1268" i="22"/>
  <c r="AG1268" i="22"/>
  <c r="AM1268" i="22"/>
  <c r="AL1268" i="22"/>
  <c r="O1268" i="22"/>
  <c r="N1268" i="22"/>
  <c r="AI1270" i="22"/>
  <c r="AJ1269" i="22"/>
  <c r="AO1269" i="22"/>
  <c r="AE1267" i="22"/>
  <c r="AD1267" i="22"/>
  <c r="K1270" i="22"/>
  <c r="L1269" i="22"/>
  <c r="N1269" i="22"/>
  <c r="Q1269" i="22"/>
  <c r="F1268" i="22"/>
  <c r="E1268" i="22"/>
  <c r="D1268" i="22"/>
  <c r="H1269" i="22"/>
  <c r="B1270" i="22"/>
  <c r="C1269" i="22"/>
  <c r="S1271" i="22"/>
  <c r="Y1270" i="22"/>
  <c r="W1271" i="22"/>
  <c r="T1270" i="22"/>
  <c r="V1270" i="22"/>
  <c r="AB1269" i="22"/>
  <c r="AG1269" i="22"/>
  <c r="AA1270" i="22"/>
  <c r="Q1270" i="22"/>
  <c r="O1271" i="22"/>
  <c r="K1271" i="22"/>
  <c r="L1270" i="22"/>
  <c r="AE1268" i="22"/>
  <c r="AD1268" i="22"/>
  <c r="AJ1270" i="22"/>
  <c r="AI1271" i="22"/>
  <c r="AO1270" i="22"/>
  <c r="AM1269" i="22"/>
  <c r="AL1269" i="22"/>
  <c r="D1269" i="22"/>
  <c r="F1269" i="22"/>
  <c r="E1269" i="22"/>
  <c r="B1271" i="22"/>
  <c r="C1270" i="22"/>
  <c r="H1270" i="22"/>
  <c r="T1271" i="22"/>
  <c r="V1271" i="22"/>
  <c r="Y1271" i="22"/>
  <c r="W1272" i="22"/>
  <c r="S1272" i="22"/>
  <c r="AJ1271" i="22"/>
  <c r="AI1272" i="22"/>
  <c r="AO1271" i="22"/>
  <c r="K1272" i="22"/>
  <c r="Q1271" i="22"/>
  <c r="L1271" i="22"/>
  <c r="N1271" i="22"/>
  <c r="AE1269" i="22"/>
  <c r="AD1269" i="22"/>
  <c r="O1270" i="22"/>
  <c r="N1270" i="22"/>
  <c r="AA1271" i="22"/>
  <c r="AG1270" i="22"/>
  <c r="AB1270" i="22"/>
  <c r="AM1270" i="22"/>
  <c r="AL1270" i="22"/>
  <c r="F1270" i="22"/>
  <c r="D1270" i="22"/>
  <c r="E1270" i="22"/>
  <c r="B1272" i="22"/>
  <c r="H1271" i="22"/>
  <c r="C1271" i="22"/>
  <c r="Y1272" i="22"/>
  <c r="W1273" i="22"/>
  <c r="S1273" i="22"/>
  <c r="T1272" i="22"/>
  <c r="V1272" i="22"/>
  <c r="AG1271" i="22"/>
  <c r="AB1271" i="22"/>
  <c r="AA1272" i="22"/>
  <c r="AJ1272" i="22"/>
  <c r="AI1273" i="22"/>
  <c r="AO1272" i="22"/>
  <c r="AE1270" i="22"/>
  <c r="AD1270" i="22"/>
  <c r="L1272" i="22"/>
  <c r="K1273" i="22"/>
  <c r="Q1272" i="22"/>
  <c r="O1273" i="22"/>
  <c r="AM1271" i="22"/>
  <c r="AL1271" i="22"/>
  <c r="F1271" i="22"/>
  <c r="E1271" i="22"/>
  <c r="D1271" i="22"/>
  <c r="B1273" i="22"/>
  <c r="C1272" i="22"/>
  <c r="H1272" i="22"/>
  <c r="Y1273" i="22"/>
  <c r="W1274" i="22"/>
  <c r="T1273" i="22"/>
  <c r="V1273" i="22"/>
  <c r="S1274" i="22"/>
  <c r="AD1271" i="22"/>
  <c r="AE1271" i="22"/>
  <c r="AI1274" i="22"/>
  <c r="AJ1273" i="22"/>
  <c r="AO1273" i="22"/>
  <c r="O1272" i="22"/>
  <c r="N1272" i="22"/>
  <c r="AA1273" i="22"/>
  <c r="AG1272" i="22"/>
  <c r="AB1272" i="22"/>
  <c r="K1274" i="22"/>
  <c r="L1273" i="22"/>
  <c r="N1273" i="22"/>
  <c r="Q1273" i="22"/>
  <c r="AM1272" i="22"/>
  <c r="AL1272" i="22"/>
  <c r="E1272" i="22"/>
  <c r="F1272" i="22"/>
  <c r="D1272" i="22"/>
  <c r="B1274" i="22"/>
  <c r="H1273" i="22"/>
  <c r="C1273" i="22"/>
  <c r="T1274" i="22"/>
  <c r="V1274" i="22"/>
  <c r="Y1274" i="22"/>
  <c r="W1275" i="22"/>
  <c r="S1275" i="22"/>
  <c r="Q1274" i="22"/>
  <c r="O1275" i="22"/>
  <c r="K1275" i="22"/>
  <c r="L1274" i="22"/>
  <c r="AE1272" i="22"/>
  <c r="AD1272" i="22"/>
  <c r="AI1275" i="22"/>
  <c r="AJ1274" i="22"/>
  <c r="AO1274" i="22"/>
  <c r="AB1273" i="22"/>
  <c r="AG1273" i="22"/>
  <c r="AA1274" i="22"/>
  <c r="AM1273" i="22"/>
  <c r="AL1273" i="22"/>
  <c r="D1273" i="22"/>
  <c r="F1273" i="22"/>
  <c r="E1273" i="22"/>
  <c r="H1274" i="22"/>
  <c r="B1275" i="22"/>
  <c r="C1274" i="22"/>
  <c r="S1276" i="22"/>
  <c r="T1275" i="22"/>
  <c r="V1275" i="22"/>
  <c r="Y1275" i="22"/>
  <c r="W1276" i="22"/>
  <c r="AM1274" i="22"/>
  <c r="AL1274" i="22"/>
  <c r="AD1273" i="22"/>
  <c r="AE1273" i="22"/>
  <c r="O1274" i="22"/>
  <c r="N1274" i="22"/>
  <c r="AG1274" i="22"/>
  <c r="AA1275" i="22"/>
  <c r="AB1274" i="22"/>
  <c r="AJ1275" i="22"/>
  <c r="AI1276" i="22"/>
  <c r="AO1275" i="22"/>
  <c r="K1276" i="22"/>
  <c r="Q1275" i="22"/>
  <c r="L1275" i="22"/>
  <c r="N1275" i="22"/>
  <c r="H1275" i="22"/>
  <c r="B1276" i="22"/>
  <c r="C1275" i="22"/>
  <c r="E1274" i="22"/>
  <c r="F1274" i="22"/>
  <c r="D1274" i="22"/>
  <c r="Y1276" i="22"/>
  <c r="W1277" i="22"/>
  <c r="S1277" i="22"/>
  <c r="T1276" i="22"/>
  <c r="V1276" i="22"/>
  <c r="AI1277" i="22"/>
  <c r="AJ1276" i="22"/>
  <c r="AO1276" i="22"/>
  <c r="L1276" i="22"/>
  <c r="K1277" i="22"/>
  <c r="Q1276" i="22"/>
  <c r="O1277" i="22"/>
  <c r="AG1275" i="22"/>
  <c r="AA1276" i="22"/>
  <c r="AB1275" i="22"/>
  <c r="AM1275" i="22"/>
  <c r="AL1275" i="22"/>
  <c r="AD1274" i="22"/>
  <c r="AE1274" i="22"/>
  <c r="B1277" i="22"/>
  <c r="C1276" i="22"/>
  <c r="H1276" i="22"/>
  <c r="D1275" i="22"/>
  <c r="E1275" i="22"/>
  <c r="F1275" i="22"/>
  <c r="T1277" i="22"/>
  <c r="V1277" i="22"/>
  <c r="S1278" i="22"/>
  <c r="Y1277" i="22"/>
  <c r="W1278" i="22"/>
  <c r="AG1276" i="22"/>
  <c r="AB1276" i="22"/>
  <c r="AA1277" i="22"/>
  <c r="AM1276" i="22"/>
  <c r="AL1276" i="22"/>
  <c r="AI1278" i="22"/>
  <c r="AJ1277" i="22"/>
  <c r="AO1277" i="22"/>
  <c r="AD1275" i="22"/>
  <c r="AE1275" i="22"/>
  <c r="O1276" i="22"/>
  <c r="N1276" i="22"/>
  <c r="K1278" i="22"/>
  <c r="L1277" i="22"/>
  <c r="N1277" i="22"/>
  <c r="Q1277" i="22"/>
  <c r="D1276" i="22"/>
  <c r="E1276" i="22"/>
  <c r="F1276" i="22"/>
  <c r="H1277" i="22"/>
  <c r="B1278" i="22"/>
  <c r="C1277" i="22"/>
  <c r="T1278" i="22"/>
  <c r="V1278" i="22"/>
  <c r="S1279" i="22"/>
  <c r="Y1278" i="22"/>
  <c r="W1279" i="22"/>
  <c r="AM1277" i="22"/>
  <c r="AL1277" i="22"/>
  <c r="AD1276" i="22"/>
  <c r="AE1276" i="22"/>
  <c r="Q1278" i="22"/>
  <c r="O1279" i="22"/>
  <c r="K1279" i="22"/>
  <c r="L1278" i="22"/>
  <c r="AG1277" i="22"/>
  <c r="AA1278" i="22"/>
  <c r="AB1277" i="22"/>
  <c r="AJ1278" i="22"/>
  <c r="AI1279" i="22"/>
  <c r="AO1278" i="22"/>
  <c r="B1279" i="22"/>
  <c r="H1278" i="22"/>
  <c r="C1278" i="22"/>
  <c r="F1277" i="22"/>
  <c r="E1277" i="22"/>
  <c r="D1277" i="22"/>
  <c r="S1280" i="22"/>
  <c r="T1279" i="22"/>
  <c r="V1279" i="22"/>
  <c r="Y1279" i="22"/>
  <c r="W1280" i="22"/>
  <c r="AE1277" i="22"/>
  <c r="AD1277" i="22"/>
  <c r="K1280" i="22"/>
  <c r="Q1279" i="22"/>
  <c r="L1279" i="22"/>
  <c r="N1279" i="22"/>
  <c r="O1278" i="22"/>
  <c r="N1278" i="22"/>
  <c r="AJ1279" i="22"/>
  <c r="AI1280" i="22"/>
  <c r="AO1279" i="22"/>
  <c r="AM1278" i="22"/>
  <c r="AL1278" i="22"/>
  <c r="AA1279" i="22"/>
  <c r="AG1278" i="22"/>
  <c r="AB1278" i="22"/>
  <c r="E1278" i="22"/>
  <c r="F1278" i="22"/>
  <c r="D1278" i="22"/>
  <c r="C1279" i="22"/>
  <c r="H1279" i="22"/>
  <c r="B1280" i="22"/>
  <c r="T1280" i="22"/>
  <c r="V1280" i="22"/>
  <c r="S1281" i="22"/>
  <c r="Y1280" i="22"/>
  <c r="W1281" i="22"/>
  <c r="AA1280" i="22"/>
  <c r="AG1279" i="22"/>
  <c r="AB1279" i="22"/>
  <c r="L1280" i="22"/>
  <c r="K1281" i="22"/>
  <c r="Q1280" i="22"/>
  <c r="O1281" i="22"/>
  <c r="AM1279" i="22"/>
  <c r="AL1279" i="22"/>
  <c r="AJ1280" i="22"/>
  <c r="AI1281" i="22"/>
  <c r="AO1280" i="22"/>
  <c r="AD1278" i="22"/>
  <c r="AE1278" i="22"/>
  <c r="C1280" i="22"/>
  <c r="B1281" i="22"/>
  <c r="H1280" i="22"/>
  <c r="E1279" i="22"/>
  <c r="F1279" i="22"/>
  <c r="D1279" i="22"/>
  <c r="T1281" i="22"/>
  <c r="V1281" i="22"/>
  <c r="Y1281" i="22"/>
  <c r="W1282" i="22"/>
  <c r="S1282" i="22"/>
  <c r="O1280" i="22"/>
  <c r="N1280" i="22"/>
  <c r="AE1279" i="22"/>
  <c r="AD1279" i="22"/>
  <c r="AM1280" i="22"/>
  <c r="AL1280" i="22"/>
  <c r="K1282" i="22"/>
  <c r="Q1281" i="22"/>
  <c r="L1281" i="22"/>
  <c r="N1281" i="22"/>
  <c r="AI1282" i="22"/>
  <c r="AJ1281" i="22"/>
  <c r="AO1281" i="22"/>
  <c r="AB1280" i="22"/>
  <c r="AA1281" i="22"/>
  <c r="AG1280" i="22"/>
  <c r="D1280" i="22"/>
  <c r="F1280" i="22"/>
  <c r="E1280" i="22"/>
  <c r="H1281" i="22"/>
  <c r="B1282" i="22"/>
  <c r="C1281" i="22"/>
  <c r="Y1282" i="22"/>
  <c r="W1283" i="22"/>
  <c r="T1282" i="22"/>
  <c r="V1282" i="22"/>
  <c r="S1283" i="22"/>
  <c r="AD1280" i="22"/>
  <c r="AE1280" i="22"/>
  <c r="Q1282" i="22"/>
  <c r="O1283" i="22"/>
  <c r="L1282" i="22"/>
  <c r="K1283" i="22"/>
  <c r="AA1282" i="22"/>
  <c r="AB1281" i="22"/>
  <c r="AG1281" i="22"/>
  <c r="AI1283" i="22"/>
  <c r="AJ1282" i="22"/>
  <c r="AO1282" i="22"/>
  <c r="AM1281" i="22"/>
  <c r="AL1281" i="22"/>
  <c r="D1281" i="22"/>
  <c r="F1281" i="22"/>
  <c r="E1281" i="22"/>
  <c r="H1282" i="22"/>
  <c r="B1283" i="22"/>
  <c r="C1282" i="22"/>
  <c r="Y1283" i="22"/>
  <c r="W1284" i="22"/>
  <c r="S1284" i="22"/>
  <c r="T1283" i="22"/>
  <c r="V1283" i="22"/>
  <c r="O1282" i="22"/>
  <c r="N1282" i="22"/>
  <c r="AJ1283" i="22"/>
  <c r="AI1284" i="22"/>
  <c r="AO1283" i="22"/>
  <c r="K1284" i="22"/>
  <c r="Q1283" i="22"/>
  <c r="L1283" i="22"/>
  <c r="N1283" i="22"/>
  <c r="AD1281" i="22"/>
  <c r="AE1281" i="22"/>
  <c r="AM1282" i="22"/>
  <c r="AL1282" i="22"/>
  <c r="AG1282" i="22"/>
  <c r="AB1282" i="22"/>
  <c r="AA1283" i="22"/>
  <c r="B1284" i="22"/>
  <c r="H1283" i="22"/>
  <c r="C1283" i="22"/>
  <c r="D1282" i="22"/>
  <c r="F1282" i="22"/>
  <c r="E1282" i="22"/>
  <c r="Y1284" i="22"/>
  <c r="W1285" i="22"/>
  <c r="S1285" i="22"/>
  <c r="T1284" i="22"/>
  <c r="V1284" i="22"/>
  <c r="L1284" i="22"/>
  <c r="K1285" i="22"/>
  <c r="Q1284" i="22"/>
  <c r="O1285" i="22"/>
  <c r="AM1283" i="22"/>
  <c r="AL1283" i="22"/>
  <c r="AA1284" i="22"/>
  <c r="AB1283" i="22"/>
  <c r="AG1283" i="22"/>
  <c r="AI1285" i="22"/>
  <c r="AJ1284" i="22"/>
  <c r="AO1284" i="22"/>
  <c r="AD1282" i="22"/>
  <c r="AE1282" i="22"/>
  <c r="E1283" i="22"/>
  <c r="F1283" i="22"/>
  <c r="D1283" i="22"/>
  <c r="B1285" i="22"/>
  <c r="C1284" i="22"/>
  <c r="H1284" i="22"/>
  <c r="S1286" i="22"/>
  <c r="Y1285" i="22"/>
  <c r="W1286" i="22"/>
  <c r="T1285" i="22"/>
  <c r="V1285" i="22"/>
  <c r="O1284" i="22"/>
  <c r="N1284" i="22"/>
  <c r="AA1285" i="22"/>
  <c r="AG1284" i="22"/>
  <c r="AB1284" i="22"/>
  <c r="K1286" i="22"/>
  <c r="L1285" i="22"/>
  <c r="N1285" i="22"/>
  <c r="Q1285" i="22"/>
  <c r="AM1284" i="22"/>
  <c r="AL1284" i="22"/>
  <c r="AE1283" i="22"/>
  <c r="AD1283" i="22"/>
  <c r="AI1286" i="22"/>
  <c r="AJ1285" i="22"/>
  <c r="AO1285" i="22"/>
  <c r="E1284" i="22"/>
  <c r="F1284" i="22"/>
  <c r="D1284" i="22"/>
  <c r="B1286" i="22"/>
  <c r="C1285" i="22"/>
  <c r="H1285" i="22"/>
  <c r="Y1286" i="22"/>
  <c r="W1287" i="22"/>
  <c r="S1287" i="22"/>
  <c r="T1286" i="22"/>
  <c r="V1286" i="22"/>
  <c r="Q1286" i="22"/>
  <c r="O1287" i="22"/>
  <c r="K1287" i="22"/>
  <c r="L1286" i="22"/>
  <c r="AE1284" i="22"/>
  <c r="AD1284" i="22"/>
  <c r="AJ1286" i="22"/>
  <c r="AI1287" i="22"/>
  <c r="AO1286" i="22"/>
  <c r="AA1286" i="22"/>
  <c r="AG1285" i="22"/>
  <c r="AB1285" i="22"/>
  <c r="AM1285" i="22"/>
  <c r="AL1285" i="22"/>
  <c r="D1285" i="22"/>
  <c r="F1285" i="22"/>
  <c r="E1285" i="22"/>
  <c r="H1286" i="22"/>
  <c r="B1287" i="22"/>
  <c r="C1286" i="22"/>
  <c r="Y1287" i="22"/>
  <c r="W1288" i="22"/>
  <c r="T1287" i="22"/>
  <c r="V1287" i="22"/>
  <c r="S1288" i="22"/>
  <c r="AD1285" i="22"/>
  <c r="AE1285" i="22"/>
  <c r="AJ1287" i="22"/>
  <c r="AI1288" i="22"/>
  <c r="AO1287" i="22"/>
  <c r="O1286" i="22"/>
  <c r="N1286" i="22"/>
  <c r="K1288" i="22"/>
  <c r="Q1287" i="22"/>
  <c r="L1287" i="22"/>
  <c r="N1287" i="22"/>
  <c r="AM1286" i="22"/>
  <c r="AL1286" i="22"/>
  <c r="AA1287" i="22"/>
  <c r="AB1286" i="22"/>
  <c r="AG1286" i="22"/>
  <c r="F1286" i="22"/>
  <c r="D1286" i="22"/>
  <c r="E1286" i="22"/>
  <c r="B1288" i="22"/>
  <c r="H1287" i="22"/>
  <c r="C1287" i="22"/>
  <c r="T1288" i="22"/>
  <c r="V1288" i="22"/>
  <c r="Y1288" i="22"/>
  <c r="W1289" i="22"/>
  <c r="S1289" i="22"/>
  <c r="AB1287" i="22"/>
  <c r="AG1287" i="22"/>
  <c r="AA1288" i="22"/>
  <c r="L1288" i="22"/>
  <c r="K1289" i="22"/>
  <c r="Q1288" i="22"/>
  <c r="O1289" i="22"/>
  <c r="AM1287" i="22"/>
  <c r="AL1287" i="22"/>
  <c r="AD1286" i="22"/>
  <c r="AE1286" i="22"/>
  <c r="AJ1288" i="22"/>
  <c r="AI1289" i="22"/>
  <c r="AO1288" i="22"/>
  <c r="D1287" i="22"/>
  <c r="F1287" i="22"/>
  <c r="E1287" i="22"/>
  <c r="C1288" i="22"/>
  <c r="H1288" i="22"/>
  <c r="B1289" i="22"/>
  <c r="Y1289" i="22"/>
  <c r="W1290" i="22"/>
  <c r="S1290" i="22"/>
  <c r="T1289" i="22"/>
  <c r="V1289" i="22"/>
  <c r="AM1288" i="22"/>
  <c r="AL1288" i="22"/>
  <c r="AB1288" i="22"/>
  <c r="AA1289" i="22"/>
  <c r="AG1288" i="22"/>
  <c r="AI1290" i="22"/>
  <c r="AJ1289" i="22"/>
  <c r="AO1289" i="22"/>
  <c r="O1288" i="22"/>
  <c r="N1288" i="22"/>
  <c r="K1290" i="22"/>
  <c r="Q1289" i="22"/>
  <c r="L1289" i="22"/>
  <c r="N1289" i="22"/>
  <c r="AE1287" i="22"/>
  <c r="AD1287" i="22"/>
  <c r="B1290" i="22"/>
  <c r="H1289" i="22"/>
  <c r="C1289" i="22"/>
  <c r="F1288" i="22"/>
  <c r="E1288" i="22"/>
  <c r="D1288" i="22"/>
  <c r="Y1290" i="22"/>
  <c r="W1291" i="22"/>
  <c r="T1290" i="22"/>
  <c r="V1290" i="22"/>
  <c r="S1291" i="22"/>
  <c r="AM1289" i="22"/>
  <c r="AL1289" i="22"/>
  <c r="AG1289" i="22"/>
  <c r="AB1289" i="22"/>
  <c r="AA1290" i="22"/>
  <c r="AE1288" i="22"/>
  <c r="AD1288" i="22"/>
  <c r="Q1290" i="22"/>
  <c r="O1291" i="22"/>
  <c r="K1291" i="22"/>
  <c r="L1290" i="22"/>
  <c r="AI1291" i="22"/>
  <c r="AJ1290" i="22"/>
  <c r="AO1290" i="22"/>
  <c r="E1289" i="22"/>
  <c r="D1289" i="22"/>
  <c r="F1289" i="22"/>
  <c r="B1291" i="22"/>
  <c r="C1290" i="22"/>
  <c r="H1290" i="22"/>
  <c r="T1291" i="22"/>
  <c r="V1291" i="22"/>
  <c r="S1292" i="22"/>
  <c r="Y1291" i="22"/>
  <c r="W1292" i="22"/>
  <c r="AM1290" i="22"/>
  <c r="AL1290" i="22"/>
  <c r="AB1290" i="22"/>
  <c r="AG1290" i="22"/>
  <c r="AA1291" i="22"/>
  <c r="K1292" i="22"/>
  <c r="L1291" i="22"/>
  <c r="N1291" i="22"/>
  <c r="Q1291" i="22"/>
  <c r="O1290" i="22"/>
  <c r="N1290" i="22"/>
  <c r="AJ1291" i="22"/>
  <c r="AI1292" i="22"/>
  <c r="AO1291" i="22"/>
  <c r="AE1289" i="22"/>
  <c r="AD1289" i="22"/>
  <c r="D1290" i="22"/>
  <c r="E1290" i="22"/>
  <c r="F1290" i="22"/>
  <c r="C1291" i="22"/>
  <c r="H1291" i="22"/>
  <c r="B1292" i="22"/>
  <c r="T1292" i="22"/>
  <c r="V1292" i="22"/>
  <c r="Y1292" i="22"/>
  <c r="W1293" i="22"/>
  <c r="S1293" i="22"/>
  <c r="AG1291" i="22"/>
  <c r="AB1291" i="22"/>
  <c r="AA1292" i="22"/>
  <c r="L1292" i="22"/>
  <c r="K1293" i="22"/>
  <c r="Q1292" i="22"/>
  <c r="O1293" i="22"/>
  <c r="AI1293" i="22"/>
  <c r="AJ1292" i="22"/>
  <c r="AO1292" i="22"/>
  <c r="AD1290" i="22"/>
  <c r="AE1290" i="22"/>
  <c r="AM1291" i="22"/>
  <c r="AL1291" i="22"/>
  <c r="H1292" i="22"/>
  <c r="B1293" i="22"/>
  <c r="C1292" i="22"/>
  <c r="F1291" i="22"/>
  <c r="D1291" i="22"/>
  <c r="E1291" i="22"/>
  <c r="S1294" i="22"/>
  <c r="Y1293" i="22"/>
  <c r="W1294" i="22"/>
  <c r="T1293" i="22"/>
  <c r="V1293" i="22"/>
  <c r="AE1291" i="22"/>
  <c r="AD1291" i="22"/>
  <c r="AI1294" i="22"/>
  <c r="AJ1293" i="22"/>
  <c r="AO1293" i="22"/>
  <c r="AA1293" i="22"/>
  <c r="AB1292" i="22"/>
  <c r="AG1292" i="22"/>
  <c r="K1294" i="22"/>
  <c r="Q1293" i="22"/>
  <c r="L1293" i="22"/>
  <c r="N1293" i="22"/>
  <c r="AM1292" i="22"/>
  <c r="AL1292" i="22"/>
  <c r="O1292" i="22"/>
  <c r="N1292" i="22"/>
  <c r="H1293" i="22"/>
  <c r="B1294" i="22"/>
  <c r="C1293" i="22"/>
  <c r="E1292" i="22"/>
  <c r="F1292" i="22"/>
  <c r="D1292" i="22"/>
  <c r="T1294" i="22"/>
  <c r="V1294" i="22"/>
  <c r="S1295" i="22"/>
  <c r="Y1294" i="22"/>
  <c r="W1295" i="22"/>
  <c r="AM1293" i="22"/>
  <c r="AL1293" i="22"/>
  <c r="AJ1294" i="22"/>
  <c r="AI1295" i="22"/>
  <c r="AO1294" i="22"/>
  <c r="Q1294" i="22"/>
  <c r="O1295" i="22"/>
  <c r="K1295" i="22"/>
  <c r="L1294" i="22"/>
  <c r="AD1292" i="22"/>
  <c r="AE1292" i="22"/>
  <c r="AG1293" i="22"/>
  <c r="AA1294" i="22"/>
  <c r="AB1293" i="22"/>
  <c r="H1294" i="22"/>
  <c r="B1295" i="22"/>
  <c r="C1294" i="22"/>
  <c r="D1293" i="22"/>
  <c r="F1293" i="22"/>
  <c r="E1293" i="22"/>
  <c r="Y1295" i="22"/>
  <c r="W1296" i="22"/>
  <c r="S1296" i="22"/>
  <c r="T1295" i="22"/>
  <c r="V1295" i="22"/>
  <c r="AA1295" i="22"/>
  <c r="AG1294" i="22"/>
  <c r="AB1294" i="22"/>
  <c r="K1296" i="22"/>
  <c r="Q1295" i="22"/>
  <c r="L1295" i="22"/>
  <c r="N1295" i="22"/>
  <c r="O1294" i="22"/>
  <c r="N1294" i="22"/>
  <c r="AJ1295" i="22"/>
  <c r="AI1296" i="22"/>
  <c r="AO1295" i="22"/>
  <c r="AD1293" i="22"/>
  <c r="AE1293" i="22"/>
  <c r="AM1294" i="22"/>
  <c r="AL1294" i="22"/>
  <c r="H1295" i="22"/>
  <c r="B1296" i="22"/>
  <c r="C1295" i="22"/>
  <c r="D1294" i="22"/>
  <c r="E1294" i="22"/>
  <c r="F1294" i="22"/>
  <c r="Y1296" i="22"/>
  <c r="W1297" i="22"/>
  <c r="T1296" i="22"/>
  <c r="V1296" i="22"/>
  <c r="S1297" i="22"/>
  <c r="L1296" i="22"/>
  <c r="K1297" i="22"/>
  <c r="Q1296" i="22"/>
  <c r="O1297" i="22"/>
  <c r="AA1296" i="22"/>
  <c r="AB1295" i="22"/>
  <c r="AG1295" i="22"/>
  <c r="AM1295" i="22"/>
  <c r="AL1295" i="22"/>
  <c r="AD1294" i="22"/>
  <c r="AE1294" i="22"/>
  <c r="AJ1296" i="22"/>
  <c r="AI1297" i="22"/>
  <c r="AO1296" i="22"/>
  <c r="F1295" i="22"/>
  <c r="D1295" i="22"/>
  <c r="E1295" i="22"/>
  <c r="C1296" i="22"/>
  <c r="H1296" i="22"/>
  <c r="B1297" i="22"/>
  <c r="S1298" i="22"/>
  <c r="Y1297" i="22"/>
  <c r="W1298" i="22"/>
  <c r="T1297" i="22"/>
  <c r="V1297" i="22"/>
  <c r="AE1295" i="22"/>
  <c r="AD1295" i="22"/>
  <c r="K1298" i="22"/>
  <c r="Q1297" i="22"/>
  <c r="L1297" i="22"/>
  <c r="N1297" i="22"/>
  <c r="AM1296" i="22"/>
  <c r="AL1296" i="22"/>
  <c r="O1296" i="22"/>
  <c r="N1296" i="22"/>
  <c r="AI1298" i="22"/>
  <c r="AJ1297" i="22"/>
  <c r="AO1297" i="22"/>
  <c r="AB1296" i="22"/>
  <c r="AG1296" i="22"/>
  <c r="AA1297" i="22"/>
  <c r="B1298" i="22"/>
  <c r="C1297" i="22"/>
  <c r="H1297" i="22"/>
  <c r="E1296" i="22"/>
  <c r="F1296" i="22"/>
  <c r="D1296" i="22"/>
  <c r="S1299" i="22"/>
  <c r="Y1298" i="22"/>
  <c r="W1299" i="22"/>
  <c r="T1298" i="22"/>
  <c r="V1298" i="22"/>
  <c r="Q1298" i="22"/>
  <c r="O1299" i="22"/>
  <c r="L1298" i="22"/>
  <c r="K1299" i="22"/>
  <c r="AD1296" i="22"/>
  <c r="AE1296" i="22"/>
  <c r="AI1299" i="22"/>
  <c r="AJ1298" i="22"/>
  <c r="AO1298" i="22"/>
  <c r="AB1297" i="22"/>
  <c r="AG1297" i="22"/>
  <c r="AA1298" i="22"/>
  <c r="AM1297" i="22"/>
  <c r="AL1297" i="22"/>
  <c r="E1297" i="22"/>
  <c r="D1297" i="22"/>
  <c r="F1297" i="22"/>
  <c r="C1298" i="22"/>
  <c r="H1298" i="22"/>
  <c r="B1299" i="22"/>
  <c r="Y1299" i="22"/>
  <c r="W1300" i="22"/>
  <c r="S1300" i="22"/>
  <c r="T1299" i="22"/>
  <c r="V1299" i="22"/>
  <c r="AE1297" i="22"/>
  <c r="AD1297" i="22"/>
  <c r="AJ1299" i="22"/>
  <c r="AI1300" i="22"/>
  <c r="AO1299" i="22"/>
  <c r="O1298" i="22"/>
  <c r="N1298" i="22"/>
  <c r="AM1298" i="22"/>
  <c r="AL1298" i="22"/>
  <c r="K1300" i="22"/>
  <c r="Q1299" i="22"/>
  <c r="L1299" i="22"/>
  <c r="N1299" i="22"/>
  <c r="AG1298" i="22"/>
  <c r="AA1299" i="22"/>
  <c r="AB1298" i="22"/>
  <c r="C1299" i="22"/>
  <c r="H1299" i="22"/>
  <c r="B1300" i="22"/>
  <c r="F1298" i="22"/>
  <c r="E1298" i="22"/>
  <c r="D1298" i="22"/>
  <c r="Y1300" i="22"/>
  <c r="W1301" i="22"/>
  <c r="T1300" i="22"/>
  <c r="V1300" i="22"/>
  <c r="S1301" i="22"/>
  <c r="AE1298" i="22"/>
  <c r="AD1298" i="22"/>
  <c r="AM1299" i="22"/>
  <c r="AL1299" i="22"/>
  <c r="AI1301" i="22"/>
  <c r="AJ1300" i="22"/>
  <c r="AO1300" i="22"/>
  <c r="AG1299" i="22"/>
  <c r="AA1300" i="22"/>
  <c r="AB1299" i="22"/>
  <c r="L1300" i="22"/>
  <c r="K1301" i="22"/>
  <c r="Q1300" i="22"/>
  <c r="O1301" i="22"/>
  <c r="C1300" i="22"/>
  <c r="H1300" i="22"/>
  <c r="B1301" i="22"/>
  <c r="E1299" i="22"/>
  <c r="F1299" i="22"/>
  <c r="D1299" i="22"/>
  <c r="T1301" i="22"/>
  <c r="V1301" i="22"/>
  <c r="Y1301" i="22"/>
  <c r="W1302" i="22"/>
  <c r="S1302" i="22"/>
  <c r="AA1301" i="22"/>
  <c r="AB1300" i="22"/>
  <c r="AG1300" i="22"/>
  <c r="AD1299" i="22"/>
  <c r="AE1299" i="22"/>
  <c r="AI1302" i="22"/>
  <c r="AJ1301" i="22"/>
  <c r="AO1301" i="22"/>
  <c r="K1302" i="22"/>
  <c r="L1301" i="22"/>
  <c r="N1301" i="22"/>
  <c r="Q1301" i="22"/>
  <c r="O1300" i="22"/>
  <c r="N1300" i="22"/>
  <c r="AM1300" i="22"/>
  <c r="AL1300" i="22"/>
  <c r="B1302" i="22"/>
  <c r="H1301" i="22"/>
  <c r="C1301" i="22"/>
  <c r="E1300" i="22"/>
  <c r="D1300" i="22"/>
  <c r="F1300" i="22"/>
  <c r="S1303" i="22"/>
  <c r="T1302" i="22"/>
  <c r="V1302" i="22"/>
  <c r="Y1302" i="22"/>
  <c r="W1303" i="22"/>
  <c r="AG1301" i="22"/>
  <c r="AB1301" i="22"/>
  <c r="AA1302" i="22"/>
  <c r="AD1300" i="22"/>
  <c r="AE1300" i="22"/>
  <c r="AM1301" i="22"/>
  <c r="AL1301" i="22"/>
  <c r="Q1302" i="22"/>
  <c r="O1303" i="22"/>
  <c r="K1303" i="22"/>
  <c r="L1302" i="22"/>
  <c r="AJ1302" i="22"/>
  <c r="AI1303" i="22"/>
  <c r="AO1302" i="22"/>
  <c r="B1303" i="22"/>
  <c r="C1302" i="22"/>
  <c r="H1302" i="22"/>
  <c r="E1301" i="22"/>
  <c r="D1301" i="22"/>
  <c r="F1301" i="22"/>
  <c r="T1303" i="22"/>
  <c r="V1303" i="22"/>
  <c r="Y1303" i="22"/>
  <c r="W1304" i="22"/>
  <c r="S1304" i="22"/>
  <c r="AJ1303" i="22"/>
  <c r="AI1304" i="22"/>
  <c r="AO1303" i="22"/>
  <c r="O1302" i="22"/>
  <c r="N1302" i="22"/>
  <c r="AD1301" i="22"/>
  <c r="AE1301" i="22"/>
  <c r="AB1302" i="22"/>
  <c r="AG1302" i="22"/>
  <c r="AA1303" i="22"/>
  <c r="AM1302" i="22"/>
  <c r="AL1302" i="22"/>
  <c r="K1304" i="22"/>
  <c r="Q1303" i="22"/>
  <c r="L1303" i="22"/>
  <c r="N1303" i="22"/>
  <c r="H1303" i="22"/>
  <c r="C1303" i="22"/>
  <c r="B1304" i="22"/>
  <c r="E1302" i="22"/>
  <c r="F1302" i="22"/>
  <c r="D1302" i="22"/>
  <c r="Y1304" i="22"/>
  <c r="W1305" i="22"/>
  <c r="S1305" i="22"/>
  <c r="T1304" i="22"/>
  <c r="V1304" i="22"/>
  <c r="AJ1304" i="22"/>
  <c r="AI1305" i="22"/>
  <c r="AO1304" i="22"/>
  <c r="AM1303" i="22"/>
  <c r="AL1303" i="22"/>
  <c r="AD1302" i="22"/>
  <c r="AE1302" i="22"/>
  <c r="AG1303" i="22"/>
  <c r="AA1304" i="22"/>
  <c r="AB1303" i="22"/>
  <c r="L1304" i="22"/>
  <c r="K1305" i="22"/>
  <c r="Q1304" i="22"/>
  <c r="O1305" i="22"/>
  <c r="E1303" i="22"/>
  <c r="F1303" i="22"/>
  <c r="D1303" i="22"/>
  <c r="C1304" i="22"/>
  <c r="H1304" i="22"/>
  <c r="B1305" i="22"/>
  <c r="T1305" i="22"/>
  <c r="V1305" i="22"/>
  <c r="S1306" i="22"/>
  <c r="Y1305" i="22"/>
  <c r="W1306" i="22"/>
  <c r="AA1305" i="22"/>
  <c r="AG1304" i="22"/>
  <c r="AB1304" i="22"/>
  <c r="AM1304" i="22"/>
  <c r="AL1304" i="22"/>
  <c r="O1304" i="22"/>
  <c r="N1304" i="22"/>
  <c r="AE1303" i="22"/>
  <c r="AD1303" i="22"/>
  <c r="AI1306" i="22"/>
  <c r="AJ1305" i="22"/>
  <c r="AO1305" i="22"/>
  <c r="K1306" i="22"/>
  <c r="Q1305" i="22"/>
  <c r="L1305" i="22"/>
  <c r="N1305" i="22"/>
  <c r="H1305" i="22"/>
  <c r="B1306" i="22"/>
  <c r="C1305" i="22"/>
  <c r="D1304" i="22"/>
  <c r="F1304" i="22"/>
  <c r="E1304" i="22"/>
  <c r="S1307" i="22"/>
  <c r="Y1306" i="22"/>
  <c r="W1307" i="22"/>
  <c r="T1306" i="22"/>
  <c r="V1306" i="22"/>
  <c r="AI1307" i="22"/>
  <c r="AJ1306" i="22"/>
  <c r="AO1306" i="22"/>
  <c r="AB1305" i="22"/>
  <c r="AG1305" i="22"/>
  <c r="AA1306" i="22"/>
  <c r="AM1305" i="22"/>
  <c r="AL1305" i="22"/>
  <c r="Q1306" i="22"/>
  <c r="O1307" i="22"/>
  <c r="K1307" i="22"/>
  <c r="L1306" i="22"/>
  <c r="AD1304" i="22"/>
  <c r="AE1304" i="22"/>
  <c r="C1306" i="22"/>
  <c r="B1307" i="22"/>
  <c r="H1306" i="22"/>
  <c r="D1305" i="22"/>
  <c r="E1305" i="22"/>
  <c r="F1305" i="22"/>
  <c r="T1307" i="22"/>
  <c r="V1307" i="22"/>
  <c r="Y1307" i="22"/>
  <c r="W1308" i="22"/>
  <c r="S1308" i="22"/>
  <c r="K1308" i="22"/>
  <c r="Q1307" i="22"/>
  <c r="L1307" i="22"/>
  <c r="N1307" i="22"/>
  <c r="O1306" i="22"/>
  <c r="N1306" i="22"/>
  <c r="AA1307" i="22"/>
  <c r="AG1306" i="22"/>
  <c r="AB1306" i="22"/>
  <c r="AM1306" i="22"/>
  <c r="AL1306" i="22"/>
  <c r="AJ1307" i="22"/>
  <c r="AI1308" i="22"/>
  <c r="AO1307" i="22"/>
  <c r="AD1305" i="22"/>
  <c r="AE1305" i="22"/>
  <c r="H1307" i="22"/>
  <c r="B1308" i="22"/>
  <c r="C1307" i="22"/>
  <c r="F1306" i="22"/>
  <c r="D1306" i="22"/>
  <c r="E1306" i="22"/>
  <c r="S1309" i="22"/>
  <c r="T1308" i="22"/>
  <c r="V1308" i="22"/>
  <c r="Y1308" i="22"/>
  <c r="W1309" i="22"/>
  <c r="AM1307" i="22"/>
  <c r="AL1307" i="22"/>
  <c r="L1308" i="22"/>
  <c r="K1309" i="22"/>
  <c r="Q1308" i="22"/>
  <c r="O1309" i="22"/>
  <c r="AI1309" i="22"/>
  <c r="AJ1308" i="22"/>
  <c r="AO1308" i="22"/>
  <c r="AE1306" i="22"/>
  <c r="AD1306" i="22"/>
  <c r="AG1307" i="22"/>
  <c r="AB1307" i="22"/>
  <c r="AA1308" i="22"/>
  <c r="B1309" i="22"/>
  <c r="C1308" i="22"/>
  <c r="H1308" i="22"/>
  <c r="E1307" i="22"/>
  <c r="F1307" i="22"/>
  <c r="D1307" i="22"/>
  <c r="Y1309" i="22"/>
  <c r="W1310" i="22"/>
  <c r="T1309" i="22"/>
  <c r="V1309" i="22"/>
  <c r="S1310" i="22"/>
  <c r="AM1308" i="22"/>
  <c r="AL1308" i="22"/>
  <c r="AE1307" i="22"/>
  <c r="AD1307" i="22"/>
  <c r="K1310" i="22"/>
  <c r="Q1309" i="22"/>
  <c r="L1309" i="22"/>
  <c r="N1309" i="22"/>
  <c r="O1308" i="22"/>
  <c r="N1308" i="22"/>
  <c r="AA1309" i="22"/>
  <c r="AB1308" i="22"/>
  <c r="AG1308" i="22"/>
  <c r="AI1310" i="22"/>
  <c r="AJ1309" i="22"/>
  <c r="AO1309" i="22"/>
  <c r="F1308" i="22"/>
  <c r="E1308" i="22"/>
  <c r="D1308" i="22"/>
  <c r="C1309" i="22"/>
  <c r="H1309" i="22"/>
  <c r="B1310" i="22"/>
  <c r="T1310" i="22"/>
  <c r="V1310" i="22"/>
  <c r="Y1310" i="22"/>
  <c r="W1311" i="22"/>
  <c r="S1311" i="22"/>
  <c r="Q1310" i="22"/>
  <c r="O1311" i="22"/>
  <c r="K1311" i="22"/>
  <c r="L1310" i="22"/>
  <c r="AJ1310" i="22"/>
  <c r="AI1311" i="22"/>
  <c r="AO1310" i="22"/>
  <c r="AD1308" i="22"/>
  <c r="AE1308" i="22"/>
  <c r="AM1309" i="22"/>
  <c r="AL1309" i="22"/>
  <c r="AB1309" i="22"/>
  <c r="AG1309" i="22"/>
  <c r="AA1310" i="22"/>
  <c r="B1311" i="22"/>
  <c r="C1310" i="22"/>
  <c r="H1310" i="22"/>
  <c r="F1309" i="22"/>
  <c r="E1309" i="22"/>
  <c r="D1309" i="22"/>
  <c r="S1312" i="22"/>
  <c r="T1311" i="22"/>
  <c r="V1311" i="22"/>
  <c r="Y1311" i="22"/>
  <c r="W1312" i="22"/>
  <c r="AB1310" i="22"/>
  <c r="AG1310" i="22"/>
  <c r="AA1311" i="22"/>
  <c r="K1312" i="22"/>
  <c r="L1311" i="22"/>
  <c r="N1311" i="22"/>
  <c r="Q1311" i="22"/>
  <c r="AM1310" i="22"/>
  <c r="AL1310" i="22"/>
  <c r="O1310" i="22"/>
  <c r="N1310" i="22"/>
  <c r="AE1309" i="22"/>
  <c r="AD1309" i="22"/>
  <c r="AJ1311" i="22"/>
  <c r="AI1312" i="22"/>
  <c r="AO1311" i="22"/>
  <c r="D1310" i="22"/>
  <c r="E1310" i="22"/>
  <c r="F1310" i="22"/>
  <c r="H1311" i="22"/>
  <c r="C1311" i="22"/>
  <c r="B1312" i="22"/>
  <c r="S1313" i="22"/>
  <c r="T1312" i="22"/>
  <c r="V1312" i="22"/>
  <c r="Y1312" i="22"/>
  <c r="W1313" i="22"/>
  <c r="AE1310" i="22"/>
  <c r="AD1310" i="22"/>
  <c r="AG1311" i="22"/>
  <c r="AB1311" i="22"/>
  <c r="AA1312" i="22"/>
  <c r="AM1311" i="22"/>
  <c r="AL1311" i="22"/>
  <c r="AJ1312" i="22"/>
  <c r="AI1313" i="22"/>
  <c r="AO1312" i="22"/>
  <c r="L1312" i="22"/>
  <c r="K1313" i="22"/>
  <c r="Q1312" i="22"/>
  <c r="O1313" i="22"/>
  <c r="D1311" i="22"/>
  <c r="E1311" i="22"/>
  <c r="F1311" i="22"/>
  <c r="C1312" i="22"/>
  <c r="H1312" i="22"/>
  <c r="B1313" i="22"/>
  <c r="Y1313" i="22"/>
  <c r="W1314" i="22"/>
  <c r="S1314" i="22"/>
  <c r="T1313" i="22"/>
  <c r="V1313" i="22"/>
  <c r="AM1312" i="22"/>
  <c r="AL1312" i="22"/>
  <c r="AE1311" i="22"/>
  <c r="AD1311" i="22"/>
  <c r="AI1314" i="22"/>
  <c r="AJ1313" i="22"/>
  <c r="AO1313" i="22"/>
  <c r="AB1312" i="22"/>
  <c r="AG1312" i="22"/>
  <c r="AA1313" i="22"/>
  <c r="K1314" i="22"/>
  <c r="Q1313" i="22"/>
  <c r="L1313" i="22"/>
  <c r="N1313" i="22"/>
  <c r="O1312" i="22"/>
  <c r="N1312" i="22"/>
  <c r="B1314" i="22"/>
  <c r="H1313" i="22"/>
  <c r="C1313" i="22"/>
  <c r="F1312" i="22"/>
  <c r="E1312" i="22"/>
  <c r="D1312" i="22"/>
  <c r="T1314" i="22"/>
  <c r="V1314" i="22"/>
  <c r="Y1314" i="22"/>
  <c r="W1315" i="22"/>
  <c r="S1315" i="22"/>
  <c r="Q1314" i="22"/>
  <c r="O1315" i="22"/>
  <c r="L1314" i="22"/>
  <c r="K1315" i="22"/>
  <c r="AM1313" i="22"/>
  <c r="AL1313" i="22"/>
  <c r="AE1312" i="22"/>
  <c r="AD1312" i="22"/>
  <c r="AB1313" i="22"/>
  <c r="AG1313" i="22"/>
  <c r="AA1314" i="22"/>
  <c r="AI1315" i="22"/>
  <c r="AJ1314" i="22"/>
  <c r="AO1314" i="22"/>
  <c r="D1313" i="22"/>
  <c r="F1313" i="22"/>
  <c r="E1313" i="22"/>
  <c r="C1314" i="22"/>
  <c r="H1314" i="22"/>
  <c r="B1315" i="22"/>
  <c r="Y1315" i="22"/>
  <c r="W1316" i="22"/>
  <c r="S1316" i="22"/>
  <c r="T1315" i="22"/>
  <c r="V1315" i="22"/>
  <c r="AM1314" i="22"/>
  <c r="AL1314" i="22"/>
  <c r="AE1313" i="22"/>
  <c r="AD1313" i="22"/>
  <c r="O1314" i="22"/>
  <c r="N1314" i="22"/>
  <c r="K1316" i="22"/>
  <c r="L1315" i="22"/>
  <c r="N1315" i="22"/>
  <c r="Q1315" i="22"/>
  <c r="AJ1315" i="22"/>
  <c r="AI1316" i="22"/>
  <c r="AO1315" i="22"/>
  <c r="AA1315" i="22"/>
  <c r="AG1314" i="22"/>
  <c r="AB1314" i="22"/>
  <c r="B1316" i="22"/>
  <c r="C1315" i="22"/>
  <c r="H1315" i="22"/>
  <c r="F1314" i="22"/>
  <c r="D1314" i="22"/>
  <c r="E1314" i="22"/>
  <c r="S1317" i="22"/>
  <c r="Y1316" i="22"/>
  <c r="W1317" i="22"/>
  <c r="T1316" i="22"/>
  <c r="V1316" i="22"/>
  <c r="AB1315" i="22"/>
  <c r="AG1315" i="22"/>
  <c r="AA1316" i="22"/>
  <c r="AM1315" i="22"/>
  <c r="AL1315" i="22"/>
  <c r="AD1314" i="22"/>
  <c r="AE1314" i="22"/>
  <c r="AI1317" i="22"/>
  <c r="AJ1316" i="22"/>
  <c r="AO1316" i="22"/>
  <c r="L1316" i="22"/>
  <c r="K1317" i="22"/>
  <c r="Q1316" i="22"/>
  <c r="O1317" i="22"/>
  <c r="C1316" i="22"/>
  <c r="H1316" i="22"/>
  <c r="B1317" i="22"/>
  <c r="D1315" i="22"/>
  <c r="F1315" i="22"/>
  <c r="E1315" i="22"/>
  <c r="Y1317" i="22"/>
  <c r="W1318" i="22"/>
  <c r="S1318" i="22"/>
  <c r="T1317" i="22"/>
  <c r="V1317" i="22"/>
  <c r="O1316" i="22"/>
  <c r="N1316" i="22"/>
  <c r="AD1315" i="22"/>
  <c r="AE1315" i="22"/>
  <c r="K1318" i="22"/>
  <c r="L1317" i="22"/>
  <c r="N1317" i="22"/>
  <c r="Q1317" i="22"/>
  <c r="AI1318" i="22"/>
  <c r="AJ1317" i="22"/>
  <c r="AO1317" i="22"/>
  <c r="AM1316" i="22"/>
  <c r="AL1316" i="22"/>
  <c r="AG1316" i="22"/>
  <c r="AA1317" i="22"/>
  <c r="AB1316" i="22"/>
  <c r="D1316" i="22"/>
  <c r="F1316" i="22"/>
  <c r="E1316" i="22"/>
  <c r="B1318" i="22"/>
  <c r="C1317" i="22"/>
  <c r="H1317" i="22"/>
  <c r="Y1318" i="22"/>
  <c r="W1319" i="22"/>
  <c r="T1318" i="22"/>
  <c r="V1318" i="22"/>
  <c r="S1319" i="22"/>
  <c r="AJ1318" i="22"/>
  <c r="AI1319" i="22"/>
  <c r="AO1318" i="22"/>
  <c r="AG1317" i="22"/>
  <c r="AA1318" i="22"/>
  <c r="AB1317" i="22"/>
  <c r="AM1317" i="22"/>
  <c r="AL1317" i="22"/>
  <c r="Q1318" i="22"/>
  <c r="O1319" i="22"/>
  <c r="K1319" i="22"/>
  <c r="L1318" i="22"/>
  <c r="AD1316" i="22"/>
  <c r="AE1316" i="22"/>
  <c r="F1317" i="22"/>
  <c r="E1317" i="22"/>
  <c r="D1317" i="22"/>
  <c r="B1319" i="22"/>
  <c r="H1318" i="22"/>
  <c r="C1318" i="22"/>
  <c r="Y1319" i="22"/>
  <c r="W1320" i="22"/>
  <c r="S1320" i="22"/>
  <c r="T1319" i="22"/>
  <c r="V1319" i="22"/>
  <c r="AJ1319" i="22"/>
  <c r="AI1320" i="22"/>
  <c r="AO1319" i="22"/>
  <c r="AE1317" i="22"/>
  <c r="AD1317" i="22"/>
  <c r="O1318" i="22"/>
  <c r="N1318" i="22"/>
  <c r="AM1318" i="22"/>
  <c r="AL1318" i="22"/>
  <c r="K1320" i="22"/>
  <c r="L1319" i="22"/>
  <c r="N1319" i="22"/>
  <c r="Q1319" i="22"/>
  <c r="AA1319" i="22"/>
  <c r="AG1318" i="22"/>
  <c r="AB1318" i="22"/>
  <c r="E1318" i="22"/>
  <c r="F1318" i="22"/>
  <c r="D1318" i="22"/>
  <c r="C1319" i="22"/>
  <c r="B1320" i="22"/>
  <c r="H1319" i="22"/>
  <c r="S1321" i="22"/>
  <c r="Y1320" i="22"/>
  <c r="W1321" i="22"/>
  <c r="T1320" i="22"/>
  <c r="V1320" i="22"/>
  <c r="AA1320" i="22"/>
  <c r="AG1319" i="22"/>
  <c r="AB1319" i="22"/>
  <c r="AM1319" i="22"/>
  <c r="AL1319" i="22"/>
  <c r="AE1318" i="22"/>
  <c r="AD1318" i="22"/>
  <c r="L1320" i="22"/>
  <c r="K1321" i="22"/>
  <c r="Q1320" i="22"/>
  <c r="O1321" i="22"/>
  <c r="AJ1320" i="22"/>
  <c r="AI1321" i="22"/>
  <c r="AO1320" i="22"/>
  <c r="H1320" i="22"/>
  <c r="C1320" i="22"/>
  <c r="B1321" i="22"/>
  <c r="D1319" i="22"/>
  <c r="E1319" i="22"/>
  <c r="F1319" i="22"/>
  <c r="S1322" i="22"/>
  <c r="T1321" i="22"/>
  <c r="V1321" i="22"/>
  <c r="Y1321" i="22"/>
  <c r="W1322" i="22"/>
  <c r="AI1322" i="22"/>
  <c r="AJ1321" i="22"/>
  <c r="AO1321" i="22"/>
  <c r="AA1321" i="22"/>
  <c r="AB1320" i="22"/>
  <c r="AG1320" i="22"/>
  <c r="K1322" i="22"/>
  <c r="Q1321" i="22"/>
  <c r="L1321" i="22"/>
  <c r="N1321" i="22"/>
  <c r="O1320" i="22"/>
  <c r="N1320" i="22"/>
  <c r="AE1319" i="22"/>
  <c r="AD1319" i="22"/>
  <c r="AM1320" i="22"/>
  <c r="AL1320" i="22"/>
  <c r="D1320" i="22"/>
  <c r="F1320" i="22"/>
  <c r="E1320" i="22"/>
  <c r="C1321" i="22"/>
  <c r="H1321" i="22"/>
  <c r="B1322" i="22"/>
  <c r="S1323" i="22"/>
  <c r="Y1322" i="22"/>
  <c r="W1323" i="22"/>
  <c r="T1322" i="22"/>
  <c r="V1322" i="22"/>
  <c r="Q1322" i="22"/>
  <c r="O1323" i="22"/>
  <c r="K1323" i="22"/>
  <c r="L1322" i="22"/>
  <c r="AM1321" i="22"/>
  <c r="AL1321" i="22"/>
  <c r="AA1322" i="22"/>
  <c r="AB1321" i="22"/>
  <c r="AG1321" i="22"/>
  <c r="AI1323" i="22"/>
  <c r="AJ1322" i="22"/>
  <c r="AO1322" i="22"/>
  <c r="AD1320" i="22"/>
  <c r="AE1320" i="22"/>
  <c r="B1323" i="22"/>
  <c r="C1322" i="22"/>
  <c r="H1322" i="22"/>
  <c r="F1321" i="22"/>
  <c r="E1321" i="22"/>
  <c r="D1321" i="22"/>
  <c r="T1323" i="22"/>
  <c r="V1323" i="22"/>
  <c r="S1324" i="22"/>
  <c r="Y1323" i="22"/>
  <c r="W1324" i="22"/>
  <c r="AM1322" i="22"/>
  <c r="AL1322" i="22"/>
  <c r="O1322" i="22"/>
  <c r="N1322" i="22"/>
  <c r="AJ1323" i="22"/>
  <c r="AI1324" i="22"/>
  <c r="AO1323" i="22"/>
  <c r="AG1322" i="22"/>
  <c r="AA1323" i="22"/>
  <c r="AB1322" i="22"/>
  <c r="AE1321" i="22"/>
  <c r="AD1321" i="22"/>
  <c r="K1324" i="22"/>
  <c r="Q1323" i="22"/>
  <c r="L1323" i="22"/>
  <c r="N1323" i="22"/>
  <c r="E1322" i="22"/>
  <c r="F1322" i="22"/>
  <c r="D1322" i="22"/>
  <c r="B1324" i="22"/>
  <c r="C1323" i="22"/>
  <c r="H1323" i="22"/>
  <c r="Y1324" i="22"/>
  <c r="W1325" i="22"/>
  <c r="T1324" i="22"/>
  <c r="V1324" i="22"/>
  <c r="S1325" i="22"/>
  <c r="L1324" i="22"/>
  <c r="K1325" i="22"/>
  <c r="Q1324" i="22"/>
  <c r="O1325" i="22"/>
  <c r="AB1323" i="22"/>
  <c r="AG1323" i="22"/>
  <c r="AA1324" i="22"/>
  <c r="AM1323" i="22"/>
  <c r="AL1323" i="22"/>
  <c r="AD1322" i="22"/>
  <c r="AE1322" i="22"/>
  <c r="AI1325" i="22"/>
  <c r="AJ1324" i="22"/>
  <c r="AO1324" i="22"/>
  <c r="E1323" i="22"/>
  <c r="F1323" i="22"/>
  <c r="D1323" i="22"/>
  <c r="B1325" i="22"/>
  <c r="C1324" i="22"/>
  <c r="H1324" i="22"/>
  <c r="T1325" i="22"/>
  <c r="V1325" i="22"/>
  <c r="Y1325" i="22"/>
  <c r="W1326" i="22"/>
  <c r="S1326" i="22"/>
  <c r="O1324" i="22"/>
  <c r="N1324" i="22"/>
  <c r="AB1324" i="22"/>
  <c r="AA1325" i="22"/>
  <c r="AG1324" i="22"/>
  <c r="K1326" i="22"/>
  <c r="L1325" i="22"/>
  <c r="N1325" i="22"/>
  <c r="Q1325" i="22"/>
  <c r="AI1326" i="22"/>
  <c r="AJ1325" i="22"/>
  <c r="AO1325" i="22"/>
  <c r="AM1324" i="22"/>
  <c r="AL1324" i="22"/>
  <c r="AE1323" i="22"/>
  <c r="AD1323" i="22"/>
  <c r="E1324" i="22"/>
  <c r="D1324" i="22"/>
  <c r="F1324" i="22"/>
  <c r="H1325" i="22"/>
  <c r="B1326" i="22"/>
  <c r="C1325" i="22"/>
  <c r="Y1326" i="22"/>
  <c r="W1327" i="22"/>
  <c r="S1327" i="22"/>
  <c r="T1326" i="22"/>
  <c r="V1326" i="22"/>
  <c r="AG1325" i="22"/>
  <c r="AA1326" i="22"/>
  <c r="AB1325" i="22"/>
  <c r="AJ1326" i="22"/>
  <c r="AI1327" i="22"/>
  <c r="AO1326" i="22"/>
  <c r="AE1324" i="22"/>
  <c r="AD1324" i="22"/>
  <c r="AM1325" i="22"/>
  <c r="AL1325" i="22"/>
  <c r="Q1326" i="22"/>
  <c r="O1327" i="22"/>
  <c r="K1327" i="22"/>
  <c r="L1326" i="22"/>
  <c r="H1326" i="22"/>
  <c r="B1327" i="22"/>
  <c r="C1326" i="22"/>
  <c r="F1325" i="22"/>
  <c r="D1325" i="22"/>
  <c r="E1325" i="22"/>
  <c r="T1327" i="22"/>
  <c r="V1327" i="22"/>
  <c r="Y1327" i="22"/>
  <c r="W1328" i="22"/>
  <c r="S1328" i="22"/>
  <c r="AG1326" i="22"/>
  <c r="AA1327" i="22"/>
  <c r="AB1326" i="22"/>
  <c r="K1328" i="22"/>
  <c r="Q1327" i="22"/>
  <c r="L1327" i="22"/>
  <c r="N1327" i="22"/>
  <c r="AM1326" i="22"/>
  <c r="AL1326" i="22"/>
  <c r="AE1325" i="22"/>
  <c r="AD1325" i="22"/>
  <c r="AJ1327" i="22"/>
  <c r="AI1328" i="22"/>
  <c r="AO1327" i="22"/>
  <c r="O1326" i="22"/>
  <c r="N1326" i="22"/>
  <c r="B1328" i="22"/>
  <c r="C1327" i="22"/>
  <c r="H1327" i="22"/>
  <c r="E1326" i="22"/>
  <c r="D1326" i="22"/>
  <c r="F1326" i="22"/>
  <c r="S1329" i="22"/>
  <c r="Y1328" i="22"/>
  <c r="W1329" i="22"/>
  <c r="T1328" i="22"/>
  <c r="V1328" i="22"/>
  <c r="AM1327" i="22"/>
  <c r="AL1327" i="22"/>
  <c r="AG1327" i="22"/>
  <c r="AA1328" i="22"/>
  <c r="AB1327" i="22"/>
  <c r="AJ1328" i="22"/>
  <c r="AI1329" i="22"/>
  <c r="AO1328" i="22"/>
  <c r="AD1326" i="22"/>
  <c r="AE1326" i="22"/>
  <c r="L1328" i="22"/>
  <c r="K1329" i="22"/>
  <c r="Q1328" i="22"/>
  <c r="O1329" i="22"/>
  <c r="D1327" i="22"/>
  <c r="F1327" i="22"/>
  <c r="E1327" i="22"/>
  <c r="B1329" i="22"/>
  <c r="H1328" i="22"/>
  <c r="C1328" i="22"/>
  <c r="Y1329" i="22"/>
  <c r="W1330" i="22"/>
  <c r="S1330" i="22"/>
  <c r="T1329" i="22"/>
  <c r="V1329" i="22"/>
  <c r="AI1330" i="22"/>
  <c r="AJ1329" i="22"/>
  <c r="AO1329" i="22"/>
  <c r="AG1328" i="22"/>
  <c r="AA1329" i="22"/>
  <c r="AB1328" i="22"/>
  <c r="K1330" i="22"/>
  <c r="L1329" i="22"/>
  <c r="N1329" i="22"/>
  <c r="Q1329" i="22"/>
  <c r="O1328" i="22"/>
  <c r="N1328" i="22"/>
  <c r="AM1328" i="22"/>
  <c r="AL1328" i="22"/>
  <c r="AE1327" i="22"/>
  <c r="AD1327" i="22"/>
  <c r="F1328" i="22"/>
  <c r="E1328" i="22"/>
  <c r="D1328" i="22"/>
  <c r="B1330" i="22"/>
  <c r="H1329" i="22"/>
  <c r="C1329" i="22"/>
  <c r="Y1330" i="22"/>
  <c r="W1331" i="22"/>
  <c r="T1330" i="22"/>
  <c r="V1330" i="22"/>
  <c r="S1331" i="22"/>
  <c r="AM1329" i="22"/>
  <c r="AL1329" i="22"/>
  <c r="Q1330" i="22"/>
  <c r="O1331" i="22"/>
  <c r="L1330" i="22"/>
  <c r="K1331" i="22"/>
  <c r="AI1331" i="22"/>
  <c r="AJ1330" i="22"/>
  <c r="AO1330" i="22"/>
  <c r="AG1329" i="22"/>
  <c r="AB1329" i="22"/>
  <c r="AA1330" i="22"/>
  <c r="AD1328" i="22"/>
  <c r="AE1328" i="22"/>
  <c r="E1329" i="22"/>
  <c r="D1329" i="22"/>
  <c r="F1329" i="22"/>
  <c r="H1330" i="22"/>
  <c r="B1331" i="22"/>
  <c r="C1330" i="22"/>
  <c r="S1332" i="22"/>
  <c r="T1331" i="22"/>
  <c r="V1331" i="22"/>
  <c r="Y1331" i="22"/>
  <c r="W1332" i="22"/>
  <c r="AE1329" i="22"/>
  <c r="AD1329" i="22"/>
  <c r="AA1331" i="22"/>
  <c r="AB1330" i="22"/>
  <c r="AG1330" i="22"/>
  <c r="AM1330" i="22"/>
  <c r="AL1330" i="22"/>
  <c r="O1330" i="22"/>
  <c r="N1330" i="22"/>
  <c r="AJ1331" i="22"/>
  <c r="AI1332" i="22"/>
  <c r="AO1331" i="22"/>
  <c r="K1332" i="22"/>
  <c r="L1331" i="22"/>
  <c r="N1331" i="22"/>
  <c r="Q1331" i="22"/>
  <c r="E1330" i="22"/>
  <c r="F1330" i="22"/>
  <c r="D1330" i="22"/>
  <c r="H1331" i="22"/>
  <c r="C1331" i="22"/>
  <c r="B1332" i="22"/>
  <c r="T1332" i="22"/>
  <c r="V1332" i="22"/>
  <c r="S1333" i="22"/>
  <c r="Y1332" i="22"/>
  <c r="W1333" i="22"/>
  <c r="L1332" i="22"/>
  <c r="K1333" i="22"/>
  <c r="Q1332" i="22"/>
  <c r="O1333" i="22"/>
  <c r="AG1331" i="22"/>
  <c r="AA1332" i="22"/>
  <c r="AB1331" i="22"/>
  <c r="AM1331" i="22"/>
  <c r="AL1331" i="22"/>
  <c r="AD1330" i="22"/>
  <c r="AE1330" i="22"/>
  <c r="AI1333" i="22"/>
  <c r="AJ1332" i="22"/>
  <c r="AO1332" i="22"/>
  <c r="D1331" i="22"/>
  <c r="F1331" i="22"/>
  <c r="E1331" i="22"/>
  <c r="C1332" i="22"/>
  <c r="B1333" i="22"/>
  <c r="H1332" i="22"/>
  <c r="Y1333" i="22"/>
  <c r="W1334" i="22"/>
  <c r="S1334" i="22"/>
  <c r="T1333" i="22"/>
  <c r="V1333" i="22"/>
  <c r="AB1332" i="22"/>
  <c r="AA1333" i="22"/>
  <c r="AG1332" i="22"/>
  <c r="AM1332" i="22"/>
  <c r="AL1332" i="22"/>
  <c r="AD1331" i="22"/>
  <c r="AE1331" i="22"/>
  <c r="O1332" i="22"/>
  <c r="N1332" i="22"/>
  <c r="AI1334" i="22"/>
  <c r="AJ1333" i="22"/>
  <c r="AO1333" i="22"/>
  <c r="K1334" i="22"/>
  <c r="L1333" i="22"/>
  <c r="N1333" i="22"/>
  <c r="Q1333" i="22"/>
  <c r="B1334" i="22"/>
  <c r="H1333" i="22"/>
  <c r="C1333" i="22"/>
  <c r="D1332" i="22"/>
  <c r="F1332" i="22"/>
  <c r="E1332" i="22"/>
  <c r="T1334" i="22"/>
  <c r="V1334" i="22"/>
  <c r="S1335" i="22"/>
  <c r="Y1334" i="22"/>
  <c r="W1335" i="22"/>
  <c r="AM1333" i="22"/>
  <c r="AL1333" i="22"/>
  <c r="AE1332" i="22"/>
  <c r="AD1332" i="22"/>
  <c r="AA1334" i="22"/>
  <c r="AB1333" i="22"/>
  <c r="AG1333" i="22"/>
  <c r="Q1334" i="22"/>
  <c r="O1335" i="22"/>
  <c r="K1335" i="22"/>
  <c r="L1334" i="22"/>
  <c r="AJ1334" i="22"/>
  <c r="AI1335" i="22"/>
  <c r="AO1334" i="22"/>
  <c r="C1334" i="22"/>
  <c r="H1334" i="22"/>
  <c r="B1335" i="22"/>
  <c r="D1333" i="22"/>
  <c r="E1333" i="22"/>
  <c r="F1333" i="22"/>
  <c r="S1336" i="22"/>
  <c r="T1335" i="22"/>
  <c r="V1335" i="22"/>
  <c r="Y1335" i="22"/>
  <c r="W1336" i="22"/>
  <c r="O1334" i="22"/>
  <c r="N1334" i="22"/>
  <c r="AE1333" i="22"/>
  <c r="AD1333" i="22"/>
  <c r="K1336" i="22"/>
  <c r="L1335" i="22"/>
  <c r="N1335" i="22"/>
  <c r="Q1335" i="22"/>
  <c r="AJ1335" i="22"/>
  <c r="AI1336" i="22"/>
  <c r="AO1335" i="22"/>
  <c r="AG1334" i="22"/>
  <c r="AA1335" i="22"/>
  <c r="AB1334" i="22"/>
  <c r="AM1334" i="22"/>
  <c r="AL1334" i="22"/>
  <c r="B1336" i="22"/>
  <c r="C1335" i="22"/>
  <c r="H1335" i="22"/>
  <c r="E1334" i="22"/>
  <c r="F1334" i="22"/>
  <c r="D1334" i="22"/>
  <c r="Y1336" i="22"/>
  <c r="W1337" i="22"/>
  <c r="T1336" i="22"/>
  <c r="V1336" i="22"/>
  <c r="S1337" i="22"/>
  <c r="AG1335" i="22"/>
  <c r="AB1335" i="22"/>
  <c r="AA1336" i="22"/>
  <c r="AE1334" i="22"/>
  <c r="AD1334" i="22"/>
  <c r="AM1335" i="22"/>
  <c r="AL1335" i="22"/>
  <c r="AJ1336" i="22"/>
  <c r="AI1337" i="22"/>
  <c r="AO1336" i="22"/>
  <c r="L1336" i="22"/>
  <c r="K1337" i="22"/>
  <c r="Q1336" i="22"/>
  <c r="O1337" i="22"/>
  <c r="C1336" i="22"/>
  <c r="H1336" i="22"/>
  <c r="B1337" i="22"/>
  <c r="D1335" i="22"/>
  <c r="F1335" i="22"/>
  <c r="E1335" i="22"/>
  <c r="S1338" i="22"/>
  <c r="Y1337" i="22"/>
  <c r="W1338" i="22"/>
  <c r="T1337" i="22"/>
  <c r="V1337" i="22"/>
  <c r="K1338" i="22"/>
  <c r="L1337" i="22"/>
  <c r="N1337" i="22"/>
  <c r="Q1337" i="22"/>
  <c r="AI1338" i="22"/>
  <c r="AJ1337" i="22"/>
  <c r="AO1337" i="22"/>
  <c r="AG1336" i="22"/>
  <c r="AA1337" i="22"/>
  <c r="AB1336" i="22"/>
  <c r="AM1336" i="22"/>
  <c r="AL1336" i="22"/>
  <c r="AD1335" i="22"/>
  <c r="AE1335" i="22"/>
  <c r="O1336" i="22"/>
  <c r="N1336" i="22"/>
  <c r="D1336" i="22"/>
  <c r="E1336" i="22"/>
  <c r="F1336" i="22"/>
  <c r="C1337" i="22"/>
  <c r="B1338" i="22"/>
  <c r="H1337" i="22"/>
  <c r="T1338" i="22"/>
  <c r="V1338" i="22"/>
  <c r="Y1338" i="22"/>
  <c r="W1339" i="22"/>
  <c r="S1339" i="22"/>
  <c r="AE1336" i="22"/>
  <c r="AD1336" i="22"/>
  <c r="AM1337" i="22"/>
  <c r="AL1337" i="22"/>
  <c r="Q1338" i="22"/>
  <c r="O1339" i="22"/>
  <c r="K1339" i="22"/>
  <c r="L1338" i="22"/>
  <c r="AA1338" i="22"/>
  <c r="AB1337" i="22"/>
  <c r="AG1337" i="22"/>
  <c r="AI1339" i="22"/>
  <c r="AJ1338" i="22"/>
  <c r="AO1338" i="22"/>
  <c r="H1338" i="22"/>
  <c r="C1338" i="22"/>
  <c r="B1339" i="22"/>
  <c r="F1337" i="22"/>
  <c r="E1337" i="22"/>
  <c r="D1337" i="22"/>
  <c r="T1339" i="22"/>
  <c r="V1339" i="22"/>
  <c r="Y1339" i="22"/>
  <c r="W1340" i="22"/>
  <c r="S1340" i="22"/>
  <c r="AB1338" i="22"/>
  <c r="AA1339" i="22"/>
  <c r="AG1338" i="22"/>
  <c r="AM1338" i="22"/>
  <c r="AL1338" i="22"/>
  <c r="AD1337" i="22"/>
  <c r="AE1337" i="22"/>
  <c r="K1340" i="22"/>
  <c r="Q1339" i="22"/>
  <c r="L1339" i="22"/>
  <c r="N1339" i="22"/>
  <c r="AJ1339" i="22"/>
  <c r="AI1340" i="22"/>
  <c r="AO1339" i="22"/>
  <c r="O1338" i="22"/>
  <c r="N1338" i="22"/>
  <c r="E1338" i="22"/>
  <c r="F1338" i="22"/>
  <c r="D1338" i="22"/>
  <c r="B1340" i="22"/>
  <c r="H1339" i="22"/>
  <c r="C1339" i="22"/>
  <c r="Y1340" i="22"/>
  <c r="W1341" i="22"/>
  <c r="T1340" i="22"/>
  <c r="V1340" i="22"/>
  <c r="S1341" i="22"/>
  <c r="AI1341" i="22"/>
  <c r="AJ1340" i="22"/>
  <c r="AO1340" i="22"/>
  <c r="AE1338" i="22"/>
  <c r="AD1338" i="22"/>
  <c r="L1340" i="22"/>
  <c r="K1341" i="22"/>
  <c r="Q1340" i="22"/>
  <c r="O1341" i="22"/>
  <c r="AG1339" i="22"/>
  <c r="AB1339" i="22"/>
  <c r="AA1340" i="22"/>
  <c r="AM1339" i="22"/>
  <c r="AL1339" i="22"/>
  <c r="E1339" i="22"/>
  <c r="D1339" i="22"/>
  <c r="F1339" i="22"/>
  <c r="B1341" i="22"/>
  <c r="C1340" i="22"/>
  <c r="H1340" i="22"/>
  <c r="Y1341" i="22"/>
  <c r="W1342" i="22"/>
  <c r="S1342" i="22"/>
  <c r="T1341" i="22"/>
  <c r="V1341" i="22"/>
  <c r="AI1342" i="22"/>
  <c r="AJ1341" i="22"/>
  <c r="AO1341" i="22"/>
  <c r="AB1340" i="22"/>
  <c r="AG1340" i="22"/>
  <c r="AA1341" i="22"/>
  <c r="O1340" i="22"/>
  <c r="N1340" i="22"/>
  <c r="AM1340" i="22"/>
  <c r="AL1340" i="22"/>
  <c r="AD1339" i="22"/>
  <c r="AE1339" i="22"/>
  <c r="K1342" i="22"/>
  <c r="Q1341" i="22"/>
  <c r="L1341" i="22"/>
  <c r="N1341" i="22"/>
  <c r="E1340" i="22"/>
  <c r="D1340" i="22"/>
  <c r="F1340" i="22"/>
  <c r="C1341" i="22"/>
  <c r="B1342" i="22"/>
  <c r="H1341" i="22"/>
  <c r="S1343" i="22"/>
  <c r="Y1342" i="22"/>
  <c r="W1343" i="22"/>
  <c r="T1342" i="22"/>
  <c r="V1342" i="22"/>
  <c r="AA1342" i="22"/>
  <c r="AB1341" i="22"/>
  <c r="AG1341" i="22"/>
  <c r="AM1341" i="22"/>
  <c r="AL1341" i="22"/>
  <c r="Q1342" i="22"/>
  <c r="O1343" i="22"/>
  <c r="K1343" i="22"/>
  <c r="L1342" i="22"/>
  <c r="AD1340" i="22"/>
  <c r="AE1340" i="22"/>
  <c r="AJ1342" i="22"/>
  <c r="AI1343" i="22"/>
  <c r="AO1342" i="22"/>
  <c r="H1342" i="22"/>
  <c r="B1343" i="22"/>
  <c r="C1342" i="22"/>
  <c r="E1341" i="22"/>
  <c r="F1341" i="22"/>
  <c r="D1341" i="22"/>
  <c r="T1343" i="22"/>
  <c r="V1343" i="22"/>
  <c r="Y1343" i="22"/>
  <c r="W1344" i="22"/>
  <c r="S1344" i="22"/>
  <c r="AJ1343" i="22"/>
  <c r="AI1344" i="22"/>
  <c r="AO1343" i="22"/>
  <c r="AA1343" i="22"/>
  <c r="AB1342" i="22"/>
  <c r="AG1342" i="22"/>
  <c r="K1344" i="22"/>
  <c r="Q1343" i="22"/>
  <c r="L1343" i="22"/>
  <c r="N1343" i="22"/>
  <c r="AE1341" i="22"/>
  <c r="AD1341" i="22"/>
  <c r="O1342" i="22"/>
  <c r="N1342" i="22"/>
  <c r="AM1342" i="22"/>
  <c r="AL1342" i="22"/>
  <c r="C1343" i="22"/>
  <c r="H1343" i="22"/>
  <c r="B1344" i="22"/>
  <c r="D1342" i="22"/>
  <c r="F1342" i="22"/>
  <c r="E1342" i="22"/>
  <c r="Y1344" i="22"/>
  <c r="W1345" i="22"/>
  <c r="S1345" i="22"/>
  <c r="T1344" i="22"/>
  <c r="V1344" i="22"/>
  <c r="AM1343" i="22"/>
  <c r="AL1343" i="22"/>
  <c r="AJ1344" i="22"/>
  <c r="AI1345" i="22"/>
  <c r="AO1344" i="22"/>
  <c r="L1344" i="22"/>
  <c r="K1345" i="22"/>
  <c r="Q1344" i="22"/>
  <c r="O1345" i="22"/>
  <c r="AD1342" i="22"/>
  <c r="AE1342" i="22"/>
  <c r="AA1344" i="22"/>
  <c r="AB1343" i="22"/>
  <c r="AG1343" i="22"/>
  <c r="H1344" i="22"/>
  <c r="C1344" i="22"/>
  <c r="B1345" i="22"/>
  <c r="F1343" i="22"/>
  <c r="E1343" i="22"/>
  <c r="D1343" i="22"/>
  <c r="Y1345" i="22"/>
  <c r="W1346" i="22"/>
  <c r="S1346" i="22"/>
  <c r="T1345" i="22"/>
  <c r="V1345" i="22"/>
  <c r="K1346" i="22"/>
  <c r="L1345" i="22"/>
  <c r="N1345" i="22"/>
  <c r="Q1345" i="22"/>
  <c r="AM1344" i="22"/>
  <c r="AL1344" i="22"/>
  <c r="AD1343" i="22"/>
  <c r="AE1343" i="22"/>
  <c r="O1344" i="22"/>
  <c r="N1344" i="22"/>
  <c r="AI1346" i="22"/>
  <c r="AJ1345" i="22"/>
  <c r="AO1345" i="22"/>
  <c r="AB1344" i="22"/>
  <c r="AG1344" i="22"/>
  <c r="AA1345" i="22"/>
  <c r="F1344" i="22"/>
  <c r="D1344" i="22"/>
  <c r="E1344" i="22"/>
  <c r="C1345" i="22"/>
  <c r="H1345" i="22"/>
  <c r="B1346" i="22"/>
  <c r="S1347" i="22"/>
  <c r="T1346" i="22"/>
  <c r="V1346" i="22"/>
  <c r="Y1346" i="22"/>
  <c r="W1347" i="22"/>
  <c r="AI1347" i="22"/>
  <c r="AJ1346" i="22"/>
  <c r="AO1346" i="22"/>
  <c r="AM1345" i="22"/>
  <c r="AL1345" i="22"/>
  <c r="AE1344" i="22"/>
  <c r="AD1344" i="22"/>
  <c r="AA1346" i="22"/>
  <c r="AB1345" i="22"/>
  <c r="AG1345" i="22"/>
  <c r="Q1346" i="22"/>
  <c r="O1347" i="22"/>
  <c r="L1346" i="22"/>
  <c r="K1347" i="22"/>
  <c r="C1346" i="22"/>
  <c r="B1347" i="22"/>
  <c r="H1346" i="22"/>
  <c r="F1345" i="22"/>
  <c r="E1345" i="22"/>
  <c r="D1345" i="22"/>
  <c r="T1347" i="22"/>
  <c r="V1347" i="22"/>
  <c r="S1348" i="22"/>
  <c r="Y1347" i="22"/>
  <c r="W1348" i="22"/>
  <c r="AE1345" i="22"/>
  <c r="AD1345" i="22"/>
  <c r="O1346" i="22"/>
  <c r="N1346" i="22"/>
  <c r="K1348" i="22"/>
  <c r="L1347" i="22"/>
  <c r="N1347" i="22"/>
  <c r="Q1347" i="22"/>
  <c r="AG1346" i="22"/>
  <c r="AB1346" i="22"/>
  <c r="AA1347" i="22"/>
  <c r="AM1346" i="22"/>
  <c r="AL1346" i="22"/>
  <c r="AJ1347" i="22"/>
  <c r="AI1348" i="22"/>
  <c r="AO1347" i="22"/>
  <c r="F1346" i="22"/>
  <c r="E1346" i="22"/>
  <c r="D1346" i="22"/>
  <c r="H1347" i="22"/>
  <c r="C1347" i="22"/>
  <c r="B1348" i="22"/>
  <c r="T1348" i="22"/>
  <c r="V1348" i="22"/>
  <c r="S1349" i="22"/>
  <c r="Y1348" i="22"/>
  <c r="W1349" i="22"/>
  <c r="AM1347" i="22"/>
  <c r="AL1347" i="22"/>
  <c r="AE1346" i="22"/>
  <c r="AD1346" i="22"/>
  <c r="AI1349" i="22"/>
  <c r="AJ1348" i="22"/>
  <c r="AO1348" i="22"/>
  <c r="AG1347" i="22"/>
  <c r="AA1348" i="22"/>
  <c r="AB1347" i="22"/>
  <c r="L1348" i="22"/>
  <c r="K1349" i="22"/>
  <c r="Q1348" i="22"/>
  <c r="O1349" i="22"/>
  <c r="F1347" i="22"/>
  <c r="D1347" i="22"/>
  <c r="E1347" i="22"/>
  <c r="H1348" i="22"/>
  <c r="C1348" i="22"/>
  <c r="B1349" i="22"/>
  <c r="Y1349" i="22"/>
  <c r="W1350" i="22"/>
  <c r="S1350" i="22"/>
  <c r="T1349" i="22"/>
  <c r="V1349" i="22"/>
  <c r="AG1348" i="22"/>
  <c r="AB1348" i="22"/>
  <c r="AA1349" i="22"/>
  <c r="AI1350" i="22"/>
  <c r="AJ1349" i="22"/>
  <c r="AO1349" i="22"/>
  <c r="O1348" i="22"/>
  <c r="N1348" i="22"/>
  <c r="K1350" i="22"/>
  <c r="Q1349" i="22"/>
  <c r="L1349" i="22"/>
  <c r="N1349" i="22"/>
  <c r="AE1347" i="22"/>
  <c r="AD1347" i="22"/>
  <c r="AM1348" i="22"/>
  <c r="AL1348" i="22"/>
  <c r="D1348" i="22"/>
  <c r="E1348" i="22"/>
  <c r="F1348" i="22"/>
  <c r="B1350" i="22"/>
  <c r="C1349" i="22"/>
  <c r="H1349" i="22"/>
  <c r="Y1350" i="22"/>
  <c r="W1351" i="22"/>
  <c r="S1351" i="22"/>
  <c r="T1350" i="22"/>
  <c r="V1350" i="22"/>
  <c r="Q1350" i="22"/>
  <c r="O1351" i="22"/>
  <c r="K1351" i="22"/>
  <c r="L1350" i="22"/>
  <c r="AM1349" i="22"/>
  <c r="AL1349" i="22"/>
  <c r="AE1348" i="22"/>
  <c r="AD1348" i="22"/>
  <c r="AJ1350" i="22"/>
  <c r="AI1351" i="22"/>
  <c r="AO1350" i="22"/>
  <c r="AG1349" i="22"/>
  <c r="AA1350" i="22"/>
  <c r="AB1349" i="22"/>
  <c r="D1349" i="22"/>
  <c r="E1349" i="22"/>
  <c r="F1349" i="22"/>
  <c r="B1351" i="22"/>
  <c r="H1350" i="22"/>
  <c r="C1350" i="22"/>
  <c r="T1351" i="22"/>
  <c r="V1351" i="22"/>
  <c r="S1352" i="22"/>
  <c r="Y1351" i="22"/>
  <c r="W1352" i="22"/>
  <c r="K1352" i="22"/>
  <c r="Q1351" i="22"/>
  <c r="L1351" i="22"/>
  <c r="N1351" i="22"/>
  <c r="AG1350" i="22"/>
  <c r="AA1351" i="22"/>
  <c r="AB1350" i="22"/>
  <c r="O1350" i="22"/>
  <c r="N1350" i="22"/>
  <c r="AM1350" i="22"/>
  <c r="AL1350" i="22"/>
  <c r="AD1349" i="22"/>
  <c r="AE1349" i="22"/>
  <c r="AJ1351" i="22"/>
  <c r="AI1352" i="22"/>
  <c r="AO1351" i="22"/>
  <c r="D1350" i="22"/>
  <c r="F1350" i="22"/>
  <c r="E1350" i="22"/>
  <c r="C1351" i="22"/>
  <c r="H1351" i="22"/>
  <c r="B1352" i="22"/>
  <c r="T1352" i="22"/>
  <c r="V1352" i="22"/>
  <c r="S1353" i="22"/>
  <c r="Y1352" i="22"/>
  <c r="W1353" i="22"/>
  <c r="AA1352" i="22"/>
  <c r="AG1351" i="22"/>
  <c r="AB1351" i="22"/>
  <c r="L1352" i="22"/>
  <c r="K1353" i="22"/>
  <c r="Q1352" i="22"/>
  <c r="O1353" i="22"/>
  <c r="AM1351" i="22"/>
  <c r="AL1351" i="22"/>
  <c r="AD1350" i="22"/>
  <c r="AE1350" i="22"/>
  <c r="AJ1352" i="22"/>
  <c r="AI1353" i="22"/>
  <c r="AO1352" i="22"/>
  <c r="H1352" i="22"/>
  <c r="C1352" i="22"/>
  <c r="B1353" i="22"/>
  <c r="F1351" i="22"/>
  <c r="E1351" i="22"/>
  <c r="D1351" i="22"/>
  <c r="Y1353" i="22"/>
  <c r="W1354" i="22"/>
  <c r="T1353" i="22"/>
  <c r="V1353" i="22"/>
  <c r="S1354" i="22"/>
  <c r="AE1351" i="22"/>
  <c r="AD1351" i="22"/>
  <c r="O1352" i="22"/>
  <c r="N1352" i="22"/>
  <c r="AI1354" i="22"/>
  <c r="AJ1353" i="22"/>
  <c r="AO1353" i="22"/>
  <c r="AM1352" i="22"/>
  <c r="AL1352" i="22"/>
  <c r="K1354" i="22"/>
  <c r="Q1353" i="22"/>
  <c r="L1353" i="22"/>
  <c r="N1353" i="22"/>
  <c r="AB1352" i="22"/>
  <c r="AA1353" i="22"/>
  <c r="AG1352" i="22"/>
  <c r="E1352" i="22"/>
  <c r="D1352" i="22"/>
  <c r="F1352" i="22"/>
  <c r="H1353" i="22"/>
  <c r="B1354" i="22"/>
  <c r="C1353" i="22"/>
  <c r="Y1354" i="22"/>
  <c r="W1355" i="22"/>
  <c r="T1354" i="22"/>
  <c r="V1354" i="22"/>
  <c r="S1355" i="22"/>
  <c r="AI1355" i="22"/>
  <c r="AJ1354" i="22"/>
  <c r="AO1354" i="22"/>
  <c r="AD1352" i="22"/>
  <c r="AE1352" i="22"/>
  <c r="Q1354" i="22"/>
  <c r="O1355" i="22"/>
  <c r="K1355" i="22"/>
  <c r="L1354" i="22"/>
  <c r="AM1353" i="22"/>
  <c r="AL1353" i="22"/>
  <c r="AG1353" i="22"/>
  <c r="AB1353" i="22"/>
  <c r="AA1354" i="22"/>
  <c r="C1354" i="22"/>
  <c r="H1354" i="22"/>
  <c r="B1355" i="22"/>
  <c r="F1353" i="22"/>
  <c r="D1353" i="22"/>
  <c r="E1353" i="22"/>
  <c r="S1356" i="22"/>
  <c r="T1355" i="22"/>
  <c r="V1355" i="22"/>
  <c r="Y1355" i="22"/>
  <c r="W1356" i="22"/>
  <c r="AJ1355" i="22"/>
  <c r="AI1356" i="22"/>
  <c r="AO1355" i="22"/>
  <c r="AB1354" i="22"/>
  <c r="AA1355" i="22"/>
  <c r="AG1354" i="22"/>
  <c r="AM1354" i="22"/>
  <c r="AL1354" i="22"/>
  <c r="O1354" i="22"/>
  <c r="N1354" i="22"/>
  <c r="AD1353" i="22"/>
  <c r="AE1353" i="22"/>
  <c r="K1356" i="22"/>
  <c r="L1355" i="22"/>
  <c r="N1355" i="22"/>
  <c r="Q1355" i="22"/>
  <c r="F1354" i="22"/>
  <c r="D1354" i="22"/>
  <c r="E1354" i="22"/>
  <c r="C1355" i="22"/>
  <c r="H1355" i="22"/>
  <c r="B1356" i="22"/>
  <c r="Y1356" i="22"/>
  <c r="W1357" i="22"/>
  <c r="S1357" i="22"/>
  <c r="T1356" i="22"/>
  <c r="V1356" i="22"/>
  <c r="AI1357" i="22"/>
  <c r="AJ1356" i="22"/>
  <c r="AO1356" i="22"/>
  <c r="AM1355" i="22"/>
  <c r="AL1355" i="22"/>
  <c r="L1356" i="22"/>
  <c r="K1357" i="22"/>
  <c r="Q1356" i="22"/>
  <c r="O1357" i="22"/>
  <c r="AA1356" i="22"/>
  <c r="AB1355" i="22"/>
  <c r="AG1355" i="22"/>
  <c r="AE1354" i="22"/>
  <c r="AD1354" i="22"/>
  <c r="B1357" i="22"/>
  <c r="C1356" i="22"/>
  <c r="H1356" i="22"/>
  <c r="F1355" i="22"/>
  <c r="D1355" i="22"/>
  <c r="E1355" i="22"/>
  <c r="Y1357" i="22"/>
  <c r="W1358" i="22"/>
  <c r="T1357" i="22"/>
  <c r="V1357" i="22"/>
  <c r="S1358" i="22"/>
  <c r="AI1358" i="22"/>
  <c r="AJ1357" i="22"/>
  <c r="AO1357" i="22"/>
  <c r="K1358" i="22"/>
  <c r="L1357" i="22"/>
  <c r="N1357" i="22"/>
  <c r="Q1357" i="22"/>
  <c r="AM1356" i="22"/>
  <c r="AL1356" i="22"/>
  <c r="AB1356" i="22"/>
  <c r="AA1357" i="22"/>
  <c r="AG1356" i="22"/>
  <c r="O1356" i="22"/>
  <c r="N1356" i="22"/>
  <c r="AD1355" i="22"/>
  <c r="AE1355" i="22"/>
  <c r="C1357" i="22"/>
  <c r="H1357" i="22"/>
  <c r="B1358" i="22"/>
  <c r="F1356" i="22"/>
  <c r="D1356" i="22"/>
  <c r="E1356" i="22"/>
  <c r="T1358" i="22"/>
  <c r="V1358" i="22"/>
  <c r="S1359" i="22"/>
  <c r="Y1358" i="22"/>
  <c r="W1359" i="22"/>
  <c r="AM1357" i="22"/>
  <c r="AL1357" i="22"/>
  <c r="AJ1358" i="22"/>
  <c r="AI1359" i="22"/>
  <c r="AO1358" i="22"/>
  <c r="AD1356" i="22"/>
  <c r="AE1356" i="22"/>
  <c r="AA1358" i="22"/>
  <c r="AG1357" i="22"/>
  <c r="AB1357" i="22"/>
  <c r="Q1358" i="22"/>
  <c r="O1359" i="22"/>
  <c r="K1359" i="22"/>
  <c r="L1358" i="22"/>
  <c r="F1357" i="22"/>
  <c r="E1357" i="22"/>
  <c r="D1357" i="22"/>
  <c r="B1359" i="22"/>
  <c r="C1358" i="22"/>
  <c r="H1358" i="22"/>
  <c r="S1360" i="22"/>
  <c r="T1359" i="22"/>
  <c r="V1359" i="22"/>
  <c r="Y1359" i="22"/>
  <c r="W1360" i="22"/>
  <c r="K1360" i="22"/>
  <c r="L1359" i="22"/>
  <c r="N1359" i="22"/>
  <c r="Q1359" i="22"/>
  <c r="O1358" i="22"/>
  <c r="N1358" i="22"/>
  <c r="AA1359" i="22"/>
  <c r="AB1358" i="22"/>
  <c r="AG1358" i="22"/>
  <c r="AM1358" i="22"/>
  <c r="AL1358" i="22"/>
  <c r="AJ1359" i="22"/>
  <c r="AI1360" i="22"/>
  <c r="AO1359" i="22"/>
  <c r="AD1357" i="22"/>
  <c r="AE1357" i="22"/>
  <c r="F1358" i="22"/>
  <c r="D1358" i="22"/>
  <c r="E1358" i="22"/>
  <c r="B1360" i="22"/>
  <c r="H1359" i="22"/>
  <c r="C1359" i="22"/>
  <c r="T1360" i="22"/>
  <c r="V1360" i="22"/>
  <c r="S1361" i="22"/>
  <c r="Y1360" i="22"/>
  <c r="W1361" i="22"/>
  <c r="AM1359" i="22"/>
  <c r="AL1359" i="22"/>
  <c r="AG1359" i="22"/>
  <c r="AA1360" i="22"/>
  <c r="AB1359" i="22"/>
  <c r="L1360" i="22"/>
  <c r="K1361" i="22"/>
  <c r="Q1360" i="22"/>
  <c r="O1361" i="22"/>
  <c r="AJ1360" i="22"/>
  <c r="AI1361" i="22"/>
  <c r="AO1360" i="22"/>
  <c r="AE1358" i="22"/>
  <c r="AD1358" i="22"/>
  <c r="F1359" i="22"/>
  <c r="D1359" i="22"/>
  <c r="E1359" i="22"/>
  <c r="H1360" i="22"/>
  <c r="B1361" i="22"/>
  <c r="C1360" i="22"/>
  <c r="S1362" i="22"/>
  <c r="T1361" i="22"/>
  <c r="V1361" i="22"/>
  <c r="Y1361" i="22"/>
  <c r="W1362" i="22"/>
  <c r="K1362" i="22"/>
  <c r="Q1361" i="22"/>
  <c r="L1361" i="22"/>
  <c r="N1361" i="22"/>
  <c r="AI1362" i="22"/>
  <c r="AJ1361" i="22"/>
  <c r="AO1361" i="22"/>
  <c r="O1360" i="22"/>
  <c r="N1360" i="22"/>
  <c r="AG1360" i="22"/>
  <c r="AA1361" i="22"/>
  <c r="AB1360" i="22"/>
  <c r="AM1360" i="22"/>
  <c r="AL1360" i="22"/>
  <c r="AD1359" i="22"/>
  <c r="AE1359" i="22"/>
  <c r="B1362" i="22"/>
  <c r="C1361" i="22"/>
  <c r="H1361" i="22"/>
  <c r="D1360" i="22"/>
  <c r="F1360" i="22"/>
  <c r="E1360" i="22"/>
  <c r="T1362" i="22"/>
  <c r="V1362" i="22"/>
  <c r="Y1362" i="22"/>
  <c r="W1363" i="22"/>
  <c r="S1363" i="22"/>
  <c r="AE1360" i="22"/>
  <c r="AD1360" i="22"/>
  <c r="AM1361" i="22"/>
  <c r="AL1361" i="22"/>
  <c r="Q1362" i="22"/>
  <c r="O1363" i="22"/>
  <c r="L1362" i="22"/>
  <c r="K1363" i="22"/>
  <c r="AG1361" i="22"/>
  <c r="AA1362" i="22"/>
  <c r="AB1361" i="22"/>
  <c r="AI1363" i="22"/>
  <c r="AJ1362" i="22"/>
  <c r="AO1362" i="22"/>
  <c r="H1362" i="22"/>
  <c r="C1362" i="22"/>
  <c r="B1363" i="22"/>
  <c r="E1361" i="22"/>
  <c r="F1361" i="22"/>
  <c r="D1361" i="22"/>
  <c r="S1364" i="22"/>
  <c r="T1363" i="22"/>
  <c r="V1363" i="22"/>
  <c r="Y1363" i="22"/>
  <c r="W1364" i="22"/>
  <c r="AG1362" i="22"/>
  <c r="AA1363" i="22"/>
  <c r="AB1362" i="22"/>
  <c r="O1362" i="22"/>
  <c r="N1362" i="22"/>
  <c r="AM1362" i="22"/>
  <c r="AL1362" i="22"/>
  <c r="AE1361" i="22"/>
  <c r="AD1361" i="22"/>
  <c r="K1364" i="22"/>
  <c r="L1363" i="22"/>
  <c r="N1363" i="22"/>
  <c r="Q1363" i="22"/>
  <c r="AJ1363" i="22"/>
  <c r="AI1364" i="22"/>
  <c r="AO1363" i="22"/>
  <c r="E1362" i="22"/>
  <c r="D1362" i="22"/>
  <c r="F1362" i="22"/>
  <c r="B1364" i="22"/>
  <c r="H1363" i="22"/>
  <c r="C1363" i="22"/>
  <c r="Y1364" i="22"/>
  <c r="W1365" i="22"/>
  <c r="T1364" i="22"/>
  <c r="V1364" i="22"/>
  <c r="S1365" i="22"/>
  <c r="AG1363" i="22"/>
  <c r="AA1364" i="22"/>
  <c r="AB1363" i="22"/>
  <c r="AM1363" i="22"/>
  <c r="AL1363" i="22"/>
  <c r="AD1362" i="22"/>
  <c r="AE1362" i="22"/>
  <c r="AI1365" i="22"/>
  <c r="AJ1364" i="22"/>
  <c r="AO1364" i="22"/>
  <c r="L1364" i="22"/>
  <c r="K1365" i="22"/>
  <c r="Q1364" i="22"/>
  <c r="O1365" i="22"/>
  <c r="E1363" i="22"/>
  <c r="D1363" i="22"/>
  <c r="F1363" i="22"/>
  <c r="H1364" i="22"/>
  <c r="B1365" i="22"/>
  <c r="C1364" i="22"/>
  <c r="S1366" i="22"/>
  <c r="Y1365" i="22"/>
  <c r="W1366" i="22"/>
  <c r="T1365" i="22"/>
  <c r="V1365" i="22"/>
  <c r="O1364" i="22"/>
  <c r="N1364" i="22"/>
  <c r="AI1366" i="22"/>
  <c r="AJ1365" i="22"/>
  <c r="AO1365" i="22"/>
  <c r="AB1364" i="22"/>
  <c r="AG1364" i="22"/>
  <c r="AA1365" i="22"/>
  <c r="AM1364" i="22"/>
  <c r="AL1364" i="22"/>
  <c r="AD1363" i="22"/>
  <c r="AE1363" i="22"/>
  <c r="K1366" i="22"/>
  <c r="L1365" i="22"/>
  <c r="N1365" i="22"/>
  <c r="Q1365" i="22"/>
  <c r="D1364" i="22"/>
  <c r="E1364" i="22"/>
  <c r="F1364" i="22"/>
  <c r="B1366" i="22"/>
  <c r="H1365" i="22"/>
  <c r="C1365" i="22"/>
  <c r="S1367" i="22"/>
  <c r="T1366" i="22"/>
  <c r="V1366" i="22"/>
  <c r="Y1366" i="22"/>
  <c r="W1367" i="22"/>
  <c r="AE1364" i="22"/>
  <c r="AD1364" i="22"/>
  <c r="AJ1366" i="22"/>
  <c r="AI1367" i="22"/>
  <c r="AO1366" i="22"/>
  <c r="Q1366" i="22"/>
  <c r="O1367" i="22"/>
  <c r="K1367" i="22"/>
  <c r="L1366" i="22"/>
  <c r="AA1366" i="22"/>
  <c r="AB1365" i="22"/>
  <c r="AG1365" i="22"/>
  <c r="AM1365" i="22"/>
  <c r="AL1365" i="22"/>
  <c r="E1365" i="22"/>
  <c r="F1365" i="22"/>
  <c r="D1365" i="22"/>
  <c r="C1366" i="22"/>
  <c r="H1366" i="22"/>
  <c r="B1367" i="22"/>
  <c r="S1368" i="22"/>
  <c r="Y1367" i="22"/>
  <c r="W1368" i="22"/>
  <c r="T1367" i="22"/>
  <c r="V1367" i="22"/>
  <c r="O1366" i="22"/>
  <c r="N1366" i="22"/>
  <c r="AG1366" i="22"/>
  <c r="AB1366" i="22"/>
  <c r="AA1367" i="22"/>
  <c r="AM1366" i="22"/>
  <c r="AL1366" i="22"/>
  <c r="AD1365" i="22"/>
  <c r="AE1365" i="22"/>
  <c r="AJ1367" i="22"/>
  <c r="AI1368" i="22"/>
  <c r="AO1367" i="22"/>
  <c r="K1368" i="22"/>
  <c r="L1367" i="22"/>
  <c r="N1367" i="22"/>
  <c r="Q1367" i="22"/>
  <c r="C1367" i="22"/>
  <c r="H1367" i="22"/>
  <c r="B1368" i="22"/>
  <c r="E1366" i="22"/>
  <c r="F1366" i="22"/>
  <c r="D1366" i="22"/>
  <c r="Y1368" i="22"/>
  <c r="W1369" i="22"/>
  <c r="T1368" i="22"/>
  <c r="V1368" i="22"/>
  <c r="S1369" i="22"/>
  <c r="AJ1368" i="22"/>
  <c r="AI1369" i="22"/>
  <c r="AO1368" i="22"/>
  <c r="L1368" i="22"/>
  <c r="K1369" i="22"/>
  <c r="Q1368" i="22"/>
  <c r="O1369" i="22"/>
  <c r="AD1366" i="22"/>
  <c r="AE1366" i="22"/>
  <c r="AM1367" i="22"/>
  <c r="AL1367" i="22"/>
  <c r="AB1367" i="22"/>
  <c r="AG1367" i="22"/>
  <c r="AA1368" i="22"/>
  <c r="C1368" i="22"/>
  <c r="H1368" i="22"/>
  <c r="B1369" i="22"/>
  <c r="E1367" i="22"/>
  <c r="D1367" i="22"/>
  <c r="F1367" i="22"/>
  <c r="T1369" i="22"/>
  <c r="V1369" i="22"/>
  <c r="Y1369" i="22"/>
  <c r="W1370" i="22"/>
  <c r="S1370" i="22"/>
  <c r="AM1368" i="22"/>
  <c r="AL1368" i="22"/>
  <c r="AI1370" i="22"/>
  <c r="AJ1369" i="22"/>
  <c r="AO1369" i="22"/>
  <c r="AG1368" i="22"/>
  <c r="AA1369" i="22"/>
  <c r="AB1368" i="22"/>
  <c r="O1368" i="22"/>
  <c r="N1368" i="22"/>
  <c r="AD1367" i="22"/>
  <c r="AE1367" i="22"/>
  <c r="K1370" i="22"/>
  <c r="L1369" i="22"/>
  <c r="N1369" i="22"/>
  <c r="Q1369" i="22"/>
  <c r="B1370" i="22"/>
  <c r="H1369" i="22"/>
  <c r="C1369" i="22"/>
  <c r="F1368" i="22"/>
  <c r="E1368" i="22"/>
  <c r="D1368" i="22"/>
  <c r="S1371" i="22"/>
  <c r="T1370" i="22"/>
  <c r="V1370" i="22"/>
  <c r="Y1370" i="22"/>
  <c r="W1371" i="22"/>
  <c r="Q1370" i="22"/>
  <c r="O1371" i="22"/>
  <c r="K1371" i="22"/>
  <c r="L1370" i="22"/>
  <c r="AE1368" i="22"/>
  <c r="AD1368" i="22"/>
  <c r="AI1371" i="22"/>
  <c r="AJ1370" i="22"/>
  <c r="AO1370" i="22"/>
  <c r="AG1369" i="22"/>
  <c r="AB1369" i="22"/>
  <c r="AA1370" i="22"/>
  <c r="AM1369" i="22"/>
  <c r="AL1369" i="22"/>
  <c r="H1370" i="22"/>
  <c r="C1370" i="22"/>
  <c r="B1371" i="22"/>
  <c r="F1369" i="22"/>
  <c r="E1369" i="22"/>
  <c r="D1369" i="22"/>
  <c r="Y1371" i="22"/>
  <c r="W1372" i="22"/>
  <c r="T1371" i="22"/>
  <c r="V1371" i="22"/>
  <c r="S1372" i="22"/>
  <c r="AM1370" i="22"/>
  <c r="AL1370" i="22"/>
  <c r="K1372" i="22"/>
  <c r="L1371" i="22"/>
  <c r="N1371" i="22"/>
  <c r="Q1371" i="22"/>
  <c r="O1370" i="22"/>
  <c r="N1370" i="22"/>
  <c r="AA1371" i="22"/>
  <c r="AB1370" i="22"/>
  <c r="AG1370" i="22"/>
  <c r="AE1369" i="22"/>
  <c r="AD1369" i="22"/>
  <c r="AJ1371" i="22"/>
  <c r="AI1372" i="22"/>
  <c r="AO1371" i="22"/>
  <c r="F1370" i="22"/>
  <c r="D1370" i="22"/>
  <c r="E1370" i="22"/>
  <c r="B1372" i="22"/>
  <c r="C1371" i="22"/>
  <c r="H1371" i="22"/>
  <c r="Y1372" i="22"/>
  <c r="W1373" i="22"/>
  <c r="S1373" i="22"/>
  <c r="T1372" i="22"/>
  <c r="V1372" i="22"/>
  <c r="AA1372" i="22"/>
  <c r="AB1371" i="22"/>
  <c r="AG1371" i="22"/>
  <c r="AM1371" i="22"/>
  <c r="AL1371" i="22"/>
  <c r="L1372" i="22"/>
  <c r="K1373" i="22"/>
  <c r="Q1372" i="22"/>
  <c r="O1373" i="22"/>
  <c r="AE1370" i="22"/>
  <c r="AD1370" i="22"/>
  <c r="AI1373" i="22"/>
  <c r="AJ1372" i="22"/>
  <c r="AO1372" i="22"/>
  <c r="E1371" i="22"/>
  <c r="F1371" i="22"/>
  <c r="D1371" i="22"/>
  <c r="B1373" i="22"/>
  <c r="C1372" i="22"/>
  <c r="H1372" i="22"/>
  <c r="T1373" i="22"/>
  <c r="V1373" i="22"/>
  <c r="S1374" i="22"/>
  <c r="Y1373" i="22"/>
  <c r="W1374" i="22"/>
  <c r="K1374" i="22"/>
  <c r="L1373" i="22"/>
  <c r="N1373" i="22"/>
  <c r="Q1373" i="22"/>
  <c r="AD1371" i="22"/>
  <c r="AE1371" i="22"/>
  <c r="O1372" i="22"/>
  <c r="N1372" i="22"/>
  <c r="AI1374" i="22"/>
  <c r="AJ1373" i="22"/>
  <c r="AO1373" i="22"/>
  <c r="AB1372" i="22"/>
  <c r="AG1372" i="22"/>
  <c r="AA1373" i="22"/>
  <c r="AM1372" i="22"/>
  <c r="AL1372" i="22"/>
  <c r="E1372" i="22"/>
  <c r="F1372" i="22"/>
  <c r="D1372" i="22"/>
  <c r="B1374" i="22"/>
  <c r="C1373" i="22"/>
  <c r="H1373" i="22"/>
  <c r="Y1374" i="22"/>
  <c r="W1375" i="22"/>
  <c r="S1375" i="22"/>
  <c r="T1374" i="22"/>
  <c r="V1374" i="22"/>
  <c r="AJ1374" i="22"/>
  <c r="AI1375" i="22"/>
  <c r="AO1374" i="22"/>
  <c r="AE1372" i="22"/>
  <c r="AD1372" i="22"/>
  <c r="AA1374" i="22"/>
  <c r="AB1373" i="22"/>
  <c r="AG1373" i="22"/>
  <c r="AM1373" i="22"/>
  <c r="AL1373" i="22"/>
  <c r="Q1374" i="22"/>
  <c r="O1375" i="22"/>
  <c r="K1375" i="22"/>
  <c r="L1374" i="22"/>
  <c r="E1373" i="22"/>
  <c r="F1373" i="22"/>
  <c r="D1373" i="22"/>
  <c r="B1375" i="22"/>
  <c r="H1374" i="22"/>
  <c r="C1374" i="22"/>
  <c r="S1376" i="22"/>
  <c r="T1375" i="22"/>
  <c r="V1375" i="22"/>
  <c r="Y1375" i="22"/>
  <c r="W1376" i="22"/>
  <c r="AG1374" i="22"/>
  <c r="AB1374" i="22"/>
  <c r="AA1375" i="22"/>
  <c r="AM1374" i="22"/>
  <c r="AL1374" i="22"/>
  <c r="K1376" i="22"/>
  <c r="L1375" i="22"/>
  <c r="N1375" i="22"/>
  <c r="Q1375" i="22"/>
  <c r="AE1373" i="22"/>
  <c r="AD1373" i="22"/>
  <c r="AJ1375" i="22"/>
  <c r="AI1376" i="22"/>
  <c r="AO1375" i="22"/>
  <c r="O1374" i="22"/>
  <c r="N1374" i="22"/>
  <c r="F1374" i="22"/>
  <c r="D1374" i="22"/>
  <c r="E1374" i="22"/>
  <c r="B1376" i="22"/>
  <c r="C1375" i="22"/>
  <c r="H1375" i="22"/>
  <c r="T1376" i="22"/>
  <c r="V1376" i="22"/>
  <c r="S1377" i="22"/>
  <c r="Y1376" i="22"/>
  <c r="W1377" i="22"/>
  <c r="L1376" i="22"/>
  <c r="K1377" i="22"/>
  <c r="Q1376" i="22"/>
  <c r="O1377" i="22"/>
  <c r="AM1375" i="22"/>
  <c r="AL1375" i="22"/>
  <c r="AD1374" i="22"/>
  <c r="AE1374" i="22"/>
  <c r="AJ1376" i="22"/>
  <c r="AI1377" i="22"/>
  <c r="AO1376" i="22"/>
  <c r="AA1376" i="22"/>
  <c r="AB1375" i="22"/>
  <c r="AG1375" i="22"/>
  <c r="F1375" i="22"/>
  <c r="D1375" i="22"/>
  <c r="E1375" i="22"/>
  <c r="H1376" i="22"/>
  <c r="C1376" i="22"/>
  <c r="B1377" i="22"/>
  <c r="T1377" i="22"/>
  <c r="V1377" i="22"/>
  <c r="Y1377" i="22"/>
  <c r="W1378" i="22"/>
  <c r="S1378" i="22"/>
  <c r="O1376" i="22"/>
  <c r="N1376" i="22"/>
  <c r="AD1375" i="22"/>
  <c r="AE1375" i="22"/>
  <c r="AM1376" i="22"/>
  <c r="AL1376" i="22"/>
  <c r="K1378" i="22"/>
  <c r="L1377" i="22"/>
  <c r="N1377" i="22"/>
  <c r="Q1377" i="22"/>
  <c r="AI1378" i="22"/>
  <c r="AJ1377" i="22"/>
  <c r="AO1377" i="22"/>
  <c r="AA1377" i="22"/>
  <c r="AG1376" i="22"/>
  <c r="AB1376" i="22"/>
  <c r="B1378" i="22"/>
  <c r="H1377" i="22"/>
  <c r="C1377" i="22"/>
  <c r="E1376" i="22"/>
  <c r="F1376" i="22"/>
  <c r="D1376" i="22"/>
  <c r="Y1378" i="22"/>
  <c r="W1379" i="22"/>
  <c r="T1378" i="22"/>
  <c r="V1378" i="22"/>
  <c r="S1379" i="22"/>
  <c r="AE1376" i="22"/>
  <c r="AD1376" i="22"/>
  <c r="Q1378" i="22"/>
  <c r="O1379" i="22"/>
  <c r="L1378" i="22"/>
  <c r="K1379" i="22"/>
  <c r="AA1378" i="22"/>
  <c r="AG1377" i="22"/>
  <c r="AB1377" i="22"/>
  <c r="AM1377" i="22"/>
  <c r="AL1377" i="22"/>
  <c r="AI1379" i="22"/>
  <c r="AJ1378" i="22"/>
  <c r="AO1378" i="22"/>
  <c r="B1379" i="22"/>
  <c r="H1378" i="22"/>
  <c r="C1378" i="22"/>
  <c r="D1377" i="22"/>
  <c r="F1377" i="22"/>
  <c r="E1377" i="22"/>
  <c r="Y1379" i="22"/>
  <c r="W1380" i="22"/>
  <c r="T1379" i="22"/>
  <c r="V1379" i="22"/>
  <c r="S1380" i="22"/>
  <c r="AB1378" i="22"/>
  <c r="AG1378" i="22"/>
  <c r="AA1379" i="22"/>
  <c r="AE1377" i="22"/>
  <c r="AD1377" i="22"/>
  <c r="O1378" i="22"/>
  <c r="N1378" i="22"/>
  <c r="AM1378" i="22"/>
  <c r="AL1378" i="22"/>
  <c r="AJ1379" i="22"/>
  <c r="AI1380" i="22"/>
  <c r="AO1379" i="22"/>
  <c r="K1380" i="22"/>
  <c r="L1379" i="22"/>
  <c r="N1379" i="22"/>
  <c r="Q1379" i="22"/>
  <c r="B1380" i="22"/>
  <c r="H1379" i="22"/>
  <c r="C1379" i="22"/>
  <c r="F1378" i="22"/>
  <c r="D1378" i="22"/>
  <c r="E1378" i="22"/>
  <c r="S1381" i="22"/>
  <c r="Y1380" i="22"/>
  <c r="W1381" i="22"/>
  <c r="T1380" i="22"/>
  <c r="V1380" i="22"/>
  <c r="AM1379" i="22"/>
  <c r="AL1379" i="22"/>
  <c r="AI1381" i="22"/>
  <c r="AJ1380" i="22"/>
  <c r="AO1380" i="22"/>
  <c r="AB1379" i="22"/>
  <c r="AA1380" i="22"/>
  <c r="AG1379" i="22"/>
  <c r="L1380" i="22"/>
  <c r="K1381" i="22"/>
  <c r="Q1380" i="22"/>
  <c r="O1381" i="22"/>
  <c r="AD1378" i="22"/>
  <c r="AE1378" i="22"/>
  <c r="H1380" i="22"/>
  <c r="C1380" i="22"/>
  <c r="B1381" i="22"/>
  <c r="D1379" i="22"/>
  <c r="F1379" i="22"/>
  <c r="E1379" i="22"/>
  <c r="Y1381" i="22"/>
  <c r="W1382" i="22"/>
  <c r="S1382" i="22"/>
  <c r="T1381" i="22"/>
  <c r="V1381" i="22"/>
  <c r="O1380" i="22"/>
  <c r="N1380" i="22"/>
  <c r="AM1380" i="22"/>
  <c r="AL1380" i="22"/>
  <c r="AI1382" i="22"/>
  <c r="AJ1381" i="22"/>
  <c r="AO1381" i="22"/>
  <c r="K1382" i="22"/>
  <c r="Q1381" i="22"/>
  <c r="L1381" i="22"/>
  <c r="N1381" i="22"/>
  <c r="AB1380" i="22"/>
  <c r="AG1380" i="22"/>
  <c r="AA1381" i="22"/>
  <c r="AE1379" i="22"/>
  <c r="AD1379" i="22"/>
  <c r="F1380" i="22"/>
  <c r="E1380" i="22"/>
  <c r="D1380" i="22"/>
  <c r="C1381" i="22"/>
  <c r="H1381" i="22"/>
  <c r="B1382" i="22"/>
  <c r="Y1382" i="22"/>
  <c r="W1383" i="22"/>
  <c r="S1383" i="22"/>
  <c r="T1382" i="22"/>
  <c r="V1382" i="22"/>
  <c r="AD1380" i="22"/>
  <c r="AE1380" i="22"/>
  <c r="AM1381" i="22"/>
  <c r="AL1381" i="22"/>
  <c r="AA1382" i="22"/>
  <c r="AB1381" i="22"/>
  <c r="AG1381" i="22"/>
  <c r="Q1382" i="22"/>
  <c r="O1383" i="22"/>
  <c r="K1383" i="22"/>
  <c r="L1382" i="22"/>
  <c r="AJ1382" i="22"/>
  <c r="AI1383" i="22"/>
  <c r="AO1382" i="22"/>
  <c r="C1382" i="22"/>
  <c r="B1383" i="22"/>
  <c r="H1382" i="22"/>
  <c r="E1381" i="22"/>
  <c r="F1381" i="22"/>
  <c r="D1381" i="22"/>
  <c r="T1383" i="22"/>
  <c r="V1383" i="22"/>
  <c r="S1384" i="22"/>
  <c r="Y1383" i="22"/>
  <c r="W1384" i="22"/>
  <c r="AD1381" i="22"/>
  <c r="AE1381" i="22"/>
  <c r="AJ1383" i="22"/>
  <c r="AI1384" i="22"/>
  <c r="AO1383" i="22"/>
  <c r="O1382" i="22"/>
  <c r="N1382" i="22"/>
  <c r="AM1382" i="22"/>
  <c r="AL1382" i="22"/>
  <c r="K1384" i="22"/>
  <c r="L1383" i="22"/>
  <c r="N1383" i="22"/>
  <c r="Q1383" i="22"/>
  <c r="AG1382" i="22"/>
  <c r="AA1383" i="22"/>
  <c r="AB1382" i="22"/>
  <c r="E1382" i="22"/>
  <c r="D1382" i="22"/>
  <c r="F1382" i="22"/>
  <c r="B1384" i="22"/>
  <c r="C1383" i="22"/>
  <c r="H1383" i="22"/>
  <c r="Y1384" i="22"/>
  <c r="W1385" i="22"/>
  <c r="T1384" i="22"/>
  <c r="V1384" i="22"/>
  <c r="S1385" i="22"/>
  <c r="AM1383" i="22"/>
  <c r="AL1383" i="22"/>
  <c r="AG1383" i="22"/>
  <c r="AA1384" i="22"/>
  <c r="AB1383" i="22"/>
  <c r="L1384" i="22"/>
  <c r="K1385" i="22"/>
  <c r="Q1384" i="22"/>
  <c r="O1385" i="22"/>
  <c r="AJ1384" i="22"/>
  <c r="AI1385" i="22"/>
  <c r="AO1384" i="22"/>
  <c r="AD1382" i="22"/>
  <c r="AE1382" i="22"/>
  <c r="F1383" i="22"/>
  <c r="D1383" i="22"/>
  <c r="E1383" i="22"/>
  <c r="B1385" i="22"/>
  <c r="H1384" i="22"/>
  <c r="C1384" i="22"/>
  <c r="T1385" i="22"/>
  <c r="V1385" i="22"/>
  <c r="Y1385" i="22"/>
  <c r="W1386" i="22"/>
  <c r="S1386" i="22"/>
  <c r="O1384" i="22"/>
  <c r="N1384" i="22"/>
  <c r="K1386" i="22"/>
  <c r="L1385" i="22"/>
  <c r="N1385" i="22"/>
  <c r="Q1385" i="22"/>
  <c r="AM1384" i="22"/>
  <c r="AL1384" i="22"/>
  <c r="AG1384" i="22"/>
  <c r="AB1384" i="22"/>
  <c r="AA1385" i="22"/>
  <c r="AI1386" i="22"/>
  <c r="AJ1385" i="22"/>
  <c r="AO1385" i="22"/>
  <c r="AE1383" i="22"/>
  <c r="AD1383" i="22"/>
  <c r="F1384" i="22"/>
  <c r="D1384" i="22"/>
  <c r="E1384" i="22"/>
  <c r="H1385" i="22"/>
  <c r="B1386" i="22"/>
  <c r="C1385" i="22"/>
  <c r="S1387" i="22"/>
  <c r="Y1386" i="22"/>
  <c r="W1387" i="22"/>
  <c r="T1386" i="22"/>
  <c r="V1386" i="22"/>
  <c r="Q1386" i="22"/>
  <c r="O1387" i="22"/>
  <c r="K1387" i="22"/>
  <c r="L1386" i="22"/>
  <c r="AE1384" i="22"/>
  <c r="AD1384" i="22"/>
  <c r="AM1385" i="22"/>
  <c r="AL1385" i="22"/>
  <c r="AI1387" i="22"/>
  <c r="AJ1386" i="22"/>
  <c r="AO1386" i="22"/>
  <c r="AG1385" i="22"/>
  <c r="AB1385" i="22"/>
  <c r="AA1386" i="22"/>
  <c r="D1385" i="22"/>
  <c r="F1385" i="22"/>
  <c r="E1385" i="22"/>
  <c r="C1386" i="22"/>
  <c r="B1387" i="22"/>
  <c r="H1386" i="22"/>
  <c r="S1388" i="22"/>
  <c r="T1387" i="22"/>
  <c r="V1387" i="22"/>
  <c r="Y1387" i="22"/>
  <c r="W1388" i="22"/>
  <c r="AD1385" i="22"/>
  <c r="AE1385" i="22"/>
  <c r="K1388" i="22"/>
  <c r="L1387" i="22"/>
  <c r="N1387" i="22"/>
  <c r="Q1387" i="22"/>
  <c r="O1386" i="22"/>
  <c r="N1386" i="22"/>
  <c r="AJ1387" i="22"/>
  <c r="AI1388" i="22"/>
  <c r="AO1387" i="22"/>
  <c r="AB1386" i="22"/>
  <c r="AG1386" i="22"/>
  <c r="AA1387" i="22"/>
  <c r="AM1386" i="22"/>
  <c r="AL1386" i="22"/>
  <c r="C1387" i="22"/>
  <c r="B1388" i="22"/>
  <c r="H1387" i="22"/>
  <c r="D1386" i="22"/>
  <c r="F1386" i="22"/>
  <c r="E1386" i="22"/>
  <c r="S1389" i="22"/>
  <c r="Y1388" i="22"/>
  <c r="W1389" i="22"/>
  <c r="T1388" i="22"/>
  <c r="V1388" i="22"/>
  <c r="AM1387" i="22"/>
  <c r="AL1387" i="22"/>
  <c r="L1388" i="22"/>
  <c r="K1389" i="22"/>
  <c r="Q1388" i="22"/>
  <c r="O1389" i="22"/>
  <c r="AI1389" i="22"/>
  <c r="AJ1388" i="22"/>
  <c r="AO1388" i="22"/>
  <c r="AB1387" i="22"/>
  <c r="AG1387" i="22"/>
  <c r="AA1388" i="22"/>
  <c r="AD1386" i="22"/>
  <c r="AE1386" i="22"/>
  <c r="H1388" i="22"/>
  <c r="C1388" i="22"/>
  <c r="B1389" i="22"/>
  <c r="F1387" i="22"/>
  <c r="E1387" i="22"/>
  <c r="D1387" i="22"/>
  <c r="Y1389" i="22"/>
  <c r="W1390" i="22"/>
  <c r="S1390" i="22"/>
  <c r="T1389" i="22"/>
  <c r="V1389" i="22"/>
  <c r="AD1387" i="22"/>
  <c r="AE1387" i="22"/>
  <c r="O1388" i="22"/>
  <c r="N1388" i="22"/>
  <c r="AM1388" i="22"/>
  <c r="AL1388" i="22"/>
  <c r="K1390" i="22"/>
  <c r="L1389" i="22"/>
  <c r="N1389" i="22"/>
  <c r="Q1389" i="22"/>
  <c r="AB1388" i="22"/>
  <c r="AA1389" i="22"/>
  <c r="AG1388" i="22"/>
  <c r="AI1390" i="22"/>
  <c r="AJ1389" i="22"/>
  <c r="AO1389" i="22"/>
  <c r="E1388" i="22"/>
  <c r="D1388" i="22"/>
  <c r="F1388" i="22"/>
  <c r="C1389" i="22"/>
  <c r="H1389" i="22"/>
  <c r="B1390" i="22"/>
  <c r="S1391" i="22"/>
  <c r="T1390" i="22"/>
  <c r="V1390" i="22"/>
  <c r="Y1390" i="22"/>
  <c r="W1391" i="22"/>
  <c r="AJ1390" i="22"/>
  <c r="AI1391" i="22"/>
  <c r="AO1390" i="22"/>
  <c r="AM1389" i="22"/>
  <c r="AL1389" i="22"/>
  <c r="AD1388" i="22"/>
  <c r="AE1388" i="22"/>
  <c r="AB1389" i="22"/>
  <c r="AA1390" i="22"/>
  <c r="AG1389" i="22"/>
  <c r="Q1390" i="22"/>
  <c r="O1391" i="22"/>
  <c r="K1391" i="22"/>
  <c r="L1390" i="22"/>
  <c r="H1390" i="22"/>
  <c r="C1390" i="22"/>
  <c r="B1391" i="22"/>
  <c r="D1389" i="22"/>
  <c r="E1389" i="22"/>
  <c r="F1389" i="22"/>
  <c r="Y1391" i="22"/>
  <c r="W1392" i="22"/>
  <c r="S1392" i="22"/>
  <c r="T1391" i="22"/>
  <c r="V1391" i="22"/>
  <c r="K1392" i="22"/>
  <c r="L1391" i="22"/>
  <c r="N1391" i="22"/>
  <c r="Q1391" i="22"/>
  <c r="AE1389" i="22"/>
  <c r="AD1389" i="22"/>
  <c r="AM1390" i="22"/>
  <c r="AL1390" i="22"/>
  <c r="O1390" i="22"/>
  <c r="N1390" i="22"/>
  <c r="AB1390" i="22"/>
  <c r="AG1390" i="22"/>
  <c r="AA1391" i="22"/>
  <c r="AJ1391" i="22"/>
  <c r="AI1392" i="22"/>
  <c r="AO1391" i="22"/>
  <c r="F1390" i="22"/>
  <c r="D1390" i="22"/>
  <c r="E1390" i="22"/>
  <c r="H1391" i="22"/>
  <c r="B1392" i="22"/>
  <c r="C1391" i="22"/>
  <c r="T1392" i="22"/>
  <c r="V1392" i="22"/>
  <c r="Y1392" i="22"/>
  <c r="W1393" i="22"/>
  <c r="S1393" i="22"/>
  <c r="AE1390" i="22"/>
  <c r="AD1390" i="22"/>
  <c r="AM1391" i="22"/>
  <c r="AL1391" i="22"/>
  <c r="AB1391" i="22"/>
  <c r="AG1391" i="22"/>
  <c r="AA1392" i="22"/>
  <c r="L1392" i="22"/>
  <c r="K1393" i="22"/>
  <c r="Q1392" i="22"/>
  <c r="O1393" i="22"/>
  <c r="AJ1392" i="22"/>
  <c r="AI1393" i="22"/>
  <c r="AO1392" i="22"/>
  <c r="C1392" i="22"/>
  <c r="H1392" i="22"/>
  <c r="B1393" i="22"/>
  <c r="E1391" i="22"/>
  <c r="D1391" i="22"/>
  <c r="F1391" i="22"/>
  <c r="Y1393" i="22"/>
  <c r="W1394" i="22"/>
  <c r="S1394" i="22"/>
  <c r="T1393" i="22"/>
  <c r="V1393" i="22"/>
  <c r="AM1392" i="22"/>
  <c r="AL1392" i="22"/>
  <c r="AG1392" i="22"/>
  <c r="AB1392" i="22"/>
  <c r="AA1393" i="22"/>
  <c r="AI1394" i="22"/>
  <c r="AJ1393" i="22"/>
  <c r="AO1393" i="22"/>
  <c r="O1392" i="22"/>
  <c r="N1392" i="22"/>
  <c r="K1394" i="22"/>
  <c r="L1393" i="22"/>
  <c r="N1393" i="22"/>
  <c r="Q1393" i="22"/>
  <c r="AE1391" i="22"/>
  <c r="AD1391" i="22"/>
  <c r="B1394" i="22"/>
  <c r="C1393" i="22"/>
  <c r="H1393" i="22"/>
  <c r="F1392" i="22"/>
  <c r="D1392" i="22"/>
  <c r="E1392" i="22"/>
  <c r="Y1394" i="22"/>
  <c r="W1395" i="22"/>
  <c r="S1395" i="22"/>
  <c r="T1394" i="22"/>
  <c r="V1394" i="22"/>
  <c r="AI1395" i="22"/>
  <c r="AJ1394" i="22"/>
  <c r="AO1394" i="22"/>
  <c r="Q1394" i="22"/>
  <c r="O1395" i="22"/>
  <c r="L1394" i="22"/>
  <c r="K1395" i="22"/>
  <c r="AM1393" i="22"/>
  <c r="AL1393" i="22"/>
  <c r="AG1393" i="22"/>
  <c r="AA1394" i="22"/>
  <c r="AB1393" i="22"/>
  <c r="AE1392" i="22"/>
  <c r="AD1392" i="22"/>
  <c r="F1393" i="22"/>
  <c r="D1393" i="22"/>
  <c r="E1393" i="22"/>
  <c r="C1394" i="22"/>
  <c r="H1394" i="22"/>
  <c r="B1395" i="22"/>
  <c r="Y1395" i="22"/>
  <c r="W1396" i="22"/>
  <c r="T1395" i="22"/>
  <c r="V1395" i="22"/>
  <c r="S1396" i="22"/>
  <c r="AB1394" i="22"/>
  <c r="AG1394" i="22"/>
  <c r="AA1395" i="22"/>
  <c r="AJ1395" i="22"/>
  <c r="AI1396" i="22"/>
  <c r="AO1395" i="22"/>
  <c r="AE1393" i="22"/>
  <c r="AD1393" i="22"/>
  <c r="K1396" i="22"/>
  <c r="Q1395" i="22"/>
  <c r="L1395" i="22"/>
  <c r="N1395" i="22"/>
  <c r="AM1394" i="22"/>
  <c r="AL1394" i="22"/>
  <c r="O1394" i="22"/>
  <c r="N1394" i="22"/>
  <c r="B1396" i="22"/>
  <c r="C1395" i="22"/>
  <c r="H1395" i="22"/>
  <c r="D1394" i="22"/>
  <c r="F1394" i="22"/>
  <c r="E1394" i="22"/>
  <c r="T1396" i="22"/>
  <c r="V1396" i="22"/>
  <c r="S1397" i="22"/>
  <c r="Y1396" i="22"/>
  <c r="W1397" i="22"/>
  <c r="AD1394" i="22"/>
  <c r="AE1394" i="22"/>
  <c r="AI1397" i="22"/>
  <c r="AJ1396" i="22"/>
  <c r="AO1396" i="22"/>
  <c r="AG1395" i="22"/>
  <c r="AB1395" i="22"/>
  <c r="AA1396" i="22"/>
  <c r="L1396" i="22"/>
  <c r="K1397" i="22"/>
  <c r="Q1396" i="22"/>
  <c r="O1397" i="22"/>
  <c r="AM1395" i="22"/>
  <c r="AL1395" i="22"/>
  <c r="F1395" i="22"/>
  <c r="E1395" i="22"/>
  <c r="D1395" i="22"/>
  <c r="H1396" i="22"/>
  <c r="B1397" i="22"/>
  <c r="C1396" i="22"/>
  <c r="T1397" i="22"/>
  <c r="V1397" i="22"/>
  <c r="S1398" i="22"/>
  <c r="Y1397" i="22"/>
  <c r="W1398" i="22"/>
  <c r="AA1397" i="22"/>
  <c r="AB1396" i="22"/>
  <c r="AG1396" i="22"/>
  <c r="AI1398" i="22"/>
  <c r="AJ1397" i="22"/>
  <c r="AO1397" i="22"/>
  <c r="O1396" i="22"/>
  <c r="N1396" i="22"/>
  <c r="AM1396" i="22"/>
  <c r="AL1396" i="22"/>
  <c r="K1398" i="22"/>
  <c r="L1397" i="22"/>
  <c r="N1397" i="22"/>
  <c r="Q1397" i="22"/>
  <c r="AE1395" i="22"/>
  <c r="AD1395" i="22"/>
  <c r="F1396" i="22"/>
  <c r="D1396" i="22"/>
  <c r="E1396" i="22"/>
  <c r="B1398" i="22"/>
  <c r="C1397" i="22"/>
  <c r="H1397" i="22"/>
  <c r="T1398" i="22"/>
  <c r="V1398" i="22"/>
  <c r="Y1398" i="22"/>
  <c r="W1399" i="22"/>
  <c r="S1399" i="22"/>
  <c r="AM1397" i="22"/>
  <c r="AL1397" i="22"/>
  <c r="Q1398" i="22"/>
  <c r="O1399" i="22"/>
  <c r="K1399" i="22"/>
  <c r="L1398" i="22"/>
  <c r="AD1396" i="22"/>
  <c r="AE1396" i="22"/>
  <c r="AB1397" i="22"/>
  <c r="AG1397" i="22"/>
  <c r="AA1398" i="22"/>
  <c r="AJ1398" i="22"/>
  <c r="AI1399" i="22"/>
  <c r="AO1398" i="22"/>
  <c r="D1397" i="22"/>
  <c r="F1397" i="22"/>
  <c r="E1397" i="22"/>
  <c r="H1398" i="22"/>
  <c r="B1399" i="22"/>
  <c r="C1398" i="22"/>
  <c r="Y1399" i="22"/>
  <c r="W1400" i="22"/>
  <c r="T1399" i="22"/>
  <c r="V1399" i="22"/>
  <c r="S1400" i="22"/>
  <c r="AD1397" i="22"/>
  <c r="AE1397" i="22"/>
  <c r="K1400" i="22"/>
  <c r="Q1399" i="22"/>
  <c r="L1399" i="22"/>
  <c r="N1399" i="22"/>
  <c r="O1398" i="22"/>
  <c r="N1398" i="22"/>
  <c r="AJ1399" i="22"/>
  <c r="AI1400" i="22"/>
  <c r="AO1399" i="22"/>
  <c r="AM1398" i="22"/>
  <c r="AL1398" i="22"/>
  <c r="AA1399" i="22"/>
  <c r="AG1398" i="22"/>
  <c r="AB1398" i="22"/>
  <c r="D1398" i="22"/>
  <c r="F1398" i="22"/>
  <c r="E1398" i="22"/>
  <c r="C1399" i="22"/>
  <c r="H1399" i="22"/>
  <c r="B1400" i="22"/>
  <c r="S1401" i="22"/>
  <c r="T1400" i="22"/>
  <c r="V1400" i="22"/>
  <c r="Y1400" i="22"/>
  <c r="W1401" i="22"/>
  <c r="AJ1400" i="22"/>
  <c r="AI1401" i="22"/>
  <c r="AO1400" i="22"/>
  <c r="L1400" i="22"/>
  <c r="K1401" i="22"/>
  <c r="Q1400" i="22"/>
  <c r="O1401" i="22"/>
  <c r="AB1399" i="22"/>
  <c r="AA1400" i="22"/>
  <c r="AG1399" i="22"/>
  <c r="AM1399" i="22"/>
  <c r="AL1399" i="22"/>
  <c r="AE1398" i="22"/>
  <c r="AD1398" i="22"/>
  <c r="C1400" i="22"/>
  <c r="H1400" i="22"/>
  <c r="B1401" i="22"/>
  <c r="F1399" i="22"/>
  <c r="D1399" i="22"/>
  <c r="E1399" i="22"/>
  <c r="Y1401" i="22"/>
  <c r="W1402" i="22"/>
  <c r="T1401" i="22"/>
  <c r="V1401" i="22"/>
  <c r="S1402" i="22"/>
  <c r="K1402" i="22"/>
  <c r="L1401" i="22"/>
  <c r="N1401" i="22"/>
  <c r="Q1401" i="22"/>
  <c r="AI1402" i="22"/>
  <c r="AJ1401" i="22"/>
  <c r="AO1401" i="22"/>
  <c r="AE1399" i="22"/>
  <c r="AD1399" i="22"/>
  <c r="AM1400" i="22"/>
  <c r="AL1400" i="22"/>
  <c r="AA1401" i="22"/>
  <c r="AB1400" i="22"/>
  <c r="AG1400" i="22"/>
  <c r="O1400" i="22"/>
  <c r="N1400" i="22"/>
  <c r="E1400" i="22"/>
  <c r="F1400" i="22"/>
  <c r="D1400" i="22"/>
  <c r="H1401" i="22"/>
  <c r="C1401" i="22"/>
  <c r="B1402" i="22"/>
  <c r="T1402" i="22"/>
  <c r="V1402" i="22"/>
  <c r="S1403" i="22"/>
  <c r="Y1402" i="22"/>
  <c r="W1403" i="22"/>
  <c r="AB1401" i="22"/>
  <c r="AA1402" i="22"/>
  <c r="AG1401" i="22"/>
  <c r="AE1400" i="22"/>
  <c r="AD1400" i="22"/>
  <c r="Q1402" i="22"/>
  <c r="O1403" i="22"/>
  <c r="K1403" i="22"/>
  <c r="L1402" i="22"/>
  <c r="AI1403" i="22"/>
  <c r="AJ1402" i="22"/>
  <c r="AO1402" i="22"/>
  <c r="AM1401" i="22"/>
  <c r="AL1401" i="22"/>
  <c r="D1401" i="22"/>
  <c r="F1401" i="22"/>
  <c r="E1401" i="22"/>
  <c r="C1402" i="22"/>
  <c r="B1403" i="22"/>
  <c r="H1402" i="22"/>
  <c r="T1403" i="22"/>
  <c r="V1403" i="22"/>
  <c r="Y1403" i="22"/>
  <c r="W1404" i="22"/>
  <c r="S1404" i="22"/>
  <c r="AE1401" i="22"/>
  <c r="AD1401" i="22"/>
  <c r="AA1403" i="22"/>
  <c r="AB1402" i="22"/>
  <c r="AG1402" i="22"/>
  <c r="AJ1403" i="22"/>
  <c r="AI1404" i="22"/>
  <c r="AO1403" i="22"/>
  <c r="AM1402" i="22"/>
  <c r="AL1402" i="22"/>
  <c r="K1404" i="22"/>
  <c r="Q1403" i="22"/>
  <c r="L1403" i="22"/>
  <c r="N1403" i="22"/>
  <c r="O1402" i="22"/>
  <c r="N1402" i="22"/>
  <c r="H1403" i="22"/>
  <c r="B1404" i="22"/>
  <c r="C1403" i="22"/>
  <c r="E1402" i="22"/>
  <c r="D1402" i="22"/>
  <c r="F1402" i="22"/>
  <c r="S1405" i="22"/>
  <c r="T1404" i="22"/>
  <c r="V1404" i="22"/>
  <c r="Y1404" i="22"/>
  <c r="W1405" i="22"/>
  <c r="L1404" i="22"/>
  <c r="K1405" i="22"/>
  <c r="Q1404" i="22"/>
  <c r="O1405" i="22"/>
  <c r="AM1403" i="22"/>
  <c r="AL1403" i="22"/>
  <c r="AI1405" i="22"/>
  <c r="AJ1404" i="22"/>
  <c r="AO1404" i="22"/>
  <c r="AG1403" i="22"/>
  <c r="AB1403" i="22"/>
  <c r="AA1404" i="22"/>
  <c r="AD1402" i="22"/>
  <c r="AE1402" i="22"/>
  <c r="C1404" i="22"/>
  <c r="H1404" i="22"/>
  <c r="B1405" i="22"/>
  <c r="F1403" i="22"/>
  <c r="E1403" i="22"/>
  <c r="D1403" i="22"/>
  <c r="Y1405" i="22"/>
  <c r="W1406" i="22"/>
  <c r="S1406" i="22"/>
  <c r="T1405" i="22"/>
  <c r="V1405" i="22"/>
  <c r="K1406" i="22"/>
  <c r="L1405" i="22"/>
  <c r="N1405" i="22"/>
  <c r="Q1405" i="22"/>
  <c r="AE1403" i="22"/>
  <c r="AD1403" i="22"/>
  <c r="AI1406" i="22"/>
  <c r="AJ1405" i="22"/>
  <c r="AO1405" i="22"/>
  <c r="O1404" i="22"/>
  <c r="N1404" i="22"/>
  <c r="AB1404" i="22"/>
  <c r="AG1404" i="22"/>
  <c r="AA1405" i="22"/>
  <c r="AM1404" i="22"/>
  <c r="AL1404" i="22"/>
  <c r="F1404" i="22"/>
  <c r="D1404" i="22"/>
  <c r="E1404" i="22"/>
  <c r="B1406" i="22"/>
  <c r="H1405" i="22"/>
  <c r="C1405" i="22"/>
  <c r="S1407" i="22"/>
  <c r="Y1406" i="22"/>
  <c r="W1407" i="22"/>
  <c r="T1406" i="22"/>
  <c r="V1406" i="22"/>
  <c r="AG1405" i="22"/>
  <c r="AA1406" i="22"/>
  <c r="AB1405" i="22"/>
  <c r="AM1405" i="22"/>
  <c r="AL1405" i="22"/>
  <c r="AJ1406" i="22"/>
  <c r="AI1407" i="22"/>
  <c r="AO1406" i="22"/>
  <c r="Q1406" i="22"/>
  <c r="O1407" i="22"/>
  <c r="K1407" i="22"/>
  <c r="L1406" i="22"/>
  <c r="AD1404" i="22"/>
  <c r="AE1404" i="22"/>
  <c r="F1405" i="22"/>
  <c r="D1405" i="22"/>
  <c r="E1405" i="22"/>
  <c r="C1406" i="22"/>
  <c r="H1406" i="22"/>
  <c r="B1407" i="22"/>
  <c r="S1408" i="22"/>
  <c r="Y1407" i="22"/>
  <c r="W1408" i="22"/>
  <c r="T1407" i="22"/>
  <c r="V1407" i="22"/>
  <c r="O1406" i="22"/>
  <c r="N1406" i="22"/>
  <c r="AJ1407" i="22"/>
  <c r="AI1408" i="22"/>
  <c r="AO1407" i="22"/>
  <c r="AG1406" i="22"/>
  <c r="AA1407" i="22"/>
  <c r="AB1406" i="22"/>
  <c r="AD1405" i="22"/>
  <c r="AE1405" i="22"/>
  <c r="K1408" i="22"/>
  <c r="L1407" i="22"/>
  <c r="N1407" i="22"/>
  <c r="Q1407" i="22"/>
  <c r="AM1406" i="22"/>
  <c r="AL1406" i="22"/>
  <c r="B1408" i="22"/>
  <c r="C1407" i="22"/>
  <c r="H1407" i="22"/>
  <c r="E1406" i="22"/>
  <c r="F1406" i="22"/>
  <c r="D1406" i="22"/>
  <c r="Y1408" i="22"/>
  <c r="W1409" i="22"/>
  <c r="T1408" i="22"/>
  <c r="V1408" i="22"/>
  <c r="S1409" i="22"/>
  <c r="AG1407" i="22"/>
  <c r="AB1407" i="22"/>
  <c r="AA1408" i="22"/>
  <c r="AD1406" i="22"/>
  <c r="AE1406" i="22"/>
  <c r="AM1407" i="22"/>
  <c r="AL1407" i="22"/>
  <c r="AJ1408" i="22"/>
  <c r="AI1409" i="22"/>
  <c r="AO1408" i="22"/>
  <c r="L1408" i="22"/>
  <c r="K1409" i="22"/>
  <c r="Q1408" i="22"/>
  <c r="O1409" i="22"/>
  <c r="H1408" i="22"/>
  <c r="B1409" i="22"/>
  <c r="C1408" i="22"/>
  <c r="F1407" i="22"/>
  <c r="D1407" i="22"/>
  <c r="E1407" i="22"/>
  <c r="S1410" i="22"/>
  <c r="T1409" i="22"/>
  <c r="V1409" i="22"/>
  <c r="Y1409" i="22"/>
  <c r="W1410" i="22"/>
  <c r="K1410" i="22"/>
  <c r="L1409" i="22"/>
  <c r="N1409" i="22"/>
  <c r="Q1409" i="22"/>
  <c r="AJ1409" i="22"/>
  <c r="AI1410" i="22"/>
  <c r="AO1409" i="22"/>
  <c r="AD1407" i="22"/>
  <c r="AE1407" i="22"/>
  <c r="AA1409" i="22"/>
  <c r="AB1408" i="22"/>
  <c r="AG1408" i="22"/>
  <c r="AM1408" i="22"/>
  <c r="AL1408" i="22"/>
  <c r="O1408" i="22"/>
  <c r="N1408" i="22"/>
  <c r="H1409" i="22"/>
  <c r="C1409" i="22"/>
  <c r="B1410" i="22"/>
  <c r="D1408" i="22"/>
  <c r="F1408" i="22"/>
  <c r="E1408" i="22"/>
  <c r="Y1410" i="22"/>
  <c r="W1411" i="22"/>
  <c r="S1411" i="22"/>
  <c r="T1410" i="22"/>
  <c r="V1410" i="22"/>
  <c r="AJ1410" i="22"/>
  <c r="AI1411" i="22"/>
  <c r="AO1410" i="22"/>
  <c r="AG1409" i="22"/>
  <c r="AB1409" i="22"/>
  <c r="AA1410" i="22"/>
  <c r="Q1410" i="22"/>
  <c r="O1411" i="22"/>
  <c r="L1410" i="22"/>
  <c r="K1411" i="22"/>
  <c r="AE1408" i="22"/>
  <c r="AD1408" i="22"/>
  <c r="AM1409" i="22"/>
  <c r="AL1409" i="22"/>
  <c r="D1409" i="22"/>
  <c r="F1409" i="22"/>
  <c r="E1409" i="22"/>
  <c r="C1410" i="22"/>
  <c r="B1411" i="22"/>
  <c r="H1410" i="22"/>
  <c r="T1411" i="22"/>
  <c r="V1411" i="22"/>
  <c r="Y1411" i="22"/>
  <c r="W1412" i="22"/>
  <c r="S1412" i="22"/>
  <c r="AA1411" i="22"/>
  <c r="AB1410" i="22"/>
  <c r="AG1410" i="22"/>
  <c r="O1410" i="22"/>
  <c r="N1410" i="22"/>
  <c r="AI1412" i="22"/>
  <c r="AJ1411" i="22"/>
  <c r="AO1411" i="22"/>
  <c r="AM1410" i="22"/>
  <c r="AL1410" i="22"/>
  <c r="K1412" i="22"/>
  <c r="L1411" i="22"/>
  <c r="N1411" i="22"/>
  <c r="Q1411" i="22"/>
  <c r="AD1409" i="22"/>
  <c r="AE1409" i="22"/>
  <c r="B1412" i="22"/>
  <c r="C1411" i="22"/>
  <c r="H1411" i="22"/>
  <c r="F1410" i="22"/>
  <c r="E1410" i="22"/>
  <c r="D1410" i="22"/>
  <c r="Y1412" i="22"/>
  <c r="W1413" i="22"/>
  <c r="S1413" i="22"/>
  <c r="T1412" i="22"/>
  <c r="V1412" i="22"/>
  <c r="L1412" i="22"/>
  <c r="K1413" i="22"/>
  <c r="Q1412" i="22"/>
  <c r="O1413" i="22"/>
  <c r="AM1411" i="22"/>
  <c r="AL1411" i="22"/>
  <c r="AD1410" i="22"/>
  <c r="AE1410" i="22"/>
  <c r="AG1411" i="22"/>
  <c r="AB1411" i="22"/>
  <c r="AA1412" i="22"/>
  <c r="AJ1412" i="22"/>
  <c r="AI1413" i="22"/>
  <c r="AO1412" i="22"/>
  <c r="C1412" i="22"/>
  <c r="H1412" i="22"/>
  <c r="B1413" i="22"/>
  <c r="F1411" i="22"/>
  <c r="E1411" i="22"/>
  <c r="D1411" i="22"/>
  <c r="Y1413" i="22"/>
  <c r="W1414" i="22"/>
  <c r="S1414" i="22"/>
  <c r="T1413" i="22"/>
  <c r="V1413" i="22"/>
  <c r="AD1411" i="22"/>
  <c r="AE1411" i="22"/>
  <c r="AM1412" i="22"/>
  <c r="AL1412" i="22"/>
  <c r="AG1412" i="22"/>
  <c r="AA1413" i="22"/>
  <c r="AB1412" i="22"/>
  <c r="K1414" i="22"/>
  <c r="L1413" i="22"/>
  <c r="N1413" i="22"/>
  <c r="Q1413" i="22"/>
  <c r="O1412" i="22"/>
  <c r="N1412" i="22"/>
  <c r="AJ1413" i="22"/>
  <c r="AI1414" i="22"/>
  <c r="AO1413" i="22"/>
  <c r="C1413" i="22"/>
  <c r="H1413" i="22"/>
  <c r="B1414" i="22"/>
  <c r="D1412" i="22"/>
  <c r="E1412" i="22"/>
  <c r="F1412" i="22"/>
  <c r="S1415" i="22"/>
  <c r="Y1414" i="22"/>
  <c r="W1415" i="22"/>
  <c r="T1414" i="22"/>
  <c r="V1414" i="22"/>
  <c r="Q1414" i="22"/>
  <c r="O1415" i="22"/>
  <c r="K1415" i="22"/>
  <c r="L1414" i="22"/>
  <c r="AJ1414" i="22"/>
  <c r="AI1415" i="22"/>
  <c r="AO1414" i="22"/>
  <c r="AG1413" i="22"/>
  <c r="AB1413" i="22"/>
  <c r="AA1414" i="22"/>
  <c r="AE1412" i="22"/>
  <c r="AD1412" i="22"/>
  <c r="AM1413" i="22"/>
  <c r="AL1413" i="22"/>
  <c r="D1413" i="22"/>
  <c r="E1413" i="22"/>
  <c r="F1413" i="22"/>
  <c r="H1414" i="22"/>
  <c r="B1415" i="22"/>
  <c r="C1414" i="22"/>
  <c r="Y1415" i="22"/>
  <c r="W1416" i="22"/>
  <c r="S1416" i="22"/>
  <c r="T1415" i="22"/>
  <c r="V1415" i="22"/>
  <c r="AI1416" i="22"/>
  <c r="AJ1415" i="22"/>
  <c r="AO1415" i="22"/>
  <c r="K1416" i="22"/>
  <c r="Q1415" i="22"/>
  <c r="L1415" i="22"/>
  <c r="N1415" i="22"/>
  <c r="AE1413" i="22"/>
  <c r="AD1413" i="22"/>
  <c r="O1414" i="22"/>
  <c r="N1414" i="22"/>
  <c r="AA1415" i="22"/>
  <c r="AB1414" i="22"/>
  <c r="AG1414" i="22"/>
  <c r="AM1414" i="22"/>
  <c r="AL1414" i="22"/>
  <c r="D1414" i="22"/>
  <c r="E1414" i="22"/>
  <c r="F1414" i="22"/>
  <c r="H1415" i="22"/>
  <c r="B1416" i="22"/>
  <c r="C1415" i="22"/>
  <c r="S1417" i="22"/>
  <c r="T1416" i="22"/>
  <c r="V1416" i="22"/>
  <c r="Y1416" i="22"/>
  <c r="W1417" i="22"/>
  <c r="L1416" i="22"/>
  <c r="K1417" i="22"/>
  <c r="Q1416" i="22"/>
  <c r="O1417" i="22"/>
  <c r="AM1415" i="22"/>
  <c r="AL1415" i="22"/>
  <c r="AD1414" i="22"/>
  <c r="AE1414" i="22"/>
  <c r="AI1417" i="22"/>
  <c r="AJ1416" i="22"/>
  <c r="AO1416" i="22"/>
  <c r="AG1415" i="22"/>
  <c r="AA1416" i="22"/>
  <c r="AB1415" i="22"/>
  <c r="E1415" i="22"/>
  <c r="F1415" i="22"/>
  <c r="D1415" i="22"/>
  <c r="B1417" i="22"/>
  <c r="H1416" i="22"/>
  <c r="C1416" i="22"/>
  <c r="T1417" i="22"/>
  <c r="V1417" i="22"/>
  <c r="Y1417" i="22"/>
  <c r="W1418" i="22"/>
  <c r="S1418" i="22"/>
  <c r="AJ1417" i="22"/>
  <c r="AI1418" i="22"/>
  <c r="AO1417" i="22"/>
  <c r="AM1416" i="22"/>
  <c r="AL1416" i="22"/>
  <c r="K1418" i="22"/>
  <c r="L1417" i="22"/>
  <c r="N1417" i="22"/>
  <c r="Q1417" i="22"/>
  <c r="AE1415" i="22"/>
  <c r="AD1415" i="22"/>
  <c r="AG1416" i="22"/>
  <c r="AB1416" i="22"/>
  <c r="AA1417" i="22"/>
  <c r="O1416" i="22"/>
  <c r="N1416" i="22"/>
  <c r="D1416" i="22"/>
  <c r="E1416" i="22"/>
  <c r="F1416" i="22"/>
  <c r="B1418" i="22"/>
  <c r="H1417" i="22"/>
  <c r="C1417" i="22"/>
  <c r="Y1418" i="22"/>
  <c r="W1419" i="22"/>
  <c r="S1419" i="22"/>
  <c r="T1418" i="22"/>
  <c r="V1418" i="22"/>
  <c r="Q1418" i="22"/>
  <c r="O1419" i="22"/>
  <c r="K1419" i="22"/>
  <c r="L1418" i="22"/>
  <c r="AM1417" i="22"/>
  <c r="AL1417" i="22"/>
  <c r="AE1416" i="22"/>
  <c r="AD1416" i="22"/>
  <c r="AI1419" i="22"/>
  <c r="AJ1418" i="22"/>
  <c r="AO1418" i="22"/>
  <c r="AB1417" i="22"/>
  <c r="AG1417" i="22"/>
  <c r="AA1418" i="22"/>
  <c r="H1418" i="22"/>
  <c r="B1419" i="22"/>
  <c r="C1418" i="22"/>
  <c r="E1417" i="22"/>
  <c r="F1417" i="22"/>
  <c r="D1417" i="22"/>
  <c r="Y1419" i="22"/>
  <c r="W1420" i="22"/>
  <c r="S1420" i="22"/>
  <c r="T1419" i="22"/>
  <c r="V1419" i="22"/>
  <c r="AD1417" i="22"/>
  <c r="AE1417" i="22"/>
  <c r="K1420" i="22"/>
  <c r="L1419" i="22"/>
  <c r="N1419" i="22"/>
  <c r="Q1419" i="22"/>
  <c r="AI1420" i="22"/>
  <c r="AJ1419" i="22"/>
  <c r="AO1419" i="22"/>
  <c r="O1418" i="22"/>
  <c r="N1418" i="22"/>
  <c r="AB1418" i="22"/>
  <c r="AG1418" i="22"/>
  <c r="AA1419" i="22"/>
  <c r="AM1418" i="22"/>
  <c r="AL1418" i="22"/>
  <c r="C1419" i="22"/>
  <c r="B1420" i="22"/>
  <c r="H1419" i="22"/>
  <c r="D1418" i="22"/>
  <c r="F1418" i="22"/>
  <c r="E1418" i="22"/>
  <c r="S1421" i="22"/>
  <c r="Y1420" i="22"/>
  <c r="W1421" i="22"/>
  <c r="T1420" i="22"/>
  <c r="V1420" i="22"/>
  <c r="AM1419" i="22"/>
  <c r="AL1419" i="22"/>
  <c r="AG1419" i="22"/>
  <c r="AA1420" i="22"/>
  <c r="AB1419" i="22"/>
  <c r="L1420" i="22"/>
  <c r="K1421" i="22"/>
  <c r="Q1420" i="22"/>
  <c r="O1421" i="22"/>
  <c r="AD1418" i="22"/>
  <c r="AE1418" i="22"/>
  <c r="AI1421" i="22"/>
  <c r="AJ1420" i="22"/>
  <c r="AO1420" i="22"/>
  <c r="C1420" i="22"/>
  <c r="H1420" i="22"/>
  <c r="B1421" i="22"/>
  <c r="F1419" i="22"/>
  <c r="D1419" i="22"/>
  <c r="E1419" i="22"/>
  <c r="S1422" i="22"/>
  <c r="Y1421" i="22"/>
  <c r="W1422" i="22"/>
  <c r="T1421" i="22"/>
  <c r="V1421" i="22"/>
  <c r="AM1420" i="22"/>
  <c r="AL1420" i="22"/>
  <c r="AB1420" i="22"/>
  <c r="AG1420" i="22"/>
  <c r="AA1421" i="22"/>
  <c r="K1422" i="22"/>
  <c r="Q1421" i="22"/>
  <c r="L1421" i="22"/>
  <c r="N1421" i="22"/>
  <c r="AJ1421" i="22"/>
  <c r="AI1422" i="22"/>
  <c r="AO1421" i="22"/>
  <c r="O1420" i="22"/>
  <c r="N1420" i="22"/>
  <c r="AE1419" i="22"/>
  <c r="AD1419" i="22"/>
  <c r="E1420" i="22"/>
  <c r="F1420" i="22"/>
  <c r="D1420" i="22"/>
  <c r="H1421" i="22"/>
  <c r="B1422" i="22"/>
  <c r="C1421" i="22"/>
  <c r="S1423" i="22"/>
  <c r="Y1422" i="22"/>
  <c r="W1423" i="22"/>
  <c r="T1422" i="22"/>
  <c r="V1422" i="22"/>
  <c r="AE1420" i="22"/>
  <c r="AD1420" i="22"/>
  <c r="AM1421" i="22"/>
  <c r="AL1421" i="22"/>
  <c r="AI1423" i="22"/>
  <c r="AJ1422" i="22"/>
  <c r="AO1422" i="22"/>
  <c r="Q1422" i="22"/>
  <c r="O1423" i="22"/>
  <c r="K1423" i="22"/>
  <c r="L1422" i="22"/>
  <c r="AB1421" i="22"/>
  <c r="AA1422" i="22"/>
  <c r="AG1421" i="22"/>
  <c r="F1421" i="22"/>
  <c r="E1421" i="22"/>
  <c r="D1421" i="22"/>
  <c r="C1422" i="22"/>
  <c r="H1422" i="22"/>
  <c r="B1423" i="22"/>
  <c r="Y1423" i="22"/>
  <c r="W1424" i="22"/>
  <c r="S1424" i="22"/>
  <c r="T1423" i="22"/>
  <c r="V1423" i="22"/>
  <c r="AA1423" i="22"/>
  <c r="AG1422" i="22"/>
  <c r="AB1422" i="22"/>
  <c r="K1424" i="22"/>
  <c r="L1423" i="22"/>
  <c r="N1423" i="22"/>
  <c r="Q1423" i="22"/>
  <c r="AI1424" i="22"/>
  <c r="AJ1423" i="22"/>
  <c r="AO1423" i="22"/>
  <c r="AE1421" i="22"/>
  <c r="AD1421" i="22"/>
  <c r="O1422" i="22"/>
  <c r="N1422" i="22"/>
  <c r="AM1422" i="22"/>
  <c r="AL1422" i="22"/>
  <c r="C1423" i="22"/>
  <c r="B1424" i="22"/>
  <c r="H1423" i="22"/>
  <c r="F1422" i="22"/>
  <c r="E1422" i="22"/>
  <c r="D1422" i="22"/>
  <c r="Y1424" i="22"/>
  <c r="W1425" i="22"/>
  <c r="S1425" i="22"/>
  <c r="T1424" i="22"/>
  <c r="V1424" i="22"/>
  <c r="AM1423" i="22"/>
  <c r="AL1423" i="22"/>
  <c r="L1424" i="22"/>
  <c r="K1425" i="22"/>
  <c r="Q1424" i="22"/>
  <c r="O1425" i="22"/>
  <c r="AE1422" i="22"/>
  <c r="AD1422" i="22"/>
  <c r="AG1423" i="22"/>
  <c r="AA1424" i="22"/>
  <c r="AB1423" i="22"/>
  <c r="AJ1424" i="22"/>
  <c r="AI1425" i="22"/>
  <c r="AO1424" i="22"/>
  <c r="D1423" i="22"/>
  <c r="F1423" i="22"/>
  <c r="E1423" i="22"/>
  <c r="H1424" i="22"/>
  <c r="B1425" i="22"/>
  <c r="C1424" i="22"/>
  <c r="T1425" i="22"/>
  <c r="V1425" i="22"/>
  <c r="S1426" i="22"/>
  <c r="Y1425" i="22"/>
  <c r="W1426" i="22"/>
  <c r="O1424" i="22"/>
  <c r="N1424" i="22"/>
  <c r="AB1424" i="22"/>
  <c r="AG1424" i="22"/>
  <c r="AA1425" i="22"/>
  <c r="K1426" i="22"/>
  <c r="L1425" i="22"/>
  <c r="N1425" i="22"/>
  <c r="Q1425" i="22"/>
  <c r="AJ1425" i="22"/>
  <c r="AI1426" i="22"/>
  <c r="AO1425" i="22"/>
  <c r="AM1424" i="22"/>
  <c r="AL1424" i="22"/>
  <c r="AE1423" i="22"/>
  <c r="AD1423" i="22"/>
  <c r="C1425" i="22"/>
  <c r="H1425" i="22"/>
  <c r="B1426" i="22"/>
  <c r="D1424" i="22"/>
  <c r="E1424" i="22"/>
  <c r="F1424" i="22"/>
  <c r="T1426" i="22"/>
  <c r="V1426" i="22"/>
  <c r="S1427" i="22"/>
  <c r="Y1426" i="22"/>
  <c r="W1427" i="22"/>
  <c r="AM1425" i="22"/>
  <c r="AL1425" i="22"/>
  <c r="AE1424" i="22"/>
  <c r="AD1424" i="22"/>
  <c r="AJ1426" i="22"/>
  <c r="AI1427" i="22"/>
  <c r="AO1426" i="22"/>
  <c r="Q1426" i="22"/>
  <c r="O1427" i="22"/>
  <c r="L1426" i="22"/>
  <c r="K1427" i="22"/>
  <c r="AA1426" i="22"/>
  <c r="AB1425" i="22"/>
  <c r="AG1425" i="22"/>
  <c r="C1426" i="22"/>
  <c r="B1427" i="22"/>
  <c r="H1426" i="22"/>
  <c r="E1425" i="22"/>
  <c r="F1425" i="22"/>
  <c r="D1425" i="22"/>
  <c r="S1428" i="22"/>
  <c r="T1427" i="22"/>
  <c r="V1427" i="22"/>
  <c r="Y1427" i="22"/>
  <c r="W1428" i="22"/>
  <c r="AE1425" i="22"/>
  <c r="AD1425" i="22"/>
  <c r="O1426" i="22"/>
  <c r="N1426" i="22"/>
  <c r="K1428" i="22"/>
  <c r="Q1427" i="22"/>
  <c r="L1427" i="22"/>
  <c r="N1427" i="22"/>
  <c r="AM1426" i="22"/>
  <c r="AL1426" i="22"/>
  <c r="AG1426" i="22"/>
  <c r="AA1427" i="22"/>
  <c r="AB1426" i="22"/>
  <c r="AI1428" i="22"/>
  <c r="AJ1427" i="22"/>
  <c r="AO1427" i="22"/>
  <c r="D1426" i="22"/>
  <c r="F1426" i="22"/>
  <c r="E1426" i="22"/>
  <c r="H1427" i="22"/>
  <c r="B1428" i="22"/>
  <c r="C1427" i="22"/>
  <c r="T1428" i="22"/>
  <c r="V1428" i="22"/>
  <c r="Y1428" i="22"/>
  <c r="W1429" i="22"/>
  <c r="S1429" i="22"/>
  <c r="AD1426" i="22"/>
  <c r="AE1426" i="22"/>
  <c r="AJ1428" i="22"/>
  <c r="AI1429" i="22"/>
  <c r="AO1428" i="22"/>
  <c r="AM1427" i="22"/>
  <c r="AL1427" i="22"/>
  <c r="AB1427" i="22"/>
  <c r="AA1428" i="22"/>
  <c r="AG1427" i="22"/>
  <c r="L1428" i="22"/>
  <c r="K1429" i="22"/>
  <c r="Q1428" i="22"/>
  <c r="O1429" i="22"/>
  <c r="D1427" i="22"/>
  <c r="E1427" i="22"/>
  <c r="F1427" i="22"/>
  <c r="B1429" i="22"/>
  <c r="C1428" i="22"/>
  <c r="H1428" i="22"/>
  <c r="S1430" i="22"/>
  <c r="T1429" i="22"/>
  <c r="V1429" i="22"/>
  <c r="Y1429" i="22"/>
  <c r="W1430" i="22"/>
  <c r="O1428" i="22"/>
  <c r="N1428" i="22"/>
  <c r="AM1428" i="22"/>
  <c r="AL1428" i="22"/>
  <c r="K1430" i="22"/>
  <c r="Q1429" i="22"/>
  <c r="L1429" i="22"/>
  <c r="N1429" i="22"/>
  <c r="AE1427" i="22"/>
  <c r="AD1427" i="22"/>
  <c r="AJ1429" i="22"/>
  <c r="AI1430" i="22"/>
  <c r="AO1429" i="22"/>
  <c r="AG1428" i="22"/>
  <c r="AA1429" i="22"/>
  <c r="AB1428" i="22"/>
  <c r="E1428" i="22"/>
  <c r="D1428" i="22"/>
  <c r="F1428" i="22"/>
  <c r="C1429" i="22"/>
  <c r="B1430" i="22"/>
  <c r="H1429" i="22"/>
  <c r="Y1430" i="22"/>
  <c r="W1431" i="22"/>
  <c r="S1431" i="22"/>
  <c r="T1430" i="22"/>
  <c r="V1430" i="22"/>
  <c r="AM1429" i="22"/>
  <c r="AL1429" i="22"/>
  <c r="AD1428" i="22"/>
  <c r="AE1428" i="22"/>
  <c r="AJ1430" i="22"/>
  <c r="AI1431" i="22"/>
  <c r="AO1430" i="22"/>
  <c r="AA1430" i="22"/>
  <c r="AG1429" i="22"/>
  <c r="AB1429" i="22"/>
  <c r="Q1430" i="22"/>
  <c r="O1431" i="22"/>
  <c r="K1431" i="22"/>
  <c r="L1430" i="22"/>
  <c r="B1431" i="22"/>
  <c r="H1430" i="22"/>
  <c r="C1430" i="22"/>
  <c r="F1429" i="22"/>
  <c r="D1429" i="22"/>
  <c r="E1429" i="22"/>
  <c r="S1432" i="22"/>
  <c r="T1431" i="22"/>
  <c r="V1431" i="22"/>
  <c r="Y1431" i="22"/>
  <c r="W1432" i="22"/>
  <c r="K1432" i="22"/>
  <c r="Q1431" i="22"/>
  <c r="L1431" i="22"/>
  <c r="N1431" i="22"/>
  <c r="AI1432" i="22"/>
  <c r="AJ1431" i="22"/>
  <c r="AO1431" i="22"/>
  <c r="O1430" i="22"/>
  <c r="N1430" i="22"/>
  <c r="AA1431" i="22"/>
  <c r="AB1430" i="22"/>
  <c r="AG1430" i="22"/>
  <c r="AD1429" i="22"/>
  <c r="AE1429" i="22"/>
  <c r="AM1430" i="22"/>
  <c r="AL1430" i="22"/>
  <c r="E1430" i="22"/>
  <c r="D1430" i="22"/>
  <c r="F1430" i="22"/>
  <c r="H1431" i="22"/>
  <c r="B1432" i="22"/>
  <c r="C1431" i="22"/>
  <c r="Y1432" i="22"/>
  <c r="W1433" i="22"/>
  <c r="T1432" i="22"/>
  <c r="V1432" i="22"/>
  <c r="S1433" i="22"/>
  <c r="AM1431" i="22"/>
  <c r="AL1431" i="22"/>
  <c r="L1432" i="22"/>
  <c r="K1433" i="22"/>
  <c r="Q1432" i="22"/>
  <c r="O1433" i="22"/>
  <c r="AE1430" i="22"/>
  <c r="AD1430" i="22"/>
  <c r="AA1432" i="22"/>
  <c r="AB1431" i="22"/>
  <c r="AG1431" i="22"/>
  <c r="AI1433" i="22"/>
  <c r="AJ1432" i="22"/>
  <c r="AO1432" i="22"/>
  <c r="H1432" i="22"/>
  <c r="B1433" i="22"/>
  <c r="C1432" i="22"/>
  <c r="E1431" i="22"/>
  <c r="D1431" i="22"/>
  <c r="F1431" i="22"/>
  <c r="S1434" i="22"/>
  <c r="Y1433" i="22"/>
  <c r="W1434" i="22"/>
  <c r="T1433" i="22"/>
  <c r="V1433" i="22"/>
  <c r="AB1432" i="22"/>
  <c r="AG1432" i="22"/>
  <c r="AA1433" i="22"/>
  <c r="AD1431" i="22"/>
  <c r="AE1431" i="22"/>
  <c r="O1432" i="22"/>
  <c r="N1432" i="22"/>
  <c r="AM1432" i="22"/>
  <c r="AL1432" i="22"/>
  <c r="AJ1433" i="22"/>
  <c r="AI1434" i="22"/>
  <c r="AO1433" i="22"/>
  <c r="K1434" i="22"/>
  <c r="Q1433" i="22"/>
  <c r="L1433" i="22"/>
  <c r="N1433" i="22"/>
  <c r="B1434" i="22"/>
  <c r="H1433" i="22"/>
  <c r="C1433" i="22"/>
  <c r="F1432" i="22"/>
  <c r="D1432" i="22"/>
  <c r="E1432" i="22"/>
  <c r="T1434" i="22"/>
  <c r="V1434" i="22"/>
  <c r="Y1434" i="22"/>
  <c r="W1435" i="22"/>
  <c r="S1435" i="22"/>
  <c r="Q1434" i="22"/>
  <c r="O1435" i="22"/>
  <c r="K1435" i="22"/>
  <c r="L1434" i="22"/>
  <c r="AD1432" i="22"/>
  <c r="AE1432" i="22"/>
  <c r="AM1433" i="22"/>
  <c r="AL1433" i="22"/>
  <c r="AA1434" i="22"/>
  <c r="AB1433" i="22"/>
  <c r="AG1433" i="22"/>
  <c r="AI1435" i="22"/>
  <c r="AJ1434" i="22"/>
  <c r="AO1434" i="22"/>
  <c r="B1435" i="22"/>
  <c r="C1434" i="22"/>
  <c r="H1434" i="22"/>
  <c r="E1433" i="22"/>
  <c r="F1433" i="22"/>
  <c r="D1433" i="22"/>
  <c r="S1436" i="22"/>
  <c r="Y1435" i="22"/>
  <c r="W1436" i="22"/>
  <c r="T1435" i="22"/>
  <c r="V1435" i="22"/>
  <c r="K1436" i="22"/>
  <c r="Q1435" i="22"/>
  <c r="L1435" i="22"/>
  <c r="N1435" i="22"/>
  <c r="AG1434" i="22"/>
  <c r="AA1435" i="22"/>
  <c r="AB1434" i="22"/>
  <c r="O1434" i="22"/>
  <c r="N1434" i="22"/>
  <c r="AM1434" i="22"/>
  <c r="AL1434" i="22"/>
  <c r="AD1433" i="22"/>
  <c r="AE1433" i="22"/>
  <c r="AI1436" i="22"/>
  <c r="AJ1435" i="22"/>
  <c r="AO1435" i="22"/>
  <c r="B1436" i="22"/>
  <c r="C1435" i="22"/>
  <c r="H1435" i="22"/>
  <c r="F1434" i="22"/>
  <c r="D1434" i="22"/>
  <c r="E1434" i="22"/>
  <c r="T1436" i="22"/>
  <c r="V1436" i="22"/>
  <c r="S1437" i="22"/>
  <c r="Y1436" i="22"/>
  <c r="W1437" i="22"/>
  <c r="AM1435" i="22"/>
  <c r="AL1435" i="22"/>
  <c r="AE1434" i="22"/>
  <c r="AD1434" i="22"/>
  <c r="AI1437" i="22"/>
  <c r="AJ1436" i="22"/>
  <c r="AO1436" i="22"/>
  <c r="AB1435" i="22"/>
  <c r="AG1435" i="22"/>
  <c r="AA1436" i="22"/>
  <c r="L1436" i="22"/>
  <c r="K1437" i="22"/>
  <c r="Q1436" i="22"/>
  <c r="O1437" i="22"/>
  <c r="E1435" i="22"/>
  <c r="F1435" i="22"/>
  <c r="D1435" i="22"/>
  <c r="C1436" i="22"/>
  <c r="H1436" i="22"/>
  <c r="B1437" i="22"/>
  <c r="S1438" i="22"/>
  <c r="Y1437" i="22"/>
  <c r="W1438" i="22"/>
  <c r="T1437" i="22"/>
  <c r="V1437" i="22"/>
  <c r="K1438" i="22"/>
  <c r="L1437" i="22"/>
  <c r="N1437" i="22"/>
  <c r="Q1437" i="22"/>
  <c r="AJ1437" i="22"/>
  <c r="AI1438" i="22"/>
  <c r="AO1437" i="22"/>
  <c r="AD1435" i="22"/>
  <c r="AE1435" i="22"/>
  <c r="AA1437" i="22"/>
  <c r="AB1436" i="22"/>
  <c r="AG1436" i="22"/>
  <c r="AM1436" i="22"/>
  <c r="AL1436" i="22"/>
  <c r="O1436" i="22"/>
  <c r="N1436" i="22"/>
  <c r="C1437" i="22"/>
  <c r="H1437" i="22"/>
  <c r="B1438" i="22"/>
  <c r="F1436" i="22"/>
  <c r="E1436" i="22"/>
  <c r="D1436" i="22"/>
  <c r="T1438" i="22"/>
  <c r="V1438" i="22"/>
  <c r="Y1438" i="22"/>
  <c r="W1439" i="22"/>
  <c r="S1439" i="22"/>
  <c r="Q1438" i="22"/>
  <c r="O1439" i="22"/>
  <c r="K1439" i="22"/>
  <c r="L1438" i="22"/>
  <c r="AG1437" i="22"/>
  <c r="AB1437" i="22"/>
  <c r="AA1438" i="22"/>
  <c r="AI1439" i="22"/>
  <c r="AJ1438" i="22"/>
  <c r="AO1438" i="22"/>
  <c r="AD1436" i="22"/>
  <c r="AE1436" i="22"/>
  <c r="AM1437" i="22"/>
  <c r="AL1437" i="22"/>
  <c r="E1437" i="22"/>
  <c r="F1437" i="22"/>
  <c r="D1437" i="22"/>
  <c r="H1438" i="22"/>
  <c r="B1439" i="22"/>
  <c r="C1438" i="22"/>
  <c r="T1439" i="22"/>
  <c r="V1439" i="22"/>
  <c r="Y1439" i="22"/>
  <c r="W1440" i="22"/>
  <c r="S1440" i="22"/>
  <c r="AI1440" i="22"/>
  <c r="AJ1439" i="22"/>
  <c r="AO1439" i="22"/>
  <c r="AA1439" i="22"/>
  <c r="AG1438" i="22"/>
  <c r="AB1438" i="22"/>
  <c r="K1440" i="22"/>
  <c r="L1439" i="22"/>
  <c r="N1439" i="22"/>
  <c r="Q1439" i="22"/>
  <c r="AM1438" i="22"/>
  <c r="AL1438" i="22"/>
  <c r="O1438" i="22"/>
  <c r="N1438" i="22"/>
  <c r="AD1437" i="22"/>
  <c r="AE1437" i="22"/>
  <c r="D1438" i="22"/>
  <c r="E1438" i="22"/>
  <c r="F1438" i="22"/>
  <c r="H1439" i="22"/>
  <c r="B1440" i="22"/>
  <c r="C1439" i="22"/>
  <c r="Y1440" i="22"/>
  <c r="W1441" i="22"/>
  <c r="S1441" i="22"/>
  <c r="T1440" i="22"/>
  <c r="V1440" i="22"/>
  <c r="AD1438" i="22"/>
  <c r="AE1438" i="22"/>
  <c r="AM1439" i="22"/>
  <c r="AL1439" i="22"/>
  <c r="AJ1440" i="22"/>
  <c r="AI1441" i="22"/>
  <c r="AO1440" i="22"/>
  <c r="L1440" i="22"/>
  <c r="K1441" i="22"/>
  <c r="Q1440" i="22"/>
  <c r="O1441" i="22"/>
  <c r="AG1439" i="22"/>
  <c r="AA1440" i="22"/>
  <c r="AB1439" i="22"/>
  <c r="D1439" i="22"/>
  <c r="F1439" i="22"/>
  <c r="E1439" i="22"/>
  <c r="C1440" i="22"/>
  <c r="H1440" i="22"/>
  <c r="B1441" i="22"/>
  <c r="S1442" i="22"/>
  <c r="Y1441" i="22"/>
  <c r="W1442" i="22"/>
  <c r="T1441" i="22"/>
  <c r="V1441" i="22"/>
  <c r="AA1441" i="22"/>
  <c r="AG1440" i="22"/>
  <c r="AB1440" i="22"/>
  <c r="AJ1441" i="22"/>
  <c r="AI1442" i="22"/>
  <c r="AO1441" i="22"/>
  <c r="O1440" i="22"/>
  <c r="N1440" i="22"/>
  <c r="AM1440" i="22"/>
  <c r="AL1440" i="22"/>
  <c r="AD1439" i="22"/>
  <c r="AE1439" i="22"/>
  <c r="K1442" i="22"/>
  <c r="L1441" i="22"/>
  <c r="N1441" i="22"/>
  <c r="Q1441" i="22"/>
  <c r="H1441" i="22"/>
  <c r="B1442" i="22"/>
  <c r="C1441" i="22"/>
  <c r="F1440" i="22"/>
  <c r="D1440" i="22"/>
  <c r="E1440" i="22"/>
  <c r="Y1442" i="22"/>
  <c r="W1443" i="22"/>
  <c r="S1443" i="22"/>
  <c r="T1442" i="22"/>
  <c r="V1442" i="22"/>
  <c r="AG1441" i="22"/>
  <c r="AA1442" i="22"/>
  <c r="AB1441" i="22"/>
  <c r="Q1442" i="22"/>
  <c r="O1443" i="22"/>
  <c r="L1442" i="22"/>
  <c r="K1443" i="22"/>
  <c r="AM1441" i="22"/>
  <c r="AL1441" i="22"/>
  <c r="AE1440" i="22"/>
  <c r="AD1440" i="22"/>
  <c r="AJ1442" i="22"/>
  <c r="AI1443" i="22"/>
  <c r="AO1442" i="22"/>
  <c r="C1442" i="22"/>
  <c r="B1443" i="22"/>
  <c r="H1442" i="22"/>
  <c r="F1441" i="22"/>
  <c r="D1441" i="22"/>
  <c r="E1441" i="22"/>
  <c r="S1444" i="22"/>
  <c r="Y1443" i="22"/>
  <c r="W1444" i="22"/>
  <c r="T1443" i="22"/>
  <c r="V1443" i="22"/>
  <c r="K1444" i="22"/>
  <c r="L1443" i="22"/>
  <c r="N1443" i="22"/>
  <c r="Q1443" i="22"/>
  <c r="AB1442" i="22"/>
  <c r="AG1442" i="22"/>
  <c r="AA1443" i="22"/>
  <c r="AI1444" i="22"/>
  <c r="AJ1443" i="22"/>
  <c r="AO1443" i="22"/>
  <c r="AD1441" i="22"/>
  <c r="AE1441" i="22"/>
  <c r="AM1442" i="22"/>
  <c r="AL1442" i="22"/>
  <c r="O1442" i="22"/>
  <c r="N1442" i="22"/>
  <c r="C1443" i="22"/>
  <c r="H1443" i="22"/>
  <c r="B1444" i="22"/>
  <c r="D1442" i="22"/>
  <c r="E1442" i="22"/>
  <c r="F1442" i="22"/>
  <c r="S1445" i="22"/>
  <c r="Y1444" i="22"/>
  <c r="W1445" i="22"/>
  <c r="T1444" i="22"/>
  <c r="V1444" i="22"/>
  <c r="L1444" i="22"/>
  <c r="K1445" i="22"/>
  <c r="Q1444" i="22"/>
  <c r="O1445" i="22"/>
  <c r="AJ1444" i="22"/>
  <c r="AI1445" i="22"/>
  <c r="AO1444" i="22"/>
  <c r="AB1443" i="22"/>
  <c r="AG1443" i="22"/>
  <c r="AA1444" i="22"/>
  <c r="AM1443" i="22"/>
  <c r="AL1443" i="22"/>
  <c r="AD1442" i="22"/>
  <c r="AE1442" i="22"/>
  <c r="D1443" i="22"/>
  <c r="F1443" i="22"/>
  <c r="E1443" i="22"/>
  <c r="H1444" i="22"/>
  <c r="C1444" i="22"/>
  <c r="B1445" i="22"/>
  <c r="Y1445" i="22"/>
  <c r="W1446" i="22"/>
  <c r="S1446" i="22"/>
  <c r="T1445" i="22"/>
  <c r="V1445" i="22"/>
  <c r="AB1444" i="22"/>
  <c r="AG1444" i="22"/>
  <c r="AA1445" i="22"/>
  <c r="AJ1445" i="22"/>
  <c r="AI1446" i="22"/>
  <c r="AO1445" i="22"/>
  <c r="O1444" i="22"/>
  <c r="N1444" i="22"/>
  <c r="K1446" i="22"/>
  <c r="L1445" i="22"/>
  <c r="N1445" i="22"/>
  <c r="Q1445" i="22"/>
  <c r="AE1443" i="22"/>
  <c r="AD1443" i="22"/>
  <c r="AM1444" i="22"/>
  <c r="AL1444" i="22"/>
  <c r="F1444" i="22"/>
  <c r="E1444" i="22"/>
  <c r="D1444" i="22"/>
  <c r="C1445" i="22"/>
  <c r="B1446" i="22"/>
  <c r="H1445" i="22"/>
  <c r="S1447" i="22"/>
  <c r="T1446" i="22"/>
  <c r="V1446" i="22"/>
  <c r="Y1446" i="22"/>
  <c r="W1447" i="22"/>
  <c r="AE1444" i="22"/>
  <c r="AD1444" i="22"/>
  <c r="AJ1446" i="22"/>
  <c r="AI1447" i="22"/>
  <c r="AO1446" i="22"/>
  <c r="Q1446" i="22"/>
  <c r="O1447" i="22"/>
  <c r="K1447" i="22"/>
  <c r="L1446" i="22"/>
  <c r="AG1445" i="22"/>
  <c r="AA1446" i="22"/>
  <c r="AB1445" i="22"/>
  <c r="AM1445" i="22"/>
  <c r="AL1445" i="22"/>
  <c r="C1446" i="22"/>
  <c r="B1447" i="22"/>
  <c r="H1446" i="22"/>
  <c r="D1445" i="22"/>
  <c r="E1445" i="22"/>
  <c r="F1445" i="22"/>
  <c r="T1447" i="22"/>
  <c r="V1447" i="22"/>
  <c r="Y1447" i="22"/>
  <c r="W1448" i="22"/>
  <c r="S1448" i="22"/>
  <c r="K1448" i="22"/>
  <c r="L1447" i="22"/>
  <c r="N1447" i="22"/>
  <c r="Q1447" i="22"/>
  <c r="AM1446" i="22"/>
  <c r="AL1446" i="22"/>
  <c r="AD1445" i="22"/>
  <c r="AE1445" i="22"/>
  <c r="O1446" i="22"/>
  <c r="N1446" i="22"/>
  <c r="AI1448" i="22"/>
  <c r="AJ1447" i="22"/>
  <c r="AO1447" i="22"/>
  <c r="AG1446" i="22"/>
  <c r="AA1447" i="22"/>
  <c r="AB1446" i="22"/>
  <c r="B1448" i="22"/>
  <c r="H1447" i="22"/>
  <c r="C1447" i="22"/>
  <c r="D1446" i="22"/>
  <c r="F1446" i="22"/>
  <c r="E1446" i="22"/>
  <c r="S1449" i="22"/>
  <c r="Y1448" i="22"/>
  <c r="W1449" i="22"/>
  <c r="T1448" i="22"/>
  <c r="V1448" i="22"/>
  <c r="AM1447" i="22"/>
  <c r="AL1447" i="22"/>
  <c r="AA1448" i="22"/>
  <c r="AG1447" i="22"/>
  <c r="AB1447" i="22"/>
  <c r="L1448" i="22"/>
  <c r="K1449" i="22"/>
  <c r="Q1448" i="22"/>
  <c r="O1449" i="22"/>
  <c r="AD1446" i="22"/>
  <c r="AE1446" i="22"/>
  <c r="AI1449" i="22"/>
  <c r="AJ1448" i="22"/>
  <c r="AO1448" i="22"/>
  <c r="B1449" i="22"/>
  <c r="C1448" i="22"/>
  <c r="H1448" i="22"/>
  <c r="E1447" i="22"/>
  <c r="D1447" i="22"/>
  <c r="F1447" i="22"/>
  <c r="Y1449" i="22"/>
  <c r="W1450" i="22"/>
  <c r="T1449" i="22"/>
  <c r="V1449" i="22"/>
  <c r="S1450" i="22"/>
  <c r="AJ1449" i="22"/>
  <c r="AI1450" i="22"/>
  <c r="AO1449" i="22"/>
  <c r="K1450" i="22"/>
  <c r="Q1449" i="22"/>
  <c r="L1449" i="22"/>
  <c r="N1449" i="22"/>
  <c r="O1448" i="22"/>
  <c r="N1448" i="22"/>
  <c r="AA1449" i="22"/>
  <c r="AB1448" i="22"/>
  <c r="AG1448" i="22"/>
  <c r="AD1447" i="22"/>
  <c r="AE1447" i="22"/>
  <c r="AM1448" i="22"/>
  <c r="AL1448" i="22"/>
  <c r="D1448" i="22"/>
  <c r="F1448" i="22"/>
  <c r="E1448" i="22"/>
  <c r="B1450" i="22"/>
  <c r="C1449" i="22"/>
  <c r="H1449" i="22"/>
  <c r="S1451" i="22"/>
  <c r="T1450" i="22"/>
  <c r="V1450" i="22"/>
  <c r="Y1450" i="22"/>
  <c r="W1451" i="22"/>
  <c r="AM1449" i="22"/>
  <c r="AL1449" i="22"/>
  <c r="AI1451" i="22"/>
  <c r="AJ1450" i="22"/>
  <c r="AO1450" i="22"/>
  <c r="AD1448" i="22"/>
  <c r="AE1448" i="22"/>
  <c r="AB1449" i="22"/>
  <c r="AG1449" i="22"/>
  <c r="AA1450" i="22"/>
  <c r="Q1450" i="22"/>
  <c r="O1451" i="22"/>
  <c r="K1451" i="22"/>
  <c r="L1450" i="22"/>
  <c r="E1449" i="22"/>
  <c r="F1449" i="22"/>
  <c r="D1449" i="22"/>
  <c r="B1451" i="22"/>
  <c r="C1450" i="22"/>
  <c r="H1450" i="22"/>
  <c r="S1452" i="22"/>
  <c r="Y1451" i="22"/>
  <c r="W1452" i="22"/>
  <c r="T1451" i="22"/>
  <c r="V1451" i="22"/>
  <c r="AE1449" i="22"/>
  <c r="AD1449" i="22"/>
  <c r="O1450" i="22"/>
  <c r="N1450" i="22"/>
  <c r="K1452" i="22"/>
  <c r="L1451" i="22"/>
  <c r="N1451" i="22"/>
  <c r="Q1451" i="22"/>
  <c r="AA1451" i="22"/>
  <c r="AB1450" i="22"/>
  <c r="AG1450" i="22"/>
  <c r="AI1452" i="22"/>
  <c r="AJ1451" i="22"/>
  <c r="AO1451" i="22"/>
  <c r="AM1450" i="22"/>
  <c r="AL1450" i="22"/>
  <c r="D1450" i="22"/>
  <c r="E1450" i="22"/>
  <c r="F1450" i="22"/>
  <c r="C1451" i="22"/>
  <c r="H1451" i="22"/>
  <c r="B1452" i="22"/>
  <c r="S1453" i="22"/>
  <c r="T1452" i="22"/>
  <c r="V1452" i="22"/>
  <c r="Y1452" i="22"/>
  <c r="W1453" i="22"/>
  <c r="AI1453" i="22"/>
  <c r="AJ1452" i="22"/>
  <c r="AO1452" i="22"/>
  <c r="AM1451" i="22"/>
  <c r="AL1451" i="22"/>
  <c r="AG1451" i="22"/>
  <c r="AA1452" i="22"/>
  <c r="AB1451" i="22"/>
  <c r="AD1450" i="22"/>
  <c r="AE1450" i="22"/>
  <c r="L1452" i="22"/>
  <c r="K1453" i="22"/>
  <c r="Q1452" i="22"/>
  <c r="O1453" i="22"/>
  <c r="B1453" i="22"/>
  <c r="H1452" i="22"/>
  <c r="C1452" i="22"/>
  <c r="F1451" i="22"/>
  <c r="D1451" i="22"/>
  <c r="E1451" i="22"/>
  <c r="Y1453" i="22"/>
  <c r="W1454" i="22"/>
  <c r="T1453" i="22"/>
  <c r="V1453" i="22"/>
  <c r="S1454" i="22"/>
  <c r="K1454" i="22"/>
  <c r="L1453" i="22"/>
  <c r="N1453" i="22"/>
  <c r="Q1453" i="22"/>
  <c r="AA1453" i="22"/>
  <c r="AB1452" i="22"/>
  <c r="AG1452" i="22"/>
  <c r="AM1452" i="22"/>
  <c r="AL1452" i="22"/>
  <c r="AJ1453" i="22"/>
  <c r="AI1454" i="22"/>
  <c r="AO1453" i="22"/>
  <c r="AD1451" i="22"/>
  <c r="AE1451" i="22"/>
  <c r="O1452" i="22"/>
  <c r="N1452" i="22"/>
  <c r="H1453" i="22"/>
  <c r="B1454" i="22"/>
  <c r="C1453" i="22"/>
  <c r="F1452" i="22"/>
  <c r="D1452" i="22"/>
  <c r="E1452" i="22"/>
  <c r="S1455" i="22"/>
  <c r="Y1454" i="22"/>
  <c r="W1455" i="22"/>
  <c r="T1454" i="22"/>
  <c r="V1454" i="22"/>
  <c r="Q1454" i="22"/>
  <c r="O1455" i="22"/>
  <c r="K1455" i="22"/>
  <c r="L1454" i="22"/>
  <c r="AG1453" i="22"/>
  <c r="AA1454" i="22"/>
  <c r="AB1453" i="22"/>
  <c r="AI1455" i="22"/>
  <c r="AJ1454" i="22"/>
  <c r="AO1454" i="22"/>
  <c r="AM1453" i="22"/>
  <c r="AL1453" i="22"/>
  <c r="AD1452" i="22"/>
  <c r="AE1452" i="22"/>
  <c r="B1455" i="22"/>
  <c r="C1454" i="22"/>
  <c r="H1454" i="22"/>
  <c r="E1453" i="22"/>
  <c r="D1453" i="22"/>
  <c r="F1453" i="22"/>
  <c r="S1456" i="22"/>
  <c r="T1455" i="22"/>
  <c r="V1455" i="22"/>
  <c r="Y1455" i="22"/>
  <c r="W1456" i="22"/>
  <c r="AI1456" i="22"/>
  <c r="AJ1455" i="22"/>
  <c r="AO1455" i="22"/>
  <c r="O1454" i="22"/>
  <c r="N1454" i="22"/>
  <c r="AA1455" i="22"/>
  <c r="AG1454" i="22"/>
  <c r="AB1454" i="22"/>
  <c r="AD1453" i="22"/>
  <c r="AE1453" i="22"/>
  <c r="K1456" i="22"/>
  <c r="L1455" i="22"/>
  <c r="N1455" i="22"/>
  <c r="Q1455" i="22"/>
  <c r="AM1454" i="22"/>
  <c r="AL1454" i="22"/>
  <c r="C1455" i="22"/>
  <c r="H1455" i="22"/>
  <c r="B1456" i="22"/>
  <c r="F1454" i="22"/>
  <c r="D1454" i="22"/>
  <c r="E1454" i="22"/>
  <c r="Y1456" i="22"/>
  <c r="W1457" i="22"/>
  <c r="T1456" i="22"/>
  <c r="V1456" i="22"/>
  <c r="S1457" i="22"/>
  <c r="AB1455" i="22"/>
  <c r="AG1455" i="22"/>
  <c r="AA1456" i="22"/>
  <c r="AJ1456" i="22"/>
  <c r="AI1457" i="22"/>
  <c r="AO1456" i="22"/>
  <c r="AM1455" i="22"/>
  <c r="AL1455" i="22"/>
  <c r="AD1454" i="22"/>
  <c r="AE1454" i="22"/>
  <c r="L1456" i="22"/>
  <c r="K1457" i="22"/>
  <c r="Q1456" i="22"/>
  <c r="O1457" i="22"/>
  <c r="E1455" i="22"/>
  <c r="F1455" i="22"/>
  <c r="D1455" i="22"/>
  <c r="H1456" i="22"/>
  <c r="C1456" i="22"/>
  <c r="B1457" i="22"/>
  <c r="T1457" i="22"/>
  <c r="V1457" i="22"/>
  <c r="Y1457" i="22"/>
  <c r="W1458" i="22"/>
  <c r="S1458" i="22"/>
  <c r="K1458" i="22"/>
  <c r="L1457" i="22"/>
  <c r="N1457" i="22"/>
  <c r="Q1457" i="22"/>
  <c r="O1456" i="22"/>
  <c r="N1456" i="22"/>
  <c r="AJ1457" i="22"/>
  <c r="AI1458" i="22"/>
  <c r="AO1457" i="22"/>
  <c r="AD1455" i="22"/>
  <c r="AE1455" i="22"/>
  <c r="AB1456" i="22"/>
  <c r="AG1456" i="22"/>
  <c r="AA1457" i="22"/>
  <c r="AM1456" i="22"/>
  <c r="AL1456" i="22"/>
  <c r="D1456" i="22"/>
  <c r="F1456" i="22"/>
  <c r="E1456" i="22"/>
  <c r="H1457" i="22"/>
  <c r="B1458" i="22"/>
  <c r="C1457" i="22"/>
  <c r="Y1458" i="22"/>
  <c r="W1459" i="22"/>
  <c r="S1459" i="22"/>
  <c r="T1458" i="22"/>
  <c r="V1458" i="22"/>
  <c r="AD1456" i="22"/>
  <c r="AE1456" i="22"/>
  <c r="AM1457" i="22"/>
  <c r="AL1457" i="22"/>
  <c r="Q1458" i="22"/>
  <c r="O1459" i="22"/>
  <c r="L1458" i="22"/>
  <c r="K1459" i="22"/>
  <c r="AJ1458" i="22"/>
  <c r="AI1459" i="22"/>
  <c r="AO1458" i="22"/>
  <c r="AG1457" i="22"/>
  <c r="AA1458" i="22"/>
  <c r="AB1457" i="22"/>
  <c r="H1458" i="22"/>
  <c r="B1459" i="22"/>
  <c r="C1458" i="22"/>
  <c r="F1457" i="22"/>
  <c r="E1457" i="22"/>
  <c r="D1457" i="22"/>
  <c r="S1460" i="22"/>
  <c r="T1459" i="22"/>
  <c r="V1459" i="22"/>
  <c r="Y1459" i="22"/>
  <c r="W1460" i="22"/>
  <c r="AG1458" i="22"/>
  <c r="AA1459" i="22"/>
  <c r="AB1458" i="22"/>
  <c r="AM1458" i="22"/>
  <c r="AL1458" i="22"/>
  <c r="K1460" i="22"/>
  <c r="Q1459" i="22"/>
  <c r="L1459" i="22"/>
  <c r="N1459" i="22"/>
  <c r="AD1457" i="22"/>
  <c r="AE1457" i="22"/>
  <c r="AI1460" i="22"/>
  <c r="AJ1459" i="22"/>
  <c r="AO1459" i="22"/>
  <c r="O1458" i="22"/>
  <c r="N1458" i="22"/>
  <c r="H1459" i="22"/>
  <c r="C1459" i="22"/>
  <c r="B1460" i="22"/>
  <c r="F1458" i="22"/>
  <c r="E1458" i="22"/>
  <c r="D1458" i="22"/>
  <c r="S1461" i="22"/>
  <c r="T1460" i="22"/>
  <c r="V1460" i="22"/>
  <c r="Y1460" i="22"/>
  <c r="W1461" i="22"/>
  <c r="L1460" i="22"/>
  <c r="K1461" i="22"/>
  <c r="Q1460" i="22"/>
  <c r="O1461" i="22"/>
  <c r="AA1460" i="22"/>
  <c r="AG1459" i="22"/>
  <c r="AB1459" i="22"/>
  <c r="AJ1460" i="22"/>
  <c r="AI1461" i="22"/>
  <c r="AO1460" i="22"/>
  <c r="AE1458" i="22"/>
  <c r="AD1458" i="22"/>
  <c r="AM1459" i="22"/>
  <c r="AL1459" i="22"/>
  <c r="F1459" i="22"/>
  <c r="D1459" i="22"/>
  <c r="E1459" i="22"/>
  <c r="C1460" i="22"/>
  <c r="B1461" i="22"/>
  <c r="H1460" i="22"/>
  <c r="S1462" i="22"/>
  <c r="T1461" i="22"/>
  <c r="V1461" i="22"/>
  <c r="Y1461" i="22"/>
  <c r="W1462" i="22"/>
  <c r="AM1460" i="22"/>
  <c r="AL1460" i="22"/>
  <c r="AJ1461" i="22"/>
  <c r="AI1462" i="22"/>
  <c r="AO1461" i="22"/>
  <c r="AE1459" i="22"/>
  <c r="AD1459" i="22"/>
  <c r="AB1460" i="22"/>
  <c r="AA1461" i="22"/>
  <c r="AG1460" i="22"/>
  <c r="K1462" i="22"/>
  <c r="L1461" i="22"/>
  <c r="N1461" i="22"/>
  <c r="Q1461" i="22"/>
  <c r="O1460" i="22"/>
  <c r="N1460" i="22"/>
  <c r="B1462" i="22"/>
  <c r="C1461" i="22"/>
  <c r="H1461" i="22"/>
  <c r="E1460" i="22"/>
  <c r="D1460" i="22"/>
  <c r="F1460" i="22"/>
  <c r="T1462" i="22"/>
  <c r="V1462" i="22"/>
  <c r="Y1462" i="22"/>
  <c r="W1463" i="22"/>
  <c r="S1463" i="22"/>
  <c r="Q1462" i="22"/>
  <c r="O1463" i="22"/>
  <c r="K1463" i="22"/>
  <c r="L1462" i="22"/>
  <c r="AE1460" i="22"/>
  <c r="AD1460" i="22"/>
  <c r="AA1462" i="22"/>
  <c r="AG1461" i="22"/>
  <c r="AB1461" i="22"/>
  <c r="AM1461" i="22"/>
  <c r="AL1461" i="22"/>
  <c r="AJ1462" i="22"/>
  <c r="AI1463" i="22"/>
  <c r="AO1462" i="22"/>
  <c r="E1461" i="22"/>
  <c r="D1461" i="22"/>
  <c r="F1461" i="22"/>
  <c r="C1462" i="22"/>
  <c r="H1462" i="22"/>
  <c r="B1463" i="22"/>
  <c r="Y1463" i="22"/>
  <c r="W1464" i="22"/>
  <c r="S1464" i="22"/>
  <c r="T1463" i="22"/>
  <c r="V1463" i="22"/>
  <c r="AD1461" i="22"/>
  <c r="AE1461" i="22"/>
  <c r="O1462" i="22"/>
  <c r="N1462" i="22"/>
  <c r="AI1464" i="22"/>
  <c r="AJ1463" i="22"/>
  <c r="AO1463" i="22"/>
  <c r="K1464" i="22"/>
  <c r="L1463" i="22"/>
  <c r="N1463" i="22"/>
  <c r="Q1463" i="22"/>
  <c r="AM1462" i="22"/>
  <c r="AL1462" i="22"/>
  <c r="AA1463" i="22"/>
  <c r="AG1462" i="22"/>
  <c r="AB1462" i="22"/>
  <c r="B1464" i="22"/>
  <c r="C1463" i="22"/>
  <c r="H1463" i="22"/>
  <c r="D1462" i="22"/>
  <c r="E1462" i="22"/>
  <c r="F1462" i="22"/>
  <c r="S1465" i="22"/>
  <c r="T1464" i="22"/>
  <c r="V1464" i="22"/>
  <c r="Y1464" i="22"/>
  <c r="W1465" i="22"/>
  <c r="AG1463" i="22"/>
  <c r="AA1464" i="22"/>
  <c r="AB1463" i="22"/>
  <c r="L1464" i="22"/>
  <c r="K1465" i="22"/>
  <c r="Q1464" i="22"/>
  <c r="O1465" i="22"/>
  <c r="AI1465" i="22"/>
  <c r="AJ1464" i="22"/>
  <c r="AO1464" i="22"/>
  <c r="AM1463" i="22"/>
  <c r="AL1463" i="22"/>
  <c r="AE1462" i="22"/>
  <c r="AD1462" i="22"/>
  <c r="C1464" i="22"/>
  <c r="H1464" i="22"/>
  <c r="B1465" i="22"/>
  <c r="F1463" i="22"/>
  <c r="D1463" i="22"/>
  <c r="E1463" i="22"/>
  <c r="Y1465" i="22"/>
  <c r="W1466" i="22"/>
  <c r="S1466" i="22"/>
  <c r="T1465" i="22"/>
  <c r="V1465" i="22"/>
  <c r="AB1464" i="22"/>
  <c r="AA1465" i="22"/>
  <c r="AG1464" i="22"/>
  <c r="AM1464" i="22"/>
  <c r="AL1464" i="22"/>
  <c r="O1464" i="22"/>
  <c r="N1464" i="22"/>
  <c r="AD1463" i="22"/>
  <c r="AE1463" i="22"/>
  <c r="AJ1465" i="22"/>
  <c r="AI1466" i="22"/>
  <c r="AO1465" i="22"/>
  <c r="K1466" i="22"/>
  <c r="L1465" i="22"/>
  <c r="N1465" i="22"/>
  <c r="Q1465" i="22"/>
  <c r="C1465" i="22"/>
  <c r="H1465" i="22"/>
  <c r="B1466" i="22"/>
  <c r="F1464" i="22"/>
  <c r="E1464" i="22"/>
  <c r="D1464" i="22"/>
  <c r="S1467" i="22"/>
  <c r="Y1466" i="22"/>
  <c r="W1467" i="22"/>
  <c r="T1466" i="22"/>
  <c r="V1466" i="22"/>
  <c r="Q1466" i="22"/>
  <c r="O1467" i="22"/>
  <c r="K1467" i="22"/>
  <c r="L1466" i="22"/>
  <c r="AD1464" i="22"/>
  <c r="AE1464" i="22"/>
  <c r="AI1467" i="22"/>
  <c r="AJ1466" i="22"/>
  <c r="AO1466" i="22"/>
  <c r="AM1465" i="22"/>
  <c r="AL1465" i="22"/>
  <c r="AG1465" i="22"/>
  <c r="AA1466" i="22"/>
  <c r="AB1465" i="22"/>
  <c r="E1465" i="22"/>
  <c r="D1465" i="22"/>
  <c r="F1465" i="22"/>
  <c r="H1466" i="22"/>
  <c r="C1466" i="22"/>
  <c r="B1467" i="22"/>
  <c r="Y1467" i="22"/>
  <c r="W1468" i="22"/>
  <c r="T1467" i="22"/>
  <c r="V1467" i="22"/>
  <c r="S1468" i="22"/>
  <c r="AE1465" i="22"/>
  <c r="AD1465" i="22"/>
  <c r="AI1468" i="22"/>
  <c r="AJ1467" i="22"/>
  <c r="AO1467" i="22"/>
  <c r="AB1466" i="22"/>
  <c r="AG1466" i="22"/>
  <c r="AA1467" i="22"/>
  <c r="O1466" i="22"/>
  <c r="N1466" i="22"/>
  <c r="AM1466" i="22"/>
  <c r="AL1466" i="22"/>
  <c r="K1468" i="22"/>
  <c r="L1467" i="22"/>
  <c r="N1467" i="22"/>
  <c r="Q1467" i="22"/>
  <c r="B1468" i="22"/>
  <c r="H1467" i="22"/>
  <c r="C1467" i="22"/>
  <c r="F1466" i="22"/>
  <c r="E1466" i="22"/>
  <c r="D1466" i="22"/>
  <c r="T1468" i="22"/>
  <c r="V1468" i="22"/>
  <c r="Y1468" i="22"/>
  <c r="W1469" i="22"/>
  <c r="S1469" i="22"/>
  <c r="AG1467" i="22"/>
  <c r="AA1468" i="22"/>
  <c r="AB1467" i="22"/>
  <c r="L1468" i="22"/>
  <c r="K1469" i="22"/>
  <c r="Q1468" i="22"/>
  <c r="O1469" i="22"/>
  <c r="AM1467" i="22"/>
  <c r="AL1467" i="22"/>
  <c r="AE1466" i="22"/>
  <c r="AD1466" i="22"/>
  <c r="AI1469" i="22"/>
  <c r="AJ1468" i="22"/>
  <c r="AO1468" i="22"/>
  <c r="B1469" i="22"/>
  <c r="C1468" i="22"/>
  <c r="H1468" i="22"/>
  <c r="D1467" i="22"/>
  <c r="F1467" i="22"/>
  <c r="E1467" i="22"/>
  <c r="Y1469" i="22"/>
  <c r="W1470" i="22"/>
  <c r="S1470" i="22"/>
  <c r="T1469" i="22"/>
  <c r="V1469" i="22"/>
  <c r="AB1468" i="22"/>
  <c r="AG1468" i="22"/>
  <c r="AA1469" i="22"/>
  <c r="AM1468" i="22"/>
  <c r="AL1468" i="22"/>
  <c r="O1468" i="22"/>
  <c r="N1468" i="22"/>
  <c r="AE1467" i="22"/>
  <c r="AD1467" i="22"/>
  <c r="AJ1469" i="22"/>
  <c r="AI1470" i="22"/>
  <c r="AO1469" i="22"/>
  <c r="K1470" i="22"/>
  <c r="L1469" i="22"/>
  <c r="N1469" i="22"/>
  <c r="Q1469" i="22"/>
  <c r="E1468" i="22"/>
  <c r="F1468" i="22"/>
  <c r="D1468" i="22"/>
  <c r="H1469" i="22"/>
  <c r="C1469" i="22"/>
  <c r="B1470" i="22"/>
  <c r="S1471" i="22"/>
  <c r="Y1470" i="22"/>
  <c r="W1471" i="22"/>
  <c r="T1470" i="22"/>
  <c r="V1470" i="22"/>
  <c r="AM1469" i="22"/>
  <c r="AL1469" i="22"/>
  <c r="Q1470" i="22"/>
  <c r="O1471" i="22"/>
  <c r="K1471" i="22"/>
  <c r="L1470" i="22"/>
  <c r="AI1471" i="22"/>
  <c r="AJ1470" i="22"/>
  <c r="AO1470" i="22"/>
  <c r="AD1468" i="22"/>
  <c r="AE1468" i="22"/>
  <c r="AG1469" i="22"/>
  <c r="AA1470" i="22"/>
  <c r="AB1469" i="22"/>
  <c r="D1469" i="22"/>
  <c r="E1469" i="22"/>
  <c r="F1469" i="22"/>
  <c r="C1470" i="22"/>
  <c r="B1471" i="22"/>
  <c r="H1470" i="22"/>
  <c r="S1472" i="22"/>
  <c r="Y1471" i="22"/>
  <c r="W1472" i="22"/>
  <c r="T1471" i="22"/>
  <c r="V1471" i="22"/>
  <c r="O1470" i="22"/>
  <c r="N1470" i="22"/>
  <c r="AI1472" i="22"/>
  <c r="AJ1471" i="22"/>
  <c r="AO1471" i="22"/>
  <c r="AA1471" i="22"/>
  <c r="AG1470" i="22"/>
  <c r="AB1470" i="22"/>
  <c r="AM1470" i="22"/>
  <c r="AL1470" i="22"/>
  <c r="AE1469" i="22"/>
  <c r="AD1469" i="22"/>
  <c r="K1472" i="22"/>
  <c r="Q1471" i="22"/>
  <c r="L1471" i="22"/>
  <c r="N1471" i="22"/>
  <c r="C1471" i="22"/>
  <c r="B1472" i="22"/>
  <c r="H1471" i="22"/>
  <c r="F1470" i="22"/>
  <c r="D1470" i="22"/>
  <c r="E1470" i="22"/>
  <c r="Y1472" i="22"/>
  <c r="W1473" i="22"/>
  <c r="T1472" i="22"/>
  <c r="V1472" i="22"/>
  <c r="S1473" i="22"/>
  <c r="AA1472" i="22"/>
  <c r="AG1471" i="22"/>
  <c r="AB1471" i="22"/>
  <c r="L1472" i="22"/>
  <c r="K1473" i="22"/>
  <c r="Q1472" i="22"/>
  <c r="O1473" i="22"/>
  <c r="AJ1472" i="22"/>
  <c r="AI1473" i="22"/>
  <c r="AO1472" i="22"/>
  <c r="AE1470" i="22"/>
  <c r="AD1470" i="22"/>
  <c r="AM1471" i="22"/>
  <c r="AL1471" i="22"/>
  <c r="C1472" i="22"/>
  <c r="H1472" i="22"/>
  <c r="B1473" i="22"/>
  <c r="F1471" i="22"/>
  <c r="E1471" i="22"/>
  <c r="D1471" i="22"/>
  <c r="T1473" i="22"/>
  <c r="V1473" i="22"/>
  <c r="Y1473" i="22"/>
  <c r="W1474" i="22"/>
  <c r="S1474" i="22"/>
  <c r="K1474" i="22"/>
  <c r="L1473" i="22"/>
  <c r="N1473" i="22"/>
  <c r="Q1473" i="22"/>
  <c r="AM1472" i="22"/>
  <c r="AL1472" i="22"/>
  <c r="AD1471" i="22"/>
  <c r="AE1471" i="22"/>
  <c r="AA1473" i="22"/>
  <c r="AB1472" i="22"/>
  <c r="AG1472" i="22"/>
  <c r="AJ1473" i="22"/>
  <c r="AI1474" i="22"/>
  <c r="AO1473" i="22"/>
  <c r="O1472" i="22"/>
  <c r="N1472" i="22"/>
  <c r="H1473" i="22"/>
  <c r="B1474" i="22"/>
  <c r="C1473" i="22"/>
  <c r="E1472" i="22"/>
  <c r="D1472" i="22"/>
  <c r="F1472" i="22"/>
  <c r="T1474" i="22"/>
  <c r="V1474" i="22"/>
  <c r="Y1474" i="22"/>
  <c r="W1475" i="22"/>
  <c r="S1475" i="22"/>
  <c r="AB1473" i="22"/>
  <c r="AA1474" i="22"/>
  <c r="AG1473" i="22"/>
  <c r="AJ1474" i="22"/>
  <c r="AI1475" i="22"/>
  <c r="AO1474" i="22"/>
  <c r="Q1474" i="22"/>
  <c r="O1475" i="22"/>
  <c r="L1474" i="22"/>
  <c r="K1475" i="22"/>
  <c r="AM1473" i="22"/>
  <c r="AL1473" i="22"/>
  <c r="AD1472" i="22"/>
  <c r="AE1472" i="22"/>
  <c r="H1474" i="22"/>
  <c r="C1474" i="22"/>
  <c r="B1475" i="22"/>
  <c r="F1473" i="22"/>
  <c r="E1473" i="22"/>
  <c r="D1473" i="22"/>
  <c r="T1475" i="22"/>
  <c r="V1475" i="22"/>
  <c r="S1476" i="22"/>
  <c r="Y1475" i="22"/>
  <c r="W1476" i="22"/>
  <c r="O1474" i="22"/>
  <c r="N1474" i="22"/>
  <c r="AM1474" i="22"/>
  <c r="AL1474" i="22"/>
  <c r="K1476" i="22"/>
  <c r="L1475" i="22"/>
  <c r="N1475" i="22"/>
  <c r="Q1475" i="22"/>
  <c r="AI1476" i="22"/>
  <c r="AJ1475" i="22"/>
  <c r="AO1475" i="22"/>
  <c r="AD1473" i="22"/>
  <c r="AE1473" i="22"/>
  <c r="AA1475" i="22"/>
  <c r="AB1474" i="22"/>
  <c r="AG1474" i="22"/>
  <c r="F1474" i="22"/>
  <c r="E1474" i="22"/>
  <c r="D1474" i="22"/>
  <c r="B1476" i="22"/>
  <c r="C1475" i="22"/>
  <c r="H1475" i="22"/>
  <c r="S1477" i="22"/>
  <c r="Y1476" i="22"/>
  <c r="W1477" i="22"/>
  <c r="T1476" i="22"/>
  <c r="V1476" i="22"/>
  <c r="AB1475" i="22"/>
  <c r="AA1476" i="22"/>
  <c r="AG1475" i="22"/>
  <c r="L1476" i="22"/>
  <c r="K1477" i="22"/>
  <c r="Q1476" i="22"/>
  <c r="O1477" i="22"/>
  <c r="AJ1476" i="22"/>
  <c r="AI1477" i="22"/>
  <c r="AO1476" i="22"/>
  <c r="AM1475" i="22"/>
  <c r="AL1475" i="22"/>
  <c r="AE1474" i="22"/>
  <c r="AD1474" i="22"/>
  <c r="E1475" i="22"/>
  <c r="D1475" i="22"/>
  <c r="F1475" i="22"/>
  <c r="B1477" i="22"/>
  <c r="C1476" i="22"/>
  <c r="H1476" i="22"/>
  <c r="T1477" i="22"/>
  <c r="V1477" i="22"/>
  <c r="Y1477" i="22"/>
  <c r="W1478" i="22"/>
  <c r="S1478" i="22"/>
  <c r="AM1476" i="22"/>
  <c r="AL1476" i="22"/>
  <c r="K1478" i="22"/>
  <c r="L1477" i="22"/>
  <c r="N1477" i="22"/>
  <c r="Q1477" i="22"/>
  <c r="AE1475" i="22"/>
  <c r="AD1475" i="22"/>
  <c r="AJ1477" i="22"/>
  <c r="AI1478" i="22"/>
  <c r="AO1477" i="22"/>
  <c r="AA1477" i="22"/>
  <c r="AB1476" i="22"/>
  <c r="AG1476" i="22"/>
  <c r="O1476" i="22"/>
  <c r="N1476" i="22"/>
  <c r="D1476" i="22"/>
  <c r="F1476" i="22"/>
  <c r="E1476" i="22"/>
  <c r="H1477" i="22"/>
  <c r="B1478" i="22"/>
  <c r="C1477" i="22"/>
  <c r="S1479" i="22"/>
  <c r="T1478" i="22"/>
  <c r="V1478" i="22"/>
  <c r="Y1478" i="22"/>
  <c r="W1479" i="22"/>
  <c r="AD1476" i="22"/>
  <c r="AE1476" i="22"/>
  <c r="Q1478" i="22"/>
  <c r="O1479" i="22"/>
  <c r="K1479" i="22"/>
  <c r="L1478" i="22"/>
  <c r="AG1477" i="22"/>
  <c r="AB1477" i="22"/>
  <c r="AA1478" i="22"/>
  <c r="AM1477" i="22"/>
  <c r="AL1477" i="22"/>
  <c r="AJ1478" i="22"/>
  <c r="AI1479" i="22"/>
  <c r="AO1478" i="22"/>
  <c r="E1477" i="22"/>
  <c r="D1477" i="22"/>
  <c r="F1477" i="22"/>
  <c r="C1478" i="22"/>
  <c r="B1479" i="22"/>
  <c r="H1478" i="22"/>
  <c r="T1479" i="22"/>
  <c r="V1479" i="22"/>
  <c r="Y1479" i="22"/>
  <c r="W1480" i="22"/>
  <c r="S1480" i="22"/>
  <c r="AA1479" i="22"/>
  <c r="AG1478" i="22"/>
  <c r="AB1478" i="22"/>
  <c r="K1480" i="22"/>
  <c r="Q1479" i="22"/>
  <c r="L1479" i="22"/>
  <c r="N1479" i="22"/>
  <c r="AI1480" i="22"/>
  <c r="AJ1479" i="22"/>
  <c r="AO1479" i="22"/>
  <c r="AE1477" i="22"/>
  <c r="AD1477" i="22"/>
  <c r="O1478" i="22"/>
  <c r="N1478" i="22"/>
  <c r="AM1478" i="22"/>
  <c r="AL1478" i="22"/>
  <c r="B1480" i="22"/>
  <c r="H1479" i="22"/>
  <c r="C1479" i="22"/>
  <c r="D1478" i="22"/>
  <c r="E1478" i="22"/>
  <c r="F1478" i="22"/>
  <c r="S1481" i="22"/>
  <c r="T1480" i="22"/>
  <c r="V1480" i="22"/>
  <c r="Y1480" i="22"/>
  <c r="W1481" i="22"/>
  <c r="AM1479" i="22"/>
  <c r="AL1479" i="22"/>
  <c r="AD1478" i="22"/>
  <c r="AE1478" i="22"/>
  <c r="AI1481" i="22"/>
  <c r="AJ1480" i="22"/>
  <c r="AO1480" i="22"/>
  <c r="L1480" i="22"/>
  <c r="K1481" i="22"/>
  <c r="Q1480" i="22"/>
  <c r="O1481" i="22"/>
  <c r="AB1479" i="22"/>
  <c r="AA1480" i="22"/>
  <c r="AG1479" i="22"/>
  <c r="B1481" i="22"/>
  <c r="C1480" i="22"/>
  <c r="H1480" i="22"/>
  <c r="D1479" i="22"/>
  <c r="F1479" i="22"/>
  <c r="E1479" i="22"/>
  <c r="Y1481" i="22"/>
  <c r="W1482" i="22"/>
  <c r="T1481" i="22"/>
  <c r="V1481" i="22"/>
  <c r="S1482" i="22"/>
  <c r="AJ1481" i="22"/>
  <c r="AI1482" i="22"/>
  <c r="AO1481" i="22"/>
  <c r="AM1480" i="22"/>
  <c r="AL1480" i="22"/>
  <c r="O1480" i="22"/>
  <c r="N1480" i="22"/>
  <c r="AB1480" i="22"/>
  <c r="AG1480" i="22"/>
  <c r="AA1481" i="22"/>
  <c r="AE1479" i="22"/>
  <c r="AD1479" i="22"/>
  <c r="K1482" i="22"/>
  <c r="L1481" i="22"/>
  <c r="N1481" i="22"/>
  <c r="Q1481" i="22"/>
  <c r="C1481" i="22"/>
  <c r="H1481" i="22"/>
  <c r="B1482" i="22"/>
  <c r="E1480" i="22"/>
  <c r="F1480" i="22"/>
  <c r="D1480" i="22"/>
  <c r="Y1482" i="22"/>
  <c r="W1483" i="22"/>
  <c r="S1483" i="22"/>
  <c r="T1482" i="22"/>
  <c r="V1482" i="22"/>
  <c r="AM1481" i="22"/>
  <c r="AL1481" i="22"/>
  <c r="AD1480" i="22"/>
  <c r="AE1480" i="22"/>
  <c r="AI1483" i="22"/>
  <c r="AJ1482" i="22"/>
  <c r="AO1482" i="22"/>
  <c r="Q1482" i="22"/>
  <c r="O1483" i="22"/>
  <c r="K1483" i="22"/>
  <c r="L1482" i="22"/>
  <c r="AA1482" i="22"/>
  <c r="AG1481" i="22"/>
  <c r="AB1481" i="22"/>
  <c r="F1481" i="22"/>
  <c r="E1481" i="22"/>
  <c r="D1481" i="22"/>
  <c r="H1482" i="22"/>
  <c r="C1482" i="22"/>
  <c r="B1483" i="22"/>
  <c r="Y1483" i="22"/>
  <c r="W1484" i="22"/>
  <c r="T1483" i="22"/>
  <c r="V1483" i="22"/>
  <c r="S1484" i="22"/>
  <c r="O1482" i="22"/>
  <c r="N1482" i="22"/>
  <c r="AM1482" i="22"/>
  <c r="AL1482" i="22"/>
  <c r="AI1484" i="22"/>
  <c r="AJ1483" i="22"/>
  <c r="AO1483" i="22"/>
  <c r="AA1483" i="22"/>
  <c r="AB1482" i="22"/>
  <c r="AG1482" i="22"/>
  <c r="AE1481" i="22"/>
  <c r="AD1481" i="22"/>
  <c r="K1484" i="22"/>
  <c r="L1483" i="22"/>
  <c r="N1483" i="22"/>
  <c r="Q1483" i="22"/>
  <c r="H1483" i="22"/>
  <c r="C1483" i="22"/>
  <c r="B1484" i="22"/>
  <c r="E1482" i="22"/>
  <c r="F1482" i="22"/>
  <c r="D1482" i="22"/>
  <c r="T1484" i="22"/>
  <c r="V1484" i="22"/>
  <c r="Y1484" i="22"/>
  <c r="W1485" i="22"/>
  <c r="S1485" i="22"/>
  <c r="L1484" i="22"/>
  <c r="K1485" i="22"/>
  <c r="Q1484" i="22"/>
  <c r="O1485" i="22"/>
  <c r="AB1483" i="22"/>
  <c r="AA1484" i="22"/>
  <c r="AG1483" i="22"/>
  <c r="AD1482" i="22"/>
  <c r="AE1482" i="22"/>
  <c r="AI1485" i="22"/>
  <c r="AJ1484" i="22"/>
  <c r="AO1484" i="22"/>
  <c r="AM1483" i="22"/>
  <c r="AL1483" i="22"/>
  <c r="D1483" i="22"/>
  <c r="F1483" i="22"/>
  <c r="E1483" i="22"/>
  <c r="C1484" i="22"/>
  <c r="H1484" i="22"/>
  <c r="B1485" i="22"/>
  <c r="S1486" i="22"/>
  <c r="Y1485" i="22"/>
  <c r="W1486" i="22"/>
  <c r="T1485" i="22"/>
  <c r="V1485" i="22"/>
  <c r="AG1484" i="22"/>
  <c r="AA1485" i="22"/>
  <c r="AB1484" i="22"/>
  <c r="K1486" i="22"/>
  <c r="Q1485" i="22"/>
  <c r="L1485" i="22"/>
  <c r="N1485" i="22"/>
  <c r="AM1484" i="22"/>
  <c r="AL1484" i="22"/>
  <c r="O1484" i="22"/>
  <c r="N1484" i="22"/>
  <c r="AJ1485" i="22"/>
  <c r="AI1486" i="22"/>
  <c r="AO1485" i="22"/>
  <c r="AD1483" i="22"/>
  <c r="AE1483" i="22"/>
  <c r="B1486" i="22"/>
  <c r="C1485" i="22"/>
  <c r="H1485" i="22"/>
  <c r="F1484" i="22"/>
  <c r="D1484" i="22"/>
  <c r="E1484" i="22"/>
  <c r="S1487" i="22"/>
  <c r="T1486" i="22"/>
  <c r="V1486" i="22"/>
  <c r="Y1486" i="22"/>
  <c r="W1487" i="22"/>
  <c r="AG1485" i="22"/>
  <c r="AA1486" i="22"/>
  <c r="AB1485" i="22"/>
  <c r="AE1484" i="22"/>
  <c r="AD1484" i="22"/>
  <c r="AI1487" i="22"/>
  <c r="AJ1486" i="22"/>
  <c r="AO1486" i="22"/>
  <c r="AM1485" i="22"/>
  <c r="AL1485" i="22"/>
  <c r="Q1486" i="22"/>
  <c r="O1487" i="22"/>
  <c r="K1487" i="22"/>
  <c r="L1486" i="22"/>
  <c r="C1486" i="22"/>
  <c r="H1486" i="22"/>
  <c r="B1487" i="22"/>
  <c r="D1485" i="22"/>
  <c r="E1485" i="22"/>
  <c r="F1485" i="22"/>
  <c r="Y1487" i="22"/>
  <c r="W1488" i="22"/>
  <c r="S1488" i="22"/>
  <c r="T1487" i="22"/>
  <c r="V1487" i="22"/>
  <c r="K1488" i="22"/>
  <c r="L1487" i="22"/>
  <c r="N1487" i="22"/>
  <c r="Q1487" i="22"/>
  <c r="AM1486" i="22"/>
  <c r="AL1486" i="22"/>
  <c r="AG1486" i="22"/>
  <c r="AA1487" i="22"/>
  <c r="AB1486" i="22"/>
  <c r="O1486" i="22"/>
  <c r="N1486" i="22"/>
  <c r="AD1485" i="22"/>
  <c r="AE1485" i="22"/>
  <c r="AI1488" i="22"/>
  <c r="AJ1487" i="22"/>
  <c r="AO1487" i="22"/>
  <c r="F1486" i="22"/>
  <c r="D1486" i="22"/>
  <c r="E1486" i="22"/>
  <c r="B1488" i="22"/>
  <c r="C1487" i="22"/>
  <c r="H1487" i="22"/>
  <c r="Y1488" i="22"/>
  <c r="W1489" i="22"/>
  <c r="S1489" i="22"/>
  <c r="T1488" i="22"/>
  <c r="V1488" i="22"/>
  <c r="AJ1488" i="22"/>
  <c r="AI1489" i="22"/>
  <c r="AO1488" i="22"/>
  <c r="AG1487" i="22"/>
  <c r="AA1488" i="22"/>
  <c r="AB1487" i="22"/>
  <c r="L1488" i="22"/>
  <c r="K1489" i="22"/>
  <c r="Q1488" i="22"/>
  <c r="O1489" i="22"/>
  <c r="AM1487" i="22"/>
  <c r="AL1487" i="22"/>
  <c r="AD1486" i="22"/>
  <c r="AE1486" i="22"/>
  <c r="D1487" i="22"/>
  <c r="E1487" i="22"/>
  <c r="F1487" i="22"/>
  <c r="H1488" i="22"/>
  <c r="B1489" i="22"/>
  <c r="C1488" i="22"/>
  <c r="Y1489" i="22"/>
  <c r="W1490" i="22"/>
  <c r="T1489" i="22"/>
  <c r="V1489" i="22"/>
  <c r="S1490" i="22"/>
  <c r="AM1488" i="22"/>
  <c r="AL1488" i="22"/>
  <c r="O1488" i="22"/>
  <c r="N1488" i="22"/>
  <c r="AJ1489" i="22"/>
  <c r="AI1490" i="22"/>
  <c r="AO1489" i="22"/>
  <c r="AD1487" i="22"/>
  <c r="AE1487" i="22"/>
  <c r="K1490" i="22"/>
  <c r="L1489" i="22"/>
  <c r="N1489" i="22"/>
  <c r="Q1489" i="22"/>
  <c r="AB1488" i="22"/>
  <c r="AG1488" i="22"/>
  <c r="AA1489" i="22"/>
  <c r="E1488" i="22"/>
  <c r="F1488" i="22"/>
  <c r="D1488" i="22"/>
  <c r="C1489" i="22"/>
  <c r="H1489" i="22"/>
  <c r="B1490" i="22"/>
  <c r="S1491" i="22"/>
  <c r="T1490" i="22"/>
  <c r="V1490" i="22"/>
  <c r="Y1490" i="22"/>
  <c r="W1491" i="22"/>
  <c r="AM1489" i="22"/>
  <c r="AL1489" i="22"/>
  <c r="AD1488" i="22"/>
  <c r="AE1488" i="22"/>
  <c r="AJ1490" i="22"/>
  <c r="AI1491" i="22"/>
  <c r="AO1490" i="22"/>
  <c r="AB1489" i="22"/>
  <c r="AG1489" i="22"/>
  <c r="AA1490" i="22"/>
  <c r="Q1490" i="22"/>
  <c r="O1491" i="22"/>
  <c r="L1490" i="22"/>
  <c r="K1491" i="22"/>
  <c r="B1491" i="22"/>
  <c r="C1490" i="22"/>
  <c r="H1490" i="22"/>
  <c r="E1489" i="22"/>
  <c r="D1489" i="22"/>
  <c r="F1489" i="22"/>
  <c r="Y1491" i="22"/>
  <c r="W1492" i="22"/>
  <c r="S1492" i="22"/>
  <c r="T1491" i="22"/>
  <c r="V1491" i="22"/>
  <c r="AE1489" i="22"/>
  <c r="AD1489" i="22"/>
  <c r="AI1492" i="22"/>
  <c r="AJ1491" i="22"/>
  <c r="AO1491" i="22"/>
  <c r="O1490" i="22"/>
  <c r="N1490" i="22"/>
  <c r="K1492" i="22"/>
  <c r="L1491" i="22"/>
  <c r="N1491" i="22"/>
  <c r="Q1491" i="22"/>
  <c r="AM1490" i="22"/>
  <c r="AL1490" i="22"/>
  <c r="AG1490" i="22"/>
  <c r="AA1491" i="22"/>
  <c r="AB1490" i="22"/>
  <c r="D1490" i="22"/>
  <c r="E1490" i="22"/>
  <c r="F1490" i="22"/>
  <c r="H1491" i="22"/>
  <c r="C1491" i="22"/>
  <c r="B1492" i="22"/>
  <c r="S1493" i="22"/>
  <c r="T1492" i="22"/>
  <c r="V1492" i="22"/>
  <c r="Y1492" i="22"/>
  <c r="W1493" i="22"/>
  <c r="AJ1492" i="22"/>
  <c r="AI1493" i="22"/>
  <c r="AO1492" i="22"/>
  <c r="AG1491" i="22"/>
  <c r="AA1492" i="22"/>
  <c r="AB1491" i="22"/>
  <c r="L1492" i="22"/>
  <c r="K1493" i="22"/>
  <c r="Q1492" i="22"/>
  <c r="O1493" i="22"/>
  <c r="AM1491" i="22"/>
  <c r="AL1491" i="22"/>
  <c r="AD1490" i="22"/>
  <c r="AE1490" i="22"/>
  <c r="E1491" i="22"/>
  <c r="D1491" i="22"/>
  <c r="F1491" i="22"/>
  <c r="C1492" i="22"/>
  <c r="H1492" i="22"/>
  <c r="B1493" i="22"/>
  <c r="S1494" i="22"/>
  <c r="T1493" i="22"/>
  <c r="V1493" i="22"/>
  <c r="Y1493" i="22"/>
  <c r="W1494" i="22"/>
  <c r="AE1491" i="22"/>
  <c r="AD1491" i="22"/>
  <c r="K1494" i="22"/>
  <c r="L1493" i="22"/>
  <c r="N1493" i="22"/>
  <c r="Q1493" i="22"/>
  <c r="O1492" i="22"/>
  <c r="N1492" i="22"/>
  <c r="AJ1493" i="22"/>
  <c r="AI1494" i="22"/>
  <c r="AO1493" i="22"/>
  <c r="AB1492" i="22"/>
  <c r="AG1492" i="22"/>
  <c r="AA1493" i="22"/>
  <c r="AM1492" i="22"/>
  <c r="AL1492" i="22"/>
  <c r="B1494" i="22"/>
  <c r="C1493" i="22"/>
  <c r="H1493" i="22"/>
  <c r="E1492" i="22"/>
  <c r="F1492" i="22"/>
  <c r="D1492" i="22"/>
  <c r="S1495" i="22"/>
  <c r="T1494" i="22"/>
  <c r="V1494" i="22"/>
  <c r="Y1494" i="22"/>
  <c r="W1495" i="22"/>
  <c r="AB1493" i="22"/>
  <c r="AA1494" i="22"/>
  <c r="AG1493" i="22"/>
  <c r="AM1493" i="22"/>
  <c r="AL1493" i="22"/>
  <c r="Q1494" i="22"/>
  <c r="O1495" i="22"/>
  <c r="K1495" i="22"/>
  <c r="L1494" i="22"/>
  <c r="AJ1494" i="22"/>
  <c r="AI1495" i="22"/>
  <c r="AO1494" i="22"/>
  <c r="AD1492" i="22"/>
  <c r="AE1492" i="22"/>
  <c r="B1495" i="22"/>
  <c r="H1494" i="22"/>
  <c r="C1494" i="22"/>
  <c r="D1493" i="22"/>
  <c r="F1493" i="22"/>
  <c r="E1493" i="22"/>
  <c r="Y1495" i="22"/>
  <c r="W1496" i="22"/>
  <c r="S1496" i="22"/>
  <c r="T1495" i="22"/>
  <c r="V1495" i="22"/>
  <c r="AI1496" i="22"/>
  <c r="AJ1495" i="22"/>
  <c r="AO1495" i="22"/>
  <c r="K1496" i="22"/>
  <c r="Q1495" i="22"/>
  <c r="L1495" i="22"/>
  <c r="N1495" i="22"/>
  <c r="AB1494" i="22"/>
  <c r="AG1494" i="22"/>
  <c r="AA1495" i="22"/>
  <c r="O1494" i="22"/>
  <c r="N1494" i="22"/>
  <c r="AM1494" i="22"/>
  <c r="AL1494" i="22"/>
  <c r="AE1493" i="22"/>
  <c r="AD1493" i="22"/>
  <c r="C1495" i="22"/>
  <c r="H1495" i="22"/>
  <c r="B1496" i="22"/>
  <c r="D1494" i="22"/>
  <c r="F1494" i="22"/>
  <c r="E1494" i="22"/>
  <c r="S1497" i="22"/>
  <c r="Y1496" i="22"/>
  <c r="W1497" i="22"/>
  <c r="T1496" i="22"/>
  <c r="V1496" i="22"/>
  <c r="AE1494" i="22"/>
  <c r="AD1494" i="22"/>
  <c r="AI1497" i="22"/>
  <c r="AJ1496" i="22"/>
  <c r="AO1496" i="22"/>
  <c r="AM1495" i="22"/>
  <c r="AL1495" i="22"/>
  <c r="AG1495" i="22"/>
  <c r="AB1495" i="22"/>
  <c r="AA1496" i="22"/>
  <c r="L1496" i="22"/>
  <c r="K1497" i="22"/>
  <c r="Q1496" i="22"/>
  <c r="O1497" i="22"/>
  <c r="E1495" i="22"/>
  <c r="F1495" i="22"/>
  <c r="D1495" i="22"/>
  <c r="B1497" i="22"/>
  <c r="C1496" i="22"/>
  <c r="H1496" i="22"/>
  <c r="S1498" i="22"/>
  <c r="T1497" i="22"/>
  <c r="V1497" i="22"/>
  <c r="Y1497" i="22"/>
  <c r="W1498" i="22"/>
  <c r="K1498" i="22"/>
  <c r="Q1497" i="22"/>
  <c r="L1497" i="22"/>
  <c r="N1497" i="22"/>
  <c r="AE1495" i="22"/>
  <c r="AD1495" i="22"/>
  <c r="AJ1497" i="22"/>
  <c r="AI1498" i="22"/>
  <c r="AO1497" i="22"/>
  <c r="O1496" i="22"/>
  <c r="N1496" i="22"/>
  <c r="AA1497" i="22"/>
  <c r="AB1496" i="22"/>
  <c r="AG1496" i="22"/>
  <c r="AM1496" i="22"/>
  <c r="AL1496" i="22"/>
  <c r="F1496" i="22"/>
  <c r="E1496" i="22"/>
  <c r="D1496" i="22"/>
  <c r="B1498" i="22"/>
  <c r="H1497" i="22"/>
  <c r="C1497" i="22"/>
  <c r="T1498" i="22"/>
  <c r="V1498" i="22"/>
  <c r="S1499" i="22"/>
  <c r="Y1498" i="22"/>
  <c r="W1499" i="22"/>
  <c r="AA1498" i="22"/>
  <c r="AB1497" i="22"/>
  <c r="AG1497" i="22"/>
  <c r="AI1499" i="22"/>
  <c r="AJ1498" i="22"/>
  <c r="AO1498" i="22"/>
  <c r="AM1497" i="22"/>
  <c r="AL1497" i="22"/>
  <c r="AE1496" i="22"/>
  <c r="AD1496" i="22"/>
  <c r="Q1498" i="22"/>
  <c r="O1499" i="22"/>
  <c r="K1499" i="22"/>
  <c r="L1498" i="22"/>
  <c r="F1497" i="22"/>
  <c r="E1497" i="22"/>
  <c r="D1497" i="22"/>
  <c r="H1498" i="22"/>
  <c r="C1498" i="22"/>
  <c r="B1499" i="22"/>
  <c r="T1499" i="22"/>
  <c r="V1499" i="22"/>
  <c r="Y1499" i="22"/>
  <c r="W1500" i="22"/>
  <c r="S1500" i="22"/>
  <c r="AM1498" i="22"/>
  <c r="AL1498" i="22"/>
  <c r="K1500" i="22"/>
  <c r="L1499" i="22"/>
  <c r="N1499" i="22"/>
  <c r="Q1499" i="22"/>
  <c r="AE1497" i="22"/>
  <c r="AD1497" i="22"/>
  <c r="AG1498" i="22"/>
  <c r="AA1499" i="22"/>
  <c r="AB1498" i="22"/>
  <c r="O1498" i="22"/>
  <c r="N1498" i="22"/>
  <c r="AI1500" i="22"/>
  <c r="AJ1499" i="22"/>
  <c r="AO1499" i="22"/>
  <c r="C1499" i="22"/>
  <c r="B1500" i="22"/>
  <c r="H1499" i="22"/>
  <c r="D1498" i="22"/>
  <c r="E1498" i="22"/>
  <c r="F1498" i="22"/>
  <c r="Y1500" i="22"/>
  <c r="W1501" i="22"/>
  <c r="S1501" i="22"/>
  <c r="T1500" i="22"/>
  <c r="V1500" i="22"/>
  <c r="AI1501" i="22"/>
  <c r="AJ1500" i="22"/>
  <c r="AO1500" i="22"/>
  <c r="L1500" i="22"/>
  <c r="K1501" i="22"/>
  <c r="Q1500" i="22"/>
  <c r="O1501" i="22"/>
  <c r="AM1499" i="22"/>
  <c r="AL1499" i="22"/>
  <c r="AG1499" i="22"/>
  <c r="AB1499" i="22"/>
  <c r="AA1500" i="22"/>
  <c r="AE1498" i="22"/>
  <c r="AD1498" i="22"/>
  <c r="H1500" i="22"/>
  <c r="B1501" i="22"/>
  <c r="C1500" i="22"/>
  <c r="E1499" i="22"/>
  <c r="D1499" i="22"/>
  <c r="F1499" i="22"/>
  <c r="Y1501" i="22"/>
  <c r="W1502" i="22"/>
  <c r="T1501" i="22"/>
  <c r="V1501" i="22"/>
  <c r="S1502" i="22"/>
  <c r="AG1500" i="22"/>
  <c r="AA1501" i="22"/>
  <c r="AB1500" i="22"/>
  <c r="K1502" i="22"/>
  <c r="Q1501" i="22"/>
  <c r="L1501" i="22"/>
  <c r="N1501" i="22"/>
  <c r="AJ1501" i="22"/>
  <c r="AI1502" i="22"/>
  <c r="AO1501" i="22"/>
  <c r="O1500" i="22"/>
  <c r="N1500" i="22"/>
  <c r="AD1499" i="22"/>
  <c r="AE1499" i="22"/>
  <c r="AM1500" i="22"/>
  <c r="AL1500" i="22"/>
  <c r="B1502" i="22"/>
  <c r="H1501" i="22"/>
  <c r="C1501" i="22"/>
  <c r="D1500" i="22"/>
  <c r="F1500" i="22"/>
  <c r="E1500" i="22"/>
  <c r="Y1502" i="22"/>
  <c r="W1503" i="22"/>
  <c r="T1502" i="22"/>
  <c r="V1502" i="22"/>
  <c r="S1503" i="22"/>
  <c r="AG1501" i="22"/>
  <c r="AB1501" i="22"/>
  <c r="AA1502" i="22"/>
  <c r="AM1501" i="22"/>
  <c r="AL1501" i="22"/>
  <c r="AD1500" i="22"/>
  <c r="AE1500" i="22"/>
  <c r="AI1503" i="22"/>
  <c r="AJ1502" i="22"/>
  <c r="AO1502" i="22"/>
  <c r="Q1502" i="22"/>
  <c r="O1503" i="22"/>
  <c r="K1503" i="22"/>
  <c r="L1502" i="22"/>
  <c r="F1501" i="22"/>
  <c r="D1501" i="22"/>
  <c r="E1501" i="22"/>
  <c r="B1503" i="22"/>
  <c r="C1502" i="22"/>
  <c r="H1502" i="22"/>
  <c r="S1504" i="22"/>
  <c r="T1503" i="22"/>
  <c r="V1503" i="22"/>
  <c r="Y1503" i="22"/>
  <c r="W1504" i="22"/>
  <c r="AM1502" i="22"/>
  <c r="AL1502" i="22"/>
  <c r="AB1502" i="22"/>
  <c r="AG1502" i="22"/>
  <c r="AA1503" i="22"/>
  <c r="K1504" i="22"/>
  <c r="L1503" i="22"/>
  <c r="N1503" i="22"/>
  <c r="Q1503" i="22"/>
  <c r="AI1504" i="22"/>
  <c r="AJ1503" i="22"/>
  <c r="AO1503" i="22"/>
  <c r="AE1501" i="22"/>
  <c r="AD1501" i="22"/>
  <c r="O1502" i="22"/>
  <c r="N1502" i="22"/>
  <c r="E1502" i="22"/>
  <c r="D1502" i="22"/>
  <c r="F1502" i="22"/>
  <c r="C1503" i="22"/>
  <c r="H1503" i="22"/>
  <c r="B1504" i="22"/>
  <c r="Y1504" i="22"/>
  <c r="W1505" i="22"/>
  <c r="T1504" i="22"/>
  <c r="V1504" i="22"/>
  <c r="S1505" i="22"/>
  <c r="L1504" i="22"/>
  <c r="K1505" i="22"/>
  <c r="Q1504" i="22"/>
  <c r="O1505" i="22"/>
  <c r="AJ1504" i="22"/>
  <c r="AI1505" i="22"/>
  <c r="AO1504" i="22"/>
  <c r="AE1502" i="22"/>
  <c r="AD1502" i="22"/>
  <c r="AG1503" i="22"/>
  <c r="AA1504" i="22"/>
  <c r="AB1503" i="22"/>
  <c r="AM1503" i="22"/>
  <c r="AL1503" i="22"/>
  <c r="H1504" i="22"/>
  <c r="B1505" i="22"/>
  <c r="C1504" i="22"/>
  <c r="E1503" i="22"/>
  <c r="D1503" i="22"/>
  <c r="F1503" i="22"/>
  <c r="S1506" i="22"/>
  <c r="T1505" i="22"/>
  <c r="V1505" i="22"/>
  <c r="Y1505" i="22"/>
  <c r="W1506" i="22"/>
  <c r="AD1503" i="22"/>
  <c r="AE1503" i="22"/>
  <c r="K1506" i="22"/>
  <c r="L1505" i="22"/>
  <c r="N1505" i="22"/>
  <c r="Q1505" i="22"/>
  <c r="AA1505" i="22"/>
  <c r="AG1504" i="22"/>
  <c r="AB1504" i="22"/>
  <c r="O1504" i="22"/>
  <c r="N1504" i="22"/>
  <c r="AM1504" i="22"/>
  <c r="AL1504" i="22"/>
  <c r="AJ1505" i="22"/>
  <c r="AI1506" i="22"/>
  <c r="AO1505" i="22"/>
  <c r="H1505" i="22"/>
  <c r="B1506" i="22"/>
  <c r="C1505" i="22"/>
  <c r="F1504" i="22"/>
  <c r="D1504" i="22"/>
  <c r="E1504" i="22"/>
  <c r="T1506" i="22"/>
  <c r="V1506" i="22"/>
  <c r="Y1506" i="22"/>
  <c r="W1507" i="22"/>
  <c r="S1507" i="22"/>
  <c r="Q1506" i="22"/>
  <c r="O1507" i="22"/>
  <c r="L1506" i="22"/>
  <c r="K1507" i="22"/>
  <c r="AA1506" i="22"/>
  <c r="AG1505" i="22"/>
  <c r="AB1505" i="22"/>
  <c r="AJ1506" i="22"/>
  <c r="AI1507" i="22"/>
  <c r="AO1506" i="22"/>
  <c r="AE1504" i="22"/>
  <c r="AD1504" i="22"/>
  <c r="AM1505" i="22"/>
  <c r="AL1505" i="22"/>
  <c r="B1507" i="22"/>
  <c r="C1506" i="22"/>
  <c r="H1506" i="22"/>
  <c r="D1505" i="22"/>
  <c r="F1505" i="22"/>
  <c r="E1505" i="22"/>
  <c r="T1507" i="22"/>
  <c r="V1507" i="22"/>
  <c r="Y1507" i="22"/>
  <c r="W1508" i="22"/>
  <c r="S1508" i="22"/>
  <c r="AE1505" i="22"/>
  <c r="AD1505" i="22"/>
  <c r="O1506" i="22"/>
  <c r="N1506" i="22"/>
  <c r="AM1506" i="22"/>
  <c r="AL1506" i="22"/>
  <c r="K1508" i="22"/>
  <c r="Q1507" i="22"/>
  <c r="L1507" i="22"/>
  <c r="N1507" i="22"/>
  <c r="AI1508" i="22"/>
  <c r="AJ1507" i="22"/>
  <c r="AO1507" i="22"/>
  <c r="AB1506" i="22"/>
  <c r="AG1506" i="22"/>
  <c r="AA1507" i="22"/>
  <c r="D1506" i="22"/>
  <c r="E1506" i="22"/>
  <c r="F1506" i="22"/>
  <c r="C1507" i="22"/>
  <c r="H1507" i="22"/>
  <c r="B1508" i="22"/>
  <c r="T1508" i="22"/>
  <c r="V1508" i="22"/>
  <c r="Y1508" i="22"/>
  <c r="W1509" i="22"/>
  <c r="S1509" i="22"/>
  <c r="AE1506" i="22"/>
  <c r="AD1506" i="22"/>
  <c r="L1508" i="22"/>
  <c r="K1509" i="22"/>
  <c r="Q1508" i="22"/>
  <c r="O1509" i="22"/>
  <c r="AJ1508" i="22"/>
  <c r="AI1509" i="22"/>
  <c r="AO1508" i="22"/>
  <c r="AG1507" i="22"/>
  <c r="AA1508" i="22"/>
  <c r="AB1507" i="22"/>
  <c r="AM1507" i="22"/>
  <c r="AL1507" i="22"/>
  <c r="C1508" i="22"/>
  <c r="B1509" i="22"/>
  <c r="H1508" i="22"/>
  <c r="D1507" i="22"/>
  <c r="F1507" i="22"/>
  <c r="E1507" i="22"/>
  <c r="Y1509" i="22"/>
  <c r="W1510" i="22"/>
  <c r="S1510" i="22"/>
  <c r="T1509" i="22"/>
  <c r="V1509" i="22"/>
  <c r="AJ1509" i="22"/>
  <c r="AI1510" i="22"/>
  <c r="AO1509" i="22"/>
  <c r="K1510" i="22"/>
  <c r="Q1509" i="22"/>
  <c r="L1509" i="22"/>
  <c r="N1509" i="22"/>
  <c r="O1508" i="22"/>
  <c r="N1508" i="22"/>
  <c r="AG1508" i="22"/>
  <c r="AB1508" i="22"/>
  <c r="AA1509" i="22"/>
  <c r="AE1507" i="22"/>
  <c r="AD1507" i="22"/>
  <c r="AM1508" i="22"/>
  <c r="AL1508" i="22"/>
  <c r="B1510" i="22"/>
  <c r="H1509" i="22"/>
  <c r="C1509" i="22"/>
  <c r="E1508" i="22"/>
  <c r="F1508" i="22"/>
  <c r="D1508" i="22"/>
  <c r="T1510" i="22"/>
  <c r="V1510" i="22"/>
  <c r="Y1510" i="22"/>
  <c r="W1511" i="22"/>
  <c r="S1511" i="22"/>
  <c r="AJ1510" i="22"/>
  <c r="AI1511" i="22"/>
  <c r="AO1510" i="22"/>
  <c r="AM1509" i="22"/>
  <c r="AL1509" i="22"/>
  <c r="AD1508" i="22"/>
  <c r="AE1508" i="22"/>
  <c r="AG1509" i="22"/>
  <c r="AB1509" i="22"/>
  <c r="AA1510" i="22"/>
  <c r="Q1510" i="22"/>
  <c r="O1511" i="22"/>
  <c r="K1511" i="22"/>
  <c r="L1510" i="22"/>
  <c r="B1511" i="22"/>
  <c r="C1510" i="22"/>
  <c r="H1510" i="22"/>
  <c r="F1509" i="22"/>
  <c r="E1509" i="22"/>
  <c r="D1509" i="22"/>
  <c r="Y1511" i="22"/>
  <c r="W1512" i="22"/>
  <c r="T1511" i="22"/>
  <c r="V1511" i="22"/>
  <c r="S1512" i="22"/>
  <c r="AM1510" i="22"/>
  <c r="AL1510" i="22"/>
  <c r="AI1512" i="22"/>
  <c r="AJ1511" i="22"/>
  <c r="AO1511" i="22"/>
  <c r="K1512" i="22"/>
  <c r="L1511" i="22"/>
  <c r="N1511" i="22"/>
  <c r="Q1511" i="22"/>
  <c r="AA1511" i="22"/>
  <c r="AB1510" i="22"/>
  <c r="AG1510" i="22"/>
  <c r="O1510" i="22"/>
  <c r="N1510" i="22"/>
  <c r="AE1509" i="22"/>
  <c r="AD1509" i="22"/>
  <c r="F1510" i="22"/>
  <c r="D1510" i="22"/>
  <c r="E1510" i="22"/>
  <c r="B1512" i="22"/>
  <c r="H1511" i="22"/>
  <c r="C1511" i="22"/>
  <c r="Y1512" i="22"/>
  <c r="W1513" i="22"/>
  <c r="S1513" i="22"/>
  <c r="T1512" i="22"/>
  <c r="V1512" i="22"/>
  <c r="AD1510" i="22"/>
  <c r="AE1510" i="22"/>
  <c r="L1512" i="22"/>
  <c r="K1513" i="22"/>
  <c r="Q1512" i="22"/>
  <c r="O1513" i="22"/>
  <c r="AI1513" i="22"/>
  <c r="AJ1512" i="22"/>
  <c r="AO1512" i="22"/>
  <c r="AM1511" i="22"/>
  <c r="AL1511" i="22"/>
  <c r="AA1512" i="22"/>
  <c r="AB1511" i="22"/>
  <c r="AG1511" i="22"/>
  <c r="E1511" i="22"/>
  <c r="D1511" i="22"/>
  <c r="F1511" i="22"/>
  <c r="H1512" i="22"/>
  <c r="C1512" i="22"/>
  <c r="B1513" i="22"/>
  <c r="S1514" i="22"/>
  <c r="Y1513" i="22"/>
  <c r="W1514" i="22"/>
  <c r="T1513" i="22"/>
  <c r="V1513" i="22"/>
  <c r="AM1512" i="22"/>
  <c r="AL1512" i="22"/>
  <c r="O1512" i="22"/>
  <c r="N1512" i="22"/>
  <c r="K1514" i="22"/>
  <c r="Q1513" i="22"/>
  <c r="L1513" i="22"/>
  <c r="N1513" i="22"/>
  <c r="AE1511" i="22"/>
  <c r="AD1511" i="22"/>
  <c r="AJ1513" i="22"/>
  <c r="AI1514" i="22"/>
  <c r="AO1513" i="22"/>
  <c r="AG1512" i="22"/>
  <c r="AA1513" i="22"/>
  <c r="AB1512" i="22"/>
  <c r="E1512" i="22"/>
  <c r="D1512" i="22"/>
  <c r="F1512" i="22"/>
  <c r="C1513" i="22"/>
  <c r="H1513" i="22"/>
  <c r="B1514" i="22"/>
  <c r="S1515" i="22"/>
  <c r="T1514" i="22"/>
  <c r="V1514" i="22"/>
  <c r="Y1514" i="22"/>
  <c r="W1515" i="22"/>
  <c r="Q1514" i="22"/>
  <c r="O1515" i="22"/>
  <c r="K1515" i="22"/>
  <c r="L1514" i="22"/>
  <c r="AB1513" i="22"/>
  <c r="AG1513" i="22"/>
  <c r="AA1514" i="22"/>
  <c r="AM1513" i="22"/>
  <c r="AL1513" i="22"/>
  <c r="AE1512" i="22"/>
  <c r="AD1512" i="22"/>
  <c r="AI1515" i="22"/>
  <c r="AJ1514" i="22"/>
  <c r="AO1514" i="22"/>
  <c r="B1515" i="22"/>
  <c r="C1514" i="22"/>
  <c r="H1514" i="22"/>
  <c r="F1513" i="22"/>
  <c r="E1513" i="22"/>
  <c r="D1513" i="22"/>
  <c r="Y1515" i="22"/>
  <c r="W1516" i="22"/>
  <c r="T1515" i="22"/>
  <c r="V1515" i="22"/>
  <c r="S1516" i="22"/>
  <c r="AM1514" i="22"/>
  <c r="AL1514" i="22"/>
  <c r="K1516" i="22"/>
  <c r="L1515" i="22"/>
  <c r="N1515" i="22"/>
  <c r="Q1515" i="22"/>
  <c r="AE1513" i="22"/>
  <c r="AD1513" i="22"/>
  <c r="O1514" i="22"/>
  <c r="N1514" i="22"/>
  <c r="AI1516" i="22"/>
  <c r="AJ1515" i="22"/>
  <c r="AO1515" i="22"/>
  <c r="AB1514" i="22"/>
  <c r="AG1514" i="22"/>
  <c r="AA1515" i="22"/>
  <c r="F1514" i="22"/>
  <c r="E1514" i="22"/>
  <c r="D1514" i="22"/>
  <c r="C1515" i="22"/>
  <c r="H1515" i="22"/>
  <c r="B1516" i="22"/>
  <c r="S1517" i="22"/>
  <c r="Y1516" i="22"/>
  <c r="W1517" i="22"/>
  <c r="T1516" i="22"/>
  <c r="V1516" i="22"/>
  <c r="AD1514" i="22"/>
  <c r="AE1514" i="22"/>
  <c r="AI1517" i="22"/>
  <c r="AJ1516" i="22"/>
  <c r="AO1516" i="22"/>
  <c r="L1516" i="22"/>
  <c r="K1517" i="22"/>
  <c r="Q1516" i="22"/>
  <c r="O1517" i="22"/>
  <c r="AB1515" i="22"/>
  <c r="AA1516" i="22"/>
  <c r="AG1515" i="22"/>
  <c r="AM1515" i="22"/>
  <c r="AL1515" i="22"/>
  <c r="H1516" i="22"/>
  <c r="B1517" i="22"/>
  <c r="C1516" i="22"/>
  <c r="E1515" i="22"/>
  <c r="F1515" i="22"/>
  <c r="D1515" i="22"/>
  <c r="S1518" i="22"/>
  <c r="Y1517" i="22"/>
  <c r="W1518" i="22"/>
  <c r="T1517" i="22"/>
  <c r="V1517" i="22"/>
  <c r="AJ1517" i="22"/>
  <c r="AI1518" i="22"/>
  <c r="AO1517" i="22"/>
  <c r="AA1517" i="22"/>
  <c r="AB1516" i="22"/>
  <c r="AG1516" i="22"/>
  <c r="AM1516" i="22"/>
  <c r="AL1516" i="22"/>
  <c r="K1518" i="22"/>
  <c r="L1517" i="22"/>
  <c r="N1517" i="22"/>
  <c r="Q1517" i="22"/>
  <c r="AE1515" i="22"/>
  <c r="AD1515" i="22"/>
  <c r="O1516" i="22"/>
  <c r="N1516" i="22"/>
  <c r="B1518" i="22"/>
  <c r="C1517" i="22"/>
  <c r="H1517" i="22"/>
  <c r="D1516" i="22"/>
  <c r="F1516" i="22"/>
  <c r="E1516" i="22"/>
  <c r="S1519" i="22"/>
  <c r="T1518" i="22"/>
  <c r="V1518" i="22"/>
  <c r="Y1518" i="22"/>
  <c r="W1519" i="22"/>
  <c r="AG1517" i="22"/>
  <c r="AB1517" i="22"/>
  <c r="AA1518" i="22"/>
  <c r="Q1518" i="22"/>
  <c r="O1519" i="22"/>
  <c r="K1519" i="22"/>
  <c r="L1518" i="22"/>
  <c r="AD1516" i="22"/>
  <c r="AE1516" i="22"/>
  <c r="AM1517" i="22"/>
  <c r="AL1517" i="22"/>
  <c r="AI1519" i="22"/>
  <c r="AJ1518" i="22"/>
  <c r="AO1518" i="22"/>
  <c r="E1517" i="22"/>
  <c r="F1517" i="22"/>
  <c r="D1517" i="22"/>
  <c r="C1518" i="22"/>
  <c r="H1518" i="22"/>
  <c r="B1519" i="22"/>
  <c r="Y1519" i="22"/>
  <c r="W1520" i="22"/>
  <c r="T1519" i="22"/>
  <c r="V1519" i="22"/>
  <c r="S1520" i="22"/>
  <c r="AB1518" i="22"/>
  <c r="AG1518" i="22"/>
  <c r="AA1519" i="22"/>
  <c r="K1520" i="22"/>
  <c r="Q1519" i="22"/>
  <c r="L1519" i="22"/>
  <c r="N1519" i="22"/>
  <c r="AM1518" i="22"/>
  <c r="AL1518" i="22"/>
  <c r="O1518" i="22"/>
  <c r="N1518" i="22"/>
  <c r="AI1520" i="22"/>
  <c r="AJ1519" i="22"/>
  <c r="AO1519" i="22"/>
  <c r="AE1517" i="22"/>
  <c r="AD1517" i="22"/>
  <c r="C1519" i="22"/>
  <c r="B1520" i="22"/>
  <c r="H1519" i="22"/>
  <c r="D1518" i="22"/>
  <c r="F1518" i="22"/>
  <c r="E1518" i="22"/>
  <c r="Y1520" i="22"/>
  <c r="W1521" i="22"/>
  <c r="S1521" i="22"/>
  <c r="T1520" i="22"/>
  <c r="V1520" i="22"/>
  <c r="AE1518" i="22"/>
  <c r="AD1518" i="22"/>
  <c r="AG1519" i="22"/>
  <c r="AB1519" i="22"/>
  <c r="AA1520" i="22"/>
  <c r="AM1519" i="22"/>
  <c r="AL1519" i="22"/>
  <c r="AJ1520" i="22"/>
  <c r="AI1521" i="22"/>
  <c r="AO1520" i="22"/>
  <c r="L1520" i="22"/>
  <c r="K1521" i="22"/>
  <c r="Q1520" i="22"/>
  <c r="O1521" i="22"/>
  <c r="F1519" i="22"/>
  <c r="D1519" i="22"/>
  <c r="E1519" i="22"/>
  <c r="C1520" i="22"/>
  <c r="H1520" i="22"/>
  <c r="B1521" i="22"/>
  <c r="T1521" i="22"/>
  <c r="V1521" i="22"/>
  <c r="Y1521" i="22"/>
  <c r="W1522" i="22"/>
  <c r="S1522" i="22"/>
  <c r="K1522" i="22"/>
  <c r="Q1521" i="22"/>
  <c r="L1521" i="22"/>
  <c r="N1521" i="22"/>
  <c r="AM1520" i="22"/>
  <c r="AL1520" i="22"/>
  <c r="AE1519" i="22"/>
  <c r="AD1519" i="22"/>
  <c r="AJ1521" i="22"/>
  <c r="AI1522" i="22"/>
  <c r="AO1521" i="22"/>
  <c r="AG1520" i="22"/>
  <c r="AA1521" i="22"/>
  <c r="AB1520" i="22"/>
  <c r="O1520" i="22"/>
  <c r="N1520" i="22"/>
  <c r="H1521" i="22"/>
  <c r="B1522" i="22"/>
  <c r="C1521" i="22"/>
  <c r="D1520" i="22"/>
  <c r="E1520" i="22"/>
  <c r="F1520" i="22"/>
  <c r="T1522" i="22"/>
  <c r="V1522" i="22"/>
  <c r="S1523" i="22"/>
  <c r="Y1522" i="22"/>
  <c r="W1523" i="22"/>
  <c r="Q1522" i="22"/>
  <c r="O1523" i="22"/>
  <c r="L1522" i="22"/>
  <c r="K1523" i="22"/>
  <c r="AG1521" i="22"/>
  <c r="AA1522" i="22"/>
  <c r="AB1521" i="22"/>
  <c r="AM1521" i="22"/>
  <c r="AL1521" i="22"/>
  <c r="AD1520" i="22"/>
  <c r="AE1520" i="22"/>
  <c r="AJ1522" i="22"/>
  <c r="AI1523" i="22"/>
  <c r="AO1522" i="22"/>
  <c r="B1523" i="22"/>
  <c r="C1522" i="22"/>
  <c r="H1522" i="22"/>
  <c r="F1521" i="22"/>
  <c r="D1521" i="22"/>
  <c r="E1521" i="22"/>
  <c r="S1524" i="22"/>
  <c r="Y1523" i="22"/>
  <c r="W1524" i="22"/>
  <c r="T1523" i="22"/>
  <c r="V1523" i="22"/>
  <c r="O1522" i="22"/>
  <c r="N1522" i="22"/>
  <c r="AG1522" i="22"/>
  <c r="AB1522" i="22"/>
  <c r="AA1523" i="22"/>
  <c r="K1524" i="22"/>
  <c r="Q1523" i="22"/>
  <c r="L1523" i="22"/>
  <c r="N1523" i="22"/>
  <c r="AI1524" i="22"/>
  <c r="AJ1523" i="22"/>
  <c r="AO1523" i="22"/>
  <c r="AM1522" i="22"/>
  <c r="AL1522" i="22"/>
  <c r="AD1521" i="22"/>
  <c r="AE1521" i="22"/>
  <c r="D1522" i="22"/>
  <c r="F1522" i="22"/>
  <c r="E1522" i="22"/>
  <c r="H1523" i="22"/>
  <c r="B1524" i="22"/>
  <c r="C1523" i="22"/>
  <c r="Y1524" i="22"/>
  <c r="W1525" i="22"/>
  <c r="S1525" i="22"/>
  <c r="T1524" i="22"/>
  <c r="V1524" i="22"/>
  <c r="AE1522" i="22"/>
  <c r="AD1522" i="22"/>
  <c r="AJ1524" i="22"/>
  <c r="AI1525" i="22"/>
  <c r="AO1524" i="22"/>
  <c r="AG1523" i="22"/>
  <c r="AA1524" i="22"/>
  <c r="AB1523" i="22"/>
  <c r="AM1523" i="22"/>
  <c r="AL1523" i="22"/>
  <c r="L1524" i="22"/>
  <c r="K1525" i="22"/>
  <c r="Q1524" i="22"/>
  <c r="O1525" i="22"/>
  <c r="C1524" i="22"/>
  <c r="B1525" i="22"/>
  <c r="H1524" i="22"/>
  <c r="D1523" i="22"/>
  <c r="F1523" i="22"/>
  <c r="E1523" i="22"/>
  <c r="Y1525" i="22"/>
  <c r="W1526" i="22"/>
  <c r="S1526" i="22"/>
  <c r="T1525" i="22"/>
  <c r="V1525" i="22"/>
  <c r="K1526" i="22"/>
  <c r="L1525" i="22"/>
  <c r="N1525" i="22"/>
  <c r="Q1525" i="22"/>
  <c r="AM1524" i="22"/>
  <c r="AL1524" i="22"/>
  <c r="AJ1525" i="22"/>
  <c r="AI1526" i="22"/>
  <c r="AO1525" i="22"/>
  <c r="AB1524" i="22"/>
  <c r="AG1524" i="22"/>
  <c r="AA1525" i="22"/>
  <c r="AE1523" i="22"/>
  <c r="AD1523" i="22"/>
  <c r="O1524" i="22"/>
  <c r="N1524" i="22"/>
  <c r="C1525" i="22"/>
  <c r="H1525" i="22"/>
  <c r="B1526" i="22"/>
  <c r="D1524" i="22"/>
  <c r="F1524" i="22"/>
  <c r="E1524" i="22"/>
  <c r="T1526" i="22"/>
  <c r="V1526" i="22"/>
  <c r="S1527" i="22"/>
  <c r="Y1526" i="22"/>
  <c r="W1527" i="22"/>
  <c r="Q1526" i="22"/>
  <c r="O1527" i="22"/>
  <c r="K1527" i="22"/>
  <c r="L1526" i="22"/>
  <c r="AM1525" i="22"/>
  <c r="AL1525" i="22"/>
  <c r="AD1524" i="22"/>
  <c r="AE1524" i="22"/>
  <c r="AG1525" i="22"/>
  <c r="AA1526" i="22"/>
  <c r="AB1525" i="22"/>
  <c r="AJ1526" i="22"/>
  <c r="AI1527" i="22"/>
  <c r="AO1526" i="22"/>
  <c r="B1527" i="22"/>
  <c r="C1526" i="22"/>
  <c r="H1526" i="22"/>
  <c r="D1525" i="22"/>
  <c r="F1525" i="22"/>
  <c r="E1525" i="22"/>
  <c r="T1527" i="22"/>
  <c r="V1527" i="22"/>
  <c r="Y1527" i="22"/>
  <c r="W1528" i="22"/>
  <c r="S1528" i="22"/>
  <c r="K1528" i="22"/>
  <c r="Q1527" i="22"/>
  <c r="L1527" i="22"/>
  <c r="N1527" i="22"/>
  <c r="AE1525" i="22"/>
  <c r="AD1525" i="22"/>
  <c r="AI1528" i="22"/>
  <c r="AJ1527" i="22"/>
  <c r="AO1527" i="22"/>
  <c r="O1526" i="22"/>
  <c r="N1526" i="22"/>
  <c r="AM1526" i="22"/>
  <c r="AL1526" i="22"/>
  <c r="AB1526" i="22"/>
  <c r="AA1527" i="22"/>
  <c r="AG1526" i="22"/>
  <c r="D1526" i="22"/>
  <c r="E1526" i="22"/>
  <c r="F1526" i="22"/>
  <c r="C1527" i="22"/>
  <c r="H1527" i="22"/>
  <c r="B1528" i="22"/>
  <c r="Y1528" i="22"/>
  <c r="W1529" i="22"/>
  <c r="T1528" i="22"/>
  <c r="V1528" i="22"/>
  <c r="S1529" i="22"/>
  <c r="AD1526" i="22"/>
  <c r="AE1526" i="22"/>
  <c r="L1528" i="22"/>
  <c r="K1529" i="22"/>
  <c r="Q1528" i="22"/>
  <c r="O1529" i="22"/>
  <c r="AG1527" i="22"/>
  <c r="AA1528" i="22"/>
  <c r="AB1527" i="22"/>
  <c r="AI1529" i="22"/>
  <c r="AJ1528" i="22"/>
  <c r="AO1528" i="22"/>
  <c r="AM1527" i="22"/>
  <c r="AL1527" i="22"/>
  <c r="C1528" i="22"/>
  <c r="B1529" i="22"/>
  <c r="H1528" i="22"/>
  <c r="F1527" i="22"/>
  <c r="E1527" i="22"/>
  <c r="D1527" i="22"/>
  <c r="T1529" i="22"/>
  <c r="V1529" i="22"/>
  <c r="S1530" i="22"/>
  <c r="Y1529" i="22"/>
  <c r="W1530" i="22"/>
  <c r="O1528" i="22"/>
  <c r="N1528" i="22"/>
  <c r="AE1527" i="22"/>
  <c r="AD1527" i="22"/>
  <c r="AJ1529" i="22"/>
  <c r="AI1530" i="22"/>
  <c r="AO1529" i="22"/>
  <c r="AM1528" i="22"/>
  <c r="AL1528" i="22"/>
  <c r="K1530" i="22"/>
  <c r="L1529" i="22"/>
  <c r="N1529" i="22"/>
  <c r="Q1529" i="22"/>
  <c r="AA1529" i="22"/>
  <c r="AG1528" i="22"/>
  <c r="AB1528" i="22"/>
  <c r="F1528" i="22"/>
  <c r="D1528" i="22"/>
  <c r="E1528" i="22"/>
  <c r="H1529" i="22"/>
  <c r="C1529" i="22"/>
  <c r="B1530" i="22"/>
  <c r="Y1530" i="22"/>
  <c r="W1531" i="22"/>
  <c r="S1531" i="22"/>
  <c r="T1530" i="22"/>
  <c r="V1530" i="22"/>
  <c r="AB1529" i="22"/>
  <c r="AG1529" i="22"/>
  <c r="AA1530" i="22"/>
  <c r="Q1530" i="22"/>
  <c r="O1531" i="22"/>
  <c r="K1531" i="22"/>
  <c r="L1530" i="22"/>
  <c r="AM1529" i="22"/>
  <c r="AL1529" i="22"/>
  <c r="AD1528" i="22"/>
  <c r="AE1528" i="22"/>
  <c r="AI1531" i="22"/>
  <c r="AJ1530" i="22"/>
  <c r="AO1530" i="22"/>
  <c r="D1529" i="22"/>
  <c r="F1529" i="22"/>
  <c r="E1529" i="22"/>
  <c r="B1531" i="22"/>
  <c r="H1530" i="22"/>
  <c r="C1530" i="22"/>
  <c r="T1531" i="22"/>
  <c r="V1531" i="22"/>
  <c r="S1532" i="22"/>
  <c r="Y1531" i="22"/>
  <c r="W1532" i="22"/>
  <c r="AB1530" i="22"/>
  <c r="AG1530" i="22"/>
  <c r="AA1531" i="22"/>
  <c r="K1532" i="22"/>
  <c r="L1531" i="22"/>
  <c r="N1531" i="22"/>
  <c r="Q1531" i="22"/>
  <c r="AM1530" i="22"/>
  <c r="AL1530" i="22"/>
  <c r="AI1532" i="22"/>
  <c r="AJ1531" i="22"/>
  <c r="AO1531" i="22"/>
  <c r="O1530" i="22"/>
  <c r="N1530" i="22"/>
  <c r="AD1529" i="22"/>
  <c r="AE1529" i="22"/>
  <c r="D1530" i="22"/>
  <c r="E1530" i="22"/>
  <c r="F1530" i="22"/>
  <c r="B1532" i="22"/>
  <c r="C1531" i="22"/>
  <c r="H1531" i="22"/>
  <c r="Y1532" i="22"/>
  <c r="W1533" i="22"/>
  <c r="S1533" i="22"/>
  <c r="T1532" i="22"/>
  <c r="V1532" i="22"/>
  <c r="AB1531" i="22"/>
  <c r="AA1532" i="22"/>
  <c r="AG1531" i="22"/>
  <c r="AI1533" i="22"/>
  <c r="AJ1532" i="22"/>
  <c r="AO1532" i="22"/>
  <c r="L1532" i="22"/>
  <c r="K1533" i="22"/>
  <c r="Q1532" i="22"/>
  <c r="O1533" i="22"/>
  <c r="AM1531" i="22"/>
  <c r="AL1531" i="22"/>
  <c r="AE1530" i="22"/>
  <c r="AD1530" i="22"/>
  <c r="E1531" i="22"/>
  <c r="F1531" i="22"/>
  <c r="D1531" i="22"/>
  <c r="B1533" i="22"/>
  <c r="C1532" i="22"/>
  <c r="H1532" i="22"/>
  <c r="S1534" i="22"/>
  <c r="T1533" i="22"/>
  <c r="V1533" i="22"/>
  <c r="Y1533" i="22"/>
  <c r="W1534" i="22"/>
  <c r="AM1532" i="22"/>
  <c r="AL1532" i="22"/>
  <c r="O1532" i="22"/>
  <c r="N1532" i="22"/>
  <c r="AA1533" i="22"/>
  <c r="AB1532" i="22"/>
  <c r="AG1532" i="22"/>
  <c r="K1534" i="22"/>
  <c r="L1533" i="22"/>
  <c r="N1533" i="22"/>
  <c r="Q1533" i="22"/>
  <c r="AJ1533" i="22"/>
  <c r="AI1534" i="22"/>
  <c r="AO1533" i="22"/>
  <c r="AD1531" i="22"/>
  <c r="AE1531" i="22"/>
  <c r="E1532" i="22"/>
  <c r="F1532" i="22"/>
  <c r="D1532" i="22"/>
  <c r="C1533" i="22"/>
  <c r="H1533" i="22"/>
  <c r="B1534" i="22"/>
  <c r="S1535" i="22"/>
  <c r="Y1534" i="22"/>
  <c r="W1535" i="22"/>
  <c r="T1534" i="22"/>
  <c r="V1534" i="22"/>
  <c r="AM1533" i="22"/>
  <c r="AL1533" i="22"/>
  <c r="AD1532" i="22"/>
  <c r="AE1532" i="22"/>
  <c r="AI1535" i="22"/>
  <c r="AJ1534" i="22"/>
  <c r="AO1534" i="22"/>
  <c r="Q1534" i="22"/>
  <c r="O1535" i="22"/>
  <c r="K1535" i="22"/>
  <c r="L1534" i="22"/>
  <c r="AB1533" i="22"/>
  <c r="AA1534" i="22"/>
  <c r="AG1533" i="22"/>
  <c r="H1534" i="22"/>
  <c r="C1534" i="22"/>
  <c r="B1535" i="22"/>
  <c r="F1533" i="22"/>
  <c r="D1533" i="22"/>
  <c r="E1533" i="22"/>
  <c r="T1535" i="22"/>
  <c r="V1535" i="22"/>
  <c r="S1536" i="22"/>
  <c r="Y1535" i="22"/>
  <c r="W1536" i="22"/>
  <c r="AM1534" i="22"/>
  <c r="AL1534" i="22"/>
  <c r="AA1535" i="22"/>
  <c r="AG1534" i="22"/>
  <c r="AB1534" i="22"/>
  <c r="O1534" i="22"/>
  <c r="N1534" i="22"/>
  <c r="AD1533" i="22"/>
  <c r="AE1533" i="22"/>
  <c r="K1536" i="22"/>
  <c r="L1535" i="22"/>
  <c r="N1535" i="22"/>
  <c r="Q1535" i="22"/>
  <c r="AI1536" i="22"/>
  <c r="AJ1535" i="22"/>
  <c r="AO1535" i="22"/>
  <c r="F1534" i="22"/>
  <c r="E1534" i="22"/>
  <c r="D1534" i="22"/>
  <c r="H1535" i="22"/>
  <c r="C1535" i="22"/>
  <c r="B1536" i="22"/>
  <c r="S1537" i="22"/>
  <c r="Y1536" i="22"/>
  <c r="W1537" i="22"/>
  <c r="T1536" i="22"/>
  <c r="V1536" i="22"/>
  <c r="AB1535" i="22"/>
  <c r="AA1536" i="22"/>
  <c r="AG1535" i="22"/>
  <c r="AJ1536" i="22"/>
  <c r="AI1537" i="22"/>
  <c r="AO1536" i="22"/>
  <c r="AM1535" i="22"/>
  <c r="AL1535" i="22"/>
  <c r="L1536" i="22"/>
  <c r="K1537" i="22"/>
  <c r="Q1536" i="22"/>
  <c r="O1537" i="22"/>
  <c r="AE1534" i="22"/>
  <c r="AD1534" i="22"/>
  <c r="C1536" i="22"/>
  <c r="H1536" i="22"/>
  <c r="B1537" i="22"/>
  <c r="E1535" i="22"/>
  <c r="D1535" i="22"/>
  <c r="F1535" i="22"/>
  <c r="Y1537" i="22"/>
  <c r="W1538" i="22"/>
  <c r="T1537" i="22"/>
  <c r="V1537" i="22"/>
  <c r="S1538" i="22"/>
  <c r="AB1536" i="22"/>
  <c r="AG1536" i="22"/>
  <c r="AA1537" i="22"/>
  <c r="O1536" i="22"/>
  <c r="N1536" i="22"/>
  <c r="K1538" i="22"/>
  <c r="L1537" i="22"/>
  <c r="N1537" i="22"/>
  <c r="Q1537" i="22"/>
  <c r="AM1536" i="22"/>
  <c r="AL1536" i="22"/>
  <c r="AJ1537" i="22"/>
  <c r="AI1538" i="22"/>
  <c r="AO1537" i="22"/>
  <c r="AD1535" i="22"/>
  <c r="AE1535" i="22"/>
  <c r="D1536" i="22"/>
  <c r="F1536" i="22"/>
  <c r="E1536" i="22"/>
  <c r="C1537" i="22"/>
  <c r="B1538" i="22"/>
  <c r="H1537" i="22"/>
  <c r="Y1538" i="22"/>
  <c r="W1539" i="22"/>
  <c r="S1539" i="22"/>
  <c r="T1538" i="22"/>
  <c r="V1538" i="22"/>
  <c r="AE1536" i="22"/>
  <c r="AD1536" i="22"/>
  <c r="AJ1538" i="22"/>
  <c r="AI1539" i="22"/>
  <c r="AO1538" i="22"/>
  <c r="AA1538" i="22"/>
  <c r="AB1537" i="22"/>
  <c r="AG1537" i="22"/>
  <c r="AM1537" i="22"/>
  <c r="AL1537" i="22"/>
  <c r="Q1538" i="22"/>
  <c r="O1539" i="22"/>
  <c r="L1538" i="22"/>
  <c r="K1539" i="22"/>
  <c r="C1538" i="22"/>
  <c r="H1538" i="22"/>
  <c r="B1539" i="22"/>
  <c r="F1537" i="22"/>
  <c r="E1537" i="22"/>
  <c r="D1537" i="22"/>
  <c r="T1539" i="22"/>
  <c r="V1539" i="22"/>
  <c r="S1540" i="22"/>
  <c r="Y1539" i="22"/>
  <c r="W1540" i="22"/>
  <c r="AE1537" i="22"/>
  <c r="AD1537" i="22"/>
  <c r="AM1538" i="22"/>
  <c r="AL1538" i="22"/>
  <c r="K1540" i="22"/>
  <c r="L1539" i="22"/>
  <c r="N1539" i="22"/>
  <c r="Q1539" i="22"/>
  <c r="AI1540" i="22"/>
  <c r="AJ1539" i="22"/>
  <c r="AO1539" i="22"/>
  <c r="O1538" i="22"/>
  <c r="N1538" i="22"/>
  <c r="AG1538" i="22"/>
  <c r="AA1539" i="22"/>
  <c r="AB1538" i="22"/>
  <c r="E1538" i="22"/>
  <c r="D1538" i="22"/>
  <c r="F1538" i="22"/>
  <c r="H1539" i="22"/>
  <c r="B1540" i="22"/>
  <c r="C1539" i="22"/>
  <c r="T1540" i="22"/>
  <c r="V1540" i="22"/>
  <c r="S1541" i="22"/>
  <c r="Y1540" i="22"/>
  <c r="W1541" i="22"/>
  <c r="AM1539" i="22"/>
  <c r="AL1539" i="22"/>
  <c r="AD1538" i="22"/>
  <c r="AE1538" i="22"/>
  <c r="L1540" i="22"/>
  <c r="K1541" i="22"/>
  <c r="Q1540" i="22"/>
  <c r="O1541" i="22"/>
  <c r="AA1540" i="22"/>
  <c r="AG1539" i="22"/>
  <c r="AB1539" i="22"/>
  <c r="AJ1540" i="22"/>
  <c r="AI1541" i="22"/>
  <c r="AO1540" i="22"/>
  <c r="F1539" i="22"/>
  <c r="D1539" i="22"/>
  <c r="E1539" i="22"/>
  <c r="C1540" i="22"/>
  <c r="H1540" i="22"/>
  <c r="B1541" i="22"/>
  <c r="S1542" i="22"/>
  <c r="T1541" i="22"/>
  <c r="V1541" i="22"/>
  <c r="Y1541" i="22"/>
  <c r="W1542" i="22"/>
  <c r="AD1539" i="22"/>
  <c r="AE1539" i="22"/>
  <c r="AM1540" i="22"/>
  <c r="AL1540" i="22"/>
  <c r="AJ1541" i="22"/>
  <c r="AI1542" i="22"/>
  <c r="AO1541" i="22"/>
  <c r="AA1541" i="22"/>
  <c r="AB1540" i="22"/>
  <c r="AG1540" i="22"/>
  <c r="O1540" i="22"/>
  <c r="N1540" i="22"/>
  <c r="K1542" i="22"/>
  <c r="L1541" i="22"/>
  <c r="N1541" i="22"/>
  <c r="Q1541" i="22"/>
  <c r="B1542" i="22"/>
  <c r="H1541" i="22"/>
  <c r="C1541" i="22"/>
  <c r="E1540" i="22"/>
  <c r="F1540" i="22"/>
  <c r="D1540" i="22"/>
  <c r="T1542" i="22"/>
  <c r="V1542" i="22"/>
  <c r="Y1542" i="22"/>
  <c r="W1543" i="22"/>
  <c r="S1543" i="22"/>
  <c r="AD1540" i="22"/>
  <c r="AE1540" i="22"/>
  <c r="AM1541" i="22"/>
  <c r="AL1541" i="22"/>
  <c r="Q1542" i="22"/>
  <c r="O1543" i="22"/>
  <c r="K1543" i="22"/>
  <c r="L1542" i="22"/>
  <c r="AJ1542" i="22"/>
  <c r="AI1543" i="22"/>
  <c r="AO1542" i="22"/>
  <c r="AG1541" i="22"/>
  <c r="AB1541" i="22"/>
  <c r="AA1542" i="22"/>
  <c r="E1541" i="22"/>
  <c r="F1541" i="22"/>
  <c r="D1541" i="22"/>
  <c r="C1542" i="22"/>
  <c r="H1542" i="22"/>
  <c r="B1543" i="22"/>
  <c r="T1543" i="22"/>
  <c r="V1543" i="22"/>
  <c r="Y1543" i="22"/>
  <c r="W1544" i="22"/>
  <c r="S1544" i="22"/>
  <c r="AD1541" i="22"/>
  <c r="AE1541" i="22"/>
  <c r="AB1542" i="22"/>
  <c r="AA1543" i="22"/>
  <c r="AG1542" i="22"/>
  <c r="K1544" i="22"/>
  <c r="Q1543" i="22"/>
  <c r="L1543" i="22"/>
  <c r="N1543" i="22"/>
  <c r="O1542" i="22"/>
  <c r="N1542" i="22"/>
  <c r="AI1544" i="22"/>
  <c r="AJ1543" i="22"/>
  <c r="AO1543" i="22"/>
  <c r="AM1542" i="22"/>
  <c r="AL1542" i="22"/>
  <c r="C1543" i="22"/>
  <c r="H1543" i="22"/>
  <c r="B1544" i="22"/>
  <c r="D1542" i="22"/>
  <c r="E1542" i="22"/>
  <c r="F1542" i="22"/>
  <c r="T1544" i="22"/>
  <c r="V1544" i="22"/>
  <c r="Y1544" i="22"/>
  <c r="W1545" i="22"/>
  <c r="S1545" i="22"/>
  <c r="AM1543" i="22"/>
  <c r="AL1543" i="22"/>
  <c r="L1544" i="22"/>
  <c r="K1545" i="22"/>
  <c r="Q1544" i="22"/>
  <c r="O1545" i="22"/>
  <c r="AD1542" i="22"/>
  <c r="AE1542" i="22"/>
  <c r="AI1545" i="22"/>
  <c r="AJ1544" i="22"/>
  <c r="AO1544" i="22"/>
  <c r="AA1544" i="22"/>
  <c r="AB1543" i="22"/>
  <c r="AG1543" i="22"/>
  <c r="B1545" i="22"/>
  <c r="C1544" i="22"/>
  <c r="H1544" i="22"/>
  <c r="D1543" i="22"/>
  <c r="F1543" i="22"/>
  <c r="E1543" i="22"/>
  <c r="Y1545" i="22"/>
  <c r="W1546" i="22"/>
  <c r="T1545" i="22"/>
  <c r="V1545" i="22"/>
  <c r="S1546" i="22"/>
  <c r="AJ1545" i="22"/>
  <c r="AI1546" i="22"/>
  <c r="AO1545" i="22"/>
  <c r="O1544" i="22"/>
  <c r="N1544" i="22"/>
  <c r="AM1544" i="22"/>
  <c r="AL1544" i="22"/>
  <c r="K1546" i="22"/>
  <c r="L1545" i="22"/>
  <c r="N1545" i="22"/>
  <c r="Q1545" i="22"/>
  <c r="AD1543" i="22"/>
  <c r="AE1543" i="22"/>
  <c r="AG1544" i="22"/>
  <c r="AA1545" i="22"/>
  <c r="AB1544" i="22"/>
  <c r="H1545" i="22"/>
  <c r="B1546" i="22"/>
  <c r="C1545" i="22"/>
  <c r="F1544" i="22"/>
  <c r="E1544" i="22"/>
  <c r="D1544" i="22"/>
  <c r="S1547" i="22"/>
  <c r="Y1546" i="22"/>
  <c r="W1547" i="22"/>
  <c r="T1546" i="22"/>
  <c r="V1546" i="22"/>
  <c r="Q1546" i="22"/>
  <c r="O1547" i="22"/>
  <c r="K1547" i="22"/>
  <c r="L1546" i="22"/>
  <c r="AI1547" i="22"/>
  <c r="AJ1546" i="22"/>
  <c r="AO1546" i="22"/>
  <c r="AA1546" i="22"/>
  <c r="AG1545" i="22"/>
  <c r="AB1545" i="22"/>
  <c r="AM1545" i="22"/>
  <c r="AL1545" i="22"/>
  <c r="AE1544" i="22"/>
  <c r="AD1544" i="22"/>
  <c r="B1547" i="22"/>
  <c r="H1546" i="22"/>
  <c r="C1546" i="22"/>
  <c r="D1545" i="22"/>
  <c r="F1545" i="22"/>
  <c r="E1545" i="22"/>
  <c r="Y1547" i="22"/>
  <c r="W1548" i="22"/>
  <c r="T1547" i="22"/>
  <c r="V1547" i="22"/>
  <c r="S1548" i="22"/>
  <c r="AE1545" i="22"/>
  <c r="AD1545" i="22"/>
  <c r="K1548" i="22"/>
  <c r="Q1547" i="22"/>
  <c r="L1547" i="22"/>
  <c r="N1547" i="22"/>
  <c r="AM1546" i="22"/>
  <c r="AL1546" i="22"/>
  <c r="AA1547" i="22"/>
  <c r="AB1546" i="22"/>
  <c r="AG1546" i="22"/>
  <c r="O1546" i="22"/>
  <c r="N1546" i="22"/>
  <c r="AI1548" i="22"/>
  <c r="AJ1547" i="22"/>
  <c r="AO1547" i="22"/>
  <c r="F1546" i="22"/>
  <c r="E1546" i="22"/>
  <c r="D1546" i="22"/>
  <c r="C1547" i="22"/>
  <c r="H1547" i="22"/>
  <c r="B1548" i="22"/>
  <c r="S1549" i="22"/>
  <c r="T1548" i="22"/>
  <c r="V1548" i="22"/>
  <c r="Y1548" i="22"/>
  <c r="W1549" i="22"/>
  <c r="AI1549" i="22"/>
  <c r="AJ1548" i="22"/>
  <c r="AO1548" i="22"/>
  <c r="AG1547" i="22"/>
  <c r="AA1548" i="22"/>
  <c r="AB1547" i="22"/>
  <c r="L1548" i="22"/>
  <c r="K1549" i="22"/>
  <c r="Q1548" i="22"/>
  <c r="O1549" i="22"/>
  <c r="AD1546" i="22"/>
  <c r="AE1546" i="22"/>
  <c r="AM1547" i="22"/>
  <c r="AL1547" i="22"/>
  <c r="B1549" i="22"/>
  <c r="C1548" i="22"/>
  <c r="H1548" i="22"/>
  <c r="D1547" i="22"/>
  <c r="E1547" i="22"/>
  <c r="F1547" i="22"/>
  <c r="T1549" i="22"/>
  <c r="V1549" i="22"/>
  <c r="Y1549" i="22"/>
  <c r="W1550" i="22"/>
  <c r="S1550" i="22"/>
  <c r="AG1548" i="22"/>
  <c r="AA1549" i="22"/>
  <c r="AB1548" i="22"/>
  <c r="AJ1549" i="22"/>
  <c r="AI1550" i="22"/>
  <c r="AO1549" i="22"/>
  <c r="O1548" i="22"/>
  <c r="N1548" i="22"/>
  <c r="AD1547" i="22"/>
  <c r="AE1547" i="22"/>
  <c r="AM1548" i="22"/>
  <c r="AL1548" i="22"/>
  <c r="K1550" i="22"/>
  <c r="L1549" i="22"/>
  <c r="N1549" i="22"/>
  <c r="Q1549" i="22"/>
  <c r="D1548" i="22"/>
  <c r="E1548" i="22"/>
  <c r="F1548" i="22"/>
  <c r="C1549" i="22"/>
  <c r="B1550" i="22"/>
  <c r="H1549" i="22"/>
  <c r="S1551" i="22"/>
  <c r="T1550" i="22"/>
  <c r="V1550" i="22"/>
  <c r="Y1550" i="22"/>
  <c r="W1551" i="22"/>
  <c r="AI1551" i="22"/>
  <c r="AJ1550" i="22"/>
  <c r="AO1550" i="22"/>
  <c r="AB1549" i="22"/>
  <c r="AG1549" i="22"/>
  <c r="AA1550" i="22"/>
  <c r="Q1550" i="22"/>
  <c r="O1551" i="22"/>
  <c r="K1551" i="22"/>
  <c r="L1550" i="22"/>
  <c r="AD1548" i="22"/>
  <c r="AE1548" i="22"/>
  <c r="AM1549" i="22"/>
  <c r="AL1549" i="22"/>
  <c r="B1551" i="22"/>
  <c r="C1550" i="22"/>
  <c r="H1550" i="22"/>
  <c r="F1549" i="22"/>
  <c r="D1549" i="22"/>
  <c r="E1549" i="22"/>
  <c r="T1551" i="22"/>
  <c r="V1551" i="22"/>
  <c r="S1552" i="22"/>
  <c r="Y1551" i="22"/>
  <c r="W1552" i="22"/>
  <c r="AB1550" i="22"/>
  <c r="AG1550" i="22"/>
  <c r="AA1551" i="22"/>
  <c r="AM1550" i="22"/>
  <c r="AL1550" i="22"/>
  <c r="AI1552" i="22"/>
  <c r="AJ1551" i="22"/>
  <c r="AO1551" i="22"/>
  <c r="K1552" i="22"/>
  <c r="L1551" i="22"/>
  <c r="N1551" i="22"/>
  <c r="Q1551" i="22"/>
  <c r="O1550" i="22"/>
  <c r="N1550" i="22"/>
  <c r="AE1549" i="22"/>
  <c r="AD1549" i="22"/>
  <c r="B1552" i="22"/>
  <c r="C1551" i="22"/>
  <c r="H1551" i="22"/>
  <c r="E1550" i="22"/>
  <c r="D1550" i="22"/>
  <c r="F1550" i="22"/>
  <c r="Y1552" i="22"/>
  <c r="W1553" i="22"/>
  <c r="S1553" i="22"/>
  <c r="T1552" i="22"/>
  <c r="V1552" i="22"/>
  <c r="AD1550" i="22"/>
  <c r="AE1550" i="22"/>
  <c r="AJ1552" i="22"/>
  <c r="AI1553" i="22"/>
  <c r="AO1552" i="22"/>
  <c r="AM1551" i="22"/>
  <c r="AL1551" i="22"/>
  <c r="AG1551" i="22"/>
  <c r="AA1552" i="22"/>
  <c r="AB1551" i="22"/>
  <c r="L1552" i="22"/>
  <c r="K1553" i="22"/>
  <c r="Q1552" i="22"/>
  <c r="O1553" i="22"/>
  <c r="C1552" i="22"/>
  <c r="H1552" i="22"/>
  <c r="B1553" i="22"/>
  <c r="E1551" i="22"/>
  <c r="D1551" i="22"/>
  <c r="F1551" i="22"/>
  <c r="T1553" i="22"/>
  <c r="V1553" i="22"/>
  <c r="Y1553" i="22"/>
  <c r="W1554" i="22"/>
  <c r="S1554" i="22"/>
  <c r="AM1552" i="22"/>
  <c r="AL1552" i="22"/>
  <c r="K1554" i="22"/>
  <c r="Q1553" i="22"/>
  <c r="L1553" i="22"/>
  <c r="N1553" i="22"/>
  <c r="AA1553" i="22"/>
  <c r="AB1552" i="22"/>
  <c r="AG1552" i="22"/>
  <c r="AJ1553" i="22"/>
  <c r="AI1554" i="22"/>
  <c r="AO1553" i="22"/>
  <c r="O1552" i="22"/>
  <c r="N1552" i="22"/>
  <c r="AE1551" i="22"/>
  <c r="AD1551" i="22"/>
  <c r="C1553" i="22"/>
  <c r="H1553" i="22"/>
  <c r="B1554" i="22"/>
  <c r="F1552" i="22"/>
  <c r="E1552" i="22"/>
  <c r="D1552" i="22"/>
  <c r="S1555" i="22"/>
  <c r="Y1554" i="22"/>
  <c r="W1555" i="22"/>
  <c r="T1554" i="22"/>
  <c r="V1554" i="22"/>
  <c r="AM1553" i="22"/>
  <c r="AL1553" i="22"/>
  <c r="Q1554" i="22"/>
  <c r="O1555" i="22"/>
  <c r="L1554" i="22"/>
  <c r="K1555" i="22"/>
  <c r="AD1552" i="22"/>
  <c r="AE1552" i="22"/>
  <c r="AJ1554" i="22"/>
  <c r="AI1555" i="22"/>
  <c r="AO1554" i="22"/>
  <c r="AB1553" i="22"/>
  <c r="AG1553" i="22"/>
  <c r="AA1554" i="22"/>
  <c r="D1553" i="22"/>
  <c r="E1553" i="22"/>
  <c r="F1553" i="22"/>
  <c r="B1555" i="22"/>
  <c r="C1554" i="22"/>
  <c r="H1554" i="22"/>
  <c r="T1555" i="22"/>
  <c r="V1555" i="22"/>
  <c r="Y1555" i="22"/>
  <c r="W1556" i="22"/>
  <c r="S1556" i="22"/>
  <c r="AM1554" i="22"/>
  <c r="AL1554" i="22"/>
  <c r="AI1556" i="22"/>
  <c r="AJ1555" i="22"/>
  <c r="AO1555" i="22"/>
  <c r="K1556" i="22"/>
  <c r="L1555" i="22"/>
  <c r="N1555" i="22"/>
  <c r="Q1555" i="22"/>
  <c r="AA1555" i="22"/>
  <c r="AG1554" i="22"/>
  <c r="AB1554" i="22"/>
  <c r="O1554" i="22"/>
  <c r="N1554" i="22"/>
  <c r="AD1553" i="22"/>
  <c r="AE1553" i="22"/>
  <c r="D1554" i="22"/>
  <c r="E1554" i="22"/>
  <c r="F1554" i="22"/>
  <c r="B1556" i="22"/>
  <c r="H1555" i="22"/>
  <c r="C1555" i="22"/>
  <c r="T1556" i="22"/>
  <c r="V1556" i="22"/>
  <c r="Y1556" i="22"/>
  <c r="W1557" i="22"/>
  <c r="S1557" i="22"/>
  <c r="L1556" i="22"/>
  <c r="K1557" i="22"/>
  <c r="Q1556" i="22"/>
  <c r="O1557" i="22"/>
  <c r="AJ1556" i="22"/>
  <c r="AI1557" i="22"/>
  <c r="AO1556" i="22"/>
  <c r="AG1555" i="22"/>
  <c r="AA1556" i="22"/>
  <c r="AB1555" i="22"/>
  <c r="AM1555" i="22"/>
  <c r="AL1555" i="22"/>
  <c r="AE1554" i="22"/>
  <c r="AD1554" i="22"/>
  <c r="E1555" i="22"/>
  <c r="D1555" i="22"/>
  <c r="F1555" i="22"/>
  <c r="H1556" i="22"/>
  <c r="B1557" i="22"/>
  <c r="C1556" i="22"/>
  <c r="T1557" i="22"/>
  <c r="V1557" i="22"/>
  <c r="S1558" i="22"/>
  <c r="Y1557" i="22"/>
  <c r="W1558" i="22"/>
  <c r="O1556" i="22"/>
  <c r="N1556" i="22"/>
  <c r="K1558" i="22"/>
  <c r="Q1557" i="22"/>
  <c r="L1557" i="22"/>
  <c r="N1557" i="22"/>
  <c r="AB1556" i="22"/>
  <c r="AG1556" i="22"/>
  <c r="AA1557" i="22"/>
  <c r="AJ1557" i="22"/>
  <c r="AI1558" i="22"/>
  <c r="AO1557" i="22"/>
  <c r="AE1555" i="22"/>
  <c r="AD1555" i="22"/>
  <c r="AM1556" i="22"/>
  <c r="AL1556" i="22"/>
  <c r="F1556" i="22"/>
  <c r="E1556" i="22"/>
  <c r="D1556" i="22"/>
  <c r="C1557" i="22"/>
  <c r="H1557" i="22"/>
  <c r="B1558" i="22"/>
  <c r="T1558" i="22"/>
  <c r="V1558" i="22"/>
  <c r="S1559" i="22"/>
  <c r="Y1558" i="22"/>
  <c r="W1559" i="22"/>
  <c r="AA1558" i="22"/>
  <c r="AB1557" i="22"/>
  <c r="AG1557" i="22"/>
  <c r="AM1557" i="22"/>
  <c r="AL1557" i="22"/>
  <c r="Q1558" i="22"/>
  <c r="O1559" i="22"/>
  <c r="K1559" i="22"/>
  <c r="L1558" i="22"/>
  <c r="AJ1558" i="22"/>
  <c r="AI1559" i="22"/>
  <c r="AO1558" i="22"/>
  <c r="AD1556" i="22"/>
  <c r="AE1556" i="22"/>
  <c r="H1558" i="22"/>
  <c r="B1559" i="22"/>
  <c r="C1558" i="22"/>
  <c r="E1557" i="22"/>
  <c r="D1557" i="22"/>
  <c r="F1557" i="22"/>
  <c r="S1560" i="22"/>
  <c r="Y1559" i="22"/>
  <c r="W1560" i="22"/>
  <c r="T1559" i="22"/>
  <c r="V1559" i="22"/>
  <c r="K1560" i="22"/>
  <c r="L1559" i="22"/>
  <c r="N1559" i="22"/>
  <c r="Q1559" i="22"/>
  <c r="AE1557" i="22"/>
  <c r="AD1557" i="22"/>
  <c r="AB1558" i="22"/>
  <c r="AG1558" i="22"/>
  <c r="AA1559" i="22"/>
  <c r="AM1558" i="22"/>
  <c r="AL1558" i="22"/>
  <c r="O1558" i="22"/>
  <c r="N1558" i="22"/>
  <c r="AI1560" i="22"/>
  <c r="AJ1559" i="22"/>
  <c r="AO1559" i="22"/>
  <c r="H1559" i="22"/>
  <c r="B1560" i="22"/>
  <c r="C1559" i="22"/>
  <c r="E1558" i="22"/>
  <c r="D1558" i="22"/>
  <c r="F1558" i="22"/>
  <c r="Y1560" i="22"/>
  <c r="W1561" i="22"/>
  <c r="T1560" i="22"/>
  <c r="V1560" i="22"/>
  <c r="S1561" i="22"/>
  <c r="AE1558" i="22"/>
  <c r="AD1558" i="22"/>
  <c r="AI1561" i="22"/>
  <c r="AJ1560" i="22"/>
  <c r="AO1560" i="22"/>
  <c r="AM1559" i="22"/>
  <c r="AL1559" i="22"/>
  <c r="AG1559" i="22"/>
  <c r="AA1560" i="22"/>
  <c r="AB1559" i="22"/>
  <c r="L1560" i="22"/>
  <c r="K1561" i="22"/>
  <c r="Q1560" i="22"/>
  <c r="O1561" i="22"/>
  <c r="H1560" i="22"/>
  <c r="B1561" i="22"/>
  <c r="C1560" i="22"/>
  <c r="F1559" i="22"/>
  <c r="E1559" i="22"/>
  <c r="D1559" i="22"/>
  <c r="T1561" i="22"/>
  <c r="V1561" i="22"/>
  <c r="Y1561" i="22"/>
  <c r="W1562" i="22"/>
  <c r="S1562" i="22"/>
  <c r="AE1559" i="22"/>
  <c r="AD1559" i="22"/>
  <c r="AJ1561" i="22"/>
  <c r="AI1562" i="22"/>
  <c r="AO1561" i="22"/>
  <c r="K1562" i="22"/>
  <c r="L1561" i="22"/>
  <c r="N1561" i="22"/>
  <c r="Q1561" i="22"/>
  <c r="AB1560" i="22"/>
  <c r="AG1560" i="22"/>
  <c r="AA1561" i="22"/>
  <c r="O1560" i="22"/>
  <c r="N1560" i="22"/>
  <c r="AM1560" i="22"/>
  <c r="AL1560" i="22"/>
  <c r="B1562" i="22"/>
  <c r="C1561" i="22"/>
  <c r="H1561" i="22"/>
  <c r="E1560" i="22"/>
  <c r="F1560" i="22"/>
  <c r="D1560" i="22"/>
  <c r="T1562" i="22"/>
  <c r="V1562" i="22"/>
  <c r="Y1562" i="22"/>
  <c r="W1563" i="22"/>
  <c r="S1563" i="22"/>
  <c r="AI1563" i="22"/>
  <c r="AJ1562" i="22"/>
  <c r="AO1562" i="22"/>
  <c r="AE1560" i="22"/>
  <c r="AD1560" i="22"/>
  <c r="Q1562" i="22"/>
  <c r="O1563" i="22"/>
  <c r="K1563" i="22"/>
  <c r="L1562" i="22"/>
  <c r="AA1562" i="22"/>
  <c r="AB1561" i="22"/>
  <c r="AG1561" i="22"/>
  <c r="AM1561" i="22"/>
  <c r="AL1561" i="22"/>
  <c r="D1561" i="22"/>
  <c r="F1561" i="22"/>
  <c r="E1561" i="22"/>
  <c r="H1562" i="22"/>
  <c r="B1563" i="22"/>
  <c r="C1562" i="22"/>
  <c r="Y1563" i="22"/>
  <c r="W1564" i="22"/>
  <c r="T1563" i="22"/>
  <c r="V1563" i="22"/>
  <c r="S1564" i="22"/>
  <c r="AI1564" i="22"/>
  <c r="AJ1563" i="22"/>
  <c r="AO1563" i="22"/>
  <c r="AB1562" i="22"/>
  <c r="AG1562" i="22"/>
  <c r="AA1563" i="22"/>
  <c r="K1564" i="22"/>
  <c r="L1563" i="22"/>
  <c r="N1563" i="22"/>
  <c r="Q1563" i="22"/>
  <c r="AM1562" i="22"/>
  <c r="AL1562" i="22"/>
  <c r="AD1561" i="22"/>
  <c r="AE1561" i="22"/>
  <c r="O1562" i="22"/>
  <c r="N1562" i="22"/>
  <c r="D1562" i="22"/>
  <c r="E1562" i="22"/>
  <c r="F1562" i="22"/>
  <c r="H1563" i="22"/>
  <c r="B1564" i="22"/>
  <c r="C1563" i="22"/>
  <c r="S1565" i="22"/>
  <c r="T1564" i="22"/>
  <c r="V1564" i="22"/>
  <c r="Y1564" i="22"/>
  <c r="W1565" i="22"/>
  <c r="AA1564" i="22"/>
  <c r="AB1563" i="22"/>
  <c r="AG1563" i="22"/>
  <c r="AM1563" i="22"/>
  <c r="AL1563" i="22"/>
  <c r="L1564" i="22"/>
  <c r="K1565" i="22"/>
  <c r="Q1564" i="22"/>
  <c r="O1565" i="22"/>
  <c r="AI1565" i="22"/>
  <c r="AJ1564" i="22"/>
  <c r="AO1564" i="22"/>
  <c r="AE1562" i="22"/>
  <c r="AD1562" i="22"/>
  <c r="E1563" i="22"/>
  <c r="F1563" i="22"/>
  <c r="D1563" i="22"/>
  <c r="C1564" i="22"/>
  <c r="H1564" i="22"/>
  <c r="B1565" i="22"/>
  <c r="S1566" i="22"/>
  <c r="T1565" i="22"/>
  <c r="V1565" i="22"/>
  <c r="Y1565" i="22"/>
  <c r="W1566" i="22"/>
  <c r="AA1565" i="22"/>
  <c r="AB1564" i="22"/>
  <c r="AG1564" i="22"/>
  <c r="K1566" i="22"/>
  <c r="Q1565" i="22"/>
  <c r="L1565" i="22"/>
  <c r="N1565" i="22"/>
  <c r="AE1563" i="22"/>
  <c r="AD1563" i="22"/>
  <c r="AJ1565" i="22"/>
  <c r="AI1566" i="22"/>
  <c r="AO1565" i="22"/>
  <c r="O1564" i="22"/>
  <c r="N1564" i="22"/>
  <c r="AM1564" i="22"/>
  <c r="AL1564" i="22"/>
  <c r="C1565" i="22"/>
  <c r="H1565" i="22"/>
  <c r="B1566" i="22"/>
  <c r="E1564" i="22"/>
  <c r="D1564" i="22"/>
  <c r="F1564" i="22"/>
  <c r="S1567" i="22"/>
  <c r="T1566" i="22"/>
  <c r="V1566" i="22"/>
  <c r="Y1566" i="22"/>
  <c r="W1567" i="22"/>
  <c r="Q1566" i="22"/>
  <c r="O1567" i="22"/>
  <c r="K1567" i="22"/>
  <c r="L1566" i="22"/>
  <c r="AD1564" i="22"/>
  <c r="AE1564" i="22"/>
  <c r="AM1565" i="22"/>
  <c r="AL1565" i="22"/>
  <c r="AI1567" i="22"/>
  <c r="AJ1566" i="22"/>
  <c r="AO1566" i="22"/>
  <c r="AB1565" i="22"/>
  <c r="AG1565" i="22"/>
  <c r="AA1566" i="22"/>
  <c r="F1565" i="22"/>
  <c r="E1565" i="22"/>
  <c r="D1565" i="22"/>
  <c r="H1566" i="22"/>
  <c r="B1567" i="22"/>
  <c r="C1566" i="22"/>
  <c r="S1568" i="22"/>
  <c r="T1567" i="22"/>
  <c r="V1567" i="22"/>
  <c r="Y1567" i="22"/>
  <c r="W1568" i="22"/>
  <c r="O1566" i="22"/>
  <c r="N1566" i="22"/>
  <c r="AG1566" i="22"/>
  <c r="AA1567" i="22"/>
  <c r="AB1566" i="22"/>
  <c r="AI1568" i="22"/>
  <c r="AJ1567" i="22"/>
  <c r="AO1567" i="22"/>
  <c r="AM1566" i="22"/>
  <c r="AL1566" i="22"/>
  <c r="AE1565" i="22"/>
  <c r="AD1565" i="22"/>
  <c r="K1568" i="22"/>
  <c r="L1567" i="22"/>
  <c r="N1567" i="22"/>
  <c r="Q1567" i="22"/>
  <c r="D1566" i="22"/>
  <c r="F1566" i="22"/>
  <c r="E1566" i="22"/>
  <c r="H1567" i="22"/>
  <c r="C1567" i="22"/>
  <c r="B1568" i="22"/>
  <c r="Y1568" i="22"/>
  <c r="W1569" i="22"/>
  <c r="S1569" i="22"/>
  <c r="T1568" i="22"/>
  <c r="V1568" i="22"/>
  <c r="AJ1568" i="22"/>
  <c r="AI1569" i="22"/>
  <c r="AO1568" i="22"/>
  <c r="AD1566" i="22"/>
  <c r="AE1566" i="22"/>
  <c r="L1568" i="22"/>
  <c r="K1569" i="22"/>
  <c r="Q1568" i="22"/>
  <c r="O1569" i="22"/>
  <c r="AM1567" i="22"/>
  <c r="AL1567" i="22"/>
  <c r="AG1567" i="22"/>
  <c r="AB1567" i="22"/>
  <c r="AA1568" i="22"/>
  <c r="H1568" i="22"/>
  <c r="B1569" i="22"/>
  <c r="C1568" i="22"/>
  <c r="E1567" i="22"/>
  <c r="F1567" i="22"/>
  <c r="D1567" i="22"/>
  <c r="Y1569" i="22"/>
  <c r="W1570" i="22"/>
  <c r="S1570" i="22"/>
  <c r="T1569" i="22"/>
  <c r="V1569" i="22"/>
  <c r="AE1567" i="22"/>
  <c r="AD1567" i="22"/>
  <c r="O1568" i="22"/>
  <c r="N1568" i="22"/>
  <c r="AM1568" i="22"/>
  <c r="AL1568" i="22"/>
  <c r="AB1568" i="22"/>
  <c r="AG1568" i="22"/>
  <c r="AA1569" i="22"/>
  <c r="K1570" i="22"/>
  <c r="Q1569" i="22"/>
  <c r="L1569" i="22"/>
  <c r="N1569" i="22"/>
  <c r="AJ1569" i="22"/>
  <c r="AI1570" i="22"/>
  <c r="AO1569" i="22"/>
  <c r="C1569" i="22"/>
  <c r="B1570" i="22"/>
  <c r="H1569" i="22"/>
  <c r="E1568" i="22"/>
  <c r="D1568" i="22"/>
  <c r="F1568" i="22"/>
  <c r="T1570" i="22"/>
  <c r="V1570" i="22"/>
  <c r="Y1570" i="22"/>
  <c r="W1571" i="22"/>
  <c r="S1571" i="22"/>
  <c r="AM1569" i="22"/>
  <c r="AL1569" i="22"/>
  <c r="AA1570" i="22"/>
  <c r="AG1569" i="22"/>
  <c r="AB1569" i="22"/>
  <c r="Q1570" i="22"/>
  <c r="O1571" i="22"/>
  <c r="L1570" i="22"/>
  <c r="K1571" i="22"/>
  <c r="AJ1570" i="22"/>
  <c r="AI1571" i="22"/>
  <c r="AO1570" i="22"/>
  <c r="AD1568" i="22"/>
  <c r="AE1568" i="22"/>
  <c r="B1571" i="22"/>
  <c r="H1570" i="22"/>
  <c r="C1570" i="22"/>
  <c r="F1569" i="22"/>
  <c r="E1569" i="22"/>
  <c r="D1569" i="22"/>
  <c r="S1572" i="22"/>
  <c r="T1571" i="22"/>
  <c r="V1571" i="22"/>
  <c r="Y1571" i="22"/>
  <c r="W1572" i="22"/>
  <c r="K1572" i="22"/>
  <c r="L1571" i="22"/>
  <c r="N1571" i="22"/>
  <c r="Q1571" i="22"/>
  <c r="AA1571" i="22"/>
  <c r="AG1570" i="22"/>
  <c r="AB1570" i="22"/>
  <c r="AI1572" i="22"/>
  <c r="AJ1571" i="22"/>
  <c r="AO1571" i="22"/>
  <c r="O1570" i="22"/>
  <c r="N1570" i="22"/>
  <c r="AM1570" i="22"/>
  <c r="AL1570" i="22"/>
  <c r="AE1569" i="22"/>
  <c r="AD1569" i="22"/>
  <c r="B1572" i="22"/>
  <c r="C1571" i="22"/>
  <c r="H1571" i="22"/>
  <c r="E1570" i="22"/>
  <c r="D1570" i="22"/>
  <c r="F1570" i="22"/>
  <c r="Y1572" i="22"/>
  <c r="W1573" i="22"/>
  <c r="T1572" i="22"/>
  <c r="V1572" i="22"/>
  <c r="S1573" i="22"/>
  <c r="AM1571" i="22"/>
  <c r="AL1571" i="22"/>
  <c r="AE1570" i="22"/>
  <c r="AD1570" i="22"/>
  <c r="L1572" i="22"/>
  <c r="K1573" i="22"/>
  <c r="Q1572" i="22"/>
  <c r="O1573" i="22"/>
  <c r="AG1571" i="22"/>
  <c r="AA1572" i="22"/>
  <c r="AB1571" i="22"/>
  <c r="AJ1572" i="22"/>
  <c r="AI1573" i="22"/>
  <c r="AO1572" i="22"/>
  <c r="E1571" i="22"/>
  <c r="D1571" i="22"/>
  <c r="F1571" i="22"/>
  <c r="B1573" i="22"/>
  <c r="H1572" i="22"/>
  <c r="C1572" i="22"/>
  <c r="T1573" i="22"/>
  <c r="V1573" i="22"/>
  <c r="Y1573" i="22"/>
  <c r="W1574" i="22"/>
  <c r="S1574" i="22"/>
  <c r="AB1572" i="22"/>
  <c r="AG1572" i="22"/>
  <c r="AA1573" i="22"/>
  <c r="K1574" i="22"/>
  <c r="Q1573" i="22"/>
  <c r="L1573" i="22"/>
  <c r="N1573" i="22"/>
  <c r="AJ1573" i="22"/>
  <c r="AI1574" i="22"/>
  <c r="AO1573" i="22"/>
  <c r="AE1571" i="22"/>
  <c r="AD1571" i="22"/>
  <c r="AM1572" i="22"/>
  <c r="AL1572" i="22"/>
  <c r="O1572" i="22"/>
  <c r="N1572" i="22"/>
  <c r="E1572" i="22"/>
  <c r="D1572" i="22"/>
  <c r="F1572" i="22"/>
  <c r="C1573" i="22"/>
  <c r="B1574" i="22"/>
  <c r="H1573" i="22"/>
  <c r="T1574" i="22"/>
  <c r="V1574" i="22"/>
  <c r="Y1574" i="22"/>
  <c r="W1575" i="22"/>
  <c r="S1575" i="22"/>
  <c r="AM1573" i="22"/>
  <c r="AL1573" i="22"/>
  <c r="AE1572" i="22"/>
  <c r="AD1572" i="22"/>
  <c r="AJ1574" i="22"/>
  <c r="AI1575" i="22"/>
  <c r="AO1574" i="22"/>
  <c r="AG1573" i="22"/>
  <c r="AB1573" i="22"/>
  <c r="AA1574" i="22"/>
  <c r="Q1574" i="22"/>
  <c r="O1575" i="22"/>
  <c r="K1575" i="22"/>
  <c r="L1574" i="22"/>
  <c r="H1574" i="22"/>
  <c r="B1575" i="22"/>
  <c r="C1574" i="22"/>
  <c r="D1573" i="22"/>
  <c r="E1573" i="22"/>
  <c r="F1573" i="22"/>
  <c r="Y1575" i="22"/>
  <c r="W1576" i="22"/>
  <c r="T1575" i="22"/>
  <c r="V1575" i="22"/>
  <c r="S1576" i="22"/>
  <c r="K1576" i="22"/>
  <c r="Q1575" i="22"/>
  <c r="L1575" i="22"/>
  <c r="N1575" i="22"/>
  <c r="O1574" i="22"/>
  <c r="N1574" i="22"/>
  <c r="AE1573" i="22"/>
  <c r="AD1573" i="22"/>
  <c r="AM1574" i="22"/>
  <c r="AL1574" i="22"/>
  <c r="AA1575" i="22"/>
  <c r="AG1574" i="22"/>
  <c r="AB1574" i="22"/>
  <c r="AI1576" i="22"/>
  <c r="AJ1575" i="22"/>
  <c r="AO1575" i="22"/>
  <c r="H1575" i="22"/>
  <c r="B1576" i="22"/>
  <c r="C1575" i="22"/>
  <c r="D1574" i="22"/>
  <c r="E1574" i="22"/>
  <c r="F1574" i="22"/>
  <c r="S1577" i="22"/>
  <c r="T1576" i="22"/>
  <c r="V1576" i="22"/>
  <c r="Y1576" i="22"/>
  <c r="W1577" i="22"/>
  <c r="AE1574" i="22"/>
  <c r="AD1574" i="22"/>
  <c r="AI1577" i="22"/>
  <c r="AJ1576" i="22"/>
  <c r="AO1576" i="22"/>
  <c r="AG1575" i="22"/>
  <c r="AB1575" i="22"/>
  <c r="AA1576" i="22"/>
  <c r="L1576" i="22"/>
  <c r="K1577" i="22"/>
  <c r="Q1576" i="22"/>
  <c r="O1577" i="22"/>
  <c r="AM1575" i="22"/>
  <c r="AL1575" i="22"/>
  <c r="C1576" i="22"/>
  <c r="H1576" i="22"/>
  <c r="B1577" i="22"/>
  <c r="F1575" i="22"/>
  <c r="E1575" i="22"/>
  <c r="D1575" i="22"/>
  <c r="Y1577" i="22"/>
  <c r="W1578" i="22"/>
  <c r="S1578" i="22"/>
  <c r="T1577" i="22"/>
  <c r="V1577" i="22"/>
  <c r="AE1575" i="22"/>
  <c r="AD1575" i="22"/>
  <c r="AA1577" i="22"/>
  <c r="AG1576" i="22"/>
  <c r="AB1576" i="22"/>
  <c r="AJ1577" i="22"/>
  <c r="AI1578" i="22"/>
  <c r="AO1577" i="22"/>
  <c r="K1578" i="22"/>
  <c r="L1577" i="22"/>
  <c r="N1577" i="22"/>
  <c r="Q1577" i="22"/>
  <c r="O1576" i="22"/>
  <c r="N1576" i="22"/>
  <c r="AM1576" i="22"/>
  <c r="AL1576" i="22"/>
  <c r="H1577" i="22"/>
  <c r="C1577" i="22"/>
  <c r="B1578" i="22"/>
  <c r="F1576" i="22"/>
  <c r="D1576" i="22"/>
  <c r="E1576" i="22"/>
  <c r="Y1578" i="22"/>
  <c r="W1579" i="22"/>
  <c r="T1578" i="22"/>
  <c r="V1578" i="22"/>
  <c r="S1579" i="22"/>
  <c r="AG1577" i="22"/>
  <c r="AB1577" i="22"/>
  <c r="AA1578" i="22"/>
  <c r="Q1578" i="22"/>
  <c r="O1579" i="22"/>
  <c r="K1579" i="22"/>
  <c r="L1578" i="22"/>
  <c r="AE1576" i="22"/>
  <c r="AD1576" i="22"/>
  <c r="AI1579" i="22"/>
  <c r="AJ1578" i="22"/>
  <c r="AO1578" i="22"/>
  <c r="AM1577" i="22"/>
  <c r="AL1577" i="22"/>
  <c r="D1577" i="22"/>
  <c r="E1577" i="22"/>
  <c r="F1577" i="22"/>
  <c r="B1579" i="22"/>
  <c r="C1578" i="22"/>
  <c r="H1578" i="22"/>
  <c r="S1580" i="22"/>
  <c r="T1579" i="22"/>
  <c r="V1579" i="22"/>
  <c r="Y1579" i="22"/>
  <c r="W1580" i="22"/>
  <c r="K1580" i="22"/>
  <c r="L1579" i="22"/>
  <c r="N1579" i="22"/>
  <c r="Q1579" i="22"/>
  <c r="O1578" i="22"/>
  <c r="N1578" i="22"/>
  <c r="AE1577" i="22"/>
  <c r="AD1577" i="22"/>
  <c r="AG1578" i="22"/>
  <c r="AA1579" i="22"/>
  <c r="AB1578" i="22"/>
  <c r="AM1578" i="22"/>
  <c r="AL1578" i="22"/>
  <c r="AI1580" i="22"/>
  <c r="AJ1579" i="22"/>
  <c r="AO1579" i="22"/>
  <c r="D1578" i="22"/>
  <c r="F1578" i="22"/>
  <c r="E1578" i="22"/>
  <c r="B1580" i="22"/>
  <c r="C1579" i="22"/>
  <c r="H1579" i="22"/>
  <c r="S1581" i="22"/>
  <c r="T1580" i="22"/>
  <c r="V1580" i="22"/>
  <c r="Y1580" i="22"/>
  <c r="W1581" i="22"/>
  <c r="L1580" i="22"/>
  <c r="K1581" i="22"/>
  <c r="Q1580" i="22"/>
  <c r="O1581" i="22"/>
  <c r="AM1579" i="22"/>
  <c r="AL1579" i="22"/>
  <c r="AB1579" i="22"/>
  <c r="AG1579" i="22"/>
  <c r="AA1580" i="22"/>
  <c r="AI1581" i="22"/>
  <c r="AJ1580" i="22"/>
  <c r="AO1580" i="22"/>
  <c r="AE1578" i="22"/>
  <c r="AD1578" i="22"/>
  <c r="D1579" i="22"/>
  <c r="F1579" i="22"/>
  <c r="E1579" i="22"/>
  <c r="H1580" i="22"/>
  <c r="B1581" i="22"/>
  <c r="C1580" i="22"/>
  <c r="Y1581" i="22"/>
  <c r="W1582" i="22"/>
  <c r="S1582" i="22"/>
  <c r="T1581" i="22"/>
  <c r="V1581" i="22"/>
  <c r="AA1581" i="22"/>
  <c r="AG1580" i="22"/>
  <c r="AB1580" i="22"/>
  <c r="AJ1581" i="22"/>
  <c r="AI1582" i="22"/>
  <c r="AO1581" i="22"/>
  <c r="O1580" i="22"/>
  <c r="N1580" i="22"/>
  <c r="AM1580" i="22"/>
  <c r="AL1580" i="22"/>
  <c r="AD1579" i="22"/>
  <c r="AE1579" i="22"/>
  <c r="K1582" i="22"/>
  <c r="L1581" i="22"/>
  <c r="N1581" i="22"/>
  <c r="Q1581" i="22"/>
  <c r="C1581" i="22"/>
  <c r="H1581" i="22"/>
  <c r="B1582" i="22"/>
  <c r="F1580" i="22"/>
  <c r="E1580" i="22"/>
  <c r="D1580" i="22"/>
  <c r="Y1582" i="22"/>
  <c r="W1583" i="22"/>
  <c r="T1582" i="22"/>
  <c r="V1582" i="22"/>
  <c r="S1583" i="22"/>
  <c r="AG1581" i="22"/>
  <c r="AA1582" i="22"/>
  <c r="AB1581" i="22"/>
  <c r="Q1582" i="22"/>
  <c r="O1583" i="22"/>
  <c r="K1583" i="22"/>
  <c r="L1582" i="22"/>
  <c r="AM1581" i="22"/>
  <c r="AL1581" i="22"/>
  <c r="AI1583" i="22"/>
  <c r="AJ1582" i="22"/>
  <c r="AO1582" i="22"/>
  <c r="AD1580" i="22"/>
  <c r="AE1580" i="22"/>
  <c r="F1581" i="22"/>
  <c r="D1581" i="22"/>
  <c r="E1581" i="22"/>
  <c r="C1582" i="22"/>
  <c r="H1582" i="22"/>
  <c r="B1583" i="22"/>
  <c r="T1583" i="22"/>
  <c r="V1583" i="22"/>
  <c r="S1584" i="22"/>
  <c r="Y1583" i="22"/>
  <c r="W1584" i="22"/>
  <c r="AM1582" i="22"/>
  <c r="AL1582" i="22"/>
  <c r="K1584" i="22"/>
  <c r="L1583" i="22"/>
  <c r="N1583" i="22"/>
  <c r="Q1583" i="22"/>
  <c r="O1582" i="22"/>
  <c r="N1582" i="22"/>
  <c r="AG1582" i="22"/>
  <c r="AB1582" i="22"/>
  <c r="AA1583" i="22"/>
  <c r="AE1581" i="22"/>
  <c r="AD1581" i="22"/>
  <c r="AI1584" i="22"/>
  <c r="AJ1583" i="22"/>
  <c r="AO1583" i="22"/>
  <c r="H1583" i="22"/>
  <c r="C1583" i="22"/>
  <c r="B1584" i="22"/>
  <c r="D1582" i="22"/>
  <c r="E1582" i="22"/>
  <c r="F1582" i="22"/>
  <c r="Y1584" i="22"/>
  <c r="W1585" i="22"/>
  <c r="T1584" i="22"/>
  <c r="V1584" i="22"/>
  <c r="S1585" i="22"/>
  <c r="L1584" i="22"/>
  <c r="K1585" i="22"/>
  <c r="Q1584" i="22"/>
  <c r="O1585" i="22"/>
  <c r="AA1584" i="22"/>
  <c r="AB1583" i="22"/>
  <c r="AG1583" i="22"/>
  <c r="AJ1584" i="22"/>
  <c r="AI1585" i="22"/>
  <c r="AO1584" i="22"/>
  <c r="AM1583" i="22"/>
  <c r="AL1583" i="22"/>
  <c r="AD1582" i="22"/>
  <c r="AE1582" i="22"/>
  <c r="E1583" i="22"/>
  <c r="F1583" i="22"/>
  <c r="D1583" i="22"/>
  <c r="B1585" i="22"/>
  <c r="C1584" i="22"/>
  <c r="H1584" i="22"/>
  <c r="T1585" i="22"/>
  <c r="V1585" i="22"/>
  <c r="Y1585" i="22"/>
  <c r="W1586" i="22"/>
  <c r="S1586" i="22"/>
  <c r="K1586" i="22"/>
  <c r="L1585" i="22"/>
  <c r="N1585" i="22"/>
  <c r="Q1585" i="22"/>
  <c r="AM1584" i="22"/>
  <c r="AL1584" i="22"/>
  <c r="AJ1585" i="22"/>
  <c r="AI1586" i="22"/>
  <c r="AO1585" i="22"/>
  <c r="AA1585" i="22"/>
  <c r="AG1584" i="22"/>
  <c r="AB1584" i="22"/>
  <c r="AE1583" i="22"/>
  <c r="AD1583" i="22"/>
  <c r="O1584" i="22"/>
  <c r="N1584" i="22"/>
  <c r="E1584" i="22"/>
  <c r="D1584" i="22"/>
  <c r="F1584" i="22"/>
  <c r="H1585" i="22"/>
  <c r="C1585" i="22"/>
  <c r="B1586" i="22"/>
  <c r="S1587" i="22"/>
  <c r="T1586" i="22"/>
  <c r="V1586" i="22"/>
  <c r="Y1586" i="22"/>
  <c r="W1587" i="22"/>
  <c r="AJ1586" i="22"/>
  <c r="AI1587" i="22"/>
  <c r="AO1586" i="22"/>
  <c r="Q1586" i="22"/>
  <c r="O1587" i="22"/>
  <c r="L1586" i="22"/>
  <c r="K1587" i="22"/>
  <c r="AM1585" i="22"/>
  <c r="AL1585" i="22"/>
  <c r="AD1584" i="22"/>
  <c r="AE1584" i="22"/>
  <c r="AG1585" i="22"/>
  <c r="AB1585" i="22"/>
  <c r="AA1586" i="22"/>
  <c r="D1585" i="22"/>
  <c r="F1585" i="22"/>
  <c r="E1585" i="22"/>
  <c r="C1586" i="22"/>
  <c r="H1586" i="22"/>
  <c r="B1587" i="22"/>
  <c r="S1588" i="22"/>
  <c r="T1587" i="22"/>
  <c r="V1587" i="22"/>
  <c r="Y1587" i="22"/>
  <c r="W1588" i="22"/>
  <c r="AA1587" i="22"/>
  <c r="AB1586" i="22"/>
  <c r="AG1586" i="22"/>
  <c r="K1588" i="22"/>
  <c r="L1587" i="22"/>
  <c r="N1587" i="22"/>
  <c r="Q1587" i="22"/>
  <c r="AI1588" i="22"/>
  <c r="AJ1587" i="22"/>
  <c r="AO1587" i="22"/>
  <c r="AM1586" i="22"/>
  <c r="AL1586" i="22"/>
  <c r="AD1585" i="22"/>
  <c r="AE1585" i="22"/>
  <c r="O1586" i="22"/>
  <c r="N1586" i="22"/>
  <c r="C1587" i="22"/>
  <c r="B1588" i="22"/>
  <c r="H1587" i="22"/>
  <c r="D1586" i="22"/>
  <c r="F1586" i="22"/>
  <c r="E1586" i="22"/>
  <c r="S1589" i="22"/>
  <c r="T1588" i="22"/>
  <c r="V1588" i="22"/>
  <c r="Y1588" i="22"/>
  <c r="W1589" i="22"/>
  <c r="AJ1588" i="22"/>
  <c r="AI1589" i="22"/>
  <c r="AO1588" i="22"/>
  <c r="AE1586" i="22"/>
  <c r="AD1586" i="22"/>
  <c r="AM1587" i="22"/>
  <c r="AL1587" i="22"/>
  <c r="L1588" i="22"/>
  <c r="K1589" i="22"/>
  <c r="Q1588" i="22"/>
  <c r="O1589" i="22"/>
  <c r="AG1587" i="22"/>
  <c r="AB1587" i="22"/>
  <c r="AA1588" i="22"/>
  <c r="H1588" i="22"/>
  <c r="B1589" i="22"/>
  <c r="C1588" i="22"/>
  <c r="D1587" i="22"/>
  <c r="E1587" i="22"/>
  <c r="F1587" i="22"/>
  <c r="T1589" i="22"/>
  <c r="V1589" i="22"/>
  <c r="S1590" i="22"/>
  <c r="Y1589" i="22"/>
  <c r="W1590" i="22"/>
  <c r="K1590" i="22"/>
  <c r="L1589" i="22"/>
  <c r="N1589" i="22"/>
  <c r="Q1589" i="22"/>
  <c r="AM1588" i="22"/>
  <c r="AL1588" i="22"/>
  <c r="AJ1589" i="22"/>
  <c r="AI1590" i="22"/>
  <c r="AO1589" i="22"/>
  <c r="AD1587" i="22"/>
  <c r="AE1587" i="22"/>
  <c r="AA1589" i="22"/>
  <c r="AB1588" i="22"/>
  <c r="AG1588" i="22"/>
  <c r="O1588" i="22"/>
  <c r="N1588" i="22"/>
  <c r="B1590" i="22"/>
  <c r="H1589" i="22"/>
  <c r="C1589" i="22"/>
  <c r="F1588" i="22"/>
  <c r="D1588" i="22"/>
  <c r="E1588" i="22"/>
  <c r="T1590" i="22"/>
  <c r="V1590" i="22"/>
  <c r="Y1590" i="22"/>
  <c r="W1591" i="22"/>
  <c r="S1591" i="22"/>
  <c r="AD1588" i="22"/>
  <c r="AE1588" i="22"/>
  <c r="AM1589" i="22"/>
  <c r="AL1589" i="22"/>
  <c r="Q1590" i="22"/>
  <c r="O1591" i="22"/>
  <c r="K1591" i="22"/>
  <c r="L1590" i="22"/>
  <c r="AJ1590" i="22"/>
  <c r="AI1591" i="22"/>
  <c r="AO1590" i="22"/>
  <c r="AB1589" i="22"/>
  <c r="AA1590" i="22"/>
  <c r="AG1589" i="22"/>
  <c r="C1590" i="22"/>
  <c r="H1590" i="22"/>
  <c r="B1591" i="22"/>
  <c r="E1589" i="22"/>
  <c r="F1589" i="22"/>
  <c r="D1589" i="22"/>
  <c r="Y1591" i="22"/>
  <c r="W1592" i="22"/>
  <c r="S1592" i="22"/>
  <c r="T1591" i="22"/>
  <c r="V1591" i="22"/>
  <c r="K1592" i="22"/>
  <c r="Q1591" i="22"/>
  <c r="L1591" i="22"/>
  <c r="N1591" i="22"/>
  <c r="AA1591" i="22"/>
  <c r="AB1590" i="22"/>
  <c r="AG1590" i="22"/>
  <c r="O1590" i="22"/>
  <c r="N1590" i="22"/>
  <c r="AD1589" i="22"/>
  <c r="AE1589" i="22"/>
  <c r="AI1592" i="22"/>
  <c r="AJ1591" i="22"/>
  <c r="AO1591" i="22"/>
  <c r="AM1590" i="22"/>
  <c r="AL1590" i="22"/>
  <c r="C1591" i="22"/>
  <c r="B1592" i="22"/>
  <c r="H1591" i="22"/>
  <c r="F1590" i="22"/>
  <c r="E1590" i="22"/>
  <c r="D1590" i="22"/>
  <c r="Y1592" i="22"/>
  <c r="W1593" i="22"/>
  <c r="T1592" i="22"/>
  <c r="V1592" i="22"/>
  <c r="S1593" i="22"/>
  <c r="AM1591" i="22"/>
  <c r="AL1591" i="22"/>
  <c r="AB1591" i="22"/>
  <c r="AA1592" i="22"/>
  <c r="AG1591" i="22"/>
  <c r="AI1593" i="22"/>
  <c r="AJ1592" i="22"/>
  <c r="AO1592" i="22"/>
  <c r="AE1590" i="22"/>
  <c r="AD1590" i="22"/>
  <c r="L1592" i="22"/>
  <c r="K1593" i="22"/>
  <c r="Q1592" i="22"/>
  <c r="O1593" i="22"/>
  <c r="C1592" i="22"/>
  <c r="B1593" i="22"/>
  <c r="H1592" i="22"/>
  <c r="F1591" i="22"/>
  <c r="E1591" i="22"/>
  <c r="D1591" i="22"/>
  <c r="S1594" i="22"/>
  <c r="Y1593" i="22"/>
  <c r="W1594" i="22"/>
  <c r="T1593" i="22"/>
  <c r="V1593" i="22"/>
  <c r="K1594" i="22"/>
  <c r="L1593" i="22"/>
  <c r="N1593" i="22"/>
  <c r="Q1593" i="22"/>
  <c r="AA1593" i="22"/>
  <c r="AB1592" i="22"/>
  <c r="AG1592" i="22"/>
  <c r="AJ1593" i="22"/>
  <c r="AI1594" i="22"/>
  <c r="AO1593" i="22"/>
  <c r="AD1591" i="22"/>
  <c r="AE1591" i="22"/>
  <c r="O1592" i="22"/>
  <c r="N1592" i="22"/>
  <c r="AM1592" i="22"/>
  <c r="AL1592" i="22"/>
  <c r="E1592" i="22"/>
  <c r="D1592" i="22"/>
  <c r="F1592" i="22"/>
  <c r="H1593" i="22"/>
  <c r="B1594" i="22"/>
  <c r="C1593" i="22"/>
  <c r="Y1594" i="22"/>
  <c r="W1595" i="22"/>
  <c r="T1594" i="22"/>
  <c r="V1594" i="22"/>
  <c r="S1595" i="22"/>
  <c r="AE1592" i="22"/>
  <c r="AD1592" i="22"/>
  <c r="AM1593" i="22"/>
  <c r="AL1593" i="22"/>
  <c r="Q1594" i="22"/>
  <c r="O1595" i="22"/>
  <c r="K1595" i="22"/>
  <c r="L1594" i="22"/>
  <c r="AI1595" i="22"/>
  <c r="AJ1594" i="22"/>
  <c r="AO1594" i="22"/>
  <c r="AA1594" i="22"/>
  <c r="AB1593" i="22"/>
  <c r="AG1593" i="22"/>
  <c r="E1593" i="22"/>
  <c r="D1593" i="22"/>
  <c r="F1593" i="22"/>
  <c r="H1594" i="22"/>
  <c r="B1595" i="22"/>
  <c r="C1594" i="22"/>
  <c r="S1596" i="22"/>
  <c r="T1595" i="22"/>
  <c r="V1595" i="22"/>
  <c r="Y1595" i="22"/>
  <c r="W1596" i="22"/>
  <c r="K1596" i="22"/>
  <c r="L1595" i="22"/>
  <c r="N1595" i="22"/>
  <c r="Q1595" i="22"/>
  <c r="O1594" i="22"/>
  <c r="N1594" i="22"/>
  <c r="AE1593" i="22"/>
  <c r="AD1593" i="22"/>
  <c r="AI1596" i="22"/>
  <c r="AJ1595" i="22"/>
  <c r="AO1595" i="22"/>
  <c r="AM1594" i="22"/>
  <c r="AL1594" i="22"/>
  <c r="AA1595" i="22"/>
  <c r="AB1594" i="22"/>
  <c r="AG1594" i="22"/>
  <c r="E1594" i="22"/>
  <c r="D1594" i="22"/>
  <c r="F1594" i="22"/>
  <c r="H1595" i="22"/>
  <c r="B1596" i="22"/>
  <c r="C1595" i="22"/>
  <c r="S1597" i="22"/>
  <c r="T1596" i="22"/>
  <c r="V1596" i="22"/>
  <c r="Y1596" i="22"/>
  <c r="W1597" i="22"/>
  <c r="L1596" i="22"/>
  <c r="K1597" i="22"/>
  <c r="Q1596" i="22"/>
  <c r="O1597" i="22"/>
  <c r="AD1594" i="22"/>
  <c r="AE1594" i="22"/>
  <c r="AM1595" i="22"/>
  <c r="AL1595" i="22"/>
  <c r="AB1595" i="22"/>
  <c r="AG1595" i="22"/>
  <c r="AA1596" i="22"/>
  <c r="AI1597" i="22"/>
  <c r="AJ1596" i="22"/>
  <c r="AO1596" i="22"/>
  <c r="H1596" i="22"/>
  <c r="B1597" i="22"/>
  <c r="C1596" i="22"/>
  <c r="F1595" i="22"/>
  <c r="E1595" i="22"/>
  <c r="D1595" i="22"/>
  <c r="T1597" i="22"/>
  <c r="V1597" i="22"/>
  <c r="Y1597" i="22"/>
  <c r="W1598" i="22"/>
  <c r="S1598" i="22"/>
  <c r="AM1596" i="22"/>
  <c r="AL1596" i="22"/>
  <c r="K1598" i="22"/>
  <c r="L1597" i="22"/>
  <c r="N1597" i="22"/>
  <c r="Q1597" i="22"/>
  <c r="AE1595" i="22"/>
  <c r="AD1595" i="22"/>
  <c r="AJ1597" i="22"/>
  <c r="AI1598" i="22"/>
  <c r="AO1597" i="22"/>
  <c r="AG1596" i="22"/>
  <c r="AA1597" i="22"/>
  <c r="AB1596" i="22"/>
  <c r="O1596" i="22"/>
  <c r="N1596" i="22"/>
  <c r="C1597" i="22"/>
  <c r="B1598" i="22"/>
  <c r="H1597" i="22"/>
  <c r="D1596" i="22"/>
  <c r="F1596" i="22"/>
  <c r="E1596" i="22"/>
  <c r="Y1598" i="22"/>
  <c r="W1599" i="22"/>
  <c r="S1599" i="22"/>
  <c r="T1598" i="22"/>
  <c r="V1598" i="22"/>
  <c r="AM1597" i="22"/>
  <c r="AL1597" i="22"/>
  <c r="AD1596" i="22"/>
  <c r="AE1596" i="22"/>
  <c r="AI1599" i="22"/>
  <c r="AJ1598" i="22"/>
  <c r="AO1598" i="22"/>
  <c r="Q1598" i="22"/>
  <c r="O1599" i="22"/>
  <c r="K1599" i="22"/>
  <c r="L1598" i="22"/>
  <c r="AG1597" i="22"/>
  <c r="AA1598" i="22"/>
  <c r="AB1597" i="22"/>
  <c r="C1598" i="22"/>
  <c r="B1599" i="22"/>
  <c r="H1598" i="22"/>
  <c r="E1597" i="22"/>
  <c r="F1597" i="22"/>
  <c r="D1597" i="22"/>
  <c r="Y1599" i="22"/>
  <c r="W1600" i="22"/>
  <c r="T1599" i="22"/>
  <c r="V1599" i="22"/>
  <c r="S1600" i="22"/>
  <c r="AM1598" i="22"/>
  <c r="AL1598" i="22"/>
  <c r="AA1599" i="22"/>
  <c r="AG1598" i="22"/>
  <c r="AB1598" i="22"/>
  <c r="AE1597" i="22"/>
  <c r="AD1597" i="22"/>
  <c r="K1600" i="22"/>
  <c r="L1599" i="22"/>
  <c r="N1599" i="22"/>
  <c r="Q1599" i="22"/>
  <c r="AI1600" i="22"/>
  <c r="AJ1599" i="22"/>
  <c r="AO1599" i="22"/>
  <c r="O1598" i="22"/>
  <c r="N1598" i="22"/>
  <c r="B1600" i="22"/>
  <c r="H1599" i="22"/>
  <c r="C1599" i="22"/>
  <c r="F1598" i="22"/>
  <c r="D1598" i="22"/>
  <c r="E1598" i="22"/>
  <c r="S1601" i="22"/>
  <c r="T1600" i="22"/>
  <c r="V1600" i="22"/>
  <c r="Y1600" i="22"/>
  <c r="W1601" i="22"/>
  <c r="AE1598" i="22"/>
  <c r="AD1598" i="22"/>
  <c r="AJ1600" i="22"/>
  <c r="AI1601" i="22"/>
  <c r="AO1600" i="22"/>
  <c r="AM1599" i="22"/>
  <c r="AL1599" i="22"/>
  <c r="AG1599" i="22"/>
  <c r="AB1599" i="22"/>
  <c r="AA1600" i="22"/>
  <c r="L1600" i="22"/>
  <c r="K1601" i="22"/>
  <c r="Q1600" i="22"/>
  <c r="O1601" i="22"/>
  <c r="F1599" i="22"/>
  <c r="D1599" i="22"/>
  <c r="E1599" i="22"/>
  <c r="C1600" i="22"/>
  <c r="H1600" i="22"/>
  <c r="B1601" i="22"/>
  <c r="S1602" i="22"/>
  <c r="T1601" i="22"/>
  <c r="V1601" i="22"/>
  <c r="Y1601" i="22"/>
  <c r="W1602" i="22"/>
  <c r="AD1599" i="22"/>
  <c r="AE1599" i="22"/>
  <c r="AJ1601" i="22"/>
  <c r="AI1602" i="22"/>
  <c r="AO1601" i="22"/>
  <c r="K1602" i="22"/>
  <c r="L1601" i="22"/>
  <c r="N1601" i="22"/>
  <c r="Q1601" i="22"/>
  <c r="AA1601" i="22"/>
  <c r="AB1600" i="22"/>
  <c r="AG1600" i="22"/>
  <c r="AM1600" i="22"/>
  <c r="AL1600" i="22"/>
  <c r="O1600" i="22"/>
  <c r="N1600" i="22"/>
  <c r="B1602" i="22"/>
  <c r="C1601" i="22"/>
  <c r="H1601" i="22"/>
  <c r="F1600" i="22"/>
  <c r="D1600" i="22"/>
  <c r="E1600" i="22"/>
  <c r="T1602" i="22"/>
  <c r="V1602" i="22"/>
  <c r="Y1602" i="22"/>
  <c r="W1603" i="22"/>
  <c r="S1603" i="22"/>
  <c r="Q1602" i="22"/>
  <c r="O1603" i="22"/>
  <c r="L1602" i="22"/>
  <c r="K1603" i="22"/>
  <c r="AM1601" i="22"/>
  <c r="AL1601" i="22"/>
  <c r="AD1600" i="22"/>
  <c r="AE1600" i="22"/>
  <c r="AA1602" i="22"/>
  <c r="AB1601" i="22"/>
  <c r="AG1601" i="22"/>
  <c r="AJ1602" i="22"/>
  <c r="AI1603" i="22"/>
  <c r="AO1602" i="22"/>
  <c r="D1601" i="22"/>
  <c r="F1601" i="22"/>
  <c r="E1601" i="22"/>
  <c r="C1602" i="22"/>
  <c r="H1602" i="22"/>
  <c r="B1603" i="22"/>
  <c r="S1604" i="22"/>
  <c r="T1603" i="22"/>
  <c r="V1603" i="22"/>
  <c r="Y1603" i="22"/>
  <c r="W1604" i="22"/>
  <c r="AI1604" i="22"/>
  <c r="AJ1603" i="22"/>
  <c r="AO1603" i="22"/>
  <c r="O1602" i="22"/>
  <c r="N1602" i="22"/>
  <c r="AB1602" i="22"/>
  <c r="AG1602" i="22"/>
  <c r="AA1603" i="22"/>
  <c r="K1604" i="22"/>
  <c r="Q1603" i="22"/>
  <c r="L1603" i="22"/>
  <c r="N1603" i="22"/>
  <c r="AD1601" i="22"/>
  <c r="AE1601" i="22"/>
  <c r="AM1602" i="22"/>
  <c r="AL1602" i="22"/>
  <c r="C1603" i="22"/>
  <c r="H1603" i="22"/>
  <c r="B1604" i="22"/>
  <c r="F1602" i="22"/>
  <c r="E1602" i="22"/>
  <c r="D1602" i="22"/>
  <c r="S1605" i="22"/>
  <c r="Y1604" i="22"/>
  <c r="W1605" i="22"/>
  <c r="T1604" i="22"/>
  <c r="V1604" i="22"/>
  <c r="AD1602" i="22"/>
  <c r="AE1602" i="22"/>
  <c r="AM1603" i="22"/>
  <c r="AL1603" i="22"/>
  <c r="L1604" i="22"/>
  <c r="K1605" i="22"/>
  <c r="Q1604" i="22"/>
  <c r="O1605" i="22"/>
  <c r="AJ1604" i="22"/>
  <c r="AI1605" i="22"/>
  <c r="AO1604" i="22"/>
  <c r="AB1603" i="22"/>
  <c r="AA1604" i="22"/>
  <c r="AG1603" i="22"/>
  <c r="E1603" i="22"/>
  <c r="D1603" i="22"/>
  <c r="F1603" i="22"/>
  <c r="C1604" i="22"/>
  <c r="B1605" i="22"/>
  <c r="H1604" i="22"/>
  <c r="S1606" i="22"/>
  <c r="Y1605" i="22"/>
  <c r="W1606" i="22"/>
  <c r="T1605" i="22"/>
  <c r="V1605" i="22"/>
  <c r="AM1604" i="22"/>
  <c r="AL1604" i="22"/>
  <c r="AB1604" i="22"/>
  <c r="AA1605" i="22"/>
  <c r="AG1604" i="22"/>
  <c r="AJ1605" i="22"/>
  <c r="AI1606" i="22"/>
  <c r="AO1605" i="22"/>
  <c r="O1604" i="22"/>
  <c r="N1604" i="22"/>
  <c r="AE1603" i="22"/>
  <c r="AD1603" i="22"/>
  <c r="K1606" i="22"/>
  <c r="L1605" i="22"/>
  <c r="N1605" i="22"/>
  <c r="Q1605" i="22"/>
  <c r="C1605" i="22"/>
  <c r="B1606" i="22"/>
  <c r="H1605" i="22"/>
  <c r="D1604" i="22"/>
  <c r="F1604" i="22"/>
  <c r="E1604" i="22"/>
  <c r="Y1606" i="22"/>
  <c r="W1607" i="22"/>
  <c r="S1607" i="22"/>
  <c r="T1606" i="22"/>
  <c r="V1606" i="22"/>
  <c r="AM1605" i="22"/>
  <c r="AL1605" i="22"/>
  <c r="AJ1606" i="22"/>
  <c r="AI1607" i="22"/>
  <c r="AO1606" i="22"/>
  <c r="AE1604" i="22"/>
  <c r="AD1604" i="22"/>
  <c r="Q1606" i="22"/>
  <c r="O1607" i="22"/>
  <c r="K1607" i="22"/>
  <c r="L1606" i="22"/>
  <c r="AG1605" i="22"/>
  <c r="AB1605" i="22"/>
  <c r="AA1606" i="22"/>
  <c r="C1606" i="22"/>
  <c r="H1606" i="22"/>
  <c r="B1607" i="22"/>
  <c r="E1605" i="22"/>
  <c r="F1605" i="22"/>
  <c r="D1605" i="22"/>
  <c r="T1607" i="22"/>
  <c r="V1607" i="22"/>
  <c r="Y1607" i="22"/>
  <c r="W1608" i="22"/>
  <c r="S1608" i="22"/>
  <c r="AE1605" i="22"/>
  <c r="AD1605" i="22"/>
  <c r="AM1606" i="22"/>
  <c r="AL1606" i="22"/>
  <c r="AA1607" i="22"/>
  <c r="AB1606" i="22"/>
  <c r="AG1606" i="22"/>
  <c r="K1608" i="22"/>
  <c r="L1607" i="22"/>
  <c r="N1607" i="22"/>
  <c r="Q1607" i="22"/>
  <c r="AI1608" i="22"/>
  <c r="AJ1607" i="22"/>
  <c r="AO1607" i="22"/>
  <c r="O1606" i="22"/>
  <c r="N1606" i="22"/>
  <c r="D1606" i="22"/>
  <c r="E1606" i="22"/>
  <c r="F1606" i="22"/>
  <c r="B1608" i="22"/>
  <c r="C1607" i="22"/>
  <c r="H1607" i="22"/>
  <c r="Y1608" i="22"/>
  <c r="W1609" i="22"/>
  <c r="T1608" i="22"/>
  <c r="V1608" i="22"/>
  <c r="S1609" i="22"/>
  <c r="AI1609" i="22"/>
  <c r="AJ1608" i="22"/>
  <c r="AO1608" i="22"/>
  <c r="AM1607" i="22"/>
  <c r="AL1607" i="22"/>
  <c r="L1608" i="22"/>
  <c r="K1609" i="22"/>
  <c r="Q1608" i="22"/>
  <c r="O1609" i="22"/>
  <c r="AA1608" i="22"/>
  <c r="AB1607" i="22"/>
  <c r="AG1607" i="22"/>
  <c r="AD1606" i="22"/>
  <c r="AE1606" i="22"/>
  <c r="F1607" i="22"/>
  <c r="E1607" i="22"/>
  <c r="D1607" i="22"/>
  <c r="H1608" i="22"/>
  <c r="B1609" i="22"/>
  <c r="C1608" i="22"/>
  <c r="Y1609" i="22"/>
  <c r="W1610" i="22"/>
  <c r="S1610" i="22"/>
  <c r="T1609" i="22"/>
  <c r="V1609" i="22"/>
  <c r="O1608" i="22"/>
  <c r="N1608" i="22"/>
  <c r="K1610" i="22"/>
  <c r="Q1609" i="22"/>
  <c r="L1609" i="22"/>
  <c r="N1609" i="22"/>
  <c r="AM1608" i="22"/>
  <c r="AL1608" i="22"/>
  <c r="AE1607" i="22"/>
  <c r="AD1607" i="22"/>
  <c r="AJ1609" i="22"/>
  <c r="AI1610" i="22"/>
  <c r="AO1609" i="22"/>
  <c r="AB1608" i="22"/>
  <c r="AG1608" i="22"/>
  <c r="AA1609" i="22"/>
  <c r="F1608" i="22"/>
  <c r="E1608" i="22"/>
  <c r="D1608" i="22"/>
  <c r="C1609" i="22"/>
  <c r="H1609" i="22"/>
  <c r="B1610" i="22"/>
  <c r="Y1610" i="22"/>
  <c r="W1611" i="22"/>
  <c r="T1610" i="22"/>
  <c r="V1610" i="22"/>
  <c r="S1611" i="22"/>
  <c r="AD1608" i="22"/>
  <c r="AE1608" i="22"/>
  <c r="Q1610" i="22"/>
  <c r="O1611" i="22"/>
  <c r="K1611" i="22"/>
  <c r="L1610" i="22"/>
  <c r="AI1611" i="22"/>
  <c r="AJ1610" i="22"/>
  <c r="AO1610" i="22"/>
  <c r="AA1610" i="22"/>
  <c r="AB1609" i="22"/>
  <c r="AG1609" i="22"/>
  <c r="AM1609" i="22"/>
  <c r="AL1609" i="22"/>
  <c r="H1610" i="22"/>
  <c r="B1611" i="22"/>
  <c r="C1610" i="22"/>
  <c r="E1609" i="22"/>
  <c r="F1609" i="22"/>
  <c r="D1609" i="22"/>
  <c r="Y1611" i="22"/>
  <c r="W1612" i="22"/>
  <c r="T1611" i="22"/>
  <c r="V1611" i="22"/>
  <c r="S1612" i="22"/>
  <c r="AG1610" i="22"/>
  <c r="AB1610" i="22"/>
  <c r="AA1611" i="22"/>
  <c r="O1610" i="22"/>
  <c r="N1610" i="22"/>
  <c r="K1612" i="22"/>
  <c r="L1611" i="22"/>
  <c r="N1611" i="22"/>
  <c r="Q1611" i="22"/>
  <c r="AD1609" i="22"/>
  <c r="AE1609" i="22"/>
  <c r="AI1612" i="22"/>
  <c r="AJ1611" i="22"/>
  <c r="AO1611" i="22"/>
  <c r="AM1610" i="22"/>
  <c r="AL1610" i="22"/>
  <c r="H1611" i="22"/>
  <c r="B1612" i="22"/>
  <c r="C1611" i="22"/>
  <c r="F1610" i="22"/>
  <c r="D1610" i="22"/>
  <c r="E1610" i="22"/>
  <c r="S1613" i="22"/>
  <c r="T1612" i="22"/>
  <c r="V1612" i="22"/>
  <c r="Y1612" i="22"/>
  <c r="W1613" i="22"/>
  <c r="L1612" i="22"/>
  <c r="K1613" i="22"/>
  <c r="Q1612" i="22"/>
  <c r="O1613" i="22"/>
  <c r="AD1610" i="22"/>
  <c r="AE1610" i="22"/>
  <c r="AI1613" i="22"/>
  <c r="AJ1612" i="22"/>
  <c r="AO1612" i="22"/>
  <c r="AG1611" i="22"/>
  <c r="AA1612" i="22"/>
  <c r="AB1611" i="22"/>
  <c r="AM1611" i="22"/>
  <c r="AL1611" i="22"/>
  <c r="C1612" i="22"/>
  <c r="B1613" i="22"/>
  <c r="H1612" i="22"/>
  <c r="E1611" i="22"/>
  <c r="F1611" i="22"/>
  <c r="D1611" i="22"/>
  <c r="T1613" i="22"/>
  <c r="V1613" i="22"/>
  <c r="S1614" i="22"/>
  <c r="Y1613" i="22"/>
  <c r="W1614" i="22"/>
  <c r="AD1611" i="22"/>
  <c r="AE1611" i="22"/>
  <c r="O1612" i="22"/>
  <c r="N1612" i="22"/>
  <c r="K1614" i="22"/>
  <c r="L1613" i="22"/>
  <c r="N1613" i="22"/>
  <c r="Q1613" i="22"/>
  <c r="AM1612" i="22"/>
  <c r="AL1612" i="22"/>
  <c r="AB1612" i="22"/>
  <c r="AG1612" i="22"/>
  <c r="AA1613" i="22"/>
  <c r="AJ1613" i="22"/>
  <c r="AI1614" i="22"/>
  <c r="AO1613" i="22"/>
  <c r="B1614" i="22"/>
  <c r="H1613" i="22"/>
  <c r="C1613" i="22"/>
  <c r="E1612" i="22"/>
  <c r="F1612" i="22"/>
  <c r="D1612" i="22"/>
  <c r="Y1614" i="22"/>
  <c r="W1615" i="22"/>
  <c r="S1615" i="22"/>
  <c r="T1614" i="22"/>
  <c r="V1614" i="22"/>
  <c r="Q1614" i="22"/>
  <c r="O1615" i="22"/>
  <c r="K1615" i="22"/>
  <c r="L1614" i="22"/>
  <c r="AG1613" i="22"/>
  <c r="AA1614" i="22"/>
  <c r="AB1613" i="22"/>
  <c r="AM1613" i="22"/>
  <c r="AL1613" i="22"/>
  <c r="AI1615" i="22"/>
  <c r="AJ1614" i="22"/>
  <c r="AO1614" i="22"/>
  <c r="AE1612" i="22"/>
  <c r="AD1612" i="22"/>
  <c r="E1613" i="22"/>
  <c r="D1613" i="22"/>
  <c r="F1613" i="22"/>
  <c r="B1615" i="22"/>
  <c r="C1614" i="22"/>
  <c r="H1614" i="22"/>
  <c r="T1615" i="22"/>
  <c r="V1615" i="22"/>
  <c r="Y1615" i="22"/>
  <c r="W1616" i="22"/>
  <c r="S1616" i="22"/>
  <c r="AI1616" i="22"/>
  <c r="AJ1615" i="22"/>
  <c r="AO1615" i="22"/>
  <c r="AD1613" i="22"/>
  <c r="AE1613" i="22"/>
  <c r="K1616" i="22"/>
  <c r="L1615" i="22"/>
  <c r="N1615" i="22"/>
  <c r="Q1615" i="22"/>
  <c r="AG1614" i="22"/>
  <c r="AA1615" i="22"/>
  <c r="AB1614" i="22"/>
  <c r="AM1614" i="22"/>
  <c r="AL1614" i="22"/>
  <c r="O1614" i="22"/>
  <c r="N1614" i="22"/>
  <c r="F1614" i="22"/>
  <c r="E1614" i="22"/>
  <c r="D1614" i="22"/>
  <c r="B1616" i="22"/>
  <c r="C1615" i="22"/>
  <c r="H1615" i="22"/>
  <c r="Y1616" i="22"/>
  <c r="W1617" i="22"/>
  <c r="T1616" i="22"/>
  <c r="V1616" i="22"/>
  <c r="S1617" i="22"/>
  <c r="AJ1616" i="22"/>
  <c r="AI1617" i="22"/>
  <c r="AO1616" i="22"/>
  <c r="AG1615" i="22"/>
  <c r="AA1616" i="22"/>
  <c r="AB1615" i="22"/>
  <c r="L1616" i="22"/>
  <c r="K1617" i="22"/>
  <c r="Q1616" i="22"/>
  <c r="O1617" i="22"/>
  <c r="AM1615" i="22"/>
  <c r="AL1615" i="22"/>
  <c r="AE1614" i="22"/>
  <c r="AD1614" i="22"/>
  <c r="F1615" i="22"/>
  <c r="E1615" i="22"/>
  <c r="D1615" i="22"/>
  <c r="B1617" i="22"/>
  <c r="H1616" i="22"/>
  <c r="C1616" i="22"/>
  <c r="T1617" i="22"/>
  <c r="V1617" i="22"/>
  <c r="Y1617" i="22"/>
  <c r="W1618" i="22"/>
  <c r="S1618" i="22"/>
  <c r="AM1616" i="22"/>
  <c r="AL1616" i="22"/>
  <c r="K1618" i="22"/>
  <c r="L1617" i="22"/>
  <c r="N1617" i="22"/>
  <c r="Q1617" i="22"/>
  <c r="AJ1617" i="22"/>
  <c r="AI1618" i="22"/>
  <c r="AO1617" i="22"/>
  <c r="AG1616" i="22"/>
  <c r="AA1617" i="22"/>
  <c r="AB1616" i="22"/>
  <c r="O1616" i="22"/>
  <c r="N1616" i="22"/>
  <c r="AD1615" i="22"/>
  <c r="AE1615" i="22"/>
  <c r="E1616" i="22"/>
  <c r="F1616" i="22"/>
  <c r="D1616" i="22"/>
  <c r="H1617" i="22"/>
  <c r="B1618" i="22"/>
  <c r="C1617" i="22"/>
  <c r="S1619" i="22"/>
  <c r="Y1618" i="22"/>
  <c r="W1619" i="22"/>
  <c r="T1618" i="22"/>
  <c r="V1618" i="22"/>
  <c r="AG1617" i="22"/>
  <c r="AB1617" i="22"/>
  <c r="AA1618" i="22"/>
  <c r="AD1616" i="22"/>
  <c r="AE1616" i="22"/>
  <c r="AJ1618" i="22"/>
  <c r="AI1619" i="22"/>
  <c r="AO1618" i="22"/>
  <c r="Q1618" i="22"/>
  <c r="O1619" i="22"/>
  <c r="L1618" i="22"/>
  <c r="K1619" i="22"/>
  <c r="AM1617" i="22"/>
  <c r="AL1617" i="22"/>
  <c r="H1618" i="22"/>
  <c r="B1619" i="22"/>
  <c r="C1618" i="22"/>
  <c r="F1617" i="22"/>
  <c r="E1617" i="22"/>
  <c r="D1617" i="22"/>
  <c r="S1620" i="22"/>
  <c r="Y1619" i="22"/>
  <c r="W1620" i="22"/>
  <c r="T1619" i="22"/>
  <c r="V1619" i="22"/>
  <c r="O1618" i="22"/>
  <c r="N1618" i="22"/>
  <c r="AM1618" i="22"/>
  <c r="AL1618" i="22"/>
  <c r="AE1617" i="22"/>
  <c r="AD1617" i="22"/>
  <c r="K1620" i="22"/>
  <c r="Q1619" i="22"/>
  <c r="L1619" i="22"/>
  <c r="N1619" i="22"/>
  <c r="AI1620" i="22"/>
  <c r="AJ1619" i="22"/>
  <c r="AO1619" i="22"/>
  <c r="AA1619" i="22"/>
  <c r="AB1618" i="22"/>
  <c r="AG1618" i="22"/>
  <c r="H1619" i="22"/>
  <c r="C1619" i="22"/>
  <c r="B1620" i="22"/>
  <c r="D1618" i="22"/>
  <c r="F1618" i="22"/>
  <c r="E1618" i="22"/>
  <c r="T1620" i="22"/>
  <c r="V1620" i="22"/>
  <c r="S1621" i="22"/>
  <c r="Y1620" i="22"/>
  <c r="W1621" i="22"/>
  <c r="AE1618" i="22"/>
  <c r="AD1618" i="22"/>
  <c r="AM1619" i="22"/>
  <c r="AL1619" i="22"/>
  <c r="L1620" i="22"/>
  <c r="K1621" i="22"/>
  <c r="Q1620" i="22"/>
  <c r="O1621" i="22"/>
  <c r="AJ1620" i="22"/>
  <c r="AI1621" i="22"/>
  <c r="AO1620" i="22"/>
  <c r="AA1620" i="22"/>
  <c r="AB1619" i="22"/>
  <c r="AG1619" i="22"/>
  <c r="F1619" i="22"/>
  <c r="D1619" i="22"/>
  <c r="E1619" i="22"/>
  <c r="H1620" i="22"/>
  <c r="B1621" i="22"/>
  <c r="C1620" i="22"/>
  <c r="S1622" i="22"/>
  <c r="T1621" i="22"/>
  <c r="V1621" i="22"/>
  <c r="Y1621" i="22"/>
  <c r="W1622" i="22"/>
  <c r="AE1619" i="22"/>
  <c r="AD1619" i="22"/>
  <c r="K1622" i="22"/>
  <c r="L1621" i="22"/>
  <c r="N1621" i="22"/>
  <c r="Q1621" i="22"/>
  <c r="O1620" i="22"/>
  <c r="N1620" i="22"/>
  <c r="AM1620" i="22"/>
  <c r="AL1620" i="22"/>
  <c r="AA1621" i="22"/>
  <c r="AG1620" i="22"/>
  <c r="AB1620" i="22"/>
  <c r="AJ1621" i="22"/>
  <c r="AI1622" i="22"/>
  <c r="AO1621" i="22"/>
  <c r="B1622" i="22"/>
  <c r="C1621" i="22"/>
  <c r="H1621" i="22"/>
  <c r="D1620" i="22"/>
  <c r="E1620" i="22"/>
  <c r="F1620" i="22"/>
  <c r="S1623" i="22"/>
  <c r="Y1622" i="22"/>
  <c r="W1623" i="22"/>
  <c r="T1622" i="22"/>
  <c r="V1622" i="22"/>
  <c r="AD1620" i="22"/>
  <c r="AE1620" i="22"/>
  <c r="AM1621" i="22"/>
  <c r="AL1621" i="22"/>
  <c r="Q1622" i="22"/>
  <c r="O1623" i="22"/>
  <c r="K1623" i="22"/>
  <c r="L1622" i="22"/>
  <c r="AB1621" i="22"/>
  <c r="AG1621" i="22"/>
  <c r="AA1622" i="22"/>
  <c r="AJ1622" i="22"/>
  <c r="AI1623" i="22"/>
  <c r="AO1622" i="22"/>
  <c r="C1622" i="22"/>
  <c r="B1623" i="22"/>
  <c r="H1622" i="22"/>
  <c r="E1621" i="22"/>
  <c r="D1621" i="22"/>
  <c r="F1621" i="22"/>
  <c r="Y1623" i="22"/>
  <c r="W1624" i="22"/>
  <c r="S1624" i="22"/>
  <c r="T1623" i="22"/>
  <c r="V1623" i="22"/>
  <c r="K1624" i="22"/>
  <c r="L1623" i="22"/>
  <c r="N1623" i="22"/>
  <c r="Q1623" i="22"/>
  <c r="AI1624" i="22"/>
  <c r="AJ1623" i="22"/>
  <c r="AO1623" i="22"/>
  <c r="O1622" i="22"/>
  <c r="N1622" i="22"/>
  <c r="AD1621" i="22"/>
  <c r="AE1621" i="22"/>
  <c r="AM1622" i="22"/>
  <c r="AL1622" i="22"/>
  <c r="AG1622" i="22"/>
  <c r="AA1623" i="22"/>
  <c r="AB1622" i="22"/>
  <c r="B1624" i="22"/>
  <c r="C1623" i="22"/>
  <c r="H1623" i="22"/>
  <c r="D1622" i="22"/>
  <c r="F1622" i="22"/>
  <c r="E1622" i="22"/>
  <c r="T1624" i="22"/>
  <c r="V1624" i="22"/>
  <c r="Y1624" i="22"/>
  <c r="W1625" i="22"/>
  <c r="S1625" i="22"/>
  <c r="AA1624" i="22"/>
  <c r="AG1623" i="22"/>
  <c r="AB1623" i="22"/>
  <c r="AD1622" i="22"/>
  <c r="AE1622" i="22"/>
  <c r="AM1623" i="22"/>
  <c r="AL1623" i="22"/>
  <c r="L1624" i="22"/>
  <c r="K1625" i="22"/>
  <c r="Q1624" i="22"/>
  <c r="O1625" i="22"/>
  <c r="AI1625" i="22"/>
  <c r="AJ1624" i="22"/>
  <c r="AO1624" i="22"/>
  <c r="C1624" i="22"/>
  <c r="B1625" i="22"/>
  <c r="H1624" i="22"/>
  <c r="D1623" i="22"/>
  <c r="E1623" i="22"/>
  <c r="F1623" i="22"/>
  <c r="Y1625" i="22"/>
  <c r="W1626" i="22"/>
  <c r="S1626" i="22"/>
  <c r="T1625" i="22"/>
  <c r="V1625" i="22"/>
  <c r="AE1623" i="22"/>
  <c r="AD1623" i="22"/>
  <c r="O1624" i="22"/>
  <c r="N1624" i="22"/>
  <c r="AM1624" i="22"/>
  <c r="AL1624" i="22"/>
  <c r="AJ1625" i="22"/>
  <c r="AI1626" i="22"/>
  <c r="AO1625" i="22"/>
  <c r="K1626" i="22"/>
  <c r="Q1625" i="22"/>
  <c r="L1625" i="22"/>
  <c r="N1625" i="22"/>
  <c r="AB1624" i="22"/>
  <c r="AG1624" i="22"/>
  <c r="AA1625" i="22"/>
  <c r="B1626" i="22"/>
  <c r="H1625" i="22"/>
  <c r="C1625" i="22"/>
  <c r="F1624" i="22"/>
  <c r="E1624" i="22"/>
  <c r="D1624" i="22"/>
  <c r="T1626" i="22"/>
  <c r="V1626" i="22"/>
  <c r="S1627" i="22"/>
  <c r="Y1626" i="22"/>
  <c r="W1627" i="22"/>
  <c r="AI1627" i="22"/>
  <c r="AJ1626" i="22"/>
  <c r="AO1626" i="22"/>
  <c r="Q1626" i="22"/>
  <c r="O1627" i="22"/>
  <c r="K1627" i="22"/>
  <c r="L1626" i="22"/>
  <c r="AE1624" i="22"/>
  <c r="AD1624" i="22"/>
  <c r="AG1625" i="22"/>
  <c r="AB1625" i="22"/>
  <c r="AA1626" i="22"/>
  <c r="AM1625" i="22"/>
  <c r="AL1625" i="22"/>
  <c r="B1627" i="22"/>
  <c r="H1626" i="22"/>
  <c r="C1626" i="22"/>
  <c r="E1625" i="22"/>
  <c r="D1625" i="22"/>
  <c r="F1625" i="22"/>
  <c r="Y1627" i="22"/>
  <c r="W1628" i="22"/>
  <c r="T1627" i="22"/>
  <c r="V1627" i="22"/>
  <c r="S1628" i="22"/>
  <c r="K1628" i="22"/>
  <c r="Q1627" i="22"/>
  <c r="L1627" i="22"/>
  <c r="N1627" i="22"/>
  <c r="AI1628" i="22"/>
  <c r="AJ1627" i="22"/>
  <c r="AO1627" i="22"/>
  <c r="AB1626" i="22"/>
  <c r="AA1627" i="22"/>
  <c r="AG1626" i="22"/>
  <c r="O1626" i="22"/>
  <c r="N1626" i="22"/>
  <c r="AM1626" i="22"/>
  <c r="AL1626" i="22"/>
  <c r="AE1625" i="22"/>
  <c r="AD1625" i="22"/>
  <c r="B1628" i="22"/>
  <c r="C1627" i="22"/>
  <c r="H1627" i="22"/>
  <c r="F1626" i="22"/>
  <c r="D1626" i="22"/>
  <c r="E1626" i="22"/>
  <c r="Y1628" i="22"/>
  <c r="W1629" i="22"/>
  <c r="S1629" i="22"/>
  <c r="T1628" i="22"/>
  <c r="V1628" i="22"/>
  <c r="AM1627" i="22"/>
  <c r="AL1627" i="22"/>
  <c r="L1628" i="22"/>
  <c r="K1629" i="22"/>
  <c r="Q1628" i="22"/>
  <c r="O1629" i="22"/>
  <c r="AD1626" i="22"/>
  <c r="AE1626" i="22"/>
  <c r="AG1627" i="22"/>
  <c r="AB1627" i="22"/>
  <c r="AA1628" i="22"/>
  <c r="AI1629" i="22"/>
  <c r="AJ1628" i="22"/>
  <c r="AO1628" i="22"/>
  <c r="D1627" i="22"/>
  <c r="E1627" i="22"/>
  <c r="F1627" i="22"/>
  <c r="H1628" i="22"/>
  <c r="B1629" i="22"/>
  <c r="C1628" i="22"/>
  <c r="T1629" i="22"/>
  <c r="V1629" i="22"/>
  <c r="S1630" i="22"/>
  <c r="Y1629" i="22"/>
  <c r="W1630" i="22"/>
  <c r="AM1628" i="22"/>
  <c r="AL1628" i="22"/>
  <c r="K1630" i="22"/>
  <c r="L1629" i="22"/>
  <c r="N1629" i="22"/>
  <c r="Q1629" i="22"/>
  <c r="AD1627" i="22"/>
  <c r="AE1627" i="22"/>
  <c r="O1628" i="22"/>
  <c r="N1628" i="22"/>
  <c r="AJ1629" i="22"/>
  <c r="AI1630" i="22"/>
  <c r="AO1629" i="22"/>
  <c r="AB1628" i="22"/>
  <c r="AG1628" i="22"/>
  <c r="AA1629" i="22"/>
  <c r="H1629" i="22"/>
  <c r="C1629" i="22"/>
  <c r="B1630" i="22"/>
  <c r="D1628" i="22"/>
  <c r="F1628" i="22"/>
  <c r="E1628" i="22"/>
  <c r="T1630" i="22"/>
  <c r="V1630" i="22"/>
  <c r="Y1630" i="22"/>
  <c r="W1631" i="22"/>
  <c r="S1631" i="22"/>
  <c r="AE1628" i="22"/>
  <c r="AD1628" i="22"/>
  <c r="Q1630" i="22"/>
  <c r="O1631" i="22"/>
  <c r="K1631" i="22"/>
  <c r="L1630" i="22"/>
  <c r="AM1629" i="22"/>
  <c r="AL1629" i="22"/>
  <c r="AA1630" i="22"/>
  <c r="AB1629" i="22"/>
  <c r="AG1629" i="22"/>
  <c r="AI1631" i="22"/>
  <c r="AJ1630" i="22"/>
  <c r="AO1630" i="22"/>
  <c r="D1629" i="22"/>
  <c r="F1629" i="22"/>
  <c r="E1629" i="22"/>
  <c r="B1631" i="22"/>
  <c r="C1630" i="22"/>
  <c r="H1630" i="22"/>
  <c r="T1631" i="22"/>
  <c r="V1631" i="22"/>
  <c r="S1632" i="22"/>
  <c r="Y1631" i="22"/>
  <c r="W1632" i="22"/>
  <c r="AI1632" i="22"/>
  <c r="AJ1631" i="22"/>
  <c r="AO1631" i="22"/>
  <c r="AM1630" i="22"/>
  <c r="AL1630" i="22"/>
  <c r="AA1631" i="22"/>
  <c r="AB1630" i="22"/>
  <c r="AG1630" i="22"/>
  <c r="K1632" i="22"/>
  <c r="Q1631" i="22"/>
  <c r="L1631" i="22"/>
  <c r="N1631" i="22"/>
  <c r="AD1629" i="22"/>
  <c r="AE1629" i="22"/>
  <c r="O1630" i="22"/>
  <c r="N1630" i="22"/>
  <c r="E1630" i="22"/>
  <c r="F1630" i="22"/>
  <c r="D1630" i="22"/>
  <c r="C1631" i="22"/>
  <c r="B1632" i="22"/>
  <c r="H1631" i="22"/>
  <c r="Y1632" i="22"/>
  <c r="W1633" i="22"/>
  <c r="S1633" i="22"/>
  <c r="T1632" i="22"/>
  <c r="V1632" i="22"/>
  <c r="AE1630" i="22"/>
  <c r="AD1630" i="22"/>
  <c r="AM1631" i="22"/>
  <c r="AL1631" i="22"/>
  <c r="AB1631" i="22"/>
  <c r="AA1632" i="22"/>
  <c r="AG1631" i="22"/>
  <c r="AJ1632" i="22"/>
  <c r="AI1633" i="22"/>
  <c r="AO1632" i="22"/>
  <c r="L1632" i="22"/>
  <c r="K1633" i="22"/>
  <c r="Q1632" i="22"/>
  <c r="O1633" i="22"/>
  <c r="H1632" i="22"/>
  <c r="C1632" i="22"/>
  <c r="B1633" i="22"/>
  <c r="F1631" i="22"/>
  <c r="D1631" i="22"/>
  <c r="E1631" i="22"/>
  <c r="S1634" i="22"/>
  <c r="Y1633" i="22"/>
  <c r="W1634" i="22"/>
  <c r="T1633" i="22"/>
  <c r="V1633" i="22"/>
  <c r="AG1632" i="22"/>
  <c r="AA1633" i="22"/>
  <c r="AB1632" i="22"/>
  <c r="K1634" i="22"/>
  <c r="L1633" i="22"/>
  <c r="N1633" i="22"/>
  <c r="Q1633" i="22"/>
  <c r="AM1632" i="22"/>
  <c r="AL1632" i="22"/>
  <c r="O1632" i="22"/>
  <c r="N1632" i="22"/>
  <c r="AJ1633" i="22"/>
  <c r="AI1634" i="22"/>
  <c r="AO1633" i="22"/>
  <c r="AD1631" i="22"/>
  <c r="AE1631" i="22"/>
  <c r="E1632" i="22"/>
  <c r="F1632" i="22"/>
  <c r="D1632" i="22"/>
  <c r="B1634" i="22"/>
  <c r="C1633" i="22"/>
  <c r="H1633" i="22"/>
  <c r="T1634" i="22"/>
  <c r="V1634" i="22"/>
  <c r="S1635" i="22"/>
  <c r="Y1634" i="22"/>
  <c r="W1635" i="22"/>
  <c r="AA1634" i="22"/>
  <c r="AB1633" i="22"/>
  <c r="AG1633" i="22"/>
  <c r="Q1634" i="22"/>
  <c r="O1635" i="22"/>
  <c r="L1634" i="22"/>
  <c r="K1635" i="22"/>
  <c r="AE1632" i="22"/>
  <c r="AD1632" i="22"/>
  <c r="AJ1634" i="22"/>
  <c r="AI1635" i="22"/>
  <c r="AO1634" i="22"/>
  <c r="AM1633" i="22"/>
  <c r="AL1633" i="22"/>
  <c r="D1633" i="22"/>
  <c r="F1633" i="22"/>
  <c r="E1633" i="22"/>
  <c r="H1634" i="22"/>
  <c r="B1635" i="22"/>
  <c r="C1634" i="22"/>
  <c r="T1635" i="22"/>
  <c r="V1635" i="22"/>
  <c r="Y1635" i="22"/>
  <c r="W1636" i="22"/>
  <c r="S1636" i="22"/>
  <c r="AD1633" i="22"/>
  <c r="AE1633" i="22"/>
  <c r="AM1634" i="22"/>
  <c r="AL1634" i="22"/>
  <c r="O1634" i="22"/>
  <c r="N1634" i="22"/>
  <c r="AI1636" i="22"/>
  <c r="AJ1635" i="22"/>
  <c r="AO1635" i="22"/>
  <c r="K1636" i="22"/>
  <c r="L1635" i="22"/>
  <c r="N1635" i="22"/>
  <c r="Q1635" i="22"/>
  <c r="AA1635" i="22"/>
  <c r="AB1634" i="22"/>
  <c r="AG1634" i="22"/>
  <c r="D1634" i="22"/>
  <c r="E1634" i="22"/>
  <c r="F1634" i="22"/>
  <c r="C1635" i="22"/>
  <c r="H1635" i="22"/>
  <c r="B1636" i="22"/>
  <c r="T1636" i="22"/>
  <c r="V1636" i="22"/>
  <c r="S1637" i="22"/>
  <c r="Y1636" i="22"/>
  <c r="W1637" i="22"/>
  <c r="AM1635" i="22"/>
  <c r="AL1635" i="22"/>
  <c r="AJ1636" i="22"/>
  <c r="AI1637" i="22"/>
  <c r="AO1636" i="22"/>
  <c r="AG1635" i="22"/>
  <c r="AB1635" i="22"/>
  <c r="AA1636" i="22"/>
  <c r="AD1634" i="22"/>
  <c r="AE1634" i="22"/>
  <c r="L1636" i="22"/>
  <c r="K1637" i="22"/>
  <c r="Q1636" i="22"/>
  <c r="O1637" i="22"/>
  <c r="H1636" i="22"/>
  <c r="C1636" i="22"/>
  <c r="B1637" i="22"/>
  <c r="D1635" i="22"/>
  <c r="E1635" i="22"/>
  <c r="F1635" i="22"/>
  <c r="S1638" i="22"/>
  <c r="T1637" i="22"/>
  <c r="V1637" i="22"/>
  <c r="Y1637" i="22"/>
  <c r="W1638" i="22"/>
  <c r="K1638" i="22"/>
  <c r="Q1637" i="22"/>
  <c r="L1637" i="22"/>
  <c r="N1637" i="22"/>
  <c r="AD1635" i="22"/>
  <c r="AE1635" i="22"/>
  <c r="AM1636" i="22"/>
  <c r="AL1636" i="22"/>
  <c r="AB1636" i="22"/>
  <c r="AA1637" i="22"/>
  <c r="AG1636" i="22"/>
  <c r="AJ1637" i="22"/>
  <c r="AI1638" i="22"/>
  <c r="AO1637" i="22"/>
  <c r="O1636" i="22"/>
  <c r="N1636" i="22"/>
  <c r="F1636" i="22"/>
  <c r="D1636" i="22"/>
  <c r="E1636" i="22"/>
  <c r="H1637" i="22"/>
  <c r="B1638" i="22"/>
  <c r="C1637" i="22"/>
  <c r="Y1638" i="22"/>
  <c r="W1639" i="22"/>
  <c r="S1639" i="22"/>
  <c r="T1638" i="22"/>
  <c r="V1638" i="22"/>
  <c r="Q1638" i="22"/>
  <c r="O1639" i="22"/>
  <c r="K1639" i="22"/>
  <c r="L1638" i="22"/>
  <c r="AM1637" i="22"/>
  <c r="AL1637" i="22"/>
  <c r="AJ1638" i="22"/>
  <c r="AI1639" i="22"/>
  <c r="AO1638" i="22"/>
  <c r="AE1636" i="22"/>
  <c r="AD1636" i="22"/>
  <c r="AA1638" i="22"/>
  <c r="AB1637" i="22"/>
  <c r="AG1637" i="22"/>
  <c r="D1637" i="22"/>
  <c r="F1637" i="22"/>
  <c r="E1637" i="22"/>
  <c r="H1638" i="22"/>
  <c r="B1639" i="22"/>
  <c r="C1638" i="22"/>
  <c r="Y1639" i="22"/>
  <c r="W1640" i="22"/>
  <c r="S1640" i="22"/>
  <c r="T1639" i="22"/>
  <c r="V1639" i="22"/>
  <c r="AE1637" i="22"/>
  <c r="AD1637" i="22"/>
  <c r="AI1640" i="22"/>
  <c r="AJ1639" i="22"/>
  <c r="AO1639" i="22"/>
  <c r="K1640" i="22"/>
  <c r="L1639" i="22"/>
  <c r="N1639" i="22"/>
  <c r="Q1639" i="22"/>
  <c r="O1638" i="22"/>
  <c r="N1638" i="22"/>
  <c r="AA1639" i="22"/>
  <c r="AG1638" i="22"/>
  <c r="AB1638" i="22"/>
  <c r="AM1638" i="22"/>
  <c r="AL1638" i="22"/>
  <c r="B1640" i="22"/>
  <c r="H1639" i="22"/>
  <c r="C1639" i="22"/>
  <c r="E1638" i="22"/>
  <c r="F1638" i="22"/>
  <c r="D1638" i="22"/>
  <c r="S1641" i="22"/>
  <c r="T1640" i="22"/>
  <c r="V1640" i="22"/>
  <c r="Y1640" i="22"/>
  <c r="W1641" i="22"/>
  <c r="L1640" i="22"/>
  <c r="K1641" i="22"/>
  <c r="Q1640" i="22"/>
  <c r="O1641" i="22"/>
  <c r="AD1638" i="22"/>
  <c r="AE1638" i="22"/>
  <c r="AI1641" i="22"/>
  <c r="AJ1640" i="22"/>
  <c r="AO1640" i="22"/>
  <c r="AA1640" i="22"/>
  <c r="AB1639" i="22"/>
  <c r="AG1639" i="22"/>
  <c r="AM1639" i="22"/>
  <c r="AL1639" i="22"/>
  <c r="C1640" i="22"/>
  <c r="H1640" i="22"/>
  <c r="B1641" i="22"/>
  <c r="E1639" i="22"/>
  <c r="F1639" i="22"/>
  <c r="D1639" i="22"/>
  <c r="S1642" i="22"/>
  <c r="T1641" i="22"/>
  <c r="V1641" i="22"/>
  <c r="Y1641" i="22"/>
  <c r="W1642" i="22"/>
  <c r="AJ1641" i="22"/>
  <c r="AI1642" i="22"/>
  <c r="AO1641" i="22"/>
  <c r="AM1640" i="22"/>
  <c r="AL1640" i="22"/>
  <c r="K1642" i="22"/>
  <c r="Q1641" i="22"/>
  <c r="L1641" i="22"/>
  <c r="N1641" i="22"/>
  <c r="O1640" i="22"/>
  <c r="N1640" i="22"/>
  <c r="AE1639" i="22"/>
  <c r="AD1639" i="22"/>
  <c r="AA1641" i="22"/>
  <c r="AB1640" i="22"/>
  <c r="AG1640" i="22"/>
  <c r="B1642" i="22"/>
  <c r="H1641" i="22"/>
  <c r="C1641" i="22"/>
  <c r="E1640" i="22"/>
  <c r="D1640" i="22"/>
  <c r="F1640" i="22"/>
  <c r="T1642" i="22"/>
  <c r="V1642" i="22"/>
  <c r="S1643" i="22"/>
  <c r="Y1642" i="22"/>
  <c r="W1643" i="22"/>
  <c r="AM1641" i="22"/>
  <c r="AL1641" i="22"/>
  <c r="Q1642" i="22"/>
  <c r="O1643" i="22"/>
  <c r="K1643" i="22"/>
  <c r="L1642" i="22"/>
  <c r="AI1643" i="22"/>
  <c r="AJ1642" i="22"/>
  <c r="AO1642" i="22"/>
  <c r="AG1641" i="22"/>
  <c r="AA1642" i="22"/>
  <c r="AB1641" i="22"/>
  <c r="AE1640" i="22"/>
  <c r="AD1640" i="22"/>
  <c r="E1641" i="22"/>
  <c r="D1641" i="22"/>
  <c r="F1641" i="22"/>
  <c r="C1642" i="22"/>
  <c r="H1642" i="22"/>
  <c r="B1643" i="22"/>
  <c r="S1644" i="22"/>
  <c r="T1643" i="22"/>
  <c r="V1643" i="22"/>
  <c r="Y1643" i="22"/>
  <c r="W1644" i="22"/>
  <c r="AM1642" i="22"/>
  <c r="AL1642" i="22"/>
  <c r="AA1643" i="22"/>
  <c r="AG1642" i="22"/>
  <c r="AB1642" i="22"/>
  <c r="K1644" i="22"/>
  <c r="L1643" i="22"/>
  <c r="N1643" i="22"/>
  <c r="Q1643" i="22"/>
  <c r="AI1644" i="22"/>
  <c r="AJ1643" i="22"/>
  <c r="AO1643" i="22"/>
  <c r="AE1641" i="22"/>
  <c r="AD1641" i="22"/>
  <c r="O1642" i="22"/>
  <c r="N1642" i="22"/>
  <c r="H1643" i="22"/>
  <c r="B1644" i="22"/>
  <c r="C1643" i="22"/>
  <c r="E1642" i="22"/>
  <c r="D1642" i="22"/>
  <c r="F1642" i="22"/>
  <c r="Y1644" i="22"/>
  <c r="W1645" i="22"/>
  <c r="T1644" i="22"/>
  <c r="V1644" i="22"/>
  <c r="S1645" i="22"/>
  <c r="L1644" i="22"/>
  <c r="K1645" i="22"/>
  <c r="Q1644" i="22"/>
  <c r="O1645" i="22"/>
  <c r="AA1644" i="22"/>
  <c r="AB1643" i="22"/>
  <c r="AG1643" i="22"/>
  <c r="AI1645" i="22"/>
  <c r="AJ1644" i="22"/>
  <c r="AO1644" i="22"/>
  <c r="AM1643" i="22"/>
  <c r="AL1643" i="22"/>
  <c r="AD1642" i="22"/>
  <c r="AE1642" i="22"/>
  <c r="H1644" i="22"/>
  <c r="B1645" i="22"/>
  <c r="C1644" i="22"/>
  <c r="F1643" i="22"/>
  <c r="E1643" i="22"/>
  <c r="D1643" i="22"/>
  <c r="Y1645" i="22"/>
  <c r="W1646" i="22"/>
  <c r="T1645" i="22"/>
  <c r="V1645" i="22"/>
  <c r="S1646" i="22"/>
  <c r="AJ1645" i="22"/>
  <c r="AI1646" i="22"/>
  <c r="AO1645" i="22"/>
  <c r="K1646" i="22"/>
  <c r="L1645" i="22"/>
  <c r="N1645" i="22"/>
  <c r="Q1645" i="22"/>
  <c r="O1644" i="22"/>
  <c r="N1644" i="22"/>
  <c r="AM1644" i="22"/>
  <c r="AL1644" i="22"/>
  <c r="AB1644" i="22"/>
  <c r="AG1644" i="22"/>
  <c r="AA1645" i="22"/>
  <c r="AE1643" i="22"/>
  <c r="AD1643" i="22"/>
  <c r="B1646" i="22"/>
  <c r="C1645" i="22"/>
  <c r="H1645" i="22"/>
  <c r="F1644" i="22"/>
  <c r="D1644" i="22"/>
  <c r="E1644" i="22"/>
  <c r="T1646" i="22"/>
  <c r="V1646" i="22"/>
  <c r="Y1646" i="22"/>
  <c r="W1647" i="22"/>
  <c r="S1647" i="22"/>
  <c r="AI1647" i="22"/>
  <c r="AJ1646" i="22"/>
  <c r="AO1646" i="22"/>
  <c r="AB1645" i="22"/>
  <c r="AG1645" i="22"/>
  <c r="AA1646" i="22"/>
  <c r="Q1646" i="22"/>
  <c r="O1647" i="22"/>
  <c r="K1647" i="22"/>
  <c r="L1646" i="22"/>
  <c r="AE1644" i="22"/>
  <c r="AD1644" i="22"/>
  <c r="AM1645" i="22"/>
  <c r="AL1645" i="22"/>
  <c r="F1645" i="22"/>
  <c r="D1645" i="22"/>
  <c r="E1645" i="22"/>
  <c r="H1646" i="22"/>
  <c r="C1646" i="22"/>
  <c r="B1647" i="22"/>
  <c r="T1647" i="22"/>
  <c r="V1647" i="22"/>
  <c r="Y1647" i="22"/>
  <c r="W1648" i="22"/>
  <c r="S1648" i="22"/>
  <c r="AM1646" i="22"/>
  <c r="AL1646" i="22"/>
  <c r="K1648" i="22"/>
  <c r="L1647" i="22"/>
  <c r="N1647" i="22"/>
  <c r="Q1647" i="22"/>
  <c r="AE1645" i="22"/>
  <c r="AD1645" i="22"/>
  <c r="O1646" i="22"/>
  <c r="N1646" i="22"/>
  <c r="AI1648" i="22"/>
  <c r="AJ1647" i="22"/>
  <c r="AO1647" i="22"/>
  <c r="AB1646" i="22"/>
  <c r="AG1646" i="22"/>
  <c r="AA1647" i="22"/>
  <c r="D1646" i="22"/>
  <c r="E1646" i="22"/>
  <c r="F1646" i="22"/>
  <c r="B1648" i="22"/>
  <c r="C1647" i="22"/>
  <c r="H1647" i="22"/>
  <c r="T1648" i="22"/>
  <c r="V1648" i="22"/>
  <c r="Y1648" i="22"/>
  <c r="W1649" i="22"/>
  <c r="S1649" i="22"/>
  <c r="AE1646" i="22"/>
  <c r="AD1646" i="22"/>
  <c r="AB1647" i="22"/>
  <c r="AA1648" i="22"/>
  <c r="AG1647" i="22"/>
  <c r="AM1647" i="22"/>
  <c r="AL1647" i="22"/>
  <c r="L1648" i="22"/>
  <c r="K1649" i="22"/>
  <c r="Q1648" i="22"/>
  <c r="O1649" i="22"/>
  <c r="AJ1648" i="22"/>
  <c r="AI1649" i="22"/>
  <c r="AO1648" i="22"/>
  <c r="E1647" i="22"/>
  <c r="D1647" i="22"/>
  <c r="F1647" i="22"/>
  <c r="H1648" i="22"/>
  <c r="B1649" i="22"/>
  <c r="C1648" i="22"/>
  <c r="T1649" i="22"/>
  <c r="V1649" i="22"/>
  <c r="Y1649" i="22"/>
  <c r="W1650" i="22"/>
  <c r="S1650" i="22"/>
  <c r="AM1648" i="22"/>
  <c r="AL1648" i="22"/>
  <c r="O1648" i="22"/>
  <c r="N1648" i="22"/>
  <c r="K1650" i="22"/>
  <c r="Q1649" i="22"/>
  <c r="L1649" i="22"/>
  <c r="N1649" i="22"/>
  <c r="AE1647" i="22"/>
  <c r="AD1647" i="22"/>
  <c r="AJ1649" i="22"/>
  <c r="AI1650" i="22"/>
  <c r="AO1649" i="22"/>
  <c r="AA1649" i="22"/>
  <c r="AB1648" i="22"/>
  <c r="AG1648" i="22"/>
  <c r="F1648" i="22"/>
  <c r="E1648" i="22"/>
  <c r="D1648" i="22"/>
  <c r="C1649" i="22"/>
  <c r="B1650" i="22"/>
  <c r="H1649" i="22"/>
  <c r="S1651" i="22"/>
  <c r="Y1650" i="22"/>
  <c r="W1651" i="22"/>
  <c r="T1650" i="22"/>
  <c r="V1650" i="22"/>
  <c r="AB1649" i="22"/>
  <c r="AG1649" i="22"/>
  <c r="AA1650" i="22"/>
  <c r="AM1649" i="22"/>
  <c r="AL1649" i="22"/>
  <c r="Q1650" i="22"/>
  <c r="O1651" i="22"/>
  <c r="L1650" i="22"/>
  <c r="K1651" i="22"/>
  <c r="AD1648" i="22"/>
  <c r="AE1648" i="22"/>
  <c r="AJ1650" i="22"/>
  <c r="AI1651" i="22"/>
  <c r="AO1650" i="22"/>
  <c r="C1650" i="22"/>
  <c r="H1650" i="22"/>
  <c r="B1651" i="22"/>
  <c r="E1649" i="22"/>
  <c r="D1649" i="22"/>
  <c r="F1649" i="22"/>
  <c r="S1652" i="22"/>
  <c r="T1651" i="22"/>
  <c r="V1651" i="22"/>
  <c r="Y1651" i="22"/>
  <c r="W1652" i="22"/>
  <c r="AM1650" i="22"/>
  <c r="AL1650" i="22"/>
  <c r="O1650" i="22"/>
  <c r="N1650" i="22"/>
  <c r="AE1649" i="22"/>
  <c r="AD1649" i="22"/>
  <c r="K1652" i="22"/>
  <c r="L1651" i="22"/>
  <c r="N1651" i="22"/>
  <c r="Q1651" i="22"/>
  <c r="AG1650" i="22"/>
  <c r="AA1651" i="22"/>
  <c r="AB1650" i="22"/>
  <c r="AI1652" i="22"/>
  <c r="AJ1651" i="22"/>
  <c r="AO1651" i="22"/>
  <c r="E1650" i="22"/>
  <c r="F1650" i="22"/>
  <c r="D1650" i="22"/>
  <c r="B1652" i="22"/>
  <c r="C1651" i="22"/>
  <c r="H1651" i="22"/>
  <c r="T1652" i="22"/>
  <c r="V1652" i="22"/>
  <c r="Y1652" i="22"/>
  <c r="W1653" i="22"/>
  <c r="S1653" i="22"/>
  <c r="AG1651" i="22"/>
  <c r="AA1652" i="22"/>
  <c r="AB1651" i="22"/>
  <c r="AE1650" i="22"/>
  <c r="AD1650" i="22"/>
  <c r="L1652" i="22"/>
  <c r="K1653" i="22"/>
  <c r="Q1652" i="22"/>
  <c r="O1653" i="22"/>
  <c r="AJ1652" i="22"/>
  <c r="AI1653" i="22"/>
  <c r="AO1652" i="22"/>
  <c r="AM1651" i="22"/>
  <c r="AL1651" i="22"/>
  <c r="F1651" i="22"/>
  <c r="D1651" i="22"/>
  <c r="E1651" i="22"/>
  <c r="B1653" i="22"/>
  <c r="C1652" i="22"/>
  <c r="H1652" i="22"/>
  <c r="T1653" i="22"/>
  <c r="V1653" i="22"/>
  <c r="Y1653" i="22"/>
  <c r="W1654" i="22"/>
  <c r="S1654" i="22"/>
  <c r="AM1652" i="22"/>
  <c r="AL1652" i="22"/>
  <c r="AB1652" i="22"/>
  <c r="AA1653" i="22"/>
  <c r="AG1652" i="22"/>
  <c r="AD1651" i="22"/>
  <c r="AE1651" i="22"/>
  <c r="K1654" i="22"/>
  <c r="L1653" i="22"/>
  <c r="N1653" i="22"/>
  <c r="Q1653" i="22"/>
  <c r="AJ1653" i="22"/>
  <c r="AI1654" i="22"/>
  <c r="AO1653" i="22"/>
  <c r="O1652" i="22"/>
  <c r="N1652" i="22"/>
  <c r="D1652" i="22"/>
  <c r="F1652" i="22"/>
  <c r="E1652" i="22"/>
  <c r="B1654" i="22"/>
  <c r="C1653" i="22"/>
  <c r="H1653" i="22"/>
  <c r="S1655" i="22"/>
  <c r="T1654" i="22"/>
  <c r="V1654" i="22"/>
  <c r="Y1654" i="22"/>
  <c r="W1655" i="22"/>
  <c r="AJ1654" i="22"/>
  <c r="AI1655" i="22"/>
  <c r="AO1654" i="22"/>
  <c r="Q1654" i="22"/>
  <c r="O1655" i="22"/>
  <c r="K1655" i="22"/>
  <c r="L1654" i="22"/>
  <c r="AB1653" i="22"/>
  <c r="AA1654" i="22"/>
  <c r="AG1653" i="22"/>
  <c r="AM1653" i="22"/>
  <c r="AL1653" i="22"/>
  <c r="AD1652" i="22"/>
  <c r="AE1652" i="22"/>
  <c r="F1653" i="22"/>
  <c r="D1653" i="22"/>
  <c r="E1653" i="22"/>
  <c r="B1655" i="22"/>
  <c r="C1654" i="22"/>
  <c r="H1654" i="22"/>
  <c r="S1656" i="22"/>
  <c r="T1655" i="22"/>
  <c r="V1655" i="22"/>
  <c r="Y1655" i="22"/>
  <c r="W1656" i="22"/>
  <c r="K1656" i="22"/>
  <c r="L1655" i="22"/>
  <c r="N1655" i="22"/>
  <c r="Q1655" i="22"/>
  <c r="AM1654" i="22"/>
  <c r="AL1654" i="22"/>
  <c r="O1654" i="22"/>
  <c r="N1654" i="22"/>
  <c r="AI1656" i="22"/>
  <c r="AJ1655" i="22"/>
  <c r="AO1655" i="22"/>
  <c r="AD1653" i="22"/>
  <c r="AE1653" i="22"/>
  <c r="AG1654" i="22"/>
  <c r="AA1655" i="22"/>
  <c r="AB1654" i="22"/>
  <c r="D1654" i="22"/>
  <c r="E1654" i="22"/>
  <c r="F1654" i="22"/>
  <c r="C1655" i="22"/>
  <c r="B1656" i="22"/>
  <c r="H1655" i="22"/>
  <c r="T1656" i="22"/>
  <c r="V1656" i="22"/>
  <c r="Y1656" i="22"/>
  <c r="W1657" i="22"/>
  <c r="S1657" i="22"/>
  <c r="AG1655" i="22"/>
  <c r="AA1656" i="22"/>
  <c r="AB1655" i="22"/>
  <c r="AI1657" i="22"/>
  <c r="AJ1656" i="22"/>
  <c r="AO1656" i="22"/>
  <c r="AM1655" i="22"/>
  <c r="AL1655" i="22"/>
  <c r="L1656" i="22"/>
  <c r="K1657" i="22"/>
  <c r="Q1656" i="22"/>
  <c r="O1657" i="22"/>
  <c r="AE1654" i="22"/>
  <c r="AD1654" i="22"/>
  <c r="C1656" i="22"/>
  <c r="B1657" i="22"/>
  <c r="H1656" i="22"/>
  <c r="E1655" i="22"/>
  <c r="D1655" i="22"/>
  <c r="F1655" i="22"/>
  <c r="S1658" i="22"/>
  <c r="Y1657" i="22"/>
  <c r="W1658" i="22"/>
  <c r="T1657" i="22"/>
  <c r="V1657" i="22"/>
  <c r="K1658" i="22"/>
  <c r="L1657" i="22"/>
  <c r="N1657" i="22"/>
  <c r="Q1657" i="22"/>
  <c r="AM1656" i="22"/>
  <c r="AL1656" i="22"/>
  <c r="AG1656" i="22"/>
  <c r="AB1656" i="22"/>
  <c r="AA1657" i="22"/>
  <c r="AE1655" i="22"/>
  <c r="AD1655" i="22"/>
  <c r="O1656" i="22"/>
  <c r="N1656" i="22"/>
  <c r="AJ1657" i="22"/>
  <c r="AI1658" i="22"/>
  <c r="AO1657" i="22"/>
  <c r="C1657" i="22"/>
  <c r="H1657" i="22"/>
  <c r="B1658" i="22"/>
  <c r="D1656" i="22"/>
  <c r="F1656" i="22"/>
  <c r="E1656" i="22"/>
  <c r="Y1658" i="22"/>
  <c r="W1659" i="22"/>
  <c r="S1659" i="22"/>
  <c r="T1658" i="22"/>
  <c r="V1658" i="22"/>
  <c r="AM1657" i="22"/>
  <c r="AL1657" i="22"/>
  <c r="AI1659" i="22"/>
  <c r="AJ1658" i="22"/>
  <c r="AO1658" i="22"/>
  <c r="AB1657" i="22"/>
  <c r="AG1657" i="22"/>
  <c r="AA1658" i="22"/>
  <c r="Q1658" i="22"/>
  <c r="O1659" i="22"/>
  <c r="K1659" i="22"/>
  <c r="L1658" i="22"/>
  <c r="AD1656" i="22"/>
  <c r="AE1656" i="22"/>
  <c r="F1657" i="22"/>
  <c r="D1657" i="22"/>
  <c r="E1657" i="22"/>
  <c r="C1658" i="22"/>
  <c r="B1659" i="22"/>
  <c r="H1658" i="22"/>
  <c r="T1659" i="22"/>
  <c r="V1659" i="22"/>
  <c r="S1660" i="22"/>
  <c r="Y1659" i="22"/>
  <c r="W1660" i="22"/>
  <c r="O1658" i="22"/>
  <c r="N1658" i="22"/>
  <c r="K1660" i="22"/>
  <c r="L1659" i="22"/>
  <c r="N1659" i="22"/>
  <c r="Q1659" i="22"/>
  <c r="AD1657" i="22"/>
  <c r="AE1657" i="22"/>
  <c r="AI1660" i="22"/>
  <c r="AJ1659" i="22"/>
  <c r="AO1659" i="22"/>
  <c r="AB1658" i="22"/>
  <c r="AG1658" i="22"/>
  <c r="AA1659" i="22"/>
  <c r="AM1658" i="22"/>
  <c r="AL1658" i="22"/>
  <c r="B1660" i="22"/>
  <c r="C1659" i="22"/>
  <c r="H1659" i="22"/>
  <c r="F1658" i="22"/>
  <c r="E1658" i="22"/>
  <c r="D1658" i="22"/>
  <c r="T1660" i="22"/>
  <c r="V1660" i="22"/>
  <c r="S1661" i="22"/>
  <c r="Y1660" i="22"/>
  <c r="W1661" i="22"/>
  <c r="AI1661" i="22"/>
  <c r="AJ1660" i="22"/>
  <c r="AO1660" i="22"/>
  <c r="L1660" i="22"/>
  <c r="K1661" i="22"/>
  <c r="Q1660" i="22"/>
  <c r="O1661" i="22"/>
  <c r="AM1659" i="22"/>
  <c r="AL1659" i="22"/>
  <c r="AB1659" i="22"/>
  <c r="AG1659" i="22"/>
  <c r="AA1660" i="22"/>
  <c r="AE1658" i="22"/>
  <c r="AD1658" i="22"/>
  <c r="E1659" i="22"/>
  <c r="D1659" i="22"/>
  <c r="F1659" i="22"/>
  <c r="B1661" i="22"/>
  <c r="C1660" i="22"/>
  <c r="H1660" i="22"/>
  <c r="T1661" i="22"/>
  <c r="V1661" i="22"/>
  <c r="S1662" i="22"/>
  <c r="Y1661" i="22"/>
  <c r="W1662" i="22"/>
  <c r="AA1661" i="22"/>
  <c r="AB1660" i="22"/>
  <c r="AG1660" i="22"/>
  <c r="K1662" i="22"/>
  <c r="L1661" i="22"/>
  <c r="N1661" i="22"/>
  <c r="Q1661" i="22"/>
  <c r="AJ1661" i="22"/>
  <c r="AI1662" i="22"/>
  <c r="AO1661" i="22"/>
  <c r="AE1659" i="22"/>
  <c r="AD1659" i="22"/>
  <c r="AM1660" i="22"/>
  <c r="AL1660" i="22"/>
  <c r="O1660" i="22"/>
  <c r="N1660" i="22"/>
  <c r="F1660" i="22"/>
  <c r="E1660" i="22"/>
  <c r="D1660" i="22"/>
  <c r="B1662" i="22"/>
  <c r="C1661" i="22"/>
  <c r="H1661" i="22"/>
  <c r="Y1662" i="22"/>
  <c r="W1663" i="22"/>
  <c r="S1663" i="22"/>
  <c r="T1662" i="22"/>
  <c r="V1662" i="22"/>
  <c r="AM1661" i="22"/>
  <c r="AL1661" i="22"/>
  <c r="AD1660" i="22"/>
  <c r="AE1660" i="22"/>
  <c r="AG1661" i="22"/>
  <c r="AA1662" i="22"/>
  <c r="AB1661" i="22"/>
  <c r="AI1663" i="22"/>
  <c r="AJ1662" i="22"/>
  <c r="AO1662" i="22"/>
  <c r="Q1662" i="22"/>
  <c r="O1663" i="22"/>
  <c r="K1663" i="22"/>
  <c r="L1662" i="22"/>
  <c r="E1661" i="22"/>
  <c r="D1661" i="22"/>
  <c r="F1661" i="22"/>
  <c r="B1663" i="22"/>
  <c r="C1662" i="22"/>
  <c r="H1662" i="22"/>
  <c r="T1663" i="22"/>
  <c r="V1663" i="22"/>
  <c r="S1664" i="22"/>
  <c r="Y1663" i="22"/>
  <c r="W1664" i="22"/>
  <c r="AG1662" i="22"/>
  <c r="AB1662" i="22"/>
  <c r="AA1663" i="22"/>
  <c r="K1664" i="22"/>
  <c r="L1663" i="22"/>
  <c r="N1663" i="22"/>
  <c r="Q1663" i="22"/>
  <c r="AI1664" i="22"/>
  <c r="AJ1663" i="22"/>
  <c r="AO1663" i="22"/>
  <c r="AE1661" i="22"/>
  <c r="AD1661" i="22"/>
  <c r="O1662" i="22"/>
  <c r="N1662" i="22"/>
  <c r="AM1662" i="22"/>
  <c r="AL1662" i="22"/>
  <c r="D1662" i="22"/>
  <c r="E1662" i="22"/>
  <c r="F1662" i="22"/>
  <c r="H1663" i="22"/>
  <c r="C1663" i="22"/>
  <c r="B1664" i="22"/>
  <c r="S1665" i="22"/>
  <c r="T1664" i="22"/>
  <c r="V1664" i="22"/>
  <c r="Y1664" i="22"/>
  <c r="W1665" i="22"/>
  <c r="AJ1664" i="22"/>
  <c r="AI1665" i="22"/>
  <c r="AO1664" i="22"/>
  <c r="AD1662" i="22"/>
  <c r="AE1662" i="22"/>
  <c r="AM1663" i="22"/>
  <c r="AL1663" i="22"/>
  <c r="L1664" i="22"/>
  <c r="K1665" i="22"/>
  <c r="Q1664" i="22"/>
  <c r="O1665" i="22"/>
  <c r="AB1663" i="22"/>
  <c r="AG1663" i="22"/>
  <c r="AA1664" i="22"/>
  <c r="H1664" i="22"/>
  <c r="B1665" i="22"/>
  <c r="C1664" i="22"/>
  <c r="E1663" i="22"/>
  <c r="F1663" i="22"/>
  <c r="D1663" i="22"/>
  <c r="T1665" i="22"/>
  <c r="V1665" i="22"/>
  <c r="S1666" i="22"/>
  <c r="Y1665" i="22"/>
  <c r="W1666" i="22"/>
  <c r="AM1664" i="22"/>
  <c r="AL1664" i="22"/>
  <c r="AD1663" i="22"/>
  <c r="AE1663" i="22"/>
  <c r="AJ1665" i="22"/>
  <c r="AI1666" i="22"/>
  <c r="AO1665" i="22"/>
  <c r="O1664" i="22"/>
  <c r="N1664" i="22"/>
  <c r="AB1664" i="22"/>
  <c r="AG1664" i="22"/>
  <c r="AA1665" i="22"/>
  <c r="K1666" i="22"/>
  <c r="L1665" i="22"/>
  <c r="N1665" i="22"/>
  <c r="Q1665" i="22"/>
  <c r="C1665" i="22"/>
  <c r="H1665" i="22"/>
  <c r="B1666" i="22"/>
  <c r="E1664" i="22"/>
  <c r="D1664" i="22"/>
  <c r="F1664" i="22"/>
  <c r="S1667" i="22"/>
  <c r="Y1666" i="22"/>
  <c r="W1667" i="22"/>
  <c r="T1666" i="22"/>
  <c r="V1666" i="22"/>
  <c r="Q1666" i="22"/>
  <c r="O1667" i="22"/>
  <c r="L1666" i="22"/>
  <c r="K1667" i="22"/>
  <c r="AA1666" i="22"/>
  <c r="AG1665" i="22"/>
  <c r="AB1665" i="22"/>
  <c r="AJ1666" i="22"/>
  <c r="AI1667" i="22"/>
  <c r="AO1666" i="22"/>
  <c r="AE1664" i="22"/>
  <c r="AD1664" i="22"/>
  <c r="AM1665" i="22"/>
  <c r="AL1665" i="22"/>
  <c r="B1667" i="22"/>
  <c r="H1666" i="22"/>
  <c r="C1666" i="22"/>
  <c r="D1665" i="22"/>
  <c r="E1665" i="22"/>
  <c r="F1665" i="22"/>
  <c r="T1667" i="22"/>
  <c r="V1667" i="22"/>
  <c r="Y1667" i="22"/>
  <c r="W1668" i="22"/>
  <c r="S1668" i="22"/>
  <c r="AD1665" i="22"/>
  <c r="AE1665" i="22"/>
  <c r="O1666" i="22"/>
  <c r="N1666" i="22"/>
  <c r="AM1666" i="22"/>
  <c r="AL1666" i="22"/>
  <c r="K1668" i="22"/>
  <c r="L1667" i="22"/>
  <c r="N1667" i="22"/>
  <c r="Q1667" i="22"/>
  <c r="AI1668" i="22"/>
  <c r="AJ1667" i="22"/>
  <c r="AO1667" i="22"/>
  <c r="AA1667" i="22"/>
  <c r="AB1666" i="22"/>
  <c r="AG1666" i="22"/>
  <c r="E1666" i="22"/>
  <c r="F1666" i="22"/>
  <c r="D1666" i="22"/>
  <c r="B1668" i="22"/>
  <c r="C1667" i="22"/>
  <c r="H1667" i="22"/>
  <c r="Y1668" i="22"/>
  <c r="W1669" i="22"/>
  <c r="T1668" i="22"/>
  <c r="V1668" i="22"/>
  <c r="S1669" i="22"/>
  <c r="AD1666" i="22"/>
  <c r="AE1666" i="22"/>
  <c r="L1668" i="22"/>
  <c r="K1669" i="22"/>
  <c r="Q1668" i="22"/>
  <c r="O1669" i="22"/>
  <c r="AG1667" i="22"/>
  <c r="AA1668" i="22"/>
  <c r="AB1667" i="22"/>
  <c r="AJ1668" i="22"/>
  <c r="AI1669" i="22"/>
  <c r="AO1668" i="22"/>
  <c r="AM1667" i="22"/>
  <c r="AL1667" i="22"/>
  <c r="D1667" i="22"/>
  <c r="E1667" i="22"/>
  <c r="F1667" i="22"/>
  <c r="C1668" i="22"/>
  <c r="B1669" i="22"/>
  <c r="H1668" i="22"/>
  <c r="T1669" i="22"/>
  <c r="V1669" i="22"/>
  <c r="Y1669" i="22"/>
  <c r="W1670" i="22"/>
  <c r="S1670" i="22"/>
  <c r="AE1667" i="22"/>
  <c r="AD1667" i="22"/>
  <c r="AM1668" i="22"/>
  <c r="AL1668" i="22"/>
  <c r="O1668" i="22"/>
  <c r="N1668" i="22"/>
  <c r="AG1668" i="22"/>
  <c r="AB1668" i="22"/>
  <c r="AA1669" i="22"/>
  <c r="AJ1669" i="22"/>
  <c r="AI1670" i="22"/>
  <c r="AO1669" i="22"/>
  <c r="K1670" i="22"/>
  <c r="L1669" i="22"/>
  <c r="N1669" i="22"/>
  <c r="Q1669" i="22"/>
  <c r="B1670" i="22"/>
  <c r="C1669" i="22"/>
  <c r="H1669" i="22"/>
  <c r="D1668" i="22"/>
  <c r="E1668" i="22"/>
  <c r="F1668" i="22"/>
  <c r="S1671" i="22"/>
  <c r="T1670" i="22"/>
  <c r="V1670" i="22"/>
  <c r="Y1670" i="22"/>
  <c r="W1671" i="22"/>
  <c r="Q1670" i="22"/>
  <c r="O1671" i="22"/>
  <c r="K1671" i="22"/>
  <c r="L1670" i="22"/>
  <c r="AD1668" i="22"/>
  <c r="AE1668" i="22"/>
  <c r="AM1669" i="22"/>
  <c r="AL1669" i="22"/>
  <c r="AB1669" i="22"/>
  <c r="AA1670" i="22"/>
  <c r="AG1669" i="22"/>
  <c r="AJ1670" i="22"/>
  <c r="AI1671" i="22"/>
  <c r="AO1670" i="22"/>
  <c r="E1669" i="22"/>
  <c r="F1669" i="22"/>
  <c r="D1669" i="22"/>
  <c r="C1670" i="22"/>
  <c r="H1670" i="22"/>
  <c r="B1671" i="22"/>
  <c r="S1672" i="22"/>
  <c r="Y1671" i="22"/>
  <c r="W1672" i="22"/>
  <c r="T1671" i="22"/>
  <c r="V1671" i="22"/>
  <c r="K1672" i="22"/>
  <c r="L1671" i="22"/>
  <c r="N1671" i="22"/>
  <c r="Q1671" i="22"/>
  <c r="AE1669" i="22"/>
  <c r="AD1669" i="22"/>
  <c r="O1670" i="22"/>
  <c r="N1670" i="22"/>
  <c r="AI1672" i="22"/>
  <c r="AJ1671" i="22"/>
  <c r="AO1671" i="22"/>
  <c r="AM1670" i="22"/>
  <c r="AL1670" i="22"/>
  <c r="AB1670" i="22"/>
  <c r="AG1670" i="22"/>
  <c r="AA1671" i="22"/>
  <c r="H1671" i="22"/>
  <c r="B1672" i="22"/>
  <c r="C1671" i="22"/>
  <c r="E1670" i="22"/>
  <c r="F1670" i="22"/>
  <c r="D1670" i="22"/>
  <c r="T1672" i="22"/>
  <c r="V1672" i="22"/>
  <c r="S1673" i="22"/>
  <c r="Y1672" i="22"/>
  <c r="W1673" i="22"/>
  <c r="L1672" i="22"/>
  <c r="K1673" i="22"/>
  <c r="Q1672" i="22"/>
  <c r="O1673" i="22"/>
  <c r="AI1673" i="22"/>
  <c r="AJ1672" i="22"/>
  <c r="AO1672" i="22"/>
  <c r="AD1670" i="22"/>
  <c r="AE1670" i="22"/>
  <c r="AM1671" i="22"/>
  <c r="AL1671" i="22"/>
  <c r="AG1671" i="22"/>
  <c r="AA1672" i="22"/>
  <c r="AB1671" i="22"/>
  <c r="H1672" i="22"/>
  <c r="B1673" i="22"/>
  <c r="C1672" i="22"/>
  <c r="E1671" i="22"/>
  <c r="D1671" i="22"/>
  <c r="F1671" i="22"/>
  <c r="T1673" i="22"/>
  <c r="V1673" i="22"/>
  <c r="S1674" i="22"/>
  <c r="Y1673" i="22"/>
  <c r="W1674" i="22"/>
  <c r="AA1673" i="22"/>
  <c r="AB1672" i="22"/>
  <c r="AG1672" i="22"/>
  <c r="AM1672" i="22"/>
  <c r="AL1672" i="22"/>
  <c r="O1672" i="22"/>
  <c r="N1672" i="22"/>
  <c r="AD1671" i="22"/>
  <c r="AE1671" i="22"/>
  <c r="K1674" i="22"/>
  <c r="L1673" i="22"/>
  <c r="N1673" i="22"/>
  <c r="Q1673" i="22"/>
  <c r="AJ1673" i="22"/>
  <c r="AI1674" i="22"/>
  <c r="AO1673" i="22"/>
  <c r="H1673" i="22"/>
  <c r="C1673" i="22"/>
  <c r="B1674" i="22"/>
  <c r="E1672" i="22"/>
  <c r="D1672" i="22"/>
  <c r="F1672" i="22"/>
  <c r="S1675" i="22"/>
  <c r="Y1674" i="22"/>
  <c r="W1675" i="22"/>
  <c r="T1674" i="22"/>
  <c r="V1674" i="22"/>
  <c r="AB1673" i="22"/>
  <c r="AG1673" i="22"/>
  <c r="AA1674" i="22"/>
  <c r="AM1673" i="22"/>
  <c r="AL1673" i="22"/>
  <c r="AD1672" i="22"/>
  <c r="AE1672" i="22"/>
  <c r="AI1675" i="22"/>
  <c r="AJ1674" i="22"/>
  <c r="AO1674" i="22"/>
  <c r="Q1674" i="22"/>
  <c r="O1675" i="22"/>
  <c r="K1675" i="22"/>
  <c r="L1674" i="22"/>
  <c r="E1673" i="22"/>
  <c r="F1673" i="22"/>
  <c r="D1673" i="22"/>
  <c r="H1674" i="22"/>
  <c r="B1675" i="22"/>
  <c r="C1674" i="22"/>
  <c r="Y1675" i="22"/>
  <c r="W1676" i="22"/>
  <c r="S1676" i="22"/>
  <c r="T1675" i="22"/>
  <c r="V1675" i="22"/>
  <c r="AI1676" i="22"/>
  <c r="AJ1675" i="22"/>
  <c r="AO1675" i="22"/>
  <c r="AA1675" i="22"/>
  <c r="AG1674" i="22"/>
  <c r="AB1674" i="22"/>
  <c r="O1674" i="22"/>
  <c r="N1674" i="22"/>
  <c r="AM1674" i="22"/>
  <c r="AL1674" i="22"/>
  <c r="K1676" i="22"/>
  <c r="Q1675" i="22"/>
  <c r="L1675" i="22"/>
  <c r="N1675" i="22"/>
  <c r="AE1673" i="22"/>
  <c r="AD1673" i="22"/>
  <c r="H1675" i="22"/>
  <c r="C1675" i="22"/>
  <c r="B1676" i="22"/>
  <c r="D1674" i="22"/>
  <c r="F1674" i="22"/>
  <c r="E1674" i="22"/>
  <c r="S1677" i="22"/>
  <c r="T1676" i="22"/>
  <c r="V1676" i="22"/>
  <c r="Y1676" i="22"/>
  <c r="W1677" i="22"/>
  <c r="AI1677" i="22"/>
  <c r="AJ1676" i="22"/>
  <c r="AO1676" i="22"/>
  <c r="AD1674" i="22"/>
  <c r="AE1674" i="22"/>
  <c r="AM1675" i="22"/>
  <c r="AL1675" i="22"/>
  <c r="L1676" i="22"/>
  <c r="K1677" i="22"/>
  <c r="Q1676" i="22"/>
  <c r="O1677" i="22"/>
  <c r="AG1675" i="22"/>
  <c r="AB1675" i="22"/>
  <c r="AA1676" i="22"/>
  <c r="F1675" i="22"/>
  <c r="E1675" i="22"/>
  <c r="D1675" i="22"/>
  <c r="H1676" i="22"/>
  <c r="B1677" i="22"/>
  <c r="C1676" i="22"/>
  <c r="Y1677" i="22"/>
  <c r="W1678" i="22"/>
  <c r="T1677" i="22"/>
  <c r="V1677" i="22"/>
  <c r="S1678" i="22"/>
  <c r="O1676" i="22"/>
  <c r="N1676" i="22"/>
  <c r="AM1676" i="22"/>
  <c r="AL1676" i="22"/>
  <c r="K1678" i="22"/>
  <c r="L1677" i="22"/>
  <c r="N1677" i="22"/>
  <c r="Q1677" i="22"/>
  <c r="AE1675" i="22"/>
  <c r="AD1675" i="22"/>
  <c r="AA1677" i="22"/>
  <c r="AG1676" i="22"/>
  <c r="AB1676" i="22"/>
  <c r="AJ1677" i="22"/>
  <c r="AI1678" i="22"/>
  <c r="AO1677" i="22"/>
  <c r="F1676" i="22"/>
  <c r="E1676" i="22"/>
  <c r="D1676" i="22"/>
  <c r="B1678" i="22"/>
  <c r="C1677" i="22"/>
  <c r="H1677" i="22"/>
  <c r="T1678" i="22"/>
  <c r="V1678" i="22"/>
  <c r="Y1678" i="22"/>
  <c r="W1679" i="22"/>
  <c r="S1679" i="22"/>
  <c r="AM1677" i="22"/>
  <c r="AL1677" i="22"/>
  <c r="AE1676" i="22"/>
  <c r="AD1676" i="22"/>
  <c r="AI1679" i="22"/>
  <c r="AJ1678" i="22"/>
  <c r="AO1678" i="22"/>
  <c r="AG1677" i="22"/>
  <c r="AA1678" i="22"/>
  <c r="AB1677" i="22"/>
  <c r="Q1678" i="22"/>
  <c r="O1679" i="22"/>
  <c r="K1679" i="22"/>
  <c r="L1678" i="22"/>
  <c r="D1677" i="22"/>
  <c r="F1677" i="22"/>
  <c r="E1677" i="22"/>
  <c r="C1678" i="22"/>
  <c r="H1678" i="22"/>
  <c r="B1679" i="22"/>
  <c r="S1680" i="22"/>
  <c r="T1679" i="22"/>
  <c r="V1679" i="22"/>
  <c r="Y1679" i="22"/>
  <c r="W1680" i="22"/>
  <c r="AG1678" i="22"/>
  <c r="AA1679" i="22"/>
  <c r="AB1678" i="22"/>
  <c r="AI1680" i="22"/>
  <c r="AJ1679" i="22"/>
  <c r="AO1679" i="22"/>
  <c r="AD1677" i="22"/>
  <c r="AE1677" i="22"/>
  <c r="AM1678" i="22"/>
  <c r="AL1678" i="22"/>
  <c r="K1680" i="22"/>
  <c r="Q1679" i="22"/>
  <c r="L1679" i="22"/>
  <c r="N1679" i="22"/>
  <c r="O1678" i="22"/>
  <c r="N1678" i="22"/>
  <c r="C1679" i="22"/>
  <c r="H1679" i="22"/>
  <c r="B1680" i="22"/>
  <c r="D1678" i="22"/>
  <c r="E1678" i="22"/>
  <c r="F1678" i="22"/>
  <c r="Y1680" i="22"/>
  <c r="W1681" i="22"/>
  <c r="S1681" i="22"/>
  <c r="T1680" i="22"/>
  <c r="V1680" i="22"/>
  <c r="L1680" i="22"/>
  <c r="K1681" i="22"/>
  <c r="Q1680" i="22"/>
  <c r="O1681" i="22"/>
  <c r="AM1679" i="22"/>
  <c r="AL1679" i="22"/>
  <c r="AA1680" i="22"/>
  <c r="AG1679" i="22"/>
  <c r="AB1679" i="22"/>
  <c r="AD1678" i="22"/>
  <c r="AE1678" i="22"/>
  <c r="AJ1680" i="22"/>
  <c r="AI1681" i="22"/>
  <c r="AO1680" i="22"/>
  <c r="D1679" i="22"/>
  <c r="F1679" i="22"/>
  <c r="E1679" i="22"/>
  <c r="B1681" i="22"/>
  <c r="H1680" i="22"/>
  <c r="C1680" i="22"/>
  <c r="Y1681" i="22"/>
  <c r="W1682" i="22"/>
  <c r="T1681" i="22"/>
  <c r="V1681" i="22"/>
  <c r="S1682" i="22"/>
  <c r="AJ1681" i="22"/>
  <c r="AI1682" i="22"/>
  <c r="AO1681" i="22"/>
  <c r="AA1681" i="22"/>
  <c r="AG1680" i="22"/>
  <c r="AB1680" i="22"/>
  <c r="K1682" i="22"/>
  <c r="Q1681" i="22"/>
  <c r="L1681" i="22"/>
  <c r="N1681" i="22"/>
  <c r="AE1679" i="22"/>
  <c r="AD1679" i="22"/>
  <c r="AM1680" i="22"/>
  <c r="AL1680" i="22"/>
  <c r="O1680" i="22"/>
  <c r="N1680" i="22"/>
  <c r="D1680" i="22"/>
  <c r="F1680" i="22"/>
  <c r="E1680" i="22"/>
  <c r="H1681" i="22"/>
  <c r="B1682" i="22"/>
  <c r="C1681" i="22"/>
  <c r="Y1682" i="22"/>
  <c r="W1683" i="22"/>
  <c r="S1683" i="22"/>
  <c r="T1682" i="22"/>
  <c r="V1682" i="22"/>
  <c r="AM1681" i="22"/>
  <c r="AL1681" i="22"/>
  <c r="AD1680" i="22"/>
  <c r="AE1680" i="22"/>
  <c r="AJ1682" i="22"/>
  <c r="AI1683" i="22"/>
  <c r="AO1682" i="22"/>
  <c r="Q1682" i="22"/>
  <c r="O1683" i="22"/>
  <c r="L1682" i="22"/>
  <c r="K1683" i="22"/>
  <c r="AG1681" i="22"/>
  <c r="AA1682" i="22"/>
  <c r="AB1681" i="22"/>
  <c r="D1681" i="22"/>
  <c r="E1681" i="22"/>
  <c r="F1681" i="22"/>
  <c r="C1682" i="22"/>
  <c r="H1682" i="22"/>
  <c r="B1683" i="22"/>
  <c r="T1683" i="22"/>
  <c r="V1683" i="22"/>
  <c r="S1684" i="22"/>
  <c r="Y1683" i="22"/>
  <c r="W1684" i="22"/>
  <c r="AG1682" i="22"/>
  <c r="AA1683" i="22"/>
  <c r="AB1682" i="22"/>
  <c r="AD1681" i="22"/>
  <c r="AE1681" i="22"/>
  <c r="AI1684" i="22"/>
  <c r="AJ1683" i="22"/>
  <c r="AO1683" i="22"/>
  <c r="O1682" i="22"/>
  <c r="N1682" i="22"/>
  <c r="K1684" i="22"/>
  <c r="Q1683" i="22"/>
  <c r="L1683" i="22"/>
  <c r="N1683" i="22"/>
  <c r="AM1682" i="22"/>
  <c r="AL1682" i="22"/>
  <c r="C1683" i="22"/>
  <c r="H1683" i="22"/>
  <c r="B1684" i="22"/>
  <c r="D1682" i="22"/>
  <c r="F1682" i="22"/>
  <c r="E1682" i="22"/>
  <c r="S1685" i="22"/>
  <c r="Y1684" i="22"/>
  <c r="W1685" i="22"/>
  <c r="T1684" i="22"/>
  <c r="V1684" i="22"/>
  <c r="AI1685" i="22"/>
  <c r="AJ1684" i="22"/>
  <c r="AO1684" i="22"/>
  <c r="AM1683" i="22"/>
  <c r="AL1683" i="22"/>
  <c r="AB1683" i="22"/>
  <c r="AG1683" i="22"/>
  <c r="AA1684" i="22"/>
  <c r="AE1682" i="22"/>
  <c r="AD1682" i="22"/>
  <c r="L1684" i="22"/>
  <c r="K1685" i="22"/>
  <c r="Q1684" i="22"/>
  <c r="O1685" i="22"/>
  <c r="E1683" i="22"/>
  <c r="F1683" i="22"/>
  <c r="D1683" i="22"/>
  <c r="B1685" i="22"/>
  <c r="C1684" i="22"/>
  <c r="H1684" i="22"/>
  <c r="S1686" i="22"/>
  <c r="Y1685" i="22"/>
  <c r="W1686" i="22"/>
  <c r="T1685" i="22"/>
  <c r="V1685" i="22"/>
  <c r="AJ1685" i="22"/>
  <c r="AI1686" i="22"/>
  <c r="AO1685" i="22"/>
  <c r="K1686" i="22"/>
  <c r="L1685" i="22"/>
  <c r="N1685" i="22"/>
  <c r="Q1685" i="22"/>
  <c r="AB1684" i="22"/>
  <c r="AG1684" i="22"/>
  <c r="AA1685" i="22"/>
  <c r="AM1684" i="22"/>
  <c r="AL1684" i="22"/>
  <c r="O1684" i="22"/>
  <c r="N1684" i="22"/>
  <c r="AD1683" i="22"/>
  <c r="AE1683" i="22"/>
  <c r="F1684" i="22"/>
  <c r="D1684" i="22"/>
  <c r="E1684" i="22"/>
  <c r="B1686" i="22"/>
  <c r="C1685" i="22"/>
  <c r="H1685" i="22"/>
  <c r="Y1686" i="22"/>
  <c r="W1687" i="22"/>
  <c r="S1687" i="22"/>
  <c r="T1686" i="22"/>
  <c r="V1686" i="22"/>
  <c r="AM1685" i="22"/>
  <c r="AL1685" i="22"/>
  <c r="AD1684" i="22"/>
  <c r="AE1684" i="22"/>
  <c r="AJ1686" i="22"/>
  <c r="AI1687" i="22"/>
  <c r="AO1686" i="22"/>
  <c r="Q1686" i="22"/>
  <c r="O1687" i="22"/>
  <c r="K1687" i="22"/>
  <c r="L1686" i="22"/>
  <c r="AB1685" i="22"/>
  <c r="AA1686" i="22"/>
  <c r="AG1685" i="22"/>
  <c r="E1685" i="22"/>
  <c r="F1685" i="22"/>
  <c r="D1685" i="22"/>
  <c r="C1686" i="22"/>
  <c r="H1686" i="22"/>
  <c r="B1687" i="22"/>
  <c r="S1688" i="22"/>
  <c r="T1687" i="22"/>
  <c r="V1687" i="22"/>
  <c r="Y1687" i="22"/>
  <c r="W1688" i="22"/>
  <c r="AM1686" i="22"/>
  <c r="AL1686" i="22"/>
  <c r="O1686" i="22"/>
  <c r="N1686" i="22"/>
  <c r="AI1688" i="22"/>
  <c r="AJ1687" i="22"/>
  <c r="AO1687" i="22"/>
  <c r="K1688" i="22"/>
  <c r="Q1687" i="22"/>
  <c r="L1687" i="22"/>
  <c r="N1687" i="22"/>
  <c r="AA1687" i="22"/>
  <c r="AB1686" i="22"/>
  <c r="AG1686" i="22"/>
  <c r="AD1685" i="22"/>
  <c r="AE1685" i="22"/>
  <c r="C1687" i="22"/>
  <c r="B1688" i="22"/>
  <c r="H1687" i="22"/>
  <c r="D1686" i="22"/>
  <c r="E1686" i="22"/>
  <c r="F1686" i="22"/>
  <c r="T1688" i="22"/>
  <c r="V1688" i="22"/>
  <c r="S1689" i="22"/>
  <c r="Y1688" i="22"/>
  <c r="W1689" i="22"/>
  <c r="AM1687" i="22"/>
  <c r="AL1687" i="22"/>
  <c r="AI1689" i="22"/>
  <c r="AJ1688" i="22"/>
  <c r="AO1688" i="22"/>
  <c r="AG1687" i="22"/>
  <c r="AA1688" i="22"/>
  <c r="AB1687" i="22"/>
  <c r="AD1686" i="22"/>
  <c r="AE1686" i="22"/>
  <c r="L1688" i="22"/>
  <c r="K1689" i="22"/>
  <c r="Q1688" i="22"/>
  <c r="O1689" i="22"/>
  <c r="H1688" i="22"/>
  <c r="C1688" i="22"/>
  <c r="B1689" i="22"/>
  <c r="F1687" i="22"/>
  <c r="E1687" i="22"/>
  <c r="D1687" i="22"/>
  <c r="T1689" i="22"/>
  <c r="V1689" i="22"/>
  <c r="S1690" i="22"/>
  <c r="Y1689" i="22"/>
  <c r="W1690" i="22"/>
  <c r="K1690" i="22"/>
  <c r="L1689" i="22"/>
  <c r="N1689" i="22"/>
  <c r="Q1689" i="22"/>
  <c r="AE1687" i="22"/>
  <c r="AD1687" i="22"/>
  <c r="AB1688" i="22"/>
  <c r="AA1689" i="22"/>
  <c r="AG1688" i="22"/>
  <c r="AJ1689" i="22"/>
  <c r="AI1690" i="22"/>
  <c r="AO1689" i="22"/>
  <c r="O1688" i="22"/>
  <c r="N1688" i="22"/>
  <c r="AM1688" i="22"/>
  <c r="AL1688" i="22"/>
  <c r="E1688" i="22"/>
  <c r="F1688" i="22"/>
  <c r="D1688" i="22"/>
  <c r="B1690" i="22"/>
  <c r="C1689" i="22"/>
  <c r="H1689" i="22"/>
  <c r="Y1690" i="22"/>
  <c r="W1691" i="22"/>
  <c r="T1690" i="22"/>
  <c r="V1690" i="22"/>
  <c r="S1691" i="22"/>
  <c r="AE1688" i="22"/>
  <c r="AD1688" i="22"/>
  <c r="AB1689" i="22"/>
  <c r="AA1690" i="22"/>
  <c r="AG1689" i="22"/>
  <c r="AM1689" i="22"/>
  <c r="AL1689" i="22"/>
  <c r="Q1690" i="22"/>
  <c r="O1691" i="22"/>
  <c r="K1691" i="22"/>
  <c r="L1690" i="22"/>
  <c r="AJ1690" i="22"/>
  <c r="AI1691" i="22"/>
  <c r="AO1690" i="22"/>
  <c r="F1689" i="22"/>
  <c r="D1689" i="22"/>
  <c r="E1689" i="22"/>
  <c r="B1691" i="22"/>
  <c r="H1690" i="22"/>
  <c r="C1690" i="22"/>
  <c r="S1692" i="22"/>
  <c r="T1691" i="22"/>
  <c r="V1691" i="22"/>
  <c r="Y1691" i="22"/>
  <c r="W1692" i="22"/>
  <c r="K1692" i="22"/>
  <c r="L1691" i="22"/>
  <c r="N1691" i="22"/>
  <c r="Q1691" i="22"/>
  <c r="AM1690" i="22"/>
  <c r="AL1690" i="22"/>
  <c r="O1690" i="22"/>
  <c r="N1690" i="22"/>
  <c r="AI1692" i="22"/>
  <c r="AJ1691" i="22"/>
  <c r="AO1691" i="22"/>
  <c r="AE1689" i="22"/>
  <c r="AD1689" i="22"/>
  <c r="AA1691" i="22"/>
  <c r="AB1690" i="22"/>
  <c r="AG1690" i="22"/>
  <c r="F1690" i="22"/>
  <c r="D1690" i="22"/>
  <c r="E1690" i="22"/>
  <c r="H1691" i="22"/>
  <c r="B1692" i="22"/>
  <c r="C1691" i="22"/>
  <c r="S1693" i="22"/>
  <c r="T1692" i="22"/>
  <c r="V1692" i="22"/>
  <c r="Y1692" i="22"/>
  <c r="W1693" i="22"/>
  <c r="AG1691" i="22"/>
  <c r="AA1692" i="22"/>
  <c r="AB1691" i="22"/>
  <c r="L1692" i="22"/>
  <c r="K1693" i="22"/>
  <c r="Q1692" i="22"/>
  <c r="O1693" i="22"/>
  <c r="AE1690" i="22"/>
  <c r="AD1690" i="22"/>
  <c r="AI1693" i="22"/>
  <c r="AJ1692" i="22"/>
  <c r="AO1692" i="22"/>
  <c r="AM1691" i="22"/>
  <c r="AL1691" i="22"/>
  <c r="F1691" i="22"/>
  <c r="D1691" i="22"/>
  <c r="E1691" i="22"/>
  <c r="H1692" i="22"/>
  <c r="C1692" i="22"/>
  <c r="B1693" i="22"/>
  <c r="Y1693" i="22"/>
  <c r="W1694" i="22"/>
  <c r="S1694" i="22"/>
  <c r="T1693" i="22"/>
  <c r="V1693" i="22"/>
  <c r="AA1693" i="22"/>
  <c r="AB1692" i="22"/>
  <c r="AG1692" i="22"/>
  <c r="O1692" i="22"/>
  <c r="N1692" i="22"/>
  <c r="AD1691" i="22"/>
  <c r="AE1691" i="22"/>
  <c r="AM1692" i="22"/>
  <c r="AL1692" i="22"/>
  <c r="AJ1693" i="22"/>
  <c r="AI1694" i="22"/>
  <c r="AO1693" i="22"/>
  <c r="K1694" i="22"/>
  <c r="Q1693" i="22"/>
  <c r="L1693" i="22"/>
  <c r="N1693" i="22"/>
  <c r="E1692" i="22"/>
  <c r="F1692" i="22"/>
  <c r="D1692" i="22"/>
  <c r="B1694" i="22"/>
  <c r="H1693" i="22"/>
  <c r="C1693" i="22"/>
  <c r="Y1694" i="22"/>
  <c r="W1695" i="22"/>
  <c r="S1695" i="22"/>
  <c r="T1694" i="22"/>
  <c r="V1694" i="22"/>
  <c r="Q1694" i="22"/>
  <c r="O1695" i="22"/>
  <c r="K1695" i="22"/>
  <c r="L1694" i="22"/>
  <c r="AE1692" i="22"/>
  <c r="AD1692" i="22"/>
  <c r="AG1693" i="22"/>
  <c r="AA1694" i="22"/>
  <c r="AB1693" i="22"/>
  <c r="AM1693" i="22"/>
  <c r="AL1693" i="22"/>
  <c r="AJ1694" i="22"/>
  <c r="AI1695" i="22"/>
  <c r="AO1694" i="22"/>
  <c r="D1693" i="22"/>
  <c r="E1693" i="22"/>
  <c r="F1693" i="22"/>
  <c r="B1695" i="22"/>
  <c r="C1694" i="22"/>
  <c r="H1694" i="22"/>
  <c r="T1695" i="22"/>
  <c r="V1695" i="22"/>
  <c r="Y1695" i="22"/>
  <c r="W1696" i="22"/>
  <c r="S1696" i="22"/>
  <c r="AB1694" i="22"/>
  <c r="AG1694" i="22"/>
  <c r="AA1695" i="22"/>
  <c r="AI1696" i="22"/>
  <c r="AJ1695" i="22"/>
  <c r="AO1695" i="22"/>
  <c r="AD1693" i="22"/>
  <c r="AE1693" i="22"/>
  <c r="AM1694" i="22"/>
  <c r="AL1694" i="22"/>
  <c r="O1694" i="22"/>
  <c r="N1694" i="22"/>
  <c r="K1696" i="22"/>
  <c r="L1695" i="22"/>
  <c r="N1695" i="22"/>
  <c r="Q1695" i="22"/>
  <c r="E1694" i="22"/>
  <c r="D1694" i="22"/>
  <c r="F1694" i="22"/>
  <c r="C1695" i="22"/>
  <c r="H1695" i="22"/>
  <c r="B1696" i="22"/>
  <c r="Y1696" i="22"/>
  <c r="W1697" i="22"/>
  <c r="S1697" i="22"/>
  <c r="T1696" i="22"/>
  <c r="V1696" i="22"/>
  <c r="L1696" i="22"/>
  <c r="K1697" i="22"/>
  <c r="Q1696" i="22"/>
  <c r="O1697" i="22"/>
  <c r="AI1697" i="22"/>
  <c r="AJ1696" i="22"/>
  <c r="AO1696" i="22"/>
  <c r="AB1695" i="22"/>
  <c r="AG1695" i="22"/>
  <c r="AA1696" i="22"/>
  <c r="AD1694" i="22"/>
  <c r="AE1694" i="22"/>
  <c r="AM1695" i="22"/>
  <c r="AL1695" i="22"/>
  <c r="H1696" i="22"/>
  <c r="C1696" i="22"/>
  <c r="B1697" i="22"/>
  <c r="F1695" i="22"/>
  <c r="E1695" i="22"/>
  <c r="D1695" i="22"/>
  <c r="Y1697" i="22"/>
  <c r="W1698" i="22"/>
  <c r="S1698" i="22"/>
  <c r="T1697" i="22"/>
  <c r="V1697" i="22"/>
  <c r="AA1697" i="22"/>
  <c r="AB1696" i="22"/>
  <c r="AG1696" i="22"/>
  <c r="AM1696" i="22"/>
  <c r="AL1696" i="22"/>
  <c r="O1696" i="22"/>
  <c r="N1696" i="22"/>
  <c r="AJ1697" i="22"/>
  <c r="AI1698" i="22"/>
  <c r="AO1697" i="22"/>
  <c r="K1698" i="22"/>
  <c r="L1697" i="22"/>
  <c r="N1697" i="22"/>
  <c r="Q1697" i="22"/>
  <c r="AD1695" i="22"/>
  <c r="AE1695" i="22"/>
  <c r="E1696" i="22"/>
  <c r="D1696" i="22"/>
  <c r="F1696" i="22"/>
  <c r="C1697" i="22"/>
  <c r="H1697" i="22"/>
  <c r="B1698" i="22"/>
  <c r="Y1698" i="22"/>
  <c r="W1699" i="22"/>
  <c r="S1699" i="22"/>
  <c r="T1698" i="22"/>
  <c r="V1698" i="22"/>
  <c r="AE1696" i="22"/>
  <c r="AD1696" i="22"/>
  <c r="Q1698" i="22"/>
  <c r="O1699" i="22"/>
  <c r="L1698" i="22"/>
  <c r="K1699" i="22"/>
  <c r="AM1697" i="22"/>
  <c r="AL1697" i="22"/>
  <c r="AJ1698" i="22"/>
  <c r="AI1699" i="22"/>
  <c r="AO1698" i="22"/>
  <c r="AG1697" i="22"/>
  <c r="AB1697" i="22"/>
  <c r="AA1698" i="22"/>
  <c r="C1698" i="22"/>
  <c r="B1699" i="22"/>
  <c r="H1698" i="22"/>
  <c r="F1697" i="22"/>
  <c r="E1697" i="22"/>
  <c r="D1697" i="22"/>
  <c r="Y1699" i="22"/>
  <c r="W1700" i="22"/>
  <c r="T1699" i="22"/>
  <c r="V1699" i="22"/>
  <c r="S1700" i="22"/>
  <c r="AM1698" i="22"/>
  <c r="AL1698" i="22"/>
  <c r="AI1700" i="22"/>
  <c r="AJ1699" i="22"/>
  <c r="AO1699" i="22"/>
  <c r="O1698" i="22"/>
  <c r="N1698" i="22"/>
  <c r="AE1697" i="22"/>
  <c r="AD1697" i="22"/>
  <c r="K1700" i="22"/>
  <c r="L1699" i="22"/>
  <c r="N1699" i="22"/>
  <c r="Q1699" i="22"/>
  <c r="AB1698" i="22"/>
  <c r="AG1698" i="22"/>
  <c r="AA1699" i="22"/>
  <c r="F1698" i="22"/>
  <c r="E1698" i="22"/>
  <c r="D1698" i="22"/>
  <c r="H1699" i="22"/>
  <c r="B1700" i="22"/>
  <c r="C1699" i="22"/>
  <c r="T1700" i="22"/>
  <c r="V1700" i="22"/>
  <c r="Y1700" i="22"/>
  <c r="W1701" i="22"/>
  <c r="S1701" i="22"/>
  <c r="AA1700" i="22"/>
  <c r="AG1699" i="22"/>
  <c r="AB1699" i="22"/>
  <c r="L1700" i="22"/>
  <c r="K1701" i="22"/>
  <c r="Q1700" i="22"/>
  <c r="O1701" i="22"/>
  <c r="AD1698" i="22"/>
  <c r="AE1698" i="22"/>
  <c r="AI1701" i="22"/>
  <c r="AJ1700" i="22"/>
  <c r="AO1700" i="22"/>
  <c r="AM1699" i="22"/>
  <c r="AL1699" i="22"/>
  <c r="C1700" i="22"/>
  <c r="H1700" i="22"/>
  <c r="B1701" i="22"/>
  <c r="E1699" i="22"/>
  <c r="D1699" i="22"/>
  <c r="F1699" i="22"/>
  <c r="T1701" i="22"/>
  <c r="V1701" i="22"/>
  <c r="S1702" i="22"/>
  <c r="Y1701" i="22"/>
  <c r="W1702" i="22"/>
  <c r="AB1700" i="22"/>
  <c r="AG1700" i="22"/>
  <c r="AA1701" i="22"/>
  <c r="O1700" i="22"/>
  <c r="N1700" i="22"/>
  <c r="AE1699" i="22"/>
  <c r="AD1699" i="22"/>
  <c r="AM1700" i="22"/>
  <c r="AL1700" i="22"/>
  <c r="AJ1701" i="22"/>
  <c r="AI1702" i="22"/>
  <c r="AO1701" i="22"/>
  <c r="K1702" i="22"/>
  <c r="L1701" i="22"/>
  <c r="N1701" i="22"/>
  <c r="Q1701" i="22"/>
  <c r="E1700" i="22"/>
  <c r="D1700" i="22"/>
  <c r="F1700" i="22"/>
  <c r="C1701" i="22"/>
  <c r="B1702" i="22"/>
  <c r="H1701" i="22"/>
  <c r="T1702" i="22"/>
  <c r="V1702" i="22"/>
  <c r="Y1702" i="22"/>
  <c r="W1703" i="22"/>
  <c r="S1703" i="22"/>
  <c r="Q1702" i="22"/>
  <c r="O1703" i="22"/>
  <c r="K1703" i="22"/>
  <c r="L1702" i="22"/>
  <c r="AB1701" i="22"/>
  <c r="AG1701" i="22"/>
  <c r="AA1702" i="22"/>
  <c r="AM1701" i="22"/>
  <c r="AL1701" i="22"/>
  <c r="AJ1702" i="22"/>
  <c r="AI1703" i="22"/>
  <c r="AO1702" i="22"/>
  <c r="AD1700" i="22"/>
  <c r="AE1700" i="22"/>
  <c r="C1702" i="22"/>
  <c r="H1702" i="22"/>
  <c r="B1703" i="22"/>
  <c r="F1701" i="22"/>
  <c r="D1701" i="22"/>
  <c r="E1701" i="22"/>
  <c r="Y1703" i="22"/>
  <c r="W1704" i="22"/>
  <c r="S1704" i="22"/>
  <c r="T1703" i="22"/>
  <c r="V1703" i="22"/>
  <c r="AG1702" i="22"/>
  <c r="AB1702" i="22"/>
  <c r="AA1703" i="22"/>
  <c r="K1704" i="22"/>
  <c r="Q1703" i="22"/>
  <c r="L1703" i="22"/>
  <c r="N1703" i="22"/>
  <c r="AM1702" i="22"/>
  <c r="AL1702" i="22"/>
  <c r="O1702" i="22"/>
  <c r="N1702" i="22"/>
  <c r="AI1704" i="22"/>
  <c r="AJ1703" i="22"/>
  <c r="AO1703" i="22"/>
  <c r="AD1701" i="22"/>
  <c r="AE1701" i="22"/>
  <c r="E1702" i="22"/>
  <c r="D1702" i="22"/>
  <c r="F1702" i="22"/>
  <c r="B1704" i="22"/>
  <c r="H1703" i="22"/>
  <c r="C1703" i="22"/>
  <c r="T1704" i="22"/>
  <c r="V1704" i="22"/>
  <c r="S1705" i="22"/>
  <c r="Y1704" i="22"/>
  <c r="W1705" i="22"/>
  <c r="AI1705" i="22"/>
  <c r="AJ1704" i="22"/>
  <c r="AO1704" i="22"/>
  <c r="AD1702" i="22"/>
  <c r="AE1702" i="22"/>
  <c r="AM1703" i="22"/>
  <c r="AL1703" i="22"/>
  <c r="AG1703" i="22"/>
  <c r="AB1703" i="22"/>
  <c r="AA1704" i="22"/>
  <c r="L1704" i="22"/>
  <c r="K1705" i="22"/>
  <c r="Q1704" i="22"/>
  <c r="O1705" i="22"/>
  <c r="D1703" i="22"/>
  <c r="F1703" i="22"/>
  <c r="E1703" i="22"/>
  <c r="C1704" i="22"/>
  <c r="H1704" i="22"/>
  <c r="B1705" i="22"/>
  <c r="S1706" i="22"/>
  <c r="T1705" i="22"/>
  <c r="V1705" i="22"/>
  <c r="Y1705" i="22"/>
  <c r="W1706" i="22"/>
  <c r="AM1704" i="22"/>
  <c r="AL1704" i="22"/>
  <c r="O1704" i="22"/>
  <c r="N1704" i="22"/>
  <c r="K1706" i="22"/>
  <c r="Q1705" i="22"/>
  <c r="L1705" i="22"/>
  <c r="N1705" i="22"/>
  <c r="AE1703" i="22"/>
  <c r="AD1703" i="22"/>
  <c r="AA1705" i="22"/>
  <c r="AG1704" i="22"/>
  <c r="AB1704" i="22"/>
  <c r="AJ1705" i="22"/>
  <c r="AI1706" i="22"/>
  <c r="AO1705" i="22"/>
  <c r="C1705" i="22"/>
  <c r="H1705" i="22"/>
  <c r="B1706" i="22"/>
  <c r="E1704" i="22"/>
  <c r="F1704" i="22"/>
  <c r="D1704" i="22"/>
  <c r="T1706" i="22"/>
  <c r="V1706" i="22"/>
  <c r="Y1706" i="22"/>
  <c r="W1707" i="22"/>
  <c r="S1707" i="22"/>
  <c r="AJ1706" i="22"/>
  <c r="AI1707" i="22"/>
  <c r="AO1706" i="22"/>
  <c r="AD1704" i="22"/>
  <c r="AE1704" i="22"/>
  <c r="AM1705" i="22"/>
  <c r="AL1705" i="22"/>
  <c r="Q1706" i="22"/>
  <c r="O1707" i="22"/>
  <c r="K1707" i="22"/>
  <c r="L1706" i="22"/>
  <c r="AB1705" i="22"/>
  <c r="AA1706" i="22"/>
  <c r="AG1705" i="22"/>
  <c r="C1706" i="22"/>
  <c r="H1706" i="22"/>
  <c r="B1707" i="22"/>
  <c r="F1705" i="22"/>
  <c r="D1705" i="22"/>
  <c r="E1705" i="22"/>
  <c r="T1707" i="22"/>
  <c r="V1707" i="22"/>
  <c r="S1708" i="22"/>
  <c r="Y1707" i="22"/>
  <c r="W1708" i="22"/>
  <c r="O1706" i="22"/>
  <c r="N1706" i="22"/>
  <c r="AI1708" i="22"/>
  <c r="AJ1707" i="22"/>
  <c r="AO1707" i="22"/>
  <c r="AE1705" i="22"/>
  <c r="AD1705" i="22"/>
  <c r="K1708" i="22"/>
  <c r="Q1707" i="22"/>
  <c r="L1707" i="22"/>
  <c r="N1707" i="22"/>
  <c r="AM1706" i="22"/>
  <c r="AL1706" i="22"/>
  <c r="AA1707" i="22"/>
  <c r="AG1706" i="22"/>
  <c r="AB1706" i="22"/>
  <c r="H1707" i="22"/>
  <c r="B1708" i="22"/>
  <c r="C1707" i="22"/>
  <c r="D1706" i="22"/>
  <c r="E1706" i="22"/>
  <c r="F1706" i="22"/>
  <c r="Y1708" i="22"/>
  <c r="W1709" i="22"/>
  <c r="T1708" i="22"/>
  <c r="V1708" i="22"/>
  <c r="S1709" i="22"/>
  <c r="AG1707" i="22"/>
  <c r="AB1707" i="22"/>
  <c r="AA1708" i="22"/>
  <c r="AI1709" i="22"/>
  <c r="AJ1708" i="22"/>
  <c r="AO1708" i="22"/>
  <c r="L1708" i="22"/>
  <c r="K1709" i="22"/>
  <c r="Q1708" i="22"/>
  <c r="O1709" i="22"/>
  <c r="AM1707" i="22"/>
  <c r="AL1707" i="22"/>
  <c r="AE1706" i="22"/>
  <c r="AD1706" i="22"/>
  <c r="C1708" i="22"/>
  <c r="H1708" i="22"/>
  <c r="B1709" i="22"/>
  <c r="D1707" i="22"/>
  <c r="F1707" i="22"/>
  <c r="E1707" i="22"/>
  <c r="T1709" i="22"/>
  <c r="V1709" i="22"/>
  <c r="Y1709" i="22"/>
  <c r="W1710" i="22"/>
  <c r="S1710" i="22"/>
  <c r="AM1708" i="22"/>
  <c r="AL1708" i="22"/>
  <c r="O1708" i="22"/>
  <c r="N1708" i="22"/>
  <c r="AE1707" i="22"/>
  <c r="AD1707" i="22"/>
  <c r="K1710" i="22"/>
  <c r="L1709" i="22"/>
  <c r="N1709" i="22"/>
  <c r="Q1709" i="22"/>
  <c r="AB1708" i="22"/>
  <c r="AA1709" i="22"/>
  <c r="AG1708" i="22"/>
  <c r="AJ1709" i="22"/>
  <c r="AI1710" i="22"/>
  <c r="AO1709" i="22"/>
  <c r="F1708" i="22"/>
  <c r="E1708" i="22"/>
  <c r="D1708" i="22"/>
  <c r="C1709" i="22"/>
  <c r="H1709" i="22"/>
  <c r="B1710" i="22"/>
  <c r="S1711" i="22"/>
  <c r="T1710" i="22"/>
  <c r="V1710" i="22"/>
  <c r="Y1710" i="22"/>
  <c r="W1711" i="22"/>
  <c r="Q1710" i="22"/>
  <c r="O1711" i="22"/>
  <c r="K1711" i="22"/>
  <c r="L1710" i="22"/>
  <c r="AM1709" i="22"/>
  <c r="AL1709" i="22"/>
  <c r="AE1708" i="22"/>
  <c r="AD1708" i="22"/>
  <c r="AJ1710" i="22"/>
  <c r="AI1711" i="22"/>
  <c r="AO1710" i="22"/>
  <c r="AG1709" i="22"/>
  <c r="AB1709" i="22"/>
  <c r="AA1710" i="22"/>
  <c r="B1711" i="22"/>
  <c r="H1710" i="22"/>
  <c r="C1710" i="22"/>
  <c r="D1709" i="22"/>
  <c r="F1709" i="22"/>
  <c r="E1709" i="22"/>
  <c r="S1712" i="22"/>
  <c r="T1711" i="22"/>
  <c r="V1711" i="22"/>
  <c r="Y1711" i="22"/>
  <c r="W1712" i="22"/>
  <c r="AM1710" i="22"/>
  <c r="AL1710" i="22"/>
  <c r="K1712" i="22"/>
  <c r="L1711" i="22"/>
  <c r="N1711" i="22"/>
  <c r="Q1711" i="22"/>
  <c r="AG1710" i="22"/>
  <c r="AA1711" i="22"/>
  <c r="AB1710" i="22"/>
  <c r="AI1712" i="22"/>
  <c r="AJ1711" i="22"/>
  <c r="AO1711" i="22"/>
  <c r="O1710" i="22"/>
  <c r="N1710" i="22"/>
  <c r="AD1709" i="22"/>
  <c r="AE1709" i="22"/>
  <c r="C1711" i="22"/>
  <c r="H1711" i="22"/>
  <c r="B1712" i="22"/>
  <c r="F1710" i="22"/>
  <c r="D1710" i="22"/>
  <c r="E1710" i="22"/>
  <c r="S1713" i="22"/>
  <c r="Y1712" i="22"/>
  <c r="W1713" i="22"/>
  <c r="T1712" i="22"/>
  <c r="V1712" i="22"/>
  <c r="AM1711" i="22"/>
  <c r="AL1711" i="22"/>
  <c r="AA1712" i="22"/>
  <c r="AG1711" i="22"/>
  <c r="AB1711" i="22"/>
  <c r="L1712" i="22"/>
  <c r="K1713" i="22"/>
  <c r="Q1712" i="22"/>
  <c r="O1713" i="22"/>
  <c r="AE1710" i="22"/>
  <c r="AD1710" i="22"/>
  <c r="AI1713" i="22"/>
  <c r="AJ1712" i="22"/>
  <c r="AO1712" i="22"/>
  <c r="F1711" i="22"/>
  <c r="E1711" i="22"/>
  <c r="D1711" i="22"/>
  <c r="C1712" i="22"/>
  <c r="B1713" i="22"/>
  <c r="H1712" i="22"/>
  <c r="Y1713" i="22"/>
  <c r="W1714" i="22"/>
  <c r="S1714" i="22"/>
  <c r="T1713" i="22"/>
  <c r="V1713" i="22"/>
  <c r="AM1712" i="22"/>
  <c r="AL1712" i="22"/>
  <c r="AB1712" i="22"/>
  <c r="AG1712" i="22"/>
  <c r="AA1713" i="22"/>
  <c r="K1714" i="22"/>
  <c r="Q1713" i="22"/>
  <c r="L1713" i="22"/>
  <c r="N1713" i="22"/>
  <c r="AE1711" i="22"/>
  <c r="AD1711" i="22"/>
  <c r="AJ1713" i="22"/>
  <c r="AI1714" i="22"/>
  <c r="AO1713" i="22"/>
  <c r="O1712" i="22"/>
  <c r="N1712" i="22"/>
  <c r="H1713" i="22"/>
  <c r="B1714" i="22"/>
  <c r="C1713" i="22"/>
  <c r="E1712" i="22"/>
  <c r="F1712" i="22"/>
  <c r="D1712" i="22"/>
  <c r="Y1714" i="22"/>
  <c r="W1715" i="22"/>
  <c r="S1715" i="22"/>
  <c r="T1714" i="22"/>
  <c r="V1714" i="22"/>
  <c r="AJ1714" i="22"/>
  <c r="AI1715" i="22"/>
  <c r="AO1714" i="22"/>
  <c r="AG1713" i="22"/>
  <c r="AA1714" i="22"/>
  <c r="AB1713" i="22"/>
  <c r="AE1712" i="22"/>
  <c r="AD1712" i="22"/>
  <c r="AM1713" i="22"/>
  <c r="AL1713" i="22"/>
  <c r="Q1714" i="22"/>
  <c r="O1715" i="22"/>
  <c r="L1714" i="22"/>
  <c r="K1715" i="22"/>
  <c r="H1714" i="22"/>
  <c r="B1715" i="22"/>
  <c r="C1714" i="22"/>
  <c r="F1713" i="22"/>
  <c r="E1713" i="22"/>
  <c r="D1713" i="22"/>
  <c r="S1716" i="22"/>
  <c r="T1715" i="22"/>
  <c r="V1715" i="22"/>
  <c r="Y1715" i="22"/>
  <c r="W1716" i="22"/>
  <c r="AM1714" i="22"/>
  <c r="AL1714" i="22"/>
  <c r="K1716" i="22"/>
  <c r="Q1715" i="22"/>
  <c r="L1715" i="22"/>
  <c r="N1715" i="22"/>
  <c r="AD1713" i="22"/>
  <c r="AE1713" i="22"/>
  <c r="AI1716" i="22"/>
  <c r="AJ1715" i="22"/>
  <c r="AO1715" i="22"/>
  <c r="O1714" i="22"/>
  <c r="N1714" i="22"/>
  <c r="AB1714" i="22"/>
  <c r="AG1714" i="22"/>
  <c r="AA1715" i="22"/>
  <c r="H1715" i="22"/>
  <c r="B1716" i="22"/>
  <c r="C1715" i="22"/>
  <c r="D1714" i="22"/>
  <c r="F1714" i="22"/>
  <c r="E1714" i="22"/>
  <c r="T1716" i="22"/>
  <c r="V1716" i="22"/>
  <c r="S1717" i="22"/>
  <c r="Y1716" i="22"/>
  <c r="W1717" i="22"/>
  <c r="AD1714" i="22"/>
  <c r="AE1714" i="22"/>
  <c r="AI1717" i="22"/>
  <c r="AJ1716" i="22"/>
  <c r="AO1716" i="22"/>
  <c r="L1716" i="22"/>
  <c r="K1717" i="22"/>
  <c r="Q1716" i="22"/>
  <c r="O1717" i="22"/>
  <c r="AB1715" i="22"/>
  <c r="AG1715" i="22"/>
  <c r="AA1716" i="22"/>
  <c r="AM1715" i="22"/>
  <c r="AL1715" i="22"/>
  <c r="H1716" i="22"/>
  <c r="C1716" i="22"/>
  <c r="B1717" i="22"/>
  <c r="D1715" i="22"/>
  <c r="F1715" i="22"/>
  <c r="E1715" i="22"/>
  <c r="T1717" i="22"/>
  <c r="V1717" i="22"/>
  <c r="Y1717" i="22"/>
  <c r="W1718" i="22"/>
  <c r="S1718" i="22"/>
  <c r="AA1717" i="22"/>
  <c r="AB1716" i="22"/>
  <c r="AG1716" i="22"/>
  <c r="O1716" i="22"/>
  <c r="N1716" i="22"/>
  <c r="K1718" i="22"/>
  <c r="Q1717" i="22"/>
  <c r="L1717" i="22"/>
  <c r="N1717" i="22"/>
  <c r="AJ1717" i="22"/>
  <c r="AI1718" i="22"/>
  <c r="AO1717" i="22"/>
  <c r="AE1715" i="22"/>
  <c r="AD1715" i="22"/>
  <c r="AM1716" i="22"/>
  <c r="AL1716" i="22"/>
  <c r="E1716" i="22"/>
  <c r="D1716" i="22"/>
  <c r="F1716" i="22"/>
  <c r="C1717" i="22"/>
  <c r="H1717" i="22"/>
  <c r="B1718" i="22"/>
  <c r="T1718" i="22"/>
  <c r="V1718" i="22"/>
  <c r="S1719" i="22"/>
  <c r="Y1718" i="22"/>
  <c r="W1719" i="22"/>
  <c r="AD1716" i="22"/>
  <c r="AE1716" i="22"/>
  <c r="AM1717" i="22"/>
  <c r="AL1717" i="22"/>
  <c r="Q1718" i="22"/>
  <c r="O1719" i="22"/>
  <c r="K1719" i="22"/>
  <c r="L1718" i="22"/>
  <c r="AJ1718" i="22"/>
  <c r="AI1719" i="22"/>
  <c r="AO1718" i="22"/>
  <c r="AA1718" i="22"/>
  <c r="AG1717" i="22"/>
  <c r="AB1717" i="22"/>
  <c r="H1718" i="22"/>
  <c r="C1718" i="22"/>
  <c r="B1719" i="22"/>
  <c r="E1717" i="22"/>
  <c r="D1717" i="22"/>
  <c r="F1717" i="22"/>
  <c r="T1719" i="22"/>
  <c r="V1719" i="22"/>
  <c r="S1720" i="22"/>
  <c r="Y1719" i="22"/>
  <c r="W1720" i="22"/>
  <c r="AD1717" i="22"/>
  <c r="AE1717" i="22"/>
  <c r="AI1720" i="22"/>
  <c r="AJ1719" i="22"/>
  <c r="AO1719" i="22"/>
  <c r="O1718" i="22"/>
  <c r="N1718" i="22"/>
  <c r="AM1718" i="22"/>
  <c r="AL1718" i="22"/>
  <c r="AA1719" i="22"/>
  <c r="AG1718" i="22"/>
  <c r="AB1718" i="22"/>
  <c r="K1720" i="22"/>
  <c r="Q1719" i="22"/>
  <c r="L1719" i="22"/>
  <c r="N1719" i="22"/>
  <c r="F1718" i="22"/>
  <c r="E1718" i="22"/>
  <c r="D1718" i="22"/>
  <c r="B1720" i="22"/>
  <c r="H1719" i="22"/>
  <c r="C1719" i="22"/>
  <c r="Y1720" i="22"/>
  <c r="W1721" i="22"/>
  <c r="T1720" i="22"/>
  <c r="V1720" i="22"/>
  <c r="S1721" i="22"/>
  <c r="AB1719" i="22"/>
  <c r="AG1719" i="22"/>
  <c r="AA1720" i="22"/>
  <c r="AD1718" i="22"/>
  <c r="AE1718" i="22"/>
  <c r="L1720" i="22"/>
  <c r="K1721" i="22"/>
  <c r="Q1720" i="22"/>
  <c r="O1721" i="22"/>
  <c r="AI1721" i="22"/>
  <c r="AJ1720" i="22"/>
  <c r="AO1720" i="22"/>
  <c r="AM1719" i="22"/>
  <c r="AL1719" i="22"/>
  <c r="E1719" i="22"/>
  <c r="F1719" i="22"/>
  <c r="D1719" i="22"/>
  <c r="H1720" i="22"/>
  <c r="B1721" i="22"/>
  <c r="C1720" i="22"/>
  <c r="Y1721" i="22"/>
  <c r="W1722" i="22"/>
  <c r="S1722" i="22"/>
  <c r="T1721" i="22"/>
  <c r="V1721" i="22"/>
  <c r="AE1719" i="22"/>
  <c r="AD1719" i="22"/>
  <c r="AJ1721" i="22"/>
  <c r="AI1722" i="22"/>
  <c r="AO1721" i="22"/>
  <c r="K1722" i="22"/>
  <c r="L1721" i="22"/>
  <c r="N1721" i="22"/>
  <c r="Q1721" i="22"/>
  <c r="AG1720" i="22"/>
  <c r="AB1720" i="22"/>
  <c r="AA1721" i="22"/>
  <c r="O1720" i="22"/>
  <c r="N1720" i="22"/>
  <c r="AM1720" i="22"/>
  <c r="AL1720" i="22"/>
  <c r="F1720" i="22"/>
  <c r="D1720" i="22"/>
  <c r="E1720" i="22"/>
  <c r="B1722" i="22"/>
  <c r="H1721" i="22"/>
  <c r="C1721" i="22"/>
  <c r="Y1722" i="22"/>
  <c r="W1723" i="22"/>
  <c r="T1722" i="22"/>
  <c r="V1722" i="22"/>
  <c r="S1723" i="22"/>
  <c r="AA1722" i="22"/>
  <c r="AB1721" i="22"/>
  <c r="AG1721" i="22"/>
  <c r="Q1722" i="22"/>
  <c r="O1723" i="22"/>
  <c r="K1723" i="22"/>
  <c r="L1722" i="22"/>
  <c r="AM1721" i="22"/>
  <c r="AL1721" i="22"/>
  <c r="AD1720" i="22"/>
  <c r="AE1720" i="22"/>
  <c r="AJ1722" i="22"/>
  <c r="AI1723" i="22"/>
  <c r="AO1722" i="22"/>
  <c r="D1721" i="22"/>
  <c r="F1721" i="22"/>
  <c r="E1721" i="22"/>
  <c r="H1722" i="22"/>
  <c r="B1723" i="22"/>
  <c r="C1722" i="22"/>
  <c r="S1724" i="22"/>
  <c r="T1723" i="22"/>
  <c r="V1723" i="22"/>
  <c r="Y1723" i="22"/>
  <c r="W1724" i="22"/>
  <c r="AI1724" i="22"/>
  <c r="AJ1723" i="22"/>
  <c r="AO1723" i="22"/>
  <c r="AE1721" i="22"/>
  <c r="AD1721" i="22"/>
  <c r="AG1722" i="22"/>
  <c r="AB1722" i="22"/>
  <c r="AA1723" i="22"/>
  <c r="K1724" i="22"/>
  <c r="Q1723" i="22"/>
  <c r="L1723" i="22"/>
  <c r="N1723" i="22"/>
  <c r="AM1722" i="22"/>
  <c r="AL1722" i="22"/>
  <c r="O1722" i="22"/>
  <c r="N1722" i="22"/>
  <c r="F1722" i="22"/>
  <c r="D1722" i="22"/>
  <c r="E1722" i="22"/>
  <c r="B1724" i="22"/>
  <c r="H1723" i="22"/>
  <c r="C1723" i="22"/>
  <c r="S1725" i="22"/>
  <c r="Y1724" i="22"/>
  <c r="W1725" i="22"/>
  <c r="T1724" i="22"/>
  <c r="V1724" i="22"/>
  <c r="AE1722" i="22"/>
  <c r="AD1722" i="22"/>
  <c r="AB1723" i="22"/>
  <c r="AG1723" i="22"/>
  <c r="AA1724" i="22"/>
  <c r="AM1723" i="22"/>
  <c r="AL1723" i="22"/>
  <c r="AI1725" i="22"/>
  <c r="AJ1724" i="22"/>
  <c r="AO1724" i="22"/>
  <c r="L1724" i="22"/>
  <c r="K1725" i="22"/>
  <c r="Q1724" i="22"/>
  <c r="O1725" i="22"/>
  <c r="F1723" i="22"/>
  <c r="E1723" i="22"/>
  <c r="D1723" i="22"/>
  <c r="H1724" i="22"/>
  <c r="B1725" i="22"/>
  <c r="C1724" i="22"/>
  <c r="T1725" i="22"/>
  <c r="V1725" i="22"/>
  <c r="Y1725" i="22"/>
  <c r="W1726" i="22"/>
  <c r="S1726" i="22"/>
  <c r="AB1724" i="22"/>
  <c r="AA1725" i="22"/>
  <c r="AG1724" i="22"/>
  <c r="O1724" i="22"/>
  <c r="N1724" i="22"/>
  <c r="K1726" i="22"/>
  <c r="Q1725" i="22"/>
  <c r="L1725" i="22"/>
  <c r="N1725" i="22"/>
  <c r="AJ1725" i="22"/>
  <c r="AI1726" i="22"/>
  <c r="AO1725" i="22"/>
  <c r="AD1723" i="22"/>
  <c r="AE1723" i="22"/>
  <c r="AM1724" i="22"/>
  <c r="AL1724" i="22"/>
  <c r="D1724" i="22"/>
  <c r="F1724" i="22"/>
  <c r="E1724" i="22"/>
  <c r="B1726" i="22"/>
  <c r="C1725" i="22"/>
  <c r="H1725" i="22"/>
  <c r="T1726" i="22"/>
  <c r="V1726" i="22"/>
  <c r="Y1726" i="22"/>
  <c r="W1727" i="22"/>
  <c r="S1727" i="22"/>
  <c r="AE1724" i="22"/>
  <c r="AD1724" i="22"/>
  <c r="AA1726" i="22"/>
  <c r="AG1725" i="22"/>
  <c r="AB1725" i="22"/>
  <c r="Q1726" i="22"/>
  <c r="O1727" i="22"/>
  <c r="K1727" i="22"/>
  <c r="L1726" i="22"/>
  <c r="AJ1726" i="22"/>
  <c r="AI1727" i="22"/>
  <c r="AO1726" i="22"/>
  <c r="AM1725" i="22"/>
  <c r="AL1725" i="22"/>
  <c r="D1725" i="22"/>
  <c r="F1725" i="22"/>
  <c r="E1725" i="22"/>
  <c r="B1727" i="22"/>
  <c r="H1726" i="22"/>
  <c r="C1726" i="22"/>
  <c r="T1727" i="22"/>
  <c r="V1727" i="22"/>
  <c r="Y1727" i="22"/>
  <c r="W1728" i="22"/>
  <c r="S1728" i="22"/>
  <c r="AB1726" i="22"/>
  <c r="AG1726" i="22"/>
  <c r="AA1727" i="22"/>
  <c r="AM1726" i="22"/>
  <c r="AL1726" i="22"/>
  <c r="O1726" i="22"/>
  <c r="N1726" i="22"/>
  <c r="AI1728" i="22"/>
  <c r="AJ1727" i="22"/>
  <c r="AO1727" i="22"/>
  <c r="AD1725" i="22"/>
  <c r="AE1725" i="22"/>
  <c r="K1728" i="22"/>
  <c r="Q1727" i="22"/>
  <c r="L1727" i="22"/>
  <c r="N1727" i="22"/>
  <c r="D1726" i="22"/>
  <c r="F1726" i="22"/>
  <c r="E1726" i="22"/>
  <c r="C1727" i="22"/>
  <c r="H1727" i="22"/>
  <c r="B1728" i="22"/>
  <c r="T1728" i="22"/>
  <c r="V1728" i="22"/>
  <c r="Y1728" i="22"/>
  <c r="W1729" i="22"/>
  <c r="S1729" i="22"/>
  <c r="AI1729" i="22"/>
  <c r="AJ1728" i="22"/>
  <c r="AO1728" i="22"/>
  <c r="AG1727" i="22"/>
  <c r="AB1727" i="22"/>
  <c r="AA1728" i="22"/>
  <c r="AD1726" i="22"/>
  <c r="AE1726" i="22"/>
  <c r="L1728" i="22"/>
  <c r="K1729" i="22"/>
  <c r="Q1728" i="22"/>
  <c r="O1729" i="22"/>
  <c r="AM1727" i="22"/>
  <c r="AL1727" i="22"/>
  <c r="C1728" i="22"/>
  <c r="B1729" i="22"/>
  <c r="H1728" i="22"/>
  <c r="D1727" i="22"/>
  <c r="F1727" i="22"/>
  <c r="E1727" i="22"/>
  <c r="Y1729" i="22"/>
  <c r="W1730" i="22"/>
  <c r="T1729" i="22"/>
  <c r="V1729" i="22"/>
  <c r="S1730" i="22"/>
  <c r="AJ1729" i="22"/>
  <c r="AI1730" i="22"/>
  <c r="AO1729" i="22"/>
  <c r="AM1728" i="22"/>
  <c r="AL1728" i="22"/>
  <c r="O1728" i="22"/>
  <c r="N1728" i="22"/>
  <c r="AE1727" i="22"/>
  <c r="AD1727" i="22"/>
  <c r="K1730" i="22"/>
  <c r="L1729" i="22"/>
  <c r="N1729" i="22"/>
  <c r="Q1729" i="22"/>
  <c r="AA1729" i="22"/>
  <c r="AG1728" i="22"/>
  <c r="AB1728" i="22"/>
  <c r="C1729" i="22"/>
  <c r="H1729" i="22"/>
  <c r="B1730" i="22"/>
  <c r="D1728" i="22"/>
  <c r="E1728" i="22"/>
  <c r="F1728" i="22"/>
  <c r="T1730" i="22"/>
  <c r="V1730" i="22"/>
  <c r="S1731" i="22"/>
  <c r="Y1730" i="22"/>
  <c r="W1731" i="22"/>
  <c r="AJ1730" i="22"/>
  <c r="AI1731" i="22"/>
  <c r="AO1730" i="22"/>
  <c r="AM1729" i="22"/>
  <c r="AL1729" i="22"/>
  <c r="Q1730" i="22"/>
  <c r="O1731" i="22"/>
  <c r="L1730" i="22"/>
  <c r="K1731" i="22"/>
  <c r="AB1729" i="22"/>
  <c r="AA1730" i="22"/>
  <c r="AG1729" i="22"/>
  <c r="AD1728" i="22"/>
  <c r="AE1728" i="22"/>
  <c r="F1729" i="22"/>
  <c r="D1729" i="22"/>
  <c r="E1729" i="22"/>
  <c r="C1730" i="22"/>
  <c r="B1731" i="22"/>
  <c r="H1730" i="22"/>
  <c r="T1731" i="22"/>
  <c r="V1731" i="22"/>
  <c r="S1732" i="22"/>
  <c r="Y1731" i="22"/>
  <c r="W1732" i="22"/>
  <c r="O1730" i="22"/>
  <c r="N1730" i="22"/>
  <c r="AI1732" i="22"/>
  <c r="AJ1731" i="22"/>
  <c r="AO1731" i="22"/>
  <c r="K1732" i="22"/>
  <c r="Q1731" i="22"/>
  <c r="L1731" i="22"/>
  <c r="N1731" i="22"/>
  <c r="AA1731" i="22"/>
  <c r="AG1730" i="22"/>
  <c r="AB1730" i="22"/>
  <c r="AE1729" i="22"/>
  <c r="AD1729" i="22"/>
  <c r="AM1730" i="22"/>
  <c r="AL1730" i="22"/>
  <c r="B1732" i="22"/>
  <c r="H1731" i="22"/>
  <c r="C1731" i="22"/>
  <c r="D1730" i="22"/>
  <c r="F1730" i="22"/>
  <c r="E1730" i="22"/>
  <c r="S1733" i="22"/>
  <c r="Y1732" i="22"/>
  <c r="W1733" i="22"/>
  <c r="T1732" i="22"/>
  <c r="V1732" i="22"/>
  <c r="AI1733" i="22"/>
  <c r="AJ1732" i="22"/>
  <c r="AO1732" i="22"/>
  <c r="AB1731" i="22"/>
  <c r="AG1731" i="22"/>
  <c r="AA1732" i="22"/>
  <c r="AM1731" i="22"/>
  <c r="AL1731" i="22"/>
  <c r="L1732" i="22"/>
  <c r="K1733" i="22"/>
  <c r="Q1732" i="22"/>
  <c r="O1733" i="22"/>
  <c r="AE1730" i="22"/>
  <c r="AD1730" i="22"/>
  <c r="D1731" i="22"/>
  <c r="F1731" i="22"/>
  <c r="E1731" i="22"/>
  <c r="B1733" i="22"/>
  <c r="H1732" i="22"/>
  <c r="C1732" i="22"/>
  <c r="S1734" i="22"/>
  <c r="Y1733" i="22"/>
  <c r="W1734" i="22"/>
  <c r="T1733" i="22"/>
  <c r="V1733" i="22"/>
  <c r="AG1732" i="22"/>
  <c r="AA1733" i="22"/>
  <c r="AB1732" i="22"/>
  <c r="AM1732" i="22"/>
  <c r="AL1732" i="22"/>
  <c r="K1734" i="22"/>
  <c r="Q1733" i="22"/>
  <c r="L1733" i="22"/>
  <c r="N1733" i="22"/>
  <c r="AJ1733" i="22"/>
  <c r="AI1734" i="22"/>
  <c r="AO1733" i="22"/>
  <c r="O1732" i="22"/>
  <c r="N1732" i="22"/>
  <c r="AD1731" i="22"/>
  <c r="AE1731" i="22"/>
  <c r="F1732" i="22"/>
  <c r="D1732" i="22"/>
  <c r="E1732" i="22"/>
  <c r="H1733" i="22"/>
  <c r="B1734" i="22"/>
  <c r="C1733" i="22"/>
  <c r="T1734" i="22"/>
  <c r="V1734" i="22"/>
  <c r="Y1734" i="22"/>
  <c r="W1735" i="22"/>
  <c r="S1735" i="22"/>
  <c r="AD1732" i="22"/>
  <c r="AE1732" i="22"/>
  <c r="AM1733" i="22"/>
  <c r="AL1733" i="22"/>
  <c r="AJ1734" i="22"/>
  <c r="AI1735" i="22"/>
  <c r="AO1734" i="22"/>
  <c r="Q1734" i="22"/>
  <c r="O1735" i="22"/>
  <c r="K1735" i="22"/>
  <c r="L1734" i="22"/>
  <c r="AA1734" i="22"/>
  <c r="AG1733" i="22"/>
  <c r="AB1733" i="22"/>
  <c r="B1735" i="22"/>
  <c r="H1734" i="22"/>
  <c r="C1734" i="22"/>
  <c r="D1733" i="22"/>
  <c r="F1733" i="22"/>
  <c r="E1733" i="22"/>
  <c r="Y1735" i="22"/>
  <c r="W1736" i="22"/>
  <c r="S1736" i="22"/>
  <c r="T1735" i="22"/>
  <c r="V1735" i="22"/>
  <c r="K1736" i="22"/>
  <c r="L1735" i="22"/>
  <c r="N1735" i="22"/>
  <c r="Q1735" i="22"/>
  <c r="AM1734" i="22"/>
  <c r="AL1734" i="22"/>
  <c r="AD1733" i="22"/>
  <c r="AE1733" i="22"/>
  <c r="AI1736" i="22"/>
  <c r="AJ1735" i="22"/>
  <c r="AO1735" i="22"/>
  <c r="O1734" i="22"/>
  <c r="N1734" i="22"/>
  <c r="AB1734" i="22"/>
  <c r="AG1734" i="22"/>
  <c r="AA1735" i="22"/>
  <c r="H1735" i="22"/>
  <c r="C1735" i="22"/>
  <c r="B1736" i="22"/>
  <c r="F1734" i="22"/>
  <c r="E1734" i="22"/>
  <c r="D1734" i="22"/>
  <c r="S1737" i="22"/>
  <c r="T1736" i="22"/>
  <c r="V1736" i="22"/>
  <c r="Y1736" i="22"/>
  <c r="W1737" i="22"/>
  <c r="AA1736" i="22"/>
  <c r="AB1735" i="22"/>
  <c r="AG1735" i="22"/>
  <c r="L1736" i="22"/>
  <c r="K1737" i="22"/>
  <c r="Q1736" i="22"/>
  <c r="O1737" i="22"/>
  <c r="AI1737" i="22"/>
  <c r="AJ1736" i="22"/>
  <c r="AO1736" i="22"/>
  <c r="AE1734" i="22"/>
  <c r="AD1734" i="22"/>
  <c r="AM1735" i="22"/>
  <c r="AL1735" i="22"/>
  <c r="E1735" i="22"/>
  <c r="F1735" i="22"/>
  <c r="D1735" i="22"/>
  <c r="B1737" i="22"/>
  <c r="C1736" i="22"/>
  <c r="H1736" i="22"/>
  <c r="S1738" i="22"/>
  <c r="T1737" i="22"/>
  <c r="V1737" i="22"/>
  <c r="Y1737" i="22"/>
  <c r="W1738" i="22"/>
  <c r="AE1735" i="22"/>
  <c r="AD1735" i="22"/>
  <c r="AA1737" i="22"/>
  <c r="AB1736" i="22"/>
  <c r="AG1736" i="22"/>
  <c r="AJ1737" i="22"/>
  <c r="AI1738" i="22"/>
  <c r="AO1737" i="22"/>
  <c r="K1738" i="22"/>
  <c r="Q1737" i="22"/>
  <c r="L1737" i="22"/>
  <c r="N1737" i="22"/>
  <c r="AM1736" i="22"/>
  <c r="AL1736" i="22"/>
  <c r="O1736" i="22"/>
  <c r="N1736" i="22"/>
  <c r="D1736" i="22"/>
  <c r="F1736" i="22"/>
  <c r="E1736" i="22"/>
  <c r="C1737" i="22"/>
  <c r="H1737" i="22"/>
  <c r="B1738" i="22"/>
  <c r="Y1738" i="22"/>
  <c r="W1739" i="22"/>
  <c r="S1739" i="22"/>
  <c r="T1738" i="22"/>
  <c r="V1738" i="22"/>
  <c r="Q1738" i="22"/>
  <c r="O1739" i="22"/>
  <c r="K1739" i="22"/>
  <c r="L1738" i="22"/>
  <c r="AA1738" i="22"/>
  <c r="AB1737" i="22"/>
  <c r="AG1737" i="22"/>
  <c r="AM1737" i="22"/>
  <c r="AL1737" i="22"/>
  <c r="AE1736" i="22"/>
  <c r="AD1736" i="22"/>
  <c r="AJ1738" i="22"/>
  <c r="AI1739" i="22"/>
  <c r="AO1738" i="22"/>
  <c r="H1738" i="22"/>
  <c r="B1739" i="22"/>
  <c r="C1738" i="22"/>
  <c r="F1737" i="22"/>
  <c r="E1737" i="22"/>
  <c r="D1737" i="22"/>
  <c r="Y1739" i="22"/>
  <c r="W1740" i="22"/>
  <c r="S1740" i="22"/>
  <c r="T1739" i="22"/>
  <c r="V1739" i="22"/>
  <c r="AM1738" i="22"/>
  <c r="AL1738" i="22"/>
  <c r="AI1740" i="22"/>
  <c r="AJ1739" i="22"/>
  <c r="AO1739" i="22"/>
  <c r="O1738" i="22"/>
  <c r="N1738" i="22"/>
  <c r="K1740" i="22"/>
  <c r="Q1739" i="22"/>
  <c r="L1739" i="22"/>
  <c r="N1739" i="22"/>
  <c r="AB1738" i="22"/>
  <c r="AG1738" i="22"/>
  <c r="AA1739" i="22"/>
  <c r="AD1737" i="22"/>
  <c r="AE1737" i="22"/>
  <c r="H1739" i="22"/>
  <c r="B1740" i="22"/>
  <c r="C1739" i="22"/>
  <c r="F1738" i="22"/>
  <c r="D1738" i="22"/>
  <c r="E1738" i="22"/>
  <c r="S1741" i="22"/>
  <c r="T1740" i="22"/>
  <c r="V1740" i="22"/>
  <c r="Y1740" i="22"/>
  <c r="W1741" i="22"/>
  <c r="L1740" i="22"/>
  <c r="K1741" i="22"/>
  <c r="Q1740" i="22"/>
  <c r="O1741" i="22"/>
  <c r="AI1741" i="22"/>
  <c r="AJ1740" i="22"/>
  <c r="AO1740" i="22"/>
  <c r="AE1738" i="22"/>
  <c r="AD1738" i="22"/>
  <c r="AA1740" i="22"/>
  <c r="AG1739" i="22"/>
  <c r="AB1739" i="22"/>
  <c r="AM1739" i="22"/>
  <c r="AL1739" i="22"/>
  <c r="B1741" i="22"/>
  <c r="H1740" i="22"/>
  <c r="C1740" i="22"/>
  <c r="F1739" i="22"/>
  <c r="E1739" i="22"/>
  <c r="D1739" i="22"/>
  <c r="S1742" i="22"/>
  <c r="T1741" i="22"/>
  <c r="V1741" i="22"/>
  <c r="Y1741" i="22"/>
  <c r="W1742" i="22"/>
  <c r="AJ1741" i="22"/>
  <c r="AI1742" i="22"/>
  <c r="AO1741" i="22"/>
  <c r="AB1740" i="22"/>
  <c r="AG1740" i="22"/>
  <c r="AA1741" i="22"/>
  <c r="AM1740" i="22"/>
  <c r="AL1740" i="22"/>
  <c r="O1740" i="22"/>
  <c r="N1740" i="22"/>
  <c r="AD1739" i="22"/>
  <c r="AE1739" i="22"/>
  <c r="K1742" i="22"/>
  <c r="L1741" i="22"/>
  <c r="N1741" i="22"/>
  <c r="Q1741" i="22"/>
  <c r="H1741" i="22"/>
  <c r="B1742" i="22"/>
  <c r="C1741" i="22"/>
  <c r="F1740" i="22"/>
  <c r="E1740" i="22"/>
  <c r="D1740" i="22"/>
  <c r="T1742" i="22"/>
  <c r="V1742" i="22"/>
  <c r="S1743" i="22"/>
  <c r="Y1742" i="22"/>
  <c r="W1743" i="22"/>
  <c r="AJ1742" i="22"/>
  <c r="AI1743" i="22"/>
  <c r="AO1742" i="22"/>
  <c r="Q1742" i="22"/>
  <c r="O1743" i="22"/>
  <c r="K1743" i="22"/>
  <c r="L1742" i="22"/>
  <c r="AD1740" i="22"/>
  <c r="AE1740" i="22"/>
  <c r="AA1742" i="22"/>
  <c r="AB1741" i="22"/>
  <c r="AG1741" i="22"/>
  <c r="AM1741" i="22"/>
  <c r="AL1741" i="22"/>
  <c r="C1742" i="22"/>
  <c r="H1742" i="22"/>
  <c r="B1743" i="22"/>
  <c r="D1741" i="22"/>
  <c r="F1741" i="22"/>
  <c r="E1741" i="22"/>
  <c r="S1744" i="22"/>
  <c r="Y1743" i="22"/>
  <c r="W1744" i="22"/>
  <c r="T1743" i="22"/>
  <c r="V1743" i="22"/>
  <c r="AB1742" i="22"/>
  <c r="AG1742" i="22"/>
  <c r="AA1743" i="22"/>
  <c r="AE1741" i="22"/>
  <c r="AD1741" i="22"/>
  <c r="K1744" i="22"/>
  <c r="Q1743" i="22"/>
  <c r="L1743" i="22"/>
  <c r="N1743" i="22"/>
  <c r="AM1742" i="22"/>
  <c r="AL1742" i="22"/>
  <c r="O1742" i="22"/>
  <c r="N1742" i="22"/>
  <c r="AI1744" i="22"/>
  <c r="AJ1743" i="22"/>
  <c r="AO1743" i="22"/>
  <c r="C1743" i="22"/>
  <c r="H1743" i="22"/>
  <c r="B1744" i="22"/>
  <c r="E1742" i="22"/>
  <c r="D1742" i="22"/>
  <c r="F1742" i="22"/>
  <c r="T1744" i="22"/>
  <c r="V1744" i="22"/>
  <c r="S1745" i="22"/>
  <c r="Y1744" i="22"/>
  <c r="W1745" i="22"/>
  <c r="AA1744" i="22"/>
  <c r="AB1743" i="22"/>
  <c r="AG1743" i="22"/>
  <c r="AI1745" i="22"/>
  <c r="AJ1744" i="22"/>
  <c r="AO1744" i="22"/>
  <c r="AM1743" i="22"/>
  <c r="AL1743" i="22"/>
  <c r="AD1742" i="22"/>
  <c r="AE1742" i="22"/>
  <c r="L1744" i="22"/>
  <c r="K1745" i="22"/>
  <c r="Q1744" i="22"/>
  <c r="O1745" i="22"/>
  <c r="F1743" i="22"/>
  <c r="D1743" i="22"/>
  <c r="E1743" i="22"/>
  <c r="H1744" i="22"/>
  <c r="B1745" i="22"/>
  <c r="C1744" i="22"/>
  <c r="Y1745" i="22"/>
  <c r="W1746" i="22"/>
  <c r="S1746" i="22"/>
  <c r="T1745" i="22"/>
  <c r="V1745" i="22"/>
  <c r="AB1744" i="22"/>
  <c r="AA1745" i="22"/>
  <c r="AG1744" i="22"/>
  <c r="AD1743" i="22"/>
  <c r="AE1743" i="22"/>
  <c r="K1746" i="22"/>
  <c r="Q1745" i="22"/>
  <c r="L1745" i="22"/>
  <c r="N1745" i="22"/>
  <c r="AM1744" i="22"/>
  <c r="AL1744" i="22"/>
  <c r="O1744" i="22"/>
  <c r="N1744" i="22"/>
  <c r="AJ1745" i="22"/>
  <c r="AI1746" i="22"/>
  <c r="AO1745" i="22"/>
  <c r="H1745" i="22"/>
  <c r="B1746" i="22"/>
  <c r="C1745" i="22"/>
  <c r="F1744" i="22"/>
  <c r="D1744" i="22"/>
  <c r="E1744" i="22"/>
  <c r="T1746" i="22"/>
  <c r="V1746" i="22"/>
  <c r="S1747" i="22"/>
  <c r="Y1746" i="22"/>
  <c r="W1747" i="22"/>
  <c r="AM1745" i="22"/>
  <c r="AL1745" i="22"/>
  <c r="AJ1746" i="22"/>
  <c r="AI1747" i="22"/>
  <c r="AO1746" i="22"/>
  <c r="Q1746" i="22"/>
  <c r="O1747" i="22"/>
  <c r="L1746" i="22"/>
  <c r="K1747" i="22"/>
  <c r="AB1745" i="22"/>
  <c r="AA1746" i="22"/>
  <c r="AG1745" i="22"/>
  <c r="AD1744" i="22"/>
  <c r="AE1744" i="22"/>
  <c r="C1746" i="22"/>
  <c r="B1747" i="22"/>
  <c r="H1746" i="22"/>
  <c r="F1745" i="22"/>
  <c r="D1745" i="22"/>
  <c r="E1745" i="22"/>
  <c r="S1748" i="22"/>
  <c r="Y1747" i="22"/>
  <c r="W1748" i="22"/>
  <c r="T1747" i="22"/>
  <c r="V1747" i="22"/>
  <c r="AD1745" i="22"/>
  <c r="AE1745" i="22"/>
  <c r="O1746" i="22"/>
  <c r="N1746" i="22"/>
  <c r="AM1746" i="22"/>
  <c r="AL1746" i="22"/>
  <c r="AB1746" i="22"/>
  <c r="AA1747" i="22"/>
  <c r="AG1746" i="22"/>
  <c r="K1748" i="22"/>
  <c r="L1747" i="22"/>
  <c r="N1747" i="22"/>
  <c r="Q1747" i="22"/>
  <c r="AI1748" i="22"/>
  <c r="AJ1747" i="22"/>
  <c r="AO1747" i="22"/>
  <c r="B1748" i="22"/>
  <c r="C1747" i="22"/>
  <c r="H1747" i="22"/>
  <c r="D1746" i="22"/>
  <c r="F1746" i="22"/>
  <c r="E1746" i="22"/>
  <c r="Y1748" i="22"/>
  <c r="W1749" i="22"/>
  <c r="S1749" i="22"/>
  <c r="T1748" i="22"/>
  <c r="V1748" i="22"/>
  <c r="AD1746" i="22"/>
  <c r="AE1746" i="22"/>
  <c r="AG1747" i="22"/>
  <c r="AA1748" i="22"/>
  <c r="AB1747" i="22"/>
  <c r="AI1749" i="22"/>
  <c r="AJ1748" i="22"/>
  <c r="AO1748" i="22"/>
  <c r="AM1747" i="22"/>
  <c r="AL1747" i="22"/>
  <c r="L1748" i="22"/>
  <c r="K1749" i="22"/>
  <c r="Q1748" i="22"/>
  <c r="O1749" i="22"/>
  <c r="C1748" i="22"/>
  <c r="H1748" i="22"/>
  <c r="B1749" i="22"/>
  <c r="F1747" i="22"/>
  <c r="E1747" i="22"/>
  <c r="D1747" i="22"/>
  <c r="T1749" i="22"/>
  <c r="V1749" i="22"/>
  <c r="S1750" i="22"/>
  <c r="Y1749" i="22"/>
  <c r="W1750" i="22"/>
  <c r="AM1748" i="22"/>
  <c r="AL1748" i="22"/>
  <c r="AA1749" i="22"/>
  <c r="AG1748" i="22"/>
  <c r="AB1748" i="22"/>
  <c r="K1750" i="22"/>
  <c r="Q1749" i="22"/>
  <c r="L1749" i="22"/>
  <c r="N1749" i="22"/>
  <c r="O1748" i="22"/>
  <c r="N1748" i="22"/>
  <c r="AJ1749" i="22"/>
  <c r="AI1750" i="22"/>
  <c r="AO1749" i="22"/>
  <c r="AE1747" i="22"/>
  <c r="AD1747" i="22"/>
  <c r="D1748" i="22"/>
  <c r="F1748" i="22"/>
  <c r="E1748" i="22"/>
  <c r="C1749" i="22"/>
  <c r="H1749" i="22"/>
  <c r="B1750" i="22"/>
  <c r="S1751" i="22"/>
  <c r="T1750" i="22"/>
  <c r="V1750" i="22"/>
  <c r="Y1750" i="22"/>
  <c r="W1751" i="22"/>
  <c r="AM1749" i="22"/>
  <c r="AL1749" i="22"/>
  <c r="AJ1750" i="22"/>
  <c r="AI1751" i="22"/>
  <c r="AO1750" i="22"/>
  <c r="AA1750" i="22"/>
  <c r="AB1749" i="22"/>
  <c r="AG1749" i="22"/>
  <c r="Q1750" i="22"/>
  <c r="O1751" i="22"/>
  <c r="K1751" i="22"/>
  <c r="L1750" i="22"/>
  <c r="AE1748" i="22"/>
  <c r="AD1748" i="22"/>
  <c r="B1751" i="22"/>
  <c r="H1750" i="22"/>
  <c r="C1750" i="22"/>
  <c r="E1749" i="22"/>
  <c r="F1749" i="22"/>
  <c r="D1749" i="22"/>
  <c r="T1751" i="22"/>
  <c r="V1751" i="22"/>
  <c r="S1752" i="22"/>
  <c r="Y1751" i="22"/>
  <c r="W1752" i="22"/>
  <c r="AE1749" i="22"/>
  <c r="AD1749" i="22"/>
  <c r="AM1750" i="22"/>
  <c r="AL1750" i="22"/>
  <c r="K1752" i="22"/>
  <c r="L1751" i="22"/>
  <c r="N1751" i="22"/>
  <c r="Q1751" i="22"/>
  <c r="AI1752" i="22"/>
  <c r="AJ1751" i="22"/>
  <c r="AO1751" i="22"/>
  <c r="AA1751" i="22"/>
  <c r="AB1750" i="22"/>
  <c r="AG1750" i="22"/>
  <c r="O1750" i="22"/>
  <c r="N1750" i="22"/>
  <c r="F1750" i="22"/>
  <c r="E1750" i="22"/>
  <c r="D1750" i="22"/>
  <c r="B1752" i="22"/>
  <c r="H1751" i="22"/>
  <c r="C1751" i="22"/>
  <c r="T1752" i="22"/>
  <c r="V1752" i="22"/>
  <c r="Y1752" i="22"/>
  <c r="W1753" i="22"/>
  <c r="S1753" i="22"/>
  <c r="AI1753" i="22"/>
  <c r="AJ1752" i="22"/>
  <c r="AO1752" i="22"/>
  <c r="AM1751" i="22"/>
  <c r="AL1751" i="22"/>
  <c r="AD1750" i="22"/>
  <c r="AE1750" i="22"/>
  <c r="L1752" i="22"/>
  <c r="K1753" i="22"/>
  <c r="Q1752" i="22"/>
  <c r="O1753" i="22"/>
  <c r="AB1751" i="22"/>
  <c r="AG1751" i="22"/>
  <c r="AA1752" i="22"/>
  <c r="D1751" i="22"/>
  <c r="F1751" i="22"/>
  <c r="E1751" i="22"/>
  <c r="C1752" i="22"/>
  <c r="H1752" i="22"/>
  <c r="B1753" i="22"/>
  <c r="S1754" i="22"/>
  <c r="Y1753" i="22"/>
  <c r="W1754" i="22"/>
  <c r="T1753" i="22"/>
  <c r="V1753" i="22"/>
  <c r="AJ1753" i="22"/>
  <c r="AI1754" i="22"/>
  <c r="AO1753" i="22"/>
  <c r="O1752" i="22"/>
  <c r="N1752" i="22"/>
  <c r="AM1752" i="22"/>
  <c r="AL1752" i="22"/>
  <c r="AD1751" i="22"/>
  <c r="AE1751" i="22"/>
  <c r="AA1753" i="22"/>
  <c r="AB1752" i="22"/>
  <c r="AG1752" i="22"/>
  <c r="K1754" i="22"/>
  <c r="L1753" i="22"/>
  <c r="N1753" i="22"/>
  <c r="Q1753" i="22"/>
  <c r="C1753" i="22"/>
  <c r="B1754" i="22"/>
  <c r="H1753" i="22"/>
  <c r="E1752" i="22"/>
  <c r="F1752" i="22"/>
  <c r="D1752" i="22"/>
  <c r="T1754" i="22"/>
  <c r="V1754" i="22"/>
  <c r="S1755" i="22"/>
  <c r="Y1754" i="22"/>
  <c r="W1755" i="22"/>
  <c r="AA1754" i="22"/>
  <c r="AB1753" i="22"/>
  <c r="AG1753" i="22"/>
  <c r="AJ1754" i="22"/>
  <c r="AI1755" i="22"/>
  <c r="AO1754" i="22"/>
  <c r="AD1752" i="22"/>
  <c r="AE1752" i="22"/>
  <c r="Q1754" i="22"/>
  <c r="O1755" i="22"/>
  <c r="K1755" i="22"/>
  <c r="L1754" i="22"/>
  <c r="AM1753" i="22"/>
  <c r="AL1753" i="22"/>
  <c r="H1754" i="22"/>
  <c r="C1754" i="22"/>
  <c r="B1755" i="22"/>
  <c r="F1753" i="22"/>
  <c r="E1753" i="22"/>
  <c r="D1753" i="22"/>
  <c r="Y1755" i="22"/>
  <c r="W1756" i="22"/>
  <c r="T1755" i="22"/>
  <c r="V1755" i="22"/>
  <c r="S1756" i="22"/>
  <c r="AM1754" i="22"/>
  <c r="AL1754" i="22"/>
  <c r="AI1756" i="22"/>
  <c r="AJ1755" i="22"/>
  <c r="AO1755" i="22"/>
  <c r="AG1754" i="22"/>
  <c r="AA1755" i="22"/>
  <c r="AB1754" i="22"/>
  <c r="K1756" i="22"/>
  <c r="L1755" i="22"/>
  <c r="N1755" i="22"/>
  <c r="Q1755" i="22"/>
  <c r="O1754" i="22"/>
  <c r="N1754" i="22"/>
  <c r="AD1753" i="22"/>
  <c r="AE1753" i="22"/>
  <c r="F1754" i="22"/>
  <c r="D1754" i="22"/>
  <c r="E1754" i="22"/>
  <c r="C1755" i="22"/>
  <c r="H1755" i="22"/>
  <c r="B1756" i="22"/>
  <c r="Y1756" i="22"/>
  <c r="W1757" i="22"/>
  <c r="T1756" i="22"/>
  <c r="V1756" i="22"/>
  <c r="S1757" i="22"/>
  <c r="AE1754" i="22"/>
  <c r="AD1754" i="22"/>
  <c r="L1756" i="22"/>
  <c r="K1757" i="22"/>
  <c r="Q1756" i="22"/>
  <c r="O1757" i="22"/>
  <c r="AM1755" i="22"/>
  <c r="AL1755" i="22"/>
  <c r="AA1756" i="22"/>
  <c r="AG1755" i="22"/>
  <c r="AB1755" i="22"/>
  <c r="AI1757" i="22"/>
  <c r="AJ1756" i="22"/>
  <c r="AO1756" i="22"/>
  <c r="H1756" i="22"/>
  <c r="C1756" i="22"/>
  <c r="B1757" i="22"/>
  <c r="D1755" i="22"/>
  <c r="E1755" i="22"/>
  <c r="F1755" i="22"/>
  <c r="Y1757" i="22"/>
  <c r="W1758" i="22"/>
  <c r="T1757" i="22"/>
  <c r="V1757" i="22"/>
  <c r="S1758" i="22"/>
  <c r="AD1755" i="22"/>
  <c r="AE1755" i="22"/>
  <c r="AJ1757" i="22"/>
  <c r="AI1758" i="22"/>
  <c r="AO1757" i="22"/>
  <c r="AM1756" i="22"/>
  <c r="AL1756" i="22"/>
  <c r="AB1756" i="22"/>
  <c r="AG1756" i="22"/>
  <c r="AA1757" i="22"/>
  <c r="O1756" i="22"/>
  <c r="N1756" i="22"/>
  <c r="K1758" i="22"/>
  <c r="L1757" i="22"/>
  <c r="N1757" i="22"/>
  <c r="Q1757" i="22"/>
  <c r="F1756" i="22"/>
  <c r="E1756" i="22"/>
  <c r="D1756" i="22"/>
  <c r="B1758" i="22"/>
  <c r="H1757" i="22"/>
  <c r="C1757" i="22"/>
  <c r="T1758" i="22"/>
  <c r="V1758" i="22"/>
  <c r="S1759" i="22"/>
  <c r="Y1758" i="22"/>
  <c r="W1759" i="22"/>
  <c r="AM1757" i="22"/>
  <c r="AL1757" i="22"/>
  <c r="AB1757" i="22"/>
  <c r="AG1757" i="22"/>
  <c r="AA1758" i="22"/>
  <c r="AE1756" i="22"/>
  <c r="AD1756" i="22"/>
  <c r="AJ1758" i="22"/>
  <c r="AI1759" i="22"/>
  <c r="AO1758" i="22"/>
  <c r="Q1758" i="22"/>
  <c r="O1759" i="22"/>
  <c r="K1759" i="22"/>
  <c r="L1758" i="22"/>
  <c r="F1757" i="22"/>
  <c r="E1757" i="22"/>
  <c r="D1757" i="22"/>
  <c r="B1759" i="22"/>
  <c r="C1758" i="22"/>
  <c r="H1758" i="22"/>
  <c r="T1759" i="22"/>
  <c r="V1759" i="22"/>
  <c r="S1760" i="22"/>
  <c r="Y1759" i="22"/>
  <c r="W1760" i="22"/>
  <c r="AA1759" i="22"/>
  <c r="AG1758" i="22"/>
  <c r="AB1758" i="22"/>
  <c r="K1760" i="22"/>
  <c r="Q1759" i="22"/>
  <c r="L1759" i="22"/>
  <c r="N1759" i="22"/>
  <c r="O1758" i="22"/>
  <c r="N1758" i="22"/>
  <c r="AM1758" i="22"/>
  <c r="AL1758" i="22"/>
  <c r="AD1757" i="22"/>
  <c r="AE1757" i="22"/>
  <c r="AI1760" i="22"/>
  <c r="AJ1759" i="22"/>
  <c r="AO1759" i="22"/>
  <c r="D1758" i="22"/>
  <c r="E1758" i="22"/>
  <c r="F1758" i="22"/>
  <c r="B1760" i="22"/>
  <c r="H1759" i="22"/>
  <c r="C1759" i="22"/>
  <c r="S1761" i="22"/>
  <c r="T1760" i="22"/>
  <c r="V1760" i="22"/>
  <c r="Y1760" i="22"/>
  <c r="W1761" i="22"/>
  <c r="AA1760" i="22"/>
  <c r="AG1759" i="22"/>
  <c r="AB1759" i="22"/>
  <c r="AI1761" i="22"/>
  <c r="AJ1760" i="22"/>
  <c r="AO1760" i="22"/>
  <c r="AM1759" i="22"/>
  <c r="AL1759" i="22"/>
  <c r="AD1758" i="22"/>
  <c r="AE1758" i="22"/>
  <c r="L1760" i="22"/>
  <c r="K1761" i="22"/>
  <c r="Q1760" i="22"/>
  <c r="O1761" i="22"/>
  <c r="E1759" i="22"/>
  <c r="F1759" i="22"/>
  <c r="D1759" i="22"/>
  <c r="C1760" i="22"/>
  <c r="B1761" i="22"/>
  <c r="H1760" i="22"/>
  <c r="T1761" i="22"/>
  <c r="V1761" i="22"/>
  <c r="S1762" i="22"/>
  <c r="Y1761" i="22"/>
  <c r="W1762" i="22"/>
  <c r="K1762" i="22"/>
  <c r="Q1761" i="22"/>
  <c r="L1761" i="22"/>
  <c r="N1761" i="22"/>
  <c r="AM1760" i="22"/>
  <c r="AL1760" i="22"/>
  <c r="AB1760" i="22"/>
  <c r="AG1760" i="22"/>
  <c r="AA1761" i="22"/>
  <c r="AE1759" i="22"/>
  <c r="AD1759" i="22"/>
  <c r="O1760" i="22"/>
  <c r="N1760" i="22"/>
  <c r="AJ1761" i="22"/>
  <c r="AI1762" i="22"/>
  <c r="AO1761" i="22"/>
  <c r="B1762" i="22"/>
  <c r="H1761" i="22"/>
  <c r="C1761" i="22"/>
  <c r="E1760" i="22"/>
  <c r="D1760" i="22"/>
  <c r="F1760" i="22"/>
  <c r="T1762" i="22"/>
  <c r="V1762" i="22"/>
  <c r="S1763" i="22"/>
  <c r="Y1762" i="22"/>
  <c r="W1763" i="22"/>
  <c r="AD1760" i="22"/>
  <c r="AE1760" i="22"/>
  <c r="Q1762" i="22"/>
  <c r="O1763" i="22"/>
  <c r="L1762" i="22"/>
  <c r="K1763" i="22"/>
  <c r="AM1761" i="22"/>
  <c r="AL1761" i="22"/>
  <c r="AJ1762" i="22"/>
  <c r="AI1763" i="22"/>
  <c r="AO1762" i="22"/>
  <c r="AA1762" i="22"/>
  <c r="AG1761" i="22"/>
  <c r="AB1761" i="22"/>
  <c r="F1761" i="22"/>
  <c r="E1761" i="22"/>
  <c r="D1761" i="22"/>
  <c r="C1762" i="22"/>
  <c r="B1763" i="22"/>
  <c r="H1762" i="22"/>
  <c r="Y1763" i="22"/>
  <c r="W1764" i="22"/>
  <c r="T1763" i="22"/>
  <c r="V1763" i="22"/>
  <c r="S1764" i="22"/>
  <c r="K1764" i="22"/>
  <c r="L1763" i="22"/>
  <c r="N1763" i="22"/>
  <c r="Q1763" i="22"/>
  <c r="AM1762" i="22"/>
  <c r="AL1762" i="22"/>
  <c r="AB1762" i="22"/>
  <c r="AG1762" i="22"/>
  <c r="AA1763" i="22"/>
  <c r="AD1761" i="22"/>
  <c r="AE1761" i="22"/>
  <c r="AI1764" i="22"/>
  <c r="AJ1763" i="22"/>
  <c r="AO1763" i="22"/>
  <c r="O1762" i="22"/>
  <c r="N1762" i="22"/>
  <c r="B1764" i="22"/>
  <c r="C1763" i="22"/>
  <c r="H1763" i="22"/>
  <c r="D1762" i="22"/>
  <c r="E1762" i="22"/>
  <c r="F1762" i="22"/>
  <c r="T1764" i="22"/>
  <c r="V1764" i="22"/>
  <c r="Y1764" i="22"/>
  <c r="W1765" i="22"/>
  <c r="S1765" i="22"/>
  <c r="AG1763" i="22"/>
  <c r="AA1764" i="22"/>
  <c r="AB1763" i="22"/>
  <c r="AM1763" i="22"/>
  <c r="AL1763" i="22"/>
  <c r="AI1765" i="22"/>
  <c r="AJ1764" i="22"/>
  <c r="AO1764" i="22"/>
  <c r="L1764" i="22"/>
  <c r="K1765" i="22"/>
  <c r="Q1764" i="22"/>
  <c r="O1765" i="22"/>
  <c r="AE1762" i="22"/>
  <c r="AD1762" i="22"/>
  <c r="F1763" i="22"/>
  <c r="D1763" i="22"/>
  <c r="E1763" i="22"/>
  <c r="B1765" i="22"/>
  <c r="C1764" i="22"/>
  <c r="H1764" i="22"/>
  <c r="S1766" i="22"/>
  <c r="Y1765" i="22"/>
  <c r="W1766" i="22"/>
  <c r="T1765" i="22"/>
  <c r="V1765" i="22"/>
  <c r="AM1764" i="22"/>
  <c r="AL1764" i="22"/>
  <c r="AG1764" i="22"/>
  <c r="AB1764" i="22"/>
  <c r="AA1765" i="22"/>
  <c r="O1764" i="22"/>
  <c r="N1764" i="22"/>
  <c r="AD1763" i="22"/>
  <c r="AE1763" i="22"/>
  <c r="K1766" i="22"/>
  <c r="Q1765" i="22"/>
  <c r="L1765" i="22"/>
  <c r="N1765" i="22"/>
  <c r="AJ1765" i="22"/>
  <c r="AI1766" i="22"/>
  <c r="AO1765" i="22"/>
  <c r="D1764" i="22"/>
  <c r="E1764" i="22"/>
  <c r="F1764" i="22"/>
  <c r="C1765" i="22"/>
  <c r="H1765" i="22"/>
  <c r="B1766" i="22"/>
  <c r="S1767" i="22"/>
  <c r="T1766" i="22"/>
  <c r="V1766" i="22"/>
  <c r="Y1766" i="22"/>
  <c r="W1767" i="22"/>
  <c r="AM1765" i="22"/>
  <c r="AL1765" i="22"/>
  <c r="AD1764" i="22"/>
  <c r="AE1764" i="22"/>
  <c r="AJ1766" i="22"/>
  <c r="AI1767" i="22"/>
  <c r="AO1766" i="22"/>
  <c r="Q1766" i="22"/>
  <c r="O1767" i="22"/>
  <c r="K1767" i="22"/>
  <c r="L1766" i="22"/>
  <c r="AG1765" i="22"/>
  <c r="AA1766" i="22"/>
  <c r="AB1765" i="22"/>
  <c r="B1767" i="22"/>
  <c r="C1766" i="22"/>
  <c r="H1766" i="22"/>
  <c r="E1765" i="22"/>
  <c r="F1765" i="22"/>
  <c r="D1765" i="22"/>
  <c r="S1768" i="22"/>
  <c r="T1767" i="22"/>
  <c r="V1767" i="22"/>
  <c r="Y1767" i="22"/>
  <c r="W1768" i="22"/>
  <c r="AG1766" i="22"/>
  <c r="AA1767" i="22"/>
  <c r="AB1766" i="22"/>
  <c r="AE1765" i="22"/>
  <c r="AD1765" i="22"/>
  <c r="K1768" i="22"/>
  <c r="L1767" i="22"/>
  <c r="N1767" i="22"/>
  <c r="Q1767" i="22"/>
  <c r="AM1766" i="22"/>
  <c r="AL1766" i="22"/>
  <c r="O1766" i="22"/>
  <c r="N1766" i="22"/>
  <c r="AI1768" i="22"/>
  <c r="AJ1767" i="22"/>
  <c r="AO1767" i="22"/>
  <c r="D1766" i="22"/>
  <c r="E1766" i="22"/>
  <c r="F1766" i="22"/>
  <c r="C1767" i="22"/>
  <c r="B1768" i="22"/>
  <c r="H1767" i="22"/>
  <c r="Y1768" i="22"/>
  <c r="W1769" i="22"/>
  <c r="T1768" i="22"/>
  <c r="V1768" i="22"/>
  <c r="S1769" i="22"/>
  <c r="L1768" i="22"/>
  <c r="K1769" i="22"/>
  <c r="Q1768" i="22"/>
  <c r="O1769" i="22"/>
  <c r="AD1766" i="22"/>
  <c r="AE1766" i="22"/>
  <c r="AA1768" i="22"/>
  <c r="AG1767" i="22"/>
  <c r="AB1767" i="22"/>
  <c r="AI1769" i="22"/>
  <c r="AJ1768" i="22"/>
  <c r="AO1768" i="22"/>
  <c r="AM1767" i="22"/>
  <c r="AL1767" i="22"/>
  <c r="H1768" i="22"/>
  <c r="C1768" i="22"/>
  <c r="B1769" i="22"/>
  <c r="F1767" i="22"/>
  <c r="D1767" i="22"/>
  <c r="E1767" i="22"/>
  <c r="Y1769" i="22"/>
  <c r="W1770" i="22"/>
  <c r="T1769" i="22"/>
  <c r="V1769" i="22"/>
  <c r="S1770" i="22"/>
  <c r="O1768" i="22"/>
  <c r="N1768" i="22"/>
  <c r="AA1769" i="22"/>
  <c r="AG1768" i="22"/>
  <c r="AB1768" i="22"/>
  <c r="K1770" i="22"/>
  <c r="L1769" i="22"/>
  <c r="N1769" i="22"/>
  <c r="Q1769" i="22"/>
  <c r="AM1768" i="22"/>
  <c r="AL1768" i="22"/>
  <c r="AJ1769" i="22"/>
  <c r="AI1770" i="22"/>
  <c r="AO1769" i="22"/>
  <c r="AE1767" i="22"/>
  <c r="AD1767" i="22"/>
  <c r="E1768" i="22"/>
  <c r="D1768" i="22"/>
  <c r="F1768" i="22"/>
  <c r="C1769" i="22"/>
  <c r="B1770" i="22"/>
  <c r="H1769" i="22"/>
  <c r="T1770" i="22"/>
  <c r="V1770" i="22"/>
  <c r="Y1770" i="22"/>
  <c r="W1771" i="22"/>
  <c r="S1771" i="22"/>
  <c r="AM1769" i="22"/>
  <c r="AL1769" i="22"/>
  <c r="AJ1770" i="22"/>
  <c r="AI1771" i="22"/>
  <c r="AO1770" i="22"/>
  <c r="AG1769" i="22"/>
  <c r="AA1770" i="22"/>
  <c r="AB1769" i="22"/>
  <c r="Q1770" i="22"/>
  <c r="O1771" i="22"/>
  <c r="K1771" i="22"/>
  <c r="L1770" i="22"/>
  <c r="AD1768" i="22"/>
  <c r="AE1768" i="22"/>
  <c r="B1771" i="22"/>
  <c r="C1770" i="22"/>
  <c r="H1770" i="22"/>
  <c r="D1769" i="22"/>
  <c r="E1769" i="22"/>
  <c r="F1769" i="22"/>
  <c r="T1771" i="22"/>
  <c r="V1771" i="22"/>
  <c r="S1772" i="22"/>
  <c r="Y1771" i="22"/>
  <c r="W1772" i="22"/>
  <c r="O1770" i="22"/>
  <c r="N1770" i="22"/>
  <c r="AB1770" i="22"/>
  <c r="AG1770" i="22"/>
  <c r="AA1771" i="22"/>
  <c r="AM1770" i="22"/>
  <c r="AL1770" i="22"/>
  <c r="K1772" i="22"/>
  <c r="L1771" i="22"/>
  <c r="N1771" i="22"/>
  <c r="Q1771" i="22"/>
  <c r="AD1769" i="22"/>
  <c r="AE1769" i="22"/>
  <c r="AI1772" i="22"/>
  <c r="AJ1771" i="22"/>
  <c r="AO1771" i="22"/>
  <c r="E1770" i="22"/>
  <c r="F1770" i="22"/>
  <c r="D1770" i="22"/>
  <c r="H1771" i="22"/>
  <c r="B1772" i="22"/>
  <c r="C1771" i="22"/>
  <c r="T1772" i="22"/>
  <c r="V1772" i="22"/>
  <c r="S1773" i="22"/>
  <c r="Y1772" i="22"/>
  <c r="W1773" i="22"/>
  <c r="AD1770" i="22"/>
  <c r="AE1770" i="22"/>
  <c r="AI1773" i="22"/>
  <c r="AJ1772" i="22"/>
  <c r="AO1772" i="22"/>
  <c r="L1772" i="22"/>
  <c r="K1773" i="22"/>
  <c r="Q1772" i="22"/>
  <c r="O1773" i="22"/>
  <c r="AM1771" i="22"/>
  <c r="AL1771" i="22"/>
  <c r="AG1771" i="22"/>
  <c r="AB1771" i="22"/>
  <c r="AA1772" i="22"/>
  <c r="E1771" i="22"/>
  <c r="D1771" i="22"/>
  <c r="F1771" i="22"/>
  <c r="B1773" i="22"/>
  <c r="C1772" i="22"/>
  <c r="H1772" i="22"/>
  <c r="S1774" i="22"/>
  <c r="Y1773" i="22"/>
  <c r="W1774" i="22"/>
  <c r="T1773" i="22"/>
  <c r="V1773" i="22"/>
  <c r="K1774" i="22"/>
  <c r="L1773" i="22"/>
  <c r="N1773" i="22"/>
  <c r="Q1773" i="22"/>
  <c r="AJ1773" i="22"/>
  <c r="AI1774" i="22"/>
  <c r="AO1773" i="22"/>
  <c r="AE1771" i="22"/>
  <c r="AD1771" i="22"/>
  <c r="AM1772" i="22"/>
  <c r="AL1772" i="22"/>
  <c r="AB1772" i="22"/>
  <c r="AA1773" i="22"/>
  <c r="AG1772" i="22"/>
  <c r="O1772" i="22"/>
  <c r="N1772" i="22"/>
  <c r="F1772" i="22"/>
  <c r="E1772" i="22"/>
  <c r="D1772" i="22"/>
  <c r="H1773" i="22"/>
  <c r="C1773" i="22"/>
  <c r="B1774" i="22"/>
  <c r="T1774" i="22"/>
  <c r="V1774" i="22"/>
  <c r="Y1774" i="22"/>
  <c r="W1775" i="22"/>
  <c r="S1775" i="22"/>
  <c r="Q1774" i="22"/>
  <c r="O1775" i="22"/>
  <c r="K1775" i="22"/>
  <c r="L1774" i="22"/>
  <c r="AJ1774" i="22"/>
  <c r="AI1775" i="22"/>
  <c r="AO1774" i="22"/>
  <c r="AA1774" i="22"/>
  <c r="AB1773" i="22"/>
  <c r="AG1773" i="22"/>
  <c r="AD1772" i="22"/>
  <c r="AE1772" i="22"/>
  <c r="AM1773" i="22"/>
  <c r="AL1773" i="22"/>
  <c r="E1773" i="22"/>
  <c r="D1773" i="22"/>
  <c r="F1773" i="22"/>
  <c r="C1774" i="22"/>
  <c r="B1775" i="22"/>
  <c r="H1774" i="22"/>
  <c r="T1775" i="22"/>
  <c r="V1775" i="22"/>
  <c r="S1776" i="22"/>
  <c r="Y1775" i="22"/>
  <c r="W1776" i="22"/>
  <c r="AG1774" i="22"/>
  <c r="AA1775" i="22"/>
  <c r="AB1774" i="22"/>
  <c r="AE1773" i="22"/>
  <c r="AD1773" i="22"/>
  <c r="AM1774" i="22"/>
  <c r="AL1774" i="22"/>
  <c r="O1774" i="22"/>
  <c r="N1774" i="22"/>
  <c r="AI1776" i="22"/>
  <c r="AJ1775" i="22"/>
  <c r="AO1775" i="22"/>
  <c r="K1776" i="22"/>
  <c r="Q1775" i="22"/>
  <c r="L1775" i="22"/>
  <c r="N1775" i="22"/>
  <c r="B1776" i="22"/>
  <c r="C1775" i="22"/>
  <c r="H1775" i="22"/>
  <c r="D1774" i="22"/>
  <c r="F1774" i="22"/>
  <c r="E1774" i="22"/>
  <c r="Y1776" i="22"/>
  <c r="W1777" i="22"/>
  <c r="S1777" i="22"/>
  <c r="T1776" i="22"/>
  <c r="V1776" i="22"/>
  <c r="AA1776" i="22"/>
  <c r="AB1775" i="22"/>
  <c r="AG1775" i="22"/>
  <c r="L1776" i="22"/>
  <c r="K1777" i="22"/>
  <c r="Q1776" i="22"/>
  <c r="O1777" i="22"/>
  <c r="AD1774" i="22"/>
  <c r="AE1774" i="22"/>
  <c r="AM1775" i="22"/>
  <c r="AL1775" i="22"/>
  <c r="AI1777" i="22"/>
  <c r="AJ1776" i="22"/>
  <c r="AO1776" i="22"/>
  <c r="E1775" i="22"/>
  <c r="D1775" i="22"/>
  <c r="F1775" i="22"/>
  <c r="C1776" i="22"/>
  <c r="H1776" i="22"/>
  <c r="B1777" i="22"/>
  <c r="Y1777" i="22"/>
  <c r="W1778" i="22"/>
  <c r="T1777" i="22"/>
  <c r="V1777" i="22"/>
  <c r="S1778" i="22"/>
  <c r="AM1776" i="22"/>
  <c r="AL1776" i="22"/>
  <c r="O1776" i="22"/>
  <c r="N1776" i="22"/>
  <c r="AE1775" i="22"/>
  <c r="AD1775" i="22"/>
  <c r="AJ1777" i="22"/>
  <c r="AI1778" i="22"/>
  <c r="AO1777" i="22"/>
  <c r="K1778" i="22"/>
  <c r="Q1777" i="22"/>
  <c r="L1777" i="22"/>
  <c r="N1777" i="22"/>
  <c r="AA1777" i="22"/>
  <c r="AB1776" i="22"/>
  <c r="AG1776" i="22"/>
  <c r="B1778" i="22"/>
  <c r="H1777" i="22"/>
  <c r="C1777" i="22"/>
  <c r="D1776" i="22"/>
  <c r="E1776" i="22"/>
  <c r="F1776" i="22"/>
  <c r="Y1778" i="22"/>
  <c r="W1779" i="22"/>
  <c r="T1778" i="22"/>
  <c r="V1778" i="22"/>
  <c r="S1779" i="22"/>
  <c r="AJ1778" i="22"/>
  <c r="AI1779" i="22"/>
  <c r="AO1778" i="22"/>
  <c r="AA1778" i="22"/>
  <c r="AG1777" i="22"/>
  <c r="AB1777" i="22"/>
  <c r="AE1776" i="22"/>
  <c r="AD1776" i="22"/>
  <c r="Q1778" i="22"/>
  <c r="O1779" i="22"/>
  <c r="L1778" i="22"/>
  <c r="K1779" i="22"/>
  <c r="AM1777" i="22"/>
  <c r="AL1777" i="22"/>
  <c r="B1779" i="22"/>
  <c r="C1778" i="22"/>
  <c r="H1778" i="22"/>
  <c r="E1777" i="22"/>
  <c r="D1777" i="22"/>
  <c r="F1777" i="22"/>
  <c r="T1779" i="22"/>
  <c r="V1779" i="22"/>
  <c r="Y1779" i="22"/>
  <c r="W1780" i="22"/>
  <c r="S1780" i="22"/>
  <c r="K1780" i="22"/>
  <c r="L1779" i="22"/>
  <c r="N1779" i="22"/>
  <c r="Q1779" i="22"/>
  <c r="AI1780" i="22"/>
  <c r="AJ1779" i="22"/>
  <c r="AO1779" i="22"/>
  <c r="AE1777" i="22"/>
  <c r="AD1777" i="22"/>
  <c r="AB1778" i="22"/>
  <c r="AG1778" i="22"/>
  <c r="AA1779" i="22"/>
  <c r="O1778" i="22"/>
  <c r="N1778" i="22"/>
  <c r="AM1778" i="22"/>
  <c r="AL1778" i="22"/>
  <c r="D1778" i="22"/>
  <c r="E1778" i="22"/>
  <c r="F1778" i="22"/>
  <c r="H1779" i="22"/>
  <c r="C1779" i="22"/>
  <c r="B1780" i="22"/>
  <c r="Y1780" i="22"/>
  <c r="W1781" i="22"/>
  <c r="T1780" i="22"/>
  <c r="V1780" i="22"/>
  <c r="S1781" i="22"/>
  <c r="AE1778" i="22"/>
  <c r="AD1778" i="22"/>
  <c r="AI1781" i="22"/>
  <c r="AJ1780" i="22"/>
  <c r="AO1780" i="22"/>
  <c r="AA1780" i="22"/>
  <c r="AG1779" i="22"/>
  <c r="AB1779" i="22"/>
  <c r="AM1779" i="22"/>
  <c r="AL1779" i="22"/>
  <c r="L1780" i="22"/>
  <c r="K1781" i="22"/>
  <c r="Q1780" i="22"/>
  <c r="O1781" i="22"/>
  <c r="B1781" i="22"/>
  <c r="C1780" i="22"/>
  <c r="H1780" i="22"/>
  <c r="E1779" i="22"/>
  <c r="D1779" i="22"/>
  <c r="F1779" i="22"/>
  <c r="T1781" i="22"/>
  <c r="V1781" i="22"/>
  <c r="S1782" i="22"/>
  <c r="Y1781" i="22"/>
  <c r="W1782" i="22"/>
  <c r="AE1779" i="22"/>
  <c r="AD1779" i="22"/>
  <c r="AM1780" i="22"/>
  <c r="AL1780" i="22"/>
  <c r="K1782" i="22"/>
  <c r="L1781" i="22"/>
  <c r="N1781" i="22"/>
  <c r="Q1781" i="22"/>
  <c r="AJ1781" i="22"/>
  <c r="AI1782" i="22"/>
  <c r="AO1781" i="22"/>
  <c r="O1780" i="22"/>
  <c r="N1780" i="22"/>
  <c r="AB1780" i="22"/>
  <c r="AA1781" i="22"/>
  <c r="AG1780" i="22"/>
  <c r="C1781" i="22"/>
  <c r="H1781" i="22"/>
  <c r="B1782" i="22"/>
  <c r="E1780" i="22"/>
  <c r="D1780" i="22"/>
  <c r="F1780" i="22"/>
  <c r="S1783" i="22"/>
  <c r="Y1782" i="22"/>
  <c r="W1783" i="22"/>
  <c r="T1782" i="22"/>
  <c r="V1782" i="22"/>
  <c r="AM1781" i="22"/>
  <c r="AL1781" i="22"/>
  <c r="AD1780" i="22"/>
  <c r="AE1780" i="22"/>
  <c r="AJ1782" i="22"/>
  <c r="AI1783" i="22"/>
  <c r="AO1782" i="22"/>
  <c r="AG1781" i="22"/>
  <c r="AA1782" i="22"/>
  <c r="AB1781" i="22"/>
  <c r="Q1782" i="22"/>
  <c r="O1783" i="22"/>
  <c r="K1783" i="22"/>
  <c r="L1782" i="22"/>
  <c r="D1781" i="22"/>
  <c r="F1781" i="22"/>
  <c r="E1781" i="22"/>
  <c r="C1782" i="22"/>
  <c r="H1782" i="22"/>
  <c r="B1783" i="22"/>
  <c r="S1784" i="22"/>
  <c r="Y1783" i="22"/>
  <c r="W1784" i="22"/>
  <c r="T1783" i="22"/>
  <c r="V1783" i="22"/>
  <c r="AI1784" i="22"/>
  <c r="AJ1783" i="22"/>
  <c r="AO1783" i="22"/>
  <c r="O1782" i="22"/>
  <c r="N1782" i="22"/>
  <c r="AA1783" i="22"/>
  <c r="AB1782" i="22"/>
  <c r="AG1782" i="22"/>
  <c r="K1784" i="22"/>
  <c r="L1783" i="22"/>
  <c r="N1783" i="22"/>
  <c r="Q1783" i="22"/>
  <c r="AE1781" i="22"/>
  <c r="AD1781" i="22"/>
  <c r="AM1782" i="22"/>
  <c r="AL1782" i="22"/>
  <c r="H1783" i="22"/>
  <c r="C1783" i="22"/>
  <c r="B1784" i="22"/>
  <c r="D1782" i="22"/>
  <c r="E1782" i="22"/>
  <c r="F1782" i="22"/>
  <c r="T1784" i="22"/>
  <c r="V1784" i="22"/>
  <c r="Y1784" i="22"/>
  <c r="W1785" i="22"/>
  <c r="S1785" i="22"/>
  <c r="AG1783" i="22"/>
  <c r="AA1784" i="22"/>
  <c r="AB1783" i="22"/>
  <c r="AE1782" i="22"/>
  <c r="AD1782" i="22"/>
  <c r="AM1783" i="22"/>
  <c r="AL1783" i="22"/>
  <c r="AI1785" i="22"/>
  <c r="AJ1784" i="22"/>
  <c r="AO1784" i="22"/>
  <c r="L1784" i="22"/>
  <c r="K1785" i="22"/>
  <c r="Q1784" i="22"/>
  <c r="O1785" i="22"/>
  <c r="D1783" i="22"/>
  <c r="F1783" i="22"/>
  <c r="E1783" i="22"/>
  <c r="B1785" i="22"/>
  <c r="H1784" i="22"/>
  <c r="C1784" i="22"/>
  <c r="Y1785" i="22"/>
  <c r="W1786" i="22"/>
  <c r="S1786" i="22"/>
  <c r="T1785" i="22"/>
  <c r="V1785" i="22"/>
  <c r="AM1784" i="22"/>
  <c r="AL1784" i="22"/>
  <c r="AA1785" i="22"/>
  <c r="AB1784" i="22"/>
  <c r="AG1784" i="22"/>
  <c r="O1784" i="22"/>
  <c r="N1784" i="22"/>
  <c r="AE1783" i="22"/>
  <c r="AD1783" i="22"/>
  <c r="K1786" i="22"/>
  <c r="Q1785" i="22"/>
  <c r="L1785" i="22"/>
  <c r="N1785" i="22"/>
  <c r="AJ1785" i="22"/>
  <c r="AI1786" i="22"/>
  <c r="AO1785" i="22"/>
  <c r="E1784" i="22"/>
  <c r="D1784" i="22"/>
  <c r="F1784" i="22"/>
  <c r="B1786" i="22"/>
  <c r="H1785" i="22"/>
  <c r="C1785" i="22"/>
  <c r="Y1786" i="22"/>
  <c r="W1787" i="22"/>
  <c r="T1786" i="22"/>
  <c r="V1786" i="22"/>
  <c r="S1787" i="22"/>
  <c r="AA1786" i="22"/>
  <c r="AG1785" i="22"/>
  <c r="AB1785" i="22"/>
  <c r="AJ1786" i="22"/>
  <c r="AI1787" i="22"/>
  <c r="AO1786" i="22"/>
  <c r="AE1784" i="22"/>
  <c r="AD1784" i="22"/>
  <c r="AM1785" i="22"/>
  <c r="AL1785" i="22"/>
  <c r="Q1786" i="22"/>
  <c r="O1787" i="22"/>
  <c r="K1787" i="22"/>
  <c r="L1786" i="22"/>
  <c r="E1785" i="22"/>
  <c r="F1785" i="22"/>
  <c r="D1785" i="22"/>
  <c r="H1786" i="22"/>
  <c r="C1786" i="22"/>
  <c r="B1787" i="22"/>
  <c r="S1788" i="22"/>
  <c r="Y1787" i="22"/>
  <c r="W1788" i="22"/>
  <c r="T1787" i="22"/>
  <c r="V1787" i="22"/>
  <c r="AG1786" i="22"/>
  <c r="AA1787" i="22"/>
  <c r="AB1786" i="22"/>
  <c r="O1786" i="22"/>
  <c r="N1786" i="22"/>
  <c r="K1788" i="22"/>
  <c r="L1787" i="22"/>
  <c r="N1787" i="22"/>
  <c r="Q1787" i="22"/>
  <c r="AM1786" i="22"/>
  <c r="AL1786" i="22"/>
  <c r="AE1785" i="22"/>
  <c r="AD1785" i="22"/>
  <c r="AI1788" i="22"/>
  <c r="AJ1787" i="22"/>
  <c r="AO1787" i="22"/>
  <c r="B1788" i="22"/>
  <c r="C1787" i="22"/>
  <c r="H1787" i="22"/>
  <c r="D1786" i="22"/>
  <c r="E1786" i="22"/>
  <c r="F1786" i="22"/>
  <c r="Y1788" i="22"/>
  <c r="W1789" i="22"/>
  <c r="S1789" i="22"/>
  <c r="T1788" i="22"/>
  <c r="V1788" i="22"/>
  <c r="L1788" i="22"/>
  <c r="K1789" i="22"/>
  <c r="Q1788" i="22"/>
  <c r="O1789" i="22"/>
  <c r="AB1787" i="22"/>
  <c r="AA1788" i="22"/>
  <c r="AG1787" i="22"/>
  <c r="AE1786" i="22"/>
  <c r="AD1786" i="22"/>
  <c r="AI1789" i="22"/>
  <c r="AJ1788" i="22"/>
  <c r="AO1788" i="22"/>
  <c r="AM1787" i="22"/>
  <c r="AL1787" i="22"/>
  <c r="F1787" i="22"/>
  <c r="E1787" i="22"/>
  <c r="D1787" i="22"/>
  <c r="H1788" i="22"/>
  <c r="C1788" i="22"/>
  <c r="B1789" i="22"/>
  <c r="Y1789" i="22"/>
  <c r="W1790" i="22"/>
  <c r="S1790" i="22"/>
  <c r="T1789" i="22"/>
  <c r="V1789" i="22"/>
  <c r="AJ1789" i="22"/>
  <c r="AI1790" i="22"/>
  <c r="AO1789" i="22"/>
  <c r="AE1787" i="22"/>
  <c r="AD1787" i="22"/>
  <c r="K1790" i="22"/>
  <c r="Q1789" i="22"/>
  <c r="L1789" i="22"/>
  <c r="N1789" i="22"/>
  <c r="AM1788" i="22"/>
  <c r="AL1788" i="22"/>
  <c r="AG1788" i="22"/>
  <c r="AA1789" i="22"/>
  <c r="AB1788" i="22"/>
  <c r="O1788" i="22"/>
  <c r="N1788" i="22"/>
  <c r="C1789" i="22"/>
  <c r="B1790" i="22"/>
  <c r="H1789" i="22"/>
  <c r="F1788" i="22"/>
  <c r="D1788" i="22"/>
  <c r="E1788" i="22"/>
  <c r="S1791" i="22"/>
  <c r="Y1790" i="22"/>
  <c r="W1791" i="22"/>
  <c r="T1790" i="22"/>
  <c r="V1790" i="22"/>
  <c r="AB1789" i="22"/>
  <c r="AA1790" i="22"/>
  <c r="AG1789" i="22"/>
  <c r="AJ1790" i="22"/>
  <c r="AI1791" i="22"/>
  <c r="AO1790" i="22"/>
  <c r="AD1788" i="22"/>
  <c r="AE1788" i="22"/>
  <c r="Q1790" i="22"/>
  <c r="O1791" i="22"/>
  <c r="K1791" i="22"/>
  <c r="L1790" i="22"/>
  <c r="AM1789" i="22"/>
  <c r="AL1789" i="22"/>
  <c r="C1790" i="22"/>
  <c r="H1790" i="22"/>
  <c r="B1791" i="22"/>
  <c r="E1789" i="22"/>
  <c r="D1789" i="22"/>
  <c r="F1789" i="22"/>
  <c r="Y1791" i="22"/>
  <c r="W1792" i="22"/>
  <c r="S1792" i="22"/>
  <c r="T1791" i="22"/>
  <c r="V1791" i="22"/>
  <c r="AM1790" i="22"/>
  <c r="AL1790" i="22"/>
  <c r="AD1789" i="22"/>
  <c r="AE1789" i="22"/>
  <c r="AI1792" i="22"/>
  <c r="AJ1791" i="22"/>
  <c r="AO1791" i="22"/>
  <c r="AB1790" i="22"/>
  <c r="AA1791" i="22"/>
  <c r="AG1790" i="22"/>
  <c r="K1792" i="22"/>
  <c r="L1791" i="22"/>
  <c r="N1791" i="22"/>
  <c r="Q1791" i="22"/>
  <c r="O1790" i="22"/>
  <c r="N1790" i="22"/>
  <c r="C1791" i="22"/>
  <c r="H1791" i="22"/>
  <c r="B1792" i="22"/>
  <c r="E1790" i="22"/>
  <c r="F1790" i="22"/>
  <c r="D1790" i="22"/>
  <c r="T1792" i="22"/>
  <c r="V1792" i="22"/>
  <c r="S1793" i="22"/>
  <c r="Y1792" i="22"/>
  <c r="W1793" i="22"/>
  <c r="L1792" i="22"/>
  <c r="K1793" i="22"/>
  <c r="Q1792" i="22"/>
  <c r="O1793" i="22"/>
  <c r="AM1791" i="22"/>
  <c r="AL1791" i="22"/>
  <c r="AD1790" i="22"/>
  <c r="AE1790" i="22"/>
  <c r="AI1793" i="22"/>
  <c r="AJ1792" i="22"/>
  <c r="AO1792" i="22"/>
  <c r="AB1791" i="22"/>
  <c r="AA1792" i="22"/>
  <c r="AG1791" i="22"/>
  <c r="C1792" i="22"/>
  <c r="B1793" i="22"/>
  <c r="H1792" i="22"/>
  <c r="F1791" i="22"/>
  <c r="D1791" i="22"/>
  <c r="E1791" i="22"/>
  <c r="T1793" i="22"/>
  <c r="V1793" i="22"/>
  <c r="Y1793" i="22"/>
  <c r="W1794" i="22"/>
  <c r="S1794" i="22"/>
  <c r="AD1791" i="22"/>
  <c r="AE1791" i="22"/>
  <c r="O1792" i="22"/>
  <c r="N1792" i="22"/>
  <c r="AA1793" i="22"/>
  <c r="AB1792" i="22"/>
  <c r="AG1792" i="22"/>
  <c r="AJ1793" i="22"/>
  <c r="AI1794" i="22"/>
  <c r="AO1793" i="22"/>
  <c r="K1794" i="22"/>
  <c r="Q1793" i="22"/>
  <c r="L1793" i="22"/>
  <c r="N1793" i="22"/>
  <c r="AM1792" i="22"/>
  <c r="AL1792" i="22"/>
  <c r="C1793" i="22"/>
  <c r="B1794" i="22"/>
  <c r="H1793" i="22"/>
  <c r="D1792" i="22"/>
  <c r="F1792" i="22"/>
  <c r="E1792" i="22"/>
  <c r="S1795" i="22"/>
  <c r="Y1794" i="22"/>
  <c r="W1795" i="22"/>
  <c r="T1794" i="22"/>
  <c r="V1794" i="22"/>
  <c r="AE1792" i="22"/>
  <c r="AD1792" i="22"/>
  <c r="Q1794" i="22"/>
  <c r="O1795" i="22"/>
  <c r="L1794" i="22"/>
  <c r="K1795" i="22"/>
  <c r="AA1794" i="22"/>
  <c r="AG1793" i="22"/>
  <c r="AB1793" i="22"/>
  <c r="AJ1794" i="22"/>
  <c r="AI1795" i="22"/>
  <c r="AO1794" i="22"/>
  <c r="AM1793" i="22"/>
  <c r="AL1793" i="22"/>
  <c r="B1795" i="22"/>
  <c r="H1794" i="22"/>
  <c r="C1794" i="22"/>
  <c r="E1793" i="22"/>
  <c r="F1793" i="22"/>
  <c r="D1793" i="22"/>
  <c r="S1796" i="22"/>
  <c r="T1795" i="22"/>
  <c r="V1795" i="22"/>
  <c r="Y1795" i="22"/>
  <c r="W1796" i="22"/>
  <c r="AA1795" i="22"/>
  <c r="AG1794" i="22"/>
  <c r="AB1794" i="22"/>
  <c r="AM1794" i="22"/>
  <c r="AL1794" i="22"/>
  <c r="K1796" i="22"/>
  <c r="Q1795" i="22"/>
  <c r="L1795" i="22"/>
  <c r="N1795" i="22"/>
  <c r="AI1796" i="22"/>
  <c r="AJ1795" i="22"/>
  <c r="AO1795" i="22"/>
  <c r="AE1793" i="22"/>
  <c r="AD1793" i="22"/>
  <c r="O1794" i="22"/>
  <c r="N1794" i="22"/>
  <c r="E1794" i="22"/>
  <c r="F1794" i="22"/>
  <c r="D1794" i="22"/>
  <c r="B1796" i="22"/>
  <c r="H1795" i="22"/>
  <c r="C1795" i="22"/>
  <c r="T1796" i="22"/>
  <c r="V1796" i="22"/>
  <c r="Y1796" i="22"/>
  <c r="W1797" i="22"/>
  <c r="S1797" i="22"/>
  <c r="AE1794" i="22"/>
  <c r="AD1794" i="22"/>
  <c r="AI1797" i="22"/>
  <c r="AJ1796" i="22"/>
  <c r="AO1796" i="22"/>
  <c r="AM1795" i="22"/>
  <c r="AL1795" i="22"/>
  <c r="L1796" i="22"/>
  <c r="K1797" i="22"/>
  <c r="Q1796" i="22"/>
  <c r="O1797" i="22"/>
  <c r="AB1795" i="22"/>
  <c r="AA1796" i="22"/>
  <c r="AG1795" i="22"/>
  <c r="E1795" i="22"/>
  <c r="D1795" i="22"/>
  <c r="F1795" i="22"/>
  <c r="H1796" i="22"/>
  <c r="C1796" i="22"/>
  <c r="B1797" i="22"/>
  <c r="T1797" i="22"/>
  <c r="V1797" i="22"/>
  <c r="Y1797" i="22"/>
  <c r="W1798" i="22"/>
  <c r="S1798" i="22"/>
  <c r="AG1796" i="22"/>
  <c r="AB1796" i="22"/>
  <c r="AA1797" i="22"/>
  <c r="AJ1797" i="22"/>
  <c r="AI1798" i="22"/>
  <c r="AO1797" i="22"/>
  <c r="O1796" i="22"/>
  <c r="N1796" i="22"/>
  <c r="K1798" i="22"/>
  <c r="Q1797" i="22"/>
  <c r="L1797" i="22"/>
  <c r="N1797" i="22"/>
  <c r="AM1796" i="22"/>
  <c r="AL1796" i="22"/>
  <c r="AE1795" i="22"/>
  <c r="AD1795" i="22"/>
  <c r="F1796" i="22"/>
  <c r="E1796" i="22"/>
  <c r="D1796" i="22"/>
  <c r="H1797" i="22"/>
  <c r="C1797" i="22"/>
  <c r="B1798" i="22"/>
  <c r="S1799" i="22"/>
  <c r="Y1798" i="22"/>
  <c r="W1799" i="22"/>
  <c r="T1798" i="22"/>
  <c r="V1798" i="22"/>
  <c r="AE1796" i="22"/>
  <c r="AD1796" i="22"/>
  <c r="AM1797" i="22"/>
  <c r="AL1797" i="22"/>
  <c r="AB1797" i="22"/>
  <c r="AG1797" i="22"/>
  <c r="AA1798" i="22"/>
  <c r="Q1798" i="22"/>
  <c r="O1799" i="22"/>
  <c r="K1799" i="22"/>
  <c r="L1798" i="22"/>
  <c r="AJ1798" i="22"/>
  <c r="AI1799" i="22"/>
  <c r="AO1798" i="22"/>
  <c r="C1798" i="22"/>
  <c r="H1798" i="22"/>
  <c r="B1799" i="22"/>
  <c r="E1797" i="22"/>
  <c r="D1797" i="22"/>
  <c r="F1797" i="22"/>
  <c r="Y1799" i="22"/>
  <c r="W1800" i="22"/>
  <c r="S1800" i="22"/>
  <c r="T1799" i="22"/>
  <c r="V1799" i="22"/>
  <c r="AE1797" i="22"/>
  <c r="AD1797" i="22"/>
  <c r="AI1800" i="22"/>
  <c r="AJ1799" i="22"/>
  <c r="AO1799" i="22"/>
  <c r="K1800" i="22"/>
  <c r="L1799" i="22"/>
  <c r="N1799" i="22"/>
  <c r="Q1799" i="22"/>
  <c r="AA1799" i="22"/>
  <c r="AB1798" i="22"/>
  <c r="AG1798" i="22"/>
  <c r="AM1798" i="22"/>
  <c r="AL1798" i="22"/>
  <c r="O1798" i="22"/>
  <c r="N1798" i="22"/>
  <c r="H1799" i="22"/>
  <c r="C1799" i="22"/>
  <c r="B1800" i="22"/>
  <c r="F1798" i="22"/>
  <c r="D1798" i="22"/>
  <c r="E1798" i="22"/>
  <c r="Y1800" i="22"/>
  <c r="W1801" i="22"/>
  <c r="S1801" i="22"/>
  <c r="T1800" i="22"/>
  <c r="V1800" i="22"/>
  <c r="AE1798" i="22"/>
  <c r="AD1798" i="22"/>
  <c r="L1800" i="22"/>
  <c r="K1801" i="22"/>
  <c r="Q1800" i="22"/>
  <c r="O1801" i="22"/>
  <c r="AI1801" i="22"/>
  <c r="AJ1800" i="22"/>
  <c r="AO1800" i="22"/>
  <c r="AM1799" i="22"/>
  <c r="AL1799" i="22"/>
  <c r="AA1800" i="22"/>
  <c r="AG1799" i="22"/>
  <c r="AB1799" i="22"/>
  <c r="D1799" i="22"/>
  <c r="F1799" i="22"/>
  <c r="E1799" i="22"/>
  <c r="C1800" i="22"/>
  <c r="H1800" i="22"/>
  <c r="B1801" i="22"/>
  <c r="T1801" i="22"/>
  <c r="V1801" i="22"/>
  <c r="Y1801" i="22"/>
  <c r="W1802" i="22"/>
  <c r="S1802" i="22"/>
  <c r="AJ1801" i="22"/>
  <c r="AI1802" i="22"/>
  <c r="AO1801" i="22"/>
  <c r="AD1799" i="22"/>
  <c r="AE1799" i="22"/>
  <c r="AM1800" i="22"/>
  <c r="AL1800" i="22"/>
  <c r="O1800" i="22"/>
  <c r="N1800" i="22"/>
  <c r="AB1800" i="22"/>
  <c r="AG1800" i="22"/>
  <c r="AA1801" i="22"/>
  <c r="K1802" i="22"/>
  <c r="Q1801" i="22"/>
  <c r="L1801" i="22"/>
  <c r="N1801" i="22"/>
  <c r="H1801" i="22"/>
  <c r="C1801" i="22"/>
  <c r="B1802" i="22"/>
  <c r="F1800" i="22"/>
  <c r="E1800" i="22"/>
  <c r="D1800" i="22"/>
  <c r="T1802" i="22"/>
  <c r="V1802" i="22"/>
  <c r="Y1802" i="22"/>
  <c r="W1803" i="22"/>
  <c r="S1803" i="22"/>
  <c r="Q1802" i="22"/>
  <c r="O1803" i="22"/>
  <c r="K1803" i="22"/>
  <c r="L1802" i="22"/>
  <c r="AJ1802" i="22"/>
  <c r="AI1803" i="22"/>
  <c r="AO1802" i="22"/>
  <c r="AE1800" i="22"/>
  <c r="AD1800" i="22"/>
  <c r="AM1801" i="22"/>
  <c r="AL1801" i="22"/>
  <c r="AG1801" i="22"/>
  <c r="AB1801" i="22"/>
  <c r="AA1802" i="22"/>
  <c r="F1801" i="22"/>
  <c r="D1801" i="22"/>
  <c r="E1801" i="22"/>
  <c r="C1802" i="22"/>
  <c r="B1803" i="22"/>
  <c r="H1802" i="22"/>
  <c r="S1804" i="22"/>
  <c r="T1803" i="22"/>
  <c r="V1803" i="22"/>
  <c r="Y1803" i="22"/>
  <c r="W1804" i="22"/>
  <c r="K1804" i="22"/>
  <c r="L1803" i="22"/>
  <c r="N1803" i="22"/>
  <c r="Q1803" i="22"/>
  <c r="AD1801" i="22"/>
  <c r="AE1801" i="22"/>
  <c r="AM1802" i="22"/>
  <c r="AL1802" i="22"/>
  <c r="O1802" i="22"/>
  <c r="N1802" i="22"/>
  <c r="AG1802" i="22"/>
  <c r="AB1802" i="22"/>
  <c r="AA1803" i="22"/>
  <c r="AI1804" i="22"/>
  <c r="AJ1803" i="22"/>
  <c r="AO1803" i="22"/>
  <c r="H1803" i="22"/>
  <c r="B1804" i="22"/>
  <c r="C1803" i="22"/>
  <c r="E1802" i="22"/>
  <c r="F1802" i="22"/>
  <c r="D1802" i="22"/>
  <c r="S1805" i="22"/>
  <c r="T1804" i="22"/>
  <c r="V1804" i="22"/>
  <c r="Y1804" i="22"/>
  <c r="W1805" i="22"/>
  <c r="AB1803" i="22"/>
  <c r="AA1804" i="22"/>
  <c r="AG1803" i="22"/>
  <c r="AE1802" i="22"/>
  <c r="AD1802" i="22"/>
  <c r="AI1805" i="22"/>
  <c r="AJ1804" i="22"/>
  <c r="AO1804" i="22"/>
  <c r="AM1803" i="22"/>
  <c r="AL1803" i="22"/>
  <c r="L1804" i="22"/>
  <c r="K1805" i="22"/>
  <c r="Q1804" i="22"/>
  <c r="O1805" i="22"/>
  <c r="H1804" i="22"/>
  <c r="C1804" i="22"/>
  <c r="B1805" i="22"/>
  <c r="D1803" i="22"/>
  <c r="E1803" i="22"/>
  <c r="F1803" i="22"/>
  <c r="Y1805" i="22"/>
  <c r="W1806" i="22"/>
  <c r="T1805" i="22"/>
  <c r="V1805" i="22"/>
  <c r="S1806" i="22"/>
  <c r="AM1804" i="22"/>
  <c r="AL1804" i="22"/>
  <c r="K1806" i="22"/>
  <c r="Q1805" i="22"/>
  <c r="L1805" i="22"/>
  <c r="N1805" i="22"/>
  <c r="AJ1805" i="22"/>
  <c r="AI1806" i="22"/>
  <c r="AO1805" i="22"/>
  <c r="AG1804" i="22"/>
  <c r="AA1805" i="22"/>
  <c r="AB1804" i="22"/>
  <c r="O1804" i="22"/>
  <c r="N1804" i="22"/>
  <c r="AD1803" i="22"/>
  <c r="AE1803" i="22"/>
  <c r="F1804" i="22"/>
  <c r="E1804" i="22"/>
  <c r="D1804" i="22"/>
  <c r="C1805" i="22"/>
  <c r="B1806" i="22"/>
  <c r="H1805" i="22"/>
  <c r="T1806" i="22"/>
  <c r="V1806" i="22"/>
  <c r="Y1806" i="22"/>
  <c r="W1807" i="22"/>
  <c r="S1807" i="22"/>
  <c r="AJ1806" i="22"/>
  <c r="AI1807" i="22"/>
  <c r="AO1806" i="22"/>
  <c r="Q1806" i="22"/>
  <c r="O1807" i="22"/>
  <c r="K1807" i="22"/>
  <c r="L1806" i="22"/>
  <c r="AE1804" i="22"/>
  <c r="AD1804" i="22"/>
  <c r="AM1805" i="22"/>
  <c r="AL1805" i="22"/>
  <c r="AA1806" i="22"/>
  <c r="AB1805" i="22"/>
  <c r="AG1805" i="22"/>
  <c r="C1806" i="22"/>
  <c r="H1806" i="22"/>
  <c r="B1807" i="22"/>
  <c r="F1805" i="22"/>
  <c r="E1805" i="22"/>
  <c r="D1805" i="22"/>
  <c r="S1808" i="22"/>
  <c r="Y1807" i="22"/>
  <c r="W1808" i="22"/>
  <c r="T1807" i="22"/>
  <c r="V1807" i="22"/>
  <c r="O1806" i="22"/>
  <c r="N1806" i="22"/>
  <c r="AI1808" i="22"/>
  <c r="AJ1807" i="22"/>
  <c r="AO1807" i="22"/>
  <c r="AE1805" i="22"/>
  <c r="AD1805" i="22"/>
  <c r="AB1806" i="22"/>
  <c r="AA1807" i="22"/>
  <c r="AG1806" i="22"/>
  <c r="K1808" i="22"/>
  <c r="Q1807" i="22"/>
  <c r="L1807" i="22"/>
  <c r="N1807" i="22"/>
  <c r="AM1806" i="22"/>
  <c r="AL1806" i="22"/>
  <c r="B1808" i="22"/>
  <c r="H1807" i="22"/>
  <c r="C1807" i="22"/>
  <c r="D1806" i="22"/>
  <c r="F1806" i="22"/>
  <c r="E1806" i="22"/>
  <c r="T1808" i="22"/>
  <c r="V1808" i="22"/>
  <c r="S1809" i="22"/>
  <c r="Y1808" i="22"/>
  <c r="W1809" i="22"/>
  <c r="AE1806" i="22"/>
  <c r="AD1806" i="22"/>
  <c r="AI1809" i="22"/>
  <c r="AJ1808" i="22"/>
  <c r="AO1808" i="22"/>
  <c r="L1808" i="22"/>
  <c r="K1809" i="22"/>
  <c r="Q1808" i="22"/>
  <c r="O1809" i="22"/>
  <c r="AA1808" i="22"/>
  <c r="AB1807" i="22"/>
  <c r="AG1807" i="22"/>
  <c r="AM1807" i="22"/>
  <c r="AL1807" i="22"/>
  <c r="C1808" i="22"/>
  <c r="H1808" i="22"/>
  <c r="B1809" i="22"/>
  <c r="F1807" i="22"/>
  <c r="D1807" i="22"/>
  <c r="E1807" i="22"/>
  <c r="S1810" i="22"/>
  <c r="T1809" i="22"/>
  <c r="V1809" i="22"/>
  <c r="Y1809" i="22"/>
  <c r="W1810" i="22"/>
  <c r="AM1808" i="22"/>
  <c r="AL1808" i="22"/>
  <c r="AE1807" i="22"/>
  <c r="AD1807" i="22"/>
  <c r="O1808" i="22"/>
  <c r="N1808" i="22"/>
  <c r="AA1809" i="22"/>
  <c r="AB1808" i="22"/>
  <c r="AG1808" i="22"/>
  <c r="K1810" i="22"/>
  <c r="L1809" i="22"/>
  <c r="N1809" i="22"/>
  <c r="Q1809" i="22"/>
  <c r="AJ1809" i="22"/>
  <c r="AI1810" i="22"/>
  <c r="AO1809" i="22"/>
  <c r="C1809" i="22"/>
  <c r="B1810" i="22"/>
  <c r="H1809" i="22"/>
  <c r="E1808" i="22"/>
  <c r="F1808" i="22"/>
  <c r="D1808" i="22"/>
  <c r="T1810" i="22"/>
  <c r="V1810" i="22"/>
  <c r="S1811" i="22"/>
  <c r="Y1810" i="22"/>
  <c r="W1811" i="22"/>
  <c r="AE1808" i="22"/>
  <c r="AD1808" i="22"/>
  <c r="AM1809" i="22"/>
  <c r="AL1809" i="22"/>
  <c r="AJ1810" i="22"/>
  <c r="AI1811" i="22"/>
  <c r="AO1810" i="22"/>
  <c r="Q1810" i="22"/>
  <c r="O1811" i="22"/>
  <c r="L1810" i="22"/>
  <c r="K1811" i="22"/>
  <c r="AA1810" i="22"/>
  <c r="AG1809" i="22"/>
  <c r="AB1809" i="22"/>
  <c r="H1810" i="22"/>
  <c r="C1810" i="22"/>
  <c r="B1811" i="22"/>
  <c r="D1809" i="22"/>
  <c r="F1809" i="22"/>
  <c r="E1809" i="22"/>
  <c r="S1812" i="22"/>
  <c r="T1811" i="22"/>
  <c r="V1811" i="22"/>
  <c r="Y1811" i="22"/>
  <c r="W1812" i="22"/>
  <c r="O1810" i="22"/>
  <c r="N1810" i="22"/>
  <c r="AM1810" i="22"/>
  <c r="AL1810" i="22"/>
  <c r="AE1809" i="22"/>
  <c r="AD1809" i="22"/>
  <c r="AA1811" i="22"/>
  <c r="AG1810" i="22"/>
  <c r="AB1810" i="22"/>
  <c r="K1812" i="22"/>
  <c r="Q1811" i="22"/>
  <c r="L1811" i="22"/>
  <c r="N1811" i="22"/>
  <c r="AI1812" i="22"/>
  <c r="AJ1811" i="22"/>
  <c r="AO1811" i="22"/>
  <c r="D1810" i="22"/>
  <c r="F1810" i="22"/>
  <c r="E1810" i="22"/>
  <c r="B1812" i="22"/>
  <c r="H1811" i="22"/>
  <c r="C1811" i="22"/>
  <c r="S1813" i="22"/>
  <c r="Y1812" i="22"/>
  <c r="W1813" i="22"/>
  <c r="T1812" i="22"/>
  <c r="V1812" i="22"/>
  <c r="AI1813" i="22"/>
  <c r="AJ1812" i="22"/>
  <c r="AO1812" i="22"/>
  <c r="AD1810" i="22"/>
  <c r="AE1810" i="22"/>
  <c r="AM1811" i="22"/>
  <c r="AL1811" i="22"/>
  <c r="L1812" i="22"/>
  <c r="K1813" i="22"/>
  <c r="Q1812" i="22"/>
  <c r="O1813" i="22"/>
  <c r="AG1811" i="22"/>
  <c r="AB1811" i="22"/>
  <c r="AA1812" i="22"/>
  <c r="E1811" i="22"/>
  <c r="D1811" i="22"/>
  <c r="F1811" i="22"/>
  <c r="C1812" i="22"/>
  <c r="B1813" i="22"/>
  <c r="H1812" i="22"/>
  <c r="Y1813" i="22"/>
  <c r="W1814" i="22"/>
  <c r="S1814" i="22"/>
  <c r="T1813" i="22"/>
  <c r="V1813" i="22"/>
  <c r="AD1811" i="22"/>
  <c r="AE1811" i="22"/>
  <c r="AM1812" i="22"/>
  <c r="AL1812" i="22"/>
  <c r="AA1813" i="22"/>
  <c r="AG1812" i="22"/>
  <c r="AB1812" i="22"/>
  <c r="O1812" i="22"/>
  <c r="N1812" i="22"/>
  <c r="K1814" i="22"/>
  <c r="Q1813" i="22"/>
  <c r="L1813" i="22"/>
  <c r="N1813" i="22"/>
  <c r="AJ1813" i="22"/>
  <c r="AI1814" i="22"/>
  <c r="AO1813" i="22"/>
  <c r="B1814" i="22"/>
  <c r="H1813" i="22"/>
  <c r="C1813" i="22"/>
  <c r="F1812" i="22"/>
  <c r="E1812" i="22"/>
  <c r="D1812" i="22"/>
  <c r="S1815" i="22"/>
  <c r="T1814" i="22"/>
  <c r="V1814" i="22"/>
  <c r="Y1814" i="22"/>
  <c r="W1815" i="22"/>
  <c r="AM1813" i="22"/>
  <c r="AL1813" i="22"/>
  <c r="AD1812" i="22"/>
  <c r="AE1812" i="22"/>
  <c r="Q1814" i="22"/>
  <c r="O1815" i="22"/>
  <c r="K1815" i="22"/>
  <c r="L1814" i="22"/>
  <c r="AJ1814" i="22"/>
  <c r="AI1815" i="22"/>
  <c r="AO1814" i="22"/>
  <c r="AG1813" i="22"/>
  <c r="AA1814" i="22"/>
  <c r="AB1813" i="22"/>
  <c r="H1814" i="22"/>
  <c r="C1814" i="22"/>
  <c r="B1815" i="22"/>
  <c r="D1813" i="22"/>
  <c r="F1813" i="22"/>
  <c r="E1813" i="22"/>
  <c r="Y1815" i="22"/>
  <c r="W1816" i="22"/>
  <c r="S1816" i="22"/>
  <c r="T1815" i="22"/>
  <c r="V1815" i="22"/>
  <c r="AM1814" i="22"/>
  <c r="AL1814" i="22"/>
  <c r="AE1813" i="22"/>
  <c r="AD1813" i="22"/>
  <c r="AI1816" i="22"/>
  <c r="AJ1815" i="22"/>
  <c r="AO1815" i="22"/>
  <c r="AB1814" i="22"/>
  <c r="AG1814" i="22"/>
  <c r="AA1815" i="22"/>
  <c r="O1814" i="22"/>
  <c r="N1814" i="22"/>
  <c r="K1816" i="22"/>
  <c r="Q1815" i="22"/>
  <c r="L1815" i="22"/>
  <c r="N1815" i="22"/>
  <c r="E1814" i="22"/>
  <c r="D1814" i="22"/>
  <c r="F1814" i="22"/>
  <c r="B1816" i="22"/>
  <c r="H1815" i="22"/>
  <c r="C1815" i="22"/>
  <c r="S1817" i="22"/>
  <c r="T1816" i="22"/>
  <c r="V1816" i="22"/>
  <c r="Y1816" i="22"/>
  <c r="W1817" i="22"/>
  <c r="AM1815" i="22"/>
  <c r="AL1815" i="22"/>
  <c r="AA1816" i="22"/>
  <c r="AG1815" i="22"/>
  <c r="AB1815" i="22"/>
  <c r="L1816" i="22"/>
  <c r="K1817" i="22"/>
  <c r="Q1816" i="22"/>
  <c r="O1817" i="22"/>
  <c r="AE1814" i="22"/>
  <c r="AD1814" i="22"/>
  <c r="AI1817" i="22"/>
  <c r="AJ1816" i="22"/>
  <c r="AO1816" i="22"/>
  <c r="E1815" i="22"/>
  <c r="D1815" i="22"/>
  <c r="F1815" i="22"/>
  <c r="B1817" i="22"/>
  <c r="C1816" i="22"/>
  <c r="H1816" i="22"/>
  <c r="S1818" i="22"/>
  <c r="Y1817" i="22"/>
  <c r="W1818" i="22"/>
  <c r="T1817" i="22"/>
  <c r="V1817" i="22"/>
  <c r="O1816" i="22"/>
  <c r="N1816" i="22"/>
  <c r="AD1815" i="22"/>
  <c r="AE1815" i="22"/>
  <c r="AJ1817" i="22"/>
  <c r="AI1818" i="22"/>
  <c r="AO1817" i="22"/>
  <c r="K1818" i="22"/>
  <c r="Q1817" i="22"/>
  <c r="L1817" i="22"/>
  <c r="N1817" i="22"/>
  <c r="AA1817" i="22"/>
  <c r="AG1816" i="22"/>
  <c r="AB1816" i="22"/>
  <c r="AM1816" i="22"/>
  <c r="AL1816" i="22"/>
  <c r="D1816" i="22"/>
  <c r="F1816" i="22"/>
  <c r="E1816" i="22"/>
  <c r="C1817" i="22"/>
  <c r="B1818" i="22"/>
  <c r="H1817" i="22"/>
  <c r="Y1818" i="22"/>
  <c r="W1819" i="22"/>
  <c r="T1818" i="22"/>
  <c r="V1818" i="22"/>
  <c r="S1819" i="22"/>
  <c r="AG1817" i="22"/>
  <c r="AA1818" i="22"/>
  <c r="AB1817" i="22"/>
  <c r="Q1818" i="22"/>
  <c r="O1819" i="22"/>
  <c r="K1819" i="22"/>
  <c r="L1818" i="22"/>
  <c r="AE1816" i="22"/>
  <c r="AD1816" i="22"/>
  <c r="AM1817" i="22"/>
  <c r="AL1817" i="22"/>
  <c r="AJ1818" i="22"/>
  <c r="AI1819" i="22"/>
  <c r="AO1818" i="22"/>
  <c r="C1818" i="22"/>
  <c r="H1818" i="22"/>
  <c r="B1819" i="22"/>
  <c r="E1817" i="22"/>
  <c r="F1817" i="22"/>
  <c r="D1817" i="22"/>
  <c r="T1819" i="22"/>
  <c r="V1819" i="22"/>
  <c r="S1820" i="22"/>
  <c r="Y1819" i="22"/>
  <c r="W1820" i="22"/>
  <c r="AG1818" i="22"/>
  <c r="AB1818" i="22"/>
  <c r="AA1819" i="22"/>
  <c r="AI1820" i="22"/>
  <c r="AJ1819" i="22"/>
  <c r="AO1819" i="22"/>
  <c r="K1820" i="22"/>
  <c r="Q1819" i="22"/>
  <c r="L1819" i="22"/>
  <c r="N1819" i="22"/>
  <c r="AD1817" i="22"/>
  <c r="AE1817" i="22"/>
  <c r="AM1818" i="22"/>
  <c r="AL1818" i="22"/>
  <c r="O1818" i="22"/>
  <c r="N1818" i="22"/>
  <c r="C1819" i="22"/>
  <c r="H1819" i="22"/>
  <c r="B1820" i="22"/>
  <c r="F1818" i="22"/>
  <c r="E1818" i="22"/>
  <c r="D1818" i="22"/>
  <c r="S1821" i="22"/>
  <c r="Y1820" i="22"/>
  <c r="W1821" i="22"/>
  <c r="T1820" i="22"/>
  <c r="V1820" i="22"/>
  <c r="L1820" i="22"/>
  <c r="K1821" i="22"/>
  <c r="Q1820" i="22"/>
  <c r="O1821" i="22"/>
  <c r="AG1819" i="22"/>
  <c r="AB1819" i="22"/>
  <c r="AA1820" i="22"/>
  <c r="AI1821" i="22"/>
  <c r="AJ1820" i="22"/>
  <c r="AO1820" i="22"/>
  <c r="AE1818" i="22"/>
  <c r="AD1818" i="22"/>
  <c r="AM1819" i="22"/>
  <c r="AL1819" i="22"/>
  <c r="E1819" i="22"/>
  <c r="F1819" i="22"/>
  <c r="D1819" i="22"/>
  <c r="H1820" i="22"/>
  <c r="B1821" i="22"/>
  <c r="C1820" i="22"/>
  <c r="Y1821" i="22"/>
  <c r="W1822" i="22"/>
  <c r="T1821" i="22"/>
  <c r="V1821" i="22"/>
  <c r="S1822" i="22"/>
  <c r="AD1819" i="22"/>
  <c r="AE1819" i="22"/>
  <c r="AG1820" i="22"/>
  <c r="AA1821" i="22"/>
  <c r="AB1820" i="22"/>
  <c r="K1822" i="22"/>
  <c r="Q1821" i="22"/>
  <c r="L1821" i="22"/>
  <c r="N1821" i="22"/>
  <c r="AJ1821" i="22"/>
  <c r="AI1822" i="22"/>
  <c r="AO1821" i="22"/>
  <c r="O1820" i="22"/>
  <c r="N1820" i="22"/>
  <c r="AM1820" i="22"/>
  <c r="AL1820" i="22"/>
  <c r="D1820" i="22"/>
  <c r="F1820" i="22"/>
  <c r="E1820" i="22"/>
  <c r="H1821" i="22"/>
  <c r="B1822" i="22"/>
  <c r="C1821" i="22"/>
  <c r="T1822" i="22"/>
  <c r="V1822" i="22"/>
  <c r="Y1822" i="22"/>
  <c r="W1823" i="22"/>
  <c r="S1823" i="22"/>
  <c r="AM1821" i="22"/>
  <c r="AL1821" i="22"/>
  <c r="AD1820" i="22"/>
  <c r="AE1820" i="22"/>
  <c r="AJ1822" i="22"/>
  <c r="AI1823" i="22"/>
  <c r="AO1822" i="22"/>
  <c r="Q1822" i="22"/>
  <c r="O1823" i="22"/>
  <c r="K1823" i="22"/>
  <c r="L1822" i="22"/>
  <c r="AG1821" i="22"/>
  <c r="AA1822" i="22"/>
  <c r="AB1821" i="22"/>
  <c r="B1823" i="22"/>
  <c r="C1822" i="22"/>
  <c r="H1822" i="22"/>
  <c r="F1821" i="22"/>
  <c r="D1821" i="22"/>
  <c r="E1821" i="22"/>
  <c r="S1824" i="22"/>
  <c r="Y1823" i="22"/>
  <c r="W1824" i="22"/>
  <c r="T1823" i="22"/>
  <c r="V1823" i="22"/>
  <c r="AB1822" i="22"/>
  <c r="AG1822" i="22"/>
  <c r="AA1823" i="22"/>
  <c r="AE1821" i="22"/>
  <c r="AD1821" i="22"/>
  <c r="K1824" i="22"/>
  <c r="Q1823" i="22"/>
  <c r="L1823" i="22"/>
  <c r="N1823" i="22"/>
  <c r="AM1822" i="22"/>
  <c r="AL1822" i="22"/>
  <c r="O1822" i="22"/>
  <c r="N1822" i="22"/>
  <c r="AI1824" i="22"/>
  <c r="AJ1823" i="22"/>
  <c r="AO1823" i="22"/>
  <c r="D1822" i="22"/>
  <c r="E1822" i="22"/>
  <c r="F1822" i="22"/>
  <c r="C1823" i="22"/>
  <c r="B1824" i="22"/>
  <c r="H1823" i="22"/>
  <c r="Y1824" i="22"/>
  <c r="W1825" i="22"/>
  <c r="T1824" i="22"/>
  <c r="V1824" i="22"/>
  <c r="S1825" i="22"/>
  <c r="L1824" i="22"/>
  <c r="K1825" i="22"/>
  <c r="Q1824" i="22"/>
  <c r="O1825" i="22"/>
  <c r="AA1824" i="22"/>
  <c r="AB1823" i="22"/>
  <c r="AG1823" i="22"/>
  <c r="AE1822" i="22"/>
  <c r="AD1822" i="22"/>
  <c r="AI1825" i="22"/>
  <c r="AJ1824" i="22"/>
  <c r="AO1824" i="22"/>
  <c r="AM1823" i="22"/>
  <c r="AL1823" i="22"/>
  <c r="B1825" i="22"/>
  <c r="C1824" i="22"/>
  <c r="H1824" i="22"/>
  <c r="E1823" i="22"/>
  <c r="D1823" i="22"/>
  <c r="F1823" i="22"/>
  <c r="S1826" i="22"/>
  <c r="T1825" i="22"/>
  <c r="V1825" i="22"/>
  <c r="Y1825" i="22"/>
  <c r="W1826" i="22"/>
  <c r="K1826" i="22"/>
  <c r="L1825" i="22"/>
  <c r="N1825" i="22"/>
  <c r="Q1825" i="22"/>
  <c r="AJ1825" i="22"/>
  <c r="AI1826" i="22"/>
  <c r="AO1825" i="22"/>
  <c r="AM1824" i="22"/>
  <c r="AL1824" i="22"/>
  <c r="AD1823" i="22"/>
  <c r="AE1823" i="22"/>
  <c r="O1824" i="22"/>
  <c r="N1824" i="22"/>
  <c r="AA1825" i="22"/>
  <c r="AG1824" i="22"/>
  <c r="AB1824" i="22"/>
  <c r="F1824" i="22"/>
  <c r="D1824" i="22"/>
  <c r="E1824" i="22"/>
  <c r="B1826" i="22"/>
  <c r="C1825" i="22"/>
  <c r="H1825" i="22"/>
  <c r="T1826" i="22"/>
  <c r="V1826" i="22"/>
  <c r="Y1826" i="22"/>
  <c r="W1827" i="22"/>
  <c r="S1827" i="22"/>
  <c r="AB1825" i="22"/>
  <c r="AA1826" i="22"/>
  <c r="AG1825" i="22"/>
  <c r="AM1825" i="22"/>
  <c r="AL1825" i="22"/>
  <c r="AD1824" i="22"/>
  <c r="AE1824" i="22"/>
  <c r="Q1826" i="22"/>
  <c r="O1827" i="22"/>
  <c r="L1826" i="22"/>
  <c r="K1827" i="22"/>
  <c r="AJ1826" i="22"/>
  <c r="AI1827" i="22"/>
  <c r="AO1826" i="22"/>
  <c r="D1825" i="22"/>
  <c r="E1825" i="22"/>
  <c r="F1825" i="22"/>
  <c r="H1826" i="22"/>
  <c r="C1826" i="22"/>
  <c r="B1827" i="22"/>
  <c r="Y1827" i="22"/>
  <c r="W1828" i="22"/>
  <c r="S1828" i="22"/>
  <c r="T1827" i="22"/>
  <c r="V1827" i="22"/>
  <c r="O1826" i="22"/>
  <c r="N1826" i="22"/>
  <c r="AB1826" i="22"/>
  <c r="AA1827" i="22"/>
  <c r="AG1826" i="22"/>
  <c r="K1828" i="22"/>
  <c r="Q1827" i="22"/>
  <c r="L1827" i="22"/>
  <c r="N1827" i="22"/>
  <c r="AM1826" i="22"/>
  <c r="AL1826" i="22"/>
  <c r="AI1828" i="22"/>
  <c r="AJ1827" i="22"/>
  <c r="AO1827" i="22"/>
  <c r="AE1825" i="22"/>
  <c r="AD1825" i="22"/>
  <c r="F1826" i="22"/>
  <c r="D1826" i="22"/>
  <c r="E1826" i="22"/>
  <c r="H1827" i="22"/>
  <c r="C1827" i="22"/>
  <c r="B1828" i="22"/>
  <c r="T1828" i="22"/>
  <c r="V1828" i="22"/>
  <c r="Y1828" i="22"/>
  <c r="W1829" i="22"/>
  <c r="S1829" i="22"/>
  <c r="AI1829" i="22"/>
  <c r="AJ1828" i="22"/>
  <c r="AO1828" i="22"/>
  <c r="L1828" i="22"/>
  <c r="K1829" i="22"/>
  <c r="Q1828" i="22"/>
  <c r="O1829" i="22"/>
  <c r="AM1827" i="22"/>
  <c r="AL1827" i="22"/>
  <c r="AE1826" i="22"/>
  <c r="AD1826" i="22"/>
  <c r="AA1828" i="22"/>
  <c r="AG1827" i="22"/>
  <c r="AB1827" i="22"/>
  <c r="B1829" i="22"/>
  <c r="C1828" i="22"/>
  <c r="H1828" i="22"/>
  <c r="D1827" i="22"/>
  <c r="E1827" i="22"/>
  <c r="F1827" i="22"/>
  <c r="T1829" i="22"/>
  <c r="V1829" i="22"/>
  <c r="Y1829" i="22"/>
  <c r="W1830" i="22"/>
  <c r="S1830" i="22"/>
  <c r="AD1827" i="22"/>
  <c r="AE1827" i="22"/>
  <c r="O1828" i="22"/>
  <c r="N1828" i="22"/>
  <c r="K1830" i="22"/>
  <c r="Q1829" i="22"/>
  <c r="L1829" i="22"/>
  <c r="N1829" i="22"/>
  <c r="AG1828" i="22"/>
  <c r="AA1829" i="22"/>
  <c r="AB1828" i="22"/>
  <c r="AM1828" i="22"/>
  <c r="AL1828" i="22"/>
  <c r="AJ1829" i="22"/>
  <c r="AI1830" i="22"/>
  <c r="AO1829" i="22"/>
  <c r="E1828" i="22"/>
  <c r="F1828" i="22"/>
  <c r="D1828" i="22"/>
  <c r="C1829" i="22"/>
  <c r="H1829" i="22"/>
  <c r="B1830" i="22"/>
  <c r="S1831" i="22"/>
  <c r="T1830" i="22"/>
  <c r="V1830" i="22"/>
  <c r="Y1830" i="22"/>
  <c r="W1831" i="22"/>
  <c r="AA1830" i="22"/>
  <c r="AG1829" i="22"/>
  <c r="AB1829" i="22"/>
  <c r="Q1830" i="22"/>
  <c r="O1831" i="22"/>
  <c r="K1831" i="22"/>
  <c r="L1830" i="22"/>
  <c r="AE1828" i="22"/>
  <c r="AD1828" i="22"/>
  <c r="AM1829" i="22"/>
  <c r="AL1829" i="22"/>
  <c r="AJ1830" i="22"/>
  <c r="AI1831" i="22"/>
  <c r="AO1830" i="22"/>
  <c r="B1831" i="22"/>
  <c r="H1830" i="22"/>
  <c r="C1830" i="22"/>
  <c r="E1829" i="22"/>
  <c r="D1829" i="22"/>
  <c r="F1829" i="22"/>
  <c r="Y1831" i="22"/>
  <c r="W1832" i="22"/>
  <c r="S1832" i="22"/>
  <c r="T1831" i="22"/>
  <c r="V1831" i="22"/>
  <c r="AD1829" i="22"/>
  <c r="AE1829" i="22"/>
  <c r="AM1830" i="22"/>
  <c r="AL1830" i="22"/>
  <c r="K1832" i="22"/>
  <c r="L1831" i="22"/>
  <c r="N1831" i="22"/>
  <c r="Q1831" i="22"/>
  <c r="AB1830" i="22"/>
  <c r="AA1831" i="22"/>
  <c r="AG1830" i="22"/>
  <c r="AI1832" i="22"/>
  <c r="AJ1831" i="22"/>
  <c r="AO1831" i="22"/>
  <c r="O1830" i="22"/>
  <c r="N1830" i="22"/>
  <c r="H1831" i="22"/>
  <c r="B1832" i="22"/>
  <c r="C1831" i="22"/>
  <c r="D1830" i="22"/>
  <c r="E1830" i="22"/>
  <c r="F1830" i="22"/>
  <c r="S1833" i="22"/>
  <c r="T1832" i="22"/>
  <c r="V1832" i="22"/>
  <c r="Y1832" i="22"/>
  <c r="W1833" i="22"/>
  <c r="AI1833" i="22"/>
  <c r="AJ1832" i="22"/>
  <c r="AO1832" i="22"/>
  <c r="AE1830" i="22"/>
  <c r="AD1830" i="22"/>
  <c r="AG1831" i="22"/>
  <c r="AA1832" i="22"/>
  <c r="AB1831" i="22"/>
  <c r="L1832" i="22"/>
  <c r="K1833" i="22"/>
  <c r="Q1832" i="22"/>
  <c r="O1833" i="22"/>
  <c r="AM1831" i="22"/>
  <c r="AL1831" i="22"/>
  <c r="H1832" i="22"/>
  <c r="C1832" i="22"/>
  <c r="B1833" i="22"/>
  <c r="F1831" i="22"/>
  <c r="D1831" i="22"/>
  <c r="E1831" i="22"/>
  <c r="Y1833" i="22"/>
  <c r="W1834" i="22"/>
  <c r="S1834" i="22"/>
  <c r="T1833" i="22"/>
  <c r="V1833" i="22"/>
  <c r="AA1833" i="22"/>
  <c r="AB1832" i="22"/>
  <c r="AG1832" i="22"/>
  <c r="AM1832" i="22"/>
  <c r="AL1832" i="22"/>
  <c r="AD1831" i="22"/>
  <c r="AE1831" i="22"/>
  <c r="K1834" i="22"/>
  <c r="L1833" i="22"/>
  <c r="N1833" i="22"/>
  <c r="Q1833" i="22"/>
  <c r="AJ1833" i="22"/>
  <c r="AI1834" i="22"/>
  <c r="AO1833" i="22"/>
  <c r="O1832" i="22"/>
  <c r="N1832" i="22"/>
  <c r="D1832" i="22"/>
  <c r="F1832" i="22"/>
  <c r="E1832" i="22"/>
  <c r="C1833" i="22"/>
  <c r="B1834" i="22"/>
  <c r="H1833" i="22"/>
  <c r="Y1834" i="22"/>
  <c r="W1835" i="22"/>
  <c r="S1835" i="22"/>
  <c r="T1834" i="22"/>
  <c r="V1834" i="22"/>
  <c r="AM1833" i="22"/>
  <c r="AL1833" i="22"/>
  <c r="AD1832" i="22"/>
  <c r="AE1832" i="22"/>
  <c r="AJ1834" i="22"/>
  <c r="AI1835" i="22"/>
  <c r="AO1834" i="22"/>
  <c r="Q1834" i="22"/>
  <c r="O1835" i="22"/>
  <c r="K1835" i="22"/>
  <c r="L1834" i="22"/>
  <c r="AB1833" i="22"/>
  <c r="AA1834" i="22"/>
  <c r="AG1833" i="22"/>
  <c r="C1834" i="22"/>
  <c r="H1834" i="22"/>
  <c r="B1835" i="22"/>
  <c r="D1833" i="22"/>
  <c r="E1833" i="22"/>
  <c r="F1833" i="22"/>
  <c r="S1836" i="22"/>
  <c r="Y1835" i="22"/>
  <c r="W1836" i="22"/>
  <c r="T1835" i="22"/>
  <c r="V1835" i="22"/>
  <c r="K1836" i="22"/>
  <c r="Q1835" i="22"/>
  <c r="L1835" i="22"/>
  <c r="N1835" i="22"/>
  <c r="AI1836" i="22"/>
  <c r="AJ1835" i="22"/>
  <c r="AO1835" i="22"/>
  <c r="AE1833" i="22"/>
  <c r="AD1833" i="22"/>
  <c r="AG1834" i="22"/>
  <c r="AA1835" i="22"/>
  <c r="AB1834" i="22"/>
  <c r="AM1834" i="22"/>
  <c r="AL1834" i="22"/>
  <c r="O1834" i="22"/>
  <c r="N1834" i="22"/>
  <c r="B1836" i="22"/>
  <c r="H1835" i="22"/>
  <c r="C1835" i="22"/>
  <c r="E1834" i="22"/>
  <c r="F1834" i="22"/>
  <c r="D1834" i="22"/>
  <c r="T1836" i="22"/>
  <c r="V1836" i="22"/>
  <c r="S1837" i="22"/>
  <c r="Y1836" i="22"/>
  <c r="W1837" i="22"/>
  <c r="AM1835" i="22"/>
  <c r="AL1835" i="22"/>
  <c r="L1836" i="22"/>
  <c r="K1837" i="22"/>
  <c r="Q1836" i="22"/>
  <c r="O1837" i="22"/>
  <c r="AG1835" i="22"/>
  <c r="AA1836" i="22"/>
  <c r="AB1835" i="22"/>
  <c r="AE1834" i="22"/>
  <c r="AD1834" i="22"/>
  <c r="AI1837" i="22"/>
  <c r="AJ1836" i="22"/>
  <c r="AO1836" i="22"/>
  <c r="E1835" i="22"/>
  <c r="D1835" i="22"/>
  <c r="F1835" i="22"/>
  <c r="B1837" i="22"/>
  <c r="H1836" i="22"/>
  <c r="C1836" i="22"/>
  <c r="Y1837" i="22"/>
  <c r="W1838" i="22"/>
  <c r="T1837" i="22"/>
  <c r="V1837" i="22"/>
  <c r="S1838" i="22"/>
  <c r="AJ1837" i="22"/>
  <c r="AI1838" i="22"/>
  <c r="AO1837" i="22"/>
  <c r="AB1836" i="22"/>
  <c r="AA1837" i="22"/>
  <c r="AG1836" i="22"/>
  <c r="O1836" i="22"/>
  <c r="N1836" i="22"/>
  <c r="AM1836" i="22"/>
  <c r="AL1836" i="22"/>
  <c r="AE1835" i="22"/>
  <c r="AD1835" i="22"/>
  <c r="K1838" i="22"/>
  <c r="Q1837" i="22"/>
  <c r="L1837" i="22"/>
  <c r="N1837" i="22"/>
  <c r="F1836" i="22"/>
  <c r="E1836" i="22"/>
  <c r="D1836" i="22"/>
  <c r="B1838" i="22"/>
  <c r="H1837" i="22"/>
  <c r="C1837" i="22"/>
  <c r="T1838" i="22"/>
  <c r="V1838" i="22"/>
  <c r="Y1838" i="22"/>
  <c r="W1839" i="22"/>
  <c r="S1839" i="22"/>
  <c r="Q1838" i="22"/>
  <c r="O1839" i="22"/>
  <c r="K1839" i="22"/>
  <c r="L1838" i="22"/>
  <c r="AD1836" i="22"/>
  <c r="AE1836" i="22"/>
  <c r="AJ1838" i="22"/>
  <c r="AI1839" i="22"/>
  <c r="AO1838" i="22"/>
  <c r="AA1838" i="22"/>
  <c r="AB1837" i="22"/>
  <c r="AG1837" i="22"/>
  <c r="AM1837" i="22"/>
  <c r="AL1837" i="22"/>
  <c r="E1837" i="22"/>
  <c r="D1837" i="22"/>
  <c r="F1837" i="22"/>
  <c r="B1839" i="22"/>
  <c r="C1838" i="22"/>
  <c r="H1838" i="22"/>
  <c r="S1840" i="22"/>
  <c r="T1839" i="22"/>
  <c r="V1839" i="22"/>
  <c r="Y1839" i="22"/>
  <c r="W1840" i="22"/>
  <c r="AA1839" i="22"/>
  <c r="AB1838" i="22"/>
  <c r="AG1838" i="22"/>
  <c r="O1838" i="22"/>
  <c r="N1838" i="22"/>
  <c r="AM1838" i="22"/>
  <c r="AL1838" i="22"/>
  <c r="AI1840" i="22"/>
  <c r="AJ1839" i="22"/>
  <c r="AO1839" i="22"/>
  <c r="K1840" i="22"/>
  <c r="L1839" i="22"/>
  <c r="N1839" i="22"/>
  <c r="Q1839" i="22"/>
  <c r="AD1837" i="22"/>
  <c r="AE1837" i="22"/>
  <c r="D1838" i="22"/>
  <c r="E1838" i="22"/>
  <c r="F1838" i="22"/>
  <c r="C1839" i="22"/>
  <c r="B1840" i="22"/>
  <c r="H1839" i="22"/>
  <c r="Y1840" i="22"/>
  <c r="W1841" i="22"/>
  <c r="S1841" i="22"/>
  <c r="T1840" i="22"/>
  <c r="V1840" i="22"/>
  <c r="L1840" i="22"/>
  <c r="K1841" i="22"/>
  <c r="Q1840" i="22"/>
  <c r="O1841" i="22"/>
  <c r="AI1841" i="22"/>
  <c r="AJ1840" i="22"/>
  <c r="AO1840" i="22"/>
  <c r="AB1839" i="22"/>
  <c r="AG1839" i="22"/>
  <c r="AA1840" i="22"/>
  <c r="AM1839" i="22"/>
  <c r="AL1839" i="22"/>
  <c r="AE1838" i="22"/>
  <c r="AD1838" i="22"/>
  <c r="C1840" i="22"/>
  <c r="H1840" i="22"/>
  <c r="B1841" i="22"/>
  <c r="F1839" i="22"/>
  <c r="D1839" i="22"/>
  <c r="E1839" i="22"/>
  <c r="T1841" i="22"/>
  <c r="V1841" i="22"/>
  <c r="S1842" i="22"/>
  <c r="Y1841" i="22"/>
  <c r="W1842" i="22"/>
  <c r="AJ1841" i="22"/>
  <c r="AI1842" i="22"/>
  <c r="AO1841" i="22"/>
  <c r="AE1839" i="22"/>
  <c r="AD1839" i="22"/>
  <c r="AM1840" i="22"/>
  <c r="AL1840" i="22"/>
  <c r="K1842" i="22"/>
  <c r="Q1841" i="22"/>
  <c r="L1841" i="22"/>
  <c r="N1841" i="22"/>
  <c r="AB1840" i="22"/>
  <c r="AG1840" i="22"/>
  <c r="AA1841" i="22"/>
  <c r="O1840" i="22"/>
  <c r="N1840" i="22"/>
  <c r="H1841" i="22"/>
  <c r="B1842" i="22"/>
  <c r="C1841" i="22"/>
  <c r="F1840" i="22"/>
  <c r="E1840" i="22"/>
  <c r="D1840" i="22"/>
  <c r="S1843" i="22"/>
  <c r="T1842" i="22"/>
  <c r="V1842" i="22"/>
  <c r="Y1842" i="22"/>
  <c r="W1843" i="22"/>
  <c r="AA1842" i="22"/>
  <c r="AG1841" i="22"/>
  <c r="AB1841" i="22"/>
  <c r="Q1842" i="22"/>
  <c r="O1843" i="22"/>
  <c r="L1842" i="22"/>
  <c r="K1843" i="22"/>
  <c r="AJ1842" i="22"/>
  <c r="AI1843" i="22"/>
  <c r="AO1842" i="22"/>
  <c r="AE1840" i="22"/>
  <c r="AD1840" i="22"/>
  <c r="AM1841" i="22"/>
  <c r="AL1841" i="22"/>
  <c r="B1843" i="22"/>
  <c r="C1842" i="22"/>
  <c r="H1842" i="22"/>
  <c r="F1841" i="22"/>
  <c r="E1841" i="22"/>
  <c r="D1841" i="22"/>
  <c r="Y1843" i="22"/>
  <c r="W1844" i="22"/>
  <c r="S1844" i="22"/>
  <c r="T1843" i="22"/>
  <c r="V1843" i="22"/>
  <c r="AM1842" i="22"/>
  <c r="AL1842" i="22"/>
  <c r="AD1841" i="22"/>
  <c r="AE1841" i="22"/>
  <c r="O1842" i="22"/>
  <c r="N1842" i="22"/>
  <c r="AA1843" i="22"/>
  <c r="AB1842" i="22"/>
  <c r="AG1842" i="22"/>
  <c r="K1844" i="22"/>
  <c r="L1843" i="22"/>
  <c r="N1843" i="22"/>
  <c r="Q1843" i="22"/>
  <c r="AI1844" i="22"/>
  <c r="AJ1843" i="22"/>
  <c r="AO1843" i="22"/>
  <c r="H1843" i="22"/>
  <c r="B1844" i="22"/>
  <c r="C1843" i="22"/>
  <c r="E1842" i="22"/>
  <c r="D1842" i="22"/>
  <c r="F1842" i="22"/>
  <c r="T1844" i="22"/>
  <c r="V1844" i="22"/>
  <c r="Y1844" i="22"/>
  <c r="W1845" i="22"/>
  <c r="S1845" i="22"/>
  <c r="AD1842" i="22"/>
  <c r="AE1842" i="22"/>
  <c r="AI1845" i="22"/>
  <c r="AJ1844" i="22"/>
  <c r="AO1844" i="22"/>
  <c r="L1844" i="22"/>
  <c r="K1845" i="22"/>
  <c r="Q1844" i="22"/>
  <c r="O1845" i="22"/>
  <c r="AB1843" i="22"/>
  <c r="AG1843" i="22"/>
  <c r="AA1844" i="22"/>
  <c r="AM1843" i="22"/>
  <c r="AL1843" i="22"/>
  <c r="B1845" i="22"/>
  <c r="C1844" i="22"/>
  <c r="H1844" i="22"/>
  <c r="F1843" i="22"/>
  <c r="D1843" i="22"/>
  <c r="E1843" i="22"/>
  <c r="T1845" i="22"/>
  <c r="V1845" i="22"/>
  <c r="S1846" i="22"/>
  <c r="Y1845" i="22"/>
  <c r="W1846" i="22"/>
  <c r="AG1844" i="22"/>
  <c r="AA1845" i="22"/>
  <c r="AB1844" i="22"/>
  <c r="K1846" i="22"/>
  <c r="Q1845" i="22"/>
  <c r="L1845" i="22"/>
  <c r="N1845" i="22"/>
  <c r="AJ1845" i="22"/>
  <c r="AI1846" i="22"/>
  <c r="AO1845" i="22"/>
  <c r="O1844" i="22"/>
  <c r="N1844" i="22"/>
  <c r="AE1843" i="22"/>
  <c r="AD1843" i="22"/>
  <c r="AM1844" i="22"/>
  <c r="AL1844" i="22"/>
  <c r="E1844" i="22"/>
  <c r="F1844" i="22"/>
  <c r="D1844" i="22"/>
  <c r="C1845" i="22"/>
  <c r="H1845" i="22"/>
  <c r="B1846" i="22"/>
  <c r="S1847" i="22"/>
  <c r="Y1846" i="22"/>
  <c r="W1847" i="22"/>
  <c r="T1846" i="22"/>
  <c r="V1846" i="22"/>
  <c r="AD1844" i="22"/>
  <c r="AE1844" i="22"/>
  <c r="AG1845" i="22"/>
  <c r="AB1845" i="22"/>
  <c r="AA1846" i="22"/>
  <c r="AM1845" i="22"/>
  <c r="AL1845" i="22"/>
  <c r="AJ1846" i="22"/>
  <c r="AI1847" i="22"/>
  <c r="AO1846" i="22"/>
  <c r="Q1846" i="22"/>
  <c r="O1847" i="22"/>
  <c r="K1847" i="22"/>
  <c r="L1846" i="22"/>
  <c r="B1847" i="22"/>
  <c r="C1846" i="22"/>
  <c r="H1846" i="22"/>
  <c r="D1845" i="22"/>
  <c r="F1845" i="22"/>
  <c r="E1845" i="22"/>
  <c r="S1848" i="22"/>
  <c r="T1847" i="22"/>
  <c r="V1847" i="22"/>
  <c r="Y1847" i="22"/>
  <c r="W1848" i="22"/>
  <c r="O1846" i="22"/>
  <c r="N1846" i="22"/>
  <c r="AI1848" i="22"/>
  <c r="AJ1847" i="22"/>
  <c r="AO1847" i="22"/>
  <c r="AE1845" i="22"/>
  <c r="AD1845" i="22"/>
  <c r="AA1847" i="22"/>
  <c r="AB1846" i="22"/>
  <c r="AG1846" i="22"/>
  <c r="K1848" i="22"/>
  <c r="Q1847" i="22"/>
  <c r="L1847" i="22"/>
  <c r="N1847" i="22"/>
  <c r="AM1846" i="22"/>
  <c r="AL1846" i="22"/>
  <c r="E1846" i="22"/>
  <c r="D1846" i="22"/>
  <c r="F1846" i="22"/>
  <c r="C1847" i="22"/>
  <c r="B1848" i="22"/>
  <c r="H1847" i="22"/>
  <c r="S1849" i="22"/>
  <c r="Y1848" i="22"/>
  <c r="W1849" i="22"/>
  <c r="T1848" i="22"/>
  <c r="V1848" i="22"/>
  <c r="L1848" i="22"/>
  <c r="K1849" i="22"/>
  <c r="Q1848" i="22"/>
  <c r="O1849" i="22"/>
  <c r="AD1846" i="22"/>
  <c r="AE1846" i="22"/>
  <c r="AI1849" i="22"/>
  <c r="AJ1848" i="22"/>
  <c r="AO1848" i="22"/>
  <c r="AA1848" i="22"/>
  <c r="AG1847" i="22"/>
  <c r="AB1847" i="22"/>
  <c r="AM1847" i="22"/>
  <c r="AL1847" i="22"/>
  <c r="C1848" i="22"/>
  <c r="H1848" i="22"/>
  <c r="B1849" i="22"/>
  <c r="D1847" i="22"/>
  <c r="E1847" i="22"/>
  <c r="F1847" i="22"/>
  <c r="S1850" i="22"/>
  <c r="T1849" i="22"/>
  <c r="V1849" i="22"/>
  <c r="Y1849" i="22"/>
  <c r="W1850" i="22"/>
  <c r="K1850" i="22"/>
  <c r="L1849" i="22"/>
  <c r="N1849" i="22"/>
  <c r="Q1849" i="22"/>
  <c r="AG1848" i="22"/>
  <c r="AA1849" i="22"/>
  <c r="AB1848" i="22"/>
  <c r="AJ1849" i="22"/>
  <c r="AI1850" i="22"/>
  <c r="AO1849" i="22"/>
  <c r="AD1847" i="22"/>
  <c r="AE1847" i="22"/>
  <c r="AM1848" i="22"/>
  <c r="AL1848" i="22"/>
  <c r="O1848" i="22"/>
  <c r="N1848" i="22"/>
  <c r="F1848" i="22"/>
  <c r="E1848" i="22"/>
  <c r="D1848" i="22"/>
  <c r="B1850" i="22"/>
  <c r="H1849" i="22"/>
  <c r="C1849" i="22"/>
  <c r="T1850" i="22"/>
  <c r="V1850" i="22"/>
  <c r="Y1850" i="22"/>
  <c r="W1851" i="22"/>
  <c r="S1851" i="22"/>
  <c r="AE1848" i="22"/>
  <c r="AD1848" i="22"/>
  <c r="AM1849" i="22"/>
  <c r="AL1849" i="22"/>
  <c r="AJ1850" i="22"/>
  <c r="AI1851" i="22"/>
  <c r="AO1850" i="22"/>
  <c r="AB1849" i="22"/>
  <c r="AG1849" i="22"/>
  <c r="AA1850" i="22"/>
  <c r="Q1850" i="22"/>
  <c r="O1851" i="22"/>
  <c r="K1851" i="22"/>
  <c r="L1850" i="22"/>
  <c r="E1849" i="22"/>
  <c r="F1849" i="22"/>
  <c r="D1849" i="22"/>
  <c r="H1850" i="22"/>
  <c r="C1850" i="22"/>
  <c r="B1851" i="22"/>
  <c r="T1851" i="22"/>
  <c r="V1851" i="22"/>
  <c r="Y1851" i="22"/>
  <c r="W1852" i="22"/>
  <c r="S1852" i="22"/>
  <c r="K1852" i="22"/>
  <c r="L1851" i="22"/>
  <c r="N1851" i="22"/>
  <c r="Q1851" i="22"/>
  <c r="O1850" i="22"/>
  <c r="N1850" i="22"/>
  <c r="AA1851" i="22"/>
  <c r="AB1850" i="22"/>
  <c r="AG1850" i="22"/>
  <c r="AM1850" i="22"/>
  <c r="AL1850" i="22"/>
  <c r="AE1849" i="22"/>
  <c r="AD1849" i="22"/>
  <c r="AI1852" i="22"/>
  <c r="AJ1851" i="22"/>
  <c r="AO1851" i="22"/>
  <c r="F1850" i="22"/>
  <c r="D1850" i="22"/>
  <c r="E1850" i="22"/>
  <c r="B1852" i="22"/>
  <c r="C1851" i="22"/>
  <c r="H1851" i="22"/>
  <c r="T1852" i="22"/>
  <c r="V1852" i="22"/>
  <c r="S1853" i="22"/>
  <c r="Y1852" i="22"/>
  <c r="W1853" i="22"/>
  <c r="L1852" i="22"/>
  <c r="K1853" i="22"/>
  <c r="Q1852" i="22"/>
  <c r="O1853" i="22"/>
  <c r="AG1851" i="22"/>
  <c r="AA1852" i="22"/>
  <c r="AB1851" i="22"/>
  <c r="AI1853" i="22"/>
  <c r="AJ1852" i="22"/>
  <c r="AO1852" i="22"/>
  <c r="AE1850" i="22"/>
  <c r="AD1850" i="22"/>
  <c r="AM1851" i="22"/>
  <c r="AL1851" i="22"/>
  <c r="D1851" i="22"/>
  <c r="F1851" i="22"/>
  <c r="E1851" i="22"/>
  <c r="C1852" i="22"/>
  <c r="B1853" i="22"/>
  <c r="H1852" i="22"/>
  <c r="S1854" i="22"/>
  <c r="Y1853" i="22"/>
  <c r="W1854" i="22"/>
  <c r="T1853" i="22"/>
  <c r="V1853" i="22"/>
  <c r="AD1851" i="22"/>
  <c r="AE1851" i="22"/>
  <c r="O1852" i="22"/>
  <c r="N1852" i="22"/>
  <c r="AJ1853" i="22"/>
  <c r="AI1854" i="22"/>
  <c r="AO1853" i="22"/>
  <c r="K1854" i="22"/>
  <c r="Q1853" i="22"/>
  <c r="L1853" i="22"/>
  <c r="N1853" i="22"/>
  <c r="AM1852" i="22"/>
  <c r="AL1852" i="22"/>
  <c r="AA1853" i="22"/>
  <c r="AG1852" i="22"/>
  <c r="AB1852" i="22"/>
  <c r="B1854" i="22"/>
  <c r="H1853" i="22"/>
  <c r="C1853" i="22"/>
  <c r="F1852" i="22"/>
  <c r="D1852" i="22"/>
  <c r="E1852" i="22"/>
  <c r="S1855" i="22"/>
  <c r="T1854" i="22"/>
  <c r="V1854" i="22"/>
  <c r="Y1854" i="22"/>
  <c r="W1855" i="22"/>
  <c r="AM1853" i="22"/>
  <c r="AL1853" i="22"/>
  <c r="AJ1854" i="22"/>
  <c r="AI1855" i="22"/>
  <c r="AO1854" i="22"/>
  <c r="AB1853" i="22"/>
  <c r="AG1853" i="22"/>
  <c r="AA1854" i="22"/>
  <c r="AE1852" i="22"/>
  <c r="AD1852" i="22"/>
  <c r="Q1854" i="22"/>
  <c r="O1855" i="22"/>
  <c r="K1855" i="22"/>
  <c r="L1854" i="22"/>
  <c r="D1853" i="22"/>
  <c r="E1853" i="22"/>
  <c r="F1853" i="22"/>
  <c r="H1854" i="22"/>
  <c r="B1855" i="22"/>
  <c r="C1854" i="22"/>
  <c r="Y1855" i="22"/>
  <c r="W1856" i="22"/>
  <c r="S1856" i="22"/>
  <c r="T1855" i="22"/>
  <c r="V1855" i="22"/>
  <c r="AG1854" i="22"/>
  <c r="AA1855" i="22"/>
  <c r="AB1854" i="22"/>
  <c r="O1854" i="22"/>
  <c r="N1854" i="22"/>
  <c r="AI1856" i="22"/>
  <c r="AJ1855" i="22"/>
  <c r="AO1855" i="22"/>
  <c r="AD1853" i="22"/>
  <c r="AE1853" i="22"/>
  <c r="K1856" i="22"/>
  <c r="Q1855" i="22"/>
  <c r="L1855" i="22"/>
  <c r="N1855" i="22"/>
  <c r="AM1854" i="22"/>
  <c r="AL1854" i="22"/>
  <c r="D1854" i="22"/>
  <c r="F1854" i="22"/>
  <c r="E1854" i="22"/>
  <c r="B1856" i="22"/>
  <c r="H1855" i="22"/>
  <c r="C1855" i="22"/>
  <c r="T1856" i="22"/>
  <c r="V1856" i="22"/>
  <c r="Y1856" i="22"/>
  <c r="W1857" i="22"/>
  <c r="S1857" i="22"/>
  <c r="AI1857" i="22"/>
  <c r="AJ1856" i="22"/>
  <c r="AO1856" i="22"/>
  <c r="AM1855" i="22"/>
  <c r="AL1855" i="22"/>
  <c r="AA1856" i="22"/>
  <c r="AB1855" i="22"/>
  <c r="AG1855" i="22"/>
  <c r="AE1854" i="22"/>
  <c r="AD1854" i="22"/>
  <c r="L1856" i="22"/>
  <c r="K1857" i="22"/>
  <c r="Q1856" i="22"/>
  <c r="O1857" i="22"/>
  <c r="D1855" i="22"/>
  <c r="F1855" i="22"/>
  <c r="E1855" i="22"/>
  <c r="C1856" i="22"/>
  <c r="B1857" i="22"/>
  <c r="H1856" i="22"/>
  <c r="Y1857" i="22"/>
  <c r="W1858" i="22"/>
  <c r="S1858" i="22"/>
  <c r="T1857" i="22"/>
  <c r="V1857" i="22"/>
  <c r="AJ1857" i="22"/>
  <c r="AI1858" i="22"/>
  <c r="AO1857" i="22"/>
  <c r="O1856" i="22"/>
  <c r="N1856" i="22"/>
  <c r="AA1857" i="22"/>
  <c r="AG1856" i="22"/>
  <c r="AB1856" i="22"/>
  <c r="AM1856" i="22"/>
  <c r="AL1856" i="22"/>
  <c r="K1858" i="22"/>
  <c r="Q1857" i="22"/>
  <c r="L1857" i="22"/>
  <c r="N1857" i="22"/>
  <c r="AE1855" i="22"/>
  <c r="AD1855" i="22"/>
  <c r="B1858" i="22"/>
  <c r="H1857" i="22"/>
  <c r="C1857" i="22"/>
  <c r="E1856" i="22"/>
  <c r="F1856" i="22"/>
  <c r="D1856" i="22"/>
  <c r="S1859" i="22"/>
  <c r="Y1858" i="22"/>
  <c r="W1859" i="22"/>
  <c r="T1858" i="22"/>
  <c r="V1858" i="22"/>
  <c r="Q1858" i="22"/>
  <c r="O1859" i="22"/>
  <c r="L1858" i="22"/>
  <c r="K1859" i="22"/>
  <c r="AJ1858" i="22"/>
  <c r="AI1859" i="22"/>
  <c r="AO1858" i="22"/>
  <c r="AE1856" i="22"/>
  <c r="AD1856" i="22"/>
  <c r="AG1857" i="22"/>
  <c r="AB1857" i="22"/>
  <c r="AA1858" i="22"/>
  <c r="AM1857" i="22"/>
  <c r="AL1857" i="22"/>
  <c r="D1857" i="22"/>
  <c r="F1857" i="22"/>
  <c r="E1857" i="22"/>
  <c r="H1858" i="22"/>
  <c r="B1859" i="22"/>
  <c r="C1858" i="22"/>
  <c r="Y1859" i="22"/>
  <c r="W1860" i="22"/>
  <c r="T1859" i="22"/>
  <c r="V1859" i="22"/>
  <c r="S1860" i="22"/>
  <c r="AI1860" i="22"/>
  <c r="AJ1859" i="22"/>
  <c r="AO1859" i="22"/>
  <c r="O1858" i="22"/>
  <c r="N1858" i="22"/>
  <c r="AE1857" i="22"/>
  <c r="AD1857" i="22"/>
  <c r="K1860" i="22"/>
  <c r="L1859" i="22"/>
  <c r="N1859" i="22"/>
  <c r="Q1859" i="22"/>
  <c r="AB1858" i="22"/>
  <c r="AG1858" i="22"/>
  <c r="AA1859" i="22"/>
  <c r="AM1858" i="22"/>
  <c r="AL1858" i="22"/>
  <c r="H1859" i="22"/>
  <c r="C1859" i="22"/>
  <c r="B1860" i="22"/>
  <c r="D1858" i="22"/>
  <c r="F1858" i="22"/>
  <c r="E1858" i="22"/>
  <c r="S1861" i="22"/>
  <c r="Y1860" i="22"/>
  <c r="W1861" i="22"/>
  <c r="T1860" i="22"/>
  <c r="V1860" i="22"/>
  <c r="AE1858" i="22"/>
  <c r="AD1858" i="22"/>
  <c r="AI1861" i="22"/>
  <c r="AJ1860" i="22"/>
  <c r="AO1860" i="22"/>
  <c r="L1860" i="22"/>
  <c r="K1861" i="22"/>
  <c r="Q1860" i="22"/>
  <c r="O1861" i="22"/>
  <c r="AM1859" i="22"/>
  <c r="AL1859" i="22"/>
  <c r="AA1860" i="22"/>
  <c r="AB1859" i="22"/>
  <c r="AG1859" i="22"/>
  <c r="E1859" i="22"/>
  <c r="D1859" i="22"/>
  <c r="F1859" i="22"/>
  <c r="C1860" i="22"/>
  <c r="H1860" i="22"/>
  <c r="B1861" i="22"/>
  <c r="S1862" i="22"/>
  <c r="Y1861" i="22"/>
  <c r="W1862" i="22"/>
  <c r="T1861" i="22"/>
  <c r="V1861" i="22"/>
  <c r="AM1860" i="22"/>
  <c r="AL1860" i="22"/>
  <c r="O1860" i="22"/>
  <c r="N1860" i="22"/>
  <c r="AE1859" i="22"/>
  <c r="AD1859" i="22"/>
  <c r="AB1860" i="22"/>
  <c r="AA1861" i="22"/>
  <c r="AG1860" i="22"/>
  <c r="K1862" i="22"/>
  <c r="L1861" i="22"/>
  <c r="N1861" i="22"/>
  <c r="Q1861" i="22"/>
  <c r="AJ1861" i="22"/>
  <c r="AI1862" i="22"/>
  <c r="AO1861" i="22"/>
  <c r="C1861" i="22"/>
  <c r="H1861" i="22"/>
  <c r="B1862" i="22"/>
  <c r="E1860" i="22"/>
  <c r="F1860" i="22"/>
  <c r="D1860" i="22"/>
  <c r="T1862" i="22"/>
  <c r="V1862" i="22"/>
  <c r="S1863" i="22"/>
  <c r="Y1862" i="22"/>
  <c r="W1863" i="22"/>
  <c r="AJ1862" i="22"/>
  <c r="AI1863" i="22"/>
  <c r="AO1862" i="22"/>
  <c r="Q1862" i="22"/>
  <c r="O1863" i="22"/>
  <c r="K1863" i="22"/>
  <c r="L1862" i="22"/>
  <c r="AA1862" i="22"/>
  <c r="AB1861" i="22"/>
  <c r="AG1861" i="22"/>
  <c r="AM1861" i="22"/>
  <c r="AL1861" i="22"/>
  <c r="AE1860" i="22"/>
  <c r="AD1860" i="22"/>
  <c r="D1861" i="22"/>
  <c r="E1861" i="22"/>
  <c r="F1861" i="22"/>
  <c r="C1862" i="22"/>
  <c r="B1863" i="22"/>
  <c r="H1862" i="22"/>
  <c r="S1864" i="22"/>
  <c r="Y1863" i="22"/>
  <c r="W1864" i="22"/>
  <c r="T1863" i="22"/>
  <c r="V1863" i="22"/>
  <c r="AB1862" i="22"/>
  <c r="AG1862" i="22"/>
  <c r="AA1863" i="22"/>
  <c r="O1862" i="22"/>
  <c r="N1862" i="22"/>
  <c r="AI1864" i="22"/>
  <c r="AJ1863" i="22"/>
  <c r="AO1863" i="22"/>
  <c r="AE1861" i="22"/>
  <c r="AD1861" i="22"/>
  <c r="K1864" i="22"/>
  <c r="L1863" i="22"/>
  <c r="N1863" i="22"/>
  <c r="Q1863" i="22"/>
  <c r="AM1862" i="22"/>
  <c r="AL1862" i="22"/>
  <c r="B1864" i="22"/>
  <c r="H1863" i="22"/>
  <c r="C1863" i="22"/>
  <c r="F1862" i="22"/>
  <c r="D1862" i="22"/>
  <c r="E1862" i="22"/>
  <c r="Y1864" i="22"/>
  <c r="W1865" i="22"/>
  <c r="T1864" i="22"/>
  <c r="V1864" i="22"/>
  <c r="S1865" i="22"/>
  <c r="AI1865" i="22"/>
  <c r="AJ1864" i="22"/>
  <c r="AO1864" i="22"/>
  <c r="AM1863" i="22"/>
  <c r="AL1863" i="22"/>
  <c r="AB1863" i="22"/>
  <c r="AG1863" i="22"/>
  <c r="AA1864" i="22"/>
  <c r="L1864" i="22"/>
  <c r="K1865" i="22"/>
  <c r="Q1864" i="22"/>
  <c r="O1865" i="22"/>
  <c r="AD1862" i="22"/>
  <c r="AE1862" i="22"/>
  <c r="B1865" i="22"/>
  <c r="H1864" i="22"/>
  <c r="C1864" i="22"/>
  <c r="E1863" i="22"/>
  <c r="D1863" i="22"/>
  <c r="F1863" i="22"/>
  <c r="T1865" i="22"/>
  <c r="V1865" i="22"/>
  <c r="Y1865" i="22"/>
  <c r="W1866" i="22"/>
  <c r="S1866" i="22"/>
  <c r="AD1863" i="22"/>
  <c r="AE1863" i="22"/>
  <c r="AJ1865" i="22"/>
  <c r="AI1866" i="22"/>
  <c r="AO1865" i="22"/>
  <c r="O1864" i="22"/>
  <c r="N1864" i="22"/>
  <c r="AM1864" i="22"/>
  <c r="AL1864" i="22"/>
  <c r="K1866" i="22"/>
  <c r="Q1865" i="22"/>
  <c r="L1865" i="22"/>
  <c r="N1865" i="22"/>
  <c r="AB1864" i="22"/>
  <c r="AG1864" i="22"/>
  <c r="AA1865" i="22"/>
  <c r="H1865" i="22"/>
  <c r="B1866" i="22"/>
  <c r="C1865" i="22"/>
  <c r="E1864" i="22"/>
  <c r="D1864" i="22"/>
  <c r="F1864" i="22"/>
  <c r="Y1866" i="22"/>
  <c r="W1867" i="22"/>
  <c r="S1867" i="22"/>
  <c r="T1866" i="22"/>
  <c r="V1866" i="22"/>
  <c r="AA1866" i="22"/>
  <c r="AG1865" i="22"/>
  <c r="AB1865" i="22"/>
  <c r="AM1865" i="22"/>
  <c r="AL1865" i="22"/>
  <c r="AE1864" i="22"/>
  <c r="AD1864" i="22"/>
  <c r="AJ1866" i="22"/>
  <c r="AI1867" i="22"/>
  <c r="AO1866" i="22"/>
  <c r="Q1866" i="22"/>
  <c r="O1867" i="22"/>
  <c r="K1867" i="22"/>
  <c r="L1866" i="22"/>
  <c r="B1867" i="22"/>
  <c r="C1866" i="22"/>
  <c r="H1866" i="22"/>
  <c r="F1865" i="22"/>
  <c r="E1865" i="22"/>
  <c r="D1865" i="22"/>
  <c r="T1867" i="22"/>
  <c r="V1867" i="22"/>
  <c r="Y1867" i="22"/>
  <c r="W1868" i="22"/>
  <c r="S1868" i="22"/>
  <c r="AG1866" i="22"/>
  <c r="AA1867" i="22"/>
  <c r="AB1866" i="22"/>
  <c r="O1866" i="22"/>
  <c r="N1866" i="22"/>
  <c r="AM1866" i="22"/>
  <c r="AL1866" i="22"/>
  <c r="AD1865" i="22"/>
  <c r="AE1865" i="22"/>
  <c r="K1868" i="22"/>
  <c r="Q1867" i="22"/>
  <c r="L1867" i="22"/>
  <c r="N1867" i="22"/>
  <c r="AI1868" i="22"/>
  <c r="AJ1867" i="22"/>
  <c r="AO1867" i="22"/>
  <c r="E1866" i="22"/>
  <c r="F1866" i="22"/>
  <c r="D1866" i="22"/>
  <c r="B1868" i="22"/>
  <c r="H1867" i="22"/>
  <c r="C1867" i="22"/>
  <c r="S1869" i="22"/>
  <c r="T1868" i="22"/>
  <c r="V1868" i="22"/>
  <c r="Y1868" i="22"/>
  <c r="W1869" i="22"/>
  <c r="AB1867" i="22"/>
  <c r="AG1867" i="22"/>
  <c r="AA1868" i="22"/>
  <c r="AD1866" i="22"/>
  <c r="AE1866" i="22"/>
  <c r="AM1867" i="22"/>
  <c r="AL1867" i="22"/>
  <c r="AI1869" i="22"/>
  <c r="AJ1868" i="22"/>
  <c r="AO1868" i="22"/>
  <c r="L1868" i="22"/>
  <c r="K1869" i="22"/>
  <c r="Q1868" i="22"/>
  <c r="O1869" i="22"/>
  <c r="E1867" i="22"/>
  <c r="D1867" i="22"/>
  <c r="F1867" i="22"/>
  <c r="B1869" i="22"/>
  <c r="H1868" i="22"/>
  <c r="C1868" i="22"/>
  <c r="Y1869" i="22"/>
  <c r="W1870" i="22"/>
  <c r="S1870" i="22"/>
  <c r="T1869" i="22"/>
  <c r="V1869" i="22"/>
  <c r="O1868" i="22"/>
  <c r="N1868" i="22"/>
  <c r="K1870" i="22"/>
  <c r="L1869" i="22"/>
  <c r="N1869" i="22"/>
  <c r="Q1869" i="22"/>
  <c r="AJ1869" i="22"/>
  <c r="AI1870" i="22"/>
  <c r="AO1869" i="22"/>
  <c r="AD1867" i="22"/>
  <c r="AE1867" i="22"/>
  <c r="AM1868" i="22"/>
  <c r="AL1868" i="22"/>
  <c r="AG1868" i="22"/>
  <c r="AA1869" i="22"/>
  <c r="AB1868" i="22"/>
  <c r="E1868" i="22"/>
  <c r="D1868" i="22"/>
  <c r="F1868" i="22"/>
  <c r="B1870" i="22"/>
  <c r="C1869" i="22"/>
  <c r="H1869" i="22"/>
  <c r="T1870" i="22"/>
  <c r="V1870" i="22"/>
  <c r="Y1870" i="22"/>
  <c r="W1871" i="22"/>
  <c r="S1871" i="22"/>
  <c r="AG1869" i="22"/>
  <c r="AA1870" i="22"/>
  <c r="AB1869" i="22"/>
  <c r="AD1868" i="22"/>
  <c r="AE1868" i="22"/>
  <c r="AM1869" i="22"/>
  <c r="AL1869" i="22"/>
  <c r="AJ1870" i="22"/>
  <c r="AI1871" i="22"/>
  <c r="AO1870" i="22"/>
  <c r="Q1870" i="22"/>
  <c r="O1871" i="22"/>
  <c r="K1871" i="22"/>
  <c r="L1870" i="22"/>
  <c r="E1869" i="22"/>
  <c r="F1869" i="22"/>
  <c r="D1869" i="22"/>
  <c r="C1870" i="22"/>
  <c r="H1870" i="22"/>
  <c r="B1871" i="22"/>
  <c r="T1871" i="22"/>
  <c r="V1871" i="22"/>
  <c r="Y1871" i="22"/>
  <c r="W1872" i="22"/>
  <c r="S1872" i="22"/>
  <c r="K1872" i="22"/>
  <c r="Q1871" i="22"/>
  <c r="L1871" i="22"/>
  <c r="N1871" i="22"/>
  <c r="AM1870" i="22"/>
  <c r="AL1870" i="22"/>
  <c r="O1870" i="22"/>
  <c r="N1870" i="22"/>
  <c r="AI1872" i="22"/>
  <c r="AJ1871" i="22"/>
  <c r="AO1871" i="22"/>
  <c r="AG1870" i="22"/>
  <c r="AA1871" i="22"/>
  <c r="AB1870" i="22"/>
  <c r="AE1869" i="22"/>
  <c r="AD1869" i="22"/>
  <c r="H1871" i="22"/>
  <c r="C1871" i="22"/>
  <c r="B1872" i="22"/>
  <c r="D1870" i="22"/>
  <c r="E1870" i="22"/>
  <c r="F1870" i="22"/>
  <c r="T1872" i="22"/>
  <c r="V1872" i="22"/>
  <c r="Y1872" i="22"/>
  <c r="W1873" i="22"/>
  <c r="S1873" i="22"/>
  <c r="AM1871" i="22"/>
  <c r="AL1871" i="22"/>
  <c r="L1872" i="22"/>
  <c r="K1873" i="22"/>
  <c r="Q1872" i="22"/>
  <c r="O1873" i="22"/>
  <c r="AB1871" i="22"/>
  <c r="AA1872" i="22"/>
  <c r="AG1871" i="22"/>
  <c r="AE1870" i="22"/>
  <c r="AD1870" i="22"/>
  <c r="AI1873" i="22"/>
  <c r="AJ1872" i="22"/>
  <c r="AO1872" i="22"/>
  <c r="D1871" i="22"/>
  <c r="E1871" i="22"/>
  <c r="F1871" i="22"/>
  <c r="H1872" i="22"/>
  <c r="C1872" i="22"/>
  <c r="B1873" i="22"/>
  <c r="Y1873" i="22"/>
  <c r="W1874" i="22"/>
  <c r="T1873" i="22"/>
  <c r="V1873" i="22"/>
  <c r="S1874" i="22"/>
  <c r="AG1872" i="22"/>
  <c r="AA1873" i="22"/>
  <c r="AB1872" i="22"/>
  <c r="O1872" i="22"/>
  <c r="N1872" i="22"/>
  <c r="AM1872" i="22"/>
  <c r="AL1872" i="22"/>
  <c r="AJ1873" i="22"/>
  <c r="AI1874" i="22"/>
  <c r="AO1873" i="22"/>
  <c r="AE1871" i="22"/>
  <c r="AD1871" i="22"/>
  <c r="K1874" i="22"/>
  <c r="Q1873" i="22"/>
  <c r="L1873" i="22"/>
  <c r="N1873" i="22"/>
  <c r="E1872" i="22"/>
  <c r="F1872" i="22"/>
  <c r="D1872" i="22"/>
  <c r="H1873" i="22"/>
  <c r="C1873" i="22"/>
  <c r="B1874" i="22"/>
  <c r="T1874" i="22"/>
  <c r="V1874" i="22"/>
  <c r="S1875" i="22"/>
  <c r="Y1874" i="22"/>
  <c r="W1875" i="22"/>
  <c r="AA1874" i="22"/>
  <c r="AB1873" i="22"/>
  <c r="AG1873" i="22"/>
  <c r="Q1874" i="22"/>
  <c r="O1875" i="22"/>
  <c r="L1874" i="22"/>
  <c r="K1875" i="22"/>
  <c r="AM1873" i="22"/>
  <c r="AL1873" i="22"/>
  <c r="AJ1874" i="22"/>
  <c r="AI1875" i="22"/>
  <c r="AO1874" i="22"/>
  <c r="AE1872" i="22"/>
  <c r="AD1872" i="22"/>
  <c r="C1874" i="22"/>
  <c r="B1875" i="22"/>
  <c r="H1874" i="22"/>
  <c r="F1873" i="22"/>
  <c r="E1873" i="22"/>
  <c r="D1873" i="22"/>
  <c r="S1876" i="22"/>
  <c r="T1875" i="22"/>
  <c r="V1875" i="22"/>
  <c r="Y1875" i="22"/>
  <c r="W1876" i="22"/>
  <c r="K1876" i="22"/>
  <c r="L1875" i="22"/>
  <c r="N1875" i="22"/>
  <c r="Q1875" i="22"/>
  <c r="AI1876" i="22"/>
  <c r="AJ1875" i="22"/>
  <c r="AO1875" i="22"/>
  <c r="AD1873" i="22"/>
  <c r="AE1873" i="22"/>
  <c r="AM1874" i="22"/>
  <c r="AL1874" i="22"/>
  <c r="O1874" i="22"/>
  <c r="N1874" i="22"/>
  <c r="AB1874" i="22"/>
  <c r="AA1875" i="22"/>
  <c r="AG1874" i="22"/>
  <c r="D1874" i="22"/>
  <c r="F1874" i="22"/>
  <c r="E1874" i="22"/>
  <c r="H1875" i="22"/>
  <c r="C1875" i="22"/>
  <c r="B1876" i="22"/>
  <c r="Y1876" i="22"/>
  <c r="W1877" i="22"/>
  <c r="S1877" i="22"/>
  <c r="T1876" i="22"/>
  <c r="V1876" i="22"/>
  <c r="AE1874" i="22"/>
  <c r="AD1874" i="22"/>
  <c r="AM1875" i="22"/>
  <c r="AL1875" i="22"/>
  <c r="AG1875" i="22"/>
  <c r="AB1875" i="22"/>
  <c r="AA1876" i="22"/>
  <c r="AI1877" i="22"/>
  <c r="AJ1876" i="22"/>
  <c r="AO1876" i="22"/>
  <c r="L1876" i="22"/>
  <c r="K1877" i="22"/>
  <c r="Q1876" i="22"/>
  <c r="O1877" i="22"/>
  <c r="H1876" i="22"/>
  <c r="C1876" i="22"/>
  <c r="B1877" i="22"/>
  <c r="D1875" i="22"/>
  <c r="F1875" i="22"/>
  <c r="E1875" i="22"/>
  <c r="Y1877" i="22"/>
  <c r="W1878" i="22"/>
  <c r="T1877" i="22"/>
  <c r="V1877" i="22"/>
  <c r="S1878" i="22"/>
  <c r="AD1875" i="22"/>
  <c r="AE1875" i="22"/>
  <c r="AG1876" i="22"/>
  <c r="AA1877" i="22"/>
  <c r="AB1876" i="22"/>
  <c r="K1878" i="22"/>
  <c r="Q1877" i="22"/>
  <c r="L1877" i="22"/>
  <c r="N1877" i="22"/>
  <c r="AM1876" i="22"/>
  <c r="AL1876" i="22"/>
  <c r="O1876" i="22"/>
  <c r="N1876" i="22"/>
  <c r="AJ1877" i="22"/>
  <c r="AI1878" i="22"/>
  <c r="AO1877" i="22"/>
  <c r="D1876" i="22"/>
  <c r="F1876" i="22"/>
  <c r="E1876" i="22"/>
  <c r="C1877" i="22"/>
  <c r="H1877" i="22"/>
  <c r="B1878" i="22"/>
  <c r="S1879" i="22"/>
  <c r="T1878" i="22"/>
  <c r="V1878" i="22"/>
  <c r="Y1878" i="22"/>
  <c r="W1879" i="22"/>
  <c r="AJ1878" i="22"/>
  <c r="AI1879" i="22"/>
  <c r="AO1878" i="22"/>
  <c r="AD1876" i="22"/>
  <c r="AE1876" i="22"/>
  <c r="AM1877" i="22"/>
  <c r="AL1877" i="22"/>
  <c r="AG1877" i="22"/>
  <c r="AA1878" i="22"/>
  <c r="AB1877" i="22"/>
  <c r="Q1878" i="22"/>
  <c r="O1879" i="22"/>
  <c r="K1879" i="22"/>
  <c r="L1878" i="22"/>
  <c r="H1878" i="22"/>
  <c r="C1878" i="22"/>
  <c r="B1879" i="22"/>
  <c r="E1877" i="22"/>
  <c r="F1877" i="22"/>
  <c r="D1877" i="22"/>
  <c r="T1879" i="22"/>
  <c r="V1879" i="22"/>
  <c r="S1880" i="22"/>
  <c r="Y1879" i="22"/>
  <c r="W1880" i="22"/>
  <c r="K1880" i="22"/>
  <c r="Q1879" i="22"/>
  <c r="L1879" i="22"/>
  <c r="N1879" i="22"/>
  <c r="AI1880" i="22"/>
  <c r="AJ1879" i="22"/>
  <c r="AO1879" i="22"/>
  <c r="O1878" i="22"/>
  <c r="N1878" i="22"/>
  <c r="AG1878" i="22"/>
  <c r="AA1879" i="22"/>
  <c r="AB1878" i="22"/>
  <c r="AE1877" i="22"/>
  <c r="AD1877" i="22"/>
  <c r="AM1878" i="22"/>
  <c r="AL1878" i="22"/>
  <c r="E1878" i="22"/>
  <c r="D1878" i="22"/>
  <c r="F1878" i="22"/>
  <c r="H1879" i="22"/>
  <c r="C1879" i="22"/>
  <c r="B1880" i="22"/>
  <c r="Y1880" i="22"/>
  <c r="W1881" i="22"/>
  <c r="S1881" i="22"/>
  <c r="T1880" i="22"/>
  <c r="V1880" i="22"/>
  <c r="L1880" i="22"/>
  <c r="K1881" i="22"/>
  <c r="Q1880" i="22"/>
  <c r="O1881" i="22"/>
  <c r="AE1878" i="22"/>
  <c r="AD1878" i="22"/>
  <c r="AI1881" i="22"/>
  <c r="AJ1880" i="22"/>
  <c r="AO1880" i="22"/>
  <c r="AA1880" i="22"/>
  <c r="AG1879" i="22"/>
  <c r="AB1879" i="22"/>
  <c r="AM1879" i="22"/>
  <c r="AL1879" i="22"/>
  <c r="E1879" i="22"/>
  <c r="F1879" i="22"/>
  <c r="D1879" i="22"/>
  <c r="B1881" i="22"/>
  <c r="H1880" i="22"/>
  <c r="C1880" i="22"/>
  <c r="Y1881" i="22"/>
  <c r="W1882" i="22"/>
  <c r="S1882" i="22"/>
  <c r="T1881" i="22"/>
  <c r="V1881" i="22"/>
  <c r="AE1879" i="22"/>
  <c r="AD1879" i="22"/>
  <c r="AJ1881" i="22"/>
  <c r="AI1882" i="22"/>
  <c r="AO1881" i="22"/>
  <c r="AM1880" i="22"/>
  <c r="AL1880" i="22"/>
  <c r="AB1880" i="22"/>
  <c r="AG1880" i="22"/>
  <c r="AA1881" i="22"/>
  <c r="K1882" i="22"/>
  <c r="Q1881" i="22"/>
  <c r="L1881" i="22"/>
  <c r="N1881" i="22"/>
  <c r="O1880" i="22"/>
  <c r="N1880" i="22"/>
  <c r="D1880" i="22"/>
  <c r="F1880" i="22"/>
  <c r="E1880" i="22"/>
  <c r="C1881" i="22"/>
  <c r="B1882" i="22"/>
  <c r="H1881" i="22"/>
  <c r="Y1882" i="22"/>
  <c r="W1883" i="22"/>
  <c r="S1883" i="22"/>
  <c r="T1882" i="22"/>
  <c r="V1882" i="22"/>
  <c r="AD1880" i="22"/>
  <c r="AE1880" i="22"/>
  <c r="AM1881" i="22"/>
  <c r="AL1881" i="22"/>
  <c r="AB1881" i="22"/>
  <c r="AA1882" i="22"/>
  <c r="AG1881" i="22"/>
  <c r="Q1882" i="22"/>
  <c r="O1883" i="22"/>
  <c r="K1883" i="22"/>
  <c r="L1882" i="22"/>
  <c r="AJ1882" i="22"/>
  <c r="AI1883" i="22"/>
  <c r="AO1882" i="22"/>
  <c r="C1882" i="22"/>
  <c r="H1882" i="22"/>
  <c r="B1883" i="22"/>
  <c r="E1881" i="22"/>
  <c r="F1881" i="22"/>
  <c r="D1881" i="22"/>
  <c r="S1884" i="22"/>
  <c r="Y1883" i="22"/>
  <c r="W1884" i="22"/>
  <c r="T1883" i="22"/>
  <c r="V1883" i="22"/>
  <c r="K1884" i="22"/>
  <c r="Q1883" i="22"/>
  <c r="L1883" i="22"/>
  <c r="N1883" i="22"/>
  <c r="AD1881" i="22"/>
  <c r="AE1881" i="22"/>
  <c r="AI1884" i="22"/>
  <c r="AJ1883" i="22"/>
  <c r="AO1883" i="22"/>
  <c r="AM1882" i="22"/>
  <c r="AL1882" i="22"/>
  <c r="O1882" i="22"/>
  <c r="N1882" i="22"/>
  <c r="AG1882" i="22"/>
  <c r="AB1882" i="22"/>
  <c r="AA1883" i="22"/>
  <c r="C1883" i="22"/>
  <c r="H1883" i="22"/>
  <c r="B1884" i="22"/>
  <c r="E1882" i="22"/>
  <c r="F1882" i="22"/>
  <c r="D1882" i="22"/>
  <c r="T1884" i="22"/>
  <c r="V1884" i="22"/>
  <c r="Y1884" i="22"/>
  <c r="W1885" i="22"/>
  <c r="S1885" i="22"/>
  <c r="AE1882" i="22"/>
  <c r="AD1882" i="22"/>
  <c r="AI1885" i="22"/>
  <c r="AJ1884" i="22"/>
  <c r="AO1884" i="22"/>
  <c r="L1884" i="22"/>
  <c r="K1885" i="22"/>
  <c r="Q1884" i="22"/>
  <c r="O1885" i="22"/>
  <c r="AA1884" i="22"/>
  <c r="AB1883" i="22"/>
  <c r="AG1883" i="22"/>
  <c r="AM1883" i="22"/>
  <c r="AL1883" i="22"/>
  <c r="H1884" i="22"/>
  <c r="C1884" i="22"/>
  <c r="B1885" i="22"/>
  <c r="E1883" i="22"/>
  <c r="F1883" i="22"/>
  <c r="D1883" i="22"/>
  <c r="T1885" i="22"/>
  <c r="V1885" i="22"/>
  <c r="S1886" i="22"/>
  <c r="Y1885" i="22"/>
  <c r="W1886" i="22"/>
  <c r="K1886" i="22"/>
  <c r="Q1885" i="22"/>
  <c r="L1885" i="22"/>
  <c r="N1885" i="22"/>
  <c r="AM1884" i="22"/>
  <c r="AL1884" i="22"/>
  <c r="AD1883" i="22"/>
  <c r="AE1883" i="22"/>
  <c r="AJ1885" i="22"/>
  <c r="AI1886" i="22"/>
  <c r="AO1885" i="22"/>
  <c r="AB1884" i="22"/>
  <c r="AA1885" i="22"/>
  <c r="AG1884" i="22"/>
  <c r="O1884" i="22"/>
  <c r="N1884" i="22"/>
  <c r="E1884" i="22"/>
  <c r="F1884" i="22"/>
  <c r="D1884" i="22"/>
  <c r="C1885" i="22"/>
  <c r="H1885" i="22"/>
  <c r="B1886" i="22"/>
  <c r="S1887" i="22"/>
  <c r="T1886" i="22"/>
  <c r="V1886" i="22"/>
  <c r="Y1886" i="22"/>
  <c r="W1887" i="22"/>
  <c r="AE1884" i="22"/>
  <c r="AD1884" i="22"/>
  <c r="Q1886" i="22"/>
  <c r="O1887" i="22"/>
  <c r="K1887" i="22"/>
  <c r="L1886" i="22"/>
  <c r="AG1885" i="22"/>
  <c r="AA1886" i="22"/>
  <c r="AB1885" i="22"/>
  <c r="AM1885" i="22"/>
  <c r="AL1885" i="22"/>
  <c r="AJ1886" i="22"/>
  <c r="AI1887" i="22"/>
  <c r="AO1886" i="22"/>
  <c r="B1887" i="22"/>
  <c r="C1886" i="22"/>
  <c r="H1886" i="22"/>
  <c r="D1885" i="22"/>
  <c r="E1885" i="22"/>
  <c r="F1885" i="22"/>
  <c r="S1888" i="22"/>
  <c r="Y1887" i="22"/>
  <c r="W1888" i="22"/>
  <c r="T1887" i="22"/>
  <c r="V1887" i="22"/>
  <c r="O1886" i="22"/>
  <c r="N1886" i="22"/>
  <c r="AE1885" i="22"/>
  <c r="AD1885" i="22"/>
  <c r="AM1886" i="22"/>
  <c r="AL1886" i="22"/>
  <c r="AI1888" i="22"/>
  <c r="AJ1887" i="22"/>
  <c r="AO1887" i="22"/>
  <c r="AB1886" i="22"/>
  <c r="AA1887" i="22"/>
  <c r="AG1886" i="22"/>
  <c r="K1888" i="22"/>
  <c r="Q1887" i="22"/>
  <c r="L1887" i="22"/>
  <c r="N1887" i="22"/>
  <c r="D1886" i="22"/>
  <c r="F1886" i="22"/>
  <c r="E1886" i="22"/>
  <c r="B1888" i="22"/>
  <c r="C1887" i="22"/>
  <c r="H1887" i="22"/>
  <c r="S1889" i="22"/>
  <c r="T1888" i="22"/>
  <c r="V1888" i="22"/>
  <c r="Y1888" i="22"/>
  <c r="W1889" i="22"/>
  <c r="AB1887" i="22"/>
  <c r="AG1887" i="22"/>
  <c r="AA1888" i="22"/>
  <c r="AM1887" i="22"/>
  <c r="AL1887" i="22"/>
  <c r="AI1889" i="22"/>
  <c r="AJ1888" i="22"/>
  <c r="AO1888" i="22"/>
  <c r="L1888" i="22"/>
  <c r="K1889" i="22"/>
  <c r="Q1888" i="22"/>
  <c r="O1889" i="22"/>
  <c r="AD1886" i="22"/>
  <c r="AE1886" i="22"/>
  <c r="D1887" i="22"/>
  <c r="E1887" i="22"/>
  <c r="F1887" i="22"/>
  <c r="B1889" i="22"/>
  <c r="H1888" i="22"/>
  <c r="C1888" i="22"/>
  <c r="T1889" i="22"/>
  <c r="V1889" i="22"/>
  <c r="S1890" i="22"/>
  <c r="Y1889" i="22"/>
  <c r="W1890" i="22"/>
  <c r="K1890" i="22"/>
  <c r="L1889" i="22"/>
  <c r="N1889" i="22"/>
  <c r="Q1889" i="22"/>
  <c r="AG1888" i="22"/>
  <c r="AB1888" i="22"/>
  <c r="AA1889" i="22"/>
  <c r="AM1888" i="22"/>
  <c r="AL1888" i="22"/>
  <c r="AE1887" i="22"/>
  <c r="AD1887" i="22"/>
  <c r="O1888" i="22"/>
  <c r="N1888" i="22"/>
  <c r="AJ1889" i="22"/>
  <c r="AI1890" i="22"/>
  <c r="AO1889" i="22"/>
  <c r="F1888" i="22"/>
  <c r="E1888" i="22"/>
  <c r="D1888" i="22"/>
  <c r="C1889" i="22"/>
  <c r="B1890" i="22"/>
  <c r="H1889" i="22"/>
  <c r="S1891" i="22"/>
  <c r="T1890" i="22"/>
  <c r="V1890" i="22"/>
  <c r="Y1890" i="22"/>
  <c r="W1891" i="22"/>
  <c r="AM1889" i="22"/>
  <c r="AL1889" i="22"/>
  <c r="AE1888" i="22"/>
  <c r="AD1888" i="22"/>
  <c r="Q1890" i="22"/>
  <c r="O1891" i="22"/>
  <c r="L1890" i="22"/>
  <c r="K1891" i="22"/>
  <c r="AJ1890" i="22"/>
  <c r="AI1891" i="22"/>
  <c r="AO1890" i="22"/>
  <c r="AB1889" i="22"/>
  <c r="AG1889" i="22"/>
  <c r="AA1890" i="22"/>
  <c r="H1890" i="22"/>
  <c r="B1891" i="22"/>
  <c r="C1890" i="22"/>
  <c r="F1889" i="22"/>
  <c r="D1889" i="22"/>
  <c r="E1889" i="22"/>
  <c r="T1891" i="22"/>
  <c r="V1891" i="22"/>
  <c r="S1892" i="22"/>
  <c r="Y1891" i="22"/>
  <c r="W1892" i="22"/>
  <c r="AM1890" i="22"/>
  <c r="AL1890" i="22"/>
  <c r="O1890" i="22"/>
  <c r="N1890" i="22"/>
  <c r="AG1890" i="22"/>
  <c r="AB1890" i="22"/>
  <c r="AA1891" i="22"/>
  <c r="K1892" i="22"/>
  <c r="L1891" i="22"/>
  <c r="N1891" i="22"/>
  <c r="Q1891" i="22"/>
  <c r="AI1892" i="22"/>
  <c r="AJ1891" i="22"/>
  <c r="AO1891" i="22"/>
  <c r="AD1889" i="22"/>
  <c r="AE1889" i="22"/>
  <c r="H1891" i="22"/>
  <c r="C1891" i="22"/>
  <c r="B1892" i="22"/>
  <c r="F1890" i="22"/>
  <c r="D1890" i="22"/>
  <c r="E1890" i="22"/>
  <c r="Y1892" i="22"/>
  <c r="W1893" i="22"/>
  <c r="T1892" i="22"/>
  <c r="V1892" i="22"/>
  <c r="S1893" i="22"/>
  <c r="AM1891" i="22"/>
  <c r="AL1891" i="22"/>
  <c r="AD1890" i="22"/>
  <c r="AE1890" i="22"/>
  <c r="AG1891" i="22"/>
  <c r="AA1892" i="22"/>
  <c r="AB1891" i="22"/>
  <c r="AI1893" i="22"/>
  <c r="AJ1892" i="22"/>
  <c r="AO1892" i="22"/>
  <c r="L1892" i="22"/>
  <c r="K1893" i="22"/>
  <c r="Q1892" i="22"/>
  <c r="O1893" i="22"/>
  <c r="F1891" i="22"/>
  <c r="D1891" i="22"/>
  <c r="E1891" i="22"/>
  <c r="C1892" i="22"/>
  <c r="B1893" i="22"/>
  <c r="H1892" i="22"/>
  <c r="S1894" i="22"/>
  <c r="T1893" i="22"/>
  <c r="V1893" i="22"/>
  <c r="Y1893" i="22"/>
  <c r="W1894" i="22"/>
  <c r="K1894" i="22"/>
  <c r="Q1893" i="22"/>
  <c r="L1893" i="22"/>
  <c r="N1893" i="22"/>
  <c r="AD1891" i="22"/>
  <c r="AE1891" i="22"/>
  <c r="AM1892" i="22"/>
  <c r="AL1892" i="22"/>
  <c r="AJ1893" i="22"/>
  <c r="AI1894" i="22"/>
  <c r="AO1893" i="22"/>
  <c r="O1892" i="22"/>
  <c r="N1892" i="22"/>
  <c r="AG1892" i="22"/>
  <c r="AA1893" i="22"/>
  <c r="AB1892" i="22"/>
  <c r="H1893" i="22"/>
  <c r="B1894" i="22"/>
  <c r="C1893" i="22"/>
  <c r="D1892" i="22"/>
  <c r="E1892" i="22"/>
  <c r="F1892" i="22"/>
  <c r="S1895" i="22"/>
  <c r="T1894" i="22"/>
  <c r="V1894" i="22"/>
  <c r="Y1894" i="22"/>
  <c r="W1895" i="22"/>
  <c r="AD1892" i="22"/>
  <c r="AE1892" i="22"/>
  <c r="Q1894" i="22"/>
  <c r="O1895" i="22"/>
  <c r="K1895" i="22"/>
  <c r="L1894" i="22"/>
  <c r="AM1893" i="22"/>
  <c r="AL1893" i="22"/>
  <c r="AA1894" i="22"/>
  <c r="AG1893" i="22"/>
  <c r="AB1893" i="22"/>
  <c r="AJ1894" i="22"/>
  <c r="AI1895" i="22"/>
  <c r="AO1894" i="22"/>
  <c r="C1894" i="22"/>
  <c r="H1894" i="22"/>
  <c r="B1895" i="22"/>
  <c r="D1893" i="22"/>
  <c r="E1893" i="22"/>
  <c r="F1893" i="22"/>
  <c r="T1895" i="22"/>
  <c r="V1895" i="22"/>
  <c r="Y1895" i="22"/>
  <c r="W1896" i="22"/>
  <c r="S1896" i="22"/>
  <c r="AM1894" i="22"/>
  <c r="AL1894" i="22"/>
  <c r="AI1896" i="22"/>
  <c r="AJ1895" i="22"/>
  <c r="AO1895" i="22"/>
  <c r="AA1895" i="22"/>
  <c r="AB1894" i="22"/>
  <c r="AG1894" i="22"/>
  <c r="AD1893" i="22"/>
  <c r="AE1893" i="22"/>
  <c r="O1894" i="22"/>
  <c r="N1894" i="22"/>
  <c r="K1896" i="22"/>
  <c r="Q1895" i="22"/>
  <c r="L1895" i="22"/>
  <c r="N1895" i="22"/>
  <c r="D1894" i="22"/>
  <c r="E1894" i="22"/>
  <c r="F1894" i="22"/>
  <c r="B1896" i="22"/>
  <c r="H1895" i="22"/>
  <c r="C1895" i="22"/>
  <c r="S1897" i="22"/>
  <c r="T1896" i="22"/>
  <c r="V1896" i="22"/>
  <c r="Y1896" i="22"/>
  <c r="W1897" i="22"/>
  <c r="AG1895" i="22"/>
  <c r="AA1896" i="22"/>
  <c r="AB1895" i="22"/>
  <c r="AE1894" i="22"/>
  <c r="AD1894" i="22"/>
  <c r="AI1897" i="22"/>
  <c r="AJ1896" i="22"/>
  <c r="AO1896" i="22"/>
  <c r="L1896" i="22"/>
  <c r="K1897" i="22"/>
  <c r="Q1896" i="22"/>
  <c r="O1897" i="22"/>
  <c r="AM1895" i="22"/>
  <c r="AL1895" i="22"/>
  <c r="E1895" i="22"/>
  <c r="D1895" i="22"/>
  <c r="F1895" i="22"/>
  <c r="C1896" i="22"/>
  <c r="B1897" i="22"/>
  <c r="H1896" i="22"/>
  <c r="Y1897" i="22"/>
  <c r="W1898" i="22"/>
  <c r="S1898" i="22"/>
  <c r="T1897" i="22"/>
  <c r="V1897" i="22"/>
  <c r="K1898" i="22"/>
  <c r="L1897" i="22"/>
  <c r="N1897" i="22"/>
  <c r="Q1897" i="22"/>
  <c r="AJ1897" i="22"/>
  <c r="AI1898" i="22"/>
  <c r="AO1897" i="22"/>
  <c r="AA1897" i="22"/>
  <c r="AB1896" i="22"/>
  <c r="AG1896" i="22"/>
  <c r="AM1896" i="22"/>
  <c r="AL1896" i="22"/>
  <c r="AD1895" i="22"/>
  <c r="AE1895" i="22"/>
  <c r="O1896" i="22"/>
  <c r="N1896" i="22"/>
  <c r="C1897" i="22"/>
  <c r="H1897" i="22"/>
  <c r="B1898" i="22"/>
  <c r="E1896" i="22"/>
  <c r="F1896" i="22"/>
  <c r="D1896" i="22"/>
  <c r="T1898" i="22"/>
  <c r="V1898" i="22"/>
  <c r="Y1898" i="22"/>
  <c r="W1899" i="22"/>
  <c r="S1899" i="22"/>
  <c r="Q1898" i="22"/>
  <c r="O1899" i="22"/>
  <c r="K1899" i="22"/>
  <c r="L1898" i="22"/>
  <c r="AB1897" i="22"/>
  <c r="AG1897" i="22"/>
  <c r="AA1898" i="22"/>
  <c r="AJ1898" i="22"/>
  <c r="AI1899" i="22"/>
  <c r="AO1898" i="22"/>
  <c r="AE1896" i="22"/>
  <c r="AD1896" i="22"/>
  <c r="AM1897" i="22"/>
  <c r="AL1897" i="22"/>
  <c r="B1899" i="22"/>
  <c r="C1898" i="22"/>
  <c r="H1898" i="22"/>
  <c r="D1897" i="22"/>
  <c r="E1897" i="22"/>
  <c r="F1897" i="22"/>
  <c r="T1899" i="22"/>
  <c r="V1899" i="22"/>
  <c r="Y1899" i="22"/>
  <c r="W1900" i="22"/>
  <c r="S1900" i="22"/>
  <c r="AI1900" i="22"/>
  <c r="AJ1899" i="22"/>
  <c r="AO1899" i="22"/>
  <c r="AE1897" i="22"/>
  <c r="AD1897" i="22"/>
  <c r="O1898" i="22"/>
  <c r="N1898" i="22"/>
  <c r="AM1898" i="22"/>
  <c r="AL1898" i="22"/>
  <c r="K1900" i="22"/>
  <c r="L1899" i="22"/>
  <c r="N1899" i="22"/>
  <c r="Q1899" i="22"/>
  <c r="AB1898" i="22"/>
  <c r="AA1899" i="22"/>
  <c r="AG1898" i="22"/>
  <c r="D1898" i="22"/>
  <c r="F1898" i="22"/>
  <c r="E1898" i="22"/>
  <c r="H1899" i="22"/>
  <c r="B1900" i="22"/>
  <c r="C1899" i="22"/>
  <c r="Y1900" i="22"/>
  <c r="W1901" i="22"/>
  <c r="S1901" i="22"/>
  <c r="T1900" i="22"/>
  <c r="V1900" i="22"/>
  <c r="AM1899" i="22"/>
  <c r="AL1899" i="22"/>
  <c r="AD1898" i="22"/>
  <c r="AE1898" i="22"/>
  <c r="AB1899" i="22"/>
  <c r="AA1900" i="22"/>
  <c r="AG1899" i="22"/>
  <c r="L1900" i="22"/>
  <c r="K1901" i="22"/>
  <c r="Q1900" i="22"/>
  <c r="O1901" i="22"/>
  <c r="AI1901" i="22"/>
  <c r="AJ1900" i="22"/>
  <c r="AO1900" i="22"/>
  <c r="B1901" i="22"/>
  <c r="C1900" i="22"/>
  <c r="H1900" i="22"/>
  <c r="D1899" i="22"/>
  <c r="F1899" i="22"/>
  <c r="E1899" i="22"/>
  <c r="Y1901" i="22"/>
  <c r="W1902" i="22"/>
  <c r="S1902" i="22"/>
  <c r="T1901" i="22"/>
  <c r="V1901" i="22"/>
  <c r="AA1901" i="22"/>
  <c r="AB1900" i="22"/>
  <c r="AG1900" i="22"/>
  <c r="AM1900" i="22"/>
  <c r="AL1900" i="22"/>
  <c r="O1900" i="22"/>
  <c r="N1900" i="22"/>
  <c r="K1902" i="22"/>
  <c r="Q1901" i="22"/>
  <c r="L1901" i="22"/>
  <c r="N1901" i="22"/>
  <c r="AE1899" i="22"/>
  <c r="AD1899" i="22"/>
  <c r="AJ1901" i="22"/>
  <c r="AI1902" i="22"/>
  <c r="AO1901" i="22"/>
  <c r="E1900" i="22"/>
  <c r="D1900" i="22"/>
  <c r="F1900" i="22"/>
  <c r="C1901" i="22"/>
  <c r="H1901" i="22"/>
  <c r="B1902" i="22"/>
  <c r="Y1902" i="22"/>
  <c r="W1903" i="22"/>
  <c r="S1903" i="22"/>
  <c r="T1902" i="22"/>
  <c r="V1902" i="22"/>
  <c r="AG1901" i="22"/>
  <c r="AB1901" i="22"/>
  <c r="AA1902" i="22"/>
  <c r="AE1900" i="22"/>
  <c r="AD1900" i="22"/>
  <c r="AM1901" i="22"/>
  <c r="AL1901" i="22"/>
  <c r="Q1902" i="22"/>
  <c r="O1903" i="22"/>
  <c r="K1903" i="22"/>
  <c r="L1902" i="22"/>
  <c r="AJ1902" i="22"/>
  <c r="AI1903" i="22"/>
  <c r="AO1902" i="22"/>
  <c r="B1903" i="22"/>
  <c r="H1902" i="22"/>
  <c r="C1902" i="22"/>
  <c r="E1901" i="22"/>
  <c r="D1901" i="22"/>
  <c r="F1901" i="22"/>
  <c r="T1903" i="22"/>
  <c r="V1903" i="22"/>
  <c r="S1904" i="22"/>
  <c r="Y1903" i="22"/>
  <c r="W1904" i="22"/>
  <c r="O1902" i="22"/>
  <c r="N1902" i="22"/>
  <c r="AD1901" i="22"/>
  <c r="AE1901" i="22"/>
  <c r="AB1902" i="22"/>
  <c r="AG1902" i="22"/>
  <c r="AA1903" i="22"/>
  <c r="AM1902" i="22"/>
  <c r="AL1902" i="22"/>
  <c r="K1904" i="22"/>
  <c r="Q1903" i="22"/>
  <c r="L1903" i="22"/>
  <c r="N1903" i="22"/>
  <c r="AI1904" i="22"/>
  <c r="AJ1903" i="22"/>
  <c r="AO1903" i="22"/>
  <c r="F1902" i="22"/>
  <c r="D1902" i="22"/>
  <c r="E1902" i="22"/>
  <c r="C1903" i="22"/>
  <c r="B1904" i="22"/>
  <c r="H1903" i="22"/>
  <c r="S1905" i="22"/>
  <c r="Y1904" i="22"/>
  <c r="W1905" i="22"/>
  <c r="T1904" i="22"/>
  <c r="V1904" i="22"/>
  <c r="AI1905" i="22"/>
  <c r="AJ1904" i="22"/>
  <c r="AO1904" i="22"/>
  <c r="AE1902" i="22"/>
  <c r="AD1902" i="22"/>
  <c r="AM1903" i="22"/>
  <c r="AL1903" i="22"/>
  <c r="L1904" i="22"/>
  <c r="K1905" i="22"/>
  <c r="Q1904" i="22"/>
  <c r="O1905" i="22"/>
  <c r="AG1903" i="22"/>
  <c r="AA1904" i="22"/>
  <c r="AB1903" i="22"/>
  <c r="B1905" i="22"/>
  <c r="C1904" i="22"/>
  <c r="H1904" i="22"/>
  <c r="F1903" i="22"/>
  <c r="E1903" i="22"/>
  <c r="D1903" i="22"/>
  <c r="T1905" i="22"/>
  <c r="V1905" i="22"/>
  <c r="Y1905" i="22"/>
  <c r="W1906" i="22"/>
  <c r="S1906" i="22"/>
  <c r="K1906" i="22"/>
  <c r="Q1905" i="22"/>
  <c r="L1905" i="22"/>
  <c r="N1905" i="22"/>
  <c r="AM1904" i="22"/>
  <c r="AL1904" i="22"/>
  <c r="AB1904" i="22"/>
  <c r="AG1904" i="22"/>
  <c r="AA1905" i="22"/>
  <c r="AJ1905" i="22"/>
  <c r="AI1906" i="22"/>
  <c r="AO1905" i="22"/>
  <c r="AD1903" i="22"/>
  <c r="AE1903" i="22"/>
  <c r="O1904" i="22"/>
  <c r="N1904" i="22"/>
  <c r="E1904" i="22"/>
  <c r="D1904" i="22"/>
  <c r="F1904" i="22"/>
  <c r="H1905" i="22"/>
  <c r="B1906" i="22"/>
  <c r="C1905" i="22"/>
  <c r="T1906" i="22"/>
  <c r="V1906" i="22"/>
  <c r="Y1906" i="22"/>
  <c r="W1907" i="22"/>
  <c r="S1907" i="22"/>
  <c r="AB1905" i="22"/>
  <c r="AA1906" i="22"/>
  <c r="AG1905" i="22"/>
  <c r="Q1906" i="22"/>
  <c r="O1907" i="22"/>
  <c r="L1906" i="22"/>
  <c r="K1907" i="22"/>
  <c r="AM1905" i="22"/>
  <c r="AL1905" i="22"/>
  <c r="AJ1906" i="22"/>
  <c r="AI1907" i="22"/>
  <c r="AO1906" i="22"/>
  <c r="AD1904" i="22"/>
  <c r="AE1904" i="22"/>
  <c r="F1905" i="22"/>
  <c r="D1905" i="22"/>
  <c r="E1905" i="22"/>
  <c r="H1906" i="22"/>
  <c r="C1906" i="22"/>
  <c r="B1907" i="22"/>
  <c r="T1907" i="22"/>
  <c r="V1907" i="22"/>
  <c r="S1908" i="22"/>
  <c r="Y1907" i="22"/>
  <c r="W1908" i="22"/>
  <c r="AD1905" i="22"/>
  <c r="AE1905" i="22"/>
  <c r="AG1906" i="22"/>
  <c r="AA1907" i="22"/>
  <c r="AB1906" i="22"/>
  <c r="AM1906" i="22"/>
  <c r="AL1906" i="22"/>
  <c r="K1908" i="22"/>
  <c r="L1907" i="22"/>
  <c r="N1907" i="22"/>
  <c r="Q1907" i="22"/>
  <c r="AI1908" i="22"/>
  <c r="AJ1907" i="22"/>
  <c r="AO1907" i="22"/>
  <c r="O1906" i="22"/>
  <c r="N1906" i="22"/>
  <c r="H1907" i="22"/>
  <c r="C1907" i="22"/>
  <c r="B1908" i="22"/>
  <c r="E1906" i="22"/>
  <c r="D1906" i="22"/>
  <c r="F1906" i="22"/>
  <c r="T1908" i="22"/>
  <c r="V1908" i="22"/>
  <c r="Y1908" i="22"/>
  <c r="W1909" i="22"/>
  <c r="S1909" i="22"/>
  <c r="AI1909" i="22"/>
  <c r="AJ1908" i="22"/>
  <c r="AO1908" i="22"/>
  <c r="L1908" i="22"/>
  <c r="K1909" i="22"/>
  <c r="Q1908" i="22"/>
  <c r="O1909" i="22"/>
  <c r="AD1906" i="22"/>
  <c r="AE1906" i="22"/>
  <c r="AM1907" i="22"/>
  <c r="AL1907" i="22"/>
  <c r="AB1907" i="22"/>
  <c r="AG1907" i="22"/>
  <c r="AA1908" i="22"/>
  <c r="D1907" i="22"/>
  <c r="F1907" i="22"/>
  <c r="E1907" i="22"/>
  <c r="H1908" i="22"/>
  <c r="B1909" i="22"/>
  <c r="C1908" i="22"/>
  <c r="S1910" i="22"/>
  <c r="Y1909" i="22"/>
  <c r="W1910" i="22"/>
  <c r="T1909" i="22"/>
  <c r="V1909" i="22"/>
  <c r="AD1907" i="22"/>
  <c r="AE1907" i="22"/>
  <c r="K1910" i="22"/>
  <c r="Q1909" i="22"/>
  <c r="L1909" i="22"/>
  <c r="N1909" i="22"/>
  <c r="AM1908" i="22"/>
  <c r="AL1908" i="22"/>
  <c r="AB1908" i="22"/>
  <c r="AG1908" i="22"/>
  <c r="AA1909" i="22"/>
  <c r="AJ1909" i="22"/>
  <c r="AI1910" i="22"/>
  <c r="AO1909" i="22"/>
  <c r="O1908" i="22"/>
  <c r="N1908" i="22"/>
  <c r="D1908" i="22"/>
  <c r="F1908" i="22"/>
  <c r="E1908" i="22"/>
  <c r="H1909" i="22"/>
  <c r="C1909" i="22"/>
  <c r="B1910" i="22"/>
  <c r="S1911" i="22"/>
  <c r="Y1910" i="22"/>
  <c r="W1911" i="22"/>
  <c r="T1910" i="22"/>
  <c r="V1910" i="22"/>
  <c r="AG1909" i="22"/>
  <c r="AA1910" i="22"/>
  <c r="AB1909" i="22"/>
  <c r="AJ1910" i="22"/>
  <c r="AI1911" i="22"/>
  <c r="AO1910" i="22"/>
  <c r="Q1910" i="22"/>
  <c r="O1911" i="22"/>
  <c r="K1911" i="22"/>
  <c r="L1910" i="22"/>
  <c r="AE1908" i="22"/>
  <c r="AD1908" i="22"/>
  <c r="AM1909" i="22"/>
  <c r="AL1909" i="22"/>
  <c r="E1909" i="22"/>
  <c r="D1909" i="22"/>
  <c r="F1909" i="22"/>
  <c r="C1910" i="22"/>
  <c r="H1910" i="22"/>
  <c r="B1911" i="22"/>
  <c r="S1912" i="22"/>
  <c r="T1911" i="22"/>
  <c r="V1911" i="22"/>
  <c r="Y1911" i="22"/>
  <c r="W1912" i="22"/>
  <c r="O1910" i="22"/>
  <c r="N1910" i="22"/>
  <c r="AI1912" i="22"/>
  <c r="AJ1911" i="22"/>
  <c r="AO1911" i="22"/>
  <c r="AB1910" i="22"/>
  <c r="AG1910" i="22"/>
  <c r="AA1911" i="22"/>
  <c r="K1912" i="22"/>
  <c r="Q1911" i="22"/>
  <c r="L1911" i="22"/>
  <c r="N1911" i="22"/>
  <c r="AE1909" i="22"/>
  <c r="AD1909" i="22"/>
  <c r="AM1910" i="22"/>
  <c r="AL1910" i="22"/>
  <c r="H1911" i="22"/>
  <c r="B1912" i="22"/>
  <c r="C1911" i="22"/>
  <c r="E1910" i="22"/>
  <c r="D1910" i="22"/>
  <c r="F1910" i="22"/>
  <c r="T1912" i="22"/>
  <c r="V1912" i="22"/>
  <c r="S1913" i="22"/>
  <c r="Y1912" i="22"/>
  <c r="W1913" i="22"/>
  <c r="AG1911" i="22"/>
  <c r="AA1912" i="22"/>
  <c r="AB1911" i="22"/>
  <c r="AI1913" i="22"/>
  <c r="AJ1912" i="22"/>
  <c r="AO1912" i="22"/>
  <c r="L1912" i="22"/>
  <c r="K1913" i="22"/>
  <c r="Q1912" i="22"/>
  <c r="O1913" i="22"/>
  <c r="AM1911" i="22"/>
  <c r="AL1911" i="22"/>
  <c r="AD1910" i="22"/>
  <c r="AE1910" i="22"/>
  <c r="B1913" i="22"/>
  <c r="H1912" i="22"/>
  <c r="C1912" i="22"/>
  <c r="F1911" i="22"/>
  <c r="D1911" i="22"/>
  <c r="E1911" i="22"/>
  <c r="Y1913" i="22"/>
  <c r="W1914" i="22"/>
  <c r="T1913" i="22"/>
  <c r="V1913" i="22"/>
  <c r="S1914" i="22"/>
  <c r="O1912" i="22"/>
  <c r="N1912" i="22"/>
  <c r="AG1912" i="22"/>
  <c r="AB1912" i="22"/>
  <c r="AA1913" i="22"/>
  <c r="K1914" i="22"/>
  <c r="L1913" i="22"/>
  <c r="N1913" i="22"/>
  <c r="Q1913" i="22"/>
  <c r="AE1911" i="22"/>
  <c r="AD1911" i="22"/>
  <c r="AM1912" i="22"/>
  <c r="AL1912" i="22"/>
  <c r="AJ1913" i="22"/>
  <c r="AI1914" i="22"/>
  <c r="AO1913" i="22"/>
  <c r="E1912" i="22"/>
  <c r="F1912" i="22"/>
  <c r="D1912" i="22"/>
  <c r="B1914" i="22"/>
  <c r="H1913" i="22"/>
  <c r="C1913" i="22"/>
  <c r="Y1914" i="22"/>
  <c r="W1915" i="22"/>
  <c r="S1915" i="22"/>
  <c r="T1914" i="22"/>
  <c r="V1914" i="22"/>
  <c r="AB1913" i="22"/>
  <c r="AG1913" i="22"/>
  <c r="AA1914" i="22"/>
  <c r="AM1913" i="22"/>
  <c r="AL1913" i="22"/>
  <c r="Q1914" i="22"/>
  <c r="O1915" i="22"/>
  <c r="K1915" i="22"/>
  <c r="L1914" i="22"/>
  <c r="AJ1914" i="22"/>
  <c r="AI1915" i="22"/>
  <c r="AO1914" i="22"/>
  <c r="AD1912" i="22"/>
  <c r="AE1912" i="22"/>
  <c r="F1913" i="22"/>
  <c r="D1913" i="22"/>
  <c r="E1913" i="22"/>
  <c r="H1914" i="22"/>
  <c r="C1914" i="22"/>
  <c r="B1915" i="22"/>
  <c r="T1915" i="22"/>
  <c r="V1915" i="22"/>
  <c r="Y1915" i="22"/>
  <c r="W1916" i="22"/>
  <c r="S1916" i="22"/>
  <c r="O1914" i="22"/>
  <c r="N1914" i="22"/>
  <c r="AI1916" i="22"/>
  <c r="AJ1915" i="22"/>
  <c r="AO1915" i="22"/>
  <c r="AE1913" i="22"/>
  <c r="AD1913" i="22"/>
  <c r="K1916" i="22"/>
  <c r="L1915" i="22"/>
  <c r="N1915" i="22"/>
  <c r="Q1915" i="22"/>
  <c r="AB1914" i="22"/>
  <c r="AA1915" i="22"/>
  <c r="AG1914" i="22"/>
  <c r="AM1914" i="22"/>
  <c r="AL1914" i="22"/>
  <c r="E1914" i="22"/>
  <c r="F1914" i="22"/>
  <c r="D1914" i="22"/>
  <c r="B1916" i="22"/>
  <c r="C1915" i="22"/>
  <c r="H1915" i="22"/>
  <c r="T1916" i="22"/>
  <c r="V1916" i="22"/>
  <c r="S1917" i="22"/>
  <c r="Y1916" i="22"/>
  <c r="W1917" i="22"/>
  <c r="AM1915" i="22"/>
  <c r="AL1915" i="22"/>
  <c r="AG1915" i="22"/>
  <c r="AA1916" i="22"/>
  <c r="AB1915" i="22"/>
  <c r="AI1917" i="22"/>
  <c r="AJ1916" i="22"/>
  <c r="AO1916" i="22"/>
  <c r="L1916" i="22"/>
  <c r="K1917" i="22"/>
  <c r="Q1916" i="22"/>
  <c r="O1917" i="22"/>
  <c r="AD1914" i="22"/>
  <c r="AE1914" i="22"/>
  <c r="F1915" i="22"/>
  <c r="D1915" i="22"/>
  <c r="E1915" i="22"/>
  <c r="C1916" i="22"/>
  <c r="B1917" i="22"/>
  <c r="H1916" i="22"/>
  <c r="T1917" i="22"/>
  <c r="V1917" i="22"/>
  <c r="Y1917" i="22"/>
  <c r="W1918" i="22"/>
  <c r="S1918" i="22"/>
  <c r="AM1916" i="22"/>
  <c r="AL1916" i="22"/>
  <c r="AB1916" i="22"/>
  <c r="AG1916" i="22"/>
  <c r="AA1917" i="22"/>
  <c r="O1916" i="22"/>
  <c r="N1916" i="22"/>
  <c r="AE1915" i="22"/>
  <c r="AD1915" i="22"/>
  <c r="K1918" i="22"/>
  <c r="Q1917" i="22"/>
  <c r="L1917" i="22"/>
  <c r="N1917" i="22"/>
  <c r="AJ1917" i="22"/>
  <c r="AI1918" i="22"/>
  <c r="AO1917" i="22"/>
  <c r="H1917" i="22"/>
  <c r="B1918" i="22"/>
  <c r="C1917" i="22"/>
  <c r="F1916" i="22"/>
  <c r="D1916" i="22"/>
  <c r="E1916" i="22"/>
  <c r="S1919" i="22"/>
  <c r="Y1918" i="22"/>
  <c r="W1919" i="22"/>
  <c r="T1918" i="22"/>
  <c r="V1918" i="22"/>
  <c r="Q1918" i="22"/>
  <c r="O1919" i="22"/>
  <c r="K1919" i="22"/>
  <c r="L1918" i="22"/>
  <c r="AG1917" i="22"/>
  <c r="AB1917" i="22"/>
  <c r="AA1918" i="22"/>
  <c r="AE1916" i="22"/>
  <c r="AD1916" i="22"/>
  <c r="AJ1918" i="22"/>
  <c r="AI1919" i="22"/>
  <c r="AO1918" i="22"/>
  <c r="AM1917" i="22"/>
  <c r="AL1917" i="22"/>
  <c r="B1919" i="22"/>
  <c r="C1918" i="22"/>
  <c r="H1918" i="22"/>
  <c r="F1917" i="22"/>
  <c r="D1917" i="22"/>
  <c r="E1917" i="22"/>
  <c r="S1920" i="22"/>
  <c r="Y1919" i="22"/>
  <c r="W1920" i="22"/>
  <c r="T1919" i="22"/>
  <c r="V1919" i="22"/>
  <c r="O1918" i="22"/>
  <c r="N1918" i="22"/>
  <c r="AM1918" i="22"/>
  <c r="AL1918" i="22"/>
  <c r="AI1920" i="22"/>
  <c r="AJ1919" i="22"/>
  <c r="AO1919" i="22"/>
  <c r="AA1919" i="22"/>
  <c r="AB1918" i="22"/>
  <c r="AG1918" i="22"/>
  <c r="K1920" i="22"/>
  <c r="Q1919" i="22"/>
  <c r="L1919" i="22"/>
  <c r="N1919" i="22"/>
  <c r="AE1917" i="22"/>
  <c r="AD1917" i="22"/>
  <c r="B1920" i="22"/>
  <c r="H1919" i="22"/>
  <c r="C1919" i="22"/>
  <c r="E1918" i="22"/>
  <c r="F1918" i="22"/>
  <c r="D1918" i="22"/>
  <c r="S1921" i="22"/>
  <c r="T1920" i="22"/>
  <c r="V1920" i="22"/>
  <c r="Y1920" i="22"/>
  <c r="W1921" i="22"/>
  <c r="L1920" i="22"/>
  <c r="K1921" i="22"/>
  <c r="Q1920" i="22"/>
  <c r="O1921" i="22"/>
  <c r="AA1920" i="22"/>
  <c r="AG1919" i="22"/>
  <c r="AB1919" i="22"/>
  <c r="AD1918" i="22"/>
  <c r="AE1918" i="22"/>
  <c r="AI1921" i="22"/>
  <c r="AJ1920" i="22"/>
  <c r="AO1920" i="22"/>
  <c r="AM1919" i="22"/>
  <c r="AL1919" i="22"/>
  <c r="F1919" i="22"/>
  <c r="D1919" i="22"/>
  <c r="E1919" i="22"/>
  <c r="C1920" i="22"/>
  <c r="H1920" i="22"/>
  <c r="B1921" i="22"/>
  <c r="Y1921" i="22"/>
  <c r="W1922" i="22"/>
  <c r="T1921" i="22"/>
  <c r="V1921" i="22"/>
  <c r="S1922" i="22"/>
  <c r="O1920" i="22"/>
  <c r="N1920" i="22"/>
  <c r="AM1920" i="22"/>
  <c r="AL1920" i="22"/>
  <c r="AE1919" i="22"/>
  <c r="AD1919" i="22"/>
  <c r="K1922" i="22"/>
  <c r="Q1921" i="22"/>
  <c r="L1921" i="22"/>
  <c r="N1921" i="22"/>
  <c r="AB1920" i="22"/>
  <c r="AG1920" i="22"/>
  <c r="AA1921" i="22"/>
  <c r="AJ1921" i="22"/>
  <c r="AI1922" i="22"/>
  <c r="AO1921" i="22"/>
  <c r="H1921" i="22"/>
  <c r="B1922" i="22"/>
  <c r="C1921" i="22"/>
  <c r="D1920" i="22"/>
  <c r="E1920" i="22"/>
  <c r="F1920" i="22"/>
  <c r="T1922" i="22"/>
  <c r="V1922" i="22"/>
  <c r="Y1922" i="22"/>
  <c r="W1923" i="22"/>
  <c r="S1923" i="22"/>
  <c r="AM1921" i="22"/>
  <c r="AL1921" i="22"/>
  <c r="AA1922" i="22"/>
  <c r="AB1921" i="22"/>
  <c r="AG1921" i="22"/>
  <c r="Q1922" i="22"/>
  <c r="O1923" i="22"/>
  <c r="L1922" i="22"/>
  <c r="K1923" i="22"/>
  <c r="AJ1922" i="22"/>
  <c r="AI1923" i="22"/>
  <c r="AO1922" i="22"/>
  <c r="AD1920" i="22"/>
  <c r="AE1920" i="22"/>
  <c r="B1923" i="22"/>
  <c r="H1922" i="22"/>
  <c r="C1922" i="22"/>
  <c r="E1921" i="22"/>
  <c r="D1921" i="22"/>
  <c r="F1921" i="22"/>
  <c r="Y1923" i="22"/>
  <c r="W1924" i="22"/>
  <c r="S1924" i="22"/>
  <c r="T1923" i="22"/>
  <c r="V1923" i="22"/>
  <c r="AB1922" i="22"/>
  <c r="AG1922" i="22"/>
  <c r="AA1923" i="22"/>
  <c r="K1924" i="22"/>
  <c r="L1923" i="22"/>
  <c r="N1923" i="22"/>
  <c r="Q1923" i="22"/>
  <c r="AM1922" i="22"/>
  <c r="AL1922" i="22"/>
  <c r="O1922" i="22"/>
  <c r="N1922" i="22"/>
  <c r="AE1921" i="22"/>
  <c r="AD1921" i="22"/>
  <c r="AI1924" i="22"/>
  <c r="AJ1923" i="22"/>
  <c r="AO1923" i="22"/>
  <c r="F1922" i="22"/>
  <c r="D1922" i="22"/>
  <c r="E1922" i="22"/>
  <c r="H1923" i="22"/>
  <c r="B1924" i="22"/>
  <c r="C1923" i="22"/>
  <c r="S1925" i="22"/>
  <c r="T1924" i="22"/>
  <c r="V1924" i="22"/>
  <c r="Y1924" i="22"/>
  <c r="W1925" i="22"/>
  <c r="AI1925" i="22"/>
  <c r="AJ1924" i="22"/>
  <c r="AO1924" i="22"/>
  <c r="AM1923" i="22"/>
  <c r="AL1923" i="22"/>
  <c r="AB1923" i="22"/>
  <c r="AG1923" i="22"/>
  <c r="AA1924" i="22"/>
  <c r="AE1922" i="22"/>
  <c r="AD1922" i="22"/>
  <c r="L1924" i="22"/>
  <c r="K1925" i="22"/>
  <c r="Q1924" i="22"/>
  <c r="O1925" i="22"/>
  <c r="D1923" i="22"/>
  <c r="E1923" i="22"/>
  <c r="F1923" i="22"/>
  <c r="B1925" i="22"/>
  <c r="C1924" i="22"/>
  <c r="H1924" i="22"/>
  <c r="S1926" i="22"/>
  <c r="Y1925" i="22"/>
  <c r="W1926" i="22"/>
  <c r="T1925" i="22"/>
  <c r="V1925" i="22"/>
  <c r="K1926" i="22"/>
  <c r="Q1925" i="22"/>
  <c r="L1925" i="22"/>
  <c r="N1925" i="22"/>
  <c r="AM1924" i="22"/>
  <c r="AL1924" i="22"/>
  <c r="AB1924" i="22"/>
  <c r="AA1925" i="22"/>
  <c r="AG1924" i="22"/>
  <c r="AE1923" i="22"/>
  <c r="AD1923" i="22"/>
  <c r="O1924" i="22"/>
  <c r="N1924" i="22"/>
  <c r="AJ1925" i="22"/>
  <c r="AI1926" i="22"/>
  <c r="AO1925" i="22"/>
  <c r="F1924" i="22"/>
  <c r="E1924" i="22"/>
  <c r="D1924" i="22"/>
  <c r="B1926" i="22"/>
  <c r="H1925" i="22"/>
  <c r="C1925" i="22"/>
  <c r="Y1926" i="22"/>
  <c r="W1927" i="22"/>
  <c r="T1926" i="22"/>
  <c r="V1926" i="22"/>
  <c r="S1927" i="22"/>
  <c r="AE1924" i="22"/>
  <c r="AD1924" i="22"/>
  <c r="Q1926" i="22"/>
  <c r="O1927" i="22"/>
  <c r="K1927" i="22"/>
  <c r="L1926" i="22"/>
  <c r="AM1925" i="22"/>
  <c r="AL1925" i="22"/>
  <c r="AA1926" i="22"/>
  <c r="AB1925" i="22"/>
  <c r="AG1925" i="22"/>
  <c r="AJ1926" i="22"/>
  <c r="AI1927" i="22"/>
  <c r="AO1926" i="22"/>
  <c r="F1925" i="22"/>
  <c r="D1925" i="22"/>
  <c r="E1925" i="22"/>
  <c r="B1927" i="22"/>
  <c r="C1926" i="22"/>
  <c r="H1926" i="22"/>
  <c r="Y1927" i="22"/>
  <c r="W1928" i="22"/>
  <c r="S1928" i="22"/>
  <c r="T1927" i="22"/>
  <c r="V1927" i="22"/>
  <c r="O1926" i="22"/>
  <c r="N1926" i="22"/>
  <c r="AM1926" i="22"/>
  <c r="AL1926" i="22"/>
  <c r="AI1928" i="22"/>
  <c r="AJ1927" i="22"/>
  <c r="AO1927" i="22"/>
  <c r="AG1926" i="22"/>
  <c r="AA1927" i="22"/>
  <c r="AB1926" i="22"/>
  <c r="AD1925" i="22"/>
  <c r="AE1925" i="22"/>
  <c r="K1928" i="22"/>
  <c r="L1927" i="22"/>
  <c r="N1927" i="22"/>
  <c r="Q1927" i="22"/>
  <c r="F1926" i="22"/>
  <c r="D1926" i="22"/>
  <c r="E1926" i="22"/>
  <c r="C1927" i="22"/>
  <c r="H1927" i="22"/>
  <c r="B1928" i="22"/>
  <c r="Y1928" i="22"/>
  <c r="W1929" i="22"/>
  <c r="S1929" i="22"/>
  <c r="T1928" i="22"/>
  <c r="V1928" i="22"/>
  <c r="AE1926" i="22"/>
  <c r="AD1926" i="22"/>
  <c r="AM1927" i="22"/>
  <c r="AL1927" i="22"/>
  <c r="L1928" i="22"/>
  <c r="K1929" i="22"/>
  <c r="Q1928" i="22"/>
  <c r="O1929" i="22"/>
  <c r="AA1928" i="22"/>
  <c r="AB1927" i="22"/>
  <c r="AG1927" i="22"/>
  <c r="AI1929" i="22"/>
  <c r="AJ1928" i="22"/>
  <c r="AO1928" i="22"/>
  <c r="C1928" i="22"/>
  <c r="B1929" i="22"/>
  <c r="H1928" i="22"/>
  <c r="D1927" i="22"/>
  <c r="F1927" i="22"/>
  <c r="E1927" i="22"/>
  <c r="Y1929" i="22"/>
  <c r="W1930" i="22"/>
  <c r="T1929" i="22"/>
  <c r="V1929" i="22"/>
  <c r="S1930" i="22"/>
  <c r="AG1928" i="22"/>
  <c r="AA1929" i="22"/>
  <c r="AB1928" i="22"/>
  <c r="AD1927" i="22"/>
  <c r="AE1927" i="22"/>
  <c r="O1928" i="22"/>
  <c r="N1928" i="22"/>
  <c r="K1930" i="22"/>
  <c r="Q1929" i="22"/>
  <c r="L1929" i="22"/>
  <c r="N1929" i="22"/>
  <c r="AM1928" i="22"/>
  <c r="AL1928" i="22"/>
  <c r="AJ1929" i="22"/>
  <c r="AI1930" i="22"/>
  <c r="AO1929" i="22"/>
  <c r="H1929" i="22"/>
  <c r="C1929" i="22"/>
  <c r="B1930" i="22"/>
  <c r="D1928" i="22"/>
  <c r="F1928" i="22"/>
  <c r="E1928" i="22"/>
  <c r="S1931" i="22"/>
  <c r="Y1930" i="22"/>
  <c r="W1931" i="22"/>
  <c r="T1930" i="22"/>
  <c r="V1930" i="22"/>
  <c r="AJ1930" i="22"/>
  <c r="AI1931" i="22"/>
  <c r="AO1930" i="22"/>
  <c r="AB1929" i="22"/>
  <c r="AA1930" i="22"/>
  <c r="AG1929" i="22"/>
  <c r="AD1928" i="22"/>
  <c r="AE1928" i="22"/>
  <c r="AM1929" i="22"/>
  <c r="AL1929" i="22"/>
  <c r="Q1930" i="22"/>
  <c r="O1931" i="22"/>
  <c r="K1931" i="22"/>
  <c r="L1930" i="22"/>
  <c r="F1929" i="22"/>
  <c r="D1929" i="22"/>
  <c r="E1929" i="22"/>
  <c r="H1930" i="22"/>
  <c r="C1930" i="22"/>
  <c r="B1931" i="22"/>
  <c r="Y1931" i="22"/>
  <c r="W1932" i="22"/>
  <c r="S1932" i="22"/>
  <c r="T1931" i="22"/>
  <c r="V1931" i="22"/>
  <c r="AG1930" i="22"/>
  <c r="AB1930" i="22"/>
  <c r="AA1931" i="22"/>
  <c r="AM1930" i="22"/>
  <c r="AL1930" i="22"/>
  <c r="O1930" i="22"/>
  <c r="N1930" i="22"/>
  <c r="AI1932" i="22"/>
  <c r="AJ1931" i="22"/>
  <c r="AO1931" i="22"/>
  <c r="K1932" i="22"/>
  <c r="Q1931" i="22"/>
  <c r="L1931" i="22"/>
  <c r="N1931" i="22"/>
  <c r="AE1929" i="22"/>
  <c r="AD1929" i="22"/>
  <c r="C1931" i="22"/>
  <c r="B1932" i="22"/>
  <c r="H1931" i="22"/>
  <c r="F1930" i="22"/>
  <c r="E1930" i="22"/>
  <c r="D1930" i="22"/>
  <c r="T1932" i="22"/>
  <c r="V1932" i="22"/>
  <c r="S1933" i="22"/>
  <c r="Y1932" i="22"/>
  <c r="W1933" i="22"/>
  <c r="L1932" i="22"/>
  <c r="K1933" i="22"/>
  <c r="Q1932" i="22"/>
  <c r="O1933" i="22"/>
  <c r="AI1933" i="22"/>
  <c r="AJ1932" i="22"/>
  <c r="AO1932" i="22"/>
  <c r="AE1930" i="22"/>
  <c r="AD1930" i="22"/>
  <c r="AM1931" i="22"/>
  <c r="AL1931" i="22"/>
  <c r="AA1932" i="22"/>
  <c r="AB1931" i="22"/>
  <c r="AG1931" i="22"/>
  <c r="B1933" i="22"/>
  <c r="H1932" i="22"/>
  <c r="C1932" i="22"/>
  <c r="D1931" i="22"/>
  <c r="F1931" i="22"/>
  <c r="E1931" i="22"/>
  <c r="T1933" i="22"/>
  <c r="V1933" i="22"/>
  <c r="S1934" i="22"/>
  <c r="Y1933" i="22"/>
  <c r="W1934" i="22"/>
  <c r="AD1931" i="22"/>
  <c r="AE1931" i="22"/>
  <c r="AA1933" i="22"/>
  <c r="AB1932" i="22"/>
  <c r="AG1932" i="22"/>
  <c r="O1932" i="22"/>
  <c r="N1932" i="22"/>
  <c r="K1934" i="22"/>
  <c r="Q1933" i="22"/>
  <c r="L1933" i="22"/>
  <c r="N1933" i="22"/>
  <c r="AJ1933" i="22"/>
  <c r="AI1934" i="22"/>
  <c r="AO1933" i="22"/>
  <c r="AM1932" i="22"/>
  <c r="AL1932" i="22"/>
  <c r="F1932" i="22"/>
  <c r="E1932" i="22"/>
  <c r="D1932" i="22"/>
  <c r="C1933" i="22"/>
  <c r="B1934" i="22"/>
  <c r="H1933" i="22"/>
  <c r="Y1934" i="22"/>
  <c r="W1935" i="22"/>
  <c r="T1934" i="22"/>
  <c r="V1934" i="22"/>
  <c r="S1935" i="22"/>
  <c r="AB1933" i="22"/>
  <c r="AG1933" i="22"/>
  <c r="AA1934" i="22"/>
  <c r="AM1933" i="22"/>
  <c r="AL1933" i="22"/>
  <c r="AJ1934" i="22"/>
  <c r="AI1935" i="22"/>
  <c r="AO1934" i="22"/>
  <c r="Q1934" i="22"/>
  <c r="O1935" i="22"/>
  <c r="K1935" i="22"/>
  <c r="L1934" i="22"/>
  <c r="AD1932" i="22"/>
  <c r="AE1932" i="22"/>
  <c r="C1934" i="22"/>
  <c r="H1934" i="22"/>
  <c r="B1935" i="22"/>
  <c r="E1933" i="22"/>
  <c r="D1933" i="22"/>
  <c r="F1933" i="22"/>
  <c r="T1935" i="22"/>
  <c r="V1935" i="22"/>
  <c r="Y1935" i="22"/>
  <c r="W1936" i="22"/>
  <c r="S1936" i="22"/>
  <c r="O1934" i="22"/>
  <c r="N1934" i="22"/>
  <c r="AI1936" i="22"/>
  <c r="AJ1935" i="22"/>
  <c r="AO1935" i="22"/>
  <c r="AD1933" i="22"/>
  <c r="AE1933" i="22"/>
  <c r="AA1935" i="22"/>
  <c r="AB1934" i="22"/>
  <c r="AG1934" i="22"/>
  <c r="K1936" i="22"/>
  <c r="Q1935" i="22"/>
  <c r="L1935" i="22"/>
  <c r="N1935" i="22"/>
  <c r="AM1934" i="22"/>
  <c r="AL1934" i="22"/>
  <c r="H1935" i="22"/>
  <c r="B1936" i="22"/>
  <c r="C1935" i="22"/>
  <c r="F1934" i="22"/>
  <c r="E1934" i="22"/>
  <c r="D1934" i="22"/>
  <c r="Y1936" i="22"/>
  <c r="W1937" i="22"/>
  <c r="S1937" i="22"/>
  <c r="T1936" i="22"/>
  <c r="V1936" i="22"/>
  <c r="AD1934" i="22"/>
  <c r="AE1934" i="22"/>
  <c r="L1936" i="22"/>
  <c r="K1937" i="22"/>
  <c r="Q1936" i="22"/>
  <c r="O1937" i="22"/>
  <c r="AG1935" i="22"/>
  <c r="AA1936" i="22"/>
  <c r="AB1935" i="22"/>
  <c r="AI1937" i="22"/>
  <c r="AJ1936" i="22"/>
  <c r="AO1936" i="22"/>
  <c r="AM1935" i="22"/>
  <c r="AL1935" i="22"/>
  <c r="H1936" i="22"/>
  <c r="B1937" i="22"/>
  <c r="C1936" i="22"/>
  <c r="D1935" i="22"/>
  <c r="F1935" i="22"/>
  <c r="E1935" i="22"/>
  <c r="S1938" i="22"/>
  <c r="T1937" i="22"/>
  <c r="V1937" i="22"/>
  <c r="Y1937" i="22"/>
  <c r="W1938" i="22"/>
  <c r="AG1936" i="22"/>
  <c r="AB1936" i="22"/>
  <c r="AA1937" i="22"/>
  <c r="K1938" i="22"/>
  <c r="Q1937" i="22"/>
  <c r="L1937" i="22"/>
  <c r="N1937" i="22"/>
  <c r="AJ1937" i="22"/>
  <c r="AI1938" i="22"/>
  <c r="AO1937" i="22"/>
  <c r="AM1936" i="22"/>
  <c r="AL1936" i="22"/>
  <c r="O1936" i="22"/>
  <c r="N1936" i="22"/>
  <c r="AD1935" i="22"/>
  <c r="AE1935" i="22"/>
  <c r="C1937" i="22"/>
  <c r="B1938" i="22"/>
  <c r="H1937" i="22"/>
  <c r="D1936" i="22"/>
  <c r="F1936" i="22"/>
  <c r="E1936" i="22"/>
  <c r="Y1938" i="22"/>
  <c r="W1939" i="22"/>
  <c r="S1939" i="22"/>
  <c r="T1938" i="22"/>
  <c r="V1938" i="22"/>
  <c r="AM1937" i="22"/>
  <c r="AL1937" i="22"/>
  <c r="AE1936" i="22"/>
  <c r="AD1936" i="22"/>
  <c r="AJ1938" i="22"/>
  <c r="AI1939" i="22"/>
  <c r="AO1938" i="22"/>
  <c r="AA1938" i="22"/>
  <c r="AB1937" i="22"/>
  <c r="AG1937" i="22"/>
  <c r="Q1938" i="22"/>
  <c r="O1939" i="22"/>
  <c r="L1938" i="22"/>
  <c r="K1939" i="22"/>
  <c r="E1937" i="22"/>
  <c r="F1937" i="22"/>
  <c r="D1937" i="22"/>
  <c r="B1939" i="22"/>
  <c r="C1938" i="22"/>
  <c r="H1938" i="22"/>
  <c r="T1939" i="22"/>
  <c r="V1939" i="22"/>
  <c r="Y1939" i="22"/>
  <c r="W1940" i="22"/>
  <c r="S1940" i="22"/>
  <c r="AA1939" i="22"/>
  <c r="AG1938" i="22"/>
  <c r="AB1938" i="22"/>
  <c r="O1938" i="22"/>
  <c r="N1938" i="22"/>
  <c r="AI1940" i="22"/>
  <c r="AJ1939" i="22"/>
  <c r="AO1939" i="22"/>
  <c r="K1940" i="22"/>
  <c r="Q1939" i="22"/>
  <c r="L1939" i="22"/>
  <c r="N1939" i="22"/>
  <c r="AD1937" i="22"/>
  <c r="AE1937" i="22"/>
  <c r="AM1938" i="22"/>
  <c r="AL1938" i="22"/>
  <c r="F1938" i="22"/>
  <c r="E1938" i="22"/>
  <c r="D1938" i="22"/>
  <c r="C1939" i="22"/>
  <c r="H1939" i="22"/>
  <c r="B1940" i="22"/>
  <c r="T1940" i="22"/>
  <c r="V1940" i="22"/>
  <c r="S1941" i="22"/>
  <c r="Y1940" i="22"/>
  <c r="W1941" i="22"/>
  <c r="AD1938" i="22"/>
  <c r="AE1938" i="22"/>
  <c r="L1940" i="22"/>
  <c r="K1941" i="22"/>
  <c r="Q1940" i="22"/>
  <c r="O1941" i="22"/>
  <c r="AI1941" i="22"/>
  <c r="AJ1940" i="22"/>
  <c r="AO1940" i="22"/>
  <c r="AG1939" i="22"/>
  <c r="AB1939" i="22"/>
  <c r="AA1940" i="22"/>
  <c r="AM1939" i="22"/>
  <c r="AL1939" i="22"/>
  <c r="B1941" i="22"/>
  <c r="C1940" i="22"/>
  <c r="H1940" i="22"/>
  <c r="E1939" i="22"/>
  <c r="F1939" i="22"/>
  <c r="D1939" i="22"/>
  <c r="S1942" i="22"/>
  <c r="T1941" i="22"/>
  <c r="V1941" i="22"/>
  <c r="Y1941" i="22"/>
  <c r="W1942" i="22"/>
  <c r="O1940" i="22"/>
  <c r="N1940" i="22"/>
  <c r="AD1939" i="22"/>
  <c r="AE1939" i="22"/>
  <c r="AJ1941" i="22"/>
  <c r="AI1942" i="22"/>
  <c r="AO1941" i="22"/>
  <c r="K1942" i="22"/>
  <c r="L1941" i="22"/>
  <c r="N1941" i="22"/>
  <c r="Q1941" i="22"/>
  <c r="AB1940" i="22"/>
  <c r="AA1941" i="22"/>
  <c r="AG1940" i="22"/>
  <c r="AM1940" i="22"/>
  <c r="AL1940" i="22"/>
  <c r="E1940" i="22"/>
  <c r="D1940" i="22"/>
  <c r="F1940" i="22"/>
  <c r="B1942" i="22"/>
  <c r="C1941" i="22"/>
  <c r="H1941" i="22"/>
  <c r="T1942" i="22"/>
  <c r="V1942" i="22"/>
  <c r="Y1942" i="22"/>
  <c r="W1943" i="22"/>
  <c r="S1943" i="22"/>
  <c r="AB1941" i="22"/>
  <c r="AA1942" i="22"/>
  <c r="AG1941" i="22"/>
  <c r="Q1942" i="22"/>
  <c r="O1943" i="22"/>
  <c r="K1943" i="22"/>
  <c r="L1942" i="22"/>
  <c r="AE1940" i="22"/>
  <c r="AD1940" i="22"/>
  <c r="AJ1942" i="22"/>
  <c r="AI1943" i="22"/>
  <c r="AO1942" i="22"/>
  <c r="AM1941" i="22"/>
  <c r="AL1941" i="22"/>
  <c r="D1941" i="22"/>
  <c r="E1941" i="22"/>
  <c r="F1941" i="22"/>
  <c r="C1942" i="22"/>
  <c r="H1942" i="22"/>
  <c r="B1943" i="22"/>
  <c r="S1944" i="22"/>
  <c r="T1943" i="22"/>
  <c r="V1943" i="22"/>
  <c r="Y1943" i="22"/>
  <c r="W1944" i="22"/>
  <c r="AM1942" i="22"/>
  <c r="AL1942" i="22"/>
  <c r="AD1941" i="22"/>
  <c r="AE1941" i="22"/>
  <c r="AI1944" i="22"/>
  <c r="AJ1943" i="22"/>
  <c r="AO1943" i="22"/>
  <c r="O1942" i="22"/>
  <c r="N1942" i="22"/>
  <c r="AB1942" i="22"/>
  <c r="AA1943" i="22"/>
  <c r="AG1942" i="22"/>
  <c r="K1944" i="22"/>
  <c r="Q1943" i="22"/>
  <c r="L1943" i="22"/>
  <c r="N1943" i="22"/>
  <c r="C1943" i="22"/>
  <c r="H1943" i="22"/>
  <c r="B1944" i="22"/>
  <c r="D1942" i="22"/>
  <c r="E1942" i="22"/>
  <c r="F1942" i="22"/>
  <c r="Y1944" i="22"/>
  <c r="W1945" i="22"/>
  <c r="S1945" i="22"/>
  <c r="T1944" i="22"/>
  <c r="V1944" i="22"/>
  <c r="AM1943" i="22"/>
  <c r="AL1943" i="22"/>
  <c r="AA1944" i="22"/>
  <c r="AB1943" i="22"/>
  <c r="AG1943" i="22"/>
  <c r="L1944" i="22"/>
  <c r="K1945" i="22"/>
  <c r="Q1944" i="22"/>
  <c r="O1945" i="22"/>
  <c r="AI1945" i="22"/>
  <c r="AJ1944" i="22"/>
  <c r="AO1944" i="22"/>
  <c r="AE1942" i="22"/>
  <c r="AD1942" i="22"/>
  <c r="E1943" i="22"/>
  <c r="F1943" i="22"/>
  <c r="D1943" i="22"/>
  <c r="B1945" i="22"/>
  <c r="C1944" i="22"/>
  <c r="H1944" i="22"/>
  <c r="Y1945" i="22"/>
  <c r="W1946" i="22"/>
  <c r="S1946" i="22"/>
  <c r="T1945" i="22"/>
  <c r="V1945" i="22"/>
  <c r="AJ1945" i="22"/>
  <c r="AI1946" i="22"/>
  <c r="AO1945" i="22"/>
  <c r="AD1943" i="22"/>
  <c r="AE1943" i="22"/>
  <c r="AM1944" i="22"/>
  <c r="AL1944" i="22"/>
  <c r="AG1944" i="22"/>
  <c r="AB1944" i="22"/>
  <c r="AA1945" i="22"/>
  <c r="O1944" i="22"/>
  <c r="N1944" i="22"/>
  <c r="K1946" i="22"/>
  <c r="Q1945" i="22"/>
  <c r="L1945" i="22"/>
  <c r="N1945" i="22"/>
  <c r="F1944" i="22"/>
  <c r="E1944" i="22"/>
  <c r="D1944" i="22"/>
  <c r="H1945" i="22"/>
  <c r="B1946" i="22"/>
  <c r="C1945" i="22"/>
  <c r="Y1946" i="22"/>
  <c r="W1947" i="22"/>
  <c r="T1946" i="22"/>
  <c r="V1946" i="22"/>
  <c r="S1947" i="22"/>
  <c r="AA1946" i="22"/>
  <c r="AB1945" i="22"/>
  <c r="AG1945" i="22"/>
  <c r="AD1944" i="22"/>
  <c r="AE1944" i="22"/>
  <c r="AM1945" i="22"/>
  <c r="AL1945" i="22"/>
  <c r="AJ1946" i="22"/>
  <c r="AI1947" i="22"/>
  <c r="AO1946" i="22"/>
  <c r="Q1946" i="22"/>
  <c r="O1947" i="22"/>
  <c r="K1947" i="22"/>
  <c r="L1946" i="22"/>
  <c r="H1946" i="22"/>
  <c r="B1947" i="22"/>
  <c r="C1946" i="22"/>
  <c r="E1945" i="22"/>
  <c r="D1945" i="22"/>
  <c r="F1945" i="22"/>
  <c r="T1947" i="22"/>
  <c r="V1947" i="22"/>
  <c r="Y1947" i="22"/>
  <c r="W1948" i="22"/>
  <c r="S1948" i="22"/>
  <c r="O1946" i="22"/>
  <c r="N1946" i="22"/>
  <c r="AM1946" i="22"/>
  <c r="AL1946" i="22"/>
  <c r="K1948" i="22"/>
  <c r="Q1947" i="22"/>
  <c r="L1947" i="22"/>
  <c r="N1947" i="22"/>
  <c r="AB1946" i="22"/>
  <c r="AA1947" i="22"/>
  <c r="AG1946" i="22"/>
  <c r="AD1945" i="22"/>
  <c r="AE1945" i="22"/>
  <c r="AI1948" i="22"/>
  <c r="AJ1947" i="22"/>
  <c r="AO1947" i="22"/>
  <c r="H1947" i="22"/>
  <c r="B1948" i="22"/>
  <c r="C1947" i="22"/>
  <c r="F1946" i="22"/>
  <c r="D1946" i="22"/>
  <c r="E1946" i="22"/>
  <c r="S1949" i="22"/>
  <c r="Y1948" i="22"/>
  <c r="W1949" i="22"/>
  <c r="T1948" i="22"/>
  <c r="V1948" i="22"/>
  <c r="AB1947" i="22"/>
  <c r="AG1947" i="22"/>
  <c r="AA1948" i="22"/>
  <c r="L1948" i="22"/>
  <c r="K1949" i="22"/>
  <c r="Q1948" i="22"/>
  <c r="O1949" i="22"/>
  <c r="AI1949" i="22"/>
  <c r="AJ1948" i="22"/>
  <c r="AO1948" i="22"/>
  <c r="AM1947" i="22"/>
  <c r="AL1947" i="22"/>
  <c r="AE1946" i="22"/>
  <c r="AD1946" i="22"/>
  <c r="H1948" i="22"/>
  <c r="C1948" i="22"/>
  <c r="B1949" i="22"/>
  <c r="E1947" i="22"/>
  <c r="D1947" i="22"/>
  <c r="F1947" i="22"/>
  <c r="T1949" i="22"/>
  <c r="V1949" i="22"/>
  <c r="S1950" i="22"/>
  <c r="Y1949" i="22"/>
  <c r="W1950" i="22"/>
  <c r="O1948" i="22"/>
  <c r="N1948" i="22"/>
  <c r="K1950" i="22"/>
  <c r="Q1949" i="22"/>
  <c r="L1949" i="22"/>
  <c r="N1949" i="22"/>
  <c r="AD1947" i="22"/>
  <c r="AE1947" i="22"/>
  <c r="AM1948" i="22"/>
  <c r="AL1948" i="22"/>
  <c r="AA1949" i="22"/>
  <c r="AG1948" i="22"/>
  <c r="AB1948" i="22"/>
  <c r="AJ1949" i="22"/>
  <c r="AI1950" i="22"/>
  <c r="AO1949" i="22"/>
  <c r="F1948" i="22"/>
  <c r="D1948" i="22"/>
  <c r="E1948" i="22"/>
  <c r="B1950" i="22"/>
  <c r="C1949" i="22"/>
  <c r="H1949" i="22"/>
  <c r="Y1950" i="22"/>
  <c r="W1951" i="22"/>
  <c r="T1950" i="22"/>
  <c r="V1950" i="22"/>
  <c r="S1951" i="22"/>
  <c r="AD1948" i="22"/>
  <c r="AE1948" i="22"/>
  <c r="AM1949" i="22"/>
  <c r="AL1949" i="22"/>
  <c r="Q1950" i="22"/>
  <c r="O1951" i="22"/>
  <c r="K1951" i="22"/>
  <c r="L1950" i="22"/>
  <c r="AJ1950" i="22"/>
  <c r="AI1951" i="22"/>
  <c r="AO1950" i="22"/>
  <c r="AA1950" i="22"/>
  <c r="AB1949" i="22"/>
  <c r="AG1949" i="22"/>
  <c r="D1949" i="22"/>
  <c r="E1949" i="22"/>
  <c r="F1949" i="22"/>
  <c r="C1950" i="22"/>
  <c r="H1950" i="22"/>
  <c r="B1951" i="22"/>
  <c r="T1951" i="22"/>
  <c r="V1951" i="22"/>
  <c r="Y1951" i="22"/>
  <c r="W1952" i="22"/>
  <c r="S1952" i="22"/>
  <c r="AE1949" i="22"/>
  <c r="AD1949" i="22"/>
  <c r="AM1950" i="22"/>
  <c r="AL1950" i="22"/>
  <c r="O1950" i="22"/>
  <c r="N1950" i="22"/>
  <c r="AI1952" i="22"/>
  <c r="AJ1951" i="22"/>
  <c r="AO1951" i="22"/>
  <c r="AG1950" i="22"/>
  <c r="AA1951" i="22"/>
  <c r="AB1950" i="22"/>
  <c r="K1952" i="22"/>
  <c r="L1951" i="22"/>
  <c r="N1951" i="22"/>
  <c r="Q1951" i="22"/>
  <c r="H1951" i="22"/>
  <c r="C1951" i="22"/>
  <c r="B1952" i="22"/>
  <c r="F1950" i="22"/>
  <c r="E1950" i="22"/>
  <c r="D1950" i="22"/>
  <c r="T1952" i="22"/>
  <c r="V1952" i="22"/>
  <c r="Y1952" i="22"/>
  <c r="W1953" i="22"/>
  <c r="S1953" i="22"/>
  <c r="AM1951" i="22"/>
  <c r="AL1951" i="22"/>
  <c r="L1952" i="22"/>
  <c r="K1953" i="22"/>
  <c r="Q1952" i="22"/>
  <c r="O1953" i="22"/>
  <c r="AB1951" i="22"/>
  <c r="AA1952" i="22"/>
  <c r="AG1951" i="22"/>
  <c r="AI1953" i="22"/>
  <c r="AJ1952" i="22"/>
  <c r="AO1952" i="22"/>
  <c r="AD1950" i="22"/>
  <c r="AE1950" i="22"/>
  <c r="F1951" i="22"/>
  <c r="D1951" i="22"/>
  <c r="E1951" i="22"/>
  <c r="H1952" i="22"/>
  <c r="C1952" i="22"/>
  <c r="B1953" i="22"/>
  <c r="Y1953" i="22"/>
  <c r="W1954" i="22"/>
  <c r="S1954" i="22"/>
  <c r="T1953" i="22"/>
  <c r="V1953" i="22"/>
  <c r="AJ1953" i="22"/>
  <c r="AI1954" i="22"/>
  <c r="AO1953" i="22"/>
  <c r="AD1951" i="22"/>
  <c r="AE1951" i="22"/>
  <c r="K1954" i="22"/>
  <c r="Q1953" i="22"/>
  <c r="L1953" i="22"/>
  <c r="N1953" i="22"/>
  <c r="O1952" i="22"/>
  <c r="N1952" i="22"/>
  <c r="AM1952" i="22"/>
  <c r="AL1952" i="22"/>
  <c r="AA1953" i="22"/>
  <c r="AB1952" i="22"/>
  <c r="AG1952" i="22"/>
  <c r="B1954" i="22"/>
  <c r="C1953" i="22"/>
  <c r="H1953" i="22"/>
  <c r="F1952" i="22"/>
  <c r="D1952" i="22"/>
  <c r="E1952" i="22"/>
  <c r="T1954" i="22"/>
  <c r="V1954" i="22"/>
  <c r="Y1954" i="22"/>
  <c r="W1955" i="22"/>
  <c r="S1955" i="22"/>
  <c r="Q1954" i="22"/>
  <c r="O1955" i="22"/>
  <c r="L1954" i="22"/>
  <c r="K1955" i="22"/>
  <c r="AA1954" i="22"/>
  <c r="AG1953" i="22"/>
  <c r="AB1953" i="22"/>
  <c r="AM1953" i="22"/>
  <c r="AL1953" i="22"/>
  <c r="AJ1954" i="22"/>
  <c r="AI1955" i="22"/>
  <c r="AO1954" i="22"/>
  <c r="AE1952" i="22"/>
  <c r="AD1952" i="22"/>
  <c r="F1953" i="22"/>
  <c r="D1953" i="22"/>
  <c r="E1953" i="22"/>
  <c r="C1954" i="22"/>
  <c r="B1955" i="22"/>
  <c r="H1954" i="22"/>
  <c r="Y1955" i="22"/>
  <c r="W1956" i="22"/>
  <c r="S1956" i="22"/>
  <c r="T1955" i="22"/>
  <c r="V1955" i="22"/>
  <c r="AM1954" i="22"/>
  <c r="AL1954" i="22"/>
  <c r="AA1955" i="22"/>
  <c r="AB1954" i="22"/>
  <c r="AG1954" i="22"/>
  <c r="AE1953" i="22"/>
  <c r="AD1953" i="22"/>
  <c r="O1954" i="22"/>
  <c r="N1954" i="22"/>
  <c r="K1956" i="22"/>
  <c r="Q1955" i="22"/>
  <c r="L1955" i="22"/>
  <c r="N1955" i="22"/>
  <c r="AI1956" i="22"/>
  <c r="AJ1955" i="22"/>
  <c r="AO1955" i="22"/>
  <c r="B1956" i="22"/>
  <c r="H1955" i="22"/>
  <c r="C1955" i="22"/>
  <c r="D1954" i="22"/>
  <c r="E1954" i="22"/>
  <c r="F1954" i="22"/>
  <c r="T1956" i="22"/>
  <c r="V1956" i="22"/>
  <c r="S1957" i="22"/>
  <c r="Y1956" i="22"/>
  <c r="W1957" i="22"/>
  <c r="AM1955" i="22"/>
  <c r="AL1955" i="22"/>
  <c r="AB1955" i="22"/>
  <c r="AG1955" i="22"/>
  <c r="AA1956" i="22"/>
  <c r="L1956" i="22"/>
  <c r="K1957" i="22"/>
  <c r="Q1956" i="22"/>
  <c r="O1957" i="22"/>
  <c r="AI1957" i="22"/>
  <c r="AJ1956" i="22"/>
  <c r="AO1956" i="22"/>
  <c r="AE1954" i="22"/>
  <c r="AD1954" i="22"/>
  <c r="E1955" i="22"/>
  <c r="F1955" i="22"/>
  <c r="D1955" i="22"/>
  <c r="H1956" i="22"/>
  <c r="C1956" i="22"/>
  <c r="B1957" i="22"/>
  <c r="S1958" i="22"/>
  <c r="T1957" i="22"/>
  <c r="V1957" i="22"/>
  <c r="Y1957" i="22"/>
  <c r="W1958" i="22"/>
  <c r="AD1955" i="22"/>
  <c r="AE1955" i="22"/>
  <c r="AM1956" i="22"/>
  <c r="AL1956" i="22"/>
  <c r="O1956" i="22"/>
  <c r="N1956" i="22"/>
  <c r="K1958" i="22"/>
  <c r="L1957" i="22"/>
  <c r="N1957" i="22"/>
  <c r="Q1957" i="22"/>
  <c r="AJ1957" i="22"/>
  <c r="AI1958" i="22"/>
  <c r="AO1957" i="22"/>
  <c r="AG1956" i="22"/>
  <c r="AB1956" i="22"/>
  <c r="AA1957" i="22"/>
  <c r="F1956" i="22"/>
  <c r="D1956" i="22"/>
  <c r="E1956" i="22"/>
  <c r="B1958" i="22"/>
  <c r="H1957" i="22"/>
  <c r="C1957" i="22"/>
  <c r="S1959" i="22"/>
  <c r="Y1958" i="22"/>
  <c r="W1959" i="22"/>
  <c r="T1958" i="22"/>
  <c r="V1958" i="22"/>
  <c r="AE1956" i="22"/>
  <c r="AD1956" i="22"/>
  <c r="AJ1958" i="22"/>
  <c r="AI1959" i="22"/>
  <c r="AO1958" i="22"/>
  <c r="Q1958" i="22"/>
  <c r="O1959" i="22"/>
  <c r="K1959" i="22"/>
  <c r="L1958" i="22"/>
  <c r="AM1957" i="22"/>
  <c r="AL1957" i="22"/>
  <c r="AG1957" i="22"/>
  <c r="AB1957" i="22"/>
  <c r="AA1958" i="22"/>
  <c r="E1957" i="22"/>
  <c r="D1957" i="22"/>
  <c r="F1957" i="22"/>
  <c r="B1959" i="22"/>
  <c r="H1958" i="22"/>
  <c r="C1958" i="22"/>
  <c r="S1960" i="22"/>
  <c r="T1959" i="22"/>
  <c r="V1959" i="22"/>
  <c r="Y1959" i="22"/>
  <c r="W1960" i="22"/>
  <c r="AA1959" i="22"/>
  <c r="AB1958" i="22"/>
  <c r="AG1958" i="22"/>
  <c r="O1958" i="22"/>
  <c r="N1958" i="22"/>
  <c r="AM1958" i="22"/>
  <c r="AL1958" i="22"/>
  <c r="AD1957" i="22"/>
  <c r="AE1957" i="22"/>
  <c r="K1960" i="22"/>
  <c r="Q1959" i="22"/>
  <c r="L1959" i="22"/>
  <c r="N1959" i="22"/>
  <c r="AI1960" i="22"/>
  <c r="AJ1959" i="22"/>
  <c r="AO1959" i="22"/>
  <c r="F1958" i="22"/>
  <c r="E1958" i="22"/>
  <c r="D1958" i="22"/>
  <c r="H1959" i="22"/>
  <c r="C1959" i="22"/>
  <c r="B1960" i="22"/>
  <c r="S1961" i="22"/>
  <c r="Y1960" i="22"/>
  <c r="W1961" i="22"/>
  <c r="T1960" i="22"/>
  <c r="V1960" i="22"/>
  <c r="AD1958" i="22"/>
  <c r="AE1958" i="22"/>
  <c r="AI1961" i="22"/>
  <c r="AJ1960" i="22"/>
  <c r="AO1960" i="22"/>
  <c r="L1960" i="22"/>
  <c r="K1961" i="22"/>
  <c r="Q1960" i="22"/>
  <c r="O1961" i="22"/>
  <c r="AG1959" i="22"/>
  <c r="AA1960" i="22"/>
  <c r="AB1959" i="22"/>
  <c r="AM1959" i="22"/>
  <c r="AL1959" i="22"/>
  <c r="H1960" i="22"/>
  <c r="C1960" i="22"/>
  <c r="B1961" i="22"/>
  <c r="F1959" i="22"/>
  <c r="D1959" i="22"/>
  <c r="E1959" i="22"/>
  <c r="Y1961" i="22"/>
  <c r="W1962" i="22"/>
  <c r="S1962" i="22"/>
  <c r="T1961" i="22"/>
  <c r="V1961" i="22"/>
  <c r="AE1959" i="22"/>
  <c r="AD1959" i="22"/>
  <c r="K1962" i="22"/>
  <c r="Q1961" i="22"/>
  <c r="L1961" i="22"/>
  <c r="N1961" i="22"/>
  <c r="AJ1961" i="22"/>
  <c r="AI1962" i="22"/>
  <c r="AO1961" i="22"/>
  <c r="AB1960" i="22"/>
  <c r="AA1961" i="22"/>
  <c r="AG1960" i="22"/>
  <c r="O1960" i="22"/>
  <c r="N1960" i="22"/>
  <c r="AM1960" i="22"/>
  <c r="AL1960" i="22"/>
  <c r="D1960" i="22"/>
  <c r="F1960" i="22"/>
  <c r="E1960" i="22"/>
  <c r="B1962" i="22"/>
  <c r="C1961" i="22"/>
  <c r="H1961" i="22"/>
  <c r="S1963" i="22"/>
  <c r="T1962" i="22"/>
  <c r="V1962" i="22"/>
  <c r="Y1962" i="22"/>
  <c r="W1963" i="22"/>
  <c r="Q1962" i="22"/>
  <c r="O1963" i="22"/>
  <c r="K1963" i="22"/>
  <c r="L1962" i="22"/>
  <c r="AE1960" i="22"/>
  <c r="AD1960" i="22"/>
  <c r="AA1962" i="22"/>
  <c r="AB1961" i="22"/>
  <c r="AG1961" i="22"/>
  <c r="AM1961" i="22"/>
  <c r="AL1961" i="22"/>
  <c r="AJ1962" i="22"/>
  <c r="AI1963" i="22"/>
  <c r="AO1962" i="22"/>
  <c r="D1961" i="22"/>
  <c r="E1961" i="22"/>
  <c r="F1961" i="22"/>
  <c r="B1963" i="22"/>
  <c r="C1962" i="22"/>
  <c r="H1962" i="22"/>
  <c r="T1963" i="22"/>
  <c r="V1963" i="22"/>
  <c r="S1964" i="22"/>
  <c r="Y1963" i="22"/>
  <c r="W1964" i="22"/>
  <c r="AB1962" i="22"/>
  <c r="AA1963" i="22"/>
  <c r="AG1962" i="22"/>
  <c r="K1964" i="22"/>
  <c r="Q1963" i="22"/>
  <c r="L1963" i="22"/>
  <c r="N1963" i="22"/>
  <c r="O1962" i="22"/>
  <c r="N1962" i="22"/>
  <c r="AI1964" i="22"/>
  <c r="AJ1963" i="22"/>
  <c r="AO1963" i="22"/>
  <c r="AD1961" i="22"/>
  <c r="AE1961" i="22"/>
  <c r="AM1962" i="22"/>
  <c r="AL1962" i="22"/>
  <c r="D1962" i="22"/>
  <c r="F1962" i="22"/>
  <c r="E1962" i="22"/>
  <c r="H1963" i="22"/>
  <c r="B1964" i="22"/>
  <c r="C1963" i="22"/>
  <c r="T1964" i="22"/>
  <c r="V1964" i="22"/>
  <c r="Y1964" i="22"/>
  <c r="W1965" i="22"/>
  <c r="S1965" i="22"/>
  <c r="AE1962" i="22"/>
  <c r="AD1962" i="22"/>
  <c r="AA1964" i="22"/>
  <c r="AB1963" i="22"/>
  <c r="AG1963" i="22"/>
  <c r="AI1965" i="22"/>
  <c r="AJ1964" i="22"/>
  <c r="AO1964" i="22"/>
  <c r="L1964" i="22"/>
  <c r="K1965" i="22"/>
  <c r="Q1964" i="22"/>
  <c r="O1965" i="22"/>
  <c r="AM1963" i="22"/>
  <c r="AL1963" i="22"/>
  <c r="B1965" i="22"/>
  <c r="H1964" i="22"/>
  <c r="C1964" i="22"/>
  <c r="F1963" i="22"/>
  <c r="D1963" i="22"/>
  <c r="E1963" i="22"/>
  <c r="S1966" i="22"/>
  <c r="T1965" i="22"/>
  <c r="V1965" i="22"/>
  <c r="Y1965" i="22"/>
  <c r="W1966" i="22"/>
  <c r="K1966" i="22"/>
  <c r="Q1965" i="22"/>
  <c r="L1965" i="22"/>
  <c r="N1965" i="22"/>
  <c r="AM1964" i="22"/>
  <c r="AL1964" i="22"/>
  <c r="AB1964" i="22"/>
  <c r="AA1965" i="22"/>
  <c r="AG1964" i="22"/>
  <c r="AE1963" i="22"/>
  <c r="AD1963" i="22"/>
  <c r="AJ1965" i="22"/>
  <c r="AI1966" i="22"/>
  <c r="AO1965" i="22"/>
  <c r="O1964" i="22"/>
  <c r="N1964" i="22"/>
  <c r="C1965" i="22"/>
  <c r="B1966" i="22"/>
  <c r="H1965" i="22"/>
  <c r="E1964" i="22"/>
  <c r="F1964" i="22"/>
  <c r="D1964" i="22"/>
  <c r="S1967" i="22"/>
  <c r="T1966" i="22"/>
  <c r="V1966" i="22"/>
  <c r="Y1966" i="22"/>
  <c r="W1967" i="22"/>
  <c r="AD1964" i="22"/>
  <c r="AE1964" i="22"/>
  <c r="AJ1966" i="22"/>
  <c r="AI1967" i="22"/>
  <c r="AO1966" i="22"/>
  <c r="AG1965" i="22"/>
  <c r="AA1966" i="22"/>
  <c r="AB1965" i="22"/>
  <c r="Q1966" i="22"/>
  <c r="O1967" i="22"/>
  <c r="K1967" i="22"/>
  <c r="L1966" i="22"/>
  <c r="AM1965" i="22"/>
  <c r="AL1965" i="22"/>
  <c r="B1967" i="22"/>
  <c r="H1966" i="22"/>
  <c r="C1966" i="22"/>
  <c r="E1965" i="22"/>
  <c r="D1965" i="22"/>
  <c r="F1965" i="22"/>
  <c r="Y1967" i="22"/>
  <c r="W1968" i="22"/>
  <c r="S1968" i="22"/>
  <c r="T1967" i="22"/>
  <c r="V1967" i="22"/>
  <c r="AG1966" i="22"/>
  <c r="AA1967" i="22"/>
  <c r="AB1966" i="22"/>
  <c r="AM1966" i="22"/>
  <c r="AL1966" i="22"/>
  <c r="AD1965" i="22"/>
  <c r="AE1965" i="22"/>
  <c r="AI1968" i="22"/>
  <c r="AJ1967" i="22"/>
  <c r="AO1967" i="22"/>
  <c r="O1966" i="22"/>
  <c r="N1966" i="22"/>
  <c r="K1968" i="22"/>
  <c r="L1967" i="22"/>
  <c r="N1967" i="22"/>
  <c r="Q1967" i="22"/>
  <c r="B1968" i="22"/>
  <c r="H1967" i="22"/>
  <c r="C1967" i="22"/>
  <c r="D1966" i="22"/>
  <c r="E1966" i="22"/>
  <c r="F1966" i="22"/>
  <c r="Y1968" i="22"/>
  <c r="W1969" i="22"/>
  <c r="T1968" i="22"/>
  <c r="V1968" i="22"/>
  <c r="S1969" i="22"/>
  <c r="L1968" i="22"/>
  <c r="K1969" i="22"/>
  <c r="Q1968" i="22"/>
  <c r="O1969" i="22"/>
  <c r="AE1966" i="22"/>
  <c r="AD1966" i="22"/>
  <c r="AI1969" i="22"/>
  <c r="AJ1968" i="22"/>
  <c r="AO1968" i="22"/>
  <c r="AM1967" i="22"/>
  <c r="AL1967" i="22"/>
  <c r="AB1967" i="22"/>
  <c r="AA1968" i="22"/>
  <c r="AG1967" i="22"/>
  <c r="B1969" i="22"/>
  <c r="C1968" i="22"/>
  <c r="H1968" i="22"/>
  <c r="F1967" i="22"/>
  <c r="E1967" i="22"/>
  <c r="D1967" i="22"/>
  <c r="Y1969" i="22"/>
  <c r="W1970" i="22"/>
  <c r="S1970" i="22"/>
  <c r="T1969" i="22"/>
  <c r="V1969" i="22"/>
  <c r="K1970" i="22"/>
  <c r="Q1969" i="22"/>
  <c r="L1969" i="22"/>
  <c r="N1969" i="22"/>
  <c r="AG1968" i="22"/>
  <c r="AA1969" i="22"/>
  <c r="AB1968" i="22"/>
  <c r="AJ1969" i="22"/>
  <c r="AI1970" i="22"/>
  <c r="AO1969" i="22"/>
  <c r="O1968" i="22"/>
  <c r="N1968" i="22"/>
  <c r="AM1968" i="22"/>
  <c r="AL1968" i="22"/>
  <c r="AE1967" i="22"/>
  <c r="AD1967" i="22"/>
  <c r="C1969" i="22"/>
  <c r="H1969" i="22"/>
  <c r="B1970" i="22"/>
  <c r="E1968" i="22"/>
  <c r="F1968" i="22"/>
  <c r="D1968" i="22"/>
  <c r="S1971" i="22"/>
  <c r="T1970" i="22"/>
  <c r="V1970" i="22"/>
  <c r="Y1970" i="22"/>
  <c r="W1971" i="22"/>
  <c r="AG1969" i="22"/>
  <c r="AA1970" i="22"/>
  <c r="AB1969" i="22"/>
  <c r="Q1970" i="22"/>
  <c r="O1971" i="22"/>
  <c r="L1970" i="22"/>
  <c r="K1971" i="22"/>
  <c r="AD1968" i="22"/>
  <c r="AE1968" i="22"/>
  <c r="AM1969" i="22"/>
  <c r="AL1969" i="22"/>
  <c r="AJ1970" i="22"/>
  <c r="AI1971" i="22"/>
  <c r="AO1970" i="22"/>
  <c r="F1969" i="22"/>
  <c r="D1969" i="22"/>
  <c r="E1969" i="22"/>
  <c r="H1970" i="22"/>
  <c r="C1970" i="22"/>
  <c r="B1971" i="22"/>
  <c r="Y1971" i="22"/>
  <c r="W1972" i="22"/>
  <c r="S1972" i="22"/>
  <c r="T1971" i="22"/>
  <c r="V1971" i="22"/>
  <c r="AM1970" i="22"/>
  <c r="AL1970" i="22"/>
  <c r="AI1972" i="22"/>
  <c r="AJ1971" i="22"/>
  <c r="AO1971" i="22"/>
  <c r="AE1969" i="22"/>
  <c r="AD1969" i="22"/>
  <c r="O1970" i="22"/>
  <c r="N1970" i="22"/>
  <c r="K1972" i="22"/>
  <c r="Q1971" i="22"/>
  <c r="L1971" i="22"/>
  <c r="N1971" i="22"/>
  <c r="AG1970" i="22"/>
  <c r="AA1971" i="22"/>
  <c r="AB1970" i="22"/>
  <c r="D1970" i="22"/>
  <c r="E1970" i="22"/>
  <c r="F1970" i="22"/>
  <c r="B1972" i="22"/>
  <c r="C1971" i="22"/>
  <c r="H1971" i="22"/>
  <c r="Y1972" i="22"/>
  <c r="W1973" i="22"/>
  <c r="T1972" i="22"/>
  <c r="V1972" i="22"/>
  <c r="S1973" i="22"/>
  <c r="AI1973" i="22"/>
  <c r="AJ1972" i="22"/>
  <c r="AO1972" i="22"/>
  <c r="AA1972" i="22"/>
  <c r="AB1971" i="22"/>
  <c r="AG1971" i="22"/>
  <c r="L1972" i="22"/>
  <c r="K1973" i="22"/>
  <c r="Q1972" i="22"/>
  <c r="O1973" i="22"/>
  <c r="AE1970" i="22"/>
  <c r="AD1970" i="22"/>
  <c r="AM1971" i="22"/>
  <c r="AL1971" i="22"/>
  <c r="E1971" i="22"/>
  <c r="D1971" i="22"/>
  <c r="F1971" i="22"/>
  <c r="B1973" i="22"/>
  <c r="C1972" i="22"/>
  <c r="H1972" i="22"/>
  <c r="T1973" i="22"/>
  <c r="V1973" i="22"/>
  <c r="S1974" i="22"/>
  <c r="Y1973" i="22"/>
  <c r="W1974" i="22"/>
  <c r="AM1972" i="22"/>
  <c r="AL1972" i="22"/>
  <c r="AE1971" i="22"/>
  <c r="AD1971" i="22"/>
  <c r="AJ1973" i="22"/>
  <c r="AI1974" i="22"/>
  <c r="AO1973" i="22"/>
  <c r="O1972" i="22"/>
  <c r="N1972" i="22"/>
  <c r="K1974" i="22"/>
  <c r="L1973" i="22"/>
  <c r="N1973" i="22"/>
  <c r="Q1973" i="22"/>
  <c r="AA1973" i="22"/>
  <c r="AG1972" i="22"/>
  <c r="AB1972" i="22"/>
  <c r="F1972" i="22"/>
  <c r="D1972" i="22"/>
  <c r="E1972" i="22"/>
  <c r="H1973" i="22"/>
  <c r="B1974" i="22"/>
  <c r="C1973" i="22"/>
  <c r="T1974" i="22"/>
  <c r="V1974" i="22"/>
  <c r="S1975" i="22"/>
  <c r="Y1974" i="22"/>
  <c r="W1975" i="22"/>
  <c r="AJ1974" i="22"/>
  <c r="AI1975" i="22"/>
  <c r="AO1974" i="22"/>
  <c r="AA1974" i="22"/>
  <c r="AB1973" i="22"/>
  <c r="AG1973" i="22"/>
  <c r="Q1974" i="22"/>
  <c r="O1975" i="22"/>
  <c r="K1975" i="22"/>
  <c r="L1974" i="22"/>
  <c r="AD1972" i="22"/>
  <c r="AE1972" i="22"/>
  <c r="AM1973" i="22"/>
  <c r="AL1973" i="22"/>
  <c r="D1973" i="22"/>
  <c r="F1973" i="22"/>
  <c r="E1973" i="22"/>
  <c r="B1975" i="22"/>
  <c r="H1974" i="22"/>
  <c r="C1974" i="22"/>
  <c r="Y1975" i="22"/>
  <c r="W1976" i="22"/>
  <c r="S1976" i="22"/>
  <c r="T1975" i="22"/>
  <c r="V1975" i="22"/>
  <c r="K1976" i="22"/>
  <c r="L1975" i="22"/>
  <c r="N1975" i="22"/>
  <c r="Q1975" i="22"/>
  <c r="O1974" i="22"/>
  <c r="N1974" i="22"/>
  <c r="AD1973" i="22"/>
  <c r="AE1973" i="22"/>
  <c r="AI1976" i="22"/>
  <c r="AJ1975" i="22"/>
  <c r="AO1975" i="22"/>
  <c r="AG1974" i="22"/>
  <c r="AA1975" i="22"/>
  <c r="AB1974" i="22"/>
  <c r="AM1974" i="22"/>
  <c r="AL1974" i="22"/>
  <c r="E1974" i="22"/>
  <c r="F1974" i="22"/>
  <c r="D1974" i="22"/>
  <c r="B1976" i="22"/>
  <c r="C1975" i="22"/>
  <c r="H1975" i="22"/>
  <c r="Y1976" i="22"/>
  <c r="W1977" i="22"/>
  <c r="S1977" i="22"/>
  <c r="T1976" i="22"/>
  <c r="V1976" i="22"/>
  <c r="AE1974" i="22"/>
  <c r="AD1974" i="22"/>
  <c r="AI1977" i="22"/>
  <c r="AJ1976" i="22"/>
  <c r="AO1976" i="22"/>
  <c r="L1976" i="22"/>
  <c r="K1977" i="22"/>
  <c r="Q1976" i="22"/>
  <c r="O1977" i="22"/>
  <c r="AA1976" i="22"/>
  <c r="AB1975" i="22"/>
  <c r="AG1975" i="22"/>
  <c r="AM1975" i="22"/>
  <c r="AL1975" i="22"/>
  <c r="F1975" i="22"/>
  <c r="D1975" i="22"/>
  <c r="E1975" i="22"/>
  <c r="B1977" i="22"/>
  <c r="C1976" i="22"/>
  <c r="H1976" i="22"/>
  <c r="S1978" i="22"/>
  <c r="T1977" i="22"/>
  <c r="V1977" i="22"/>
  <c r="Y1977" i="22"/>
  <c r="W1978" i="22"/>
  <c r="AE1975" i="22"/>
  <c r="AD1975" i="22"/>
  <c r="O1976" i="22"/>
  <c r="N1976" i="22"/>
  <c r="K1978" i="22"/>
  <c r="Q1977" i="22"/>
  <c r="L1977" i="22"/>
  <c r="N1977" i="22"/>
  <c r="AJ1977" i="22"/>
  <c r="AI1978" i="22"/>
  <c r="AO1977" i="22"/>
  <c r="AB1976" i="22"/>
  <c r="AG1976" i="22"/>
  <c r="AA1977" i="22"/>
  <c r="AM1976" i="22"/>
  <c r="AL1976" i="22"/>
  <c r="F1976" i="22"/>
  <c r="D1976" i="22"/>
  <c r="E1976" i="22"/>
  <c r="C1977" i="22"/>
  <c r="H1977" i="22"/>
  <c r="B1978" i="22"/>
  <c r="Y1978" i="22"/>
  <c r="W1979" i="22"/>
  <c r="S1979" i="22"/>
  <c r="T1978" i="22"/>
  <c r="V1978" i="22"/>
  <c r="AA1978" i="22"/>
  <c r="AB1977" i="22"/>
  <c r="AG1977" i="22"/>
  <c r="AM1977" i="22"/>
  <c r="AL1977" i="22"/>
  <c r="AJ1978" i="22"/>
  <c r="AI1979" i="22"/>
  <c r="AO1978" i="22"/>
  <c r="Q1978" i="22"/>
  <c r="O1979" i="22"/>
  <c r="K1979" i="22"/>
  <c r="L1978" i="22"/>
  <c r="AE1976" i="22"/>
  <c r="AD1976" i="22"/>
  <c r="C1978" i="22"/>
  <c r="H1978" i="22"/>
  <c r="B1979" i="22"/>
  <c r="D1977" i="22"/>
  <c r="F1977" i="22"/>
  <c r="E1977" i="22"/>
  <c r="S1980" i="22"/>
  <c r="T1979" i="22"/>
  <c r="V1979" i="22"/>
  <c r="Y1979" i="22"/>
  <c r="W1980" i="22"/>
  <c r="AM1978" i="22"/>
  <c r="AL1978" i="22"/>
  <c r="AG1978" i="22"/>
  <c r="AB1978" i="22"/>
  <c r="AA1979" i="22"/>
  <c r="O1978" i="22"/>
  <c r="N1978" i="22"/>
  <c r="AI1980" i="22"/>
  <c r="AJ1979" i="22"/>
  <c r="AO1979" i="22"/>
  <c r="AD1977" i="22"/>
  <c r="AE1977" i="22"/>
  <c r="K1980" i="22"/>
  <c r="Q1979" i="22"/>
  <c r="L1979" i="22"/>
  <c r="N1979" i="22"/>
  <c r="H1979" i="22"/>
  <c r="C1979" i="22"/>
  <c r="B1980" i="22"/>
  <c r="D1978" i="22"/>
  <c r="F1978" i="22"/>
  <c r="E1978" i="22"/>
  <c r="Y1980" i="22"/>
  <c r="W1981" i="22"/>
  <c r="S1981" i="22"/>
  <c r="T1980" i="22"/>
  <c r="V1980" i="22"/>
  <c r="L1980" i="22"/>
  <c r="K1981" i="22"/>
  <c r="Q1980" i="22"/>
  <c r="O1981" i="22"/>
  <c r="AI1981" i="22"/>
  <c r="AJ1980" i="22"/>
  <c r="AO1980" i="22"/>
  <c r="AA1980" i="22"/>
  <c r="AB1979" i="22"/>
  <c r="AG1979" i="22"/>
  <c r="AM1979" i="22"/>
  <c r="AL1979" i="22"/>
  <c r="AD1978" i="22"/>
  <c r="AE1978" i="22"/>
  <c r="F1979" i="22"/>
  <c r="D1979" i="22"/>
  <c r="E1979" i="22"/>
  <c r="C1980" i="22"/>
  <c r="H1980" i="22"/>
  <c r="B1981" i="22"/>
  <c r="Y1981" i="22"/>
  <c r="W1982" i="22"/>
  <c r="S1982" i="22"/>
  <c r="T1981" i="22"/>
  <c r="V1981" i="22"/>
  <c r="AD1979" i="22"/>
  <c r="AE1979" i="22"/>
  <c r="AJ1981" i="22"/>
  <c r="AI1982" i="22"/>
  <c r="AO1981" i="22"/>
  <c r="K1982" i="22"/>
  <c r="L1981" i="22"/>
  <c r="N1981" i="22"/>
  <c r="Q1981" i="22"/>
  <c r="AB1980" i="22"/>
  <c r="AA1981" i="22"/>
  <c r="AG1980" i="22"/>
  <c r="AM1980" i="22"/>
  <c r="AL1980" i="22"/>
  <c r="O1980" i="22"/>
  <c r="N1980" i="22"/>
  <c r="H1981" i="22"/>
  <c r="B1982" i="22"/>
  <c r="C1981" i="22"/>
  <c r="D1980" i="22"/>
  <c r="E1980" i="22"/>
  <c r="F1980" i="22"/>
  <c r="T1982" i="22"/>
  <c r="V1982" i="22"/>
  <c r="Y1982" i="22"/>
  <c r="W1983" i="22"/>
  <c r="S1983" i="22"/>
  <c r="AE1980" i="22"/>
  <c r="AD1980" i="22"/>
  <c r="AJ1982" i="22"/>
  <c r="AI1983" i="22"/>
  <c r="AO1982" i="22"/>
  <c r="AB1981" i="22"/>
  <c r="AG1981" i="22"/>
  <c r="AA1982" i="22"/>
  <c r="Q1982" i="22"/>
  <c r="O1983" i="22"/>
  <c r="K1983" i="22"/>
  <c r="L1982" i="22"/>
  <c r="AM1981" i="22"/>
  <c r="AL1981" i="22"/>
  <c r="B1983" i="22"/>
  <c r="C1982" i="22"/>
  <c r="H1982" i="22"/>
  <c r="F1981" i="22"/>
  <c r="E1981" i="22"/>
  <c r="D1981" i="22"/>
  <c r="Y1983" i="22"/>
  <c r="W1984" i="22"/>
  <c r="T1983" i="22"/>
  <c r="V1983" i="22"/>
  <c r="S1984" i="22"/>
  <c r="AM1982" i="22"/>
  <c r="AL1982" i="22"/>
  <c r="AI1984" i="22"/>
  <c r="AJ1983" i="22"/>
  <c r="AO1983" i="22"/>
  <c r="O1982" i="22"/>
  <c r="N1982" i="22"/>
  <c r="AB1982" i="22"/>
  <c r="AG1982" i="22"/>
  <c r="AA1983" i="22"/>
  <c r="K1984" i="22"/>
  <c r="L1983" i="22"/>
  <c r="N1983" i="22"/>
  <c r="Q1983" i="22"/>
  <c r="AE1981" i="22"/>
  <c r="AD1981" i="22"/>
  <c r="C1983" i="22"/>
  <c r="H1983" i="22"/>
  <c r="B1984" i="22"/>
  <c r="E1982" i="22"/>
  <c r="D1982" i="22"/>
  <c r="F1982" i="22"/>
  <c r="T1984" i="22"/>
  <c r="V1984" i="22"/>
  <c r="Y1984" i="22"/>
  <c r="W1985" i="22"/>
  <c r="S1985" i="22"/>
  <c r="AI1985" i="22"/>
  <c r="AJ1984" i="22"/>
  <c r="AO1984" i="22"/>
  <c r="AM1983" i="22"/>
  <c r="AL1983" i="22"/>
  <c r="AE1982" i="22"/>
  <c r="AD1982" i="22"/>
  <c r="L1984" i="22"/>
  <c r="K1985" i="22"/>
  <c r="Q1984" i="22"/>
  <c r="O1985" i="22"/>
  <c r="AB1983" i="22"/>
  <c r="AA1984" i="22"/>
  <c r="AG1983" i="22"/>
  <c r="F1983" i="22"/>
  <c r="E1983" i="22"/>
  <c r="D1983" i="22"/>
  <c r="B1985" i="22"/>
  <c r="C1984" i="22"/>
  <c r="H1984" i="22"/>
  <c r="Y1985" i="22"/>
  <c r="W1986" i="22"/>
  <c r="S1986" i="22"/>
  <c r="T1985" i="22"/>
  <c r="V1985" i="22"/>
  <c r="AD1983" i="22"/>
  <c r="AE1983" i="22"/>
  <c r="AJ1985" i="22"/>
  <c r="AI1986" i="22"/>
  <c r="AO1985" i="22"/>
  <c r="AB1984" i="22"/>
  <c r="AG1984" i="22"/>
  <c r="AA1985" i="22"/>
  <c r="O1984" i="22"/>
  <c r="N1984" i="22"/>
  <c r="AM1984" i="22"/>
  <c r="AL1984" i="22"/>
  <c r="K1986" i="22"/>
  <c r="Q1985" i="22"/>
  <c r="L1985" i="22"/>
  <c r="N1985" i="22"/>
  <c r="F1984" i="22"/>
  <c r="E1984" i="22"/>
  <c r="D1984" i="22"/>
  <c r="H1985" i="22"/>
  <c r="C1985" i="22"/>
  <c r="B1986" i="22"/>
  <c r="S1987" i="22"/>
  <c r="T1986" i="22"/>
  <c r="V1986" i="22"/>
  <c r="Y1986" i="22"/>
  <c r="W1987" i="22"/>
  <c r="AE1984" i="22"/>
  <c r="AD1984" i="22"/>
  <c r="Q1986" i="22"/>
  <c r="O1987" i="22"/>
  <c r="L1986" i="22"/>
  <c r="K1987" i="22"/>
  <c r="AM1985" i="22"/>
  <c r="AL1985" i="22"/>
  <c r="AG1985" i="22"/>
  <c r="AA1986" i="22"/>
  <c r="AB1985" i="22"/>
  <c r="AJ1986" i="22"/>
  <c r="AI1987" i="22"/>
  <c r="AO1986" i="22"/>
  <c r="C1986" i="22"/>
  <c r="B1987" i="22"/>
  <c r="H1986" i="22"/>
  <c r="F1985" i="22"/>
  <c r="E1985" i="22"/>
  <c r="D1985" i="22"/>
  <c r="Y1987" i="22"/>
  <c r="W1988" i="22"/>
  <c r="T1987" i="22"/>
  <c r="V1987" i="22"/>
  <c r="S1988" i="22"/>
  <c r="AI1988" i="22"/>
  <c r="AJ1987" i="22"/>
  <c r="AO1987" i="22"/>
  <c r="AG1986" i="22"/>
  <c r="AA1987" i="22"/>
  <c r="AB1986" i="22"/>
  <c r="AE1985" i="22"/>
  <c r="AD1985" i="22"/>
  <c r="O1986" i="22"/>
  <c r="N1986" i="22"/>
  <c r="AM1986" i="22"/>
  <c r="AL1986" i="22"/>
  <c r="K1988" i="22"/>
  <c r="L1987" i="22"/>
  <c r="N1987" i="22"/>
  <c r="Q1987" i="22"/>
  <c r="B1988" i="22"/>
  <c r="C1987" i="22"/>
  <c r="H1987" i="22"/>
  <c r="F1986" i="22"/>
  <c r="E1986" i="22"/>
  <c r="D1986" i="22"/>
  <c r="S1989" i="22"/>
  <c r="T1988" i="22"/>
  <c r="V1988" i="22"/>
  <c r="Y1988" i="22"/>
  <c r="W1989" i="22"/>
  <c r="L1988" i="22"/>
  <c r="K1989" i="22"/>
  <c r="Q1988" i="22"/>
  <c r="O1989" i="22"/>
  <c r="AM1987" i="22"/>
  <c r="AL1987" i="22"/>
  <c r="AD1986" i="22"/>
  <c r="AE1986" i="22"/>
  <c r="AI1989" i="22"/>
  <c r="AJ1988" i="22"/>
  <c r="AO1988" i="22"/>
  <c r="AA1988" i="22"/>
  <c r="AG1987" i="22"/>
  <c r="AB1987" i="22"/>
  <c r="E1987" i="22"/>
  <c r="F1987" i="22"/>
  <c r="D1987" i="22"/>
  <c r="C1988" i="22"/>
  <c r="H1988" i="22"/>
  <c r="B1989" i="22"/>
  <c r="Y1989" i="22"/>
  <c r="W1990" i="22"/>
  <c r="S1990" i="22"/>
  <c r="T1989" i="22"/>
  <c r="V1989" i="22"/>
  <c r="AB1988" i="22"/>
  <c r="AG1988" i="22"/>
  <c r="AA1989" i="22"/>
  <c r="K1990" i="22"/>
  <c r="Q1989" i="22"/>
  <c r="L1989" i="22"/>
  <c r="N1989" i="22"/>
  <c r="AE1987" i="22"/>
  <c r="AD1987" i="22"/>
  <c r="AJ1989" i="22"/>
  <c r="AI1990" i="22"/>
  <c r="AO1989" i="22"/>
  <c r="O1988" i="22"/>
  <c r="N1988" i="22"/>
  <c r="AM1988" i="22"/>
  <c r="AL1988" i="22"/>
  <c r="C1989" i="22"/>
  <c r="B1990" i="22"/>
  <c r="H1989" i="22"/>
  <c r="F1988" i="22"/>
  <c r="E1988" i="22"/>
  <c r="D1988" i="22"/>
  <c r="Y1990" i="22"/>
  <c r="W1991" i="22"/>
  <c r="S1991" i="22"/>
  <c r="T1990" i="22"/>
  <c r="V1990" i="22"/>
  <c r="AD1988" i="22"/>
  <c r="AE1988" i="22"/>
  <c r="AM1989" i="22"/>
  <c r="AL1989" i="22"/>
  <c r="Q1990" i="22"/>
  <c r="O1991" i="22"/>
  <c r="K1991" i="22"/>
  <c r="L1990" i="22"/>
  <c r="AB1989" i="22"/>
  <c r="AA1990" i="22"/>
  <c r="AG1989" i="22"/>
  <c r="AJ1990" i="22"/>
  <c r="AI1991" i="22"/>
  <c r="AO1990" i="22"/>
  <c r="H1990" i="22"/>
  <c r="C1990" i="22"/>
  <c r="B1991" i="22"/>
  <c r="F1989" i="22"/>
  <c r="E1989" i="22"/>
  <c r="D1989" i="22"/>
  <c r="Y1991" i="22"/>
  <c r="W1992" i="22"/>
  <c r="S1992" i="22"/>
  <c r="T1991" i="22"/>
  <c r="V1991" i="22"/>
  <c r="AM1990" i="22"/>
  <c r="AL1990" i="22"/>
  <c r="O1990" i="22"/>
  <c r="N1990" i="22"/>
  <c r="AI1992" i="22"/>
  <c r="AJ1991" i="22"/>
  <c r="AO1991" i="22"/>
  <c r="AE1989" i="22"/>
  <c r="AD1989" i="22"/>
  <c r="K1992" i="22"/>
  <c r="Q1991" i="22"/>
  <c r="L1991" i="22"/>
  <c r="N1991" i="22"/>
  <c r="AA1991" i="22"/>
  <c r="AG1990" i="22"/>
  <c r="AB1990" i="22"/>
  <c r="E1990" i="22"/>
  <c r="D1990" i="22"/>
  <c r="F1990" i="22"/>
  <c r="C1991" i="22"/>
  <c r="H1991" i="22"/>
  <c r="B1992" i="22"/>
  <c r="T1992" i="22"/>
  <c r="V1992" i="22"/>
  <c r="Y1992" i="22"/>
  <c r="W1993" i="22"/>
  <c r="S1993" i="22"/>
  <c r="AM1991" i="22"/>
  <c r="AL1991" i="22"/>
  <c r="AA1992" i="22"/>
  <c r="AG1991" i="22"/>
  <c r="AB1991" i="22"/>
  <c r="AE1990" i="22"/>
  <c r="AD1990" i="22"/>
  <c r="L1992" i="22"/>
  <c r="K1993" i="22"/>
  <c r="Q1992" i="22"/>
  <c r="O1993" i="22"/>
  <c r="AI1993" i="22"/>
  <c r="AJ1992" i="22"/>
  <c r="AO1992" i="22"/>
  <c r="C1992" i="22"/>
  <c r="B1993" i="22"/>
  <c r="H1992" i="22"/>
  <c r="D1991" i="22"/>
  <c r="E1991" i="22"/>
  <c r="F1991" i="22"/>
  <c r="S1994" i="22"/>
  <c r="T1993" i="22"/>
  <c r="V1993" i="22"/>
  <c r="Y1993" i="22"/>
  <c r="W1994" i="22"/>
  <c r="AM1992" i="22"/>
  <c r="AL1992" i="22"/>
  <c r="K1994" i="22"/>
  <c r="Q1993" i="22"/>
  <c r="L1993" i="22"/>
  <c r="N1993" i="22"/>
  <c r="O1992" i="22"/>
  <c r="N1992" i="22"/>
  <c r="AE1991" i="22"/>
  <c r="AD1991" i="22"/>
  <c r="AJ1993" i="22"/>
  <c r="AI1994" i="22"/>
  <c r="AO1993" i="22"/>
  <c r="AB1992" i="22"/>
  <c r="AA1993" i="22"/>
  <c r="AG1992" i="22"/>
  <c r="H1993" i="22"/>
  <c r="B1994" i="22"/>
  <c r="C1993" i="22"/>
  <c r="F1992" i="22"/>
  <c r="D1992" i="22"/>
  <c r="E1992" i="22"/>
  <c r="Y1994" i="22"/>
  <c r="W1995" i="22"/>
  <c r="T1994" i="22"/>
  <c r="V1994" i="22"/>
  <c r="S1995" i="22"/>
  <c r="AE1992" i="22"/>
  <c r="AD1992" i="22"/>
  <c r="Q1994" i="22"/>
  <c r="O1995" i="22"/>
  <c r="K1995" i="22"/>
  <c r="L1994" i="22"/>
  <c r="AB1993" i="22"/>
  <c r="AA1994" i="22"/>
  <c r="AG1993" i="22"/>
  <c r="AM1993" i="22"/>
  <c r="AL1993" i="22"/>
  <c r="AJ1994" i="22"/>
  <c r="AI1995" i="22"/>
  <c r="AO1994" i="22"/>
  <c r="B1995" i="22"/>
  <c r="H1994" i="22"/>
  <c r="C1994" i="22"/>
  <c r="E1993" i="22"/>
  <c r="F1993" i="22"/>
  <c r="D1993" i="22"/>
  <c r="Y1995" i="22"/>
  <c r="W1996" i="22"/>
  <c r="S1996" i="22"/>
  <c r="T1995" i="22"/>
  <c r="V1995" i="22"/>
  <c r="AM1994" i="22"/>
  <c r="AL1994" i="22"/>
  <c r="AG1994" i="22"/>
  <c r="AA1995" i="22"/>
  <c r="AB1994" i="22"/>
  <c r="K1996" i="22"/>
  <c r="Q1995" i="22"/>
  <c r="L1995" i="22"/>
  <c r="N1995" i="22"/>
  <c r="AE1993" i="22"/>
  <c r="AD1993" i="22"/>
  <c r="AI1996" i="22"/>
  <c r="AJ1995" i="22"/>
  <c r="AO1995" i="22"/>
  <c r="O1994" i="22"/>
  <c r="N1994" i="22"/>
  <c r="H1995" i="22"/>
  <c r="C1995" i="22"/>
  <c r="B1996" i="22"/>
  <c r="D1994" i="22"/>
  <c r="F1994" i="22"/>
  <c r="E1994" i="22"/>
  <c r="S1997" i="22"/>
  <c r="T1996" i="22"/>
  <c r="V1996" i="22"/>
  <c r="Y1996" i="22"/>
  <c r="W1997" i="22"/>
  <c r="AI1997" i="22"/>
  <c r="AJ1996" i="22"/>
  <c r="AO1996" i="22"/>
  <c r="L1996" i="22"/>
  <c r="K1997" i="22"/>
  <c r="Q1996" i="22"/>
  <c r="O1997" i="22"/>
  <c r="AE1994" i="22"/>
  <c r="AD1994" i="22"/>
  <c r="AM1995" i="22"/>
  <c r="AL1995" i="22"/>
  <c r="AA1996" i="22"/>
  <c r="AG1995" i="22"/>
  <c r="AB1995" i="22"/>
  <c r="D1995" i="22"/>
  <c r="E1995" i="22"/>
  <c r="F1995" i="22"/>
  <c r="H1996" i="22"/>
  <c r="C1996" i="22"/>
  <c r="B1997" i="22"/>
  <c r="S1998" i="22"/>
  <c r="T1997" i="22"/>
  <c r="V1997" i="22"/>
  <c r="Y1997" i="22"/>
  <c r="W1998" i="22"/>
  <c r="AM1996" i="22"/>
  <c r="AL1996" i="22"/>
  <c r="AD1995" i="22"/>
  <c r="AE1995" i="22"/>
  <c r="O1996" i="22"/>
  <c r="N1996" i="22"/>
  <c r="AG1996" i="22"/>
  <c r="AA1997" i="22"/>
  <c r="AB1996" i="22"/>
  <c r="K1998" i="22"/>
  <c r="L1997" i="22"/>
  <c r="N1997" i="22"/>
  <c r="Q1997" i="22"/>
  <c r="AJ1997" i="22"/>
  <c r="AI1998" i="22"/>
  <c r="AO1997" i="22"/>
  <c r="D1996" i="22"/>
  <c r="F1996" i="22"/>
  <c r="E1996" i="22"/>
  <c r="B1998" i="22"/>
  <c r="C1997" i="22"/>
  <c r="H1997" i="22"/>
  <c r="S1999" i="22"/>
  <c r="T1998" i="22"/>
  <c r="V1998" i="22"/>
  <c r="Y1998" i="22"/>
  <c r="W1999" i="22"/>
  <c r="AM1997" i="22"/>
  <c r="AL1997" i="22"/>
  <c r="AJ1998" i="22"/>
  <c r="AI1999" i="22"/>
  <c r="AO1998" i="22"/>
  <c r="AG1997" i="22"/>
  <c r="AB1997" i="22"/>
  <c r="AA1998" i="22"/>
  <c r="AD1996" i="22"/>
  <c r="AE1996" i="22"/>
  <c r="Q1998" i="22"/>
  <c r="O1999" i="22"/>
  <c r="K1999" i="22"/>
  <c r="L1998" i="22"/>
  <c r="F1997" i="22"/>
  <c r="E1997" i="22"/>
  <c r="D1997" i="22"/>
  <c r="B1999" i="22"/>
  <c r="H1998" i="22"/>
  <c r="C1998" i="22"/>
  <c r="T1999" i="22"/>
  <c r="V1999" i="22"/>
  <c r="S2000" i="22"/>
  <c r="Y1999" i="22"/>
  <c r="W2000" i="22"/>
  <c r="K2000" i="22"/>
  <c r="Q1999" i="22"/>
  <c r="L1999" i="22"/>
  <c r="N1999" i="22"/>
  <c r="AD1997" i="22"/>
  <c r="AE1997" i="22"/>
  <c r="O1998" i="22"/>
  <c r="N1998" i="22"/>
  <c r="AG1998" i="22"/>
  <c r="AB1998" i="22"/>
  <c r="AA1999" i="22"/>
  <c r="AM1998" i="22"/>
  <c r="AL1998" i="22"/>
  <c r="AI2000" i="22"/>
  <c r="AJ1999" i="22"/>
  <c r="AO1999" i="22"/>
  <c r="D1998" i="22"/>
  <c r="E1998" i="22"/>
  <c r="F1998" i="22"/>
  <c r="C1999" i="22"/>
  <c r="B2000" i="22"/>
  <c r="H1999" i="22"/>
  <c r="T2000" i="22"/>
  <c r="V2000" i="22"/>
  <c r="S2001" i="22"/>
  <c r="Y2000" i="22"/>
  <c r="W2001" i="22"/>
  <c r="AA2000" i="22"/>
  <c r="AG1999" i="22"/>
  <c r="AB1999" i="22"/>
  <c r="AE1998" i="22"/>
  <c r="AD1998" i="22"/>
  <c r="L2000" i="22"/>
  <c r="K2001" i="22"/>
  <c r="Q2000" i="22"/>
  <c r="O2001" i="22"/>
  <c r="AI2001" i="22"/>
  <c r="AJ2000" i="22"/>
  <c r="AO2000" i="22"/>
  <c r="AM1999" i="22"/>
  <c r="AL1999" i="22"/>
  <c r="B2001" i="22"/>
  <c r="C2000" i="22"/>
  <c r="H2000" i="22"/>
  <c r="F1999" i="22"/>
  <c r="E1999" i="22"/>
  <c r="D1999" i="22"/>
  <c r="S2002" i="22"/>
  <c r="T2001" i="22"/>
  <c r="V2001" i="22"/>
  <c r="Y2001" i="22"/>
  <c r="W2002" i="22"/>
  <c r="AE1999" i="22"/>
  <c r="AD1999" i="22"/>
  <c r="AM2000" i="22"/>
  <c r="AL2000" i="22"/>
  <c r="O2000" i="22"/>
  <c r="N2000" i="22"/>
  <c r="AJ2001" i="22"/>
  <c r="AI2002" i="22"/>
  <c r="AO2001" i="22"/>
  <c r="K2002" i="22"/>
  <c r="L2001" i="22"/>
  <c r="N2001" i="22"/>
  <c r="Q2001" i="22"/>
  <c r="AB2000" i="22"/>
  <c r="AG2000" i="22"/>
  <c r="AA2001" i="22"/>
  <c r="C2001" i="22"/>
  <c r="H2001" i="22"/>
  <c r="B2002" i="22"/>
  <c r="D2000" i="22"/>
  <c r="F2000" i="22"/>
  <c r="E2000" i="22"/>
  <c r="S2003" i="22"/>
  <c r="Y2002" i="22"/>
  <c r="W2003" i="22"/>
  <c r="T2002" i="22"/>
  <c r="V2002" i="22"/>
  <c r="AM2001" i="22"/>
  <c r="AL2001" i="22"/>
  <c r="Q2002" i="22"/>
  <c r="O2003" i="22"/>
  <c r="L2002" i="22"/>
  <c r="K2003" i="22"/>
  <c r="AJ2002" i="22"/>
  <c r="AI2003" i="22"/>
  <c r="AO2002" i="22"/>
  <c r="AD2000" i="22"/>
  <c r="AE2000" i="22"/>
  <c r="AA2002" i="22"/>
  <c r="AB2001" i="22"/>
  <c r="AG2001" i="22"/>
  <c r="H2002" i="22"/>
  <c r="C2002" i="22"/>
  <c r="B2003" i="22"/>
  <c r="F2001" i="22"/>
  <c r="D2001" i="22"/>
  <c r="E2001" i="22"/>
  <c r="S2004" i="22"/>
  <c r="T2003" i="22"/>
  <c r="V2003" i="22"/>
  <c r="Y2003" i="22"/>
  <c r="W2004" i="22"/>
  <c r="AE2001" i="22"/>
  <c r="AD2001" i="22"/>
  <c r="AI2004" i="22"/>
  <c r="AJ2003" i="22"/>
  <c r="AO2003" i="22"/>
  <c r="O2002" i="22"/>
  <c r="N2002" i="22"/>
  <c r="AB2002" i="22"/>
  <c r="AA2003" i="22"/>
  <c r="AG2002" i="22"/>
  <c r="AM2002" i="22"/>
  <c r="AL2002" i="22"/>
  <c r="K2004" i="22"/>
  <c r="Q2003" i="22"/>
  <c r="L2003" i="22"/>
  <c r="N2003" i="22"/>
  <c r="E2002" i="22"/>
  <c r="F2002" i="22"/>
  <c r="D2002" i="22"/>
  <c r="B2004" i="22"/>
  <c r="H2003" i="22"/>
  <c r="C2003" i="22"/>
  <c r="T2004" i="22"/>
  <c r="V2004" i="22"/>
  <c r="Y2004" i="22"/>
  <c r="W2005" i="22"/>
  <c r="S2005" i="22"/>
  <c r="AE2002" i="22"/>
  <c r="AD2002" i="22"/>
  <c r="AG2003" i="22"/>
  <c r="AA2004" i="22"/>
  <c r="AB2003" i="22"/>
  <c r="AI2005" i="22"/>
  <c r="AJ2004" i="22"/>
  <c r="AO2004" i="22"/>
  <c r="AM2003" i="22"/>
  <c r="AL2003" i="22"/>
  <c r="L2004" i="22"/>
  <c r="K2005" i="22"/>
  <c r="Q2004" i="22"/>
  <c r="O2005" i="22"/>
  <c r="E2003" i="22"/>
  <c r="D2003" i="22"/>
  <c r="F2003" i="22"/>
  <c r="C2004" i="22"/>
  <c r="H2004" i="22"/>
  <c r="B2005" i="22"/>
  <c r="Y2005" i="22"/>
  <c r="W2006" i="22"/>
  <c r="S2006" i="22"/>
  <c r="T2005" i="22"/>
  <c r="V2005" i="22"/>
  <c r="O2004" i="22"/>
  <c r="N2004" i="22"/>
  <c r="AJ2005" i="22"/>
  <c r="AI2006" i="22"/>
  <c r="AO2005" i="22"/>
  <c r="K2006" i="22"/>
  <c r="L2005" i="22"/>
  <c r="N2005" i="22"/>
  <c r="Q2005" i="22"/>
  <c r="AM2004" i="22"/>
  <c r="AL2004" i="22"/>
  <c r="AD2003" i="22"/>
  <c r="AE2003" i="22"/>
  <c r="AB2004" i="22"/>
  <c r="AA2005" i="22"/>
  <c r="AG2004" i="22"/>
  <c r="C2005" i="22"/>
  <c r="B2006" i="22"/>
  <c r="H2005" i="22"/>
  <c r="E2004" i="22"/>
  <c r="F2004" i="22"/>
  <c r="D2004" i="22"/>
  <c r="Y2006" i="22"/>
  <c r="W2007" i="22"/>
  <c r="T2006" i="22"/>
  <c r="V2006" i="22"/>
  <c r="S2007" i="22"/>
  <c r="Q2006" i="22"/>
  <c r="O2007" i="22"/>
  <c r="K2007" i="22"/>
  <c r="L2006" i="22"/>
  <c r="AB2005" i="22"/>
  <c r="AA2006" i="22"/>
  <c r="AG2005" i="22"/>
  <c r="AM2005" i="22"/>
  <c r="AL2005" i="22"/>
  <c r="AD2004" i="22"/>
  <c r="AE2004" i="22"/>
  <c r="AJ2006" i="22"/>
  <c r="AI2007" i="22"/>
  <c r="AO2006" i="22"/>
  <c r="C2006" i="22"/>
  <c r="H2006" i="22"/>
  <c r="B2007" i="22"/>
  <c r="F2005" i="22"/>
  <c r="E2005" i="22"/>
  <c r="D2005" i="22"/>
  <c r="Y2007" i="22"/>
  <c r="W2008" i="22"/>
  <c r="T2007" i="22"/>
  <c r="V2007" i="22"/>
  <c r="S2008" i="22"/>
  <c r="O2006" i="22"/>
  <c r="N2006" i="22"/>
  <c r="AM2006" i="22"/>
  <c r="AL2006" i="22"/>
  <c r="AI2008" i="22"/>
  <c r="AJ2007" i="22"/>
  <c r="AO2007" i="22"/>
  <c r="AG2006" i="22"/>
  <c r="AA2007" i="22"/>
  <c r="AB2006" i="22"/>
  <c r="K2008" i="22"/>
  <c r="L2007" i="22"/>
  <c r="N2007" i="22"/>
  <c r="Q2007" i="22"/>
  <c r="AD2005" i="22"/>
  <c r="AE2005" i="22"/>
  <c r="F2006" i="22"/>
  <c r="E2006" i="22"/>
  <c r="D2006" i="22"/>
  <c r="B2008" i="22"/>
  <c r="H2007" i="22"/>
  <c r="C2007" i="22"/>
  <c r="S2009" i="22"/>
  <c r="T2008" i="22"/>
  <c r="V2008" i="22"/>
  <c r="Y2008" i="22"/>
  <c r="W2009" i="22"/>
  <c r="AA2008" i="22"/>
  <c r="AB2007" i="22"/>
  <c r="AG2007" i="22"/>
  <c r="AD2006" i="22"/>
  <c r="AE2006" i="22"/>
  <c r="AI2009" i="22"/>
  <c r="AJ2008" i="22"/>
  <c r="AO2008" i="22"/>
  <c r="L2008" i="22"/>
  <c r="K2009" i="22"/>
  <c r="Q2008" i="22"/>
  <c r="O2009" i="22"/>
  <c r="AM2007" i="22"/>
  <c r="AL2007" i="22"/>
  <c r="D2007" i="22"/>
  <c r="E2007" i="22"/>
  <c r="F2007" i="22"/>
  <c r="H2008" i="22"/>
  <c r="B2009" i="22"/>
  <c r="C2008" i="22"/>
  <c r="Y2009" i="22"/>
  <c r="W2010" i="22"/>
  <c r="S2010" i="22"/>
  <c r="T2009" i="22"/>
  <c r="V2009" i="22"/>
  <c r="O2008" i="22"/>
  <c r="N2008" i="22"/>
  <c r="AJ2009" i="22"/>
  <c r="AI2010" i="22"/>
  <c r="AO2009" i="22"/>
  <c r="AM2008" i="22"/>
  <c r="AL2008" i="22"/>
  <c r="AG2008" i="22"/>
  <c r="AB2008" i="22"/>
  <c r="AA2009" i="22"/>
  <c r="AD2007" i="22"/>
  <c r="AE2007" i="22"/>
  <c r="K2010" i="22"/>
  <c r="Q2009" i="22"/>
  <c r="L2009" i="22"/>
  <c r="N2009" i="22"/>
  <c r="F2008" i="22"/>
  <c r="E2008" i="22"/>
  <c r="D2008" i="22"/>
  <c r="C2009" i="22"/>
  <c r="B2010" i="22"/>
  <c r="H2009" i="22"/>
  <c r="S2011" i="22"/>
  <c r="T2010" i="22"/>
  <c r="V2010" i="22"/>
  <c r="Y2010" i="22"/>
  <c r="W2011" i="22"/>
  <c r="AE2008" i="22"/>
  <c r="AD2008" i="22"/>
  <c r="AM2009" i="22"/>
  <c r="AL2009" i="22"/>
  <c r="AB2009" i="22"/>
  <c r="AA2010" i="22"/>
  <c r="AG2009" i="22"/>
  <c r="Q2010" i="22"/>
  <c r="O2011" i="22"/>
  <c r="K2011" i="22"/>
  <c r="L2010" i="22"/>
  <c r="AJ2010" i="22"/>
  <c r="AI2011" i="22"/>
  <c r="AO2010" i="22"/>
  <c r="C2010" i="22"/>
  <c r="H2010" i="22"/>
  <c r="B2011" i="22"/>
  <c r="F2009" i="22"/>
  <c r="E2009" i="22"/>
  <c r="D2009" i="22"/>
  <c r="T2011" i="22"/>
  <c r="V2011" i="22"/>
  <c r="S2012" i="22"/>
  <c r="Y2011" i="22"/>
  <c r="W2012" i="22"/>
  <c r="AE2009" i="22"/>
  <c r="AD2009" i="22"/>
  <c r="O2010" i="22"/>
  <c r="N2010" i="22"/>
  <c r="AI2012" i="22"/>
  <c r="AJ2011" i="22"/>
  <c r="AO2011" i="22"/>
  <c r="K2012" i="22"/>
  <c r="Q2011" i="22"/>
  <c r="L2011" i="22"/>
  <c r="N2011" i="22"/>
  <c r="AM2010" i="22"/>
  <c r="AL2010" i="22"/>
  <c r="AB2010" i="22"/>
  <c r="AG2010" i="22"/>
  <c r="AA2011" i="22"/>
  <c r="D2010" i="22"/>
  <c r="F2010" i="22"/>
  <c r="E2010" i="22"/>
  <c r="H2011" i="22"/>
  <c r="B2012" i="22"/>
  <c r="C2011" i="22"/>
  <c r="Y2012" i="22"/>
  <c r="W2013" i="22"/>
  <c r="S2013" i="22"/>
  <c r="T2012" i="22"/>
  <c r="V2012" i="22"/>
  <c r="AE2010" i="22"/>
  <c r="AD2010" i="22"/>
  <c r="AM2011" i="22"/>
  <c r="AL2011" i="22"/>
  <c r="AB2011" i="22"/>
  <c r="AA2012" i="22"/>
  <c r="AG2011" i="22"/>
  <c r="L2012" i="22"/>
  <c r="K2013" i="22"/>
  <c r="Q2012" i="22"/>
  <c r="O2013" i="22"/>
  <c r="AI2013" i="22"/>
  <c r="AJ2012" i="22"/>
  <c r="AO2012" i="22"/>
  <c r="B2013" i="22"/>
  <c r="H2012" i="22"/>
  <c r="C2012" i="22"/>
  <c r="D2011" i="22"/>
  <c r="E2011" i="22"/>
  <c r="F2011" i="22"/>
  <c r="Y2013" i="22"/>
  <c r="W2014" i="22"/>
  <c r="S2014" i="22"/>
  <c r="T2013" i="22"/>
  <c r="V2013" i="22"/>
  <c r="AJ2013" i="22"/>
  <c r="AI2014" i="22"/>
  <c r="AO2013" i="22"/>
  <c r="AM2012" i="22"/>
  <c r="AL2012" i="22"/>
  <c r="O2012" i="22"/>
  <c r="N2012" i="22"/>
  <c r="K2014" i="22"/>
  <c r="L2013" i="22"/>
  <c r="N2013" i="22"/>
  <c r="Q2013" i="22"/>
  <c r="AD2011" i="22"/>
  <c r="AE2011" i="22"/>
  <c r="AB2012" i="22"/>
  <c r="AG2012" i="22"/>
  <c r="AA2013" i="22"/>
  <c r="F2012" i="22"/>
  <c r="D2012" i="22"/>
  <c r="E2012" i="22"/>
  <c r="H2013" i="22"/>
  <c r="B2014" i="22"/>
  <c r="C2013" i="22"/>
  <c r="Y2014" i="22"/>
  <c r="W2015" i="22"/>
  <c r="S2015" i="22"/>
  <c r="T2014" i="22"/>
  <c r="V2014" i="22"/>
  <c r="AA2014" i="22"/>
  <c r="AB2013" i="22"/>
  <c r="AG2013" i="22"/>
  <c r="AM2013" i="22"/>
  <c r="AL2013" i="22"/>
  <c r="Q2014" i="22"/>
  <c r="O2015" i="22"/>
  <c r="K2015" i="22"/>
  <c r="L2014" i="22"/>
  <c r="AE2012" i="22"/>
  <c r="AD2012" i="22"/>
  <c r="AJ2014" i="22"/>
  <c r="AI2015" i="22"/>
  <c r="AO2014" i="22"/>
  <c r="C2014" i="22"/>
  <c r="B2015" i="22"/>
  <c r="H2014" i="22"/>
  <c r="F2013" i="22"/>
  <c r="D2013" i="22"/>
  <c r="E2013" i="22"/>
  <c r="T2015" i="22"/>
  <c r="V2015" i="22"/>
  <c r="S2016" i="22"/>
  <c r="Y2015" i="22"/>
  <c r="W2016" i="22"/>
  <c r="K2016" i="22"/>
  <c r="L2015" i="22"/>
  <c r="N2015" i="22"/>
  <c r="Q2015" i="22"/>
  <c r="AM2014" i="22"/>
  <c r="AL2014" i="22"/>
  <c r="AB2014" i="22"/>
  <c r="AA2015" i="22"/>
  <c r="AG2014" i="22"/>
  <c r="AI2016" i="22"/>
  <c r="AJ2015" i="22"/>
  <c r="AO2015" i="22"/>
  <c r="AE2013" i="22"/>
  <c r="AD2013" i="22"/>
  <c r="O2014" i="22"/>
  <c r="N2014" i="22"/>
  <c r="C2015" i="22"/>
  <c r="H2015" i="22"/>
  <c r="B2016" i="22"/>
  <c r="F2014" i="22"/>
  <c r="D2014" i="22"/>
  <c r="E2014" i="22"/>
  <c r="Y2016" i="22"/>
  <c r="W2017" i="22"/>
  <c r="T2016" i="22"/>
  <c r="V2016" i="22"/>
  <c r="S2017" i="22"/>
  <c r="AI2017" i="22"/>
  <c r="AJ2016" i="22"/>
  <c r="AO2016" i="22"/>
  <c r="AG2015" i="22"/>
  <c r="AA2016" i="22"/>
  <c r="AB2015" i="22"/>
  <c r="AM2015" i="22"/>
  <c r="AL2015" i="22"/>
  <c r="AD2014" i="22"/>
  <c r="AE2014" i="22"/>
  <c r="L2016" i="22"/>
  <c r="K2017" i="22"/>
  <c r="Q2016" i="22"/>
  <c r="O2017" i="22"/>
  <c r="D2015" i="22"/>
  <c r="F2015" i="22"/>
  <c r="E2015" i="22"/>
  <c r="C2016" i="22"/>
  <c r="H2016" i="22"/>
  <c r="B2017" i="22"/>
  <c r="T2017" i="22"/>
  <c r="V2017" i="22"/>
  <c r="Y2017" i="22"/>
  <c r="W2018" i="22"/>
  <c r="S2018" i="22"/>
  <c r="O2016" i="22"/>
  <c r="N2016" i="22"/>
  <c r="K2018" i="22"/>
  <c r="Q2017" i="22"/>
  <c r="L2017" i="22"/>
  <c r="N2017" i="22"/>
  <c r="AM2016" i="22"/>
  <c r="AL2016" i="22"/>
  <c r="AG2016" i="22"/>
  <c r="AB2016" i="22"/>
  <c r="AA2017" i="22"/>
  <c r="AE2015" i="22"/>
  <c r="AD2015" i="22"/>
  <c r="AJ2017" i="22"/>
  <c r="AI2018" i="22"/>
  <c r="AO2017" i="22"/>
  <c r="H2017" i="22"/>
  <c r="B2018" i="22"/>
  <c r="C2017" i="22"/>
  <c r="E2016" i="22"/>
  <c r="D2016" i="22"/>
  <c r="F2016" i="22"/>
  <c r="T2018" i="22"/>
  <c r="V2018" i="22"/>
  <c r="Y2018" i="22"/>
  <c r="W2019" i="22"/>
  <c r="S2019" i="22"/>
  <c r="AM2017" i="22"/>
  <c r="AL2017" i="22"/>
  <c r="AJ2018" i="22"/>
  <c r="AI2019" i="22"/>
  <c r="AO2018" i="22"/>
  <c r="AE2016" i="22"/>
  <c r="AD2016" i="22"/>
  <c r="Q2018" i="22"/>
  <c r="O2019" i="22"/>
  <c r="L2018" i="22"/>
  <c r="K2019" i="22"/>
  <c r="AB2017" i="22"/>
  <c r="AG2017" i="22"/>
  <c r="AA2018" i="22"/>
  <c r="C2018" i="22"/>
  <c r="B2019" i="22"/>
  <c r="H2018" i="22"/>
  <c r="D2017" i="22"/>
  <c r="F2017" i="22"/>
  <c r="E2017" i="22"/>
  <c r="T2019" i="22"/>
  <c r="V2019" i="22"/>
  <c r="S2020" i="22"/>
  <c r="Y2019" i="22"/>
  <c r="W2020" i="22"/>
  <c r="AE2017" i="22"/>
  <c r="AD2017" i="22"/>
  <c r="AB2018" i="22"/>
  <c r="AA2019" i="22"/>
  <c r="AG2018" i="22"/>
  <c r="O2018" i="22"/>
  <c r="N2018" i="22"/>
  <c r="AM2018" i="22"/>
  <c r="AL2018" i="22"/>
  <c r="K2020" i="22"/>
  <c r="L2019" i="22"/>
  <c r="N2019" i="22"/>
  <c r="Q2019" i="22"/>
  <c r="AI2020" i="22"/>
  <c r="AJ2019" i="22"/>
  <c r="AO2019" i="22"/>
  <c r="H2019" i="22"/>
  <c r="B2020" i="22"/>
  <c r="C2019" i="22"/>
  <c r="E2018" i="22"/>
  <c r="F2018" i="22"/>
  <c r="D2018" i="22"/>
  <c r="S2021" i="22"/>
  <c r="Y2020" i="22"/>
  <c r="W2021" i="22"/>
  <c r="T2020" i="22"/>
  <c r="V2020" i="22"/>
  <c r="AI2021" i="22"/>
  <c r="AJ2020" i="22"/>
  <c r="AO2020" i="22"/>
  <c r="AM2019" i="22"/>
  <c r="AL2019" i="22"/>
  <c r="AG2019" i="22"/>
  <c r="AA2020" i="22"/>
  <c r="AB2019" i="22"/>
  <c r="AD2018" i="22"/>
  <c r="AE2018" i="22"/>
  <c r="L2020" i="22"/>
  <c r="K2021" i="22"/>
  <c r="Q2020" i="22"/>
  <c r="O2021" i="22"/>
  <c r="B2021" i="22"/>
  <c r="H2020" i="22"/>
  <c r="C2020" i="22"/>
  <c r="E2019" i="22"/>
  <c r="F2019" i="22"/>
  <c r="D2019" i="22"/>
  <c r="Y2021" i="22"/>
  <c r="W2022" i="22"/>
  <c r="S2022" i="22"/>
  <c r="T2021" i="22"/>
  <c r="V2021" i="22"/>
  <c r="AJ2021" i="22"/>
  <c r="AI2022" i="22"/>
  <c r="AO2021" i="22"/>
  <c r="K2022" i="22"/>
  <c r="Q2021" i="22"/>
  <c r="L2021" i="22"/>
  <c r="N2021" i="22"/>
  <c r="AM2020" i="22"/>
  <c r="AL2020" i="22"/>
  <c r="AG2020" i="22"/>
  <c r="AB2020" i="22"/>
  <c r="AA2021" i="22"/>
  <c r="O2020" i="22"/>
  <c r="N2020" i="22"/>
  <c r="AE2019" i="22"/>
  <c r="AD2019" i="22"/>
  <c r="E2020" i="22"/>
  <c r="F2020" i="22"/>
  <c r="D2020" i="22"/>
  <c r="H2021" i="22"/>
  <c r="B2022" i="22"/>
  <c r="C2021" i="22"/>
  <c r="T2022" i="22"/>
  <c r="V2022" i="22"/>
  <c r="Y2022" i="22"/>
  <c r="W2023" i="22"/>
  <c r="S2023" i="22"/>
  <c r="AB2021" i="22"/>
  <c r="AG2021" i="22"/>
  <c r="AA2022" i="22"/>
  <c r="AJ2022" i="22"/>
  <c r="AI2023" i="22"/>
  <c r="AO2022" i="22"/>
  <c r="AD2020" i="22"/>
  <c r="AE2020" i="22"/>
  <c r="AM2021" i="22"/>
  <c r="AL2021" i="22"/>
  <c r="Q2022" i="22"/>
  <c r="O2023" i="22"/>
  <c r="K2023" i="22"/>
  <c r="L2022" i="22"/>
  <c r="E2021" i="22"/>
  <c r="F2021" i="22"/>
  <c r="D2021" i="22"/>
  <c r="C2022" i="22"/>
  <c r="B2023" i="22"/>
  <c r="H2022" i="22"/>
  <c r="S2024" i="22"/>
  <c r="T2023" i="22"/>
  <c r="V2023" i="22"/>
  <c r="Y2023" i="22"/>
  <c r="W2024" i="22"/>
  <c r="K2024" i="22"/>
  <c r="L2023" i="22"/>
  <c r="N2023" i="22"/>
  <c r="Q2023" i="22"/>
  <c r="AB2022" i="22"/>
  <c r="AA2023" i="22"/>
  <c r="AG2022" i="22"/>
  <c r="AM2022" i="22"/>
  <c r="AL2022" i="22"/>
  <c r="O2022" i="22"/>
  <c r="N2022" i="22"/>
  <c r="AI2024" i="22"/>
  <c r="AJ2023" i="22"/>
  <c r="AO2023" i="22"/>
  <c r="AE2021" i="22"/>
  <c r="AD2021" i="22"/>
  <c r="C2023" i="22"/>
  <c r="H2023" i="22"/>
  <c r="B2024" i="22"/>
  <c r="F2022" i="22"/>
  <c r="E2022" i="22"/>
  <c r="D2022" i="22"/>
  <c r="T2024" i="22"/>
  <c r="V2024" i="22"/>
  <c r="Y2024" i="22"/>
  <c r="W2025" i="22"/>
  <c r="S2025" i="22"/>
  <c r="AM2023" i="22"/>
  <c r="AL2023" i="22"/>
  <c r="AD2022" i="22"/>
  <c r="AE2022" i="22"/>
  <c r="L2024" i="22"/>
  <c r="K2025" i="22"/>
  <c r="Q2024" i="22"/>
  <c r="O2025" i="22"/>
  <c r="AI2025" i="22"/>
  <c r="AJ2024" i="22"/>
  <c r="AO2024" i="22"/>
  <c r="AB2023" i="22"/>
  <c r="AA2024" i="22"/>
  <c r="AG2023" i="22"/>
  <c r="E2023" i="22"/>
  <c r="D2023" i="22"/>
  <c r="F2023" i="22"/>
  <c r="H2024" i="22"/>
  <c r="C2024" i="22"/>
  <c r="B2025" i="22"/>
  <c r="S2026" i="22"/>
  <c r="T2025" i="22"/>
  <c r="V2025" i="22"/>
  <c r="Y2025" i="22"/>
  <c r="W2026" i="22"/>
  <c r="AJ2025" i="22"/>
  <c r="AI2026" i="22"/>
  <c r="AO2025" i="22"/>
  <c r="AM2024" i="22"/>
  <c r="AL2024" i="22"/>
  <c r="O2024" i="22"/>
  <c r="N2024" i="22"/>
  <c r="AB2024" i="22"/>
  <c r="AA2025" i="22"/>
  <c r="AG2024" i="22"/>
  <c r="AE2023" i="22"/>
  <c r="AD2023" i="22"/>
  <c r="K2026" i="22"/>
  <c r="Q2025" i="22"/>
  <c r="L2025" i="22"/>
  <c r="N2025" i="22"/>
  <c r="H2025" i="22"/>
  <c r="C2025" i="22"/>
  <c r="B2026" i="22"/>
  <c r="F2024" i="22"/>
  <c r="D2024" i="22"/>
  <c r="E2024" i="22"/>
  <c r="S2027" i="22"/>
  <c r="T2026" i="22"/>
  <c r="V2026" i="22"/>
  <c r="Y2026" i="22"/>
  <c r="W2027" i="22"/>
  <c r="Q2026" i="22"/>
  <c r="O2027" i="22"/>
  <c r="K2027" i="22"/>
  <c r="L2026" i="22"/>
  <c r="AD2024" i="22"/>
  <c r="AE2024" i="22"/>
  <c r="AJ2026" i="22"/>
  <c r="AI2027" i="22"/>
  <c r="AO2026" i="22"/>
  <c r="AA2026" i="22"/>
  <c r="AG2025" i="22"/>
  <c r="AB2025" i="22"/>
  <c r="AM2025" i="22"/>
  <c r="AL2025" i="22"/>
  <c r="F2025" i="22"/>
  <c r="D2025" i="22"/>
  <c r="E2025" i="22"/>
  <c r="C2026" i="22"/>
  <c r="B2027" i="22"/>
  <c r="H2026" i="22"/>
  <c r="S2028" i="22"/>
  <c r="T2027" i="22"/>
  <c r="V2027" i="22"/>
  <c r="Y2027" i="22"/>
  <c r="W2028" i="22"/>
  <c r="AI2028" i="22"/>
  <c r="AJ2027" i="22"/>
  <c r="AO2027" i="22"/>
  <c r="O2026" i="22"/>
  <c r="N2026" i="22"/>
  <c r="AB2026" i="22"/>
  <c r="AA2027" i="22"/>
  <c r="AG2026" i="22"/>
  <c r="AD2025" i="22"/>
  <c r="AE2025" i="22"/>
  <c r="AM2026" i="22"/>
  <c r="AL2026" i="22"/>
  <c r="K2028" i="22"/>
  <c r="L2027" i="22"/>
  <c r="N2027" i="22"/>
  <c r="Q2027" i="22"/>
  <c r="B2028" i="22"/>
  <c r="C2027" i="22"/>
  <c r="H2027" i="22"/>
  <c r="D2026" i="22"/>
  <c r="F2026" i="22"/>
  <c r="E2026" i="22"/>
  <c r="Y2028" i="22"/>
  <c r="W2029" i="22"/>
  <c r="S2029" i="22"/>
  <c r="T2028" i="22"/>
  <c r="V2028" i="22"/>
  <c r="AA2028" i="22"/>
  <c r="AG2027" i="22"/>
  <c r="AB2027" i="22"/>
  <c r="AM2027" i="22"/>
  <c r="AL2027" i="22"/>
  <c r="L2028" i="22"/>
  <c r="K2029" i="22"/>
  <c r="Q2028" i="22"/>
  <c r="O2029" i="22"/>
  <c r="AE2026" i="22"/>
  <c r="AD2026" i="22"/>
  <c r="AI2029" i="22"/>
  <c r="AJ2028" i="22"/>
  <c r="AO2028" i="22"/>
  <c r="F2027" i="22"/>
  <c r="E2027" i="22"/>
  <c r="D2027" i="22"/>
  <c r="B2029" i="22"/>
  <c r="C2028" i="22"/>
  <c r="H2028" i="22"/>
  <c r="S2030" i="22"/>
  <c r="T2029" i="22"/>
  <c r="V2029" i="22"/>
  <c r="Y2029" i="22"/>
  <c r="W2030" i="22"/>
  <c r="AM2028" i="22"/>
  <c r="AL2028" i="22"/>
  <c r="O2028" i="22"/>
  <c r="N2028" i="22"/>
  <c r="AB2028" i="22"/>
  <c r="AG2028" i="22"/>
  <c r="AA2029" i="22"/>
  <c r="K2030" i="22"/>
  <c r="L2029" i="22"/>
  <c r="N2029" i="22"/>
  <c r="Q2029" i="22"/>
  <c r="AD2027" i="22"/>
  <c r="AE2027" i="22"/>
  <c r="AJ2029" i="22"/>
  <c r="AI2030" i="22"/>
  <c r="AO2029" i="22"/>
  <c r="E2028" i="22"/>
  <c r="D2028" i="22"/>
  <c r="F2028" i="22"/>
  <c r="H2029" i="22"/>
  <c r="B2030" i="22"/>
  <c r="C2029" i="22"/>
  <c r="T2030" i="22"/>
  <c r="V2030" i="22"/>
  <c r="S2031" i="22"/>
  <c r="Y2030" i="22"/>
  <c r="W2031" i="22"/>
  <c r="AE2028" i="22"/>
  <c r="AD2028" i="22"/>
  <c r="AB2029" i="22"/>
  <c r="AG2029" i="22"/>
  <c r="AA2030" i="22"/>
  <c r="AJ2030" i="22"/>
  <c r="AI2031" i="22"/>
  <c r="AO2030" i="22"/>
  <c r="AM2029" i="22"/>
  <c r="AL2029" i="22"/>
  <c r="Q2030" i="22"/>
  <c r="O2031" i="22"/>
  <c r="K2031" i="22"/>
  <c r="L2030" i="22"/>
  <c r="F2029" i="22"/>
  <c r="E2029" i="22"/>
  <c r="D2029" i="22"/>
  <c r="H2030" i="22"/>
  <c r="B2031" i="22"/>
  <c r="C2030" i="22"/>
  <c r="S2032" i="22"/>
  <c r="T2031" i="22"/>
  <c r="V2031" i="22"/>
  <c r="Y2031" i="22"/>
  <c r="W2032" i="22"/>
  <c r="K2032" i="22"/>
  <c r="Q2031" i="22"/>
  <c r="L2031" i="22"/>
  <c r="N2031" i="22"/>
  <c r="AM2030" i="22"/>
  <c r="AL2030" i="22"/>
  <c r="O2030" i="22"/>
  <c r="N2030" i="22"/>
  <c r="AI2032" i="22"/>
  <c r="AJ2031" i="22"/>
  <c r="AO2031" i="22"/>
  <c r="AD2029" i="22"/>
  <c r="AE2029" i="22"/>
  <c r="AB2030" i="22"/>
  <c r="AG2030" i="22"/>
  <c r="AA2031" i="22"/>
  <c r="E2030" i="22"/>
  <c r="D2030" i="22"/>
  <c r="F2030" i="22"/>
  <c r="B2032" i="22"/>
  <c r="C2031" i="22"/>
  <c r="H2031" i="22"/>
  <c r="S2033" i="22"/>
  <c r="Y2032" i="22"/>
  <c r="W2033" i="22"/>
  <c r="T2032" i="22"/>
  <c r="V2032" i="22"/>
  <c r="AI2033" i="22"/>
  <c r="AJ2032" i="22"/>
  <c r="AO2032" i="22"/>
  <c r="L2032" i="22"/>
  <c r="K2033" i="22"/>
  <c r="Q2032" i="22"/>
  <c r="O2033" i="22"/>
  <c r="AD2030" i="22"/>
  <c r="AE2030" i="22"/>
  <c r="AA2032" i="22"/>
  <c r="AB2031" i="22"/>
  <c r="AG2031" i="22"/>
  <c r="AM2031" i="22"/>
  <c r="AL2031" i="22"/>
  <c r="E2031" i="22"/>
  <c r="F2031" i="22"/>
  <c r="D2031" i="22"/>
  <c r="C2032" i="22"/>
  <c r="B2033" i="22"/>
  <c r="H2032" i="22"/>
  <c r="Y2033" i="22"/>
  <c r="W2034" i="22"/>
  <c r="S2034" i="22"/>
  <c r="T2033" i="22"/>
  <c r="V2033" i="22"/>
  <c r="AM2032" i="22"/>
  <c r="AL2032" i="22"/>
  <c r="O2032" i="22"/>
  <c r="N2032" i="22"/>
  <c r="AB2032" i="22"/>
  <c r="AA2033" i="22"/>
  <c r="AG2032" i="22"/>
  <c r="K2034" i="22"/>
  <c r="L2033" i="22"/>
  <c r="N2033" i="22"/>
  <c r="Q2033" i="22"/>
  <c r="AE2031" i="22"/>
  <c r="AD2031" i="22"/>
  <c r="AJ2033" i="22"/>
  <c r="AI2034" i="22"/>
  <c r="AO2033" i="22"/>
  <c r="B2034" i="22"/>
  <c r="H2033" i="22"/>
  <c r="C2033" i="22"/>
  <c r="D2032" i="22"/>
  <c r="E2032" i="22"/>
  <c r="F2032" i="22"/>
  <c r="Y2034" i="22"/>
  <c r="W2035" i="22"/>
  <c r="T2034" i="22"/>
  <c r="V2034" i="22"/>
  <c r="S2035" i="22"/>
  <c r="AB2033" i="22"/>
  <c r="AA2034" i="22"/>
  <c r="AG2033" i="22"/>
  <c r="AJ2034" i="22"/>
  <c r="AI2035" i="22"/>
  <c r="AO2034" i="22"/>
  <c r="Q2034" i="22"/>
  <c r="O2035" i="22"/>
  <c r="L2034" i="22"/>
  <c r="K2035" i="22"/>
  <c r="AM2033" i="22"/>
  <c r="AL2033" i="22"/>
  <c r="AD2032" i="22"/>
  <c r="AE2032" i="22"/>
  <c r="C2034" i="22"/>
  <c r="H2034" i="22"/>
  <c r="B2035" i="22"/>
  <c r="D2033" i="22"/>
  <c r="F2033" i="22"/>
  <c r="E2033" i="22"/>
  <c r="T2035" i="22"/>
  <c r="V2035" i="22"/>
  <c r="S2036" i="22"/>
  <c r="Y2035" i="22"/>
  <c r="W2036" i="22"/>
  <c r="O2034" i="22"/>
  <c r="N2034" i="22"/>
  <c r="AB2034" i="22"/>
  <c r="AG2034" i="22"/>
  <c r="AA2035" i="22"/>
  <c r="K2036" i="22"/>
  <c r="L2035" i="22"/>
  <c r="N2035" i="22"/>
  <c r="Q2035" i="22"/>
  <c r="AM2034" i="22"/>
  <c r="AL2034" i="22"/>
  <c r="AE2033" i="22"/>
  <c r="AD2033" i="22"/>
  <c r="AI2036" i="22"/>
  <c r="AJ2035" i="22"/>
  <c r="AO2035" i="22"/>
  <c r="H2035" i="22"/>
  <c r="C2035" i="22"/>
  <c r="B2036" i="22"/>
  <c r="E2034" i="22"/>
  <c r="D2034" i="22"/>
  <c r="F2034" i="22"/>
  <c r="Y2036" i="22"/>
  <c r="W2037" i="22"/>
  <c r="T2036" i="22"/>
  <c r="V2036" i="22"/>
  <c r="S2037" i="22"/>
  <c r="AI2037" i="22"/>
  <c r="AJ2036" i="22"/>
  <c r="AO2036" i="22"/>
  <c r="AB2035" i="22"/>
  <c r="AG2035" i="22"/>
  <c r="AA2036" i="22"/>
  <c r="L2036" i="22"/>
  <c r="K2037" i="22"/>
  <c r="Q2036" i="22"/>
  <c r="O2037" i="22"/>
  <c r="AE2034" i="22"/>
  <c r="AD2034" i="22"/>
  <c r="AM2035" i="22"/>
  <c r="AL2035" i="22"/>
  <c r="D2035" i="22"/>
  <c r="E2035" i="22"/>
  <c r="F2035" i="22"/>
  <c r="H2036" i="22"/>
  <c r="C2036" i="22"/>
  <c r="B2037" i="22"/>
  <c r="S2038" i="22"/>
  <c r="T2037" i="22"/>
  <c r="V2037" i="22"/>
  <c r="Y2037" i="22"/>
  <c r="W2038" i="22"/>
  <c r="K2038" i="22"/>
  <c r="L2037" i="22"/>
  <c r="N2037" i="22"/>
  <c r="Q2037" i="22"/>
  <c r="AM2036" i="22"/>
  <c r="AL2036" i="22"/>
  <c r="O2036" i="22"/>
  <c r="N2036" i="22"/>
  <c r="AG2036" i="22"/>
  <c r="AB2036" i="22"/>
  <c r="AA2037" i="22"/>
  <c r="AJ2037" i="22"/>
  <c r="AI2038" i="22"/>
  <c r="AO2037" i="22"/>
  <c r="AE2035" i="22"/>
  <c r="AD2035" i="22"/>
  <c r="E2036" i="22"/>
  <c r="F2036" i="22"/>
  <c r="D2036" i="22"/>
  <c r="C2037" i="22"/>
  <c r="B2038" i="22"/>
  <c r="H2037" i="22"/>
  <c r="Y2038" i="22"/>
  <c r="W2039" i="22"/>
  <c r="S2039" i="22"/>
  <c r="T2038" i="22"/>
  <c r="V2038" i="22"/>
  <c r="AG2037" i="22"/>
  <c r="AB2037" i="22"/>
  <c r="AA2038" i="22"/>
  <c r="AJ2038" i="22"/>
  <c r="AI2039" i="22"/>
  <c r="AO2038" i="22"/>
  <c r="AD2036" i="22"/>
  <c r="AE2036" i="22"/>
  <c r="Q2038" i="22"/>
  <c r="O2039" i="22"/>
  <c r="K2039" i="22"/>
  <c r="L2038" i="22"/>
  <c r="AM2037" i="22"/>
  <c r="AL2037" i="22"/>
  <c r="B2039" i="22"/>
  <c r="H2038" i="22"/>
  <c r="C2038" i="22"/>
  <c r="D2037" i="22"/>
  <c r="F2037" i="22"/>
  <c r="E2037" i="22"/>
  <c r="T2039" i="22"/>
  <c r="V2039" i="22"/>
  <c r="S2040" i="22"/>
  <c r="Y2039" i="22"/>
  <c r="W2040" i="22"/>
  <c r="O2038" i="22"/>
  <c r="N2038" i="22"/>
  <c r="K2040" i="22"/>
  <c r="L2039" i="22"/>
  <c r="N2039" i="22"/>
  <c r="Q2039" i="22"/>
  <c r="AD2037" i="22"/>
  <c r="AE2037" i="22"/>
  <c r="AG2038" i="22"/>
  <c r="AA2039" i="22"/>
  <c r="AB2038" i="22"/>
  <c r="AM2038" i="22"/>
  <c r="AL2038" i="22"/>
  <c r="AI2040" i="22"/>
  <c r="AJ2039" i="22"/>
  <c r="AO2039" i="22"/>
  <c r="D2038" i="22"/>
  <c r="E2038" i="22"/>
  <c r="F2038" i="22"/>
  <c r="C2039" i="22"/>
  <c r="B2040" i="22"/>
  <c r="H2039" i="22"/>
  <c r="Y2040" i="22"/>
  <c r="W2041" i="22"/>
  <c r="S2041" i="22"/>
  <c r="T2040" i="22"/>
  <c r="V2040" i="22"/>
  <c r="AI2041" i="22"/>
  <c r="AJ2040" i="22"/>
  <c r="AO2040" i="22"/>
  <c r="L2040" i="22"/>
  <c r="K2041" i="22"/>
  <c r="Q2040" i="22"/>
  <c r="O2041" i="22"/>
  <c r="AM2039" i="22"/>
  <c r="AL2039" i="22"/>
  <c r="AB2039" i="22"/>
  <c r="AA2040" i="22"/>
  <c r="AG2039" i="22"/>
  <c r="AD2038" i="22"/>
  <c r="AE2038" i="22"/>
  <c r="C2040" i="22"/>
  <c r="H2040" i="22"/>
  <c r="B2041" i="22"/>
  <c r="D2039" i="22"/>
  <c r="E2039" i="22"/>
  <c r="F2039" i="22"/>
  <c r="Y2041" i="22"/>
  <c r="W2042" i="22"/>
  <c r="T2041" i="22"/>
  <c r="V2041" i="22"/>
  <c r="S2042" i="22"/>
  <c r="AE2039" i="22"/>
  <c r="AD2039" i="22"/>
  <c r="AJ2041" i="22"/>
  <c r="AI2042" i="22"/>
  <c r="AO2041" i="22"/>
  <c r="AB2040" i="22"/>
  <c r="AA2041" i="22"/>
  <c r="AG2040" i="22"/>
  <c r="AM2040" i="22"/>
  <c r="AL2040" i="22"/>
  <c r="K2042" i="22"/>
  <c r="Q2041" i="22"/>
  <c r="L2041" i="22"/>
  <c r="N2041" i="22"/>
  <c r="O2040" i="22"/>
  <c r="N2040" i="22"/>
  <c r="B2042" i="22"/>
  <c r="H2041" i="22"/>
  <c r="C2041" i="22"/>
  <c r="E2040" i="22"/>
  <c r="D2040" i="22"/>
  <c r="F2040" i="22"/>
  <c r="T2042" i="22"/>
  <c r="V2042" i="22"/>
  <c r="Y2042" i="22"/>
  <c r="W2043" i="22"/>
  <c r="S2043" i="22"/>
  <c r="Q2042" i="22"/>
  <c r="O2043" i="22"/>
  <c r="K2043" i="22"/>
  <c r="L2042" i="22"/>
  <c r="AG2041" i="22"/>
  <c r="AA2042" i="22"/>
  <c r="AB2041" i="22"/>
  <c r="AM2041" i="22"/>
  <c r="AL2041" i="22"/>
  <c r="AJ2042" i="22"/>
  <c r="AI2043" i="22"/>
  <c r="AO2042" i="22"/>
  <c r="AE2040" i="22"/>
  <c r="AD2040" i="22"/>
  <c r="C2042" i="22"/>
  <c r="H2042" i="22"/>
  <c r="B2043" i="22"/>
  <c r="D2041" i="22"/>
  <c r="F2041" i="22"/>
  <c r="E2041" i="22"/>
  <c r="T2043" i="22"/>
  <c r="V2043" i="22"/>
  <c r="Y2043" i="22"/>
  <c r="W2044" i="22"/>
  <c r="S2044" i="22"/>
  <c r="K2044" i="22"/>
  <c r="L2043" i="22"/>
  <c r="N2043" i="22"/>
  <c r="Q2043" i="22"/>
  <c r="O2042" i="22"/>
  <c r="N2042" i="22"/>
  <c r="AM2042" i="22"/>
  <c r="AL2042" i="22"/>
  <c r="AD2041" i="22"/>
  <c r="AE2041" i="22"/>
  <c r="AI2044" i="22"/>
  <c r="AJ2043" i="22"/>
  <c r="AO2043" i="22"/>
  <c r="AA2043" i="22"/>
  <c r="AB2042" i="22"/>
  <c r="AG2042" i="22"/>
  <c r="H2043" i="22"/>
  <c r="B2044" i="22"/>
  <c r="C2043" i="22"/>
  <c r="F2042" i="22"/>
  <c r="E2042" i="22"/>
  <c r="D2042" i="22"/>
  <c r="T2044" i="22"/>
  <c r="V2044" i="22"/>
  <c r="Y2044" i="22"/>
  <c r="W2045" i="22"/>
  <c r="S2045" i="22"/>
  <c r="AM2043" i="22"/>
  <c r="AL2043" i="22"/>
  <c r="L2044" i="22"/>
  <c r="K2045" i="22"/>
  <c r="Q2044" i="22"/>
  <c r="O2045" i="22"/>
  <c r="AD2042" i="22"/>
  <c r="AE2042" i="22"/>
  <c r="AA2044" i="22"/>
  <c r="AB2043" i="22"/>
  <c r="AG2043" i="22"/>
  <c r="AI2045" i="22"/>
  <c r="AJ2044" i="22"/>
  <c r="AO2044" i="22"/>
  <c r="C2044" i="22"/>
  <c r="B2045" i="22"/>
  <c r="H2044" i="22"/>
  <c r="F2043" i="22"/>
  <c r="D2043" i="22"/>
  <c r="E2043" i="22"/>
  <c r="T2045" i="22"/>
  <c r="V2045" i="22"/>
  <c r="Y2045" i="22"/>
  <c r="W2046" i="22"/>
  <c r="S2046" i="22"/>
  <c r="AG2044" i="22"/>
  <c r="AB2044" i="22"/>
  <c r="AA2045" i="22"/>
  <c r="O2044" i="22"/>
  <c r="N2044" i="22"/>
  <c r="AM2044" i="22"/>
  <c r="AL2044" i="22"/>
  <c r="AJ2045" i="22"/>
  <c r="AI2046" i="22"/>
  <c r="AO2045" i="22"/>
  <c r="AE2043" i="22"/>
  <c r="AD2043" i="22"/>
  <c r="K2046" i="22"/>
  <c r="Q2045" i="22"/>
  <c r="L2045" i="22"/>
  <c r="N2045" i="22"/>
  <c r="D2044" i="22"/>
  <c r="F2044" i="22"/>
  <c r="E2044" i="22"/>
  <c r="C2045" i="22"/>
  <c r="B2046" i="22"/>
  <c r="H2045" i="22"/>
  <c r="Y2046" i="22"/>
  <c r="W2047" i="22"/>
  <c r="T2046" i="22"/>
  <c r="V2046" i="22"/>
  <c r="S2047" i="22"/>
  <c r="AJ2046" i="22"/>
  <c r="AI2047" i="22"/>
  <c r="AO2046" i="22"/>
  <c r="AG2045" i="22"/>
  <c r="AB2045" i="22"/>
  <c r="AA2046" i="22"/>
  <c r="Q2046" i="22"/>
  <c r="O2047" i="22"/>
  <c r="K2047" i="22"/>
  <c r="L2046" i="22"/>
  <c r="AM2045" i="22"/>
  <c r="AL2045" i="22"/>
  <c r="AD2044" i="22"/>
  <c r="AE2044" i="22"/>
  <c r="B2047" i="22"/>
  <c r="H2046" i="22"/>
  <c r="C2046" i="22"/>
  <c r="F2045" i="22"/>
  <c r="D2045" i="22"/>
  <c r="E2045" i="22"/>
  <c r="T2047" i="22"/>
  <c r="V2047" i="22"/>
  <c r="S2048" i="22"/>
  <c r="Y2047" i="22"/>
  <c r="W2048" i="22"/>
  <c r="O2046" i="22"/>
  <c r="N2046" i="22"/>
  <c r="AD2045" i="22"/>
  <c r="AE2045" i="22"/>
  <c r="AB2046" i="22"/>
  <c r="AG2046" i="22"/>
  <c r="AA2047" i="22"/>
  <c r="AM2046" i="22"/>
  <c r="AL2046" i="22"/>
  <c r="K2048" i="22"/>
  <c r="L2047" i="22"/>
  <c r="N2047" i="22"/>
  <c r="Q2047" i="22"/>
  <c r="AI2048" i="22"/>
  <c r="AJ2047" i="22"/>
  <c r="AO2047" i="22"/>
  <c r="E2046" i="22"/>
  <c r="D2046" i="22"/>
  <c r="F2046" i="22"/>
  <c r="H2047" i="22"/>
  <c r="B2048" i="22"/>
  <c r="C2047" i="22"/>
  <c r="Y2048" i="22"/>
  <c r="W2049" i="22"/>
  <c r="S2049" i="22"/>
  <c r="T2048" i="22"/>
  <c r="V2048" i="22"/>
  <c r="AA2048" i="22"/>
  <c r="AG2047" i="22"/>
  <c r="AB2047" i="22"/>
  <c r="AM2047" i="22"/>
  <c r="AL2047" i="22"/>
  <c r="AI2049" i="22"/>
  <c r="AJ2048" i="22"/>
  <c r="AO2048" i="22"/>
  <c r="L2048" i="22"/>
  <c r="K2049" i="22"/>
  <c r="Q2048" i="22"/>
  <c r="O2049" i="22"/>
  <c r="AE2046" i="22"/>
  <c r="AD2046" i="22"/>
  <c r="E2047" i="22"/>
  <c r="D2047" i="22"/>
  <c r="F2047" i="22"/>
  <c r="C2048" i="22"/>
  <c r="H2048" i="22"/>
  <c r="B2049" i="22"/>
  <c r="S2050" i="22"/>
  <c r="T2049" i="22"/>
  <c r="V2049" i="22"/>
  <c r="Y2049" i="22"/>
  <c r="W2050" i="22"/>
  <c r="AM2048" i="22"/>
  <c r="AL2048" i="22"/>
  <c r="O2048" i="22"/>
  <c r="N2048" i="22"/>
  <c r="AD2047" i="22"/>
  <c r="AE2047" i="22"/>
  <c r="AB2048" i="22"/>
  <c r="AG2048" i="22"/>
  <c r="AA2049" i="22"/>
  <c r="K2050" i="22"/>
  <c r="L2049" i="22"/>
  <c r="N2049" i="22"/>
  <c r="Q2049" i="22"/>
  <c r="AJ2049" i="22"/>
  <c r="AI2050" i="22"/>
  <c r="AO2049" i="22"/>
  <c r="C2049" i="22"/>
  <c r="B2050" i="22"/>
  <c r="H2049" i="22"/>
  <c r="D2048" i="22"/>
  <c r="E2048" i="22"/>
  <c r="F2048" i="22"/>
  <c r="T2050" i="22"/>
  <c r="V2050" i="22"/>
  <c r="Y2050" i="22"/>
  <c r="W2051" i="22"/>
  <c r="S2051" i="22"/>
  <c r="AM2049" i="22"/>
  <c r="AL2049" i="22"/>
  <c r="AG2049" i="22"/>
  <c r="AA2050" i="22"/>
  <c r="AB2049" i="22"/>
  <c r="AJ2050" i="22"/>
  <c r="AI2051" i="22"/>
  <c r="AO2050" i="22"/>
  <c r="Q2050" i="22"/>
  <c r="O2051" i="22"/>
  <c r="L2050" i="22"/>
  <c r="K2051" i="22"/>
  <c r="AD2048" i="22"/>
  <c r="AE2048" i="22"/>
  <c r="C2050" i="22"/>
  <c r="B2051" i="22"/>
  <c r="H2050" i="22"/>
  <c r="E2049" i="22"/>
  <c r="F2049" i="22"/>
  <c r="D2049" i="22"/>
  <c r="Y2051" i="22"/>
  <c r="W2052" i="22"/>
  <c r="S2052" i="22"/>
  <c r="T2051" i="22"/>
  <c r="V2051" i="22"/>
  <c r="O2050" i="22"/>
  <c r="N2050" i="22"/>
  <c r="K2052" i="22"/>
  <c r="L2051" i="22"/>
  <c r="N2051" i="22"/>
  <c r="Q2051" i="22"/>
  <c r="AA2051" i="22"/>
  <c r="AG2050" i="22"/>
  <c r="AB2050" i="22"/>
  <c r="AM2050" i="22"/>
  <c r="AL2050" i="22"/>
  <c r="AI2052" i="22"/>
  <c r="AJ2051" i="22"/>
  <c r="AO2051" i="22"/>
  <c r="AE2049" i="22"/>
  <c r="AD2049" i="22"/>
  <c r="E2050" i="22"/>
  <c r="D2050" i="22"/>
  <c r="F2050" i="22"/>
  <c r="B2052" i="22"/>
  <c r="C2051" i="22"/>
  <c r="H2051" i="22"/>
  <c r="S2053" i="22"/>
  <c r="T2052" i="22"/>
  <c r="V2052" i="22"/>
  <c r="Y2052" i="22"/>
  <c r="W2053" i="22"/>
  <c r="AM2051" i="22"/>
  <c r="AL2051" i="22"/>
  <c r="AE2050" i="22"/>
  <c r="AD2050" i="22"/>
  <c r="L2052" i="22"/>
  <c r="K2053" i="22"/>
  <c r="Q2052" i="22"/>
  <c r="O2053" i="22"/>
  <c r="AI2053" i="22"/>
  <c r="AJ2052" i="22"/>
  <c r="AO2052" i="22"/>
  <c r="AB2051" i="22"/>
  <c r="AA2052" i="22"/>
  <c r="AG2051" i="22"/>
  <c r="E2051" i="22"/>
  <c r="F2051" i="22"/>
  <c r="D2051" i="22"/>
  <c r="B2053" i="22"/>
  <c r="H2052" i="22"/>
  <c r="C2052" i="22"/>
  <c r="S2054" i="22"/>
  <c r="Y2053" i="22"/>
  <c r="W2054" i="22"/>
  <c r="T2053" i="22"/>
  <c r="V2053" i="22"/>
  <c r="AM2052" i="22"/>
  <c r="AL2052" i="22"/>
  <c r="AD2051" i="22"/>
  <c r="AE2051" i="22"/>
  <c r="K2054" i="22"/>
  <c r="L2053" i="22"/>
  <c r="N2053" i="22"/>
  <c r="Q2053" i="22"/>
  <c r="AB2052" i="22"/>
  <c r="AG2052" i="22"/>
  <c r="AA2053" i="22"/>
  <c r="O2052" i="22"/>
  <c r="N2052" i="22"/>
  <c r="AJ2053" i="22"/>
  <c r="AI2054" i="22"/>
  <c r="AO2053" i="22"/>
  <c r="E2052" i="22"/>
  <c r="F2052" i="22"/>
  <c r="D2052" i="22"/>
  <c r="H2053" i="22"/>
  <c r="C2053" i="22"/>
  <c r="B2054" i="22"/>
  <c r="T2054" i="22"/>
  <c r="V2054" i="22"/>
  <c r="S2055" i="22"/>
  <c r="Y2054" i="22"/>
  <c r="W2055" i="22"/>
  <c r="AM2053" i="22"/>
  <c r="AL2053" i="22"/>
  <c r="AJ2054" i="22"/>
  <c r="AI2055" i="22"/>
  <c r="AO2054" i="22"/>
  <c r="Q2054" i="22"/>
  <c r="O2055" i="22"/>
  <c r="K2055" i="22"/>
  <c r="L2054" i="22"/>
  <c r="AG2053" i="22"/>
  <c r="AB2053" i="22"/>
  <c r="AA2054" i="22"/>
  <c r="AE2052" i="22"/>
  <c r="AD2052" i="22"/>
  <c r="F2053" i="22"/>
  <c r="D2053" i="22"/>
  <c r="E2053" i="22"/>
  <c r="B2055" i="22"/>
  <c r="H2054" i="22"/>
  <c r="C2054" i="22"/>
  <c r="S2056" i="22"/>
  <c r="T2055" i="22"/>
  <c r="V2055" i="22"/>
  <c r="Y2055" i="22"/>
  <c r="W2056" i="22"/>
  <c r="K2056" i="22"/>
  <c r="L2055" i="22"/>
  <c r="N2055" i="22"/>
  <c r="Q2055" i="22"/>
  <c r="O2054" i="22"/>
  <c r="N2054" i="22"/>
  <c r="AG2054" i="22"/>
  <c r="AB2054" i="22"/>
  <c r="AA2055" i="22"/>
  <c r="AM2054" i="22"/>
  <c r="AL2054" i="22"/>
  <c r="AE2053" i="22"/>
  <c r="AD2053" i="22"/>
  <c r="AI2056" i="22"/>
  <c r="AJ2055" i="22"/>
  <c r="AO2055" i="22"/>
  <c r="D2054" i="22"/>
  <c r="E2054" i="22"/>
  <c r="F2054" i="22"/>
  <c r="H2055" i="22"/>
  <c r="C2055" i="22"/>
  <c r="B2056" i="22"/>
  <c r="S2057" i="22"/>
  <c r="T2056" i="22"/>
  <c r="V2056" i="22"/>
  <c r="Y2056" i="22"/>
  <c r="W2057" i="22"/>
  <c r="AI2057" i="22"/>
  <c r="AJ2056" i="22"/>
  <c r="AO2056" i="22"/>
  <c r="L2056" i="22"/>
  <c r="K2057" i="22"/>
  <c r="Q2056" i="22"/>
  <c r="O2057" i="22"/>
  <c r="AM2055" i="22"/>
  <c r="AL2055" i="22"/>
  <c r="AD2054" i="22"/>
  <c r="AE2054" i="22"/>
  <c r="AA2056" i="22"/>
  <c r="AB2055" i="22"/>
  <c r="AG2055" i="22"/>
  <c r="C2056" i="22"/>
  <c r="B2057" i="22"/>
  <c r="H2056" i="22"/>
  <c r="D2055" i="22"/>
  <c r="E2055" i="22"/>
  <c r="F2055" i="22"/>
  <c r="S2058" i="22"/>
  <c r="T2057" i="22"/>
  <c r="V2057" i="22"/>
  <c r="Y2057" i="22"/>
  <c r="W2058" i="22"/>
  <c r="AA2057" i="22"/>
  <c r="AB2056" i="22"/>
  <c r="AG2056" i="22"/>
  <c r="AE2055" i="22"/>
  <c r="AD2055" i="22"/>
  <c r="AJ2057" i="22"/>
  <c r="AI2058" i="22"/>
  <c r="AO2057" i="22"/>
  <c r="O2056" i="22"/>
  <c r="N2056" i="22"/>
  <c r="AM2056" i="22"/>
  <c r="AL2056" i="22"/>
  <c r="K2058" i="22"/>
  <c r="Q2057" i="22"/>
  <c r="L2057" i="22"/>
  <c r="N2057" i="22"/>
  <c r="B2058" i="22"/>
  <c r="C2057" i="22"/>
  <c r="H2057" i="22"/>
  <c r="F2056" i="22"/>
  <c r="E2056" i="22"/>
  <c r="D2056" i="22"/>
  <c r="T2058" i="22"/>
  <c r="V2058" i="22"/>
  <c r="S2059" i="22"/>
  <c r="Y2058" i="22"/>
  <c r="W2059" i="22"/>
  <c r="AB2057" i="22"/>
  <c r="AG2057" i="22"/>
  <c r="AA2058" i="22"/>
  <c r="Q2058" i="22"/>
  <c r="O2059" i="22"/>
  <c r="K2059" i="22"/>
  <c r="L2058" i="22"/>
  <c r="AD2056" i="22"/>
  <c r="AE2056" i="22"/>
  <c r="AJ2058" i="22"/>
  <c r="AI2059" i="22"/>
  <c r="AO2058" i="22"/>
  <c r="AM2057" i="22"/>
  <c r="AL2057" i="22"/>
  <c r="F2057" i="22"/>
  <c r="D2057" i="22"/>
  <c r="E2057" i="22"/>
  <c r="B2059" i="22"/>
  <c r="H2058" i="22"/>
  <c r="C2058" i="22"/>
  <c r="Y2059" i="22"/>
  <c r="W2060" i="22"/>
  <c r="T2059" i="22"/>
  <c r="V2059" i="22"/>
  <c r="S2060" i="22"/>
  <c r="O2058" i="22"/>
  <c r="N2058" i="22"/>
  <c r="AM2058" i="22"/>
  <c r="AL2058" i="22"/>
  <c r="AA2059" i="22"/>
  <c r="AG2058" i="22"/>
  <c r="AB2058" i="22"/>
  <c r="AI2060" i="22"/>
  <c r="AJ2059" i="22"/>
  <c r="AO2059" i="22"/>
  <c r="K2060" i="22"/>
  <c r="L2059" i="22"/>
  <c r="N2059" i="22"/>
  <c r="Q2059" i="22"/>
  <c r="AD2057" i="22"/>
  <c r="AE2057" i="22"/>
  <c r="E2058" i="22"/>
  <c r="D2058" i="22"/>
  <c r="F2058" i="22"/>
  <c r="H2059" i="22"/>
  <c r="B2060" i="22"/>
  <c r="C2059" i="22"/>
  <c r="T2060" i="22"/>
  <c r="V2060" i="22"/>
  <c r="Y2060" i="22"/>
  <c r="W2061" i="22"/>
  <c r="S2061" i="22"/>
  <c r="L2060" i="22"/>
  <c r="K2061" i="22"/>
  <c r="Q2060" i="22"/>
  <c r="O2061" i="22"/>
  <c r="AI2061" i="22"/>
  <c r="AJ2060" i="22"/>
  <c r="AO2060" i="22"/>
  <c r="AE2058" i="22"/>
  <c r="AD2058" i="22"/>
  <c r="AM2059" i="22"/>
  <c r="AL2059" i="22"/>
  <c r="AB2059" i="22"/>
  <c r="AG2059" i="22"/>
  <c r="AA2060" i="22"/>
  <c r="E2059" i="22"/>
  <c r="F2059" i="22"/>
  <c r="D2059" i="22"/>
  <c r="H2060" i="22"/>
  <c r="B2061" i="22"/>
  <c r="C2060" i="22"/>
  <c r="Y2061" i="22"/>
  <c r="W2062" i="22"/>
  <c r="T2061" i="22"/>
  <c r="V2061" i="22"/>
  <c r="S2062" i="22"/>
  <c r="AM2060" i="22"/>
  <c r="AL2060" i="22"/>
  <c r="AD2059" i="22"/>
  <c r="AE2059" i="22"/>
  <c r="O2060" i="22"/>
  <c r="N2060" i="22"/>
  <c r="K2062" i="22"/>
  <c r="Q2061" i="22"/>
  <c r="L2061" i="22"/>
  <c r="N2061" i="22"/>
  <c r="AG2060" i="22"/>
  <c r="AA2061" i="22"/>
  <c r="AB2060" i="22"/>
  <c r="AJ2061" i="22"/>
  <c r="AI2062" i="22"/>
  <c r="AO2061" i="22"/>
  <c r="C2061" i="22"/>
  <c r="H2061" i="22"/>
  <c r="B2062" i="22"/>
  <c r="E2060" i="22"/>
  <c r="D2060" i="22"/>
  <c r="F2060" i="22"/>
  <c r="T2062" i="22"/>
  <c r="V2062" i="22"/>
  <c r="Y2062" i="22"/>
  <c r="W2063" i="22"/>
  <c r="S2063" i="22"/>
  <c r="AG2061" i="22"/>
  <c r="AB2061" i="22"/>
  <c r="AA2062" i="22"/>
  <c r="Q2062" i="22"/>
  <c r="O2063" i="22"/>
  <c r="K2063" i="22"/>
  <c r="L2062" i="22"/>
  <c r="AD2060" i="22"/>
  <c r="AE2060" i="22"/>
  <c r="AM2061" i="22"/>
  <c r="AL2061" i="22"/>
  <c r="AJ2062" i="22"/>
  <c r="AI2063" i="22"/>
  <c r="AO2062" i="22"/>
  <c r="C2062" i="22"/>
  <c r="H2062" i="22"/>
  <c r="B2063" i="22"/>
  <c r="E2061" i="22"/>
  <c r="D2061" i="22"/>
  <c r="F2061" i="22"/>
  <c r="T2063" i="22"/>
  <c r="V2063" i="22"/>
  <c r="Y2063" i="22"/>
  <c r="W2064" i="22"/>
  <c r="S2064" i="22"/>
  <c r="AM2062" i="22"/>
  <c r="AL2062" i="22"/>
  <c r="K2064" i="22"/>
  <c r="Q2063" i="22"/>
  <c r="L2063" i="22"/>
  <c r="N2063" i="22"/>
  <c r="AI2064" i="22"/>
  <c r="AJ2063" i="22"/>
  <c r="AO2063" i="22"/>
  <c r="O2062" i="22"/>
  <c r="N2062" i="22"/>
  <c r="AE2061" i="22"/>
  <c r="AD2061" i="22"/>
  <c r="AB2062" i="22"/>
  <c r="AA2063" i="22"/>
  <c r="AG2062" i="22"/>
  <c r="H2063" i="22"/>
  <c r="B2064" i="22"/>
  <c r="C2063" i="22"/>
  <c r="D2062" i="22"/>
  <c r="E2062" i="22"/>
  <c r="F2062" i="22"/>
  <c r="Y2064" i="22"/>
  <c r="W2065" i="22"/>
  <c r="S2065" i="22"/>
  <c r="T2064" i="22"/>
  <c r="V2064" i="22"/>
  <c r="AM2063" i="22"/>
  <c r="AL2063" i="22"/>
  <c r="L2064" i="22"/>
  <c r="K2065" i="22"/>
  <c r="Q2064" i="22"/>
  <c r="O2065" i="22"/>
  <c r="AD2062" i="22"/>
  <c r="AE2062" i="22"/>
  <c r="AG2063" i="22"/>
  <c r="AB2063" i="22"/>
  <c r="AA2064" i="22"/>
  <c r="AI2065" i="22"/>
  <c r="AJ2064" i="22"/>
  <c r="AO2064" i="22"/>
  <c r="H2064" i="22"/>
  <c r="C2064" i="22"/>
  <c r="B2065" i="22"/>
  <c r="F2063" i="22"/>
  <c r="E2063" i="22"/>
  <c r="D2063" i="22"/>
  <c r="Y2065" i="22"/>
  <c r="W2066" i="22"/>
  <c r="T2065" i="22"/>
  <c r="V2065" i="22"/>
  <c r="S2066" i="22"/>
  <c r="AA2065" i="22"/>
  <c r="AB2064" i="22"/>
  <c r="AG2064" i="22"/>
  <c r="K2066" i="22"/>
  <c r="L2065" i="22"/>
  <c r="N2065" i="22"/>
  <c r="Q2065" i="22"/>
  <c r="AJ2065" i="22"/>
  <c r="AI2066" i="22"/>
  <c r="AO2065" i="22"/>
  <c r="AM2064" i="22"/>
  <c r="AL2064" i="22"/>
  <c r="AD2063" i="22"/>
  <c r="AE2063" i="22"/>
  <c r="O2064" i="22"/>
  <c r="N2064" i="22"/>
  <c r="E2064" i="22"/>
  <c r="F2064" i="22"/>
  <c r="D2064" i="22"/>
  <c r="H2065" i="22"/>
  <c r="B2066" i="22"/>
  <c r="C2065" i="22"/>
  <c r="T2066" i="22"/>
  <c r="V2066" i="22"/>
  <c r="S2067" i="22"/>
  <c r="Y2066" i="22"/>
  <c r="W2067" i="22"/>
  <c r="AA2066" i="22"/>
  <c r="AB2065" i="22"/>
  <c r="AG2065" i="22"/>
  <c r="AM2065" i="22"/>
  <c r="AL2065" i="22"/>
  <c r="AE2064" i="22"/>
  <c r="AD2064" i="22"/>
  <c r="AJ2066" i="22"/>
  <c r="AI2067" i="22"/>
  <c r="AO2066" i="22"/>
  <c r="Q2066" i="22"/>
  <c r="O2067" i="22"/>
  <c r="L2066" i="22"/>
  <c r="K2067" i="22"/>
  <c r="C2066" i="22"/>
  <c r="B2067" i="22"/>
  <c r="H2066" i="22"/>
  <c r="E2065" i="22"/>
  <c r="F2065" i="22"/>
  <c r="D2065" i="22"/>
  <c r="T2067" i="22"/>
  <c r="V2067" i="22"/>
  <c r="S2068" i="22"/>
  <c r="Y2067" i="22"/>
  <c r="W2068" i="22"/>
  <c r="AG2066" i="22"/>
  <c r="AA2067" i="22"/>
  <c r="AB2066" i="22"/>
  <c r="O2066" i="22"/>
  <c r="N2066" i="22"/>
  <c r="AM2066" i="22"/>
  <c r="AL2066" i="22"/>
  <c r="AD2065" i="22"/>
  <c r="AE2065" i="22"/>
  <c r="K2068" i="22"/>
  <c r="Q2067" i="22"/>
  <c r="L2067" i="22"/>
  <c r="N2067" i="22"/>
  <c r="AI2068" i="22"/>
  <c r="AJ2067" i="22"/>
  <c r="AO2067" i="22"/>
  <c r="B2068" i="22"/>
  <c r="C2067" i="22"/>
  <c r="H2067" i="22"/>
  <c r="D2066" i="22"/>
  <c r="F2066" i="22"/>
  <c r="E2066" i="22"/>
  <c r="S2069" i="22"/>
  <c r="T2068" i="22"/>
  <c r="V2068" i="22"/>
  <c r="Y2068" i="22"/>
  <c r="W2069" i="22"/>
  <c r="AM2067" i="22"/>
  <c r="AL2067" i="22"/>
  <c r="L2068" i="22"/>
  <c r="K2069" i="22"/>
  <c r="Q2068" i="22"/>
  <c r="O2069" i="22"/>
  <c r="AB2067" i="22"/>
  <c r="AG2067" i="22"/>
  <c r="AA2068" i="22"/>
  <c r="AE2066" i="22"/>
  <c r="AD2066" i="22"/>
  <c r="AI2069" i="22"/>
  <c r="AJ2068" i="22"/>
  <c r="AO2068" i="22"/>
  <c r="H2068" i="22"/>
  <c r="B2069" i="22"/>
  <c r="C2068" i="22"/>
  <c r="D2067" i="22"/>
  <c r="E2067" i="22"/>
  <c r="F2067" i="22"/>
  <c r="Y2069" i="22"/>
  <c r="W2070" i="22"/>
  <c r="S2070" i="22"/>
  <c r="T2069" i="22"/>
  <c r="V2069" i="22"/>
  <c r="AJ2069" i="22"/>
  <c r="AI2070" i="22"/>
  <c r="AO2069" i="22"/>
  <c r="AM2068" i="22"/>
  <c r="AL2068" i="22"/>
  <c r="AD2067" i="22"/>
  <c r="AE2067" i="22"/>
  <c r="O2068" i="22"/>
  <c r="N2068" i="22"/>
  <c r="AB2068" i="22"/>
  <c r="AG2068" i="22"/>
  <c r="AA2069" i="22"/>
  <c r="K2070" i="22"/>
  <c r="Q2069" i="22"/>
  <c r="L2069" i="22"/>
  <c r="N2069" i="22"/>
  <c r="B2070" i="22"/>
  <c r="C2069" i="22"/>
  <c r="H2069" i="22"/>
  <c r="E2068" i="22"/>
  <c r="F2068" i="22"/>
  <c r="D2068" i="22"/>
  <c r="Y2070" i="22"/>
  <c r="W2071" i="22"/>
  <c r="S2071" i="22"/>
  <c r="T2070" i="22"/>
  <c r="V2070" i="22"/>
  <c r="AB2069" i="22"/>
  <c r="AA2070" i="22"/>
  <c r="AG2069" i="22"/>
  <c r="AM2069" i="22"/>
  <c r="AL2069" i="22"/>
  <c r="Q2070" i="22"/>
  <c r="O2071" i="22"/>
  <c r="K2071" i="22"/>
  <c r="L2070" i="22"/>
  <c r="AJ2070" i="22"/>
  <c r="AI2071" i="22"/>
  <c r="AO2070" i="22"/>
  <c r="AE2068" i="22"/>
  <c r="AD2068" i="22"/>
  <c r="H2070" i="22"/>
  <c r="B2071" i="22"/>
  <c r="C2070" i="22"/>
  <c r="D2069" i="22"/>
  <c r="F2069" i="22"/>
  <c r="E2069" i="22"/>
  <c r="Y2071" i="22"/>
  <c r="W2072" i="22"/>
  <c r="T2071" i="22"/>
  <c r="V2071" i="22"/>
  <c r="S2072" i="22"/>
  <c r="AM2070" i="22"/>
  <c r="AL2070" i="22"/>
  <c r="AI2072" i="22"/>
  <c r="AJ2071" i="22"/>
  <c r="AO2071" i="22"/>
  <c r="AD2069" i="22"/>
  <c r="AE2069" i="22"/>
  <c r="K2072" i="22"/>
  <c r="L2071" i="22"/>
  <c r="N2071" i="22"/>
  <c r="Q2071" i="22"/>
  <c r="AG2070" i="22"/>
  <c r="AB2070" i="22"/>
  <c r="AA2071" i="22"/>
  <c r="O2070" i="22"/>
  <c r="N2070" i="22"/>
  <c r="B2072" i="22"/>
  <c r="H2071" i="22"/>
  <c r="C2071" i="22"/>
  <c r="F2070" i="22"/>
  <c r="E2070" i="22"/>
  <c r="D2070" i="22"/>
  <c r="S2073" i="22"/>
  <c r="T2072" i="22"/>
  <c r="V2072" i="22"/>
  <c r="Y2072" i="22"/>
  <c r="W2073" i="22"/>
  <c r="AE2070" i="22"/>
  <c r="AD2070" i="22"/>
  <c r="AI2073" i="22"/>
  <c r="AJ2072" i="22"/>
  <c r="AO2072" i="22"/>
  <c r="AA2072" i="22"/>
  <c r="AB2071" i="22"/>
  <c r="AG2071" i="22"/>
  <c r="L2072" i="22"/>
  <c r="K2073" i="22"/>
  <c r="Q2072" i="22"/>
  <c r="O2073" i="22"/>
  <c r="AM2071" i="22"/>
  <c r="AL2071" i="22"/>
  <c r="H2072" i="22"/>
  <c r="C2072" i="22"/>
  <c r="B2073" i="22"/>
  <c r="F2071" i="22"/>
  <c r="E2071" i="22"/>
  <c r="D2071" i="22"/>
  <c r="Y2073" i="22"/>
  <c r="W2074" i="22"/>
  <c r="S2074" i="22"/>
  <c r="T2073" i="22"/>
  <c r="V2073" i="22"/>
  <c r="AB2072" i="22"/>
  <c r="AA2073" i="22"/>
  <c r="AG2072" i="22"/>
  <c r="AE2071" i="22"/>
  <c r="AD2071" i="22"/>
  <c r="AJ2073" i="22"/>
  <c r="AI2074" i="22"/>
  <c r="AO2073" i="22"/>
  <c r="O2072" i="22"/>
  <c r="N2072" i="22"/>
  <c r="AM2072" i="22"/>
  <c r="AL2072" i="22"/>
  <c r="K2074" i="22"/>
  <c r="L2073" i="22"/>
  <c r="N2073" i="22"/>
  <c r="Q2073" i="22"/>
  <c r="F2072" i="22"/>
  <c r="E2072" i="22"/>
  <c r="D2072" i="22"/>
  <c r="C2073" i="22"/>
  <c r="B2074" i="22"/>
  <c r="H2073" i="22"/>
  <c r="S2075" i="22"/>
  <c r="T2074" i="22"/>
  <c r="V2074" i="22"/>
  <c r="Y2074" i="22"/>
  <c r="W2075" i="22"/>
  <c r="AM2073" i="22"/>
  <c r="AL2073" i="22"/>
  <c r="AD2072" i="22"/>
  <c r="AE2072" i="22"/>
  <c r="AJ2074" i="22"/>
  <c r="AI2075" i="22"/>
  <c r="AO2074" i="22"/>
  <c r="AG2073" i="22"/>
  <c r="AA2074" i="22"/>
  <c r="AB2073" i="22"/>
  <c r="Q2074" i="22"/>
  <c r="O2075" i="22"/>
  <c r="K2075" i="22"/>
  <c r="L2074" i="22"/>
  <c r="H2074" i="22"/>
  <c r="C2074" i="22"/>
  <c r="B2075" i="22"/>
  <c r="F2073" i="22"/>
  <c r="E2073" i="22"/>
  <c r="D2073" i="22"/>
  <c r="S2076" i="22"/>
  <c r="Y2075" i="22"/>
  <c r="W2076" i="22"/>
  <c r="T2075" i="22"/>
  <c r="V2075" i="22"/>
  <c r="K2076" i="22"/>
  <c r="L2075" i="22"/>
  <c r="N2075" i="22"/>
  <c r="Q2075" i="22"/>
  <c r="O2074" i="22"/>
  <c r="N2074" i="22"/>
  <c r="AA2075" i="22"/>
  <c r="AB2074" i="22"/>
  <c r="AG2074" i="22"/>
  <c r="AM2074" i="22"/>
  <c r="AL2074" i="22"/>
  <c r="AD2073" i="22"/>
  <c r="AE2073" i="22"/>
  <c r="AI2076" i="22"/>
  <c r="AJ2075" i="22"/>
  <c r="AO2075" i="22"/>
  <c r="F2074" i="22"/>
  <c r="D2074" i="22"/>
  <c r="E2074" i="22"/>
  <c r="H2075" i="22"/>
  <c r="C2075" i="22"/>
  <c r="B2076" i="22"/>
  <c r="T2076" i="22"/>
  <c r="V2076" i="22"/>
  <c r="S2077" i="22"/>
  <c r="Y2076" i="22"/>
  <c r="W2077" i="22"/>
  <c r="AA2076" i="22"/>
  <c r="AB2075" i="22"/>
  <c r="AG2075" i="22"/>
  <c r="AE2074" i="22"/>
  <c r="AD2074" i="22"/>
  <c r="L2076" i="22"/>
  <c r="K2077" i="22"/>
  <c r="Q2076" i="22"/>
  <c r="O2077" i="22"/>
  <c r="AI2077" i="22"/>
  <c r="AJ2076" i="22"/>
  <c r="AO2076" i="22"/>
  <c r="AM2075" i="22"/>
  <c r="AL2075" i="22"/>
  <c r="B2077" i="22"/>
  <c r="C2076" i="22"/>
  <c r="H2076" i="22"/>
  <c r="E2075" i="22"/>
  <c r="F2075" i="22"/>
  <c r="D2075" i="22"/>
  <c r="S2078" i="22"/>
  <c r="Y2077" i="22"/>
  <c r="W2078" i="22"/>
  <c r="T2077" i="22"/>
  <c r="V2077" i="22"/>
  <c r="AJ2077" i="22"/>
  <c r="AI2078" i="22"/>
  <c r="AO2077" i="22"/>
  <c r="AM2076" i="22"/>
  <c r="AL2076" i="22"/>
  <c r="O2076" i="22"/>
  <c r="N2076" i="22"/>
  <c r="AD2075" i="22"/>
  <c r="AE2075" i="22"/>
  <c r="K2078" i="22"/>
  <c r="L2077" i="22"/>
  <c r="N2077" i="22"/>
  <c r="Q2077" i="22"/>
  <c r="AG2076" i="22"/>
  <c r="AB2076" i="22"/>
  <c r="AA2077" i="22"/>
  <c r="E2076" i="22"/>
  <c r="F2076" i="22"/>
  <c r="D2076" i="22"/>
  <c r="H2077" i="22"/>
  <c r="B2078" i="22"/>
  <c r="C2077" i="22"/>
  <c r="Y2078" i="22"/>
  <c r="W2079" i="22"/>
  <c r="S2079" i="22"/>
  <c r="T2078" i="22"/>
  <c r="V2078" i="22"/>
  <c r="AG2077" i="22"/>
  <c r="AB2077" i="22"/>
  <c r="AA2078" i="22"/>
  <c r="Q2078" i="22"/>
  <c r="O2079" i="22"/>
  <c r="K2079" i="22"/>
  <c r="L2078" i="22"/>
  <c r="AM2077" i="22"/>
  <c r="AL2077" i="22"/>
  <c r="AJ2078" i="22"/>
  <c r="AI2079" i="22"/>
  <c r="AO2078" i="22"/>
  <c r="AE2076" i="22"/>
  <c r="AD2076" i="22"/>
  <c r="C2078" i="22"/>
  <c r="H2078" i="22"/>
  <c r="B2079" i="22"/>
  <c r="F2077" i="22"/>
  <c r="D2077" i="22"/>
  <c r="E2077" i="22"/>
  <c r="Y2079" i="22"/>
  <c r="W2080" i="22"/>
  <c r="S2080" i="22"/>
  <c r="T2079" i="22"/>
  <c r="V2079" i="22"/>
  <c r="AI2080" i="22"/>
  <c r="AJ2079" i="22"/>
  <c r="AO2079" i="22"/>
  <c r="O2078" i="22"/>
  <c r="N2078" i="22"/>
  <c r="AD2077" i="22"/>
  <c r="AE2077" i="22"/>
  <c r="AB2078" i="22"/>
  <c r="AA2079" i="22"/>
  <c r="AG2078" i="22"/>
  <c r="K2080" i="22"/>
  <c r="Q2079" i="22"/>
  <c r="L2079" i="22"/>
  <c r="N2079" i="22"/>
  <c r="AM2078" i="22"/>
  <c r="AL2078" i="22"/>
  <c r="E2078" i="22"/>
  <c r="F2078" i="22"/>
  <c r="D2078" i="22"/>
  <c r="B2080" i="22"/>
  <c r="C2079" i="22"/>
  <c r="H2079" i="22"/>
  <c r="T2080" i="22"/>
  <c r="V2080" i="22"/>
  <c r="Y2080" i="22"/>
  <c r="W2081" i="22"/>
  <c r="S2081" i="22"/>
  <c r="AI2081" i="22"/>
  <c r="AJ2080" i="22"/>
  <c r="AO2080" i="22"/>
  <c r="L2080" i="22"/>
  <c r="K2081" i="22"/>
  <c r="Q2080" i="22"/>
  <c r="O2081" i="22"/>
  <c r="AM2079" i="22"/>
  <c r="AL2079" i="22"/>
  <c r="AD2078" i="22"/>
  <c r="AE2078" i="22"/>
  <c r="AG2079" i="22"/>
  <c r="AB2079" i="22"/>
  <c r="AA2080" i="22"/>
  <c r="D2079" i="22"/>
  <c r="F2079" i="22"/>
  <c r="E2079" i="22"/>
  <c r="H2080" i="22"/>
  <c r="B2081" i="22"/>
  <c r="C2080" i="22"/>
  <c r="T2081" i="22"/>
  <c r="V2081" i="22"/>
  <c r="Y2081" i="22"/>
  <c r="W2082" i="22"/>
  <c r="S2082" i="22"/>
  <c r="AD2079" i="22"/>
  <c r="AE2079" i="22"/>
  <c r="AJ2081" i="22"/>
  <c r="AI2082" i="22"/>
  <c r="AO2081" i="22"/>
  <c r="AM2080" i="22"/>
  <c r="AL2080" i="22"/>
  <c r="K2082" i="22"/>
  <c r="Q2081" i="22"/>
  <c r="L2081" i="22"/>
  <c r="N2081" i="22"/>
  <c r="AA2081" i="22"/>
  <c r="AB2080" i="22"/>
  <c r="AG2080" i="22"/>
  <c r="O2080" i="22"/>
  <c r="N2080" i="22"/>
  <c r="E2080" i="22"/>
  <c r="D2080" i="22"/>
  <c r="F2080" i="22"/>
  <c r="B2082" i="22"/>
  <c r="H2081" i="22"/>
  <c r="C2081" i="22"/>
  <c r="T2082" i="22"/>
  <c r="V2082" i="22"/>
  <c r="Y2082" i="22"/>
  <c r="W2083" i="22"/>
  <c r="S2083" i="22"/>
  <c r="AB2081" i="22"/>
  <c r="AA2082" i="22"/>
  <c r="AG2081" i="22"/>
  <c r="AE2080" i="22"/>
  <c r="AD2080" i="22"/>
  <c r="Q2082" i="22"/>
  <c r="O2083" i="22"/>
  <c r="L2082" i="22"/>
  <c r="K2083" i="22"/>
  <c r="AM2081" i="22"/>
  <c r="AL2081" i="22"/>
  <c r="AJ2082" i="22"/>
  <c r="AI2083" i="22"/>
  <c r="AO2082" i="22"/>
  <c r="F2081" i="22"/>
  <c r="D2081" i="22"/>
  <c r="E2081" i="22"/>
  <c r="B2083" i="22"/>
  <c r="C2082" i="22"/>
  <c r="H2082" i="22"/>
  <c r="T2083" i="22"/>
  <c r="V2083" i="22"/>
  <c r="Y2083" i="22"/>
  <c r="W2084" i="22"/>
  <c r="S2084" i="22"/>
  <c r="O2082" i="22"/>
  <c r="N2082" i="22"/>
  <c r="AA2083" i="22"/>
  <c r="AB2082" i="22"/>
  <c r="AG2082" i="22"/>
  <c r="K2084" i="22"/>
  <c r="Q2083" i="22"/>
  <c r="L2083" i="22"/>
  <c r="N2083" i="22"/>
  <c r="AM2082" i="22"/>
  <c r="AL2082" i="22"/>
  <c r="AI2084" i="22"/>
  <c r="AJ2083" i="22"/>
  <c r="AO2083" i="22"/>
  <c r="AE2081" i="22"/>
  <c r="AD2081" i="22"/>
  <c r="D2082" i="22"/>
  <c r="F2082" i="22"/>
  <c r="E2082" i="22"/>
  <c r="H2083" i="22"/>
  <c r="B2084" i="22"/>
  <c r="C2083" i="22"/>
  <c r="T2084" i="22"/>
  <c r="V2084" i="22"/>
  <c r="Y2084" i="22"/>
  <c r="W2085" i="22"/>
  <c r="S2085" i="22"/>
  <c r="AI2085" i="22"/>
  <c r="AJ2084" i="22"/>
  <c r="AO2084" i="22"/>
  <c r="L2084" i="22"/>
  <c r="K2085" i="22"/>
  <c r="Q2084" i="22"/>
  <c r="O2085" i="22"/>
  <c r="AM2083" i="22"/>
  <c r="AL2083" i="22"/>
  <c r="AG2083" i="22"/>
  <c r="AA2084" i="22"/>
  <c r="AB2083" i="22"/>
  <c r="AD2082" i="22"/>
  <c r="AE2082" i="22"/>
  <c r="E2083" i="22"/>
  <c r="D2083" i="22"/>
  <c r="F2083" i="22"/>
  <c r="B2085" i="22"/>
  <c r="H2084" i="22"/>
  <c r="C2084" i="22"/>
  <c r="Y2085" i="22"/>
  <c r="W2086" i="22"/>
  <c r="S2086" i="22"/>
  <c r="T2085" i="22"/>
  <c r="V2085" i="22"/>
  <c r="AJ2085" i="22"/>
  <c r="AI2086" i="22"/>
  <c r="AO2085" i="22"/>
  <c r="AB2084" i="22"/>
  <c r="AG2084" i="22"/>
  <c r="AA2085" i="22"/>
  <c r="K2086" i="22"/>
  <c r="L2085" i="22"/>
  <c r="N2085" i="22"/>
  <c r="Q2085" i="22"/>
  <c r="AM2084" i="22"/>
  <c r="AL2084" i="22"/>
  <c r="AE2083" i="22"/>
  <c r="AD2083" i="22"/>
  <c r="O2084" i="22"/>
  <c r="N2084" i="22"/>
  <c r="D2084" i="22"/>
  <c r="E2084" i="22"/>
  <c r="F2084" i="22"/>
  <c r="B2086" i="22"/>
  <c r="H2085" i="22"/>
  <c r="C2085" i="22"/>
  <c r="S2087" i="22"/>
  <c r="T2086" i="22"/>
  <c r="V2086" i="22"/>
  <c r="Y2086" i="22"/>
  <c r="W2087" i="22"/>
  <c r="Q2086" i="22"/>
  <c r="O2087" i="22"/>
  <c r="K2087" i="22"/>
  <c r="L2086" i="22"/>
  <c r="AB2085" i="22"/>
  <c r="AA2086" i="22"/>
  <c r="AG2085" i="22"/>
  <c r="AJ2086" i="22"/>
  <c r="AI2087" i="22"/>
  <c r="AO2086" i="22"/>
  <c r="AD2084" i="22"/>
  <c r="AE2084" i="22"/>
  <c r="AM2085" i="22"/>
  <c r="AL2085" i="22"/>
  <c r="E2085" i="22"/>
  <c r="F2085" i="22"/>
  <c r="D2085" i="22"/>
  <c r="H2086" i="22"/>
  <c r="B2087" i="22"/>
  <c r="C2086" i="22"/>
  <c r="T2087" i="22"/>
  <c r="V2087" i="22"/>
  <c r="Y2087" i="22"/>
  <c r="W2088" i="22"/>
  <c r="S2088" i="22"/>
  <c r="O2086" i="22"/>
  <c r="N2086" i="22"/>
  <c r="AE2085" i="22"/>
  <c r="AD2085" i="22"/>
  <c r="AM2086" i="22"/>
  <c r="AL2086" i="22"/>
  <c r="K2088" i="22"/>
  <c r="L2087" i="22"/>
  <c r="N2087" i="22"/>
  <c r="Q2087" i="22"/>
  <c r="AI2088" i="22"/>
  <c r="AJ2087" i="22"/>
  <c r="AO2087" i="22"/>
  <c r="AB2086" i="22"/>
  <c r="AA2087" i="22"/>
  <c r="AG2086" i="22"/>
  <c r="B2088" i="22"/>
  <c r="C2087" i="22"/>
  <c r="H2087" i="22"/>
  <c r="F2086" i="22"/>
  <c r="E2086" i="22"/>
  <c r="D2086" i="22"/>
  <c r="Y2088" i="22"/>
  <c r="W2089" i="22"/>
  <c r="T2088" i="22"/>
  <c r="V2088" i="22"/>
  <c r="S2089" i="22"/>
  <c r="AE2086" i="22"/>
  <c r="AD2086" i="22"/>
  <c r="L2088" i="22"/>
  <c r="K2089" i="22"/>
  <c r="Q2088" i="22"/>
  <c r="O2089" i="22"/>
  <c r="AI2089" i="22"/>
  <c r="AJ2088" i="22"/>
  <c r="AO2088" i="22"/>
  <c r="AM2087" i="22"/>
  <c r="AL2087" i="22"/>
  <c r="AA2088" i="22"/>
  <c r="AB2087" i="22"/>
  <c r="AG2087" i="22"/>
  <c r="D2087" i="22"/>
  <c r="E2087" i="22"/>
  <c r="F2087" i="22"/>
  <c r="C2088" i="22"/>
  <c r="B2089" i="22"/>
  <c r="H2088" i="22"/>
  <c r="Y2089" i="22"/>
  <c r="W2090" i="22"/>
  <c r="S2090" i="22"/>
  <c r="T2089" i="22"/>
  <c r="V2089" i="22"/>
  <c r="AG2088" i="22"/>
  <c r="AA2089" i="22"/>
  <c r="AB2088" i="22"/>
  <c r="AJ2089" i="22"/>
  <c r="AI2090" i="22"/>
  <c r="AO2089" i="22"/>
  <c r="AD2087" i="22"/>
  <c r="AE2087" i="22"/>
  <c r="AM2088" i="22"/>
  <c r="AL2088" i="22"/>
  <c r="O2088" i="22"/>
  <c r="N2088" i="22"/>
  <c r="K2090" i="22"/>
  <c r="Q2089" i="22"/>
  <c r="L2089" i="22"/>
  <c r="N2089" i="22"/>
  <c r="C2089" i="22"/>
  <c r="B2090" i="22"/>
  <c r="H2089" i="22"/>
  <c r="E2088" i="22"/>
  <c r="F2088" i="22"/>
  <c r="D2088" i="22"/>
  <c r="Y2090" i="22"/>
  <c r="W2091" i="22"/>
  <c r="T2090" i="22"/>
  <c r="V2090" i="22"/>
  <c r="S2091" i="22"/>
  <c r="AA2090" i="22"/>
  <c r="AB2089" i="22"/>
  <c r="AG2089" i="22"/>
  <c r="AE2088" i="22"/>
  <c r="AD2088" i="22"/>
  <c r="AM2089" i="22"/>
  <c r="AL2089" i="22"/>
  <c r="Q2090" i="22"/>
  <c r="O2091" i="22"/>
  <c r="K2091" i="22"/>
  <c r="L2090" i="22"/>
  <c r="AJ2090" i="22"/>
  <c r="AI2091" i="22"/>
  <c r="AO2090" i="22"/>
  <c r="D2089" i="22"/>
  <c r="E2089" i="22"/>
  <c r="F2089" i="22"/>
  <c r="C2090" i="22"/>
  <c r="H2090" i="22"/>
  <c r="B2091" i="22"/>
  <c r="Y2091" i="22"/>
  <c r="W2092" i="22"/>
  <c r="T2091" i="22"/>
  <c r="V2091" i="22"/>
  <c r="S2092" i="22"/>
  <c r="AM2090" i="22"/>
  <c r="AL2090" i="22"/>
  <c r="AD2089" i="22"/>
  <c r="AE2089" i="22"/>
  <c r="AI2092" i="22"/>
  <c r="AJ2091" i="22"/>
  <c r="AO2091" i="22"/>
  <c r="K2092" i="22"/>
  <c r="Q2091" i="22"/>
  <c r="L2091" i="22"/>
  <c r="N2091" i="22"/>
  <c r="O2090" i="22"/>
  <c r="N2090" i="22"/>
  <c r="AA2091" i="22"/>
  <c r="AG2090" i="22"/>
  <c r="AB2090" i="22"/>
  <c r="B2092" i="22"/>
  <c r="C2091" i="22"/>
  <c r="H2091" i="22"/>
  <c r="D2090" i="22"/>
  <c r="E2090" i="22"/>
  <c r="F2090" i="22"/>
  <c r="S2093" i="22"/>
  <c r="Y2092" i="22"/>
  <c r="W2093" i="22"/>
  <c r="T2092" i="22"/>
  <c r="V2092" i="22"/>
  <c r="AD2090" i="22"/>
  <c r="AE2090" i="22"/>
  <c r="AI2093" i="22"/>
  <c r="AJ2092" i="22"/>
  <c r="AO2092" i="22"/>
  <c r="AM2091" i="22"/>
  <c r="AL2091" i="22"/>
  <c r="AB2091" i="22"/>
  <c r="AA2092" i="22"/>
  <c r="AG2091" i="22"/>
  <c r="L2092" i="22"/>
  <c r="K2093" i="22"/>
  <c r="Q2092" i="22"/>
  <c r="O2093" i="22"/>
  <c r="C2092" i="22"/>
  <c r="B2093" i="22"/>
  <c r="H2092" i="22"/>
  <c r="D2091" i="22"/>
  <c r="F2091" i="22"/>
  <c r="E2091" i="22"/>
  <c r="Y2093" i="22"/>
  <c r="W2094" i="22"/>
  <c r="S2094" i="22"/>
  <c r="T2093" i="22"/>
  <c r="V2093" i="22"/>
  <c r="AG2092" i="22"/>
  <c r="AA2093" i="22"/>
  <c r="AB2092" i="22"/>
  <c r="O2092" i="22"/>
  <c r="N2092" i="22"/>
  <c r="K2094" i="22"/>
  <c r="Q2093" i="22"/>
  <c r="L2093" i="22"/>
  <c r="N2093" i="22"/>
  <c r="AJ2093" i="22"/>
  <c r="AI2094" i="22"/>
  <c r="AO2093" i="22"/>
  <c r="AE2091" i="22"/>
  <c r="AD2091" i="22"/>
  <c r="AM2092" i="22"/>
  <c r="AL2092" i="22"/>
  <c r="E2092" i="22"/>
  <c r="F2092" i="22"/>
  <c r="D2092" i="22"/>
  <c r="H2093" i="22"/>
  <c r="C2093" i="22"/>
  <c r="B2094" i="22"/>
  <c r="Y2094" i="22"/>
  <c r="W2095" i="22"/>
  <c r="T2094" i="22"/>
  <c r="V2094" i="22"/>
  <c r="S2095" i="22"/>
  <c r="AJ2094" i="22"/>
  <c r="AI2095" i="22"/>
  <c r="AO2094" i="22"/>
  <c r="Q2094" i="22"/>
  <c r="O2095" i="22"/>
  <c r="K2095" i="22"/>
  <c r="L2094" i="22"/>
  <c r="AA2094" i="22"/>
  <c r="AB2093" i="22"/>
  <c r="AG2093" i="22"/>
  <c r="AD2092" i="22"/>
  <c r="AE2092" i="22"/>
  <c r="AM2093" i="22"/>
  <c r="AL2093" i="22"/>
  <c r="C2094" i="22"/>
  <c r="H2094" i="22"/>
  <c r="B2095" i="22"/>
  <c r="E2093" i="22"/>
  <c r="F2093" i="22"/>
  <c r="D2093" i="22"/>
  <c r="S2096" i="22"/>
  <c r="Y2095" i="22"/>
  <c r="W2096" i="22"/>
  <c r="T2095" i="22"/>
  <c r="V2095" i="22"/>
  <c r="AI2096" i="22"/>
  <c r="AJ2095" i="22"/>
  <c r="AO2095" i="22"/>
  <c r="AA2095" i="22"/>
  <c r="AB2094" i="22"/>
  <c r="AG2094" i="22"/>
  <c r="AE2093" i="22"/>
  <c r="AD2093" i="22"/>
  <c r="K2096" i="22"/>
  <c r="Q2095" i="22"/>
  <c r="L2095" i="22"/>
  <c r="N2095" i="22"/>
  <c r="AM2094" i="22"/>
  <c r="AL2094" i="22"/>
  <c r="O2094" i="22"/>
  <c r="N2094" i="22"/>
  <c r="C2095" i="22"/>
  <c r="B2096" i="22"/>
  <c r="H2095" i="22"/>
  <c r="E2094" i="22"/>
  <c r="F2094" i="22"/>
  <c r="D2094" i="22"/>
  <c r="S2097" i="22"/>
  <c r="T2096" i="22"/>
  <c r="V2096" i="22"/>
  <c r="Y2096" i="22"/>
  <c r="W2097" i="22"/>
  <c r="L2096" i="22"/>
  <c r="K2097" i="22"/>
  <c r="Q2096" i="22"/>
  <c r="O2097" i="22"/>
  <c r="AE2094" i="22"/>
  <c r="AD2094" i="22"/>
  <c r="AI2097" i="22"/>
  <c r="AJ2096" i="22"/>
  <c r="AO2096" i="22"/>
  <c r="AM2095" i="22"/>
  <c r="AL2095" i="22"/>
  <c r="AB2095" i="22"/>
  <c r="AA2096" i="22"/>
  <c r="AG2095" i="22"/>
  <c r="D2095" i="22"/>
  <c r="E2095" i="22"/>
  <c r="F2095" i="22"/>
  <c r="C2096" i="22"/>
  <c r="B2097" i="22"/>
  <c r="H2096" i="22"/>
  <c r="S2098" i="22"/>
  <c r="T2097" i="22"/>
  <c r="V2097" i="22"/>
  <c r="Y2097" i="22"/>
  <c r="W12" i="22"/>
  <c r="K2098" i="22"/>
  <c r="L2097" i="22"/>
  <c r="N2097" i="22"/>
  <c r="Q2097" i="22"/>
  <c r="O2096" i="22"/>
  <c r="N2096" i="22"/>
  <c r="AJ2097" i="22"/>
  <c r="AI2098" i="22"/>
  <c r="AO2097" i="22"/>
  <c r="AD2095" i="22"/>
  <c r="AE2095" i="22"/>
  <c r="AM2096" i="22"/>
  <c r="AL2096" i="22"/>
  <c r="AA2097" i="22"/>
  <c r="AB2096" i="22"/>
  <c r="AG2096" i="22"/>
  <c r="B2098" i="22"/>
  <c r="I4" i="22"/>
  <c r="H2097" i="22"/>
  <c r="C2097" i="22"/>
  <c r="D2096" i="22"/>
  <c r="E2096" i="22"/>
  <c r="F2096" i="22"/>
  <c r="Y2098" i="22"/>
  <c r="T2098" i="22"/>
  <c r="AM2097" i="22"/>
  <c r="AL2097" i="22"/>
  <c r="AJ2098" i="22"/>
  <c r="AO2098" i="22"/>
  <c r="AM12" i="22"/>
  <c r="AA2098" i="22"/>
  <c r="AB2097" i="22"/>
  <c r="AG2097" i="22"/>
  <c r="L2098" i="22"/>
  <c r="Q2098" i="22"/>
  <c r="O12" i="22"/>
  <c r="AD2096" i="22"/>
  <c r="AE2096" i="22"/>
  <c r="F12" i="22"/>
  <c r="H2098" i="22"/>
  <c r="C2098" i="22"/>
  <c r="D2097" i="22"/>
  <c r="E2097" i="22"/>
  <c r="F2097" i="22"/>
  <c r="V2098" i="22"/>
  <c r="W2098" i="22"/>
  <c r="U2098" i="22"/>
  <c r="O2098" i="22"/>
  <c r="N2098" i="22"/>
  <c r="M2098" i="22"/>
  <c r="AG2098" i="22"/>
  <c r="AB2098" i="22"/>
  <c r="AE12" i="22"/>
  <c r="AD2097" i="22"/>
  <c r="AE2097" i="22"/>
  <c r="AM2098" i="22"/>
  <c r="AL2098" i="22"/>
  <c r="E2098" i="22"/>
  <c r="F2098" i="22"/>
  <c r="D2098" i="22"/>
  <c r="AD2098" i="22"/>
  <c r="AE2098" i="22"/>
</calcChain>
</file>

<file path=xl/comments1.xml><?xml version="1.0" encoding="utf-8"?>
<comments xmlns="http://schemas.openxmlformats.org/spreadsheetml/2006/main">
  <authors>
    <author>Engineering College Computing</author>
  </authors>
  <commentList>
    <comment ref="F11" authorId="0" shapeId="0">
      <text>
        <r>
          <rPr>
            <b/>
            <sz val="8"/>
            <color indexed="81"/>
            <rFont val="Tahoma"/>
            <family val="2"/>
          </rPr>
          <t>Engineering College Computing:</t>
        </r>
        <r>
          <rPr>
            <sz val="8"/>
            <color indexed="81"/>
            <rFont val="Tahoma"/>
            <family val="2"/>
          </rPr>
          <t xml:space="preserve">
Enter building Length in feet</t>
        </r>
      </text>
    </comment>
    <comment ref="F12" authorId="0" shapeId="0">
      <text>
        <r>
          <rPr>
            <b/>
            <sz val="8"/>
            <color indexed="81"/>
            <rFont val="Tahoma"/>
            <family val="2"/>
          </rPr>
          <t>Engineering College Computing:</t>
        </r>
        <r>
          <rPr>
            <sz val="8"/>
            <color indexed="81"/>
            <rFont val="Tahoma"/>
            <family val="2"/>
          </rPr>
          <t xml:space="preserve">
Enter building width in feet</t>
        </r>
      </text>
    </comment>
    <comment ref="C13" authorId="0" shapeId="0">
      <text>
        <r>
          <rPr>
            <b/>
            <sz val="8"/>
            <color indexed="81"/>
            <rFont val="Tahoma"/>
            <family val="2"/>
          </rPr>
          <t>Engineering College Computing:</t>
        </r>
        <r>
          <rPr>
            <sz val="8"/>
            <color indexed="81"/>
            <rFont val="Tahoma"/>
            <family val="2"/>
          </rPr>
          <t xml:space="preserve">
Enter monthly rainfall data for your city.  The link below can be used to obtain such data.  </t>
        </r>
      </text>
    </comment>
    <comment ref="F13" authorId="0" shapeId="0">
      <text>
        <r>
          <rPr>
            <b/>
            <sz val="8"/>
            <color indexed="81"/>
            <rFont val="Tahoma"/>
            <family val="2"/>
          </rPr>
          <t>Engineering College Computing:</t>
        </r>
        <r>
          <rPr>
            <sz val="8"/>
            <color indexed="81"/>
            <rFont val="Tahoma"/>
            <family val="2"/>
          </rPr>
          <t xml:space="preserve">
Enter building height in feet</t>
        </r>
      </text>
    </comment>
    <comment ref="F15" authorId="0" shapeId="0">
      <text>
        <r>
          <rPr>
            <b/>
            <sz val="8"/>
            <color indexed="81"/>
            <rFont val="Tahoma"/>
            <family val="2"/>
          </rPr>
          <t>Engineering College Computing:</t>
        </r>
        <r>
          <rPr>
            <sz val="8"/>
            <color indexed="81"/>
            <rFont val="Tahoma"/>
            <family val="2"/>
          </rPr>
          <t xml:space="preserve">
Enter the number of stories of the building</t>
        </r>
      </text>
    </comment>
    <comment ref="F16" authorId="0" shapeId="0">
      <text>
        <r>
          <rPr>
            <b/>
            <sz val="8"/>
            <color indexed="81"/>
            <rFont val="Tahoma"/>
            <family val="2"/>
          </rPr>
          <t>Engineering College Computing:</t>
        </r>
        <r>
          <rPr>
            <sz val="8"/>
            <color indexed="81"/>
            <rFont val="Tahoma"/>
            <family val="2"/>
          </rPr>
          <t xml:space="preserve">
Enter the number of toilets per floor</t>
        </r>
      </text>
    </comment>
    <comment ref="H20" authorId="0" shapeId="0">
      <text>
        <r>
          <rPr>
            <b/>
            <sz val="8"/>
            <color indexed="81"/>
            <rFont val="Tahoma"/>
            <family val="2"/>
          </rPr>
          <t>Engineering College Computing:</t>
        </r>
        <r>
          <rPr>
            <sz val="8"/>
            <color indexed="81"/>
            <rFont val="Tahoma"/>
            <family val="2"/>
          </rPr>
          <t xml:space="preserve">
choose if a loan will be required.  If yes, continue to financial assessment sheet once input sheet is complete.  </t>
        </r>
      </text>
    </comment>
    <comment ref="H21" authorId="0" shapeId="0">
      <text>
        <r>
          <rPr>
            <b/>
            <sz val="8"/>
            <color indexed="81"/>
            <rFont val="Tahoma"/>
            <family val="2"/>
          </rPr>
          <t>Engineering College Computing:</t>
        </r>
        <r>
          <rPr>
            <sz val="8"/>
            <color indexed="81"/>
            <rFont val="Tahoma"/>
            <family val="2"/>
          </rPr>
          <t xml:space="preserve">
choose if a loan will be required.  If yes, continue to financial assessment sheet once input sheet is complete.  </t>
        </r>
      </text>
    </comment>
    <comment ref="H22" authorId="0" shapeId="0">
      <text>
        <r>
          <rPr>
            <b/>
            <sz val="8"/>
            <color indexed="81"/>
            <rFont val="Tahoma"/>
            <family val="2"/>
          </rPr>
          <t>Engineering College Computing:</t>
        </r>
        <r>
          <rPr>
            <sz val="8"/>
            <color indexed="81"/>
            <rFont val="Tahoma"/>
            <family val="2"/>
          </rPr>
          <t xml:space="preserve">
choose if a loan will be required.  If yes, continue to financial assessment sheet once input sheet is complete.  </t>
        </r>
      </text>
    </comment>
    <comment ref="H23" authorId="0" shapeId="0">
      <text>
        <r>
          <rPr>
            <b/>
            <sz val="8"/>
            <color indexed="81"/>
            <rFont val="Tahoma"/>
            <family val="2"/>
          </rPr>
          <t>Engineering College Computing:</t>
        </r>
        <r>
          <rPr>
            <sz val="8"/>
            <color indexed="81"/>
            <rFont val="Tahoma"/>
            <family val="2"/>
          </rPr>
          <t xml:space="preserve">
choose if a loan will be required.  If yes, continue to financial assessment sheet once input sheet is complete.  </t>
        </r>
      </text>
    </comment>
    <comment ref="F28" authorId="0" shapeId="0">
      <text>
        <r>
          <rPr>
            <b/>
            <sz val="8"/>
            <color indexed="81"/>
            <rFont val="Tahoma"/>
            <family val="2"/>
          </rPr>
          <t>Engineering College Computing:</t>
        </r>
        <r>
          <rPr>
            <sz val="8"/>
            <color indexed="81"/>
            <rFont val="Tahoma"/>
            <family val="2"/>
          </rPr>
          <t xml:space="preserve">
Enter pressure provided by the city to your building (psi)</t>
        </r>
      </text>
    </comment>
    <comment ref="C31" authorId="0" shapeId="0">
      <text>
        <r>
          <rPr>
            <b/>
            <sz val="8"/>
            <color indexed="81"/>
            <rFont val="Tahoma"/>
            <family val="2"/>
          </rPr>
          <t>Engineering College Computing:</t>
        </r>
        <r>
          <rPr>
            <sz val="8"/>
            <color indexed="81"/>
            <rFont val="Tahoma"/>
            <family val="2"/>
          </rPr>
          <t xml:space="preserve">
Enter area to be irrigated</t>
        </r>
      </text>
    </comment>
    <comment ref="F31" authorId="0" shapeId="0">
      <text>
        <r>
          <rPr>
            <b/>
            <sz val="8"/>
            <color indexed="81"/>
            <rFont val="Tahoma"/>
            <family val="2"/>
          </rPr>
          <t>Engineering College Computing:</t>
        </r>
        <r>
          <rPr>
            <sz val="8"/>
            <color indexed="81"/>
            <rFont val="Tahoma"/>
            <family val="2"/>
          </rPr>
          <t xml:space="preserve">
Choose inflation rate from dropdown menu.  This value is used to account for inflation in water prices and replacements.</t>
        </r>
      </text>
    </comment>
    <comment ref="C36" authorId="0" shapeId="0">
      <text>
        <r>
          <rPr>
            <b/>
            <sz val="8"/>
            <color indexed="81"/>
            <rFont val="Tahoma"/>
            <family val="2"/>
          </rPr>
          <t>Engineering College Computing:</t>
        </r>
        <r>
          <rPr>
            <sz val="8"/>
            <color indexed="81"/>
            <rFont val="Tahoma"/>
            <family val="2"/>
          </rPr>
          <t xml:space="preserve">
Enter building occupancy</t>
        </r>
      </text>
    </comment>
    <comment ref="C38" authorId="0" shapeId="0">
      <text>
        <r>
          <rPr>
            <b/>
            <sz val="8"/>
            <color indexed="81"/>
            <rFont val="Tahoma"/>
            <family val="2"/>
          </rPr>
          <t>Engineering College Computing:</t>
        </r>
        <r>
          <rPr>
            <sz val="8"/>
            <color indexed="81"/>
            <rFont val="Tahoma"/>
            <family val="2"/>
          </rPr>
          <t xml:space="preserve">
Choose gallons per flush value from drop down menu.  Standard toilets=1.6, Low flow=1.28
</t>
        </r>
      </text>
    </comment>
  </commentList>
</comments>
</file>

<file path=xl/comments2.xml><?xml version="1.0" encoding="utf-8"?>
<comments xmlns="http://schemas.openxmlformats.org/spreadsheetml/2006/main">
  <authors>
    <author>defne apul</author>
  </authors>
  <commentList>
    <comment ref="U10" authorId="0" shapeId="0">
      <text>
        <r>
          <rPr>
            <b/>
            <sz val="9"/>
            <color indexed="81"/>
            <rFont val="Arial"/>
            <family val="2"/>
          </rPr>
          <t>defne apul:</t>
        </r>
        <r>
          <rPr>
            <sz val="9"/>
            <color indexed="81"/>
            <rFont val="Arial"/>
            <family val="2"/>
          </rPr>
          <t xml:space="preserve">
this value was 10,000in jay's version</t>
        </r>
      </text>
    </comment>
    <comment ref="N11" authorId="0" shapeId="0">
      <text>
        <r>
          <rPr>
            <b/>
            <sz val="9"/>
            <color indexed="81"/>
            <rFont val="Arial"/>
            <family val="2"/>
          </rPr>
          <t>defne apul:</t>
        </r>
        <r>
          <rPr>
            <sz val="9"/>
            <color indexed="81"/>
            <rFont val="Arial"/>
            <family val="2"/>
          </rPr>
          <t xml:space="preserve">
this cell was labeled as percentage of energy lost not fraction of energy lost</t>
        </r>
      </text>
    </comment>
    <comment ref="U11" authorId="0" shapeId="0">
      <text>
        <r>
          <rPr>
            <b/>
            <sz val="9"/>
            <color indexed="81"/>
            <rFont val="Arial"/>
            <family val="2"/>
          </rPr>
          <t>defne apul:</t>
        </r>
        <r>
          <rPr>
            <sz val="9"/>
            <color indexed="81"/>
            <rFont val="Arial"/>
            <family val="2"/>
          </rPr>
          <t xml:space="preserve">
this value was 1 in the version jay sent me
</t>
        </r>
      </text>
    </comment>
    <comment ref="U21" authorId="0" shapeId="0">
      <text>
        <r>
          <rPr>
            <b/>
            <sz val="9"/>
            <color indexed="81"/>
            <rFont val="Arial"/>
            <family val="2"/>
          </rPr>
          <t>defne apul:</t>
        </r>
        <r>
          <rPr>
            <sz val="9"/>
            <color indexed="81"/>
            <rFont val="Arial"/>
            <family val="2"/>
          </rPr>
          <t xml:space="preserve">
power equation calculation in this cell should follow the exact multiplication of terns shown in N3. Previously the 'required head in cell T18 was doing the  alpha and nu calculations. It was probably leading to the same result but for better practice, we should have power calculation be done not in different steps but all in one cell</t>
        </r>
      </text>
    </comment>
    <comment ref="V21" authorId="0" shapeId="0">
      <text>
        <r>
          <rPr>
            <b/>
            <sz val="9"/>
            <color indexed="81"/>
            <rFont val="Arial"/>
            <family val="2"/>
          </rPr>
          <t>defne apul:</t>
        </r>
        <r>
          <rPr>
            <sz val="9"/>
            <color indexed="81"/>
            <rFont val="Arial"/>
            <family val="2"/>
          </rPr>
          <t xml:space="preserve">
this was labeled as watts/year in jay's version</t>
        </r>
      </text>
    </comment>
    <comment ref="U23" authorId="0" shapeId="0">
      <text>
        <r>
          <rPr>
            <b/>
            <sz val="9"/>
            <color indexed="81"/>
            <rFont val="Arial"/>
            <family val="2"/>
          </rPr>
          <t>defne apul:</t>
        </r>
        <r>
          <rPr>
            <sz val="9"/>
            <color indexed="81"/>
            <rFont val="Arial"/>
            <family val="2"/>
          </rPr>
          <t xml:space="preserve">
hannah was dividing by nu at this step. Since we now do all power calculation in cell u21, we don't need to divide here again.</t>
        </r>
      </text>
    </comment>
  </commentList>
</comments>
</file>

<file path=xl/sharedStrings.xml><?xml version="1.0" encoding="utf-8"?>
<sst xmlns="http://schemas.openxmlformats.org/spreadsheetml/2006/main" count="971" uniqueCount="542">
  <si>
    <t>Scenario   5</t>
  </si>
  <si>
    <t>Scenario    1</t>
  </si>
  <si>
    <t xml:space="preserve">Scenario     3 </t>
  </si>
  <si>
    <t>Scenario   1</t>
  </si>
  <si>
    <t>http://www.nielsonconstruction.com/concrete%20plant.html</t>
  </si>
  <si>
    <t>http://www.eia.doe.gov/cneaf/electricity/epm/table5_6_a.html</t>
  </si>
  <si>
    <t>http://sun-mar.com/prod_dry_cent3_acdc.html</t>
  </si>
  <si>
    <t>http://sun-mar.com/prod_dry_dry.html</t>
  </si>
  <si>
    <t>http://www.ci.toledo.oh.us/</t>
  </si>
  <si>
    <t>End Use Data</t>
  </si>
  <si>
    <t>Building Type</t>
  </si>
  <si>
    <t>Persons/day</t>
  </si>
  <si>
    <t>Rainfall available for capture</t>
  </si>
  <si>
    <t>Total Demand</t>
  </si>
  <si>
    <t>Summary</t>
  </si>
  <si>
    <t>Concrete Pad</t>
  </si>
  <si>
    <t>Unit</t>
  </si>
  <si>
    <t>Item</t>
  </si>
  <si>
    <t>gallons/month</t>
  </si>
  <si>
    <t>gallons/flush</t>
  </si>
  <si>
    <t>flushes/person/day</t>
  </si>
  <si>
    <t>Toilet Data</t>
  </si>
  <si>
    <t>Outdoor Use</t>
  </si>
  <si>
    <t>Indoor Use</t>
  </si>
  <si>
    <t>gallon</t>
  </si>
  <si>
    <t>Volume required to irrigate</t>
  </si>
  <si>
    <t>Feet</t>
  </si>
  <si>
    <t>Length</t>
  </si>
  <si>
    <t>Width</t>
  </si>
  <si>
    <t>Height</t>
  </si>
  <si>
    <t>Rainwater used to flush toilets</t>
  </si>
  <si>
    <t>Rainwater used to Irrigate</t>
  </si>
  <si>
    <t>Rainwater used to flush toilets and irrigate</t>
  </si>
  <si>
    <t>Number of toilets per floor</t>
  </si>
  <si>
    <t>Stories</t>
  </si>
  <si>
    <t>Length of pipe required</t>
  </si>
  <si>
    <t>LF</t>
  </si>
  <si>
    <t>P = (Q*γ* (he+hp) (1+α))/η</t>
  </si>
  <si>
    <t>Variables Considered</t>
  </si>
  <si>
    <t>Description</t>
  </si>
  <si>
    <t>Symbol</t>
  </si>
  <si>
    <t>P</t>
  </si>
  <si>
    <t>η</t>
  </si>
  <si>
    <t>Q</t>
  </si>
  <si>
    <t>γ</t>
  </si>
  <si>
    <t>α</t>
  </si>
  <si>
    <t>he</t>
  </si>
  <si>
    <t>hp</t>
  </si>
  <si>
    <t>Source</t>
  </si>
  <si>
    <t>W</t>
  </si>
  <si>
    <t xml:space="preserve"> -</t>
  </si>
  <si>
    <t>m3/s</t>
  </si>
  <si>
    <t>N/m3</t>
  </si>
  <si>
    <t xml:space="preserve">m </t>
  </si>
  <si>
    <t>m</t>
  </si>
  <si>
    <t>Operation Cost considering discount rate (NPV)</t>
  </si>
  <si>
    <t>i=discount rate assumed (%),</t>
  </si>
  <si>
    <t>http://www.watertanks.com/category/79/group/4/</t>
  </si>
  <si>
    <t>Pressure provided by city</t>
  </si>
  <si>
    <t>Pipes</t>
  </si>
  <si>
    <t>Quantity</t>
  </si>
  <si>
    <t>Cost/unit</t>
  </si>
  <si>
    <t>Total Cost</t>
  </si>
  <si>
    <t>Possible Scenarios</t>
  </si>
  <si>
    <t xml:space="preserve">Concrete Pad size </t>
  </si>
  <si>
    <t xml:space="preserve">Length </t>
  </si>
  <si>
    <t>Thickness</t>
  </si>
  <si>
    <t>Central composting units</t>
  </si>
  <si>
    <t>Toilet fixtures</t>
  </si>
  <si>
    <t>Construction</t>
  </si>
  <si>
    <t>Operation</t>
  </si>
  <si>
    <t>Wastewater treatment</t>
  </si>
  <si>
    <t>Energy use by pump</t>
  </si>
  <si>
    <t>Power generation and supply (Heat)</t>
  </si>
  <si>
    <t>Power generation and supply (Fan)</t>
  </si>
  <si>
    <t>cy</t>
  </si>
  <si>
    <t>in</t>
  </si>
  <si>
    <t>CY of concrete req'd</t>
  </si>
  <si>
    <t>Average Rainfall (in)</t>
  </si>
  <si>
    <t>Baseline</t>
  </si>
  <si>
    <t>RW toilet flushing</t>
  </si>
  <si>
    <t>RW irrigating</t>
  </si>
  <si>
    <t>RW both</t>
  </si>
  <si>
    <t>Scenario</t>
  </si>
  <si>
    <t>Energy Tradeoff Data (kWh)</t>
  </si>
  <si>
    <t>Energy from implementation</t>
  </si>
  <si>
    <t>Energy from operation</t>
  </si>
  <si>
    <t>CO2 from implementation</t>
  </si>
  <si>
    <t>CO2 from operation</t>
  </si>
  <si>
    <t>Storage tank</t>
  </si>
  <si>
    <t>pumps</t>
  </si>
  <si>
    <t>Floating tank filter</t>
  </si>
  <si>
    <t>Potable water</t>
  </si>
  <si>
    <t>ea</t>
  </si>
  <si>
    <t>gal</t>
  </si>
  <si>
    <t>kwh</t>
  </si>
  <si>
    <t>Potable water savings</t>
  </si>
  <si>
    <t>Cistern Specifications</t>
  </si>
  <si>
    <t>Volume (gallons)</t>
  </si>
  <si>
    <t>Rainwater used to flush toilets, potable water to irrigate</t>
  </si>
  <si>
    <t>Potable water used to flush toilets, rainwater used to Irrigate</t>
  </si>
  <si>
    <t>Composting toilets used, potable water used to irrigate</t>
  </si>
  <si>
    <t>Composting toilets used, rainwater water used to irrigate</t>
  </si>
  <si>
    <t>Composting Toilets, potable water to irrigate</t>
  </si>
  <si>
    <r>
      <t>V</t>
    </r>
    <r>
      <rPr>
        <b/>
        <vertAlign val="subscript"/>
        <sz val="10"/>
        <rFont val="Arial"/>
        <family val="2"/>
      </rPr>
      <t xml:space="preserve">c </t>
    </r>
    <r>
      <rPr>
        <b/>
        <sz val="10"/>
        <rFont val="Arial"/>
        <family val="2"/>
      </rPr>
      <t>= V</t>
    </r>
    <r>
      <rPr>
        <b/>
        <vertAlign val="subscript"/>
        <sz val="10"/>
        <rFont val="Arial"/>
        <family val="2"/>
      </rPr>
      <t>Tot</t>
    </r>
    <r>
      <rPr>
        <b/>
        <sz val="10"/>
        <rFont val="Arial"/>
        <family val="2"/>
      </rPr>
      <t xml:space="preserve"> If V</t>
    </r>
    <r>
      <rPr>
        <b/>
        <vertAlign val="subscript"/>
        <sz val="10"/>
        <rFont val="Arial"/>
        <family val="2"/>
      </rPr>
      <t>Tot</t>
    </r>
    <r>
      <rPr>
        <b/>
        <sz val="10"/>
        <rFont val="Arial"/>
        <family val="2"/>
      </rPr>
      <t>&lt; V</t>
    </r>
    <r>
      <rPr>
        <b/>
        <vertAlign val="subscript"/>
        <sz val="10"/>
        <rFont val="Arial"/>
        <family val="2"/>
      </rPr>
      <t>r</t>
    </r>
  </si>
  <si>
    <r>
      <t>V</t>
    </r>
    <r>
      <rPr>
        <b/>
        <vertAlign val="subscript"/>
        <sz val="10"/>
        <rFont val="Arial"/>
        <family val="2"/>
      </rPr>
      <t>c</t>
    </r>
    <r>
      <rPr>
        <b/>
        <sz val="10"/>
        <rFont val="Arial"/>
        <family val="2"/>
      </rPr>
      <t xml:space="preserve"> = V</t>
    </r>
    <r>
      <rPr>
        <b/>
        <vertAlign val="subscript"/>
        <sz val="10"/>
        <rFont val="Arial"/>
        <family val="2"/>
      </rPr>
      <t>r</t>
    </r>
    <r>
      <rPr>
        <b/>
        <sz val="10"/>
        <rFont val="Arial"/>
        <family val="2"/>
      </rPr>
      <t xml:space="preserve"> If V</t>
    </r>
    <r>
      <rPr>
        <b/>
        <vertAlign val="subscript"/>
        <sz val="10"/>
        <rFont val="Arial"/>
        <family val="2"/>
      </rPr>
      <t>r</t>
    </r>
    <r>
      <rPr>
        <b/>
        <sz val="10"/>
        <rFont val="Arial"/>
        <family val="2"/>
      </rPr>
      <t>&lt;V</t>
    </r>
    <r>
      <rPr>
        <b/>
        <vertAlign val="subscript"/>
        <sz val="10"/>
        <rFont val="Arial"/>
        <family val="2"/>
      </rPr>
      <t>Tot</t>
    </r>
  </si>
  <si>
    <t>Composting and potable water to irrigate</t>
  </si>
  <si>
    <t>Composting and rainwater to irrigate</t>
  </si>
  <si>
    <t>Composting, PW irrigating</t>
  </si>
  <si>
    <t>Composting, RW irrigating</t>
  </si>
  <si>
    <t xml:space="preserve">Composting, PW irrigating </t>
  </si>
  <si>
    <t>Comp, PW irr</t>
  </si>
  <si>
    <t>Comp, RW irr</t>
  </si>
  <si>
    <t>Comp, pw irr</t>
  </si>
  <si>
    <t>Comp, rw irr</t>
  </si>
  <si>
    <t>Loan Calculator - Scenario 5</t>
  </si>
  <si>
    <t>Scenario 5</t>
  </si>
  <si>
    <t>Eqn. 6.2</t>
  </si>
  <si>
    <t xml:space="preserve">Scenario 5 </t>
  </si>
  <si>
    <t>Scenario     2</t>
  </si>
  <si>
    <t>Scenario   4</t>
  </si>
  <si>
    <t>January</t>
  </si>
  <si>
    <t>February</t>
  </si>
  <si>
    <t>March</t>
  </si>
  <si>
    <t>April</t>
  </si>
  <si>
    <t>May</t>
  </si>
  <si>
    <t>June</t>
  </si>
  <si>
    <t>July</t>
  </si>
  <si>
    <t>August</t>
  </si>
  <si>
    <t>September</t>
  </si>
  <si>
    <t>October</t>
  </si>
  <si>
    <t>November</t>
  </si>
  <si>
    <t>December</t>
  </si>
  <si>
    <t>http://countrystudies.us/united-states/weather/</t>
  </si>
  <si>
    <t xml:space="preserve"> </t>
  </si>
  <si>
    <t>Roof Area</t>
  </si>
  <si>
    <t>Square Feet</t>
  </si>
  <si>
    <t>Irrigation Area</t>
  </si>
  <si>
    <t>Annual Interest Rate</t>
  </si>
  <si>
    <t>Total Interest</t>
  </si>
  <si>
    <t>Scenario 1</t>
  </si>
  <si>
    <t>Scenario 2</t>
  </si>
  <si>
    <t>Scenario 3</t>
  </si>
  <si>
    <t>Scenario 4</t>
  </si>
  <si>
    <t>Rainfall Collected</t>
  </si>
  <si>
    <t>End-of-month storage</t>
  </si>
  <si>
    <t>Rainwater Used to Irrigate</t>
  </si>
  <si>
    <t>Rainwater Used to Flush Toilets and Irrigate</t>
  </si>
  <si>
    <t xml:space="preserve">Rainwater used to Flush toilets </t>
  </si>
  <si>
    <t>Height (ft)</t>
  </si>
  <si>
    <t>Diameter (ft)</t>
  </si>
  <si>
    <t>Toilet Flushing only</t>
  </si>
  <si>
    <t>Irrigating only</t>
  </si>
  <si>
    <t>Toilet Flushing and Irrigating</t>
  </si>
  <si>
    <t>EIOLCA.net Sector 32711 Plastic plumbing fixtures and all other plastic products</t>
  </si>
  <si>
    <t>EIOLCA.net Sector 32619 Plastic plumbing fixtures and all other plastic products</t>
  </si>
  <si>
    <t>Year</t>
  </si>
  <si>
    <t>Filter to be replaced every 5 years</t>
  </si>
  <si>
    <t>For all rw scenarios</t>
  </si>
  <si>
    <t>Total Energy</t>
  </si>
  <si>
    <t>Total Co2</t>
  </si>
  <si>
    <t>Total cost</t>
  </si>
  <si>
    <t xml:space="preserve">Discount Rate </t>
  </si>
  <si>
    <t>Discount Rate Value</t>
  </si>
  <si>
    <t>(1+%/100)</t>
  </si>
  <si>
    <t>Base</t>
  </si>
  <si>
    <t>RW T</t>
  </si>
  <si>
    <t>RW I</t>
  </si>
  <si>
    <t>RW T&amp;I</t>
  </si>
  <si>
    <t>gpf</t>
  </si>
  <si>
    <t>cistern ht</t>
  </si>
  <si>
    <t>cistern diameter</t>
  </si>
  <si>
    <t>cistern quantity</t>
  </si>
  <si>
    <t>Energy delivered to pump</t>
  </si>
  <si>
    <t>Combined mechanical and hydraulic efficiency of the pump</t>
  </si>
  <si>
    <t>Flow rate</t>
  </si>
  <si>
    <t>Specific weight of water</t>
  </si>
  <si>
    <t>Elevation head provided by pump</t>
  </si>
  <si>
    <t xml:space="preserve">Pressure head provided by pump </t>
  </si>
  <si>
    <t>Cengel and Cimbala, 2005</t>
  </si>
  <si>
    <t>calculation below</t>
  </si>
  <si>
    <t>cheng 2002</t>
  </si>
  <si>
    <t xml:space="preserve">Value </t>
  </si>
  <si>
    <t>=</t>
  </si>
  <si>
    <t>psi</t>
  </si>
  <si>
    <t>Conversion factors</t>
  </si>
  <si>
    <t>ft</t>
  </si>
  <si>
    <t>watt</t>
  </si>
  <si>
    <t>Pump power equation:</t>
  </si>
  <si>
    <t>Demand=</t>
  </si>
  <si>
    <t>m3</t>
  </si>
  <si>
    <t>m3/year</t>
  </si>
  <si>
    <t>year</t>
  </si>
  <si>
    <t>seconds</t>
  </si>
  <si>
    <t>m3/second</t>
  </si>
  <si>
    <t>Power=</t>
  </si>
  <si>
    <t>Energy Req'd=</t>
  </si>
  <si>
    <t>kWh</t>
  </si>
  <si>
    <t>Cost=</t>
  </si>
  <si>
    <t>Calculations</t>
  </si>
  <si>
    <t>dollars</t>
  </si>
  <si>
    <t>kWh/year</t>
  </si>
  <si>
    <t>dollars/year</t>
  </si>
  <si>
    <t>Eqn. 6.1</t>
  </si>
  <si>
    <t>D = diameter of cistern</t>
  </si>
  <si>
    <t>V = volume (gallons)</t>
  </si>
  <si>
    <t>h = height of cistern</t>
  </si>
  <si>
    <t>Variable Discount Rate (%)</t>
  </si>
  <si>
    <t>http://www.usplastic.com/catalog/item.aspx?itemid=23979&amp;clickid=redirect</t>
  </si>
  <si>
    <t>Eqn. 1</t>
  </si>
  <si>
    <t>Eqn. 2</t>
  </si>
  <si>
    <t>Eqn. 3</t>
  </si>
  <si>
    <t xml:space="preserve">Eqn. 4 </t>
  </si>
  <si>
    <t>Eqn. 5</t>
  </si>
  <si>
    <t>Eqn. 6</t>
  </si>
  <si>
    <t>Eqn. 7</t>
  </si>
  <si>
    <t>Eqn. 8</t>
  </si>
  <si>
    <t>Eqn. 9</t>
  </si>
  <si>
    <t>Eqn. 10</t>
  </si>
  <si>
    <t>Where</t>
  </si>
  <si>
    <t>A = Roof area (sf)</t>
  </si>
  <si>
    <t>L = Building length (ft)</t>
  </si>
  <si>
    <t xml:space="preserve">W = Building width (ft) </t>
  </si>
  <si>
    <t># floors = number of floors in building</t>
  </si>
  <si>
    <t>CY= cubic yards of concrete</t>
  </si>
  <si>
    <r>
      <t>Ǿ</t>
    </r>
    <r>
      <rPr>
        <vertAlign val="subscript"/>
        <sz val="10"/>
        <rFont val="Arial"/>
        <family val="2"/>
      </rPr>
      <t>t</t>
    </r>
    <r>
      <rPr>
        <sz val="10"/>
        <rFont val="Arial"/>
        <family val="2"/>
      </rPr>
      <t>=diameter of tank</t>
    </r>
  </si>
  <si>
    <t xml:space="preserve">Where, </t>
  </si>
  <si>
    <t xml:space="preserve">Where </t>
  </si>
  <si>
    <r>
      <t>V</t>
    </r>
    <r>
      <rPr>
        <vertAlign val="subscript"/>
        <sz val="10"/>
        <rFont val="Arial"/>
        <family val="2"/>
      </rPr>
      <t>r</t>
    </r>
    <r>
      <rPr>
        <sz val="10"/>
        <rFont val="Arial"/>
        <family val="2"/>
      </rPr>
      <t xml:space="preserve"> = Volume of rain available for capture (gallons/month)</t>
    </r>
  </si>
  <si>
    <r>
      <t>R</t>
    </r>
    <r>
      <rPr>
        <vertAlign val="subscript"/>
        <sz val="10"/>
        <rFont val="Arial"/>
        <family val="2"/>
      </rPr>
      <t>avg</t>
    </r>
    <r>
      <rPr>
        <sz val="10"/>
        <rFont val="Arial"/>
        <family val="2"/>
      </rPr>
      <t xml:space="preserve"> = average monthly precipitation (in)</t>
    </r>
  </si>
  <si>
    <t xml:space="preserve">0.6233 = gallons of rainfall captured for each sf of roof area for each inch of rainfall </t>
  </si>
  <si>
    <t>0.75 = rainwater catchment system efficiency</t>
  </si>
  <si>
    <t xml:space="preserve">A = roof area (sf) </t>
  </si>
  <si>
    <r>
      <t>V</t>
    </r>
    <r>
      <rPr>
        <vertAlign val="subscript"/>
        <sz val="10"/>
        <rFont val="Arial"/>
        <family val="2"/>
      </rPr>
      <t>t</t>
    </r>
    <r>
      <rPr>
        <sz val="10"/>
        <rFont val="Arial"/>
        <family val="2"/>
      </rPr>
      <t xml:space="preserve"> = Volume of water required to flush toilets (gallons)</t>
    </r>
  </si>
  <si>
    <t>f/p = flushes per person per day (ea)</t>
  </si>
  <si>
    <t>O = building occupancy (persons)</t>
  </si>
  <si>
    <t>Gpf = gallons per flush (gallons)</t>
  </si>
  <si>
    <r>
      <t>V</t>
    </r>
    <r>
      <rPr>
        <vertAlign val="subscript"/>
        <sz val="10"/>
        <rFont val="Arial"/>
        <family val="2"/>
      </rPr>
      <t xml:space="preserve">I </t>
    </r>
    <r>
      <rPr>
        <sz val="10"/>
        <rFont val="Arial"/>
        <family val="2"/>
      </rPr>
      <t>= Volume of water required for irrigating (gallons per month)</t>
    </r>
  </si>
  <si>
    <t>1.5 in = watering depth (in)</t>
  </si>
  <si>
    <r>
      <t>A</t>
    </r>
    <r>
      <rPr>
        <vertAlign val="subscript"/>
        <sz val="10"/>
        <rFont val="Arial"/>
        <family val="2"/>
      </rPr>
      <t xml:space="preserve">I </t>
    </r>
    <r>
      <rPr>
        <sz val="10"/>
        <rFont val="Arial"/>
        <family val="2"/>
      </rPr>
      <t>= Irrigation area (sf)</t>
    </r>
  </si>
  <si>
    <r>
      <t>V</t>
    </r>
    <r>
      <rPr>
        <vertAlign val="subscript"/>
        <sz val="10"/>
        <rFont val="Arial"/>
        <family val="2"/>
      </rPr>
      <t xml:space="preserve">Tot </t>
    </r>
    <r>
      <rPr>
        <sz val="10"/>
        <rFont val="Arial"/>
        <family val="2"/>
      </rPr>
      <t>= Total volume of water required to flush toilets and irrigate (gallons/month)</t>
    </r>
  </si>
  <si>
    <t>Cost</t>
  </si>
  <si>
    <t>Kwh/unit</t>
  </si>
  <si>
    <t>Total kwh</t>
  </si>
  <si>
    <t>MT CO2/unit</t>
  </si>
  <si>
    <t>Total MT CO2e</t>
  </si>
  <si>
    <t>Cost Reference</t>
  </si>
  <si>
    <t>Emissions Reference</t>
  </si>
  <si>
    <t>End Use</t>
  </si>
  <si>
    <t>Flush Toilets</t>
  </si>
  <si>
    <t>Irrigate</t>
  </si>
  <si>
    <t>Both</t>
  </si>
  <si>
    <t>Cost from implementation</t>
  </si>
  <si>
    <t>Cost of operation</t>
  </si>
  <si>
    <t>EIOLCA.net  Sector 332400  Metal tank heavy gauge manufacturing</t>
  </si>
  <si>
    <t>EIOLCA.net  Sector 333911  Pump and pumping equipment manufacturing</t>
  </si>
  <si>
    <t>EIOLCA.net  Sector 333319 Other commercial and service industry machinery</t>
  </si>
  <si>
    <t>EIOLCA.net  Sector 326120 Plastic pipe, fittings and profile shapes</t>
  </si>
  <si>
    <t>EIOLCA.net  Sector 230103 Other non residential structures</t>
  </si>
  <si>
    <t>Pressure Provided by city to building</t>
  </si>
  <si>
    <t>Outdoor Demand</t>
  </si>
  <si>
    <t>Average Rainfall</t>
  </si>
  <si>
    <t>Precipitation Data</t>
  </si>
  <si>
    <t>Month</t>
  </si>
  <si>
    <t>http://www.rainharvest.com/shop/shopdisplayproducts.asp?id=18&amp;cat=In-Tank+Filters</t>
  </si>
  <si>
    <t>http://michaelbluejay.com/electricity/cost.html</t>
  </si>
  <si>
    <t>Toilets to be replaced every 35 years</t>
  </si>
  <si>
    <t>Principal</t>
  </si>
  <si>
    <t>Interest</t>
  </si>
  <si>
    <t>Payment</t>
  </si>
  <si>
    <t>Rainwater used to irrigate</t>
  </si>
  <si>
    <t>Composting toilets used</t>
  </si>
  <si>
    <t>Will a loan be required?</t>
  </si>
  <si>
    <t>yes</t>
  </si>
  <si>
    <t>no</t>
  </si>
  <si>
    <t>Loan Amount</t>
  </si>
  <si>
    <t>NPV = net present value ($),</t>
  </si>
  <si>
    <t>t=cash flow period (years),</t>
  </si>
  <si>
    <t>PP = Payback period (years)</t>
  </si>
  <si>
    <t xml:space="preserve">Annual cash flow = annual savings </t>
  </si>
  <si>
    <t>sum</t>
  </si>
  <si>
    <t>for graphing</t>
  </si>
  <si>
    <t>Payment (per period)</t>
  </si>
  <si>
    <t>Loan Data</t>
  </si>
  <si>
    <t>Loan Period in Years</t>
  </si>
  <si>
    <t>Number of Payments Per Year</t>
  </si>
  <si>
    <t>Start Date</t>
  </si>
  <si>
    <t>Number of Payments</t>
  </si>
  <si>
    <t>Actual Number of Payments</t>
  </si>
  <si>
    <t>Total Interest Paid</t>
  </si>
  <si>
    <t>Total Extra Payments</t>
  </si>
  <si>
    <t>Total Payment</t>
  </si>
  <si>
    <t>Payment No.</t>
  </si>
  <si>
    <t>Payment
Date</t>
  </si>
  <si>
    <t>Extra Payments</t>
  </si>
  <si>
    <t>Balance</t>
  </si>
  <si>
    <t>Loan Calculator - Scenario 1</t>
  </si>
  <si>
    <t>Loan Calculator - Scenario 2</t>
  </si>
  <si>
    <t>Loan Calculator - Scenario 3</t>
  </si>
  <si>
    <t>Loan Calculator - Scenario 4</t>
  </si>
  <si>
    <t>Initial cost</t>
  </si>
  <si>
    <t>Value of money @ end of year</t>
  </si>
  <si>
    <t>If manufacturing costs were invested in a U.S. Treasury bond @ 5% annual return rate</t>
  </si>
  <si>
    <t>discount rate</t>
  </si>
  <si>
    <t>payoff year</t>
  </si>
  <si>
    <t>All values on per month basis</t>
  </si>
  <si>
    <t>Cistern Sze</t>
  </si>
  <si>
    <t>Cistern Size</t>
  </si>
  <si>
    <t>Average/month</t>
  </si>
  <si>
    <t>Pumps to be replaced every 20 years</t>
  </si>
  <si>
    <t>base</t>
  </si>
  <si>
    <t>rw toilets</t>
  </si>
  <si>
    <t>rw irrigation</t>
  </si>
  <si>
    <t>rw both</t>
  </si>
  <si>
    <t>composting</t>
  </si>
  <si>
    <t>roof water sent to ww plant</t>
  </si>
  <si>
    <t>potable water for flushing</t>
  </si>
  <si>
    <t>potable water for irrigating</t>
  </si>
  <si>
    <t>toilet water sent to ww</t>
  </si>
  <si>
    <t>excess roof water sent to ww plant</t>
  </si>
  <si>
    <t>possible amount of potable water needed to flush toilets</t>
  </si>
  <si>
    <t xml:space="preserve">toilet water sent to ww </t>
  </si>
  <si>
    <t>potable water for fluahing</t>
  </si>
  <si>
    <t>possible potable water needed to irrigate</t>
  </si>
  <si>
    <t>Value</t>
  </si>
  <si>
    <t>possible potable water needed to flush toilets and irrigate</t>
  </si>
  <si>
    <t>Volume required to flush toilets/urinals</t>
  </si>
  <si>
    <t>EIOLCA.net Sector 221100 Power generation and supply</t>
  </si>
  <si>
    <t>lf</t>
  </si>
  <si>
    <t>If operation savings were invested in a U.S Treasury bond @ 5% annual return rate</t>
  </si>
  <si>
    <t>Annual operational Savings</t>
  </si>
  <si>
    <t>Value @ EOY if invested</t>
  </si>
  <si>
    <t>Cost Benefit Analysis - Comparing Loan, Investments, and standard</t>
  </si>
  <si>
    <t>Loan</t>
  </si>
  <si>
    <t>Loan = taking a loan to cover manufacturing costs</t>
  </si>
  <si>
    <t>Invest Manufacturing costs = Invest the manufacturing cost instead of implementing system "do nothing approach"</t>
  </si>
  <si>
    <t>Invest operational savings = Invest the operational savings in order to decrease payback time</t>
  </si>
  <si>
    <t xml:space="preserve">Standard = Implement system with own money (ie; no loan required).  Also no investments considered.  </t>
  </si>
  <si>
    <t xml:space="preserve">Scenario 3 </t>
  </si>
  <si>
    <t>Invest Manufacturing Cost</t>
  </si>
  <si>
    <t xml:space="preserve"> - = outflow</t>
  </si>
  <si>
    <t xml:space="preserve"> + = savings</t>
  </si>
  <si>
    <t>Operational savings</t>
  </si>
  <si>
    <t>Invest Operational Savings - With Loan</t>
  </si>
  <si>
    <t>Invest Operational Savings - No Loan</t>
  </si>
  <si>
    <t>Standard - No loan, no investments</t>
  </si>
  <si>
    <t>Sahely</t>
  </si>
  <si>
    <t>EIOLCA.net sector 221300 Water Sewage and other systems</t>
  </si>
  <si>
    <t>eiolca kwh</t>
  </si>
  <si>
    <t>sahely water kwh</t>
  </si>
  <si>
    <t>eiolca co2</t>
  </si>
  <si>
    <t>sahely water co2</t>
  </si>
  <si>
    <t>sahely ww co2</t>
  </si>
  <si>
    <t>sahely ww kwh</t>
  </si>
  <si>
    <t>Eqn. 11</t>
  </si>
  <si>
    <t>Eqn. 12</t>
  </si>
  <si>
    <t>Eqn. 13</t>
  </si>
  <si>
    <t>Eqn. 14</t>
  </si>
  <si>
    <t>LP= length of piping required (ft)</t>
  </si>
  <si>
    <t>Ht = height of building</t>
  </si>
  <si>
    <t>T/f = number of toilets per floor</t>
  </si>
  <si>
    <r>
      <t>V</t>
    </r>
    <r>
      <rPr>
        <vertAlign val="subscript"/>
        <sz val="10"/>
        <rFont val="Arial"/>
        <family val="2"/>
      </rPr>
      <t>T</t>
    </r>
    <r>
      <rPr>
        <sz val="10"/>
        <rFont val="Arial"/>
        <family val="2"/>
      </rPr>
      <t xml:space="preserve"> = Volume of water required to flush toilets (gallons/month)</t>
    </r>
  </si>
  <si>
    <r>
      <t>V</t>
    </r>
    <r>
      <rPr>
        <vertAlign val="subscript"/>
        <sz val="10"/>
        <rFont val="Arial"/>
        <family val="2"/>
      </rPr>
      <t xml:space="preserve">I </t>
    </r>
    <r>
      <rPr>
        <sz val="10"/>
        <rFont val="Arial"/>
        <family val="2"/>
      </rPr>
      <t>= Volume of water required to irrigate (gallons/month)</t>
    </r>
  </si>
  <si>
    <t>C = cost of cister (U.S. Dollars, $)</t>
  </si>
  <si>
    <r>
      <t>V</t>
    </r>
    <r>
      <rPr>
        <vertAlign val="subscript"/>
        <sz val="10"/>
        <rFont val="Arial"/>
        <family val="2"/>
      </rPr>
      <t>c</t>
    </r>
    <r>
      <rPr>
        <sz val="10"/>
        <rFont val="Arial"/>
        <family val="2"/>
      </rPr>
      <t xml:space="preserve"> = Volume of cistern (gallons)</t>
    </r>
  </si>
  <si>
    <t>P = Energy delivered to pump (W)</t>
  </si>
  <si>
    <r>
      <t>Q = Flow rate (m</t>
    </r>
    <r>
      <rPr>
        <vertAlign val="superscript"/>
        <sz val="10"/>
        <rFont val="Arial"/>
        <family val="2"/>
      </rPr>
      <t>3</t>
    </r>
    <r>
      <rPr>
        <sz val="10"/>
        <rFont val="Arial"/>
        <family val="2"/>
      </rPr>
      <t>/s)</t>
    </r>
  </si>
  <si>
    <r>
      <t>γ = Specific weight of water (N/m</t>
    </r>
    <r>
      <rPr>
        <vertAlign val="superscript"/>
        <sz val="10"/>
        <rFont val="Arial"/>
        <family val="2"/>
      </rPr>
      <t>3</t>
    </r>
    <r>
      <rPr>
        <sz val="10"/>
        <rFont val="Arial"/>
        <family val="2"/>
      </rPr>
      <t>)</t>
    </r>
  </si>
  <si>
    <t>he = Elevation head provided by pump (m)</t>
  </si>
  <si>
    <t>hp = Pressure head provided by pump (m)</t>
  </si>
  <si>
    <t>α = Percentage of energy lost to friction (%)</t>
  </si>
  <si>
    <t>η = Combined mechanical and hydraulic efficiency of the pump</t>
  </si>
  <si>
    <t>H = building height (ft)</t>
  </si>
  <si>
    <r>
      <t>P</t>
    </r>
    <r>
      <rPr>
        <vertAlign val="subscript"/>
        <sz val="10"/>
        <rFont val="Arial"/>
        <family val="2"/>
      </rPr>
      <t xml:space="preserve">c </t>
    </r>
    <r>
      <rPr>
        <sz val="10"/>
        <rFont val="Arial"/>
        <family val="2"/>
      </rPr>
      <t>= pressure provided by city to building (psi)</t>
    </r>
  </si>
  <si>
    <t>http://www.epa.gov/safewater/wot/pdfs/book_waterontap_full.pdf</t>
  </si>
  <si>
    <t>http://www.rainwaterstoragetank.com.au/pumps</t>
  </si>
  <si>
    <t>Educational</t>
  </si>
  <si>
    <t>Office</t>
  </si>
  <si>
    <t>Home</t>
  </si>
  <si>
    <t>Standard Toilets</t>
  </si>
  <si>
    <t>Low Flush</t>
  </si>
  <si>
    <t>Dormitory</t>
  </si>
  <si>
    <t>Expected Collection Data</t>
  </si>
  <si>
    <t>Anticipated Total Cost of Implementation</t>
  </si>
  <si>
    <t>Expected City Pressure at Building</t>
  </si>
  <si>
    <t>Available Budget ($)</t>
  </si>
  <si>
    <t>Expected 
Occupancy</t>
  </si>
  <si>
    <t>Total Toilets</t>
  </si>
  <si>
    <t>Proposed Building Characteristics</t>
  </si>
  <si>
    <t>ATTENTION: AT THIS POINT EEAST IS ONLY ABLE TO CALCULATE THE APPROXIMATE</t>
  </si>
  <si>
    <t>Scenario1</t>
  </si>
  <si>
    <t>WE Credit 1.1</t>
  </si>
  <si>
    <t>WE Credit 1.2</t>
  </si>
  <si>
    <t>WE Credit 3.1</t>
  </si>
  <si>
    <t>WE Credit 3.2</t>
  </si>
  <si>
    <t>Water Efficiency (WE) Credit 1.1 - Water Efficient Landscaping: Reduce by 50%</t>
  </si>
  <si>
    <t>Water Efficiency (WE) Credit 3.1 - Water Use Reduction: 20% Reduction</t>
  </si>
  <si>
    <t>Water Efficiency (WE) Credit 1.2 - Water Efficient Landscaping: No Potable Water Use or No Irrigation</t>
  </si>
  <si>
    <t>Water Efficiency (WE) Credit 3.2 - Water Use Reduction: 30% Reduction</t>
  </si>
  <si>
    <t>LEED Credits Description</t>
  </si>
  <si>
    <t>Total Credits</t>
  </si>
  <si>
    <t>LEED 
Accreditation</t>
  </si>
  <si>
    <t>Composting Toilets, rainwater to irrigate</t>
  </si>
  <si>
    <t>Min P/P</t>
  </si>
  <si>
    <t xml:space="preserve">LP = (3ft x No. of Toilets) + (H – H / stories) + </t>
  </si>
  <si>
    <t>RW Toilet flushing</t>
  </si>
  <si>
    <t>RW Irrigation</t>
  </si>
  <si>
    <t>RW Both</t>
  </si>
  <si>
    <t>Composting toilets PW Irrigation</t>
  </si>
  <si>
    <t>Composting toilets RW Irrigation</t>
  </si>
  <si>
    <t>Plot of Greenhouse gas emissions, energy and cost</t>
  </si>
  <si>
    <t>NPV</t>
  </si>
  <si>
    <t>Plot of NPV for different scenarios (Scenario cost -BAU)</t>
  </si>
  <si>
    <t>Fraction of energy lost to friction</t>
  </si>
  <si>
    <t>Current Pressure (hp)=</t>
  </si>
  <si>
    <t>Req'd Head (he+hp)=</t>
  </si>
  <si>
    <t>Watts</t>
  </si>
  <si>
    <t xml:space="preserve">Cost Tradeoff Data </t>
  </si>
  <si>
    <t xml:space="preserve">CO2 Tradeoff Data </t>
  </si>
  <si>
    <t>LEED WATER EFFICIENCY CREDITS FOR LEED-NC 2009</t>
  </si>
  <si>
    <r>
      <t xml:space="preserve"> </t>
    </r>
    <r>
      <rPr>
        <b/>
        <sz val="10"/>
        <color indexed="8"/>
        <rFont val="Times New Roman"/>
        <family val="1"/>
      </rPr>
      <t xml:space="preserve">CAPAC. </t>
    </r>
    <r>
      <rPr>
        <sz val="10"/>
        <rFont val="Times New Roman"/>
        <family val="1"/>
      </rPr>
      <t xml:space="preserve"> </t>
    </r>
  </si>
  <si>
    <r>
      <t xml:space="preserve"> </t>
    </r>
    <r>
      <rPr>
        <b/>
        <sz val="10"/>
        <color indexed="8"/>
        <rFont val="Times New Roman"/>
        <family val="1"/>
      </rPr>
      <t xml:space="preserve">COST </t>
    </r>
    <r>
      <rPr>
        <sz val="10"/>
        <rFont val="Times New Roman"/>
        <family val="1"/>
      </rPr>
      <t xml:space="preserve"> </t>
    </r>
  </si>
  <si>
    <r>
      <t xml:space="preserve"> </t>
    </r>
    <r>
      <rPr>
        <b/>
        <sz val="10"/>
        <color indexed="8"/>
        <rFont val="Times New Roman"/>
        <family val="1"/>
      </rPr>
      <t xml:space="preserve">(gallons) </t>
    </r>
    <r>
      <rPr>
        <sz val="10"/>
        <rFont val="Times New Roman"/>
        <family val="1"/>
      </rPr>
      <t xml:space="preserve"> </t>
    </r>
  </si>
  <si>
    <r>
      <t xml:space="preserve"> </t>
    </r>
    <r>
      <rPr>
        <sz val="10"/>
        <color indexed="8"/>
        <rFont val="Times New Roman"/>
        <family val="1"/>
      </rPr>
      <t xml:space="preserve">3,000,000 </t>
    </r>
    <r>
      <rPr>
        <sz val="10"/>
        <rFont val="Times New Roman"/>
        <family val="1"/>
      </rPr>
      <t xml:space="preserve"> </t>
    </r>
  </si>
  <si>
    <t>$</t>
  </si>
  <si>
    <t>Concrete Water Tanks</t>
  </si>
  <si>
    <t>Galvanized Steel tanks</t>
  </si>
  <si>
    <t>Plastic water tanks</t>
  </si>
  <si>
    <t>Wooden Water tanks</t>
  </si>
  <si>
    <t>flat cover</t>
  </si>
  <si>
    <t xml:space="preserve"> cover</t>
  </si>
  <si>
    <t>chronical</t>
  </si>
  <si>
    <t>chime</t>
  </si>
  <si>
    <t>joists</t>
  </si>
  <si>
    <t>wood</t>
  </si>
  <si>
    <t>ladder</t>
  </si>
  <si>
    <t>steel</t>
  </si>
  <si>
    <r>
      <t xml:space="preserve"> T. </t>
    </r>
    <r>
      <rPr>
        <b/>
        <sz val="10"/>
        <color indexed="8"/>
        <rFont val="Times New Roman"/>
        <family val="1"/>
      </rPr>
      <t xml:space="preserve">COST </t>
    </r>
    <r>
      <rPr>
        <sz val="10"/>
        <rFont val="Times New Roman"/>
        <family val="1"/>
      </rPr>
      <t xml:space="preserve"> </t>
    </r>
  </si>
  <si>
    <t xml:space="preserve">Welded Steel </t>
  </si>
  <si>
    <t xml:space="preserve">Ref: </t>
  </si>
  <si>
    <t>Comparison of Tank Materials</t>
  </si>
  <si>
    <t>y = 0.5033x</t>
  </si>
  <si>
    <t>Equation to determine the cost of galvanized steel water tank is:</t>
  </si>
  <si>
    <t>Where,</t>
  </si>
  <si>
    <t>y is the cost in gallons</t>
  </si>
  <si>
    <t>x is the gallons of water / capacity</t>
  </si>
  <si>
    <t>GF1_rK0qDwEACADDAAwjACYAOABXAGAAYQBtAHkAoQApAL0ALQD//wAAAAABAQEAAQQAAAAAATAAAAABGWVuZXJneSBwYXliYWNrIHNjZW5hcmlvIDEBAAEBBQABAAEDAQEA/wEBAQEBAAEBAQACAAEBAQEBAAEBAQACAAF9AAIgABllbmVyZ3kgcGF5YmFjayBzY2VuYXJpbyAxAAAvAQIAAgCpALMAAQECAZqZmZmZmak/AABmZmZmZmbuPwAABQABAQEA</t>
  </si>
  <si>
    <t>&gt;75%</t>
  </si>
  <si>
    <t>&lt;25%</t>
  </si>
  <si>
    <t>&gt;90%</t>
  </si>
  <si>
    <t>0578a473cf601cc1139c2810786f1258_x000C_
ÐÏ_x0011_à¡±_x001A_á_x000C__x000C__x000C__x000C__x000C__x000C__x000C__x000C__x000C__x000C__x000C__x000C__x000C__x000C__x000C__x000C_&gt;_x000C__x0003__x000C_þÿ	_x000C__x0006__x000C__x000C__x000C__x000C__x000C__x000C__x000C__x000C__x000C__x000C__x000C__x0018__x000C__x000C__x000C__x0001__x000C__x000C__x000C__x000C__x000C__x000C__x000C__x000C__x0010__x000C__x000C__x0002__x000C__x000C__x000C__x0001__x000C__x000C__x000C_þÿÿÿ_x000C__x000C__x000C__x000C__x000C__x000C__x000C__x000C__x0004__x000C__x000C__x000C__x0003__x000C__x000C__x000C_&gt;_x0001__x000C__x000C_Û_x0001__x000C__x000C_y_x0002__x000C__x000C_z_x0002__x000C__x000C__x0017__x0003__x000C__x000C_´_x0003__x000C__x000C_Q_x0004__x000C__x000C_ï_x0004__x000C__x000C_ð_x0004__x000C__x000C__x0005__x000C__x000C_*_x0006__x000C__x000C_Ç_x0006__x000C__x000C_e_x0007__x000C__x000C_f_x0007__x000C__x000C__x0003__x0008__x000C__x000C_ _x0008__x000C__x000C_=	_x000C__x000C_Û	_x000C__x000C_x
_x000C__x000C_y
_x000C__x000C__x0016__x000B__x000C__x000C_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ýÿÿÿþÿÿÿþÿÿÿýÿÿÿýÿÿÿ_x0006__x0001__x0001__x0001__x0007__x0001__x0001__x0001__x0008__x0001__x0001__x0001_	_x0001__x0001__x0001__x0002__x0001__x0001__x0001__x000B__x0001__x0001__x0001__x000C__x0001__x0001__x0001_
_x0001__x0001__x0001__x000E__x0001__x0001__x0001__x000F__x0001__x0001__x0001__x0010__x0001__x0001__x0001__x0011__x0001__x0001__x0001__x0012__x0001__x0001__x0001__x0013__x0001__x0001__x0001__x0014__x0001__x0001__x0001__x0015__x0001__x0001__x0001__x0016__x0001__x0001__x0001__x0017__x0001__x0001__x0001__x0018__x0001__x0001__x0001__x0019__x0001__x0001__x0001__x001A__x0001__x0001__x0001__x001B__x0001__x0001__x0001__x001C__x0001__x0001__x0001__x001D__x0001__x0001__x0001__x001E__x0001__x0001__x0001__x001F__x0001__x0001__x0001_ _x0001__x0001__x0001_!_x0001__x0001__x0001_"_x0001__x0001__x0001_#_x0001__x0001__x0001_$_x0001__x0001__x0001_%_x0001__x0001__x0001_&amp;_x0001__x0001__x0001_'_x0001__x0001__x0001_(_x0001__x0001__x0001_)_x0001__x0001__x0001_*_x0001__x0001__x0001_+_x0001__x0001__x0001_,_x0001__x0001__x0001_-_x0001__x0001__x0001_._x0001__x0001__x0001_/_x0001__x0001__x0001_0_x0001__x0001__x0001_1_x0001__x0001__x0001_2_x0001__x0001__x0001_3_x0001__x0001__x0001_4_x0001__x0001__x0001_5_x0001__x0001__x0001_6_x0001__x0001__x0001_7_x0001__x0001__x0001_8_x0001__x0001__x0001_9_x0001__x0001__x0001_:_x0001__x0001__x0001_;_x0001__x0001__x0001_&lt;_x0001__x0001__x0001_=_x0001__x0001__x0001__x0001__x0002_&gt;_x0001__x0001__x0001_?_x0001__x0001__x0001_@_x0001__x0001__x0001_A_x0001__x0001__x0001_B_x0001__x0001__x0001_C_x0001__x0001__x0001_D_x0001__x0001__x0001_E_x0001__x0001__x0001_F_x0001__x0001__x0001_G_x0001__x0001__x0001_H_x0001__x0001__x0001_I_x0001__x0001__x0001_J_x0001__x0001__x0001_K_x0001__x0001__x0001_L_x0001__x0001__x0001_M_x0001__x0001__x0001_N_x0001__x0001__x0001_O_x0001__x0001__x0001_P_x0001__x0001__x0001_Q_x0001__x0001__x0001_R_x0001__x0001__x0001_S_x0001__x0001__x0001_T_x0001__x0001__x0001_U_x0001__x0001__x0001_V_x0001__x0001__x0001_W_x0001__x0001__x0001_X_x0001__x0001__x0001_Y_x0001__x0001__x0001_Z_x0001__x0001__x0001_[_x0001__x0001__x0001_\_x0001__x0001__x0001_]_x0001__x0001__x0001_^_x0001__x0001__x0001___x0001__x0001__x0001_`_x0001__x0001__x0001_a_x0001__x0001__x0001_b_x0001__x0001__x0001_c_x0001__x0001__x0001_d_x0001__x0001__x0001_e_x0001__x0001__x0001_f_x0001__x0001__x0001_g_x0001__x0001__x0001_h_x0001__x0001__x0001_i_x0001__x0001__x0001_j_x0001__x0001__x0001_k_x0001__x0001__x0001_l_x0001__x0001__x0001_m_x0001__x0001__x0001_n_x0001__x0001__x0001_o_x0001__x0001__x0001_p_x0001__x0001__x0001_q_x0001__x0001__x0001_r_x0001__x0001__x0001_s_x0001__x0001__x0001_t_x0001__x0001__x0001_u_x0001__x0001__x0001_v_x0001__x0001__x0001_w_x0001__x0001__x0001_x_x0001__x0001__x0001_y_x0001__x0001__x0001_z_x0001__x0001__x0001_{_x0001__x0001__x0001_|_x0001__x0001__x0001__x0003__x0004_}_x0003__x0003__x0003_~_x0003__x0003__x0003__x0003__x0003__x0003__x0003__x0003__x0003_R_x0003_o_x0003_o_x0003_t_x0003_ _x0003_E_x0003_n_x0003_t_x0003_r_x0003_y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0016__x0003__x0005__x0003_ÿÿÿÿÿÿÿÿ_x0001__x0003__x0003__x0003__x0003__x0003__x0003__x0003__x0003__x0003__x0003__x0003__x0003__x0003__x0003__x0003__x0003__x0003__x0003__x0003__x0003__x0003__x0003__x0003__x0003__x0003__x0003__x0003__x0003__x0003__x0003__x0003_`z¹M_x0011_Î_x0001_þÿÿÿ_x0003__x0003__x0003__x0003__x0003__x0003__x0003__x0003_R_x0003_S_x0003_K_x0003_L_x0003_I_x0003_B_x0003_ _x0003_D_x0003_a_x0003_t_x0003_a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0018__x0003__x0002__x0001_ÿÿÿÿÿÿÿÿÿÿÿÿ_x0003__x0003__x0003__x0003__x0003__x0003__x0003__x0003__x0003__x0003__x0003__x0003__x0003__x0003__x0003__x0003__x0003__x0003__x0003__x0003__x0003__x0003__x0003__x0003__x0003__x0003__x0003__x0003__x0001__x0002__x0001__x0001__x0001__x0001__x0001__x0001__x0001__x0001__x0005__x0001__x0001__x0001_}?_x0017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ÿÿÿÿÿÿÿÿÿÿÿÿ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ÿÿÿÿÿÿÿÿÿÿÿÿ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89ÿÿÿÿÿÿÿÿÿÿÿÿÿÿÿÿÿÿÿÿÿÿÿÿÿÿÿÿÿÿÿÿ_x0001__x0001_88_x0002__x0001_88_x0003__x0001_88_x0004__x0001_88_x0005__x0001_88_x0006__x0001_88_x0007__x0001_88_x0008__x0001_88	_x0001_889_x0001_88_x000B__x0001_88_x000C__x0001_88
_x0001_88_x000E__x0001_88_x000F__x0001_88_x0010__x0001_88_x0011__x0001_88_x0012__x0001_88_x0013__x0001_88_x0014__x0001_88_x0015__x0001_88_x0016__x0001_88_x0017__x0001_88_x0018__x0001_88_x0019__x0001_88_x001A__x0001_88_x001B__x0001_88_x001C__x0001_88_x001D__x0001_88_x001E__x0001_88_x001F__x0001_88 _x0001_88!_x0001_88"_x0001_88#_x0001_88$_x0001_88%_x0001_88&amp;_x0001_88'_x0001_88(_x0001_88)_x0001_88*_x0001_88+_x0001_88,_x0001_88-_x0001_88._x0001_88/_x0001_880_x0001_881_x0001_882_x0001_883_x0001_884_x0001_885_x0001_886_x0001_887_x0001_88_x0002__x0003_8_x0001__x0002__x0002_9_x0001__x0002__x0002_:_x0001__x0002__x0002_;_x0001__x0002__x0002_&lt;_x0001__x0002__x0002_=_x0001__x0002__x0002_?_x0001__x0002__x0002_ýÿÿÿ@_x0001__x0002__x0002_A_x0001__x0002__x0002_B_x0001__x0002__x0002_C_x0001__x0002__x0002_D_x0001__x0002__x0002_E_x0001__x0002__x0002_F_x0001__x0002__x0002_G_x0001__x0002__x0002_H_x0001__x0002__x0002_I_x0001__x0002__x0002_J_x0001__x0002__x0002_K_x0001__x0002__x0002_L_x0001__x0002__x0002_M_x0001__x0002__x0002_N_x0001__x0002__x0002_O_x0001__x0002__x0002_P_x0001__x0002__x0002_Q_x0001__x0002__x0002_R_x0001__x0002__x0002_S_x0001__x0002__x0002_T_x0001__x0002__x0002_U_x0001__x0002__x0002_V_x0001__x0002__x0002_W_x0001__x0002__x0002_X_x0001__x0002__x0002_Y_x0001__x0002__x0002_Z_x0001__x0002__x0002_[_x0001__x0002__x0002_\_x0001__x0002__x0002_]_x0001__x0002__x0002_^_x0001__x0002__x0002___x0001__x0002__x0002_`_x0001__x0002__x0002_a_x0001__x0002__x0002_b_x0001__x0002__x0002_c_x0001__x0002__x0002_d_x0001__x0002__x0002_e_x0001__x0002__x0002_f_x0001__x0002__x0002_g_x0001__x0002__x0002_h_x0001__x0002__x0002_i_x0001__x0002__x0002_j_x0001__x0002__x0002_k_x0001__x0002__x0002_l_x0001__x0002__x0002_m_x0001__x0002__x0002_n_x0001__x0002__x0002_o_x0001__x0002__x0002_p_x0001__x0002__x0002_q_x0001__x0002__x0002_r_x0001__x0002__x0002_s_x0001__x0002__x0002_t_x0001__x0002__x0002_u_x0001__x0002__x0002_v_x0001__x0002__x0002__x0002__x0003_w_x0001__x0002__x0002_x_x0001__x0002__x0002_y_x0001__x0002__x0002_z_x0001__x0002__x0002_{_x0001__x0002__x0002_|_x0001__x0002__x0002_}_x0001__x0002__x0002_~_x0001__x0002__x0002__x0001__x0002__x0002__x0001__x0002__x0002__x0002__x0002__x0002__x0002__x0002__x0002__x0002__x0002__x0002__x0002__x0002__x0002_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 _x0002__x0002__x0002_¡_x0002__x0002__x0002_¢_x0002__x0002__x0002_£_x0002__x0002__x0002_¤_x0002__x0002__x0002_¥_x0002__x0002__x0002_¦_x0002__x0002__x0002_§_x0002__x0002__x0002_¨_x0002__x0002__x0002_©_x0002__x0002__x0002_ª_x0002__x0002__x0002_«_x0002__x0002__x0002_¬_x0002__x0002__x0002_­_x0002__x0002__x0002_®_x0002__x0002__x0002_¯_x0002__x0002__x0002_°_x0002__x0002__x0002_±_x0002__x0002__x0002_²_x0002__x0002__x0002_³_x0002__x0002__x0002_´_x0002__x0002__x0002_µ_x0002__x0002__x0002__x0001__x0002_¶_x0001__x0001__x0001_·_x0001__x0001__x0001_¸_x0001__x0001__x0001_¹_x0001__x0001__x0001_º_x0001__x0001__x0001_»_x0001__x0001__x0001_¼_x0001__x0001__x0001_½_x0001__x0001__x0001_¾_x0001__x0001__x0001_¿_x0001__x0001__x0001_À_x0001__x0001__x0001_Á_x0001__x0001__x0001_Â_x0001__x0001__x0001_Ã_x0001__x0001__x0001_Ä_x0001__x0001__x0001_Å_x0001__x0001__x0001_Æ_x0001__x0001__x0001_Ç_x0001__x0001__x0001_È_x0001__x0001__x0001_É_x0001__x0001__x0001_Ê_x0001__x0001__x0001_Ë_x0001__x0001__x0001_Ì_x0001__x0001__x0001_Í_x0001__x0001__x0001_Î_x0001__x0001__x0001_Ï_x0001__x0001__x0001_Ð_x0001__x0001__x0001_Ñ_x0001__x0001__x0001_Ò_x0001__x0001__x0001_Ó_x0001__x0001__x0001_Ô_x0001__x0001__x0001_Õ_x0001__x0001__x0001_Ö_x0001__x0001__x0001_×_x0001__x0001__x0001_Ø_x0001__x0001__x0001_Ù_x0001__x0001__x0001_Ú_x0001__x0001__x0001_Û_x0001__x0001__x0001_Ü_x0001__x0001__x0001_Ý_x0001__x0001__x0001_Þ_x0001__x0001__x0001_ß_x0001__x0001__x0001_à_x0001__x0001__x0001_á_x0001__x0001__x0001_â_x0001__x0001__x0001_ã_x0001__x0001__x0001_ä_x0001__x0001__x0001_å_x0001__x0001__x0001_æ_x0001__x0001__x0001_ç_x0001__x0001__x0001_è_x0001__x0001__x0001_é_x0001__x0001__x0001_ê_x0001__x0001__x0001_ë_x0001__x0001__x0001_ì_x0001__x0001__x0001_í_x0001__x0001__x0001_î_x0001__x0001__x0001_ï_x0001__x0001__x0001_ð_x0001__x0001__x0001_ñ_x0001__x0001__x0001_ò_x0001__x0001__x0001_ó_x0001__x0001__x0001_ô_x0001__x0001__x0001__x0005__x0007_õ_x0005__x0005__x0005_ö_x0005__x0005__x0005_÷_x0005__x0005__x0005_ø_x0005__x0005__x0005_ù_x0005__x0005__x0005_ú_x0005__x0005__x0005_û_x0005__x0005__x0005_ü_x0005__x0005__x0005_ý_x0005__x0005__x0005_þ_x0005__x0005__x0005_ÿ_x0005__x0005__x0005__x0005__x0001__x0005__x0005__x0001__x0005__x0005__x0006_è'Qè'Q_x0001__x0005__x0005__x0005__x0001__x0005__x0005__x0005__x0010_'_x0005__x0005__x0010_'_x0005__x0005__x0010_'_x0005__x0005__x0003__x0005__x0005__x0005__x0002__x0005__x0005__x0005__x0004__x0005__x0005__x0005__x0005__x0005__x0005__x0005__x0004__x0005__x0005__x0005__x000F__x0005__x0005__x0005__x0015__x001E_«y_x0001__x0005__x0005__x0005__x0005__x0005__x0005__x0005__x0005__x0005__x0005__x0005_í Þ^@Ü_x0012_m]mÒ@7Í2B2Î@Ì`ÔDÈÒ@Ó¦»²¤Á@D_x001F_T×_x0017_¥@¹P@ô/_x001E_Ä@_x000B_ _x001E_\iÍ@}|_x0003_¿Ðû±@_x0012_e_x001A_u£¶@»_x000E__x0004_¡ÜÏ@,_x0017_|±@bÎË0D@XâK@_x001D_XÇ@²¶xPË@CÏ¹÷_x0001_Õ@)Yá_x0003__x0004_YeÂ@ÂñCJÎ@ÐY7Üe½Ã@uA*MAéÉ@ûyÄÇ9Ì@ea?cÛ/¹@S[w°Ð@YU;º»@âc´_x0017_ÄôÇ@Jw0°!Ä@àz9pS@_x0001_[ñ§@Ûiã_x0019_á_x0005_É@¸ùzÐ_x0002_Í@1±_x0016_ÇÅ@A_x000F_Ã¬%Æ³@èûd Ð&gt;«@K_x0012_Eå_x0018_\¿@z¿_x000F_(¨ê¹@éôâË½_x0004_À@6s7Q»Æ@u¿n @µøMi"_x0013_l@álô8«²@@¸i,ÈÀ@Dõg_x0012_æË@¦_x0015_*)CùÌ@Rq_x0007_c¾¼@#;¼(ª@_x0004_]»þÏ@JT¾Ä_x001E_@Y,oU"Ð@_x0001__x0002_ nÛÒ_x001B_`·@_x001F_Ö¾DÊ~´@_x001D_»_x0014_ÓÜæÊ@¯¾e_x0013_G´Í@àù³«¹@-6²×3_x0005_@_x0017_:
=äzË@µùD#_x0013_)¦@_x0016_ñH@Î_x0003_¿@×+_x0010_M©¬@Ðè{/{º@R­ØQ©_x000B_À@Q]JfÊ@±Ð§pexÊ@G	U_x001E_]F@B[Íwð³@Æ_x0002_9´gõ­@Lw÷_x0012__x0018_Ê@Òpë#1±@'@_x000B__x0003_êÂ@ _x000B_Y±}Ì@_x0014_¡_x001C_°@\XuÏ@X_x0019__x0011_ø­iµ@3J|§@ù9ÄâSÄ@°_x0005_L¨Áë£@Û_x001E_ñÒ!«@ÛSzÃFZ¨@v^G&lt;Ê@/_x000C__x0010_ç±½@_x0001_¿·Ñ_x0001__x0003_­_x001C_¡@îàÝU_x000B_Ò@cP#ÜÆ@¾eÙ_x0006_¸Ó£@_x001D_Ëfè@È@;OmA¶@ÔOÜ)Q_x0001_Å@_x0008_E²£Â´@ËÄ_x0011__x001F_DÂ»@73N³§@Ò¾õ°ÚÒÒ@_x001D_¾ÌO­¾@Y&lt;c´È¡@ÐÛ_x0003_ÅÅÃ@®UÐï4ö¦@Zääo.Â@;_x001E_ifºº@jÎÚâ²­@^ãua_x0006__x0001_°@fnñúÍ@-¾&lt;*%º@Û`FVw@_x000E__x0016_Z Ö@oÿRøUÉ@» ·ÒRúÐ@[ÅØ_x001D_*¨@-Þ×%$C»@üÐ$óÐ@B7÷_x0013_lÓ@Ë_x0002_ÈT_x001B_Ã@?_x0002_®_x0007__x0014_Ùº@±ê?D	Ã@_x0002__x0004_ëå¢I£@Êõ'M	ÝÑ@ètÆ `÷Â@AÊ-_Þ@u{[ýPÒ@)PëðÁ@·?^_tº@k_x0001_åKlÎ@êö(Ò_x001C_Ê@aÎ¾_x0015_¶ÒÌ@ÏR_x0007_ÏË@&gt;0"¯*µ@§Ó»¨X°@Ú@^&amp;°_x0002_Â@É+gË@÷×^ÔË@;õRÌ_x0007_À@h4Ò{«+Æ@X5õ.º@x¹kérÊ@&amp;ªöü¹@&gt;Èõ yuÁ@ Ö;ôI}³@ãmv¬.-¿@JØF¨4Á@Nõ¸Y¹¡Ð@³qÄå/´@Èw]ÊïÎ@¤_x0017_^Ü cÇ@ôæ«Aý_x0001_Ä@_x0011_&amp;_x0013_	Cåª@Á_x0010__x0003__x0001__x0003_ÚÐ³@¥±q/×iE@¼:íÂÄ@Ü_x001F_w¢ÓÃÎ@{ü	àjé@3å$MÃ¢@C½¾ÐÒ@]Qh_x001C_r§Í@ñªVÝs\½@õì7®ùÁ@qJJ¿Úa¤@»_x000E_H+f_x001B_Ð@MâYVÆ@_x0018_W,8¼&amp;Á@`·Á¤`ä©@_x001F_W_x001E_µ_x0004_PÃ@_x0010__x0013__x001D_ðÏ}@	·É4ó:Æ@+åv_x0002_ÈÍÀ@ar7FörÉ@Û×{Ä±@¾L_x0004_j6-@z¾,o÷³@lÕüAÁ ·@$¬Âf×@Ç&gt;¥KðÌ@Dc*_x0010_Ð@-â_x001E_¡.âÆ@@¹_x001A_&gt;î¾@F&lt;tÀ@¥ÎÐ»¹@äG2T4·@_x0002__x0007_&gt;_x0001_Òæ7¾@Ù-*_x001C_~À@á_x0003_ª_x0006_RÏ@ÐL·ùª_x001B_Â@_x0002_&lt;
RTÉ@Ñ_x0011_p?AèÉ@ÍÂ@dÜ²@Jº_x001B_þ:»Ò@´AîÂ_x0012_½@RpGqó*·@g0ùóÍ@2ò½UF @_x001E_¬¬k(s±@=Íý_x001D_´@«_x0007_@ Ô¨@×ÕÉ3_x000C_@_x001B_ÁF_x001F_Î{Î@?_x0012__x0016_ÿ7Ó@_x0004_âí_x0015_GXÒ@ ²Þ0®Ã@lÖ)ü)a @øÚS/jùË@²gÊÝ_x0018_Ì@ZÔH_x000F__x0001_Ñ@ÀÊÛØ_x001E_Ï@Ml_x001E_L'S´@£¨×_x0005_F²@H_x0002__x0008_1_x0005_¦@_x001F_Vûd°@_x000E_¨|©ÞeÄ@â2ÝfJ¢@å÷ö_x001B__x0001__x0004__x000E_/Ê@Ï'ÕàöÏ@¯ãpiÃ@×_x001E_êóÆFÈ@Á¿_x0004_&amp;Ø·@»Üã³ÚcÒ@I£¢Ï´oÌ@_x0014_a_x0003__x0019_»lÒ@'§äúº@"_x0002_V©._x0014_Ï@z}MÒõØ¯@íeY\_x000E_qÒ@rA3+Ö/É@ÊlþtUäÊ@ôx_x0011_I°i@±]ý­ÀÄ@¤2g´úË±@TÖMöÆÐ@t?¾0¦_x0012_³@_x0005_ûZÓ¯@H(-Æ=É@/ ­ú_x0003_Ç@3Øx(¶@6b¤¤¶Ë@²ÉÎ_x0003__x000C_
É@âv¡©Ç@ÿQ@Ê±Â@¿_x0001_"²JÆ@ÔÈU¾à¬Î@_x0005_5ZG÷Ë@÷ì½ÐÌ@¼àÊdÊ@_x0001__x000B_ÔlÎ¸_x0011_®@_x0007_];S³_x0001_Æ@U_x0014_é¼q¡Æ@_x0014__x0006_£Ì_x001D_IÐ@ÿþþDfÓ@^_x0008_LD_x0018_{@~e0_x0004_²@6°_x0007_té¤@¹_x001B_Â_x0008__x0005_Å@¡_x0018_&lt;Ìë @EÅÖNþÐ@¿BA­öÇ@_x000C_ØÊ_x0018_=Â@KG7;ÂôÄ@Oÿð_x0011_Î@¯#ÃÛgè¶@7¢3RBkÊ@_x001B_@_x0002_`À¦À@cî%öÚÍ@´Bø½Ò.»@	_x001C_Õú*Ì@_x0018__x0010_Ë­_x0016__x000E_Ñ@xÐ_x0003_´ÂÅ@
´~l¨@_x000E_±_x0012_µÉÍ@N¨×¦ZÅ@¾pÖ´yÐ@_x0017_§_x001D_ºoï¦@Oß_x0008_«ÕÀ@Æã'õ"@Ïun_v¿¶@I(P_x0001__x0002_¥_x001B_¸@HKR¼\¹Ì@ùyw$_x0012__x000B_¥@W9)aõÔÉ@_x000E_&amp;_x0005_ù@#[Qõì_x0007_Ó@«ªsêWÃ@á¶8Ê1µ@¢á_x0012_n_x0013_Ë@½=0Ð»@'5yÎ_x0005_Ï@¸¬'_x0002_óÉ@Â%û6Ý_Ñ@÷Ö¤!_x0012_ @dÓ3*³õ»@8÷a_x0014_wÊ@ÝAÚÑ¾¨É@]¸û©f_x0016_¦@ÛúBÀ³ Í@ÙMãþ®@ÅQ«ss_x000F_É@æOZ¸D Â@PÜ_x001E_®Î«Ò@rÛÂò®ÄÇ@À_x0016_yÀî·@7I;H¸@_x0016_¤eZô1Ò@]¬aFãèÌ@·¨&amp;J`ÏÆ@y!È#Y?Ï@`zý)Í@×	l/_x0012_¸Â@_x0003__x0005_ÂÁ~_x0006_'Â@_x001D_$ÂÛ±©Í@_x0015_¹¡*+ìÉ@þ%?\úQ¼@½'Hâ*s²@e÷¼_x0012_?Ê@IÐý_x0011_1üº@ô_x001D__x0008_Á_x0008_êÐ@·¬_x0015_¼+t¡@äñ×
ÿ°Á@	´½yg¢Î@j*_x0019_w4³Ï@@ñ_x0001_QE£Ã@Ò}÷õíë¸@_x000B_Tµ æ:µ@Á%ÆöPÌ@Ýq0Ì@½_x0004_5þåÆ@VN_x0001_£âÊ@°]:#@%¾@É_x0013_ö«_x0002_¤@÷[ÍðóÆ@Æ¸_x000F_)Ò@_x0012_t(ç_x001E_Ê@Á&gt;_x0010_°pÇ@lIe*c¯@ËN»ìÕ~Æ@ªéX5_x0010_äÏ@¡ª
4U|@y÷äH@åæþÂÆ¢@Bô£_x0001__x0002_j¥Ê@:¤w²Â@%Å)5Ì@ÃÑ.T³_x001C_@Ec¿_x0018_EÉ@_x0004_,
lïÉ@Ö' e¨}@aÖ\_x000F_ç&lt;Ã@
Ví_x0018__x0012_´@*Ù(8~µ@SpZ0Þk@ã_x001F_êýå_x0018_»@ïÃß$KÒ@¡úïHAÞ@B³ÊÖaeÉ@Ùvën_x001B_ÀÁ@i íÞÓUÏ@É|ciAZÑ@äÑÌ4w@vÿkõ OÓ@lveÏ¹@ÜA~IR°¶@ôVÊò9h»@ëÇyæû_x0006_Ð@+6g_x0015_¸@Ý×ø¢Ð_x0005_@_x0019_¯ª)&amp;YÐ@3Í_x0010_On8Á@bê_x000F_¤Î@¿ÃcõèÑ@?_x0015_ú
B_x001D_´@3q_x001B_TFPÐ@_x0002__x0003_ùwf&amp;;Ã@	.ZV	Ä@_x001D_(íÃØbÈ@,ÉwÕ|Ç@Ð
*	Â¾µ@)ítõ·@Ö_x0001_s_x000F_ëÍ@_x0001_fVE£°@0)gïÆ@XÑ¦×üÒÀ@_x001B_Él%r0°@ÄT¹-_x000E_nÉ@M´@t_x0014_@EÞçÒ_x000E_ÅÐ@Sêz«_x0014_Á@_x0015_m&lt;Ì¹@rM&amp;ä»&amp;Ñ@_x001C_XÆ²@)¨æ´kdÓ@·fïâI@2T³qk¡Ç@/ÞW'­ªÆ@E_x0014__FÐ¢È@P__x001E_Åº]Ñ@aoÙÎBøÌ@úÝûAÎ@|=j}yÄ@¢}_x000E_»v½@_x0003_®'Ãþ¿@_x0008_JLe^0·@ðí9$Ì@_x0001_NK_x0003__x0001__x0003_ÇÙÒ@ß_x0005_¥©'tÌ@¬%_x000F_ì[(Ç@Ü_x0015_Û^R«@÷ÿ¾dúßÒ@(ÔÊMGËÈ@Î!¹Z0Ó@Æ_x0002_Fÿþ=Ç@ë/Ö@hõÊ@HË_x000E_ûcÓ@a=Ó@_x0014__x0012_D£Æ@zE%õ0VÀ@±ó&gt;F_x001D_{Ï@]=+Å
1Ñ@÷G¶E_x001A_Ï@´TbÕ±¹@ý:_x0004_6½Ð@_x0010_Æ@_x0016_÷_x001C_Ñ@èW"òÑ@ú*Ð¸sÊ@{.$lÜ»Ì@¡K«_x0007_Ì@¬/9(qÖ»@ T}-µ@ãX½'Ë@Õøÿ_x0018_®_x0005_Á@µ±Y_x0019__x0018_@\)_x0011_}µ@v@à³@Iù1Í@9_x0019_-LÕZÑ@_x0001__x0002_ÅÒñþL1É@oe×g¢@Nãâ¹/mÑ@&gt;äÖM|Ê@Ø´ì5ÒÊ@
¤¯áSÉ@Ç_x001F_é¬KÍ@i´¼aÆ·@UyÒ©ÉBÓ@_x001B__x0010_ã_x001E_ÚòÈ@_x001B__x0001_Æ¼-Â@i|1lü_Ê@_x000E_ï¾ßù@_x0004_eï_x0010__x000E_±@áLÇÎû¨@JÐ_x001F_EH(*@|½gqÒ@_x000E_Ï_x001D__x001B_Ò@9_x0015__x0013_ÚÃ@9_x001F_õµ4¾@§ÉÕUÚ|Æ@_x0017_dWG;#Ê@5%àÑâ±@ûPpÆ@:gOl¹@*]_x000E__&gt;OÈ@ä_x001D_0÷HZÄ@£M»À_x000E_Â@ÇOÂ@Õ _Í,J¹@·_x0010_çh¼@´B=à_x0001__x0003_ÞOÑ@_x000F_«(FYõÉ@_x001A_zH\¸º@_x0006_g&amp;,±@ØùkCZ¥¯@
²¦¼xÑ@ßØ&gt;[z_x0008_@í:ï|)¯@¨?+B_x0002_mÌ@S¿_x0014_ö-_x000B_Â@lZç_x000B_òÌ¤@ì_x0004_JÄ[@+éH§¾¶{@RîºÆ0È@ÙÒ&gt;2ç¸Ä@Á_x0018_´¢'¦@ï¬ç&lt;Æ_x0006_Ç@?ù °aÓ@u1Þ§±@P&gt;ÔÏ³_x000C_Ð@Å_x001A_Ô_x0002_Ò@,d/S¨@6æ¶dÍÐ@ÌF×³@ë_x001D_Ù²=Ó@&gt;GO_x0002_Â@Ùéýô&lt;Ñ@Ö¸÷_x001E_ ´@2_x000B_6xÑKÑ@¾R}&gt;µÐ@_x0008_f³_x0007_uÑ@ÞoÉThM´@_x0001__x0003_ªª4_x0007_Þ*¹@©¥ì°_x0008_Ê@)ßMÏeó@LIX_x0016_Y.Ì@VÇ&gt;e r¶@s½ú_x0014_bÒ@¯¶$¨_x0015_Ä@ßìµªCÌ­@4Íä¾ÁYÌ@e_x0008_Õ"Îï±@W_x001D_ºóïÈ@á_x0017_`þ;ÜÐ@èÄ[Ú_x0003_Ç@¿|Ï¡ì\Ñ@_x0004__x0008_ø¦r«Á@ÊøòX2Ó@Ñ~_x0006_:RqÊ@Ð_x0015_¢¹bÍ@(Ó¯_x0019_Ð@n&gt;|×õòº@è8ÁÔ9¿@Ë(_x0002_³MÇ@\ã»®_x0012_ßÌ@òÔâ_x0012_Ë@nM^E5pÑ@e±ìfÐ/³@ó¾lÙñË´@¹__x0006_Ô:Ó@ûC/ÂÆ@KÑóïR@_x001D_ñM¸7Ì@ÔO¨3_x0001__x0002_z_x001F_Î@ýK:"®4Í@^ÏôÅÀ~É@?C_x000C_þ!Ò@Gû_x000B_R¸Ñ@_x001C_2è,@&gt;"¹à~@vmúÍ_x000B_³@9WDw3öÄ@6Ñ*Æ-­@À=&lt;ÙÐÊ@/ø³_x001C_H¨@¹´_x0017_d@÷VxïE¹@_x000B_i_x001C_m°Î@úÏ§±_x0002_3¡@J%Öf@E¸$[Â²@áôc£K[@_x0015_rbÛhÂ@¿i_x000C_°®Í@¶XF-Å@w ¼8ÓU¬@O¯^ìôÉ@I¬Å¸@_x001A_àÒ _x0014_ïÑ@E½ FË@ÎÂÔmÑCÄ@ùÚc¬A2@¦_x000B_Ôò£@Ö ^_x0006_äg´@[_x0005_×A_x001D_Tr@_x0001__x0002_¸¼ïõ×Å@^&lt;Ø\2äµ@|!ØGÊÒ@.ºé_x0015_5±Ð@íMÅ	_x0018__x001E_Ó@vò
Ò@_x0017_N¦¾EKÆ@_x0008_­|úf¿@­ÎJ%§ÿÃ@ü¢DçdC²@±ã9B´@Zãåñ@JÄ@Ã=.ù+Ò@\=íDÀÐ@ñs3l$¹À@îáæâët@üÙ_x001A_µ¬È@ùw=^_x0004__x0011_Á@r\éC-Ñ@÷F|m#¿@³Z-ÅBÅ@!o¢MAÌ@7zÍ_x001A_&amp;Ë²@d-Û®·JÐ@¹éÈ9?GÑ@|'fwFÎ@hs°¥¡SÌ@[ê_x0019_Y:¥@_x0015_Äã³@D4_x001B_Eö!Ó@ºÅ¤*kÐ@Hó_x0008__x0002__x0006_ÔûÈ@·ë#K»IÈ@Mwøò4_x001C_µ@pRYâI»@¶__x0013_8¦Ø·@Ñ_x001E_Ql¶Þ@ë/xÕ@Î@åÖlÌ@ÀPÃH_x0008_Ê@Éä*Î@:ãø2¯@*ã$ãßÊ@oïÉaâ²@_x0004_O'4s©@È÷;b û¦@è_x0003_hÇÒ@Wz_x0014_è_x0015__x0017_´@_x000F_¢1¬:­@_x0003__x000B_±òO¾@Ü+ð¹À@âù3t
gÃ@¹×¼^Å`@_x0005_7L¨Z'¬@8IÝMÌ@Ægöë_x0012_t°@j_x0015_ä3Á@©çWÚ%Ñ@«oÐ@C|çýõG½@.%®cÊ@#2¹_x0001_øÑ@C&gt;"`¨fÓ@_x0003__x0004_!'çògªÍ@_x0012_÷ûgDÒ@ûRÄne¾É@çÊÈR³@_x000F_Y¸1ñÈ@f_x0014_ÝXË:¯@%i¬çÑ_x0018_@qD#Bã©@}=qÉÏ@Í£ë²Ð@_x0011_G_x001B_IÚ @B}._x0002_U¯@&gt;r+Ä[Å@%"
B¸Í@éõ_x0019_*%Tº@ìfïþ_x0001_Ê@Üãn8È@øÓyvÍÏ@jP_x000C_¤É2Ð@³ACµ&gt;È@³¡YåÓ@-	Gÿ¬-Ë@OÆtÈ@ÝX_x001F_ü¸@Ç@åà¾¡¸@ýx_x001F_]âÃ@ÈãBnÒ@^w;ä/Ã@_x0003_@"µ;_x0016_µ@¼t7â_x0013_ÕÑ@áqØê!_x0001_Ò@§!¶¥_x0001__x0002_è~Â@ÁymÕQ[Î@ÕÏ|SÃÁ@Fzò¿Ó@Iß8p+UÇ@.KN²Ä=È@ùË{Áµ@­C_x000F__x001D_]S¡@	û¹÷7@ßZ¿=æ¶¯@¤ÊyÏ@À_x0017_ü_x0013_îd½@]×ÿM_x0005_Æ@=c7×«Ó­@	SZ@Âl¿8^ÂÀ@ÝrÿÐ|Ñ@]_x0012_«±F_x0016_¸@Ý[å`QaÏ@$O_x0019_°é_x0011_Ì@UÖÅþº@äBeÝ¿ÞÁ@ø×WµÃ@¤®´lxsÄ@8ª=qÉ@.Çñ_x0010__x0017_R@$'ÑY°£@÷_¡$iÇ@n&gt;|É¹½@Â®Älo_x001A_Î@|¼_x001A_Ø¬Ç@Ü!6NìÏ@_x0003_	lD!ð_x0016_éÇ@Y5_x0004_òtÃ@°mè6ê@KWäxvé¸@õ}_x0018_zhf@½å_x0001_N¦¿@Y_x001C_S¥Ø¸@F_ø_x0002_éq@C_x000F_iDívÐ@_x0007_y;(ÈÑ@ªª_x0017_¹@ói_x0008_0Ä@ðWrÃÅ_x0005_Ð@¥Ï_ÌÉ@8àÎ_x0004_P_x0002_Ä@ÑÃ÷E_x0004_(³@ùÜ6_x000E_l-À@3~%wZÒ@JMb£6õÆ@÷Ük÷%lË@1ÎÿÉç¾@$fPÿÂ®@ºÓt ¢9u@_x0007_¶&amp;fæ5­@_x0001_¾è_x0002_ò¹@Þ}4ôÉ@Üå× @Àb½_x0006_¹@2,,_x0004__x000F__x0017_Ó@ÁØJ_x0010_@aâîg2É@JÃoã_x0003__x0005_íÒ@v)æ(×¬À@¾_x0006_'c_x001D_9¶@)äsE!eÇ@M_x001D_¨åÁ@å)fã$Í@Æ°_x0002_Ù_x0004_Å@È²ã_x0019_PÑ@!_x000C_°_x0008_E6Â@c\_x000C_pyPÏ@s_x0013_=Úò(Ò@ã|MCåÀ@{¨Þ«u=¹@j¶ÃS7Ï@ôÎ©\×µ@Ô_x0013__x0004__x0007_6¾@ä§5¢K_x0002_ @¤â_x001F_çì¿Ê@À_x0015_|DÓÁ@´_x0012_6Àv·@ÇBu·ÿOÎ@W-p,·T°@ ³1`+Ã@^zÐ&gt;É¦@V.1MÓ¢@R_x0015_°2*W¥@Jë_x0001_«ó&gt;Ð@ðRWây_²@»*ÖÇWl@kÒÄd_x0003_+Í@èrà_x0008_ÂÈ@_x000F_Fj.LÊ@_x0001__x0002__x001A_Áé èÐ@¯_x001E_¡×Æ@{WÚi3µ@êº"A7£@e-ö_x0018_	Ñ@Ò_x0003_«_x0004_Ð@_x0006_TiÌó»Æ@C_x0017_á²ÁÉ@£Õo-´@6_x0004_cñÃ_x0001_Ê@òU¾~Ñ@¡_x0007_iÆÍMÑ@A&lt;_x0004_+_x0004_£@®°-ÿdp@¯ÖÓ_x001D_«Ï@\ñûrS0À@_x0011__x000F_­A_x0004_@G_x0017_B)+Ì@gÐ)áé)¿@}]ûë}Ë@K÷¤|@¡_x0005__x0007__x001D_L£¥@lM1«Î«@cÑ\°_ÙÈ@?_x001B_Í4ªNÇ@6ª`J_x001B_Å@DL_x000E_£Ê@y½Ç6Ê=À@g÷¯æwÓ@ÿýÎeË¯@lÏ¨½²1Ì@9º±X_x0002__x0003__x001D_1º@rª&gt;Ç@ò¼_x0010_&gt;×y³@Nÿ5·(Ó@KmA¹_x001D_UÀ@nOuî:KÀ@|_x0011_R®Ð@éñdÈÈ@µ8_x0008_L#tÒ@=Ây&gt;mÎ@MIòÛ¢@Pÿ_x0011_ôìÆ@æcökÓ@ÓÂ1OB[¸@?¸ü_x0012_ê³@+8Ó1É³@eK_x0012_Õ6´@_x001A_@_x0010_½@9ë7;ÝÛÍ@]YB§ø^Ì@beD_x0002_pLÒ@_x0002_1_x000B_Þ¡,·@õS·,YxÆ@[_x0017_÷¡SÒ@â©+r3Ã@É+&lt;ÙÑ@Ï«wÞ´Á@[¦æ"{Ê@_x001F_ë·lÍ@Ä_x0001_Í_x0003_®@­^)Â0Ñ@=Ú5»Î@_x0004__x000B__x000C_x©ØãÒ@	UHAÞÒ@õ×pb¡Ú½@v¢òâ±/Ð@_x0002_g_x000E_zN±@iú_x001F_»R_x001C_Î@LÅ­Í_x000B_ú»@¸ýãV2_x0007_Ñ@-ùì¬¬@®Õ_x0015__x0016_OÃ@=ñ¿_x001E__x001A_Ä¿@ª,¼:Ã_x0001_À@&gt;û_x000F_P}zÒ@j]å$ä	Ó@íÛõF@*)²tsÐ@?|_x0008_t¹o@I?´Nü°À@¢d¬Ç¢^Ï@¤õ0_x000E_¸À@_x0008_)%#_x0005_ÑÁ@%§v_x000F_?ì¹@iÍØK£@Är½­_x001A_µ@ß_x0005_øþ´½@¥W²ÀÑ³Å@F§3DÄ_À@×Õ®Î@_x0003_wïB¥LÇ@­N_x0015__x0006_ö^Ç@Jà*SÛ×Ò@½õo_x0019__x0001__x0002__x0007_AÐ@Q{Î_x0004_Ñ@)_x000E_@ßðY¡@/±_x0013__x0008_÷@êkøÏÀÈ@:hôâIüÇ@ü_x0018_fP_x000E_½@AãT4]Ò@C »_x0011__x001E_¿@è_x001C_|_x0001_@§·¥&amp;ùÃ@D\á[fëÑ@î|_x0014_7Äv«@Á¿òì\Õ±@Uõ_x0003_s±Ò@­4þi7Ìµ@Sß½Þí¿@Z×3Ó@_x000F_JI&gt;àÍ@0"Q_x0008_PÄ@AüÞÊL?@®ô:Ç­Á@_/Ê0÷²@`_x0011_3ÇÈ*»@¿Tý5e{@½¨z4L«@lÍJ&amp;µ@ÃÖs=gÓ@°'_x000F_¶MëÄ@f¼cC_x0010_ù¶@È¥I ±@|_x0018_oïÐ@_x0001__x0002__x0018_')ò¥Â@Þ¯­\_x0003_5@²
9ô÷Á@_x001E_Ú3rµÊ@¥R%±¥_x0017_Ð@%Ý£÷ýÑ@´éÒÍÑ@fêª^Ö_x0012_Ä@½©¿À_x0005_¤Ð@Â¾Ñ¤_x001D_Ð@_x000C_eaN®5¯@T¸­Ù@!j«´»©º@/DV_x0012_¬û°@&amp;OÙÛÌ²@u_x0015_GíÄ@@vËwª@Aõ·_x001E_FµÏ@ 5L¬@zHr[g|¶@A_x000C__x001F_DF±@ô¨g+UoË@¦,ïýg°@sÿ_x0017_)éÑ@9úÕïþÁ@	 âfÎ@)år+¸_x000F_¬@jí"ô¨@*àÿ ½Ð@J	7©\Ã@×nºð,_x0018_±@_x000F_¼p_x000F__x0001__x0003__x0012_Ð@ö_x0013_¤ReÓ@j§_x000C__x001A_4ù @û±_x000F_¼«³@1ì_x0015_Ü[Ñ@_x001D_/ºª¾Â@Ù§½U8zh@C_x0004_ñãV½@Ó *~Ü_x0019_Ê@´ñ_x0003__x001C_kª@_x001D_pun¼6Æ@_x0007__x000B__x0012__x0007_¤ì§@è_x0015_Ø­Û®Ñ@Q¸ßå®Ê@ØJ_I\@º¨$A_x0016_´@Ø×_x0010_Ïq[È@A»eôT¦·@,½ð½ßÎ@ _x000F_XWÃA@ß'8#Ñ@a!6|Á@rß+W'_x0017_É@=õ½Û_û¨@ª}fú°?Ð@pã6DÓÆ@_x0003_46:²@üÀxK²@jÀ_x0002__x0005_ÚåÎ@:_x0008_ïD_x0018_³@g+Ý#_x001A_ç«@ýøø_x0012__x0006_±@_x0001__x0002_°©ó=T©u@l®Ú£@C£_x0007_ÁM¸@Þ_x0008_}Ñ£Ñ@DNMæl´@_x0011_ÐrÐ=_x000C_Æ@¹Je:jö¿@!Ú­!_x000B_Ã@ìa6t¤Ò@E'y°@@ª;«¬»@Tü_x0002_Õ_x001C_ÔÅ@_x0008_ ¡è¬µ@_x0012_ÈÖLµ_x001F_²@Ôæ:xÅ~Å@S_x0018__x001B_J®ï½@ù&amp;7%ö`Ï@ëÐP§"èÒ@ºÞ§m¶·@_x0013_8Ék°@nºÊà³_x0010_¢@ÙÌ_x001A_²@.
ÄzÁ_x0011_Ê@_x000B__x0010_H_x0011_m·Í@]uN:wïµ@àÎtû_x0011_Ë@]!¶îrr°@f_x0016_ _x0016_ÞRÏ@hØ¿&lt;Üµ@¶2KjÈ@ÏÝ_x0013_Å@¯#A_x0001__x0003__x0014_Ç¨@Ø_x000F_Fª¶Z®@_x0002_BX_x0012_ëàÑ@w¹0Y­@íÙV¤`_x0001_Ò@töïÏÂ´@ëJß_x0019_.#Ì@^nH_x0008__x0003_Ò±@_x0006_[³¬¢À@ÛØê8	;È@ø_x0002_Ä_x001E__x0010_oÏ@4¿Âê_x0014_½@;C_x001E_ØÑ@ny³ýÌÿ£@¯áÓ«vµ@Lîc_x0007_Zëµ@]_x001D_|Ç_x0010_¬@ó&amp;HÉÊ@j,KÅýÄ@óËùgðÎ@/_x000E_öWÂ@®ð:É£'Ç@N¦&gt;Y()Ï@zo\àëbÓ@_x0003_ð©0ä¹@$@è_x0007_ÖÇ@Ì_x000B_OE_x001E_ @n&lt;:¢·@FbíÂ@«îNË_x000B_±@Nq4D_x0012_çÁ@Ê³ACÂô²@_x0001__x0005_º&gt;ÐXDï«@Lå_x001B_÷Ã@òá_x0016_{_x0018_m³@L¨Ãå¯É@JÉ©öZÍ@_x0002_z_x000F_6+,¯@ÿ&lt;õ_x0015_¼,Â@ÝkÄß&amp;Â@u´©_x0018_Ë@_x001C_B¹×ö_x0011_Ò@;'ØOUÁ@»_x000E_äQ³@Úò_x0004_ ¤Å@eCJ=nX@ÆÚ_x0010__x0003_ìX¼@_x000B_M«_x001D_»HÏ@_x0010_½y¼ÂÐ@_x0018_Rm_x0003_¹@_x0012_Â_x0002_ÛÐüÈ@þJNÕfÈ@úï_x001D_Ó¶Ç@¼¤öÒÁ×´@üµ_x000E__x000C_íÑ@(¯	_x0014_¢1£@k·¸|R×¶@þÐD6ÜÒ@c8à_x0004_×ø@S_x000F_½üÄ@[{$æ¾@Un\ßl·@x¯_x0004_a¹j @®&gt;_x0002_l_x0001__x0002_ÒÉ@àý3ílß³@_x0010_ú9R_x001C_Ê@|)¶ÝtkÑ@Em_x000B_¾­BÒ@zwÜ^_x0010_Ñ@õàÉB_x001A_@eªHoÎj¸@â6_x0004_Úü¿@_x0003_ÛÚùÚ_x0006_Ñ@_x0001_FÍ_x0010_sÑ@òå_x000F_Øt÷@8ì._x0001_EÆ¶@U_x001B_'8îÆ@¼xSK@]S((¤Ê@p*a_x0014_.ÞÆ@»Ò¥(È@¤#%,_x0006__x000F_Ó@_x0011_þ"	Å@_x0018_@F}³@_x0005_vëÌûÝ¦@p£¬æÐ(Ñ@ìª_x0008__x0005_õ§Ã@;¢_x001E_æÇ¡@§ïÈ_x0004_v­@©©&lt;_ª5Á@{OAºTVÁ@nHÑ²_x0016_7¸@¶|G_x001C_»@P»F_x0005_ÿÏ@ÅÒ_x0017_q@Ï@_x0003__x0004_b§ù_x0007_öãs@_x0004__x0016_Ä»Ò^Á@_x0003_©¢ËËÂ@KÛþ_x0001_Ä¿@óÜî_x001B_Ö_x000F_@FE_x0017_*ÆÏ@¶,_x0017_Â^Ð@_x0004__x0007_\VàÑ@þ-p³ó#Å@RvÓ_x000E_»Ð@ûDá@U@ß3ÄNåÉ@õµ_x0005_ØÑ@TIÃr1cÑ@Î9_x0013_èëÒ@üÝ_x0014__x0002_EÍ@_x000B__x000C_ì­_x0005_Ä@Ífÿ_x0010_"ÖÉ@EUmhºÌ@ W_x0001__x0003_a{@B_x001D_é~_x0018_âÑ@_x000B_ýë÷Ã}@ã_x001E_ÞE%ü»@7¹_x001A_ÿ¬Q·@I·÷¾]Á@ì­ØacÀ@®c)ÆMÄ@Æ8_"ÉÀ@Áe¶±@¼®_x001E_;­¼@òÃ_x0015_¸_x0019_XË@QºÉk_x0001__x0004_4°@ÞC_x0003_xc½@Ê5_x0006_p¨@Ñ£®Ç_x0002_ÍÊ@_x0017_Sûpÿ@Ïû=QÐ@t\©Ãã_x000C_Ñ@v&lt;5v&gt;¸@sTêjÑ@×Ï¶Ì_x0012__x0017_À@_x0014_÷­øÒÒ@«=-¼@_x001A_Ùr.©@\ÀªDøéº@wàÌ	¶@e­¡AÓ@íïxá·sÇ@P_x001B__x000B__x001E_f¹@P_x001C_CGçZ@ßò_x001F_y_x000C_´@õ_x001C_¡é¤_x001D_Ï@öOFËð@JÆóoLÂÒ@®²@¡_x0003_¸@¼kù_x000E_Ôª@_x0010_´_x001C_¤O¶@\]Âê_x0017_Ë@DóhwËÉ¹@æA;L_x000C_kÉ@ºmì"¨¸@±²±£0Á@Á
øs¹¶@_x0001__x0002_úP¸_x001C_¥©@3_x001D__x001F__x0007_Rì@[Z¤U
ýÆ@J_x0012_[ÅÊ@ÈTZ_x0006_³±@Hbö¡í°@X-zÿþª@cüçÞË@ª_x0001_ûº«[@§`Ëå³X»@ÒÒ&lt;nÊÃ@?ÂèË`µ@t'Ïw_x0008_Ï¦@»]ºDË@ô_x0005_¯ÃêùÐ@Q¯_x0019_²låÃ@Æ§$0ÇmÐ@íøjB&lt;@ë]»L­ù°@¯.Ç±÷Ñ@Â_x0008_üIµº¾@b#Á_ú_x0013_·@!Í-ÅåòÆ@õe²¿y¸@SMi_x001A_ @û[µ¸M@qÎÜ,@^3E_x000B__Úº@ &amp;.Ôì¯À@ú_x0008_'ÿ_x0008__x0019_Á@m(¾öêÒ@-Ýu_x0001__x0002_¾Ñ@_x000F_ÿ_x000E_y¼n&amp;@_x001F_È_x001E_Ë²k¿@ªzâc ¸@2í_x001B_ïÃ@ß_x0001_Mv@_x001A_+¥+_x0004_MÈ@z¸kÑÑ@õ_x0010_¶¬G¢@Ì@h¢öÉ@Ôlú³_x0017_úÀ@À_x0003_J_È@M!Pìuè¼@ß_x0005_rÇS½@_x0004__x0006__x001A_óä³@_x0017_LØáý©@$_x0004_×¢_x0011_È@_x000F_å¾;_x0004_Ñ@TîxÀ¼_x0015_@_x0014_J4þµ@ô4bºË@ _x0015__ØÔÇ@Á_x0018_PÁ@Ç_x0019_Ïh_x001E_Ãp@¶^¬¥Ä@YZ_x001E_ÇÙÁ@òÆÕ7ÚÍ@O¤á;É@JñÊÿÎ@(_x0008_ÌîÇ¾@ó_x0006_ß_x001F_ã­·@`ÛóNÑ@_x0003__x0006__x001E_xXúÑ@s@ËÜ_x0007_Û@æ_x000E_~=Tµ@_x0011_®O´ÏõÂ@K0$¼4ÒÎ@õ¸§¶{!Å@$£_x0005_ËÛÚ¿@"á8µ_x000E_Ä@_x0004_ivEô±@|½;{_x0004_.@N1%qG,Ò@L9ÏV°_x0018_·@Ò¸!gäd@èÛÜsîÐÅ@ÿäò=Î'¤@_x0002_þG_x0008_Ï@Ùr{Ê@)Îx¿H%Á@il¯_x0008__x001C_Ò@_x000E_´8&gt;Ê@´\¢è_x001A_óÏ@Ïü4ÝßÃ@Gt_x000F__x0001_H_x000B_Ë@~ú_x001E_i¶ôÍ@Â'é¶Ø
½@Þ&amp;c&gt;	pÇ@â5GübÊ@æ_x0002_'~ö®@jÆÓ_x0013_ÙÉ@¡j6_x001D_Â@GÈ__x0001_AÀ@.û_x0001__x0002_ÑÅ¤@~_x001D__x000F_¼_x000E_ÂÎ@à_x001F_¬'_x001C_JÓ@_x0001_¤n@-pË@½Ì!¼@83_x0012_`qx @R«9_x0006_RBÐ@ôù_x0001_ÔÜ@Ò_x000E__x0011_[pé´@1eür_x0011_Ó@_x0001_ÍÞ¸çÒ@è\+ÈþÀ@þ¾2çÚe @	*1f;_x0017_±@_x001D_á¯}«Ä@¯?_x0001_ê/£@+åq~_x0017_Ì@jïEHìÍ@@_x0013_&gt;¼EÁ@ú],ëë_x0010_¡@ØvJã&amp;Ò@fµ_x0013_®»@ôù*_x0015_ÏÌ@­½3^_x0001_È@½_x0006__x001D_R_x0012_Ç@ç!V&gt;Í@WÃcVß®@+_x001C_,þ&lt;²@U)Î(m¶@Äµ_x0003_§@_x000F_Ð9Ò@_x0005_!_x0001_¡_x0014_Å@_x0002__x0004_ÿ¬UþßÐ@À¸§zÂ@Q}_x000C_tÇ+Ä@*_x0016_(ô_x0003_@@ÞHô*ÐÒ@_x0001_ £¸Ç@1È1PêÑ@¨_x0005_ã¯]®@ðdÚà_x000F_Ç@WÈæqkÅ@#:_x0005_6¶»@Sp+Ë5EÂ@¹ØKL¸@a_x0010_VÀ#Æ@_x0006__x0007_ãkÜÉ@z0^_x001C_N°Ç@¤_x0019_¬¢i_x001E_Å@C±&lt;!ï¤Í@2Qf1íÉ¸@_¯èKúx¢@öçeV&amp;¢½@_x0004_$ÃÉÃ@90_x0007_J½@Vçx:eÓ@fÇ3&lt;BlÉ@6»µÃ@LrrAÂ@¥O·,e@2oÄW·TÑ@»Í\pÑÍ@½¸¡3Ë@ùì·\_x0001__x0002_B]Ç@	ß_x001D_¨_x001D_Á@kZ_x001D__x0001_è_x001D_Ë@,3rE¾Ò@nÿT²z£@ï`wµÖÎ@²[çÞå´@±ê
À¤Ì@¹I±LÿºÎ@"_x0016_~jZÆ@R_x000E_8Í[Ä¼@$ùÖÜ¿@ÑÇLï¦@é&amp;ÜöEÇ@m$I\¾_x0015_Ñ@ÈN_x0010_sÕ0Æ@n÷_x000F_Ò@_x0012_-÷_x0011_ëÁ@Dæ½m_x0005_T¶@h=b¾_x0008_©@;|WÜ·@_x001C_Vj%Ë£Í@áÎÕ8_x001C_¬@i}_x001E__x000B_GI½@- ^trV´@a_x0003_ÈåY_x0008_Ç@J @ù_x0019__x0016_Ñ@ãµYÃÆ@_x0018__x0017_0@²Ç@±_x0007_%ä_x001E_³@%'_Jñ¿Ò@ÛGQVÊ@_x0001__x0002_bq¥8_x0005_Â@Èq¦&amp;íÌ@ïh§WÝÐ@j;Ö6ÑË@xaGÔÄ@_x0019_}_x0012_©h'Ð@_x001F_æøJ_x0012_)Á@_x0016_ñUWÇ@_x0017_;M@&lt;'Í@±æ_x001A_Ð4Æ@0{D]¾À@ÿO _x0015_0¾@_x001D_h&amp;]ó_x001D_Ó@j nH_x0015_J@Ð_x0010_/¨o×Ð@_x000F_a²³_x0016__x0015_È@hRD7_x001D_Ò@C²x¯ó@6rF§øæµ@ÐfASÈGÎ@UÜ;9t_x001E_Ï@{_x0015_
ïlÈ@Ý#õgÚ¬z@»Z_x0016_ä+ã½@»ðµ´´Ð@Ox]Ê_x0008_ª@)_x001E_©p_x0005_@³@ÊÈ_x0010_åîHÅ@{{¡«³tÒ@Û_x001C_Pº²@_x001A_"vË@¹5!_x0002__x0005__x0008_Ñ°@;§¿4-Ç@g_x0003_VÈ@d_x0004_b6¶@^Ü'_x001C_ø~¤@¹G^æ?®@ÅHãy·´@¡þíWGYÉ@_x000C_Ò_x001E_²Ò@7j_x0010_¢ È@N(ÕzÎ@/¹­ÝòÇ@ýòs57ð¶@\Oý©ÀÉ®@æPé__x0011_VÐ@FQ®wfSÐ@äç%vw¯@~­_x0011_@.Ê?@5&amp;·@¯oü
Ç@WWì_x0005_Ó_x001E_À@ûv{ïLÌ@=kq".¼@Ä´´YG-Ò@ÆK=_x000E__x0001_NÈ@ú*ñêÑ©Æ@%_x0012_2àë±@ïªï_x001A_Ë@ÐSÛO_Ñ@?
e_x0002_¨Ï@®X¨_x0007_»{Ç@ãlÎ½oÉ@_x0002__x000B_¹*ôÜ&lt;@_x001F_WøÇÚ_x0008_Ñ@_x001E__x001D_9ï_x0007_¥@`ìñ_x0008_=º@_x0008_YäY÷«@Êgw+_x0019_+£@ÁL_x0005_}mÄ@=Í_80_x0015_£@ºë3å% @²xv_x000C_ÙQ@¢09¤~w@ü_x001E_t²_x0005_Ç@RØõÛ_x000C_@&lt;_x0018_%ð¦Ð@ê_x001B_-\­Ç@_x0016_i_x0004_Ùûp@TC¹×µ_x0011_µ@1Î;tifÅ@¯ÿàíx$·@_x0003_õI¢Ç¾@í¯K_x0019_JÂ@~Ê-¯X¡Ì@r_x0006_6Uû±¡@4_x0016_Ç§\_x001A_½@r¦¿EèÒ@ÉtÂ8¬«@ØPÞ_x0001_ð¯@_x0003_cÌ	Í²@_x0016_ ®÷àdÉ@&lt;íÿâ»Ê@h-de7Ê@oÏAM_x0001__x0006_®-È@úN?*,rÁ@}_x001D_ó¢E~Ê@O9ãÊ;%Ä@Zl2_x001D_Þ×¾@_x001B__x0003_°ksÑ@#þ_x0015_ì»@V®Íh_x0004_£@¢Ë÷K;ñÀ@7éiòçÊÒ@_x000F_LWB!_x0003_É@o»6Z.&gt;À@¥Ö^1¦¾@_x0005_YB÷ÈzÆ@gÐ®,Å@_x000F_UÂÍ5GÃ@ H×d(ø@pd!ÌÍÃ@_x000C_TÍRë%Ó@×5YÌbõ½@_x0003_ñÁÏèqÃ@_x0018_n²NÀOÏ@È_x0002__x0006__x0007_Y.Ï@¡m×²_x001F_òÑ@_x0006_å¾zÒ@9Q7ÛÊmÓ@cÇ!WÄ@7&amp;-(Þ·¦@ÏèË_x0002_äXÀ@tPMÛ·@¿à_x0019_²³]¢@f$)*_x0017_¼ª@_x0001__x0004_bö¹EWÏË@ýÍ~c_x000E_ÅÀ@²o_x0018_î_x0017_ÉÒ@_x0002_GmªiÉ´@z_x000B_Úö ²@ÌÿÊÏ
®¶@áÏµµXX²@ãË_x0012_%_x001A_³@GïTR4µ@_x0003__x001B__x0013_Á@¼H=_x0013_ó É@MW© eEÌ@$ûë&gt;¬¹@_x001D_H&gt;¡¶É@ ÛÔs{%¹@Ì&amp;WòBÅÁ@ÿåÚ&amp;Ê@û:F%¢@SÊâ¬_x0011_Á¿@ÕL§@-ª@¿8KdÒ@km]¯¢hÍ@Ãh_x0004_Æ_x0003_Ã@3QÃFø²@Æ¹ò0¸@ðii· Ñ@rDøJ)¸²@ÂÝºÑ@È._x0004_ÇèÃ@$_x001D_m_x0004_í&amp;´@aÄ­aærÃ@®+¦è_x0001__x0002_/÷Ì@TìE¸ÄEµ@_x0013_RÕÖÀ@8¶á°òÌÑ@=Ï~X_x0013_Ê@_x0004__x001A_tËê!º@*)z6QÈ@­ÁãÔb¿Ë@\w£R_x001F_¶@52geÑ@}oÏ5@õáïêÉ@ðmaßÿqÓ@È_x0012_ÁÅ@\É!F¾@w_x000C_A_x000C_ÝÁ@7UYèp@oïè°´@J]9êÊ_x0004_³@\gìÎ@ûß=Eå¦¨@¼ÿÂQ!úÄ@ïÿ(_x0017_Rs@0°	oÿí¼@ÔñKw5½@1°ß_x0010_¡_x0017_Ñ@+P¸ÒdÐ@*{æ_x0013__x0002_-r@-ÅðU2IÌ@_x0006_ÅØ_x000E_Yµ@væbF³ºÊ@ï_x0004_¤_x000F_5±@_x0002__x0004_ ¯¢_x0011_Q)¾@D¢ÚNg@c^õù{@m_x000C_¬ÿ¤@_x000E_Þ]¡BE@îú©p®Ë@Î0+·_x0008_Ç@	¦_x0019_3u§@p6¦A Î@U{ZâÈÎ@SO#ìXÏ@DãuA2_x0010_Ä@_x0005_íZ?»sÃ@çCéZ ËÐ@TCDIzÑ@¿q_Ù-Ð@Ô¿µ_x0001_¸_x0015_À@E{ºÇyÎ@Ö»Ô/%Ï@Äå±£qj»@ôEH#Ç@pþíò_x0003_]°@.è×Lj±@Áõeì_x0018_Ò@äïóA@N_x001F__x0007_Ë£?@U_x0007_u½ögË@ÞÆs6óÈ@ö_x001C_ÛTXÒÐ@pË±èêÈ@ú^¸e£òÑ@?_x001D_3_x0001__x0004_·_x001A_Ç@þ5Î÷Gq@òÓ§æqÓ§@suÈ@¤qcùÅ@Èðµ_x0001_¬¡Ñ@_x001A_w_x0016_äcØË@÷Ò@×DÐ@hïRîÊ^É@b:zÁ³@Bf¦Ê{©@g_x000C_^°JÒ@sÃ&gt;Ê ª@LçªÆ¬yÊ@0_x0019_,Ù'Ì@ìHº¶?ÃÊ@_x0002_z{_x0003_Í_x0018_Â@&amp;ó¦~òsË@£_x0008_~d_x001C_¨@4ÙTj_x0011_ü²@êrj.r	Ð@_x0018_Uó]_x0015_Ï@Âm](BýÍ@_x0012_ÍÃ!d¯Ò@]?òQ°Ä@î_x000F_©+U¿@ò¶Îc§Á@°_x0011_«ú@_x0008_ÎFñß²@³_x0018_ÿ^Î@f_x0006_UgæÂ@`ÊkÌ´@_x0001__x0003_~_x0005_æÞdÂ©@ß2}ÏÒ¼Ç@?ºN±¤@xq¯Ô©@Õ¿öÄ@jt_x0002_rórÐ@¨ð9cÓÍÎ@Ïø_x0003_ûMâ¯@M\_x0017_îÎ@%÷+·/°@_x0014_°¹N§@ö7ñNÁ@WZ	~@âö_x000E_h¹·@_x0016_¶?w_x0006_Â@±T¥_x0016_Ê@ôÐ_x0002_1ÝÂ@cÐ_x0016_PÑ@ÜD°c@ÑÊv¿nNu@ÐJ_x0010_]ÅÃ½@à°û_x0011_¹@k_Ð&gt;+¤@Âÿ*ÜvÃ@\ÏpEGÍ@_x0003__x000E_À¶w¸@_x0018_h¹|¯?¢@l_x0002_ô_x0014_ÑÿÉ@¶n¸À@¶_x0004_Ù_x0018_Np´@úÇô¬Ý;¶@ÍK_x000E__x0001__x0004_­+­@¦Õl\×È@k_x0016_P¡E0S@J_x0007_ôLÂÒÐ@c¤È@DÀ©½L±À@Y_x0006_Õ_x001E_Yº@\;Í_x000C_©Î@_x0001__Z®_x0003_`Ó@_x000B_YHÍ@¤Í_x0003_1_x0011_@Á§ÑøîçÐ@JP_x0004_wåÐ@¸&gt;ÕeAhÒ@ºRSÒhÎ@©_x0011_¶síBÊ@_x001D_!J£_x0018_¤@}Vµ[ÌÎ@"tâ±à¼@­_x0014_±Â®´@Ú_e_x0015_¿@¼©Mä¨Ë@%_U¹Â_x0002_Ð@_x0007_äs_x001D_Ñ@_x001C_¹§Øé_x001E_Ç@Y½Q{À@{õÒ=c¬Ð@S_x001B_@õÐ·Ð@_x000C__x0018_Â÷r½@múó8Î@YÅñý \@gB§!_x0014_úÅ@_x0002__x0003_À~xÆç§Ï@®Z1_x0001_×Ð@l:ß/Ë_x0007_±@xù_x000B_§¤Ã@_x0018_Ô;ªëÉ@D$,7nÂ@m_x000C_¢_x0016_ÒQÄ@ÿ!±K:@AÔ`_x001D_@­(]N\w @`Óº]_x0012_@ù_{5ì£@/©Yu)T½@ë¨ÝX{»@SüJ«_x0006_Ã@6§»Á @~!ôi É@GþH¸Í@ôCÅâ@`á´_x0015_Ñ_x0012_@7æ\_x0008__x0004_'Á@"Þ_x001F_gI·®@¶`Ò]§Ã@R_x0016__x0018__x0014_Ñ@n­Íú_x000F_Ä@ÌzÁº"Ç@¼é§÷FìÈ@P&lt;r&gt;yºÃ@_x0019_}V¬_x0011_¢Æ@¹Å½9ßøÁ@¶1¤´ÛÁ@³3«]_x0001__x0003_âNÐ@_x001E_&gt;_x0004_Ç$È@¶úÐm¼Å@'um}ÝÊ@^(Ú`Á@'_x0015_Î_x0003_Ê@0_x0007_K ìc@¿]»´Fã¸@6_x000B_'LØÿW@ì|OÕ!£@&lt;_x000F_~Ä÷o°@8_x0007__x0018_¢üÃ@âÄÍ$üÏ@}_x0008_N³Ã«Ñ@H#	Ö*gÆ@&gt;²Q¤ÞyÂ@k)°Iv²@«ÀØ_x0003_.ÑÄ@Ó&lt;TÈ_x001E_V @_x0005_	ü_x001B_Ò@M/áà¤Â@¼£!öcÑ@UwÌÑ@¡/Ð*Á@ó°xýÄ_x0010_@g â-Ã@_x0013_¾Ê_x0002_½@ðÂ£rkwË@qÚä«Vº@:´ú&lt;ß_x0004_Ã@	p¼§gÅ@Jµ_x0004_1_x0018_&gt;¼@_x0006__x0007_jÐ_x0002_(Í'Ï@ÞÚÓ_x0017_OQÓ@UØMª)\@ÈtkÖØÐ@?}_x000F_«·@xô³ù4Ç@¤ê@5A_x000B_Æ@aÿ.X @}q_x0001__x000F__x0001__x001B_¥@±ìê©@à·´\ð»@©öl`§@Ýk¤õíÐ@:	åQÀ@«(°Â·ûÑ@^ÎÞl( Ã@£_x0005_¼_x0004_ªÀ@.8Å Ó@iÚ¤nñ*Ç@ñ_x0015_ïµìª@_x001F_^86_x001D_GÁ@PÍÙóË@¾_x000F_0M_x001A__x0003__@&lt;OÏí#uÅ@Ú@Q5¼Î¼@0¦Y IáÐ@2rD°ÚþÐ@_x0003_#V_x001C_y»@_x000B_Yîª_x0015_/Ç@*;^KaÁ@6Í8K ÇÂ@+zþe_x0001__x0004_Äu¸@]F÷ð¾÷¶@#EæeÏµÍ@ínÈGÀ:Ð@s_x0004_Wb~Ë@·tÍÖéÒ@þS¤ðµ_x000F_Î@v¡«¤£5Ñ@+HÃýÎ @RN_x0014_ÝÅÇ´@å¯_x0011_÷§ÀÊ@Ih³æ#Ñ@&amp;|)¥a¯@¢5²_x001D_jÅ@Þ_x001B_7Ö@ê_x001A_Z)Þ¹@Ü®8_x001D_yÉ@_x0003_Âc±Õb@_x0012_£_x000B_ºQ²Á@A´1"iÂ@lß_x001D_¦·Ú°@ yÁhý Ð@þwáÐ¦¥¶@÷8Å¥û¹@_x000B_&gt;`µÖj¶@ÇÙ~Ãå·@ûi1mª_x0014_Î@ÏT¢XÈ@tt@êÑ@.Ó,?jÓ@'_x0002_d_¶¡@2'_x0015__x000E_
¥Í@_x0004__x0006__x0001__x000C_Na_x001A_°@çÌ@&lt;îjÀ@_x001C_ÔÀïÊ_x000F_À@hr¨7¥¶@zx.ÖÒ@_x0005_²^]|Ñ@!½ _x0004__x0016_ÀÆ@_x0010_y¢ËÒµ@
	u3`Ê¢@paÑ@v_x000F_tòÔÆÇ@¾1ÔÕ½@Ã¹ù÷×&gt;Â@ºB[_x0015__x0013_§@HB¥@KÊÈ@_x001E_{_x0011_V_x0014_!Ñ@6M?ÒøÆ@ØçC_x000B_2Ñ@¹QÕ÷´_x000B_Ó@Lc·ïÿ_x000E_Ð@.*l_x0001__x0002_/Ð@MPÏù¯Î@^'ôP
¨@õý^±æxÒ@Að¨w5Ð@,Ý¸a°@«_x0003_ºS"©Ð@£Yô_x0007__x0007_Ì@Æñ_x0005__x0002__x0008_Ð@VQÖF&gt;ù»@ô"rã»@KæïA_x0001__x0002_½a@·_x0018_±@`&amp;Ð@_x0018_YPTâ¯Ã@GgOpC_x0001_@â_x001B_I,eµÂ@v_x0007_DðÁ@¬KÝ¯`Á@}rb2Ë@ÑLf=[Ò@-_x0019__x0008__x000C__x0015_ÖÅ@öÇÄîHÙ»@q6rê9Ê@ßöÓe#ª@&gt;	þ;Ù®@kÃç+5Í@
_x0017_H_x001C_EwÌ@G|_x0019_]aZ°@äÉß_x0002_o_x0018_Ã@&gt;_x001C_·ºÖ ¼@0 ê²mmÓ@_x0010__x0016_ê~ØË@ºDs&amp;IÀ@i\¾_x0002_·@¡¤6 5]Ð@««f_äúÉ@îÇÍ-â§@Â
ÝqáÑ@EÚXBV°@ó_x0014_·_x0004_ßdÆ@,9`ñ½@zLòúf@\ð°Ì@_x0001__x0002_CÁëRóÑ@ÁÃM&lt;þp@f°Úª_x001A_¹@µI2_x0003_IÿÀ@FðLÏ7pÄ@Ò_x0015__x0001_héÔÐ@Q._x0003_û_x0014_ª@ü_x001B_3Æ_mÇ@Ô¤K+Ó@_x0019_)²&amp;_x0016_ìÑ@VR_x0006_PÊ@[bÛÆ¡µ@;ÿÒÝ/Æ@¡`ªgO\É@Uó-XÈ@Â{ÙU_x0018_FÌ@°Î´¶Qµ@jÙ¿iÎ{´@e_x0018_ï,Ô}º@_s¥Â@?^V=m»@swS_x0001_ü¢Ð@	*½_x0008_!n¹@ªLÝ¢;Å@_x0011_ü²Û¡@)£¯*§ì²@ú_x0017_*_x0013_Å@ï_x001C_¯wÐ@VçSòÀ@_x0003_Ò_x0017_&gt;tÇ¹@³ªrÎ_x0012_RÄ@zþñ_x0003__x0004_GC·@¾¾]GcÍ@_x0007_8\÷Äñ@Ã"Ã'¨_x0014_@
Øt_x0017_ÔGÏ@n÷_x000B_#èÊ£@_x0002_[_x001B_zìÂ@ÿ*OãøÆ@_x0006_|@æjÍ@Æ0Ö§_x0004_Ñ@+¶_x0001_ð»Ñ@geðÑ_x000E_Ñ@®ã3¹î9È@Tô\µeÏ@6¯×Ë@/_x0018_}ÂÆ1¹@f-Î®Gf©@£úÞÓOÉ@Ï¶À?_ïÄ@&amp;éO!±@+'òÊQ @_x0007_ÚLêýË@ÁBíB®¨@â)¢IA@[­Ð®Ë@¤Æ_x0006_¬"Å@ÜL»µ¦Ñ@CHNæ¸@+
éKO_x000B_`@r×e_x001E_5²@Ðæäó²oÄ@HBdLïÅÑ@_x0003__x0005_VÛûÃ È@&lt;yrÉôÁ@éØÏ_x0015_D¬½@è§­o
®Ð@_x0015_+ý^Ì@¥_x0011_?°ù®@h4_x0002_"¸@kÆ¦{È@ÇÏÈ_x0013_Ã@u^åè¯ »@_x0001__x0004_Âèn©¢@ÊÌ¿ÇÁ@`ýOx&gt;Ñ@Ïòoá_x0015_X·@3u4]&gt;{@ïØ*¥_x0002_@°¢ðÃ$Ð@J&amp;är:È@Ce+_x000F_´@Ö¦Gó­@t\_x001B_ô@óÆ@óHZ_x0013_Î9Î@ßý$"_x0016__x001B_Ä@×³Áäé_x001B_Ð@håQ_x0014_Ç`q@_x0001_	ù;¢Â@]L[¹Ð@é#¦'y¾@_x000B__x0017_Ý±Ï@zZã$TÑ@_x0004_¹Þð@¹@G_x0012_X_x001F__x0001__x0003__x000B__x0015_Í@àg_x0008__x0003__x000F_¥@+cÖ¹³@H­äqZÈ@ø2Pìô@Ý_x0006_¥WN_x0007_¡@ÁrR#JÇ@Ó(Ò¸{xÎ@79C³Y¹@V®9²¥&amp;¾@C²¶w=Ê@ñÝ4Ä@²@¥â¹í¨_x0018_Ó@z&amp;R"_x0018_7Ð@+t*ó×Â@û¦½F(É@pdÜ ÁrÓ@÷£
#Õ"Ã@'3P£u´@BÛ×_x0011_ü­@RÀá^ëÈÄ@öz_x0006_õã¡@ÉJ×,úpÉ@G&lt;|=h®@_Õ.Ö_x0005_¥@_x001F_9½¡ô/¡@¬_x0002_¡õOkÀ@Î9¾'_x0016_5Ë@Kýî¹¶²@ü²Ý¡8Â@¹6ÑëGgÈ@µ2¨8_x0010_È@_x0001__x0002_õ~MÑ@ã¯_x0017_)½^Ñ@j&lt;½é¸@¶`4Ac²³@öLB(JÈ@¦ëÅüÊ@ûÀ)xet@@QKHÚq±@Ñ¯®Ú8_x0003_¨@_x000E_Aùaº@þRÉÉ_x0019_@_x0013_À­û_x001E_¹@U%õ,'p­@"-ê$üÐ@i1]Ç¶¦Ò@UiÑ_x0018_BÆÎ@
ðYAÍ]³@¹"_x0015_¯±@ÒÄ_x0016_yÆÜ°@"`Tç-Ñ@_x0013_Yû_x0018_À¼@_x0001_.é_x0003_,·É@ä_x0008_1~}Ï@ÞN	®"Q@)­0Ð,Ï@}¬_x0008_ÇÌ@"jëU_x0004_@úÌ0Å@Ô÷oCô.µ@`r`ºÖÄ@|åÃíØ_x001E_r@°_x0004_:ä_x0005__x0006_|_x001D_Ó@_x0018_âÖÍ@_x0004_LN9ß¬@xî_x0004_ó³@ùu_x0002_EÑÍ@Cçpæ)·@ÿÛH×#ÄÅ@%HÐ_x0010_&amp;´É@ä¡y¶íÒ¸@t·ññÁ³@J¦ËºÈ_x0003_´@¯z=3´@
óúú_x001D_&amp;Ä@y3|þ©@Å@È®j"¢Ñ@W¸É_x0001_ÊÓÀ@Ý_x0012_5Äº_x0003_Ð@Xk½Cäº@ù.~´ Ç@tÌ_x001A_sG¸°@06õÓâ@Q:"iÄ@_x0005_Éù_x0016_î
Ã@_x0016_«_x0007_ÕaÛÐ@_x0014_n®"÷ô¿@Ã®ðj¯@¡T¸Õu"»@Gý§§Æ@_x0015_M½b p@_x0003_ãíÑê¼v@R_x001E_J^\3Î@é³¸»Ôñº@_x0005__x0007_&amp;I¢r@_x001D_spîµ*Â@F_x000B_~i[Ä@ç|HßB¼@_x0016_ÿ#EÏ@KÐÉq-Á@ýIôúe²@²Tý_x0006_hÅÑ@&amp;å^c¥@s_x0014_j?Or¤@¿ÙD_x001B_Ó@ìª¤_x001A_Á@jÈ«^EÚÅ@w_x000C_¯VzÌ@_x0012_~iôx@8tR_x0019_WTÑ@N_x0008_92XÕÄ@× ü{=ÎÒ@×__x0008_n*Ð@Øü_x0003__x0017_¾_x0004_­@2*.&amp;¶!Ð@NÏ4£{¾y@Àù²z¬Ê@I0¬_x001A_L³@_x0018_¤ÿàÏ_x0001_Ò@ìG¨;Æ@_ÌvE_x001D_²@Ñ6v_x0017_ª@_x001A_._x0002_D­@
Çhú$ÌÒ@¶±lW_x0010_¦´@½z\c_x0005__x0007_õ Å@_x0006_«LîèÅ@iãÚ_x000C_dZÐ@ó_x000B__x0011_ÉøØÏ@tÿÆÆI_x001E_¼@7~q¾^¼Ã@SGÏ_x0012_én¥@_x001B_Ê_x001D_ø¡É@ô¤r4ý[@ ?
þ¿@BëT_x000C__x0001__x0005_¸@ª9_x0004__x0003__x001F_º@,ôò_x0007_¸@ËDÊÈ¶"É@CÚ·	:ÞÈ@ûö_x0007_´_x0008_uË@_­
f_x001E_ª@ÃÜ¶õ_x0010_É@·_x0012_	@_x0002_æÆË o@ØÏ£ÂØsÀ@Ë·_x000F_	þªÊ@_x0013_M»}b¿@L¸@ôÜË@åjy4a_@vOÄN,}@ªë_x0001_Î|_x000F_¤@MÆÖÁÝÜÄ@_x001D_3DòÛ¨Î@]e_x000C_Ë¯_x0017_Í@+Ì_x001F_r_x000B_Á@zß¦%ÊúÁ@_x0003__x0004_d;r~R_x0002_±@_LhjQ¨@_x001B_G?^1À@ï$ê_x0005_Á±@}yr1bÌ@ÈÇc/ìÊ@
¯ö¸U­@­ßÇàHM@rilµ@É@_OÕ"ñ±@:)gø_x000B_@é_x0007_Ì_x0019_Áº@'äøØ_x0005_@Ïw(Èn@ ùi_x0001_M¹Ï@_x0015_@`nD÷µ@)²CGeÐ@-ÉUÓHÐ@$ÒÐÑ@!z²X_x001E_B@_x001A_K_x0004_²@à_x0015__x0015_'o_x0019_´@ÝYÏúóCº@cBE		Ñ@äó_x0014_E¦@¢¼F+Î¹Å@Éî«¢wÁ@å§ACÈ¶´@Zs,b}¹Á@_x0006_½_x0016_üªhÑ@ôE
cG@_x0017_&lt;^L_x0002__x0003_®_x0010_@Ð:*ÄD«@»dò@Gv¹@uíÆV_x0017_ÌÐ@¥@ÛÏÏ«@Q5§2Ñ¬@±.\×¿@øÁ_Ð\­À@S_îÂ-Ó@¸gâ_x001D_ëaÆ@µÎ+aáÁ@ArFÊË_x0017_¬@ÉÅ´È_ZÂ@å©ëN¨@_x000B_[çÑ_x000B__x0018_Ð@_x0019_{_x0007_r(uÂ@_x0005_ã_x0013_¶òU@Ýk¶§FÇÏ@½HºéäÁ@P¢Ïüïª@y gPCÏ@È_x0004_â_x0004_ï_x0002_@UêHr_x0012_Å@!j_x0017_hÊ§@çÏ?Ü#¬@#Q ~IEÊ@N_x0001_»è¼PÈ@@yä_x0006_uÑ@v¶½«5ª@W, jÁ@_x001B_c5b%@w¡¼_x0016_¦Ð@_x0003__x0005_D,vß2G¶@ààd`C¸Ñ@Ë8	»@_x000E__x0001_bîôÿ«@Åh_x0018_²Ì@Våï¯µ¾»@_x000C_ØïoÓ@lëÖ]*bÄ@^\Ø&amp;Ç@±jÖÄ§@/\iÙúâÍ@_x0001_©¥&gt;Q+Ñ@(K_x0018_mw¿@ãÌ}á;_x0005_Á@o(pK&lt;g»@ ­$#ª_x0017_Â@FpueÈ@ö_x0004_býêÑ¶@p_x0002_)È@÷_x0018_Bm%Å@ã²Å=oaÀ@üEã_x000F_ÕÍ@¤_x001F_ä*_x0012_Ã@:$¾µÓ¥½@°q8ñ?Ã@ÆìñboÅ@¶~5óÇ@§Ï-7oÖ¢@O;rÉÐ@!¨L8`º@À_x0019_Ú±	*h@_x0008_³­é_x0001__x0005_ á´@'_x0004_tëÒ@_x0016_[ÆX­Ð@Ô/WOÍ@l_x0004__x0012_C_x0003__x0012_¸@§*÷6y­Ñ@J#_x0001_Ï3oÓ@{j¿²¹éÎ@¢_x0008_q:é³È@_x001E_÷õ\ÅÆ@_x0015__x0012_gznÎ@ÖpD_x0005_Y[»@\Ðe_x0008_²@@_x0008_ã¥Ài@Â
ÉÓ_x0002_÷À@2º¾½w_x000E_Î@©A&gt;èå¼@H_x0019_feÐÏ@[Ìÿ5°_¿@e_x0019_/â%_x0019_£@ä_x0019_·_x0006_ïÁ@Tçiàº¿@Q@9_x0002_XÂ@Tb_x0016_	@_x0001_d_x0001__x0005_
`¶@ÌlR3°@Ø3gWFß»@Aâ=8&lt;·@_x0010_ËãB*ýÇ@_x000F_è'2Ä_x0018_Á@(y/¤¢ª@~_x001F_AïCÌ@_x0005__x0006_0;øèH\@OX;ÈªÅ@_x001C_s/åÐ@ ¾®ØÆÇË@[i&gt;_x0014_LÌ@*.¸Z`9Ã@(Öô´}ÊÊ@ \¦_x0011_¹_x0017_¤@_x0015_¹qDÐ_x000E_@ÍÒB_x001E_Ó@Ýpû,ÏÀ@o×Ôy®@ 7_x0001_í_x0007_³@vÍÐAøÇ@_x000F_m_x001F__x0011_t±@Às¬ßKáÁ@°Û_x0017_óH_x001A_±@ª´+_x000B_¼@_x0002_æ_x001A_&lt;ð}W@Ú0Ü!|HÒ@ö§fÍj@¦_x0003__x0016_M´Æ@½ YM_x0012_÷Ð@vPä¨_x0004_ú¬@_x0010_'6«Á@ÀogGðÈ@µ&gt;_x0007_¯CÃ@HkîéqÅ@xnmAÇÏ½@YFïQ_x0016_°@%,XýÃ@Ïãè2_x0001__x0002_&lt;x´@îaÊÖÑìÐ@X_x0014_ÙA;Ò@_x0019_yª_x001B_È@ùDÁÚüäÀ@?_³6v°@ÿÍPñÌúÑ@_x0019_4ÅßJÊ»@*ùñõYÇ@U"ÑËû n@\Úk!¦éÐ@ei_x0019_½=I¤@&gt;¸bcÝQ@Ùå_x0014_.Î@K¨®_x0003_Ì¨@_x0003_MSü_x000E_ª@Í\6_x000F__x0007_1Î@6®`Ä_x0011__x001F_È@NÓÃHDÄ@D®4ÿë8³@#*_x000B_X¼@ãWÜ¨_x0008_¤@_x001C_h»4Ey¯@ø_x0017_Èá]Ý»@_x0014_¤g'þ @_x001D_Vt&lt;½@Rg»ÿ&lt;9Ó@ é¤äs@Ð@1Ìº_x0001_âÒ@_x0008_!îy ÿÂ@_x0006_|$^TTÆ@Â¥8&gt;^¸@_x0001__x0005_}_x001E_ò¹ºÍ@_x0010_ _x0004__x0018__x001B_N¤@_x0002_¾k_x0015_h´@±×L_x000B_{áÄ@9C_x000F_?)AË@ñä²T_x0010_÷Ñ@qÃ,BâÌ@º®¬Ä°*È@=Ü_x000C_À1¹Ç@_x0007__x0003_·ýs½Ë@6_x000E_Î!sß@¬Sô~Ç@-ó÷ÍÿúÏ@â%§&gt;ë°@_x0017_± ÆG¾@é&amp;_x0003_&lt;X½»@IÁ,âmÊ@*¼_x001E_ÏtÏ@kÞ2oØÀ@dÿ½*Ä@¾âx?Þã¶@4µC¤ëùÑ@ÒMY _x000B_Å@_x000E__x001D_©ÉÎ@¿ÑVØWÊ@¦ëÁÂüË@Ym_x0006_¿wÇ@NÊv_x0011_E
Ó@bXµV	ÈÏ@aë=øÀ_x0013_@ý¨@_x0014_õ}Ñ@mnP_x0001__x0002_«Z¾@ù&gt;e[bÒ@5@Åx°@U´Î¯©¹@í4û_x0017_t7Ò@¹+?²ÊïÌ@£¢{_x0003_eº@Lì(_x0018_º@ÂÏ¯	AÄ@åø_x000C_©_x001E_É@_x0002_ûA­üqÐ@äH¶_x001A_@¡C­ÀÕß@­Õf²§º@ßÈÐ$_x000F_&lt;Ë@ª_x0018_üv6Cµ@_x0018_2QÑcµ@ëù·Î24Ê@kÓøÔKÌ@[±9]_x0017_DË@ Re9´XÐ@_x000F_hsz¸º@LH8¹ðÊ@ªtìa_x0016_-Ñ@&gt;zMpÈ@	Ã£¦­@´,ÆN°@\Ð(_x0017_èzÍ@9èX_x000B_åbÑ@|+}2_x0007_Å@3¯'_x0010_WÐ@Å_x001E_J^_x0016_®@_x0001__x0003_7«7Á_x0004_µÇ@`_x001D_ø;[É@¨Ð¬¶È@1Ó)¨^®Ñ@ýi¾@+ä_x0005_.U5§@_x0011_
"IpÏÑ@öà_x0013__x0010_¸¿@uÂ8ëàäÇ@Ö_x0008_1çWË@Ow´G_x0007_²¸@ñ_x0013_¶¥_x0012_ÛÒ@}_x001D_PvVÐ@Ã×hßãÑË@B&gt;[3ÕÉ@Rîl·¢_´@8_x0011_o½1&amp;Ç@)ØÈ_x0011_y@
g~o£Ò@xÀb_x0004_«Ç@_x001A_Ë¢¸1_x0016_Ó@TQnÞÐÇ@ÀrÔ¥ÌêÅ@_ô3=Ì@(Ð±ì_x000C_m«@_x0018_íJU#ÂÂ@_x000F__x001B_zSQ@}zñd±_x0002_Ï@&gt;Gµ,ÒÓÍ@/ìÍ_x000E_ñ¨@_x001D_zrÔ_x0007_9o@jÙÉ_x0002__x0005_lòÂ@ïP´_x0013_)Ï@_x0004_½U]Ë@Rúµ?±@øæóºB±@_x0002_
_x0003__x0011_. À@j_x0014_Ú±OÀ@¨[ugÐ@_x001B__x0016__x001F_ÉN½Á@å	_x0003_çÇ@_x000F_iäÌ3ÐÒ@ã_x0011_wßzÅ@5N?=ê	Á@e\_x0017__x0001_·@Qöÿ
±¿@ï4;4®¢Ò@&lt;_x001F_W¿Én@5ÑÑ¤%ÈÉ@=U¿¤@_x0019_]@_x001B__x000E_Ò@_x0004_çZôi3Ç@~/bJü1±@ÀªEî_x0011_¸@§_x000F__x0006_é%µ@Çº5¾Ò@?Àû±¨@y4_x0007__x0007_e+À@_x0002__x001C_ÿ¤ò@_x000B_Þ_x0008_@Ó@¾/×øÁÆ@_x0017_?ï{Âåv@|FÕP_x001D_Ç@_x0001__x0003_bF®$¨Æ@½o*Ð¾KÈ@Oüºl©Ä@3_x001C_LéÄÏ@ _x0006_;U~Á@Ãñ|_x0002_Í@F$ÿ^3Å@{ø¦/éÄ@`]¨`|À@)°àläbµ@Aé%¯¿@TZ_x001D_ÜóÒ@Új±ó_x0011_6È@ÊfZûÁ£±@:²»çÔS¶@ZµäXÈàÆ@ýTñÙ{,¢@¯SçªD_x0007_Ê@_x0008__x0005_1ð½1Â@£8LA½@m·!¢·3Ì@\»_x000E_ÇÙìµ@_x0006_&gt;Ñ\¾@øã,ù-@§~åp_x0014_Ô»@äf&gt;D¢¿¿@vòÎEÈ@Û_x000B_h_x0011_I_x001B_®@¶gtÿ¼@ÔçW¡¥#Á@âëUÍ_x0013_¨»@=·_x0016__x0002__x0001__x0003_#Ð@{__x0010_ÇJ°@%Ï3rÜ@º_"q=ùÑ@£x;_x0008_üM»@¨,®_x0015_«ôÅ@*G*_x0002__x0006_~«@°Üx®Ø÷Ð@Ç@t°_@f
c_x000C_@ýSÒÐê­Ï@Ëei®ÓÑ@$¦_x0001__x0006_-Î@òÙ{5)Ó@òcé`Af³@IN±5_x0002_Ñ@Ô_x0016_N$IÂ@ÏÜR9!Ó@ý[Ptï4È@ÎÕzÿ_x0013_Í@_x0015_IQ=ôÚÇ@·@Í_x001E_!@Z_x0006__x001A__x0007_²h½@­C°·_x0005_ã³@y_x001F_Ä_x0013__x0007_0Ð@·|_x0003_CÄÖ@å_x0015_Vd_x001D_mÃ@uxó_ðhÄ@ç dUOiÓ@'dwaM­@õÇwÉÃ@Èw´_x0017_n_x0010_£@_x0003__x0005_û.±âU&gt;Á@Ï,:¹
_x0015_Ó@apû_x0003_ÓL½@:+ÓçWqÀ@¯8?º@sýß:$o´@_x0010_¿_x0005_~²hF@ÿUÝàÒYÓ@ìdî?Ä@Ä&gt;_x000F_#Ç@ñ_x0003_68A¸@ú*_x0003_H_x0002_Ì@â~?nÍ@,_x0014_dTÇ@_x0002_%_x0015__x001E__x0002_Ò@(ÿNø.m°@_x001A_@ë°jè½@_x0015_¬síÑ@àß¢±ïÆ@íØÓã_x0011_É@ÄÁÞ×KxÈ@O_x0016_bDüï¬@_x0016__x001E_T_Æ@¨_x0015_ÙÅ÷çÀ@oé_x0002_î_x000E_2Ò@JÀ_x001F__x0001_)_x0018_Ò@µ_x001C_cÛjö@/ï^kyÅ@¨®ÍæiÒ@Ï!éÞÖ_x001D_Ð@_x000F_{}á{_x0004_·@Ø_x0002_òÌ_x0001__x0002_¹cÃ@øi@_x0016_Ò@ é~çÉ@ *_x0016_&lt;aÇ@_x0015_=_x001A_v@â6[8v@³¦{2ÆEË@æT²úû
±@ÌÄv1éÍ@Lg3e
Ê@@;]ÕÇ@N«_&amp;_x001B_]Ó@}E_x000C_ÂÕÑ@¥ÿÂëjÏ@½ç¸5Ä9º@eß2AZ·@Ä×¯ÿÕhÁ@í_x001F_1_x001D_ÚÖ@À6_x0003__x0015_uÇ@³Ö_x001A_×Â_x000E_À@Cñ_x0014_DÖ+Ñ@ì^ä/YÓÈ@çý=´Æ_x001C_Á@å_e´±.Ð@§_x0001_gÓÁâ¨@gMþ%ôÐ@_x000F__x001B_B\\@2áÈ?ÇÒ@à¾#Yé?_x000E_wó¥°ÒÇ@ÇÔ|ØÈ±@ø[¥_x0013_ßSÀ@_x0001__x0002__x0016__x001F_: ÐÒ@=O#-ðR±@5¸uPQÑ@´©_x0019_c¡@tý¢F´@_x0002_Û_x000C_üÁ@_x001F_4_x0018_Y_x0002_î@Z#m"ÒfÐ@¾QR5iÍ@·_x0012_Ë²º@Ø=Oö²XÍ@°Èº7¡Ã@AïO:Ê@_x0010_Ø×¥_x001A_È@Á2ú_x001C_É©@9ö_x000C_Æ«@&gt;öøÛ©@¹WRè.³@·íÖ*JÇ@åÄmçtF°@z¥èÂ_x001C_Í@Ó²¡=úSÑ@Ô³äü¼_x0016_Ñ@äD]_x001A_È¢¿@ôYKºÔ_x000C_Å@æÇ_x001E_n,_x001E_½@_x0013_É_x0013_kÔÎ@¢FÛØ&amp;1Ä@ ëëË?bÓ@_x0004_ë¦A5¸@8_x0018_â¬Þ¯@m? _x0005__x0002__x0003_®­Ò@_x0012_~DÂr¹@;§(_x001B_Ô`Ó@Ö§`c³Ñ@¿_x0013_f¨]DÑ@_x0015_Ý-g¡ö¹@ÜC_x0013_ÄéTÅ@_x0013_¾vSs¸@Qþ7=¾·@m·_x0008_w+_x000F_Æ@_x0003_j¿´Á@hw©òß¶@ØjBà2Ó@ô²%YÒ@
ìe1mÈ@WSòE¬¶@}bõ/ðlÐ@Ht3ò.ÛÌ@qlñÐòÃ@ÙõK_x000B_6~¸@E*Ì}l[´@xævû&gt;É@;%_x0002__ÑÅ@_x0018_*	µi+Ï@=J_x0004__x001E_±@_x000C_c§ØwÛÅ@¯$à¾µn@®öÜ]£_x0013_È@j~#_x0001_çÏ@_x0007_ADØ+«@M]$W7½Ñ@_x001C_)_x0005_&lt;â_x001B_À@_x0004__x0005__x001B_0b'_x0002__x0011_Ä@:ØwûèM@Ôi°÷"_x0005_Ð@9_x0003_Á	ÕÐ@kOvÆw¿@}_x0011_þ._x0004_xÑ@Bà!ÜbÎ@6úOüTÐ@¨Ò÷5ä_x0019_¨@20Ã_x001B_³@õñ¿Å_x001C_¼@-vöu¯ª@Ñ¹_x0011_ÓüÑÆ@vå_x000F_Ò@3"°@@`M$ÙtøÀ@bì_x0006_@_x0001__x0004_ÂâlÁÑ@éQ3I_x0005_¿Ñ@&lt;_x0017_V(Gà¼@õé:_x0004__x001E_¬Â@`PÜ`H®º@_x0003_ðü¸XÉÆ@$»_x001B_	jÐ@	û§hÉ@i÷1mà_x001D_Ò@À,\ï!µ@ÉÔäXÖÑ@þQ2DÝþÊ@ÜÓIh­øÒ@fµºY*º@_x0012_u`_x0003__x0004__x001A_««@­Ì9³*¶@¦í_x0016_dÍ@»Õ×QMãµ@E_x000E_ÃóJ·@_x0011_ûÓüDÓ@úùÈ·IÑ@_x000C_7_x001B__x000F__x0018_®@èJ_x0003__x001A_É|¾@h WÃ«âÒ@%ç%¾èÔ@ §ÞPê*Ó@¡"_x000F_¹i?¸@µÿ¢«eÏ@__x0019_[JÍ@L³ªiÈt@W_x001E_*_x0001_ÿ&lt;Ò@	ÅÃx_x0002_º@l¢EªèÈ@'ÉÙ]ºÁ@¥Bé¡[-Ê@NDùÆÊ@¼_x0011__x0011_anj@´5¢l¼6Ê@
_x0019_Ml¬Ò@Ý¹mQ¡+Ð@ã]ôoQæÀ@;ÓOþ_x0013_ÃÈ@y°_x0014_RI®@Sg_x0017_ÕcÉ@î¿ö_x0019_¶@H_x000C_«K½4Ð@_x0002__x0007_vÜ­aÁ@½ (_x001C_\ÀË@¥_x001A_Xf8Ñ@\gôtñ§@EÄ;°1AÊ@L2ª_x0003__x0012_Ñ@_x0018__x0016_/)#9Ò@µ²´IùÖ@|ª3óä#Â@ÐuÆ&lt;_x0007_ãÐ@=óêå¡Ï@¶ä¿Í@é¸_x001A_D_x001E__x0004_Î@Ø¯_x0008_ÓÎëÒ@«j_x0005_EOÓ@íîÌß¢Ê¾@M_x0014__x0006_öÑ'Ä@ç_x000F_Iö·Ì@n`è_x000F_Ç@K_x0004_¼Ù²¬Ð@¶_x0016_ñýD_x0014_q@_x0005_ñ_x0008_iV_@(Íá¹Ì_x0012_Â@!Ûø_x0001_ªY@½ðµ*È@õÚg³_x0006__x0018_¾@_x0016_L_x0014_QôÕ¬@+Xºë{¾@ÿvá_x0012__x000C_ÏÄ@¼Ó	¯@ÑU_x000C_9s"Ê@ymGQ_x0001__x0005_}GÒ@S«=_x0004_â_x0015_Ð@\_x001F_e(´&gt;§@×?f_x0016_h&amp;Ó@à·_x000F__x001C_§¶Ð@*_x0008__x0004_MÒ@_x000B__x0001_öYj Ò@±¬ºH¼Ð@í&gt;kÍ@½_x0012_4ÈË@_x000B__x0011__x0012_:Í@OÔ 	_x0005_Å@cT¬ÏnÒ@_x0012_j²t¨±@o[ÿ_x0018_rÓ@ø_x0007_'ïÄB³@	uá'õÍ@7.´+Á@kÞüÒ@ïL_x0002_'*Ó@_x001F_ÇUÇ
¿@OAöïàÈ@áìÎÔ~[Ì@_x001B_ö_x0005_(­@P_x0008_Íz·Ò@_x0013_* 76Ò¶@6§6©±»@_x0015_7ê55_x0015_³@VÄ^á+ïË@RH_x001E_ËS¦@AiX)¦~@Júñí©_x0003_²@_x0002__x0004_£à§àÈÑ@W_x001A__x0001_Á£Ã@*æ_x0008_C_x000B_¢Ï@sòë_x0017_&lt;OË@QU¿_x000E_©@2°_x0013_ÿÒ@°qú_x0019_$«Æ@T$N#_x001F_`´@
qá_x0005_Ì@s¶Íg¥nÈ@_x0007_]uS_x0008_Á@þÌgAzÅ@V_x0016_RUÙÎ@öbAG[Ã@_x0011__x000B_[_x001F_ÿ¯Ê@èª2ÎÚ_x0014_·@pEp6µÒ@Ý-$õDöÑ@®e4¢m,É@¼yQWÑ@qi%T²À@¨_x000B_Z_x0008_$¼@wâ:¡Râ@YÔ^ÇÍh@ÑCN±u¹@}´Úø»Æ°@Ù*ß_x0017_¿û·@P_à«Æ@4þì÷¥@KäyáK0Ã@ßFÑ_x0003_'&gt;Î@¯-~a_x0001__x0002_âÃ@+ÜGqæÃ@1tx¯ë@®¥/{ãíÊ@@CÝ=	Ï@çó_x0016_fÎ@bûq~±@6eWüõÌ@¤=v¡Ä@ßCßùâÑ@+Û_x0014_f9±@?IøÒþ\Ó@Hè¦`iÉ@åJô(ñÒ@áÄff_x0017_&gt;Ï@|_x0008_â4_x0006_*Æ@zQâ)X±@÷¦[YÇÈ@çv_x0002_þªüÐ@mÚÿÿ_x001C_Å@_ÝSáÏ@údÐ¡È@û_x0005__x000C_§Ô_x001B_¾@ªà/Q¯OÆ@µ+ì|?JÊ@unàÕd_x0010_Ã@8_x001B_ãÓÝ@Ï_x000C_b×Ñ@V66ó_x0016_ÅÊ@d7_x0011_êlËÀ@e_x001D_ûj¢@é§H²_x0012_¤@_x0001__x0004_ãSt8­@bö®=hñ@_x001F_ú_x0008_Ô@Ä@{0¦/Ã*~@ÈÌjK6Î@!èç_x0013_@®³@DÛë_x001A_,@ÚÈÙ4×OÒ@»íï=îRÌ@_x0017__x0011__x001C_´v²Î@Ñ¡_x000C_ Ï3Ñ@_x0002_8Ã%JÃ@4Ì_x001A_õµn§@óé«øî¿Æ@}uÚëÖ-¹@	îhh_x0005_|@A_x0019_|9Â»@P²¾K|Ó@¼SÚíÐË@VrJ2þ_½@ÏduçY_x0004_Ò@Ëø£{_x001B_Ñ@p_x0011_«qÒ@_x0012_"öA_x0003_"³@ÿR_x0002_¨õ·µ@±Åtä_x0012__x001B_©@¬È*ôu¨@`i_x0003_¬&gt;_x000C_@ÑB£â¿¸@ä&gt;Â«µ@­_x0008_Ô,Ç@½°#ß_x0003__x0005_ñÐ@FÇRtÑ@GÎ!ÐzÀ@DYÓSâ¹@_x0018_î&gt;_x0007_×@¤ÌëÔÛµ@ã&gt;¥_x0003_²l@_x0004_cÕ5tuÀ@çï{£_x0001_]¯@Ík-ªªC{@Eù7_x0017_zµ@^¡æå9¤@À_x000F_{_x001E__x0015_FÂ@µ2«¹@ëH/_x0005_íÒ@7_x0007_n·VûÁ@Är.ûËúÐ@¼YÂLS1Á@I_x000E_R_x000F_Ø²É@ý_x0007_´ßÉ@EMÈ?¨±Ò@¦Ë2_x0012_±Õ@,_x0005_d=R²@Í_x0006__x000B__x0012_@*©@!ó4_x0006_Û_Ä@Å_x000C_'ÆË&lt;±@´Ý_x000B_!ÜR°@Öi_x0010_H_x0010_©Ò@_x0006_^Å[¡¡°@VÔ%[Ò@=ÁÖ= ;Ï@_x0002_0ÀÆæßË@_x0003__x0004_fë[­BÂ@0_x000F__x0008_áJ:Ó@_x0019_«&gt;Ë@å»Lâ·¥°@¿ÚÍ@Et_x000F_i&amp;¥@_x000C__x0013_KlT\Ò@ÃU!ÉpÜÀ@_x000E_À]o|_x001A_@´_éù$jÐ@£Q_x0002_Å¯Ð@â|ìqµ@É×&amp;&gt;_x0014_Ç@&amp;J_x0001_éãÅ@_x001C_Èå¢ JÑ@_x0003_2¥Û[òÒ@!`m8âÈ@Qc_x0001_~rÄ@ÏSÿIÌ_³@ô;Å®¸Ã@¶ÚØ ¥@;rÕ/pXÈ@_x001C_Åc'æÉ@¾rå¤SÕ¿@º2ã?_x0003_Ç@°«KD½@=&lt;¼¶kÂ@®ò£%áÞ@_x0005_%8¬M·@Úëm0_x001A__x0002_»@g#Î(Å@_x001A_Ï._x0002__x0004_M}Ð@Ý_x0013_(½|_x0003_À@&gt;¡Ú½&lt;Á°@£ÂQ¸@ýQHiÄ@M¨_x0006__x0008_üó¸@ærÆ3_¾@~ùpÝ±@Þ^ølÐ¼@òÁ8×o¼@u7®_x0001_H«@Ð[³Í5³@@_x0018_³
?-Î@þkWt_x0005_ÓÎ@á_x000E_S÷ªÉÌ@¨_x0007_G#¤ÍÐ@7ùjº&amp;¨@ÀÆª×Z7Å@cîþ¼ÝÃ@Ìd_x0007_!eÌ@_x0015__x0012_DE¾¥@!U_x000B_ýf1Ç@D¦Ôlç@;N}tÍ@ÞÎ|_x0007_Å@_x0016_40ú4´@_x0002_úwëÖëË@«ÎÍìÑÊ@0¼&amp;ÐÆ@¥C¡©@
{Ã¶@º¼ZíÃ_x0013_¥@_x0002__x0003_ÍR&gt;ÙjëÅ@; bên_x0002_¢@©újc^¢«@ãï8­*©ª@\TYR]þ¸@n#_)°ª@,£m&amp;æÜÍ@¿D²­Ñ@_x0001_CØü_x0002_Ò@çÂ¦wº@0d_x0001__x0010_Q²À@á6Z$à@9áI¾@®Cc\LvÇ@uz/ÄÊ@ c_x000B_%ÁÐ@_x000F_"!CýK®@ér¦	Ä³@ñd_x0008_pÅöÑ@&gt;_x0011_ RÎ@)å¯_x0013_´Î@@R^¨@ÿ_x0001_¢¾×Æ@_x0002_.¯ª
¬©@zp[Þ[Ï@_x0015_CbEqÈ@ï'È_x001F_N´@}_x000B_ãÏ&lt;¢Í@ë_x0008_3_x0010_W9Ð@_x000F_e^8-Ò@Rez`_x000E_Ç@ÝUS_x0007__x0001__x0002_÷aË@ØîuÄÆ@2PÅ,gÍ@£"!]RÒ@_x0014_BÏµô¾@\i"Ë@C²\	ÎpÀ@Èjzùïb@ýF_x0008_yéÒ@X£&amp;¹@¼_x0011_z*O@¤%Xs§Â@LMÉ+7Ò@_x0011_:_x0017__x0018_CÒ@Qùc_x001E_WÑ@ÿÊ{5_x000F_¹@Âe_x0015_QslÑ@´_x0007_ÑE_x000E_¼@Ù}B,Ð@Ôâ7_x001B_[à¤@ýöp_x001F_ÝúÌ@ú8`uÆÀ@ö;\¢æ@A~&lt;Ò¢Ä@&amp;Èä2ÐÈ@&amp;¼Ð#Ã@÷KZØýÁ@äx¸mì¤@n+_x0018_@_ËýÇk¦Ï@_x0018_x/·Eº@GYÂÜAÁ@_x0003__x0006_¾_x001B_À«{Ò@¹ÏBÄ×²@&amp; ã©ã^@¤_x0007_W¬UÃ@qµ3·Å@_x0002__x001B_î÷&gt;±@)CÒqÔÅÐ@ðÑX&gt;sÉÑ@xó¡:À@{e²ëAÑ@Á6×ÐfW·@vGá®àU²@×_x0005_wu´@_x001B_¸i9_x0014_,Ñ@®hÄ³¿´@;_x000B_Ú±ûÍ@¥L°?pM¼@s)È,¸@)Ja¾JêÁ@­ø[»Á@å-ã?%@Ú_x0007_YÀ¥·@øµ­[_x001C_-Ó@`=Zk_x0016__x0017_¼@yÄ¶@D3U8éË@Þ_x0004_ñ_x0002_º_x0005_»@bÿ]_x0018_îÊ@»$H_x0008_ ²¶@¤_x0003__x001D__x000B_Ä9Ç@)_x0013_Ê_x0001__x0008_¼@Ãz,õ_x0005__x0007_%Ã@.Et-h_Ó@hØ¨_x000F_éÏ@öÑËØ;¾@Ø% &gt;ã­@_x0001_R¬{¢¾@r6-U¯t@÷a²ØWÀ@mF¶ÞÝîÄ@zCÀ_x0003__x0010_@ö_x0015__x000F_ù®@ºÂ¹ö_x0015_zÌ@,_x000C_Üÿ¾!½@ë·Z,Ï@_x0006_ë:åÛ_x001E_Ñ@¼_x0011_§õCSÊ@kô):ÑÒ@ôç,±Å@=½ºÎ_x0004_tÓ@¶P_x0003_PYÓ@ÈÕ¦ß{Æ@QX_x0004_ºÑ@_x0019_ï,ÒÑ@o_x0002_rÏå¨@oÖ÷Vø3¶@_x0006_6ed_x001E_Â@Ã|¶=2Ì@­%¿~_x0019_°@Ø_x0010_´KæðÒ@k)9MÍº@¹?·ëðoÇ@¯_x001A_ó²3Â@_x0004__x0006_±zÐ¯_x0011_Õ¾@¬_x0003_þ7
Í@hk_x0015_R×"Á@¯Éè¥µ_x001B_¯@Ù_x0014_5¾¹@O(x"ÅÐ@_x0001_òÜªÌ@»Õ±_x0013_AÓ@_x0018_x}ÚVÌÃ@_x0011_G·jÒ_x000F_¶@úö_x0004_:&gt;'º@m\¸W_x000B_¡@Ë,WøöÆ@æö&gt;Ô_x001E_"Ñ@ÄÜºÐ@ø,óOµuÄ@D_x0002_Ø_x0005_1ÌÇ@»vn_x0003__x0010_ùÎ@_x0005_ÈÂ_x0019__x000C_4Â@ÐöA~,Õ@øÉ_x0019_°·@"ôL_x0002_`Ã@Ä_x0018_«ðd_x001B_¢@ xµ/SÍ@æ+Ù¯Ä@_x000F_Êì·Ñ°¾@"Ð¤Wâ´@ ¥äû ÖÃ@,ø ¹-_x0010_¹@1c_x0005_Ð­@»QgÃ=_x0011_Ñ@¢C/Ï_x0001__x0002__x0010_@Â@¸TQÌEÀ@__x001A__x000F_ êÊ@¼¦ùM¤lÊ@æT¯î¶Ñ·@ì¥i_x001A__x001C_¸@y7ÉÎ_x000C_Ï@ O_x0011__x001D_Â_x0005_º@ÎÚ±A)²@_x001E_Z®g?Ä@ÓeúÃMÓ@®V0?.Ê@B.M_x0011_öuÉ@¦´RMì³»@D_x0004_4_x0004_8³@©©_x001A_åà_x0011_¼@KQÆ_x001C_ÏÁ@(³«Ð_x0010_o·@-¡¡Û_x001F_/À@_x001B_M_x0002__x000C__x0016_É@-O50[¥@_ý#L°@)_x0011_¼ÐìM¹@µ_x0014_Ø_x0004_»¡¨@ÞV_x0006_ú¢¸@ßÞü=·_x001F_Ó@_x0016_(Û_x001E_!Ô¶@_x001A_K_x0014_µ;EÐ@N\a
ÎÎ@&lt;¼_x0013_\@t_x001C__x0001_½Y³@þôYsnÄ@_x0001__x0002_+Èñ&amp;C@©w&lt;$B¨@K_x001A_1_x000F_YÏ@ï_x0004_°iì_x0006_Ó@Ðø*·| È@ý§ª'¾Ñ@-7ä#N@XÝÍa¸@êìÉ¯zÉ@ ÞÔMë¾@pF~ã_x000B_úÂ@¬cª³z_x0007_É@4_x0004_Ø:_x000C_Ò@FÛ_x0010_Zú¶@§ïìhÀ_x0001_@_x0016_êø._x0010_±@"?-¥Å_x0014_Ò@ùå«$i²@C»0Â_x0012_Á@LTÉáÔh@_x001E_ È_x000B_^á³@_x0019_w¿_x0010_(Ð@_x0019_Ð_x0005_üÆ@rM;¦³@~°þ_x001D__x0005_.Ó@"ÝòBÈ@3_x0018__x0005_î´ÊÄ@Mc^eIÏ@±È8¼~ÚÎ@Bö1ct@©ÂL3É@PðX_x0001__x0002_E.Ç@ÑÉRQÀ@ô_x000E_ÿÂ@³qt-&lt;@ÉPïãú¼@}I_x0019_Ç^|¸@ú_x0017__x0008_±8_x0005_Ò@÷ÕCA_x0006_À@r½6 ®¥@æiã_x0017_´ÎÑ@È¹_x0011__x0001_eÏ´@u_x000E_»LS|Ê@_x000F__x0003_Îª Å@Âm=AI¸É@¶+ûREÀ@_x0015_O#y_x001F_Ó@ÐF\ú_x0013__x0007_Ë@1Óì[íTÍ@)?"¹=¸@XÝ_x0013_b_x0008_Ñ@_x0015__x0002_½j±¸@\·_x000C_Ñ/¢@j3f3~fÁ@l¨"×MÌ@_x000B_Dó½?ÉÀ@öÔä
ÍÐÉ@¡V_x001D__@YÞ_x0015_r-¡Ä@L´!f)_x0015_¸@°:LI*_x0006_Ò@	Ú_x001A_~HÑ@Wè_x0011_kÓ@_x0001__x0003_Õ_Ö_x0018_RlÀ@_x0018_æ_x0008_1&lt;È@Àà3Ê_x001D_/±@«_
Â@:çá`æ¼@BAõÿ\àÄ@òLëÒ@ºÙÃ^rÊÉ@c³V_x0013_¿ÐÎ@u§ñY(äÂ@_x0016_dã¹r¡@"Wé-È_x0002_À@_x0003_¾sò¿@h¢ÿS/rÏ@DîOº@¤_x0004_¿×u@Íx-!Î@±t ¨ú@¼ß¸b¹@Ñ@M;ñëFÅ@ª _x0002__x0017_®UÐ@K_x0016_?Pý@rG»äýÀ@ÍuÇ¡Ed@eÜÝ_x0018_I¡@:ÖZIÄ@¾3øöÓ@ØRB_x001C_"_x0010_Á@_x001B_	¡.^%Ê@_x0001_Èù¶¼Í@_x0005_êY¤ìQÌ@XQG_x0003__x0004_©8Ã@Ür_x0018_MÞÒ@DÓi2_x0016_¢@Á½_x0013_ê^Ê@y_x0008_ñ_x0003_Ë@_x0002_vçÐø&lt;¡@B_x001E_ÚlÛ!Í@`g°^Õ@_x000B_ó_x0018__x000B_[Í@2MÜ§í@{ÞÏ´¹@#ioP¢¼Ä@_x000F_ïcwj@nÍ_x0012_]Óð´@ÌJÃD6¼¨@úräö×_x0014_È@_5S Ä@øýóJ!Â@û&gt;¥¢_x0014_VÑ@¿oÑWÇ@ï`ÓIéÈ@ÞF.í¸´@Ì¼`_x000F_é¾@Lñü0ÃY}@²_x0005_ÇJ6Ñ@~_x0013_è_x0001_&lt;¯Ð@!ùÄ°Ç@eçVñLÁ@è_x0014_Â^AÉ@¼hÀ4CÊÍ@c©#¡__x000E_Ê@n_x0002_|°È»@_x0001__x0002_ps:ëìiÁ@ñªÓâûÒ@ÎÙ»³Ê@ =ý/-_x0013_Ò@Pà_x0018__x000F_cìÐ@9WE}	2Â@
Ò·!¾@v//51ðÅ@íØM^@?Ó@$¨Dèm8@_x0010_T+¬ª@RãÖvTÌ@_x000E_{	ºÇ£@VM¸ËÿMv@ÉÀ¸FÃÄ@ïÁ]¯½@_x0011_²ètf@rèÑ_x0013_"°@§J2p÷6Ç@aR0FÜ¶Ï@È_x000B_!$¸Ð@s.BWÇiÐ@«_x0016_ÁÒ.Ë@åx¦ª#ÚÁ@_x000F__x0011__x000E_­5Ú´@zím¤NÝÀ@öô5¶ç½@S`Mèå¤@òDË_x001D_ Ï@3~F_x0018_bÆ@Í-æQÏÍ@ð£_x001E__x0002__x0003_³DÅ@]¤_x0019_­°_x001A_Ã@Vv9s"Ó@_x0016_G_x0001_X§@9_x001A_®ÕìÑ@CnS~ËÐ@þ¨~ó_x0004_Â@·}Hx)ñ¢@_x000B_Ùúh_x0012_É@ø/	ÝªÒ@Ö_x000C_aºQB@Î5Èx_x000E_aÐ@C_x001D_i_x000F_Â@/)pYäLº@¤M´&gt;04Ï@Ðª_x0012_¥.Å@YÊ_x0013_3mÏ@pêp_x0010_Zâ¿@cÕ.Î»@_x0013_QÌ;}¨@_x0004_ïè£@QUÁÄHÔ´@^2`À¹Ë@_x001D_9ÆÙÄ@+Ê@_x0006_®@u/~$_x0017_æÏ@_x0018_´5¯z£À@.Ñ_x0006_£¹@qðFñjR¹@_x0005_3"_x0019_x§@	_x0002_&amp;Ôµ@Þ8_x0008_RÐ@_x0003__x0005_÷Ô_x001D__x0012_èÒ@òÎ!áÞçË@_x0013_½Ûã¹@sª&lt;ÔÐÐ@ÕÝ¢À@ÜÐNqª@r_x001C_Ht¦µ@70»Û_x000C_æÍ@\P_x0017_niº@«q:(I¼@®ºó_x000F_Í@sØt±©p@ùbºx¹±Ð@ÛðjDÇ@qJìÁë+¬@Uù_x0002_Ñ@µîÊl¨PÅ@@Ôê:@#ÅlÁ@PiÎÙ@~_x0003_ Â©Å@59Î¹:Ñ@â_x001A_çÿn·Ï@Ñ _x0006_UÏ@¸ )b@j;Àð*@ýVè_x000E_7À@UTsd;Ó@_x0001_ê&lt;ñwÓ¿@¸¯"_x0004_P_x001F_Ò@$âãÅÖè·@ß/¼y_x0002__x0004_¡HÃ@HìÇVË@_x001D_©OÓ®KÂ@âu×þ
SÈ@l_x0013_sXØ%Í@_x0003__x0001_x·7¢@^1è Ñ@Ý­ñÈú_x001C_Ï@bÈ°|Ð@Æ_x0005_txáÊ@¶DÒ²Á@/ûAÏÝ1Ê@=KørÄ_x001D_Ê@_x000F_F,·­Ð@Pç_x000C_aÚ»@5nØ|_x0011_÷Ä@o^~¡ÞâÉ@ºÒBèº@¥|æÐ@ Êñ_x0003__x001E_^Ë@o&lt;4¤Tb¦@¶_x0016_ÔÙâ¨Ò@`QøP²NÉ@¦y_%YÂ@d{F9DÐ@ñùÍö½ÁÄ@x¯¶à§[©@¿"iÅÂ@_x001B_¨Ó&gt;ØÅ@t2ù$_x001C_Ç@  Éµ_x000F_.¾@l_x000B__x0010_:¦@_x0001__x0002_F=vªÈ@W¬ào_x0016_Å@ù¶11[nÓ@:/_x0018__x001C_ÀÃ@:_x0005_DÊ¿BÇ@}ÔîûÄ@Éy_x001F_EÃ@e$à5Ä@í¤_x0005_tJ=Ë@_x0013_&gt;O'òßÂ@o¿©_x001B_N½À@£hö_x0010_ËÒ@_¦T_x001F_Å@¡~ÀfObÅ@KRj~PÒ@8ªyÊÈ¼@e÷ÁÚ3Ò@\FÂ@éèÀ@_x000C_¦Ñ2ÿýÉ@lu@_x0013_¥Ç@îùø!¿É@_x0001_"
¤_x0006_=°@s_x001B_G!²@]Ë_x0004_â_x000B__x0006_Ó@°në*BÏ@_x0010_²642­@È_x0005_Å=ÎÌ@9_x0002_ÿöÁ@µq¢KÅ@ s\§¦¹@XÕpµG@í_x0002__x0001_=_x0001__x0002_&lt;Í@(°_x0003_ì]RÊ@¬¥ø_¢Dx@2ù'w_x0017_ÖÆ@ä&gt;F£@Hú¹BJÐ@¾LÑXßÁ@TaÝý_x001D_Æ@üU« §@È©Ã8SÓ@ÙQýæ_x0013_\Ð@1_x0015_ã(;Ç@Æ	ÆÖhMÃ@e{_x0006_yÆ@_x001B_õæâL%Ñ@¨x_x0004__x000E_¤Ò@Ø_x001C_¦¿3Ò@Åª¢2ØVÎ@óuÝóÀ@TUÇ_x0012_Ð@·ÝÉ3àô¹@Í_x001E_F·wÍ@_x0002_cµÈ*_x0019_º@riÈ_x0017_GYÍ@n-ò ç1©@#w}%ljÊ@_x0001_ÚðÀ@=ç-¾]¼´@ülô¸aGÇ@5«Ç(¼pÎ@,Û|y&gt;³@%M_x000B__ª­Ê@_x0002__x0004_ât°:ÃÐ@õ+_x001A_Êp·@¦Å$pUÑ@×_x0002_YÓ³É@_x0005_&gt;¸&lt;ãÆ@nß_x001E_XÈ²@Ø}ûsEv²@Ò_x0003_AZËÁ@Ùß=7¾@
¥z3­IÊ@5,_x001D_V)»@_x000C_rÀGK\Ó@2ÂkU¦@x
Þhè»Ò@ÐÓú¼EÎ@z½Ä*Á±@¼K_x001D_î_x0008_s¦@xÄ¬_x000B__x000B_V³@O3iE}AÃ@¬;.ÏÂ@$ãá¢s·@dA¤!%_x0006_@ô÷¨0¿Ç@_[ª_x0006_Ä@?Ë5{5@à#ºëC_x0007_Ï@_x0013_6FK´Â@;´ÔY¥~»@_x0001_÷¤Xl*³@G6ð(z¦Î@|è_x001A_ª=Ð@®¸çÖ_x0007__x000E__x000B_qÁ@ÿRù¤"o@;ÆÖÀ#ùÏ@v6ÉéãÑ@k{_x001F_c@9&gt;?²«@×ü_x0006__x0007_~Ì@
úÊ%_x0003__x0004_Ä@«ùÂ@ã2á¶a4Ð@ÿÿèÝT_x0008_Ì@	\?E!ö¾@ä¶_x001C__x0001_V@&lt;%¨Á£Ï@,¨aÈÓ%Ò@C_x0006_\&lt;Â@_x0002_1îÆ@(V_x0005_WÚÏ±@cæ_x0002_\Ó8Ó@uZ_x001A_¨Æ@$ZS_x0005_wT«@ì&lt;¶ÝÄ»@ú_x001C_&lt;ý|&gt;¬@IêIkÄ@{ÜÁ©Ï_x0019_Í@Ô_x0014_µ¿ç°Ñ@_x0002_²Ïöæ+Â@rÄAöó¯@ó_x000C__x0005_É[z¸@ú0ñ_x0002_Ð@_x0008_­Ç?s?É@rTÜKó`Ò@_x0001__x0002_Î_x0007_¼õàU´@ýû¡_x0002_r9Ä@×=ÎEÒ@êUh_x000C_ÕÖa@Åò8_x000B_)Ð@á_x0003_5Ò@v^_x0004_¬_x0001_É@uüÁFÀ@_x0001__«õ;°@[Zø{%±@#O_x000F_hÎVÓ@â_¡÷-ï@ª$£®	ó¬@Ûu_x0014_c8Ä@¡Âpª®_x0006_Ë@A_x0010_» S¤@8×ð(iÃ@1ý_x001B_7Þ©@z'w86ù¿@P8ú¶ÄÆ@ÁôÍ$Ã@ÎÃM4Æ¤´@B§)õ¤Ä@+ÿ^Ï¿@þrqh_x0006_a¼@_x0001_&gt;°ÉE°@ð²:_x0019_ß¤@5_x001C_{&amp;&amp;Å@ÎaïìsÉ@s»ãT_x0004_¿@{þ_x0006_^ç@=a'Ì_x0002__x0003_ÙÊ@^æuPØqÏ@ÍA_x0007_Ò@
ÄÂÄÀ@~_x0001_á$ÄÂ@i³%!_x001E_Ò@bíB¤q_x0010_Í@Oæ.§®¸@/æ-j{jÂ@·_x001D_ÊÂz_x0018_Ñ@¡êßnÿÐ@!_x001E_]·eÍ@k_x0007_1â®lÂ@´ZÌLüÈ@]®_x0017_ §@_x0019_kEt_x0010__x001E_Á@QF©	ª¬Æ@ý$_x0014_GË@W¢z	_x0004_¼@-¸î[ëÌ@ï*oAx]Ï@¯¸9"©_x0013_Ç@bç_x0007_EàPÀ@ó)_x0007_ê¢Ë@þGåò¨ú­@Î_x0015_%ü¬@­_x0002_Í_x0018_Á_·@%z_x000C_1àÐ@ÕaH^ËÏ@n ñýJÌ@_x000E_ _x0006_{M&gt;´@å_x0016_KíÏ@_x0003__x0004_Þ¾¯+7Ã@*_x0016_¤~Ñ@:ò_x001E_;ÀÉ@_x0008__x0001_¼_x0003_}_x0016_Ð@îG8_x0005_ØÓÃ@¢gW_x000F_S¸Ê@ìCÇÌÛÒ@bw_x0002__x001B_´@BoØµ_x0015_Ï@YÈEcÐ@ØÎ-þzÒ@V_x0012_Ø5j
³@1_x001E_{§ª_x0015_¯@dïå§[ó²@)âîòúÆ@5Ô_x000E_nã_x0008_´@ééÍÕ5_x0016_Ï@~õãÈ@ÙöCw¸Ë@g_x0010_y×s_x001D_@Ï_x000B_¨_x0010_Ö!Ñ@Zô_x0016_#Ì_x000F_Ó@z_x000F_íì_x0007_Ð@kc_x0016_%U_x001A_Â@°¼æç\Ð@Ã5y`8[¢@ã+·f«Ñ@ÀiTÂ_x0002_eÐ@ï¢f%_x001A_Ä@G~}R @ehwÈ¦¢´@Jo;j_x0001__x0003_@R~S_x0017_Å@_x0016__x0003_Y_x0015_ÆÅ@æH_x0005_._Ã@PIÚµ_x0015_Ä@YhºÓ»-É@²i!Y1Ï@,
ïã_x000C_dÈ@¼_x0018_z:V;Á@lññk_x0006_³Ç@¤vO_x0014_½	 @R_x0004_µ[çÅ@Kà¤KÆ»@_x0002_úFõ_x0010_T@üÖPè0Ñ@Ò_x0014_ßI´Ê@y_x0003_¶jÆf@òÔÃÉF¡Î@î7ÔÖÏJ©@â_x0006_È_x0019_Î@éY¢É^±@ð_x0007_¯_x0015_oqÓ@Ø·	ÃÖÒ@yÈlcHÔµ@tÌ_x0003_¡_x0003_öÒ@æ­HÝGßÀ@äá_x0004_LÉ@-°ah¯Ï@8"^Æ@½!]D&lt;¼@p_x0001_ÿÏèá@%ág~ºÀ@_x0003__x0007_ÅÂòÑÅ_x0018_§@Q ©TÚÀ@,pSDMÐ@7ÎL"ÄÈ@ø¤(F¨@jî-tàXÁ@Ä	§)¨®@_x0001_÷ú°½#Ò@#·ê½¬Ã@_x0017_]@»H@i)_x0010_Z_x0002_Ê@gKH_fÂ@Ý#'òU³@ï#À_x0004__x001A_Å@±ÌÛ·]Å@ýî=*~ @ßZ_x0002__x0001_ó§Ç@_x000C_ok)+¿Ò@ç_$µäÚÄ@SCv=¤@_x001E_5´_x0005__x0006_q¿@í T_x0011_½@_x001C_,üÅ_x000B_µ@_x0016_å¿_x0006_u@³.¹;B¿Ð@%:_x0006__x0016_Ì@|_x0007_MÖÑ@BH­Ì»¤Ñ@E_x0016_¨_x0015_¯Å@V«¤ó_x0011_Ð@Àý_x001B_&amp;èJÑ@7É@._x0002__x0003_UmÍ@õ¾!Knb@Ã¾&amp;Ò®È@Õ¶q*ü_x0003_´@¢Øð(Ø_Ç@Wp.JØÃ@jdQ_x000E__x0014_Ê@¶«9ý¾ßº@_x000B_¶5¨Ld¾@_x0007__x0017_5Ñ_x0011_®¼@5@)®vÈ@Ðl÷_x0005_%Ì@ÁG¹ThÑ@_x0002_%_x000B_O¼®@Ê¸sÙØàÌ@_x001E__x000B_¨_x000F__x0008_W@.óK_x0005_Ò¦@ÙX_x0011_?_x0013_±@QÞ²zu_x0014_É@õ_x0010__x0006_¸jÑ@JÅ__x001D_ì}É@Z}A;GÀ@¼U¨³Ð@ïBtO®©Ë@&amp;ëðºM»Á@¾O_x0004_V6É@OÂÉ¬Á9Á@Êªå·@{U½Ø9`£@ß_x0001_3rÍ@õg_x001B_É@éÓ_x001B_L_x0007_&gt;µ@</t>
  </si>
  <si>
    <t>c486209038035b15fa973d9cc0d1aa16_x0001__x0002_}vUÎÖ¶Á@ç&amp;7$¼Ñ@c7L:®Ç@V,×Ø, Ñ@ÀIv£Ò@ ã_x0004_+Ð@±zûÕ[Ê@¢.ÞVª½@ôb_x0018_A _x000E_¿@Þê×7_x0005_È@Ç¾Â@¾;_x000B_#¸_x0002_Ð@_x0002__x0008_ä«_x000B_·@_x0002_9.ÐµÑ@A­v_x0005_Í@B]às\Á@_x0011_/Så Ä@[Éü_x000F_7/Í@ºô÷iVÈ@O _x0016_¿¤6Ð@u7ZóÏ@àêW²'?Ð@d_x001B_	Æa_x0019_Ä@MGvJÀ­@§\ío@Á@îg¦Á@_x0006_B`_x001D_ÜÃ@"_x0005__x000E_àL&gt;¥@}×W¨_x001B_ÇÊ@_x0017_R_x0017_çw¢@J`úöª@çiÄ·_x0001__x0003_×³À@Å×sòò_x0012_@@©?è¾@ÌõÉÄ@º8Ü±} Ë@¢s·Ç@²Æå^vÓ@+"v,º5Î@$ÁÌývÍ@3_x0006_T®Ìºµ@,!!áÎ_x0019_Ò@ñÇ!&amp;®»É@ÂÊÃL³¸Î@ôoüg±tÉ@kbÛâx8@[Qùj_x0014_¿@YûÖr¢²@þÅ%Æ7ÊÑ@=cA|³Á@£÷µ_x001A_dÉÐ@a¼Ó#@®`hµY_x001A_Í@ÕpÑegQJ@`ÇN1©@¹#Rs¬²@%_x0011_§3§§@;î_x000E_.ª²@7Ð¦}£Ï@ïªyuÒ@9_x0007_ÿ Å_x0017_·@Âè³l_x0002_°²@yK¢Þ¼À@_x0001__x0002_&lt;#:BÝþÎ@_x0006_ùTôTSµ@¸'I°@vâ¾PÆ@¸PªH_x000F_º@ï(QR
üÏ@.»ph¤@_x000B__x001D__x001B_ü´@O¼6f'Ê@+¥¡2:_x0010_»@6_x0003_åhÉ@V2_x0014_¨d³@#- _x0014_åÎ@°7}ÈúÝ@p9ÓPºÌ@}¿3As@ rLö±@1	8ª_x001B_Ó@3í$_x0019_¹@ÂÔ_x0019_Ë­@_x001C_­ÔJÕÏ@ç0[_x000B_@ÜÉ5oæ}Í@Î_x0011_Ë²Ò@Ûà·TøÄ@ÊÛQJ@R¸&amp;$Æ@õ_ãLÆ@_VK&amp;ª@ôÝÙN_x001E_:@7@x_x0006_ËÁ@ºÉD_x0002__x0003__x0010_³@Ìòm|Ï¸@¡¶ s7}Ê@9b_x0008_F2Á@_x0001_Ð_x000E__x0007__x000C__x0006_Ð@x©UXçò½@ôIf®CÃ@H?¥´5³@`·ûÖº@£&amp;îK_x0012_µ@ô_x0018_XìZ¶Ñ@ÝÞ&lt;"E#Ë@_x001E_É_x0006_DQ@_x001B__x0001_Ãã³¸@¿jÖ§@.ý1Ù©Ð@_x0010_£kòÆhÒ@$òÑZèÐ@pR_x000E_¦NzÐ@²®BÑÓ&lt;Ó@£";ÿ¥hg@#5(ÄDxÐ@_x0013__x001E__x0008__x000F_¤ýÐ@_x001D__x0006_L
¤¾@4ÏDÍQÏ@ØNÖt¾TÂ@lÞËSZÿË@ãs­_x0001_Pô·@*k;£E_x0011_Ò@_x0010_NvX_x0012_Ã³@gm_x0008_3ªÒ·@ûÒ\v¡qÂ@_x0003__x0004_&amp;&amp;v©Ï@N_x0006_ï(q_x0005_y@_x0015_ßU_ý_x0001_Â@öå\|_x0002_xÒ@¨NoÑíFÒ@Bõráã¤±@ÍÌ£&lt;ÞºË@ï_x0011__x0002__x0004_Î²@kiiëYÀ@Jêpnv_x000B_¬@_x0016_}HÁ_x0007_1Ð@&amp;8_x0019_xtBÁ@M&lt;_x000C_L¬¡@f}Lò¹@ØÎöq·vÉ@äj¶_x0015_È|@-	_x001D_~o+Ê@±!»ßGº@Rñf ~Ð@]©#»¦6±@y1Wú@ò_x0015_ WPYÒ@^Dª¹,Ì@jN¯ÈÒÎ@®¬3l X¾@_x0013__x0004_#&lt;ZQÒ@%«_x000F_ib®Ò@,Í,_x0003__x0004_ÄÍ@Ïð&gt;_x000B_Sº@e%!r=¨@ßZÜ&gt;·Á@Z0³_x0002__x0006_¶ÄÌ@_x0004_®¨_x0017_ÆÅ@Ö(pûù²@µY÷Å;@Ê_x000C_r._x001B_Ì@Îf9Q_x000B_Ó@·x~_x0002_b¼@8D)æk_x0001_³@ªúKj3Á@&gt;_x0016_áÖ!_x0013_@]½ _x0007_¬Ñ@_x0005_aip$±Ë@¹kõ§Î@_x001E_ýÚÎ\Ã@§kfÿ(È@ä{_x001A_±Èx@yxb_x0005_µ°@oÊ*¥_x001E_!t@_x0018_:_x0018_³K¾@ÙÔ|i_x0007_2³@g&lt;AX@¸@³÷õ_x0003_ ®@ÚàÇÄ@o¼b_x0004_ïÇ¥@«_x000E_Ôl?RÂ@_x0005_¤_x001B_ñÑ_x0017_Ò@,ºTtÊ@A2éj_x001A_àÎ@¨¾öÖêO¿@_x0007_¸ä_x0018_ÓeÃ@´àÖ_x001A_dÎ@_x0001_&lt;Uýùµ@_x0001__x0002_`é=wÅ@Bñh2»aÉ@ü²_x0006_Ê¿ù§@$$_x0013_CNÍ@»v¯'[À@Ú¼ÿä»Â@æ/ý²_x0008_¾@ø¥eÝCÅ@O_x001C__x001D_qÑ@êxÏØ_x0013_Ï@h2s{w9Â@{Ì§p±ø²@^WV*ó·@_x001A_-_x0019__x0014_ÔA¿@Û_x0005_Ì_x001C_@¾Öz_x0010_%Ò@[ìÑoKãÏ@ÂâÏf£Ë@ä°d¢_x0008_£¸@¼'`5â_x0005_@y&lt;* â?Ó@_x0004__x0005_ÌÙ¶@oû_x0006__x0018_1_x0017_Ñ@_x0006_ûSÍ¢fÉ@}ûË¹|½@Íìn½Ú
Î@Lãã'}Å@+ÖXÝ7?²@|5Í=* @Aº·pavÆ@ò¢È·._x0014_°@&amp;¡Ô_x0001__x0002_çÆ@¡L&amp;põ_x000B_@´àóÿÙ³@ÄùØTÐ@ú*d_x001E__x0001_iÏ@Hl_x0011_éÀ@_x0001_P[â5hÓ@Ø²ÇD¶È@SÆiYÛ2Å@ëñSëþË@_x0002_CÆ`1ü§@_x001A_/+Ò_t@h¿vÌ¢kÐ@±³Ñ16Å@*«\1t÷Î@~CÞ¡Í@Ô¤]uI'¯@)Pìa³cÐ@Ç«7Î&amp;Î£@A_x0018_Î_x0014__x0003_Î@.nò³¦À@Ã´çoÆ@-Þ §½_x0005_Ó@9-* ¥_x0018_p@ú_x0015_4p­Î@ýu_x000B_å_x001E_^¤@ºæì¾3Æ@ÓÄ°0Â@&lt;°N¸ßÈ@]®Í_x0013_ØX½@4éàÏ_x001A__x0018_µ@H#Ç_x001A_ËÇ@_x0002__x0006_;óÕz»ÔÆ@Oý¥_x0011_7Æ@Ezt¿¿Ô@%Ú®1Ë@V7¯äÑe¹@Y_x001B_Ã_x0017__x001F_¢@Ê_x0010__x0003_ó0Í@_x0004_ÁÛp@PÏy+¶À@Ï£ö%û@(MuÔ__¶@LíwûG»@ÀnÍgKâÅ@ÌË&amp;Î@ çNÀ@Â_x0014_P-O¼@.§ãT¨ @Ñ_x000F_k¥»Ô®@Z_x001A_ìC¨èG@^Ñ_x0012__x000C_¢@_x0007_}2Æ·/È@·¨ª_x0005_ßE±@¶ôeE_x001A_ßm@âDq2áÍ@_x0007_µÑ.)ËÑ@É_x0015_£	&gt;ÙÅ@I`&lt;WDQÁ@Æ»°ÑÔmË@ñÉý3f_x001F_Ñ@?æ_x0002__x0001_­º§@Gä,~´@Ûõ_x0001__x0002__x0004_-²@_x001C_Wðx%øÊ@fyÚ_x0013_[Á@â¶îèÍ]À@a·JÂè®@ jÓÐ@â¤67¸¨À@°ÏÏC_x0004__x001E_@®Ï_x0007_UC$z@=D_x0011_B¡ Æ@áV_x0002_9@Î@_x001B_[_x001F_égÒ@Ò¡ÿ_x0008_+ò©@Ç2Y_x0003_ÜÇ@)¿`_x001F_jÉ@_x0011_Óµ8¯Ëª@_x0018__x000B_EEæ-Á@?ÔPï°º@¼_x0001_iÏê»@Ø´ëæÇ@â@MµtÐ@2z¾E­|@!rÑ_x0005_=Ñ@&lt;_x000E_buÐº@_x000E_õK	Å¹@_x0014_(´_x0015_¼@u:_x0017_N_x0006_ø£@ÃíÊ#ÜÑ@ÀT'G[´@õÛoRÒ@»xÜ»ÐÑ@tæö¤PÁ¨@_x0003__x000C_ReD_x0005_¿Î@_x0011_ðÿ&gt;[_x0007_Ò@H_x0015_¸¤¸@H.Z_x0001_¿@_x0018_óàÕÉ¼±@ôÛ;´@E­J_x000E_8ü³@Õìd_x0008_-@þv[)Ô¹@£L%É&lt;d±@_x0014_õ(HÈ@}_x0002_Ï|&gt;,Í@_x001C_öê 0¶@_x0005_gL¦PÎ@¤Q_x000B_ÞÌÄË@`_x000F_ìRÉÂ@XkjX !À@@ÊÃ"$¸@_x001A_-èüR_x000C_Ñ@ÀIð$¡Ð@_x001E_	mÑ_x001C_ÛÆ@¬B±_x000F_SÐ@ãª_x001B__x0018_uÍ@_x0004_fþKU²Í@kÖ	IÈWÌ@,Þp?â)@QM9B_x001C_iÒ@¨«òå/Ì@&amp;HÖÈÜÁ@2ùñ_x0006_¯@_x001F_¼Ûü·@"ÝÞ_x0003__x0004_Ë×Ä@ª&lt;ÏÜüÉ@g _ëÏ@Pà_x001D_ÓTkË@±_x0011_(Ã@)a¬ä ¾@Òî§jxÀ@F;ßøâBZ@ó§gùÍ@²_x000F_¬¸È@æ÷®F_x0019_Ð@Ï±âÚ&amp;Ð@x"0_x0003_Éµ@C¿Xû½@f	&lt;Æ^Ó@R÷,~_x001A_&amp;Ê@i_x001A_Ï%/FÍ@_x000F_ª­xä4É@ _x0006_Î¨_x0002_Ë@_x001D_W&gt;,p±Î@UÂíÒ@½7_x0001_µ¨Ì@_x0015_íu«VÄ@_x000B__x0015_üÚ-F@_x0001_ÁH9Ä«É@_x001D_k¸ºúÉ@9×	_x0007_¦¼@!_x0007_&amp;PñÒ@QE+NøÍÉ@NïZY«@m_x001A_8*äñµ@lÕ_x001D_Ñ@_x0001__x0005__x0011_ÐµøëÊ@S_x0004_ßÿ¡Ë¤@«È{E7`±@óºÒK¼@=éá2Y_x000C_Ì@ Y°
 _x001F_Á@b´sÉL²Ò@»Ä&lt;_x001A_ü_x000B_§@ý|ËÓ+z³@ _¶w@àÇ@î_x0007_ëÿqÄ@aáZ ÙÑ@¥QqÆ»@_x0004_É8_x001D_´wÅ@b®5BÆ@_x0005_Jï_x0003__x0019_wÉ@ÃæØ_x0005_%½@Ø_x0002__x001A_»õQÎ@¡_x0014_%ÕÏ¯§@
_x001A_,Ï@&gt;EÒ*Ñ@_x0012_aAêÿ¿@ñMx´Ð@¶_x0006_O*É@Ðqr_x001B_\Ì@¸[qäòÐ@ÀÎ
~:Ñ@_x001C_Û··+@ÜÑ_x000E__x000B_È@yïÐ=/¿@§ÉmÁÌÄ@%¿âÂ_x0001__x0002__x000F_Ð@×_x0015_¦M }Ñ@éóC|çRÑ@gH¨F±íÈ@N	i_x0008_Ë¶@Ï_x001E_ÁT­ð¿@®Ø?&lt;0@Ìåvô"_x0006_´@_x001D_Ñ}_x0014_ @·»ì[V©²@¦_x0005_ÇÁÎ@	p0Ò@°_,p¸@Ã¿QÄ,"º@z»irÞµÐ@òEÿI @_x0019_º_x0007_·é.°@FÊò7`+®@=~_x001B_mW%j@ªáb óîº@&gt;o!_x000C_¾_x0002_¹@Ûö@m|Ð@«×w»Îª@Kùà_x001C_ç¢@Ü=³átwÑ@ù{ã)ó¼@ÜÝêFÆ@ít²ÿfýÊ@ã8KË@P@,?d@hÓI_x0018_q@â#Ö¥h³@_x0001__x0002_úþ.Á_x0019_!@èU¦·Ò%À@nf©¡¦Ñ@ëÌ¤Ê @á¨á1¹@PùwÓ4¨@fb÷ø²Ë@ð]IÀ@`eM ÿZ²@Ø¥Ñge|@äxèQÍ@_x0006_çÌ_x0006_Ä_µ@_x000B_â_x001A_V	ô¢@û9¿Ã¬ûÉ@ð©_x0007_Ûo @ò_x000B_õÎcðÐ@
sÃº_x0019_Ì@*PMþÇ@El¤¡.rÈ@¬ÏBÿB·Ë@h_x0011__x000C_IDÁ@Ás2Wc¥@ó;@xÏA¶@_x001D_]Æ_x000F_®°@ÅÛ{_x001A_°@ @t¢z_x0005_&lt;Ä@ìtÓ@bºpf°Ê@ÿ_x0008_*¶¢Â@Z·_x000E_é_x0005_!Æ@ÖÙ¥Ic^@Aã_x0001__x0002__x0001_¼@ö
Ó½_x0002__x0005_Ê@ËßÐa_x0007_x@*ÈIé_x0001_Î@Râ©©Þ_x0010_·@Îc¹'e@Â_x001A_ÆVÊòÊ@Òþß¤_x001C_È@ÂBg½!p@y:tñãÒ@ÖØ_x000F_¬b¾Ò@D#ÛO1`Í@_x0014_®wyjµ@}mÂÏU:¿@|ÎÌ_x0011_(2@k»OaÔ @4QÈ³j¨@æÌb´õ_x0003_Ñ@ &lt;5Q©@ÀÂ·É@é´×$oÖ±@Üú_x0015_=S²@Ó_x0010_X¶¨ìÄ@¨Ý½_x0010_n&lt;Ñ@¤îåHÇ@rq_x0011_Nñê§@Þx¶K£j½@éµ
Ã¼Ò@¬^{°§Ð@ù_x0002_§ÊÆ@|	Ê´·Ñ@_x001E_qZþ_x001F_À@_x0001__x0002_Ý_x0006_Ì_x000E__x0011_K¶@^Ïf|Ì@ZtANG¸@_x000E_ºS¶ûö¤@¦îG°Ñ@3F+_x0012_t_x0005_u@¼ã¾i_x000F_È@¶º*¬#ÙÏ@l]¹ËùÛÂ@6F_x0012__x0003_cº@®îè6³ï¯@yÚZ_x0008_1Í@_x0005_ø6­«@_x0001_Û9[ZÊ@xØhrÑ¿@¢§hÙt\¸@_x001E_Éz(Ä@q³&gt;v5q¾@¡Ïôqª¯@ætÛG_x001A_¹@ñ´Zü_x0002_Ë@ò[ª,_x0007_ª@$	_x001B_¯Û¶@t_x000C_DÊ@Á4Àªw¥Æ@_x0004_^Ý_x0015_Í¬¤@ëNy$íXÓ@Ð_x0004_ù_x001B_¿NÅ@¥¨ðzÖ=Å@ùrça¨ÀÂ@¶øë·J¦½@¨FÉ_x0002__x0003_ª»@^?xTçoÆ@ºO°^e®@á¡_x0001__x000E_8Æ@Ê)_x0010_¯õÐ@£ôúîKÓ¼@¾_x0007_¤_x001B_ÑÌ@	)þAóoÑ@«Eî¿æSe@!ÏÃ©ÕÊ@ßy*é	·@Z_}A·Å@ìN7_x0012_jõ¶@&gt;ö"_x0002_Ñã¥@üc-¸Ò@þ'+aÁÊ@;ëZ_x0007_öËÎ@ÅouQþÐ@_x001A_Ýù`_x000C_.Ð@_ø5H¥¿@A/'_x000C_­@iW+íE¥@J6Z&gt;Yå£@_x0014_I~¡ð¦É@ÚZ_x0012_}CÉ@_x0002_ýý~VÇ@AyÓj±@ß®±­U_x0016_Ì@ND]6@Ä\EóÊ@^.=bR_x000F_Á@Õ¶f_x0012__x0002_°Â@_x0001__x0002_d_x000C_Ôe8_x000B_@5_x001D_c÷»5Ó@y¢¢ZÒU¨@·`_x0017_ÆUÓ»@7_x0012__x0005_¿È@_x000C_B÷îÖèÇ@MJÞsó±³@¿¡lÐù@ÅË+F_x0014_D¨@Õ{wï Ò@â_x000F_ÙÅ@mÄÑ_x0011_ÚÆ±@C_x0015_(uæ*Ò@(ÏîÇRnÌ@æ¦w·ÑÑ@A =O*Æ@^_x000F_Îó_x001E_§@Gú~K¦#@µRT¥Ñ_x000E_@_x0011_
p	§Ð@I¯_x001E_¥_x001C_Â@Lq©VÚÐ@W_x0014_ÿZ7Ð@cäÿPW]Ñ@êÐ_x000B_({¾@_x0013_âQf·@)Iþ[Î¾Ï@Æs_x0010_¤Â4O@_x0010_(Ë?­Ñ@m îÌ}@_x000B_MÚ j	¹@ÇÁ_x0016__x0001__x0002_òÌ@0rüñ¼Ö @_x0012_ësS&gt;_x0006_«@_x0018_(_x0010_¦ j³@_x0006_ÒEMäIÃ@óªiL]_x000F_©@4_x001F_Ø(¿Å@_x0007_¹AR·À@ó_x0004_¶¹_x000F__x0002_Ï@hAì·ÊÏ@6òA_x0002_çP°@âÏ*Ö¾@ìÄú9\ÕÅ@M¦!µ+_x001C_Ð@ünÅ_x001C_Ì@ÅQ§GÈ²@|.ÝÇ]´@Ä\ÃÅÃzÁ@_O'·Y Á@_x0014_ßH@}_x001F_´%`Ð@j$ Â}ío@fïÏù«~n@ÔÇÛù9@&lt;H_E\_x0001_Ð@võ§ì#¨@C tHÂ@vòôüÂ¸@_x001C__x0019_IÖãÄ@îØ_
Íí@_x000E__x0010_úL³Ë@@ÔÎ@(Ñ®@_x0002__x0003_S]_x0014_¯
á£@Q;0Gì¾@½
_x000B_tãÀ@ed_x0001_Ì@rzÜ:	B¹@¿ÈHwü·A@ÒÄ²ûæÌ@]Xå|4ÓÑ@9{_x0006_BæÒ@GáÅÓÆ@£W[§_x001D_³@àº¹t¶ôÆ@&gt;_x0002_D_x0005_­Í@_x0017_ó_x000F__x0015_ï&gt;@*?_x000C__x0017__x0006_Á@g&lt;_x0017_Þ¿Ñ@XOøq0Ò@Mås¥Ð@+V_x001B_³ï©Á@ûâ$}Ñµ@wFiJë½@uÃ$úq{Ò@Ê?\ú^´Ì@}_x000E__x0001_0ÐÁ@K}:_x001A_j-»@ìÝ]­_x000E_µ@~¿_x0008_¼jÌ@INØ pp¥@õ&gt;»fñ¥@_x001D_Û_x000B_Ð_x0012_ýÒ@ã·_x0014_¿ù¹@_x0011_*¤_x0002__x0004_ØÌ@,0¸Ó_x0013_Ó@®©@öÄ¶@-4q©slÎ@º¼_x0002_r¿@·´L_x0015_\Í@zSð!_x0003_°@PÑ_x000C__x000C_à½@AmÇf};Ê@Í{­ÂLÈ@[_x0018__x0019_'_x0008_Ò@_x0005_]:pÚÉ@©I¦ÓÌ@_x0010_cÌÖ*¿@[[å_x000F_0_x0010_Ï@­_x000B_ýT(Â@_x001E_;¸9{¿@ö_x0004_áð¿Å@_x000E_èúT»Ã@1_x0012_x_x0017_}@ø_x0012_\*ÊrÌ@_x0001_pY¡L»±@Ý,~ÖUÑ@)WßÒñW±@p$B_x001A_¶@ûcHîX¿@]@0_x0013_¼@9deJ·_x001E_Í@¢A±_x0006_Z_x0019_ @¡­Ê_­ú@¶q¡Ë@w³t_x001D_'ë·@_x0001__x0003_@¬,ØÎ@¼Q_x0002_@&lt;Ò@Þn_x0018__x0015_k¹@"ý_x0019_VRs¬@@)´¸O8Ð@Vü_x0018_ýí§À@_x0017__x0016_ðÇ)Å@6­YãIöÅ@_x0016_h¤_x0005_ý@ëlìLhÃ@ï®¦Ã¸¦@i5+lÐ5¼@åäåÇ@m¦o±_x001B_¼@sÄß!_x0005_Ë@¸ü_x001E_¾·CÑ@-PöH'Z£@Ûv_x0010_\¾@-ÌÔIwdÐ@fGì§3À@_x0004_=_x0014__x0007_LqÐ@_x001C_cà_x0007_@_x0013__x0014__x001F_Ñö¬@_x0007_Ã_x0010_ËäaÂ@¶	;}UÐ@Hvux©%±@]¥¤çÉ@w²3!©ÔÀ@tÆÝ¶Û{Â@øZK[=Ò@´MC¡ò°¼@6o_x0002__x0008_|8@¬_x0004_ÁË@Æ@ìE_x0005_@Ë@MÅD_x0007_Vë®@yÓ#_x0011_, @ÄÉ_x000E_÷_x0013_Ì@_x000E_þ½_x0002_Í¼¿@V#AjÄÐ@µ¿¸W!Ç@µë*Ñ+	@TÁJsÐ¸@&lt;Z_x0003_a¡@?4¾ÇÈæÈ@Q¼2eÀÏ@½Ó4äAµÒ@OBËn¯½@NwdmÐyª@èßÀp¢Ê@u7ÚÁ,°@Iî_x0001_-Ë_x001D_Ä@þ_x0016__x0019_I_x0019_Ê@B«-ò|@Àm&lt;|q´À@Î_x0017_%ðÿÃÐ@ Ï¡_x0019_	;Ä@xÀ_x0005__x0002_inº@|#ç0ïÀÎ@%f_x0006_ç_x001A__x0008_Â@_x001F_¯ø_x001B_ÙæÄ@äz#ú*xÉ@÷_x0007_sw¯_x0013_¿@,_x000F_óãÄ¡º@_x0002__x0004_£Q_x0002_ËÞs@¯ZªnôÑ@_x000E_Ær_ÈÌ@-_x0004_±Ä@H_x000F__x001A_n_x0003_Í@	Ô_x0017_øùÑÏ@õ%ËéûÆ@^b»)3_x0001_ª@HÞùMõË@­ö!t_x000E_Ôº@ßá	ÀNÌ@í(`W_x0015_Ð@+û×cÛ¸@9!ÒM{pÁ@úØ]Ê¬@&amp;]MÇÐ@_x0012_NÖ¾ïÐ@!e¶°=Æ@_x001E_#0ÁÓäÌ@!MtÜ,HÁ@íÀà&gt;PË@qGCL_x001C_¬Ñ@ªçuÎæäÉ@ÞGÕöø	Æ@
1ÿ,@Ñ@ã;/ë=±Ä@ú&lt;ë:^·Ã@_x0001_òÄ _x0002_jº@¡%?q/þÀ@PhV¡Í@ÕlÕ×WìÒ@x_x0017_O$_x0001__x0003_Ë@(wK-À_x0002_É@_x0011_[©DÛÊ@8s[P_x0008_Øµ@B½_x001E_§¯@l¬aÎÑ@_x0004__x0011_ÕÛ
¬º@oP_x0015_!ËÃ@_x0007_á_x0004_Ã!§@ÔD_x0012_2Kô´@ÛÙÝ_x0001_u_x001F_É@múo`ÌïÑ@&gt;òNzSdÃ@þçç×_x0004__x000F_¹@±È^m¢Ì@æ±àþsZi@_x000E_)ë-_x001D_È@¶sûbFñÅ@HVÇn¿@%Ëé±\Ç@ rõÏvÒ@õÔq¾Ø_x001E_Ò@S_x001D_È$«Á²@"¡H1¶&lt;@À¥×ÈË@ð÷ëíÁ@cd;ýÄËÑ@S"
=%Ó@?·¦*ù×Ñ@g_x000B_b¿öüÅ@vYEf~µ@[³+ ,@_x0002__x0004_wýz .×Ò@'Á}çZÉ·@O4gEÓ¡@^Bøh_x000C_¯@ª_x0002__x0005_ÿ_x0003_Ò@_x0019_ÑÁÇ@GzúÞ-êÌ@/µVÕ¼@ÎH	_x0019_ÀÅ@ _x0006_
ùÈ@_x000B_&amp;ßëHðÀ@c_x001E_ÙöíRÉ@Fþ¤_x001C__x001C_Þ¾@g$WÆW(¸@´:ù_x000C_×Ã@=_x000C_GrÍ±@îm+Âp_x0018_²@·ØÉe_x001F_Ð@_x001F_ú_x0006_¯¦Å@Ç*ÚÎ±Ì@Z£G_x0018_iÑ@ØÉï¢_¡@³@+_x0007_Ë@qt©íc§@¦_x000B_©cl_x0017_Ç@:¨rq¯@à_x0006__x0007_É_x0001_­@b&amp;Ï_Ò@f_x000C_/,"µ@Þ±é®°@ÎÈ´)@çÐ@),q&lt;_x0002__x0003_ÆÉ@(ÉèDw_x0011_¿@_x0014_¾_x000F_Å$¶@B#g#ù®h@_x0017_D®_x0019_P´@ÊØ}Û(Æ@=_x000E_ó¤=Î@NrÓ^d£@+*/ï²ðÑ@oÅC¦@;W´ëÂÑ@_x000E_*ô°ö@t+b~)Ó@mÊvÒ@ßÉé¨Ñ@_x000C_ç_x001F__x0003_óû¿@4Ý_x0014_®VÍ@*&amp;v¼_x0001__@&gt;ugë'Ñ@.!¡xMi¶@bÒH$5_x0012_º@S(_x001A_þsÐ@ÍTFâ{»Â@Îé_x0015_@°{­}÷ûÅ@EåhJ_Ì@4ÿéx_x000F_ @®¹LÝ_x000E_Ó@@Ì¾RÑ@14_x0017_Ý5Æ@¡_x0006_(/ì_x0015_Ë@E_x0008_?Q¨­@_x0001__x0003_&lt;tZ o®@_x001C_X_÷""Ò@^fËo³@G__x0003_Lâl@X_x000C_÷8¬@ô&lt;Ô­·È@9ñ~DÂË@#_x0007_ß¡_x0013_Ò@ÎAVÅ5Ï@Àû*iÖ&lt;@õ¨^$Í@§_x0002_å1ouÓ@¡VÅDZÛ¾@4_x001C_g_x0016__x0012_;Ë@¿ö|C÷ó¾@¼_x0006_K»Ä@_x0007__x0002_*CÆ@ôî_x001F_ºåRT@ºÚ0Ë@X*É÷6+Ð@fú÷nBÖ­@{_x000E_úÜ©ðÇ@Óô	Ï@º $yCbË@1_x0002__x0001_AR@`û¡RÈ@·Ûý2 å°@Ô)õ1zTÁ@	]ee`_x0002_«@SÞ¯vÂ@U´»|ÇÃ@¦Æ_x0014_9_x0001__x0003_I;Ð@Éw_x0002_/hÐ@ËË_x001A_8²@¨ëß5´~Ó@ÑZ-r,ÊÎ@_x0013__x001C_L«T¼@[sK3»@Whª_x0003_!×Ê@1MozÎÁ@ò_x001C_?Ñâ÷Ò@æ_x0011__x0008__x001F_ADÓ@4¿PI³@	W_x000E_Y§\@A_x0010_¹_x001F_zÈ@M_x001C_¨ª¸Å¾@®?_x0007_Ìö_x000F_¸@Ö_x001E_Ì_x0008_æ´@ûÕ³Ão_x0014_´@_x0010_q_x0019__x0014__x001A_oÈ@ú,VÒO¥²@ì«ÛÆ@QVöJô®Ò@irÁr÷"½@TD¸%xÓ@H_x000F_£OÀÈ@)_x0007_ÊÚó0Ç@_x001C_'_x0018_ÀxÐ@oy±WÒ@e"Fì@²_x0004__x0018_O³@Èùgæ3¬Í@~µãOÇî=@_x0001__x0002_JÐTEdzÃ@Ã*DàÝÉ@Ôv_x0019_Ç-,Ó@L_x0015_!´ó±@_x000F__x001D_B`iÊ@¥E²Ø­iÆ@VíÒh1Å@íó/[_x000F__x0018_@·¶\q/Ë@÷"7Ô§@7_x0006_k¤UÒ@¬ÒxÒÌ@*_x000B_Å¶½@P_x0017_ªlÄ¦@ã®mö2Ã@&lt;v¬ð_x000B_¢@_x000C_w8K¦@ú)õûbª@Ò_x000C_ö³½ É@±l ìÌ@ð.ºkÈ@]*0æ_x0005_¬Ï@_x0004_îÑù±I·@"übõ_x000F_±@c
_x001D_¦(¼@a;_x0017_Q¤%Ð@_x000C_h_x0012_1Ïª¡@µ_x000E__x0011_&gt;x2À@Ê9Ò_x000F_%È@-_x000C_Öú'ÔÌ@4ËeN¯´»@Óoö_x001D__x0002__x0006_ëm¹@uhpp­@!³µT£9Ð@
Ï6c_x001E_¾@ã_x001C_e%_x0003_·@_x0011_£´ÌPº@]:,_x0002_z¼@à:½ÃjL¦@+:_x001A_}["¹@VOáñVgÇ@¢_x000E__x0005_ïÍ@Zóº^ìµË@ÈcXg	ãÃ@Ý_x0001_fcì&lt;­@Ì_x0012__x000C_w@¦à?Ä&gt;¤@9Bh!³Ð@©Â92P¤È@bù¦U_x0010_WÓ@2uòÜ_x0004_wÎ@½}_x0003_)	¿@ËÈ´¬¯Ê@ÚrÏRh¹@pâûÀú­Ñ@­ÿ»I¹@ P_x0017_­Å@zÒLè_x0004_WÐ@«»_x001A__x001F_à_x0013_¼@·æ2&lt;¶LÀ@_x0015_Õà¸@_x0017_ÑÞ¢µ±@§£ÝµÝ@_x0004__x0005_íg_x0002_;Ò@_x0003_gáyFÐ@Ë_x000E_\ÿP@Lz|ü+ ­@r}Þ®¸ù@_x0002__x0012_ç_x0012_oÞµ@_x000B_àoëïM@»["J)(Í@Ê¹¼_x000F_³¹@sm¼ôRÅÏ@ÿwãÌ_x0001_§@üËô¶ôÏ§@3_x000C_äýË@÷\Û£ÚÂ@ÍîëHÆ_x0004_Ð@Í¬ Òa¿@SÝµ_x0017__x0004_Ó@K_x000B_Á_x000E_cJÅ@Ú9_x001F_µ@°ð\w¸©Ê@Õc_x0016_56@F¨¼°¼¹@Ñâ¾_x000F_º@¬"_x0007_I_x000B_Ï@ü|[ÝÚÌ@3_x001C_z_x001B_¾)Ã@_x000F_â}otrÇ@y^h8h³·@{YÝîÈ@æmR{J³@_x0012_\~Ø¿ @`7Â_x0012__x0001__x0003_áË@q»(M_x0013_jÇ@_x000B_Xe.D­¿@Eð@=ûÀ@£ø¾_x0011_|_x000C_À@Óoj_x0019_Ò@²áà¸Ð@_x001D_¥Ô8ëÃÏ@ÿiîa&gt;EÒ@s¤/åÞ«@ÃÎËøÏ@«Ö¸m_x0002_Æ@D_x0016_vÏµ@]_x000B_É/_åÑ@íÓ_x0008_¹8´@»âÔö@aÇ&amp;F]|Î@+Ã_x0011_VÞèÂ@_x001C_§EmÅ@+Ôºcx_x0017_v@ç_x0008__x001C_°µ8¤@ê_x0012_ðO½Ê@yºæu¿Ãª@tB_x001F_ùÌ"Ï@,æFÒO¦@qÐp_üÒ@ô@oS"¿£@ãvhey_x0007_Ð@_x000C_ Êþ`c·@j%²#ç±È@D+.HÖ¿Á@_x0016_ü&lt;¬GÒ@_x0002__x000B__x0012_¹«_x000E_ÏÊ@j_x0015_Å8Zé@P9h:íÑ@ðtW_x000E__x0018_^Ã@Ëô¦6IÑ@;X´³K ½@#FºI&gt;¨Ã@1_x0019_Ê=éN£@	ª³Í«ëÃ@¹çÛd²Ñ@Ðò¿ÁÑ@YFl_x0018__x0005_§«@,'_x0003_j_x0006_º@4yªÉÁ@ÌÎ_x0004_Q_x0003_Ò@¾_x0012_)_x001B_É@_x000B_:_x0018_h_x0012_Ó@¯Pd&lt;_x000B__x0012_Æ@ C_x0007_KÒ³@qHérN`@_x0001_'&amp;HÉ@_x0018_ú¢_x001E_ãg¸@×Liq _x001A_Y@LÌ¶}ïÎÃ@:h÷´-Ç@H?
~FÄ@Æ]_x001A_y@Ì_x0001_®_x0008__x001C_S¸@5e_x0008__x0019_Ü!Á@B4èq$Â@)ÏÀTGÐ@ø1äk_x0002__x0006_ñ_x0012_Ð@ÕK_x0019_þ4ÞÑ@öE6 ÇÉ@hÔÜEàçÊ@Vhe	ÉÃ@_x001C_üñ¼Ï@=þÈ)_x001B_Ñ@Ú¾M]Ç@_x0005_de-*^Ñ@d®þÕ_x001B_é¹@GÍüUmÐ@L_x0017_Ãyk9Ë@Ò_x0003_^v£qÌ@å£òÓJ_x0005_c@2Ó ®·@ÔA_x0001__x0013_aÃ@õ_x001E_¬_x001C_,_x001B_Æ@!·4æ/@_x000B_ï3²YÃ@F_x000C_uñ]·@ï_x000E__x000B_Ý;Ñ@§Ï _x0011_]°@_x0002_ô{±_x0015_@-bømÑ@l£â[Â@¨Z	uÞb»@'Ne:É,Ò@Ç_Y_x0015__x001C_,Á@V×ë_x0004_ÂW²@U_x0010_Gs_x001D_÷Ò@¬þ_x001D_Ø)Ë@_x001C__x0014_´/P¤É@_x0001__x0002_,_x0008_ýÃ~_x000B_µ@KO¶ gFÑ@ËÁ_x0013_®y·@yâJ	véÐ@ek&lt;e¿@_x0004_ï¾zÎÐ@Ê)éûJÉ@^õ;XjØÍ@
T_x0006_Á¦Æ@áö·@$@4KhÉ$­@*Ü_x001D__x000C_Úø«@¹_x0013_[N_x0019_Ë¿@#ÖûÜUÅ@ó 4_x001E_­fÒ@nsS«(U@`ÄúJmW@
ö_x000E_ñÊåÇ@3S÷Wy@Ò:÷@!X§¿½Ò@n_x0004_¾oÚÑ@d,_x0010_ ¡@.Ãñ0sÌ@á9¡V¹@_x0017_ê. 4Ã@ÿ·öëMØÌ@_x0013_FËxj_x001E_´@ÜÉ_x0018_Ø9¼Ñ@¥_x0007_©_x000E_|Ã@	vzï_x001D__x0018_É@É]É`_x0003__x0004_lò»@àÚÅµËÒ@_x0012_ë­ÂMÊ@»¾ö]e·@¤_x0010_;s_x001D_É@ òÞn_x0012_GÅ@zw&gt;Ä´êÏ@ÒÀjõMä½@¥@ÞÇ_x0004_CÈ@ÓìI_x0002_³Í@ÓÀ~»ÅÍ@2/_x0004_nZXÉ@1¼_x0017_sSÏ@ìÆÒu}iÀ@Óf]_x0010_+Å@_x0015_°cÐºÉ@Ø}°á[C¸@|Õä_x0019_üÀ@r(³Ï¥@7¥}._x001B_Q@_x000C__x001C__x000C_nwZË@_x0011_Y/×_x0014_,s@¶I_x001D___x001D_àÉ@G_x0007__x0002_þÜÓ¾@Ïð¢­Â´@G5_x0001__x000E_-G@ioë3MwÏ@oÀÆJyÐ@K_x000C_Ø7ÈZÀ@Xu¯_x0001_Å@Ô@½©W¡¼@c)ïjrx«@_x0001__x0003_Ý`×ûå@Jk·_x0002_êª@½ÆÔåµÉ@OFsT»×Ð@&lt;¥g&gt;ZÁ@ÈÞèIÚFÁ@¯Ë$áÌCÒ@?_x0004_nÄ'¼@_x000E__x0016_%Ì¯|@N.BóîÑ@©©Î_x000B_¿_x0008_Ð@_x0016_@G×¸!C@8*v|ý¶Ò@{8`¸tú²@N·Dóû³²@ªr-P@à!·ï®@Mw!1û¢@9_x001C_kpÒ@_x001F_U=_x0015_ÑY¸@{Î.y´@¢¯_x0015_±¢@_³ß¹Zª@é²Ì÷ÖÎ@4ÿ3¤R@_x0010_¾ ÊOIÎ@îXiNÄ@_x000C_`{áü¯@ÎRPÝ@ù¿éÓ8®@Zp6µÂ§@8]^_x0006__x000B_ðÔÊ@h
«Äû·Â@H¢_x0005_ö¦¦Ì@c½ôã¾Æ@¾-0	5¹@´­OÄ$Æ@HÇ&amp;èÏ@-ßàO@oaa&amp;wÑÇ@H_x0010_§ei}°@ª¯_x000F__x0008_«Ñ@q_x001A_y8£D@æàWÏ_x001E_Ó@óbP« ¨Ð@ä¹Ã¥ß·@EãÐ_x0015_&gt;Ë@9T)hE³@¡Ì_x0007_\²m¶@WdÒ±HúÈ@`?µÑ~_x0003_Ê@çä5a_x001E_Ø²@=+»$Ë@"îzs»@_x001E_­ünÀ@ÑÀ¼K_x0001_gÊ@	_x000C__x000C__x0018_6@&lt;I,ïo«Ð@£ÙúÅË@§ECôv°@_x0002_S&amp;¡D¼@YJ_x0004_NM% @²l;Å¯@_x0002__x0005_õ6©¦¸@þ,Jîÿ[@Ê_x0018_!v9Å@~íÿÑ@K_x0008_ïüÃ_x0012_@ûÄ²_x0016_ù¾@P_x0018_Ð£u,Å@ý¥ÔÈÏ£Ç@{_x0003_×!ë5¤@²þ4è_x0004_Ì@×ÚjRÍ@_x0012_Ù_x0016_{Tg¯@les8#Ó@#ÚäÛÚÃ@_x0006_ßh#W¸@ó¿(É!ÿ¦@ñM³_x001F_ñ6Ó@JÑÃþ5"Ð@ð#ùÓÕPw@_x0016__D&lt;_x0003_¼Ë@ºkv_x001C_K_x0006_@qÛR/ÂÑÎ@Ð,_x0001_\»'Ã@Bªg"¥Ã@_x001C_Ò½iÌ@Ãabú#ÞÌ@D_x0007__x0001_pÕüÎ@È_x0003__x001B__x000C_¤Ï@_x0008_`iªÑ@ÿÁ=_x0015_©Ñ@è²OFj@S£-_x0001__x0004_:_x0017_@½_x0002_éI`Ï@y×~eoÁ@oz¯Ô(À@dUeÝr¾@_x0016_úS¡_x0006_@_x001F__x000C_'_x001E_¦5Ê@_x0011_Í_x0001_Ã|áÃ@ÿ,[_x0013_Â@¹~Å_x0001_q¦È@è_x001A_¬ª_x0017_ºÑ@ÇIhüyTÈ@ª_x0001_Í_x001D_4®@³Í_x001B_C×ÔÄ@_x001E_Òé|5Ñ@Ý_x0003_eò_x0010_Ñ@
`Óÿ_x0007_*Ñ@oØ_x000C_'QÀ@ë9\¾í³@¨4l_x0012_7i­@fZ Ot_x001C_Ó@ü_x0018_á#HßÑ@h¼m(¬~Ï@Åa:­"Ä­@c9ïxT£@¹§_x000B_eÞáÅ@7JI¦¥@ÀÓ®Ó¤f­@_x0001_æ7rÒ@?hfOª%Æ@q]_x0018_'¼_x0005_@_x001E_è!G¿@_x0001__x0003_@_x000F_:0®ùÀ@H)¿ó±Ì@&gt;_x0014_O`K'¸@À_x001C_'2@$y@µ¢&gt;s@^ÙV£9çÑ@É¹Å_x0002_j'¿@µ2F_x0014_)Ì@×9_x0019_ö_x0007_¦@a÷_x001F_ïbÂ@v&lt;µy_x0014_Â@¦³§V_x0008_Ä@ÑUü_x0010_@R_x0016_]IË@:y7Q6³@_x0017_#_x0006_Oµ¶@@Ñ_x0011_«_x0003_¶@ïÖ¶/ª¿Ã@ÜY¨ÔP¥@póüR
º@UÀ·c&amp;ÐÑ@²r£û®¼§@×HGæªHÄ@úDþoôvÊ@?A_x0008_Åv_x001F_Â@9®×çLÑ@)§_x0005_ø°|Ò@(3a_x000E__x0001_í¡@e¤0þ_x000B_Ì@Ýð¿×_x0016_¾Ë@ÈIÆêxÌ@ªOù
_x0001__x0003__x000B_Ò@ÞVî_x001F_u³@NQ%_x0016_ÕÂ@ÛÂõñö»@±h_x000F_îË@X_x0018_¶cQ½@_x001F_Àfö;Ë@ô_x0006_ _»Ð@bwµxÅ±Ã@öël_x001A_£©´@½ýÔ"ÐIÐ@d«÷C©À@SÅæª_¼@_x001A_E«&lt;°¹¯@ô°u¤-Ñ@!SÂc@@ºú¢üÍ@Ór_x0016_"UÓ@å_x0014_ãÀ_x0002_µ@w_x000C_ï87_x0012_Í@ÀÃÛjÐo¤@_x0013_g_x0005_½æ_x0014_Ñ@Þ	2_x001D_¬aÒ@_x0011_£þé
Ð@Áúô0_x0003_rº@_x000C_=VáRÐ@RÈÛ ýÅ@áÎ_x0005_þÍ@ð_x0015_ÈkBb@ßÆupÖRË@zO°½(À@ô7ûÄÑ@_x0002__x0007__x0005_äwjX@Âá_x0015_,(«¼@_x000E_¤4FÿÿÇ@ÓÚ_x0018_dº´@º`á~_x0014_z@c_x001A_3JØ#@NÃ#­ô{É@ÇõO_x0004_ @»ÿÜ)_x0014_Ð@&amp;2Aü¾å¸@_x0003_«Rz,¨@ô¬I²iµ@mñwlQË@_x0001_×­Â@øÀmVïuÃ@1¼rì
¾@Á2éÆq@$Àïê®Â@H3)ý,Ä@¦pæòîÃ@D_x001C__x000F_r @ø|_x0011_»o_x001D_¹@;Hbh£Ð@þYÖÎAê@|_x0006_Ô¬@&amp;è¾XT)d@_x0012_ä'aÈ@²¹#ãª@ÖVý_x000E_ÁÂ@+Ðk_x0012_­@Õd×;M+Ò@g¤ÖX_x0005__x0006__x0011_WÈ@_x0016_RJ«»@4¥w_x0003__x0002_@ÈsYÒK_x0002_Ð@Ðà»jÓÇ@a|Q_x0005_¸ªÉ@8º_x0012_ÐT4Å@qVÂ ¡´@_x0013_Ìë(Ë@^üÞ;_x0019_=Ó@_x0008_w~øÐ@q¼_x001C_×TêÍ@/¨_x001D_Ú/_x0001_Ð@«yÀJyÃ@½_x000B_ïdM_x0001_É@_x0005_B[aµ@ê/+,²¥@s_x0015_«ÂBÖÌ@_x0008__x0008_2ÐÇ@¤ÂË*ªÑ@_x000F_+_x000B_¨ð{@â-g_x0012_@6ÄÑ¸£@ñåT;?&lt;Å@_x001B_è¯xÓ@_x000B__x0017_/©ÎÒ@?ÎU¢åCÐ@ã]&gt;_x0010_Ø_x0002_Á@5_x0018_]W·s@]MNñ¾@DD62_x0014_Ó@ûÝ_x0001_L_x0004_Ë@_x0001__x0003__x0017_ë9;@Ê@Ê_x0002_6©6_x0003_Ì@Y¯}Ý¸çÃ@í\[Ñ[ä @Ò_x001C_@^_x0013_Í@B·¯)vË@¿"_x0016_£v®@	~7IfÐ@_x0016_qIõ-Ï@3_x000C_Ï$_x000F__x001A_Ñ@¦5¡5_x0006_ú¾@_x001D_¾%'_x0004_°@Æ_x0010_ÛíTqÑ@,}xO=_x0012_Ð@dläç'_x0015_±@­­¤ÿJ¯@_x001A_q_x001B_w_x000B__x0019_Ó@NËÕ²«´@íXÊZUÊ@BaDÛÜ¨Å@»ÉÒ­ÎQÉ@Ô8\kòÅ@ß§üyÇ.É@&amp;×´Û_x0013_0Ñ@&gt;.µ_x001F_·Ä@»ä_x0001_z¯@çAÄ¯=Ï@"ÇÉ_x0017_n¶@©_x000E_~_x001A_Ò@áu÷´M:Ä@'Üýò£Ì@õXôv_x0001__x0002_(Ð@_x000B_*í0êË@É÷·Ï4_x0003_Á@xq¾È^/¸@_x000F_49T.Í@¿î¾I)Ó°@Ê»µ+¹©@_x001A__x0011__x0001_xë[¦@t±AæÅvÏ@Ïåú;_x0008_aÒ@÷ù_x000F_ÎaêÎ@D'QÕP½@sÈíº_x0010_P@Ý4Æ!F÷¯@køCæ¿@x²QOÇ@¾é=HÄÒ@ÂÿBª@OS½=@3_x001D_=ÅÒ@dÊPD«Ì@ÉLxGÉ@_x0002_°²Ùuª³@÷(_x0017_ZÉ@ ºgÑ@§F~hG³Ä@_x000C_á}wïÉ@u_x001F_U«Áï­@¾3áÕ¡¿@¡[_x001A__x001C_óþ³@Å«á+®@_x0014__x0007__x0012_²Ð@_x0002__x0004_8¨,¡)@q[	÷ÑsÍ@;c_x0001_÷sªº@RX_x0015_ÀË¤@ãØ_x001A_QjAÒ@ÒøØ"Ã@_x0012_¶n|	zÊ@%Ù¯¢ñdÁ@Út'Fµ@G[æ[WÅ@ÉÏÍ Æz¤@&amp;KD_x001D_N­@nîuCVZÌ@¼Ø²_x0013_¬@®´_x0007_¡ÏÃÑ@Ó§_x000C_ÉblÅ@_U.¾@º@Li~ê¯@P$Sõì_x0019_@ìþ_x001D_4NUÒ@O¼_x0019_Ò:ÉÈ@6bëÑ@÷v¡_x0003_°@K·2±:@/Ëxâ_x001F_bÇ@ù_x0010_t,ØÞÐ@zö¨?À@"{_x000E_õÏ@x¨|H¡Á@ú_x000F__'Ç4Ñ@ _x0019_ºNÏ@K@_x001E_%_x0002__x0007_y_x0003_Ï@kÂÖüÉëh@ÃýjqË@ÿyÙgúË@©ÌÑÅ­gÀ@_x001A_[Ú½@	Ô_x000F_®È_x0012_¨@^Åm_x0002_°ËÍ@OwfBWµ@9ë¸Í·@§R6#µMÐ@^|_x0005_Ê_x0008_½@tÀ©¥~¾@ÔàÑËã @£ºeâÁ@·ÓkÝIÓ@vzg_x0017_¯Ç@õ:ö_x0005_fÛË@X½:_x0018_êÖÂ@b1A¤î|È@P&lt;_x0016_H_x001F__x0001_Ë@¬K_x001D_º_x0016__x001A_Ð@çm_x0014_ÆPåÒ@Aª5ÃÙ_x0004_Á@G_x000F__x0010__x0018_ ì´@¨7"_x0013_ª@_x0019_ÂÕ_x0006_¸BÍ@_x0008__x0005_¿IwÒ@þ¢=#(®@M_x001A_¥_x0005__x0014_°Í@ßÅ&lt;£_x0018_IÒ@¿:ÙÏî}Ò@_x0001__x0002_ª«/CáÆÉ@øºõÉf@I_x001D__x0002_°\_x000F_Ð@I*©ô)e¶@Mð_x0005_1@«_x001A_¬_x0017_ÙA@Ë6câÀ@Ø¤7­r@Óò@*§ÿÆ@³Ç
òvÑ@Ê3_x0005_`µÄ@¸[Ñ°"U¾@ð_x0019_Ä_x0008_c×Í@y^·"½@_x0006_ýtÄ¿)Ò@'Ç"b_x001C__x001A_Ì@Ô¯£qcÐ@­ñpb_x0014_@ÕZF´_x0013_ð@Ú{R _x0015_É@_x0015_g_x001A_Þ8}Ò@r_x0013_^xÎ®@C~¨UDÌ@%ÕËiß¥@£:­w÷½@ø"f÷AÎ@à_x0001_¢_x000B_^Å@»kÔxr@Ø/_x0017_ÃP;§@ùî_x0011_8Ó@»_x0010__x0003_±Å@E&amp;Ä_x0003__x0005_#:¸@Ù_x000F__x0004__ÍÂ@_x0012_{yæøåÏ@ÇömY@¤¬_x0005_Ë@,ò+²¿@_x0010__x000F__x0014_ùEíÃ@¾&lt;FâÚ_x001F_¦@Ë6PÖ²_x0018_Ä@Ñ/¥Öú_x0001_¦@ ñÓ_x000E_(ÒÅ@aÿM.Óâ@c_x001C_¶_x001D_C_x000F_Ñ@_x0002_7_x0018_¦²¬²@D¹þ¶@-ÝÜ_x0016_¹Ã@_x000E_ÇØÜE£@ÃOU¡@Ï$&gt;Òò¨§@¢Tü5X_x0017_Î@m[îÆ_x0002_â°@_x0012__x0014_~jäó´@sI_x001C_}_x0013_]Ã@vrCK@¥@8ùX¬nÐ@0_x0002_U_x0010_ÖÐ@-é*_x0001_Ú±@Ý¡[¥ä¨Ê@_x0008_z4`zÓ@²÷^§$Á@ñ¹¤åÂOÄ@/éü¤*À@_x000C_
Q¿[æ§ Å@s³ÕS{±@|Æ)äúLÒ@µê¹¦ký¥@_x0005_ýý5®MÌ@ö4¶?jlÏ@0ÄB6³Ò@êjºúÕÐ¤@]?~]_x000F_ñÑ@¦_x0007_e_x000E_ÎÏ@ È}eÐ²¾@_x0014_m¼_x0003_àr@_x000B_.²¨Ü¾@j`£_x001E__x001F_u²@à&amp;_x0003_ò @Á©!ÈÍ@_x000C__x0008_þÑ@,_x0010_±ö¬´@ßÁ¹±sØÀ@Z_x0004_¨Ï¼¯@idxIÅ²Ä@C_x001A_Ñ×æ_x000B_@ ðí¾;¸@4&amp;Þ_x001E_äÒ@Ep·àzjÏ@PÁ_x0006_¤îgÉ@;Ý_x0010_'Â·@¦_x0001__x0002_OY Ì@öµùý_x0010_·@¿_x000E_à*	Ç@çI&gt;\üI­@À_x001E_VH_x0002__x0004_bÄÑ@ï¬÷?_x001F_Ð@Þ7ü/CËÄ@_x0007__x001C__x0018_äAË@³ñ¤ôÙÔÑ@_x0003_[_x000C_ÔàÒ@â[_x0001_Ã2Ï@-Hh}ÞÄ@«_x0005__x001A_]ùÅ@®«*_x0002_Ï@ªÓMÝDñÏ@åZÖw_x0016_ÔÂ@_x001C_brU|Í@KàÕ¯Jd§@ÄZçL_x0019_ Ñ@GëÁ(Ì@ªÂx_x0013_¥DÑ@L_x0012__x0008_(Ñ@\`ð¥ªUÓ@¨HÃ3Ã@F_x0018_û
Ý@¿Á7Ç	°±@37)vç°@á]°´@YG×x·MÉ@_x001E_dCm­Æ@§·Ýßº§Ë@è_x0005_þ6Ï@rÊ¶ï^Ä@¿ÜX¤j&lt;»@©õ_x000B_ÚÊxÇ@&gt;i2Óú¡@_x0002__x0005__x001E_}Ê@@½ßÜþm¹Í@Â·Ð_x001A_Ï@mav_x001A_Ó@Å0Ýpj´@ÖT­ÊÚÐ@&lt;IFº6xË@úJJ6Å@_x0001__x0004_Ð¶:@c_x0003_	D¸0»@¦uÄf@_x0008_IòÀÏ_x0007_Ñ@I:§¥_x001D_I@[_x0001_äðfè¦@ZÁÖdMÑ@_x0006_dæ¿B#Ò@ôÉ_x000F_£D­@$æ	çR­@AÁË;²ìÀ@_x000F_+U
Ð@e·®ÿ	´Ï@Ñ©hûðVÃ@³É¹·3[@Ñê)(ÆÑ@_x000C_NY¤PÁÒ@_x0007_ê8uÐ©@ûö_x0006_À^À@s»`5Ñ¶Ã@­TBÄÃ@ºDý©½~Ã@¸ý!_x0004_¥ Ì@¡-. _x0002__x0004_BbÑ@AC÷h&amp;Ð´@hË(BÞ½@õ¬_x000C_rÑÈ@Úw;_x001C_o_x0016_Î@þ¨ñ PÀ«@-M_x0002_Ø¹@¶ódmå»@p_x001E_õæ¸³Ê@")K,ÝÇ@ÒØ©4è~¡@Mo9@«@gäÅ$?Ç@£Gy²È@_x0014_,Ò_x000F_1³@ßG:¦;Ì@Õê_x000E_´Ñ_x0019_Â@Î4Ü°é_x000B_º@µ¡¶_x0010_m_x001B_Á@Ëµòu{¾@_x0003__x0001_Ã_x0018_@Âó®À@Q_x001C_±fÏ¨¤@P[W_x0019_ÄÉ@d½å_x0004_Ê@o_x001C_Y_x001F_W_x0015_Ñ@µÖtáEÐ@|Û)9Â@ñl¸x¦@,³Ð4í_x0008_Ã@×_x001F_s3øÐ@¾îæ*ó3²@_x0001__x0003_«zøµ­µ¥@Of_x0008_Âg²@æÚöí_x0006_ÆÆ@·½fØë_®@Í(RXÆ@»|ÌwªÏ@ÍãÇãyd@÷ÍUÓß%Ï@83_x0018_Ï_x001B_¹¥@Ã×ï	I_x0013_Å@ö¹±1_x0010_.²@V¨Ùhúôµ@â(R|c±@üt°º_x0010_Â@Ü¨"_x0002_^Í@!."ñè(Ê@É_x001E_0Np@_x0001_&amp;Á":É@w.Þ_x0014_?ÊÐ@Û{nÛñ°Ò@ìATbÐ@´õK~ÐØ«@j÷Ü÷§ÆÍ@ÿa·2µÛÎ@qê _x0007_¹Ó@Obâ:!þ²@_x001F_íF0Î@¾0e%Ê@}GæWÍ@!_x0005_Ò À@°_x0012_¯Ñ@6Äñ_x0001__x0002__x0019_eÎ@_x0012_ôÓÃé©È@jâ[_x0010_±Ñ@ÊÐ@û2Ô_x001C_´¾@s2à_x001D_,ñ¾@g_x0010_ÖSî¸@ú6_x0010_ÄB!Ò@-ø¿]_x000C_Ñ@«Û¿ÂÃÒ@Rb­ÖÎÍ@\%ºÈ3l²@^
Åvn&lt;Ð@:Òö._x0014_¾@b_x0019_¹c nÅ@@(8[É@Y_x0001__x0005_	¾_x0019_Å@_x001D_R¶_x000E_ã+È@_x0015_·Ì4v_x001D_Ò@³fò_x001C__x000B_Ð@SIºÉ.¤@_x0008_ÅÖóÈº@¡Ò³Þ¤@æyÁ­&amp;«@Rïê_x0017_kwÂ@K¶þ^/Å@][_x001F_0Æ@9ÎíPÐ_x0001_Á@¦Èb	Ð@ôAÓ3_x0014_{Ì@1Ê_x001F_}Ä@&gt;5°Ë@_x0004__x0005_[Ï°[Ýè¿@ÖÂ_x0007_u_x0018_7Ë@ï^%_x0003_98¾@_x000B_hÝëôë@}_x0001_x}ì¶@'Ql*­°@wá¨_x000C_BÍÈ@Ù_x0011_.+DäË@[&amp;Ä¶HÌ@!_x000F_]*Ã@Úie #_x0002_¶@P:_x0011_£{Ð@DúÒlmµ@YÉ_x000C_Û_x0008_Ó@_¼^góêÄ@_x001C_»e_x001F_øÂ@h¨=`¥Ê@0¼¨§s¶º@_x0018_kå#+¡@¶vjQ÷nª@_x000C_à=ÃþcÎ@2pÝy¼¼@_x0016_0dû¥dÂ@§	éÜBÐ@pçVH}¨Á@ÛÚªF¦ @ìs8©¬¸@Oj\+çÈ@q¾bÎe7¶@³O?|v7»@Â²¸`ÛtÁ@o_x0003__x0005_þÖÐ@%&lt;ú)øDÆ@ÏÔ#_x0013_7ÇÈ@jé_x001C_w÷_x0003_¹@hØ_x0006_®P±@´!_x000B_å_x0014__x0008_É@úCP1µ¼@óa_x0018_ÎÊZ±@gæÅQÒ@wé_x001D_Í¿@_x0016_EÊ	æÕÐ@.²_x0003_&amp;ü_x0002_µ@w3Y§@t_x0004_	_x0005_®HË@öRÛW_x000B__x001F_£@fý¨î_x0019_¦Ò@Ö_x001F_v*s§@¸_x0002__x001C__x0015_Å@ÚÇ&amp;µÞ¸Å@á_x000B_&lt;{ d«@É_x0014_&amp;ìù_x0019_É@XÖAw/@_x0001_îEÓÈ½@~ÅÁ­_x0010_&amp;Ò@l¨~õM#Í@õ_x000B_&amp;*gÎ@Û3£ÅÑ_x0018_Î@æbÃÆ_x0011_l@Ï9Ç4'Ñ@_x0003_OÝ-6Í@[èÅp6j¼@R_x001B_h'Æ@_x0001__x0004_¼OªtÓ@0R ÿz±@ìe_x001B_²Ø¸@Û´._x0003_Í@è_x0010_ò8ø´@ïw;ÑçÑ@»RFGµÅ@ãj·_x001B_E¯@ÀÙ&gt;_x0015_IþÆ@b±¾ø·@~¾Ã¹¬@e¸Ðî_x0005_+q@_x000C_øÒÌ¾#Ð@^íÏ½++@|_x0012__x0004_ÛRÇ@ZÍóÅµrÑ@âéjÜÑÂ@fI`=_x001C_«@_x0007__x0011_N«Ë@ÀÝE#_x0019_Æ@Ê_x0003_uÒ@_x0012_òb¡u"Æ@mó_x0018_y-ÍÆ@_x0006_=3_x0017_y¶@Õ[_x0002__x0016__x0003_`Ì@ãÕ9+/§È@sÉÃ_x001C_aëÎ@I_x0014_¼"­wÆ@]Ûãc¢Ã@~É_x0005_(%ÛÇ@5s"-éÈ@ù!¸_x0006__x0008__x000F_óÃ@×ãøÞ&gt;º@Ìj¤_x0019_@£µª1éÆÂ@T_x001C_)ií_x0014_Ã@*_x0011__x000F_¨Òç¥@¨Ä_x0003_ê,Ê@R_x0015_V`_x0006_K¿@°:LqM@¾Õ_x001B_#_x0010_Ç@¹Ç¤Z[_x000E_Ã@_x0013_iÑ'Ô_x0007_@'_x001E_5± ë¶@3§_x0018_µ »@ËøZd¸@:cØß=Û¦@yìy_x0001_ ?Å@g_x0015_Ð&lt;VÏ@Ug  LÏ@nU¡_x0007_²@æ_x0002_BwB¥@Ú½É¹§_x0004_¸@¯_x0018__x000C_Õ_x0016_¼@4ÜÎ¢$¸«@~+Ì]Ñ³Ñ@g¬ÑÊÐ@f )ÿYSÆ@ñ_x0008_JPå_x001B_·@oµðº»@_x000F_P_x0005__x0016_SÅ@ÖFJÂ@¿_x001F_hÍÐ@_x0004__x0008_#²pgewª@múú_x0011_Å@A_x000C_`ã'Ò@tHª ÃÉ@q$Ë_x000B_MÁ@ aÝ0þÒ@´vv_x000F_ºP¿@Pæcì_x0008_N@9_x0007__x0003__ÅÇ@CK¶_x0011_Z_x0007_Ó@C_x000F_øà&lt;£@ä®·âúl¬@d¾BØÄ@è?_x0006_Ñ@_x0003_¶\_x0005_òÏ@_x001D_qa:Å@\Þ,&amp;¦Ä@_x001E_É7_x0007__x0008__x0016_Ê@Ð^_x0002_È1§@-d·Mj Ò@&lt;_x0015_2_x0001_`Â@iã¬zÚ_x0014_«@ôF@_x001C_LÈ@_x000E_ÈSD,ÈÅ@±0U`-=¤@_x0016_Jñ=_x0010_×½@è
~Í@Ú¦Rº6AÅ@_x000F_Ð_x0007_©¬@_x0007_ú&gt;_x000E_@nZä´Á5Ä@Ü7åe_x0003__x0005__x0011__x001A_@NÉðéõ:Ã@0/_x001F_ÆDz­@YÖG_x001E_Ñ@Yì_ºRÁ@@ãÎ»µÀ@'2k_x0019_µú¯@._x0017_&amp;IøæÐ@8¾ölSÒ@N¸kç"È@ëÎ|Ë}Ó@­Ú_x001A_ª.ÎÎ@(lë1_x0002_·@©yWdØº@_x0005_Æ;È­ÓÏ@^_x0008_síÑ¥@½_x001C_q*akÆ@æ_x0003__x0019_ªÛd´@Ñu}_x0018_¹@¤Kó£&amp;ðË@¯e_x0011_»[¹@÷×$;¹`¸@»gFbô_x000F_@tÙÄ`é«@ _x0019_¹á_x0005_F¿@_x0004_!_x0001_4ûÑ@_x0016_I¹dÀ@¡0ÞN÷½¸@#ì
íÆ­@T$O_x0004_,¬@ººm	®@i=bÃ@_x0003__x0004_ÁSì®ö²@_x0010_ñ_x0002_zííÉ@þ,ó¹aÍ»@Ö_x000B_½ÒÈ¤»@XØ×¹Ö_x0017_Ê@¿È7aDäÍ@_x0004_®Òýùp³@LþåË@í"~»_x0017_LÄ@1èÖ4eÁ@_x0002_WÛ_x0019_ÉG@Ó:¬º@ÇÉØñ°@u¢îÑ¤_x0006_¢@_x001D_¾ëÌÌ@ký2M½@°{jÕ'Î@RT_x0006_3TÑÐ@¾WpÀ_x0013__x0011_Æ@¨åÒîÍ@¾Z_x0018_¤_x001D_#´@/GÒxl·¢@&amp;­_x0018_Z+¥¸@êyÁîÇ@_x000E_&amp;¸¯ª_x0012_¶@ë_x001C_¸dªÑ@N_x0014_._x0005__x0001_È@ÒZàà«@Iï¾xw@6_x0003_÷ßax£@Æ`|ëÄ@¾± C_x0002__x0006_ b¬@ÖÒCÓÎÄ@3y,F_x000E_vÄ@s»èÅ_x0019_«@æf_x0011_è_x0001_®@_XÎ1Z¶@æ_ó^­@·KôÓRhÏ@_x0003_zÚ À@µ25'ÁÏ@~¹×ªþIÇ@K/»_x0017__x0003_ÝÅ@Av_x000B_!½HÒ@Rd_x0003_üÖ­­@_x0012_e_þ/\Ï@_x0019_ «s_©@_x0006_7¶Î@3:ÖîÉõ@f¬²­aOÍ@Äá_x000F__x0005_ô«Ð@_x0016_ìÔw@9ò£Ã5jÑ@­o_x0003_V&amp;\@GÂ»_x001C_ ¶¼@d·aS_x001F__x0015_Ê@ÊMj¥E^Ò@Äèè_x001C_pÝÄ@h-EVu¤@Ý@`_x0004__x0011_;Ó@Î=_x0005_þszÏ@à¼_x0006_·Ï®¹@åÎ³U@_x0003__x0004_"DÇ!_x0003_@uÚ·y_x0004_òÐ@Kuó_x0007_Ú£Ð@Hü_x001F_Ï@ä8._x0004_ZÏ@¢ îÕÊ~Í@ëXÇb6u·@;;©ÄÌB¿@©Rçc¨@Î`9Ñ@åÞ~.]|»@_x0010_ÐoÉm¶@ÝÉy_x0018_v¬@_x0003_ð _x0007_3Ê@Ã_x0003_X}´­@_x001B_L£°@_x001E__x0001_ôÜyÇ@_x0010_S@v_x0001__x0012_¹@z¦CÆYnÆ@3­fB­ÔÈ@_x000B_tiÑîÂ@äµ"_x000C_c­Ì@áàä]ç@[ EeHî@³b?¦¼@NÅTÔ-í©@WY_x0014_4ÖÊ@uæøeMÒ@åm*\¤_x0002_¾@]éØÞç¦@À±_x0004__x0018_ÿ·°@{P_x0008_m_x0005_	ð³@@!!¯_x0017_Ï@_x0004_'Ç¦0À¾@_x0018_IWZW_x001E_Ð@S¥«Ô4_x000C_Ð@_x0003_:é_x001F_9$Ó@Æ%y_x0017_MêÒ@Ru_x0003_M+mº@lyÙÑá8@VüÆØÉëÐ@ÉoQ=S£@¶ pþÊ@Û¸ÎIÎÇ@"ÄÞÏN@_x001E__x001D_×_x0016__x0006_óÒ@Ý_x000C_m³ÃãÐ@=Ü{z² Ï@Ð_x001A_Ï_x000F_°2Ñ@(¹d²^¾@ð2
ù@´@_x0007__x0008_3ìî,Æ@Ú5ú¾Á@¸_x001E_·FÐ@Yø¶«Â@G(°VÌ@ùÜ5_x0015_E©@qúu_x000B_tÿ½@_x0001_©¢_x001F__x0014_Ä@Jr¥@"ý½@­ý_x0014_&lt;_x0002_Ò@O_x0001__x000F_û¬ÏÅ@íH¥°Æ@_x0002__x0004_XI8ð¾E¿@µN°ñfMÑ@÷Æ(Í'½Â@hbö&gt;Ë1@ðÇ
@_x001B_$Ì¬-`Ê@ÉÉaù²_x0016_Ç@~_x001C_êlR¿@Ì_x0011_u_x0013_(Ï@¥à%7B·Ð@JþøLL_x0013_Ð@BEªÆ³·Ê@_x001E_n_x0006_ë_x0015_FÒ@t;è_x001C_AÒ@äA1ÏI_x001C_·@_x0015_!³ð,_Ò@q_x001F_%_x001E_¬@°Ñ|ww6À@²rÓMjí¥@Û_x0019_âÅñh@ü_x0002_I
­J´@^¤Ï_x0004_Í@/F!ÎË ©@Ì_x000C__x0018_VÉ@L¥_x0001_Ñ_x0019_­@np_x0003_d¿²Ï@'_x0005_£fC®@_x0019_ëG²,º@¼;_x0001__x001D_ ÁÀ@Ä?Mwáº@_x000E_]È_x0003_uyµ@É_x000C_Ç_x0004__x0007_my¿@gÛßp;´@xeh`4@Î@ã©tMÒ@
±_x0005_*ü_x001A_ª@v¼ù&lt;ÁpÂ@óÌëàúìº@§_x001F__x000C_°@O_x001B_~wÁ½@_x001A_Cz_x0011_¯ðÆ@Ê,è
mÁ@Ç_x0006_]dËµ@¦ãÌ'uØÒ@ÔA_x0018_Ö2Ê@«B_x0007__x0007_É0Ë@µµú_x0005_ËÅ@kIX%)eµ@§_x0002_V'_x0017_¿@f4¯Ê¯È@§^Q²æ{Ñ@èà ]q´@¨9ç÷6Ò@Bv÷3_x0017_èË@FØ!JÍ@EýìÅÕ·@&gt;!r¾w"Î@rõJªîÁ@Â@Wt5»@Á_x001E_ _x0007__x0012_ðÒ@U_x0003_ÍÆ_x0001_!@H?_x0010_0ßÅ@jÂ£c
Ò@	_x000B_®æ	_x000F_ïm@·lïÀk_x0005_Ã@_x001E_`_x0005__n¸@Àô@ì_x0001_·@_x0018__x0001_%ái@_x0007_h_x000E_²#Î@¿Ñþ&amp;_x0011_àÀ@ï3Û Ñ@y_x0004_âñ-$À@·gRº*Ø­@`a.2@Ó@H_x0015_U_x0002_´³Æ@÷íõ_x001D_ô©@.P_x0006_¯8Ø¼@aË£¾_x001C_c©@[¡¿ÒÞÇ@Ð-í'ÈÐ@ÏvC_x0003_P¶@x]õoS½Ï@_x0004_WLÊ8¹@ «´ZÐ@jë`ï_x0008_£Ñ@BÁu×8Ð@?ì@_x0016_C¦Ë@Y_x0001_ýf 2]@ÖuêÜâ_x0006_¾@{ý_x0002_ìÊ°@H_£Ñ7¿@­¯¨Î¢@ïég	t¤¬@85ADÐ@_x0006_nEÀ_x0004__x0005_ëå¾@Ô_x001C_úµ×¦@9z)ÌpÓ@C9Î*Í@¼_x0002_rà§_x001C_Ð@¥Áïy»¹@÷ëdÍ8§Ñ@6Ró_x0014_]Ì@ Òëmv£@Å²_x0004_s@¾@Z³!Ñû@Cñ_x000F_IÊ3Ð@_x000F_¾7_æ¿@Sm-F_x0003_Ó@Uý¢áÞ´@×_x0001_Xrá¶@!)j°VÌ@h_x0004__¨É_x0008_À@¤À#6ÈÒ@Ó %ß_x0001_¾@û¸= î¾Í@×YÒÄ@Q	I²
Ñ@&gt;SF{_x000C_»@oÛtã¤@¶Úë_x0004_?ÌÂ@ç_x001A_Üa&lt;Ñ~@6_x000E_CkÌÈ@MV&amp;ö9É@È\ÅGÒ¹@
e³Ðá©Å@Å_x0005_%=ÀU±@_x0005__x0006_d³V¡{Ã@êi¼µÁ@Ö-±²\Ò@î}û_x0003_°Ï@U2Jã÷@oÃ#á]Á@3_x0019_,Ö×µ@öÜKLÐ¤¦@_x0004_¢:tuÁ@_x0017_Ö_x001A_ó\¯Ç@è@ø_x0007_¹ª@_x000F_éÂÞÇ@¸þÑ[F£Î@_x0001_Ùÿ`½Ï@CH)§@o×3ø^WÁ@±þíTÐ@²_x000F_Ý2ÆÁ@ÌB%Ñ@cÙ´`Ó¥@Ër)R_x0011_À@3â)\ß@¡¹ º¼@:	+_x0016_UË@úû¬_x0012_Ë7Â@ nü_x001F_?Í@=_x001C_Z3Í\¬@_x0002_l&amp;-_æ·@±U_x0015_²@_x0001_¬U1sÓ@_x0011_a_x000E_»þÇ@&amp;Ò_x0011_U_x0003__x0004_{Á@Ñ#_x000B_ì_x0004_@·Y
ìûU~@Sâ|uK?Á@éD_x0006_:½@_x001C_nOú8Å@Qµ Tv¨@_x0004_Ô_x001D_0!Ê@)"îR:Ç@µpÓRõÒ@VI®D_x0002_7Ñ@ë=x]_x000B_
@a£1MÕ~Ð@z_x001C_=µ¤@Üù_x000E_1?Ú§@Ä8¢Å\_x0013_@v~âL@Le¦òç_x0012_À@¾°£lv@§©ÒfâÄ@¾iûh§AÏ@Ý_x0014_ÍØ2Ã@
:é¯ÝÑ@X_x000B_ÅØHÈÃ@á_x0008_åÑÁÌ@oò¹iªw¶@îIYìIì?@×âÞ¬8@å_x0017_àAxÄ@	%+á_x0001_Ã@q_x001A__x001A_¸Ä¼Ì@Ñ3nJ_x001A_¯Ñ@_x0001__x0003_`CpãÔÒ@_x0017_·åá#Ï@vþ}î¶@Cf_x0004__x0008__x000B_s³@¨3_x001F_¦A?¹@kïØáÊ¼@Ã&gt;X,@sÓ@ñ.O@¬Ä@K&amp;4:[$Ä@À
D+¢Ë½@:_x0006__x001F_¾_x0005__x0012_°@_x000E_
_x000B_èçÒ@1E_x0002_nÎÀ@U§Ë_x000B_PÇ@4µ_x000C_¥³Ã@YÌ)=ï@¸Û±ÐöE @Ê2_x001F_©Â@Í_x001C_]&amp;_x0005_úÒ@æSãØ_x000E_&gt;°@_x0016_Bi_x0005_±@ïKÜ_x000B_Î@ïûÜ ÝÏ@¦ãêÓ:%Ð@"îÛÇ_x0008_»@FÍ_x0001_s]Ä@ñ\Öü_x0012_| @ÁO_x001F__x001F_;Î@Cü­Y7@×úO9çÒ@3Â_x001D_@ªÇ@z©Ç_x0003__x0001__x0005_ÀÏÎ@Uú_x0007_Û¤á«@]k}È×É@i¯t_x0003_^°@©l
8_x000F_¼²@Z_x0016_S!WÊÀ@ÚáÊ(C!Ã@Dô_x0008_«±V§@+_x0002_ÆO_x001B_ÔÑ@µ5|Ù´·@Í^õ_x0004_À@÷åJ?@0Ê@_x0006_l2©¹ìÁ@?ï:GQ@õ_x0012_IÏ&lt;,-@¨Å¥á@»9_x000B_¹ÕÈ@ïÁ¦T}Ì@T]rÐ@æx)è1ª@^OÑ6Ì@ÁÚ_x000B_G&gt;f¡@aTW_x0018_CÇ@V	xåÒ@©Þ&lt;Z_x0006_"·@_x0017_ìÃ/ÏT@º¥)FMàÂ@Æ^nÊ@_x001E_¹æ¶4Ì@Bs_x000E__x0016_°ÖÈ@í}cãÜÆ@0õ¨~ND¸@_x0002__x0005_n6¯¦@ösYP
Ï@Ô_x000E__x0010__x0001_´@"®«¤Ú±@ô_x000F__x001E_¶ÍÄ@è_x0006_!w_x0003_÷·@3Âªé6CÀ@ï;ë¬Ò@É³i{¼&lt;Ï@?:¯_x000B__x0018_Ó@+_x000C_tç´_x0001_Á@«þèÛ3îÅ@ð-å\	Í@[¡jJïÊ@_x0011_c)ÛGÑ@rþÒ_x001E_!Ì@ÐßhnDÐ@ß~_x000F_«¦Ù°@ª\uk Â@?äê_x0011_æç¹@_x000B_qFçE½@k0ñ_x0006_'Ç@®ËAjËC@±Íù3ðFÊ@_x001A_æWÛkÏ@NÝãÞr·Ñ@ÝÉl¢_x0001_Æ¸@ÇÏ&amp;ÒËÂ@_x000B_øÚ_x0004_£Â@,&lt;Úôº½@`¨reOÎÂ@"c-_x001A__x0002__x0004__x0008_©¿@¸¼_x001F_R_x0005_Ó@®é_x0015_ù7²@¤n	k@Ëò2Å¬'®@ôéªY¦áÈ@_x001F_&lt;¹ÿÌ@Ø_x0004_ÿ_x0007_KxÏ@÷ç.îª©@üÉä"¾@4»AÏí @2_x000C__x0007_fÁ¾Î@oÜÈs¨ÎË@À,ÍGþìÌ@Í^_x0003_Ó»@_x0013_r¾ð§¶@Î%:=ÛÙÊ@´_x0019_H·O©@ÿn_x001A_µ_x0010_\@'D ÊÇ_x0006_É@_x000F_+_x0016__x001C__x0004_qµ@àqo_x0001_CÒ@$I°õ)q»@ëä_x0017_K_x0001_s@÷ò_x0005_²F:Ð@5Á¾_x0010_9FÃ@§°I¦Í@ö}_x0016_A¸ @|ñlÅÄ@ÏøÍzÇ½@{_x0010_ï_x0002_¸&amp;°@á_x0019_@l"Í@_x0002__x0004_+_x0007_&lt;ÀbÌ¾@j4ú]_x0006_øÎ@-/§Eè&lt;Ð@CXÍô
Â@Ñ²×Ú_x000C_&lt;¶@_x000E_±ÕÎé»@(y_,sRÐ@Ù Î¨¹ÑÂ@+jJ_x001C_@Á¡_x001F__x0003_ø¹Â@Ä/_x000C_b4Ó@bÊµDÕÁ@ÅÒ¥wè×¸@¿_x0017_¤ÑT&gt;Ó@\_x0013__x0001__x0010_cÏÐ@õËSy_x0005_Î@,9·ø·@fßvÄõÊ@siÌÌ_x001D_/Â@­RâùA¼@_x0006_\_x0006_í_x0001_Ç@PÃCµ_x0019_lÌ@ã_&lt;ïZ@}ÿEzA£@G_x0001_²°_x0018__ª@¼)Ð_x0008_\È@D_x001A__x0001_ÇWn¦@RÎë_x0012_QÑ@à©×¡cï°@¦V_x001F_Ä_x001F_°@}Ð¢kÔÏ@_x0006_Êù_x0001__x0003_Xv´@ Ï¤PH5È@_x0002_ôoÃ_x0017_cÆ@_x0005_ù_x001E_v]_x001F_Ç@ÌNöÔ÷°@Ie'ÐJ_x000E_Ð@Ü¼ò:_x0012_Ç@_x001A_mß 0_x0015_Â@lO°2¼³@_x001A_T¬Ü¤æ¯@Û¶Æ
eÒ@`¸¥_x0010_Qñ¼@_x001A_Q^¦@÷ûþ_x000F__x000B_2Ç@_x0001_Ã¥a¹@&gt;ø=_x0011_jÄ@ü×á_ÖHÑ@_#³ÙCQÅ@"iaÏÑ@óUËÉÑ@;ü( aÌ@Ä_*­nË@þ`Á@_x001D_¤ìç_x001C_.¦@¤X_x000C_å_x001E__x0012_Î@êè_x0019_@ÁÚÒ@»ZFÁ;õÐ@ç°µÝ,_x0017_Æ@£x¦ø­Ð@Üý¸»Üª@)Ù_x0017_%ÃÂ@¶N_x000B_©áÒË@_x0008_	Y°6_x0005_ºÛÐ@Ñ_x0002_]¡ÛCË@_x0005_í_x0018_!_x000C_@ô_x0013__Ø¯ÝË@_x0014_åi_x0001_¾¾³@6ùv5a¾@ù_x0006_Öã@M2á_x0019_Ñ@uÇ_x000F_aÅ@ôÃå|_x001B_­@ì|¡b±cÄ@CÙÑnX}Ó@¾_x0004_½G­Ë@7XÝ_x001C_&gt;Ð@ç)°ûÀÀ@©æ r«_x0008_Ã@_x0006__x0019__x000E_«±@|_x0005_µ?¸@ðÐ¨nÒ@_x0003_à¾_x001F_£"²@T/}X_x001E_Ò@_x0004_V§.O@ø6oÜ*&gt;±@Y³_x0008_+0¥@_x0015_~ºb_x0007_ÖÏ@Ëe_x001B_	±¢@C{V¾@O´Ú&amp;a&lt;Á@³¹í¿&gt;.Æ@zÌ»X0Ã@3ù&gt;ÒôÎ@*õI_x0002__x0003_êÂº@W=&lt;p!©@_x001B_PT@V~_x001B_lÙåÌ@|"Í±Ø_x0002_¬@ûé_x0016__x000E_Ë*Ï@Tàö_x0016_%_x0002_Ç@_x0010_x}2~Ó@¯k_x0008_9_x001E_8@Â´@gÌ@²Ç@_È@2Ñûa³@0qA§b$Ñ@åMkåý|¿@LmØää_x0001_¡@"GsÐ@P`!Ýd#À@__x0006_x\z@XgA|ÜÂ@nØÿª£'Ð@Íà#W_x0002_ôÊ@'PÁÐ@+É_x0007_ó²°@Iö2nÂËË@ÌÆzÐ@ÄdE¹(_x0016_Ò@`
F&lt;@ÒÂ@£kW_x0001_FìÃ@÷l|u/Ò@Æ;¸CäãÍ@E$àµ¿@40råå_x0016_Ó@_x0001__x0002_{_x000E_RX§Ì@G`îÄ4À@%Ñw_x0018_fÌ@_x001D_íË_x0013_,Ì½@ ¶µ]ËÂ@&gt;ÉdËM~¶@p_x0008_ç³÷Ç@[ÒèGÕ@ó_x0008_ä9i@_x000E_¿×_x0010_¡	Ð@=Ïû_ùNÒ@Ó6®y®)Ñ@&lt;&amp;hzçÌÅ@ÈDSÉ&gt;V®@ù,gk_x001D__x0008_Å@Ù§t ­@êWçPÌ@ÎAävrÑ@)¤X6ë{¹@_x000F_	æjPÉ@Ö¾òllÁË@ Õ-i_x0019_Ø@¨51ÿý@O·£ÀÚØ¿@_x0012_Éä_x0010_ÃÑ@¬1¥@¿Ð@º&gt;öþLBÅ@6yUfaÈ@^ÅñÞÜÌ@_x0018_¼fH¢@ÿQ8I[(Ò@i$D®_x0001_	ûÏ@+5xjFÏ@_x0004__x000E_óCWÐ@_x000C_,_x0017_%²±@mûH-[Ð@«¼VÁuÓ@w_x0006_M*Ë@×ØÇUÍ_x000F_}@9_x0001_I-_x0008_Í@?&amp;äp_x0001_À@Hå_x0007_]Å@s D|ò@¬ÛgØ_x001D_ßÒ@¿ãD4`w@Z_x0002_·Ý_x0006_õÑ@Ku_x0011_ÐºèÄ@X`_x0011_%Z8Ë@n{6gøA±@_x0006__x001F_~nn½@µ}5F´½@Î_x0003_
ÀµÌ@_x0005_YèEt@Èa¯=K@&amp;éÑÂ2{@^_x0014_ÖÒá§@Ìî8ÕvÈ@_x0003_(Ü4o²@Õ_x000F_ ²,Ö5@X¨¸Í*.Ä@6´°_x0018_i3¿@:àbu£ÿÌ@òç\ÙÜ,Ð@_x0001__x0002_ Å%ù_x0019_ëÁ@,/Qî&lt;Æ@ôK_x000F_Z`©@Ò³°ê`È@Î@«õ_x0015_´Æ@«xìhhfÂ@y,cÆÒ@¡_x001A_úô¹9Ï@_x001B_³Åî`õÎ@_x0007_ÁÏ_x001B_
Ä@=_x0004_VÐß£@üÔxÉ@A_x0004_Ç
el¼@Dh¶_x0002_EÑ@`4_x0015_"a$Ç@P­¿_x0007_È@üð¾´_x001B_ Ã@³p{á¤º@IVe8_x001B_hÌ@Ýsp|¯@rxÀ2·@n_x0005__x0001_·ÏÑ@²_x001C_Ëb_x0008_@_x000F_û&amp;(õÄ´@P°±H_x0002_Î@Ö&gt;Ö»WÀ¬@z`ºq¸@#jxxõ5@%q_x0016_	_x0018_Ï@±R/yf¹Ñ@%ysEÝ§@_x0019__x0008__x0001__x0003_Ì_x0016_Æ@4®÷ºÚ¬@_x0010_,Ü
)B@£:«ÇDÃ@â_x001D_\¨Ã¡@_x0011_ºdR{·@\à¼AñX´@©g[_x001B_}}­@?¡ÈÜ/]¹@8NÙFÉ@¸_x0008_íèuÎ@_x0011_[$f¢@ÝË^µ¬@®#_x0016_sÏ@Ný3ã´ÃÅ@_x0002_ÍáH«AÇ@]¢]ßó_x0004_Ò@÷ä0&amp;ÿÁ@eÍ¶kÇ_x0007_µ@×_x0015_Éeç³@%|È$°`Æ@AçAü_x001A_Ó@&amp;È?Ê@Ï­_x0008_¸/Ä@ÑwÉ½@Lâ¥kð°@½°U,Æ©@JË?DEÚÒ@Ze*ßÔÒ@ÖÐmÄV©@ÏkãÍ_x001A_b@U_x001B_lK*_x0008_@_x0001__x0003_%{¼_x000C_Yº³@J_x001A_ÂB_x0011_`Î@èÔvµkà²@{©L_x0006_9Æ@p»aÛÓ_x0003_@_x001E_¸_x000F_'aö@Ô_x0003_ï¸@_x0006_Ïx_x001A_äF@¹i$tÀÑ@ S_x0010_Ú_x0018_ûÐ@ý3Á\"Ì@»ç¯í_x0019_1Å@_x0015_P 3E´@{Ü_x0008__x000C_K_x0004_µ@ZmÂÑz»@ò§}Å4Î@_Ð_x000F_mÕþ¹@à]¦_x0014_í_x0012_²@¤Øî«ìÒ@_x001C_aë7IÉ@}T»w\ÀÒ@¿_x0018__x0002_âQ­Å@´_x000C_êÃ«fÀ@¾À_x0011_{XÌ@gPÖ~q¢@ú-_x000B__x0002_º@U8$Å@ç?µððÁ@¨µ_x0016_úrÀÇ@69ÿ²x¤¤@Ù_x0008_j¹UÒ@+&amp;ïV_x0001__x0002_ÂWÏ@jäë#vÑ@«¼_x0015_¿ßÑ@#&amp;_x000B_qF_x0010_Ò@Ðá¤î_x0016_§@GÖòZOÙ@é@$YÑ@v_x0004__x0011__x0015_é©É@j¬ÝWö@Ð@j¶Zñ_x000C_@h_x0003__x0016__x001A_¿@òÚôá_x001E_û¥@0ö¾Ñ2OÒ@öJ}.3è@OnsUÍ@¿·?L¶Ö@È'xc.)´@[­vâ_x0013_o~@ýå¼_x0014_¢Ò@Bx¿âàÅ@áºv)ÔµÒ@._x001E_º\³3¬@xþ2½_x0019_À@ðK
#ù_x0016_È@°÷íR°¦@nÑþN¥¢@â|´8AØÆ@xºvÛÝ,Ç@Õã­½Ò@3ó¾Iá2Æ@]&lt;_x001D_2¾_x0012_Ì@alrz`_x0008_Ò@_x0002__x0004_ð©'qMµ@³¡|_x0003__x0015_~@I_x000E__L©Ì@ä¾&lt;UÔÄÁ@eðLv¿Z@j´áOnÓ@ç_x001D_°(÷:¹@î¥ÓNÉvÒ@¼_x0008_&lt;»_x0003_Å@e£ç_x0004_	o¾@dbeÂs¥Ò@fçº?ËÒr@ï¨_ÖgÏ@®_x0012_Î&gt;¬@8A÷aÒ@R_x001F_1"öïÂ@«P½ÂpÐ@ø_x0002_îbSÑ@ýIYVn Ð@é_~®pÆ@G&lt;_x0004_vT@X£éêÊ¸Ï@êeæÅñÑ@{=_x0013_OêéÄ@_x001D_åß_x001B_ú	Î@S_¹Êú¬¼@Ùã_x0016_§sÑ@Ã¬j_x0011_@tÀ@ÝFÇ»H6Ñ@=A7_x0001_ÁÁ@Ør¤·_x001C_vÁ@H%¥_x0001__x0003_3Ã¹@ÙßÀ1~³@yjùLþÒ@Ë¢D¤°@[V¢¤i"Ä@_x001D_Kp_x000C_Î@cAÐêÆ¼@_x000B_^]Y_x0017_¾@é*PcbÏ@ÝM)fÑ3g@á
¶W¯µ@AÐZ}¡hÈ@¬¢ªÅaÐ@¨Ç»MYÑ@&gt;Ç­ÿeÛÄ@b_x001D_õO¹_x001D_Î@/vç_x0010_Ó@óî×OÑ@ /Ã+©¨@s¾t£¨Á@_x0002_S_x0013_S0{Ñ@J_x0015_0M)OÐ@O°¦~1È@µ#ÒR_x001D_Í@n_x001C_Ü3ß¦Â@ëÛúXu¤Ç@_x0002_´+¾_x000C_É@Òu_x001A_ÐjiË@(È_x0016_à_Ò@_x0018_ð6×¼É@_x0001_71·ÜÒ@hz.3ºk·@_x0002__x0003_PM®0ØÐ@Å/3&gt;Æ`Ë@Ëæ:ÿðYÊ@2Ù{$ê½¾@"_x0004_c_x0016__x0007_¬@÷´Jð!¨¼@:ÍþÜÎ@÷Ç§Í@~_x0004_¹¾í¢@&gt;%Àé_x0018_2¸@X«ÏO1Ï@®E^{as@V£"Ð@ì_x001E_Äi_x0017_ù©@ÅGê_x0012__x0001__x001C_Ë@¤¨[[ØÄ@Ú_x0001_¬÷w@ÖñuõfA§@´Ù¶ºÁ@¤ÄÐ@_x000E_8a_x0018_KÉ@ÒVÐ @ÍÕ9_x001F_Å@mI_x0019_=)µ@|¥PÖËÅ@_x0018__x0003_\PÁrµ@®_ð_x0004_ö9½@¸+âñ_x000E_¯Æ@jâ_x001E_®Í`@*ÑO9]£@_x0015__x0012_^'@_x0007_[_x0001__x0002_JA½@´·b´Æ@µáy¥Ä@_x0012_l|·@_x000C_»1wAzÎ@#}UÓ_x0016_²@ÿÃú³@¤ø©Ò@Üfø·¤Å@O¨_x0014_P¨¢¢@ÑSíînÑ@Î²ïF®hÇ@ïZGtòNÊ@ÈÎ#­:_x0017_»@WV{ö^e@³dë¿@èÀ_x001F_ç_x0002_Ò@;fg_x0014_# ´@GoPÙ¾@'°HZqÁÂ@_x000E__x0018_+\kÓ@±¯íÂ@V_x000E_Æ_x000F_G§@¦Ê_x0001_ÌóÌ@aÚúAz4@	_x001E__x001E_Î_x000B_£@Uß(_x001F_ù±Ç@1?úN~)½@¾_x000C_ÅSÉOÁ@æñLî¡;¨@V2/_x0007_órÂ@¥ÇBýÌ@_x0001__x0003_ÂX²íÃ_x000F_Ã@ÁHF©_x0005_n@±Í`d_x0017_Ð@C4ÙÔ=v@CÓÀ.æ_x000F_Í@ùjði½Å@À´Ðë	¸@Ùj?3ÆsÈ@Ð|©h½ Ç@+/úÖeÖ¦@_x0002_í/õ_x0004_ºÅ@ÐÓÇLÊ¹@hna~!_x001B_Ç@ùê«½º@Â*kÁ_x0011_@|ÓÒêð)º@à´_x0007__x0010_¼·@W¼ë1ª@;5SÆrÑ@=_x0017_lÒÞ @°ÐSN0_x0018_Í@ý]_x0015__x000B_ÓÉ@Z],_x0013_¨Ò@¹¢ôóqHº@Ò¥r¾­íË@]*uz4¦@Ñ}_x001F_l_¹@7_x0016_SHâ&lt;Ì@FÆÛª_x001D_Ã@_x0011_¬&amp;ä@¾&amp;btü¹®@_x001B_UÏã_x0002_	úµÎ@6d5»­*Å@ _x000C_
_x0003_·@[ä¶BCÊ@Å_x001B_9À@7rÞA/f¤@ý_x0004_{ßÒ@]Æ1d®äÑ@Á_x0018_[_x0007_Ä@éR×Z¢WÆ@F&gt;#91®@_x0006_ÂÑ×÷§@p
-ùº@qà_x0011_"Ä_x0008_¶@cÔu$ý·@®ÂÀ-oÓÐ@s`_x001A__x0016_l£@¿_x000E_ÓÂeÀ@­Öî_x0008_\Ì@v"Ou±_x000C_Ä@®R°ã÷éÅ@§wx2H«È@¸_x0005_ÛµÝÒ@_x001A_K~×Â£@_x0015_Öç_x000F_G·¨@Ôã£yÑ_x001B_Ñ@_x0001_ïÔ¸Ó@vö¶QyÎº@þ4$k£@[_x001D_ÙLa(Ó@«c²9Ú¨@ï«A"7YÄ@_x0003__x0004_ñ¯:¾ÓèÍ@K¥ãÃñaÊ@¹ò.vÈWÎ@_x000F_Ï~Â@ÃÍ mÊ"¼@_x000E__x0008_A¥_x0004_«@]_x0002__x001E_&lt; @+
ñÁ@w÷_x000F_ÅâÐ@ü'u[_x0018_À@¿jýR¢@_x001C_ùÿV¡Ð@¥Sâ_x0002_3´@*]|Ç H¿@_x001C__x0013_ç¸å_x0001_t@_x001C_Æ¥þº@4»_x0011_ì	@Ì(Ò_x0003_ÝJµ@ÂfwdÉZÓ@ðõ³á¬@yÃÌàÁ@û¿%_x000F_pº@_Wú_x0006_¡pÍ@?´=¡_x0001_ãË@¨9tSI@uÖ/Aì1²@_x001B_¬_x0010_$¬1Ñ@),Û0g¾@ñ_x0007_ÞéÇ£Ä@à$Ø}B½@ß0H;i­@íw\ó_x0005__x0007__x000E_ Ë@!»Í	²¼@_x0004_=@ýVÂ@_x001B_ï}:_x0018_­Ò@_x0008_Þ
ìDª@}CCâV'²@~b_x0004_S?;©@¿?YßÐ@tçJPÏ@··ñQ&amp;JÒ@@_x0007_õ?e4Ä@éÿ»w(_x001C_Ã@ð/7Ü:»@lRúV+J»@
d5Iå_x0002_Ó@µû`Ç@þ½±¢m}Æ@ß¾ãi_x001C_HÌ@^N	¢ØÙ@._x0010_©Æÿ@5h«úX Ó@»u¼DnMÓ@Bªgfð·@_x0018_Tò~æ¥ª@´Ûç°@~b*AáÀ@·¤Zß|©@_x001B_ó_x0004__x0003_Ñ@_x0006_\¤ÀOÄ@_x000C_«_x0007__x0015__x0001_l|@LGë8#H@¤±ÌÁ_x000E_o¡@_x0002__x0003_ËðàuA»@/ç_x001E_Ê.ÁÈ@Îjú_x000C_Ò@_x0006_¬sD£=Ä@ÕÐÒúöß«@Vä_x000B_¹¾@E_x0015_û,­±@,]K(h9µ@ØÖÀ1?$Ï@G&amp;º5ò@îuø£ËÊ@_x0001_¦JëÃ¤Æ@z_x0008_¤_x0004_*W¢@ÌÚ&lt;nkø@Ô_x000F_Ìmï¿@Ü_x0006__x0005_	h&gt;¾@S¿t¢®LË@«¸~_x0003_²P@{wí"ºÍ@_x0008__x0001_üù_x000C_É¨@·éªáÏ@_x0006_LúÑÚÊ@Ùðï@ÑÉ@*_x0007_ö=Ó@w%ºlZ*@@w_x0011_E³sÍÑ@ºsl .®@	íVôy]¼@9¹É°@d_x0002_Ü/ïÃ@.Ä_x000C_ìoÊ@¤3}¾_x0008_	g6 @âdÏ½@ ¯_x0001_ÎÖ¥@kÆãÛgÂ@¾_x0012_p_x0013__x0002_ÐÃ@&lt;Ï»ìy@ôÜ_x0012__x0003_o:«@/~_x0005_ÛhÐ@·çHy«p@-XB¦_x0008_Ä°@æË´­hÝ´@Ê\ÝÏúZÒ@g1ªvÍ_x0013_Î@¸_x001E_´7_x000E_:Ï@k»Ò)KÓ@|RQ}R§@µùÍ)«	°@¾îg¬_x0007_ÂÑ@þ_x0002_Ç4ú7Á@¾Â_x0014_ÚaHª@4aQUB¯@Îf=q_x0004_½µ@¡|@pØ_Á@âh©Ó_x0014_\Å@~T1r4\¶@;û±µÈ@jþêÙ_x0001_)Ò@¨ý;ÄÆÒ@!G+HÎ¾@ãÚLEÀ_x0006_©@ÀCNÚ÷wÑ@;ä¸¨_x0014_Ë@_x0001__x0002_(ùÿÿóÂ@}Ù_x0001_	öÃ@L¦õéKº@2cÝÏ_x000E_}Ç@é«±¹Á²@I&lt;Wáü_x0008_°@Þå¤ïº¤@5cêô¦"Ò@P_V ë¢¦@O_x001C_ó"í
Ë@?ÓãÁ@wÙ_x0010_^#©@hÆEJ$_x000E_Ì@u;:CÂ@Õ±z_x0015_ñ²@e_x001A_~LAÎ@Â=/£X@_x0019_Xq&gt;£ìj@¥_x0007_UÃ¼@ëñ(o_x000B_%Î@%Pe´_x000B_yÐ@æÒ_x0013_m#ä¶@_x001A__x0015_#Muµ¸@´ÅX:çµ@5ÖÔ§)Î@îf3ï)
¶@b»+],yÒ@/Å_x0015_²ô¬Ñ@?û¾6_x001F_¼@¼1S¼ØÆ@®Ýý#D²@ËY¸Ö_x0004__x0005_îÏ@#ä ®ûÏ@Ð_x000F_hÿGÓÊ@þat_x0011_ÌÊ@P! _x0004_ÝÒ@_x0013_ÅU¹@Ôûdù¿k@_x0017__x0012_ÓÛÿÅ@#ý'²PÁ@J¡"XF_x0012_¾@:ì_x0004_rt}@vÓKjäýÒ@ÿ-)³SË@mY"2ai@è¹^_x0001_.°Ã@6 è(_x0003_ÞÉ@óHæ®Ï@\pa¡hÀ@î_x0002_ãÊ®@Õ&amp;Rutþ°@±!FÑ Ä@2åãA_x0006_Î@_x001A_?Ái´È@Õï^]Í@|)ÜfæÁ@Í±g¡X_x0007_Î@]äú_x000C_Á@¢ú_x0008_ÖÑ_x001F_Ä@m^õÚ_x0006_Q¯@{]ö_x001C_2@×púÎ@Í&gt;p@°@_x0002__x0003_`Ê&amp;«Ã@´0_x001B_ÊIÒ@3¹ù_x0014_rÐ@1HÛÿ/LÎ@ôiùF·@&gt;9×^CÐ@¤*ÄªsÎ@Ã¼å_x0015_¼@§A`wØ7Ç@ÎÖG_x0019_òÁ@_x000B_b_x0015_ªúµ@ksbÜ]P»@\_x0008_?Ø¶pÃ@"Ú­ÁùÆ@ÚûlLÐ±@M"?P__x0001_Ó@HV_x0001_Âw³@Iá_x001B_I;ûÒ@*¼_x001E_iýÕ£@J&amp;|no:¢@&lt;U´~P¾@³æ}8*ÃÒ@}äF}_x0015_Ò@òrß0¿@¥ÿ!jæÎ@Wô[Ôôä¿@ûE¯LvÅÌ@ç³p-8ª@qn^_x001C_zÓ@¤Íï{Ø0¼@_x0004_®_x0015_$_x001F_©³@m.¹_x0002__x0004_ñ¿@¡_x0006_à2È@äº}ñÉ@3q¶dÄ@¶ª!£Å@[áT_x0013_h©@d _x001F__x0012_òÒ@xS#aµ§@v1 È@k®åWÕ_x001F_Æ@ªúµü¢@ªçsÙÏ@ÞSu­ã7@,:=S 5Ò@N°ZZ_x000E_1¢@ùæ Î&amp;­È@±Å³_x0001__x000E_¦@Æ­ç_x0016_ì@_x0012_Ó/_x0002_jf@`Oû_x001A_IþÉ@ä(°)±@MfLÇÅú´@b/õáÑ@ãü÷FÆ@nB¶¹_x0017_ªµ@\ñ,G&lt;wÓ@!Bo1#Ó@­[_x0001_ï@Í@8®8f.¹Ò@]_x0005__x0003_Ób_x0002_©@ö8Íº_x001F_Â@[¹_x000E_2_x001E__x0006_²@_x0001__x0002_0p _x000B_j2Ä@ßÔYBÒ@Ò|_x0008_öÂ@pÝî.Ã@ÕY¦,5ðÉ@±.Ä_x0014_Ý¶@ýEl£@Ü«f_x000C_9aÎ@°AKB'lÆ@{)­_x000F_Ë@nªÁ%é@Y9
¸s±@_x0016_(¢/Ó@ö_x0012_7Ç1y¹@&lt;_x0004__x0008_JÒ@îwVÒ@lò,__x0013_oµ@â5¨¦âIÑ@×¦¬a£»@__x0003_©ÄÔãÌ@ãZ{_x0013_å_x0012_a@_x0018_º¿¡wÃ@_x0016_m@dÇ@ì/ôÂÂp@_x0016_wgöÔÃ@nCqßºÇ@¿4IH,ÇÒ@ñ_x000B_|Ú _x001E_Ë@_x000C_-_x0003_ÈgLÑ@µûí¤K_x0001_£@T)1_x0010_y0Å@Ø²_x0003__x0004_+Í@ìËÔîº@^MQ¢´^º@õ%_x000E__x000E_¡@ñ_x0001_ïR¤@IsAßEÅ@E\8¸;_x0013_Æ@¸Ã~Ñ@Ñ&gt;_x001A_/½*É@´%.ÉyÒ@¬7âÄÃÃ@_x001D_³_x0012__x0004_@íîUÉ¶@_x001F_ò´_x001D_À@_x000B_¹n²¼¨È@S¥#¡¥Ñ@ø¥Ô¢ïÃ@_x000F_3/%N²@Ë-qoÒ@zi_x0008_&lt;'¬¬@c,o_x0002_$»@"#$&gt;ì*¸@#_x0016_ Uº2@)&gt;_x0008_Ö²@ÍÙdìð½Ì@P_x0011_ö÷\ÒÆ@®ù§¬x@~Cø_x001F_c¶@QB~ëöÈ@%l÷·OAµ@­ä½LF¤@ã¹%&amp;[Ë@_x0002__x0005_ÝeÅ Ë@4£EæÓÅ@È«(_x0013_ ³@¾2	_x0011_ÈdÏ@&amp;I,!Fz¨@_x001C_C_x0014_JU½Ð@ÖÌ0½ÔVÑ@¿áN¡¡Â@¿[o¬Û*Ñ@-·ª«ÜÊ@Ó,¦öq_x0003_Ë@LpÆµ,@pç&amp;dÚÿÄ@¨_x0001_ÅÙSÂ@·4ÊÏÉ@³²(¦°@_x0002_`Üé¼NÓ@=7eÉØ(Á@_x001F_Kb­jÕÒ@Ô_x001C_YbÀ@¤!'&lt;RÓ@_x001A_0"bÇÑ@e÷w*¬@Ý_x001D_IùrcË@O£û_x001A_[BË@/Öµ_x0004_íâË@_x0013__x0012_Æg!oÐ@º"}/ä@¨e8,ÎÆ@ósÔ_x0002_ýÍ©@EK­!j9»@¼a_x0001__x0002__x000E__x0015_¥@õåµã´Ä@'îË(vÒ@!ºì_x0014_CÑ@GR§&lt;ðÃ@¼Ú§zÏªË@teLê_x001E_s@ÜV_x0006_­ÂÈ@Ha©Gä_x0002_¼@êüÞ«â±Ê@QÖ.áÙ¯Ò@¦$7ZËyÍ@£m¾ÃDÏ°@üìN_x000E_G$Ã@éÏÝÎ@AÄÏ_x0005_GÎÉ@ÉÏ9´{SÃ@_x000F_/¸3p¶@ù'IÊ¥Ò@[_x0015_wÏ_x0004__x001E_È@êM|#Ê@êÍ70¤Ñ@¤ÐX´ª¦@¼z .`tÇ@_x0006_ÄRj¹@z;Aõ_x0018_Ê@1i Èì9®@_x0008_^_x0017__x0005_;@ßÂ_x0004_*âÐ@*¶ù¤¡@_x001E__x0014_Pþ+°@gk_x001C_%§S¾@_x0001__x0002__x0003_äRrß_x0017_Ã@__x0010__x000F__x0015_ÌÐ@M~È_x0019_+_x0011_Ç@Y#SÜÈ@½ÿkÀEÕÌ@¸_x0012__x0006__x0016_ÖÁ@Ói¥_x0007_æº@Ì_x001B_â_x0013_v_x0016_Ë@õú÷³æÛÀ@_x0007_è'fÔÐ@_x0008_¢%³@_x0018_ùÎÓLª\@¥ôÃ®¶UÎ@_x001F_ _x0010_1ê@XÃå[¨Í@ÿáE8_x0013_ÎÐ@$BÞ»YÎ@_x0002_@ÓkÑ Í@ó.ÚY)qÇ@aÂ°á_¶Å@Û[&gt;_x001C_Ò@_x0019_H_x000F_4¦«Ì@ú©s.ÝÈ@­ÁÔFÅ°@_x0017_q8 ¶Í@f`Ém_x0016_`Ñ@.h:~Ä@lB¯ÐæÂ@_x0002__x0006_'Ù9dÒ@aª'Ò@´ÁK_x0005_Åº@øXÇ{_x0002__x0006_½uÆ@Ãøò?]@Í ùdÌ@þX¹¨/ÿÑ@öÑw)¯Ä@n¦Qt_x001F__x0004_Ð@ýÛ·hù¢Å@_x0002_z_x0001_ýòÎÊ@_x0010_Ìv&amp;dO@h_x0003_c­@m&amp;$ÅÎ@@_x0008_bNÇ¼@øs¾0Ñ@ÿÔ»EÙ
Ó@W5Ýe[Ý¼@_x000B_´{Ë@¤Öå­\LÓ@­°k8Ì@B|&amp;è@Ç@ÀVs_x000B_Â@\wvxVÄµ@yF3vø'È@àó_x0005_@2xs|Å@A4tìÍ@_x001F__x0006_oãÍ¯@¦ToÉI&lt;´@ãjô¥?È@¬?È-_x0014__Å@Uï¨¹üðÐ@_x0018_G£¶éÂ@¤rË°_x0018_@_x0005__x0008__x0004_#á_x0014_}É«@°M|_x001D_)ÂÉ@_x0010_,;i_x000C_8·@DlÎçzÇ@}¾{_x0003_rïÀ@_x0007_­Ó3GZº@f_x0019_HÝF¼@&lt;a'Í¤|ª@üÎù_x0015_ïm@nÊ¿Áì¨@ß,ëÕ_x0006_Ï@_x0002_Ù_x001A__x001C_Ë@´ÚRó¾Ê@ä[8-^pÅ@_x0010_ìq¯ý@_x0017_Û§®¢_x0013_Ñ@\½_x000B_AbÀ@iáº0¤À@udTz»¯Ì@«¢fî%Ç@Ò0Cpî4Ó@_x0014_Ðb«8Ï@À^R
ë_x001D_@ñN_x0011_FØÒ¨@"ûNód¦@¦h)þ?_x001B_º@?4c_x001B__x000E__x0006_§@±_x0001_3_x000C_·@á_x0007_ÚsG8 @¾ô@êGí½@Hp]MQ{Ó@ë%_x001F__x0001__x0004_ÍEÆ@»_x0007_Ð^å¢Ë@_x0014_Ä*àYÁ@_6o#+Ö°@õ/ï¬d5É@¨L¡#_x0002_Ð@glâÿ@§@_x000B_²yX_x000B_jÃ@ÀRØrª¸@(9_x000C_G³@M¤_x0012_Ð_x0003_Ó@)`rüVªÒ@øB]6Æ_x000B_Ç@åî3à¡_x0018_Å@yÖ]_x0014_"qÈ@íÝ©È@*ÞÑõÍÒ@_x001A_23[Æ@1_x0017__x000B__x0015_»@.Läf?yÁ@Þ[«§_x0013_-Ð@^H*ú¡YÈ@É_x0008_o¶§]Ë@9S&amp;_x0006_çD¶@n_x0012_	_x000C_¶°È@_x0012_1ÎCx¼@&lt;¼*)À@ªÌj*%²@"ä½µ&lt;À@WíÛÆÑ@8_x0016_%Ò@¶~¿å¨4@_x0001__x0002_âÕ£lþþÈ@Ø¡ùd_x001F_Ê@¹À÷_x000F_ÐÍ@/&amp;5F&lt;ÊÅ@Vu_x001D_öÂ± @¢3º©fÇ@}à^àg@,áÿÛAÈ@Ù;l4?Ñ@~_x000C_ÅU _x0002_½@û±
øà$@F_x000C_ÿügÄ@{Bâ^ùuÇ@¶_x0012_]ò_x000F_·@	éÓw$º@"`ä2fÀ@¾zV@3÷Æ@/|± ¹@_x001D_+´_x0014_,tË@ÄÐ¼Fpô@ªâ·_x0001_z\@§Äd_x0008_9_x0016_­@¡á_x0012_½_x0014_C°@â°¿§Aâ@ï_x000C_]b{¬@¯?wj¦@Äm]ÏÖ¼@r'_x0017_wà	±@ÃçÒ¹¹@aq@_x0006_éíÍ@¡ÓaÀÒ@_x001C__x0011__x0001__x0002_Æ¢É@Æü&gt;_x000E_þ°·@&lt;Â±@éÑ¨_x0004_ïÏ@ç±±îðÏ@ûëÐ_x0006_»@ü_x0007_¢wî9Ò@ Àd­ @éiIdÎÁ@8;NÏíhË@_x0004_
2!xkÌ@ôÕ(CÃ@Õ§!¡@_x0014_#©Ï!_x001D_Ð@PËñT_x0008_©@c2K¢=Ò@,r!á·"¯@´PäI_x0014_¶³@_x000C_+á© _x0011_@ê»Å¹àeÑ@òQuYª_x0019_@H_x0018_ Òq£@f"Ù¬8Ê@ï}Î!"£Á@ÐS¡Vp_x0002_É@_x0012_£NgÆÐ@Ð3n¥_x0008_`®@òb!}'KÇ@*n_x0006_]_x0010_À@Ü_x0019__x0018_Ð@À1Ú{ÕÆ@ñíåïÏ¹Ê@_x0001__x0002_ÄV%s_x0001__x000E_Ò@3/ò*øä@2«_x0007_¿º@5~x¼ÓÛÏ@Â-_x0018_gÊ@W#§[ùCÓ@»&lt;&amp;é_x0019_½@þ, ´B¸¸@_x001D_êÃö£Å@p{^_x000F_?Ñ@¬ï»^_x0017_Á@Ø¹1¯7nÑ@fdY½tñÁ@¶_x0005__x0017_5TfÍ@Åþ¿n@÷dm5lÒ@ìIòíè¶@»èåÎÈ@é~/ØpñÉ@3_x0012_¤B_x000E_Í@Êxùæ¨@½ý9&gt;WÕÃ@)·/&gt;¿Ä@I¾_x001D_ÙóÏ@j÷5=VÂ@K\|Å¾Ð@G(Ð_x0011_XÊ@xx_x0019__x001D_ÐÐ@-¥®%ôÂ@V#Ä\&gt;H§@fêkYóôÑ@s_x000E_!!_x0002__x0004_I@tAH_x0018_Ï@=h_x0012_)Ç@i_x001C_d'b_x000F_È@îU²±Í@#gÁ&lt;Í@÷T/?§@Ã@á¸÷ ¹ÓÑ@]dÌ|]±@/µ£@ïë¤*Ê@Ö&lt;Î@¾ý_x0018_-&amp;¿Ì@lp¯·¿-Æ@eÎ_x0015_'Ü¿@_x0001_·P#0Á@ _x0005_{¹Ô¾@Xì _x001D_³Î@º_x0016_héÑ@öy·_x0003_Ä@ë_x0001_¶,&gt;¶Ð@U¤FRy_x001C_Ä@¹Í¡
_x001D_®@½LØ_x0017_9Ñ@`ú_x0001_Î/øÍ@yÞ_x0010_¾_x0014_¡@ÓË´¨Ì_x0008_Î@%~åÞ_x0004_¶Æ@¯OKH¾½@¯W_x001A_Ù.È@÷~åqß_x000F_Å@?È¤ÇÛÀ@_x0001__x0002_×õW_x0019_e@lûNÁ_x001E_B@R¢&gt;ñÁ´@ë_x000C_EÌ7Ñ@Ô-"vE
À@ë°nûîzÑ@S_x0005_Þ¼Î@ÓMð`"Í³@»À:7æÒ@ç_x0006_ª®ßÃ@_x0018__x001A_Òn+&gt;Ã@¶r_x0013_j_x0016_¹@_x0008__x0013_½_x0012_Pb¾@Åw_x0005_ù¹äÅ@;F³Ç@X_x0001_í_x0010_½H@RiqÛÚÆ@üìàíÜ$Ò@­AÝìSg@ÜXÙ¶{Å@Ú_x0006_ß_x0001_rMË@I³Û÷åÊ@G[;¸ÈÂµ@*U}Ê§»@æ}&lt;%C¤@_x0016_ý3	XÉ@~Þa[ÜCÎ@"EpZéÀ@»é¶)&lt;Ç@ä/È²]Î@¦¤à¤hu@À8©é_x0007__x0008_ÃdÑ@·_x0012_$ÇâÏ@_x0014_§Ô_x0010_,nÐ@ÝáÞ5%_x001B_¦@_x000C_»}îÁ&amp;±@_x0003_¤ø+S&amp;Ñ@ó¾Â3_Ð@%asùW_x0005_Ð@n_x0007_Q&gt;#Ñ@5ü¿m³_x0006_¼@Vø^ÊË@Ï±TPÌ@_x0017_ktg_x0001_µ@ÁÒ×Á@+Q¾¯Ë@SÜV_x0010_Æ@²_x001B_q Â@¦öd1§³@D&amp;[ìÞÏ@7ÄªscÃ@_x0011_Ç_x0010_&amp;§É@Í_x001A_å¡+½@c£L_x001C_pÓ@_x0013__x0003_ÓzW.¶@(`ç_x0002_³@=_x000E_Ñ_x0008_@É@åÑÌÈ`ºÆ@Ìn_x0017_G9È@ñ]ÝMXÃ@_x0012_ÿ_x0013_`ÛZ³@Þ¾$_x0004_â·@¾Õ_x0012__x001A_§Ò@_x0003__x0006_/Yëß¶dÒ@-_x000F_¢_x0018_rÀ@_x0011_æ°ÿMÒ@-"9u&amp;¡Ò@ ¸ñäôk«@-_x0010_ µ­®@kØ¶vìÅ@_x0006_ÓÛøl7µ@Þê:ÊPÂ@Ê"ÍÕö¥Å@_x0007__x0004_]Ù_x0005_oÅ@¹)|nË@âùË@â¾~ý)Ê@_x0006_µ'\V¼@æZ#4Ñ@lÔáÌ@#-_x0019_Q_x0001_ËÆ@&amp;éÝ	À@_x001D_âÄåÎ@Lu"eäÎ@_x0002__x000B__x0011_~@}_x0012__x0011_ç_x0016_Â@_x0018_ÖiT_x0015_Á@fâ_x0006_¹_x0007_7É@oYE8:_x001F_Ã@rB:æFÇ@_x0003_©_x000E_b%'Ó@GùdÍ;TÏ@®:_x0016_n¿P@HVDP@^ôõ_x0001__x0002_ñ¯Í@»Z$_x000F_\ï¼@(_x001F__x0014_Fh¡@¸ÇñDóÁ@`Ö_x000C_)%Þ¨@ï6uøóëÆ@1Q8þò°°@[áÈf¼@Z_x0008_Xø_x001E_ÏÒ@÷_x000C_D7÷íÑ@s!£_x001B_(@©a¹ð½´Ç@£_Êßù¤@VÅ{Ü2çk@¬qÀÔ_x001C_¤@£öR4xNÒ@AÅ»L´³@_x0008_ñ nð»@ÒXy2Ë@%ñIÐ@9ú:ÆôoÎ@ô_D?&lt;NÓ@°Ú©_ä_x000B_¿@*t}¦ÂÏ@_x0013_Un¾»4Ò@!c_x000C_YêÀÍ@ÿõ_x0013_¹uÐ@@¨° g²@Ã(1*ú_x0019_Ç@_x0015_f[_91¦@_x0001_´zÊ¸@â·ò&gt;8¼@_x0001__x0004_QfU´5z°@«_x001E_P&gt;%_x0017_©@kFq¸DB¶@+Ô H±@l_ÎXäÃ@_x0010_ÌÄ¹¸Ò@
ýÓº@ì· ê6îÒ@bJ_x000C_+Ã_x000E_¾@:m_x0012__x000E__x0013_Ñ@	#\øùÉ@ÿù}M}¡Ë@F©_x001E_eÆ@aÍ¾_x0003_üÑ@Vêu£_x001B_Ë@*gü( KÒ@)ç9ÃwæÆ@"_x0015_à_x0015_z²@XÍØ1ÄUÆ@9fÐãèÆ@_x0002_7¹ÐøÐ@_x0002_&lt;¯F$É@}^{®!ï¶@Ú!_x001E_YÇ@_x0007_&gt;Sú&amp;Ã@Iè_x0016_Ñ¡Ò@u ÓÁÃ@wÏéÎ°µ@¦O¸Ï_x0004_Ä@!&lt;?
_x0014_BÓ@0Ì©_x001B_&amp;@0ÇZ_x0001__x0006_¥=Ã@{_x001E__x0006_+d3Ò@DU÷È@_x0005_yt/à]Ó@_x001E_ÖJSÞ¶@Ö%÷om®É@R34_x0010_$Ê@Êò_x0010__x0004_ÈÂ@|¤o_x000F_J¶@|Ý?þQ*@½Ò_x000E_ÚÉ@g	·Ùj_x000C_Ç@û²ØOè	Ê@]_x000E_Fq_x001A_Æ@&gt;®³k9@Ò_x0011_íC)vÐ@A1uÿIÏ@,ó¿tëîÀ@|_x0007_Ö}´@FîÀ@öãeízõÁ@fÔÔB!¹@í_x0003_¢TE®@aE]à_x0015_Ò@¹	TE3Ç@ÜÄ}9°É@_­p5Í_x0002_Ò@}a$_x0010_yÏ¶@_x001B_Å¼ìoÉÄ@å¤V_x001C_É@p­9ß_x0016_¥Ñ@å-Ã_x000F__3Ä@_x0001__x0003_ý±_x0010_!ÔÁ@Ù_x000F_Gu@ì	XãÞÑ@R*æ¬b5Â@Å_x001E_~0É@Ô&gt;Á8O¶@^ZWøÖÊ@Üe2Ê_x0018_É@[ZÄ$ºÈ@_x0001_¹On_x0004_½@6ó HÎ@"4ÛÒÍ@wB¿_x001F_Fµ@,¶ZhoÑ@_ÀØ&gt;ÂÌ@ÚÚ6ÖN#É@¶_x0003_J1o@Ôw÷æÛ@¶_x0014_sO4Ð@q^c_x0008_!æÐ@(eaY@_x0001_Éç7í_x000C_µ@ëÝ»ª}Ð@_x0002_´+\ÈÜ¢@¶®Ýw©u¾@ÿ{7»@_x001E_h&lt;¹õc°@iFÄSð±£@¨ÙæGÂ@YIþ¢¾Ã@ÿ	úë5À@÷`åå_x0003__x0007_Ë¾@ðºèÊuK@¦3O(º@é5§Ç_x0016_M@r§ªBõ³@¦âdßáÒ@ööë_x0008_¹¿@à¶_x0005_a¨Ñ@¸n_x0002_­º¸@ø®!Ô~¢Á@³Ôøy9£@:²|Êm5½@2_x001C_YöÔq@Üí_x0005_èý¨@[_x001F_ùÎ@ñèà¶k@ìf^Ó@Þ_x0001_GvßÆ@_x0011_ú|Þ-Ù´@½_x0019_9P+¼@®Õ¦¢@IÁÎ¸0Ð@_x0006__x000F_ª9_Ï@ºê¹Ò¦Ê@7KÓìÎ@ÎÖ_x0005_§¤@áÙÔ_x0019_Ã=Á@$_x0004_Ð:ÐKÊ@$ÝZÖr¿@¿EáNqÎ@ 8a,ÿgÁ@ì·§88í}@_x0005__x0007_T¢¥mÈ@_x0003_¼­_x001F_&lt;_x001F_»@!Íq_x001F_ËT@_x001C_Á0ÒÄ½@qá¦ï¨@Ø§F½à@Z¬È§_x0002_AÍ@4E²_x0007_/Ó@¾NÞn_x0006_;Ñ@nîÕ_x0001_ú_x0001_»@äï6_x0004_Ï@Pi¬rºÐ@³÷î+öÎ@­¢vA&lt;_x0010_°@Vþ_S×%@Â_x0005_ò_x001D_Å_x0018_Ñ@Û·}¶­}@»7Æî-¼Æ@ÖÊ_x0001__x0017__x0004_ÛÈ@³w¾«ü¢¯@Ö8xè&gt;¶@s?\_x0012_¦º@ý_x0012__x001E_µ_x0015_µ@¸_x001A_#,Ñ@:x_x001E_é·¶@÷¤_x000C__x0008_UýÈ@s*rV,³@½_x0001_£Md_x0008_Â@_x0011_iòÿ
`½@ù× 9dÅ@Æ.Õë§\«@o¹8+_x0002__x0005_Ft¥@R¾_x0017_1lñÄ@È_x001C_Æ6ÒÀ@àjÍb¯YÆ@ÐD);DÓ@(_x000B_ÆÈ@ehø¬wÐÂ@W_x0002_¢@ósÑ@_x0001_©f¼_x0003_.Ò@Ðd_x0004_ÜÂÊ@dHH_x0017_·Ò@ø:äâ_x0004_g±@_x0011_"_x0006_GÄ@­_x0004_óÖLÐ@ÝZ_x0010_ù¸Æ@u©*`@æ;©Ã@éÅè£_x000F_®@H:6](,½@Ï¯ÀÉ@/Í(¶@ex¨$l¾@¹&lt;¨&gt;È@$püãÓZÇ@ùh[î@¢@_x001C_1_x0013_ð®@MsÉ4¸@AL_x0013_6&amp;º@x_x0013_Vr&gt;¯@_x0002_ûÚÂÀÐ@_x0019_1¨É@_x0001__x0005_e_x0015_ÌçÉ+É@cOûÆ«@ß.bÁO	Ó@Æ«ô_x0012_Þ¸@$_x0014__x0004_²@_x001A_¸ã÷?Â@­ÊÑE&amp;8À@üi¢@óú$|nÇ@_x0019_®»iúÂÍ@_x0006_®mÕ²@óÞ÷é_x0019_èÑ@YçøÒ8Ò@ÒÈþ JÁ@Ò.Ì_x0003_¤®@¼`_x000C_?µÑ@¤õÁÖ_x0011_@a_x000B_H{Q²@´!çÛÑ@SGölM¶@¸]ÌÔñ_x0006_Ò@¾ú&lt;x¬«@ªHCN_x0008_?Ò@_x0017_}¶ôÎÌ@KJF÷[«¿@D".«_x001F__x000B_Î@¡Ü¬éÃ@¦ËØÎ«Î@_x0007_¾àé_x0005_?Î@&gt;}*ò¹Ñ@¼ÿb_x0002_Ì@/n&lt;_x0006__x000B_ÞyÇ@¥hpÂL4Ë@ó®çó¼È@býÙô_x0002_õÃ@_x0014_ª£WsÒ@geO_x0012__x001C_Ñ@{Wñm_x001C_³@_x0003_ù¦·_x0007_¨@_x0001__x000E_ìo/üÀ@Ã+ÚLSÇ@(;0_x000C_ÿ1Ð@ÃòÊø&gt;Ï¥@_x0007_`©§BßÄ@¼[BDlÃ@pµ_x001D__x0002_Ü­@_x001A_W¿ÉÛ_x0015_Ì@«òÅèó_x0019_È@_x0018_ÜIá¼Ð@ Iú_x0003_Ç	Â@ÊÆ:Óë|µ@x£3_x001D_Õx@üÞpC(
Á@_x0005__x0008__x001B_+µæÅ@$[K®_x0010_Ì@ë_x0019__x0004_åuôÃ@ÛÏØã²½@.i~ß@ß_x0008_ g_x000C_5«@._x0010_ªX¡Ê@G'Øl\Æ@Õ\ ~T!Ë@çH«ó²@_x0008_	MÄf¨üÌ@¢ì¾&gt;)_x0004_Æ@_x0008_-½dJÓ@õ#_x000C_t¹@dì#(6Zµ@_x0017_ 1_x0002_Ç@»ûÃÌ@|ã_x000F_z¿Ï@¢*"\¶«@a`¡¯._x000B_É@ïà_x0005_'m¢µ@n_x0007_ê_x0017_Â¯@n_x0001_CÜ³®@~Úÿ _x000F_Ì@G_x0001_ëïÚ_x0011_Î@_x001E__x0016_KÁÆ@=ÿþâ¡¶@¤e&amp;&gt;Ä2±@&lt;³Ûâ}Ã@î£n8GÊ@¢â"D4@Ð@	ÀÓº@5_x0003_åã¬¶¹@ÎôÍ »0Ä@Ç)t_x000B_þ´@à?-|+^¦@».Ò_x0005_Ò@
È¡_x001B_Èi·@_x001A_×7aôÏ@_x0003_´_x000E__x0011_Ó@_x0006_]Ì)lHÐ@Q_x000C_¶8_x0005__x0006_më¼@d(YHóáÆ@°_x001E_-MVc@jb9_x000F_y&amp;É@Å;_x0015_d]ÏÇ@_x0002_2_x0006_QÐ@ÆyÖwQ6Ð@¦¹?(ztÂ@_x000C_½µ^Ò@Z(_x0012_ÆPlÐ@º)î7ÀÑ@«om\Üw»@_x000F_V_x0001_*ÙÆ¿@º¹Ç_Ð@$ðV¢éªÃ@@_x0011_J*_x0018_w@_x001E_à!è_x0004_.À@.½ê_x0016_Òv@¹ò	Ì¹Î@9IGÂñÍÅ@ÉY«l_x0014_SÎ@¼3f¢Mï@ÿ¸bÂç©Ð@+k¸ØkÁ@_x000B__x0003_ðÓ,LÍ@+TÖë²@ü¢«ýÃ@véâ^·¹@_x0016__x0001_(_x0016_KÄ@_x001E_w}HZ
¸@¥ä(!z)@ÈHêTÄ@</t>
  </si>
  <si>
    <t>a967ab09fe8c50d7d2fd0be74fe96256_x0003__x0004_Ð­_x001A_¿1=Î@½¦_¢'xÍ@±¶7_x001A_J{Í@¤4Û­9Í@»»²+_x0001_Ó@_x000F_Ô_x000B__x001D__x0015_Ð@mgÉÝbõ°@u #S\×Ì@ú_x0014_£ÖâÇ@_x0008_r ²ÛÉ@õË9tÆgÐ@÷ÜT_x0001_à&amp;À@×¶_x0004__x000C_Ã@_x0017_ëoº)Â@ì¬3Ï¶ÞÊ@Ô_x000F_®_x0013_Õ¡@_x0007_¾_x0006_¬UÄ@­Y.;ÙÁ@®QXß_x000C_¶@W5³"±@_x0008_Ð_x001B_Ëà+Î@W_x0010_1+X¬@²G¯Ø¹¤@	e Ì@
_x001F_°9q&lt;@G¬\'Øàµ@$ÜNyÛ·Î@í_x001A_é^aÑ@*uOÍ¥_x0016_Ð@èÛ7±@ 	_x001B_JUÐ@_x0002_ì6_x0001__x0002_¹
È@Ô_x000B_Fæ·@õE_x0010_CM[Ð@1_x0002_ä[ã_x001D_Ñ@Ùª¯©ZÞÐ@ZY7^t³Â@^ÙwzÒ[Ä@A{~_ÆË@¡Ñl_x000E_ÆnÏ@m_x0001_y2_x000B_Ê@Ï¸õ£Ü¶Ä@Ï«Z/_x0013_»@?SäK_x0017_Õ¼@|Ê_x0010_[ÿ¢Ä@%}·åÑ@ÂÌ=yß_x000E_Ó@'±ºÇ¥_x000B_Ï@_x0004_H¹È_x001E_TÐ@P¯_x001C_3_x0016_ä»@MçÍ&amp;
Ð@¦"iu×¹@íç_x000B__x0017_ÍÁÊ@ñ«¹_x0015_àÃ@ij_x0004__x0019_×?¶@_x001E_­ÔªÉÇ@§@íÊ_x0004__x000C_Ó@¶_x0004_vàâãº@K_x000B__x0002_WÏK¸@ÍúëßóA@qèåT
¹@?ú¦³Ü½@lÆM:Ë@_x0002__x0005_¢'_x0006_þÃ@~9¯ÉÈM¿@Ú_x0007_òy¶Â@7Â¤_x001E__x0003_Ì@2i·£KGÆ@$æã_x0001_ê`@Òò OÌ@ø?óÞûÆ@WôÝí#¤@6^jzQEÓ@ß`(_x000E_TÆÒ@_x000C_k¨_x0008_ã¥Ì@èSUÖÇ´´@Hp_x0010_
tmÀ@ÌÈ_x0004_å_x001A_%@_x001F_{w@³ÐõýûÂ@&amp;VKÛ_x001F_ùÒ@Ç"6Ô_x0016_àz@¹H	ÂÃ@ÕZYvéÊ@Æ²_x0011_O³ÏÐ@;:'n8Ò@¾2Çº_x0008_{Ä@å_x0012_G`¹lÁ@_x001A_\Ã&amp;óÔ¯@G»¸_x001F_«_x0010_Ð@©¾ p1Ä@ð ³Á_x0001_Î@Énl?ZOÊ@+FÁ Ð@=Ï_x0001__x0002_³Ò@hÅN_x001D_³¥µ@I2ö*¾¡@Ú&gt;9_x001C__x0001_fº@ìÃ)TÃ@ºËK_x000C_B±@ÖR,÷|±@ú¼D_x0019_FS@_x000E_N_x000E_³m0Ï@#µ_x001E__x0012__x001C_'@GpÈ@+_x0014__x0016_½©õÈ@{	)Ô_x0018_FÀ@aî=
ôLÅ@KTHk­òÎ@ÁÝ_x0010__x000C_,@·Lwp0¥É@)@g_x000E_úî@ñYóùÊ@Æ´Sª@Ä³_¿¡@ëKÆhµ@î¢Ã¶'É@Ç*[Y±ä¬@MR¿%_x0015__x0003_Â@ëÿS=Ð@Ò_x0006_f¼Â@¢6¨vÌ@¼ìYð±É@fd_x0011__x0005_@`C©¿Á@¢u_x000F_q4¶Ê@_x0003__x0005_ø_x0001_@²FùÄ@»åE2Sp@Ô}h_x0006_³@ Ü_x001B_²+Ó@ÐsÒP³$³@/_x000F_fHJ±@_x000C_ÆÂo­¯@ê_x0012_¯ ¿@÷å1a/º¢@NöÅlm_x0010_Ó@:^¼_x0001_NÐ@$ò_x0004__x0013__x0010_
¼@I¸_x0019_°ÍÌ@ÝS¡_x0004_b@@_x001E_
¬ÿu@qpÒò6½@õÂµ6@é@JÙ|_x0002_Á@(}ãµ+@Ö:ÇHæMÆ@i½_x0005_++½É@º_x0017__x0007_Øüú¼@õ®²_x000E__x0006_Íz@ðÉ¶ ëz¡@°j7Úµ²@_x000C__x0015_©_x0004_=¢@#?ØÎTÃ@}ðdél}À@é#13KÐ@ÓùLd/[Ó@_x001B_Ów®'xÂ@+x_x0004__x0001__x0002_Ó_x0016_Ä@NJ_x000C_ÂÒÈ@rï¸ðW:Â@Ìýoò	¦@¦¦QÐ6¸Ì@²RyMÍ@^Ï³D_x0004_´Ã@?;nÒUÇ@)5½áQ×©@7ß®^Ì @:_x0016_I_x0007_»¨¶@_x000B_M#ÙQÃ@¾øÿ§_x001A_7Í@çÒ­`Ñ@µtÄ^9(Ã@ºÁb)3Ð@ì|_x001C_bÈß@ÏB¬-¶@¤Ê©9tÐ@fÞ_x0001_[µcÓ@}IÇÉõÑ@gÈ/ð¢*Ã@n_x000F__x0012_î5ËÉ@Ö­á³q¥@®û«À)¢@'_x000C_lÒÀw@Ý¥c_x0006_ðÂ@?OæÅà@4»"F_x001E_©@à_x000C_Î_'¡@ÂØïäAµ@äËèÄzÑ@_x0004__x0006__=À&gt;À@s½3R_x0007_·@_x001E_ósx@tÙH5_x0011_«@ÕTÔx$Å@_x000E_«Ñß`É@5_x001B_!àß_x0019_Ë@@-¬nsÄÏ@_x0018_ù_x001E_¥Àð®@e_x0005_Ó_x0011_W¯@O&amp;_x001D_1õÒ@ÅR	Ð«;¡@\´î"HÇ@GÆ_x0012_«ü¼@%"U_x0003_K8Í@ù5FÀyÌ@¦þêrE¡@bA¥_x0019_ãÍ¸@W_x0017_jÍ¼@A_x0014_T?»@³-*Á
Í@±_x0014_ÃÅóøÃ@JÁÉÒóÐÄ@ªyfzi²Ð@_x001F_k¶U{°@ÞK_x0002_×´Å@o÷B×L¯@Ò#uàùÓË@P=æ¹_x0001_ Æ@»öu¥äV@&amp;Ö2&gt;´¹È@¿O"÷_x0001__x0003__x001B_Ï@;_¥Ë@Õ_x0007_&amp;_x000B_%µ@£Êºå×è³@~¤Ý%Ã@&amp;_x0010_:ÍÆ@ö×G33hÐ@_x0005_-%1;î»@ÁóOÔ_x000B__x0013_©@"Ô¯Çl×·@_x000E_²³½_x001D_#@q	ò/&amp;®Ì@fÜ}Ñ°£É@_x0005_9ÂgÉáÇ@ÖKÑ_x001A_\îÈ@©üEc4¿@ÁG»N:rÆ@ü_x0014__x001C_T¸@©àÜÎ@å_IÎn¸Á@ñÈ­=Æ Ò@»X_x0015_$³KÎ@Ì_x0019_´µ_x0015_3È@ë(ÈÎ@_x001E__x001B_é;ÁªÐ@O\úK_x0007_¿@_x0002_SÒ¾êù@x:TÈxñÃ@ÖªR¦1_x000B_­@ÔíN£_x001C_ÝÌ@L_x0019__x0014_@°Ê@&lt;]¡ÍIÍ@_x0003__x0006_¿ú?_x0013_j\Ê@ß°_x0010_ZvÅ@ÔD_x0001_êjÏ@àÛ_x0005_?ë¥À@Í3áÚq¹@âhÓmÒ@SB½¨SÁ@h]ZNh@ÅÎÔ$'_x0002_Ó@}÷èÇ¸}Â@m«Å{_x0012_Ñ@¿ôËß_x0010_@Ä _x001D_©¥_x0013_Ð@µÝ1E¬Ë@©_x0002__x0004_äh¿@Òh6¤À@B2W¤ÙÎ@_x0016_þäd%_x0001_Æ@ýt(_x0016_¤@dQ_x0007_äóÐÀ@3º'leÓ@4ùo=$»@_¼v_x0012_{@ºÙµ)ýÂ@ñ_ab_x0005_@%ÅÍDÎ@sTôÙ¾²@7e[_Ý§Ê@Kð_x0019_¾·¿@/T;0Ñ²@T#YK_x001B__x0011_Â@·M9f_x0001__x0002__x0012_.Ñ@~V_x001E_Å÷¡@æq|_x001A_VÎ@P1}J)Ñ@O5ôhÖH@ð¿"_x001B_`ÏÏ@_x000C__x0005_&amp;l%°@!w¶X_x0002_$@ºCé¢@ú_x0015_gC\Ñ@ß~à_x0012_±Â@y_Thæ¸q@_x0005_¬&amp;_x0015_c¬@¢_x001A_ÑðôÌ@ÍþÇðª@Pv:FÓ@ºJ)_x001A_õÄÎ@ÓÉPQz_x0006_Ê@r?eÉê7¡@iPj_x001A_Q°Ð@ënmW_x000F_;Å@9_x000B__,O»@ÀAã\aöÍ@ÿÂáçÎ@Ú_x000F_±Í¨µ@&amp;§B9ð»@¾Ü½I_x0003_Æ@Î_x000C_ ßÍ@Î&gt;ê¡©kÒ@ýí%~Í_x000C_Ó@ýÜnãÀb@#ºl8ÀÚ²@_x0001__x0004_Á_x0012_ObÃÂ@_x0005__x0001_·Ò@½Q	MÈ¬@_x0012_Û¯_x0015_·@î_x0001_Ãô*1 @_x0014__x0018_P]ñÍ@#&amp;_x0019__x001C_SÁ@ée{ÀYÀ@_x0014_øH|Ó@¹._x0003_Ia»@Z©ÚÒ@Á@þY_x0002_!°@_x001C_5ÏÞ_x0012_Ò@ëãÔÎIÆ@lnáF_x000B_yº@\_x0013_z¿&amp;Í@%¥ì _x001E_Î@ÅÚlÓ@P¾&amp;Ù_x0017_îÑ@_x0018__x0014_¸o9¸@Ú¯ÛÅá@}ÌÞ0ÏÈ@Å³­HxAÑ@tç_x000B_ù_x0004_eË@·î*_x0011_Ñ@kvM{Z°É@+_x001A_ãH¤_x001C_Ó@Â6_x000F_d¢¹@k8V¿Â@_x0013_
_x001A__x001E_ßg¬@_x001A_{Æ0jÆ@&lt;_x0014_ªò_x0001__x0002_·¼«@¹t¦6XdÑ@û\±ÑÇÎ@Ù¥±_x0002_«¦Ã@ü_x000C__x0013_hT¦@(1Æ+]Ê@#q¥52Ð@_x000F_ °¬@c³r_x001F_0%Â@ôÖíb@#Ê_x0014_%_x0013__x0016_³@¼Å_x001E_ÄÄ@¼eEüÙc@$¬íY|Ä@BYÂ¹·îÌ@_x0013_C"{|ÙË@tÍ× _x001C_Æ@_x0006_ü§¸ÕÒ@_x000E_6)_x001C_2¹@_x000C_½_x0013_f½@_x0007__x0003_Ë_x0019_£@h_x001F_´_x001C_mÌ@äw®SÈkÇ@£ñ¤¼Ê@PG47ÙÒ@ð_x001E_ÝA=CÓ@Ï%_x0001_-/Á@4ðùpðâ®@ÇRýµî¨@xPé_x0012_wÀ@@Õ:Í _x001C_¶@Å©ÿ:\Ò@_x0002__x0003_-y¾_x0002_1Ã@&gt;¬d»_x0001_BÑ@h£E²ÔDÉ@D,&lt;\¢£@¢OY±@&gt;H._x000B_;Í@_x000C_ÒÛîÿ@_x0001__x0011_&gt;Î¿@_x0002_ò»_x0013__x001B_&gt;Ò@_x0002_JºÃ£GË@_x001D_­B7ÛçÌ@àøã¡1Ã@B¨üî'@¨&amp;©T\Ë@(Z¸µ@§_x000E_Öþ)É@¶¢­ñ«@ÿ
BEÄÒ@¥a	3©ÑÐ@_x0017_#'÷Ì@_x0001_ù¯EÂ@-"ÀóÀ@³
åÎ¹+Ò@Óum)+ÊÁ@(È_x0001_Ó×ÉÐ@o¥ê¿&lt;Çº@_x0007_§¡óÑ@ô¯_x000B_ú_x0013_¶ @Ö-Ç#i1¨@_x0011_Ú;¼_x0016_y²@gOÄÝg¥Ð@¶5!q_x0002__x0005_À_x0013_À@OW]ûÃ_x0010_¦@ùÖ_x0013_H
&lt;É@j^
`-¡Ñ@®miÝÙTÒ@iÁ	]²ÏÒ@xã¬UD_x0014_¹@Éµ_x0018__x0018__x0005_ïÇ@«Q¿H_x0005_Ã@ÈÒí÷_x0004_¾@S¥_x000C_,$ñ@_x0001_éÿ,øª@)Âw#_x0015_Ä@ùÆªàt_x0016_Á@8_x0002_`÷öÒ@*°c_Î@¨2þ1-§@¼_x000E_AÜ"ÇÆ@_x000E_Û&lt;_x001E_UàË@¸d_x0005_s_x0001_V¶@rÀààÓ@¶j1ò¯@À@*w¢ü_x0005_÷É@_x001E_"_x000F_ª@ÛtË_x000F__x0017_½@_x0007_e×;`@-ÎcÜ³@$SêÖ_x0010_HÓ@t_x0002__x000C_Ã%´@/ë5F_x0003_&amp;Ì@÷»]%QO@_x0019__x001C_è¶}Ð@_x0001__x0002_|8Ã´ý²¿@³_x0016_±SÓ@nb]Rw@_x001C_Ivc#ÇÀ@.!¾XÔ{Ó@e·­oÌÑ@_x0012_{_x0012_{_x0005__x000F_¡@Â_x0011_hVMÎ@ox_x0007_Ó	Ò@ÂØV®-}@_x0012__x0002_ïz±ÍÁ@éÍ'n:É@Iuã_x000F_AÓ«@ïÍDÑ/_x0006_½@µD/5Å@*°D1ó_x0018_Ò@s4ûtðø¸@Gú£_x0010__x0012_º@äSØ@_x0010_º@_x0015_¯)Ð@oò_x000E_^	µ@°ö	?Ù¶Ñ@_x0008_ç6N8Ð@þ´Ì°³LÂ@ÓV`-Ã_x0004_Ê@¡_x001E_;Ú¼@­S»-/bÂ@Õ¨5ÁÃÌ@¹âHï¢Ç@Ýgêð_x0017_É@ö^oaùÐ@eôZ#_x0001__x0002_¸îÐ@#XnI6ÂÇ@õo_x0008_å5ðÑ@|jÏ^Ë¿­@L´'+/U¤@H½Ëu_x0012_ôÒ@l¦_x001F_Ø_x0014_Æ@&gt;kg_x0005_×iÈ@±Iûi?¤£@®_x0012_LàHW¿@ðs8_x000F_
ù½@_x0007__x001D__x001D_ÐÐ¢@[Ë_x0006_FÉ@¯Ù_x0012__x000B_Î@¡cË*áÀ@_x001B_£Eë&amp;»@Åø¯P¥È@gwË~71«@Åõµ6@»BäGn4m@ê7_x0018_«~1Ó@¤åú_x001E_À_x0008_È@øæÞ&lt;Ï'@_x0001_h§­;6Ò@}PQûû»°@:$D}g¥@ß_x000C_lÊ_x001D_¶@_x0016__x001F_qä¬µ§@º%ÅoV»·@g_x0005_¯j²@_x001A_zD_x0001_£Ó@µ»A_x000C_Ë@_x0002__x0004_I[Pp®@zsC=ÊÈy@Ø©Üq_x0001_aÓ@jQ_x0015_.ÓQ¬@-(7.àÃÍ@³¸_x0008_TÙÂ@a&gt;ûqa_x0013_É@¹Áo`¡@LVñ_x0003_¼@Ïÿ_x0003__x0016_Ñ_x0014_Ð@§0&amp;«`1Æ@`ÅãåÂ@W³½ãÄ @?¡2'g×Î@V³5á-7·@À9¯CÌ_x0010_Ê@J]WÄÁåÒ@_x000E_F[²ÈÈ@Pqº»cè²@º_x0001__x0005_³µ@Çlgä÷Ï@_x001D_ÌhqÏ»@É2pèÛ»@_x0018_;c$½Ò@Hî-ü_x001A_Ò]@TE8e3º@_x0006_·Goê_x001B_»@M_F_x0017_Ò@²vóyOÅ@ ä_¯_x001C_ë­@,ù.wàGÐ@Æ_x0014_CÄ_x0004__x0005_=gÍ@ô{b½Ø_x0012_Ê@_x0013__x001E_¸¦º@-C_x0010_4g¨@_x0019_e_x0001_¹H¾@.h±WØÉ@_x0019_Ô:ò^È@,1'ñ¬@ãU\ÊwÈ@_µBÓ ¬@Û[Ë ÈBÀ@äÓV~_x001B_'Ò@»+ö´¿rÅ@hA¼ïß_x0014_Í@,¤_x0004_ýL¬@M¬Ç@_x0006_Þ)¯¶ª@peÙÒð¬É@öëïÈûÒÉ@¯óêcçÏ@ò
-iÐ@®\Ã&lt;ç}@ìÐÅ_x0011_I²@_x0002_9G5Ð@Aª_x001F_³ûÒ@h&amp;ð$¿±@¹Õ¢~y­Í@ÉSÐG¢®@ÅÄ¢q_x0015_Ä²@_x0003_Æ_x0006_WlÎ@¿_x0010_MVÅ@óE©M¥@_x0001__x0004_\óÀjêÀ@b+¶_x0014__x0008_lÄ@_E_x000F_K_x0003_"Â@¨¬_x0008_é÷¼°@_x0017_é7´¶»Ç@_x0007_lCªPÐ@_x0018_9_x0002_¢ñ@J_x0007_ª'ÚË@¤£ÓuPt@o·1ä±@t$Ù@LÓ@©'_x0017_aÝI¶@Ý"Ï(xÉÉ@T³ãÃÀ@ú-á_x000F_+¨°@Jg©Å½¤@_x000F_=A_x0001_3Ñ@w.;±ª@_x0005_§W:ù½Î@»¦ð@\Ô %/¢Ñ@T_x000E_BQ_x000C_	Ë@~vGÕÝº@_x0019_'÷rÌ¬@" F_x0001_ùÇ@Ü+ÝGÉÒ@Äy§yC_x0001_½@ÕPZSgÓ@Ð_x000F__x001E_]§@o£°ÏÂì·@ÎÂÖº»LÃ@_x0018_]ñÓ_x0001__x0002_¡_x001E_Æ@_x000B_ ÈÇ@²HòÏøÉ@½åïË@·EE%0@a_x0016_Õ_x0016_­Ã@_x000F_Ý"[ÞùÒ@ëvÎ@¯¥Rº%@4EÿÏ@ºêÅ2%Ë@_x000C_Ù*;5Ã@æ¶;@_x0016_º@÷âX!_zÄ@z¾_x0008_­ðûÂ@°ZYÖó¿@&gt;]ðÄª@2^¹=Ã¬w@_(D½ØÊ@l3_x0008_ÑQ¬@{ñÇOX?·@=­;Ê¶ Î@RrÑ@ÙüÊø@µ_­6_x0017_·@pÞW.Ò@»ÃY½_x0013_ãÇ@à_x0013_ÛGÑ@ã¸{¹Ê@¿¾ÒZÎ@§û:_x0017_¶Ì@¥É.ÞúÒ@_x0001__x0004_¾oÁ_x001B_ÊµÊ@p_x000B_ké_x0016_·¤@ ¤YO¸P@ÿºÜµ_x0007_Ä@úPió@ÿÑÇì¶þÏ@êÍ¶¬@÷k_x000B_/Ñ@~R½ãÂ@mÛ÷÷¿°@J»_x0016_*&lt;Ó@Ð·?_x001A_aÍ@U;_x000B__x0011_´@&gt;_x001A_Ú_x0002_È@«|'_x000F_æ±@_x0013_2QÝ_x000B_ª¶@~ÁÊxfpÏ@`¨ö_x0002_àüÂ@©Âg5¦ÌÍ@?ü_x001F_&lt;Ê@	Gö¤ra@¢ÇÑ(|²@MÑý}Ò´@Õyh(Å@Î_x0003_bªÂ@¥Re ;PÓ@ß.±_x000C_Â@ ³Ö_x001D_rÑ@Ã{_x0005_«ªÁ@ÔÅ*_x001F_·@_x001E_Pâ°_x0001_Ñ@Hn¶Y_x0002__x0003_&lt;¹­@Ä5³ð{îb@ðA½âÍ°©@i_x0003_tõ-äÆ@Ò¹_x001A_ÊãÊ@¸6_x0001_yXÐ@ê6¾_x0004_½_x0008_º@L®cßé¬@¡Qµ¹Æ@ª,Uÿ)Æ@SK¹Y&lt;ªÄ@À×?_x0012_S@ò:´+};U@_x0016_Mh1IZ¯@=Î._x001A_À@AlYÎªL®@Ä©Do
-Ä@&lt;é3&amp;¬Í@ËÛT7ñ#Ä@5ÒÞÌå®@¯o¶~_x001E_ÃË@¡þöñ©î²@_x0019_ïf_x001E_æÉ@¡Ó¸5äÄ@°ÊÌþ-¦²@¶½LmºfÆ@úÆq§Ñ@Å_x001D__x001C_ÂPº¨@Sð«íÃ©@Ò[¤
TQÇ@AùuCEÅÉ@vËf_x001A_þË³@_x0001__x0005_´_x0002_ãË«µÁ@ÍÆRõÒÃ@\*-GG@qZ:	¢Ð@Â_x000B_ ß_x0012_|±@tóåÓ&amp;Ï@ÍëIè¦_x0010_Ò@ãÝ_x0016_÷.õÄ@þÇ7¢;Ð@äqq_x0003_ÛâÂ@é=Ñ@ª1áA¹@Þ]_x0010_]L_x0001_²@PHS&amp;ÛÃ@Ð½Püï_x0001_@
²äAÒ@_x0008_KèjÈÏÃ@ì_x0004_4Ä_x0019__x0001_Ñ@"ÅnÝ»_x000E_É@Eáñ_x0016_¹Ä@c·ã_x0019_ÙíÐ@5b{/ø³@jC¢òtÎ@¬_x0003__x0007__x0014_GÌË@ä÷Æ(¤=©@Eq_x0007_GÍÑ@ù5!¡?Ò@Ð¤£g#ûÌ@£òÚ×ôç»@v _x0011_rË@´¾³½DÂ@I&gt;'Î_x0002__x0003_ß_x001A_Ê@1/Å®6_x001C_­@ÂØÐn%½@#rWo×öÇ@_x001E_å½_x0010_Æ@O_x0006_ÀS=¶Ò@n·Z![½@4oòDÒ@~	_x0016_À*Î@ñ2å¤.)Ä@_aM(_x0006_Ñ@_x0015_´XÌ@ì+wÚÏ@i=iÓ 3Ó@êXtX·Mª@¾a!}È@ÝSB_x001F_ÌXÄ@zôy_x0002_¼Ë·@WWéâ_x0001_µ¾@_x000F_,z×I=µ@PÆÉ¹ÉÃ@SÓî8Î¡@_XöK¹®Á@¨¤G_x001A_Õ_Ð@ü_x0011_+¬É©@õÀîS_x0003_èµ@_x001B__x0014_©a:-Í@óþ¨W¯´Ñ@î"ÇÅÕ_x0001_Ï@fö4ðÍ@_x0014__x0010_Aø_x0010_iÎ@øBcroø±@_x0002__x0005_õó_x0004_,@à$y¿_x0007_êÊ@¡y_x0013_²  @¾HCï_x0017_Ó@BfCªnw±@n}Ëeª@tkÆvÎ*@LÚý]~È@ßßwol¢@$d^ëuÄ@_x001A_+_x001D_»@ç1_x001E_Ëd½Æ@@E/ÉÇÑ@¦_x001B_c!_x0001_}¹@¯jvÝÊÇ@ùLSLÒÏ@|_x0008_Ðfø5¬@º/8ªÄÐ@_x0016_ã;zôÈ@Égë'r¤¹@È2U%æÑ@_x0016_®¡sÒ@TjÓè_x0010_Î@	ÿ#_x0003_!Í@H¤Æ+Ë@p¤ì
EÃ@Óü\XÐöË@7ªÙ/º_x001C_½@|â_x0014_§ß¼@-¦_x000C__x0016_2½@ûñÛ½¢@Â!×Z_x0002__x0004_F@Ésð¤ÞÍ@_x0012_bC§Æ@ã®£×_x000E_È@T_x001E_+_x0004_jv@KâTj$Ò@uTý_x0013__x0019_Ã@\Jß=TÒ@_x0016_*â
qÆ@[³Ä^Å@ø¿_x001B_kÒK¬@í_x0019_àh_x0008__x0018_Æ@Ê6/ 2¼@VpÈÊ³@q3	o¬TÊ@½ê°_x000C_0@o_x000C_R\Æz½@mI¦ßÅÅ@¼è_x000B_Â¦@~{1
Ñ@hv}QÈsÆ@ü ãÝ;îÐ@(òuÙý=ª@_x001E_ÝyVÐ@æ_x0003_ãp_x0016_d@4xµtÈ@äÃÔûR\Ä@0ïsÙÌfm@dXê_x0001_£Þ@°;_x000B_ç¼öª@_x0018_1×åÈ@k_x0006_Õ9&amp;§@_x0001__x0002_²9Ö8Ìuµ@×ÙêÌ_x0013_Ðª@é_x000E_/îÈ¬Á@å#bóKÇÇ@ø_x0017_¢HN÷Å@^_x0004_×_x001C_Ñ_x000C_Ê@ÎÈçNË@l0Qu_x0012_a²@_x001D_{Â±ûÊ@Ê%2Á_x0010_Ý¡@_x0018_ù¬_x001F_@ïr¢8sÁ@_x000B_-ÕG%]Æ@ñ°D~BF´@ÃÞ_x0003_'XÓ@0÷À»$TÓ@MÖ_x0008_»_x0008_eÊ@«û1ä±Æ@ñ)òRÃ@Hox(_x0015_Æ@{E	o¶_x001C_º@ä¹e&gt;g®Ä@_x000C__x001F_¶QÊ@[WL£°½Ñ@±â_x0018_÷7Ä@ù1Ýq_x0018_¼@_x0008__x0014__x000B_èÄ·@¿Y­_x0017_þVÈ@BK¢DÙ½@B%ØwQíÅ@_x0002___x001D_Q_x0001_Ô°@Geo6_x0001__x0003_"Ò@)PûõÕ³@¢];_x0007_ÀþÂ@e_x0013_ÖlOj¬@ÉA_x0005_ÎY¶@{Ì_x0014_f_x0017_¯@²»Ã¦ýg·@w¨_x0013_;"]Â@ }«®Pî³@'vÚ._x0019__x0001_±@í±½O,ýÎ@þ_x0003_ÎZëÇ@­â=·Ç@wsaÉêÜ@Àp~Ô_x0016_v¦@_x000B_s_x0006_ AÐ½@ßrÖ¼@4Vò`Ô¹@³WØ¾Ç@O{wßp/·@Èªô#_x000B_&amp;Ë@ï¾_x0011_òtÂÐ@_x001F_7q³@&lt;X*_x0019_¡À@&amp;ø_x0003__x0002_ ³@Ü&lt;W_x0005_Ò@¸.´~b¸@àG¥^m¸@úÀðjj§@¬êò¦úÇ@_x0017_{bx_x0017_&lt;@½g_x0013_áÇ¬@_x0001__x0002_ú$_x0015_%$¿@cÖ_x0003_þ§º@(ÎßC6Ñ@ô_x001B__x000C_êÒ@_x0003_!ý"zÙÇ@_x0001_åa_x0014__x0019_Ó@îù_x0019_S´Ò@h8ñÿ.r¼@_x0016__x0015_@_x000F_³@Â_x0014_ó~Ò@¥`_x0005_Y-_@_x000F_Í:_x0003_ª@_x0017__x0013_lþJË@PÍTÄðÂ@ó¿_x0017_Ì)ºÒ@'Ìïîõ°@8_x0004_|Ë@qýr²êÐ@m¯mxÄ@UÉÈ_x0018_Ç@_x0008_½_x0006_bú-«@yæ"Ó@¢_x0008_cÞ_x0002_UÌ@O;,5MÏ@ãi_x0013_Ù§Ñ@÷_x0019_ö_x0010_fø¼@Md_x000C_	Ì¶@_x0010_ØM_ö¼@N_x001A_ûZ)_x0014_Ò@¹Ö/_x0011_É@óØéYr£È@foý_x001C__x0002__x0003_Q&lt;@kÜDf°¸@ªq_x0004_eöÐ@~OÛf_x0017_Ò@O&lt;í}Á@ßÌÎõ_x0008_³@§¤áâË_x0004_Ó@+Jé_x0001_·6Ä@eÿ.*OÊÌ@Ñ$ÀL_x001A_õ¸@»%_x000B_í%ôÀ@Þ	#ÚÀ@RA;_x0001__x0005_@Kæ²_x0013__õº@!¢_x0003_Û@/ê	a«\À@rí4î	É@+RÙ¤_x0016_[Ñ@¦O_x0012_-|Ñ@#Ç±_x0001_jQÆ@¯]7ånVÆ@Zïò_x000C_÷n@82_x001B_3c¨@(´åØñ¹@Â_x0008_Vÿ¡Å@dÖôî²@O*_&gt;Ñ@Á¯ýV³_x0012_Ï@=r_x0019_î·¸@d_x001A_5ðøÈ@ÿð´_x0006_¾_Ò@¿iþõ_x001C__x001F_Í@_x0001__x0002_óóy_x0012_r_x0018_@+_º¬ÝÐ@åBHC]²@µ°½{sKÁ@O[!lûÇ@[ía§8öº@ÊìÉ¹_x001D_ Ð@ÿð_x001F_QýÀÌ@$ÃË¨
Ñ@_x0003_éÀU_x001E_°Ò@·½}4NÂ@{¸LÐ?ØÂ@_x001A_!Ö_x0012_Ò¯@7®_x001C_|ÚÎ@?ÆÐ§(¿@@Túu_x000B_Ð@sÆäy_x000E_Á@Ö§¥%ö¶Î@i*·ráO¹@È"_x0003_GÃ'¡@rÚd_x000F_¹¨@ÑËX¡m_x001D_°@»¦Ó ï&gt;¿@ÃÿË_x0004_¼äÒ@aÏánZÍÐ@_x000B_xÍsÿpÑ@j´B_x001C_´þÅ@î£6_x0015_gOÂ@{eaÇ#¾@5&amp;?h,¥@µdõ·Í'Ó@· ¦ö_x0001__x0002_;º@_x000E_¿$½_x001F__x0013_Ä@}8±µ@8É@É_x0010_G¤¼@_x0007_¯°µû;@av_x0019__x001D_±@´q_x0008_©UÂ@òJY(ô¼@.Iú_x0002_Û£¤@ÝÏ³¬_x0011_jÒ@r_x0015_!,¯_x001A_Ð@vÒ`n6Á@_x0019_²¼&lt;¢@_x000E_õtÛp_x0003_Ð@ÂØÞ2Ò@¢Åù*,Ë@TãûXÓçÍ@ï¢ªäÑ@"Wó_x0010_@º	}u¶@Ï¢ýhÆ@ØaøãÕ=Ñ@¾"QV9¡@@ßØD]»@Â»jFÄ©Ñ@cPä¤evÀ@¾9pA_x0015__x000E_²@ñ)_x0019_ç³@!&gt;[ÐQ®@*TH;
7©@QP l¦Ð@}ïA_x000B_&amp;È@_x0001__x0005_ _x0003_,e®fÑ@I_x0013_qtÜ_x000C_È@ý´F_x000F_Ð¾@Óé_x000B_§p#È@fì}_x0014_r_x0015_Å@ÝËJÒ3fÒ@aµ²
3±@oFÌ]×_x001E_Î@_x001F_Ìã±Ç@Be°_x000E__x0017_Ä@7_x0002_9+B_x0016_Ã@_x0005__x0018_zÆ@\ÑIádË@ñIë·cÂ@_x0007_·¿Þ±Å@æ²ÞßµH»@ªplKÓGÈ@Ry`&gt;êÃ@_ÞPWËÌ@)½ÈÈFÓ@+iÅ¯ñÙ±@bP7êð@ýP¦j @~Ã2_x0007_3~Ò@_x0016_O_x0007__x0015_@Ì@·þr_x001F_²Ú³@¡w¨2×®Ð@gÿ	oE'³@¼@é's#x@)çRË¥_x0004_Ç@éäs_x000B_ÍÒ@/@_x0007_G_x0004__x0005_Í¯Â@AÀxÅ@å@&amp;T_x0007_¶@ÖUÍwÁïÒ@_x0008_Y{_x0003__x0001_3Ñ@'ÅG{I%É@_x0018_7_x000C_|éÒ½@òjCªÐ@eZ_·[xÁ@_x0010_Zk	ç§@Ki_x0016_ÈÆ@!§_x0016_(k¾@ÿó_x001E_j_x0013_+Ç@Úpò¼¶@\6âÈ_x0011_²@àz,_x0010__x0012__x0005_È@f-ÝK_x000F_XÑ@Ó&gt;_x001F__x0006_PGÌ@­pÎ_x0013_¯@º@u´_x0002_j¿¦Ç@_x0013_ ì_x0014_°Ð@®¾ù@iÇ@hoÉ¹ÑÃ@Cµ{â?ÕÎ@a­Ò_x0005_o_x0012_È@_x0018_°Ý(T¯Á@´:z_x0012_;òÍ@Ñh¥«@ëäÙâ5Ð@ùµ_x0014_¥U¸@;_x0008__x0017_èz@'6²¢é;Ñ@_x0002__x0004_ÔC¥R_x001E_iÅ@uGùÃÆ_x0002_Ì@bRþz+´@JW?üÄ@vgçzýÿÒ@OF_x0004_ _x001D__x0019_@Ç
â H¼@w¸p±£EÓ@ ¹ÏÀYË@¥á_x0002_×iÓ@GsìQé¨@®qô,Î@8ý]ú_x0005_|É@NtkîJþÌ@\ÜÕ,UöÀ@_x0017__x000B_;6ç°@Ú[S¼E_x0018_¿@!_x001A_ÁÓ3Í@øâ¾åþ»@üóg-­@_x0006_=_x000B_Ä¼@åV3$&gt;Æ@Oþê
èÁ@×ýÝ»Í@_x0001_-Ümo©@Å£_x0015_KÛíÎ@Z]â·ý@¹³lfæ»@WT-_x0003_¼m@®Jzá:Ò@Í&lt;òh*Ò@&amp;Ö*Å_x0002__x0003_t9Ñ@pûùìÑ_x000E_@f·Aé1'@)Q'4Å¸@âO)oÂ@%_x0012_ÙycÒ@I_x0008__x0002_$ÿ@ß_x0013_VÏRöÌ@_x0001_ð'É@èþ¶è¦@_x0008_ûéûeÒ@.0ñðG_x0004_È@_x001B_Ì_x001C_åAêÇ@O_x0011_nj­Â@9§£ÍÌ]Ð@ã`ü5=ÔÍ@_x0014_àÕÒÀîÉ@1ex.f¶@SÞBN½Ä@"fý:_x0011_»Í@í¬ÂZÃ@_x0001_JÍ°¨_x0002_¥@­ÞhJ]'½@£}Á÷_x0015_òÌ@_x0001_í^óÄ@³í¥g`Ð@5Î²Ê$©@,jeJdgÅ@æé6,?c³@_x0006_¯_x000B_·²Û¥@tËÚQÓ@Ð¶ÁÛ_x0007_Æ@_x0003__x0004_¸gNQ·Ì@_x0002_Å?yYTÎ@ðûDó·XÎ@÷£A0_x0002__x0012_Ò@_x0008_^äwOo@_x001F_Ï*±ßÏ@Û!×_x0016_7ÉÂ@æÑ_x0010_fÃ@×ù_x0001_Wô_x001F_±@©ìç)áÉ@!%âV!¢@	b:¡Á2Ï@öð¯E_x0017_¾È@¤²(9_x001F_Ë@_x0010_À'óë
²@Â±Ò*C_x0004_Ó@CÒ_x0007_Å01@r_x0006_Ç¯ªTË@_x000B_+!_x0005_£ÂÒ@ÜJ×9JÑ@| ÷*P²Å@´¨ fÄ@o?Õ^_x0007_h°@Z#4rÐú@)äXb_x0005_b@è_x001B_*ÿ±@¼Ì_x0010__x001F_Á_x001B_Î@U_x0010_q_x0014_S¼@_x0013_{®"ÿÍ@þ×øHÆ@][®l*Ä@ôÛ_x0001__x0003__x001D__x0001_Ó@1ç2_x0004_K@ vÂ_x0014_Ñ@×õÄaÎ@#ø^c?¦@_x0002_íÛ_x001D_×ow@Ç|,o¹Ä@3'ÒÃÍË@ECuN!é±@ÈnzÐ@m$êo_x001B_æ²@sg?è]±­@±;¹æä=Í@	¿Ø_x0002_bÉ@|mþö;YÅ@{Q?e]¥@ë¤_x000B_y¥@x¡_x0019__x0017_oÒ@ÜkNjU_x001B_Ê@EÁ«X
zÇ@ñd_x0007_à¨@&gt;¼ QÍ@õ_x0010_=¶÷DÀ@ì-w_x0018_û,È@_x0001_[PWbã·@Â_x0014_&gt;ÚÔÎ@^mª_x0012_H»Ñ@CÕ_x0010_x@_x0017_è6ÜMÂ@FUuÚFKÃ@®Í.8Á»@_x0004_î^#Êi@_x0001__x0003_Ö3¢¶_x0015_T·@lÓ?Ñ_x000E_(@/*Z`§Í@qÝé^Y¤@_x000F_e-²_x001E_Ã@X­$è(7È@ðÀßTÀ@_x001C_³ã6
Ì@¿%è¦_x000F_»@Ù~;kÎ@KèL_x001A_ÞÂ@x!= ]µ@£U0A,¿À@«_x000E_ü¶G·@©_x0016_Ûq½@©¥À½mÆ@MÈø@­@¢¿_x001A_Á¤@£øì¤á®@#Á_x0016_oc&gt;Ì@ø=Á_x0016_Í@ÒpúO!VÓ@yó	ügl¯@ó_x0002_ÎÛã_x0018_Ð@_x001F_üÛóÓoÃ@À®V½#¦@Â&amp;w;B¡@	5_x0002_êcÌ@_x001F_[¾lÑoÀ@U¾ÁóÙ©Ä@_x001B_ë&gt;_x0019_¸@A_x0016__x0001__x0003_Õ_x0007_Â@Ì±?ÒÚÊ@4 $vq¼@æÙ_x001C_ÀùÇ@­'¯QþóÍ@ãKßD_x0019_Ò@h ÅµnÀ@oØD_x0001_â¾@×&gt;ýàè @\©Î=ÕÁµ@_x0012_»Q»È¿@³w¤ÑsêÆ@_x001D_}Dj(Ç@¥÷¶®µÆ@~Î0Ål!É@7«Üø_x0008_Ë@øó3_x0002__x0018__x000E_Å@ÑpøÅ@áHMÀ@5YÜcÞÌ@OU)_x001F_Ê¢³@ÆeÎyáF¬@Ò2£M¼¡@êFª}wÐ@ö_x001C_-éíÇ@s¬NFÊ_x0010_¶@ÿ_x001F_á3Í@ïx_x0016_òÆ@_x001B_3YºýÃ@®éþ_x000E_ævÑ@[_x0004_3úWÓÂ@[µsÏ _Â@_x0002__x0003_ïx¾}Þ@QÜ«O¥7Î@Ró:ÑGV¾@õ×¼pvÌ@¿Eå®_x001A_É@ iÅ7&gt;þ¾@Æ_x0014_ßZG^ @£!]1C¬@uá^_x0007_e+@¹iúm©dÓ@@T¦%ñï@×äZ}WåÐ@¡=«]uÐ@å_x0015_¿Ñ0½@¼_x000E_z^|Ð@{þO´Ë@C£_x0013_(ç_x0004_´@_x0001_ÈX_x0004_çúÊ@_x0013__x001A_Ú&amp;_x000E_°@ø_x0004_JÎëÈ@p¯¸_x000F_j$¦@ð¡zt¼@_x0014_Ú[KcÈ@­ÍØà¹@3óF³Å@ÎÖd ±@kæ]zx_x0015_º@eF)_x0007__x001F_Ì@iÿ¾_x001D_Ç5Å@+K_x0001_ÿ±þÁ@µaè_x001A_P¤Ã@_x0018_ÓÂ/_x0007_	ÑÅ@_x0006_»öñPZÓ@n%UR7¹@f!	ºÏ@_õ&gt;Q$\º@_x001C__x0019_*§ÑÒ@¸!oÊÐ@×	â4ÚÈ@£áwä_x0014_ÝÆ@æårL¼Æ¢@§_x0017_ð__x000C_U@«Â¥wó¯@ç«_x0010_½[Ç@Sr_x0018__x0006_YÓ@_x001E_@q¹nÁ@TÌ_x0011_½_x0002__x001D_¾@)G_x0008_~_x0017_~¬@_x0004__x0017_T`'ÿ¡@_x000C_¢Nî·¾@?z«Ê_x0003_t@¯`_x0005_CÑ@)Ø_x001C__x0001_J°Å@iÿf_x001B_R$¶@PC_x0002_â@Jüêk(°@_x000C_Ít.ÂÁ@Ct¯@Ò@ª,	ÝNµ@9à¤TJÒ@_x0004_¤¶·íÓ@i(\^äyÑ@_x000F_ûØ«_x001C_À@_x0001__x0003_FáêÐ_x000B_¤@F_x0006_~|x@ªõ¨wÙs«@`ªÇL¥ä@_x001D_¹\ÓÅ@Ë(9Ïý¾@û¬sºEïÅ@Ø¬MåÍ@'é9_x000B_LÃ¿@ÙbÙ_x001F_ÿ·@³(tû£M²@-è"h`@öSp¹P_x0019_Ñ@8_x001A_ôH¤¥Ï@f»z_x0002_jÓ@Æ­iuÏÂ@íG|S_x000C_Í@_x000B_xûi¹{@°l=_x0017_È@Æ*ep_x0014_?Ë@K_x0006_¢ê&lt;@F[^fLaÄ@[Ðþ9ËûÃ@y (!ñÊ@¯ÔsRØÇ@ÿÒ_x0019_{¥½È@&lt;Ik¹¨Ò@&amp;`å}±´Ò@^»e_x0014_v@,¤¿_x0016_EñÇ@__x001F_9ô_x0005_kÄ@99F¯_x0007__x0008_%Ð@y_x000C_&lt;_x001C_ÿÎ@¢÷b_x0004_Ó@+Â	_x000B_´Ñ@çg;`'b´@tÊ_x001E_p&amp;·@Ñî%_x000E_Q/½@J}æ_x0006__x0004_y±@_x0002__x0005_}¶­c@J_x0004_t_x0008_WÉ@_x0017_Ã|_x000B_Ñ@´TÖIz_x001A_Ò@+[Üi?Æ@)P%§zÚ·@_x0003_eË?í_x0005_À@»Wæ¶_x0010_|²@Â_x001D_ÀiM7º@Ìî_x0002_k¸¡@ñGö^CJÀ@2%_x0001_PNçÄ@XÌ}¥m±@$*´ú¯÷Ê@\9_x0012_¿;ó@_x000E_d_x0006_ÊÑ@&lt;¤Ö0¿À¡@£rEß&gt;É@ÓO3Â#_x001D_Ì@(ÙçºÛ=³@$_x000C_qpÐ@NÌ/bUãÀ@®kÂÜ¤Ð@f_x001E_ßgÜã¦@_x0002__x0008_Ür¨N,Ã@_x0008_k_x0014__x000B_Í@ÂªHÈlÇ@#_x001E_ôR_x0018_«Ò@H|½Ð@	XuKº¶@ÎE
(/wÍ@$I&amp;ÎÅ@ú®t
Í_x0003_È@_x000F__x0007_7oÏ@Ghri_i±@_x0015_gð_x0004_uøÒ@§Ø§¼¸9°@&gt;McÀ@ª¾¹âÈéÌ@(«IX¨Î@ØàIclÒ@+*nÖ#&gt;½@æ_x0001_äÞ,ãÉ@²î¨6_x0010_Ë@êÎêHDÏ@®ûæßëº@i_x000E__x001E_ÅmÑ¹@tÔHMrç_@þ6)_x0006_Ê¿@éCh@_x001D_¸D_x0005_ÇôÐ@¨:*å7÷¼@1OÜÙ8æ­@é@F{w¾@§·_x001D_$åñÂ@iNC_x0001__x0002_	6°@/_x000F_O¶XÒ@._x0008_ç
Æ@4HV«-7Ó@_x0015__x0017_¾uo7¥@cxÀ_x0015_ÌÀ@&amp;PW_x0001__x0006_8Î@©gP§ÄòÄ@n?µÏZW»@Îþ_x001E_Ê@_x0013_M7ÀÁ@#zún¼xÃ@=ú,Û1Ó@¥Å±ù"¶@_x000F_ §ÝF[Æ@'¡Á/Zy@³_x0007_Ú¼¸}¼@|tà9_x001D_æ@ÝÕ²À@Iá·«Ç@Âå_x0011_+É|Ï@_x0003_¹ÍPlàÏ@U÷¿­áÐ@íUabã"Ñ@f1âçÂ@³~;ÌhýÏ@gK6~ûË@K&lt;ÕØøÇÐ@!ù7ãb|@ê_x0006_zj _x0010_i@â%¾áÀTl@a\¯_x0001_¥@_x0001__x0002_5@¡¨2@d4e_x0018_äÐ@e«kTåÄ@_x0014_×ä$¦èÎ@áí¾ÌÐ_x000E_Æ@ÛëïÆ²ª@£y)ïü°@ÌËn×»Å@óA0,òÉ§@l½!_x0006_eÊÂ@ÈÝmºNÆ@ìû/ZçF¹@@ÓjáJ¥@PvU+_x000B_Ð@þ:_x0015_&amp;`Ä@áãùäÓÐ@D©°9k@½ï°èË@öÕ_x0003_ÇÁDÍ@grÖs_x0016_G@3L±_x0002_&gt;º@KÌÆ@¹àl_x0002__x0005__x0007_¸@v_x0017_»Q±@|tð_x001B_îÙÀ@&amp;x_x0004_Ò@Æª¢@^pÌ@2\¥z½@&amp;ê¥¾Ð@_x0012_¥)a6	È@o°^°¢ÕË@%Ô_x000E__x0001__x0002_+õÀ@X4/cK@i íúÛýg@úD_x0012_àêè°@ÉeáâõÅ@È¿¾½=@e¾_x0014_¢6Ë@ ü»W}Ú¬@"_x000F_Y!Ð@òD Ó=°@ÃOc|fÏ@UÒºlºUª@iU'Å-´º@^´w7L±@E¥£°_x001A_Ñ@_x0014_ß&amp;I»Q@ÏüÎX¬qÍ@Êç?z×È@Bx_x0006__x0005_(øÑ@[Æ_PöË@'÷_x001B_ñ¼@Õ_x000C_õ-©_x0019_Ï@~++4Ò@ßvä²@_x0002_Är\Ó@ÃÚ!@þÑ@«N&gt;²Ð¨Â@î´&lt;jÎ@["vì+A«@0§ólëÀÄ@CCß_x000C_ Ê@E÷Ëy¹8Ñ@_x0003__x0004_k_x0004_´È»À@_x0007_óG~Æ@ç/]òï@#9?½$dÊ@_x0017_þ_x0001__x0006_®GÓ@HÉÒe¶@A¿Þ_x001B_Ø¤@`´õ~ë_x001F_Ñ@Ààe_x001B_ô£@è8_x0001_VÃÇ@Êà`¿yÓ@/_x0012_hÈÅu¶@¯I×¡§Ò@Z_x001F_íºÂ@2	Cßd¼@ Î_x0006_Ò&lt;¼Ò@Áø×àí&gt;Ó@N&lt;Ã{~Ñ@#Ø_x0004_åbÐ@ÜMc$|@â_x0014_ãA&gt;àÒ@Zaq'øBÈ@òi_x001D_ËkÃ@"híÆó¶@h_x000F_¿l¾Ë@;é´%_x0011_Ã@ÞÕ¸_x000E_ÞÀ@_x0017_XGqäü@_x0010_ðö_x0019_õ¼@#­Ä_x0002_l­@5_x0010__x000C_À¨Ç@3ÚÔR_x0002__x0004_1´@øf×+Ã@ _x0015_Ú×ºÊ@=¿î¦Z@À"Þ_x0013_9²@@_x0010__x000C_¾&gt;Å@%_x0003_¤2Ð@4­ËñÄN¢@«&lt;!PÈÐ@tv"R%u»@xr}_x000C_
£@þpÑÊª°@ñîæô @þÑs_x0011_Ð@_x001E_'_x0019_m¢ÅÒ@Þò=¢òb¹@ìDrÒÙTÓ@Ò_x000F_a_x0001_:·@*È½;¸5¶@P_x0002_ÐÑjÊ@Ø-ìYÕ_x0006_È@o¨]ÏðóÅ@m8_x0012_,äßÇ@ ë_x0002_$Ó@.ØTºèÒ@ª_x0004_7*b@¯¯U_x0004_£_x0005_¶@_x001F_¿_x001A_.®éÑ@xW_x0005_[?Ì@[ÑEïÄ	Ì@WÉPÌ$Ñ@v÷Ç_x000F_v_x0007_Å@_x0003__x0004_Z_x0006_Å¾&amp;DÈ@¾êÚ¼Ê_x0011_Í@vjËÎß¼@ðB(B,ó¦@î_x0013_°ÿjØÉ@åYlyË@2_`ùP`Å@ØÆçÜmìÇ@¤A_ÄûÚª@`¯~¡¹Ë@È3õgÆ@_x0018_Zß:©ÿÊ@\ |r5@6SÓ_x0005_AãÑ@-«ò`ß,À@Ó£Ð[_x0008_Ò@¹_x0016__x000F_ºË@_x001F_Ú._x0002_k¥Á@_x0017_»7ÄO¸@·YlúÉ@ýèî4u½@Hà¼ÞaÀÑ@ 9òIÁ@F`^_x001E_|Â@í_x000C_ø¼_x0010_§Å@ôÂÂÍl¿@P_x0003__x000B_b0ëÂ@løÕ1?Â¾@Ä5,ãÛ«À@Õáþ÷E·@_ò#_x0001_½_x0004_Ó@Q1!_x000B__x0007_	ÖAÆ@à_x0005__x001E_lÓ@¦åJ¤*Ã@íÒó_x001F_gÒ@_x0008_ÒbüÑ@HnY+q_x0013_Ó@_x001E_{KPÓ@UùÎ_x0005_³O¡@2Öñ·ÑÎ@+Âá_x001C_É@où×Ò%ÓÒ@iÊ9ÒÈT»@² ð?Ö@ï&amp;þ¢x!Ï@'_x0011_?÷_x0011_Ñ@É{_x0013_ckö¸@£ËØW@Ò@=ã´!ñêl@t_x0002__x001A_ Ã@N´eò£@8aË½xc¢@nr_x0010_-_x0011_ñÌ@/´bÒ_x0003_ky@ôSÚ(¢ñÎ@7_x0002__x0014_?XÑ@HÞ_x000E_×¨À·@4mpýA÷Í@Më$v_x0001_Í@_x001D_Ü_x0006_Z_x000B_Ä@KtÜ¶_x000C_RÀ@i?/¶Ô¸@%_x0004_pµå×Ç@_x0001__x0003_5»¾ðÛ_x0015_Î@Þõp ôÑ@LQ%,,¾@ê4o}Ó@ýváo)¹@@_x0012_þn+ë@bMRð
nÃ@¦
Ð_x0014_¨:¼@AW_x0014_C%@×z_x000B__x000B__x001A_Æµ@Pý_x0010__x0015_¨@wÛ¤­èä@ÄA^$_x0019_¹¼@ #_x001B_ÚZNÑ@´Öò°@æedtw¼@H³^è_x0005_¤@ª¨¡TÎóµ@Ô×Òk_x0006_°@&gt;ÄÛRö´@zñ_x0017_vçªÎ@.I_x0002__x000F_»@¸F÷»Ë Ê@¦ÐnuÁ¹@vm(®_x0007_ñª@|8_x0003__x0014_*­Ä@fg_x0006_ÉÊ@8RVì£7@_x001B_Ú_x0010_KRÓ@åh_x0014__x001E_oöÊ@Üs&gt;ÿrBÄ@½ê¡_x0002__x0004_4I´@S*ÃFy»Ë@óû·`KHÊ@_x0003_ øñ&gt;_x0015_Ç@tÀìWÓøË@Õ·Ú/¨AÐ@k¥_x000E_&amp;ÑC¾@_x000F_."y¸ÉÒ@_x001E_9£:ñ~@É¿_x000F_òû·©@_x001C__x000F_µCeÐ@bkþ×«@ë¢¯s'À@XyØ_x0019_JÏ@6_x0011_õ®à»@¯¢$_¾äÐ@_x001F_¯3á©ÜÐ@#a¾;_x0001_1Ò@'4_x0006_à! @DpóHµ@e±KmÉ@óB_x0012_r@·@bSÃ*,_x000B_»@	Ô¨_x001F__x000F_À¥@{0c7_x0004_I¦@sEcMBÑ@¸_x0005_£)¾Å@Ä	âÙËkÅ@;4r¯Ëº@ñß(¹Æà°@ß_x0018_§#bÁ@¼}2å%ûº@_x0002__x0004_ë´_x0003_Ä}ÇÍ@é-_x000E_rLKÒ@iC@§9Ì@_x0013__x0014_n|Ä@Ý[_x0007_Ç@_x000B_jáê_x0001_Ñ@_x0005_@zbÕ[Ó@}Ûâ$_x0018_¾Ä@øEµ&lt;À@_x0018_y`Îá¿@tÖ×À@V_x0019_EÉË@ßW#Y¼Á@vùA_x000B_BÃ@PìØyÈ@_x001B__x001F__x001F_{Í_x001A_@v·ø_x000F_¡@ ìZ9z´@K³*I¤ï´@uº§[d@_x0019_²"%kÛ¹@9ünÝÕe@åÔ¯L¾@«e±Ñ@_x0005_ºçº_x0007_KÑ@ç_x0011_Î{_x000F_u¿@pó¢y¦@½jý,-BÎ@c_x000F_ÊÜñÆ@syj_x0006_Å@ÐvÀß¿@M\+Ã_x0001__x0003_¡"À@¡k_ @1~OE@	b^_x0003_}_x0013_@èY¸5¡¯¡@L$?£Ô_x0015_¶@.(®úóÐ@#½7ÅðÀ¼@ÛÄ)ò-@ ùÖ&gt;X»s@¬6j&lt;8°¯@]_x0003_Õ¼¦@fÛ_x001B_YÀ¸@0_x0015_Ýã²µ@):_x0014_(NÃ@6*+_x0002__x000F_Ò@~_x0002_tÍ|@º®d¹_x0003_yÑ@å0]L_x000E_*±@9ùöcJ Á@Ç)¤S¸Æ@µ_x0011_O_x0007_Ó_x001E_Ð@*)RhÓ@AÏ&gt;¢¼OÐ@!s
7_x0008_Æ@h¡1/jCÁ@²_x000E__x0002__x001A_CÍ@_x0007_ïä$¸Ð@ñ÷øG¦ ¶@ÿ;Ö_x0004_Õ8Ç@Ø»°ÁûHÍ@º¹èÜÜÑ@_x0002__x0003_H¬_x0012_/¤õÇ@±ð_x0002_½Ò@y~_x000B_¬MpÊ@ñÄôPè÷@¯Wª%ÒÏ@'-ìÇL_x0018_@pª_x001B_³Ì@ÞÊÎ¾ÐC©@ã.T0_x000B_Ï³@Öø.¨Ä@d?#wï5Ç@¿|«-½ë@Î_x0010_ÉùhÊ@1xrôîÏÁ@Çûtï¬³@P+eN·Æ@ë:_x0006_ùç&lt;¾@_x0008_3!g_x0005_ÜÅ@õ¡'­:³@p&lt;ÆÁ_x000E_f@é®rÝ_x0007_À@_x0015_o¹_x0015_UÈ@h½FöV_x000E_Ë@BS~Ù1ã@yü_x0006_8VL @ºq_x0007_íÉ¾@Kd,RI @_x000C_©/HmWÒ@ÉNw²c:Ì@³R{_É@_x0001_AK=_x0017_kÒ@Ú_x0003_æ³_x0001__x0002_&lt;tÄ@HyÀ_x0008_Á_x0007_Ã@¼|¼ðgµ@_x0011_í)ªDÙ@Æuæ0ê¡@ëù¸4%¨·@}ÌG_x001A_³öÐ@_x000B_Ý*YÐ@÷mOw¯@|_x0004_¬ÆA@C;ÙÝ&gt;âÎ@-DðÈMÅ@£ºR2ÿí¸@_x0017_ 1,b«@îeni¹Ð@`ã_x001D_%RÑ@ûe\ªùá¾@É_x001A_
píà·@&amp;¿úË@r_x0004_ò_x0008_#p²@¬u]w4º@_x0011_6¦_¥\Â@ÿ_x000B_	0_x0005_Ñ@\÷øy¨×¤@{½NÔz«@6X/§éy@_x001E_S3ÿÅ,¶@
}&lt;Ù5Ò@ô­äüµ@Ñ8_x000B_7[½@ä_x001C_gànz@9Ìû©ÙÐ@_x0001__x0002_ù?®î²Ê@_x0004_ºÜ&amp;Ã@Ecy§_x000E__x0005_Ì@6_x000B_P_x000B_ºÏ@µ8¢RxÞÃ@º¥böï_x001E_¯@NÊ_x001D_À:Á@ÌH¸_x0016_OÑ@¤exÒ«Å@pôo_x0018_è_x000B_¨@J¥H¦ç¯²@[9:NsÝ¹@UsâÞ±@ê_ª_x000C_Ã@q¾j9_x0015_Ï·@0!_x001A_»jÉ@_x0008_ëÁ#§ÌÒ@_x0017__x000B_ùÎ@ùÕ\¦ÔNË@T?_x0017_!QÂ@}ÆØÒô_x000F_Ï@:ªzMR¡Ð@hd*Ò²@eÇÝ_x0004_ï¹@o~Ìý6`Ò@_ÄÁ_x0010_åa@'±ÜßeýÑ@)ÍÚ_x0008__x0006_ó¤@·,wÓ¡Ò@_x000C_8_x0018_¸@gÀ_x0010_Ý/Ò@;§E_x0003__x0005_|_x0004_Ò@Ë¹"½uÇÄ@	 î_x001B_%ÛÑ@a±SPÍ@­`CýHÓ@Ë/»¨®Æ@Då»ÈKuÊ@âú_x001C_ï@tÑ@ÐWÝÙÌ@Ê©ÿbµ0Â@÷ê÷^[¿@_x001E_Æ©)(^Ð@_x0015_Spxý_»@Eå_x0017_Âza@'¼
aùþÄ@}_x0015_¼`@â8çj_x0008_Ó@\_x0013_cÆ¥éÁ@ðfå¸±@íS1p´@!ü_x0016_Íõ_x0002_Î@gË2
ÙkÑ@·FÚ@i¾¥@µËôûÆÈ@bl_x001D__x001E_´_x0001_¯@E"ñÅ_x0001_¶@}£ý*­_x0015_Ó@ëmY2Ü¿©@A_x000B_OõºÒ@Æmoäöà¢@Ø_B_x001F__x0019_¬@kû=Å_x001F_Ò@_x0002__x000B_KzI_x0002_ªÈ@.PP¹@Ü»_x0012_ÈÖo»@ß5Ã&gt;Ä@¥áÅq	'Å@ÏM	I´cÁ@Õ_x001C_ìûÆÊ@_x0002_®e_x0004_¹@l_x0012_È_x0012_Î_x001D_Å@jü¸á_x0004_Í@&amp;ÐV_x001A_ÈÁ@_x0018_uÍûb¤Ë@_x000F_L&lt;&gt;Ò@_x000E_W_x0007_ß_x0012_¬¢@ÿÐd#syÓ@ß¹_x0004_î¶Æ@zÔäso±@·_x0008_L¬-p£@_x0003__x0017__x001D_»ÕÌ°@Â¸ì_x0014_³ý±@8\_x001A__x0001_ ÿÑ@ÒÌë_x0006_©i¿@¥ßëÓÒ@_x000F__x0006_å_x0005_Ñ@-tÜx_x000C_:Î@_x0013_A¾m_x0007_íÆ@·[[á³wÄ@i:_x0003_×÷Ò@m8áÒôÒ@e¯_x000B_cýÐ@c¸ @·@ÿd_x0010__x0001__x0003_©À@¥í_x0018_Cýc²@.Ë_x0016_U2¾@_x001F_¶_x0015__x0012_Ó@k$H	Ò@\ßpÒ@Æ¬/u¸É¥@Yo_x0012_éY_x000B_³@¿'»_x001A_[gÑ@_x0017_w_x000F_¸¨;À@³e×_x0004_à_Ó@k_x001F_;ìT#Ð@·¬_x0015_R·@V_x001E_uÅ_x0004_Ï@âD[K´@!\ÿEò¥Î@¹~îî_x001A_Æ@°dEéá2Í@Å¢£mb­@75´_x0001_ß°@êÍ	ÚÑ@âY_x0019_í¼½½@Åâ:HÄ@t¥Ñ@Éç}¯õÀ¦@ôC_x0018_uÒÁ@åìY_x000F_mÂ@_x0008_·ÄM?ñÐ@¸óçY_x0002_ÙÃ@â&lt;®_x0014_TIÓ@ðP_x001B__x0016_¢¼@BßæùVáÂ@_x0006__x0007__x0004_qD bò¡@µ|Ã_x0002__x000E_«@
çOP¥h¥@£ñ«IÅ@	_x0010_Íh¦lÑ@¹p9ÐÝ~Ì@&amp;_x0011_×î&amp;È@t
D¹(_x0006_º@x&amp;G $É@_x0014_)øA²X@3_x0005_#Í@ úÊüEÄ@»ð,?Q4¸@§:ç_x0012_(ú½@Ûªh_x000F_Â©½@ÄüDM_x0011_{Ð@_x0001_Ä_è_x0001__x0018_È@!_x000C__x0018_y$Ð@à*=¸ó3Ï@ËI@©Õªw_x0005_Â@¯ÿÈûÕ)¥@!:ÛFW:Ò@Ï"_x000E_×R·@_x001C_VÁ|M_x0002_Ã@µØDªkvÎ@é_x0008_YúÃ@æR¼a´Ï@äçþ«Z¼@Ïd_x0003_6àð¸@_x001A_X{:Ü¸@ó6_x0002__x0005_®_x0002_¿@,!_x0016_ÝÑ@kkf_x001F_¨¾@HjFéV@ü·ÓmGKÏ@Ý_x001B__x0017_?!_x001D_¥@Púâ-	¢@_x0004_5Ã#_x0007_Í@_x0007__x0003_V*YãÎ@Æä$¯{¶@öýÓ²_»Ï@æ_x0012__x0014_Ð3ãÈ@d&gt;_x0012_Ì]Ò@jí¼_x000E_M¾@RÎÌê§p°@FÄ@.w^Â@_x0004_¶~M@b¥_x0007_[=RÅ@þÔÜ&gt;¦,Ñ@Î_x001B_úÒ¤Ù¹@y&gt;ç±@_x0008_s=ÖÅ_x001E_Ì@Ac¥9áÒ@}×ü_x0018_%£@_x001A_k_x0015_Ã@üU%é¥@¡(ý_x0002_Vs@HgOjJÄ@df2æ*@³É_x0010_éÖÑ@¥_x0001_±üÞÅ@¢ÓÃô_x0004_É@_x0005__x0008_ËV_x0002_£n_x0010_¾@'ÃqöëÀ@!0×Ñ½@_x0003_TÐð"_x0006_^@h¯ú²ÁRÆ@À!Öý/cÏ@_x0013_íR4ÚFo@$«õ_x000E_¼iÑ@½·v_x001E_@B¨M®Á_x001B_Í@vÆ&amp;Ý¥@wUM{ç¶@¨ø/pª¬Å@°»úß§óÎ@6_x0004_ª	_x0004_¾Ð@ÐkLv¬BÌ@82Nq;òÉ@RãÁR»@ÞÜõoÍ@~z~_x0007_,ÙÍ@&amp;½}Á@4|	_x0010_L§@ôåõ_x0010_­£@·çu)c_x0008_Æ@¶éjwÐà±@_x0016_&lt;í´ûÐ@åâ³|_x0001_áÎ@iXÎ¦_x0007_ÙÆ@_x0008_ç';A*²@_x000B__x0011_LVÌÄ@Ï_x0013_ÈÛ°@BnÜ­_x0002__x0003_ÅåÅ@_x0004_oåYò'¶@WF"lÅàÐ@òÒÔÙ«@Âq¹6O½@ØÕ_x0008_W·@ÜßDE_x0003_/Ï@P"_x001D__x001A_í½Í@M{+6µ½¬@/_x001F_!?V7¼@É3KÐjÒ@=_x0019_uH_x001F_x@Êo_x000E__x0006_#ØÁ@iw'Þ3ÖÒ@9_x0001_µVseÅ@76Û9Ó@_x0004__x0002_Bo;ÅÈ@à WOvïÒ@â
ÒÉ @_x000B_A|wÒ@ð©_x0006_ÆÄ@Ó_x0011_D|cÓ@_x0006_·×«M_x000B_Ñ@_x001F_í`ÆðÄ@¡Ó_x0011_¨Ð@c£#÷!È@A_x0001_Ñ_x0006_LÐ@úï&amp;BCÖÐ@;]J:½ª¾@ñT²ßËe»@^8Ò[®òË@Bãà²Æ@_x0002__x0005_áÚ¾=ô1´@Â¥?»È@Ó¿1â^¨¥@Å~1½§fÃ@[Æ_x001C_eÓÄ@LK_ñGO·@_x001F_I%3]t©@[ËTßi¸@_x0003_aT ±Ï@_x0010_Ý6_x0005_µÓ©@æo*ú-Ï@Ú77_x000B_SûÎ@Biäø(@	7_x0017_ÊlãÊ@_x0015_Û´ïÙíÀ@º"¬_x000C_Òè¥@hK=Ö½@¼_x0017_Ê$_x0012_ÌÏ@³K°;Ò@)0Í¼=Sª@o}ßÎÿÒÑ@wÓç
£ÁÒ@Þ"køGÍ@hÅFÑ@uT±¤ï7Ð@û¶_x0008_Äµ@qß_x0017_Iu}Î@
_x0005_ÿÎÁ¿@_x0004_È_x0014_+{¦Ñ@zâb_x0001_C_x0013_¯@-_;_x0001_÷@0}ú_x000B__x0001__x0002_ËÂ@×XäØyXÅ@E_x001C_îßÃ@_x001E__x0005__x001A_æuÌ@P_x001A_a	ÕÀ@ë¤Jª KË@áÑ_x0005_!vÓ@dàA¼_x0005_@Uè_x0018_®´_x0014_Ó@_x0017__x0004_ÿkfëÐ@2_x0003_õ_x001D_æ¼@_x001C_¯üc5Ó@x×tªèf@_x0001_N®;Â@¤ÿÔ`¹@_x001C_Cñ~_x0016_ìË@_x001D_êüme×Ï@(·Ï¿´ÍÇ@¸%a_x0017_íÐ@,¶)à,Ó@X\Èó£º@¼ó\O­É@5_x0008__x0018_;_x0006_Æ@.ÔãÎ_x000F_Ñ@)jù¹È@ÃR_x0008_D_x001B_¡@EË00Á¶@ÒpµY&lt;@+wà®ï_x0011_Ï@UOÚëfË@¸±C_x001A_²@OßµÝô6Ã@_x0001__x0004_¹vT'e§Ä@Úlîå´µ@èB_x0012_ñÑ@)_x0017_æîÒ@¦1ÖõLØÈ@_x000B_f£|Â°@(_hð_x0016_ÿÈ@`&lt;T1¤@tB©Ø16Ó@ª_x0015_BeDÒ@	Iãu¾ÌÁ@;Í_x0008_ +0É@Á4Â©´Ó@$_x001A_n#DãÒ@OÁ¹,²_x0016_¶@^Ö_x001D_Yß/Î@
_x0013_]EØÒ@ëP_x0002_!jÇ@Ö_x001C_&amp;ý_x001F_`À@h8BT¨NÎ@Ð,Aã°,Ê@»_x0003_¹¸îñË@,	4D½jÐ@ë_x0006_BÑ@6/ÀB¨ÓÌ@WóûXò.Ñ@--u&amp;GÓ@_x001F_SÝËYäÈ@\_x0014_vº0Ó@áÑÀ@^×_x000B_=èÊ@Àn3¼_x0001__x0003_sÇ{@_x001E_3&amp;Ó@?dÆöÎ_x000F_«@_x0007_ÞbÐ@k7_x001E_+BÉ@fwå&lt;}´@Új£.VÒ@r'»eÈÊ@ì:Ö*ý¹Ò@	x_x001A_)ÏØÒ@=YÇdÎoÐ@_x0002_#hEE¬Ì@ÿ°Îe§ÉÅ@0½ßa_x0006_Í@Ñ
¹»ÁÖË@k_x001F__x0008_6aÆ@ë6j_x0014_ÁàÊ@_x0004_é_x000E__x000C_æÑ@âyõUâr´@_x001C_&gt; _x0010_«Ê@¯SÈÚX@^x]©5µ£@/V_x0002_®kéÆ@Ñªs	¡cÅ@©AîUçKÓ@j4ï%æ¡@6ºã.Ó@uö×\Î@_x0002_C 6÷Ç@6#_x0011_Å®@HåºÍ@#nî_x0010_D»@	
n«×ÖÆÌ@¿_x0016_NÇ"_Í@÷HÃ$Ä	Í@xgúó~Á@ª»¬%á_x0012_@_x0007_ò_x0004_R_x000C_§@_x0016_kYA=hÅ@_x0012_Zr'`¹É@m]qwö=¿@jIH_x001C_+yÆ@&lt;8_x0017_¥õì±@£·s°4ºÄ@¼j_x001D_69_x0006_Ì@µïòò$Î@êÜ¡[®A¦@¿0!VBtÆ@_x0010__x0016__x0008_Dh¸»@¦_x0003_¸8ÝÍ@¯z_x0005_=TrÒ@HñÑHS*@_x001F_) ÔâyÀ@z_x0008__x0013_ëç_x0006_@î{KU_x000B_fÑ@KÌø0Ü]È@v:gH_x0001_²´@ìùdÜéOº@È¬°·_x0002_Å@yýü/Ñ@_x000C__x0016_I½Ç@²cÂ¸ÜjË@7æly.^Í@;å_x0002__x0003_÷Ó@(v±û¸@_x0010_+_x001E_É_x001F_¸@å	Ú:á@Èâ;,[_Ë@£ãßv@ÙÐ@G÷õtÑÑ@TjF¼YÎ@¢ó_x000F_º°_x000F_Ê@{Ã³H«£@_x0015_áÚu«»@~}@$ýïµÇ@V.úâÌ-Ì@özB_x000F_²Ã@±qz\·EÑ@_x0001_ßA9¾¾@íâjQÃ±@ú.æB	 @_x0019_ï'T¡·@
éRÀ¼l½@DsBº@\S!O_x0002_Ä@¿&amp;!{Ò@óð}_x0013_ËÆÃ@+ÿÖ]~Î@ò·y·¦D¾@Ä_x0016__x0017_VS[|@Ük:_x001E_æWÓ@¤_x001A_j.Á@Å¢_x001B_
¶¡@¶ºÈ¦'{@_x0005__x000B_×B`J_x001B__x0014_À@û)tÅ@}Õm_x0008_è@Puïý_x0001_Ð@*_x0018_w&gt;äý¶@¬
%XÅ_x0012_Ã@ÁYâ¼@åIðVÿÐ@æß_x000F_}(Î@| ]¥SÂ@då&lt;E:Ê@NpuÍf@°@?l6¡_x000E_sÅ@M©_x0018_º;±@´_x001D__x0002_¾Ì@@Ò _åÃ@_x0001_äc_x0006_ôË@WT_x000B_®¾@.j±ÑÝÄ@Êpô$_x0007_Á@ä=.ö_x000E_Ï@i_x0001_£CäÑ@å6Þ:HÀ@Ê;ðàZÉ@_x000F_ò_x0004_NQ*¾@Í$_x0006__x0003_È@-	ÌR|Ò@![Ús«Í@d_x000C_é_x0013_rÎ@+R2v½@ò`¦M|_x000B_¾@õ¥;Î_x0001__x0003_dÞÎ@Ò]ä²Ñ@¶@8_x0016_À@¨_x0008_]¸J
Å@p_x000C_ÈÏß@_x0006_w¹_x001B_ÁþÑ@ö_x0002_cï¹@âi8ö®Å@Ø_x0016_õ_x0008_óÐ@xõ;Ñ¸KÐ@=4_x000B_à@¸Û¨Cg@ü_x0015_ÇsÂ@h&amp;Ó_x000F__x0002_@~_x000B_9Ð~_@±Ê\Ã_x001C_¿@1ÑÙÅy½@;_x0002__x000C_rë´@hÅß_x0014_$ë«@BÚ_x001E_ª_x0008_]É@Z&amp;¶1ÍÍ@~vì¦±*Ð@HI	²_x0010_Å@ \'æ»&amp;Æ@_x001B_ß%ÿ_x0012_Ã@ÿà¥³@¨buá¼_x0014_Ì@¤Z!y+ôÑ@û¦bM_x0001_ÁÍ@õÛ¸Â±Á@êû­×12@Ü¹Ô50@_x0007__x000B_9é)ËL1@&lt;}vÔÆr,@PÜãëâ0@8SZÎK)@_x0004_d±_x0002_W)@¢ÛIÊa¨&amp;@µ¤_x0005_ rb0@²zñ{ºÏ1@P­¡M1
Ë?n6#æ/@¶@$þ²÷_x0010_@ú_x001A_®^8 @ó_x0008_	S\¼2@&lt;}_x001C_Xì!@ÀCÃ 0@È_x0005_â²"@4ç½Î$s(@]Z_x0013_ý_x0018_ @_x0006_j|)_x001A_é3@â¡Ö©^~_x0019_@¦_x000E_Ë"¼3@a_x0008_75_x0004_@_x0017__x0001_l7_x000B_0@ÌýÊ_x0015_Á_x0003_@GªTQ¨"@Ø°_x0008_øì?)§¡ª&amp;@Ñ®&amp;z_x0006_s_x0005_@¤ýÐ­(@á_x0013__x0012_!)/@U­èB´_x001C_@ôè¢_x0001__x0007_uy!@ãNãg¤·&amp;@ñ'fÔ&amp; 0@ÒF_éîT2@eU)Ô½%@ïE&gt;];_x001E_@¿PHMP{3@óÂ´ëTK$@8_ÂèG;â?¸_x0012_þ_x000B_@,bl&amp;@z
*Y¡ø?"#ô».@_x0006_3G¥Åw0@&amp;Rî5¥-@
"ú¤3@ùÿW¿ð·_x0019_@_x0007_:À¼A_x0007_@úvÑdyl"@S_x0001_î_x0003__x000F_@3_x0018_ûx _x0017_@_x001E__x0010__x0005_âa2@_x001F_èÛro%&amp;@ðû°©_x0014_-_x0015_@¹;U_x0008_g-@_x000C_!½ÜE+@_x0003_E_x001F_r3@äßD¬_x0013_@ê
ý­%@%Y¦_x0004_Ù_x0002_@^RDIL"@?VÇ#]8'@_x0004__x0006_øÂªa *@_x0013_®Ja¸á2@ÆrÐ;_x0015_B_x0013_@:×k,@_x0003_ÓÝæm_x0016_@Tçzö/*@Âíj!Ì_x0018_@D 2mm60@_x0007_u_x0005_W°¦_x0011_@0«¥Á_x0003_-@H_x0008_g­l_x0018_@å^º_x0015_0@_x0015_è_x0004_@v¢QÓL @_x0003_ç._x0014_1@µî©	@Ñ_x0016_Õ_x0010_&amp;@±E_x0013_$® +@¤bÛ0_x0018_@ÞAd®»|_x0012_@ì°é_x0013__x001F__x0002_(@mIÀÙÿm0@._x001C_{[½!@¥Í6½$_x001A_3@?B2Ü_x000F_E_x0001_@"( 6%Øý? Hä³I»?ûÐ^&lt;'@¾ÇïÂ´¾/@ T_x001F_©Aì²?RX_x001D_³ýn!@_x000E_Áë¶_x0001__x0002__x0019_)@Îêa89.@pæ_x0010_âTX-@a´JYê!@ã"_x0002__x0002_ÏK!@ù_x0019_yS·r/@_x000E__x0012_
q3@_x0014_Ð)úºí?l_x001A_1_x0006_û#@hp1L÷#@´µYn¼Añ?Ï_x0005_F0@'j7ßÑ2@(&lt;_x0004_©Ù_x0013_@ß%ùË°9_x0019_@n³l_x000C_w_x0015_@&gt;å&amp;_x0011__x0013_@úénN"@ý´_x000B_3_x001C_@/[ê*!è?¬»åõN^_x0014_@ÀçY _x000B_ë_x0014_@3*©¼ 0@ýWüé41@ð5å~Æ&amp;@ÓpÒÓ-_x001D__x0011_@r_x0014_@ì_x0003_3@HÓ¯31@äê Éþ_x0011_@lyQoØa_x001C_@PY¦«_x0015_@{ÐôÊþ(@_x0001__x0003_éîÈÜÔÛ_x001C_@Ô ^_x0014_ÞØ(@¾öOìÝ0@Â_x0006_ÅÑ_x0018_@ØSÇ®Ã/@_x0016_è_x000B_\
@ª]+çxð?_x001C_ípËÌ¯_x0015_@æO7Ùü?r}_x0016_Ò_x0014_@î¯k_x001F_iþ?µÂýc_x0003__x000E_@I_x0017_9Ù#)@U/Ýv_x000E__x0011_@Ì_x001F_.[_x0017_Ó/@_x001F_]ø¹!@@_x0002__x0017_¸V÷³?ð
|ø³_x0011_@à_x001E_H0_x0015_Àò?z.(uS¦,@ÊÄ&gt;:,@*_x0006_w#Û?^âð
_x0014_"@xo]*oü?Òæ_x0008_£¡.@}×©_x0019_8#@Ø_x0008__x0017_á¸0@åÍÿßÊ!1@-O×ñ÷?î_x001D__x0012__x0002_¾×1@´J_x0008_Xc)@,X_x0012_Æ_x0003__x0004_÷·!@è¸éh%@_x0002_§Ù '_x0012_$@&lt;HTKÖö+@â¤à_x001D__x0007_M÷?¬¥g&amp;@BJ_x0006__x001C__x0015_$@_x001A_ÑOqµ_x000F_@©rÏ¯"$@RR_x0008_÷l%@§ã(¬l&amp;2@¬ÒV:½,@&lt;¾_x000B_l°3@HÓ @_x0007_ËíÈÀ+@ØA^3l_x001C_@ÊÞ+_x0013_ó(@ºò°_x0019__x0007_#@³&lt;2Üb;
@º&gt;¨_x001B_·ò_x001E_@[Î_x001E_\_x0012_
@_x0012_0äÆh¾ø?{Q¹r0@U+³)p_x0001_$@èæ@åC_x0004_@x ÌëºÌà?_x0018__x0013_°ð_x000F_Dò?@¯ú_x0011_Kz_x001D_@\qhy³%@¦,_¶_x0017_@ÜwMVø&amp;@TwyG_x001B_2@_x0002__x0005__x001C_øùYN*3@þÒ_x001C_¬2@3__x000C_b/@_x001B_cßú¡t-@iã,á=0@ORH0@$F4VLã_x0012_@ÐÏ(X®Î0@_x001D_ÞÎç_x001D_@_x001F_Ð8A11@_x0008_VHOÍð?ÃIy^þÌ'@ì`(¬â§_x0012_@;_x0018_Á{"@=»pá-@L¡@Å_x0016_#@eËÀ½IR%@÷ÀN¹&lt;0@"Ìt3¡*@Ü&lt;¹éü_x001B__x001E_@_x0012_¶$q.@ÖÅ³
_x0005_ó
@_x000E_n·§ø)@Ð¦CÔ92@\SU_x0017___x0001__x0002_@}2_x0003_Û1_x001F_0@ø_x0002_yW*%@æ_x0003__x0002_$@ËåðË`ã!@ôÝ_x001E_h_x0004_@ôÑQvõ-@--_x001C__x0015__x0002__x0005_Ý{_x0001_@tÜ_x0004_$_x0017_à_x0014_@_x0006__x0010_l,±û_x0014_@2¤ë($$@:;û_x0002_Aû @,HþÈù_x001E_@qX_x000E_}Ë_x001F_@®Â
æES&amp;@DLëÎ/@¶_x001E_Ý8[Ä
@üÛð_x001C_Õ "@_x001C_ïIª_x0013_±è?_x0012_1$_x0016_K*@±_í©B]!@¾èGK_x001D_@Õm¼_x0001_é_x0016_@±WûÕ'`%@HH_Ûå?N_x0007_dºé_x0005_%@@×_x0003__x0018_¾v+@ÿlk[ËÈ.@}å}Ô\3@nßú_x0003_®ý.@Ðz¼W_x000F_w1@aþ_x0017_ÓÂ2@ä_x0002_r_x0004_@x ÕÃ3x'@Gb3­á,@¼³EN_x0003_­_x001E_@_x001E_ö×Ñço_x0012_@_x0006_yÃ×s_x0018_@Tg:¶À/@_x0001__x0002_K6ÎYÞ*,@À ò/tÝ#@lÃP¦¬]å?]&amp;8¼:¬.@	©5$Ê_x0004__x001B_@ßL`Eá?EÐ4_x0017_¨_x001F_
@&gt;¬_x0004_álø?p´_x0017_µ#_x001F_@¶ $º_x0012_0@Ä|#_x0001_N(@%Eë6¨j2@_x0016_óØì_x0012_&amp;@Æ"BÝÑ_x0011__x001B_@_x0017_ÊNÑ»%1@ANw_x0011_/@[_x0016__x0006_w_x0015__x000C_@:ºµÃg½"@Dr8ÿP;%@õ¹}ÍJ3@@LvÇQN&amp;@8ÕCHÀxô?P	_x0011_å1@êÐrÝ`}#@³XYG_x0007_Ê_x0008_@¸Í¨ÞLf(@"*µep_x0001_@Âz\Ø¤¥3@$¹öèn&amp;1@_x0006_æA0-@öe¶»3@ú_x001A_&lt;È_x0001__x0002_ì&amp;@Ä®VwÜ_x0014_1@_x0006_9eÀÌ.@¥%ªáïG_x0017_@èR_x0016__x0018_N¿2@_x0006_®_zÄ÷,@X:Õ}_x001E_/@ØýXëT%"@_x0014_UÕ×Ç_x0015_@@¾*~yû?C7@jÌ®	@`_x0018_ËÏ1-@_x0012_â`ÙB_x0017_@¢wtí*.@ÌAÏkñ?0KEp2@Ð
AÏ_x0007_ ò?JnSFfz-@Y^û_x001D_£_x001A__x001C_@v!Dçñ¨ú?*ßv¢#_x0014__x000E_@¸øm_x0010_#m-@ñ_x000F_#UÃ_x0013_@ p_x001F_
_x0013__x001A_@Èó±p__x0006_@¥dÐ¾ÙÐ%@Ø?]¤­î+@rîøÍ$¦1@Ü¹ .J¼_x0011_@ÿ±ðÛ(@~_x001A__x000E_Ö5_x001C_&amp;@9^òRN/@_x0004__x0005_ØK_x000B_x¹å?kK½Âk)@hö¥H_x0001_%@_x0018_Õ,EÜÛ_x0012_@PÖl°Ò_x001E_@&gt;¢_x0002_Ü*@BuÌZLú_x001D_@_x001A_+§ g3@XÏ_x0011_ÙòIú?VJÓG¨_x0015_@_x000C_^ë_x0003_Æ,@ðhq¹_x0007_ô0@tU7{m
ø?5xwDç*@^_ü&lt;u¤!@ØÈË_x0013_@p)@Z/T°Ê1@tJiW(_x001E__x000C_@_x0011_'äh»í(@®ZéºP1@_x000E_kdJC(@r¶D]Åó?øC~¹J_x0012_@ï",0Ã.)@Á¦ø_x0018_:_x0001_ @rsH_x0011__x001F_@0@r_x0011_¡ó_x001E_@_x0001_7ãSÕv#@^ Î°ìN0@¸¼°7v·2@nð&amp;¸#Þ-@B7_x0005__x0006__x0007__x001A_@øveZ¡O"@,2.ã_x000F_d!@ø_x0004__x0007_«ÜË)@äUçûIC0@L_x001B_w½_x0004_@ØL%­_x0014_0@_x0005_¨D38ê?_x001B_+Ô_x0005_&lt;_x001D_@ç_x001F_KÞG_x0014__x001E_@¾Ïe½_x001D_@xÍé^¸_x000B_@A_x000C_£ø&amp;_x001F_@Ô_x0005_fÅ*_x0007_@µÙuü"@K_x0003_¨Ü_x0006_Ë0@Æ_x0011__jÀ3@Sß@|ª_x0007_
@¥­¸] ã1@ø§m0E¡ì?ò95þ·ê.@_x0008_v:FQ2@pðrí_x0004_3Æ?äñÁ_x0002_mó_x001D_@asZ'ü_x0001_@ÈK_x0008_õã'@ðkËCÙ*.@_x000F_ý}º¸&gt;3@2ñú·ÄÅ÷?9ï&lt;ð#@ÞäP_x001B_4"@Î¯jWç_x001E_@_x0001__x0003_Î%_x0008_©»i_x001C_@¢_x000E_d(_x0002_+@D§UN_x0005__x0014_@_x0016_yA­b1@[þÛÎÀ_x001D_(@¦_x0003_-³Wm_x001A_@]_x001E__x000C_ÚNu/@TÓ"$PØó?`ÿª£Í÷ @"OÎåX&amp;@_x001E_·_x0010_ _x0006_@Kìu;ÍY.@¾öK}ó_x001B_@TE_x0014_w~:_x001D_@D&lt;yA%æ/@ $@ÙSñ_x0006_@2&gt;K8Þ/@*·_x001B__x0015_ú"/@Ã%:¬Þ3%@£_x0014_EA+@¤¿5*ù'@¶_x0011_E³ï_x0011_@AÑ7°g1@aL£Õ$@ºGKêÚa,@S`îÙ£y_x0006_@_x0003_}¡Ó/V1@.ï_x0012_4_x0014_ @D±I	¶%@_x001E__x001C_Ð&gt;`_x0013_@èøLî×¾ú?_5_x001E__x0001__x0002_É_x001E__x001E_@m_x0010_¥:(52@èG-S(@_x0005_%¨ql%@WÃðÌkÃ3@öÙ¬~/@LLáä?^MÆJ	_x0005_@eªuô$	_x000C_@håÅëí_x0012_@Ú(È@¨+@ÁçøÕ @^Ê­$'_x0010_@ÎWÆ®l_x0007_,@C _x001A_ö_x0002_o2@
p|0T#@Ý®÷Ë¹_x0011_@_x0006_+}Ôùý?_x000F_5#ø5_x000C_@ÙÐ(;3@l«ïvlÄä?iW¥hx1@#ÏUWþÅ_x001E_@îYÃ5¹_x0013_@_x0016_ãáa_x0012_å3@fp_x0006_º±1@_x0012_Â:._x001F_@_x000E_×ë_x0011_­_x0011_@êâkF_(@_A_x0013__x0012__x0008_@_x000F_HfÌ?_x0001_»YÛ_x0004_@_x0001__x0002_ª_x0002_o¤µ
$@¼PòQ.@Ñ'Úßú3@¾¤D\nJ)@Dÿp/7³2@Ýø±ýo_x0018_/@	8[¯_x0016_@"@ÛûEVMå?ËÜÃ1q;_x001A_@3È_x001E_{2 @kâ­¥~"_x0003_@ß_x0003_ßÄÝ2#@l¹víÌ½!@Hï0³Æ1@Ãã^k0v_x0015_@QõÊ_x0005_
¸)@Ö¹Îsú,(@¸}¢4_x0002_@b'_x0006_ã;v_x001C_@(clü&amp;ÔÕ?Ò½Úå¨_x0013_@9^0÷Fz*@²-ð+__x0018_@\«_x0007_Ã/@xÑó)#@_=¿nÈ_x000C_@èü}&amp;Ä_x001E_@ _x0005_úOÉÀ_x000C_@Þ	_x0013_	Ôd)@ÀñO@Økº?ÕÅ	«È_x0017_@7_x0007_Ô_x0001__x0007_&amp;è,@ºF`_x001F_ßo"@¦_x0014_Ñ_ä?ûëB±É0@_x0013_Ùå_x0006___x0003_@_x000F_ÑÚ÷6*@_x0012_}sõ"._x0018_@_x0002_9&gt;20_x0001_3@F_x001A_tiÃª+@êåLÚ_x000F_áè?±ÓbHLD!@}5Ö*@Û_x0006__x0012_@1@ìKeH_x0004_E.@ÎwÈ×e @Müg¿Å_x0015_@_x000E_gi4±)@Yý¾Âo%@gz^GOH1@/r$ýx'@È='§¼	Ú?_x0016_UØu2@þ_x001F_UE%@ùi_x0002_Ô-@_x0017_ìC^ïà_x001B_@Ü` àG3@Ð£.ðÅ_x0016__x0003_@_x0015_-í»22@8ðõºe2-@(È5ÊO%1@FÃ@º_x0005_þ?UéE_x0004_@_x0003__x0004_ØéM_x001F_ +@ñ9;°Æ_x0019_@ñ-=,Õ'@w_x0012_P_x001C_Ù_x0016_@ö3	¯À_x001B_@jx&amp;!^_x0019_ý?êo)@_x001B_ò¦Lx0@_x0011_Èa_x001A__x000F__x001B_@ÝµK_x0018_ì_x001E_@Up«B_x0014_@:_x0001_â¨Ë: @r|ôî÷x_x0010_@i¾-®Ù3@[[Ã$ô?gäOz_x000F_k*@DK_x0001__x000F__x0017_@_x0010_±ÇKU_x0001__x001B_@CI_x0015_à _.@îMàõüô?=Ll_x0014_1@½EA ñ?¼ñ¼«O+@Æß&lt;½_x0017_@¤L}j#q0@ð·&amp;ö7_x0006_"@âÐ¨_x0002_#@`¿[Yþ_x000F_ã?ÊdZB0#@ôK_²%@aQÒän3@®àp_x0002__x0007_Ùû)@_x001A_Þ"¦_x0001_@ð_x0007_X_x0012__x000B_"@_x001C_³ºWmk_x0008_@ìµÒfG_x001D_3@4_x0003_C_x0006_1@¤Æ_x0010_£µ51@(èÃ_x0013__x001C_O(@(Í%Ñ'@[:}#Æ/@àgýYÊ
Ï?g(8._x0002_´3@mÑ_x0010_§Õ_x000C_@ÈYfØÜà&amp;@~4·g_x0008_Ù_x0002_@þÖÆS*@ÜÊî:Ú)@öuH¶Þ©.@ù]YÓë_x0004_@6_x001C_T½3@ÖÚµ/õ_x000B_@_x0005_·^í_x001C_P#@þ´Y_x000E_øõ"@rÛ_x0005_d_x0011_T_x0018_@tðLï-@×É"_x0012_Ña_x0010_@pìÁkQ%@`"dDè1@À|â¥ÍW2@¸ANjÕ,_x0004_@.xHÈ^_x0015_@û¦¶Cç_x0003_.@_x0002__x0003_§Âr_x0011_@ª)@"f&gt;~»Ü_x0018_@°³d_x0019_Ä?_x000C_¨k¨#_x0013_@Ï&amp;AJzj#@ _x000B_Y-EÂ_x000E_@qD¨ð_x0019_@_x0013_pûñæ+@}õÝUje*@à_x0004_¨É©'@_x001F_µ(§_x0017__x0005_@D_x0017_}Ã1@QJ×â_x0015_$@Ú¡Ø¶i"@_x0002__x001A_Äô¬`Ú?àiw¯bí-@ò_x0014_à¨_x000C_.@8¶Ã&amp;Øã,@©tå_x001E_Ã/@o3¼Þ3.@*àÚí_x0013_@b÷ç_x000C__x0008_#@_x0011_{å:{[3@_x001E_ÉÑÙu1@TLCãÒaè?âtB_x001E__x0003__x0001_1@vàxF.ì1@êwERÑ!@_x000F_J&amp;ì_x0017_ï @
M8ÊsW)@|Ô_x001D_¾ÿñ?É|h±_x0002__x0005_³0@îfL.@võÏ-_x001B_@gËh_x001E_¾_x001B__x000C_@në¹&gt;Ùú_x0015_@_x001F_±äÿ_x001E__x001B_2@8d$«_x001E_Q"@t§õ|_x001D_@ö_x0003_cª©_x0001_@Ë¥àLÊL(@8¿q´þtî?ª"{þ¶U*@"®ä_x0001__x0003_o+@EY¤L2_x0007_@xi_x0004_ÁÞ_x0007__x0018_@_x000B_-Ê_x0012_Ku0@ÒxdkÉ{_x0008_@,»_x000E__x0015_Z_x0008__x001D_@°ÜÐæ$'@?k_x0011_:^/@×ôsØô2@û,.wÖ0@TÀïªÐÄ1@$µ¹í_x0017_	.@xÜÀÍ'@Äé+_x0007_S+@~"_x000B_Cµ"@_x000F_~A)"@T/_x001D_§ë_x0008_3@ºô*£Ý¶_x001E_@²5_x0011__x0001_w_x001F_@Ø¾Q¿Ö$ @_x0001__x0004_Ú×Ñ_x0011_T_x001A_'@Þ¸pÞÔ_x001E_'@²ªâe_x0004_@_x0008_TuD1@Ü5F
0@»0_x0019_ë©A_x0001_@_x0019_á¥_x0013_&gt;ñ?X©³O_x000B_._x0010_@WÙµ_x0001_#1@_x0002_WH¬R+@.ë_x001C__x0003_ÿÍ @øsý÷à¥_x0007_@Íåzeb3@ë_x001B_ó)_x0010_+@`ÿXþ(@ÀûyCT!@Ý§
11@ögìgHÕ&amp;@âUXpZ/@ +×Vó_x001A_@¡øÝû-@Ä_x0007_§6åî2@_x0016__x0015_&gt;àê`_x0012_@[ùFªF2@¤³à_x001E_XO/@©Ì»°__x0010_,@"SÙ½û¶0@B_x000E_Îâ_x0006_º_x0001_@_x001C__tOÙ @ÉB_x0006_A'@ýQÇÞD1@ûí¤ð_x0003__x0007__x0002_*@¤ûÅ_x0005_@_x0001_ô_x001D__x0016_3@_x001B_cÓ_x000F__x0002_¸,@R÷_x001B_É¼_x0018_@Ó3ì_x0007_o}_x0003_@w&amp;¨_x0005_@Å=?ê×¯_x0019_@îäéÄYs3@_â`·÷?¢&amp;_x0001_ãª_x001C_1@îÐ_x0014_|&lt;,_x0018_@_x000F_É2:ì,@¯À.ó¤(@eÒÑÙQ&lt;&amp;@@+kª¡2	@2Þ]Aa	_x0008_@_x0004_ãe÷Rëè?&lt;_x0019_Ò&amp;]3@Pæ³CÝ'@t\Íÿ&amp;@8Êa¬5&gt;)@À_x0018__x0004_-Î¶!@*KN_x001B_Zd/@¸_x0004_7-P)@À4/	|ê?_x000C_îHúÿ_x001D_@@"± , @³ì&lt;µV_x0016__x0015_@&lt;_x0006_½_x0001_0­_x001F_@´_x0006_HØ;_x001E_@ÕÕ_x0002_^°*-@_x0005__x0006_ \ü(T_x0003_)@bü(«Ô$%@8²3V_x0003__x0019_@DZèxiÿ_x000E_@Îã7^_x0001_Å_x0012_@_x0012_@q²_x0015_)@ú#$·"@í®_x0008__x0001_;_x0005_@^_x001F_cô?_x000F_*@©*E{Ø'@_¼¹_x0002_¥ù?2Ì$Ýõ?M,KC_x0011_@¾}Ã¹²*@óý¤Á_x0005_0@t%_x0013_|Í_x001C_*@÷¢K	_x000C_#_x0019_@&amp;»kI!,@5»Õà5_x0001_@0Õû©i_x001E_@\¡»_x0016_%2@P_x0011_¿|¬_x0003_@§Ä:_x0018_(@Od3(¯,_x0010_@
³Ö&amp;@_x001C__x0004_ _x000F_²$@O}cë_x0001_&lt;*@ºÈf-Ý2(@;R_x001A_.;_x0017_@÷®:°Ç%@Q?®¤³C'@'£W_x0004__x0007_&amp;ç0@l÷õéÄE_x0006_@

x¬Æ_x001A_@_x0006_ß_x0005_»·(3@Î_x001A_­î_x0014_-@Ä«?Òr¥à?Ê_x0001__x0010_BlÈ.@ß_x001B_÷#Gt%@FOÄDm_x0011_1@²©Ýêk&amp;@zxÁÿ­_x001E_@ïOÿ8Ó=2@N_x001F_`³Î-ù?ÜØ³°á?Fñ¹Ort_x0019_@ÙÃõÖ_x0002_û_x0010_@Ë¸
+.@erß_x000C_§_x001C_@4Äì_x000B_!·*@½Pÿx1@&lt;-²ÖÆð?l­jÂ¥0@@_x001A_{òXÀ®?Zí_x0003_Ç{ð?Rx8!z/@_x0007_çÍ`àù	@ÿeÞQøî/@/÷
Æ+@Ô_x0010_êÍ2@Æókl~_x001B_@&lt;i_x000F__|3@`ÿC½	û?_x0001__x0004_"¥_x000B_}Ï+$@!_x001E_ê¦_x0008_(@_x000E__x000F_'.Ä2@Æ_x0006_ùP_x0003_@þc8@áW_x0014_@+×Ò_x001C_.À_x0010_@`´éÕl_x0016_@@`É1Fì2@yÌ&amp;&gt;1@î;$Ê_x0011_
*@_x001D_Þ_x0006__x001B__x000B_!@zß&lt;1_x000B__x001C_@´ÐÞ%nùí?Óy_x0002_¦¸ @_x001C_õr ²/@HPÍhøø?Æ_x0018_ÛKû_x000B_@V®î^ð?*ßi±þ_x0011__x0011_@ëuÝ1@ºQæpïó?_x0001_¸£l¥[?&gt;ç_x0005_ÖBè*@=_x000B__x0014_Åy.@\|WuàÝ_x001B_@¥Õ¡_x001F_#@_x0005_R&gt;_x0003__x001E__x000F_0@_x001E_Ñãò_x000C_)@_x000F__x0013_ç®$@àã#iö?Èñã^ñÚ_x0003_@ï_x0001_æô_x0001__x0003__x0018_~%@ªÝ_x000E_ö0_x0012_@l^_x0015_-þi-@W?:|×0/@_x000C_{4ÍSX_x0019_@í_x000C_&lt;P(@Qu©²V"@ñÚ!cîy$@þS§u]y3@25Ðþ @Ô×©¨·$@øÀf{{h,@_x000B_)@8ö±_x0019_@`_x0018_?_x0014_ª_x0004_²?þ_x0006_#êõ$@Â_x0010_^	º.@Êdy_x0012__x0013_3@ä_x0007_G¯_x0006_ö3@´Igè»F(@Nè[ø_x001C_@ñ¥_x0018_)_x0003_º,@fo[À0@&amp;£_x0006__x001A_õ_x001A_&amp;@îpöbÁ_x001D_@Øë¾ÇÉ1@ÈñÕ°9(@Û	£ápL+@Éí_x0013_k'@.ÛjZõr%@º&amp;ÙÓ_x0002_2@-	N¥±3@Atnè_x001D_+@_x0001__x0002__x001E_ÿÐSN_3@´_x0003_[Íþ?_x0016_@ì*'¼_x000C_v/@°YQåù_x0011_ý?üõ³»_x0019_$@¬ê'ÚYÀà?ø_x001D_éj_x001B__x000F_á?\hJC
ú2@òCeÔB2@_x0015_µÙ½ù-@.¦ ¹_x001F__x0019_@_x0019__x0006_»`_x0018_@_x0011_3/áÿR3@_x000E_]/R×0@Hn¢8Ï_x0010_@{°Ö_x001F_¶_x001C_$@Êêø¸e-@_x0008_H2þg @U5a|r.@@k_x0010_àé4_x0011_@_x0012_}!2ñ!_x001B_@_x0007_Ar_x001E_ÿ.@9z$¹½£"@û¼]$§_x0010_@'5´±L	@_x000E_$Oj!@?æò_x0006_$@¾Méë_x001D_¼_x001C_@E¦ÝG_x0008__x0002_@\ùÂÎ*@äø²*¨q_x001C_@6ÿ~"_x0002__x0005_¸(@P¾;­$@åãø6Q0@°áñH³î?ÓvN^Ï_x0001_@_x0008_ÓLN_x001F_&amp;&amp;@&amp;_x001F_&amp;§__x0004__x0019_@²¾_x000E_\Ð&lt;1@Ôðà+¥-*@È_x0013_Q=¸_x0015_@ÆÐ_x0005__$Mè?_x001E_{È­¢_x0015_&amp;@'y9_x001C_W3@J¹.Mð_x0017_@V/MB§_x0018_@kC_x0002__x001B_º®_x0008_@lg×»ÂÚ/@Ê
C¿
_x0019_@èõÑàTY_x0018_@X_x0004_^¶µ_x0001__x0017_@ZÅæì¾f2@lQ+_x000B__x0015_@XãÛèôI*@ ÆBÕ.$@¯/{W[_x0006_@_x0005_lQZ»_x0014_@]ÕÈ¶Ãø_x0018_@)Úªñ/@|lxÏ_x0004__x0017_@ô¹Sï$@WÅ1é§+@w_é;.Ç_x0003_@_x0001__x0002_åa%@Ó	_x0014_3½T_x0005_@®¾´í_x001D_@b"r~p&amp;@-_x0003__x0004_n-')@×þÝÛ
^-@s¾áøJ(@¼¢_x0005_g_x001E_0@_x000C_58d_x0017_;ö?_x0007_ì_x0004_ò¹2@V_x000C_?_x0003_!2@¾ !Ý_x0017_@_x000C_b×o÷_x0013_@_x000C_Ø_x0015_uÀ_x0008__x0013_@Þ­_x0015_ÝÂð?D¢I©÷õ?_x0015_¤8{¡æ%@GiÌ_x0019__ö?_x0004__x0006_a#¢_x0019_@ÇÚí¤¤_x000B_@»Þ_x0005_Î&amp;*@ð¦Ü°_x0008__x000C__x0014_@Ç©®6¡´_x0007_@n³J¤Ìu_x001D_@^þ}ßì$@ó°&amp;b×O.@_x001E_o]YØ_x0008_2@_x001C_l_x000C_ÄC3@I¸H3¡¡3@Bëíµa_x0003_@Ä__x0004_K£_x000F_û?Þ_x001F__x0001__x0008_U(0@XY%r;Ó?lªÏ_x0007_5¹1@md£_x001B_×Ý$@(éÛ®Y0@ÙÌèî_x001F_X0@éMTs0+@f]ñÂM_x0012_@¶R²M×g$@8{Å3¥-!@¾Ø »}y%@O _x0003_41@`úÂ©&lt;ñ?Ëê_x0005__x0001_Þ*@üZÿÔ#@{ºfJ&amp;N-@"SË¥_x0013_@ÖtÕ½Ûý1@Ôk_x0019_@Y	ÌýÂ_x0011_@}'_x000B_Ò¨%@zÞà.¸.@x_x0008_`j0@_x0006_u¨q_x0007_@y_x0018_¤I_x0012__x0002_@_x0004_4y®*!0@ñ«?¦$/2@þ_x001F_a« ã*@¯ÄÈÕä$@Lº;_x000E_äI.@Jr_x0010_DÅ_x001E_,@_x0017_0&lt;Åì0@_x0001__x0004_Ñæ+nh3@ilO_x001E_Z_x0013_@®úuRç1@QÖù±Ò!@(_x0007_8_x001A_FÃ_x0005_@'&amp; Ó¶è.@&gt;	Q®È)@Gc¶ßÊ_x0002_@¾_x0017_Eh»1@ó_x0019_mÎ$_x0003_@$Å_x001B_|÷?oÐ@*C1@¶½·ÍE_x001E_@Då#Ý_x0006_@ô1C|¦¶&amp;@Ö_x0003_·w_x000E_['@:7_x001F_Õ @¨.fÙ¿1@ºóÿä[Ò*@ÆîÒèHe.@_x0013_ð`iÕ-@:Î_x001A_úm#@cºª_x000B_¸2@_x0002_Åô_x001F_b_x0017_1@_x0006_xig_x0017_þ3@VÔwh$1@_x0014_õ/_x0018_ï]&amp;@.¨ ññ¹_x0018_@(a;_x0013_@O¥ôÙ0@Ù_x0015_TYÔD0@_x0014__x0004_t_x0001__x0004_Ìè?þ(£_x0010__x001D_2@N³Ûp_x0001_-@_x000E_`
_x0013_fü?Ö[Kq*9_x0010_@¢ßöñÜ_x0002_@_x0018_ÄéB#h/@´î_x000C_¼_x0010_2@Î)ª\&amp;_x001C__x0016_@ªJü_x0006_yó'@ÔÑ±Þìt_x0010_@K´]kìÀ*@7âuøÝÿ#@Ä«µ¤R3@y¼Ì¾4÷(@_x0005_zÒM_x0003_@pÿfâft_x0011_@×_x0003_/:I2@æô\©±_x0004_@mîý"_x0010_1@.qíÞ÷	@ª_x0019_\Mm_x000B_@BNwC_x001C_z2@¦UW8	_x0016_@_x001E_û
 ç3@([Wë1@!a_x001C_¸*@_x0018_½_x001A_½?ö?{_x001F_%¿_x0012_2@E%µE_x001A_@¼tÈ\ÁÇ-@7O_x001D_$î3@_x0004__x0005_Xµ§ÿsõ
@Þ(._x000B__x001D_@Jû	Éz_x001C_@_x0010_Õoö?_x0014_y_x0004_/5&gt;û?º$Õ_x0012_ù3@=ºá)_x0017__x0016_@?~#@?.¨G_x001B__x0001_@_x0014_Pc?Ò/@-G_x001F_úE_x0005_@ôúÊ»¦_x0002_@°Ñ_x001F__x0003_/Ô/@î&gt;2'@&lt;S]qK¬)@ÎýÒ/¢v.@_x001B_6Üå*@_x0004_x:z_x0014_ð!@ûò3»¯0@R_x001E_¸0&amp;,@é_#sëó_x0008_@JÖ(_x0001_ÿº!@f·å'ô.@FXV+@¸_x001F_¦ÂnÎ.@ü#$_x0001_æ2@ªrÌ×_x0007_ë3@vË ³_x001C_@ýÅ_x0010_¦z_x001C__x0012_@-r_x0005_x²_x001A_@Äèï\_x000B_Ç_x0005_@R3¾_x0008__x0003__x0005__x0004_÷-@À`¾(40@±B¥&lt;}9*@î8ó]É/@®h°Q·s_x001E_@Z¼v¢+ÿ?gÉmÀR1@_x0016_V¦Ãº¦!@_x001B__x0005_¾Ã
@6òwùò&gt;_x001B_@à	Ó½_x000F_¢Þ?ÜÙî°%ò_x0012_@Ò²r_x0019_ã2@_x0002_ChØÎÿ*@ãÖðÌ©1@_x001A_ùy	*@`ÁæP&amp;Óû?âN¢_x001A_û?d3pµ_x0008__x001B_@ël·_x0015__x0016_ó0@]Lpç)@_x0004__x001B_h_x001D_	$@_!ü¸_x000B_\3@._x0010_I°;2@_x0019_ðÏ*@îPpq¯Ô+@Å¢Íù¢÷_x0017_@"þâ_x001D_µ!@ù'a,²3@_x0001_{Ùi%@f_x0006_­e)@_x0016_&gt;dyqFö?_x0002__x0003_-Y_x000E_3ð4,@6U_x0006_d#³0@¨_x0016_;¨[	ü?ÆÁ4
À,+@lo&lt;Û#(@§ÿPs?_x0015_@\Ï_x001F_õ_x0012_0@iððlô_x0016__x001A_@_x0002_Íl)@gìÞ7$&gt;/@¶2u¹¡/,@nÄ_x0008_Äî¶.@VÈ:$_x0003_@àÔQ}3@È&amp;ØÆ/_x001D_@DÜÄÕ_x0001_'@&amp;á_x0011_Tïþ+@TL	õ @¦÷ï3@_x0014_õÈpnû?ö¥Âß±«.@!s*$@Ì$gþV¸_x000C_@Í´ÿc=(@"Æ_x0008_¥"@Hi&gt;Ô_x0005_(_x000E_@¬'xDë_x001B_@þßt#§3@4B_x0016_Ó	Ì3@Ù¿_x0011_ÿæ"@Ê_x0008_Ììp¹/@ÆÆ_x0002__x0005_Fn3@Æ{Ìt_x0015_(@À_x001A_î_x001E_!1@±ÙÕ  @,)Ðíùð*@ê¡¾È]d2@?r.-@x_x0015_wü?tÕ'_x0017_2ö?!_x0010_ÁÁÂ#@ãòÅ¾~à(@÷Ý_x0018_Wßê"@®øU°Û.@v5ë/p0@²_x0016_êC²_x0003_1@¦_x001F_Å(@ (_x0011_D&amp;@ÊÈ¢ïQ8$@ÈÐÉ´Ò_x0017_$@ðIémýI$@Óm_x0002_s_x000E_@6	¸0@¶X¾~¸_x0014_@w?ä_v_x0001_@ÊmÖßþ_x0015_@L°E_x0003_+@ÏüY¢
Õ_x0008_@Yó]fÚÑ_x001F_@$_x0007_Gç!3@:°N&lt;'_x0019_@R¥-_x0004_´*@Â_x0006_WíÞ#@_x0004__x000B_´_x0002_¯W3@0¤¡J_x0011__x0001_@áx_x001B_½£2@XÚ6Ðcý$@öéJ_x001B_ú?·yÓ_x0011_©
@/¨ë¹9ß_x001E_@¶-r¶*@_x0016_ÌÜòHd2@^_x0008_/_x0003_c0@zXö×Ê)@4Ù?1¿$_x0006_@_x0014_zG#ñ~ä?Ü_x0004_rþ-@_x0004_óöëÿçÞ?_x0018__x0002__x001F_¨0Ç!@¡.õ_x0004_D)3@NäAÛÑ¢.@ ­Äò¼?_x0015_x/`_x000B_-1@±Õ÷±ç2@¨yÚõO²_x001C_@V_x0007_0_x0001_gÃ	@$!hîÕz(@¼[&gt;h"@_èpË±_x001C_@Ë@/_x001F_/)@e#×ù_x0005_L_x0013_@d«;E2V/@_x0014_¯+õÈ³+@_x001E_G:vÍß(@/ØÛ_x0007__x0002__x0004_r©_x0017_@Ç_x0014_üg_x0006_@@ª&lt;ïô_x0013__x001D_@ñIZ¶W_x0003_@ç*N8à®_x000E_@ÝxÀÃ­3@ÀqóÈuÿ?¥B_x0014_Î_x0002_ô'@_x0011__x0007_ãAû_x000F_1@jÙbvì_x0007__x0007_@/.å¹IG_x0003_@¦#¨âV-@P®FwÌ?;_x0013_¸_x0001_¹_x001F_@ÔÉÐv_x001E_²-@_x001A__x001A_*0(_x0011_@,!	 ~_x001D_í?hn0¹®](@å©_x0012_º2@¢åj®êxù?aí_x001A_l/@8£Ú~9,@¤ËÐÛðz)@b_x0015_¥¥r±_x0011_@éMx_x0005__x001C__x0003_ý?pzâÓ_Ü @ñj?½2@ÁZp+1@HÜó_x001A_¢_x0011_@|cÔq$W_x0011_@wÈÇÚ2@X/
(Í_x000B_(@_x0001__x0002__x0003_ê¦rI¬'@_x000F_K _x000F_Ôª(@J_x0012_ëj5_x001D_@B$h_x0015_wá_x0008_@à	Ä_x001F_J1@j|ýëEû/@%/!RÛÛ&amp;@_x000C_ÿ~B3@¤F¡rF_x001C_@Èùõ_x0010__x0010_@'k_x000E_ÂÓ52@U¼c¤(@\_x0008_´³Æ0@LC&amp;÷¡_x0006_@êßQzøÍ#@joëØö_x0018_@Ês#Ü¸.@=,r³·_x0013_@^¯+ðÛD_x0015_@Öp3£Ü2@®ÎÝÆDa1@Ú_x0004_/TkO_x0002_@sk&amp;jlø#@&amp;c­ù(ì%@Æßð_x0014_Eõ1@YkcÛ:01@,_x0011_W¸Ç/@°ëGK_x001D__x0016__x001B_@ tÓþ+U_x0003_@_x001B_úáYÿK$@Y+_x0011_ÁÄ20@,dº_x0002__x0003_#¦_x0005_@¯9ÏYCÔ&amp;@ç_x0004_¥!"F"@_x0014_z~ïµ_x0008_@_x0006_Ðè^.ö_x0015_@0q45ï_x0010_@ÍÚ[ Á¾1@ô¨²ëÞ2@T®äqç2@Ö,¼$@J&gt;Z,Ý)@8iÖµ_x0015__x0012_@=NC³Å_x0006__x0016_@ÜEÁï²a(@ô&gt;®V__x000F_@y_x0010_é'_x0011_@ÌòÎìÖ`_x0013_@tX_x0004_N_x001D_@yÖ`Ãl&amp;'@w lÇáR/@¼_x0005_3@dè4Ëçû_x001A_@s7'²!@´æõos_x0014_@à4}(·_x0003_@_x0001_£
y-@ª_x001B_ÇÐ_x0011_@_x0017_V!ã_x0003_.@èrÄ=rÇí?¶VÏõ:²,@·´ý';O_x000B_@_x0001__øÅ¿F0@_x0003__x0008_H8]Í&gt;ó?_¯4N´^_x0010_@À_x0006_ÊJ.Â?»_x0017_J_x001F_ä @Eé_x0018_]_x0010_3@Éëy6_x0002_ô3@X±ÂÿIUü?·TEÀ_x000F_0@«r[!ùû?rÊDÏF,@!ÒrìÝP0@ÐF¤ù.@t`¥Uy_x0019_@¯[¾*q)@ò»8lÀA%@ÄßA0@¿£xÈÂ_x0010__x001A_@3­ÈØú*@&gt;T:Jÿ?\_x0007_&lt;rÞ*@Õ_x0004_&amp;h¢%@hÞ´K¤Ø0@ûË{b×'@_x0012_ØS_x001C__x000B_`#@ßsØ_x0002_hù_x0015_@àü_x0006_æèÁÜ?ð_x0005__x0010_Âj6ù?" :M _x0011_@C= ß_x0001_#_x000F_@¤æ?þ#ã?ÞÄF¤_x0016_@ïh8Z_x0002__x0008_qÀ_x000F_@æC,_x0018__x0014_0@è_x0003_3u&amp;_x0016_@_x000C_i:_x0014__x0002__x0014_(@_x0002_©S_x0006_¬_x0015_#@pÞã¦
%3@èXûmÒ?Hjñ4{_x0014_@B_x0017_É_x000F_å!@HÃ·Áÿ*@å¥_x0008_¶ÿ0@$äP&gt;%@öãÙi_x0016_@vÞX´0@è?ÁÂ_x0007__x001B_@U_x0015_JY_x0013_@JD_x001A_·» @|_x001B__x001E_î£Ç_x001D_@He=hG_x0017_@ÕëCKÄ$@D1®Zýû3@à°Ü_x0003_°Ç?µ_x0004_IÉù_x000F_@_x0016_Äèh­|_x0003_@3¨#vHK_x001F_@¡rVÓ_x001B_@ÝTÄd_x000C_@p6¾e««(@¥ñq"_x0001_@_x000C_$_x0004_gÄ=3@õëJ±â_x0005_@J"­Úô,@_x0001__x0002__x0018_pÆq£_x000F_*@aY.]ñË_x0002_@×bâ./{(@ÆÓlí-@_x0014_:&lt;{sï?¥Ü9_x000E_4ß_x0008_@H9Ö[_x0016_â'@ü±áÁ&gt;§1@f-RN?Ô3@¦jÑ1X2@åø_x000B_MÛ_x001A_@æíK_x0013_E#"@~.SóK|-@0nEÁ_÷1@§w_x001C_ç(@_x0004_¢_x0015_o'@¯Ií
,_x0017__x001E_@_x0006_5Üy_x0007_Ò"@j[_x0005_¤\'@µ)î_x0003_J1@¢)[ ï_x000E_.@ ã_x0012_£)8ü?J ê"* @"&amp;sv}q2@_x0011_ó¨k~2@Ú§r¸Äw_x001E_@_x001B_ñHj0@¢­Ó_x0006_&amp;¦0@É½,£..@Ús»È_x0008_F$@ ÜZ ±#@¤_x0004_U5_x0001__x0002_Owõ?¶Ï©_x0012_¾ë#@0jÒÜj_x000F_.@_x0003_ÿ_x000B__x0014_77_x0010_@^_x0006__x0008_ &lt;&amp;@_x0007_jÞÑF&lt;)@_x001D_xÒep.@ ü^vÏÝ?¡·8NÆ_x0003_@ÑþiY¬ì$@pÒTx÷[-@Å&gt;ôÚ`ü?ìß}&amp;ø_x0003_@ÄÍ	D_x000B__x000C_-@@À,þê3@4_x0004_±©0@vÇh `6.@kiUµîÐ)@¶"Ïj1_x001E_.@5þâ?i|_x001E_@	_x0010__x0012_T |&amp;@Þã~Í_x0017_@]·çäe2@úHtÄ Ï'@"ÛÃµ©+@ö_x001E_©©ía$@_x0016_Kí[6ñ+@_x001F_u_x0005_Ü_x0016_"@Ð´!_x000F_ &lt;-@_x0018_8._x0016_ÏO,@_x001F__x000F_ÿ7Ï#@$õSÁ²ö_x000C_@_x0001__x0002_H-_x001C_ºv#@ÈÍ»fU-@À_x0013_ï_x0019_ä_x000B_@ißD_x0013_1@_x0004_Íá
û1@®_x0007_ Ðç?ÏÃ_x001B_7Öþ'@È`DÁ0/@ºÐ­È~*@¾Q°(ù$-@_x0006_½Ê5}ò?Þ´Û­&amp;/$@¦v«!â×3@(èQ4ó?1U&amp;Y_x0014_@_x000E_o_x0014_
@L~cè_x0013_@Ë`wT_!/@¶0ïØ_x0015__x001C_@&amp;F½ã~¿0@_x001E_úM$ù%(@_x000C_ò^²F0@ÐåÅa@1@I7S_x0018__x0016_1@Rôá¸sü?õÁK½_x0014_@ªÏC#M_x001E_@4_x001D_78_x001D_@ù~Ö_x001F_üG'@r#_x001F_Å3&amp;@ÐRÛ}ö3@rÌ_x0002__x0003__x000E_¹!@úè«_x0017_²-@ïµvri2@0)Òè\!@ d_x001D_HÛ0@
°Éí£©/@_x0010_bn&lt;(@¼Óõ_x0016__x000C_ß_x0013_@õb¥w*P_x0015_@à_x001E_éÚ¡°?æ
&gt;_x0005_¶ð_x000C_@ú:Ñ_x0019_!@_x0012_hSÕ×)@£?_x000B_2_x0018_@÷Uòw¡_x000F_@x¦_vMÉ2@ê­ÌÚ_x0011_'@¥í	_x0014_a_x0018_+@BÍ×_x0019_@ éz_x0008_}Z´?¤û_x0011_I0ÿ @_x001B_Ãÿïï2@á¾Éæ:»
@ ^Ë_x0005_+@A_x0011__x001B_1Úw_x0019_@Àó~fu)@ìÒè"@\¼¨ç¡_x0001_@&lt;Ê¤¥~þ?Æ=àP!@ð_x000B__x0016_ö¾Ø?%¨ù¤ ,@_x0001__x0002__x001E_c¦ÌÑ+_x0016_@TJZðW2@BîÁb_x0015_@úÇß_x000C_»*@ZoÇi1@¤~½Maf1@­ßå¡¸_x0011_0@_x001C_3òª¦èð?ÇE¨Ë¢_x000E_@M_x0008_Jh¾+@^®úÍÊ&amp;@_x000C_-(Au_x0008_@&lt;øZU\à×?#&amp;¶5O_x0018_.@¾e»ß_x0013__x0005_ù?éyac_x0006_'@báÉË!@HF_x0017_±¹_x0010_ñ?ÆS98_x0017_@D=53Ìó?6­÷A_x001A_@	W^L´%@v_x001D_±vQ-@_x0002_È&amp;"ªÖ/@P_ëÇÈ×¹?Y:­OÎº_x0008_@þà$RpY'@-Y?_x0008_Rî_x0019_@c}¿W.Á"@Ó_x0001_cöÞ2@:©PfêR_x001B_@Ûí\}_x0004__x0006_µ_x0003_&amp;@ &gt;&lt;&lt;è_x0005_*@_x001E__x0001__N__x001D_@&gt;×ó¡)@è@_x000F__x0008_vÔê?øw_x001C_¹C_x001E_ç?ú_x0003_Á_x0002_*@Ö x1@k_x001F_&lt;_x000B_@°%QËV¦õ?=« yaþ1@áêæÉ2@´-¢¼Z_x0003_@iU×_x000C_Ðí_x0003_@TÆ´ê_x0015_2@Î]{¬Up1@@áú/Á$@K¦ù±.@Ó;³{_x0011_@è«ÀÞ7?%@k_x0017_û++@öqs//@té&amp;_x0001_à$@àP&gt;Õ_x000F_@±Ia]_x001F_ù1@¤úWÖjB-@_x001D_VÎûkI0@5!Æ½ÉÙ#@_x0010_F,NÆ%_x0018_@aÓ_x0013_¹_x0016_|,@ ïü+ÀÚÚ?_x001D_g;_x000C_)à2@_x0001__x0002_Å»|³á%_x001A_@)@&gt;aY%@:ó_x0018_îe_x001B_@z2vú(Cü?Íëå)(@_x0005_ª½ó¦Û-@³ûu»¸)@¨¢N¶`0@ï0_x0014__x001C_cï1@z¡D_x001C__x000F_Z#@S¡¿zWK_x001A_@NQÓ1b_x001D_@é?_x0019__x0006_@¶}Ù_x0006_2@:_x0011_ }_x0001_å(@´Z_x001B_ïsqÿ?t"ëiá3@_x001C_ØØ_x0015_.@Ì_x000F_ßÀb!2@Øë¸{»0@È
mÌd9_x0016_@o_x000F_5Øük.@K´þÕç3@&gt;÷mvn&amp;!@&gt;Á_x001A_a/@}Àèg@_x0019__x0013_@£»Èçã_x0001_@Ã_x0016_((@ÐQôÆ7T(@t¯h_x0011_ð?:_x0017_	¨ý3@_x0015_A/õ_x0005__x0006_u_x0005_2@¨Ø#	ê
@¶*pÙ_x0017_@¬xàÔ_x0002_ç?G/ÑvN^'@bêÝÒü?_x0007_|Ì'½_x000B_@ w&amp;º3@(Iï§5_x0019_@_x0008_.Y]P_x0001_2@:¦¯3@Ú8íx_x0018_@_x0015_Çª11_x0006_@_x0006_zª_x0012__x0019_@_x001F_©¤\è¬_x0014_@ÃöQ~_x0013__x0019__x0017_@øè_ $3@¥*$_x0011_ö_x001E_@3_x0011_(þé_x000F_@ö=[æ_x0010_S_x0007_@Ç_x0003_MóQ_x0018_,@&gt;ª	-Ã_x0002_3@Áê_x001B_ã_x0012_µ_x0014_@_x0014_Ûo_x0005_et÷?_x0008__x000C_kØü¤.@ô_x0014_^ñ_x0012_É_x0019_@fQ.I-t_x0001_@@pW'3@òÌÛìl0@?_x001C__x0004_³/Í#@î2î_x0012_%@å{wÑÐ&amp;@_x0003__x0004_¯L·VË_x0016_@ª,Cµøý0@Ö'&lt;/F_x0019_@à_x001B_$C%Õ_x001D_@¶â;E­Ä%@ê×,¿»&amp;@ÌMTD_x0011_@IÜkOI_x0016_@àBUÕ_x0015_@_x0012_´ÿ:B!@b_x0001_ËA_x0004_$@)c»[O4!@^Pø­_x0018_0@:Þ&amp;0@*T)ø]3@Õ_x0010_:&amp;õ.@¾áçOPh_x001A_@ÿ¹_x0017_-ÍÜ2@Ì{FÚý£.@þ8~¶L/@Ìº[ì´-@¦_x0002_'¦á?_x001E_íb¼_x0012_@ÚJG_x001F_Ò0@_x0018_º§ i	@@ß|¥F3@AØÓ&lt;_x0001_¢3@¹¡4ò;90@ÿ$nFz_x001C_@_x0006_Ôym_x0013_ß_x0014_@ö=ô="@»d_x0014_í_x0003__x0004_ªY!@¢5h_x0018_@½_x0003_kcå:_x001C_@_x0002__x0011__+0@Ä_x0003_®_x0003_sºè?óý_x001A_ý1ô2@J¢^cy*@_x0018_ÁJ40@Ê_x0015_*ÁF\,@À3½*÷_x0016_@_x0018_W2Ó´_x0016_@ài¾_x0019_Å-@_x001A_Xo^ãL2@ñcze[+@õV´ôÐã#@H+¯aÎ½ @µ&gt;øüð'@7_x0013__x0007_Ç?m_x0007_@(ê_x0013_4=Ñ?;VK¡ö=_x0013_@úT_x0013_¿_x0012__x000C_@G_x001E_Æª¥&lt;.@a'üà_x0002_@(+Û×_x0016_@_x0005__x000F_Ýª8Ð_x001E_@_x0003__x001F_}Qò2@P£+ìÓ$@¦_x000F__x0001_ðê_x001A_@c4v_x001C_¢_x0004_@@³__x0003_Ü?ô_®á&amp;^+@¨VÖý/ý?_x0005__x0006_ünhö²_x001E_)@ZHBhÿùó?d$_ÎÒ_x0002_@0&gt;}ù@ý?o_x001F_©Ðbx_x0017_@ä@0"Ê_x0010_@îÏcz_x0011_@y"M_x0003_#@_x0007_ÑâÖ§e&amp;@ýmÈúyi2@&gt;5ÝC¥¤_x0002_@_x0007_*?`j_x0010_@&lt;O_x0013_4Øæ1@B_x0003_µ+¸ä*@4z NØRî?äÂUý_x001D_@]®?Çè3@+ÂÈ½&amp;@o/W_x001B__x0010__x001D_+@
!Ã]|)@®¯vYY*@h¹p_x0019_1@_x0004_Ù&amp;¨ös3@ÈÉ0ÉÄú-@¤þï%Ì0@Ê	_x0002_¹~n*@¨«VY&amp;_x0018_'@gk8ö_x000F__x0004_@Øª-wqLê?_x0010_#cJ0%@*»¼_x000E_v @Ñ)_x0001_«_x0006_	-_x0008_)@zq0¾S)$@82nq_x0007_3@X1ö2@x"áDí#&amp;@~¤».@BÞ _x0014_TA0@_x0005_cØ1¶Ö.@2dýö*0@´_x0004_íìÄ_x0018_@þ²*Ñ_x0017_ð?_x0002_î?_x0003_°@_x0004_@#×._x0016_Yÿ?Á_x0014_"Ø.@_x001C_d&gt;ß3@3@k_x0018_ß_x0004_/@û£_x0013_@ªKúë'@+_Å_x000E_f-(@CÓ_x0007_ô1t_x0006_@d×]©R_x0018_@¥å!è4_x000C_@_x0016_;äð_x0013_@_x001C__x0005_¢c_x0001_m3@:gÂ´Ð #@_x0015_ruMF @,eÎêõó?ðxØi¤÷?Àæ|_x0013_«Ö_x0011_@-¨`_x0008_³_x0019_@v§þ·|1@Ì2	,_x0010_L0@</t>
  </si>
  <si>
    <t>6d91c808d7ec39d2bc55674c6f3b9791_x0001__x0002_Pèáôf_x001C_ã?ð$îun_x001D_@*X_x000F_?Øû?£ÃyÁ	@±ü©_x0019_@o;[÷?±ÆV¹$@ÖÃ¤4/@®	_x001A_E"p2@_x0010_P_x001E_õºMÅ?Ùô_x0018__x001D_q_x0016_@íJ0FP_x0008_@_x000E__x0016__x0019_ð'@_x001C_ù°Öh_x000E_0@4´[Â_x001A_u%@F_x000E_ÉÝ§_x0007_(@_"èÛ @¦ä_x0012_ui
2@Öús_x0010_$@ ©¥^å-@_x0010_þYÙ?ÿ$@õ.Àw_x0004_×_x0013_@ö_x001D__x001A_±62@N»QØ·#@VxÂhV'@_x0003_LY&lt;V3@äÑ³B_x0010_	'@z_x000C_ÿL¹7#@!)õJé"(@4äo³rL @Q«_x001C_t2K!@üa_x0002__x0007_¸_x0002__x001A_@äáµ§°3@_x000E_Õ_x000B__x0004_Ã_x0018__x0018_@x	z+¯-@@Øiu_x0016_@EÅr_x0001_ñk!@_x000E_êý_x0012_A_x001F_ô?Àè_x0003_þz~µ?0p_x0001_^&lt;-0@4hX´n1/@&lt;Ü]_x001E_¨_x0019_@-uÅ_x0011__x0001__x0003_@¬Ë4¦]7*@_x0006_é_x001C__x0015_FLü?_x001C__x0014_æÄãã?dÕÁK-_x0007_$@ÀÞ_x000E_¯_x001D_02@Ú_x0006_õ_x0005_b&amp;@¸_x0012_É+3W_x001F_@ê)®/oN_x0017_@	_x000C_rYN_x0013_@ª_x0010__x000B__x0012_m0@_x0015_¾æT%@A­_x0005__x001D_ñ_x001B_@ÓP+_x0015_@d¬jçm @¸,Ñy"@Ø)#å­3@èÝO%7"@
£ÙNú1@ÚÐ~Ð&gt;)@ÔaD«2:"@_x0002__x0004_Èêaí_x001E__x000B_*@ý_x0012_ò©_x001E_Ö(@_x0006_l_x0010_@5w3@h_x0011_4}ásæ?ºßg_x0004_)ç_x0005_@ïÀÅ}Z%0@H_x0001_(¿Ógû?¥ÞÏ{§Z1@_x0017__x0018_yòÞ)@ú¿7À÷2@ù|»TüÓ_x0007_@ñ&gt;ªÚ·_x0006_@eo²_x0010_f»%@¼Iêá¯h3@°îKç|ë?&lt;üO´_x001A_%@ÏQ[#_x0017_Ü1@a#´n!@¬d!KJ"ë?-sb°I-@á]_x0003_,E1@E`Ì¬s#@_x001B__x0004_Ø_x0015_èË_x0019_@_x0008_ß:[Æ2@*oR?_x0003_?_x0005_@Måk\_x0018_@vÈÄ¢ò}ý?~&amp;¸Ë4Í_x0013_@jâÙI&amp;@Kl«&amp;@^tEÆ§G%@`Oú=_x0001__x0002_¹ûÂ?H_x0017_Áý'@¬Wpãö£ü?¨{ÿ¹j,@,M½[k$@_x000C__x000B_Kïâ/@._x000B_k&amp;Ô`0@Y(YñD-@W_x000F_ÉÀg]_x001D_@û.AH?"@]Ø/üô_x0008_@_x0006_FvªÛÐ-@o¡C~"@PÑÚògÆþ?rï
ÿß @_x0019_jöwD)@Áó,3_x0014_@fp&amp;sñP_x001B_@x_x0008__x0015_Â_x001A_*"@¢¡Zh_x0014_à?UP³_x001A_É%@çÄ$cË_x001E_@CÓRýò1@ÚRê:1@nElc¨_x001E_@äì_x0001_ëÕF_x000C_@Èº¾5	°_x0001_@*; 1@öz\½-cû?DÅ³êÞí0@r$ýPÝM*@íkG)	x/@_x0001__x0003_ Ø§2@,ÿo_x001C_¢_x0007_'@_x0003_ñæÐ¨N1@m9¥(Ä)@¥­jjO1@|ôÅ®²!@_x001E_Ð-~÷0@x_x001F_ÈÍb%@_x0002_+È×_x0013_&amp;@bÏ&amp;ðÎ/@-ÏW8Á®'@A1Å@¼1@âø|«_x0017_@±¦-fm_x001F_ @ºíÝk§_x001F__x0013_@G2Ê!@jÑâÍý0@È=Có@Þ0@ò&amp;¡s:_x0012_@_x001E_g_x0013_m×3@~ÛÛ¥%@­&amp;
5S_x000E_+@J_x0015__x0017_²Id"@HqV_x0018_q
@_x0002_ÛÄ!q"@^yá_x0019_í_x0010_'@N¦îmtV*@Å&lt;*&lt;Ë½)@&gt;ú	Ã)&amp;@úËö_x0011_ù,@]k~w3@"Iú¡_x0003__x0008_Ó)@ Þ}^é±?Å½Trg_x000C_@e±[ë_x0015__x001D__x0019_@¨¹öxê'@&amp;müO_x0007__x000B__x0013_@JÎäÂß,@'}ö_x0013__x0001_û?â¾Æ#Ý_x0003_@_x0002_;wP(e1@ôÔ_x001E_8_x001E_ï)@öF0@ïRWYø})@ññ_x0006_Å_x0014_l/@zl{¿2Ì-@²JÃsü;3@_x001C_Añê/@ÓÞÙé3@|v6£_x0005_@bþû_x0014_v^_x001B_@}=ÙÅËØ%@_x0004_r"ü#q%@¹ûa\ù_x001F__x0004_@¦­ÿ?¨è_x000C_@Kè£_x0002__x0012_@n_x0008_Â¥Ï"@2Ýj_x0019_A.@_x000C_yO¶__x0005_à?&amp;_x000F_'LE_x001C_@!sÓZÞ_x0019_@Ý_x0013_^V"Û"@a_x001F_WçL%@_x0002__x0004_,@&gt;$b_x001F_+@E]ã}»-@MÁèÅu	@9Tñ%Øù_x001A_@`ED¼Bç?L$!_x000F_7%@qèI²þ?À³¯U¹'@`ßØZ}Ý?¬¡*,é2@ªò©G&gt;%@ Å¨Ô¤0@j 0þÚ«/@è_x001C_¿WkV!@_x0011_wÅ¢Îê*@©T ³_x0001_´_x0016_@	U~P©V.@eÓdð"@y	$û_x0011_@_x0001_"îPÉÏ(@è6VýAì?[§ H)ü/@æò(òD*@Û°û(*@Câjr;1@ÄÛÊª/@ÀU÷_x0003_ÿ+@Ý_x0001__x0010_ôZ53@jÌlñ½¹3@ÞÎ,,@Ê_x000E_¹9?$@Ì_x0011__x001A_p_x0001__x0002__x001E_H*@ÕÿMwW]*@S_x0011_£ã¥(ñ?¢û¿E)É!@ú_x001D__x001C_=d«%@_x0008_ýü_x000E_Ù0@?_x0011_Xv½3@ð¬Õ¾#@lUÃ+õ$@Ve!ó?JÉ³-,l(@ávùjJ/@ÉrçÕ_x0002_-@&gt;î_x001E_®þØ_x0015_@0§_x0007_r6Â2@¢¼X2£r_x0011_@Ìh_x001B_ú3@_x001F_T{×É$@c´(k 2@´æ_x0003_Ãt°-@:ÐùÐí @ãÙ_x000B_ªt'@&amp;_x0012__ÎS_x0019_@_x0010_¶á»Ç_x0018_@_x0008_ç5*£g_x001B_@_x0002__x000E__x0003_wF_x0018_@
¶=	àÇ1@2æµ|3¨_x0010_@ê_x0017_­/T_x0019__x001F_@ÓÓq0k_x001C_!@_x0007_²¬u©M(@À@I©ub_x0011_@_x0002__x0005_´_x0002_Ç1_x0017_@Þ_x000B_äá_x0015_ø?X´#»_x001A_ú?I	oË»( @i{&amp;_x000B_,@_x0010_e½_x0003__x001B_aá?z_x001D_0_x0019_C2@[:Åµg)@ÁÀD©È&amp;@Â³û_x0010_NÑ3@r¬_x0016_¨Ùf.@IT÷&amp;@]¯|ÕrË&amp;@]Xs+*@Ô úQÎí_x001B_@Í{Cê_x001F_)@:¹L8_x0010__x0014_@ç_x0003_Óo¢ý2@]G6¬®2@:ô_x0013__x0002_1@$0Áa_x001C_*/@&gt;`Ù_x000E_T,)@Èq\ð3@zb_x0001_F2¹%@b©´V¤_x0017_@Xnïì_x0004__x0010__x001D_@:#]ôU_x001B_.@úõ_x0010_]èn0@RAµ(_x0019__x0005_@ÖÏ_x0013_æH_x000E_*@_x0017_@pw³_x0005_@ó_x000B_G_x0013__x0001__x0008_mß'@_x0016_+$.úÑ1@xç¾_x001F_.1@p¤
sR;ù?P_x0011_ÝX9")@Îz(Ø&lt;Èá?_x0017__x000B__x0010_¾ S0@±ß÷gW_x0007_1@¹8Ê_x0004_ë%@Xº_x000B_NM1@J$Ið;0@Z_x0001__x0010_²_x0001_)@&lt;îfDô`ô?I¼_x000C_ãö?°#÷Ðð?Ê?$ü#_x001C_:A,@te7\_x0012_çñ?Øo?;ß-@_x0011_¤N½'@ì¢¥Dö_x0008__x001F_@Î´ÿ¦+@ªSîg^°/@V6hEP_x000E_@!"Î"_x001F__x0006_0@_x0017_ÉÆã$p,@ÚÛ_x0017_Ì -@&gt;_x0018_uªízó?"ÐQ?º_x0018_@¢²?_x0005_õ!@D£_x0003_§j_x0019_@_x001B_7_x0012_È_x0002_2@{:eÑv_x0011_@_x0002__x0005_íà_x0016_;»T1@­_x0010_päÚ51@ôIümHaò?&lt;-ûê}_x0014_@å©_x0011_c?¾äÁÅø_x0010_@_x001C_¦_x001E_í¢_x0015_@P àËU'@d_x0006__x0002_jpù_x0011_@n$a:`"@ð.õFJÊ'@_x0002_$ãq6%@4BçÕ,@Üx_x0002_ë«¢#@_x001D_wQH]è"@P_x000C_3ñÒ-@K_x0017__x000F_Y_x0004_(@ìçwÏ_x000E_ì?_x0018_f_x0008_y(Ø&amp;@ÄTCq1@j_x001F_î~å_x0003_ö?Xç-Nï_x0001_@è.3ýÙ_x0012_!@6_x0013__x000C_/&gt;µ"@ªÌg¥_x0007__x0015_@&lt;ØûmT1@ú]Y_x0003_È,@&lt;ÜQx_x000C_@²÷w=Øt_x0012_@ümìV_x001C__x0014_/@Ú_x0001_bf¢f,@¡ñ¼×_x0002__x0005_vz0@b£jïÆ+@_x000C_äV0rË-@Úô"²ñ«_x0010_@ ÃÏòª_x0018_@òÀË?aí_x0018_@_x001A_«ì¿B2)@*aç-©_x0014_@¨ÄÉõL_x0012_@Ï¡_x001F_«Q_x001E__x000E_@_x001C_=4J'_x000C_ @~£?îÄ_x000F_@yõãæüY @oõED°0@­{_x001D_ÓL @_x001C_yõi_x0016_+@jI3`Aô0@_x0017_Cÿ_x001A_´*@Th_x0014_Íc¹ @Ñ_x0014_:_x0002_*@_x0004_ºÕ_x0004_·Ä!@wÞH
´O_x0014_@Ù_x000F_tm¬"@_x0007_ 6;_x001E_ç_x0003_@U~Ä#=2@_x0018_»ï«¿_x0016_2@ _x000E_VüÌÌ?WrÂ.k_x0001_	@pê3µ
Á?|§öï&gt;Ö @6_x001E_*1é_x0011_@èÜ_x0018_üy+1@_x0003__x0004_Ö_x0017_û_x0010_@áõ_x0008_Ëq_x001A_@&lt;ên6u½#@RøD{_x0015__x0011_@_x001D_T_x001B_p,@zWt® 3@R$djB°+@»ßøFµ¾)@dN» nô?ìÓýê_x0007_¡1@ç¢¬ýK
_x0013_@È_x001D_½½9_x0017_$@Ð(×Ä#@ åÖ_x001F_s&amp;@Ê6hÈG_x0012_(@õSRÔÃ«_x000B_@$(`]âù0@ç&lt;Å83@;_x0002_&amp;¯+_x0002_@ÆÈ/¨3@Çv@ýtú_x001F_@Ñ_x0018_%¸z/_x0001_@K_x0015_Ç?_x000C_@Âe#ia­	@ÚL·uÓÞ_x0017_@o.1Í
_x0018_@QÖx!"@ßxÈÚc0@Xí._x0019_³Æ_x0013_@Îa¨g&lt;Ì"@Û¤Ål#m1@ø_x000F_/ª_x0005__x0006_þÉ @ÊVÊ_x001B_z)@Þ_x0013__x0001_,SÁ_x0002_@ü"ún_x0007_â?$øLzMv'@_x0015_¦_x0004_0@=»/¢'@K_x0016_úº)2@¶Ö0_x0017_áÐô?àtâû _x001C_@å~ø`V+@nx_x0002_úª_x0008_ô?Èþ\¾ ß?­ý!©i'@_x0018_N á_x0010_@gô»Wÿå_x0006_@Þüve"@_x0003_¯H)_x001A_@a-ÆÃì!@¨h5òZâ'@_x0012_û%_x000B_qò&amp;@8_x001A_¨_x001F_ò½ì?qÚ9x_x0004__x001C_@N__x0018_ÂÂ?_x0018_@ä°KÊLÛ?Rø¹9_x0006__x0012_@&amp;¯Ïk_x0018_"@ÉÿHM4 *@6 &gt;¸u_x0017_@þÕVö³ó?$È_x001E_£Çôì?¶±ZßÃi&amp;@_x0003__x0006_gaâÊü_x000C__x001C_@_x0004_ÙÓ
³(@mJ_x0016_ÌU_x000E_@Ò_x000B_ÙT|y2@½{Âb_x0011_,@¤e(_x0017_µã?*ïp_x0001_2@UßÆ_x0008_ñ_x0005_%@_x000B_f_x0010_É_x0001__x0010_@ß_x0010_=ü±&amp;@_x001C_±ä_x0015_q^0@DÌ*¬O_x001B_@Éë,éô÷.@5Ke_x001D_--@ÆÍ£µ_x0005_@®»o¶_x0008__x0019_@ehKPZ_x0019_@£.eþ¸_x0014__x000B_@ò/_éPÝ"@Î	jpO_x0002_!@¼!_x0006_s_x0004__x0003_@2_x0017_´!`Ð1@gÍ¡ß_x001B_@äí_x0006_ ÷µ0@²ºw(pE)@_x000E_±ñkF2@xÃÅ¼Ñ?_x0018_»9Añê(@4°2ø$@_x000C_"ûúË°ý?/_x0012_ë_x0013_q"@uªk_x0002__x0003__x0010_|"@Ij_x0016_|Ñ[0@pÑûÅó_x0010_@´ÖS_x0001__x0007_Ý'@²£¨ RI_x0015_@±`þS%ø*@º_x0019_@3È3@¶¯_x000B_{Ï"/@N_x0011_R_x0010_Oz!@ìPG_x000B__x0017_@_x0015_æCLT_x0012_@__(_x0003_@yÃ¾înS2@;'î­_x000C_'@±Ôôñ½_x0011_°?_x0002__x0012_óÉßîÇ?AÈÁú_x0007_m_x0003_@_x0012__x0015_ÿKd @ÒÝýúf_x0014_3@7úu*@`û_x0008_òv{-@D)HJ:
_x0010_@?¼_x001F_i_x0008_2@Ìa¤5$@à¦_x0017_r·_x001C_@äòï_x0002_ö_x0011__x0012_@_x0017_%;Þ_x0015_ß_x001F_@+A_x000C__x0017_¾_x0006_@(1s=p_x001C_@ÈÎ¸_x0019_Z,å?2F#C_x0010_@d_x0004_.$&gt;p$@_x0001__x0002_°qù_x001F_@,_x001C_ÆÃ*_x001D_@Ì_x001C_°_x0017__x000B_@þbÙ¨d&amp;-@3w7X3@_x0006_i=;ìg!@²X5_x0011_%_x0001__x001D_@´÷Û_x001B_y2@64xÝ~y_x0005_@_x0012_¯fìP3@_x0008_#0*Ò_x0005_@Àh`Ål)@"ä_x0010_++'_x001D_@`3? ³_x0010_@ì_x0006_Ä_x0013__x000F_å?ög]þ_x0013_**@LÐ{_x0007_Òj0@ajYÖÏ31@ò_x000B_3)_x0013_@×=óçÊº1@TR·ßkå?Ì7àR"@u_x000C_$_x0010_Ôð/@s&amp;¹_x001D_d_x0014_@_x0006_\br÷è&amp;@âD÷Ê"@.@îv_x000C__x0014_f_x0011_@p8õ_x0017_&lt;&amp;@Þçõû0@Bì6 AÏ_x001D_@[P_x0008__x000F__x001D_1@e«å_x0004__x0008_&amp;12@RRA&amp;ð_x0014_+@\9_x0001_TÉr_x0012_@ÊÁd8d¹1@_x0018_Ñô¿à_x0010_$@Þ&gt;BVþA_x0012_@%ø_x0013__x0014_b"@Ú³X_x0007_Û*_x0016_@â**º'@_x0007_íjJÓ1@ÑCq_x0006_)@_x000E__x0003__x0017_ø,K/@xþ|_x0016__x0006_a"@ßà9_x001C_nË(@_x0002_É_x0013_{_x000C_#@_x0007_9Í¦2@hÊ³û_x0012_q1@U:µ#@PÖ¸Þ92@_x0010_¨ÐBÛ¾$@b±_x000C__x0012_¸B%@_x0004_¬v/Ë3@jp£_x0017_«1@èð_x0010_û¼Ûý?S_x0010__x000F_f(@è¼µâ32@^_x0008_vÊ+Ð?_x0005__x0003__x0012_¨í_x0015_@»á6À'@c_x0013_Ï_x0006_l[*@ã_x0003_AÕµU_x0010_@_x0001__x0017_Ê±Ë_x0002_1@_x0007_	¢f¨¾Eù @F`[_x0005_Æ_x000C__x0015_@úi	_x000B_ s_x001B_@åm
_x0017_â"@*C_x0016_g%@R¨_x0017_Þ_x0008_G_x0015_@~Ó]_x0001_¹_x0019_@2ê_x0012__x0004_ü2@É_x001E_ÿ.@$@¶%RÝÐL#@_x0012_ª±°ðr_x000E_@;æ$Qð*@
_x0013_a5å_x000B_'@_x0004__x000E_A_x0003_7_x0016_@rx3s1q,@9_x001F_¦&lt;û&gt;3@ û2_b)â?ªDô±Y_x001F_2@¢ö_x0011_OÁ_x001E__x001C_@	*¶_x0002_!^_x0016_@^Î¦Äy0@GÆÛr_x001F_@ öÚIe_x001A_@·¾_x0017_ ÿ%_x0019_@¶õ×Bßâ"@è_x0003_ò¯G6_x0002_@â»_x0002_Mí¿%@ðòåÞòü?_x001A_H%_x0004__x0006_(@ÓÔSø"_x0005_@9³ËÃ&amp;)@HúM_x0003__x0001__x0002_°!@BßÛ.,@èÞ_x001C__x001A_-@_x0013_­%ÿ7¸0@ÄÕÕ_x0002__x0016_»/@78e#	{.@_x000F__x001E__x000C_4bë-@¾K\Øê(0@L¸Añ¢_x0013_@RÕÕ:u\ @Àl¿ÖØ-@¦J_x0019__x001B__x0013_á"@_x000C_è¿ '
@ã¨¡,;!@áT¸¯%@¾¶_x0016_Ûúg1@6\­ºÅ^3@àPÚÖ² @äBWl{ãê?ª¿O¹Uû?_x0016_­xüæð1@!wX_x0018_V_x001B_@ð~ðêÚ'@Ýùs x_x001A_@öÌà_x0016_i/@Nö­é_x001A__x0013_@_x0007_lM¬_x0010_  @2d÷Dr©ö?Õf§&amp;_x000F_&amp;@±R~µç}_x0017_@&lt;_x0004_S%_x001C_+ @¸,+9·G.@_x0001__x0005_Òµé3å_x0017_@%vC~0@r_x000E_5´cJ0@_x001B_=¯¨L_x0018_@Tn_x000E_pÉJ+@F@H_x0003_!@_x0005_GÀ_x001D_Ä!@ûí_x001A__x0013_ù5_x000E_@YÒS®¨£_x001C_@6ÞñÃ¾'@*¤ç8jl_x0002_@y(x^	Z+@
dT_x0001_'@ÔÐ{_x0004_Ë&gt; @].ìZ/±_x001A_@_x000F_}_x0014_Â+@4*:ÈD1@_x0008__x0015_cm¨_x0011_@fÍyB_x0001_ú)@%_x0006_Ü_x001A_å_x0013_@ý"QeD1@_ª_x001B_tt+@°EB§ì
@ªã'O¾$û?4_x001A_È_x001F_ª_x001A_'@îäÿGïä+@_x001A_÷Â+r¶ø?:þ°zË%@º {kát1@ôÞ/1"@:*_x0012_mé$@_x000B__x0005_OÉ_x0002__x0003_V_x000C_@êoÝ2¿*2@T?¢_x0014_[®&amp;@^¸Joûæ1@¥Ä/:·)@$®NÝG|#@HÀõxÄ_x0003__x0012_@_x0005_N_x0002_ët_x0018_@_x0007_ç¶Üg_x0008_-@'ºÁ¸¨)@ÁqA@/@ø_x0015_ZÁóÎ1@*_x001C_]¢ðÊ*@j,_x0012_À+,@Âª(_x0001__x0010_@_x0007_&lt;Ñ÷Òö%@ûÿGÎã¸*@4^tVe_x0019_@®ê_x001C_æ_x0008_å_x001B_@ó)~åX¨#@¸®.ª_x000B_£_x001B_@O}ÉUû9_x0006_@¿L¡rsï$@÷7kà+@_x001E_£¦1Ú_x000B__x0010_@å_x0001_Eý_x0019_?É6\ä4.@4]l_x0017_ô?ïÛY _x0008_-_x0014_@â_x0010_eÏð_x0014_@:_x0015_}_x0001_.@hè²_x0017_@_x0001__x0003__x0008_x_x0013_@ä[Y_x0004_·+@Vùxàø_x000E_@_x000E_Tó¯iÓ_x001A_@4Øª|3@+nÊ{vU,@²ÞîãÍJ)@Ô_x001E_FâÉb÷?K_x0014_çÊ_x0005_@´MôÅJ÷"@tÀ5ïJ¦(@¤Ò*NQ#@Ô(_x001C_°wÂ_x0003_@C×vîèÐ0@¬¥¨"¿ºæ?@°X _x001A_¨?lËUlj^)@_x0006_Ü$¹rÙ2@ó¢1@,ä®h_x0003__x0002__x0007_@ØÂw_x001D_ê_x0007_ê?VÞôæ,ï_x0011_@¿ùüÑ_x0017_	@û_x0011_ôC¼!@_x0014__x0001_Ø.±ñ_x000E_@ò%áZDÂ#@P¡Á_x0016__x001F_2@_x0014_ÂTpCJ-@+º4L_x0004_3@8r\WÀÄ_x000C_@F_x000F_7xýW_x0016_@-vb_x0001__x0003_µ;'@û@ÊB¦'@üâ0_x000E_[_x0011__x0019_@0_x0001_Ïºø(Å?Ê_x0007_-9·_x001F_@_x001E_Àyÿ1@ÂËp_x0019_Ï_x001A_"@¡_x000F_ZF_x001E_3@¼ì?~N¸_x000E_@Ó(1@4r»rä%@h¯¯_x0012_zí?&lt;ÀKÃ¹½$@_x000C_®UjÝ¡+@_x0016_6N¥2@iÁ9Z;&amp;@¬­Wé²_x000C_@_x0013__x0013_&amp;ÐÍ_x0004__x000B_@_x0003_g_x0003_#53!@_x0011_6Xltï,@1_x0002_ñëÜæ3@_x0008_æyiÖë?òç§ðB3@RÒ_x0013_ö}_x001E_@Çb` 
 @S*84w'_x0018_@®_x000E_öA&lt;!@:øÒ,I&amp;@Sì¥JÉ_x0016_@4_x0006__x0019_óý_x001C__x001A_@r_x000B_8_x0004_nE_x001D_@åótwX2@_x0001__x0005__x0008_4Ît_x0005_@gÅ_x001C_Ju_x001E_@Ì¦sßÏ(@_x0003_çPè_x0001_(@cCRmm_x001C_@&gt;Nu°_x001F_Û)@_x000C_²áÆ¦ÿ_x0001_@Eó¨pî	@_x0012_&gt;Æ}1@¦ñLwä1@N³t7¿1@Ôî7£&amp;@³à,«Ö'@Ì$t#&amp;L_x0011_@®Gê_x001B_(@ð_x0018_=ýÓÓ?_x0018_Aþ?Þ¸K&lt;[&lt;1@äg.Vcï.@ä°!_x0011_*@?GEUà#@Z^Kü~ø?ºD7C.;_x001F_@g+Ñ0%Á_x0011_@8_x001E__x0005_ÇdX+@}_x0005_IÇ_x001C__x0002_@£ÉøO"ê$@_x0004_º_x0019_Kÿ2@1JFÊÂ_x001A_@§«M_x0007_T&amp;@ªºK«0@n÷n_x0001__x0004_¿O%@)#yE±Á)@ÇÖÕ}ÁÓ_x001E_@oëöX	@_x0018_F^è_x0002_@ê¶94ó¡1@eªnï¶_x000F_!@³_x0004_²ã_x0008_(@ äÛi_x000C_)_x001B_@2¿8=B¢0@¼°µö_x0008_@«Ù]oÂ3@å7_x000B_1³Z%@À±_x0019_è-@@©L6¬?æA[^Ï_x001F_@_x001E_»ºd_x0011_@ïb_x001A_Ib_x0001_@Nå_x0013_ç@)@&lt;ç_x000F_$-@í!c_x0010_ 
0@ØLº5_x0012_@øO_x0002_
_x0002__x0018_@¤¤¡Î_x000E_@&amp;»çödt @""Ïª21@Y¿ÙÀ_x0008_@V¡_x0002_¯_x0003_Ê_x001F_@,FêS÷;(@l_x0007__x0007_þ*ô1@{
ºPB0@MÙÂBµ_x0011_@_x0001__x0002_Vþ_x000F__x0014__x0012_?.@×lÐ_x000C_ÈE_x0017_@*7ó+@Tû9_x0010_
¾_x0003_@P¸ÿXb¶/@è\Èþ[{ç?¾ìP±_x0003_1*@¥aomb	@¯_x0007_(»ÈË_x001C_@o/E_x000E_%ä-@	fds+À_x0008_@Þ	W)x3@Âömhs-@Yÿ¾_x000C_I®_x0006_@_x0010_÷ºám_1@_x0014_Eþìt!ö?5{'Õ'70@0Ù,?ï_x0011_@X¦ýó8ð?Ê_x001D_fbpö?'lV¤/@QA³AÏÐ/@Tå/&lt;ÀV0@¸	_x0001_vÆ_x001F_@,J¸Ïá
@_x001E_ñ9|B¾0@_x0016_mÖ4¢¯_x000B_@J$oT/@wMA¬Ú_x001B_@l|YÇ0@2@qP(.@qìÄd_x0001__x0002_ê(_x0012_@·÷ªÚÚD_x0010_@-_x0019_ÃânE_x0014_@Èóå&lt;L-@&gt;
ÆÄ @_x000F_Ê^[õ2@¶_x0004_£¬±ø?²ÚL_x000F_å_x000E_@~_x0017_ÜL3@Äú¾­_x0016__x0006_@-3_x001B_í1@_x0018__x0016_u_x001A__x001D_@|
8éÿy+@_x001B_cý£FT.@dc2_x0014_XÅ_x0015_@_x0014_­ÁºÁK	@°¦6¶ã2@@_x0001_+ ÓH*@_x0001_R¹_x0001_÷$_x0012_@_x000C_á_x001E_&gt;&amp;ð?ð´òÊT!@ÎiÑs_x001B_éû?aHh.E"@­~¤íg'@L×ÀÉ_x0008_¬ð?££_x000C_Óq¼_x000E_@eM_x0008_G_x000B_+@úuÁ¢îÇ @éq_x0012_"N3@¾J»@ðû?éÆtw_x0007_J#@ÐæX_x001C__x001A_$"@_x0003__x0004_Å«¯³!@_x0005_Gyþ+@4'àÙ:_x0019_ä?D?ÅñÆô(@@ë$¯_x0008_G!@ îKS¹_x000E_"@ë¹$Í!&amp;@ÍÃ4_x0014_P'@Ðyá¶[4(@_x0001__x0019_,@`­ÂÏ5÷.@&lt;_x0015_Ñ_x001F_&amp;i_x0004_@¼_x001E_ª2Í%@ÉÞqkç"@k¸Ç©·"@¢g;_x0006_"_x001B_
@BqH_x0008_£è+@_x000F_`&lt;kIM!@Û_x0016_BE_x001B_	_x0002_@_x001E_-é^Ê|(@TËp
ÍÏ @à_x0018_A1t1@_x0005__x0012_óo_x0005_@Ze?_x0013_\2@9YDË
ó%@±þ_x0017_QÇ1@ºÍ©Î^È'@_x0014_P´M_x000F__x000E_@&amp;DBP_x000E__x001F_@¶¤Þ}_x000E_¶*@ZS[¹_x0010_@-@ñ°¨&amp;_x0008__x000C_¨v%@ç,·:¤1@^Û5Ø_x0004_,@»ny_x0017_u&amp;@yöª%Í1&amp;@PQn«Ûû(@KïÅný_x0005_@nhX'_x0016_×ú?G|_x0008__x0018_Ù_x000F_2@_x0008__x001E_¹Ød-@PÍ_x0016_1_x000F__x0018_@&amp;_x0007_«zÐß_x0015_@ÿ!_x0010_ûH1-@´¤M2_x0010_¹Ö?HÂw¼ @@v_x000B_«Ë½?@5_x0018_13%_x0006_@_%=A2@&lt;Ø]d§_x001C_ê?WRD:Ò3@ðf_x0010_[ªû_x000E_@ë¾¿)*N+@©£ûv¸E!@L©ª_x0014_ª_x000C_@Êüuxt($@fR¿§Ïó(@_x0017_±$	_x000F__x0019_(@4ª.±Ã_x0008_@yÊØb;Ç.@»|
_x0002__x001E__x0001_3@À0ÂS.@_x0018__x0007_?"ð_x0003_@_x0001__x0005_%_x0014__x001E_x2_x001E_@_x0016_.Ê_x0014_@¤¸q#.@_x0014_4u_x000E_gÙ3@Åzñ_x0008_[_x0016_0@Î%5_x0013_£í?ðqñ_x0017__x0006_@í­ü_x0006_£1@Ð5_x000C__x0008_ÔÍ_x0004_@Ý©Ûnúµ_x001F_@CÜ¦z
÷/@z&gt;Áê'@E!k1_x0008_E$@Cu_x0019_ØÔã_x0019_@ tB±0@®ìê¥r0@^ £µ_x0003_@¸æ¾âh_x0012_@0p_x0008_y,@ªË$_x0019_F)@_x0006_'1g).@1_x0016__x0014_#Ó_x000E_@6þè&amp;Ñ @ü@¹f£I/@j+î{ÿ%÷?fÎèÒÿ_x0018_@o_x000F_À»_x001F_@ [#]®^1@_x0002_¦o.0@Ex¢ _x0018_)@_x001C_f_x000F_,«Î+@X _t_x0008__x000B_vÓÞ?~B¯ø^_x0016_@ñH¸kÓ @øA_x0016_ÀþÓ_x001C_@_x001B_tÖÉ_x0003_r/@Üª£ue.@B"úÕV%@Q¸j`î@_x0008_@ú¤!_x0007_êµ(@¶ûÃº_x0006_!@i_x0001_Éå_x0018_²2@[_x0005_ Ógj2@H1_x001B__x001C__x0007_·_x0005_@_x0014__x0012_é¨$@1ú_x0002_äC.@_x0008_pT/ëÒ_x0004_@_x000E_+_x001F_\AÎ-@ÎBC­C @_x001C_îT4Ð2ì?¢Ï_x001E_Îô_x0006_@þµÇYÈ*@µ_x0005_k_x0019__x000E_¿_x0011_@Ò_ù_x0011_,¨0@Qé=òtj_x001F_@Ã?Ý²dÒ'@­d_x001A_Ò%@ì°ö_x0012_kÐ0@¥	Ú_x001A__x0006_Ø$@_x001A_°¬ÎÁ(@l´§_x0006_D/@AaØÙ®Ú+@µ_x0011_{_x0005_5(@_x0002__x0003__x0008_Øöå @(H_x001E_{_x0013_!@ò¿W_x0004_¼_x000E_@¼tÛ:1@Wý7[à3@9 *º&lt;¬!@_x0014_{S±Í3@Jt*ÓÒhÿ?_x0014_ðv²­_x000F_1@Æ2ðsª*!@î§ÙÉØ_x001E_@³bòå0@ÄF=lKe'@LÝQ9'&amp;@[ål$4ú#@LX_x001F_{G0@6	®pm_x0018_@_x0010_ªò2'¡æ?ªÈy¤#_x0019_1@÷@8ºM&amp;@¸Ìb`'_x0013_@__x0010_Td¸×!@ö_x001E_ütÓ*@ì_x001A_ôRÐ3@&amp;_x0004__x0008_6ò'_x0004_@_x000C_Àtºâ2@	òÑ_x0016_#º_x0001_@°óFü_x0004_@÷®bËY±"@­¢üLz_x0004_.@dÕÉ_x001C_._x000E_#@ñæÇ?_x0004__x000C_±+"@Áq_x0018_¿¯ô?ød_x001D_£_x0007_@&gt;]OÎ1@7_x0004_Íhî_x0014_@èýÞÂ'_x0002_@_x0006_CÈµ_x000E__x0003_@L&lt;7#è_x001F_@þ¦bfB-#@Pdçúáò_x0001_@¡¬­Ã_/@F©±=&lt;.@¦¤½÷àÑ$@XyFÌö_x000F_@_x0007_Ã»i @XÊ_x0006_ðd_x001F_@ÔSØ&amp;S_x001A_@®×£Õ;`_x0017_@àk_x0002_óô/@ÖD_x0002_CF´.@àô;_x0008_Æ,_x0015_@&gt;à	Æ-Ø)@À_x000B_ÈVú´?¦r(¤5_x001D__x001F_@ú_x001B__x0006_-ï§.@M©«j/@Ú|M¯	Ê_x0006_@	[[É3@#Ïi!"@_x000E_Ü_:]Õ3@N	`t_x000E_ã,@ÂMRÿï_x0005_@_x0001__x0002_ÕoVqÄ½0@HDr¤Mý?g(t{_x001C_+@ _x000C_´©D(@4ûå_x0003_è?±_x001B_ØÅ)@ÆBkÎò-@_x0003_¿k3_x0004_À @tÕ_x0002__x0014_â	#@Ô_dy _x0010_@\Óûßö_x001C_@ ELçþ?_x0004_)_x001D_ç_x000C_*@±ÄBðõ:-@³øðw1@=àì:{_x001D__x001D_@_x0014_ÁF=åd @zï5e[_x0017_@G_x001C_&amp;_x0001_6Î_x001C_@_x0006_H=Î2Y_x001A_@Hi_x0015_T_x0016__x0018__x001D_@ìj s4#@¯©_x0019_3èO2@Q[=è_x0002_ù!@øx~vË_x001C__x000B_@Êaî_x0014_5_x0003_@µdJÂ_x0007_ß%@¸Áè¹Cý_x0013_@×\0_x0015_/_x0015__x0005_@WÔ_x0004_Ø$@Uo^©« @ÙÔ_x0018__x0007__x000B_$_x0016__x001D_@®]W0û0@_x0006_æ_x000B_ÿO_x0014_@_x0012_Új±_x000C_1@¬%Í»Ñï?oo{_x0012_Ï_x0014_@ýÃ·¥	§'@ ãÎð_x0001_ë)@_x0004_1¾ÁZ3@¸a×ÎJ_x000E_@P_x0018_iË_x001A_ _x0011_@ì_¶4óC_x0013_@­V_x0015_}d1@®ArZnÞ+@x_x0003_r+kÊ_x0005_@M»ûÝuG&amp;@hôJÆW,_x0019_@.»_x0007_á»0@Ò"Àû_x0012_@½Õ_x0002_·_x0010_2@é_x001F_@4c0@Ä\%Çï¿_x0015_@³_x001A_­¦l/@Ú_x0008_öv_x001C_/@&amp;0&lt;Å.@sAÇ/73@PO3±K£2@g_x0002_Û_x0002_Á1@áÐÏh?Ï)@lw_x001E_¶Ã§ð?¡S_x001C__x0010_@_x0002_û¥y_x001C__x0008_/@_x0001__x0002_y(Î(©*@[_x000F_îàµ'@UÏ	_x001E_@õV!8Ía_x0017_@kÌré_x0013_@_x000C__x000F_èR?_x0013_(@6«Ü_x000C_'_x0005_@,£}%#h_x000B_@¸Ì_x000F_ão1@8+¹·u*@û©ô_x000E_;».@ì²8ÙÌä?
Ô;jûþ_x0014_@ÀÇÅë?á$@¬Ï½=õ?i._x0019_ªÙ2@ÂÚ_x0007_û_x001A_´_x001A_@p÷²=³$@¨_x0019_Ð}0@ #U	_x0004_@bDì_x0015_!.@`Ó-òÐ?·;_x001B_EÓ8%@¤_x0015_Bjvz	@$:_x0014_ÐÐ_x001C_@6Ó|c 1@Þ¿ÝÎ;-@ÿkFK_x0014_Ì1@_x0018_æ_x0007_3@¬QW@d_x0014__x0001_@è_x001C_è¹&amp;@Îêøy_x0003__x0005_&gt;_x001C__x0015_@C9Q&amp;#@~|_x0014_{_x000E_:%@_x000E_kIe#@_x0019_q½_x0001_@3@ §_x0013_ö· @Û5(úÚù*@BB-l¤Ñ"@Ôx_x0016_ûË2@jØ(t&amp;1@_x0017_ËÑ_x0018__x0015_"@õ_x0002_ÍØ¨'@æ_x000C_ñj¬()@ _x0001__x001A_Û×21@iróÀ_x0007_@vÏó?" @¨ímQt*@©¢÷íE,!@ß\u£i
,@AÄ©~ý7&amp;@Ú-j_x0016_'@°|_x001A__x001B_U^,@ÏËX ae
@BÑñ!0!_x0004_@_x001F_kF_x0007_ð?_x001C_nRa!@Þ_x0004_7Ä£\_x0019_@È_x0004_lAÝî&amp;@¾¤Oß+@FtY(_x0018_*@NÐ_x0019_&amp;_x001E_&amp;@üAgÇ_x001D_*@_x0008__x000B__x0011__x0007_u2Ë_x0015_@n|ôq¥J,@ÜQÕQ_x0007__x001C_@^¹+À(@_x000C__x0011_ µîc'@Qm_x0019_øÒ^-@ÝÒ¢UD3@_x0006_¹xß/@l_x0001_Â_x001F_0Å_x0004_@&gt;ë_x0018_Í!]ÿ?	³f+_x0014_1@_x0006_~¢`5¬3@!ywÜo3@Íæ_x001C_gÍ~_x0011_@mGRÄ'_x0012__x000B_@UpÉ@2@¢L_x001C_=Â/@_x0002_x)@ðwm=p-í?JÀäº¹!@ðÌJ_x0003_MÖ?p_x0017_s×¨Æ_x0016_@DqÕS}c_x0018_@À¼#Î;É?è½ù×@$@Á_x0016_ªK_x0005_[_x001E_@æáìR)#@M'ô´K"@5ÛgÉ*@]JÄ×®&lt;#@øõO×í?Ò0_x0001__x0006_£Ëõ?Á_x0007_Ïý_x0011_i+@à1ò*ÂL_x0015_@ß-LàÇ+@T{Íø&amp;@"_x0011_Øºûò?Ð÷&gt;bí_x0014_@_x0018__x0007__x000F_Ç]·_x0003_@rE9_x0014__x0004_@@.¡®ÈÁ1@_x0013__x0016__x000E_-É(@_x001A_'_x001E_!S0@+Xú"Ý_x0005_@Á¶_x001F_3@AghÇ¬Ö-@bvÐQ²$@t_x0003_½="@¡ÿbGZU_x0014_@åÛ¨`d/@è_x000B_Y"@ú_x0006_.±ü_x001D_@ªZk\¶t.@_x0012_ïô_x0018_&amp;2@U´Äs
@¤þu©F_x0007_@áÑpâú_x0019_@¼/ì'e_x0012_ï?ê²_x0002_ùD_x001E_@_x001E_ýE.éî_x0018_@ð_x000F_ê¦/3@/_x0015_Íí_x001A_ü?Å»|,w_x0012_@_x0003__x0005_×D_x0014_þp_x0004_*@¨\LÁï_x001A_ @dÞ
ü@^2@½¼A´ò'@xÏ_x0016_NS_x000F_@äåµÔ_x0010_Ò?-­Ád},@(¢?òy_x001A_Õ?ÍwÕ¢_x001A_/@ ¨_x0002_1@e(wy´1@ËÏmdñ/@J3tr)@ÇhÙü|Í_x0018_@0ÃÂwéå?þá¤ÌS_x001D_@_x0003_],Ù¤_x001F_@à®&lt;cÄÎÊ?ìÄäy¸#@µ8WË02@_x0008_üa¢¯"Ö?ÒÅµëJ_x001E_@måÛp_x0006_(@P©R¿W_x0001_/@_x0016_védõ
@$ËÓbñ_x0015__x0016_@_x001F__x001B__x000B__x001F_Ö_x0017_@(Rìþ3¶1@°î:Ð+¤"@ö_x0012_L?Üj_x0010_@&lt;^_x0013_wß&amp;@&gt;·²$_x0002__x0004_Ó0@_x001A_þhÈmÐ1@ð_x000B_^~
ê(@(_x000C_i_x0011_A_x0017__x0001_@I&amp;¿_x0016_Û¶(@ò_x0008_2UêF_x0013_@ËÏ?Ø¢±_x0013_@X^*í¢[ß?_x0014_]msi_x0005_@_x0008__x0014_EÙé_x0015_@&amp;
_x0013_@{©_x0015_@Ð°Ã4'@²æóNþ?_x0006_&amp;L[:_x0014_@%t]\à,-@_x0005_hP²r_x0019_,@,AjßÚ3@ë,8_;Û_x0016_@bLÇ)®-@ÇwãÈ`R_x0016_@øÔ5_x0003_Òà_x0010_@ OËË1@ù-JQ0@Õ_x0013_ÜL_x0007_*@BÜ9äÔ1_x001A_@9¹q]¥ö?g×_x0003_À(_x0012_ó?`~¢Sá/@ê[ü{ú83@ßÎ_x001C_8%@nr­ @hÈ¥-_x0015_®_x000F_@_x0001__x0002__x0010_z$l+@Ü`h:_x001A_%@6³¥&amp;.@NÓr8÷"%@ýõÕ_x0012_@Ø=,¥tù?W4&amp;äÞ_x0018_@É·_x0006_°î}_x0010_@«?í¹71@|ÕÙ/@|pþ_x0002_Ø-@_x000E_1E_x000E_Ó3@:[_x000F_nvÓ?ÌÎ_x0002_m¤Y_x000E_@uZ¡_x001B_@(pe-â2@J¯as/@_x000E_¡_x001D_ç_x0010_-@Ñæ_x0001_ÙqÅ2@Æ_x0002__x0019_­ñú_x0019_@õºoÐ"@¼Mæ_x0017_ã&amp;@Þ_x0006_+½ã`_x001E_@NÓ_x0016_°v3@8uT_x0014_h0@_x0002_DF_x001D__x0003_a(@¡_x0007_¢r%@ãÔ_x0019_Ó1'@:1ÎtjÅ'@ið!þ°*0@+S®&lt;_x0012_0@,Ý²Å_x0004__x0005_\_x0005_@yØ_x0005_¥_x000F_@ÐuçÏOpß?_x0005_!§.wä?¶»(@ì_x001D_[n_x000E__x0018_ @]_x001E_¾Êz'_x0008_@¡rd{¼ô#@5é
´¯_x0002_@B 7ÜÜå_x0011_@^©ìÃc_x0016_@Ì±8X¥³_x001F_@v/\³­æ_x001D_@_x001E_jn_x0013_Nø? _x000B_=+Ù*@sq£_x0012_à_x001A_@¸÷_x000C_°sx.@6,Èb(i_x001A_@þú7Õõ'@=e|qEé_x0012_@_x0004__x0018_£àÕ&lt;%@_x0017_iP§_x0019_ê1@ÂáÆá_x0013_{_x0005_@öJ_x0013_r3
_x000C_@òç¥&lt;_x0015_".@`óbÏ5#@_x0011_ôã	_x0015__x000C_%@bt5dH¦$@jbÁ1þ?}_x0012_y®Ç )@Á_x0003__x0002__x001E_|2@*ÿ_x0001__Ü?_x0001__x0002_²ÚS{,@¨}aÞ¨Öß?DrZ"÷E*@_x0001_¼rõTN @@H~Ô_x0016_)@ïtç)@ô¹¥3Vï?æy_x0019__x0003_Þò? ÉgM}Ø?øG)MÝ&amp;#@_x0012__x0006_óí+@`ÉÕ½Ì_x0012_@_x0012_fÏ3@_x0016_öùGús_x0006_@S_x0007_Ä©)@_x001C_W¶_x0002_ßS(@_x001C_.å¦Ev_x0011_@_x0018_Â_x001C_((@_x001C_ð($v"@ÿÝ,@_x0008_ã_x001F_5_x001A_¡/@lÌjùx_x001C_@(w%us1@unÎô_x001D_@_x001C_¯Q&amp;@-Ð 8r%@´cÐné(@î$q_-@`Ä_x0019_E o_x001F_@Ü#;8å_x0014_)@_x0015_
ýÅl-'@þV_x0014__x0002__x0006_¬Ã1@¼ÃXÚ}{%@5¶¢å_x0007_b_x0008_@´d%&lt;Ý_x0016_.@ÐE÷I(L3@&gt;?MbÅ_,@dàá½X¦/@Lam®ò«õ?¼Ñ_x000F_ä_x0005_&amp;@veÜÜÁ!@l¾ms_&gt;!@6_x001B_cÙÎ0@Î·&amp;Ú_x0010_0@®êç.P_x001D_@F,Í[TI3@Fsû3@ ó%_x0010_!_x0006_,@Kìç_x0004_¿_x0010_@_x0015_F\úC&amp;@±_x0001_û_x0006_p_x0010_@_x0003_9í.N%@à,_x0001_ _x0011_@i¹_x001F_õ¸/@yµE7g1@ÊV?Ej_x0013_@Þìcµço-@pf_x0006_±§ºÿ?«¢_x0015_émþ-@Á_x0011_àÜyö2@ßÇ_x001A_ÖÏ_x0007_@_x001C_ß_x0006_1@Õ¹oÝ _x000E_@_x0001__x0002_õ$8+3@HûC!'@¯_x0010__3[_x000B_@âj_x0011_S_x0007_@]&amp;ëü)@Êyè_x0012_¤*@©ÈÅÅ_x000B__x001B_@ÒmXKrì_x001C_@ÚÑÒ_x0016_J_x0003_ó?Uã]ö/@Í&amp;_x0007_EVJ_x000F_@`ñîõ¢²_x001B_@wò9 ¦z2@u¬s})@mÒ-Enc_x001C_@üÝ6£HÕ!@_x0014_¦^ÛçÉ)@öop,è&amp;@µÛ%ÒÍÅô?É´~²7S_x0011_@&lt;_x001E_cÄ5%@»ýK'y$@`Ð¢ àò3@b_x001B_¼_x0015_ !@B,:x{Ê2@fqLA_x0018_@úD_x0011_+èÖ3@_x0001_MQ­_x0004_©&amp;@Ýÿù3@FgÇÐ;_x0012_@$V*_x001A_2@BÞÚQ_x0001__x0007__x0008_)@¥_x0003_1Q¤)@ÌªPZ]¡õ?_x0004_©¾_x0018_ñ.@Ifý:3@#ë.S1_x0015_@¸1qÍï?JÅ_x0002_PÁ_x000C_@Úûð¢(2@VÄ_x001F_Ü¥L_x000F_@ Þ²dÁ¬1@::Å_x0015_YX @Hv^I¡*@`&lt;8¯_x0017_@Á¥x&lt;l#@4Ú_x0019__x0014_Ì_x0006_3@èúÞ=í_x0016_@xÞ1I*+@L_x0018_#J¯$@JaQ_x0016__x0007_@àìg¥¡_x001D_1@_x001E_d4&lt;_x001F__x001F_@[&gt;,ö I_x0012_@Ð_x000C_d_x0002_Ô?ð±èA~$Í?ëÊ,/2@t&gt;1æH @¦d_x0014_¢_x0005__x001A_@?øÉß_x0011_2@X¾ï·Y3@eë_x0012_óÃ£	@01&amp;ØiÇ?_x0001__x0002_Ú¹m(@è(_¨¼Þ?Ñu_x000C_ètí'@_x001E_,ó_x0010_Ó³/@ð&lt;_x0001_Xk.@cÖye@_x0013_@-HQ[·È#@_x0013_	_x001F_vø?$~_x001D_]-@_x0015_©ÌAf)@ÚïáçïF3@íw?b3@_x0018_ªS_x000B_ÃÜ%@£ó~C3_x001D_@Óæ§00@j´É9¹"@°n_x0003_cw_x000E_%@«G»©``%@_x0001_òzû_x000E_!@E|·f&lt;)@Ðùh÷oi#@_x0005_©z$ÿ?!&lt;}døTÞ?*Ý_x0013_½ª3@mCãèR_x0012_@É¡ê»Eâ_x000B_@M&gt;sísJ @_x000F_æº­_x0011_3@\Ø_x0019__x001D_7ï#@º_x0005_}°_x0012_@_x0010_:^±ªø_x0013_@_x0004__x000B_a|_x0001__x0002_@¸_x0001_@ÜpÑ(@àÏB{lÈ?4úú´1@±r_x000B__x0013_ø9_x0011_@4ÀçmÌ]0@|L'cû
@ÛÃC_x000C_:_x0014_@&amp;=å"1@l3b®·&lt;Ù?.bã-n_x001C_#@;4û_x001D_¨¦0@Ô
?ôt$@§²_x0007_À_x0014_2@êM­äpT2@_x0001_¹"?4T_x0002_4,_x0011_@´+³½û_x001A_@ëPT°#@ÚÛËþ_x0001_N1@^_x001A_ÐÝ_x0007_=_x000C_@_x001A_äTòóë0@_x0014__x000F_S¡Ç,@2Á&lt;«_x0006_õ0@ _x0018_~8"êô?öÊ_x000E_
³¹_x001A_@µ¯ÀÀû«#@ýçp_x0004_2@'9é_x0003_¾_x0015_@ù_x0014_ÀÄ(@_x0010_,êw;/@ÑO±ê0@_x0002__x0005_&amp;*Ì±í_x001E_@Ð=_x0018_@Ê·Zð_x0005_@&amp;%Ô_x0019_@Üë_x0003_w÷°$@&gt;b_x001D_¨÷3@TÓ»~­ò+@r_x001A_Ôý}À*@£:|[G,@_x0012_§V$_x0005__x001A__x0014_@o_ ¥D3@yF_x0012_ñ~Õ1@ãG	@tN)@ä y¢ë_x0019_2@ð¥¨©H_x0003_@@xÅoG_x0012_@y4v·î(_x0017_@pó_x001A_Ô_x0014_@Ö|_x001B_lÒ6/@¢KT·¢"@D(¨ªô_x0008_&amp;@½Ò_x000E_¢¤_x0001_3@+(_x000F_%s2@§W_x001F_
}l3@0Ù5`Óì?_ÿ^?á_x0019_@ä&amp;Ý_x0019__x000C_/@d§j%U_x0010_(@_x001E_jÂh¹3@(äS_x000B_À­!@¶Û_x001F_²_x0004_"@,¦Ô4_x0001__x0003_£}_x0015_@7µO_x001E__x0006_@868Ð³ûà?h3ë6_x001B_Û @[_x0012_ð§ª @_x0001_Þm×TÁË?	6Ü¨¨_x0004_3@Ò6§i .@ZøW6{ñ2@~½ÊA_x000E_T3@ö¹`Ö¶Ø_x001C_@­Ï5_x001D_º2@_x001A_WóQ!
_x001B_@;qNNÙþ)@Ë_x0010_À(»0@&amp;_x0005_(ÝR_x001F_@	ÖÓà2Ö+@\¹_x0007_»_x0001_Õ'@ow»3_x0007_0@ô/6æÁ$@Ð_x0013_¿ÂJ^*@-«	ÚÚ%@_x001C_[_x000B_2_x0002_)2@H³&amp;?ôø#@S¤ñ°Ô_x0015_@Ì÷_x0011_D~Ô3@®FwdXí?è;úÔÎêú?pÞ¬_x001A_.Ý1@ËóÁvqÐ @â_x0010_êïý(@gMúÖ_x0002_¬"@_x0001__x0003_1#$_x0010_@¬8EnÐþ,@¼á«t2è?ÁVûö¹('@f£Ù¹_x0008__x001C_@Z_x001C_\Úæ_x000F_@{[3n_x001F_@^Í­±n_x001C__x0014_@M¢w!ÕÚ3@§0òÑ£0@¼u¿j#@'mêöïÞ_x0010_@_x0002_"	ðªÃ_x0014_@vET"@/4poè_x0014_@üòÌ¿Ýî!@ÆU/¾_x0012__x0015_@¨_x0006_Çp)k%@O8&gt;³_x001C_I0@Êlî @¥a2°+
@ÈCµÌç @F_x0012_èß(%@k_x0005_ô%Æ_2@¹ÈÀºÈI_x0014_@§[	^ùé?¸_x0017_¬_x0004_ï0@}^/&gt;%@sæ&gt;¿_x0017_@_x0011_Üþø_x0012_@¶u³_x000E_GL2@gÙÚ_x0005_	¦_x0016_@_x0003_Þ_x0015__x0012_1@_x0004_~úæ×_x0012_/@	E_x0018_`õ_x0008_%@2ÓÕ¿L @úí.Ç_x0006_@ÈW­ÊL¡_x0012_@	ÒÈ="@`[_x001E_L¢ê?__x0013_c)RÉ1@õ¨l¬+@2®_x000F_¶b#@¥µ$b_x0001_*@f1u&gt;_x0011_@_x0011__x0017_dZH_x001F_@òÙa=Tí&amp;@^§h¨1@ùEÑmO_x0016_'@¸_x0001_kR¢-@ÏÔÕãi_x0014_@_x001E_Êòf×_x001A_@Ð¶à8æ5_x001E_@î.ß@»_x0002_'@×#òÍ-.2@0_x0019_²_x001F__x0007_q @_x0019__Íì.@p_x0006_kBZ_x0014_@VãÿHÉ&gt;_x0001_@~áýò_x0011_ @xì_x001E_?µ+@Û¼70@"ÕÞ_x0015_ïç#@_x0003_
èà'_x0003_43@4_x0008_ lR_x001C_@ý¦_x0007__x0017_þ3@G_x000F_»$_x0003_4,@_x001D_)a~®J÷?ýl;;Gê_x0005_@_x000B_Ýë¾K_x0016_@~U	_x0001_3%@w¤oî)@nq_x001C_¦_x0015_L_x001C_@[ºS!_x0011_@_x0018_kÄB_x001F_÷?E_x0007_¦vÊÂ_x0012_@ïK+{3@nÅüvÀ_x0012_@éª&gt;n2@¯6;_#@Æh¸_x001F_·»"@	*Ië«_x001E_@2¦t¨À_x0014_@þnïÁ¯_x001C_@xÖÏx(ü?	þÖ_x0006_¬2@~$_x0004_Ê_x001B_Ü?ï(õÔÝq$@[_x0008_yùf_x001C_@ÅÅÕÍ_x001A_¨_x0002_@ªNE«I_x0003_.@D3ìcG8)@`£_x0019_7_x0007_-@®~_x000C_Êîý?®ã_x0001__x0003_n_x001A_&amp;@_x0011_lNh;_x0010_@ßÎÊJ1@ì5_x0016_:3@Z*sDñº(@7&amp;0_x0007_¢·+@a)(b=+)@à£_x000F_l,ÿÿ?UK¬J'@ÈsQqÒ_x001A_@EÉ9êßÏ
@V_x000F_²_x0013_Ç#@vÄ¾YJ_x0015_/@óåßE3@æ¡¿Óó_x001F_!@]é
9&amp;/@Ã_x0008_ûyäf_x0014_@øE_x0003_!nqñ?8ë¬_x0014_ß0(@4ó')V_x0019_@a_x0003_«êÀ_x0004_%@&gt;ºü¾_x0018_@ÄWGû³#@@r¿v_x0008_¤?¸÷þ|-!@*&lt;7_x0003_@|Ê_üq°_x001E_@_x0012_Wpg_x0016_@*ï_°ï_x0005_2@_x0002_åSv3_x0015_@_x001E_"¾jÔ%@(\n_x0007_XÁ%@_x0003__x0007__x0013_´ÌC»_x0006_,@àÃ¦Æ'@«T- _x001B__x0002_@óv_x001F_$@GG±_x0019_Õû_x0002_@Pø]_x0008_R @~_x0007_1pä_x0014_#@;y| oÓ"@47ÝÁ¸Ù'@D/¸Ò6_x001C__x001F_@»Ôh!ª%@\e9¹¹(@JÖF\i¥)@îÃ£Î?_x0018_@8îÎÛ_x001E_Ë,@_x000E_½LÃë1@6_x0005_ËÙ¼_x001B_@NÛTÙT_x0019_@ìi
ª
_x0017_@HÂHP_x0008_@`/£1@"¥_x000B_XÃ&amp;@6è_x0016__x0005_6 @_x0012_JÛ_x0004_k±%@XÃf-âý_x0001_@_x0014__x0011_=_x001B_~_x0012__x0018_@WÊâ|¿3@_x0012_ïóé[µû?³Òü£ø?îE Xn_x0013__x001C_@t?UÎ®)@aíBé_x0002__x0003_'.@ÒZX_x000E_Åü?Ø+`^n_x0017_@hè
Nm=_x0007_@BÊD¨g_x0015_@_x0019_ :
_x0010_e_x0015_@ÄÜ&gt;ñà»_x0004_@ã_x0010_þ®Ö)@IAcÂ1@  (­s
1@ØÁ2.@ÍäÑæP+@_x0008_é_x0018_»Gº%@¤Î[ëÀÉ,@	_x000E_*ôÞ_x0006_@ä_x0014_þ_x001A_@mªD?_x0019__x0010_@ê_x0010_êê8)@dÆ´B8+@õ_x0019_Á+_x0001_@êZ÷N_x0002_ñ"@~_x0015_ùá_x0018_!@¹Òky_x001E_@»B¶^_x0002_@¨CW[k.@c° ßª2@3:áÕÞ_x0006_.@Ô_x001B_A_x0018_@¶ÖuwF§2@rÂ_x0014_&lt;_x0002_U!@ã½ÛËs1@É,(¯	A!@_x0005__x0007__x0008_£(ÕÉ0@r^zÛ¥*@&gt;ÞOÍ-@Q¼²Ä$@uÞF¾_x001B__x0017_@£Á%.Ì_x0002__x0015_@V1%½&amp;_x0015_@Ø©îà_x0013_@¬Ó­NÈH2@þ¥IYè~ú?ÖMóÀ_x0003_@ý»Øáÿ_x000E_(@sßr_x0004_Û¬0@UájV7]ñ?_x000C_¨_x0016__x0011_¬_x0016_@X³%ÈPA_x001D_@`â_x0001_òÃB,@_x0006_FÈ«Ù"@±äébj_x001B_@&gt;S;_x0017_82@Á_x0013_Sr_x0003_2@÷_x0018_|ã³0@Uº~mµ1@S2½¼®0@(gß%)ø?ÝªDÚÆÄ#@$³×e¢_x001E__x0015_@ÓÈ¾,&lt;%(@_x0005_C&lt;·|ÿ?·aÓ4-@ò_x000F_à³¤s_x001F_@:È_x0014___x0001__x0002_Õ:_x0002_@©rül_x0004_&amp;@((¶aÐ0@~8¹Ô«,@¬¨±è0&lt;_x0012_@¾
a
N0@Ûp3/j3@6o»_x0008_o_x0006_ñ?"ïÜjþ_x0013_@Ï3$_x000F_ê!@_x001E_Z+¢S0@Û
ñ_x000C_%-_x000C_@êáû´s @ÖùCÿÆ7_x001B_@é²_x001F_.@+=a_x0003_D(@_x000E_ûÐ_x0015_ô__x001C_@Åë_x0016_¢*@d`º_x001A_t/@ðªúQ3c.@ÒEú_x0014_tÁ @_x0010_i/,0@@,_x0011_D_x001A_@¦Þ_x0005_\5.@\@*óL3@Æ¹¶¥Þ_x000B_@ðSf_x001F_i_x0008_3@_x0016_¥0W_x000C__x000B_÷?ºô_x000B_À_x000C_(@¾á=B' @¼Î&lt;H_x001B_^ @öaÔ_x0001_(R1@_x0007_
zÒ£ °#@¤1¦»ç1"@ø_x001C_û4"@ì_x0007_RUÑÿ_x0004_@_x0014_öz¥Ã\"@hÞÕ^øä2@,¯äBÞ @Ú(_x0016_@æ¤½N_x0006_u(@õE¨¸þß_x0003_@Æ:¶ã_x0002_ #@xì_x0011_äÒ_x0005__x0003_@ntÖ¢63@_x0010_%"Kè3@'¶dK_x0002_
@¶éÃÎI_x000C_2@Pb¢»7(@o µõÓ3_x0008_@Bân^äý?6ç_x0004_AF&amp;@v«q_x0012_Kî"@E&amp;«7õd+@_x0016_R_x0016_Ãðå3@©Ã)B52_x0006_@ºC÷MÐ._x0006_@KÃ£Xg,@f¢n³	_x0001__x000B_@Å_x0003_©|_x0006__x000E_1@&amp;®_x000F_5&amp;°ú?#\EYä¾2@_x000E_Ü_x001C_ð73@¨à+Q_x0008_	£_x0002_@zîfOU @ÿ_x0008_&gt;&amp;6@,@*¾Â`_x001C_M_x0004_@ÖÛp_ -@êR_x0002__x0008_èÏò?f}'¨B)@_x0006__x0003__Qx!@æ_x0017_Ù0í¤'@r3;\_x001F_ó?«ý X.@Lµ¸ÜÓU#@gÉýE/@$;T_x0016_Þîø?ðåy8;YÚ?3aýè0@%¬_x0016_C¼0@Cç$@@_x0005__x001B_¦M"_x0007_@8×³õ[&amp;@ Æä0Ú$,@Ãh=ÍD2@DI_x0019_Ød_x0010_@ÚôX¢óá$@Å8©ëÔõ0@ÞÏ§_x0001_U/@¥T³U%@_x0019_8ÔpT6_x001B_@dßmÓ;_x0011_@2P_x0005_Õ/@Kk·7H}'@±÷?_x000B_±
 @_x0002__x0004_MÁéÚ÷? z&lt;¬Õ1@`¼_x001E_##Ï.@¸=h9_x0008_@!ð_x0019__x0008_Ý0@²ÌÜ_x0001_'@_x000E_]Ý,Ú0@Éî%_x0018__x0006_í_x0017_@ûHWr?Ü#@C_x000F_Ûèk3@FËóà´tã?¬»@²½v*@@¶õð¶_x001B_3@6}ÍR9Ã_x0015_@@Ûñ	ÂF×?JyÈ_x000E_M @áÿY« ô @&lt;&gt;RÀ_x001F_@©h«zm)@	¨-Ë_x001A_Y$@åÑ#Wt_x0013_.@¥kÍVæ_x001C_@[,_x000C_øOê+@`Ëy)_x0013_@ôhÎíÐý?®_x0013_Ëå
_x0014_@VßS1.B_x001D_@Æ9_x0003_Yõ$.@O71&amp;_x001C_@rp±ã/@ã¶£¥Ã0@Ú_x0019__x0002__x0003_êMÿ?#?òld%@L0áD9!@_x0019__x0017_í0=_x0005__x0003_@³(TÛ_x000E_@Ùè2faY0@JÒ\tkÃ @¢¦]'@2\ ±C2@¸Ç9Þú?Ì,Î+ÕÛ+@±ëµÉ*@_x001D_B#²_x000E_2@-oéDYü*@bz-_x000F_Ã3@ÔñIn&lt;â)@_x0016_»_x0011_¸Ñó?ywM&amp;é-@_x0017_õ¼Î¿!@V-_x0008_:Aw$@Çv_x0002_o£ü?Ï{\m&amp;_x0007_@U+\2XZ"@_x0019_ÆÚ"@&amp;Û6_x001D_&amp;@&lt;o[Ú_x0011_@¢U_x0001_ùÜ0@5Êéa¶_x0004_@0ðÛº¦_x0008_ò?s§
¾û_x001E_@pû_x0017_Æ%@àhä3@_x0002__x0004_»@×,f_x0003_@_x0017__x0005_¾'_x0003_3@¹3ÏÌð2@³oµq1@*2H#(Ù0@þ|yQ2@r¢:_x0013_)_x001E_@¥¥_x0019_|'@ÐX6ãË-Ù?_´k·_x0014_@ã³Ö¢_x0008_2@u¯§á|_x0017_@_x001C_îÊ_)@î¹%IÊ_x0003__x001D_@PòkÂªq_x001F_@Ãu$OÖ'@íÃD_x0017_(@È"}ò×_x0018_@D:Gòuz#@Éó_x001B_wz1@xga_Ç_x0013_@8_x0016_ì¶x&amp;@_x0016_ÛÇ_x000B_JB1@Èág=ÊÝ1@¼n¦_x0011_.@xo_x0010_ÞÂë_x0001_@Ú:_x0001_°2@Ñ²í"¹þ0@_x0007_Æé_x0005_@_x0017_Ñù°(@:JÈz_x0008_$@P¸ã_x0001__x0002_6¦*@ÄZP~tS"@3Õ_x0003_yð_x0004_@_x0002_{X.{$@å5÷_x001D_? _x001D_@_x0005_½é?&amp;1@_x000B_!ÈmèE0@X_x0016_ÛÐ*Ã_x0019_@s¦2Q_x0010_Z_x001B_@u××j_x0011_@Ï¬9¡OÜ_x0003_@Öæ:_x000E_87ò?º!?=_x0008_0@®_ö_x0005_n&amp;@`_x0004_P_x000B_A_x0005_@¢_x0016_[_x0017_}Ê3@p(_x0017_lsØ+@ÆÎ_x0013_kÓ%@âPº_x0004_Ç_î?:NH @ð_x0011_vë	µÄ?ix×û_x001B_k0@~\ÚMÛ#@@ç_x0018_*#ð_x001F_@è,^v_x001D_@H+.ÌÆ1@b_x0007_À	íÊ'@`áIZû &amp;@¯Z¿«2@
éeª_x0013_ò,@_x001A_WUÌÖ1!@Äß¨ß!@_x0004__x0005_ÌBlµ_x001B_0@ðpU4V&amp;@x:íÐJ_x0015_@S³\ej_x000C_@ðÃò¿_x000B_$@@6:_x0018_{_x0011_@_x000E_¼¤CÚC0@¸_x0014_`g.@xf5_x0013_ø3@Öh³nP_x0002_@nÖ_x0003_Ñ¬Nó?\ ü.7'@ÎåW=F_x0002_2@B¾_x0018_«6ç2@±HÍñ»Ñ(@\w#7S)@Zâ&amp;2B,@F_x0001_Üû½2@jX,H_x0016_,@ÐlLRÍ_x000C_ý?u_x0014_×à_x0003_'@1»ôéý_x0019_,@î£²\*%@_x0019__x000C_¡ö?c_x001E_@&gt;£è¬Ô0@`J³ùÚ_x001E_3@³¸frµ.@Ô0Ô8¿ì?ýoZú6 @69__x001C_0@Èh`Jq_x000B_@¬1Qá_x0003__x0005_øw_x0013_@Tt_x001A_$p_x0017__x0007_@ÒshNlÏ%@ü^udá*&amp;@¯¼Ì?g%@_x0018_+º	oä_x001A_@.i_x0007_Ñ_x0011_@_x0003_£Z%øÕ+@Vùi~ì/@kç·óo_x001A_@_x0017_³_x0012_lÊû$@ï_x0002__x000F_àí_x0008_@VýÍd/+@þ´nF_x0014_Þõ?½½p&lt;¬4*@ì+_x0008_´L,@
Ï#_x0006_/@¨UÖgï_x001D_@_¡æ§J²0@ÉÖù_x0001_Æ(_x001F_@_x0018_ÐöÐqò0@Ü{`_x000F_V(@jµIG-@ôXÍ]*_x001F_@¬LoLR[_x0001_@/X\RºP-@]_x001D_û¾"@L¦xö_x001D_à1@_x0004_ä^¡2@ð¶Ó¬_x0013_@Ü_x001A_E²Hþ?Q_x0005_ñh×_x000E_Ø?_x0002__x0008_¨å:¶µ.@¼~É&amp;|)@xö§CU´,@à?¬J2@_x0014_ÊÔMl¨ @Üú{7«Cã?Í_x000F__x0017__x0012_-@_x0001_Þþ&lt;_x000E_¨_x000F_@µxòÛ¶	@_x000E_útd"*@¬_x0010_õ1@z×2(Ë:)@haKùÌ1@ÚT¹_x0003_k_x001F_@Ü_x0016_/ßæ_x0006_@qqøfüy3@Xÿ_x001B_Sõæ,@ü`Î"#_x001B_@Ðzªyµ`3@Ê_x000C_áO?é)@¬?Å¼ý_x0006_@{GaûY_x0015_@Þ1¬ÿð?¨ º÷_x0007_!_x0013_@d+uÛ@_x0011_3@µ[c 2-@¢þG?ÂÐ_x0015_@!_x0017_ù_x0005_ÌG_x001E_@|g/A¿_x001A_@_x0011__x0004_ý¦Ü?µ_x0007_J%0­ @_x0014_º_x001E_^_x0007__x000E_ý1@ßÇji0@2	Vó_x0015_*@Gòìã)s!@¬_x001F__x0013_.5ý%@Ì¼efþÞ&amp;@Ü©y¤þ?øçÕh«â?íÑ_x001F_1_x0007_@6",ph_x0003_$@ô_x0003_m_x0007_á_x0014_@_x0004_2Ym_x0016_	0@¹&lt;oy©_x0005_,@ÂÕ*¼_x0006_¾2@^þ_x001F_ò¢­)@Nùuï2@XQJy þ?GóÉ9¿-@dMié8_x0019_@ÁÎqlJ_x000B_@_x0008_
[¤Òð3@_x0002_¦ë_x000C_=_x0017_@EWÕ O'@_x0002_æ_x0016_¥¦ï)@r_x0012__x0013_f¥&amp;@=_x0005__x0007_¬_x000E_@kò_x0011_¯r_x000F_@`_x0010_îÛ_x0002_$@¨¸¿ø_x0001_(@ª·_x001B_Ñ @ä¶Æcª?1@!µ_x0008_Éÿ%@_x0002__x0004_Xé_x0001__x0007_@¤rÄY å)@_x001C_ªFrð+@ò-BáÂ_x0006_@UnSÚð_x001A_@b_x0011_áÊ3@|õy[74/@¥SÐ_x0012_ò2@Ñ_x0012_É®&amp;_x0017__x0010_@\È¡±d&gt;
@³$+rý×%@0=Á&lt;½Ü_x0013_@ÏY_x001D_ Óñ3@Üqac_x0003_a'@ìÊü4:W.@ æ_|Ì1@{À·»ë-@BaÏ¾X/@G¶ù_x0012_nu#@Dt°Ã_x0008_@êÔFdk_x001E_@bÏ¢N#!@;Ç¿dKA_x001A_@G§_x001E_Dl12@Ó[Æ6¼­.@±Ç¶¸Ûó%@P_x0019_b_x001C_×f+@QÙ½ÄC_x001A_@²¿Ë^}_x0003__x0005_@%6)JS_x0013_@X5ð}NIí?_x0002_¨s'_x0001__x0005_ó'@4A¼º_x0016_£-@ 'ô%}
@:_x0016_¿;Õh.@~+_x001F__x0017_ðÒ.@ìÒ²Â"@ÌÈÐnú?òÉ_x000C_²à3@ÅÕu2:?2@Ä^Ø}c-3@Õ¡VË=û?_x0003_Æ7_x0015_òN_x000C_@_x0006_Ôhéb_x001E_!@ý¾²¬Æ-@_x0010_Ëa¸H_x0002_Ò?À_x0003_d_x000B_ö#!@Ê_x0001_G_x0011_ h_x0013_@t_x001B_¶¨~_x000C_#@VÔQfÙò?ëËpÍ6$@96ËUt2@¸ØAÒ£·0@V_x0010_Ú/Õ_x0004_@Ö¦ÆÃ~+@_x000E_;Ûi¤_x000E_@ëé¦[n_x001B_@ÑÄ¤+@$S§¹?&amp;_x0001_@Ñn_x0018_wÇÕ.@R_x0003_ã-º3@ÚÞ_x0019_R_x0019__x0018_1@#ó_x000B__x0014_u_x0003_*@_x0004__x0007_g[)#ÐL)@Ê|þ~®®3@x_x0010_Ø)"_x0014_%@?zdØ#@¼Z2ä.0@æI¿_x0001_M1@úpõ@"µ_x0015_@f·sÃâß_x0012_@íEÐ_x0011_B«_x0006_@E_x0005_Â\XL&amp;@Å½Q_x0004_Æ&amp;_x0011_@K_x0019_ò_x0011_m¥_x0015_@A_x0002__x0007_H°à2@ø_x000E_¥_x0011_+_x0012_+@!\¾yG_x001F_@ë!ÛZ1@|"[R0_x0018_@_x0006_$jp Ê/@q©sô2@5_x0016_iÚ(@¶õµë¾_x001D_@ªÂã"@,iü¯_x0019_ù?¸_x000F_Uï.(Õ?_x0010_§tB#ì?cëæT	@_x0007_®1L³|!@¶ó³D Ð#@_x000F__x0004_Ö~%0@Õ½R]}0@_x0001_}
_x001B_,@_x0003_èòD_x0001__x0002_J"@|ÝWÝ=ÿ"@ý¸õGv_x000C_@-8­Wö(@7L_x0017_áâ3@&amp;÷ì_x0018__x0016_A3@ýitR}*0@af9K*@à¶x_x001F_ ý?w«{ÚÅºö?ÎIìÿÍ_x000F_@Ê_x0010_X_x0015_%!@¦+ä-¨°,@_x0010_±ð½Ç_x0007_@¯Ñ«sGÎ_x0012_@_x0014_ÉÁr_x001D_Tý?d%ÝÐíö?5Ù#DW1@_x000E_x§_x0015_Ú_x000E_ @_x000C_ñ¶ú­?V`,·Àä,@Ñ?£)_x000E_@GÝ@_x0010_äÈ-@_x0010_Ý©ú!_x0003_ì?/?wý©÷_x001B_@"²_x0014_ÉÜ"@ÿöô®_x0018_@pO
_x0011_õ?_x001B__x0002_õí2É1@¡9_x0015_µ_x0014_ï*@äëÐ_x000F_=_x001F_@L_x0001_6ÖEá @_x0001__x0002_púºï³Å_x0014_@øÆªÁþÄ0@d¾Å¤ëç?_x0002_Ëöh_x0016_7_x001C_@__ïzÞ @'@ÀÃVr0@Ü`àu52@´»+µÑ1@æ°ù_x000E_Òb&amp;@_x000B__x0016_~&amp;3@f_x0019_ºç_x0011_%2@Æ§éÄÂ_x001F_@È½R©_x000E_@_x0018_¥ÞÄã
&amp;@úýòí_x0001_¨2@KÈX§u¶_x0015_@,_ýÂ
©1@_x0004_×|¡_x000C_,@3aÜù²#@àA&amp;©Ö³ @tDåc:ª0@_x001F_Z0.ÿW!@_x0011_âù_x0014_P×1@¾ï£A_x0001_@äØÒ_x0005_¾0@UPê_x0012_'@è_x0017_JðJ_x001B_@h_x0012_IÔ
3@_x001A_CZÜy"@Ãý4k_x0005_.@ðâíÒ@#@iÎ_x0018__x0008__x0001__x0003__x001C_y_x0012_@~P¾º®`+@yVnP_x0019__x001A_@÷(_x0016_d_x0004_0@fÏöã"@h»_x000F__x0011_±0@æ8+TÑA_x0019_@¢íçÞù'@8"_x0012_l_x0018_u3@ª_x0007_}!¿_x001C_-@lõ%Y¢üá?þÚF$²|/@_x0006_çé®é-@TÖoîë2@rHJL*@þXQ_x001D_§só?íÂYô/@²ÖwáyZ0@C@{_x0002_óý&amp;@^\_x0001_pÍ_x001F_@yuÖç.ö @b(Ù9Cµ+@Joßâ&lt;_x001E_#@3ýP#@4n_x0007_ªuqà?|Õaf¬j"@ôDÏ÷ãÛ/@bÌRÍ&gt;'@_x0013__x0005_ÝCe_x0019_@H_x0006_mªd_x001C_@î¨yêµè_x0010_@_x001E_[ÁE\'@_x0001__x0003__x0012_ +td3@3Ó*Hþ#@ñ~wÎãù_x001B_@_x0004__x000F_¶é©\)@ü_x0015_×_Ê_x0015_@_x001A_Ûé^ºw%@l$6Fe_x001C_@_x0017_aûn-@÷ðCÇ  @¤ÖbO@_x0014_@0®_x0011_ÌÝ3.@u	¤Ë2@n÷_x0001_ÇÍ
@2_x0005_@rì_x000C_%@B_x000F_g^ :ü?ÁÔØ°,.@9Mæ­_x0013_@¾þV]£Ò?_x0010_ ä@_x0008_Û_x001E_@àLO'+@Ô¡ÐK "@²¿Ë_-&amp;@(á#á_x001B_"@§_x000B_~Þ?æ?îôõ`_x0001_q_x0018_@R_x0002_BdP!@^d¸_x0014_°6,@ºþáî\$ó?¾d_x000C_G_x0008_@_x000F_ZZ_x000C_ÚKý?a+ÐÔgn_x0011_@ÒÃe._x0002__x0003_ëG3@£gÞvÄü_x0003_@²f_x000E_V_x000C_3@È¸g&lt;é´_x0019_@°Ûîâçî?ìÛÿmà)1@_x000E_XÚ_a-@æ_x0018_GÝ.@(¿_x0016_P¤_x001B_3@ñÂ'+ó,@¢^KRçÆ_x0012_@_x0012_
)Ëoõ?æy2_x0007_à_x001F_@%µ?Ð_x0005_&lt;%@ÐÕðâ5Â.@îÒÕõ§£_x0004_@Â¿MÆ_x0007_@DVRwE_x0019_@ÀN×P*@ªÊÏ¬¦*_x0010_@¡¼_x0019_gs]	@Û8¡/@à¤_x0017_¥Eg*@ðF/«,ß/@;7&amp;40@:Z"@lº-@ùd#	2@Hµkäìí*@¦à_x0001_º^0@y§(&gt;Î$@ÔKÂü#_x001A_@sZ´¸-@_x0002__x0003_Z«1	¤þ	@ °²M¤ '@ìåðó)@Ì_x001E_µR3î2@_x000C_â·1_x0016_@^Æå&lt;y_x0017_@"G
¸ã_x0006__x000E_@0Æ_x0017_¦t¼(@A¦Ægò1@Wç{÷_x001A_@_x000C_XNd_x0008__x0007__x0013_@PÅ_x001F_cþGò?_x0010_¦è³!@,\«_x0001_[_x0012_@81ö½_x0019_Ò%@_x0006_$+}U_x0001_@ùfêK_x0007_!@E×Ç[=Ç&amp;@&amp;ýÆô_x0011_à?^ddù_x0019_,_x000C_@_x001E_þQ,'@8$ô+_x0006_@àÑ~V5&amp;@ä¨_x0018_dm}*@-&amp;ÕË_x0002_%@Â4íÅ_x001B_n/@=m´M¨{!@òÅöLr#@Ä¸7_x0018__x001C_@Î«K/õ'@SË%êí?WtùÎ_x0001__x0003_j'@E}_x001B_Ézì0@º[_x001A_~Ûù?¯Q_x0014_×_x0007_÷0@±ZºV["@Ö_x0012_¦dÜ_x0003_@æÂ_x001C_Fdõ%@_x001E_
Tu_x0012_9_x001A_@ÅþW-_x0010_í2@ÙË`ÝÖ2@Ð0_x0010_Í$@´öó_x001A___x001A_1@(W&gt;MM_x0017_@ÿùçD®23@q%BO'×_x0003_@ º\©\0@ìâ¥0Ív_x0010_@_x000C_»Û[8Ì&amp;@ÕZ=K_x000E_.@!Ì_x0006_ZÖíÁ?Oí_x000F__x001A__`_x0016_@ðc4Ñ2@jØt_x0006__x0012_@,øðV_x001C_@ÊYS1_x000B_æ(@½²_x0003_ô._x0002_@_x000C_Ö?µ3¹ã?(5T"	@q]&lt;I&lt;_x0001_!@_x0001_³ZòÐ,@âaV®;ý?_x0010_gÅ]%,@_x0003__x0004_Íí_D81@îÓí_x001B_@2@Ì_x001E_2b×*@ûé_x001A__x001C_Ê#@Ú_x0015_Ü«é_x0006_@O_x001C_JÈ$@¼¸1®¼Õ%@{ _x001A_e¤3@Ähyð_x0002__x0016_@²­ _x0002_ÅÞ!@é%U´_x0001__x0012_@¥Z)èó?2 bC«p!@#¾X'@Bã¦^pM3@%Õ_x001B_So.3@Ç_x0018_á×Æ @_x0008_G_x000C_ê6D_x0017_@ª9J§_x0019_@é_x000E_Åb\_x001B_@½_x0005_G±_x0005_Ý_x001A_@6{Í}m_x0013_@avd_x0003_/@îÒ¢ô~,@!_x001A__x0007__x0004_ý½*@£ZhH0@«§+kb!@cD`}_x0006_?!@2ÐLÁ_x0016_3@Õ_x001F__x0013__x001F_@Ó	&amp;ÿ_x001C_b_x001A_@¦oá_x0002__x0005_6_x0003__x001B_@»7_x0011_])@¦Ëp_x001B_ß1@^_x000F_q¥Î'@×]:_x0005_Ò_x0012_@ýôX{	_x0014_@Pê_x0001__x0007_ë3_x001E_@æmµ_x0012_ë¥ @Å2`o_x000C_ñ-@/dp$@ë+¨Ê(!@­ìö©62@hç#/3@Dãòöìø'@L³cð¿3@K"¡¸_x0004_2@L½ðù %!@Ê¾_x0007__x0011_W_x0017_@á-@`ê+0@H_x0014_±	_x0003_@ìñY;J
@oÅ\ùDÇ"@,z½êsý÷?;AÅ_x001D_NË0@©ûh¤_x0002_¬)@pyzSs_x0005_2@ç_x001B_ár$_x0010_@6¬6¤Úá_x0016_@ëeç1@_x001E_ýñ¥F_2@Ù~üþµ³õ?_x001C_ä4_x0013_@_x0003__x0004_ö*Ï_x000B_\/@ùá#ìIð?È*_x0018_5_x0016__x001F_@_x0018_F Jpq1@_x000C_L.®w_x001B_@8Ä;U/Y_x0012_@ F_x0017_æ_x001B_| @}_x0006_ X%@H´ÔH	7_x0016_@ã_x000F_Q_x0016_Oã_x0013_@Áéù_x001C_ø_x001D_@£]C%@gZ6Cw_x0014_@ Á­¤ Û?B3_x0014__éTó?R£²ñy¢3@¢îdÜ-@_x001F_xÎ=_x0012_2@è_x0017_ËIÍ3@Â_x001E_uÖç{1@PkqåÌC&amp;@LUyâ?£ñ#ÖÏ3@é_x0008_¹õ_x0001_2@_x0002_îiùþ1@÷ýØ­«M'@YF¤Á3@äÌ@O_x0016_@_x0004_¨_x0019_{_x001C_*@òÿ_x0010_D3â1@åðöòl_x001F_@­¨&amp;_x001D__x0001__x0002_pf#@
×£öÇ'@Ø`çEú$@X»Ñ_x000B_n%@0Ë_x001B_¶PºÃ?WÀ%_x0002_ïÑ0@CÑÂÕ_x0006_-/@Xb/¿°
@±;vNr1@¤2ñE~ù"@2Bs;.Q_x0019_@8×ë_x0019_$@_x0012_YÉG1@1¦_x0004_½êÁ_x0019_@ r¶z®+_x0007_@.8,þÆ÷?¡#	/ß1@BGa²ô§*@¥¹ïUk3@Ô)_x001B_|W¶_x0012_@=îd1OÃ_x0017_@è2·²_x0007_zÜ?GSe®4_x0016_1@_x0001__x001B_e~äÍ_x0015_@QM_x0014__x001D_¤h*@_x0004_à\H_x0005_¨ñ?Ph_x0012_rO$@ó­Z$N¿-@ &amp;ë|§2@&gt;u&amp;y(@ø_x0012_õ½øZ_x001B_@_x0003_úÇ~äo+@_x0005__x0006_T_x000E_k£`Èú?vãÊÇ_x0001_³+@@ÝíX}_x0006_)@_x001B_,Å_x001A_jÎ_x001D_@Ö&lt;¡_x000F__x0004_¯_x0017_@Õ·hw.@È¡zhØ%@p(eD¸ï_x0013_@¨ê¶]lö?ÒÖCÑ§&amp;@¾qì¥ÛQ_x0001_@Jó_x001E_ìp·ñ?_x001C__x0012__x0003_»ç_x0017_@ÈÃü_x001D_l#@Êô_x000F_ë_x0002_+@é?0}3@}Õî})!@£å_x0015_AÇ?(@X´_x0014__x0001_÷_x0005_@ãzRò3@Ñx­R_x0006_ +@¬7ØÓ&amp;@Ì_x0001_ªüþl1@",dJ»'@VZJKû·3@¶'¸®9®2@RÀ_x0005_Êl @ókÊó1@À\_x001A_Tâ'$@òTÒ_x0002__x0010_2@_x0008_?äÇ_x001E_@LG_x001D__x0004__x0005_B&amp;@éØ{_x000F_¦_x0008_@B_x0008_J0×)@ÐU\4è_x001E_@_x0010_¡èO¡,@.'ÃÉXÿ/@XÖ­%n0@üét*ùÌ2@_ ñ'¦_x0003__x0013_@è_x0004__x001D_Êz!@-_x001E_Ñ_x0002_B}2@¸mYG«0@eNCt°Ý_x000F_@B/¬_x0010_É$@_x0018_rg_x001A_F2@Â"X_x001A_r&amp;@_x0006_ÎlB§,_x0012_@Ô'Ð_x0003_m"_x0004_@@h_x000F_T¢_'@_x0016_»îD¦_x0013_@i69WQf_x0013_@à/20èg%@¼_x0014_Óõ]K3@·J§Ì_x0012__x0006__x0016_@¢^x_x000B_i(@ü_x001E_ºhå°_x0002_@[+4Sh %@^½W7å_x0001_@8T_x0012_0@%ã~Úa@#@)_x000B_B_x001B_À3@Ñ_x0011__x001B_\Nv
@_x0002__x0004_w9÷Lø¯_x0012_@"_x001D_/vÑø?«ç^,_x000E_.@-3©"@xV¼¤5_x0015_0@Tf$_x0003_øy_x001F_@"{-6-_x000E_2@[g¶_x0010_ð/@&lt;D%Û_x0011_@_x001C_©[í_x0014_@É"_x0014_¯_x0007_@Lòø_x0001_o1@hÊ7_x0011_a(@Gÿ_x0011_¡ÎJ3@:²$Ìä_x0008_#@§Ú_x0010_m&amp;@_x0006_®G!×/@v)çÿ×`*@ãgRÓ_x0018_/@¯Âk·g_x0007_@DFÍÝ¨.@ß;Án_x000E__x001C_@_x0007_e_x0002_÷p_x0015_@´Ãw¡_x001D_!@\c8WÈ÷'@«_x000B_qù«0@È&amp;_x001C_î_x0015_Î_x001B_@~4íÞ]õ?Ï`}óÜ!@¶Ô»Öøº_x0018_@±¯_x001F_½!@Ýôú_x0005__x0007_e_x0014_@1¡­ý_x0003_3@&lt;_x0019_}eâgô?&amp;ÖPà$ý_x0017_@L_x0019__x0003_au1@Ñ5¼jº_x001E__x0012_@_x0002_wÎÆ_x0004_0_x0019_@PÖôÝb_x0006_@{2NM*@2Ô®_3&amp;@Þ_x0006_#Ûu,@_x0008_*Á©Ô_x001B_@à¸EXï¼?pþ¬[å"@Î½âßlí%@ «ó_x0011_ä_x0013_2@òvOµus)@[Ã"½_x0003_µ_x0001_@ê±iöØ2@;ÖF0þ× @~ü_x000E_UÅj3@¾±=_x0005__ @OÆZ´Ï_x0007_@-»~õT0@IGuxØ1@übQV82@§é	y_x0006_;/@S7VÑw0@-ád_x0016_ò1@(Hr93@)ªÈ_x0019_,¤0@ñeÏ°0@_x0001__x0005_R&gt;£!áb/@åóh$@g¼ý
ä%@_x0018__x0019_SÊÙ¥1@í!ô=\/@ÙG«],@
£¯£vÿ_x0013_@er$?/_x0017_@¬I¦_x001F_¦¨1@_§_x001B_ci_x0006_0@¾ðdFFð?Îæé(ÿ_x0011_1@¼_x0002_Ï¿:[%@ý_x0014_ÆUw_x001D_/@_x000B_P§Yk_x0004_@H²}á_x0019_3@oA'L'@Øâ¤_x0014__x0018_\#@H
~·Id_x0019_@­½_x000F_[û&amp;@Ü_x001A_Ëwø?"_x001C_g @3@Z*p¨,%@ÜØô[_x0003_0@_x0017_2 dÅ_x0002_@OÍÁê3@·Ýù.kö1@1z²ø_x001E_@oefK4"@w_x0018_|;TÀ_x000B_@GðÍ¡µ#@êp£I_x0001__x0002_í_x000B_@´|Ù!jÝ0@áèAý&gt;Åº?_x0010_á{ÎáÅ1@}Ìáá_x0006_@Âækä	n2@èU&gt;½µ
@2§ÆVë$_x001B_@Ì_x0016_N_x0011_ýÍ&amp;@_x0006_×_x0012_QÿO/@/i?Ëâ_x001F_@L_x0013_L°æ!@@ÍÏg¼(@ê,¡î®f&amp;@&amp;(Z_x0005_F'*@ókE6T3@&lt;2a'Qj/@_x0001__x000C_×ó]æ?DÒdâ¶Ü(@«_sË®3@_x0013_1®³Ô.@_x0012_:Ë¹Ú0@®I9_x0011_Ë_x0001_@]nÂø(@à»ïù/j¸?«_x0004_øÎz
@±L"qâ%@ê{µ_x001F_&amp;@sÎÙµ_x001E_,@4)Ä{sÐ'@«_x0003_n_x0011_?4$@:_x0003_Q'_x000C_ü+@_x0002__x0007__x0015_RlM*2@²Ä$B)@/ìÒ_x001D_f]'@1-·5Z*@²_x0001_¢7}$@dT÷P_x0006_@_x0017_k¾òi(@¶XI«¦©(@×v@£:_x0005__x0011_@î¨µwÅ-@_x001A_OùW¢_x0004_@¢×Ag_x001D__x001E_@1_x0003__x001D_Â_x000C_ñ_x0011_@ÅB¡î?¢l_x0010_ê¨2@ç5ì%_x0014_@ò_x001E__x0017_C_x0016_@_x0002_d	Kï!_x0010_@?ã,5Àí,@àè]×\Õ?p7+«Üi,@Ý*Ú_x001A_Õ	@/ïðÊ62@å_x001D_¿ñ Z#@òÎ2öò(@´w£=5oì?j4¼àÄ_x001B_@¨*¤HCé?Ûì_x0004_]H&amp;@_x0017_'_x001C_R,3@ViXYr_x0008_@(_x001E__x0004__x0005_¼ê?a_x0001_¬_x0003__x000C_@_x0019_å-Ë_x0014_@ £à_x0006_]&amp;@Ïy(0à.@Î\X2_x000B_@·«É³)%@	ªEiÐ_x0005_@Ã_x0015_u») @Ê_x001B_!É!_x0011_0@uaZ®¦§-@~É_tLû?_x0010__x0004__x001A_H_x001D__x0005_1@Òqq_x0001__x001B_7ÿ?_x001C_´joà«_x000E_@ÂÞ¥:_x0018_%@¶_x0002_dÁa-/@wî»Iä
"@ÔVðø³¶_x001A_@¥_x0004_Æ?_x0019_Í.@¬ö_x0014_l#@­Ê_x0001__x0005_%@¢3ªÙé%@_x0007_å-uVó#@6ÂnÜ{ö_x0011_@à_x0019_VrÕ_x001C_	@f¹Uqü_x0008_@ëÊíâ(@¼TûT!î#@¦_x0018_Ât«2@XßO_x0014_¶#@_x001E_â©\WW*@_x0004__x0005_x_x0006__x0014_)¸Õ?£V0½_x0008_2$@m¢ËéFH_x0005_@AxHð0@%RêÆng2@Þ_x001E_eßó_x0002_@8B_x0001_¬¹43@Ï¯R§Û!@úåJñ¦)@	ºÇ°f'@ýA÷_x0005_·-@øß¿³K1@½A§Ó¡a2@è¾/e!@xdÿf"@ÔkH_x0002_±°_x0010_@lY_x0012__x0015_"@1¤_x001C_IL:'@04!¤ºØ1@Zò&amp;_x000F_ë_x000E_ú?_x0003_,¥;Û_x000F__x0010_@ÞnU;Y/@QÈ?é¼_x001F_1@¡_x001A_â×° @U¶90Ë1@_x0002_«VV_x0013_O_x0001_@¾_x0014_¯_x0015_ÔÝ_x001C_@ÑsÂéT @_x001C__x001A_ËDf1@îçäo%Ü)@ñNÉ±l_x0010_@MSåì_x0001__x0002_¹~#@_x0017__x000F_°_x0011_k_x000B_@^rIM_x000F_-@T_x001D_KQ{ì @_x0012_£ÿ_x0003_³Å.@_x0018_[²x"2@_x001B_°&amp;^Á_x001E_@_x0001__x0016_éD1@4dÊÎ{,@¯D«Õ e_x0011_@²¼1}#V_x001D_@|ÿ6d£_x0016_@_x0001_U÷xÚÎ?nòºBì+@v«èl!@à_x0014_¯_x0018__x0016__x001E_@})²	»_x001B_@±·{_x001F_?=_x001F_@ùW)T°+#@x&lt;ÎÚB"@0]_x0008_µo/@_x001A_¹"R&gt;,@_x001A__x0015_Ôºd4_x0015_@4¸4a/Q*@â¶c¡tä0@6í³
ã½,@¾Â_x0014__x0006__x0007__x001C_%@YL¢_x0003_ò)@	{¶ªé_x0001_@s¦e_x0013__x000B_$@¾_x0016_¯ûYD_x0004_@ ¹|ñÿ1@_x0001__x0003__x0012_8½Jõ_x001A_@_x0003_T]Ö@¸/@0_x0003_þ7_x0001_*@
Ýà_x0006__x0016_&amp;@_x000E_"0tû.@-w³_x0006_Ô1@B¹å_x0004_Ù#@ÀXë_x0001_1@a
Ðh_x001A_@Ká³£_x0004_1@Ð3ñRì_x0019_@.G_x0001_Fß0@âÞ.öj_x001B_@Þï£_x000E__x0008__x000F_1@lâw'6!_x001F_@FÃ'Ï#@ri_x0017_»_x0002_å&amp;@@¼º=GÇ$@Ø_x000E_Ç­M_x0010_@ÉªR+(@}Aÿ _x0003_#@þk²Æ´í?è¬CÇ_x001D_¢.@6P*#ä0@_x0011_ãY^B2@,PÖ¿c=_x001C_@_x001E_ÔÓÏu)@ÐÌ*_x0013_ò?û&lt;l®jX,@Ò#aµ-Á_x0015_@/³'¬ÒÒ_x0017_@Ã_x000C__x0007__x0010__x0007_o(@\"\_x0013_$_x0002_@ivi_x0004_¢(@ýÌÎxÍø2@lAÎ4Ô$@Â_x0006__x0006_~)@ô@ ,_x000F_@_x0003__x0012_
H_x001B_Q_x0005_@ã/¹{C/@ÓÃ{Ü	-@³ÊvC @_x0013_¹ëÍÐùè?ÚþiÑ@·ý?·Kpt3@À0v¤&gt;ãÝ?OTñ¹ê1@^yõ¨Ï_x0018_@ì¬Î_x000C_1_x001A_@_x0018_ÔÃ@+1Ü?_x0008_²$`Û*@ Ùß¡r_·?Þì_x000E_GuÖð?ò_x0001_2¦O÷??òº#e²_x001E_@{¥¸Ð,@ZP_x001B_e)@@ZTÑ_x001B__x001B_@n_x000B_±*ö?20È6p!@_x0002_1ö/Öæ.@bLðO1@)ÕG&amp;@_x0001__x0002__x0011_½Y=_x001E_ÿ?üeHUm_x0013_@¸¼ÿ_x001E_@RnX_x0007_@qxd_x001D_(@ÄÁ6_x0001_Ê_x0016_0@Ý5_x0019_~ð(@8QÝ|Èf_x0001_@H¹1ó²0@	_x001C_Ú#@£'@©áÃ³Ö*@H´_x0010_¿I%@ròW-×ª0@Ø&amp;¥åÜ=1@+Ôs._x0019_@ã'¼ú!@Hò8Z¼ô?Sw_x001F_$è0@éÒ qá%@îY:P!@±4ïåÝ*@
+(8ñ_x000B_@Â_x0010_µ[øh1@æ_x0002_¢(1Æ3@'+¶çåS!@÷k$r	"@&lt;pÙbWG_x0014_@æÂ
Óde2@þ«_x001F_B¨ê_x001C_@O´ë_x0018_r'@â©Y_x0015_@Xzû§_x0003__x0007_ùØ!@ägÂã	_x001E_@þ;ä&amp;ä @~ÌDaóA.@ÐÔ_x0013_W @ÆBò¯e_x001A_@Æk_x0016_=:0@Ûó"³"o.@ø@ý~_x0005_2@ Ð·_x0004_Z2@ìeL27!@_x0017_´z¸'0@(ø´]I_x001A_@h¨µGç-@+óÚp_x000F_C0@Tõ_x0004_i.P_x0013_@:ªþÇç_x0006_@Ú9õA¿¾*@¿Ûgno&amp;@yp(0wâ_x0003_@¯²ö!@Wepa]/@&lt;[×'u_x001B_$@ªl¹¶õ_x0014_$@ß_x001C_?(Xö?æ}m_x0010_RZ_x001A_@wî_x0002_¦£_x0015_ @Ð|øKÞ.@¯¼]ÐÉ2@+_x0002_çÙ_x0001_®/@_x000C_íiÀø_x001B_@çê_x0019_c]"@_x0002__x0003_ÒC­ç$@Güõ*@_x0017_ÒxBêï_x0007_@ÆJý"§(@ggX¤3@«ØêÍ5_x0017_@¾©tµP5)@jYY%3@_x001C_pÆI0@_x0016__x0015__x001F_s#@èJGd\»$@M_x000B_Q?##@ªF8_x0005__x0016_@ºÙ4ì_x000E_õ_x0011_@b%6_x000F__x0010_â(@0_x0012__x0008_ÒdÕ_x001C_@B_x0019_¨_x0001_ã´_x0012_@Lï"÷!,@ü¹â.¸-@xå­zDìü?¶ iNõ _x001B_@ÂcÙfJ!@¯Q_x001D_ü2&amp;@«_x001D_^¼&amp;@ëñÆy¼ @_x0008_p¤4r
_x000B_@ _x0002_Ý_x000F_Ñ.@BI_x0001_&amp;@zýÓTÒ~_x0018_@t1êr_x001A_"2@_x001A_8ÕÅ 63@4Ò­t_x0004__x0005_W_x0015_1@è} _x0003_@®¹ùÍzc,@ïâÎT @Ó_x0005_¦_x0001_[_x0018_@ËøÜ ;3@Ë·­JH2@&amp;¼SW§,@_x001E_Ry¹ú7_x0007_@÷*_x0005__x0002_8_x0004_#@DZÀ@_x0013_(@?½_x0006_­ãy&amp;@p_x0016_ò_x0010_ÌÙ_x001D_@dª_x0001_lÖÜà?_x0003__x000E_ñ|Ü,@ØL²_x0015_!D_x0002_@:QG0z%@8Îé_x0013_öà0@®-_x0012_Á _x0016_@_x000F__x001E_°o0@þ_x001E_44Qù_x0019_@_x0013_bãßùë,@_x0003__x0018_~Yëá#@ïtÚ³-$@ðÇ_x0019_½*ß3@v/'|:ö.@sqÎidy)@O0·V_x001F_@´:
jF-@ñ,á»5´-@Í¿_x0003_byô?Õ¯]P$@_x0001__x0005_5T_x001E_ö_x0008_!@±b_x0015_·è@_x000E_@_x000C_.Ï-3@WÎÏ)å,@³³ó80@òp!]ï²&amp;@Bù	_x0012_Fëò?+QOÃÉc%@5'¿Éµÿ)@øÎúA_x000E__x001A_@¿JÚs_x000B_1@\À_x0011_ÝJ'@_x000F_;F¨óÌ/@¨«Ñ_x0005_+_x001D_1@YÆôi$ñ?+Âe_x0012_j¯_x0018_@_x001D__x001B_ù =m_x000E_@jëuMÒ_x0013_@~_x0019_?1Æ_x000F_-@+l«_x0004_Já?à_x0003_Ç±_x0012__x001E_0@¤_x001C_¤$v0@|_x0007_,¥Î]%@Îû³_x0002_ö-@¡Ïö&lt;_x0005_@_x0014_!þÐæ'@ºå÷_Z1ó?×Åöî2@I9ÞXÅ_x001C_0@6Ùyö?%õøøñ	@Éßß_x0002__x0004_,"%@tv¯ô(+@ørr·mPë?ì0D¯¢W"@$_x001F_òº_x0001_@ºÙPµÝ2@_x0003_i÷mZþ_x0003_@¨ó1n¿í+@rÓð=__x001E_@_x0012__x0005_òn{_x0016_@ r1:1@@Cv_x0003__x001A_æ_x0017_@[_x000C_7¤_0@À¸¹¹Ô,@_x001B_ ªª`.@_x000C__x000C_Qm_x000C__x001F_@a6wmÞ$@'¿Ûy¾ù?N8£Èh8,@ug_x001A_w_x0008_*@¶7Ï_x000E_ø¼*@,6px,+@1¾%ôuÂ-@FÖöË_x0008_!&amp;@¨ÂãJ_x001D_Ü.@qV¹{p_x001E_@±Ô¨&gt;ñ_x001E_@6.9Bs¨-@Íã´Äø0@bc}8»_x0012_@xTý«í_x0013_@ÅkòCÛ2@_x0001__x0003_xêëÈ1_x001D_@ÒPqI_x0001__x0016__x0019_@,}:4ø|.@ø×|&amp;i¹_x0017_@»_x0004_5d:u_x0014_@ðdî¿v_x0013_'@mø¢_x0013_ô3@dÜ_x000E_i_x0019_@&lt;8ª_x001E__x0013_@ü_x001A_sª­Âù?&gt;Ô£{Z9-@_-^!ù?Ö_x0005_!^ïì_x0012_@ä¢Ró-@9UWÞæ_x0015_@&amp;$]¡{é??äl 2@f6_x000F_ü,@_x001B__x001D_Þzµ_x0013_@Ý_x0011_|\l,@ëÔË_x0007_M_x0003__x0016_@YÕx_x0004_Ã_x001B__x001A_@_x0018_ÓR_x0016_3@_x001A_ôL([1@_x0017_³ð&gt;T&amp;@q(_x001A_¯è/@_x0002_¤I9_x0003__x0017__x0015_@\`^À_x000C_@øzÕ_x0018_÷î?_x0015__x0008_]_x0013__x0007_@fº¿­°:"@Ov{©_x0003__x0004_Þå_x0014_@¸_x0001_0hÏ_x0011_&amp;@÷ÜpÐD&amp;@ FOMQ1@S¨ñ %@´·}+_x001F_@5³§$²(@VÃ_x0002__x000B_¹y/@RÑ~÷k2@ð¨h©ÑQÝ?U²­µ~y_x0013_@4SiUY1@oÇÙ}Î+3@MÇ6/@îFs×åY_x000F_@¤_ë_x0012_[_x0008_@ÎÝ¹ük1@³êüö2@&amp;ÉYó®z_x0015_@¤Ü²ì
õ?_x0012_Ò~Ió?ø_x0001_ø`QG @_x0010_Y_x001A_í£H_x0019_@?"þ_x0011_ý_x0016_@1_x000C_aa\_x0007_@_x0018_J _x0016_*Í_x0017_@TÆ#èà%@ù¯ý±a @¾ëÿ
&lt;Ô_x0006_@ÜÐÝJó_x0016_@v¼ZI%)@#_x0014_n#Á_x0013__x0016_@_x0005__x0006__x0016__x0011_9Â²_x0004_+@öèág _x0015_@¹Æo+~3@þË_x000E_·¾è"@_ö£j_x0018_Ü_x0015_@´[[Ð_x000E__x0010_0@ &amp;.2ná @£âÐè_x000F_@W.V_x001E_QÙ1@ÔÞèy_x0001_ø?Ad.#@½iì£}Ù? m¹ßfé!@ö_x0018_~_x0007_Çy"@vÓ_x001B_.gÊ_x000E_@*j°®ç¨_x0016_@Rþãûc_x0002_@G´_æN¯!@É}Iúþ?_x0003_Û0CÎ~_x0016_@cyà_x0008_×_x0014_@ä_x0012_QW¿(@g[_x0006__x001E_2@Ø"ð
så_x0010_@Gs_x001F__x001A__x0015_µ3@)+[¶_x0005_ï"@¿E¹õV_x000F_@_x0010_»ßWD.@Z¶MO÷_x001E_1@ªR¹5_x001B_ø,@_x0017_FdEj_x0015_@óG_x0008__x0001__x0005_ ª_x001D_@ºy_x001B_i@_x0008_@(_x001B_äÉT7_x0012_@Åxé ¡2@Ù]ïeì_x000C_@¯öD]TL_x0007_@«_x0019_2"ó_x0017_@B	;+_x001D_=$@@°_x0008_ig&gt; @1·ÿ_x001B_@D.=#@©!fJ¦'@ñWw¼6Ø_x0004_@_x000B_ª2_x001E_É;$@_x0005__x0008__x0018_Ú[.@Ey_x0002_ ø!@W]IöN2@_x0007_Üæ&amp;Õç?_x0011_ÆêÚh¡+@_x000E_=_x0002_K_x000B__x001A_ @_x0015_¤Ð´uå#@_x001C_£RÕUå'@!_x001F_mÒ_x001A__x0001_"@:àÖX0@_x0015_`_x000F_7-@_x000C_ó«_x0006__x0005_§_x001B_@Á_x0019_5Ê@%%@÷\«~c0_x0016_@7­èÉ_x0003_
@jÜ¼Ú_x0017_@m\ëË_x000B_@á_x0015_¤Õ_x0015_@_x0001__x0003_U]µóábÞ?ñE9"ý*@&gt;Ø_x0005_kÕ+2@?2rå¹Å_x0013_@©wÍ	M0@_x0010_8Ã/_x000F_r"@úô_x001F_À_x0001_É0@»	³þÃZ_x0001_@Ú_x0002_×äÆ©-@O8q'1@Ø¦®Kõ?d_x001F_ß	f_x000F_@Tâ;ïû)@Åz$Ìe0@­^|$É¦_x001A_@_JTÍÁû?§eúÓ¼õ?3âõmÇ3@ÅU`k1@_x0016_g[ïÑ_x0005_3@¶ú6Ul*@f}È©-_x0012_@é¶gcÛ®1@û*VÍW/@&lt;¹u¶Q,@Ê9¸»_x0013_@_x001B_ªp_x0004__x0019_@_x0008_ZÆ½üÞ?Ö_x0011_\_x0018_aê*@²Á_x001C_¤þU'@[ãþí¿ _x0013_@Hõòæ_x0001__x0003_â3@Àºÿ(üÕ?ËwìÔ±_x0017_@dW_x000E_î_x0010_ @Î±.H_x001F_æ_x0013_@èÂá@1_x001C_@S1Lr0@;Ñuzèï3@ta_x000E_XVí/@v,k­$@Òèx¾_x001D_z_x0001_@æ_x0004_7º_x0018_@z?s_x0017_Q_x001D_@2èiP_x001B_@{:_x0003__x0006_ék+@¤^çÍÒ1@B*/ë9_x001C__x001D_@ß¯'Ð´Õ0@ï÷ØÞ_x001C_ç_x001B_@}_x0018_«äã_x0007_@_x0002_~Má³Põ?¼4£¯Û,@¤Óëf2@_x0003_Õm$ýç_x0019_@_x0016__x0013_¹ÝL¡0@päwô_x0005_@¨àëD_x001F_@¼ÏÙû¡ç/@dqúá_&gt;+@µÖÎl_x000F_á.@JÎÌ-éH)@â?0_x0012_A.@_x0002__x0003_tðOu3@bê$Æü_x000F_ @OF_x0018_@_x0008_ãå_x0006_;,@\o?Z)Þ/@"áo~Ó.@ãI_x0014_M±`_x000E_@&lt;i_x0011_Ä_x001B_@Ì6Ý¶
_x0016_@&gt;ÿw)Q	3@ò_x0002_4é¤_x0006_@&amp;_x000E_o_x0017__x001B_@Eí.ªÀ0@j_x001E_TE©1@ç)¼W|,	@ ÝdS_x000C_û? îeS¢º'@8If7@1@Vä`*!^#@NûÏ#ôs!@_x0018_*ë_x001E_@Ä,º_x0017__x000B_(@X10[_x0001__x0019_@ö­kN_x0012_ü-@ú\_x001D_õjô_x0018_@îÅ_x001D_n8#@"HT_x0004_×,@höò¥+@_x001A_8_x0013_Æ_x0019_0@I/Vë`#'@ç3âcT_x0017_@}åáç_x0006__x000E_Á-_x0011_@ð~_x0003_N-Õ_x0018_@_x0006_öQ_Ð@/@ÍV)é|b_x0007_@üÉNTÝ @D}µî+¨_x001C_@`½_x001E_Hø?G"j¥fQ3@_x001E__x0003_¢].@£_x0002_è_x0004_A_x0017_/@R__x0018_ºù%@ÜÊäù_x000B_2@¬êrHÚ?&amp;³Nì3@hÝíI_x000E_¬ì?åoaÞ!1@
u_x000E_Ñ/(@_x001B_º,~_x0007_3@Wàd¿vZ_x0004_@èÐsÆãº"@[ëòU*1@ .©rò_x0017__x0019_@ùñ_x0018_ä_x0012_@ÃR_x001A__x0013_Tö?^_x0001_	À\_x000C_@Ò_x0016__x000F_þ?¨ºÔ³à9 @(ì_x0005_Z_x001E_@^_x0002_Ä_x0005_B3@?ói(_x001D_%@mç_x0013_Ü_x001A_1@®ö_x0008_áÜ)@_x0002__x0003_WûÑ_x0014_Y#@D®Ñò¶_x0011_@Y_x000C_äqg_x0008_@m&lt;$sõå	@Ó­h?ïÙ&amp;@_x0001_7_x0012_qá_x001D_@_x0018_Àø4Õ_x0012_,@j&lt;ð?9«_x0013_@»HNµ0__x0013_@@Ã_x001E_J#1@­òÙL¾õ&amp;@Ý_x0008_û#$@xxßª_x001A_ý/@.2ÁB&gt;0@îý:ì[_x0011_@®_x0010_·n;_x0006_*@6Ñãã_x0010_0@Oæ¿ra3@ÍF_x001C__x001F_U_x001E_@¤Z`_x001F__x0008_,ò?_x001E_$6	2@nÓ	 \µ_x001B_@y5ðÖÃè0@þ?¼ri0@þb²tÁ)_x0012_@ti~è_x0015_@Îü´IC;_x0013_@Ò]Å=+_x0015_'@ÏK	ì÷(@"&lt;@¿_x0013_$@	nåF'#@¸BÎ_x0006__x0008_I2@ðE4Âýü?_x0007_m¨.£*@§º_x0015_«\#@(H_x0019_ÞH7ø?_x0015_)pz]"@ÛÒõy_x0008_@Ô,0è)Gá?Ã¿Ü.¥?_x0006_´^Ó±_x0017_@ÏË_x0001_(Ø_x0019_@Fõ·x,q(@üÇÁ@-ª.@_x0014_Ü_x000E__x0007_²'3@z_x001C__x001C_êp @_x000F__x0004_|&amp;_x0015_&amp;@ÈÂ_x0004_÷Z±'@_x0002_mé_x0005_a+%@ôY_x0007_´é,@1¤&gt;_x0002_&amp;@¦_x0001_æ²Pë+@Áï9°95_x0013_@Mæÿúä_x0015_@íVqÎ?_x0003_%@õõå#{$@ÊDÀÈî	@üE½©×)"@_x0013_¬__x001D_é2@¸Jmj_x0013_ê_x001F_@ÁQÜzí1@_x0010_(-p?l_x0006_@2I¹_x0015_y_x001A_@_x0002__x0004_í_x0003_ÉÌ$@Ô"OzÈ(@_x0012_\°-u_x0017_@_x0015_PZP®_x0008_1@vC-_x000F_Þ×2@£{_x0015_®K_x0017__x000F_@Î_x0017_ÖlI"@k_§"@PE_x0004_yÊ9ú?_x001C_Eõ_x000B_×3_x0017_@®Z^_x001D_L_x001C_2@ÉûTÐn)@~ßþµ__x0017_%@E`nQ_x000E_	/@~_x0018_û2@}__x0004_Üñ_x001F_@`(U×_x001C_@²ZëâØò?_x001F_½²_x0011_©U"@`_x0003_ð+V_x001A_@r³q#¿#@,_x0012_"d×Ï0@VÈ³%_x0012_@q§èªA%$@v_x0008_«])_x0001_,@&amp;ëÜ~Ã&amp;@Ð_x0019_Ûm)_x0007_Ç?D{h:it_x0013_@j"fsQò?üóÌå_x0006_ _x001A_@ó83£qñ,@¦A3_x0014__x0001__x0007_ß/@¬´p@%@Ô_x0013_v-_x000B_0@MãS=
U$@ú__x0002_w¯-_x001F_@&amp;,-Áð?B_x001B_ú%(?0@^eÄ¨Ó+@_x000F__x0002_Cý2@Û^E6_x0018_8_x001E_@_x000F_0vêÉ_x001C__x000F_@ð©=n{1@t_x0008_3_x000F_é?_x0010_k£?_x0008__x0011_@Ò_x000B_Û«gÔ_x000C_@;àºP.@YF°Ö=ê2@ÐôÃggü0@B96¸ò @î_x001A_^ÉÅ+@_x0014_2.3^Á_x0017_@§³±Ñ_x0003_R&amp;@_x000E_Èà!&lt;_x0006__x0006_@Ú"BQ÷_x0012_@ õ_x0004_E"@âs
Gª½3@uÌý®J_x001A_@3=Î §C_x0012_@Æu_x000C_L_x0005__x0012_@_x0011__x0015_wý_x001A__x0004_@ZØ8L_x0011_@yÚ¼¯Ì @_x0001__x0002__x0004_IeÔêN_x0012_@è:¬·b:.@	£_x0012__x000F_61%@é[_x001F_ý @LLþé_x000F_)@
Õ_äG0@9Ø_x0008__x001E_Û_x000F_@°WÌÐß3@cñõÀQ1@²R,æE_x001D_@6ñª­0@?_x0019_ýÙjm_x0006_@æ±ßô_x0010__x001E__x001B_@A·Åõ#@¥rÑ!LÙ_x0015_@1_x0003_?MeÎ?_x0012_$+9
_x0010__x0019_@YM:x¼_x0011_@Eäö-Ó
@_x0010_/þ5_O)@n¡!@?µA¦ .@_x0005_è®M²2@F®½Ö÷-@ø 7¼-@_x0016_W_x0005_Úì2"@k)Ð_x0001_@_x0006_ErÔ_x000F_
@à%8AFc'@_x0015__x0006_ûÊooá?ÄCÃº#@O¤Zú_x0002__x0003_Í%@_x000F_.{Åµ&amp;@P]-¤kGÔ?Ö_x000E_Ë$@_x0011__x0007__x0002_â½_x001C_@.þ¨kÊ0@¸î¬0n_x000F_@¡h§
_x0003_(@FNJ¦_x001E_%@FòÝø#_x000E_@¬ÓlNAï?_x000B__x000B_&lt;È«*@@é+OÎ%@hD)Æ%+@ÖÒ¸ _x0018_@ÊÓ&lt;²_x0007__x000C_@þ3Ö%Tã(@ró{ÂáÎ_x001B_@îz_x001E_D¤$@ªä_x0019__x0005_ä_x0004_@	3$]¹Ñ_x0010_@2üÑðt@_x0012_@Ô¨_x001D_`»_x0007__x0017_@g:í-2@pÿ«/1@(Æ_x001B_W_x0016_/@&lt;]U5Ü_x000B__x001A_@W8lØe3@VV_x000F__x001D_¡W$@rÒ,À/@@/Þ9±yæ?\}K\@_x000E__x0001_@_x0005__x0006_v'ùqò?÷_x0003_Ý6_x001A_@/Ðnqää_x001F_@^=#ý_x0015_ä2@]ôÔT
â?"~a¢@ 2@¯üûz´r.@ n2Ýþ¶?Ù®:ñ_x0003_á%@ÀX_x001E__x0015_ôc_x001F_@@4ïÞQGÏ?ê6_x0004_)_x0011__x0017_@~_x0008_t$_x001D_'@"I_x001E_w_x0012__x0005_1@^¿ab _x001D_é?BFÖ O_x0016_@\0_x000F_ÌBÛ1@$!ý_x000C_Í&amp;@ôÝ_x001D_V\_x0010_$@tÛïg_x0003_(@CÏ_x0002_»2@·ÀÃã:Û0@Î,Önß_x0016_@Ü_x0014__x0007_Ä_x0007_`0@Qù0 Ëø?2rÀZ_x0008_&lt;!@_x001C_¬]©µ0@FEo³õ*)@_x0004_
ç^_x0007_j0@,¹®f§_x0017_@X¬Óù8_x0001_+@ì
J_x0010__x0005__x000B__x0013_áø?íÁÂz`_x0011_@_x001A_ðÀ^k!_x0012_@`¦0{_x0003_P½?S¥ãÖÉ+@û#%_x0004_²[2@±kÓnòT_x0013_@6æ±_x001C_F_x0016__x0013_@_x001D_è¶] @_x0013_)K·Vp'@_x001A_xöÁLI,@}Í
&lt;uþ?
_x0006_²DÙ)@±_x0007_ßÚ_	/@_x001B_¿nfD,@DyÁ'ÿ?÷?_x0010_ñÞ9_x0001_ñÿ?z_x0016_ÇÃæi3@RÀ¸h¹#@yh@ÿ}_x001F_@¨¾ÀpÝõë?I´Âæø_x0008_@!¤_x001B_3@À³À×è1@AÝÑÔR_x0002_@üy"ð[$@ÓDÉ£®².@Ñ_x0005_òÒL/1@d_x001C__x001D__x001E_@_x000B_ÁaO!@­_x0018_P_x0003_1@_x0006_â_x001E__x000B_@_x0003__x0006_gÃÀoÂ_x0010_@_x0010_w_x0004_zÇý+@Èô?ì3Ð)@²òUI$@þþXt¢é_x0016_@_x001C_õðà	Õ_x0005_@rQ®T*@Ðôa\ð1@8Èsã_x001D_Æ+@½OÉ³s+@ìx»;@Ù$@0¬²©*)1@0á_x000B__x000F__x0014__x000C_,@4¯YVÿ¯*@¶ñAbÛ_x0013__x000F_@_x0014_å;¤m*_x001C_@a+ÚÌ=.@å&gt;Wï.W%@¨V_x0017_¥T¯'@mçÈ¯¾V2@é­·_x001F_ú?xÉ±_x001B_@·'èw &amp;@O¿ZFÙ,@Nu°ÎBäØ?_x000F_pd_x0019_í¡_x001E_@j_x0012_`­»²2@=ý*UÏ8"@_x001A_­^`î9_x001B_@dGî_x0001_Xì_x0002_@&gt; _x0018_³4ñ?8Í2g_x0001__x0005_g_x0003_3@¬õgP+@æ´ºÂ_x0007_Ý/@Îã_x0013__x0014_ô_x0015_@zÛrÙh&amp;@öÙ¦!Ð_x0016_@À÷TÔú/@rÃã£§_x0014_@è@Ý_x0004_@û_x000C_§_x0010_æ_x001F_@rÝ¡_x0008_'@I_x0002_­2@	a÷.&amp;@à_x0015_ô«Ñ0@¥´-û$`_x000B_@Bû³,@U_x000E_5_x0001_@_x0008_¤*_Öøã?ðí¹Ë¬_x001B_@Gáâiî/@Pñ(;_x0001_@=©%©Ò#@ø¿ºq_x0011_;2@_x000C_`zx¿%@MDÄ @g=ÑU_x001A_@Ìj+W_x0014_M*@s#²ìÑ @Jæ_x001C_¸hw @|fNåføá?4[»øvx$@®_x0016_AÌa_x001F_@_x0001__x0003_PþJR)å?ÎÛMÿ(@_x0008_X¬_x0016__x0018_Ô_x000B_@ºµÄ¸3+@þmè(@}¤	N!@('_x0018__x001F_ë_x0010_@óÎ0_x001D_YU0@ÖÄF`©_x0007_@¨Î&lt;³Û_x001E_@à··ºäÇ2@D4"Õ_x0014_ñ @IÌaOÃí%@_x000C_'[«_x0008_6_x000F_@_x0017_q_x0019__x0011__x0010_×+@zZz@ê"@þ')U(@µº±_x0006_º}2@q!~Ün_x001D_ø?»¼.Ù_x0012_,@Î+ÜEÑU0@&amp;_x0011_Å¾ôå_x0016_@Ø;_x001D_/ÿ´0@_x0003_.¤_x0004_-@#|_x001E__x0015_
/@EÊ§ä?X~»Ò©/Ò?&gt;Û_x0003_GG'"@µÃ5Ñ_x0019_@ý&lt;_x0015_½û_x0016_@Ý¤_x0012_Ö¶-@å_x0002__x000C_u_x0001__x0002_:4_x0014_@¬Ù_x000C_g_x001F_T%@ú©SR^/_x001C_@Ì@fj6cï?m&lt;
_x001D_&gt;ï_x001C_@_x0002__x001A__x0003_é_x0011_)@ù_x0004__x001E_w9S1@´Ò­[@~&amp;@_x0016_».ß_x001E_Ë_x0010_@Cº_x0017_sà?!êJp2¤,@÷¤_x001A_@µ©_x0005_hÌ3@vq­ü_x001D__x0008_0@c_x000E_ÿf_x0013_-@À_x0010_Ï·XO&amp;@)jÍ:AX_x0002_@)Ìyÿ_x0013_Q)@ÖÏR_x000B_'}/@-ÙÂP_x0015_d1@_x0011_¥©_x001D_°÷å?S7Jf3@ùË'_x0017_ú.@¸5CwßV_x000B_@P^cÑ-%@ñyÜ.2@³-Ò³+6(@9³_x0014_Â_x0013_@÷h,äo/@PÝÊÛxØ3@_x000E_?3æG%@Æ¡Wu(v3@_x0002__x000C_²"®_x0015_Å_x001A_@´.­ã[_x0010_%@~_x0004_,²@ö,@_x0007__x0008_a¼®+@_x000C_ø[_x0012_ãð?R¼Ö_x0002_ß_x0001_@Ë_x0017_¥»ý#@H½+_x0011_@òÒås£t_x0008_@Ê:ÛÐ^À1@_x000B_f§_x0017_@ÁÝ0"_x0005_@ô&gt;Ð­è_x0003_@6¤âI¹_x0015_@|É¼NòÖ&amp;@z2þ_x000C_1_x001F_@õ©Ü_x000E_¦3@þR_x0014_?9þ_x0019_@pô¤;Rz1@Ý_x0016__x001F__x001A_)ª"@ú£`ÛnÍ_x0006_@.IÓß@&amp;@£Å&gt;±wº+@ë_x000B_l¥-	@)_x0016_u²¡V_x0004_@àÔ[&amp;þ_x0016_@íóßäù?_x0018_á_x0011_úo_x0018_Ø?8½éæY,@&amp;/+=V)@¼­_x0016_®~;_x0014_@]*J?_x0004__x0006_¢õ*@Ü(ø½Uãû?vC_x001F_á_x0004_@&amp;©¼À'@&amp;*²_x0001_{Y(@0¸û_x001C__x0013_$@Û_x0006_÷© @@Êúá_x001A_Ã?µ.^âöG/@ê3µÆ_x000B_N.@J_x000F_¬îÊ(@çc¶\¹"@_x0002_&gt;_x0005_Ö_x0006__x000F_@o¶_x0013_(i@$@²u45 _x0002_1@/NtÙHã!@ |_x001D_Ê/_x0003_@ED¾_x0006_o_x0012_@ya0ú _x001B_)@l¸~à:Û_x001B_@O,É¨ö+@ß/d¸?H!@XÕ[$_x0019_$@_x001E_°óCF#@Og§xX_x001D_@Öcã1þ%@_x0014_®$Mê_x001B_@UÊKÇ$È3@àÕ$¢H_x0019_Ç?5ëÍrål2@ÉÛqÄ.@qÉ_x0004_jzõ?_x0002__x0005__x0012_V&amp;_x0010_ÍJ#@p¿w*v_x001B_@H_x001D_Ú7ìä0@_x000C_üÏWç÷?&lt;?}hãz2@j_x0004_veí¹-@ÀÄ?;_x0013__x001C_0@/¨|è
_x0005_@ï&lt;ÿ2Ô(@ó»33,@ÒU2ZÆ#@ðÙ/ÑZ_x0013_0@2Pê$sÞ
@þtåâ¼_x000B_#@_x0003_øÊQø¡?_x000E_Î¸:³¦1@²_x000F_§à»W#@	_x0015_)%à*@_x0001_ GRÓÄ?Èó7ÒF_x001A_@5».]4_x001C_@|ÀøÈÌq+@«;2_x001D_'Ø_x001F_@:ùK_x0001_×0@áåo¤3@X÷Tô
ÿ?MIa£ª_x0017_#@Åp_x0008_hç?_x0019_@´â_x001B_HÌ,@D_x001D_î) #@ÐÜQÒ_x001F_@ËBÞ¢_x0001__x0003_î),@c5¯¯_x0013_@¸¨_Â_x0002_=3@_x0016_ Ús¦ö_x0003_@þq_x000F__Á¥/@7:
¸`Û(@Ø(÷ëÚ_x0012_@ì$ô¶3@_x0002__x001F_åCn_x0005_@½Ð\ªXÿÜ?¸øôö#@¤þQü.@~_x0008_úºª[ @b_x0007__x0003_¥_x0006_%@¸?ßU_x0016_@MjC_x0015_b¦_x001E_@ê15_x0018_e(@_x0001_ôC1;0@í¢3?Ùå1@_x0008_Ù_x000B_ï©+@©B&gt;c_x0002__x0011_@}Hüì @X'.»_x0005_Â2@ÒòØ	ì%	@_x0018_ñ[\ëÒ?[ÌÞS$@¼mP¤ö¦0@[ÆOÚÚ	@_x0011_2k½¤¾&amp;@¾é(´¤_x000C_@_x000E_±3 ·ù2@ß_x0013_èÙç¹0@	
x\ï^A%@ú_x0004_ÍÖó	@ûmg?³_x0004_@×oô_x0008_Á^%@TS4;Í/_x0011_@IB_x0019_R(@U#Æ_x0010_¶N_x001E_@Þuhù	¹3@3uOXw,@0\É#0@g_x0011__x0003_"@_x001B_@]Aà_x0002_þ_x0011_3@£kÝ¥?÷{ëZG_x000B_@¡#[SÔ_x0012_@%xÍØa3@__x0005_¶ª_x0004_@xSæ³_x0013_ÃÀ?
_x001E_ÖaËû'@íð}nØó_x0003_@pµÒËíD%@'_x0007_Éý_x000C__x001E_@ºRoÒ4_x001B_@r^«½W-_x0014_@R`õ_x0005_§?pÆ_x0004_û1@YîÚÛë_x0001__x001E_@+A_x000B_ö_x0006_½#@¢¥õ)Ã3@Ê~Ö÷¢&amp;@]!ÀSt)@_x0001_F$_x0002__x0004_¡_x0001_#@ÀäÄ¦¤ (@[S"ÆQ!@Ì%¡¿Û'@_x001E_Ëç_x001F_)÷$@_x000E_Z&amp;ºã/@o,H|$È0@,è_x0010_O#@¸_x001E__x0013_X.@ÀÑF_x0015_¿.@ëô2j½0@×ÃÔ9!@&amp;Ñã½(@¬Û_x0019_Ê?_x000E_ÏõÁþ~2@_x001C__x0001_¦ÿ_x001E_Ô2@æ1káü_x0014_@õÂ=\ku"@ÛúëIæ­2@ÐÊ¸Ü_x001C__x0008_@Åß¹ÅÉß-@4WâtNá_x0004_@w_x0003_pQ V_x0012_@Ò®Rë
_x000F__x000B_@_x000C_L¶À1@_x000F_¾_x0019_-M
@½¿._x0002_H1@Ì_x001E_!öë3@_x0012__x000E_ç_x000F_H$@Hü!_x0003_Ë¤#@YV¢$ _x0002_@Þ_x0015_3G*@</t>
  </si>
  <si>
    <t>4c1b3ac67d551d7cdbf48799da0e500a_x0001__x0002_ö`¡ÒH_x0014_@_x001E_IìI¡_x0018_@ë°'?]2@_x001C_¹_x001C__x0015_N#@_x001B_/ô§¾+@äà¢8vù)@ò_x000C_©Ub_x000E_@¨_¿]p½.@½$	W&amp;u2@âù_x001E_4)£_x001F_@¨Ï@_x001B_/ýÝ?(_x0015__x0006_Ò_x0017_X2@#_x0019_é·ü2@Ø&lt;_x0003_¡
O!@èá_x0011_å­2@ÈØ¡ @R6ï|l2@_x0011_ÞØ¿"_x0008_@¬|¿4Âü'@`îU¾Ã/_x0008_@Ô4_x000E__x0012_å#@&lt;_x000B_ _x0016_²_x0018_@#S_x001C_|õB'@_x000B_^NÜ_x001E_)@:òCX¨ñ$@ý_x000C_É(ÖÏ-@   Mlä_x0011_@ØæE~.@PþEÃx1@DýJ_x0011_#@ÛUëæL_x0010_@b_x0002_t_x0001__x0002_KÃ_x0004_@gø0]=y3@V»_x001C_7 1@¥A=hõ)@ªAî;3@Hn£¿©2@_x0017_¡­¤#*@Þç|_x000B_-2@EX9èh"@ø´_x001B_Ö#@¡Êm?6 @ÅhØã_x0006_@®øð1.@d_x0001_VÀ.@_x0006_Bùr¡'@ÐÖÊî£&amp;@IRéc®,_x001F_@ÓUR2@V_x0014__x0004_Óx*@XAZî_x001C_ú?ûOiÍø"@R?Ïl4|0@¤p©ë)I3@_x0011_ïüMñ)@Ü±_x0008_²Í_x001A_@ìcòúðm.@:ò°Õ¼7$@)DÖD2@ÝjOóÕ_x0001_ @ZÙÅ«m,@GÇWM_x000C_Ú_x0005_@Þ9¸&gt;d*@_x0002__x0003_¶¡ÆÉs02@¿©Ó_x0003_@þ9ù ú(-@} ÁñÊM2@Z_x001D_õð]_x0015_@©=ê_x000E_s_x0011_!@_x001B_Òc¦¼)@öIy¾¯Ú_x0006_@ÃÛ@à± @_x0001_7S¯_x000B_ÿ²?Jo¨ùñ?_x0010_ESayoð?­á&lt;_x001B_-@UE1Ú_x0003_ @_x0017_zØIÂ&amp;@3)oRÇ_x0002_/@Â¾4Fé&gt;_x0019_@¤¼_x0013_Z5-@ËÉ¿_x000F_R-@Ü¢¿_x000C_;¥_x001A_@&amp;ç;Òlw!@l¤.Ë¤«_x0019_@¥X_x0013_i_x0008_×?Ñ8æÄO @ÀVÞ/é% @õ&amp;+j_x0003_ã_x000F_@øh\:_x0015_F,@ÝÏû_x001D_pp(@¡Ü_x001D_~(&amp;@DyÎ¹Ovâ?¢¡áDÏ¯.@Ó:¯ë_x0002__x0003_U&gt;,@_x0008_rSQ|÷?~%_x000E_ ÉÄ)@E_x001D_%Ö_x0006__x001C_+@hO½Ä:à_x000E_@×_x0006_oâ¥ý-@cÎA­å_x000E_@â!wlñ_x0016_@(ûáQ_x001E_@Ô`ª+_x0003_$/@Îq¹(ìÀ&amp;@_x0006_·¶àD_x001B_@ ·Ç_x0018_%@_x000F__x0016_QtR0@_x000F_0(¾æA_x000B_@n_x0007_w!'@¦Ù|bÑ»/@|_x001F_Q×/%@Ã?²è¯_x001D_@_x000E_öºÀ_x001A_@ÓE´&amp;@U._x0012__u-@À_x001E_gÿ_x0001_×_x0010_@ªc_x000E_}6_x001F_@úoä_x0016_@/2_x0005_(Ä,@tã_x0014_ÌI+@y¾lß_x0016_@_x001C_Äª _x0014_%@lQY_x0014_%×#@¾?¹ð?|rY_x0004_¶_x0001_@_x0003__x0006_p&amp;_x0003_Ú"J_x0010_@©_x0002_ì%0T_x0004_@8³»+	ð?¸_x0008_8)æ?/k$@îQeZFô?{_x0008__x0006_ë_x000F_ù?æuÍÙ_x000C__x0011_@åÝñÓ_x0017_&amp;@.Æ^¦wH_x0002_@_x0012_/r+_x001C_@uÊNg+!@^_x0004_A_x001A_¡°#@:Ü_x0017_ÊYÉ_x0012_@¢ukaØ_x0017_@Ü_x0010__x000E_µÓ!@6_x001B_,_x0018_&gt;û%@+_x0005_Å¤â_x0012_@Êô@oê-@k0ö133@_x0002_¹?¤_x0011_@~s}_x0001_b)@aKGþÇ*@Ô_x001C_âD!@Ä	c|P3@/¥åö3@³eKÿ_x0007_@÷·øÚO#@E&amp;_x0005_#üÄê?U&amp;h3ß_x0006_@ú­ñ2þa_x0005_@¢_x001A_öª_x0007__x000B_!²/@&amp;ÎýÈ_x001B_2@XÕj4¥_x001D_0@\áSÜÈ¨(@3_x0006__x0019_ïª_x001C_@StÎÌ*¾-@_x000C_Õþp Ý*@Oã_x0010_d_x0018_Ð2@ë¼¥Ô¿2@Ì£Å1Áñ?\·%;©¤ï?ÛuSeé_x0017__x0008_@rzÉe`$@+û8_x001C_@¬_x0017_Å_x0008_Íåõ?K_x001F__x0015_ô¯2@¬&amp;_x0003_Å7_x0010__x0016_@_x0014_Q·Üg-@P'1Héè_x001B_@J÷ý¥Ð&amp;@èGßÞ3@&lt;{ð@¤;0@ò_x0005_â½Õ_x000F_	@_x001C_ÑGðrÖ"@CK¤C_x0008__x0007_@þþ=d_x0004_r1@±ÁÙ_x0001_0@?ÿ ÀëH.@í&amp;yü_x000F_@Kî_x0004_½]¶0@ïáé_x001E_Í­1@_x0002__x001D_Ð,ÅQ/@_x0001__x0002__x001A__x0014__x0019_«_x0016__x0008__x001E_@¢áÔl_x0006_¡_x0017_@Âz_x001F_À½'@ÿSøzºH_x0007_@ØX±·/@Y60ü?5M_x0003_h_x0018__x0018_@HÆo¾_x001C_ë_x0017_@\ºÒ_x0002_û¸2@\	_x000B__x0016_&amp;0@âCéÉÉU(@sVE¡³1@
ÖQþæê2@|_x0018_Æå_x0016_-@.Ö_x0007_2m @¦F_x000F_ø_t_x0004_@	½_x0001_*@#ô»HA-@_x0006_ÛÈ&amp;»_x001D_@_Zkíb1_x0004_@_x0010_RL_x0010_.@ÖsiÚJÄ0@E"²î÷ü0@$¶lû3@MåTÐÆ#@Î³Ô!_x0015_.@èìÀho~!@Muøz%@Î³_x000C__x000C_!@ªË!â$0@º¿bÈÌ_x001A_@Úì_x0003__x0008_N_&amp;@_x0014_´­U_x0007_@_x0013_° þ+_x001A_@I*(èØâ&amp;@·^@tH°)@ûTçÙ43@ &gt;pMÔ_x0003__x0004_@_x000F_D_x0012_Ü"0@© !Ðf/@D¶aê²£$@FQw8i_x0006_@_x0005_"4rµÊ_x000B_@¤³¬Øö8_x0006_@Í(_x0014_­_x000B__x0001__x000E_@ãÞK°o}"@×î«La5_x0014_@ù?ÿã4N$@KO-_x0017_,@YÑ"_x0002_/_x001E_@}O;ë&amp;Å+@Ç_x0005_ÄY@¡!@¬ÁË_x001A_Æ_x001F_@Y=ÙZ	)@_x000B_XÿÞ"@!¡²,U?_x000F_@@_x0013_x¬¯"@ÕÒåe_x0016_@ýpu¦°1@4tfñ(_x0015_@_x0007_e_x0003_ø_x0018_1@¢ÊD_x001C_w_x000B_@hKcU
)@_x0003__x0004_¤D³N/@(éÇæïc_x001B_@:cv»c+@GÜë_x001E_~_x001C_@Þ©þ'_x001E_3@©Ø2-È2@fº)üí_x0004_@T²zå$!3@_x0019_¢¯#¥(@Ü~KÑ®/@äSN|Z:+@X_x001E_¯ó"&amp;@]6íE_x001C_ @|/âM_x0013_â_x001A_@àm¬I$_x0017_¼?o_x0011_ÃCö%@xmøÀ
-@#	°d60@_x0004_ù	ø¾_x0002_@_x001C__x000F_ðÝ3@p´U&lt;8À?·çZêH_x0016__x0011_@:L !#
@Ùû`ÅÄ"@vw_x0014_Óx_x0007_@½ñÖ?&gt;$@sSïyyw+@ÿaV_x000F_b_x000B_@4óîy{_x001D_@/cI_x000F_µ @Ê_x000B_Ìú_x0007__x0001_@Gi´_x0001__x0002_àY-@Y¼ñè^1@©¶Û«Ð7 @_x000B_[Úò_x0013_0@Ø×|~¬Ê_x0011_@Ä¯´À*_x001F__x0008_@¾Ýà_x0010__x001B_(2@ø\gõg_x0010_/@~cÿi-à_x001C_@FÄ¥Á'm3@râ´GE½_x0013_@Û:å_x0017_ÜU1@ò,²_x001B_b_x0002_@bxA3
3@lÓLrh6&amp;@BxX1þ/@ò_x000E_P2ù_x0006_@_x000C_$_x0011_`E'@ö¿Ç¦Jª$@ÆìÞÀ_x0008_13@bÑø=Ñ/@6_x001E_@V¬&amp;@úÕï_x001F_K2@s5AV_x0010_@Ð{ÿa¦2@Ð]ø·ó_x001B_@_x0002_|9Nì_x001F_@2ZC©%õ_x001E_@ø_x0006_¨¤_]ù?ÉU¾^!_ú?_x0017_&amp;Óíå!@ËoH_x0001_@_x0001__x0003_¡:òô`,@ÂH_x0002_Y8-@v$ýã3@ÁÏ·Ax-@"_x001D_
Ûöñ.@t_x0010_Iô9ý_x0018_@l&gt;8¹*,1@ÔL_x0008_Äx5é?ý_x0005_ß8áJì?¡»¤3#@u_x0016_s¤ô!@Øg-â_x0017_Q_x0010_@ÐI{ç+¿,@&lt;[5Êìr_x001D_@WRù­ô*@ÇbÁyDú?_x0008_N¹B_x0016_@´"Á¡%@5áÈî1Ø$@köabS	@ôCy+@Å¹9lé_x0010_@,è0Ó13@ô@_x000E_Âv-@lÑÅÑ³Ü_x0019_@=ÒIú_x0006_-@9m_x0014_¦é2@©¥ARÔñ*@ò2^_x001E_©$@CøL_x0016_éæ(@öq9Ô0@©no_x0004__x0005_1qÖ?æ²l)ýÀô?_x0003_¥£_x0008_%@9 ¥%S$_x0012_@_x0018_?H³_x001E_@&amp;ñ_x001E_&lt;ä?Ò_x0001_2_x0006_K_x0013_@¶|ëó¦Ñ3@^gX¡r_x001E_@ ¹¹¯Î(@_x000B_)Ê_x0002_"@&lt;dï!pU_x0015_@æ_x0004_¸õ¥H,@q_x0016__x0004_$@¶çÖ_x0001__x001E__x0003_@_x0002_zûÞÆ2@R¯÷¾_x0015_-"@ÞÑû_x0017_?'%@vTÙr_x0005_'@¨·Mè.@ÉÊµ3@õë§_x0005_ªb(@¿®d_x0004_2{/@wýÙ
ÅW,@2.Ay_x000F_«'@Ê_x0008_ü_x0008_´'@ò_s»0"@V&gt;0Z(s_x0010_@eu-^%[0@_x0010_._x000E_k3
@§ÔXe"@¶9d«¹#@_x0005__x0008_På9_x001C_3u_x000F_@N_x001E_Ü»^v_x0003_@éT_x001F_zW_x000C_0@«îUîï#@f½êp÷P @bqgÉô·1@À¡¹_x0011_j_x0015_@!i²(òÝÑ?@CÒº_x001E_!@_x0006__x0019_:²K5_x0011_@ä_x0001_t	_x0004_Æ_x0016_@8Jµe'@ò_x0015_ÔZÛV_x001E_@sÌèSC_x0003_@Ð\_x0006_¿åì_x0019_@L­m¢v2@lû®ÄS_x000C_@Þ_x000F__x001C_~_x001B__x0011_(@DÆ_x0002__x0013_Å_x000E_@9z~'@¤(Ë¾_x0015_-@_x0007_z|°_x0019_ó?.¿Õ?_x001F_@_x0008_îr_x0008_ö´2@&amp;Pk·)}+@0Öó_x0012_Ù,@úLÓ)NnÛ?î¸ÊI_x000E_!_x001A_@Mè&amp;T$@e=k7ÚÏ!@bÛÈ_x0010__x0014_0@­lyø_x0001__x0003_ºí_x0005_@ÂµCòS @¿þÞ_x001B_Ïú?ùþ
_x0001_«âÜ?2¢B._x0016_@$¬«_x0012_@è_x0014_âáá+@0Ö¯'_x0018_21@ÈÕu# @Ágm¯{ @,{Z¯ò?ô.éL_x0005_@_x0001_w9,}Ï?f_x0008_¨)¹$@þäÈ!@Ó9_x0012_Á_¬2@F_x0015_Ò¸#c3@AXîD&gt;(@)·ß2@H_x0002_j¥_x001F_N_x001F_@àkðwm$@ãäUÁú?læ_x0011_Ê_x001D_@zµ¥Í!%@ùF2êA _x0014_@§ó_x0004_W½%@§OÄí¨ìõ?_x001B__x0002__x001D_×_x000E_53@Zÿü,S
@­}½o_x001E_-@=eÕ/Rx%@À5_x000F_òôg'@_x0007_
_x001B_æøµ!@ÙÚßs\$@Ã9Á§_x0004_ø_x0012_@Úõ×_x000B_úg @AÄJT_x0017__x0017_@_x0002_?fBæH(@`ÄqÃ82ý?_x001C__x001C_P_x0003_j_x001A_@ð§ýT1h_x0019_@À¡¤³_x0010_"@7Û5¶ì¶,@ÖUox_x001E_ð0@æ_x001E_$u=_x0010_@lÉ_x0008__x0005_ü_x000B_@aíù;B#@_x0005_íD Â¦%@#¬nñ0@ÚÕkÌ|_x000C__x0006_@þh\­	_x0015_@_x0012_b{_x0008_!B#@ðA&lt;Ì0$@óÔ_x0001__x001A_Ì#@~óF2@_x0005_:_x0007_°ü1@×Ì_x0006_"è_x001A_-@¶`0¨?î1@hèKzWt_x001A_@Êxú¸¤%@Æ_x0012__x0004_.ò%@:p_x0005_ ÃB&amp;@ü­Êbn?6¡Ò_x0001__x0002__x0005_ô-@(Ê?_x0004_0@ ×XÀá2_x001C_@w¶ +"@_x000E_Ì_x0011_fÙ8_x0016_@ùø_x0010_²Ä_x001C_@Éw§_x0010_î3@5_x0017_BÍÉ_x0018_@³TïÉ_x0001_u_x0013_@_x0016_+j_x0015_1@_x0010__x001C_$_x001A__x0013_¾	@ÁÏí_x0007__x0003_ü#@9i3Â1#@_x0018_Ûü_x001C_3@&amp;i½ëA_x0008_@A_x0017_/_x0007_%n_x0015_@°Â_x0001_è''@ý±}T©±_x001D_@[ðc3@®`xè á0@òN	¤Î2@Íß¤pTÞ1@æR&gt;¿!@FºÍÌ^í0@_x001E_
oT_x0008_,@_x0018_0';¡2$@iqý0@Ûì¤Ê~ @9_x000B_:o,@_x000E_ë_x0018_q,@l)ü_x0016_P_x000B_	@&amp;|Xì_x001A_ý_x0010_@_x0002__x0007_6Ý/&amp;_x0006_b+@öÓ³_x0005_¤ï_x0018_@*%VI²1@ô&amp;_x0018_¨_x0001_;_x0018_@þWü¨Ó_x001F_$@q$¤)@&lt;©_x0001_Úÿ_x001A__x000E_@ç\ýQB°_x0002_@äÒ¶_x000E_uQ_x001F_@â&amp;÷Óí?ÜJØp&amp;_x0008_%@PC3b_x0005_$@8±yÿl¤_x0007_@ö¼_x0005_û_x001E__x001E_@6âÖÀ/åú?Ì¬¦)á?Ô_x0007_ÁcãË_x0004_@$ægHXp_x0018_@'3ÍåYr,@ØGMaêþ"@Þ_x0018_D_·`_x001B_@îNâ_x000E__x0006__x0010_@hc_x001E_¢ñ.@TÚïS} @v_x000E_\LÌ±_x0003_@$æ±ß»3@²Ã_x001E_8_x001C_,@"PEº¯ù/@8zÞOk2@§^XN'@i°óç=_x0014_@BÙ%ò_x0002__x0007__x001D_ú @x_x0014_¥Ól(@_x0006_ÕGwÇ%@ _x0002_ÐP¤_x001D_@¢Ë,ùÂ_x0002_@ö£_x0002_¡_x0010_@mSG~¢0@H$  @È&amp;îì+@_x0012_*_x001A__x000E_Á2@~&gt;æ£_x0005_1@´LXj_x000B_0@_x0002_]_x0010_@â0@_x0004_(°z_x0012_@PWm_x0005_DÝ+@_x0001_+¹IÜ_x0010_@Ðâ_x0003_U_x0008_Ý_x0011_@ß!G!1&amp;@6#w²{w*@ÑE¼ìê	@È¼ä«13@Ô##_x0005_1@Öý41´.@_x0005_Ç·(Á1@_x0013__x0017__x0015_&amp;¿$@hjÅ_x001B_E_x001C_'@×Î_x0017_Ý&gt;/@ üõ%_x0002__x0019_/@KÅí»)@¼~-@tØ/"_x001A__x0015_,@9ÉÁ¡G_x001F_/@_x0001__x0005_úåºðD+@Î_x001A_^µóu_x001A_@¯,_x001F_W@x(@¦Îjß¡«3@~Éþ_x0018__x0013_÷?7©àaU°2@%_x001C__x001A__x0015__x0010_Ò_x0012_@[Ì_vA_x0010_@0(_x0019__x0002__x0003_"@þvùèhz3@l½X4_x0003_/@P_x001A_Ü.@Î¥Q	í_x0011_@©6*®5,@j´_x001D_&amp;_x0001__x000F_+@PgE¯ãÈ?ß_x000F_ $/e3@=_CG{'@ü]?ì_x0005__x001E_@{³õ@

@î_x0008_Òø_x0016_¡(@×%¢Vâp/@8Ó_x0008_YG5/@èéøsCèò?kÇ_x000B_4"0@{â£õ_x000E_Õ0@0_x0006_iH_x0004_5 @Së_x0014_ÜïN_x0004_@4XÀ¢¹Â%@{UÒ)Ñì1@¦HúW_x000E_&amp;@â{:_x0004__x0006_pq$@qqýÕ/@:s'_x000C_u×?µß·±_x001D_ª/@²×Ù/_x001C__x0013_@ðo§X_x000E_,@p=òÛ¹¼_x001A_@_x0006_íö§®Ä_x0010_@µu¥_x0010_/P_x001E_@ÖéÀv_x0003_ @°­ïø_x0014_@_x0016_q¨òµ2@­U_x0011_Í'¯_x001E_@_x0006_îRñ~_x0005_ü?_x0011__x001B__x0002_½Ô'@_x0019_öwZI/@&gt;«L:à/@Ä­:aÍ*@ÎÎAý}_x001D_@iT-ö¬1@þ¶Cç$@Á=ù_x0001_@:ÈJÍ¬´3@ìNv_x0015_WÕ*@Óße|Å£+@naÈJ_x0019_"@¦Ä#ö0@~ÀªªA"@É_x0004_~[,@Kqõ¡³û_x0005_@CKïäÚ2@|ëÞ?#2@_x0007_	%ó&lt;&lt;µ
/@_x0012__x001B_³I_x001B_@è6[j'_x001E_@ý«',ô?«ë!V#@,aÒF_x0001__x0014_@£7_Å0.@¾ãKÓ/_x0013_@:Pèè_x0011_@|ã_x0002_i_x0017_@äÐoªØ¥+@_x0017__x0019_p9
û_x0017_@Â­¾¦&gt;+@b_x000F_éÊ.@^½eÂg¨3@5_x001E_á¨ýr3@ÎQ3#¿Å0@°¸yËB1@=4Vù_x001F_Î3@ú É_x0003_!@_x0006_4ÓÉ¢P2@_x0019_Â,Eµ_x000C_@«l 3_x0001__x0006_@Aÿ¾{¨_x0008_@.fùÐWz @ÞÿÞ_x0018_.@J­ð¸û? °9Á¢{_x0018_@V¸ß£ù1@_x0001_Ò¢r_x000C__x0010__x0005_@©_x0004_ÃÛ0@(ÿ¸_x0002__x0007_äZ3@ ©8_x001B_ã)@_x0008_¼ºÎ£&lt;_x0018_@Úfè±|_x001B_@_x0003_·_x0004_L¶."@{6_x0007_vàS3@Ä¦øT.@'AäVý1@xoJ,ok_x0012_@_x0010_ëöëÅ_x0013__x0010_@¶Ñª0$¡_x0008_@ËÍ{T}l @Ý}M¹Ü_x000C_@®3ZcÅ_x0017_@_x0006_*_x0002_íÁòö?ÍXb_x0017_­?T_x0012_n]^_x0014_@_x0001_ìÈ+½%@._x001F_7}ê_x001D_@æw¼	[Ë1@DE¹ô_x0013_@å_x0005_%/@_x0002_ø9£_x0006_2@ËI_x0011__x001B_%¥#@»¹"i&amp;ý_x001C_@_x0006_ýÝ_x0007_,i
@²#åÜ_x0008_@0¯_x0018_Q¶ú2@åÆC©_»_x001E_@2_x000B_¬ãÀÿ? À«µL%@_x0004_5®_x001B_2@_x0001__x0003__x0006__x001F_óE_x0005__x0008_3@&gt;8røB¯_x0016_@Ä¥'Ê¬_x0019_@	_x0013_ví:_x0015__x0002_@Êï_x0003_Ü'@±1;xÃµ2@&lt;_x0012_áUÜº_x0005_@ÑuüÜ(_x001A_@)]¥_x0016_l2_x000E_@_x000B_­;_x001B_Ä$+@ª&amp;_x0014_ë{2@WB_x0010_vS-@Ò&gt;tU!¯_x001A_@X6ÕgQÉ$@_x0001_Ç)ac1@(åÝF,&gt;ã?D§ÛÉï_x001A_@Ñ_x0011_*_x001E_ @£©B_x0007__x0011_@_Ñ¾qÃ_x0014__x0018_@+&amp;_x001D_wb_x0001_@*uèÎÛ{2@_x0010_°½ó *1@&gt;3¢_x001A_/@JZ*&amp;Àm1@9YwBÒ(@à_x001C__x0018_êèf @_x0011_¥B#]_x0014_@R©í|è2@«y"Ï 8ï?Åå_x0006_h9Ê%@nñ_x0001__x0002_&lt;Á)@ÿY" N3@»û{_x0005_øÃ_x0010_@ÊÓán¿_x0019_@ÆqC_x0005_âô?ÿ&lt;àz_x0001__x0018_@_x0003_§F)ÒX_x0010_@_x000C_êK&amp;@ÿhÁs®_x0010_@
Æ[ÖËÂ?b¶îëM/@#´Îq·3@¼½ ÎÄ*@_x001D_Oúî@_x0017_@íswr_x000F_«3@Ð×N'Ô_x001D_@ù1hê0@fæ+ªHÇ2@_x001E_á;
6Ãå?_x0001_õéØìò·?ÔË_x001E_¼$$@¦PêÌ@j1@á_x001E_s_x0014_:=Ä?&lt;ÐpÚ5P"@Tò¸Òæ/@Ú_x001E_.ñ_x0010_@FéÌÒ _x0014_@_x0018_Ræðíbã?Ï'LpÜ:_x000B_@I'2þi0_x0010_@º´$Ã±­0@_x000F_ea|#«_x000F_@	_x000F_çûr	º_x0001__x0002_@V\âÆÒ0@_x0003_Æì,n'@	ªÑix?\Û;Ù×ô?\|ÙÚ_x0007_@é[v@:$@ßÃ_x0013_s®Â(@_x0006_xÀ_x000B_',@îbÂùð?pü_x0008_uÒA$@ë7á0&lt;ê3@~_x000C_{°iÌ0@}²Ê"¼_x0016_@7H:³e1@ÇPd¼'(@m!_x0013_3+@¨B2S_x0004_@W_x0002_9ri¹*@9n,á_x001E_@ôþa_x0001_|¸_x0016_@âÝé´ü?;m`xSA_x0002_@d]õBÅ_x001C_@5_x001B_g_x0012_a2@~@kÇl_x0013_@\`µä*_x0001_
@Ìç.H3@_x0005_Ã}_x0002_0@¢IÄ-_x0019_ï_x000E_@1íºòs.*@6_x0006__x0017__x0001__x0006_#_x0013_*@P?9'/0@¦pÁ¸¾\%@mË_x0013_VH._x0004_@9DÍÙ"_x001C_@ò&amp;Ò_x0015__x0016_G/@ü_x0001_=×&gt;G.@@äMÔQ#_x0014_@£)z¥!@¯î_x0005_«¥_x0010_@_x0014_rQJÒâ+@å¶"__x0002_@Út_x0018_ü1@Õ1_x0002_Ï__x001F_@ ÊÂÖ*Ñ%@ÈÜÎp_x001C__Ó?Û¸$§D¼+@aÕî&lt;\3@x°óV_x0005_%@±_x0006_û_x0003_R_x0014_@1|BãÞ_x001A_@0_x0012_r£©_x0004_@i½éÝ_x001C_­_x0015_@ö(¦_x0013_³é?!?ù¤"@&lt;.¹_x000E_&gt;3@¤I¨â_x0015_@Â_x0018_~0_x0013_$_x001E_@«_x0017_'_x0017_*@läkÅÏaê?.j,_x001F_[Û_x001F_@Í©£Å#_x0015_@_x0004__x0005_`3?_x0002_ø+@2ÌÕY)@-Û_x0015_ÁÇ_x0010_@C¨ëÊÚ_x0014_@_x0019_Q$£|Õ?©_x0006_°_x0008_æ 0@¢è¢øØ3@J}kN/_x001B_@_x0006__x0011_ÀÀs_x0005_0@lVöé%ê_x001A_@&gt;å-ý§_x0001_!@ä¤u¨Ì%@_x0004_¦wönÛ"@þÊRªÍ©!@Jã}_x001B_ Ã+@×!Sþ¿.@gÆ_x0011_Þ¡_x0003_2@_x001D_ØïÜÜÉ-@éÆú_x0010_^$@ÈÐËZ_x0012_@ð\í_x0007_1@&gt;æñA8,@ï*ñþ?ÝÁëÔÓ§_x0015_@ô9­ÐF_x000E_@2S_x001D_8l0@oV«½Ú?R_x001B_É	A_x0015_@1ÍÍÑo_x001E_@;_x001E_ËÚ#@c¼íT³e+@@ÞÍ_x0014__x0001__x000C_Ü ¸?_x0006_e²nA_x001C_@Z(_x0005_0µ'@ÙÃy$@ßäÀø'@O÷3ò~.@hF²_x001E_¥Ô?_x0005_awH§K.@£áê6ÚX3@&amp;X_x0016_H/&amp;@_x0011__x0012_ä%_x0015_@øäÅ%aæâ?gGZM1@Ý8ÁuV_x0010_@_x0006_Îl_x0006_·ì2@PumG	õ1@*_x0011_ûÂjd&amp;@{(_x0014_ [_x0015_@ø±é _x000B__x0007_@a_x0019_íã+@oé&lt;®g#@zbæ"5. @]ÕÞìÞÔ?ë_x0007_S^#@tNsèÈ+@ý_x0004_&amp;Ê_x0001_&amp;@nr&lt;Ïk_x001B_@à_x001E_ÊûI_x0018_@Î&gt;gõ_x0005__x0002_@ÑàwÀ_x0008__x0014__x0003_@_x0008_¿û­-@a_x0019_fçü$@_x0004__x0006_Î_x0010_D9å}-@ôé-_x000B_c0@47ôH7#@U~²Ó*3@§8aÊÞ3)@é$_x000B__x000B__x000C__x0003_@üô´_x0003_ô?hÂÈ-*_x0010__x0012_@¾Ø6U2@Æ¨_x0005_¯ðZ_x001F_@}_x0019_¡1@Îæ_x0002_«2Fõ?h¬ÏC _x0012_-@Ä¥§b,@¤_x0017_b»ÜX_x0016_@^+Àïx"(@"Oâ[p(@.^&gt;BÂµ%@`Ï_x0008_\¹&amp;@Uf_x0015_]_x0013_"@¼_x001B__x001F_
_x001E_@ðú_x0013_kú0@þ}®h!@ªd_x0011_º_x000C_ü"@Môë_x0008_h2@ÞN'8_x0015_@_x0006_DÑ_x0014_@_x0012_NJh_x0001_!@`a_x001C_ÒQ_x0002_-@5ØxHa#@]løho"@_x001E_òï_x0001__x0002_$ô_x001F_@¸_x001E__x0012_&lt;:+@Þ_x0003_£ô_x0007_@çD
0@_x0012_m¤ _x001A_¨)@¥ÿï_x0010_1@&lt;_x0011_°7_x0013_2@Ê_x0015_Ý[IÀ_x0018_@ð_x0016_­_x0006__x0007__x001D_@_x001C__x0006_s#,&amp;@,Ôlå¢,0@WÊ­_x0008_ @ïÐÇ-:_x000F_@ËÈ_x0004_%71@B¼)dý®*@Ä&amp;ââ-@j_x0019_L´aT_x0011_@÷ÅgRþ$@­KÉ_ð'@.Ó:q,#@ª¤;«vG2@&lt;à7Ñ1@_x000E_É rÿ,_x000B_@ú_x0013_.ãdbù?(_x000B__x000E_Z=ù_x0017_@Ò}_x0017_ÙÝ_x000B_0@ØeyS_x0008_@E	XD
@à
¬_x0012_r"-@¬¯¿èi.@r7ø¤EÆ_x0019_@äGO7r«ë?_x0001__x0002_:îtZP1@	UVj_x000B_c_x0017_@g_x0018_E@#@gD¢_x000C__x001F_@ÞT%_x001A__x0012__x001C_@²Íì¤L/"@§9y¦	@rãÖÀo,3@¸§à_x0005_Fè'@ÄÃúOö_x0004__x0018_@_x0001__x0002_«Ø?_x001A__x001D_@ø²A_x0005__x0014_ë?ÈÅ .@#äc°s2@í&gt;ò_x0015_'2@_x001B_m)¤£_x0003_@_x001C_üù	=Y3@_x0016_`_x000B_±{0@lk_x0002_¯)@Þ@¤aÍ_x0010_@õ3Èê!@_x0010_µt2_x0018_­#@[¬_x0016_Ôû_x000C_@|ªç¼_x0010_@«_x0007_ÈÍÁ @(P_x0012_£_x000E_+/@ØF.IÛòÓ?$/â8_x0001_@FÒ3qÃN,@Øã_x0006_$_x000C_2@êÛè7_x0013__x0004_"@Hq\N_x0002__x0008_cÈû?©²ÛN¯2/@=ß_x0016_i²&amp;@bðÓ/2-1@%9_x000B_s
 @æßñÝû_x0015__x0014_@HAã¨,@÷(øa _x0018_@*ä¨«â¨/@i_x0011_D¹_x0003_A_x0015_@\µ_x0001_-²0@MØ`
FD0@ý1²|å_x001E_@Ý¦ÚÜ_x0015_)@jÂê¢#3@¦â_x0005_»_x000F__x0013_@Ýu	L4_x0012_@_x0012_Ìå»_x001D_G#@T·+ÏYº_x001C_@­
ò?
+@1&gt;U_x0001__x001C_@â°äZ_x001D_R_x001E_@_x0019_ú=v_x0004_1@_x0015__x0013_ÑUðÝ%@$_x0006_©^«-@_x0016_¯[5=½_x0016_@öìk_T$@'¾ÙB_x0002__x0016_@ ¿¤@£â.@_x0007_Ïë,öÎ$@1m½Z11*@_x000C_J_x0013_Ã¿_x0002_@_x0004__x0006_%ð0Ö_x001A_å1@8óÙOa_x0001_í?¸ê¥£:&lt;_x0015_@zêä§._x0013_@xìøn_x0012_ö?öÁ2@¸ %@%IïHÕO_x0010_@â¹¸£~2@ö°Óf0º_x001D_@_x001D_'Óbï_x0002_/@^Ê _x0014_AG_x001B_@)Ì¶Û_x0003__x001A_@ðW4_x0012_B4.@'ÝÈºÁ3@/_x0013_!hÀ¾_x0006_@¸{¡¥»Ì+@ 2ÖJÕµÿ?*ÞøàÙ#2@ú_x0006_ºè?«n¸2_x0014_1@_x000F_`ëÇÇ×_x001E_@¬¶_x0003_ÛPé,@SîÙ÷è @¨­q1©_x001F_@ Wúyù._x000E_@åàÇÙB1@¸êÞ4÷4_x001F_@Ì_x0001_Ï0Ý(@_x0019_eª_x0005_Ý,@ßëìW1@ø	Å_x001A_jÑ?Q&lt;×6_x0004__x0005_:Ë2@L_x0013_-{4[2@é­&amp;ö)'@_x0017_·g£Uk+@_x000B_PEHý)@f¥$*cì_x0010_@P_x0001_TAË_x0002__x001F_@ÌìY_x0014_1¸_x0007_@_x0001_"i&lt; "@¾%ÓÆì	!@¼tPàö¯1@7OHâIÙ+@i®_x0013_
Tö?Ku?Æ?4%@T@YO*_x0014_@m`[«à_x0005_"@®Úi¤4Á_x001C_@6I0´.a3@_x0007_µÚ0ë_x0006__x0015_@R[J^_x0018_@v°g$ú_x000F_&amp;@«pÔÏ?GÛJÛ¼$@6_x0001_Nô1@_x0017_xÓZ(@l_x0003_na1@ØNK_x001D_Q~_x0001_@rIà®uã_x001D_@Cö=Í±2@Ùí@Õãs0@´_x0019_â&gt;hx3@ ;¤0çÓ2@_x0001__x0005__x0015_§k0@7/tËÝ¡_x0010_@-nO`¾0@_x0005_Õ_x0006_ZZ2@ìÌ;C_x0007_.@z_x0010_÷;+@dÈs_x0014_=ð?ôi|?_x0017_H-@Xn
G5=1@2p_x0008_sµ_x000F__x000F_@ãVmIÆô"@ÎqÛø,@&lt;Qv¹_x0012_@43An&amp;%@Òzf&amp;@Øji´b2@1_x001D_jt_x001E_1@qØ4	Î_x0003_@(q_x0015__x0013_à_x0011_@4c¢hv_x0002_@!¨.ÌÌG"@xÅ,Vó¶-@ìÒô_]A1@äI­ZY_x001C_@=,ÎeT42@_x000E_/È_x0002_ @&amp;AKQØ*@æ1Ð´$@Îeø_x0004_S1@±È¤61@ìQF:à{3@A¸_x0003__x0002__x0003_~I_x0010_@ur$ùíP_x001C_@tURÅn_x0011_@Ù¤¯=¦º%@ÍúTT¬-@´¸á]_x0004_Ã,@nñãô®_x0011_%@+"C_x001A_@ÀPôsµ-@bÊ,Ôb_x0013_@f¿Ûö³1@¦ÕX1@® #[EQ.@_x0005_at¦¥2@pC¿_x0012_1@%:_x0002_°D_x001A_.@Z|_x000B_üð!@&lt;e¬'/@ð­r_x0003_9_x0011_.@t\Bæª_x0014_@K©n²Í	@`_x0001_uº¹?4,ø(ÖÛ2@*«ê_x001E_ýf_x0012_@î ë_x0006_Ë­,@&amp;Øê°
0@_x0003_Y©SÞ_x0011_*@áêékåÂ1@ÿ«ô0ûÚ!@_x0003_!þðO%@ýd£ªì -@_x0008_@-~Ñ*@_x0002__x0005_ç°¼_x0006_~®,@C:È`k_x001A_@d_x0011_=×_x000C_¢,@òÛ[_x0003__x0018_-@_x001E_É 	.@3ÒÅÂ$@ÖtC«mË_x0011_@BO#ø_x001B_¿1@ 
¬º÷¶'@(¢Ôl}W_x0018_@Æ0_x0005_:_x001B_Ö_x0006_@°Ö3;©å,@ªV_x001E_wªÿ?_x000E_Ã}màÂ*@_x0013_«_x0001_/êþ.@¦X:`
@_x0019_ñ·`Iñ_x0012_@@âû¸³_x001D_@ÆÔ_x0014_DÓ#@X&lt;]_x001A_#@A_x0004_Ð	@Xu«(@9ÏQHÕòü?_x000B_6h¢åK#@úh®åò´#@l_x0017_0_x0019_ú0,@L¾I_Ò&amp;@|aì°P"_x0018_@xp£/Do,@ôKøpîg&amp;@ªÃh:Ô"@ -_x0013_u_x0001__x0003_¸3_x0010_@ÚR_x0001_ñeú_x001C_@ø-ß{b$@(MnHjé%@$k3Çí$@dUÖ?_x0016_@[Qü@*@àÝ~é,T*@þëO&amp;Ù_x0011_@ðöìO.@ëõcZEw'@_x0019_¢_x0019_x,_x0002_@?Jy_x000C_Zô?öâÊµ&amp;ò(@#)/Ï_x000C__x0008_	@V83eª_x0007_@b(_x0013_7íÜö?ý¼Ív¸_x001B_@¤[_x000F_?¾_x001C_@cüðEX@ @_x0016_Ò3evx2@Ì_x001F_1¨3@T.¹_x0017_G*@ìOÒT¦|$@_x001A_m£_650@ú!_x0013_ø9È1@©_x0015_Ö{º3@_x001A_álDÂ_x0019_@¼ü¶qà_x000C_@MÝ©×~ª2@¨ÿ7x3éÿ?¶]=^Ä!(@_x0003__x0004_SÙ×ðÂ3(@Âµ_x0012_k1d*@[S|Å'Ó2@_x0012_Ù®gó?6Ð`Å£_x0019_þ?æ&amp;G¶ì(@òùâ2£¥_x0014_@Ñ4K_x0006_tÙ?¯¤})_x0014_2@ t¶Õ²_x0011_/@P_x001F_À¬_x001D_ð_x0015_@Î¬)¬_ê_x0019_@wx¤©è_x0013_#@(u_x0003_ð.@äv_x0001_B33@µ_x0004_h¥ø_x001F_@\4ààwGâ?_x001E_HÄe_x0004_3@àï_x0014_ß_x0002_@¹rãÔ!@:Ç¥Z#_x000B_@¾Ä{Éµ_x0003__x0008_@Ë¤s¼³3@.qtÕï_x0008_@L»`I["@Þº_x000F_æ¶_x0016_@Jxê¸ã_x001E_Þ?_x0017_¿"©vÐ_x0017_@zÎOFÂo*@¶-zÁI_x0011_@À#wn§ú?_x000E_te_x0003__x000C_¤è#@¤ÆT3W_x0007__x0010_@*rÞ_x0006_t,@5Éäý7R3@~_x001A_¶üVî'@_x0002_Í_x0012_V_x0008__x000B_@¨&lt;=Ýêr'@]Cåü_x0019_;1@ò_x0014_4g_x001A_+@jµ¯.Ö0@F_x0002_Z_x0001_HÏ_x0019_@_x0004_÷Ò_x0013_jÜ+@HhþÚ?nã_x0007_È_x0001_@gc_x001A_r @_x0018_*²´¬#@&lt;/§_x000C_@&gt;ê¥¾Ó_x001F_ê?uïÄ±Õ3@ÿ;áãþ2@Ì5m$ÓT3@r?B£Â_x0005_ @*ÑÿÓ  @¼ÈÑêÂä_x0002_@¤á_x0012_¤D¯1@iO@Ô_x0003_@_x0018_?_x0005_¿Þ¯ù?Ö¨[¯3@d4(@Ø¿ôÛ§¢_x001D_@¦_x001D__x0001_=^*@^	l_x001E__x0017__x0013_3@_x0004__x0008_hN!ärÔ_x0013_@_x0015_Äüh°'@ÀÐ_x001B_ä_x0018__x0011_@ÿ+)§Z,@/ðû48Ë_x001B_@¤3éV¯&amp;@_x0008__x0005_56l,@èäÜÈ¶A(@_x000B_Ðf03@®û_x001D_f\_x0003_@õ¯_x000C_HF/@èÈD¸4à?_x0012_g_x0012_@Û:7æþ1@^k_x000F_{EÍ @¤K_x0002_)@&gt;ö,YM0@ÛõwK_x0018_@&lt;$½À|H_x0011_@þ_x0016_õ^l1@_x0001_«Â¢ÒÚ$@=³ª_x0013__x0013_@_x0018_ç{_x0006_á-1@lÙ`Ôp_x0015_@_x001B_CÂ¸&amp;@ª­½ÈÓ_x0018_@Z1p=_x0015__x001A_@2ÚÌßx#@³«_x0007_B_x000E__x000E_!@_x001C_ï_x0004_e_x0019_'@_x000C_QS_x0013_°«+@)1;_x0004__x0005_`T)@Ï_x0002_^_x0007_Å"!@:z.Tü_x0019_@b}_x0002_Ëó!_x0017_@_x0016_Bns-@×¡³Å¬Ã_x0016_@_x0010_Ó_x0010_s_x0016_@´'ÍÊ°_x0008_@;_x0014_Åãiµ/@Ü|_x001B_Wõê?_x0013_ûWb6º1@ßa ANñ?÷}.bY_x001E_$@Ô¥iÉþö?òÃÊ
q_x0012_@'Å_x000B_bF0@_x001F_w'_x001B_@Y_x001F_£È_x001C_F(@_x001C_ñ_x0015_ª,@ý,'_x001A_þ&amp;@_x001A_4~6ã0@&lt;'þHé1@_x0004__x0005_ÊFCs"@ÃkÌ±¦#@Øk+¨_x000B_3@=_x001C_}ÚXµü?ï}_x0003_dÃn_x0001_@g_x0005_}_x0001_ø0@Á¾d_x000C_Ä Ñ?_x0017__x000B_ûôÞ_x001C__x0004_@=sX42@â7+;_x0016_@_x0002__x0004_Rocg_x0006_ñ_x000F_@éÊ_x0007_6¿)3@dïX^_x001E__x001D_)@Í_x000C__x0016_Ã2,@HDòîÿR_x0015_@¥_x001B_^A_x0012_Ø @J^Ä6´ù?yOt]&gt;1@_x0016_îo
ÆÖó?ô_x0017_cq_x001F_Ã+@Aã_x0017_1@_x0002__x001B_hç$±?úÊô&gt;Þ¦_x001D_@^_x000F_g\- @­uk}Âÿ_x0010_@²=¾ø_x000F_@§Yx8Â3@®D)-@vò¬È´Å(@Çb´^3@þó1_x0005_0@_x0017_c@_x001B_(_x0003_@Þ´Úïð?öÃ=ó$@_x001E__x0005__x0015_¡3@ñnëÖ?_x0012_¡*Å_x0012_+@GO¢Þv2@ØÀiÀÈ2@ÊärÚ_x0001_@0×Ô'_x0011_û"@ã3aô_x0002__x0010_Lê.@µ%_x0011_o¼Ð+@2}:U'Ð3@Z_x0005__x0006_n^~_x001A_@
ñÛþ»¾ @°¼e~Ä«$@{dØ¬N_x0017_@
Ð}JÔ?²Çô@o*@_x0004_{0é_x0004_ @_x0006_"_x0003_doü
@¿KÚ*pS)@È_x0008__x0001__x0003_F_x0007_"@_uFh?ì3@´ôãC3@[¯¿Ýô	 @NMYþ_x001C_@£_x0007_ _x000B_¸ &amp;@ZPeÊôô?2gAq3@¨_x001A_½ÖÁ_x000B_)@4_x0013_´_x0019_tn#@6æ!_x001C_FG_x0016_@÷_x000E_¾Â
@_x001E_2_x000E__x001F_@]ögø!'_x000C_@¸_x0012_¼V¿K%@-*Bn¼9&amp;@¦ÀNÄw:'@Íd}*J3@!ÆW_x000F_áº0@E?þ}f0@_x0002__x0007__x0015_ká_x0006_ø1@  êÅª_x0011_@À1*MÕ_x0011_@Þ=.)_x0012_J_x0005_@Ôõíëé?2@²w°_x000F__x000C_@Xkæ¯Ó_x0016_@_x0004_7û&amp;Èã_x001E_@$_x0019_¨+ì)@_x0012_¢|ã_x001D_B/@_x0003_D]/@Èr²sÉ)@T8»Ä3@Íu)+@*üé«$@?6ïìÇ_x0011_@æ»$=
]_x0001_@¢_x0012__x0013_7É"@R#ÚÅ©ª'@'ÕÉiá&amp;@g_x0018_bA_x000F_W-@MÜõÜXq'@Y_G_x0006_õ¢å?QM_x0005_ÅH_x0001_@É éØ"@ùPoOHÞ_x0011_@)Á	;É @ |x!¹rÁ?_x001E_i_x000C_#2@-·¬._x0019_2@ÀÐdë(@ÏbR1_x0002__x0003_¯ó+@Të0Ìé²3@Ø&amp;u2_x0008_("@ðogø$_x0017_@Ö&amp;'£re%@bCNq_x001F_(@¼Ïé,_x0010_¯"@þdUÎÀ-@~å_x0014_ø?	]{¨4î?u»óÑ#@=ª_x0010_ÔÔ_x0011_@
Ø_x0008_O¶Ðâ?=W	_x001B_ôm+@³÷	Á0@óç_x000B_È»»2@BÓù*/_x001A_0@bqP^öè_x0008_@^i_x0017_ÛAx_x0008_@t-_x001F_w"@ÂlV_ý?eÔg_x0016_Å_x0001_@uN¦§ÔG)@Cåð¹+@z¿Ðl-®_x0001_@=®_x000C_ÆÕþ?hTH·«z)@r°_x0013_Å«&lt;,@8_x0016__x000B_ÙB-@*Êª¯\ë?wME½EE2@+_x0018_+_x0019_Î/0@_x0005__x0006_Õá2´Ü°_x0015_@õc¡ò#@BGÏ2@3_x000F_Ü±],@s$û_x0004_¾H1@ùIna_x001E_"@!K²Ë_x0008_7_x0008_@ë2âlÜo0@ÂT_x001B_æ'@UNÐ_x0019_ L1@_x000E__x0005_hOø_x0016_@\"_x001A_´_x000F_3@(;_x0012__x0005_.2@Ï¯_x0017_çÉý?Ö´7ïÀ_x001F_@ _x001A_¨&amp;Ô_x000B__x0019_@SNyf_x000C__x0012_@7_x001C_ñ&lt;Þ,@_x0011_Á&amp;ð(­_x0004_@1X²7_x0002_.@_x0010_®Öä_x001C_@_x000B_JÂD_+@Þ¹D(2#õ?üGg3@qr±@)_x0001_@4!,Më?«ß_x001D_±Ã&amp;@&amp;_x001F_V»¨3@,Á[f×_x0014_@ÞF]D_x0015_Ô_x0003_@¸ëóÊâ_x0016_+@u~Ã_x0016__x0002__x0003_¾ÅÝ?Xc{¿xc3@8C_x001F_°3B'@ñ#Y!R0@¢ôÑ¸°2@®R-_x0017_¤_x001C_@Öµ_x000B_Ø__x001D_@_x001A_­¾¼ÁÓ1@¼v·Ò×"@°ðÓ_x0001_}(@Ê£Ui"@³=ÛY_x0013__x000F_#@Û¨ä_x0011_Å/@
Ûá_x000F__x0014_ü?Û­?V`&amp;@r)ïaòõ)@7ºM9Uô_x0014_@bý_x0001_ë½Z)@ÅIT­w(@²¢8Æ$@_x000E_&lt;C_x001A_É,@ü_x000B_ä_x0017_æ?v^ä
=3'@îôVú&gt;_x001E_@C#W_x0004_@Hlÿ²ëè?Àß ®!3@¶_x000E_2ö&amp;@_x000F__x0005_ã|_x0017_(@B²Û¸_x0015_­_x0018_@_x001A_,©_x0010_-+@la/P­à1@_x0004__x0005_ì_x001E_ÛÝ_x0016_@Ø¹q_x000C_éÙ?ÕEÑO3@b_x0004_Fga\_x001C_@W^e¸¶ô?Ä%X2%@ñÊ+Cú_x0007_@_x0002_^üÛQÙ(@Êd¢²Å_x0002_%@¾DeP²?_x0001_@VcïL`û?,0R-h\_x001F_@Û_x000F_è\_x0005_g_x001D_@Êp?ºÌý*@_x0016_kµ_x0017_µv&amp;@_x001E_Ü_x000E_f,@eÞno_x000C_@(Vµ(I+@òxé)!@Ú*àÙõ1@_x0017_å+°4¯+@qµ¡Le_x001D_@B,U²Ç_x001C_,@lÆæJ0×&amp;@ëÛy§Ú.@OÜ.ýì3@HjpJW"_x001D_@~}æU+@­òèK_x0012__x0015_@bU_x001A_[)@# Åi_x0003_@_x001D__x0016_EH_x0004__x0005_N0@\õ_x0016__x0001__x001C__x000E_'@üH/æ-@Î2â7+;$@.(?¨_x0018__x0015_@p_x0010_N_x001C_³_x0013_@_x000E_4v?.(@(Wbr_x0007_p2@Ï ×$#@¤aÐ&lt;¯_x001E_ð?_x0012_²ø`Ø0@_x0010_LX5È_x001C_@ÿ:]æ2@_x0015_HHUp_x001D_@Ä_x000F_³¬t(_x0014_@¥ß_x0010_ëÙ1@_x0016_}°kK_x0002_@ðª@3@¾÷G*5q_x0003_@«{_x0015_)Kå/@dÄ_x000E_Ll!-@¡;|e°²1@_x001C_áÞº_x0011_+@áô÷ñ96ß?b÷_x0004_³^!@éàå T_x001F_@_x001E__x0016_ãî_%@_x000C_1sS/@À[Ü0õiÍ?À_x0013_ÎÝp$@&amp;_x0007_ÐØÊ!@Èll
aõ?_x0008_	_x0016__x0010_½Ä&amp;+@-Ö_x001C_¯_x0010_ê#@ádF_x0014__x0003_j+@S¾_x0001_Â¢_x001B_@Níûòrl$@ÔÅ'zßÃ*@ïä¼#°_x0008_2@dÚÑ]g/@³±³å3@½ÔäPâ_x0007_@GL@_x001C_F1@_x0017_Q_x0019_·\1@0èÕ_Ö2@Àïÿ_x000C_92@GL¨-à¬$@_x0011_Î"Å?3@îçR­XY1@DìÇW_x0011__x0007_@%r+_x000E_7O @ïâü!+_x001D_@&amp;Ó_x0010__x0002_ü_x0005_ÿ?|ré_x0006_Û*@;ßuák_x0014_@Ø&lt;ÓzÁ*@K_x001D_øH_x0006_ñ_x001C_@¬À"Ó-¢_x0018_@ Ç @_x000E_Ñ-|_x000B__x0011_#@Èc_x0004_Rß)@_x000B_Ö{zï_x001B_)@)ïÝËR³_x0015_@_x0010_f%¬_x0005__x0007_±7-@KQáB«w1@_x0007_k_x0019_DxO_x0019_@Ìóu"ßÝ_x001D_@Ö¿åÃPÔ_x0017_@.×ÎÎ$@ÿo'¶ï @À_x0017__x0012_áµ½1@}AäRFB2@ókæýÜ	3@·r{?¯,@Üì ±\2@_x001E_²oÙ_x0001_ù_x0004_@_x0006_R]Ë.@.ý_x001E__x000E_àó.@¦45_x0001_._x0015__x0001_@¸_x0002_áÂºã?2_×Ñ@*@~£ÑVÈì)@Àät±_x0001_@jeC³ñ_x0007_@wÅ§äñ_x0018_@±_x0003_ð_x001B_~Ý1@/&gt;£Âå#3@_x0019__x001A_¶éôÖ_x001F_@ ëµÆý,@æN_x0017_¶	_x0017__x000E_@_x0016_±Éáu!@¹m#­1@Î%"C¾$*@±£K$¤&lt;3@ð_x0014_52@_x0001__x0002_à£Ã=ÿ?}úòèÛ$@Úüª
qI'@£_x0004_tn_x001F_þ*@HËÿ­#_x001D_@tÂ×èv0@"ßË(!@CÚ_x0017_LSb_x0004_@|  äu_x0005_@Ï0ü @Z©¯Þ1Ú?«ò`_x001D_7+@&lt;ù%¥$@+Ã_x0012__x0012_@: âÓp&lt;_x0004_@S¬ùKÙ/#@0ï³1WÂ,@ñ±åÄ@!_x000F_@¢Û»?&amp;@¼í_x0003_úG1_x0011_@0¢;ã +@`zÆ½QÃö?RÇ|éry_x001B_@iFs=_x000B_1@õÃá_x0018_}Ì!@pÄ
uºÁ_x0005_@_x001E_·Í²/3@ÉgùÀ20@õ°FñÝ§3@÷MðÅ&amp;0@ø!&lt;jö*@PgÉÂ_x0002__x0008_a_x000E_/@L¹fîT=/@B$Ê/Õ2_x000F_@ê^¼ÕÀ_x001E_@_x0015_]¨Ïa_x000F_@Ì9S_x001C_ß_x0015_@È¾_x000F_Ô_x0003__x000C_@*"å4¶1@ö¢i£;ì$@$À&gt;_x0007_ë_x0018_@Zyµ¸§)@,äúÒ_x0005_2@yokÅÍ_x0014_@¶º1¯5î?XTê¼_x001B_&amp;@,£É"t#@¡µ_x0003_Ç¬_x0018_@_x0012_V¡ÄË_x000C_@»Æ¨±_x001E_2@_x0002__x001A_Eù}_x0007_ú?Ë]_x0006_u_x0004_'@Àô_x0007_ß§î_x0007_@ß_x001E__x0010_]*@Ñ&amp;ê_x0003_
@_x0001_ÇéCªÊ_x001B_@Eç_ß¶à0@íï£|2@X§»5Õ?_x001A__Ë_x0005__x0012_Á_x0001_@Øø«8sþ_x0012_@Êý_x0013_â¾Ä3@0¹_x0011_Uó_x0013_@_x0001__x0007_As&gt;¥_x0005_4 @_x0018_³µDûù?_x0003_´12Þ_x001D_@=äP8¥ó2@÷_x001F_þ2@ Õß&lt;º_x001A_@úK_x001C_jd_x001B_@¸_x0017_O%ë_x000B_@0Y)b¤´2@_x0005_ÃÓ&gt;&amp;_x0010_@øm_¹0@"_x0005_.ß%¾/@¹æý¿?+@hÒÛ$2@Ðýÿ{Ò_x0002__x0010_@ZwVì_x001E_{_x001A_@×£U²m)@ÃÁz¹Á0@,_x0002__x001F_³_x000C_Y_x0011_@_x0002_D¤9_x001A_&amp;@_x0010_rØd_x0004_ô?.á·Àn_x0012_@.AQ»mO0@_x0006_I÷F]K2@¦ò³&amp;@(S_x001C__x001A_ª!@¦&lt;Äa.»1@SýQo._x001A_@ªZ×Ñáù+@,ÃiùÒ_x001F__x001D_@4Úyl_x0003_Ó0@}VÔ_x0001__x0003_Ð*@ÂåÅ¾o	@®Uª¼å)@&gt;_x0019_1Ç^_x000C_@j¬lî+@u/\sû2@_x001C__x001B__x001C_C_x000F_@mr_x001F_Á{_x0015_@äÂè%Ö_x000E_)@)ýIùM(_x001C_@~_x001D_!+_x0002_(@p·_x001D_rz_x0008_+@dyÍ¥§1@Y@à._x0013__x0014_@à_x0010_ùâ_x0017_@ºYZÍ¤L_x0019_@[£çÜY_x0005_@þHuU_x001E_'@_x0014_.âá_x0016_@_x0017_Gç_x000F_9Ð_x0012_@@5_x000F_v_x0014__x0010_þ?à?¸á®.!@ç«Ñ|.@ðN»XT+@_x001F_ÿj?l_x001F_%@þ»g_x001C_g_x0018_@_x0016_v¹¦~_x000E_@PÅºòp_x0003_@_x0010_HUtÃ_x001D_@/Kc½â'.@¿_x001F_·_x001D_i'@x|Y±sª*@_x0002__x0003_Èã×j)»_x0015_@~ñ[~N_x0011_@_x001E_øá¥ @Â[[#_x0019_&amp;_x0017_@²Ö_x0016__x0015_@oÈÈ¬V¢2@VXÅå¹µ	@_x0010_44Æ; @Rn8¾_x000C_@°U.Ð_x0005__x001E_@z«ÿR½A1@²Â.1F1@lãê_x0005_3_x0010_@_x0013_©ÑÛ¾A
@ybw#­_x0003_ù?[ØÈt½­%@#_x000B_ìè_x0013_,@°ûêxR"@_x000B_^¥U#n%@.}UG¶#@ìQâ©­_x001A_@2ö_x0016_6aM,@(]z_x0012_ì^_x0005_@ÿ®ÀiRÛ3@{Mü ?1@§_x0007_WM_x0011_n3@â¿eÁ¦ý?.ú/*ný?_x0011_ÒHk  _x0010_@ÖÅ s_x0015_@dò+-éÕ2@_x0001__x0015_ß_x0003__x0004_&gt;._x001D_@ì_x0012_mÞ¨T_x0016_@¼Î_x0014_ÞO_x0016_-@rw0ÅÝ1@Å*K
ç @CJV¿_x0006_ã¨?_x0001_U/M&amp;ð2@1ÆÆ$@X¼S"&lt;=*@)8Íû_x0003_@¿"Öý*_2@_x0014_Ùâ_x0002_åÿ?_x0002__x0011_ñõ"±*@ª'_x0016_ØÅ¥2@Ï7ú¶z_x0011__x0006_@Éí$ÆãF1@àÔD²³îÐ?¨¶Á_x001C_¨_x0019_@E,Á.&amp;z?RßHZæç0@__x0013__x0005_+ç$@_x0008_	öNNþ?røò
Ôî_x001F_@/Üûºô¢%@ªû$ñä§$@¤4/àï_x001A_/@[ þì{ö?­t*_x0001_ã?.	ýô.Ý3@_YHõÃòæ?3ùv£ÊD @x[u÷÷
@_x0003__x0007_Öýz_x001A__x0008_@So#Þ10@Ù×Z#}_x001C_@N@_x001B_àÒ©3@	eÏmî\.@*1hÁVÂ"@E_x0004_*_x001E_-_x0005_@ôõs^G'@¾3 v2p3@ö]ÂíG_x0001_0@r=îný_x0015_@ÕpÇr°ö?Ü_x0002_¼_x0006_mË/@ý_x000F_½Úç#1@ÐÁ9_x001D__x0018_M$@ÏÜG_x0015_é_x000E_3@ Y§P_x001A_E#@öQÁ-í_!@O{E_x0016_å?¦ø7fJ_x000C_@ZJ_x0008_sÌU.@#ëAÛð; @ÖjL×À)@ÆKÔG¯3@§øh¨H+@#«OÛ_x0018_ö?®âBö_x001E_e0@F4z¨&amp;Õ_x0019_@äæþ;­0@Ã*K)@;_x0014_U*_x0018_@_x0005_#_x0002__x0003__x001D_(@_x0002_·\cóW?T_x0018_iOÅ¯/@Íû_x0010_Û,ý?FÃ&gt;Nd$@
úÁ^v(@_x0002_ZÓ8_x001B_£_x000C_@_x000C_$]Ô9ã1@ôÇEo¿0@õ=uw¢|0@­Êø
tØ/@SÿtG)@bj/Ø`!@5×ömw_x0019_3@Õ¶_x0013_&gt;J(@$ºÁ6«?_x0006_@Û_x0006_]µ$@*§8ÿ]f_x0018_@_x001C__x001C_]¿ðö_x0014_@ßæä3@GI_x0017__x0007_@ss_x0016_bKÍ(@ä#Z_x0014__x0016_/@_x000C__x001D_»f/@«Þ]øoW_x0007_@êD#Ô_x0006_ö?_x0016_êm§vÅ.@T×g?1'@'çv:_x0010__x0001__x0013_@Ð}¬_ü?s¤ß½}%@Dn'j_x0016_2@_x0001__x0003_Æx2 "0@l_x0019_îVíî'@Æù_x001F_Ø^9#@ÃÔÌ ¿_x0015_@&amp;Ú_x0004_¦Mèø?8	òÉ§_x0002_@_x000E_H)_x001C_[_x0006__x001F_@/q¡_x0017__x0001_@ÌÆ)U_x0008_Ú.@êN¡X_x0001_&lt;2@Ô^`ñ#@GÀáÛx_x0012_ @n3R_x000C_º_x0010_@_x0007_3qÂyb)@ÜYQ_¶.+@_x0002__x001E_4ìÚ_x001F_@tßc)F4+@?$ì:ý?_x0003_ïR%Øî(@ÂK+ÀM_x0016_@H&amp;ä$§gÁ?Nî:°mò?hÔÃ|£3@úíéò§4_x0018_@&lt;¤_x0001_nr_x0010_@yÇÉÐkÂ
@6ÓBUÈº @³RRë,@_x0014_ __x0010_!@à ¤º¯¢_x001A_@©oß@¥R_x0003_@w*
©_x0002__x0007_kç?¬_x0008__x0004__x0005_	Øö?Tö@æçÊ!@¶YZÎìY_x0008_@:¬_x0002_À&lt;_x001F__x0016_@&lt;gz'ÜF_x0010_@&gt;ôØE&amp;(,@2ÿ*_x0001_ /@r&amp;hSD	@¨KhÿI_x001B_(@WJLÐ,?-@ V%Jqd0@6v^_x0014_á!@¡M©_x0004_ð,@K¯ßúÔ_x0008_@ò]_x001E_~_x0017_'@#&lt;ùhµ @VËÅS$ä_x0014_@¥{´ÚS72@ÇYDÜÕ(@ìHïJÓ´)@Ñ
çÒ)@_x0004_©¤y)@_x0003_Ü;o$@N7_x000B_£vû,@"ØL_x0015_Í_x0019__x001E_@ïE9hú?%¹_x001D_0á-@
vãö7Rà?,jÉ_x0019_Åà'@×_x0007_â2_x0014_.@ü_x0006__x0004_yê!_x001C_@_x0001__x0002_=í]¤1@+_x000E__x001C_¨kè+@_x001C_ûzÓ_x0002_àæ? µ_õ3@ápÞ_x001A_D*@a_x0016_ß_x0013_á2@¬cÄ&lt;æ_x0011_"@:_x0002__x0014_j @þ_x000B_ØÂ0%@(j_x0017_Ü4e_x001E_@p®®IÞ_x0013_3@_x0012_I­E2@iks¹f!@â´Jü_x0019_*@¢_x0015_´Y¦)@"±XÐùañ?_x000C_ûOù)@+?°Ìx`-@J&gt;_x0015_.X×?íhÐ`è00@/¼_x0001_{-2@_x0012_	c´#)@J_x001D_ßo_x001B__x0007_@&amp;G4I_x001A_(@Eï_x0004_ÂÀ2@Sú~¬IÀ,@_x001F_ùÆÇ_x0008_@mdèÌf$@Ü_x0006__x0011_V¤'@ÞD£ó(-@_x0008_JvÛÿ?Ð_x000F__x001B__x0011__x0003__x0007_³Æ_x001F_@0ñ®PÆ_x0014_@I´øÐTó_x0014_@|L²¢)@_x0008_Ý|È"@¼kø_x0015_ÿÇ_x000F_@%_x0006__x0002__x000B_:­'@rXÚ2_x0003_z_x0004_@\ÿ"ÈÍ+@ªJ6hÕ2@
FÁRv_x001F_@h¾bÖ°@(@CâíÄc_x0003_0@ý[pòVp
@Ý"ª_x0005_^_x0017_@Ôjö_x001B_@g¼±^_x0014_ª3@j_x0016_¥&amp;_x0007__x0016_@ØÍ$õÅ«1@Ä'S_x0005_¾_x0017_@`_x001C_ÛõÐÍ_x0019_@ao§õËÉ.@¼C¹}Hù?A_x000C_É_x0012_A_x0013_Ê?_x0005_ôUóÿý?Ë_x000E__i3@6ô\_x001D__x001C_µ/@Ö|B7ÿ_x0017_@Ó!å%D+@ª_x000B_Õdöt+@l_x0003_°7_x0008_	_x0010_@_x000F_µûK_x0001_©2@_x0004__x0006_©l +]	'@0%±_x000E_ @_Fï×§0@$Æ!Ýþ_x001C_@ÏLq7Ú,@¨_x001C_K!mü!@@ùt ¯_x0017_À?¿_x001C_±Ôa*@DHMÀá¿_x001B_@ÌßÞ9á2@_x0005_Hµe×.@¶ubÆ3â3@õÈ\àÖ_x001A_@h¤ ]¥0@pD_2@Å½éïë"@_x0012_ S_x000B_08_x0018_@.HÍ§b_x0001_@z^×D_x0002_´_x0003_@zÁJÝ_x0010_f$@Ð«Ø²òêà?_x000B__x0017_²Í2@Ì__x001F_³(_x0012_@Á_x0015_éÂ§ç?pÿª¡ð0_x0014_@UÄ_x0013__x0012_/1@dÀÙ­å"@°&lt;X;=Î0@æ²lþpº*@_x0008_áæÖ1@ëüÐ*@º¯¶§_x0001__x0004_&lt;ã @\¡úö_x000F_@¦_x0003_Á¬b­_x0007_@´É·µ_x000F_o_x0019_@`VYúÁj!@ÿ/*Ã­*@"_x0006__x0019_ñ?_x0007_8e¡÷_x0019_@jüm&amp;Z	ð?¼.ÜXÖ_x0016_@­©ø(eÔ?_x0008_@.²+_x0008_@:A_x0004_á_x0011_@_x001C_»æÃÈ(#@ÁRQ@ª1@_x0016__x000E_I&amp;lq0@H_x0005_ï@6!@_x0019_!Éÿ¶t_x000B_@Ù"ÙJÑ_x001A_!@iâ¹&lt;E0@bå_x001E_Ô¿A_x0006_@U_x0011_qtë1 @øåë_x0010_@_x0002_AÏ_x001E_Â'@f»_x001F_ÍtÄ%@í«Ý´_x001A_@ÂQ_x001D_@Á¸Q&gt;l_x000F_@kÛDôXµ3@r¸ªbÕ8ô?!J]ÀP#,@"ü_x0007__x0010_«J_x0012_@_x0001__x0003_-D_x000E_;äC_x0018_@6©âÛ@ã_x000C_@,ÆÀØ2©#@Lèpµ)@ïnÖ_x000C_ðÂ_x001F_@_x0012__x001E_©V³_x0014_@­£,RÂW0@Ü=«³[1@.yøêð"@_x0004__x0004_Z*T,@ø=ÀÂG2@¡èË=_x000E_F.@`_x001F_Ýúþ³(@
_x000C_þ&lt;¢L_x001D_@ò_x0015_¦_x0005_BA	@!_x0017_°V_x0006_@ÿ_x0003__x000E_÷-.@ÊIPFÿ®%@sAö4`!0@Ð#&amp;§1f.@­"Êë$q_x0017_@êGÅO~'@å(¥mìf_x001E_@pCÈIöø0@¢Ï_x0012__x001B_k÷?&lt;IÃáû_x001A__x0011_@øë¡m¨_x001A_@LÞpE_x000C_@_x001D_9Ö0ÀÆ_x0001_@_x0002_&gt;9¾,"@OÇ_x0017_;_x000E_@þéí!_x0001__x0005_ö,@
±gÄ_x0017_É3@÷_x0014__x0012_}3@4ô¯ÙÌ³2@STfétõ_x0016_@Ô_x0015_Î_x0006_@Çt1v¢.@_Ý±^:_x001E_@#!Zã_x0015_@_x000C_ÀL×ð*_x0015_@úæ£Ð5	@û,&lt;_x0016_@4ÉÒQÀB!@i_x001D_Q{ªU_x001B_@¸®_x0004__!*@@Ö_x0014_}_x0018_.@8­Q+Êñ?dw@_x0018_Á#@_x0002_ß_x0017_«þ?&lt;¡Ì·_x0012__x000C_$@_x0013_=óøÅ_x000E_'@´¬¾çæ*_x0017_@á(þÓ¢3@&amp;_x0003_¾/:_x0012__x001E_@`Ðw,õ_x001F_2@IMë/oâ1@_x001A_¸ )9	@6ãn Ô3@èÙ9ÌÌL2@ì¶D_x000B_ä_x0002_@Ì:ôêñ_x0003_@þskÌü_x0005_(@_x0007__x0008_Ò&amp;C4Ä@ @$äÀ#n1@nÄÞ&lt;v"3@&amp;\lÈ_x000E_,@%IòÝZ_x0010_@$pëSØ_x0010_@ÒÙ@ÐÎ3@'ð&amp;_x0019_¤ @Õ4«©f´_x0002_@õQ|´À(@ZÐarÆ!@ÀN_x0006_J@	1@G$Ö_x0011_+\+@xMåÈ´_x0010_@_x000F_·_x000C_Ì_á1@ü1zfSç?p£®øå.@«&gt;ÇWß_x0017_0@²Î&lt;ªiÒ_x0015_@ïú¤rnC_x001E_@2jÑÜé_x0017_1@¨ÃÌ_x0004_Î!@OQå_x000B_£0@¸=\Q_x0012_B_x0015_@3,òìå_x0018_@ÄeÖÏ$á?âi_x0006_÷_x0003_?ÿ?5É ±_x0016_@¶ÿw_x000E_¹+@_x000B_ýD_x001C_z0@?¨Öè_x0018_;_x0001_@ð_x0005_ðé_x0002__x0006_«r-@h¬_x0013__x0010_â_x001B_@Ìx!_x000C_&lt;_x0007_ @{È@ý,@¾|_x0004_n2_x0017_@_x0001_­_x0003_@Îg(@D¢#2|_x0019_@Õ_x0003_¢7	b.@;Ç~,³=*@é_x0002_¹A_x0011_@ÛÞnÛU¦-@	\F¯­'2@&gt;¬%_x0008_Ó_x001F_@Pª'×ÌF$@ômOR!@.·Y¡22@s¯ýE8I#@ÝS­$oçã?_x001B_F_x0019_àâ$@«@ã	_x0017_@4.4Pa0@2 ³gc¿_x001C_@4¡_x001E_ÄXzå?²ÿqú$@Æz¬&amp;\1@_x0012_mªfV2@(m%À_x001E_@î_x0004_:h'@kGëõU3@¿4ØBML_x001B_@7ªÅ6çy_x0007_@_x0005_Ã_x0013_ _x0019__x0010__x001F_@_x0004__x0007_±
_x0003_zq_x001B_@_x001F_M,R}_x0017_@¼¶ÅÔ_x0014_@/Ü	ëb"@_x0005_}!_x000B_¥1@ðr[üÔ_x0002__x001E_@g_x0016_Q_x0016_@_x0006_WqÕ[ã$@(HRÅß·_x0018_@tÝüp*}1@þÃÊXË_x001D_@¸¦5ÝÒ_x001B_@fLð¬ @¨ÛÝ«ô­+@_x000E_ÊÒ"3@JÖUÁñ)_x0019_@n×ÿ
_x0006_Ï2@ñ
"!3@¨ì¨_x0015_ì_x0018_@_x001B_ñÉ½_x000F_@nF¹]T'@¬Ë´ñú2@7aIà«A_x001F_@¹íî"à?¨_x0005_uß1@\^¶cóa'@¯ó%vXñ3@²ÁKaW_x0015_@×ºäv¹Î_x0001_@Çvs{7!@nÖ0§|*@åU2_x0001__x0004_Îc&amp;@üXJzcàü?üÅÉÖFn_x001E_@_x0014_p	)Ï½&amp;@¾¬ìËî1@&gt;ÄpqN¦"@_x0004_Ï)0#_x0016_@p±_x0016_pzõ_x0017_@_x0006_qÍëÄ+-@_x0013_]ÄZ&amp;@mÊß©_x0010_ë0@_x0005_¾]Ì_x000C_»,@_x001B_4§¿:_x0015_@_x0014_Í¯Ï?'@ÞÏGÓÌ_x0011_@HÝº_x001B_¬/@jÛ+_x0010_r(@«ë4_x001B_0@ø,?_x001F_ 92@O+&amp;õº+@Éc2\_x0002_@üÀ*Å*@½«m«í_x0002_@0¤T_x000E_Â0@hXGæ¨h-@_x0018__÷_x0003_4ê?!Ôùo_x0003__x001D_3@_x0001__x000B_ß/è-@®Éß²_x001B_-@/T|­Úþ?KÈ¥«£ @ÐÐø*äÂ'@_x0003__x0007_7Æ¥G"@Õ_x0006_áï¡2@RWj0O3@Çd:!ä.@ÊÖj½á
_x001A_@_x001E_ô¥nÛ2@'&amp;,A @b_x0012__x001B_þ"1@ï?a3_x0014__x0019_@¸
·pó.@Â¢G»Ü¤_x0001_@h_x0005_Ç¸ôß?#ò&lt;_x001E__x0017_2@_x0012_\&amp;B#_x0018_@¦¢Ã_x0012_d-@_x0002_µ¼_x0012_m"@»_x001B__x0003_Þ3@DÌw³=(@9WhøE%@2U_x0002__x001C_=¾3@©½MqÉ?ï©÷Þ_x0003_91@V"«_x0004__x0006_¾_x001F_@bÙ\^4Ã_x000B_@_x0007_3Öæ_x0008_P @2íFp_x0007_#@Úd=Ñÿâ?_x000F_5´Kv1)@g%ï«ïï??_x0017_hWõ0@e7Ó_x0006_9+_x0017_@r6èM_x0001__x0002_ì_x0012_)@`³òègG3@EÔs¡cõ?z06#"4*@·fsýÛl_x0014_@_x0001_@
r3@7³F]ô#@n%û¦áú?\É_x0003__x001D_É'@?õ5_x0010_XÞ'@í®L_x0002__x0008__x001B_@Æët*@tn'Y_x0008_O-@òûlJ 0@%_x001D_1»«·1@_x0017_×_x0018_1?&gt;_x001D_@¶Y°e6ô&amp;@nÜ^eµFØ?â
NKH(@HY¦_e,@_x0014_yJÕ)@ÀMaÅá&gt;#@î&lt;â¹òÀ!@¸¢û¬_x001C_@}öÎd@)@_x001C_j³äz_x0010_@z_x001F__x0006_m"_x0016_@ê(Q¾73ú?§Æ_x0018_òlï?»~Êì
0@_x0001_¦çÉÆ(@fj_x0007_Ý-@_x0003__x0005_LgLüúÝñ??V_x0005_r3@»©}\ÈV1@oÀg_x001B_
t&amp;@Á¿2½ü(@±_x0018__x001D__x0011_Ý?£W£0![â?)×6eQà?_x0010_!_x000B_bf÷?6MIêö«_x0003_@nÖGÏqµç?_x000E_ _x0018_À~1@ëRQbo3@p6Q_x001E__x0012_@ZÑrÂ2@d&amp;¶íLß_x0001_@ @_x0014_¸_x0019_)@_x0017_üÒ_x0002_¼ú_x001A_@]{_x001D_ÔÆ)@iã_9_x0007_@ø?_x0014_mîax"@0z_x0004__x0016_Y_x000C_!@À_x0003_ekÑ&amp;@Õ"¿_x001E_Ë @_x001E__x0017_Aá/@6,¸©ã_x0010_@_x0003_±5_x0007_­ýä?_x000B__x0015_Rè&gt;&amp;@ñ8òLNÁ_x0012_@sÑ~Å.\3@ÙÔ?ó\*_x0011_@ït_x0001__x0002_(û?AwÕ¯ý"@_x000E__x0015_kM]0@_x001A_äxÅ6oË?	øÏ¹=Øâ?ìì8dm§&amp;@ÕEÛº)@ÛñÞìÿ?¹r°_x0017_î_x001D_@%_x0006_«_x000C_Jÿ-@Ó?b_x001B_ø_x0018_×?²h_x000F_+'@[ë_x0003_BÀ:å?ºg)nc¾+@1F/3_x001D_A"@[È&amp;²D'!@(ö_x0002_¥))@d²ûÐ_x0013_@_x001B__x0007_ê©õ?"ö_x0014_@^]¹âÄ2@È{ÝíV¬_x000C_@_x0019_Ø_x0001__x0008_q6)@¶_x001D_½X1S'@j_x0002_ªRùùØ?ºÑüy®!@ÎVkAD­_x001D_@ÈÈmï?CÉé0@0CªÚé)@fP_x0013_%ø_x000B_@_x0008_x7Eô_x0019_@_x0005__x0007_®&amp;Ý%IÑ1@¼_x0017_£·A @ð7ÿCw_x001D_@ÔYÃý_x001D__x0014_@0FÃ3¶_x0018__x001B_@è}¾Å_x0002__x001F__x0015_@E?=4-@\_x000B_ïÅP'@	_x001D_¦_x001A__x0016_Æ2@jgÈ\_x0010__x0019__x0012_@_x001E_ýdÂ%_x0001_@÷î¬¨$9_x0013_@è_x000F_m"ÀC$@º³è%½ô3@_x0004_@ê¬*Z_x0016_@®¯ñðo©,@Ð:r6å'-@j@'gù$@\ä_x0001_´ñ_x0019_@õ?½I_x0007_@´Ý_x0006__x001E_·Né?à_x001A__x0008_¼TYê?òh}è_x0005_&lt;_x0003_@tÝ_x0005__x0015_ÀÂ)@_x000F_×`pöç?Ù_x0004__x0015__x0007_üÃ#@_x0005_]_x0017_Y"@_x001E__x0015_éõîÓ(@©SÆUÝq	@² _x001A_ÿXÁÉ?2Beêtý_x001E_@|+èÏ_x0003__x0007_d(3@_x0016_ª-_x000E_å_x0007_2@ò+$_x000B_)0@=f_x0001_©Ts_x001C_@£_x000E_i÷*@&gt;"Ì(|O2@«ïØ);_x001D_ @`ïîW'@_x0002_Ú_x0015__x0017_ähì?_x0014_+k_x0013__x0011_@ßt_x0007_{r2@ÿ¶ùô¶3@_x001D_W­ýçÏ_x0008_@¥ÎÛ_x0018_Gq_x0006_@tÃ$¨_x001D_@@_x0013__x001A_Ã/_x0015_@¹ium1@óQê¢Qû+@®á_x0010_$z,@6Àò=ÿÞ(@PQ3©ïÂò?_x001C_[ê^,_x001E_@@YÃÆ6(@}Ë+@r_x0004__x0013_0!@ÀëT#@päçU_x001E_@ä_x0016_9SÌ_$@_x0008_M	_x000E_Ä0@Ò_x0019_c
_x0005_@_x001A_¼%¨Gb0@ÆëÑ_x001C_@_x0001__x0004__x0003_JÐápm2@ô_x0018__x0014_4Q_x0018_@_x000F_Xum¦&amp;@_x0005_A:ä2@_x001A__x000F_µû_.@_x001D_Ý_x0017_ýH*(@K·k·#+@æC+ E{_x001F_@Ô)NÄ_x000B_@µm$Ý:_x0006_@_x000E__x000C_O_x001D_~_x0008_@ï+Rø_x0010_@ÔxbXãZ+@á_x0006_±ó_x001E_"@a_x001B__x001B_ù_x0010_ÿ?ÏKém¤_x0019_@ÒýÅÞ+&amp;@_x000E_eÞz6¡_x0019_@Ãhâ_x0011_oQ&amp;@X_x0008_Zs_x0016_ÿ?ðI=ðT-@Ç$bûF+@)Bm­&lt;_x0017_0@¶Y«_x0003_å_x001A_@N·]·gÂ1@óW@_x0015_E,@P_x0019__x0002_ê÷?ºÓ8µ×§*@_x001F_~¾_x0001_=_x001B_@r9³)_x0011_¨1@_x000B_©­§#m_x0003_@³_x0005__x0015__x0001__x0005__x0017_Ú!@¸¥ýéé_x0011_,@K_x001D_n#á)@_x0014_NJ³j*@êd£Úñò?j_x0001_z±Þ{Ð?_x0012_È½4e!@_x0003_ÄØ24á,@X_x0003_¡ôW+@á7S¤e/ @8]1_x0010_þVÐ?!'Mèd32@_x001E_ó'Ãj*#@»Ôúh¿V_x0002_@)@«_x001C_T_x000E_@HÍ_x0010__x0001_­3@_x0011_Øût$5_x0016_@_x0001_Óx1¨ì_x0005_@Üb4­,%@ïeÁ.«,@ouf_x0008_¡_x0004_0@×àÊµî_x000B_@°.Ea_x0004_@_x001F_¨Âí2@K£ec[C_x0007_@V´¹¡Ý&amp;@c&amp;_x0013_Ùq0@àapÏ+@UÔ/u¨3_x001A_@¢±L4V_x000B_.@tà1_x000F_Î?Çxä_x001C_¡u2@_x0002__x0004_­_x0012_N"{_x0013_@^_x0003_±ý%{&amp;@ó½_x000F_Ë#@lJ&lt;Ñ3ô$@_x0001_Yq-@Ø
]AY"@Â!¨Swg0@n³Ôæ)*@x6_x0012__x0006_m'@Á3'Êð_x0002_@82:·W&amp;@ò«á·a$_x0011_@·ízx @AÕ|"{_x0006_@#,§î_x0015__x0004__x001F_@Ø½qpÐü_x001F_@^­°F_x000B_&amp;@ÿòèë_x0014_!@BòìöÙ_x0010_@_x0012_´ð)ò0@~Åhñ½ê&amp;@_x001C_w_x0010__x0018_jÕ"@÷ÖJ+Ø'_x0016_@{Roð&amp;1@ªá3ê	m0@_x001F__x000B_éõ÷$*@_x0002_Åknåq2@	&amp;Ü_x000F_t_x0007_@ý4¼îHY2@b_´Zðkè??ÉÝ¹Ú!@_x001A_äæ_x0001__x0003_jí3@-èxV$Ç/@6Âúj§Ñ?&gt;l_x0002_I2+@6T©3J2@nÞÒ!?_x0015_@fÿ-¬Ö_x000E_@{p:vÖ1@&lt;*_x0012_²òf)@	ô&gt;_x0013_"@_x000F_Ã}';#@m(ís2@_x0012_Zõpl'@7dµHn_x0019_@¬Wy2çG&amp;@NurV_x001A_+.@)Ëó_x0019_×0@¬7]t(@(Ï¸þõo @nÕ¾yû
(@7XÖ¦ÿx0@ØAÉ_x0018_9+@¢_x000E_A ©_x0018_@´_x0003_S×_x001B_÷1@÷#Ñ"_x0016_w_x000E_@ßønW7÷?z4_x0013_èRÔ)@_x0014_Îàä9)@ÆÌ~"w_x0018_@ø[åï1@Fý_x0010__x000E_+0@¨²!¸&amp;_x001D_@_x0005__x0006_Ö»J³_x0015_Y_x001F_@ïW¾_x001F__x000E__x000C_1@U,i_x000F_ü0@öÝ*ý;Ì/@_x0012_È//_x0017_þ_x001F_@æç²½W0@Ê·¥P§ @àj÷_x0017_õZ2@!_[áb+@f¯ðB_x0004_%@6¾ô,°_x0014__x0010_@Ó¯WÛ;_x0019_@äú©ÂZ?ü_x0017__+K_x0017_@Àfr_x001D_(@-|gyÇ_x0003_@2&gt;«è\-@êC/#[_x000E_@N[2^"@NøÇï&amp;÷!@&amp;us¤j_x001D_@ÐÀí[Î¬(@_x0016_D_x0006_|e_x0007_-@¹g_x0017_@XÓî«l*@)Wu s_x0017_@8Î_x0001_CO2@úo+_x0006_Ï3@ØÉí_x0002_É]_x001E_@_x0003_Êo_U1(@Ð°àO_x001A_Ô#@¤¹Ê®_x0001__x0003_Ý_x001C_#@T¼L=N{+@^aÒÄcQô?_x001B_í*W3-@Äað²_x0010_@_x0012_Q©â¢-@¦RVný_x0018_1@×_x000C_ "§/@¶#ºu¼0@á¨D%P$)@vØoûÃZ-@´vÓu3_x0019_@_x001D_/`_x0004_Y$@ºÀ¼ß{J/@÷¨êsú»_x0017_@ÚXïùË_x0013_@2ù_x001A_Ów_x000E__x0001_@ç eg_x0015_!@$l^_x0002__x0015__ @_x0011_gñÜÆå%@EV_x0005__x000B_g0@ÊÙ_x001C_c0@ç
gÎì_x0015_@úeà¬_x0019_×_x0017_@r[³Ðx&gt;2@2_x000B_næ¦Â0@ë_x0014_Kt÷3@ð¥µRTó"@Q_x001C_-³·_x0010_@&gt;f_x0014_ýòðñ?_x001F_(ï/2÷?_x0003_ëüöÓ÷?_x0001__x0002_Ê9ªþ_x0015_(@·Sè /'@~VÐt]y_x0016_@Þ÷ÄÅK-@þIv0à¢_x0012_@»è"9Eû?9÷Úyë_x0012_@â]GJ,,@|_x000F_ò(go3@^"TÒ_x0018__x001C_@_x000F__x0004_E_x001E_=_x001D_"@¼_OYK @Ñ:6'U3@Á_x000C_¯é_x0006_Ïã?.ÃaG_x0017_´)@?	nù?_x000C__x000B_v_x001D_u!@8_x0007_YÊýQ*@&gt;mÄê?£ò?µ_x000E_Ú0±ù+@ú'Ë÷,@F;ÐÅ_x0015_Ñÿ??_x0014_R°Y&amp;@Øfú1!$@w?X»`#@è^{Ôvh)@£("_x001F_FR)@»t6Âô2@Í^AsºÚ&amp;@ÞU_x0019__x0005_Ï_x001A_@Pì©r%¿0@ipc_x0005__x0006_»$@O´Ô_x0002_½Õù?_x000F_+¼S¥Ð_x0003_@ßT°­ÇÌö?_x0001__x0007_¹õ)_x0002_,@ÞµI}ý_x001B_@	loÈâj-@sáâå_x000C_2@(À_x000F_ø_x001D_Í3@°¡ñ-ïq#@§=jí]1@[BOAªm-@æl[ùl.@+5[Î«_x001F_@X_x0005__x0007_ðÝ2@ñÑ@5_x000E_à_x001D_@vÖ¦ï_é_x0004_@gX«ä_x0001_Ü3@úã^Á_x000F_)@nªså_x0005__x001F_@Âß2_x0014_j_x0001_@Ä_x000F__x000F_e3ä_x0018_@üxø¥Có?¦µ8(@Èú1@
=W©ÿ,@éÑ'Üì_x000F_@-É+!R_x001E__x0016_@ôêÊÍy3_x0002_@_x0013_mÂÜ$@_x0003_R9ó&amp;@Ã÷eÍf¾"@_x0002__x000C_¶_x0005_UæÖ¦3@¬ÔßN_x0004_3_x001F_@VÿmÁ}!@_x0007_+.î_x0008_Ó?®ò8o @`_x0013_¶Ç-@ÐðÝT8c1@Ò7&lt;óáé_x000E_@`	M]d,@æÅË_x000E_Ú_x0019_@¹_x0003_øõ_x0011_ï_x0017_@¸_x000C_«"£ê?ÂjÞ_x000F__x0001_ _x000B_@»ë_x001F_¿b*@_x000C_WOT_x0013_+@_x000C_iÄU'õ?Ì£çjª_x001B_@veR_x0004_.~3@_x001D_É2ý!@6*áª¼&lt;Ö?_x001B_á¶¬QQ_x0017_@_x001A_üüS_x0006_P0@!7à@5+@Ê¦'ÊÅÛ0@µ_x0010__x001C_ñù_x0018_&amp;@úª\×Â_x001B_@UÒX_x0010_ _x001B_@_x001E_ö¼6]1@Å½çé_x001F_Ë+@"ìà&amp;É_x000F_@_x0003_r¶_x0010_þ*ä?%ãY_x0001__x0005_ñú3@O
;_x001A_ôf0@ÐÔ ¸k-@»â=_x0019_tw&amp;@RU_x0011_Dù²_x000B_@à+_x0015_~ºZ.@_x0010_¡&lt;Ûe¯0@_A³ù£2@Ërº_x0006__x0007_1@x_x0008_dÈIçé?:©&gt;ö:2@ÐôQ5*@_x000C_¬_x001E_¨_x0014_ @ð_x0008__x001C_P¥_x0012_@TM&lt;_x000E_*_x0005_@_x0011_F	&amp;@°Ê6ý,@Â¤_x0003_Ûî3@8]Ý¾_x0018_S_x0017_@Õ_x000B__x0010_Vôÿ2@.ßÿ_x000E_U1@N67û½]_x0012_@Od%ê#_x0004_@Øy_x000E__x0018_c_x0010_@B=,ï_x0002_?_x001A_{X|,*'@Â_x0011__x001B__x0017_{è_x001A_@^M£_x001F__x0007_0@ðùYïþt'@qè¬w2@_x0015_T½qb"@cT?RÏ,@_x0002__x000F_Ç_x0001__x0016_FÆÖá?¨fÕ_x001C_Êÿ!@ßü_x0019_ø._x0014__x001B_@¸G|_x0011_à_x0015_@_x000F_IåIX#@ög$Í_x0008_"@_x0004_v÷R%¾_x001E_@;Éñ_x000F__x001A_
@²)ÞH2 /@&amp;_x001D_x}_x0004_@¾c«_x0017_&gt;·1@ÌHq+Ô?öÙ)31_x0002_@±ã'ÃÐ_x0005_'@0|ë¾2@(WÆO²_x000E_@í_x0007_­#I@!@_x0006_ÒrH}ÿ?,6	h_x0001_Îî?jÍË3L_x0008_@:²·iKS_x000B_@¾7hË_x0017_@_x000F_«/4+_x0003_@!)Ñ8	|_x000C_@slCÃ2¢_x0017_@Ëþà_x001C_@vê³c0@T}¾h!@ð¯ö¼±u @j(ïØ"@2g±M_x0013_Q_x0011_@Fög¨_x0002__x0003_nø1@_x0010_½ö_x001F_Z10@Qð_x0010_WÐ½â?_x0010_8pjøàì?_x001D_½Ú¡_x000E_@ãX3ÏÂ_x001A_Ó?í_x0017_ä}$2@fgväÿÏ.@õ{m¤#@KçíU5ÿ3@óX­_x001E_1)@_x0005_!_x0015__x0008_êj1@¤¶FÇ] 0@Æðv}±­ñ?½ÇO@	0@_x0005_Èûö)@@Þæ±L8"@:{CË._x0001_"@h_x000C__x0003_Vìò/@_x000E_Ëä¬4&amp;@SÒ_x000E_Y_x0017_´_x0005_@^^N3@êw¾Wð?ëëüÁ_x001E_&amp;,@á_x001A__x0013__x0011_7Í¢?_x0007__x0018_x­ 1@L_x0014_uaE*@iÅ_x001C__x0016_IÌÿ?(ÜJËé&amp;@_x0001_m)á±_x0005_@&lt;E/^µÍ,@_x001C_ÒÖíjë?_x0001__x0004_¦Þjå"0@9¢°d´ç_x0018_@Ýüû_x0013_qç_x001D_@äb+¬_x0008_ñ&amp;@iTFÊà?ß_x0003_òÀ@_x0004_@.Í4«¢_x001D_.@_x0012_+JÙ-@_x0004_"v	&gt;_x001A_@_x001B_äA1_x001B_@}WXo&amp;"@ù´èu©3@qì__Ïn_x0014_@#,C¶¸
@ç:eðw,@hø¹91@_x000E_uý?_x0012_¦Üñz*@®Ðol_x001D_õ?~dÓ2*@}_x0005_½³_x0013_&amp;@:ðg_x0011_ÇôÒ?AÀ2ß_x0013_^2@è-ò&gt;0@ô4X½ëO+@D_x000E_hV%!@ó8Nw×Ù_x001A_@ªÌb»Á_x000C_Û?aÍ3ðhc(@_x0002_ú_x0019_¶J@&amp;@HQñ?_x0019_V_x000E_Y_x0003__x000C_×+@_x0005__x000B_v30@ýIÎN_x001F_-@ªÛ-ûÕ¼_x0012_@_x001A_ÕÑ_x0008_U2@_x0013_¤vX¶ @º_x0017_é}ÄÔ?O,±ÇP&amp;@3Æ±_x0019_Ê"@º"æ
±_x0007_2@Y_x0003_ã-U)@Ø_x001E_×¸^¶_x0011_@(!¸^Ü$@_x001E_XÄ¹^1@à	t¿e|î?zAÎ_x0004_@äT_x001E_|B_x0011_%@ªT_x0002_4wù0@äHR¯½P,@´qT_x0001_$.@bQer_x001D_@8Å$F_x0006_&amp;@D_x0006_"mc2@¼Ïß1cÐé?_x0008_&gt;_x0008__x0013_Úø?ÓTaÝ.@;W_x0018_V0@Íç¡F"P_x0012_@Â¼sbq_x000E_@¹O¿LïV3@_x0017_z² Ì2@n'¥üñ?_x0002__x0003__x001A_Ùv&lt;Ü_x001D_@»PèÖ°_x0006_@X_x0001_#ïJß?_x0008_¼Ìr_x0017_!@&amp;LNDVù?_x0018_¢SÀßv0@Xµhdâ0@ïn_x001C_õ1@'àç90@&gt;± `í,@,_x001E_ÿe¿(@¯¯E^_x0016_!@ö@E:Z°%@áÏð_x000C_~ @_x000C__x001D_+êø7'@Ë¬¤_x001F_*@è@£¾È_x0014_@­_x001E_ÈYè_x0011_@)$â3qÃ!@Wl&amp;$Fý3@Nç_x0015_[)@ò´Ô_x0005_!¼_x0007_@_x001D_Úñv~$@_x0010_¢µ_x000B_É_x0017_@r_x0007_j1,@ßË_x0012_c´_x0017_@_x0016_?_x000F__x0012_v$@M-c	&lt;^$@ê`]Yh+@Þ ßÔrÈ"@ÅÇ&gt;_x0016_@/}_x0001__x0004_ôÚ-@_x0019__x0018_úð«ß"@È¬._x000F_S_x001F_@&amp;¾Ç_,_x0013_@_x0014_&lt;K6Ú_x001D_1@^vdj­:ô?Ò^à_»_x0019_@é¥­rË×,@ê+Àz_x0013_O_x001C_@ _x0002_÷X_x0012_D"@ßäWv2@àû#â^¨!@_x0004_D_x0013_×á_x001C_@Q$_x0002_?kâ?Â@Ev»_x0002_@lçöôÓ_x0017_2@m/_x0005_Ê	@ùò?_x0019_÷°&amp;@Ü_x0004_PL«°.@f_x0016__x0015_i[_x001D_@[tX1@G½B÷	é?Þ±Ì)¨_x000C_@ÌCÚ×û8/@Q°©9dQ$@fð__x0018_@_x0003_ãäÖ$0@_x000B__x0003_ÕÅ	Á,@Rv_x000F__x0011_	Ñ_x001B_@ÉxdCÍù?*·XG¾.@n.kyþ_x0019__x0019_@_x0001__x0004__x0018_sO»õZ!@)öÍ_x0005_ór*@¯¼B-_x0017_@_x000B_ç úû_x000C_$@µFô¯Y_x0012_#@µ{Þ`æ?Ù&amp;*Î3@(_x000B_µ2&amp;@_x001C_¶çD0e2@A^Ä_x000C_©ó3@Ñ°BÝ_x0012_@6\(_x0004_¡aø?}¬Ã_x0003_²*@Yï+/.@ðA*¥¿µ?ÜmÓI8_x001F_@*?ÿOx@_x001E_@p¢lê/@¸m´_x001D_Fýî?_x000E_Kè¡£y_x0002_@ÖÞvì·/@Ó(_x0019_îû¤_x0001_@L×f_x0017_Ì¸3@w_x001A__x0007_Ù¤_x001C_.@Øì¯§¦¼+@p¦Dp!@ÀÞïuf_x001F_@_x0016_û=¸,@2Q¤w9O1@!ÔjH¾r1@ûí«Ð_x0007_Ú_x001C_@´Ë&lt;ü_x0002__x0003_%´ü?FÂÂ8Aq*@w-"]»_x001A_3@ÇÊh_x0001_×!@¸ËuXñi_x0011_@Õ_x001A__x0007__x000C_-@-¤[ìb+@Ã	³_x000E_B="@_x001F_Ïàð_x0001_	@½¢ª-'f0@y _x000C_ë2@Fuz1Ç3_x001C_@`Ø¥¡$@:¦_x001F_ú«*_x000F_@õaoí_x0002__x0011_@	lý}q´÷?¼Ï_x001C__x0008_âÞ0@_x0010__x001F_·_x0017_Ð?li-^¼Xé?ó%uo»#@_x001E_Íy_x001B_~æ#@_x0003_sÊÉw6þ?&lt;¼wi¼Û_x0014_@c#_x0010_wÀ_x0015_3@ãþý_x000C__x0014_@Ólò_x0008_q¾?_x000F_ÅBG)_x0010_2@_\Ö6ü_x0014_@gâ¦ð!/@í^_x001C__x001B_3À&amp;@¿GøóÍÙ?k½_x0019_¨Î_x0007_@_x0003__x0008_Gã÷Ð´¡é?&amp;_x0002_ð_x0007__x0004_0@&lt;Û%Ê_x0004__x001F_@£1ú"@d¼ø$p_x0011_@}mý_x0018_Cô_x001C_@þ»EAæÈ_x001C_@"¹{_x0002_ê½_x0019_@E_x0005_§qñÃ"@Ú_x0006_2@ç¼FªG»3@-¦j}[ @_x000F_®{µ_x0018_@_x000B_¼_x0018_ÒÇ~0@p°¤ïÔá_x0010_@_x001D_PkËe#@_x0018_¨O[J0@Ã)Û^G·2@|Æ%ÿ81@ûkOø2@_x0018_¨ËGd*@HBïðÀ.@W;ì_x0013_£(@ã7{­Æ_x0008_3@«¬ôyj.@qº#_x0010__x0005_-@ü4_x0001_aâ_x0014_@_x0019_Ý|­,_x0013_$@»¥Ø!_x0002_3@¸{Õ_x000E_ýµ,@k#R.£1@öy_x0012_T_x0005__x0006__x0004__x0015_2@ Ä'_x0015_Ê*@¼óV|90@2²ÃØ2@âN&lt;ÓÜ_x0015_%@î_x0011_¯Mn·_x001D_@×_x000C_¼þ#@_x0001_7`$_x0018_æ+@wè¶ir'@ÞzOÚ&gt;_x001C_@â;®ÿ'@o:ø±ÙÒ_x001D_@È¹­_x0018_%@â±î^X*@0Vñ¿p±+@êÏ\q_x0013_@_x001F_kpìà!@%ü`¨êÔ_x0001_@O$/Vl_x0017_@@]Gôce_x0012_@=_x0018_VÒ+^_x0010_@û_x001E_K@È0_x0006_@_x0002_àÔ` @öØ&amp;È¨^_x0019_@ij{È _x0019_@Ö:%_x0011__x001E__x0004_#@¤äNä&amp;.@zwÕ¹ðò!@sqØgî.@Z²3òÞ_x0007_@_x0003_[â}PK0@.º9_x001B_£2_x0014_@	
_x000F_28ZÂ_x0016_@l¸§&gt;®H#@^5è´g*@;I_x000C_se&amp;@²ë-®V @\}aÜ)@N.6¯úê_x0001_@¿%¤&amp;3@0lW_x0005_c»&amp;@¬&gt;Á8{_x000F__x0008_@Ã_x000C__x000F_,0@G­%@ 3@0×º_x0016__x0005_-@:c÷a)-@ËB+¤_x0003_Ýá?ji}U@ @à=HÀ;e_x000F_@§6rVÜ|%@H_x0002_Z°S_x0006_@É}_x0010_¤2@ýä_x000F_"ì_x0004_$@¢ÐëÙ_x000C_o1@éWñ'ÿ0@¹ÙÊC$@*-W!½_x0001__x0015_@À_x001A_È+Ü&amp;@ø+ôm_x0007__x000B_@Îß iû*@!C¶e_x0007_$@&gt;1[2_x0019_0@Á~­Sd_x001A_@B_x0005_N,_x0003__x0007_Þ¢)@LÉ9«z@È?{|º9ñ7.@Àn$Îß#@XÈ_Úuã*@*¬ÉÊ¾ä2@¨¸-ìO2!@Éðÿ0@_x0004_GqÍ_x0002__x0014_@¾_x001A_U¸od$@LlÏ°æ0@5z)+-)@Îi_x0005__x000B__x0019_2@_x000F_ú_x0011_vêâ#@2ÇÒ®]/@Â&lt;³aÍ_x001E_@Jfµ=ã_x0005_#@¨_x000F_«8=-@¾_x000C_Ö®U¼_x0010_@íÊ#80_x0006__x0019_@º¨ýL,@_x0001_µo?í*@_x0019__x0008_*ìBæ1@à»lPo9.@~_x0006_þbÊ_x0019_"@-4Ä#à0@8cIy¸ë?ðàVû9_x001C_ï?vÚ_x000B_ö_x001A_*@&amp;$_NÃ_x001C_@p_x0005_®&lt;t_x000B__x0006_@Hz®¶~0@_x0002__x0003_RY«·,£!@ÔÔVÑå$@Ò[? -@ókâb_x001D_@6Ì_x001D_¦H&amp;@T¾.x#_x0002_'@¸í4Þq_x0019_@,yA_x0003_T1+@*_x0017__x001F_Lý_x0012_@_x0003_þjð-@äÊ&gt;Ig_x0001_@YÃÐ_x0003_z^_x0012_@Úç.ôõ!@°ö"q_x0003_qò?{_x000B_&gt;)tNÒ?Á([_x001A__x0003_$@S1_x0008_§Ç¬_x0001_@Ç_x0004_JbF_x0011_@_x0011_'úQ©Ã-@¢Á#)Ò-@¨7xÑ?0@_x0005_°qHz.@j_x000F_"_x000E_¸(@ª_x000C_ôà3@(_x0012_hD¬_x0012_@"Ó_x001D_Lÿa_x0015_@@çÎ	õ	@_x0016_c;¦ú_x0018_@ÝÅwi)@¨ ×úô+@þÜÁ_x0003_¬,@¨&lt;?d_x0006_	Ú4_x0005_@{g_x000F_ÛU_x0006_@ø¹Zæpâ_x0014_@d©_x000F_æPô_x0013_@¾³_x001E__x0005_Ó-@%_x0015_;Æ_x000B_n$@ÞÙ¦ð1@_x001E_î&lt;óÎ7/@ê_x0011_;
_x0004_Ò2@HE_x0013_»_x0004_­2@_x0014_Ißáó_x000B_3@_x001F_ógbß_x0018_@¹+% @åð!éøJ_x001C_@ºDqüò%$@éÆàn_x0007_2@\8ßâB+@ËL,_x001A_Ý_x0017_@_x001C_}_x0001_aÍ×(@@¨£VÆÄõ?ãÓFïÖõ?%_x001C_¾_x000C_B_x001D_2@òîø_x0001__x0012__x000B_@"ÂÄJ0@´&gt;)ä×Î,@dÅ_x0008_&gt;ïP'@äÜÈ_x001A_@TrÅ_x0004_U7_x0011_@vW£_x000F_î)@Úí÷_x0002_?µ(@.&lt;©._Å0@Ã_x0003_gâ*@_x0002__x0006__x001E_}
ã!_x001E_@âÎÃ^_x000F_à_x0017_@.ß²½a_x0005__x0008_@1I_x0004__x0016_-,@_x0001__x0015_V_x0003_Â%@`¾#;N2@SÐ¤G_x0018__x0013_@¼OÞQ _x001E__x001C_@Q _x001A_f¤%@)Ü8DtQ3@qO~_x001F_3@Â2H)J_x0002_@ü·DÕ_x0007_(_x001B_@í¸ÒPgø?ï_x0005_
K;¼*@ò+í²Á*@E\]óÂU_x001D_@M¹µóì}&amp;@ýxÈÿr§_x000B_@¨	nF_x0005_²×?B.CÕë_x0012_@Æµ&lt;«æ?ç
NUð0@_x000E_ãG_x0008_DÓ,@ò_Kpõ¬*@VG²¶¡Í"@êÄXª_x0011_-_x0002_@¯_x0006_khiL0@Yâ[­_x0010_3@_x0017_iî=à¼2@Òk_x0001_r¿_x0014_@ªÚM_x0002__x0003_ý_x0010__x0016_@ú
	-°«
@r_x001A_µ«gô,@_x001E_e§'Í0@1ugÄoË3@k(_x001F_çw)@ß#PZã©_x001B_@í½¨(Ko_x000E_@xíæ`Òò?ÎH_x0002_)d,2@ãÆUð:X_x0017_@Ó_x000B_È2!@Ú¡íSo1@È¬_x001A_ÃW¼ý?ùÚ=·[!@§âU_x0018_bI%@'e¶-!!@ ¡ÚgÈ
@7zóöb"@væv×ô?|b$rÌè*@-ý_x000C_Ê._x001E_@ß?1E*ú?°?*¥Ü3@²!¢ã2
@#¾j¨û»3@§tÌÖ_x0001_/@__x001B_]ýp+@4÷§=_x0017_@üïõX¨_x0006_+@_x0003_¡.$@,÷B_x0012_]1_x0012_@_x0001__x0002_óºÌ±]ú&amp;@_x0013__x001D_ÊlÒ,@ÇZ_x0018_-@øÔ/ÑÐ_x0004_-@Ð¿ñKc~ñ?*á¡&gt;¥R,@TçW%Fä1@(¯T=æ_x0010__x001D_@Ê5_x0016_A­Ù_x0014_@ïIl_x0015_1@Õ²¾®/û?eWÌ	¯ @Õ¤© _x0012__x0017_@4_x001A_GU¯»ó?ô kR,_x0013_@NÈ«ª1@¾ÏÑÆÄ,@}{¼ên1@YªÖÃ&gt;_x001B_+@#¥º6_x0016_D%@"Ò*Y_x0010_U_x001C_@â¬N¹ø @ÿÅ_x0006_L3@X_x0004__x0016__x0003_ù(@}_x0004_[ËÍ!@Í_@!+Å3@:þ-_x000B_-þ?ìg¬_x0018_+@äÆUsÎÅ©?¬¯ÓÒ8_x001D_@_x0017_Jð_x001F_?ù?*,qø_x0003__x0005__x000C_½þ?_x0007_Ä@ç)@_x0002_eBý÷_x001F_@_x000F_¸_x0019_GH_x0012__x0004_@ð&amp;ëñ_x0017_~_x0002_@b_x0007_	w-@û¨t_x0001_M/@"_x0006__x001F_«Á3@RV©@""@|_x000B_Â¿Â.@yÐíæ_x0019_@ÎóZ_x001B_° @7wõm§_x0017_@m_x0019_[Öú_x001A_#@e¾Ê8_x000F__x001E_@\Z;_x001A_{r!@d_x001E_¬õ-@d»_x001E_$þ!+@×Xãsgî!@¤ª»µ8@*@_x0008_'/0Aþ?ïS_x001F_l«_x001A_@D?ì_x0010_:_x001A_@ÒMxq*ò!@Î¶Ä,@±_x0019__x001F_£_x000E_j$@
Vd6í#@8dLíq`Ñ?Ò_x0008_±_x000B_ø_x0001_-@kz_x001F_ý.3@ÀnÌµâ_x001B_@G*6C(1@_x0001__x0005_$`×@ï_x000C_@_x0004_Vù¹E3@X&amp;&amp;ç·+@ª&lt;IÔ_x0003_(/@ä´P¬¡,@ãN¤÷0'@_x0010__x0007_ëV_x0002_@__x0016__x0015_^à/ð?*§1d[Õ_x001E_@$ß»\Î2@_x0001_÷ÌÖf_x0002_@PahTõ¦_x001F_@Öùnää«!@8Æ_x0013_ù¨Û?Ý¬ BÄv1@ÆóÆp_x001C_/-@Xþw_x0008__x0006_"@ò¯_x000B_M&lt;&amp;@\.,Wö·È?ôÑ0,	¡_x001F_@òGßl×Á?_x001B_kH#Û·%@Îdë;Ù_x0019_@_x0018_Ëëåü0@Ìü²_x0017_·3@&amp;,Ïb=á_x0001_@NÌêfL3@eÆâ_x0019_W_x0001_@ñØë`o_x0017_@Q4"ÞV_x0013_@§8ã\øq_x0002_@b§íº_x0007_	ì"@0lOÖEz'@¦kN_x0003_'[(@J_x0006_d&gt;_x0018_@õÀÃ_x001B_/Ìù?B_x0006_ÆÎ_x0016_@B\_x0001_ßµª?+\ìÛ_x0018_y @`RuÃ_x0017_ê_x001B_@_x0001_|^Û%@¾_x0002_Q_x0017_X_x0005__x0001_@N_x0005_:Ñ·_x001B_@xã_x0007_FGù?G°²±2_x0011__x001F_@&lt;L{ù¨4í?.íc³iø3@ØW,_x0004_ô¾_x001F_@m_x001A_º&amp;/@T»_x000F_8ò)@z_x0005__x0011_6}_x0013_@b_x0018_²-_x0018__x000C_@5$_x0001_(@©AØ b-@I^_x0008_WtØ2@$_x0014_hMìÇé?7æ4Ê O*@S\KA_x0003__x0017_@ØeÃpO`2@´¯Bnº#@cBYuâS2@¨McäP_x001A_@xèßyÉ_x001E_@_x0002__x0003_dÛC±Qß	@-%%åR_x0019_@÷[_x001F_ÿSº_x0003_@%v;Üï2@þ§GA3@´xd_x0015_	@N_x0015_NÜú?|_x0015_¨¤&gt;*@¿º¡_x000B_¿!@hÐ_x001A_ýÔ_x000E_1@¸Ïú6
_x0013_1@B._x0003_Øh1@è¶£ë ¾1@Þ¨f_x0005_G3@Ý¦Ð3_x0010_q_x0014_@àc_x001D_bª#@l_x001D_:0}0@âKßÖß*_x0002_@ñÃç§_x0001_1@_x000B__x0008_ekæZ @ÞÆi!8x+@GvóO9¡#@úEÏ°Ñ2@&lt;Fo£h @7æ¼4}¼1@Góó_)@ ÝEQÉb_x0008_@_x001C_s0*_x000C_"@¢(ý´R'@&lt;IiÀY_x0018_3@_x000B_-ÞÃ¯¦.@rýÕ9_x0001__x0007_ º'@îg¤6ýâ_x000E_@ñ_x0008_lKó¾3@â_x0006_ómµ_x001D_@Hÿ8CM"@HÆw_x0010_ë0@Ü_x000C_¦l(-@ÖÄ}\pý_x0011_@ÄKM_x0006_Î_x0014_*@`oõÕtÑ+@@Á_x000E_ì_x001E_U%@ÏsÇ¾_x0013_@_x0002_þ_x0003_ÒN_x0005_)@N\3f%@Ü=?¿+Ò$@h¾_x0003_7Æ¤1@ ½0YÈS#@Ë_x0002__x0016_xs$@óþë²_x0019_¤_x001E_@{ãé/ò$@Û_x0013_7¥_x000E_$@Äñ.e	@ýÎ²'@ø_x001E_VßZÖ?_x0019_µà¹&gt;T0@bP»Ï_x001F__x000B_@óaÙÚ)0@¦,TÄü_x001A_@_x0004_ãoS¨p2@0u_x0010_³r_x0019_-@Þµ×3@ø/@_x0016_ZÍ'n¬0@_x0001__x0003_1OÞ¬gð?ø2³"@º&lt;f®io2@Ìäi×m±ä?E\ÍL.@z=éØ­h_x0013_@×N¬z_x0019_@_x0008_QØëÅ3@|{o3OÊÛ?_x0002_y]ñ¿+@tH¿Ñ._x000F_2@_x0001_!W_x0006_Ð_x0010_@Â_x001D_0ûù?îÅ6¥ï&amp;@ÈÚ,º²50@ê×ÛmxÐ2@K®´_x000F_R¸ï?"&lt;4f_÷_x001D_@í`ÍÀ(@%iâ_x000B_ce_x0005_@"_x001A_;J_x0006__x000F_@[³àÈ}Uú?4úKEuÚñ?"zB7ñ%@FÄ_x001B_@F¶_x0008_Wô?;e_x001E_Ü&gt;_x0012_@NI_x000E_4&gt;ê'@¿Xyy­_x001B_$@8ur_x0015_@ãG¼_x0003_ÿ¢,@&amp;_x0011_&gt;i_x0001__x0003_×_x001D_@d;pñ @ÕÔ_x0016_65)@4¼Hz¨û?IniY"@_x000C_hj_x0018_I!@ú0jhÍn#@W._À)@ÕúÐìp#@ÈØ_x0010_³n¸1@ç´`ÉD-@_x0003_!¹_x001E_Ã2@0«_x000E_]3D_x0016_@~g=ø}&lt; @_x0002_·&gt;±V;*@_x0011_²q+[_x0007__x0014_@'Wpz_x0014_@_x000E_Í_x0008__x0007_u-_x001C_@ô_x0002_ùä_x000C_Ì'@Õ_x0004_§t"@_x000C_G=¯Ýd_x0010_@âðCn!@a5{Êw2@"`Ç&lt;1@ü¡¹ôö~_x0012_@_x0012__x0011_\_x0019__x0006_Ã_x0018_@Â_x0008_0y_x0010_1@I¡1_x001D__x0018_@8øxÈ¯_x001D_@"?~7E1@ýÂöD_x000B_*@£vè_ö5'@_x0001__x0003_Ü_x0018_Iq$Ó_x0010_@p6ã×Ð?v&amp;_x0012_}!×_x000B_@×Ü¡iê_x0016_@çJ ã?îþqé_x0004_)@¬ÉI_x0018_Æ"@~W­ÀC_x001C_@d·a$U×2@&lt;_x0016_5v_x0010_±_x001F_@È_x0015_ ®T_x0003__x0011_@úf]ò @¦*Ò£ç?zxÁÇ_x001B_@©Þ«/-È#@ä_x001D_ér£-0@_x0005_&lt;Mâ_x000C_0@Ö¸u_x0019_@¦ÓèéÚ
@sº!@_x001A_S[û_x0001_+@_x0018_p,·'@G#	óoC$@©{Fr±÷?xx¶b
@&amp;Ë©Å_x001D_@_x001B_û)°4å
@Ç¤(»_x0002_0@uF_x001D_
+@î9_/VR_x0019_@7ë²³Ë"@«B-p_x0001__x0004__x001E_¾ð?_x0005__x0013_,vkC*@8*üWq-@Í«ÂY.@_x000E_ì6åÏ_x0017_3@_x0012_Æ[0Òa_x0019_@§_x001B_#Ù_x0003_=_x0002_@Ï_x0014_nxÂó_x0012_@ãîú_x0003_.j*@¬p_x0001_°f§%@ ËaAë?¢¶,*@±_!X(@í(øá*@¶¦_x000C_a_x0005_@Ô¨Cê;Ý!@\tÿíù?mã5¡
_x0003__x001C_@¬TÕ/Þx+@_x0016_¿{ÝWì_x001D_@Ä«_x0002_÷?_x0014_äë/úA3@0&gt;H_x0003_Db)@ÎÍX_x0018_@®¹óF'@¢a÷I3@.Fí[¯_x0006__x001C_@&amp;æ1üm(@r_x000F_Q¹I1@gê\2dR_x0010_@*æ_x000C_"'@_x0018_Úÿ`!80@_x0002__x0006_l@ÿhõ?Y[Jå9æ?	cGaÆÅç?ä¡B3d.@R¸¢å_x0001_-_x001B_@á_x0014_á.zh2@Ä~ô_x0017_Ëñ?(*J1@_x0001_6_x0007__x001F_ @s[àØáó_x0004_@*Ô&lt;_x0017_ly1@zëä:Jò_x000C_@ÃÉ¼»,@è6L¤_x0005__x0004_@] ÒÇ¸_x0012_@C_x0017_ê1=0@	_x001F__x0019_­wL_x001A_@&amp;öxäÞ3@Ü$¸Zò?C)©gÆ?\ £ñýð0@_x0010_ãbtü%@_x0012_k¿EM+@S@ÌÞù3@_x0003_´	ë_x0013_Q(@÷»ºË)Ê(@\.­ô2}_x0005_@ NYæÑ¶+@i_x000C_ØÅ1@NYôík2@N_x000C_;(ÛZ_x001C_@µîoñ_x0004__x0007_lñ1@_x0019__¸Ò2@ó~p÷³_x0017__x0011_@æM¾_x0010_)@Ég_è­"@"_x0018_äI_x001B_@g_x001C_RÕ_x0016_@È	°-àò2@ï,¤uC_x001B_@_x000C_Öú¡ÜM_x0004_@"l­½ù_x001E_@ÂZ_x0008_þS_x001D__x0010_@_x0011_a¥£òÎ?×2ñÀ_x0017_@
_x0011_·Ï_x000C_&amp;@_x0002_
¨_x0001_Í«÷?b_x0011_{=Ó'@¦¢0_x0005_@_x001B_÷@R$@_x0011_ÀÈ9Z5_x0015_@U_x0006_rËæ?Û_x0011_±®q_x0002_@¬=ÍD±£/@.ÍBT8_x0003_@ð`ý5E_x0006_å?_x000F_Phpwî?o@É4_x0003_@+"ò_x0018__x0016_@_x0014_\y´ªô?_x000C__x000C_¨8m_x001F_@üÁ_x001A_¡!ç&amp;@L¥_x0013_&gt;2@_x0002__x0003_»§í±,@ç_x001B_´t ¦_x0004_@¢Ä&amp;¥­_x0005_@FW_x0001_g µ_x001E_@ÄJ¼~m"@1¸ÅÍU0 @vM©ÉÂ_x000F_@à¦¡9_x0005_@m.ã,Ä'@Q;¯ÀÂá_x001E_@_x0003_òyªyà*@ªÉ+GM_x0014_@4tr*@Ø·¼_x0003_/@Âve²&lt;__x0011_@_x001F_I*®Üw_x0016_@OÿÁ%%	@ùÁÝYôÔ2@¶_x0019__x0001_¿5z_x000B_@aàAÐ!@9±_e_x0004__x0012_-@ðï,µTä)@&gt;©JÃú_x0013_@E)þgé'@	_x001D_AÍ)@_x001D_æ¾Cqê,@Õg_x0013_îb2@£ó"Ð×W
@â8®ìù*_x000B_@t;Á&amp;Adý?Ùl_x0006_µ#-@aFù_x0005__x000C_ö±Ð?_x0002_Éj{V$@_x000C_]_x0004_ãæç!@1ÁøæI_x001D_@µI'8_x0018_0@öÂñ!×0@6Xé§~ü3@óßøu,@óöçg	@FtBÐVN_x0018_@*_x0014_£ú_x0018_æ_x0012_@¦Vñ,_x0003_y&amp;@J£95ä3&amp;@¢¸a&lt;Î_x0012_ä?Ït^_x0005_ _x001F_0@_x000B__x0007_"_x0008_Ü_x0011_3@ð¹_x001D_Hî8*@]_x000F_D0°_x0014_@³õ_x0014_l³æ-@2îh&gt;2@VÑî_ö,@ÆÀ_x0013_qó«_x0016_@Tg_x0001__x0019_M_x0006_@,×ÿ3@4ÜëÃ]='@²_iUµç_x001C_@_x0012_ÞÇP÷.¶?`{_x0004_T,@yeÁYY¬_x0010_@ÝÕö_x0006_Ø_x0012_@÷þsÐ_O_x001A_@~UuuC2@	_x000E__x000E__x0006__x0013_Íw_x0012_@FæY}®÷þ?Cß_x0003_LOX)@ä²_x0012_&gt;°t0@&gt;!AÄ§./@,o.¹-@Bs¡_x0014_A'@Ýkö,®0@ÎCtVÄ1@±D#_x0001__x0011_2@MA¿ìÜ1@¶z_x0004_Ùõû&amp;@vz_x0013_ïR_x0003_@¨ñË[_x001F_Ú1@âleti¢$@­_x0011__x000B__x001F_O¶2@÷ë_x0005_"#@ð"èhtÆ-@Òê*_x0001_-ÀÍ?»òe_x0004_mS,@_þJ_x0007_©Ü.@^´A_x001C_ªuØ?_x0012_ô\´¦å2@Ð2½Â!@°_x001F__x000C_-%3@(¡÷æ¡'@%H$]ô0@«ºõW
c @_x000E__x000F__x0015_x{z?Í5T_x0015_)_x0008_@Ä%ä´_x000C__x0002_@H=d¡_x0004__x0008__x0014_Ý	@¥fd¬?.'@­ÖÛ1*Æ @\Ó$j»Ó?%_x001D_j¶ÍÈ&amp;@hë6üºp&amp;@
_x0003_("k)@dN¯X_x0017_û?å¹Yº!@vA_x001A_ Û_x0010__x0014_@ÿ×»ÚÁ_x0018_3@ÈuÌºi_x0007_@_x0002_@ÿÌÆi0@_x000E_ì_x0006_©_x0016_@_x0014_o_x0011_Û ò_x0010_@ 7Ï_x0003_G_x001C__x0005_@+Ì,hA_x0010_@:úÔü_x0002__x0016_@s/(Â$î0@3Úñk7N(@ì³®T½_x0001_ú?_x0004_Ûñ6þ~_x000F_@´£_x000F_iì_x001A_@P"mp__x001A_@Ê»¼]RÃ2@ ÓãÅÝá.@RNÊ±¦_x0003_@¤×¼G»_x0016__x0012_@I9ÙHô#'@Í!_x0018_å¬m_x001B_@bújÆ'@S¹:¹1@_x0001__x0004_ìÍ·!b1@Ñä_x0005_D_x0016_@òF_x0006_mB+@Ø¬ñ_x000C_'0@Ü_x0018_ÜÉ[þ?Í®_x0003_Ã-@¥²BÁÞ.@òïJö³,@,_x0016_è¨_x0017_#3@l»ò·:û?Võ['÷3ò?ÝP3_x001D_§Ø_x001B_@,ÿ½(è#0@¢è-_x001D__x0011_ª-@@ÜÏ_x0002_@¤Î5ú¨Ä&amp;@r0åû_x0007_&amp;@_x0013_¯[D¶_x0001_3@_x0017_w©·ßî%@_x001E_0Kôö	2@ùÁwu¨0@á³³x©0@Ñ¥`Í##@b8ÛX¥,@R¢uë·_x0018_#@Ä_x0005_½Ùr_x000C__x001D_@;YÐtÍ?òVnµÀÌ(@_x000C_µæÍ¤Ù?ÞF0_x0019_71@®8¥z9`1@â~&lt;_x0010__x0006__x0007__x0008_Z1@'ú_x0002_ÜÙ§!@Îw8Îé1@m_x0010_jüû| @|©VñOè2@£wÜ9ìh_x000E_@/îPy8Ò+@d_x0010_Z_x000B_x2@§so_x000F_±1@@êû_x0001_ñ?^Å+½+À"@_x001F_ïJ_x001F__x0012_u0@à+søè?z_x0006_e 1@_x0008_Tø+
	_x001A_@íþ¬æE_x000F_@&gt;î^X7D#@b'._x000F_2_x0013_@Ü#ñï®_x001B_@_x0010__x000B_ú¡´Î"@Õ
!+i_x001D_@_x0004_U_x001B_&amp;@á¹ðz¿?ºv.±_x000E_3@_x0014_²'¾½	@í_x0018_Ä¿C_x0005_@ùÖ=#f/@^_x0018_6#@=_x0003_&lt;XRÅ?Å_x001E_+äù%@5_x0013_æ
ïë*@·fj?Ë?_x0001__x0004_?£êø?Fæû_x0013_+@\7§_x001E_Û'@ÑÜå$¶@0@ c'E¬_x0017_@Jú8[¶Í0@§$¨BÈ'@¦ÑØ^c&amp;3@h¨Êo¨3@\ð_x0017_º&lt;2@_x0012__x000E_ÊÆ¶_x001B_1@iµ_x0019_èÜC1@'G_x0018_8²^(@
þ¬_x0014_¯_x001F_@_x0016_@A bï_x0016_@7_x0006_cì¤2@âÅy&lt;_x0013_{0@p_x0004_]é_x0011_¯.@j_x001C_Éô_*@CÁ¬ H²3@_x001E_ºË_x001A_¸Ñ-@|ªñ_x001C_£Ê_x0013_@ðÆ­Ô*@uÌY_x000E_/å.@ÁfÌUÚ3@(+y_x0019__x0007_¢/@í	&gt;¸Ç_x0014_@å¶©}{ö_x0002_@éÙ_x0003_ä¬c#@ö^'÷ï%@ï&gt;­_x0010_"_x0005_3@vöED_x0002__x0003_úà1@_x0018_a_x0002_ÏY2@_x0006_2ÇÑó0@wÒ½_x0018_µ _x001A_@ÜöæMpµ-@ÜÀÙ_x0002_$@ÎÆ_x0016_ÏP÷_x0001_@ó&gt;Ì×E_x0001_)@à]ò:ø2@]WÊÊO_x001B_1@,"Ø^+@£\«¼Ã`_x0014_@|f;ÁÆ0@ú#_x001F_Û6ç?øáÞP¹Z$@ìÙD46Ò3@mæ(ê¼/@`EëØqs0@R_x001A_Shu_x000F_#@¨H±'{ú,@@CíRò_x001C_@HÍòßº_x0006_@_x0006_Ø_x000E_òA2@nÕñèÅ3_x0007_@_x0001__x0008_Â¯¿_x0003_&amp;@_x0008_cçFAþ?ÑÚð4K,@§&gt;¡ù)Ú2@¼jkÍ·_x000F_@Ó|6L¸_x0014_@kÌrÀ_x000E_ç?píEC÷2@_x0001__x0005__x0012_Ëô×_x0002_)@_x001A_ËªE'³_x0012_@ÂÑ_x001F_!g+@Û_x0006_µ·3î&amp;@¿½sL²4_x000C_@_x000B_¥óOÂ?w¡S%@µèAå]_x0011_@ðï_x0017_uÜ(*@.VË]®#@À_x000F_ÐR_x0017_3@|_x0012_6]¼_x0004__x001D_@À·°¸²
%@Æú¬÷À_x0018_@ý_x0013_FVõ$@ ,C)Ã0@DBA_x001F_Vã3@5Âô_x0014_@ë$@²n
#ÄÚ1@fÖob2@_x0010_ë^ï8_x0014_@X¹z2W(@,°î_x0011_{5_x0018_@UÒ_x0003_}I+@x2møp#@éâäÙÖ3@rÎø¾Ñ_x0003_,@&lt;î_x001C_}ò{_x0010_@[_x0014_V/ì.@Ïð:~w_x0017__x001F_@ñzwÑé¶$@m»;_x0002__x0007_Ù_x0004_!@_x0007__x000E_Tt_x0011_](@ØoÙ_x000E_ÃZ0@Ø{º_x001E_ï0@*ª_x0002_`_x0005_	@ò¿¹3Lf_x0017_@ÿ+_x0007_g_x000F_"@¬d£¢ò_x0011_@_x0006_¿ÙC;oý?§_â&lt;G1@vud9_x000B_+@Zmås"@õÉÁ÷_x001F_@_x0010_	u¸ö;	@l³íZü_x000F_'@_x0003_­_x0016__x001E_´ò)@ _x0005_Ð,_x0001_@²_x000C_¶ÁÇÍ
@ãbg½Õâ_x0018_@¢:«Þo0@H&gt;_x0004_ì_x001E_|+@*ì_x0004_´_x0016_­&amp;@;f%öÌ*@µSñI0¡,@ù#ÓHyx#@±¯d­_x0016_ @_x0018_6 Ç_x0011_@x{Ê_x0010_+@£-i"|%2@eB³n%#@ÙEHo_x0016_@BÙ7f_x0005_°(@_x000B_
6£qöQ1@M_x0001_þp§#@_x001B__x0001_¯~_x001C_Þä?5UÛÐ	@½`_x001C_ç_x001C__x001C_@ìîâ
_x0018_@_x001E_ËLõz1@ù ïÙq¤-@kb_x0012_+13_x0019_@vÁ{t$@c·àÿô9_x0010_@âÞí!CÝ?ië_x0011_E_x001C_ @Z["~d%@×ù_x0005_Íf,$@_x001C_Cûw&amp;_x0006_3@ð,A_x000C_Ûi_x0018_@Ï°3!°_x0014_3@É_x000E__x001F_%eO_x0015_@B_x0011_µ(@_x0002__x0008_#»Y¤_x0018_@_x001D_ÜL_x0019_nþ!@_x0004_Ë_x0017_ú(@~»ú_x001E_öú?°_x0002_ìe^&amp;@
AÌ*¾o_x0013_@r¼õP_x0003_³)@Ië«cô"@¶æyGw/@+ÑÏ´tÀ_x0007_@|_x0011_Ú%@q"¼_x0002__x0003_òÔ1@q}a_x001C_ßï_x001D_@Úû¯_x0002__x0014__x000C_î?_x0013_ó7¹]_x001A_@t_x0013_Ì2R2@Ô_x001E_b{b'@Ô_x0001__x0015_ïA`1@Õv;_x000F_âÐ¾?XÆüØój&amp;@@õ] _x0002_$_x000C_@y»u¤sé?j0PPá?i_x000C__x001F_£_x001E__x0017_@¬_x0011_:ù;_x0008__x0018_@nCÓ_x0014_	æ?dUë_x0012_#@²¿oaÈ0@iÐú§ò-@_x0003_jÃ+R#@ç_x000F_Dx·Ø_x0001_@F$q§-_x0014_)@_x0012_9Þ-Ü_x0010_!@_x0001_ëÍ¥Ï2@g(s_x001B_ª~"@&lt;ýh_x0003_ @r$ft_x0017_!@_x001F__x000B_dÿxê @û}ªÙ_x001E_VÀ?Ê¨¼_x0003_^_x0013_@Üªìý¼1@Íé&gt;¤ó_x0006_ @Qý³ma%@</t>
  </si>
  <si>
    <t>1dfeab2629465a761890eff5296a251e_x0001__x0005_#çå_x0016_1@}_x0007_à_x0014_Ó3@Fùâø_x0015_&lt;#@´²|Ñ0@)c_x000E_Áá¯_x0011_@w_x000F_©V'@à)Cü&amp;ù?_x0011_%¤:ê_x0007_@jÔVqG¢&amp;@¢½ï6óA*@ì1P`l¸2@Õè_x0004__x0003_
À_x0016_@n9Ä¡:,@_x0001_)_x001A_NJ_x0019_@¢ÒT_x0006_/@Ö¦0&gt;_x001C__x0001_@#r¹8_x0008_}_x000B_@èBç±6_x000B_@.º[4®1@_x000B__x0002_®¹V,@ÎÞªº3$@Ä2DVÏ&amp;@_x0011_Xái2@8°~S"Ç3@[übÿ72@g\FÐ ¢
@»)¨XÙ'	@@ª_x0011_;__x0004_@~£
ßü	+@Ü'y&gt;ði_x0019_@ÚÂKnA{_x001C_@z¡íÛ_x0001__x0002_·h0@_x0019_ê_x0004__x0005__x0013_@æ_x0005_6Éç,@5XLy2è%@p3_x0004_«1@n&gt;QQRº_x001E_@ä_x001B_±Yz_x000F_@Êêù®:+@làYÂ=&amp;@·á×­_x0003__x0007_@_x0018_FÍÐñ^.@|9¹ºÌ"@Ø=J]ÃX!@øîWEKM1@ølÐÙï5_x0013_@_x0002_O ¹_x0014_&gt;'@lÍ fÆ1@yðåíâ_x0019_@û_x000B_Ü3+@_x0019_Ì_x0018_#Í1@ðCà'¯_x0001_,@ÇÆ_x0013_4¶_x0017_@àðÒ2è_x0010__x0018_@_x0008_¼
 öe3@TA«xª73@ÚNDØ_x001D_@¬_x001A_]_x001C_?I&amp;QÔ-ë?_x001D_Ö_x000E_§_x000F__x0015_@ý_x000E_á?	m*@SÿXDPÎ)@ÔPb'_x0010_7õ?_x0002__x0003_GW#Îuñ(@àFÎÇHÔ @ÄÐG_x0003_Ôå&amp;@_x0016_Çû¢3@Snú_x000F_ÉÖ_x001B_@lw³¼KH_x001D_@ð_x0001_¶_x0016__x0011_+2@C¼[L9&amp;@ô6Ò
ë?Hµö4
1@_x001C_¥Fß"î?QÝ²ð©%@_x0011_o·§U&amp;@_x0018_þ_x0008_¡Ö%@ß!ûÏ×_x0011_@ðó_x0013_1DP3@ÕÆ]ü_x0001_\ú?_x0003_Ë«±ÿ2@&lt;¢Öá½û!@oQ\¨_x0012_@ì^õü_3@2_\+ _x0019_@DF3°_x0019_Q_x0014_@§»TªÈ_x001C_@çð?ê_x000F_Ò_x000F_@q_x001D_êÞ_x0007_@ï_x0001__x0019_X5"@__x0016_ÔÂ2O2@¦aWØ`þ?hÚtdEâ_x001D_@_x0003_ÞªgçÒ_x000B_@ªwª_x0001__x0003__x0004_õ?ãKHÂ_x0011_Ñ_x000E_@|¯_x0003_î)@e§2[_x0016_3@Nz¼`æ0@¬èã¬Ò_x0019_1@qiWÃ/Æ?_x0005_V_x0002_e 3@_x001D__x0005_~G!°1@§NíòPë @ZÔþ®û?
_x0003_q¹*@AÛí_x001D_Ù_x0018_@G3Mldò_x0015_@í#_x0018_Í_x0003_M_x001F_@ªC_x0018_`)@5ð¼_x0003__x0016_ò?ÖMô&lt;_x0015_§ó?_x0004_7,_x0010_«¤ó?:_x0016_Í_x0008_£0@¤__x0016__x0003_©_x001B__x0018_@9¦ÚÙ_x0012_è?rV½þd°"@_x0016_à&lt;_x0008_Ð$@§D»3&amp;ËÅ?_x001A_¾Èf_x0010_@]ZÀúU+@ü'$£_x0014_@å0éYTæ?NNe_x0018_K¦ ?ôc';é;"@l0_x0019_C_x0017__x0014_@_x0001__x0002_óC"CÛ×0@þ	Ílqó*@_x001C_"U]Ã?ðPö¸T{#@&lt;´1Å_x0011_@¼°¯Õ/_x001A_@&gt;_x001A__x0016_Ùõ+@g_x0003__x001B__x000E_D!@&gt;´¡µs_x0005_!@&lt;¦ y!]0@Öþ/Z¤_x001B_@½8u_x001A_Ðþ?_x0016_âG\u.@!Á`ö³_x0018_@Bè®&gt;áoØ?Ýz|¾c_x0015_3@_x0010_&amp;?%_x0018_2@¨þ2±_x001C_ò"@r_x0016_ ×¯_x001C_@XÅÍçk¬%@o@jaL_x001A_*@iÿ_x0012_ÖÙ_x0005_@Íät=!_x0014_@	I»_x000E__x0001__x0014_*@JO/Þä.%@®¸ºi81@¢"&gt;ê`ó?^/Û«ÍÒ?²r)Ç_x0011_H_x0013_@°9Ñ|(@´&gt;"ðï?ï_x0017_Z_x0001__x0002_dù&amp;@îîöÕß%@_x0013_1¸Ö$@È-(àPÓ1@X°'g¨ß3@ÂwGº)@4ßïu.\2@æ¯P²Áü?:îPXø?¦ì³+;(@®0eUÚë?F_x001A_¥Å*@uð©5ë_x000F_/@bá¥9 (@Tz¬Çî?cufeÉ_x001F_3@$cÏ£¸0@*Ð®(@Ô$3$:/@_x001F_²6A['@s¢/{_x000F_@|·´ì_x001A_@opÃ^|_x0007_+@n¾r&gt;._x001E_@_x0010_íÆ¤_x0014_µò?ô'ùUù2@ãSWÎ_x000C_@¬þþÜ_x0012_3@ÂÎ_x0013_- .&amp;@Âß»_x0014_Í_x0005_@ÌµÖ÷%@Zê¡ÏÄw)@_x0001__x0002_ui{K(	1@awò	_x001A_Î1@^æ{e¢!@;Gpcå @ïí¬À3@_x0017_WW:0@fKJ*À2@_x0017_vc%_x0014_ë#@_x000B_)Oí¢}0@þÍîÿ_=+@ßëpðM-@ÀÚA%:_x001C__x0019_@Pã2Í_x001B_Ø_x0013_@D
ä&gt;n_x001A_%@Ð&lt;õ¨îò?Hù¸_x0013_¤C_x000E_@_x0017_rº4}_x0004__x0015_@_x0012_	r_x0002_Îd_x001A_@oMp·/èË?oËì_x0003_c_x0012_@n_x0007_âß"_x0015_@Z_x0016_Ì%~"ø?rLÊ_x001B_&lt;'+@5R_x0005__x0008_£#@X:Ö.¯_x001A_0@øj r_x000E_¯_x0014_@_x001D_¸äë0!@ôqÁ^%@@@5f_x0010_àó?_x001D__x001D_Û_x0005_	~1@ç6r
3@Ò´_x0013_J_x0004__x0005_[&amp;_x0013_@ ßQD_x0016_H_x001C_@_x001A_%_x0019__x0004_ÜÖ?Pûªª%_x001E_@uyõø¸oí?ç­píÐ_x0016_@î@ððÉ3@¿D£_x0001_²_x0011__x0013_@Z½¥_x001E_¯_x0014__x0017_@|Á|þ~k(@ølæÞ_x0003__x0002_@cn×ZWä?âp^Ô~(@OøÜÎK¯@&amp;¶æ+yï±@á_x0003_¥¨ÂA¦@HÒPn\­@Mén´%È@áîaQwS¤@Í|4îB±@·ývOÉ±@çk@9%|Æ¨¦@\Ý_m­@úð­_x0006_¹@_x0001_èóuS¨®@ DÌIÄ¤@É7¬«­@-äØeà¬«@Ï¢_x001F_µÐ¨@×±~~¯@çg_x0017_¤¤U@_x0002__x0003_WF#Q:h@9¹´äo°@£C+Å8ö¡@|ìþÌ¯¥@_x0001__x0002__x0002__x0001__x0002__x0002__x0001__x0002__x0002__x0001__x0002__x0002_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 _x0001__x0002__x0002_¡_x0001__x0002__x0002_¢_x0001__x0002__x0002_£_x0001__x0002__x0002_¤_x0001__x0002__x0002_¥_x0001__x0002__x0002_¦_x0001__x0002__x0002_§_x0001__x0002__x0002_¨_x0001__x0002__x0002_©_x0001__x0002__x0002_ª_x0001__x0002__x0002_«_x0001__x0002__x0002_¬_x0001__x0002__x0002_­_x0001__x0002__x0002_®_x0001__x0002__x0002_¯_x0001__x0002__x0002_°_x0001__x0002__x0002_±_x0001__x0002__x0002_²_x0001__x0002__x0002_³_x0001__x0002__x0002_´_x0001__x0002__x0002_µ_x0001__x0002__x0002_¶_x0001__x0002__x0002_·_x0001__x0002__x0002__x0002__x0003_¸_x0001__x0002__x0002_¹_x0001__x0002__x0002_º_x0001__x0002__x0002_»_x0001__x0002__x0002_¼_x0001__x0002__x0002_½_x0001__x0002__x0002_¾_x0001__x0002__x0002_¿_x0001__x0002__x0002_À_x0001__x0002__x0002_Á_x0001__x0002__x0002_Â_x0001__x0002__x0002_Ã_x0001__x0002__x0002_Ä_x0001__x0002__x0002_Å_x0001__x0002__x0002_Æ_x0001__x0002__x0002_Ç_x0001__x0002__x0002_È_x0001__x0002__x0002_É_x0001__x0002__x0002_Ê_x0001__x0002__x0002_Ë_x0001__x0002__x0002_Ì_x0001__x0002__x0002_Í_x0001__x0002__x0002_Î_x0001__x0002__x0002_Ï_x0001__x0002__x0002_Ð_x0001__x0002__x0002_Ñ_x0001__x0002__x0002_Ò_x0001__x0002__x0002_Ó_x0001__x0002__x0002_Ô_x0001__x0002__x0002_Õ_x0001__x0002__x0002_Ö_x0001__x0002__x0002_×_x0001__x0002__x0002_Ø_x0001__x0002__x0002_Ù_x0001__x0002__x0002_Ú_x0001__x0002__x0002_Ü_x0001__x0002__x0002_ýÿÿÿÝ_x0001__x0002__x0002_Þ_x0001__x0002__x0002_ß_x0001__x0002__x0002_à_x0001__x0002__x0002_á_x0001__x0002__x0002_â_x0001__x0002__x0002_ã_x0001__x0002__x0002_ä_x0001__x0002__x0002_å_x0001__x0002__x0002_æ_x0001__x0002__x0002_ç_x0001__x0002__x0002_è_x0001__x0002__x0002_é_x0001__x0002__x0002_ê_x0001__x0002__x0002_ë_x0001__x0002__x0002_ì_x0001__x0002__x0002_í_x0001__x0002__x0002_î_x0001__x0002__x0002_ï_x0001__x0002__x0002_ð_x0001__x0002__x0002_ñ_x0001__x0002__x0002_ò_x0001__x0002__x0002_ó_x0001__x0002__x0002_ô_x0001__x0002__x0002_õ_x0001__x0002__x0002_ö_x0001__x0002__x0002__x0004__x0005_÷_x0001__x0004__x0004_ø_x0001__x0004__x0004_ù_x0001__x0004__x0004_ú_x0001__x0004__x0004_û_x0001__x0004__x0004_ü_x0001__x0004__x0004_ý_x0001__x0004__x0004_þ_x0001__x0004__x0004_ÿ_x0001__x0004__x0004__x0004__x0002__x0004__x0004_$Ë_x000C__x0019_³@®1Óí@±òÎ}-u@ÕÄ z_x0006_¬@ælwO¡@j2fj©@LDßLÚ@¢ÑÝ×.4³@±Oý¦ª@í_x000F_h¾°@ÏLEÒC_x0015_¨@"íC³}±@ÂCô¦-ª@VÖrj_x0003_@í _x0004__©@Ã­_x001D_\ñÜ¬@Þ9»@2x³@Uú(øü®²@ýíiêu@ò¡5})Fg@Kí#@@_x0019_¿_x0015_© o®@GFñ÷_x0006_4©@ã¯Æ_x0008_lF®@ÀS®^§@ÙwE\_x0010_¡@&gt;_x0011_+_x0001__x0004_yª¡@%_x_x0016_²@lÜMýyF±@Ú_x0006_að_x0004_  @0_x0013_\¾Ë_x000B_¡@_x0001_Sáí¡@ÿ´åy]¡@'¥%Ê _x0018_«@w-¡6?¢@²ûh_x0005_®{°@4Ùá¥ù¤²@_x0013_=ýÍ¤@ó	 {{@þÃ ±_i@_x0018_u_x001C_O¿¡@äg[*ÝÊ@).@K¬z@0Q%X¿_x000E_³@Yì TÕ:¥@D_x0016_÷ÁÒ@ù+«Ê_x001C_±@ÏÐ1¢¯_x0008_±@w²Ã¥:õ±@lÁá/Þ°@ôàËöÂb³@S_x000F_v7V±@×Ê2»_x0003_+§@I__x0015_Æ¦@V_x0002_5_x001A_ÚU¦@6_x000B_¹
#@¦!NÇÑ²@ nõ_x001F_¨@_x0001__x0003_ic7(ª@Ø_x0011_øØfU¤@ªÈæ{²Í®@_x0005_nH/¹{@ªiÛ¾ûÒ­@³ëY­@âî_x0007_ÒC@Ia^+I­@âfÕ_x001C_è°@úczg@÷©ç/Ís@Cw:(¦@_x0013_5uÙ²@Ø;Çbr @Å_x000B_hKøY¥@óç_x0001__x0002_]­²@W}\µeþ±@qð0jhé¥@_x0002_h_~Q±@_x0016_Éç3xìf@À½_x0010_ÿø@:_x0015_Zr6°@_x0007_s
«¢@ç_x000E_Ç»]í§@'&gt;_x0013_E¸ª@xðÑ§¡@w+°Àíåª@(_x000B_Kë¿@4¾:/_x0003_@åÔ&gt;)±@_x001E__x0015_OO@s_x0008_sB_x0001__x0004__x001D_
@Z¢?Ôs@,7ºüÙ@²_x0014_öJ«[¥@pØÏS`G°@_x000B_Muv¾l¢@ç_x001E_EBî@²þü_x001B_Ô¢@zÌ²á©@JA:W¬@5jÓã­A±@tE	þÑ_x0002_d@_x0003_â7¸y¦@®ü_x001E_á­@W]»Çkq@¥¬¯\®¦@rÆt¤Î¨@·ëÙ _x0005_@¡¾×]:[ @CKa*[£@¬	ºIK,²@Yù¤Q_x000F_¦@ØÅ²9°@÷
Ä:õx§@{èKå@=:'}«@Ægp§@ûú0:î§@nWò_x0017_:	¥@jiKj«@{Ú?w$@XFÔ_x0013_§_x0014_@_x0002__x0003_Ýðå(@_x0012_Èë_x000C_y`@õoÔ&amp;_x0011_­@ûòù
Ìb@_x0011_#½×Ù£@©_x0017_6l_x0003_5¦@ð½`*ß£@kÇ"*@_x0019_èí0_x0017_z¤@ÝH[e|-q@¯·iv°k@PüöÁ;Ä±@q=_x0001_óá{@#¿³_x0013_!=@Ä¦[Z_x0019__x0001_q@_x0016_¾ðHïü¯@Æ=3Æy@c_x0016_ìÍ_x0013_/~@:_x0011_Öþ±@üR)WÚÒ°@&lt;¹g Ò_x001C_²@Æ_x0003_¥Ó¯@åÅ~±_x0015_·±@·Qd&gt;M®@_x0018_oL·r@À©¾_x0003_4_ @N úý}@ÕÕh_x0008_º_x0002_¯@FÈ[=0_x001F_p@Ïbì&amp;Ô®@Ö_x0008_{&gt;Ä@î|_x0006_¦_x0001__x0002_H±@ëHÄJb±@`pÔ¶FÑ@Z_x0001_¶ºô¤@Ø9.,¦@¬?,Þ@ózIÒto@ê4ò_x0001_²±@áã]Ü1@M4/áÐ(¤@ÿÔ4f_x001F_¡@Ù&amp;fB±@ZT,WïQ&gt;@ÿÁÁ9X²@ÉmÄ¿Àg¡@dí]§u¢@Y·U© @J_x001B__x000B__f@i¦N_³@_x001D_Õz8bS@ ccý¥@®³IÐ§Ê±@ºéÝs_x0002_7­@_x0008_Áë¼Ñx£@Ö_x0010_Âê8t@kôÅN¸@_x001F_Ï¡_x0017_ö¦@~fP¡°@åö_x000C_6@VÂÃþL$²@~_x0013__x0006_rÉy@³àÃGÔ¤@_x0002__x0003_¦Ñoìæ_x000F_k@Äè_x001B_Ó!_@M¯ÍløÀª@_x000E_9\hª@_x000E_Rù_x0016_Ú¢@îèÓéÖ¯@_x000F_WA¸·_x0019_¤@Å,Yá®U@­8ÇìÛ§@KÇ¼ZÏ@_x0007_.L²Zh§@Î_x0005_Úª°@&lt;EÃgZª@%C_x0012__x000B__x0003_ë®@_x001C_ZÓµ ¯@Qyæ²]²@AÏ?Þ1@äP±¨Q*@NE_x0012_%ÛÆ¨@­_x000B_ÍQ_x0018_A@_IÏ @úã_x001E_ª_x001C_@ÿ)­R§@õpÝ_x0003_IM«@ _x0004_¬So¦n@e½cdýÑ¯@X]ñE£@ús ò«@Qg!,°p@S_x0017__x0001__x0005_Ï²@Ú&lt;z@y°@#ý2_x0003__x0004_ã«@V?âÎPT°@gq_x0001_æÖL@è!G2Öè¨@hó_x0002_MAÙ@)}­ØÃÆ²@R_x0010_@ìy¬@!_x001A_À_x0007_xÏ@J(l³@0·ñ«@Á
_x001E__®@%_x0001_¨'i:£@ëõq,üÀ@¡!R2ii @Nèë1_x0005_-@3}&gt;#Ô²©@¨w8pàÉ @ÇEX`T_x0011_£@²ÒX=Wd@PÕÅ=+@ýS2¦;&amp;@Ô}_x0003_âæ_x0019_©@TH2û33©@2$Ó+@_x0010__x0004__x0010_w\@_x0014_ª9&gt;ü¢@Ö;_x001C_õ®¡@SW_x0001_FB@Ú_x0004_T@Èx_x0014_wC_x0013_³@&gt;¬_x0007_ÝN_x0012_¯@Çt&lt;®°@_x0002__x0004_V¯_x0016_²_x001C_¤@Ð×Sl@\û(X@shO^ýM@²dÜ¤pÈ«@&amp;_x0005_Výöª@Â;È¢@ÄOã_x0018_ÃY@Ò¦±@Óðe«Ç£@)OÔµòC³@ár.³W@27A[²@ð_x0006_©_x000E_h@bR_x0005_
f@8ã7l
_x0010_ @y9ÅÐr_x0014_©@Á
LfD°@1_x001E_ä{X @ø²ûeþW±@'ò&gt;Eå_x0001_¯@ýû¤_x0019_jW@©¥Xq_x000B__x0007_¤@¯N_x0018__x0003_Á¡@Gt÷{Ú@ÙÊ_x0012_uú_x001D_@ÀQNáûÅ@½"+Á@²§@î l}{²@1-
¶¬@Ïaºª_x0001_©@_x0001_x»_x0003__x0004__x000C__x0010_©@º¤}_x0005_ÞX°@Ë_x0016_SÎ1_x001C_q@°]À_x0002_Já@ó¥­4®µ@´ßéE_x000E_T@à?Â_x0018_OY¡@³ÞXý
@7_x0005_ë£@;À&amp;tâ£@h_x000C_°@_x0002_Ïôìnð~@üd²_x0004_íD³@wðä)¯½ @`Ï[¥¥@o-7@ Î²@i¯Õa®@¶_x0002_R¿ì@ÇËMÌ©@Ë]_x0008_V¯Ä¥@¶¹ë¹ë#¦@`íÛ5Û@_x0003_\o+q­©@ÉÒ«ÿ_x0010_@òÂØ²úAª@_x0010_ª1ÑR@g_x0013_±[_x0014_«°@_x0008_Z_x0007_Þ·_x0001_²@_x0016_8Xù®Y¦@*Ê@:_x0002_³@`6_x0011_ÚÛ¤@à&amp;YU±@_x0001__x0002_dô ñ_x001D__x0014_\@q_¬.¢_x0006_¤@¥Ç|Û¤°@2¢w_x0002_\@\ê_x0007_ÆÜ_x0012_y@Z^	Kõ¯@µö	÷²@+NXDÉ¤@ÄÊÕô
¢@Ù§æ`@_x0014_¯_x0017__x0001_-¢@ÈgZRÄ¨@(ÔZ$2@êü±@»%_x0015__x001A_w@ù^ê'_x001A_£@JcuKáª@4Ì¦ïa©@^C´¨ûç@¦k6£X²@_x0015_Òm_x001F_@_x0010__x001E_£Ï7Èª@õÚçåô°@5*÷åìï±@r3.ës¤@sÌ°Ë@(@_x0019_¤EÏÐ±@À_x0011_þôg1±@:Ë-_x0011__@ÞæËz3±@&amp;[ ¨rÔ[@8ÇªÊ_x0001__x0007_w*³@*[
_x000F__x0008_¬@¬u³_x0015__x000C__x0014_³@Ð_x000F_y@,_x0005_Wå/@_x0004_þÓ_x0018_¦@8êw~_°@_x000F_¼_x0004_t_x000E_F@Àìx£È@,µ_x000C_@_x0014__x0001__x0003_D=@ßØ_x001F_M&gt;²@bÍ¤L
§@}T21Ïg@_x0017_1n_x001E_râ©@z»`_x001E_­@°uA¿@¼å_x0002__x0011_2,©@÷Ir¾Ô_x0014_L@eÉ_Ðì@ùv@&gt;+¦@Ñ0õÎ¿÷¬@ý^)_x001F_£©@ì-çdÓ@ÂÖR_x001F_	ö²@}½1Æ§@Mèëî¢ºv@&amp;Ëç_x0006_m¯@®´½n\|@K¤ìÀÍG«@AÄ@&amp;°@Ú&lt;FfG®@_x0001__x0003__x0016_´«*pó¯@Õexðzß²@L¯Å%]e@Éê
u=@÷_x0015_t#4­@N9fw\¹@_x001F__x0002__x0002_®¯@ÿÍºOò@:_x000E_UàÜ_x001E_£@Ð#rìN¥@#Æ0g_x0007_b@&amp;Þ*Ì±¨@ÇE0ät @i_x0006__x001D_Ï±@Àd_x000B_ÿvT­@_x0016_2ï_x0005_Ï @»_x0012_»ôøR¢@_x0017_5öKá_x0007_¥@ûo_x001D_ÇÖÛ@$_x0019_pHe³@Í_x001C_þ×ó@E_x0002_f:Ý@QM¹¯°@ÑÿQ_x0002_Ä@Â¿{éi£@åé¬µ¦@9m	ó·Hª@.éx½ä_x0003_¦@»_x0011_ÝE_x0019_H¢@Îé³&gt;@x!_x0019_Îr²@xçÉ!_x0003__x0004_p}@ÌÖ7èO³@&gt;©;x)@}+X_x0002_¤@_x001F_t_x0004__x000B_Á¤@£7bp¡@¨`_x000B_C±@Ùj[Ð_x0013_!@^7%zÕ@_o-$.z@â&lt;6ºJ²@SÛ¹Á]Ç©@_x0011_Su_x0012_£@_x000E_ÖøøL±@W,È_x0005_9@.³_x000B__x0001_)²@ñèDðQ±@H²Æú¥@_x0012_Dª_x001E_§@&amp;³Pp²@"¥_x000E_ß@èº/j}6¥@µ&amp;³/Û@öÛXð5Ý¤@bhY¡´ª@¤_x0007_»¶¦@|_x000B_´_x001B__x0002_¨@ýÚ±3@þøûÃ_x000C_úS@:QVe7¦@]?EÃ¼_x001B_¤@ç.|#a@_x0004__x0006_êÁ8.¢@ðÒìª_x0005_ÑU@L¾yÿ8Ôy@ì¼þÎÌï@×úÅ1c_x0007_®@Æµ®_x0014_ÜÛ«@ù~¹û«Æ¥@Jÿ_x0004_s«@®fºó¬@ìÝûY_x0017__x0012_°@/ÏÆ;´§@Í£¯@[Æm¤@_x0005_®L=â°@_x0001_)zR!p«@³/ã®±@Eæ²VN¬@_x0015_B_x0001_Sû_x001C_ª@O;°2Ú¦@÷tË!H¥²@`¹ë2Ø®@©KLi¢7¦@gÔòsXÃW@P_x001E__x0015_¯Jm°@_x0001_;òqæ&lt;±@gz_x000F_¥¹*w@ññ	e@c×zî«±@~¡eúe@_x0003_/½t~©@_x0002_Øúr@-n_x0001__x0002_¤²@÷?ØºP©@×íì²@wg_x0002_é_x0007_|¯@_x0011_P O_x0001_¯@ns¿-0¤@óA*_x0003__x0014_¤@~w7_x000E_@0Ý´8\©¨@òE:tK@_x0006_kôi¶G@¼8p6¢@H§r_x0006_Ã°@Ð6IØë±@æ²Èö_x000C_j°@õËbö_x0008__x0005_±@¯9-äË¯@»%0ör@.%¬Aîi¤@Ü¡û&amp;O¯¦@Kãùò!q©@_x0018__x0016__x0006_$ ¦@_x001C_ëçºK²²@æ_x0008_¿ÏÍ8¯@#6áRH©@$`z®½ñ@P§2­°@YàåóWi²@}­_x001F_Y«@_x0002_éÊ©4ô©@(ýh(@_x0019_¯4±@_x0001__x0002_ûÒm¾jìj@¡¨ÉÕ{ú@°/æ]_x0002_@_x0017_PãvF¤@È.5Üt°@d_x0008_ÓºgT @[¦$_x0003_ÿ@g#_x0017_*à²@_x000C_ÓÕ¦D¡@Ìõ_x000C_Ò@2O¨Ø_x0006_¡@9×µÅ:_x0011_@u_x0019_¡è¬ç±@`Óèñ"©@_x0017_	_x001D_` @$_x0008_âhKd@ÈhÈ_x0015_ª@_x000E_ð
¢yt@áÆ'+ðª@_x0004_O,=Ò@@_x0016_£ç_x001D_ª±@7GEÅº@Ò°ãm_x0004_@vq®á^Ë @Ûë²WüI@Å)¢Vön@­}ü Âx@ñ_x000F__x001F__x001F_Uôp@{§æ
³@öTÆùa±@ î)Z«@ï×-_x0001__x0002_i[@gõ_x0011__x000C_·üt@_x000B_Ùùêè@¼Ý0ã¯@©Zßï£ú°@ÃCu9_x0002_ª@´ÁÖno¥@-ÿ(¡6?@_x000F_&gt;Â§ °@í06(¼_x001E_@/:v¾-h¤@_x0017_åKÓÅïª@ìqö@_x0010_N¯£6°@	à¢P¹ô@¶.Á_x0013_³@y!÷_x001F_@£mÐ®¥±@å@Aä_x000C_¿@n=IÑæ¡@_x000C_å_x0010_ûéÓª@_x000B_4ô§°@_x0003_]rZE¥¬@Z÷._x0010_ä³@_x000C_ké _x0019_@À_x0008__x0012_~×Ç±@_x0015_t_x0017_ÒÀÂ¡@C×¬Å@0CE«s°@GNkÛA6@òý_x0012_ùQÚ¨@_x000F_¢:rAt@_x0003__x0005_ÁM1f(ª@1&amp;ja6s§@¿íÚ_x0008__x0008_®@Ã	1$Y@Ù1¤+°@k÷M~_x0006_Lt@ÃN¦Éu8@.»Ä_x0019_ôz@Ú²(}Z¬@¿U_x001F_Sî@__x0018_T«_x001E_}z@ÉºÓe©@ë_x0016_èK_x0018_M¦@¹¿+D§@0'H_x0001_\P@G}©¹ÔÌ¬@*ÄbÖ¨¡@üÇùüÒ¶@_x0002_Ú0ib@Dßél-¾K@_x0005_á½Pý_x000F_³@Dã.5k@F_x0010_º£Ù @¬'×j@ûl_x000C_h»§@%_x001E__x0004_å±¼@§úY57K£@_x0013_pD?ý°@_x0012_! ´B¯@@ò&amp;¡BÏ@â¡ð|Mª@n}À_x0001__x0002_´*s@ÕÐÇ_x0014__x0003_@wXàÛæ°@Ò³ ì(%²@"ícL»Ø@ï"`ôÇ¬@ÂË_x0004_J¨@Twú_x0002_)Ðw@(W_x0005_çx³@ýúÞ0ó­¤@RH§%_x0008_¡@Àf^¯Å®@öÿÏu@)º_x0007_2à®@wý¢ø@_x000F__x0001_Å_x0012_²@^"òMë²@³
_x001E_¥D/@QÌÆåÐ¡@Çm³*à½¡@_x0019_a¬§@àid{7(@ä9Hh&lt;¦@ÑãA$°@»¯_ £@Å4.v&lt;£@c _x0017_.à§@¶_x0010__x000E_&amp;âbq@tKÒ.¤§@_x0015_5_x0005_-ZÏ@ä_x0019_s¼Ü@uù_x001B_µZ³@_x0001__x0005_=æ3Y_x001D_rª@wI?9³@e_x0003_é¸/@_x0012_«Ð0Â@gµKgd°@"ÀJcÃ@ãÞu»_x0006_`£@_x000E_Ã½Á­@øåýâ_x0012_ª@ct~f_x0019_¯²@½Øt¦_,@_x000C_]N·6Ü@øÈÝÞ=ê@·ÇöA÷i¢@fÐu_x001B_ta@b_x001D_û²_x0008_@'g_x0002_¿+°@÷)å´÷¨@ý_x0008_ë»cÙ¬@_x0004_Up@L8_x000F_õºøc@³Oü3@_x001D_SÛÑèV@fôÕãL_x0006_@_x0013_r'S¥¯@°_x0003_káËò@_x0013_[E:_x0010_~@¼IQVÚ­§@_x001F_=¨|­®@ÀGP2@xÊ?P'¤@@A5_x0002__x0003_Ð¨©@@IoP_x0001_`@ïë?&amp;Ëû@OÕ5_x001B_Ã5@·úëµ¦@æ©¨`Â²@Vªo_x0019_Û@_x0015_S_x0003_Ij@÷L9n6¨`@Ä­oã@ëËu_x0005_Õ@ÜhÕ7îM@á_x0011__x0006_nô§@}_x0017_Ù=±@³+_x000E_³Ph@¤ÃÍpúý«@·9ªFÏ_x001E_¤@eÓ_x0010_×ãI@_x0014_e)©Çì¬@1°4¼L®@Êð_x0011_¤@ðxJ_x0016_=@_x001A_8îÒ«@Ï_x0015_Áe´;@CÛ%_x0015_[@]­:³ÎÅ¤@\PP'Øñ @$,8²Bû@ÌcÕ@­ÂhÇ\q­@_x001C_RÃïc_x0010_­@Ð_x0008_à_x0003_Ç²@_x0001__x0005_yµÆzÀ²@=3~9_x0003_Þ@W@j ïÒ£@;e»É_x0016_T³@Â^"åÁL£@½mô\tç©@IÝ3s)ð­@_x0003__x0012_×±@_x001F_Ô·ÈTp@JË8ó²@WÃ!üFÃ¦@ÉúB¤å_x0002_©@ÔI_x0002_G3H@qVOzúÛ¦@ð_x0004_Ê÷Õ@G`¥\°d°@8½_x001A_¥@iÆ_x0013_()`z@;k#ÖZ@Ñ_x0001_¼uÖÐs@BØÿ·ò²@oçó¹-Ñ¥@Zgô'.@62*_x0018_Mb@_x000F_x_x001F_&gt;f_x0019_±@å{ \ýq@ãýe1_x0012_ª@×/&amp;M_x001D_@ÎD×¥ùÜ°@ÔÔ_x001D_ÇÂ_x001B_¯@)UEZV&gt;@Õ_x001B_¡_x000B__x0001__x0003_d	­@_x0008__x0001_¼îÄ@_x001A_è_x0003__x0005_ m @æ_x000B_z?ëá¦@kï]ÉØ½°@ý_x0016_mU7&amp;@,n_x0008_Oë°@Ùh±Å@¢Æ_x0008_E¥ª@;v_x001A_Ú²þ@¸
?_x0002_Þ|³@ÎN4_x001D_¨p@¢Ï·/¡@®SPíAÛh@_x001A__x0005__x000E_NHí¥@_x0007_FZF¿h@_x0005_NBnÒ\³@?÷Á¦ó@_x001F_ßd
y¢@ ä_x0017__x001B_Î¦.@¨Ûq¥Õ @+_x0003_Ë_x000F_Â±@©_x0001_hÞØÿ@  ñÇ$@¤I_x000C_ÆÕ~@íNhäTî¨@ø«5Öiþ@_x0013_eùµ|^³@ËB_x0008_«Ó¡@1Hó_x0019_
\@_x0015_ålÂ|@ïV_x0013__x001A_ëH@_x0003__x0004_w»_x001D_â_x0012_¦@¸;,8±£@_x0014_t%ö3­@cu_x0014_=i@ì ùÅÅOª@-zr%¸°@_x0008_Z_x0005_"{@]Í181@éÏ_x0003__x0006_ú³@ÌÿèvÝ®@\´ÞÜ±@ÎÎ¢Øû¯§@îóõ¬oÂ@_x000C__x0002_ Ò_x0016_@XFj 4	²@½¤[÷*¤@@"¹p	^°@"kÞ+
Q@;_x0008_6_x000C_ ²@¼-S:nl@® _x0001_Z³@óú_x0012_[0°@©¦"*²@¨	Ôô®µ¢@_x0007_Qç@¯b;.+®@PS7MßÂ¥@_x0018_×wÉ§@Uàit¦»@¢Å/¯å®@{¡_x0011_d&amp;#@Tþö_x0001__x0002_"K¬@«9®	Äw@Tàßv®¥@ UÁqí_x0008_°@F_x0002_ì_x0010_g§@cãc¨_x0018_£²@|Ñ¹?¡ß«@*_x0012_±ñ±@ªî@!9ßt @ZPÎ_x0018_(_x0014_±@Ë6_x0010_¦M¾@DtÓ@Q·5«@PÏÿ_x001E_?W@_x0018_ÀúO¥@ïý Ìâ_x000C_±@04_x0013_Ë-©£@Ù_x0007_0pø}@X_x001D_~!?@¬_x0013_5ëÊ@§@x{ _x0010_¿@ âT&amp;x'@qÂÄ¥í@y_x0011_ó¦^³@R6y%|p@r)_x0013_U8_x000E_¬@Ó8_x001D_üÙ§@Us&amp;_x0004_¬@°g|­@_x001F_¸]|ª@.¾sFþ(@_x0002__x0003_(©._x0013_KÆ@¼mh0ÌN@Q×)û²@K/sä
¦@·¬3_x0004_u4¯@Î/Êj5{¯@¾6Ú£ô1°@8î_x0017_þA_x0006_@
íÝ¥|@*_x0013_µ·áö@ópÏÛ3X¤@üF÷_x0001_B¡@%7,®D«@|j$,_x0013_@9±¢dú¤¨@#_x000F_oç°@µHÀÈa@øÓQb5@H°ë%°@ßSX:«@¶ÿÓðo_²@è_x000F_ùBü°@©$¥s¾@|!®g2n@_x000B_êf1òX¦@Ô_x001D__x0004_Q^dt@	¬¸ÿ@m_x000F_äkï_x001D_²@"ê0òã_x0011_³@´_x0010_QµÀ@ù^ÿY
aª@y°±&gt;_x0005__x0007_Éý¡@_x001F_¨l
p_x000B_«@7_x000C_Æ_x0005_ä¯@3eÓ©v@¤_x0016__x0008_m@÷ÝÝbtj¢@ýäcû_x0006_¬@_x0003_Ì³_x0001_ÁW©@e\_x000F__x001D_Ël¯@¡
â»_x0004_ª@lQUù¹³¨@ø~_x001C_|/@_x0011_Ê^z¢@2T_x0007_¯_x001D_W¦@_x0010_Aàl"o@»·_x0004_ûÓ@ûöeúÉ@ò7µ_x000C_q,¡@´êà_x000B_±@_x0002__x0010_«à¨@{_x0003_ÿ¤Ð@*$~ÈI3@qFÜ_x0017__x0014_£@_x001F_Ü_x001A_2"²@_x0001_8ú¦ë¼@_x000F_ )jüê@yù}%q§@ÃÕ£*@ÁN2®@_x0005__x001D_¯Ó\@§.±?sP@ÙEªEx_x0012_®@_x0002__x0003_ÈÁÒÚ¢@hC7ZV¡@_x0017_5ë\ìU@µut_x0016_¾_x001D_@Û_x0004_!¿7@j#uÃªv@ZñÇWß¬@_x000B_º5JxI³@M'ÖÜË°@Î°É±Å3±@Äén_x0008_7Â°@_x0005_I°G2v@´¶Â,@}Hú×_x001F_Ü@Ì'C_x001A_¡@xÙú_x0010_ü@6ð\¤Ñ_x000E_@X_x0006__x001A__x001B_	@'¬E_x0006_µ®@_x0001__x0017_Î{â¢@_x001E__x0016_ðÖi­@@&amp;_x0003_ß&amp;¶°@ûÑo$ÁÜ@È&gt;_x000B_Ü1l±@¯t°ã£¦@ã+ý_x001F_ô_x0017_­@Ö#Ä¡g@ÁÔ«ÕÂ±@xT)q_x001F__x0011_@¹;&lt;-Ü_x001B_ @_x001B_P5_x0013__@_x001E_+J­_x0001__x0005_÷/±@ÛD­¯c§@_x0006_ÛâD»i@óZ²Ñ¡@Xª7CO§@»Ùcº ¦@_x0006_À¡=V_x0014_ª@_x001D_­_x000C_YÕ9@X¡Ñ§Z_x000C_²@_x0019_-Ðæ­@¨¦ÓÝ­@Q	°&lt;¤½£@HÝUã§@whu
ª@_x0002_4F_x001D_°@_x0003_xû"@ªVäÇÀª±@Ô_x0002_¥ªµI«@A³%»K­@å¬,hÈ¦@_x0013__x0007_èó#§@£/E)f~@_x001E_ÁøÉ_x0014_³@î¨D'f@)·W@;£@l_x0002_F,²@Æ&amp;H9=£@ÑØGé¢_x0001_@F5 (®@_x001B_|#ke¢@ï¬Osæ@	_x0008__x000C_lZ_x0004_@_x0002__x0003_&gt;L_x001A_Í_x0019_¦@á. @þbIÅ¬@Û9ï_x000B_&amp;Ý²@7HþëÒ@Ñµ)@Óý _x0013_¨¤p@_x0003_Ñ&gt;A+ï¬@éú`ÚôÕ_x001F_@äÔþÔd@½NH'.Ó«@Ó_x0006_Â2_x0016_«@çç&gt;æ:³@æÅW~æ§@_x000B_¢aÇ_x000E_z@_x001F_iì3Ûî@_x001B_hÔ¨ô@àÐYÿt_x0005_°@uß_x0001_­Á@{\Ã_x000E_uka@á¸.
Ûq@n»Ï?_x0001_¬@´¹w_x0001_Áø¯@/üà¬@_x0018_ÆÛëÝ-@dzµË_x0014_¨@üoèKrP@$ÌÓ£d³@Oºå¸#õ|@·_x001C__x0018_3@^­ò_x0005_µ³¢@ü¬_x0002__x0004_óK¤@GÐºÈj_x0003_}@Ml_x0001_Ü@S&amp;ÿ¦@ðÓ~_x001F_±@ï_x000B_újÇ
h@ôÇ,éª@òõÑT"]@Ff_x0008_­y@3_x0014_VBµ¤@O³»qïÄ @Wy*_x0012_¡Iª@Ó6_x000F_äÕÖ­@õ¢:ðàE@Bý_x0016_Ko¢¬@_x001B_þû¥_x0018_@R²2'ë£@_x000F_çoLÀ¼±@¨À´P~~@_x0006_^ý¤õØ°@D:3mx(¢@é`k]S²@¸_x0004__x000C_ÙÎÑ¬@_x0013_½u·Y¯@TßR_x001D_E³£@´L×_x000E_"¢@À·öÀ$_x0008_e@Ç2fí­@¥Þk+Ö°@°]¼[?°@¸_x001F_*²Qm@ü!_x001B_ô_x000B_±@_x0001__x0002_å4&lt;í_x001D_ëu@iÿTÔÍh¯@IîmMú_x0006_«@0y¶»o;²@0l«p}³@0Çi)¡@4_M%t~°@z¶Ç_x000F_¹¯¬@¶©\ÿÆp@´À_x0013_ÜR@U¤æ²@ù_Så:ó@}3¶g"³@I÷Ñs_x001A__x0005_@?_x0005__U~_x0010_@â¤_x0008__x000B_?_x000B_°@Ê8_x001F_³¨@ZAÈÇ°@&lt;#WWS§¤@´°7ã°@µ_x0013_5¶(£@Ó"õFüei@r_x001C_&gt;/¨@§_x0019_¥_x001A_ý@R_x001E_Ò~:@_x0004_ÿvñ$_x0010_@ø»_x001B_C­t@	^Lm_x0015_l£@çJ~+@Ì¼¶_x0018_£@Òj~ØÍ_x0002_¡@PH_6_x0002__x0004__x0013_¾¢@ßâ_x001F_¦_x0003_bk@_x0004_Ö¨«@|ÕÞRr¡i@Ôr_x001C_Eº3@ªh)Ú£@_x0007_û_x001D_ÏÃø§@ÃÌly@#Yñ c±@ÛCú_x000B_®@'ii³_x001D_B­@_&amp;[_x0001_PÞ«@x_x0017_¸_x000B_ï®@I&amp;qMª@ÝPüaØ@ã­Ï|_x0006_£@î	¦Q¥@è¤¹_x0011_P@@Y%&amp;ÂØ@ÝwÛ¡@lRr@¤Øÿñr«@«®ý²@ÏdÓL3°@ÛÒ#ÀZ$@	ÌÏÑÿ6¦@7çêÖæê@cËEú@_x000B_wÚÄ'§@_x0012_%_x0004_;32±@Ô»Éhh7©@ÏÉ¾%Fª²@_x0008_	°¹Û_x000E_¢@G]=&lt;B®@Ü"ÉÝm*±@}º\]_x0002__x0019_ª@F_x0004_2gã	¬@	L{\4_x0007_@@ªªq @«_x0014_Í_x0006_§§@_x0003_õ&lt;ÁX_x000C_³@­jEGp@ä_x000E_G¢ã{©@eÛn¸¿¢@2Ô_x001C_¾Òh®@(åÀ_x0019_§@s¼_x0001_&gt;Ê¨@&gt;wj¯@_x000B_sQ4U\°@»$LËª@îÇm#P@\ävÃøí«@ÐúÏ@Óû¬@L·û_x0006_Ar§@ù_x001A_³¨¯±¨@òW6ú_x0005_Õ¨@ÄwÚN-â@ò©öN_x001E_r°@Có×oºý¦@$ÚZ­Þz@_x0016_¸í!S¤@0ê&amp;_x0016_Ù±@_x0002_¹_x0014_3ÜT@%i_x0001__x0004_+E@|åÄ+&gt;Ø¨@_x0003_ÈÅj_x0005_§@ÓY¾_x0013_ÔP@8P°uf'H@4ÂÏ@|Í_x000C_2è@øC[
²e@=9AZ @ü­ë?È@Í¼%_x0018_?²@Q_x001B_Þ_x0002_í@_x000E_FO!¤@¢Iá\r@½¤¦_x0003_W§@?ç,ÖÑ_x001B_@N_x001B_Î±@º_x000F__x0010_äÐ¡@_x001F_a¯Û_x000B_§@¦k2_x001C_¶¥@R¸¿¸_x000E_¶@:óÆ£_x001F_²@_x000B_`æêß²@K_x0008_xQá@å©"þ~_x0007_@nTîµld@n0Ju
¬@w¨©hÒ2§@ü_x0001_Úzç¢@[a¬R¦_x001B_@Íë}_x001A_ê_x0006_z@l~ý	3¹©@_x0001__x0004__x0001__x0008_q.F@4$àÅ_x0013_§Z@
,ñq_x001A_÷°@Ð:#Iñ°@ÔØCÈP±@ôÃ_x0018_/O¦@
_x0001_;ÃùÅ±@_x0003_&gt;pk_x0013_@ L(ª_x0005_3@ï2Íy(¿@ÁÁ¥Yc°@îý_x0015_=Ö@D_x0019_N÷«@êLk31Ö¢@vÿ_x0007_c&gt;Ëq@$_x001D_O_x0001_Ì±b@aÊÂÂ/¯@ª¡	¯· @:e_x0002_.¥°@|]2B@OÅ_x0017_RØÀ±@í½omZÈc@°rPZn@+Ö×±@ÃA¹2d_x000C_©@ªW_x0006_Í¸_x0006_@ÆñÈ;§_x0001_±@ÎfsNÛó @néÐg@ö!Ñ_x0014__x0003_Ç@_x0003_Ø_x0012_hà|@_x000C_g¼_x0001__x0002_T³@ÄÁv¼®@v_x0019_ks~@!­síðä¬@³Mn /6²@xj_x0010_h_x0008_©@]_x001B_báuBq@í_x0019_§Ì@|×$_x0005_å@°tJD_x0006_¥@¬E_x0006__x0016__x0013_°@q£ÞO_x000C_ @¿_x001F_ý,Ïÿ«@B;è»àvz@±Bì@95£õ@'{­÷Ä¼@î?_x000E_5D¥@ÛY·ÉÊ¦@Ïy_x0011_T@¾cup_x0002_w@^·i¶_x000E_@ìnG_x0004_«@ÍyL¦®@¥R.²ìÜ@ÑÒxuO¢@Õ'èoFê¦@úÅD¼@+É
Uá@_x000B__x0018_¤_x001E_¥§@ rYpÀÙ@CÇ+_x0002_Ñ°@_x0001__x0004_ï,Íh±@ÜBôù5ó°@_x0007__x000E_ólK¸h@zc|ÿë@_x0004_Ï&amp;¨Ñy²@ÜÉÅ;@àÿ}G|©@_x0003_è?+_x001B_+@_x0013_¥]/\1©@}ïnG%Iq@zöCÙ@_x001A_|Ø_x0018_+í@R7½+ï_x001C_@øgÔÐÁ@þ¶½Qo×¤@q¯Ú_x0016_¦@ÑhL°@xØ_x0003_ ±±@}dmf@ÉêU:§@ÁÇ1{L_x0006_¦@ÏñïÖ¼@_x001A_:sË8³@5?é,é@·£"ÕBd°@°_x001E_Dÿ%@åÛÇN©@`_$&amp;_x001E_¯@B/_x0018_
Í¿®@3ßøã\_x0011_@*s³Ó_x0002_ä¦@^@Ò¯_x0001__x0005_ÂG²@b0&amp;g¬@#_x0013_Ù_x001D_Ã @Ì_x0003_Àm_x001A_¦@,ß_x0005_¥Ä/°@¾ðA·'ºª@3µ·Ò{@»ã\þX·¦@.¶]Ôf_x0007_@ïÔÃÂ@Ýû:®@¶ý]=Ê¡@ëÚÄìÜ¯@Í]-! @:¯_x0006_*ôÌ«@j*;.6§@Í_x000B_[s³@û
CU_x0018_èª@Ò_x001E_³òLa²@ÔøÁýs°@KØçÄË@Á_x0016_¤_x001E_Í"@FO_x0015__x0001_×°@;_x001D_&gt;;&gt;¬@®_x0013_éÉ	§@éR!]
³@¬)Úô¼Þs@ªN¶T¥²@6?Å¥Í¡°@^_x0002_ï`If³@{ñ&lt;/'k@_x0004_\ªFx`¦@_x0003__x0008_ëÂÑmU_x0002_@lÏêÓM@â!®_x0011_Ú®@D%6+¤@úÔ÷I_x0010_§@0R¥Äü­@Ë¯_x0006_S@çGvê\|³@Ç;ð£}@¢_x0015_§é7D@S»çwHG@2ÒhfR7°@à3Ð_x0004_Ü_x000C_@Z_x000C__x0013_@ÁéW_x000F_Q½­@SK&gt;þ$©@_x0016_à-ë_x0006_u@4ØÆR*|@_x0015_MRgùd®@Óxr
{)®@°F?¼_x0010_«@¡5_x0005__x001F_ü@¾_x0018_xA_x001B_²@ø0ðS_x0007_¡@_x0006__x0001_sÜÔÍQ@®4??èz @yõ¬Xª@_x0004_Q¶¡´_x0012_¡@_x0014_ÛPíÛ©@}jØÿ&lt;&amp;³@s"0t^þ®@ù;7¿_x0001__x0005_hô @_x001D__[d2¿²@&lt;~¯ì ±±@K0í®RÐ¥@p_x0019_Ú.°é@°_x0004_¬¤@]qK_x0005_a¬@I4à sº@PYPÎØ«@`õ_x000B_©÷¡@_x0003_)ôZ"Ë£@9_x0002_b_x000F_Ê¥@B¤_x0001_ûºn£@Dbr"±@N ß6Põ @f~8_@) û½&gt;©@ æ-vÕJ¥@(Ûk£w@rE_x0006_N=r¨@ë,Ï§Ë_x001E_²@3_x0003_ÕÉ"V@_x0015__x001A_ñÄÀ«@#l_x0016_e¡@¦5)%_x0007_A¤@(¤71®_x000F_@¹¨Ky¸D©@Ä GHáb@_x0013_%_x0004_×²ë@K/ÉG_x000C_@
8Ë@¤$²@l
&amp;ú_x0002_²@_x0001__x0002_Ã¦vÀIÈ¬@lÍ_x000F__x0019_l¨@`Ü¾±â±@7¯÷(@Äu_x0005_ï);@h$(QÅ_x0014_ @¢Û!/1¯£@ûõ&gt;8óg¥@ÏkÇÐª@_2óÑ¢@Î&gt;§jH @Ò	°¿¼w°@¾Q8+xcp@Ñòµ_x001F_Ñ²@ý_x0017_O_x0017_©@¯µÏ_x0018_é«@
@£S®@CzÇ0pB²@Æ×Îkö7@H?·X}C_x000B_@·æÉQBæª@×._x0015_Ø_x0002_±@8Ôó;n°@)Á\G@ý_x0017_ÞÞí¡@Aâq!ª_x0002_²@b0P_x0019_Õ²@«j_R-y³@gÃýb_x0008_³@ó6 ;Loª@ìÍ~r_x000B_²@á=AÐ_x0002__x0005_úÕ¬@/jf­^0@_x0016_ÉÂÈ ²@_x0017_Ác3*Æ£@"Åí`A®@-ûä²Ê@úûdÀy_x0001_ @_x0015_j Ð¢@X¡ÿóÞô¯@;-ªw¡@´V±Þt@F© _x001E_l@ýp_x0014_O²¥@e_x0017_wÖó¦@_x000E_"_x0019_H¢@_x0003_ø_x0001_"@%|~jÙ¯@9Dº_x0015_"ÿ¬@xW÷X«ÿ¡@l/&amp;»¤@Â_x0008_Xê_x0006_Ã@º_ò#=¬@kcÆGMZ@ñ*láøB¦@Ò's_x0011_Äã­@K0ß¢6¤@`_x0006_U_x0004_³í²@sV¿Eè²@¥«ü2¢@Ö~äo­1@êRxGf@×s=Ø¦@_x0006_	_x0018_ÈFÕ~_x001B_¦@6 _x0005_Û¶â@Gt£³þ£@r½uO5n@ú~-íÔ°@*_x0002_ÝX@¬á%Û_x0017_¯@ZË_x0004__x0004_C®@áM_x0007__x0016_Ia@^_dí£@åF½xÙ¦@Ò$ùÉqÙ@ÏVc_x001C_rn@êCÛrÑõt@]±N6G³@rû_x000E_¤@¿í_x001B_d0z°@+»ø¾
@î_x0008_h·9ø@µI,Ø§Ä®@1_x0006__x0003__x0002_l¤@Øõ&amp;Ù_x001A_1­@ºµ~üÑ©@_x0011_GÆ÷°@ñëà³|°@YpBËW¢@-v/2Iâ@í÷&amp;_x001F_¬é§@EÛ_x000C_:_x000C__x0001_¤@¿(ð9I@4¿Á_x0004_@úR_x0003__x0007_,Á@ÉãcÆ¤@ÙÍªÁi@`¶¬ò£¡@W['½¸ä§@_x0004_¿7ßF@&gt;¸ã÷i¨@vçú¢´±@_x0010_w0ã·¢@Ü·}½£@~_Ý¼±@ V[ìD@ZºPñd­@Làªã2@_x001A__x001E_.¥Q¢@âa68±@@×(z
O@_x0005_éúE²@ÏëÙx4±@RÜ5_x0006_-¶@Ö"'_x001D_#@×ö:_x0003_ª@Ê§_x001C_ÁÀ_x001E_y@´Ò._x0018_Kõ¥@_x0001_¦¯¬L@ÉÚ?ËÄ®­@&gt;@_x000E_Â9_x0017_ÖQ«@v&amp;haLf§@wo÷Ü²+@]{i _x0002_Í@;E_x0014_3´K°@_x0001__x0004_7]L.ÿ­@_x001F_î_x0019_¨_x0002_Ï@0ôûÈ_x0008_¸@_x0012_8ù[Á@5°¢_x001F_"¼@Åo_x001B_¯U¡«@Å32ëmz³@1øîKI¿¬@Û-Ý£Ý¯q@5~h}@+ÇF® Ò¥@ºáòïäé@ë_x001B_é-x¨@d§_x0006_ÆÛ¨@_x001B_X_x0008_©Ç¢@Á®*ù9@©äÖÞåï°@Î_x0008_ûÃu§@Ç|9l_x0013_ï@'_x000E_«/OÍ¢@Îïå¯ºZ²@YX_x000C_v_x0007_º¬@ê¯ñ6¯@$þìNz«@ä_x001B_jûÂª@_x001E__x0003__x0013_þ7¨@_x0003_¦­¥_x000B_­@?&lt;_x000C_jKï«@FÈ_x0008_Ö_x001E_°@Cö«,@ÉÇ|m©@ÆmÕ_x0008_	/Î@ªT_x0011__x001D_å_x000E_²@µ_x001D_Ñ_x001A_#]®@C¿jupæ@_x0019_?ó{C²@³_x000E_W_x001E_+²@m.gàb±@%÷þH6_x0008_®@_x001D_Ñn8¶Ú°@­Ðäô¹^¢@»_x000B__x0002__x0005_@_x0005__x0003_
=ç-¥@¥Q ,_x0016_f¡@¬&gt;¨à_x001E_a@2ã¹§_¢@ê&lt;_x0011_A¬X@qÏ+"p|¢@_x0001_0Wt
©@_x0008_¼¸.­@ºìZ_x0013_×¼@ûpx_x001D_M@gæàÇ£²@´y¤Í;½@ü`_' ?¤@5_x0014_ð_x0008_ºÎ¬@åp]»Í@3xÆnôj@e_x0017_|_x001B_«@¢ûÉ²K,@_x0007_}Ð_x0006_î@¼Ó]lOl@\°`p_x0004_@_x0002__x0003_vhêqJ@lì_x0001_»Æ°¢@Fò4¾6_x000F_©@_x0013_{QAo£@ÈQÍ/I-²@H&amp;{
Ú"z@9c×­A°@Ú_x000C_0ùdô@!©Ä®e©@ît¥°+¯@OÚÃ@=z§ïE°@ôkJÉ+®@qÎ[j~Á@-2ohGÌ_@¥ØÅn­@bå_Äà_x0006_­@n$ñqXÿ®@ÝÔÚRþ_x0004_@Ëa_x000F__x0014_P@ÏäÐ)Z°@_x0019_°ì[Õð¤@ÅXQ]°°@K¥-yÌë@_nÃÆÍ[j@Ê_x0005__x0015_¬ª@Ë=È*e_x0018_¬@ø:æ_x0019_ëA@_x0011_à©_x001E_S;@÷_x0002_M¤@xÜoîÕ@8..j_x0002__x0003_d·N@JÆ. îb@72góa@Z%_x0012_7Ö%@_x0008__x001E_ZQVZ¢@ò²±@³Lý¯Îõ@n¸¶çÜ_x0006_£@¼Xx¬kí@Ç'vÆB¤@Y×}Ä	í²@m©fpb§@_x0016_C_x0003_¬ë«@­ºVd@çYÓ§g£@Q÷ße@òôu|ý@åâÂ»_x0008_*@ñ@tuoð@¼PÃ±@rÒaìJ««@§6µF¤ø@&amp;w:ÀùE®@õÜÀ©Ì® @¥_x0001_	_x0012_Xª@Û_x001E_Dbeª@û_x0004_OÈ_x0006_@rò_x000B__Ow@t{Ú_x000F_sp@ k	N@S÷_x000B_Ý_x0012_e@¿Óoóý_x000F_@_x0003__x0004_*#ë]_x0001_«@Uì&lt;_x001D_~x@.±Æ\¢w@Iö!ÛLb@¦ï¤ã_x0018_4@_x0017__x001E_;q®¨@¢ªuRön¡@¹W×l(õ@efs©²\²@NÖýõ@^_x000C_WªiÈ¤@£Y_x0006_'ëß¦@	&lt;¼c°@S_x000C_ì{¥Y£@RX)±@;_x0002__x000E_3	¡@ß#²@½Ìÿ-ú7@Þ{iá¢@|^HÑ=@Ô·7_x0001__x0001_ù@B_x0002__x0004_ûwq@ê¬Z?BÍ¨@ÆÚð¦¨@kXÊÃ&lt;c³@9ÏÀC¨@&amp;×ED`z@ÝàÝfÆî¤@ôaû-ì_x0013_@X7¬#!j±@_¬E~__x001F_@5ém¾_x0001__x0006__x0018_Þ¦@1D%àv@ivÝòj³@×c·ø¸\c@YÂNsôl§@c@°fý²@/_³_x0002__x0001__x0004_±@Ò_x001B__x0005_²_x0016_@Ø)~@,CÊQòª@Ëú¦z,­@PVóí ¢@ZÞ¯å_x001B_ö @,8ËÔ@W	x¢ñª@_x000C_zª_x0004_,Ü¥@¦ÊËEl°@2çúiÖ)ª@«º­_x000E_pG¥@eLLi±¾±@_x0019_å/ÚD@Ü²4$¢@ÁëÈ¸ª@·n_x0004_ºq@R_x0010_/ç:²@_x0017_úï_x0016_L²@òLÖþUH@$hÃÀ²@ïÂKj_x0003_£@ziî=X¯@ÆÊWÆX³@s_x0010_X_x0002_­@_x0003__x0005_öpµ.üv«@~_x0012_«Y&gt;¿@0G_x0013__x0012_T	@22(r[z@)l7Dò:@èr»[_x0018_±@Ý_x0001_·_x0010_áÏ©@ø?o¥¯ª@_x0013_ÒæÊ@	òtÜ'³@·j¶´ ¡@Æhoãt²@qJÿÛRâ¡@µ_x0001_PaÕ®@j_x0016_.xô£@÷à)v_x0005__x0013_²@_x0004_+D¢@¶_x0001__x0001_!Áâ@4ü|f¯ë²@P=~_x0007_³@ØÂËN?@Èç6×Ì%°@:i|,gU@ÃXÖ¨4Y@ü]Õñ_x001F_=[@¾¾9_x0002_´¡@O\éºè@S=«­@O_x000B_)rMø @VyØV_x0012_¤@þ_x001B__x0004_p&lt;ß§@5¦ôz_x0001__x0002_ÍË@%ÄpFÊõ§@cÓù
_x001A_²@,¹C(@dfÂ¶d«@_x0013_®d±äÝ¢@8ÂÐÑ_x0007_²@_x0015_y&lt;_x0013_Þ@í'CF_x001F_²°@íÕìÙw_x0018_@}_x0008_#_x0008_üè¡@_x000C_èûÓ£«¯@sÄ+ª:@¸kÅéó@¬_x0016_kÝ$¬@4G¶_x0013_ò¡@·å«äÓ®@èZä"_x001E_¢@F¨H¯@s'º[R¦@b¤x_x001A_ÿBm@©±`Á_x0015_±@Þ_x0015_âl_x0015__x0016_@À²r7g±@_x000F_ÛÕ_x0014_~7¬@!ÝÄZÉù¦@~_x000E__x0001_nª«@ÕÇ´ø_x0018_t³@ÊWûR[m@c_x0010_ÐJ-9²@)|*Á´@ìÑ&amp;Í×l®@_x0001__x0002__x0007_T_x0012_Ó±@±_x0016_9¨@jò6M_x001D_®@´ü5âÂé@â¬ÌXã;­@,r¼gB±@C¬K,×@)ñS:pé@rzD_x000E_ÈÅ@LÏøäÆ©@Ìï_x0019_l@ør+Ü¯±@_x0001_lv_x0011_¿s@oô_x0012_»@®_x0010_ÃÒ_x001E_§@a¥¨ÍhQ¬@ù¥v_x0003_{?@¬jô ¬:°@#@Øß~°@æ'OEðE²@WêdñÚn¥@Ò{æ+²@_x0006_Ð_x0004_èE_x0011_³@ø|ÒÄ*¨x@_x0001_á×Tÿ4°@_x001E_zÒía_x0012__x001A_@_x0002__x0018_°.8ª@_x0017_ñ_x0005_e{³@J³kÛ^­@	r7&amp;h@2«%@k_x0013__x0010__x0001__x0007_!-@--ò-ÿ°@J#=ø;¬¦@C}?_x0002__x0002_¡@Þ-_x000E_Ôm&amp;@Ëâ_x001A_øÀó¬@U1©_x0011_Æt¨@ßõ²½ÑÖ¨@_x0005__x0004_è_x0010_@3h_x0010_@Ë@rUAÏ÷_x001A_¨@"ñ£]7ã¡@ ICg§xg@_x001B_'ãçz´@hÓÁ_x001B_tþ¨@_x001D_ä¨âÃx@F·i4%c«@GP_x000F_*Æf}@ÉèÐ¹G¦@l_x001C__x0016_J_x0006_ó@?$÷JÑ`@íã39Öz@_x000B__x0005_3_x0019_ý&amp;¨@tlv¤ÏÄ©@Õ~:%@_x0006_À³ó«@6]ÀØs@_x000B_.äCö°@*^¨ªçW@Ï!M_x0003_Åc±@dmC_x000F_ö@é1T_x0002_@_x0001__x0003_Ò&gt;+2°°@&lt;£Âû @~ÞRË_x0012_C¦@	½ÿBõ²@å*:ªúª@_x0003_|)q@¥¬g_x000B_v¦²@ÝÕ³Àè @x³_x001B_¢_x000B__x000F_£@ÊÉ§_{@¸åA_x0014_¸ú@Çhâø¥@]D1ba@£@%_x0005_%_x0012_@½×Ä·5@]ø\_x0013_	³@²îO­@G:Oû¥@iRÂU°@C_x001A_N [È±@ÄZ¢^å,@_x001C_\	 ´¨­@_x000B_÷»^¨@DUöõE±@F=À¨_x0013_¢@¶&lt;ØÑÀ@µ@á¤ÏQ@'ùOCÌ@J9_x0012_ËÌ¨@¦_x0018_NÀ_x0017_Ã§@_x0002__x0019_±Û_x0014_'°@Oï~_x0001__x0002_ç3@æÒþ_x001C_5°@:3G6	@¡hã7a¨¨@XÆöÅ¹_x000C_¡@)Xò{¤z@æ_x0013_q@'²@¨ÞpA@Qó_x0011_J@Zãª«Â'£@sô¿Én²@¸pTd @#¸F«Ï¤@RÉ_x0010_QM_x001D_¨@rþ_¦Æ¡@{QaB+;@IÓnf_x0007_³@ïrû1I@ùViz;¨@Ô!_x001C_îÂ @lkkû40S@éæ gº§@_x0001_!^	7Ñ@³hÂS	°@_x0010_*q±­¢@â__x0005_(xû£@_x000F_lOÔz¨@tL_x0010_y7Ay@CEK²@Ós&gt;Iâ8@¶9Uá9°@_x001D_Ë!B@³@_x0001__x0002_ªå
_x0015_0þª@_x0012_Ú!h¹ªe@0r_x000E_Ñ_x001F_«@IÉ+q³@Ýª©_x0014_Ò¢@*_x0010_?ãæ_x000B_ @eÙ¤À(1³@ó%_ü_x0016_p@l/ð¤@·UyÉ_x000F_|@zµ_¸_x0018_Ò @¯l_x000F_"°¯@èÁ ë+¯@yÒ«9_x000C_| @Ò~÷Ú½¦@­¼$J&lt;E§@xÜPI¿©@¥_x0017_³r_x0017__x000B_@æ¸½Èd@Ý5j3|n@_x0003_YÃ2t¦@õÇ£_x001A_»¤@_x000F_ FÜÎª@ÐÞÊ»_²@üå{Ìe@&gt;ãyU-ye@e¹ô¿ønm@aPx_x001A_îc@ËeÖ	Å°@ñ|«_x0010_X3²@iz0"Âj@e/Ì_x0002__x0003_1²@¤¹P\Æ_x001C_ @DWß¥_x001D_=g@ðñ/&amp;_x001B_:¬@ø_x001B_GØü±@l~_x000F_ç¢@ÑKµ_x0001_õ°@Á_x0002_õ¸Ø×®@&gt;ª	_x0017_@ÜA¬JÌ@_x000C_±,+/®@{_x0006_#¤d_x0014_@]ß¥_x001D__x0013_@°_x0011_ÒÙý°@Ê´~RÒ¸ @W¬vË{_x000E_­@¹L1î÷å­@ÙÍ!_x0008_T±@N_x0017_úê×x@¿¾Ë@ÐÚÛAY¿¯@ßÏ[Ö_x0006_©@Ûà:ö_x0004__x001B_®@6tìÐ_x0017_Q³@RTõÁèÍ@õÅYR_x0017_r©@Tmm¹_x001D_«@WzTis@ø_x0011_BÅð @_x0014_o­Å8²@û_x0010_'XÑ¸²@$éã_x0004_½Í«@_x0001__x0002_ÂÔáÆM­@z¶j_x001C_+±@ÌÏ7c_x0002_´@Ã_x000E_zügS@¹Y­_x0012__x0010_[³@bOá À`±@	Jbmsª@£¡ûËÉ_x0017_±@\_x001D_Õ~Â¬@;ÛÓ«°@_x001D_ÝdO±@puhèB@*BËâ¦@ãÎÍÓ±@©I×Éé_x0005_@Ü%Ô_x000E_#H¬@^8?/_x000C_v¨@u_x001A__x0019_÷_x0002_9¦@áÏ­ç×±@F%üM5¨@SÇÉ$1§@_x0002_\ò¢Ëk@_x0015__x0017_ùài°@YÆ&lt;Me¦@´¿ÈÜWk@÷_x0008__x001D_¬Ï_x001C_©@3ºd'ù¨f@Ã_x0013_äp¢s@å;£B@@VÒxPê@]Nw_x0011_G@°/_x0001__x0002_ý¢ @V_x0019_¡à¯µ@[k¬ß¦L~@J`Ô+?o­@_x001B_kèß±@.ãßG9)©@_x001D_Õ»ùv{@ö¿*í_x0013_
¡@aU,F@3T( û@]o/êÿ3¢@áZÅ%Û®@¾zl_x0003_éû°@S_x0016_P%q¥@gJ¬oÔü@8à_x000F_«z@TSkü_x0015_°@_x0005_qÃdÓ¢¤@_x0001_"Á½:@â$è-ÐD_x0019_@_x001E_9¢°G®²@KBs_x0003_xv®@Â_x0016_Î_x0008_o¯@_x0015_éíÍ4u@°µ?£¿A©@IÄ$2²@K¸Nè6WT@ùÙ_x001C_m?@WßðÖ+y@æ/qj¨@_x0019_Ý§ô_x0015__x000B_@!
_x0014_¤¡Á@_x0001__x0006_26{ÿ_x0019_µ@Y´§Dx@§Ô_x0004_G¡£@ü_x0004__x0013__x0019_c¦@_x001C_;é_x0003_«@t¸js|@n$Ëö½A³@ß_x001F_æÜq_x001C_@!ë¹­«@7vPOc­@dÜ_x0007__x000F__x0007_ÏJ@pr´ñ£@ñVL?_* @ gÑ_x000E_Öb¯@§Y,_x0011_ú5k@­_x0002_èÄ¦@_x0003_ð&gt;føÅ¢@§	IØ4@_x0013_^×uJ	@_x0001_ux·_x0004_®@^ðÊ«_x0003_d¯@@üèM7®@ÔÃä@&amp;tÎ¬I@:Í»çoY@×_x001A__x0019_hÐ@ èØ&gt;@XUw*&amp;©@I.xÑÅ@S_x0012_µ®lÜ©@_x0017__x0005_¨i#£@þæT_x0001__x0002_ôô¬@BM~Ü¿@ÒÍ_x0012_¶³²@_x001B_-Óíû¯@|_x0015_ú_x0004_D@çÌõÆ~Ç§@2xÇòî£«@ý^
iÞ¡@X­Æ|O§@Þe@l@_x000B_ÑW_x0008_I¦@I_x0019_ÿåñù«@³¤êãYR³@õ_x001A_Z]ç@½çS_x0005_@b'aT$_x0019_£@`_x0013_o%Ý¤¬@ûï!&gt;@_x000B_sÕ[þYo@täÒÇ_x0018_²@sì_x0004_cf_x0015_|@×_x000C_/rÁ¬@]Q°_x0011_æ@~]_x0013_N_x000F_õ¡@¶_x0017__x001D_Gæ¦@2·_x0016_Ô6_x000B_@2àÍA@Uö¹Q_x0002__x000C_¦@¥É÷Ô§@}I&amp;öª@@r2ùbú@Z@ßMoíï¯@_x0001__x0002_k­ª8@Øi4_x0010_áª@tD_x0005_ñ°@¯_x0011_ÞÚä«@¡µ_x001D_¶Î@É&gt;l½Ò®@~ðº_x0017__x0002_@ý¨ÓÝÇ¦@Ö[ÁÁh¥@§¾ëé@¨E!j¢·²@þMº_x0004_î®@_x0018_ñ_x0016_+±@Q_x0003_}_x0005_C!²@´Ø×ù3_x0010_@ëZ)Åc¨@_x001A_pØ"kz§@4)X_x0019_¬¯@ê_x000B_9Y³@s&lt;[0é&amp;¯@_x0001_(ü-¤±@5Æh©²@î¹ô§Y±@ý;Ìï_x0001_¡@â«§÷¤@B;Qv_x0011_Kv@!h_x0016_Ó_x001A_'¡@Ò_x0013_®õ'²@Ú/v¤ßï@Oø_x0017_§¬@8E¶D_x001E_õ]@ôÚk_x0005__x0006_¶§±@®¹ôÖá@4Q¡^_x0001_@_x0002__x0004_J¸S9~@J¯03¶d@5_x001B_|äLp@_x0012_|û£¨@ÄÌ&amp;*´@_x0014_5a\úg@p_x001B_·_x001E_o@Å×n¼Lf¨@Ý:K®©¢@;ôõ(¯Þ¢@ø_x001D_´¹_x001C_®@©R_ê_x0013_©@K'!¾ @¾ðSÑ@{Çj9_x0012_@_x0005_1	i-_x0001_@¦¯_Ð_x0001_a@ôâéÜks¬@¯_x001F__x0019_$v5£@×«Í#ïÀ°@_x0001__x001E_w\Êa@(_x001C_2À¯@{?Âº;¤@_x0001_´_x001B__x0003_v&gt;y@[_x001C__x001E_h·ª@_x0012_¹vC®@lïQ~C¡@©®¯·ú¢@DªËº©«@_x0003__x000B_[ª_x0016__x0005__x0017_D²@ná|?Æ©@B`_x001B_k6&lt;®@ËIWÏàÍ@,	ää7ý@¥N6~4Ñ @áSúÅñ±©@UoG¤s@ã$ÙçoP£@_x0012_$Ñ_x0003_³@¾^þKoV@ 4}N_x0008_k¦@_x001B_¥µ1@_x0003__x0010__x001D_|R@I_x0002_«P@ÎÍz_x001C_t¤@0F_x0018__x0004_?Y @0÷¸_x001A_¸²@­Ï_x0017_9¥_x0007_±@Á2¶ ª@c_x0017_@&amp;@Zì\_x001E_xr@ßÆI&amp;Æ3¬@ô*_x0005_ÕEé@£_x000E_ÿø%¨@%VU»òþs@_x0002_c(tÓ_x0006_³@G¹_x0003_äw³@3=þ­_§@k×:°f_x0008_³@_x0001_7_M°@#Ï}Ø_x0002__x0003_ÉG±@CÉÃJ_x0019_ ¢@¿lò}OO@1À_x0019_B7ý@_x0001__x0011_a9«¥@£\Èf®`@i[µ_x0010_¶v±@ÕXUN|«h@/ÍËC_x0012_¦@¸Éá¸ü¨@QÓ_x001B__x0017_Ü@*Ra*k@Z ¦* r@ÉH_x0010_Õw§x@_x0008__x0006_ÇÛ_x0004_b@ãÕ9[¼£@ðà924¥@m{@H»&amp;q@r­ÀðHs@ «.2g®@]rì=$@"¡geú²@Uý_x001B_Q_x0006_°@ãÎ&lt;Ì(®@½P8_x000C_9Ü«@_x0006_ðçi	ª@\k?¢î@ªnW_x001B_Öôª@_x001B_p=JÌ@sÌ_x0002_H/×@÷Q_x0008_âÄÙ¡@_x001C_9;º8@_x0002__x0003_7_x000B_gÖ_x0004_ °@nÆªÚ_x001E_@Å_x0001_ñòÍ6²@ü?pÔ_x0005_F @¬ÌE|Á@{_x000B_Fsç_x0013_£@¢9¡_x0011_ø¢@Y}SÌB(@ês³å«@0_x0014_BN+P@/{gku­@Çs
ògå¬@3«_x0003_Mý_x0017_@Gv¸º­@_x0018_Q0¯9­@À_Cß©@{{zK3³@_x0005_J6_x0003__x0001_@®[!_x0018_°@úÏ¬ZÖ²@ "«åÙÏ£@@ ´Ó^_x0001_¦@_Ò;_x0006_Ê°@¯"·¤@öàk!M@NðÏd¤@à_x000B_@Ê _x0005_@_x0008_YÚ¼Ö	@ø_x0005_IWÊ­@_x001B_7_x0008_ZÆã@CýÙá_x0001__x0004_:­@3§×;åã@_x001B_2Ø^ãª@DÜZÿãIe@_x0005_)¾._x0003_3y@ô_x001B_É:@}¢@ZÍ&gt;ØÔ@=`7wHë©@°Ö_é²@ß_x001C_ÇÙá_x0006_ª@_x0019_¯Æ½Í¦§@åõ"¥Û·x@HN«@_x000F__x0003_nã÷¦¥@_x001B_z·¬¡@¬Z¥Nl²@V:ðýë­@î21]&amp;@×_x0010_±_x0008_~«²@`n_x0016_*pÒ«@B³×Ùõ@,_x001E_Hth½±@VXjy¹²@_x0018_îL­@}@_x000E_x3Éû¯@P9Õ_x0016_È@$5í_x0002_Q@cö®÷[ª@9}èvI£@ô_x001B_¹DÌ5¡@ñM__x0001_-Ô@¬¢ð
}C@_x0001__x0004_iº_x0002__x0017__x0001_&lt;­@BVz=åO²@:Ý_x000E__x0015_´J@Â_x0019_õñ@_x0006__x0015_ç´·§@Cµ5Oõ@_x000B__x000E_Å®¾_x0007_U@=ØZðV£@F²J»¨@¼Îi7_x0018_@Â^«ë@V	)Öîª@_x0015_1+q¥Óv@­¿üä²@Í5w{b@´´æ±@:Ê2wÌ±ª@«À÷.%ô@B³ÄEg¦@©cµ$±@©ô_x0003_ÒX@¸*½u_x0019_u@k#g©@z1_G§v­@4,Qúu@ÍAÎy?	@¦z]ZÄ¿ @¬_x0013_¶Q@_x0003_çºÙ9±@¸Ãà­&gt;·¥@Þò¶Q5²@?X©þ_x0001__x0008_]w®@8Ó$_x0002_!@_x0006_ªGÐ&amp;¦@_x000F_Î_jÊ_x0005_£@WBÖ®
I@_x000B_\_x001D_×1ª@?Vs÷i@¸Üö_x001D_¿;@3¢¨Þ]V°@¹ã_x0011_ã=­@~|_x0001_WO¨¬@û{®_x001B_5±@_x0006_A,PH@Þpu«_x0012_t@'ýKÜ_x0002_@_x0010_ª/_x0004_XÃK@Ç`§m	@(iðo_x001C_@b'Õéë¨@[¼N=Yw@8÷_x0003__x0013_Ä¡@_x0002_b_x0014_?!®@_x0005_M%_x000B_g%¬@QW_x0006_n_x0005_¤@2¶þ!vW@ý.¨Ì_x0002_ø¬@jQ¨n·w@É	&amp;ßÀ1@òP1§-£@Vªkaë&gt;¡@&amp;ª_x0007_î»ö²@mU°¸[®¢@_x0002__x0008_%ÒÛ¹=¬¬@_x001A_6¶àå @ªÄ§È"¤@Äÿ÷_x0011_±@êB|_x0003_z®@dæÌ`´²@ã2ð_x001E_«@dÆ_x0002_¾_x0008_¢@×ÝÖ°@Ã¼Ù_@¹	¹3_x0010_³@kE_x001B_Õ_x0005_@ßêÕ_x001B_e@_x0013_þÇ.aÂ@Múk_x0011_9@ê½9»Å@Ø"7&amp;_x0004_¬@¶fMo_x000E_ò@ký`¾1£@_x0006_å´2_x001D_²@_x0007_6[k±@`­vk¶¯@Ý_úàÔ@°_x0005_u_x0012_j¶~@ÏÃpÒ°@Ø¥µû¢@_x0007_'Üú @aÑã-_x0001_C @gÄ@?vª@_x001A_Dø	c@8'ý²§k@µsÙ_x0004__x0007_@ÞHi¯_x0018_®@Ê¿J¼@_x001B_=¦0¬@j_x0013_YÖ@W_x0005_á_x0002_¤@_x0003_-&lt;ñ_x0001_Õ@Ñ
¢.uÃ¯@£DÊÿ`¿@*_x001A_WÙ¤£@q&gt;ê[é)5@_x0015__x0012__x0015_§[\@I_x0003_H_x0014_±@_x0015_·Ö±#§@_x001D_Q2Q@!°ÝàÁà­@}dy¦@rü¿u±@¿_x0001_ ²@Ïu¯§Ô[«@&lt;k_x000C_4Ô£@Ál@Rù@!¢i&gt;Ah@g=7_x0006__x001F_½@¬%¾_x0007_º¦@NQø_x0008_WS°@_îú*­_x0002_¦@0¿/pm²@ªLÈNo_x0016_s@,sÖ¯ÛÞg@PN»*®@b­»^ ³@_x0001__x0002_ÐÞæM_x000B_q¬@þ+º_x000B_æ¢@¦é´Úð¨@z_x001D__x0012_Ëb°@÷è¯(_x001B_ì@Âë-;/¦@¬´{M8²@×æfÞ(°@X._x000C__x001E_&amp;¡@lÆØÈ©±@­¾_x0015_-Ü0©@_x0006_CÃ+`³@'Ò	Ðu©@¸g&gt;ªÁc@è½3n_x0007_»©@ +_x0014_á@e_x0008_±ü_x0010_£@*y¥ÀÂÝ©@´µ	~_x001E_Ox@e[^Ï(³@LF_x001A_%ò°@:ý_x001A_×_x0013_@_x001D_D2÷Ë­¡@_x000B_G¿^Ô@ù¥
ö+þ§@^:=a\¨@©ÐS{ó@Ïâ­4æ@_x0007__x0005_éè×§@Á¿» Q_x000F_@|CtÕ£@aÿim_x0001__x0002_S@P÷·õÖ¥@!_x0003_³Bý @á_x0002_³Èo_@ì¥Í ¹@9´]y «¬@àüMA_x000B_Yt@P{XJå&amp;¡@ÎI±í·üª@èø5_x0013_«ª@÷Pý_x0004_G%°@Û_x0004__x001E_æÖ@üZ:Ü¥@óø¯_x0002_Þ©@aõ_x0017_(e£ª@_x0010_Ô&amp;$â¥@£&gt;_x001A__x001D__x001E_°@.ßzè_x0017_@®qJ*Boy@_x000B_3srn²@õ·_x000F_Z_x0003_*@(Xv=Èsx@Þ}î ¬¥@i_x0019_#_x0013_3±@mHôi@q_x0017__x001C_O¬@dÄ2b$¾­@nsP{f¢@ßôZ;cÚ¡@_x001D_¤ Ôûb@Ò¦]_x000B_ty@¥¼_x0015__x0001_Ï®@_x0001__x0007_*övÅ_x0010__x001A_@Í^K£+Ô@5K_Êÿâ@DÉ¨_x000B_¤}@µå_x000C_±@_x0007_ã^ÛJv@SÉìÚe@_x0016_r_x0017_|e¥£@*Eÿ¥±@_x0005_èG_x0011_} @|é3©t@_x000F_sÆÞ ÿa@»«h_x0007_3Rª@¬_x0018_ò_x0018_».@¡_x0006_×^6¡@ù_x0003_ÑÌ@°Ã#_x0006_¿9@ôw_#ì_x0004_@_x0013_À³CÃQ§@mÛvÓ1 @_x0013_ü×\¦_x0010_³@Ò_x0002_&gt;½õû«@M§2u_x0014_Å@dôuyS@ ÿ`ùLZ@ºVû§
8°@_x001F_Ö~('Û@¸._x0015__x0006__x0012_ë¥@7
_x0008__x0015__x0003_ ®@ _x001E_zÞý_x0018_¡@x_x0012_ÑE@*_x000F_5Ø_x0006__x0007_,¬@ããyj_x0015_³@Æcd_x0005__x0010_¥@W)Ë_x0014_ÉU²@¢V­a1.}@Ö+Ñ©¢y0@_x000F_u¹_x0004_@Î¬¯ kt@{Ê Óâ®@nÏ_x0001_É¢£@_x001C__x0015__x0011_0V@Ø$3T@¡ZLØ@NiÚb|@'¦^±_x0010__x0004_{@¥_x0015_·h@zJ_x0002_lÕ¬@B'w·Le±@_x001E_F²PJp@k7§1®@_x0004_Ý_x000B_d·°@jäÊ_x0014_×@M_x000F_ÿTå_x001E_@úZXTM@ñ_x0018_|r @4åP_x0012__x0008_Ç@_x000E__x001E_ã=ß@ñ_x0016_H·9ª@ ñ¦M±@ÓB_x0003_i/@ÖÈ_x0003_ÚÈ^°@yé¸_x0002_í@_x0002__x0004_)_x001C_Ú(C@mðýq?Ô­@ÆS'øþ¡@âÁÈ;0Y±@£ÚÜ®Tb@Q¨nsD¬@»7¥?·\q@f&gt;n_x0007_ù&amp;¢@_x0012_ª`¢&lt;Ç@!zç*Ì@Äéó)P¢@¢ºsl_x0015_@&gt;¢LÜ±T¨@UH5¢_x0015_Ä°@_x0002_vo_x0003_Á²@§*7Dhý@M6_x000E_ßÞ @+U:ðpz@ç¥È_x001A_É£@S_x0006_óÈ±a²@5_x0001_
ÍúA£@SY"×@[Z?a_x000C_Ë°@y_x001D_¸_x000E_¡@_x0006_±_x001A__x000B_ì@ç
Ä-@¡ÞD? @»X|·ÈÓ¬@é_x001B__x0012_~_x001F_³@'_x001B_;@_x001A_ï@Ö±_x0004_ð²@F®þ_x0003__x0004_BN²@_$óÌ1@_x0002_Á_x000B_Ë¥@Á­¿_x0006_9Í@fj5¡4c®@¿,î¹_x000B_T@þÜEd¨@ý`-8a!¯@ÞÏpç@ÊbWI ²@Û´ð¨æß@rÃ_x001E_R£@à_x000E__x0011_Ø=¥¤@_x001F_³ÀgÃÁ¥@ø{ê-ôf@_x0001_n®§ù²@)qü_x001E_¼6­@_x0013_û÷_x0004__x000B_Û²@P&gt;úe&lt;ä{@_x0014_ßÈºL_x000C_@Íýcã¢@u_x001C_T_x001A_Û+¨@vÑ._x0004_Oy²@CÀulz&amp;²@#¯^y_x0012__x0019_²@´C¾X^~@pðî !@èù:¡ª@H±?&amp;_x0008_²@LZôË®@#R({¦@_x0017_Åâ7@_x0002__x0005_?¦¡1ï @Ì_x0006_Â_x0004_ÐÇ¤@_x0008_9Æ¢PùZ@Òc\tÔ²@Q_x001F_\§@dÄ÷oW*­@	1ðÝ£@IÅ#y@ª7¼@ªl@rTu_x0015__x0001_ ~@Ñæ*z_x001A_¢u@õ­Îe@êueìPF@YÆÿªøÅ@³uê\£É°@ÐmÚkû±@^òßu¼¶­@ûH{Lk_x0004_³@"Âà'8_x0003_¦@uÁdF_x0013_·²@©1BR!Ü@áô_x0002_.ä¢@~¶¶W#¦@·Ì ÎÅ§@Õò_x0010_8&gt;Úu@_x0013_èÒn\L¥@&amp;¬®j®¤@"(&gt;ØJ±@ÞX_x0001_,^@s@;d@Q*ÞÞ¡@Òòoq_x0001__x0002_;«{@be7@@Ü9_x0019_­@ µÛ_È[±@¶±	RÞ%¤@îl2ÎÆ@¦M¯}­¬@Õ×!ãË¿¦@p³vël_x001F_ @E(È_x0007_ål@W_áÌ¢@y_x0016_ØNÝ±@u¿8|P_x0016_¤@ÚA[Ì{­@_x0014_Í,K¸Ý¡@á^ÒËP@X-²ûî}@þ¼÷¨:@HçÌÅèº«@î_x0002_Dª~_x001E_¡@&amp;Xì_x0018_|¢@dÃ_x0017__x0013_/Uª@®,É²Î|@¦²ÏÍ@ÚØ-ï¨±@Ä!Óvy¯@;å³û¸±@ôV³ÇT~@_x0004_zfV±@5µ_/9ÿ@!á¾¿ùE@!º¶N_x000F_7±@_x0003__x0004_­ÊÀîx¡@øJZèîf³@_x001E_~659È£@Þ âÈÙ= @d+¾]Ë¤@_x0003__x0001_íå®Ö¬@_x0010_^jã¿²@ýºÛ}T­±@âèy$m¬°@$.ºd_x0011_¡@ï¢pË C@_x000F__x000F__x0008_&lt;Ö@_x001D_9«M&amp;Úª@GxG_x0002_ @Zs?B_x000C_@Ïïå¢}@QàÒ_x0001_Æ_x0014_¢@²þ%Þæ_x000E_¦@X_x0002_soi%¯@_x000F_i§@°ü_x0017_¾û@hpnñ?p@Þ¸R~a`@´µþ_x0008_­@_x000B_ÍLWÌv@zöÉ{uØ£@_x0011_dé_x0010_)°@ÿn_x001D_,¯¢@-8Y6_x0015_à°@®E¿d[¶¨@-IR_x0010_ü_x0011_ @DxÈ¯_x0001__x0002_Tý¨@PX°$Ä9£@(Pë@N¸û_x0004__x000E_±@5dà½[­@§^BÌ¨~@ê°l_x0008_dI¯@óßö³ñ_x0008_£@ªyÊ¯@ý­@J«'A0_x001C_°@_x001A_Ãìu{%@:_x001A_­_x0014_ßC¯@4õZ_x0003_¹²@qR_x0008_ @_x0015_çþ0Á_x001E_|@Þ_x0007_j9&amp;@4­Sº(@h¼me |@ÜÕ¹Y@¡æ+¡l@D×¦ÒÀ?®@îéæx&gt;m¬@Bµ9&gt;?©@/0iò_x0006_p@:_x0003__x0001_W&amp;s@B_x0011_6_x0017_qj@£Ýv¬¨°@ÿ&gt;í:@iõäü_x000F_@_x000C_ÕÇsÓ~{@_x001B_FzkdJ§@hÍ_x0019__x0013_­@_x0001__x0002_Ô¼êG@¥IË»äT@PQÒÕ¸O@i4é¿z¯@­\I_x001C_}_x0005_²@âõÊòb¥@_x0002_X®½_x0003_£@(ºÜ×F±@ÔñM.[¦@_x0008__x0016__x0014_KV¤@|JõÃ&lt;W@åí	ana³@÷ÑÊ¡¯À®@E&gt;±àIÀ@Ùå¸_x0015_{°@CYg_x0005_%»@è_x0017_©,V8¢@å-óee®@¿VýLb2²@~ÀP{_x0014_\u@ý¡Rd0 @µ#["w@UjZ¼_x0002_8¥@¥í\i6\@Y¤±_x0002__x001C_£@­õðÌ	}@-ß_x0015___x0018_@¯Y×=ú«@&gt;©·C_x001E_^@ÆÚa§£@Â±Ðb_x001E_©@môô_x0006__x0007_§´¤@]ÚñUG¨@_x001B__x0005_ÙøÚÁ @9ÚØ9Ø¨@ZÆÙQq@íQuO_x0003_m@_x001B_ìTRÜ8°@þ«4=Ú#²@Ó_x0003_L_x0012_xõ£@6zÇQ/ª@_x0013__x0013_N#_x0002_ø¤@è_x0008__x0015_~ö¨@#¸_x0001__x0006_¿@D_x0017_kÌn@÷Ò
&lt;³@£	o±uý©@3I|_x000C__x0004_¯@ 4Ç/#)@K_x0012_Æ%Ö@_x0019_¡WßA_x0013_¬@c²©¨Ü9@EÉÛ¿\@m
¸scÿ@Ä¹­_x001B_&gt;Y@¦]QÚæ@w?Õ`@ab-Î_x0015_@bI¦÷)@þå&lt;*³@'+ç38=²@_&gt;NE¿¤@éö-]¦²@_x0001__x0002_FòGm±@_x001C_¬­_x0013_ÝØª@B»ïòX@ï»ÿÚ@aZþïX@@ÅúQã@_üwWÕ@
Ø×Ød @jÕ´ è¢@{¥¬0À°@_x0013_HþyÍ°@,$5m*^i@½L@P@_x000B_±@_x001D_ÖÿUß_x001E_±@_x0016__x0008_ü«_x0014_@_+T_x001C_| ­@®H_x000B_0"±@¥u¸_x001A_n§@ÂO®:¨À@o%)o_x0007_]©@^í´¶Ô^±@ì{_x001B__x0005_±@¬ÎHªÎ|¬@_x0012_&amp;§í¥@_x0013__x001C_WL@°ñÖ¦æã@È3'Eâ@ÉH_x0015_ÿJ¡@,ÿêîàª@KÎÈ_x001D_å_x0011_²@8¼Ïµæ§¢@®Ì#f_x0001__x0002_«Ø¡@Jò_x001D_©70ª@qt¯Ê?_x0008_@ÉÃ h­¨@n^_x000E_-m±@tr?2}@ ¶_x0002__x000E_4q@½G]ÑåÖ§@ê/ëíPÃ¢@Î&lt;Ùü(ë¢@È7K®ÌR@¨Ê]S@Î­ØÕÂ_x0001_¤@Ë®bFÍS³@n·ñ,p³@ùè/ïÉq®@_x0018_»ó¬9@à_x001F__x0012__x001C_5Ï°@þ?:)=®@ ÜÙÕ?@ß;ÉT[©@Xçh%¹¶²@FoC{9|§@õ&lt;4§@'Ï²_x000F_õ@Ï%9&lt;ðe@9Êm2çã @
(ö_x0013_à^@Y¯sÂK²@q\&gt;Xôô°@ý$·j¦£@ÿ]b»¢@_x0004__x0007_zÒµZ%±@Hå­úÑ¨@¦ïÓ ¤@_x001B_f¢Õz¡@{{P®Î¡@Xë3êÜ&amp;£@8¥ÃÈ_x0010_	@_x0008_Q3Êßy§@G}òjfD¬@«WP»BFª@Ìö_x0012_1	@@O:+¦Ôá±@`_x0006_Hjó±@Aö&lt;_x0001_áª@l*~1_x0002_®@à_x0006_ñ±øk@8_x000B_^Qz@Sò_x0005_Gç@²JB_x0010_®ª@õÆ"Î"©@·!dF{¬@Z¼`ßAÄ¢@Î{üu_x0011_@jwTç: @&amp;_x0002_!_x000B_¬@b÷/úÒè@"&lt;ôkb@z ¬r}_x0003_@zÿ.¸,£@¸ñ)ö³@_x0017__x000C_·0Ò0@¶_x0013_O_x0001__x0005_À¬@ï´_x0013__x0018_Ó+@cü$D_x001A_ @äý³ß_x000C_ð®@i&gt;âLô­@«|Lkd¦@8²'ÈG_x000E_@J#ï
¡@Øeþ_x0002__x0008_¯@ªÀO§oÐ±@1ØÏ³©&lt;¯@ô{_x0012_³ö_x0004_@.¡L±@¢_x0004_Æ²X¦@TÚ_x0003_è@úÜîtì°@LRq¢®@)Î_x0015_0@¡®Ì¹íH¯@l+)p_x000F_¥@O³Äáu¸¬@_x0005_ýu¿_x0004_­@ÀL_x0010_¡95²@|pPZ@¦*¼@/ô!Pðå¢@w¦/Îºu @èß	Å·_x0004_°@ê23lW@_x0003_á_x0011__x0018_hÚ±@_x0016_ðSÜém¨@_x000C_.|qÿg@_x0007_	3^è_x000B_¢@W£jbw®±@M|)B©@¹+þÆ-_@ÙØB_x0008_ê¬@dÀöîP{l@¾Ð_x0004_RÉ@uJg	Í@1åO`1_x0003_¥@oT_x0008_ª_x0014_~@Ï¡*_x000E_Î`³@_x0019_o_x0013_T&gt;v@~³1ëw  @f_x0002_½_x000F_A¡@E_x0005_N¢_x001E_k@ºâ_x001E_ØB ¥@_x001A_+Àÿ«e@0{Ð×ó õ?Ç¤;è_x0006_¨@dñ³ü]Z@åê¯þ_x001E_@\¹Õm°@ù_x0006_C»®@þSÂ£üþh@üà£}|#@üÓüt;r@Qoô_x0012_¢@p¸,ë_x0008_Ç@±_x000C_¬_x0001_Ð#@kLÀ÷V@úôO_x0005_®@ÙOß´_x0002__x0006__x0003_F«@±bí_x0013__x0015_¢@Ýü¡àî¯@¶çUÇÑ@(`ì_x0019_ð:¦@@PÃÈ½Y@%IËãS¦@±3Êwæ°@.³ÒïO@ÿë_x001E_7¼.z@¤^ÃeZ_x0001_@ë[ëÝ1@."êÛh&gt;@L®Í¡:Ú£@°­ÈN©@#_x0006_86_x0019_³@áÂxfù¯@ËHõ%¤_x0019_ @_x0005_odu_x0007_S¡@ý_à_x0015_§@&gt;ä3}2U³@}äÁIIF­@È/ëi|£@_x0004_ (xt¥@_x0003_`Íg_x0006_L@þ&gt;Æ3ø_x000F_§@ºzrµÜ@h_x0012_Td_x000E_
@íÞ§_x001E_:±@Áüú_U@ÅÍÛÜ@ %_x000C_1~@_x0001__x0002_¨ÄÖ_x0013__x001F_±@éåÊ_x000B_8h°@Å4§Õ@_x0011_­ÉÔÜD±@_x0010_þ/fD¨@@\9_x0010_7¥@Þ¹8àz@Èùò@ê_x001C_@ä_x0007_`9©§@,_x0008_Ü§@}uJû7ª@_x0012_á¨i»@5HóÞ_x0003_gd@®Å®þO_x0002_®@áå¨_x0016__x0014_@ñ!8_x000B__x000F_«@öôÀè û@/º&lt;ÌÔé­@,ªäIS¥@NiR~×_x000E_E@ï4È¥@U«&lt;{^b£@;Î'£_x0018_@_x0016_£ª½ø_x0005_v@©_x000B_&amp;_x0008_z@_x0015_
Ìu©T@_x0015__x000C_t´P¨@Cñ_x0019_W @RÝê¤@³_x0008_Ì ´_x0003_­@_x0012_ãªva­@Ï_x0014_·*_x0001__x0002_Öÿ²@MÝn5X_x0014_@`&gt;út_x0019_­ @Ã»_x0008_~_x0018_Ü°@ÀO@_x001B_Ëå¡@@_x0017_ÃÎ@_x0005_Öo&amp;59¡@»¨_x000E_ßÈ@Øà_x001B_H+p@_x001E_¨_x0004_M7²@sô±Nã¨@Ï;WáY¢@G_x001C__x0003_`jt¯@} mhÙ²@hP_x000E_ý@öáÃlÏc¥@Ø_x0013_Þ_x000C_+|¡@­¼ ¿7¢@ÌO_x000B_ZþA@#|_x001B__x0005_­N®@*_x0018_oØ=x©@Û9õù¥@_x000B_ç^Ë=@Å¬ÝJ@ÄF¬ÞË@_x001D_£Õ]Ì_x0017_@JGl¯@*¬Gáç®@;îUaOi@±ÿlÎ*@dÎäAãú¦@Ãñ§@_x0002__x0003_zîÎ-_x0014__x0017_³@ô5ö·Z!@è3_x0015_©Åê°@Ð+Fsz@_x0019_îÊ~Y©@B_x0010_AýØB¥@ëmÇ$_x0001_@@ÖB_x000C_¬L©@ÕR.3_x0014__¦@f Û^m@@ý¨[_x001C_Z4r@_x001C_Æ¾3üc@àÓÒ_x0001_Ì@Ð_x001A__x0010_þ_x0010_&gt;@ý[¤_x001F_
@LJ_x000B__x001B_·ê©@:îÛDGEª@á¸¥é°Ë@tÉíªÙ@u8¬­Ý£¤@©_x000B_ E&amp;î¥@yÄÉ.@'%_x0016_^j¤@´÷ ô_x001D_\©@E,6Ç_x0002_ª @p·¸ä_x001F_Ú°@õaDã_x0004_G²@I¼B'_x0014_¤@uCÅÍ° @_x001E_r_x001E_FF¥@½_x0008_ß&lt;hP«@ÃEÈè_x0002__x0003_ê²@_x000E__x000F_þ&lt;ì+¡@¦ec¶P@I!W_x0019_Ø¯@z¿A_x0019_Ê(@Ë ¿i@£êþß2¤@Ð½&amp;æ&lt;@(_x0004_*?ín@_x001B_Z@%^W@éòYÀ
L@hÍfeb@¤@òè@/1 `@&amp;¶_x0002_×p@_x0001_ÇHöÀ~@ÆIKò;ï@ßy-WÛ±@tè2K$_x0012_@öB_x0004_T°²@_x000F_	
0_x0008_¢@_x001B__x000B_!0(@_x0010_þ¦_x0006__x0004_O}@×J&amp;C¿@7,xxÞI©@×9@¯¶_x0017_¨@kÞTTh×­@_x0012__x0008_ßÝ!_x001A_©@o^yõt2³@uÛXQ_x0013_¡@@Ãðê@¥Ë_x000B_cLK@f_x001B_!U|²@_x0001__x0003_Ån½¾¹@£äâÈ{ @Ô_x0016__x001E_*@ _x0006_h_x0008_õ¥°@aÃ,Óì @îÿ¼Tx¡²@BöQh^³f@îE_x0019_íí®@òIÃ_x0010_ê®@7Ó	O©@_x0016_µIÐ¬@9Ñqª¬_x0007_@6½ûµ@s)=&amp;c²@¦Î&amp;8o£q@ ZP_x0002_Çª@zòðl&gt;åT@â²_x0013__x001D_	@c_x0011_V¢ðÆ¯@ðñÔý_@Ï	,_x0002_iª@WÍË®1=¡@âcÐ³_x0012_@a_x0013_Ön_x0013_ ¥@_x0014_/Ù+Ø@*E:Òª@_x0007_öTä¬@z£­§»@=@.5l4¬@k_x0004_~OÁ@å¿=©Ðn¬@_x0012_0ÍR_x0002__x0003_	Æ¬@¼þqö{¡@ý|vò¨|@y}ìÓál@#ª^«Æ§@ò{x_x001A_ñ±@.7¯BKË¦@:Eî_x0015_K®@ àCÛ~@Ä_x0005_®3uO@fñP°¼­@_x0012_Ù4µs9u@
_x0008__x0001_¢`­@÷Å©_x0019_¾ê@d°êhÑÝ²@û(x`è_x000B_@}|;ÁÎ_x0012_«@µ_x001D_X_x0014_M@¬@²7ßÙâ@ÌQ~ÏWNª@§î?Èq;Y@_x0018_/_x0018_¹XE@æVibYij@_x0003_tÑã8¬@«_x0008_sþ@@O#Ïpêî@ õóåAM©@æÞj-_x0017_¢@U_x000C_@µt_x0016_b@'
&gt;_x0011_ù©@_x0006__x0008_å¤e¥@Vx=ùå@_x0005__x0006_JÛ_x0003_Nu5³@0²ã"Ù¤@Æ²%È0«@_x0003_?Ë¹ª@"_à`½@âs p¼@:yÈkÿ¦«@«_x0001_¾Â²@!ÄcÈ @½ÌÓ.·b°@ÖÙé_x000F_S¨@ÊèvÕü±«@fï22ó_x001A_­@t,.'DP²@)èå"{@ÎRl_x0002_(@	N_x000B_Lï9@åàh¨_x0004_·«@£wrÍ@ssY@ø±@A¼Ç²@ã«?ì«²@Z_x0008_¼ìsC§@bë*hÈz@GPÏþ_x000B_ø¨@ûW0¤é®@r{åP_x0015_ë°@Á$4Ë§@¿E"nbt¡@êD*¼õæ¨@3°HÛÇ @tÞ_x0006_å_x0001__x0004_}Ë¨@YÆ_x0001_ùé_x0012_£@êó±îþ¯@è;s_x000E_ew@ù+)_x001E_Asw@L_x0008_Xªm£@»³ ~­@_x001E_q2É¢z@Hjßa_x0001_­@I©!_x000E_¶@bøê\ý±@ë_x001A__x0007_@_x0002_Ý@ÏéÌ²@.ëÅ¸(Pn@·w3H_x0003_°@Ì/«´a@Y°Áð;³@;:_x000F__x000F_x_x001B_§@_x0006_7Ë. @Ðd[@ÄO@L_x0017_~~g!°@Í²_x0007_¼Öp@¬&gt;ßI/2@_x0001_É_x0002_~+U@_x0012_._x000E_câ!­@[ý_x0006_G±@­ÕGÚ­u@¨ú_x001F__x0005_Àg @EìÆe¨@«^×ì¯@1_x001E_Ì_x0004_){@cG	h°v°@_x0004__x0006_J¹î_x0001_@¤-ödÊÁ{@OE_x0003_U!_x0001_±@kyþ©_x0012_©@ß[_x0005_gã@{ú5ë±@PP'LûÔ @}Í_x001F_@xn0,¡@2Ô_x0002_#U/¢@@ýB P@S^_x0019_&amp;h¬@híÎ%â°@_x0008_¼ëhmB³@v¶X_x000E_;+v@79_x001A__x001F__x000B_'¯@Ê7_x001E_µ¬@&amp;fOö@Y[wÎ®@Ù
O:@úN9¾©y@M¥´XÂe@}ØBáä,®@~ð	_x001A_u«@Ù_x0010_ª£ó@¸¤û¨Lþ@þ£5Þ_x0013_f@NÐ¯ÉxÀ@å*Ú_x001F_}¦@ÎÚý±`k³@®jÅ8Ï"¥@_x0004_×òU_x0001__x0003_+¬@ëV7"íª@(¸h_x0001_ÓÄ§@öCáF³@_x001B_U__x001B__x000C_j@ªr=cpów@Ém&lt;qÿ_x0018_@Q_x0006_Z;'±@T!ôhÐ£@³&lt;õG¡_x000B_©@u¨Þ2²ª@³}ÏÛ°@_x0018_6ªldù@I_x001F_ä_x0015_Å@@½nÆ §@I&lt;X¯ïí@¾ZÛØMÃr@ª[³"ª@ì­_x001D_5§'@®ClÄ@OLo³{p\@V(
¿'@¹_x0002_Dwr@i#-°]@&gt;·¼¬U¢@Õß¤ß_x000E_½@kH_x0004_ÏHD@·hÚµÛ@Ù|_x0014__x0019_5®@Sï§¦_x0016_³@ý_x0012_â$ë"@=ÍæWFß¨@_x0001__x0003__x0016_^ÿ_x001B_)Ñª@ÃN_x0008_lç¯@u_x0004_£ù®@üÇØé¨Î@k_x000B_-S®@/ß3û/­@]×\5?Y@Ó_x0006__x0013__x0013_DÓ¨@"_x001D_ô¶D@_x0015_Ij»°@¼û&amp;æì¤@ÁAàêD¡@äÖCäüy@_x0006_½ïú¨@&lt;Xò:i¯d@¾Ã¸_x001F_ÂG¢@_x000B_mñ¿h²@_x0001_á»_x0012_c,@&gt;a_x001D_ö©@t7B_x001D__x0010__x0014_@)¿«º q¢@_x0018_moüB@AÌÔ__x0006_V¬@-_x0003_öeÚ_x001F_@vÂÒGõ_x001D_°@_x0018_Y_x001F_:¯@_x0018_¶Ic³@ýd}¸ó¤@4_x0014__x001E_î_x0018_È}@P¾µfY@À_x0002_Ñåò @Ë%_x0001__x0004__x0004_În@_x0012_$l²w@|_x0014_(Ãª@Þ÷Ñ_x0004_°@_x0002__x0003_±I_x0014_ @_x0019_B[ã_x0010_@®ÖøÄF¤¢@¯ @ôó_x000F_{± ²@_x000B_ÏYÏ/¹@|u÷°Í@Ãú *±@xTf£&amp;©¦@{ûtà¨Q@«US_x000E_M3@/Iê¹$@¬ìô_x001E__x001A_èx@_x0014__x0017_¸,×_x001B_{@¸×À¯Åõ±@k_x0001_M¯â°@Ý_x0001_·_x0012_ÜH@ê±Û6­k @_aÉ_x0007_Ã"@_x0008_ÞÇ&lt;¥@lã'Æa§@_x0015_ø&amp;Ý_x001D_±@j_x0004_yàô`¯@£2á_x0018_Ä@#_x0005_#_x0013_&lt;ør@ã±_x0013__x0010_O_x0001_@íj_·~_x0019_¥@_x001E_m$×u¹@_x0006__x0008__x0003_É¹_x0001__x001A_¤@_x001B_;:Â©@	;hôo@_x001F_1Òûv@ÝËM`y@Ð¥Íëõ®@¶÷Åï_x0015_¯@
ÑÐÓèò£@Ík®¶£¢@½cc,gL¨@_x0002_P[y}R@ÍÔ£õ@ÁN?qÕ¡@z¨&lt;òo»²@`¡Â.r»@¿ýDØÌ$¡@«¹ÇÕÃy@\³_x000E__x0017_u¢@Þ0£ðÕ­¦@\¥ù_x001B__x0019_°@Í²òÂ¾¾°@_x0003_l@ª«@O_x0007__x001E_çT_x001D_@Áåî¤hÐ@})_x0005_,·_x0018_³@Ò²b_x0001__x0004_ @;/ÞB	ª@ÆÎ°§øÓ@©_x000C_Q@îOz@_x0014_)T"°@_x0014_­í_x0002_$¤@?¼^_x0001__x0002_óÂ@ÒÛ	-Oý¬@_x001B_ù¯_x0017_Å¨@¿_x001B_9*¸@t^ëæ+±²@_x0011_ùò^æa@(,5òÝq¯@À¾°¿[²@8ÈNã¹«@~Õ/_x001F_äª@YBGã&gt;_x0003_¤@Q_x000C_°G_x0015_¦±@[²9_x001B_Ô°@d_x0008__x0019_7n@û_x000F_"Ëôo«@á/è÷~_x0002_±@$*yºWE°@¸¯7Ö¹¡@!NÎÆ 5¥@°|_x0018_óð@y LÍÉ¯@¦hÝ$¨@yñ_x000B_¯«@}Û§Ñn@64Ñ_x0010__x000E__x0017_²@×FÛF¨!ª@ù_å¼2_x000B_=@&gt;K×Ê à¡@?wì¨ò@$Bõ{LH±@¶Íe_x001F_×¢@fù-Ì¥@_x0002__x0004_Æv@_x0015_ ¨§@±FDQ{b@ß_x0003_FÉA@@¾_x0012_{þ@øçC¨Ã´£@pF\`¿Í¡@ºX)«í@Iöa_R_x0018_@yÏN;&lt;@ÐM÷òóÁ@ç%åÑÊ@Ie¹ÚU}@µ)=/×+³@¾d_x0008_ûo²@ã¡[Y@Ðõ_x0016_	7¨@û_x0016_àè_x0004_@#×dRE©@÷wj=ý
ª@_x0016_×#_x0003__x000C_ @È´lÎ4\¢@áÜ_x000E__x000B_û_x001F_¥@_x0001_òwk±@§©_x0007_
'±@Ðv¼-²@(C»Ï[@_x0010_Z?_x0018_²@l}I¹ÓÑ@_x0001_ªU¤ê£@ôÅ_x0012_æ_x0014_@_x0008_Ês_x0012_ù»@|ïN_x0001__x0003_Ê~ @å¿Ø?Ó^@¿ÚhyJ­@¢¥)^³¤@Ü£oôÚ¬@ðù_x001E__x000F_\0l@J÷Ýª @w@¶É­ºGy°@5_x0010__x000F__x000E_ò@m_x0015_0É1¬@Àí_x0010_Ö¾G@ìzéù_x001C_B°@¾_x0002_mô®@öúòë_x0001_¡¡@ÙÒþ¦»°@$_x0015_zûì«@ùnör8®@&lt;¸«MQ@v4ZîM9a@_x0002_På¦@_x000E_ß_x0001_1W®@7ÍoA²@Ö±+Êß¯@ñ¬y|y@½ºÄ÷eù±@ÖüË_U|²@Ñ¦öêÞ@Ãêð)|@T_x000E_sÄ@¬ðé$¾¼¤@J$d7A@a&lt;³¢@_x0001__x0003_iLr,¹a @Ûb_x0005_ìF²@R\ú_x000F_²@0_x0013_q¥L­@/³_x0003_Þu¤@w«X5D_°@è~©CqÑ®@³1¢_x0007_"&amp;@Ä§cÛH¡@Î_x000B_¡í«§@Ý&gt;C_x0015_Ì®@i:! ?_x0015_°@èUÔ_x000E__x0003_·°@75VÂÍìg@$§rR]·@sõ$_x0008_×@XNÍ£@¦ ¹@vf;Hø°@K·=zÍx@ù"_x0010_«)@b#$í_x001B__x000B_¤@_x0017_¡¬®@ò_x0013_Hª}@. æB_x0002_«@ÅãLË\q¡@5n(ö~ç¦@(¨_x0015__x0011_í @ÔéáW×@Ïc´Ë¤@TÛËÄî)°@@_x000B_JÇ_x0003__x0004_&lt;Ç°@íÕ½Y]Ñ@3üôn­@Ùãú_x0002_°¿§@%æñk¼u@ý{Ë¢Í_x0001_¢@µÔvRt¢@	O2¹¶@ïNåª@'&lt;&amp; ¤@õB|_x000C_p@ðMqm²ª@u¹2@]«@iÁÖ{+Ù­@_x0018_Ò1¹¤Þ£@±£1^»°@¦å&lt;Ñó²@ïâÀ&lt;S@j
Z0p@vßÁ½n@EÏ"è÷;@_x0013_Ío¬³@Ä_x0001_cÞT@ßÀÅÁ?_x0017_@ëWJ_x0010_ov@_x000B_0_x001B_d%«@ª)_x0011_×w@äÈóK&gt;v²@%&lt;_x0011_Û«_@Ì_x0006_÷óûª@ÃÈÍ« ¨@¼¦Iâ@_x0001__x0002_³¡ð._x0010_j³@¸ÑF_x0016_z"@ Z_x0013_ÖS@x2_x0011__x0001_þ_x0001_¦@yú°L·"­@ô`)×5t@ÅpÓ¶2É¬@,_x0013__x0013_]ÀD°@Þ¦×)@;_x001C_m86¨@Ä__x0012_O²@£_x0008_÷û_x0001_@ÞW«¤@ÈÓ_x000C_÷Eµe@ÛÛÂ.mmp@þÒEdß­@üâøQ_x0011_Ìr@_x0014__SPB@_x0012_VÑ_x001C_%Q@iå¸XH¦@q)Â_x0014_½@~_x0012_[_x001E_@K)_x0012_kp£@ïR0°ë«@}S5äÈî@c_x0016_®¶µ+«@_x000B_ã¶ò_x0017_¢@_x000B__x0012_r­&lt;´°@_x0013_ÓEâ¼@ï~²ý_x0012_È²@_x001F_ó_x001A_&amp;ª@_x001F_þy¶_x0003__x0005_g©@µs®¬@_x0016_kÑÎN6@Bn9rr°@´m'Ie²@kAwÑ2Ì©@8Nfý	£@ô¢ØÂ?8¤@WÍ6¾_x001B_@ÿZ&gt;?À«@[æ¹ÿ_x0010_0±@_x0014_G#s³@)Eµ»._x000F_¡@\_x0005_2Á_x0001_@_x0002_§é_x0006_§(m@æÒ"Çó_x000F_@©BÚt³@·s7±x@§Cl.U^¦@¯LÈ,_x0001_º @ô_x0004_Uä_x0019_fl@sy]~@Üã5 ¼_x001C_P@ÕÍ'»ëÞ@Ië_x0018_»ì²@Ø&gt;N÷_x0002_£@Ö|c¶/Y³@Æ_x001E_vâkh@6ÕJï@@ã._x0019__x000C_K@ð_x001B_}®­÷«@@Ïd_x0001_\²@_x0001__x0002__x0004_Ù._x0018_@®_x000E_õ*c£@Üç°Iû¨@Â ¿èÝ@lïÜ_x001A_Gp@´_x0007_\ý_x000C_d³@.Ï GAG£@v{pdt«¡@Mß(ëÐë§@¸D¸Fï¤@Zâëcü	@¦Ôr©¶è£@_x000E_áì_x0003_­@HG¢å±@Y·uét§@
IóÓú°°@/}veuÇ@É)¬_x000E_ëw@=´xÀÁ@£¤LÂÃau@Vx2²Å@¢îK¡¡¢@{Júopô@lA;ÐO]²@Sbg9e^²@Ô%_x0012_eÃ¾@÷â:½Ö_x000C_@*÷°_x0012_ÁÇ@EÑam]@Q@l²Rz°@_x0013_-ò[_x0003__x0018_¦@mYl_x0005__x0001__x0003_u`C@ß#JKñ1¨@ÐÜ«¹ýí¦@¯¿_x000F_"Û_x000E_@¥Ã._x0013__x0011_y¡@
_x000C_*Ù_x0011_H¨@ªPË_x000E_qd@M¦Z¬@\.H|@-V_x000E_/× @¸/QÉÔ@·Ä#_x0004__x0013__x000E_§@µ_x0016_¥$¨@sìç¦@Ha	Ô?¢@¡ÔI_x0015__*¢@]ÀBº_x000F_F°@+_x0015_6vE$ @Âaúë}ª@_x0005_¶»	¬@È±!ÏÛp@lJ³ËÍi@pQõ_x001D_ê*¤@_x001E_+h¥9¥@_x0018_u_x0006_sBx¤@_x0007_7Z©@Ì[·}]
 @Gµ´K_x000E__x0016_X@¢NDª±¯@±0Äú_x0013_@÷vKãï_x0002_@~A@_x0004_»T¥@_x0001_
_x000E_Kx_x001A__x0011_§@¸(WèÓ²@!\þ[Ó·±@_x0005_%^[_x001B_í°@ÐÚ_x0010_ý¤@5(dêì@kö*__x0018_³@_x0004_°É¢ºV@*:«ý:ì@ðV¿lq²@_x0013_=]ðrÑ@ÞVyN¶µ@_x0014_pAÝ¯´¢@Ãæ8/Aù¬@_x0003_Ú)Þ@tï,Ù«@áÇ¦_x0015__x0008_$°@o¥ÒÌ_x000F_°@M'xÃù °@_x0006_;¢_x0011_h@ª	Öª@%Ä3n_x001D_n|@Óùbf¼á@_x000B_Je_x0007_@½O~ÿDÎ±@yUìÊÊ°@5T¤4N2¥@Ð¬_x0002_§@_x000C_lÅdª@«[Xö®@@¢_x001A_\ä^¬@«þP_x0006__x0007_-q¥@ô_x0003_tyË¼«@ÌÌü
_x0002_¸@ßÅ~@Ê~@ÜÄ¦&lt;nq@+®X_x0002_f@Æ_x000C_w·+ì£@L_x0016_^s^Ó@[nã4ÿÉ«@!ù_x0008__x0001__x0006_³@ÞJ	Mý@u_x0015__x001D__x0008_÷»@w]Â¦,@IÆ_x0012_;é¯@©1S_x000C_òn©@1á§_x0017_oJ±@(AäÞ&gt;@t¡4_x0014_Õý@®S_x0005__x0002_I¢¢@ÇßÈ?@_x001C_eÿ)_x000C_¦@_x0006_·©«µ±@ÓiO_x001F_®¬@óTIÜVr@_x0018_Áà`:V­@ ­A=À¬@}&lt;¹yw¢@_x0006_ä_x000B_cÍ_x0010_@´fÙ0÷£@_x0004_¬Ó_x001E_Wõ@¦ÈòÞ¸@Ö"ÙÅ)¥@_x0001__x0003_U_x001C_º¨;2@$oæÀÁT@n_x0002_ÄÉ©@%±NÒÊ @y_x001F_lyu³@5'º_x001C_³ã±@Êi_x0001_Ï»¥@_x001A_Ö¯Ë)Ó@u°ý9ú©@Õ;¸ .:°@Y®ô»+@¿Øc_x001B_ª]³@ÿWd)^d²@]c	!÷õ@eÌ_x000F_¶W²­@_x0015_&gt;¤ÿª@+Ã&amp;Ü¢°@üq _x001A_)²@_x000F_$Huò_x0014_@Éèå_x0001_Ôò­@»d+r»[³@OQaqÉ8¨@§+û±Õ_x001F_°@,âIS¢@å.Ïc°@_x0001_vÉ¦L_x0016_@ü/»6z_x0011_«@[_x0008__x000F_n«@_x0017_V?_x0013_¥@|Ø#{_x0011_Ù¨@÷è¬_x0011_M±@©/e_x0016__x0002__x0003_PÒ¦@_x0018_sÅ6å²@Y¸Ý(ÝÀ¢@_x0004_©L_x0016_^®«@9ù: _x0012_²@Ó_x0006_ÞÑB¢@zçöñ¹¸¢@°&lt;êÖ_x0010_á±@¥Z_x000C_µs@Â¨»§°@6w¨fvÖ@ñ¯µÁHä²@Á;À6@¦1¢êëF@_x0011_=V0½»@zW{_x001C_t´@F *µz±®@7=¢U_x000B_e@Ø6._x0015_§@ºj©@ÆXÐÃ&lt;Ôn@_x0013_¸±S¶@_x0018__x001B_aàî_x0018_¤@µ_x001D_ÂPô@¡ó¨]ã@X_x0006_h.S¥@jû3ñ@@ä÷ä/Õ9@^@ØO_x001E_b¬@Í_V	E¢@zSæïL@=_x0004_´U_x0001_?@</t>
  </si>
  <si>
    <t>e31dd5e181a03b651ad799482348a799_x0003__x0005_Õ;¬·¯_x0012_@?ïEW®_x0010_V@°è&gt;¨_x0002_¥­@yàÔy±@c§Þt(ý@6vÐã=¨@ý¶¢i÷±@b²_x0016_LGÿR@á¯1Û¥@É´¬£¹@çMmEFp¨@þ©ä}_x0017__x0012_@À¢_x0002_èI¸¡@&gt;S»¤«@lLü£®@_x0001_?z$ºR@
@­_x001A_J¦¤@_x0006_5ýþÐ¬@'GtQ4%@zãÌ_x001C_n@Û_x001C_eý0¥@åû¨_x001D_§@´¶_x0010_@~¡@¬_x0004_òW÷æ@Féù-Ðe¤@ûØx-Ï_x001D_@aßµ×Ï¡@4­bsX§@_x0003_.D+7ý§@;ÔI_x0015_3®@c÷_x0002_ú­£­@ÎÒ¤ß_x0002__x0004_yK±@ú_x001E_M_x0001__x0016_'¥@_x001C_ð_x001F_dþM¡@W_x001F__x0012_Æg@äh$_x001C_½÷@U­ì^_x0004_³@_x0015__x0012_­rð§@ZäæïIò¤@Í_x000F__x001C_í°¿¤@¸i;Ùt_x0016_­@tÏ)Â=w³@_x0017_¶Förf@^\Ö@ÑX@¥Ç_x0015_Ø_x001E_®@ß§_x0006_Í_x000B_¨@àË­HÚ@ã±áª_x0015_£@_x0013_l,ìÞ°@.LÀØPS³@uAXlÆ@_x0002_Å&gt;Áf@ÌÖZ¨§@DKCNeï@_x0002_53Ù´_x0016_@Y}mÖn@_x001D_üw;Û¬@ycÏÃj^®@T	_x0011_Wá@È&amp;öF_x001A__x0003_I@W¶ùÙC@_x0001_ÎÜÚ_x000E_@éðÖßM·@_x0001__x0004_6_x001E__x000B_¿±@MV¼C_x001D_Ô¦@i¿7ËÐ_x0002_§@ù=iÊz²@m¡_x0011_À´°@Æ£g¿½S@K"Ùõ«@-O"Ót°£@?üWgw@E5¤j×ó@ì&gt;*_x0014_qâ@Ù6wÕß_x000F_°@_x0001_6ö
'@"{d4&lt;@²æ\6Õ¬@£\_x000F_ÍÅ~®@_x0003__x001B_«N¤@_x001A_-Ô6ô@_x0010__x000E_	-²@×Åý_x0012_³@ã»NéÖü@ ¬C¹ @¾¬]4_x0008__x0017_@_x001C_3AÁª@_x0004__x000C_$_x0014_°°@&gt;¶&amp;dÃS|@¼µw¨±U@èØAv¯@_x000F_¦£jP¥«@x)m_x001D_Û0§@Q¬Þ0,i¥@Ø)÷_x0003__x0006_,¥@_x001B_7)o_x0016_²@:ü"@Ee_x001F__x0007__x0018_Ñf@ñ»Ý&lt;$®@¶ËQèæ@_x001B__x0016__x0005_DCåx@ç_x001C_g#ÿG@»RâAMê­@úJùeðZ¤@-"Y_x001B_¨¡{@_x0010_OúÙ¨_x0001_n@ö×`;	@¹u¾¨(°@hö$_x0004_z@·_x000B_³cÍ¥@öï$yx@¾_x0004_lÀÍ±@äZ½4ù3¨@çEHH°@Zò_x0013_ê@À''ZUç±@e_x000E_¶Ä5_x001E_­@½_x000C_w8{@|câ_x0005_mò@Vµ9k¬@"ïÇ~5Üª@0å_x000B_)/Õ@o×e_x0001_q@&amp;ÕÁ_x0002_@èh¨-©@UN_x000B_Fl÷¦@_x0001__x0002_Ùj-Ú @
b_x0010_q3@;%lÝ=X«@åÕd_x0003_c­@0]_x0014_óÀ¤@©,+î_x0011_ª@r15º_x0002_
±@ÿ$Ö¼°@_x0014_¸HéY½@+G¿^z¥@¶¯_x001E_8£@9ÁÿÂYc¬@{3h¯@I=ã°@£Ø²s³¡@^ø]ôéë¡@û}_x0005_è-x@©_x001A_Õh»r@Ðñ Îø`²@Þ¬_x0001_6Kª@Ì1_x0001_¨&lt;@mòj_x001E_R¹@¬*öéù¢@]@Yt1â±@ìÖÌp&amp;·m@\_x0005_Í»°
^@_x0007_ê´D8ô@HoÖà²±@0ö+7³@_x0013_ÑÂBº®@ZÒI±½Tp@h­bZ_x0001__x0006_üb²@Y_x0019__x000F_(ìÑ@_x000C_äý×TÆ@§ö)%=É­@Ð¹H_x0014_²@2.xÊ²@¡Ù9v³@É_x001B_ñúf_x001B_r@mzñxä±@ßmµ&lt;Ù´@ä3&gt;
¸_x0003_¨@U_x0018_Wßô_@9Z8·Ñ§@\í_x0001_ÑRI @ÒñÝæè§@ð_x001E_Y3¶H@ùÏ©¸¿ð±@*j_x001B_0_x0015_Ó£@AÁ#Ù£@0_x000B_)²ï»@Ê¥s$¬R@ ?jFÓ­@ÞGÎÌB_x0004_~@©_x0015_Q_x0005_Ô»«@¾4Á-@_x0002_¡]Üo¢@R®à±ª@Ú_x0002_±_x0017_q@7_x0011_Êíº@ú0¯þN9¨@ZÌNé_x0008_@¯ÌÕî¢@_x0001__x0003_é5*(tu@z¾ßÿC@ôéØ§Q¡@_x001E_ÄJõÞ¸¥@)YÃ_x001E__x0014__@§&amp;/-ÿ²@â#i0* °@Ç_x001B_Ûg)b±@ðñ¿N6¯@4_x0003_ëÄ_x001B__x0014_w@R¶CúÀ¤@
l_x0013__x0013_S§@{ªërµ_x001D_s@_x0017__x0019__x0016__x0005_¢@@´_x001A_::_x0008_]@gË2"ùÃ@k=î¸p_@fÝÞB_x000E_ @2í=Õ³â3@û_x000B__Q,£®@ä¶¨`¹U @Øß©O_x0002_s@u_x0019_õ_x001C_ßc¯@©øÇ¼?@¨ü'ï¾@gxþ_x001B_ð£@_x0003_½ôÑá.¤@0Ï_x0008_ñý@P,õn± @_x0011__x0017_·bÔ_x0014_­@ºàq_x000C_|l @_x001A_Á_x0003__x0004_t@as´_ðÍª@¿Cª¤_x0001__x001B_@SÐ@i±@½D´_x0004_s@_x0017_ÏØ»@³ö_x000F_ñu&amp;«@FdO³?±@d
é_x001D_¤ó£@SíêI_x000E_©@P²Ö _x001E_¬@«,hvUó@_x001B_eQ)XV©@sS'ï9@â´_x0004_lx/ @iLæpÉ@ZEõÅo¬@ÑB®µ²@X;dÅ_x000B_×@B¶¨_x000B_~Í§@©ÆT%ç7@_x000F__x0010_Ý_x0016_@`Ð¸©|Í@ëc_x0015_üZã±@_x0002_A	~Óu@ÄPÂD9&amp;¬@2_x0006_Yiã_x0018_@Oî»õÊ®@|É/ ·¡±@_x001C_´f|+^@¾´n¤Ö%t@¢no_x0007_.¥@_x0002__x0003_'B_x0016_ è­@öwûZ7 @ÜªªeyÆ @µvyî_x0019__x0002_ @¸õþ¹x@_x0004_&amp;%b@=UúÒ_x0012_&amp;­@_x000F_ì5Ü´9®@¡ðþþÉ¦@_x0012_ÃÊì@Ëvfw@eÓ_x0008_@01â
Ë@_x0013_zêñTÎ@*^I¾ö@7E_x0007_»×æ¥@ÝYlTs6 @AN
_x001B__x000E_®@O«Þ¨@R2¼_x0015_z(@´M%É@r_x0002_Òòÿ{@5âB)_x0004__³@þo+Êâr@pÍ¡¶¢@_x0006_®ÝY_x0013_¤@_x0001_ë¢_x0003_Ôª@fjÁ2ÛU£@±QÁ4j[@_x000B_µô¥Â(°@_x001C__x0013__x0015_Á_x0005_ª@ÑÓg_x0001__x0003_{ @Å_x001E_õÛÿè¥@¿I/«È©@¯_x0013_×6^@_x001E_ÓS£@=9ö(_x001E_!³@Ïà2[»@Øë¦ª@_x0008_H¬ SB@_x000E_«p_x001B_çÊ®@/[e}'_x001C_¥@ÄNþ_x0007_ªk«@e&gt; jI¬@³eØ_x0014_¬@àæÕ²,w£@bqõ4©@,þÞàuY¨@^v_x0007_OîÌ@­ ÓXw¥@{ÐjÞU³@£UUT¼@­ÌXpÔ¥@ô¸Ü_x0011__x0019_®@¾_x0001__x0017_QDs¨@¹_x0011_7i÷ð@À9Ô_x001D_§@ÞS§BÐ£@û}·_x0014_l_x0002_±@5tó~Â@Ù¬(­Éµ¥@Ä7)àeO¤@YËíuî@_x0001__x0003_TAðë_x0008_«@]p&gt;u¬Ùr@GÌ©¢@ÌZ_x0019_ÒIr@]_x0001__x001D_r¯m@Ò¦3_x001E_0ã²@_x0008__x001B_ 3_x001F_C­@Y_x0013_ìMa!¡@÷)é_x001C_g¢@(Ùk\¦_x000B_¯@å&amp;nS6¼¢@¶¡B"¥_x0019_@j@Ëß&amp;©@ò¹`þ!;@c7:ú_x0013_g°@qôÚ¤u°@!ÉnÓý@÷_x0016_ñ®Ú¯@zÁÆû÷@Ú(ïªÞ3,@³«tÜù_x0019_@éO&amp;0H²@ïöÒ^Sö@&amp;uè_x0008_¨@0Ú+_x0016_r¢@öÜ\ª­±@&gt;@fò&gt;|@¬!lÔêÇ@FE _x001E_ù°@Õ_x0005_7±Ý?ª@ßE&amp;_x0002_¡B@Û_x000E_(_x001D__x0002__x0004_{ú§@Vî_x000F_Uö±@zg_x0008_É´_x0015_@açÝ´c@ï¶DJ1
@u_x0017__x0010_Å_x0003_T¬@Wo¿ÈC$@_x001B_*_x0015_÷Õ¤@Z'®ýÄôx@á5®Ì¤X@?_Q»ý_x0012_°@hkTfå£@rÜHß[¬@ÄÀ"_x0005_°@_x0017_
ÊÇiÒ²@:pegÞ§@]ö¶,_x0016_S«@_x000E_W¨_x0005__x000F_³@Ôé#eÆ@Þ¨é^©@3¦`\:_x0015_­@þqÁÌ_x0011_@îEÄ­&gt;§@LFÄúºñ¨@e|cl @'f_x0019_A'Y@ý@_x0013_t¬@ÍÈ«@_x0007_ó·É_x001C_@TËó!Õ|@!OãI_x0018_«@_x0001_!ºÏ?­@_x0002__x0003_[Dhâ·ñ­@¯/öß÷*°@G_x000C_}ß}rv@h£aº²@_x0011_Óß7¶_x0006_@·bK²´à±@IÄõ·t3@Uã+d@_x000C_¯1_x0001_&gt;³@#ò§ÄÍ
±@~'89Èv©@C_x0007__x001B__x0014_Ï¯@GÜã\_x0007_é£@++DÄ^ä®@_x001C_³Ä_x0010_â9§@}¤·ÓÂ«@ÍeìP­@Ì+Výß±@_x000F__x0010_z_x0007_js@9Ä)_x000F_ ©}@â	2è3k£@Jõ_x000E__x0017_ö:©@£Qyqâ@áÃ_x0017_û°¦@ûMm*Ýä@_x001F_nÄ6# @VÈTÎÑ¶¢@_x0008_¯_x0014_1µ@)³Î±@ìð_x0001_TU@º\_x000B_Qã_x0019_@ì)ÔB_x0001__x0002__x0010_¨@Û3-â?²@áHµÙ á@ë_x0004_Ý;_x0011_ð@ÙeZ?_x0011_r@»¸ªÔ7_x0017_ª@bßz}t@²ºógÏË¥@ç_x0011_u8h­@Ï_x000F_õ®¤@éAGÎPg²@ð[ò_x0019_C?z@Í|¬j_x0013_}°@´Ø_x0018_äû@:h&amp;Ç_x0005_W@ØB_x0001_]ï¢@ ºtGî{@_ó}gA³@ÞÐ¸MO@_x000F_ _x0001_ä8@FÖVì_x0013_Ã\@:NÎ¾¥@ývÇ®u®@Û_x0015_|ÿã_x001A_«@Æ_x0008_¯9_x000F_¿@ØDä¾_x0008_¨@´1éaÎ0@_x0002__x0018__x0010_7¨²@5CÈ×@88ô©_x0018_±@1\_x0003_´«@xä©®4s @_x0001__x0003_S¤Ê¤É{±@_x0007_&amp;Óh/É¥@_x0004_A2~ÿ¤@¯Vq¤à@_x0012_HßÙer¤@â2ÿvÞí¢@Ù_x000F_¶Þã²@¸°ºß_x001C_±@&amp;¬ºÚ¶W­@té_x0004_J]@Ï§c±d²@gù_x0012_*@néQ_x000E_ô°@_x001F_Ì¡_x0010_È3@r]ªö@y¾aAÒª@×W¢±@×°Tìq@'U¨p¨@(
Ý#ª@QÏÛD£@ËÑÃ;_x0013_dM@ë&lt;Ôw¤p¢@_x0014_DLÙ&lt;Ú§@DL¼c)ß°@¨÷­
T®@ü·©®r@'[_x0002_\?³@SÄgê)@_x0004_¿_x0003_;@mÛ3¦?*°@BKÞ~_x0001__x0002_³¬@¥_x0008__x000E_kP§@ýyY,Õ±@OTã:$¥@ÙD®_x001C__ô«@._x0005_¢I8T¦@ú__x0019_-¤@°U¼/ô9«@W_x0015_!)f®@7_x001D_B ¯@ÏGD-
_x000C_@mçR³@P_x0012_pv«%²@ _x000F_ØfjA«@­¯ì½¡/x@ws_x0008_o_x0013_¢@µãÈ_x0017_7¾¤@ìÉÚÀ2X@üÅa#'p¬@4^Ie2Ù@mb_x0012_4\ @_x0016_ËbÑ=e @ç_x0016_¯©ó_x0005_G@_x0017_ìâé°Æ¦@ÆTí_x0014_û@Ð]_x0015_Cß¢²@?_x001A__x0005_Ï)k@Ü¥Ë+_x0007_¬@._x0012_ro@NÞYÿ'j§@?öª%c@Ët4Ï²@_x0003__x0004_Û[fÚÜ_x001F_§@Yg¥}¯@es_x0003_2&amp;,§@§_x0006_7_x0002__x0003_ø©@_x000F__x0013__x0010_Äâb@Tuñ*ú@¦¼³Áè¤@èÈ0 @Zø_x001B_à4¦@%Ö.Ñ¡@CÏjÔ(ø@!Î1¼¨Ï§@ßM @é­ìS¹±@jÆ?ú½¥@"»FC&amp;±@O»ê_x001A_@_x0001_¿,Ñ±@ÎXRMÔ@Öuòÿ7°@öµ&gt;_x000E__x0016_@_x0002_ì¤ÿ5Â¦@â±L´«@h~RÁä@ìÜ/FÔ¯@îH5]M;±@_x001F__x0016_*âÚ @iþYþÊz°@4±¹­ö¥@_x001B_æðà¸r£@_x0012_õ÷­Ðj@´_x0002__x0004__x0006_±@Ý_x0012_(1@mWd_x0006_÷q@Wníè;¦@_x0001_ÀÎ[rù@zñ[r²@~u¤¸uBo@r#Ì m¼¯@_x000F_&amp;_x0003_L¥n@¢Ú=_x001E_qÝ«@¯_x001E_¸_x0014_¾(@I!j_x0010_¸ç@e_x0017_,Ò\cy@@Rïâ}®@ü)+_x0012_«Li@hèÔ_x0006_y@¢@tBTÝ_x0007_´«@_x0003_uu¾f÷@ÓP¨¢s_@_x000E_ u:©@wQºÁÆª@òA¸+c@6 ËÂ¤¦@ÃÌ	Ð @¿4Â=£@ùAd_x0006_D=ª@³§Î¿~#§@/L&lt;TV@-YB½¤@ÿ:_x0010_Ks4@¶_x0003__x0007_ªO«@VÊçÞ¸¯@_x0003__x0004_±ÔtÓT£@1ö×a.²@gðhTó×¦@x-©¤ÔTX@óO±_x000F_#_x0018_c@9axt$¦@_x0014_§{Ê«@Ë¡g_x000B_u³§@_x0014__x0015_ãi³@åßM_x0014_5U@Ø¦J_x0017_kx®@ÒîGTë@¦_x0017_ªÞ_x0010_°@_x0010_®_x0003_ÛD @m9`I_x0005_¥@ß&amp;%i.³@ãÁ¶_x0007_Õ)¤@ÕJn¤@°ÑE®^@5fä}ì@_x0005_µ5¸,@$ìB9ÄØ¥@_x001C_j¢7s¦ @_wtÖ²@}2Ò_x0017_%@&lt;õ_¯=@ÙÕÖVLÅ@ç)r@¡@_x0001__x0017_îYÿ@_»w'»¡@z×wBáÓ@_x0019_ä_x0002_`_x0001__x000C_¸ç¤@¹×=_x001A_@¦Ë%ü¥m@å(_x001F_â_x0002_ @Á@2.6É@¨eÑ¹¦@xþÝ}­@-É_x000B_'¨@_x0015_`"_x001F_t ©@ÿdM_x0002_&gt;¯@ªx¨&lt;5_x0005_¡@_x0002__x0015_î_x000E__x000C_t@H9_x001B__x001C_ô@_x0007_C³V³@?MÛ_x0014_G¾®@A^´_x001E_0±@ú_x0003_vÃ@a)_v3@b$_x0014_yÐÁ°@ÈiZc_x0006__x0002_@_x000C__x0010_XïÚ	@_x0019_ÛÃJ_x000E_@a¦âxº+ @_x0011__x0010__x000E__x0011_9´¯@ýîÈOÂ¯@i_x0002_aò_x0018_@]_x0013_¤6Ú_x0010_«@½_x0013_ñÕ¯@_x0008_-o_\@¡_x001B_y_x0017_%@Ëxv_x0008_¤@,_x0004_?¶_x000C__x000B_¥@_x0001__x0003_ß,FÚqé²@,°´_x001B_t@ÙBþi_x0004_©s@ö¬wÓKÉ@õ«Ì2³@¿ByÀ_x001E_M¥@yâð6F²@_x0016_¡m»!_x0002_ª@&gt;¡îGP³@Pê££_x0004_y@RÙ²¡@´íYuì±@àõ9$,³@_x0015_NÞ_x000B_@
Éqÿ_x001B_º@_x0015_·Ýoo¯@Úd²oî=³@Ë¥oõÃW¨@æq®v_x0005_H@_x001F_Ê¼ÎG±o@÷¡ÕÑÚ@W _x0016_iì-@0s_x001E___x0011_¢@_x001D_£W|1ø­@MðJ_x0006_Ì_x001A_±@_x001F_µ_x0008_:n @ÁqÆx{_x0013_@ïv¤O]N¦@E¹ÂÛà\¥@0ºdg°@_x001F_½_x0008_¬ï@µvS_x0001__x0004__x001A_@ÆÙ?Â_x001A_³@ &gt;6»|_x0003_@_x001A_t_x000F_²@_x000E__x000B_r_x0010_7ås@7ïÁþ@óm_x0010_U~@t0ð=ô_x0012_ @~Ç_x001A_Uô¥@øZ·_x000C_òír@U_x001E_öÔ²@_x001C_« 5{²@6±l`»£@'"{$g@_x0001_×®úö¤@_x0004_¤Î2s@Ñø¶Ú?§@$;0¥@±Í^_x0015_u@Mc_x0012_da¯@¢'=V@ @9xÓ_x001D_\Ò@è­nÊ×_@3ºùY_x0013_¡¬@INé_x000F__x001C_w¨@B}PÃ:ø«@X
gñú¤@Ð2#_x000B_½¦@_x0002_k]&gt;¨á@©=ç|´_x0008_¦@£u_x0008_C8x°@¤ =:5@_x0001__x0003_ß_x001B_°(p¥@d\å¸_x0015__x0010_±@»Ï&gt;_x001A_¼O@ºÑnÞF.¨@t«@_x0002_/5â_x0001_õª@ä-_x000B_ê_x000E_@Å_x0001_`¨~#®@Ü_x001D_p²í÷ @ÕßIç&amp;f²@q_x000E_Póat£@ý¡mò«®@ý/}/y¤@ºô!GFß1@dH7S¯@j&amp;Ww@ßr\[Êú@$Ö·3Ê¢@)ø%=¶¡@Qya$×±@_x0012_&lt;Á[É¢@Ý8ó_x0011_Âµ @»ú×?@ùã_x000B_÷Ó_x001A_°@ÌSqÔ^Å¡@3_x000E_¤²@_x0017_ï¦½Àf@Úé_x0006_Ã_x0008_§@_x0012__x0016_3-`Û£@ØY_x001F_k|å°@5(i!à²@_x001F_¬_x0015_«_x0004__x0005_ªé @dü¡.®_x001C_~@_x001F__x0010__x0014_üÇ­@_x001C_Hü_x0005_Ñk@_x0008_.Á¹@P¥@Õ_x0003_vyê¢@å×Ô°Ný®@~I[¼@ÌLNà_x000B_¢@X±ÑA_x001C_3@_x0002_jïm_x0013_æ¤@Ü»Èj½²@ë`3ëÕ_x0003_¬@_x000E_çí»¨_x000C_³@_x001D_4}a.0£@J_x000E_+@Z°«@Çå«@û¥ù¬Äª§@@Ó	ë @Ù÷rAÖ_x0001_@µøÇ=T@_x000C_EJ'@%âØ`µ@¸_x001F_$D_¡@K´í	{@Ê_x0007__x0012__x0003_13@páÒ_x0011_Øè¦@ú&amp;¸ës@²ë®ß@±î_x0013_)@4.3ª2@çæ"h¦@_x0003__x0004_0CN	Î@tFÜNÏy°@åùm_x0010_Gµ¯@°T®án@}/Å¿!±@	_x0010__x0013_ar_x000F_¯@µ_x001D_T_x0013_ê@_x0019_ë¿F_x0005_¢@_x000C_!î±@L_x001A_{0 @'_x0014_Ê,f_x001C_¨@V½Ü¥uv¢@æÕ_x001C__x0015_?@_x001D_lîuQb@ô¨{uh_x0001_§@×(¥öÑ¨@ÀýC]È¡@ma¬_x001B__x0013_t¤@ÒXHñÎ®@~DÓ*»@¼;[ªRB@ÄÉk¡_x000E_¯@Q»üûù´ @J_x0002_%Õ_x0007_@©ëÑ&gt;± @ÙÖÖìü£@p²®}@Ä\âäs¥@æýÆ_x0018_t@1YK£¢W@_x000F_æ±ó_x001F_,«@{_x000B_w'_x0002__x0003_Öç¡@HB©ôåG@Â1ì®°¥@É:S£C@+íq@ÃuU¥@TóéôY@+Ù7O±@q»ýY¾µ@íÝÃ1o¦@^#³ E«@§!aüám@^#à[_x0018_¨@Îë_x0019_g@t»¸Cÿt@$Ð7_x0016_	_x0004_§@C$·8q¨@Â\Ðd@_x0013_áÅ&amp;,_x0014_x@ÕH´_x0015_	.¬@ÐH,\_x0016_¢@¸ç§^[`@X&amp;Mp³@{¼Æî¦@Ráîá¥@ _+d|@`_x0008_ ¥@á)0ì_x0013_Y@ñ_x0003_÷f#²@_x0015_	_x001A_¸ÞÆ±@§ñ«Fõ¢@_x0019_a_x0001__x0002_!E@_x0002__x0003_`æñ¢@ÝÊ¦z;_x0003_©@`_x001E__x0003_0_x0010_¤@öQ_x0012_µÄT«@kàHíéª@¹mt
|Ì@Ê_x0012_¦f¢S­@hC|!_x0001_¨@X¥	Ò@Ã_x0014_´_x0012_@×©_x0004_ü$@~ø_x000E_ÀR@#0GP_x0015_£@·_x000B_Á	²¥@&amp;Í]Ú	«@ýËþûçK³@Tµë_x0011__x0008_®@_x0003_-ø_x0008_@~ßà¦û¨¡@Ûuéºó¥@_»h´÷¢@ÙüFTwp@ÜëyÐÖ' @5_x0016__x001B__x000E_@z@]gÏ&lt;¡@Y"í5\@_x001A_iUð(Õ§@Ùïw_x0015_¢@M¶B)_x0012_±@[ß*èf_x0017_¤@_x0004_IT_x0018_©a¦@ØãÍ_x0001__x0002__x001C_«@@©Í_x001C_NN@XÅ_x0013_þÚ&lt;`@_x000B_ÇÚþ_x0010__x0011_²@ëÓ¥²Â@§=_x0008_S_x0005_­@sÊ_x001E__x0018_üÅª@_x0013_\ÆH @be³·P@SÓ4
Qq@,iGl5Ü¢@Ø"»Z÷%¡@j]¤Kù@¾Ùhe_x001D_¡@5j,VÜ±@2ó
ò]ð¥@dì_x001E_ÔM§@Áò)O²@±ÆXñ¯ @ãÌI6²@rÉÂ2¥²@_x0005_sñ%.	¯@Ë_x001B_	_x0008_I°@EÛ&lt;v­¾@G[Ë÷·$³@h¸}¸.¦@zK_x001A_-B@¨«QÔ0|@µ|}»_x001A_-©@T°ªÅ²@°JC	p@_x001D_±I;oØ@_x0003__x0004_lÖ§ÀÖ£@¹ô¯¶çÓ@&gt;î0_x0010_þ¼~@Ï&gt;â_x0017_²@_x0001_º:Äñá@âl`¹_x001F_n²@A§½ß_x0019_@Â_x000F_0¹_x001E_¦@Ó4{ÅþÔ@rúàÆ@Cò_x0001_-%®@L_x001C_òÌÕ&gt; @(ò/ñ¡@x&gt;y§5@B1h¯}Í@µ_x0003_8÷_x0001_@Ãu)r_x001F_²@_x000F_m@_x0005_ÁóbGuª@n_x0018_ßò_x0017_¡±@!Áòöo¤@ºÜ_x0015_G4Y@-@q2U9@ülÍhÅ°@¶JFÀ*n@»ë»_x0006__x000B_¡@ªm
¹§@XÜ©_x001B_½I¤@ê7³¦l­@åôYù-\®@_x0015__x0002_0_x0007_mr@_x000C_Xst_x0001__x0003_6ÎE@Yþ_x0002_I¼`ª@ð_x001E__x001E_Y¬z­@_x000C_ñÃá_x0015_¶²@$¤kI¦¿­@òÏ)Ub @ôZjGÕ=@¥·XdÑ©@L©^_x0019_ïJª@È&lt;_x001F__x000C_É_x0017_@Ý&lt;O
_x0008__x001B_¡@­Lø÷Rv¦@/5Hßj¦@g½!'§@×s4}Ó¬@+4&lt;ÉN³@¯=½ô|ñ@Ð»´_x000B_ÅQ@xÔ­:_x000C_Ha@HÿTö	ï¥@ù\_x000B_ãö®@1²Tå±q@`\/)Ê³@±÷Aj_x0004_¤@C
ød¢@f¸°Ü@^¯Õ-·È§@Oö´_x001E_Iò¦@`ÿU_x0015_Uú¥@*-S_x001E__x0016_@h¨ 'íí @k÷¯Z_x0017_±@_x0001__x0005_|±Ý_x001A_¶Ä­@#¡·[ö­@¥ U_x0011_°@ð`ë¾ì¥@ù0	bâ­@¿%:ûl@~Ò_x001B_V4@Ö¯Îµ5±@âÜ§SìÔ¬@GÓ*_x001D_"N@ñüÈ_x000B_@þÜ_x0015_/·¨@EÊî¹÷x@Ù_x000B__x0012_V³@|_x0004_Á0±:§@ónCá½²@_x0019_o¢@³ÏÁ$àT§@ç»®ã]¨±@ÐaÃ_x0002_vq@Ñ_x0006_Ù^ºa°@JkB&gt;°±@-³ô_x0014_ÊÖ±@àDz5ï_x0003_©@JÍó6À¢@IóDý°@»_x001C__x0002_
2©@@ÃêÍÔÙ¢@åZ[R»kª@"ÐÔTÛ¯@_x0007__x001B_8?Õc¡@è$_x0004__x0006_ÚH­@²_x001B_d²%°@9Ðß_¤@Ã_x0012_)W`W@_x000F_&gt;2Ûµ@ê¬ÀÀ_x0013_ª°@%_x000B__x0003_£¼±@ëÓwÉY@gú¸°@ã_x0002_kqþ°@?	_x0012_±æ@áËAw#_x001C_S@ÜÝ&gt;?«o§@9_x001B_¾®ßI²@R¥Û_x0012__x0018_Ø±@Ù¤n2_x000F_uV@@~ìlX}±@¸$Ð°@&amp;ã¡è»$}@¨qdV¹ç«@Þ£}Í_x0001_Úl@N°ÌÓØÎ@"L^##©@UqÇb@ós"%¢@}üO]ö_x0012_§@\_x0008__x0014_¹ü_¬@ßë÷±@Fgáb_x001E_f@_x000C_&amp;Û+ÐM¢@ÄÚ_x0005_\k­@_x000C_`¾kÈ8±@_x0001__x0002_ÿä¥SñY@_x0019_&gt;UPúÑ@a*H_x000F_û @PpÕ9n	³@úÅ6_oH£@ùSÙ±ÚÃ¤@¯\yíAÌ¯@êÕÅZp^@Rë»·!§@Ð}Ub,ª@}Èx#¯@¯ÉZt£@;_x000B_º.ok¨@1Öç:Õf¯@sñîÒ)e@
ZL$Ñ_x001B_­@ËÁðFè_x0010_@ó_x0003_G¼J¯@_x0011_­%~_¥@*ù'V¼¡@²bâ©c@M(ÍÛs¯@7_x0005_I)Ò¬@½ÐáQ9n@»N3ÿ©@Õ·CrN°@rØ2_x001E_r @°Î_x0017_Z}q@,\/+_x0016_¯@ábþ_x001B_Õ¬@ñÚççÎt@aR _x0001__x0002_	Ý±@dD*_x000B_É®@iß_x0014_£@þÿC_x001A_/«@_x0007__x0019_¼ÂÇ_x0012_@ÆÕÓ@_x001C_¼_x001B_37±@X³äÙ_x0004_@è,_x001A_eQ_x001A_[@î_x001F_ö¾ßy@êÒVµÚÁV@ª_x0006_0gÄ.²@#_x0014_qF_x0012__x001C_³@étçå7_x001C_§@%òHÎì»£@_x001A__x001E_À*q@£_x0006_2Ï_x0002_«@_x001F_dè¯@ä_x0003_Ý¶ï¦@ýhéÊòõ@*uõå!,¥@1C_x000F_²@ÂeçpHª@DÉ_x0001_wT @3ÞòëWU±@ì_x0001_ç]°@í"Aêu¬@ÁHGc¨@1c_x000F_ ª²@J_x0016_Ò=Ìª@Ä;_x0011_r¨@d-c[ç[¢@_x0002__x0006__x001B_³	1¤@/4R9ê#¥@fA|óÅu@_x0005_õÙ³y@Úµ:î°@Õ&lt;AÂ{g@ ÀiÄãö°@_x0011_è[Y_x001D__x0001_@ð3xÎ°@Á~µÆ¬@yt!_x0012_YD§@Ë ÊK9Û°@?j¼_x0007_´©@_x0003_q¾_x0017_Çø±@þ_x0006_B{_x0004_Á±@àÚZ¾=²@õjVã._x0002_¬@Ú÷Ç_x0014_²@C0º:Fá«@-@ekÍôm@=0ïÖ @N8ø_x0012_2¡@AúàÉ²#{@û&amp;R6Éy@÷`-Ì_x0003_Lª@N^_x0010__x0019_úU@_x000F_e[ ÓH@Aü÷l@¯QWÃ«@_x0017_%'_x0004_8_x000B_ª@t"S#Uÿ¤@´ïÌ_x0001__x0002_d@qÊ_x001E_8Ð©@_x0004_çò)zt¢@zÿ5_x000F_¢`@Ç»¢®Ðó±@r¬Ë_x0001_è4@Õk_x001E_ÍÀ@}8Â)ü4£@_x0010__x0006_3$¸¦@WZª³a_x000F_°@6yÌ_x001E_õ²@®ÅLK@¼Ýu­·@ïn_x0007_ß.Ú@ÒíÄM¡@MÌXÆ,@@WíSÜ@«^îô¾¡@^Çì_x000F_v@²);òä5@äú;ï_x0006_!«@,FÞåËæ©@]²\ @Ñ}_x001E_&gt;Ø,@ó¥_x0011_Î_x001F_@Çªo_x0001_âZ§@÷_x0010_À¹_x000C_¢@ü6e÷Ú_x0007_l@Bx½;Xl@ÿ¾ý=zÐ¦@zG©ÅíQ³@_x001F_ºEÅT{@_x0002__x0003_ïÚñæíì§@r`QA¢¦@¿F½Ep@îïù,«@_x001D_^úZí@Ò8_x001D_°à¶±@ÉÈZ_x0001_ñ¤@Q&amp;+.zs@$ízÃüBª@_x0018_ÈE6,]W@H³?züS¦@_x0014_U=Ø+©@®(e%¦(²@_x0004_§_x0014_±ÓK@Pà_x0007_·­@*_x0016_ë\´@Àtµ¼ÒÌ°@æ_x0013_£Ð½@±x~9ÏP@Ôÿ¨á§@Ü Ëõ0w@$á_x0019_ª3ê°@âKQ_x0016_ö§@_x000F_¹TTC_x001C_@x;»[¨@CÏPSÿtª@IëI¨ø[f@J&lt;öð @¤ ±~È_x0005_©@ÿAð_x0015_Ù¿|@®_x000F_ö_x0011_9§j@=#_x0017_®_x0002__x0005_A_x0013_±@EZí~_x0004_@$&lt;Ò§O¾°@ø_x0006_4_x0015_£ð¦@§R:ÐóA¯@/+Û°«@_x0002_ÿÝvQ@_x001A_@-_x0013_.ò@Oª&gt;Ñ_x0016_@­`å «¤@mðÃÆ¹V²@ç
æfÉu@§!O"«@_x000B_\|iOX§@
(k«L@Á$Àd_x0014_@Ì#â@òÁ«¼[@Vk_x0008_ãïã;@â&lt;_x0001_J_x001F_³@Às-xÇ¥@V_x001F_ìÚ#W@v_x0013_º4«@vM_x0018_.)_x0003_ @RnÆ8_x0014_¯@ó¹§Qæ@*³+¯bî @×¾¬Æª©@°_x001D_Õ_x0008_ÇÀ¯@ãkì°×_Y@~Æ?&amp;°¡@_x001C_¬h5¦¦@_x0002__x0006_yð_x0005_¶pÀ@xCX	²@êÌÊß¤¥@ØP&lt;C×t@Qåa­L@v¦-²¦@_x0011_Ì*¾k¡@SÊ7ý\@#©{Çñ¯@°*_x0018_FA_x0012_@i­VEÌ@ÍÆÁ1H*©@%Nüª½_x0016_¨@X_x0015_ËG¿ @É_x000F_Z±ß@+~íØ _x0003_°@7ZA_x0007_JPª@_x0007__x0006_ æ_x001F_l¦@eENÌ=°@Aõùwyè±@p£3_x0001_Qo¥@ÒÔ J8á®@[_x0014_öÛ;@Ï\²(õç­@_x000E_®ó?Zð@)í¾-ñ«@«Ý¼(Ê'@EGÃ_x0017_W®_x0004_@CÖ_x000E_¥­¼ @F9êG_x0017_£@`_x000F_4S@SéÆ©_x0004__x0006_·E@Óbä4»l@R_x000E_WJ Ò¯@ePÎ7òÀs@ì 	mqx²@«Ë³L©@^¡_x0005_4_x0003_±@ò ­_x0016_ @ÿ,&lt;_x0006_:&amp;¥@û ,²7@)âJö_x0014_@ª@_x0016_®}tJm¥@°­^f_x000C_¢@H]ü_x0001_Ò±@:bÀ°¡ó@_x0016_ýC'1E±@Ák_x0001_Õò¢@À¾®+æã¥@µMªI_x000E_{@ô"mg_x000B_w@&amp;Sµ_x001B_Ì-p@Ì _x0015_²jâ²@³+`_x0019_¢_x0007_¢@?sk_x0002_5@òpPY­4¤@_x0003__x001F_NæB_x0007_ª@z}T÷#¯@EA´§©~@¡ûúî9Y¬@0Ué}ù±@&amp;êô@©@E'jr²@_x0001__x0003_Ötºiçk°@ü_x000B_ö=@ìÛúù·®@ì_x0002__x000B_&amp;_x000F_÷²@þh¿TY©@_x001A_#4þsý±@ålä+·@³9åz}@ñPáÞ]ã¤@ÜÆ_x0010_7zÌ¦@_x0002_7¯øo´¦@¼8qJ°@gÊ¸E7Ä¬@u*_x0001_Û @ü*Ì&lt;e@!Ódë_x0011_þ@U7eñ:ë¯@&lt;KôS»&lt;¬@1oÝ_x0017_áS±@A}¬Ó_x0003_°@_x000C_zô[`E@è;¯)§M@_x0003_È ¹êu@_x0013_jm÷¡¤@oÂ­N_x0018_u@Oâ@Ý_x0010_¦@ãÍy_x0014_/§@§_x0017__x0011_íåe±@ÒÑ«}u@IÌ1f36®@Y$ãjf£@¨@_x0001__x0002_1R¡@ÀW$ØÐ|¥@Sw%_x0002_Uùi@GÊÈÔ±@àëäJO @~%Ãéc@Ê¬' k_x0004_"@'Eªðof@Hah#lª@^.éxm@È¸ñ$}©ª@I:Ã ³up@ì_x0012_^4:VA@_x0011_6Ì5_x0004_¦@[5^®Á|@ÑÝÂO¥@z_x000B_T_x0013__x001A_6©@^´ü_x0018_¹_x001F_¦@f¬c
_x000C__x0008_@_x0003_LÍÆóã°@`ð¯@_x001A_\ªÚÏ?@l~ýof/@ê;«,¢¡@_x0019_f3ü);@&gt;_x000C__x0002_9¾ @t!òªü¬@øªõÏþ©@¤ù_x0012_(_x0019_@ü_x0005_¼Ý_x0006_@·¸_x001D_¶@L²o^µ_x0012_¥@_x0002__x0006_,®_x0008_ÉG³@_x0015_(©¶b¨@^
:Þ^®@Dj(/¥@¤¹ ùÌ@Aï_x001A__x0003__x000E_±@_x000B_½ µ@Ï¢~\¬3ª@ÆÀ&gt;\b@±Å¹_x0006_­²@_x0019_j(ðü_x001B_@¸_x0019_pYô¡@vº;&lt;ê³¦@Ms_x0006_@Äz@ËÜý"Ø±@lò@çvA²@_x0016_õó·È@}1~ÄÜt@@mZèÎ@dNÀ _oL@eáÔPòê«@ï¿sðz@ÇÌ¨9_x0005_¥@i¼;_x001F_Ë¬@_x000C_x¾×Ê^x@ÎúõÙÝa³@LùÍ_x0003_w²@6«_x0004_x^±@_x0001_áÚnÄ@£¯·"6®@Ì_x0005_Ã&gt;@5±53_x0001__x0002_Â
­@iº_QÊ­@yqOwÛY¢@NÑ_x0018_W.1¢@±Cy__x001F_¤@pR _x001F_@Â*Ü$3M@a_x000B_A_x0007_Lí@P¶%I%@{+¾-z@sþRr×1@À'
éþd¡@Ú¾=Àè_x0014_@_x0010_b¯"ãÙ°@Pï¿á¹±@~fnL±@Ó§Ø_x0003_Ôo@J*$_x0005_²@N=Ì»Ø±@U^k@:@­ÜÀ~­@:p´@Yü¹Y-°@@ÎÐ.°@¼eñ:X9@K_x0019_~ê®_x001F_@_x0001_2_x0012_÷%þ¢@ácN¢pþ«@7!lßÅ°@¡ì¸{.h@·¯_x001B_p[I§@ü¯y·ÏZ@_x0002__x0003_Mûáw.©@_x0014_ãÏ¥ª@säìêå¤@¥Æûï¢@^Ñ_x0005_¯_x0006_@&amp;[¶|ÚÃ¨@u¼&amp;¨ç[@©¤;5w@½2Ô½&lt;²@^lõz|@þ½võîç¨@_x0018_Ôc_x0013_í@KbPàp²@f²Ê()û@gß]ê¦ß¡@Ã_x001D_Ýd_x000C_u@Û2kæ²@iÜ_x0001_Gà@\_x000E_)BSw­@{ÉÑ¬Á@_x001F_{¹ØÆL@ïd(è¹H@I_x000E_¡Ù.@¨íäwV«@Vô?sl¡@_x0017_xÑ_x0016_9@8	·B_x0001_Ê£@¶j÷,Ú¡²@iDv?Î]¦@_x001D_K	0_x001E_ @¬ËÈî ¡@ê|_x0003__x0005_¡¯@¢QÇ"¼±@û ëøwO@¾Eã+_x0004_°@Ì _x0008_&gt;_x0002_@×ôúf9°@å¿mÅØÅ®@_x0016__x000F_öò_x000C_Ã@ó_x0014_&amp;_x000C_j@Uj_x0016__x0012_eQ±@ª_x001D_8Ò¡_x0007_¨@¸_x000C_{úÕ²@gãÚÒ²@òÎ_x001F_P\«@Â8
æ\í¨@FÁFç_x0013_ª@Æ0üFµ¶«@	3 _x0018_g_x0018_`@_x001B_¢å8_x0014_s@rà&lt;ü_x000E_£@Ã2±ýÙ½®@._x0015_U@ýÒ!?Ë@Äµ;®Ë,±@óî_x0014__x000E_­@ú_x000C_ëÝÏ¥@t&gt;ªb¤@uêi[úî±@º¦¾XG_x0010_@I|%4ro¦@50M/_x0001_@®Q|ÿqt°@_x0001__x0003_R¦nç°]@ýø+H@&amp;ïâå,@(Â
·5w@¸-×íg±@êcã_x001E_È¶©@éÊb_Kb@Bìº3nJ@½TT_x0008_õ×¥@_x0019_A3_x000C__x000E_`±@_x0012_]CÈù½¨@ÕA_x0003_±ð²@Ó_x0017_¬Nc @¸ì´_x000B_°@Ín9ßh3¯@Û_x0005_ýß'j@_x0006_cËkx°@r\&amp;ÄÎ@í@ÆÉÄ²@CêÚôº^@äY@miê´_x0003__x0003_¥@_x0019_ÏªÓ¦@õ¥B_x0002__x0018_@Jq_x0010__x001D_qU«@ÿÙA±@ÇJ_x0017_Ì±@_x001E_¢Ç&lt;o²@¬@_x0019_×+­@¿*´Äx@_x0011__x0015_=¢5JE@-B_x0003__x0004_ùZ@ßTj{A_x001D_¥@_x0010_I_x0004__Æº¢@v_x000E_Q_x0017_µÙ@_x0014_jº_x0008_á¯@Duó4@æÉñ:á	Z@_x0006_¢vrÐÁ¢@â£_ËU&gt;±@¨ã_Ø_x0018_¥@_x001B_ñæþÕ§@Ê×e_x000F_Ò§@fü_x000E__x0002_Uï@åÒ¶_x0011_VGp@@¶íc@1Êlb_x0004_R¥@¢B_x000C_û1¥@cã_x0017_=ëÁ£@Út_x0003_v\¾p@ì£_x0012_Mã§@ø?O@CIPJ_x001E__x000C_§@6k£v²@+2H_x0001_e8­@kâf_x0005_Å_x000E_¥@C+Fd _x0004_³@Úb_x0003_©lt@òôAÓý@}´cºlh±@)a}Îì^§@";_x0010_&lt;êi@SÚ_x0007_¿q@_x0001__x0002__x0004_ ÀÍ§@_x0003__x0016__x001C_é*¦@m0¡¼N¢¥@BA®Ç¯_x0015_@×_x0019_Ô·g@m¨¦_x0011_¢@úz+goF@B|ßgç½±@fïpO´@º?Ü¡_0¬@ü_x001B_wQ¬©@¤1Û_x0002_u¯@*nBeÍö±@m½B_x0018_Z¨@¡Î_x0012_BéÜ¨@x2"_x0017_1ÿ±@&amp;_x000F_ô_x0010_¬Ó§@õ¹ë°û@j¯c¶|*@+ÆTz_x0005_0¡@#OpÌÓ¢@9Ãá+h«@õyh_®¢@üìEKñN@P÷/ùÍ~@êÖÝB@óñnb@",6º´~¦@÷Q/$ÑÊ@ô_x0017_`Þ´W@	èZ _x001C_"X@Tv_x0001__x0003_¦@_x0018_; @X@ûfCN¨@§ýb¼sÝ@÷kÍ_x000E_tÿ@8
c)¹@u_x001D_}Øþ´@*É'Mâáy@¢©LåÜ_x0013_«@ÃÙá'1°@_x0002_Y_x0013_b_x0017_$ª@iè»¤?k©@Þ¨ï|ä×r@_e×Ë¢@-¾_x000B_¯@_x001C_ûÛn»@·\_x0014_½!@Ü_x0004_xÃhR8@e¿ÚÒº§²@_x0017_[ëÒ¬@4^_x0011_y_x0015_P @ÿÿ* §@iÍöùä±@X¤²&amp;Æ@8EÔtb@@FV_x0019_Ì_x001A_A@¢//ÖI°@á6@C	J¦@zêp&gt;$°@à§} Í@f&lt;v}¾@­ µ1ì7{@_x0002__x0005_K§Ò¿Q¯@_x0010__x000F_&gt;¤@_x0005_ë¿ó.§@?ui}_x0004_%ª@¸_x0006_]þ²@Ýãæ_x0019_u@¨ý7ã²Ý§@wÏÛ®(ê¤@`AÞ_x0014_Ï1«@_x0011_¥ï;_&gt;°@N_x0015_
ò½Âq@ÎZ_x0001_å9 r@Ð=`§@©í!|@{Ø_x0016_K_x001B_³@±æÕÄb¡@,_x000F_f~ì¢@ëø1aq¤@ð«F[ @íQ|¹Á¡@ÎZ_x001C_Æ¿_@_x001C_i?(ªË@{&lt;3/Ê@|!4Lt@ÙýÚðé@-àxn®@ï7Øi_x000C_@úYìëH@µ¾_x0018_&gt;¥@S!ÈX}þ|@Z·ÿïyôv@¸#_x0003__x0002__x0004_|o@¡3p²¯@°½Ëa°°@SÇ¤R@£Ù	_x0001_ü¥@¥_x0012__x0006_%º°@ò¨¨0_x0016_ @z_x0003_	Y@_x0004_xt.&lt;@&lt;ã_x0012_ò@Ò£_x0011__x000B_H_x000F_±@cãá³é®@|_x0003_h_J&lt;©@^}G_x0011_#y¨@^Nèª/§@Àò³õ:±@µü_x0019_åK­@(!â*_x000C_®@²ÆiEú¯@{Ð¥w,@Ù&amp;¤±r_x001B_¢@XÜkÄ_x0018_=«@_x000F__x0005_Ê¦$L¤@/f¿_x0019_"@M¹S9á§ª@sßk¿²B@\P_x000E_âÜ"°@H&gt;_x0016_ù6¢@¢O4^_x001E_³@1¬._x0007_¬@¤êÒØ~¤@÷ôÖN_x0015_¡@_x0007__x0008_÷Åì_x0005_º²@U*k_x0002_¼@°&gt;yô©÷¯@Í_x0001_
ÃTª@c
§ù¡@2ÔnÎF@nÀfCkù¤@Ý_x0011_L_x0001_°@ä}õ¬#@_x001C_dâÖâ_x0003_³@oÃïB¹¾²@¢ïÈ_x0006_Hç @h¬Å*%±@cëõ_x000E_R@céÜÉ.j`@P@U/Ð®@ôSðc_x0016_§@ð_vã&gt;¢@ÚÉñ_x001C_a@~½OI5&lt;q@æÿµq_x0004_S©@_x0014_¬I2$9 @xLð @&lt;õ-ó_x0015_0c@ò_x0017_¹¹g @_x0012_B_x0006_qê¨@$_x0004__x001B_±@OXå·¸_x0019_¡@ØÑm÷@û;_x0006__x0017_§ÿ±@C_x001D_¢¦_x0013__x0019_@_x0017_té+_x0002__x0005_Ð_x001C_@9'Jòô_x001D_£@pV'h{@ö¿±x²@_x001A_/¡n®@å§(&gt;k@_x0017_»3_x0001__x000E_Ú­@e_x0018_¦¯Vv£@Ê^3èâ«¦@i_x0013_o+ª@_x0018_²ç/¬@æ_x0004_â=À@»ÂkÒ@÷HÌ&gt;'®@.pºøÿ_x0003_²@ÜN±±;t@³&gt;QÊ¥©@VZÜ@_x0016_ü¢"[V§@]_x000B_®ûcy@ì_x001D_M
¡¨@HÄÇàä @c#_x0005_³æu@SÎ³ 3@©6_x001D__x0015_s@KÍ_x0015__x001D_`6d@µUq'@Å_x001D_tp5
@k(¥_x000B_s@&gt;ªÍG_x0013_¿¨@y&amp;_x0005_áíÕ@Ú_x001D_µ~»Z±@_x0001__x0002_k¨WÔQ@¤*_x000C_4²@Lçv_x0019_^s@R,._x0001_x@AXA£_x0018_É°@Þo¦/¯@VÂ$_x000F_ÿ¢@éØ~Boò¬@wÝèÊßÉ¡@î£^¨O¯@_x0007_Ö­`@3Mßm¿£°@b«_x0005_7þñ¦@õ¡.ß²@ëËv­ã`«@ÓO«Õ¬¯@Õb ^´:¢@ Ò'gá@
_x0002_Bí^p@È_x001B_%_x0004_´Ï­@_x001B_ñ_x001E_7«@_x0014_ß_x000F_{.~§@D¡È_x000F_¬@Uxïä°Ò@æÆ.ào©@Î"^kÊ5@iTëð_x0018_}@±/|kà_x000B_@_x000C_Wj¡@Î_x001B_{ý_x0017_@® Gôäª¤@¢_x000B_yT_x0003__x0004_y¥®@Aæn_x001C_á¯±@ûâ±þ,°©@¯ÿk©©-³@ñÝ8ÚKè@/Õ¥+_x000B_§@³Ikºj@LB_x0016_;!_x0001_³@ þJÖVF§@3Ö	©@:l_.Â®@¼Ó_x0011_Wù_x0001_@'ÔÀ|Zf@!hþ×Q)³@8)gÒ5D£@º¯_x0019__x0019_¬@_x001F_ZÙ´Twª@&gt;bgM×@5|5N¿¥@â´°Ó%@¦æSö×@æSËax @Ô_x0002__x001F_ëÎ3¥@p_x001C__x001E_w_x000B_w@Q«_x000F__x0001_û¥@8íéà_x001A_f@?@ ÿ k@#ª0è@©«£Û±@È¿DçP³@_x001B_?Ñ8±@µ25¬@_x0002__x0003_ç!×ÊÿT¡@àº·Cv_x001A_R@_x0005_@hõ¨@;~ºä\î@¬_x000C_º _x001D_©@ðßÜUO°@_x0003_p]TÁ@_x001B_ªÉòk@ÍÉÈ_x0006_²@(uÂw9¬¢@éò(ùH®@&amp;á(®O=@6¸R®¶³®@Ña­vX[¦@Óÿ½_x0005_p_x0006_³@¶zazô8@ Ó¨m«@Û´IÎ³@S_x0018_D_x001C_þN­@%_x001B_Îg¯@eöUí_x0002_S@@^3á£N¡@x_x0019_óÅ!£@D¶u®Äw©@_x0013_ØÛïn@V_x000B_¨Ìýr@|ð÷7_x0006_ët@,Ë©Ï
°@ÌdOp$_x0001_@+¯ãa_x0006_@Ë_x0018_m¼Ô
@FÍw1_x0001__x0003_P-¬@ËQ`æK»±@Ëü_x0017_å@ð¡·a£-§@1UÎÃ'ü@_x0002_áp_x0002_w¬@ÆYs_x0018_r_x000C_@Ô3Fÿª@}fa_x0015_¶É@«XâtfZ@Æê2&amp;_x0019_n@PÜ_x0005_¾¨¢@DX^}¬@éUíH@©XÙ¸Ð;@¤Ø_x0018_õY²@É[Àß_x0018__x0007_°@_x0006_;Ô*Öª@µoBð_x0011_±@zQ£ÿÅÅ@?P"¼dG@u&lt;{6Ê_x000B_@í}¦£@c_x0011_§_x0006_@.~Ø¹³{®@+[÷_x0019_¢³ª@_x0019__x0002_÷L;§@`¿,_x0003_$@b{ir@.c@~Ïû`@H\ÒH@fæÂ4Ü,@_x0001__x0006_|9_x000B__x000C_w«@_x0004_0j6_x0018_°@¾_x0016_Ì&amp;_x000E_Î@¹^3sË[£@vShû²@"?"e@¨@¯îÑ6½²±@=à_x001E_p©@i¶Xç@_x0017_pÒªJÃ@&gt;Ö.Ó_x001B_@®òì__x0014_©@¬%X¾_x0011_¯@x"_x001E_ç_x0006_@¤_x0012_bhu@´¡Ùc¨{@J÷§"¦Î¦@A×ÕeQX@«»_x0005_6hÈ­@ð}©6OC£@_x0019_ì¥1¶_x0003_@c}îâü_x0004_@kö]2(Ë¡@óà/Õ°@Ïhög_x001C_@_x0011_Å]_x001D_¬£@N»`Ó_x000E_ý¯@Ï_x001A__x0002_|C@_x0007_dý»K¯@ôÂ¼L³@ÛfÑ££ò©@Øm_x0003__x0005__x001F_¶@ù54&amp;» @æàN_x0017_´_x001B_²@×n+Í¿@4&amp;E·Ç¤@Àå	Aèä°@ïÝ¦¢«@¿__x0001_E×í@;_R§Þf©@&amp;&lt;¯Z_x0003_@üÁ_x0004_ÜB{@ù_x0018_å_x0016_Ô@Å_x000F__x001A__x0002_à¸©@Î_x0012_Ý+Ý@ª_x0006_,?B÷®@ÎEp­Ô¨@G÷[Ï_x0018__x001F_@U÷U §t@Kb7-·H³@._ãÝ#D³@$À«ºÑ\@×ÚÛT_x0012_h³@_x0010_·nëP
@ýÐë_x000C_@ÓïùPyû@»U2/n±@TM_x0018_\n¤@_x000C_bËOÎ­@ïqÁ)@&gt;_x001A_W¦ì­@öaw3©4®@Ã _x0005_âçÊ¯@_x0001__x0002_L37_x0018_¢so@¶½¦è²@_x0008_,_-óÇ«@_x001B_Pb_x0003_´²@_x0007_N_x0008__x0010_G_x0013_@v_x0015__x001F_ð_x000C_²@]_x0001_Ã ×@n~_x0019__x001D_Bt@Þ_x0006_Çþ1E@_x0006_±_x000B_&gt;-¢@¯|°´°@IðMÞ!¢@ZiaÿÄ£@_x0003_Û¢ã¼s¡@Ìk¨Êq@¥ÙiQb¶@áØ úÍ¤@mô Sä@._x000C_¿
ôñ@Á(Ì_x0008_ä@L_x001C_:ÈÕ_x0014_¦@ø[Ý#÷¹°@_x0008__x001A_ÎÇ}¨@]­&lt;ô´¥@;ì_x0007_¯@Ipþ ÒÜ@ý_x000C__x0007_ß¢@Û_x0005_Þ_x0004_^­@#]ÒJ&lt;-@Ñ2¢ê_x001B_°@YÊOV²_x0017_N@_x0003_.08_x0001__x0002_õ&lt;°@0µ_x0001_Ð°@´'_x001C_ÜÂª@µ_x001A_X
_x0013_5¯@¼$eº¥@¢`y,äÙ@jÿ2os@sSF]Ó@Po_x0008_ÕÌT¯@_x0012_j	ã³±@Î_x0002_ËÐGª@íj_x000B_JÝª@_x0019_P_x0019_&lt;åÎ°@_x0006_M]\±@ê
_x0012_¯¨@÷_x000E_Wà_x001C_¦@ø]Xô±@j_x000B_PE@®_x001F_õ@®å%9¾:¡@Ïl±}©@kmQfòT²@çÌ_ä_x000F_@Bð_x001E_`ú§@&lt;{2OV,@ÌIcr&lt;@Á¯yß«¢@ l_x0010_G_x0005_¾P@_x0003_8Ág5hD@_z¶pî²@ñ#_x0018_f«±@Z&gt;8É_x000C_¥@_x0003__x0004_{&gt;eª¦@_x001C_ìc»_x0003_«@_x0012_O«Ä=±@ùã_x001F_ag@ÜF:g%×@w[4ø
_@X^µÿçÈ²@½uR¼F°@¦Ç-_x0010_
¬­@vATM¨@&amp;ü:¡k­@_x001B__x0017_È¦°{¤@z&amp;_x0010__x001B_&gt;­@¯K©ýêH°@K¢Ô_x0001_[@M|DÄ9s@æ_x0007_å¡¤õ¤@6ÎF}Ã@õ_x0006_VÉû!¨@Â´'¥_x0014_°@¡UX_x001A_cù¡@Zþ_x0019_ñö¬@Zb_x000E__x0002_eQ@=_x0017_É)_x001A_³@_x0003_Mª¿°Z@Fð[R@¾ià_x000E_|³«@ßËI @]e_x0019__x000C_G²@¦aX_x0002_ð¯@_x0014_-uÛ´¥@ûxTÇ_x0001__x0003_2ö@ªFí_x0001_²@!_x0013_Ú±¢@ÐG¸F_x0003_w @©_x0015__x0008_Ë1¶ @èæ¿:^g­@/Bïj_x001B_@7Üì[ï£@=_x001A_Mä4_x0001_ @b}P_x0007_ø@_x0007_ëÐÑ`©@&amp;þÌ½«@CÀBC_x0019_ë@µUO_x0008_ä£@:ÁCu_x000B_×m@ó_x0002__x001B_wX_¨@ÔdßÛ_x000E__x001E_±@i÷W1º@Ó`B	ÂÍ@¶_x0007_«,wa@_x0015__x0018_Ñf\_x000E_¤@_x0001_ERîuÑ@a¢ºúZóB@nègz¡@ÉIåÉa@_x000E_Gö_x0015_Ê^¯@'GÅØì+@ZÂC@²_x0019_cÎ_x001E_@{(@)Ó @SóÝ-E¸¤@¦i6ã°@_x0003__x0004_þ^_x0001_?#²@ÇÕm¡T@ø9¼G¬@Ôwá_x0007_=§@ò_x000B_GÈ6¨°@éÂ5x( @lCXH!=°@:_x0008__x0004_|f@_x000B_ßÚu_x001A_¯@êåg¶_x0012_¡@_x001A__x0007_/½ª@Q*z%q£@¸kµ2q)¢@rò_x000C__x0014__x0018__x0005_«@@é+ê£@Ì&lt;Ä_x0011_®@p9 È_x0006_:@ÿË_x0007_:ðJ©@Øöí&amp;¾¨@_x0015_»_x001C_&gt;)G@9Áå_x0012_¶&amp;°@_x0002_jî,Õ@©{\I¦w¯@_x001A_ç~0@vÏj\;_x0002_@L&amp;(¡@@[ã¯_x001D_æù @ÏÜÚüáÑ@&amp; 	À_x0013__x001A_@,	Õ© ê§@E1R'{ª@ë(_x0001__x0005_Tq«@½Cè\Û_x0018_§@5âô~¼Ô§@øÑ9`¥@Ô_x0013_Ê|8³@_x0002_êØOd¬@Ó_ÙÁ_x001A__x001E_@®=û´óç§@_E¹:_x000B_Ø@Öïh9à¯@=ËÿØZ£@Ò1ùÀ©@´%WÞÛ@Ê6{_x0003_¢@n9³Ê!²@	KA
9#@_x0004_Kw_x0011_¯Ë@«§_x0004_Õùß®@'_x001D__x0019__x001E_Ï«@8_x001A_%5´E@"_x0002_&amp;×ð@y_x0005_¥Ý»GR@^E*Q_x000F_ª@U«éûì@¤`Ìb©@ì×	V_x0008__x001E_@5¿W_x001D__x0002_p @µÿ0&amp;îe³@_-÷K²°@
KLbâÝ@?ë_?_x001C_«@
_x0014_Q·P)«@_x0002__x0003__x0001_|}g-±@w¾|_x0015_A¢°@_x000B_ºD¦@_x001F_b'Ç@Ð(×Ì@&lt;;=_x0002_@ýVÿö|E³@Jm_x0013_íç²@íz?Ó@´+ýí@)2_x0013_Ïò4³@ÊHµñm@_x0005_«SÅ@ÍG1¨@}»_x0008_é%@f0_x0015_G_x0010_f@9¥{Ùµ¡@Ûz×ä1'@iÝ_x0017_z'±@ò_x000F_P`_x001F_£@ê_x0017_ß
ª@z&lt;IÎèg¨@î­ÕîV¥@pá]$&lt;j@4¹, ¿L§@NÊm_x001C_¬@±_x001D_(Ôá@¯h3É«Ñ@wìK8c@&gt;´^MÆ_x0013_²@1Ù@©w³@_x0002_a_x0001__x0005__x001C_K«@õ
4Øv5@Uõ_x0017_b~¬@1_x0002_8Åó_x001C_a@_x000E__x0003_`íB{@²mjéd²@"_x000E_FPCò§@ãëÉ~±@ô#ê"(¬@¿Â]_x000F_Wæ@k8U2	¦@R_x001C__x0015_9±@!L%&lt;G_x0008_@^6¶_x0017_ÿ@t_JJ@ì_x0015_DW _x001F_@ë¹_x001D_æ³v@ómì¿@Ö2øP.y@û êp_x001E_X±@2@SF_x001C_@üóio8}²@½Uô5­®@Ð«¯R=Z@|ªåaÇÙ{@ZQK_x0015_@ôb_x001F__x0012_·¬@÷:×ÏLQ@G¨Åªè«@Ü¡ñ_x0004_Ð]@ú+ïv}¤@î:@b®@_x0003__x0005_Ê2é$Ú­­@øQ7òµ¨@Þ_x000C_7_x0010__x0001_¥@}÷â&amp;WØ¢@p©ÕT]M_@;0±-®@pxÌ¦_x0007_@)«þç£@EÏ_x000B_ph@£ÎkÓ²@/å_x0001_1Ã@ÆÕ³ðK_x0002_@!ÒÖ
ôÚc@µ-ÁG_x000F_v§@¡x¦_x001C_0m²@¹"Ô»_x0004_H`@U*4zWÃ±@Ïl¤F@·'¯°uu@OÑö_x0013_±@+6Cj=¢@ù_x0013_2ë_x0013_@2&amp;_x001F_Þcª@#_x0012_-_x0004_ K@¬÷Ä(Ë¦¡@y×Èh@	b¬¶êÂ©@5!P=_x0006_ñ@2Å©CDºw@Loõ[Ío@(WUñ7²@êGOª_x0004__x000B_ì©@öÈù3«O@4ý'Ï_x0005_³@ÑÔ_x001B_Ka=¯@à?)û¡¢ª@ÎÖ¦hë~@ÖKþ_x0018_¢@t®ë9	B¬@ù¤_x0003_x¦@¶'_x001D_Ó­@D*U3Crd@S _x0003_»ØÏ¢@N_x0001_9dÊË²@¿¶_x0008__x0006_Ø@_x001D_Go_x0008_pÙ@N_x001D_Ù¦n@S_x0002_ÞpY²@û4®&lt;í¬@To&gt;=pÐ«@Di;hÙ°@§DªÆ¢¯@5&gt;_x0017_ùÇ@lÞ_x0007__x0010_%@&gt;úê_x0014__x001D_öu@wÆ_x000C_{§@_x0002_n)(¥@È¹n_x001B__x0019_0³@_x001D_xÆÎ_x0014_¥@ëÈTþ_x000C_r@ÛD_x0008_Rfª@»Ã·£-_x001C_i@Â_x001A_¸ºQ D@_x0003__x0005__x0002_=_x0008_©!d@y&gt;_x0004_è¬5¨@ÃGý£E_x001B_£@îäRÓ¬¸{@_x0013_±Ö_x0013_¯@ÈKn³RPv@ì_x0013_&lt;_x001E_¥@Û@¬_x0002_ó@ýÓFæÒB @g_x0011_áÛ_x0011_°@&lt;ü\å_x0001_ÒZ@ëðjá¬¨@Â"¢ø°@ÅzqG©±@/0uÏqu@ú]*çþ­@ÿ'lµ±@£ü?j_x001E__x0007_@0_x0015_ÝAé9²@!	»#«c@ûò2_x000F_@GûP®{3@A¨Ìñ_x0016_°@ºÊC»º_x0007_@ÈZi [@AòNî_x000F_6h@?Q_x0015_³@wÍêÊ:q²@	ê¸Í´ä @¸´²_x001A__x000E_@eé¥_x0015_²@äÎ?\_x0002__x0003_M_x001F_­@äË°_x0013_m4 @_x0018_úa_x001B_ÐO@_x001C_ETHEÌ§@	Z¾µ_x000F_±@ì7_x0014__x000C__x000B_\@õ=ÅR¸y@,Öbd@_x0018_IÂd¯@Í¥¿De¨@óU&amp;é²@ZyÒW»ª@wÒU)«@U«â"ë¬@suÄ_x0018_v@_x0005_ô_x0010_qæ_x0012_±@Mc_x000E__x001C_å@_x000F_crV_x0002_B@abË¦_x0005_¸@E_x0011_U¼ý³@½^ÍO«k³@&amp;ñRÞT©@&gt;bQ÷å@1_x0001__x0003_û@æ4`GÁª@ã`_x0007_õ_x000C_­@m)dd@ôË´+i­@_x0012_Ht$ð@_x0010__x001A__x001B__x0019_hH@WÂ_x001A_Ä/@³_x001E__x0014_ùÛ²@_x0003__x0004__x001A_£ÍCO¸®@*_x0005_3c±þ¦@#/úIS²@YºÈ_x001D_W@)Ó»ì}h¦@=»ýßÃQ@Ç1Ånõá¡@æI&gt;Õ2¿£@³`O$/¢±@CÝô«®@_x001A__x0012_S~_x0003_¢@?é9^|@­¶?kq_@ô¾ÝÐ_x0001__x0005_|@7·0K_x0010_¯@íå±¹L_x000E_@É³
_x001D_zò²@tEô)çq@TË£½h°@mò÷jN±@_x0017_PÓ|Ø`@NÝ¡,m­@ù	_x0016__x0018_Ù|@´Û+¬ðª@QfK7¾2@º×ó¡å¢@çmöKÖ@t¤S_x0002_@_x0008_â_x0012_F³@hOÞu@Þ(,_x0004_¬@·Ï_x0002__x0005_W²@?ìË)&lt;~±@¯Ü':²@B_x0004_s¾2¨@[-"¾E@êXøÍ_x0002_p¯@F_x0001_Ë_x0002_@Üröéß ®@Tø7nq_x0004_£@£ -ÔÁÛ@LÚ_x000B_áîn«@íæyÉúj@_x0004_Ø_x0004_è~@9&gt;«s:³@~Ò_x0013_^zW@÷j¦&gt;O @a/¬su¨@y_x0003_Zlro±@5_x000F_÷ER@u_Äp/Å¯@õáJÍè_x0010_¢@¡uIKÿ§@ºµ¶ó¢@AÕs¬@68/_x0015_²@_x0019_ñ×(_x000E_@"GeË_x0012_.@äs*4i©@ùBcÎû±@º&lt;Þrö«@×_x001C_`£y@¹C£ù_x0016__@_x0004__x0005_iÓ~­@_x0015_BoT_x0015_©@ýõe)Vª@U¡[_x0013_"í@zâ£"À£@ÍG£é@RÎWj@±@_x0002_Cé_x0017___x0011_¨@6-_x001B_¶_x0004_æ@ÝêÕã!@`\îïyj²@vOð_x0001_á_x0008_¤@_x0002_Yo_x000C_ØÍ¬@_x001D_ÜU×ò@CÔ¸]Eà @_x0001_äw¡% @wÒ[wÜ²@&amp;WÊëé¨@è{Pì=@o]! Æ®@'ùá¾²@V _x0003__x001B_¥@ÞÉl {ö@s=.ò@v&amp;\»Ù¥@-½N¥JÝ@£¦Bènèp@ñu¼ô._x0015_±@. _x0008_ÙÇ3 @_x001D_	7¾0- @1h?7¤@^X\_x0002__x0004_¥V±@xDÿ_x001C_½Ð¯@zÖ_x0015_àK@3s!¨»_x0017_§@¾E£xñ§@¨V20_x0016_8@°bÅÈ®´@ëÕÌ mZ²@æ_x000C_c»R_x0016_@i @_x000B_¢w¤@Æ"Y_x0003_¡@©Â¬+â²@ÈþDhð©@¹ÊÈfB¶@Ù¢Ð[Ô²@SÕ'éïë¦@Øù÷©@	_x0006_À"}W°@u"êß ú¬@ä# $ç\¡@_x0006_Ë{9Q®@µ'ºvxo@Xõèqj¡@õ2;_x001E_É^ª@·_x001F_¹nÙ©@ôÊ}pÞö@¿ùÊþ¤@_x001C_æ¤cc_x0010_d@Uê_x0017_£_x0010_@|ÊÀ_x0002__x0006_@_x0001_ß*ÄÑ¡@dñ­G°&lt;³@_x0003__x0005_:? ¬nG©@_x001B_)Y_x0005_
/²@ÍÐãÑ°{@!WÄñìur@_x0012_"(Å@W_x0013_ÈÐ_x0016_|@+÷ay2@#_x0010_¥_x0002_?«@ã&lt;¯S_x0018__x0004_x@9]2H@_x0006_Ü\Yë_x000F_±@N%§_x000B_@üÛ_x000E_¦£@Xwò­Ïº£@_x0013_r¼|«@^Ø4ö_x0014_B@wÁ3ñëß@&amp;÷[¦Þª@(_x0012_VÇm«¨@KÔ'_x0012_Ñ£@v¡í6ú®@à¬{Bªª@¾_x0018_nZ¥@±%ÉÕ1²@S½_x001A__x0010_¦3¤@_x000C_c_x0015_n¿ic@XI_x0019_àÔ@p²qr_x001D_X@Iþ6ëu@×¬{q³@_x0015__x0011_	_x0001__x0019_Éª@ZÓ@Ì_x0001__x0002_þw@Þ~èL6@qa¸h}:@ÏA_x0007__x0008_ÖË«@_x0001_øúÝ_x000B_ç¥@ÊNHgàpm@_x0004_ëð	_x0018_@í¨=Ðs­@áàõú'¬@h5¯_x001B_tmF@Î?nÿG­@Ú=CSu	@]¸e&lt;j@ÏD}]ìA¢@¶ÔÅ¬$E¬@:×CY)¦@ÀB,a°@z_x0007_&gt;ÏÞ@_x0001_ìÆ-_x0006_R±@èìZlÂ@e_x0006_ËE3¿°@¥÷Ê-l@qz_x001C_Óp=@y}t+á¤@ßZ¤ßäu¦@¼DÍ°¯@À_x0002_'Ä§@oáÁËV@_x0010_%Ã_x0013_i^¡@q=¬_x0001_G@Õ%_x0010_ m)@r_x0008_X9¹£@_x0001__x0002_ðÝ_x0013_éÙ@§_x0013_àÑ$°@ ð®_x001C_²°@´áñùÃù@Â çª$õ¬@+Y8øæ@Àè7_x001D_Äµ°@9ÅS@7¾_x0002_[¡¥@!}æ_x0011_@Òøx_x001D_l¬@ìM_x0019_ä{]¤@y,_x0004_mÁ¡@_x0016__x0007__x001E_Ü&gt;}³@_x000C_Æ|n&gt;V®@_x0012_ßÇçÓ°@ê1¢öë¡@TóòË@Õgß'@¶'zð$£@_x001A_$Ü±õÍ­@í¼òÇ¡@1`¢ârN]@¹bx&lt;B_x000B_¨@Q_x001D_*¾lÙ@_x001D_`p*ð_x0015_«@ÔåØ_x0006_Á°@Q¼_x000E_eóÎ§@têô_Õª@®_x001C_&amp;gÝ©¤@~°%p8ó¡@Ý«:_x0019__x0002__x0007_ÿßª@{æ¢J_x0013_°@ÂXÔÉ_x001D_@_x001F_¸#_x0003_?¯@÷w_x0004_D@ï¸9	ÿ¨²@ËMÕõ¥_x0017_¥@aÊ_x0004_÷;,@Uï¥Ë2¦@_x0005_v8A@ÞB£ }§@Ïq|áË6£@ÚO´8ô¦@7F[õ¬Q@5;í×3v@6_x001C__x001D__x001A_«j­@_x0008_ÏRkî%@.Ñ=tw«@©tX{Q°@(`(@û(±@ÕZ"í_x0006_@JÇ_x0006_ì_x0001_¦@XxÈc@øi¹.ú@¢¶yV%g³@§_x0005_z¼~@qÖðïÐ_x001C_³@tÇ_x0017_£@è×ÑÔ_x0014_@[L&lt;_x0006_x@ ¼*°*ö@$ÝLÅÂñ®@_x0002__x0003_5÷S_x001E_»d@I_x001F_Äp_x000E_K#@æ¼k_x001A__x001D_¤@v_x0016__x0011__x000C_Z¨@¾_x001D_]&amp;°@_x0001_¤ ¿(@_«Ô&gt;¼¬@}ÑIÉE7@8ØfñS~@¼_x000F_7wI¡@Y6¥Îe~@¾V «_W³@»	/@*_x000C_aÈEk¥@FôV¥@&lt; X_x0003_`§@NnÍ@»ç°@&gt;m_x0006_÷²@vUÙ¼@ÔÕm_x0002_ßá°@%N1,á_«@ÒP£ßî©@5uáNé@S×¼²@ó)Ì·¶_x0001_®@ïr?à°@_x0019_Õ:_x000E_·0@)Å
yk@¾"Ç Ð@ÉYÄR±@OÈ{Päq@þÎn¶_x0004__x0005_m©@P_x001B_Í¸¾1T@`ý»6ý6@ì;Ò_x001B_¬@_x0002__x0004__x001E_ÌVÃ£@_x0005_4ÆÜ±@ê¾VÜB²@Æ{Ö°±Ì±@M_x0015__x0013__x0016_u£@ÊõÏÊ» «@O8Æs©@fp¦õ°@ì¨::ùR³@jånRÃ­@/¡_x001E_ú ª¨@¦b¢ÃS_x0017_@&gt;cPy-¥ @Õì¡(+Ç@Ðª7@=_x001C_±@(­_x0007_A @`²Pv@![A_x001E_^t©@8_x0001_me«@//:Ú@·m_x0010_î_x0002_ø@|_x001C_FKG¤@Ñ÷kÖ8×@¿¬nÚ7²@þØ;èÁ@b_x001F_"'ëå@s»_x0003_t?±@S_x0018_Pj_x0003_î°@_x0002__x0004_â·­}µ§@_x0001_{º@ù^«@Yvù_x0008_Hd¤@JEç_x0008__x0004_t²@ËÂØ6Ææ@¡üc¨Ã@_x000F_edeê@:§RcÖ@·}_x001D_@ù?¡@_x0017_L¦ý0x@Ê/\`îÝ¦@Ü±¹ª@	ìRþ_x0012_â¤@Áã_§åH@èl\è$é¤@Wªê`î@ô­¬jô[§@Ñ$_x0012_ã§@®Rê&gt;«@«Ï9i_ñ²@¯A?`å@ð¸¬µå©­@_x0004_¶ÿN@NÂðÞà¨@_x0018_BÛ¯q]°@Ûå¤rÂ_x0004_@_x001B_Ç%_x0005_XÊ@»÷_x0019_ó_x001A_Z­@_x0003_10É_ª@Ì{ãß·®@ª«ª_x0001__x0003_&amp;ô²@	RÆÎ¼E@gÀ»_x0019_Q±­@_x0015__x0015__x001B_õA_x0003_­@ü¬Ôâ_x001C_@Un_x001E_~J¤@½ðIg©@&lt;ÙßWø&lt;¨@¨7,×a¬@_x0007_ÖU_x0017__x001A_9°@ßî@¶;³@¬	I_x000B_§@vê¤µÄ@ÔÚóÖbr@®¼¿Ä(@²_x001A__x0003_Ëïu@±_x000B_Ño] @®êÍös$±@yGU0}@z&gt;³·½J¢@öf$Ï@xó@M&amp;n¦@ ?¡H%¦@Ö/Ù$Ñ¡c@Ü2ÌÐ2®@-)Zò@Ê0ð.¾Á±@N_x0001_úÄ_­@W_x0007__x000B_ç3_x0002_²@g9;)_x0016_@ï?ÅÀ@³eÎ+gJ@_x0001__x0002_u]æäK@ù}7Ç¼e§@_x0015_°{@MPæúAÃx@°_x001E_ÉÛ	_x0018_­@û§Çû§@$¯b°{³@´¢Úø¤­@_x0005__x001F_Æø©@|ýÛ^²@9S£(¹H@ýHèâÂ_x0016_¡@ßÂMbö¨@í3w_x0015_©ÿ¦@q_x0010_qÐps@?A gP¶^@( Vs_x001D_¦@@¶FÛ_x001D_¯@_x0010_N­d@²@¾©¥g­@ÌëÇß¡@ @4µÀC¬@¨_x0010_zX¦¬@ß_x001E_5Ô±@ëF;x«@ß»_x000F_SGî@Úe­J@¦@\Ï©&gt;ß@þB_x000F_åRÕ¦@Ê=NH@_x0011_í°SJA@ê __x0003__x0004_[P¦@8n3ÒHÝ°@ûÐ¸²öi²@~\×¬aÑp@-õ_x0002_Àg_x0015_@_x0013_UxZ¡@ê(â_x0019_ss£@`©ÈÜÑh@ðÈå_x001E_ßQ¤@%~p_x0007_7!@_x0003_k£ÿ_x0004_D­@À_x0014_n_x001F_ÚÜ¤@øE#çy­@í¤h@¬sKÔ_x0019_î@&amp;áò2è@5_x000F__x0004_©¤K@Þën±wK¥@Q*êä @|b¾¤¤@*_x0012__x001F_ö_x001A_É²@¼´)6Zª@zÁcÙ®Q°@û&lt;Ü_x0001_Õ|@&amp;_x0013__x001C_)°@ æ¤__@ïS^ûß_x0007_­@Å_x001A_
7Úo@Ö&amp;[k,±@Pò­!Ñµ@µZ~Á@nY@{_x0016_ò¨@_x0001__x0002_^ePã¨@{~ð2$&amp;p@¨_x0015__x0001_ccO£@_x0012_K)9M@ HÐ­J@¾_x0012_ï_x0012_Cé°@TtØ÷_x001C_@N²{8¥¯@öh_ã©@[ýTìå@»ôNÊå­@HkpÆÈ @+2·y¡°@ü_x0015_ÀÏ3å¨@Öâ¨âª@?õÄì_x001B_}@ÿ2 @êíqc?æ @_x000C_UÒ_x0006__x001D_£@_x000C_ßP;p³@_x0015_(YÝá¤ª@_x001B_©Çy,A±@;Jqy2¸@Øx 2'­@ðü}8Ô@8ªxªáö¢@_x001A_I_x000B_|ïnª@¶zôí_x0005_¯@ÍfoÁ®@AR£Nh©@­`8Ó¾@qaÈ_x0004__x0005_öA@Ë_x001E_½Ç@¾&lt;_x0008_ú¡@_x0019__x0003_7@jyL_x0004_«@_QY»F@}õÅ+í±@ëÊ_x0013_Ñ@Ü±_x0015_|/@Ãl1âßR°@hP_x0002_Àj@ÁÎl&gt;ôz©@ìÄñ
_x0019_²@ÛrnU@Ïê¥«¡®@¨Þ2ò_x0001_¡@ä³J)½©@¢åÊÒd©@M](Y¬@¥B_x0001_è@7sB§@a i_x0006__x0002_@¤_x000C_+_x0019_Wà¢@WöËê_x000B_@ë¦F¢7@¸ E¶À¦@_x001F_7ò^ÿ¨@cKºü@ 'rmy°@­K_x0013_x_x001D_¬@Pf`_x0017__x0015_¤@Â{-ËÈ¯@_x0001__x0002_\³Sÿ¥¢@þº\¤b@¹XB_x0016_®@øæ_éÂ/²@¥R_x000F_ßÊ§@Ë&lt;ª£|@P6Ò_x000F_Y%©@_x0002_%á_x0018_Vß@zNä-+N@È_x001C_}ò×Ê©@»eÄúí©@_x001F_+rûýÉ@¯{_x0017_nQv@=«\Pù@CÀ\7_x0017_Ó¥@áZb_x001E_óh©@Ê)Hì_x0015_¤@ÜBYÅÌ@Ø_x0003_uOZ¦@_x0017__x0004_1q°²®@ÎpL.9³@áN¸%#³±@=o&gt;&gt;&lt;«@_x0004_V¸x¡@Ñ/B®ñ¥@ø¬LjÎ²@Î\,cq'@_·Îðl²@¹bQø£_x000B_@Y´ðN¯@qCÁca%§@_x0004_[\_x0002__x0006_»	¢@Íd_x000E_¶ãë@¸ã_x001C_Í=¦@B½0[±@ú!;ã!©®@¨_x0001__x0019_Y7]¬@Û_x0016_#5ð@¯[í;_x0004_{@Ó_x0002_v_x001D__x001A_È@Ï_x0003_,3Z*@_x001A_^&amp;_x0015__x0004_@ú_x0019_Îåàâ@O_x0015_1³í®@_x0012_V_x0017_9ü¤@@_x0010_Ý'@¬(Q¥Ló®@[fÒaý.£@¢A2Ék@._x000E_%Lh@uA_x0005_rî_x0001_£@_x0019_ÃãèÖ_x0002_°@J¸2æÅ©@Òe[$ø]@æ?é+Üp®@.Ò_x0013_¥Ë=@»íé +@M`«ñ_x0019_@°Òb@¢÷ärÿ{@:1¿9@a¬JÔ{2x@'Ñ@_x0005_¼v]@_x0001__x0004_bWïË$P@_x000F_ñË:@Ëõ?/£±@i¯[w¬²@M_x0011__x001E_ð@¥ábÇ_x0014__x0003_®@wàýÈîÆ«@á_x0004_Êü£@ëÈXª'«@&lt;_x001D_:¾§@è«	xÍ¸@4ÎeÏÕ©@« f&amp;É@º_x000C_Oæ¥ø@aÏU Îx}@¹_x0019_}Ñý@¶V_x000F__x0002_@Ìq¤[@M_x001B_ª®A_x0002_¯@Ò·_Æ" @´1ð"Àl@Psq%¾|®@A_x0002_Ï¨C#«@Ïÿ¦8
B@©¡_x001E_¹êÎ@_x000C_.;ì­-@_x000E__x0005_*_x0002_"Û@_x001F_¥Õè°@Á¤°òT@CB[Ùÿ@}A_x001E_m{¢@¶ú½_x0002__x0003_¥û¦@+ç« e@Läüí[@ØD±.é6@-OÒ_x0010_/é@Ì\?x@¿Øòçú@¥@ý_x0003_÷=,ª­@H·d]¨@Mñ_x0015_øì}@+®Ð¬_x000E_à¥@T£³'Vª@5$jñ_x0011_@_x001D_H&gt;÷Ó¦¦@·Ò¾&gt;Ëâ¬@_x0010_0_x001E_Öª³¯@]®k´âf@×º­,_x0013_4¨@ÖVa_x0007__x0004_@¡Ùö¯@ Æ~ú2 @tzô¢@YÜzYË±@_x0001_ä_x0010_µßj±@_x0010__x0019__x0008_o{÷¡@¯_x0003_­tÙ@Dyé|@ëvÉa	£ @¡Ô´²@fK½¦Ld±@_x001C_º¶÷µª@Ô;]$}¸@_x0001__x0002_8ÜCpó@æ^_x0015_]¯@ÒD­TOW@_x0003_f²Û$@öSiCé@_x0004_dõ¢@:ÎlØf_x0006_²@'_x0013_I¢@¤â´ýT°@_x0008_®GZÿ_x001F_¢@©ì¿nõ©@3&amp;ëI5R@NÀ(_x001D_ä¨@ðyä·©¬@_x0011_ÛYL;G§@4Æ¨!Ü~@)AÌÂ@-_x000C_k!.-@âGJ®@?ýBÞÅ«@äéÝÙl©@_x0007__x0019__x000F_Pôý@Z_x0012_PL@Q-È¤É@Xp´ú±@Lùå¡cþ@Ç$·QÃÈ¢@ê\´rT@ë#ÈA@_x0011_nu¦:"@ý_x0016_öÂ¶	®@­ökÆ_x0007__x000C__x000B_û­@RaáíÎØ©@8+	Ê_x0016_²@7î±´2_x0002_@¬Sb_x0014_hæ@þÒ_x0018_Ñ¦@ÃñY7%x@þ*_x0005_;W\@íûoÛÿO³@M_x001B_¾:|·©@6f&amp;_x001E_ã®@ºêÞþ_x0001_ù²@$½|²:¨@_x0004_Üi9æ±@|¦´_x000E_(°@ê)BÆ¶»@!4_x0006__x0008_5u@:ÕydÒ@_x0015_=f¼íº¡@éÅ#Ë_x0005_²@|MÙÍ«_x000F_«@}H,_x0008__x0008__x0003_§@)ûUõõz@s9_x001B_xbZ@_ËjdNd@¸G|ír¡@/k@3°@ÿæåÛF´®@§K:èÌ±°@&amp;ò_x0011_(ïH§@_°õ,r@èDÛ¦Q@_x0004__x0006_Ú ­@ÒØììª@Ú¯@­pq_x0006_¹z@Y^DÞ_x0018_Î@_x001E_6fô®H«@¦_x0019_ÓÔcl@x~K»À_x0001_±@_x0010_Ô@_x0014_"§@
rÂs_x0012_@_x0015__x0013_~_x000B_m¯@%_x0012_-[e$§@«¹L6Å$@÷êµÿ°­@©{_x0001_ _x001A_^}@¼âøX`5@7E´bL°@ð;EJ@_x0003_kø_x0001_X°@_x001F_³ú(a½@zñÖíïÖ @D_x0018_ÎÒ/@C6½_x0008_¿+_x000E_@­Öv_x0005_-&gt;®@OÒu_x001A_Ø@ä
Ó__x001C_l³@Éj}_x0002_-Ò¨@¡_x0011_Â»q|@ñqãÍþû @&amp;HG_x0011_P²@ô^[_x0001_²@kVðÛ_x0002__x0006_c{£@1Ë(ñSx@Êg5TN£@lÇoë®@x._x0002_¡·»­@z:$½J@«H0Ö­@NËdM¹_x0005_@¶Å#iIÂ­@}Är_x0008_Î@÷ã4)]Ý¬@_x0011_h3°@KÓÁw¨&lt;¢@L#±*_x0013_@z©Â_x0016__x001D_v@K­¥_x0006_±d@_x0001_DR}{¥@_`»J_x0001_s¦@Æ_x0010_ãS_x0003_é¬@!Î¯_x001A_Á±@XÄÔ¶ÿC@27±¶ö£@D_x001D_Û@%¥@_x000E_.¹ùs«@_a´CÄ@_x0018__x0011_Ë³îü«@âÌbª¬@	ÎbL_x001F_á¬@Ìûïø_x0004_R¨@.ë©_x0002_9­@;o2)a¢@ÓF\qAð¬@_x0003__x0006_8¸_x0019_sO@äÍB«ÑKI@_x0013_è_x0008__x0005_r_x0014_°@Qú_x0001__x001A_¬@&lt;Â=4×X@_x0002_«.µ­@!P_x0006_°A¨@/_x0014_Ûå_x0018_½¤@ÎxIV_x0011_/³@aë%«_x001C_(¦@Î©ÜËÚý@S©ÊâjD¤@dì¯¢gE²@ð¾aáG|v@Ïúo_x0014_Â¤@ºW_x0003_qq`f@_x000F_¡Û¤²@_x0004_ÑèÍx&lt;²@ÒâçÓCN¤@Ã241Í¯@M4_x001D_ø,_x000E_²@t_x0008__x000F_°½¥@&lt;xaÖ`@Ó_x001D_	o6±@Å_x0005_Ñ,kä°@_x001C_ë,_x0012_ì²@O_x001F_2öHw@µÉ1_x0003__x0012__x0013_ @_x0004_#õ¤C«@ÖÎNáxq@ø_x0004_»_x0007_@°@\ç|_x000C__x0003__x0005_2§¯@{m_x0004_ì±@?îÈýÛK¨@Fµpùpÿ£@ûy¬è¯@±\RW_x000E__x0001_@SW` W@ò»_x000B_Z_2ª@_x0019_?]Æë©¡@9_x000F_©£p\@ôª~_x0018_w§@1n´¤«¬@OoIèËî¡@Zåp}B_x0002_f@ÎW_x0001_/N°@]__x0017_%	±@2{²c²@_x0002_Ã¨@­@}\XìÚ_x0014_¨@YPí¦É_x000B_a@¶_x000F_Ú__x001F_#±@_)îñjÅ¦@_x0012_Æº&lt; ð@M;ÝÉíW@ØE$°@_x000F__x0012_|_x001C_¿
¨@PPÿ#_x0007_²@b¡_Ú!_x000F_o@&gt;+vä¿.¯@q¨f_x001A_¢=x@NdØH¥±@_x0013_õÝkN@_x0003__x0007_W_x0001__x0018_+Ê_x0015_@÷&lt;tY_x0004_@_x0005_'÷vgÕ­@`_x001F__x0010__x000B__x001C_]£@3#ÊàÄÝ @!ò,_x0010_°@µúÈ_x000B_¬@ú)5i@ÆH`¦E¦@_x0003__x0016_äGú@_x001F__x0015_;à]Ú²@_x001F_ñwdìÝ]@n4´èZ;¢@	h-(ø°@× 2w°@íG_x001A_2°@_x0006_p±ù£@¯¹._x001C_h @Ã_x001C_]wtD±@÷õêkd§@Â©ð_x0002_r@lû._x000E_J@e«Ð=#û°@n¡þÙW°n@5°@Jã_x000E_@¦5ÏU_x0017_°@q_x0007_.«@+Ú?_x000F_Émª@J
?ÝBË@{À+-¼ï¨@èÚ,_x0014_á¦@5_x0001__x0002_DPG@N  %jw@)Pr_x0010_µ«@.:¨*¬@_x001B_äúAi@FÂCSík@x§kk×²@,QAÏå_x0004_²@\ü-Þµs@êSÛCR¢@s¾_x001C_Í°@ð®R·+_¯@öÕ "_x0001_s@zUª}ª_x0014_§@Éâ_x000C__x0019_Ö@&amp;=DÃ¥@Ø&amp;_x001B__x0010_@JRÄïy @ÜÇñèçåt@:_x0004__x0004_²;&lt;³@Ý_x001B_KÖÃÒ¡@;Äg_x000F_Í@,_x0010__x0012_2À@}µ/,HY­@\Ï¬¥Ã_x0019_§@ý½`tï9¬@½çËâ_x001A_j£@&lt;ÀÇÅó¨@(_x0014_s7@hÊ¯¾|_x0006_¯@·6ã¸;Q@_x0017_=ZCç¬@_x0002__x0007_îú3@ß_x0018_Qw~_x0001_u@i	_x000C_ÛÑK @_x0002_Ï&lt;*¨@ß_x0011_´Ü_x001B_q@V{ËwÔU@¶Göj_x001B_­@ Æ¼_x000E__x001B_K@eÜ_x0014_{Ws@Ø_x0012__x0006_?(©@{¹èµ@éµ;._x0004_©@l_x0008_ìî;&lt;e@G ."_x001A_@F;!â°@ï»ÆJæ£@M¡s©Ýø¡@_x0006_Þfb8_x0012_¬@Qq_x001B_y_x0016_°@;à&lt;º_x001D_ª@w_x0003__x0010__x0005_®ß @zTs2&gt;£@:¸è%Èµ[@­÷´³ÚÌ|@ÿ8vÀ @\_x0016_´_x0019_ã@2_x0012_o:_x001A_²@'üºXU°@/é]6@_x0003_Ãq· @·BVÐaÄ@Õ]_x000E__x0002__x0003_¿_x000F_ @_x001C_½\?_x000E_ì@ñ#Ã_x000E_A_x0002_@J5Øà_x0003_Ý}@&amp;@Wè@¨_x0005_Üd´W³@F[@âM'³@æ]Åá_x000E_@E[ßõÝ°@Õx_x0010_Fð±@^½l^,@&lt;ßá_x001D__x000E_³@Ç,A#³@¨Æ`×v¯_x0001_@+_x001F_´¥_x001A_O@»ã¹¢J@r_x000B_)_x0005_øª@n'_x0012_ªÏD@Ñ_x001F_Ñìq_x0008_@lqÁØÈ°@Ù¨øÐ@Â]KD´@·îY$Õë@Ú_x000C__x0003_sw¡@zl­_x001F_m¤²@ì°GJ÷ú@²Ô_x0005_l÷Q@ cË[Í©@F_x0017_èBé@ÌKüÜ)K¡@!êÏ_x0019_ü¥@ê6?Ú_x000B_²¨@_x0001__x0002_Ö_x0004_rþâ_x0014_@e#(äñ@æ_x0001_ÑÜev@iYê)óu«@ë_x0016_Ï¾ `@._x0001_Åâ¯@#ì_x0002_&lt;¤@_x001E_£ø§6ª@ÙsûÞ"±@_x0008_×_x0018_Õà«@&lt;ÐIÁ_x001E_ ¨@X_x0014_£R&lt;°@Ë¾l9i­@Ñc²	ã×@ç´L-¡@og½ÿÅ_x000C_ª@ÂmìÒ¶@_x000F_ö!Õ_x0017_|¤@t­Xm£@_x0014_úáf°@ôMÑDÅü?5çã_x0016_Á²@&gt;]³ÅH`¢@0M_x001A_Y¡@ßïú(@@Õçâ5@_x0016_#_x0019_T*Î@¼i:6_x0004_³¥@~+ë__x0003_¯¯@ÔÎWÖ¶®@%_x000F_º¥_x0008_ª@qµ_x0001__x0003__x001B_{@ÑêÁéîÐ @ò:Û_x000E_Ùz`@_x001E_(á2³@*û_x0017_²@_x0007_¬.¥ò@_x0016_¡Öyö @_x0015_DáÏ_x0008__x0011_¡@·ØÄÙ^{@(óÚ_x0005__x001C__x001A_@ßÊÓ_x0019__x0012_§@·Ú+ô5@BöKô_x000C_T@ÖOwP­D@ý¥_x0017_7§@ò_x001B__x0010_£æ_x0002_³@G1ä	ýÊ@Sµ2ã8©@w_x001D_{*z@&gt;&gt;Äã¨±@WÎ[_x000B_@¯³â÷_x0018_Ý¥@­UW/
Ø@_x0010_¥®½â)³@9­Ñ_x001C_9µ£@_x001B__x000C_ä¯@J¬µBµz@x_x0011__x0006_½Ð­p@èKr_x000F__x0001_Ö@àìBõî @_x001E_$HZbJ@Z¥Âí¯@_x0001__x0002_º¨;Æ÷§@tDpÅqa£@_x0001_ýz%ç)¯@t¾v_x0003_@ð¹ÚÛ_x001C_¢@ÈY(ý0Â§@Ro'©@-ù;`Cß@ r,Ó¡­@9x_x0010__x0007_Æ²@4_x0015__x0017_,ªà©@Á?øÚ_x0017_¡@æ7*ÿ_x001E_³@+ºqÏ_x001A_yª@5éf·@6Ü9­@_x0003_B_x0013_Ðd­@AÙå;Ðmu@çÐ_x001B_F©@Äb_x0002_g7@ªÿôÐ£î@_x000B_²\¾@}ál&amp;±¬ª@5­úñÛf@å_x0015_ _x0013_rl@±p'ilò±@Éi_x0001_§@Ç²UL0¨@ÁbÆ&lt;À¥@Mvx
_x001E_û®@bÐò½u¥@_x000B_:_x0011_ª_x0001__x0003_;Þ@ë_x000E_o_x000F_du°@sÌ&amp;¢Fb¢@_x0017_ß:å!³@âÓuKc¢@È_x0003_gs@ÆW_x0013_ï¼i@qÙêÚÑ­@H}½R¹¦a@É©{b_x0004__x0002_¢@w§__x0019_ù²@÷°`_x0017__x000F_"¬@$Ba_x0002_w¦@×ëtÅ££@Ð@©µ±"¯@XYê_x0013_µú­@ë)_x0010__x0010_?@j®_x001B_;øp@Â_×wsg@+Ê	¤_x0019_ì®@_x000C_)â&amp;EÐ@Qçl¯7w°@öø_x000B_]_x000B_?w@s_x0011_÷ð_x0019_ï©@¹zÑ;þ²@Wè;á¢ð@õ¾*Ñ?I¨@PB/ª«@_x0001_á²~&amp;_x0017_¬@¢s6_x0017_°@auVÆQ¡@U÷&lt;_x0012_÷~³@_x0001__x0004_#_x0008_Ç_x0005_|Á©@[B4­Kæ¬@^N¥\ @OºÐ6¡l¥@S_x0007_Ð*£v@ø²_x0011_üd¥@±"¨_x000B_@&lt;±@°ÞJÉ_x001F_Ñ@bM_x0015_?u.«@ô×Ì	lx­@_x000E_^;Ô0@YÃ/rù@^}x_x0018_µ@ÒQ&amp;õ_x001B_Ð°@×øý©r_x0003_²@{STí¡n¨@¦J_x0018_¤u@_x001C_@õ­3ä?@z?(g_x0008_@ý¨bÒ@Yîl;X@X4;v¥x²@@oÌÁ:_x0016_±@©_x0004_kç
²@.9²_x0015_&gt;0²@èA$AMR«@_x001C_\8_x0002__x0007_¹°@×À½i¥@ULØë_1@ÿ_x000E__x0019_¿S°@}¤_x0001_¢]£°@ôD÷_x0002__x0005_¶¸£@2u´s²@_x0015__x0010_7³e£@k_x0014_ØòHÍ±@óåH_x001A_à­@_x0007_G&lt;&gt;ý@i¤n±_x0003_Ó±@núR!&gt;±@_x0008_0ò&lt; _x001C_¡@U_x001F_-Y @_x001D_wÜ5P±@Q_x001E_i_x0001_ö@WCO&lt;¼_x001D_³@Ça_x0004_ ¹¯@_x001E_Á[ë_x0002_Ä@7G©!ê¡@Yÿ0¹L}¡@B`-è{p@O¢Ã&lt;»}@=úa¬ÿø@VÆU+M@µª'u)[@5ãf_x0012_A°@¼_x0016_,ëö@µ°^c«@A.\g¯@@\hÝüNo@_x0003__x0018__x0013_®§@_x0013__x000C_Å¼oÑ±@ØÎÚec"¦@ôæ-Z|«£@H}@ ·(§@_x0002__x0003_lA¿,@_x000B_Ô_x000F_°´@½Kªi±_x001A_ª@è¢¿Ë*¶¤@ÌaF}¢h³@ê4¾¶@(é¯qL¯@_x000B_ß"ZÐÌ@ÿ¡ÚO@´I1¿°@ÉÁ1kÑü@»U_x001D_¢_x0015_@&amp;_x0004_4ÜIÃ²@æ¸Ï_x0005_ázª@_x0002_x_x0001_@«@ã o	ª%@#}¬e=³@Õ_x0003_`~É»@Nt#Øm*²@WDå¥ í@_x001E_Êb_x001B_·§@ÉM§_x000C_µ@_x001B_p'"²@å¾_x001C_òÏª@£Ôe_x000B_Ka¡@LÌSÕ_x001D_.@]Ç9®·$@_x000E_öGoøQ¨@H¥ÅË¡U§@«eVõ×_x0016_@(N&lt;ä@ÔÀ	ª_x0001__x0003_÷_x0018_ª@~L_x0015_R_x0003_°@¿&gt;¯÷_x000B_p¤@uµü_x001C__x0005_*«@_x0008_G½³@_x000B_¢BÄû¹¤@à:üWO®@_x0018__x0002_c:¨@s+nv±@qQ_x0017_M@:ÍÑùjñ¢@i8§ù_x001F_³@¬-_x0015__x001E_7si@ÈÉ_x0013_Ùâ_x0015_¥@W?Î«@×s_x0017_ïX±@Æ#lK&amp;Õ @Íùð=}@ýÔ_x000B_×%@¶d#
{»¯@_x0005_÷¶05@C¥@_x0011_ßÁ@_x001B_ôPù@Üa(U·@êsÂü_x0014_Æ¢@j*Ûc_x000F_¢@É;Zõµ²@±1ªÁ¾Ø­@ûÒº­0á@_x0004_%haÔ©@m*ö~9¤@iEp&gt;;½¢@_x0001__x0002_¿Ü¸î*Ù@v»Ø9¾ê¯@Ù¯î#$«@þõ_x0006_\X@¯Fè ¯x±@^ÂQ£b@Ü·î
z±@_x0004_À¥¹_x0007_£@fâñ
¢§©@\_x001E_PÖ7@M_x000F_OÅ_x0016_@Ëýw_x001A_@_x001D_YfOü¤©@b_x000C_½_x0014_Ù²@_x0016_XIÛa¤@_x0005_:6_x0004_g×¬@ì,¡ÅÏ¶ª@¸@_x001A_Î¥@¸Bzªë¬²@UáéoÓm@°_x000B_­2=©@D4_x0016_aü¡@IO$öóª@â=rg²@£(c~ðÎ@v" }{=¦@6wÖ`â§¥@¨µ©á_x0011_©@ÛÂ Ö+Ã¬@_x0002_¡Övè©@æHîó	¤@µñR&amp;_x0001__x0004_7i«@~_x0004_¾+&gt;¬±@½¹Ç_x0011_ÅS @îA±Fº@ßy'_x001B_,ªo@ÿÊ&lt;Þ	²@æSlM_x000F_¥@`ï$Hmm¡@-ÝVõm@_x0005_X_x0003_ ¶¹@_x0003_ÝçÞp @²ÅEr/±@®_x0004_¾¹)_x0013_­@Õ6_x000C__x001E__Ú@=»_x0001_[£@ªÞ_x0002_z§@¼ Cóñ_x0015_@:¹Ã]ë¤@ËKÿµO°@;§Üòºde@Q"9ÑXc@_x0015_1_x0004_`îTw@ó²tj1@_x0010_ÂÂcê¥@1c&gt;_x0001_@_x0019_@#Õ ï­@ïïÉç_x0008_(¡@Ä]DS&amp;rt@ðV¸_x000F_2_x0003_¯@£üâG'u±@_x0014_¼S·-k°@¸[ò)¬@_x0004__x0005_¶dj_x0017_)°@»co_x0011_@õ-YÊ"@Á"A_x001E_«@I½_x0010_Ü
@¾_x0015_ô8°@_x0007__ç_x0016__x0019_@_x001D_}'ãp@}{_x0015_[_x0002_°@¡ÌZ£¨¢@wb_x0008__x0015_¬@Ls·ò@,©ÚÙbN@_x001F_â{à@þ_x001E_b^¢@Z¸Ýï_x0005_±@rl_x0005_zý«@+kãi_x0003_@¿°Æ8ý±@ÿß£&gt;_x0019_2@w_x0006_Ë@_x0016_³@?'ý;°@¦ÙñG$T@_x0017_ áf²@Éþø3ÿ©@ÿõÂ\ß¥@¢b	\k¶£@_x0010_Ë(0ãe²@_x0012_?L:¯@Fç6_x0001_ä@ïNªe£k@0e &amp;	_x000E_Î_x001F_¨@;_x0002_Í_x0011_ì~@
pãyze@_x0008_Ú½_x0017__x001D_v°@m^_x0007__x000C_°}@¿ú_x001E_v @Ú&gt;ÖøØ@]Ç¶*¿«@ÍáöVW	²@[ò®8o³ @@´âKá°@âã¨º¬@_x001C_c0³p°@·ÚùÉL¢@&lt;ýn_x0001_R­@÷5ò_x001C_&amp;®@_x0002__x000B_Óné¡@_x000C_è6K%°¬@&lt;_x0019_Ñä@ImÛImá²@a7¤ñ¨@À_x0005_V#C¥@Ä_x0013_8_x0003__x001F_cn@ÂÖ_x000F_*qG@_x0007__x000C_àú¹_x000B_@D#iR!¡@ÀeZ)£@½¤,|_x000E__x0004_@MW_x0006_xèv@gÏ_x0015_Ó_x001F_K@_x000E_ÁÞ_x0017_øÈ@?_x0007_#Ú_x001B_@_x0001__x0002_7+_x001E_!¦@çöÙc&gt;o@»É%_x0001_b³@ÔòÊ»eB@_x0013__x001A_) @¸ÃÂ±@ùÞ9`Oö@T_x001F_e¨ió@väý_x0002_æÞ¤@²±{k¶¦@ý_x0013_û_x0012_©á @x1íOù°@._x0006__x001A_ïMë@JzQ¤fÐ@_x0006__x001B_s£&lt;ª@Þèó·@_x001E__x0014_þI`/U@±Õ	
GV¯@d
ì&lt;_x000B__x001E_@ûüYæ;ã£@_x001B_ÚªÜ@ùu~Jqi³@= ¨Þ@Ê¥Ó´ïö@YaÁ{® ±@N_x0010__x0003_ÈV_x0010_¨@¼_x001D_YÌ@_x000F__x0001_`]ëæ@ÜaÇ_x0019_5&amp;@ ´%5I"¡@j*/Byn¯@¹¶(_x0001__x0002_¨Ã¡@_x0005_C}!_x0005_²@_x001F_Ç¿e2¾²@ÌÖ)Òl@q"²uy­£@R½kt£@Wm\Ú_x0013_¹¨@º_x0017_@º"Ì­@&lt;&gt;ýíþ@dØK§@_x0001__x0014_×*è¾@Áf¾äOH°@Â)Ô¤ £@Ù_x0007_?_x000F__x001D_®¦@ÏU¹µ\¬@_x0017_âØÙ×&amp;¤@JiýÂ0¬@1_x0013_Újrí@ùÁ_x0013_$Ü@ÈH"S_x0017_³@9*r~ø	°@ÑéýYßê@DÅ¯½%û\@IÔB~¨@eAº~_x0007_ª@´Yy±@ùÊD®\¥¡@rj_x0017_ÈH£@_x001C_6ë/_x000E__x001B_©@*Ú"±áÇ@Av²Ó_x0013_ø@Íí'p_x001F_M@_x0001__x0002_8ÐS½êþ¥@¡c_x0016_;è¬@gË»_x0012_@_x0003__x0016_°5@Ã¦äGÆ¡@_x0019__x0014_®£×¨@:¡«Eìþ¬@¨ëþÿÿÞ@À¹3M:@¥_x001E_Kmì«@D?&lt;oé±@ÌÛÀÌ @X_x001F_õXÆ±@OÚlé£@ý_x0019_ä5#@Hü_x000F_`_x0016_%@÷*mI@Ön¯û¤@Ñ_x0014_¤_x0015_q5@\Ñ«'L¦­@Mð&gt;_x0001_±¬@(#ËÀJÒ¤@/¼§PÂ3¦@ëCô]´&amp;²@§§èoûÀ@ëÆÜs¾_x0012_@_x0016_ñqÄ«@YÊýV_x001E_£@RLÿmR¤@ë|SêP3@VñfÆQ²@¹é(º_x0001__x0003_l}@_x001C_üT_x0001_¬Mk@}ë_x001A_ÿùÏ¬@(¬_x001F_®®F³@ÍÃÀ_x0004_²@®èµ{_x0003_¯@Ð_x0017_¶+ôP@3í¢Î°_x001E_°@Ð_x0003_¢Ñ_x0019_@¶2\¿8@È}._x0018_û±@­­½Úm-@ø_x001E_9¹ós@__x0010_Èr:r@Ê©D_x000E_@Ã_x000F_DYÀ±@¹ÎÂÕÌ7 @-ÿa_x0010_²@ç®*6¡¯@¥iÀ+É2f@Üvß^°t@äÐ¨à8ô^@3¤h·"©@/`%_x0007_Ùt@_x0007_Jnº_x001F_R²@\aD½&lt;æ@'û-u¨@+¿$ 7ª@ÿkÑ_x0002_©²@Ná¤ @Uk_x0008_x@ÃM)ÈÏ¦@_x0002__x0004_#¢¬P²Â£@}+à6À¡@Gªöêª@_x000C_Äk'¬@_h=_x0019_¦°@+_x000B_N_x0001_O@«xæ\@8UÌ_x001E_4_x000F_q@_x0018_àóõ$½°@ghbqc§@NÙ,&gt;ô²@_x0003_ÜêO_x0004_§@|¾h_x0011_F@Ý_x0015_¦#F_x0005_¬@'»½_x0011_¬@_«»ðÇM @þLxD|±@Ô	îÂ°@'ÆÖ
5 @'c«ÿ°@èo"Ý¯@ü}¶_x0003_1@_x0019_)~f@¼Õ7TÍ²@ð~Ë-=±@¥_x001F_à_x0019_²£@G'Ê$«@³¨Õuó7@ýÐ0M[@î_x0014_!Ò@°@ö_x0017_¬_x0013__x0008_°@Ù!_x0012__x0006__x0008_)s²@·ãÕ@øÐ@±·5E@Ó§_x0005__x001C_¥¨ª@eTv_x001D_î@ãµ)_x001A_÷w±@_x0003_&lt;*Cy£@Ó½Ëí&gt;á¨@nÚa,+2£@ÝTy_x0006_¹¥@_x0004_Ì~^Pg@_x0002_÷ö³%£@ô} Öý¢@Ô_x000F_ Ð9Ì£@0#_x000B_	Ûc@#ë,µêÑ@i+_x001D_qté¢@t0S2É@N­Î\Ò_x0007_³@K_x0003_¬S
°@*N_x000C_,Þ¬@Àñ&gt;&lt;ø+@)_x000B_bÄ²@w_x0001_%Õ@ð_x001D_Dêa5¬@9êÜò_x000F_ã@_x0011_³)Ad_x0014_¡@_x0015_1Pf_x001D_³@¿Y§iÆ_x0016_t@¹Õ*ñÖy¥@ËÓ_x0012_PNá@_x001E_Õ_x0015_Ô¹\£@_x0002__x0005_)áõ¢Ä¯@$þ	 Pe@7O×´(_x000B_£@NÈzÍ÷b¦@Ç§ÄD`@ðNÓÄ_x0013_þV@%ô'´Á²@~Vó-Q£@}S#õüX@Ààm_x000B_¢­@ÉÏ+yÔ¢@_x0002___x001B_ñÔ«@¾ ÷_x0001__x0012_@Z&gt;Ïã/#¡@(öûÑJZ®@k".a!ì¢@;5_x001D_gY«@f6ïôó¤@$á8^ô_x0004_±@÷_x0006_ø-ÂI@ãføÛ¢@Bÿ|ézF¬@n³¯j¿N @_x0003_½ÁûF3£@»¬Î_x001D__x0006_ @[¥"!·¯@É^¡Ð'»@Ê_x0018_î2ù§@U_x0005_j_x0011_ùª@_x0019_tÃ7&amp;f@p»¸_¯@_x0010_¢_x0004__x0005_ÜB|@ÙZ_x0018_UÕ©@Á_x0019__x0004_$Ì%@«öa¥@ÝlnR@9ò_x0014_¹8 @Ïû_x0012_@¦_x001A__x0011__x0014_À£@Q:éÛ_x0007_@P»JÔ|±@uõ`Ç*±@ª%áeL²@ÝÖ­æ@_x0014_OÇm¸ú²@z¦±Gö@ûJNøü²@°_x0010_a©Ë©@k_x0011_._x000C__x0016_@·z~Õ^P°@,¼_x0018__x0005_Qt@ðw_x0007__x0016_.°@B_x0001_Ä)m'¦@Výþr~g@ìÛvôÂD²@_x0007_Ì¹S'_x0010_{@_x001A__x0003_dÈ_x0017_¸±@H[G_x0003__x0008_ñ@Kj_x0017__x0002_.ª@7H&lt; §@m!?h5@Ü_x0018_V1Þ½g@OY³0°@_x0004__x0006_tÓy_x0003_¿@_x0005_ÎIB:@Ðð¦@fëåªÑ@ÂÖiA_x000C_¤@(´_x0016__°@ôH«N¹­@sÝ?{¨@¾n-Ùê¦°@Ê~XãÎy@'¾ûÕÉ|²@â»_x0002_¡_x0018_@ºÓ_x0005_Õëv{@W·RmÚ©@].M?øT³@M_x0005_ÈD×_x0017_J@Ää_x0012_ëñ}@Kñ¶Hà£@£¿%P¼F©@_x0010_Û:z÷~²@H_x000C__x0013_¾_x0002_±@_x001E__x0012_+~£@ùd%É©@F_x0005_n©_x0014_¾£@u6$}Þb@ÌÃéÐt±@YÛ´¬ä¡@xBn³_x0001_­@Xe£¯@bð@Qù­@­îõ"Ú1¯@Éì¯_x001A__x0001__x0002_@Û@[tÝ_x001F_]±@ÎhEp
£@ùOý&amp;¯@Ûûçr_x0016__x0014_«@*YÇr_x001F_°@(ÅfÄ»¬@¨µç=¢é¦@F
úcé+?@_x0011_».²[@_x000C_Ê °Ö@&amp;Jdbgih@_x0012_Æ_x001D_(Ð@_x000B_¹O´Mv¤@9¡sÉ«Ü@¿	$(_x0004_)@ç~úh#@:»¬æ[°@Ú*êÆV@@fP×ã¼$@ÜoFS_x001E_0¢@ÌD_x0019__x0001_±@ÚÛ×È2§ @R&amp;Ú9Ü©°@P_x000E_Ë_x0014_}þ@´q_x000E__x0016_&gt;@8(Dg¸	g@ªÖ;v!@Q_x0002_ýÊös±@_x0005_ö_x0006_V²@rÞì§Ï@bùþï`¬@_x0001__x0002_é_x001A__x001A_~È-o@]¯JuBU¥@_x001A_||¡§@_x001D_ô _x0017_Wt®@^_x0001_&gt;¤í@zÂ!¿_x0019_V@¸_x0006_c4kÓ@ù£|H_x000C_±@7®¦_x001A__x001E_@$¾û_x0018_[[@.%&gt;1_x0011_®£@Ödè_x0014_kh²@Ú Ò¥4ª@;_x0018_8_x0006_s±@$~_x000C_ÚlW¯@sÛ(N_x0012__x000E_@!_x000C_ä)­@1y9Û­²@v_x0017_×)ÀÏ²@ N°;û@&amp;¯t¬¶æ±@ÐQ{ÙW@ì0_x0010__x0004_Î@_ó¡_x001C_×ø@Þ|PXi@_x0004_Æ_x0004_àæ[¤@ÌIÌ_x0017_«@}è_x0006_Þu@lq@hÈp@Dz}_x0006_É²@_x000E_,å@ïÀð_x0003__x0004_Â@`À­YG~@Ð£t¼í@Ì{¿/U_x000C_@[_x0002_`oaq±@_x0001__x0017_¸Èe­@åÑç°Ìí±@³Õ/¦@_x0013_¨@Ì,¬^·&lt;@®åiµ_x000C_¨@_x000F_&gt;4ø3°@_x0011_öª°;À¨@½$yÍÿw@è_x0013__x0010_óê @PW¶-éÂ@¯ü/oVÛ_x0012_@î$_x0010_YøEn@õVM5ý_x0007_ @Æ¡_x001D_JFå@KÝLÓ&amp;_x000C_@_x000C_zf
_x0006_Ï@(Q4¢¯²@.Ù¥&amp;@6û_x001C_è?£@6tØ_x0008_X"®@úlÚ¥ãJ£@5"µtËb@{*_x0007_Õ`ü@aLâS_x0003_\³@º_x001A__x0016_ºZ¶@ïùª_x000C_j_x0014_@j3.5µQ®@_x0001__x0002_®Ál7÷@²@Å_x0014_`iK_x0019_«@Ã_x001A_r¤6¬@_x0001_ÇeJ_x000E__x0012_­@ýû	Ì½§@½FK¶:_x0011_@mîÉÒ_x0019_d@Èx_x0006_î¢@"Ål@?Ú¡æÆ/³@_x000E_óÚÊ_x001A_@ÍözÉ¯ø@T©0_x0019__x000B_&gt;@³d¬d|@ÈÎ»P³@P2æ8p@£
,ô¥@ÝV_x0016_*¨@÷¯ÓÁÚ±@îm=ÊÃt@_x0002_`¢±@»µSf@² A¤Ð¤@`ÿ£ó2±@_x0010_Ï_x0002_¢í£@ÇpYFÎ¥@H	s«Âz£@	&gt;¢ù_x0017_®@à±ÿ-`
¯@_x001B_Hù­®_x001B_W@_x0012_¿_x0012_j@QÊ/p_x0002__x0005__x0001_®@éêàP¬ü©@vwøÞ_x0001_õ­@»/½d°@6ò²§%c@ef¡By_x001C_²@Êyri_x0016_`¨@h£¹6_x001F_@3_x0003_@Cª@Ì'&amp;ýX¦@_x001D__x0012_Êær£@_x0004__x000F_v2å¯@Ú_x0002_(iR@¨÷ÃÔè_x0010_®@gÏ¡ö±²@ëÈ"U_x001E_5§@&lt;Ïï(OÖ±@WÉ±@¯ÚöÌ@?È7	T|@¬=Ób_x000C_®@|(åÄî­@vÀ¡í±L¬@ÜßÍ¾_x0006_¦¯@ÔG_x0007_,Ü£@ ã(D@òJ_x000E_ÎF@UÕ_x000B_ÙV¦@b],|O³@VÚqþd@¯Rou¿"u@acy_x0013_-±@</t>
  </si>
  <si>
    <t>9beca2820faae3b882d4929084fb4c72_x0007__x0008__x001C_R	©ù¿ª@I_x001D_êã_x000C_«@L_x0004__x0018__x0018_Q@ESì[h¨@Àôö_x001F__x000C_@_x0002_
W+¼°@à_x000C_a)_x0006_@2ëÆÃ_x0012_ð@iì%	@Qñsï|@¼×eåL~³@_x001F_
(_x001B_o_x000F_®@¢Ò®@_x001A__x001E__x0003_á@ºy.ï0K@¡5ôYæ|h@_x0005_z4ç, «@	ãX+_x001C_Â¨@¯_x0016_GþcÍ¦@¢oYðÓj®@h_x0006_¤÷wÂ¢@~_x0013_íþqO¨@7 WG_x0010_²@¿°³ÆÚ²@A-ÞØK@i¯*\*×«@_x001D__x0001_~~Ü@x_x001F_oMA l@Cr²²¬@Ôzú&amp;¬R@º2.ÕÜ¦@Cn¼_x0002__x0005_q@þÀD¦÷±¤@sÆîIª@£©nT`5@ÜEY²©@µ¼jèZÉ@_x000C_DUîd±@ÔjYÜ_x0011_@ Þ]©¦@ðxOqa@üa­`K@è=ü_x0008_Ï@²_x0001_õ;²@¢Ï¸_x0001_A°@v_x000F_ÆÖ@Á_x0015_§t@_x0013_Us_x000B_©z@xÚFk¹à@]ºñ§7È¥@¢_x000B__x0008_*mU²@_x000F_°7å~@æVæÂ}@6)¾ÚO¬@ùà
ô@Fà6!y}@zô Ð:®@$ýE
ÒØ²@'¼_x0003_%_x0004_¥@_x0017_ãÐ/Ù¨@ç±
P«@Ì_x001E_Êàþ@jÄ{ß_x0004__x0003_ª@_x0001__x0003_^F	®ª¯@þ%û_x0005_¨@aAóZ@¯_x0019_¡_x0017_ÁF@ð&lt;_x000F_I·í¤@ÝÓ¯ö~
@YV%_x0002_°@ö_x0008_yÀ_x0007_@Mânï÷­@ø®*_x001D__x000B_]¥@·!7¨o³@±ÅØ _x0016_¡@ÄÁLýæ@³àKÝ±§@»ùF_x0015_¨@Ô_x0016_-D_x0015_t±@_x001E_Pë(+¤@ûkÃ^_x0001_¨@Öï_x001B_þ#4«@PORN§«@_x001C_9
_x0006_Õ	 @è-UUïÉ@l;r_x0003_Ü¡@î90téQ¦@©Æ¹©Qµ@3R0 "°@H£_x0003_Ó£L@uTåß³}@ã_x0007_½M+V @+ëÍ+à@	_x001C_1tm@©0cu_x0003__x0005_¢©@6à¡º±@~7(é¥@dvÿ_x0015_ï²@ü[b;«~@[ÿ«Lsó­@À#a_x0019__x0016_¬@ØP_x001A_#ß&gt;ª@²÷_x000B_qÞ­@j/	ÄÜ@×_x0004_@o_x0001_P®@6Wkªx_x0008_¥@_x000F_»)_x001F_4¡@Ñd¥i@¶Ñ.»îÅ@G
&amp;úìI±@mIÕcä²@èÞùxËÛv@i¡lG_x001E_9@U_x0001_XpE¨@ò-XÏ¬@é=¨AðÞ¥@²5ÆG_x001F_@%_x0013_²u §@©_x0002_¶Dÿô¨@ì"`&lt;Y|@_x0019_àãEH¤@ÈÝé¢©ßx@¢ÇZE~Ð²@»:QÍk²@T3¹Ãbz@¹ÕÉzÊMu@_x0001__x0003_Øn_x001D_KNc@_x000F_cï`_x001C_¯@ûtp¼¦F¯@0ü}}p¦@t.úã¹1±@Ã_x0005_À²@ú×&amp;º^_x0008_y@Ü7_x0013_=uÁ§@Ì!éY@¿_x0017_'ä@×Õhy @Ê°´J@&gt;ªâÉ°å§@mü¡Oa¤@øÿÎ,ô°@_x0015_Öm_x000C_%©©@[q%ë»_x0018_@_x0010_g 'zX@~=E£_x0002_u@ØÒO_x0017_Yp°@Ìí¹u@@H2ÕÂ?½¯@ú_x000E_¨J5ú°@2	ôhh*@¶ww,X_x0002_¨@p~¹kóº`@2[_x001E_Égª@à§A	Ø @_x0001_¬ð²	ò@Àm5Q_x000C_xw@ÄÒwPªª@_x0019__ªÊ_x0004__x0005_»R²@91©B}?±@0´Gøüí@À_x0006_§cr_x0016_©@¸Cyí_x0016_#³@ç¿/¨Fù@dóg_x001A_³¼§@Éáj@0_x0015_5ÚÜj¬@_x0010_VûéX¯@¥pH12a±@(¢(ëiç£@H_x0011_h«@þ_x0012_=Ô/¡¦@³=,_x0006_±@£B/ø»@´|®x×£@Ùù¢¼@Op°Ñ9_x001F_@
¤;NÓ°@\ï¡mJ¬@èh_x0002__x0007_U¡@wu# ­_x000B_³@_x001F_Rg_x000F_bïy@ýÉMþ_x0001_@åÄ­G¡_x0003_@ÇáÊh@o@º­}@îãäó@_x0003_x¢fèä©@½ã}Ê½&gt;³@_x000C_&lt;øÕz @_x0003__x0006_\þ:/_x0002_@Ç#³è_J²@ûZøBvc@ä_x001C_q_x001D_ß©v@áüT'c-«@5sý_x000C_×_x0012_²@+XN®M³@ÃU°È	@9®:|_x001B_¬@«Hx&lt;KÌ°@í^-(6ï°@_x001A_'9 _x0004_H@íÑ=ÜXÕ¢@~©AÔ¾¬@5ð­Ä¾K{@Ep¤)g@6^_x001B_YQ:«@Ã|ô¡µã@xÞî©Sv@Øã8×R@3fóE @s_x001C_ßñt_x0001_ª@áC¡@¨CÄ6_x0008_@LÒ¦_x0001_Õk@´Jnb²@_x0007_Þ]¦sA¬@Z²èzÂ_x0005_¦@Û:Xçè&gt;¦@p/ìUAÐ@YþD"7¤@_x0001_._x0011__x0001__x0002_ix@¦©Ë@ÄÌyl]­@ì%7vÚ·@þÑy_x0014_\@_x0008_¸©X@ »!yc_x001B_ª@ûÍDÆÿ@ë'®#·U±@·!k_x001D_±@"_x0017__x0019_¬@+ón¨ö°@¿Ä©kÒy@óéóòcÐ@q^_x0008_þ_x0004_§@Î¾D(ux@_x001B_]ÁÉw­@Odç«@Ó0oRü§@+¹_x0010_ãx°@VgñF_x001F_®@a\X0&gt;ù¨@_x001F_.Ù¬t¥@lá¦t½F@På_x0013_'F£@Bqqn_x0016_³@§_x000F_³¬@á	°(B§@¸Ê_Þï=@¨_K_x001A_Ç@¾urÕ_x000C_¬@M_x0010_ô`ð¡@_x0007__x0008_Ý}
,ç@Ü}Ã_x0002_¸
®@©_x0005__x0010_c¤@f5«B ®@_x001B_ûÁ¨@ÅkË_x000C_D®@Ð_x000E_'8§@7}_x0017_äk8@PªÔÉµ@=ìBb_x0001_X@píÈMý@±@jT¤æÌ&amp;w@ÁÍ7×º¯@u5ãû^^U@,÷~d]§@NrÅëh¡@_x0004_à_x000C_Æú@®@o_x0006_ìÔñ©@&amp;=
¶_x0008_D@-³Z¹û©@kix»¼u³@Ì_x0003_1_@y×!i~¢@&amp;_x0005_§&amp;_x0016_e°@õÀDòP¤@_x0019_×_x001F_9¸@Uw{Ã@ØmX_x0016_²@ÚíìÎ_x0006_@xU_x0016_d_@}­õb±y±@ÇAFº_x0002__x0003_òSu@|²l?°@_x0001_ªhÎ©@&amp;ïu6¨¥@Jìô±A§@_x0006_&amp;¼÷ÄÊ²@Dó;_x0014__x0019_m@Y)þÛlüu@ 3oÜ_x0007_qª@e\_x0007_Ú_x000F_þ@¸©í9Xó§@ôwhÀ»ú@_x0013_êRÒ ¿±@¾+Ã+_x0005_Û@¨¤é%!¡@)G¶%Õ¥@wÍ¹Ç§@ûx¯h¿Ö®@jo}.®@Wxzë'-³@\é¼ÆO%³@t¡¼fk@ÍPLJÃß@,hüï_x000C_@ï®~_¦è±@WÂ_x0017_? _x001B_@ìsX»y-n@Ó7T8Í²@Ü M_x001C_u~@A³ñ*ul@PH (V@}º?_x0017_Ä°@_x0002__x0003_6æ.Óç3³@f?»jv¡@ßOèû_x0014_Gr@øî]Ç;6@Ç_x000C_ëWF¡@$_x001F_Ï¾=@.²ÄFK@Í)~9Y@¸--×úÈ®@_x0003__x001A_:¸íD¯@Ñ¢6S_±@¯á¢qN_x000C_}@¹0¾+±ñ²@ÐA_x0016__x0008_iì¨@åÔÌ§ú(«@Fb_x0001_©Z£@qj_x001F__x000C_2U¬@à_âY*%@ðµ°_x0015__x0001_¤@_x001A_×^zsêo@_x0004_.ÙL\^@WÏyG³_x0002_£@÷vnWª@A í®©@µæË¡¯@_x0006_H¬ç3@ãMÓ7èå²@»_x001F_ÐG_x0004_@ä)_x001A_|u¡@ü!2MÐ_x0008_@ÞV¯þ¯@-¹_x0003__x0008_¡%­@@ò-ò/§°@L(çêòS¬@_x000B_ËØº)i¡@åØô!_x0014_¬@Ä_x0005__x0001_)î{@&gt;ú¤fJÿ¥@_x001F_SøE³@¸ù&lt;÷_x0006_v@_x0005_S.´x@1_x001B__x000C_.×_@)x,_x0004_a·@GÎ¼0Ôp­@@2"¸ÕZ@&amp;STêà¤@9·I¾zW¡@ÐÆA§x¯@z_x001E_Ù_x0002__x0003_­@
_x0010_Ã×ª@/ª]Öa@þÌPï¯¡@ÞÂ$Î&amp;©¥@ -×TÖ@?z1ª®@^}ûCD±V@æ3Ì?r@x_x0001_SKÓ	³@¿KL_x0007_0P¯@°yñòHQª@NA¦ÓK§@)Ù{¯@[TÂ¾¨C°@_x0002__x0003_B±EZ «@qK?&lt;_x000B_º&lt;@&amp;OþUóÑ°@;ôåb+¤@&amp;eÔ¸L	±@y§5À¡&gt;@ôEÉï´,³@_x001A__x0005__x0008_Ý£å±@Ó_x0017_º²@§Ð§1ç}@
).÷@yÞ=*×e¯@ºg_x0013_ÑõÈ¨@&gt;jOgi@.lxuÊ_x0004_@v£0à5I¥@tJg6E@_x001C_³_x0013_hÔ¥@ô_x001B_&gt;m³@µÓSÔ4Êx@_x0001_BÞ®@R(m_x0007_ô4²@1YÿÖ_x0011_¥@ T+Uµ°@"Åô#±@_x0001_ KÇê1}@ÁX¨_x001A_d³@üÌÓ³d£@Â¹ãÁ¾@v8Z(&lt;@N3¨9v@ê$C_x0001__x0008_ÎÇ@fÃà5¼¨@8eSð_x0004_à@_x0008_®_x0014_#À@Ö¥Þw²@n$êñ;f@­_x0005__x0006_õÁ_x001A_²@U7à_x000E_Äø²@·A_x001A_X¢@_x0005_íKÖº²@Vnlå²@YÓÊàx`°@6yf2;¡@ú;_x0018_Ô_x000F_ð©@éÊ
f_@0_x0006_Eô&amp;T@_x0002_è_x001C_«__x0007_@PÅ½_x000E_Ø@äëä|i¯@Ö°÷_x0005_	\@Ñi,ú0­@GâÅKZÕq@b_x0004_gc_x0011_±@|9û«@_x001E_ãê_x0008__x000E_±@ÕoÊe¡@é3_x0003_£±E¯@_x001F_ñ±_x0006_«é@!Ë%¬@^*Ó¹u_x001C_@ÀÕÌ«_x0004_Û­@	_x0017_b¾_x0016_C¢@_x0001__x0002_õ_x001D_Æ¸$M¯@x:_x0004_üLj@:-ù)@yÚ_x0015_ê²@_x000F_58LmM²@ýè}°@,bã~ôÛª@_x0007_é_x0011_@SkpÎï,¨@bW?p±@.¨Ö«@_x0019_¯X7@Ä_x000B_À'@Wq	t@¯V;=¸§@_x0018_Ó\ê_x000B_²@¦6»0²@_x0008_º=ð30@_x0014_÷_x0006_YïW{@Ý*è²Ù@dÖ_x001D_%oÅ²@«âþXH_x0012_@¯_x0001_'@_x0002_²@T²×Y|°@y(¢ÀA­A@_x0018_ÅÈt&gt;@ó_x001C_ºZë»±@ÊÏ Ç_x0017_)@/_x001F_îè i@ò¹ÔI_x0010__x0014_@[Nðvª@síå_x0001__x0002_é¶°@ãÔ¥qô@\_x001F__x001D_¬ëû@tV°=â@¾1Ì{'-¨@Ð¢ÿÙº; @¤£_x0005_Db¹®@°;_x0001_Ek±@8`è}²¸«@9H+rÐÕ±@
û¤]éj@;p_x0005_àÐ­@T1i`ñ|¨@_x0015_Kë¡í­¥@aîYV,)@í÷e)oå©@×£¥
ö@wuo_x000C_JÓ¤@_x0018_Vkx¦@¦Wºå¸\±@{=5_x0018_âV@ç_x0008_-+÷©@_x001C_mG¾1@èÀéôZ¯@³.V±°@R¼:_x0017_C²@Ì\#ò¯@ÃýE_x0018_8fs@+HEÁG!¬@9_x0013_º2_x0005_ @9u¤M³±@ð4IFËs@_x0002__x0004_wÝó-i@«_x0005_Ï$rÌ¤@tM]y@_x0014_ÐY#Ô£@Vñ_x0006_Ëx_x0005_®@ý_x0003_èä_x0019_£¥@ø~¦:¼²@s¼[íX¬@f1»E ýz@Mø×±@&lt;Ë_x0001_Ø_x001F_q@V65f_x0011_®@°!}ô@5_x0017_~dÿ°@S_x0016_f»V¤@*wk_x001B_y;°@pÂ­@.Tô%8¡@fa@_x000C_k¤°@¹B_x0012_ÏN±@UûÜS¿×i@ínßç9R¬@L§ùjµ_x001C_­@5»XÃ®@_x001A_Ù_x0017_7JH³@ÊÌL_x000F_8ò4@"_x0014_G'ª@Ynß²U­@.ü&amp;ð°@BJ'EôÞ@Ùs_x001B_Ä"K°@M_x000B__*_x0007_	Â¤@ÒSD_x0004_,Æ@_x0003_6_x0001_|ì¡@ÒÄÂ #&lt;§@î¡´Sð»@Õ__x0007_B_x001C_W@âKÞÜB@ô|µ#_x0008_Ý8@_x0017_º*o^}@ÈP_x000E_ùF/©@ÏcÂ¾._x001D_@ÐËuHþj¥@DÖ@ÊË]l@Ñ_x0019_ÚD_x001D_g@÷°:^¨«@_x0002_Í_x001D_Ýo_x0013_¯@sw^âá@¿_x0005_ï/áî°@)_x0007_ùeb@ÀF»_x0003_ª@Eý$uc8«@P)7Qên@2¶v=~«@S, _x0003_à @ÚGp±5_x0004_w@¯_x0014_;Ô_x0015_ @´Ú_x0001__x0005_¥­ª@zÎ_x0006_G÷O@_x0015_@â_x001B_³@_x0010_Ï_(¨@ïs_x0006_¬ìÎ£@z]Ê_x0013_¥@_x0003__x0007_Ó:Ì\@~äJý@ýL_x000C_3³@$P_x000B_af¤@3ó\I69@_x0002_-i&lt;Ü@&lt;æjn-Z£@
"8üC±@&gt;_x001F_Taä@WËÜ_x001A_sL¦@ùQaW_±@&lt;ZrSÌb@PcvL¢®@\A¼ùOª£@QÝá¹*b@Ìá/°¤@Í_x0007_Ñn6±@ z\Øt1@_x0001__x0005_ ¨e®@XY_x0003_LÓÞ¯@X_x000B_þØïíz@_x0006_áµc©@ï_x0005_ùÏú@7W%À{s@p*Xn:f±@6ÆN_x0017_5æ²@T_x0004__x001E_	&amp;G¡@îÚ_x001A_í_x0010_@f@¥$e0­°@j_x001F_X½ª°@RúJ@I@6Ðp_x0001__x0003_Âr®@m	%_x001D_GÇ±@æíó/æ®@_x0014_I_x000C_Ñ_x0017_?@Æ«f!Ë7@«&gt;Éâþì©@_x0018_LyK[d­@l«_x001B_ë8äP@I"xJQ}@clÞ6@_x0010_´¾ð¢@ö¾|u÷@ím ª2-­@ìBÙ;Z¡@_x000E_Üùä¢@Ã¸^sW²@t=Å_x001B_d#¤@Bù_x0014_V@ÞU:_x0014_@Jã_x0018_²0_@Ç_x001B_A_x0016_W«@´»sùím¦@?à'ÞÛ?ý[A®Þ²@Ý_x001F_àw1ÿ@s§QeO­@T¿öG_x0002_¤@a,rÎÐ§@Øu§UÑ-A@p&amp;°³w©@v"0¼-¦@ÜuúaÓW°@_x0001__x0003_Ê_x0004__x0012__x0018_Ë&gt;@ê{_x001E_XÐ@Öânk_x001D_L@¹&lt;þ®4&lt;@?ß_x001C_%§²@r²ç,Ê©@k®_x0014_Áô@u^³mr7£@É¹u×@É÷Std$¯@IXÞ°e°@j®¨b#­@ê·&lt;_x0019_[@j_x001E_[_x000F_ç@À'®_x001B_É@&lt;ÿHH~_x0007_¦@_®äG¨@b?6&amp;õ|¦@[u_x001A_³±ó©@,tñè_x000B_L³@Cù_x0002_ï0³@*&gt;s4Ó±@õnþv@±©ÂÓ_x001F_@Riª_x001D_7@ÞÎíf_x0005__x000B_@±ºN_x0002_éb­@V]á«ÜÇ@êã«@_x001E_º¤@euõ*H@hýÌ_x000B__x000F_³@Ü¸Ý[_x0006__x000C__x0011_N³@_x001A_T&amp;-X&lt;@ú¹_x0004_Ë²@_x0004__x0010_%ð@õ=ùêÞU©@¼¯@«@AG_x0006__x0011_Q9{@Þà_x001C__x0006_I_x0004_¡@®._x0014_²`Þ¨@W_x0017_Þ
C¸@w_x0016_ê¥ñ°@_x001D_»
£$)§@O_x0008_Õ3¶Â@_x0008_s2_x0011_±@_x0011__x001B_/¨ @nKCS°ox@¥_x0002_ñ+_ @D/d!`^a@_x000F_°H%ð°@¦¯Í6h±@9®ÚÏ@'÷½¼_x0012_%¢@_x0005_½%_x0007_@&lt;A¨·B°@_x0003_xçdî_x000E_«@¤7^C²æ«@_x0012_:}ò¤±@_x000B_¸fÎm+@ÁÖU²@	-ØÓ³©@Æ¿¤ß¹ü¦@F_x0001_´k@_x0002__x0004_¨¯cÀ´N¢@Ï_x0012_M_x0016_&gt;²@Â_x000E__x0010__x0004_l¦@p_x0001_¤yâk@Peqjñ@çÆÉ_x001E__x0013_@Iå_x000F_zÕ@8;-Öª@_x0008_FÛ}W¥@Bï_x0017_]D@j_x0006_§ê~¥@ËÆ}li¦@ÇGÔ£ÿÏ°@.Ú
n@§¦_x0019_æð¢@÷_x0019__x001D_{Ó-j@®2°*­@!_x0014_Ýý£@FVRÿº×~@x_x001A_2Ö®@îYµtÑ«@	Ú´=_x0003_5©@.Õ_x0014__x000B_@«!úi_x0005_¥@U.ñ×_x001F_@Üí\S¯@½_x0014_&lt;ªFZ±@tÅX.@¼_x0018_D­@Qíöø¯³@?e_x000F_ß@$8_x0001__x0005__x0011_o@&lt;+Ðsa@úºÅðå_x0018_@«_x0004_l´#¨@!oýà±@ªTj	b9¯@_¿w&amp;Á@Ç_x0008_jq¹I®@ºy_x0011_ã¦@_x000F_6iì@H_x0016_Õ¸RÜ§@zBÊÍ-+¥@
mÒÎNE@²­_x0017_×_x000B_@@0¤Éö¯®@Çxz_x0008_â«@^Äà"_x0003_£@Þ_x0017_ÌpÑN@â_x0002_µ_x0002_Ö7@R_x001A_÷-Ô;«@Õm;³;¥@QØ_x001B_v_x000B_@_x001E_ÛÍWÿpª@ û'de@¦Ä_x0002_¡@s$½_x0012_ù1³@-iª]ìh@_x0014_O3*s¢@¤úÇÖá~@¯±àñ¬@t_x001E__x001D_U
J@å[¾«@_x0001__x0002_ÚëOH-°@ÝÓ«ô­@_x0002_Ìb_x000F_rÜ²@_x0006__x0012_Ç~_x000F_q¦@âS_x001E__x0019__x001C__x0008_²@0P/+4@³ÐÓèçòr@zf`£éÏ¨@Ã.òË±@¯n_x001A_2/V¢@c_x001F_6&amp;'°@Á©+Ê_x0014_®@øvs_x0011_Í;¬@a¡òi_x0005_©°@J/@ös#]Íi@Ì?'aª@$uÚ_x0010_¦3«@1èÖ6{@2ö¢#p¯±@óÀ%æLy@Ú_x0018_Ã-W²@ÿ_x0015_22ç°@õÄæ'[²@_x0008_§º\Ò@¶h_x000B_Æ¯@,hã©ü®@_x000B_\«Rò@_x001D_·é³ü@`__x0019_b_x0012_³@¢4Ï&amp;æ0b@25¥_x0001__x0003_YÖ©@[ì\ì¥@?7À÷7³@ù Írªãh@_x0013_ºB0ËX®@OiÅ/_x0002_­@ò RSK³°@q»¦ù6÷@P_x000E_å×îò®@ïW*}d~²@&lt;õ-.ªU®@vFÈ¥Å:ª@_x001D_ø¤^Åf­@SkéÖ_x001B_;@*ú_x001D_³_x001E_@_x0016_§3_x000F__x0006_M@_x0002_·Ñ_x000C_M@3L_x0008_¦ÍÜ @_x0001_Gª_x0011_*¥@ÓSÉ_x0012_ÖX¨@OJ/_x0004_ú^ @B_x001E_lQ¾¨@_x001F_g_x0003_zc[°@_x0003_©¿¿ª@ù$Ì.v0¦@ºFò¦~@ôPc°_x001E_£@8_x0008__x000F_dÙm®@\óÎW_x001C_¯©@DJ_x0010_eß¤@_x0013_û(á?¦@4A5_x000F_7_x0016_ @_x0001__x0005_årø_x001C_T	¨@Í#'RÅ£§@ª°×]_x0004_¶¬@r,kP_x001B_±@_x000E_vósÆ.³@ø%­r_x0012_@¶{èôà@_x0014_d3u²@ãV»x_x0007_±@ÝrÎ^_x0014_î¬@DãßÆzks@u_x0001_úvßp@ð_x0017__x001D_Ï_x0017_@Ê°P;p§±@_x001A_Å@fY¹@gpÕð@³o_x001D_©£@3F^m±§@×K_x0003__x0019_Æ.±@÷y;¨·¹@ûR.T±@fÞ­®â±@»/_x001C_GæÈ±@_x0006_ÁäÚK©@;	×üp´­@s¾H_x0007_Ò_x001C_@4t´%¤@_x0011_þäR_x0002_×°@Û^_x001A_&gt;&lt; @í!\nx«@WSá¸ðL°@_x0019_º°_x0001__x0002_ûè°@4z×_x0004_©°@5l­_x001C_¨@¸_x0003_Þ kì@RE(êÅ¥@¾ÜÁl@ëý4û¢`°@)&lt;úEf£@_x001D_£ªzî£@±_x001E_Ò_x0003_¡©@Ñ ¸oBÕ°@àvZË@@²C(f@Üë,¤y@ýì ]Ñ@&lt;3ë¯@â¯Z2ý2@¯_x0007_ë/÷ª@s_x000C_GÐ_x001B_Z°@-_x000B_Áw¡@_x0008_ÂK0Ôã¬@ôÛYË_x0004_¢@ã@_x0005_APH¦@(~[¬±@_x0003_üO»ºð @X#¡ÓØU@S9OJ°@L³Þ@ße¤Ø¶u@A½Ìð_x0018_k®@&gt;kÞÉ@=@÷r«Ø_x001C_;®@_x0001__x0003_èL5°­@C©sîH4¢@_x0002_×Æ/_x000C__x0019_l@Ë	jku@_x0016_Ùð¼@?cÿ´É@_x0019_z_x000F_Ø_x0013_¯@íIU±Ú²@ËÔ¬¯Ês®@(»VU+Bu@ó5_x001C_F¢@ÕkðSõC¤@ª_x0016_toK_x0017_°@¬_x001F_ø
Yª@¢E¸_x000F_Ò[¨@ë_x0008__x0019_ø£@Ø_x0013_ß_x000C__x0013_ú±@¿$;/t@lý	HQÿ @©Ñ«¡ð«@®ý_x001A_óÞ@4~:_x0003_ì°@_x000C_ÃêtP(±@2ÅÚ¡°@_x0001_b¿"¨¯@Ö_x0019_wÄù¾@aÿ_x001B_îm¥@Þgq_x0008_ @á¹¦ó®_x0007_¯@VíY_x0017__x0014_²@_x001D_a¹ôÊÇ¨@ü_x0002_}¥_x0002__x0004_½_x0005_±@_x0019_7H_x0008_`¡@d0äÌ_x0003_±@Ý_Ç
«@#Ëq.Ú¤@¬xÖ&gt;Þ¥@®.D _x0008_"@´èi­D@ÓïcÓ¡ @£à 4!©@/ø³	K¦@Ïµi°§®@ZB_x0005_$_x0007_©@Pa ÄZv±@¸_x0002_&amp;_x0007_ô±@u:_x0001_Sóé°@ßüí#¢@4êÒ¦V@n_x001E__x0003__x0002_Ýâ @dº.ÒFç²@Í_x0018_ÁE]@´&gt;_x0014_E_x001B_Ù±@^O®C/ª@S_x000C_®¨@úÂáâ}¥@gYÂUX_x000E_ª@×LÆ~_x001B_Ö¦@&amp;õ"¬£¼ª@ô1v­»²@3Hgô±_x0001_T@F]i¾öl@©NsSy«@_x0001__x0005_á_x0018_×dÂ¼@îXk4Í³@Oò_x0006__x0018_å9@8KPÏÑ²@ãÍxÈ_x0002_@pes_x0007_ü²@_x0010_¬]4kh~@¦G°o @[uéäW£@~G8_x001A_È©@Eõ|èÔ@_x0013_ñÁì«@°öT/¤@¢\_x0017_}_x0003_+°@Ú5:À·¡@Ó(S#$­@Ëé*¿¥@ìÖÜJà@I_x0004_×¡@°Ú_x0003_a¨@Ö_x0003_´¸@þ[Ol­@èëµì)c¦@Þ uçî@ØV_x000F_S×²@&lt;Ër_-X³@Ô_x0018_aÃÛ_x001A_o@@{@_x001F_ª¯­@_x000B_$è´nb@_x0016__x001E_&lt;_x0018_s_x001F_©@_x0004_Ûm\pfo@sâ·Ã_x0001__x0004_~$@Kû_x0010_f°@_x0001_Ýb/_x0007_@È­$_x0002_ä@B} ½ô¨@æ_x0006_»¢@rÞ×&amp;Y§@=¯$^_x001F_É¨@·;8×ü@ùÊ*_x0001_¤@(^ÂåÜ_x0007_«@ðT=Òï§@±_x001A__x0006_ÊÚt@Ý~_x0011_1&lt;±@wÿÿ_x001C_@;¶Ô'ä¥@Ñ¾º{¨@Qn	ûÃã@_x0003_¤PÅM¤@_x000E_{Ö}AQ­@R_x001E__x0003_dª2±@G½_x0001_^II@Ç}bý_£@ý)_x0016_Ói @_x0011_[ÄF@¡Ýh_x0018_Ç @!S8j_x0019_¨@_x0010_R(å§»@µ~k¯
¤@bO)Û¨d³@(B_x0005_=_x0013_@JÝï¸Ü­@_x0001__x0003_n_x000E_,®¹_x0004_t@%y`Èyh£@f¥£Ñ¾U@_x0018_âN_x0014_d¨@¿_x0002_ª¼Í@ _x000E__x001A_y4?¥@÷0XÒÊÁ«@"Où.u²@¿_x001C_¤tQ&amp;ª@wWBdÉ¯¤@%_x0007_úv_x0018_©@r½¯k¤-¯@_x000C_Á\Á&amp;±@U³7ù_x0011_@_x000F_F1»±@Ùp`Pa&gt;¨@âóm³Èw@_x000F_CËY5¢@[?_x000C_:³©@_x0003_Ay_x0003_0Ó²@nl_x001D_85^£@D\Ô¢b«@æqÑyl{§@=Y_x000C_¦_x0014_@_x0011_ìêN_x001D_Ô}@.Í]£²¨£@Um_x001A_+ëà²@CB_x000F__x001D_¬@*A*é¸&amp;§@_x001B_Ýg\Ïd@87Âæ_x0007_È@ëËð_x0002__x0005_ÆÃ°@¨ñü7í?åÎ¦Ï0®@[i_x001C_aüp±@ÑG_x0011_\z£!@f)ãÈPµ²@9ÄI·Ú@¡6¼2Rjª@	w¯]_x000C_£@2OÍÒ.Í @_x0018_&lt;XýX, @éôg^$b°@_x001F_1a7Áh@Í_x0005_ª58
²@ß¾Ë¬2­@2{@¡Å²@ôöÅJÖ¥@C¶b ¦@ÂWm¨Ön@å_x0005_@¨_x0001_³@ (_x000B_ÂÈ ¬@Z/µtN]³@$±=x£±@7ü_x0017_õ»¢@Ôú7s°@_x000C_¤SÑ%;©@1qºöt­@_x0007_QÝa«@E åöî²@ºlåSñ±@_x0003__x000E_ Ó2¬@ÔZ_x0004_ê_x0006_°@_x0001__x0007__x0006_ñkÃ_x000F_®@_x0018_Æ¢7_x001A_ä¤@ªÍìtfø¦@úåÒÉ_x0008_àw@Ä]_x0017_'td@zE,_x000C_@i5e«´©@Ýüà(I¬@ð_x0018_6&amp;#¬@~_x0003_óuUy@p/_x0014__x000E__x0015_P@½
êu_x0003_³@ÕæÌìÛ±@_x0014_ê¤þ_x0013_@ÞAùo*(²@T]ÑTxª@2A\_x000E_ÐB@vÁ_x000E__x0001_©b@Æ_x0015_¤«Y@²òcµ"z²@Éºº3h¢@\i:Sæ¯@_x000B_¬_x0002_G_x000C_°@^s_x000F_FÊ¤@Iyú¯Õ«@_x0004_õL_ÄÌ@|Ê_x001F_ÜÆïi@_x0005_v9¹@W_x0017_¯ç_x001A_I±@Êã_x0007_n´¨@ç_x0018_öÊ@ë¤%_x0004__x0005_T@_x001F__x0015__x001A_òÝÚ@kæ)£1_x0010_@Â§_x000B_I³@£_x001A_bÅ­@E%µº_x000F_¤@ls¥ù}²@~ØS9_x0007_J @.Y§+Dª@©ñ_x001C_er/@þUÓ²Üß°@OgÄò1_x0010_³@±b_x000F_É/{@,Qå¢_x001C_ð°@$l_x0017_.°@(´õ_x0003_ó²@u~~¿Ko@ªÈîKy@_x0010_ùa}"*@Óøù¦,¦@?_x0003_'´S¤¡@_x0001_ßÂ_x0019_¡@1ÚöC¢[|@Õ· _x0005_5¤@_x001E_UP;q°@_x0003_ßi¸Q¯«@hÆqWÑ¸°@d¸Y¡§@-#_x0002_ª0C³@þÌr´c:¤@Mëçg@=¦º}àÊv@_x0001__x0003_kAd/@¯@ì¯lÍ(Sª@_x0015_âb_x0018_B¬@¬ÉKË@_x000B_!üO³­@p¦_x001B_­ª¯@_x0003_W,Kñ_x000F_¬@_eÛ(Az@·1 AL«@ÃL\|7"@9#_x0002_Ç××@_x001C_E®Å,£±@yñNûA®@ç*ÎóHÙ®@!;½&lt;nq@_x000B_økÿ@_x0015_º*R@XCm×_x0015_'@_x001C__x000E_}Me	@ãsxI3§@_x001E_ñ	JwË@ôÅoqê@³@êÖLÏ_x001A_¥@íl:îÍú@1Ûr&gt;ÑL@êÕöPæi®@`¯2çª@!£_x0007__x001F_á¡@Í¾£ö×K±@anKzyy@gcÍíÁ@jÍF_x0001__x0002_Ø&gt;@_x0015_ém|fÁ¯@Cä·¯q`@©Ã¯Ô×Æ°@Dæ$Ph@1¯Ùz=²@æ a.@áÇ¡57¯@£ üï²@¨ß¶@_x0012_ò°@}aød@Jü_@Lñ¸åQ @_x001A__x000C_­­.@dú\_AÙ @[åw.#@Ò´é_x0019_l±@µ`ÈÆÅo©@!.&lt;¢O!v@S'¸?Ùª@I«S_x0008_±@|P~_x0015_cO@BSµn_x001A_m@÷ÆAí@«@É&gt;Sÿ_x0015_º±@_x0012_·p9y(¯@I©_x001E_Q *¡@Ó¾ý(_x0015_½u@W&lt;%JÇ¥@mª¬_x0001_Nù@ßog_x0006_6@Æ8Ñä|R@_x0001__x0003_ _x0007__x001F_­B³@áíBa´#@ÊFóM¨@¬ÖêT
¥¦@þúj@Vb_x0003_§_x0001_®@Áñ"gx@(_x0002__x0019_Ý*ª@_x0001_?_x0018_æi±@0sµ£@p;â×é ±@yNÉr¯@`}t Æ°@Û¤ì*®@®HDó#°@WáÛÇéQ@%¶«ò±@ÙHþt¥@7°ÅbÜ8§@1GNå_x0010__x0019_¢@­[¢_x0018_jØ°@ò#_x0014_§@¢âzUéð@jP _x0007_@2t×9`@wqßôM²@_x001C_U×ø@_x0002_wóY°@F_x001C_cõlp@¢îôÓÅ @°HDl³@c_x0001__x0002_ÈE¥@Öu(5ÿ¯@ DÈ`b®@wÀ8_x000F_+¬@Ü·úéº_x0010_±@ìË_x0001_OE!±@ê|É8@{-Wv¬@_x0010_¸¸Q_x000E_m¢@H`_x0013_)Ö¤@ÐÉÂ=&lt;@_x0013_²jìê@h_x001A_5¯F¤@_x001F_X'¹PÂ@NÛ|¿Rô@&gt;ÏOü_x0006_Ö@6hLÕ}Ü¯@¿ôzgD¦@_x0012_/W'+³@[ã5®cU@ÍlÒû¥k@³øÊ_x001F_vj@:vQ¸' @
dR®@_x000C__x001F_Ð¢Ã©@Û&amp;N\@Ú«_x0004_
_x0017_Â@Wx_x001A_ Ú­@25_x0016_þ_x0007_°@Ì_x0008_ZaWY¤@¨x%5F¸¨@_x001C_Í²¥c°@_x0002__x0003_ùÂBé&gt;°@_ø¬_x000E_k¤@¼_x0002_MåQ@DÒàb÷¿°@£O_x000C__x0018_µ©@B=fuÿ£@±÷ëë&lt;@Tà_x001D__x001A_$w@ø_ý¯³m@öÌk	Ã@_x001A_Ù[Rye¬@Véuë¤¬°@6a_x001D_½C²@±nºpÄ«@Yz@_x0008__x001F_íZ@_x0019_DæI'@j_x001D_quG°@}Léw$_x001A_¤@_x0003_qv×Y5­@ö°©¹ê¦@÷
Ñ_x000B_#°@;.áM_x0011_G@(hg¹0±@õ«TIQ@ë³Úy©@äTH¦°@?_x0013_jGºÎ«@âé²_x0005_mÓ©@;_x0001_¸1X_x001F_ª@;aC@o³@]8_x0001__x0002_¸`@±Y_x000F_uM°@m_x0016_æOõ@hô_x0018_X­@-¥#raz@8_x001F_0ÐP@»Ôt³R©@_x001C_ZlsH¥@xÑd[þ*§@«alÄå§@ëNó_x0004_\ê@îw8(_x0016__x001D_¢@.m_x000F_DÇ§­@2F¸Æ7@"B_x0004__x000F__x0019_N°@Läþ0_x0018_­@¨EÅ!Ú«@{ñ_x0011_P¨å¥@¿âUÏ)r±@_x001A_]x±å&amp;³@T_x0013_LO_x0003_K®@Yfu_x0015_`X@O²©YÕ«@xÊ#d±@-Ð_x001E_fýL@Û 3_x0005_ºE¡@Â_x0004_©6Ú¥@óØN_x0016_~ª@®ðt¯×@_x001A_6`z¬@|IdD\ª@_x0018_Ôô6@_x0003_	_x000F_ÞwÏÊé±@'_x000C_úC^¤@¾ð5_x0014_¨@³[*bÁ @£¡xmÃB@ÆöbJH]@G#&gt;áÝg³@5!ì¦Ù8@ðI_x0011_6£@Ô_x0018__x0010_,ÙK@WÍI_x0015_F@XUÂ®®@löWLÔP¬@§·¾_x0002_Î£@Æà/x@IZ~u`¥@rÍ_x001D_§fß@_x0018_9Jôê_x0004_³@Sd7õÆª¥@æ_x0010_Ï2Ø_x0001_@x¤D'ãn³@Â_x0007_vl_x0006_±@Ú5ù%_x000F_5ª@n®_x0008_Úêø®@SÌ_x0005_Mæ@R_x001D_r¼þ°@_x0002_N^Úü¡@m¤b_x0013_@©@_x000C_¯|:,2«@M+Æ0û`®@ä£«
@0ï_x000F__x0001__x0002_ÓU¯@_GOU_x0002_¥@å_x000B_ïäÐ_x0016_7@_x000B_:^_x0015_æd{@I [_x0002_Î`@TæW_v¥@¹^D]ª@~/Uq_x0014_T@(X¤JF_x0001_©@¿¾BK_x0017_¶r@'_x001E_ÝÎóB£@Î,\Ý¥@Û*¥Ó'àd@_x000E__x0013__x0015__x0005_ì2²@_x000E_ÝÔ*@	®¹Ù¨@£Jhüª@LÑ)¤ú@ jµùÒ@v,kiíq @&amp;RJbx¥@¶_x0013_DÞ~_x000E_£@_x001E_Ïá_x0006_Ð@vßÉ¿R2¡@¢ÏOô@²·&gt;_x0001_¥@_x0003_4°p@HÖµÐÜ@_x001C_T4Õ¾ª@æjÙ`\¹ @È&gt;oj8_x0019_¯@_x0010_&lt;ùmõ¥@_x0001__x0002_&gt;2R_x001B_x¡@_x0006_!_x0015_²¬@üÿ'ö8®@ÇPixÍ_x0005_2@yw÷_x0019_k¯@_x000E_
_x000B_Ä©r³@_x0004_qÞj@L¡é	r@ë0[zm_x001A_±@}_x000E_ñÆõ¡@ß_x001B_½x/£@Ë±tí°@U¤Øqq_x0018_ @I&amp;¹6_x001B_,¤@¸ù_x000B_|@l+ñõEf¬@fpÊ;«I@óù8fl«@ÿ×F¾Í%³@_x000E__x001B_mÌ¯©@×%Ç_x0004_©¢@É?ô5_x0017_@knß¸_x0017_¦@_x0012_Ò_x001B_çD^¥@Ô&lt;Á^"@»ºG_x0001__x000B_u@¸ÄìÁ]±@»_x0014_ëújÂ²@_x0003_/n)_x000F__x000B_@;kZ_x0012_@XöÃ6_x0018_Ò@°&gt;_x000B_%_x0002__x0003_Ð»@Ä_x0003_ÀXy±@Â_x0010_Î`ô@Þ×¸4z@ÒÑ¸wrx¬@_x001D_ÄÇPP¡@:6ã_x000F_åÚ@¬A_x0016_¥@¨ßðR_x000C_,@ÔL®_x0017_X1@BÉéõl±¡@?pþ}@_x0003_s_x0002_;_x0008__x0019_x@_x000B_jhéÇÙ«@­aæ¤º°@®U_x0006_÷]Ó@0Ú7¥Eû@_x000F_Z$NO6@¡\è&lt;K§¦@ü#_x0015_¶²@ã¢:_x0006_¢@è_x0010_.õ*@®rÉ¡\W±@a ~]uø²@lÙb(qª@Z¾ÏàÐ²@§_x0001_swÊ±@_x000C_)nÃO±@¯ååßÍa@lîD)_x000E_é@Pp_x001D__x001F__x0006__x0003_£@®Èví_x0017_.@_x0001__x0002_V&gt;+ÚÏ±@]¯ô´*¯@ó¨L5$Ò©@s3j@Ã²ÔÊÅ@HMxE.±@AP3ºµ´s@yÉè»_x001D_ü­@_x0004_wSµ²²@ø"t¼@ ¾ñ_x0012_Q@%ïÄê@§$p6@¢îæA_x000C_©¯@qM!ÙML¡@FmwÁ ª@R^_x0016_¦*a§@_x0001__x000E_xæÄ²«@¸²µB«@Åç_x0017_¨@Ç_x0003_m@_x001B_z¶¤®@¼_x0004__x000F_Q&amp; @Í&amp;xÈÚ+£@#ÿ&lt;¿Ì¡@Þv¦¥ü_x0015_@ª)ãäwJ³@4e·Û%_x0006_®@+zMß±@ã_x000F_/&gt;_x0006__x001E_²@Üë:_x0001_5_x001A_®@ë_x0005_t=_x0003__x0005_i_x0003_@ö³üÌÝ@Ó®·ü_x001E__x0003_@×æX_x000F_"U@ôå0V;i@_x0015_kHÜ |@h._x0006_1_x0008_Þ±@ë_wÅs°§@Éz;Ø±@OÙ_x0004__x0003_Ê^@¤_x000B__x0016_ä_x001C_@_x000B_=5§Ø?³@_x001A_¤G×_x0001_@ß·Ë¬¢°@ÞþåP°@\®åK¥±¥@Cq)tv@R#&amp;Ì§e¢@¬_x0005__x0013__x0002__x0007_@$årßT~y@^¯ Ô°@T$Ê®3_x001D_@åË°¼ó#¬@ayÚ_x001E_z@_x0011_¶&lt;_x0003_Gs@´ÿÀÃ@	äHn­*@_Å_x001D_= ¦¨@çÚ`Ëa§@e&lt;_x001B__x0012_9@¶½÷°Ãj@½ C_x0011_7[®@_x0001__x0006_dCìÊª@"ÜýyE@;ä_x0019__x001F_Ís³@¾H!_x000B_Ç¯@_x0004__x0010__x0002_¯ÒF@h_p_x001D_uK¢@A_x000E_Y·£¬@9_x001D__x000E_ëa@_x000C_:³@@\&gt;_x000C__x0005_³@K³Î|@Õ°¸í$N§@_x0016_[0å@3[_x0013_YÛ_x0010_ª@-Õ]·âÞ±@=c_x0013_=§²@Ú|*æ£@2ý@_x0003_P_x0010_¶°±@_x0003__x0004_îÊÛ¢@/&lt;Ü¸!*b@£ª"¿_x000E_¢@Î¢ùïTÊ@xÓÒ2a@Pø&gt;¥@ICa_x0016_#@_x001D__x001C_ðÁÇ-f@ÜÞ_x000F_QÒ_x001F_¬@eÕÖ0@_x0008_0§ ?x±@7ÏëÞX¡@dØ_x0001__x0004__x001D_@Ó_x001B_9°È@,cî¿-å@¤Fï3þ¢¨@´.Æ{Ù@	ã«Øpµ@-=¶E$R¯@fÄÃ_x0008_@_x0007_ÖúÓÚ®w@A_x0010_ä_x0015__x0006_i@Ä_x001A__x0016_óy3¡@_x001F_i_x000F__x0001__x001B_@Ä:_x0002_·Q°\@@$wþ_x0011_¦@»õ5b°@F¶Ã`å±@Ë/õË\@_x0006__x0014_É_x0015_Ï/@¼8ùéÁ@_x001F_9ûâk§@é¨lÛrQ²@¼3üM£@6äQáË°@t_x000E_»dµ@5D'Uèº¨@Iø«_x0017_r³@ñ_x000E_àf¢²@_x0014_éâ_x0003_ø@µ_x001F__x0015_#T²@Å;bíkz@üz¿àb/@ÔéãH_x0001_î±@_x0001__x0003_F_x0006_¨.lJ¨@¡âw_x001F_* ©@Ûòa8^@(ÌG¢_x001F_Ý@_x0005_¾;¡Zr@_x0015_L2My.@¿ÆÖÙÌÅ£@Î´j¹=¿«@k_x001C_gcQi°@_x000C_b4@mº±w¥@&amp;¯ª45ä­@_x0016_BrÏß&gt;@÷ ÖÏ(@_x0002_Ï±ý@º:y_x000E_@1ÐLb÷÷¥@_x001A_Ý»Ð¨¤@¶ÌÁÏn@A¨¢¤;¥@Ê³_x0002_fß¸­@^¬PFÅ_x001A_@m³@õ¬@Wîd
BÝ¨@ø(F5O@gò)\_x000F_ýx@²:¤&amp;E@¹®_x0017_	R°@_x001E_G?è5p@_x0012__x0005_Ø_x0019_¤@ªf_x000C_ø:þ @D±¯_x0001__x0004_à¯@äÍdÕ°@{dG_x000C_~_x000E_@ý±+w¦x@0·ÚëÕb@²WI7s@;{k_x0013_Kê@ÎA_x0012_gÏõb@ü_x0018_Ò_x0003_i®@/&amp;2 /@¤¸Ò$G_x0010_@óób5X¥@3(É@8D¿¡_x000E_°@O_x001D__x0017__x0017_w±@EB7uFØ¯@_x0014_§_x0012_s{«@m¼2GÈµM@Û_x0014_{LÔ¡@Èmg8ãû¡@KÁz&amp;@&amp;eÎ­ám@Wé¯pÞ²@Sð\$Zv@hÍd# -@$9zÊ1@Ôêÿ¥c@Õ_x0002__x0019_6
¿@_x0018_(_x001C_eQ@_x0017_n
!'¢@NÅeè½@¿º­FÈ¬@_x0001__x0002_Ú^hËY4°@J&lt;Ô´±@~Æ3_x0010_ø@@zNùÛó_x000B_@]_x0012_á-_x000B_³@Ý æÙSA@â_x001C_Ùø²A­@9_x0010_KÊ7@yÇÎ_x0015_cn±@CóF`_x0003_ò@ò¸Ê8f_x0002_¤@qÚçh\S@_x0015_³#q´±@r ßÎ_x0015_0@?{#¹@aG±.@õ¦@ÜúF°ýª@pÀA´6@@_x0014_Ö{hj×@_x0018_~@FJ«@&amp;gc§@0H_x0014_r_x001B_*£@¨Ù]_x0017_à©@LºÉw¡X©@_x001E_0ô¡\k²@¿U_x0003_Í#§¨@àÈÓ÷¡_x001F_¯@j÷!yÒ°®@8ThÝâÃ²@M­F©¾¯@Ò5÷:°¨@_x0017_5ã_x0001__x0003__x000F_°@ðUcT±@&amp;ØÊ{_x0002_@ê7/Õ«@¦5_x001C_ü²_x0001_@à£rM5¤@O_x0003_iín°@K)\_x0007_õ ¤@ø±_x0004_ªâl°@3c&lt;È¦©@&lt;fj+e@F`c2¬@¿(£Öü°@~Ó_x0018_6³@_x0017_¢ObV¨@áÕÊfri¬@¶$_x000E_@|o¨@N_x0008_åÂ!M¬@!ËùÝ?¨@_x0007_feÑì_x0005_°@Mst#_x0001_®@Î.ÃÍê±@k­_x0015_ô.¡@EàùÜ%@_¾Õt·@çô_x0016__x001A_°@5_x0003_³_x0019__x0003_¨@2) hÞ¤@Ò|_x0012_ Ä]@XÝ%_x0011_u5@c_x000C__x0012_&amp;gr¥@u $¹_x0008_T¤@_x0001__x0005_0#ô¡_x0002_¥@_x0006_§û}o¡@K:0ÈÇX£@OfitÌ²@ç{Úrí@Â#KÇ@@bÓ©8Öª@	ût2D¨@gâ·º@Øx-_x0015_Õbª@?JÏ* R@éR2_x0019_I²@¤_x0012_ ò¤_x0018_¯@ÈÈOÛäu@;_x001B_Ø#¾_x0003_¡@¨Ð 	 ±@¢©F_x0007_r¦@óâ$_x0013_&lt; ±@
)h"¨@3Vëâì¦@_x0010_/R_x0004__x0005_t@ÿï]_x000F_ï²¢@«&lt;¦¢@Ô_x0001__'Gx¢@1rù)x_x0004_²@_x0007_©6zñà¦@ª$&gt;{§à$@âðmäá©@À¾_;8ü@Sî¡e_x0010_¬@âé¢öðY@)½.=_x0004__x0005_÷C©@Bÿöñ_x0006_*@?×³×ó_x0010_z@jÇ¯÷£r±@ýRO_x001B_½5³@ð"(1¦@ÄËé!ò@b¹&gt;\x@_x0004_ÊýHG@äM-ôúÎ@î£©F`¤@ªtä	[t«@Ñ¿m^­@«õ_x0014__x0012_ö_x001E_¬@Ñ_x0016__x0016_¿®@ØwE-¶¸t@Ö_x0010__x0002_o~²¤@4§_x0010_p¤t@_x001C_Mû¾Wë9@snø¨)¡@na½s¨@!$KÖLê±@_x001C__x000B_1Úé©@_x000B_´Ág+$³@ó½¤fZa@¬Ñ_x0011_À­@½=\²5°@Ãk±@¿±PßÁÁ¦@	V0ó/ë@¿þ_x001C_Ay²@PMÓ_x0003__x0001_6«@_x0001__x0002_­,Æ½Õ®°@eC@ú°þ@9YFO£'°@ ËyÑð¥¨@Lþ&lt;r@ö{Ú_x0002_®@9}	çöç@Ò5¼â¦@â{e·*F¨@s²A¶§@JÖ!'M_x001B_@ë¬_x000F_Eñy@_x0015_B_x0014_Ø/·@Vy_x0003_õ[@¥_x0003_+1Z¬@_x0002_b+O_x0014_@ ¨Õ6j@â)_x001B_nÝ×¯@ë*É_x0011_{±@,_x0004_Úô§l@ÛÐ75e@0aÞ}]¢@¿öÃ_x0004_EL@M¾QR@_x0002_°ç_x0013_¦@¢ù½F¦@ó±X¹N^@BÉÙ|T_x000F_­@+¼_x000C_N²@þ(@p!¥@d_x001F_,_x0004_©@0ñ7f_x0001__x0007_B¡@_x0001_nó»'@ÞKÛPT¢@sJõMñ_x001B_@_x001D_l_x0017_Ü@¨mº@ûñ_x0004_Ö_x0013_%@»|¢_x0002_§Î¢@m_x0013__x0006_»\Î{@î«_x0016_ýã¦@1¦	6qà@joj_x0006_y@~ÌÓ_x0001_áË@*g¥Ì*«©@*_x000B_I@_x0011_a¥"jw@¥yE#È°@«¢_x0012_º@\YDÜ_x0003_,°@Ð&gt;k_x0005_B_x0015_@Ïü°¾Ðßw@¿¨(_x0008_à±@Q/_x000F__x0018_ÝÃh@Ê÷â_x0003_Zr@çÁLü_x001A_¢@)ÊÖÎq°@ÏÓh±_x0004_@iúcQ¿¾¦@»|÷ê@_x001A_
¢;@_x0005_9_x0013_s/°@_x0002_yzA¤@_x0001_	K_x0003_ÊnGö{@_x0005_3/6³@©l«Ò+@lt!f°	 @+Ö;îÒ@ý^óX§;@ÉäÇ°,¯@_x000C_Rr_x001B_n³@TØQ@F@K_x000E_ÁÃj°@¡pÔ_x000B_¦@ß,x2ê@_x0008_`²ÿzE­@Ë_x000F_Ì~[M³@_x0011_óT2â¨@ÜÌ_x0010_Vÿ@/é¢·Ð¢@'=L§@° µÍ6+¢@_x001D_Òq¤_x000E_[¯@Ç	_x0006_0½@Èõ_x0018_èGî«@U|WÑK¨@Ò9aè³@8ÐÏÈ_x000E_¼©@ñe{Õª@J9¼Ö-f«@e%Ä_x0013_{.e@æ¿­_x0004__x0001_°@ÎI_x0014_}_x001C_Ò±@G=¼à_x000C_¾±@|_x0007_w_x0002__x0002__x0004_82°@â½_x001D_äëÜ®@CÐp$¦@0ú×qQ(@iyKÁí@"eGÖ_x0017_ @ÝP_x001B_C_x0012_@ö?íÖ@Ý{_x0013_çj_x0016_ª@_x000F_ËKíéd@¥8_x0003_VÐq@üÃ_x001B_ë±@9 _x0005_Óg@¤­_x000C_k±@&amp;Ánm°ª@Î?sK_x001F_¥@mZW×¡@¸¬19©@Ù_x0002_0]·¡@Ïézçå@&amp;1J­@tRjéN°²@_x0017__x0015_çÿn¢@uwOµè®@iêJW8_x0015_}@ì_x001D__x0001_Æü@NeOz¬@t9§ôF¤¯@Z,OÎØ@íå-_x0014_!°@!=Wu±³@&amp;xë_x0007_&gt;	@_x0001__x0004_¡wø·¤@.Ë_x001B_ìX­@º :f¥@BOÖ´g¦@ô«ê@\°@ÿ§¼öí°@Ql_x0010_M£´¬@£Æ_x001D_ßª@_x001B_Õ_x0003_T_x0019_í¯@Y¨¸_x0002_`_x0012_¨@¤ùT@Jø´0ï¡@-n}÷B²@ïeø:1¡@_x0002_ï¿#&gt;m@|Ú_x0014_² @_x001B_[¿K±®@j_x0007__x001C_V±@+Gj_x0019_¹?¬@_x000B_+¨´©@ÕÐ,¡{Ø¬@Ú¦4nû"£@ÇØ_x0010_X_x001D_¯°@¤Æ_x000B_²CÎ¤@`ô le
¥@m¯ÖõVµ|@gü?åä@é_x001D_Î@¯ovs¡¯°@g_x0016_gæ±@^T)Q£@F_x0016__x0001__x0002_Û@ÅÆh´*Î¯@ÏÓ£á§l@vº_x001B_Ü­³@_x0012_?»[W¤@Cvö¤ÍB«@b&amp;w.E¤@ÖÉåªE@¼Ð@ýªãê²@ÐtÓØ ö@8D/éÆ@_x0018_÷ig«@~í¼	n7¡@(_òÅ@(oF6¹¬@YfýdY°@!-`ß¢@_x0012_Ö_x0017_iÀ§@+¯Lì½Ö¡@¿_»_x000E_~@a?t(_x0017_v@!_x000E_?ã­@²é0_x0019_"³@ã¹(Þ_x001A_@_x0018_]$D_x001D_@Vä_x0017__x0006_Z¹¢@ùdþês@!b_áÓ_ª@PyØ4¸È@_x000E_X_x0015_#
_x0015_¦@pÙEü ¬@_x0001__x0002_ùI_x000C_8)=¥@ª¡tQhû~@3h§õ5º©@ÌS,_x0002_Ø¤@_x000B_Ï®Ù@®%oN_x001B_°@!£«eÄª@_x0019_|;¯@;.È.úQ©@ôì@Qµk@ÎÎÊm¶ý²@_x0013_ó+ì{¢§@Ø\%¢R®@_x000F_´Ôå3ü @ÈÂÂ,°@u¯+À_x0019_±@_x0011_ô D¦N@_x0007__x0007_%_x000B_®@¤[$Stg¤@Î8ÅªVú£@EP_x000B_}£@b3ûOg%@ùM8ðf @j5¥_x0012_A_x0004_¨@ñ&gt;³öê!@_x0011_APï_x0015_o°@_x0002_&lt;-c_x000F_¨@X`=ÊõJ³@_x0018_¿i_x0015_	«@u«$B_x0015_¯@4!Hö@(_x0010_Ë_x0001__x0003_ÅT@*_x0017_[R(³@HÔK§_x0011_6±@´ÍµøHÇv@_x0001_ú©K&gt;_x0006_§@*»û_x0015_¬ @@Ü_x0007_4°@·®¡¤@_x0002__x001C_ÝVøá@@E2X_x0002_¬@zª_x0014__x0007_¢_x0019_°@Üs_x001E_×©@äTóõ@Q·
YË¢@'hufFá7@_x0018_YØ%Ø@vä£Í£@-4wè)¨@Ù_x001C_pCY_x000E_°@¨|&gt;¿«@uîò_x0008_§@U_x0001_E°_x0014_B¨@_x000F__x0017_')óY{@_x0003_ÍÊì³L@ÿekísëª@Ëa\)M_x000B_@lðãmªU¨@_x001B_já,ª@ùV@O0_x001D_¦q±@
(n5
©@Z±¬Ð(­@_x0002__x0003_Ú¬¡ET×@l_x001F_ý«°@ð·_x001B_æ_x001B_¨@Èºùlk_x001D_ @¿eªV7m³@fÄ¹tð²@Ò_x0003_ h ¡@_x001D_ë_x0001_uf¶±@loc&gt;ÿ[@ûéúS~ü±@eÏúÌ_x0005_­@_x0013_ØGÝº_x0003_@C°áäá²@Òm¿Ç®@}
ð4Ø²@õBý_x0010_#¯@_x0013_-Åæ_x0005_@¯]Aß_x0019_²@ü
¼_x001B_³²@u_x001B_ÍßH]@Á}_x0011_ó_x001F_I@|®'Ã@ó(W­-@¸	RØ$8¦@Ý;PYJ8±@xOÑ0¾©@y®_x000E_W¹i§@dåìÈS@c/Fç¯v@I_x0004_J@_x0002_Î @gú×L @£¨_x0011__x0001__x0003_._x0013_®@_x0007_Á_x0002_Ò¹A¥@XÓN]_x0018_L@|rz¾é²@%Æ±_x001F_;L±@#Z`tr­@LF6Y+§@¼_x0002__x0008_v@y²N}@BVs¨©à¬@®9OEgw@ô@tÝn@n_x000B_A×h¥@aÌPó1?@bÔÝ_x001A_1_x000C_¯@C$é@¦	}ðo±@ÙerB\¦@\é­øà@ò_x001A_Ù|¤@¢v2s¼,¢@ÈÊÈ½¦X¢@lS_x0006_»¦@Q$Ö&gt;Â±@_x001B_§÷j²@_x0008__x0018_s_`Äz@Mï_x001D_+Å±@"åS_x0008_±¦@w)I%9¢@keÂGf¦@sú_x0001_Ìr@ýTÁ_x001E_ô¶@_x0001__x0002_&gt;" Ø½Ä±@_x0011_R_x000B_y{¦@b×.æ@_x001D_4O¹_x0006_@¼_x0003_ù_x0015_hk¢@]°_x001D_[¡@%s÷¿_x0016_±@_x000C_{hÉÈó°@ _x0003__x0016_v¹³@`oüw/2¯@SUÒ_x0019_Ä4@y
øõÂ@ë½áú@ä£àÝ_x001E_Çm@¥_x000C_}PS2@½C'&gt;K³@jðêí(±@p_x0001_tUòò¥@¾¼ÀÞ_x001C_°@'û£½Cá£@Êõø&amp;­@¬qf0 @+ØÕá_x000E_O@Y_x0015_ûl¸@hg(â§@P°_x0018_ÒNH²@_x0019_Æ[G_x0012_6@e_x0008_^, B@Òtâ\@LÑ3°@`²@$¯qC_x0008_Ç¯@Hqcx_x0002__x0004_µ´@¤¦òX@_x0019_öÆ)@	J«cXx¥@_x0001__x0008_¬Â_x001E_¨@ö_x0003_w¼°Ê¬@_x0011_óI	C°@nÑÌK¼¦@_x0002_nõn@a;|6üz³@¦ÅÁ=¤@ÒgIÅÑ¤@Q0ÎNò3²@LÜmi_x001E_ª@TÙ_x0002_¢©@Á=_x0015_4_x0006_²@_x001F_¹_x0008_·_x001F_À@&lt;ªÜÜÇf±@Ö¤§z¹Ø§@Ë[F;Î_x0007_§@Ö_x000E_²ÖY­¯@¼&gt;®1'Ë@Y¥Cwq¬¤@ç¤p_x0007_Þæ@¶%9èüü@ÒÑÙîQÚ@Zr_x0014_
S±@iq$ah@_x0011_ÉÕ¬)±@`_x0011_`?v³@_x001C_âm|&amp;~@]Y_x0008_Æõôq@_x0002__x0003_Å_x000C_Ë­@,ÆÎ¡Õu@7^_x0011_èu²@!W@ºÕv@º·î3²@®^5fcZ@âÒæ IQ@J_x0011_h+¥_x0001_°@&amp;(j¸_x0005_©@E_x0018_Á_x001A_:@^ÿ}ófg@yÁ?'ò@E=äP§s@¥¯_x0003_Öå°@:ênH@"&gt;_x0007_g$1²@_x000E_×^ýV°@*y³@_x0008_r»×ä@*_x001E_G£_x0015_íe@]]+51±@¡9ÞZîª¢@ê$òÓ_x0002_£@5&gt;F{(;ª@PËM_x000E_·@jEü±_x0018_^y@\07t¾@_x001A_bi_x0014_ë@O6+¬_x0001_O@²aYñÉ½¬@?å-îvG @0ì_x0014_ë_x0001__x0007_a_x0015_®@xÚO_x0010_·£@½æw´;±@$Úùê« @_x0003__x000F_ Q§_x0008_@?_x0010_Sºz±@ÿ ÚWr¬@_x001A__x001B_¦@*l@à.¡@Ýì_x001E_£5°@Qbj¥Ý@_x001C_+TlQ\¯@·5àmÃ~@o'ÎEY®@ù± ä³°@_x0016_6õ_x000F_(_x0002_p@:Õ_x001C_.y®@'¹­ù2@ëD[eþ@Ô8_x0019_Ææ²@1r©à"Æ­@T*Âr@Ç¾g¤&gt;_x000E_¨@ö_x0011_ ÈÂ_x0012_³@A
åÜa_x0016_@_x001E__x0006_oÖm§@_x0005_?ÿó[@&gt;§{ð`0@&lt;\¤@_x0010_¸_x0005_æ_x0004__x001A_§@oÂ2¥@_x000F_p×UI¬®@_x0003__x0006_®bÞùÊ@m¹W_x001A_Äå@kù¶jG¯@é_x001C_·©@ÑÝqÈ	v@=}Bâ¼¥@û3ì'ÙR @/ºÈs@Þ_x0004__x0016_I-0@Þ]kÉ,²@¢_x0003_òt«É@nï0Fv@Ú VäX	@oÒÆK_x0013_§@·_x0014_½_x0004_j @5_x0002_¡K!§@ß¾_x0005_üÊ½²@ëD.ùñE @	A0¯@¹/_x0013_³z¦@D_x0010_iÚö ³@ãÝ{§Û¤@ÙGð§@ïÏ]¨_x0016_£@[_x0001_W;]'@¿¾Ú.©_x001D_­@ê9½þÇ&gt;@ÊN_x001E__x0014_@¬s_x001F__x000F__x0011_Úc?EvO_x0014_&amp;ÄQ?âo¼_x001D_ZW?êhØ9:_x001B_Üf?@Ê_x0005_:Þ`?¨È|_x0003_Ê¬g?n2»FW?_x0001__x0002_99_x0002__x0002_99_x0003__x0002_99_x0004__x0002_99_x0005__x0002_99_x0006__x0002_99_x0007__x0002_99_x0008__x0002_99	_x0002_99:_x0002_99_x000B__x0002_99_x000C__x0002_99
_x0002_99_x000E__x0002_99_x000F__x0002_99_x0010__x0002_99_x0011__x0002_99_x0012__x0002_99_x0013__x0002_99_x0014__x0002_99_x0015__x0002_99_x0016__x0002_99_x0017__x0002_99_x0018__x0002_99_x0019__x0002_99_x001A__x0002_99_x001B__x0002_99_x001C__x0002_99_x001D__x0002_99_x001E__x0002_99_x001F__x0002_99 _x0002_99!_x0002_99"_x0002_99#_x0002_99$_x0002_99%_x0002_99&amp;_x0002_99'_x0002_99(_x0002_99)_x0002_99*_x0002_99+_x0002_99,_x0002_99-_x0002_99._x0002_99/_x0002_990_x0002_991_x0002_992_x0002_993_x0002_994_x0002_995_x0002_996_x0002_997_x0002_998_x0002_99_x0001__x0003_9_x0002__x0001__x0001_:_x0002__x0001__x0001_;_x0002__x0001__x0001_&lt;_x0002__x0001__x0001_=_x0002__x0001__x0001_&gt;_x0002__x0001__x0001_?_x0002__x0001__x0001_@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W_x0002__x0001__x0001_X_x0002__x0001__x0001_Y_x0002__x0001__x0001_Z_x0002__x0001__x0001_[_x0002__x0001__x0001_\_x0002__x0001__x0001_]_x0002__x0001__x0001_^_x0002__x0001__x0001___x0002__x0001__x0001_`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w_x0002__x0001__x0001__x0001__x0004_x_x0002__x0001__x0001_{_x0002__x0001__x0001_ýÿÿÿýÿÿÿ|_x0002__x0001__x0001_}_x0002__x0001__x0001_~_x0002__x0001__x0001__x0002__x0001__x0001__x0002__x0001__x0001_.Ïç'}ù\?Ò8¤e?¬­êdC!h?ÜÐ»_x000E_¬f?Dú/xæ`?o{¬ÕÉúg? k¤s_x0013_e?½t 5©Ùa?ì&gt;_x0016_æV?"ø_x0001_-ùÓW?`X(ÍXT?_x0018_°ìßw&gt;W?_x0010_Õ'"á_x001D_X?#+ØLÈ_x0003_c?/Xá_x0001_{åT?z:D\oåY?YÎ_x0005_yJ&amp;g?Ý_x000B_Áüd?ù°&lt;H£JV?hãYS°b?fçk?R?sáNsIØX? ?.e?ÒìNÇ9àV?Î£^_x001E_J«T?õcõ]º]?__x0001_µcUe?_x0006__x0007_0hbàA`?ÜidËWla?|K§_x0019_·f?pýò_x0012_Ò_x000C_^?_x0002_-èÎd\? ßF
Ñe?w°Íó¥_?ØZ¥% Yf?&amp;cµ¿f?ùZý_x0001_TR?¬Óÿò¹f?ù?ûu {T?Ç_x000F_¶Æµ¡_?þ\¡^?¥2gÙÁg?TæãèÄEY?#_x0011_Ø2UÊa?ð_x000B_&lt;ó.b?8lFR?ú;®Ä%e?ËU=_x001B_|èe?þÐ_x001E__Ò`d?$Æ9ÊZ~e?mÝ§ÏR?=±Üø_x0004_õg?ÜoÑ¿vµ\?J _x0003__x000B_`CX?gÛñgF¥f?Æª£_x0005_b?´¨f_x001D_&amp;W?DÜuð­a?VôvH_x0003__x0007_0Ug?Bç_x0006_70k[?\_x001F_,ó;d?&lt;_x0015_i_x0013_ëPT?ö¹æ_x0005_VÇc?ôf
ç[?8&gt;¡_x0011_4^?°_x0015_òì_x0008_`?"µl"áïa?6^©e?Ò_x0002_eU)h?(_x0015_RõÛqb?(Õ.^`_x0011_b?ùË¢_x000E__x0013_-]?&lt;1_x000F_°yYe?&gt;ÂVkNW?&gt;354L×d?WÅ¢t·\?o´:Üh?_x0004_à"¼'üc?öyÜ_x0012_hd?|@2¤ÍN`?"Ý~èuh?]&lt;»âW?Ã&gt;³«õZV?\ÉL"§4`?!Å_x000F_C_x0002__x0001_[?B·N´`?F_x0014_Â~Úg?_x0002_øèZ~\?Â¸ÿn\?p_x001C_Ç±xb?_x0001__x0002_°_x0008_÷úqc?³§_x0013_kY?ÙÅH_x0011_Z?¥ÆT5h? wÿ"U? b*Õ_x0003_h?ÞÊÅÏ×Q?"Ã_x001A_[È1a?J¶M`?Î#í¸éP?5B`mNQ?B¿[f½R?_x0002__x0016_²g?C_x0012_78üW?]_x001E_PßT?Ð«ÛíÎe?÷@þøg?ä_ÄK¤f?_x0008_±E½æb?i@gG^?_x001A_H%ÿbCh?\I O?]?+/!K]c?¾%`_x001D__x0017_c?_x0017_ùý_x0004_g?-}P_x0018_qâ_?Mp_x0002_LyQ?SB»2LW?äiú=³_x001E_Y?_x0002_òÓ1êP?åm¬Á§c?¨ÆY_x0001__x0004_Ø.U?Zo¤i*e?&gt;åV¦ë7c?4£¡î8`?^µ·hù_?_x0012_1÷kÎúf?~ïö_x0014_ÍT?¾X_x001B_I_?ò0×XCb?PÏ_x0002_¶_x0003_[?P·u&amp;3;Q?ä;ûaÍ[S?rÝp_x0019_ÈõR?_x000E_(Ã§cX?h,\_x000B_£WV?´gØ£ë`?)i`_g?à6ó²[`?MbQ^c?ÄQ.É_x000E_]?[­&amp;IdwT?Ôô7Êç V?3Y¼_x0016_sÙV?zC±*fÓc?´\Êaa?_x0001_ÈkrVmZ?$_x0018_&gt;!õ§X?_x0015_º_x0006_5/_?È_x0016_²Òn_x0017_d?_x0001__x001A__x001A_[?·_x000C_yFy+b?mÓÂ·@ÿU?_x0002__x0006__x0005_E¢{`?_x000E_Á*ÑÀMX?_x0017__x0012_³tÜe?Q_x0007_¿Õ{7e?Çq_x000B_Sc?`t+âæÚc?0~_[_x0014_\?IJ&amp;"_x001E_b?deZßä_x000C_a?zñË]lf?Êß1þ¿_x001D_e?6|ðî_x0004_jb?½r_x0008_5½a?_x0014_nÛ¢U$Y?ÜÈ_x0014_×d?¯0zn_x001E_õQ?~_x0005_oQkÀc?Ùu5_x0006_³'c?âµÁ­¶ä]?_x0015_8Ê}/g?&gt;gé&amp;dT?&gt;dé_x0015_,ÐU?(ÿ¥©a?TÞ|EªP?`Ò_x0007__x0001__x001D_g?_x0002_Ëó_x0010_ÚµX?÷£x¾Öah?ÅNFø]?¹B_x0006_¤ê_x0016_c?»Ùôëf?_x000E__x0003_mQh®X?óo¼Ô_x0002__x0005_ÿª^?zå_x0001_4§¥S?­ÂÐX©_x0017_b?_x0018_©WaDsh?-_x0017_¯v_x0004_ÏP?îY °y]X?A¾*Úbc?NõË¾[P?w_x0007_û!Zg?$ëXéÎ]?D_x0003_í_x0016__x0011_¾R?&amp;uÚ´ãáa?,oñÝuh?ÂZd~?e?[|xÔ^ÊR?â_x0005__x0011__x0007_¼X?ðé=v_x0018_õa?&lt;ô©º_x0002_b?)X}±h?âZ_x0010_ß¹óg?SA&lt;º+e?Ì_x0004_t´_x0003_\?¦÷;2vU?â_x0011_Sg?%¥Ó§:a?)ÊÔÒe?Dü°¦¼\?_x000F_Wf?þ4_x0016__x0014_ÍéV?J)øÔd?_x0016_7ë¼&gt;7b?Ò4ÿxï,b?_x0001__x0002_¨¯urõÊf?O¼e_x000B_XKV?_x001A_iç_x001A_	ùU?êÖ3@_?ø1OßzU?³_x0004_pußT?_x0014_ºåÑñd?	l­Q?^ÿÑyH
^?ÄÈ²ßá[?_x000B_«º_x001A_°c?Ò£$·Â_x0014_c?BõTþ_x001B_Ùf?;_x0013_ÖËg?#Þýf?àÏü3CZ?_x0012_¿Ø²£a?ô£bÂ#¦f?_x001C_ªc.)2\?Ú&gt;ãË(_x0011__?-ð_x0008__x000C_Øûd?ô%`a¼¦a?	3ñ!NàP?(ûk¿È(T?ÔÃ&gt;ÄFS?êÆ
ïñ\?*&lt;ô¤ÊÞQ?$$m_x0013_ðlR?bÆ_x0005_d
V?O]Ý¨Ù^?«X_x0013_ÖQ?*´_x0013__x0002__x0004__x001D_Ñ`?6n|#&amp;õZ?Dä$jgQ?¶îºuÃ_x0001_e?Naí^5_?ÜãEþ¯"V?ÈÎ+i'X?ÆàÃ^_x000C_Áe?á±_x0003_°a?¢÷8T_x0016_e^?Ø³*J4f?(u_x0003_0_x0018_ÄR?#pQ_x0001_{W?ª0×Y;_x001D_d?_x0010__x0018_l´Ïg?_x0018_ú][£X?¹$Æ®çý`?L¼_x001A_¥ÕxR?Y;­ê'6Y?_x0002_Ôë_x0005_ü_x0006_b?Uí_x000B_õËd?hÎ&gt;IôY?¡#û.&lt;+f?/_x0011_Ì¹&gt;ðc?º_x0003_-¹Yc?L{±ö_x001A_a?l_x000C_ê+h?Ü¦äýEd?iÓQ_x0015_ÿ_x0005_`?tyPãYU?Oÿ¾6g?_x001E_ì=%aVe?_x0001__x0002_èYXÑ7ôd?b®¡c?è&gt;{_x0006_R_x0010_f?_x0008_Á]_x001D_{½Z?À³LÙª_x0010_U?ê¦Þån¤Z?«°n»g?ß_x001A_Ð¸6aX?B_x0015_¡ñ_x000C__x0002_^?NnFÅ¬Á\?¯âÐúÔÏ`?Ôù_x0001_æ:X?÷í:f@°f?_x0015_lh?I_x0010_óWVEg?ô_x0017_Úh¥b?m?_x001E_b?¾)àñÈf?%'Re_x0001_T?^÷±+ÜR?ÿ:þí¤_x0010_b?jx+ÂjZ?{¾½7*ëP?FÞßÄ¯c?z6pDðPg?_x0001_Íð`é{g?x\Yèð`?pfÌa?+ñ_x0017_1'e?P_x0014_®Oe_x0010_d?p"¶í+³`?É*Â_x0003__x0004_µíf?_x001C_=_x001E_*Jd?¾5?©û¡P?N(_x0017__x0015_ì¤c?_x0010_¯\_x001A_÷½_?úðù_x0016_&amp;Db?iG6¯e?±ÁÁÊÛ`W?&amp;½u£dc?PïCe? l)0î¹e?x¬GJ_x0001_`?úÒµñTb?±¡Uë1jh?êrBqb?_x000F_²3ä_x0017_{`?Í_x0019_ãùgd?Æ£Ï_x000F_Mð`?\Ñ9(´fU?rQg¤°4W?q¼@!V?§ÉdÝc?ô_x0012_ßÞ$Z?9 _x0016__x0019_&gt;¾a?8ï÷Øm:b?Hú;dg?à©_x0002_hèS?^_x000C_ÓÛßX?_x000C_vq½`×`?Òk(ºTøg?~ð{&lt;d?²_x0015_ßd3c?_x0003__x0004_.#½­G`?ß³;^_x001A_W?¶OÊÍßP?_x0002_´ö«RäQ?Õ#6)xZT?eÏ_x0005_°#¸f?SU_x0012_/SÎ\?&gt;Ì_x001A_@ï@Z?Ú6°^¨5U?æ_x000F_aBÀ^R?äü­_x000F_#S?&lt;O/äaÐY?ä¼Ug_x0015_dW?_x000F_ª¿ßoZ?_x0001_ò|QPQ?Ó~í´c?~ô_x000F_¸ëÍ[?è	NfóW?ÎÃò]NU?t_x0015_æ_x001D_O7c?ð_x0007_ÊÉÄ~Y?Ì_x0010_KÏíÀf?'Ø_x0006__x001A_-T?b ,_x001B_\?\®Û_x0014__x000E_/Y?øVgBe_x001B_a?_x001F_Ö_x0012__x0003_I[?ByýZ?¨Û_x001C_&lt;1­_?Yè_x001A_ß*h?7dYüe?_x0006_¤¢ä_x0003__x0005_.a^?:Ëb(?W?H´ ¥_x0006_QV?ïByM¢S?_x0012_çs]_x001B_a?÷Â_x001A_9sX?ä_x0013__x0017_S?_x001D_á¥û_x0013__x0012_V??_x000F_¡_x0017_c~a?_x0007__x0001_ºVª!g?þù#_x0002_;c?_x000B_­à_x0006_fÙ`?v¨Tú7T?xT1³^?ÌØéðè_x001D_d?m­_x0018_ü' `?ô_x001C_ØT_±e?BÊá_x0008_a?²wQ2ÙV?ì²§úùºd?þh_x0012_'¿_?ò{rp ^?_x001B_'Ïç¬]?Lê`dÃ²e? µRO¨f?S»±ñY?jÖjg_x000F_S?TÉ_x0010_ÞqDa?ß¤	_x0007_ùS?©Âûf_x0017_[?e`À9_x0004_ãg? Î­ÛÎse?_x0004__x0005_]·!zCÕQ?(c¹éO_x0003_W?Ò)_x0001__x001A__x000C_V?P!Ü_x0012__x0015_b?VF^Æ_x0004_g?
WcÁg?È¼ðxª]? Pf¸Q^?|_x0002_/6åU?_x0002_®1Æulc?fYX}Üa?!_x0015_0¼Õ_x000B_Z?É¢G_x000F_Q?Õ§MÆàMT?ÒM_x000C_ÎVa?ll´_x0007_5g?!À_x0016_Gì£d?&gt;MÂÂñ`?oSï¤(e?µTÉ9Æ`?¸wQÙÛ[?HÀH_x001D_¨¦V?
_x0006_|56X?XQ±XBe?ú_x001B_¦gÅtg?ñ'`_x0006_Öe?¤òÒ)kX?!ºÆ$yh?®	¾·_x0014_R?_x0002_HWÙg?ÞÞ#¿-òW?êPé_x0001__x0002_§Z?½_x0018_î_x0011_3(h?Ò_ºMU?xLô_x000B_UÅe?&gt;æ|·&gt;e?&gt;_x001C_ÿ_x0006_bbc?ÐyËÊPU?æ÷5ïV?&amp;ÏdÈQb?v,ÃQ?°§4fX_?n	}Ê	f?#M¬&lt;"Qb?&lt;úÈ_x001F__x0015_R?#Æ_x000F_c_x0007_ÔZ?rµwåë2f?ÿáL_x0011_Äud?_x0008_l þUKc? ¶_x0004__x001E_[)^?_x001A_BÔ_x0004__x0004_$_?¼tþõ_x0015__x0010__?gYÇ?U?×ÌògId?¯ç®tV?Ù_x0014_¬ÕTtS?bÂB0_x0002_b?&lt;÷\Q_x001E__x000E_U?ÕäF^örY?ªG¡[`? aw}¿_x0008_^?0îäóªÜ^?t.×_%S_?_x0002_	EnëÅ÷^?Î^gR\W?Ù½U:_x0010_c?¦?Ñ_x0008_ÁÂ\?F¿b=c?ø_x0005_(&lt;¾!c?JrJ_x0014_uoe?Ò_x0001__x000F_¢X?_x0007__x000B_¦_x000B_jÁU?eÖ1_x0004_Xe?_x000C_c_x0007_]_?øÉÂd?TßFÄtb?)Ówf?*fÃÂâ_?Í_x0017_*6;S?07Îg_x001E_Àg?	xª_x0004_(­P?3_x001A_k]¼U?Ö$Ë[f?Jé-_x0006_a?M¤QZzU?Èd²_x001D_d?B|@×P?_x0001_Z_x0005_®X?¸»Zøo\U?_x001C__x0014__x0019_¢¬c?YK"?f?À_x0003_K$_x001D_H]?B¶Üag?_x0018_ºÓØYñc?o_x000C__x001E__x0004__x0005_hjP?2X¯zg?Z_x0019_!î_x0019_a?Y¶ü|d?\_x0010_£qðY?UÚ«¤f^?÷_x0010_#[?ûybøèX?v.(0^"e?lÏÍÒP?6ÐVlè^?|&amp;\of?_x0018_ÚNÂbf?&gt;¤s_x0001_ã]?NmUPnÉb?o¡_x0007_¦4WX?ZºêR·þf?ò¥Ãb&gt;e?ÀT`í[?$Xó&lt;t_x000E_b?ü_x001D_Swå`?V`5\uf?ÉÐA_x0002_²f?''/®ÉFY?d;øÄ&gt;S?Ðù$¡tòQ?àÆMH_x0018_c?Ïà]ªZ`?æ¥(ÕV?Q_x0001_ß}ë×V?X_x0016__x0003_´Õ_x0016_a?l_Ê;ì&lt;T?_x0003__x0004_ñ2°ÿ}Ö_?}%_x0014__x0014_X?ÔV/Ôc?6_x0015_åÉÑU?J%Áå?N_?_x0002__x0001_;½=Öc?Ú@_x0010_ÿQ?.ªÔBb_x0013_W?Á·F4ûPU?_x0012_|Wj:g?KÝÛÈa[? ©B=_x0006_S?G¹Ù%Ù°S?ôùô¿þ?d?övÅ_x001C_Íf?j¶×&lt;Ýf?_x0007_&lt;z¤_x0010_ T?_x000E__x0008_Ð`^T?ö_x001E_R_x0011_ñÒ]?_x001E_Qè®øb?cjxåZ?¸PÎ_x0019_öÇ`?ä÷}_x0017_âU?ÚéÐP_?¡¥ô*P?#ã¥éET?_x0001_]$jcW?ßÑäÁäa?_x0010_ì¨õuLS?	_x001F_¥g_x0019_â^?Ñ_x0019__x000C_%ih?ÄÆ§&lt;_x0001__x0004_¬_x0005_V?(8Ãc¢T?&amp;2;M%7U?É`Î¥=øX?µí6ìð@a?÷JØû)®]?_x0016_´R_x0002_ã£c?¾y¿}Åf?tF_x0010_Û=±e?¶¥blÄ_?¸Úc_x001C_Rth?|ÏÿDa?gÄn0uth?4 Â6^?_x0006_·k¡æZ?Ì_x0013_Õ_x000C_¿e?._x0011_#_x0003__x0016_ f?zã¥Ïña?GDþ)qýc?iK'±úÖb?gÚâ_x0007_Ôµf?¥s,Át´a?)dÔ_x001E_S?¸ôÆ2ßM^?®&gt;¹Ãûb?¯vTÃPBa?A'_x0019_ËÝÆd?bk#¸ø¬d?×_x0007_õæR?ÿÓm]f?!5_x0013_g_x0014_êR?º_x000C_Îg?_x0003__x0004_`6C: aZ?ä_x0019_çaR?_x0012_/H£V?¼ë_x0011_È_x001D__x001E_h?è±¬\ e?_x0003_26¿[?¦E¬_x0001_±°P?¼%mÎQ_x000F_\?ÜÆ_x0011_ßa?hu'` Tf?=6ïpC£b?Ï}Ùi_x000E_¼R?_x000C__x0018_H_x001C_Íèe?Ñ¥Â©\?_x001D_å}+Øa?,ü_x0015_2f?Ê
`Ì_x001D__x0002_`?'9·lÚ^?Üô'²ùî\?hÉp´Gh?ùLcK÷`\?òK¤_x0001_2*^?ó_x0004_5«dQ?¼wï°Q5V?¶¤$f?®ÔRKR?ËI!`?ÀwWàöf?Ák»$`?µ«ÐQàS?¹¯oÝ^$f?Ö%Õ_x0002__x0003_Å$\?´ØFe;V`?­¡r_x0007_flT?_x0005_¼øQ?NËl#G_x000B_T?_x0018_q¥¨g?_x0005_z¿»JW?øÊ¡Ó#_x0013_f?_x0016_)_x000B_ß7c?_x0008__x0013_©Àg=V?Ëq)ýT?_x0014_sM-³:X?¾_x0004_ÈhîX?nÝ%HTµb?òñwcËg?cÁÍbógV?_x0012_¦¼#Ôa?äQ¿Ö_x001A_y[?ÖNaptb?_x0007_~8é¸e?|¦&amp;_x0002_g?l_x0016_
b_x0006__x000C_a?÷B¿·_x001A_ma?+_x0001__x001D_K_x001A_T?Ò_x0016_¡ÜR?ð¬óIßzT?}çgwÊ_x001A_e?³_x0012_4"ÓÑV?_x0001_[Ó©²c?&lt;T_x0019_@NèP?À]©Ö ie?¬{_x0003_JÞY?_x0002__x0003_ïµµa?Î_?_x000F__x0015_&gt;_x0018_	_x001A_d?ô_x0014_NUhg? _x000C_»%_x001F_a?ÎyP[íkX?ñS¨/S?XúüHÍY?V6Z?eS_x001F_sd?ÏZ
»´b?w$ÂRud?É=YÇ.Y?&gt;ñfU6U?øÊzjÝT?JAÕòúÂf?0bÎ_x0014_Î¤e?LÇ_x0006_·Æ\c?jvSxge^?8_x0006_Úò¨=]?	_x0013_öR§ d?rvH_x000B_5h?¹ÿGÑY?_x001C_QkÖW?dK_x001C__x0007_Íd?â_x0001_­ÿÐa?´Bø5hx_?øI_x0016_j_x0015_`?Ñ_x0002_iÈ_x0018_Ág?®íºUh?&lt;Ñ?XL_x0012_a? ×8fÝV?%é·_x0003__x0005__x000E_2V?¥_x0011_Ú%ád?_x0019_.¯_x001A__x0015_ùg?]7_x0008_|ÔS?,ÁäÆ#h?a²á&gt;mb?*0¬Vj·S?·_x0002_Së_x0004_±b?¾Ü_x0016_ªº]?U'ÍM¬¹]?bº_x0008_]¥_x001E_h?_x0008_L£_x0007_"_x0019_b?ákÙ®Ý^?oÛÉy_x0013_e?D"åZ=ëT?\ö_x0005_PÄY?«)²&gt;`?@2ÚDd?¾ç]Ô¡ÖQ?_x000C_ºêl.^?_x001D_é|_x0003_bNh?Î¾#ÇìÏa?äÓ¡\?êÃ _x0004_¸ñ`?89a-ÈR?{"_x000E__x0006_æEh?_x0004__x0001_&amp;3rvW?è ©&gt;Y?ý- é~ \?×ªE_x001B_­ÐV?ôÅG¶_x001C_ôX?fnÿ0W?_x0001__x0005__x0018_Xs×rQ?¬_x0012_2_x001F_RRh?2/E_x0004_fV?VÔªPZ?9_x0002_~°GJd?æØv×·b?Â¹Ô¥V`?_x0018__x0007_=+X?@6ë_x0011_T7a?.o³Ó6_X?Âù_x0002_[?øXzºuVd?j_x000B_÷;+b?_x0003_k¯n¶V?9Ã¦¢_x001C_`?"Qí_x000C__x000E_}\?\÷¥_x0016_æa?*Ï_x0015_åÑW?ÜÝkáfÙX?*_x0017_VQh?9 3;²g?@(wë'`?ýWGQf,f?dQµÀ	`?6Úð_x0018_|a?b¤ðxÆZ?_x001A_ëk_x0010_ÚµS?üéÁV,R?¤Aïàf?êWù®åQ?b+-ú_x0017_2^?ë¼µÚ_x0003__x0005_(Ú`?«­³òy¨Y?ºÓçx£_?Æ²Â«	[?@ö&gt;VÆ¡]?¼êëe?Ò´þ`_pa?²mÜ§¼Z?_x0006_;&lt;Ö×_x0019_^?_x0002_Ý_x0003_ÊÑfS?±Ü;ãÃKU?Ï_x0003_*_x0004_c?VA%_x0018_Wa?î_x0019_N+SüV?JÖ_Ì;[?_x0018_ðØ³À"b?`Óð_x0018__x0006_g?_x0004__x001F_7Ø¢öa?
1*_x001B_.[?.Z{Evh?_x001A_Ãªü_x001D_M_?l7p&lt;O`?¸ð¹Qã`?_x0014_Ò¾Ô¥c?ft_x0013_r_x0019_l[?2_x0018_ÔÛ¦Î`?P|ñ²Êa?_x0005__x001E_®3ÿªR?2bÊM?_x0001_b?FPµZy]?Ç_x000F_@M¹ÇS?8¥¢Ê:;`?_x0001__x0004_È,¸VÆ\?N]F¬_x0013_Z?nÌâ+a?ÆAþ[e¶a?_x001C__x000C_*s\?v',_x0001_f?uÖnl"Z?_x000E_÷¨ËÇP?¤}_x0012_ÓjP?	_x0003_°{Ô¾d?_x0014_UÃT?Ò1E&gt;dÍX?_x001E_Kµ_x0014_Z?dÝeÿ¡f?b¢2m`vf?¨»"×Öc?H"½ÐRºe?ðe*_x0002_ña?³K]Z_ãc?Ðß!àlU?¥½D\xQ?Ä2¼à `?±WãÜ_x0006_`?°_x000F_&lt;Ag?í\Ä_x0007__x001C_ß`?öÖB6_x000B_:f?²¹Jm&gt;c?6øwÿ*g?_x001A_ka(ßçU?±Æv¿U?Ø#;×a?ð*p_x0001__x0006_¿We?5ðqQ¢9h?(¯O¸òð[?Îu-eoÍ`?_x0008_ON¸Ð¸X?&lt;5)p*V?_x0012_§ÍIÉ`?z9á+×tf?_x0005_ÜýDLf`?wÍ_x001A_c?¥ Çn_x0002_,V?÷Ií_x0007_c?_x0006_=õälc?!°	MBºU?_x0003_á2_x0006_VT^?&gt;hÖVÉÐ`?_x001E_*:H_x000E_Öa?ß¥»ëT?_x0008_ìøIMna?`"9·G:e?l§&lt;w=WZ?@se?_x001E_.&lt;÷EQ?T_x0004_Ä3~Kg?)_x0018_ÄDh?ìµ=&lt;Âe?X¥W¡©b?_x001A_	!ÌÄTc?µ	+A_x001D_R?à.=_x0016_M_x0006_c?CËCù^?òsúÁß^?_x0002__x0005_X:öæKÈc?_x0010_yõW)\?_x0001_¯_x000F_ÔwâQ?¯¿Ö=Ü/R?_x0011_ð·5Ia?æg$xh?JÿóÊb?bÊÌ-\?)_x001F_¾_x0003__x000C_¼V?$U5Y`a?s_x0002_£¦¬xY?BLs¯K[?c2åYÔid?ÿF¯ü¦áP?¦!_x0017_Mh?eKa¨c??ÌùÑ§Q?_x0015_¹4òîHa?fL_x0015_«Õ_x0003_T?D5¯&gt; 8U?ywÈg´_x0004_V?ÕÙÕÕR?ÜM;lM«Z?Ìo_x0017_ÖEjY?øÒ8{¹g?Îdd
_x0005_V?_x001A_4\_x001D_°_?êõGnÜGV?4_OØL&amp;d?öÌé²­KU?¡p{«_x0004_¾c?z_x001B__x0001__x0003_Z+e?1HúÒÔP?°_x0011_Àz"_x0008_d?a1Ðp^ªR?G_x000F__x0011_Ug?+ÀL 6@X?_x001B_åOÛÜOY?px§e×ðY?_x0018_´	;5Ãb?öI6ñ0h?_x0008_J=RK_?_x001E_3¡a°`?ß/z_x0007_{d?R\Å[ÿZ?Iê_x0007_Uaég?ñÑ{Ýß_x001F_[?úÉ_x000E_lJGc?AJ_x0018__x0001_¤f?_x0003_ÄÇNÿSZ?èÝ¸+_x0006_:e?d&amp;×°¹b?õÁK5¡!b?rå÷\_x0019_c?}è¶aV?âÞøgùÚQ?ÝÄ}!ÛÕa?v_x0001__x000F_e?ÝÔ2_Ôe?´_x0013_}±_x001B__x0014_]?(_x0002_	4ïY?6úúÐÿb?_x0003_6^¢©[?_x0001__x0002_ÃY}Sæ_x0015_c?~®ÒmB_x0011_Y?_x001A_hré=wb?fö×Í\BX?|à0_x0006_HTe?fÅ.Æ$R?+r-°e?:
ó¼_x0016_`?Çí½:'ÍY?/Xª·ú_x0019_R?âï.è@_x0005_S?¾ 
ës_x001E_c?B(;#^?jl´b_x0003_ò_?Ê4Áñã]?ê_x001C_ËÏo¯X?.p_x0003_Â`g?ªÍôKDY?.ø\A	6[?³Û66'IS?#­_x0010_ã8h?D`ç7&lt;Y?_x0007_»}tf?l]ºuýÃd?ã]ý¢÷Qg?_x0011__x0006_dÞâM`?*I4LXÏT?)v_x001C_»Fsb?_x000C_.
4¥@e?¥;h_x001A_¶U?êS5$e_?Dë_x0002__x0003__x0001_d?qK_x0007_òZ?_x0019_&lt;àáâ6c?`%_x0011_¦öÉ_?_x0017__x0001_6Uh?ørrèJe?É_x0007_ü4pÖ\?_x0008_}õ_x000B_^?Öú:_¦_U?ÌÈY ûa?O~_x000C__x0018__x0019_W?è_x001A_¨÷	_x001F_e?IþgqV?SÕ²°q»a?ê£yýIßV?º­p¤ñ"h?_x001C_Q{_x001F_/_x0015_[?{_x0001_¬æáth?·¿Ùàÿf?0Áû_x0016_W´g?MÈü_x0018_²h?_x001D_ë_x001D_T?îG(ïf?ñ$¨ûÄZ?_x0011_ëoæ_?T¼_x0010_ë+g?,í"Ãïôb?tçÂãmZS?Î¨³¹_x000C_f?2Z_x000C_:ÛP?_x001C_iD:Y?*_x000C_H_x0011_Úh[?_x0003__x0005_]°ËfpJX?LÅfÜéf?.÷ÌòIyV?X¹ÝwWEW?!¿,÷
\?¡Sú·­T?_x0002_¼´_x0017_uX?bQÎÑT?Äg ¨(`^?_x0008__x0018_bý^a?ìÔÌS_x0001_a?=_x0004_5?b?ä_x000B_´D
)f?_x001D_qìÃ¡_x0006_V?_x0008__x0014_ÔµÓ¨]?&amp;'ç¨d?_x000C__x0016_E^¨Ïb?´§_x0008_ªä³P?Ð«_x0016_0ö]\?¨_x0019_Ì¡_x0006_a?{c¡þ e?0WO£_x0015_,W?Æ!lÏÃ6a?z_Õa¦¥d?Óp$c®¯_?ÔÑ_x0007_æKT?ñWmf«T\?4&amp;Ý¦ÇÔ`?X¾´´_x000E_Âf?Çá{*a?ÇJ9WÝ_x001B_R?±~Wé_x0006__x0007_Ä_x001F_Q?s_x0018_îºP?öhS¤	_x0006_W?:I³_x001D__x0005_b?_x001A_&gt;Ü_x0007_d?]ijnLwV? ó®ÕWa?" Ê»±_?_x000E_?XgN]?Ò«zRm½`?íÐèY$÷Q?¾ò`Ê#æe?_x0006_ÌË_x0001_rQ?¸7f³½d?&gt;¢_x0005_«Sd?¼]ö_x001A_y§b?|¾ç~`db?Û_x001E_àr¢¥P?ZÌ;_x000B_fÕ^?_x001C_&lt;5_x0015_ûVY?Jn*Ü	d?øu_x0013_!î_x0003_g?ÞHæ_x001F__x0004_Õa?_x0002_·t¹T¦f?ÞOgÄ`_x001D_f?þ8_s_x0002_R?99_x0006_`_x0010_ob?Îë5D©8f?o_x001A_»ÂF©Q?p_x0011_3òHd?,­èh`?ß|_x0014_ÕÞc?_x0001__x0005_ðç W_x0003_f?jT&gt;9g?ù_x001E_+ÿV?(±_x0019_Ie?æ_x0018_¢Õ\?_x0008__x0002__x001F_:R?¤nÿËZ?_x0007_x0ä&gt;X?_x0019_$WÌS?7Ã±°_x001E_d?3È×Ëì¿`?_x0001_ôyü_x001B_a?_x0012_Æ¶éjvf?5hî_x0007_kT?8k»ÑFa?mÙì²ÉV?X÷·ï®_x001D_Y?úþitå*_?VRb_x001A_Tve?ê_x0014_Ã5¢_x0004_Q?_x0002__x0001_]}_x001A_¦X?^_x0019_K±]?0Àúy~®b?vB7ößa?]_x001F__x001B_O_x0007_dh?
B¬@u`?N6©Jm¿V?_x0016_L­Ðd?£·à_x0004_mlb?hh_x0013_a?ÌÍÔ_x001B_õFc?
@,d_x0003__x0004__x001F_f?Üx[×4U?&amp;­ªM×e?_x0014_R¦ænçc?Î¯Ñ_x0017_HU?Lõ´ëN%h?Æ7ý=âcd?²4jo_x0006_«d?×x+ZTh?*_x0003_ä6]?l_x000C_îVáa?_x0002__x0007_Ä_x001B_c?m_x0017_ÉÙP?57)ðõe?_x0012_CSÑ0g?Îä~_x0005_ï7b?Þ t0G[?ºiºìL³Y?þÕ0PÄ#^?áñÚ#¸^?r#Å\¹+f?Å Å@î_x0014_^?G_x0012__x0001_Á¬h?+,5_x0008_Ïh?Ü_x0004_ÝlÞ_?¦4½_x0003__x0011__x000B_Y?¼'_x001F_JiZ?¼ðþp_x000E_g?:»_x001A_CW?ç.í¸qÄb?_x0007_XoUÚg?Æx½4Wæb?_x0001__x0003_ê95êyrU?ËL/~Hg?NÇ[ïÞc?~ J_x000B_²`?Å_x001F_'X?Ö_x0011_Ê_x0015_u_?_x0016_áË}ÑZ?ÔçD,Bf?ÿÞ¦&lt;Y? ta:^?¸è_x0016_&amp;ß\?YW=v*g?%³\	kg?_x0012_Æ*-_x0015_êQ?*@@|õg?ÎN!^f? QÆ£k®c?øBª_x0002_9nc?Þö)-c?Üì_x0017_ë P?Ô«LE_x000E_Uf?öa+¬n4g?§Õ$`? Ã_x0003_e?¥»æ£S[?fõ}"´V?°o*M®_?­¦+Ñd,`?å¥U¨Q_x0018_b?`ÔLã³g?©¹øè ¹d?J8Qz_x0001__x0003_s£d?._x001E__x0019_8oV?^ÁñÐ&gt;«b?_x0010__x0016_µ¾w`?Öi"_?f !Ì@D\?¸J¾.¥vP?.Úm_x0010__x001A_åg?lîo}){h?¿ái"d?²Ó¹æà&amp;f?Êtv1Q?/Ç&amp;3l_x001D_`?MÛ«Àòmc?ËKÉ\p­g?èß_x0014_þ»W?è0ÈöÝ0`?_x0002_6´78.g?±­9úc?_x0010_eøY?c_x0013_^íjh?Z1&gt;`3b?¡m¨_x0001_HòZ?_x0004_ò#Ý(_x001D_a?_x0014_:A\QR?fÏ@6,Q?zâ&amp;S?¥©åLh]?_x001C_ôÇNöb?¹×_x001C_¥õa?-Â¯n^è]?ÆÃÎFY\?_x0002__x0003__x0002_÷y«c?ñy_x0010_å_?ºÔ0ÊYbR?_x0010_ÜÙM_x000E_îd?¹	_x001F__x001A_$^?±_x001A_ÏN7h?ì0_x001C_9_x0016__x0006_a?æó#P@f?ZÙµ®Ün`?hºË_x0014_¿ U?_x0016_ÔØ©q_?Ì¤ó_x0001_¦ìb?f+«¹a¯W?ÜxþxË©g?oÑé­a?vý·àÑ©^?Ùë_x0004_á1U?_x0017_À&gt;\e?ZÉ~Y?_x001F_DvÑëX]?_x0005_g»Ô_x0012_T?¡ù¶áàXY?B¬çTãx`?~ÉÚÈFdT?T;S1¸ \?'6 ÞB[Q?ªx8ke?-gãþóT?í_x0004_|ò"îS?¥õõèa?º¢ÅâÚï]?´­5Õ_x0001__x0003_¾üb?Ñ_x0013_èRZ?_x0019_´´_x000C_Ra?_x0001_¡õßÉ/`?«p_x0004_3X?\ü,8÷X?_x001E_Z_x0016_,øa?¥C!î_x001D_2h?¾¬NBB·b?tc'¯Ë£R?ÏÀ.¶_x001B_wf?­/\iåZ?,ï_x000B_ÒïØ]?F)Ö&amp;_x0010__x0014_h?d*IXýX?ÙqÛ_x000E_E_?èl«^KW?Ú?WäÈf?"&amp;¼ßa?µ6ô_x0011_«Q?¼[_x001A__x0001_Y?æñ1¼è½`?jý_x0011__x0010_¸ªf?_x0006_ó_x001E_È_x001A_T?´Ñghz½W?©ð"xS?²§ÕØÇ_x0002_g?¸_x0002_	qÌ×d?\´_x000E_àx1V?cÓÞXM[?/#9_x0002_d`?£µKÑöUd?_x0001__x0003_X]ñ'Ñ8^?âÛG¼_x001B_\?&gt;_x0015_tzZ[?+_x0019_GÍl¦c?¸4_x001A_9_x0011_Ê\?°jþ_x001F_U?hËª_x0011_7_x0007_h?+ÅÑtZRd?WEGBÙR?Z~_x0005_!;b?.éWËµc?Æî»_x001D_Ì­_?Þ¸Êµ`n`?_x0012_"Üw³`?ìm§i$U?HÇ.5ÛU?H×/_x0016_Rf?&lt;ç×g?_x0018_òÃ_x0006_d?â6_x0007_nõçQ?ØfôCF&gt;e?õÝËëuÔW?p¼´l\?_x001D_{-Í_x0017_­V?&amp;7 _x0014__x0013_h?w¯JÌ®mY?_x000C_~8_x0002_Îe?¬Mþ+n_x000B_R?s=xN,_x0013_a?¤sS;W?ÿØ1_x001A__x0016_&gt;_?¼ù_x0004__x0005_V`?{NÆ._x0010_±W?ÊJ_x001E_ÙÖa?§úÄ®þb?­÷V_x0010_,A^?ð_x0002__x0013_¼Øg?¾WkTTZ?´R½s Z?H%#eíV?¥Á_x001C_l_x0003_d?Ää_x001A_ºùtU?Ï&lt;;ºg?Ë¿	ý3-_?êÈN_x0008_{-a?î¼_x0012_âe_x000C_h?1:Ð_x0005_	W?ß?ûQ_?Gý7Z®|X?Ä5&gt;àãa?_x0018_i)e`?~ÛrÞ_x0001_f?%°Û~qe?GT?ù_x0016_û²\g?8h¥¬8_x0006_X?Ä(sLæßb?&lt;àÛag?FîÛàf`g?èCk_x0005__x0014_Kf?nØ´2Aãa?¯L&lt;ÐQ?Ù,ëf?_x0001__x0002_Paifqb?Î´sú!_x0004_^?ò/R¨_x000B__x0013_e?¨u.`_x0013_b?ÍLøk f?'ú ÖêÞZ?Â	ùMé_[?Àÿ&amp;eÔa?d,Bag?¸âÁQ?fÙXm_x001F_b?SòV°h,g? ª_x0013_ Çg?¸fïk¯V?ùåõc?\_x000B_]ad?ÎGL
÷[?	Ö\x0*Q?×_x000F_§²òT?eçÝðÑdd?$¸EQÔÕe?ÐñèYÈf?"ÈjUe?ÔÆõc_x0014_­f?y=ùfì[?¦Ü?~·a?¼vëªg?V,¬¸ZX?É9£p;T?Ô\Ò=_x0013_d?_x0012_&amp;Þµõd?è&amp;£Ý_x0002__x0004_,_x001A__?ªr»:ÉX?¤þ¹ë~ßd?&gt;¢k&gt;Ic?_x0012_ô\z&amp;h?¶ÄâATË]?_x0008_ë_x0019_ÈåÊb?£þÓ	Ì5e?¯ÆÝ_x000F_G_x0007_S?*Èû)f?Ô=_x0001_¼7|_?Ø²}y;_x001F_h?ÛÜÞ "T?°¨¥})_?DäïÍ,ff?_x0014_H¼sb?N_x0011_'_x0003_6^?³QÕx%f?/.ô³Ub?â1jh_x0011_HZ?_x000E_ZÊÆþÔX?_x001B_¥«Ý1j`?2Æ¼(¹a?iÙ9_x0011_%¾S?^m	ú_x000F_&lt;U?_x000B__x001A_2þàV?¢_x0012_¬l3Y?b«FüeôZ?_x000C_+o_x0010_ë{T?í²n_x0012_³sT?D?_x000B_?_x001E_V?Ühs`_x001D_h?_x0001__x0002_xl	ëFoe?$)¯_x0011_ä`?
îa!R?ö»)lXg?+&amp;_x001E__x000C_CW?Ì¡&amp;W¤°Q?å µîá¹f?_x0018_V´àT?Àá_x001E_Uè3f?V0
ýDS`?Ix|®_x0006_e?ª_x0006_ÂWk±a?%_x0013_ða?¼ôr_x001F_Þ]?­óf\?¨aüOa?ÿ¸_x001A_UT?¸B¤-ß/_?_x0010_ôÊhåV?b1ªì3R?®_x0018_m*Ze?L_x0010_76åÅd?V¯_x0012_¹{ÛT?â×"r1_x000E_d?Ùä³ª²¿P?_x001A__x000E_¬M©Àg?¼&gt;åÈ$úb?ûÈVPlh?_x001C_q²_x0014_ä^?îÎ%sõ`?TðÐ]?&lt;r_x0016__x0003__x0008_½ýV?KX½Â_x0005_6U?äÏ´wL§`?dN H;d?Q¿hØ­`_?:ï_x0018_ÜY]?}HPV¿g?øÄÂ-If?"_x0006_5Q~X?èI_x001A_Ðb?_x001E_Ý_x001A_ã¼|Q?ìJÐØ[?¾dø×sc?"Îç_x000E_Zd?ÌnBe?$ÿôÆe?_x0002_[bÙµ b?¡ TKÈBQ?ZX_x0004_`?^ødÅY`?^ÓÐRô_x001E_f?1e¡[ãP?f\_x001A_{â©d?_x0001_ýÜBR?IÄ3¼%f?_x000E_;Pq_x0007_U?Ht£Î| d?2Ê9­Ç[?_x0010_¢ÿìGôg?drÃèUúg?J£ð_x0016_ä[?Ø¬à£ó5a?_x0002__x0003_QÈTGHc?fÍË.d?YÀ}zX?B0ì(û_?§3Þ4~5\?PÄ0á_x0005_4h?Ó&gt;O_x0001_gg? )Äò³U?_x0008_Ïèö$Z?&amp;^@\¥[?ÖvógNûX?«P\_x0011__x0016_Ò`?_x0008_¡¥Ì=._?ú9íé_x0017_T?i}ö½b_x0012_e?b*_x0013_"AZ?Ò(4AÜ&amp;c?_x000E__x0002_P¹Ýe?_x0002_Ú(&amp;d?_x0008_@øBT?Ý_x001D_oµg?²X¸Ç?Q?b
âø¤D`?dÞPSS?_x000F_XsõlçQ?péØÍÈmW?«&lt;&lt;`øW?&lt;ñ0äb?ÆQÔ§_x001B_e?j¡6í§(h?Ò&lt;S$üÉf?]¯_x0002__x0004_¯ÈP?ÆÖ%^©æX?Ì¯_x0015_ê:U?5_x0007_ç/a?èg_x001D_'RP[?Ðä`PR?#Äë÷b?î.ÀW?uÿ°À_x0018_X?6
É¢d?7_x001F_ðR!Q?Ú_x0015_1³`?t¯@:ÊZ?ýøþpU?¶`_x0008_vb?¡ÿb·_x001F_~Z?Ë\öVc;Y?Ì8¥·å/X?Ò¼_x000E_Öc?_x001A_c_x000E_jw£_?vVü7på^?è/áÛüÑb?O@`?_x000E_vuv÷g?R$;_x0003_tÎd?n|Wo	ZX?êÙ,TÓc?&amp;_x001D_Ä-_x0008__x001B_f?ÕÜâ_x0001_ud?RÔv8k']?)ÎËV¹ÒZ?ÈV Ó[?_x0002__x0004__x0001_Âø!R? °Á]üR?_x0018__x0010_¬Ü£T?´IKM^?l_x0013_ßuz@X?Årkd?ª_x0013_k}Ï}\?Å_ÀGP?ÌM¡ïÓc?|_x001B_=r
ôe?_x0003_Ëýá_x0016__x000C_Q?Q_x0019_í#ôlY?â¸í¦È½g?Î_x000B_F£5}e?&amp;y_x0010_éV?~îLFú¶c?a´åuV?âþ#å»V?`Wû|Ç`?_x0010_2W0f?Tc_x0018__x0006_o`?QÎ:_x000E_µ½[?þ,_x0019_× [?_x0006_ÇU?çiBjP¾`?
Gn_x0007_ö`?ZðöQ_x000B_h_?h%Á_x0019_[?à8_x0004__x001A_?^?4bàCfa?_x0016_Å
µÄ^?_x000E_y®Þ_x0002__x0004_/\R?tÊÈ_x0017_ß_?_x0005_6d_x0012_öe?"óY°dYW?6	Ú[jØY?3Ì: d?Nê»æxa?_x0005_­üÝÔS? ò}xOh?º8\_x0015_ûY?æ6ìA±%g?í/MÝb?þ:}Cï^d?¦Á`Ã.ÿ`?NAf?_x0003_x'hêT?­tÐÓ3b?!$O_x0001_öc?(W4¶_x001E_{a?^3_x000B_Û=e?_x0012_¿´o.d?&gt;_x001E_æ½%JY?ì7¯E#+`?4_x000E_x_x001C_|0g?e,_x001D_ Z1d?_x001C_êªV[]?]Ì]O=d?skV)Q?R[_x0010_3Ðþe?4	s[_x0012_h?Bés"ç_x0002_d?+?ôÖj_?_x0003__x0004_tî÷øZ?Tpf§íT?
æ_x0006_tP?_x0001_£Ä=ög?|â$_x0008_rd?_x001D__x0018_Ò4h¢Y?y_x001A_°(c?_x0002__x000E_fÛuþg?°_\±(f?@VÑ°ê8\?KÇXÞÎ a?¬_x001B_Ë	Hb?_x0006_.GR|RX?¸29jàüg?dý¡T?UW?Û¶b[×f?À_x0012_3WeÎ`?ºÂ¨ µV?ðÃW2u?W?ðû
§a?2ò]Üf?¢o_x0019_rlLX?¡@¡ãB¶R?_x0006_ð$ZÙ_x001F_g?,¿UÚ'd?+iL_x0018_ØtU?0¯´}T_x0011_d?èä_x001A_sþ_x001B_[?_x001F_w=H"`?U_x001F_ìÀR?¼Î´_x000E_æÄR?ìþÓø_x0001__x0004_!eY?_x001E_Ûæ_x000F_Ò\?Lt&gt;Mxa?»U¨Üe?­_x001B_W]"R?GwËBCS?èK
_x0012_[þe?¾¥ÒW?Ç1³-YÇX?iËÊxWe?@3ÖÕ&lt;V?	4¥}j_?¾Ã/_x001F_hP?ðØ_x0010_cf?¸n§Áù_x0015_h?¼tÖõ_x000E_U?z.!_x0012_^?Z±HÔw×c?_x0017_×Qÿhe?Ï[Ø_x001E_ã]?£-[?³ Ô_x000B_M_x0003_S?3_x0003__x0011_NÙÛ`?~_x0015__x0001_Uökd?]KõpµX?\ÜgP_x001B_éc?_x0001__x0016_¡¨j_x0003_\?ð_x001E_Ì_x000E_jg?§ÊÜçÖS?_x0002_Ô¥¨b?r´æT\?_x0012_ª¥ØX[^?_x0004__x0005_²"dÌùæg? ßOçÁ^b?_x0018_Qä_x0014_9[?°ÐRM_x001B__x0006_]?T7)r^pc?@~·W]h?ÀkQ¡s\?ºiQ2ì^?ÝSVûÒ3h?$²Æ¹g?Ó%Gò*R?¦Ä_x0012_¸/T?®¿-b0U?ÏÑ?¶E¦[?ââ_x000C_1øe?	@
qb??ó$Ocvb?g½,i_x001E_7h?¢h_x0001_Àà%`?h?xË_x0007_h?6õqáóW]?¶Ýêê8]?´Ö_òâ1W?8uÑÃ_x001E_u`?è"ÙOGd?çï¸ø_x0006_h?Ym2L!÷U?©+è_x0002__x0003_V?RcºP_x0008_V?¾Ã_x0019_?.\?¡ç¨áÎ|^?r¸ý}_x0004__x0006_ÿc?C¹{À¶P?îÔÆ4;_x0003_]?_x0015_^sý½§d?'ßá-e?¬$f-i_?(:ã_x0007_{ÉR?Ë	]÷_x001A_c?õí°.AW?ôÇA,c?_x0005_ ÖéXb?TäÕ f?þe&lt;H±íP?_x0003_~6#¥ÆV?HxÓwÕRf?o[®f¼U?_x0012_Nèøîº_?txC/_x0002_b?_x001A_XÚûR?_x0004_%é²§g?_x001B_//Q?ÚÍK_x0008__x0012_c?_x0010_VÔä_x001E_X?¢M)é|Ý`?úLªùX?:m²_x000E_ô`?_x0001_&amp;¸[o.R?í_x000F_ºcPOW?¢räLÍQ?^é±2_x0003_a[?¨ú[Ï\V?Å*Ñeâc?_x0002__x0003_¢hñ_x0001_²_x0010_h?n´êáîR?1y;IâÀR?_x0010_ä-Ú°cW?Èß¿__x0019_®b?Á¼x£ÐW?~Ë°ÐÏXg?¡µ¨&gt;_x0014_e?ä*_x001C_pc?X4.Ãnd?´Áº}_x0008_Ób?¼#_x0014_ÔªQ?9÷zMíe?KþsícY?ÓÀWè_x0017_á`?0Æ5;Ã_x001E_[?çº/jg?¯»1	`@R?_x0014_#¥Lw¼c?&gt;+ÌÈ&amp;f?_x0006_ÀQ9ð`_?V
mI`?½Iÿ!Q?&lt;ª¹&amp;ÌR?xuÚðÔU?lL	1ã^?o=_x001A_rµ[?"°å0&lt;V?Ô_x001E_Àý`Q?o¬a^¥àQ?®*¼
·W?GKDe_x0001__x0002_ç*Z?_x0006_'Ì¸_x0010_Q? ^´ÈW?4áüÌ­_x0011_W?¤¹X&lt;d?îa!5¹c?_x0016_L_x0019__x000C_±\b?æn¿ÞµÀT?,½_x0012_øãe?¢½T¹åqS?_x001E_DÛ_x0005_=×c?Ù_g	c?ê_x0014_LÏb?dÑÎ¤b?_x0002_¾_x0013_&gt;$c?_x0008_"×	e=Z?Ó½U¹èQ?£éÌ+^^?H0¸_x0019_Y?Û°¢s_x0008_U?Z©_x0005_íÜ]?Z 51/ÚZ?°&gt;¢²éW?5Ü_x0016__x001E_ÿc?_x0018_Ú0T_x0012_*Y?X#Æ3b?ìtÕî*\?ªCoñúS?_x000E_Réb?np×X?K­Y_x0015_Üõ^?¦*îg&amp;d?</t>
  </si>
  <si>
    <t>3f2a7a2e13e25913e976ca372ad19d0b_x0002__x0003_Ö¾°ln*U?_x0010_FW#|_x0014_a?OÏý±ÂÅ`?¤·OÕ6!g?4_x0013_dìf?önbÚb?¾ê$]?î¹_x000E_ä_x0004_¨f?BBt
\X?ÙË&gt;d,K_?&gt;èÁ'f?0_x0012_ú_x001A_¸÷_?&lt;'z S?Ñ	Ð\?_x001A_¨_x0001_ë9De? ôì@_x0015__x001A_g?#_x0018_ó/¶d?ß·W6Äg?"
Æ_x000B_\e?ÄÙ_x001A_÷ÒT?gæ=	sd?ØA_ërf?YéüöÐf?$ÛþP©_x0015_a?â_x0001_~·èc?UM_x001C_iÆ&amp;V?Ö«XÚc&gt;]?z:dµB±c?(ñÊ£èb?aò«þ)ËS?_x0006_FÜ¤a?nL£ñ_x0002__x0003__x0002_«c?¢zÉCÒµd?_x0001_¾ã\¿f?_x0018_K_x001A_X?_x0018_a¥q&gt;Z?h_x0007_#Eåg?¾ç-Æ_x0008_X?¹¸r¤áe?*ô(É&lt;]?¤e£+e?Ím}Á_x0004__`?.0uA^?uÎ&gt;8CwQ?ô?ûW/`?¸_x0012_urâhW?ÏõÝ}¸f?q_x0007_=dÙe?P.?×ùV?²'-öÆDV?_x001E_~þ	a?¦h_x0006_º_x000F_^W?loé£»ÂY?¶Û_x0008_³ôc?6_x000F_}åGRW?_x001E__x0015_Cz¨c?_x0002_Õ_x0006_7tÞg?:_x000E_ä_x0007_ÆÈg?_x001C_¿Ç_x0019_b_x0011_e?i=ÕÆ½e?_x0008_mS_x001B_lP?eXðÏf_x0002_h?ùüËye?_x0002__x0003_W,_x0004_J_x0013_c?T¢¾éf?vEvkf?4»k¨ÜÞS?­_x001A__x0017_¢Û:`?F¾Ë¶Á+c?^Ö ´E_?ÔY¹tÙd?_x000E_ò_x001C_wÝb?Òb=Q?hé"±	Cg?¨läË_x0013__x0003_h?d$¥wìb?æE¯®He?_x001C_ëÕA³d?äjçp¥_x000B_c?¶g¯ß9Ãd?È%²¨_x0013_pR?T¢.UÍW?~ç5«£U?¢Æ_x0014_y£¦`? ûLTQÎS?øÁz÷3_?Òx=eY?æ_x000B_]e?w, _x0013_
`?&gt;_x0018_òÌÊcd?&lt;hf¢d?Î/æ[?RË_x000C_7_x0001_òe?Â«÷@T?yoÃ_x0003_	"_x0012_e? ²¼_x001D_`?áoò6_x0012_Îa?x½_x0015_0¢¢f?mÀ0ÊS?ÌÝ_x0001_X
,d?F.a_x000B_ekg?´_x0002_ô_x001F_ñ	b?_x001E_Ìæ´b_x000B_X? á_x0006_h¦_x0001_Y?A_x000C_._x001A_S?°î C_x0010_sa?0~_x0003_CÔc?Q_x001B__x0008_¸ñb?Ü,×F#`?Ê[ñR[-c?ÈÅf÷_x001B_Þb?n¼?ÆCb?f¯Ó{jZc?ì\´_x0017_ëe?â%ÜÕD_x0006_`?D¦LÝ¢`?:4à'_fY?Vrz×Êae?è©a_x0007__x0005_Rc?q)úÓýÐf?@Ûqg¥¢a?_x0011_$wõjh?²·ÿ¨_x0004_qX?_x0006__x0010_Ð¶`ÈZ?ÉLîµ«`?,bï~_x001D_]`?_x0001__x0002_vÚ¦¥=1b?ü|i²[Ld?fä&lt;Î:	c?_x001A_ß&amp;¦[?´4_x0005__x0015_1é^?ú_x000F_¢Zg?õÙ_x001B_ZµjT?Ø«©~_x001E_ge?ºr@d÷f?Àø_x0002_I*_x0005_]?_x0008_ 0w·_x0002_]?ú33N:c?îPb@Y?êÇtY_x000E_q]?â¼ùsÞ7d?Ò_x001F_N#M\?$TB_x0002_!d?y'_x000B_Å¦\?=^®MhÊW?R[Aæf?_x001C_lÝvºÉ_?öðe?2Ý¡°56T?*»¢A²eb?¤$;5­b?&lt;%$Vh?øãøæ[øc?ì_x001D_²r"üa?"¤Þ5pÇV?_x001D_Ö&gt;ô_x001D__x000E_e?µ&lt;:"²V?ú´Có_x0001__x0002_kpe?Pâ&amp;ZÂS?_x0017_¼kß7ñ`?lÔåÏM¢V?ôMàÅ«_x0013_`?l_x0013_ë¥e?_x0016_{@4ê^?Êj_x000C_"_x001D_þd?1NJìÌ,c?XÝg|^?~°;_x001E_Â`?d£î]E\d?|¬C{\?¾'±Ä}_x0016_g?&amp;×Ô_x000C_9;f?E_bðUb?uýIXqw\?$&gt;¬A_x0014_Ød?4jp_x0010_KMa?F¥t_x000B_ aa?Ý{ôNg?;_x0003_%_x0011_df?
ÐH°f?¶_x0018_ôé2V?Ùesg·T?JË¼]hõe?ß_x001B_M¼_x0001_f?6¯$hgb?è_x0016_R.ñd?¨î¡O¿½a?£e_x0015_ñ^?§À_x001B_1¿R?_x0005__x0007_Üù®gY?{±xQV]?æ:«Çæ"^?þ¼f¼_x000B_ÿg?¶_x0012_¾a9e?jÿ_x0018__x0002_ßX? êú_x0007__x0004_f?B_Øº\Z?M#	4ÆHU?Õ_x0015_ÝTÚ+U?¤¸&lt;Q_x0003_ÙY?Í_x0006_Ö)ç¯a?_x0016_mî_x0012_ýd?ú¬ÿbÍ¦d?g·.l|d?Ø@Lt_x0019_fZ?*ó_x0011_y_x0011_ûQ?ÔÃ_¹	(e?f_x000C__x001D_Óe?Â¿P+x]?0ÕLU?îu_x000C_ýÊ_x0015_Z?ÅÑ÷®Nk_?_x0004_uÙ~_x001B_X?ÌPg90b?Ú_x001C_ø)úd?b_x0001_Zn$_x0002__?#ãÔWvÁ]?ÿ½à¦_x0002_~^?Z^ú`P?}_x0006_IU`?úÌæÝ_x0001__x0002_Å_x0014_h?_x0002_ª|÷Äc?¾eVÞa?¹*_x0003_©_?¶df&lt;)Z?æ_x0014_`_x001F_åôe?ô×ó)a?äg'@a`?Í_x0008_S¼X}b?3A5§Èb?8ìµ¾L;a?_x001A__x0017_³Éta?*¢_x0007_°&lt;Âd?_x0006_[¼QÆe?_x0012_J+®_x0013__x0019_c?0sED#Y?_x0012_ç¾d_?ÏÅ_x0012_ÃÙ«]?qÿ_Jcg?_x001D_£åja?NÂç_x001D_É_x0006_W?Xn¼S?êÑ¢Ã?æ_?DfÑÍI]?²äPR¡O[?Es_x001E_³bo^?_x0017_NÓwÝU?è_x0014_,Isf?_x0007_á_x001E_yÄf?\l#«_x0011_[?Þg¡x_x0019_Ía?&lt;÷ùñ[h?_x0001__x0003_@À}IcW?u_x000B__x0018_^e? _x000E_¾þ%`?OÒ_¥a?_x000E_r){íïg?õ_x0007_k_x001A_\Å\?_x000F_j-ÍÒ_?ä9MküVf?_x000B_·_x001D_¬h~c?dorû_x001E_ÈV?J­_x0006_ÙWb?%_x0005_-_x000B_Ð§d?þ°Á_x001B_¯V?àVááW?²Ë-¼a?"d_x0019_g²U?Ôó£,öHV?­Ê&lt;w)h[?d7ô¨g?DRú^tT?I ¥H+Q?$È|\Â[?&amp;Epfg³g?;Fó±º`?&gt;'úf?ÀÄSÞÍsh?W_x0018_b.®ñU?+.©ÊIW?:_x0002_cfôÅX?[¾_x000F_ÀsZ?_x001A_"¡«¼e?Ò|¯_x0001__x0003_©Z? ©£ëJ»\?W_x001C_Ã&lt;bS?CØ^è&gt;_x0006_U?Ìgv?_x0012_sc?ê_x001B_/_x0001_']?¼_x0011_î\¾f? Èð(Ï`h?þ_x001E_ãúZ?R&lt;bþ®^?_x001C_aó1xÝ[?_x001E_ª\péa?Ñç$ßÂ¥T?Ý¥_x000B_ÌÜöR?·zL_x0008_a?Ebèl§Q?8_x0005_GµÈYe?®@ØB©X?_x000E_iyLa?¡ÔÎrl W?bGúZâX^?wv:üVP?á{ý©g?ù:½_x001E_a?6*ûÇwW[?}Uf_x0011_\c?V-ðã_x001C_e?Ê._x0013_µâÏd?¼Ùñ]ÚeQ?[ÞOvGg?À_x0015_£éSd?_x0002_q°ÈAU?_x0001__x0002_pnø0êZ^?æ_x001C__x0011_zb?äà´+;\b?:åp¬?T?¾õZä+bf?T¬_x0006_×7f?JÙu&lt;ÂB_?4õÀaÿY\?J`_x0011_b(\?e§wï`X?j},Cre?!Ãn)¸ÅT?RÜ&gt;ÞË`?[_õÌikc?O·­ßR?Â_x0004_X?`Í)­Dd?GòÜ_x000E_¶b?«¥ôY6_x001E_U?Î_x0007_¼¦_x001B_þX?ñ³j¥úW?^&gt;áRÿW?|Áf\³hf?îÕá&lt;¥ëg?¼¥9JÆ`c?°ôï£Z?^«³ñ|Z?¼þ"õr^`?!·ó_x0004__x0005_T?_x001A__x000B_üÜ_? ÞÔµ×\?_x001C_±ñ_x0002__x0005_Ô?Q?Z7x_x0001_}g?'¶Q_x000C_
TV?ñÁD GPh?_x001B_?~_x0005_pW?ökI«aÿT?ä6¤)_x0019_a?!¬_x0002_&lt;]?ò%fcZba?^_x0003__x000B_m\?ôíc¹_x000C_R?^êH{%_?:_x000F_Õ@$g?_x0010_N_x0008_**XT?È"â_x000F_iP?\Ldòù_?]Î$Àma?GZX
Û¡W?°õ_x0017_u5g?6ÀèF_x0003_T?ðÊ_x0011_óÀkQ?¾Ë,ôåøf?º²®_x0015_W²Z?_x0002_â,Ó_x000C_U?ÖÝ°Þ_x0013_Ôe?_x000E_Ë_x0003_,fd?Ì°7Xúÿc?"{VL_x0019_oY?CY,,b?¶rÞÃv_x0004_X?tl}_x001B_ÿÐQ?¨¨¸_x0012_»¦W?_x0001__x0004__x0010__x001B_ÓfXºV?.û=çdf?ÈD½E«ãV?&lt;ð°q9d?Y½Q6bVd?ï|w)S?^dBôæðZ?5°&amp;â¯T?!c³êf?»Ãà_x0019_Æa?tZIª9id?ºû_x0003__x001A_1$b? ûú«b?ÂVX Ë"X?£Oú=u`?ù_x001F_ØoÂf?_x0002_Ä}Ø¯_x0016_W?ù_x0001__x0004__x001B_ÂX?_x0004_iy_x000E_v`?ÿ-_x0008__x0004_³d?W_x0010_5;ùP?CÄæ~Fb?_x0001_¾ñ=§ùd?VY¡ªµS?r 7é»f?TëH=VÏ`?_x0007_¤Äe? 4æd®Ä\?²&lt;Î|Î©W?n^ëp^Wd?Æ_x0007_^Âgöf?I_x0010_Çù_x0001__x0002__x0006_åb?c2Åc_x0004_d?ºïëíø{R?¼®)ú­uW?Ofê¤Áêg?îÑw _,Y?åG2¼c?ÂÒ_x0015__x0002_Ï_x0012_R?(öIkbäc?¹¾¾V?_x0005_á_x0002_6ÎÁR?_x0012_ _x0012_L_x001C_Gd?fMFa?}ô¿_x0001__x0007_mP?õÍ|_x000E_b?_x000C_à_x0007_çý_?Ö»½ú&gt;´[?Ã_bW?xl_x001A_LÛg?¶å}ðëf?-jR?öÜq:ùÚa?QlÓ}înV?´&amp;ÝX?6_x0006_ÃÚ_x0013__?Êµ£­_x001A_g?@~Ý_x001B_%[?µlÙke?B_x0017_oÏïb?
Ý°_x0010_W?fÑ\_x000C_Éb?RÅ_x001C_¯UR?_x0001__x0003__x0006__x0014_Åµó`?ßoºìüS?jÓ]Æúpb?6ãªnôüV?zû³KÚc?OôõVP_x0007_V?à²Tÿ¦pc?¶y!Ë®ÈY?ë©_x0002_`£US?8k®ñTX^?ºèR0v\?Q°_x0005_`?¾ïÍ×Ó_?¾kä\?¨PpÔ#V_?2F_x0013_]FX?_x000E_ãÈ3_?|OÃÃQ_x001F_\?Qü¾ü4Û^?Í×&gt;\)?g?æËZÂJ&amp;[?\_x001B_êDÀ]?@_x0011__x0001__x001D__x0002_]?nÊ]R_x0011_h?/R_x001E_þÞP?à¼í§Z?Z_x0008_E[µ§a?4tÂs¯g?ðbÌóÏe?v¢a_x001C_7ðd?m_x001B_® Q?On²J_x0002__x0005__x0018__x0015_U?_x0005__³øá9b?°z.þd?"÷Y;â´a?ËC½_x0008_½`?ö9þ¢`?VÌPþJÝb?_x0004_Ia?_x000C_Kag?¡[?ÊßWÿäc?\s#çRäf?üæè_x0007_çc?Oh]eéÍb?_x0004_eAd_x000E_¾_?ógpÓ 3`?7©ýªë]?Þæ¢xåwY?ç5e_x001B_¢Vh?¸Þ¥ª_x0008_î^?Uã®3W?¼._x000E_ç_x001F_c?ìt4SÔ_x0001_a?jí¡çÂvQ?aS_x0003_´\FU?·NÏ_x001E_!ÄP?_x001F_í'¤b?_x001A_gòÀQR?ên×»þg?ÊA_x0010__x0002_&lt;bc?T¾Qhb?G_x0019_S_x0012__x000E_g?6
_x0017__x0016_Èºa?_x0001__x0003_ê%éJZY?ÄË)A!à[?I_x000C_¶7l²Q?Uó´e?/_x0010_Î_x0001_kf?_x0016_SËþè_x001C_\?-Õ_x0002_|úÚ`?¤¤þû_?!MÑo[ÑP?û_x0013_	Í_x001E_xa?Îô¢MU?³Ûô_x0015_³b?*r,
|c?´où}©*b?k¼V_x001F_Ê[a?Þ]_x000F_ªHb?Ã_x0019_+R¿V?'¡´/_x001C__x001C_T?&lt;$à«È_x000C_X?C­n=Y?M;+o1 R?_x001D_Rc_x001F_Ý_?ÔiYßub?/ó_x0013_ß
_x000B_V?Ñ_x0003_½ó[hV?oÌN§NV?4ðX­_x0011_¹[?kl1U?+ÿJø¡W?­_x0004_¡£c?h@_x0001_^ÉU?_x000E_ÈQ_x0003__x0007_/[?ä^ò¦äY?ÝÒ2/Xd?c`Û©ÒR?êó	_x0001_p_?¼û_x0004_ÇGwc?_x0005_I%erd?¹_x0003_¸hS?_x000E_Â_x000E_Fæ_x001D_T?@va_x0015_¿èR?önmXY?K´B_x0016_S?_x0002_¨ÐDqd?"QÂÅuU?ÅJëùW?ã	¾O.f?d+éúëæT?D_x0018_¤ü³¯e?d_x001B_gÝájQ?n®õ9_x0006_f?[¯_x0019_J	_x000C_S?x(jâÄÝc?_x0010_h|iTbe?ok_x001D_@e?¹Ãåre]?%í|®ÞS?ÜädF1³\?ù2ðª_x000C_r^?_x0018_ìb_x0018_R?_x001C_2p_x001C_óf?¨¿lÖ²Ûg?\­jÓ&amp;g?_x0003__x0004__x0006_ÛÆ×f?Ï!&lt;bÅ]?Á·l_x001C_Z_x001D_U?6H¡ªEee? r6vÆY_?ï_x000B_r¬Öd?_x0004_}SÒU`?Z¨B"$if?_x0014_r_x0005_;%e?ÑF_x0005_$_x0013__x0001_Q?ðøOã­Æd?_x000E_Â¨	g?_x0002_´ÞWY?°Åª9õ\?*ýl@Í'd?_x0016_/Í_x0014_KøR?_x0016_ÅßýÃW?nÙé¼ÚÅU?2®j_x0003_8e?èÝ|_x001D_lY?_x0010_©êØôY?:=O û&amp;\?Ó'ëñèY?¸Ïúøæ_x0019_V?ÂµIdcòb?©¤íþ¥âP?âséÛÉía?êÜ/ Sc?_x0012_!ó"vÎZ?®e¥Cg?7gp_x001A_&lt;¡g?_x0018_(G_x0001__x0005__x000C_­`?îdn^åf?Ö_x0003_S±5_x0019_`?q¨Áï_x0013_Q?æ¬ $_x0007_§\?'NÈ¯0)Y?¾g_x001C_sb?Ý3o&gt;d?S@ÂKÉçW?2a_x0006_ðÕYb?Ïé÷_x001A_&lt;KY?s$[7¢XR?4Áî_x000B_Bb?G_x001A_`_x001A_üÐZ?
|Õ»Àd?_x0002_È^înÖa?øíã®Åc?ì¬ð¬¨âb?_x000B__x000B_t3[?_x001D_]¬_x0016_]?}jõIya?Òg~±PÝf?{_Ýa?_x001E_X?8nÍ!¾U?_x001C_ªÒ,_x0004_^?ï&lt;]Oæ_x000B_h?aË.jY?Wò¸ìS?¬ñç)_x000B_c?ÀÀ0=@üg?ã¤"Æ®Âa?¦_x0018_ì_x0006_ºW?_x0002__x0003_JpøV1ªS?÷z§µb?'©µRU?Á°5ìCÐg?à·:áQ?Çµväá\?_x0006_"_x0002_Heb?ç~fpf?_x001F_¨Ó	g?TMÇÀna?¾sÒ_x0004__x0016_Q?w_x0012__x001E_ò»­\?z)ó§ÑÛf?|T&gt;l_x0001_W?ÐýÞ*__x0016_e?÷ºG(\Za?ó`&lt;G]d?Çj_x0005__x001B__x001A_¾b?\_x001B_ãX?hI/Â£Q?W
½¡GU?a»ç_x001D_WT?üêµ´U?&amp;_x0005_Ëce?&lt;ÿCù_x000B_Ög?oêgw_x000E_zP?!n(_x0008_	®d?\ÅTÜMïd?_x001E_m$sn\?ä_x000C_ÒúÚ_x0002_b?Ç_x0016_CüG_x000F_f?õç_x0001__x0002_yS?_x0019_çi&lt;jÊU?_x0010__x0012_¸t_x0003_.Q?Æømsg?Z^ëvHÌf?¤ÞÇ_x001A_&amp;Mh?e_x0015_èb±÷a?£Ê@_x0010_f?³ññÜe4b?©¸_x001A_÷þ5c?Øé:Y_x001A_(Z?xAr_x001D_{g?ºýÀ_x000B_]?ØÌP\h?ÌkË¬¥f?JÆÖ¯SR?öuÅbÎf?	_x0010__x001E__x000F__x000C_e?Q­þ(Õ©e?ÞÔ_x001F__x0011_l­W?_x001B_+xÃ«S?x+|)Åg?_x001C_ý`ÂÐõ[?­_x0004_îPd?1çÅ:cÁf?^1	|}0X?:=é(0a?¾qgê-¦a?®_x0015__x0019_ªb?PÂË&lt;Ua?ì³Ü_x0008__x0013_`d?_x0016_õºAÑ^?_x0002__x0003_BnfJ_x0016_ûT?dcü¾e?_x0003_\Øµ&gt;f?_x0015__x0016_ãèÿd?°ÆECªT?ÿCh\h£^?É¬ò_x0002__x001C_Òc?*_x0001__x0011_K®f?ßU³ìá@b?t_x001F__x000F__x0007_Ñ:c?ý/_x0010_Ò _?²_x0011_v#µd?Nò]d?_x001F__x0015_é·ad?FþýÓ_x0011_1e?vHÚbg?PøS_x000C__x0012_'Y?uK_x001F_Árg?_x0013_¥uWch?_x000E_9{¼|2W?Y¤®Õ×_x001D_Z?N%êô:c?~åËò`?ü,Hø­_x0002_d?òÕðçÄP?N1%D²_x0006_\?nÈ_x0010_e?	Q?Ù}N_x0006_[?ÿ´_x000F_çÖ\?ÄN£ú²qR?Fm·|_x0002__x0003__x0012_¨P?×_x0006__x0010_'_x0013__h?D'ú*&gt;b?¾9_x0013_^Ùc?Ô_x0013_rIipg?\R¨lñ¥g?æVðâ`?×ÜP_x0010_æüY?_x000E_ZL´_e?[¦_x001D_ûí7V?kîR&lt;td?_x0014__x0006_ãËx_x0018_V?­=êCjîa?dsÈhRÍe?f_Ny a?_x001E__x0014_Q÷Jb?Ömõ_x0001_P?
ø÷`çe?ò½8iT`?x µ°c?w/uáJý[?" î	÷"[?ì¾¢'^?È+_x001F_ûkÆf?(«áê/ÚY?_x0007__x0018_1ÒÝa?©yÒ6S?¥­0Ze.a?Âv:ÄG¸`?Lµ¤ßÞd?Ô´¤0V?îÕ_x0002_T®ïe?_x0001__x0002_v_x0002_:d÷¡Q?:i_x001C_U*b?2|ò¬»a?_x000E_ÚìXYÁc?&lt;#_x0006_çf?¤b_x000B_²ód?_x0018__x0017_¯BR?¢Æù^[g?ß®IÁV?vïÎ{zb?4¡-¢_x0010_g?¦_x001E_;²f?r_x0007_ö[?_x0002_]çìª`^?áJ	ÿÁS?¡þm_x0001_zd?y/9_x0008_h?Qeÿ_x000E_c[?.pª	zôc?1_x0011_c7ÖWQ?ëP _x0003_Óa?_x0002_ÌWO_x0003_g?¦Y¡_x0019_h?v_x0013_´{_x0003_»X?Î¼Asäþ]?è6iâ²ua?æ_x0007_º_._x0015_S?àÐÏÖs_?¾_x001B_n(Y?krá_x0006_¹W?ø$ç²^?|õ0¬_x0002__x0003_6ua?¢2jWg_x0014_d?qà UÐÑY?|J_x0012_Öâ^?22óFe=d?L{ÑÅ×=[?æjÑ*?Ýe?q~eÞãd?j¤_x0001_Ä_x001D_h?ølmÚB[?,îìe?ò&lt;åR?H_x0002_CG~[?ì}_x0012_BY_x0008_Y?ÚÒ,Ic?6Nï_x001E__x0016_ób?4_x0002_¦ jb?'sì_x0010__x001C_ÿ\?NáüQ8&gt;Y?_x0010_WÓ@¦*R?ìD?$+Vg?êá_x001C__x001E_Èßd?f±QKîZ?u_x0016_V?_x0001_©&amp;R,Èg?&amp;X§HU?_x0011_V)÷ÕX?_x0004_0·%¢@]?Ö«ÉÛM_x001D_S?¢Qÿ0ÔÎc?"êÝp_x0016_ib?}m°&gt;¿W?_x0002__x0004_ÊNýié]?_x001A_N`MÔ8a?etÍOT?+{=(áHh?FÑYÖÖe?_x001E_5õ×ì_x001F_Q?%Ö ½/é_?-²ø³%]?Ôìê¿»d?+óÑt{VQ?õjºõÄQ?ÐÏJ¤Q?¼EFÄB^?vï_x000B__x0018_g?7_x0014_½_x0014_±P?f_x0007_î­_x001D_5[?&gt;êÿ¥-ö`?½_x001B_]_x0001_u^?,út	·g?´³_x0017__x0006_&lt;d\?ÎZXo¼Y?áÕg_x0015_Eb?Z×.Û_x0003_âc?_x0006_Cúc_x0015_ôc?5³]?Â¨yKÅMb?óQÊ_x0010_ÂìQ?HH_x001B_?¯ea?:¿bq_x0006_Hh?X¼Ëog?%;ZÒQ?©áÓ_x0001__x0003_ZQ?_x0008_ÌÔðóg?ºhÒKÛW?_x000E_aBõU?v`_x001E_
b?×è_x0003_øP?¥¬	«oÜg?üüÏRûR?ÓK!ãÒP?Ñ#_x0008__x0012_[Nf?_x001E_CA¸­/d?6ð$ã]ýY?Ø_x0019_ûçò&lt;`?W)I)¿¤d?UJ¶ë¿²_?_x0012_ê%ÆW?ÈÄªç#[?ÚÁEfVìZ?@_x0016_-þb?îw_x0002_Ëè_x0006_Z?ÚÈ--wg?È¬_x0017_1ÏX?²¥*]:|[?_x0002_´e×±ºf?õÁoÝtõW?¢"F_x0001_w_x0011_X?ÄJ«h_x000E_¯c?I_x0005_ã_x001B_ cc?é6ähGcX?ÙÖfÙy¼e?Ù/zÎf?"_x0011_NÝgõ^?_x0006__x0008_Õä`[Z?fi5Æ®[?â_x001F_[Aa?vâi7_x0004_Óg?à¨_x001F_JJh?ãÆ¿¹ëñg?kÜîgÀ^?së_x001C_Ú_?4 _x0007_ï4üe?&gt;ÑYNÁ¿c?Â«·àÐ_x0002_h?6_x0007_áÖ_x0001_kd?+û_x0006_=_x0016_Z?Û8V_x0003_¥b?POÀ¤%T?E¡[Ù__?l7ðÄ.h?ô$_x0019__?\PþzYÜ]?Ë*º¨¼ÔZ?À×_x001D_m?]?»þ4©Wxg?jk_x0005_óe?Â'#Òva?Rh_x001D_æ¶_x0013_d?ºÁ]ükuV?Å_x0010_ã¸([?6ð!_x0005_&amp;\_?òMßK¢+_?W¬_x0018_"Q?X&lt;ÖBIÏa?õ_x0007__x0010_Ò_x0001__x0002_¸åc?.Ô|ÖÄÂQ?¤§Ý ìéb?{¬_x0012_W 1h?\¨dÙ_x001B_Y?Ð«ª91g? P^_x0010_¥\?ªÎ½O_x000E_o^?®×uX'a?_x0001_ v_x000F_µZ?:x]_?kûÎñ±g?bP·.Z?PH£_x0019_H;[?ÂRÎG2Y?Y=QÝô"Y?_x0019__x0018_.iyed?0Ò¤þ)D[?÷Å2_x0014_ Æa?«3HR UY?º[_x0006_¤d?TW(4F5Q?ø¬*Aw©d?Ä+ÓöÎX?¥d'_x0015_'_?å*¥ Z?jíÁÃ`?[É&lt;Z£Q?¨­æR&lt;­e?|ñ´÷È\?v_x0011_ê_x0012_Âd?dy?4T_x0012_Y?_x0001__x0002_"O³_x0008__x0016_­c?ºÒµæþR?sltôwb?¦s¦±f?_x0008_W4&lt;f?u_x001F_·{UÓY?Jù_x0002__x0011_èa?¤ýá2Xf?&lt;MÏ©lf?=k&amp;_x000B_`?µwÄMGf?É=Ûnä_x0004__?ÔÙ¨3ÿªg?v`_x001F_PLg?¦&lt;^?_x0012_Xáz^?ªFüÅ²g?°_x001D_õÕV`c?_x0012__x001E_Fi?ta?°dÿsYZ?,x=ãS`?-aDC§_x001E_W?D¶TÐ7²b?K®,Þü?S?|büBDR?¨ºf*UOc?I!ö_x0016_éU?^j_x0012__x0003_~S?NFu¨mP?ãir¸S_x0019_`?ýËv_x001F__x0012_6g?_x0019_üÈ_x001B__x0004_	ÜR?ÿ1C_x0013_tQ?|cG_x001E_
Y?I]cNR?-@ç_x0007_ãZ?ù*_x0006_»W?³MÛ®C"S?_x0002__x000B_Õ«£[?Æ£%_x000E_¬X?8è&amp;]|ÒX?+\Ç_x0011_ÇpW?^Ë	¦gÓZ?© p_x000F_
ÕT?_x001E_t_x000B_CAa?Ä®¡çR g?@_x0018_Z#ÚT?_x0003_Ú4F=h?N·ò(:.f?çf_x001A_`?§l3¥u/c?l_x0017__x0008_÷\è_?_x0012_LÄÒÅïf?Þ~§+¦[b?º_x0001_t_x0001_ÉQ`?é,_x001D_ _x0011_h?Ò"y¤Mf?áÂe(âß`?Ës´E.T?$_x0002_38ÂU?v_x0005_[Eì]?44¢â_x0001_d?e9-ìÆ¬e?_x0005__x0007_E©_x0017_·îËd?®`=D¿½f?ÆÂFÚ#_x0019_f?D«ÜÖob?{¯_x000C_è}g?ÑQ_x0008__x0004_±*W?EGèI_x0001_Dc?¢ã_x0019_Ë`? %_x0008_ÿGg?_x0015_Hàe?\ _x0004_¼?xb?ï1_x0005_+¯P?¢BxÎçZ?8D$3_x0014_d?À_x0003_¼¿ï¶e?ÈÁS«f?Äí;c?"_x0016_ÇF_x0006_`?øTý|_x0019_f?6¬à_x0012_É`?_x001D_%?_x0019_&amp;Y?ÏE=ÖK´d?^ðaÖ£Øf?dá_x0004_wád?q._x001F_nf·Q?é¦EoÉg?v_bÈ\a?Ò_x0002_îñ$_x0011_`?&amp;qb_x0005__x0012_a?2AX²b?_x0013_?`?FLsô_x0002__x0006_¸§`?¤è×÷c?_x0016_r_x0003_++Z?üóÊM4d?_x0010_£_x0013_ðã~U?ö¼·0¶f?¶m&lt;ñþS?¢_x000F_tz? ]?_x0008_ëÂÈÂq\?HGÝèÆmT?Ö!©CïG[?@ñ_x001F_
_x0005_fT?Ä¾ÇNZR?ðª|FnP?Ø_x0004_qQÛýR?õze*Å»T?É_x0010_9_x0001__x0010_í_?_x001A__x0001__x0014_yKd?¬_x001C_§+kP?lø_x0019_Â_x0012_]?zæ#_x000F_9îb?¨+j\-mf?_x0010_eák½|d?`£&amp;L,_x001C_e?Ø_x0005__x001F_Ðv@a?/¿ÀL_x000F_`V?ÏòÞ§Æ'b?R¥äó2^Y?@)_x000E_vG¶c?¿A`0ÿe?p_x000B_½kY?dÓ_x000F_'à^?_x0002__x0004_Ê¿qÂeÕc?èJí9_x0005_®f?{|_x000E_[n}S?¶q8Ì_x001E_V?³Ç%áªW?2_x000E_wr¶^?NgBÆxûf?tÖ­_x000F_õb?êü_x001F_ÅuT?_x001A_D3_x001E_7\?b¡À_x001B_ç|c?Ã_x0010_LrÑS?_ð)7c?.;¢|.ÓW?ÖÂÆ_x0004__x0008_5f?9C_x0003_0U?eX6e?ä_x0001_ìh_x0018__?¿Æ_x0018_¢_x000C_g?Ê)zçí[?¶¨ÛÄE_x001F_]?S¶9[?äæ&amp;Ùsa?LOÒd?&gt;á\	e-V?ÞÀ'bV?_x0008_û_x0001__x0014_Îï\?4êåm7_?$Q"_x0016_'=d?ÖÏ±l¢b?ÈpF_x0017_jd?._x001C_Z_x0001__x0002__x000E_Rf?ä·ñà_x0017_/R?&lt;_x001E_mQ?_x0013_p_x0005_¥ _x0003_R?Fh&gt;m_x001A_e?¦_x0001_ïÞëdR?¢_x001B_=cÌ]?ýù±EbGQ?IÏ¿Dæg?g¢«ò§\[?òR_x001A_U·Wh?ÇW±g?_x0016_tærfh?®uQ_x000E__x0018_T?Øc;l`?&gt;8Ï¸¨{f?/_x0013_	_x000E_+ÅV?¾lxXh?_x0016_GÚÚË_?4ÈÆÉ^?Ð:ã3iË`?h_x000C_áBðS?VÓ)U¸yP?r¦O°U?^p¾P?q	ã(_x0007_h?á0Þo U?õJAÑöU?ÛMí_x000F_U?_x0002_^GbSb?wÊü_x0007_¬Ø^?_x0001_MöÒz_x0011_S?_x0002__x0004_G8¼Ñ_x000C__x001D_X?_x000E_c¥p×¹g?¼Uú]	\?9âpz_x0007_ÏQ?øÌÂ¥èa?Ö_x0017_9!ýe?¾_x0011_yw_x000F_g?zÛª¡Rn[?J0Å=ea?L»Æ¼Æ`?UFïä_x001E_Ge?TgÁM0Z?ó_x0001_ñßÖ*g?&gt;_x0014_¬&amp;X¶_?XP¨Ò`?_x0007__x000E_?qìQ?õj«]]e?õ°uà_x0018_W?^ðE_x0007_
_?_x0016_-+û±a?.2øÁ¯d?ØnÃ2Ée?KØÅa_x0013_h?S_x0003_hYQ?âI½._x0016_kW?¤[a#Á#\?¸j¾
gc?Q²`9_x001D_`?FÏvn4a?þµ6ÉY?ZõÒ_x000F_Ø»e?Ïø~Z_x0001__x0003_Ìb?"Àð/_x001E_a?C_x0001__x001C_Â_x000C_e?:WáÛ_x001A__x0003_a?©Ä_x001B__x0005_`?ñ«©_x0001__x0010_e?_x000E_qR|I¾Z?më2_x0015_ªc?øÃ_x0002__x0008_F^f?1_x0012__x0015_ýGW?&gt;@¾ä_x0008_Ûe?_x001B_á/ßb?ñ°ñÇÎçg?V_x0017_"VKe?JH´+í'h?Èlø3ò5`?0á_x0003_;8_x001E__?4oÎ._x0010_b?Ë6*Ähb?Ä_x0005_'ú5çb?ù_x0011_öó)rZ?êS{?¨Èa?¨éj_x0014_gLf?W»:$a?_x0006_L&amp;_x0015_ZºZ?Ftqà%_x0006_b?ðpÞ%æEX?~ª_x001F_a?ø3ñÆQga?þ&lt;$d?Xø=&lt;_ÑR?_x0011_h£#Ôbd?_x0001__x0003_Ö_x0008_Ù1Ã0`?&amp;_x0006__x001B__x0016_ú©S?æ#G_V\?.¼_x0017_µÚñV?à_Û¢yW?kpÿ#Ü
W?Mj¥cug?©ó&lt;ÝtY?¾
m`#
h?êy_x0010_¡(T?fñ ×E&amp;V?vQ &gt;_x000E_-f?ïë¢_x0002__x001E_W?se_x001E_P_?_x0016__x0017_|ÛäÐc?ÐR?× b?*ý&lt;a?²¼ðÈ_x0005_³U?+&lt;«)p¬a?&lt;$÷0×&amp;Z?×ÿ/Ç]?Ïmd_x0019_ÇP`?ÿ'ªZ?W¿¸ _9e?Þ(6_x000B_-Q?é\ù/ÙòS?î_x0016_ø_x0017_jÊf?£×3]O2g?ÂºF_x001F_&lt;1a?é_x0011__x001A__x000F__x001E_W?WEíÃr`?ÙÁÕ_x0002__x0004_óeX?"TU)¿a?¦&gt;Õúøb?¢óQÁä_x0001_b?B×kàKh?ÐF¶gDQ?¢áâ]ãb?x_x001A_èî/ëX?;³D.h?Þ*ç&amp;|va?O§û_x0010_ Õf?Ïú0½e?nY_Èúg?Dð]¸ä¥Y?CÜ+ÊÀf?ôÿlJ\?Ô®û_x001A_Å&lt;h?¸'XÄ:[?±ÜÄ¯áU?Jè9\U?IÒ×ãþ[?º_x0001__x000B__x0003_cvY?Þ_x001F__x0004_[c?R­_x001C_:5b?Ì2ÁY§f? ¨d8õ¢W?ÐåÑÏÓÛZ?b;_x0011__d?HÊ«qóa?Ë_x0011_Ó.ÎrT?_x0016_§_x0018__x0002_/X?ø°èàGT?_x0002__x0003_Ðïé_x0017__x0005_a?¥fä/(^?`\äIòa?Ü_x0015_?E!]?Úµ¿*y×^?	RCE¥P?¬eê¡½^`? _x0006_6c?ê*_x000E_­le?È¿J°÷c?sK¿Û/c?º_^å_x0008_#]?â_x0016_3{f?`4#tÆ_x000E_e?¡´5U®W?1bYìåf?gQíÅ{5d?_x001D_@¿t:_?í{ó½·V?_x0016_{a|rX?ÌÉeb°Y?}ðÐ_x0016_{g?Ît!­¬Þf?©Lÿ!½U?Ò¸*aÈF\?_x001E_3/ÿ9Q?Ë	"\h?ò_x0005__x0001_ù4b?¸Ó
íýc?@ÒB§ãíc?ùV9_x0013_çd?ù¿ú_x0003__x0004_|¡Z?*ð?n±«Z?Ò;PëàÓU? _x0002__x0019_J_x0002_\?¼_x0008_SÕfQ?Å_x0008_?Ïþ~d?/ýLÈÞW?ÔX_x0002_%á_x000F_Y?Lå¿´¿R?¼°ãStc?ZD».]?_x0005_¢§_x0010_ìe?Øÿ¾ïa`?B~Tå]?à½wÙb?®_x0016_Ñä¨`?r_x000B_h¨Ce?lÚäßv¤W?÷¸_x0006_®_x0012_Àb?°_x0001_WÈ_x0001_V?¨qÄñ_x0007_§T?ZÇÞP_x000B_T?&gt;vV½Â]]?»e½÷Y?c²&gt;³V?£fC-_x0006_~V?_x001B__x0017__x0001_qfDh?Lèqd?_x0006_=9Áj\?ØQk³QU?¨tàî_x0011_g?ù:.Aáfe?_x0004__x0007_Éë.ì_x001D_f?pÞµ-óT?ÝqHÏI_x0017_Q?Ù,ºÂ·Y?_x000C_¤Þb?_x0003_ÚÅl0^?_x0018_cU+µßY?8d_x0013_9ºY?fW_x0012_!Ðg?fQË
nàW?t´cÝ¯f?_x0015_±_x0006_}Dg?#±Û¢£¿d?cèF]4"f?è¸_x000E_Õ7_x0007_T?#ÑËµ¢`?kÓÇ¬k¸W?ç-xÁ_x000B_g?J_x0001_õLX_x0007_`?`L_x001A_Mûc?vkvf_'f?8-­ÏÜMZ?ºÿi_x0013_û;g?¨²¯wEh?.oåk×b?Ëö_x0017_a?_x0002__x0005_úu¨`?ÄXÄ|íQ?[±Í¬\Q?xT^¶&gt;U?¼,rÙQ?êEl_x0001__x0003_Ûd?Zâþ_x000F_Ð_?M¯	°d[?I0iÁðR?ºÞv_x0001__x0010__x0016_X?GÄ_x001B_`Ð\?Ôq¤Sf_x0003_d?!!Ò%aå_?b7³_x0006__x0010_JW?ìûeùÏV?,[;Ç®_x0013_V?^_x001F_¯ÐÅX?4¼_x001F_u#HR?ý6®_x0001_Ëe?¬Æò)ýa?n_ÄRR?*ñóÕÓñZ?_x0006_CÇ_x001D__x001D_ãe?_x001A_w·üÖ]?ÒÄx_x000F_ðb?Ó_x0002_(_x001E_®h?.ðàÞ``?V_x0007_´à/Ía?üWdºgx`?hd¤å;"V?I_x0013_I÷_x0013_%b?D0B³_x0001_Ôe?Ü0Äj¿f?Q 8¬_x0001__x0017__?ç_x0005_ñP?_x0004__x0008_m_x000E_Bùg?8±CSbÔY?_x0007__x0008_p_x0013_2¢\?8?_x0012_ b?Dàï ]?ÄP_x0004_L_x0013_¤a?øã¢B4pe?_x0008_û«_x0008_d?|µu(h`?¥¤qõQhh?jo_x001A_}}^^?Z]_x0013_IwV]?_x0016_a_x0014_]?|º_x0003_)0g?º¼_x0003_@\?o`_x0005_íh?oâó=Ba?Óqï_x0014_;Å[?_x0002__x000C__x0001_ë"T?_x001D_Tù4qa?´_x0006_a_x0004_\?K.ØudÏ[?_x001E__x0015_É_kda?:¦Û|ÍNd?W¶L_x0006_ôlV?æ@_x0010_xG¨g?Í4þ_x0015__x0014_²Y?êö¥¢Dc?_x0012_&amp;0 ÃÁY?S¸_x0003_eí]?P_x001C_KIg?+{zwÈ0W?r_x000F_k_x000E_ü]?ÂûÍ_x0001__x0003_³Af?D@Má¼m_?¾5í8`?_x0006_ý×ýq_x0013_R?×_x0002_À_x001E__x0003_f?`å#?4\?_x0001_£4ÅxT?_x0006_¾8@É,_?Î²M_x001C_ch?8a3ýS?^Ø£zc?_x0010_cïôQ_x0011_g?_x0002_X57~a?TÅ\h¥0d?B2	n_x000C_DZ?¬UFÌ_x001B_V?¦h_x0004_~½_?%[ÇO~Z?_x0010_TJèÏS?Èeé£88d?t')$_x0012_qc?ô¾¾÷	ùd?à_x0017_®_x0003_a?®_x0019_ô_`?+C,X?®dIU?_x0001_UÀè_x001F_S?½_x0007_ùûb?oò;3¹^?Ï"_x0016_VáÕ_?ªwÆö_x0003_7e?Z+%&amp;Ôü]?_x0001__x0003__x000F_Wô_x0010_¨_x0018_`?jM_x0008_´:(U?É_x0016_×_x000F_­fc?_x0006_72ÈÖ=Z?&amp;øÒ÷&amp;h?_x0002_j­Oâ T?_x000E_úZ¸^?ìªöa?ÄN9|f?ÕÔ_x0011_V-üS? ¥Öà«S?2ETøåg?Î JÝ|uc?Ç_x000F_ðA[R?h¿´©ùµP?_x0003__x0016_`/$S?:cÝ`óäW?ÎuqÇÓX?_x001A_
?£`?®_x001F_Í^ZJg?&gt;_x0016_´¾Mõc?1J_x0016_=_x0005_Ô]?¡o'XÔb`?¾½ööY?£¡»?b?½5a¼ef?&gt;VbÓ³W?ð3ë/lg?%·}¼~W?4x¬}×g?Q_x0019_õå_x0014_¦_?þ_x000E_ñ_x0008_	¡CY?ÑZÖ_x0004_©V?ûàsW_x0011_W?¦]É²X?µîð×e?»E_x0013_|©_x0010_f?6_x000E_ÆÆ(d?Îûz_x0001_&amp;_x0005_f?&amp;ÎänÜrh?ë·ü ð_x001D_Q?nÇÈA§X?÷ûÁMf?ª"g_x0003_ééa?k9_x000C_±O_x0003_c?Ñ3R_x0007_P_x0002_W?ønJÒ`Cd?´ÅZ_x0001_³c?²¸H_x000B_|g?ê.æ_x0008_¾a?Gñ£òY?_x0006_ï©Ü½c?ôVr_x001E_\?- _x000C_¡!T?®0_x001A_n5RY?2z½_x0002_^U]?#ÓR_x0017_á]?«§u_x001D__x0015_Q\?L÷ã,Ñxd?@l|6_x0002_.e?þFM`a?õmÐ%»]?l_x0003_­ÐX?_x0004__x0007_ý²ó¨Òa?ë» a	êQ?¼z_x0008_tnùb?qè_x001F_,`?x_x0019_â_x0001_VMb?­u_x0003_òRr_?Ie.x_x000C_t\?._x0019_¢ø&lt;b?¢_x000C__x0018_@VPb?N´¤æË±Z?_x0018__x0001_!R|zf?Ê_x001F_&gt;¯ÙÛc?þÔ÷C_?H «©Vbh?îÃ£_x0014__x001B_åf?ß£WÇ_x001A_[h?®_x0015_æÜ_x0006_!`?Ocº_x0002_Àa?û¶Lä_x000F_Z?yÛ¥Xö=h?°	ÜW|óP?6ø_x0018_b?_x001E_ùø8S?½Æ_x000C_	;Q?à.pP_x0012_1R?²_x000C__x0005_ÒR?ü_x0001_Ïí_x0014_qR?_x0017__x0002_¶_x001A_^V?PÂQe?g³°d?ó_x001B_@_x0016_^?¶z_
_x0008_	Å^]?¡ÔC/_x0015_S?xyàd?c_x0008_Ú¤R?ìæ[_x0007_M¼W?_x0006_ººK©]?®µûTëÆR?[[#f?_x0014_ÔëG_x0017__x0017_a?_L_x001B_¶ö&lt;g?_x001B__x000B_ ü×¥V?Ëû¾_x0005_ÊôQ?¨_x000C_ÃÞ¤d?é#¼=ZY?TX?Äå\?°f¸d8@b?Æ_x0014_ç_x000F_Æ_?ÙÃt|a?û4¸ÔÚV?e¢,`_x0003_yS?_x0004__x000C_Þ:R?'©FÈ§S?_x0018_[U'Ïa?jÌððftZ?1Ñz \`?Sgøv©§e?:_x001D_°¤_x0001_øW?^Î4d_x0014_Ka?!î±^[U?3UZÎ´çc?;Ë±(¤"f?(_x0002_Êj×gW?_x0004__x0005_Òcp_x0017_ø_x000F_T?;.ÄÏh?´¦_x0016_ÌµyY?Ìó_x0011_&lt;vLf?_x001A_õmßU?iaGÙç«a?4ç·Ó4c?ª5ÑÃ?_x001C_S?&amp;ß×1_x0014_W?½é_x0015_b?P·ÊG{n^?ÖN£_x001D_z¸`?´|¨_IÈa?n_x0001_ê¢fa?_x0006_z¯_x000C_X?Q{i2Ýëc?_x0002_éã,Ra?_x0002_Ð~ÂKb?xÔ_x000F_4`?_x000F_7^$|_x0003_[?_x0016_CÜ¨6`?,#\%1ý\?`_x0007_#¸Ó[?²_x0015_i__x000E_^b?â¼=GkP?_x0013_wd	b?_x001F_æ³bÞ-b?&amp;-ÎlÝg?JYc?Þ&gt;öÂ_x0010_üf?8	ïl²_x0018_a?÷*ÚL_x0005__x0007_ã§T?	É_x0010__x0018__x000B_Ýd?ô_x0007_A|¥X?ºªÕµg?ÈÍL,Á_x000C_S?RH&lt;&gt;q[?÷rÌßmR?%_x0008_,X_x0007_jg?ÈHâ¤*g?°WÒÈtP?à+5a?Ô×y_x0018_¿[?LùGMGa?_x0001__x0012_çþ½e?EN|Ìañ^?$Pó¿âÄT?ß(_x0005_Ä3T?_x001B_(e_x0011_âØQ?_x0014_Å2_x0004_f?µà²y d?C¥w'-h?´_x0006_{×b?M³=b?Òó_x000C__x0002_Q?§_x0004_=V%ìa?knÈ8_e?Â­Ö_x0015_ªJ[?(µ_x0003_xgR?GNzX?ZÝé.DS?&amp;_x0018__x0003_ò_x001E_zh?_x0008_l	Þ£Òf?_x0002__x0003_ô._x001C_E§_x0012_Q?úÜK#^?¦Á¯pÜ¶`?M_x0001_5ÞX? t1_x0006_ue?_x0014__x000B_ú«åX?hª_x0013_z¹Gf? ¹)3¦f?â÷²)]ßg?´_x001E_é[¾+a?ôµÖ]_x000E_f?æ7wØî_x000E_a?y_x0014_cÆQ?Í¨Z´?[?:?5%Gf?æ_x000B_ñ½_x0007_e?VToÁ\þ\?µ_x0016_$	^.[?¦T»_x0016_s/f?ü_x000B__x0002_h_x0012_`?Ì¥ò%ÿY?&lt;ÆÃQwGR?³SÅ`_x0004_gP?Ô5/°Fd?_x0004_G_x0019_d¸_?Ë¬"U@ÖT?æ°fj¤a]?ß_x0010_ÍÒ_x0008_g?u%²ÿÐóX?.?ÞdxlX?¾Eæ|¯Z?êm_x000B_L_x0005__x0007_âØc?×w _x0002_#d?ñ=Ó,Z?fù8-_x000E__x0016_Y?*¢òÞ`U?â\Üt"éS?&gt;ä	_x0002_X?.·±²?dR?nGøçº[?´ùìl8êX?\ÎÍ9naQ?õ5Ù._x001F_éT?ü`U0Rh?} =Ëf?dÚÍú¾R?ÔìcÇ_x0001_6b?ô½u_x0008_ãU?´_x0017_Ó_x0014_Ðd?&gt;)_x0007_ýãe?J_x001E_¶¢_x0006_c?s¶Áwâ_]?ðäzÊ¿g? t½1{^?$öJ_x000C_É]?)_x0018_÷FV?¢U!è&gt;h?1)¬_x0004_2`?_x0001_ÚEQ?n.;,#,f?d_x0011_â=_x0006_0h?_x000C_LdÓ_x0008__x0018_Y?_x0003_ç¡¨±d?
_x000E_wÊ[íàWc?ú_x0019_iÙ_x0006_c?_x000C_±lLVW?0_x000B__x0003_wóZ?KÉý_x0005_T?_x0016_³×_x000F_R\f?
AÚgÑêa?6¶òÌ³Ôf?úª,rÁée?_x0008_»_x000B_ÃÖJS?V{Va_x0003_Þf?yµ\_x001A_Á^?_x0004__x0008_¸bÅÅQ?_x0002_rè.áb?Ó¨ÆfÌQ?Í
íìère?&gt;_x0006__x0014_s_x0001_U?e!1	]?na²¸Qd?&gt;LL&lt;~c?!zÝ|X?jßíRÜ_x0015_f?8ñ*À$Y?_x0010__x0001__x000C_bÝÏ\?&gt;Õ[Óu[?Ú{Õ_x0007_cSh?fØl öDe?Ôv4Æh?8¿;I,h?°Áô_x001A_®S?à?M_x0001_c?1_x0001__x0007_	Lg?ÿ·OÐî a?n_x0013_ý/$_x001C_f?e	¸Aeg?8$d½wg?HX_x0007__x0002_Ãg?§uèLLQ?_x0019_D2%[?óõþ-V?¼ÏzâW?rÜssK»`?_x0006__x000F_ÉÓæCf?èghî^&gt;f?_x000E__x0005_»ÚdqT?JR_x0016_Ûade?_x001E_Ìß£Î»`?m_x001A_Q¯|;h?Oò·bØKe?uÞr&gt;g?K3_x0003_ò]e?*³PÊga?±^/_x001A_`Q?_x001D_ÚÃ_x0001_àóa?ýgç%JT[?:F_x0007_Ýgc?_x0003_ö_x0018_J1 R?_x0014__x001F_Ê{_x001C_}W?Ü×ó¦jíU?Y¶Y_x0006_ùrd?¥áüÀÌ_x001F_X?_x0004_O]íÑ[?_x0014_:_x0007_ê_x0003_'d?_x0003__x0004_¾ÀÆY?=Æo_x001B_d?Ê_x000B_°Ä-X?v_x001E_nBhe?zÛí1Ô`?dd[Y_x0005_d?á?a_x001F_V?.Hzs¢9b?ögt±ä#e?¼ÛL\?z_x0015_-ÊãS?°P×e°]?²]µÁß]?b8 A^g?Æ©Uðj$b?LµHÙ3Çe?Óc&amp;í\°\?tï®k·X?oÈnªcc?ØÉ_x0017___x0001_ÁY?ú_x001C_!`?yrÂøÊ­e?¯Û,ØR?rGJB_x0002_6Q?Kº¸ÆjV?Yº=h_x001C__x001D_R?ìðÉ_x0002_wR?ù#K­_x0005_\d?T­4­Ma?_x000F_N'_x0002_ÇW?7àú+äV?Öýò_x0001__x0002_£oc?P¥û'Ó±c?))½b?gÙÛg?Æé8&amp;`?¸­Ã]®P?jO«Þ`?,I×¶åa?_x000B_¸I_x0014_à?V?º\)^èg?¼îu2_x001B__x0018_e?è²_x0010_×½g?Ç¶!u|_x0005_^?J¼ÄÆ_x000E_Q?®¢°êQ?Ò,÷d?M{rôa?ü«_x001B__x000F_¹Z?_x0010_OÂî_x0008_e?YéÎº{_x001C_c?_x0004__x000F__x000F_-Æ¹`?º/KÝoY?þ%üZnOf?El»)Þ_x0019_e?ªX§®e?äº½_x0017_é6_?U$ªÏ`?~³]Éº
d?ú¯ÚÚ_x0012_Ng?ôÛù_x001E_ äb?)_x0004_pòe¦e?ÌU d aR?_x0001__x0002_^òÌâù_x0007_Z?_x0010_±- _x000F_[?_x000E__x001F__x0002_OrX??d&gt;_x0012_S?¦A)I^e?o¤ç&gt;ºd?2ÄZ+_x001A_jg?r¬DY¥ÜW?@jÞàLfg?µ®Rh¥`?Ëesí¸%Q?_x001E_î#g_x0006_;e?È^èý¼od?U¼dþ_x0005_ÜQ?_x0003_NØL^_x000E_c?#%à·9_x0017_e?è`ôpµ%\?^kdsÛm`?YbÜk_x0007_§W?ÚÇéý§SS?)åã|_x0010_R?ÞÔ_x0001_b=U?xì-C©¾X?óB^Wï_x0018_Z?&lt;êC1`±Y?}×Ë5c?g_x000E_&lt;_x001A_ñd?_x001F_ªX_x0008_MV??'¸¤ôa?H2î9Ú_x001C_Q?°3ªã Ua?) _x0001__x0002_Ä"c?øl8fæia?_x000F_è_x000B_ye?Ò¸&amp;R?_7XÊP?"ä_x000F_;³V?¡·{6ìá_?*Ü O¾|V?v ÁC$h?)_x001D_î_x0012_Â?\?æ¤_x0005_ïÏf?udJUZ_?	¥ þM_x001A_`?_x000E_ërBd?VÅÇ­ÛÑa?gÒ#_x000E_C:R?T¢&lt;eP?$þÈì2+]?Zím­ð_c?Â&gt;ac_¥Q?&gt;ù&gt;-}ú^?ðàn¡_d?ê\E¥Èê[?j¾`Ê_x0018_.W?_x000F_Ì_x001F_´Ìd?_x0004_þÎÃ_x0007_Ua?DÍDQXãY?_x0013_ñ5C_x0002__?*_x0004_\ `?U_x0018_OeQ?k&lt;m^e?8Ö_x0007_ße?_x0003__x0005_Èlëf£X?häûÞMÒU?0_x0016_)áb?~½_x0006_µýPe?î_x000C_g¾Ý{P?_x0012_?w_x0004_Úb?$_x0006_Å"xf?Â&gt;c_x0008_Öéf?ÇXß©\?	b _x0002__x0003_ªa?Ù¼_x0013__x0015_ÏqY?Y_x0004_&lt;zçÕd?_x0010_gÕ`{c?v|~#g?W	¶¦P?fgâ/Ò_x000B__?_x0010_?_x0011_Yòd?á_x0001_Þ_x0012_g?|AÅ¢Y_x000F_c?_x0007_}-KQ?.V_x001A_MÂ]d?\zL¸á¼_?&lt;aç_x000F_ª_x0013_h?ëå;aAU?\²úCt¸g?_x0006_B_x0011_ÒÐÎW?sã»bnU?æ³Ca?gøý//_x0007_b?_x0018_/ýT_x0007_Z?LQ_x0007__x0013_¨CT?!¤/Û_x0001__x0006_iäU?_x0014_L5H_x0003_b?v×¸ò^?_x0014_-tÑØúd?&gt;)_x000C_Lß%a?\b*9iÀQ?4ó÷°;g[?_x0006_#¤S·jS?+öøO¿gb?_x0002_Õ¥úb?Ú³ü&gt;Þh?¼ç3¹niU?×Û_x0004_ÊÛd?V´¬¹ºPf?L¹/¿Á[?èPñ_x000B_e?_x001F__x0018_@Ýg?D=:¿¦p`?{÷_x0005_gW?ù_x0016_F/ºX?_x0006__x0019__x0015_&lt;b?êÜþJè¾Y?IskgT?þ £h?t²B;¥Z?¼ð÷*7d?ìe_x0006_ Bc?ÐB((|_x0002_V?~_x0010_?µ]?Àõ¤&lt;äjc?$Åé_x001B_h?9¯OÌ¦_x0015_\?	_x000C_æa_x001A_«_x0013__x0015__?x06_x0013_f?W0ÁØ&gt;zY?D¸_x0019__x0008_©d?_x001E_	ú_x000F__x000E__x001D_c?ô_x0006_UÁTd?u[&amp;È\çU?d_eªg?¾LPmÇÿV?Dpl~úa?Eçj_x0003_D_x0005_Y?|_x001C_ùHøg?YËE_x0013_³àT?É[Çéè_x0019_c?Ú³_x0002_b_x001D_ôR?^WQÐìÑ_?:xý¥ú7`?*â«_x001D_d`?}GD^?;_x0012_J
Ñb?Ç#¼ßk^?Þì_x0002_`;ªU?~ñÅMÀYf?ÓØKôb?ÊñÐ_x0001__x0017_h?y¯2hRw`?ÀÇ¶r`Y?¬,1M;~f?áÜÿÞ_x0004_b?Ë:_x000B_,KæP?ì_x0004_]_x0015_Z?¢F_x0007_¶_x0001__x0005_i&lt;a?ÁSÞ|÷P?Vï'U+Y?_x000E_¬ÐêÛvg?{`qß3
f?J¯#_x001C_q'T?¬Ô
wúg?¼~öR?÷õt}_x0011_ù\?ä'xdç^?ÄE~I^_x0002_U?Í&gt;hgfte?ñÙéæA.`?6`ä_x0004_X?¥_x0018_2®Øa?ÓÿÇ_x001C_:¢^?¨ë Í&gt;¶\? e+·@b?Æ¢_x0011__x0018_v_x0008_[?ÇDÝ_x0014_±-Y?D
!_x0019__x0018_Xh?êÏÀö|õg?êÌ1ÇnT?¤_x0019_ý¤ _x001B_S?n_x0003_² ;a?¦¼´8Ôg?7¡{á_x0008_b?2îöºË·]?¯êÅN¥¤`?ÂË4!@6a?|_x000E__x000E_r\`?_x0016_FÛm³Rd?_x0001__x0003_&gt;6&amp;3R¬]?&gt;¦­Ë¨T?_x0014_Ð_x0016_\{ö_?Ú?_x001E_ãT_x0001_b?cÆj6Zb?`Yâ+e?Dû¡ê½_x001F_a?¬Æ_x0003_âX?q	Uvoûc?Ú¶û¢_x0012_c?Æ¸_x001C_Q6h?P¬?yÄrR?r/ZéRU?E2v»hY?¸ø"Ñd?¦Îø_x0011__x000E_]?Z¥úö$h?Ó5F\`?´³Õ¦_x001B_ðV?3	T]_x001A_&lt;h?_x001E_&gt;ê­ñe?TNÉû&lt;^?&gt;_x0018_#1 ^?_x0002_¥.mU`?Ö¡7±:¬d?öMª2ê\?¬	?_x0006_B#d?ÜÆ_x001E_PLb?ÖL_ [[?¿&lt;/tf?GSñ¹¦Ò`?âÐï_x0015__x0001__x0003_Èd?úæz¤.X?Q_x0006_¢¢V?háÜC_x0004_]?úØ6\.(R?{¯&gt;Ò_x000B_®g?y_x001B__x0019_M\[?hðá_g?üMI=Ya?_x0016_#þ(vS?&gt;¦Ô_x0019_ãd?Ü¹_x000B__x0018_t_x0002_h?KYýÅ_x001C_Z?­ßí._x0018_S?_x0006_BÆ_x001F__x000E_Y?6æãÙi:c?ÜNãº¿b?*_x0008__x0016__x000E_s^?xÅ±A_x0002_\R? H¯Aªs`?ÄôwÓD~g?TèßbQ?xq«¥À_x0011_e?Þ_x000B_Ôg_x001D_[?ÍÔ¹A()R?Íq_x0005_¼'S?£õ±Ô_x0016_^?¶ñÚ
.h?_x0017_ä_x001D_I_x0008_Q?_x0012_7Åa?zï¾¥ºb?_Ý,aR?_x0001__x0002_~ï}_x001C_§&gt;g?_x0004_Ö{^?_x000B_l0_x0008_¬¬g?8_x0019_-'_x0012_d?Í´m¼S?í8v8Ó~a?~gAÑç_x001E_`?Ù_x0012_ëÍW?ÒjÇ½X?]¦_x0013_E0ºR?d ?©(Z?ÈQã)Fe?Ê÷SG2h?õ?v_x001E_ìþS?J_x000C__x0016_ät?c?ø¯eh d?üõÉ_x0007_§&lt;_?_x0012_£qó²u]?_x0010_Î÷59e?-J®®ñ[?_x0018_¹_x001F_þ3ðW?_x000E_û#1a&lt;h?_x0005_³"ú_x0016_d?"|R,Ü_x0015_W?#l_x0017_Kc?_x0008_9w]?h?_x0006_8kÒDS?¾l±,'Y?øì½g7_x0015_d?_x001A_`EÀãf?²_x0002_Í_x0003_/_x001B_h?$!Í_x0003__x0005_zÉ^?&amp;ê¶hUf?¨£A_x0001_ÿ$X?®O¿+rf?´_x0018_æe?S÷&lt;¨ÌÈ[?F?£ü_x0012_ c?^¬}¶:T?vÓ_x0019_u?g?_x0012__x0005_{¨À^?"_x0017_h¦Z?ø
_x0005_êt_x0008_`?'Ä+U_x0016_d?Ð_x0013_ã_x000E_±ø^?_x0005_	©_x0017_vÇa?@WHub?.Q®.ye?h¾0Éâb?éÜ6ËóQ?Îô´5M±T?©Í[çfg?èuKL§±f?ì¥½Àng?étZäèfa?ìýËçù`?3_x001E_ªù_x0019_pT?ªÎ¹_x0008__x0017_^X?S3m®EþQ?GÔÌ¢c g?Ya#ËÏe?_x0002_3Ì6#ÄU?=_x0004__x0004__x001E_=Üc?_x0001__x0004_è_x0002_T¾Ë!X?ÜÂ,¥ëV?~N^}{b?2&amp;h/N¸S?q7r­&lt;p^?W2Jh_x0006__x0007_^?Vã_x000B_ 0#\?ÑÏGj_x001E_e?_x0008_O_x001D_wýg?®:bX h?Wd¼\ÝI[?g¼û÷`ùd?+:tÌ®AX?P·_x0004_[!b?÷55ÍS?4Q~À_x000E_\?­r-Ê4T?Lúnµ·Db?~(°]$ÁX?ÓÎõµ5_x0010_X?2Z»á¥T?Î.?8ñÁe?p_x000F_5:`?_x001D_Ùnß=£R?¸ôÊ¼d?&gt;$E_x0004_~_x0008_S?â!&lt;qö0_?_x0015__x001E_C3ìuc?:_x0003_ðÝþY?mëÃazQ?|_x001C_R_x0012_¾c?îsï@_x0002__x0003_*ëe?Ù¬Zóp.W?¦ESÊ_x0015_ù`?øLäóµâc?VeÄX_x000B_f?§­S+U?_x0008_}Ç¡Ì\?Zñ^0U?ÒzxÓ_x000E_±`?_x000E__x0001__x001B_ß(g?:íc¹&amp;]?[_x0001_ò_x0016__x001A_Èb?t_x0001_Ãìebb?l`_x0015_EP?úáKÌgg?_x001E_1a?_x0016__x0018_ìzÝg?_x0018_Æ·áW?6	vVÚe?°ÄÞJÂóf?½ï&amp;Û_`?ð|_x0003_àb_?ÿÇG³KJR?ÀfÕ»ïW?~ÓÔa(
a?fæµbSQ?ÂÚ¶ájd?PòÊvïãg?ïuÍ ìa?bÛÝ§P]?æì$Å_x0017_[?ä¾¡_x0006_ e?_x0002__x0004_üùæÕÐf?Î	_x0011_re?_x001F_ðÔ@E¨Z?8UàÊó´T?_x001E_¸PÇ@O^?_x0008_»oÞb?¨Dî_x001A_JÆ]?H^ª _x000B_L]?Üh_x0003_VIZS?­_x0004_Ô	È[?_x0005_Û,mah?$¿²ø3:a?ï¹\_x000F_ÿîP?P5YSï¦R?÷G-&gt;8½d?Â_x0001_hí&gt;g?wÎ Ñ¿_x000C_Y?¤/»Æ:@W?%Û|¬¶nS?&gt;[_x000F_)c?äB_x0011_¯JZ?ñã_x001F_]ûTe?4ATx*b?Ê£p¾¿Nh?h9ú("\?w³l/{Q?RÏ%u¤g?þWÚH1g?JW¨è1_?w_x0019_bCÀa?_x0016_0_x0015_åª_x0019_e?"C¦s_x0002__x0003_'_x0018_b?µ
,û_x001C__x0001_S?Â§}_x0015_a?_x0014_ý¾Ba?´âoâEpg?~sØ¢_x001E_z^?ìcÊó^àd?[²á^~S?U¯O²H\?X&amp;Åïµ_x001C_f?_x0016_Äâ»&lt;Êd?ò_x0004_2b?Räîç_x0010_¡Y?ü#ÙJò_?&gt;#Øk_x001C__?è±d{ø^?¨	VbIF`?_x0002_MJ¥ç\?ÞDæ¸©±U?ÈhÈJCY?ð¹v\ÞüP?èÏËLq`?NÄÑ_x0010_ZU?=?]¤U?_x0012__x001A_ ÍÖ`?&lt;N½iV?ÃT³_x0006_ÅP?¸
 _x0005_þZ?ÓpM¿X?_x0016_ÊéË_x0011_f?E_x0016__x0016__x0010_ô_?\£d_x0003_¿a?_x0004__x0006_o_x000C__x0003_Y?úJ7
s*X?övZþÉ:]?3ÂÑ´`?|;_x000F_÷ëhe?.ÇÛÀH¼]?|*àäÒ_x001B_T?&lt;T±4ÕØZ?\ÿ¹Ç_x000E_Z?ö®Ú÷_x000F_¼Y?J_x001F__x000C_6f?X_x0017_@Ð.a?`%_x0002_²m\?®_x0010_Jw[?Æ:g¼i`?:VîÐáPQ?0-_x0003_;»g?2Øò¸_x0018_U^?Ê_x0005_J;à_a?_x0004_s·±»_x000B_g?_x001A__tóVb?ÈA¥GUc?_x0014__x0019_'ØsY?Ü9åx¸ê^?Áõ½å_x0001_R?_Ê¦#Xe?!Òöh/e?_x0002_% võ\?R©i½ì£S?â1O_x0007_³e?r+6;}Èe? !_x0003__x0004_Æ,g?älz_x0003_BR?ÈUÖåãÆT?Ú_x0013_¥b?_x0003_Ù89È_x000F_c?@¨wh[Ü_?@³Â._x0017_f?f_x0017_',Ï\?ø_x001A_cþfrh?nyñ·c?:_x0001_"_x0012_Ã^?£ÚXíänX?_x0014_N\_x000F_&lt;`?h_x000E_l´ÿùQ?ÒñÊp&gt;X?8	àúX?`êD´ÂÕf?¨ªÞ°J_?TU1^fd?_x0002_e(0vV?(\TdNa?Íû7÷-a?_x0003_zÉ:_x0003_^?/[[_x0012__x0018_þU?~Lÿ3_x001C_b?F?Iò/c?4ñ;ÒkVZ?G¾ãySe?ru¾lE2S?_x0010__x000F_ËäãÌZ?&lt;FÔ%Ê`?1Ð_x000B_Ëï_x0015_e?_x0001__x0003_6_x000B_XÆ_x000C_S?_x0003__x0008_Ë°kc?.+ÄMíd?È=ðrÜ]a?`u\_ÎY?oÿeôÝ_x001B_`?ÖUgDÜk`?Êó©¬Ð£a?ú1³qòg?_x0012__x001B_¬TvO]?ÃHßã`?_x0019_GÌVxnf?¶A«_x000F_ÚqQ?4w_x0012_»ÃgS?X­¡Y_x001C_l_?S]ªO^?%l_x001C_Pc?çëéÜR?ãÑWÔÕb?n³©ÌvB_?¹¶ñTX?bç¸¯ïg?_x0008__x000B__x0001_$)Kb?fôE³e?46Æl×Qe?_x0002_"þú,_x000C_]?¶_x000B_µ¾¥W?ÇÍsËØT?_x001A_\yýÇâd?XÃnS­S?_x0016_!´ª_x0005_f?¸²èô_x0001__x0002_]?î²_x001E_ß']f?%K=þa?Gp_x000B_N_c?¨}_x0007_Ý¬b?K¾ÞÈVh?_x000B_Á}qf?Ñl_x0015__x001F_¼_?è.FPèdc?Ps_x0010_9«Ùf?l_x000C_aFu%`?»ýÃò_x001A_h?6­É36R?¯_x0014_uÙ«¸P?{Ä^ðP?®_x0010_%áü^?írTfüQ?Âã
Åyh?¬d´¢'Y?ÜqöY[d?¼Y¯f?_x001F_rú_x0007_¡X?ðl4ïWFW?´}îeIc?Ì
±N°e?8_x0001_;¤BïS?rKH_x001F_ÔeP?_x0002_Ëe?"åG_x0004_¸Oh?ë_x001C__x0007_òÀ
b?g¼Ê_x0011_åP?CG_x0018_×Z?_x0001__x0003_jÑ_x001C_~C`?_x001D_OÄ´Rf?U"ùvÁa?_x0018_'¡b?6iÕ_x000F_øP[?e»ª$8¢a?T_x0012_w&gt;&amp;X?h _x0006_-u-[?_x001F__x0010__x0003_¸K&amp;R?òPÒs_x001B_`?ý äCl^?_x0001_ÜZÌôg?"z×´ed?ù&lt;_x0007_~öP?$Äå!_x0010_5d?a?_x0018_êÃg?ÑÇGgS?Ôm,R¨b?õÈiDðeW?c_x0005_Ç_x0016_q_x0005_b?ù0åY'V?Ó«z_x0014_äX?j|_x0011_:`? ñTo&amp;U?í3_x0002_³ÔÔb?Lça_x001D_p Y?3X«æÑ=X?)íæ¦ÿ¶T?4gËÏÐ_x001F_b?@-7v]?dûÑMc?_!M_x0001__x0002_Çc?Êf®Þs¨S?fývàZuS?_x0014_9_x0011_	yg?´_x0016_[&gt;:_?ÂO~14´T?ð¸ÑnLV?B(ÐIi_x001B_Y?±_x0012_Ïq=g?NuÓÉ{Z?_x0010_cfÁÄd?º_x000E_%aÁçf?¨¯1Ñ_x0008_d?AÅ÷ãõØ`?6ð_x0005_ø(Rd?ùò'ºye?ØãÌ'÷\?ÅW¤#2R?ªÅDwh?'_x0004_Câ_x0003_X?nv_x0019_ÐY×Y?s_x0013_¸g?üZ?3ôEf3 f?á=1¹¥Z?°¸ù\¦b?]|¦ØáV?¾=ùd[?í._x0018_cô¿f?Q_x0018_Ué_x001A_f?(¾!_x0012_ùa?_x000E_V#÷\?Ê{´¢]Ç_?_x0001__x0003_Õ½FO_x0011_]?D_x001F_«Di`?F_x001B_»zòf?-ÒpßÕ]?@Q$ti]?ÍwÔyl­Y?Q_x0008_trAd?_x001C_	Trf?Û[nïG_?Í¡!ÌQV?°þG:zÏc?j+?Úe?¸_1üôV?ù8\ð]_?äö$8,Wg?Jè/_x001A_Kpd?7½e_x0006_e?:\._x0006_ÿb?_x001B_&gt;çÝ_x0002_^?áZ&lt;_x000F_JQ?ö&lt;NËÞ[?"7_x0001_Æyõb?âë,V?2½ûjÑc?¦d_x001D_ML\?voEoE¹c?ÿ³ªcÍcg?NÛ¯¬P?²Ð½]_x0017_h?+P)½ e?_x0013_GªW%.b?X|_x000B__x0002__x0003_
_x0004_e?Üü²K_x000B__x0001_g?O¡s&amp;_x0007_#f?@lü"ü_x0012_`?êÝ#6æÌc?dÙªÞkg?¹xÃ±³}a?'¸!¯[?s-!GðQ?_x0006_Kjý"2b?ÐeÍÃ¼_x0003_V?XÜÏSf?t~YCëD^?ÞaW_x0004_õP?qs_x0013_ôaKX?M)`?W×æHS?îi_x0007__x001B_"Na?àî'x\?ÜÌ_x0013_wY?êÐv»´ÎR?êfÕ´+d?ÐÓ_x0013_È_x0001_g?_x0004_ÍZ¿¶g?¿_x0008_&gt;Màèg?2_x0002_é½[?Ò¾«È_?@Ñ_x0017_1Ã[?+üjN¹R?,N=¨,cQ?_x0005_ÙëüÝQ?&amp;x2}]?_x0001__x0003_)ê_x001C_TÃV?XÂî÷¥	X?òmó,_x001C_U`?¡Éº¾W?V\7A¦,[?[¨èÎY_x0011_Q?û{½_x001F_Fµe?n4~_x0004_c?§_x0006_ÚL/wc?ÖÎ_x000F__x0017_¨g?#_x000F_ëÁb?GSp$mh?_x000E_ÐJãZP?_x000E_JCÃ03a?£cÜº_h?e!Ô7[?}_x001B_Ðé¢_x0007_b?Àç&lt;¾_x0011_Y?F¹_x000F_
0çd?æ74_S?qÀ_x001D__x0006_ª©R?û¶¼[?äO__x0015_Óºe?IÃ_x0014_F!Z?_x0004_I1t_x0010__x001B_d?Ôt_x0010_õÁ`?µôËC_x0014_Øc?XÀ_x0014_«T_x0005_[?­½á_x001C_U?`Ý_x0002_@\g?øïdJ)`?ÛØÖý_x0001__x0002_XTQ?Ö±'c?Ú"_x0015_&lt;Òy]?_x0012_¡vÊÇQ?¶±·,1_x0008_\?[F³&lt;ûb?8öOY_x000F_ßg?þxÙu¼_x0007_[?ÌH½°JÓU?Ef°üa?_x0012_S_x001E_iZ?¶ªCmåS?]Æè*å_x0007_d?ø-_x0002_?%èe?ª±_x0019__x001E__x0012_£d?¾É&gt;m_x0015_Zf?^Ì_x0006_døe?lÞ¤Ì`?=_x0006_Á_x0014_&amp;Û`?_x0006_ö_x0001_¥Pe?À×åtìÉe?.U¢=ü_x000B_f?
w_x0008_\?àÞÃ#X?_x0007_Ï±âó-h?§Dzâóh?&gt;iW¯
Éc?â¼;@Ha?jÈþ¿LÑe?jîpe3óU?Z_x000F_ÎËemU?þE_x0018_Ëx¹`?_x0001__x0002__x0014_d_x000E_¾L{^?,Rò-_x001F_»c?oØ 4c?Ù¦7oª\?÷u!ýèd?R_x001C_'c³a?¥qÜ\)PV?LóÕ_x0007_`?&gt;@Ò_x000C_@_x0016_U?¦_x001C_%_x0004_WU?_x0010_VL­ýc?d«_x000B_4a?P*Õã³d?_x001C_}°­VÛc?DïLI_x000C_çf?¥.6O_x0006__?´ãú_x0006_²ëX??-.Ce/T?_x0001_3QÛ$e??¥@k,íP?¼¨WÄKøU?ú_x001E_¬ÉÎZ?T¼ëÞ_x001F_h?_x000E_¹wÙ÷ne?Lòºpa?¯_x000C_d_x001A_h?£H_x001F_Ã ?d?Zôï_x001F_e?Ó*_x0008_GSa?8½&lt;HpCW?êÕè_x0004_Ñ\?5þÝ_x0005__x0007__x0001_í`?®ðåèf?öøu_x0006_x_x0012_f?_x0011_AN`?H_x001D__x0019_¯0e?´¶4$U?8§«t([?ÁEÔ\?Hþ_x0017_
óV?þ&gt;¬å¾*`?&gt;ív_x001C_¬_x0001_f? %Ô_?§=7o\?Â%9jIR?ðKü&lt;_x0004__x0007_b?_x0016_´_x0010__x0008__x0006_R?_x001B_|CíÐ[h?dþt_x0002_^?_x0004_(óÌØ!h?sÓ_x0003_f?û@_x0005_qsLc?\ 
$O'b?&amp;÷_x0012_Y`?§PÇX?Þ+_x0018__x0013_Z?_x0014_sÂ&amp;_x000B_]?+gÎ³}_?2
ÙÙ2áb?àUý»éøQ?Cfn½Ü`?Á_x000C_3f?|_x0013_d_x0019_[%c?_x0002__x0003__x0001_ÀÐ$âf?¬ß_x0019__x0005_ÚKb?%Xtv^?_x0002_Þ¦Q°M]?Ôáöv`]?Òeó_x0012_&gt;h?ïk3_x0011_ra?èßþ)¶f?j	)=­Kc?×3_x0007_ùÛa?fTÐYg?_x0012_°ÚN_x0006_c?ì¯H]¯Z\?_x0012__x000C__x0015_£V?N,!}ºòf?^_x001F__x000C_÷g?Ô-_x0001_èRa?IÙvÎpb?)óI_x000B_¨e?Æ_x0008__x0006__x000C_f?_x0017__x0005_ý¸ªÕg?æý_x0016_ºÛ_x0012_W?&gt;MFå,"d?_x001C_ÕbAd?ÈÞ_x001F_Çk_x0017__?l_x0014__x0016__x0018_`?Î_«½Á0T?_x0002_ó¸l\«g?{tD5Ö`?q
_x000B__x000F_*~d?ê_x0008_¥t¬b?ÕwÛ_x0003__x0005_Ö=d?	£_x000E_¬8d?¼Ú_x0001_P_x0014_T?ÛPh}I	`?,èB_x001E__x0019__f?&gt;qjZ|g?'5ïf_x0001_ºS?_x0008_N=6_x0010_{e?²ÔÏåb?R:_x001A_*c?b"ÿE_x0010_Æ^?þ	ô_x0002_Êì]? _x001F__x001F_XähR?²6Bç_x001E__x001B_Z?_x0015_ãUme?à_x0005_a|$ a?:¥vÄ_x0007_^?}-³ÈÍJX?nDªU?_x0008_mûþ÷ÄY? ¥\1_x000C_\?¤µ!@ötR?Ug|e³3e?Ã._x001E__x001F_¥ÍR?ô½ýd#Äf?_x0019_èxá@V?ëJ¢=2Ø`?_x0004_Fòå_x0013_]?¾÷_x0003_ðoQ?Ú_x000C_é=ï.`?(JÉÞÅÅP?
P_x0004_Ô]/Z?_x0003__x0004_{ËÍ5¢U?&gt;_x0006_&lt;\Øb?GÝ_x0006_êÆc?(²¹»U?´_x0016_L_x0007_a?êÓt_x000C_µg?5KFeh?58a'-¸d?Çã¢{)VS?ö¥_x0019_F¦ëb?5þ_x0002_rs[T?çóÞáÏg?¦"Nß_x0015_qU?_x0001_(GÈ#b?_x0010_ÜeÚ.g??ÿÒ_x001D_cU?¯S_x0008_+_x001A_f?Â_x0006_KË_x0017_Y?ZZMááY?(/iÍ¬`?_x0014_²+ø_x001B_°^?Î_x0019_¼6çoP?ùÑ¥µä(V?@yíkXÕ`?2¥ÐÓ±`?"åLîW?_x0008_q_x001C_É_x0017_Y?´Ð[Êb?&amp;?.mÜ2\?å7Åáð\?ZN_x0003_Xdúf?Ï@Ó_x0002__x0003_$_x000C_g?${no S?¦úø_x001B__x0001_[?V3qJ_x001F_U?®&gt;ÝÆ5êf?!VDÚ _?íäè Ödh?hñÈ_x001C__x0008_X?¼_x001A_Y¾ótW?¸)ZÄ¤Ï^?j_x0014_P;çe?_x001E_d¾ê.P?íÞ2à_x000E_S?UU_x001F_*S?H
[_x001D_Å¼]?ðkIùc?òe_x0017_È	a?b¶TÔ)`?D 6ü`?¦'_x0003_]ÒqW?ú ÃYZ?_x0008_Ë#_x0004_×Z?_x0006_|À¼?ë_?_x001E_|_x0018_âú`?_x0004_Ëu_x0007_UV?úf²E_x0003_U? M)·`¶g?¨r_x000E_h¾!_?J}Ô^d;g?êê¸Îa?PæRaW?äçæöþÿP?_x0001__x0004_B¬_x0014_×QÀd?n_x000F_LÃõ`?l-Ü=H¾\?ÒkéÑÖße??îÕ|%S?n?ñÀ~h?_x0018_[_x001B_~c?íc¬_x0017_V?_x0010_z_x001C_'×Ôg?ÚV_x0005_ì­'g?²{!O_x000F_Ìb?|pÅçb?rYm_x001F__x0012_÷e?~¿(
ºÆf? gáøee?2+Àj_x0006_W?jÙ£´X?¥¹ªA_x0017_RQ?_x0003_\mQ77R?Ú×áIbô\?Jb¬Ìt_?¸¬u­Mf_?_x0016__x0007_)/g_x0011_W?Î_x0001_mpxf?_x0006__x0002_3ÿ X?%}ñúU_x000F_]?_x0007_)¾"ö¸f?¯¢&gt;ñÎc?²*"zÒ_x0006_g?miGÚ¥DW?¬_x0012_ýdÐÂ`?rB_x001B_h_x0003__x0004_/8h?h&amp;D]?xgÒ_x0011_þT?F	e_x001B_`?3Êeì¤U?.ÄU¬oAf?_x000E_á#Ï_x0018_d?ÿü_x001D_kHd?zè0Ü_x0002_¾g?Ò_x001E_GÉ¥ÇY?Oùïø®gZ?¥_x0014_MbûZ?â_x0001_|ÜÂr[?_x0002_ö*D6U?ºRl¼Íb?Å_x001B__x0005_ÒÌX?Mr«­4»W?Kö_x0003_øU"U?Ík4ÝIa?¤EÆjñbS?_x0005_K¶¡úV?Cÿ3ô_x0016_b?ðÑìì_x0005_ða?&amp;é0(¤ÙT?Ì'ß×¡c?sÔ_x0017_F6d?b«úwSÊ`?ö_x0019_ÅP2d?(Y_x000C_Á_W?´_x0006_Ï#(×Y?×îO)f?I_x000F_aFqúX?_x0006__x0008_/ðù_x0012_i_x0015_d?_x0012_û**£^?CÓUíÓg?v(_x0011_{ÿ_?nÂ_x000C_Hb?ÌC^ÈQ?Â$¥u_x0005_W?ë¾_x001F__x0019__x000F_ËY?|zl_x0001_Å`?æ¥çÕZ?k_x0010_¹xd?uµæÛcZ?å!û·í_x0007_R?cö9_x0010_lZ?t6_x001A_zia?°;¬_x0019__x000F_=`?[V_x0001_+=c?_x0010_Qe#©c?_x0004_am_x0014_K}f?Í&amp;,	ê_x000B_d?n$FùTZ?_x0003_´Íú¤c?÷3¬`ð"W?b§`û÷ÄX?_x001A_tC_x0015_2Ib?_x001C_ÿI
lW?LáúÃmQ?¥S_x001B_3úP?_x0002_ëÿ_x001D_¿R?_x001B_F3%:rV?_x001A__x0002_+¤d?TÒ&gt;¢_x0001__x0005_^êZ?zÇêB{¶a?ÒÇ:ö_x001B_^?4R81ÞIV?bÅ_x0004_Â`?Ìú:¨$	g?_x0001_îI÷_x0004_Æc?¦ÚÕúù£e?EÅ­ î]?zWÑ&lt;c?¾_x0001_âFºc?c¶6_x0001__x001F_S?L_x0012__x0005_ÅDX?mIÕµÆte?^äëLR?[_x0003__x000B_ó}g?è¹ÿ_x0012__x0019_d?_x001C_úCDÍ+^?4ÁNß!a?Z ÓTM¨[?ÐÕ_x0003__x0002_ga?Ô
¢*{áf?n"ÏVºa?jìÛ_x000E_`H`?A²[=@T?Sø½s&amp;c?Å¥Ô.c?Ö?Y|$Ïd?$iDV£¸b?¦«ºOI°g?\VH/}f?&gt;±´ÏvÁZ?_x0001__x0006_nÇ/¾ng?_x0008_@Ýk_x001E_òg?vI44©àf?Cg{yU?ÅhË4TqP?ê&amp;_?f?sØsºÄ`?i{ÌÛ7Ãc?tÂ+åòd?_x0008_¨_x0001_ööÍ`?ÞÆN[©¸c?îNÌö_x001B_Z?_x0001_GØúÆËf?-ïfÞWQd?ì$%;Vêg?oS_x0006_pa?ÇDÈ_x001D__x0010_S?¶[êJsP?ÛVâ_x0002_y\?ÿöHF©f?jµ'LìÍd?"°Á_x0005_+X?_x0014_´PÜ_x0015_ba?ìÐGg?K_x0003_ÍóuT?Guò&amp;^g?f=FîIT?väR_x000B_Ib?Ã_x0004_ù5Ú#a?òJÕ_x0016_
]?_x001A_|Ý/jßf?ábd_x0001__x0002_ÙT?¶Ïåµ}äa?Ñ£3s"2Z?N_x001B_to
`?lw¥D=b?:|ú÷Xò[?ÀîØB_x0004_`?¤ö_x0004_bÿd?Ù]m_x0019_·âZ?0_x0005_·_x000F__x0016_æc?.Î _x0013_ëô_?^ì_x001E_P	[?Íæy_x0006_lh?_x0004_7Öhh?_x0016_m_x001D_ów_x0006_d?Ì­_x001F_ßî`?Ì?£U(&gt;c?Ao#'ëf?2ÈíÊQ?³_x001B_k&lt;úµ`?jýBP_x001A_@a?°²_x000E_êW?¶_x0012_¥ôÃa?ønàÉa?XúH®ôe?½RÑåv_x001F_b?#ãÌ_x001D_§d?:òÂ_x000E_sü`?r?Ó`®W?_x001E_:áä&amp;üX?wD4ÄTà`?_x001A_ÐÙq±Ð]?_x0002__x0007_PCú$®Gc?ÏýoJ_x0017_Ád?¾S=ÒØd?À2æFf?¶_x0017_N_x001F_WöQ?×ç~KOZ?ÂuØ~X?¨.i|P?ÖÇÄ_x0010_ W?_x0004_êôÙ«_?"!P²S?_x001A_BÖàL:W?X?¥ô_x0017_T?k58¾¬e?oÍ_x0001_òÁa?tU:8_x0003_d?àÖ6i_x0019_pX?Í§yã²òc?hT{»³c?5_x0006_LX&amp;ïg?ÏÑ_x000B_ _x0005_/g?aÉ)ú#X?_x0003_OÙÙ$ºa?DÓ_x000B_®R`?Æ2ÁL1]V?_x0002_ß5sÝb?ôÇèq_? _x000C_Î {âc?_x001D__x0016_8IÄ]?_x000C__x001C__x0006_[oQ?qÑä`-	Z?àDØ}_x0001__x0002_¡Oa?$ê[õHY?ûÉâ_x0004_Êì\?`®yEZ?ÞB}£Z?öÔ½_x0011_ºb?¶±OnWgf?x¡_x001E_­"e?S_x0010_²!_x0015_f?Ü]µXïc?À= 9¸Z?_x0010_v½ßÀ@h?âÝVj_x001F_íb?_x0006_F_x0011_w_x0017_T?2_¯_x000B_Íb?~ó_x0011__x000F__x000E_a?&gt;&gt;kí¹)_?´R(ð#eT?òÍÉÇïU?âÀjÞR? 	s®ªV?1AT«¸U?Bí®ý¶Z?Ö_x0013_tdæf?ÒÎ_x0010_ú:±Q?µôi¬-Â\?òmÉ_x0017_î_x001B_]?àª²0Çvc?¤_x001E_}_x0010_¡R?0Zìléb?r[Ðq_x0019_T?ý_x001E_Qr×_?_x0001__x0002_._x0008_7ÑM)b?8¦b0V_x000C_Z?±3À§i^?J°ñ_x000C_ý2c?ö;¼#²f?ÆESÅvX?4÷_x0014_%eX[?1_x0007_M_x0014_ò¬U?ZÙ:M_x001F_Y?Nâ}ÛÞúU?J[ÙÓï)c?
.0°b?J¢Q^âR?»ñêkãuP?^iÔÈ½d?0j±²«Ab?Àz&lt;é5_x0007_f?ÜbÂÃmd?&gt;gà.QW?_x0014_n+ªX?âàt\_x0011_c?_x000F_ÆÀt]?!_x001A_?É5Pa?Ò6K7g?©`ñW?`ä_x001A_}V?&gt;|¨_x0007_ac?_x001A_¨\¤qFg?Ä=õnì_x0010_d?v­EaAÀe?_ph¡_x000F_þP?_x001B_;Ø_x0002__x0002__x0003_µËT?;"ÔÁ@_x000F_d?s_x0012_ZÂ+Y?Çü;ö_x0015_÷c?`_x001B_êÓQ_x001B_^?_x000E_S:HE\?¶x_x001C_ÝÑR?_x0001_g	_x001A_S?ü!hGe?º_x001A_)_x0001_ú[?ÞþåglK`?\n_x000B_A	g?b Æ_x0004_°í`?¤ã*$¢®f?L&amp;4Iqa?©Åä7·ðg?@¸³ªå[?ºUoòó_x001C_[?´¸µ²DQc?_x0004_1OóõX_?°­è_x0019__x0016_aV?_x0014_oì¿«`?&amp;_x0015_Ó?e{P?ô.±ÝÙd?3¯Ô­×_x001E_d?u_x001C_JéY_x001A_U?_x0019_&lt;NÛV?²A/æW?ä'£ðÏP?þq_x001D_Åb?Wí_x0012_jV&gt;a?¡+_x0008_Þa?_x0001__x0002_®ç&amp;_x001F_c?§mÖØ_x0007_fe?çû¾µ_x0017_a?j'¯¹5}c?_x0014_ÝíJJ_x0003_Q?&amp;^JÒ©îf?dà!,ka?¯_x0019_Ç¬R?*ÅBO»çR?¸³#c?uîxýÓQ?_x001C_ÎÚ~kb?_x0018_¡óS?³b¶^~ëc?¬_x0007_ûAVf?$¹Uøqèd?¹NÜÇ_x0011__x0001_b?ë/1®_x0014_êe?ñ³Û_x0002_,U?Þ_x0008_2Ú~_?RU?I&lt;GV?ðQ	ÉÚT?ÌÁ_x0008_]ºb?\_x0008_)8Pg?¼_x000B_Ñ_x0001_Òç\?XbÚÝ]Øg?à?·Åìª_?³_x0006_z_W?_x0012_r|9S?F~?îf?³_x000C_£eòyf?FA_x0004__x0007_tIh?Ù _x0005_n_x0005_BV?®Ì¸òiûT?Ñ_x000E_ú_x0016_¡ÑW?â1ÃÑ]?_x0018__x001D_àç¢f?®ÎÔ_x000E_ÍÄc?_x0010_ù_x0003_èLg?_x000C_Î`ODÂZ?ê_x0010_çÖý`?ì®n.@U?FùÌ!(X?úó±áÛb?éRá%
e?õä_x000C__x0002_ð8T?ÇÓ³ÖÃÕd?`µ©e?ýÆè_x0003_wjf?nÅ_x001F__x0008__x0001_¹V?Ä2¹¨_x000B_`?«~+_x0014_a_x000E_X?Ë_x001B__x0011_!~yg?Ù2Xì{a?(¶ô÷ÖP?z]Ð¥s`?_x001B_ß¦_x0013_éÈR?Îã_x0008_9_?ü_x0010_±)d?#_x000E__x0005_³Êg?O;ÓËT?|f_x0006_)¬Q?Lª*NÎkf?_x0001__x0002_0(_x001B_ïb?TêÙôW?_x001D_mç,_x0001_da?X-W*W_?¯Î^g_x0015_g?Ã_x0013_1!`Z?³á¯g?
Jà{Ib?4ýiÄ1b?¹qôZ_x0014_¶e?¾r¥w ¹\?Éî_x000B_pf?o}¨Ã&amp;Ac?¶óÉt[?æ65Ë­`?¨Ü_x001C_h?"4Êxuð\?JVt_x0016_J_x0002_g?¼@ZtW`?ì¨àþ^?_x0014_uøçg?H_x0006_ÄzõP?D_x001C_p_x000E__x001E_¡Z?þk[ò8g?¶_x0013_W
[?¸P®Íõe?_x0006_Ú_x0011_°f8a?_x0004_|Ñ5ý¥S?_x0004_È^®_x000B__x0001_S? =ÔÇº+]?GAEÜ2c?33âs_x0001__x0004_èEb?f*Ã®Íç_?B.T7_x0010_áX?}5,N àR?³ë_x0017_Àf_x001C_Q?_x0016_3ÊñXþf?Ï«íç]?ÌW_x0002_³_x0015_©c?¢_x000F_´_x0015_h?èØ_x0017_+;h?´îX6¨e?­¯®¢í_?«_x0003__x0004_øR?_x001E_dÂëÍ_x0005_d?{,&amp;Þ°4Q?9_x000E_þü¤XQ?ôkÚ_x0017_Ñ*d?_x0018_É+P(&amp;e?ZrÛ=ûP?§ÇÚ^\¥R?OÄêÂT?Êb(Ê\Eh?·¤_x0001_¦U?ÍUQiæR?Ìi+cLb?üD¶£_x0001_Ec?Pðÿ¢þêU?«_x0014_þB¬Ëb?¡ïåxSf?n&amp;|Âákb?è¦u_x0016_RÖf?ÕAª_x0010_¿9\?_x0002__x0003_&gt;oAêO¬c?/F0'Ah?þ4R_x000E_!d?_x0007_Ðv12µc?hÿS~ê_x001C_h?ò¾ì_x0002_&gt;ÍZ?Íï¹Y(ä[?Ð6t7\ÍU?rÌ_x001E_H_x000C_b?oò;Ñ;f?-#Î_x001E_øg?Zë!7Ô]?Ön*Zë`?±æèUáS?ìÒ{Fèe?&amp;-5:õab?_x0006_rh_x001C_Á"g?+ÊNùë\?#SeãÝZ?ø.Å
e?ôäé¥_x001D_yc?ùéäãSb?=w_x000F_Wí[a?Õßgì_x0012_Òd?¨_x000C_}_x0010_ïÃ\?`_x0008_iªic?Ï_x000B_X_f?_x000E_æYÏ©Y?MÊª.ÝOX?EùcÎ{_x0001_\?å_x0008_ôì·º^?²¨&lt;à_x0004__x0005_ý|f?oþá_x0011__x000E_d?è°~Jf?Î×ÏO_x0008_£^?pïÍÌ¤øe?³¦ÇÌUÃP?_x0003_O_x0005_8¸]?âûOÞ{b?_x0018_Ð¦ä'RV?ëeÌ_x001A__x0002__x001E_c?4¾YFb?_x0006_¸¬ÈØ_x0013_Y?_x001F_ó_x001F__x001F_jV?!öY_x001B_ÌU? ü&gt;_x0011_Æ±b?N9k·­b?_x0012__x0001_Þ°\a?m_x0003_ÊúS?#´ã\?ºÂnhªd?EÛ-^¡ë[?sëò|TOV?Î6_x0002_K_x000E_ÒV?ÕÂJß¨h?fi©_x0017_Ç\?_x0017_PN£#ug?Ûoo_x0002_&amp;âT?Ò©¥/ÎQ?Ü5_x0017_ì.¹g?N8¯L1XX?ÈI=lXc?GäPÆy²]?_x0003__x0008_Bþ_x0012_=Òg?M;ò´xh?²\sOc_?_x001C_«Â-¼_x001E_Z?_x0019_¨¦Pû_?®Kh_x0007_Þa?B+ö«[_?_x0006_¿_x001C_¶CR?xpÎÞbb?X_x001C_Ð¢+_x0001_h?*i³ðâg?5® ðÙ[?_x0001_%øÉ0b?t½+1pT?D_x0005_,tb*d?NT¢kÚVU?{_x0001_
_x0019_;Z?z3©	³_x0011_U?8'_x0014_~F]?|n"´_x0007_ïV?lÄ_x000C_?_x0016_[?âÏC¡7a?½s_x0001_°wÐe?gAëÌ_x0004_e?`s_x0002_Ñ_x0003_×U?d¸9ûj_x000B_d?iH{áz`?6Lª®ìc?ç§ªæ	P`?"TvÕ:h?øàÂéøÓd?B¹Ýµ_x0002__x0003_-g?
Ë_x000F_Jÿ2Q?ö&lt;ê¾^?*_x0016_Æc9c?ûD¦0óÑ]?¤UW.T?K(jVid?¼L§Í_x001E_H`?Bå;VW?ìoáNôÇa?_x0014_B¢À_?*wÀ_x0004_d?ØþÉÔ¯b?ú_x0016_Ã_x0007_Bg?_x0003_¾_x0014_b?j,_x0018_³ _x0012_`?_x0001__x001F_·`?aî;ö	¸R?|§Û-F&amp;a?4!!=7Ù]?_x0001__x0006_8Rd?ª_x0002_ÆÎ¸0S?p¦Ùú}À`?_x000E_µ_x0008_ø¿ºT?Ã4_x0007_Þ&amp;_x0013_S?¼×*RÇS?Í1ÄþÙ¨U?r_x0015_ª¸íTg?_x0014_m/_x000F_ê_x000E__?®9öiýa?LZ?Ìo!±N.f?_x0001__x0003_^7_x0019_%_x000F__x0002_c?`µCRb?LàÒ!B¤_?2à_x001C__x0012_	a?4}'/ze?ô®+_x0010_çW?%+é8f4]?_x0004_Åe_x0008_!&amp;d?#Ó@ÑÃc?,_x0014_êÐRüf?:_x000B_¦_x000E_õ`?\0ß_x0005_a?!Æ)¸ÝZ?:æ/_x001D__x0015_]?r3ZOô`?îdè_6èV?#¥_x0014_þã#U?O¢ü¤ce?¡ò@Cg?2×_x0002_ZTU?_x0018_ô5f¤X?d¹ûMâmg?GY!(t`?dSb1g?ÔM:³¿_x0002_f?G¡¥Ãa?ðåB`²W?îý_x0013_	î_?_x0008__x0019_æüæS?Ä0,ð¦e?y(á±é[?s_x001C__x0015_t_x0001__x0002__x001E_û[?_x0006_û?æ_x001F_/X?¦TU Ìîg?~Ü_x0008_lJc?&amp;ÒWkãR?_x000C_}R!³±T?_x001C__x0005_0Ûc?;÷Ö]_x0018_g?&lt;%_x0008_¾°g?"w_x000C_Ô)f?p,ðÅc? W*×Q?,æ@{_x0015_¹_?ÂM_x001A_9_x0019_^?ýa &lt;8ýW?Ñz_x0002_,'¬g?ü	-N­öc?FE*²×Eb?xI±²Ç¸e?å:V_x0011_¢æQ?Ì_x001A_í_x0015_Í]?(èm_x001C_`X?è_x000F_yÚ_x0003_d?:¼6%æ¢_?_x0015_½_x001D_÷b?_x001A_u_x001A_Âx?_?bä/_x0016_§[?Q¼³Úa?vùÜ_x000B_gh?Ü!OþÙX?SMòn)Ob?A¥_x000C__x0006_[¦]?_x0003__x0007_ÕeÓÜZ?¼Ô[ì×_?Àm0ä=Y?+Ôê¥náe?C¦_x001C_PZnQ?V©Ó_x0004_@c?&amp;öÜê¿d? C ¿Aÿ_?¹©
&gt;_?_x001C_¥Õ·PS?$ÅSÉe?V,øh#$W?_x0010_ï_x001B_©Vçg?~_x000C_§KV?_x0019_X¡ÂdP?Î_x0015_7³ý&amp;g?Ú(_x0005_ý«T?î-Yöê¢f?q	4pZ³[?à_x0019_mõ=\?,ëêF#_?«ó0_x0016__x0014_[?å_x0001_¦aV?£¢­·h)[?¶~_x0019__x0006_0`?$EFù_x0003_f?d[©f¹ºg?[|ñFT?l_x0011__x0016_õåd?÷_x0006_¢Æ
d`?¾_x0010_¾)_x0004_g?¡Lù_x0002__x0001__x0005_®«e?âH_x0001_aýqb?lca_x0002_a?2ÆQ^)e?D
ñ¶4d?´³tÕ»rZ?@'2DïX?2yÔ(ISe?Ú$^Çÿ[?2åá_x0004_=_?_x001D_þ_x0003_Þù'f?È¬{i·hd?×ÌâV?¼.cÖ¨_??´¢Zëa?qµ$|ù]?&gt;ño¬0'U?ðZ©ða`?¨øç¼Âùg?2÷ºV§_x0016_a?_x001D_´S¶PY?dõòa[_x0019_[?ê¦×Q·5d?ñþ©_x001F_ËQ? _x0013_q§;V?~bAøüÇ\?!Ã¤ùªY?è!²_S? -½1û^?=ÆõÏÞT?3üFJ_x000C_c?mÈ²r_x0003_W?_x0001__x0002_V¾Ð_x0012_2ÝQ?þ_x0003_£Þ.?b?ud¸¢rW?òÕ3Qa?t×I¢½f?ØVë	N_x001F_U?.b_x0003__x0010_\g?~ÄTi_x0015_3`?"&amp;üi-ËT?«è4ä_x0015_d?zÉò_x0007__x000E_³a?I·_x001F_×V?ð*üR@ÓP? µ_ìÄlb?¯ßHøf?Ðqp_x0015_b?S!_x000C_;¼f?kHäp¨©`?¢_ïÚ_x0015_fR?F._x0008_o_x0010__x0018_]?)â
É¹,T?2{¼õc?þ+?ÂVR?p#¹?a?nH_x000F__x0005_r¥c?*ªrÙRÅd?b£¹ûV?n_x001A_«o¶g?³):B_x000C_ªf?«[cjý_x0018_Y?w¿ÜÛÉa?4zV_x0003__x0004__x000E_»Z?¼y³[ñÈa?½s_x0001_î_x0005_g?B^T¬ªvd?Por²_x0005_ØS?Øþf?,7P÷®Çd?E~.âªR?ä_x0011_­R&gt;3U?_x0013_é
_x0002_l]?`ö_x0003_óºf?h;7\?¸ÚS]~QS?õ[\ç6h?B¨I¢_x001A_
g?ß¬ì»ìâ\?#¸h_x0016_s÷a?ÕcM¾4T?_x0011_ÌC øf?AúÞ	eQ?ÂÖ!_x0010_&lt;T?ëg]­_x001A_g?ÇªNJ¢,`?¡nÀüøYc?à´®]2^?þ_x0011_´¦_x0012_nh?M^kem_?ý_x001A_ÿE¹P?2¼ô8_x001E_]b?öì/A$V?y´D£7U?ñÕ&amp;:ÿ_x0005_Y?_x0001__x0002_n)_x0014_(a?(·_x0007_PÜb?òÿ_x0006_î®`?|{îÀC_x0007_Y?_x001D_=~/Ôb?öéï0a+c?_x0014_ë_x0008_e¡;a?O¦Y?_x001D_åa?2_x0014__x0012_Mr\X?ØÙô&lt;30h?_x0011__x0014_kø·c?ð'Ùë\?àÜ_x0004__x0019_Äe?-ùøM_x0004_d?sÎ×íreh?6Ô¨EóR?c TÄeMg?½ËÝìa?¨|súÇb?ô_x000C_Ún^?X_x0005_5åÜd?_x000C_§FûÚ_x0006_a?*=_x0015_&lt;ÊÆb?Ú®u_x0010_B;f?;ræË£ ]?â_x0019_ü;/%_?ôPO]ø%f?_x001F_c_x000E_ºe?_x0018_õP6_x0008_b?ü4ýå_x001B_c?]èÔaûd?ÂÃÝ_x0011__x0001__x0002_òe?Eç0Ø_?ðy8Ì|b?{*Jg_?Ù_x0013_³'QT?³/Ö_x0002_|9R?_x001B_Ú:ÌÄb?&gt;_x000B_n½yZ?&gt;ºÒÜf?²_x0008_¸ðanX?ZaI:dã_?0Y!3_x001D_W?ÒBN.ã`?¾ðè v_x0008_e?Z^`$ëR?ù6ê{ö_x001C_`?J¢[W?ÎcÅöFZ?fæ_x0001_·E¹S?Lm_x0016_ª©¯]?_x0008_äù;_x0010_`?_x0012_!m·_x001E_Z]?Rþå¨_x0017_`?6Ã_x0018_?Ó\?:f­¥^_x001A_X?è_x0015_ÿ,S^?¿aî¾ó{d?ùûv5®ãW?þ(_x0002_V»e?_x001A_Ô+Ã_x001E_g?_x001A__x0013_B ÷V?^zº)X`?_x0004__x0007_´ÎÕ9¿S?è+JZ?²_x0014_kÀ5gf?bÄ#×Áb?Êp«gw2e?_x0018_¿Øf]?â,K3ðT?e)ÜIk`?¼k_x0010_!(a?x a®g_x0003_]?¢_x000C_)É«Ï]??ð¬Î_x0002_ºP?	c¯Ç@ì`?}&lt;N_x001E_ÍáZ?v7_x000E_dc?\hæ22p_?_x0003_0_x0019_èl`?Èñ_x0006_zÂ_x000E_R?O¹_x0013_ò´ÀU?UÊð_x0004_ÂW?y_x0006_Lòc?_x0012_­_x001F_;t_?¨¦Çì',a?Â9«o_x0001_nf?¨](|_x0002_d?@Y_x0005_hCU?æ#_x0011_V­E`?_x0008_û!a?n_x001C__x0004_;§P?ú^h¾P?Ø*÷*_x0013_d?vÂU_x0005__x0006_ö2]?_x0018_±^Y|W?eB éP?¾ò_x0011_c£b?#.n³ñ9Z?ÌÎ£¡¿þg?´é9_x000C_Ûç`?kjê.UQ?:ü_x0017__x0008_³f?}¢c÷×f?Ñ±å¾sXV?þEý_x0001__x0006_`?uZD_x0008_5ÈW?&gt;V¤oá_x0013_S?L_x001C_¯JU?o©2]6e?Á8t~x^?!Q­limS?&gt;Ëí_x0003_Ôû\?úp$nQb? Ç÷/T?x-T&amp;^?,_x000B_ECÙ_x0014_f?G_x0014_v)4U?Y_x0006_Qübg?½)µ¾f?_x0012_Èßº_x0004__x0006_e?ÅIeWzZ?q_x000E_ÁT}U?_x001C__x0004_­û'W?OäÛÎ±_x0010_c?Íû£e_x0002__x0007_Q?	_x000B_¥ õÆ^?æ©d×Èc?Mílp L[?D	_x0013_&amp;´]U?¹KÈÈh?NENà_x0006__x0018_Q?jy;e_x0008_h?G7?	m®d?¨ïçtaG`?_x0008_pTu&gt;ÐP?_x0004_50ñT?×&lt;XQZ?¤ÛóÖ,äa?_x001C_À&amp;_x0004_ùc?Íüó¤_x0002__x0005_R?°c_x0011__x000B_H#e?Ù¢¯)Ba?~_x001B_AÒÕ_x0018_U?_x001B_+_x0003_Ê¸_x0011_\?Ó:_x0014_Á~&gt;d?ÈÊó¸_x0013_	d?Á»)?µV?'² _x0019__x0007_g?fØ_x0002_¢àÀb?{ÍÏKÆGb?îÉóZX?ºi¸_x0001__x0005_Z?u´¹âË)Q?â{?_~f?ßND×Ä_x0004_h?êëã¾÷V?.3ø_x0001__x0002_¼Ðb?Ã¬^Ë\_x001F_W?6ØjT;c?_x001D_³£«éX?#jõÆøT?ö®EÆV\?¢Në_x0011_¢êe?¶"bA2¬\?ªÄ9_x001D_à¼f?ÿeºz°~P?~r_x0008_ÌÑ_x0001_h?A÷d?n~°ß?c?H_x000C_LÃ_x000E_¿P?_x0003_|N_x0019_\Bh?ö&amp;¿c?3jCâ,mV?F«jóñg?&amp;i08V?Kzçvg?RhtØÔ_x000F_W?VØMÝ3ke?ú9A_x0016_e?37&gt;Î_x000C_Z?B½Üß)_x0012_d?h£Ù#c?^_x0006_ü-d?Pµõ\÷`?/äÀ¹Ere?ä"W©T1\?hQÊ0W^?µ÷3=ÏiW?_x0001__x0007_É_x0017_VUz¯P?üì[-®a?d}Çàð·e?_x0006_*_x0002__x0004_×f?`·_x0007_]S?4+æÖSP?"+__x000C_hh?l!_x0012_Æ¶^?¤àaÊ^i[?"P­_x0003_&lt;"c?åà_x0001_
*_x0010_h?_x001D_	S?_x0004_QV4Ø9h?óÔç®ºY?! &lt;OU?_x000C_ðCÞ÷d?òÔP«ºüc?_x0005_F_x0016_ø_x0002_u[?´¹Ëoêg?ô'Záô`?e\Cvõ]?}´E8¸V?ïu×D8g?Ø¸¤_?Vë¼-J_x0016_`?øÃJe=a?jO¦_x000B_#_x0008_e?Dâ}
_x0004_Ü`?Ì}Ð¤ßÞ^?_x0006_Ç;#ae?Ôj 9X?öÿ|G_x0001__x0004_¿_x0015_`?.7ÉKÜ^?_x000B_©ÏHf?1_x0011_Ñ¾&gt;¤\?þû_x0018_ög?,lÁÉc?vos,­&gt;[?ü_x0003_RÀ_x0017_h?¢z26!8Y?ÏMêµYQ?kù®'ðf?ÔÜ°\/S?G("«t$X?ÖNX·&lt;_x0003_g?Ø_x0008_Ø¶rS?àfàÉÐ&gt;_?ì`à¥e?_x0004_-_x0005_ub?HýOæõhc?àw¯LÎg?êF¾*_x0012_Q?w)_x0011_(5»e?(ºSÉaÚ]?:û©µµ|`?\`&lt;ß ha?_x0001_=_x0005_ûe?àíÐèQ6\?8X_x0002_:JÕb?_x0007_Åhº=¡Q?H_x0007_ßhÍf?{þu£R?Ñÿ¤âýY?_x0001__x0002_Mnìo]?\_x0016_ùÚåe?Ü{\ù_x001C_Y?&gt;Mu²ªÑ`?&amp;a¸%W?CGjMIe?g=ªÒ/S?âF`÷X?ö.ë!«d?Z³ÇCV?"Ú_x000C_à_x0003_Åb?î aÏ_x0016_\?`ãß1&lt;ùQ?L¨ºEÐzf?q¿6èô[?Ô_x0003_²%úáR?Ûõ_x000F_ìX?^_x0004_ètúìZ?z¹Âå×^?¸ºDkÉàU?ðêý_x0018_Â"a?*s*yq[?Zê_x0001_³ò^?ñV¾¶2Z?Fz@V~©f?_x0006_.Ð_x0008_´^?à(_x0007_HTW?fóu,«æ]?_x0019_¥ÜÁ­`?¶ò·&gt;Âra?Â©_x0018_r,Çg??oÉ_x0001__x0002_`U?¿Ì_x0007__x001A_ÀåS?ö©¤Ñ_x001F_Z?8ä _x0013__x0019_^?|@C_x0005_Úg?¼_x0004_«_x0004_a?¹ê«{·zh?G©?ß7pQ?ø&amp;å½_x0008_¹c?*ÉÌÈ_x0019_]?Ò¥W¤ºóc?fÞ|t_x0002_a?_x0014_Æ~ÏïQ?_x0014_c_ö®Q?&gt;=(q_x001F_ÆS?_x0012_µùCß_x0016_b?s
¼y`Og?OöÓço¾g?2íÄ?µ_x001D_b?ê_x001C__x000E_`??×Çkh?v`_x001D_3_x0018_Ðc?ö%¥¬C_x001C_g?x_x0015_´_x0003_Ù4h?è®_x001E_À7h?W)%|íÆ_?Tr_x0011_¦´ÈV?×»ÕàF_x001B_W?ÿ¹ÔK½e?/Ö_x0008_Ga?¤\­Í¾xc?P-_x0017_Ç úZ?_x0003__x0006_J( %J®R?x=½¶_x0007_c?æ¼oý
_? [Y/v`h?n_x001E_%%?¼b?_x0003_v£ë_x001B_Gb?PÖ4_x0011_ë%h?_x0011_sòNÍc?ÕÌS°I«Q?ÄèSÏ¥Ìc?:Y_x0005_Æ7Ùg?_x000C_ö1òE[?_x000B__x001D_cï_x000C_T?_x001D_Ô\!øe?÷ò_x000E__x001F_(Õ_?Ö69x
]?§_x0007_~®kf?L&lt;Æàt¬f?	¸ÆU_x001B_b?:µb*_x000B_ca?:¦G&lt;W?V_x0004__x0006_-_x0010_Ó^?_x0002_¡ÏÁ=þS?Ï¥ÚÌZ_x0001_e?&lt;@Yllm`?Ð_x0018_FÌg?Ð_x000F_í¢c? ©ñC-S?Ì¾ñUñÜ]?µY]ib?ÌôÏ»Êc?¢¥_x0007__x0015__x0001__x0002_¿2b?ÛyÁ_x0015_oT?·q. ßa?_x001A_-(N²_b??­p_x000B_f?aÎÆè_x0017_S?o__x0012_Á}0e?ÿnÊîðÓS?¸	þõbh?¼®±Á?¡\?pV\KÇSc?ë×eÇ&lt;éR?à&gt;× ]?AnÊ«MW?²w_x0017_vSc?B_x0014_sÃ_x001B_ça?q`ü_x0011_6g?Ç=þ´¤S?*g§ø_x001A_g?_x0002__x0008__x0004_2c?î_x0001_]­Ì9a?×_x0001_·¾G_x001A_Z?Ö¤úØ?e]?ß³S×dñe?^i¨77Ö`?_x0001_I¯Cób?@øªsæc?_x000C_Ws$rà_?þ`¤&lt;Hüd?þ ÓMe?6¬`ô_x001A_I\?_x0016_Í|6ë®b?_x0001__x0003_Û_x000C_¾©Q?¦êBÿ¢`b?`_x001B_Jä)od?Þ¯&lt;_x001F_`?¶¶åKÀðg?&amp;¬&gt;_x001D_e?ÉüV&lt;_x0001__x001C_h?{síò&gt;²P?xm(bÛa?/VÀU4S?²n	_x000C__x0002__?RýÎqÒA\?t]}ë&amp;f?4à§ö¢]?UÑPóWd?FR=ÆlQ?_x0015_öàâd?~Û_x001A_þÚ¿b?ÜÕyUÆÃd?°êð¯f?C=ëÜ_x0010_áa? ,#Af!e?LÎõÑ©_x000C_Q?5_x0007_jÔ·÷Q?®&amp;ÿmý÷T?Ufë*ÛY?_x0010_Ú_x0003_dûoS?¨åh{_x001F_Q`?Yd¯â_x000B_b?}_x000E_äá6Q?´WtA
Z?à}y_x0002__x0003_&gt;jX?Î_x001F__x0012_
_x0017__x001F_T?¡_x0004_ô_x0003_åNY?r¤­Pfc?WæV¢2`?fi¥£ÜS?_x001E_Ðú,h?Xd_x0002_ë_x0013_©W?s¿¦ÿ÷[?D)S_Ó"a?Ö$ÚÐ³ÍW?(&gt;²ÊC_x0016_f?ÈÊÔ[?Öl-Ø
_x0015_Y?_x001C__x000C_³°Ah?TOÛì¾a?ø¾Òÿ¯R?`0Síc?\7t_x0001_a?FâÙSêùf?ÔÚsüf?´Ðc_x0003_º_x000F_b?_x0006_ºÙ_x0005_1s_?À/qÑEV?ò_x001B__ÇPa?_x0010_j-_V?çPQ5`?_x001B_ë6Fd6b?Ê/+õJc?ÿNå_x0003_ª[?Q(_x001C_¨\?¾°ÖosZ?_x0001__x0004__x0010_æì3»fb?YoRô6X?Û_x000C_$Z9W?_x0003_Æ÷ZYd?vî/muÒY?_x0017_¾_x001A_×Åe?nÓþÄlf?f¸Ue.f?ØtúH÷_x0015_[?{_T_x0013_ú_x0019_h?F«­¹BS?î?`g
a?VI¬_x001C_å¢g?gÚIü6&lt;`?Ø¨à_x0011_·Y?&amp;ì_x0003_Ê¹d?ì_x0014_u_x0019_jÎe?XöR_x000F_ªNa?äv0_x0005_w]?(¾?Ñ¯ce?íA¢Q?N¶DòEZ?ÏHd&gt;õÊd?*jáô¡&gt;c?*êDb5lh?ÉÜC_x0002_¢g?®¥ã~(5e?K_x000F__x0001_&gt;L`?ãßD_x0003_ß´W?$R_x001F_|o`?øÝÓNöRY?*?_x0001__x0002__x0018_kb?Ö®±ýÕ»f? ,_x000F_HÂc?^À_SÖ]?©ò_x0018_?NÚf?æ°_x0001_q¼[?_x0016_ú_x0011_Úæ_?lÑ·)*8^?¨Î¼gÄ&amp;a?&gt;3 »î_x0003_U?ü«uÏ,îW?A_x001D_Ñ¥ñ)]?¸cü4ªX?LN_x001D_g=Ê\?y ¼µ_x0002_S?ö?Ú_x0001_c?_x0002_7È5°Z?h²:þR?&lt;è÷Ú_x000B__x0004_Y?ÆC=£h$g?VáÞ_x0018_çW?æàWc?¦_x0004_?VÂg?Ï\D~ì5Z?~BðUÍ®e?_x001C__x0013_Òf?z_x001F_sÊRcd?øûb?wÉhyld?üø_x0008_ãé_x000F_a?¾H&lt;BHe?Öh:Æ®»c?</t>
  </si>
  <si>
    <t>5c92d9321d416634598cffa3eaf81ec4_x0002__x0003_òo'ð_x0014_^?_x0008_-(5_x0015_e?\½2Ñg?_x001E_Vn:f?&amp;ð×4W?C'¤_x0005_.g?¾}þ_x0010__x0018_V?VYu_x000B_°1[?~_x0011_ñèT?-.c_x001B_d?Á³ý]
ÌP??¼Þ_x001B_¡	V?ÝÂC¡_x0003_W?Ò_x001E__x0011_Á;e?t*Æ"öle?_$1®}&gt;V?Û_x0008_µQ?Þô¯/ª^?Üw³¢_x0012_b?ÂEtÈB]?&lt;áì_x0011_Á\g?WÆ ¬?Z?èNöÇ/\?9à´Üsf?_x0014_L_x0001_N¦g?ù?;}3T?ó C%_x000B_e?hß1WÛ£`?_x0008__x0018_fKcÊY?þZMMZ?ö_x000F_ªfqmd?6ß_x0001__x0003_øµZ?ÔJ­Íe?Ø¦_ùnøa?È+s×²[?_x000C__x001E_08&amp;E\?üR_x001F_x_x0002_c?ç#öC_x0003_f?'toD_x0014_c?	_x0018_ÐR_x001C_d?¢ÍÒ+ª¯`?Cñ_x0001_©3­U?(¤5Ù_x0017_f?_x0003_õª~yvR?¤0O¼`?H¤_x000B_ùà_x0001_]?`_x0014_ä¬ì³a?ªíM_x001D_c?D?:¢a?ÜeÀXöXc?O_x001A_Ú;evh?tÄ?*äe?¶½äç¢*^?_x0004_KÐéÓ§Y?_x001B_ç^_x0008_h?. 
,Lne?HËoÀ_x001A_`?5µ²'Û]?Âð#j_x001C_e?$_x0015_o&gt;c?aôiU_x0003_Y?6Ì_t£ó^?nD_x000B_³%c?_x0002__x0003_£úY,O·g?¦ZÜó_x000E_d?õ_x001F_F©\?
Õà_x0018_h?_x0002_^_x0011_§wf?_x0019_Ê;±_x0010_^?z¢@u8_x0013_`?Æ!CÛ&amp;g?_x0011_ä(¶½T?¨©Ôwãc?ôDR6_nZ?²ª¹"-U?_x0004_m_x0014_Ce¢P?Pï_x001A_lIcb?_x001C__x0001_07F\?ö_x0007_¹Vàûg?{ÏÑi_x0002_8X?'_x0012__x0015_ÀS?Ü9âÞÏÆe?Þré_x0003_5c?üð(_x0011_KIX? sØpd?t5ªj¥Vg?¦Í½¥ÖR?ù_x0017_&lt;Ëd?a_x000B__x000E_¦_x001B_,b?þ_x000C_©öóg?q'¤e_x0014_&lt;^?ø»\æY?Þ&amp;&amp;ëxX?&gt;¼°_x0015__x0017_´g?GôI³_x0002__x0003_ÏuR?ù¥B_x0001_o_x001B_U?%¯ÁÂW?_x001A_´i¼éØe?_x0010_©NÇ×ØW?î_x000B_TlN_x000E_h?"¶ÉUY?¯_x0017_zºÔR?_x0003__x0017_â_x0014_e?_x0002__x0008_p{Þ±R?.åÞC
`?Û_x000E_c_x0012_:T?ÔS$0²_x0013_f?:,ôUxc? óÊ­^ec?¿Ät_x0017_tY?_x0012_ìVü[?FüzðpCR?æÖ8ûæDT?ÄÉ_x000C_Óa?_x001A_%1¶¶_?Ý_x0019_fp:d?,ÄLi_c?td1N_x0007_f?ïI_x000B_±_x0018_e?"_x000C_ñ_x0012_&amp;h?J'¯_x0005_&amp;©a?´Êy9_x0017_3d?.ILàï[?û!V4a?6ë:Ä-êU?¾¡;ÐÉS?_x0001__x0004__x0010_ª¡_x0016_x¨V?ËheJ2mc?³p-vÉBT?f·é_x0004_"U?¦_x0004_CÃãT?¬»Ve_x001F_ÄZ?Þ°Ý£G_x0002_]?m³KL¿bT?4é*i_x0011_^`?Ãô¨àa?¾êÑv9f?_x001E__x000F_:_x0016_IFZ?ÌcX?ª|}¨1b?_x0012_-b_x001C_(±]?º¶ÌÁûue?A_x0004_¼ÿÔ[?_x000B_b6Yª!f?_x000C_?Wò_x000F_d?_x001E_A_x0008_4V?×/;LI5S?4{79_x0010_a?h_x0010_÷Bf?¨
J§©ëR?¸gÞd?|g*Vù_x000E_c?.ý4ºRÃf?_x000E_áúxX?_x000C_ÁSøY?_x0018_ðK¯rd?,°_x0005_Þ_x000F_b?"_x0003_~_x0008_	_x0006_íe?_x000E_âGÛv!c?_x0003_^ò`@h?þÒÕº®a?k"q òÝg?6/lêa?e_x001E_r¶[ñb?Þ'tì'j]?Ïf_x0004_®W?x_x001B_ú¨)\?_x0007__x000F_û	_x0005_æb?ùèOY_x001F_e?ïP1ìb?6øÅ}Jh?Ô¡³3)g?°à Mu_x001E_\?2pô3JXZ?_x0002_Oú_x000E_J2X?¶áT_x0008_]?B_x0008_Xn_?K¥|²"b?7q_x000E_-_x0016_b?Ê_x001B_h_x0007_|U?ÎýlÔ_x0001_ùe?~±îäË_x0010_Z?_x001B_Ió$_x001B_c?w	)/á*a?`_x0010_ÆáÍ[?±5_x001A_b«f?àû_x0001_Bd?êÏçd?¼=hî¶`?_x0001__x0003_|Ú_úý©g?³_x000F_CÌ_x001E_Úf?¯_x000F_Tf?Â_x000B__x000E_¦xÁa?_x0002_×*µf?§;
#bù`?Ðd_x0019_¢~g\?hRð]_\?ÀFÓ_x0004_ºY?wZ~ÕØÌ`?&lt;OÏ_x001A_n_x0019_S?DõtÉÇBh?X_x000F_ä÷ñc?P_x000C_°¹T?ÔÎyñ#e?.Ì¾to_x0018_\?kz±RËa?:Y^ª_x0010_`?xÀàX3g?¤ï°lûðV?Ýð)#IÄe?_x000B_c_x0001__x0012_Åg?¶æg_x0001__x0006__x000E_a?g	ãþàQ?)_x000F_N¿Äe?BJby]¡f?E_x001E_3
â_x0014_a?\_x0011_'Ùz³Q?XIô_x0017_ST?¼«N¼;»f?Æ?Á(Ðb?Bèé]_x0001__x0002_þ°g?¦Ý6oXÏd?ZJ·s_x0005_R?ª÷_x000E_Z_x001E_a?x=ÛLoïf?+öÈ_x0004_÷Ya?Æ¹Gë)T?F8aR¡FQ?ÖÄ__x0010_ÃR?_x001B_bUX?_x0016__x001F_Û-$_x000F_`?âFA ¿4[?_x0017_&lt;Sí+ÎT?®_x0019__x0011_BQ?ZdC51c?¶_x0001_|²(W? °Õ13µ`?ûLQ¿ÕP?,Ä*_x0011_6£e?F,{íI^?ô_x0010_;f?=&lt;ü90f?_x001B_cxXÝV?öByQ&gt;#c?_x0004__x001D_ÓNìèf?_x001F_61_x0002_=N\?Û×í¹Òb?_x0004_'×æÂe?	ÄØOd?$Ê_x0018_)°·d?X®ð6e5a?ÇMCpZ\?_x0001__x0003_W§º_x0005_e?_x001A__x0008_Éy_x001A_a?ùÛ_x0007__x0004_ûlW?_x0011_ZtÃOÆc?6âÓ}5IW?zGRXwe?²_x0002_j_x0018_Y\?_x0011_à_x0010_ªZßc?B_x000C__x0014_)½e?Rðò_x0005_D`?åQ#G¤c?Ûä?Àäg?_x0014_õNR?'xâ§f?ï¨®¹¤f?Âñ	®Ù"Z?NOóð_?®á	sÇf?PÆ"@{[?/Bg_x001E_e?°û#¡@ê]?aÇøØVY?ªÜ{=òP?ÀQ¸_x000C_Dg?áx³Ö0Þc?²ó_x0002_7^«a?÷_,_x000F__c?_x0003_ÌÖþr#c?ÿbä@^~Q?ðh*ä_x0005_\?Ú_x0002_i­Oÿ]?¶F._x0006__x0007_ùÍU?4_ú0®Z?¢-J`f?_x000E_;ÙÐ
R?bzá¹¹uY?6m_x0014__x000E_*a?¦(_x0014_ûwW?^ñ8_x0015_éZ?&amp;_x000F_a1ée?X¸&lt;#íÁd?ö$Êq=Db?_x001F_ñ_x000B_@HSR?QàÁ_x0012__x0004_h?æ¸í³Þ.^?_x000E_"_x0007_ø\?ì*`_x0010__x000E_f?ý÷ôdÅ_x0007_\?V_x0006_DV¡g?_x0006_ëó'y©X?TåÿÜY?´¡Ï5d[f?Î_eAa?_x0001_ßqÄÀ_x0003_e?_x0019_ßfWR`?8ÌÕ_x0002_O`?VG´/©Z?_x0005_û_x000C_Ù¯Àb?x_x001E__x000E_ìÔ©f?_x001E_ï	Û_x000F_ d?R¤_x001A__x001F_h?¥c_x0008_OÚdS?ZIÌïÅú[?_x0001__x0003_ÍL&lt;t«[?]=¹ÈÂb?
Æ­øÓ`?mÉ%²Q}R?ä_x000E_._x0013_Vc?P!ûö_x001B_g?¸ÜA;?Y?^ê _x0003_§¿`?d.÷_x0002_l`?Ô-ÉÖ¨a?_x0019_ôäÍ×_x0003_Q?2_x0015_h.e?¢z¬ù U?å²_ÝìÝR?*#SB!èb?²ÉÔX÷Kd?ÞL 87Y?t ×0_x0016_e?&gt;Ù^öDU?ùÝÁ_x001F_R?Ì,±+4X?Ú_x0007__x000F_a_x001B_R`?øEBË_?q×»*Ë3\?a¬Áæymh?ju½â_&gt;Q?Ì&lt;Úø_x001F_zd?_x001F_á¿ã!q\?Qaý_x000C__x001E_Lh?7	°)gN[?úUÓÀ­_x0013_g?l/'¸_x0001__x0005_3º[?þ¯6&lt;f?Í£_x001F_'ìÉd?ý_x0004_iC_x0001_T?_x0004_É_x0011_øîc?à/ËFà_?LtÉæßSe?ÏÂ&amp;g_x000B_a?Å[½_x000C_´ØZ?î{¼Øc?¬ÊXê_x0016_îc?_x0002_?ã_x0017_¡¡U?_x001D_;Pªa?£k_x0007_ÞÇªe?$ºû$_x0011_Ye?ræhð«P?_x0001__ñCU?4_x0004_àÞ¬¶Q?Ù/äÂ%U?)-Ì-©Xf?ï¹Á¶pº_?_x001C_ü_x0006_NÊ
V?&gt;E¼Rå^Z?`&gt;Õ/#kU?òêïV_x0003_Q?Ê\Î_x0013_7f?_x0004_ªý09·d?õË½;Ð#`?vÎìV_x000C_`e?Öù¹Ë\?_x0003_ÚKu÷_x0010_f?s·{ïY?_x0005__x0006_ØåÉEg?¦Æ¡óÿg?_x000C_%e7ãX?_x0010_ú7Tû¶g?^x×Å_x0015_ûe?2Ñ×hÜb?DVõ¯Úb?"rOäE§a?¶1_x0017_ÂåW?&lt;Ïå·9lf?_x0004_u¥½òa?_x000C__bu`_x0010_e?3µ³¼cU?_x000E_Þé«Å~`?	é»_x0003_Wd?x«üH_x000B_T?¼_x0008_Ík`?;/ÃÅûùc?î!G_x0011_çV?_x0013_5_x0010__x0012_æP?þÂ@_x0010_¡ìe?¦úy7çY?,úÓ_x000E_c?B3Heòba?_x001F_B_x0018_ÿ¶Re?Á`BqÃÖP?þ4Ób?_x0014_`W_x0004_«U?PöF_x001E_e?H_x001C__x0018_1Zbg?_x0004_ÜOÚZ_x0002_`?»ð³_x0001__x0001__x0005_^g?&gt;áæá0µd?pþL_x000E__x001B_S?_x0015_^¤Úbh?w`âÇ·f?_x001A_*v!Iþ`?_x0012_:7_x0005__x0011_óR?m1 _x0019_9|U?_x001A_P&amp;^}`?®Ø_x0019__?ùB·_x000F_Bsg?¸o_x0001_åX?Ö_x0004__x0008__x0010_çÓb?ÿ§[§Btg?Æ
âÿ_x0002_9Y?¶µ_x0003_Zf?ÌÁðvjph?Ø_x0018_}_x0019_ïÅV?äåõuäe?ã2_x0017_Äó8f?_x0017_&gt;èfLh?(Æp^cY?MS_x0019_¹a¿c?_&gt;\X×Íg?é_x0005_t!Í_x0003_b?«¬qýd?a_x0013_$53h?:ñØ¬U?Qt¥Ç^®R?-d»9k`?yYUzÁ`?$£$q"g]?_x0007_	@í5	÷òe?_x0010_JÙÙ_x000E_T?óA_x0016_^_x0014_e?Î_x0005_áÅa?Ö¨r#b?öÔ¬²¾¢c?JñîÎÓe\?Z4_x0016_S_x0012__x0008_Q?_x0006_ÿ/&amp;\S?_x001E__x0013_]¤e?º_x001F_bô¦`?Ñva_x001D_ÃR?³³Qm1¸Q?V^y_x001F_hae?"E¹ùa?_x0003_½.¬Õc?ò+r6Éád?iÈ¡Æb?©4&gt;¾3Ê^?ä_x0001_TT/W?A_x000C__x000E_K"a?Mö¬^C9a?&lt;«.4Le?½o_x0013__x001C_/èc?ø¤èìÀa?²^gUR+g?HµØ»_x0004_e?_x0010_ì_x0006_L_x0002_d?âvqéåY?fY1Ù¾°[?t_x0005_'_x000C_Ýñf?_x000F_²ç_x0003__x0001__x0003__x001C_)d?ß*oe?_x0002__x0004_lR×_x001B_d?·68RLS?"0 3£U?_x0008_KT"y0h?ø_x0015_/°ág?_x0012_dm³5Ch?VÒì)]c?&amp;ô_x0016_ý1gd?ª¥ýðÕÿd?§1ôbqY[?¶±_x0014_fXc?4_x0014_2ÖãüT?`$ÓóS?WyÕ|_x0010__x0019_h?Ý¿ÿð îg?&gt;ÝkùY»R?_x0002_NÌÜ'hb?,ò[å_x001C_b?iiKý/Z^?Á|~
¾S?_7Ú&lt;b?ê a'Üò[?	
Pvò`a?¬®&amp;ÅË&lt;e?UVcØ_x0006_ø_?¦ÿlÓhf?ÀùºXenb?rêî¾b?ó_x0002_¸¹_x0014_V?â­¦qäqP?_x0005__x0007_{SlBÊlT?_x0006_¶ô!ød?X_x0013__x0016_WZ?*A_x001C_Bø [?&lt;_x0011_ô.0¡d?{¤ù_x001C_`\?_x000C_sþ±Íe? _x0012_8Pá]W?_x0007_Gl_x001E_}²e?&gt;ÚÑ¨¼`?B¶}_x0001_·R?M_x0013_ÜmÄa?²ÄÄ:æ_x000E_g?Â_x000C_´æc?Ø'1_x001E_Ë¢Y?x`4¹±·Z?l1àx¢S?
±Nøf?høC"ya?Îº×_x0011_AR?äZ£Ê[g?_x0008_ãåÆê\?	&gt;_x0016_yR?ÀÌ¢@Ñ9d?t$_x0003_YÍÜ\?ó_x0019_+_x0001_Wc?¬_x0012__x0004_s¹g?*õîÆZÖg?Ìè¬]f?_x0002_*ÿ®WÙQ?öê»yf?jAò_x0001__x0007_YQ?_x0002_ÑÙúYz\?â_x001A_oÕÒT?ÐR(@Ñb?_x0019_È³AÊ_x0001_`?_x000E_ýýª_x0001_`?tÊà(_x001E_sW?¼R-Ð¾b?QXD~· W?_x0013_Þ_x0005_CtR?pFGC«_x0006_T?Tm¢Ä&amp;_x0004_b?7©é_x0016__x0005_Uc?¥º}-&amp;f?¨AõLÛR?N'ØBï^?¿×Q_x0010_y`?0Ü{´b?K4ÝÅ[ì^?þ;e?æZØÆµiQ?ÌÉC»ùêd?}Oq¦¼X?_x000E_(àbM_?ÂÌp¡ß`?(MMâµúb?~@_x0014_|Ü\?a_x0001_ËE_x001C_ÂP?âsÎ_x000B_\?p°ÀÜj6Y?°MZú_x000B__x0008_]?|_x0012_qm;_x0003__?_x0003__x0004_{_x0001_Ó g_x0016_f?^_x001E_ë\kbT?Tª_x001C_;_x0019_e?ª_x0004_`éÉÒe?"_x001E_&lt;ï3Ä`?¸~9ÌA¬`?6A{p)V?ÖAï»¶f?
_x0001_ð÷_x0002_e?Æ_x0002_°æù_x0014_h?PpäQÕg?_x0002_wÐÕ²b]?¶Ó_x0012_eAý`?Nz$âWña?ê_x001B_Ä?Rg?8F_x0008_Nn?g?6DÌU_x000C_f?_x001C_iög[?SÆR\?­ßÉ]?¸c=¢U?o_x000C_fuµAT?h_x000C_A_x0012_l_x001F_`?©ó7óe¶Y?²K_x000F_×;c?DÖÕíR?ÄYÒ:º`?`iFÈ^$e?ª"æ9$R?ðæçYûHT?²º~Õe?L²R_x0001__x0004_ý c?A'¬ú]?ø_x001D_H-rEa?_x001F_r.g_x0010_h?h5ÁC_x0018_W?á.ý_x0003_"b?xÛGe[?º{^_x0015_²ýe?Ü²]ý¶f?ê¸ï;N_?:l_x0006_%À_x0016_g?ïQÏ¼a?_x0004_4	´_R?^ò{fZZ?_x000E_]j_x000C_ÚS?h)§_x0004_[U?êùl_x0018__x001E_`?ï¤h+Â-R?«_x0001_:ãÙ2R?=_x001C_xºë_x001E_c?_x001D_Ía_x0011_ùDX?ZìÅ3Fa?_x001E_¯}EÙ­^?_x001F_ÁeÒ!¬W??À
_x0010_g_x000B_b?!_x001A__x0018_K_x000B_Fg?_x0002__x0016_[K7b?À¢º	XIf?+ª;_x0001_T?|Ô^&lt;_x0017_`f?5¡væêW?.ÙÔíêV?_x0001__x0002__x0014_IQT_x0006_J`?_x000E_ó6§ü}]?V'_x001B_&lt;_x000C_c?$®z5Ä¾`?fëê²ÜT?_x0008_F~ñ{iS?ÙT¢+NZ?Û_x0011_ãÒK`?_x0008_@_x0016_\ûb?ÓEÍáÝ_x0017_d?§y[_x0017_À X?4ÚÌC`?¢ÐF9f:]?p&gt;K4ùU?ËX?ÉmU.íõ`?_x001B_{áyß_x0007_T?XÝ_x000B_éµ`?×Oz_x001E_HôU?_x001B_g#_x001D_e}Q?_x0002_Ï­ò.h?Òôkm¢Q?¡äA@³P?X_x001B_²¤_x0012_f?.üî-ª&amp;e?-~H_x0016_áQR?¯Qróx_x001B_f?{ßCÁ^d?Ê{¢¤z(e?ÇYÿ H_x0017_g?úÅçÙZ?L®õç_x0001__x0004_ShY?_x000C_zJ®1Q?ãÍYüpe?ì_x001C__x0016_/¨Wd?_x001B_1 ²ºàb?Và³º[bf?_x0003_
ÖjPz`?²_x000B_,ýM¡a?Á¿_x000E_ZÔÚU?þ¹Ü¹ðe?T_x0015_ñUg?þ9jÙµ°R?/S.Â_x000E_h?ºo*¦U?_x0016_#)o\ïT?*Ò·YLY?_x001C_s~_x001B_óg?ÿWX_x0018_a?8ëÒo÷)e?_x001F_ª õ×|`?²ä_x0006_S?éÜ|±Ìf?¾¹¯[?¨å}_x0003_a?¼fÆa_x0004_X?h_x0002_¶áNQ?ò­_x000F_ù]_x0015_V?"ËV´^_?+&gt;åjxÕ]?ÏZ_x0004_`?n_x0005_Ì_x0014_Õf?¸ÝÃÌbp`?_x0002__x0003_M'´Õÿ`?6@_x001E_£be`?\ò!_x0003_üÒe?:0ä¥'R?_x000B_w­@yEc?9³|c$öd?å3^Ééd?Ôà²S_x0005__x001A_f?ÿo]îD]?_x0018_V¯ÅoW?ì_x001D_èÅÿT?zq÷_x0013_¬d?-o$$ÂKf?ÜÎÇ_x0014__x0002_¼a?s£U¯îkV?8(.câ`?¼l°ig_x000F_S?ýE_x0005_!_x000B__x0007_S?p,_x0001_©ì½^?_x0003_@ëÜÞ]?X7_x0001_û_x0012_g?2­
¯Bd?N{X&gt;7i^?ûE%_x0014_b?U_x0018_gu_x000C_+V?`»d2'¶T?xÓàqºX]?­(mZ|e?Öª£¿_x0011__x0006_e?¬QR^Òe?ëB_x0007_ù_x001B_g?j¯_x001E_»_x0001__x0002__x000F_Â_?Ë8¢T¸=c?¦8±vd?×_x001C_Å&gt;K4e?säeßOc?IUuÒÞSh?Ë¨uºc?õ_x0011__x001E_ß^&lt;g?_x0001_ya_x0012_sR?àêÁ _x000E_U?}Å¾ê_x0010_ÿX?=ô_x001E_Y_x000E_Qh? _ì=DÐT?Þ7gÛ¸R?PæÛn)~`?â´ázU?Íc_x0005_Ìe?×[pÃ ?e?8îd¿¨wd?4HÝTÌÇe?_x000C_V&lt;è¤Z?_x0014_ÿ_x0012_¼ÏñX?-i_x000B_Åb?dlT_x0003_!_x001E_\?&lt;KíÜ_x0011_`?ö'P·gh?4yÇ_x001F_g?F¬Þ1_x000F_Õg?âñ#RGd?(¬ó»f;`?ùr¨ï=5X?à_x000F__x000F_OòaU?_x0001__x0003__x0004_pb»[?_x001F_ç a?&lt;\µkWÄd?×ÕH"¢è[?'m©#3e?6zÛe?²Á&amp;_x0018_ V?¾­5Ü¼4Y?äü_x0018_a¤V?3A aÜËa?ÿ¶_x001F_º_x001F_Ìc?ÅÈ&gt;ÖZW?._x0012_´T?·ÊúUX?Ò·3g)a?Ò¡@8j{X?úKZ_x0014_õT?tÙ¾_x001C_-e?n_x0017__x001C_÷)g?ªd+g9S?ß¼Î¦Ïve?Â_x0003_1_x0002_ÊGX?¦|á¾_x001C_¶]?Ùä*¦MQ?;Ø8dP?MBåx_x0014_kR?$­ÿn7Òa?õËª_x0012__x0001_´e?ì áe_x0008_d?RRHùh_x0015_c?5åÛó`^S?#îúN_x0001__x0003__x000E_7Z?ÀÖá¿_x0001_T?ðâd_x000E_;±`?¸_x001D_ïû`?óÈu¥³S?!îIl-iX?2&lt;É,f?_x0016_7æ%ÿme?ðq´K2a?¹*dØ^?@¡Ï_x0012_@zc?îPÚ@_x0004_h?£Of{Ö^?_x000E_¸_x0010_÷©^?÷AV_x0007__x0012_qX?5_x0003_hÛ/0d?¸1*KY?Táíúc)b?Òï¾þa?«J_x0017_­[?,qÓj_x0014_àg?´²é+3a?ó_x0011_û6®`?B_x0015_Úÿ³_?lnsÔ4Sb? ~qh_x0002_s^?x_x0011_"g_x0010_ÔR?_x0016__x000E_b¸@`?:¯Q"]Gh?Ý¢¡"_x001F_b?ªW_H{c?ô_x0001_eG¸f?_x0003__x0006_¸_x0003_3'c?5®_x0014_Ðí|h?fæÂ×\?t_x0014__x0004_05f?6¹¢"'Kg?7ÛX:Ûz_?jóCsÄ}T?¢XÇj`?_x0011__x0001__x0012_[?ålh.FOf?Ø#/ÂíY?8Mj6h?_x0018_¼,Q_x000C__x000E_g?Ð¾{S?´È~jïùe?±|a_Æd?0$ÿ_x0018_b?_x0005__x001F_à_x001F_ïe?°¥$C/d?àþ0Ùuy`?:¾_x000F_^ßéb?J°/§Æk\?ª_x001A_Å­¿X?¿vkâ6d?2Ó&lt;ìV[?JãÎv^?ThR=âôR?äB`÷_Y?µõ¸BÏ¯f?H_x001D_¹_x0002_e?ôÉ7üyBT?¦1cK_x0004__x0005_df?j¿_x0011_K§Ì]?2_x0002_»Mh\?'_x000E_¹_x001E_Õ"Y?r2:_x0008_._x0018_U?_x0005_U_x001A_K_x0013_±V?*æÝP7g?}J¯	h?à¯g_x0011_À4d?&lt;%@ßW?¶½_x0003_ÂcKe?c^RÐ_x001A_I^?ë:_x001F_aï_?ùu0æÂ®U?ÜrÀ]_x0014_ka?Åq_x0012_4è?Y?`C{TÎb?£_x001C_å®Jø]?_x0005_«-ÌY?PÑÿ'?e?ÍÌïÐOC^?»]ó ÄW?*^èèÂ_x000F_f?0FÂ_x000B_[?Þ -&gt;§c?Ó®«¡LV?¼¡×ÉÏc_?SoAþm_x0018_e?ö_x0017__x0013__x0001_Ëå^?áx_x0007_ÝF¹f?¬oa_x0019_d?­_x0006__x0018_ùwT?_x0002__x0004__x000B__x001B__x0013_°s©c?å5¸ÃS? 4K_x001E_p\?p6¬=Qf?d7&gt;·³¦Y?Y	k¦R?&amp;wÇÌøb?&gt;YÞê_x000E_·c?o9_b_x0019_Q?°+JC9Q?î£7`§	_?ÐJ_x000F_ch
c?_x0010__x001E__x000F_ñ_x0001_1a?©_x0007_£é!T?£$$_x0015_5_?l oÄYé\?2¼æ+,R?î[®_x0008_¡¾]?_x000B_Û(ÊT?ªä^?úZ?_x000F_u=¬_x001F__?¡m¤ÔÂçS?¬BoeU?Æ_x0003_&lt;æR?_x0014_øÉ~¸_x0004_Z?ÇF_x0006_a!S?$k$Ä_x000B_3[?hB_ÛY?dßzÇg?¨¶9Òá]?RÊ_x001E_&lt;_x001E_8Q? ó ^_x0001__x0002_(fX?ÚÄ_x000C_çÓ_x0003_a?0äôéÐX?ÐJÈÓDZ?_x0006_î­Þ!7`?òÝ_x0018_ß_x001B_¹U?¦z	ýb?f¤AHf?ÂsÅÖ£Z?
3TPãõ_?æÇB_x0005_(ÕW?\0ðòêÔe?¦_x0007_§_x0001_&lt;&lt;c?~O¿J7[?Gß'9Q?_x0001_ªÃÇOXS?V½÷ù_x0005_%g?ÓæAÇÙe?_x001A_n_x0005_¦_x001C_h?ßÂ*íwr`?ÓÄíyõ×R?_x001D_MÕç-àa?_x0019_6_x0004_ü.c?_x001A_¿_x0018_§_x0015_;g?·Õá_x000E_c"h?8cxûg²f?µ0Øûú=U?6C_x000F_¨Ùd?+d³S)W?ºwu¨ÊX?ô÷_x0001_Ì_x000F_¶c?«ûÜr
h?_x0001__x0002_¦_x0005_h_x0001__?uì_x001B_dj7W?¼2ð&gt;f¤`?'õt_x001D__x0002_d?_x0011_ýE5R?_x0006_ó/p~­d?p¶\0a?±TÈ	¦_x0016_V?H~(¦×Ã`?_x0012_,Ì_x0002__x0005_zc?Sox_x000C_oàf?²x_x000C_,X?Î®&gt;_x001B_*Åf??°4_x0006_[»b?_x0017__x0015_h½ÃV`?C°tön£f?$Â_x0018_·¿à`?ò¤ena?ÚÆV ][?U3ë©_x001A_\?¼y&lt;S4hc?¿TIÄ2´f?Þ_x0007_YñÝX?±ç¨yþc?|æH­MNX?_x0018_C»ÆÛ_x000C_b?BM,¤:C]?UXßÁôT?b&amp;Tûg?íûbË©Ah?l"t_x0011__x0014_xe?_x0004_$h_x0001__x0003_E±[?Bs¡éP?,­=¤Ee?êMaÕ¸a?|gBüV?Úðt_x0007__x000B_A`?í _x000E_ô8ýf?fiA9Öª`?É_x001A_í§Ï¸\?Phb5½c?Å_x0005__x0013_{XW?Øb_x0002_Y_x0002_ë`?×_x001D_hbd?;ÖCÌ`?±Bö Ê[?ýßT_x001B_«P?RÏ¸|_x0018_Õc?*©hyT?Ár7øµa?JÞ'ÃCOa?2ã_x0005_h)]?H(=ôØ'^?Æ_x0007_ð¿ù­e?Üô_x0015_ÃX?_x0017_N2DR\?*nÊà)?a?&amp;_x0002_ ç&amp;d?¯sÙQÀ_x001C_V?Ç`_x0013_7B_x0016_S?_x001E_[+IJØP?]Ý_x0018_ëgg?ôïé6ÝS?_x0001__x0002_?	zKa?Z_x000C_ÐÒr_x0016_]?ÒäâþtZ?À7Ú^¯P?½èäÜc?_x0001_\_x0018_~¸a?ºÄà_x0005__?AHÑ\_x0019_\?ÚW¢ØS^?þë.ýQqZ?¢ãu¾'8g?¨Xh5äf?_x0018_Ð~Áó)d?y]½N b?«ÅT$)`?ù#gS/T?_x0004_¼Ûka?¬¿y5òå`?o_x0006_ä&gt;ø/b?Ühÿ#e?üPU_x0012_ÝP?þ#_x0013_Hc?
|ÄÝ-_x001F__?9Þ}¦ó_x001E_R?dÆÈ²Nÿ^?6Ö_x0018_!àJd?OÔîöW?&amp;wpâqÒS?JÓþ¤ÞU?iÄ¬#¥V?'_x001D_ñ¬_x0012_Øe?_x001E_õc«_x0001__x0002_£Öf?_x0006_z4¸iµR?Ä!´Tô_x0017_c?pI´][?Ò´³Dí^?ôV#ä_x0017__x000F_b?Ø_x001F_2©V?bröÆÔ{e?ºv]{C\?Í_x0005_¸_x0002_âOa?^1ù_x001B_ºâa?+£t¥SY?vàûJ]fU?V_x0012__x001A__x000C_9¨W?_x001A_b_x000C_«ÃÊe?«_x0008_=H_x001F_P?n©4pEëQ?fº_x0004_Ýdg?Ð_x0019_&lt;Sªb?y¹Ü_x0018_¿[?%ó¤@_x0013_ìb?_x000E_ÿ]èða?UãÀ_x000B_´_x0013_\?&lt;_x0006_v'ça?8_x0007_Ò¨õ%b?`øÞ_x0014_H\?Ê¡û&amp;×3a?_x0014_¡_x000B__x0013_¢T?&amp;5_x0011_È¡b?¥×-\è¯`?.`KþçZ?`ówT?_x0001__x0002_îUüý,Âa?2._x001B_þmS?8_x0002__x0014_*Ba?j!Á\wzS?=°&gt;á,!^?uR¨Åªb?®Ûðw.Oe?B9ÓCr\?q!0£U?¾+æUcf?Ïj20tW?°RÙ_x0001_÷g?$_x000C__x0012_=]T?_x000C__x001A_Û]oa?&gt;]Å¼kËc?_x0011_ö++îe?¸ýÒG}øc?4!Â3*Sa?_x000C_S{EzQ?R¹Ç×ÈX?#Z)yc?_x0008_dÉ.V?Ês5Ø&lt;¦d?|¦-a_x0004_R?¨¹¾F]ðd?K8Ðjc?ÌEn!_x000C_ìV?)ÜóÒ¯¦`?jÔÐ|Åb?HRÔß~§V?nÉ_x0003_gIqf?°.À_x0001__x0004_w]`?ð©áÄXa?«dêMÁÖ[?_x0003_DÚÆ^a?jå=_x0007_^d?
ÉWád?¾y«Ôö]?ø_x0010_oðÜ¸b?95ËT0Y?p_x0006_JêG^?ßCd_x000C_Ìf?_x000F_ ÁCï_x0004_c?_x0004_øÑ,ïa?=^à	ÈE]?1=[CZ`?Í&lt;&gt;(Iïc?kÓ_x000F_ã_x001F_h?fH_x0013_Kf?&lt;Îå£`?êH¬_x000C_òÒ`?ÖÂ_x0013__x001C_\?TÖè1	ÀY?ÇÛAi_x001B__x0015_`?øë_x0019_Øb?È vB_x0002_g?_x001D_(ÿ_x0006_I¢Z?3^P;gâY?_x0004_Sûs®V?:-ÌB[?òq½£Üõf?_x001C_:_x0012_»b¨]?sôåÏY?_x0005__x0006_¨F;ø!g?W^õI±^?ß±=_x0008_¸_?FÈ¯ì°_x0018_^?£sRè@\?p0
¯_x0019_T?Òª¿Ò¥`?¨ö_x000E_dO¨`? _x0002_å+Ü\Y?_x0012_)éÑPcP?B_x001F_UvSÑa?`Ðð_x0003__x0015_g?&gt;_x000E_j
T?S ÃE¬f?øùæÈ·`?_x0016_'º]?^_x0008_ ?`?_x0008_XÐ+õb?ÚM,sÚW?r*íc a?_x000C_xÌ_x000B_Æ_x001A_R?Ë_x0012_Üg_x000E_[?¶þÖ_x0004__x0015_{_?Cù·Å[?{UÜ±&lt;\?ª_x0001_Î&lt;a?l¸}_x0005_a?£T»»ÚQ?ð'eèêph?BçPÒÞ
e?{Þ%ÜV?jIÌ_x0003__x0004_îV?Ëäa_x0008_,W?#Ëc5
_x0006_U?a_x0018_EæI^?_x000B_G­¨#\?Òås*Fd?iG^_x0018_æ&amp;T?G_x0005_(t_x001C_V?²¦©_x0001_3S?s_x0002_4_x000B_F^h?ÆÑ_x001F_÷ÌG]?0ø§?9V?¾ù?ÔOMU?_x0012_ '_x001A_Î¤a?rÂ
#gÎP?@§¿;%d?_x0008_uh3ÚÐa?äï_x0003_«û»S?5"MX_x0006_h?Ìê&gt;ºW?2âÙ`ÛÑ^?×rB÷b?în+¤T?krü8]?ûÞ¥{½_x0008_T?&lt;å_x0012_H_x0017_R?0_x0008_YVoT?¯_x0013_åÆm[?GJýÃ`b?~=&amp;YeZ?lf¦S_x000C__x0001_e?lé4_x000F_2öd?_x0001__x0003__x001F_ëÿ_x0004_mT?ÊXHÉ_x0001_Q?&lt;îw=_x0008_a?_x0012_þÃ`±_x0008_V?îëõWb?_x0005_ßÚX?D¶w%W?:p_x000E__x000B_d?Ë6èÅgßQ?B[ÚõGG_?¾_x001A_[Õ@_x0011_X?!óë¦ø;R?R5_x001F_îv4h?Ü½=Óf?É_x0011_1Ñ÷_x0011__?_x0012_m_x0002_ùmb?¬eôbe?Tsx¡[\?dÉú_x000E_Z¢`?4?ÇB_x0001_ÉZ?q¯_x0010__x0018__x001D_^?V£_x0006_uíR?"_x0003__x0001__x0007__x0012_ÑT?_x0010__x001E_Õ¦&lt;Íg?&lt;_x001D_	¼Q?ð7_x000C_ ·U?µË¼W¹a?Ì	ÎY·_x0016_c?_x0006_&amp;ð¦_x0012_'[?_x000E__x0018__x000E_¢_x0010_[?Nl¶vÍÀc?Ä­_x0019__x000E__x0002__x0003_(T?wn¯_x000F_g?_x0006_ÜT2c?¬_x0014_x%ÁÚ_?2¥ýDòX?ÈÔ¿_x001E_&gt;_x0005_h?VYÉ}Qø`?aÿ_x0004__x001B_d?ñ_x0005_Z_x000E__x0005_e?8_x000C_G_x0010_¦úc?_x0014_ºRÕ	^?.ÃÂ©Aa?Ñ_x0018_@o*zX?[ÂXìP^?ü_x0004_óÉ@d?_x001E_µGÛ_x000B_b?è_x001A_Jvh?@OIÙ&amp;V?N´W_x0012_°xP?_x001E_Ü»_x0017_®c?_x0008_±G~«Z?Ø?_x0007_&amp;XÍ^?ÍN¡e?N£oÚî¼b?Ü¹½_x0016_&amp;_x000F_h?Ó,¸__x0017_X?v_x0007_YÐff?­(¾æ (b?Â&lt;akb?c_x0001_Ø_x0002_sd?LàIòÄ_x0010_V?Ç!©Ë1=h?_x0001__x0005_ 	dË~ãR?â_x0012__x0003_ò"¾W?²_x0019_¤Nl(d?_x000B_DZçþa?&amp;V_x001B_\?+²7åé¸d?¼ÅÔswS?_x0006_â	Yí!Y?ÌUjS]?[£ÝçíX?¨¿ó_x0018_o_x0017_\?\_x0005_¸®_x0004_t]?î_x0014_N3 c?*X.MRg?_x001C_LÀÃÒÀZ?¼ñ1n_x0018_Ef?"n]u¼3R?þä!C{Z?ðÂþ_x0002_jªe?ºNA§f?0CÉÀ°a?x©E_x001B_
/]?§O¦ëÑrP?Ê÷çÆU?ê	}w`üP?îtû_x0013_U/h?0YÈI eV?têÍÜ=a?nÙóõ§2e?3ºÇWrc?_x0006_ü_d!íR?_x000E_K+_x0001__x0002_j_x0003_e?2C}ÿ­8b?:TkTX?p|§ÍÌ,d?Ðnä_x0011_H_x0017_^?Jù}Ôlg?_x0011__x0006_·0Mzh?_x001F_ëS"4SW?&amp;Sgû*_x0011_c?_x0001_±ÝSË_x0012_U?ø_x0008_PÇ
g?`Bå¸Y?RúÙ[?_x0016__x0018_ÀA«qT?3]®A`ef?_x0003_Ð(_x0012_¹[?*_x0017__x0003_&amp;Å*W?Pkl%®g?y~_x0015__x000B_a?ÙàD¯¾_x0015_U?_x0006_L_x0006_f?Ô'µb`­c?Jó±9`?@_x0002__x001F_ÕÄÙW?Ý]¤í_x0002_ V?_x0008_©FØl\]?3h:øîR?`ðß_x0018_GU?Z·_x0013__x000B_c?»6_x0001_©±RQ?f_x0014_N,Û_x0018_f?Øºvà¼@_?_x0001__x0002_}£úý]?L§_x001E_N#a?Ï±_x0012__x0007_Ha?¬ö_x001E_]²c?_x0002_íÍÎwP?_x0012_h­4·ÃX?fï"_x000C_û`?ò:AUU?_x0006_~Ô¦!+c?(JÞ&amp;HwY?pøû|_x0010_õU?HAc]g_x0008_b?-_x0015_äT?Ã_x0018_v_x0014_V»P?o%rdÀ«X?_x0016_´Ó%\?_x0010_Ä¿_x000E_hf?Ð%e°_x0001_`?@&gt;#õ`àg?¼C°øÄX?ÒÛ	¬´e?¨_x0015_à%ER?lç_àqh?nZdâe?ºæÆÅf?\áõôY?ýEúÈÚR?ß_x000F_Á=W?~©_x0014_£GS?Üîá.tc?ñø3gÅ÷P?Õó;_x0003__x0004_«wa?^_x0002_m¿×²W?Î_x0015_ãÁ]?¬?Ïg?.ð,æÌüX?_x0002__x0017_(QÎ\\?|´¢ÖÒ5^?_x0017_oïØòW?_x0002_D`;_x0014_|b?øÊÂ_x000C_?rX?&lt;(:Q·àc?J6_x0018_3ø:c?ØõÍéRáf?_x0016_Õ¢ ÎS?_x000B_Q+1I_?.¢¼[_x0005_Eg?=3Õ¿Âe?(9Gß_x001C_a?O_x000F_MOõd?Â3÷!_x0004_ðe?ÖÒ_x0001_ýÀ`?Ôbp	»_x0017_h?_x0006_ì¿_x000F_d?üqQÛîg?xpÎ^ÌXZ?±_x0002_îuÈS?_x000F__x0006_Ì_x001C_]?ÒílfZe?*ôÿýSa?0NÍ_x0017_Z?àÏW_x001C_&gt;_x0016_c?ú38exùZ?_x0001__x0002_únwnU®`?ó_x000C__x000C_ãQ?dó=ÜpQ?¬óÇðÛ7Z?E¶_x001A_âR?°,OÌnW?"âzÙøS?]]_x0011_Q1S?\³#'h??é_x0018_yca?_x000C_Æ_x001B_ÍúÜ`?Ê_x001C_´_x000B_¼d?
qðNÇQ?êÞo_x0017_^V?ôÈ;D_x0005_.c?_x0006_·*\7V?®È_x000F__x0013_$îa?9¿_x0012_ã°1]?ÿ~ÝÏÎe?tñi\qÿg?ô&gt;TuÅe?Æ¶RÕ·a?(.¬."mg?_x000E_}áS=&lt;a?²¦n9h?ù_x001B_V«V?(_x0008_:±Q?¾;·_x000B_¤	e?&gt;8÷F_x001A_b?Á5¾¿Ih?ûªh¢_x0005_ßa?%Óôý_x0001__x0002_1Õa?*Î=T_x001B_]?Nñ*(¡_x0008_c?DÚ}®Dg?ä_x001A_×½¿[?ÂÖ_x000B_j°Za?\&lt;¥q¼\?2Cp_¥L_?_x000C_£È¶Ád?n¬!-]?´×_x0006_xøV?Û«)·£g?hB}28b?î+&lt;4VoT?kâ_x000E_¼_x0001_R?ª_÷&lt;%b?ÏqÃf?÷_x001A_­ßb?(mÆK_x001A__x0006_h?|_x0012_y2[?_x0005_?pp\Z?v_x0003_¤&lt;lÊV?ÀGV?Öük¿Gog?lg'_x0002_ªôb?¸b_x0013_Z^ðU?PI~®ÇËc?'«_x001B_,]Ð`?ZÐ@æÁc?øis_x0006_ê`d?_x0003_¬¶	ý7S?Äh­È^W?_x0003__x0005__x0014__x0002_ÂLÇ\?¼xÚ^WYV?"D¥Ì=´c?å¦ù3¼f?%M W	ñf?j¹_x0004_u%_x0018_h?4~Ñ_x0011_hQ?â!_x0016_¶_x0001_îb?S_x001E_Þ5;³P?àQ7Kbb?_x0010_$A;?!d?Åá/9Àa?Fý=õS?,2õóÚ_x0016_f?ríf³&lt;*f?[&amp;g}öb?àzdùnõX?ÜP#ZÃZ?Ð`
oU?|UElh?+_x0011_Q_x000F_ÃU?(°ØwÏ[?\4øîb?â¢°×_x001F__x001A_V?ùñI#:PS?äd½dZ?7³Ò(¹_x001E_R?_½_x0008_ù_?zVï[?sQ-¦dµY?[_x0003_¶Â²T?=dë_x0005__x0006__x000C_¦a?_x0010_þÍmíHg?ûý_x0003_ûUU?X]Þ(òq`?ÆT_x000B__x001D_¨R?§çA_x0018_B,^?XÑ\°f?,¹,B«ÅR?_x0017_7¬=jU?Ú»_Ê_x0008_]?è¨k_x001F_K-d?fé§ý®P`?ÀÕèÍ_x0013_b?Ê_x0007__#jc?ï¾ÆÇäz]?J_x0002__x0013__x001E_rHh?KKw_x0018_d(_?#oüÌE2T?&lt;_x0002__x0013_G_x001C_SU?ô¨b ¡e?é i_x0007_ÙS?à&amp;v|c?ä+1ùSÁW?_x0005_[ï§_?û(I2?W?õS©Ònh?ÌR^	Ü¼g?"Éµ!_x0004__x0019_e?_x0008_ÏH_x0007__x0001_g?¨_x0010_=}æa?o_x0017__ó8e?×2|~b?_x0001__x0002__x0018_F¬î(òP?À³ßÆÿa?^JÚÜw:V?Þ_x0013_m¤_x001C_b?ìÂ_X\?àË_x0015_ùbZ?´¹2±d?_x001A_UûÏ	Y?Øù«Ø_x0002_f?¼_x001F_âÎú\?Jn®´9U?L°	Ô¢[?*_x0010_NV_x0018_c?nÅIA¾c?Læ³fwa?´y¿)
ác?ÒÇ7õ¨_x0008_U?à5lkd?ÛÝÓ&lt;§ãQ?äÁµ,a?s_x0011_%&amp;âÛe?O¯Viâg?ß[3ÁÞÌR?èQ_x000F_ÀX?uû_x0003_=¨ÁP?&gt;lü_?^E{BÙb?f\_x0010__x0010_vQ?ý-äw0Q?0YöáêöW?_x0006_WÊÚ4=f?ýÞMR_x0001__x0002_áV?Ñ×´h¯àe?ÚØªö´é`?É¹ßÚf?,K6¯nP\?¢VNe_x0007_]?*RÃ_x0019_ìRh?_x0018_ðf6YX?¼ÊÊ_x0017_7V?n¸¤)|`?Fl_x001E_±Z?_x0012_qÑ«xgc?¢_x0005_Fù¦|a?kZ_x000B_	_x001D_g?céûADja?ðñB_x0014_ød?³â® _x0013_X?í±9]Q?I`_x001E_läd?ºFS_x000C_ßEU?_x0012_nö+ýqg?êw_x0017_ëc?B|%Hñc?Z_x0005_!Wü^?Ë_x001D_Þ_x0003__?h/m¨&gt;^?Åc¹Ì9Y?_x0013_÷Â@åR?}x7iº_x001E_S?X_x001C_×ßBGb?Z)"&lt;_x0018_b?_x000E_F_x000F_1ï_x000B_e?_x0004__x0005_[Ìòõ%a?Ð»X£³¯T?Æ&lt;¥`Û T?a×G6g?ì± w_x0003_`?ÄÐ\ÄDËZ?Þ]E¯5þf?4uÏøçRb?&amp;}Ü;·Üa?¼d,f¡_x0019_U?î¢/ë¨ïd?´Ûÿ_x0015__x0002_LS?À4écab?Æ_x001F__x0006_ëGØU?¸)wK_x000E_Ì`?Ùp¦·1´Q?_x0006_Ð¶_x001E_ÉT?üäÈ÷Ge?_x001A__x001C_x°©T?5³àqÂ_x001E_^?´ÿ_x001F_l_x0019_4d??¡RÆR?$_x001F_EC1`?Z÷_x001F___x0016__x0018_d?uÿáÔÇf?`|Iic2b?ÆÉ6Ä_x0014_d?Â-hj¼è\?P&lt;_x0001__x0008_'e?ê8¦©	R?N¤_x000C_rRc?dÛ_x0007_·_x0001__x0003_Ç^?J»&gt;£Pg?|;CñtõV?Ë~Þ5P_x0001_X?ã¢_x0010_"R]?4§_x0008_ý[e?_x0002_¯lrNe?.Y5¬Z?
²¥8ØpQ??éX"_x0019_ÏV?#(Å_x0005_Þc?B)(U_x0003_h?0µqâî[?§À/¤BY?Ü._x0002_S?|äê¡-^??96£7`?&amp;;\{0_x001B_`?ßµ'L©&lt;R?_x0008_ËNf?_x000C_N_x0003_¸­S?¬Á_x001D_*6]?¯&gt;#}Wa?hDbwd?`+¶@ÄJW?¯¬`Q_?p_x000C_7*_x0008_g?TØ+,ënb?òõy_x0019_áÃT?n3}[?«æèc`?ìB &lt;g6]?_x0001__x0002_Ly_x001B_4Ó_x0012_g?~_x001D_ûAÃa?_x0001_
_x0012_õ_x0012_ÌX?V_x0011_¢Iö_x0011_T?A±P_x0015_gT?°¬UvÃa?:âùmqe?_x0016_b°_x0013__x001C_uc?sãoÿå¼\?_x0010_&gt;8ÃËTR?0U_x0007__x0019_çd?«ù_x001D_Låc?¢±ÄÂÎGe?M°|=e?Äþ_x0012__x0018_êõS?î6¥_x0004_§b?_x000E_ê2Å\¿]?AÔ_x000C_vµf?@¨Oï¯\?ª_x000F_Aý.b?_x001F_)Ud?Ôáª_x0003__x000C_*h?^ö!É_x0008__x001A_b?³_x0001_ËéJ\?óS¾_x0006_=P?
UrDkM\?,ëº-/V?\ÒÜ_Td?oÇþW?´³A8f?Û_x0018_WÕ_x0003_þg?_x0010_®ÁÖ_x0002__x0003_&amp;»^?t4Wº_x000B__x0018_R?_x0005_{r_x0018_AQ?J`ï÷X$T?_x0010_ÿKM_x001C__x0018_f?]I±ÝêÓa?î^»j@X?¸âuÆxüc?bµg¶_x0012_^?ØhþëP?¬v_x001B_,¸(S?î/K_x0019_
üb?0nøSñØ_?À-Y%ÌùP?P¯ò]?tj_x000E_è_x001E_´X?EÛ-À_?_x0014_yéÅ_x0006_X?XÕ_x0007_Ä_x0013_;Y?3_x0011__x001F_4od_?n¦Ï_x000B__x000B_úa?_x0008_Â_x0002_×ÄÈ`?¶ûùñie?!yÎJäZ?Ô1E^?dl;_x0001_Á§[?ë©|E´a?Êæª_x0001_X?Â&lt;æàãb?ÒwÐ_x0001__x0008_'_?_x0005_=w_x001B_Q?Ý_x0016_ÄÉ_x000E_}T?_x0001__x0004_DÂ}Gù V?ôüX4+T?þóêWW?5=N[:Jc?%¹Ëè`?_x000E__x0001_¾Õ$_x0003_Z?Û¾0½rc?èÛ_x0017_ÇËÜc?_x001E_èÍ}Ä_x0012_Z?â_x0011_¯`Ý_x000B_U?lðr¡n+h?Ç&gt;¹ÍS?Å_x001E_"ÎÒ_x0016_X?¹þºÙ»÷S?_x001B_ëÓôÅfh?Úº_x0014_qS?ÜodÈä`?T_x0007_s_x0018_Þ_x0017_g?08s|_x0002_X?üï_x0015_7_x000C__x0003_`?äïqM¥¬Y?ºc¸ýö*Y?_x001B_#_x001F_¬1×W? }N,¸_x000B_X?úqáµAüQ?&lt;@Pøø;Z?]xíãå7a? Y+ú_x0008_W?æb£¡æ_?ÿ_x0016_µæ[_x000B_^?äSøÐÿe?26:%_x0001__x0003_ÀùZ?_x0001_ñÒéÍa?2¢ýz)g?XQ_x0011_NrYb?Ðìé4pu\?¦îÎÁLJf?_x0003_*_x0018_duZ?ö_x0015_4q×U?æt¿_x001D_g?&amp;ªGÁQ?aB9bW	h?&gt;dþ@Úd?Òåû¼«&gt;b?ð#XÐ[?~4nÔ12a?Ê_x0005_q,?T?rÄ^q°¢b?	tëeàc?/@\_x000B_)HQ?¤kQùB^?_x0004__x0001__x0007_cD`?Y5ªt_?¶2î¹5b?P¼äBDa? MÓQLa?'ûàLc?b_x0014_S`*zR?Ðý_x001E_pEÁa?&gt;_x000B_÷ôÉP?_x0006_¤s2ºT?¾ÈWýd?
yyèr_x0002_Y?_x0004__x0005_¬[7_x0018_%^?d"X,¯_x0013_c?ùI,é}P?Ü/ëe?¡«_x001E_îÝU?Bþªó_x0004__?&lt;WÙü3d?´J8	OÆg?[_¿L]?èßCàÁ^?º/½_x0005_$V?f5M[ëI`?úß_x0003_¸_x000F_Y?0¥ôÓõa?¾ßôk·`?¤àzÂìc?PøÞÑ^?_x001F_n;àP?,_x0016_#Ãáb?øëÓÝW?_x0002_¤hûÔÇZ?c_x0006_Æ»^Q?6óv5c^?Y»È»Lðf?¢ír3af?8_x0019_±6,f?S»3__x0001_¢V?_x0007_ôÏ¤_x0014_f?C²±Ag?ãÉ_x0004__x000B_ñV?"(6PÎih?xmìI_x0002__x0003_õ¨g?c¨G·M¿`?j|ÁÒÂQc?dEx½õ_x0011_h?ú_x0013__x000C_°»Ta?.F_x001E_´kS?±ùv)_x0001_ÜS?­¬cÖa?#û¼¸~·]?Ôw^¯Æ&gt;R?þCIS{d?bX=4_d?â¼®;X?_x0012_·_x000C__x0002_BId?wf«kÌýQ?ûS¢}6_x0018_a?B__x0007_£¤jc?¼ÎF{]?_x0012__x0002_,MFÖR?_x0018_óÄ®· f?_x0014__x000B_dIf?÷æ¤çc?Æ#Jâù_x0011_U?ËÍK_x000B_Q?Ó±Ûô(_x000E_`?v¨Y©°ó_?_x001C_0i_x000E_DÀV?úæ&gt;Ôý~W?T_x0010_X0f_x0003_e?wþ¯	¼T?¯h¹§$xU?_x0005_Ð]oÕ]?_x0002__x0003_¢§¦Æg?jÎÖ#_x0003_Z`?èQÎuÝUf?~÷Ë&amp;¨êd?ÚÈàõ&lt;»d?¿Õ_x0005_¦g?mó_x001C_ö3e?¸öxÒ$S?¾de¼é=`?®_x0019_·d?Õ'Ê_x000E_ê_?&gt;	+½-¬e?\Ïm~id?îWÇO«U?GYÉ|únh?_x0011__x000B_8÷û^?øecY*h?$1Ákª:g? ÊÂ:]_x0014_`?Ê'µ_x001C_|¤Y?OXþEf?É:2ÍS?_x0007_¶ÿ°(`?ióoµa?Þ.±k2¥g?_x0018__x0013_=BÞ[?æ9¥D4Z?±6ûÃ_x0001_Oe?zç0ÁC^?k¥×0_x0014_f?èØÖD;\?zmg_x0001__x0002_i#h?&amp;¤ºTÇ´f?BÜµüU?W#iõ_x000B__x0014_a?HêÔã_?_x000B_H_x0014_Çõ_x0012_f?Õ¨oÛÐ¼R?hb¨{``?h£_x001A__x0019__x001B_Y?íb/öÁe?X_x0004_9ýÍf?_x000E_kmsa?b{?F_?_x0004_£8_x0004_¶Ef?nÊö¾_x0013_]?YAøoa?_x000B_	 øè`?F!'öV?É+°å#g?Ñ'ò_x0007__x001B_`?ØZê%{ö[?@èûL_x001A_D_?Ís¯ö\ñQ?îà/_x0005_Þ#Q?·Q5lÂd?_x0012_J½ùÂ_?Ò_x001D_sî_x0007_td?Ü¦|ïäYd?ÏðS1Òg?b_x001C_øgéBc?M®n$_x0012_û`?Õ#7oÿ_x0004_[?_x0002__x0003_ÞÄË=æfd?þ÷Üx£d?náÙkØyd?M_x0003_ØWÃb?àÛ^Â_x001C_g?úeÖ¢_x0003_b?}|_x0002_f?5Cü_x000F_V?ç3 uÿZ?¿sd-`?|w5J;c?ÂÆ/_x000E_&gt;.U?â_x001D_G¯¬æ\?&gt;þu Åa?u)_x001E_{á`?î&gt;½Öüc?[brhJ#R?'¦}=T?EÉgë	Z?ÜçÛØX?Ì¤éx÷b?Ä¯4ÏE`?qú¬I7ÙP?ºÚQÁèAQ?Ó_x0007_ÈoA_x0001_a?øz*´Y?_x0016_ò {!F[?Üz@_x0016_´ÝY?2¿TKeW?Zt
Ç@ÏQ?fS¸¦¹_?"Ä_x001F_¥_x0001__x0002_4»Y?Z&lt;êYqY?=îèHuõZ?YYßµÙvZ?\_x000E_ÔQÇ~T?öG¥g9Ae?·á3nªaY?_x0016__x0001_Ú\?_x0004_b_x001F_åÕya?^¼
¹Ùa?G!_x001A_ýkc?2ë_x0006_0Öe?V7Ìüb?_x000B_Ô¦©]R?Îë_x0017_I:Òd?~wÂ*JT?ñ­ìMS?/y Äò.f?Îøä*V_x000C_W??¨ÝÝ0b?¶ûÒ:{Q?±QâÇ]^?_x0014_«Ë¥Ìg?4_x0017_ñ_x0008_Ý÷f?ü¬6Ð0c?Í_x0014_]pôÓg?àh=ßäLh?Ì´Z@[?%À&gt;x¦[?_x0001_r;_x0015_)e?&gt;³µÌJ_?E ;gQ?_x0002__x0006__x0004_/_x0006__x000C_óêR?Ú«Fíã _?4Çî£_x001D_b?_x0001_tÔ&amp;D[?hgÚYdV?Ë:ý_û]?Ì¡ðyp_x001D_T?v^u:ÒX?.¿Z"ø^?(Â|öLpV?i+_x0018__x0008_S?yÇ4ß?_x001F_g?¤ØÂ9²¹Q?ûÕïW_x000F_R?á2a_x000B_f[?$ÔLÊe?j°_x0017_|_x0017_ìU?%Ùk_x000C_Ãc?¥_x0005_Úèáàg?L[_»íV?_x000C_hùÃÒf?I¶¶æ;W?ûJ a?_x0016_Åxî±þd?k9¿àZ?(!%_¢º\?ôg_x0003_ó_x001E_#Q?8_x0013_eUõhh?þìò?;U?ÂÄ.²Ì£W?Wå_x0001_c?ï7Q_x0001__x0002_Ýmf?_x0002_Ë_x001F__x000C_"_x000E_^?Kÿ¤ïCv_?àX¨Áf?ßm_x0005_fª`?LLKpZ?&amp;õ_x000B_$c\?¯½ãAS?_x0018_JF_x000F_xc?¸¯ê}&lt;X?_x0002_ï;éûÌ\?_h_x0008_à1_x0008_c?_uQ¦_x001E_f??®_x0015_ÖS?|ñ~FýÐY?W½ø§Y_x0012_c?À)§À³_x0010_\?ÿ3à5_x0001_°Q?¨úÐ §Zb?uØª_x0003_í¼d?_x000E_ùÌ1è`?_x0003_;Ý¸¡±V?¼dÑ_x000B__x000C_0c?@éZr®T?Oí¸1åT?ÔI_x0014_Å6f?ÊíJ	Êg?¢_{!^?îá;Aj|e?_x0008_qì
_x0018_c?`¨µ_x0017_
ôd?ÇN´_x0007_Í1R?_x0005__x0007_Ð-»[if?ßÄ((:7b?_x0004_e,Þ	b?\Hn_x0001_&amp;Ô^?DqSN_x0006_b?_x0003__x0004_ùIU?_x0014_3_x0017__x0014_gd?ÇäÞÊ´_x0005_^?¾®?ºîU?_x0010_Ã
ã×»b?_x001A_Ã_x001A__x0002_\T?¨|_x001B_?`?Ä*ÓLQhX?Æ§C5Wa?ÀoMU?&lt;«R/åÃb?fÑÃáX?®2ò [a?1r¥á³f?_x0017__x0014_þ´[Fc?_x0001_8_x0008_f?°°Gú(a?Pa8&gt;a?0S_x0013_¤P?o§_x0018_&lt;_x0015_W?ß0n_x000F_ä`?MK_x0005_og:`?ö|­-ßU[?ß·_x0007_CIg?ÚÔ!:7U_?L&amp;V&lt;»c?0u_x0001__x0003_Òd?òéBÀ_x000B__x000E_h?â~_x0017_gÉa?×_x0019_óQ?ëcG|©¸Q?½æ%43P?¯Nì_x001A_ïFT?Òv©#;C`?¶`¾ñý´e?#å%ù±£]?Ó_x0008_Õ_x000B_0Jb?_x000B_rfÖW?_ª1°ÀBa?ÄþîdúR`?«!&lt;_x0003_â`? %_x0007_©
Ac?Ðìé4Ü:b?øæ¦îÃge?Â;eXo¡S?¡ÎaYh?`Ò´Z?{_x0010_YðXb?V_x000C__x0004_¿qñf?©}05ïïR?ÁîPAÏ
c?×Æ×ý»Q?'I?ÁWÒb?Dúâ÷_x0002_\?²y_x0005_óYQ?k·Ü÷°öe?×á_x001F_lÑ_x001F_d?¨¸[_x0006_9*[?_x0002__x0005_£ÿôÐè_x0008_h?Næ_x0007_¬¿Z?åïªx+[?_x001A_(ÎÅ2h?ÿV _x0017__x0013_c?'ä_x0004_Jí6[?¾¬m[²A]?²x.&amp;òb?ÖD&gt;7¯R?t/zwÆ_x0019_g?¢¡ûW?½à&amp;2{U?xù_x001D__x0017__x0010__x0004_S?nÄ_x000C_h?Vu®-`b?(B5ÞußY?ÆBîA"7S??¦×_x000F_iQ?¯r¶.`?_x0001_r_x0017_Á_x0014_g?Á_x0003_Xä|h?\aZbÞa?Jjo¢H)c?àPl»2Ee?_x0001_ Û\_x001B_[?*Î_x0013_ï{)X?_x0005_¢÷:&amp;b?OQ|T°Ó\?z;KQi[?Hõu$.Z?ÛLQe?µk_x0001__x0005_`%f?	®PäÇd?ÒàS{ Y?tÍ_x001A_nÞ(U?ºc:©g? 2Øúb?hSÄ¥d?Ø_x0001_Ô°_x0019_W?~It_x0002_T?ê_x0003__x0005_`ÍÙc?_x0006_¬¥T_?&amp;Àm¬b`?Ø_x001A_E_x0002_&gt;S?~ K-Þ.e?¼|@¥`T?ï5·	mb?¾ÒAí'Q?_x001D_Í0MS?ôdå]R?©-ó(g?_x0007_"VÏ¼¸g?_x000B__x000C_æl_x000F_!S?:¡:ñ,\?tÁ pä`?R1wÄ%_?ë`kw_x0018_;d?Uð¼Á´^?oÐã_R?Ljã_x000E_«þ`?g_x0013_2\K#S?Yæ_x0004_ï³R?4*¢¿Ë§U?_x0001__x0004_21Ð¶b?z"`_x0011_[Je?è_x0019__x0002_ÏÄ¾\?á(ÜÃäi_?W+Â_x0015_÷^?h¥çÊú`?Ð_x001D_ò_x0015_yd?wm«¬¹Y?@²Ø_x0015_úW?û£Z_{|]?´pOGæÖT?sf¸ÃÆS?^|ê·¯S?_x0003_µ&lt;(_x0018_SX?®_x0015_%FÔf?îk¡ka?ÞA_x0003_@©f`?àÄ^dð^?_x001C_I'ëh?jf_x0008_²"®U?_x0002_ô_x0013__x001F_yZ? n_x0011__õMe?R_x0016_t×ZÙ[?^YÍ÷?*`?X ¢Mc?fvÖ@_x0004_+e?éºþ_x001A_]IQ?¦ì¢c?®üfý ÂV?_x001A_kwèf?pOY5ÁS?
E-_x0003__x0004_ïöd?zGÉ4áS?ØO4Ê£wZ?_x0003_g±CÌbX?àû_x000C_¶:f?0&amp;)_x001F_X?_x000C_H×l_x001A_ñ]?êÃ_x0001_$Ï_?ìÚ ámlR?þÏ_x0011__x0010_²ï]?_x0002__x0014_´þ_x0018_PW?ì_x0016_ø÷`e?ü_x001F_5!._x0002_e?´xE~OÃe?RT_x001A_c?böþà$_x0007_Y?Ë§}_x0002_R?v,1gP`U?G¤®»ª=`?s­usòåU?h»Ålö&lt;[?*@ã_x0016_\?J©_x001F_=vêb?/xGÙß¾e?N6owº`?P+0Ça?&gt;0Ttø \?$R_x0019_CGT?n._x0014_úÍd?Ct5¿ýJ`?i$~½éZ?aR7+Éêb?_x0004__x0008_ÌW_x0019_1_x0002_X?ZÂë _x0005_ÿP?ÜñîßOqg?MÜ.ÇY²a?|º3Ã_x001C_Y?³_x0019_µ£ÍB`?_x0004_ÒkÞ_x0007_g?ìx_x0006_avXa?âãã-Rc?Ho û2Pf?zÖ5þ»ýb?ÈBæX?6ãÜhY?¢ü¸í?Z?Á·7S?`ÅsI3za?)0JVà_x0012_c?_x0014_Ð_x0011_×íe?FýzÂ\'Q?_x0001_ó_x0003_B9h?äØ-O_x0011_\?tçB«_x0007_a?_x000E__x0013_ø(Ïe?Û? ¤5W?¢4_x0013_E¼g?Ézñ_x0012_Af?U_x000E__x0002_s]?(z"_x0001_Êßf?tÒ_x0008_s­Ý`?pßüòc?{f´°_x0011_d?ý\%ã_x0002__x0004_i_x0002_c?0¯ïh?ä_x001B_&gt;£'\?ºÙ_x0013_=_x001A_d?ld1.7R?Ã³#ô_x0008_T?æGïw^?-Ý2+h?nòu_x0007_&gt;®Q?^±_x0003_mµb?°ëä _x0002_ÕY?âE|§+á[?à_x001D_ý:±U?Õø³:|S?¤_x0007_	Qa?q_x001F_°zçT?_x000F_^Wô_x0018_^e?_qÇ#f?qíUa÷c?@V_x0019_ÒÑób?_x0012_ÿk_x0001_§f?cÈå.©çP?^O_x0011_î}1f?NÑ@Ü_x0007_2d?²1bL ÷`?z8LÃÃ_x0007_V?ú_x0003_Êåæe?_x0010_4µ6Í_?HMN@¸_x001D_^?"í³jCàZ?âÓ\¨@(c?E=EØ°W?_x0001__x0002_r»ëpS?ü§%NQ]?dýÃPh?ª_x0007_cÓw_x0008__?ªMrë~ÏS?_x001E_jeU~[`?²Æ_x0012_cwU?è¶8_x0019_X?:lwVT_?ÇLdÈ6g?²+Kc¨hW?É%R¯h?¶àj:_x0004_°\?N]_x001F_Ùd?cvã mËZ?yViIÄ/Y?4gOCþÈd?Ò_x000F_V_x001B__x0016_a?@âF¨,3d?¶q $	q`?ÍÝõ_x0013_ÆZ?d¯¶{¶6`?ì9*à´[?Ü(êØU?z=q#Éµe?"ºÉHiï`?æw!_x0010_·ô^?eÏ½çÛb?©_x0007_¿ Ôd?_x0001__x0002_¾BÃ_x0011_R?9_x0003_5æf?YØpo_x0002__x0006_s¿Q?? `Lyf?cæÔ_x0018__x0013_xR?}h_x001E_K_x0005_h?EÑÜê÷xW?Si `?_x001E_TPòëY?v_x0016_j°.@f?tç]f[Y`?ÈgEÐYa?2¬¿¹_x001A_Df?_x0015_ùÑ_x0017_R?x&lt;æh_x001A_MR?ö½_x0004_÷Bf?Ä9DÛîLY?_x0014_^¹ÀïëT?æ(èYúv_?&gt;7¾¦rd?]_x0011_4¦_x0001_zV?¥_x000C_/_x0014_G:h? YDp}h?¸«V_x000F_öVX?FásN	^?õ_x001E_éd?ô_x0003_ÈM³T?V+s2ê_x001F_`?:S_x000C_åõb?_x000B_ô,{ò[b?_x0002_òq0_?F_x0007_s2÷OT?ûßµ¢_x0017_e?HI¯Sá\?_x0001__x0002_rwj½_x0013_c?&gt;_x0013_ÿ_x0001_Z?$¸_x000E_'_x0006_Z?­_x0013_DºnV?;f_x001B_(8R?ø)#4ªf?¾­KÌ}g?å!çø`?_x0012_¤&gt;Îue?²´_x0015_÷Õ^?Ú:ê°Xd?£u:g_x0017_e?°Ýþ³b?ÐV&lt;¹_x001A_Ëe?Æ°_x000B_)ðbP?î¿sBV?ò¡êzb?fÒçwNS?'º+~CR[?æàWVØwb?È_x0018_5;Îâf?ú,¥+_g?_x0011_23xc?VÁE c]?à]%ph?(õå_x0002_H6V?B«ìÀ" e?x_x0015_rn;S?¢_x0011_Ãü_x001F_ÔX?Ãí$úLe?/Ç`ó[Q?_x000F_¢¨ÿ_x0001__x0004__x001C_¸S?$_x001E_þºÊ_x0003_`?_x0016_ÆuçÕ­Z?ÆÝûú_x0017_ÊW?JE5_§d?^)å½*óa?_x0010_[7Ñ´³Z?®_x0014__x000B_W?¬_x0013_n_x0001_ý¸`?¿NÅü!`?&lt;¿¾3\\Y?âhCUÅ¡a?*_x0005_ødG¢d?_x0002_k_x0019_©$R?z½_x001E__x0017_ë=f?ê»Ò³¤[[?ä_x0010_,_x0010_]?xXÃ_x001D_'íf?!©_x0001_@RT?ÞW¬e?ú_x0002_z_x0012_z[?MR _x0003_q([?ZëÛ/öyg?sÒ
Ï«b?îÆÝÅéêe?û_x0008_ULOQ?¦=+_x0019_ÓT`?**È_x0013_Q&gt;\?,!±Èÿe?RÐøGc?êPÆØ_x0002_a?w0_x000B_LD»b?_x0001__x0004_À_x0003__x0006_ÑñGf?¨$_x0019_Ê_x000F_
T?(_x000B_³ öT?®_x0005_§¥_x0014_Z?úßëe'a?C¢ë%_x0018_Z?÷É_x0008_¢ÌÊP?®X8ëße?,toa´rb?ÓÁV$.S?_x000B_EpoH_x0007_d?æÌH5[ó`?÷"åü¡b?_x001A_*vc´\?ì{G¼6LZ?Ý_x0007_ô_x0003__x001E_g?¬'øGÍV?Þð_x0014_ãQ?¨JmJEd?*×ñÌ¡_x0008_R?_x001C_Æª­_x001D__x000B_h?·^Àú}_x000B_W?Pù_x0002_¥ac?TSÌ__x000F_Z?Ú Fò`?ëL¤¯øV?Êk ÞT©`?O¶ ¿Ó^?àoF_x000E_Þa?6Z]_x000F__x0002_T?^'çJR?Ôê_x0018_Z_x0004__x000B_´d?äO]5_x0017_U?&gt;Ol_x0019_µï_?Ï
²Y7"e? V_x0003_0}Y?(ËÄ|íüg?.!ÖN_x0008__U?_#À;ÔT?q_x0012_í/d?wf{¢_x0014_T?Ô%Þ	ÌS?[²Ôßé9c?0z-´tYc?0°¬®Q?_x0003_\8§	_x0005_U?_x0002__x000F_bilQg?i­%+êôd?\_x001A_~»ýÊg?_x001A_MHßêY?LtÏÑýU?fnãèed?_x0016__x0002_Hµõ(b?_x0001_Í_x0007__x000B_¹_x000E_[?ÞCm«Z{e?"_x0019_@û¨Éb?æ¶_x0005_
þ[?|_x0003_O^êd?*.2F¥mZ?ì_x0005_liæ]? ì/_x0006_üa?_x0012_èö©Cg?9_x001B_\ÙjQW?_x0003__x0004_5=PéuZ?&gt;£èµ1d?áõ_x001E_rÜX?PÌ±Àoh?µJÍ_x0019_b?àýÉJ_x0004_ãV?å_x001A_6TT?ÆûP$J°X?Z_x0012_G_x000F_èd?Ê_x001F__x001B__x0005_ó×T?æ iy¤-f?_x0018_ok.-X?À_x0002_TrYÈ^?vädçÝ¬[?ª_x0015_I¯_x001B_c?%«¶ñßS?n© t_x0011_f?V1ÉòàMY?n-6[ó°c?¬¿æÎòja?tÈ3z±v`?=ò&lt;e8c?_x0001_¨Â±ÈÎb?_x000E__x0012_6¡ù0g?rÿÒ	_x000C_`?_x0016__x0016_ýß£[?ÇHch&lt;V?_x001E__x0008_@C52`?_x0013_¤µ{¾[d?_x0012_F¼,_x0006_d?±÷Ä£¨_x0007__?"A_x0002__x0004_XMd?ëã&gt;{Y?_x0006_}'ÖÖîc?ç_x0003_¼Ü[?öÙï_x0003_ç![?_x000E_y~¨&gt;_x0001_c?Â&amp;ÓkëáT?0Ú_x000E_I_x000C_Od?M_x001A_Ñ_?_x001E_-dX_x0016_h?j_x0007_k*u]a?°q7j_a?6øÃ¢S?PÑZ¾|W?wäxî=g?òv_x0006_ñ÷]?¨§øîú¾g?_x0018_²Ô¾ï8b?Z_x0001_É_x0014_µBb?å¸fmU?.Go}ÔPc?ÆïS}_?¨­Zj_x0013_g?t²ýßÓ´U?UT¾]':S?:/Z&amp;Ma?ÕP(¾_x0018_]?#²Àäld?_x0015_¦M7÷_x000F_g?¢¥¾WÐa?#q(b?xNpOÞÃf?_x0001__x0002_Nà"_x001F_ÎL`?8_x001E_g³_x0010_Æb?èâÇ´_e?îêO¬}e?STP??òåë´R?äHÂèËþV?¾ \_x0016_!e?²yoúy¯^?¬%rÍO_V?¾ÕQ_x000E_íCa?Ù_x0012_«{®ÀP?_x0010_|_x0010_ªrúd?~GkÌF!Q?_x0013_Ú_x0005_X1&lt;S?²æ#`?{Ï_x0015_Ã_x0015_f?P³¹_x0008__x0011_g?_x0015_Bá:_x0019__x0005_c?%_x0016_°ÐS?¶£oñòß]?(}`%$xd?ùyÏ
FR?´ö_x000B_+Ó©]?ïÎÝ_x000C_Xf?úöRu½Ìe?_x001A_.ZSd?Òÿ}e?¼çl="¦`?p©¹®e?_x0006_Ê_x000E_u9_x0005_Q?_x000C_gn_x0010__x0001__x0006_8hR?´_x0019__x001C_\xY?_x0007_`ÛF_x001A__x0004_V?G]Ê_x001D_·a?.ëT(_x000C_xh?³Ìõd?dð_x0007_B_x0016_h?_x0017_-­_x0015_e?`)c_x0014__x0017_¤g?!+:8_x000C_ª_?ø0_x0014_³c_x000C_d?ÓwÊoTg?_x0008_D)_x000C_hY?_x001E_P:òÓy`?_x0004_%ø_x0005_z¨d?Äë_x001A_900W?HÎÖvuvg?\ëuAE¢e?_x0007_Æ_x001A_úhU?XH²_x0002_¡g?è_x001E_@üÙP?_x0010_sÝMg?§ýü_x000B_Q?ºÓ¿ÿZ?ÏË^ÖP?è_x0016_Õ®1=R?î_x0006_ô°»Ú[?YU_x000C_H^b?Ñ_x0003_ý_x001A_d?_x001D__x0017_ª_x0004_DØW?_x0001__x0008_å`_x000C_¤Y?ó¶_x0010_`ãÿQ?_x0001__x0003_À48#öÞf?¼`ÐBÃ²]?vÎo«|Qf?ÚïÙ±`?ò?ÒýZa?h_x0006_vY?KJò,tc? v;_x0018_ÊîZ?&gt;H.J3æ`? }~-°Zd?¦_x0014_Itê¥]?ôLO8ÐX?2VÒ¥æ_x0016_`?8õÞwW?_îÏ)_x001C_rh?Â_x0006_Õ_x001A_ôP?µßvª}Àe?«çÀ-Z?Ä_x0002__x001D_£¸ÕY?òY·n_x000B_îY?³{\¼Ûeh?k'_x0008_äÚ\?²u¹=á[c?â©k'gÂc?Jrj¸¼da?8zÜ|Lc?È{_x001E_a?Ê_x0003_øò»a?ô6êå_x0017__x001A_a?âàÓ£îT?³§?û_x0010_R?â1±_x0001__x0002_ìc?_x000C_u§¿âS?ÅùÕ_x001C__x0012_áR?Ñ²/Þc?_x001C_öG)YR?ÞHÃim^?n­,e?¢®HÉc?Ú_x0002_?SÉc?_x0001_T*Ç^f?J 4Ó@g?L	ã­Ëãb?jb¯\Bg?(^	L_x0011_a?ÍwØV_x0014_sQ?__x0012_ëjÿa?ÏUñ90d?Ö¼0c?_x0003_!$_x0004_Æ¼f?ÔSAu"b?66_x0012_ËkÏf?_x001E_ÕÉîú_x0012_b?ÿ¦_x0019_8u8T?Ë¼y_`je?$sÁÜ`Ýa?T¹Ddpôf?'Åb(%d?¶Ú_x0015_9ÓV?T_x0014_	_êY?ätT£Üg?pá_x0002_eâß_?Í_x0005_;§&lt;[b?_x0003__x0005_ô¨_x0001__x001C_-d?´_x000B_nû@-a?_x0014_äb]id?6_x001E_?eÓùT?i¡«b^?ZÃ_x0013__x0016_öR?ì_x001C_»_x001D_èX?WÌ&gt;Â Z?_x0016_Ç×ù÷d?£O³ç³¡`?ÆLr4(g?_x001A_*åÏ_x0016_`?_x000B_îf.`?×_x0017_Y_x001A__x0005_U?8+iK_x0018_h?øTïÏ¾Éf?-j_x0018_ªL~W?t_x0017_Â_x0004_yb?_x0008_~g?Pùp_x001C_Ù\?Y_x001E_$L[hf?_x0008_|i"cX?_x0002_pýï HX?¼Yø°"OT?_x000E_n(	Êýa?£LÙS5ÀT?~Ú_x0008_Cf?f}Ð¹eS?ß0B 2(`?äýÎºCc[?ÂHp`?4±ï_x0001__x0002_}Úa?b\ÔL¥b?®Z&gt;¿bY?u_x0014_ù]c?¦Ùáª¦ùf?Ê×Y³f?Ò3å.®ßg?=!óý#]?_x0006_·&lt;&gt;-§g?°"\lR:\?a:ô_x0005_éa?_x0016_?k¼*ç^?&lt;_x0016_¡LT?`ò_x000E__x001D_Ô^c?×Á4\V?÷_x0001_6Ñc?^çx_x0019_½Q?-_x000F_ÊNl8e?ñ_x0003_¾øãe?¨uP®­f?_x0011_"A4_x0012_\?_x001E__x000F__x000C_¨{W?kYú/D\?._x0001__x0014_û=!c?ãæ_x0017__gý_?:_x000B_/dU?d¢±X?½á(»*²d?ãËÖä`?_x0010_ñ9_x0014__x0006_^?úBQ_öóV?ÙÂ¼?_x0013_c?_x0001__x0002_¦X!Ë¡[?À9¦È¢Vf?=õ_x001F__x0001_tg?À,©_x000E_ôgU?Çä	G_x0013_Ûb?ó_x0004__x0005_j_x001F_d?N!WÐSÌe?àÓ55lÃ^?Pÿí¥ÅGd?´K_x0004_á¨U?@cºäd?Y±á_x001A__x0007_#g?_x0014_Îj±µ]?ÂÜÃnDc?ÊS_x001F_îø	c?"ýÒÜc?íü¢:£_x0011_V?Ðf_x001E_¨c?Üö0G6X?ìÊù_x0017_1©^?.´eSwQh?T_x0006_4(IZ?_x0017_RÉÐ&amp;W?ü_x0006_àíF_x0007_R?,´Ö_x000E_EA_?_x0017__x000B_ô]a?Foá_x0016_Y?_x001D_Ðó$òd?_x0012_¨ÿmÌsX?ë¼ìÐ8_x000C_R?f&gt;,µ
_?Jå&gt;_x0001__x0004_(Zg?c_x0010_6*f?ý_x0019_mÞû¦P?p:_x000C_Æêìd?;_x0016_¾{V?Mk_x0001_È¼Þe?DçÑm±X?aûVýW?Äyæ_x0007_S$Q?® HÎ8Ã`?¸ _x0005_hY¶e?Ý_x0008_È§Hèf?Ù©Xi_x0002_¿T?ä¿JS?_x0010__x0016_{`W¥Y?Ý8y9:cU?î
Ä9ýb?¢UËµ_x0001_U?ZØ«Q?ÐØpzý`?&lt;ÛÉU¿ìg?@vSV·_x0003_^?Vf}[Qe?w	È_x000F_Q?¾¹ðÏ_x0004_`?aQø_x0006_Q?¥_U2_?Òcö_x0019_¬b?]Þüü_x001B_W?°ÎB4Iø\?`Cß?ÿ+\?Q_x0017_®§\W?_x0006_	_x001E_BQõßß\?ä_x0010_USù¾U?P«_x0001_)_öX?_x0016_ÀåxV?e£a?Q_x0004__x0012_Y^Ýe?Ú)6"äc?lõ_x0019_ý&lt;lS?²_x0003_z!	
U?W¯Çª&amp;4`?HæÈeëb?TCwSad?Àã°_Ôd?ÍëazS?´_x000C_0åîC^?ºmA_x000E__x0010_g?È#!Æ8ÇT?¤:õ_x0005_X`?ª@Ø*c?_x0012_hô#_x0017_ a?_x0008_+_x0004_¨ØèW?Í{TáY?"_x0012_¬ÛX§e?`±_x0002__x001B_Ë®g?_x0002__x001C_eö¶_T?òcé04jf?q·_x0012_vÑf?_x0010_§/è_x0005_&lt;f?ô_x001D__x0012_àªf?³²_x0007_Ff?K§ãJ
X?V&lt;Ì_x0002__x0003_ÚÔd? OîL¨éc?Õ_x0015_Âìf?U·/_x0002_ëS?h&amp;_x0001_ÁÚZ?øa©Ó)U?2_x001C_çè)ic?®äs¤9ëg?ÐvO½æÓP?7Ýü~ùY?B0Ó²5S?Äxiß¾Z?\J¿Ô?a?/Å_x0016_µ~îU?bM4[ÙëZ?T»?_x0003_¬a?KK*ßÖ\?@%_x0008_t0ñS?É¿|_x001A_Í^?ZbÁ¶`?¿uÖf3]?(Z$ÀO«d?KÔ[_x000C_×ïc?´³_x001D_¸­Sa?KhÆ='Ïg?+*»Qd?î_x001D_BLb¯`?ðQ7±»ÊU?èaÛÚíÅg?,ë3b;f?aB´Ñ'_x0018_`?©n²à_x0008_9c?_x0002__x0007_ì_x0013_è·Pe?ËÓñúsS?_x0006_r_x0001_{G_x0019_g?T{Ê@FÃ_?¨GSHoR?£qí_x0011_o&lt;Q?à/²×HÕV?ÍØñ_x0007_¼0[?6CokBc?+gç#¼g?&gt;xÄ	f?ªG_x001E_÷Âg?z3w_x0011_ÈP?è_x0006_ÿ×]?Ä_x0012_¡]»S?j¬ÀTZ?_x001E_}[?s1_x0014_°RV?$+ù_x0013_®~e?÷X	_x000E_²a?_x001A__x0003_Íµ.Q?øZ%_x0003__x0008_b?JÂPîZ?ÛÇ&lt;³û1f?ÓÕ'ÕÏ_x0013_^?ò+_x001C_·¬J`?D|_x0005_KiMh?d£íb?¨§óî¹X?Ì±~_x000F_è`?:è±_x0004_öof?É_x000C_Á®_x0001__x0002_ 2h?â¡O¢]?ÎÒeÑYLQ?ö±­ªÐ%Z?&amp;ÝiûÈ9[?÷É_x0014_o9ëU?¨W'¯Ûà[?OI&amp;¾Ã]c?Æ@à¬)Ú\?_x001F_Tðuc?µ2Zq f?ÌÁÛza?S ¤Fe?SV.2MÊ]?hÕ)K\eW?_x000B__x0006_Ï_x0005_^h?Ø[°ý_x0014_a?x&amp;P!sûY?mhZ^_äg?%.xu¾Q?XU]íg?¤Ä­=_x0015__b?b°ªÈdg?½íÒW2f?tÐ§Fh?HÕÍæKfb?¼_x0010_+S&amp;ia?`n#_x0004_va?_x0004_ë_x000C_µS#W?ò=$}¹mg?_x0018_Ú®
ùHc?^=_x0011_pÂ]?_x0001__x0007_æ6m	ñe?ûÅ_x0017_¡¸NR?ê_x000F_ùÛØb?óû6~d/b?j_Òî
Mf?DÎ\¢Â?f?g$¦ÝMd?ü¾UÎ&lt;¨c?¤²|õ§¦Z?=RJ×YW?zp_x0017_m_x0005_òU?#_x0012_¡Q0d?ÄaÍ'hâd?þùÿ$Où[?_x0004_¶Ó×ÛUQ?»`Ó$c?ä-
Ä:ËX?&lt;_x0002_ìÆØÍV?¥_x001A__x000C_Ò&amp;nd?Ø¬7-Ë\?r-q1Jç`?D¿$ül[?¾_x0014__x0006_F_x0019_[f?2&lt;é+¤_x0002_d?F¹Ïha?_x0003_S!Ûh­Q?Dð&amp;ò\?ÔkzòÐb?¤À!ÖV?Å½·SU?Õ]cP8W?¶6¿_x0001__x0003_¨Éd?OÜ_x0016__x0005_û\?1E»_x0015__x0015_=S?®_2º9@`?x³_x0015_ÜUAW? ¸Ì¿_x0006_Q?Ö2éej[?ôU6¡µ]b?rßì@«W?IÜG;H_x0007_e?LOí_x0004_@g?ÎM_x001F_«_x000E_M`?î78_x001D_Ã$T?&lt;aãè¼;_?à_x0007_ÇÐZ?à¨mÛÂx[?¼cPÅiÆ[?_x0004_´ëIõf?Ð«_x0019_'¶;Q? é=Újÿe?³´bÚà\?T¯Ð°_x0001_\?ÜAc¸\?fþÌ¡e?Öü7LÉd?§L)É@_x0012_g?H=@»èf?í)xµNRS?Ì;(%`?'iüÛ_x0012_a?
";_x0002_+T?_x001A__x0001_6_x001A_=c?_x0002__x0005__x0004_nxd§Y?&lt;_x0019_&amp;ÆÅa?Ð"^HIµg?~_x000F_ff_x001B_·b?_9c¬tX?B5²§]?D
^¯=I`?Ñ?ÿªiT?EñåÃa?_x000E_²Ë°½c?ê¶Ï}ÌU?q ÄU?_x001F_s_x0014_³°Z?öÃQòÃY?8Ç¸¹´\?ãiJ9[?©ù
_x001A_¼Z?pÃé_x0002__x001F_ùb?_x0011_Ypü_x0006_`?Îs­çw[?òrCË«³e?^_x001B_UµÐcV?_x0006__x001B_@&gt;-g?60F^?{!Ö÷Ë`?Âïpo]V?6L%Ð_x0011_±_?4&gt;ÒÐ4,h?¹Ð_x0008_t$_x0001_X?J_x000F_söÄ_?k{_x0003_jQX?æ_x0010_0_x0002__x0005_MÑd?sXDP?6;&amp;ú\d?2(+,çg?_x001C_;v©1²^?c¥­ù±T?_x0003_M9¥B-`?×+åBüS?B°nÁ]?Ø_x0002__x0003_b?Uw·mHRe?¯¸¾PS?PnyêÌT?xy.Ó[?±­©Ú_x0014_X?Ð_x0011_Üdxe?_x0010_c=4_x000F_X?9iBì©_x000F_`?_x0012_^_x0004_òBIZ?_x0015__x0001_Ôn_x0014__?¶»Võ^Y?_x0008_õ§&gt;_x0004_×X?¼B_x0010__x0017_M_x001E_g?uÄ,¯n£\?&amp;£E°_x0013_e?_x0001_o_x0006_ö]?¢¯M!Ob?¢óòË0Úg?	_x0018_bûa?Ì:h¼¸c?:_x0012_@P·¬X?_x000B_¾_x0003_4¼P?_x0001__x0004_ON_x001C_nî_x000C_d?p_x0014_|M¥UZ?_x000C__x000C__x001B_ïßùR?_x001E_¸ê\¢c?ÈØæ¬Kh?Î¶{yË[?.4Ì_x0012_¬]g?É©YÑùîa?7g*)ñT?«_x0010_á_x0001_H`?ó%IdYR^?jh/ã[?r%f#«`?ú§8Å`?&lt;5+_x0011_ìa?Ább_x000F_ ^h?WnÀGq²`?2oB0àpd?p_x0013_²¼°d?Ê=ßiúa?_x0014_Äv¥bg?6¢ñ-^\? ®Ëæ_x0001_`?I_x0011_ô_x0013_Sr]?½ª_x001A__x0004_tf?2G;_x0005__x0013_ÛS?É¨B	_x0010_^T?d7£¹°W?ºËÃ·£(]?_x0002_¶íT§_?0p_x0003_·c?ÛL\!_x0001__x0002_ç`?(?êÊc?_x0008_ÊmèØ7e?ìs´e&amp;9[?Te_x0004_Ó¸Ã[?^ïö=_x0003_U?:_x0019_4¬ù³`?8:«*_x0005_j\?~Ñ0IûW?ÌPHÞg¥\?1RàÖg?²/ÏDÏûe?²Q_x0003__x001D_f/a?_x001D_V¶3ÁÚf?Vw©9ßV?~{ùYw_x000C_a?D_x001F_E,¦b?%Ðu²\?&amp;1Ø¿½Fh?|U_x000F_²_x0011_b?_x0004_Üµ¯d?E_x001B_Ïºc?f7_x0010_í]Z?_x001A_¸ÿ´ºQ?áK'_x0011__x0004_f?B)Õ°_x001D_c?_x0007_RA_x000F_mX?mC^A+S?â¯Øâg?R_x0016_2/$¯a?e»9Äèîd?¾&gt;ÑLXg?_x0001__x0003_8Ü¿_x0004_D¸T?t+Iui\?èUDxðb?í×mm½=f?B@BUo_x001A_Q?["K«$[?±:v'»`?_x000F_DÒSV?_x0012_õèìÔQ?_x0004_òå;]+S?¤r4çª[?8TÉñYT?_x0013_JyÛ4V?ÈY©÷Ú_x0013_c?_x0002_xSkû_x001F_c?fW âÚpY?t÷,_x000F__x001E_[?ÀÂ­xRïP?t*bøq·X?íT f?R_x0003_`³_x0011_Í_?þÔ¸?éëg?_x0018__x0013_aBTÛd?´Ñ_QVa??z©Ù¦Øe?´&lt;?®­\?z«ûÞÆÌb?Üd_x0001_):î\?Dg_x0001__x000C_tãg?"µ6ÍÜ»^?à._x0002__x0005_@Þd?Ø_x001E_««_x0001__x0002_Âaf?ÔÏiÚÕ_x0017_\?ÂüÄé&lt;¡`?R¿9°Pd?zø;%éÇU?moNwÌ[?ßÀ_«­b?_x0002_ðzª]_x001C_d?ÙsMGN Y?]Ü²hfg?3G!ñS?:_x0017_4_x0016_ÜXU?â&gt;÷x_x001F_ôS?¤_x001E_$¥yb?²¦ij]ÿf?&gt;ÁPY?o¨äýmÚ`?¯úÙ`;_x0008_W?úP\O`??Maû_«\?!_x000F_µ-!¾Q?	\¿vV?öjÖygía?þñRsâg?_x0016_=n_x0017__x001E_Êc?$ÙáÓó_h?è/£OAA`?\_x000F_}Ð}]? bíF3O\?¾D*¹_x0015_b?_x0010_¹¹øØa?_x000C_õ_x001E_Ód?_x0002__x0004_Õp'0lU?lL6ÐyWb?ô¦G_x001A_zE[?Ñ¾ ñäR?/_x000F_
43*b?è¾ø_x001E__x0004_{b?·¹ykh?²ªçºÄ_x0018_a?"·ºúGìW?ÄþÎ¼Ý®c?F³ÉIê%c?f¤RSb?^_x0003__x001D_rÙnc?Îþ_V_x001C_å[?swñS?ÊÇ¹ºfR?Ük_x0006_·
R?_x0012_`ÒÎdX? ärkµ´Q?L_x0008_êQl`?Üo\_x0002_JAe?Âi¦Df?Ä9ôa_x0001_qV?jQz%X?N¿1Û_x001A_e?³0&amp;ê`?Ü,4·9U?UaìÙÇc?Ö©×_x0004_rV?peY¨çb?¾ãs ºb?_x0008_þD_x0002__x0004_¢_x0012_d?_x0019_éPá_x000E_V?kk_x0013_@è}b?v¤PE¢³c?£áiçÐU?~]o¥Òc?2ÝJÅõé`?¦MêK^?ïò_x0013_pIa?øæ{Ï·×[?ë¡b?º_x0018_fê(Mc?úoñÒ_x0015__x0019_d?ÛvNM5^?PNÙÃkg?H®_x0013_1]?_x0005_¿¹&lt;7^?¸MY.´S?&amp;_x000F_Ú@|h?_x0006_9_x001C_\_x0002_Z?_x001E_;ÚðfY?ÖÁN_x000B_G_x000F_e?iá=®¸åP?õÉ¦8î9g?&gt;ÑÅüvg?î0¸_x0011_ã;b?&lt;/L_x001E_Ö§a?_x001E_Æs_x001D_:U\?~óJ_x0001_g`?Þñ|u_x0002_e?Ò¦vçý\?ä_x0003_E_x0005_EX?_x0001__x0002_¸Ì_x0006_0U=^?è»tb]?ï÷_x0005_
	ÄS?_x000B_8D_x001B_^?°)á`?_x001A_©aå@ìY?Q¼dWg?è(3¹ \^?]M §xg?+exaU?Ç¤Ã1c]h?_x0016_7ñÚè
Q?bIßW_x000B__?÷·'$_x0015_÷T?Ýô]¥Çf?(¬q«a?·~JÐ_x001B_X?þÐ_x001D_íôYh?zñÝëÉÑe?â¼GxÍ_?úEÃ_x001E_þí`?D+gßÂa?yR¼Yã¿c?æV°q)Êe?Ë+aæ´]?hÏå¥Mg?Y_x001B_	Ie?öS§»äZ?y·D=_x001D_Z??e_x0016_í µ^?_x0016_ÉX_x0019_a\?Hè_x0010__x0001__x0003__x0010_^?.Û#´~1e?ÀöRaÓVb?Ö_x0007_¸91Z?¸÷O3_x0012_áY?Ré_x000C_Áq%e?rX_x0007_Ý}`?®¯@Jh?_x0019_ÑÏhèÙR?íý»_x001A_h?NQ_x001A_yäc?&amp;²µ»Ê_x0013_U?ÆýõNc?Cªb_x0006_)h?H_x0007_ê±0\?æWSß«Ç]?Zu²Ä5pf?~Å-j_x0002_f?BÈ]9sV?_x001E_EÙxfo]?Ö_x0015_uÇ6·e?P£@o#¸a?Üæ\æ'e?ÁÚ¢	;òQ?6óùG_x0012_À\?]"_x001C_K»g?Xê¼ _x0019_Jd?8Þ¨%+÷S?$&gt;_x0002_ )¯d?±èïÇg¸[?88Ð_x0015_Nb?_x001B_ÕØëÕ]?_x0002__x0003_´e·Ï_x0008_ð`?£CQ6·P?qo)åe?ê_x0013_ü_x0013_µÎU?_x0014_Ñ:kkPb?²'³a±Óf?~ã9ñrB[?¶aßñbb?VC¹_x0001__x0014_	e?_x0002_}&gt;§[c?¼»¢ïjg?³pþ\.ãf?-WHýRPe?è=_x001A_¢ªác?µ.H!tª]?êÈ½Nâb?D{v_x0001_ÍfV?m;¶ßèpg?¢_x0007_fCPf?_x001C_9ÉÇ/e?¡ôLËrg`?X.Qx__?qk6cg?ã×ÅÛ_x000E_Yh?À%taK@]? Ù[!R?êX¿=6oc?îXºgU[?V69f|Y?Þ8êqÌe`?6`Ê²¶!h?BfÂK_x0002__x0004_w h?Ó_x0019_h¡_x0017_Éf?_x0008_'oáb?¬´å'_x0011_Kd?¾Z»_x0006_Õêc?°_x0003_â¾ä0^?æ°ö.fh?Üß(¶Ó4]?DN{"c?_x000E_ä¯U?¨pV_x0010__x000C_°[?lÚ×_x0001_èF`?Ér` Ò/]?íQ]_x0017_è®\?&amp;Ç_x000B__x0005_k^?÷ut_x001A_¬_x001A__?®N_x0011_)d^?"&gt;ì»CY?2ë_x0014_ôVqh?¸2n¡_x001C__x0019_Q?b\RÐc?6'Âüñ_x0001_Z?ÐÉ°Wg_x0016_R?p¿ù1ç`?V_x0019_QD¶CQ?_x001F_ 0%V?¾èq¹½Y?ë_x000B_º
¦_x0008_f?ìÑT5Éág?$¥h?_x0016__x0006_ì²!_x0016__?^ýÞaça?_x0001__x0002_ÂÔ`%,L^?î£_x001D_¾[ZV?_x001E_Î¥_x0018_ `?¨Ù_x0018_¿SÈd?X@'7E²`?f/mÆY_x001D_]?àëd÷O¤^?äb_x0004_ý@T]?®²dZd?¸â²õ4'a?2ß¿fHW?_x0007_×_x0017_è[?cë{9Ào`?Q	¶:lÉQ?ÞWAM[?r§(_x0012__x0019_g?n=&amp;·Ã4Z?ÆK_x0013_òc¬V?um·ÍW_x0001_g?*éëöÛðb?SÌTß¨f?Ð_x001E_Z#*_x000B_h?³õ3+_x000E_T?_x001C_Ó\ÙCe?\3xoÿ¦c?öY_x000C__x0005__x0001_a?Ô_x001B_Øíðc?çG7É|R?J4yâQÃg?_x0003_`ôg_x0001_`?$_x0007_}ã¼Úd?&gt;_x0004_ç¸_x0001_	s[?&gt;MÍ1T?)P.6í¬a?Ó_x001D_×fU
W?EßÿN-Âb?_x0003_Üd·}d?Ä_x0014_]¶æ
f?úùùTj§^?M´Ñvùa?IYõòéc?ê_x0002_KãXF^?ø Ø®d?ä§_x000E__x001A__x001B_b?_x0007_ÿÜìW?l_x001F__x0001_ÆúEc?_x0008_^"g%fb?_x001B_^)p_x0019_R?XCmÎ_x001B_ô[?%o
Ô÷`?2ÔE% _x0004_W?hÙ£êh2_?Ý»ëm_x0006_g?Â/Ehd?_x0012__x0015_è_x0011_ÖÏW?¤#_x0012_wüa?¬ _x0004_U,2g?Û­ð_x0006_&gt;ØS?Û_x0005__x001F_IV^?_x0010_ Q´d?²M~åe¬e?Èks÷Zyb?Ö÷_x0013_ÏÁOe?_x0004__x0006_¥!&lt;ÄnØf?2"b_x0016_@ëa?HôSä?]?|C&amp;,¡_x0012_X?¯ÄåñºP?ô_x001D_å0Xd?­&lt;FÚU?èX¦^êc?Îi;Ó¶óY?d§B__x000F_e?_x001E_Úp_x0005_DÇ`?_x000E_¨Gÿb?|N~_x0014_¬_x0001_^?`Í_x001C_U?UVpß3uQ?ÓÒÙ_x0019_º6W?_x000B_½¯_x001F_³ý^?¿ÚþéØýf?êJKBê]]?ËÄ#_x001E_Tg?ÂöyÙx¿Y?í_x0007_oß&gt;Ëa?_x0003_|ÒT?,;[½0ÐZ?0Wo_x001C_f?_x0008_ßõc1ëZ?vn°5`?å¹E_x0002_õ!f?_x0015_iUI_x0004_V?ðêHä`?á[yøS`?üH _x0002__x0003_5e`?Èbã¦±ze?¬B_x001D_Ffk]?_x000F_ax_x0001__x0007_\?ÖÀ
Òg?öV_x0010_qh`?óéý_x001E_]?(¼dÏñ_x0012_T?üú*b?|_x0019_}{½V?¹_x0002__x001B_§\b?¼ñ¨_x0013_c?_x0008_êKm"AS?äñ£Þ[?_x0016_Á-wjra?ýX"Å¦Q?_x0014_Ðì·%w`?¬}_x0001_ºøb?!yÌUÇd?|#_x0017__x0018_Äla?u æß/f?NN.Ï_x0001_GS?æ_x0015_·~~R?_x0011_ûàE_x000B_úS?´a_x0018_kÃcb?X_x0017_$¦íd?^×ÈÎ^ES?¼_x000F_BÔBUb?_x000C_ZJ"{V?e+_¤]?À_x0002_t{b?&lt;øÍ_x0003_ùec?_x0001__x0002_pGk[_x001A_]?¢õsÙ«ÝP?µH]mS\?_x0019_É`%cc?Ü°õ7n9`?ÈMqæ,Ûf?_x0016__x0003__x0010_¼´_x0002_S?·?vÎË\f?½éA( T?sC.A¦ÜP?MÂâeCc? MF§5W?Ø_x000B_ñhg?èÇO·~Ù`?¶DÊÝFZd?üÆö­ð­g?Î2JÀvïZ?$¿Ac-,S?òg_x0008_c¿e?úúµ`Û;e?Â¹Ë(DS?Ô8æÖ9Çf?Àa­_x0015_6ËV? ¯ Ä¿^?´f2[ÿâT?ç¯XØhT?OíÆñ«c?D_x000C_x\b?T_x0011_1^_x001C__x0014_`?`é5¥#]?RAqÁ}Y?Ü_x001F__x001F__x0002__x0007_WÐ_?Pö÷|_x0001_g^?^+²¥æd?ÌË²¢W\?iÊ_x0004_¡_x0004_mU?$9_x000C_»V§S?âFr+`?4ËÙ_x001D_OÌ^?Å-*h_x0019_W`?`EàJ²d?_x000C_ÙÜgs_x000C_[?Tuê2_x0006_4e?ä"_x001B_d'`?ß/_x0006_V?_x0005_¾&amp;C¸b?­6ÎÂÝËW?HÎÜÍ`?þ(XË&amp;s`?ÖtX_x001F_Ïe?k2Æ_x0012_@VT?g4_x0012_A0`?X_x0015_&lt;_x000F_$c?ÿhÅpt`?ß _x001B_¼ÅY?ÂÂ_x0015_a?+ÿ5½.^?h_x000F_'^Ø¹d?)Q&gt;	f?ÔR^[Nd?¶âÂ_x0014_¤\e?ªRõa;X?È_x0003_ovle?_x0001__x0002_.:j¹Nc?åCÀeFße?ÇhFº ¾]?~_x0001_zjZ?b4­¥¶[?T&lt;"_x0004_jÊg?ÇÚ_x000B__x0014_X?2V_x0004_¶Ae?v_7ÉIe?l¦aÍ94g?«µ=up_x0002_R?_x0005_ÅâÒQ?w!o"&lt;nh?¤Ô_x000E_ó_x001E_Q?_x001E_ã£çf^?_x0004_u_x0005__x000C_zmb?\¾gô_x0008_©b?ö-MyËW?ÁÌVYÕîe?¦__x000E_OöGY?3	{áVe?$ÇÉÚ_x0004_f?míµ0t¾V?«øh=µP?|_x0002__x0017_÷·Uc?
û&amp;ô¢we?PÞÇL~b?à&amp;b?v!_x0013_æ[?_x000C_L÷¢Òg?1WÆxqc?Zå 
_x0004__x0005_D_?%²_x0008_f?\¤_x001E__x0003_¤8_?¦jW.7d?/êZ&lt;b?×À¡Ëa?8Å_x0018_A¥g?_x0010__x0001_RÖH_x0006_c?_x000C_K_x0011_ÿ_x0010__x0003_c?iÒQU?ðJ/­_x000E_d?$k_x0012_«ê:\?ÚÞ&amp;UÓ`?ZÃ&gt;[-e? ~Õ(a×b?Ò/aÙG`S?X_x0002_X²=Çb?¿u!_x0006_Yg?Z_x0015_ù_x0011_ý[?zÑXVÈßc?èÄÄ"S[?:»,Àf?¸_x001B_cn	S?Îd4_x0019_0h?®|á$h?_x0015_M«f²X?Wc_R¡Îg?v/_x0002_í*K^?`k¸÷a¾T?!ßæS_x000F_[?ü8_x001F_^?.TIÿøMf?_x0001__x0002_¶/dÖQZ?_x0015_;ÄÌ_x0007_Me?KÊ®$L\?_x0006_ö¢Ô	d?òB_x0010_b?ç"mr¤4^?ô~UT?¢1_x001D_Hd÷g?Nmuc`?_x0015_ó!\GVV?HÜJ(úY?y_x0006__x0006_uH£g?Z¶7û_x0010_w\?,|aUK]?(iµ´RZ?8(Ót&lt;\?M_x000E__x0018_ªZ`?ÙÀ{îZe?KBTûµ£P?ÖÃG¿Âëd?ªvö_x0019_Îc?ð_x001F__x0007_ðgig?«Òâe?AïZ_x0013_¥a?_x001A_Î&gt;ò½b?_x0016_¾ïü¨P?Ø_x0016__x0008_Mzg?¸V ¹öZ?·÷ãÆ+Q?qDÕR?'Ös4obZ?Ò&amp;ÇÊ_x0002__x0004_ønf?_x0005_û·½ëj`?¾}_x0018_c_x0016_
\?_x0004_ã_x0003_ÿÂT?ñäÎPþ£f?­_x001C__x001F_ÈzkZ?­C«_x0013_ðX?Q!kZG8g?_x0008_W/»_x0005_¤d?´wmNnd?É_x0003__x0017_¿_x001B_b?ÇÞ\b¶U?_x0007_ì_x0006_'_x0015_Q?-NT_x001B_
d?^S4Lvc?´ _x0004_¼åZ`?*_x001B_eÊHÍd?DÍªÓV?ç;¯\^?F_x001C_!WýËV?:}j=_x0019_S?o_x0005_×Ñ_x0010_þ^?­ºÄ_x0005_ø[?_x0001_ÿíÜd?¸_x0013_#ò`?|çhÒËS?àe2_x0010_Fh?¸ûfe?àB_x0002_Á&lt;d?ºoGÉ_x0011_X?_x0018_â©~Zúe?Èú¶(OU?_x0004__x0005_ç"ú¬¥Ðg?ÐsÎ¡d?lX _x0003_Å×a?$c{ëd?ViÌ&gt;Y_x000C_`?U¨ _x0019_Nh?Ugy±â¨R?_x001D__x0012_ÉêÚP?·¨3_x001F_»Q?wKp$qùe?xwê_x001C_Ü_x000F_d?·_x0013_ÕËg?ÄåV|u~d?åâ-U_x0007_ß^?ßA¯å_x001C__x0016_g?.±¬µ_x001D_3g?¥HÑ.\?w&lt;ÍS/P]?Y_x001E_g¼Íc?Ah¨L±R?_x0014_¢¢C_x001F_c?Á²B_x0003_á{h?Jü_x0003_Æsìg?_x001C_°©µ&gt;`? gÁþh\?¡_x0003_^u_x0001_Ïf?_x0001__x0002_ò[?_x0008_|I+_x0011__x000F_^?^ºÓLKX?.Î§þQÕ[?ÞBTõ_x000B_\?	¨_x000F__x0007__x000B_·ßa?_x001F_CûÂ7gZ?B+ÐJ3^?òn·qHËR?¬_x000F_±b?_x0011_ê	_x0005_Ý1X?0±GUÌWR?ÂL©êã g?_x0008_íWqûU?_x0008_ÓÆÎGâb?rîR±â_x0017_W?Y_x0003_]_x0017_­T?_x0003_9_x0011__x001F_f?pñûV?¾3Sûü®g?ÓxÈ¼Xdh?Ø÷îõ°¾b?tÏ[7Ð°f?Èyj`Q%a?63§D÷d?»Rè_x0004_}a?ôÒé ·[?àÛ_x001C_f_x0018_©e?´«OÛ_x0017_`?bã#a]g?­_x0007_(¯_x0002_Ä]?&amp;nIO}4f?#9NÝ_x000F_^?_x0010_PYm¼Q?§~=¼êü`?_x0007_ÁÎ_x0001_n]?_x0006_ìõ	Ïóf?_x0002__x0004_(ÚÍ_x0008_LÅa?éUHmhP?æ¤_x0001_ç«g?VH_x001E_¦¶?h? _x0011__x001F_Ç·ÛV?T®íÃñ\?}o³ø»5T?wuâ_x0017_US?N³a_x0003_Ú¢e?LÜvV¿_x0002_Y?rMkÚ¼Ód?ÃD©Û_?X_x0004__x0003__x0002__x0011_Ce?ÃmÕª_x0005_c?AÂë_?$&amp;^K_x001F_f?òHVGi@g?
âÏa÷W?V_x0012__x001D_#,_x0011_a?´àS_x0006__x0007_`?&amp;_x0001_	3P?·}_x000C_oP?Ø_x000B_Ú?Ò e?QµL_x000E_nw]?%¨ï¹PR?/_x0007_gbMrg?î¶} ÿôf?Û_x0014_8ó#h?_x0018_þ~²wíS?/jI^_x0016_X?VÁëi'Z?_x0010_¼£¹_x0004__x0005_í]?_x0008__x0008_ä¢ì`?ö_x0001_¿``?Ï_x001A__x0015__x0010_­Õ`?JØ»áÌsU?k§ÄúãéS?z$dß_x0016_åd?z_x0004_0_x0002_ô}c?^Ðü_nW?¸NöÅV?E4&amp;_x001D__x0003_âe?½__x000E_/È	Q?æÖîÿTàb?ü+×"V^?øùf¡_x001A_$a?_x0012_¢_x0019_¬ib?è_x0016_×&gt;E_x0019_d?[îÔñ}h?_x000F_	_x0007_-_x000E_ßT?F¢_x001C_ÚN_x0002_h?W?0]?Ò_x0005__x0004_³I=Y?ÚE _x0011_£a?ÔròtÐAb?_x0010_pòTjaT?PS³yB¿W?1eZ7e?XQ$1f?¶	qÏ$c?3?§_x000F_T?gz&gt;¹÷Lb?]ýõNÚ_x0011_]?_x0001__x0004__x001D_®3_B_x0012_b?Ê_x0005_°Íûg?_x0017_&gt;G­Z?øËNåqU?ªÁ¤_x0005_*ÿ`?ë_x000B__¦db?À¼¼_x0018_¦R?¯«Cd? Q*öa³b?ø_x0004_H.Òüe?yø_x0006_×Ñf?F_x000E_?_æ"`?Ð'0µ_x0003_h?·çø±!W?ÞÎ¿¥ÍP?_x0010_¯Oý·g?tãl_x0010_³a?Æí_x0008_3'S?~x$/8fe?_x0014_%rÕ\ÕU? c®_x0002_b?ÎÄE%i_x0013_[?°×z:åe?0C_x001B_kÄ`?HË ÷_x0005_*\?Co?1Y?]_x000B_g£d?ì¸T_x0010_åb\?zKöëg_x001E_`?,¶ßã9h?&amp;_x000F_§_x0008_°S?®_x0001_Þ__x0002__x0004_¨a?åuaÐ¥^?_x0017_oâ_x000C_h?M_x001B__ÈÔ9f?ÄWá³}&gt;`?Ò}_x0015_Ç1@d?_x0010_Æn _?²+&amp;«ôû`?&amp;_x0016_\lç·d?_x0007_ØP;gX?zwxs]?^uæ_x0015_Dh?8_x001A_·3`?vH_x000F__x000F_a?|àÇØÁJg?fT_x000C_¶Ê[?RÕ¾5éLd?þE&lt;÷üf?W!§|g?A9g,_x0003_a? Z¾wb?_x0010_9#b«Y?SÉv,¢g?.A^B½_x0001_h?ùØ¡/«e?°âçØq?V?f÷ÃI%ÂT?½þìg?¼t¡_x0004_h?ú_x001A__x0019_|®Y?8¬ûY?Òé/­·X?_x0003__x0004__x0016_ÕÐ(_x0007_ûf?ÓÐ¸ú¡R?n4=árâf?|+ÌÎ²§_?¤ða´-b?(,¹~de?~Ú­È+¢f?¡	_x000F_}áGS?ìÍÚêï[?;_x0002_`G_x001B_e?_x0008_ÅÅ_x0006_KZ?þP-®ó\?/O(¾æDV?_x000B_)þ|¿`f?_x0004_8¹8$'^?it@ýKa?*ûÈ_x0015_T?úüÓs÷e?¸¶_x0001_À[?ërï_x0013_*Gg?ke_x0014_`çx_?$Ì8jó]?FÐGM_x001B_e?0É+_x0010__x000B_ûa?T cRã]?Ðí¬w5CU?_x0019__x0012_ºbY?Ä/
ØöAZ?K$1I;^?nÕ	_x0015__x000E_W?ZQ¥ç&lt;[]?&lt;9&gt;ù_x0001__x0006_ÿYh?v:Úb¬Y?å_x0001_mi_x001D_'`?f_x0017_e_Z?¨´ß÷Ñ[?ªnub?µs`×¾V?_x0004_X_x0013_Áåg?s½þu_x0014_Q?g$È_x0003_¦À\?#½4ë^?_x0006_]¯j]?¬ZB9_x0004_a?_x0018_KmÈT?_x0008_¬_x0006_Rf?4jüX¼c?}¿_x000B_Þ_?øw©R_x000C_@^?£^G
ZWh?_f_x0002_¨äõY?	_x0019_³+}d?îÃi?ìT?&lt;RïÑ_x0005_c?-îc;AîQ?¢L®_x001A_Ã¾d?o_x0005_o_x0003_S­R?+:_x0011_õØaS?În®rf?Å«×rxS?½XX3¦¯a?;_x0011_òeg?NS(ê)jR?_x0001__x0003_ éæ_x0019_¨|f?+Ù_x0003_
QX?J_x0003_A{Sg?ççõ÷¨a?ú­YR÷vX?bë+&lt;Zq^?®Ù&lt;P-g?X_x0010_yèob?Cm£pu(Q?á\{Ð_x0008_¾d?_x0012_º_x0007__x0015_P_x0014_g?ÁÂ|_x000F_4c?®­eÕb?,!9æ]? 0ÉAëa?ô_x001F_æ_x0007_4b?¯N&lt;!ô]?_x0016__x0004_ºÃ+`?_x0014_Èµã!­^?_x000F_9Má!Dd?\ûwi[q]?WX§Þ_x000E_f?à+_x0006_RÛÒc?Õ×_x0018_Ë_x0006__x001D__?n
_x000C__x0003_)_x000C_Y?_x0002_êúlMT?*£_x001E_z_x0005_g?óÜ×ù8ºV?_x0002_Fº^_x0003__x0005_g?Ïõá±lB`?_x001B__x0013_£Oc?Î¯ö_x0001__x0002_ÿÈg?¬º§Z_x000F_h?úªîsåd?öõ!CöWg?¢Æ(?ªc?ëôF±3»U?_x0008_ÚsÈ_x001C_WV?_x0012_¾ìW?¨HA$÷Z?_x001C__x0004_­gv[?W¹z_x0012_Û\?:\._je?(Ö¤}yc?fïî4;¦e?ÄM;8Q?¼Õ+þ68X?÷*!_x0002_g?¾v&amp;©Ò±e?`3^lGY?Üø_x0017_ÐV?Ðã8?Ud?²À_x000C_Vâ\?«_x0011_2`?R_x0013_jî`?ó_x000B_Ï_x0019_d?ö;âÜA±f?(L	t_x000F_OX?Ó¯rc??U2(Ìa?»ëMÔ_x0013_P?_x0004_6_x0012_¿³_?{ME#ðbR?_x0001__x0002_Ï_x0001_½JBe?ÄÆä_x0019_&gt;T?R7_x0018_`¶	Y?ó9NþHÆP?v_x0003_ò¿ÕW?_x000C_+_x0012_]_x001E_öf?¹ÙÐ f?Ñ_x000E__\¸e?£p_x0011_O2Êb?®ëÎGÖ¼^?nÀ_x0011_V_x0011_çY?â_x001E_._x0010_Y]?&lt;êðhg?:X±6"Xb?&amp;\8})Ç]?DhWú_x0008_S?éÝ¶[?FrÍÃÿ_x0007_f?_x000B_bWÁ¥Ýd?ÐÎôn³_x001C_a?â±ã_x0017_ô&gt;d?zÙÝÿ_x0019_`?öK=Íbe?KÜ~°éd?¸fÍÎ¹Ea?_x001F_Ù~&gt;Èg?ñ0")T?Y{_x0016_^a?hÓ+Ã_x001D_8]?n_x0008_h_x0003_e?ó+~_x0017_6f?Ý¢t_x0012__x0001__x0003_Fo[?#8¨5Î1e?.cQ¤ï×`?²LbWù¯b?Uç®Ð¦2a?\]v¨_x001C_c\?²_x001B_X6qP?×èÝÌÛe?]ÿZ×U?ñwê_x0003_[?R?!t_x001D_a?´m'ZVc?®®ô_x0001_ÎèY?À.ÇÁÛX?´
nIP?0-_x001A_Ù;ö\?òá
Ô@c?ÚÀþ1Hf?À`ôÃ×èb?_x000E_®£mµW?E§×¬a?$_x0013_í©#Z?5xÊ]ëS?_x0002_x/â_x001D_f?ñPå·Äu^?&gt;yEêÔZh?HëÂc?&amp;_x000E_d]?:×Ò»r&lt;e?ìs_x001E__x001A_·;b?a«h×b?Î$øÂ5g?</t>
  </si>
  <si>
    <t>f6451e4b45a11fad9a6bcd68ee05576d_x0001_	_x000E__x0014_-_x0011_'b?Ñj-L"Sg?ü)_x0006_ÃÒ_x000F_`?Î´_x0017__x0002_Z?HÞúRZ?¥øjú°[Y?£}¦d?DRªÙ2óe?Î¦e(ú±S?ÿRK_Q?8_x0011_¾ ÷c?öI=èKf?_x0003_ÕÝÈ_x000C_c?4&amp;âTÈ`?&gt;/àP_x001B__?ÙB!h_x0010_a?^l¹,_x0011_S?[ÏÍ-
E`?¯ÉJ_x0014_ÌU?]_x0007_s_x0013_`h?lCÒÌAc?.yº§ÊÍY?VÁÛ-$d?Dý78\d?_x0017_#|&lt;_x0006_Å^?_x0004_J_x0005_Kí`?.H_WS?4`¿DJÄV?r'=~cÑg?ÚãÀ|_x0019__x0008_`?(_x0010_¥á"×`?ÐZ_x0001__x0003_È]?JVH¾,ùR?{ñbHÄc?R1Ýv¹e?Ø`@_x0008_9Z? :$_x0003_«a?»
¦¡öXd?,Ì¶P®ÅS?ñäÔEÈe?èZ£í`?é&gt;_x001D_&gt;_x001B_JS?¿½$ðvîd?æaóI_?§=P3Q?$ÑÓå«c?_x0003__x001A_°é3¨^?ØÐ1Jg?e&lt;Ô{\?L-´¡!µ_?¦ÆÅðÁH`?R&lt;m¯&gt;ûd?«oú7CP?,¿lBm]?º_x0011_Á_x0006_Ñ^e?¸_x000F_&amp;&gt;ò]?_x0013_gy_x001C_g\?òmÛÐ_[?êÝÒ_x0002__x0004_Z?2§v6Õd?ºÿ_x000E_x}ãP?dçL_x0006_^?_x0001_ú_x001A__x000C_[?_x0003__x0004_r_x0017_qsTX?í Ê/_x0012__?÷_x0002_cÆe?ö!ÄV?ð,Ë_x001D_2Ë^?_x0003_Ï_x001B_öðT?Ã¶UÕ_x001A_YS?NÆ+·W?&amp;8ß|&gt;ìd?ìÂ1p c?DyËP?n´¯_x000C_V?Ú\HÔzQY?ÙU4Õ8&amp;Q?]ô_f~h?ø_x0013_êÔ`?lUãwé_x000C_b?ú+¬?_x001B__x0002_S?- ÙÐV?*mX_x0001_¶b?µ&amp;³_x0006_z_?ªã:(w¶W?ä_x0011_ð¼eÐR?Xô`
WY?ÿ´\8$xg?`çµ§2ñX?p½øÂÅOd?zº_x000B_ô8_x0016_T?P8)èÔÝ\?Õ±X_x0013_ÿcS?Ð_x0003_aØc?Í4ñ_x0004__x0002__x0005_ÆOg?ËÅ`~¸¬d?t_x001C_Ý_x0014_C\?üý³Y&gt;òR?Ê¹¡²Y?6O-)Öe?¤{+³_x0003_I]?²¶»ÂØQh?_x0013_$I¯:Z?szBÎÈ_x0013_Y?ÌÆ£Ow^?OICã_x001A_]?ðúæ§Û_x0002_\?66]W0äS?%­´&amp;,vd?Á_x0008_výÝY?Öµ_x0004_ëüÏ^?ìâÆ¦ò^[?Z_x0007_ðvÞe?}\]Ý_x000B_9g?ÄTjôê#d?èÕ6áØµb?ÈWô9]½P?å_x001D_X_x0007_1ac?zù_x0013_ãd?_x001E_HUCwQ]?LË:µ_x001B_Z?¤_x000B_	_x0001_`?øÁ_x0010_åUe?CT_',²c?òýÎ°Rg?l´,3_x0019_&amp;g?_x0002__x0004_]EÆæIb?ÓLÁ¦²R?ýrik¯f?Vù¾2@ÅW?Büÿ\­3g?v!5=f?vye_x0013_Aâa?H?__W?£J·Zh^?_x0012_\J_x0002__?
1 
:d?à_x0019_ÆÁd?tr9}b?¶¹:Î^?bàªYÈõT?è³Zs£Ja?¸z3Èedd?¡¥»Éég?¢ß_x0014_&gt;*c?,¡_x000F_&amp;@	a?Êjõ}pd?N
7ÆðÈe?_x0001_Kå§b?ßma?Ö`_x0016__x0003_Z?O¸ü÷_x0012_V?X _x0006_¦Th?é_x000F_ÕgGA[?oReõ[?è~÷vJe?zë_x001D_&gt;yTb?Ò)_x0001__x0003_uf?R§àï
S?¤8i}AY?a{ä_x0019_Ò£e?à-ç|¶d?&amp;ÀÝ|wh?û6õìo[?T=rI;g?l_x000F__x0005_HÜW?6{Í'uNg?0ñ_x0017_?Öb?2l£Õõ«^?_x001E_]_x000B_.ye?_x001F__x001C_²¢áxU?éð÷S3_x000B_g?.ùÙU_x001D_±\?_¹åµP?°B{ekR?_x000B_{_x0010_9zR?ÿ_x001C_ý_x000F_ìOb?Á"ë^©ÿU?Ë¬¹C¦^?×_x000C_ÞR8Kh?TsT_x0012_ÁÈd?êÈÙÏ+¯Y?_x001E_8rÚî4e?vqÖy)4Y?_x0006__x001C_ô]?_x0002_§\X_x0010_T?b!qZ)g?ÿ£Æªì_?(ßÄ®_x001B_b?_x0001__x0002_8Ê2_x0018_vg?~opsØ&lt;a?&amp;º_x000F_òÑóe?B
Ã:e?ãðàVTc?mhß®]?TNS·Nb?FßþrâæU?à«_x001C_²ÓÜU?_x001C_E~¸¡Q?°LD%^+d?Wd`±9g?_x0001__x0001__x0001__x0001__x0001__x0001__x0001__x0001__x0001__x0001__x0001__x0001__x0001_@Q@_x0001__x0001__x0001__x0001__x0001_H@_x0001__x0001__x0001__x0001__x0001__x0001_7@_x0001__x0001__x0001__x0001__x0001__x0001_A@_x0001__x0001__x0001__x0001__x0001__x0001_C@_x0001__x0001__x0001__x0001__x0001__x0001_J@_x0001__x0001__x0001__x0001__x0001__x0001_C@_x0001__x0001__x0001__x0001__x0001__x0001_@@_x0001__x0001__x0001__x0001__x0001__x0001_:@_x0001__x0001__x0001__x0001__x0001__x0001_6@_x0001__x0001__x0001__x0001__x0001_G@_x0001__x0001__x0001__x0001__x0001__x0001__x0001__x0001__x0001__x0001__x0001__x0001__x0001__x0001_8@_x0001__x0001__x0001__x0001__x0001__x0001_&gt;@_x0001__x0001__x0001__x0001__x0001__x0001__x0001__x0001__x0001__x0001__x0001__x0001__x0001__x0001_J@_x0001__x0001__x0001__x0001__x0001_L@_x0001__x0001__x0001__x0001__x0001__x0001_J@_x0001__x0001__x0001__x0001__x0001__x0002__x0001_G@_x0001__x0001__x0001__x0001__x0001__x0001_&lt;@_x0001__x0001__x0001__x0001__x0001_@R@_x0001__x0001__x0001__x0001__x0001__x0001_F@_x0001__x0001__x0001__x0001__x0001__x0001_8@_x0001__x0001__x0001__x0001__x0001__x0001_9@_x0001__x0001__x0001__x0001__x0001_J@_x0001__x0001__x0001__x0001__x0001__x0001__x0001__x0001__x0001__x0001__x0001__x0001__x0001__x0001__x0001__x0001__x0001__x0001__x0001__x0001__x0001__x0001_G@_x0001__x0001__x0001__x0001__x0001__x0001_8@_x0001__x0001__x0001__x0001__x0001_I@_x0001__x0001__x0001__x0001__x0001__x0001__x0001__x0001__x0001__x0001__x0001__x0001__x0001__x0001_Q@_x0001__x0001__x0001__x0001__x0001__x0001_;@_x0001__x0001__x0001__x0001__x0001_C@_x0001__x0001__x0001__x0001__x0001__x0001_A@_x0001__x0001__x0001__x0001__x0001__x0001_7@_x0001__x0001__x0001__x0001__x0001__x0001__x0001__x0001__x0001__x0001__x0001__x0001__x0001__x0001__x0001__x0001__x0001__x0001__x0001__x0001__x0001__x0001_@@_x0001__x0001__x0001__x0001__x0001_B@_x0001__x0001__x0001__x0001__x0001__x0001_7@_x0001__x0001__x0001__x0001__x0001__x0001_7@_x0001__x0001__x0001__x0001__x0001__x0001__x0001__x0001__x0001__x0001__x0001__x0001__x0001_@@_x0001__x0001__x0001__x0001__x0001_L@_x0001__x0001__x0001__x0001__x0001__x0001__x0001__x0001__x0001__x0001__x0001__x0001__x0001__x0001_B@_x0001__x0001__x0001__x0001__x0001__x0001_:@_x0001__x0001__x0001__x0001__x0001_O@_x0001__x0001__x0001__x0001__x0001__x0001_=@_x0001__x0003__x0001__x0001__x0001__x0001__x0001__x0001_=@_x0001__x0001__x0001__x0001__x0001__x0001__x0001__x0001__x0001__x0001__x0001__x0001__x0001__x0001__x0001__x0001__x0001__x0001__x0001__x0001__x0001__x0001_8@_x0002__x0001__x0001__x0002__x0001__x0001__x0002__x0001__x0001__x0002__x0001__x0001_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 _x0002__x0001__x0001_¡_x0002__x0001__x0001_¢_x0002__x0001__x0001_£_x0002__x0001__x0001_¤_x0002__x0001__x0001_¥_x0002__x0001__x0001_¦_x0002__x0001__x0001_§_x0002__x0001__x0001_¨_x0002__x0001__x0001_©_x0002__x0001__x0001_ª_x0002__x0001__x0001_«_x0002__x0001__x0001_¬_x0002__x0001__x0001_­_x0002__x0001__x0001_®_x0002__x0001__x0001_¯_x0002__x0001__x0001_°_x0002__x0001__x0001_±_x0002__x0001__x0001_²_x0002__x0001__x0001_³_x0002__x0001__x0001_´_x0002__x0001__x0001_µ_x0002__x0001__x0001_¶_x0002__x0001__x0001_·_x0002__x0001__x0001__x0001__x0003_¸_x0002__x0001__x0001_¹_x0002__x0001__x0001_º_x0002__x0001__x0001_»_x0002__x0001__x0001_¼_x0002__x0001__x0001_½_x0002__x0001__x0001_¾_x0002__x0001__x0001_¿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_x0001__x0001_Î_x0002__x0001__x0001_Ï_x0002__x0001__x0001_Ð_x0002__x0001__x0001_Ñ_x0002__x0001__x0001_Ò_x0002__x0001__x0001_Ó_x0002__x0001__x0001_Ô_x0002__x0001__x0001_Õ_x0002__x0001__x0001_Ö_x0002__x0001__x0001_×_x0002__x0001__x0001_Ø_x0002__x0001__x0001_Ù_x0002__x0001__x0001_Ú_x0002__x0001__x0001_Û_x0002__x0001__x0001_Ü_x0002__x0001__x0001_Ý_x0002__x0001__x0001_Þ_x0002__x0001__x0001_ß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_x0001__x0001_î_x0002__x0001__x0001_ï_x0002__x0001__x0001_ð_x0002__x0001__x0001_ñ_x0002__x0001__x0001_ò_x0002__x0001__x0001_ó_x0002__x0001__x0001_ô_x0002__x0001__x0001_õ_x0002__x0001__x0001_ö_x0002__x0001__x0001__x0017_6÷_x0002__x0017__x0017_ø_x0002__x0017__x0017_ù_x0002__x0017__x0017_ú_x0002__x0017__x0017_û_x0002__x0017__x0017_ü_x0002__x0017__x0017_ý_x0002__x0017__x0017_þ_x0002__x0017__x0017_ÿ_x0002__x0017__x0017__x0017__x0003__x0017__x0017__x0001__x0003__x0017__x0017__x0002__x0003__x0017__x0017__x0003__x0003__x0017__x0017__x0004__x0003__x0017__x0017__x0005__x0003__x0017__x0017__x0006__x0003__x0017__x0017__x0007__x0003__x0017__x0017__x0008__x0003__x0017__x0017_	_x0003__x0017__x0017_6_x0003__x0017__x0017__x000B__x0003__x0017__x0017__x000C__x0003__x0017__x0017_
_x0003__x0017__x0017__x000E__x0003__x0017__x0017__x000F__x0003__x0017__x0017__x0010__x0003__x0017__x0017__x0011__x0003__x0017__x0017__x0012__x0003__x0017__x0017__x0013__x0003__x0017__x0017__x0014__x0003__x0017__x0017__x0015__x0003__x0017__x0017__x0016__x0003__x0017__x0017__x0018__x0003__x0017__x0017_ýÿÿÿ_x0019__x0003__x0017__x0017__x001A__x0003__x0017__x0017__x001B__x0003__x0017__x0017__x001C__x0003__x0017__x0017__x001D__x0003__x0017__x0017__x001E__x0003__x0017__x0017__x001F__x0003__x0017__x0017_ _x0003__x0017__x0017_!_x0003__x0017__x0017_"_x0003__x0017__x0017_#_x0003__x0017__x0017_$_x0003__x0017__x0017_%_x0003__x0017__x0017_&amp;_x0003__x0017__x0017_'_x0003__x0017__x0017_(_x0003__x0017__x0017_)_x0003__x0017__x0017_*_x0003__x0017__x0017_+_x0003__x0017__x0017_,_x0003__x0017__x0017_-_x0003__x0017__x0017_._x0003__x0017__x0017_/_x0003__x0017__x0017_0_x0003__x0017__x0017_1_x0003__x0017__x0017_2_x0003__x0017__x0017_3_x0003__x0017__x0017_4_x0003__x0017__x0017_5_x0003__x0017__x0017__x0001__x0002_6_x0003__x0001__x0001_7_x0003__x0001__x0001_8_x0003__x0001__x0001_9_x0003__x0001__x0001_:_x0003__x0001__x0001_;_x0003__x0001__x0001_&lt;_x0003__x0001__x0001_=_x0003__x0001__x0001_&gt;_x0003__x0001__x0001_?_x0003__x0001__x0001_@_x0003__x0001__x0001_A_x0003__x0001__x0001_B_x0003__x0001__x0001_C_x0003__x0001__x0001_D_x0003__x0001__x0001_E_x0003__x0001__x0001_F_x0003__x0001__x0001_G_x0003__x0001__x0001_H_x0003__x0001__x0001_I_x0003__x0001__x0001_J_x0003__x0001__x0001_K_x0003__x0001__x0001_L_x0003__x0001__x0001_M_x0003__x0001__x0001_N_x0003__x0001__x0001_O_x0003__x0001__x0001_P_x0003__x0001__x0001_Q_x0003__x0001__x0001_R_x0003__x0001__x0001_S_x0003__x0001__x0001_T_x0003__x0001__x0001_U_x0003__x0001__x0001_V_x0003__x0001__x0001_W_x0003__x0001__x0001_X_x0003__x0001__x0001_Y_x0003__x0001__x0001_Z_x0003__x0001__x0001_[_x0003__x0001__x0001_\_x0003__x0001__x0001_]_x0003__x0001__x0001_^_x0003__x0001__x0001___x0003__x0001__x0001_`_x0003__x0001__x0001_a_x0003__x0001__x0001_b_x0003__x0001__x0001_c_x0003__x0001__x0001_d_x0003__x0001__x0001_e_x0003__x0001__x0001_f_x0003__x0001__x0001_g_x0003__x0001__x0001_h_x0003__x0001__x0001_i_x0003__x0001__x0001_j_x0003__x0001__x0001_k_x0003__x0001__x0001_l_x0003__x0001__x0001_m_x0003__x0001__x0001_n_x0003__x0001__x0001_o_x0003__x0001__x0001_p_x0003__x0001__x0001_q_x0003__x0001__x0001_r_x0003__x0001__x0001_s_x0003__x0001__x0001_t_x0003__x0001__x0001__x0001__x0002_u_x0003__x0001__x0001_v_x0003__x0001__x0001_w_x0003__x0001__x0001_x_x0003__x0001__x0001_y_x0003__x0001__x0001_z_x0003__x0001__x0001_{_x0003__x0001__x0001_|_x0003__x0001__x0001_}_x0003__x0001__x0001_~_x0003__x0001__x0001__x0003__x0001__x0001__x0003__x0001__x0001__x0001__x0001__x0001__x0001__x0001__x0001_H@_x0001__x0001__x0001__x0001__x0001__x0001_:@_x0001__x0001__x0001__x0001__x0001__x0001__x0001__x0001__x0001__x0001__x0001__x0001__x0001__x0001_8@_x0001__x0001__x0001__x0001__x0001_E@_x0001__x0001__x0001__x0001__x0001__x0001_G@_x0001__x0001__x0001__x0001__x0001__x0001_7@_x0001__x0001__x0001__x0001__x0001__x0001__x0001__x0001__x0001__x0001__x0001__x0001__x0001__x0001__x0001__x0001__x0001__x0001__x0001__x0001__x0001__x0001_H@_x0001__x0001__x0001__x0001__x0001__x0001_6@_x0001__x0001__x0001__x0001__x0001_P@_x0001__x0001__x0001__x0001__x0001__x0001_;@_x0001__x0001__x0001__x0001__x0001__x0001_M@_x0001__x0001__x0001__x0001__x0001__x0001_B@_x0001__x0001__x0001__x0001__x0001_C@_x0001__x0001__x0001__x0001__x0001_G@_x0001__x0001__x0001__x0001__x0001_@R@_x0001__x0001__x0001__x0001__x0001__x0001_&gt;@_x0001__x0001__x0001__x0001__x0001_H@_x0001__x0001__x0001__x0001__x0001__x0001_?@_x0001__x0001__x0001__x0001__x0001_J@_x0001__x0001__x0001__x0001__x0001__x0001_=@_x0001__x0001__x0001__x0001__x0001_E@_x0001__x0001__x0001__x0001__x0001_O@_x0001__x0001__x0001__x0001__x0001__x0002__x0001__x0001_H@_x0001__x0001__x0001__x0001__x0001__x0001_9@_x0001__x0001__x0001__x0001__x0001__x0001__x0001__x0001__x0001__x0001__x0001__x0001__x0001__x0001_5@_x0001__x0001__x0001__x0001__x0001__x0001__x0001__x0001__x0001__x0001__x0001__x0001__x0001__x0001_:@_x0001__x0001__x0001__x0001__x0001__x0001_F@_x0001__x0001__x0001__x0001__x0001__x0001_7@_x0001__x0001__x0001__x0001__x0001__x0001__x0001__x0001__x0001__x0001__x0001__x0001__x0001_I@_x0001__x0001__x0001__x0001__x0001__x0001_B@_x0001__x0001__x0001__x0001__x0001__x0001__x0001__x0001__x0001__x0001__x0001__x0001__x0001_@@_x0001__x0001__x0001__x0001__x0001_B@_x0001__x0001__x0001__x0001__x0001_C@_x0001__x0001__x0001__x0001__x0001__x0001_G@_x0001__x0001__x0001__x0001__x0001__x0001__x0001__x0001__x0001__x0001__x0001__x0001__x0001_C@_x0001__x0001__x0001__x0001__x0001__x0001_F@_x0001__x0001__x0001__x0001__x0001__x0001_J@_x0001__x0001__x0001__x0001__x0001_ÀP@_x0001__x0001__x0001__x0001__x0001__x0001__x0001__x0001__x0001__x0001__x0001__x0001__x0001__x0001_6@_x0001__x0001__x0001__x0001__x0001_ÀP@_x0001__x0001__x0001__x0001__x0001__x0001_M@_x0001__x0001__x0001__x0001__x0001__x0001_C@_x0001__x0001__x0001__x0001__x0001__x0001_R@_x0001__x0001__x0001__x0001__x0001__x0001_R@_x0001__x0001__x0001__x0001__x0001__x0001_R@_x0001__x0001__x0001__x0001__x0001__x0001_8@_x0001__x0001__x0001__x0001__x0001_H@_x0001__x0001__x0001__x0001__x0001__x0001__x0001__x0001__x0001__x0002__x0001__x0001__x0001__x0001__x0001__x0001_8@_x0001__x0001__x0001__x0001__x0001__x0001_7@_x0001__x0001__x0001__x0001__x0001__x0001__x0001__x0001__x0001__x0001__x0001__x0001__x0001__x0001_;@_x0001__x0001__x0001__x0001__x0001__x0001_C@_x0001__x0001__x0001__x0001__x0001__x0001_7@_x0001__x0001__x0001__x0001__x0001_B@_x0001__x0001__x0001__x0001__x0001__x0001_;@_x0001__x0001__x0001__x0001__x0001__x0001_&lt;@_x0001__x0001__x0001__x0001__x0001__x0001_6@_x0001__x0001__x0001__x0001__x0001__x0001_G@_x0001__x0001__x0001__x0001__x0001__x0001__x0001__x0001__x0001__x0001__x0001__x0001__x0001__x0001_J@_x0001__x0001__x0001__x0001__x0001__x0001_F@_x0001__x0001__x0001__x0001__x0001__x0001_R@_x0001__x0001__x0001__x0001__x0001__x0001_=@_x0001__x0001__x0001__x0001__x0001__x0001_L@_x0001__x0001__x0001__x0001__x0001__x0001_&lt;@_x0001__x0001__x0001__x0001__x0001__x0001_&lt;@_x0001__x0001__x0001__x0001__x0001__x0001_C@_x0001__x0001__x0001__x0001__x0001_B@_x0001__x0001__x0001__x0001__x0001__x0001_;@_x0001__x0001__x0001__x0001__x0001__x0001_P@_x0001__x0001__x0001__x0001__x0001__x0001_B@_x0001__x0001__x0001__x0001__x0001__x0001_&lt;@_x0001__x0001__x0001__x0001__x0001_L@_x0001__x0001__x0001__x0001__x0001_ÀQ@_x0001__x0001__x0001__x0001__x0001_N@_x0001__x0001__x0001__x0001__x0001_ÀP@_x0001__x0001__x0001__x0001__x0001__x0001__x0001__x0001__x0001__x0001__x0001__x0001__x0001__x0001__x0001__x0001__x0001__x0001__x0001__x0001__x0001__x0002__x0001__x0001__x0001__x0001__x0001__x0001__x0001__x0001__x0001__x0001_6@_x0001__x0001__x0001__x0001__x0001__x0001_@@_x0001__x0001__x0001__x0001__x0001__x0001__x0001__x0001__x0001__x0001__x0001__x0001__x0001__x0001__x0001__x0001__x0001__x0001__x0001__x0001__x0001_L@_x0001__x0001__x0001__x0001__x0001_I@_x0001__x0001__x0001__x0001__x0001_M@_x0001__x0001__x0001__x0001__x0001__x0001_;@_x0001__x0001__x0001__x0001__x0001_@R@_x0001__x0001__x0001__x0001__x0001__x0001_E@_x0001__x0001__x0001__x0001__x0001_G@_x0001__x0001__x0001__x0001__x0001__x0001_C@_x0001__x0001__x0001__x0001__x0001_C@_x0001__x0001__x0001__x0001__x0001__x0001_F@_x0001__x0001__x0001__x0001__x0001__x0001__x0001__x0001__x0001__x0001__x0001__x0001__x0001_J@_x0001__x0001__x0001__x0001__x0001_A@_x0001__x0001__x0001__x0001__x0001__x0001_G@_x0001__x0001__x0001__x0001__x0001__x0001_@@_x0001__x0001__x0001__x0001__x0001__x0001__x0001__x0001__x0001__x0001__x0001__x0001__x0001__x0001_A@_x0001__x0001__x0001__x0001__x0001__x0001_@@_x0001__x0001__x0001__x0001__x0001__x0001__x0001__x0001__x0001__x0001__x0001__x0001__x0001__x0001_=@_x0001__x0001__x0001__x0001__x0001__x0001_?@_x0001__x0001__x0001__x0001__x0001__x0001_7@_x0001__x0001__x0001__x0001__x0001__x0001_;@_x0001__x0001__x0001__x0001__x0001__x0001_@@_x0001__x0001__x0001__x0001__x0001__x0001_A@_x0001__x0001__x0001__x0001__x0001_M@_x0001__x0001__x0001__x0001__x0001__x0001_;@_x0001__x0002__x0001__x0001__x0001__x0001__x0001__x0001__x0001__x0001__x0001__x0001__x0001__x0001__x0001__x0001_;@_x0001__x0001__x0001__x0001__x0001__x0001_&lt;@_x0001__x0001__x0001__x0001__x0001__x0001_B@_x0001__x0001__x0001__x0001__x0001__x0001_6@_x0001__x0001__x0001__x0001__x0001__x0001__x0001__x0001__x0001__x0001__x0001__x0001__x0001_J@_x0001__x0001__x0001__x0001__x0001_@@_x0001__x0001__x0001__x0001__x0001__x0001__x0001__x0001__x0001__x0001__x0001__x0001__x0001__x0001_6@_x0001__x0001__x0001__x0001__x0001__x0001__x0001__x0001__x0001__x0001__x0001__x0001__x0001__x0001_;@_x0001__x0001__x0001__x0001__x0001_H@_x0001__x0001__x0001__x0001__x0001_G@_x0001__x0001__x0001__x0001__x0001_@Q@_x0001__x0001__x0001__x0001__x0001__x0001_G@_x0001__x0001__x0001__x0001__x0001__x0001_B@_x0001__x0001__x0001__x0001__x0001__x0001_O@_x0001__x0001__x0001__x0001__x0001__x0001_?@_x0001__x0001__x0001__x0001__x0001_H@_x0001__x0001__x0001__x0001__x0001_R@_x0001__x0001__x0001__x0001__x0001_G@_x0001__x0001__x0001__x0001__x0001__x0001_;@_x0001__x0001__x0001__x0001__x0001__x0001__x0001__x0001__x0001__x0001__x0001__x0001__x0001__x0001_;@_x0001__x0001__x0001__x0001__x0001__x0001_K@_x0001__x0001__x0001__x0001__x0001__x0001__x0001__x0001__x0001__x0001__x0001__x0001__x0001__x0001_F@_x0001__x0001__x0001__x0001__x0001__x0001_5@_x0001__x0001__x0001__x0001__x0001_J@_x0001__x0001__x0001__x0001__x0001__x0001_P@_x0001__x0001__x0001__x0001__x0001__x0002__x0001__x0001_G@_x0001__x0001__x0001__x0001__x0001__x0001__x0001__x0001__x0001__x0001__x0001__x0001__x0001__x0001_=@_x0001__x0001__x0001__x0001__x0001__x0001_8@_x0001__x0001__x0001__x0001__x0001__x0001_6@_x0001__x0001__x0001__x0001__x0001__x0001_9@_x0001__x0001__x0001__x0001__x0001__x0001_C@_x0001__x0001__x0001__x0001__x0001_@Q@_x0001__x0001__x0001__x0001__x0001__x0001_7@_x0001__x0001__x0001__x0001__x0001__x0001_F@_x0001__x0001__x0001__x0001__x0001__x0001_8@_x0001__x0001__x0001__x0001__x0001__x0001_C@_x0001__x0001__x0001__x0001__x0001__x0001_7@_x0001__x0001__x0001__x0001__x0001__x0001__x0001__x0001__x0001__x0001__x0001__x0001__x0001__x0001_:@_x0001__x0001__x0001__x0001__x0001__x0001_E@_x0001__x0001__x0001__x0001__x0001__x0001_=@_x0001__x0001__x0001__x0001__x0001__x0001_&lt;@_x0001__x0001__x0001__x0001__x0001__x0001__x0001__x0001__x0001__x0001__x0001__x0001__x0001__x0001_J@_x0001__x0001__x0001__x0001__x0001__x0001_A@_x0001__x0001__x0001__x0001__x0001__x0001__x0001__x0001__x0001__x0001__x0001__x0001__x0001__x0001_L@_x0001__x0001__x0001__x0001__x0001__x0001_9@_x0001__x0001__x0001__x0001__x0001_ÀQ@_x0001__x0001__x0001__x0001__x0001_B@_x0001__x0001__x0001__x0001__x0001_C@_x0001__x0001__x0001__x0001__x0001__x0001_:@_x0001__x0001__x0001__x0001__x0001__x0001_&lt;@_x0001__x0001__x0001__x0001__x0001__x0001_7@_x0001__x0001__x0001__x0001__x0001__x0001_6@_x0001__x0001__x0001__x0001__x0001__x0001_@@_x0001__x0002__x0001__x0001__x0001__x0001__x0001_E@_x0001__x0001__x0001__x0001__x0001__x0001_=@_x0001__x0001__x0001__x0001__x0001__x0001_7@_x0001__x0001__x0001__x0001__x0001_C@_x0001__x0001__x0001__x0001__x0001__x0001__x0001__x0001__x0001__x0001__x0001__x0001__x0001__x0001_A@_x0001__x0001__x0001__x0001__x0001_@Q@_x0001__x0001__x0001__x0001__x0001__x0001__x0001__x0001__x0001__x0001__x0001__x0001__x0001__x0001__x0001__x0001__x0001__x0001__x0001__x0001__x0001_M@_x0001__x0001__x0001__x0001__x0001__x0001_C@_x0001__x0001__x0001__x0001__x0001__x0001__x0001__x0001__x0001__x0001__x0001__x0001__x0001__x0001_Q@_x0001__x0001__x0001__x0001__x0001__x0001_J@_x0001__x0001__x0001__x0001__x0001__x0001_F@_x0001__x0001__x0001__x0001__x0001_@Q@_x0001__x0001__x0001__x0001__x0001__x0001_A@_x0001__x0001__x0001__x0001__x0001_D@_x0001__x0001__x0001__x0001__x0001__x0001__x0001__x0001__x0001__x0001__x0001__x0001__x0001__x0001_9@_x0001__x0001__x0001__x0001__x0001__x0001_A@_x0001__x0001__x0001__x0001__x0001__x0001_J@_x0001__x0001__x0001__x0001__x0001__x0001__x0001__x0001__x0001__x0001__x0001__x0001__x0001__x0001_7@_x0001__x0001__x0001__x0001__x0001__x0001_?@_x0001__x0001__x0001__x0001__x0001__x0001_B@_x0001__x0001__x0001__x0001__x0001_C@_x0001__x0001__x0001__x0001__x0001__x0001__x0001__x0001__x0001__x0001__x0001__x0001__x0001__x0001__x0001__x0001__x0001__x0001__x0001__x0001__x0001__x0001_?@_x0001__x0001__x0001__x0001__x0001__x0001_:@_x0001__x0001__x0001__x0001__x0001__x0002__x0001__x0001_G@_x0001__x0001__x0001__x0001__x0001_@Q@_x0001__x0001__x0001__x0001__x0001_P@_x0001__x0001__x0001__x0001__x0001__x0001__x0001__x0001__x0001__x0001__x0001__x0001__x0001__x0001_&gt;@_x0001__x0001__x0001__x0001__x0001__x0001_:@_x0001__x0001__x0001__x0001__x0001_L@_x0001__x0001__x0001__x0001__x0001__x0001_8@_x0001__x0001__x0001__x0001__x0001__x0001_=@_x0001__x0001__x0001__x0001__x0001__x0001_;@_x0001__x0001__x0001__x0001__x0001__x0001_?@_x0001__x0001__x0001__x0001__x0001__x0001_5@_x0001__x0001__x0001__x0001__x0001__x0001__x0001__x0001__x0001__x0001__x0001__x0001__x0001_C@_x0001__x0001__x0001__x0001__x0001__x0001_K@_x0001__x0001__x0001__x0001__x0001__x0001_6@_x0001__x0001__x0001__x0001__x0001__x0001_F@_x0001__x0001__x0001__x0001__x0001__x0001_9@_x0001__x0001__x0001__x0001__x0001_C@_x0001__x0001__x0001__x0001__x0001__x0001_7@_x0001__x0001__x0001__x0001__x0001__x0001_G@_x0001__x0001__x0001__x0001__x0001__x0001_L@_x0001__x0001__x0001__x0001__x0001__x0001_E@_x0001__x0001__x0001__x0001__x0001__x0001_:@_x0001__x0001__x0001__x0001__x0001__x0001_M@_x0001__x0001__x0001__x0001__x0001__x0001_B@_x0001__x0001__x0001__x0001__x0001_B@_x0001__x0001__x0001__x0001__x0001__x0001_@@_x0001__x0001__x0001__x0001__x0001__x0001_G@_x0001__x0001__x0001__x0001__x0001__x0001_7@_x0001__x0001__x0001__x0001__x0001__x0001_6@_x0001__x0001__x0001__x0001__x0001__x0001_8@_x0001__x0002__x0001__x0001__x0001__x0001__x0001__x0001_&lt;@_x0001__x0001__x0001__x0001__x0001__x0001_=@_x0001__x0001__x0001__x0001__x0001__x0001_:@_x0001__x0001__x0001__x0001__x0001__x0001__x0001__x0001__x0001__x0001__x0001__x0001__x0001_O@_x0001__x0001__x0001__x0001__x0001__x0001_A@_x0001__x0001__x0001__x0001__x0001__x0001_E@_x0001__x0001__x0001__x0001__x0001__x0001__x0001__x0001__x0001__x0001__x0001__x0001__x0001__x0001_&lt;@_x0001__x0001__x0001__x0001__x0001__x0001_6@_x0001__x0001__x0001__x0001__x0001__x0001_6@_x0001__x0001__x0001__x0001__x0001_@@_x0001__x0001__x0001__x0001__x0001_A@_x0001__x0001__x0001__x0001__x0001__x0001_?@_x0001__x0001__x0001__x0001__x0001__x0001_:@_x0001__x0001__x0001__x0001__x0001__x0001_@@_x0001__x0001__x0001__x0001__x0001__x0001_6@_x0001__x0001__x0001__x0001__x0001__x0001_:@_x0001__x0001__x0001__x0001__x0001__x0001__x0001__x0001__x0001__x0001__x0001__x0001__x0001__x0001_K@_x0001__x0001__x0001__x0001__x0001__x0001_A@_x0001__x0001__x0001__x0001__x0001__x0001_=@_x0001__x0001__x0001__x0001__x0001__x0001_8@_x0001__x0001__x0001__x0001__x0001_H@_x0001__x0001__x0001__x0001__x0001_B@_x0001__x0001__x0001__x0001__x0001__x0001_8@_x0001__x0001__x0001__x0001__x0001__x0001_8@_x0001__x0001__x0001__x0001__x0001__x0001__x0001__x0001__x0001__x0001__x0001__x0001__x0001__x0001__x0001__x0001__x0001__x0001__x0001__x0001__x0001_E@_x0001__x0001__x0001__x0001__x0001__x0001_&lt;@_x0001__x0001__x0001__x0001__x0001__x0002__x0001__x0001_A@_x0001__x0001__x0001__x0001__x0001__x0001_:@_x0001__x0001__x0001__x0001__x0001__x0001__x0001__x0001__x0001__x0001__x0001__x0001__x0001__x0001_K@_x0001__x0001__x0001__x0001__x0001_H@_x0001__x0001__x0001__x0001__x0001__x0001__x0001__x0001__x0001__x0001__x0001__x0001__x0001__x0001_;@_x0001__x0001__x0001__x0001__x0001_M@_x0001__x0001__x0001__x0001__x0001__x0001_C@_x0001__x0001__x0001__x0001__x0001__x0001__x0001__x0001__x0001__x0001__x0001__x0001__x0001__x0001_9@_x0001__x0001__x0001__x0001__x0001_M@_x0001__x0001__x0001__x0001__x0001__x0001__x0001__x0001__x0001__x0001__x0001__x0001__x0001__x0001_@@_x0001__x0001__x0001__x0001__x0001__x0001_7@_x0001__x0001__x0001__x0001__x0001__x0001_:@_x0001__x0001__x0001__x0001__x0001__x0001_;@_x0001__x0001__x0001__x0001__x0001__x0001__x0001__x0001__x0001__x0001__x0001__x0001__x0001_H@_x0001__x0001__x0001__x0001__x0001__x0001__x0001__x0001__x0001__x0001__x0001__x0001__x0001__x0001__x0001__x0001__x0001__x0001__x0001__x0001__x0001__x0001_R@_x0001__x0001__x0001__x0001__x0001__x0001_7@_x0001__x0001__x0001__x0001__x0001__x0001__x0001__x0001__x0001__x0001__x0001__x0001__x0001__x0001__x0001__x0001__x0001__x0001__x0001__x0001__x0001__x0001_K@_x0001__x0001__x0001__x0001__x0001_R@_x0001__x0001__x0001__x0001__x0001_M@_x0001__x0001__x0001__x0001__x0001_E@_x0001__x0001__x0001__x0001__x0001__x0001_R@_x0001__x0001__x0001__x0001__x0001__x0001_E@_x0001__x0001__x0001__x0001__x0001__x0001__x0001__x0001__x0001__x0002__x0001__x0001__x0001__x0001__x0001__x0001_&lt;@_x0001__x0001__x0001__x0001__x0001_C@_x0001__x0001__x0001__x0001__x0001__x0001_H@_x0001__x0001__x0001__x0001__x0001__x0001__x0001__x0001__x0001__x0001__x0001__x0001__x0001_@@_x0001__x0001__x0001__x0001__x0001__x0001_F@_x0001__x0001__x0001__x0001__x0001__x0001_=@_x0001__x0001__x0001__x0001__x0001__x0001_M@_x0001__x0001__x0001__x0001__x0001__x0001_E@_x0001__x0001__x0001__x0001__x0001__x0001__x0001__x0001__x0001__x0001__x0001__x0001__x0001__x0001_?@_x0001__x0001__x0001__x0001__x0001__x0001__x0001__x0001__x0001__x0001__x0001__x0001__x0001_D@_x0001__x0001__x0001__x0001__x0001_B@_x0001__x0001__x0001__x0001__x0001__x0001_8@_x0001__x0001__x0001__x0001__x0001__x0001_7@_x0001__x0001__x0001__x0001__x0001_H@_x0001__x0001__x0001__x0001__x0001__x0001_H@_x0001__x0001__x0001__x0001__x0001__x0001__x0001__x0001__x0001__x0001__x0001__x0001__x0001_N@_x0001__x0001__x0001__x0001__x0001__x0001_?@_x0001__x0001__x0001__x0001__x0001__x0001_G@_x0001__x0001__x0001__x0001__x0001__x0001_O@_x0001__x0001__x0001__x0001__x0001_I@_x0001__x0001__x0001__x0001__x0001__x0001__x0001__x0001__x0001__x0001__x0001__x0001__x0001__x0001_7@_x0001__x0001__x0001__x0001__x0001__x0001_=@_x0001__x0001__x0001__x0001__x0001__x0001__x0001__x0001__x0001__x0001__x0001__x0001__x0001__x0001__x0001__x0001__x0001__x0001__x0001__x0001__x0001_A@_x0001__x0001__x0001__x0001__x0001__x0001_:@_x0001__x0001__x0001__x0001__x0001__x0002__x0001_@@_x0001__x0001__x0001__x0001__x0001__x0001_8@_x0001__x0001__x0001__x0001__x0001__x0001_J@_x0001__x0001__x0001__x0001__x0001__x0001_I@_x0001__x0001__x0001__x0001__x0001__x0001_:@_x0001__x0001__x0001__x0001__x0001__x0001_A@_x0001__x0001__x0001__x0001__x0001__x0001_B@_x0001__x0001__x0001__x0001__x0001_B@_x0001__x0001__x0001__x0001__x0001__x0001_8@_x0001__x0001__x0001__x0001__x0001__x0001_7@_x0001__x0001__x0001__x0001__x0001_E@_x0001__x0001__x0001__x0001__x0001__x0001_R@_x0001__x0001__x0001__x0001__x0001__x0001_?@_x0001__x0001__x0001__x0001__x0001_M@_x0001__x0001__x0001__x0001__x0001_D@_x0001__x0001__x0001__x0001__x0001__x0001_8@_x0001__x0001__x0001__x0001__x0001__x0001_8@_x0001__x0001__x0001__x0001__x0001_@Q@_x0001__x0001__x0001__x0001__x0001_H@_x0001__x0001__x0001__x0001__x0001__x0001_J@_x0001__x0001__x0001__x0001__x0001__x0001_&gt;@_x0001__x0001__x0001__x0001__x0001__x0001_7@_x0001__x0001__x0001__x0001__x0001__x0001_7@_x0001__x0001__x0001__x0001__x0001__x0001_H@_x0001__x0001__x0001__x0001__x0001_A@_x0001__x0001__x0001__x0001__x0001__x0001_M@_x0001__x0001__x0001__x0001__x0001__x0001__x0001__x0001__x0001__x0001__x0001__x0001__x0001_B@_x0001__x0001__x0001__x0001__x0001__x0001_O@_x0001__x0001__x0001__x0001__x0001_ÀQ@_x0001__x0001__x0001__x0001__x0001__x0001_M@_x0001__x0001__x0001__x0001__x0001__x0001_?@_x0001__x0002__x0001__x0001__x0001__x0001__x0001__x0001__x0001__x0001__x0001__x0001__x0001__x0001__x0001__x0001_9@_x0001__x0001__x0001__x0001__x0001__x0001_@@_x0001__x0001__x0001__x0001__x0001__x0001_9@_x0001__x0001__x0001__x0001__x0001__x0001_?@_x0001__x0001__x0001__x0001__x0001_C@_x0001__x0001__x0001__x0001__x0001__x0001_Q@_x0001__x0001__x0001__x0001__x0001__x0001_G@_x0001__x0001__x0001__x0001__x0001__x0001_9@_x0001__x0001__x0001__x0001__x0001__x0001_7@_x0001__x0001__x0001__x0001__x0001__x0001_8@_x0001__x0001__x0001__x0001__x0001__x0001__x0001__x0001__x0001__x0001__x0001__x0001__x0001_H@_x0001__x0001__x0001__x0001__x0001__x0001__x0001__x0001__x0001__x0001__x0001__x0001__x0001__x0001__x0001__x0001__x0001__x0001__x0001__x0001__x0001_G@_x0001__x0001__x0001__x0001__x0001__x0001_E@_x0001__x0001__x0001__x0001__x0001__x0001__x0001__x0001__x0001__x0001__x0001__x0001__x0001_P@_x0001__x0001__x0001__x0001__x0001__x0001_8@_x0001__x0001__x0001__x0001__x0001__x0001_8@_x0001__x0001__x0001__x0001__x0001_B@_x0001__x0001__x0001__x0001__x0001__x0001_K@_x0001__x0001__x0001__x0001__x0001__x0001__x0001__x0001__x0001__x0001__x0001__x0001__x0001__x0001_=@_x0001__x0001__x0001__x0001__x0001_@R@_x0001__x0001__x0001__x0001__x0001__x0001_B@_x0001__x0001__x0001__x0001__x0001__x0001_8@_x0001__x0001__x0001__x0001__x0001_@@_x0001__x0001__x0001__x0001__x0001__x0001__x0001__x0001__x0001__x0001__x0001__x0001__x0001_D@_x0001__x0001__x0001__x0001__x0001__x0002__x0001__x0001_7@_x0001__x0001__x0001__x0001__x0001__x0001__x0001__x0001__x0001__x0001__x0001__x0001__x0001__x0001_B@_x0001__x0001__x0001__x0001__x0001_L@_x0001__x0001__x0001__x0001__x0001__x0001_A@_x0001__x0001__x0001__x0001__x0001__x0001__x0001__x0001__x0001__x0001__x0001__x0001__x0001__x0001__x0001__x0001__x0001__x0001__x0001__x0001__x0001__x0001_:@_x0001__x0001__x0001__x0001__x0001__x0001_L@_x0001__x0001__x0001__x0001__x0001__x0001__x0001__x0001__x0001__x0001__x0001__x0001__x0001__x0001__x0001__x0001__x0001__x0001__x0001__x0001__x0001__x0001__x0001__x0001__x0001__x0001__x0001__x0001__x0001_E@_x0001__x0001__x0001__x0001__x0001_@@_x0001__x0001__x0001__x0001__x0001__x0001__x0001__x0001__x0001__x0001__x0001__x0001__x0001__x0001_A@_x0001__x0001__x0001__x0001__x0001__x0001_A@_x0001__x0001__x0001__x0001__x0001__x0001_J@_x0001__x0001__x0001__x0001__x0001_G@_x0001__x0001__x0001__x0001__x0001__x0001_&lt;@_x0001__x0001__x0001__x0001__x0001__x0001__x0001__x0001__x0001__x0001__x0001__x0001__x0001__x0001_;@_x0001__x0001__x0001__x0001__x0001__x0001_A@_x0001__x0001__x0001__x0001__x0001__x0001_9@_x0001__x0001__x0001__x0001__x0001_H@_x0001__x0001__x0001__x0001__x0001__x0001_J@_x0001__x0001__x0001__x0001__x0001__x0001_&gt;@_x0001__x0001__x0001__x0001__x0001__x0001_A@_x0001__x0001__x0001__x0001__x0001__x0001_:@_x0001__x0001__x0001__x0001__x0001__x0001_=@_x0001__x0001__x0001__x0001__x0001__x0001_&lt;@_x0001__x0001__x0001__x0001__x0001_C@_x0001__x0002__x0001__x0001__x0001__x0001__x0001__x0001_O@_x0001__x0001__x0001__x0001__x0001__x0001_P@_x0001__x0001__x0001__x0001__x0001__x0001__x0001__x0001__x0001__x0001__x0001__x0001__x0001__x0001__x0001__x0001__x0001__x0001__x0001__x0001__x0001__x0001_7@_x0001__x0001__x0001__x0001__x0001__x0001_@@_x0001__x0001__x0001__x0001__x0001__x0001__x0001__x0001__x0001__x0001__x0001__x0001__x0001__x0001_:@_x0001__x0001__x0001__x0001__x0001__x0001__x0001__x0001__x0001__x0001__x0001__x0001__x0001__x0001_G@_x0001__x0001__x0001__x0001__x0001_J@_x0001__x0001__x0001__x0001__x0001__x0001_;@_x0001__x0001__x0001__x0001__x0001__x0001_7@_x0001__x0001__x0001__x0001__x0001_D@_x0001__x0001__x0001__x0001__x0001__x0001_6@_x0001__x0001__x0001__x0001__x0001__x0001_:@_x0001__x0001__x0001__x0001__x0001__x0001__x0001__x0001__x0001__x0001__x0001__x0001__x0001__x0001_6@_x0001__x0001__x0001__x0001__x0001__x0001_B@_x0001__x0001__x0001__x0001__x0001__x0001_;@_x0001__x0001__x0001__x0001__x0001_E@_x0001__x0001__x0001__x0001__x0001__x0001_A@_x0001__x0001__x0001__x0001__x0001_D@_x0001__x0001__x0001__x0001__x0001__x0001_G@_x0001__x0001__x0001__x0001__x0001__x0001_?@_x0001__x0001__x0001__x0001__x0001__x0001__x0001__x0001__x0001__x0001__x0001__x0001__x0001__x0001_A@_x0001__x0001__x0001__x0001__x0001__x0001_7@_x0001__x0001__x0001__x0001__x0001__x0001__x0001__x0001__x0001__x0001__x0001__x0001__x0001_B@_x0001__x0001__x0001__x0001__x0001__x0001_&lt;@_x0001__x0001__x0001__x0001__x0001__x0002__x0001_G@_x0001__x0001__x0001__x0001__x0001__x0001_6@_x0001__x0001__x0001__x0001__x0001__x0001_8@_x0001__x0001__x0001__x0001__x0001_C@_x0001__x0001__x0001__x0001__x0001__x0001__x0001__x0001__x0001__x0001__x0001__x0001__x0001__x0001__x0001__x0001__x0001__x0001__x0001__x0001__x0001__x0001_&lt;@_x0001__x0001__x0001__x0001__x0001__x0001_7@_x0001__x0001__x0001__x0001__x0001__x0001__x0001__x0001__x0001__x0001__x0001__x0001__x0001_O@_x0001__x0001__x0001__x0001__x0001__x0001__x0001__x0001__x0001__x0001__x0001__x0001__x0001__x0001__x0001__x0001__x0001__x0001__x0001__x0001__x0001_B@_x0001__x0001__x0001__x0001__x0001__x0001_I@_x0001__x0001__x0001__x0001__x0001__x0001__x0001__x0001__x0001__x0001__x0001__x0001__x0001__x0001__x0001__x0001__x0001__x0001__x0001__x0001__x0001__x0001__x0001__x0001__x0001__x0001__x0001__x0001__x0001__x0001__x0001__x0001__x0001__x0001__x0001__x0001__x0001_I@_x0001__x0001__x0001__x0001__x0001__x0001_:@_x0001__x0001__x0001__x0001__x0001__x0001_L@_x0001__x0001__x0001__x0001__x0001_O@_x0001__x0001__x0001__x0001__x0001__x0001_;@_x0001__x0001__x0001__x0001__x0001__x0001__x0001__x0001__x0001__x0001__x0001__x0001__x0001_H@_x0001__x0001__x0001__x0001__x0001__x0001_K@_x0001__x0001__x0001__x0001__x0001__x0001_6@_x0001__x0001__x0001__x0001__x0001__x0001__x0001__x0001__x0001__x0001__x0001__x0001__x0001__x0001__x0001__x0001__x0001__x0001__x0001__x0001__x0001__x0001__x0001__x0001__x0001__x0001__x0001__x0001__x0001__x0001__x0001__x0001__x0001__x0001__x0001__x0001__x0001__x0001_7@_x0001__x0002__x0001__x0001__x0001__x0001__x0001__x0001_;@_x0001__x0001__x0001__x0001__x0001_L@_x0001__x0001__x0001__x0001__x0001_L@_x0001__x0001__x0001__x0001__x0001_B@_x0001__x0001__x0001__x0001__x0001__x0001_;@_x0001__x0001__x0001__x0001__x0001__x0001_E@_x0001__x0001__x0001__x0001__x0001_A@_x0001__x0001__x0001__x0001__x0001__x0001_K@_x0001__x0001__x0001__x0001__x0001_I@_x0001__x0001__x0001__x0001__x0001__x0001__x0001__x0001__x0001__x0001__x0001__x0001__x0001__x0001_O@_x0001__x0001__x0001__x0001__x0001_H@_x0001__x0001__x0001__x0001__x0001__x0001_&gt;@_x0001__x0001__x0001__x0001__x0001_@Q@_x0001__x0001__x0001__x0001__x0001__x0001__x0001__x0001__x0001__x0001__x0001__x0001__x0001__x0001_5@_x0001__x0001__x0001__x0001__x0001__x0001_M@_x0001__x0001__x0001__x0001__x0001__x0001_L@_x0001__x0001__x0001__x0001__x0001_O@_x0001__x0001__x0001__x0001__x0001__x0001_G@_x0001__x0001__x0001__x0001__x0001__x0001_?@_x0001__x0001__x0001__x0001__x0001__x0001_J@_x0001__x0001__x0001__x0001__x0001__x0001_;@_x0001__x0001__x0001__x0001__x0001__x0001_7@_x0001__x0001__x0001__x0001__x0001__x0001_8@_x0001__x0001__x0001__x0001__x0001__x0001_A@_x0001__x0001__x0001__x0001__x0001__x0001_A@_x0001__x0001__x0001__x0001__x0001__x0001__x0001__x0001__x0001__x0001__x0001__x0001__x0001__x0001_5@_x0001__x0001__x0001__x0001__x0001__x0001_B@_x0001__x0001__x0001__x0001__x0001_D@_x0001__x0001__x0001__x0001__x0001__x0002__x0001__x0001_8@_x0001__x0001__x0001__x0001__x0001__x0001_=@_x0001__x0001__x0001__x0001__x0001__x0001_A@_x0001__x0001__x0001__x0001__x0001__x0001_@@_x0001__x0001__x0001__x0001__x0001__x0001__x0001__x0001__x0001__x0001__x0001__x0001__x0001__x0001_7@_x0001__x0001__x0001__x0001__x0001__x0001_&gt;@_x0001__x0001__x0001__x0001__x0001_O@_x0001__x0001__x0001__x0001__x0001__x0001_B@_x0001__x0001__x0001__x0001__x0001__x0001_C@_x0001__x0001__x0001__x0001__x0001__x0001_?@_x0001__x0001__x0001__x0001__x0001_@@_x0001__x0001__x0001__x0001__x0001_C@_x0001__x0001__x0001__x0001__x0001__x0001__x0001__x0001__x0001__x0001__x0001__x0001__x0001__x0001_7@_x0001__x0001__x0001__x0001__x0001__x0001__x0001__x0001__x0001__x0001__x0001__x0001__x0001__x0001__x0001__x0001__x0001__x0001__x0001__x0001__x0001_H@_x0001__x0001__x0001__x0001__x0001__x0001__x0001__x0001__x0001__x0001__x0001__x0001__x0001_J@_x0001__x0001__x0001__x0001__x0001__x0001__x0001__x0001__x0001__x0001__x0001__x0001__x0001__x0001_C@_x0001__x0001__x0001__x0001__x0001_C@_x0001__x0001__x0001__x0001__x0001__x0001__x0001__x0001__x0001__x0001__x0001__x0001__x0001__x0001_E@_x0001__x0001__x0001__x0001__x0001__x0001_&gt;@_x0001__x0001__x0001__x0001__x0001__x0001_7@_x0001__x0001__x0001__x0001__x0001__x0001_@@_x0001__x0001__x0001__x0001__x0001__x0001_P@_x0001__x0001__x0001__x0001__x0001__x0001_7@_x0001__x0001__x0001__x0001__x0001__x0001_C@_x0001__x0001__x0001__x0001__x0001__x0001_&gt;@_x0001__x0002__x0001__x0001__x0001__x0001__x0001__x0001_7@_x0001__x0001__x0001__x0001__x0001_@@_x0001__x0001__x0001__x0001__x0001_H@_x0001__x0001__x0001__x0001__x0001__x0001_C@_x0001__x0001__x0001__x0001__x0001__x0001_?@_x0001__x0001__x0001__x0001__x0001__x0001__x0001__x0001__x0001__x0001__x0001__x0001__x0001_R@_x0001__x0001__x0001__x0001__x0001_ÀQ@_x0001__x0001__x0001__x0001__x0001__x0001_J@_x0001__x0001__x0001__x0001__x0001_L@_x0001__x0001__x0001__x0001__x0001__x0001__x0001__x0001__x0001__x0001__x0001__x0001__x0001__x0001_A@_x0001__x0001__x0001__x0001__x0001__x0001_7@_x0001__x0001__x0001__x0001__x0001__x0001_C@_x0001__x0001__x0001__x0001__x0001_N@_x0001__x0001__x0001__x0001__x0001__x0001_7@_x0001__x0001__x0001__x0001__x0001_C@_x0001__x0001__x0001__x0001__x0001_@@_x0001__x0001__x0001__x0001__x0001_L@_x0001__x0001__x0001__x0001__x0001_ÀQ@_x0001__x0001__x0001__x0001__x0001_M@_x0001__x0001__x0001__x0001__x0001__x0001_6@_x0001__x0001__x0001__x0001__x0001_M@_x0001__x0001__x0001__x0001__x0001__x0001_;@_x0001__x0001__x0001__x0001__x0001__x0001_&lt;@_x0001__x0001__x0001__x0001__x0001__x0001_J@_x0001__x0001__x0001__x0001__x0001_M@_x0001__x0001__x0001__x0001__x0001_P@_x0001__x0001__x0001__x0001__x0001__x0001_G@_x0001__x0001__x0001__x0001__x0001__x0001_&lt;@_x0001__x0001__x0001__x0001__x0001__x0001_7@_x0001__x0001__x0001__x0001__x0001__x0002__x0001_I@_x0001__x0001__x0001__x0001__x0001_@@_x0001__x0001__x0001__x0001__x0001_D@_x0001__x0001__x0001__x0001__x0001__x0001_=@_x0001__x0001__x0001__x0001__x0001__x0001_8@_x0001__x0001__x0001__x0001__x0001__x0001__x0001__x0001__x0001__x0001__x0001__x0001__x0001__x0001__x0001__x0001__x0001__x0001__x0001__x0001__x0001__x0001__x0001__x0001__x0001__x0001__x0001__x0001__x0001__x0001__x0001__x0001__x0001__x0001__x0001__x0001__x0001__x0001_P@_x0001__x0001__x0001__x0001__x0001_ÀQ@_x0001__x0001__x0001__x0001__x0001__x0001_9@_x0001__x0001__x0001__x0001__x0001__x0001__x0001__x0001__x0001__x0001__x0001__x0001__x0001__x0001__x0001__x0001__x0001__x0001__x0001__x0001__x0001__x0001__x0001__x0001__x0001__x0001__x0001__x0001__x0001__x0001_9@_x0001__x0001__x0001__x0001__x0001__x0001_L@_x0001__x0001__x0001__x0001__x0001_@@_x0001__x0001__x0001__x0001__x0001__x0001_;@_x0001__x0001__x0001__x0001__x0001__x0001_9@_x0001__x0001__x0001__x0001__x0001_@@_x0001__x0001__x0001__x0001__x0001__x0001_H@_x0001__x0001__x0001__x0001__x0001_O@_x0001__x0001__x0001__x0001__x0001_E@_x0001__x0001__x0001__x0001__x0001__x0001__x0001__x0001__x0001__x0001__x0001__x0001__x0001_H@_x0001__x0001__x0001__x0001__x0001__x0001_&lt;@_x0001__x0001__x0001__x0001__x0001__x0001_&lt;@_x0001__x0001__x0001__x0001__x0001_F@_x0001__x0001__x0001__x0001__x0001__x0001_K@_x0001__x0001__x0001__x0001__x0001__x0001_L@_x0001__x0001__x0001__x0001__x0001__x0001_6@_x0001__x0002__x0001__x0001__x0001__x0001__x0001__x0001_8@_x0001__x0001__x0001__x0001__x0001__x0001__x0001__x0001__x0001__x0001__x0001__x0001__x0001__x0001_F@_x0001__x0001__x0001__x0001__x0001__x0001__x0001__x0001__x0001__x0001__x0001__x0001__x0001__x0001_&lt;@_x0001__x0001__x0001__x0001__x0001__x0001_8@_x0001__x0001__x0001__x0001__x0001__x0001__x0001__x0001__x0001__x0001__x0001__x0001__x0001__x0001_H@_x0001__x0001__x0001__x0001__x0001__x0001_9@_x0001__x0001__x0001__x0001__x0001__x0001_A@_x0001__x0001__x0001__x0001__x0001_A@_x0001__x0001__x0001__x0001__x0001_@@_x0001__x0001__x0001__x0001__x0001__x0001_6@_x0001__x0001__x0001__x0001__x0001__x0001_6@_x0001__x0001__x0001__x0001__x0001__x0001_E@_x0001__x0001__x0001__x0001__x0001_L@_x0001__x0001__x0001__x0001__x0001__x0001_J@_x0001__x0001__x0001__x0001__x0001__x0001_9@_x0001__x0001__x0001__x0001__x0001__x0001_5@_x0001__x0001__x0001__x0001__x0001_@Q@_x0001__x0001__x0001__x0001__x0001__x0001_&lt;@_x0001__x0001__x0001__x0001__x0001__x0001__x0001__x0001__x0001__x0001__x0001__x0001__x0001__x0001__x0001__x0001__x0001__x0001__x0001__x0001__x0001__x0001_@@_x0001__x0001__x0001__x0001__x0001_B@_x0001__x0001__x0001__x0001__x0001__x0001__x0001__x0001__x0001__x0001__x0001__x0001__x0001__x0001_8@_x0001__x0001__x0001__x0001__x0001__x0001_=@_x0001__x0001__x0001__x0001__x0001__x0001__x0001__x0001__x0001__x0001__x0001__x0001__x0001__x0001_9@_x0001__x0001__x0001__x0001__x0001__x0001_L@_x0001__x0001__x0001__x0001__x0001__x0002__x0001__x0001_H@_x0001__x0001__x0001__x0001__x0001__x0001_E@_x0001__x0001__x0001__x0001__x0001__x0001_:@_x0001__x0001__x0001__x0001__x0001_R@_x0001__x0001__x0001__x0001__x0001_A@_x0001__x0001__x0001__x0001__x0001__x0001_6@_x0001__x0001__x0001__x0001__x0001__x0001_=@_x0001__x0001__x0001__x0001__x0001_D@_x0001__x0001__x0001__x0001__x0001__x0001_?@_x0001__x0001__x0001__x0001__x0001__x0001_P@_x0001__x0001__x0001__x0001__x0001__x0001_7@_x0001__x0001__x0001__x0001__x0001_O@_x0001__x0001__x0001__x0001__x0001__x0001_F@_x0001__x0001__x0001__x0001__x0001__x0001_J@_x0001__x0001__x0001__x0001__x0001__x0001_M@_x0001__x0001__x0001__x0001__x0001__x0001__x0001__x0001__x0001__x0001__x0001__x0001__x0001_H@_x0001__x0001__x0001__x0001__x0001__x0001__x0001__x0001__x0001__x0001__x0001__x0001__x0001__x0001_8@_x0001__x0001__x0001__x0001__x0001__x0001_J@_x0001__x0001__x0001__x0001__x0001_@R@_x0001__x0001__x0001__x0001__x0001__x0001_:@_x0001__x0001__x0001__x0001__x0001__x0001_K@_x0001__x0001__x0001__x0001__x0001__x0001__x0001__x0001__x0001__x0001__x0001__x0001__x0001__x0001__x0001__x0001__x0001__x0001__x0001__x0001__x0001__x0001_?@_x0001__x0001__x0001__x0001__x0001_@R@_x0001__x0001__x0001__x0001__x0001__x0001__x0001__x0001__x0001__x0001__x0001__x0001__x0001__x0001_:@_x0001__x0001__x0001__x0001__x0001__x0001_&lt;@_x0001__x0001__x0001__x0001__x0001__x0001_I@_x0001__x0001__x0001__x0001__x0001_@@_x0001__x0002__x0001__x0001__x0001__x0001__x0001_C@_x0001__x0001__x0001__x0001__x0001_B@_x0001__x0001__x0001__x0001__x0001__x0001__x0001__x0001__x0001__x0001__x0001__x0001__x0001__x0001_G@_x0001__x0001__x0001__x0001__x0001__x0001_5@_x0001__x0001__x0001__x0001__x0001__x0001_6@_x0001__x0001__x0001__x0001__x0001_@@_x0001__x0001__x0001__x0001__x0001__x0001_&lt;@_x0001__x0001__x0001__x0001__x0001__x0001_A@_x0001__x0001__x0001__x0001__x0001__x0001_&gt;@_x0001__x0001__x0001__x0001__x0001__x0001_E@_x0001__x0001__x0001__x0001__x0001__x0001__x0001__x0001__x0001__x0001__x0001__x0001__x0001__x0001__x0001__x0001__x0001__x0001__x0001__x0001__x0001__x0001_7@_x0001__x0001__x0001__x0001__x0001__x0001__x0001__x0001__x0001__x0001__x0001__x0001__x0001__x0001__x0001__x0001__x0001__x0001__x0001__x0001__x0001__x0001_@@_x0001__x0001__x0001__x0001__x0001_H@_x0001__x0001__x0001__x0001__x0001__x0001_A@_x0001__x0001__x0001__x0001__x0001__x0001__x0001__x0001__x0001__x0001__x0001__x0001__x0001__x0001__x0001__x0001__x0001__x0001__x0001__x0001__x0001__x0001__x0001__x0001__x0001__x0001__x0001__x0001__x0001__x0001_&gt;@_x0001__x0001__x0001__x0001__x0001__x0001_E@_x0001__x0001__x0001__x0001__x0001_B@_x0001__x0001__x0001__x0001__x0001__x0001_O@_x0001__x0001__x0001__x0001__x0001_O@_x0001__x0001__x0001__x0001__x0001__x0001_&lt;@_x0001__x0001__x0001__x0001__x0001__x0001_F@_x0001__x0001__x0001__x0001__x0001_H@_x0001__x0001__x0001__x0001__x0001_I@_x0001__x0001__x0001__x0001__x0001__x0002__x0001__x0001_=@_x0001__x0001__x0001__x0001__x0001__x0001_;@_x0001__x0001__x0001__x0001__x0001__x0001_=@_x0001__x0001__x0001__x0001__x0001__x0001_F@_x0001__x0001__x0001__x0001__x0001__x0001_7@_x0001__x0001__x0001__x0001__x0001__x0001_A@_x0001__x0001__x0001__x0001__x0001__x0001_@@_x0001__x0001__x0001__x0001__x0001__x0001_@@_x0001__x0001__x0001__x0001__x0001__x0001_;@_x0001__x0001__x0001__x0001__x0001__x0001__x0001__x0001__x0001__x0001__x0001__x0001__x0001__x0001_@@_x0001__x0001__x0001__x0001__x0001__x0001_&gt;@_x0001__x0001__x0001__x0001__x0001__x0001__x0001__x0001__x0001__x0001__x0001__x0001__x0001__x0001_C@_x0001__x0001__x0001__x0001__x0001_H@_x0001__x0001__x0001__x0001__x0001__x0001__x0001__x0001__x0001__x0001__x0001__x0001__x0001_B@_x0001__x0001__x0001__x0001__x0001_B@_x0001__x0001__x0001__x0001__x0001_E@_x0001__x0001__x0001__x0001__x0001__x0001_?@_x0001__x0001__x0001__x0001__x0001__x0001_B@_x0001__x0001__x0001__x0001__x0001_C@_x0001__x0001__x0001__x0001__x0001__x0001_7@_x0001__x0001__x0001__x0001__x0001_F@_x0001__x0001__x0001__x0001__x0001__x0001__x0001__x0001__x0001__x0001__x0001__x0001__x0001__x0001__x0001__x0001__x0001__x0001__x0001__x0001__x0001__x0001_9@_x0001__x0001__x0001__x0001__x0001_L@_x0001__x0001__x0001__x0001__x0001__x0001__x0001__x0001__x0001__x0001__x0001__x0001__x0001_D@_x0001__x0001__x0001__x0001__x0001__x0001_7@_x0001__x0001__x0001__x0001__x0001__x0001_7@_x0001__x0002__x0001__x0001__x0001__x0001__x0001__x0001_;@_x0001__x0001__x0001__x0001__x0001__x0001_;@_x0001__x0001__x0001__x0001__x0001__x0001_=@_x0001__x0001__x0001__x0001__x0001__x0001_B@_x0001__x0001__x0001__x0001__x0001__x0001_K@_x0001__x0001__x0001__x0001__x0001__x0001__x0001__x0001__x0001__x0001__x0001__x0001__x0001__x0001_@@_x0001__x0001__x0001__x0001__x0001__x0001__x0001__x0001__x0001__x0001__x0001__x0001__x0001__x0001_7@_x0001__x0001__x0001__x0001__x0001__x0001_A@_x0001__x0001__x0001__x0001__x0001__x0001_:@_x0001__x0001__x0001__x0001__x0001__x0001_;@_x0001__x0001__x0001__x0001__x0001__x0001_6@_x0001__x0001__x0001__x0001__x0001__x0001__x0001__x0001__x0001__x0001__x0001__x0001__x0001__x0001_K@_x0001__x0001__x0001__x0001__x0001__x0001__x0001__x0001__x0001__x0001__x0001__x0001__x0001__x0001_;@_x0001__x0001__x0001__x0001__x0001__x0001_5@_x0001__x0001__x0001__x0001__x0001__x0001_F@_x0001__x0001__x0001__x0001__x0001_@@_x0001__x0001__x0001__x0001__x0001_L@_x0001__x0001__x0001__x0001__x0001__x0001__x0001__x0001__x0001__x0001__x0001__x0001__x0001_C@_x0001__x0001__x0001__x0001__x0001__x0001_:@_x0001__x0001__x0001__x0001__x0001_@@_x0001__x0001__x0001__x0001__x0001__x0001_&gt;@_x0001__x0001__x0001__x0001__x0001__x0001_J@_x0001__x0001__x0001__x0001__x0001__x0001_;@_x0001__x0001__x0001__x0001__x0001__x0001_;@_x0001__x0001__x0001__x0001__x0001_J@_x0001__x0001__x0001__x0001__x0001_A@_x0001__x0001__x0001__x0001__x0001__x0002__x0001__x0001_@@_x0001__x0001__x0001__x0001__x0001__x0001__x0001__x0001__x0001__x0001__x0001__x0001__x0001__x0001__x0001__x0001__x0001__x0001__x0001__x0001__x0001__x0001_?@_x0001__x0001__x0001__x0001__x0001__x0001_8@_x0001__x0001__x0001__x0001__x0001_H@_x0001__x0001__x0001__x0001__x0001__x0001_8@_x0001__x0001__x0001__x0001__x0001__x0001__x0001__x0001__x0001__x0001__x0001__x0001__x0001__x0001__x0001__x0001__x0001__x0001__x0001__x0001__x0001__x0001_6@_x0001__x0001__x0001__x0001__x0001__x0001_8@_x0001__x0001__x0001__x0001__x0001_G@_x0001__x0001__x0001__x0001__x0001__x0001_B@_x0001__x0001__x0001__x0001__x0001_P@_x0001__x0001__x0001__x0001__x0001__x0001_A@_x0001__x0001__x0001__x0001__x0001__x0001_C@_x0001__x0001__x0001__x0001__x0001_A@_x0001__x0001__x0001__x0001__x0001__x0001_;@_x0001__x0001__x0001__x0001__x0001_D@_x0001__x0001__x0001__x0001__x0001__x0001__x0001__x0001__x0001__x0001__x0001__x0001__x0001_@R@_x0001__x0001__x0001__x0001__x0001__x0001_E@_x0001__x0001__x0001__x0001__x0001__x0001_7@_x0001__x0001__x0001__x0001__x0001__x0001__x0001__x0001__x0001__x0001__x0001__x0001__x0001__x0001__x0001__x0001__x0001__x0001__x0001__x0001__x0001_@R@_x0001__x0001__x0001__x0001__x0001__x0001_&gt;@_x0001__x0001__x0001__x0001__x0001__x0001_G@_x0001__x0001__x0001__x0001__x0001__x0001_K@_x0001__x0001__x0001__x0001__x0001_@@_x0001__x0001__x0001__x0001__x0001_@R@_x0001__x0001__x0001__x0001__x0001__x0001_6@_x0001__x0002__x0001__x0001__x0001__x0001__x0001__x0001__x0001__x0001__x0001__x0001__x0001__x0001__x0001__x0001__x0001__x0001__x0001__x0001__x0001__x0001__x0001__x0001_?@_x0001__x0001__x0001__x0001__x0001__x0001_M@_x0001__x0001__x0001__x0001__x0001__x0001_L@_x0001__x0001__x0001__x0001__x0001__x0001_J@_x0001__x0001__x0001__x0001__x0001_@Q@_x0001__x0001__x0001__x0001__x0001__x0001_E@_x0001__x0001__x0001__x0001__x0001_E@_x0001__x0001__x0001__x0001__x0001__x0001_=@_x0001__x0001__x0001__x0001__x0001__x0001__x0001__x0001__x0001__x0001__x0001__x0001__x0001_D@_x0001__x0001__x0001__x0001__x0001__x0001__x0001__x0001__x0001__x0001__x0001__x0001__x0001_@@_x0001__x0001__x0001__x0001__x0001_L@_x0001__x0001__x0001__x0001__x0001_C@_x0001__x0001__x0001__x0001__x0001__x0001_8@_x0001__x0001__x0001__x0001__x0001__x0001__x0001__x0001__x0001__x0001__x0001__x0001__x0001__x0001_?@_x0001__x0001__x0001__x0001__x0001__x0001__x0001__x0001__x0001__x0001__x0001__x0001__x0001__x0001_6@_x0001__x0001__x0001__x0001__x0001__x0001__x0001__x0001__x0001__x0001__x0001__x0001__x0001__x0001_F@_x0001__x0001__x0001__x0001__x0001_G@_x0001__x0001__x0001__x0001__x0001__x0001_&lt;@_x0001__x0001__x0001__x0001__x0001__x0001_@@_x0001__x0001__x0001__x0001__x0001__x0001_R@_x0001__x0001__x0001__x0001__x0001__x0001_@@_x0001__x0001__x0001__x0001__x0001__x0001_:@_x0001__x0001__x0001__x0001__x0001__x0001_P@_x0001__x0001__x0001__x0001__x0001__x0001_5@_x0001__x0001__x0001__x0001__x0001__x0002__x0001_D@_x0001__x0001__x0001__x0001__x0001_R@_x0001__x0001__x0001__x0001__x0001__x0001_&lt;@_x0001__x0001__x0001__x0001__x0001__x0001_E@_x0001__x0001__x0001__x0001__x0001__x0001_9@_x0001__x0001__x0001__x0001__x0001__x0001__x0001__x0001__x0001__x0001__x0001__x0001__x0001__x0001_@@_x0001__x0001__x0001__x0001__x0001__x0001_;@_x0001__x0001__x0001__x0001__x0001__x0001__x0001__x0001__x0001__x0001__x0001__x0001__x0001_@Q@_x0001__x0001__x0001__x0001__x0001__x0001_M@_x0001__x0001__x0001__x0001__x0001__x0001_8@_x0001__x0001__x0001__x0001__x0001__x0001_8@_x0001__x0001__x0001__x0001__x0001__x0001__x0001__x0001__x0001__x0001__x0001__x0001__x0001__x0001_M@_x0001__x0001__x0001__x0001__x0001__x0001_;@_x0001__x0001__x0001__x0001__x0001__x0001_J@_x0001__x0001__x0001__x0001__x0001__x0001_;@_x0001__x0001__x0001__x0001__x0001__x0001__x0001__x0001__x0001__x0001__x0001__x0001__x0001__x0001_=@_x0001__x0001__x0001__x0001__x0001__x0001_J@_x0001__x0001__x0001__x0001__x0001__x0001_9@_x0001__x0001__x0001__x0001__x0001__x0001__x0001__x0001__x0001__x0001__x0001__x0001__x0001__x0001_8@_x0001__x0001__x0001__x0001__x0001_@@_x0001__x0001__x0001__x0001__x0001__x0001_Q@_x0001__x0001__x0001__x0001__x0001__x0001__x0001__x0001__x0001__x0001__x0001__x0001__x0001__x0001_P@_x0001__x0001__x0001__x0001__x0001__x0001_A@_x0001__x0001__x0001__x0001__x0001_ÀP@_x0001__x0001__x0001__x0001__x0001__x0001__x0001__x0001__x0001__x0001__x0001__x0001__x0001__x0001__x0001__x0001__x0001__x0002__x0001__x0001__x0001__x0001__x0001__x0001__x0001__x0001__x0001__x0001__x0001__x0001__x0001__x0001_:@_x0001__x0001__x0001__x0001__x0001__x0001_F@_x0001__x0001__x0001__x0001__x0001__x0001_L@_x0001__x0001__x0001__x0001__x0001_O@_x0001__x0001__x0001__x0001__x0001__x0001_7@_x0001__x0001__x0001__x0001__x0001__x0001_H@_x0001__x0001__x0001__x0001__x0001__x0001_7@_x0001__x0001__x0001__x0001__x0001_@@_x0001__x0001__x0001__x0001__x0001__x0001_9@_x0001__x0001__x0001__x0001__x0001__x0001_A@_x0001__x0001__x0001__x0001__x0001__x0001__x0001__x0001__x0001__x0001__x0001__x0001__x0001__x0001_C@_x0001__x0001__x0001__x0001__x0001__x0001_9@_x0001__x0001__x0001__x0001__x0001__x0001_P@_x0001__x0001__x0001__x0001__x0001__x0001_A@_x0001__x0001__x0001__x0001__x0001__x0001_;@_x0001__x0001__x0001__x0001__x0001_J@_x0001__x0001__x0001__x0001__x0001_C@_x0001__x0001__x0001__x0001__x0001__x0001__x0001__x0001__x0001__x0001__x0001__x0001__x0001__x0001_:@_x0001__x0001__x0001__x0001__x0001__x0001_9@_x0001__x0001__x0001__x0001__x0001__x0001_C@_x0001__x0001__x0001__x0001__x0001__x0001_G@_x0001__x0001__x0001__x0001__x0001__x0001_K@_x0001__x0001__x0001__x0001__x0001__x0001_E@_x0001__x0001__x0001__x0001__x0001_G@_x0001__x0001__x0001__x0001__x0001__x0001_?@_x0001__x0001__x0001__x0001__x0001_I@_x0001__x0001__x0001__x0001__x0001__x0001_&gt;@_x0001__x0001__x0001__x0001__x0001__x0001__x0001__x0001__x0001__x0001__x0001__x0001__x0001__x0002__x0001__x0001_=@_x0001__x0001__x0001__x0001__x0001_D@_x0001__x0001__x0001__x0001__x0001__x0001_?@_x0001__x0001__x0001__x0001__x0001__x0001_7@_x0001__x0001__x0001__x0001__x0001__x0001_;@_x0001__x0001__x0001__x0001__x0001__x0001_5@_x0001__x0001__x0001__x0001__x0001__x0001__x0001__x0001__x0001__x0001__x0001__x0001__x0001__x0001_8@_x0001__x0001__x0001__x0001__x0001__x0001_E@_x0001__x0001__x0001__x0001__x0001__x0001_A@_x0001__x0001__x0001__x0001__x0001__x0001_9@_x0001__x0001__x0001__x0001__x0001__x0001_&lt;@_x0001__x0001__x0001__x0001__x0001__x0001__x0001__x0001__x0001__x0001__x0001__x0001__x0001__x0001_&lt;@_x0001__x0001__x0001__x0001__x0001__x0001__x0001__x0001__x0001__x0001__x0001__x0001__x0001__x0001__x0001__x0001__x0001__x0001__x0001__x0001__x0001_C@_x0001__x0001__x0001__x0001__x0001__x0001_H@_x0001__x0001__x0001__x0001__x0001__x0001_7@_x0001__x0001__x0001__x0001__x0001__x0001_K@_x0001__x0001__x0001__x0001__x0001__x0001_H@_x0001__x0001__x0001__x0001__x0001__x0001_C@_x0001__x0001__x0001__x0001__x0001_L@_x0001__x0001__x0001__x0001__x0001__x0001_M@_x0001__x0001__x0001__x0001__x0001__x0001_L@_x0001__x0001__x0001__x0001__x0001__x0001__x0001__x0001__x0001__x0001__x0001__x0001__x0001__x0001_B@_x0001__x0001__x0001__x0001__x0001_@@_x0001__x0001__x0001__x0001__x0001__x0001_E@_x0001__x0001__x0001__x0001__x0001__x0001_9@_x0001__x0001__x0001__x0001__x0001__x0001__x0001__x0001__x0001__x0001__x0001__x0001__x0001_ÀP@_x0001__x0002__x0001__x0001__x0001__x0001__x0001__x0001_:@_x0001__x0001__x0001__x0001__x0001_B@_x0001__x0001__x0001__x0001__x0001_@R@_x0001__x0001__x0001__x0001__x0001_C@_x0001__x0001__x0001__x0001__x0001_G@_x0001__x0001__x0001__x0001__x0001__x0001_:@_x0001__x0001__x0001__x0001__x0001__x0001_K@_x0001__x0001__x0001__x0001__x0001__x0001_?@_x0001__x0001__x0001__x0001__x0001__x0001_:@_x0001__x0001__x0001__x0001__x0001_B@_x0001__x0001__x0001__x0001__x0001__x0001__x0001__x0001__x0001__x0001__x0001__x0001__x0001__x0001_C@_x0001__x0001__x0001__x0001__x0001__x0001__x0001__x0001__x0001__x0001__x0001__x0001__x0001__x0001_9@_x0001__x0001__x0001__x0001__x0001__x0001_?@_x0001__x0001__x0001__x0001__x0001__x0001_Q@_x0001__x0001__x0001__x0001__x0001__x0001__x0001__x0001__x0001__x0001__x0001__x0001__x0001_@R@_x0001__x0001__x0001__x0001__x0001_H@_x0001__x0001__x0001__x0001__x0001__x0001_=@_x0001__x0001__x0001__x0001__x0001__x0001_?@_x0001__x0001__x0001__x0001__x0001__x0001_J@_x0001__x0001__x0001__x0001__x0001__x0001__x0001__x0001__x0001__x0001__x0001__x0001__x0001_E@_x0001__x0001__x0001__x0001__x0001_B@_x0001__x0001__x0001__x0001__x0001__x0001__x0001__x0001__x0001__x0001__x0001__x0001__x0001_ÀQ@_x0001__x0001__x0001__x0001__x0001__x0001_:@_x0001__x0001__x0001__x0001__x0001__x0001__x0001__x0001__x0001__x0001__x0001__x0001__x0001_@Q@_x0001__x0001__x0001__x0001__x0001__x0001_:@_x0001__x0001__x0001__x0001__x0001__x0002__x0001_B@_x0001__x0001__x0001__x0001__x0001__x0001_=@_x0001__x0001__x0001__x0001__x0001_R@_x0001__x0001__x0001__x0001__x0001__x0001_B@_x0001__x0001__x0001__x0001__x0001__x0001_F@_x0001__x0001__x0001__x0001__x0001_R@_x0001__x0001__x0001__x0001__x0001__x0001_:@_x0001__x0001__x0001__x0001__x0001_@@_x0001__x0001__x0001__x0001__x0001__x0001_7@_x0001__x0001__x0001__x0001__x0001__x0001_8@_x0001__x0001__x0001__x0001__x0001__x0001__x0001__x0001__x0001__x0001__x0001__x0001__x0001__x0001_B@_x0001__x0001__x0001__x0001__x0001__x0001_7@_x0001__x0001__x0001__x0001__x0001__x0001__x0001__x0001__x0001__x0001__x0001__x0001__x0001__x0001_:@_x0001__x0001__x0001__x0001__x0001__x0001_@@_x0001__x0001__x0001__x0001__x0001__x0001_;@_x0001__x0001__x0001__x0001__x0001__x0001_8@_x0001__x0001__x0001__x0001__x0001__x0001_6@_x0001__x0001__x0001__x0001__x0001__x0001__x0001__x0001__x0001__x0001__x0001__x0001__x0001_E@_x0001__x0001__x0001__x0001__x0001_B@_x0001__x0001__x0001__x0001__x0001_ÀQ@_x0001__x0001__x0001__x0001__x0001__x0001__x0001__x0001__x0001__x0001__x0001__x0001__x0001__x0001__x0001__x0001__x0001__x0001__x0001__x0001__x0001_ÀP@_x0001__x0001__x0001__x0001__x0001__x0001_;@_x0001__x0001__x0001__x0001__x0001__x0001_C@_x0001__x0001__x0001__x0001__x0001_B@_x0001__x0001__x0001__x0001__x0001__x0001_7@_x0001__x0001__x0001__x0001__x0001__x0001_M@_x0001__x0001__x0001__x0001__x0001__x0001__x0001__x0001__x0001__x0002__x0001__x0001__x0001__x0001__x0001__x0001_K@_x0001__x0001__x0001__x0001__x0001_G@_x0001__x0001__x0001__x0001__x0001__x0001_C@_x0001__x0001__x0001__x0001__x0001__x0001__x0001__x0001__x0001__x0001__x0001__x0001__x0001_@R@_x0001__x0001__x0001__x0001__x0001__x0001_G@_x0001__x0001__x0001__x0001__x0001_B@_x0001__x0001__x0001__x0001__x0001__x0001_=@_x0001__x0001__x0001__x0001__x0001__x0001_&gt;@_x0001__x0001__x0001__x0001__x0001_@Q@_x0001__x0001__x0001__x0001__x0001__x0001_@@_x0001__x0001__x0001__x0001__x0001__x0001_I@_x0001__x0001__x0001__x0001__x0001__x0001_:@_x0001__x0001__x0001__x0001__x0001__x0001_=@_x0001__x0001__x0001__x0001__x0001__x0001_?@_x0001__x0001__x0001__x0001__x0001__x0001_&lt;@_x0001__x0001__x0001__x0001__x0001__x0001_8@_x0001__x0001__x0001__x0001__x0001__x0001_L@_x0001__x0001__x0001__x0001__x0001__x0001__x0001__x0001__x0001__x0001__x0001__x0001__x0001__x0001_;@_x0001__x0001__x0001__x0001__x0001__x0001__x0001__x0001__x0001__x0001__x0001__x0001__x0001__x0001_7@_x0001__x0001__x0001__x0001__x0001__x0001_?@_x0001__x0001__x0001__x0001__x0001__x0001_;@_x0001__x0001__x0001__x0001__x0001__x0001_7@_x0001__x0001__x0001__x0001__x0001_C@_x0001__x0001__x0001__x0001__x0001__x0001__x0001__x0001__x0001__x0001__x0001__x0001__x0001_B@_x0001__x0001__x0001__x0001__x0001__x0001__x0001__x0001__x0001__x0001__x0001__x0001__x0001__x0001_8@_x0001__x0001__x0001__x0001__x0001__x0001_=@_x0001__x0001__x0001__x0001__x0001__x0002__x0001__x0001_@@_x0001__x0001__x0001__x0001__x0001__x0001__x0001__x0001__x0001__x0001__x0001__x0001__x0001_E@_x0001__x0001__x0001__x0001__x0001__x0001__x0001__x0001__x0001__x0001__x0001__x0001__x0001__x0001_A@_x0001__x0001__x0001__x0001__x0001__x0001_8@_x0001__x0001__x0001__x0001__x0001__x0001_F@_x0001__x0001__x0001__x0001__x0001__x0001_5@_x0001__x0001__x0001__x0001__x0001__x0001_7@_x0001__x0001__x0001__x0001__x0001__x0001_A@_x0001__x0001__x0001__x0001__x0001__x0001_J@_x0001__x0001__x0001__x0001__x0001__x0001__x0001__x0001__x0001__x0001__x0001__x0001__x0001__x0001_:@_x0001__x0001__x0001__x0001__x0001_@Q@_x0001__x0001__x0001__x0001__x0001__x0001_&lt;@_x0001__x0001__x0001__x0001__x0001__x0001_6@_x0001__x0001__x0001__x0001__x0001_@@_x0001__x0001__x0001__x0001__x0001__x0001__x0001__x0001__x0001__x0001__x0001__x0001__x0001__x0001_&lt;@_x0001__x0001__x0001__x0001__x0001__x0001_:@_x0001__x0001__x0001__x0001__x0001__x0001__x0001__x0001__x0001__x0001__x0001__x0001__x0001_G@_x0001__x0001__x0001__x0001__x0001_E@_x0001__x0001__x0001__x0001__x0001__x0001__x0001__x0001__x0001__x0001__x0001__x0001__x0001__x0001_;@_x0001__x0001__x0001__x0001__x0001__x0001_F@_x0001__x0001__x0001__x0001__x0001_E@_x0001__x0001__x0001__x0001__x0001__x0001_C@_x0001__x0001__x0001__x0001__x0001__x0001_:@_x0001__x0001__x0001__x0001__x0001__x0001_7@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B@_x0001__x0001__x0001__x0001__x0001__x0001__x0001__x0001__x0001__x0001__x0001__x0001__x0001__x0001_B@_x0001__x0001__x0001__x0001__x0001__x0001_6@_x0001__x0001__x0001__x0001__x0001__x0001__x0001__x0001__x0001__x0001__x0001__x0001__x0001__x0001_;@_x0001__x0001__x0001__x0001__x0001_E@_x0001__x0001__x0001__x0001__x0001__x0001_R@_x0001__x0001__x0001__x0001__x0001_R@_x0001__x0001__x0001__x0001__x0001_@@_x0001__x0001__x0001__x0001__x0001__x0001_=@_x0001__x0001__x0001__x0001__x0001__x0001_7@_x0001__x0001__x0001__x0001__x0001__x0001_9@_x0001__x0001__x0001__x0001__x0001__x0001__x0001__x0001__x0001__x0001__x0001__x0001__x0001__x0001__x0001__x0001__x0001__x0001__x0001__x0001__x0001__x0001_=@_x0001__x0001__x0001__x0001__x0001__x0001_B@_x0001__x0001__x0001__x0001__x0001_E@_x0001__x0001__x0001__x0001__x0001__x0001_C@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A@_x0001__x0001__x0001__x0001__x0001__x0001_;@_x0001__x0001__x0001__x0001__x0001__x0001_6@_x0001__x0001__x0001__x0001__x0001__x0002__x0001__x0001__x0001__x0001__x0001__x0001__x0001__x0001__x0001_B@_x0001__x0001__x0001__x0001__x0001__x0001_:@_x0001__x0001__x0001__x0001__x0001__x0001_;@_x0001__x0001__x0001__x0001__x0001__x0001__x0001__x0001__x0001__x0001__x0001__x0001__x0001__x0001_6@_x0001__x0001__x0001__x0001__x0001__x0001_=@_x0001__x0001__x0001__x0001__x0001__x0001__x0001__x0001__x0001__x0001__x0001__x0001__x0001__x0001_?@_x0001__x0001__x0001__x0001__x0001_R@_x0001__x0001__x0001__x0001__x0001_@Q@_x0001__x0001__x0001__x0001__x0001__x0001__x0001__x0001__x0001__x0001__x0001__x0001__x0001__x0001_E@_x0001__x0001__x0001__x0001__x0001_B@_x0001__x0001__x0001__x0001__x0001__x0001_J@_x0001__x0001__x0001__x0001__x0001__x0001_B@_x0001__x0001__x0001__x0001__x0001__x0001_C@_x0001__x0001__x0001__x0001__x0001__x0001__x0001__x0001__x0001__x0001__x0001__x0001__x0001_E@_x0001__x0001__x0001__x0001__x0001__x0001_P@_x0001__x0001__x0001__x0001__x0001__x0001_8@_x0001__x0001__x0001__x0001__x0001_C@_x0001__x0001__x0001__x0001__x0001__x0001__x0001__x0001__x0001__x0001__x0001__x0001__x0001__x0001__x0001__x0001__x0001__x0001__x0001__x0001__x0001__x0001_9@_x0001__x0001__x0001__x0001__x0001__x0001_@@_x0001__x0001__x0001__x0001__x0001__x0001_J@_x0001__x0001__x0001__x0001__x0001__x0001_A@_x0001__x0001__x0001__x0001__x0001__x0001_=@_x0001__x0001__x0001__x0001__x0001__x0001_P@_x0001__x0001__x0001__x0001__x0001__x0001_6@_x0001__x0001__x0001__x0001__x0001__x0001_=@_x0001__x0002__x0001__x0001__x0001__x0001__x0001__x0001__x0001__x0001__x0001__x0001__x0001__x0001__x0001__x0001__x0001__x0001__x0001__x0001__x0001__x0001__x0001__x0001_:@_x0001__x0001__x0001__x0001__x0001_E@_x0001__x0001__x0001__x0001__x0001__x0001_C@_x0001__x0001__x0001__x0001__x0001_@Q@_x0001__x0001__x0001__x0001__x0001_G@_x0001__x0001__x0001__x0001__x0001__x0001_G@_x0001__x0001__x0001__x0001__x0001__x0001__x0001__x0001__x0001__x0001__x0001__x0001__x0001__x0001_C@_x0001__x0001__x0001__x0001__x0001__x0001__x0001__x0001__x0001__x0001__x0001__x0001__x0001__x0001__x0001__x0001__x0001__x0001__x0001__x0001__x0001_L@_x0001__x0001__x0001__x0001__x0001__x0001__x0001__x0001__x0001__x0001__x0001__x0001__x0001__x0001_?@_x0001__x0001__x0001__x0001__x0001__x0001_B@_x0001__x0001__x0001__x0001__x0001__x0001_=@_x0001__x0001__x0001__x0001__x0001__x0001_E@_x0001__x0001__x0001__x0001__x0001__x0001_?@_x0001__x0001__x0001__x0001__x0001_@@_x0001__x0001__x0001__x0001__x0001_H@_x0001__x0001__x0001__x0001__x0001__x0001_G@_x0001__x0001__x0001__x0001__x0001__x0001_=@_x0001__x0001__x0001__x0001__x0001__x0001_8@_x0001__x0001__x0001__x0001__x0001__x0001_&lt;@_x0001__x0001__x0001__x0001__x0001__x0001_P@_x0001__x0001__x0001__x0001__x0001_@@_x0001__x0001__x0001__x0001__x0001__x0001_E@_x0001__x0001__x0001__x0001__x0001_C@_x0001__x0001__x0001__x0001__x0001__x0001_7@_x0001__x0001__x0001__x0001__x0001__x0001__x0001__x0001__x0001__x0001__x0001__x0001__x0001__x0002__x0001__x0001_A@_x0001__x0001__x0001__x0001__x0001_H@_x0001__x0001__x0001__x0001__x0001__x0001_7@_x0001__x0001__x0001__x0001__x0001_@@_x0001__x0001__x0001__x0001__x0001__x0001__x0001__x0001__x0001__x0001__x0001__x0001__x0001__x0001_G@_x0001__x0001__x0001__x0001__x0001__x0001__x0001__x0001__x0001__x0001__x0001__x0001__x0001__x0001_&lt;@_x0001__x0001__x0001__x0001__x0001__x0001_M@_x0001__x0001__x0001__x0001__x0001__x0001_H@_x0001__x0001__x0001__x0001__x0001_ÀQ@_x0001__x0001__x0001__x0001__x0001__x0001_K@_x0001__x0001__x0001__x0001__x0001_@@_x0001__x0001__x0001__x0001__x0001_J@_x0001__x0001__x0001__x0001__x0001__x0001__x0001__x0001__x0001__x0001__x0001__x0001__x0001_@@_x0001__x0001__x0001__x0001__x0001__x0001_:@_x0001__x0001__x0001__x0001__x0001__x0001_C@_x0001__x0001__x0001__x0001__x0001__x0001__x0001__x0001__x0001__x0001__x0001__x0001__x0001_C@_x0001__x0001__x0001__x0001__x0001__x0001_=@_x0001__x0001__x0001__x0001__x0001_B@_x0001__x0001__x0001__x0001__x0001__x0001_K@_x0001__x0001__x0001__x0001__x0001__x0001__x0001__x0001__x0001__x0001__x0001__x0001__x0001__x0001_:@_x0001__x0001__x0001__x0001__x0001__x0001__x0001__x0001__x0001__x0001__x0001__x0001__x0001_C@_x0001__x0001__x0001__x0001__x0001__x0001_@@_x0001__x0001__x0001__x0001__x0001_@R@_x0001__x0001__x0001__x0001__x0001_@@_x0001__x0001__x0001__x0001__x0001__x0001_@@_x0001__x0001__x0001__x0001__x0001__x0001_K@_x0001__x0002__x0001__x0001__x0001__x0001__x0001__x0001_L@_x0001__x0001__x0001__x0001__x0001__x0001_7@_x0001__x0001__x0001__x0001__x0001__x0001__x0001__x0001__x0001__x0001__x0001__x0001__x0001__x0001_;@_x0001__x0001__x0001__x0001__x0001_@Q@_x0001__x0001__x0001__x0001__x0001__x0001_8@_x0001__x0001__x0001__x0001__x0001__x0001__x0001__x0001__x0001__x0001__x0001__x0001__x0001__x0001_C@_x0001__x0001__x0001__x0001__x0001_I@_x0001__x0001__x0001__x0001__x0001__x0001_8@_x0001__x0001__x0001__x0001__x0001_G@_x0001__x0001__x0001__x0001__x0001__x0001_&lt;@_x0001__x0001__x0001__x0001__x0001__x0001_Q@_x0001__x0001__x0001__x0001__x0001__x0001_?@_x0001__x0001__x0001__x0001__x0001__x0001_H@_x0001__x0001__x0001__x0001__x0001__x0001_B@_x0001__x0001__x0001__x0001__x0001__x0001_@@_x0001__x0001__x0001__x0001__x0001__x0001_O@_x0001__x0001__x0001__x0001__x0001_@R@_x0001__x0001__x0001__x0001__x0001__x0001_?@_x0001__x0001__x0001__x0001__x0001__x0001__x0001__x0001__x0001__x0001__x0001__x0001__x0001__x0001_8@_x0001__x0001__x0001__x0001__x0001_D@_x0001__x0001__x0001__x0001__x0001__x0001_E@_x0001__x0001__x0001__x0001__x0001__x0001_J@_x0001__x0001__x0001__x0001__x0001__x0001_&lt;@_x0001__x0001__x0001__x0001__x0001__x0001__x0001__x0001__x0001__x0001__x0001__x0001__x0001__x0001_6@_x0001__x0001__x0001__x0001__x0001__x0001_A@_x0001__x0001__x0001__x0001__x0001__x0001_?@_x0001__x0001__x0001__x0001__x0001__x0001_6@_x0001__x0001__x0001__x0001__x0001__x0002__x0001__x0001_L@_x0001__x0001__x0001__x0001__x0001__x0001_A@_x0001__x0001__x0001__x0001__x0001__x0001_G@_x0001__x0001__x0001__x0001__x0001__x0001_Q@_x0001__x0001__x0001__x0001__x0001__x0001_@@_x0001__x0001__x0001__x0001__x0001__x0001_=@_x0001__x0001__x0001__x0001__x0001__x0001_8@_x0001__x0001__x0001__x0001__x0001_L@_x0001__x0001__x0001__x0001__x0001__x0001_6@_x0001__x0001__x0001__x0001__x0001__x0001_L@_x0001__x0001__x0001__x0001__x0001__x0001_=@_x0001__x0001__x0001__x0001__x0001__x0001_A@_x0001__x0001__x0001__x0001__x0001__x0001_6@_x0001__x0001__x0001__x0001__x0001__x0001_7@_x0001__x0001__x0001__x0001__x0001__x0001_=@_x0001__x0001__x0001__x0001__x0001__x0001_Q@_x0001__x0001__x0001__x0001__x0001__x0001_7@_x0001__x0001__x0001__x0001__x0001__x0001_B@_x0001__x0001__x0001__x0001__x0001_@R@_x0001__x0001__x0001__x0001__x0001__x0001_=@_x0001__x0001__x0001__x0001__x0001__x0001_=@_x0001__x0001__x0001__x0001__x0001__x0001_A@_x0001__x0001__x0001__x0001__x0001_G@_x0001__x0001__x0001__x0001__x0001__x0001_K@_x0001__x0001__x0001__x0001__x0001__x0001_=@_x0001__x0001__x0001__x0001__x0001__x0001_6@_x0001__x0001__x0001__x0001__x0001_ÀQ@_x0001__x0001__x0001__x0001__x0001__x0001_&lt;@_x0001__x0001__x0001__x0001__x0001__x0001_&lt;@_x0001__x0001__x0001__x0001__x0001__x0001_6@_x0001__x0001__x0001__x0001__x0001__x0001_I@_x0001__x0001__x0001__x0001__x0001__x0001_;@_x0001__x0002__x0001__x0001__x0001__x0001__x0001__x0001_:@_x0001__x0001__x0001__x0001__x0001_C@_x0001__x0001__x0001__x0001__x0001_ÀQ@_x0001__x0001__x0001__x0001__x0001__x0001_M@_x0001__x0001__x0001__x0001__x0001__x0001_:@_x0001__x0001__x0001__x0001__x0001__x0001_8@_x0001__x0001__x0001__x0001__x0001__x0001_6@_x0001__x0001__x0001__x0001__x0001__x0001_8@_x0001__x0001__x0001__x0001__x0001__x0001_7@_x0001__x0001__x0001__x0001__x0001_E@_x0001__x0001__x0001__x0001__x0001_@@_x0001__x0001__x0001__x0001__x0001__x0001_6@_x0001__x0001__x0001__x0001__x0001__x0001__x0001__x0001__x0001__x0001__x0001__x0001__x0001_M@_x0001__x0001__x0001__x0001__x0001__x0001_:@_x0001__x0001__x0001__x0001__x0001__x0001_9@_x0001__x0001__x0001__x0001__x0001__x0001__x0001__x0001__x0001__x0001__x0001__x0001__x0001__x0001_O@_x0001__x0001__x0001__x0001__x0001__x0001_9@_x0001__x0001__x0001__x0001__x0001__x0001_;@_x0001__x0001__x0001__x0001__x0001__x0001_5@_x0001__x0001__x0001__x0001__x0001__x0001__x0001__x0001__x0001__x0001__x0001__x0001__x0001__x0001_?@_x0001__x0001__x0001__x0001__x0001__x0001_9@_x0001__x0001__x0001__x0001__x0001__x0001__x0001__x0001__x0001__x0001__x0001__x0001__x0001__x0001_=@_x0001__x0001__x0001__x0001__x0001__x0001_A@_x0001__x0001__x0001__x0001__x0001__x0001_5@_x0001__x0001__x0001__x0001__x0001__x0001__x0001__x0001__x0001__x0001__x0001__x0001__x0001_A@_x0001__x0001__x0001__x0001__x0001__x0001_@@_x0001__x0001__x0001__x0001__x0001__x0002__x0001__x0001_=@_x0001__x0001__x0001__x0001__x0001_A@_x0001__x0001__x0001__x0001__x0001__x0001_&lt;@_x0001__x0001__x0001__x0001__x0001__x0001_P@_x0001__x0001__x0001__x0001__x0001__x0001__x0001__x0001__x0001__x0001__x0001__x0001__x0001_ÀP@_x0001__x0001__x0001__x0001__x0001__x0001_@@_x0001__x0001__x0001__x0001__x0001__x0001_&gt;@_x0001__x0001__x0001__x0001__x0001_N@_x0001__x0001__x0001__x0001__x0001__x0001__x0001__x0001__x0001__x0001__x0001__x0001__x0001_H@_x0001__x0001__x0001__x0001__x0001_M@_x0001__x0001__x0001__x0001__x0001_R@_x0001__x0001__x0001__x0001__x0001_L@_x0001__x0001__x0001__x0001__x0001_L@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6@_x0001__x0001__x0001__x0001__x0001_M@_x0001__x0001__x0001__x0001__x0001_@Q@_x0001__x0001__x0001__x0001__x0001__x0001_6@_x0001__x0001__x0001__x0001__x0001_L@_x0001__x0001__x0001__x0001__x0001__x0001_?@_x0001__x0001__x0001__x0001__x0001_@@_x0001__x0001__x0001__x0001__x0001__x0001_8@_x0001__x0001__x0001__x0001__x0001__x0001_=@_x0001__x0001__x0001__x0001__x0001__x0001_=@_x0001__x0001__x0001__x0001__x0001_B@_x0001__x0001__x0001__x0001__x0001__x0001__x0001__x0001__x0001__x0002__x0001__x0001__x0001__x0001__x0001__x0001_?@_x0001__x0001__x0001__x0001__x0001__x0001__x0001__x0001__x0001__x0001__x0001__x0001__x0001__x0001_E@_x0001__x0001__x0001__x0001__x0001__x0001__x0001__x0001__x0001__x0001__x0001__x0001__x0001__x0001__x0001__x0001__x0001__x0001__x0001__x0001__x0001__x0001_9@_x0001__x0001__x0001__x0001__x0001_L@_x0001__x0001__x0001__x0001__x0001__x0001__x0001__x0001__x0001__x0001__x0001__x0001__x0001__x0001__x0001__x0001__x0001__x0001__x0001__x0001__x0001__x0001__x0001__x0001__x0001__x0001__x0001__x0001__x0001__x0001_6@_x0001__x0001__x0001__x0001__x0001__x0001__x0001__x0001__x0001__x0001__x0001__x0001__x0001__x0001_5@_x0001__x0001__x0001__x0001__x0001_A@_x0001__x0001__x0001__x0001__x0001__x0001__x0001__x0001__x0001__x0001__x0001__x0001__x0001__x0001_H@_x0001__x0001__x0001__x0001__x0001_I@_x0001__x0001__x0001__x0001__x0001__x0001__x0001__x0001__x0001__x0001__x0001__x0001__x0001_A@_x0001__x0001__x0001__x0001__x0001__x0001_&lt;@_x0001__x0001__x0001__x0001__x0001__x0001_A@_x0001__x0001__x0001__x0001__x0001__x0001__x0001__x0001__x0001__x0001__x0001__x0001__x0001__x0001_8@_x0001__x0001__x0001__x0001__x0001__x0001_7@_x0001__x0001__x0001__x0001__x0001__x0001__x0001__x0001__x0001__x0001__x0001__x0001__x0001_E@_x0001__x0001__x0001__x0001__x0001__x0001__x0001__x0001__x0001__x0001__x0001__x0001__x0001_C@_x0001__x0001__x0001__x0001__x0001__x0001_;@_x0001__x0001__x0001__x0001__x0001__x0001_9@_x0001__x0001__x0001__x0001__x0001__x0001_8@_x0001__x0001__x0001__x0001__x0001__x0002__x0001__x0001_9@_x0001__x0001__x0001__x0001__x0001__x0001_=@_x0001__x0001__x0001__x0001__x0001__x0001__x0001__x0001__x0001__x0001__x0001__x0001__x0001_B@_x0001__x0001__x0001__x0001__x0001_@@_x0001__x0001__x0001__x0001__x0001__x0001_:@_x0001__x0001__x0001__x0001__x0001__x0001__x0001__x0001__x0001__x0001__x0001__x0001__x0001__x0001_;@_x0001__x0001__x0001__x0001__x0001_ÀP@_x0001__x0001__x0001__x0001__x0001__x0001_7@_x0001__x0001__x0001__x0001__x0001_O@_x0001__x0001__x0001__x0001__x0001__x0001_&lt;@_x0001__x0001__x0001__x0001__x0001_C@_x0001__x0001__x0001__x0001__x0001__x0001_6@_x0001__x0001__x0001__x0001__x0001__x0001_6@_x0001__x0001__x0001__x0001__x0001__x0001__x0001__x0001__x0001__x0001__x0001__x0001__x0001__x0001_@@_x0001__x0001__x0001__x0001__x0001__x0001_&lt;@_x0001__x0001__x0001__x0001__x0001__x0001_=@_x0001__x0001__x0001__x0001__x0001__x0001_H@_x0001__x0001__x0001__x0001__x0001__x0001_A@_x0001__x0001__x0001__x0001__x0001_C@_x0001__x0001__x0001__x0001__x0001__x0001_6@_x0001__x0001__x0001__x0001__x0001__x0001_6@_x0001__x0001__x0001__x0001__x0001_J@_x0001__x0001__x0001__x0001__x0001_E@_x0001__x0001__x0001__x0001__x0001__x0001__x0001__x0001__x0001__x0001__x0001__x0001__x0001_I@_x0001__x0001__x0001__x0001__x0001_C@_x0001__x0001__x0001__x0001__x0001__x0001__x0001__x0001__x0001__x0001__x0001__x0001__x0001__x0001__x0001__x0001__x0001__x0001__x0001__x0001__x0001__x0001_9@_x0001__x0002__x0001__x0001__x0001__x0001__x0001_G@_x0001__x0001__x0001__x0001__x0001__x0001_&lt;@_x0001__x0001__x0001__x0001__x0001__x0001_=@_x0001__x0001__x0001__x0001__x0001__x0001_@@_x0001__x0001__x0001__x0001__x0001__x0001__x0001__x0001__x0001__x0001__x0001__x0001__x0001__x0001_=@_x0001__x0001__x0001__x0001__x0001__x0001__x0001__x0001__x0001__x0001__x0001__x0001__x0001_E@_x0001__x0001__x0001__x0001__x0001_@Q@_x0001__x0001__x0001__x0001__x0001__x0001_Q@_x0001__x0001__x0001__x0001__x0001__x0001_H@_x0001__x0001__x0001__x0001__x0001__x0001_M@_x0001__x0001__x0001__x0001__x0001__x0001_;@_x0001__x0001__x0001__x0001__x0001__x0001_&lt;@_x0001__x0001__x0001__x0001__x0001__x0001_6@_x0001__x0001__x0001__x0001__x0001__x0001_7@_x0001__x0001__x0001__x0001__x0001__x0001__x0001__x0001__x0001__x0001__x0001__x0001__x0001__x0001_J@_x0001__x0001__x0001__x0001__x0001__x0001__x0001__x0001__x0001__x0001__x0001__x0001__x0001__x0001_?@_x0001__x0001__x0001__x0001__x0001_D@_x0001__x0001__x0001__x0001__x0001_@R@_x0001__x0001__x0001__x0001__x0001__x0001_C@_x0001__x0001__x0001__x0001__x0001__x0001_O@_x0001__x0001__x0001__x0001__x0001_G@_x0001__x0001__x0001__x0001__x0001_@@_x0001__x0001__x0001__x0001__x0001_@Q@_x0001__x0001__x0001__x0001__x0001_@@_x0001__x0001__x0001__x0001__x0001_L@_x0001__x0001__x0001__x0001__x0001__x0001_M@_x0001__x0001__x0001__x0001__x0001__x0001_&lt;@_x0001__x0001__x0001__x0001__x0001__x0002__x0001__x0001_M@_x0001__x0001__x0001__x0001__x0001_H@_x0001__x0001__x0001__x0001__x0001__x0001_G@_x0001__x0001__x0001__x0001__x0001__x0001_:@_x0001__x0001__x0001__x0001__x0001_C@_x0001__x0001__x0001__x0001__x0001__x0001_A@_x0001__x0001__x0001__x0001__x0001__x0001_&lt;@_x0001__x0001__x0001__x0001__x0001__x0001_E@_x0001__x0001__x0001__x0001__x0001__x0001_6@_x0001__x0001__x0001__x0001__x0001__x0001__x0001__x0001__x0001__x0001__x0001__x0001__x0001__x0001_G@_x0001__x0001__x0001__x0001__x0001__x0001_;@_x0001__x0001__x0001__x0001__x0001__x0001_8@_x0001__x0001__x0001__x0001__x0001__x0001_&lt;@_x0001__x0001__x0001__x0001__x0001_D@_x0001__x0001__x0001__x0001__x0001__x0001__x0001__x0001__x0001__x0001__x0001__x0001__x0001__x0001_K@_x0001__x0001__x0001__x0001__x0001__x0001__x0001__x0001__x0001__x0001__x0001__x0001__x0001_O@_x0001__x0001__x0001__x0001__x0001__x0001__x0001__x0001__x0001__x0001__x0001__x0001__x0001__x0001_B@_x0001__x0001__x0001__x0001__x0001__x0001__x0001__x0001__x0001__x0001__x0001__x0001__x0001__x0001_&lt;@_x0001__x0001__x0001__x0001__x0001__x0001_G@_x0001__x0001__x0001__x0001__x0001_R@_x0001__x0001__x0001__x0001__x0001__x0001_:@_x0001__x0001__x0001__x0001__x0001__x0001__x0001__x0001__x0001__x0001__x0001__x0001__x0001_@R@_x0001__x0001__x0001__x0001__x0001_M@_x0001__x0001__x0001__x0001__x0001__x0001_6@_x0001__x0001__x0001__x0001__x0001_@@_x0001__x0001__x0001__x0001__x0001_M@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7@_x0001__x0001__x0001__x0001__x0001_@@_x0001__x0001__x0001__x0001__x0001__x0001__x0001__x0001__x0001__x0001__x0001__x0001__x0001_D@_x0001__x0001__x0001__x0001__x0001_J@_x0001__x0001__x0001__x0001__x0001__x0001_@@_x0001__x0001__x0001__x0001__x0001_@@_x0001__x0001__x0001__x0001__x0001__x0001_B@_x0001__x0001__x0001__x0001__x0001_D@_x0001__x0001__x0001__x0001__x0001__x0001_B@_x0001__x0001__x0001__x0001__x0001__x0001_&gt;@_x0001__x0001__x0001__x0001__x0001_C@_x0001__x0001__x0001__x0001__x0001_P@_x0001__x0001__x0001__x0001__x0001__x0001_A@_x0001__x0001__x0001__x0001__x0001__x0001_:@_x0001__x0001__x0001__x0001__x0001__x0001_H@_x0001__x0001__x0001__x0001__x0001_R@_x0001__x0001__x0001__x0001__x0001__x0001_A@_x0001__x0001__x0001__x0001__x0001__x0001_?@_x0001__x0001__x0001__x0001__x0001__x0001__x0001__x0001__x0001__x0001__x0001__x0001__x0001__x0001__x0001__x0001__x0001__x0001__x0001__x0001__x0001_E@_x0001__x0001__x0001__x0001__x0001__x0001_6@_x0001__x0001__x0001__x0001__x0001__x0001_&lt;@_x0001__x0001__x0001__x0001__x0001__x0001_:@_x0001__x0001__x0001__x0001__x0001__x0001_@@_x0001__x0001__x0001__x0001__x0001__x0001_7@_x0001__x0001__x0001__x0001__x0001__x0002__x0001__x0001__x0001__x0001__x0001__x0001__x0001__x0001__x0001__x0001_K@_x0001__x0001__x0001__x0001__x0001__x0001_;@_x0001__x0001__x0001__x0001__x0001__x0001_?@_x0001__x0001__x0001__x0001__x0001__x0001_9@_x0001__x0001__x0001__x0001__x0001__x0001_:@_x0001__x0001__x0001__x0001__x0001__x0001_F@_x0001__x0001__x0001__x0001__x0001__x0001_A@_x0001__x0001__x0001__x0001__x0001__x0001_&lt;@_x0001__x0001__x0001__x0001__x0001__x0001_F@_x0001__x0001__x0001__x0001__x0001_B@_x0001__x0001__x0001__x0001__x0001__x0001_C@_x0001__x0001__x0001__x0001__x0001_@Q@_x0001__x0001__x0001__x0001__x0001__x0001_8@_x0001__x0001__x0001__x0001__x0001__x0001_5@_x0001__x0001__x0001__x0001__x0001__x0001_&lt;@_x0001__x0001__x0001__x0001__x0001__x0001_A@_x0001__x0001__x0001__x0001__x0001__x0001__x0001__x0001__x0001__x0001__x0001__x0001__x0001__x0001__x0001__x0001__x0001__x0001__x0001__x0001__x0001_R@_x0001__x0001__x0001__x0001__x0001__x0001_6@_x0001__x0001__x0001__x0001__x0001__x0001_9@_x0001__x0001__x0001__x0001__x0001_E@_x0001__x0001__x0001__x0001__x0001__x0001_&lt;@_x0001__x0001__x0001__x0001__x0001__x0001_7@_x0001__x0001__x0001__x0001__x0001__x0001_9@_x0001__x0001__x0001__x0001__x0001__x0001__x0001__x0001__x0001__x0001__x0001__x0001__x0001_C@_x0001__x0001__x0001__x0001__x0001__x0001_&lt;@_x0001__x0001__x0001__x0001__x0001_H@_x0001__x0001__x0001__x0001__x0001__x0001_:@_x0001__x0001__x0001__x0001__x0001__x0001__x0001__x0001__x0001__x0002__x0001__x0001__x0001__x0001__x0001__x0001_7@_x0001__x0001__x0001__x0001__x0001_R@_x0001__x0001__x0001__x0001__x0001__x0001__x0001__x0001__x0001__x0001__x0001__x0001__x0001__x0001_I@_x0001__x0001__x0001__x0001__x0001__x0001_?@_x0001__x0001__x0001__x0001__x0001__x0001_7@_x0001__x0001__x0001__x0001__x0001__x0001__x0001__x0001__x0001__x0001__x0001__x0001__x0001_O@_x0001__x0001__x0001__x0001__x0001__x0001_?@_x0001__x0001__x0001__x0001__x0001__x0001_G@_x0001__x0001__x0001__x0001__x0001__x0001_M@_x0001__x0001__x0001__x0001__x0001__x0001__x0001__x0001__x0001__x0001__x0001__x0001__x0001_J@_x0001__x0001__x0001__x0001__x0001__x0001_B@_x0001__x0001__x0001__x0001__x0001__x0001__x0001__x0001__x0001__x0001__x0001__x0001__x0001_@Q@_x0001__x0001__x0001__x0001__x0001__x0001_F@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8@_x0001__x0001__x0001__x0001__x0001__x0001_H@_x0001__x0001__x0001__x0001__x0001_L@_x0001__x0001__x0001__x0001__x0001_J@_x0001__x0001__x0001__x0001__x0001_I@_x0001__x0001__x0001__x0001__x0001_B@_x0001__x0001__x0001__x0001__x0001__x0001__x0001__x0001__x0001__x0001__x0001__x0001__x0001__x0001_&lt;@_x0001__x0001__x0001__x0001__x0001__x0001_@@_x0001__x0001__x0001__x0001__x0001__x0002__x0001__x0001_K@_x0001__x0001__x0001__x0001__x0001__x0001__x0001__x0001__x0001__x0001__x0001__x0001__x0001__x0001_;@_x0001__x0001__x0001__x0001__x0001__x0001_8@_x0001__x0001__x0001__x0001__x0001_D@_x0001__x0001__x0001__x0001__x0001_H@_x0001__x0001__x0001__x0001__x0001__x0001_O@_x0001__x0001__x0001__x0001__x0001__x0001_?@_x0001__x0001__x0001__x0001__x0001__x0001_:@_x0001__x0001__x0001__x0001__x0001__x0001__x0001__x0001__x0001__x0001__x0001__x0001__x0001__x0001_;@_x0001__x0001__x0001__x0001__x0001_C@_x0001__x0001__x0001__x0001__x0001__x0001_6@_x0001__x0001__x0001__x0001__x0001_M@_x0001__x0001__x0001__x0001__x0001__x0001_&lt;@_x0001__x0001__x0001__x0001__x0001__x0001__x0001__x0001__x0001__x0001__x0001__x0001__x0001__x0001_B@_x0001__x0001__x0001__x0001__x0001__x0001_7@_x0001__x0001__x0001__x0001__x0001__x0001_B@_x0001__x0001__x0001__x0001__x0001__x0001_G@_x0001__x0001__x0001__x0001__x0001_B@_x0001__x0001__x0001__x0001__x0001__x0001_;@_x0001__x0001__x0001__x0001__x0001__x0001_5@_x0001__x0001__x0001__x0001__x0001__x0001_C@_x0001__x0001__x0001__x0001__x0001_C@_x0001__x0001__x0001__x0001__x0001__x0001_5@_x0001__x0001__x0001__x0001__x0001__x0001_6@_x0001__x0001__x0001__x0001__x0001__x0001__x0001__x0001__x0001__x0001__x0001__x0001__x0001_L@_x0001__x0001__x0001__x0001__x0001__x0001__x0001__x0001__x0001__x0001__x0001__x0001__x0001_D@_x0001__x0001__x0001__x0001__x0001__x0001_8@_x0001__x0002__x0001__x0001__x0001__x0001__x0001__x0001_&lt;@_x0001__x0001__x0001__x0001__x0001__x0001_C@_x0001__x0001__x0001__x0001__x0001__x0001_6@_x0001__x0001__x0001__x0001__x0001_@@_x0001__x0001__x0001__x0001__x0001__x0001_6@_x0001__x0001__x0001__x0001__x0001__x0001_C@_x0001__x0001__x0001__x0001__x0001__x0001__x0001__x0001__x0001__x0001__x0001__x0001__x0001__x0001__x0001__x0001__x0001__x0001__x0001__x0001__x0001__x0001__x0001__x0001__x0001__x0001__x0001__x0001__x0001__x0001__x0001__x0001__x0001__x0001__x0001__x0001__x0001__x0001_C@_x0001__x0001__x0001__x0001__x0001_O@_x0001__x0001__x0001__x0001__x0001__x0001_P@_x0001__x0001__x0001__x0001__x0001_J@_x0001__x0001__x0001__x0001__x0001__x0001__x0001__x0001__x0001__x0001__x0001__x0001__x0001_A@_x0001__x0001__x0001__x0001__x0001__x0001_:@_x0001__x0001__x0001__x0001__x0001__x0001__x0001__x0001__x0001__x0001__x0001__x0001__x0001__x0001__x0001__x0001__x0001__x0001__x0001__x0001__x0001__x0001_:@_x0001__x0001__x0001__x0001__x0001__x0001_A@_x0001__x0001__x0001__x0001__x0001__x0001__x0001__x0001__x0001__x0001__x0001__x0001__x0001_O@_x0001__x0001__x0001__x0001__x0001__x0001_&lt;@_x0001__x0001__x0001__x0001__x0001_H@_x0001__x0001__x0001__x0001__x0001__x0001_&lt;@_x0001__x0001__x0001__x0001__x0001__x0001_=@_x0001__x0001__x0001__x0001__x0001__x0001_7@_x0001__x0001__x0001__x0001__x0001__x0001__x0001__x0001__x0001__x0001__x0001__x0001__x0001__x0001_L@_x0001__x0001__x0001__x0001__x0001__x0001_7@_x0001__x0001__x0001__x0001__x0001__x0002__x0001_J@_x0001__x0001__x0001__x0001__x0001_A@_x0001__x0001__x0001__x0001__x0001__x0001_=@_x0001__x0001__x0001__x0001__x0001__x0001_R@_x0001__x0001__x0001__x0001__x0001__x0001_6@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H@_x0001__x0001__x0001__x0001__x0001__x0001_Q@_x0001__x0001__x0001__x0001__x0001_E@_x0001__x0001__x0001__x0001__x0001__x0001__x0001__x0001__x0001__x0001__x0001__x0001__x0001__x0001_&lt;@_x0001__x0001__x0001__x0001__x0001__x0001_H@_x0001__x0001__x0001__x0001__x0001__x0001_P@_x0001__x0001__x0001__x0001__x0001__x0001_R@_x0001__x0001__x0001__x0001__x0001__x0001_H@_x0001__x0001__x0001__x0001__x0001__x0001_&lt;@_x0001__x0001__x0001__x0001__x0001_J@_x0001__x0001__x0001__x0001__x0001__x0001__x0001__x0001__x0001__x0001__x0001__x0001__x0001__x0001_:@_x0001__x0001__x0001__x0001__x0001__x0001_=@_x0001__x0001__x0001__x0001__x0001__x0001_9@_x0001__x0001__x0001__x0001__x0001__x0001_@@_x0001__x0001__x0001__x0001__x0001_R@_x0001__x0001__x0001__x0001__x0001__x0001_8@_x0001__x0001__x0001__x0001__x0001_J@_x0001__x0001__x0001__x0001__x0001__x0001_@@_x0001__x0002__x0001__x0001__x0001__x0001__x0001_D@_x0001__x0001__x0001__x0001__x0001__x0001__x0001__x0001__x0001__x0001__x0001__x0001__x0001_ÀP@_x0001__x0001__x0001__x0001__x0001__x0001_?@_x0001__x0001__x0001__x0001__x0001__x0001_7@_x0001__x0001__x0001__x0001__x0001__x0001_A@_x0001__x0001__x0001__x0001__x0001__x0001__x0001__x0001__x0001__x0001__x0001__x0001__x0001__x0001__x0001__x0001__x0001__x0001__x0001__x0001__x0001__x0001__x0001__x0001__x0001__x0001__x0001__x0001__x0001_P@_x0001__x0001__x0001__x0001__x0001_@R@_x0001__x0001__x0001__x0001__x0001_C@_x0001__x0001__x0001__x0001__x0001_L@_x0001__x0001__x0001__x0001__x0001_ÀQ@_x0001__x0001__x0001__x0001__x0001_R@_x0001__x0001__x0001__x0001__x0001__x0001_K@_x0001__x0001__x0001__x0001__x0001__x0001_E@_x0001__x0001__x0001__x0001__x0001__x0001_R@_x0001__x0001__x0001__x0001__x0001__x0001__x0001__x0001__x0001__x0001__x0001__x0001__x0001_J@_x0001__x0001__x0001__x0001__x0001__x0001_:@_x0001__x0001__x0001__x0001__x0001__x0001__x0001__x0001__x0001__x0001__x0001__x0001__x0001__x0001_=@_x0001__x0001__x0001__x0001__x0001_ÀQ@_x0001__x0001__x0001__x0001__x0001__x0001_8@_x0001__x0001__x0001__x0001__x0001_M@_x0001__x0001__x0001__x0001__x0001__x0001_=@_x0001__x0001__x0001__x0001__x0001__x0001_;@_x0001__x0001__x0001__x0001__x0001__x0001_&gt;@_x0001__x0001__x0001__x0001__x0001__x0001_&gt;@_x0001__x0001__x0001__x0001__x0001__x0001_@@_x0001__x0001__x0001__x0001__x0001__x0002__x0001__x0001_L@_x0001__x0001__x0001__x0001__x0001__x0001_Q@_x0001__x0001__x0001__x0001__x0001__x0001_B@_x0001__x0001__x0001__x0001__x0001__x0001_F@_x0001__x0001__x0001__x0001__x0001__x0001_L@_x0001__x0001__x0001__x0001__x0001_B@_x0001__x0001__x0001__x0001__x0001_D@_x0001__x0001__x0001__x0001__x0001__x0001__x0001__x0001__x0001__x0001__x0001__x0001__x0001_@@_x0001__x0001__x0001__x0001__x0001__x0001_F@_x0001__x0001__x0001__x0001__x0001__x0001_=@_x0001__x0001__x0001__x0001__x0001_ÀP@_x0001__x0001__x0001__x0001__x0001_N@_x0001__x0001__x0001__x0001__x0001__x0001__x0001__x0001__x0001__x0001__x0001__x0001__x0001__x0001_L@_x0001__x0001__x0001__x0001__x0001__x0001_A@_x0001__x0001__x0001__x0001__x0001__x0001__x0001__x0001__x0001__x0001__x0001__x0001__x0001__x0001_O@_x0001__x0001__x0001__x0001__x0001__x0001_@@_x0001__x0001__x0001__x0001__x0001__x0001_H@_x0001__x0001__x0001__x0001__x0001__x0001_6@_x0001__x0001__x0001__x0001__x0001__x0001_;@_x0001__x0001__x0001__x0001__x0001__x0001_@@_x0001__x0001__x0001__x0001__x0001_G@_x0001__x0001__x0001__x0001__x0001__x0001_;@_x0001__x0001__x0001__x0001__x0001_G@_x0001__x0001__x0001__x0001__x0001__x0001_A@_x0001__x0001__x0001__x0001__x0001__x0001_7@_x0001__x0001__x0001__x0001__x0001__x0001_A@_x0001__x0001__x0001__x0001__x0001__x0001__x0001__x0001__x0001__x0001__x0001__x0001__x0001_B@_x0001__x0001__x0001__x0001__x0001_@@_x0001__x0002__x0001__x0001__x0001__x0001__x0001__x0001_8@_x0001__x0001__x0001__x0001__x0001__x0001_;@_x0001__x0001__x0001__x0001__x0001__x0001_:@_x0001__x0001__x0001__x0001__x0001__x0001_8@_x0001__x0001__x0001__x0001__x0001__x0001_L@_x0001__x0001__x0001__x0001__x0001__x0001_:@_x0001__x0001__x0001__x0001__x0001__x0001_&lt;@_x0001__x0001__x0001__x0001__x0001__x0001_F@_x0001__x0001__x0001__x0001__x0001__x0001_?@_x0001__x0001__x0001__x0001__x0001__x0001_:@_x0001__x0001__x0001__x0001__x0001__x0001_O@_x0001__x0001__x0001__x0001__x0001_D@_x0001__x0001__x0001__x0001__x0001__x0001_H@_x0001__x0001__x0001__x0001__x0001__x0001_&lt;@_x0001__x0001__x0001__x0001__x0001_M@_x0001__x0001__x0001__x0001__x0001__x0001_&gt;@_x0001__x0001__x0001__x0001__x0001__x0001_;@_x0001__x0001__x0001__x0001__x0001__x0001_:@_x0001__x0001__x0001__x0001__x0001__x0001_7@_x0001__x0001__x0001__x0001__x0001_F@_x0001__x0001__x0001__x0001__x0001__x0001_E@_x0001__x0001__x0001__x0001__x0001__x0001_B@_x0001__x0001__x0001__x0001__x0001_G@_x0001__x0001__x0001__x0001__x0001__x0001_8@_x0001__x0001__x0001__x0001__x0001_M@_x0001__x0001__x0001__x0001__x0001__x0001_8@_x0001__x0001__x0001__x0001__x0001__x0001_@@_x0001__x0001__x0001__x0001__x0001_A@_x0001__x0001__x0001__x0001__x0001__x0001__x0001__x0001__x0001__x0001__x0001__x0001__x0001_C@_x0001__x0001__x0001__x0001__x0001__x0001__x0001__x0001__x0001__x0001__x0001__x0001__x0001__x0002__x0001__x0001_7@_x0001__x0001__x0001__x0001__x0001__x0001_9@_x0001__x0001__x0001__x0001__x0001__x0001__x0001__x0001__x0001__x0001__x0001__x0001__x0001__x0001_K@_x0001__x0001__x0001__x0001__x0001__x0001_@@_x0001__x0001__x0001__x0001__x0001__x0001_K@_x0001__x0001__x0001__x0001__x0001_E@_x0001__x0001__x0001__x0001__x0001__x0001_:@_x0001__x0001__x0001__x0001__x0001_I@_x0001__x0001__x0001__x0001__x0001__x0001_=@_x0001__x0001__x0001__x0001__x0001__x0001_6@_x0001__x0001__x0001__x0001__x0001__x0001_?@_x0001__x0001__x0001__x0001__x0001__x0001_A@_x0001__x0001__x0001__x0001__x0001__x0001_8@_x0001__x0001__x0001__x0001__x0001__x0001__x0001__x0001__x0001__x0001__x0001__x0001__x0001__x0001_&lt;@_x0001__x0001__x0001__x0001__x0001__x0001_8@_x0001__x0001__x0001__x0001__x0001__x0001_?@_x0001__x0001__x0001__x0001__x0001__x0001_7@_x0001__x0001__x0001__x0001__x0001__x0001_7@_x0001__x0001__x0001__x0001__x0001_@Q@_x0001__x0001__x0001__x0001__x0001__x0001_E@_x0001__x0001__x0001__x0001__x0001__x0001_&lt;@_x0001__x0001__x0001__x0001__x0001__x0001_A@_x0001__x0001__x0001__x0001__x0001_E@_x0001__x0001__x0001__x0001__x0001__x0001_&lt;@_x0001__x0001__x0001__x0001__x0001__x0001__x0001__x0001__x0001__x0001__x0001__x0001__x0001__x0001_7@_x0001__x0001__x0001__x0001__x0001__x0001_7@_x0001__x0001__x0001__x0001__x0001__x0001__x0001__x0001__x0001__x0001__x0001__x0001__x0001__x0001_8@_x0001__x0001__x0001__x0001__x0001__x0001_:@_x0001__x0002__x0001__x0001__x0001__x0001__x0001__x0001__x0001__x0001__x0001__x0001__x0001__x0001__x0001__x0001_=@_x0001__x0001__x0001__x0001__x0001_R@_x0001__x0001__x0001__x0001__x0001__x0001_H@_x0001__x0001__x0001__x0001__x0001_J@_x0001__x0001__x0001__x0001__x0001_L@_x0001__x0001__x0001__x0001__x0001_N@_x0001__x0001__x0001__x0001__x0001_A@_x0001__x0001__x0001__x0001__x0001__x0001_F@_x0001__x0001__x0001__x0001__x0001__x0001_8@_x0001__x0001__x0001__x0001__x0001__x0001_E@_x0001__x0001__x0001__x0001__x0001__x0001_:@_x0001__x0001__x0001__x0001__x0001__x0001_9@_x0001__x0001__x0001__x0001__x0001__x0001__x0001__x0001__x0001__x0001__x0001__x0001__x0001__x0001_8@_x0001__x0001__x0001__x0001__x0001__x0001__x0001__x0001__x0001__x0001__x0001__x0001__x0001__x0001_@@_x0001__x0001__x0001__x0001__x0001_C@_x0001__x0001__x0001__x0001__x0001__x0001_@@_x0001__x0001__x0001__x0001__x0001__x0001_:@_x0001__x0001__x0001__x0001__x0001_N@_x0001__x0001__x0001__x0001__x0001__x0001_=@_x0001__x0001__x0001__x0001__x0001__x0001_7@_x0001__x0001__x0001__x0001__x0001__x0001__x0001__x0001__x0001__x0001__x0001__x0001__x0001_R@_x0001__x0001__x0001__x0001__x0001_G@_x0001__x0001__x0001__x0001__x0001_O@_x0001__x0001__x0001__x0001__x0001_@@_x0001__x0001__x0001__x0001__x0001__x0001_&gt;@_x0001__x0001__x0001__x0001__x0001__x0001_&lt;@_x0001__x0001__x0001__x0001__x0001_D@_x0001__x0001__x0001__x0001__x0001__x0002__x0001__x0001_;@_x0001__x0001__x0001__x0001__x0001__x0001__x0001__x0001__x0001__x0001__x0001__x0001__x0001__x0001__x0001__x0001__x0001__x0001__x0001__x0001__x0001__x0001_;@_x0001__x0001__x0001__x0001__x0001_H@_x0001__x0001__x0001__x0001__x0001_A@_x0001__x0001__x0001__x0001__x0001_@@_x0001__x0001__x0001__x0001__x0001__x0001_F@_x0001__x0001__x0001__x0001__x0001__x0001_8@_x0001__x0001__x0001__x0001__x0001__x0001_;@_x0001__x0001__x0001__x0001__x0001__x0001_7@_x0001__x0001__x0001__x0001__x0001__x0001_&gt;@_x0001__x0001__x0001__x0001__x0001__x0001__x0001__x0001__x0001__x0001__x0001__x0001__x0001__x0001_G@_x0001__x0001__x0001__x0001__x0001__x0001_J@_x0001__x0001__x0001__x0001__x0001__x0001_P@_x0001__x0001__x0001__x0001__x0001_@@_x0001__x0001__x0001__x0001__x0001__x0001_=@_x0001__x0001__x0001__x0001__x0001__x0001_A@_x0001__x0001__x0001__x0001__x0001__x0001__x0001__x0001__x0001__x0001__x0001__x0001__x0001_D@_x0001__x0001__x0001__x0001__x0001_@Q@_x0001__x0001__x0001__x0001__x0001__x0001__x0001__x0001__x0001__x0001__x0001__x0001__x0001__x0001_L@_x0001__x0001__x0001__x0001__x0001__x0001_8@_x0001__x0001__x0001__x0001__x0001__x0001_7@_x0001__x0001__x0001__x0001__x0001_G@_x0001__x0001__x0001__x0001__x0001__x0001__x0001__x0001__x0001__x0001__x0001__x0001__x0001__x0001_B@_x0001__x0001__x0001__x0001__x0001_G@_x0001__x0001__x0001__x0001__x0001_B@_x0001__x0001__x0001__x0001__x0001__x0001_:@_x0001__x0002__x0001__x0001__x0001__x0001__x0001__x0001_E@_x0001__x0001__x0001__x0001__x0001__x0001_=@_x0001__x0001__x0001__x0001__x0001_B@_x0001__x0001__x0001__x0001__x0001_G@_x0001__x0001__x0001__x0001__x0001__x0001_@@_x0001__x0001__x0001__x0001__x0001__x0001_E@_x0001__x0001__x0001__x0001__x0001__x0001_7@_x0001__x0001__x0001__x0001__x0001__x0001_O@_x0001__x0001__x0001__x0001__x0001__x0001_@@_x0001__x0001__x0001__x0001__x0001_@Q@_x0001__x0001__x0001__x0001__x0001__x0001_7@_x0001__x0001__x0001__x0001__x0001__x0001_:@_x0001__x0001__x0001__x0001__x0001__x0001_B@_x0001__x0001__x0001__x0001__x0001__x0001__x0001__x0001__x0001__x0001__x0001__x0001__x0001__x0001__x0001__x0001__x0001__x0001__x0001__x0001__x0001_I@_x0001__x0001__x0001__x0001__x0001__x0001_8@_x0001__x0001__x0001__x0001__x0001__x0001__x0001__x0001__x0001__x0001__x0001__x0001__x0001__x0001_H@_x0001__x0001__x0001__x0001__x0001_I@_x0001__x0001__x0001__x0001__x0001_@@_x0001__x0001__x0001__x0001__x0001__x0001_9@_x0001__x0001__x0001__x0001__x0001__x0001_A@_x0001__x0001__x0001__x0001__x0001__x0001__x0001__x0001__x0001__x0001__x0001__x0001__x0001__x0001_&lt;@_x0001__x0001__x0001__x0001__x0001__x0001_B@_x0001__x0001__x0001__x0001__x0001__x0001_B@_x0001__x0001__x0001__x0001__x0001__x0001_:@_x0001__x0001__x0001__x0001__x0001__x0001_C@_x0001__x0001__x0001__x0001__x0001__x0001_:@_x0001__x0001__x0001__x0001__x0001__x0001_7@_x0001__x0001__x0001__x0001__x0001__x0002__x0001__x0001_M@_x0001__x0001__x0001__x0001__x0001__x0001_K@_x0001__x0001__x0001__x0001__x0001__x0001_9@_x0001__x0001__x0001__x0001__x0001__x0001__x0001__x0001__x0001__x0001__x0001__x0001__x0001__x0001__x0001__x0001__x0001__x0001__x0001__x0001__x0001__x0001_6@_x0001__x0001__x0001__x0001__x0001__x0001_7@_x0001__x0001__x0001__x0001__x0001__x0001_;@_x0001__x0001__x0001__x0001__x0001__x0001_O@_x0001__x0001__x0001__x0001__x0001_L@_x0001__x0001__x0001__x0001__x0001__x0001_@@_x0001__x0001__x0001__x0001__x0001__x0001_8@_x0001__x0001__x0001__x0001__x0001__x0001_=@_x0001__x0001__x0001__x0001__x0001__x0001_;@_x0001__x0001__x0001__x0001__x0001__x0001_&gt;@_x0001__x0001__x0001__x0001__x0001_A@_x0001__x0001__x0001__x0001__x0001_@Q@_x0001__x0001__x0001__x0001__x0001__x0001__x0001__x0001__x0001__x0001__x0001__x0001__x0001_M@_x0001__x0001__x0001__x0001__x0001_B@_x0001__x0001__x0001__x0001__x0001__x0001_F@_x0001__x0001__x0001__x0001__x0001__x0001_8@_x0001__x0001__x0001__x0001__x0001__x0001__x0001__x0001__x0001__x0001__x0001__x0001__x0001_M@_x0001__x0001__x0001__x0001__x0001__x0001__x0001__x0001__x0001__x0001__x0001__x0001__x0001__x0001_O@_x0001__x0001__x0001__x0001__x0001__x0001_K@_x0001__x0001__x0001__x0001__x0001__x0001_Q@_x0001__x0001__x0001__x0001__x0001__x0001_@@_x0001__x0001__x0001__x0001__x0001__x0001_8@_x0001__x0001__x0001__x0001__x0001__x0001_:@_x0001__x0001__x0001__x0001__x0001__x0001_9@_x0001__x0002__x0001__x0001__x0001__x0001__x0001_E@_x0001__x0001__x0001__x0001__x0001__x0001__x0001__x0001__x0001__x0001__x0001__x0001__x0001__x0001_@@_x0001__x0001__x0001__x0001__x0001__x0001_8@_x0001__x0001__x0001__x0001__x0001_B@_x0001__x0001__x0001__x0001__x0001__x0001__x0001__x0001__x0001__x0001__x0001__x0001__x0001__x0001_Q@_x0001__x0001__x0001__x0001__x0001_@Q@_x0001__x0001__x0001__x0001__x0001_L@_x0001__x0001__x0001__x0001__x0001__x0001__x0001__x0001__x0001__x0001__x0001__x0001__x0001__x0001_=@_x0001__x0001__x0001__x0001__x0001_L@_x0001__x0001__x0001__x0001__x0001__x0001_B@_x0001__x0001__x0001__x0001__x0001__x0001_B@_x0001__x0001__x0001__x0001__x0001__x0001__x0001__x0001__x0001__x0001__x0001__x0001__x0001_E@_x0001__x0001__x0001__x0001__x0001__x0001_;@_x0001__x0001__x0001__x0001__x0001__x0001_A@_x0001__x0001__x0001__x0001__x0001__x0001_=@_x0001__x0001__x0001__x0001__x0001__x0001_C@_x0001__x0001__x0001__x0001__x0001_E@_x0001__x0001__x0001__x0001__x0001__x0001_7@_x0001__x0001__x0001__x0001__x0001__x0001__x0001__x0001__x0001__x0001__x0001__x0001__x0001_@@_x0001__x0001__x0001__x0001__x0001__x0001_&lt;@_x0001__x0001__x0001__x0001__x0001__x0001__x0001__x0001__x0001__x0001__x0001__x0001__x0001__x0001_@@_x0001__x0001__x0001__x0001__x0001__x0001_C@_x0001__x0001__x0001__x0001__x0001__x0001_:@_x0001__x0001__x0001__x0001__x0001__x0001__x0001__x0001__x0001__x0001__x0001__x0001__x0001__x0001_;@_x0001__x0001__x0001__x0001__x0001__x0002__x0001__x0001_F@_x0001__x0001__x0001__x0001__x0001_L@_x0001__x0001__x0001__x0001__x0001__x0001_J@_x0001__x0001__x0001__x0001__x0001__x0001_6@_x0001__x0001__x0001__x0001__x0001_B@_x0001__x0001__x0001__x0001__x0001_I@_x0001__x0001__x0001__x0001__x0001_N@_x0001__x0001__x0001__x0001__x0001__x0001_E@_x0001__x0001__x0001__x0001__x0001__x0001_J@_x0001__x0001__x0001__x0001__x0001__x0001_L@_x0001__x0001__x0001__x0001__x0001__x0001_H@_x0001__x0001__x0001__x0001__x0001__x0001_L@_x0001__x0001__x0001__x0001__x0001__x0001_8@_x0001__x0001__x0001__x0001__x0001__x0001_7@_x0001__x0001__x0001__x0001__x0001__x0001_G@_x0001__x0001__x0001__x0001__x0001__x0001_=@_x0001__x0001__x0001__x0001__x0001__x0001_8@_x0001__x0001__x0001__x0001__x0001__x0001_H@_x0001__x0001__x0001__x0001__x0001_@@_x0001__x0001__x0001__x0001__x0001__x0001__x0001__x0001__x0001__x0001__x0001__x0001__x0001__x0001_?@_x0001__x0001__x0001__x0001__x0001__x0001_6@_x0001__x0001__x0001__x0001__x0001__x0001_C@_x0001__x0001__x0001__x0001__x0001__x0001_C@_x0001__x0001__x0001__x0001__x0001__x0001_@@_x0001__x0001__x0001__x0001__x0001__x0001_?@_x0001__x0001__x0001__x0001__x0001_I@_x0001__x0001__x0001__x0001__x0001__x0001__x0001__x0001__x0001__x0001__x0001__x0001__x0001__x0001__x0001__x0001__x0001__x0001__x0001__x0001__x0001_H@_x0001__x0001__x0001__x0001__x0001_L@_x0001__x0001__x0001__x0001__x0001__x0001__x0001__x0001__x0001__x0002__x0001__x0001__x0001__x0001__x0001_L@_x0001__x0001__x0001__x0001__x0001__x0001_K@_x0001__x0001__x0001__x0001__x0001__x0001_H@_x0001__x0001__x0001__x0001__x0001__x0001_6@_x0001__x0001__x0001__x0001__x0001__x0001_P@_x0001__x0001__x0001__x0001__x0001__x0001__x0001__x0001__x0001__x0001__x0001__x0001__x0001_C@_x0001__x0001__x0001__x0001__x0001__x0001_C@_x0001__x0001__x0001__x0001__x0001__x0001__x0001__x0001__x0001__x0001__x0001__x0001__x0001__x0001_7@_x0001__x0001__x0001__x0001__x0001__x0001_6@_x0001__x0001__x0001__x0001__x0001_J@_x0001__x0001__x0001__x0001__x0001__x0001_H@_x0001__x0001__x0001__x0001__x0001__x0001__x0001__x0001__x0001__x0001__x0001__x0001__x0001_E@_x0001__x0001__x0001__x0001__x0001__x0001_8@_x0001__x0001__x0001__x0001__x0001__x0001_E@_x0001__x0001__x0001__x0001__x0001__x0001_C@_x0001__x0001__x0001__x0001__x0001__x0001__x0001__x0001__x0001__x0001__x0001__x0001__x0001__x0001_K@_x0001__x0001__x0001__x0001__x0001__x0001__x0001__x0001__x0001__x0001__x0001__x0001__x0001_B@_x0001__x0001__x0001__x0001__x0001__x0001_&lt;@_x0001__x0001__x0001__x0001__x0001__x0001_5@_x0001__x0001__x0001__x0001__x0001__x0001_E@_x0001__x0001__x0001__x0001__x0001_I@_x0001__x0001__x0001__x0001__x0001__x0001__x0001__x0001__x0001__x0001__x0001__x0001__x0001_G@_x0001__x0001__x0001__x0001__x0001_L@_x0001__x0001__x0001__x0001__x0001__x0001__x0001__x0001__x0001__x0001__x0001__x0001__x0001__x0001_@@_x0001__x0001__x0001__x0001__x0001__x0002__x0001__x0001_R@_x0001__x0001__x0001__x0001__x0001__x0001_8@_x0001__x0001__x0001__x0001__x0001_F@_x0001__x0001__x0001__x0001__x0001_A@_x0001__x0001__x0001__x0001__x0001_I@_x0001__x0001__x0001__x0001__x0001__x0001__x0001__x0001__x0001__x0001__x0001__x0001__x0001_R@_x0001__x0001__x0001__x0001__x0001__x0001_K@_x0001__x0001__x0001__x0001__x0001__x0001_A@_x0001__x0001__x0001__x0001__x0001_I@_x0001__x0001__x0001__x0001__x0001__x0001_@@_x0001__x0001__x0001__x0001__x0001__x0001_=@_x0001__x0001__x0001__x0001__x0001__x0001_9@_x0001__x0001__x0001__x0001__x0001_@Q@_x0001__x0001__x0001__x0001__x0001__x0001_6@_x0001__x0001__x0001__x0001__x0001_E@_x0001__x0001__x0001__x0001__x0001_K@_x0001__x0001__x0001__x0001__x0001__x0001__x0001__x0001__x0001__x0001__x0001__x0001__x0001__x0001__x0001__x0001__x0001__x0001__x0001__x0001__x0001__x0001_?@_x0001__x0001__x0001__x0001__x0001_L@_x0001__x0001__x0001__x0001__x0001__x0001_9@_x0001__x0001__x0001__x0001__x0001__x0001_7@_x0001__x0001__x0001__x0001__x0001__x0001__x0001__x0001__x0001__x0001__x0001__x0001__x0001__x0001__x0001__x0001__x0001__x0001__x0001__x0001__x0001__x0001__x0001__x0001__x0001__x0001__x0001__x0001__x0001__x0001_H@_x0001__x0001__x0001__x0001__x0001__x0001_8@_x0001__x0001__x0001__x0001__x0001__x0001_L@_x0001__x0001__x0001__x0001__x0001__x0001_A@_x0001__x0001__x0001__x0001__x0001__x0001_&lt;@_x0001__x0001__x0001__x0001__x0001__x0001__x0001__x0001__x0001__x0002__x0001__x0001__x0001__x0001__x0001__x0001__x0001__x0001__x0001__x0001__x0001__x0001__x0001__x0001_&lt;@_x0001__x0001__x0001__x0001__x0001__x0001_C@_x0001__x0001__x0001__x0001__x0001__x0001_L@_x0001__x0001__x0001__x0001__x0001__x0001_F@_x0001__x0001__x0001__x0001__x0001__x0001__x0001__x0001__x0001__x0001__x0001__x0001__x0001__x0001__x0001__x0001__x0001__x0001__x0001__x0001__x0001__x0001_7@_x0001__x0001__x0001__x0001__x0001__x0001_&lt;@_x0001__x0001__x0001__x0001__x0001__x0001__x0001__x0001__x0001__x0001__x0001__x0001__x0001_H@_x0001__x0001__x0001__x0001__x0001__x0001__x0001__x0001__x0001__x0001__x0001__x0001__x0001__x0001__x0001__x0001__x0001__x0001__x0001__x0001__x0001__x0001_M@_x0001__x0001__x0001__x0001__x0001_E@_x0001__x0001__x0001__x0001__x0001__x0001_C@_x0001__x0001__x0001__x0001__x0001_ÀQ@_x0001__x0001__x0001__x0001__x0001__x0001_6@_x0001__x0001__x0001__x0001__x0001__x0001__x0001__x0001__x0001__x0001__x0001__x0001__x0001__x0001_;@_x0001__x0001__x0001__x0001__x0001_R@_x0001__x0001__x0001__x0001__x0001_R@_x0001__x0001__x0001__x0001__x0001__x0001_?@_x0001__x0001__x0001__x0001__x0001__x0001__x0001__x0001__x0001__x0001__x0001__x0001__x0001__x0001_?@_x0001__x0001__x0001__x0001__x0001__x0001_E@_x0001__x0001__x0001__x0001__x0001__x0001__x0001__x0001__x0001__x0001__x0001__x0001__x0001_B@_x0001__x0001__x0001__x0001__x0001__x0001_6@_x0001__x0001__x0001__x0001__x0001__x0001__x0001__x0001__x0001__x0001__x0001__x0001__x0001__x0001__x0001__x0001__x0001__x0001__x0001__x0001__x0001__x0002__x0001__x0001_M@_x0001__x0001__x0001__x0001__x0001_B@_x0001__x0001__x0001__x0001__x0001_H@_x0001__x0001__x0001__x0001__x0001__x0001_@@_x0001__x0001__x0001__x0001__x0001__x0001__x0001__x0001__x0001__x0001__x0001__x0001__x0001__x0001__x0001__x0001__x0001__x0001__x0001__x0001__x0001__x0001_7@_x0001__x0001__x0001__x0001__x0001_D@_x0001__x0001__x0001__x0001__x0001__x0001_L@_x0001__x0001__x0001__x0001__x0001__x0001_9@_x0001__x0001__x0001__x0001__x0001_B@_x0001__x0001__x0001__x0001__x0001__x0001_;@_x0001__x0001__x0001__x0001__x0001__x0001__x0001__x0001__x0001__x0001__x0001__x0001__x0001__x0001_=@_x0001__x0001__x0001__x0001__x0001_I@_x0001__x0001__x0001__x0001__x0001__x0001__x0001__x0001__x0001__x0001__x0001__x0001__x0001__x0001_H@_x0001__x0001__x0001__x0001__x0001__x0001_L@_x0001__x0001__x0001__x0001__x0001_@@_x0001__x0001__x0001__x0001__x0001_H@_x0001__x0001__x0001__x0001__x0001__x0001__x0001__x0001__x0001__x0001__x0001__x0001__x0001__x0001_;@_x0001__x0001__x0001__x0001__x0001__x0001__x0001__x0001__x0001__x0001__x0001__x0001__x0001__x0001__x0001__x0001__x0001__x0001__x0001__x0001__x0001__x0001_L@_x0001__x0001__x0001__x0001__x0001__x0001_6@_x0001__x0001__x0001__x0001__x0001__x0001_&gt;@_x0001__x0001__x0001__x0001__x0001__x0001_C@_x0001__x0001__x0001__x0001__x0001__x0001_?@_x0001__x0001__x0001__x0001__x0001__x0001__x0001__x0001__x0001__x0001__x0001__x0001__x0001__x0001_G@_x0001__x0001__x0001__x0001__x0001_C@_x0001__x0002__x0001__x0001__x0001__x0001__x0001__x0001_7@_x0001__x0001__x0001__x0001__x0001_M@_x0001__x0001__x0001__x0001__x0001__x0001__x0001__x0001__x0001__x0001__x0001__x0001__x0001_@@_x0001__x0001__x0001__x0001__x0001__x0001_&lt;@_x0001__x0001__x0001__x0001__x0001__x0001_R@_x0001__x0001__x0001__x0001__x0001__x0001_=@_x0001__x0001__x0001__x0001__x0001__x0001_8@_x0001__x0001__x0001__x0001__x0001__x0001__x0001__x0001__x0001__x0001__x0001__x0001__x0001__x0001_7@_x0001__x0001__x0001__x0001__x0001__x0001_@@_x0001__x0001__x0001__x0001__x0001__x0001_:@_x0001__x0001__x0001__x0001__x0001_D@_x0001__x0001__x0001__x0001__x0001_L@_x0001__x0001__x0001__x0001__x0001__x0001_;@_x0001__x0001__x0001__x0001__x0001__x0001_7@_x0001__x0001__x0001__x0001__x0001_@@_x0001__x0001__x0001__x0001__x0001__x0001_:@_x0001__x0001__x0001__x0001__x0001_ÀP@_x0001__x0001__x0001__x0001__x0001__x0001_L@_x0001__x0001__x0001__x0001__x0001__x0001_6@_x0001__x0001__x0001__x0001__x0001__x0001_G@_x0001__x0001__x0001__x0001__x0001__x0001_?@_x0001__x0001__x0001__x0001__x0001_@R@_x0001__x0001__x0001__x0001__x0001__x0001_;@_x0001__x0001__x0001__x0001__x0001_I@_x0001__x0001__x0001__x0001__x0001__x0001__x0001__x0001__x0001__x0001__x0001__x0001__x0001__x0001_:@_x0001__x0001__x0001__x0001__x0001__x0001_B@_x0001__x0001__x0001__x0001__x0001__x0001__x0001__x0001__x0001__x0001__x0001__x0001__x0001__x0001_B@_x0001__x0001__x0001__x0001__x0001__x0002__x0001_@@_x0001__x0001__x0001__x0001__x0001_C@_x0001__x0001__x0001__x0001__x0001__x0001_H@_x0001__x0001__x0001__x0001__x0001__x0001_9@_x0001__x0001__x0001__x0001__x0001__x0001_7@_x0001__x0001__x0001__x0001__x0001__x0001_P@_x0001__x0001__x0001__x0001__x0001__x0001_&gt;@_x0001__x0001__x0001__x0001__x0001_I@_x0001__x0001__x0001__x0001__x0001_G@_x0001__x0001__x0001__x0001__x0001_A@_x0001__x0001__x0001__x0001__x0001__x0001_9@_x0001__x0001__x0001__x0001__x0001__x0001_M@_x0001__x0001__x0001__x0001__x0001__x0001__x0001__x0001__x0001__x0001__x0001__x0001__x0001__x0001_=@_x0001__x0001__x0001__x0001__x0001__x0001_H@_x0001__x0001__x0001__x0001__x0001__x0001_?@_x0001__x0001__x0001__x0001__x0001_P@_x0001__x0001__x0001__x0001__x0001_A@_x0001__x0001__x0001__x0001__x0001__x0001__x0001__x0001__x0001__x0001__x0001__x0001__x0001__x0001_?@_x0001__x0001__x0001__x0001__x0001__x0001_L@_x0001__x0001__x0001__x0001__x0001__x0001_&lt;@_x0001__x0001__x0001__x0001__x0001__x0001__x0001__x0001__x0001__x0001__x0001__x0001__x0001_@@_x0001__x0001__x0001__x0001__x0001_R@_x0001__x0001__x0001__x0001__x0001__x0001__x0001__x0001__x0001__x0001__x0001__x0001__x0001__x0001_F@_x0001__x0001__x0001__x0001__x0001__x0001_C@_x0001__x0001__x0001__x0001__x0001_B@_x0001__x0001__x0001__x0001__x0001_O@_x0001__x0001__x0001__x0001__x0001_B@_x0001__x0001__x0001__x0001__x0001__x0001__x0001__x0001__x0001__x0002__x0001__x0001__x0001__x0001__x0001_G@_x0001__x0001__x0001__x0001__x0001__x0001_A@_x0001__x0001__x0001__x0001__x0001_C@_x0001__x0001__x0001__x0001__x0001_A@_x0001__x0001__x0001__x0001__x0001__x0001_7@_x0001__x0001__x0001__x0001__x0001_D@_x0001__x0001__x0001__x0001__x0001__x0001__x0001__x0001__x0001__x0001__x0001__x0001__x0001__x0001__x0001__x0001__x0001__x0001__x0001__x0001__x0001__x0001_5@_x0001__x0001__x0001__x0001__x0001__x0001__x0001__x0001__x0001__x0001__x0001__x0001__x0001_R@_x0001__x0001__x0001__x0001__x0001__x0001_C@_x0001__x0001__x0001__x0001__x0001__x0001_6@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8@_x0001__x0001__x0001__x0001__x0001__x0001__x0001__x0001__x0001__x0001__x0001__x0001__x0001__x0001__x0001__x0001__x0001__x0001__x0001__x0001__x0001__x0001_@@_x0001__x0001__x0001__x0001__x0001_E@_x0001__x0001__x0001__x0001__x0001_@@_x0001__x0001__x0001__x0001__x0001_C@_x0001__x0001__x0001__x0001__x0001__x0001_&lt;@_x0001__x0001__x0001__x0001__x0001__x0001_7@_x0001__x0001__x0001__x0001__x0001__x0001_=@_x0001__x0001__x0001__x0001__x0001_C@_x0001__x0001__x0001__x0001__x0001__x0001_A@_x0001__x0001__x0001__x0001__x0001_E@_x0001__x0001__x0001__x0001__x0001__x0002__x0001__x0001_B@_x0001__x0001__x0001__x0001__x0001__x0001_F@_x0001__x0001__x0001__x0001__x0001__x0001_6@_x0001__x0001__x0001__x0001__x0001_B@_x0001__x0001__x0001__x0001__x0001__x0001__x0001__x0001__x0001__x0001__x0001__x0001__x0001__x0001_:@_x0001__x0001__x0001__x0001__x0001__x0001_B@_x0001__x0001__x0001__x0001__x0001_ÀQ@_x0001__x0001__x0001__x0001__x0001__x0001__x0001__x0001__x0001__x0001__x0001__x0001__x0001_R@_x0001__x0001__x0001__x0001__x0001__x0001_P@_x0001__x0001__x0001__x0001__x0001__x0001__x0001__x0001__x0001__x0001__x0001__x0001__x0001__x0001_6@_x0001__x0001__x0001__x0001__x0001_H@_x0001__x0001__x0001__x0001__x0001__x0001__x0001__x0001__x0001__x0001__x0001__x0001__x0001__x0001_6@_x0001__x0001__x0001__x0001__x0001__x0001_&gt;@_x0001__x0001__x0001__x0001__x0001__x0001_G@_x0001__x0001__x0001__x0001__x0001__x0001_L@_x0001__x0001__x0001__x0001__x0001__x0001__x0001__x0001__x0001__x0001__x0001__x0001__x0001_G@_x0001__x0001__x0001__x0001__x0001__x0001_?@_x0001__x0001__x0001__x0001__x0001__x0001_G@_x0001__x0001__x0001__x0001__x0001__x0001__x0001__x0001__x0001__x0001__x0001__x0001__x0001__x0001_C@_x0001__x0001__x0001__x0001__x0001_R@_x0001__x0001__x0001__x0001__x0001__x0001_?@_x0001__x0001__x0001__x0001__x0001__x0001_K@_x0001__x0001__x0001__x0001__x0001__x0001_=@_x0001__x0001__x0001__x0001__x0001__x0001_;@_x0001__x0001__x0001__x0001__x0001__x0001_A@_x0001__x0001__x0001__x0001__x0001__x0001_?@_x0001__x0002__x0001__x0001__x0001__x0001__x0001_@Q@_x0001__x0001__x0001__x0001__x0001__x0001__x0001__x0001__x0001__x0001__x0001__x0001__x0001__x0001_O@_x0001__x0001__x0001__x0001__x0001_G@_x0001__x0001__x0001__x0001__x0001__x0001_F@_x0001__x0001__x0001__x0001__x0001__x0001_Q@_x0001__x0001__x0001__x0001__x0001__x0001_A@_x0001__x0001__x0001__x0001__x0001__x0001_&lt;@_x0001__x0001__x0001__x0001__x0001__x0001_J@_x0001__x0001__x0001__x0001__x0001__x0001__x0001__x0001__x0001__x0001__x0001__x0001__x0001_I@_x0001__x0001__x0001__x0001__x0001_C@_x0001__x0001__x0001__x0001__x0001__x0001__x0001__x0001__x0001__x0001__x0001__x0001__x0001__x0001__x0001__x0001__x0001__x0001__x0001__x0001__x0001__x0001_=@_x0001__x0001__x0001__x0001__x0001_J@_x0001__x0001__x0001__x0001__x0001_D@_x0001__x0001__x0001__x0001__x0001_G@_x0001__x0001__x0001__x0001__x0001__x0001_:@_x0001__x0001__x0001__x0001__x0001__x0001__x0001__x0001__x0001__x0001__x0001__x0001__x0001__x0001_A@_x0001__x0001__x0001__x0001__x0001__x0001_;@_x0001__x0001__x0001__x0001__x0001__x0001_:@_x0001__x0001__x0001__x0001__x0001__x0001_O@_x0001__x0001__x0001__x0001__x0001__x0001_M@_x0001__x0001__x0001__x0001__x0001_O@_x0001__x0001__x0001__x0001__x0001__x0001_F@_x0001__x0001__x0001__x0001__x0001_O@_x0001__x0001__x0001__x0001__x0001__x0001__x0001__x0001__x0001__x0001__x0001__x0001__x0001_J@_x0001__x0001__x0001__x0001__x0001__x0001_L@_x0001__x0001__x0001__x0001__x0001__x0002__x0001__x0001_7@_x0001__x0001__x0001__x0001__x0001__x0001__x0001__x0001__x0001__x0001__x0001__x0001__x0001__x0001_&lt;@_x0001__x0001__x0001__x0001__x0001_ÀQ@_x0001__x0001__x0001__x0001__x0001__x0001_7@_x0001__x0001__x0001__x0001__x0001__x0001__x0001__x0001__x0001__x0001__x0001__x0001__x0001__x0001_&gt;@_x0001__x0001__x0001__x0001__x0001__x0001_9@_x0001__x0001__x0001__x0001__x0001__x0001_8@_x0001__x0001__x0001__x0001__x0001_B@_x0001__x0001__x0001__x0001__x0001__x0001__x0001__x0001__x0001__x0001__x0001__x0001__x0001__x0001__x0001__x0001__x0001__x0001__x0001__x0001__x0001__x0001_E@_x0001__x0001__x0001__x0001__x0001_ÀP@_x0001__x0001__x0001__x0001__x0001__x0001_;@_x0001__x0001__x0001__x0001__x0001__x0001_:@_x0001__x0001__x0001__x0001__x0001__x0001_6@_x0001__x0001__x0001__x0001__x0001__x0001_7@_x0001__x0001__x0001__x0001__x0001_B@_x0001__x0001__x0001__x0001__x0001__x0001_L@_x0001__x0001__x0001__x0001__x0001__x0001_&lt;@_x0001__x0001__x0001__x0001__x0001__x0001_A@_x0001__x0001__x0001__x0001__x0001__x0001_9@_x0001__x0001__x0001__x0001__x0001_@@_x0001__x0001__x0001__x0001__x0001__x0001_@@_x0001__x0001__x0001__x0001__x0001_@@_x0001__x0001__x0001__x0001__x0001_@R@_x0001__x0001__x0001__x0001__x0001__x0001_9@_x0001__x0001__x0001__x0001__x0001__x0001_7@_x0001__x0001__x0001__x0001__x0001_E@_x0001__x0001__x0001__x0001__x0001_ÀP@_x0001__x0001__x0001__x0001__x0001__x0001_:@_x0001__x0002__x0001__x0001__x0001__x0001__x0001__x0001_P@_x0001__x0001__x0001__x0001__x0001_G@_x0001__x0001__x0001__x0001__x0001__x0001_J@_x0001__x0001__x0001__x0001__x0001__x0001_:@_x0001__x0001__x0001__x0001__x0001__x0001__x0001__x0001__x0001__x0001__x0001__x0001__x0001_E@_x0001__x0001__x0001__x0001__x0001__x0001_F@_x0001__x0001__x0001__x0001__x0001_E@_x0001__x0001__x0001__x0001__x0001__x0001_J@_x0001__x0001__x0001__x0001__x0001__x0001_@@_x0001__x0001__x0001__x0001__x0001_@R@_x0001__x0001__x0001__x0001__x0001__x0001_=@_x0001__x0001__x0001__x0001__x0001__x0001_;@_x0001__x0001__x0001__x0001__x0001_D@_x0001__x0001__x0001__x0001__x0001__x0001_;@_x0001__x0001__x0001__x0001__x0001__x0001_6@_x0001__x0001__x0001__x0001__x0001__x0001__x0001__x0001__x0001__x0001__x0001__x0001__x0001__x0001_7@_x0001__x0001__x0001__x0001__x0001__x0001__x0001__x0001__x0001__x0001__x0001__x0001__x0001__x0001_R@_x0001__x0001__x0001__x0001__x0001__x0001_C@_x0001__x0001__x0001__x0001__x0001__x0001_G@_x0001__x0001__x0001__x0001__x0001__x0001_&lt;@_x0001__x0001__x0001__x0001__x0001__x0001_C@_x0001__x0001__x0001__x0001__x0001_I@_x0001__x0001__x0001__x0001__x0001__x0001__x0001__x0001__x0001__x0001__x0001__x0001__x0001__x0001_F@_x0001__x0001__x0001__x0001__x0001_ÀP@_x0001__x0001__x0001__x0001__x0001__x0001_J@_x0001__x0001__x0001__x0001__x0001__x0001__x0001__x0001__x0001__x0001__x0001__x0001__x0001__x0001_:@_x0001__x0001__x0001__x0001__x0001__x0002__x0001__x0001_&gt;@_x0001__x0001__x0001__x0001__x0001__x0001_;@_x0001__x0001__x0001__x0001__x0001_B@_x0001__x0001__x0001__x0001__x0001_ÀP@_x0001__x0001__x0001__x0001__x0001_D@_x0001__x0001__x0001__x0001__x0001_@@_x0001__x0001__x0001__x0001__x0001__x0001_7@_x0001__x0001__x0001__x0001__x0001_I@_x0001__x0001__x0001__x0001__x0001__x0001_J@_x0001__x0001__x0001__x0001__x0001__x0001_B@_x0001__x0001__x0001__x0001__x0001__x0001_6@_x0001__x0001__x0001__x0001__x0001_G@_x0001__x0001__x0001__x0001__x0001__x0001__x0001__x0001__x0001__x0001__x0001__x0001__x0001__x0001_=@_x0001__x0001__x0001__x0001__x0001__x0001_6@_x0001__x0001__x0001__x0001__x0001__x0001__x0001__x0001__x0001__x0001__x0001__x0001__x0001_G@_x0001__x0001__x0001__x0001__x0001__x0001__x0001__x0001__x0001__x0001__x0001__x0001__x0001__x0001_&lt;@_x0001__x0001__x0001__x0001__x0001__x0001_K@_x0001__x0001__x0001__x0001__x0001__x0001_&lt;@_x0001__x0001__x0001__x0001__x0001__x0001__x0001__x0001__x0001__x0001__x0001__x0001__x0001_H@_x0001__x0001__x0001__x0001__x0001__x0001_&lt;@_x0001__x0001__x0001__x0001__x0001_B@_x0001__x0001__x0001__x0001__x0001__x0001_8@_x0001__x0001__x0001__x0001__x0001__x0001__x0001__x0001__x0001__x0001__x0001__x0001__x0001_@R@_x0001__x0001__x0001__x0001__x0001__x0001_C@_x0001__x0001__x0001__x0001__x0001__x0001__x0001__x0001__x0001__x0001__x0001__x0001__x0001_H@_x0001__x0001__x0001__x0001__x0001__x0001_9@_x0001__x0002__x0001__x0001__x0001__x0001__x0001__x0001_?@_x0001__x0001__x0001__x0001__x0001__x0001_:@_x0001__x0001__x0001__x0001__x0001__x0001_&lt;@_x0001__x0001__x0001__x0001__x0001_I@_x0001__x0001__x0001__x0001__x0001_@Q@_x0001__x0001__x0001__x0001__x0001__x0001_L@_x0001__x0001__x0001__x0001__x0001_M@_x0001__x0001__x0001__x0001__x0001__x0001_O@_x0001__x0001__x0001__x0001__x0001__x0001_=@_x0001__x0001__x0001__x0001__x0001__x0001_7@_x0001__x0001__x0001__x0001__x0001__x0001__x0001__x0001__x0001__x0001__x0001__x0001__x0001__x0001_9@_x0001__x0001__x0001__x0001__x0001__x0001_@@_x0001__x0001__x0001__x0001__x0001_H@_x0001__x0001__x0001__x0001__x0001__x0001_&gt;@_x0001__x0001__x0001__x0001__x0001_H@_x0001__x0001__x0001__x0001__x0001_M@_x0001__x0001__x0001__x0001__x0001__x0001_M@_x0001__x0001__x0001__x0001__x0001__x0001__x0001__x0001__x0001__x0001__x0001__x0001__x0001__x0001_6@_x0001__x0001__x0001__x0001__x0001__x0001_&lt;@_x0001__x0001__x0001__x0001__x0001__x0001__x0001__x0001__x0001__x0001__x0001__x0001__x0001__x0001__x0001__x0001__x0001__x0001__x0001__x0001__x0001__x0001_9@_x0001__x0001__x0001__x0001__x0001__x0001_?@_x0001__x0001__x0001__x0001__x0001__x0001_;@_x0001__x0001__x0001__x0001__x0001__x0001__x0001__x0001__x0001__x0001__x0001__x0001__x0001__x0001_8@_x0001__x0001__x0001__x0001__x0001_C@_x0001__x0001__x0001__x0001__x0001__x0001_8@_x0001__x0001__x0001__x0001__x0001__x0001_7@_x0001__x0001__x0001__x0001__x0001__x0002__x0001__x0001__x0001__x0001__x0001__x0001__x0001__x0001__x0001__x0001__x0001__x0001__x0001__x0001__x0001__x0001__x0001__x0001_9@_x0001__x0001__x0001__x0001__x0001__x0001_&lt;@_x0001__x0001__x0001__x0001__x0001__x0001_H@_x0001__x0001__x0001__x0001__x0001__x0001__x0001__x0001__x0001__x0001__x0001__x0001__x0001__x0001_6@_x0001__x0001__x0001__x0001__x0001__x0001__x0001__x0001__x0001__x0001__x0001__x0001__x0001__x0001__x0001__x0001__x0001__x0001__x0001__x0001__x0001__x0001_7@_x0001__x0001__x0001__x0001__x0001_G@_x0001__x0001__x0001__x0001__x0001__x0001_?@_x0001__x0001__x0001__x0001__x0001__x0001_?@_x0001__x0001__x0001__x0001__x0001__x0001_C@_x0001__x0001__x0001__x0001__x0001__x0001_?@_x0001__x0001__x0001__x0001__x0001__x0001_;@_x0001__x0001__x0001__x0001__x0001_A@_x0001__x0001__x0001__x0001__x0001__x0001_L@_x0001__x0001__x0001__x0001__x0001__x0001__x0001__x0001__x0001__x0001__x0001__x0001__x0001__x0001_7@_x0001__x0001__x0001__x0001__x0001__x0001__x0001__x0001__x0001__x0001__x0001__x0001__x0001_ÀQ@_x0001__x0001__x0001__x0001__x0001__x0001_H@_x0001__x0001__x0001__x0001__x0001__x0001_;@_x0001__x0001__x0001__x0001__x0001__x0001__x0001__x0001__x0001__x0001__x0001__x0001__x0001__x0001_?@_x0001__x0001__x0001__x0001__x0001__x0001_&lt;@_x0001__x0001__x0001__x0001__x0001__x0001_A@_x0001__x0001__x0001__x0001__x0001__x0001__x0001__x0001__x0001__x0001__x0001__x0001__x0001__x0001_;@_x0001__x0001__x0001__x0001__x0001__x0001_M@_x0001__x0001__x0001__x0001__x0001__x0001_:@_x0001__x0002__x0001__x0001__x0001__x0001__x0001__x0001_6@_x0001__x0001__x0001__x0001__x0001_I@_x0001__x0001__x0001__x0001__x0001__x0001_7@_x0001__x0001__x0001__x0001__x0001__x0001_8@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C@_x0001__x0001__x0001__x0001__x0001__x0001_9@_x0001__x0001__x0001__x0001__x0001_@Q@_x0001__x0001__x0001__x0001__x0001_D@_x0001__x0001__x0001__x0001__x0001_M@_x0001__x0001__x0001__x0001__x0001__x0001__x0001__x0001__x0001__x0001__x0001__x0001__x0001_@R@_x0001__x0001__x0001__x0001__x0001__x0001_5@_x0001__x0001__x0001__x0001__x0001__x0001_=@_x0001__x0001__x0001__x0001__x0001__x0001_;@_x0001__x0001__x0001__x0001__x0001__x0001_?@_x0001__x0001__x0001__x0001__x0001__x0001_6@_x0001__x0001__x0001__x0001__x0001_@@_x0001__x0001__x0001__x0001__x0001__x0001_E@_x0001__x0001__x0001__x0001__x0001__x0001_9@_x0001__x0001__x0001__x0001__x0001__x0001__x0001__x0001__x0001__x0001__x0001__x0001__x0001__x0001_:@_x0001__x0001__x0001__x0001__x0001__x0001_J@_x0001__x0001__x0001__x0001__x0001__x0001_=@_x0001__x0001__x0001__x0001__x0001__x0001_&lt;@_x0001__x0001__x0001__x0001__x0001__x0001_@@_x0001__x0001__x0001__x0001__x0001__x0002__x0001__x0001_&lt;@_x0001__x0001__x0001__x0001__x0001_R@_x0001__x0001__x0001__x0001__x0001__x0001_8@_x0001__x0001__x0001__x0001__x0001__x0001__x0001__x0001__x0001__x0001__x0001__x0001__x0001__x0001__x0001__x0001__x0001__x0001__x0001__x0001__x0001_C@_x0001__x0001__x0001__x0001__x0001_O@_x0001__x0001__x0001__x0001__x0001_A@_x0001__x0001__x0001__x0001__x0001__x0001_7@_x0001__x0001__x0001__x0001__x0001_E@_x0001__x0001__x0001__x0001__x0001__x0001_=@_x0001__x0001__x0001__x0001__x0001__x0001_O@_x0001__x0001__x0001__x0001__x0001__x0001_@@_x0001__x0001__x0001__x0001__x0001_B@_x0001__x0001__x0001__x0001__x0001__x0001_=@_x0001__x0001__x0001__x0001__x0001__x0001_M@_x0001__x0001__x0001__x0001__x0001__x0001__x0001__x0001__x0001__x0001__x0001__x0001__x0001_@Q@_x0001__x0001__x0001__x0001__x0001__x0001_?@_x0001__x0001__x0001__x0001__x0001__x0001_=@_x0001__x0001__x0001__x0001__x0001__x0001_:@_x0001__x0001__x0001__x0001__x0001__x0001_8@_x0001__x0001__x0001__x0001__x0001__x0001_9@_x0001__x0001__x0001__x0001__x0001__x0001__x0001__x0001__x0001__x0001__x0001__x0001__x0001__x0001_6@_x0001__x0001__x0001__x0001__x0001__x0001__x0001__x0001__x0001__x0001__x0001__x0001__x0001__x0001_&lt;@_x0001__x0001__x0001__x0001__x0001__x0001__x0001__x0001__x0001__x0001__x0001__x0001__x0001__x0001_7@_x0001__x0001__x0001__x0001__x0001_O@_x0001__x0001__x0001__x0001__x0001__x0001_C@_x0001__x0001__x0001__x0001__x0001_M@_x0001__x0002__x0001__x0001__x0001__x0001__x0001_@@_x0001__x0001__x0001__x0001__x0001__x0001_5@_x0001__x0001__x0001__x0001__x0001__x0001__x0001__x0001__x0001__x0001__x0001__x0001__x0001_@@_x0001__x0001__x0001__x0001__x0001__x0001__x0001__x0001__x0001__x0001__x0001__x0001__x0001__x0001__x0001__x0001__x0001__x0001__x0001__x0001__x0001__x0001_6@_x0001__x0001__x0001__x0001__x0001__x0001_5@_x0001__x0001__x0001__x0001__x0001__x0001_L@_x0001__x0001__x0001__x0001__x0001_B@_x0001__x0001__x0001__x0001__x0001__x0001_?@_x0001__x0001__x0001__x0001__x0001__x0001_O@_x0001__x0001__x0001__x0001__x0001__x0001_A@_x0001__x0001__x0001__x0001__x0001__x0001__x0001__x0001__x0001__x0001__x0001__x0001__x0001__x0001__x0001__x0001__x0001__x0001__x0001__x0001__x0001__x0001_Q@_x0001__x0001__x0001__x0001__x0001__x0001_E@_x0001__x0001__x0001__x0001__x0001__x0001_:@_x0001__x0001__x0001__x0001__x0001__x0001__x0001__x0001__x0001__x0001__x0001__x0001__x0001__x0001_A@_x0001__x0001__x0001__x0001__x0001__x0001_:@_x0001__x0001__x0001__x0001__x0001_C@_x0001__x0001__x0001__x0001__x0001__x0001_:@_x0001__x0001__x0001__x0001__x0001__x0001_9@_x0001__x0001__x0001__x0001__x0001__x0001_7@_x0001__x0001__x0001__x0001__x0001_D@_x0001__x0001__x0001__x0001__x0001__x0001_8@_x0001__x0001__x0001__x0001__x0001_P@_x0001__x0001__x0001__x0001__x0001_I@_x0001__x0001__x0001__x0001__x0001__x0001__x0001__x0001__x0001__x0001__x0001__x0001__x0001__x0001_;@_x0001__x0001__x0001__x0001__x0001__x0002__x0001__x0001_@@_x0001__x0001__x0001__x0001__x0001__x0001_=@_x0001__x0001__x0001__x0001__x0001_B@_x0001__x0001__x0001__x0001__x0001__x0001_F@_x0001__x0001__x0001__x0001__x0001__x0001__x0001__x0001__x0001__x0001__x0001__x0001__x0001__x0001_7@_x0001__x0001__x0001__x0001__x0001__x0001_=@_x0001__x0001__x0001__x0001__x0001_J@_x0001__x0001__x0001__x0001__x0001__x0001_J@_x0001__x0001__x0001__x0001__x0001__x0001_7@_x0001__x0001__x0001__x0001__x0001__x0001__x0001__x0001__x0001__x0001__x0001__x0001__x0001__x0001_F@_x0001__x0001__x0001__x0001__x0001_B@_x0001__x0001__x0001__x0001__x0001__x0001_O@_x0001__x0001__x0001__x0001__x0001_@@_x0001__x0001__x0001__x0001__x0001__x0001_=@_x0001__x0001__x0001__x0001__x0001__x0001_H@_x0001__x0001__x0001__x0001__x0001_B@_x0001__x0001__x0001__x0001__x0001__x0001_B@_x0001__x0001__x0001__x0001__x0001__x0001__x0001__x0001__x0001__x0001__x0001__x0001__x0001__x0001_5@_x0001__x0001__x0001__x0001__x0001__x0001_8@_x0001__x0001__x0001__x0001__x0001_ÀQ@_x0001__x0001__x0001__x0001__x0001__x0001__x0001__x0001__x0001__x0001__x0001__x0001__x0001__x0001_C@_x0001__x0001__x0001__x0001__x0001__x0001__x0001__x0001__x0001__x0001__x0001__x0001__x0001__x0001_R@_x0001__x0001__x0001__x0001__x0001__x0001_Q@_x0001__x0001__x0001__x0001__x0001__x0001__x0001__x0001__x0001__x0001__x0001__x0001__x0001__x0001_B@_x0001__x0001__x0001__x0001__x0001__x0001_8@_x0001__x0001__x0001__x0001__x0001__x0001__x0001__x0001__x0001__x0002__x0001__x0001__x0001__x0001__x0001__x0001__x0001__x0001__x0001__x0001__x0001__x0001__x0001__x0001_@@_x0001__x0001__x0001__x0001__x0001_A@_x0001__x0001__x0001__x0001__x0001__x0001_7@_x0001__x0001__x0001__x0001__x0001__x0001_C@_x0001__x0001__x0001__x0001__x0001_E@_x0001__x0001__x0001__x0001__x0001__x0001_=@_x0001__x0001__x0001__x0001__x0001_G@_x0001__x0001__x0001__x0001__x0001__x0001_@@_x0001__x0001__x0001__x0001__x0001__x0001_E@_x0001__x0001__x0001__x0001__x0001_H@_x0001__x0001__x0001__x0001__x0001__x0001_Q@_x0001__x0001__x0001__x0001__x0001__x0001_?@_x0001__x0001__x0001__x0001__x0001__x0001__x0001__x0001__x0001__x0001__x0001__x0001__x0001__x0001_7@_x0001__x0001__x0001__x0001__x0001__x0001__x0001__x0001__x0001__x0001__x0001__x0001__x0001_@Q@_x0001__x0001__x0001__x0001__x0001__x0001_6@_x0001__x0001__x0001__x0001__x0001__x0001_K@_x0001__x0001__x0001__x0001__x0001_L@_x0001__x0001__x0001__x0001__x0001_@@_x0001__x0001__x0001__x0001__x0001__x0001__x0001__x0001__x0001__x0001__x0001__x0001__x0001__x0001_6@_x0001__x0001__x0001__x0001__x0001_O@_x0001__x0001__x0001__x0001__x0001_R@_x0001__x0001__x0001__x0001__x0001__x0001_=@_x0001__x0001__x0001__x0001__x0001__x0001_:@_x0001__x0001__x0001__x0001__x0001__x0001_E@_x0001__x0001__x0001__x0001__x0001_@@_x0001__x0001__x0001__x0001__x0001__x0001_=@_x0001__x0001__x0001__x0001__x0001_M@_x0001__x0001__x0001__x0001__x0001__x0002__x0001_P@_x0001__x0001__x0001__x0001__x0001_D@_x0001__x0001__x0001__x0001__x0001__x0001_K@_x0001__x0001__x0001__x0001__x0001__x0001_@@_x0001__x0001__x0001__x0001__x0001_E@_x0001__x0001__x0001__x0001__x0001__x0001_6@_x0001__x0001__x0001__x0001__x0001__x0001__x0001__x0001__x0001__x0001__x0001__x0001__x0001__x0001_F@_x0001__x0001__x0001__x0001__x0001__x0001_7@_x0001__x0001__x0001__x0001__x0001__x0001__x0001__x0001__x0001__x0001__x0001__x0001__x0001__x0001_H@_x0001__x0001__x0001__x0001__x0001__x0001_@@_x0001__x0001__x0001__x0001__x0001__x0001_;@_x0001__x0001__x0001__x0001__x0001__x0001_G@_x0001__x0001__x0001__x0001__x0001__x0001__x0001__x0001__x0001__x0001__x0001__x0001__x0001__x0001_7@_x0001__x0001__x0001__x0001__x0001__x0001_E@_x0001__x0001__x0001__x0001__x0001_E@_x0001__x0001__x0001__x0001__x0001_E@_x0001__x0001__x0001__x0001__x0001__x0001_&gt;@_x0001__x0001__x0001__x0001__x0001__x0001_6@_x0001__x0001__x0001__x0001__x0001__x0001__x0001__x0001__x0001__x0001__x0001__x0001__x0001__x0001_5@_x0001__x0001__x0001__x0001__x0001__x0001_A@_x0001__x0001__x0001__x0001__x0001__x0001_A@_x0001__x0001__x0001__x0001__x0001__x0001_:@_x0001__x0001__x0001__x0001__x0001__x0001_:@_x0001__x0001__x0001__x0001__x0001__x0001_=@_x0001__x0001__x0001__x0001__x0001__x0001_:@_x0001__x0001__x0001__x0001__x0001__x0001_L@_x0001__x0001__x0001__x0001__x0001__x0001_&lt;@_x0001__x0001__x0001__x0001__x0001__x0001_P@_x0001__x0002__x0001__x0001__x0001__x0001__x0001_@@_x0001__x0001__x0001__x0001__x0001__x0001_6@_x0001__x0001__x0001__x0001__x0001_@Q@_x0001__x0001__x0001__x0001__x0001_B@_x0001__x0001__x0001__x0001__x0001_D@_x0001__x0001__x0001__x0001__x0001_B@_x0001__x0001__x0001__x0001__x0001__x0001__x0001__x0001__x0001__x0001__x0001__x0001__x0001__x0001_9@_x0001__x0001__x0001__x0001__x0001__x0001_?@_x0001__x0001__x0001__x0001__x0001__x0001_:@_x0001__x0001__x0001__x0001__x0001_I@_x0001__x0001__x0001__x0001__x0001_C@_x0001__x0001__x0001__x0001__x0001__x0001_A@_x0001__x0001__x0001__x0001__x0001_A@_x0001__x0001__x0001__x0001__x0001__x0001__x0001__x0001__x0001__x0001__x0001__x0001__x0001__x0001_&gt;@_x0001__x0001__x0001__x0001__x0001__x0001_:@_x0001__x0001__x0001__x0001__x0001__x0001_Q@_x0001__x0001__x0001__x0001__x0001__x0001_&lt;@_x0001__x0001__x0001__x0001__x0001__x0001__x0001__x0001__x0001__x0001__x0001__x0001__x0001__x0001__x0001__x0001__x0001__x0001__x0001__x0001__x0001__x0001_7@_x0001__x0001__x0001__x0001__x0001__x0001__x0001__x0001__x0001__x0001__x0001__x0001__x0001__x0001_B@_x0001__x0001__x0001__x0001__x0001__x0001_A@_x0001__x0001__x0001__x0001__x0001__x0001__x0001__x0001__x0001__x0001__x0001__x0001__x0001__x0001_C@_x0001__x0001__x0001__x0001__x0001__x0001_6@_x0001__x0001__x0001__x0001__x0001__x0001__x0001__x0001__x0001__x0001__x0001__x0001__x0001_D@_x0001__x0001__x0001__x0001__x0001_F@_x0001__x0001__x0001__x0001__x0001__x0002__x0001_F@_x0001__x0001__x0001__x0001__x0001_E@_x0001__x0001__x0001__x0001__x0001_D@_x0001__x0001__x0001__x0001__x0001__x0001_&gt;@_x0001__x0001__x0001__x0001__x0001__x0001_F@_x0001__x0001__x0001__x0001__x0001__x0001_:@_x0001__x0001__x0001__x0001__x0001_ÀQ@_x0001__x0001__x0001__x0001__x0001__x0001_9@_x0001__x0001__x0001__x0001__x0001__x0001_G@_x0001__x0001__x0001__x0001__x0001__x0001_A@_x0001__x0001__x0001__x0001__x0001_E@_x0001__x0001__x0001__x0001__x0001__x0001_@@_x0001__x0001__x0001__x0001__x0001__x0001__x0001__x0001__x0001__x0001__x0001__x0001__x0001__x0001_8@_x0001__x0001__x0001__x0001__x0001__x0001_K@_x0001__x0001__x0001__x0001__x0001__x0001_:@_x0001__x0001__x0001__x0001__x0001__x0001_H@_x0001__x0001__x0001__x0001__x0001__x0001_;@_x0001__x0001__x0001__x0001__x0001_O@_x0001__x0001__x0001__x0001__x0001__x0001_?@_x0001__x0001__x0001__x0001__x0001__x0001_7@_x0001__x0001__x0001__x0001__x0001__x0001_7@_x0001__x0001__x0001__x0001__x0001__x0001__x0001__x0001__x0001__x0001__x0001__x0001__x0001__x0001_=@_x0001__x0001__x0001__x0001__x0001__x0001_&lt;@_x0001__x0001__x0001__x0001__x0001__x0001_:@_x0001__x0001__x0001__x0001__x0001__x0001_H@_x0001__x0001__x0001__x0001__x0001__x0001_8@_x0001__x0001__x0001__x0001__x0001__x0001__x0001__x0001__x0001__x0001__x0001__x0001__x0001__x0001__x0001__x0001__x0001__x0001__x0001__x0001__x0001__x0001_=@_x0001__x0001__x0001__x0001__x0001_A@_x0001__x0002__x0001__x0001__x0001__x0001__x0001_B@_x0001__x0001__x0001__x0001__x0001__x0001_6@_x0001__x0001__x0001__x0001__x0001__x0001_;@_x0001__x0001__x0001__x0001__x0001_J@_x0001__x0001__x0001__x0001__x0001__x0001_E@_x0001__x0001__x0001__x0001__x0001__x0001_@@_x0001__x0001__x0001__x0001__x0001__x0001__x0001__x0001__x0001__x0001__x0001__x0001__x0001__x0001_&lt;@_x0001__x0001__x0001__x0001__x0001__x0001_O@_x0001__x0001__x0001__x0001__x0001__x0001__x0001__x0001__x0001__x0001__x0001__x0001__x0001__x0001_&lt;@_x0001__x0001__x0001__x0001__x0001__x0001_J@_x0001__x0001__x0001__x0001__x0001_P@_x0001__x0001__x0001__x0001__x0001__x0001__x0001__x0001__x0001__x0001__x0001__x0001__x0001_E@_x0001__x0001__x0001__x0001__x0001__x0001_6@_x0001__x0001__x0001__x0001__x0001__x0001_P@_x0001__x0001__x0001__x0001__x0001_@Q@_x0001__x0001__x0001__x0001__x0001__x0001_F@_x0001__x0001__x0001__x0001__x0001__x0001__x0001__x0001__x0001__x0001__x0001__x0001__x0001_H@_x0001__x0001__x0001__x0001__x0001__x0001__x0001__x0001__x0001__x0001__x0001__x0001__x0001__x0001__x0001__x0001__x0001__x0001__x0001__x0001__x0001__x0001_H@_x0001__x0001__x0001__x0001__x0001__x0001__x0001__x0001__x0001__x0001__x0001__x0001__x0001__x0001_M@_x0001__x0001__x0001__x0001__x0001_H@_x0001__x0001__x0001__x0001__x0001__x0001__x0001__x0001__x0001__x0001__x0001__x0001__x0001_M@_x0001__x0001__x0001__x0001__x0001__x0001_?@_x0001__x0001__x0001__x0001__x0001__x0001_7@_x0001__x0001__x0001__x0001__x0001__x0002__x0001_M@_x0001__x0001__x0001__x0001__x0001_L@_x0001__x0001__x0001__x0001__x0001__x0001_7@_x0001__x0001__x0001__x0001__x0001__x0001_A@_x0001__x0001__x0001__x0001__x0001__x0001_;@_x0001__x0001__x0001__x0001__x0001__x0001_H@_x0001__x0001__x0001__x0001__x0001__x0001_7@_x0001__x0001__x0001__x0001__x0001__x0001_=@_x0001__x0001__x0001__x0001__x0001_@@_x0001__x0001__x0001__x0001__x0001__x0001_;@_x0001__x0001__x0001__x0001__x0001__x0001_8@_x0001__x0001__x0001__x0001__x0001__x0001_?@_x0001__x0001__x0001__x0001__x0001_L@_x0001__x0001__x0001__x0001__x0001_J@_x0001__x0001__x0001__x0001__x0001_B@_x0001__x0001__x0001__x0001__x0001__x0001_B@_x0001__x0001__x0001__x0001__x0001__x0001_8@_x0001__x0001__x0001__x0001__x0001__x0001_9@_x0001__x0001__x0001__x0001__x0001__x0001_7@_x0001__x0001__x0001__x0001__x0001__x0001_8@_x0001__x0001__x0001__x0001__x0001__x0001_&lt;@_x0001__x0001__x0001__x0001__x0001__x0001_7@_x0001__x0001__x0001__x0001__x0001_H@_x0001__x0001__x0001__x0001__x0001__x0001_;@_x0001__x0001__x0001__x0001__x0001_@@_x0001__x0001__x0001__x0001__x0001__x0001__x0001__x0001__x0001__x0001__x0001__x0001__x0001__x0001_8@_x0001__x0001__x0001__x0001__x0001__x0001_=@_x0001__x0001__x0001__x0001__x0001__x0001__x0001__x0001__x0001__x0001__x0001__x0001__x0001__x0001__x0001__x0001__x0001__x0001__x0001__x0001__x0001__x0001_J@_x0001__x0001__x0001__x0001__x0001__x0001_A@_x0001__x0002__x0001__x0001__x0001__x0001__x0001__x0001__x0001__x0001__x0001__x0001__x0001__x0001__x0001__x0001_;@_x0001__x0001__x0001__x0001__x0001__x0001__x0001__x0001__x0001__x0001__x0001__x0001__x0001__x0001_8@_x0001__x0001__x0001__x0001__x0001__x0001_E@_x0001__x0001__x0001__x0001__x0001__x0001__x0001__x0001__x0001__x0001__x0001__x0001__x0001__x0001_9@_x0001__x0001__x0001__x0001__x0001__x0001_7@_x0001__x0001__x0001__x0001__x0001__x0001_9@_x0001__x0001__x0001__x0001__x0001_@Q@_x0001__x0001__x0001__x0001__x0001__x0001_6@_x0001__x0001__x0001__x0001__x0001__x0001_P@_x0001__x0001__x0001__x0001__x0001_@@_x0001__x0001__x0001__x0001__x0001__x0001_C@_x0001__x0001__x0001__x0001__x0001__x0001__x0001__x0001__x0001__x0001__x0001__x0001__x0001__x0001_B@_x0001__x0001__x0001__x0001__x0001__x0001_@@_x0001__x0001__x0001__x0001__x0001__x0001_:@_x0001__x0001__x0001__x0001__x0001_H@_x0001__x0001__x0001__x0001__x0001__x0001_:@_x0001__x0001__x0001__x0001__x0001_J@_x0001__x0001__x0001__x0001__x0001__x0001_7@_x0001__x0001__x0001__x0001__x0001__x0001__x0001__x0001__x0001__x0001__x0001__x0001__x0001_H@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P@_x0001__x0001__x0001__x0001__x0001__x0002__x0001__x0001_L@_x0001__x0001__x0001__x0001__x0001_B@_x0001__x0001__x0001__x0001__x0001__x0001_=@_x0001__x0001__x0001__x0001__x0001__x0001__x0001__x0001__x0001__x0001__x0001__x0001__x0001_H@_x0001__x0001__x0001__x0001__x0001__x0001__x0001__x0001__x0001__x0001__x0001__x0001__x0001__x0001_8@_x0001__x0001__x0001__x0001__x0001_B@_x0001__x0001__x0001__x0001__x0001__x0001__x0001__x0001__x0001__x0001__x0001__x0001__x0001__x0001_C@_x0001__x0001__x0001__x0001__x0001__x0001__x0001__x0001__x0001__x0001__x0001__x0001__x0001__x0001_?@_x0001__x0001__x0001__x0001__x0001__x0001_K@_x0001__x0001__x0001__x0001__x0001__x0001_:@_x0001__x0001__x0001__x0001__x0001__x0001_9@_x0001__x0001__x0001__x0001__x0001_E@_x0001__x0001__x0001__x0001__x0001_B@_x0001__x0001__x0001__x0001__x0001__x0001_;@_x0001__x0001__x0001__x0001__x0001__x0001_7@_x0001__x0001__x0001__x0001__x0001__x0001_O@_x0001__x0001__x0001__x0001__x0001__x0001__x0001__x0001__x0001__x0001__x0001__x0001__x0001__x0001__x0001__x0001__x0001__x0001__x0001__x0001__x0001__x0001_R@_x0001__x0001__x0001__x0001__x0001__x0001_7@_x0001__x0001__x0001__x0001__x0001__x0001_E@_x0001__x0001__x0001__x0001__x0001__x0001__x0001__x0001__x0001__x0001__x0001__x0001__x0001__x0001_C@_x0001__x0001__x0001__x0001__x0001_B@_x0001__x0001__x0001__x0001__x0001_N@_x0001__x0001__x0001__x0001__x0001__x0001_&lt;@_x0001__x0001__x0001__x0001__x0001_G@_x0001__x0001__x0001__x0001__x0001__x0001_8@_x0001__x0002__x0001__x0001__x0001__x0001__x0001__x0001_K@_x0001__x0001__x0001__x0001__x0001__x0001_9@_x0001__x0001__x0001__x0001__x0001__x0001_J@_x0001__x0001__x0001__x0001__x0001__x0001_7@_x0001__x0001__x0001__x0001__x0001__x0001__x0001__x0001__x0001__x0001__x0001__x0001__x0001_B@_x0001__x0001__x0001__x0001__x0001__x0001_F@_x0001__x0001__x0001__x0001__x0001__x0001__x0001__x0001__x0001__x0001__x0001__x0001__x0001__x0001_9@_x0001__x0001__x0001__x0001__x0001_J@_x0001__x0001__x0001__x0001__x0001__x0001__x0001__x0001__x0001__x0001__x0001__x0001__x0001__x0001_C@_x0001__x0001__x0001__x0001__x0001_A@_x0001__x0001__x0001__x0001__x0001__x0001_:@_x0001__x0001__x0001__x0001__x0001__x0001_&lt;@_x0001__x0001__x0001__x0001__x0001__x0001_:@_x0001__x0001__x0001__x0001__x0001__x0001_8@_x0001__x0001__x0001__x0001__x0001__x0001__x0001__x0001__x0001__x0001__x0001__x0001__x0001_R@_x0001__x0001__x0001__x0001__x0001__x0001__x0001__x0001__x0001__x0001__x0001__x0001__x0001__x0001_8@_x0001__x0001__x0001__x0001__x0001_P@_x0001__x0001__x0001__x0001__x0001_C@_x0001__x0001__x0001__x0001__x0001_ÀQ@_x0001__x0001__x0001__x0001__x0001__x0001_8@_x0001__x0001__x0001__x0001__x0001_E@_x0001__x0001__x0001__x0001__x0001_@R@_x0001__x0001__x0001__x0001__x0001__x0001_8@_x0001__x0001__x0001__x0001__x0001__x0001_7@_x0001__x0001__x0001__x0001__x0001__x0001_M@_x0001__x0001__x0001__x0001__x0001__x0001_@@_x0001__x0001__x0001__x0001__x0001__x0002__x0001__x0001_:@_x0001__x0001__x0001__x0001__x0001__x0001__x0001__x0001__x0001__x0001__x0001__x0001__x0001__x0001_8@_x0001__x0001__x0001__x0001__x0001_A@_x0001__x0001__x0001__x0001__x0001__x0001_E@_x0001__x0001__x0001__x0001__x0001__x0001_B@_x0001__x0001__x0001__x0001__x0001__x0001__x0001__x0001__x0001__x0001__x0001__x0001__x0001__x0001__x0001__x0001__x0001__x0001__x0001__x0001__x0001__x0001_P@_x0001__x0001__x0001__x0001__x0001__x0001__x0001__x0001__x0001__x0001__x0001__x0001__x0001__x0001_;@_x0001__x0001__x0001__x0001__x0001__x0001_L@_x0001__x0001__x0001__x0001__x0001_J@_x0001__x0001__x0001__x0001__x0001__x0001_L@_x0001__x0001__x0001__x0001__x0001__x0001_&lt;@_x0001__x0001__x0001__x0001__x0001_R@_x0001__x0001__x0001__x0001__x0001__x0001_P@_x0001__x0001__x0001__x0001__x0001_H@_x0001__x0001__x0001__x0001__x0001__x0001_6@_x0001__x0001__x0001__x0001__x0001__x0001__x0001__x0001__x0001__x0001__x0001__x0001__x0001_@Q@_x0001__x0001__x0001__x0001__x0001__x0001__x0001__x0001__x0001__x0001__x0001__x0001__x0001__x0001_8@_x0001__x0001__x0001__x0001__x0001__x0001_7@_x0001__x0001__x0001__x0001__x0001__x0001_M@_x0001__x0001__x0001__x0001__x0001__x0001_?@_x0001__x0001__x0001__x0001__x0001__x0001_@@_x0001__x0001__x0001__x0001__x0001__x0001_8@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B@_x0001__x0001__x0001__x0001__x0001__x0001__x0001__x0001__x0001__x0001__x0001__x0001__x0001_E@_x0001__x0001__x0001__x0001__x0001__x0001__x0001__x0001__x0001__x0001__x0001__x0001__x0001__x0001_:@_x0001__x0001__x0001__x0001__x0001__x0001_8@_x0001__x0001__x0001__x0001__x0001__x0001_5@_x0001__x0001__x0001__x0001__x0001__x0001__x0001__x0001__x0001__x0001__x0001__x0001__x0001__x0001_K@_x0001__x0001__x0001__x0001__x0001__x0001__x0001__x0001__x0001__x0001__x0001__x0001__x0001__x0001_&gt;@_x0001__x0001__x0001__x0001__x0001__x0001_@@_x0001__x0001__x0001__x0001__x0001__x0001_?@_x0001__x0001__x0001__x0001__x0001_E@_x0001__x0001__x0001__x0001__x0001__x0001_A@_x0001__x0001__x0001__x0001__x0001__x0001_B@_x0001__x0001__x0001__x0001__x0001__x0001_?@_x0001__x0001__x0001__x0001__x0001__x0001_8@_x0001__x0001__x0001__x0001__x0001__x0001_?@_x0001__x0001__x0001__x0001__x0001_@Q@_x0001__x0001__x0001__x0001__x0001__x0001_9@_x0001__x0001__x0001__x0001__x0001__x0001__x0001__x0001__x0001__x0001__x0001__x0001__x0001__x0001_;@_x0001__x0001__x0001__x0001__x0001__x0001_7@_x0001__x0001__x0001__x0001__x0001__x0001_R@_x0001__x0001__x0001__x0001__x0001__x0001_8@_x0001__x0001__x0001__x0001__x0001__x0001_&lt;@_x0001__x0001__x0001__x0001__x0001__x0001_6@_x0001__x0001__x0001__x0001__x0001__x0001_8@_x0001__x0001__x0001__x0001__x0001__x0001_5@_x0001__x0001__x0001__x0001__x0001__x0002__x0001__x0001_A@_x0001__x0001__x0001__x0001__x0001_A@_x0001__x0001__x0001__x0001__x0001__x0001_=@_x0001__x0001__x0001__x0001__x0001__x0001_?@_x0001__x0001__x0001__x0001__x0001__x0001_&lt;@_x0001__x0001__x0001__x0001__x0001__x0001_G@_x0001__x0001__x0001__x0001__x0001__x0001__x0001__x0001__x0001__x0001__x0001__x0001__x0001__x0001_7@_x0001__x0001__x0001__x0001__x0001__x0001_B@_x0001__x0001__x0001__x0001__x0001__x0001__x0001__x0001__x0001__x0001__x0001__x0001__x0001__x0001_?@_x0001__x0001__x0001__x0001__x0001_G@_x0001__x0001__x0001__x0001__x0001__x0001_&gt;@_x0001__x0001__x0001__x0001__x0001__x0001_?@_x0001__x0001__x0001__x0001__x0001__x0001_&gt;@_x0001__x0001__x0001__x0001__x0001_O@_x0001__x0001__x0001__x0001__x0001__x0001_&lt;@_x0001__x0001__x0001__x0001__x0001_@@_x0001__x0001__x0001__x0001__x0001__x0001__x0001__x0001__x0001__x0001__x0001__x0001__x0001_C@_x0001__x0001__x0001__x0001__x0001__x0001_L@_x0001__x0001__x0001__x0001__x0001__x0001__x0001__x0001__x0001__x0001__x0001__x0001__x0001__x0001__x0001__x0001__x0001__x0001__x0001__x0001__x0001__x0001_6@_x0001__x0001__x0001__x0001__x0001__x0001_G@_x0001__x0001__x0001__x0001__x0001__x0001_7@_x0001__x0001__x0001__x0001__x0001__x0001__x0001__x0001__x0001__x0001__x0001__x0001__x0001__x0001__x0001__x0001__x0001__x0001__x0001__x0001__x0001__x0001_7@_x0001__x0001__x0001__x0001__x0001_O@_x0001__x0001__x0001__x0001__x0001_B@_x0001__x0001__x0001__x0001__x0001__x0001_;@_x0001__x0002__x0001__x0001__x0001__x0001__x0001_B@_x0001__x0001__x0001__x0001__x0001__x0001__x0001__x0001__x0001__x0001__x0001__x0001__x0001_L@_x0001__x0001__x0001__x0001__x0001__x0001_?@_x0001__x0001__x0001__x0001__x0001__x0001_Q@_x0001__x0001__x0001__x0001__x0001_B@_x0001__x0001__x0001__x0001__x0001_@@_x0001__x0001__x0001__x0001__x0001__x0001_G@_x0001__x0001__x0001__x0001__x0001__x0001_8@_x0001__x0001__x0001__x0001__x0001__x0001__x0001__x0001__x0001__x0001__x0001__x0001__x0001__x0001__x0001__x0001__x0001__x0001__x0001__x0001__x0001__x0001_&lt;@_x0001__x0001__x0001__x0001__x0001__x0001_6@_x0001__x0001__x0001__x0001__x0001__x0001_E@_x0001__x0001__x0001__x0001__x0001__x0001_H@_x0001__x0001__x0001__x0001__x0001_B@_x0001__x0001__x0001__x0001__x0001__x0001_O@_x0001__x0001__x0001__x0001__x0001__x0001_@@_x0001__x0001__x0001__x0001__x0001__x0001_?@_x0001__x0001__x0001__x0001__x0001__x0001__x0001__x0001__x0001__x0001__x0001__x0001__x0001__x0001_8@_x0001__x0001__x0001__x0001__x0001_ÀQ@_x0001__x0001__x0001__x0001__x0001__x0001_@@_x0001__x0001__x0001__x0001__x0001__x0001_M@_x0001__x0001__x0001__x0001__x0001__x0001_5@_x0001__x0001__x0001__x0001__x0001__x0001_B@_x0001__x0001__x0001__x0001__x0001__x0001_7@_x0001__x0001__x0001__x0001__x0001__x0001_=@_x0001__x0001__x0001__x0001__x0001__x0001_6@_x0001__x0001__x0001__x0001__x0001__x0001_J@_x0001__x0001__x0001__x0001__x0001__x0001_7@_x0001__x0001__x0001__x0001__x0001__x0002__x0001__x0001_C@_x0001__x0001__x0001__x0001__x0001__x0001_5@_x0001__x0001__x0001__x0001__x0001__x0001_G@_x0001__x0001__x0001__x0001__x0001__x0001__x0001__x0001__x0001__x0001__x0001__x0001__x0001_P@_x0001__x0001__x0001__x0001__x0001__x0001__x0001__x0001__x0001__x0001__x0001__x0001__x0001_H@_x0001__x0001__x0001__x0001__x0001__x0001_&lt;@_x0001__x0001__x0001__x0001__x0001__x0001__x0001__x0001__x0001__x0001__x0001__x0001__x0001__x0001_?@_x0001__x0001__x0001__x0001__x0001__x0001_H@_x0001__x0001__x0001__x0001__x0001_G@_x0001__x0001__x0001__x0001__x0001__x0001_:@_x0001__x0001__x0001__x0001__x0001__x0001_=@_x0001__x0001__x0001__x0001__x0001_L@_x0001__x0001__x0001__x0001__x0001__x0001_G@_x0001__x0001__x0001__x0001__x0001_M@_x0001__x0001__x0001__x0001__x0001__x0001_@@_x0001__x0001__x0001__x0001__x0001__x0001_B@_x0001__x0001__x0001__x0001__x0001__x0001_=@_x0001__x0001__x0001__x0001__x0001_B@_x0001__x0001__x0001__x0001__x0001__x0001_A@_x0001__x0001__x0001__x0001__x0001__x0001__x0001__x0001__x0001__x0001__x0001__x0001__x0001_C@_x0001__x0001__x0001__x0001__x0001__x0001_&lt;@_x0001__x0001__x0001__x0001__x0001__x0001_8@_x0001__x0001__x0001__x0001__x0001__x0001_B@_x0001__x0001__x0001__x0001__x0001__x0001_&lt;@_x0001__x0001__x0001__x0001__x0001_E@_x0001__x0001__x0001__x0001__x0001__x0001_7@_x0001__x0001__x0001__x0001__x0001__x0001_:@_x0001__x0001__x0001__x0001__x0001__x0001_L@_x0001__x0002__x0001__x0001__x0001__x0001__x0001__x0001_7@_x0001__x0001__x0001__x0001__x0001__x0001_;@_x0001__x0001__x0001__x0001__x0001_L@_x0001__x0001__x0001__x0001__x0001__x0001_P@_x0001__x0001__x0001__x0001__x0001__x0001_G@_x0001__x0001__x0001__x0001__x0001__x0001_F@_x0001__x0001__x0001__x0001__x0001__x0001_6@_x0001__x0001__x0001__x0001__x0001__x0001_7@_x0001__x0001__x0001__x0001__x0001__x0001__x0001__x0001__x0001__x0001__x0001__x0001__x0001__x0001_G@_x0001__x0001__x0001__x0001__x0001__x0001__x0001__x0001__x0001__x0001__x0001__x0001__x0001__x0001_6@_x0001__x0001__x0001__x0001__x0001__x0001_=@_x0001__x0001__x0001__x0001__x0001__x0001_:@_x0001__x0001__x0001__x0001__x0001__x0001_;@_x0001__x0001__x0001__x0001__x0001__x0001_8@_x0001__x0001__x0001__x0001__x0001__x0001_E@_x0001__x0001__x0001__x0001__x0001__x0001_F@_x0001__x0001__x0001__x0001__x0001__x0001__x0001__x0001__x0001__x0001__x0001__x0001__x0001_H@_x0001__x0001__x0001__x0001__x0001__x0001__x0001__x0001__x0001__x0001__x0001__x0001__x0001__x0001_K@_x0001__x0001__x0001__x0001__x0001_G@_x0001__x0001__x0001__x0001__x0001__x0001_G@_x0001__x0001__x0001__x0001__x0001__x0001__x0001__x0001__x0001__x0001__x0001__x0001__x0001__x0001_A@_x0001__x0001__x0001__x0001__x0001_C@_x0001__x0001__x0001__x0001__x0001__x0001_&lt;@_x0001__x0001__x0001__x0001__x0001_I@_x0001__x0001__x0001__x0001__x0001__x0001_B@_x0001__x0001__x0001__x0001__x0001__x0001_=@_x0001__x0001__x0001__x0001__x0001__x0002__x0001__x0001_B@_x0001__x0001__x0001__x0001__x0001__x0001_9@_x0001__x0001__x0001__x0001__x0001__x0001_H@_x0001__x0001__x0001__x0001__x0001__x0001_A@_x0001__x0001__x0001__x0001__x0001_@Q@_x0001__x0001__x0001__x0001__x0001__x0001_L@_x0001__x0001__x0001__x0001__x0001__x0001__x0001__x0001__x0001__x0001__x0001__x0001__x0001__x0001_K@_x0001__x0001__x0001__x0001__x0001__x0001__x0001__x0001__x0001__x0001__x0001__x0001__x0001_I@_x0001__x0001__x0001__x0001__x0001_I@_x0001__x0001__x0001__x0001__x0001__x0001_5@_x0001__x0001__x0001__x0001__x0001__x0001_=@_x0001__x0001__x0001__x0001__x0001__x0001_K@_x0001__x0001__x0001__x0001__x0001_@Q@_x0001__x0001__x0001__x0001__x0001__x0001_8@_x0001__x0001__x0001__x0001__x0001__x0001_&lt;@_x0001__x0001__x0001__x0001__x0001__x0001_9@_x0001__x0001__x0001__x0001__x0001__x0001_K@_x0001__x0001__x0001__x0001__x0001__x0001__x0001__x0001__x0001__x0001__x0001__x0001__x0001__x0001__x0001__x0001__x0001__x0001__x0001__x0001__x0001__x0001_@@_x0001__x0001__x0001__x0001__x0001_@R@_x0001__x0001__x0001__x0001__x0001__x0001_K@_x0001__x0001__x0001__x0001__x0001_E@_x0001__x0001__x0001__x0001__x0001__x0001_:@_x0001__x0001__x0001__x0001__x0001_G@_x0001__x0001__x0001__x0001__x0001__x0001_7@_x0001__x0001__x0001__x0001__x0001__x0001__x0001__x0001__x0001__x0001__x0001__x0001__x0001__x0001_?@_x0001__x0001__x0001__x0001__x0001__x0001_8@_x0001__x0001__x0001__x0001__x0001__x0001__x0001__x0001__x0001__x0002__x0001__x0001__x0001__x0001__x0001_ÀP@_x0001__x0001__x0001__x0001__x0001_G@_x0001__x0001__x0001__x0001__x0001__x0001_7@_x0001__x0001__x0001__x0001__x0001_@@_x0001__x0001__x0001__x0001__x0001__x0001_:@_x0001__x0001__x0001__x0001__x0001__x0001__x0001__x0001__x0001__x0001__x0001__x0001__x0001__x0001_J@_x0001__x0001__x0001__x0001__x0001__x0001_6@_x0001__x0001__x0001__x0001__x0001__x0001_7@_x0001__x0001__x0001__x0001__x0001__x0001_=@_x0001__x0001__x0001__x0001__x0001__x0001_&gt;@_x0001__x0001__x0001__x0001__x0001__x0001_@@_x0001__x0001__x0001__x0001__x0001__x0001__x0001__x0001__x0001__x0001__x0001__x0001__x0001__x0001__x0001__x0001__x0001__x0001__x0001__x0001__x0001__x0001__x0001__x0001__x0001__x0001__x0001__x0001__x0001__x0001_Q@_x0001__x0001__x0001__x0001__x0001_@@_x0001__x0001__x0001__x0001__x0001__x0001_B@_x0001__x0001__x0001__x0001__x0001__x0001__x0001__x0001__x0001__x0001__x0001__x0001__x0001__x0001__x0001__x0001__x0001__x0001__x0001__x0001__x0001_G@_x0001__x0001__x0001__x0001__x0001__x0001_C@_x0001__x0001__x0001__x0001__x0001__x0001_@@_x0001__x0001__x0001__x0001__x0001_@@_x0001__x0001__x0001__x0001__x0001__x0001_H@_x0001__x0001__x0001__x0001__x0001__x0001_J@_x0001__x0001__x0001__x0001__x0001__x0001_J@_x0001__x0001__x0001__x0001__x0001__x0001_G@_x0001__x0001__x0001__x0001__x0001__x0001__x0001__x0001__x0001__x0001__x0001__x0001__x0001__x0001_8@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5@_x0001__x0001__x0001__x0001__x0001__x0001_B@_x0001__x0001__x0001__x0001__x0001_ÀP@_x0001__x0001__x0001__x0001__x0001__x0001_@@_x0001__x0001__x0001__x0001__x0001__x0001__x0001__x0001__x0001__x0001__x0001__x0001__x0001__x0001_=@_x0001__x0001__x0001__x0001__x0001__x0001_8@_x0001__x0001__x0001__x0001__x0001__x0001_7@_x0001__x0001__x0001__x0001__x0001_B@_x0001__x0001__x0001__x0001__x0001_@R@_x0001__x0001__x0001__x0001__x0001__x0001_6@_x0001__x0001__x0001__x0001__x0001__x0001_F@_x0001__x0001__x0001__x0001__x0001__x0001_H@_x0001__x0001__x0001__x0001__x0001__x0001_=@_x0001__x0001__x0001__x0001__x0001_G@_x0001__x0001__x0001__x0001__x0001__x0001__x0001__x0001__x0001__x0001__x0001__x0001__x0001__x0001_:@_x0001__x0001__x0001__x0001__x0001__x0001_:@_x0001__x0001__x0001__x0001__x0001__x0001_A@_x0001__x0001__x0001__x0001__x0001__x0001_5@_x0001__x0001__x0001__x0001__x0001__x0001__x0001__x0001__x0001__x0001__x0001__x0001__x0001__x0001_C@_x0001__x0001__x0001__x0001__x0001_G@_x0001__x0001__x0001__x0001__x0001__x0001_7@_x0001__x0001__x0001__x0001__x0001__x0001_C@_x0001__x0001__x0001__x0001__x0001__x0001_6@_x0001__x0001__x0001__x0001__x0001__x0001_A@_x0001__x0002__x0001__x0001__x0001__x0001__x0001_C@_x0001__x0001__x0001__x0001__x0001__x0001__x0001__x0001__x0001__x0001__x0001__x0001__x0001__x0001_@@_x0001__x0001__x0001__x0001__x0001__x0001_G@_x0001__x0001__x0001__x0001__x0001_D@_x0001__x0001__x0001__x0001__x0001__x0001_&gt;@_x0001__x0001__x0001__x0001__x0001__x0001_:@_x0001__x0001__x0001__x0001__x0001__x0001_J@_x0001__x0001__x0001__x0001__x0001__x0001_6@_x0001__x0001__x0001__x0001__x0001__x0001__x0001__x0001__x0001__x0001__x0001__x0001__x0001__x0001_=@_x0001__x0001__x0001__x0001__x0001_H@_x0001__x0001__x0001__x0001__x0001_B@_x0001__x0001__x0001__x0001__x0001__x0001_8@_x0001__x0001__x0001__x0001__x0001__x0001__x0001__x0001__x0001__x0001__x0001__x0001__x0001__x0001_B@_x0001__x0001__x0001__x0001__x0001__x0001__x0001__x0001__x0001__x0001__x0001__x0001__x0001__x0001_A@_x0001__x0001__x0001__x0001__x0001_@@_x0001__x0001__x0001__x0001__x0001_ÀP@_x0001__x0001__x0001__x0001__x0001__x0001__x0001__x0001__x0001__x0001__x0001__x0001__x0001_E@_x0001__x0001__x0001__x0001__x0001__x0001__x0001__x0001__x0001__x0001__x0001__x0001__x0001__x0001__x0001__x0001__x0001__x0001__x0001__x0001__x0001__x0001_5@_x0001__x0001__x0001__x0001__x0001__x0001__x0001__x0001__x0001__x0001__x0001__x0001__x0001__x0001_&lt;@_x0001__x0001__x0001__x0001__x0001__x0001_6@_x0001__x0001__x0001__x0001__x0001__x0001_?@_x0001__x0001__x0001__x0001__x0001__x0001_:@_x0001__x0001__x0001__x0001__x0001__x0001_F@_x0001__x0001__x0001__x0001__x0001__x0002__x0001__x0001_J@_x0001__x0001__x0001__x0001__x0001__x0001__x0001__x0001__x0001__x0001__x0001__x0001__x0001__x0001_E@_x0001__x0001__x0001__x0001__x0001__x0001_M@_x0001__x0001__x0001__x0001__x0001__x0001_P@_x0001__x0001__x0001__x0001__x0001__x0001_;@_x0001__x0001__x0001__x0001__x0001__x0001__x0001__x0001__x0001__x0001__x0001__x0001__x0001__x0001_@@_x0001__x0001__x0001__x0001__x0001__x0001__x0001__x0001__x0001__x0001__x0001__x0001__x0001_M@_x0001__x0001__x0001__x0001__x0001_K@_x0001__x0001__x0001__x0001__x0001__x0001__x0001__x0001__x0001__x0001__x0001__x0001__x0001__x0001_B@_x0001__x0001__x0001__x0001__x0001__x0001__x0001__x0001__x0001__x0001__x0001__x0001__x0001_@@_x0001__x0001__x0001__x0001__x0001__x0001_:@_x0001__x0001__x0001__x0001__x0001__x0001_C@_x0001__x0001__x0001__x0001__x0001_@@_x0001__x0001__x0001__x0001__x0001__x0001_K@_x0001__x0001__x0001__x0001__x0001__x0001_;@_x0001__x0001__x0001__x0001__x0001__x0001_O@_x0001__x0001__x0001__x0001__x0001__x0001_7@_x0001__x0001__x0001__x0001__x0001__x0001__x0001__x0001__x0001__x0001__x0001__x0001__x0001__x0001_A@_x0001__x0001__x0001__x0001__x0001__x0001_&gt;@_x0001__x0001__x0001__x0001__x0001__x0001_7@_x0001__x0001__x0001__x0001__x0001__x0001_Q@_x0001__x0001__x0001__x0001__x0001_M@_x0001__x0001__x0001__x0001__x0001__x0001_6@_x0001__x0001__x0001__x0001__x0001__x0001_;@_x0001__x0001__x0001__x0001__x0001__x0001__x0001__x0001__x0001__x0001__x0001__x0001__x0001__x0001__x0001__x0001__x0001__x0002__x0001__x0001__x0001__x0001__x0001__x0001_O@_x0001__x0001__x0001__x0001__x0001__x0001_H@_x0001__x0001__x0001__x0001__x0001__x0001_G@_x0001__x0001__x0001__x0001__x0001__x0001_@@_x0001__x0001__x0001__x0001__x0001__x0001_7@_x0001__x0001__x0001__x0001__x0001__x0001_=@_x0001__x0001__x0001__x0001__x0001__x0001_B@_x0001__x0001__x0001__x0001__x0001__x0001_@@_x0001__x0001__x0001__x0001__x0001__x0001__x0001__x0001__x0001__x0001__x0001__x0001__x0001__x0001_J@_x0001__x0001__x0001__x0001__x0001__x0001_7@_x0001__x0001__x0001__x0001__x0001__x0001__x0001__x0001__x0001__x0001__x0001__x0001__x0001__x0001__x0001__x0001__x0001__x0001__x0001__x0001__x0001_I@_x0001__x0001__x0001__x0001__x0001__x0001_7@_x0001__x0001__x0001__x0001__x0001__x0001__x0001__x0001__x0001__x0001__x0001__x0001__x0001__x0001__x0001__x0001__x0001__x0001__x0001__x0001__x0001_H@_x0001__x0001__x0001__x0001__x0001__x0001_H@_x0001__x0001__x0001__x0001__x0001__x0001_G@_x0001__x0001__x0001__x0001__x0001__x0001_8@_x0001__x0001__x0001__x0001__x0001__x0001_7@_x0001__x0001__x0001__x0001__x0001__x0001_;@_x0001__x0001__x0001__x0001__x0001__x0001_&lt;@_x0001__x0001__x0001__x0001__x0001__x0001_7@_x0001__x0001__x0001__x0001__x0001__x0001__x0001__x0001__x0001__x0001__x0001__x0001__x0001__x0001__x0001__x0001__x0001__x0001__x0001__x0001__x0001__x0001_7@_x0001__x0001__x0001__x0001__x0001__x0001_&gt;@_x0001__x0001__x0001__x0001__x0001__x0001_&lt;@_x0001__x0001__x0001__x0001__x0001__x0001_J@_x0001__x0001__x0001__x0001__x0001__x0002__x0001__x0001_;@_x0001__x0001__x0001__x0001__x0001__x0001_;@_x0001__x0001__x0001__x0001__x0001__x0001_B@_x0001__x0001__x0001__x0001__x0001__x0001_&gt;@_x0001__x0001__x0001__x0001__x0001_E@_x0001__x0001__x0001__x0001__x0001__x0001_&lt;@_x0001__x0001__x0001__x0001__x0001__x0001__x0001__x0001__x0001__x0001__x0001__x0001__x0001_L@_x0001__x0001__x0001__x0001__x0001_F@_x0001__x0001__x0001__x0001__x0001__x0001__x0001__x0001__x0001__x0001__x0001__x0001__x0001__x0001_B@_x0001__x0001__x0001__x0001__x0001__x0001_E@_x0001__x0001__x0001__x0001__x0001__x0001_&gt;@_x0001__x0001__x0001__x0001__x0001__x0001_8@_x0001__x0001__x0001__x0001__x0001__x0001_?@_x0001__x0001__x0001__x0001__x0001__x0001_B@_x0001__x0001__x0001__x0001__x0001_I@_x0001__x0001__x0001__x0001__x0001__x0001_A@_x0001__x0001__x0001__x0001__x0001__x0001__x0001__x0001__x0001__x0001__x0001__x0001__x0001__x0001_Q@_x0001__x0001__x0001__x0001__x0001_E@_x0001__x0001__x0001__x0001__x0001__x0001_=@_x0001__x0001__x0001__x0001__x0001__x0001_A@_x0001__x0001__x0001__x0001__x0001_ÀP@_x0001__x0001__x0001__x0001__x0001__x0001_=@_x0001__x0001__x0001__x0001__x0001__x0001_?@_x0001__x0001__x0001__x0001__x0001_I@_x0001__x0001__x0001__x0001__x0001__x0001_;@_x0001__x0001__x0001__x0001__x0001__x0001_H@_x0001__x0001__x0001__x0001__x0001__x0001_G@_x0001__x0001__x0001__x0001__x0001__x0001_6@_x0001__x0001__x0001__x0001__x0001__x0001_6@_x0001__x0002__x0001__x0001__x0001__x0001__x0001__x0001_5@_x0001__x0001__x0001__x0001__x0001__x0001_C@_x0001__x0001__x0001__x0001__x0001__x0001_&gt;@_x0001__x0001__x0001__x0001__x0001__x0001_H@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P@_x0001__x0001__x0001__x0001__x0001__x0001__x0001__x0001__x0001__x0001__x0001__x0001__x0001_ÀP@_x0001__x0001__x0001__x0001__x0001_I@_x0001__x0001__x0001__x0001__x0001__x0001_B@_x0001__x0001__x0001__x0001__x0001__x0001_:@_x0001__x0001__x0001__x0001__x0001_B@_x0001__x0001__x0001__x0001__x0001__x0001__x0001__x0001__x0001__x0001__x0001__x0001__x0001_ÀP@_x0001__x0001__x0001__x0001__x0001__x0001__x0001__x0001__x0001__x0001__x0001__x0001__x0001_P@_x0001__x0001__x0001__x0001__x0001__x0001_H@_x0001__x0001__x0001__x0001__x0001_B@_x0001__x0001__x0001__x0001__x0001__x0001_P@_x0001__x0001__x0001__x0001__x0001__x0001__x0001__x0001__x0001__x0001__x0001__x0001__x0001__x0001__x0001__x0001__x0001__x0001__x0001__x0001__x0001__x0001_7@_x0001__x0001__x0001__x0001__x0001_I@_x0001__x0001__x0001__x0001__x0001__x0001__x0001__x0001__x0001__x0001__x0001__x0001__x0001__x0001_:@_x0001__x0001__x0001__x0001__x0001__x0001_M@_x0001__x0001__x0001__x0001__x0001_C@_x0001__x0001__x0001__x0001__x0001__x0002__x0001__x0001_=@_x0001__x0001__x0001__x0001__x0001__x0001_B@_x0001__x0001__x0001__x0001__x0001__x0001_&gt;@_x0001__x0001__x0001__x0001__x0001_I@_x0001__x0001__x0001__x0001__x0001__x0001__x0001__x0001__x0001__x0001__x0001__x0001__x0001_ÀP@_x0001__x0001__x0001__x0001__x0001__x0001_O@_x0001__x0001__x0001__x0001__x0001__x0001_&gt;@_x0001__x0001__x0001__x0001__x0001_E@_x0001__x0001__x0001__x0001__x0001_@@_x0001__x0001__x0001__x0001__x0001__x0001_8@_x0001__x0001__x0001__x0001__x0001__x0001_H@_x0001__x0001__x0001__x0001__x0001__x0001_?@_x0001__x0001__x0001__x0001__x0001_@Q@_x0001__x0001__x0001__x0001__x0001__x0001_;@_x0001__x0001__x0001__x0001__x0001__x0001_7@_x0001__x0001__x0001__x0001__x0001__x0001__x0001__x0001__x0001__x0001__x0001__x0001__x0001__x0001__x0001__x0001__x0001__x0001__x0001__x0001__x0001__x0001_5@_x0001__x0001__x0001__x0001__x0001__x0001__x0001__x0001__x0001__x0001__x0001__x0001__x0001__x0001_7@_x0001__x0001__x0001__x0001__x0001__x0001_J@_x0001__x0001__x0001__x0001__x0001__x0001_@@_x0001__x0001__x0001__x0001__x0001__x0001_&lt;@_x0001__x0001__x0001__x0001__x0001_ÀP@_x0001__x0001__x0001__x0001__x0001__x0001__x0001__x0001__x0001__x0001__x0001__x0001__x0001__x0001_=@_x0001__x0001__x0001__x0001__x0001_B@_x0001__x0001__x0001__x0001__x0001__x0001_@@_x0001__x0001__x0001__x0001__x0001_@@_x0001__x0001__x0001__x0001__x0001__x0001_Q@_x0001__x0001__x0001__x0001__x0001__x0001_G@_x0001__x0002__x0001__x0001__x0001__x0001__x0001__x0001_;@_x0001__x0001__x0001__x0001__x0001__x0001_?@_x0001__x0001__x0001__x0001__x0001__x0001_&gt;@_x0001__x0001__x0001__x0001__x0001_@@_x0001__x0001__x0001__x0001__x0001__x0001_E@_x0001__x0001__x0001__x0001__x0001__x0001_A@_x0001__x0001__x0001__x0001__x0001_C@_x0001__x0001__x0001__x0001__x0001_C@_x0001__x0001__x0001__x0001__x0001__x0001_=@_x0001__x0001__x0001__x0001__x0001__x0001__x0001__x0001__x0001__x0001__x0001__x0001__x0001__x0001_=@_x0001__x0001__x0001__x0001__x0001__x0001_=@_x0001__x0001__x0001__x0001__x0001__x0001_6@_x0001__x0001__x0001__x0001__x0001__x0001_;@_x0001__x0001__x0001__x0001__x0001__x0001_9@_x0001__x0001__x0001__x0001__x0001__x0001_?@_x0001__x0001__x0001__x0001__x0001_O@_x0001__x0001__x0001__x0001__x0001__x0001_9@_x0001__x0001__x0001__x0001__x0001__x0001_F@_x0001__x0001__x0001__x0001__x0001__x0001_6@_x0001__x0001__x0001__x0001__x0001__x0001__x0001__x0001__x0001__x0001__x0001__x0001__x0001_M@_x0001__x0001__x0001__x0001__x0001_P@_x0001__x0001__x0001__x0001__x0001__x0001_6@_x0001__x0001__x0001__x0001__x0001__x0001_@@_x0001__x0001__x0001__x0001__x0001__x0001__x0001__x0001__x0001__x0001__x0001__x0001__x0001_@@_x0001__x0001__x0001__x0001__x0001_D@_x0001__x0001__x0001__x0001__x0001__x0001_B@_x0001__x0001__x0001__x0001__x0001__x0001__x0001__x0001__x0001__x0001__x0001__x0001__x0001__x0001_A@_x0001__x0001__x0001__x0001__x0001__x0002__x0001__x0001_L@_x0001__x0001__x0001__x0001__x0001__x0001__x0001__x0001__x0001__x0001__x0001__x0001__x0001_@Q@_x0001__x0001__x0001__x0001__x0001__x0001_H@_x0001__x0001__x0001__x0001__x0001__x0001_9@_x0001__x0001__x0001__x0001__x0001__x0001_6@_x0001__x0001__x0001__x0001__x0001__x0001_&lt;@_x0001__x0001__x0001__x0001__x0001__x0001_K@_x0001__x0001__x0001__x0001__x0001_@R@_x0001__x0001__x0001__x0001__x0001__x0001_=@_x0001__x0001__x0001__x0001__x0001__x0001_8@_x0001__x0001__x0001__x0001__x0001_E@_x0001__x0001__x0001__x0001__x0001_ÀP@_x0001__x0001__x0001__x0001__x0001__x0001_G@_x0001__x0001__x0001__x0001__x0001__x0001_O@_x0001__x0001__x0001__x0001__x0001__x0001_6@_x0001__x0001__x0001__x0001__x0001__x0001_7@_x0001__x0001__x0001__x0001__x0001__x0001__x0001__x0001__x0001__x0001__x0001__x0001__x0001__x0001_B@_x0001__x0001__x0001__x0001__x0001_B@_x0001__x0001__x0001__x0001__x0001_F@_x0001__x0001__x0001__x0001__x0001__x0001_;@_x0001__x0001__x0001__x0001__x0001__x0001_F@_x0001__x0001__x0001__x0001__x0001_B@_x0001__x0001__x0001__x0001__x0001__x0001_7@_x0001__x0001__x0001__x0001__x0001__x0001__x0001__x0001__x0001__x0001__x0001__x0001__x0001_D@_x0001__x0001__x0001__x0001__x0001__x0001_7@_x0001__x0001__x0001__x0001__x0001__x0001_?@_x0001__x0001__x0001__x0001__x0001__x0001__x0001__x0001__x0001__x0001__x0001__x0001__x0001_D@_x0001__x0001__x0001__x0001__x0001__x0001_7@_x0001__x0002__x0001__x0001__x0001__x0001__x0001__x0001_&gt;@_x0001__x0001__x0001__x0001__x0001__x0001_C@_x0001__x0001__x0001__x0001__x0001_D@_x0001__x0001__x0001__x0001__x0001__x0001_7@_x0001__x0001__x0001__x0001__x0001_G@_x0001__x0001__x0001__x0001__x0001_P@_x0001__x0001__x0001__x0001__x0001_R@_x0001__x0001__x0001__x0001__x0001__x0001__x0001__x0001__x0001__x0001__x0001__x0001__x0001__x0001_:@_x0001__x0001__x0001__x0001__x0001_C@_x0001__x0001__x0001__x0001__x0001__x0001_L@_x0001__x0001__x0001__x0001__x0001__x0001__x0001__x0001__x0001__x0001__x0001__x0001__x0001__x0001_6@_x0001__x0001__x0001__x0001__x0001__x0001_G@_x0001__x0001__x0001__x0001__x0001__x0001__x0001__x0001__x0001__x0001__x0001__x0001__x0001__x0001__x0001__x0001__x0001__x0001__x0001__x0001__x0001__x0001_B@_x0001__x0001__x0001__x0001__x0001__x0001_;@_x0001__x0001__x0001__x0001__x0001_G@_x0001__x0001__x0001__x0001__x0001_M@_x0001__x0001__x0001__x0001__x0001__x0001__x0001__x0001__x0001__x0001__x0001__x0001__x0001__x0001_M@_x0001__x0001__x0001__x0001__x0001_G@_x0001__x0001__x0001__x0001__x0001__x0001__x0001__x0001__x0001__x0001__x0001__x0001__x0001_C@_x0001__x0001__x0001__x0001__x0001__x0001_H@_x0001__x0001__x0001__x0001__x0001__x0001__x0001__x0001__x0001__x0001__x0001__x0001__x0001__x0001__x0001__x0001__x0001__x0001__x0001__x0001__x0001__x0001_5@_x0001__x0001__x0001__x0001__x0001__x0001_7@_x0001__x0001__x0001__x0001__x0001__x0001_R@_x0001__x0001__x0001__x0001__x0001__x0002__x0001__x0001__x0001__x0001__x0001__x0001__x0001__x0001__x0001_J@_x0001__x0001__x0001__x0001__x0001__x0001_9@_x0001__x0001__x0001__x0001__x0001__x0001__x0001__x0001__x0001__x0001__x0001__x0001__x0001_E@_x0001__x0001__x0001__x0001__x0001_B@_x0001__x0001__x0001__x0001__x0001__x0001_6@_x0001__x0001__x0001__x0001__x0001__x0001_C@_x0001__x0001__x0001__x0001__x0001__x0001_B@_x0001__x0001__x0001__x0001__x0001_I@_x0001__x0001__x0001__x0001__x0001__x0001_7@_x0001__x0001__x0001__x0001__x0001__x0001__x0001__x0001__x0001__x0001__x0001__x0001__x0001__x0001_R@_x0001__x0001__x0001__x0001__x0001__x0001_7@_x0001__x0001__x0001__x0001__x0001__x0001_7@_x0001__x0001__x0001__x0001__x0001__x0001_F@_x0001__x0001__x0001__x0001__x0001_@@_x0001__x0001__x0001__x0001__x0001__x0001_;@_x0001__x0001__x0001__x0001__x0001__x0001_&lt;@_x0001__x0001__x0001__x0001__x0001__x0001__x0001__x0001__x0001__x0001__x0001__x0001__x0001_H@_x0001__x0001__x0001__x0001__x0001__x0001__x0001__x0001__x0001__x0001__x0001__x0001__x0001__x0001_8@_x0001__x0001__x0001__x0001__x0001__x0001_=@_x0001__x0001__x0001__x0001__x0001__x0001_7@_x0001__x0001__x0001__x0001__x0001__x0001_8@_x0001__x0001__x0001__x0001__x0001__x0001__x0001__x0001__x0001__x0001__x0001__x0001__x0001__x0001_:@_x0001__x0001__x0001__x0001__x0001__x0001_B@_x0001__x0001__x0001__x0001__x0001_@Q@_x0001__x0001__x0001__x0001__x0001__x0001_&lt;@_x0001__x0001__x0001__x0001__x0001__x0001__x0001__x0001__x0001__x0002__x0001__x0001__x0001__x0001__x0001__x0001_8@_x0001__x0001__x0001__x0001__x0001__x0001_K@_x0001__x0001__x0001__x0001__x0001__x0001__x0001__x0001__x0001__x0001__x0001__x0001__x0001__x0001_9@_x0001__x0001__x0001__x0001__x0001__x0001_;@_x0001__x0001__x0001__x0001__x0001__x0001_G@_x0001__x0001__x0001__x0001__x0001__x0001__x0001__x0001__x0001__x0001__x0001__x0001__x0001_R@_x0001__x0001__x0001__x0001__x0001_L@_x0001__x0001__x0001__x0001__x0001_C@_x0001__x0001__x0001__x0001__x0001_M@_x0001__x0001__x0001__x0001__x0001__x0001_A@_x0001__x0001__x0001__x0001__x0001__x0001_6@_x0001__x0001__x0001__x0001__x0001__x0001_5@_x0001__x0001__x0001__x0001__x0001__x0001__x0001__x0001__x0001__x0001__x0001__x0001__x0001__x0001_=@_x0001__x0001__x0001__x0001__x0001__x0001_A@_x0001__x0001__x0001__x0001__x0001__x0001_A@_x0001__x0001__x0001__x0001__x0001__x0001_7@_x0001__x0001__x0001__x0001__x0001__x0001_7@_x0001__x0001__x0001__x0001__x0001__x0001_:@_x0001__x0001__x0001__x0001__x0001__x0001_6@_x0001__x0001__x0001__x0001__x0001__x0001__x0001__x0001__x0001__x0001__x0001__x0001__x0001__x0001_H@_x0001__x0001__x0001__x0001__x0001__x0001__x0001__x0001__x0001__x0001__x0001__x0001__x0001__x0001__x0001__x0001__x0001__x0001__x0001__x0001__x0001_@@_x0001__x0001__x0001__x0001__x0001__x0001_7@_x0001__x0001__x0001__x0001__x0001__x0001_:@_x0001__x0001__x0001__x0001__x0001__x0001__x0001__x0001__x0001__x0001__x0001__x0001__x0001__x0001_8@_x0001__x0001__x0001__x0001__x0001__x0002__x0001__x0001_@@_x0001__x0001__x0001__x0001__x0001__x0001_5@_x0001__x0001__x0001__x0001__x0001__x0001_:@_x0001__x0001__x0001__x0001__x0001__x0001_7@_x0001__x0001__x0001__x0001__x0001__x0001_8@_x0001__x0001__x0001__x0001__x0001__x0001_?@_x0001__x0001__x0001__x0001__x0001__x0001__x0001__x0001__x0001__x0001__x0001__x0001__x0001__x0001_?@_x0001__x0001__x0001__x0001__x0001_D@_x0001__x0001__x0001__x0001__x0001__x0001_;@_x0001__x0001__x0001__x0001__x0001__x0001_P@_x0001__x0001__x0001__x0001__x0001_J@_x0001__x0001__x0001__x0001__x0001__x0001_J@_x0001__x0001__x0001__x0001__x0001_E@_x0001__x0001__x0001__x0001__x0001__x0001_J@_x0001__x0001__x0001__x0001__x0001_C@_x0001__x0001__x0001__x0001__x0001__x0001_:@_x0001__x0001__x0001__x0001__x0001_I@_x0001__x0001__x0001__x0001__x0001__x0001_9@_x0001__x0001__x0001__x0001__x0001__x0001_G@_x0001__x0001__x0001__x0001__x0001__x0001_8@_x0001__x0001__x0001__x0001__x0001__x0001_A@_x0001__x0001__x0001__x0001__x0001__x0001_:@_x0001__x0001__x0001__x0001__x0001__x0001__x0001__x0001__x0001__x0001__x0001__x0001__x0001__x0001_H@_x0001__x0001__x0001__x0001__x0001__x0001_=@_x0001__x0001__x0001__x0001__x0001__x0001_C@_x0001__x0001__x0001__x0001__x0001_M@_x0001__x0001__x0001__x0001__x0001_B@_x0001__x0001__x0001__x0001__x0001_I@_x0001__x0001__x0001__x0001__x0001__x0001_6@_x0001__x0001__x0001__x0001__x0001__x0001_&gt;@_x0001__x0002__x0001__x0001__x0001__x0001__x0001__x0001_8@_x0001__x0001__x0001__x0001__x0001__x0001_C@_x0001__x0001__x0001__x0001__x0001__x0001_G@_x0001__x0001__x0001__x0001__x0001__x0001_;@_x0001__x0001__x0001__x0001__x0001_E@_x0001__x0001__x0001__x0001__x0001__x0001_@@_x0001__x0001__x0001__x0001__x0001__x0001_=@_x0001__x0001__x0001__x0001__x0001_O@_x0001__x0001__x0001__x0001__x0001__x0001_R@_x0001__x0001__x0001__x0001__x0001__x0001__x0001__x0001__x0001__x0001__x0001__x0001__x0001__x0001__x0001__x0001__x0001__x0001__x0001__x0001__x0001__x0001__x0001__x0001__x0001__x0001__x0001__x0001__x0001__x0001_A@_x0001__x0001__x0001__x0001__x0001__x0001_?@_x0001__x0001__x0001__x0001__x0001_@R@_x0001__x0001__x0001__x0001__x0001_H@_x0001__x0001__x0001__x0001__x0001__x0001__x0001__x0001__x0001__x0001__x0001__x0001__x0001__x0001_;@_x0001__x0001__x0001__x0001__x0001__x0001__x0001__x0001__x0001__x0001__x0001__x0001__x0001__x0001_6@_x0001__x0001__x0001__x0001__x0001_@@_x0001__x0001__x0001__x0001__x0001_@R@_x0001__x0001__x0001__x0001__x0001_@@_x0001__x0001__x0001__x0001__x0001__x0001_=@_x0001__x0001__x0001__x0001__x0001__x0001__x0001__x0001__x0001__x0001__x0001__x0001__x0001__x0001_5@_x0001__x0001__x0001__x0001__x0001__x0001_8@_x0001__x0001__x0001__x0001__x0001__x0001_6@_x0001__x0001__x0001__x0001__x0001__x0001__x0001__x0001__x0001__x0001__x0001__x0001__x0001__x0001__x0001__x0001__x0001__x0001__x0001__x0001__x0001__x0001__x0001__x0001__x0001__x0001__x0001__x0001__x0001__x0002__x0001__x0001_9@_x0001__x0001__x0001__x0001__x0001__x0001_&gt;@_x0001__x0001__x0001__x0001__x0001_E@_x0001__x0001__x0001__x0001__x0001__x0001_:@_x0001__x0001__x0001__x0001__x0001__x0001_&lt;@_x0001__x0001__x0001__x0001__x0001__x0001_@@_x0001__x0001__x0001__x0001__x0001__x0001_F@_x0001__x0001__x0001__x0001__x0001__x0001_9@_x0001__x0001__x0001__x0001__x0001__x0001_9@_x0001__x0001__x0001__x0001__x0001__x0001_M@_x0001__x0001__x0001__x0001__x0001_A@_x0001__x0001__x0001__x0001__x0001__x0001__x0001__x0001__x0001__x0001__x0001__x0001__x0001__x0001__x0001__x0001__x0001__x0001__x0001__x0001__x0001__x0001_6@_x0001__x0001__x0001__x0001__x0001__x0001_&lt;@_x0001__x0001__x0001__x0001__x0001__x0001__x0001__x0001__x0001__x0001__x0001__x0001__x0001_@P@_x0001__x0001__x0001__x0001__x0001__x0001__x0001__x0001__x0001__x0001__x0001__x0001__x0001_D@_x0001__x0001__x0001__x0001__x0001__x0001__x0001__x0001__x0001__x0001__x0001__x0001__x0001__x0001_O@_x0001__x0001__x0001__x0001__x0001__x0001_9@_x0001__x0001__x0001__x0001__x0001__x0001_@@_x0001__x0001__x0001__x0001__x0001__x0001_6@_x0001__x0001__x0001__x0001__x0001__x0001_J@_x0001__x0001__x0001__x0001__x0001__x0001_6@_x0001__x0001__x0001__x0001__x0001__x0001_@@_x0001__x0001__x0001__x0001__x0001__x0001_R@_x0001__x0001__x0001__x0001__x0001__x0001_;@_x0001__x0001__x0001__x0001__x0001__x0001__x0001__x0001__x0001__x0001__x0001__x0001__x0001__x0001__x0001__x0001__x0001__x0001__x0001__x0001__x0001__x0001_J@_x0001__x0002__x0001__x0001__x0001__x0001__x0001__x0001_:@_x0001__x0001__x0001__x0001__x0001_C@_x0001__x0001__x0001__x0001__x0001_@@_x0001__x0001__x0001__x0001__x0001__x0001__x0001__x0001__x0001__x0001__x0001__x0001__x0001_@Q@_x0001__x0001__x0001__x0001__x0001__x0001__x0001__x0001__x0001__x0001__x0001__x0001__x0001__x0001_K@_x0001__x0001__x0001__x0001__x0001__x0001_H@_x0001__x0001__x0001__x0001__x0001__x0001__x0001__x0001__x0001__x0001__x0001__x0001__x0001_E@_x0001__x0001__x0001__x0001__x0001__x0001_=@_x0001__x0001__x0001__x0001__x0001__x0001_?@_x0001__x0001__x0001__x0001__x0001_J@_x0001__x0001__x0001__x0001__x0001__x0001_&gt;@_x0001__x0001__x0001__x0001__x0001__x0001__x0001__x0001__x0001__x0001__x0001__x0001__x0001__x0001_?@_x0001__x0001__x0001__x0001__x0001__x0001_&lt;@_x0001__x0001__x0001__x0001__x0001__x0001_?@_x0001__x0001__x0001__x0001__x0001_G@_x0001__x0001__x0001__x0001__x0001__x0001__x0001__x0001__x0001__x0001__x0001__x0001__x0001__x0001__x0001__x0001__x0001__x0001__x0001__x0001__x0001__x0001__x0001__x0001__x0001__x0001__x0001__x0001__x0001__x0001__x0001__x0001__x0001__x0001__x0001__x0001__x0001_I@_x0001__x0001__x0001__x0001__x0001__x0001_5@_x0001__x0001__x0001__x0001__x0001__x0001_C@_x0001__x0001__x0001__x0001__x0001__x0001_7@_x0001__x0001__x0001__x0001__x0001__x0001_A@_x0001__x0001__x0001__x0001__x0001__x0001_A@_x0001__x0001__x0001__x0001__x0001__x0001_:@_x0001__x0001__x0001__x0001__x0001__x0001_=@_x0001__x0001__x0001__x0001__x0001__x0002__x0001__x0001__x0001__x0001__x0001__x0001__x0001__x0001__x0001__x0001__x0001__x0001__x0001__x0001__x0001__x0001__x0001_I@_x0001__x0001__x0001__x0001__x0001__x0001_;@_x0001__x0001__x0001__x0001__x0001_R@_x0001__x0001__x0001__x0001__x0001__x0001_A@_x0001__x0001__x0001__x0001__x0001__x0001_=@_x0001__x0001__x0001__x0001__x0001__x0001_G@_x0001__x0001__x0001__x0001__x0001__x0001_M@_x0001__x0001__x0001__x0001__x0001__x0001_9@_x0001__x0001__x0001__x0001__x0001__x0001_?@_x0001__x0001__x0001__x0001__x0001_E@_x0001__x0001__x0001__x0001__x0001__x0001_M@_x0001__x0001__x0001__x0001__x0001_@@_x0001__x0001__x0001__x0001__x0001__x0001__x0001__x0001__x0001__x0001__x0001__x0001__x0001__x0001_F@_x0001__x0001__x0001__x0001__x0001__x0001_?@_x0001__x0001__x0001__x0001__x0001__x0001_G@_x0001__x0001__x0001__x0001__x0001_J@_x0001__x0001__x0001__x0001__x0001__x0001_&lt;@_x0001__x0001__x0001__x0001__x0001__x0001_;@_x0001__x0001__x0001__x0001__x0001_R@_x0001__x0001__x0001__x0001__x0001__x0001_&lt;@_x0001__x0001__x0001__x0001__x0001__x0001_8@_x0001__x0001__x0001__x0001__x0001__x0001_7@_x0001__x0001__x0001__x0001__x0001_D@_x0001__x0001__x0001__x0001__x0001_B@_x0001__x0001__x0001__x0001__x0001__x0001__x0001__x0001__x0001__x0001__x0001__x0001__x0001__x0001_9@_x0001__x0001__x0001__x0001__x0001__x0001_;@_x0001__x0001__x0001__x0001__x0001__x0001_:@_x0001__x0001__x0001__x0001__x0001__x0001__x0001__x0001__x0001__x0002__x0001__x0001__x0001__x0001__x0001_A@_x0001__x0001__x0001__x0001__x0001__x0001_9@_x0001__x0001__x0001__x0001__x0001__x0001_6@_x0001__x0001__x0001__x0001__x0001__x0001_&lt;@_x0001__x0001__x0001__x0001__x0001__x0001_R@_x0001__x0001__x0001__x0001__x0001__x0001_:@_x0001__x0001__x0001__x0001__x0001_B@_x0001__x0001__x0001__x0001__x0001__x0001_7@_x0001__x0001__x0001__x0001__x0001_K@_x0001__x0001__x0001__x0001__x0001__x0001_7@_x0001__x0001__x0001__x0001__x0001__x0001_H@_x0001__x0001__x0001__x0001__x0001__x0001__x0001__x0001__x0001__x0001__x0001__x0001__x0001__x0001_?@_x0001__x0001__x0001__x0001__x0001__x0001_=@_x0001__x0001__x0001__x0001__x0001_G@_x0001__x0001__x0001__x0001__x0001_M@_x0001__x0001__x0001__x0001__x0001__x0001_J@_x0001__x0001__x0001__x0001__x0001__x0001_&gt;@_x0001__x0001__x0001__x0001__x0001__x0001_B@_x0001__x0001__x0001__x0001__x0001__x0001_8@_x0001__x0001__x0001__x0001__x0001__x0001_?@_x0001__x0001__x0001__x0001__x0001_@R@_x0001__x0001__x0001__x0001__x0001__x0001__x0001__x0001__x0001__x0001__x0001__x0001__x0001__x0001_Q@_x0001__x0001__x0001__x0001__x0001__x0001_?@_x0001__x0001__x0001__x0001__x0001__x0001_=@_x0001__x0001__x0001__x0001__x0001_@@_x0001__x0001__x0001__x0001__x0001__x0001_K@_x0001__x0001__x0001__x0001__x0001__x0001_M@_x0001__x0001__x0001__x0001__x0001__x0001_A@_x0001__x0001__x0001__x0001__x0001_E@_x0001__x0001__x0001__x0001__x0001__x0002__x0001__x0001__x0001__x0001__x0001__x0001__x0001__x0001__x0001__x0001_7@_x0001__x0001__x0001__x0001__x0001_@@_x0001__x0001__x0001__x0001__x0001_H@_x0001__x0001__x0001__x0001__x0001__x0001_G@_x0001__x0001__x0001__x0001__x0001__x0001_=@_x0001__x0001__x0001__x0001__x0001_E@_x0001__x0001__x0001__x0001__x0001__x0001_M@_x0001__x0001__x0001__x0001__x0001__x0001_8@_x0001__x0001__x0001__x0001__x0001_D@_x0001__x0001__x0001__x0001__x0001__x0001_:@_x0001__x0001__x0001__x0001__x0001__x0001_;@_x0001__x0001__x0001__x0001__x0001_J@_x0001__x0001__x0001__x0001__x0001__x0001__x0001__x0001__x0001__x0001__x0001__x0001__x0001__x0001_&gt;@_x0001__x0001__x0001__x0001__x0001__x0001_&lt;@_x0001__x0001__x0001__x0001__x0001__x0001_C@_x0001__x0001__x0001__x0001__x0001_B@_x0001__x0001__x0001__x0001__x0001__x0001_7@_x0001__x0001__x0001__x0001__x0001__x0001__x0001__x0001__x0001__x0001__x0001__x0001__x0001__x0001_9@_x0001__x0001__x0001__x0001__x0001__x0001__x0001__x0001__x0001__x0001__x0001__x0001__x0001_E@_x0001__x0001__x0001__x0001__x0001__x0001__x0001__x0001__x0001__x0001__x0001__x0001__x0001_B@_x0001__x0001__x0001__x0001__x0001__x0001__x0001__x0001__x0001__x0001__x0001__x0001__x0001__x0001_=@_x0001__x0001__x0001__x0001__x0001_F@_x0001__x0001__x0001__x0001__x0001__x0001_;@_x0001__x0001__x0001__x0001__x0001__x0001__x0001__x0001__x0001__x0001__x0001__x0001__x0001__x0001_?@_x0001__x0001__x0001__x0001__x0001_O@</t>
  </si>
  <si>
    <t>1bdfc9b3e5ac99a10d9d38c9463e3c83_x0001__x0002__x0001__x0001__x0001__x0001__x0001_E@_x0001__x0001__x0001__x0001__x0001__x0001_J@_x0001__x0001__x0001__x0001__x0001_@@_x0001__x0001__x0001__x0001__x0001_E@_x0001__x0001__x0001__x0001__x0001__x0001_&lt;@_x0001__x0001__x0001__x0001__x0001__x0001__x0001__x0001__x0001__x0001__x0001__x0001__x0001__x0001__x0001__x0001__x0001__x0001__x0001__x0001__x0001__x0001_7@_x0001__x0001__x0001__x0001__x0001__x0001_@@_x0001__x0001__x0001__x0001__x0001__x0001_5@_x0001__x0001__x0001__x0001__x0001__x0001_G@_x0001__x0001__x0001__x0001__x0001_E@_x0001__x0001__x0001__x0001__x0001__x0001_Q@_x0001__x0001__x0001__x0001__x0001__x0001_=@_x0001__x0001__x0001__x0001__x0001__x0001__x0001__x0001__x0001__x0001__x0001__x0001__x0001__x0001_Q@_x0001__x0001__x0001__x0001__x0001__x0001_?@_x0001__x0001__x0001__x0001__x0001__x0001__x0001__x0001__x0001__x0001__x0001__x0001__x0001__x0001__x0001__x0001__x0001__x0001__x0001__x0001__x0001__x0001_6@_x0001__x0001__x0001__x0001__x0001__x0001__x0001__x0001__x0001__x0001__x0001__x0001__x0001_M@_x0001__x0001__x0001__x0001__x0001__x0001_6@_x0001__x0001__x0001__x0001__x0001__x0001_Q@_x0001__x0001__x0001__x0001__x0001__x0001__x0001__x0001__x0001__x0001__x0001__x0001__x0001_A@_x0001__x0001__x0001__x0001__x0001_L@_x0001__x0001__x0001__x0001__x0001_B@_x0001__x0001__x0001__x0001__x0001__x0001__x0001__x0001__x0001__x0001__x0001__x0001__x0001_I@_x0001__x0001__x0001__x0001__x0001_C@_x0001__x0001__x0001__x0001__x0001__x0002__x0001_E@_x0001__x0001__x0001__x0001__x0001__x0001_C@_x0001__x0001__x0001__x0001__x0001__x0001_?@_x0001__x0001__x0001__x0001__x0001_D@_x0001__x0001__x0001__x0001__x0001_J@_x0001__x0001__x0001__x0001__x0001__x0001_6@_x0001__x0001__x0001__x0001__x0001__x0001_;@_x0001__x0001__x0001__x0001__x0001_R@_x0001__x0001__x0001__x0001__x0001__x0001__x0001__x0001__x0001__x0001__x0001__x0001__x0001__x0001_?@_x0001__x0001__x0001__x0001__x0001__x0001_5@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B@_x0001__x0001__x0001__x0001__x0001__x0001_L@_x0001__x0001__x0001__x0001__x0001__x0001__x0001__x0001__x0001__x0001__x0001__x0001__x0001__x0001_=@_x0001__x0001__x0001__x0001__x0001__x0001_=@_x0001__x0001__x0001__x0001__x0001__x0001_;@_x0001__x0001__x0001__x0001__x0001__x0001_?@_x0001__x0001__x0001__x0001__x0001__x0001_H@_x0001__x0001__x0001__x0001__x0001__x0001_:@_x0001__x0001__x0001__x0001__x0001__x0001_?@_x0001__x0001__x0001__x0001__x0001__x0001_5@_x0001__x0001__x0001__x0001__x0001__x0001__x0001__x0001__x0001__x0001__x0001__x0001__x0001_R@_x0001__x0001__x0001__x0001__x0001__x0001_G@_x0001__x0001__x0001__x0001__x0001__x0001_:@_x0001__x0002__x0001__x0001__x0001__x0001__x0001__x0001__x0001__x0001__x0001__x0001__x0001__x0001__x0001__x0001_6@_x0001__x0001__x0001__x0001__x0001__x0001_@@_x0001__x0001__x0001__x0001__x0001_H@_x0001__x0001__x0001__x0001__x0001__x0001_:@_x0001__x0001__x0001__x0001__x0001__x0001_8@_x0001__x0001__x0001__x0001__x0001_I@_x0001__x0001__x0001__x0001__x0001__x0001_C@_x0001__x0001__x0001__x0001__x0001__x0001_K@_x0001__x0001__x0001__x0001__x0001__x0001_:@_x0001__x0001__x0001__x0001__x0001__x0001_E@_x0001__x0001__x0001__x0001__x0001__x0001__x0001__x0001__x0001__x0001__x0001__x0001__x0001__x0001__x0001__x0001__x0001__x0001__x0001__x0001__x0001_D@_x0001__x0001__x0001__x0001__x0001__x0001__x0001__x0001__x0001__x0001__x0001__x0001__x0001__x0001_@@_x0001__x0001__x0001__x0001__x0001__x0001_=@_x0001__x0001__x0001__x0001__x0001_G@_x0001__x0001__x0001__x0001__x0001__x0001__x0001__x0001__x0001__x0001__x0001__x0001__x0001__x0001__x0001__x0001__x0001__x0001__x0001__x0001__x0001_ÀP@_x0001__x0001__x0001__x0001__x0001__x0001_6@_x0001__x0001__x0001__x0001__x0001_D@_x0001__x0001__x0001__x0001__x0001__x0001_8@_x0001__x0001__x0001__x0001__x0001__x0001_?@_x0001__x0001__x0001__x0001__x0001_M@_x0001__x0001__x0001__x0001__x0001__x0001_8@_x0001__x0001__x0001__x0001__x0001__x0001_8@_x0001__x0001__x0001__x0001__x0001__x0001__x0001__x0001__x0001__x0001__x0001__x0001__x0001__x0001_R@_x0001__x0001__x0001__x0001__x0001_F@_x0001__x0001__x0001__x0001__x0001__x0002__x0001__x0001_&lt;@_x0001__x0001__x0001__x0001__x0001__x0001_C@_x0001__x0001__x0001__x0001__x0001__x0001__x0001__x0001__x0001__x0001__x0001__x0001__x0001_ÀP@_x0001__x0001__x0001__x0001__x0001__x0001_@@_x0001__x0001__x0001__x0001__x0001__x0001_8@_x0001__x0001__x0001__x0001__x0001__x0001__x0001__x0001__x0001__x0001__x0001__x0001__x0001__x0001_:@_x0001__x0001__x0001__x0001__x0001__x0001__x0001__x0001__x0001__x0001__x0001__x0001__x0001__x0001_Q@_x0001__x0001__x0001__x0001__x0001_O@_x0001__x0001__x0001__x0001__x0001__x0001_B@_x0001__x0001__x0001__x0001__x0001__x0001_6@_x0001__x0001__x0001__x0001__x0001__x0001_R@_x0001__x0001__x0001__x0001__x0001__x0001__x0001__x0001__x0001__x0001__x0001__x0001__x0001__x0001_C@_x0001__x0001__x0001__x0001__x0001__x0001__x0001__x0001__x0001__x0001__x0001__x0001__x0001__x0001_8@_x0001__x0001__x0001__x0001__x0001_H@_x0001__x0001__x0001__x0001__x0001__x0001_:@_x0001__x0001__x0001__x0001__x0001_B@_x0001__x0001__x0001__x0001__x0001_O@_x0001__x0001__x0001__x0001__x0001_O@_x0001__x0001__x0001__x0001__x0001__x0001_B@_x0001__x0001__x0001__x0001__x0001_H@_x0001__x0001__x0001__x0001__x0001_F@_x0001__x0001__x0001__x0001__x0001__x0001_P@_x0001__x0001__x0001__x0001__x0001_G@_x0001__x0001__x0001__x0001__x0001__x0001_:@_x0001__x0001__x0001__x0001__x0001__x0001_5@_x0001__x0001__x0001__x0001__x0001__x0001__x0001__x0001__x0001__x0001__x0001__x0001__x0001__x0001_&lt;@_x0001__x0002__x0001__x0001__x0001__x0001__x0001__x0001_:@_x0001__x0001__x0001__x0001__x0001__x0001_R@_x0001__x0001__x0001__x0001__x0001_B@_x0001__x0001__x0001__x0001__x0001__x0001_:@_x0001__x0001__x0001__x0001__x0001_E@_x0001__x0001__x0001__x0001__x0001__x0001_L@_x0001__x0001__x0001__x0001__x0001__x0001_6@_x0001__x0001__x0001__x0001__x0001__x0001_:@_x0001__x0001__x0001__x0001__x0001__x0001_H@_x0001__x0001__x0001__x0001__x0001__x0001_&lt;@_x0001__x0001__x0001__x0001__x0001__x0001_;@_x0001__x0001__x0001__x0001__x0001__x0001__x0001__x0001__x0001__x0001__x0001__x0001__x0001_I@_x0001__x0001__x0001__x0001__x0001__x0001__x0001__x0001__x0001__x0001__x0001__x0001__x0001__x0001_6@_x0001__x0001__x0001__x0001__x0001__x0001_5@_x0001__x0001__x0001__x0001__x0001__x0001_B@_x0001__x0001__x0001__x0001__x0001__x0001_;@_x0001__x0001__x0001__x0001__x0001__x0001__x0001__x0001__x0001__x0001__x0001__x0001__x0001__x0001_7@_x0001__x0001__x0001__x0001__x0001__x0001_&lt;@_x0001__x0001__x0001__x0001__x0001_C@_x0001__x0001__x0001__x0001__x0001__x0001_&lt;@_x0001__x0001__x0001__x0001__x0001_@Q@_x0001__x0001__x0001__x0001__x0001__x0001_6@_x0001__x0001__x0001__x0001__x0001__x0001_B@_x0001__x0001__x0001__x0001__x0001_ÀP@_x0001__x0001__x0001__x0001__x0001__x0001__x0001__x0001__x0001__x0001__x0001__x0001__x0001__x0001_;@_x0001__x0001__x0001__x0001__x0001__x0001_K@_x0001__x0001__x0001__x0001__x0001__x0001_=@_x0001__x0001__x0001__x0001__x0001__x0002__x0001__x0001__x0001__x0001__x0001__x0001__x0001__x0001__x0001__x0001_?@_x0001__x0001__x0001__x0001__x0001__x0001_&lt;@_x0001__x0001__x0001__x0001__x0001_@Q@_x0001__x0001__x0001__x0001__x0001_P@_x0001__x0001__x0001__x0001__x0001__x0001_6@_x0001__x0001__x0001__x0001__x0001__x0001_7@_x0001__x0001__x0001__x0001__x0001__x0001_6@_x0001__x0001__x0001__x0001__x0001__x0001_&gt;@_x0001__x0001__x0001__x0001__x0001_ÀP@_x0001__x0001__x0001__x0001__x0001__x0001__x0001__x0001__x0001__x0001__x0001__x0001__x0001__x0001_G@_x0001__x0001__x0001__x0001__x0001_@Q@_x0001__x0001__x0001__x0001__x0001__x0001_6@_x0001__x0001__x0001__x0001__x0001__x0001_7@_x0001__x0001__x0001__x0001__x0001__x0001__x0001__x0001__x0001__x0001__x0001__x0001__x0001__x0001_;@_x0001__x0001__x0001__x0001__x0001__x0001__x0001__x0001__x0001__x0001__x0001__x0001__x0001__x0001_I@_x0001__x0001__x0001__x0001__x0001__x0001_?@_x0001__x0001__x0001__x0001__x0001_N@_x0001__x0001__x0001__x0001__x0001__x0001_B@_x0001__x0001__x0001__x0001__x0001__x0001__x0001__x0001__x0001__x0001__x0001__x0001__x0001__x0001_C@_x0001__x0001__x0001__x0001__x0001_G@_x0001__x0001__x0001__x0001__x0001__x0001_6@_x0001__x0001__x0001__x0001__x0001__x0001_6@_x0001__x0001__x0001__x0001__x0001_D@_x0001__x0001__x0001__x0001__x0001__x0001_&lt;@_x0001__x0001__x0001__x0001__x0001_@Q@_x0001__x0001__x0001__x0001__x0001__x0001_=@_x0001__x0001__x0001__x0001__x0001__x0001_O@_x0001__x0002__x0001__x0001__x0001__x0001__x0001_C@_x0001__x0001__x0001__x0001__x0001__x0001__x0001__x0001__x0001__x0001__x0001__x0001__x0001__x0001_=@_x0001__x0001__x0001__x0001__x0001__x0001_L@_x0001__x0001__x0001__x0001__x0001__x0001__x0001__x0001__x0001__x0001__x0001__x0001__x0001__x0001_L@_x0001__x0001__x0001__x0001__x0001__x0001_Q@_x0001__x0001__x0001__x0001__x0001_A@_x0001__x0001__x0001__x0001__x0001__x0001__x0001__x0001__x0001__x0001__x0001__x0001__x0001__x0001_=@_x0001__x0001__x0001__x0001__x0001__x0001__x0001__x0001__x0001__x0001__x0001__x0001__x0001_A@_x0001__x0001__x0001__x0001__x0001__x0001_;@_x0001__x0001__x0001__x0001__x0001__x0001_H@_x0001__x0001__x0001__x0001__x0001__x0001__x0001__x0001__x0001__x0001__x0001__x0001__x0001_R@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C@_x0001__x0001__x0001__x0001__x0001__x0001_L@_x0001__x0001__x0001__x0001__x0001__x0001_@@_x0001__x0001__x0001__x0001__x0001__x0001_7@_x0001__x0001__x0001__x0001__x0001_B@_x0001__x0001__x0001__x0001__x0001__x0001_&lt;@_x0001__x0001__x0001__x0001__x0001_L@_x0001__x0001__x0001__x0001__x0001__x0001__x0001__x0001__x0001__x0001__x0001__x0001__x0001__x0001_=@_x0001__x0001__x0001__x0001__x0001__x0002__x0001__x0001_?@_x0001__x0001__x0001__x0001__x0001__x0001_7@_x0001__x0001__x0001__x0001__x0001__x0001_K@_x0001__x0001__x0001__x0001__x0001_@@_x0001__x0001__x0001__x0001__x0001__x0001_6@_x0001__x0001__x0001__x0001__x0001__x0001_B@_x0001__x0001__x0001__x0001__x0001__x0001__x0001__x0001__x0001__x0001__x0001__x0001__x0001__x0001__x0001__x0001__x0001__x0001__x0001__x0001__x0001__x0001_H@_x0001__x0001__x0001__x0001__x0001__x0001_@@_x0001__x0001__x0001__x0001__x0001_ÀQ@_x0001__x0001__x0001__x0001__x0001_E@_x0001__x0001__x0001__x0001__x0001__x0001_6@_x0001__x0001__x0001__x0001__x0001__x0001_=@_x0001__x0001__x0001__x0001__x0001__x0001_R@_x0001__x0001__x0001__x0001__x0001_E@_x0001__x0001__x0001__x0001__x0001__x0001_&lt;@_x0001__x0001__x0001__x0001__x0001__x0001_:@_x0001__x0001__x0001__x0001__x0001__x0001_8@_x0001__x0001__x0001__x0001__x0001__x0001_E@_x0001__x0001__x0001__x0001__x0001__x0001__x0001__x0001__x0001__x0001__x0001__x0001__x0001__x0001_B@_x0001__x0001__x0001__x0001__x0001__x0001_?@_x0001__x0001__x0001__x0001__x0001__x0001_G@_x0001__x0001__x0001__x0001__x0001__x0001_F@_x0001__x0001__x0001__x0001__x0001__x0001__x0001__x0001__x0001__x0001__x0001__x0001__x0001_C@_x0001__x0001__x0001__x0001__x0001__x0001_9@_x0001__x0001__x0001__x0001__x0001__x0001_?@_x0001__x0001__x0001__x0001__x0001_@R@_x0001__x0001__x0001__x0001__x0001__x0001__x0001__x0001__x0001__x0001__x0001__x0001__x0001__x0001_9@_x0001__x0002__x0001__x0001__x0001__x0001__x0001__x0001_6@_x0001__x0001__x0001__x0001__x0001_L@_x0001__x0001__x0001__x0001__x0001__x0001_K@_x0001__x0001__x0001__x0001__x0001__x0001__x0001__x0001__x0001__x0001__x0001__x0001__x0001__x0001_B@_x0001__x0001__x0001__x0001__x0001_O@_x0001__x0001__x0001__x0001__x0001__x0001__x0001__x0001__x0001__x0001__x0001__x0001__x0001__x0001_A@_x0001__x0001__x0001__x0001__x0001__x0001_;@_x0001__x0001__x0001__x0001__x0001__x0001_C@_x0001__x0001__x0001__x0001__x0001_ÀQ@_x0001__x0001__x0001__x0001__x0001__x0001_:@_x0001__x0001__x0001__x0001__x0001__x0001_7@_x0001__x0001__x0001__x0001__x0001_A@_x0001__x0001__x0001__x0001__x0001__x0001_@@_x0001__x0001__x0001__x0001__x0001__x0001_;@_x0001__x0001__x0001__x0001__x0001__x0001_B@_x0001__x0001__x0001__x0001__x0001__x0001_P@_x0001__x0001__x0001__x0001__x0001__x0001_&gt;@_x0001__x0001__x0001__x0001__x0001__x0001_&gt;@_x0001__x0001__x0001__x0001__x0001__x0001_6@_x0001__x0001__x0001__x0001__x0001__x0001_B@_x0001__x0001__x0001__x0001__x0001__x0001_9@_x0001__x0001__x0001__x0001__x0001_M@_x0001__x0001__x0001__x0001__x0001__x0001__x0001__x0001__x0001__x0001__x0001__x0001__x0001__x0001_7@_x0001__x0001__x0001__x0001__x0001__x0001_9@_x0001__x0001__x0001__x0001__x0001__x0001_=@_x0001__x0001__x0001__x0001__x0001__x0001__x0001__x0001__x0001__x0001__x0001__x0001__x0001__x0001_E@_x0001__x0001__x0001__x0001__x0001__x0001_B@_x0001__x0001__x0001__x0001__x0001__x0002__x0001__x0001_B@_x0001__x0001__x0001__x0001__x0001_@@_x0001__x0001__x0001__x0001__x0001__x0001_C@_x0001__x0001__x0001__x0001__x0001_L@_x0001__x0001__x0001__x0001__x0001_I@_x0001__x0001__x0001__x0001__x0001__x0001__x0001__x0001__x0001__x0001__x0001__x0001__x0001__x0001__x0001__x0001__x0001__x0001__x0001__x0001__x0001_J@_x0001__x0001__x0001__x0001__x0001__x0001_J@_x0001__x0001__x0001__x0001__x0001__x0001_?@_x0001__x0001__x0001__x0001__x0001_I@_x0001__x0001__x0001__x0001__x0001__x0001__x0001__x0001__x0001__x0001__x0001__x0001__x0001__x0001__x0001__x0001__x0001__x0001__x0001__x0001__x0001_G@_x0001__x0001__x0001__x0001__x0001__x0001_8@_x0001__x0001__x0001__x0001__x0001__x0001_A@_x0001__x0001__x0001__x0001__x0001__x0001_&gt;@_x0001__x0001__x0001__x0001__x0001__x0001_F@_x0001__x0001__x0001__x0001__x0001__x0001_G@_x0001__x0001__x0001__x0001__x0001_B@_x0001__x0001__x0001__x0001__x0001__x0001_@@_x0001__x0001__x0001__x0001__x0001__x0001_:@_x0001__x0001__x0001__x0001__x0001__x0001__x0001__x0001__x0001__x0001__x0001__x0001__x0001__x0001_M@_x0001__x0001__x0001__x0001__x0001_D@_x0001__x0001__x0001__x0001__x0001_H@_x0001__x0001__x0001__x0001__x0001_E@_x0001__x0001__x0001__x0001__x0001__x0001_7@_x0001__x0001__x0001__x0001__x0001_J@_x0001__x0001__x0001__x0001__x0001_H@_x0001__x0001__x0001__x0001__x0001_C@_x0001__x0001__x0001__x0001__x0001__x0001_@@_x0001__x0002__x0001__x0001__x0001__x0001__x0001__x0001__x0001__x0001__x0001__x0001__x0001__x0001__x0001__x0001_=@_x0001__x0001__x0001__x0001__x0001__x0001_E@_x0001__x0001__x0001__x0001__x0001__x0001_&gt;@_x0001__x0001__x0001__x0001__x0001__x0001_8@_x0001__x0001__x0001__x0001__x0001__x0001_&lt;@_x0001__x0001__x0001__x0001__x0001__x0001_J@_x0001__x0001__x0001__x0001__x0001_O@_x0001__x0001__x0001__x0001__x0001__x0001_A@_x0001__x0001__x0001__x0001__x0001_ÀQ@_x0001__x0001__x0001__x0001__x0001__x0001_8@_x0001__x0001__x0001__x0001__x0001__x0001_;@_x0001__x0001__x0001__x0001__x0001_C@_x0001__x0001__x0001__x0001__x0001__x0001_O@_x0001__x0001__x0001__x0001__x0001__x0001_8@_x0001__x0001__x0001__x0001__x0001__x0001_:@_x0001__x0001__x0001__x0001__x0001__x0001_6@_x0001__x0001__x0001__x0001__x0001__x0001__x0001__x0001__x0001__x0001__x0001__x0001__x0001_K@_x0001__x0001__x0001__x0001__x0001__x0001_&lt;@_x0001__x0001__x0001__x0001__x0001__x0001_&gt;@_x0001__x0001__x0001__x0001__x0001__x0001_A@_x0001__x0001__x0001__x0001__x0001__x0001_8@_x0001__x0001__x0001__x0001__x0001__x0001_C@_x0001__x0001__x0001__x0001__x0001__x0001_5@_x0001__x0001__x0001__x0001__x0001__x0001_;@_x0001__x0001__x0001__x0001__x0001__x0001__x0001__x0001__x0001__x0001__x0001__x0001__x0001__x0001_G@_x0001__x0001__x0001__x0001__x0001__x0001_B@_x0001__x0001__x0001__x0001__x0001_ÀQ@_x0001__x0001__x0001__x0001__x0001_G@_x0001__x0001__x0001__x0001__x0001__x0002__x0001__x0001_G@_x0001__x0001__x0001__x0001__x0001__x0001_7@_x0001__x0001__x0001__x0001__x0001__x0001_A@_x0001__x0001__x0001__x0001__x0001__x0001_?@_x0001__x0001__x0001__x0001__x0001__x0001_M@_x0001__x0001__x0001__x0001__x0001__x0001__x0001__x0001__x0001__x0001__x0001__x0001__x0001_C@_x0001__x0001__x0001__x0001__x0001__x0001__x0001__x0001__x0001__x0001__x0001__x0001__x0001__x0001__x0001__x0001__x0001__x0001__x0001__x0001__x0001__x0001_=@_x0001__x0001__x0001__x0001__x0001__x0001_;@_x0001__x0001__x0001__x0001__x0001_J@_x0001__x0001__x0001__x0001__x0001__x0001_&lt;@_x0001__x0001__x0001__x0001__x0001__x0001_O@_x0001__x0001__x0001__x0001__x0001__x0001__x0001__x0001__x0001__x0001__x0001__x0001__x0001__x0001_H@_x0001__x0001__x0001__x0001__x0001__x0001_A@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A@_x0001__x0001__x0001__x0001__x0001__x0001_6@_x0001__x0001__x0001__x0001__x0001__x0001_B@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C@_x0001__x0001__x0001__x0001__x0001__x0001_&lt;@_x0001__x0001__x0001__x0001__x0001__x0001__x0001__x0001__x0001__x0001__x0001__x0001__x0001__x0001_@@_x0001__x0001__x0001__x0001__x0001__x0001_R@_x0001__x0001__x0001__x0001__x0001_G@_x0001__x0001__x0001__x0001__x0001__x0001_7@_x0001__x0001__x0001__x0001__x0001__x0001_C@_x0001__x0001__x0001__x0001__x0001__x0001__x0001__x0001__x0001__x0001__x0001__x0001__x0001__x0001_8@_x0001__x0001__x0001__x0001__x0001__x0001_J@_x0001__x0001__x0001__x0001__x0001__x0001__x0001__x0001__x0001__x0001__x0001__x0001__x0001__x0001_L@_x0001__x0001__x0001__x0001__x0001__x0001_P@_x0001__x0001__x0001__x0001__x0001_M@_x0001__x0001__x0001__x0001__x0001__x0001_8@_x0001__x0001__x0001__x0001__x0001_B@_x0001__x0001__x0001__x0001__x0001__x0001_7@_x0001__x0001__x0001__x0001__x0001__x0001_&gt;@_x0001__x0001__x0001__x0001__x0001__x0001_=@_x0001__x0001__x0001__x0001__x0001__x0001_K@_x0001__x0001__x0001__x0001__x0001__x0001_9@_x0001__x0001__x0001__x0001__x0001__x0001_?@_x0001__x0001__x0001__x0001__x0001__x0001__x0001__x0001__x0001__x0001__x0001__x0001__x0001__x0001_&lt;@_x0001__x0001__x0001__x0001__x0001__x0001_7@_x0001__x0001__x0001__x0001__x0001_@@_x0001__x0001__x0001__x0001__x0001__x0001_7@_x0001__x0001__x0001__x0001__x0001_ÀP@_x0001__x0001__x0001__x0001__x0001__x0001__x0001__x0001__x0001__x0001__x0001__x0001__x0001__x0001__x0001__x0001__x0001__x0001__x0001__x0001__x0001__x0002__x0001_A@_x0001__x0001__x0001__x0001__x0001__x0001__x0001__x0001__x0001__x0001__x0001__x0001__x0001__x0001_5@_x0001__x0001__x0001__x0001__x0001__x0001_M@_x0001__x0001__x0001__x0001__x0001__x0001__x0001__x0001__x0001__x0001__x0001__x0001__x0001__x0001_7@_x0001__x0001__x0001__x0001__x0001__x0001_G@_x0001__x0001__x0001__x0001__x0001__x0001__x0001__x0001__x0001__x0001__x0001__x0001__x0001__x0001__x0001__x0001__x0001__x0001__x0001__x0001__x0001__x0001_8@_x0001__x0001__x0001__x0001__x0001__x0001_M@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E@_x0001__x0001__x0001__x0001__x0001_M@_x0001__x0001__x0001__x0001__x0001__x0001_8@_x0001__x0001__x0001__x0001__x0001__x0001_E@_x0001__x0001__x0001__x0001__x0001__x0001_B@_x0001__x0001__x0001__x0001__x0001__x0001_E@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A@_x0001__x0001__x0001__x0001__x0001__x0001_6@_x0001__x0001__x0001__x0001__x0001__x0001_:@_x0001__x0001__x0001__x0001__x0001__x0001__x0001__x0001__x0001__x0001__x0001__x0001__x0001__x0001_?@_x0001__x0002__x0001__x0001__x0001__x0001__x0001__x0001_6@_x0001__x0001__x0001__x0001__x0001__x0001__x0001__x0001__x0001__x0001__x0001__x0001__x0001_M@_x0001__x0001__x0001__x0001__x0001__x0001_H@_x0001__x0001__x0001__x0001__x0001__x0001__x0001__x0001__x0001__x0001__x0001__x0001__x0001__x0001_J@_x0001__x0001__x0001__x0001__x0001__x0001_G@_x0001__x0001__x0001__x0001__x0001__x0001_A@_x0001__x0001__x0001__x0001__x0001__x0001_R@_x0001__x0001__x0001__x0001__x0001__x0001_E@_x0001__x0001__x0001__x0001__x0001__x0001_G@_x0001__x0001__x0001__x0001__x0001__x0001__x0001__x0001__x0001__x0001__x0001__x0001__x0001_L@_x0001__x0001__x0001__x0001__x0001__x0001_@@_x0001__x0001__x0001__x0001__x0001__x0001_G@_x0001__x0001__x0001__x0001__x0001__x0001_&lt;@_x0001__x0001__x0001__x0001__x0001__x0001_&lt;@_x0001__x0001__x0001__x0001__x0001__x0001__x0001__x0001__x0001__x0001__x0001__x0001__x0001__x0001__x0001__x0001__x0001__x0001__x0001__x0001__x0001__x0001_6@_x0001__x0001__x0001__x0001__x0001__x0001_P@_x0001__x0001__x0001__x0001__x0001__x0001__x0001__x0001__x0001__x0001__x0001__x0001__x0001__x0001_I@_x0001__x0001__x0001__x0001__x0001__x0001_G@_x0001__x0001__x0001__x0001__x0001_E@_x0001__x0001__x0001__x0001__x0001__x0001_E@_x0001__x0001__x0001__x0001__x0001__x0001_9@_x0001__x0001__x0001__x0001__x0001__x0001_7@_x0001__x0001__x0001__x0001__x0001__x0001_;@_x0001__x0001__x0001__x0001__x0001__x0001_A@_x0001__x0001__x0001__x0001__x0001__x0001_=@_x0001__x0001__x0001__x0001__x0001__x0002__x0001__x0001_8@_x0001__x0001__x0001__x0001__x0001__x0001_P@_x0001__x0001__x0001__x0001__x0001_P@_x0001__x0001__x0001__x0001__x0001__x0001_5@_x0001__x0001__x0001__x0001__x0001__x0001_K@_x0001__x0001__x0001__x0001__x0001_E@_x0001__x0001__x0001__x0001__x0001_D@_x0001__x0001__x0001__x0001__x0001__x0001__x0001__x0001__x0001__x0001__x0001__x0001__x0001__x0001_E@_x0001__x0001__x0001__x0001__x0001__x0001_A@_x0001__x0001__x0001__x0001__x0001__x0001__x0001__x0001__x0001__x0001__x0001__x0001__x0001__x0001_J@_x0001__x0001__x0001__x0001__x0001_C@_x0001__x0001__x0001__x0001__x0001__x0001_7@_x0001__x0001__x0001__x0001__x0001__x0001_=@_x0001__x0001__x0001__x0001__x0001__x0001_C@_x0001__x0001__x0001__x0001__x0001__x0001_A@_x0001__x0001__x0001__x0001__x0001__x0001_C@_x0001__x0001__x0001__x0001__x0001_A@_x0001__x0001__x0001__x0001__x0001_@@_x0001__x0001__x0001__x0001__x0001__x0001__x0001__x0001__x0001__x0001__x0001__x0001__x0001__x0001__x0001__x0001__x0001__x0001__x0001__x0001__x0001_E@_x0001__x0001__x0001__x0001__x0001__x0001_:@_x0001__x0001__x0001__x0001__x0001__x0001_7@_x0001__x0001__x0001__x0001__x0001__x0001__x0001__x0001__x0001__x0001__x0001__x0001__x0001_I@_x0001__x0001__x0001__x0001__x0001__x0001__x0001__x0001__x0001__x0001__x0001__x0001__x0001__x0001_8@_x0001__x0001__x0001__x0001__x0001_L@_x0001__x0001__x0001__x0001__x0001__x0001_B@_x0001__x0001__x0001__x0001__x0001__x0001__x0001__x0001__x0001__x0002__x0001__x0001__x0001__x0001__x0001__x0001_:@_x0001__x0001__x0001__x0001__x0001_E@_x0001__x0001__x0001__x0001__x0001__x0001_@@_x0001__x0001__x0001__x0001__x0001__x0001_B@_x0001__x0001__x0001__x0001__x0001_ÀQ@_x0001__x0001__x0001__x0001__x0001__x0001_M@_x0001__x0001__x0001__x0001__x0001__x0001__x0001__x0001__x0001__x0001__x0001__x0001__x0001__x0001__x0001__x0001__x0001__x0001__x0001__x0001__x0001__x0001_;@_x0001__x0001__x0001__x0001__x0001__x0001_C@_x0001__x0001__x0001__x0001__x0001__x0001_A@_x0001__x0001__x0001__x0001__x0001__x0001_6@_x0001__x0001__x0001__x0001__x0001_R@_x0001__x0001__x0001__x0001__x0001__x0001_6@_x0001__x0001__x0001__x0001__x0001__x0001_8@_x0001__x0001__x0001__x0001__x0001_L@_x0001__x0001__x0001__x0001__x0001__x0001__x0001__x0001__x0001__x0001__x0001__x0001__x0001__x0001__x0001__x0001__x0001__x0001__x0001__x0001__x0001__x0001_8@_x0001__x0001__x0001__x0001__x0001__x0001_B@_x0001__x0001__x0001__x0001__x0001__x0001_:@_x0001__x0001__x0001__x0001__x0001__x0001_6@_x0001__x0001__x0001__x0001__x0001__x0001_?@_x0001__x0001__x0001__x0001__x0001_G@_x0001__x0001__x0001__x0001__x0001__x0001__x0001__x0001__x0001__x0001__x0001__x0001__x0001__x0001_=@_x0001__x0001__x0001__x0001__x0001__x0001__x0001__x0001__x0001__x0001__x0001__x0001__x0001__x0001_7@_x0001__x0001__x0001__x0001__x0001__x0001__x0001__x0001__x0001__x0001__x0001__x0001__x0001__x0001__x0001__x0001__x0001__x0001__x0001__x0001__x0001_G@_x0001__x0001__x0001__x0001__x0001__x0002__x0001__x0001__x0001__x0001__x0001__x0001__x0001__x0001__x0001__x0001__x0001__x0001__x0001__x0001__x0001__x0001__x0001_C@_x0001__x0001__x0001__x0001__x0001_C@_x0001__x0001__x0001__x0001__x0001__x0001__x0001__x0001__x0001__x0001__x0001__x0001__x0001__x0001__x0001__x0001__x0001__x0001__x0001__x0001__x0001__x0001_;@_x0001__x0001__x0001__x0001__x0001__x0001_7@_x0001__x0001__x0001__x0001__x0001__x0001_6@_x0001__x0001__x0001__x0001__x0001__x0001_=@_x0001__x0001__x0001__x0001__x0001__x0001_G@_x0001__x0001__x0001__x0001__x0001__x0001_A@_x0001__x0001__x0001__x0001__x0001_C@_x0001__x0001__x0001__x0001__x0001_P@_x0001__x0001__x0001__x0001__x0001__x0001__x0001__x0001__x0001__x0001__x0001__x0001__x0001__x0001__x0001__x0001__x0001__x0001__x0001__x0001__x0001_C@_x0001__x0001__x0001__x0001__x0001__x0001_L@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8@_x0001__x0001__x0001__x0001__x0001__x0001_J@_x0001__x0001__x0001__x0001__x0001__x0001_&lt;@_x0001__x0001__x0001__x0001__x0001__x0001_9@_x0001__x0001__x0001__x0001__x0001__x0001_=@_x0001__x0001__x0001__x0001__x0001__x0001__x0001__x0001__x0001__x0001__x0001__x0001__x0001_R@_x0001__x0001__x0001__x0001__x0001_H@_x0001__x0001__x0001__x0001__x0001_C@_x0001__x0002__x0001__x0001__x0001__x0001__x0001__x0001_G@_x0001__x0001__x0001__x0001__x0001__x0001__x0001__x0001__x0001__x0001__x0001__x0001__x0001__x0001_G@_x0001__x0001__x0001__x0001__x0001__x0001_&lt;@_x0001__x0001__x0001__x0001__x0001__x0001__x0001__x0001__x0001__x0001__x0001__x0001__x0001__x0001_P@_x0001__x0001__x0001__x0001__x0001_C@_x0001__x0001__x0001__x0001__x0001__x0001_8@_x0001__x0001__x0001__x0001__x0001_E@_x0001__x0001__x0001__x0001__x0001__x0001_A@_x0001__x0001__x0001__x0001__x0001__x0001_@@_x0001__x0001__x0001__x0001__x0001__x0001_:@_x0001__x0001__x0001__x0001__x0001__x0001__x0001__x0001__x0001__x0001__x0001__x0001__x0001__x0001_O@_x0001__x0001__x0001__x0001__x0001__x0001_6@_x0001__x0001__x0001__x0001__x0001__x0001_@@_x0001__x0001__x0001__x0001__x0001__x0001_R@_x0001__x0001__x0001__x0001__x0001__x0001_&lt;@_x0001__x0001__x0001__x0001__x0001__x0001_H@_x0001__x0001__x0001__x0001__x0001__x0001__x0001__x0001__x0001__x0001__x0001__x0001__x0001_C@_x0001__x0001__x0001__x0001__x0001__x0001_&lt;@_x0001__x0001__x0001__x0001__x0001__x0001_7@_x0001__x0001__x0001__x0001__x0001_H@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9@_x0001__x0001__x0001__x0001__x0001__x0002__x0001__x0001_8@_x0001__x0001__x0001__x0001__x0001__x0001_&lt;@_x0001__x0001__x0001__x0001__x0001__x0001_@@_x0001__x0001__x0001__x0001__x0001__x0001_B@_x0001__x0001__x0001__x0001__x0001__x0001_9@_x0001__x0001__x0001__x0001__x0001_@@_x0001__x0001__x0001__x0001__x0001__x0001_9@_x0001__x0001__x0001__x0001__x0001_C@_x0001__x0001__x0001__x0001__x0001_G@_x0001__x0001__x0001__x0001__x0001__x0001_6@_x0001__x0001__x0001__x0001__x0001__x0001_5@_x0001__x0001__x0001__x0001__x0001__x0001_;@_x0001__x0001__x0001__x0001__x0001_@@_x0001__x0001__x0001__x0001__x0001__x0001_8@_x0001__x0001__x0001__x0001__x0001__x0001_M@_x0001__x0001__x0001__x0001__x0001_O@_x0001__x0001__x0001__x0001__x0001__x0001_@@_x0001__x0001__x0001__x0001__x0001_B@_x0001__x0001__x0001__x0001__x0001__x0001__x0001__x0001__x0001__x0001__x0001__x0001__x0001__x0001_;@_x0001__x0001__x0001__x0001__x0001__x0001_K@_x0001__x0001__x0001__x0001__x0001__x0001_9@_x0001__x0001__x0001__x0001__x0001_E@_x0001__x0001__x0001__x0001__x0001__x0001_R@_x0001__x0001__x0001__x0001__x0001__x0001_C@_x0001__x0001__x0001__x0001__x0001__x0001_Q@_x0001__x0001__x0001__x0001__x0001__x0001_K@_x0001__x0001__x0001__x0001__x0001_R@_x0001__x0001__x0001__x0001__x0001__x0001__x0001__x0001__x0001__x0001__x0001__x0001__x0001__x0001_9@_x0001__x0001__x0001__x0001__x0001__x0001_?@_x0001__x0001__x0001__x0001__x0001__x0001_6@_x0001__x0002__x0001__x0001__x0001__x0001__x0001_A@_x0001__x0001__x0001__x0001__x0001_L@_x0001__x0001__x0001__x0001__x0001__x0001__x0001__x0001__x0001__x0001__x0001__x0001__x0001__x0001_8@_x0001__x0001__x0001__x0001__x0001__x0001__x0001__x0001__x0001__x0001__x0001__x0001__x0001_J@_x0001__x0001__x0001__x0001__x0001_E@_x0001__x0001__x0001__x0001__x0001__x0001_M@_x0001__x0001__x0001__x0001__x0001__x0001_:@_x0001__x0001__x0001__x0001__x0001__x0001_M@_x0001__x0001__x0001__x0001__x0001__x0001_8@_x0001__x0001__x0001__x0001__x0001__x0001_:@_x0001__x0001__x0001__x0001__x0001__x0001_&lt;@_x0001__x0001__x0001__x0001__x0001__x0001_?@_x0001__x0001__x0001__x0001__x0001__x0001_H@_x0001__x0001__x0001__x0001__x0001__x0001__x0001__x0001__x0001__x0001__x0001__x0001__x0001__x0001_A@_x0001__x0001__x0001__x0001__x0001__x0001_7@_x0001__x0001__x0001__x0001__x0001__x0001_:@_x0001__x0001__x0001__x0001__x0001_@@_x0001__x0001__x0001__x0001__x0001__x0001__x0001__x0001__x0001__x0001__x0001__x0001__x0001__x0001__x0001__x0001__x0001__x0001__x0001__x0001__x0001_E@_x0001__x0001__x0001__x0001__x0001_B@_x0001__x0001__x0001__x0001__x0001__x0001__x0001__x0001__x0001__x0001__x0001__x0001__x0001_@@_x0001__x0001__x0001__x0001__x0001__x0001_8@_x0001__x0001__x0001__x0001__x0001_A@_x0001__x0001__x0001__x0001__x0001__x0001_C@_x0001__x0001__x0001__x0001__x0001__x0001__x0001__x0001__x0001__x0001__x0001__x0001__x0001__x0001__x0001__x0001__x0001__x0001__x0001__x0001__x0001__x0002__x0001_@Q@_x0001__x0001__x0001__x0001__x0001__x0001_5@_x0001__x0001__x0001__x0001__x0001__x0001_M@_x0001__x0001__x0001__x0001__x0001_G@_x0001__x0001__x0001__x0001__x0001__x0001_8@_x0001__x0001__x0001__x0001__x0001__x0001_&gt;@_x0001__x0001__x0001__x0001__x0001__x0001_=@_x0001__x0001__x0001__x0001__x0001_@@_x0001__x0001__x0001__x0001__x0001__x0001__x0001__x0001__x0001__x0001__x0001__x0001__x0001__x0001_L@_x0001__x0001__x0001__x0001__x0001__x0001__x0001__x0001__x0001__x0001__x0001__x0001__x0001__x0001_A@_x0001__x0001__x0001__x0001__x0001__x0001_&lt;@_x0001__x0001__x0001__x0001__x0001__x0001_Q@_x0001__x0001__x0001__x0001__x0001__x0001_B@_x0001__x0001__x0001__x0001__x0001__x0001_A@_x0001__x0001__x0001__x0001__x0001__x0001_;@_x0001__x0001__x0001__x0001__x0001__x0001_=@_x0001__x0001__x0001__x0001__x0001__x0001_&gt;@_x0001__x0001__x0001__x0001__x0001_A@_x0001__x0001__x0001__x0001__x0001__x0001__x0001__x0001__x0001__x0001__x0001__x0001__x0001__x0001_E@_x0001__x0001__x0001__x0001__x0001__x0001_6@_x0001__x0001__x0001__x0001__x0001__x0001_@@_x0001__x0001__x0001__x0001__x0001__x0001_:@_x0001__x0001__x0001__x0001__x0001__x0001_;@_x0001__x0001__x0001__x0001__x0001__x0001_@@_x0001__x0001__x0001__x0001__x0001__x0001_7@_x0001__x0001__x0001__x0001__x0001__x0001_;@_x0001__x0001__x0001__x0001__x0001__x0001_F@_x0001__x0001__x0001__x0001__x0001_P@_x0001__x0001__x0001__x0001__x0001__x0001__x0001__x0001__x0001__x0002__x0001__x0001__x0001__x0001__x0001__x0001_6@_x0001__x0001__x0001__x0001__x0001__x0001_&gt;@_x0001__x0001__x0001__x0001__x0001__x0001_=@_x0001__x0001__x0001__x0001__x0001__x0001_8@_x0001__x0001__x0001__x0001__x0001__x0001_7@_x0001__x0001__x0001__x0001__x0001__x0001_6@_x0001__x0001__x0001__x0001__x0001__x0001__x0001__x0001__x0001__x0001__x0001__x0001__x0001__x0001_:@_x0001__x0001__x0001__x0001__x0001__x0001_=@_x0001__x0001__x0001__x0001__x0001__x0001_A@_x0001__x0001__x0001__x0001__x0001__x0001_@@_x0001__x0001__x0001__x0001__x0001__x0001__x0001__x0001__x0001__x0001__x0001__x0001__x0001__x0001_7@_x0001__x0001__x0001__x0001__x0001_J@_x0001__x0001__x0001__x0001__x0001__x0001_:@_x0001__x0001__x0001__x0001__x0001__x0001_&lt;@_x0001__x0001__x0001__x0001__x0001__x0001_:@_x0001__x0001__x0001__x0001__x0001__x0001_:@_x0001__x0001__x0001__x0001__x0001_ÀP@_x0001__x0001__x0001__x0001__x0001_@@_x0001__x0001__x0001__x0001__x0001__x0001_7@_x0001__x0001__x0001__x0001__x0001__x0001_6@_x0001__x0001__x0001__x0001__x0001__x0001_O@_x0001__x0001__x0001__x0001__x0001__x0001_8@_x0001__x0001__x0001__x0001__x0001__x0001_&lt;@_x0001__x0001__x0001__x0001__x0001__x0001_;@_x0001__x0001__x0001__x0001__x0001_D@_x0001__x0001__x0001__x0001__x0001_C@_x0001__x0001__x0001__x0001__x0001_P@_x0001__x0001__x0001__x0001__x0001_E@_x0001__x0001__x0001__x0001__x0001__x0001__x0001__x0001__x0001__x0001__x0001__x0001__x0001__x0002__x0001__x0001_?@_x0001__x0001__x0001__x0001__x0001__x0001_B@_x0001__x0001__x0001__x0001__x0001_ÀP@_x0001__x0001__x0001__x0001__x0001__x0001__x0001__x0001__x0001__x0001__x0001__x0001__x0001_E@_x0001__x0001__x0001__x0001__x0001__x0001_H@_x0001__x0001__x0001__x0001__x0001_@Q@_x0001__x0001__x0001__x0001__x0001__x0001_E@_x0001__x0001__x0001__x0001__x0001__x0001__x0001__x0001__x0001__x0001__x0001__x0001__x0001__x0001_7@_x0001__x0001__x0001__x0001__x0001__x0001_J@_x0001__x0001__x0001__x0001__x0001_@@_x0001__x0001__x0001__x0001__x0001__x0001_F@_x0001__x0001__x0001__x0001__x0001_@Q@_x0001__x0001__x0001__x0001__x0001__x0001__x0001__x0001__x0001__x0001__x0001__x0001__x0001_@R@_x0001__x0001__x0001__x0001__x0001_E@_x0001__x0001__x0001__x0001__x0001__x0001_P@_x0001__x0001__x0001__x0001__x0001__x0001_;@_x0001__x0001__x0001__x0001__x0001__x0001_:@_x0001__x0001__x0001__x0001__x0001__x0001_K@_x0001__x0001__x0001__x0001__x0001__x0001_E@_x0001__x0001__x0001__x0001__x0001_J@_x0001__x0001__x0001__x0001__x0001__x0001_5@_x0001__x0001__x0001__x0001__x0001__x0001_;@_x0001__x0001__x0001__x0001__x0001__x0001_O@_x0001__x0001__x0001__x0001__x0001__x0001_&lt;@_x0001__x0001__x0001__x0001__x0001_L@_x0001__x0001__x0001__x0001__x0001__x0001_6@_x0001__x0001__x0001__x0001__x0001__x0001__x0001__x0001__x0001__x0001__x0001__x0001__x0001__x0001__x0001__x0001__x0001__x0001__x0001__x0001__x0001__x0001_7@_x0001__x0002__x0001__x0001__x0001__x0001__x0001_R@_x0001__x0001__x0001__x0001__x0001__x0001_H@_x0001__x0001__x0001__x0001__x0001__x0001__x0001__x0001__x0001__x0001__x0001__x0001__x0001_E@_x0001__x0001__x0001__x0001__x0001__x0001_@@_x0001__x0001__x0001__x0001__x0001_A@_x0001__x0001__x0001__x0001__x0001__x0001__x0001__x0001__x0001__x0001__x0001__x0001__x0001_J@_x0001__x0001__x0001__x0001__x0001__x0001_@@_x0001__x0001__x0001__x0001__x0001_A@_x0001__x0001__x0001__x0001__x0001__x0001_H@_x0001__x0001__x0001__x0001__x0001_I@_x0001__x0001__x0001__x0001__x0001__x0001_A@_x0001__x0001__x0001__x0001__x0001__x0001_E@_x0001__x0001__x0001__x0001__x0001__x0001_M@_x0001__x0001__x0001__x0001__x0001__x0001_=@_x0001__x0001__x0001__x0001__x0001__x0001_7@_x0001__x0001__x0001__x0001__x0001__x0001_O@_x0001__x0001__x0001__x0001__x0001_D@_x0001__x0001__x0001__x0001__x0001__x0001_L@_x0001__x0001__x0001__x0001__x0001__x0001_J@_x0001__x0001__x0001__x0001__x0001__x0001__x0001__x0001__x0001__x0001__x0001__x0001__x0001_@@_x0001__x0001__x0001__x0001__x0001_G@_x0001__x0001__x0001__x0001__x0001__x0001__x0001__x0001__x0001__x0001__x0001__x0001__x0001_O@_x0001__x0001__x0001__x0001__x0001__x0001_7@_x0001__x0001__x0001__x0001__x0001__x0001__x0001__x0001__x0001__x0001__x0001__x0001__x0001__x0001__x0001__x0001__x0001__x0001__x0001__x0001__x0001_O@_x0001__x0001__x0001__x0001__x0001__x0001__x0001__x0001__x0001__x0001__x0001__x0001__x0001__x0002__x0001__x0001_=@_x0001__x0001__x0001__x0001__x0001__x0001_C@_x0001__x0001__x0001__x0001__x0001__x0001__x0001__x0001__x0001__x0001__x0001__x0001__x0001__x0001_E@_x0001__x0001__x0001__x0001__x0001_H@_x0001__x0001__x0001__x0001__x0001__x0001_E@_x0001__x0001__x0001__x0001__x0001__x0001__x0001__x0001__x0001__x0001__x0001__x0001__x0001__x0001_A@_x0001__x0001__x0001__x0001__x0001__x0001__x0001__x0001__x0001__x0001__x0001__x0001__x0001_I@_x0001__x0001__x0001__x0001__x0001__x0001__x0001__x0001__x0001__x0001__x0001__x0001__x0001__x0001_6@_x0001__x0001__x0001__x0001__x0001__x0001_A@_x0001__x0001__x0001__x0001__x0001__x0001_6@_x0001__x0001__x0001__x0001__x0001__x0001_@@_x0001__x0001__x0001__x0001__x0001__x0001_H@_x0001__x0001__x0001__x0001__x0001__x0001__x0001__x0001__x0001__x0001__x0001__x0001__x0001__x0001_:@_x0001__x0001__x0001__x0001__x0001_C@_x0001__x0001__x0001__x0001__x0001_G@_x0001__x0001__x0001__x0001__x0001__x0001_7@_x0001__x0001__x0001__x0001__x0001_@Q@_x0001__x0001__x0001__x0001__x0001__x0001__x0001__x0001__x0001__x0001__x0001__x0001__x0001__x0001_;@_x0001__x0001__x0001__x0001__x0001__x0001_J@_x0001__x0001__x0001__x0001__x0001_J@_x0001__x0001__x0001__x0001__x0001__x0001_6@_x0001__x0001__x0001__x0001__x0001__x0001_&lt;@_x0001__x0001__x0001__x0001__x0001__x0001_&lt;@_x0001__x0001__x0001__x0001__x0001__x0001_8@_x0001__x0001__x0001__x0001__x0001_@@_x0001__x0001__x0001__x0001__x0001__x0001_B@_x0001__x0002__x0001__x0001__x0001__x0001__x0001__x0001_I@_x0001__x0001__x0001__x0001__x0001_ÀP@_x0001__x0001__x0001__x0001__x0001__x0001__x0001__x0001__x0001__x0001__x0001__x0001__x0001__x0001__x0001__x0001__x0001__x0001__x0001__x0001__x0001__x0001_C@_x0001__x0001__x0001__x0001__x0001__x0001_A@_x0001__x0001__x0001__x0001__x0001__x0001_A@_x0001__x0001__x0001__x0001__x0001_H@_x0001__x0001__x0001__x0001__x0001__x0001__x0001__x0001__x0001__x0001__x0001__x0001__x0001_F@_x0001__x0001__x0001__x0001__x0001_B@_x0001__x0001__x0001__x0001__x0001__x0001_9@_x0001__x0001__x0001__x0001__x0001__x0001_;@_x0001__x0001__x0001__x0001__x0001__x0001_8@_x0001__x0001__x0001__x0001__x0001_I@_x0001__x0001__x0001__x0001__x0001__x0001_@@_x0001__x0001__x0001__x0001__x0001__x0001__x0001__x0001__x0001__x0001__x0001__x0001__x0001__x0001__x0001__x0001__x0001__x0001__x0001__x0001__x0001__x0001_L@_x0001__x0001__x0001__x0001__x0001__x0001_K@_x0001__x0001__x0001__x0001__x0001_J@_x0001__x0001__x0001__x0001__x0001__x0001_7@_x0001__x0001__x0001__x0001__x0001__x0001_:@_x0001__x0001__x0001__x0001__x0001__x0001__x0001__x0001__x0001__x0001__x0001__x0001__x0001__x0001_6@_x0001__x0001__x0001__x0001__x0001_R@_x0001__x0001__x0001__x0001__x0001__x0001_G@_x0001__x0001__x0001__x0001__x0001__x0001__x0001__x0001__x0001__x0001__x0001__x0001__x0001__x0001_E@_x0001__x0001__x0001__x0001__x0001__x0001_L@_x0001__x0001__x0001__x0001__x0001__x0001_&lt;@_x0001__x0001__x0001__x0001__x0001__x0002__x0001_F@_x0001__x0001__x0001__x0001__x0001__x0001__x0001__x0001__x0001__x0001__x0001__x0001__x0001__x0001_K@_x0001__x0001__x0001__x0001__x0001__x0001_?@_x0001__x0001__x0001__x0001__x0001_R@_x0001__x0001__x0001__x0001__x0001_O@_x0001__x0001__x0001__x0001__x0001__x0001_=@_x0001__x0001__x0001__x0001__x0001__x0001_@@_x0001__x0001__x0001__x0001__x0001__x0001_L@_x0001__x0001__x0001__x0001__x0001__x0001_;@_x0001__x0001__x0001__x0001__x0001__x0001_@@_x0001__x0001__x0001__x0001__x0001__x0001__x0001__x0001__x0001__x0001__x0001__x0001__x0001__x0001_:@_x0001__x0001__x0001__x0001__x0001_L@_x0001__x0001__x0001__x0001__x0001_L@_x0001__x0001__x0001__x0001__x0001__x0001_&lt;@_x0001__x0001__x0001__x0001__x0001__x0001_P@_x0001__x0001__x0001__x0001__x0001__x0001_:@_x0001__x0001__x0001__x0001__x0001_H@_x0001__x0001__x0001__x0001__x0001__x0001__x0001__x0001__x0001__x0001__x0001__x0001__x0001__x0001_A@_x0001__x0001__x0001__x0001__x0001__x0001_?@_x0001__x0001__x0001__x0001__x0001__x0001_Q@_x0001__x0001__x0001__x0001__x0001_H@_x0001__x0001__x0001__x0001__x0001_E@_x0001__x0001__x0001__x0001__x0001__x0001_@@_x0001__x0001__x0001__x0001__x0001__x0001_E@_x0001__x0001__x0001__x0001__x0001__x0001__x0001__x0001__x0001__x0001__x0001__x0001__x0001__x0001_P@_x0001__x0001__x0001__x0001__x0001_ÀP@_x0001__x0001__x0001__x0001__x0001__x0001__x0001__x0001__x0001__x0001__x0001__x0001__x0001__x0001_@@_x0001__x0002__x0001__x0001__x0001__x0001__x0001_@@_x0001__x0001__x0001__x0001__x0001__x0001_;@_x0001__x0001__x0001__x0001__x0001__x0001_A@_x0001__x0001__x0001__x0001__x0001__x0001_7@_x0001__x0001__x0001__x0001__x0001__x0001_:@_x0001__x0001__x0001__x0001__x0001_E@_x0001__x0001__x0001__x0001__x0001__x0001__x0001__x0001__x0001__x0001__x0001__x0001__x0001_H@_x0001__x0001__x0001__x0001__x0001__x0001__x0001__x0001__x0001__x0001__x0001__x0001__x0001__x0001_&lt;@_x0001__x0001__x0001__x0001__x0001__x0001_H@_x0001__x0001__x0001__x0001__x0001__x0001__x0001__x0001__x0001__x0001__x0001__x0001__x0001__x0001__x0001__x0001__x0001__x0001__x0001__x0001__x0001__x0001_R@_x0001__x0001__x0001__x0001__x0001__x0001__x0001__x0001__x0001__x0001__x0001__x0001__x0001_G@_x0001__x0001__x0001__x0001__x0001__x0001__x0001__x0001__x0001__x0001__x0001__x0001__x0001__x0001_&gt;@_x0001__x0001__x0001__x0001__x0001__x0001_B@_x0001__x0001__x0001__x0001__x0001__x0001_J@_x0001__x0001__x0001__x0001__x0001__x0001_@@_x0001__x0001__x0001__x0001__x0001__x0001_:@_x0001__x0001__x0001__x0001__x0001__x0001_C@_x0001__x0001__x0001__x0001__x0001__x0001_;@_x0001__x0001__x0001__x0001__x0001__x0001_B@_x0001__x0001__x0001__x0001__x0001_@R@_x0001__x0001__x0001__x0001__x0001__x0001_=@_x0001__x0001__x0001__x0001__x0001_O@_x0001__x0001__x0001__x0001__x0001_G@_x0001__x0001__x0001__x0001__x0001__x0001_;@_x0001__x0001__x0001__x0001__x0001__x0001__x0001__x0001__x0001__x0001__x0001__x0001__x0001__x0002__x0001__x0001_=@_x0001__x0001__x0001__x0001__x0001__x0001_:@_x0001__x0001__x0001__x0001__x0001_D@_x0001__x0001__x0001__x0001__x0001__x0001_C@_x0001__x0001__x0001__x0001__x0001_G@_x0001__x0001__x0001__x0001__x0001_@@_x0001__x0001__x0001__x0001__x0001_C@_x0001__x0001__x0001__x0001__x0001__x0001_B@_x0001__x0001__x0001__x0001__x0001_@@_x0001__x0001__x0001__x0001__x0001__x0001_M@_x0001__x0001__x0001__x0001__x0001__x0001_;@_x0001__x0001__x0001__x0001__x0001__x0001_&lt;@_x0001__x0001__x0001__x0001__x0001_B@_x0001__x0001__x0001__x0001__x0001__x0001__x0001__x0001__x0001__x0001__x0001__x0001__x0001_C@_x0001__x0001__x0001__x0001__x0001__x0001_7@_x0001__x0001__x0001__x0001__x0001__x0001_E@_x0001__x0001__x0001__x0001__x0001__x0001_6@_x0001__x0001__x0001__x0001__x0001__x0001_6@_x0001__x0001__x0001__x0001__x0001__x0001_8@_x0001__x0001__x0001__x0001__x0001__x0001_K@_x0001__x0001__x0001__x0001__x0001__x0001__x0001__x0001__x0001__x0001__x0001__x0001__x0001__x0001_7@_x0001__x0001__x0001__x0001__x0001__x0001_C@_x0001__x0001__x0001__x0001__x0001__x0001_;@_x0001__x0001__x0001__x0001__x0001__x0001_8@_x0001__x0001__x0001__x0001__x0001__x0001_B@_x0001__x0001__x0001__x0001__x0001__x0001_&lt;@_x0001__x0001__x0001__x0001__x0001__x0001_J@_x0001__x0001__x0001__x0001__x0001__x0001_?@_x0001__x0001__x0001__x0001__x0001__x0001__x0001__x0001__x0001__x0001__x0001__x0001__x0001__x0001_6@_x0001__x0002__x0001__x0001__x0001__x0001__x0001__x0001_&gt;@_x0001__x0001__x0001__x0001__x0001__x0001__x0001__x0001__x0001__x0001__x0001__x0001__x0001__x0001__x0001__x0001__x0001__x0001__x0001__x0001__x0001__x0001__x0001__x0001__x0001__x0001__x0001__x0001__x0001__x0001_&lt;@_x0001__x0001__x0001__x0001__x0001__x0001__x0001__x0001__x0001__x0001__x0001__x0001__x0001__x0001_G@_x0001__x0001__x0001__x0001__x0001__x0001_B@_x0001__x0001__x0001__x0001__x0001__x0001_6@_x0001__x0001__x0001__x0001__x0001__x0001__x0001__x0001__x0001__x0001__x0001__x0001__x0001__x0001_A@_x0001__x0001__x0001__x0001__x0001__x0001_M@_x0001__x0001__x0001__x0001__x0001__x0001_=@_x0001__x0001__x0001__x0001__x0001__x0001_?@_x0001__x0001__x0001__x0001__x0001__x0001_E@_x0001__x0001__x0001__x0001__x0001__x0001_7@_x0001__x0001__x0001__x0001__x0001__x0001_M@_x0001__x0001__x0001__x0001__x0001__x0001_C@_x0001__x0001__x0001__x0001__x0001_E@_x0001__x0001__x0001__x0001__x0001__x0001__x0001__x0001__x0001__x0001__x0001__x0001__x0001__x0001_A@_x0001__x0001__x0001__x0001__x0001__x0001__x0001__x0001__x0001__x0001__x0001__x0001__x0001_@@_x0001__x0001__x0001__x0001__x0001__x0001_9@_x0001__x0001__x0001__x0001__x0001_E@_x0001__x0001__x0001__x0001__x0001__x0001_;@_x0001__x0001__x0001__x0001__x0001__x0001_E@_x0001__x0001__x0001__x0001__x0001__x0001_E@_x0001__x0001__x0001__x0001__x0001__x0001_:@_x0001__x0001__x0001__x0001__x0001__x0001_H@_x0001__x0001__x0001__x0001__x0001__x0001_:@_x0001__x0001__x0001__x0001__x0001__x0002__x0001__x0001_@@_x0001__x0001__x0001__x0001__x0001__x0001_&gt;@_x0001__x0001__x0001__x0001__x0001__x0001_8@_x0001__x0001__x0001__x0001__x0001__x0001__x0001__x0001__x0001__x0001__x0001__x0001__x0001__x0001_@@_x0001__x0001__x0001__x0001__x0001__x0001_?@_x0001__x0001__x0001__x0001__x0001_G@_x0001__x0001__x0001__x0001__x0001__x0001_&gt;@_x0001__x0001__x0001__x0001__x0001_J@_x0001__x0001__x0001__x0001__x0001__x0001_8@_x0001__x0001__x0001__x0001__x0001__x0001_=@_x0001__x0001__x0001__x0001__x0001__x0001_?@_x0001__x0001__x0001__x0001__x0001__x0001_?@_x0001__x0001__x0001__x0001__x0001_@R@_x0001__x0001__x0001__x0001__x0001__x0001__x0001__x0001__x0001__x0001__x0001__x0001__x0001__x0001_?@_x0001__x0001__x0001__x0001__x0001__x0001_C@_x0001__x0001__x0001__x0001__x0001__x0001_;@_x0001__x0001__x0001__x0001__x0001__x0001__x0001__x0001__x0001__x0001__x0001__x0001__x0001_J@_x0001__x0001__x0001__x0001__x0001__x0001_7@_x0001__x0001__x0001__x0001__x0001__x0001__x0001__x0001__x0001__x0001__x0001__x0001__x0001__x0001_E@_x0001__x0001__x0001__x0001__x0001__x0001__x0001__x0001__x0001__x0001__x0001__x0001__x0001__x0001__x0001__x0001__x0001__x0001__x0001__x0001__x0001__x0001__x0001__x0001__x0001__x0001__x0001__x0001__x0001__x0001_A@_x0001__x0001__x0001__x0001__x0001__x0001__x0001__x0001__x0001__x0001__x0001__x0001__x0001__x0001_H@_x0001__x0001__x0001__x0001__x0001_ÀP@_x0001__x0001__x0001__x0001__x0001__x0001_8@_x0001__x0001__x0001__x0001__x0001__x0001_?@_x0001__x0002__x0001__x0001__x0001__x0001__x0001__x0001__x0001__x0001__x0001__x0001__x0001__x0001__x0001__x0001_G@_x0001__x0001__x0001__x0001__x0001__x0001_;@_x0001__x0001__x0001__x0001__x0001__x0001_;@_x0001__x0001__x0001__x0001__x0001__x0001_7@_x0001__x0001__x0001__x0001__x0001__x0001_7@_x0001__x0001__x0001__x0001__x0001__x0001__x0001__x0001__x0001__x0001__x0001__x0001__x0001__x0001_?@_x0001__x0001__x0001__x0001__x0001_@@_x0001__x0001__x0001__x0001__x0001__x0001_J@_x0001__x0001__x0001__x0001__x0001__x0001_G@_x0001__x0001__x0001__x0001__x0001_C@_x0001__x0001__x0001__x0001__x0001__x0001_&lt;@_x0001__x0001__x0001__x0001__x0001_B@_x0001__x0001__x0001__x0001__x0001_ÀQ@_x0001__x0001__x0001__x0001__x0001_E@_x0001__x0001__x0001__x0001__x0001__x0001_?@_x0001__x0001__x0001__x0001__x0001__x0001_P@_x0001__x0001__x0001__x0001__x0001__x0001__x0001__x0001__x0001__x0001__x0001__x0001__x0001__x0001_E@_x0001__x0001__x0001__x0001__x0001_J@_x0001__x0001__x0001__x0001__x0001__x0001__x0001__x0001__x0001__x0001__x0001__x0001__x0001__x0001_8@_x0001__x0001__x0001__x0001__x0001__x0001_8@_x0001__x0001__x0001__x0001__x0001__x0001_8@_x0001__x0001__x0001__x0001__x0001__x0001__x0001__x0001__x0001__x0001__x0001__x0001__x0001_J@_x0001__x0001__x0001__x0001__x0001__x0001_7@_x0001__x0001__x0001__x0001__x0001__x0001_=@_x0001__x0001__x0001__x0001__x0001_M@_x0001__x0001__x0001__x0001__x0001__x0001_&lt;@_x0001__x0001__x0001__x0001__x0001__x0002__x0001__x0001_?@_x0001__x0001__x0001__x0001__x0001__x0001_A@_x0001__x0001__x0001__x0001__x0001__x0001_M@_x0001__x0001__x0001__x0001__x0001__x0001_L@_x0001__x0001__x0001__x0001__x0001_O@_x0001__x0001__x0001__x0001__x0001_I@_x0001__x0001__x0001__x0001__x0001__x0001_J@_x0001__x0001__x0001__x0001__x0001__x0001_E@_x0001__x0001__x0001__x0001__x0001__x0001_;@_x0001__x0001__x0001__x0001__x0001_@Q@_x0001__x0001__x0001__x0001__x0001__x0001_C@_x0001__x0001__x0001__x0001__x0001_B@_x0001__x0001__x0001__x0001__x0001__x0001__x0001__x0001__x0001__x0001__x0001__x0001__x0001__x0001__x0001__x0001__x0001__x0001__x0001__x0001__x0001__x0001_=@_x0001__x0001__x0001__x0001__x0001_M@_x0001__x0001__x0001__x0001__x0001__x0001__x0001__x0001__x0001__x0001__x0001__x0001__x0001__x0001_&gt;@_x0001__x0001__x0001__x0001__x0001__x0001_L@_x0001__x0001__x0001__x0001__x0001__x0001_B@_x0001__x0001__x0001__x0001__x0001__x0001__x0001__x0001__x0001__x0001__x0001__x0001__x0001__x0001__x0001__x0001__x0001__x0001__x0001__x0001__x0001_G@_x0001__x0001__x0001__x0001__x0001__x0001_F@_x0001__x0001__x0001__x0001__x0001__x0001_Q@_x0001__x0001__x0001__x0001__x0001__x0001_G@_x0001__x0001__x0001__x0001__x0001__x0001_M@_x0001__x0001__x0001__x0001__x0001_B@_x0001__x0001__x0001__x0001__x0001__x0001_&lt;@_x0001__x0001__x0001__x0001__x0001__x0001_P@_x0001__x0001__x0001__x0001__x0001__x0001__x0001__x0001__x0001__x0001__x0001__x0001__x0001__x0001_?@_x0001__x0002__x0001__x0001__x0001__x0001__x0001__x0001_&lt;@_x0001__x0001__x0001__x0001__x0001__x0001_&lt;@_x0001__x0001__x0001__x0001__x0001__x0001_:@_x0001__x0001__x0001__x0001__x0001__x0001_K@_x0001__x0001__x0001__x0001__x0001__x0001_G@_x0001__x0001__x0001__x0001__x0001__x0001_&lt;@_x0001__x0001__x0001__x0001__x0001_B@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7@_x0001__x0001__x0001__x0001__x0001__x0001_:@_x0001__x0001__x0001__x0001__x0001__x0001__x0001__x0001__x0001__x0001__x0001__x0001__x0001__x0001__x0001__x0001__x0001__x0001__x0001__x0001__x0001__x0001_L@_x0001__x0001__x0001__x0001__x0001__x0001__x0001__x0001__x0001__x0001__x0001__x0001__x0001__x0001__x0001__x0001__x0001__x0001__x0001__x0001__x0001__x0001_:@_x0001__x0001__x0001__x0001__x0001_B@_x0001__x0001__x0001__x0001__x0001__x0001__x0001__x0001__x0001__x0001__x0001__x0001__x0001__x0001_P@_x0001__x0001__x0001__x0001__x0001__x0001__x0001__x0001__x0001__x0001__x0001__x0001__x0001__x0001_:@_x0001__x0001__x0001__x0001__x0001_C@_x0001__x0001__x0001__x0001__x0001__x0001_F@_x0001__x0001__x0001__x0001__x0001__x0001_6@_x0001__x0001__x0001__x0001__x0001__x0001_@@_x0001__x0001__x0001__x0001__x0001__x0001_7@_x0001__x0001__x0001__x0001__x0001__x0001_A@_x0001__x0001__x0001__x0001__x0001__x0002__x0001__x0001_6@_x0001__x0001__x0001__x0001__x0001_C@_x0001__x0001__x0001__x0001__x0001_J@_x0001__x0001__x0001__x0001__x0001__x0001_;@_x0001__x0001__x0001__x0001__x0001__x0001_A@_x0001__x0001__x0001__x0001__x0001_I@_x0001__x0001__x0001__x0001__x0001__x0001_B@_x0001__x0001__x0001__x0001__x0001__x0001__x0001__x0001__x0001__x0001__x0001__x0001__x0001__x0001_9@_x0001__x0001__x0001__x0001__x0001__x0001_:@_x0001__x0001__x0001__x0001__x0001__x0001_K@_x0001__x0001__x0001__x0001__x0001_I@_x0001__x0001__x0001__x0001__x0001_J@_x0001__x0001__x0001__x0001__x0001__x0001__x0001__x0001__x0001__x0001__x0001__x0001__x0001__x0001_=@_x0001__x0001__x0001__x0001__x0001__x0001_C@_x0001__x0001__x0001__x0001__x0001_@@_x0001__x0001__x0001__x0001__x0001_H@_x0001__x0001__x0001__x0001__x0001__x0001__x0001__x0001__x0001__x0001__x0001__x0001__x0001__x0001_?@_x0001__x0001__x0001__x0001__x0001__x0001__x0001__x0001__x0001__x0001__x0001__x0001__x0001_@R@_x0001__x0001__x0001__x0001__x0001__x0001_9@_x0001__x0001__x0001__x0001__x0001_C@_x0001__x0001__x0001__x0001__x0001__x0001__x0001__x0001__x0001__x0001__x0001__x0001__x0001_O@_x0001__x0001__x0001__x0001__x0001__x0001_;@_x0001__x0001__x0001__x0001__x0001__x0001__x0001__x0001__x0001__x0001__x0001__x0001__x0001__x0001_=@_x0001__x0001__x0001__x0001__x0001_@R@_x0001__x0001__x0001__x0001__x0001_E@_x0001__x0001__x0001__x0001__x0001__x0001__x0001__x0001__x0001__x0002__x0001__x0001__x0001__x0001__x0001__x0001_C@_x0001__x0001__x0001__x0001__x0001__x0001_=@_x0001__x0001__x0001__x0001__x0001__x0001_7@_x0001__x0001__x0001__x0001__x0001_O@_x0001__x0001__x0001__x0001__x0001_B@_x0001__x0001__x0001__x0001__x0001__x0001_J@_x0001__x0001__x0001__x0001__x0001_@Q@_x0001__x0001__x0001__x0001__x0001__x0001__x0001__x0001__x0001__x0001__x0001__x0001__x0001__x0001_7@_x0001__x0001__x0001__x0001__x0001__x0001_C@_x0001__x0001__x0001__x0001__x0001__x0001__x0001__x0001__x0001__x0001__x0001__x0001__x0001__x0001_A@_x0001__x0001__x0001__x0001__x0001__x0001__x0001__x0001__x0001__x0001__x0001__x0001__x0001__x0001__x0001__x0001__x0001__x0001__x0001__x0001__x0001__x0001__x0001__x0001__x0001__x0001__x0001__x0001__x0001__x0001_@@_x0001__x0001__x0001__x0001__x0001_C@_x0001__x0001__x0001__x0001__x0001_I@_x0001__x0001__x0001__x0001__x0001__x0001__x0001__x0001__x0001__x0001__x0001__x0001__x0001__x0001_R@_x0001__x0001__x0001__x0001__x0001__x0001__x0001__x0001__x0001__x0001__x0001__x0001__x0001__x0001_A@_x0001__x0001__x0001__x0001__x0001__x0001_:@_x0001__x0001__x0001__x0001__x0001__x0001__x0001__x0001__x0001__x0001__x0001__x0001__x0001__x0001_E@_x0001__x0001__x0001__x0001__x0001_@@_x0001__x0001__x0001__x0001__x0001__x0001__x0001__x0001__x0001__x0001__x0001__x0001__x0001__x0001__x0001__x0001__x0001__x0001__x0001__x0001__x0001_E@_x0001__x0001__x0001__x0001__x0001__x0001_F@_x0001__x0001__x0001__x0001__x0001_L@_x0001__x0001__x0001__x0001__x0001__x0002__x0001__x0001_:@_x0001__x0001__x0001__x0001__x0001__x0001_8@_x0001__x0001__x0001__x0001__x0001__x0001_7@_x0001__x0001__x0001__x0001__x0001_ÀP@_x0001__x0001__x0001__x0001__x0001_@@_x0001__x0001__x0001__x0001__x0001_G@_x0001__x0001__x0001__x0001__x0001_L@_x0001__x0001__x0001__x0001__x0001__x0001_?@_x0001__x0001__x0001__x0001__x0001__x0001__x0001__x0001__x0001__x0001__x0001__x0001__x0001__x0001_@@_x0001__x0001__x0001__x0001__x0001__x0001__x0001__x0001__x0001__x0001__x0001__x0001__x0001__x0001_A@_x0001__x0001__x0001__x0001__x0001__x0001_:@_x0001__x0001__x0001__x0001__x0001__x0001_:@_x0001__x0001__x0001__x0001__x0001__x0001_L@_x0001__x0001__x0001__x0001__x0001__x0001__x0001__x0001__x0001__x0001__x0001__x0001__x0001__x0001_&lt;@_x0001__x0001__x0001__x0001__x0001__x0001_&lt;@_x0001__x0001__x0001__x0001__x0001_G@_x0001__x0001__x0001__x0001__x0001__x0001_E@_x0001__x0001__x0001__x0001__x0001__x0001_A@_x0001__x0001__x0001__x0001__x0001__x0001_:@_x0001__x0001__x0001__x0001__x0001__x0001_G@_x0001__x0001__x0001__x0001__x0001__x0001_6@_x0001__x0001__x0001__x0001__x0001__x0001__x0001__x0001__x0001__x0001__x0001__x0001__x0001__x0001_&lt;@_x0001__x0001__x0001__x0001__x0001__x0001_8@_x0001__x0001__x0001__x0001__x0001_M@_x0001__x0001__x0001__x0001__x0001__x0001_:@_x0001__x0001__x0001__x0001__x0001__x0001__x0001__x0001__x0001__x0001__x0001__x0001__x0001_@Q@_x0001__x0001__x0001__x0001__x0001__x0001_C@_x0001__x0002__x0001__x0001__x0001__x0001__x0001__x0001__x0001__x0001__x0001__x0001__x0001__x0001__x0001__x0001_C@_x0001__x0001__x0001__x0001__x0001__x0001_7@_x0001__x0001__x0001__x0001__x0001__x0001__x0001__x0001__x0001__x0001__x0001__x0001__x0001_C@_x0001__x0001__x0001__x0001__x0001__x0001_6@_x0001__x0001__x0001__x0001__x0001_@R@_x0001__x0001__x0001__x0001__x0001__x0001__x0001__x0001__x0001__x0001__x0001__x0001__x0001__x0001_7@_x0001__x0001__x0001__x0001__x0001_D@_x0001__x0001__x0001__x0001__x0001__x0001_@@_x0001__x0001__x0001__x0001__x0001__x0001_?@_x0001__x0001__x0001__x0001__x0001_P@_x0001__x0001__x0001__x0001__x0001__x0001__x0001__x0001__x0001__x0001__x0001__x0001__x0001__x0001__x0001__x0001__x0001__x0001__x0001__x0001__x0001__x0001_&lt;@_x0001__x0001__x0001__x0001__x0001__x0001_=@_x0001__x0001__x0001__x0001__x0001__x0001__x0001__x0001__x0001__x0001__x0001__x0001__x0001__x0001_G@_x0001__x0001__x0001__x0001__x0001__x0001__x0001__x0001__x0001__x0001__x0001__x0001__x0001__x0001_R@_x0001__x0001__x0001__x0001__x0001__x0001_7@_x0001__x0001__x0001__x0001__x0001__x0001_C@_x0001__x0001__x0001__x0001__x0001__x0001_;@_x0001__x0001__x0001__x0001__x0001__x0001_5@_x0001__x0001__x0001__x0001__x0001__x0001_5@_x0001__x0001__x0001__x0001__x0001__x0001_8@_x0001__x0001__x0001__x0001__x0001_@@_x0001__x0001__x0001__x0001__x0001_O@_x0001__x0001__x0001__x0001__x0001__x0001__x0001__x0001__x0001__x0001__x0001__x0001__x0001__x0001__x0001__x0001__x0001__x0001__x0001__x0001__x0001__x0002__x0001_@Q@_x0001__x0001__x0001__x0001__x0001__x0001_&lt;@_x0001__x0001__x0001__x0001__x0001__x0001_;@_x0001__x0001__x0001__x0001__x0001__x0001__x0001__x0001__x0001__x0001__x0001__x0001__x0001__x0001__x0001__x0001__x0001__x0001__x0001__x0001__x0001__x0001_L@_x0001__x0001__x0001__x0001__x0001__x0001_6@_x0001__x0001__x0001__x0001__x0001_M@_x0001__x0001__x0001__x0001__x0001__x0001_P@_x0001__x0001__x0001__x0001__x0001__x0001_=@_x0001__x0001__x0001__x0001__x0001__x0001_&lt;@_x0001__x0001__x0001__x0001__x0001__x0001__x0001__x0001__x0001__x0001__x0001__x0001__x0001__x0001_&lt;@_x0001__x0001__x0001__x0001__x0001__x0001_7@_x0001__x0001__x0001__x0001__x0001__x0001_&lt;@_x0001__x0001__x0001__x0001__x0001__x0001_7@_x0001__x0001__x0001__x0001__x0001_E@_x0001__x0001__x0001__x0001__x0001__x0001_A@_x0001__x0001__x0001__x0001__x0001__x0001_=@_x0001__x0001__x0001__x0001__x0001__x0001_:@_x0001__x0001__x0001__x0001__x0001__x0001_;@_x0001__x0001__x0001__x0001__x0001__x0001_5@_x0001__x0001__x0001__x0001__x0001__x0001__x0001__x0001__x0001__x0001__x0001__x0001__x0001__x0001__x0001__x0001__x0001__x0001__x0001__x0001__x0001__x0001_K@_x0001__x0001__x0001__x0001__x0001_L@_x0001__x0001__x0001__x0001__x0001__x0001_@@_x0001__x0001__x0001__x0001__x0001__x0001_6@_x0001__x0001__x0001__x0001__x0001_B@_x0001__x0001__x0001__x0001__x0001__x0001__x0001__x0001__x0001__x0001__x0001__x0001__x0001_@Q@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8@_x0001__x0001__x0001__x0001__x0001__x0001_=@_x0001__x0001__x0001__x0001__x0001__x0001_=@_x0001__x0001__x0001__x0001__x0001_M@_x0001__x0001__x0001__x0001__x0001__x0001_:@_x0001__x0001__x0001__x0001__x0001_D@_x0001__x0001__x0001__x0001__x0001__x0001_&lt;@_x0001__x0001__x0001__x0001__x0001_R@_x0001__x0001__x0001__x0001__x0001_E@_x0001__x0001__x0001__x0001__x0001_ÀQ@_x0001__x0001__x0001__x0001__x0001__x0001_J@_x0001__x0001__x0001__x0001__x0001__x0001_F@_x0001__x0001__x0001__x0001__x0001__x0001_8@_x0001__x0001__x0001__x0001__x0001_H@_x0001__x0001__x0001__x0001__x0001__x0001_;@_x0001__x0001__x0001__x0001__x0001_A@_x0001__x0001__x0001__x0001__x0001__x0001_C@_x0001__x0001__x0001__x0001__x0001__x0001__x0001__x0001__x0001__x0001__x0001__x0001__x0001__x0001_B@_x0001__x0001__x0001__x0001__x0001__x0001_=@_x0001__x0001__x0001__x0001__x0001__x0001_J@_x0001__x0001__x0001__x0001__x0001__x0001_;@_x0001__x0001__x0001__x0001__x0001__x0001__x0001__x0001__x0001__x0001__x0001__x0001__x0001__x0001_F@_x0001__x0001__x0001__x0001__x0001_I@_x0001__x0001__x0001__x0001__x0001_J@_x0001__x0001__x0001__x0001__x0001__x0001_&lt;@_x0001__x0001__x0001__x0001__x0001__x0002__x0001__x0001_B@_x0001__x0001__x0001__x0001__x0001__x0001_@@_x0001__x0001__x0001__x0001__x0001__x0001__x0001__x0001__x0001__x0001__x0001__x0001__x0001_B@_x0001__x0001__x0001__x0001__x0001__x0001_&lt;@_x0001__x0001__x0001__x0001__x0001_C@_x0001__x0001__x0001__x0001__x0001__x0001_J@_x0001__x0001__x0001__x0001__x0001_J@_x0001__x0001__x0001__x0001__x0001__x0001_8@_x0001__x0001__x0001__x0001__x0001__x0001_C@_x0001__x0001__x0001__x0001__x0001__x0001_7@_x0001__x0001__x0001__x0001__x0001__x0001_Q@_x0001__x0001__x0001__x0001__x0001__x0001__x0001__x0001__x0001__x0001__x0001__x0001__x0001__x0001_6@_x0001__x0001__x0001__x0001__x0001__x0001__x0001__x0001__x0001__x0001__x0001__x0001__x0001__x0001_;@_x0001__x0001__x0001__x0001__x0001__x0001_B@_x0001__x0001__x0001__x0001__x0001__x0001__x0001__x0001__x0001__x0001__x0001__x0001__x0001__x0001_5@_x0001__x0001__x0001__x0001__x0001__x0001__x0001__x0001__x0001__x0001__x0001__x0001__x0001__x0001_E@_x0001__x0001__x0001__x0001__x0001_@@_x0001__x0001__x0001__x0001__x0001__x0001_=@_x0001__x0001__x0001__x0001__x0001_D@_x0001__x0001__x0001__x0001__x0001__x0001_P@_x0001__x0001__x0001__x0001__x0001__x0001_=@_x0001__x0001__x0001__x0001__x0001__x0001_6@_x0001__x0001__x0001__x0001__x0001__x0001__x0001__x0001__x0001__x0001__x0001__x0001__x0001__x0001_C@_x0001__x0001__x0001__x0001__x0001__x0001_@@_x0001__x0001__x0001__x0001__x0001_L@_x0001__x0001__x0001__x0001__x0001__x0001__x0001__x0001__x0001__x0002__x0001__x0001__x0001__x0001__x0001__x0001_Q@_x0001__x0001__x0001__x0001__x0001__x0001_E@_x0001__x0001__x0001__x0001__x0001__x0001__x0001__x0001__x0001__x0001__x0001__x0001__x0001__x0001__x0001__x0001__x0001__x0001__x0001__x0001__x0001__x0001__x0001__x0001__x0001__x0001__x0001__x0001__x0001_D@_x0001__x0001__x0001__x0001__x0001__x0001__x0001__x0001__x0001__x0001__x0001__x0001__x0001__x0001_8@_x0001__x0001__x0001__x0001__x0001__x0001_&lt;@_x0001__x0001__x0001__x0001__x0001__x0001__x0001__x0001__x0001__x0001__x0001__x0001__x0001__x0001_@@_x0001__x0001__x0001__x0001__x0001__x0001_@@_x0001__x0001__x0001__x0001__x0001__x0001_;@_x0001__x0001__x0001__x0001__x0001__x0001_A@_x0001__x0001__x0001__x0001__x0001__x0001_7@_x0001__x0001__x0001__x0001__x0001__x0001__x0001__x0001__x0001__x0001__x0001__x0001__x0001__x0001_6@_x0001__x0001__x0001__x0001__x0001__x0001__x0001__x0001__x0001__x0001__x0001__x0001__x0001_B@_x0001__x0001__x0001__x0001__x0001__x0001__x0001__x0001__x0001__x0001__x0001__x0001__x0001__x0001_G@_x0001__x0001__x0001__x0001__x0001_L@_x0001__x0001__x0001__x0001__x0001__x0001__x0001__x0001__x0001__x0001__x0001__x0001__x0001_J@_x0001__x0001__x0001__x0001__x0001__x0001__x0001__x0001__x0001__x0001__x0001__x0001__x0001__x0001_&gt;@_x0001__x0001__x0001__x0001__x0001__x0001_M@_x0001__x0001__x0001__x0001__x0001__x0001_;@_x0001__x0001__x0001__x0001__x0001__x0001_F@_x0001__x0001__x0001__x0001__x0001__x0001_7@_x0001__x0001__x0001__x0001__x0001__x0001_=@_x0001__x0001__x0001__x0001__x0001__x0002__x0001__x0001_C@_x0001__x0001__x0001__x0001__x0001__x0001__x0001__x0001__x0001__x0001__x0001__x0001__x0001_P@_x0001__x0001__x0001__x0001__x0001__x0001_?@_x0001__x0001__x0001__x0001__x0001_B@_x0001__x0001__x0001__x0001__x0001__x0001_:@_x0001__x0001__x0001__x0001__x0001__x0001__x0001__x0001__x0001__x0001__x0001__x0001__x0001__x0001_@@_x0001__x0001__x0001__x0001__x0001_L@_x0001__x0001__x0001__x0001__x0001_O@_x0001__x0001__x0001__x0001__x0001_M@_x0001__x0001__x0001__x0001__x0001_J@_x0001__x0001__x0001__x0001__x0001__x0001_6@_x0001__x0001__x0001__x0001__x0001_A@_x0001__x0001__x0001__x0001__x0001_B@_x0001__x0001__x0001__x0001__x0001__x0001__x0001__x0001__x0001__x0001__x0001__x0001__x0001__x0001_8@_x0001__x0001__x0001__x0001__x0001__x0001_;@_x0001__x0001__x0001__x0001__x0001__x0001_=@_x0001__x0001__x0001__x0001__x0001__x0001__x0001__x0001__x0001__x0001__x0001__x0001__x0001__x0001__x0001__x0001__x0001__x0001__x0001__x0001__x0001__x0001_H@_x0001__x0001__x0001__x0001__x0001_I@_x0001__x0001__x0001__x0001__x0001__x0001_C@_x0001__x0001__x0001__x0001__x0001__x0001_:@_x0001__x0001__x0001__x0001__x0001__x0001_;@_x0001__x0001__x0001__x0001__x0001__x0001_7@_x0001__x0001__x0001__x0001__x0001__x0001__x0001__x0001__x0001__x0001__x0001__x0001__x0001__x0001_A@_x0001__x0001__x0001__x0001__x0001_D@_x0001__x0001__x0001__x0001__x0001__x0001_C@_x0001__x0001__x0001__x0001__x0001__x0001_@@_x0001__x0002__x0001__x0001__x0001__x0001__x0001_H@_x0001__x0001__x0001__x0001__x0001__x0001_M@_x0001__x0001__x0001__x0001__x0001__x0001_M@_x0001__x0001__x0001__x0001__x0001__x0001_6@_x0001__x0001__x0001__x0001__x0001_J@_x0001__x0001__x0001__x0001__x0001__x0001__x0001__x0001__x0001__x0001__x0001__x0001__x0001__x0001_6@_x0001__x0001__x0001__x0001__x0001__x0001_@@_x0001__x0001__x0001__x0001__x0001__x0001_6@_x0001__x0001__x0001__x0001__x0001__x0001_9@_x0001__x0001__x0001__x0001__x0001__x0001_F@_x0001__x0001__x0001__x0001__x0001__x0001_H@_x0001__x0001__x0001__x0001__x0001__x0001_A@_x0001__x0001__x0001__x0001__x0001__x0001__x0001__x0001__x0001__x0001__x0001__x0001__x0001__x0001_A@_x0001__x0001__x0001__x0001__x0001_C@_x0001__x0001__x0001__x0001__x0001__x0001_L@_x0001__x0001__x0001__x0001__x0001_G@_x0001__x0001__x0001__x0001__x0001__x0001_6@_x0001__x0001__x0001__x0001__x0001__x0001_;@_x0001__x0001__x0001__x0001__x0001_ÀP@_x0001__x0001__x0001__x0001__x0001_L@_x0001__x0001__x0001__x0001__x0001__x0001_;@_x0001__x0001__x0001__x0001__x0001__x0001_7@_x0001__x0001__x0001__x0001__x0001__x0001_=@_x0001__x0001__x0001__x0001__x0001__x0001_8@_x0001__x0001__x0001__x0001__x0001__x0001_@@_x0001__x0001__x0001__x0001__x0001__x0001_Q@_x0001__x0001__x0001__x0001__x0001__x0001_B@_x0001__x0001__x0001__x0001__x0001__x0001_B@_x0001__x0001__x0001__x0001__x0001_G@_x0001__x0001__x0001__x0001__x0001__x0002__x0001__x0001_6@_x0001__x0001__x0001__x0001__x0001__x0001_&lt;@_x0001__x0001__x0001__x0001__x0001__x0001_B@_x0001__x0001__x0001__x0001__x0001__x0001_8@_x0001__x0001__x0001__x0001__x0001__x0001__x0001__x0001__x0001__x0001__x0001__x0001__x0001_@R@_x0001__x0001__x0001__x0001__x0001__x0001__x0001__x0001__x0001__x0001__x0001__x0001__x0001__x0001_:@_x0001__x0001__x0001__x0001__x0001__x0001_A@_x0001__x0001__x0001__x0001__x0001__x0001_&lt;@_x0001__x0001__x0001__x0001__x0001_C@_x0001__x0001__x0001__x0001__x0001__x0001__x0001__x0001__x0001__x0001__x0001__x0001__x0001__x0001_F@_x0001__x0001__x0001__x0001__x0001__x0001_7@_x0001__x0001__x0001__x0001__x0001__x0001_G@_x0001__x0001__x0001__x0001__x0001__x0001_=@_x0001__x0001__x0001__x0001__x0001_@Q@_x0001__x0001__x0001__x0001__x0001__x0001__x0001__x0001__x0001__x0001__x0001__x0001__x0001__x0001_A@_x0001__x0001__x0001__x0001__x0001_E@_x0001__x0001__x0001__x0001__x0001__x0001_8@_x0001__x0001__x0001__x0001__x0001__x0001__x0001__x0001__x0001__x0001__x0001__x0001__x0001__x0001_;@_x0001__x0001__x0001__x0001__x0001__x0001_:@_x0001__x0001__x0001__x0001__x0001__x0001_A@_x0001__x0001__x0001__x0001__x0001__x0001_A@_x0001__x0001__x0001__x0001__x0001__x0001__x0001__x0001__x0001__x0001__x0001__x0001__x0001__x0001_:@_x0001__x0001__x0001__x0001__x0001_@R@_x0001__x0001__x0001__x0001__x0001__x0001_?@_x0001__x0001__x0001__x0001__x0001_I@_x0001__x0001__x0001__x0001__x0001__x0001__x0001__x0001__x0001__x0002__x0001__x0001__x0001__x0001__x0001__x0001_6@_x0001__x0001__x0001__x0001__x0001_R@_x0001__x0001__x0001__x0001__x0001_C@_x0001__x0001__x0001__x0001__x0001_C@_x0001__x0001__x0001__x0001__x0001__x0001_E@_x0001__x0001__x0001__x0001__x0001__x0001_A@_x0001__x0001__x0001__x0001__x0001__x0001_F@_x0001__x0001__x0001__x0001__x0001__x0001_R@_x0001__x0001__x0001__x0001__x0001_D@_x0001__x0001__x0001__x0001__x0001_R@_x0001__x0001__x0001__x0001__x0001_@@_x0001__x0001__x0001__x0001__x0001__x0001_6@_x0001__x0001__x0001__x0001__x0001__x0001__x0001__x0001__x0001__x0001__x0001__x0001__x0001__x0001_9@_x0001__x0001__x0001__x0001__x0001__x0001_A@_x0001__x0001__x0001__x0001__x0001__x0001_:@_x0001__x0001__x0001__x0001__x0001_@@_x0001__x0001__x0001__x0001__x0001__x0001__x0001__x0001__x0001__x0001__x0001__x0001__x0001__x0001_?@_x0001__x0001__x0001__x0001__x0001__x0001_8@_x0001__x0001__x0001__x0001__x0001__x0001_:@_x0001__x0001__x0001__x0001__x0001_@Q@_x0001__x0001__x0001__x0001__x0001__x0001__x0001__x0001__x0001__x0001__x0001__x0001__x0001__x0001_8@_x0001__x0001__x0001__x0001__x0001__x0001_C@_x0001__x0001__x0001__x0001__x0001__x0001_C@_x0001__x0001__x0001__x0001__x0001__x0001_7@_x0001__x0001__x0001__x0001__x0001__x0001_;@_x0001__x0001__x0001__x0001__x0001_I@_x0001__x0001__x0001__x0001__x0001__x0001_A@_x0001__x0001__x0001__x0001__x0001__x0001_=@_x0001__x0001__x0001__x0001__x0001__x0002__x0001__x0001__x0001__x0001__x0001__x0001__x0001__x0001__x0001__x0001_L@_x0001__x0001__x0001__x0001__x0001_@@_x0001__x0001__x0001__x0001__x0001__x0001_7@_x0001__x0001__x0001__x0001__x0001__x0001__x0001__x0001__x0001__x0001__x0001__x0001__x0001__x0001__x0001__x0001__x0001__x0001__x0001__x0001__x0001_D@_x0001__x0001__x0001__x0001__x0001_@@_x0001__x0001__x0001__x0001__x0001__x0001__x0001__x0001__x0001__x0001__x0001__x0001__x0001_I@_x0001__x0001__x0001__x0001__x0001_E@_x0001__x0001__x0001__x0001__x0001_H@_x0001__x0001__x0001__x0001__x0001__x0001__x0001__x0001__x0001__x0001__x0001__x0001__x0001_B@_x0001__x0001__x0001__x0001__x0001__x0001_L@_x0001__x0001__x0001__x0001__x0001__x0001_&lt;@_x0001__x0001__x0001__x0001__x0001_I@_x0001__x0001__x0001__x0001__x0001_@R@_x0001__x0001__x0001__x0001__x0001__x0001_=@_x0001__x0001__x0001__x0001__x0001__x0001_H@_x0001__x0001__x0001__x0001__x0001__x0001_&gt;@_x0001__x0001__x0001__x0001__x0001__x0001_7@_x0001__x0001__x0001__x0001__x0001__x0001_O@_x0001__x0001__x0001__x0001__x0001__x0001_:@_x0001__x0001__x0001__x0001__x0001__x0001_M@_x0001__x0001__x0001__x0001__x0001__x0001_L@_x0001__x0001__x0001__x0001__x0001__x0001_:@_x0001__x0001__x0001__x0001__x0001_G@_x0001__x0001__x0001__x0001__x0001_I@_x0001__x0001__x0001__x0001__x0001_R@_x0001__x0001__x0001__x0001__x0001__x0001_&lt;@_x0001__x0001__x0001__x0001__x0001__x0001_7@_x0001__x0002__x0001__x0001__x0001__x0001__x0001__x0001__x0001__x0001__x0001__x0001__x0001__x0001__x0001__x0001_7@_x0001__x0001__x0001__x0001__x0001__x0001_E@_x0001__x0001__x0001__x0001__x0001__x0001__x0001__x0001__x0001__x0001__x0001__x0001__x0001__x0001__x0001__x0001__x0001__x0001__x0001__x0001__x0001_P@_x0001__x0001__x0001__x0001__x0001__x0001__x0001__x0001__x0001__x0001__x0001__x0001__x0001_ÀP@_x0001__x0001__x0001__x0001__x0001__x0001_?@_x0001__x0001__x0001__x0001__x0001__x0001_;@_x0001__x0001__x0001__x0001__x0001__x0001_;@_x0001__x0001__x0001__x0001__x0001_I@_x0001__x0001__x0001__x0001__x0001__x0001_8@_x0001__x0001__x0001__x0001__x0001__x0001_7@_x0001__x0001__x0001__x0001__x0001__x0001_F@_x0001__x0001__x0001__x0001__x0001__x0001_=@_x0001__x0001__x0001__x0001__x0001__x0001__x0001__x0001__x0001__x0001__x0001__x0001__x0001__x0001__x0001__x0001__x0001__x0001__x0001__x0001__x0001__x0001_6@_x0001__x0001__x0001__x0001__x0001__x0001_:@_x0001__x0001__x0001__x0001__x0001__x0001__x0001__x0001__x0001__x0001__x0001__x0001__x0001__x0001_7@_x0001__x0001__x0001__x0001__x0001_G@_x0001__x0001__x0001__x0001__x0001__x0001__x0001__x0001__x0001__x0001__x0001__x0001__x0001__x0001_K@_x0001__x0001__x0001__x0001__x0001_B@_x0001__x0001__x0001__x0001__x0001__x0001__x0001__x0001__x0001__x0001__x0001__x0001__x0001__x0001__x0001__x0001__x0001__x0001__x0001__x0001__x0001__x0001_O@_x0001__x0001__x0001__x0001__x0001__x0001_6@_x0001__x0001__x0001__x0001__x0001__x0001_;@_x0001__x0001__x0001__x0001__x0001__x0002__x0001_C@_x0001__x0001__x0001__x0001__x0001__x0001_=@_x0001__x0001__x0001__x0001__x0001__x0001__x0001__x0001__x0001__x0001__x0001__x0001__x0001__x0001_7@_x0001__x0001__x0001__x0001__x0001__x0001__x0001__x0001__x0001__x0001__x0001__x0001__x0001__x0001_O@_x0001__x0001__x0001__x0001__x0001_C@_x0001__x0001__x0001__x0001__x0001__x0001_A@_x0001__x0001__x0001__x0001__x0001_J@_x0001__x0001__x0001__x0001__x0001_B@_x0001__x0001__x0001__x0001__x0001_R@_x0001__x0001__x0001__x0001__x0001_@@_x0001__x0001__x0001__x0001__x0001__x0001__x0001__x0001__x0001__x0001__x0001__x0001__x0001__x0001_A@_x0001__x0001__x0001__x0001__x0001__x0001_K@_x0001__x0001__x0001__x0001__x0001__x0001__x0001__x0001__x0001__x0001__x0001__x0001__x0001__x0001__x0001__x0001__x0001__x0001__x0001__x0001__x0001_M@_x0001__x0001__x0001__x0001__x0001__x0001_&lt;@_x0001__x0001__x0001__x0001__x0001_G@_x0001__x0001__x0001__x0001__x0001_O@_x0001__x0001__x0001__x0001__x0001__x0001_&lt;@_x0001__x0001__x0001__x0001__x0001_L@_x0001__x0001__x0001__x0001__x0001__x0001_?@_x0001__x0001__x0001__x0001__x0001__x0001_&gt;@_x0001__x0001__x0001__x0001__x0001__x0001__x0001__x0001__x0001__x0001__x0001__x0001__x0001__x0001_5@_x0001__x0001__x0001__x0001__x0001__x0001_;@_x0001__x0001__x0001__x0001__x0001_C@_x0001__x0001__x0001__x0001__x0001__x0001_8@_x0001__x0001__x0001__x0001__x0001__x0001_;@_x0001__x0001__x0001__x0001__x0001__x0001_6@_x0001__x0002__x0001__x0001__x0001__x0001__x0001__x0001__x0001__x0001__x0001__x0001__x0001__x0001__x0001__x0001_7@_x0001__x0001__x0001__x0001__x0001_M@_x0001__x0001__x0001__x0001__x0001__x0001_&lt;@_x0001__x0001__x0001__x0001__x0001_A@_x0001__x0001__x0001__x0001__x0001__x0001_9@_x0001__x0001__x0001__x0001__x0001_@Q@_x0001__x0001__x0001__x0001__x0001__x0001_&lt;@_x0001__x0001__x0001__x0001__x0001__x0001_7@_x0001__x0001__x0001__x0001__x0001_E@_x0001__x0001__x0001__x0001__x0001__x0001__x0001__x0001__x0001__x0001__x0001__x0001__x0001__x0001_9@_x0001__x0001__x0001__x0001__x0001__x0001_?@_x0001__x0001__x0001__x0001__x0001__x0001__x0001__x0001__x0001__x0001__x0001__x0001__x0001__x0001_;@_x0001__x0001__x0001__x0001__x0001__x0001__x0001__x0001__x0001__x0001__x0001__x0001__x0001__x0001_&lt;@_x0001__x0001__x0001__x0001__x0001_B@_x0001__x0001__x0001__x0001__x0001_E@_x0001__x0001__x0001__x0001__x0001_A@_x0001__x0001__x0001__x0001__x0001__x0001__x0001__x0001__x0001__x0001__x0001__x0001__x0001__x0001__x0001__x0001__x0001__x0001__x0001__x0001__x0001__x0001_&lt;@_x0001__x0001__x0001__x0001__x0001_E@_x0001__x0001__x0001__x0001__x0001__x0001_7@_x0001__x0001__x0001__x0001__x0001_M@_x0001__x0001__x0001__x0001__x0001__x0001_A@_x0001__x0001__x0001__x0001__x0001__x0001__x0001__x0001__x0001__x0001__x0001__x0001__x0001__x0001_@@_x0001__x0001__x0001__x0001__x0001__x0001_B@_x0001__x0001__x0001__x0001__x0001__x0001_P@_x0001__x0001__x0001__x0001__x0001__x0002__x0001_@@_x0001__x0001__x0001__x0001__x0001__x0001_I@_x0001__x0001__x0001__x0001__x0001__x0001_E@_x0001__x0001__x0001__x0001__x0001_M@_x0001__x0001__x0001__x0001__x0001_B@_x0001__x0001__x0001__x0001__x0001_@@_x0001__x0001__x0001__x0001__x0001__x0001_C@_x0001__x0001__x0001__x0001__x0001__x0001_A@_x0001__x0001__x0001__x0001__x0001__x0001_C@_x0001__x0001__x0001__x0001__x0001_G@_x0001__x0001__x0001__x0001__x0001_B@_x0001__x0001__x0001__x0001__x0001__x0001_9@_x0001__x0001__x0001__x0001__x0001__x0001__x0001__x0001__x0001__x0001__x0001__x0001__x0001__x0001_8@_x0001__x0001__x0001__x0001__x0001__x0001_6@_x0001__x0001__x0001__x0001__x0001_H@_x0001__x0001__x0001__x0001__x0001_@@_x0001__x0001__x0001__x0001__x0001_M@_x0001__x0001__x0001__x0001__x0001_E@_x0001__x0001__x0001__x0001__x0001__x0001__x0001__x0001__x0001__x0001__x0001__x0001__x0001__x0001_C@_x0001__x0001__x0001__x0001__x0001__x0001_A@_x0001__x0001__x0001__x0001__x0001_H@_x0001__x0001__x0001__x0001__x0001__x0001_L@_x0001__x0001__x0001__x0001__x0001_@@_x0001__x0001__x0001__x0001__x0001__x0001_?@_x0001__x0001__x0001__x0001__x0001_B@_x0001__x0001__x0001__x0001__x0001__x0001_C@_x0001__x0001__x0001__x0001__x0001__x0001__x0001__x0001__x0001__x0001__x0001__x0001__x0001__x0001_@@_x0001__x0001__x0001__x0001__x0001__x0001__x0001__x0001__x0001__x0001__x0001__x0001__x0001__x0001__x0001__x0001__x0001__x0002__x0001__x0001__x0001__x0001__x0001__x0001_A@_x0001__x0001__x0001__x0001__x0001__x0001_@@_x0001__x0001__x0001__x0001__x0001_ÀP@_x0001__x0001__x0001__x0001__x0001__x0001__x0001__x0001__x0001__x0001__x0001__x0001__x0001_G@_x0001__x0001__x0001__x0001__x0001__x0001_:@_x0001__x0001__x0001__x0001__x0001__x0001_A@_x0001__x0001__x0001__x0001__x0001__x0001__x0001__x0001__x0001__x0001__x0001__x0001__x0001__x0001_;@_x0001__x0001__x0001__x0001__x0001__x0001__x0001__x0001__x0001__x0001__x0001__x0001__x0001__x0001_K@_x0001__x0001__x0001__x0001__x0001__x0001__x0001__x0001__x0001__x0001__x0001__x0001__x0001__x0001_P@_x0001__x0001__x0001__x0001__x0001__x0001__x0001__x0001__x0001__x0001__x0001__x0001__x0001_@R@_x0001__x0001__x0001__x0001__x0001_B@_x0001__x0001__x0001__x0001__x0001__x0001_P@_x0001__x0001__x0001__x0001__x0001_J@_x0001__x0001__x0001__x0001__x0001_@R@_x0001__x0001__x0001__x0001__x0001__x0001_=@_x0001__x0001__x0001__x0001__x0001__x0001_F@_x0001__x0001__x0001__x0001__x0001__x0001__x0001__x0001__x0001__x0001__x0001__x0001__x0001__x0001_@@_x0001__x0001__x0001__x0001__x0001_@Q@_x0001__x0001__x0001__x0001__x0001__x0001_B@_x0001__x0001__x0001__x0001__x0001__x0001_8@_x0001__x0001__x0001__x0001__x0001_J@_x0001__x0001__x0001__x0001__x0001__x0001_A@_x0001__x0001__x0001__x0001__x0001_I@_x0001__x0001__x0001__x0001__x0001_O@_x0001__x0001__x0001__x0001__x0001_J@_x0001__x0001__x0001__x0001__x0001__x0002__x0001__x0001_=@_x0001__x0001__x0001__x0001__x0001__x0001_E@_x0001__x0001__x0001__x0001__x0001__x0001_O@_x0001__x0001__x0001__x0001__x0001_B@_x0001__x0001__x0001__x0001__x0001__x0001_H@_x0001__x0001__x0001__x0001__x0001__x0001__x0001__x0001__x0001__x0001__x0001__x0001__x0001_E@_x0001__x0001__x0001__x0001__x0001__x0001_7@_x0001__x0001__x0001__x0001__x0001_K@_x0001__x0001__x0001__x0001__x0001__x0001_F@_x0001__x0001__x0001__x0001__x0001_@@_x0001__x0001__x0001__x0001__x0001__x0001_9@_x0001__x0001__x0001__x0001__x0001__x0001_E@_x0001__x0001__x0001__x0001__x0001__x0001__x0001__x0001__x0001__x0001__x0001__x0001__x0001_H@_x0001__x0001__x0001__x0001__x0001__x0001_=@_x0001__x0001__x0001__x0001__x0001__x0001__x0001__x0001__x0001__x0001__x0001__x0001__x0001_B@_x0001__x0001__x0001__x0001__x0001__x0001_&lt;@_x0001__x0001__x0001__x0001__x0001__x0001__x0001__x0001__x0001__x0001__x0001__x0001__x0001_O@_x0001__x0001__x0001__x0001__x0001__x0001_C@_x0001__x0001__x0001__x0001__x0001__x0001_R@_x0001__x0001__x0001__x0001__x0001__x0001_5@_x0001__x0001__x0001__x0001__x0001__x0001_9@_x0001__x0001__x0001__x0001__x0001_@@_x0001__x0001__x0001__x0001__x0001__x0001__x0001__x0001__x0001__x0001__x0001__x0001__x0001__x0001__x0001__x0001__x0001__x0001__x0001__x0001__x0001_F@_x0001__x0001__x0001__x0001__x0001__x0001_&gt;@_x0001__x0001__x0001__x0001__x0001__x0001_B@_x0001__x0001__x0001__x0001__x0001__x0001__x0001__x0001__x0001__x0002__x0001__x0001__x0001__x0001__x0001__x0001_?@_x0001__x0001__x0001__x0001__x0001__x0001_?@_x0001__x0001__x0001__x0001__x0001__x0001__x0001__x0001__x0001__x0001__x0001__x0001__x0001_C@_x0001__x0001__x0001__x0001__x0001__x0001_:@_x0001__x0001__x0001__x0001__x0001__x0001__x0001__x0001__x0001__x0001__x0001__x0001__x0001_I@_x0001__x0001__x0001__x0001__x0001__x0001_E@_x0001__x0001__x0001__x0001__x0001__x0001_&lt;@_x0001__x0001__x0001__x0001__x0001_C@_x0001__x0001__x0001__x0001__x0001_P@_x0001__x0001__x0001__x0001__x0001__x0001_R@_x0001__x0001__x0001__x0001__x0001__x0001__x0001__x0001__x0001__x0001__x0001__x0001__x0001__x0001__x0001__x0001__x0001__x0001__x0001__x0001__x0001__x0001_6@_x0001__x0001__x0001__x0001__x0001__x0001__x0001__x0001__x0001__x0001__x0001__x0001__x0001__x0001_&lt;@_x0001__x0001__x0001__x0001__x0001_H@_x0001__x0001__x0001__x0001__x0001__x0001_&lt;@_x0001__x0001__x0001__x0001__x0001_F@_x0001__x0001__x0001__x0001__x0001__x0001__x0001__x0001__x0001__x0001__x0001__x0001__x0001__x0001_C@_x0001__x0001__x0001__x0001__x0001__x0001_8@_x0001__x0001__x0001__x0001__x0001__x0001_C@_x0001__x0001__x0001__x0001__x0001__x0001_=@_x0001__x0001__x0001__x0001__x0001__x0001__x0001__x0001__x0001__x0001__x0001__x0001__x0001__x0001_6@_x0001__x0001__x0001__x0001__x0001__x0001_:@_x0001__x0001__x0001__x0001__x0001__x0001_&gt;@_x0001__x0001__x0001__x0001__x0001_R@_x0001__x0001__x0001__x0001__x0001__x0001_5@_x0001__x0001__x0001__x0001__x0001__x0002__x0001__x0001_;@_x0001__x0001__x0001__x0001__x0001__x0001_J@_x0001__x0001__x0001__x0001__x0001__x0001_6@_x0001__x0001__x0001__x0001__x0001__x0001_O@_x0001__x0001__x0001__x0001__x0001__x0001_8@_x0001__x0001__x0001__x0001__x0001_O@_x0001__x0001__x0001__x0001__x0001__x0001_8@_x0001__x0001__x0001__x0001__x0001__x0001_9@_x0001__x0001__x0001__x0001__x0001__x0001_E@_x0001__x0001__x0001__x0001__x0001__x0001_:@_x0001__x0001__x0001__x0001__x0001__x0001_B@_x0001__x0001__x0001__x0001__x0001__x0001_:@_x0001__x0001__x0001__x0001__x0001__x0001_A@_x0001__x0001__x0001__x0001__x0001__x0001_8@_x0001__x0001__x0001__x0001__x0001__x0001_C@_x0001__x0001__x0001__x0001__x0001__x0001_B@_x0001__x0001__x0001__x0001__x0001_H@_x0001__x0001__x0001__x0001__x0001_R@_x0001__x0001__x0001__x0001__x0001__x0001_?@_x0001__x0001__x0001__x0001__x0001__x0001_G@_x0001__x0001__x0001__x0001__x0001__x0001_:@_x0001__x0001__x0001__x0001__x0001__x0001__x0001__x0001__x0001__x0001__x0001__x0001__x0001__x0001__x0001__x0001__x0001__x0001__x0001__x0001__x0001__x0001_6@_x0001__x0001__x0001__x0001__x0001__x0001_B@_x0001__x0001__x0001__x0001__x0001__x0001__x0001__x0001__x0001__x0001__x0001__x0001__x0001__x0001_=@_x0001__x0001__x0001__x0001__x0001__x0001_6@_x0001__x0001__x0001__x0001__x0001_N@_x0001__x0001__x0001__x0001__x0001__x0001_6@_x0001__x0001__x0001__x0001__x0001_E@_x0001__x0001__x0001__x0001__x0001__x0001_P@_x0001__x0002__x0001__x0001__x0001__x0001__x0001__x0001_8@_x0001__x0001__x0001__x0001__x0001__x0001_&lt;@_x0001__x0001__x0001__x0001__x0001__x0001__x0001__x0001__x0001__x0001__x0001__x0001__x0001__x0001_;@_x0001__x0001__x0001__x0001__x0001_G@_x0001__x0001__x0001__x0001__x0001__x0001_B@_x0001__x0001__x0001__x0001__x0001_I@_x0001__x0001__x0001__x0001__x0001__x0001_6@_x0001__x0001__x0001__x0001__x0001__x0001_B@_x0001__x0001__x0001__x0001__x0001__x0001_E@_x0001__x0001__x0001__x0001__x0001__x0001_?@_x0001__x0001__x0001__x0001__x0001__x0001_?@_x0001__x0001__x0001__x0001__x0001__x0001_@@_x0001__x0001__x0001__x0001__x0001_A@_x0001__x0001__x0001__x0001__x0001__x0001_:@_x0001__x0001__x0001__x0001__x0001_G@_x0001__x0001__x0001__x0001__x0001__x0001_C@_x0001__x0001__x0001__x0001__x0001__x0001__x0001__x0001__x0001__x0001__x0001__x0001__x0001__x0001_A@_x0001__x0001__x0001__x0001__x0001__x0001_C@_x0001__x0001__x0001__x0001__x0001__x0001_8@_x0001__x0001__x0001__x0001__x0001__x0001_&lt;@_x0001__x0001__x0001__x0001__x0001_C@_x0001__x0001__x0001__x0001__x0001__x0001_6@_x0001__x0001__x0001__x0001__x0001__x0001__x0001__x0001__x0001__x0001__x0001__x0001__x0001__x0001__x0001__x0001__x0001__x0001__x0001__x0001__x0001__x0001_7@_x0001__x0001__x0001__x0001__x0001__x0001__x0001__x0001__x0001__x0001__x0001__x0001__x0001_L@_x0001__x0001__x0001__x0001__x0001__x0001_7@_x0001__x0001__x0001__x0001__x0001__x0001_O@_x0001__x0001__x0001__x0001__x0001__x0002__x0001__x0001_A@_x0001__x0001__x0001__x0001__x0001__x0001_8@_x0001__x0001__x0001__x0001__x0001__x0001_A@_x0001__x0001__x0001__x0001__x0001__x0001_B@_x0001__x0001__x0001__x0001__x0001__x0001_6@_x0001__x0001__x0001__x0001__x0001__x0001__x0001__x0001__x0001__x0001__x0001__x0001__x0001__x0001_?@_x0001__x0001__x0001__x0001__x0001_B@_x0001__x0001__x0001__x0001__x0001__x0001_B@_x0001__x0001__x0001__x0001__x0001__x0001_?@_x0001__x0001__x0001__x0001__x0001__x0001_&lt;@_x0001__x0001__x0001__x0001__x0001__x0001__x0001__x0001__x0001__x0001__x0001__x0001__x0001__x0001_&lt;@_x0001__x0001__x0001__x0001__x0001__x0001__x0001__x0001__x0001__x0001__x0001__x0001__x0001__x0001_7@_x0001__x0001__x0001__x0001__x0001__x0001__x0001__x0001__x0001__x0001__x0001__x0001__x0001_E@_x0001__x0001__x0001__x0001__x0001_B@_x0001__x0001__x0001__x0001__x0001__x0001_A@_x0001__x0001__x0001__x0001__x0001_E@_x0001__x0001__x0001__x0001__x0001__x0001__x0001__x0001__x0001__x0001__x0001__x0001__x0001_L@_x0001__x0001__x0001__x0001__x0001__x0001_9@_x0001__x0001__x0001__x0001__x0001__x0001_O@_x0001__x0001__x0001__x0001__x0001__x0001_F@_x0001__x0001__x0001__x0001__x0001__x0001_9@_x0001__x0001__x0001__x0001__x0001__x0001__x0001__x0001__x0001__x0001__x0001__x0001__x0001__x0001_&lt;@_x0001__x0001__x0001__x0001__x0001_C@_x0001__x0001__x0001__x0001__x0001__x0001__x0001__x0001__x0001__x0001__x0001__x0001__x0001__x0001_7@_x0001__x0001__x0001__x0001__x0001_C@_x0001__x0002__x0001__x0001__x0001__x0001__x0001__x0001__x0001__x0001__x0001__x0001__x0001__x0001__x0001__x0001_M@_x0001__x0001__x0001__x0001__x0001__x0001_E@_x0001__x0001__x0001__x0001__x0001__x0001_H@_x0001__x0001__x0001__x0001__x0001__x0001_J@_x0001__x0001__x0001__x0001__x0001__x0001_@@_x0001__x0001__x0001__x0001__x0001__x0001_R@_x0001__x0001__x0001__x0001__x0001__x0001_A@_x0001__x0001__x0001__x0001__x0001__x0001_K@_x0001__x0001__x0001__x0001__x0001__x0001_A@_x0001__x0001__x0001__x0001__x0001__x0001__x0001__x0001__x0001__x0001__x0001__x0001__x0001__x0001_H@_x0001__x0001__x0001__x0001__x0001__x0001__x0001__x0001__x0001__x0001__x0001__x0001__x0001_@@_x0001__x0001__x0001__x0001__x0001__x0001_?@_x0001__x0001__x0001__x0001__x0001__x0001_7@_x0001__x0001__x0001__x0001__x0001__x0001__x0001__x0001__x0001__x0001__x0001__x0001__x0001_M@_x0001__x0001__x0001__x0001__x0001_E@_x0001__x0001__x0001__x0001__x0001__x0001_B@_x0001__x0001__x0001__x0001__x0001__x0001_6@_x0001__x0001__x0001__x0001__x0001__x0001_?@_x0001__x0001__x0001__x0001__x0001__x0001_8@_x0001__x0001__x0001__x0001__x0001_@Q@_x0001__x0001__x0001__x0001__x0001__x0001_:@_x0001__x0001__x0001__x0001__x0001__x0001_C@_x0001__x0001__x0001__x0001__x0001__x0001_:@_x0001__x0001__x0001__x0001__x0001__x0001_?@_x0001__x0001__x0001__x0001__x0001_ÀP@_x0001__x0001__x0001__x0001__x0001__x0001_Q@_x0001__x0001__x0001__x0001__x0001__x0001_P@_x0001__x0001__x0001__x0001__x0001__x0002__x0001_@@_x0001__x0001__x0001__x0001__x0001__x0001__x0001__x0001__x0001__x0001__x0001__x0001__x0001__x0001_6@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5@_x0001__x0001__x0001__x0001__x0001__x0001_6@_x0001__x0001__x0001__x0001__x0001__x0001__x0001__x0001__x0001__x0001__x0001__x0001__x0001__x0001_Q@_x0001__x0001__x0001__x0001__x0001_M@_x0001__x0001__x0001__x0001__x0001__x0001_&lt;@_x0001__x0001__x0001__x0001__x0001__x0001_P@_x0001__x0001__x0001__x0001__x0001__x0001_;@_x0001__x0001__x0001__x0001__x0001_D@_x0001__x0001__x0001__x0001__x0001_O@_x0001__x0001__x0001__x0001__x0001__x0001_B@_x0001__x0001__x0001__x0001__x0001__x0001__x0001__x0001__x0001__x0001__x0001__x0001__x0001__x0001_8@_x0001__x0001__x0001__x0001__x0001__x0001_@@_x0001__x0001__x0001__x0001__x0001_G@_x0001__x0001__x0001__x0001__x0001__x0001_5@_x0001__x0001__x0001__x0001__x0001__x0001_;@_x0001__x0001__x0001__x0001__x0001_ÀQ@_x0001__x0001__x0001__x0001__x0001__x0001_@@_x0001__x0001__x0001__x0001__x0001__x0001_8@_x0001__x0001__x0001__x0001__x0001_D@_x0001__x0001__x0001__x0001__x0001__x0001_P@_x0001__x0001__x0001__x0001__x0001__x0001_8@_x0001__x0001__x0001__x0001__x0001_O@_x0001__x0002__x0001__x0001__x0001__x0001__x0001_B@_x0001__x0001__x0001__x0001__x0001__x0001_7@_x0001__x0001__x0001__x0001__x0001__x0001_7@_x0001__x0001__x0001__x0001__x0001__x0001_?@_x0001__x0001__x0001__x0001__x0001__x0001_?@_x0001__x0001__x0001__x0001__x0001__x0001_L@_x0001__x0001__x0001__x0001__x0001__x0001__x0001__x0001__x0001__x0001__x0001__x0001__x0001__x0001_M@_x0001__x0001__x0001__x0001__x0001__x0001_9@_x0001__x0001__x0001__x0001__x0001__x0001__x0001__x0001__x0001__x0001__x0001__x0001__x0001__x0001_?@_x0001__x0001__x0001__x0001__x0001__x0001_&lt;@_x0001__x0001__x0001__x0001__x0001__x0001_O@_x0001__x0001__x0001__x0001__x0001_B@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B@_x0001__x0001__x0001__x0001__x0001_O@_x0001__x0001__x0001__x0001__x0001__x0001_9@_x0001__x0001__x0001__x0001__x0001__x0001__x0001__x0001__x0001__x0001__x0001__x0001__x0001__x0001_7@_x0001__x0001__x0001__x0001__x0001__x0001_C@_x0001__x0001__x0001__x0001__x0001__x0001_&lt;@_x0001__x0001__x0001__x0001__x0001__x0001__x0001__x0001__x0001__x0001__x0001__x0001__x0001__x0001__x0001__x0001__x0001__x0001__x0001__x0001__x0001_I@_x0001__x0001__x0001__x0001__x0001__x0001__x0001__x0001__x0001__x0001__x0001__x0001__x0001__x0002__x0001__x0001_?@_x0001__x0001__x0001__x0001__x0001__x0001_?@_x0001__x0001__x0001__x0001__x0001_N@_x0001__x0001__x0001__x0001__x0001__x0001_7@_x0001__x0001__x0001__x0001__x0001__x0001_=@_x0001__x0001__x0001__x0001__x0001_G@_x0001__x0001__x0001__x0001__x0001_E@_x0001__x0001__x0001__x0001__x0001_B@_x0001__x0001__x0001__x0001__x0001__x0001_8@_x0001__x0001__x0001__x0001__x0001__x0001_@@_x0001__x0001__x0001__x0001__x0001__x0001_;@_x0001__x0001__x0001__x0001__x0001__x0001_@@_x0001__x0001__x0001__x0001__x0001__x0001__x0001__x0001__x0001__x0001__x0001__x0001__x0001__x0001_9@_x0001__x0001__x0001__x0001__x0001__x0001_F@_x0001__x0001__x0001__x0001__x0001_C@_x0001__x0001__x0001__x0001__x0001_B@_x0001__x0001__x0001__x0001__x0001__x0001__x0001__x0001__x0001__x0001__x0001__x0001__x0001__x0001_=@_x0001__x0001__x0001__x0001__x0001__x0001_=@_x0001__x0001__x0001__x0001__x0001_C@_x0001__x0001__x0001__x0001__x0001__x0001__x0001__x0001__x0001__x0001__x0001__x0001__x0001_B@_x0001__x0001__x0001__x0001__x0001__x0001_8@_x0001__x0001__x0001__x0001__x0001_@R@_x0001__x0001__x0001__x0001__x0001__x0001_?@_x0001__x0001__x0001__x0001__x0001__x0001__x0001__x0001__x0001__x0001__x0001__x0001__x0001_M@_x0001__x0001__x0001__x0001__x0001_@R@_x0001__x0001__x0001__x0001__x0001_M@_x0001__x0001__x0001__x0001__x0001__x0001_C@_x0001__x0001__x0001__x0001__x0001_@@_x0001__x0002__x0001__x0001__x0001__x0001__x0001_ÀQ@_x0001__x0001__x0001__x0001__x0001__x0001_=@_x0001__x0001__x0001__x0001__x0001_@@_x0001__x0001__x0001__x0001__x0001__x0001_9@_x0001__x0001__x0001__x0001__x0001__x0001_7@_x0001__x0001__x0001__x0001__x0001__x0001_C@_x0001__x0001__x0001__x0001__x0001__x0001_9@_x0001__x0001__x0001__x0001__x0001__x0001__x0001__x0001__x0001__x0001__x0001__x0001__x0001_R@_x0001__x0001__x0001__x0001__x0001__x0001__x0001__x0001__x0001__x0001__x0001__x0001__x0001_J@_x0001__x0001__x0001__x0001__x0001__x0001__x0001__x0001__x0001__x0001__x0001__x0001__x0001__x0001__x0001__x0001__x0001__x0001__x0001__x0001__x0001__x0001_&lt;@_x0001__x0001__x0001__x0001__x0001__x0001__x0001__x0001__x0001__x0001__x0001__x0001__x0001_E@_x0001__x0001__x0001__x0001__x0001__x0001_G@_x0001__x0001__x0001__x0001__x0001__x0001_M@_x0001__x0001__x0001__x0001__x0001_E@_x0001__x0001__x0001__x0001__x0001__x0001_A@_x0001__x0001__x0001__x0001__x0001__x0001__x0001__x0001__x0001__x0001__x0001__x0001__x0001__x0001__x0001__x0001__x0001__x0001__x0001__x0001__x0001__x0001_5@_x0001__x0001__x0001__x0001__x0001_@Q@_x0001__x0001__x0001__x0001__x0001_D@_x0001__x0001__x0001__x0001__x0001__x0001_?@_x0001__x0001__x0001__x0001__x0001__x0001__x0001__x0001__x0001__x0001__x0001__x0001__x0001__x0001__x0001__x0001__x0001__x0001__x0001__x0001__x0001__x0001__x0001__x0001__x0001__x0001__x0001__x0001__x0001__x0001_G@_x0001__x0001__x0001__x0001__x0001__x0001_=@_x0001__x0001__x0001__x0001__x0001__x0002__x0001__x0001_?@_x0001__x0001__x0001__x0001__x0001_ÀP@_x0001__x0001__x0001__x0001__x0001__x0001_C@_x0001__x0001__x0001__x0001__x0001__x0001_H@_x0001__x0001__x0001__x0001__x0001__x0001_:@_x0001__x0001__x0001__x0001__x0001_@@_x0001__x0001__x0001__x0001__x0001__x0001_=@_x0001__x0001__x0001__x0001__x0001_B@_x0001__x0001__x0001__x0001__x0001_I@_x0001__x0001__x0001__x0001__x0001__x0001_&gt;@_x0001__x0001__x0001__x0001__x0001__x0001_J@_x0001__x0001__x0001__x0001__x0001_@@_x0001__x0001__x0001__x0001__x0001__x0001_G@_x0001__x0001__x0001__x0001__x0001__x0001_&lt;@_x0001__x0001__x0001__x0001__x0001__x0001__x0001__x0001__x0001__x0001__x0001__x0001__x0001__x0001_C@_x0001__x0001__x0001__x0001__x0001__x0001__x0001__x0001__x0001__x0001__x0001__x0001__x0001__x0001_=@_x0001__x0001__x0001__x0001__x0001_G@_x0001__x0001__x0001__x0001__x0001__x0001__x0001__x0001__x0001__x0001__x0001__x0001__x0001__x0001_:@_x0001__x0001__x0001__x0001__x0001__x0001__x0001__x0001__x0001__x0001__x0001__x0001__x0001__x0001_;@_x0001__x0001__x0001__x0001__x0001__x0001_7@_x0001__x0001__x0001__x0001__x0001__x0001_7@_x0001__x0001__x0001__x0001__x0001_E@_x0001__x0001__x0001__x0001__x0001_C@_x0001__x0001__x0001__x0001__x0001__x0001_O@_x0001__x0001__x0001__x0001__x0001__x0001_?@_x0001__x0001__x0001__x0001__x0001__x0001_8@_x0001__x0001__x0001__x0001__x0001__x0001__x0001__x0001__x0001__x0001__x0001__x0001__x0001__x0001__x0001__x0001__x0001__x0002__x0001__x0001__x0001__x0001__x0001__x0001_9@_x0001__x0001__x0001__x0001__x0001__x0001_8@_x0001__x0001__x0001__x0001__x0001__x0001_?@_x0001__x0001__x0001__x0001__x0001__x0001_B@_x0001__x0001__x0001__x0001__x0001__x0001_8@_x0001__x0001__x0001__x0001__x0001__x0001__x0001__x0001__x0001__x0001__x0001__x0001__x0001_G@_x0001__x0001__x0001__x0001__x0001_C@_x0001__x0001__x0001__x0001__x0001__x0001_&lt;@_x0001__x0001__x0001__x0001__x0001__x0001_7@_x0001__x0001__x0001__x0001__x0001__x0001_;@_x0001__x0001__x0001__x0001__x0001__x0001_C@_x0001__x0001__x0001__x0001__x0001_@@_x0001__x0001__x0001__x0001__x0001__x0001__x0001__x0001__x0001__x0001__x0001__x0001__x0001_G@_x0001__x0001__x0001__x0001__x0001__x0001_F@_x0001__x0001__x0001__x0001__x0001_@@_x0001__x0001__x0001__x0001__x0001__x0001_7@_x0001__x0001__x0001__x0001__x0001__x0001_;@_x0001__x0001__x0001__x0001__x0001__x0001_C@_x0001__x0001__x0001__x0001__x0001__x0001_7@_x0001__x0001__x0001__x0001__x0001__x0001__x0001__x0001__x0001__x0001__x0001__x0001__x0001__x0001__x0001__x0001__x0001__x0001__x0001__x0001__x0001__x0001__x0001__x0001__x0001__x0001__x0001__x0001__x0001__x0001_M@_x0001__x0001__x0001__x0001__x0001_K@_x0001__x0001__x0001__x0001__x0001_G@_x0001__x0001__x0001__x0001__x0001_E@_x0001__x0001__x0001__x0001__x0001__x0001__x0001__x0001__x0001__x0001__x0001__x0001__x0001_M@_x0001__x0001__x0001__x0001__x0001__x0001__x0001__x0001__x0001__x0001__x0001__x0001__x0001__x0002__x0001__x0001_&lt;@_x0001__x0001__x0001__x0001__x0001__x0001_H@_x0001__x0001__x0001__x0001__x0001__x0001_O@_x0001__x0001__x0001__x0001__x0001_F@_x0001__x0001__x0001__x0001__x0001__x0001_6@_x0001__x0001__x0001__x0001__x0001_G@_x0001__x0001__x0001__x0001__x0001__x0001_?@_x0001__x0001__x0001__x0001__x0001__x0001__x0001__x0001__x0001__x0001__x0001__x0001__x0001_E@_x0001__x0001__x0001__x0001__x0001_H@_x0001__x0001__x0001__x0001__x0001__x0001_7@_x0001__x0001__x0001__x0001__x0001__x0001_:@_x0001__x0001__x0001__x0001__x0001__x0001__x0001__x0001__x0001__x0001__x0001__x0001__x0001__x0001_:@_x0001__x0001__x0001__x0001__x0001__x0001_?@_x0001__x0001__x0001__x0001__x0001__x0001_8@_x0001__x0001__x0001__x0001__x0001__x0001_:@_x0001__x0001__x0001__x0001__x0001__x0001_E@_x0001__x0001__x0001__x0001__x0001__x0001_@@_x0001__x0001__x0001__x0001__x0001__x0001_6@_x0001__x0001__x0001__x0001__x0001__x0001_9@_x0001__x0001__x0001__x0001__x0001_H@_x0001__x0001__x0001__x0001__x0001__x0001_7@_x0001__x0001__x0001__x0001__x0001_J@_x0001__x0001__x0001__x0001__x0001__x0001__x0001__x0001__x0001__x0001__x0001__x0001__x0001_ÀP@_x0001__x0001__x0001__x0001__x0001__x0001_;@_x0001__x0001__x0001__x0001__x0001__x0001__x0001__x0001__x0001__x0001__x0001__x0001__x0001_J@_x0001__x0001__x0001__x0001__x0001_I@_x0001__x0001__x0001__x0001__x0001__x0001_9@_x0001__x0001__x0001__x0001__x0001__x0001_;@_x0001__x0002__x0001__x0001__x0001__x0001__x0001__x0001_J@_x0001__x0001__x0001__x0001__x0001__x0001__x0001__x0001__x0001__x0001__x0001__x0001__x0001__x0001__x0001__x0001__x0001__x0001__x0001__x0001__x0001__x0001__x0001__x0001__x0001__x0001__x0001__x0001__x0001_B@_x0001__x0001__x0001__x0001__x0001__x0001_6@_x0001__x0001__x0001__x0001__x0001_H@_x0001__x0001__x0001__x0001__x0001_C@_x0001__x0001__x0001__x0001__x0001__x0001_7@_x0001__x0001__x0001__x0001__x0001__x0001_6@_x0001__x0001__x0001__x0001__x0001__x0001_M@_x0001__x0001__x0001__x0001__x0001__x0001_9@_x0001__x0001__x0001__x0001__x0001__x0001_@@_x0001__x0001__x0001__x0001__x0001_L@_x0001__x0001__x0001__x0001__x0001__x0001_E@_x0001__x0001__x0001__x0001__x0001__x0001__x0001__x0001__x0001__x0001__x0001__x0001__x0001_G@_x0001__x0001__x0001__x0001__x0001__x0001_E@_x0001__x0001__x0001__x0001__x0001__x0001__x0001__x0001__x0001__x0001__x0001__x0001__x0001_L@_x0001__x0001__x0001__x0001__x0001__x0001_C@_x0001__x0001__x0001__x0001__x0001_G@_x0001__x0001__x0001__x0001__x0001__x0001_8@_x0001__x0001__x0001__x0001__x0001_C@_x0001__x0001__x0001__x0001__x0001__x0001_:@_x0001__x0001__x0001__x0001__x0001__x0001_H@_x0001__x0001__x0001__x0001__x0001_ÀP@_x0001__x0001__x0001__x0001__x0001__x0001_8@_x0001__x0001__x0001__x0001__x0001__x0001__x0001__x0001__x0001__x0001__x0001__x0001__x0001_D@_x0001__x0001__x0001__x0001__x0001__x0001_E@_x0001__x0001__x0001__x0001__x0001__x0002__x0001__x0001__x0001__x0001__x0001__x0001__x0001__x0001__x0001__x0001__x0001__x0001__x0001__x0001__x0001__x0001__x0001__x0001_?@_x0001__x0001__x0001__x0001__x0001_G@_x0001__x0001__x0001__x0001__x0001__x0001_6@_x0001__x0001__x0001__x0001__x0001__x0001_;@_x0001__x0001__x0001__x0001__x0001_L@_x0001__x0001__x0001__x0001__x0001_H@_x0001__x0001__x0001__x0001__x0001__x0001_5@_x0001__x0001__x0001__x0001__x0001__x0001_:@_x0001__x0001__x0001__x0001__x0001_C@_x0001__x0001__x0001__x0001__x0001_B@_x0001__x0001__x0001__x0001__x0001__x0001_9@_x0001__x0001__x0001__x0001__x0001__x0001_;@_x0001__x0001__x0001__x0001__x0001__x0001_F@_x0001__x0001__x0001__x0001__x0001_G@_x0001__x0001__x0001__x0001__x0001__x0001_?@_x0001__x0001__x0001__x0001__x0001__x0001_6@_x0001__x0001__x0001__x0001__x0001__x0001_:@_x0001__x0001__x0001__x0001__x0001__x0001__x0001__x0001__x0001__x0001__x0001__x0001__x0001__x0001_5@_x0001__x0001__x0001__x0001__x0001__x0001_7@_x0001__x0001__x0001__x0001__x0001__x0001_B@_x0001__x0001__x0001__x0001__x0001_D@_x0001__x0001__x0001__x0001__x0001__x0001_6@_x0001__x0001__x0001__x0001__x0001_O@_x0001__x0001__x0001__x0001__x0001__x0001_&gt;@_x0001__x0001__x0001__x0001__x0001__x0001_E@_x0001__x0001__x0001__x0001__x0001__x0001__x0001__x0001__x0001__x0001__x0001__x0001__x0001__x0001__x0001__x0001__x0001__x0001__x0001__x0001__x0001__x0001_&lt;@_x0001__x0001__x0001__x0001__x0001__x0001__x0001__x0001__x0001__x0002__x0001__x0001__x0001__x0001__x0001__x0001_7@_x0001__x0001__x0001__x0001__x0001_M@_x0001__x0001__x0001__x0001__x0001__x0001__x0001__x0001__x0001__x0001__x0001__x0001__x0001__x0001__x0001__x0001__x0001__x0001__x0001__x0001__x0001__x0001_;@_x0001__x0001__x0001__x0001__x0001__x0001_J@_x0001__x0001__x0001__x0001__x0001__x0001_9@_x0001__x0001__x0001__x0001__x0001__x0001_8@_x0001__x0001__x0001__x0001__x0001__x0001__x0001__x0001__x0001__x0001__x0001__x0001__x0001__x0001_:@_x0001__x0001__x0001__x0001__x0001__x0001_=@_x0001__x0001__x0001__x0001__x0001__x0001_@@_x0001__x0001__x0001__x0001__x0001__x0001_E@_x0001__x0001__x0001__x0001__x0001__x0001__x0001__x0001__x0001__x0001__x0001__x0001__x0001__x0001_G@_x0001__x0001__x0001__x0001__x0001__x0001_6@_x0001__x0001__x0001__x0001__x0001__x0001__x0001__x0001__x0001__x0001__x0001__x0001__x0001__x0001_K@_x0001__x0001__x0001__x0001__x0001_M@_x0001__x0001__x0001__x0001__x0001__x0001_7@_x0001__x0001__x0001__x0001__x0001_G@_x0001__x0001__x0001__x0001__x0001__x0001_5@_x0001__x0001__x0001__x0001__x0001_E@_x0001__x0001__x0001__x0001__x0001__x0001__x0001__x0001__x0001__x0001__x0001__x0001__x0001__x0001_;@_x0001__x0001__x0001__x0001__x0001__x0001__x0001__x0001__x0001__x0001__x0001__x0001__x0001_B@_x0001__x0001__x0001__x0001__x0001__x0001__x0001__x0001__x0001__x0001__x0001__x0001__x0001__x0001_A@_x0001__x0001__x0001__x0001__x0001__x0001_;@_x0001__x0001__x0001__x0001__x0001__x0001_=@_x0001__x0001__x0001__x0001__x0001__x0002__x0001__x0001__x0001__x0001__x0001__x0001__x0001__x0001__x0001_C@_x0001__x0001__x0001__x0001__x0001_P@_x0001__x0001__x0001__x0001__x0001__x0001_M@_x0001__x0001__x0001__x0001__x0001__x0001_B@_x0001__x0001__x0001__x0001__x0001_@@_x0001__x0001__x0001__x0001__x0001__x0001_:@_x0001__x0001__x0001__x0001__x0001_O@_x0001__x0001__x0001__x0001__x0001__x0001_:@_x0001__x0001__x0001__x0001__x0001__x0001__x0001__x0001__x0001__x0001__x0001__x0001__x0001__x0001_6@_x0001__x0001__x0001__x0001__x0001__x0001_@@_x0001__x0001__x0001__x0001__x0001__x0001_:@_x0001__x0001__x0001__x0001__x0001_J@_x0001__x0001__x0001__x0001__x0001_B@_x0001__x0001__x0001__x0001__x0001__x0001_J@_x0001__x0001__x0001__x0001__x0001_ÀQ@_x0001__x0001__x0001__x0001__x0001_I@_x0001__x0001__x0001__x0001__x0001__x0001_?@_x0001__x0001__x0001__x0001__x0001__x0001_M@_x0001__x0001__x0001__x0001__x0001_K@_x0001__x0001__x0001__x0001__x0001__x0001_L@_x0001__x0001__x0001__x0001__x0001_I@_x0001__x0001__x0001__x0001__x0001__x0001__x0001__x0001__x0001__x0001__x0001__x0001__x0001__x0001_P@_x0001__x0001__x0001__x0001__x0001__x0001__x0001__x0001__x0001__x0001__x0001__x0001__x0001__x0001_=@_x0001__x0001__x0001__x0001__x0001__x0001_7@_x0001__x0001__x0001__x0001__x0001__x0001_J@_x0001__x0001__x0001__x0001__x0001_G@_x0001__x0001__x0001__x0001__x0001__x0001_C@_x0001__x0001__x0001__x0001__x0001_C@_x0001__x0002__x0001__x0001__x0001__x0001__x0001__x0001_:@_x0001__x0001__x0001__x0001__x0001_D@_x0001__x0001__x0001__x0001__x0001__x0001_7@_x0001__x0001__x0001__x0001__x0001__x0001__x0001__x0001__x0001__x0001__x0001__x0001__x0001__x0001_M@_x0001__x0001__x0001__x0001__x0001__x0001__x0001__x0001__x0001__x0001__x0001__x0001__x0001_O@_x0001__x0001__x0001__x0001__x0001__x0001_8@_x0001__x0001__x0001__x0001__x0001__x0001_O@_x0001__x0001__x0001__x0001__x0001_C@_x0001__x0001__x0001__x0001__x0001__x0001_&lt;@_x0001__x0001__x0001__x0001__x0001__x0001_7@_x0001__x0001__x0001__x0001__x0001__x0001_G@_x0001__x0001__x0001__x0001__x0001__x0001__x0001__x0001__x0001__x0001__x0001__x0001__x0001__x0001_&lt;@_x0001__x0001__x0001__x0001__x0001__x0001__x0001__x0001__x0001__x0001__x0001__x0001__x0001__x0001_9@_x0001__x0001__x0001__x0001__x0001__x0001_;@_x0001__x0001__x0001__x0001__x0001_B@_x0001__x0001__x0001__x0001__x0001__x0001_@@_x0001__x0001__x0001__x0001__x0001_M@_x0001__x0001__x0001__x0001__x0001__x0001_@@_x0001__x0001__x0001__x0001__x0001__x0001_&lt;@_x0001__x0001__x0001__x0001__x0001_C@_x0001__x0001__x0001__x0001__x0001_H@_x0001__x0001__x0001__x0001__x0001_R@_x0001__x0001__x0001__x0001__x0001_@@_x0001__x0001__x0001__x0001__x0001__x0001_@@_x0001__x0001__x0001__x0001__x0001__x0001_=@_x0001__x0001__x0001__x0001__x0001__x0001_5@_x0001__x0001__x0001__x0001__x0001__x0001_7@_x0001__x0001__x0001__x0001__x0001__x0002__x0001__x0001__x0001__x0001__x0001__x0001__x0001__x0001__x0001__x0001__x0001__x0001__x0001__x0001__x0001__x0001__x0001__x0001_J@_x0001__x0001__x0001__x0001__x0001_E@_x0001__x0001__x0001__x0001__x0001__x0001_A@_x0001__x0001__x0001__x0001__x0001__x0001__x0001__x0001__x0001__x0001__x0001__x0001__x0001__x0001_=@_x0001__x0001__x0001__x0001__x0001__x0001_K@_x0001__x0001__x0001__x0001__x0001__x0001_8@_x0001__x0001__x0001__x0001__x0001_E@_x0001__x0001__x0001__x0001__x0001__x0001__x0001__x0001__x0001__x0001__x0001__x0001__x0001__x0001_?@_x0001__x0001__x0001__x0001__x0001__x0001__x0001__x0001__x0001__x0001__x0001__x0001__x0001_B@_x0001__x0001__x0001__x0001__x0001__x0001__x0001__x0001__x0001__x0001__x0001__x0001__x0001__x0001__x0001__x0001__x0001__x0001__x0001__x0001__x0001_A@_x0001__x0001__x0001__x0001__x0001_M@_x0001__x0001__x0001__x0001__x0001__x0001_7@_x0001__x0001__x0001__x0001__x0001__x0001_7@_x0001__x0001__x0001__x0001__x0001__x0001_?@_x0001__x0001__x0001__x0001__x0001__x0001_7@_x0001__x0001__x0001__x0001__x0001__x0001_@@_x0001__x0001__x0001__x0001__x0001_C@_x0001__x0001__x0001__x0001__x0001__x0001_J@_x0001__x0001__x0001__x0001__x0001__x0001__x0001__x0001__x0001__x0001__x0001__x0001__x0001__x0001__x0001__x0001__x0001__x0001__x0001__x0001__x0001__x0001_P@_x0001__x0001__x0001__x0001__x0001__x0001_6@_x0001__x0001__x0001__x0001__x0001__x0001_:@_x0001__x0001__x0001__x0001__x0001__x0001_L@_x0001__x0001__x0001__x0001__x0001__x0001_8@_x0001__x0002__x0001__x0001__x0001__x0001__x0001_C@_x0001__x0001__x0001__x0001__x0001__x0001_C@_x0001__x0001__x0001__x0001__x0001__x0001_G@_x0001__x0001__x0001__x0001__x0001__x0001_:@_x0001__x0001__x0001__x0001__x0001_M@_x0001__x0001__x0001__x0001__x0001__x0001_8@_x0001__x0001__x0001__x0001__x0001__x0001_6@_x0001__x0001__x0001__x0001__x0001__x0001_@@_x0001__x0001__x0001__x0001__x0001__x0001__x0001__x0001__x0001__x0001__x0001__x0001__x0001_@@_x0001__x0001__x0001__x0001__x0001__x0001_7@_x0001__x0001__x0001__x0001__x0001__x0001_A@_x0001__x0001__x0001__x0001__x0001__x0001_Q@_x0001__x0001__x0001__x0001__x0001_O@_x0001__x0001__x0001__x0001__x0001__x0001__x0001__x0001__x0001__x0001__x0001__x0001__x0001__x0001__x0001__x0001__x0001__x0001__x0001__x0001__x0001__x0001_7@_x0001__x0001__x0001__x0001__x0001__x0001_9@_x0001__x0001__x0001__x0001__x0001__x0001__x0001__x0001__x0001__x0001__x0001__x0001__x0001__x0001_F@_x0001__x0001__x0001__x0001__x0001__x0001_7@_x0001__x0001__x0001__x0001__x0001__x0001_?@_x0001__x0001__x0001__x0001__x0001__x0001_L@_x0001__x0001__x0001__x0001__x0001__x0001__x0001__x0001__x0001__x0001__x0001__x0001__x0001__x0001_Q@_x0001__x0001__x0001__x0001__x0001__x0001__x0001__x0001__x0001__x0001__x0001__x0001__x0001_@@_x0001__x0001__x0001__x0001__x0001__x0001__x0001__x0001__x0001__x0001__x0001__x0001__x0001__x0001_L@_x0001__x0001__x0001__x0001__x0001_@Q@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C@_x0001__x0001__x0001__x0001__x0001__x0001_7@_x0001__x0001__x0001__x0001__x0001_B@_x0001__x0001__x0001__x0001__x0001_H@_x0001__x0001__x0001__x0001__x0001_@@_x0001__x0001__x0001__x0001__x0001__x0001_8@_x0001__x0001__x0001__x0001__x0001__x0001_C@_x0001__x0001__x0001__x0001__x0001__x0001_&gt;@_x0001__x0001__x0001__x0001__x0001__x0001__x0001__x0001__x0001__x0001__x0001__x0001__x0001__x0001__x0001__x0001__x0001__x0001__x0001__x0001__x0001__x0001__x0001__x0001__x0001__x0001__x0001__x0001__x0001__x0001_?@_x0001__x0001__x0001__x0001__x0001__x0001_C@_x0001__x0001__x0001__x0001__x0001__x0001_9@_x0001__x0001__x0001__x0001__x0001__x0001_K@_x0001__x0001__x0001__x0001__x0001_H@_x0001__x0001__x0001__x0001__x0001_ÀP@_x0001__x0001__x0001__x0001__x0001__x0001_H@_x0001__x0001__x0001__x0001__x0001__x0001_8@_x0001__x0001__x0001__x0001__x0001_I@_x0001__x0001__x0001__x0001__x0001__x0001__x0001__x0001__x0001__x0001__x0001__x0001__x0001__x0001_:@_x0001__x0001__x0001__x0001__x0001_@@_x0001__x0001__x0001__x0001__x0001__x0001_;@_x0001__x0001__x0001__x0001__x0001__x0001_5@_x0001__x0001__x0001__x0001__x0001_ÀP@_x0001__x0001__x0001__x0001__x0001__x0001_;@_x0001__x0001__x0001__x0001__x0001_C@_x0001__x0002__x0001__x0001__x0001__x0001__x0001__x0001_E@_x0001__x0001__x0001__x0001__x0001__x0001_G@_x0001__x0001__x0001__x0001__x0001__x0001_=@_x0001__x0001__x0001__x0001__x0001__x0001_E@_x0001__x0001__x0001__x0001__x0001__x0001_=@_x0001__x0001__x0001__x0001__x0001_C@_x0001__x0001__x0001__x0001__x0001_F@_x0001__x0001__x0001__x0001__x0001__x0001_R@_x0001__x0001__x0001__x0001__x0001__x0001_7@_x0001__x0001__x0001__x0001__x0001__x0001_&lt;@_x0001__x0001__x0001__x0001__x0001__x0001_&gt;@_x0001__x0001__x0001__x0001__x0001__x0001_;@_x0001__x0001__x0001__x0001__x0001__x0001_;@_x0001__x0001__x0001__x0001__x0001_@Q@_x0001__x0001__x0001__x0001__x0001_C@_x0001__x0001__x0001__x0001__x0001__x0001_B@_x0001__x0001__x0001__x0001__x0001__x0001__x0001__x0001__x0001__x0001__x0001__x0001__x0001__x0001_F@_x0001__x0001__x0001__x0001__x0001__x0001_;@_x0001__x0001__x0001__x0001__x0001__x0001__x0001__x0001__x0001__x0001__x0001__x0001__x0001__x0001_F@_x0001__x0001__x0001__x0001__x0001__x0001__x0001__x0001__x0001__x0001__x0001__x0001__x0001_H@_x0001__x0001__x0001__x0001__x0001_D@_x0001__x0001__x0001__x0001__x0001__x0001_7@_x0001__x0001__x0001__x0001__x0001__x0001_=@_x0001__x0001__x0001__x0001__x0001__x0001_?@_x0001__x0001__x0001__x0001__x0001__x0001_R@_x0001__x0001__x0001__x0001__x0001__x0001_7@_x0001__x0001__x0001__x0001__x0001_B@_x0001__x0001__x0001__x0001__x0001_E@_x0001__x0001__x0001__x0001__x0001__x0002__x0001__x0001_7@_x0001__x0001__x0001__x0001__x0001_L@_x0001__x0001__x0001__x0001__x0001__x0001__x0001__x0001__x0001__x0001__x0001__x0001__x0001__x0001__x0001__x0001__x0001__x0001__x0001__x0001__x0001_E@_x0001__x0001__x0001__x0001__x0001__x0001__x0001__x0001__x0001__x0001__x0001__x0001__x0001__x0001_&gt;@_x0001__x0001__x0001__x0001__x0001_E@_x0001__x0001__x0001__x0001__x0001_B@_x0001__x0001__x0001__x0001__x0001__x0001__x0001__x0001__x0001__x0001__x0001__x0001__x0001__x0001_E@_x0001__x0001__x0001__x0001__x0001__x0001_&lt;@_x0001__x0001__x0001__x0001__x0001__x0001_7@_x0001__x0001__x0001__x0001__x0001__x0001_=@_x0001__x0001__x0001__x0001__x0001__x0001_:@_x0001__x0001__x0001__x0001__x0001__x0001_O@_x0001__x0001__x0001__x0001__x0001__x0001__x0001__x0001__x0001__x0001__x0001__x0001__x0001__x0001__x0001__x0001__x0001__x0001__x0001__x0001__x0001__x0001_&lt;@_x0001__x0001__x0001__x0001__x0001_C@_x0001__x0001__x0001__x0001__x0001_P@_x0001__x0001__x0001__x0001__x0001__x0001_&gt;@_x0001__x0001__x0001__x0001__x0001__x0001__x0001__x0001__x0001__x0001__x0001__x0001__x0001_F@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O@_x0001__x0001__x0001__x0001__x0001__x0001_?@_x0001__x0002__x0001__x0001__x0001__x0001__x0001__x0001_:@_x0001__x0001__x0001__x0001__x0001__x0001_F@_x0001__x0001__x0001__x0001__x0001__x0001_:@_x0001__x0001__x0001__x0001__x0001__x0001__x0001__x0001__x0001__x0001__x0001__x0001__x0001__x0001__x0001__x0001__x0001__x0001__x0001__x0001__x0001_G@_x0001__x0001__x0001__x0001__x0001__x0001_A@_x0001__x0001__x0001__x0001__x0001__x0001__x0001__x0001__x0001__x0001__x0001__x0001__x0001__x0001_E@_x0001__x0001__x0001__x0001__x0001__x0001_5@_x0001__x0001__x0001__x0001__x0001__x0001__x0001__x0001__x0001__x0001__x0001__x0001__x0001__x0001_=@_x0001__x0001__x0001__x0001__x0001_C@_x0001__x0001__x0001__x0001__x0001__x0001_5@_x0001__x0001__x0001__x0001__x0001_D@_x0001__x0001__x0001__x0001__x0001__x0001_:@_x0001__x0001__x0001__x0001__x0001_C@_x0001__x0001__x0001__x0001__x0001__x0001_8@_x0001__x0001__x0001__x0001__x0001__x0001_&lt;@_x0001__x0001__x0001__x0001__x0001_M@_x0001__x0001__x0001__x0001__x0001__x0001_:@_x0001__x0001__x0001__x0001__x0001__x0001__x0001__x0001__x0001__x0001__x0001__x0001__x0001_H@_x0001__x0001__x0001__x0001__x0001__x0001_J@_x0001__x0001__x0001__x0001__x0001_D@_x0001__x0001__x0001__x0001__x0001__x0001_H@_x0001__x0001__x0001__x0001__x0001__x0001_:@_x0001__x0001__x0001__x0001__x0001__x0001__x0001__x0001__x0001__x0001__x0001__x0001__x0001__x0001_F@_x0001__x0001__x0001__x0001__x0001__x0001_8@_x0001__x0001__x0001__x0001__x0001__x0001_=@_x0001__x0001__x0001__x0001__x0001__x0002__x0001__x0001__x0001__x0001__x0001__x0001__x0001__x0001__x0001_J@_x0001__x0001__x0001__x0001__x0001_@Q@_x0001__x0001__x0001__x0001__x0001__x0001__x0001__x0001__x0001__x0001__x0001__x0001__x0001__x0001_7@_x0001__x0001__x0001__x0001__x0001__x0001_A@_x0001__x0001__x0001__x0001__x0001__x0001_L@_x0001__x0001__x0001__x0001__x0001_M@_x0001__x0001__x0001__x0001__x0001__x0001__x0001__x0001__x0001__x0001__x0001__x0001__x0001_@R@_x0001__x0001__x0001__x0001__x0001__x0001_:@_x0001__x0001__x0001__x0001__x0001_E@_x0001__x0001__x0001__x0001__x0001_@@_x0001__x0001__x0001__x0001__x0001__x0001_&lt;@_x0001__x0001__x0001__x0001__x0001_C@_x0001__x0001__x0001__x0001__x0001__x0001_8@_x0001__x0001__x0001__x0001__x0001_E@_x0001__x0001__x0001__x0001__x0001__x0001_6@_x0001__x0001__x0001__x0001__x0001__x0001_5@_x0001__x0001__x0001__x0001__x0001__x0001_F@_x0001__x0001__x0001__x0001__x0001__x0001_6@_x0001__x0001__x0001__x0001__x0001__x0001_8@_x0001__x0001__x0001__x0001__x0001_L@_x0001__x0001__x0001__x0001__x0001__x0001_=@_x0001__x0001__x0001__x0001__x0001__x0001_&gt;@_x0001__x0001__x0001__x0001__x0001_G@_x0001__x0001__x0001__x0001__x0001__x0001_7@_x0001__x0001__x0001__x0001__x0001__x0001_=@_x0001__x0001__x0001__x0001__x0001__x0001_B@_x0001__x0001__x0001__x0001__x0001__x0001_M@_x0001__x0001__x0001__x0001__x0001__x0001_@@_x0001__x0001__x0001__x0001__x0001__x0001_:@_x0001__x0002__x0001__x0001__x0001__x0001__x0001__x0001_M@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E@_x0001__x0001__x0001__x0001__x0001__x0001_&lt;@_x0001__x0001__x0001__x0001__x0001__x0001_H@_x0001__x0001__x0001__x0001__x0001__x0001_9@_x0001__x0001__x0001__x0001__x0001__x0001_R@_x0001__x0001__x0001__x0001__x0001__x0001_&lt;@_x0001__x0001__x0001__x0001__x0001_J@_x0001__x0001__x0001__x0001__x0001__x0001_:@_x0001__x0001__x0001__x0001__x0001__x0001_7@_x0001__x0001__x0001__x0001__x0001_H@_x0001__x0001__x0001__x0001__x0001__x0001_:@_x0001__x0001__x0001__x0001__x0001__x0001_9@_x0001__x0001__x0001__x0001__x0001__x0001__x0001__x0001__x0001__x0001__x0001__x0001__x0001__x0001_5@_x0001__x0001__x0001__x0001__x0001__x0001__x0001__x0001__x0001__x0001__x0001__x0001__x0001__x0001_G@_x0001__x0001__x0001__x0001__x0001__x0001__x0001__x0001__x0001__x0001__x0001__x0001__x0001_J@_x0001__x0001__x0001__x0001__x0001__x0001__x0001__x0001__x0001__x0001__x0001__x0001__x0001__x0001__x0001__x0001__x0001__x0001__x0001__x0001__x0001__x0001_7@_x0001__x0001__x0001__x0001__x0001__x0001_G@_x0001__x0001__x0001__x0001__x0001__x0001_&lt;@_x0001__x0001__x0001__x0001__x0001__x0001_6@_x0001__x0001__x0001__x0001__x0001__x0001_K@_x0001__x0001__x0001__x0001__x0001__x0002__x0001_B@_x0001__x0001__x0001__x0001__x0001_ÀP@_x0001__x0001__x0001__x0001__x0001_H@_x0001__x0001__x0001__x0001__x0001__x0001_A@_x0001__x0001__x0001__x0001__x0001__x0001_7@_x0001__x0001__x0001__x0001__x0001__x0001_5@_x0001__x0001__x0001__x0001__x0001__x0001_F@_x0001__x0001__x0001__x0001__x0001__x0001__x0001__x0001__x0001__x0001__x0001__x0001__x0001__x0001_6@_x0001__x0001__x0001__x0001__x0001__x0001_=@_x0001__x0001__x0001__x0001__x0001_@@_x0001__x0001__x0001__x0001__x0001__x0001_5@_x0001__x0001__x0001__x0001__x0001_O@_x0001__x0001__x0001__x0001__x0001__x0001__x0001__x0001__x0001__x0001__x0001__x0001__x0001_@@_x0001__x0001__x0001__x0001__x0001__x0001_A@_x0001__x0001__x0001__x0001__x0001__x0001__x0001__x0001__x0001__x0001__x0001__x0001__x0001__x0001_9@_x0001__x0001__x0001__x0001__x0001__x0001_M@_x0001__x0001__x0001__x0001__x0001__x0001_9@_x0001__x0001__x0001__x0001__x0001__x0001_&gt;@_x0001__x0001__x0001__x0001__x0001__x0001_E@_x0001__x0001__x0001__x0001__x0001__x0001_;@_x0001__x0001__x0001__x0001__x0001__x0001_C@_x0001__x0001__x0001__x0001__x0001__x0001_R@_x0001__x0001__x0001__x0001__x0001__x0001_Q@_x0001__x0001__x0001__x0001__x0001__x0001_8@_x0001__x0001__x0001__x0001__x0001__x0001_@@_x0001__x0001__x0001__x0001__x0001__x0001_P@_x0001__x0001__x0001__x0001__x0001__x0001__x0001__x0001__x0001__x0001__x0001__x0001__x0001__x0001_8@_x0001__x0001__x0001__x0001__x0001__x0001_=@_x0001__x0002__x0001__x0001__x0001__x0001__x0001__x0001_&lt;@_x0001__x0001__x0001__x0001__x0001__x0001_9@_x0001__x0001__x0001__x0001__x0001__x0001_@@_x0001__x0001__x0001__x0001__x0001_B@_x0001__x0001__x0001__x0001__x0001_ÀQ@_x0001__x0001__x0001__x0001__x0001__x0001_@@_x0001__x0001__x0001__x0001__x0001__x0001__x0001__x0001__x0001__x0001__x0001__x0001__x0001__x0001__x0001__x0001__x0001__x0001__x0001__x0001__x0001__x0001_;@_x0001__x0001__x0001__x0001__x0001__x0001_&gt;@_x0001__x0001__x0001__x0001__x0001__x0001_7@_x0001__x0001__x0001__x0001__x0001__x0001_9@_x0001__x0001__x0001__x0001__x0001__x0001_C@_x0001__x0001__x0001__x0001__x0001__x0001_F@_x0001__x0001__x0001__x0001__x0001_@Q@_x0001__x0001__x0001__x0001__x0001__x0001_6@_x0001__x0001__x0001__x0001__x0001__x0001_:@_x0001__x0001__x0001__x0001__x0001__x0001_;@_x0001__x0001__x0001__x0001__x0001__x0001_:@_x0001__x0001__x0001__x0001__x0001_N@_x0001__x0001__x0001__x0001__x0001__x0001__x0001__x0001__x0001__x0001__x0001__x0001__x0001__x0001__x0001__x0001__x0001__x0001__x0001__x0001__x0001__x0001_7@_x0001__x0001__x0001__x0001__x0001__x0001_5@_x0001__x0001__x0001__x0001__x0001__x0001_;@_x0001__x0001__x0001__x0001__x0001__x0001_:@_x0001__x0001__x0001__x0001__x0001__x0001_9@_x0001__x0001__x0001__x0001__x0001_D@_x0001__x0001__x0001__x0001__x0001_M@_x0001__x0001__x0001__x0001__x0001_K@_x0001__x0001__x0001__x0001__x0001__x0001__x0001__x0001__x0001__x0001__x0001__x0001__x0001__x0002__x0001__x0001_5@_x0001__x0001__x0001__x0001__x0001__x0001_5@_x0001__x0001__x0001__x0001__x0001__x0001__x0001__x0001__x0001__x0001__x0001__x0001__x0001__x0001_=@_x0001__x0001__x0001__x0001__x0001__x0001_=@_x0001__x0001__x0001__x0001__x0001__x0001_B@_x0001__x0001__x0001__x0001__x0001__x0001__x0001__x0001__x0001__x0001__x0001__x0001__x0001__x0001_=@_x0001__x0001__x0001__x0001__x0001__x0001_F@_x0001__x0001__x0001__x0001__x0001__x0001_?@_x0001__x0001__x0001__x0001__x0001__x0001__x0001__x0001__x0001__x0001__x0001__x0001__x0001__x0001_A@_x0001__x0001__x0001__x0001__x0001__x0001__x0001__x0001__x0001__x0001__x0001__x0001__x0001__x0001_=@_x0001__x0001__x0001__x0001__x0001__x0001_=@_x0001__x0001__x0001__x0001__x0001__x0001_J@_x0001__x0001__x0001__x0001__x0001__x0001__x0001__x0001__x0001__x0001__x0001__x0001__x0001_ÀQ@_x0001__x0001__x0001__x0001__x0001__x0001_&lt;@_x0001__x0001__x0001__x0001__x0001__x0001_E@_x0001__x0001__x0001__x0001__x0001__x0001__x0001__x0001__x0001__x0001__x0001__x0001__x0001__x0001__x0001__x0001__x0001__x0001__x0001__x0001__x0001__x0001__x0001__x0001__x0001__x0001__x0001__x0001__x0001__x0001__x0001__x0001__x0001__x0001__x0001__x0001__x0001_H@_x0001__x0001__x0001__x0001__x0001__x0001_@@_x0001__x0001__x0001__x0001__x0001__x0001__x0001__x0001__x0001__x0001__x0001__x0001__x0001_@Q@_x0001__x0001__x0001__x0001__x0001_@@_x0001__x0001__x0001__x0001__x0001__x0001_6@_x0001__x0001__x0001__x0001__x0001__x0001_;@_x0001__x0001__x0001__x0001__x0001_G@_x0001__x0002__x0001__x0001__x0001__x0001__x0001__x0001_E@_x0001__x0001__x0001__x0001__x0001__x0001__x0001__x0001__x0001__x0001__x0001__x0001__x0001__x0001_7@_x0001__x0001__x0001__x0001__x0001__x0001_&gt;@_x0001__x0001__x0001__x0001__x0001_R@_x0001__x0001__x0001__x0001__x0001__x0001_6@_x0001__x0001__x0001__x0001__x0001__x0001_C@_x0001__x0001__x0001__x0001__x0001_P@_x0001__x0001__x0001__x0001__x0001__x0001_;@_x0001__x0001__x0001__x0001__x0001__x0001__x0001__x0001__x0001__x0001__x0001__x0001__x0001__x0001_;@_x0001__x0001__x0001__x0001__x0001__x0001_8@_x0001__x0001__x0001__x0001__x0001__x0001_6@_x0001__x0001__x0001__x0001__x0001__x0001_7@_x0001__x0001__x0001__x0001__x0001__x0001_Q@_x0001__x0001__x0001__x0001__x0001__x0001_8@_x0001__x0001__x0001__x0001__x0001__x0001__x0001__x0001__x0001__x0001__x0001__x0001__x0001__x0001_C@_x0001__x0001__x0001__x0001__x0001__x0001__x0001__x0001__x0001__x0001__x0001__x0001__x0001__x0001_A@_x0001__x0001__x0001__x0001__x0001_@@_x0001__x0001__x0001__x0001__x0001__x0001__x0001__x0001__x0001__x0001__x0001__x0001__x0001_@Q@_x0001__x0001__x0001__x0001__x0001__x0001_&lt;@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C@_x0001__x0001__x0001__x0001__x0001_P@_x0001__x0001__x0001__x0001__x0001__x0002__x0001__x0001_M@_x0001__x0001__x0001__x0001__x0001__x0001__x0001__x0001__x0001__x0001__x0001__x0001__x0001__x0001_=@_x0001__x0001__x0001__x0001__x0001__x0001__x0001__x0001__x0001__x0001__x0001__x0001__x0001__x0001_&lt;@_x0001__x0001__x0001__x0001__x0001__x0001__x0001__x0001__x0001__x0001__x0001__x0001__x0001_B@_x0001__x0001__x0001__x0001__x0001__x0001_M@_x0001__x0001__x0001__x0001__x0001_@@_x0001__x0001__x0001__x0001__x0001__x0001_@@_x0001__x0001__x0001__x0001__x0001_@R@_x0001__x0001__x0001__x0001__x0001_@Q@_x0001__x0001__x0001__x0001__x0001_@R@_x0001__x0001__x0001__x0001__x0001_C@_x0001__x0001__x0001__x0001__x0001_F@_x0001__x0001__x0001__x0001__x0001_B@_x0001__x0001__x0001__x0001__x0001_B@_x0001__x0001__x0001__x0001__x0001__x0001_=@_x0001__x0001__x0001__x0001__x0001__x0001__x0001__x0001__x0001__x0001__x0001__x0001__x0001__x0001_8@_x0001__x0001__x0001__x0001__x0001__x0001_8@_x0001__x0001__x0001__x0001__x0001__x0001_@@_x0001__x0001__x0001__x0001__x0001_@@_x0001__x0001__x0001__x0001__x0001__x0001_O@_x0001__x0001__x0001__x0001__x0001__x0001_?@_x0001__x0001__x0001__x0001__x0001__x0001_C@_x0001__x0001__x0001__x0001__x0001__x0001_5@_x0001__x0001__x0001__x0001__x0001__x0001_6@_x0001__x0001__x0001__x0001__x0001__x0001__x0001__x0001__x0001__x0001__x0001__x0001__x0001__x0001__x0001__x0001__x0001__x0001__x0001__x0001__x0001__x0001__x0001__x0001__x0001__x0001__x0001__x0001__x0001__x0001_&lt;@_x0001__x0002__x0001__x0001__x0001__x0001__x0001__x0001_7@_x0001__x0001__x0001__x0001__x0001__x0001_?@_x0001__x0001__x0001__x0001__x0001_D@_x0001__x0001__x0001__x0001__x0001__x0001__x0001__x0001__x0001__x0001__x0001__x0001__x0001__x0001__x0001__x0001__x0001__x0001__x0001__x0001__x0001_ÀQ@_x0001__x0001__x0001__x0001__x0001__x0001__x0001__x0001__x0001__x0001__x0001__x0001__x0001_@@_x0001__x0001__x0001__x0001__x0001__x0001_F@_x0001__x0001__x0001__x0001__x0001__x0001_;@_x0001__x0001__x0001__x0001__x0001__x0001_Q@_x0001__x0001__x0001__x0001__x0001__x0001_E@_x0001__x0001__x0001__x0001__x0001__x0001_?@_x0001__x0001__x0001__x0001__x0001__x0001__x0001__x0001__x0001__x0001__x0001__x0001__x0001__x0001_M@_x0001__x0001__x0001__x0001__x0001__x0001_&lt;@_x0001__x0001__x0001__x0001__x0001_B@_x0001__x0001__x0001__x0001__x0001__x0001_B@_x0001__x0001__x0001__x0001__x0001__x0001_?@_x0001__x0001__x0001__x0001__x0001__x0001_5@_x0001__x0001__x0001__x0001__x0001_H@_x0001__x0001__x0001__x0001__x0001__x0001_?@_x0001__x0001__x0001__x0001__x0001_D@_x0001__x0001__x0001__x0001__x0001__x0001_H@_x0001__x0001__x0001__x0001__x0001__x0001_:@_x0001__x0001__x0001__x0001__x0001__x0001__x0001__x0001__x0001__x0001__x0001__x0001__x0001__x0001_8@_x0001__x0001__x0001__x0001__x0001__x0001_=@_x0001__x0001__x0001__x0001__x0001__x0001__x0001__x0001__x0001__x0001__x0001__x0001__x0001_E@_x0001__x0001__x0001__x0001__x0001_N@_x0001__x0001__x0001__x0001__x0001__x0002__x0001__x0001_K@_x0001__x0001__x0001__x0001__x0001__x0001_A@_x0001__x0001__x0001__x0001__x0001__x0001_Q@_x0001__x0001__x0001__x0001__x0001__x0001__x0001__x0001__x0001__x0001__x0001__x0001__x0001__x0001__x0001__x0001__x0001__x0001__x0001__x0001__x0001_G@_x0001__x0001__x0001__x0001__x0001__x0001_?@_x0001__x0001__x0001__x0001__x0001__x0001_A@_x0001__x0001__x0001__x0001__x0001__x0001__x0001__x0001__x0001__x0001__x0001__x0001__x0001__x0001_@@_x0001__x0001__x0001__x0001__x0001__x0001_C@_x0001__x0001__x0001__x0001__x0001__x0001_&lt;@_x0001__x0001__x0001__x0001__x0001__x0001__x0001__x0001__x0001__x0001__x0001__x0001__x0001__x0001_M@_x0001__x0001__x0001__x0001__x0001__x0001__x0001__x0001__x0001__x0001__x0001__x0001__x0001_@R@_x0001__x0001__x0001__x0001__x0001__x0001__x0001__x0001__x0001__x0001__x0001__x0001__x0001_@@_x0001__x0001__x0001__x0001__x0001_B@_x0001__x0001__x0001__x0001__x0001__x0001_;@_x0001__x0001__x0001__x0001__x0001_J@_x0001__x0001__x0001__x0001__x0001_ÀP@_x0001__x0001__x0001__x0001__x0001__x0001_O@_x0001__x0001__x0001__x0001__x0001__x0001__x0001__x0001__x0001__x0001__x0001__x0001__x0001__x0001__x0001__x0001__x0001__x0001__x0001__x0001__x0001__x0001_&lt;@_x0001__x0001__x0001__x0001__x0001__x0001_:@_x0001__x0001__x0001__x0001__x0001_G@_x0001__x0001__x0001__x0001__x0001__x0001_@@_x0001__x0001__x0001__x0001__x0001_B@_x0001__x0001__x0001__x0001__x0001__x0001_J@_x0001__x0001__x0001__x0001__x0001_O@_x0001__x0002__x0001__x0001__x0001__x0001__x0001__x0001__x0001__x0001__x0001__x0001__x0001__x0001__x0001__x0001_M@_x0001__x0001__x0001__x0001__x0001__x0001_A@_x0001__x0001__x0001__x0001__x0001__x0001__x0001__x0001__x0001__x0001__x0001__x0001__x0001_@Q@_x0001__x0001__x0001__x0001__x0001__x0001_8@_x0001__x0001__x0001__x0001__x0001_ÀQ@_x0001__x0001__x0001__x0001__x0001__x0001__x0001__x0001__x0001__x0001__x0001__x0001__x0001__x0001_9@_x0001__x0001__x0001__x0001__x0001__x0001_8@_x0001__x0001__x0001__x0001__x0001__x0001__x0001__x0001__x0001__x0001__x0001__x0001__x0001__x0001_8@_x0001__x0001__x0001__x0001__x0001__x0001__x0001__x0001__x0001__x0001__x0001__x0001__x0001__x0001_8@_x0001__x0001__x0001__x0001__x0001__x0001_7@_x0001__x0001__x0001__x0001__x0001__x0001_E@_x0001__x0001__x0001__x0001__x0001__x0001_F@_x0001__x0001__x0001__x0001__x0001_ÀQ@_x0001__x0001__x0001__x0001__x0001__x0001_8@_x0001__x0001__x0001__x0001__x0001__x0001__x0001__x0001__x0001__x0001__x0001__x0001__x0001__x0001_&lt;@_x0001__x0001__x0001__x0001__x0001__x0001_7@_x0001__x0001__x0001__x0001__x0001_@@_x0001__x0001__x0001__x0001__x0001__x0001_&gt;@_x0001__x0001__x0001__x0001__x0001_O@_x0001__x0001__x0001__x0001__x0001__x0001_8@_x0001__x0001__x0001__x0001__x0001__x0001_8@_x0001__x0001__x0001__x0001__x0001_@P@_x0001__x0001__x0001__x0001__x0001__x0001_6@_x0001__x0001__x0001__x0001__x0001_M@_x0001__x0001__x0001__x0001__x0001_R@_x0001__x0001__x0001__x0001__x0001__x0002__x0001__x0001_P@_x0001__x0001__x0001__x0001__x0001__x0001_6@_x0001__x0001__x0001__x0001__x0001__x0001_F@_x0001__x0001__x0001__x0001__x0001__x0001_9@_x0001__x0001__x0001__x0001__x0001__x0001_@@_x0001__x0001__x0001__x0001__x0001_@R@_x0001__x0001__x0001__x0001__x0001__x0001_:@_x0001__x0001__x0001__x0001__x0001_D@_x0001__x0001__x0001__x0001__x0001__x0001__x0001__x0001__x0001__x0001__x0001__x0001__x0001__x0001_Q@_x0001__x0001__x0001__x0001__x0001_ÀQ@_x0001__x0001__x0001__x0001__x0001__x0001_J@_x0001__x0001__x0001__x0001__x0001__x0001_A@_x0001__x0001__x0001__x0001__x0001__x0001_C@_x0001__x0001__x0001__x0001__x0001__x0001_@@_x0001__x0001__x0001__x0001__x0001__x0001_7@_x0001__x0001__x0001__x0001__x0001_@@_x0001__x0001__x0001__x0001__x0001__x0001_P@_x0001__x0001__x0001__x0001__x0001__x0001_A@_x0001__x0001__x0001__x0001__x0001__x0001_8@_x0001__x0001__x0001__x0001__x0001_P@_x0001__x0001__x0001__x0001__x0001__x0001_;@_x0001__x0001__x0001__x0001__x0001__x0001_8@_x0001__x0001__x0001__x0001__x0001__x0001_:@_x0001__x0001__x0001__x0001__x0001__x0001_7@_x0001__x0001__x0001__x0001__x0001__x0001_B@_x0001__x0001__x0001__x0001__x0001__x0001_H@_x0001__x0001__x0001__x0001__x0001__x0001_L@_x0001__x0001__x0001__x0001__x0001__x0001_:@_x0001__x0001__x0001__x0001__x0001__x0001_7@_x0001__x0001__x0001__x0001__x0001_B@_x0001__x0001__x0001__x0001__x0001_I@_x0001__x0002__x0001__x0001__x0001__x0001__x0001__x0001_@@_x0001__x0001__x0001__x0001__x0001__x0001_P@_x0001__x0001__x0001__x0001__x0001_R@_x0001__x0001__x0001__x0001__x0001__x0001_M@_x0001__x0001__x0001__x0001__x0001__x0001_E@_x0001__x0001__x0001__x0001__x0001__x0001_7@_x0001__x0001__x0001__x0001__x0001__x0001__x0001__x0001__x0001__x0001__x0001__x0001__x0001__x0001__x0001__x0001__x0001__x0001__x0001__x0001__x0001__x0001_B@_x0001__x0001__x0001__x0001__x0001_I@_x0001__x0001__x0001__x0001__x0001__x0001__x0001__x0001__x0001__x0001__x0001__x0001__x0001__x0001_B@_x0001__x0001__x0001__x0001__x0001_B@_x0001__x0001__x0001__x0001__x0001__x0001_8@_x0001__x0001__x0001__x0001__x0001__x0001_8@_x0001__x0001__x0001__x0001__x0001__x0001__x0001__x0001__x0001__x0001__x0001__x0001__x0001_@Q@_x0001__x0001__x0001__x0001__x0001__x0001_=@_x0001__x0001__x0001__x0001__x0001__x0001_:@_x0001__x0001__x0001__x0001__x0001__x0001_8@_x0001__x0001__x0001__x0001__x0001__x0001_R@_x0001__x0001__x0001__x0001__x0001__x0001_H@_x0001__x0001__x0001__x0001__x0001_@@_x0001__x0001__x0001__x0001__x0001__x0001_7@_x0001__x0001__x0001__x0001__x0001__x0001__x0001__x0001__x0001__x0001__x0001__x0001__x0001_P@_x0001__x0001__x0001__x0001__x0001__x0001_G@_x0001__x0001__x0001__x0001__x0001__x0001__x0001__x0001__x0001__x0001__x0001__x0001__x0001__x0001__x0001__x0001__x0001__x0001__x0001__x0001__x0001__x0001__x0001__x0001__x0001__x0001__x0001__x0001__x0001_B@_x0001__x0001__x0001__x0001__x0001__x0002__x0001__x0001_K@_x0001__x0001__x0001__x0001__x0001__x0001_8@_x0001__x0001__x0001__x0001__x0001__x0001_&lt;@_x0001__x0001__x0001__x0001__x0001__x0001_:@_x0001__x0001__x0001__x0001__x0001__x0001_?@_x0001__x0001__x0001__x0001__x0001__x0001_M@_x0001__x0001__x0001__x0001__x0001__x0001_F@_x0001__x0001__x0001__x0001__x0001__x0001_&lt;@_x0001__x0001__x0001__x0001__x0001__x0001__x0001__x0001__x0001__x0001__x0001__x0001__x0001__x0001_A@_x0001__x0001__x0001__x0001__x0001__x0001_5@_x0001__x0001__x0001__x0001__x0001__x0001_6@_x0001__x0001__x0001__x0001__x0001__x0001_9@_x0001__x0001__x0001__x0001__x0001__x0001__x0001__x0001__x0001__x0001__x0001__x0001__x0001__x0001_B@_x0001__x0001__x0001__x0001__x0001_G@_x0001__x0001__x0001__x0001__x0001__x0001__x0001__x0001__x0001__x0001__x0001__x0001__x0001__x0001_G@_x0001__x0001__x0001__x0001__x0001__x0001_@@_x0001__x0001__x0001__x0001__x0001__x0001_9@_x0001__x0001__x0001__x0001__x0001__x0001_E@_x0001__x0001__x0001__x0001__x0001__x0001_F@_x0001__x0001__x0001__x0001__x0001__x0001_8@_x0001__x0001__x0001__x0001__x0001__x0001__x0001__x0001__x0001__x0001__x0001__x0001__x0001__x0001__x0001__x0001__x0001__x0001__x0001__x0001__x0001_H@_x0001__x0001__x0001__x0001__x0001_@@_x0001__x0001__x0001__x0001__x0001__x0001_&lt;@_x0001__x0001__x0001__x0001__x0001__x0001__x0001__x0001__x0001__x0001__x0001__x0001__x0001__x0001_O@_x0001__x0001__x0001__x0001__x0001_G@_x0001__x0001__x0001__x0001__x0001__x0001_@@_x0001__x0002__x0001__x0001__x0001__x0001__x0001__x0001__x0001__x0001__x0001__x0001__x0001__x0001__x0001__x0001_L@_x0001__x0001__x0001__x0001__x0001__x0001__x0001__x0001__x0001__x0001__x0001__x0001__x0001__x0001_6@_x0001__x0001__x0001__x0001__x0001_O@_x0001__x0001__x0001__x0001__x0001__x0001_&lt;@_x0001__x0001__x0001__x0001__x0001__x0001_G@_x0001__x0001__x0001__x0001__x0001__x0001_B@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M@_x0001__x0001__x0001__x0001__x0001__x0001__x0001__x0001__x0001__x0001__x0001__x0001__x0001__x0001_?@_x0001__x0001__x0001__x0001__x0001__x0001_M@_x0001__x0001__x0001__x0001__x0001_G@_x0001__x0001__x0001__x0001__x0001__x0001_;@_x0001__x0001__x0001__x0001__x0001__x0001_8@_x0001__x0001__x0001__x0001__x0001_ÀP@_x0001__x0001__x0001__x0001__x0001_E@_x0001__x0001__x0001__x0001__x0001__x0001_;@_x0001__x0001__x0001__x0001__x0001__x0001_6@_x0001__x0001__x0001__x0001__x0001__x0001__x0001__x0001__x0001__x0001__x0001__x0001__x0001__x0001_M@_x0001__x0001__x0001__x0001__x0001_G@_x0001__x0001__x0001__x0001__x0001__x0002__x0001__x0001_;@_x0001__x0001__x0001__x0001__x0001_M@_x0001__x0001__x0001__x0001__x0001__x0001_=@_x0001__x0001__x0001__x0001__x0001__x0001_@@_x0001__x0001__x0001__x0001__x0001__x0001__x0001__x0001__x0001__x0001__x0001__x0001__x0001__x0001_6@_x0001__x0001__x0001__x0001__x0001__x0001_?@_x0001__x0001__x0001__x0001__x0001__x0001_@@_x0001__x0001__x0001__x0001__x0001__x0001_A@_x0001__x0001__x0001__x0001__x0001_E@_x0001__x0001__x0001__x0001__x0001__x0001__x0001__x0001__x0001__x0001__x0001__x0001__x0001__x0001__x0001__x0001__x0001__x0001__x0001__x0001__x0001__x0001_E@_x0001__x0001__x0001__x0001__x0001__x0001_8@_x0001__x0001__x0001__x0001__x0001__x0001_=@_x0001__x0001__x0001__x0001__x0001_M@_x0001__x0001__x0001__x0001__x0001__x0001_8@_x0001__x0001__x0001__x0001__x0001__x0001_;@_x0001__x0001__x0001__x0001__x0001__x0001_6@_x0001__x0001__x0001__x0001__x0001__x0001_C@_x0001__x0001__x0001__x0001__x0001__x0001_7@_x0001__x0001__x0001__x0001__x0001__x0001_6@_x0001__x0001__x0001__x0001__x0001__x0001__x0001__x0001__x0001__x0001__x0001__x0001__x0001__x0001__x0001__x0001__x0001__x0001__x0001__x0001__x0001_@@_x0001__x0001__x0001__x0001__x0001_D@_x0001__x0001__x0001__x0001__x0001__x0001_:@_x0001__x0001__x0001__x0001__x0001__x0001__x0001__x0001__x0001__x0001__x0001__x0001__x0001__x0001_6@_x0001__x0001__x0001__x0001__x0001__x0001_A@_x0001__x0001__x0001__x0001__x0001_P@_x0001__x0001__x0001__x0001__x0001__x0001_8@_x0001__x0002__x0001__x0001__x0001__x0001__x0001__x0001_9@_x0001__x0001__x0001__x0001__x0001__x0001_=@_x0001__x0001__x0001__x0001__x0001__x0001_8@_x0001__x0001__x0001__x0001__x0001__x0001_=@_x0001__x0001__x0001__x0001__x0001_L@_x0001__x0001__x0001__x0001__x0001__x0001__x0001__x0001__x0001__x0001__x0001__x0001__x0001_D@_x0001__x0001__x0001__x0001__x0001__x0001_G@_x0001__x0001__x0001__x0001__x0001__x0001_&lt;@_x0001__x0001__x0001__x0001__x0001__x0001__x0001__x0001__x0001__x0001__x0001__x0001__x0001_A@_x0001__x0001__x0001__x0001__x0001__x0001__x0001__x0001__x0001__x0001__x0001__x0001__x0001_H@_x0001__x0001__x0001__x0001__x0001__x0001__x0001__x0001__x0001__x0001__x0001__x0001__x0001__x0001_&lt;@_x0001__x0001__x0001__x0001__x0001__x0001__x0001__x0001__x0001__x0001__x0001__x0001__x0001__x0001_&lt;@_x0001__x0001__x0001__x0001__x0001_B@_x0001__x0001__x0001__x0001__x0001__x0001_R@_x0001__x0001__x0001__x0001__x0001_H@_x0001__x0001__x0001__x0001__x0001__x0001_R@_x0001__x0001__x0001__x0001__x0001_H@_x0001__x0001__x0001__x0001__x0001__x0001_6@_x0001__x0001__x0001__x0001__x0001__x0001__x0001__x0001__x0001__x0001__x0001__x0001__x0001__x0001_B@_x0001__x0001__x0001__x0001__x0001_G@_x0001__x0001__x0001__x0001__x0001__x0001_;@_x0001__x0001__x0001__x0001__x0001__x0001_B@_x0001__x0001__x0001__x0001__x0001__x0001_C@_x0001__x0001__x0001__x0001__x0001__x0001__x0001__x0001__x0001__x0001__x0001__x0001__x0001__x0001_&gt;@_x0001__x0001__x0001__x0001__x0001__x0002__x0001_J@_x0001__x0001__x0001__x0001__x0001__x0001_=@_x0001__x0001__x0001__x0001__x0001__x0001_B@_x0001__x0001__x0001__x0001__x0001__x0001__x0001__x0001__x0001__x0001__x0001__x0001__x0001__x0001_@@_x0001__x0001__x0001__x0001__x0001_@R@_x0001__x0001__x0001__x0001__x0001__x0001_H@_x0001__x0001__x0001__x0001__x0001__x0001_7@_x0001__x0001__x0001__x0001__x0001_D@_x0001__x0001__x0001__x0001__x0001__x0001_&lt;@_x0001__x0001__x0001__x0001__x0001__x0001_K@_x0001__x0001__x0001__x0001__x0001_C@_x0001__x0001__x0001__x0001__x0001__x0001_&lt;@_x0001__x0001__x0001__x0001__x0001_A@_x0001__x0001__x0001__x0001__x0001__x0001_7@_x0001__x0001__x0001__x0001__x0001__x0001_:@_x0001__x0001__x0001__x0001__x0001__x0001_L@_x0001__x0001__x0001__x0001__x0001__x0001__x0001__x0001__x0001__x0001__x0001__x0001__x0001__x0001__x0001__x0001__x0001__x0001__x0001__x0001__x0001_C@_x0001__x0001__x0001__x0001__x0001__x0001_7@_x0001__x0001__x0001__x0001__x0001_L@_x0001__x0001__x0001__x0001__x0001__x0001__x0001__x0001__x0001__x0001__x0001__x0001__x0001_C@_x0001__x0001__x0001__x0001__x0001__x0001_&lt;@_x0001__x0001__x0001__x0001__x0001__x0001__x0001__x0001__x0001__x0001__x0001__x0001__x0001__x0001_R@_x0001__x0001__x0001__x0001__x0001__x0001_B@_x0001__x0001__x0001__x0001__x0001__x0001__x0001__x0001__x0001__x0001__x0001__x0001__x0001__x0001__x0001__x0001__x0001__x0001__x0001__x0001__x0001__x0001__x0001__x0001__x0001__x0001__x0001__x0001__x0001__x0001_E@_x0001__x0002__x0001__x0001__x0001__x0001__x0001_B@_x0001__x0001__x0001__x0001__x0001_ÀP@_x0001__x0001__x0001__x0001__x0001__x0001_C@_x0001__x0001__x0001__x0001__x0001__x0001__x0001__x0001__x0001__x0001__x0001__x0001__x0001__x0001_H@_x0001__x0001__x0001__x0001__x0001_J@_x0001__x0001__x0001__x0001__x0001__x0001__x0001__x0001__x0001__x0001__x0001__x0001__x0001_J@_x0001__x0001__x0001__x0001__x0001__x0001__x0001__x0001__x0001__x0001__x0001__x0001__x0001_E@_x0001__x0001__x0001__x0001__x0001__x0001_O@_x0001__x0001__x0001__x0001__x0001__x0001__x0001__x0001__x0001__x0001__x0001__x0001__x0001__x0001__x0001__x0001__x0001__x0001__x0001__x0001__x0001__x0001_8@_x0001__x0001__x0001__x0001__x0001_D@_x0001__x0001__x0001__x0001__x0001_ÀQ@_x0001__x0001__x0001__x0001__x0001__x0001__x0001__x0001__x0001__x0001__x0001__x0001__x0001__x0001_?@_x0001__x0001__x0001__x0001__x0001__x0001__x0001__x0001__x0001__x0001__x0001__x0001__x0001__x0001_E@_x0001__x0001__x0001__x0001__x0001_@@_x0001__x0001__x0001__x0001__x0001_J@_x0001__x0001__x0001__x0001__x0001__x0001__x0001__x0001__x0001__x0001__x0001__x0001__x0001__x0001__x0001__x0001__x0001__x0001__x0001__x0001__x0001__x0001_E@_x0001__x0001__x0001__x0001__x0001_J@_x0001__x0001__x0001__x0001__x0001_L@_x0001__x0001__x0001__x0001__x0001__x0001_?@_x0001__x0001__x0001__x0001__x0001__x0001_&lt;@_x0001__x0001__x0001__x0001__x0001_D@_x0001__x0001__x0001__x0001__x0001__x0001__x0001__x0001__x0001__x0001__x0001__x0001__x0001__x0002__x0001_R@_x0001__x0001__x0001__x0001__x0001__x0001_E@_x0001__x0001__x0001__x0001__x0001__x0001_9@_x0001__x0001__x0001__x0001__x0001__x0001_6@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7@_x0001__x0001__x0001__x0001__x0001_J@_x0001__x0001__x0001__x0001__x0001__x0001_9@_x0001__x0001__x0001__x0001__x0001_H@_x0001__x0001__x0001__x0001__x0001__x0001__x0001__x0001__x0001__x0001__x0001__x0001__x0001_B@_x0001__x0001__x0001__x0001__x0001__x0001_5@_x0001__x0001__x0001__x0001__x0001_B@_x0001__x0001__x0001__x0001__x0001__x0001__x0001__x0001__x0001__x0001__x0001__x0001__x0001__x0001_J@_x0001__x0001__x0001__x0001__x0001__x0001_?@_x0001__x0001__x0001__x0001__x0001_R@_x0001__x0001__x0001__x0001__x0001__x0001_:@_x0001__x0001__x0001__x0001__x0001__x0001_C@_x0001__x0001__x0001__x0001__x0001__x0001_J@_x0001__x0001__x0001__x0001__x0001__x0001_@@_x0001__x0001__x0001__x0001__x0001__x0001_;@_x0001__x0001__x0001__x0001__x0001__x0001_9@_x0001__x0001__x0001__x0001__x0001__x0001__x0001__x0001__x0001__x0001__x0001__x0001__x0001__x0001_7@_x0001__x0001__x0001__x0001__x0001__x0001_&lt;@_x0001__x0001__x0001__x0001__x0001__x0001_A@_x0001__x0002__x0001__x0001__x0001__x0001__x0001__x0001_7@_x0001__x0001__x0001__x0001__x0001_B@_x0001__x0001__x0001__x0001__x0001__x0001_&gt;@_x0001__x0001__x0001__x0001__x0001__x0001_O@_x0001__x0001__x0001__x0001__x0001__x0001_P@_x0001__x0001__x0001__x0001__x0001__x0001__x0001__x0001__x0001__x0001__x0001__x0001__x0001__x0001_7@_x0001__x0001__x0001__x0001__x0001__x0001__x0001__x0001__x0001__x0001__x0001__x0001__x0001__x0001_:@_x0001__x0001__x0001__x0001__x0001_H@_x0001__x0001__x0001__x0001__x0001__x0001__x0001__x0001__x0001__x0001__x0001__x0001__x0001_B@_x0001__x0001__x0001__x0001__x0001__x0001_O@_x0001__x0001__x0001__x0001__x0001__x0001_;@_x0001__x0001__x0001__x0001__x0001__x0001_5@_x0001__x0001__x0001__x0001__x0001__x0001__x0001__x0001__x0001__x0001__x0001__x0001__x0001__x0001__x0001__x0001__x0001__x0001__x0001__x0001__x0001__x0001__x0001__x0001__x0001__x0001__x0001__x0001__x0001__x0001_8@_x0001__x0001__x0001__x0001__x0001__x0001_=@_x0001__x0001__x0001__x0001__x0001__x0001_Q@_x0001__x0001__x0001__x0001__x0001_C@_x0001__x0001__x0001__x0001__x0001__x0001__x0001__x0001__x0001__x0001__x0001__x0001__x0001__x0001_@@_x0001__x0001__x0001__x0001__x0001_H@_x0001__x0001__x0001__x0001__x0001__x0001_;@_x0001__x0001__x0001__x0001__x0001__x0001_H@_x0001__x0001__x0001__x0001__x0001__x0001_B@_x0001__x0001__x0001__x0001__x0001__x0001_:@_x0001__x0001__x0001__x0001__x0001_G@_x0001__x0001__x0001__x0001__x0001_C@_x0001__x0001__x0001__x0001__x0001__x0002__x0001_R@_x0001__x0001__x0001__x0001__x0001__x0001_:@_x0001__x0001__x0001__x0001__x0001__x0001_M@_x0001__x0001__x0001__x0001__x0001__x0001_=@_x0001__x0001__x0001__x0001__x0001_B@_x0001__x0001__x0001__x0001__x0001__x0001__x0001__x0001__x0001__x0001__x0001__x0001__x0001_B@_x0001__x0001__x0001__x0001__x0001__x0001_:@_x0001__x0001__x0001__x0001__x0001__x0001_J@_x0001__x0001__x0001__x0001__x0001__x0001__x0001__x0001__x0001__x0001__x0001__x0001__x0001__x0001_?@_x0001__x0001__x0001__x0001__x0001__x0001_:@_x0001__x0001__x0001__x0001__x0001__x0001__x0001__x0001__x0001__x0001__x0001__x0001__x0001__x0001_Q@_x0001__x0001__x0001__x0001__x0001_R@_x0001__x0001__x0001__x0001__x0001__x0001_6@_x0001__x0001__x0001__x0001__x0001_ÀQ@_x0001__x0001__x0001__x0001__x0001__x0001__x0001__x0001__x0001__x0001__x0001__x0001__x0001__x0001_M@_x0001__x0001__x0001__x0001__x0001__x0001_F@_x0001__x0001__x0001__x0001__x0001_R@_x0001__x0001__x0001__x0001__x0001__x0001_:@_x0001__x0001__x0001__x0001__x0001__x0001_&gt;@_x0001__x0001__x0001__x0001__x0001_B@_x0001__x0001__x0001__x0001__x0001_C@_x0001__x0001__x0001__x0001__x0001__x0001_C@_x0001__x0001__x0001__x0001__x0001__x0001_F@_x0001__x0001__x0001__x0001__x0001__x0001_?@_x0001__x0001__x0001__x0001__x0001__x0001__x0001__x0001__x0001__x0001__x0001__x0001__x0001__x0001_:@_x0001__x0001__x0001__x0001__x0001_C@_x0001__x0001__x0001__x0001__x0001__x0001_A@_x0001__x0002__x0001__x0001__x0001__x0001__x0001__x0001_M@_x0001__x0001__x0001__x0001__x0001__x0001_?@_x0001__x0001__x0001__x0001__x0001__x0001_?@_x0001__x0001__x0001__x0001__x0001__x0001__x0001__x0001__x0001__x0001__x0001__x0001__x0001__x0001_9@_x0001__x0001__x0001__x0001__x0001__x0001_R@_x0001__x0001__x0001__x0001__x0001__x0001_?@_x0001__x0001__x0001__x0001__x0001_A@_x0001__x0001__x0001__x0001__x0001_R@_x0001__x0001__x0001__x0001__x0001_G@_x0001__x0001__x0001__x0001__x0001__x0001_&lt;@_x0001__x0001__x0001__x0001__x0001_H@_x0001__x0001__x0001__x0001__x0001_N@_x0001__x0001__x0001__x0001__x0001__x0001__x0001__x0001__x0001__x0001__x0001__x0001__x0001__x0001_J@_x0001__x0001__x0001__x0001__x0001__x0001_?@_x0001__x0001__x0001__x0001__x0001__x0001_7@_x0001__x0001__x0001__x0001__x0001__x0001__x0001__x0001__x0001__x0001__x0001__x0001__x0001_@R@_x0001__x0001__x0001__x0001__x0001_G@_x0001__x0001__x0001__x0001__x0001_A@_x0001__x0001__x0001__x0001__x0001__x0001_=@_x0001__x0001__x0001__x0001__x0001_L@_x0001__x0001__x0001__x0001__x0001__x0001_8@_x0001__x0001__x0001__x0001__x0001__x0001_F@_x0001__x0001__x0001__x0001__x0001__x0001_?@_x0001__x0001__x0001__x0001__x0001__x0001_J@_x0001__x0001__x0001__x0001__x0001__x0001_F@_x0001__x0001__x0001__x0001__x0001_ÀP@_x0001__x0001__x0001__x0001__x0001_@R@_x0001__x0001__x0001__x0001__x0001__x0001__x0001__x0001__x0001__x0001__x0001__x0001__x0001__x0002__x0001__x0001__x0001__x0001__x0001__x0001__x0001__x0001__x0001__x0001_Q@_x0001__x0001__x0001__x0001__x0001__x0001_6@_x0001__x0001__x0001__x0001__x0001__x0001_&lt;@_x0001__x0001__x0001__x0001__x0001__x0001__x0001__x0001__x0001__x0001__x0001__x0001__x0001__x0001_&lt;@_x0001__x0001__x0001__x0001__x0001_M@_x0001__x0001__x0001__x0001__x0001_C@_x0001__x0001__x0001__x0001__x0001__x0001_=@_x0001__x0001__x0001__x0001__x0001__x0001__x0001__x0001__x0001__x0001__x0001__x0001__x0001__x0001_C@_x0001__x0001__x0001__x0001__x0001__x0001__x0001__x0001__x0001__x0001__x0001__x0001__x0001_L@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N@_x0001__x0001__x0001__x0001__x0001_E@_x0001__x0001__x0001__x0001__x0001__x0001__x0001__x0001__x0001__x0001__x0001__x0001__x0001__x0001_B@_x0001__x0001__x0001__x0001__x0001__x0001_&lt;@_x0001__x0001__x0001__x0001__x0001__x0001_=@_x0001__x0001__x0001__x0001__x0001__x0001_C@_x0001__x0001__x0001__x0001__x0001_J@_x0001__x0001__x0001__x0001__x0001__x0001_7@_x0001__x0001__x0001__x0001__x0001_H@_x0001__x0001__x0001__x0001__x0001__x0001_A@_x0001__x0001__x0001__x0001__x0001__x0001_P@_x0001__x0001__x0001__x0001__x0001__x0001_F@_x0001__x0001__x0001__x0001__x0001__x0001_;@_x0001__x0002__x0001__x0001__x0001__x0001__x0001__x0001_8@_x0001__x0001__x0001__x0001__x0001__x0001_&lt;@_x0001__x0001__x0001__x0001__x0001__x0001_@@_x0001__x0001__x0001__x0001__x0001_@Q@_x0001__x0001__x0001__x0001__x0001_M@_x0001__x0001__x0001__x0001__x0001__x0001_K@_x0001__x0001__x0001__x0001__x0001__x0001_J@_x0001__x0001__x0001__x0001__x0001__x0001_9@_x0001__x0001__x0001__x0001__x0001__x0001_Q@_x0001__x0001__x0001__x0001__x0001__x0001__x0001__x0001__x0001__x0001__x0001__x0001__x0001__x0001__x0001__x0001__x0001__x0001__x0001__x0001__x0001_I@_x0001__x0001__x0001__x0001__x0001__x0001_C@_x0001__x0001__x0001__x0001__x0001__x0001_&lt;@_x0001__x0001__x0001__x0001__x0001_I@_x0001__x0001__x0001__x0001__x0001__x0001_&lt;@_x0001__x0001__x0001__x0001__x0001_@@_x0001__x0001__x0001__x0001__x0001__x0001_A@_x0001__x0001__x0001__x0001__x0001_C@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F@_x0001__x0001__x0001__x0001__x0001__x0001_B@_x0001__x0001__x0001__x0001__x0001__x0001_7@_x0001__x0001__x0001__x0001__x0001__x0001_&lt;@_x0001__x0001__x0001__x0001__x0001_@Q@_x0001__x0001__x0001__x0001__x0001__x0001_C@_x0001__x0001__x0001__x0001__x0001_@@_x0001__x0001__x0001__x0001__x0001__x0002__x0001__x0001__x0001__x0001__x0001__x0001__x0001__x0001__x0001__x0001_8@_x0001__x0001__x0001__x0001__x0001_H@_x0001__x0001__x0001__x0001__x0001__x0001__x0001__x0001__x0001__x0001__x0001__x0001__x0001__x0001_@@_x0001__x0001__x0001__x0001__x0001_C@_x0001__x0001__x0001__x0001__x0001_E@_x0001__x0001__x0001__x0001__x0001_@@_x0001__x0001__x0001__x0001__x0001__x0001_&lt;@_x0001__x0001__x0001__x0001__x0001__x0001_7@_x0001__x0001__x0001__x0001__x0001__x0001__x0001__x0001__x0001__x0001__x0001__x0001__x0001_L@_x0001__x0001__x0001__x0001__x0001_L@_x0001__x0001__x0001__x0001__x0001_D@_x0001__x0001__x0001__x0001__x0001__x0001_7@_x0001__x0001__x0001__x0001__x0001__x0001_C@_x0001__x0001__x0001__x0001__x0001_ÀP@_x0001__x0001__x0001__x0001__x0001__x0001_6@_x0001__x0001__x0001__x0001__x0001_O@_x0001__x0001__x0001__x0001__x0001_C@_x0001__x0001__x0001__x0001__x0001__x0001_F@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7@_x0001__x0001__x0001__x0001__x0001__x0001_@@_x0001__x0002__x0001__x0001__x0001__x0001__x0001_B@_x0001__x0001__x0001__x0001__x0001__x0001_F@_x0001__x0001__x0001__x0001__x0001__x0001_&lt;@_x0001__x0001__x0001__x0001__x0001__x0001__x0001__x0001__x0001__x0001__x0001__x0001__x0001__x0001_?@_x0001__x0001__x0001__x0001__x0001__x0001_Q@_x0001__x0001__x0001__x0001__x0001__x0001_F@_x0001__x0001__x0001__x0001__x0001__x0001_A@_x0001__x0001__x0001__x0001__x0001_C@_x0001__x0001__x0001__x0001__x0001_C@_x0001__x0001__x0001__x0001__x0001__x0001__x0001__x0001__x0001__x0001__x0001__x0001__x0001__x0001_@@_x0001__x0001__x0001__x0001__x0001_R@_x0001__x0001__x0001__x0001__x0001__x0001_6@_x0001__x0001__x0001__x0001__x0001__x0001_@@_x0001__x0001__x0001__x0001__x0001__x0001_I@_x0001__x0001__x0001__x0001__x0001_L@_x0001__x0001__x0001__x0001__x0001_H@_x0001__x0001__x0001__x0001__x0001__x0001_P@_x0001__x0001__x0001__x0001__x0001_A@_x0001__x0001__x0001__x0001__x0001__x0001_C@_x0001__x0001__x0001__x0001__x0001_C@_x0001__x0001__x0001__x0001__x0001_L@_x0001__x0001__x0001__x0001__x0001_I@_x0001__x0001__x0001__x0001__x0001_O@_x0001__x0001__x0001__x0001__x0001__x0001_5@_x0001__x0001__x0001__x0001__x0001__x0001__x0001__x0001__x0001__x0001__x0001__x0001__x0001__x0001_J@_x0001__x0001__x0001__x0001__x0001__x0001__x0001__x0001__x0001__x0001__x0001__x0001__x0001_A@_x0001__x0001__x0001__x0001__x0001__x0001__x0001__x0001__x0001__x0001__x0001__x0001__x0001__x0002__x0001__x0001_;@_x0001__x0001__x0001__x0001__x0001__x0001_=@_x0001__x0001__x0001__x0001__x0001_N@_x0001__x0001__x0001__x0001__x0001__x0001_6@_x0001__x0001__x0001__x0001__x0001__x0001_H@_x0001__x0001__x0001__x0001__x0001__x0001__x0001__x0001__x0001__x0001__x0001__x0001__x0001__x0001_&lt;@_x0001__x0001__x0001__x0001__x0001_@R@_x0001__x0001__x0001__x0001__x0001_B@_x0001__x0001__x0001__x0001__x0001__x0001_M@_x0001__x0001__x0001__x0001__x0001_ÀP@_x0001__x0001__x0001__x0001__x0001__x0001__x0001__x0001__x0001__x0001__x0001__x0001__x0001__x0001_E@_x0001__x0001__x0001__x0001__x0001__x0001_=@_x0001__x0001__x0001__x0001__x0001__x0001_E@_x0001__x0001__x0001__x0001__x0001__x0001_9@_x0001__x0001__x0001__x0001__x0001__x0001_=@_x0001__x0001__x0001__x0001__x0001__x0001_L@_x0001__x0001__x0001__x0001__x0001_@R@_x0001__x0001__x0001__x0001__x0001__x0001_@@_x0001__x0001__x0001__x0001__x0001__x0001_J@_x0001__x0001__x0001__x0001__x0001_J@_x0001__x0001__x0001__x0001__x0001__x0001_G@_x0001__x0001__x0001__x0001__x0001__x0001__x0001__x0001__x0001__x0001__x0001__x0001__x0001__x0001_:@_x0001__x0001__x0001__x0001__x0001__x0001__x0001__x0001__x0001__x0001__x0001__x0001__x0001__x0001__x0001__x0001__x0001__x0001__x0001__x0001__x0001_G@_x0001__x0001__x0001__x0001__x0001__x0001__x0001__x0001__x0001__x0001__x0001__x0001__x0001__x0001_;@_x0001__x0001__x0001__x0001__x0001__x0001_8@_x0001__x0001__x0001__x0001__x0001__x0001_B@_x0001__x0002__x0001__x0001__x0001__x0001__x0001__x0001_&lt;@_x0001__x0001__x0001__x0001__x0001__x0001_8@_x0001__x0001__x0001__x0001__x0001_C@_x0001__x0001__x0001__x0001__x0001_@@_x0001__x0001__x0001__x0001__x0001__x0001_G@_x0001__x0001__x0001__x0001__x0001_E@_x0001__x0001__x0001__x0001__x0001_O@_x0001__x0001__x0001__x0001__x0001_O@_x0001__x0001__x0001__x0001__x0001__x0001_6@_x0001__x0001__x0001__x0001__x0001__x0001__x0001__x0001__x0001__x0001__x0001__x0001__x0001__x0001__x0001__x0001__x0001__x0001__x0001__x0001__x0001__x0001_?@_x0001__x0001__x0001__x0001__x0001__x0001__x0001__x0001__x0001__x0001__x0001__x0001__x0001_D@_x0001__x0001__x0001__x0001__x0001_D@_x0001__x0001__x0001__x0001__x0001__x0001_;@_x0001__x0001__x0001__x0001__x0001__x0001_L@_x0001__x0001__x0001__x0001__x0001__x0001_7@_x0001__x0001__x0001__x0001__x0001__x0001_;@_x0001__x0001__x0001__x0001__x0001__x0001_A@_x0001__x0001__x0001__x0001__x0001__x0001_F@_x0001__x0001__x0001__x0001__x0001__x0001_6@_x0001__x0001__x0001__x0001__x0001__x0001_H@_x0001__x0001__x0001__x0001__x0001__x0001_:@_x0001__x0001__x0001__x0001__x0001__x0001_9@_x0001__x0001__x0001__x0001__x0001__x0001_;@_x0001__x0001__x0001__x0001__x0001__x0001_C@_x0001__x0001__x0001__x0001__x0001__x0001_?@_x0001__x0001__x0001__x0001__x0001__x0001_G@_x0001__x0001__x0001__x0001__x0001_E@_x0001__x0001__x0001__x0001__x0001__x0001_:@_x0001__x0001__x0001__x0001__x0001__x0002__x0001__x0001__x0001__x0001__x0001__x0001__x0001__x0001__x0001__x0001_5@_x0001__x0001__x0001__x0001__x0001_I@_x0001__x0001__x0001__x0001__x0001__x0001__x0001__x0001__x0001__x0001__x0001__x0001__x0001__x0001_;@_x0001__x0001__x0001__x0001__x0001_E@_x0001__x0001__x0001__x0001__x0001__x0001_A@_x0001__x0001__x0001__x0001__x0001__x0001__x0001__x0001__x0001__x0001__x0001__x0001__x0001_E@_x0001__x0001__x0001__x0001__x0001__x0001_6@_x0001__x0001__x0001__x0001__x0001__x0001__x0001__x0001__x0001__x0001__x0001__x0001__x0001__x0001_7@_x0001__x0001__x0001__x0001__x0001__x0001_=@_x0001__x0001__x0001__x0001__x0001__x0001_@@_x0001__x0001__x0001__x0001__x0001__x0001_:@_x0001__x0001__x0001__x0001__x0001__x0001_J@_x0001__x0001__x0001__x0001__x0001__x0001_5@_x0001__x0001__x0001__x0001__x0001_O@_x0001__x0001__x0001__x0001__x0001_I@_x0001__x0001__x0001__x0001__x0001__x0001_?@_x0001__x0001__x0001__x0001__x0001__x0001_=@_x0001__x0001__x0001__x0001__x0001__x0001__x0001__x0001__x0001__x0001__x0001__x0001__x0001__x0001_:@_x0001__x0001__x0001__x0001__x0001_M@_x0001__x0001__x0001__x0001__x0001__x0001__x0001__x0001__x0001__x0001__x0001__x0001__x0001_H@_x0001__x0001__x0001__x0001__x0001__x0001_G@_x0001__x0001__x0001__x0001__x0001_C@_x0001__x0001__x0001__x0001__x0001_B@_x0001__x0001__x0001__x0001__x0001__x0001_&lt;@_x0001__x0001__x0001__x0001__x0001__x0001__x0001__x0001__x0001__x0001__x0001__x0001__x0001__x0001__x0001__x0001__x0001__x0002__x0001__x0001__x0001__x0001__x0001__x0001_7@_x0001__x0001__x0001__x0001__x0001__x0001__x0001__x0001__x0001__x0001__x0001__x0001__x0001__x0001_E@_x0001__x0001__x0001__x0001__x0001__x0001_:@_x0001__x0001__x0001__x0001__x0001__x0001_;@_x0001__x0001__x0001__x0001__x0001__x0001_A@_x0001__x0001__x0001__x0001__x0001_@R@_x0001__x0001__x0001__x0001__x0001__x0001__x0001__x0001__x0001__x0001__x0001__x0001__x0001__x0001__x0001__x0001__x0001__x0001__x0001__x0001__x0001__x0001_R@_x0001__x0001__x0001__x0001__x0001__x0001_5@_x0001__x0001__x0001__x0001__x0001__x0001_J@_x0001__x0001__x0001__x0001__x0001__x0001_?@_x0001__x0001__x0001__x0001__x0001__x0001__x0001__x0001__x0001__x0001__x0001__x0001__x0001__x0001_;@_x0001__x0001__x0001__x0001__x0001_@R@_x0001__x0001__x0001__x0001__x0001__x0001_:@_x0001__x0001__x0001__x0001__x0001__x0001_=@_x0001__x0001__x0001__x0001__x0001__x0001_G@_x0001__x0001__x0001__x0001__x0001__x0001_:@_x0001__x0001__x0001__x0001__x0001__x0001_B@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G@_x0001__x0001__x0001__x0001__x0001_L@_x0001__x0001__x0001__x0001__x0001__x0001_7@_x0001__x0001__x0001__x0001__x0001__x0002__x0001_C@_x0001__x0001__x0001__x0001__x0001__x0001_L@_x0001__x0001__x0001__x0001__x0001__x0001_=@_x0001__x0001__x0001__x0001__x0001__x0001_?@_x0001__x0001__x0001__x0001__x0001__x0001_L@_x0001__x0001__x0001__x0001__x0001__x0001__x0001__x0001__x0001__x0001__x0001__x0001__x0001__x0001_;@_x0001__x0001__x0001__x0001__x0001__x0001_C@_x0001__x0001__x0001__x0001__x0001_@R@_x0001__x0001__x0001__x0001__x0001_J@_x0001__x0001__x0001__x0001__x0001__x0001_B@_x0001__x0001__x0001__x0001__x0001__x0001_P@_x0001__x0001__x0001__x0001__x0001_L@_x0001__x0001__x0001__x0001__x0001__x0001_&lt;@_x0001__x0001__x0001__x0001__x0001__x0001__x0001__x0001__x0001__x0001__x0001__x0001__x0001__x0001_7@_x0001__x0001__x0001__x0001__x0001_A@_x0001__x0001__x0001__x0001__x0001_E@_x0001__x0001__x0001__x0001__x0001__x0001_A@_x0001__x0001__x0001__x0001__x0001__x0001_?@_x0001__x0001__x0001__x0001__x0001__x0001_;@_x0001__x0001__x0001__x0001__x0001__x0001__x0001__x0001__x0001__x0001__x0001__x0001__x0001__x0001_O@_x0001__x0001__x0001__x0001__x0001__x0001_@@_x0001__x0001__x0001__x0001__x0001__x0001_Q@_x0001__x0001__x0001__x0001__x0001__x0001_=@_x0001__x0001__x0001__x0001__x0001__x0001_Q@_x0001__x0001__x0001__x0001__x0001_M@_x0001__x0001__x0001__x0001__x0001__x0001_=@_x0001__x0001__x0001__x0001__x0001__x0001_M@_x0001__x0001__x0001__x0001__x0001__x0001__x0001__x0001__x0001__x0001__x0001__x0001__x0001__x0001_G@_x0001__x0002__x0001__x0001__x0001__x0001__x0001__x0001_C@_x0001__x0001__x0001__x0001__x0001__x0001_7@_x0001__x0001__x0001__x0001__x0001__x0001_@@_x0001__x0001__x0001__x0001__x0001__x0001_J@_x0001__x0001__x0001__x0001__x0001__x0001_G@_x0001__x0001__x0001__x0001__x0001__x0001__x0001__x0001__x0001__x0001__x0001__x0001__x0001_P@_x0001__x0001__x0001__x0001__x0001__x0001_5@_x0001__x0001__x0001__x0001__x0001__x0001_:@_x0001__x0001__x0001__x0001__x0001__x0001__x0001__x0001__x0001__x0001__x0001__x0001__x0001__x0001_G@_x0001__x0001__x0001__x0001__x0001__x0001_P@_x0001__x0001__x0001__x0001__x0001__x0001_Q@_x0001__x0001__x0001__x0001__x0001__x0001__x0001__x0001__x0001__x0001__x0001__x0001__x0001__x0001_=@_x0001__x0001__x0001__x0001__x0001_R@_x0001__x0001__x0001__x0001__x0001_B@_x0001__x0001__x0001__x0001__x0001_G@_x0001__x0001__x0001__x0001__x0001__x0001__x0001__x0001__x0001__x0001__x0001__x0001__x0001_H@_x0001__x0001__x0001__x0001__x0001__x0001__x0001__x0001__x0001__x0001__x0001__x0001__x0001__x0001_O@_x0001__x0001__x0001__x0001__x0001__x0001__x0001__x0001__x0001__x0001__x0001__x0001__x0001__x0001__x0001__x0001__x0001__x0001__x0001__x0001__x0001_L@_x0001__x0001__x0001__x0001__x0001__x0001_L@_x0001__x0001__x0001__x0001__x0001_B@_x0001__x0001__x0001__x0001__x0001__x0001_@@_x0001__x0001__x0001__x0001__x0001__x0001_7@_x0001__x0001__x0001__x0001__x0001__x0001_O@_x0001__x0001__x0001__x0001__x0001__x0001_A@_x0001__x0001__x0001__x0001__x0001__x0002__x0001__x0001_:@_x0001__x0001__x0001__x0001__x0001__x0001_?@_x0001__x0001__x0001__x0001__x0001__x0001_?@_x0001__x0001__x0001__x0001__x0001__x0001_9@_x0001__x0001__x0001__x0001__x0001__x0001_;@_x0001__x0001__x0001__x0001__x0001__x0001_@@_x0001__x0001__x0001__x0001__x0001__x0001_H@_x0001__x0001__x0001__x0001__x0001__x0001_:@_x0001__x0001__x0001__x0001__x0001__x0001_5@_x0001__x0001__x0001__x0001__x0001__x0001_E@_x0001__x0001__x0001__x0001__x0001_O@_x0001__x0001__x0001__x0001__x0001__x0001__x0001__x0001__x0001__x0001__x0001__x0001__x0001__x0001_8@_x0001__x0001__x0001__x0001__x0001__x0001_M@_x0001__x0001__x0001__x0001__x0001_E@_x0001__x0001__x0001__x0001__x0001__x0001_E@_x0001__x0001__x0001__x0001__x0001_M@_x0001__x0001__x0001__x0001__x0001__x0001__x0001__x0001__x0001__x0001__x0001__x0001__x0001_@Q@_x0001__x0001__x0001__x0001__x0001__x0001__x0001__x0001__x0001__x0001__x0001__x0001__x0001__x0001__x0001__x0001__x0001__x0001__x0001__x0001__x0001_P@_x0001__x0001__x0001__x0001__x0001_J@_x0001__x0001__x0001__x0001__x0001_M@_x0001__x0001__x0001__x0001__x0001__x0001_O@_x0001__x0001__x0001__x0001__x0001__x0001_&lt;@_x0001__x0001__x0001__x0001__x0001__x0001_?@_x0001__x0001__x0001__x0001__x0001__x0001_A@_x0001__x0001__x0001__x0001__x0001__x0001_9@_x0001__x0001__x0001__x0001__x0001_@Q@_x0001__x0001__x0001__x0001__x0001__x0001_J@_x0001__x0001__x0001__x0001__x0001__x0001_&lt;@_x0001__x0002__x0001__x0001__x0001__x0001__x0001__x0001__x0001__x0001__x0001__x0001__x0001__x0001__x0001_@@_x0001__x0001__x0001__x0001__x0001_B@_x0001__x0001__x0001__x0001__x0001__x0001_8@_x0001__x0001__x0001__x0001__x0001__x0001_5@_x0001__x0001__x0001__x0001__x0001__x0001_:@_x0001__x0001__x0001__x0001__x0001__x0001_B@_x0001__x0001__x0001__x0001__x0001__x0001_7@_x0001__x0001__x0001__x0001__x0001__x0001_?@_x0001__x0001__x0001__x0001__x0001__x0001_6@_x0001__x0001__x0001__x0001__x0001_I@_x0001__x0001__x0001__x0001__x0001__x0001__x0001__x0001__x0001__x0001__x0001__x0001__x0001__x0001_9@_x0001__x0001__x0001__x0001__x0001__x0001__x0001__x0001__x0001__x0001__x0001__x0001__x0001__x0001_6@_x0001__x0001__x0001__x0001__x0001_B@_x0001__x0001__x0001__x0001__x0001__x0001_=@_x0001__x0001__x0001__x0001__x0001_B@_x0001__x0001__x0001__x0001__x0001__x0001_&lt;@_x0001__x0001__x0001__x0001__x0001__x0001_B@_x0001__x0001__x0001__x0001__x0001__x0001_E@_x0001__x0001__x0001__x0001__x0001__x0001_?@_x0001__x0001__x0001__x0001__x0001__x0001_C@_x0001__x0001__x0001__x0001__x0001_B@_x0001__x0001__x0001__x0001__x0001__x0001_9@_x0001__x0001__x0001__x0001__x0001__x0001_C@_x0001__x0001__x0001__x0001__x0001_I@_x0001__x0001__x0001__x0001__x0001__x0001_7@_x0001__x0001__x0001__x0001__x0001__x0001_M@_x0001__x0001__x0001__x0001__x0001__x0001_L@_x0001__x0001__x0001__x0001__x0001__x0001__x0001__x0001__x0001__x0001__x0001__x0001__x0001__x0002__x0001__x0001_=@_x0001__x0001__x0001__x0001__x0001__x0001_7@_x0001__x0001__x0001__x0001__x0001__x0001_&lt;@_x0001__x0001__x0001__x0001__x0001__x0001_5@_x0001__x0001__x0001__x0001__x0001_D@_x0001__x0001__x0001__x0001__x0001__x0001_F@_x0001__x0001__x0001__x0001__x0001_I@_x0001__x0001__x0001__x0001__x0001__x0001__x0001__x0001__x0001__x0001__x0001__x0001__x0001__x0001_F@_x0001__x0001__x0001__x0001__x0001__x0001_;@_x0001__x0001__x0001__x0001__x0001__x0001_J@_x0001__x0001__x0001__x0001__x0001__x0001_;@_x0001__x0001__x0001__x0001__x0001_@@_x0001__x0001__x0001__x0001__x0001__x0001_&lt;@_x0001__x0001__x0001__x0001__x0001__x0001_;@_x0001__x0001__x0001__x0001__x0001__x0001__x0001__x0001__x0001__x0001__x0001__x0001__x0001__x0001_H@_x0001__x0001__x0001__x0001__x0001_C@_x0001__x0001__x0001__x0001__x0001__x0001_K@_x0001__x0001__x0001__x0001__x0001__x0001_;@_x0001__x0001__x0001__x0001__x0001__x0001_8@_x0001__x0001__x0001__x0001__x0001__x0001_@@_x0001__x0001__x0001__x0001__x0001__x0001_5@_x0001__x0001__x0001__x0001__x0001__x0001_R@_x0001__x0001__x0001__x0001__x0001__x0001__x0001__x0001__x0001__x0001__x0001__x0001__x0001_R@_x0001__x0001__x0001__x0001__x0001__x0001_&lt;@_x0001__x0001__x0001__x0001__x0001__x0001_&lt;@_x0001__x0001__x0001__x0001__x0001__x0001_?@_x0001__x0001__x0001__x0001__x0001_M@_x0001__x0001__x0001__x0001__x0001__x0001_9@_x0001__x0001__x0001__x0001__x0001_@Q@_x0001__x0002__x0001__x0001__x0001__x0001__x0001__x0001__x0001__x0001__x0001__x0001__x0001__x0001__x0001_P@_x0001__x0001__x0001__x0001__x0001__x0001_E@_x0001__x0001__x0001__x0001__x0001_O@_x0001__x0001__x0001__x0001__x0001__x0001_5@_x0001__x0001__x0001__x0001__x0001__x0001_J@_x0001__x0001__x0001__x0001__x0001_L@_x0001__x0001__x0001__x0001__x0001__x0001_&lt;@_x0001__x0001__x0001__x0001__x0001__x0001_K@_x0001__x0001__x0001__x0001__x0001_P@_x0001__x0001__x0001__x0001__x0001__x0001_K@_x0001__x0001__x0001__x0001__x0001__x0001__x0001__x0001__x0001__x0001__x0001__x0001__x0001__x0001_A@_x0001__x0001__x0001__x0001__x0001_C@_x0001__x0001__x0001__x0001__x0001__x0001__x0001__x0001__x0001__x0001__x0001__x0001__x0001_L@_x0001__x0001__x0001__x0001__x0001__x0001_&gt;@_x0001__x0001__x0001__x0001__x0001__x0001__x0001__x0001__x0001__x0001__x0001__x0001__x0001_L@_x0001__x0001__x0001__x0001__x0001__x0001_@@_x0001__x0001__x0001__x0001__x0001_O@_x0001__x0001__x0001__x0001__x0001_G@_x0001__x0001__x0001__x0001__x0001__x0001_:@_x0001__x0001__x0001__x0001__x0001__x0001__x0001__x0001__x0001__x0001__x0001__x0001__x0001__x0001_K@_x0001__x0001__x0001__x0001__x0001_B@_x0001__x0001__x0001__x0001__x0001__x0001_;@_x0001__x0001__x0001__x0001__x0001_@@_x0001__x0001__x0001__x0001__x0001__x0001_=@_x0001__x0001__x0001__x0001__x0001__x0001__x0001__x0001__x0001__x0001__x0001__x0001__x0001_B@_x0001__x0001__x0001__x0001__x0001__x0002__x0001__x0001_6@_x0001__x0001__x0001__x0001__x0001__x0001_A@_x0001__x0001__x0001__x0001__x0001__x0001__x0001__x0001__x0001__x0001__x0001__x0001__x0001__x0001__x0001__x0001__x0001__x0001__x0001__x0001__x0001__x0001_8@_x0001__x0001__x0001__x0001__x0001_M@_x0001__x0001__x0001__x0001__x0001__x0001_;@_x0001__x0001__x0001__x0001__x0001__x0001_H@_x0001__x0001__x0001__x0001__x0001_C@_x0001__x0001__x0001__x0001__x0001__x0001_H@_x0001__x0001__x0001__x0001__x0001__x0001_6@_x0001__x0001__x0001__x0001__x0001__x0001_:@_x0001__x0001__x0001__x0001__x0001__x0001_:@_x0001__x0001__x0001__x0001__x0001__x0001_6@_x0001__x0001__x0001__x0001__x0001__x0001_&gt;@_x0001__x0001__x0001__x0001__x0001__x0001_9@_x0001__x0001__x0001__x0001__x0001__x0001_C@_x0001__x0001__x0001__x0001__x0001_@R@_x0001__x0001__x0001__x0001__x0001__x0001_?@_x0001__x0001__x0001__x0001__x0001__x0001_J@_x0001__x0001__x0001__x0001__x0001__x0001_@@_x0001__x0001__x0001__x0001__x0001__x0001_C@_x0001__x0001__x0001__x0001__x0001_L@_x0001__x0001__x0001__x0001__x0001_@@_x0001__x0001__x0001__x0001__x0001__x0001_F@_x0001__x0001__x0001__x0001__x0001__x0001_7@_x0001__x0001__x0001__x0001__x0001__x0001_C@_x0001__x0001__x0001__x0001__x0001__x0001_M@_x0001__x0001__x0001__x0001__x0001_M@_x0001__x0001__x0001__x0001__x0001__x0001_@@_x0001__x0001__x0001__x0001__x0001__x0001_:@_x0001__x0001__x0001__x0001__x0001__x0001_?@_x0001__x0002__x0001__x0001__x0001__x0001__x0001__x0001_&lt;@_x0001__x0001__x0001__x0001__x0001__x0001_L@_x0001__x0001__x0001__x0001__x0001__x0001_9@_x0001__x0001__x0001__x0001__x0001__x0001__x0001__x0001__x0001__x0001__x0001__x0001__x0001_H@_x0001__x0001__x0001__x0001__x0001__x0001_8@_x0001__x0001__x0001__x0001__x0001__x0001_;@_x0001__x0001__x0001__x0001__x0001_@Q@_x0001__x0001__x0001__x0001__x0001__x0001_G@_x0001__x0001__x0001__x0001__x0001__x0001__x0001__x0001__x0001__x0001__x0001__x0001__x0001_@@_x0001__x0001__x0001__x0001__x0001__x0001_&lt;@_x0001__x0001__x0001__x0001__x0001_@Q@_x0001__x0001__x0001__x0001__x0001__x0001__x0001__x0001__x0001__x0001__x0001__x0001__x0001_G@_x0001__x0001__x0001__x0001__x0001__x0001_7@_x0001__x0001__x0001__x0001__x0001_I@_x0001__x0001__x0001__x0001__x0001__x0001_:@_x0001__x0001__x0001__x0001__x0001__x0001_@@_x0001__x0001__x0001__x0001__x0001__x0001_7@_x0001__x0001__x0001__x0001__x0001__x0001__x0001__x0001__x0001__x0001__x0001__x0001__x0001_D@_x0001__x0001__x0001__x0001__x0001__x0001_7@_x0001__x0001__x0001__x0001__x0001_G@_x0001__x0001__x0001__x0001__x0001__x0001_L@_x0001__x0001__x0001__x0001__x0001__x0001_@@_x0001__x0001__x0001__x0001__x0001__x0001_E@_x0001__x0001__x0001__x0001__x0001__x0001_;@_x0001__x0001__x0001__x0001__x0001__x0001__x0001__x0001__x0001__x0001__x0001__x0001__x0001__x0001__x0001__x0001__x0001__x0001__x0001__x0001__x0001__x0001_?@_x0001__x0001__x0001__x0001__x0001__x0002__x0001__x0001_&lt;@_x0001__x0001__x0001__x0001__x0001__x0001__x0001__x0001__x0001__x0001__x0001__x0001__x0001__x0001__x0001__x0001__x0001__x0001__x0001__x0001__x0001_C@_x0001__x0001__x0001__x0001__x0001__x0001_K@_x0001__x0001__x0001__x0001__x0001__x0001_&lt;@_x0001__x0001__x0001__x0001__x0001__x0001_=@_x0001__x0001__x0001__x0001__x0001__x0001_:@_x0001__x0001__x0001__x0001__x0001__x0001_B@_x0001__x0001__x0001__x0001__x0001__x0001__x0001__x0001__x0001__x0001__x0001__x0001__x0001__x0001_B@_x0001__x0001__x0001__x0001__x0001__x0001__x0001__x0001__x0001__x0001__x0001__x0001__x0001__x0001__x0001__x0001__x0001__x0001__x0001__x0001__x0001__x0001__x0001__x0001__x0001__x0001__x0001__x0001__x0001__x0001_=@_x0001__x0001__x0001__x0001__x0001__x0001_B@_x0001__x0001__x0001__x0001__x0001__x0001_&lt;@_x0001__x0001__x0001__x0001__x0001__x0001_@@_x0001__x0001__x0001__x0001__x0001__x0001_L@_x0001__x0001__x0001__x0001__x0001__x0001_M@_x0001__x0001__x0001__x0001__x0001__x0001_6@_x0001__x0001__x0001__x0001__x0001_B@_x0001__x0001__x0001__x0001__x0001_D@_x0001__x0001__x0001__x0001__x0001__x0001_7@_x0001__x0001__x0001__x0001__x0001__x0001_=@_x0001__x0001__x0001__x0001__x0001__x0001_&gt;@_x0001__x0001__x0001__x0001__x0001__x0001__x0001__x0001__x0001__x0001__x0001__x0001__x0001__x0001_:@_x0001__x0001__x0001__x0001__x0001__x0001__x0001__x0001__x0001__x0001__x0001__x0001__x0001__x0001_A@_x0001__x0001__x0001__x0001__x0001_ÀP@_x0001__x0001__x0001__x0001__x0001__x0001_G@_x0001__x0002__x0001__x0001__x0001__x0001__x0001__x0001__x0001__x0001__x0001__x0001__x0001__x0001__x0001__x0001__x0001__x0001__x0001__x0001__x0001__x0001__x0001_@@_x0001__x0001__x0001__x0001__x0001__x0001_M@_x0001__x0001__x0001__x0001__x0001__x0001_B@_x0001__x0001__x0001__x0001__x0001__x0001__x0001__x0001__x0001__x0001__x0001__x0001__x0001_@P@_x0001__x0001__x0001__x0001__x0001__x0001_C@_x0001__x0001__x0001__x0001__x0001__x0001_:@_x0001__x0001__x0001__x0001__x0001__x0001_7@_x0001__x0001__x0001__x0001__x0001__x0001_=@_x0001__x0001__x0001__x0001__x0001__x0001_:@_x0001__x0001__x0001__x0001__x0001__x0001_C@_x0001__x0001__x0001__x0001__x0001__x0001_9@_x0001__x0001__x0001__x0001__x0001__x0001_Q@_x0001__x0001__x0001__x0001__x0001__x0001_;@_x0001__x0001__x0001__x0001__x0001__x0001_H@_x0001__x0001__x0001__x0001__x0001__x0001_6@_x0001__x0001__x0001__x0001__x0001__x0001_I@_x0001__x0001__x0001__x0001__x0001_G@_x0001__x0001__x0001__x0001__x0001_B@_x0001__x0001__x0001__x0001__x0001__x0001_=@_x0001__x0001__x0001__x0001__x0001__x0001_8@_x0001__x0001__x0001__x0001__x0001_E@_x0001__x0001__x0001__x0001__x0001_@Q@_x0001__x0001__x0001__x0001__x0001__x0001_J@_x0001__x0001__x0001__x0001__x0001__x0001_@@_x0001__x0001__x0001__x0001__x0001__x0001_6@_x0001__x0001__x0001__x0001__x0001_C@_x0001__x0001__x0001__x0001__x0001__x0001__x0001__x0001__x0001__x0001__x0001__x0001__x0001_ÀP@_x0001__x0001__x0001__x0001__x0001__x0002__x0001__x0001_B@_x0001__x0001__x0001__x0001__x0001_@@_x0001__x0001__x0001__x0001__x0001_@@_x0001__x0001__x0001__x0001__x0001__x0001__x0001__x0001__x0001__x0001__x0001__x0001__x0001__x0001_7@_x0001__x0001__x0001__x0001__x0001_N@_x0001__x0001__x0001__x0001__x0001__x0001_C@_x0001__x0001__x0001__x0001__x0001_B@_x0001__x0001__x0001__x0001__x0001__x0001__x0001__x0001__x0001__x0001__x0001__x0001__x0001__x0001_H@_x0001__x0001__x0001__x0001__x0001__x0001_A@_x0001__x0001__x0001__x0001__x0001__x0001_7@_x0001__x0001__x0001__x0001__x0001__x0001_=@_x0001__x0001__x0001__x0001__x0001__x0001__x0001__x0001__x0001__x0001__x0001__x0001__x0001_D@_x0001__x0001__x0001__x0001__x0001_@@_x0001__x0001__x0001__x0001__x0001__x0001_E@_x0001__x0001__x0001__x0001__x0001__x0001_&lt;@_x0001__x0001__x0001__x0001__x0001__x0001__x0001__x0001__x0001__x0001__x0001__x0001__x0001_H@_x0001__x0001__x0001__x0001__x0001__x0001__x0001__x0001__x0001__x0001__x0001__x0001__x0001__x0001__x0001__x0001__x0001__x0001__x0001__x0001__x0001__x0001_=@_x0001__x0001__x0001__x0001__x0001__x0001_8@_x0001__x0001__x0001__x0001__x0001__x0001_;@_x0001__x0001__x0001__x0001__x0001__x0001_C@_x0001__x0001__x0001__x0001__x0001__x0001__x0001__x0001__x0001__x0001__x0001__x0001__x0001__x0001_:@_x0001__x0001__x0001__x0001__x0001__x0001_:@_x0001__x0001__x0001__x0001__x0001__x0001_8@_x0001__x0001__x0001__x0001__x0001__x0001_9@_x0001__x0001__x0001__x0001__x0001_P@_x0001__x0002__x0001__x0001__x0001__x0001__x0001__x0001__x0001__x0001__x0001__x0001__x0001__x0001__x0001__x0001_B@_x0001__x0001__x0001__x0001__x0001__x0001_8@_x0001__x0001__x0001__x0001__x0001__x0001_C@_x0001__x0001__x0001__x0001__x0001__x0001_B@_x0001__x0001__x0001__x0001__x0001__x0001_9@_x0001__x0001__x0001__x0001__x0001__x0001_6@_x0001__x0001__x0001__x0001__x0001__x0001_=@_x0001__x0001__x0001__x0001__x0001__x0001_F@_x0001__x0001__x0001__x0001__x0001__x0001__x0001__x0001__x0001__x0001__x0001__x0001__x0001_C@_x0001__x0001__x0001__x0001__x0001_R@_x0001__x0001__x0001__x0001__x0001__x0001_:@_x0001__x0001__x0001__x0001__x0001_G@_x0001__x0001__x0001__x0001__x0001__x0001_8@_x0001__x0001__x0001__x0001__x0001__x0001__x0001__x0001__x0001__x0001__x0001__x0001__x0001__x0001__x0001__x0001__x0001__x0001__x0001__x0001__x0001_P@_x0001__x0001__x0001__x0001__x0001_ÀQ@_x0001__x0001__x0001__x0001__x0001__x0001__x0001__x0001__x0001__x0001__x0001__x0001__x0001__x0001_=@_x0001__x0001__x0001__x0001__x0001__x0001_=@_x0001__x0001__x0001__x0001__x0001__x0001__x0001__x0001__x0001__x0001__x0001__x0001__x0001__x0001_&lt;@_x0001__x0001__x0001__x0001__x0001__x0001__x0001__x0001__x0001__x0001__x0001__x0001__x0001__x0001__x0001__x0001__x0001__x0001__x0001__x0001__x0001__x0001__x0001__x0001__x0001__x0001__x0001__x0001__x0001__x0001_=@_x0001__x0001__x0001__x0001__x0001_A@_x0001__x0001__x0001__x0001__x0001__x0001__x0001__x0001__x0001__x0001__x0001__x0001__x0001_C@_x0001__x0001__x0001__x0001__x0001__x0002__x0001__x0001__x0001__x0001__x0001__x0001__x0001__x0001__x0001_C@_x0001__x0001__x0001__x0001__x0001__x0001__x0001__x0001__x0001__x0001__x0001__x0001__x0001__x0001_P@_x0001__x0001__x0001__x0001__x0001__x0001_A@_x0001__x0001__x0001__x0001__x0001__x0001_@@_x0001__x0001__x0001__x0001__x0001__x0001_@@_x0001__x0001__x0001__x0001__x0001__x0001_=@_x0001__x0001__x0001__x0001__x0001__x0001_G@_x0001__x0001__x0001__x0001__x0001__x0001__x0001__x0001__x0001__x0001__x0001__x0001__x0001__x0001_G@_x0001__x0001__x0001__x0001__x0001__x0001__x0001__x0001__x0001__x0001__x0001__x0001__x0001__x0001__x0001__x0001__x0001__x0001__x0001__x0001__x0001__x0001_=@_x0001__x0001__x0001__x0001__x0001__x0001__x0001__x0001__x0001__x0001__x0001__x0001__x0001_@R@_x0001__x0001__x0001__x0001__x0001__x0001_M@_x0001__x0001__x0001__x0001__x0001_@R@_x0001__x0001__x0001__x0001__x0001_@R@_x0001__x0001__x0001__x0001__x0001__x0001__x0001__x0001__x0001__x0001__x0001__x0001__x0001__x0001_;@_x0001__x0001__x0001__x0001__x0001__x0001_@@_x0001__x0001__x0001__x0001__x0001__x0001_E@_x0001__x0001__x0001__x0001__x0001__x0001_;@_x0001__x0001__x0001__x0001__x0001__x0001__x0001__x0001__x0001__x0001__x0001__x0001__x0001_G@_x0001__x0001__x0001__x0001__x0001__x0001_L@_x0001__x0001__x0001__x0001__x0001__x0001_7@_x0001__x0001__x0001__x0001__x0001_N@_x0001__x0001__x0001__x0001__x0001_I@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8@_x0001__x0001__x0001__x0001__x0001__x0001__x0001__x0001__x0001__x0001__x0001__x0001__x0001__x0001__x0001__x0001__x0001__x0001__x0001__x0001__x0001_E@_x0001__x0001__x0001__x0001__x0001_F@_x0001__x0001__x0001__x0001__x0001__x0001_H@_x0001__x0001__x0001__x0001__x0001__x0001_M@_x0001__x0001__x0001__x0001__x0001_ÀP@_x0001__x0001__x0001__x0001__x0001__x0001_E@_x0001__x0001__x0001__x0001__x0001__x0001_?@_x0001__x0001__x0001__x0001__x0001__x0001__x0001__x0001__x0001__x0001__x0001__x0001__x0001__x0001__x0001__x0001__x0001__x0001__x0001__x0001__x0001__x0001_B@_x0001__x0001__x0001__x0001__x0001__x0001__x0001__x0001__x0001__x0001__x0001__x0001__x0001_D@_x0001__x0001__x0001__x0001__x0001__x0001_=@_x0001__x0001__x0001__x0001__x0001__x0001_=@_x0001__x0001__x0001__x0001__x0001__x0001_A@_x0001__x0001__x0001__x0001__x0001__x0001_G@_x0001__x0001__x0001__x0001__x0001__x0001_=@_x0001__x0001__x0001__x0001__x0001__x0001_E@_x0001__x0001__x0001__x0001__x0001_R@_x0001__x0001__x0001__x0001__x0001__x0001_6@_x0001__x0001__x0001__x0001__x0001__x0001__x0001__x0001__x0001__x0001__x0001__x0001__x0001__x0001_7@_x0001__x0001__x0001__x0001__x0001__x0001_&lt;@_x0001__x0001__x0001__x0001__x0001__x0001_=@_x0001__x0001__x0001__x0001__x0001_R@_x0001__x0001__x0001__x0001__x0001_ÀP@_x0001__x0001__x0001__x0001__x0001__x0002__x0001_M@_x0001__x0001__x0001__x0001__x0001__x0001_?@_x0001__x0001__x0001__x0001__x0001__x0001_;@_x0001__x0001__x0001__x0001__x0001__x0001_R@_x0001__x0001__x0001__x0001__x0001_A@_x0001__x0001__x0001__x0001__x0001__x0001_A@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gt;@_x0001__x0001__x0001__x0001__x0001_@R@_x0001__x0001__x0001__x0001__x0001__x0001_L@_x0001__x0001__x0001__x0001__x0001__x0001__x0001__x0001__x0001__x0001__x0001__x0001__x0001_G@_x0001__x0001__x0001__x0001__x0001_M@_x0001__x0001__x0001__x0001__x0001__x0001_?@_x0001__x0001__x0001__x0001__x0001__x0001__x0001__x0001__x0001__x0001__x0001__x0001__x0001__x0001_&lt;@_x0001__x0001__x0001__x0001__x0001_M@_x0001__x0001__x0001__x0001__x0001_A@_x0001__x0001__x0001__x0001__x0001__x0001_:@_x0001__x0001__x0001__x0001__x0001__x0001_F@_x0001__x0001__x0001__x0001__x0001__x0001__x0001__x0001__x0001__x0001__x0001__x0001__x0001__x0001_F@_x0001__x0001__x0001__x0001__x0001__x0001_P@_x0001__x0001__x0001__x0001__x0001_J@_x0001__x0001__x0001__x0001__x0001__x0001_G@_x0001__x0001__x0001__x0001__x0001__x0001_=@_x0001__x0001__x0001__x0001__x0001_@@_x0001__x0002__x0001__x0001__x0001__x0001__x0001__x0001_C@_x0001__x0001__x0001__x0001__x0001_A@_x0001__x0001__x0001__x0001__x0001__x0001__x0001__x0001__x0001__x0001__x0001__x0001__x0001__x0001__x0001__x0001__x0001__x0001__x0001__x0001__x0001_I@_x0001__x0001__x0001__x0001__x0001__x0001_G@_x0001__x0001__x0001__x0001__x0001__x0001__x0001__x0001__x0001__x0001__x0001__x0001__x0001__x0001_B@_x0001__x0001__x0001__x0001__x0001__x0001_7@_x0001__x0001__x0001__x0001__x0001__x0001_?@_x0001__x0001__x0001__x0001__x0001__x0001_7@_x0001__x0001__x0001__x0001__x0001_H@_x0001__x0001__x0001__x0001__x0001__x0001_:@_x0001__x0001__x0001__x0001__x0001__x0001_=@_x0001__x0001__x0001__x0001__x0001_I@_x0001__x0001__x0001__x0001__x0001__x0001__x0001__x0001__x0001__x0001__x0001__x0001__x0001__x0001_;@_x0001__x0001__x0001__x0001__x0001__x0001_@@_x0001__x0001__x0001__x0001__x0001_@@_x0001__x0001__x0001__x0001__x0001__x0001_6@_x0001__x0001__x0001__x0001__x0001__x0001__x0001__x0001__x0001__x0001__x0001__x0001__x0001__x0001_O@_x0001__x0001__x0001__x0001__x0001__x0001_M@_x0001__x0001__x0001__x0001__x0001_@@_x0001__x0001__x0001__x0001__x0001_B@_x0001__x0001__x0001__x0001__x0001__x0001_R@_x0001__x0001__x0001__x0001__x0001__x0001_:@_x0001__x0001__x0001__x0001__x0001__x0001_9@_x0001__x0001__x0001__x0001__x0001_G@_x0001__x0001__x0001__x0001__x0001__x0001_:@_x0001__x0001__x0001__x0001__x0001_ÀP@_x0001__x0001__x0001__x0001__x0001__x0002__x0001__x0001_@@_x0001__x0001__x0001__x0001__x0001__x0001_;@_x0001__x0001__x0001__x0001__x0001__x0001_C@_x0001__x0001__x0001__x0001__x0001_O@_x0001__x0001__x0001__x0001__x0001__x0001_7@_x0001__x0001__x0001__x0001__x0001__x0001_=@_x0001__x0001__x0001__x0001__x0001_G@_x0001__x0001__x0001__x0001__x0001_O@_x0001__x0001__x0001__x0001__x0001_@R@_x0001__x0001__x0001__x0001__x0001_@@_x0001__x0001__x0001__x0001__x0001_R@_x0001__x0001__x0001__x0001__x0001_J@_x0001__x0001__x0001__x0001__x0001_I@_x0001__x0001__x0001__x0001__x0001_B@_x0001__x0001__x0001__x0001__x0001__x0001_L@_x0001__x0001__x0001__x0001__x0001_J@_x0001__x0001__x0001__x0001__x0001_B@_x0001__x0001__x0001__x0001__x0001__x0001_6@_x0001__x0001__x0001__x0001__x0001_E@_x0001__x0001__x0001__x0001__x0001__x0001__x0001__x0001__x0001__x0001__x0001__x0001__x0001__x0001_;@_x0001__x0001__x0001__x0001__x0001__x0001_:@_x0001__x0001__x0001__x0001__x0001__x0001_6@_x0001__x0001__x0001__x0001__x0001__x0001_9@_x0001__x0001__x0001__x0001__x0001__x0001__x0001__x0001__x0001__x0001__x0001__x0001__x0001__x0001__x0001__x0001__x0001__x0001__x0001__x0001__x0001__x0001_E@_x0001__x0001__x0001__x0001__x0001__x0001_A@_x0001__x0001__x0001__x0001__x0001__x0001_8@_x0001__x0001__x0001__x0001__x0001__x0001_:@_x0001__x0001__x0001__x0001__x0001__x0001__x0001__x0001__x0001__x0001__x0001__x0001__x0001__x0001_5@_x0001__x0002__x0001__x0001__x0001__x0001__x0001_A@_x0001__x0001__x0001__x0001__x0001__x0001_5@_x0001__x0001__x0001__x0001__x0001__x0001_9@_x0001__x0001__x0001__x0001__x0001__x0001_G@_x0001__x0001__x0001__x0001__x0001_E@_x0001__x0001__x0001__x0001__x0001__x0001_7@_x0001__x0001__x0001__x0001__x0001__x0001_O@_x0001__x0001__x0001__x0001__x0001_M@_x0001__x0001__x0001__x0001__x0001__x0001_=@_x0001__x0001__x0001__x0001__x0001__x0001_:@_x0001__x0001__x0001__x0001__x0001__x0001_Q@_x0001__x0001__x0001__x0001__x0001__x0001__x0001__x0001__x0001__x0001__x0001__x0001__x0001__x0001_8@_x0001__x0001__x0001__x0001__x0001__x0001_A@_x0001__x0001__x0001__x0001__x0001__x0001_8@_x0001__x0001__x0001__x0001__x0001__x0001_J@_x0001__x0001__x0001__x0001__x0001__x0001_&lt;@_x0001__x0001__x0001__x0001__x0001__x0001_8@_x0001__x0001__x0001__x0001__x0001__x0001_J@_x0001__x0001__x0001__x0001__x0001__x0001__x0001__x0001__x0001__x0001__x0001__x0001__x0001__x0001_C@_x0001__x0001__x0001__x0001__x0001__x0001_:@_x0001__x0001__x0001__x0001__x0001__x0001_Q@_x0001__x0001__x0001__x0001__x0001__x0001_E@_x0001__x0001__x0001__x0001__x0001__x0001__x0001__x0001__x0001__x0001__x0001__x0001__x0001__x0001_8@_x0001__x0001__x0001__x0001__x0001__x0001_;@_x0001__x0001__x0001__x0001__x0001__x0001_?@_x0001__x0001__x0001__x0001__x0001__x0001_A@_x0001__x0001__x0001__x0001__x0001__x0001_7@_x0001__x0001__x0001__x0001__x0001_E@_x0001__x0001__x0001__x0001__x0001__x0002__x0001__x0001_?@_x0001__x0001__x0001__x0001__x0001__x0001__x0001__x0001__x0001__x0001__x0001__x0001__x0001_H@_x0001__x0001__x0001__x0001__x0001__x0001_6@_x0001__x0001__x0001__x0001__x0001__x0001_@@_x0001__x0001__x0001__x0001__x0001__x0001_C@_x0001__x0001__x0001__x0001__x0001__x0001_B@_x0001__x0001__x0001__x0001__x0001_@Q@_x0001__x0001__x0001__x0001__x0001__x0001_R@_x0001__x0001__x0001__x0001__x0001__x0001_9@_x0001__x0001__x0001__x0001__x0001__x0001_C@_x0001__x0001__x0001__x0001__x0001__x0001_&lt;@_x0001__x0001__x0001__x0001__x0001__x0001_:@_x0001__x0001__x0001__x0001__x0001__x0001_6@_x0001__x0001__x0001__x0001__x0001__x0001__x0001__x0001__x0001__x0001__x0001__x0001__x0001_@@_x0001__x0001__x0001__x0001__x0001__x0001__x0001__x0001__x0001__x0001__x0001__x0001__x0001__x0001_9@_x0001__x0001__x0001__x0001__x0001__x0001_:@_x0001__x0001__x0001__x0001__x0001__x0001_9@_x0001__x0001__x0001__x0001__x0001__x0001__x0001__x0001__x0001__x0001__x0001__x0001__x0001__x0001_6@_x0001__x0001__x0001__x0001__x0001__x0001_@@_x0001__x0001__x0001__x0001__x0001__x0001_8@_x0001__x0001__x0001__x0001__x0001__x0001__x0001__x0001__x0001__x0001__x0001__x0001__x0001_E@_x0001__x0001__x0001__x0001__x0001_C@_x0001__x0001__x0001__x0001__x0001__x0001_&lt;@_x0001__x0001__x0001__x0001__x0001_R@_x0001__x0001__x0001__x0001__x0001__x0001__x0001__x0001__x0001__x0001__x0001__x0001__x0001__x0001_&gt;@_x0001__x0001__x0001__x0001__x0001__x0001_@@_x0001__x0002__x0001__x0001__x0001__x0001__x0001__x0001_;@_x0001__x0001__x0001__x0001__x0001_ÀP@_x0001__x0001__x0001__x0001__x0001_L@_x0001__x0001__x0001__x0001__x0001_E@_x0001__x0001__x0001__x0001__x0001__x0001_G@_x0001__x0001__x0001__x0001__x0001_C@_x0001__x0001__x0001__x0001__x0001_@@_x0001__x0001__x0001__x0001__x0001_@R@_x0001__x0001__x0001__x0001__x0001__x0001_R@_x0001__x0001__x0001__x0001__x0001__x0001_?@_x0001__x0001__x0001__x0001__x0001__x0001_H@_x0001__x0001__x0001__x0001__x0001_E@_x0001__x0001__x0001__x0001__x0001__x0001_G@_x0001__x0001__x0001__x0001__x0001__x0001_H@_x0001__x0001__x0001__x0001__x0001__x0001__x0001__x0001__x0001__x0001__x0001__x0001__x0001_A@_x0001__x0001__x0001__x0001__x0001__x0001_H@_x0001__x0001__x0001__x0001__x0001_M@_x0001__x0001__x0001__x0001__x0001__x0001_P@_x0001__x0001__x0001__x0001__x0001_E@_x0001__x0001__x0001__x0001__x0001__x0001__x0001__x0001__x0001__x0001__x0001__x0001__x0001_H@_x0001__x0001__x0001__x0001__x0001__x0001__x0001__x0001__x0001__x0001__x0001__x0001__x0001__x0001__x0001__x0001__x0001__x0001__x0001__x0001__x0001__x0001_C@_x0001__x0001__x0001__x0001__x0001__x0001_=@_x0001__x0001__x0001__x0001__x0001__x0001_;@_x0001__x0001__x0001__x0001__x0001__x0001_8@_x0001__x0001__x0001__x0001__x0001_B@_x0001__x0001__x0001__x0001__x0001_P@_x0001__x0001__x0001__x0001__x0001__x0001_9@_x0001__x0001__x0001__x0001__x0001__x0002__x0001__x0001__x0001__x0001__x0001__x0001__x0001__x0001__x0001__x0001_O@_x0001__x0001__x0001__x0001__x0001__x0001_8@_x0001__x0001__x0001__x0001__x0001__x0001_H@_x0001__x0001__x0001__x0001__x0001__x0001_&gt;@_x0001__x0001__x0001__x0001__x0001__x0001__x0001__x0001__x0001__x0001__x0001__x0001__x0001__x0001_B@_x0001__x0001__x0001__x0001__x0001__x0001_6@_x0001__x0001__x0001__x0001__x0001__x0001_7@_x0001__x0001__x0001__x0001__x0001__x0001_&lt;@_x0001__x0001__x0001__x0001__x0001__x0001_8@_x0001__x0001__x0001__x0001__x0001__x0001_7@_x0001__x0001__x0001__x0001__x0001__x0001_E@_x0001__x0001__x0001__x0001__x0001_D@_x0001__x0001__x0001__x0001__x0001__x0001_9@_x0001__x0001__x0001__x0001__x0001__x0001_A@_x0001__x0001__x0001__x0001__x0001_@Q@_x0001__x0001__x0001__x0001__x0001__x0001__x0001__x0001__x0001__x0001__x0001__x0001__x0001__x0001_A@_x0001__x0001__x0001__x0001__x0001__x0001_A@_x0001__x0001__x0001__x0001__x0001_D@_x0001__x0001__x0001__x0001__x0001_J@_x0001__x0001__x0001__x0001__x0001_G@_x0001__x0001__x0001__x0001__x0001_L@_x0001__x0001__x0001__x0001__x0001__x0001_G@_x0001__x0001__x0001__x0001__x0001_E@_x0001__x0001__x0001__x0001__x0001__x0001_Q@_x0001__x0001__x0001__x0001__x0001__x0001__x0001__x0001__x0001__x0001__x0001__x0001__x0001__x0001_:@_x0001__x0001__x0001__x0001__x0001__x0001__x0001__x0001__x0001__x0001__x0001__x0001__x0001_ÀP@_x0001__x0001__x0001__x0001__x0001__x0001_E@</t>
  </si>
  <si>
    <t>c177fb812376a6bd98e0e6491388448d_x0001__x0002__x0001__x0001__x0001__x0001__x0001__x0001_;@_x0001__x0001__x0001__x0001__x0001__x0001_L@_x0001__x0001__x0001__x0001__x0001__x0001_;@_x0001__x0001__x0001__x0001__x0001__x0001_6@_x0001__x0001__x0001__x0001__x0001__x0001__x0001__x0001__x0001__x0001__x0001__x0001__x0001__x0001_7@_x0001__x0001__x0001__x0001__x0001__x0001_H@_x0001__x0001__x0001__x0001__x0001__x0001_Q@_x0001__x0001__x0001__x0001__x0001__x0001_8@_x0001__x0001__x0001__x0001__x0001__x0001_E@_x0001__x0001__x0001__x0001__x0001__x0001_C@_x0001__x0001__x0001__x0001__x0001__x0001__x0001__x0001__x0001__x0001__x0001__x0001__x0001__x0001_7@_x0001__x0001__x0001__x0001__x0001__x0001__x0001__x0001__x0001__x0001__x0001__x0001__x0001__x0001__x0001__x0001__x0001__x0001__x0001__x0001__x0001__x0001_&lt;@_x0001__x0001__x0001__x0001__x0001__x0001_7@_x0001__x0001__x0001__x0001__x0001__x0001__x0001__x0001__x0001__x0001__x0001__x0001__x0001__x0001_B@_x0001__x0001__x0001__x0001__x0001__x0001_7@_x0001__x0001__x0001__x0001__x0001__x0001_@@_x0001__x0001__x0001__x0001__x0001__x0001_E@_x0001__x0001__x0001__x0001__x0001__x0001_C@_x0001__x0001__x0001__x0001__x0001_ÀQ@_x0001__x0001__x0001__x0001__x0001__x0001_C@_x0001__x0001__x0001__x0001__x0001_G@_x0001__x0001__x0001__x0001__x0001_C@_x0001__x0001__x0001__x0001__x0001__x0001_&lt;@_x0001__x0001__x0001__x0001__x0001__x0001_7@_x0001__x0001__x0001__x0001__x0001_M@_x0001__x0001__x0001__x0001__x0001__x0001_F@_x0001__x0001__x0001__x0001__x0001__x0002__x0001__x0001_A@_x0001__x0001__x0001__x0001__x0001__x0001__x0001__x0001__x0001__x0001__x0001__x0001__x0001__x0001__x0001__x0001__x0001__x0001__x0001__x0001__x0001__x0001_=@_x0001__x0001__x0001__x0001__x0001__x0001__x0001__x0001__x0001__x0001__x0001__x0001__x0001_E@_x0001__x0001__x0001__x0001__x0001__x0001__x0001__x0001__x0001__x0001__x0001__x0001__x0001__x0001_;@_x0001__x0001__x0001__x0001__x0001__x0001__x0001__x0001__x0001__x0001__x0001__x0001__x0001_K@_x0001__x0001__x0001__x0001__x0001__x0001_8@_x0001__x0001__x0001__x0001__x0001__x0001_7@_x0001__x0001__x0001__x0001__x0001_B@_x0001__x0001__x0001__x0001__x0001__x0001_8@_x0001__x0001__x0001__x0001__x0001__x0001__x0001__x0001__x0001__x0001__x0001__x0001__x0001__x0001_9@_x0001__x0001__x0001__x0001__x0001__x0001__x0001__x0001__x0001__x0001__x0001__x0001__x0001__x0001_7@_x0001__x0001__x0001__x0001__x0001__x0001_H@_x0001__x0001__x0001__x0001__x0001__x0001__x0001__x0001__x0001__x0001__x0001__x0001__x0001__x0001_G@_x0001__x0001__x0001__x0001__x0001__x0001_=@_x0001__x0001__x0001__x0001__x0001__x0001__x0001__x0001__x0001__x0001__x0001__x0001__x0001__x0001_;@_x0001__x0001__x0001__x0001__x0001__x0001_B@_x0001__x0001__x0001__x0001__x0001__x0001_L@_x0001__x0001__x0001__x0001__x0001__x0001__x0001__x0001__x0001__x0001__x0001__x0001__x0001_L@_x0001__x0001__x0001__x0001__x0001__x0001__x0001__x0001__x0001__x0001__x0001__x0001__x0001_I@_x0001__x0001__x0001__x0001__x0001__x0001_?@_x0001__x0001__x0001__x0001__x0001__x0001_L@_x0001__x0002__x0001__x0001__x0001__x0001__x0001__x0001__x0001__x0001__x0001__x0001__x0001__x0001__x0001__x0001_Q@_x0001__x0001__x0001__x0001__x0001__x0001_?@_x0001__x0001__x0001__x0001__x0001__x0001_=@_x0001__x0001__x0001__x0001__x0001__x0001_B@_x0001__x0001__x0001__x0001__x0001__x0001_@@_x0001__x0001__x0001__x0001__x0001_@@_x0001__x0001__x0001__x0001__x0001__x0001__x0001__x0001__x0001__x0001__x0001__x0001__x0001_R@_x0001__x0001__x0001__x0001__x0001_H@_x0001__x0001__x0001__x0001__x0001_B@_x0001__x0001__x0001__x0001__x0001_@@_x0001__x0001__x0001__x0001__x0001__x0001__x0001__x0001__x0001__x0001__x0001__x0001__x0001__x0001__x0001__x0001__x0001__x0001__x0001__x0001__x0001_C@_x0001__x0001__x0001__x0001__x0001__x0001__x0001__x0001__x0001__x0001__x0001__x0001__x0001__x0001_;@_x0001__x0001__x0001__x0001__x0001__x0001_K@_x0001__x0001__x0001__x0001__x0001__x0001_&gt;@_x0001__x0001__x0001__x0001__x0001_@Q@_x0001__x0001__x0001__x0001__x0001__x0001__x0001__x0001__x0001__x0001__x0001__x0001__x0001__x0001__x0001__x0001__x0001__x0001__x0001__x0001__x0001__x0001__x0001__x0001__x0001__x0001__x0001__x0001__x0001__x0001_H@_x0001__x0001__x0001__x0001__x0001__x0001_J@_x0001__x0001__x0001__x0001__x0001__x0001_C@_x0001__x0001__x0001__x0001__x0001__x0001_@@_x0001__x0001__x0001__x0001__x0001__x0001_H@_x0001__x0001__x0001__x0001__x0001__x0001_?@_x0001__x0001__x0001__x0001__x0001__x0001_A@_x0001__x0001__x0001__x0001__x0001__x0001_@@_x0001__x0001__x0001__x0001__x0001__x0002__x0001__x0001_;@_x0001__x0001__x0001__x0001__x0001__x0001_?@_x0001__x0001__x0001__x0001__x0001__x0001_F@_x0001__x0001__x0001__x0001__x0001_N@_x0001__x0001__x0001__x0001__x0001__x0001_5@_x0001__x0001__x0001__x0001__x0001_E@_x0001__x0001__x0001__x0001__x0001__x0001_=@_x0001__x0001__x0001__x0001__x0001__x0001_A@_x0001__x0001__x0001__x0001__x0001__x0001__x0001__x0001__x0001__x0001__x0001__x0001__x0001__x0001_@@_x0001__x0001__x0001__x0001__x0001_@R@_x0001__x0001__x0001__x0001__x0001__x0001_&lt;@_x0001__x0001__x0001__x0001__x0001__x0001_C@_x0001__x0001__x0001__x0001__x0001__x0001__x0001__x0001__x0001__x0001__x0001__x0001__x0001__x0001_8@_x0001__x0001__x0001__x0001__x0001__x0001__x0001__x0001__x0001__x0001__x0001__x0001__x0001__x0001_K@_x0001__x0001__x0001__x0001__x0001__x0001_6@_x0001__x0001__x0001__x0001__x0001__x0001_E@_x0001__x0001__x0001__x0001__x0001__x0001_E@_x0001__x0001__x0001__x0001__x0001__x0001_6@_x0001__x0001__x0001__x0001__x0001__x0001_;@_x0001__x0001__x0001__x0001__x0001__x0001__x0001__x0001__x0001__x0001__x0001__x0001__x0001__x0001__x0001__x0001__x0001__x0001__x0001__x0001__x0001__x0001__x0001__x0001__x0001__x0001__x0001__x0001__x0001_ÀQ@_x0001__x0001__x0001__x0001__x0001__x0001_J@_x0001__x0001__x0001__x0001__x0001__x0001__x0001__x0001__x0001__x0001__x0001__x0001__x0001__x0001__x0001__x0001__x0001__x0001__x0001__x0001__x0001__x0001__x0001__x0001__x0001__x0001__x0001__x0001__x0001__x0001_6@_x0001__x0001__x0001__x0001__x0001__x0001_?@_x0001__x0002__x0001__x0001__x0001__x0001__x0001__x0001_K@_x0001__x0001__x0001__x0001__x0001__x0001__x0001__x0001__x0001__x0001__x0001__x0001__x0001__x0001__x0001__x0001__x0001__x0001__x0001__x0001__x0001_@@_x0001__x0001__x0001__x0001__x0001__x0001_6@_x0001__x0001__x0001__x0001__x0001__x0001_5@_x0001__x0001__x0001__x0001__x0001__x0001_&gt;@_x0001__x0001__x0001__x0001__x0001_C@_x0001__x0001__x0001__x0001__x0001__x0001_B@_x0001__x0001__x0001__x0001__x0001__x0001_E@_x0001__x0001__x0001__x0001__x0001__x0001__x0001__x0001__x0001__x0001__x0001__x0001__x0001__x0001_=@_x0001__x0001__x0001__x0001__x0001__x0001_F@_x0001__x0001__x0001__x0001__x0001_C@_x0001__x0001__x0001__x0001__x0001__x0001_E@_x0001__x0001__x0001__x0001__x0001_L@_x0001__x0001__x0001__x0001__x0001__x0001_;@_x0001__x0001__x0001__x0001__x0001__x0001_=@_x0001__x0001__x0001__x0001__x0001__x0001_K@_x0001__x0001__x0001__x0001__x0001_K@_x0001__x0001__x0001__x0001__x0001__x0001_6@_x0001__x0001__x0001__x0001__x0001__x0001_=@_x0001__x0001__x0001__x0001__x0001__x0001_:@_x0001__x0001__x0001__x0001__x0001__x0001__x0001__x0001__x0001__x0001__x0001__x0001__x0001_M@_x0001__x0001__x0001__x0001__x0001__x0001_C@_x0001__x0001__x0001__x0001__x0001__x0001_A@_x0001__x0001__x0001__x0001__x0001_@@_x0001__x0001__x0001__x0001__x0001__x0001__x0001__x0001__x0001__x0001__x0001__x0001__x0001__x0001_8@_x0001__x0001__x0001__x0001__x0001__x0001_M@_x0001__x0001__x0001__x0001__x0001__x0002__x0001__x0001_&lt;@_x0001__x0001__x0001__x0001__x0001__x0001__x0001__x0001__x0001__x0001__x0001__x0001__x0001__x0001__x0001__x0001__x0001__x0001__x0001__x0001__x0001_ÀQ@_x0001__x0001__x0001__x0001__x0001__x0001_6@_x0001__x0001__x0001__x0001__x0001__x0001_6@_x0001__x0001__x0001__x0001__x0001__x0001__x0001__x0001__x0001__x0001__x0001__x0001__x0001__x0001__x0001__x0001__x0001__x0001__x0001__x0001__x0001__x0001_C@_x0001__x0001__x0001__x0001__x0001__x0001__x0001__x0001__x0001__x0001__x0001__x0001__x0001__x0001_:@_x0001__x0001__x0001__x0001__x0001__x0001_A@_x0001__x0001__x0001__x0001__x0001_P@_x0001__x0001__x0001__x0001__x0001__x0001_@@_x0001__x0001__x0001__x0001__x0001__x0001__x0001__x0001__x0001__x0001__x0001__x0001__x0001__x0001_P@_x0001__x0001__x0001__x0001__x0001_@R@_x0001__x0001__x0001__x0001__x0001__x0001_&lt;@_x0001__x0001__x0001__x0001__x0001__x0001_:@_x0001__x0001__x0001__x0001__x0001__x0001_C@_x0001__x0001__x0001__x0001__x0001__x0001_A@_x0001__x0001__x0001__x0001__x0001_A@_x0001__x0001__x0001__x0001__x0001__x0001_?@_x0001__x0001__x0001__x0001__x0001__x0001_:@_x0001__x0001__x0001__x0001__x0001_H@_x0001__x0001__x0001__x0001__x0001__x0001__x0001__x0001__x0001__x0001__x0001__x0001__x0001__x0001_C@_x0001__x0001__x0001__x0001__x0001__x0001__x0001__x0001__x0001__x0001__x0001__x0001__x0001_N@_x0001__x0001__x0001__x0001__x0001_M@_x0001__x0001__x0001__x0001__x0001__x0001_G@_x0001__x0001__x0001__x0001__x0001__x0001_7@_x0001__x0002__x0001__x0001__x0001__x0001__x0001__x0001_?@_x0001__x0001__x0001__x0001__x0001__x0001_@@_x0001__x0001__x0001__x0001__x0001__x0001_C@_x0001__x0001__x0001__x0001__x0001__x0001_7@_x0001__x0001__x0001__x0001__x0001__x0001_K@_x0001__x0001__x0001__x0001__x0001__x0001_G@_x0001__x0001__x0001__x0001__x0001__x0001__x0001__x0001__x0001__x0001__x0001__x0001__x0001_C@_x0001__x0001__x0001__x0001__x0001__x0001_B@_x0001__x0001__x0001__x0001__x0001__x0001_&lt;@_x0001__x0001__x0001__x0001__x0001__x0001__x0001__x0001__x0001__x0001__x0001__x0001__x0001__x0001_R@_x0001__x0001__x0001__x0001__x0001__x0001_;@_x0001__x0001__x0001__x0001__x0001_L@_x0001__x0001__x0001__x0001__x0001__x0001_8@_x0001__x0001__x0001__x0001__x0001_M@_x0001__x0001__x0001__x0001__x0001__x0001_9@_x0001__x0001__x0001__x0001__x0001__x0001__x0001__x0001__x0001__x0001__x0001__x0001__x0001__x0001_G@_x0001__x0001__x0001__x0001__x0001__x0001_G@_x0001__x0001__x0001__x0001__x0001__x0001_:@_x0001__x0001__x0001__x0001__x0001__x0001__x0001__x0001__x0001__x0001__x0001__x0001__x0001__x0001_C@_x0001__x0001__x0001__x0001__x0001__x0001__x0001__x0001__x0001__x0001__x0001__x0001__x0001_P@_x0001__x0001__x0001__x0001__x0001_J@_x0001__x0001__x0001__x0001__x0001__x0001_H@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Q@_x0001__x0001__x0001__x0001__x0001_K@_x0001__x0001__x0001__x0001__x0001__x0001__x0001__x0001__x0001__x0001__x0001__x0001__x0001__x0001_J@_x0001__x0001__x0001__x0001__x0001_@Q@_x0001__x0001__x0001__x0001__x0001__x0001__x0001__x0001__x0001__x0001__x0001__x0001__x0001_ÀP@_x0001__x0001__x0001__x0001__x0001__x0001_7@_x0001__x0001__x0001__x0001__x0001__x0001_A@_x0001__x0001__x0001__x0001__x0001__x0001__x0001__x0001__x0001__x0001__x0001__x0001__x0001__x0001__x0001__x0001__x0001__x0001__x0001__x0001__x0001__x0001_L@_x0001__x0001__x0001__x0001__x0001__x0001__x0001__x0001__x0001__x0001__x0001__x0001__x0001_@@_x0001__x0001__x0001__x0001__x0001__x0001_E@_x0001__x0001__x0001__x0001__x0001__x0001_&lt;@_x0001__x0001__x0001__x0001__x0001__x0001__x0001__x0001__x0001__x0001__x0001__x0001__x0001__x0001_R@_x0001__x0001__x0001__x0001__x0001__x0001_6@_x0001__x0001__x0001__x0001__x0001_A@_x0001__x0001__x0001__x0001__x0001__x0001_F@_x0001__x0001__x0001__x0001__x0001_@@_x0001__x0001__x0001__x0001__x0001__x0001_;@_x0001__x0001__x0001__x0001__x0001__x0001__x0001__x0001__x0001__x0001__x0001__x0001__x0001__x0001_&lt;@_x0001__x0001__x0001__x0001__x0001__x0001_7@_x0001__x0001__x0001__x0001__x0001__x0001_&lt;@_x0001__x0001__x0001__x0001__x0001__x0001_G@_x0001__x0001__x0001__x0001__x0001__x0001__x0001__x0001__x0001__x0001__x0001__x0001__x0001__x0001_O@_x0001__x0001__x0001__x0001__x0001_ÀP@_x0001__x0002__x0001__x0001__x0001__x0001__x0001__x0001_?@_x0001__x0001__x0001__x0001__x0001__x0001_F@_x0001__x0001__x0001__x0001__x0001__x0001_R@_x0001__x0001__x0001__x0001__x0001__x0001__x0001__x0001__x0001__x0001__x0001__x0001__x0001__x0001_5@_x0001__x0001__x0001__x0001__x0001_E@_x0001__x0001__x0001__x0001__x0001_@@_x0001__x0001__x0001__x0001__x0001__x0001_8@_x0001__x0001__x0001__x0001__x0001__x0001_O@_x0001__x0001__x0001__x0001__x0001__x0001_6@_x0001__x0001__x0001__x0001__x0001_@@_x0001__x0001__x0001__x0001__x0001_B@_x0001__x0001__x0001__x0001__x0001__x0001_7@_x0001__x0001__x0001__x0001__x0001__x0001_B@_x0001__x0001__x0001__x0001__x0001__x0001_:@_x0001__x0001__x0001__x0001__x0001__x0001_:@_x0001__x0001__x0001__x0001__x0001__x0001_&lt;@_x0001__x0001__x0001__x0001__x0001__x0001_5@_x0001__x0001__x0001__x0001__x0001_I@_x0001__x0001__x0001__x0001__x0001__x0001__x0001__x0001__x0001__x0001__x0001__x0001__x0001_P@_x0001__x0001__x0001__x0001__x0001_M@_x0001__x0001__x0001__x0001__x0001_A@_x0001__x0001__x0001__x0001__x0001__x0001_6@_x0001__x0001__x0001__x0001__x0001__x0001_Q@_x0001__x0001__x0001__x0001__x0001__x0001_=@_x0001__x0001__x0001__x0001__x0001__x0001_J@_x0001__x0001__x0001__x0001__x0001_D@_x0001__x0001__x0001__x0001__x0001__x0001__x0001__x0001__x0001__x0001__x0001__x0001__x0001__x0001_O@_x0001__x0001__x0001__x0001__x0001_J@_x0001__x0001__x0001__x0001__x0001__x0002__x0001__x0001_L@_x0001__x0001__x0001__x0001__x0001__x0001_9@_x0001__x0001__x0001__x0001__x0001__x0001_8@_x0001__x0001__x0001__x0001__x0001_H@_x0001__x0001__x0001__x0001__x0001__x0001_&lt;@_x0001__x0001__x0001__x0001__x0001__x0001_7@_x0001__x0001__x0001__x0001__x0001__x0001__x0001__x0001__x0001__x0001__x0001__x0001__x0001__x0001_8@_x0001__x0001__x0001__x0001__x0001__x0001__x0001__x0001__x0001__x0001__x0001__x0001__x0001_E@_x0001__x0001__x0001__x0001__x0001__x0001_K@_x0001__x0001__x0001__x0001__x0001__x0001__x0001__x0001__x0001__x0001__x0001__x0001__x0001_A@_x0001__x0001__x0001__x0001__x0001__x0001_B@_x0001__x0001__x0001__x0001__x0001__x0001_E@_x0001__x0001__x0001__x0001__x0001__x0001_;@_x0001__x0001__x0001__x0001__x0001__x0001_H@_x0001__x0001__x0001__x0001__x0001__x0001__x0001__x0001__x0001__x0001__x0001__x0001__x0001__x0001_E@_x0001__x0001__x0001__x0001__x0001_C@_x0001__x0001__x0001__x0001__x0001__x0001_A@_x0001__x0001__x0001__x0001__x0001_N@_x0001__x0001__x0001__x0001__x0001_@@_x0001__x0001__x0001__x0001__x0001_J@_x0001__x0001__x0001__x0001__x0001_G@_x0001__x0001__x0001__x0001__x0001_B@_x0001__x0001__x0001__x0001__x0001__x0001_?@_x0001__x0001__x0001__x0001__x0001__x0001__x0001__x0001__x0001__x0001__x0001__x0001__x0001__x0001_7@_x0001__x0001__x0001__x0001__x0001__x0001_J@_x0001__x0001__x0001__x0001__x0001__x0001_:@_x0001__x0001__x0001__x0001__x0001_E@_x0001__x0002__x0001__x0001__x0001__x0001__x0001__x0001_F@_x0001__x0001__x0001__x0001__x0001__x0001_8@_x0001__x0001__x0001__x0001__x0001__x0001__x0001__x0001__x0001__x0001__x0001__x0001__x0001__x0001_B@_x0001__x0001__x0001__x0001__x0001_@@_x0001__x0001__x0001__x0001__x0001__x0001__x0001__x0001__x0001__x0001__x0001__x0001__x0001__x0001_B@_x0001__x0001__x0001__x0001__x0001_C@_x0001__x0001__x0001__x0001__x0001_J@_x0001__x0001__x0001__x0001__x0001__x0001_8@_x0001__x0001__x0001__x0001__x0001__x0001_@@_x0001__x0001__x0001__x0001__x0001__x0001__x0001__x0001__x0001__x0001__x0001__x0001__x0001__x0001_;@_x0001__x0001__x0001__x0001__x0001__x0001_?@_x0001__x0001__x0001__x0001__x0001_ÀP@_x0001__x0001__x0001__x0001__x0001_@@_x0001__x0001__x0001__x0001__x0001__x0001_Q@_x0001__x0001__x0001__x0001__x0001__x0001_7@_x0001__x0001__x0001__x0001__x0001_P@_x0001__x0001__x0001__x0001__x0001__x0001_6@_x0001__x0001__x0001__x0001__x0001__x0001_K@_x0001__x0001__x0001__x0001__x0001__x0001_@@_x0001__x0001__x0001__x0001__x0001__x0001_G@_x0001__x0001__x0001__x0001__x0001__x0001_7@_x0001__x0001__x0001__x0001__x0001_B@_x0001__x0001__x0001__x0001__x0001__x0001_&gt;@_x0001__x0001__x0001__x0001__x0001__x0001_J@_x0001__x0001__x0001__x0001__x0001__x0001__x0001__x0001__x0001__x0001__x0001__x0001__x0001__x0001__x0001__x0001__x0001__x0001__x0001__x0001__x0001__x0001_7@_x0001__x0001__x0001__x0001__x0001_I@_x0001__x0001__x0001__x0001__x0001__x0002__x0001__x0001__x0001__x0001__x0001__x0001__x0001__x0001__x0001__x0001_A@_x0001__x0001__x0001__x0001__x0001__x0001_9@_x0001__x0001__x0001__x0001__x0001_I@_x0001__x0001__x0001__x0001__x0001__x0001_5@_x0001__x0001__x0001__x0001__x0001__x0001_8@_x0001__x0001__x0001__x0001__x0001__x0001_G@_x0001__x0001__x0001__x0001__x0001_B@_x0001__x0001__x0001__x0001__x0001__x0001_&lt;@_x0001__x0001__x0001__x0001__x0001__x0001__x0001__x0001__x0001__x0001__x0001__x0001__x0001__x0001_M@_x0001__x0001__x0001__x0001__x0001__x0001_&lt;@_x0001__x0001__x0001__x0001__x0001__x0001_?@_x0001__x0001__x0001__x0001__x0001__x0001_A@_x0001__x0001__x0001__x0001__x0001__x0001_M@_x0001__x0001__x0001__x0001__x0001_C@_x0001__x0001__x0001__x0001__x0001_B@_x0001__x0001__x0001__x0001__x0001__x0001_;@_x0001__x0001__x0001__x0001__x0001__x0001_M@_x0001__x0001__x0001__x0001__x0001__x0001_E@_x0001__x0001__x0001__x0001__x0001_L@_x0001__x0001__x0001__x0001__x0001_ÀP@_x0001__x0001__x0001__x0001__x0001__x0001_B@_x0001__x0001__x0001__x0001__x0001__x0001_8@_x0001__x0001__x0001__x0001__x0001__x0001__x0001__x0001__x0001__x0001__x0001__x0001__x0001__x0001_?@_x0001__x0001__x0001__x0001__x0001__x0001_A@_x0001__x0001__x0001__x0001__x0001__x0001_@@_x0001__x0001__x0001__x0001__x0001__x0001_8@_x0001__x0001__x0001__x0001__x0001__x0001__x0001__x0001__x0001__x0001__x0001__x0001__x0001__x0001_8@_x0001__x0001__x0001__x0001__x0001__x0001__x0001__x0001__x0001__x0002__x0001__x0001__x0001__x0001__x0001__x0001_J@_x0001__x0001__x0001__x0001__x0001__x0001__x0001__x0001__x0001__x0001__x0001__x0001__x0001_@Q@_x0001__x0001__x0001__x0001__x0001_C@_x0001__x0001__x0001__x0001__x0001__x0001_=@_x0001__x0001__x0001__x0001__x0001__x0001_H@_x0001__x0001__x0001__x0001__x0001__x0001_6@_x0001__x0001__x0001__x0001__x0001__x0001_;@_x0001__x0001__x0001__x0001__x0001__x0001__x0001__x0001__x0001__x0001__x0001__x0001__x0001__x0001_6@_x0001__x0001__x0001__x0001__x0001_I@_x0001__x0001__x0001__x0001__x0001__x0001_A@_x0001__x0001__x0001__x0001__x0001__x0001__x0001__x0001__x0001__x0001__x0001__x0001__x0001__x0001__x0001__x0001__x0001__x0001__x0001__x0001__x0001__x0001_8@_x0001__x0001__x0001__x0001__x0001__x0001__x0001__x0001__x0001__x0001__x0001__x0001__x0001__x0001__x0001__x0001__x0001__x0001__x0001__x0001__x0001_C@_x0001__x0001__x0001__x0001__x0001__x0001_E@_x0001__x0001__x0001__x0001__x0001__x0001_Q@_x0001__x0001__x0001__x0001__x0001__x0001_:@_x0001__x0001__x0001__x0001__x0001__x0001_=@_x0001__x0001__x0001__x0001__x0001_F@_x0001__x0001__x0001__x0001__x0001__x0001_H@_x0001__x0001__x0001__x0001__x0001_B@_x0001__x0001__x0001__x0001__x0001__x0001_A@_x0001__x0001__x0001__x0001__x0001_E@_x0001__x0001__x0001__x0001__x0001__x0001_&gt;@_x0001__x0001__x0001__x0001__x0001__x0001__x0001__x0001__x0001__x0001__x0001__x0001__x0001_P@_x0001__x0001__x0001__x0001__x0001__x0001_7@_x0001__x0001__x0001__x0001__x0001__x0002__x0001_D@_x0001__x0001__x0001__x0001__x0001__x0001_C@_x0001__x0001__x0001__x0001__x0001__x0001_@@_x0001__x0001__x0001__x0001__x0001__x0001__x0001__x0001__x0001__x0001__x0001__x0001__x0001__x0001_8@_x0001__x0001__x0001__x0001__x0001_C@_x0001__x0001__x0001__x0001__x0001_C@_x0001__x0001__x0001__x0001__x0001__x0001_C@_x0001__x0001__x0001__x0001__x0001__x0001_?@_x0001__x0001__x0001__x0001__x0001__x0001_:@_x0001__x0001__x0001__x0001__x0001__x0001__x0001__x0001__x0001__x0001__x0001__x0001__x0001_@@_x0001__x0001__x0001__x0001__x0001_C@_x0001__x0001__x0001__x0001__x0001__x0001_:@_x0001__x0001__x0001__x0001__x0001__x0001_=@_x0001__x0001__x0001__x0001__x0001__x0001_?@_x0001__x0001__x0001__x0001__x0001__x0001_H@_x0001__x0001__x0001__x0001__x0001__x0001__x0001__x0001__x0001__x0001__x0001__x0001__x0001__x0001__x0001__x0001__x0001__x0001__x0001__x0001__x0001__x0001_L@_x0001__x0001__x0001__x0001__x0001_E@_x0001__x0001__x0001__x0001__x0001__x0001__x0001__x0001__x0001__x0001__x0001__x0001__x0001_E@_x0001__x0001__x0001__x0001__x0001__x0001__x0001__x0001__x0001__x0001__x0001__x0001__x0001_E@_x0001__x0001__x0001__x0001__x0001__x0001_A@_x0001__x0001__x0001__x0001__x0001__x0001__x0001__x0001__x0001__x0001__x0001__x0001__x0001__x0001_@@_x0001__x0001__x0001__x0001__x0001_E@_x0001__x0001__x0001__x0001__x0001__x0001_&lt;@_x0001__x0001__x0001__x0001__x0001__x0001_C@_x0001__x0001__x0001__x0001__x0001__x0001__x0001__x0001__x0001__x0002__x0001__x0001__x0001__x0001__x0001__x0001__x0001__x0001__x0001__x0001__x0001__x0001__x0001_I@_x0001__x0001__x0001__x0001__x0001__x0001__x0001__x0001__x0001__x0001__x0001__x0001__x0001__x0001_:@_x0001__x0001__x0001__x0001__x0001__x0001_R@_x0001__x0001__x0001__x0001__x0001__x0001_5@_x0001__x0001__x0001__x0001__x0001__x0001__x0001__x0001__x0001__x0001__x0001__x0001__x0001__x0001_?@_x0001__x0001__x0001__x0001__x0001_E@_x0001__x0001__x0001__x0001__x0001__x0001_@@_x0001__x0001__x0001__x0001__x0001_J@_x0001__x0001__x0001__x0001__x0001__x0001__x0001__x0001__x0001__x0001__x0001__x0001__x0001__x0001_B@_x0001__x0001__x0001__x0001__x0001__x0001_B@_x0001__x0001__x0001__x0001__x0001_M@_x0001__x0001__x0001__x0001__x0001_P@_x0001__x0001__x0001__x0001__x0001__x0001_:@_x0001__x0001__x0001__x0001__x0001__x0001__x0001__x0001__x0001__x0001__x0001__x0001__x0001__x0001_F@_x0001__x0001__x0001__x0001__x0001__x0001_9@_x0001__x0001__x0001__x0001__x0001_J@_x0001__x0001__x0001__x0001__x0001__x0001_8@_x0001__x0001__x0001__x0001__x0001__x0001_K@_x0001__x0001__x0001__x0001__x0001__x0001__x0001__x0001__x0001__x0001__x0001__x0001__x0001__x0001_&lt;@_x0001__x0001__x0001__x0001__x0001_R@_x0001__x0001__x0001__x0001__x0001_M@_x0001__x0001__x0001__x0001__x0001__x0001_;@_x0001__x0001__x0001__x0001__x0001__x0001_E@_x0001__x0001__x0001__x0001__x0001_@Q@_x0001__x0001__x0001__x0001__x0001__x0001_K@_x0001__x0001__x0001__x0001__x0001__x0002__x0001__x0001_6@_x0001__x0001__x0001__x0001__x0001__x0001_&lt;@_x0001__x0001__x0001__x0001__x0001_@@_x0001__x0001__x0001__x0001__x0001_H@_x0001__x0001__x0001__x0001__x0001__x0001_J@_x0001__x0001__x0001__x0001__x0001__x0001_:@_x0001__x0001__x0001__x0001__x0001__x0001_H@_x0001__x0001__x0001__x0001__x0001_D@_x0001__x0001__x0001__x0001__x0001__x0001_A@_x0001__x0001__x0001__x0001__x0001__x0001_?@_x0001__x0001__x0001__x0001__x0001_D@_x0001__x0001__x0001__x0001__x0001__x0001_9@_x0001__x0001__x0001__x0001__x0001__x0001_E@_x0001__x0001__x0001__x0001__x0001_ÀP@_x0001__x0001__x0001__x0001__x0001__x0001__x0001__x0001__x0001__x0001__x0001__x0001__x0001__x0001_@@_x0001__x0001__x0001__x0001__x0001__x0001_H@_x0001__x0001__x0001__x0001__x0001__x0001_E@_x0001__x0001__x0001__x0001__x0001__x0001__x0001__x0001__x0001__x0001__x0001__x0001__x0001__x0001_G@_x0001__x0001__x0001__x0001__x0001__x0001__x0001__x0001__x0001__x0001__x0001__x0001__x0001__x0001_C@_x0001__x0001__x0001__x0001__x0001_H@_x0001__x0001__x0001__x0001__x0001__x0001_M@_x0001__x0001__x0001__x0001__x0001__x0001__x0001__x0001__x0001__x0001__x0001__x0001__x0001__x0001_9@_x0001__x0001__x0001__x0001__x0001__x0001__x0001__x0001__x0001__x0001__x0001__x0001__x0001__x0001_?@_x0001__x0001__x0001__x0001__x0001__x0001_G@_x0001__x0001__x0001__x0001__x0001_A@_x0001__x0001__x0001__x0001__x0001__x0001__x0001__x0001__x0001__x0001__x0001__x0001__x0001__x0001_&gt;@_x0001__x0002__x0001__x0001__x0001__x0001__x0001__x0001_O@_x0001__x0001__x0001__x0001__x0001__x0001_8@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t;@_x0001__x0001__x0001__x0001__x0001_@@_x0001__x0001__x0001__x0001__x0001_J@_x0001__x0001__x0001__x0001__x0001__x0001_J@_x0001__x0001__x0001__x0001__x0001__x0001_B@_x0001__x0001__x0001__x0001__x0001__x0001_B@_x0001__x0001__x0001__x0001__x0001_H@_x0001__x0001__x0001__x0001__x0001_A@_x0001__x0001__x0001__x0001__x0001_C@_x0001__x0001__x0001__x0001__x0001__x0001_F@_x0001__x0001__x0001__x0001__x0001__x0001__x0001__x0001__x0001__x0001__x0001__x0001__x0001_C@_x0001__x0001__x0001__x0001__x0001_D@_x0001__x0001__x0001__x0001__x0001__x0001_@@_x0001__x0001__x0001__x0001__x0001__x0001__x0001__x0001__x0001__x0001__x0001__x0001__x0001__x0001_:@_x0001__x0001__x0001__x0001__x0001__x0001_A@_x0001__x0001__x0001__x0001__x0001__x0001_7@_x0001__x0001__x0001__x0001__x0001__x0001_?@_x0001__x0001__x0001__x0001__x0001__x0001_M@_x0001__x0001__x0001__x0001__x0001__x0001__x0001__x0001__x0001__x0001__x0001__x0001__x0001_I@_x0001__x0001__x0001__x0001__x0001__x0001_6@_x0001__x0001__x0001__x0001__x0001__x0002__x0001__x0001_B@_x0001__x0001__x0001__x0001__x0001__x0001_6@_x0001__x0001__x0001__x0001__x0001__x0001_=@_x0001__x0001__x0001__x0001__x0001__x0001__x0001__x0001__x0001__x0001__x0001__x0001__x0001_L@_x0001__x0001__x0001__x0001__x0001__x0001_;@_x0001__x0001__x0001__x0001__x0001__x0001_A@_x0001__x0001__x0001__x0001__x0001__x0001__x0001__x0001__x0001__x0001__x0001__x0001__x0001__x0001_K@_x0001__x0001__x0001__x0001__x0001_O@_x0001__x0001__x0001__x0001__x0001__x0001_@@_x0001__x0001__x0001__x0001__x0001_G@_x0001__x0001__x0001__x0001__x0001__x0001_:@_x0001__x0001__x0001__x0001__x0001__x0001_8@_x0001__x0001__x0001__x0001__x0001__x0001_@@_x0001__x0001__x0001__x0001__x0001_G@_x0001__x0001__x0001__x0001__x0001__x0001__x0001__x0001__x0001__x0001__x0001__x0001__x0001_@@_x0001__x0001__x0001__x0001__x0001__x0001_E@_x0001__x0001__x0001__x0001__x0001__x0001_=@_x0001__x0001__x0001__x0001__x0001__x0001_8@_x0001__x0001__x0001__x0001__x0001_R@_x0001__x0001__x0001__x0001__x0001__x0001__x0001__x0001__x0001__x0001__x0001__x0001__x0001__x0001__x0001__x0001__x0001__x0001__x0001__x0001__x0001__x0001_8@_x0001__x0001__x0001__x0001__x0001_A@_x0001__x0001__x0001__x0001__x0001_I@_x0001__x0001__x0001__x0001__x0001__x0001_?@_x0001__x0001__x0001__x0001__x0001_R@_x0001__x0001__x0001__x0001__x0001__x0001_9@_x0001__x0001__x0001__x0001__x0001__x0001_R@_x0001__x0001__x0001__x0001__x0001_O@_x0001__x0002__x0001__x0001__x0001__x0001__x0001__x0001__x0001__x0001__x0001__x0001__x0001__x0001__x0001__x0001__x0001__x0001__x0001__x0001__x0001__x0001__x0001__x0001_7@_x0001__x0001__x0001__x0001__x0001__x0001__x0001__x0001__x0001__x0001__x0001__x0001__x0001_N@_x0001__x0001__x0001__x0001__x0001_ÀP@_x0001__x0001__x0001__x0001__x0001__x0001_:@_x0001__x0001__x0001__x0001__x0001_@R@_x0001__x0001__x0001__x0001__x0001__x0001_K@_x0001__x0001__x0001__x0001__x0001__x0001_7@_x0001__x0001__x0001__x0001__x0001__x0001_8@_x0001__x0001__x0001__x0001__x0001_@@_x0001__x0001__x0001__x0001__x0001__x0001_8@_x0001__x0001__x0001__x0001__x0001__x0001_H@_x0001__x0001__x0001__x0001__x0001__x0001_=@_x0001__x0001__x0001__x0001__x0001__x0001_R@_x0001__x0001__x0001__x0001__x0001_ÀQ@_x0001__x0001__x0001__x0001__x0001__x0001_F@_x0001__x0001__x0001__x0001__x0001_J@_x0001__x0001__x0001__x0001__x0001__x0001__x0001__x0001__x0001__x0001__x0001__x0001__x0001__x0001_;@_x0001__x0001__x0001__x0001__x0001__x0001_@@_x0001__x0001__x0001__x0001__x0001__x0001_6@_x0001__x0001__x0001__x0001__x0001__x0001_:@_x0001__x0001__x0001__x0001__x0001__x0001_6@_x0001__x0001__x0001__x0001__x0001__x0001_B@_x0001__x0001__x0001__x0001__x0001__x0001_:@_x0001__x0001__x0001__x0001__x0001__x0001_7@_x0001__x0001__x0001__x0001__x0001__x0001_L@_x0001__x0001__x0001__x0001__x0001__x0001_@@_x0001__x0001__x0001__x0001__x0001_B@_x0001__x0001__x0001__x0001__x0001__x0002__x0001__x0001__x0001__x0001__x0001__x0001__x0001__x0001__x0001__x0001_A@_x0001__x0001__x0001__x0001__x0001__x0001_8@_x0001__x0001__x0001__x0001__x0001__x0001_K@_x0001__x0001__x0001__x0001__x0001__x0001_6@_x0001__x0001__x0001__x0001__x0001__x0001__x0001__x0001__x0001__x0001__x0001__x0001__x0001__x0001_@@_x0001__x0001__x0001__x0001__x0001_ÀQ@_x0001__x0001__x0001__x0001__x0001__x0001_E@_x0001__x0001__x0001__x0001__x0001__x0001__x0001__x0001__x0001__x0001__x0001__x0001__x0001__x0001__x0001__x0001__x0001__x0001__x0001__x0001__x0001__x0001__x0001__x0001__x0001__x0001__x0001__x0001__x0001__x0001_F@_x0001__x0001__x0001__x0001__x0001__x0001_;@_x0001__x0001__x0001__x0001__x0001__x0001__x0001__x0001__x0001__x0001__x0001__x0001__x0001__x0001_G@_x0001__x0001__x0001__x0001__x0001_ÀP@_x0001__x0001__x0001__x0001__x0001__x0001_7@_x0001__x0001__x0001__x0001__x0001__x0001_M@_x0001__x0001__x0001__x0001__x0001__x0001_7@_x0001__x0001__x0001__x0001__x0001_E@_x0001__x0001__x0001__x0001__x0001__x0001_?@_x0001__x0001__x0001__x0001__x0001__x0001_G@_x0001__x0001__x0001__x0001__x0001__x0001_B@_x0001__x0001__x0001__x0001__x0001__x0001_E@_x0001__x0001__x0001__x0001__x0001__x0001_@@_x0001__x0001__x0001__x0001__x0001__x0001_F@_x0001__x0001__x0001__x0001__x0001_@R@_x0001__x0001__x0001__x0001__x0001__x0001_G@_x0001__x0001__x0001__x0001__x0001_@@_x0001__x0001__x0001__x0001__x0001_@R@_x0001__x0001__x0001__x0001__x0001__x0001_6@_x0001__x0002__x0001__x0001__x0001__x0001__x0001__x0001__x0001__x0001__x0001__x0001__x0001__x0001__x0001__x0001__x0001__x0001__x0001__x0001__x0001__x0001__x0001__x0001_E@_x0001__x0001__x0001__x0001__x0001_@Q@_x0001__x0001__x0001__x0001__x0001_E@_x0001__x0001__x0001__x0001__x0001__x0001_6@_x0001__x0001__x0001__x0001__x0001__x0001_C@_x0001__x0001__x0001__x0001__x0001__x0001_;@_x0001__x0001__x0001__x0001__x0001__x0001_&lt;@_x0001__x0001__x0001__x0001__x0001__x0001_?@_x0001__x0001__x0001__x0001__x0001_@@_x0001__x0001__x0001__x0001__x0001__x0001_E@_x0001__x0001__x0001__x0001__x0001__x0001_?@_x0001__x0001__x0001__x0001__x0001__x0001__x0001__x0001__x0001__x0001__x0001__x0001__x0001__x0001__x0001__x0001__x0001__x0001__x0001__x0001__x0001_ÀQ@_x0001__x0001__x0001__x0001__x0001__x0001_;@_x0001__x0001__x0001__x0001__x0001_M@_x0001__x0001__x0001__x0001__x0001_P@_x0001__x0001__x0001__x0001__x0001__x0001_;@_x0001__x0001__x0001__x0001__x0001__x0001__x0001__x0001__x0001__x0001__x0001__x0001__x0001_A@_x0001__x0001__x0001__x0001__x0001__x0001_8@_x0001__x0001__x0001__x0001__x0001_G@_x0001__x0001__x0001__x0001__x0001__x0001_;@_x0001__x0001__x0001__x0001__x0001__x0001_7@_x0001__x0001__x0001__x0001__x0001__x0001_6@_x0001__x0001__x0001__x0001__x0001__x0001_?@_x0001__x0001__x0001__x0001__x0001__x0001_7@_x0001__x0001__x0001__x0001__x0001__x0001_@@_x0001__x0001__x0001__x0001__x0001_ÀQ@_x0001__x0001__x0001__x0001__x0001__x0002__x0001__x0001_F@_x0001__x0001__x0001__x0001__x0001__x0001_&lt;@_x0001__x0001__x0001__x0001__x0001__x0001_&lt;@_x0001__x0001__x0001__x0001__x0001__x0001_7@_x0001__x0001__x0001__x0001__x0001__x0001_=@_x0001__x0001__x0001__x0001__x0001__x0001_9@_x0001__x0001__x0001__x0001__x0001__x0001_=@_x0001__x0001__x0001__x0001__x0001__x0001_M@_x0001__x0001__x0001__x0001__x0001__x0001_9@_x0001__x0001__x0001__x0001__x0001__x0001_=@_x0001__x0001__x0001__x0001__x0001__x0001_7@_x0001__x0001__x0001__x0001__x0001__x0001_:@_x0001__x0001__x0001__x0001__x0001_I@_x0001__x0001__x0001__x0001__x0001__x0001__x0001__x0001__x0001__x0001__x0001__x0001__x0001__x0001_6@_x0001__x0001__x0001__x0001__x0001_A@_x0001__x0001__x0001__x0001__x0001__x0001_A@_x0001__x0001__x0001__x0001__x0001__x0001_&lt;@_x0001__x0001__x0001__x0001__x0001__x0001_C@_x0001__x0001__x0001__x0001__x0001_R@_x0001__x0001__x0001__x0001__x0001__x0001__x0001__x0001__x0001__x0001__x0001__x0001__x0001__x0001_C@_x0001__x0001__x0001__x0001__x0001_P@_x0001__x0001__x0001__x0001__x0001__x0001__x0001__x0001__x0001__x0001__x0001__x0001__x0001_M@_x0001__x0001__x0001__x0001__x0001__x0001_9@_x0001__x0001__x0001__x0001__x0001_@@_x0001__x0001__x0001__x0001__x0001__x0001_7@_x0001__x0001__x0001__x0001__x0001_@@_x0001__x0001__x0001__x0001__x0001_@@_x0001__x0001__x0001__x0001__x0001__x0001__x0001__x0001__x0001__x0001__x0001__x0001__x0001__x0001__x0001__x0001__x0001__x0002__x0001__x0001__x0001__x0001__x0001__x0001_6@_x0001__x0001__x0001__x0001__x0001__x0001__x0001__x0001__x0001__x0001__x0001__x0001__x0001__x0001_=@_x0001__x0001__x0001__x0001__x0001__x0001_&lt;@_x0001__x0001__x0001__x0001__x0001_@R@_x0001__x0001__x0001__x0001__x0001__x0001__x0001__x0001__x0001__x0001__x0001__x0001__x0001_F@_x0001__x0001__x0001__x0001__x0001__x0001__x0001__x0001__x0001__x0001__x0001__x0001__x0001__x0001_O@_x0001__x0001__x0001__x0001__x0001__x0001_A@_x0001__x0001__x0001__x0001__x0001__x0001_L@_x0001__x0001__x0001__x0001__x0001__x0001_7@_x0001__x0001__x0001__x0001__x0001__x0001__x0001__x0001__x0001__x0001__x0001__x0001__x0001_@@_x0001__x0001__x0001__x0001__x0001_D@_x0001__x0001__x0001__x0001__x0001__x0001_K@_x0001__x0001__x0001__x0001__x0001__x0001_&gt;@_x0001__x0001__x0001__x0001__x0001__x0001_&lt;@_x0001__x0001__x0001__x0001__x0001__x0001_K@_x0001__x0001__x0001__x0001__x0001__x0001_:@_x0001__x0001__x0001__x0001__x0001__x0001_7@_x0001__x0001__x0001__x0001__x0001__x0001_7@_x0001__x0001__x0001__x0001__x0001__x0001_6@_x0001__x0001__x0001__x0001__x0001_B@_x0001__x0001__x0001__x0001__x0001__x0001_7@_x0001__x0001__x0001__x0001__x0001__x0001_C@_x0001__x0001__x0001__x0001__x0001_@@_x0001__x0001__x0001__x0001__x0001__x0001_C@_x0001__x0001__x0001__x0001__x0001_@Q@_x0001__x0001__x0001__x0001__x0001_ÀP@_x0001__x0001__x0001__x0001__x0001__x0001__x0001__x0001__x0001__x0001__x0001__x0001__x0001__x0002__x0001__x0001_:@_x0001__x0001__x0001__x0001__x0001_@Q@_x0001__x0001__x0001__x0001__x0001__x0001_9@_x0001__x0001__x0001__x0001__x0001__x0001__x0001__x0001__x0001__x0001__x0001__x0001__x0001__x0001_7@_x0001__x0001__x0001__x0001__x0001_D@_x0001__x0001__x0001__x0001__x0001_H@_x0001__x0001__x0001__x0001__x0001__x0001_C@_x0001__x0001__x0001__x0001__x0001__x0001_&lt;@_x0001__x0001__x0001__x0001__x0001__x0001_M@_x0001__x0001__x0001__x0001__x0001__x0001_K@_x0001__x0001__x0001__x0001__x0001__x0001_K@_x0001__x0001__x0001__x0001__x0001__x0001__x0001__x0001__x0001__x0001__x0001__x0001__x0001__x0001_@@_x0001__x0001__x0001__x0001__x0001__x0001__x0001__x0001__x0001__x0001__x0001__x0001__x0001_L@_x0001__x0001__x0001__x0001__x0001__x0001_&lt;@_x0001__x0001__x0001__x0001__x0001__x0001__x0001__x0001__x0001__x0001__x0001__x0001__x0001__x0001_7@_x0001__x0001__x0001__x0001__x0001__x0001_6@_x0001__x0001__x0001__x0001__x0001_J@_x0001__x0001__x0001__x0001__x0001__x0001_H@_x0001__x0001__x0001__x0001__x0001__x0001_:@_x0001__x0001__x0001__x0001__x0001__x0001__x0001__x0001__x0001__x0001__x0001__x0001__x0001__x0001_B@_x0001__x0001__x0001__x0001__x0001__x0001_:@_x0001__x0001__x0001__x0001__x0001__x0001__x0001__x0001__x0001__x0001__x0001__x0001__x0001__x0001__x0001__x0001__x0001__x0001__x0001__x0001__x0001_@@_x0001__x0001__x0001__x0001__x0001__x0001_B@_x0001__x0001__x0001__x0001__x0001__x0001_H@_x0001__x0001__x0001__x0001__x0001__x0001_A@_x0001__x0002__x0001__x0001__x0001__x0001__x0001__x0001_F@_x0001__x0001__x0001__x0001__x0001__x0001_M@_x0001__x0001__x0001__x0001__x0001__x0001_;@_x0001__x0001__x0001__x0001__x0001_G@_x0001__x0001__x0001__x0001__x0001__x0001_B@_x0001__x0001__x0001__x0001__x0001__x0001_5@_x0001__x0001__x0001__x0001__x0001_O@_x0001__x0001__x0001__x0001__x0001__x0001_H@_x0001__x0001__x0001__x0001__x0001__x0001__x0001__x0001__x0001__x0001__x0001__x0001__x0001__x0001__x0001__x0001__x0001__x0001__x0001__x0001__x0001__x0001_@@_x0001__x0001__x0001__x0001__x0001__x0001_G@_x0001__x0001__x0001__x0001__x0001__x0001_?@_x0001__x0001__x0001__x0001__x0001_G@_x0001__x0001__x0001__x0001__x0001_ÀP@_x0001__x0001__x0001__x0001__x0001_A@_x0001__x0001__x0001__x0001__x0001__x0001_6@_x0001__x0001__x0001__x0001__x0001__x0001_8@_x0001__x0001__x0001__x0001__x0001__x0001__x0001__x0001__x0001__x0001__x0001__x0001__x0001__x0001_&lt;@_x0001__x0001__x0001__x0001__x0001_J@_x0001__x0001__x0001__x0001__x0001__x0001_8@_x0001__x0001__x0001__x0001__x0001__x0001_G@_x0001__x0001__x0001__x0001__x0001__x0001_H@_x0001__x0001__x0001__x0001__x0001__x0001__x0001__x0001__x0001__x0001__x0001__x0001__x0001__x0001_C@_x0001__x0001__x0001__x0001__x0001__x0001_8@_x0001__x0001__x0001__x0001__x0001__x0001_8@_x0001__x0001__x0001__x0001__x0001_L@_x0001__x0001__x0001__x0001__x0001__x0001__x0001__x0001__x0001__x0001__x0001__x0001__x0001__x0001_F@_x0001__x0001__x0001__x0001__x0001__x0002__x0001__x0001__x0001__x0001__x0001__x0001__x0001__x0001__x0001__x0001_=@_x0001__x0001__x0001__x0001__x0001__x0001__x0001__x0001__x0001__x0001__x0001__x0001__x0001__x0001__x0001__x0001__x0001__x0001__x0001__x0001__x0001__x0001_H@_x0001__x0001__x0001__x0001__x0001__x0001_8@_x0001__x0001__x0001__x0001__x0001__x0001_C@_x0001__x0001__x0001__x0001__x0001__x0001_=@_x0001__x0001__x0001__x0001__x0001__x0001__x0001__x0001__x0001__x0001__x0001__x0001__x0001_@@_x0001__x0001__x0001__x0001__x0001_@Q@_x0001__x0001__x0001__x0001__x0001__x0001_A@_x0001__x0001__x0001__x0001__x0001__x0001__x0001__x0001__x0001__x0001__x0001__x0001__x0001__x0001__x0001__x0001__x0001__x0001__x0001__x0001__x0001_E@_x0001__x0001__x0001__x0001__x0001__x0001_F@_x0001__x0001__x0001__x0001__x0001__x0001_P@_x0001__x0001__x0001__x0001__x0001__x0001_C@_x0001__x0001__x0001__x0001__x0001__x0001_R@_x0001__x0001__x0001__x0001__x0001__x0001_F@_x0001__x0001__x0001__x0001__x0001_I@_x0001__x0001__x0001__x0001__x0001__x0001_C@_x0001__x0001__x0001__x0001__x0001__x0001_:@_x0001__x0001__x0001__x0001__x0001__x0001_A@_x0001__x0001__x0001__x0001__x0001__x0001_O@_x0001__x0001__x0001__x0001__x0001__x0001__x0001__x0001__x0001__x0001__x0001__x0001__x0001_D@_x0001__x0001__x0001__x0001__x0001_J@_x0001__x0001__x0001__x0001__x0001__x0001_:@_x0001__x0001__x0001__x0001__x0001__x0001__x0001__x0001__x0001__x0001__x0001__x0001__x0001__x0001__x0001__x0001__x0001__x0001__x0001__x0001__x0001_D@_x0001__x0002__x0001__x0001__x0001__x0001__x0001__x0001_8@_x0001__x0001__x0001__x0001__x0001__x0001_L@_x0001__x0001__x0001__x0001__x0001_@@_x0001__x0001__x0001__x0001__x0001__x0001_;@_x0001__x0001__x0001__x0001__x0001__x0001_&gt;@_x0001__x0001__x0001__x0001__x0001__x0001_H@_x0001__x0001__x0001__x0001__x0001_H@_x0001__x0001__x0001__x0001__x0001__x0001_?@_x0001__x0001__x0001__x0001__x0001__x0001_6@_x0001__x0001__x0001__x0001__x0001__x0001__x0001__x0001__x0001__x0001__x0001__x0001__x0001__x0001_B@_x0001__x0001__x0001__x0001__x0001__x0001_6@_x0001__x0001__x0001__x0001__x0001__x0001_8@_x0001__x0001__x0001__x0001__x0001__x0001_7@_x0001__x0001__x0001__x0001__x0001__x0001_@@_x0001__x0001__x0001__x0001__x0001__x0001_G@_x0001__x0001__x0001__x0001__x0001__x0001_:@_x0001__x0001__x0001__x0001__x0001__x0001_;@_x0001__x0001__x0001__x0001__x0001__x0001_7@_x0001__x0001__x0001__x0001__x0001__x0001__x0001__x0001__x0001__x0001__x0001__x0001__x0001_D@_x0001__x0001__x0001__x0001__x0001__x0001_K@_x0001__x0001__x0001__x0001__x0001__x0001_;@_x0001__x0001__x0001__x0001__x0001__x0001_6@_x0001__x0001__x0001__x0001__x0001__x0001__x0001__x0001__x0001__x0001__x0001__x0001__x0001__x0001_L@_x0001__x0001__x0001__x0001__x0001__x0001__x0001__x0001__x0001__x0001__x0001__x0001__x0001__x0001_E@_x0001__x0001__x0001__x0001__x0001__x0001_?@_x0001__x0001__x0001__x0001__x0001__x0001_J@_x0001__x0001__x0001__x0001__x0001__x0001__x0001__x0001__x0001__x0001__x0001__x0001__x0001__x0002__x0001_B@_x0001__x0001__x0001__x0001__x0001_B@_x0001__x0001__x0001__x0001__x0001_M@_x0001__x0001__x0001__x0001__x0001_B@_x0001__x0001__x0001__x0001__x0001__x0001_G@_x0001__x0001__x0001__x0001__x0001_B@_x0001__x0001__x0001__x0001__x0001__x0001_:@_x0001__x0001__x0001__x0001__x0001__x0001_;@_x0001__x0001__x0001__x0001__x0001_B@_x0001__x0001__x0001__x0001__x0001__x0001_7@_x0001__x0001__x0001__x0001__x0001__x0001_&lt;@_x0001__x0001__x0001__x0001__x0001__x0001__x0001__x0001__x0001__x0001__x0001__x0001__x0001_P@_x0001__x0001__x0001__x0001__x0001__x0001__x0001__x0001__x0001__x0001__x0001__x0001__x0001__x0001_8@_x0001__x0001__x0001__x0001__x0001_@@_x0001__x0001__x0001__x0001__x0001__x0001_&lt;@_x0001__x0001__x0001__x0001__x0001__x0001_8@_x0001__x0001__x0001__x0001__x0001_O@_x0001__x0001__x0001__x0001__x0001__x0001_6@_x0001__x0001__x0001__x0001__x0001__x0001__x0001__x0001__x0001__x0001__x0001__x0001__x0001__x0001__x0001__x0001__x0001__x0001__x0001__x0001__x0001__x0001__x0001__x0001__x0001__x0001__x0001__x0001__x0001_I@_x0001__x0001__x0001__x0001__x0001_M@_x0001__x0001__x0001__x0001__x0001__x0001_&lt;@_x0001__x0001__x0001__x0001__x0001__x0001_6@_x0001__x0001__x0001__x0001__x0001__x0001_;@_x0001__x0001__x0001__x0001__x0001__x0001_6@_x0001__x0001__x0001__x0001__x0001_R@_x0001__x0001__x0001__x0001__x0001__x0001_B@_x0001__x0001__x0001__x0001__x0001__x0001__x0001__x0001__x0001__x0002__x0001__x0001__x0001__x0001__x0001__x0001_E@_x0001__x0001__x0001__x0001__x0001_O@_x0001__x0001__x0001__x0001__x0001_L@_x0001__x0001__x0001__x0001__x0001__x0001_8@_x0001__x0001__x0001__x0001__x0001__x0001_A@_x0001__x0001__x0001__x0001__x0001__x0001_R@_x0001__x0001__x0001__x0001__x0001__x0001_=@_x0001__x0001__x0001__x0001__x0001_D@_x0001__x0001__x0001__x0001__x0001__x0001_7@_x0001__x0001__x0001__x0001__x0001__x0001_C@_x0001__x0001__x0001__x0001__x0001_A@_x0001__x0001__x0001__x0001__x0001__x0001_&lt;@_x0001__x0001__x0001__x0001__x0001__x0001_&lt;@_x0001__x0001__x0001__x0001__x0001_J@_x0001__x0001__x0001__x0001__x0001_@@_x0001__x0001__x0001__x0001__x0001__x0001_8@_x0001__x0001__x0001__x0001__x0001__x0001_5@_x0001__x0001__x0001__x0001__x0001__x0001_F@_x0001__x0001__x0001__x0001__x0001__x0001__x0001__x0001__x0001__x0001__x0001__x0001__x0001__x0001__x0001__x0001__x0001__x0001__x0001__x0001__x0001_ÀP@_x0001__x0001__x0001__x0001__x0001_O@_x0001__x0001__x0001__x0001__x0001_C@_x0001__x0001__x0001__x0001__x0001__x0001_&lt;@_x0001__x0001__x0001__x0001__x0001__x0001_C@_x0001__x0001__x0001__x0001__x0001__x0001_;@_x0001__x0001__x0001__x0001__x0001__x0001_8@_x0001__x0001__x0001__x0001__x0001_@@_x0001__x0001__x0001__x0001__x0001_G@_x0001__x0001__x0001__x0001__x0001__x0001_B@_x0001__x0001__x0001__x0001__x0001__x0001_O@_x0001__x0001__x0001__x0001__x0001__x0002__x0001__x0001_6@_x0001__x0001__x0001__x0001__x0001__x0001_?@_x0001__x0001__x0001__x0001__x0001_H@_x0001__x0001__x0001__x0001__x0001_R@_x0001__x0001__x0001__x0001__x0001__x0001__x0001__x0001__x0001__x0001__x0001__x0001__x0001__x0001_7@_x0001__x0001__x0001__x0001__x0001__x0001_@@_x0001__x0001__x0001__x0001__x0001_C@_x0001__x0001__x0001__x0001__x0001__x0001_7@_x0001__x0001__x0001__x0001__x0001__x0001_6@_x0001__x0001__x0001__x0001__x0001__x0001_?@_x0001__x0001__x0001__x0001__x0001__x0001__x0001__x0001__x0001__x0001__x0001__x0001__x0001__x0001_?@_x0001__x0001__x0001__x0001__x0001_H@_x0001__x0001__x0001__x0001__x0001__x0001_6@_x0001__x0001__x0001__x0001__x0001__x0001_;@_x0001__x0001__x0001__x0001__x0001_B@_x0001__x0001__x0001__x0001__x0001__x0001__x0001__x0001__x0001__x0001__x0001__x0001__x0001__x0001__x0001__x0001__x0001__x0001__x0001__x0001__x0001__x0001_&lt;@_x0001__x0001__x0001__x0001__x0001__x0001_=@_x0001__x0001__x0001__x0001__x0001__x0001__x0001__x0001__x0001__x0001__x0001__x0001__x0001__x0001_:@_x0001__x0001__x0001__x0001__x0001__x0001_:@_x0001__x0001__x0001__x0001__x0001__x0001_&lt;@_x0001__x0001__x0001__x0001__x0001__x0001_P@_x0001__x0001__x0001__x0001__x0001__x0001__x0001__x0001__x0001__x0001__x0001__x0001__x0001__x0001__x0001__x0001__x0001__x0001__x0001__x0001__x0001__x0001_E@_x0001__x0001__x0001__x0001__x0001__x0001_8@_x0001__x0001__x0001__x0001__x0001__x0001_C@_x0001__x0001__x0001__x0001__x0001__x0001_R@_x0001__x0002__x0001__x0001__x0001__x0001__x0001__x0001_;@_x0001__x0001__x0001__x0001__x0001__x0001_J@_x0001__x0001__x0001__x0001__x0001_I@_x0001__x0001__x0001__x0001__x0001__x0001_:@_x0001__x0001__x0001__x0001__x0001__x0001_C@_x0001__x0001__x0001__x0001__x0001_E@_x0001__x0001__x0001__x0001__x0001_C@_x0001__x0001__x0001__x0001__x0001__x0001_7@_x0001__x0001__x0001__x0001__x0001__x0001_;@_x0001__x0001__x0001__x0001__x0001__x0001_@@_x0001__x0001__x0001__x0001__x0001__x0001__x0001__x0001__x0001__x0001__x0001__x0001__x0001__x0001_C@_x0001__x0001__x0001__x0001__x0001__x0001_=@_x0001__x0001__x0001__x0001__x0001_I@_x0001__x0001__x0001__x0001__x0001_@Q@_x0001__x0001__x0001__x0001__x0001__x0001_H@_x0001__x0001__x0001__x0001__x0001__x0001_:@_x0001__x0001__x0001__x0001__x0001__x0001_C@_x0001__x0001__x0001__x0001__x0001__x0001_O@_x0001__x0001__x0001__x0001__x0001__x0001_H@_x0001__x0001__x0001__x0001__x0001__x0001__x0001__x0001__x0001__x0001__x0001__x0001__x0001__x0001__x0001__x0001__x0001__x0001__x0001__x0001__x0001_D@_x0001__x0001__x0001__x0001__x0001__x0001_=@_x0001__x0001__x0001__x0001__x0001_R@_x0001__x0001__x0001__x0001__x0001__x0001_9@_x0001__x0001__x0001__x0001__x0001__x0001_;@_x0001__x0001__x0001__x0001__x0001__x0001__x0001__x0001__x0001__x0001__x0001__x0001__x0001_M@_x0001__x0001__x0001__x0001__x0001_A@_x0001__x0001__x0001__x0001__x0001_E@_x0001__x0001__x0001__x0001__x0001__x0002__x0001_D@_x0001__x0001__x0001__x0001__x0001__x0001_J@_x0001__x0001__x0001__x0001__x0001__x0001_7@_x0001__x0001__x0001__x0001__x0001_ÀQ@_x0001__x0001__x0001__x0001__x0001__x0001_7@_x0001__x0001__x0001__x0001__x0001__x0001_F@_x0001__x0001__x0001__x0001__x0001__x0001_C@_x0001__x0001__x0001__x0001__x0001__x0001_E@_x0001__x0001__x0001__x0001__x0001__x0001_E@_x0001__x0001__x0001__x0001__x0001__x0001_:@_x0001__x0001__x0001__x0001__x0001__x0001_8@_x0001__x0001__x0001__x0001__x0001__x0001_7@_x0001__x0001__x0001__x0001__x0001__x0001__x0001__x0001__x0001__x0001__x0001__x0001__x0001_G@_x0001__x0001__x0001__x0001__x0001__x0001_@@_x0001__x0001__x0001__x0001__x0001__x0001_M@_x0001__x0001__x0001__x0001__x0001__x0001_:@_x0001__x0001__x0001__x0001__x0001__x0001_K@_x0001__x0001__x0001__x0001__x0001__x0001_&gt;@_x0001__x0001__x0001__x0001__x0001__x0001_6@_x0001__x0001__x0001__x0001__x0001__x0001__x0001__x0001__x0001__x0001__x0001__x0001__x0001_H@_x0001__x0001__x0001__x0001__x0001_B@_x0001__x0001__x0001__x0001__x0001_@@_x0001__x0001__x0001__x0001__x0001_O@_x0001__x0001__x0001__x0001__x0001__x0001_?@_x0001__x0001__x0001__x0001__x0001__x0001__x0001__x0001__x0001__x0001__x0001__x0001__x0001_J@_x0001__x0001__x0001__x0001__x0001__x0001_R@_x0001__x0001__x0001__x0001__x0001__x0001__x0001__x0001__x0001__x0001__x0001__x0001__x0001_E@_x0001__x0001__x0001__x0001__x0001__x0001_C@_x0001__x0002__x0001__x0001__x0001__x0001__x0001_D@_x0001__x0001__x0001__x0001__x0001_L@_x0001__x0001__x0001__x0001__x0001__x0001_&lt;@_x0001__x0001__x0001__x0001__x0001__x0001_@@_x0001__x0001__x0001__x0001__x0001__x0001__x0001__x0001__x0001__x0001__x0001__x0001__x0001__x0001_:@_x0001__x0001__x0001__x0001__x0001_I@_x0001__x0001__x0001__x0001__x0001__x0001_7@_x0001__x0001__x0001__x0001__x0001__x0001_B@_x0001__x0001__x0001__x0001__x0001__x0001_M@_x0001__x0001__x0001__x0001__x0001__x0001_J@_x0001__x0001__x0001__x0001__x0001_@@_x0001__x0001__x0001__x0001__x0001__x0001_6@_x0001__x0001__x0001__x0001__x0001__x0001_J@_x0001__x0001__x0001__x0001__x0001__x0001_H@_x0001__x0001__x0001__x0001__x0001__x0001_J@_x0001__x0001__x0001__x0001__x0001__x0001_8@_x0001__x0001__x0001__x0001__x0001__x0001__x0001__x0001__x0001__x0001__x0001__x0001__x0001_B@_x0001__x0001__x0001__x0001__x0001__x0001_8@_x0001__x0001__x0001__x0001__x0001_A@_x0001__x0001__x0001__x0001__x0001_O@_x0001__x0001__x0001__x0001__x0001_@@_x0001__x0001__x0001__x0001__x0001__x0001__x0001__x0001__x0001__x0001__x0001__x0001__x0001_B@_x0001__x0001__x0001__x0001__x0001__x0001__x0001__x0001__x0001__x0001__x0001__x0001__x0001__x0001_&lt;@_x0001__x0001__x0001__x0001__x0001__x0001__x0001__x0001__x0001__x0001__x0001__x0001__x0001__x0001_L@_x0001__x0001__x0001__x0001__x0001_C@_x0001__x0001__x0001__x0001__x0001_G@_x0001__x0001__x0001__x0001__x0001__x0002__x0001__x0001__x0001__x0001__x0001__x0001__x0001__x0001__x0001__x0001__x0001__x0001__x0001__x0001__x0001__x0001__x0001__x0001_E@_x0001__x0001__x0001__x0001__x0001__x0001_G@_x0001__x0001__x0001__x0001__x0001_A@_x0001__x0001__x0001__x0001__x0001__x0001__x0001__x0001__x0001__x0001__x0001__x0001__x0001__x0001_G@_x0001__x0001__x0001__x0001__x0001__x0001_6@_x0001__x0001__x0001__x0001__x0001__x0001__x0001__x0001__x0001__x0001__x0001__x0001__x0001__x0001_9@_x0001__x0001__x0001__x0001__x0001__x0001_B@_x0001__x0001__x0001__x0001__x0001__x0001_&lt;@_x0001__x0001__x0001__x0001__x0001__x0001_7@_x0001__x0001__x0001__x0001__x0001__x0001_?@_x0001__x0001__x0001__x0001__x0001__x0001_;@_x0001__x0001__x0001__x0001__x0001__x0001_G@_x0001__x0001__x0001__x0001__x0001__x0001__x0001__x0001__x0001__x0001__x0001__x0001__x0001__x0001_;@_x0001__x0001__x0001__x0001__x0001_E@_x0001__x0001__x0001__x0001__x0001_@Q@_x0001__x0001__x0001__x0001__x0001_J@_x0001__x0001__x0001__x0001__x0001__x0001_7@_x0001__x0001__x0001__x0001__x0001_C@_x0001__x0001__x0001__x0001__x0001__x0001_7@_x0001__x0001__x0001__x0001__x0001__x0001_=@_x0001__x0001__x0001__x0001__x0001__x0001__x0001__x0001__x0001__x0001__x0001__x0001__x0001_@@_x0001__x0001__x0001__x0001__x0001_H@_x0001__x0001__x0001__x0001__x0001__x0001__x0001__x0001__x0001__x0001__x0001__x0001__x0001__x0001_@@_x0001__x0001__x0001__x0001__x0001__x0001_@@_x0001__x0001__x0001__x0001__x0001__x0001_&gt;@_x0001__x0002__x0001__x0001__x0001__x0001__x0001__x0001_5@_x0001__x0001__x0001__x0001__x0001__x0001_@@_x0001__x0001__x0001__x0001__x0001__x0001_:@_x0001__x0001__x0001__x0001__x0001__x0001__x0001__x0001__x0001__x0001__x0001__x0001__x0001__x0001_&gt;@_x0001__x0001__x0001__x0001__x0001__x0001_7@_x0001__x0001__x0001__x0001__x0001_D@_x0001__x0001__x0001__x0001__x0001_G@_x0001__x0001__x0001__x0001__x0001_B@_x0001__x0001__x0001__x0001__x0001_H@_x0001__x0001__x0001__x0001__x0001_M@_x0001__x0001__x0001__x0001__x0001_L@_x0001__x0001__x0001__x0001__x0001__x0001_H@_x0001__x0001__x0001__x0001__x0001_J@_x0001__x0001__x0001__x0001__x0001__x0001_A@_x0001__x0001__x0001__x0001__x0001__x0001__x0001__x0001__x0001__x0001__x0001__x0001__x0001__x0001_@@_x0001__x0001__x0001__x0001__x0001__x0001_;@_x0001__x0001__x0001__x0001__x0001__x0001_9@_x0001__x0001__x0001__x0001__x0001__x0001_E@_x0001__x0001__x0001__x0001__x0001_D@_x0001__x0001__x0001__x0001__x0001__x0001__x0001__x0001__x0001__x0001__x0001__x0001__x0001__x0001__x0001__x0001__x0001__x0001__x0001__x0001__x0001__x0001__x0001__x0001__x0001__x0001__x0001__x0001__x0001__x0001__x0001__x0001__x0001__x0001__x0001__x0001__x0001_B@_x0001__x0001__x0001__x0001__x0001__x0001_8@_x0001__x0001__x0001__x0001__x0001__x0001_8@_x0001__x0001__x0001__x0001__x0001__x0001_@@_x0001__x0001__x0001__x0001__x0001__x0001_7@_x0001__x0001__x0001__x0001__x0001_H@_x0001__x0001__x0001__x0001__x0001__x0002__x0001__x0001__x0001__x0001__x0001__x0001__x0001__x0001__x0001__x0001_&lt;@_x0001__x0001__x0001__x0001__x0001__x0001_C@_x0001__x0001__x0001__x0001__x0001_@@_x0001__x0001__x0001__x0001__x0001__x0001__x0001__x0001__x0001__x0001__x0001__x0001__x0001__x0001_:@_x0001__x0001__x0001__x0001__x0001__x0001_;@_x0001__x0001__x0001__x0001__x0001__x0001_Q@_x0001__x0001__x0001__x0001__x0001_@Q@_x0001__x0001__x0001__x0001__x0001__x0001_=@_x0001__x0001__x0001__x0001__x0001_E@_x0001__x0001__x0001__x0001__x0001__x0001_G@_x0001__x0001__x0001__x0001__x0001_O@_x0001__x0001__x0001__x0001__x0001__x0001_6@_x0001__x0001__x0001__x0001__x0001__x0001_Q@_x0001__x0001__x0001__x0001__x0001_G@_x0001__x0001__x0001__x0001__x0001__x0001_6@_x0001__x0001__x0001__x0001__x0001_K@_x0001__x0001__x0001__x0001__x0001__x0001_C@_x0001__x0001__x0001__x0001__x0001_H@_x0001__x0001__x0001__x0001__x0001__x0001_7@_x0001__x0001__x0001__x0001__x0001__x0001__x0001__x0001__x0001__x0001__x0001__x0001__x0001_D@_x0001__x0001__x0001__x0001__x0001_C@_x0001__x0001__x0001__x0001__x0001_I@_x0001__x0001__x0001__x0001__x0001__x0001_Q@_x0001__x0001__x0001__x0001__x0001__x0001__x0001__x0001__x0001__x0001__x0001__x0001__x0001_E@_x0001__x0001__x0001__x0001__x0001_O@_x0001__x0001__x0001__x0001__x0001__x0001_P@_x0001__x0001__x0001__x0001__x0001__x0001__x0001__x0001__x0001__x0001__x0001__x0001__x0001_@@_x0001__x0002__x0001__x0001__x0001__x0001__x0001__x0001__x0001__x0001__x0001__x0001__x0001__x0001__x0001_D@_x0001__x0001__x0001__x0001__x0001__x0001__x0001__x0001__x0001__x0001__x0001__x0001__x0001__x0001_H@_x0001__x0001__x0001__x0001__x0001__x0001_7@_x0001__x0001__x0001__x0001__x0001_B@_x0001__x0001__x0001__x0001__x0001__x0001_6@_x0001__x0001__x0001__x0001__x0001__x0001_=@_x0001__x0001__x0001__x0001__x0001__x0001_?@_x0001__x0001__x0001__x0001__x0001__x0001_9@_x0001__x0001__x0001__x0001__x0001_H@_x0001__x0001__x0001__x0001__x0001__x0001_=@_x0001__x0001__x0001__x0001__x0001__x0001_H@_x0001__x0001__x0001__x0001__x0001__x0001_7@_x0001__x0001__x0001__x0001__x0001_A@_x0001__x0001__x0001__x0001__x0001__x0001_C@_x0001__x0001__x0001__x0001__x0001_E@_x0001__x0001__x0001__x0001__x0001__x0001_Q@_x0001__x0001__x0001__x0001__x0001__x0001_@@_x0001__x0001__x0001__x0001__x0001__x0001_:@_x0001__x0001__x0001__x0001__x0001_J@_x0001__x0001__x0001__x0001__x0001__x0001_Q@_x0001__x0001__x0001__x0001__x0001__x0001_&lt;@_x0001__x0001__x0001__x0001__x0001__x0001_;@_x0001__x0001__x0001__x0001__x0001__x0001__x0001__x0001__x0001__x0001__x0001__x0001__x0001_H@_x0001__x0001__x0001__x0001__x0001_M@_x0001__x0001__x0001__x0001__x0001__x0001_O@_x0001__x0001__x0001__x0001__x0001__x0001_O@_x0001__x0001__x0001__x0001__x0001_@@_x0001__x0001__x0001__x0001__x0001__x0001_7@_x0001__x0001__x0001__x0001__x0001__x0002__x0001__x0001_F@_x0001__x0001__x0001__x0001__x0001_A@_x0001__x0001__x0001__x0001__x0001_H@_x0001__x0001__x0001__x0001__x0001_@@_x0001__x0001__x0001__x0001__x0001__x0001_C@_x0001__x0001__x0001__x0001__x0001__x0001__x0001__x0001__x0001__x0001__x0001__x0001__x0001_M@_x0001__x0001__x0001__x0001__x0001__x0001__x0001__x0001__x0001__x0001__x0001__x0001__x0001__x0001_;@_x0001__x0001__x0001__x0001__x0001__x0001_&lt;@_x0001__x0001__x0001__x0001__x0001__x0001_5@_x0001__x0001__x0001__x0001__x0001__x0001_@@_x0001__x0001__x0001__x0001__x0001_B@_x0001__x0001__x0001__x0001__x0001__x0001_C@_x0001__x0001__x0001__x0001__x0001__x0001_=@_x0001__x0001__x0001__x0001__x0001__x0001_?@_x0001__x0001__x0001__x0001__x0001__x0001_9@_x0001__x0001__x0001__x0001__x0001__x0001_O@_x0001__x0001__x0001__x0001__x0001__x0001_&lt;@_x0001__x0001__x0001__x0001__x0001_L@_x0001__x0001__x0001__x0001__x0001__x0001__x0001__x0001__x0001__x0001__x0001__x0001__x0001__x0001__x0001__x0001__x0001__x0001__x0001__x0001__x0001__x0001_=@_x0001__x0001__x0001__x0001__x0001__x0001_5@_x0001__x0001__x0001__x0001__x0001_C@_x0001__x0001__x0001__x0001__x0001__x0001_H@_x0001__x0001__x0001__x0001__x0001__x0001_;@_x0001__x0001__x0001__x0001__x0001__x0001_&lt;@_x0001__x0001__x0001__x0001__x0001__x0001_&lt;@_x0001__x0001__x0001__x0001__x0001__x0001_&lt;@_x0001__x0001__x0001__x0001__x0001__x0001_E@_x0001__x0001__x0001__x0001__x0001__x0001__x0001__x0001__x0001__x0002__x0001__x0001__x0001__x0001__x0001_P@_x0001__x0001__x0001__x0001__x0001__x0001__x0001__x0001__x0001__x0001__x0001__x0001__x0001_G@_x0001__x0001__x0001__x0001__x0001__x0001_Q@_x0001__x0001__x0001__x0001__x0001__x0001_B@_x0001__x0001__x0001__x0001__x0001__x0001_Q@_x0001__x0001__x0001__x0001__x0001_@@_x0001__x0001__x0001__x0001__x0001__x0001__x0001__x0001__x0001__x0001__x0001__x0001__x0001__x0001_G@_x0001__x0001__x0001__x0001__x0001__x0001__x0001__x0001__x0001__x0001__x0001__x0001__x0001__x0001_?@_x0001__x0001__x0001__x0001__x0001_J@_x0001__x0001__x0001__x0001__x0001__x0001_=@_x0001__x0001__x0001__x0001__x0001_I@_x0001__x0001__x0001__x0001__x0001__x0001_=@_x0001__x0001__x0001__x0001__x0001_B@_x0001__x0001__x0001__x0001__x0001__x0001_:@_x0001__x0001__x0001__x0001__x0001__x0001__x0001__x0001__x0001__x0001__x0001__x0001__x0001__x0001_&lt;@_x0001__x0001__x0001__x0001__x0001__x0001_J@_x0001__x0001__x0001__x0001__x0001_P@_x0001__x0001__x0001__x0001__x0001__x0001_;@_x0001__x0001__x0001__x0001__x0001_B@_x0001__x0001__x0001__x0001__x0001__x0001_B@_x0001__x0001__x0001__x0001__x0001__x0001_F@_x0001__x0001__x0001__x0001__x0001_H@_x0001__x0001__x0001__x0001__x0001__x0001_=@_x0001__x0001__x0001__x0001__x0001__x0001_;@_x0001__x0001__x0001__x0001__x0001__x0001_;@_x0001__x0001__x0001__x0001__x0001__x0001_B@_x0001__x0001__x0001__x0001__x0001__x0001_7@_x0001__x0001__x0001__x0001__x0001__x0002__x0001_B@_x0001__x0001__x0001__x0001__x0001_E@_x0001__x0001__x0001__x0001__x0001__x0001__x0001__x0001__x0001__x0001__x0001__x0001__x0001__x0001_7@_x0001__x0001__x0001__x0001__x0001__x0001_E@_x0001__x0001__x0001__x0001__x0001_E@_x0001__x0001__x0001__x0001__x0001__x0001_8@_x0001__x0001__x0001__x0001__x0001_R@_x0001__x0001__x0001__x0001__x0001_G@_x0001__x0001__x0001__x0001__x0001__x0001__x0001__x0001__x0001__x0001__x0001__x0001__x0001_E@_x0001__x0001__x0001__x0001__x0001__x0001_=@_x0001__x0001__x0001__x0001__x0001__x0001__x0001__x0001__x0001__x0001__x0001__x0001__x0001__x0001_B@_x0001__x0001__x0001__x0001__x0001__x0001_&lt;@_x0001__x0001__x0001__x0001__x0001__x0001_Q@_x0001__x0001__x0001__x0001__x0001__x0001__x0001__x0001__x0001__x0001__x0001__x0001__x0001_C@_x0001__x0001__x0001__x0001__x0001__x0001__x0001__x0001__x0001__x0001__x0001__x0001__x0001_N@_x0001__x0001__x0001__x0001__x0001_B@_x0001__x0001__x0001__x0001__x0001_C@_x0001__x0001__x0001__x0001__x0001__x0001__x0001__x0001__x0001__x0001__x0001__x0001__x0001__x0001_=@_x0001__x0001__x0001__x0001__x0001_B@_x0001__x0001__x0001__x0001__x0001__x0001_6@_x0001__x0001__x0001__x0001__x0001__x0001__x0001__x0001__x0001__x0001__x0001__x0001__x0001__x0001_5@_x0001__x0001__x0001__x0001__x0001__x0001__x0001__x0001__x0001__x0001__x0001__x0001__x0001__x0001_A@_x0001__x0001__x0001__x0001__x0001__x0001_P@_x0001__x0001__x0001__x0001__x0001_E@_x0001__x0002__x0001__x0001__x0001__x0001__x0001__x0001__x0001__x0001__x0001__x0001__x0001__x0001__x0001__x0001__x0001__x0001__x0001__x0001__x0001__x0001__x0001__x0001_H@_x0001__x0001__x0001__x0001__x0001__x0001_8@_x0001__x0001__x0001__x0001__x0001__x0001_C@_x0001__x0001__x0001__x0001__x0001__x0001_@@_x0001__x0001__x0001__x0001__x0001__x0001_=@_x0001__x0001__x0001__x0001__x0001__x0001_=@_x0001__x0001__x0001__x0001__x0001__x0001_;@_x0001__x0001__x0001__x0001__x0001__x0001_L@_x0001__x0001__x0001__x0001__x0001__x0001__x0001__x0001__x0001__x0001__x0001__x0001__x0001__x0001_8@_x0001__x0001__x0001__x0001__x0001_D@_x0001__x0001__x0001__x0001__x0001_E@_x0001__x0001__x0001__x0001__x0001_B@_x0001__x0001__x0001__x0001__x0001__x0001_C@_x0001__x0001__x0001__x0001__x0001__x0001__x0001__x0001__x0001__x0001__x0001__x0001__x0001__x0001_9@_x0001__x0001__x0001__x0001__x0001__x0001_=@_x0001__x0001__x0001__x0001__x0001__x0001__x0001__x0001__x0001__x0001__x0001__x0001__x0001__x0001_F@_x0001__x0001__x0001__x0001__x0001__x0001_:@_x0001__x0001__x0001__x0001__x0001_@@_x0001__x0001__x0001__x0001__x0001__x0001_5@_x0001__x0001__x0001__x0001__x0001_O@_x0001__x0001__x0001__x0001__x0001__x0001_5@_x0001__x0001__x0001__x0001__x0001__x0001_:@_x0001__x0001__x0001__x0001__x0001__x0001__x0001__x0001__x0001__x0001__x0001__x0001__x0001__x0001_;@_x0001__x0001__x0001__x0001__x0001__x0001_6@_x0001__x0001__x0001__x0001__x0001__x0001_C@_x0001__x0001__x0001__x0001__x0001__x0002__x0001_B@_x0001__x0001__x0001__x0001__x0001__x0001_7@_x0001__x0001__x0001__x0001__x0001__x0001_8@_x0001__x0001__x0001__x0001__x0001__x0001__x0001__x0001__x0001__x0001__x0001__x0001__x0001_G@_x0001__x0001__x0001__x0001__x0001__x0001_:@_x0001__x0001__x0001__x0001__x0001__x0001_E@_x0001__x0001__x0001__x0001__x0001__x0001__x0001__x0001__x0001__x0001__x0001__x0001__x0001__x0001_Q@_x0001__x0001__x0001__x0001__x0001__x0001_C@_x0001__x0001__x0001__x0001__x0001__x0001_6@_x0001__x0001__x0001__x0001__x0001__x0001_:@_x0001__x0001__x0001__x0001__x0001__x0001__x0001__x0001__x0001__x0001__x0001__x0001__x0001__x0001_;@_x0001__x0001__x0001__x0001__x0001__x0001_M@_x0001__x0001__x0001__x0001__x0001__x0001_@@_x0001__x0001__x0001__x0001__x0001__x0001__x0001__x0001__x0001__x0001__x0001__x0001__x0001__x0001_A@_x0001__x0001__x0001__x0001__x0001__x0001__x0001__x0001__x0001__x0001__x0001__x0001__x0001__x0001_?@_x0001__x0001__x0001__x0001__x0001__x0001_J@_x0001__x0001__x0001__x0001__x0001__x0001__x0001__x0001__x0001__x0001__x0001__x0001__x0001__x0001_7@_x0001__x0001__x0001__x0001__x0001__x0001__x0001__x0001__x0001__x0001__x0001__x0001__x0001__x0001_=@_x0001__x0001__x0001__x0001__x0001__x0001_9@_x0001__x0001__x0001__x0001__x0001__x0001_A@_x0001__x0001__x0001__x0001__x0001__x0001_6@_x0001__x0001__x0001__x0001__x0001__x0001_8@_x0001__x0001__x0001__x0001__x0001__x0001_8@_x0001__x0001__x0001__x0001__x0001__x0001_H@_x0001__x0001__x0001__x0001__x0001__x0001_C@_x0001__x0002__x0001__x0001__x0001__x0001__x0001__x0001_&lt;@_x0001__x0001__x0001__x0001__x0001__x0001_J@_x0001__x0001__x0001__x0001__x0001__x0001_6@_x0001__x0001__x0001__x0001__x0001__x0001_7@_x0001__x0001__x0001__x0001__x0001__x0001_&lt;@_x0001__x0001__x0001__x0001__x0001__x0001_@@_x0001__x0001__x0001__x0001__x0001__x0001_A@_x0001__x0001__x0001__x0001__x0001__x0001_6@_x0001__x0001__x0001__x0001__x0001__x0001_5@_x0001__x0001__x0001__x0001__x0001_L@_x0001__x0001__x0001__x0001__x0001_P@_x0001__x0001__x0001__x0001__x0001_B@_x0001__x0001__x0001__x0001__x0001__x0001_G@_x0001__x0001__x0001__x0001__x0001__x0001_F@_x0001__x0001__x0001__x0001__x0001__x0001_@@_x0001__x0001__x0001__x0001__x0001__x0001_6@_x0001__x0001__x0001__x0001__x0001__x0001_7@_x0001__x0001__x0001__x0001__x0001__x0001_7@_x0001__x0001__x0001__x0001__x0001__x0001_=@_x0001__x0001__x0001__x0001__x0001__x0001_:@_x0001__x0001__x0001__x0001__x0001__x0001_?@_x0001__x0001__x0001__x0001__x0001_E@_x0001__x0001__x0001__x0001__x0001__x0001__x0001__x0001__x0001__x0001__x0001__x0001__x0001_D@_x0001__x0001__x0001__x0001__x0001__x0001__x0001__x0001__x0001__x0001__x0001__x0001__x0001__x0001_K@_x0001__x0001__x0001__x0001__x0001__x0001_G@_x0001__x0001__x0001__x0001__x0001_J@_x0001__x0001__x0001__x0001__x0001__x0001_E@_x0001__x0001__x0001__x0001__x0001_C@_x0001__x0001__x0001__x0001__x0001__x0001_M@_x0001__x0001__x0001__x0001__x0001__x0002__x0001_A@_x0001__x0001__x0001__x0001__x0001__x0001_B@_x0001__x0001__x0001__x0001__x0001__x0001_F@_x0001__x0001__x0001__x0001__x0001_@@_x0001__x0001__x0001__x0001__x0001__x0001__x0001__x0001__x0001__x0001__x0001__x0001__x0001__x0001_:@_x0001__x0001__x0001__x0001__x0001__x0001_F@_x0001__x0001__x0001__x0001__x0001__x0001__x0001__x0001__x0001__x0001__x0001__x0001__x0001__x0001_@@_x0001__x0001__x0001__x0001__x0001__x0001__x0001__x0001__x0001__x0001__x0001__x0001__x0001__x0001_K@_x0001__x0001__x0001__x0001__x0001__x0001_F@_x0001__x0001__x0001__x0001__x0001__x0001_;@_x0001__x0001__x0001__x0001__x0001__x0001_6@_x0001__x0001__x0001__x0001__x0001__x0001__x0001__x0001__x0001__x0001__x0001__x0001__x0001__x0001_C@_x0001__x0001__x0001__x0001__x0001__x0001__x0001__x0001__x0001__x0001__x0001__x0001__x0001_C@_x0001__x0001__x0001__x0001__x0001__x0001_J@_x0001__x0001__x0001__x0001__x0001__x0001_@@_x0001__x0001__x0001__x0001__x0001__x0001_9@_x0001__x0001__x0001__x0001__x0001__x0001_@@_x0001__x0001__x0001__x0001__x0001_B@_x0001__x0001__x0001__x0001__x0001_B@_x0001__x0001__x0001__x0001__x0001_B@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6@_x0001__x0001__x0001__x0001__x0001__x0001_F@_x0001__x0001__x0001__x0001__x0001_I@_x0001__x0001__x0001__x0001__x0001__x0001_7@_x0001__x0001__x0001__x0001__x0001__x0001_F@_x0001__x0001__x0001__x0001__x0001__x0001_?@_x0001__x0001__x0001__x0001__x0001__x0001_6@_x0001__x0001__x0001__x0001__x0001__x0001__x0001__x0001__x0001__x0001__x0001__x0001__x0001__x0001_9@_x0001__x0001__x0001__x0001__x0001__x0001_;@_x0001__x0001__x0001__x0001__x0001_B@_x0001__x0001__x0001__x0001__x0001__x0001_K@_x0001__x0001__x0001__x0001__x0001_P@_x0001__x0001__x0001__x0001__x0001__x0001_7@_x0001__x0001__x0001__x0001__x0001_@@_x0001__x0001__x0001__x0001__x0001__x0001__x0001__x0001__x0001__x0001__x0001__x0001__x0001_C@_x0001__x0001__x0001__x0001__x0001__x0001_M@_x0001__x0001__x0001__x0001__x0001__x0001__x0001__x0001__x0001__x0001__x0001__x0001__x0001__x0001_P@_x0001__x0001__x0001__x0001__x0001__x0001_=@_x0001__x0001__x0001__x0001__x0001__x0001_=@_x0001__x0001__x0001__x0001__x0001__x0001_=@_x0001__x0001__x0001__x0001__x0001__x0001_C@_x0001__x0001__x0001__x0001__x0001__x0001_=@_x0001__x0001__x0001__x0001__x0001__x0001_;@_x0001__x0001__x0001__x0001__x0001__x0001_E@_x0001__x0001__x0001__x0001__x0001__x0001__x0001__x0001__x0001__x0001__x0001__x0001__x0001__x0001_=@_x0001__x0001__x0001__x0001__x0001__x0001_H@_x0001__x0001__x0001__x0001__x0001__x0001_=@_x0001__x0001__x0001__x0001__x0001__x0002__x0001__x0001__x0001__x0001__x0001__x0001__x0001__x0001__x0001__x0001__x0001__x0001__x0001__x0001__x0001__x0001__x0001_M@_x0001__x0001__x0001__x0001__x0001__x0001_@@_x0001__x0001__x0001__x0001__x0001__x0001__x0001__x0001__x0001__x0001__x0001__x0001__x0001__x0001_A@_x0001__x0001__x0001__x0001__x0001__x0001_@@_x0001__x0001__x0001__x0001__x0001__x0001_:@_x0001__x0001__x0001__x0001__x0001__x0001__x0001__x0001__x0001__x0001__x0001__x0001__x0001__x0001_?@_x0001__x0001__x0001__x0001__x0001__x0001_A@_x0001__x0001__x0001__x0001__x0001__x0001__x0001__x0001__x0001__x0001__x0001__x0001__x0001_J@_x0001__x0001__x0001__x0001__x0001__x0001_9@_x0001__x0001__x0001__x0001__x0001_R@_x0001__x0001__x0001__x0001__x0001__x0001_=@_x0001__x0001__x0001__x0001__x0001__x0001_8@_x0001__x0001__x0001__x0001__x0001__x0001_6@_x0001__x0001__x0001__x0001__x0001__x0001_&gt;@_x0001__x0001__x0001__x0001__x0001__x0001__x0001__x0001__x0001__x0001__x0001__x0001__x0001_G@_x0001__x0001__x0001__x0001__x0001__x0001__x0001__x0001__x0001__x0001__x0001__x0001__x0001__x0001_A@_x0001__x0001__x0001__x0001__x0001__x0001_J@_x0001__x0001__x0001__x0001__x0001__x0001_;@_x0001__x0001__x0001__x0001__x0001__x0001_G@_x0001__x0001__x0001__x0001__x0001__x0001_9@_x0001__x0001__x0001__x0001__x0001_J@_x0001__x0001__x0001__x0001__x0001__x0001_&lt;@_x0001__x0001__x0001__x0001__x0001__x0001_B@_x0001__x0001__x0001__x0001__x0001_K@_x0001__x0001__x0001__x0001__x0001__x0001__x0001__x0001__x0001__x0002__x0001__x0001__x0001__x0001__x0001_H@_x0001__x0001__x0001__x0001__x0001__x0001__x0001__x0001__x0001__x0001__x0001__x0001__x0001__x0001_6@_x0001__x0001__x0001__x0001__x0001_B@_x0001__x0001__x0001__x0001__x0001__x0001__x0001__x0001__x0001__x0001__x0001__x0001__x0001__x0001__x0001__x0001__x0001__x0001__x0001__x0001__x0001__x0001_&gt;@_x0001__x0001__x0001__x0001__x0001__x0001__x0001__x0001__x0001__x0001__x0001__x0001__x0001__x0001_E@_x0001__x0001__x0001__x0001__x0001__x0001_7@_x0001__x0001__x0001__x0001__x0001__x0001_L@_x0001__x0001__x0001__x0001__x0001_@@_x0001__x0001__x0001__x0001__x0001__x0001_9@_x0001__x0001__x0001__x0001__x0001_P@_x0001__x0001__x0001__x0001__x0001__x0001_@@_x0001__x0001__x0001__x0001__x0001_@@_x0001__x0001__x0001__x0001__x0001__x0001_@@_x0001__x0001__x0001__x0001__x0001__x0001_8@_x0001__x0001__x0001__x0001__x0001__x0001__x0001__x0001__x0001__x0001__x0001__x0001__x0001__x0001_C@_x0001__x0001__x0001__x0001__x0001__x0001_6@_x0001__x0001__x0001__x0001__x0001_@@_x0001__x0001__x0001__x0001__x0001__x0001_H@_x0001__x0001__x0001__x0001__x0001_M@_x0001__x0001__x0001__x0001__x0001__x0001_=@_x0001__x0001__x0001__x0001__x0001_L@_x0001__x0001__x0001__x0001__x0001__x0001__x0001__x0001__x0001__x0001__x0001__x0001__x0001__x0001_=@_x0001__x0001__x0001__x0001__x0001__x0001__x0001__x0001__x0001__x0001__x0001__x0001__x0001_C@_x0001__x0001__x0001__x0001__x0001_C@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7@_x0001__x0001__x0001__x0001__x0001__x0001__x0001__x0001__x0001__x0001__x0001__x0001__x0001__x0001_P@_x0001__x0001__x0001__x0001__x0001__x0001__x0001__x0001__x0001__x0001__x0001__x0001__x0001_@Q@_x0001__x0001__x0001__x0001__x0001_@@_x0001__x0001__x0001__x0001__x0001__x0001__x0001__x0001__x0001__x0001__x0001__x0001__x0001__x0001_=@_x0001__x0001__x0001__x0001__x0001_I@_x0001__x0001__x0001__x0001__x0001__x0001_F@_x0001__x0001__x0001__x0001__x0001__x0001_=@_x0001__x0001__x0001__x0001__x0001__x0001_@@_x0001__x0001__x0001__x0001__x0001__x0001_H@_x0001__x0001__x0001__x0001__x0001__x0001__x0001__x0001__x0001__x0001__x0001__x0001__x0001__x0001_C@_x0001__x0001__x0001__x0001__x0001__x0001_;@_x0001__x0001__x0001__x0001__x0001_@@_x0001__x0001__x0001__x0001__x0001__x0001_7@_x0001__x0001__x0001__x0001__x0001_O@_x0001__x0001__x0001__x0001__x0001__x0001__x0001__x0001__x0001__x0001__x0001__x0001__x0001__x0001__x0001__x0001__x0001__x0001__x0001__x0001__x0001_R@_x0001__x0001__x0001__x0001__x0001__x0001_&lt;@_x0001__x0001__x0001__x0001__x0001__x0001_H@_x0001__x0001__x0001__x0001__x0001__x0001_6@_x0001__x0001__x0001__x0001__x0001__x0001_@@_x0001__x0001__x0001__x0001__x0001__x0001_:@_x0001__x0002__x0001__x0001__x0001__x0001__x0001__x0001_6@_x0001__x0001__x0001__x0001__x0001__x0001_H@_x0001__x0001__x0001__x0001__x0001__x0001__x0001__x0001__x0001__x0001__x0001__x0001__x0001__x0001_8@_x0001__x0001__x0001__x0001__x0001__x0001_8@_x0001__x0001__x0001__x0001__x0001_O@_x0001__x0001__x0001__x0001__x0001__x0001_7@_x0001__x0001__x0001__x0001__x0001__x0001__x0001__x0001__x0001__x0001__x0001__x0001__x0001__x0001_A@_x0001__x0001__x0001__x0001__x0001__x0001_L@_x0001__x0001__x0001__x0001__x0001__x0001_M@_x0001__x0001__x0001__x0001__x0001__x0001__x0001__x0001__x0001__x0001__x0001__x0001__x0001__x0001_&lt;@_x0001__x0001__x0001__x0001__x0001_B@_x0001__x0001__x0001__x0001__x0001_B@_x0001__x0001__x0001__x0001__x0001__x0001_F@_x0001__x0001__x0001__x0001__x0001__x0001_B@_x0001__x0001__x0001__x0001__x0001_E@_x0001__x0001__x0001__x0001__x0001__x0001_8@_x0001__x0001__x0001__x0001__x0001__x0001_F@_x0001__x0001__x0001__x0001__x0001_J@_x0001__x0001__x0001__x0001__x0001__x0001_Q@_x0001__x0001__x0001__x0001__x0001__x0001_A@_x0001__x0001__x0001__x0001__x0001__x0001_B@_x0001__x0001__x0001__x0001__x0001_B@_x0001__x0001__x0001__x0001__x0001__x0001_:@_x0001__x0001__x0001__x0001__x0001__x0001_G@_x0001__x0001__x0001__x0001__x0001__x0001_:@_x0001__x0001__x0001__x0001__x0001_C@_x0001__x0001__x0001__x0001__x0001_I@_x0001__x0001__x0001__x0001__x0001__x0001_&lt;@_x0001__x0001__x0001__x0001__x0001__x0002__x0001__x0001_H@_x0001__x0001__x0001__x0001__x0001__x0001_A@_x0001__x0001__x0001__x0001__x0001__x0001_@@_x0001__x0001__x0001__x0001__x0001__x0001_8@_x0001__x0001__x0001__x0001__x0001_L@_x0001__x0001__x0001__x0001__x0001_@@_x0001__x0001__x0001__x0001__x0001_R@_x0001__x0001__x0001__x0001__x0001__x0001_@@_x0001__x0001__x0001__x0001__x0001_E@_x0001__x0001__x0001__x0001__x0001__x0001_&gt;@_x0001__x0001__x0001__x0001__x0001__x0001_E@_x0001__x0001__x0001__x0001__x0001_@R@_x0001__x0001__x0001__x0001__x0001__x0001_8@_x0001__x0001__x0001__x0001__x0001__x0001__x0001__x0001__x0001__x0001__x0001__x0001__x0001__x0001_&lt;@_x0001__x0001__x0001__x0001__x0001__x0001_G@_x0001__x0001__x0001__x0001__x0001__x0001__x0001__x0001__x0001__x0001__x0001__x0001__x0001__x0001__x0001__x0001__x0001__x0001__x0001__x0001__x0001__x0001_H@_x0001__x0001__x0001__x0001__x0001__x0001__x0001__x0001__x0001__x0001__x0001__x0001__x0001_E@_x0001__x0001__x0001__x0001__x0001__x0001__x0001__x0001__x0001__x0001__x0001__x0001__x0001__x0001_6@_x0001__x0001__x0001__x0001__x0001__x0001_G@_x0001__x0001__x0001__x0001__x0001__x0001_=@_x0001__x0001__x0001__x0001__x0001__x0001_8@_x0001__x0001__x0001__x0001__x0001__x0001_6@_x0001__x0001__x0001__x0001__x0001__x0001_R@_x0001__x0001__x0001__x0001__x0001__x0001__x0001__x0001__x0001__x0001__x0001__x0001__x0001__x0001_8@_x0001__x0001__x0001__x0001__x0001_ÀQ@_x0001__x0001__x0001__x0001__x0001__x0001_B@_x0001__x0002__x0001__x0001__x0001__x0001__x0001__x0001_&lt;@_x0001__x0001__x0001__x0001__x0001__x0001_?@_x0001__x0001__x0001__x0001__x0001__x0001_H@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J@_x0001__x0001__x0001__x0001__x0001__x0001__x0001__x0001__x0001__x0001__x0001__x0001__x0001__x0001_@@_x0001__x0001__x0001__x0001__x0001__x0001_=@_x0001__x0001__x0001__x0001__x0001_O@_x0001__x0001__x0001__x0001__x0001__x0001_8@_x0001__x0001__x0001__x0001__x0001_M@_x0001__x0001__x0001__x0001__x0001_E@_x0001__x0001__x0001__x0001__x0001__x0001_=@_x0001__x0001__x0001__x0001__x0001__x0001_F@_x0001__x0001__x0001__x0001__x0001__x0001_:@_x0001__x0001__x0001__x0001__x0001__x0001_@@_x0001__x0001__x0001__x0001__x0001__x0001_&gt;@_x0001__x0001__x0001__x0001__x0001__x0001_8@_x0001__x0001__x0001__x0001__x0001_G@_x0001__x0001__x0001__x0001__x0001__x0001_&lt;@_x0001__x0001__x0001__x0001__x0001_J@_x0001__x0001__x0001__x0001__x0001__x0001__x0001__x0001__x0001__x0001__x0001__x0001__x0001__x0001_C@_x0001__x0001__x0001__x0001__x0001__x0001_@@_x0001__x0001__x0001__x0001__x0001__x0001_9@_x0001__x0001__x0001__x0001__x0001__x0001_A@_x0001__x0001__x0001__x0001__x0001__x0002__x0001__x0001_O@_x0001__x0001__x0001__x0001__x0001__x0001_&lt;@_x0001__x0001__x0001__x0001__x0001__x0001_7@_x0001__x0001__x0001__x0001__x0001__x0001_C@_x0001__x0001__x0001__x0001__x0001__x0001_:@_x0001__x0001__x0001__x0001__x0001_G@_x0001__x0001__x0001__x0001__x0001__x0001_7@_x0001__x0001__x0001__x0001__x0001__x0001__x0001__x0001__x0001__x0001__x0001__x0001__x0001_@@_x0001__x0001__x0001__x0001__x0001__x0001_6@_x0001__x0001__x0001__x0001__x0001__x0001__x0001__x0001__x0001__x0001__x0001__x0001__x0001__x0001_7@_x0001__x0001__x0001__x0001__x0001__x0001_B@_x0001__x0001__x0001__x0001__x0001__x0001_R@_x0001__x0001__x0001__x0001__x0001__x0001_E@_x0001__x0001__x0001__x0001__x0001__x0001_B@_x0001__x0001__x0001__x0001__x0001__x0001_8@_x0001__x0001__x0001__x0001__x0001__x0001__x0001__x0001__x0001__x0001__x0001__x0001__x0001__x0001_=@_x0001__x0001__x0001__x0001__x0001__x0001_C@_x0001__x0001__x0001__x0001__x0001__x0001_?@_x0001__x0001__x0001__x0001__x0001_@@_x0001__x0001__x0001__x0001__x0001__x0001__x0001__x0001__x0001__x0001__x0001__x0001__x0001__x0001__x0001__x0001__x0001__x0001__x0001__x0001__x0001__x0001_6@_x0001__x0001__x0001__x0001__x0001_@@_x0001__x0001__x0001__x0001__x0001__x0001_J@_x0001__x0001__x0001__x0001__x0001_I@_x0001__x0001__x0001__x0001__x0001__x0001_&lt;@_x0001__x0001__x0001__x0001__x0001__x0001_E@_x0001__x0001__x0001__x0001__x0001__x0001_F@_x0001__x0001__x0001__x0001__x0001__x0001_E@_x0001__x0002__x0001__x0001__x0001__x0001__x0001_C@_x0001__x0001__x0001__x0001__x0001__x0001_@@_x0001__x0001__x0001__x0001__x0001__x0001_9@_x0001__x0001__x0001__x0001__x0001_R@_x0001__x0001__x0001__x0001__x0001__x0001_8@_x0001__x0001__x0001__x0001__x0001__x0001_:@_x0001__x0001__x0001__x0001__x0001__x0001_7@_x0001__x0001__x0001__x0001__x0001__x0001_:@_x0001__x0001__x0001__x0001__x0001__x0001_@@_x0001__x0001__x0001__x0001__x0001__x0001_=@_x0001__x0001__x0001__x0001__x0001_@R@_x0001__x0001__x0001__x0001__x0001__x0001_7@_x0001__x0001__x0001__x0001__x0001_E@_x0001__x0001__x0001__x0001__x0001__x0001_R@_x0001__x0001__x0001__x0001__x0001__x0001__x0001__x0001__x0001__x0001__x0001__x0001__x0001__x0001__x0001__x0001__x0001__x0001__x0001__x0001__x0001__x0001_=@_x0001__x0001__x0001__x0001__x0001__x0001_E@_x0001__x0001__x0001__x0001__x0001__x0001__x0001__x0001__x0001__x0001__x0001__x0001__x0001_@R@_x0001__x0001__x0001__x0001__x0001__x0001__x0001__x0001__x0001__x0001__x0001__x0001__x0001__x0001_H@_x0001__x0001__x0001__x0001__x0001__x0001_F@_x0001__x0001__x0001__x0001__x0001__x0001_6@_x0001__x0001__x0001__x0001__x0001__x0001_&lt;@_x0001__x0001__x0001__x0001__x0001_G@_x0001__x0001__x0001__x0001__x0001__x0001_=@_x0001__x0001__x0001__x0001__x0001_J@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R@_x0001__x0001__x0001__x0001__x0001__x0001_O@_x0001__x0001__x0001__x0001__x0001_C@_x0001__x0001__x0001__x0001__x0001__x0001__x0001__x0001__x0001__x0001__x0001__x0001__x0001__x0001__x0001__x0001__x0001__x0001__x0001__x0001__x0001_H@_x0001__x0001__x0001__x0001__x0001__x0001__x0001__x0001__x0001__x0001__x0001__x0001__x0001__x0001_8@_x0001__x0001__x0001__x0001__x0001__x0001_&lt;@_x0001__x0001__x0001__x0001__x0001__x0001_:@_x0001__x0001__x0001__x0001__x0001_F@_x0001__x0001__x0001__x0001__x0001__x0001__x0001__x0001__x0001__x0001__x0001__x0001__x0001_J@_x0001__x0001__x0001__x0001__x0001__x0001_&lt;@_x0001__x0001__x0001__x0001__x0001__x0001_;@_x0001__x0001__x0001__x0001__x0001__x0001_=@_x0001__x0001__x0001__x0001__x0001__x0001_9@_x0001__x0001__x0001__x0001__x0001__x0001_A@_x0001__x0001__x0001__x0001__x0001__x0001_6@_x0001__x0001__x0001__x0001__x0001_ÀP@_x0001__x0001__x0001__x0001__x0001__x0001__x0001__x0001__x0001__x0001__x0001__x0001__x0001__x0001_Q@_x0001__x0001__x0001__x0001__x0001__x0001_7@_x0001__x0001__x0001__x0001__x0001__x0001_@@_x0001__x0001__x0001__x0001__x0001__x0001_6@_x0001__x0001__x0001__x0001__x0001__x0001_9@_x0001__x0001__x0001__x0001__x0001__x0001_B@_x0001__x0001__x0001__x0001__x0001__x0001_7@_x0001__x0002__x0001__x0001__x0001__x0001__x0001__x0001_6@_x0001__x0001__x0001__x0001__x0001__x0001_C@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t;@_x0001__x0001__x0001__x0001__x0001_@@_x0001__x0001__x0001__x0001__x0001__x0001_C@_x0001__x0001__x0001__x0001__x0001__x0001_J@_x0001__x0001__x0001__x0001__x0001_D@_x0001__x0001__x0001__x0001__x0001__x0001_C@_x0001__x0001__x0001__x0001__x0001__x0001_Q@_x0001__x0001__x0001__x0001__x0001_C@_x0001__x0001__x0001__x0001__x0001__x0001_F@_x0001__x0001__x0001__x0001__x0001__x0001_=@_x0001__x0001__x0001__x0001__x0001_M@_x0001__x0001__x0001__x0001__x0001__x0001__x0001__x0001__x0001__x0001__x0001__x0001__x0001__x0001__x0001__x0001__x0001__x0001__x0001__x0001__x0001__x0001_&lt;@_x0001__x0001__x0001__x0001__x0001_G@_x0001__x0001__x0001__x0001__x0001__x0001__x0001__x0001__x0001__x0001__x0001__x0001__x0001__x0001_K@_x0001__x0001__x0001__x0001__x0001_O@_x0001__x0001__x0001__x0001__x0001__x0001__x0001__x0001__x0001__x0001__x0001__x0001__x0001__x0001_I@_x0001__x0001__x0001__x0001__x0001_L@_x0001__x0001__x0001__x0001__x0001__x0001_7@_x0001__x0001__x0001__x0001__x0001__x0001_J@_x0001__x0001__x0001__x0001__x0001__x0001_6@_x0001__x0001__x0001__x0001__x0001__x0002__x0001__x0001_6@_x0001__x0001__x0001__x0001__x0001__x0001_A@_x0001__x0001__x0001__x0001__x0001_M@_x0001__x0001__x0001__x0001__x0001__x0001__x0001__x0001__x0001__x0001__x0001__x0001__x0001__x0001_?@_x0001__x0001__x0001__x0001__x0001__x0001_?@_x0001__x0001__x0001__x0001__x0001_C@_x0001__x0001__x0001__x0001__x0001__x0001_A@_x0001__x0001__x0001__x0001__x0001__x0001__x0001__x0001__x0001__x0001__x0001__x0001__x0001__x0001_7@_x0001__x0001__x0001__x0001__x0001_B@_x0001__x0001__x0001__x0001__x0001__x0001_;@_x0001__x0001__x0001__x0001__x0001__x0001_Q@_x0001__x0001__x0001__x0001__x0001__x0001_Q@_x0001__x0001__x0001__x0001__x0001__x0001_?@_x0001__x0001__x0001__x0001__x0001_D@_x0001__x0001__x0001__x0001__x0001__x0001_:@_x0001__x0001__x0001__x0001__x0001__x0001_&gt;@_x0001__x0001__x0001__x0001__x0001__x0001__x0001__x0001__x0001__x0001__x0001__x0001__x0001__x0001_8@_x0001__x0001__x0001__x0001__x0001__x0001_6@_x0001__x0001__x0001__x0001__x0001__x0001_I@_x0001__x0001__x0001__x0001__x0001__x0001__x0001__x0001__x0001__x0001__x0001__x0001__x0001__x0001__x0001__x0001__x0001__x0001__x0001__x0001__x0001__x0001__x0001__x0001__x0001__x0001__x0001__x0001__x0001__x0001_&lt;@_x0001__x0001__x0001__x0001__x0001__x0001_G@_x0001__x0001__x0001__x0001__x0001__x0001_=@_x0001__x0001__x0001__x0001__x0001__x0001_C@_x0001__x0001__x0001__x0001__x0001__x0001__x0001__x0001__x0001__x0001__x0001__x0001__x0001__x0001_;@_x0001__x0001__x0001__x0001__x0001_@@_x0001__x0002__x0001__x0001__x0001__x0001__x0001__x0001_8@_x0001__x0001__x0001__x0001__x0001__x0001_6@_x0001__x0001__x0001__x0001__x0001_H@_x0001__x0001__x0001__x0001__x0001__x0001_@@_x0001__x0001__x0001__x0001__x0001__x0001_J@_x0001__x0001__x0001__x0001__x0001__x0001__x0001__x0001__x0001__x0001__x0001__x0001__x0001__x0001__x0001__x0001__x0001__x0001__x0001__x0001__x0001__x0001_8@_x0001__x0001__x0001__x0001__x0001__x0001__x0001__x0001__x0001__x0001__x0001__x0001__x0001__x0001__x0001__x0001__x0001__x0001__x0001__x0001__x0001__x0001_8@_x0001__x0001__x0001__x0001__x0001__x0001_&lt;@_x0001__x0001__x0001__x0001__x0001__x0001_6@_x0001__x0001__x0001__x0001__x0001__x0001__x0001__x0001__x0001__x0001__x0001__x0001__x0001__x0001_G@_x0001__x0001__x0001__x0001__x0001_E@_x0001__x0001__x0001__x0001__x0001__x0001__x0001__x0001__x0001__x0001__x0001__x0001__x0001__x0001_?@_x0001__x0001__x0001__x0001__x0001__x0001_A@_x0001__x0001__x0001__x0001__x0001__x0001_@@_x0001__x0001__x0001__x0001__x0001_J@_x0001__x0001__x0001__x0001__x0001__x0001__x0001__x0001__x0001__x0001__x0001__x0001__x0001__x0001_=@_x0001__x0001__x0001__x0001__x0001__x0001_;@_x0001__x0001__x0001__x0001__x0001__x0001__x0001__x0001__x0001__x0001__x0001__x0001__x0001_H@_x0001__x0001__x0001__x0001__x0001_E@_x0001__x0001__x0001__x0001__x0001__x0001_R@_x0001__x0001__x0001__x0001__x0001_@@_x0001__x0001__x0001__x0001__x0001__x0001_B@_x0001__x0001__x0001__x0001__x0001__x0001_?@_x0001__x0001__x0001__x0001__x0001__x0002__x0001__x0001_=@_x0001__x0001__x0001__x0001__x0001__x0001_:@_x0001__x0001__x0001__x0001__x0001__x0001_5@_x0001__x0001__x0001__x0001__x0001__x0001_L@_x0001__x0001__x0001__x0001__x0001__x0001_6@_x0001__x0001__x0001__x0001__x0001_B@_x0001__x0001__x0001__x0001__x0001_F@_x0001__x0001__x0001__x0001__x0001__x0001_&gt;@_x0001__x0001__x0001__x0001__x0001__x0001_?@_x0001__x0001__x0001__x0001__x0001__x0001_Q@_x0001__x0001__x0001__x0001__x0001_G@_x0001__x0001__x0001__x0001__x0001__x0001_:@_x0001__x0001__x0001__x0001__x0001__x0001__x0001__x0001__x0001__x0001__x0001__x0001__x0001__x0001_;@_x0001__x0001__x0001__x0001__x0001__x0001__x0001__x0001__x0001__x0001__x0001__x0001__x0001__x0001_=@_x0001__x0001__x0001__x0001__x0001_D@_x0001__x0001__x0001__x0001__x0001_C@_x0001__x0001__x0001__x0001__x0001__x0001_;@_x0001__x0001__x0001__x0001__x0001__x0001_E@_x0001__x0001__x0001__x0001__x0001__x0001_K@_x0001__x0001__x0001__x0001__x0001__x0001_Q@_x0001__x0001__x0001__x0001__x0001__x0001_=@_x0001__x0001__x0001__x0001__x0001__x0001__x0001__x0001__x0001__x0001__x0001__x0001__x0001__x0001_@@_x0001__x0001__x0001__x0001__x0001__x0001_&lt;@_x0001__x0001__x0001__x0001__x0001_B@_x0001__x0001__x0001__x0001__x0001__x0001_7@_x0001__x0001__x0001__x0001__x0001__x0001__x0001__x0001__x0001__x0001__x0001__x0001__x0001__x0001_@@_x0001__x0001__x0001__x0001__x0001_H@_x0001__x0001__x0001__x0001__x0001_@R@_x0001__x0002__x0001__x0001__x0001__x0001__x0001__x0001_8@_x0001__x0001__x0001__x0001__x0001__x0001_A@_x0001__x0001__x0001__x0001__x0001_O@_x0001__x0001__x0001__x0001__x0001__x0001_9@_x0001__x0001__x0001__x0001__x0001__x0001_M@_x0001__x0001__x0001__x0001__x0001__x0001_=@_x0001__x0001__x0001__x0001__x0001_H@_x0001__x0001__x0001__x0001__x0001__x0001_8@_x0001__x0001__x0001__x0001__x0001__x0001_@@_x0001__x0001__x0001__x0001__x0001__x0001_E@_x0001__x0001__x0001__x0001__x0001_F@_x0001__x0001__x0001__x0001__x0001__x0001_:@_x0001__x0001__x0001__x0001__x0001__x0001__x0001__x0001__x0001__x0001__x0001__x0001__x0001_@@_x0001__x0001__x0001__x0001__x0001__x0001_5@_x0001__x0001__x0001__x0001__x0001__x0001__x0001__x0001__x0001__x0001__x0001__x0001__x0001_@Q@_x0001__x0001__x0001__x0001__x0001__x0001_K@_x0001__x0001__x0001__x0001__x0001__x0001_;@_x0001__x0001__x0001__x0001__x0001__x0001_8@_x0001__x0001__x0001__x0001__x0001__x0001_B@_x0001__x0001__x0001__x0001__x0001__x0001_:@_x0001__x0001__x0001__x0001__x0001__x0001_A@_x0001__x0001__x0001__x0001__x0001__x0001_@@_x0001__x0001__x0001__x0001__x0001__x0001_:@_x0001__x0001__x0001__x0001__x0001_H@_x0001__x0001__x0001__x0001__x0001_B@_x0001__x0001__x0001__x0001__x0001__x0001_6@_x0001__x0001__x0001__x0001__x0001__x0001_@@_x0001__x0001__x0001__x0001__x0001__x0001_C@_x0001__x0001__x0001__x0001__x0001__x0001_7@_x0001__x0001__x0001__x0001__x0001__x0002__x0001__x0001_O@_x0001__x0001__x0001__x0001__x0001__x0001_=@_x0001__x0001__x0001__x0001__x0001__x0001_7@_x0001__x0001__x0001__x0001__x0001__x0001_6@_x0001__x0001__x0001__x0001__x0001__x0001_@@_x0001__x0001__x0001__x0001__x0001_M@_x0001__x0001__x0001__x0001__x0001__x0001_P@_x0001__x0001__x0001__x0001__x0001__x0001_6@_x0001__x0001__x0001__x0001__x0001__x0001_7@_x0001__x0001__x0001__x0001__x0001__x0001_8@_x0001__x0001__x0001__x0001__x0001__x0001_J@_x0001__x0001__x0001__x0001__x0001__x0001__x0001__x0001__x0001__x0001__x0001__x0001__x0001__x0001_5@_x0001__x0001__x0001__x0001__x0001__x0001__x0001__x0001__x0001__x0001__x0001__x0001__x0001_E@_x0001__x0001__x0001__x0001__x0001__x0001_G@_x0001__x0001__x0001__x0001__x0001__x0001_G@_x0001__x0001__x0001__x0001__x0001_@@_x0001__x0001__x0001__x0001__x0001__x0001__x0001__x0001__x0001__x0001__x0001__x0001__x0001__x0001_7@_x0001__x0001__x0001__x0001__x0001__x0001_C@_x0001__x0001__x0001__x0001__x0001__x0001_&gt;@_x0001__x0001__x0001__x0001__x0001__x0001_8@_x0001__x0001__x0001__x0001__x0001__x0001_C@_x0001__x0001__x0001__x0001__x0001_ÀQ@_x0001__x0001__x0001__x0001__x0001_E@_x0001__x0001__x0001__x0001__x0001__x0001_8@_x0001__x0001__x0001__x0001__x0001__x0001_F@_x0001__x0001__x0001__x0001__x0001__x0001_C@_x0001__x0001__x0001__x0001__x0001__x0001_O@_x0001__x0001__x0001__x0001__x0001__x0001_8@_x0001__x0001__x0001__x0001__x0001__x0001__x0001__x0001__x0001__x0002__x0001__x0001__x0001__x0001__x0001_J@_x0001__x0001__x0001__x0001__x0001__x0001__x0001__x0001__x0001__x0001__x0001__x0001__x0001__x0001_8@_x0001__x0001__x0001__x0001__x0001_C@_x0001__x0001__x0001__x0001__x0001__x0001_6@_x0001__x0001__x0001__x0001__x0001__x0001_A@_x0001__x0001__x0001__x0001__x0001__x0001_F@_x0001__x0001__x0001__x0001__x0001__x0001_8@_x0001__x0001__x0001__x0001__x0001__x0001__x0001__x0001__x0001__x0001__x0001__x0001__x0001__x0001_B@_x0001__x0001__x0001__x0001__x0001_L@_x0001__x0001__x0001__x0001__x0001__x0001_M@_x0001__x0001__x0001__x0001__x0001__x0001_H@_x0001__x0001__x0001__x0001__x0001_C@_x0001__x0001__x0001__x0001__x0001__x0001_H@_x0001__x0001__x0001__x0001__x0001_B@_x0001__x0001__x0001__x0001__x0001__x0001_5@_x0001__x0001__x0001__x0001__x0001_E@_x0001__x0001__x0001__x0001__x0001__x0001__x0001__x0001__x0001__x0001__x0001__x0001__x0001__x0001_G@_x0001__x0001__x0001__x0001__x0001__x0001__x0001__x0001__x0001__x0001__x0001__x0001__x0001__x0001_&lt;@_x0001__x0001__x0001__x0001__x0001_@Q@_x0001__x0001__x0001__x0001__x0001__x0001_6@_x0001__x0001__x0001__x0001__x0001_@R@_x0001__x0001__x0001__x0001__x0001_C@_x0001__x0001__x0001__x0001__x0001__x0001_B@_x0001__x0001__x0001__x0001__x0001_E@_x0001__x0001__x0001__x0001__x0001_B@_x0001__x0001__x0001__x0001__x0001_R@_x0001__x0001__x0001__x0001__x0001__x0001_9@_x0001__x0001__x0001__x0001__x0001__x0002__x0001__x0001_;@_x0001__x0001__x0001__x0001__x0001_C@_x0001__x0001__x0001__x0001__x0001__x0001__x0001__x0001__x0001__x0001__x0001__x0001__x0001__x0001_6@_x0001__x0001__x0001__x0001__x0001__x0001__x0001__x0001__x0001__x0001__x0001__x0001__x0001__x0001_K@_x0001__x0001__x0001__x0001__x0001__x0001_L@_x0001__x0001__x0001__x0001__x0001__x0001_;@_x0001__x0001__x0001__x0001__x0001__x0001__x0001__x0001__x0001__x0001__x0001__x0001__x0001__x0001_9@_x0001__x0001__x0001__x0001__x0001_P@_x0001__x0001__x0001__x0001__x0001__x0001_O@_x0001__x0001__x0001__x0001__x0001__x0001_8@_x0001__x0001__x0001__x0001__x0001__x0001__x0001__x0001__x0001__x0001__x0001__x0001__x0001__x0001_@@_x0001__x0001__x0001__x0001__x0001__x0001_Q@_x0001__x0001__x0001__x0001__x0001__x0001_Q@_x0001__x0001__x0001__x0001__x0001__x0001_7@_x0001__x0001__x0001__x0001__x0001_M@_x0001__x0001__x0001__x0001__x0001__x0001_=@_x0001__x0001__x0001__x0001__x0001__x0001_&gt;@_x0001__x0001__x0001__x0001__x0001__x0001_G@_x0001__x0001__x0001__x0001__x0001__x0001__x0001__x0001__x0001__x0001__x0001__x0001__x0001__x0001_7@_x0001__x0001__x0001__x0001__x0001__x0001_K@_x0001__x0001__x0001__x0001__x0001__x0001__x0001__x0001__x0001__x0001__x0001__x0001__x0001__x0001_:@_x0001__x0001__x0001__x0001__x0001__x0001_K@_x0001__x0001__x0001__x0001__x0001__x0001_;@_x0001__x0001__x0001__x0001__x0001__x0001_&lt;@_x0001__x0001__x0001__x0001__x0001__x0001_B@_x0001__x0001__x0001__x0001__x0001__x0001_A@_x0001__x0002__x0001__x0001__x0001__x0001__x0001__x0001_?@_x0001__x0001__x0001__x0001__x0001_D@_x0001__x0001__x0001__x0001__x0001__x0001__x0001__x0001__x0001__x0001__x0001__x0001__x0001__x0001_B@_x0001__x0001__x0001__x0001__x0001__x0001_:@_x0001__x0001__x0001__x0001__x0001__x0001__x0001__x0001__x0001__x0001__x0001__x0001__x0001__x0001_8@_x0001__x0001__x0001__x0001__x0001__x0001__x0001__x0001__x0001__x0001__x0001__x0001__x0001__x0001_A@_x0001__x0001__x0001__x0001__x0001__x0001__x0001__x0001__x0001__x0001__x0001__x0001__x0001__x0001__x0001__x0001__x0001__x0001__x0001__x0001__x0001__x0001_7@_x0001__x0001__x0001__x0001__x0001_I@_x0001__x0001__x0001__x0001__x0001__x0001_7@_x0001__x0001__x0001__x0001__x0001_@@_x0001__x0001__x0001__x0001__x0001__x0001_;@_x0001__x0001__x0001__x0001__x0001__x0001_8@_x0001__x0001__x0001__x0001__x0001__x0001_6@_x0001__x0001__x0001__x0001__x0001__x0001_8@_x0001__x0001__x0001__x0001__x0001__x0001_7@_x0001__x0001__x0001__x0001__x0001__x0001_H@_x0001__x0001__x0001__x0001__x0001__x0001__x0001__x0001__x0001__x0001__x0001__x0001__x0001_J@_x0001__x0001__x0001__x0001__x0001__x0001__x0001__x0001__x0001__x0001__x0001__x0001__x0001_D@_x0001__x0001__x0001__x0001__x0001_D@_x0001__x0001__x0001__x0001__x0001_B@_x0001__x0001__x0001__x0001__x0001__x0001_?@_x0001__x0001__x0001__x0001__x0001__x0001_;@_x0001__x0001__x0001__x0001__x0001_@@_x0001__x0001__x0001__x0001__x0001_@R@_x0001__x0001__x0001__x0001__x0001__x0002__x0001_ÀP@_x0001__x0001__x0001__x0001__x0001__x0001_6@_x0001__x0001__x0001__x0001__x0001__x0001__x0001__x0001__x0001__x0001__x0001__x0001__x0001_I@_x0001__x0001__x0001__x0001__x0001_@Q@_x0001__x0001__x0001__x0001__x0001__x0001_:@_x0001__x0001__x0001__x0001__x0001__x0001_C@_x0001__x0001__x0001__x0001__x0001__x0001_K@_x0001__x0001__x0001__x0001__x0001__x0001_A@_x0001__x0001__x0001__x0001__x0001__x0001_:@_x0001__x0001__x0001__x0001__x0001__x0001__x0001__x0001__x0001__x0001__x0001__x0001__x0001_I@_x0001__x0001__x0001__x0001__x0001__x0001_;@_x0001__x0001__x0001__x0001__x0001__x0001_?@_x0001__x0001__x0001__x0001__x0001_R@_x0001__x0001__x0001__x0001__x0001__x0001_A@_x0001__x0001__x0001__x0001__x0001_ÀP@_x0001__x0001__x0001__x0001__x0001__x0001_M@_x0001__x0001__x0001__x0001__x0001_L@_x0001__x0001__x0001__x0001__x0001__x0001_G@_x0001__x0001__x0001__x0001__x0001_R@_x0001__x0001__x0001__x0001__x0001__x0001_H@_x0001__x0001__x0001__x0001__x0001__x0001_7@_x0001__x0001__x0001__x0001__x0001__x0001_7@_x0001__x0001__x0001__x0001__x0001__x0001_8@_x0001__x0001__x0001__x0001__x0001__x0001_&lt;@_x0001__x0001__x0001__x0001__x0001__x0001_A@_x0001__x0001__x0001__x0001__x0001__x0001_H@_x0001__x0001__x0001__x0001__x0001_E@_x0001__x0001__x0001__x0001__x0001__x0001_6@_x0001__x0001__x0001__x0001__x0001__x0001_&lt;@_x0001__x0001__x0001__x0001__x0001_H@_x0001__x0002__x0001__x0001__x0001__x0001__x0001_N@_x0001__x0001__x0001__x0001__x0001__x0001__x0001__x0001__x0001__x0001__x0001__x0001__x0001__x0001_8@_x0001__x0001__x0001__x0001__x0001__x0001_9@_x0001__x0001__x0001__x0001__x0001__x0001_C@_x0001__x0001__x0001__x0001__x0001_E@_x0001__x0001__x0001__x0001__x0001__x0001_E@_x0001__x0001__x0001__x0001__x0001__x0001_8@_x0001__x0001__x0001__x0001__x0001_C@_x0001__x0001__x0001__x0001__x0001__x0001__x0001__x0001__x0001__x0001__x0001__x0001__x0001__x0001_6@_x0001__x0001__x0001__x0001__x0001__x0001__x0001__x0001__x0001__x0001__x0001__x0001__x0001__x0001_&gt;@_x0001__x0001__x0001__x0001__x0001__x0001_E@_x0001__x0001__x0001__x0001__x0001_E@_x0001__x0001__x0001__x0001__x0001__x0001_:@_x0001__x0001__x0001__x0001__x0001_D@_x0001__x0001__x0001__x0001__x0001__x0001_9@_x0001__x0001__x0001__x0001__x0001_L@_x0001__x0001__x0001__x0001__x0001__x0001_&lt;@_x0001__x0001__x0001__x0001__x0001__x0001_?@_x0001__x0001__x0001__x0001__x0001__x0001_C@_x0001__x0001__x0001__x0001__x0001_R@_x0001__x0001__x0001__x0001__x0001__x0001_7@_x0001__x0001__x0001__x0001__x0001__x0001__x0001__x0001__x0001__x0001__x0001__x0001__x0001_D@_x0001__x0001__x0001__x0001__x0001__x0001_A@_x0001__x0001__x0001__x0001__x0001__x0001_;@_x0001__x0001__x0001__x0001__x0001__x0001__x0001__x0001__x0001__x0001__x0001__x0001__x0001__x0001__x0001__x0001__x0001__x0001__x0001__x0001__x0001__x0001__x0001__x0001__x0001__x0001__x0001__x0001__x0001__x0002__x0001__x0001_C@_x0001__x0001__x0001__x0001__x0001__x0001_&lt;@_x0001__x0001__x0001__x0001__x0001__x0001_7@_x0001__x0001__x0001__x0001__x0001__x0001_?@_x0001__x0001__x0001__x0001__x0001__x0001_H@_x0001__x0001__x0001__x0001__x0001__x0001_?@_x0001__x0001__x0001__x0001__x0001__x0001__x0001__x0001__x0001__x0001__x0001__x0001__x0001_M@_x0001__x0001__x0001__x0001__x0001__x0001_8@_x0001__x0001__x0001__x0001__x0001__x0001_E@_x0001__x0001__x0001__x0001__x0001__x0001_5@_x0001__x0001__x0001__x0001__x0001__x0001__x0001__x0001__x0001__x0001__x0001__x0001__x0001__x0001_C@_x0001__x0001__x0001__x0001__x0001__x0001_&lt;@_x0001__x0001__x0001__x0001__x0001__x0001_=@_x0001__x0001__x0001__x0001__x0001__x0001_&lt;@_x0001__x0001__x0001__x0001__x0001__x0001_7@_x0001__x0001__x0001__x0001__x0001__x0001_=@_x0001__x0001__x0001__x0001__x0001__x0001_6@_x0001__x0001__x0001__x0001__x0001_C@_x0001__x0001__x0001__x0001__x0001_E@_x0001__x0001__x0001__x0001__x0001__x0001_E@_x0001__x0001__x0001__x0001__x0001__x0001_F@_x0001__x0001__x0001__x0001__x0001__x0001_:@_x0001__x0001__x0001__x0001__x0001__x0001_K@_x0001__x0001__x0001__x0001__x0001__x0001__x0001__x0001__x0001__x0001__x0001__x0001__x0001__x0001__x0001__x0001__x0001__x0001__x0001__x0001__x0001__x0001_;@_x0001__x0001__x0001__x0001__x0001__x0001_7@_x0001__x0001__x0001__x0001__x0001__x0001_C@_x0001__x0001__x0001__x0001__x0001_@@_x0001__x0001__x0001__x0001__x0001__x0001_B@_x0001__x0002__x0001__x0001__x0001__x0001__x0001_D@_x0001__x0001__x0001__x0001__x0001__x0001__x0001__x0001__x0001__x0001__x0001__x0001__x0001_@@_x0001__x0001__x0001__x0001__x0001_J@_x0001__x0001__x0001__x0001__x0001__x0001_&lt;@_x0001__x0001__x0001__x0001__x0001__x0001_;@_x0001__x0001__x0001__x0001__x0001__x0001__x0001__x0001__x0001__x0001__x0001__x0001__x0001__x0001_;@_x0001__x0001__x0001__x0001__x0001__x0001_:@_x0001__x0001__x0001__x0001__x0001_B@_x0001__x0001__x0001__x0001__x0001__x0001_@@_x0001__x0001__x0001__x0001__x0001_N@_x0001__x0001__x0001__x0001__x0001_H@_x0001__x0001__x0001__x0001__x0001__x0001_:@_x0001__x0001__x0001__x0001__x0001_@@_x0001__x0001__x0001__x0001__x0001__x0001_?@_x0001__x0001__x0001__x0001__x0001_B@_x0001__x0001__x0001__x0001__x0001_@R@_x0001__x0001__x0001__x0001__x0001__x0001_;@_x0001__x0001__x0001__x0001__x0001__x0001_8@_x0001__x0001__x0001__x0001__x0001__x0001_E@_x0001__x0001__x0001__x0001__x0001__x0001_&gt;@_x0001__x0001__x0001__x0001__x0001__x0001_:@_x0001__x0001__x0001__x0001__x0001_M@_x0001__x0001__x0001__x0001__x0001__x0001_7@_x0001__x0001__x0001__x0001__x0001__x0001_@@_x0001__x0001__x0001__x0001__x0001_N@_x0001__x0001__x0001__x0001__x0001__x0001_9@_x0001__x0001__x0001__x0001__x0001_B@_x0001__x0001__x0001__x0001__x0001__x0001_R@_x0001__x0001__x0001__x0001__x0001__x0001__x0001__x0001__x0001__x0001__x0001__x0001__x0001__x0002__x0001__x0001_B@_x0001__x0001__x0001__x0001__x0001__x0001_@@_x0001__x0001__x0001__x0001__x0001_C@_x0001__x0001__x0001__x0001__x0001__x0001_A@_x0001__x0001__x0001__x0001__x0001_E@_x0001__x0001__x0001__x0001__x0001__x0001_9@_x0001__x0001__x0001__x0001__x0001_R@_x0001__x0001__x0001__x0001__x0001_B@_x0001__x0001__x0001__x0001__x0001__x0001_8@_x0001__x0001__x0001__x0001__x0001__x0001_B@_x0001__x0001__x0001__x0001__x0001__x0001_C@_x0001__x0001__x0001__x0001__x0001_D@_x0001__x0001__x0001__x0001__x0001_E@_x0001__x0001__x0001__x0001__x0001__x0001_9@_x0001__x0001__x0001__x0001__x0001_R@_x0001__x0001__x0001__x0001__x0001__x0001_B@_x0001__x0001__x0001__x0001__x0001_C@_x0001__x0001__x0001__x0001__x0001_ÀP@_x0001__x0001__x0001__x0001__x0001__x0001_A@_x0001__x0001__x0001__x0001__x0001__x0001__x0001__x0001__x0001__x0001__x0001__x0001__x0001__x0001__x0001__x0001__x0001__x0001__x0001__x0001__x0001__x0001_B@_x0001__x0001__x0001__x0001__x0001__x0001_L@_x0001__x0001__x0001__x0001__x0001_O@_x0001__x0001__x0001__x0001__x0001__x0001__x0001__x0001__x0001__x0001__x0001__x0001__x0001__x0001_9@_x0001__x0001__x0001__x0001__x0001__x0001_:@_x0001__x0001__x0001__x0001__x0001_R@_x0001__x0001__x0001__x0001__x0001__x0001__x0001__x0001__x0001__x0001__x0001__x0001__x0001__x0001_F@_x0001__x0001__x0001__x0001__x0001__x0001__x0001__x0001__x0001__x0001__x0001__x0001__x0001__x0001_5@_x0001__x0002__x0001__x0001__x0001__x0001__x0001__x0001_?@_x0001__x0001__x0001__x0001__x0001__x0001_=@_x0001__x0001__x0001__x0001__x0001_@Q@_x0001__x0001__x0001__x0001__x0001__x0001__x0001__x0001__x0001__x0001__x0001__x0001__x0001__x0001_J@_x0001__x0001__x0001__x0001__x0001__x0001_A@_x0001__x0001__x0001__x0001__x0001__x0001_H@_x0001__x0001__x0001__x0001__x0001__x0001__x0001__x0001__x0001__x0001__x0001__x0001__x0001_E@_x0001__x0001__x0001__x0001__x0001__x0001_&lt;@_x0001__x0001__x0001__x0001__x0001_G@_x0001__x0001__x0001__x0001__x0001__x0001_:@_x0001__x0001__x0001__x0001__x0001_L@_x0001__x0001__x0001__x0001__x0001__x0001__x0001__x0001__x0001__x0001__x0001__x0001__x0001__x0001_O@_x0001__x0001__x0001__x0001__x0001__x0001_=@_x0001__x0001__x0001__x0001__x0001__x0001_6@_x0001__x0001__x0001__x0001__x0001__x0001_:@_x0001__x0001__x0001__x0001__x0001__x0001__x0001__x0001__x0001__x0001__x0001__x0001__x0001_@R@_x0001__x0001__x0001__x0001__x0001__x0001__x0001__x0001__x0001__x0001__x0001__x0001__x0001__x0001_8@_x0001__x0001__x0001__x0001__x0001_B@_x0001__x0001__x0001__x0001__x0001__x0001_:@_x0001__x0001__x0001__x0001__x0001__x0001_J@_x0001__x0001__x0001__x0001__x0001_G@_x0001__x0001__x0001__x0001__x0001_A@_x0001__x0001__x0001__x0001__x0001_B@_x0001__x0001__x0001__x0001__x0001_C@_x0001__x0001__x0001__x0001__x0001__x0001_M@_x0001__x0001__x0001__x0001__x0001__x0001_9@_x0001__x0001__x0001__x0001__x0001__x0002__x0001_L@_x0001__x0001__x0001__x0001__x0001__x0001_F@_x0001__x0001__x0001__x0001__x0001__x0001__x0001__x0001__x0001__x0001__x0001__x0001__x0001__x0001_8@_x0001__x0001__x0001__x0001__x0001__x0001_6@_x0001__x0001__x0001__x0001__x0001__x0001_:@_x0001__x0001__x0001__x0001__x0001__x0001_&lt;@_x0001__x0001__x0001__x0001__x0001_@R@_x0001__x0001__x0001__x0001__x0001_M@_x0001__x0001__x0001__x0001__x0001__x0001_&lt;@_x0001__x0001__x0001__x0001__x0001__x0001__x0001__x0001__x0001__x0001__x0001__x0001__x0001_D@_x0001__x0001__x0001__x0001__x0001_@@_x0001__x0001__x0001__x0001__x0001__x0001_9@_x0001__x0001__x0001__x0001__x0001__x0001_;@_x0001__x0001__x0001__x0001__x0001__x0001_7@_x0001__x0001__x0001__x0001__x0001__x0001_=@_x0001__x0001__x0001__x0001__x0001__x0001__x0001__x0001__x0001__x0001__x0001__x0001__x0001__x0001__x0001__x0001__x0001__x0001__x0001__x0001__x0001__x0001_:@_x0001__x0001__x0001__x0001__x0001__x0001_O@_x0001__x0001__x0001__x0001__x0001__x0001_7@_x0001__x0001__x0001__x0001__x0001__x0001_7@_x0001__x0001__x0001__x0001__x0001__x0001_&gt;@_x0001__x0001__x0001__x0001__x0001_G@_x0001__x0001__x0001__x0001__x0001_D@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P@_x0001__x0002__x0001__x0001__x0001__x0001__x0001__x0001_@@_x0001__x0001__x0001__x0001__x0001__x0001__x0001__x0001__x0001__x0001__x0001__x0001__x0001__x0001_6@_x0001__x0001__x0001__x0001__x0001_@@_x0001__x0001__x0001__x0001__x0001__x0001_@@_x0001__x0001__x0001__x0001__x0001__x0001_&lt;@_x0001__x0001__x0001__x0001__x0001__x0001_8@_x0001__x0001__x0001__x0001__x0001__x0001_&lt;@_x0001__x0001__x0001__x0001__x0001__x0001_?@_x0001__x0001__x0001__x0001__x0001__x0001_E@_x0001__x0001__x0001__x0001__x0001__x0001__x0001__x0001__x0001__x0001__x0001__x0001__x0001__x0001_6@_x0001__x0001__x0001__x0001__x0001__x0001_P@_x0001__x0001__x0001__x0001__x0001_C@_x0001__x0001__x0001__x0001__x0001__x0001__x0001__x0001__x0001__x0001__x0001__x0001__x0001__x0001_=@_x0001__x0001__x0001__x0001__x0001__x0001_:@_x0001__x0001__x0001__x0001__x0001_ÀP@_x0001__x0001__x0001__x0001__x0001__x0001_H@_x0001__x0001__x0001__x0001__x0001__x0001_8@_x0001__x0001__x0001__x0001__x0001__x0001_:@_x0001__x0001__x0001__x0001__x0001__x0001_7@_x0001__x0001__x0001__x0001__x0001_D@_x0001__x0001__x0001__x0001__x0001__x0001_8@_x0001__x0001__x0001__x0001__x0001__x0001_H@_x0001__x0001__x0001__x0001__x0001__x0001_6@_x0001__x0001__x0001__x0001__x0001__x0001_&lt;@_x0001__x0001__x0001__x0001__x0001_A@_x0001__x0001__x0001__x0001__x0001__x0001_:@_x0001__x0001__x0001__x0001__x0001__x0001_P@_x0001__x0001__x0001__x0001__x0001__x0001_6@_x0001__x0001__x0001__x0001__x0001__x0002__x0001_B@_x0001__x0001__x0001__x0001__x0001__x0001__x0001__x0001__x0001__x0001__x0001__x0001__x0001__x0001_Q@_x0001__x0001__x0001__x0001__x0001__x0001__x0001__x0001__x0001__x0001__x0001__x0001__x0001__x0001_&lt;@_x0001__x0001__x0001__x0001__x0001__x0001_Q@_x0001__x0001__x0001__x0001__x0001_A@_x0001__x0001__x0001__x0001__x0001__x0001_5@_x0001__x0001__x0001__x0001__x0001__x0001_9@_x0001__x0001__x0001__x0001__x0001__x0001__x0001__x0001__x0001__x0001__x0001__x0001__x0001__x0001__x0001__x0001__x0001__x0001__x0001__x0001__x0001_G@_x0001__x0001__x0001__x0001__x0001__x0001__x0001__x0001__x0001__x0001__x0001__x0001__x0001__x0001__x0001__x0001__x0001__x0001__x0001__x0001__x0001__x0001_8@_x0001__x0001__x0001__x0001__x0001_C@_x0001__x0001__x0001__x0001__x0001__x0001_B@_x0001__x0001__x0001__x0001__x0001__x0001_@@_x0001__x0001__x0001__x0001__x0001__x0001_&gt;@_x0001__x0001__x0001__x0001__x0001__x0001_7@_x0001__x0001__x0001__x0001__x0001__x0001_8@_x0001__x0001__x0001__x0001__x0001__x0001_;@_x0001__x0001__x0001__x0001__x0001__x0001_C@_x0001__x0001__x0001__x0001__x0001__x0001_=@_x0001__x0001__x0001__x0001__x0001__x0001__x0001__x0001__x0001__x0001__x0001__x0001__x0001_J@_x0001__x0001__x0001__x0001__x0001__x0001_Q@_x0001__x0001__x0001__x0001__x0001__x0001_:@_x0001__x0001__x0001__x0001__x0001__x0001_7@_x0001__x0001__x0001__x0001__x0001__x0001__x0001__x0001__x0001__x0001__x0001__x0001__x0001_M@_x0001__x0001__x0001__x0001__x0001_G@_x0001__x0002__x0001__x0001__x0001__x0001__x0001__x0001_5@_x0001__x0001__x0001__x0001__x0001_@@_x0001__x0001__x0001__x0001__x0001__x0001_&lt;@_x0001__x0001__x0001__x0001__x0001__x0001_G@_x0001__x0001__x0001__x0001__x0001__x0001_A@_x0001__x0001__x0001__x0001__x0001__x0001_=@_x0001__x0001__x0001__x0001__x0001__x0001_6@_x0001__x0001__x0001__x0001__x0001__x0001_5@_x0001__x0001__x0001__x0001__x0001__x0001_P@_x0001__x0001__x0001__x0001__x0001__x0001__x0001__x0001__x0001__x0001__x0001__x0001__x0001__x0001_7@_x0001__x0001__x0001__x0001__x0001__x0001_&lt;@_x0001__x0001__x0001__x0001__x0001__x0001__x0001__x0001__x0001__x0001__x0001__x0001__x0001__x0001_G@_x0001__x0001__x0001__x0001__x0001__x0001_J@_x0001__x0001__x0001__x0001__x0001__x0001__x0001__x0001__x0001__x0001__x0001__x0001__x0001_J@_x0001__x0001__x0001__x0001__x0001__x0001_:@_x0001__x0001__x0001__x0001__x0001__x0001_O@_x0001__x0001__x0001__x0001__x0001__x0001_E@_x0001__x0001__x0001__x0001__x0001__x0001_6@_x0001__x0001__x0001__x0001__x0001__x0001_H@_x0001__x0001__x0001__x0001__x0001__x0001__x0001__x0001__x0001__x0001__x0001__x0001__x0001__x0001__x0001__x0001__x0001__x0001__x0001__x0001__x0001__x0001__x0001__x0001__x0001__x0001__x0001__x0001__x0001__x0001_E@_x0001__x0001__x0001__x0001__x0001__x0001_E@_x0001__x0001__x0001__x0001__x0001__x0001_G@_x0001__x0001__x0001__x0001__x0001__x0001_R@_x0001__x0001__x0001__x0001__x0001_H@_x0001__x0001__x0001__x0001__x0001__x0001_8@_x0001__x0001__x0001__x0001__x0001__x0002__x0001__x0001_A@_x0001__x0001__x0001__x0001__x0001__x0001_&gt;@_x0001__x0001__x0001__x0001__x0001_C@_x0001__x0001__x0001__x0001__x0001__x0001__x0001__x0001__x0001__x0001__x0001__x0001__x0001__x0001__x0001__x0001__x0003__x0001__x0001__x0003__x0001__x0001__x0003__x0001__x0001__x0003__x0001__x0001_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 _x0003__x0001__x0001_¡_x0003__x0001__x0001_¢_x0003__x0001__x0001_£_x0003__x0001__x0001_¤_x0003__x0001__x0001_¥_x0003__x0001__x0001_¦_x0003__x0001__x0001_§_x0003__x0001__x0001_¨_x0003__x0001__x0001_©_x0003__x0001__x0001_ª_x0003__x0001__x0001_«_x0003__x0001__x0001_¬_x0003__x0001__x0001_­_x0003__x0001__x0001_®_x0003__x0001__x0001_¯_x0003__x0001__x0001_°_x0003__x0001__x0001_±_x0003__x0001__x0001_²_x0003__x0001__x0001_³_x0003__x0001__x0001_µ_x0003__x0001__x0001_ýÿÿÿ¶_x0003__x0001__x0001__x0001__x0002_·_x0003__x0001__x0001_¸_x0003__x0001__x0001_¹_x0003__x0001__x0001_º_x0003__x0001__x0001_»_x0003__x0001__x0001_¼_x0003__x0001__x0001_½_x0003__x0001__x0001_¾_x0003__x0001__x0001_¿_x0003__x0001__x0001_À_x0003__x0001__x0001_Á_x0003__x0001__x0001_Â_x0003__x0001__x0001_Ã_x0003__x0001__x0001_Ä_x0003__x0001__x0001_Å_x0003__x0001__x0001_Æ_x0003__x0001__x0001_Ç_x0003__x0001__x0001_È_x0003__x0001__x0001_É_x0003__x0001__x0001_Ê_x0003__x0001__x0001_Ë_x0003__x0001__x0001_Ì_x0003__x0001__x0001_Í_x0003__x0001__x0001_Î_x0003__x0001__x0001_Ï_x0003__x0001__x0001_Ð_x0003__x0001__x0001_Ñ_x0003__x0001__x0001_Ò_x0003__x0001__x0001_Ó_x0003__x0001__x0001_Ô_x0003__x0001__x0001_Õ_x0003__x0001__x0001_Ö_x0003__x0001__x0001_×_x0003__x0001__x0001_Ø_x0003__x0001__x0001_Ù_x0003__x0001__x0001_Ú_x0003__x0001__x0001_Û_x0003__x0001__x0001_Ü_x0003__x0001__x0001_Ý_x0003__x0001__x0001_Þ_x0003__x0001__x0001_ß_x0003__x0001__x0001_à_x0003__x0001__x0001_á_x0003__x0001__x0001_â_x0003__x0001__x0001_ã_x0003__x0001__x0001_ä_x0003__x0001__x0001_å_x0003__x0001__x0001_æ_x0003__x0001__x0001_ç_x0003__x0001__x0001_è_x0003__x0001__x0001_é_x0003__x0001__x0001_ê_x0003__x0001__x0001_ë_x0003__x0001__x0001_ì_x0003__x0001__x0001_í_x0003__x0001__x0001_î_x0003__x0001__x0001_ï_x0003__x0001__x0001_ð_x0003__x0001__x0001_ñ_x0003__x0001__x0001_ò_x0003__x0001__x0001_ó_x0003__x0001__x0001_ô_x0003__x0001__x0001_õ_x0003__x0001__x0001__x0001__x0002_ö_x0003__x0001__x0001_÷_x0003__x0001__x0001_ø_x0003__x0001__x0001_ù_x0003__x0001__x0001_ú_x0003__x0001__x0001_û_x0003__x0001__x0001_ü_x0003__x0001__x0001_ý_x0003__x0001__x0001_þ_x0003__x0001__x0001_ÿ_x0003__x0001__x0001__x0001__x0004__x0001__x0001__x0001__x0001__x0001__x0001__x0001__x0001_:@_x0001__x0001__x0001__x0001__x0001_@@_x0001__x0001__x0001__x0001__x0001__x0001_H@_x0001__x0001__x0001__x0001__x0001__x0001__x0001__x0001__x0001__x0001__x0001__x0001__x0001__x0001__x0001__x0001__x0001__x0001__x0001__x0001__x0001__x0001_&lt;@_x0001__x0001__x0001__x0001__x0001_J@_x0001__x0001__x0001__x0001__x0001__x0001__x0001__x0001__x0001__x0001__x0001__x0001__x0001_C@_x0001__x0001__x0001__x0001__x0001__x0001_6@_x0001__x0001__x0001__x0001__x0001__x0001_J@_x0001__x0001__x0001__x0001__x0001__x0001_;@_x0001__x0001__x0001__x0001__x0001__x0001_;@_x0001__x0001__x0001__x0001__x0001_R@_x0001__x0001__x0001__x0001__x0001_ÀR@_x0001__x0001__x0001__x0001__x0001__x0001_8@_x0001__x0001__x0001__x0001__x0001__x0001_A@_x0001__x0001__x0001__x0001__x0001__x0001_8@_x0001__x0001__x0001__x0001__x0001__x0001__x0001__x0001__x0001__x0001__x0001__x0001__x0001__x0001_6@_x0001__x0001__x0001__x0001__x0001__x0001_C@_x0001__x0001__x0001__x0001__x0001__x0001_G@_x0001__x0001__x0001__x0001__x0001__x0001_8@_x0001__x0001__x0001__x0001__x0001__x0001__x0001__x0001__x0001__x0001__x0001__x0001__x0001_M@_x0001__x0001__x0001__x0001__x0001_B@_x0001__x0002__x0001__x0001__x0001__x0001__x0001_M@_x0001__x0001__x0001__x0001__x0001_H@_x0001__x0001__x0001__x0001__x0001__x0001_9@_x0001__x0001__x0001__x0001__x0001__x0001__x0001__x0001__x0001__x0001__x0001__x0001__x0001__x0001_?@_x0001__x0001__x0001__x0001__x0001__x0001_B@_x0001__x0001__x0001__x0001__x0001_C@_x0001__x0001__x0001__x0001__x0001_H@_x0001__x0001__x0001__x0001__x0001__x0001_&lt;@_x0001__x0001__x0001__x0001__x0001__x0001_A@_x0001__x0001__x0001__x0001__x0001__x0001_:@_x0001__x0001__x0001__x0001__x0001_C@_x0001__x0001__x0001__x0001__x0001__x0001_&lt;@_x0001__x0001__x0001__x0001__x0001_G@_x0001__x0001__x0001__x0001__x0001__x0001_C@_x0001__x0001__x0001__x0001__x0001__x0001_G@_x0001__x0001__x0001__x0001__x0001__x0001_8@_x0001__x0001__x0001__x0001__x0001_@R@_x0001__x0001__x0001__x0001__x0001__x0001_3@_x0001__x0001__x0001__x0001__x0001__x0001__x0001__x0001__x0001__x0001__x0001__x0001__x0001__x0001_8@_x0001__x0001__x0001__x0001__x0001_B@_x0001__x0001__x0001__x0001__x0001__x0001_6@_x0001__x0001__x0001__x0001__x0001__x0001__x0001__x0001__x0001__x0001__x0001__x0001__x0001__x0001_G@_x0001__x0001__x0001__x0001__x0001_E@_x0001__x0001__x0001__x0001__x0001__x0001__x0001__x0001__x0001__x0001__x0001__x0001__x0001_L@_x0001__x0001__x0001__x0001__x0001__x0001_&lt;@_x0001__x0001__x0001__x0001__x0001_D@_x0001__x0001__x0001__x0001__x0001_C@_x0001__x0001__x0001__x0001__x0001__x0002__x0001__x0001__x0001__x0001__x0001__x0001__x0001__x0001__x0001__x0001_@@_x0001__x0001__x0001__x0001__x0001_E@_x0001__x0001__x0001__x0001__x0001__x0001_F@_x0001__x0001__x0001__x0001__x0001__x0001__x0001__x0001__x0001__x0001__x0001__x0001__x0001__x0001__x0001__x0001__x0001__x0001__x0001__x0001__x0001__x0001_4@_x0001__x0001__x0001__x0001__x0001__x0001_R@_x0001__x0001__x0001__x0001__x0001_E@_x0001__x0001__x0001__x0001__x0001_@@_x0001__x0001__x0001__x0001__x0001__x0001__x0001__x0001__x0001__x0001__x0001__x0001__x0001_P@_x0001__x0001__x0001__x0001__x0001__x0001__x0001__x0001__x0001__x0001__x0001__x0001__x0001__x0001_6@_x0001__x0001__x0001__x0001__x0001__x0001_F@_x0001__x0001__x0001__x0001__x0001__x0001__x0001__x0001__x0001__x0001__x0001__x0001__x0001__x0001_C@_x0001__x0001__x0001__x0001__x0001__x0001_7@_x0001__x0001__x0001__x0001__x0001__x0001__x0001__x0001__x0001__x0001__x0001__x0001__x0001__x0001_;@_x0001__x0001__x0001__x0001__x0001__x0001_A@_x0001__x0001__x0001__x0001__x0001__x0001_5@_x0001__x0001__x0001__x0001__x0001_C@_x0001__x0001__x0001__x0001__x0001__x0001_;@_x0001__x0001__x0001__x0001__x0001__x0001_:@_x0001__x0001__x0001__x0001__x0001__x0001_5@_x0001__x0001__x0001__x0001__x0001_B@_x0001__x0001__x0001__x0001__x0001__x0001__x0001__x0001__x0001__x0001__x0001__x0001__x0001_G@_x0001__x0001__x0001__x0001__x0001_D@_x0001__x0001__x0001__x0001__x0001__x0001__x0001__x0001__x0001__x0001__x0001__x0001__x0001__x0001_:@_x0001__x0002__x0001__x0001__x0001__x0001__x0001__x0001_J@_x0001__x0001__x0001__x0001__x0001__x0001_&lt;@_x0001__x0001__x0001__x0001__x0001__x0001_&lt;@_x0001__x0001__x0001__x0001__x0001__x0001_A@_x0001__x0001__x0001__x0001__x0001_@@_x0001__x0001__x0001__x0001__x0001__x0001_8@_x0001__x0001__x0001__x0001__x0001_L@_x0001__x0001__x0001__x0001__x0001_@@_x0001__x0001__x0001__x0001__x0001_B@_x0001__x0001__x0001__x0001__x0001_G@_x0001__x0001__x0001__x0001__x0001__x0001_Q@_x0001__x0001__x0001__x0001__x0001__x0001_M@_x0001__x0001__x0001__x0001__x0001_O@_x0001__x0001__x0001__x0001__x0001_@R@_x0001__x0001__x0001__x0001__x0001__x0001__x0001__x0001__x0001__x0001__x0001__x0001__x0001__x0001__x0001__x0001__x0001__x0001__x0001__x0001__x0001_@@_x0001__x0001__x0001__x0001__x0001__x0001_E@_x0001__x0001__x0001__x0001__x0001__x0001__x0001__x0001__x0001__x0001__x0001__x0001__x0001__x0001__x0001__x0001__x0001__x0001__x0001__x0001__x0001__x0001_M@_x0001__x0001__x0001__x0001__x0001_I@_x0001__x0001__x0001__x0001__x0001_I@_x0001__x0001__x0001__x0001__x0001__x0001_=@_x0001__x0001__x0001__x0001__x0001_G@_x0001__x0001__x0001__x0001__x0001__x0001__x0001__x0001__x0001__x0001__x0001__x0001__x0001_ÀP@_x0001__x0001__x0001__x0001__x0001_@@_x0001__x0001__x0001__x0001__x0001__x0001__x0001__x0001__x0001__x0001__x0001__x0001__x0001__x0001_F@_x0001__x0001__x0001__x0001__x0001__x0001__x0001__x0001__x0001__x0001__x0001__x0001__x0001__x0002__x0001__x0001_H@_x0001__x0001__x0001__x0001__x0001__x0001__x0001__x0001__x0001__x0001__x0001__x0001__x0001__x0001__x0001__x0001__x0001__x0001__x0001__x0001__x0001__x0001_:@_x0001__x0001__x0001__x0001__x0001_J@_x0001__x0001__x0001__x0001__x0001__x0001_=@_x0001__x0001__x0001__x0001__x0001__x0001_&lt;@_x0001__x0001__x0001__x0001__x0001__x0001__x0001__x0001__x0001__x0001__x0001__x0001__x0001__x0001_;@_x0001__x0001__x0001__x0001__x0001__x0001__x0001__x0001__x0001__x0001__x0001__x0001__x0001__x0001_7@_x0001__x0001__x0001__x0001__x0001__x0001_&lt;@_x0001__x0001__x0001__x0001__x0001__x0001_&lt;@_x0001__x0001__x0001__x0001__x0001__x0001__x0001__x0001__x0001__x0001__x0001__x0001__x0001_H@_x0001__x0001__x0001__x0001__x0001__x0001_&lt;@_x0001__x0001__x0001__x0001__x0001_ÀP@_x0001__x0001__x0001__x0001__x0001__x0001_8@_x0001__x0001__x0001__x0001__x0001__x0001_@@_x0001__x0001__x0001__x0001__x0001__x0001_B@_x0001__x0001__x0001__x0001__x0001__x0001_6@_x0001__x0001__x0001__x0001__x0001__x0001__x0001__x0001__x0001__x0001__x0001__x0001__x0001__x0001__x0001__x0001__x0001__x0001__x0001__x0001__x0001__x0001_&gt;@_x0001__x0001__x0001__x0001__x0001__x0001__x0001__x0001__x0001__x0001__x0001__x0001__x0001__x0001_6@_x0001__x0001__x0001__x0001__x0001__x0001__x0001__x0001__x0001__x0001__x0001__x0001__x0001__x0001_7@_x0001__x0001__x0001__x0001__x0001__x0001__x0001__x0001__x0001__x0001__x0001__x0001__x0001_B@_x0001__x0001__x0001__x0001__x0001__x0001_E@_x0001__x0001__x0001__x0001__x0001_G@_x0001__x0002__x0001__x0001__x0001__x0001__x0001_B@_x0001__x0001__x0001__x0001__x0001__x0001__x0001__x0001__x0001__x0001__x0001__x0001__x0001__x0001_&lt;@_x0001__x0001__x0001__x0001__x0001__x0001_@@_x0001__x0001__x0001__x0001__x0001_@R@_x0001__x0001__x0001__x0001__x0001_D@_x0001__x0001__x0001__x0001__x0001__x0001_9@_x0001__x0001__x0001__x0001__x0001__x0001__x0001__x0001__x0001__x0001__x0001__x0001__x0001__x0001__x0001__x0001__x0001__x0001__x0001__x0001__x0001_E@_x0001__x0001__x0001__x0001__x0001__x0001__x0001__x0001__x0001__x0001__x0001__x0001__x0001__x0001_A@_x0001__x0001__x0001__x0001__x0001__x0001_6@_x0001__x0001__x0001__x0001__x0001_B@_x0001__x0001__x0001__x0001__x0001__x0001__x0001__x0001__x0001__x0001__x0001__x0001__x0001__x0001_F@_x0001__x0001__x0001__x0001__x0001__x0001__x0001__x0001__x0001__x0001__x0001__x0001__x0001__x0001_A@_x0001__x0001__x0001__x0001__x0001__x0001_6@_x0001__x0001__x0001__x0001__x0001__x0001_5@_x0001__x0001__x0001__x0001__x0001__x0001_8@_x0001__x0001__x0001__x0001__x0001__x0001_B@_x0001__x0001__x0001__x0001__x0001__x0001_M@_x0001__x0001__x0001__x0001__x0001__x0001__x0001__x0001__x0001__x0001__x0001__x0001__x0001_B@_x0001__x0001__x0001__x0001__x0001__x0001_E@_x0001__x0001__x0001__x0001__x0001_B@_x0001__x0001__x0001__x0001__x0001__x0001_6@_x0001__x0001__x0001__x0001__x0001__x0001__x0001__x0001__x0001__x0001__x0001__x0001__x0001__x0001_8@_x0001__x0001__x0001__x0001__x0001_@@_x0001__x0001__x0001__x0001__x0001__x0002__x0001__x0001_;@_x0001__x0001__x0001__x0001__x0001__x0001_&lt;@_x0001__x0001__x0001__x0001__x0001_@R@_x0001__x0001__x0001__x0001__x0001_H@_x0001__x0001__x0001__x0001__x0001__x0001_F@_x0001__x0001__x0001__x0001__x0001_ÀP@_x0001__x0001__x0001__x0001__x0001__x0001__x0001__x0001__x0001__x0001__x0001__x0001__x0001__x0001_8@_x0001__x0001__x0001__x0001__x0001__x0001_P@_x0001__x0001__x0001__x0001__x0001__x0001__x0001__x0001__x0001__x0001__x0001__x0001__x0001_B@_x0001__x0001__x0001__x0001__x0001__x0001_:@_x0001__x0001__x0001__x0001__x0001__x0001_:@_x0001__x0001__x0001__x0001__x0001__x0001__x0001__x0001__x0001__x0001__x0001__x0001__x0001__x0001_4@_x0001__x0001__x0001__x0001__x0001__x0001_;@_x0001__x0001__x0001__x0001__x0001_C@_x0001__x0001__x0001__x0001__x0001__x0001_&lt;@_x0001__x0001__x0001__x0001__x0001_@@_x0001__x0001__x0001__x0001__x0001_B@_x0001__x0001__x0001__x0001__x0001__x0001__x0001__x0001__x0001__x0001__x0001__x0001__x0001__x0001_;@_x0001__x0001__x0001__x0001__x0001_G@_x0001__x0001__x0001__x0001__x0001__x0001__x0001__x0001__x0001__x0001__x0001__x0001__x0001__x0001__x0001__x0001__x0001__x0001__x0001__x0001__x0001__x0001_L@_x0001__x0001__x0001__x0001__x0001__x0001_A@_x0001__x0001__x0001__x0001__x0001_ÀQ@_x0001__x0001__x0001__x0001__x0001__x0001__x0001__x0001__x0001__x0001__x0001__x0001__x0001_L@_x0001__x0001__x0001__x0001__x0001__x0001_C@_x0001__x0001__x0001__x0001__x0001__x0001_P@_x0001__x0002__x0001__x0001__x0001__x0001__x0001_@@_x0001__x0001__x0001__x0001__x0001_D@_x0001__x0001__x0001__x0001__x0001__x0001__x0001__x0001__x0001__x0001__x0001__x0001__x0001__x0001_E@_x0001__x0001__x0001__x0001__x0001__x0001__x0001__x0001__x0001__x0001__x0001__x0001__x0001_H@_x0001__x0001__x0001__x0001__x0001__x0001__x0001__x0001__x0001__x0001__x0001__x0001__x0001__x0001_&lt;@_x0001__x0001__x0001__x0001__x0001_B@_x0001__x0001__x0001__x0001__x0001__x0001_B@_x0001__x0001__x0001__x0001__x0001__x0001_=@_x0001__x0001__x0001__x0001__x0001__x0001__x0001__x0001__x0001__x0001__x0001__x0001__x0001__x0001__x0001__x0001__x0001__x0001__x0001__x0001__x0001__x0001_;@_x0001__x0001__x0001__x0001__x0001__x0001_6@_x0001__x0001__x0001__x0001__x0001_D@_x0001__x0001__x0001__x0001__x0001__x0001_H@_x0001__x0001__x0001__x0001__x0001_R@_x0001__x0001__x0001__x0001__x0001__x0001__x0001__x0001__x0001__x0001__x0001__x0001__x0001__x0001__x0001__x0001__x0001__x0001__x0001__x0001__x0001__x0001_8@_x0001__x0001__x0001__x0001__x0001__x0001_H@_x0001__x0001__x0001__x0001__x0001__x0001_7@_x0001__x0001__x0001__x0001__x0001__x0001__x0001__x0001__x0001__x0001__x0001__x0001__x0001__x0001_9@_x0001__x0001__x0001__x0001__x0001__x0001_?@_x0001__x0001__x0001__x0001__x0001__x0001_3@_x0001__x0001__x0001__x0001__x0001__x0001_F@_x0001__x0001__x0001__x0001__x0001__x0001_A@_x0001__x0001__x0001__x0001__x0001_ÀR@_x0001__x0001__x0001__x0001__x0001__x0001_7@_x0001__x0001__x0001__x0001__x0001__x0002__x0001_@@_x0001__x0001__x0001__x0001__x0001__x0001_8@_x0001__x0001__x0001__x0001__x0001__x0001_@@_x0001__x0001__x0001__x0001__x0001__x0001_8@_x0001__x0001__x0001__x0001__x0001_C@_x0001__x0001__x0001__x0001__x0001_H@_x0001__x0001__x0001__x0001__x0001__x0001_O@_x0001__x0001__x0001__x0001__x0001__x0001_6@_x0001__x0001__x0001__x0001__x0001__x0001_P@_x0001__x0001__x0001__x0001__x0001__x0001_J@_x0001__x0001__x0001__x0001__x0001_H@_x0001__x0001__x0001__x0001__x0001__x0001_A@_x0001__x0001__x0001__x0001__x0001__x0001_F@_x0001__x0001__x0001__x0001__x0001__x0001_5@_x0001__x0001__x0001__x0001__x0001__x0001_4@_x0001__x0001__x0001__x0001__x0001__x0001_5@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O@_x0001__x0001__x0001__x0001__x0001_E@_x0001__x0001__x0001__x0001__x0001__x0001__x0001__x0001__x0001__x0001__x0001__x0001__x0001__x0001_:@_x0001__x0001__x0001__x0001__x0001__x0001_6@_x0001__x0001__x0001__x0001__x0001__x0001_5@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5@_x0001__x0001__x0001__x0001__x0001__x0001_;@_x0001__x0001__x0001__x0001__x0001__x0001__x0001__x0001__x0001__x0001__x0001__x0001__x0001_C@_x0001__x0001__x0001__x0001__x0001_@@_x0001__x0001__x0001__x0001__x0001__x0001_?@_x0001__x0001__x0001__x0001__x0001__x0001_7@_x0001__x0001__x0001__x0001__x0001__x0001__x0001__x0001__x0001__x0001__x0001__x0001__x0001__x0001_@@_x0001__x0001__x0001__x0001__x0001__x0001_F@_x0001__x0001__x0001__x0001__x0001__x0001_6@_x0001__x0001__x0001__x0001__x0001__x0001__x0001__x0001__x0001__x0001__x0001__x0001__x0001__x0001__x0001__x0001__x0001__x0001__x0001__x0001__x0001__x0001_=@_x0001__x0001__x0001__x0001__x0001__x0001_&lt;@_x0001__x0001__x0001__x0001__x0001__x0001_?@_x0001__x0001__x0001__x0001__x0001__x0001__x0001__x0001__x0001__x0001__x0001__x0001__x0001_@R@_x0001__x0001__x0001__x0001__x0001__x0001_H@_x0001__x0001__x0001__x0001__x0001__x0001_O@_x0001__x0001__x0001__x0001__x0001__x0001__x0001__x0001__x0001__x0001__x0001__x0001__x0001__x0001_9@_x0001__x0001__x0001__x0001__x0001_H@_x0001__x0001__x0001__x0001__x0001__x0001_@@_x0001__x0001__x0001__x0001__x0001_O@_x0001__x0001__x0001__x0001__x0001__x0001__x0001__x0001__x0001__x0001__x0001__x0001__x0001__x0001_O@_x0001__x0001__x0001__x0001__x0001__x0001__x0001__x0001__x0001__x0001__x0001__x0001__x0001__x0001_A@_x0001__x0001__x0001__x0001__x0001__x0001_5@_x0001__x0001__x0001__x0001__x0001__x0001__x0001__x0001__x0001__x0001__x0001__x0001__x0001__x0002__x0001__x0001_;@_x0001__x0001__x0001__x0001__x0001__x0001__x0001__x0001__x0001__x0001__x0001__x0001__x0001_G@_x0001__x0001__x0001__x0001__x0001__x0001__x0001__x0001__x0001__x0001__x0001__x0001__x0001__x0001__x0001__x0001__x0001__x0001__x0001__x0001__x0001__x0001_R@_x0001__x0001__x0001__x0001__x0001__x0001_6@_x0001__x0001__x0001__x0001__x0001__x0001__x0001__x0001__x0001__x0001__x0001__x0001__x0001__x0001__x0001__x0001__x0001__x0001__x0001__x0001__x0001__x0001_K@_x0001__x0001__x0001__x0001__x0001__x0001__x0001__x0001__x0001__x0001__x0001__x0001__x0001_J@_x0001__x0001__x0001__x0001__x0001__x0001_C@_x0001__x0001__x0001__x0001__x0001__x0001__x0001__x0001__x0001__x0001__x0001__x0001__x0001__x0001_C@_x0001__x0001__x0001__x0001__x0001__x0001__x0001__x0001__x0001__x0001__x0001__x0001__x0001__x0001_9@_x0001__x0001__x0001__x0001__x0001_B@_x0001__x0001__x0001__x0001__x0001_E@_x0001__x0001__x0001__x0001__x0001__x0001__x0001__x0001__x0001__x0001__x0001__x0001__x0001__x0001_=@_x0001__x0001__x0001__x0001__x0001__x0001_E@_x0001__x0001__x0001__x0001__x0001__x0001_:@_x0001__x0001__x0001__x0001__x0001__x0001__x0001__x0001__x0001__x0001__x0001__x0001__x0001__x0001_E@_x0001__x0001__x0001__x0001__x0001__x0001_M@_x0001__x0001__x0001__x0001__x0001__x0001__x0001__x0001__x0001__x0001__x0001__x0001__x0001__x0001__x0001__x0001__x0001__x0001__x0001__x0001__x0001_C@_x0001__x0001__x0001__x0001__x0001__x0001__x0001__x0001__x0001__x0001__x0001__x0001__x0001__x0001_6@_x0001__x0001__x0001__x0001__x0001__x0001_6@_x0001__x0002__x0001__x0001__x0001__x0001__x0001__x0001_J@_x0001__x0001__x0001__x0001__x0001__x0001_G@_x0001__x0001__x0001__x0001__x0001__x0001__x0001__x0001__x0001__x0001__x0001__x0001__x0001__x0001_Q@_x0001__x0001__x0001__x0001__x0001__x0001_=@_x0001__x0001__x0001__x0001__x0001__x0001_E@_x0001__x0001__x0001__x0001__x0001_L@_x0001__x0001__x0001__x0001__x0001_L@_x0001__x0001__x0001__x0001__x0001__x0001__x0001__x0001__x0001__x0001__x0001__x0001__x0001__x0001_7@_x0001__x0001__x0001__x0001__x0001__x0001__x0001__x0001__x0001__x0001__x0001__x0001__x0001__x0001__x0001__x0001__x0001__x0001__x0001__x0001__x0001__x0001__x0001__x0001__x0001__x0001__x0001__x0001__x0001_@@_x0001__x0001__x0001__x0001__x0001__x0001_8@_x0001__x0001__x0001__x0001__x0001__x0001_?@_x0001__x0001__x0001__x0001__x0001__x0001_6@_x0001__x0001__x0001__x0001__x0001__x0001_C@_x0001__x0001__x0001__x0001__x0001__x0001__x0001__x0001__x0001__x0001__x0001__x0001__x0001__x0001_H@_x0001__x0001__x0001__x0001__x0001__x0001_@@_x0001__x0001__x0001__x0001__x0001__x0001_P@_x0001__x0001__x0001__x0001__x0001_@@_x0001__x0001__x0001__x0001__x0001__x0001_;@_x0001__x0001__x0001__x0001__x0001__x0001_7@_x0001__x0001__x0001__x0001__x0001__x0001_E@_x0001__x0001__x0001__x0001__x0001__x0001__x0001__x0001__x0001__x0001__x0001__x0001__x0001__x0001_B@_x0001__x0001__x0001__x0001__x0001__x0001_P@_x0001__x0001__x0001__x0001__x0001_B@_x0001__x0001__x0001__x0001__x0001__x0001_6@_x0001__x0001__x0001__x0001__x0001__x0002__x0001__x0001_8@_x0001__x0001__x0001__x0001__x0001__x0001_R@_x0001__x0001__x0001__x0001__x0001_H@_x0001__x0001__x0001__x0001__x0001__x0001__x0001__x0001__x0001__x0001__x0001__x0001__x0001__x0001_;@_x0001__x0001__x0001__x0001__x0001__x0001_7@_x0001__x0001__x0001__x0001__x0001_@@_x0001__x0001__x0001__x0001__x0001_D@_x0001__x0001__x0001__x0001__x0001__x0001_H@_x0001__x0001__x0001__x0001__x0001_J@_x0001__x0001__x0001__x0001__x0001__x0001__x0001__x0001__x0001__x0001__x0001__x0001__x0001__x0001_@@_x0001__x0001__x0001__x0001__x0001_H@_x0001__x0001__x0001__x0001__x0001_R@_x0001__x0001__x0001__x0001__x0001__x0001_R@_x0001__x0001__x0001__x0001__x0001__x0001_&lt;@_x0001__x0001__x0001__x0001__x0001__x0001__x0001__x0001__x0001__x0001__x0001__x0001__x0001__x0001_7@_x0001__x0001__x0001__x0001__x0001__x0001_H@_x0001__x0001__x0001__x0001__x0001__x0001_8@_x0001__x0001__x0001__x0001__x0001__x0001_?@_x0001__x0001__x0001__x0001__x0001_D@_x0001__x0001__x0001__x0001__x0001__x0001_L@_x0001__x0001__x0001__x0001__x0001__x0001__x0001__x0001__x0001__x0001__x0001__x0001__x0001__x0001_=@_x0001__x0001__x0001__x0001__x0001__x0001_7@_x0001__x0001__x0001__x0001__x0001__x0001_6@_x0001__x0001__x0001__x0001__x0001__x0001__x0001__x0001__x0001__x0001__x0001__x0001__x0001_@@_x0001__x0001__x0001__x0001__x0001__x0001__x0001__x0001__x0001__x0001__x0001__x0001__x0001__x0001__x0001__x0001__x0001__x0001__x0001__x0001__x0001__x0001_E@_x0001__x0002__x0001__x0001__x0001__x0001__x0001_B@_x0001__x0001__x0001__x0001__x0001__x0001__x0001__x0001__x0001__x0001__x0001__x0001__x0001__x0001_K@_x0001__x0001__x0001__x0001__x0001__x0001_6@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Q@_x0001__x0001__x0001__x0001__x0001_@@_x0001__x0001__x0001__x0001__x0001__x0001_7@_x0001__x0001__x0001__x0001__x0001__x0001__x0001__x0001__x0001__x0001__x0001__x0001__x0001__x0001_R@_x0001__x0001__x0001__x0001__x0001_D@_x0001__x0001__x0001__x0001__x0001__x0001__x0001__x0001__x0001__x0001__x0001__x0001__x0001_J@_x0001__x0001__x0001__x0001__x0001__x0001__x0001__x0001__x0001__x0001__x0001__x0001__x0001__x0001__x0001__x0001__x0001__x0001__x0001__x0001__x0001_ÀR@_x0001__x0001__x0001__x0001__x0001__x0001__x0001__x0001__x0001__x0001__x0001__x0001__x0001__x0001__x0001__x0001__x0001__x0001__x0001__x0001__x0001__x0001_9@_x0001__x0001__x0001__x0001__x0001_H@_x0001__x0001__x0001__x0001__x0001__x0001__x0001__x0001__x0001__x0001__x0001__x0001__x0001_@R@_x0001__x0001__x0001__x0001__x0001__x0001__x0001__x0001__x0001__x0001__x0001__x0001__x0001__x0001_D@_x0001__x0001__x0001__x0001__x0001__x0001_@@_x0001__x0001__x0001__x0001__x0001__x0001_M@_x0001__x0001__x0001__x0001__x0001_@@_x0001__x0001__x0001__x0001__x0001__x0002__x0001__x0001_?@_x0001__x0001__x0001__x0001__x0001__x0001_E@_x0001__x0001__x0001__x0001__x0001_F@_x0001__x0001__x0001__x0001__x0001__x0001_;@_x0001__x0001__x0001__x0001__x0001__x0001_M@_x0001__x0001__x0001__x0001__x0001__x0001_9@_x0001__x0001__x0001__x0001__x0001__x0001_=@_x0001__x0001__x0001__x0001__x0001__x0001__x0001__x0001__x0001__x0001__x0001__x0001__x0001__x0001_F@_x0001__x0001__x0001__x0001__x0001_G@_x0001__x0001__x0001__x0001__x0001__x0001__x0001__x0001__x0001__x0001__x0001__x0001__x0001_G@_x0001__x0001__x0001__x0001__x0001__x0001_7@_x0001__x0001__x0001__x0001__x0001__x0001__x0001__x0001__x0001__x0001__x0001__x0001__x0001__x0001_8@_x0001__x0001__x0001__x0001__x0001__x0001_C@_x0001__x0001__x0001__x0001__x0001__x0001_K@_x0001__x0001__x0001__x0001__x0001__x0001_C@_x0001__x0001__x0001__x0001__x0001_O@_x0001__x0001__x0001__x0001__x0001__x0001_O@_x0001__x0001__x0001__x0001__x0001__x0001_6@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6@_x0001__x0001__x0001__x0001__x0001__x0001_B@_x0001__x0001__x0001__x0001__x0001__x0001_5@_x0001__x0001__x0001__x0001__x0001__x0001_8@_x0001__x0002__x0001__x0001__x0001__x0001__x0001_ÀP@_x0001__x0001__x0001__x0001__x0001__x0001__x0001__x0001__x0001__x0001__x0001__x0001__x0001__x0001_@@_x0001__x0001__x0001__x0001__x0001__x0001_9@_x0001__x0001__x0001__x0001__x0001_D@_x0001__x0001__x0001__x0001__x0001__x0001_A@_x0001__x0001__x0001__x0001__x0001_B@_x0001__x0001__x0001__x0001__x0001_D@_x0001__x0001__x0001__x0001__x0001__x0001_;@_x0001__x0001__x0001__x0001__x0001__x0001__x0001__x0001__x0001__x0001__x0001__x0001__x0001__x0001_@@_x0001__x0001__x0001__x0001__x0001__x0001_6@_x0001__x0001__x0001__x0001__x0001__x0001__x0001__x0001__x0001__x0001__x0001__x0001__x0001__x0001_A@_x0001__x0001__x0001__x0001__x0001_C@_x0001__x0001__x0001__x0001__x0001_D@_x0001__x0001__x0001__x0001__x0001__x0001__x0001__x0001__x0001__x0001__x0001__x0001__x0001__x0001_=@_x0001__x0001__x0001__x0001__x0001_E@_x0001__x0001__x0001__x0001__x0001__x0001__x0001__x0001__x0001__x0001__x0001__x0001__x0001__x0001__x0001__x0001__x0001__x0001__x0001__x0001__x0001__x0001_8@_x0001__x0001__x0001__x0001__x0001__x0001_7@_x0001__x0001__x0001__x0001__x0001_O@_x0001__x0001__x0001__x0001__x0001_ÀP@_x0001__x0001__x0001__x0001__x0001__x0001__x0001__x0001__x0001__x0001__x0001__x0001__x0001__x0001__x0001__x0001__x0001__x0001__x0001__x0001__x0001__x0001_E@_x0001__x0001__x0001__x0001__x0001__x0001_F@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9@_x0001__x0001__x0001__x0001__x0001__x0001__x0001__x0001__x0001__x0001__x0001__x0001__x0001__x0001_F@_x0001__x0001__x0001__x0001__x0001__x0001_&lt;@_x0001__x0001__x0001__x0001__x0001__x0001__x0001__x0001__x0001__x0001__x0001__x0001__x0001__x0001_J@_x0001__x0001__x0001__x0001__x0001__x0001__x0001__x0001__x0001__x0001__x0001__x0001__x0001__x0001__x0001__x0001__x0001__x0001__x0001__x0001__x0001__x0001__x0001__x0001__x0001__x0001__x0001__x0001__x0001__x0001__x0001__x0001__x0001__x0001__x0001__x0001__x0001_R@_x0001__x0001__x0001__x0001__x0001__x0001__x0001__x0001__x0001__x0001__x0001__x0001__x0001__x0001_5@_x0001__x0001__x0001__x0001__x0001__x0001_7@_x0001__x0001__x0001__x0001__x0001__x0001__x0001__x0001__x0001__x0001__x0001__x0001__x0001__x0001__x0001__x0001__x0001__x0001__x0001__x0001__x0001_@@_x0001__x0001__x0001__x0001__x0001__x0001_:@_x0001__x0001__x0001__x0001__x0001_C@_x0001__x0001__x0001__x0001__x0001__x0001_@@_x0001__x0001__x0001__x0001__x0001__x0001__x0001__x0001__x0001__x0001__x0001__x0001__x0001_C@_x0001__x0001__x0001__x0001__x0001__x0001__x0001__x0001__x0001__x0001__x0001__x0001__x0001__x0001_M@_x0001__x0001__x0001__x0001__x0001__x0001_F@_x0001__x0001__x0001__x0001__x0001__x0001_B@_x0001__x0001__x0001__x0001__x0001_N@_x0001__x0001__x0001__x0001__x0001__x0001__x0001__x0001__x0001__x0001__x0001__x0001__x0001__x0001_3@_x0001__x0002__x0001__x0001__x0001__x0001__x0001__x0001_M@_x0001__x0001__x0001__x0001__x0001_H@_x0001__x0001__x0001__x0001__x0001__x0001__x0001__x0001__x0001__x0001__x0001__x0001__x0001_G@_x0001__x0001__x0001__x0001__x0001__x0001_=@_x0001__x0001__x0001__x0001__x0001_E@_x0001__x0001__x0001__x0001__x0001__x0001_9@_x0001__x0001__x0001__x0001__x0001__x0001_7@_x0001__x0001__x0001__x0001__x0001__x0001_;@_x0001__x0001__x0001__x0001__x0001__x0001_?@_x0001__x0001__x0001__x0001__x0001__x0001_;@_x0001__x0001__x0001__x0001__x0001__x0001__x0001__x0001__x0001__x0001__x0001__x0001__x0001__x0001_3@_x0001__x0001__x0001__x0001__x0001_H@_x0001__x0001__x0001__x0001__x0001_C@_x0001__x0001__x0001__x0001__x0001__x0001__x0001__x0001__x0001__x0001__x0001__x0001__x0001__x0001_8@_x0001__x0001__x0001__x0001__x0001__x0001_=@_x0001__x0001__x0001__x0001__x0001__x0001_;@_x0001__x0001__x0001__x0001__x0001__x0001__x0001__x0001__x0001__x0001__x0001__x0001__x0001__x0001_5@_x0001__x0001__x0001__x0001__x0001__x0001__x0001__x0001__x0001__x0001__x0001__x0001__x0001_ÀQ@_x0001__x0001__x0001__x0001__x0001__x0001__x0001__x0001__x0001__x0001__x0001__x0001__x0001_@@_x0001__x0001__x0001__x0001__x0001_B@_x0001__x0001__x0001__x0001__x0001__x0001__x0001__x0001__x0001__x0001__x0001__x0001__x0001__x0001_@@_x0001__x0001__x0001__x0001__x0001__x0001__x0001__x0001__x0001__x0001__x0001__x0001__x0001__x0001_6@_x0001__x0001__x0001__x0001__x0001__x0001__x0001__x0001__x0001__x0001__x0001__x0001__x0001__x0002__x0001__x0001_M@_x0001__x0001__x0001__x0001__x0001_E@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t;@_x0001__x0001__x0001__x0001__x0001__x0001_L@_x0001__x0001__x0001__x0001__x0001__x0001_6@_x0001__x0001__x0001__x0001__x0001__x0001__x0001__x0001__x0001__x0001__x0001__x0001__x0001__x0001_&lt;@_x0001__x0001__x0001__x0001__x0001__x0001__x0001__x0001__x0001__x0001__x0001__x0001__x0001__x0001_C@_x0001__x0001__x0001__x0001__x0001_C@_x0001__x0001__x0001__x0001__x0001__x0001_A@_x0001__x0001__x0001__x0001__x0001__x0001_C@_x0001__x0001__x0001__x0001__x0001__x0001__x0001__x0001__x0001__x0001__x0001__x0001__x0001_R@_x0001__x0001__x0001__x0001__x0001__x0001__x0001__x0001__x0001__x0001__x0001__x0001__x0001_F@_x0001__x0001__x0001__x0001__x0001_B@_x0001__x0001__x0001__x0001__x0001__x0001__x0001__x0001__x0001__x0001__x0001__x0001__x0001__x0001_?@_x0001__x0001__x0001__x0001__x0001__x0001_;@_x0001__x0001__x0001__x0001__x0001__x0001_A@_x0001__x0001__x0001__x0001__x0001__x0001__x0001__x0001__x0001__x0001__x0001__x0001__x0001__x0001_6@_x0001__x0002__x0001__x0001__x0001__x0001__x0001__x0001_A@_x0001__x0001__x0001__x0001__x0001_G@_x0001__x0001__x0001__x0001__x0001_N@_x0001__x0001__x0001__x0001__x0001_R@_x0001__x0001__x0001__x0001__x0001__x0001_L@_x0001__x0001__x0001__x0001__x0001__x0001_:@_x0001__x0001__x0001__x0001__x0001__x0001_J@_x0001__x0001__x0001__x0001__x0001__x0001_8@_x0001__x0001__x0001__x0001__x0001__x0001_;@_x0001__x0001__x0001__x0001__x0001__x0001_J@_x0001__x0001__x0001__x0001__x0001_J@_x0001__x0001__x0001__x0001__x0001__x0001__x0001__x0001__x0001__x0001__x0001__x0001__x0001_E@_x0001__x0001__x0001__x0001__x0001__x0001_?@_x0001__x0001__x0001__x0001__x0001__x0001_:@_x0001__x0001__x0001__x0001__x0001__x0001_F@_x0001__x0001__x0001__x0001__x0001__x0001_=@_x0001__x0001__x0001__x0001__x0001__x0001_B@_x0001__x0001__x0001__x0001__x0001__x0001__x0001__x0001__x0001__x0001__x0001__x0001__x0001__x0001_:@_x0001__x0001__x0001__x0001__x0001_E@_x0001__x0001__x0001__x0001__x0001__x0001_M@_x0001__x0001__x0001__x0001__x0001__x0001__x0001__x0001__x0001__x0001__x0001__x0001__x0001__x0001__x0001__x0001__x0001__x0001__x0001__x0001__x0001__x0001_M@_x0001__x0001__x0001__x0001__x0001_M@_x0001__x0001__x0001__x0001__x0001__x0001_:@_x0001__x0001__x0001__x0001__x0001_R@_x0001__x0001__x0001__x0001__x0001_J@_x0001__x0001__x0001__x0001__x0001__x0001__x0001__x0001__x0001__x0001__x0001__x0001__x0001__x0001__x0001__x0001__x0001__x0001__x0001__x0001__x0001__x0002__x0001_H@_x0001__x0001__x0001__x0001__x0001__x0001_?@_x0001__x0001__x0001__x0001__x0001__x0001_9@_x0001__x0001__x0001__x0001__x0001__x0001_6@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B@_x0001__x0001__x0001__x0001__x0001__x0001_A@_x0001__x0001__x0001__x0001__x0001__x0001_Q@_x0001__x0001__x0001__x0001__x0001__x0001_E@_x0001__x0001__x0001__x0001__x0001__x0001_H@_x0001__x0001__x0001__x0001__x0001__x0001__x0001__x0001__x0001__x0001__x0001__x0001__x0001__x0001_6@_x0001__x0001__x0001__x0001__x0001__x0001_7@_x0001__x0001__x0001__x0001__x0001__x0001__x0001__x0001__x0001__x0001__x0001__x0001__x0001_E@_x0001__x0001__x0001__x0001__x0001__x0001__x0001__x0001__x0001__x0001__x0001__x0001__x0001__x0001_8@_x0001__x0001__x0001__x0001__x0001__x0001_;@_x0001__x0001__x0001__x0001__x0001__x0001__x0001__x0001__x0001__x0001__x0001__x0001__x0001_ÀP@_x0001__x0001__x0001__x0001__x0001__x0001__x0001__x0001__x0001__x0001__x0001__x0001__x0001__x0001_A@_x0001__x0001__x0001__x0001__x0001__x0001_F@_x0001__x0001__x0001__x0001__x0001__x0001_B@_x0001__x0001__x0001__x0001__x0001__x0001_5@_x0001__x0001__x0001__x0001__x0001__x0001_4@_x0001__x0001__x0001__x0001__x0001__x0001__x0001__x0001__x0001__x0001__x0001__x0001__x0001_H@_x0001__x0002__x0001__x0001__x0001__x0001__x0001__x0001_J@_x0001__x0001__x0001__x0001__x0001__x0001_=@_x0001__x0001__x0001__x0001__x0001__x0001_4@_x0001__x0001__x0001__x0001__x0001_N@_x0001__x0001__x0001__x0001__x0001__x0001_8@_x0001__x0001__x0001__x0001__x0001__x0001__x0001__x0001__x0001__x0001__x0001__x0001__x0001__x0001__x0001__x0001__x0001__x0001__x0001__x0001__x0001_H@_x0001__x0001__x0001__x0001__x0001__x0001_E@_x0001__x0001__x0001__x0001__x0001__x0001__x0001__x0001__x0001__x0001__x0001__x0001__x0001__x0001_6@_x0001__x0001__x0001__x0001__x0001__x0001_B@_x0001__x0001__x0001__x0001__x0001__x0001__x0001__x0001__x0001__x0001__x0001__x0001__x0001__x0001_7@_x0001__x0001__x0001__x0001__x0001_I@_x0001__x0001__x0001__x0001__x0001__x0001_E@_x0001__x0001__x0001__x0001__x0001__x0001_B@_x0001__x0001__x0001__x0001__x0001__x0001_=@_x0001__x0001__x0001__x0001__x0001_@Q@_x0001__x0001__x0001__x0001__x0001__x0001_@@_x0001__x0001__x0001__x0001__x0001__x0001_5@_x0001__x0001__x0001__x0001__x0001__x0001_&lt;@_x0001__x0001__x0001__x0001__x0001_B@_x0001__x0001__x0001__x0001__x0001__x0001_=@_x0001__x0001__x0001__x0001__x0001__x0001__x0001__x0001__x0001__x0001__x0001__x0001__x0001__x0001_5@_x0001__x0001__x0001__x0001__x0001__x0001_J@_x0001__x0001__x0001__x0001__x0001_D@_x0001__x0001__x0001__x0001__x0001__x0001_F@_x0001__x0001__x0001__x0001__x0001_I@_x0001__x0001__x0001__x0001__x0001__x0001__x0001__x0001__x0001__x0001__x0001__x0001__x0001__x0002__x0001_E@_x0001__x0001__x0001__x0001__x0001_@Q@_x0001__x0001__x0001__x0001__x0001_J@_x0001__x0001__x0001__x0001__x0001__x0001__x0001__x0001__x0001__x0001__x0001__x0001__x0001__x0001__x0001__x0001__x0001__x0001__x0001__x0001__x0001__x0001_8@_x0001__x0001__x0001__x0001__x0001_C@_x0001__x0001__x0001__x0001__x0001_L@_x0001__x0001__x0001__x0001__x0001__x0001__x0001__x0001__x0001__x0001__x0001__x0001__x0001__x0001_&lt;@_x0001__x0001__x0001__x0001__x0001__x0001__x0001__x0001__x0001__x0001__x0001__x0001__x0001__x0001__x0001__x0001__x0001__x0001__x0001__x0001__x0001__x0001_;@_x0001__x0001__x0001__x0001__x0001__x0001_;@_x0001__x0001__x0001__x0001__x0001__x0001_G@_x0001__x0001__x0001__x0001__x0001_O@_x0001__x0001__x0001__x0001__x0001__x0001_B@_x0001__x0001__x0001__x0001__x0001_G@_x0001__x0001__x0001__x0001__x0001__x0001__x0001__x0001__x0001__x0001__x0001__x0001__x0001_E@_x0001__x0001__x0001__x0001__x0001__x0001_3@_x0001__x0001__x0001__x0001__x0001__x0001_6@_x0001__x0001__x0001__x0001__x0001__x0001_?@_x0001__x0001__x0001__x0001__x0001__x0001_8@_x0001__x0001__x0001__x0001__x0001__x0001_@@_x0001__x0001__x0001__x0001__x0001__x0001_Q@_x0001__x0001__x0001__x0001__x0001_B@_x0001__x0001__x0001__x0001__x0001__x0001__x0001__x0001__x0001__x0001__x0001__x0001__x0001__x0001__x0001__x0001__x0001__x0001__x0001__x0001__x0001__x0001__x0001__x0001__x0001__x0001__x0001__x0001__x0001__x0001_Q@_x0001__x0001__x0001__x0001__x0001__x0001__x0001__x0001__x0001__x0002__x0001__x0001__x0001__x0001__x0001__x0001_=@_x0001__x0001__x0001__x0001__x0001__x0001__x0001__x0001__x0001__x0001__x0001__x0001__x0001__x0001_A@_x0001__x0001__x0001__x0001__x0001__x0001__x0001__x0001__x0001__x0001__x0001__x0001__x0001__x0001_O@_x0001__x0001__x0001__x0001__x0001__x0001__x0001__x0001__x0001__x0001__x0001__x0001__x0001__x0001_@@_x0001__x0001__x0001__x0001__x0001_ÀP@_x0001__x0001__x0001__x0001__x0001_C@_x0001__x0001__x0001__x0001__x0001__x0001_M@_x0001__x0001__x0001__x0001__x0001__x0001__x0001__x0001__x0001__x0001__x0001__x0001__x0001__x0001_9@_x0001__x0001__x0001__x0001__x0001_B@_x0001__x0001__x0001__x0001__x0001__x0001__x0001__x0001__x0001__x0001__x0001__x0001__x0001__x0001__x0001__x0001__x0001__x0001__x0001__x0001__x0001__x0001_?@_x0001__x0001__x0001__x0001__x0001__x0001_7@_x0001__x0001__x0001__x0001__x0001__x0001_=@_x0001__x0001__x0001__x0001__x0001_C@_x0001__x0001__x0001__x0001__x0001__x0001_8@_x0001__x0001__x0001__x0001__x0001__x0001_@@_x0001__x0001__x0001__x0001__x0001__x0001_&gt;@_x0001__x0001__x0001__x0001__x0001__x0001__x0001__x0001__x0001__x0001__x0001__x0001__x0001__x0001_&lt;@_x0001__x0001__x0001__x0001__x0001__x0001__x0001__x0001__x0001__x0001__x0001__x0001__x0001__x0001_=@_x0001__x0001__x0001__x0001__x0001__x0001_;@_x0001__x0001__x0001__x0001__x0001_@R@_x0001__x0001__x0001__x0001__x0001_@@_x0001__x0001__x0001__x0001__x0001__x0001__x0001__x0001__x0001__x0001__x0001__x0001__x0001_R@_x0001__x0001__x0001__x0001__x0001__x0002__x0001__x0001_C@_x0001__x0001__x0001__x0001__x0001__x0001_A@_x0001__x0001__x0001__x0001__x0001__x0001__x0001__x0001__x0001__x0001__x0001__x0001__x0001__x0001_&lt;@_x0001__x0001__x0001__x0001__x0001_@@_x0001__x0001__x0001__x0001__x0001__x0001_B@_x0001__x0001__x0001__x0001__x0001__x0001_5@_x0001__x0001__x0001__x0001__x0001_D@_x0001__x0001__x0001__x0001__x0001__x0001__x0001__x0001__x0001__x0001__x0001__x0001__x0001__x0001__x0001__x0001__x0001__x0001__x0001__x0001__x0001__x0001_7@_x0001__x0001__x0001__x0001__x0001__x0001_K@_x0001__x0001__x0001__x0001__x0001_O@_x0001__x0001__x0001__x0001__x0001__x0001__x0001__x0001__x0001__x0001__x0001__x0001__x0001__x0001_5@_x0001__x0001__x0001__x0001__x0001__x0001_8@_x0001__x0001__x0001__x0001__x0001__x0001_9@_x0001__x0001__x0001__x0001__x0001__x0001__x0001__x0001__x0001__x0001__x0001__x0001__x0001__x0001_=@_x0001__x0001__x0001__x0001__x0001__x0001_=@_x0001__x0001__x0001__x0001__x0001__x0001_J@_x0001__x0001__x0001__x0001__x0001_R@_x0001__x0001__x0001__x0001__x0001__x0001_&gt;@_x0001__x0001__x0001__x0001__x0001__x0001__x0001__x0001__x0001__x0001__x0001__x0001__x0001_E@_x0001__x0001__x0001__x0001__x0001_ÀR@_x0001__x0001__x0001__x0001__x0001__x0001_7@_x0001__x0001__x0001__x0001__x0001__x0001_&lt;@_x0001__x0001__x0001__x0001__x0001__x0001_7@_x0001__x0001__x0001__x0001__x0001__x0001__x0001__x0001__x0001__x0001__x0001__x0001__x0001__x0001__x0001__x0001__x0001__x0001__x0001__x0001__x0001__x0001__x0001__x0001__x0001__x0002__x0001__x0001__x0001__x0001__x0001__x0001_8@_x0001__x0001__x0001__x0001__x0001__x0001_5@_x0001__x0001__x0001__x0001__x0001__x0001__x0001__x0001__x0001__x0001__x0001__x0001__x0001__x0001_A@_x0001__x0001__x0001__x0001__x0001__x0001_H@_x0001__x0001__x0001__x0001__x0001__x0001__x0001__x0001__x0001__x0001__x0001__x0001__x0001__x0001_A@_x0001__x0001__x0001__x0001__x0001__x0001_:@_x0001__x0001__x0001__x0001__x0001__x0001_?@_x0001__x0001__x0001__x0001__x0001__x0001__x0001__x0001__x0001__x0001__x0001__x0001__x0001__x0001_H@_x0001__x0001__x0001__x0001__x0001__x0001_;@_x0001__x0001__x0001__x0001__x0001__x0001_9@_x0001__x0001__x0001__x0001__x0001__x0001_H@_x0001__x0001__x0001__x0001__x0001_@@_x0001__x0001__x0001__x0001__x0001__x0001_A@_x0001__x0001__x0001__x0001__x0001_J@_x0001__x0001__x0001__x0001__x0001__x0001__x0001__x0001__x0001__x0001__x0001__x0001__x0001__x0001_&lt;@_x0001__x0001__x0001__x0001__x0001__x0001_8@_x0001__x0001__x0001__x0001__x0001_E@_x0001__x0001__x0001__x0001__x0001__x0001_6@_x0001__x0001__x0001__x0001__x0001_@R@_x0001__x0001__x0001__x0001__x0001__x0001_K@_x0001__x0001__x0001__x0001__x0001__x0001_8@_x0001__x0001__x0001__x0001__x0001__x0001_:@_x0001__x0001__x0001__x0001__x0001__x0001_B@_x0001__x0001__x0001__x0001__x0001__x0001_?@_x0001__x0001__x0001__x0001__x0001__x0001_O@_x0001__x0001__x0001__x0001__x0001__x0001_=@_x0001__x0001__x0001__x0001__x0001__x0001_A@_x0001__x0001__x0001__x0001__x0001__x0002__x0001_C@_x0001__x0001__x0001__x0001__x0001__x0001_?@_x0001__x0001__x0001__x0001__x0001__x0001_J@_x0001__x0001__x0001__x0001__x0001__x0001__x0001__x0001__x0001__x0001__x0001__x0001__x0001__x0001__x0001__x0001__x0001__x0001__x0001__x0001__x0001__x0001_A@_x0001__x0001__x0001__x0001__x0001__x0001_5@_x0001__x0001__x0001__x0001__x0001__x0001__x0001__x0001__x0001__x0001__x0001__x0001__x0001__x0001_K@_x0001__x0001__x0001__x0001__x0001__x0001_M@_x0001__x0001__x0001__x0001__x0001__x0001__x0001__x0001__x0001__x0001__x0001__x0001__x0001_L@_x0001__x0001__x0001__x0001__x0001__x0001_F@_x0001__x0001__x0001__x0001__x0001__x0001_&lt;@_x0001__x0001__x0001__x0001__x0001__x0001__x0001__x0001__x0001__x0001__x0001__x0001__x0001__x0001_4@_x0001__x0001__x0001__x0001__x0001__x0001__x0001__x0001__x0001__x0001__x0001__x0001__x0001_ÀP@_x0001__x0001__x0001__x0001__x0001__x0001_&lt;@_x0001__x0001__x0001__x0001__x0001__x0001__x0001__x0001__x0001__x0001__x0001__x0001__x0001__x0001_O@_x0001__x0001__x0001__x0001__x0001__x0001_K@_x0001__x0001__x0001__x0001__x0001_N@_x0001__x0001__x0001__x0001__x0001_C@_x0001__x0001__x0001__x0001__x0001__x0001_D@_x0001__x0001__x0001__x0001__x0001__x0001_8@_x0001__x0001__x0001__x0001__x0001__x0001__x0001__x0001__x0001__x0001__x0001__x0001__x0001__x0001_M@_x0001__x0001__x0001__x0001__x0001_@Q@_x0001__x0001__x0001__x0001__x0001__x0001_&lt;@_x0001__x0001__x0001__x0001__x0001_@R@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O@_x0001__x0001__x0001__x0001__x0001__x0001_F@_x0001__x0001__x0001__x0001__x0001__x0001_E@_x0001__x0001__x0001__x0001__x0001__x0001_?@_x0001__x0001__x0001__x0001__x0001__x0001_8@_x0001__x0001__x0001__x0001__x0001__x0001_H@_x0001__x0001__x0001__x0001__x0001__x0001_K@_x0001__x0001__x0001__x0001__x0001_C@_x0001__x0001__x0001__x0001__x0001__x0001_J@_x0001__x0001__x0001__x0001__x0001__x0001__x0001__x0001__x0001__x0001__x0001__x0001__x0001_B@_x0001__x0001__x0001__x0001__x0001_G@_x0001__x0001__x0001__x0001__x0001__x0001_8@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O@_x0001__x0001__x0001__x0001__x0001__x0001_E@_x0001__x0001__x0001__x0001__x0001__x0001_6@_x0001__x0001__x0001__x0001__x0001__x0001_:@_x0001__x0001__x0001__x0001__x0001__x0001__x0001__x0001__x0001__x0001__x0001__x0001__x0001_J@_x0001__x0001__x0001__x0001__x0001__x0001_&lt;@_x0001__x0001__x0001__x0001__x0001__x0002__x0001_R@_x0001__x0001__x0001__x0001__x0001__x0001_=@_x0001__x0001__x0001__x0001__x0001__x0001__x0001__x0001__x0001__x0001__x0001__x0001__x0001__x0001_;@_x0001__x0001__x0001__x0001__x0001_G@_x0001__x0001__x0001__x0001__x0001__x0001_7@_x0001__x0001__x0001__x0001__x0001__x0001__x0001__x0001__x0001__x0001__x0001__x0001__x0001__x0001_F@_x0001__x0001__x0001__x0001__x0001__x0001_?@_x0001__x0001__x0001__x0001__x0001_J@_x0001__x0001__x0001__x0001__x0001__x0001__x0001__x0001__x0001__x0001__x0001__x0001__x0001__x0001__x0001__x0001__x0001__x0001__x0001__x0001__x0001__x0001_?@_x0001__x0001__x0001__x0001__x0001__x0001_M@_x0001__x0001__x0001__x0001__x0001__x0001__x0001__x0001__x0001__x0001__x0001__x0001__x0001__x0001__x0001__x0001__x0001__x0001__x0001__x0001__x0001__x0001__x0001__x0001__x0001__x0001__x0001__x0001__x0001__x0001_7@_x0001__x0001__x0001__x0001__x0001__x0001__x0001__x0001__x0001__x0001__x0001__x0001__x0001_G@_x0001__x0001__x0001__x0001__x0001__x0001__x0001__x0001__x0001__x0001__x0001__x0001__x0001__x0001_5@_x0001__x0001__x0001__x0001__x0001__x0001_E@_x0001__x0001__x0001__x0001__x0001__x0001_:@_x0001__x0001__x0001__x0001__x0001__x0001_&lt;@_x0001__x0001__x0001__x0001__x0001__x0001_6@_x0001__x0001__x0001__x0001__x0001__x0001_?@_x0001__x0001__x0001__x0001__x0001_ÀP@_x0001__x0001__x0001__x0001__x0001__x0001_A@_x0001__x0001__x0001__x0001__x0001__x0001_@@_x0001__x0001__x0001__x0001__x0001__x0001_K@_x0001__x0001__x0001__x0001__x0001__x0001_C@_x0001__x0002__x0001__x0001__x0001__x0001__x0001__x0001_8@_x0001__x0001__x0001__x0001__x0001__x0001_F@_x0001__x0001__x0001__x0001__x0001__x0001_@@_x0001__x0001__x0001__x0001__x0001__x0001_P@_x0001__x0001__x0001__x0001__x0001__x0001_7@_x0001__x0001__x0001__x0001__x0001__x0001_=@_x0001__x0001__x0001__x0001__x0001__x0001_A@_x0001__x0001__x0001__x0001__x0001__x0001__x0001__x0001__x0001__x0001__x0001__x0001__x0001__x0001_L@_x0001__x0001__x0001__x0001__x0001__x0001_A@_x0001__x0001__x0001__x0001__x0001__x0001_H@_x0001__x0001__x0001__x0001__x0001__x0001_;@_x0001__x0001__x0001__x0001__x0001__x0001_G@_x0001__x0001__x0001__x0001__x0001__x0001_&gt;@_x0001__x0001__x0001__x0001__x0001__x0001__x0001__x0001__x0001__x0001__x0001__x0001__x0001__x0001_8@_x0001__x0001__x0001__x0001__x0001_C@_x0001__x0001__x0001__x0001__x0001__x0001_8@_x0001__x0001__x0001__x0001__x0001__x0001_5@_x0001__x0001__x0001__x0001__x0001__x0001_7@_x0001__x0001__x0001__x0001__x0001__x0001_8@_x0001__x0001__x0001__x0001__x0001__x0001__x0001__x0001__x0001__x0001__x0001__x0001__x0001__x0001__x0001__x0001__x0001__x0001__x0001__x0001__x0001__x0001_C@_x0001__x0001__x0001__x0001__x0001__x0001__x0001__x0001__x0001__x0001__x0001__x0001__x0001__x0001__x0001__x0001__x0001__x0001__x0001__x0001__x0001__x0001_:@_x0001__x0001__x0001__x0001__x0001__x0001__x0001__x0001__x0001__x0001__x0001__x0001__x0001__x0001_8@_x0001__x0001__x0001__x0001__x0001__x0001__x0001__x0001__x0001__x0001__x0001__x0001__x0001__x0001__x0001__x0001__x0001__x0001__x0001__x0001__x0001__x0002__x0001__x0001_K@_x0001__x0001__x0001__x0001__x0001__x0001__x0001__x0001__x0001__x0001__x0001__x0001__x0001__x0001_5@_x0001__x0001__x0001__x0001__x0001_M@_x0001__x0001__x0001__x0001__x0001__x0001__x0001__x0001__x0001__x0001__x0001__x0001__x0001__x0001__x0001__x0001__x0001__x0001__x0001__x0001__x0001__x0001_J@_x0001__x0001__x0001__x0001__x0001__x0001_H@_x0001__x0001__x0001__x0001__x0001_I@_x0001__x0001__x0001__x0001__x0001__x0001__x0001__x0001__x0001__x0001__x0001__x0001__x0001__x0001_@@_x0001__x0001__x0001__x0001__x0001__x0001__x0001__x0001__x0001__x0001__x0001__x0001__x0001_H@_x0001__x0001__x0001__x0001__x0001__x0001_M@_x0001__x0001__x0001__x0001__x0001__x0001__x0001__x0001__x0001__x0001__x0001__x0001__x0001_H@_x0001__x0001__x0001__x0001__x0001__x0001_8@_x0001__x0001__x0001__x0001__x0001__x0001__x0001__x0001__x0001__x0001__x0001__x0001__x0001__x0001__x0001__x0001__x0001__x0001__x0001__x0001__x0001_D@_x0001__x0001__x0001__x0001__x0001__x0001_C@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R@_x0001__x0001__x0001__x0001__x0001__x0001_B@_x0001__x0001__x0001__x0001__x0001__x0001__x0001__x0001__x0001__x0001__x0001__x0001__x0001__x0001_7@_x0001__x0001__x0001__x0001__x0001__x0001_=@_x0001__x0001__x0001__x0001__x0001__x0001__x0001__x0001__x0001__x0002__x0001__x0001__x0001__x0001__x0001__x0001__x0001__x0001__x0001__x0001__x0001__x0001__x0001__x0001_P@_x0001__x0001__x0001__x0001__x0001__x0001__x0001__x0001__x0001__x0001__x0001__x0001__x0001__x0001_;@_x0001__x0001__x0001__x0001__x0001__x0001_;@_x0001__x0001__x0001__x0001__x0001__x0001_F@_x0001__x0001__x0001__x0001__x0001__x0001_J@_x0001__x0001__x0001__x0001__x0001_B@_x0001__x0001__x0001__x0001__x0001_B@_x0001__x0001__x0001__x0001__x0001__x0001__x0001__x0001__x0001__x0001__x0001__x0001__x0001__x0001__x0001__x0001__x0001__x0001__x0001__x0001__x0001__x0001_7@_x0001__x0001__x0001__x0001__x0001__x0001__x0001__x0001__x0001__x0001__x0001__x0001__x0001_E@_x0001__x0001__x0001__x0001__x0001__x0001_;@_x0001__x0001__x0001__x0001__x0001__x0001_?@_x0001__x0001__x0001__x0001__x0001__x0001__x0001__x0001__x0001__x0001__x0001__x0001__x0001_P@_x0001__x0001__x0001__x0001__x0001_@@_x0001__x0001__x0001__x0001__x0001_C@_x0001__x0001__x0001__x0001__x0001__x0001_H@_x0001__x0001__x0001__x0001__x0001__x0001_F@_x0001__x0001__x0001__x0001__x0001__x0001_=@_x0001__x0001__x0001__x0001__x0001__x0001_6@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8@_x0001__x0001__x0001__x0001__x0001__x0001_;@_x0001__x0001__x0001__x0001__x0001__x0001_5@_x0001__x0001__x0001__x0001__x0001__x0001_O@_x0001__x0001__x0001__x0001__x0001__x0001_@@_x0001__x0001__x0001__x0001__x0001__x0001_C@_x0001__x0001__x0001__x0001__x0001__x0001__x0001__x0001__x0001__x0001__x0001__x0001__x0001__x0001__x0001__x0001__x0001__x0001__x0001__x0001__x0001__x0001__x0001__x0001__x0001__x0001__x0001__x0001__x0001__x0001__x0001__x0001__x0001__x0001__x0001__x0001__x0001__x0001_C@_x0001__x0001__x0001__x0001__x0001__x0001_C@_x0001__x0001__x0001__x0001__x0001__x0001_@@_x0001__x0001__x0001__x0001__x0001__x0001_7@_x0001__x0001__x0001__x0001__x0001_M@_x0001__x0001__x0001__x0001__x0001__x0001__x0001__x0001__x0001__x0001__x0001__x0001__x0001__x0001_J@_x0001__x0001__x0001__x0001__x0001__x0001__x0001__x0001__x0001__x0001__x0001__x0001__x0001__x0001_F@_x0001__x0001__x0001__x0001__x0001__x0001__x0001__x0001__x0001__x0001__x0001__x0001__x0001__x0001__x0001__x0001__x0001__x0001__x0001__x0001__x0001__x0001_G@_x0001__x0001__x0001__x0001__x0001_A@_x0001__x0001__x0001__x0001__x0001__x0001_@@_x0001__x0001__x0001__x0001__x0001__x0001_;@_x0001__x0001__x0001__x0001__x0001__x0001_C@_x0001__x0001__x0001__x0001__x0001__x0001_&gt;@_x0001__x0001__x0001__x0001__x0001__x0001_G@_x0001__x0001__x0001__x0001__x0001__x0001_7@_x0001__x0001__x0001__x0001__x0001__x0001_;@_x0001__x0001__x0001__x0001__x0001__x0001__x0001__x0001__x0001__x0001__x0001__x0001__x0001__x0001_&lt;@_x0001__x0002__x0001__x0001__x0001__x0001__x0001__x0001_7@_x0001__x0001__x0001__x0001__x0001__x0001__x0001__x0001__x0001__x0001__x0001__x0001__x0001__x0001__x0001__x0001__x0001__x0001__x0001__x0001__x0001__x0001_;@_x0001__x0001__x0001__x0001__x0001__x0001__x0001__x0001__x0001__x0001__x0001__x0001__x0001__x0001_5@_x0001__x0001__x0001__x0001__x0001__x0001_;@_x0001__x0001__x0001__x0001__x0001__x0001_8@_x0001__x0001__x0001__x0001__x0001__x0001_6@_x0001__x0001__x0001__x0001__x0001__x0001_B@_x0001__x0001__x0001__x0001__x0001_@R@_x0001__x0001__x0001__x0001__x0001__x0001_?@_x0001__x0001__x0001__x0001__x0001__x0001__x0001__x0001__x0001__x0001__x0001__x0001__x0001__x0001_6@_x0001__x0001__x0001__x0001__x0001__x0001_8@_x0001__x0001__x0001__x0001__x0001__x0001_=@_x0001__x0001__x0001__x0001__x0001_O@_x0001__x0001__x0001__x0001__x0001_C@_x0001__x0001__x0001__x0001__x0001__x0001__x0001__x0001__x0001__x0001__x0001__x0001__x0001_@@_x0001__x0001__x0001__x0001__x0001__x0001_6@_x0001__x0001__x0001__x0001__x0001__x0001__x0001__x0001__x0001__x0001__x0001__x0001__x0001__x0001_8@_x0001__x0001__x0001__x0001__x0001__x0001_5@_x0001__x0001__x0001__x0001__x0001__x0001_&gt;@_x0001__x0001__x0001__x0001__x0001__x0001__x0001__x0001__x0001__x0001__x0001__x0001__x0001_ÀP@_x0001__x0001__x0001__x0001__x0001__x0001_6@_x0001__x0001__x0001__x0001__x0001__x0001_K@_x0001__x0001__x0001__x0001__x0001__x0001_;@_x0001__x0001__x0001__x0001__x0001__x0001_5@_x0001__x0001__x0001__x0001__x0001__x0002__x0001__x0001_&lt;@_x0001__x0001__x0001__x0001__x0001__x0001__x0001__x0001__x0001__x0001__x0001__x0001__x0001__x0001_7@_x0001__x0001__x0001__x0001__x0001__x0001_?@_x0001__x0001__x0001__x0001__x0001__x0001__x0001__x0001__x0001__x0001__x0001__x0001__x0001_E@_x0001__x0001__x0001__x0001__x0001__x0001_B@_x0001__x0001__x0001__x0001__x0001_M@_x0001__x0001__x0001__x0001__x0001__x0001_8@_x0001__x0001__x0001__x0001__x0001_J@_x0001__x0001__x0001__x0001__x0001_B@_x0001__x0001__x0001__x0001__x0001_B@_x0001__x0001__x0001__x0001__x0001__x0001_M@_x0001__x0001__x0001__x0001__x0001__x0001_6@_x0001__x0001__x0001__x0001__x0001__x0001__x0001__x0001__x0001__x0001__x0001__x0001__x0001__x0001_;@_x0001__x0001__x0001__x0001__x0001_M@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8@_x0001__x0001__x0001__x0001__x0001__x0001__x0001__x0001__x0001__x0001__x0001__x0001__x0001__x0001_M@_x0001__x0001__x0001__x0001__x0001__x0001_J@_x0001__x0001__x0001__x0001__x0001_@@_x0001__x0001__x0001__x0001__x0001_B@_x0001__x0001__x0001__x0001__x0001__x0001_5@_x0001__x0001__x0001__x0001__x0001__x0001_@@_x0001__x0002__x0001__x0001__x0001__x0001__x0001__x0001_H@_x0001__x0001__x0001__x0001__x0001__x0001_Q@_x0001__x0001__x0001__x0001__x0001__x0001_;@_x0001__x0001__x0001__x0001__x0001__x0001_@@_x0001__x0001__x0001__x0001__x0001_B@_x0001__x0001__x0001__x0001__x0001__x0001_B@_x0001__x0001__x0001__x0001__x0001__x0001__x0001__x0001__x0001__x0001__x0001__x0001__x0001__x0001__x0001__x0001__x0001__x0001__x0001__x0001__x0001__x0001_Q@_x0001__x0001__x0001__x0001__x0001__x0001__x0001__x0001__x0001__x0001__x0001__x0001__x0001__x0001_7@_x0001__x0001__x0001__x0001__x0001__x0001_R@_x0001__x0001__x0001__x0001__x0001_@@_x0001__x0001__x0001__x0001__x0001_B@_x0001__x0001__x0001__x0001__x0001_M@_x0001__x0001__x0001__x0001__x0001__x0001__x0001__x0001__x0001__x0001__x0001__x0001__x0001__x0001__x0001__x0001__x0001__x0001__x0001__x0001__x0001__x0001__x0001__x0001__x0001__x0001__x0001__x0001__x0001__x0001_9@_x0001__x0001__x0001__x0001__x0001__x0001__x0001__x0001__x0001__x0001__x0001__x0001__x0001__x0001_4@_x0001__x0001__x0001__x0001__x0001__x0001_&lt;@_x0001__x0001__x0001__x0001__x0001__x0001__x0001__x0001__x0001__x0001__x0001__x0001__x0001__x0001__x0001__x0001__x0001__x0001__x0001__x0001__x0001__x0001__x0001__x0001__x0001__x0001__x0001__x0001__x0001__x0001__x0001__x0001__x0001__x0001__x0001__x0001__x0001__x0001_P@_x0001__x0001__x0001__x0001__x0001__x0001_F@_x0001__x0001__x0001__x0001__x0001__x0001_?@_x0001__x0001__x0001__x0001__x0001__x0001_C@_x0001__x0001__x0001__x0001__x0001__x0001__x0001__x0001__x0001__x0001__x0001__x0001__x0001__x0002__x0001__x0001__x0001__x0001__x0001__x0001__x0001__x0001__x0001_H@_x0001__x0001__x0001__x0001__x0001_B@_x0001__x0001__x0001__x0001__x0001_L@_x0001__x0001__x0001__x0001__x0001__x0001_K@_x0001__x0001__x0001__x0001__x0001__x0001_A@_x0001__x0001__x0001__x0001__x0001__x0001__x0001__x0001__x0001__x0001__x0001__x0001__x0001__x0001__x0001__x0001__x0001__x0001__x0001__x0001__x0001__x0001_6@_x0001__x0001__x0001__x0001__x0001__x0001_?@_x0001__x0001__x0001__x0001__x0001__x0001__x0001__x0001__x0001__x0001__x0001__x0001__x0001__x0001_?@_x0001__x0001__x0001__x0001__x0001__x0001_&lt;@_x0001__x0001__x0001__x0001__x0001__x0001__x0001__x0001__x0001__x0001__x0001__x0001__x0001__x0001_6@_x0001__x0001__x0001__x0001__x0001__x0001__x0001__x0001__x0001__x0001__x0001__x0001__x0001__x0001__x0001__x0001__x0001__x0001__x0001__x0001__x0001__x0001_P@_x0001__x0001__x0001__x0001__x0001__x0001_M@_x0001__x0001__x0001__x0001__x0001__x0001_D@_x0001__x0001__x0001__x0001__x0001__x0001_A@_x0001__x0001__x0001__x0001__x0001_M@_x0001__x0001__x0001__x0001__x0001__x0001__x0001__x0001__x0001__x0001__x0001__x0001__x0001__x0001_C@_x0001__x0001__x0001__x0001__x0001__x0001__x0001__x0001__x0001__x0001__x0001__x0001__x0001_B@_x0001__x0001__x0001__x0001__x0001__x0001__x0001__x0001__x0001__x0001__x0001__x0001__x0001__x0001__x0001__x0001__x0001__x0001__x0001__x0001__x0001__x0001_J@_x0001__x0001__x0001__x0001__x0001__x0001__x0001__x0001__x0001__x0001__x0001__x0001__x0001_H@_x0001__x0001__x0001__x0001__x0001__x0001__x0001__x0001__x0001__x0002__x0001__x0001__x0001__x0001__x0001__x0001_F@_x0001__x0001__x0001__x0001__x0001_D@_x0001__x0001__x0001__x0001__x0001__x0001_=@_x0001__x0001__x0001__x0001__x0001_H@_x0001__x0001__x0001__x0001__x0001__x0001__x0001__x0001__x0001__x0001__x0001__x0001__x0001_@R@_x0001__x0001__x0001__x0001__x0001__x0001_&lt;@_x0001__x0001__x0001__x0001__x0001__x0001_5@_x0001__x0001__x0001__x0001__x0001__x0001_@@_x0001__x0001__x0001__x0001__x0001__x0001_Q@_x0001__x0001__x0001__x0001__x0001__x0001_;@_x0001__x0001__x0001__x0001__x0001_O@_x0001__x0001__x0001__x0001__x0001__x0001_P@_x0001__x0001__x0001__x0001__x0001__x0001_5@_x0001__x0001__x0001__x0001__x0001__x0001__x0001__x0001__x0001__x0001__x0001__x0001__x0001__x0001_?@_x0001__x0001__x0001__x0001__x0001_E@_x0001__x0001__x0001__x0001__x0001__x0001_5@_x0001__x0001__x0001__x0001__x0001__x0001__x0001__x0001__x0001__x0001__x0001__x0001__x0001__x0001__x0001__x0001__x0001__x0001__x0001__x0001__x0001_C@_x0001__x0001__x0001__x0001__x0001__x0001__x0001__x0001__x0001__x0001__x0001__x0001__x0001__x0001_8@_x0001__x0001__x0001__x0001__x0001__x0001__x0001__x0001__x0001__x0001__x0001__x0001__x0001_F@_x0001__x0001__x0001__x0001__x0001__x0001__x0001__x0001__x0001__x0001__x0001__x0001__x0001__x0001_A@_x0001__x0001__x0001__x0001__x0001__x0001_&lt;@_x0001__x0001__x0001__x0001__x0001__x0001__x0001__x0001__x0001__x0001__x0001__x0001__x0001__x0001__x0001__x0001__x0001__x0001__x0001__x0001__x0001__x0001_@@_x0001__x0001__x0001__x0001__x0001__x0002__x0001__x0001_9@_x0001__x0001__x0001__x0001__x0001__x0001_A@_x0001__x0001__x0001__x0001__x0001__x0001__x0001__x0001__x0001__x0001__x0001__x0001__x0001__x0001__x0001__x0001__x0001__x0001__x0001__x0001__x0001__x0001_;@_x0001__x0001__x0001__x0001__x0001_B@_x0001__x0001__x0001__x0001__x0001__x0001__x0001__x0001__x0001__x0001__x0001__x0001__x0001__x0001_Q@_x0001__x0001__x0001__x0001__x0001__x0001_;@_x0001__x0001__x0001__x0001__x0001__x0001__x0001__x0001__x0001__x0001__x0001__x0001__x0001_@@_x0001__x0001__x0001__x0001__x0001__x0001_&lt;@_x0001__x0001__x0001__x0001__x0001__x0001_J@_x0001__x0001__x0001__x0001__x0001__x0001_&gt;@_x0001__x0001__x0001__x0001__x0001__x0001_M@_x0001__x0001__x0001__x0001__x0001_J@_x0001__x0001__x0001__x0001__x0001_I@_x0001__x0001__x0001__x0001__x0001__x0001_6@_x0001__x0001__x0001__x0001__x0001__x0001_P@_x0001__x0001__x0001__x0001__x0001__x0001_:@_x0001__x0001__x0001__x0001__x0001_N@_x0001__x0001__x0001__x0001__x0001__x0001_7@_x0001__x0001__x0001__x0001__x0001__x0001__x0001__x0001__x0001__x0001__x0001__x0001__x0001_B@_x0001__x0001__x0001__x0001__x0001__x0001__x0001__x0001__x0001__x0001__x0001__x0001__x0001__x0001_8@_x0001__x0001__x0001__x0001__x0001__x0001_E@_x0001__x0001__x0001__x0001__x0001__x0001_8@_x0001__x0001__x0001__x0001__x0001__x0001__x0001__x0001__x0001__x0001__x0001__x0001__x0001__x0001_@@_x0001__x0001__x0001__x0001__x0001__x0001_G@_x0001__x0001__x0001__x0001__x0001_@@_x0001__x0002__x0001__x0001__x0001__x0001__x0001__x0001_=@_x0001__x0001__x0001__x0001__x0001__x0001_J@_x0001__x0001__x0001__x0001__x0001_H@_x0001__x0001__x0001__x0001__x0001__x0001_&lt;@_x0001__x0001__x0001__x0001__x0001__x0001__x0001__x0001__x0001__x0001__x0001__x0001__x0001__x0001_7@_x0001__x0001__x0001__x0001__x0001_B@_x0001__x0001__x0001__x0001__x0001__x0001_C@_x0001__x0001__x0001__x0001__x0001__x0001_H@_x0001__x0001__x0001__x0001__x0001__x0001_9@_x0001__x0001__x0001__x0001__x0001__x0001__x0001__x0001__x0001__x0001__x0001__x0001__x0001__x0001_4@_x0001__x0001__x0001__x0001__x0001__x0001_@@_x0001__x0001__x0001__x0001__x0001__x0001_&lt;@_x0001__x0001__x0001__x0001__x0001__x0001_7@_x0001__x0001__x0001__x0001__x0001__x0001_H@_x0001__x0001__x0001__x0001__x0001__x0001_C@_x0001__x0001__x0001__x0001__x0001__x0001_R@_x0001__x0001__x0001__x0001__x0001__x0001_H@_x0001__x0001__x0001__x0001__x0001__x0001_@@_x0001__x0001__x0001__x0001__x0001__x0001_9@_x0001__x0001__x0001__x0001__x0001__x0001_&lt;@_x0001__x0001__x0001__x0001__x0001_P@_x0001__x0001__x0001__x0001__x0001__x0001_5@_x0001__x0001__x0001__x0001__x0001_J@_x0001__x0001__x0001__x0001__x0001__x0001_?@_x0001__x0001__x0001__x0001__x0001__x0001_&lt;@_x0001__x0001__x0001__x0001__x0001__x0001_5@_x0001__x0001__x0001__x0001__x0001_@@_x0001__x0001__x0001__x0001__x0001__x0001_A@_x0001__x0001__x0001__x0001__x0001_N@_x0001__x0001__x0001__x0001__x0001__x0002__x0001__x0001_6@_x0001__x0001__x0001__x0001__x0001__x0001_@@_x0001__x0001__x0001__x0001__x0001__x0001__x0001__x0001__x0001__x0001__x0001__x0001__x0001__x0001_:@_x0001__x0001__x0001__x0001__x0001__x0001_;@_x0001__x0001__x0001__x0001__x0001__x0001_;@_x0001__x0001__x0001__x0001__x0001__x0001_P@_x0001__x0001__x0001__x0001__x0001__x0001_G@_x0001__x0001__x0001__x0001__x0001__x0001_?@_x0001__x0001__x0001__x0001__x0001__x0001__x0001__x0001__x0001__x0001__x0001__x0001__x0001_ÀR@_x0001__x0001__x0001__x0001__x0001__x0001_;@_x0001__x0001__x0001__x0001__x0001__x0001_8@_x0001__x0001__x0001__x0001__x0001__x0001_5@_x0001__x0001__x0001__x0001__x0001_F@_x0001__x0001__x0001__x0001__x0001__x0001_9@_x0001__x0001__x0001__x0001__x0001__x0001_:@_x0001__x0001__x0001__x0001__x0001_A@_x0001__x0001__x0001__x0001__x0001__x0001_O@_x0001__x0001__x0001__x0001__x0001__x0001_K@_x0001__x0001__x0001__x0001__x0001__x0001_&lt;@_x0001__x0001__x0001__x0001__x0001_C@_x0001__x0001__x0001__x0001__x0001__x0001_7@_x0001__x0001__x0001__x0001__x0001__x0001_?@_x0001__x0001__x0001__x0001__x0001__x0001_6@_x0001__x0001__x0001__x0001__x0001_D@_x0001__x0001__x0001__x0001__x0001__x0001_=@_x0001__x0001__x0001__x0001__x0001__x0001_5@_x0001__x0001__x0001__x0001__x0001__x0001__x0001__x0001__x0001__x0001__x0001__x0001__x0001__x0001__x0001__x0001__x0001__x0001__x0001__x0001__x0001__x0001_;@_x0001__x0001__x0001__x0001__x0001_C@_x0001__x0002__x0001__x0001__x0001__x0001__x0001__x0001__x0001__x0001__x0001__x0001__x0001__x0001__x0001__x0001_J@_x0001__x0001__x0001__x0001__x0001__x0001_;@_x0001__x0001__x0001__x0001__x0001__x0001_:@_x0001__x0001__x0001__x0001__x0001__x0001_4@_x0001__x0001__x0001__x0001__x0001__x0001__x0001__x0001__x0001__x0001__x0001__x0001__x0001__x0001_&lt;@_x0001__x0001__x0001__x0001__x0001__x0001_8@_x0001__x0001__x0001__x0001__x0001__x0001__x0001__x0001__x0001__x0001__x0001__x0001__x0001__x0001_&lt;@_x0001__x0001__x0001__x0001__x0001__x0001_@@_x0001__x0001__x0001__x0001__x0001_@@_x0001__x0001__x0001__x0001__x0001__x0001__x0001__x0001__x0001__x0001__x0001__x0001__x0001_B@_x0001__x0001__x0001__x0001__x0001__x0001_:@_x0001__x0001__x0001__x0001__x0001__x0001_;@_x0001__x0001__x0001__x0001__x0001_@@_x0001__x0001__x0001__x0001__x0001__x0001_8@_x0001__x0001__x0001__x0001__x0001_E@_x0001__x0001__x0001__x0001__x0001__x0001__x0001__x0001__x0001__x0001__x0001__x0001__x0001_J@_x0001__x0001__x0001__x0001__x0001__x0001_A@_x0001__x0001__x0001__x0001__x0001__x0001_=@_x0001__x0001__x0001__x0001__x0001_M@_x0001__x0001__x0001__x0001__x0001__x0001__x0001__x0001__x0001__x0001__x0001__x0001__x0001_I@_x0001__x0001__x0001__x0001__x0001_H@_x0001__x0001__x0001__x0001__x0001__x0001_K@_x0001__x0001__x0001__x0001__x0001__x0001__x0001__x0001__x0001__x0001__x0001__x0001__x0001_H@_x0001__x0001__x0001__x0001__x0001_R@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I@_x0001__x0001__x0001__x0001__x0001_M@_x0001__x0001__x0001__x0001__x0001__x0001_5@_x0001__x0001__x0001__x0001__x0001__x0001__x0001__x0001__x0001__x0001__x0001__x0001__x0001__x0001_:@_x0001__x0001__x0001__x0001__x0001__x0001_&gt;@_x0001__x0001__x0001__x0001__x0001__x0001_7@_x0001__x0001__x0001__x0001__x0001__x0001_;@_x0001__x0001__x0001__x0001__x0001__x0001_;@_x0001__x0001__x0001__x0001__x0001__x0001_A@_x0001__x0001__x0001__x0001__x0001__x0001__x0001__x0001__x0001__x0001__x0001__x0001__x0001__x0001_&lt;@_x0001__x0001__x0001__x0001__x0001__x0001__x0001__x0001__x0001__x0001__x0001__x0001__x0001__x0001_B@_x0001__x0001__x0001__x0001__x0001__x0001__x0001__x0001__x0001__x0001__x0001__x0001__x0001__x0001__x0001__x0001__x0001__x0001__x0001__x0001__x0001__x0001_C@_x0001__x0001__x0001__x0001__x0001__x0001_C@_x0001__x0001__x0001__x0001__x0001__x0001__x0001__x0001__x0001__x0001__x0001__x0001__x0001__x0001__x0001__x0001__x0001__x0001__x0001__x0001__x0001__x0001__x0001__x0001__x0001__x0001__x0001__x0001__x0001__x0001_7@_x0001__x0001__x0001__x0001__x0001__x0001__x0001__x0001__x0001__x0001__x0001__x0001__x0001__x0001_5@_x0001__x0001__x0001__x0001__x0001_@@_x0001__x0001__x0001__x0001__x0001__x0001__x0001__x0001__x0001__x0001__x0001__x0001__x0001_M@_x0001__x0002__x0001__x0001__x0001__x0001__x0001__x0001_G@_x0001__x0001__x0001__x0001__x0001__x0001_O@_x0001__x0001__x0001__x0001__x0001__x0001_@@_x0001__x0001__x0001__x0001__x0001__x0001_9@_x0001__x0001__x0001__x0001__x0001__x0001_G@_x0001__x0001__x0001__x0001__x0001__x0001__x0001__x0001__x0001__x0001__x0001__x0001__x0001__x0001_7@_x0001__x0001__x0001__x0001__x0001__x0001_6@_x0001__x0001__x0001__x0001__x0001_@Q@_x0001__x0001__x0001__x0001__x0001_@@_x0001__x0001__x0001__x0001__x0001__x0001__x0001__x0001__x0001__x0001__x0001__x0001__x0001__x0001_B@_x0001__x0001__x0001__x0001__x0001__x0001_;@_x0001__x0001__x0001__x0001__x0001__x0001_;@_x0001__x0001__x0001__x0001__x0001__x0001_:@_x0001__x0001__x0001__x0001__x0001__x0001_7@_x0001__x0001__x0001__x0001__x0001__x0001_&lt;@_x0001__x0001__x0001__x0001__x0001__x0001__x0001__x0001__x0001__x0001__x0001__x0001__x0001_@@_x0001__x0001__x0001__x0001__x0001__x0001_K@_x0001__x0001__x0001__x0001__x0001__x0001_7@_x0001__x0001__x0001__x0001__x0001__x0001__x0001__x0001__x0001__x0001__x0001__x0001__x0001__x0001_8@_x0001__x0001__x0001__x0001__x0001_M@_x0001__x0001__x0001__x0001__x0001__x0001__x0001__x0001__x0001__x0001__x0001__x0001__x0001__x0001_L@_x0001__x0001__x0001__x0001__x0001__x0001_:@_x0001__x0001__x0001__x0001__x0001_E@_x0001__x0001__x0001__x0001__x0001__x0001_:@_x0001__x0001__x0001__x0001__x0001__x0001__x0001__x0001__x0001__x0001__x0001__x0001__x0001__x0001__x0001__x0001__x0001__x0001__x0001__x0001__x0001__x0002__x0001__x0001_?@_x0001__x0001__x0001__x0001__x0001__x0001_9@_x0001__x0001__x0001__x0001__x0001__x0001_?@_x0001__x0001__x0001__x0001__x0001__x0001__x0001__x0001__x0001__x0001__x0001__x0001__x0001__x0001_?@_x0001__x0001__x0001__x0001__x0001__x0001_C@_x0001__x0001__x0001__x0001__x0001__x0001_4@_x0001__x0001__x0001__x0001__x0001__x0001_5@_x0001__x0001__x0001__x0001__x0001_G@_x0001__x0001__x0001__x0001__x0001_C@_x0001__x0001__x0001__x0001__x0001_ÀP@_x0001__x0001__x0001__x0001__x0001__x0001__x0001__x0001__x0001__x0001__x0001__x0001__x0001_@@_x0001__x0001__x0001__x0001__x0001_ÀP@_x0001__x0001__x0001__x0001__x0001__x0001__x0001__x0001__x0001__x0001__x0001__x0001__x0001__x0001_:@_x0001__x0001__x0001__x0001__x0001__x0001_K@_x0001__x0001__x0001__x0001__x0001__x0001_;@_x0001__x0001__x0001__x0001__x0001__x0001__x0001__x0001__x0001__x0001__x0001__x0001__x0001__x0001_&lt;@_x0001__x0001__x0001__x0001__x0001_ÀP@_x0001__x0001__x0001__x0001__x0001_B@_x0001__x0001__x0001__x0001__x0001__x0001__x0001__x0001__x0001__x0001__x0001__x0001__x0001_C@_x0001__x0001__x0001__x0001__x0001__x0001_P@_x0001__x0001__x0001__x0001__x0001_@Q@_x0001__x0001__x0001__x0001__x0001_E@_x0001__x0001__x0001__x0001__x0001__x0001__x0001__x0001__x0001__x0001__x0001__x0001__x0001__x0001_?@_x0001__x0001__x0001__x0001__x0001__x0001_&lt;@_x0001__x0001__x0001__x0001__x0001__x0001_5@_x0001__x0001__x0001__x0001__x0001__x0001_5@_x0001__x0002__x0001__x0001__x0001__x0001__x0001__x0001__x0001__x0001__x0001__x0001__x0001__x0001__x0001__x0001_F@_x0001__x0001__x0001__x0001__x0001__x0001__x0001__x0001__x0001__x0001__x0001__x0001__x0001__x0001_A@_x0001__x0001__x0001__x0001__x0001__x0001_F@_x0001__x0001__x0001__x0001__x0001_O@_x0001__x0001__x0001__x0001__x0001__x0001__x0001__x0001__x0001__x0001__x0001__x0001__x0001__x0001_J@_x0001__x0001__x0001__x0001__x0001__x0001__x0001__x0001__x0001__x0001__x0001__x0001__x0001__x0001_&lt;@_x0001__x0001__x0001__x0001__x0001__x0001__x0001__x0001__x0001__x0001__x0001__x0001__x0001__x0001_?@_x0001__x0001__x0001__x0001__x0001__x0001_H@_x0001__x0001__x0001__x0001__x0001_ÀP@_x0001__x0001__x0001__x0001__x0001_@@_x0001__x0001__x0001__x0001__x0001_G@_x0001__x0001__x0001__x0001__x0001_E@_x0001__x0001__x0001__x0001__x0001__x0001_J@_x0001__x0001__x0001__x0001__x0001__x0001_@@_x0001__x0001__x0001__x0001__x0001__x0001_C@_x0001__x0001__x0001__x0001__x0001__x0001_F@_x0001__x0001__x0001__x0001__x0001__x0001_:@_x0001__x0001__x0001__x0001__x0001__x0001_A@_x0001__x0001__x0001__x0001__x0001__x0001_4@_x0001__x0001__x0001__x0001__x0001__x0001__x0001__x0001__x0001__x0001__x0001__x0001__x0001__x0001__x0001__x0001__x0001__x0001__x0001__x0001__x0001__x0001_:@_x0001__x0001__x0001__x0001__x0001__x0001_8@_x0001__x0001__x0001__x0001__x0001__x0001_9@_x0001__x0001__x0001__x0001__x0001__x0001_B@_x0001__x0001__x0001__x0001__x0001__x0001__x0001__x0001__x0001__x0001__x0001__x0001__x0001__x0002__x0001__x0001__x0001__x0001__x0001__x0001__x0001__x0001__x0001__x0001__x0001__x0001__x0001__x0001__x0001__x0001__x0001_N@_x0001__x0001__x0001__x0001__x0001__x0001__x0001__x0001__x0001__x0001__x0001__x0001__x0001__x0001_B@_x0001__x0001__x0001__x0001__x0001__x0001__x0001__x0001__x0001__x0001__x0001__x0001__x0001__x0001_:@_x0001__x0001__x0001__x0001__x0001__x0001_C@_x0001__x0001__x0001__x0001__x0001_@Q@_x0001__x0001__x0001__x0001__x0001__x0001_9@_x0001__x0001__x0001__x0001__x0001__x0001__x0001__x0001__x0001__x0001__x0001__x0001__x0001__x0001_P@_x0001__x0001__x0001__x0001__x0001_H@_x0001__x0001__x0001__x0001__x0001__x0001_4@_x0001__x0001__x0001__x0001__x0001__x0001_A@_x0001__x0001__x0001__x0001__x0001_I@_x0001__x0001__x0001__x0001__x0001__x0001_P@_x0001__x0001__x0001__x0001__x0001__x0001__x0001__x0001__x0001__x0001__x0001__x0001__x0001__x0001__x0001__x0001__x0001__x0001__x0001__x0001__x0001__x0001__x0001__x0001__x0001__x0001__x0001__x0001__x0001__x0001_6@_x0001__x0001__x0001__x0001__x0001__x0001_&gt;@_x0001__x0001__x0001__x0001__x0001__x0001_P@_x0001__x0001__x0001__x0001__x0001_B@_x0001__x0001__x0001__x0001__x0001_G@_x0001__x0001__x0001__x0001__x0001__x0001_@@_x0001__x0001__x0001__x0001__x0001__x0001_P@_x0001__x0001__x0001__x0001__x0001_@@_x0001__x0001__x0001__x0001__x0001__x0001_E@_x0001__x0001__x0001__x0001__x0001__x0001_C@_x0001__x0001__x0001__x0001__x0001__x0001_?@_x0001__x0001__x0001__x0001__x0001_C@_x0001__x0002__x0001__x0001__x0001__x0001__x0001_@Q@_x0001__x0001__x0001__x0001__x0001__x0001_@@_x0001__x0001__x0001__x0001__x0001__x0001_7@_x0001__x0001__x0001__x0001__x0001__x0001__x0001__x0001__x0001__x0001__x0001__x0001__x0001_L@_x0001__x0001__x0001__x0001__x0001__x0001_&lt;@_x0001__x0001__x0001__x0001__x0001__x0001_H@_x0001__x0001__x0001__x0001__x0001__x0001__x0001__x0001__x0001__x0001__x0001__x0001__x0001_E@_x0001__x0001__x0001__x0001__x0001__x0001_G@_x0001__x0001__x0001__x0001__x0001__x0001__x0001__x0001__x0001__x0001__x0001__x0001__x0001__x0001_:@_x0001__x0001__x0001__x0001__x0001__x0001_;@_x0001__x0001__x0001__x0001__x0001_C@_x0001__x0001__x0001__x0001__x0001__x0001__x0001__x0001__x0001__x0001__x0001__x0001__x0001__x0001__x0001__x0001__x0001__x0001__x0001__x0001__x0001_C@_x0001__x0001__x0001__x0001__x0001__x0001_:@_x0001__x0001__x0001__x0001__x0001__x0001_=@_x0001__x0001__x0001__x0001__x0001__x0001_8@_x0001__x0001__x0001__x0001__x0001__x0001_8@_x0001__x0001__x0001__x0001__x0001__x0001__x0001__x0001__x0001__x0001__x0001__x0001__x0001__x0001_?@_x0001__x0001__x0001__x0001__x0001__x0001_8@_x0001__x0001__x0001__x0001__x0001__x0001_C@_x0001__x0001__x0001__x0001__x0001__x0001_A@_x0001__x0001__x0001__x0001__x0001__x0001_@@_x0001__x0001__x0001__x0001__x0001_N@_x0001__x0001__x0001__x0001__x0001__x0001_6@_x0001__x0001__x0001__x0001__x0001__x0001_7@_x0001__x0001__x0001__x0001__x0001__x0001__x0001__x0001__x0001__x0001__x0001__x0001__x0001__x0002__x0001__x0001_@@_x0001__x0001__x0001__x0001__x0001_ÀP@_x0001__x0001__x0001__x0001__x0001__x0001_R@_x0001__x0001__x0001__x0001__x0001__x0001__x0001__x0001__x0001__x0001__x0001__x0001__x0001__x0001_6@_x0001__x0001__x0001__x0001__x0001__x0001_7@_x0001__x0001__x0001__x0001__x0001_E@_x0001__x0001__x0001__x0001__x0001__x0001_:@_x0001__x0001__x0001__x0001__x0001__x0001_&lt;@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7@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5@_x0001__x0001__x0001__x0001__x0001_ÀP@_x0001__x0001__x0001__x0001__x0001_ÀP@_x0001__x0001__x0001__x0001__x0001__x0001_8@_x0001__x0001__x0001__x0001__x0001__x0001_A@_x0001__x0001__x0001__x0001__x0001_J@_x0001__x0001__x0001__x0001__x0001__x0001__x0001__x0001__x0001__x0001__x0001__x0001__x0001__x0001_M@_x0001__x0001__x0001__x0001__x0001__x0001_B@_x0001__x0001__x0001__x0001__x0001__x0001__x0001__x0001__x0001__x0001__x0001__x0001__x0001__x0001__x0001__x0001__x0001__x0002__x0001__x0001__x0001__x0001__x0001__x0001_M@_x0001__x0001__x0001__x0001__x0001__x0001__x0001__x0001__x0001__x0001__x0001__x0001__x0001__x0001__x0001__x0001__x0001__x0001__x0001__x0001__x0001__x0001_7@_x0001__x0001__x0001__x0001__x0001_R@_x0001__x0001__x0001__x0001__x0001__x0001__x0001__x0001__x0001__x0001__x0001__x0001__x0001__x0001_6@_x0001__x0001__x0001__x0001__x0001_I@_x0001__x0001__x0001__x0001__x0001_H@_x0001__x0001__x0001__x0001__x0001_B@_x0001__x0001__x0001__x0001__x0001__x0001__x0001__x0001__x0001__x0001__x0001__x0001__x0001_R@_x0001__x0001__x0001__x0001__x0001__x0001__x0001__x0001__x0001__x0001__x0001__x0001__x0001__x0001_8@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E@_x0001__x0001__x0001__x0001__x0001_M@_x0001__x0001__x0001__x0001__x0001__x0001_@@_x0001__x0001__x0001__x0001__x0001__x0001_;@_x0001__x0001__x0001__x0001__x0001__x0001__x0001__x0001__x0001__x0001__x0001__x0001__x0001__x0001_?@_x0001__x0001__x0001__x0001__x0001__x0001_C@_x0001__x0001__x0001__x0001__x0001__x0001_5@_x0001__x0001__x0001__x0001__x0001_@R@_x0001__x0001__x0001__x0001__x0001__x0001_&lt;@_x0001__x0001__x0001__x0001__x0001_@R@_x0001__x0001__x0001__x0001__x0001__x0002__x0001_B@_x0001__x0001__x0001__x0001__x0001__x0001_6@_x0001__x0001__x0001__x0001__x0001__x0001_H@_x0001__x0001__x0001__x0001__x0001_D@_x0001__x0001__x0001__x0001__x0001__x0001_E@_x0001__x0001__x0001__x0001__x0001__x0001_&lt;@_x0001__x0001__x0001__x0001__x0001__x0001__x0001__x0001__x0001__x0001__x0001__x0001__x0001__x0001_B@_x0001__x0001__x0001__x0001__x0001__x0001_Q@_x0001__x0001__x0001__x0001__x0001__x0001_3@_x0001__x0001__x0001__x0001__x0001__x0001_5@_x0001__x0001__x0001__x0001__x0001__x0001__x0001__x0001__x0001__x0001__x0001__x0001__x0001_L@_x0001__x0001__x0001__x0001__x0001__x0001__x0001__x0001__x0001__x0001__x0001__x0001__x0001_B@_x0001__x0001__x0001__x0001__x0001__x0001_A@_x0001__x0001__x0001__x0001__x0001__x0001_;@_x0001__x0001__x0001__x0001__x0001__x0001__x0001__x0001__x0001__x0001__x0001__x0001__x0001__x0001_4@_x0001__x0001__x0001__x0001__x0001__x0001__x0001__x0001__x0001__x0001__x0001__x0001__x0001__x0001_5@_x0001__x0001__x0001__x0001__x0001_A@_x0001__x0001__x0001__x0001__x0001__x0001__x0001__x0001__x0001__x0001__x0001__x0001__x0001__x0001__x0001__x0001__x0001__x0001__x0001__x0001__x0001__x0001_Q@_x0001__x0001__x0001__x0001__x0001_ÀR@_x0001__x0001__x0001__x0001__x0001__x0001_=@_x0001__x0001__x0001__x0001__x0001__x0001_K@_x0001__x0001__x0001__x0001__x0001__x0001_L@_x0001__x0001__x0001__x0001__x0001__x0001__x0001__x0001__x0001__x0001__x0001__x0001__x0001__x0001__x0001__x0001__x0001__x0001__x0001__x0001__x0001__x0001_A@_x0001__x0002__x0001__x0001__x0001__x0001__x0001__x0001_8@_x0001__x0001__x0001__x0001__x0001__x0001__x0001__x0001__x0001__x0001__x0001__x0001__x0001__x0001__x0001__x0001__x0001__x0001__x0001__x0001__x0001__x0001_8@_x0001__x0001__x0001__x0001__x0001__x0001_?@_x0001__x0001__x0001__x0001__x0001__x0001__x0001__x0001__x0001__x0001__x0001__x0001__x0001_M@_x0001__x0001__x0001__x0001__x0001__x0001__x0001__x0001__x0001__x0001__x0001__x0001__x0001__x0001_F@_x0001__x0001__x0001__x0001__x0001__x0001_:@_x0001__x0001__x0001__x0001__x0001__x0001__x0001__x0001__x0001__x0001__x0001__x0001__x0001__x0001_6@_x0001__x0001__x0001__x0001__x0001__x0001__x0001__x0001__x0001__x0001__x0001__x0001__x0001__x0001_H@_x0001__x0001__x0001__x0001__x0001__x0001_5@_x0001__x0001__x0001__x0001__x0001_H@_x0001__x0001__x0001__x0001__x0001__x0001_@@_x0001__x0001__x0001__x0001__x0001_@@_x0001__x0001__x0001__x0001__x0001__x0001__x0001__x0001__x0001__x0001__x0001__x0001__x0001__x0001_M@_x0001__x0001__x0001__x0001__x0001__x0001__x0001__x0001__x0001__x0001__x0001__x0001__x0001__x0001_&lt;@_x0001__x0001__x0001__x0001__x0001__x0001__x0001__x0001__x0001__x0001__x0001__x0001__x0001_J@_x0001__x0001__x0001__x0001__x0001_M@_x0001__x0001__x0001__x0001__x0001__x0001_=@_x0001__x0001__x0001__x0001__x0001__x0001__x0001__x0001__x0001__x0001__x0001__x0001__x0001_E@_x0001__x0001__x0001__x0001__x0001_@R@_x0001__x0001__x0001__x0001__x0001__x0001_C@_x0001__x0001__x0001__x0001__x0001__x0001_P@_x0001__x0001__x0001__x0001__x0001__x0002__x0001__x0001_:@_x0001__x0001__x0001__x0001__x0001_@@_x0001__x0001__x0001__x0001__x0001__x0001__x0001__x0001__x0001__x0001__x0001__x0001__x0001_N@_x0001__x0001__x0001__x0001__x0001_E@_x0001__x0001__x0001__x0001__x0001__x0001__x0001__x0001__x0001__x0001__x0001__x0001__x0001_G@_x0001__x0001__x0001__x0001__x0001__x0001__x0001__x0001__x0001__x0001__x0001__x0001__x0001__x0001_H@_x0001__x0001__x0001__x0001__x0001__x0001__x0001__x0001__x0001__x0001__x0001__x0001__x0001__x0001_:@_x0001__x0001__x0001__x0001__x0001__x0001_=@_x0001__x0001__x0001__x0001__x0001__x0001__x0001__x0001__x0001__x0001__x0001__x0001__x0001__x0001_8@_x0001__x0001__x0001__x0001__x0001__x0001_G@_x0001__x0001__x0001__x0001__x0001__x0001_?@_x0001__x0001__x0001__x0001__x0001__x0001__x0001__x0001__x0001__x0001__x0001__x0001__x0001_H@_x0001__x0001__x0001__x0001__x0001_L@_x0001__x0001__x0001__x0001__x0001__x0001_&lt;@_x0001__x0001__x0001__x0001__x0001__x0001_6@_x0001__x0001__x0001__x0001__x0001__x0001_A@_x0001__x0001__x0001__x0001__x0001__x0001_Q@_x0001__x0001__x0001__x0001__x0001__x0001__x0001__x0001__x0001__x0001__x0001__x0001__x0001__x0001__x0001__x0001__x0001__x0001__x0001__x0001__x0001_ÀP@_x0001__x0001__x0001__x0001__x0001_J@_x0001__x0001__x0001__x0001__x0001__x0001_B@_x0001__x0001__x0001__x0001__x0001_L@_x0001__x0001__x0001__x0001__x0001__x0001__x0001__x0001__x0001__x0001__x0001__x0001__x0001__x0001_P@_x0001__x0001__x0001__x0001__x0001_H@</t>
  </si>
  <si>
    <t>4e9a857a92852aa5814db77660bda3cf_x0001__x0002__x0001__x0001__x0001__x0001__x0001_C@_x0001__x0001__x0001__x0001__x0001__x0001__x0001__x0001__x0001__x0001__x0001__x0001__x0001_ÀR@_x0001__x0001__x0001__x0001__x0001__x0001_H@_x0001__x0001__x0001__x0001__x0001__x0001__x0001__x0001__x0001__x0001__x0001__x0001__x0001__x0001__x0001__x0001__x0001__x0001__x0001__x0001__x0001__x0001_E@_x0001__x0001__x0001__x0001__x0001__x0001_M@_x0001__x0001__x0001__x0001__x0001__x0001_7@_x0001__x0001__x0001__x0001__x0001_M@_x0001__x0001__x0001__x0001__x0001__x0001_;@_x0001__x0001__x0001__x0001__x0001__x0001_:@_x0001__x0001__x0001__x0001__x0001__x0001__x0001__x0001__x0001__x0001__x0001__x0001__x0001__x0001_;@_x0001__x0001__x0001__x0001__x0001_B@_x0001__x0001__x0001__x0001__x0001_G@_x0001__x0001__x0001__x0001__x0001__x0001_M@_x0001__x0001__x0001__x0001__x0001__x0001_A@_x0001__x0001__x0001__x0001__x0001_D@_x0001__x0001__x0001__x0001__x0001__x0001__x0001__x0001__x0001__x0001__x0001__x0001__x0001__x0001_A@_x0001__x0001__x0001__x0001__x0001_B@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K@_x0001__x0001__x0001__x0001__x0001__x0001__x0001__x0001__x0001__x0001__x0001__x0001__x0001__x0001__x0001__x0001__x0001__x0001__x0001__x0001__x0001_@@_x0001__x0001__x0001__x0001__x0001__x0002__x0001__x0001_K@_x0001__x0001__x0001__x0001__x0001__x0001__x0001__x0001__x0001__x0001__x0001__x0001__x0001__x0001_&gt;@_x0001__x0001__x0001__x0001__x0001__x0001_C@_x0001__x0001__x0001__x0001__x0001__x0001_5@_x0001__x0001__x0001__x0001__x0001__x0001_7@_x0001__x0001__x0001__x0001__x0001__x0001_&lt;@_x0001__x0001__x0001__x0001__x0001_D@_x0001__x0001__x0001__x0001__x0001_ÀR@_x0001__x0001__x0001__x0001__x0001__x0001_E@_x0001__x0001__x0001__x0001__x0001__x0001__x0001__x0001__x0001__x0001__x0001__x0001__x0001__x0001_6@_x0001__x0001__x0001__x0001__x0001__x0001_&gt;@_x0001__x0001__x0001__x0001__x0001__x0001__x0001__x0001__x0001__x0001__x0001__x0001__x0001__x0001__x0001__x0001__x0001__x0001__x0001__x0001__x0001__x0001__x0001__x0001__x0001__x0001__x0001__x0001__x0001__x0001_:@_x0001__x0001__x0001__x0001__x0001__x0001_8@_x0001__x0001__x0001__x0001__x0001__x0001_6@_x0001__x0001__x0001__x0001__x0001__x0001_8@_x0001__x0001__x0001__x0001__x0001__x0001__x0001__x0001__x0001__x0001__x0001__x0001__x0001__x0001_8@_x0001__x0001__x0001__x0001__x0001__x0001_8@_x0001__x0001__x0001__x0001__x0001_@@_x0001__x0001__x0001__x0001__x0001__x0001_F@_x0001__x0001__x0001__x0001__x0001__x0001_@@_x0001__x0001__x0001__x0001__x0001_J@_x0001__x0001__x0001__x0001__x0001__x0001_C@_x0001__x0001__x0001__x0001__x0001__x0001__x0001__x0001__x0001__x0001__x0001__x0001__x0001__x0001_?@_x0001__x0001__x0001__x0001__x0001__x0001_L@_x0001__x0001__x0001__x0001__x0001__x0001__x0001__x0001__x0001__x0002__x0001__x0001__x0001__x0001__x0001__x0001_9@_x0001__x0001__x0001__x0001__x0001__x0001_Q@_x0001__x0001__x0001__x0001__x0001__x0001_6@_x0001__x0001__x0001__x0001__x0001_O@_x0001__x0001__x0001__x0001__x0001__x0001__x0001__x0001__x0001__x0001__x0001__x0001__x0001__x0001_M@_x0001__x0001__x0001__x0001__x0001__x0001_F@_x0001__x0001__x0001__x0001__x0001__x0001_6@_x0001__x0001__x0001__x0001__x0001_G@_x0001__x0001__x0001__x0001__x0001__x0001_7@_x0001__x0001__x0001__x0001__x0001__x0001_A@_x0001__x0001__x0001__x0001__x0001__x0001_@@_x0001__x0001__x0001__x0001__x0001__x0001__x0001__x0001__x0001__x0001__x0001__x0001__x0001_@@_x0001__x0001__x0001__x0001__x0001__x0001__x0001__x0001__x0001__x0001__x0001__x0001__x0001__x0001_:@_x0001__x0001__x0001__x0001__x0001__x0001_7@_x0001__x0001__x0001__x0001__x0001__x0001__x0001__x0001__x0001__x0001__x0001__x0001__x0001_I@_x0001__x0001__x0001__x0001__x0001__x0001_=@_x0001__x0001__x0001__x0001__x0001_G@_x0001__x0001__x0001__x0001__x0001_L@_x0001__x0001__x0001__x0001__x0001__x0001_8@_x0001__x0001__x0001__x0001__x0001__x0001_J@_x0001__x0001__x0001__x0001__x0001__x0001_;@_x0001__x0001__x0001__x0001__x0001__x0001_8@_x0001__x0001__x0001__x0001__x0001_B@_x0001__x0001__x0001__x0001__x0001__x0001_&lt;@_x0001__x0001__x0001__x0001__x0001__x0001_7@_x0001__x0001__x0001__x0001__x0001__x0001__x0001__x0001__x0001__x0001__x0001__x0001__x0001__x0001_;@_x0001__x0001__x0001__x0001__x0001__x0002__x0001__x0001_7@_x0001__x0001__x0001__x0001__x0001_C@_x0001__x0001__x0001__x0001__x0001__x0001_6@_x0001__x0001__x0001__x0001__x0001__x0001_5@_x0001__x0001__x0001__x0001__x0001_M@_x0001__x0001__x0001__x0001__x0001__x0001_P@_x0001__x0001__x0001__x0001__x0001__x0001_:@_x0001__x0001__x0001__x0001__x0001_@@_x0001__x0001__x0001__x0001__x0001_@@_x0001__x0001__x0001__x0001__x0001__x0001_&lt;@_x0001__x0001__x0001__x0001__x0001__x0001__x0001__x0001__x0001__x0001__x0001__x0001__x0001__x0001_:@_x0001__x0001__x0001__x0001__x0001__x0001_=@_x0001__x0001__x0001__x0001__x0001_O@_x0001__x0001__x0001__x0001__x0001__x0001_7@_x0001__x0001__x0001__x0001__x0001__x0001_7@_x0001__x0001__x0001__x0001__x0001__x0001__x0001__x0001__x0001__x0001__x0001__x0001__x0001__x0001_:@_x0001__x0001__x0001__x0001__x0001_R@_x0001__x0001__x0001__x0001__x0001_F@_x0001__x0001__x0001__x0001__x0001_L@_x0001__x0001__x0001__x0001__x0001_J@_x0001__x0001__x0001__x0001__x0001__x0001_K@_x0001__x0001__x0001__x0001__x0001_G@_x0001__x0001__x0001__x0001__x0001_H@_x0001__x0001__x0001__x0001__x0001__x0001_8@_x0001__x0001__x0001__x0001__x0001_B@_x0001__x0001__x0001__x0001__x0001__x0001_:@_x0001__x0001__x0001__x0001__x0001__x0001_9@_x0001__x0001__x0001__x0001__x0001__x0001__x0001__x0001__x0001__x0001__x0001__x0001__x0001__x0001_8@_x0001__x0001__x0001__x0001__x0001_@R@_x0001__x0002__x0001__x0001__x0001__x0001__x0001__x0001_;@_x0001__x0001__x0001__x0001__x0001_B@_x0001__x0001__x0001__x0001__x0001__x0001_&lt;@_x0001__x0001__x0001__x0001__x0001__x0001_7@_x0001__x0001__x0001__x0001__x0001__x0001__x0001__x0001__x0001__x0001__x0001__x0001__x0001__x0001_;@_x0001__x0001__x0001__x0001__x0001__x0001_;@_x0001__x0001__x0001__x0001__x0001_H@_x0001__x0001__x0001__x0001__x0001__x0001_M@_x0001__x0001__x0001__x0001__x0001__x0001_F@_x0001__x0001__x0001__x0001__x0001_M@_x0001__x0001__x0001__x0001__x0001__x0001__x0001__x0001__x0001__x0001__x0001__x0001__x0001__x0001_;@_x0001__x0001__x0001__x0001__x0001__x0001_=@_x0001__x0001__x0001__x0001__x0001__x0001_B@_x0001__x0001__x0001__x0001__x0001__x0001_9@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C@_x0001__x0001__x0001__x0001__x0001__x0001__x0001__x0001__x0001__x0001__x0001__x0001__x0001__x0001_;@_x0001__x0001__x0001__x0001__x0001__x0001_M@_x0001__x0001__x0001__x0001__x0001__x0001_?@_x0001__x0001__x0001__x0001__x0001__x0001__x0001__x0001__x0001__x0001__x0001__x0001__x0001__x0001_E@_x0001__x0001__x0001__x0001__x0001_E@_x0001__x0001__x0001__x0001__x0001_E@_x0001__x0001__x0001__x0001__x0001__x0002__x0001__x0001_@@_x0001__x0001__x0001__x0001__x0001__x0001_;@_x0001__x0001__x0001__x0001__x0001__x0001_P@_x0001__x0001__x0001__x0001__x0001_H@_x0001__x0001__x0001__x0001__x0001__x0001__x0001__x0001__x0001__x0001__x0001__x0001__x0001__x0001_J@_x0001__x0001__x0001__x0001__x0001__x0001__x0001__x0001__x0001__x0001__x0001__x0001__x0001_J@_x0001__x0001__x0001__x0001__x0001__x0001_7@_x0001__x0001__x0001__x0001__x0001__x0001_H@_x0001__x0001__x0001__x0001__x0001__x0001__x0001__x0001__x0001__x0001__x0001__x0001__x0001__x0001__x0001__x0001__x0001__x0001__x0001__x0001__x0001__x0001_=@_x0001__x0001__x0001__x0001__x0001__x0001_E@_x0001__x0001__x0001__x0001__x0001_@@_x0001__x0001__x0001__x0001__x0001__x0001__x0001__x0001__x0001__x0001__x0001__x0001__x0001_B@_x0001__x0001__x0001__x0001__x0001__x0001_;@_x0001__x0001__x0001__x0001__x0001__x0001__x0001__x0001__x0001__x0001__x0001__x0001__x0001__x0001_F@_x0001__x0001__x0001__x0001__x0001__x0001_:@_x0001__x0001__x0001__x0001__x0001__x0001_B@_x0001__x0001__x0001__x0001__x0001__x0001_6@_x0001__x0001__x0001__x0001__x0001__x0001_L@_x0001__x0001__x0001__x0001__x0001__x0001_C@_x0001__x0001__x0001__x0001__x0001__x0001_F@_x0001__x0001__x0001__x0001__x0001__x0001_5@_x0001__x0001__x0001__x0001__x0001__x0001_A@_x0001__x0001__x0001__x0001__x0001_E@_x0001__x0001__x0001__x0001__x0001__x0001__x0001__x0001__x0001__x0001__x0001__x0001__x0001__x0001__x0001__x0001__x0001__x0001__x0001__x0001__x0001__x0001_G@_x0001__x0002__x0001__x0001__x0001__x0001__x0001__x0001_7@_x0001__x0001__x0001__x0001__x0001_ÀR@_x0001__x0001__x0001__x0001__x0001__x0001__x0001__x0001__x0001__x0001__x0001__x0001__x0001__x0001__x0001__x0001__x0001__x0001__x0001__x0001__x0001__x0001_?@_x0001__x0001__x0001__x0001__x0001__x0001_7@_x0001__x0001__x0001__x0001__x0001__x0001_@@_x0001__x0001__x0001__x0001__x0001__x0001__x0001__x0001__x0001__x0001__x0001__x0001__x0001__x0001_&lt;@_x0001__x0001__x0001__x0001__x0001_@@_x0001__x0001__x0001__x0001__x0001__x0001_@@_x0001__x0001__x0001__x0001__x0001__x0001__x0001__x0001__x0001__x0001__x0001__x0001__x0001_C@_x0001__x0001__x0001__x0001__x0001__x0001_7@_x0001__x0001__x0001__x0001__x0001__x0001_5@_x0001__x0001__x0001__x0001__x0001_E@_x0001__x0001__x0001__x0001__x0001__x0001_F@_x0001__x0001__x0001__x0001__x0001__x0001_7@_x0001__x0001__x0001__x0001__x0001__x0001__x0001__x0001__x0001__x0001__x0001__x0001__x0001__x0001__x0001__x0001__x0001__x0001__x0001__x0001__x0001__x0001_5@_x0001__x0001__x0001__x0001__x0001__x0001_5@_x0001__x0001__x0001__x0001__x0001__x0001_7@_x0001__x0001__x0001__x0001__x0001_J@_x0001__x0001__x0001__x0001__x0001__x0001_J@_x0001__x0001__x0001__x0001__x0001__x0001_:@_x0001__x0001__x0001__x0001__x0001__x0001_6@_x0001__x0001__x0001__x0001__x0001__x0001_?@_x0001__x0001__x0001__x0001__x0001__x0001_8@_x0001__x0001__x0001__x0001__x0001__x0001_;@_x0001__x0001__x0001__x0001__x0001__x0001_F@_x0001__x0001__x0001__x0001__x0001__x0002__x0001_N@_x0001__x0001__x0001__x0001__x0001__x0001__x0001__x0001__x0001__x0001__x0001__x0001__x0001__x0001_H@_x0001__x0001__x0001__x0001__x0001__x0001_A@_x0001__x0001__x0001__x0001__x0001__x0001_@@_x0001__x0001__x0001__x0001__x0001__x0001_7@_x0001__x0001__x0001__x0001__x0001__x0001__x0001__x0001__x0001__x0001__x0001__x0001__x0001_C@_x0001__x0001__x0001__x0001__x0001__x0001__x0001__x0001__x0001__x0001__x0001__x0001__x0001__x0001__x0001__x0001__x0001__x0001__x0001__x0001__x0001__x0001_J@_x0001__x0001__x0001__x0001__x0001__x0001__x0001__x0001__x0001__x0001__x0001__x0001__x0001__x0001__x0001__x0001__x0001__x0001__x0001__x0001__x0001__x0001_F@_x0001__x0001__x0001__x0001__x0001_M@_x0001__x0001__x0001__x0001__x0001__x0001_=@_x0001__x0001__x0001__x0001__x0001__x0001_F@_x0001__x0001__x0001__x0001__x0001__x0001__x0001__x0001__x0001__x0001__x0001__x0001__x0001_M@_x0001__x0001__x0001__x0001__x0001__x0001_6@_x0001__x0001__x0001__x0001__x0001_@@_x0001__x0001__x0001__x0001__x0001__x0001__x0001__x0001__x0001__x0001__x0001__x0001__x0001_M@_x0001__x0001__x0001__x0001__x0001_H@_x0001__x0001__x0001__x0001__x0001__x0001_K@_x0001__x0001__x0001__x0001__x0001__x0001__x0001__x0001__x0001__x0001__x0001__x0001__x0001__x0001_:@_x0001__x0001__x0001__x0001__x0001__x0001_F@_x0001__x0001__x0001__x0001__x0001_@@_x0001__x0001__x0001__x0001__x0001_C@_x0001__x0001__x0001__x0001__x0001__x0001__x0001__x0001__x0001__x0001__x0001__x0001__x0001__x0001__x0001__x0001__x0001__x0002__x0001__x0001__x0001__x0001__x0001__x0001_7@_x0001__x0001__x0001__x0001__x0001__x0001_?@_x0001__x0001__x0001__x0001__x0001__x0001_C@_x0001__x0001__x0001__x0001__x0001__x0001__x0001__x0001__x0001__x0001__x0001__x0001__x0001__x0001_C@_x0001__x0001__x0001__x0001__x0001__x0001_6@_x0001__x0001__x0001__x0001__x0001_@R@_x0001__x0001__x0001__x0001__x0001__x0001_A@_x0001__x0001__x0001__x0001__x0001__x0001_;@_x0001__x0001__x0001__x0001__x0001__x0001__x0001__x0001__x0001__x0001__x0001__x0001__x0001__x0001__x0001__x0001__x0001__x0001__x0001__x0001__x0001__x0001__x0001__x0001__x0001__x0001__x0001__x0001__x0001_E@_x0001__x0001__x0001__x0001__x0001__x0001__x0001__x0001__x0001__x0001__x0001__x0001__x0001__x0001_=@_x0001__x0001__x0001__x0001__x0001__x0001__x0001__x0001__x0001__x0001__x0001__x0001__x0001__x0001_M@_x0001__x0001__x0001__x0001__x0001__x0001__x0001__x0001__x0001__x0001__x0001__x0001__x0001__x0001_6@_x0001__x0001__x0001__x0001__x0001__x0001_@@_x0001__x0001__x0001__x0001__x0001__x0001_G@_x0001__x0001__x0001__x0001__x0001__x0001__x0001__x0001__x0001__x0001__x0001__x0001__x0001__x0001_B@_x0001__x0001__x0001__x0001__x0001__x0001__x0001__x0001__x0001__x0001__x0001__x0001__x0001_G@_x0001__x0001__x0001__x0001__x0001__x0001__x0001__x0001__x0001__x0001__x0001__x0001__x0001__x0001__x0001__x0001__x0001__x0001__x0001__x0001__x0001__x0001_7@_x0001__x0001__x0001__x0001__x0001__x0001_7@_x0001__x0001__x0001__x0001__x0001_C@_x0001__x0001__x0001__x0001__x0001__x0001__x0001__x0001__x0001__x0001__x0001__x0001__x0001__x0002__x0001__x0001_5@_x0001__x0001__x0001__x0001__x0001_H@_x0001__x0001__x0001__x0001__x0001__x0001_;@_x0001__x0001__x0001__x0001__x0001__x0001__x0001__x0001__x0001__x0001__x0001__x0001__x0001__x0001_&lt;@_x0001__x0001__x0001__x0001__x0001__x0001_5@_x0001__x0001__x0001__x0001__x0001_A@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H@_x0001__x0001__x0001__x0001__x0001__x0001__x0001__x0001__x0001__x0001__x0001__x0001__x0001_I@_x0001__x0001__x0001__x0001__x0001__x0001__x0001__x0001__x0001__x0001__x0001__x0001__x0001_D@_x0001__x0001__x0001__x0001__x0001__x0001_5@_x0001__x0001__x0001__x0001__x0001__x0001__x0001__x0001__x0001__x0001__x0001__x0001__x0001__x0001__x0001__x0001__x0001__x0001__x0001__x0001__x0001_B@_x0001__x0001__x0001__x0001__x0001__x0001_&lt;@_x0001__x0001__x0001__x0001__x0001__x0001_J@_x0001__x0001__x0001__x0001__x0001__x0001_A@_x0001__x0001__x0001__x0001__x0001__x0001_5@_x0001__x0001__x0001__x0001__x0001__x0001_H@_x0001__x0001__x0001__x0001__x0001__x0001_E@_x0001__x0001__x0001__x0001__x0001__x0001__x0001__x0001__x0001__x0001__x0001__x0001__x0001__x0001_G@_x0001__x0001__x0001__x0001__x0001__x0001_7@_x0001__x0002__x0001__x0001__x0001__x0001__x0001__x0001_C@_x0001__x0001__x0001__x0001__x0001__x0001_M@_x0001__x0001__x0001__x0001__x0001__x0001__x0001__x0001__x0001__x0001__x0001__x0001__x0001__x0001_H@_x0001__x0001__x0001__x0001__x0001__x0001__x0001__x0001__x0001__x0001__x0001__x0001__x0001__x0001_A@_x0001__x0001__x0001__x0001__x0001__x0001_A@_x0001__x0001__x0001__x0001__x0001__x0001_5@_x0001__x0001__x0001__x0001__x0001_D@_x0001__x0001__x0001__x0001__x0001__x0001_E@_x0001__x0001__x0001__x0001__x0001__x0001__x0001__x0001__x0001__x0001__x0001__x0001__x0001_B@_x0001__x0001__x0001__x0001__x0001__x0001_Q@_x0001__x0001__x0001__x0001__x0001__x0001__x0001__x0001__x0001__x0001__x0001__x0001__x0001__x0001__x0001__x0001__x0001__x0001__x0001__x0001__x0001_O@_x0001__x0001__x0001__x0001__x0001__x0001_F@_x0001__x0001__x0001__x0001__x0001__x0001_E@_x0001__x0001__x0001__x0001__x0001_@R@_x0001__x0001__x0001__x0001__x0001__x0001_G@_x0001__x0001__x0001__x0001__x0001_M@_x0001__x0001__x0001__x0001__x0001_ÀP@_x0001__x0001__x0001__x0001__x0001_B@_x0001__x0001__x0001__x0001__x0001__x0001_?@_x0001__x0001__x0001__x0001__x0001_E@_x0001__x0001__x0001__x0001__x0001_H@_x0001__x0001__x0001__x0001__x0001__x0001_:@_x0001__x0001__x0001__x0001__x0001__x0001_7@_x0001__x0001__x0001__x0001__x0001__x0001_O@_x0001__x0001__x0001__x0001__x0001__x0001_5@_x0001__x0001__x0001__x0001__x0001__x0001_@@_x0001__x0001__x0001__x0001__x0001__x0002__x0001__x0001_J@_x0001__x0001__x0001__x0001__x0001__x0001__x0001__x0001__x0001__x0001__x0001__x0001__x0001__x0001__x0001__x0001__x0001__x0001__x0001__x0001__x0001__x0001_&lt;@_x0001__x0001__x0001__x0001__x0001__x0001_J@_x0001__x0001__x0001__x0001__x0001__x0001_7@_x0001__x0001__x0001__x0001__x0001__x0001_6@_x0001__x0001__x0001__x0001__x0001__x0001__x0001__x0001__x0001__x0001__x0001__x0001__x0001__x0001__x0001__x0001__x0001__x0001__x0001__x0001__x0001_R@_x0001__x0001__x0001__x0001__x0001__x0001__x0001__x0001__x0001__x0001__x0001__x0001__x0001__x0001_8@_x0001__x0001__x0001__x0001__x0001_H@_x0001__x0001__x0001__x0001__x0001__x0001_B@_x0001__x0001__x0001__x0001__x0001__x0001_:@_x0001__x0001__x0001__x0001__x0001__x0001__x0001__x0001__x0001__x0001__x0001__x0001__x0001__x0001__x0001__x0001__x0001__x0001__x0001__x0001__x0001__x0001_;@_x0001__x0001__x0001__x0001__x0001__x0001_A@_x0001__x0001__x0001__x0001__x0001__x0001__x0001__x0001__x0001__x0001__x0001__x0001__x0001__x0001__x0001__x0001__x0001__x0001__x0001__x0001__x0001__x0001__x0001__x0001__x0001__x0001__x0001__x0001__x0001__x0001__x0001__x0001__x0001__x0001__x0001__x0001__x0001__x0001_&lt;@_x0001__x0001__x0001__x0001__x0001__x0001__x0001__x0001__x0001__x0001__x0001__x0001__x0001__x0001__x0001__x0001__x0001__x0001__x0001__x0001__x0001_E@_x0001__x0001__x0001__x0001__x0001__x0001__x0001__x0001__x0001__x0001__x0001__x0001__x0001__x0001__x0001__x0001__x0001__x0001__x0001__x0001__x0001_J@_x0001__x0001__x0001__x0001__x0001_B@_x0001__x0001__x0001__x0001__x0001_C@_x0001__x0002__x0001__x0001__x0001__x0001__x0001__x0001__x0001__x0001__x0001__x0001__x0001__x0001__x0001__x0001_7@_x0001__x0001__x0001__x0001__x0001__x0001__x0001__x0001__x0001__x0001__x0001__x0001__x0001__x0001_8@_x0001__x0001__x0001__x0001__x0001__x0001_M@_x0001__x0001__x0001__x0001__x0001_M@_x0001__x0001__x0001__x0001__x0001__x0001_&lt;@_x0001__x0001__x0001__x0001__x0001__x0001__x0001__x0001__x0001__x0001__x0001__x0001__x0001__x0001_E@_x0001__x0001__x0001__x0001__x0001__x0001_C@_x0001__x0001__x0001__x0001__x0001__x0001__x0001__x0001__x0001__x0001__x0001__x0001__x0001_@@_x0001__x0001__x0001__x0001__x0001__x0001_5@_x0001__x0001__x0001__x0001__x0001__x0001__x0001__x0001__x0001__x0001__x0001__x0001__x0001__x0001__x0001__x0001__x0001__x0001__x0001__x0001__x0001__x0001_F@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7@_x0001__x0001__x0001__x0001__x0001_C@_x0001__x0001__x0001__x0001__x0001__x0001__x0001__x0001__x0001__x0001__x0001__x0001__x0001__x0001_7@_x0001__x0001__x0001__x0001__x0001__x0001_?@_x0001__x0001__x0001__x0001__x0001__x0001_&lt;@_x0001__x0001__x0001__x0001__x0001_@R@_x0001__x0001__x0001__x0001__x0001__x0001_?@_x0001__x0001__x0001__x0001__x0001__x0001__x0001__x0001__x0001__x0001__x0001__x0001__x0001__x0001__x0001__x0001__x0001__x0001__x0001__x0001__x0001__x0002__x0001_G@_x0001__x0001__x0001__x0001__x0001__x0001_K@_x0001__x0001__x0001__x0001__x0001__x0001_&lt;@_x0001__x0001__x0001__x0001__x0001__x0001_F@_x0001__x0001__x0001__x0001__x0001__x0001__x0001__x0001__x0001__x0001__x0001__x0001__x0001_@@_x0001__x0001__x0001__x0001__x0001__x0001__x0001__x0001__x0001__x0001__x0001__x0001__x0001__x0001_M@_x0001__x0001__x0001__x0001__x0001__x0001__x0001__x0001__x0001__x0001__x0001__x0001__x0001__x0001_6@_x0001__x0001__x0001__x0001__x0001__x0001__x0001__x0001__x0001__x0001__x0001__x0001__x0001__x0001_@@_x0001__x0001__x0001__x0001__x0001__x0001_&lt;@_x0001__x0001__x0001__x0001__x0001__x0001_M@_x0001__x0001__x0001__x0001__x0001_D@_x0001__x0001__x0001__x0001__x0001__x0001_A@_x0001__x0001__x0001__x0001__x0001__x0001_5@_x0001__x0001__x0001__x0001__x0001__x0001_J@_x0001__x0001__x0001__x0001__x0001__x0001__x0001__x0001__x0001__x0001__x0001__x0001__x0001__x0001_A@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6@_x0001__x0001__x0001__x0001__x0001_@@_x0001__x0001__x0001__x0001__x0001__x0001_:@_x0001__x0001__x0001__x0001__x0001__x0001__x0001__x0001__x0001__x0001__x0001__x0001__x0001__x0001__x0001__x0001__x0001__x0001__x0001__x0001__x0001_@@_x0001__x0001__x0001__x0001__x0001__x0001_6@_x0001__x0002__x0001__x0001__x0001__x0001__x0001__x0001_=@_x0001__x0001__x0001__x0001__x0001__x0001__x0001__x0001__x0001__x0001__x0001__x0001__x0001__x0001__x0001__x0001__x0001__x0001__x0001__x0001__x0001__x0001_H@_x0001__x0001__x0001__x0001__x0001__x0001_:@_x0001__x0001__x0001__x0001__x0001__x0001_E@_x0001__x0001__x0001__x0001__x0001__x0001_;@_x0001__x0001__x0001__x0001__x0001_O@_x0001__x0001__x0001__x0001__x0001__x0001_9@_x0001__x0001__x0001__x0001__x0001_G@_x0001__x0001__x0001__x0001__x0001__x0001__x0001__x0001__x0001__x0001__x0001__x0001__x0001__x0001_8@_x0001__x0001__x0001__x0001__x0001__x0001_A@_x0001__x0001__x0001__x0001__x0001__x0001__x0001__x0001__x0001__x0001__x0001__x0001__x0001__x0001_@@_x0001__x0001__x0001__x0001__x0001_@Q@_x0001__x0001__x0001__x0001__x0001__x0001_B@_x0001__x0001__x0001__x0001__x0001_@R@_x0001__x0001__x0001__x0001__x0001__x0001_6@_x0001__x0001__x0001__x0001__x0001__x0001_7@_x0001__x0001__x0001__x0001__x0001__x0001__x0001__x0001__x0001__x0001__x0001__x0001__x0001__x0001_=@_x0001__x0001__x0001__x0001__x0001__x0001_J@_x0001__x0001__x0001__x0001__x0001__x0001_K@_x0001__x0001__x0001__x0001__x0001__x0001_@@_x0001__x0001__x0001__x0001__x0001__x0001__x0001__x0001__x0001__x0001__x0001__x0001__x0001__x0001_H@_x0001__x0001__x0001__x0001__x0001__x0001_K@_x0001__x0001__x0001__x0001__x0001__x0001_A@_x0001__x0001__x0001__x0001__x0001_F@_x0001__x0001__x0001__x0001__x0001__x0001_&lt;@_x0001__x0001__x0001__x0001__x0001__x0002__x0001__x0001_O@_x0001__x0001__x0001__x0001__x0001__x0001_?@_x0001__x0001__x0001__x0001__x0001__x0001__x0001__x0001__x0001__x0001__x0001__x0001__x0001__x0001_&lt;@_x0001__x0001__x0001__x0001__x0001_H@_x0001__x0001__x0001__x0001__x0001__x0001_:@_x0001__x0001__x0001__x0001__x0001__x0001__x0001__x0001__x0001__x0001__x0001__x0001__x0001__x0001_&lt;@_x0001__x0001__x0001__x0001__x0001_L@_x0001__x0001__x0001__x0001__x0001__x0001__x0001__x0001__x0001__x0001__x0001__x0001__x0001__x0001_C@_x0001__x0001__x0001__x0001__x0001__x0001_F@_x0001__x0001__x0001__x0001__x0001__x0001_F@_x0001__x0001__x0001__x0001__x0001__x0001_K@_x0001__x0001__x0001__x0001__x0001_A@_x0001__x0001__x0001__x0001__x0001__x0001__x0001__x0001__x0001__x0001__x0001__x0001__x0001_E@_x0001__x0001__x0001__x0001__x0001_D@_x0001__x0001__x0001__x0001__x0001_B@_x0001__x0001__x0001__x0001__x0001__x0001__x0001__x0001__x0001__x0001__x0001__x0001__x0001__x0001_Q@_x0001__x0001__x0001__x0001__x0001_D@_x0001__x0001__x0001__x0001__x0001__x0001_P@_x0001__x0001__x0001__x0001__x0001__x0001__x0001__x0001__x0001__x0001__x0001__x0001__x0001__x0001_4@_x0001__x0001__x0001__x0001__x0001_@R@_x0001__x0001__x0001__x0001__x0001_L@_x0001__x0001__x0001__x0001__x0001__x0001__x0001__x0001__x0001__x0001__x0001__x0001__x0001__x0001_5@_x0001__x0001__x0001__x0001__x0001__x0001_;@_x0001__x0001__x0001__x0001__x0001__x0001_9@_x0001__x0001__x0001__x0001__x0001__x0001__x0001__x0001__x0001__x0002__x0001__x0001__x0001__x0001__x0001__x0001__x0001__x0001__x0001__x0001__x0001__x0001__x0001__x0001__x0001__x0001__x0001__x0001__x0001__x0001__x0001__x0001_7@_x0001__x0001__x0001__x0001__x0001__x0001__x0001__x0001__x0001__x0001__x0001__x0001__x0001__x0001__x0001__x0001__x0001__x0001__x0001__x0001__x0001__x0001_=@_x0001__x0001__x0001__x0001__x0001__x0001_A@_x0001__x0001__x0001__x0001__x0001__x0001__x0001__x0001__x0001__x0001__x0001__x0001__x0001__x0001_B@_x0001__x0001__x0001__x0001__x0001__x0001_@@_x0001__x0001__x0001__x0001__x0001__x0001_8@_x0001__x0001__x0001__x0001__x0001__x0001_:@_x0001__x0001__x0001__x0001__x0001_@@_x0001__x0001__x0001__x0001__x0001__x0001_A@_x0001__x0001__x0001__x0001__x0001_E@_x0001__x0001__x0001__x0001__x0001__x0001__x0001__x0001__x0001__x0001__x0001__x0001__x0001_D@_x0001__x0001__x0001__x0001__x0001__x0001_4@_x0001__x0001__x0001__x0001__x0001_B@_x0001__x0001__x0001__x0001__x0001_ÀP@_x0001__x0001__x0001__x0001__x0001__x0001_:@_x0001__x0001__x0001__x0001__x0001_M@_x0001__x0001__x0001__x0001__x0001__x0001__x0001__x0001__x0001__x0001__x0001__x0001__x0001__x0001__x0001__x0001__x0001__x0001__x0001__x0001__x0001_@Q@_x0001__x0001__x0001__x0001__x0001__x0001_M@_x0001__x0001__x0001__x0001__x0001__x0001__x0001__x0001__x0001__x0001__x0001__x0001__x0001__x0001_5@_x0001__x0001__x0001__x0001__x0001__x0001__x0001__x0001__x0001__x0001__x0001__x0001__x0001__x0001__x0001__x0001__x0001__x0001__x0001__x0001__x0001__x0001__x0001__x0001__x0001__x0001__x0001__x0001__x0001__x0002__x0001__x0001_&lt;@_x0001__x0001__x0001__x0001__x0001__x0001_E@_x0001__x0001__x0001__x0001__x0001_L@_x0001__x0001__x0001__x0001__x0001_@R@_x0001__x0001__x0001__x0001__x0001_@@_x0001__x0001__x0001__x0001__x0001__x0001__x0001__x0001__x0001__x0001__x0001__x0001__x0001__x0001__x0001__x0001__x0001__x0001__x0001__x0001__x0001_O@_x0001__x0001__x0001__x0001__x0001__x0001_A@_x0001__x0001__x0001__x0001__x0001__x0001__x0001__x0001__x0001__x0001__x0001__x0001__x0001_C@_x0001__x0001__x0001__x0001__x0001__x0001_M@_x0001__x0001__x0001__x0001__x0001__x0001_?@_x0001__x0001__x0001__x0001__x0001__x0001_9@_x0001__x0001__x0001__x0001__x0001__x0001_?@_x0001__x0001__x0001__x0001__x0001__x0001_&lt;@_x0001__x0001__x0001__x0001__x0001__x0001_F@_x0001__x0001__x0001__x0001__x0001__x0001__x0001__x0001__x0001__x0001__x0001__x0001__x0001_L@_x0001__x0001__x0001__x0001__x0001__x0001_H@_x0001__x0001__x0001__x0001__x0001__x0001__x0001__x0001__x0001__x0001__x0001__x0001__x0001__x0001_O@_x0001__x0001__x0001__x0001__x0001_B@_x0001__x0001__x0001__x0001__x0001_G@_x0001__x0001__x0001__x0001__x0001_G@_x0001__x0001__x0001__x0001__x0001__x0001__x0001__x0001__x0001__x0001__x0001__x0001__x0001_G@_x0001__x0001__x0001__x0001__x0001__x0001_B@_x0001__x0001__x0001__x0001__x0001__x0001__x0001__x0001__x0001__x0001__x0001__x0001__x0001__x0001__x0001__x0001__x0001__x0001__x0001__x0001__x0001__x0001_&lt;@_x0001__x0001__x0001__x0001__x0001__x0001__x0001__x0001__x0001__x0002__x0001__x0001__x0001__x0001__x0001_J@_x0001__x0001__x0001__x0001__x0001_J@_x0001__x0001__x0001__x0001__x0001__x0001_8@_x0001__x0001__x0001__x0001__x0001__x0001__x0001__x0001__x0001__x0001__x0001__x0001__x0001__x0001_A@_x0001__x0001__x0001__x0001__x0001__x0001_:@_x0001__x0001__x0001__x0001__x0001__x0001_8@_x0001__x0001__x0001__x0001__x0001__x0001_O@_x0001__x0001__x0001__x0001__x0001__x0001__x0001__x0001__x0001__x0001__x0001__x0001__x0001_L@_x0001__x0001__x0001__x0001__x0001__x0001__x0001__x0001__x0001__x0001__x0001__x0001__x0001__x0001__x0001__x0001__x0001__x0001__x0001__x0001__x0001__x0001__x0001__x0001__x0001__x0001__x0001__x0001__x0001_L@_x0001__x0001__x0001__x0001__x0001__x0001_H@_x0001__x0001__x0001__x0001__x0001__x0001_7@_x0001__x0001__x0001__x0001__x0001__x0001__x0001__x0001__x0001__x0001__x0001__x0001__x0001__x0001_8@_x0001__x0001__x0001__x0001__x0001__x0001_R@_x0001__x0001__x0001__x0001__x0001__x0001_&lt;@_x0001__x0001__x0001__x0001__x0001__x0001_Q@_x0001__x0001__x0001__x0001__x0001__x0001_;@_x0001__x0001__x0001__x0001__x0001__x0001_7@_x0001__x0001__x0001__x0001__x0001__x0001_8@_x0001__x0001__x0001__x0001__x0001_@@_x0001__x0001__x0001__x0001__x0001__x0001__x0001__x0001__x0001__x0001__x0001__x0001__x0001__x0001__x0001__x0001__x0001__x0001__x0001__x0001__x0001__x0001_M@_x0001__x0001__x0001__x0001__x0001__x0001__x0001__x0001__x0001__x0001__x0001__x0001__x0001__x0001_:@_x0001__x0001__x0001__x0001__x0001__x0001_7@_x0001__x0001__x0001__x0001__x0001__x0002__x0001__x0001_7@_x0001__x0001__x0001__x0001__x0001__x0001_6@_x0001__x0001__x0001__x0001__x0001__x0001__x0001__x0001__x0001__x0001__x0001__x0001__x0001_L@_x0001__x0001__x0001__x0001__x0001__x0001_8@_x0001__x0001__x0001__x0001__x0001__x0001_?@_x0001__x0001__x0001__x0001__x0001__x0001_7@_x0001__x0001__x0001__x0001__x0001__x0001_F@_x0001__x0001__x0001__x0001__x0001_J@_x0001__x0001__x0001__x0001__x0001__x0001_;@_x0001__x0001__x0001__x0001__x0001_ÀR@_x0001__x0001__x0001__x0001__x0001__x0001_:@_x0001__x0001__x0001__x0001__x0001__x0001_7@_x0001__x0001__x0001__x0001__x0001_D@_x0001__x0001__x0001__x0001__x0001__x0001__x0001__x0001__x0001__x0001__x0001__x0001__x0001__x0001__x0001__x0001__x0001__x0001__x0001__x0001__x0001__x0001__x0001__x0001__x0001__x0001__x0001__x0001__x0001_E@_x0001__x0001__x0001__x0001__x0001__x0001_O@_x0001__x0001__x0001__x0001__x0001__x0001_;@_x0001__x0001__x0001__x0001__x0001_ÀR@_x0001__x0001__x0001__x0001__x0001__x0001_E@_x0001__x0001__x0001__x0001__x0001__x0001_E@_x0001__x0001__x0001__x0001__x0001_C@_x0001__x0001__x0001__x0001__x0001__x0001__x0001__x0001__x0001__x0001__x0001__x0001__x0001__x0001_&lt;@_x0001__x0001__x0001__x0001__x0001__x0001__x0001__x0001__x0001__x0001__x0001__x0001__x0001__x0001__x0001__x0001__x0001__x0001__x0001__x0001__x0001__x0001_8@_x0001__x0001__x0001__x0001__x0001_C@_x0001__x0001__x0001__x0001__x0001__x0001__x0001__x0001__x0001__x0001__x0001__x0001__x0001__x0001_5@_x0001__x0002__x0001__x0001__x0001__x0001__x0001__x0001__x0001__x0001__x0001__x0001__x0001__x0001__x0001__x0001_5@_x0001__x0001__x0001__x0001__x0001__x0001__x0001__x0001__x0001__x0001__x0001__x0001__x0001_P@_x0001__x0001__x0001__x0001__x0001__x0001__x0001__x0001__x0001__x0001__x0001__x0001__x0001__x0001_J@_x0001__x0001__x0001__x0001__x0001__x0001__x0001__x0001__x0001__x0001__x0001__x0001__x0001_H@_x0001__x0001__x0001__x0001__x0001__x0001_G@_x0001__x0001__x0001__x0001__x0001__x0001__x0001__x0001__x0001__x0001__x0001__x0001__x0001_E@_x0001__x0001__x0001__x0001__x0001_L@_x0001__x0001__x0001__x0001__x0001__x0001__x0001__x0001__x0001__x0001__x0001__x0001__x0001__x0001__x0001__x0001__x0001__x0001__x0001__x0001__x0001__x0001_8@_x0001__x0001__x0001__x0001__x0001__x0001_;@_x0001__x0001__x0001__x0001__x0001__x0001_9@_x0001__x0001__x0001__x0001__x0001__x0001_@@_x0001__x0001__x0001__x0001__x0001_H@_x0001__x0001__x0001__x0001__x0001_B@_x0001__x0001__x0001__x0001__x0001__x0001_F@_x0001__x0001__x0001__x0001__x0001__x0001_6@_x0001__x0001__x0001__x0001__x0001__x0001_G@_x0001__x0001__x0001__x0001__x0001__x0001_H@_x0001__x0001__x0001__x0001__x0001_E@_x0001__x0001__x0001__x0001__x0001__x0001_4@_x0001__x0001__x0001__x0001__x0001_E@_x0001__x0001__x0001__x0001__x0001__x0001_Q@_x0001__x0001__x0001__x0001__x0001__x0001_;@_x0001__x0001__x0001__x0001__x0001__x0001_6@_x0001__x0001__x0001__x0001__x0001__x0001__x0001__x0001__x0001__x0001__x0001__x0001__x0001__x0002__x0001_R@_x0001__x0001__x0001__x0001__x0001__x0001__x0001__x0001__x0001__x0001__x0001__x0001__x0001__x0001_;@_x0001__x0001__x0001__x0001__x0001__x0001__x0001__x0001__x0001__x0001__x0001__x0001__x0001__x0001_8@_x0001__x0001__x0001__x0001__x0001__x0001__x0001__x0001__x0001__x0001__x0001__x0001__x0001__x0001_E@_x0001__x0001__x0001__x0001__x0001__x0001_=@_x0001__x0001__x0001__x0001__x0001__x0001_&lt;@_x0001__x0001__x0001__x0001__x0001__x0001_6@_x0001__x0001__x0001__x0001__x0001__x0001_P@_x0001__x0001__x0001__x0001__x0001__x0001__x0001__x0001__x0001__x0001__x0001__x0001__x0001__x0001__x0001__x0001__x0001__x0001__x0001__x0001__x0001__x0001__x0001__x0001__x0001__x0001__x0001__x0001__x0001_L@_x0001__x0001__x0001__x0001__x0001__x0001_8@_x0001__x0001__x0001__x0001__x0001__x0001_C@_x0001__x0001__x0001__x0001__x0001__x0001_9@_x0001__x0001__x0001__x0001__x0001__x0001_&lt;@_x0001__x0001__x0001__x0001__x0001__x0001_O@_x0001__x0001__x0001__x0001__x0001__x0001__x0001__x0001__x0001__x0001__x0001__x0001__x0001_I@_x0001__x0001__x0001__x0001__x0001__x0001__x0001__x0001__x0001__x0001__x0001__x0001__x0001_L@_x0001__x0001__x0001__x0001__x0001__x0001_:@_x0001__x0001__x0001__x0001__x0001__x0001_5@_x0001__x0001__x0001__x0001__x0001_P@_x0001__x0001__x0001__x0001__x0001_B@_x0001__x0001__x0001__x0001__x0001__x0001_&lt;@_x0001__x0001__x0001__x0001__x0001__x0001_E@_x0001__x0001__x0001__x0001__x0001__x0001_&lt;@_x0001__x0001__x0001__x0001__x0001__x0001_A@_x0001__x0002__x0001__x0001__x0001__x0001__x0001__x0001_K@_x0001__x0001__x0001__x0001__x0001__x0001__x0001__x0001__x0001__x0001__x0001__x0001__x0001__x0001__x0001__x0001__x0001__x0001__x0001__x0001__x0001__x0001_7@_x0001__x0001__x0001__x0001__x0001__x0001_;@_x0001__x0001__x0001__x0001__x0001__x0001__x0001__x0001__x0001__x0001__x0001__x0001__x0001__x0001__x0001__x0001__x0001__x0001__x0001__x0001__x0001__x0001_7@_x0001__x0001__x0001__x0001__x0001__x0001_B@_x0001__x0001__x0001__x0001__x0001__x0001_:@_x0001__x0001__x0001__x0001__x0001__x0001_M@_x0001__x0001__x0001__x0001__x0001__x0001_6@_x0001__x0001__x0001__x0001__x0001_B@_x0001__x0001__x0001__x0001__x0001__x0001_?@_x0001__x0001__x0001__x0001__x0001_@Q@_x0001__x0001__x0001__x0001__x0001__x0001__x0001__x0001__x0001__x0001__x0001__x0001__x0001__x0001_M@_x0001__x0001__x0001__x0001__x0001__x0001_:@_x0001__x0001__x0001__x0001__x0001__x0001_H@_x0001__x0001__x0001__x0001__x0001__x0001__x0001__x0001__x0001__x0001__x0001__x0001__x0001__x0001__x0001__x0001__x0001__x0001__x0001__x0001__x0001__x0001_7@_x0001__x0001__x0001__x0001__x0001__x0001__x0001__x0001__x0001__x0001__x0001__x0001__x0001_@Q@_x0001__x0001__x0001__x0001__x0001__x0001_5@_x0001__x0001__x0001__x0001__x0001_H@_x0001__x0001__x0001__x0001__x0001__x0001__x0001__x0001__x0001__x0001__x0001__x0001__x0001__x0001__x0001__x0001__x0001__x0001__x0001__x0001__x0001__x0001_?@_x0001__x0001__x0001__x0001__x0001__x0001_A@_x0001__x0001__x0001__x0001__x0001__x0001_:@_x0001__x0001__x0001__x0001__x0001__x0002__x0001_H@_x0001__x0001__x0001__x0001__x0001__x0001__x0001__x0001__x0001__x0001__x0001__x0001__x0001__x0001__x0001__x0001__x0001__x0001__x0001__x0001__x0001__x0001_6@_x0001__x0001__x0001__x0001__x0001__x0001__x0001__x0001__x0001__x0001__x0001__x0001__x0001__x0001_M@_x0001__x0001__x0001__x0001__x0001_C@_x0001__x0001__x0001__x0001__x0001__x0001_A@_x0001__x0001__x0001__x0001__x0001__x0001__x0001__x0001__x0001__x0001__x0001__x0001__x0001_G@_x0001__x0001__x0001__x0001__x0001__x0001_:@_x0001__x0001__x0001__x0001__x0001_B@_x0001__x0001__x0001__x0001__x0001__x0001_H@_x0001__x0001__x0001__x0001__x0001__x0001_8@_x0001__x0001__x0001__x0001__x0001__x0001_C@_x0001__x0001__x0001__x0001__x0001__x0001_;@_x0001__x0001__x0001__x0001__x0001__x0001_5@_x0001__x0001__x0001__x0001__x0001__x0001_G@_x0001__x0001__x0001__x0001__x0001__x0001_6@_x0001__x0001__x0001__x0001__x0001__x0001_5@_x0001__x0001__x0001__x0001__x0001__x0001__x0001__x0001__x0001__x0001__x0001__x0001__x0001__x0001__x0001__x0001__x0001__x0001__x0001__x0001__x0001_@R@_x0001__x0001__x0001__x0001__x0001__x0001__x0001__x0001__x0001__x0001__x0001__x0001__x0001__x0001_8@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ÀP@_x0001__x0001__x0001__x0001__x0001__x0001_4@_x0001__x0001__x0001__x0001__x0001__x0001__x0001__x0001__x0001__x0001__x0001__x0001__x0001__x0001_8@_x0001__x0001__x0001__x0001__x0001__x0001_:@_x0001__x0001__x0001__x0001__x0001__x0001_8@_x0001__x0001__x0001__x0001__x0001_G@_x0001__x0001__x0001__x0001__x0001__x0001_H@_x0001__x0001__x0001__x0001__x0001__x0001_8@_x0001__x0001__x0001__x0001__x0001__x0001__x0001__x0001__x0001__x0001__x0001__x0001__x0001__x0001_;@_x0001__x0001__x0001__x0001__x0001__x0001_H@_x0001__x0001__x0001__x0001__x0001__x0001_;@_x0001__x0001__x0001__x0001__x0001__x0001_:@_x0001__x0001__x0001__x0001__x0001__x0001_=@_x0001__x0001__x0001__x0001__x0001_B@_x0001__x0001__x0001__x0001__x0001__x0001__x0001__x0001__x0001__x0001__x0001__x0001__x0001__x0001_6@_x0001__x0001__x0001__x0001__x0001__x0001__x0001__x0001__x0001__x0001__x0001__x0001__x0001__x0001__x0001__x0001__x0001__x0001__x0001__x0001__x0001__x0001__x0001__x0001__x0001__x0001__x0001__x0001__x0001_I@_x0001__x0001__x0001__x0001__x0001__x0001__x0001__x0001__x0001__x0001__x0001__x0001__x0001__x0001_7@_x0001__x0001__x0001__x0001__x0001_H@_x0001__x0001__x0001__x0001__x0001__x0001_@@_x0001__x0001__x0001__x0001__x0001__x0001_P@_x0001__x0001__x0001__x0001__x0001__x0001_A@_x0001__x0001__x0001__x0001__x0001_@@_x0001__x0001__x0001__x0001__x0001__x0001_:@_x0001__x0001__x0001__x0001__x0001_ÀP@_x0001__x0001__x0001__x0001__x0001__x0002__x0001__x0001__x0001__x0001__x0001__x0001__x0001__x0001__x0001_ÀR@_x0001__x0001__x0001__x0001__x0001__x0001_F@_x0001__x0001__x0001__x0001__x0001__x0001_=@_x0001__x0001__x0001__x0001__x0001__x0001_8@_x0001__x0001__x0001__x0001__x0001__x0001_6@_x0001__x0001__x0001__x0001__x0001__x0001_&lt;@_x0001__x0001__x0001__x0001__x0001__x0001__x0001__x0001__x0001__x0001__x0001__x0001__x0001__x0001_6@_x0001__x0001__x0001__x0001__x0001__x0001__x0001__x0001__x0001__x0001__x0001__x0001__x0001__x0001_?@_x0001__x0001__x0001__x0001__x0001__x0001__x0001__x0001__x0001__x0001__x0001__x0001__x0001__x0001_6@_x0001__x0001__x0001__x0001__x0001__x0001_H@_x0001__x0001__x0001__x0001__x0001_H@_x0001__x0001__x0001__x0001__x0001__x0001_J@_x0001__x0001__x0001__x0001__x0001__x0001_&lt;@_x0001__x0001__x0001__x0001__x0001__x0001_7@_x0001__x0001__x0001__x0001__x0001__x0001__x0001__x0001__x0001__x0001__x0001__x0001__x0001__x0001_&lt;@_x0001__x0001__x0001__x0001__x0001__x0001_Q@_x0001__x0001__x0001__x0001__x0001__x0001__x0001__x0001__x0001__x0001__x0001__x0001__x0001__x0001_6@_x0001__x0001__x0001__x0001__x0001__x0001_4@_x0001__x0001__x0001__x0001__x0001__x0001_K@_x0001__x0001__x0001__x0001__x0001_@@_x0001__x0001__x0001__x0001__x0001__x0001_@@_x0001__x0001__x0001__x0001__x0001__x0001_P@_x0001__x0001__x0001__x0001__x0001_@@_x0001__x0001__x0001__x0001__x0001__x0001_R@_x0001__x0001__x0001__x0001__x0001__x0001__x0001__x0001__x0001__x0001__x0001__x0001__x0001_H@_x0001__x0002__x0001__x0001__x0001__x0001__x0001_@@_x0001__x0001__x0001__x0001__x0001__x0001_8@_x0001__x0001__x0001__x0001__x0001__x0001__x0001__x0001__x0001__x0001__x0001__x0001__x0001__x0001_C@_x0001__x0001__x0001__x0001__x0001__x0001_:@_x0001__x0001__x0001__x0001__x0001__x0001_C@_x0001__x0001__x0001__x0001__x0001__x0001_7@_x0001__x0001__x0001__x0001__x0001__x0001_7@_x0001__x0001__x0001__x0001__x0001__x0001_5@_x0001__x0001__x0001__x0001__x0001__x0001__x0001__x0001__x0001__x0001__x0001__x0001__x0001__x0001_:@_x0001__x0001__x0001__x0001__x0001_M@_x0001__x0001__x0001__x0001__x0001_E@_x0001__x0001__x0001__x0001__x0001_M@_x0001__x0001__x0001__x0001__x0001__x0001_:@_x0001__x0001__x0001__x0001__x0001__x0001_E@_x0001__x0001__x0001__x0001__x0001__x0001_=@_x0001__x0001__x0001__x0001__x0001_B@_x0001__x0001__x0001__x0001__x0001__x0001__x0001__x0001__x0001__x0001__x0001__x0001__x0001_@R@_x0001__x0001__x0001__x0001__x0001__x0001_5@_x0001__x0001__x0001__x0001__x0001__x0001_:@_x0001__x0001__x0001__x0001__x0001__x0001_F@_x0001__x0001__x0001__x0001__x0001__x0001__x0001__x0001__x0001__x0001__x0001__x0001__x0001__x0001_A@_x0001__x0001__x0001__x0001__x0001__x0001__x0001__x0001__x0001__x0001__x0001__x0001__x0001__x0001__x0001__x0001__x0001__x0001__x0001__x0001__x0001__x0001__x0001__x0001__x0001__x0001__x0001__x0001__x0001__x0001__x0001__x0001__x0001__x0001__x0001__x0001__x0001_C@_x0001__x0001__x0001__x0001__x0001__x0001_:@_x0001__x0001__x0001__x0001__x0001__x0002__x0001_E@_x0001__x0001__x0001__x0001__x0001__x0001_A@_x0001__x0001__x0001__x0001__x0001__x0001_@@_x0001__x0001__x0001__x0001__x0001_@Q@_x0001__x0001__x0001__x0001__x0001__x0001_4@_x0001__x0001__x0001__x0001__x0001__x0001_;@_x0001__x0001__x0001__x0001__x0001_ÀR@_x0001__x0001__x0001__x0001__x0001__x0001__x0001__x0001__x0001__x0001__x0001__x0001__x0001__x0001_B@_x0001__x0001__x0001__x0001__x0001__x0001__x0001__x0001__x0001__x0001__x0001__x0001__x0001_ÀQ@_x0001__x0001__x0001__x0001__x0001_@Q@_x0001__x0001__x0001__x0001__x0001__x0001__x0001__x0001__x0001__x0001__x0001__x0001__x0001__x0001_M@_x0001__x0001__x0001__x0001__x0001__x0001_8@_x0001__x0001__x0001__x0001__x0001__x0001__x0001__x0001__x0001__x0001__x0001__x0001__x0001__x0001__x0001__x0001__x0001__x0001__x0001__x0001__x0001__x0001_A@_x0001__x0001__x0001__x0001__x0001_@@_x0001__x0001__x0001__x0001__x0001__x0001_5@_x0001__x0001__x0001__x0001__x0001__x0001_C@_x0001__x0001__x0001__x0001__x0001__x0001_H@_x0001__x0001__x0001__x0001__x0001__x0001_;@_x0001__x0001__x0001__x0001__x0001__x0001_A@_x0001__x0001__x0001__x0001__x0001__x0001_&lt;@_x0001__x0001__x0001__x0001__x0001__x0001__x0001__x0001__x0001__x0001__x0001__x0001__x0001_B@_x0001__x0001__x0001__x0001__x0001_N@_x0001__x0001__x0001__x0001__x0001__x0001_&gt;@_x0001__x0001__x0001__x0001__x0001_H@_x0001__x0001__x0001__x0001__x0001__x0001_6@_x0001__x0001__x0001__x0001__x0001__x0001__x0001__x0001__x0001__x0002__x0001__x0001__x0001__x0001__x0001__x0001__x0001__x0001__x0001__x0001__x0001__x0001__x0001__x0001_;@_x0001__x0001__x0001__x0001__x0001__x0001_H@_x0001__x0001__x0001__x0001__x0001__x0001_L@_x0001__x0001__x0001__x0001__x0001__x0001_=@_x0001__x0001__x0001__x0001__x0001_@Q@_x0001__x0001__x0001__x0001__x0001__x0001_A@_x0001__x0001__x0001__x0001__x0001__x0001__x0001__x0001__x0001__x0001__x0001__x0001__x0001_O@_x0001__x0001__x0001__x0001__x0001__x0001_8@_x0001__x0001__x0001__x0001__x0001__x0001_8@_x0001__x0001__x0001__x0001__x0001__x0001__x0001__x0001__x0001__x0001__x0001__x0001__x0001__x0001_&gt;@_x0001__x0001__x0001__x0001__x0001__x0001_@@_x0001__x0001__x0001__x0001__x0001__x0001_F@_x0001__x0001__x0001__x0001__x0001__x0001_K@_x0001__x0001__x0001__x0001__x0001_E@_x0001__x0001__x0001__x0001__x0001__x0001_G@_x0001__x0001__x0001__x0001__x0001__x0001_=@_x0001__x0001__x0001__x0001__x0001__x0001_G@_x0001__x0001__x0001__x0001__x0001__x0001_6@_x0001__x0001__x0001__x0001__x0001_O@_x0001__x0001__x0001__x0001__x0001_D@_x0001__x0001__x0001__x0001__x0001__x0001_5@_x0001__x0001__x0001__x0001__x0001__x0001__x0001__x0001__x0001__x0001__x0001__x0001__x0001__x0001_H@_x0001__x0001__x0001__x0001__x0001__x0001__x0001__x0001__x0001__x0001__x0001__x0001__x0001__x0001_&lt;@_x0001__x0001__x0001__x0001__x0001_E@_x0001__x0001__x0001__x0001__x0001__x0001__x0001__x0001__x0001__x0001__x0001__x0001__x0001__x0001_7@_x0001__x0001__x0001__x0001__x0001__x0002__x0001_D@_x0001__x0001__x0001__x0001__x0001_E@_x0001__x0001__x0001__x0001__x0001__x0001_C@_x0001__x0001__x0001__x0001__x0001__x0001_&lt;@_x0001__x0001__x0001__x0001__x0001__x0001_5@_x0001__x0001__x0001__x0001__x0001__x0001__x0001__x0001__x0001__x0001__x0001__x0001__x0001__x0001__x0001__x0001__x0001__x0001__x0001__x0001__x0001_E@_x0001__x0001__x0001__x0001__x0001__x0001_?@_x0001__x0001__x0001__x0001__x0001__x0001_8@_x0001__x0001__x0001__x0001__x0001__x0001_:@_x0001__x0001__x0001__x0001__x0001__x0001_8@_x0001__x0001__x0001__x0001__x0001__x0001_:@_x0001__x0001__x0001__x0001__x0001__x0001_H@_x0001__x0001__x0001__x0001__x0001__x0001_;@_x0001__x0001__x0001__x0001__x0001__x0001_P@_x0001__x0001__x0001__x0001__x0001__x0001_@@_x0001__x0001__x0001__x0001__x0001__x0001_5@_x0001__x0001__x0001__x0001__x0001__x0001_J@_x0001__x0001__x0001__x0001__x0001_@@_x0001__x0001__x0001__x0001__x0001__x0001_C@_x0001__x0001__x0001__x0001__x0001__x0001__x0001__x0001__x0001__x0001__x0001__x0001__x0001_H@_x0001__x0001__x0001__x0001__x0001__x0001_8@_x0001__x0001__x0001__x0001__x0001__x0001_&lt;@_x0001__x0001__x0001__x0001__x0001__x0001_8@_x0001__x0001__x0001__x0001__x0001__x0001__x0001__x0001__x0001__x0001__x0001__x0001__x0001_B@_x0001__x0001__x0001__x0001__x0001__x0001_?@_x0001__x0001__x0001__x0001__x0001__x0001_B@_x0001__x0001__x0001__x0001__x0001__x0001__x0001__x0001__x0001__x0001__x0001__x0001__x0001__x0001_@@_x0001__x0002__x0001__x0001__x0001__x0001__x0001_C@_x0001__x0001__x0001__x0001__x0001__x0001__x0001__x0001__x0001__x0001__x0001__x0001__x0001__x0001_?@_x0001__x0001__x0001__x0001__x0001__x0001__x0001__x0001__x0001__x0001__x0001__x0001__x0001__x0001__x0001__x0001__x0001__x0001__x0001__x0001__x0001__x0001_5@_x0001__x0001__x0001__x0001__x0001__x0001__x0001__x0001__x0001__x0001__x0001__x0001__x0001_H@_x0001__x0001__x0001__x0001__x0001__x0001__x0001__x0001__x0001__x0001__x0001__x0001__x0001__x0001__x0001__x0001__x0001__x0001__x0001__x0001__x0001__x0001_A@_x0001__x0001__x0001__x0001__x0001__x0001_=@_x0001__x0001__x0001__x0001__x0001_L@_x0001__x0001__x0001__x0001__x0001__x0001__x0001__x0001__x0001__x0001__x0001__x0001__x0001_E@_x0001__x0001__x0001__x0001__x0001_D@_x0001__x0001__x0001__x0001__x0001__x0001_A@_x0001__x0001__x0001__x0001__x0001__x0001_G@_x0001__x0001__x0001__x0001__x0001_@@_x0001__x0001__x0001__x0001__x0001__x0001_D@_x0001__x0001__x0001__x0001__x0001__x0001_7@_x0001__x0001__x0001__x0001__x0001_ÀQ@_x0001__x0001__x0001__x0001__x0001__x0001_9@_x0001__x0001__x0001__x0001__x0001_D@_x0001__x0001__x0001__x0001__x0001_@@_x0001__x0001__x0001__x0001__x0001_D@_x0001__x0001__x0001__x0001__x0001__x0001_K@_x0001__x0001__x0001__x0001__x0001__x0001__x0001__x0001__x0001__x0001__x0001__x0001__x0001__x0001_6@_x0001__x0001__x0001__x0001__x0001_H@_x0001__x0001__x0001__x0001__x0001__x0001_7@_x0001__x0001__x0001__x0001__x0001__x0002__x0001__x0001__x0001__x0001__x0001__x0001__x0001__x0001__x0001__x0001_;@_x0001__x0001__x0001__x0001__x0001__x0001_L@_x0001__x0001__x0001__x0001__x0001__x0001_&lt;@_x0001__x0001__x0001__x0001__x0001__x0001__x0001__x0001__x0001__x0001__x0001__x0001__x0001_B@_x0001__x0001__x0001__x0001__x0001__x0001__x0001__x0001__x0001__x0001__x0001__x0001__x0001__x0001_=@_x0001__x0001__x0001__x0001__x0001__x0001_8@_x0001__x0001__x0001__x0001__x0001__x0001_7@_x0001__x0001__x0001__x0001__x0001__x0001_C@_x0001__x0001__x0001__x0001__x0001__x0001_;@_x0001__x0001__x0001__x0001__x0001__x0001_K@_x0001__x0001__x0001__x0001__x0001__x0001__x0001__x0001__x0001__x0001__x0001__x0001__x0001__x0001_8@_x0001__x0001__x0001__x0001__x0001_@@_x0001__x0001__x0001__x0001__x0001__x0001_A@_x0001__x0001__x0001__x0001__x0001__x0001_5@_x0001__x0001__x0001__x0001__x0001__x0001_&lt;@_x0001__x0001__x0001__x0001__x0001_D@_x0001__x0001__x0001__x0001__x0001_L@_x0001__x0001__x0001__x0001__x0001__x0001__x0001__x0001__x0001__x0001__x0001__x0001__x0001__x0001_M@_x0001__x0001__x0001__x0001__x0001__x0001_:@_x0001__x0001__x0001__x0001__x0001_O@_x0001__x0001__x0001__x0001__x0001__x0001_P@_x0001__x0001__x0001__x0001__x0001__x0001_;@_x0001__x0001__x0001__x0001__x0001_H@_x0001__x0001__x0001__x0001__x0001_ÀR@_x0001__x0001__x0001__x0001__x0001__x0001__x0001__x0001__x0001__x0001__x0001__x0001__x0001_E@_x0001__x0001__x0001__x0001__x0001__x0001_5@_x0001__x0002__x0001__x0001__x0001__x0001__x0001__x0001_M@_x0001__x0001__x0001__x0001__x0001__x0001__x0001__x0001__x0001__x0001__x0001__x0001__x0001__x0001_O@_x0001__x0001__x0001__x0001__x0001_P@_x0001__x0001__x0001__x0001__x0001__x0001_G@_x0001__x0001__x0001__x0001__x0001__x0001__x0001__x0001__x0001__x0001__x0001__x0001__x0001__x0001__x0001__x0001__x0001__x0001__x0001__x0001__x0001__x0001_F@_x0001__x0001__x0001__x0001__x0001__x0001__x0001__x0001__x0001__x0001__x0001__x0001__x0001_H@_x0001__x0001__x0001__x0001__x0001__x0001__x0001__x0001__x0001__x0001__x0001__x0001__x0001_@R@_x0001__x0001__x0001__x0001__x0001_J@_x0001__x0001__x0001__x0001__x0001__x0001_&lt;@_x0001__x0001__x0001__x0001__x0001__x0001_5@_x0001__x0001__x0001__x0001__x0001__x0001_J@_x0001__x0001__x0001__x0001__x0001_B@_x0001__x0001__x0001__x0001__x0001__x0001_6@_x0001__x0001__x0001__x0001__x0001__x0001__x0001__x0001__x0001__x0001__x0001__x0001__x0001_M@_x0001__x0001__x0001__x0001__x0001_J@_x0001__x0001__x0001__x0001__x0001__x0001_7@_x0001__x0001__x0001__x0001__x0001__x0001_@@_x0001__x0001__x0001__x0001__x0001__x0001__x0001__x0001__x0001__x0001__x0001__x0001__x0001__x0001_7@_x0001__x0001__x0001__x0001__x0001__x0001_6@_x0001__x0001__x0001__x0001__x0001__x0001_=@_x0001__x0001__x0001__x0001__x0001__x0001__x0001__x0001__x0001__x0001__x0001__x0001__x0001_G@_x0001__x0001__x0001__x0001__x0001__x0001_A@_x0001__x0001__x0001__x0001__x0001__x0001_@@_x0001__x0001__x0001__x0001__x0001__x0002__x0001__x0001_6@_x0001__x0001__x0001__x0001__x0001__x0001_7@_x0001__x0001__x0001__x0001__x0001__x0001_6@_x0001__x0001__x0001__x0001__x0001_@@_x0001__x0001__x0001__x0001__x0001__x0001_;@_x0001__x0001__x0001__x0001__x0001__x0001_6@_x0001__x0001__x0001__x0001__x0001_F@_x0001__x0001__x0001__x0001__x0001__x0001_:@_x0001__x0001__x0001__x0001__x0001__x0001_?@_x0001__x0001__x0001__x0001__x0001__x0001__x0001__x0001__x0001__x0001__x0001__x0001__x0001__x0001_8@_x0001__x0001__x0001__x0001__x0001_L@_x0001__x0001__x0001__x0001__x0001__x0001__x0001__x0001__x0001__x0001__x0001__x0001__x0001__x0001__x0001__x0001__x0001__x0001__x0001__x0001__x0001_B@_x0001__x0001__x0001__x0001__x0001__x0001_&lt;@_x0001__x0001__x0001__x0001__x0001__x0001__x0001__x0001__x0001__x0001__x0001__x0001__x0001__x0001_:@_x0001__x0001__x0001__x0001__x0001__x0001__x0001__x0001__x0001__x0001__x0001__x0001__x0001__x0001_6@_x0001__x0001__x0001__x0001__x0001__x0001_B@_x0001__x0001__x0001__x0001__x0001__x0001__x0001__x0001__x0001__x0001__x0001__x0001__x0001__x0001__x0001__x0001__x0001__x0001__x0001__x0001__x0001__x0001_6@_x0001__x0001__x0001__x0001__x0001__x0001_8@_x0001__x0001__x0001__x0001__x0001__x0001_R@_x0001__x0001__x0001__x0001__x0001__x0001_7@_x0001__x0001__x0001__x0001__x0001__x0001_Q@_x0001__x0001__x0001__x0001__x0001_@@_x0001__x0001__x0001__x0001__x0001__x0001_@@_x0001__x0001__x0001__x0001__x0001__x0001__x0001__x0001__x0001__x0001__x0001__x0001__x0001_@@_x0001__x0002__x0001__x0001__x0001__x0001__x0001_B@_x0001__x0001__x0001__x0001__x0001__x0001_8@_x0001__x0001__x0001__x0001__x0001_E@_x0001__x0001__x0001__x0001__x0001__x0001_;@_x0001__x0001__x0001__x0001__x0001_I@_x0001__x0001__x0001__x0001__x0001__x0001_5@_x0001__x0001__x0001__x0001__x0001__x0001__x0001__x0001__x0001__x0001__x0001__x0001__x0001__x0001_E@_x0001__x0001__x0001__x0001__x0001__x0001_M@_x0001__x0001__x0001__x0001__x0001__x0001__x0001__x0001__x0001__x0001__x0001__x0001__x0001__x0001__x0001__x0001__x0001__x0001__x0001__x0001__x0001__x0001__x0001__x0001__x0001__x0001__x0001__x0001__x0001__x0001__x0001__x0001__x0001__x0001__x0001__x0001__x0001_ÀP@_x0001__x0001__x0001__x0001__x0001__x0001_P@_x0001__x0001__x0001__x0001__x0001__x0001_M@_x0001__x0001__x0001__x0001__x0001_@@_x0001__x0001__x0001__x0001__x0001__x0001_?@_x0001__x0001__x0001__x0001__x0001__x0001__x0001__x0001__x0001__x0001__x0001__x0001__x0001__x0001_E@_x0001__x0001__x0001__x0001__x0001__x0001__x0001__x0001__x0001__x0001__x0001__x0001__x0001__x0001_7@_x0001__x0001__x0001__x0001__x0001__x0001_=@_x0001__x0001__x0001__x0001__x0001__x0001__x0001__x0001__x0001__x0001__x0001__x0001__x0001_@@_x0001__x0001__x0001__x0001__x0001__x0001__x0001__x0001__x0001__x0001__x0001__x0001__x0001_@@_x0001__x0001__x0001__x0001__x0001_G@_x0001__x0001__x0001__x0001__x0001__x0001_8@_x0001__x0001__x0001__x0001__x0001__x0001_7@_x0001__x0001__x0001__x0001__x0001__x0001_D@_x0001__x0001__x0001__x0001__x0001__x0002__x0001__x0001__x0001__x0001__x0001__x0001__x0001__x0001__x0001__x0001__x0001__x0001__x0001__x0001__x0001__x0001__x0001__x0001_:@_x0001__x0001__x0001__x0001__x0001_L@_x0001__x0001__x0001__x0001__x0001__x0001__x0001__x0001__x0001__x0001__x0001__x0001__x0001_M@_x0001__x0001__x0001__x0001__x0001_H@_x0001__x0001__x0001__x0001__x0001__x0001_8@_x0001__x0001__x0001__x0001__x0001_@@_x0001__x0001__x0001__x0001__x0001__x0001__x0001__x0001__x0001__x0001__x0001__x0001__x0001__x0001_G@_x0001__x0001__x0001__x0001__x0001__x0001_?@_x0001__x0001__x0001__x0001__x0001__x0001__x0001__x0001__x0001__x0001__x0001__x0001__x0001__x0001_;@_x0001__x0001__x0001__x0001__x0001__x0001_E@_x0001__x0001__x0001__x0001__x0001__x0001_8@_x0001__x0001__x0001__x0001__x0001__x0001_I@_x0001__x0001__x0001__x0001__x0001__x0001_:@_x0001__x0001__x0001__x0001__x0001__x0001_E@_x0001__x0001__x0001__x0001__x0001__x0001_5@_x0001__x0001__x0001__x0001__x0001_@Q@_x0001__x0001__x0001__x0001__x0001__x0001_B@_x0001__x0001__x0001__x0001__x0001__x0001__x0001__x0001__x0001__x0001__x0001__x0001__x0001__x0001__x0001__x0001__x0001__x0001__x0001__x0001__x0001__x0001_7@_x0001__x0001__x0001__x0001__x0001__x0001_G@_x0001__x0001__x0001__x0001__x0001_M@_x0001__x0001__x0001__x0001__x0001_D@_x0001__x0001__x0001__x0001__x0001__x0001_@@_x0001__x0001__x0001__x0001__x0001_@@_x0001__x0001__x0001__x0001__x0001__x0001_A@_x0001__x0001__x0001__x0001__x0001__x0001_8@_x0001__x0002__x0001__x0001__x0001__x0001__x0001__x0001_8@_x0001__x0001__x0001__x0001__x0001__x0001__x0001__x0001__x0001__x0001__x0001__x0001__x0001_P@_x0001__x0001__x0001__x0001__x0001__x0001__x0001__x0001__x0001__x0001__x0001__x0001__x0001__x0001_7@_x0001__x0001__x0001__x0001__x0001_M@_x0001__x0001__x0001__x0001__x0001__x0001_B@_x0001__x0001__x0001__x0001__x0001__x0001__x0001__x0001__x0001__x0001__x0001__x0001__x0001__x0001_=@_x0001__x0001__x0001__x0001__x0001_D@_x0001__x0001__x0001__x0001__x0001_C@_x0001__x0001__x0001__x0001__x0001__x0001_6@_x0001__x0001__x0001__x0001__x0001__x0001_8@_x0001__x0001__x0001__x0001__x0001__x0001_J@_x0001__x0001__x0001__x0001__x0001__x0001_?@_x0001__x0001__x0001__x0001__x0001__x0001__x0001__x0001__x0001__x0001__x0001__x0001__x0001__x0001_Q@_x0001__x0001__x0001__x0001__x0001__x0001_6@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M@_x0001__x0001__x0001__x0001__x0001__x0001__x0001__x0001__x0001__x0001__x0001__x0001__x0001__x0001_F@_x0001__x0001__x0001__x0001__x0001__x0001_H@_x0001__x0001__x0001__x0001__x0001__x0001__x0001__x0001__x0001__x0001__x0001__x0001__x0001_M@_x0001__x0001__x0001__x0001__x0001__x0001_=@_x0001__x0001__x0001__x0001__x0001__x0001__x0001__x0001__x0001__x0001__x0001__x0001__x0001__x0002__x0001__x0001_O@_x0001__x0001__x0001__x0001__x0001__x0001_J@_x0001__x0001__x0001__x0001__x0001__x0001__x0001__x0001__x0001__x0001__x0001__x0001__x0001__x0001__x0001__x0001__x0001__x0001__x0001__x0001__x0001__x0001__x0001__x0001__x0001__x0001__x0001__x0001__x0001__x0001__x0001__x0001__x0001__x0001__x0001__x0001__x0001__x0001_6@_x0001__x0001__x0001__x0001__x0001__x0001_5@_x0001__x0001__x0001__x0001__x0001__x0001__x0001__x0001__x0001__x0001__x0001__x0001__x0001_O@_x0001__x0001__x0001__x0001__x0001__x0001__x0001__x0001__x0001__x0001__x0001__x0001__x0001__x0001_8@_x0001__x0001__x0001__x0001__x0001__x0001__x0001__x0001__x0001__x0001__x0001__x0001__x0001__x0001_C@_x0001__x0001__x0001__x0001__x0001__x0001_K@_x0001__x0001__x0001__x0001__x0001_B@_x0001__x0001__x0001__x0001__x0001__x0001__x0001__x0001__x0001__x0001__x0001__x0001__x0001__x0001_=@_x0001__x0001__x0001__x0001__x0001__x0001__x0001__x0001__x0001__x0001__x0001__x0001__x0001_E@_x0001__x0001__x0001__x0001__x0001__x0001__x0001__x0001__x0001__x0001__x0001__x0001__x0001__x0001__x0001__x0001__x0001__x0001__x0001__x0001__x0001__x0001_7@_x0001__x0001__x0001__x0001__x0001__x0001_4@_x0001__x0001__x0001__x0001__x0001__x0001__x0001__x0001__x0001__x0001__x0001__x0001__x0001__x0001__x0001__x0001__x0001__x0001__x0001__x0001__x0001__x0001__x0001__x0001__x0001__x0001__x0001__x0001__x0001_J@_x0001__x0001__x0001__x0001__x0001_C@_x0001__x0001__x0001__x0001__x0001__x0001_?@_x0001__x0001__x0001__x0001__x0001__x0001_J@_x0001__x0001__x0001__x0001__x0001__x0001_&lt;@_x0001__x0002__x0001__x0001__x0001__x0001__x0001__x0001_?@_x0001__x0001__x0001__x0001__x0001__x0001_@@_x0001__x0001__x0001__x0001__x0001__x0001_9@_x0001__x0001__x0001__x0001__x0001__x0001_&gt;@_x0001__x0001__x0001__x0001__x0001__x0001_H@_x0001__x0001__x0001__x0001__x0001__x0001_7@_x0001__x0001__x0001__x0001__x0001_O@_x0001__x0001__x0001__x0001__x0001__x0001_:@_x0001__x0001__x0001__x0001__x0001__x0001_=@_x0001__x0001__x0001__x0001__x0001__x0001_M@_x0001__x0001__x0001__x0001__x0001_C@_x0001__x0001__x0001__x0001__x0001__x0001_=@_x0001__x0001__x0001__x0001__x0001__x0001_4@_x0001__x0001__x0001__x0001__x0001__x0001_:@_x0001__x0001__x0001__x0001__x0001__x0001_8@_x0001__x0001__x0001__x0001__x0001__x0001__x0001__x0001__x0001__x0001__x0001__x0001__x0001__x0001_@@_x0001__x0001__x0001__x0001__x0001__x0001_;@_x0001__x0001__x0001__x0001__x0001__x0001_=@_x0001__x0001__x0001__x0001__x0001__x0001_:@_x0001__x0001__x0001__x0001__x0001_D@_x0001__x0001__x0001__x0001__x0001_@Q@_x0001__x0001__x0001__x0001__x0001__x0001_P@_x0001__x0001__x0001__x0001__x0001_C@_x0001__x0001__x0001__x0001__x0001__x0001__x0001__x0001__x0001__x0001__x0001__x0001__x0001__x0001_A@_x0001__x0001__x0001__x0001__x0001_E@_x0001__x0001__x0001__x0001__x0001__x0001_A@_x0001__x0001__x0001__x0001__x0001__x0001__x0001__x0001__x0001__x0001__x0001__x0001__x0001__x0001_;@_x0001__x0001__x0001__x0001__x0001__x0001__x0001__x0001__x0001__x0001__x0001__x0001__x0001__x0002__x0001__x0001_:@_x0001__x0001__x0001__x0001__x0001__x0001_A@_x0001__x0001__x0001__x0001__x0001__x0001__x0001__x0001__x0001__x0001__x0001__x0001__x0001__x0001_C@_x0001__x0001__x0001__x0001__x0001__x0001__x0001__x0001__x0001__x0001__x0001__x0001__x0001__x0001__x0001__x0001__x0001__x0001__x0001__x0001__x0001__x0001__x0001__x0001__x0001__x0001__x0001__x0001__x0001__x0001_7@_x0001__x0001__x0001__x0001__x0001__x0001__x0001__x0001__x0001__x0001__x0001__x0001__x0001__x0001_K@_x0001__x0001__x0001__x0001__x0001__x0001__x0001__x0001__x0001__x0001__x0001__x0001__x0001__x0001__x0001__x0001__x0001__x0001__x0001__x0001__x0001__x0001_8@_x0001__x0001__x0001__x0001__x0001_I@_x0001__x0001__x0001__x0001__x0001_@@_x0001__x0001__x0001__x0001__x0001__x0001_8@_x0001__x0001__x0001__x0001__x0001__x0001_@@_x0001__x0001__x0001__x0001__x0001__x0001__x0001__x0001__x0001__x0001__x0001__x0001__x0001_L@_x0001__x0001__x0001__x0001__x0001__x0001_&lt;@_x0001__x0001__x0001__x0001__x0001_J@_x0001__x0001__x0001__x0001__x0001_D@_x0001__x0001__x0001__x0001__x0001_@@_x0001__x0001__x0001__x0001__x0001__x0001__x0001__x0001__x0001__x0001__x0001__x0001__x0001_C@_x0001__x0001__x0001__x0001__x0001__x0001__x0001__x0001__x0001__x0001__x0001__x0001__x0001__x0001__x0001__x0001__x0001__x0001__x0001__x0001__x0001__x0001_8@_x0001__x0001__x0001__x0001__x0001__x0001_5@_x0001__x0001__x0001__x0001__x0001__x0001_A@_x0001__x0001__x0001__x0001__x0001__x0001__x0001__x0001__x0001__x0001__x0001__x0001__x0001_@@_x0001__x0002__x0001__x0001__x0001__x0001__x0001_H@_x0001__x0001__x0001__x0001__x0001__x0001_&gt;@_x0001__x0001__x0001__x0001__x0001__x0001_@@_x0001__x0001__x0001__x0001__x0001_R@_x0001__x0001__x0001__x0001__x0001__x0001_6@_x0001__x0001__x0001__x0001__x0001_@Q@_x0001__x0001__x0001__x0001__x0001__x0001_=@_x0001__x0001__x0001__x0001__x0001_I@_x0001__x0001__x0001__x0001__x0001__x0001_6@_x0001__x0001__x0001__x0001__x0001__x0001_C@_x0001__x0001__x0001__x0001__x0001__x0001_5@_x0001__x0001__x0001__x0001__x0001__x0001_9@_x0001__x0001__x0001__x0001__x0001__x0001_?@_x0001__x0001__x0001__x0001__x0001_R@_x0001__x0001__x0001__x0001__x0001__x0001_6@_x0001__x0001__x0001__x0001__x0001__x0001__x0001__x0001__x0001__x0001__x0001__x0001__x0001__x0001_3@_x0001__x0001__x0001__x0001__x0001_E@_x0001__x0001__x0001__x0001__x0001__x0001__x0001__x0001__x0001__x0001__x0001__x0001__x0001__x0001_P@_x0001__x0001__x0001__x0001__x0001__x0001__x0001__x0001__x0001__x0001__x0001__x0001__x0001_E@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C@_x0001__x0001__x0001__x0001__x0001__x0001_Q@_x0001__x0001__x0001__x0001__x0001__x0001_K@_x0001__x0001__x0001__x0001__x0001__x0002__x0001__x0001_K@_x0001__x0001__x0001__x0001__x0001__x0001_=@_x0001__x0001__x0001__x0001__x0001_H@_x0001__x0001__x0001__x0001__x0001_@@_x0001__x0001__x0001__x0001__x0001_B@_x0001__x0001__x0001__x0001__x0001__x0001_A@_x0001__x0001__x0001__x0001__x0001__x0001__x0001__x0001__x0001__x0001__x0001__x0001__x0001__x0001_B@_x0001__x0001__x0001__x0001__x0001__x0001_:@_x0001__x0001__x0001__x0001__x0001__x0001_8@_x0001__x0001__x0001__x0001__x0001__x0001_?@_x0001__x0001__x0001__x0001__x0001__x0001_9@_x0001__x0001__x0001__x0001__x0001__x0001_C@_x0001__x0001__x0001__x0001__x0001__x0001_7@_x0001__x0001__x0001__x0001__x0001__x0001_8@_x0001__x0001__x0001__x0001__x0001__x0001_H@_x0001__x0001__x0001__x0001__x0001__x0001_:@_x0001__x0001__x0001__x0001__x0001__x0001_:@_x0001__x0001__x0001__x0001__x0001__x0001__x0001__x0001__x0001__x0001__x0001__x0001__x0001__x0001_K@_x0001__x0001__x0001__x0001__x0001__x0001__x0001__x0001__x0001__x0001__x0001__x0001__x0001__x0001__x0001__x0001__x0001__x0001__x0001__x0001__x0001__x0001_6@_x0001__x0001__x0001__x0001__x0001__x0001_8@_x0001__x0001__x0001__x0001__x0001__x0001__x0001__x0001__x0001__x0001__x0001__x0001__x0001__x0001__x0001__x0001__x0001__x0001__x0001__x0001__x0001__x0001__x0001__x0001__x0001__x0001__x0001__x0001__x0001__x0001_5@_x0001__x0001__x0001__x0001__x0001__x0001__x0001__x0001__x0001__x0001__x0001__x0001__x0001__x0001__x0001__x0001__x0001__x0001__x0001__x0001__x0001_@Q@_x0001__x0001__x0001__x0001__x0001__x0001_=@_x0001__x0002__x0001__x0001__x0001__x0001__x0001_B@_x0001__x0001__x0001__x0001__x0001__x0001__x0001__x0001__x0001__x0001__x0001__x0001__x0001__x0001__x0001__x0001__x0001__x0001__x0001__x0001__x0001__x0001_E@_x0001__x0001__x0001__x0001__x0001__x0001__x0001__x0001__x0001__x0001__x0001__x0001__x0001_@Q@_x0001__x0001__x0001__x0001__x0001_J@_x0001__x0001__x0001__x0001__x0001__x0001_E@_x0001__x0001__x0001__x0001__x0001_ÀP@_x0001__x0001__x0001__x0001__x0001__x0001_=@_x0001__x0001__x0001__x0001__x0001__x0001_B@_x0001__x0001__x0001__x0001__x0001__x0001_8@_x0001__x0001__x0001__x0001__x0001__x0001_E@_x0001__x0001__x0001__x0001__x0001_@Q@_x0001__x0001__x0001__x0001__x0001__x0001_?@_x0001__x0001__x0001__x0001__x0001__x0001_@@_x0001__x0001__x0001__x0001__x0001_@@_x0001__x0001__x0001__x0001__x0001_I@_x0001__x0001__x0001__x0001__x0001__x0001_=@_x0001__x0001__x0001__x0001__x0001__x0001_M@_x0001__x0001__x0001__x0001__x0001_N@_x0001__x0001__x0001__x0001__x0001__x0001_P@_x0001__x0001__x0001__x0001__x0001__x0001__x0001__x0001__x0001__x0001__x0001__x0001__x0001__x0001__x0001__x0001__x0001__x0001__x0001__x0001__x0001__x0001_G@_x0001__x0001__x0001__x0001__x0001__x0001_H@_x0001__x0001__x0001__x0001__x0001__x0001_6@_x0001__x0001__x0001__x0001__x0001__x0001_;@_x0001__x0001__x0001__x0001__x0001_J@_x0001__x0001__x0001__x0001__x0001_L@_x0001__x0001__x0001__x0001__x0001__x0001__x0001__x0001__x0001__x0001__x0001__x0001__x0001__x0002__x0001__x0001_9@_x0001__x0001__x0001__x0001__x0001__x0001__x0001__x0001__x0001__x0001__x0001__x0001__x0001__x0001__x0001__x0001__x0001__x0001__x0001__x0001__x0001__x0001__x0001__x0001__x0001__x0001__x0001__x0001__x0001__x0001__x0001__x0001__x0001__x0001__x0001__x0001__x0001__x0001_&lt;@_x0001__x0001__x0001__x0001__x0001_J@_x0001__x0001__x0001__x0001__x0001__x0001_R@_x0001__x0001__x0001__x0001__x0001_E@_x0001__x0001__x0001__x0001__x0001__x0001_7@_x0001__x0001__x0001__x0001__x0001__x0001_F@_x0001__x0001__x0001__x0001__x0001__x0001_6@_x0001__x0001__x0001__x0001__x0001__x0001__x0001__x0001__x0001__x0001__x0001__x0001__x0001__x0001_;@_x0001__x0001__x0001__x0001__x0001__x0001_=@_x0001__x0001__x0001__x0001__x0001__x0001__x0001__x0001__x0001__x0001__x0001__x0001__x0001__x0001_F@_x0001__x0001__x0001__x0001__x0001_H@_x0001__x0001__x0001__x0001__x0001_J@_x0001__x0001__x0001__x0001__x0001_B@_x0001__x0001__x0001__x0001__x0001__x0001_9@_x0001__x0001__x0001__x0001__x0001__x0001_P@_x0001__x0001__x0001__x0001__x0001__x0001_F@_x0001__x0001__x0001__x0001__x0001__x0001_5@_x0001__x0001__x0001__x0001__x0001__x0001_7@_x0001__x0001__x0001__x0001__x0001__x0001__x0001__x0001__x0001__x0001__x0001__x0001__x0001__x0001_&lt;@_x0001__x0001__x0001__x0001__x0001__x0001__x0001__x0001__x0001__x0001__x0001__x0001__x0001__x0001__x0001__x0001__x0001__x0001__x0001__x0001__x0001__x0001__x0001__x0001__x0001__x0001__x0001__x0001__x0001_R@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F@_x0001__x0001__x0001__x0001__x0001__x0001__x0001__x0001__x0001__x0001__x0001__x0001__x0001__x0001_@@_x0001__x0001__x0001__x0001__x0001__x0001__x0001__x0001__x0001__x0001__x0001__x0001__x0001__x0001_L@_x0001__x0001__x0001__x0001__x0001_H@_x0001__x0001__x0001__x0001__x0001_G@_x0001__x0001__x0001__x0001__x0001__x0001__x0001__x0001__x0001__x0001__x0001__x0001__x0001__x0001_7@_x0001__x0001__x0001__x0001__x0001__x0001_&lt;@_x0001__x0001__x0001__x0001__x0001__x0001__x0001__x0001__x0001__x0001__x0001__x0001__x0001__x0001__x0001__x0001__x0001__x0001__x0001__x0001__x0001__x0001_F@_x0001__x0001__x0001__x0001__x0001__x0001__x0001__x0001__x0001__x0001__x0001__x0001__x0001__x0001_&lt;@_x0001__x0001__x0001__x0001__x0001__x0001_5@_x0001__x0001__x0001__x0001__x0001__x0001_C@_x0001__x0001__x0001__x0001__x0001__x0001_F@_x0001__x0001__x0001__x0001__x0001__x0001_=@_x0001__x0001__x0001__x0001__x0001__x0001_O@_x0001__x0001__x0001__x0001__x0001__x0001_;@_x0001__x0001__x0001__x0001__x0001__x0001_7@_x0001__x0001__x0001__x0001__x0001__x0001_6@_x0001__x0001__x0001__x0001__x0001__x0001_A@_x0001__x0001__x0001__x0001__x0001__x0001_O@_x0001__x0001__x0001__x0001__x0001__x0001_&lt;@_x0001__x0001__x0001__x0001__x0001__x0002__x0001_G@_x0001__x0001__x0001__x0001__x0001__x0001_H@_x0001__x0001__x0001__x0001__x0001__x0001_;@_x0001__x0001__x0001__x0001__x0001__x0001_J@_x0001__x0001__x0001__x0001__x0001__x0001_J@_x0001__x0001__x0001__x0001__x0001__x0001_7@_x0001__x0001__x0001__x0001__x0001__x0001_8@_x0001__x0001__x0001__x0001__x0001__x0001_@@_x0001__x0001__x0001__x0001__x0001_J@_x0001__x0001__x0001__x0001__x0001__x0001__x0001__x0001__x0001__x0001__x0001__x0001__x0001_A@_x0001__x0001__x0001__x0001__x0001_C@_x0001__x0001__x0001__x0001__x0001__x0001_5@_x0001__x0001__x0001__x0001__x0001_C@_x0001__x0001__x0001__x0001__x0001__x0001_4@_x0001__x0001__x0001__x0001__x0001__x0001_@@_x0001__x0001__x0001__x0001__x0001__x0001_C@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8@_x0001__x0001__x0001__x0001__x0001__x0001__x0001__x0001__x0001__x0001__x0001__x0001__x0001__x0001_5@_x0001__x0001__x0001__x0001__x0001__x0001__x0001__x0001__x0001__x0001__x0001__x0001__x0001__x0001_;@_x0001__x0001__x0001__x0001__x0001_@Q@_x0001__x0001__x0001__x0001__x0001__x0001_@@_x0001__x0001__x0001__x0001__x0001__x0001__x0001__x0001__x0001__x0001__x0001__x0001__x0001__x0001__x0001__x0001__x0001__x0001__x0001__x0001__x0001__x0001__x0001__x0001__x0001__x0002__x0001__x0001__x0001__x0001__x0001__x0001_H@_x0001__x0001__x0001__x0001__x0001_@@_x0001__x0001__x0001__x0001__x0001__x0001_C@_x0001__x0001__x0001__x0001__x0001__x0001__x0001__x0001__x0001__x0001__x0001__x0001__x0001__x0001_M@_x0001__x0001__x0001__x0001__x0001_E@_x0001__x0001__x0001__x0001__x0001__x0001__x0001__x0001__x0001__x0001__x0001__x0001__x0001_@R@_x0001__x0001__x0001__x0001__x0001__x0001_4@_x0001__x0001__x0001__x0001__x0001__x0001__x0001__x0001__x0001__x0001__x0001__x0001__x0001__x0001__x0001__x0001__x0001__x0001__x0001__x0001__x0001__x0001_7@_x0001__x0001__x0001__x0001__x0001__x0001_C@_x0001__x0001__x0001__x0001__x0001__x0001_8@_x0001__x0001__x0001__x0001__x0001__x0001__x0001__x0001__x0001__x0001__x0001__x0001__x0001_G@_x0001__x0001__x0001__x0001__x0001__x0001_P@_x0001__x0001__x0001__x0001__x0001__x0001__x0001__x0001__x0001__x0001__x0001__x0001__x0001__x0001_J@_x0001__x0001__x0001__x0001__x0001_E@_x0001__x0001__x0001__x0001__x0001__x0001_A@_x0001__x0001__x0001__x0001__x0001__x0001__x0001__x0001__x0001__x0001__x0001__x0001__x0001__x0001_@@_x0001__x0001__x0001__x0001__x0001__x0001__x0001__x0001__x0001__x0001__x0001__x0001__x0001__x0001__x0001__x0001__x0001__x0001__x0001__x0001__x0001__x0001_L@_x0001__x0001__x0001__x0001__x0001__x0001__x0001__x0001__x0001__x0001__x0001__x0001__x0001__x0001_?@_x0001__x0001__x0001__x0001__x0001__x0001_O@_x0001__x0001__x0001__x0001__x0001__x0001_?@_x0001__x0001__x0001__x0001__x0001__x0001__x0001__x0001__x0001__x0001__x0001__x0001__x0001__x0002__x0001__x0001_A@_x0001__x0001__x0001__x0001__x0001__x0001_?@_x0001__x0001__x0001__x0001__x0001__x0001__x0001__x0001__x0001__x0001__x0001__x0001__x0001_@@_x0001__x0001__x0001__x0001__x0001__x0001__x0001__x0001__x0001__x0001__x0001__x0001__x0001__x0001_M@_x0001__x0001__x0001__x0001__x0001__x0001__x0001__x0001__x0001__x0001__x0001__x0001__x0001__x0001_@@_x0001__x0001__x0001__x0001__x0001__x0001_&lt;@_x0001__x0001__x0001__x0001__x0001__x0001_8@_x0001__x0001__x0001__x0001__x0001_R@_x0001__x0001__x0001__x0001__x0001_ÀR@_x0001__x0001__x0001__x0001__x0001_B@_x0001__x0001__x0001__x0001__x0001__x0001_:@_x0001__x0001__x0001__x0001__x0001_@Q@_x0001__x0001__x0001__x0001__x0001_R@_x0001__x0001__x0001__x0001__x0001_L@_x0001__x0001__x0001__x0001__x0001__x0001_F@_x0001__x0001__x0001__x0001__x0001_E@_x0001__x0001__x0001__x0001__x0001__x0001_=@_x0001__x0001__x0001__x0001__x0001__x0001_7@_x0001__x0001__x0001__x0001__x0001__x0001__x0001__x0001__x0001__x0001__x0001__x0001__x0001__x0001_C@_x0001__x0001__x0001__x0001__x0001__x0001_=@_x0001__x0001__x0001__x0001__x0001__x0001__x0001__x0001__x0001__x0001__x0001__x0001__x0001_B@_x0001__x0001__x0001__x0001__x0001__x0001_:@_x0001__x0001__x0001__x0001__x0001__x0001__x0001__x0001__x0001__x0001__x0001__x0001__x0001__x0001__x0001__x0001__x0001__x0001__x0001__x0001__x0001__x0001_O@_x0001__x0001__x0001__x0001__x0001__x0001_5@_x0001__x0001__x0001__x0001__x0001__x0001__x0001__x0001__x0001__x0002__x0001__x0001__x0001__x0001__x0001__x0001__x0001__x0001__x0001__x0001__x0001__x0001__x0001_G@_x0001__x0001__x0001__x0001__x0001_ÀR@_x0001__x0001__x0001__x0001__x0001_M@_x0001__x0001__x0001__x0001__x0001__x0001__x0001__x0001__x0001__x0001__x0001__x0001__x0001__x0001_:@_x0001__x0001__x0001__x0001__x0001__x0001__x0001__x0001__x0001__x0001__x0001__x0001__x0001__x0001__x0001__x0001__x0001__x0001__x0001__x0001__x0001__x0001_5@_x0001__x0001__x0001__x0001__x0001__x0001__x0001__x0001__x0001__x0001__x0001__x0001__x0001__x0001__x0001__x0001__x0001__x0001__x0001__x0001__x0001__x0001_;@_x0001__x0001__x0001__x0001__x0001__x0001_&lt;@_x0001__x0001__x0001__x0001__x0001__x0001_9@_x0001__x0001__x0001__x0001__x0001__x0001__x0001__x0001__x0001__x0001__x0001__x0001__x0001__x0001_8@_x0001__x0001__x0001__x0001__x0001__x0001_9@_x0001__x0001__x0001__x0001__x0001__x0001_&lt;@_x0001__x0001__x0001__x0001__x0001__x0001_&lt;@_x0001__x0001__x0001__x0001__x0001_O@_x0001__x0001__x0001__x0001__x0001__x0001_@@_x0001__x0001__x0001__x0001__x0001_ÀR@_x0001__x0001__x0001__x0001__x0001__x0001__x0001__x0001__x0001__x0001__x0001__x0001__x0001__x0001_E@_x0001__x0001__x0001__x0001__x0001__x0001__x0001__x0001__x0001__x0001__x0001__x0001__x0001_@@_x0001__x0001__x0001__x0001__x0001__x0001_C@_x0001__x0001__x0001__x0001__x0001__x0001_:@_x0001__x0001__x0001__x0001__x0001__x0001__x0001__x0001__x0001__x0001__x0001__x0001__x0001__x0001_=@_x0001__x0001__x0001__x0001__x0001__x0001__x0001__x0001__x0001__x0001__x0001__x0001__x0001__x0002__x0001_G@_x0001__x0001__x0001__x0001__x0001__x0001_&gt;@_x0001__x0001__x0001__x0001__x0001__x0001__x0001__x0001__x0001__x0001__x0001__x0001__x0001_E@_x0001__x0001__x0001__x0001__x0001_@Q@_x0001__x0001__x0001__x0001__x0001__x0001_=@_x0001__x0001__x0001__x0001__x0001_E@_x0001__x0001__x0001__x0001__x0001__x0001_J@_x0001__x0001__x0001__x0001__x0001__x0001_H@_x0001__x0001__x0001__x0001__x0001__x0001_&lt;@_x0001__x0001__x0001__x0001__x0001_E@_x0001__x0001__x0001__x0001__x0001__x0001_7@_x0001__x0001__x0001__x0001__x0001__x0001_A@_x0001__x0001__x0001__x0001__x0001__x0001__x0001__x0001__x0001__x0001__x0001__x0001__x0001__x0001__x0001__x0001__x0001__x0001__x0001__x0001__x0001__x0001_7@_x0001__x0001__x0001__x0001__x0001__x0001__x0001__x0001__x0001__x0001__x0001__x0001__x0001_E@_x0001__x0001__x0001__x0001__x0001__x0001_&lt;@_x0001__x0001__x0001__x0001__x0001__x0001_E@_x0001__x0001__x0001__x0001__x0001__x0001_:@_x0001__x0001__x0001__x0001__x0001__x0001__x0001__x0001__x0001__x0001__x0001__x0001__x0001__x0001_&lt;@_x0001__x0001__x0001__x0001__x0001_R@_x0001__x0001__x0001__x0001__x0001_R@_x0001__x0001__x0001__x0001__x0001_ÀR@_x0001__x0001__x0001__x0001__x0001__x0001__x0001__x0001__x0001__x0001__x0001__x0001__x0001_L@_x0001__x0001__x0001__x0001__x0001_H@_x0001__x0001__x0001__x0001__x0001_@@_x0001__x0001__x0001__x0001__x0001__x0001_E@_x0001__x0001__x0001__x0001__x0001__x0001_K@_x0001__x0002__x0001__x0001__x0001__x0001__x0001__x0001__x0001__x0001__x0001__x0001__x0001__x0001__x0001__x0001__x0001__x0001__x0001__x0001__x0001__x0001__x0001__x0001__x0001__x0001__x0001__x0001__x0001__x0001__x0001_M@_x0001__x0001__x0001__x0001__x0001__x0001__x0001__x0001__x0001__x0001__x0001__x0001__x0001__x0001_C@_x0001__x0001__x0001__x0001__x0001__x0001__x0001__x0001__x0001__x0001__x0001__x0001__x0001__x0001__x0001__x0001__x0001__x0001__x0001__x0001__x0001__x0001__x0001__x0001__x0001__x0001__x0001__x0001__x0001__x0001_6@_x0001__x0001__x0001__x0001__x0001__x0001_G@_x0001__x0001__x0001__x0001__x0001__x0001__x0001__x0001__x0001__x0001__x0001__x0001__x0001__x0001__x0001__x0001__x0001__x0001__x0001__x0001__x0001__x0001_H@_x0001__x0001__x0001__x0001__x0001_B@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K@_x0001__x0001__x0001__x0001__x0001__x0001_;@_x0001__x0001__x0001__x0001__x0001__x0001_E@_x0001__x0001__x0001__x0001__x0001__x0001_@@_x0001__x0001__x0001__x0001__x0001__x0001_7@_x0001__x0001__x0001__x0001__x0001__x0001_K@_x0001__x0001__x0001__x0001__x0001__x0001_H@_x0001__x0001__x0001__x0001__x0001_L@_x0001__x0001__x0001__x0001__x0001__x0001_9@_x0001__x0001__x0001__x0001__x0001__x0001_;@_x0001__x0001__x0001__x0001__x0001__x0002__x0001__x0001__x0001__x0001__x0001__x0001__x0001__x0001__x0001__x0001__x0001__x0001__x0001__x0001__x0001__x0001__x0001__x0001_5@_x0001__x0001__x0001__x0001__x0001__x0001__x0001__x0001__x0001__x0001__x0001__x0001__x0001__x0001_6@_x0001__x0001__x0001__x0001__x0001_G@_x0001__x0001__x0001__x0001__x0001__x0001_=@_x0001__x0001__x0001__x0001__x0001__x0001_&lt;@_x0001__x0001__x0001__x0001__x0001__x0001__x0001__x0001__x0001__x0001__x0001__x0001__x0001__x0001__x0001__x0001__x0001__x0001__x0001__x0001__x0001__x0001_=@_x0001__x0001__x0001__x0001__x0001_@@_x0001__x0001__x0001__x0001__x0001_C@_x0001__x0001__x0001__x0001__x0001__x0001__x0001__x0001__x0001__x0001__x0001__x0001__x0001__x0001_F@_x0001__x0001__x0001__x0001__x0001__x0001_G@_x0001__x0001__x0001__x0001__x0001__x0001_;@_x0001__x0001__x0001__x0001__x0001__x0001_&lt;@_x0001__x0001__x0001__x0001__x0001__x0001_;@_x0001__x0001__x0001__x0001__x0001__x0001_B@_x0001__x0001__x0001__x0001__x0001__x0001_C@_x0001__x0001__x0001__x0001__x0001__x0001__x0001__x0001__x0001__x0001__x0001__x0001__x0001__x0001_B@_x0001__x0001__x0001__x0001__x0001__x0001_B@_x0001__x0001__x0001__x0001__x0001__x0001_;@_x0001__x0001__x0001__x0001__x0001_R@_x0001__x0001__x0001__x0001__x0001__x0001_=@_x0001__x0001__x0001__x0001__x0001__x0001_;@_x0001__x0001__x0001__x0001__x0001__x0001_5@_x0001__x0001__x0001__x0001__x0001__x0001__x0001__x0001__x0001__x0001__x0001__x0001__x0001__x0001_6@_x0001__x0001__x0001__x0001__x0001__x0001_&lt;@_x0001__x0002__x0001__x0001__x0001__x0001__x0001__x0001_L@_x0001__x0001__x0001__x0001__x0001__x0001_9@_x0001__x0001__x0001__x0001__x0001__x0001_F@_x0001__x0001__x0001__x0001__x0001__x0001_;@_x0001__x0001__x0001__x0001__x0001__x0001__x0001__x0001__x0001__x0001__x0001__x0001__x0001__x0001_H@_x0001__x0001__x0001__x0001__x0001__x0001__x0001__x0001__x0001__x0001__x0001__x0001__x0001__x0001_:@_x0001__x0001__x0001__x0001__x0001__x0001_:@_x0001__x0001__x0001__x0001__x0001_ÀQ@_x0001__x0001__x0001__x0001__x0001__x0001__x0001__x0001__x0001__x0001__x0001__x0001__x0001_D@_x0001__x0001__x0001__x0001__x0001__x0001_@@_x0001__x0001__x0001__x0001__x0001__x0001__x0001__x0001__x0001__x0001__x0001__x0001__x0001_A@_x0001__x0001__x0001__x0001__x0001__x0001_K@_x0001__x0001__x0001__x0001__x0001__x0001__x0001__x0001__x0001__x0001__x0001__x0001__x0001__x0001__x0001__x0001__x0001__x0001__x0001__x0001__x0001_@@_x0001__x0001__x0001__x0001__x0001__x0001_=@_x0001__x0001__x0001__x0001__x0001__x0001_5@_x0001__x0001__x0001__x0001__x0001__x0001_&lt;@_x0001__x0001__x0001__x0001__x0001_C@_x0001__x0001__x0001__x0001__x0001__x0001__x0001__x0001__x0001__x0001__x0001__x0001__x0001_B@_x0001__x0001__x0001__x0001__x0001__x0001_=@_x0001__x0001__x0001__x0001__x0001__x0001__x0001__x0001__x0001__x0001__x0001__x0001__x0001__x0001__x0001__x0001__x0001__x0001__x0001__x0001__x0001_D@_x0001__x0001__x0001__x0001__x0001_J@_x0001__x0001__x0001__x0001__x0001_C@_x0001__x0001__x0001__x0001__x0001__x0002__x0001__x0001_6@_x0001__x0001__x0001__x0001__x0001__x0001__x0001__x0001__x0001__x0001__x0001__x0001__x0001_@@_x0001__x0001__x0001__x0001__x0001_@@_x0001__x0001__x0001__x0001__x0001__x0001_H@_x0001__x0001__x0001__x0001__x0001__x0001_8@_x0001__x0001__x0001__x0001__x0001__x0001_F@_x0001__x0001__x0001__x0001__x0001__x0001_=@_x0001__x0001__x0001__x0001__x0001__x0001_5@_x0001__x0001__x0001__x0001__x0001__x0001__x0001__x0001__x0001__x0001__x0001__x0001__x0001__x0001_A@_x0001__x0001__x0001__x0001__x0001__x0001_6@_x0001__x0001__x0001__x0001__x0001_H@_x0001__x0001__x0001__x0001__x0001__x0001__x0001__x0001__x0001__x0001__x0001__x0001__x0001__x0001__x0001__x0001__x0001__x0001__x0001__x0001__x0001__x0001_A@_x0001__x0001__x0001__x0001__x0001__x0001_:@_x0001__x0001__x0001__x0001__x0001__x0001_E@_x0001__x0001__x0001__x0001__x0001_B@_x0001__x0001__x0001__x0001__x0001__x0001_7@_x0001__x0001__x0001__x0001__x0001__x0001_C@_x0001__x0001__x0001__x0001__x0001__x0001__x0001__x0001__x0001__x0001__x0001__x0001__x0001__x0001__x0001__x0001__x0001__x0001__x0001__x0001__x0001__x0001__x0001__x0001__x0001__x0001__x0001__x0001__x0001__x0001_M@_x0001__x0001__x0001__x0001__x0001__x0001_A@_x0001__x0001__x0001__x0001__x0001__x0001__x0001__x0001__x0001__x0001__x0001__x0001__x0001_M@_x0001__x0001__x0001__x0001__x0001__x0001_5@_x0001__x0001__x0001__x0001__x0001_G@_x0001__x0001__x0001__x0001__x0001__x0001_M@_x0001__x0001__x0001__x0001__x0001_@R@_x0001__x0002__x0001__x0001__x0001__x0001__x0001__x0001_=@_x0001__x0001__x0001__x0001__x0001__x0001_B@_x0001__x0001__x0001__x0001__x0001__x0001__x0001__x0001__x0001__x0001__x0001__x0001__x0001_H@_x0001__x0001__x0001__x0001__x0001__x0001__x0001__x0001__x0001__x0001__x0001__x0001__x0001_J@_x0001__x0001__x0001__x0001__x0001_E@_x0001__x0001__x0001__x0001__x0001__x0001__x0001__x0001__x0001__x0001__x0001__x0001__x0001__x0001_B@_x0001__x0001__x0001__x0001__x0001_E@_x0001__x0001__x0001__x0001__x0001__x0001__x0001__x0001__x0001__x0001__x0001__x0001__x0001__x0001__x0001__x0001__x0001__x0001__x0001__x0001__x0001__x0001_6@_x0001__x0001__x0001__x0001__x0001__x0001_6@_x0001__x0001__x0001__x0001__x0001__x0001__x0001__x0001__x0001__x0001__x0001__x0001__x0001__x0001__x0001__x0001__x0001__x0001__x0001__x0001__x0001_L@_x0001__x0001__x0001__x0001__x0001__x0001_7@_x0001__x0001__x0001__x0001__x0001__x0001__x0001__x0001__x0001__x0001__x0001__x0001__x0001__x0001_A@_x0001__x0001__x0001__x0001__x0001_B@_x0001__x0001__x0001__x0001__x0001__x0001_5@_x0001__x0001__x0001__x0001__x0001__x0001_A@_x0001__x0001__x0001__x0001__x0001__x0001_H@_x0001__x0001__x0001__x0001__x0001_J@_x0001__x0001__x0001__x0001__x0001__x0001_5@_x0001__x0001__x0001__x0001__x0001__x0001__x0001__x0001__x0001__x0001__x0001__x0001__x0001__x0001_O@_x0001__x0001__x0001__x0001__x0001__x0001_6@_x0001__x0001__x0001__x0001__x0001__x0001__x0001__x0001__x0001__x0001__x0001__x0001__x0001__x0001__x0001__x0001__x0001__x0001__x0001__x0001__x0001__x0002__x0001__x0001_&lt;@_x0001__x0001__x0001__x0001__x0001__x0001_;@_x0001__x0001__x0001__x0001__x0001__x0001_C@_x0001__x0001__x0001__x0001__x0001_ÀR@_x0001__x0001__x0001__x0001__x0001__x0001__x0001__x0001__x0001__x0001__x0001__x0001__x0001__x0001__x0001__x0001__x0001__x0001__x0001__x0001__x0001__x0001_7@_x0001__x0001__x0001__x0001__x0001__x0001_;@_x0001__x0001__x0001__x0001__x0001__x0001_8@_x0001__x0001__x0001__x0001__x0001__x0001_7@_x0001__x0001__x0001__x0001__x0001__x0001__x0001__x0001__x0001__x0001__x0001__x0001__x0001__x0001_7@_x0001__x0001__x0001__x0001__x0001__x0001_G@_x0001__x0001__x0001__x0001__x0001__x0001__x0001__x0001__x0001__x0001__x0001__x0001__x0001__x0001_A@_x0001__x0001__x0001__x0001__x0001__x0001__x0001__x0001__x0001__x0001__x0001__x0001__x0001__x0001_7@_x0001__x0001__x0001__x0001__x0001__x0001__x0001__x0001__x0001__x0001__x0001__x0001__x0001__x0001__x0001__x0001__x0001__x0001__x0001__x0001__x0001__x0001_8@_x0001__x0001__x0001__x0001__x0001_B@_x0001__x0001__x0001__x0001__x0001_G@_x0001__x0001__x0001__x0001__x0001__x0001__x0001__x0001__x0001__x0001__x0001__x0001__x0001__x0001_M@_x0001__x0001__x0001__x0001__x0001__x0001__x0001__x0001__x0001__x0001__x0001__x0001__x0001_C@_x0001__x0001__x0001__x0001__x0001__x0001__x0001__x0001__x0001__x0001__x0001__x0001__x0001__x0001_=@_x0001__x0001__x0001__x0001__x0001__x0001_4@_x0001__x0001__x0001__x0001__x0001__x0001_4@_x0001__x0001__x0001__x0001__x0001__x0001__x0001__x0001__x0001__x0001__x0001__x0001__x0001__x0001_:@_x0001__x0002__x0001__x0001__x0001__x0001__x0001__x0001_;@_x0001__x0001__x0001__x0001__x0001__x0001_E@_x0001__x0001__x0001__x0001__x0001__x0001__x0001__x0001__x0001__x0001__x0001__x0001__x0001__x0001_7@_x0001__x0001__x0001__x0001__x0001__x0001_:@_x0001__x0001__x0001__x0001__x0001__x0001_5@_x0001__x0001__x0001__x0001__x0001__x0001__x0001__x0001__x0001__x0001__x0001__x0001__x0001__x0001__x0001__x0001__x0001__x0001__x0001__x0001__x0001__x0001__x0001__x0001__x0001__x0001__x0001__x0001__x0001__x0001__x0001__x0001__x0001__x0001__x0001__x0001__x0001_J@_x0001__x0001__x0001__x0001__x0001__x0001_6@_x0001__x0001__x0001__x0001__x0001__x0001__x0001__x0001__x0001__x0001__x0001__x0001__x0001__x0001__x0001__x0001__x0001__x0001__x0001__x0001__x0001__x0001_7@_x0001__x0001__x0001__x0001__x0001__x0001_C@_x0001__x0001__x0001__x0001__x0001__x0001_3@_x0001__x0001__x0001__x0001__x0001__x0001_&lt;@_x0001__x0001__x0001__x0001__x0001__x0001__x0001__x0001__x0001__x0001__x0001__x0001__x0001__x0001_7@_x0001__x0001__x0001__x0001__x0001__x0001_&lt;@_x0001__x0001__x0001__x0001__x0001__x0001__x0001__x0001__x0001__x0001__x0001__x0001__x0001__x0001_&lt;@_x0001__x0001__x0001__x0001__x0001_B@_x0001__x0001__x0001__x0001__x0001_G@_x0001__x0001__x0001__x0001__x0001__x0001_O@_x0001__x0001__x0001__x0001__x0001__x0001_G@_x0001__x0001__x0001__x0001__x0001__x0001__x0001__x0001__x0001__x0001__x0001__x0001__x0001_G@_x0001__x0001__x0001__x0001__x0001__x0001__x0001__x0001__x0001__x0001__x0001__x0001__x0001__x0001__x0001__x0001__x0001__x0001__x0001__x0001__x0001__x0002__x0001__x0001_8@_x0001__x0001__x0001__x0001__x0001__x0001__x0001__x0001__x0001__x0001__x0001__x0001__x0001__x0001_:@_x0001__x0001__x0001__x0001__x0001__x0001__x0001__x0001__x0001__x0001__x0001__x0001__x0001__x0001_7@_x0001__x0001__x0001__x0001__x0001__x0001_A@_x0001__x0001__x0001__x0001__x0001__x0001_C@_x0001__x0001__x0001__x0001__x0001__x0001__x0001__x0001__x0001__x0001__x0001__x0001__x0001__x0001_B@_x0001__x0001__x0001__x0001__x0001__x0001_=@_x0001__x0001__x0001__x0001__x0001__x0001_B@_x0001__x0001__x0001__x0001__x0001__x0001_O@_x0001__x0001__x0001__x0001__x0001_@@_x0001__x0001__x0001__x0001__x0001_G@_x0001__x0001__x0001__x0001__x0001__x0001_4@_x0001__x0001__x0001__x0001__x0001__x0001_&lt;@_x0001__x0001__x0001__x0001__x0001__x0001_7@_x0001__x0001__x0001__x0001__x0001__x0001_B@_x0001__x0001__x0001__x0001__x0001__x0001_K@_x0001__x0001__x0001__x0001__x0001__x0001_:@_x0001__x0001__x0001__x0001__x0001_C@_x0001__x0001__x0001__x0001__x0001__x0001_?@_x0001__x0001__x0001__x0001__x0001__x0001_:@_x0001__x0001__x0001__x0001__x0001__x0001_P@_x0001__x0001__x0001__x0001__x0001__x0001__x0001__x0001__x0001__x0001__x0001__x0001__x0001__x0001__x0001__x0001__x0001__x0001__x0001__x0001__x0001__x0001__x0001__x0001__x0001__x0001__x0001__x0001__x0001__x0001__x0001__x0001__x0001__x0001__x0001__x0001__x0001__x0001_&lt;@_x0001__x0001__x0001__x0001__x0001__x0001__x0001__x0001__x0001__x0001__x0001__x0001__x0001__x0001__x0001__x0001__x0001__x0001__x0001__x0001__x0001_ÀR@_x0001__x0002__x0001__x0001__x0001__x0001__x0001_@Q@_x0001__x0001__x0001__x0001__x0001__x0001_&lt;@_x0001__x0001__x0001__x0001__x0001__x0001__x0001__x0001__x0001__x0001__x0001__x0001__x0001__x0001_6@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5@_x0001__x0001__x0001__x0001__x0001__x0001_6@_x0001__x0001__x0001__x0001__x0001__x0001__x0001__x0001__x0001__x0001__x0001__x0001__x0001__x0001__x0001__x0001__x0001__x0001__x0001__x0001__x0001__x0001__x0001__x0001__x0001__x0001__x0001__x0001__x0001__x0001__x0001__x0001__x0001__x0001__x0001__x0001__x0001__x0001_7@_x0001__x0001__x0001__x0001__x0001__x0001_A@_x0001__x0001__x0001__x0001__x0001__x0001_E@_x0001__x0001__x0001__x0001__x0001__x0001_7@_x0001__x0001__x0001__x0001__x0001__x0001_&lt;@_x0001__x0001__x0001__x0001__x0001__x0001_B@_x0001__x0001__x0001__x0001__x0001__x0001_D@_x0001__x0001__x0001__x0001__x0001__x0001_7@_x0001__x0001__x0001__x0001__x0001__x0001_8@_x0001__x0001__x0001__x0001__x0001_C@_x0001__x0001__x0001__x0001__x0001__x0001_A@_x0001__x0001__x0001__x0001__x0001__x0001__x0001__x0001__x0001__x0001__x0001__x0001__x0001_O@_x0001__x0001__x0001__x0001__x0001__x0001_5@_x0001__x0001__x0001__x0001__x0001__x0001_:@_x0001__x0001__x0001__x0001__x0001__x0001_K@_x0001__x0001__x0001__x0001__x0001__x0002__x0001_L@_x0001__x0001__x0001__x0001__x0001__x0001__x0001__x0001__x0001__x0001__x0001__x0001__x0001__x0001__x0001__x0001__x0001__x0001__x0001__x0001__x0001__x0001_M@_x0001__x0001__x0001__x0001__x0001__x0001__x0001__x0001__x0001__x0001__x0001__x0001__x0001__x0001_&lt;@_x0001__x0001__x0001__x0001__x0001__x0001_;@_x0001__x0001__x0001__x0001__x0001__x0001_&lt;@_x0001__x0001__x0001__x0001__x0001_G@_x0001__x0001__x0001__x0001__x0001__x0001_5@_x0001__x0001__x0001__x0001__x0001__x0001_C@_x0001__x0001__x0001__x0001__x0001__x0001__x0001__x0001__x0001__x0001__x0001__x0001__x0001__x0001_=@_x0001__x0001__x0001__x0001__x0001__x0001__x0001__x0001__x0001__x0001__x0001__x0001__x0001__x0001_Q@_x0001__x0001__x0001__x0001__x0001__x0001_C@_x0001__x0001__x0001__x0001__x0001__x0001__x0001__x0001__x0001__x0001__x0001__x0001__x0001_B@_x0001__x0001__x0001__x0001__x0001__x0001_@@_x0001__x0001__x0001__x0001__x0001__x0001__x0001__x0001__x0001__x0001__x0001__x0001__x0001_P@_x0001__x0001__x0001__x0001__x0001__x0001__x0001__x0001__x0001__x0001__x0001__x0001__x0001__x0001__x0001__x0001__x0001__x0001__x0001__x0001__x0001_E@_x0001__x0001__x0001__x0001__x0001__x0001__x0001__x0001__x0001__x0001__x0001__x0001__x0001__x0001_G@_x0001__x0001__x0001__x0001__x0001__x0001_=@_x0001__x0001__x0001__x0001__x0001__x0001_;@_x0001__x0001__x0001__x0001__x0001__x0001_H@_x0001__x0001__x0001__x0001__x0001__x0001_&lt;@_x0001__x0001__x0001__x0001__x0001__x0001__x0001__x0001__x0001__x0001__x0001__x0001__x0001__x0001_?@_x0001__x0002__x0001__x0001__x0001__x0001__x0001__x0001_9@_x0001__x0001__x0001__x0001__x0001__x0001_@@_x0001__x0001__x0001__x0001__x0001_@@_x0001__x0001__x0001__x0001__x0001__x0001_Q@_x0001__x0001__x0001__x0001__x0001__x0001__x0001__x0001__x0001__x0001__x0001__x0001__x0001__x0001__x0001__x0001__x0001__x0001__x0001__x0001__x0001__x0001__x0001__x0001__x0001__x0001__x0001__x0001__x0001_I@_x0001__x0001__x0001__x0001__x0001__x0001_5@_x0001__x0001__x0001__x0001__x0001_B@_x0001__x0001__x0001__x0001__x0001__x0001_7@_x0001__x0001__x0001__x0001__x0001__x0001__x0001__x0001__x0001__x0001__x0001__x0001__x0001__x0001_?@_x0001__x0001__x0001__x0001__x0001__x0001_E@_x0001__x0001__x0001__x0001__x0001__x0001_C@_x0001__x0001__x0001__x0001__x0001__x0001__x0001__x0001__x0001__x0001__x0001__x0001__x0001_@R@_x0001__x0001__x0001__x0001__x0001__x0001_E@_x0001__x0001__x0001__x0001__x0001__x0001_9@_x0001__x0001__x0001__x0001__x0001__x0001_P@_x0001__x0001__x0001__x0001__x0001__x0001_A@_x0001__x0001__x0001__x0001__x0001__x0001_&lt;@_x0001__x0001__x0001__x0001__x0001_C@_x0001__x0001__x0001__x0001__x0001__x0001_K@_x0001__x0001__x0001__x0001__x0001_J@_x0001__x0001__x0001__x0001__x0001__x0001_&lt;@_x0001__x0001__x0001__x0001__x0001__x0001_G@_x0001__x0001__x0001__x0001__x0001__x0001_K@_x0001__x0001__x0001__x0001__x0001_@@_x0001__x0001__x0001__x0001__x0001__x0001__x0001__x0001__x0001__x0001__x0001__x0001__x0001_J@_x0001__x0001__x0001__x0001__x0001__x0002__x0001__x0001_;@_x0001__x0001__x0001__x0001__x0001_D@_x0001__x0001__x0001__x0001__x0001_G@_x0001__x0001__x0001__x0001__x0001__x0001_:@_x0001__x0001__x0001__x0001__x0001__x0001__x0001__x0001__x0001__x0001__x0001__x0001__x0001_@Q@_x0001__x0001__x0001__x0001__x0001__x0001__x0001__x0001__x0001__x0001__x0001__x0001__x0001__x0001_:@_x0001__x0001__x0001__x0001__x0001__x0001_8@_x0001__x0001__x0001__x0001__x0001_B@_x0001__x0001__x0001__x0001__x0001__x0001_@@_x0001__x0001__x0001__x0001__x0001__x0001__x0001__x0001__x0001__x0001__x0001__x0001__x0001__x0001_8@_x0001__x0001__x0001__x0001__x0001__x0001_:@_x0001__x0001__x0001__x0001__x0001__x0001_7@_x0001__x0001__x0001__x0001__x0001_@R@_x0001__x0001__x0001__x0001__x0001__x0001_A@_x0001__x0001__x0001__x0001__x0001__x0001_7@_x0001__x0001__x0001__x0001__x0001__x0001_;@_x0001__x0001__x0001__x0001__x0001_ÀR@_x0001__x0001__x0001__x0001__x0001__x0001__x0001__x0001__x0001__x0001__x0001__x0001__x0001__x0001_H@_x0001__x0001__x0001__x0001__x0001__x0001_A@_x0001__x0001__x0001__x0001__x0001__x0001_@@_x0001__x0001__x0001__x0001__x0001_I@_x0001__x0001__x0001__x0001__x0001__x0001_5@_x0001__x0001__x0001__x0001__x0001__x0001_K@_x0001__x0001__x0001__x0001__x0001__x0001__x0001__x0001__x0001__x0001__x0001__x0001__x0001_C@_x0001__x0001__x0001__x0001__x0001__x0001_;@_x0001__x0001__x0001__x0001__x0001__x0001_E@_x0001__x0001__x0001__x0001__x0001__x0001_K@_x0001__x0002__x0001__x0001__x0001__x0001__x0001__x0001__x0001__x0001__x0001__x0001__x0001__x0001__x0001_@@_x0001__x0001__x0001__x0001__x0001__x0001_B@_x0001__x0001__x0001__x0001__x0001__x0001_;@_x0001__x0001__x0001__x0001__x0001__x0001_&gt;@_x0001__x0001__x0001__x0001__x0001__x0001_P@_x0001__x0001__x0001__x0001__x0001__x0001_K@_x0001__x0001__x0001__x0001__x0001__x0001__x0001__x0001__x0001__x0001__x0001__x0001__x0001__x0001_&lt;@_x0001__x0001__x0001__x0001__x0001__x0001_:@_x0001__x0001__x0001__x0001__x0001__x0001_;@_x0001__x0001__x0001__x0001__x0001_O@_x0001__x0001__x0001__x0001__x0001__x0001_C@_x0001__x0001__x0001__x0001__x0001__x0001_&lt;@_x0001__x0001__x0001__x0001__x0001__x0001__x0001__x0001__x0001__x0001__x0001__x0001__x0001_G@_x0001__x0001__x0001__x0001__x0001__x0001_:@_x0001__x0001__x0001__x0001__x0001__x0001__x0001__x0001__x0001__x0001__x0001__x0001__x0001__x0001_M@_x0001__x0001__x0001__x0001__x0001__x0001_H@_x0001__x0001__x0001__x0001__x0001__x0001_:@_x0001__x0001__x0001__x0001__x0001__x0001_C@_x0001__x0001__x0001__x0001__x0001_L@_x0001__x0001__x0001__x0001__x0001__x0001_8@_x0001__x0001__x0001__x0001__x0001_C@_x0001__x0001__x0001__x0001__x0001__x0001_8@_x0001__x0001__x0001__x0001__x0001__x0001_E@_x0001__x0001__x0001__x0001__x0001_G@_x0001__x0001__x0001__x0001__x0001__x0001__x0001__x0001__x0001__x0001__x0001__x0001__x0001__x0001_?@_x0001__x0001__x0001__x0001__x0001__x0001_7@_x0001__x0001__x0001__x0001__x0001__x0002__x0001_B@_x0001__x0001__x0001__x0001__x0001_@@_x0001__x0001__x0001__x0001__x0001__x0001_5@_x0001__x0001__x0001__x0001__x0001__x0001__x0001__x0001__x0001__x0001__x0001__x0001__x0001__x0001_7@_x0001__x0001__x0001__x0001__x0001__x0001__x0001__x0001__x0001__x0001__x0001__x0001__x0001_@@_x0001__x0001__x0001__x0001__x0001_ÀP@_x0001__x0001__x0001__x0001__x0001__x0001_;@_x0001__x0001__x0001__x0001__x0001__x0001_O@_x0001__x0001__x0001__x0001__x0001__x0001_@@_x0001__x0001__x0001__x0001__x0001__x0001_E@_x0001__x0001__x0001__x0001__x0001__x0001_7@_x0001__x0001__x0001__x0001__x0001_@R@_x0001__x0001__x0001__x0001__x0001__x0001_;@_x0001__x0001__x0001__x0001__x0001_K@_x0001__x0001__x0001__x0001__x0001_B@_x0001__x0001__x0001__x0001__x0001_C@_x0001__x0001__x0001__x0001__x0001_@@_x0001__x0001__x0001__x0001__x0001_B@_x0001__x0001__x0001__x0001__x0001__x0001_:@_x0001__x0001__x0001__x0001__x0001__x0001_O@_x0001__x0001__x0001__x0001__x0001_O@_x0001__x0001__x0001__x0001__x0001__x0001_6@_x0001__x0001__x0001__x0001__x0001__x0001_=@_x0001__x0001__x0001__x0001__x0001__x0001_@@_x0001__x0001__x0001__x0001__x0001_G@_x0001__x0001__x0001__x0001__x0001_C@_x0001__x0001__x0001__x0001__x0001_E@_x0001__x0001__x0001__x0001__x0001__x0001_@@_x0001__x0001__x0001__x0001__x0001__x0001__x0001__x0001__x0001__x0001__x0001__x0001__x0001_I@_x0001__x0002__x0001__x0001__x0001__x0001__x0001__x0001_&lt;@_x0001__x0001__x0001__x0001__x0001__x0001__x0001__x0001__x0001__x0001__x0001__x0001__x0001_M@_x0001__x0001__x0001__x0001__x0001__x0001_5@_x0001__x0001__x0001__x0001__x0001__x0001__x0001__x0001__x0001__x0001__x0001__x0001__x0001_@R@_x0001__x0001__x0001__x0001__x0001__x0001_6@_x0001__x0001__x0001__x0001__x0001__x0001__x0001__x0001__x0001__x0001__x0001__x0001__x0001__x0001__x0001__x0001__x0001__x0001__x0001__x0001__x0001_B@_x0001__x0001__x0001__x0001__x0001__x0001_O@_x0001__x0001__x0001__x0001__x0001__x0001_=@_x0001__x0001__x0001__x0001__x0001__x0001__x0001__x0001__x0001__x0001__x0001__x0001__x0001__x0001_H@_x0001__x0001__x0001__x0001__x0001_@@_x0001__x0001__x0001__x0001__x0001_ÀP@_x0001__x0001__x0001__x0001__x0001__x0001_G@_x0001__x0001__x0001__x0001__x0001__x0001__x0001__x0001__x0001__x0001__x0001__x0001__x0001__x0001_C@_x0001__x0001__x0001__x0001__x0001__x0001_F@_x0001__x0001__x0001__x0001__x0001__x0001_8@_x0001__x0001__x0001__x0001__x0001__x0001_7@_x0001__x0001__x0001__x0001__x0001_N@_x0001__x0001__x0001__x0001__x0001__x0001__x0001__x0001__x0001__x0001__x0001__x0001__x0001__x0001_&gt;@_x0001__x0001__x0001__x0001__x0001__x0001_7@_x0001__x0001__x0001__x0001__x0001__x0001__x0001__x0001__x0001__x0001__x0001__x0001__x0001__x0001__x0001__x0001__x0001__x0001__x0001__x0001__x0001__x0001__x0001__x0001__x0001__x0001__x0001__x0001__x0001__x0001_=@_x0001__x0001__x0001__x0001__x0001__x0001_&gt;@_x0001__x0001__x0001__x0001__x0001__x0002__x0001__x0001__x0001__x0001__x0001__x0001__x0001__x0001__x0001__x0001_B@_x0001__x0001__x0001__x0001__x0001__x0001_J@_x0001__x0001__x0001__x0001__x0001__x0001__x0001__x0001__x0001__x0001__x0001__x0001__x0001__x0001_@@_x0001__x0001__x0001__x0001__x0001__x0001_&lt;@_x0001__x0001__x0001__x0001__x0001__x0001_8@_x0001__x0001__x0001__x0001__x0001__x0001_@@_x0001__x0001__x0001__x0001__x0001_H@_x0001__x0001__x0001__x0001__x0001__x0001_:@_x0001__x0001__x0001__x0001__x0001__x0001_Q@_x0001__x0001__x0001__x0001__x0001__x0001_5@_x0001__x0001__x0001__x0001__x0001__x0001__x0001__x0001__x0001__x0001__x0001__x0001__x0001_M@_x0001__x0001__x0001__x0001__x0001__x0001_E@_x0001__x0001__x0001__x0001__x0001__x0001_7@_x0001__x0001__x0001__x0001__x0001__x0001__x0001__x0001__x0001__x0001__x0001__x0001__x0001__x0001_5@_x0001__x0001__x0001__x0001__x0001_@@_x0001__x0001__x0001__x0001__x0001__x0001__x0001__x0001__x0001__x0001__x0001__x0001__x0001__x0001_7@_x0001__x0001__x0001__x0001__x0001__x0001_6@_x0001__x0001__x0001__x0001__x0001__x0001_E@_x0001__x0001__x0001__x0001__x0001__x0001_A@_x0001__x0001__x0001__x0001__x0001_E@_x0001__x0001__x0001__x0001__x0001__x0001_7@_x0001__x0001__x0001__x0001__x0001_B@_x0001__x0001__x0001__x0001__x0001__x0001__x0001__x0001__x0001__x0001__x0001__x0001__x0001_@R@_x0001__x0001__x0001__x0001__x0001_B@_x0001__x0001__x0001__x0001__x0001__x0001__x0001__x0001__x0001__x0001__x0001__x0001__x0001_G@_x0001__x0002__x0001__x0001__x0001__x0001__x0001__x0001_;@_x0001__x0001__x0001__x0001__x0001__x0001_E@_x0001__x0001__x0001__x0001__x0001__x0001_Q@_x0001__x0001__x0001__x0001__x0001__x0001__x0001__x0001__x0001__x0001__x0001__x0001__x0001__x0001__x0001__x0001__x0001__x0001__x0001__x0001__x0001__x0001_5@_x0001__x0001__x0001__x0001__x0001__x0001_G@_x0001__x0001__x0001__x0001__x0001__x0001_:@_x0001__x0001__x0001__x0001__x0001__x0001__x0001__x0001__x0001__x0001__x0001__x0001__x0001__x0001_L@_x0001__x0001__x0001__x0001__x0001__x0001_7@_x0001__x0001__x0001__x0001__x0001__x0001_=@_x0001__x0001__x0001__x0001__x0001__x0001__x0001__x0001__x0001__x0001__x0001__x0001__x0001__x0001__x0001__x0001__x0001__x0001__x0001__x0001__x0001__x0001__x0001__x0001__x0001__x0001__x0001__x0001__x0001__x0001_P@_x0001__x0001__x0001__x0001__x0001__x0001_@@_x0001__x0001__x0001__x0001__x0001__x0001__x0001__x0001__x0001__x0001__x0001__x0001__x0001_O@_x0001__x0001__x0001__x0001__x0001__x0001_=@_x0001__x0001__x0001__x0001__x0001__x0001_6@_x0001__x0001__x0001__x0001__x0001__x0001__x0001__x0001__x0001__x0001__x0001__x0001__x0001__x0001_8@_x0001__x0001__x0001__x0001__x0001__x0001__x0001__x0001__x0001__x0001__x0001__x0001__x0001__x0001__x0001__x0001__x0001__x0001__x0001__x0001__x0001_R@_x0001__x0001__x0001__x0001__x0001_C@_x0001__x0001__x0001__x0001__x0001__x0001_4@_x0001__x0001__x0001__x0001__x0001__x0001__x0001__x0001__x0001__x0001__x0001__x0001__x0001__x0001__x0001__x0001__x0001__x0001__x0001__x0001__x0001_@@_x0001__x0001__x0001__x0001__x0001__x0002__x0001__x0001__x0001__x0001__x0001__x0001__x0001__x0001__x0001__x0001_6@_x0001__x0001__x0001__x0001__x0001_D@_x0001__x0001__x0001__x0001__x0001__x0001_6@_x0001__x0001__x0001__x0001__x0001__x0001_=@_x0001__x0001__x0001__x0001__x0001__x0001__x0001__x0001__x0001__x0001__x0001__x0001__x0001__x0001_F@_x0001__x0001__x0001__x0001__x0001__x0001_C@_x0001__x0001__x0001__x0001__x0001_F@_x0001__x0001__x0001__x0001__x0001_D@_x0001__x0001__x0001__x0001__x0001__x0001__x0001__x0001__x0001__x0001__x0001__x0001__x0001_J@_x0001__x0001__x0001__x0001__x0001__x0001_7@_x0001__x0001__x0001__x0001__x0001__x0001_4@_x0001__x0001__x0001__x0001__x0001_@Q@_x0001__x0001__x0001__x0001__x0001__x0001_;@_x0001__x0001__x0001__x0001__x0001__x0001_=@_x0001__x0001__x0001__x0001__x0001__x0001_J@_x0001__x0001__x0001__x0001__x0001_C@_x0001__x0001__x0001__x0001__x0001__x0001__x0001__x0001__x0001__x0001__x0001__x0001__x0001__x0001_C@_x0001__x0001__x0001__x0001__x0001__x0001_Q@_x0001__x0001__x0001__x0001__x0001_M@_x0001__x0001__x0001__x0001__x0001__x0001__x0001__x0001__x0001__x0001__x0001__x0001__x0001_F@_x0001__x0001__x0001__x0001__x0001__x0001_:@_x0001__x0001__x0001__x0001__x0001_H@_x0001__x0001__x0001__x0001__x0001__x0001__x0001__x0001__x0001__x0001__x0001__x0001__x0001__x0001_K@_x0001__x0001__x0001__x0001__x0001__x0001__x0001__x0001__x0001__x0001__x0001__x0001__x0001__x0001_7@_x0001__x0001__x0001__x0001__x0001__x0001_5@_x0001__x0002__x0001__x0001__x0001__x0001__x0001_H@_x0001__x0001__x0001__x0001__x0001__x0001_7@_x0001__x0001__x0001__x0001__x0001__x0001__x0001__x0001__x0001__x0001__x0001__x0001__x0001__x0001_5@_x0001__x0001__x0001__x0001__x0001__x0001_8@_x0001__x0001__x0001__x0001__x0001__x0001_B@_x0001__x0001__x0001__x0001__x0001__x0001_:@_x0001__x0001__x0001__x0001__x0001__x0001__x0001__x0001__x0001__x0001__x0001__x0001__x0001__x0001_8@_x0001__x0001__x0001__x0001__x0001_@@_x0001__x0001__x0001__x0001__x0001_I@_x0001__x0001__x0001__x0001__x0001_R@_x0001__x0001__x0001__x0001__x0001__x0001_=@_x0001__x0001__x0001__x0001__x0001_E@_x0001__x0001__x0001__x0001__x0001_H@_x0001__x0001__x0001__x0001__x0001__x0001__x0001__x0001__x0001__x0001__x0001__x0001__x0001__x0001_?@_x0001__x0001__x0001__x0001__x0001__x0001_F@_x0001__x0001__x0001__x0001__x0001__x0001_O@_x0001__x0001__x0001__x0001__x0001__x0001_L@_x0001__x0001__x0001__x0001__x0001__x0001_:@_x0001__x0001__x0001__x0001__x0001__x0001_6@_x0001__x0001__x0001__x0001__x0001__x0001_5@_x0001__x0001__x0001__x0001__x0001__x0001_&lt;@_x0001__x0001__x0001__x0001__x0001__x0001_F@_x0001__x0001__x0001__x0001__x0001__x0001__x0001__x0001__x0001__x0001__x0001__x0001__x0001_G@_x0001__x0001__x0001__x0001__x0001__x0001_O@_x0001__x0001__x0001__x0001__x0001__x0001_;@_x0001__x0001__x0001__x0001__x0001__x0001_6@_x0001__x0001__x0001__x0001__x0001__x0001__x0001__x0001__x0001__x0001__x0001__x0001__x0001__x0002__x0001__x0001_;@_x0001__x0001__x0001__x0001__x0001__x0001__x0001__x0001__x0001__x0001__x0001__x0001__x0001__x0001__x0001__x0001__x0001__x0001__x0001__x0001__x0001__x0001_&lt;@_x0001__x0001__x0001__x0001__x0001__x0001_L@_x0001__x0001__x0001__x0001__x0001_B@_x0001__x0001__x0001__x0001__x0001__x0001__x0001__x0001__x0001__x0001__x0001__x0001__x0001_C@_x0001__x0001__x0001__x0001__x0001__x0001_A@_x0001__x0001__x0001__x0001__x0001__x0001__x0001__x0001__x0001__x0001__x0001__x0001__x0001__x0001__x0001__x0001__x0001__x0001__x0001__x0001__x0001__x0001_Q@_x0001__x0001__x0001__x0001__x0001__x0001_8@_x0001__x0001__x0001__x0001__x0001_J@_x0001__x0001__x0001__x0001__x0001__x0001_;@_x0001__x0001__x0001__x0001__x0001__x0001__x0001__x0001__x0001__x0001__x0001__x0001__x0001__x0001_B@_x0001__x0001__x0001__x0001__x0001__x0001__x0001__x0001__x0001__x0001__x0001__x0001__x0001_H@_x0001__x0001__x0001__x0001__x0001__x0001_H@_x0001__x0001__x0001__x0001__x0001__x0001__x0001__x0001__x0001__x0001__x0001__x0001__x0001_H@_x0001__x0001__x0001__x0001__x0001__x0001_E@_x0001__x0001__x0001__x0001__x0001__x0001__x0001__x0001__x0001__x0001__x0001__x0001__x0001__x0001__x0001__x0001__x0001__x0001__x0001__x0001__x0001__x0001_=@_x0001__x0001__x0001__x0001__x0001_ÀP@_x0001__x0001__x0001__x0001__x0001__x0001__x0001__x0001__x0001__x0001__x0001__x0001__x0001__x0001_:@_x0001__x0001__x0001__x0001__x0001__x0001_G@_x0001__x0001__x0001__x0001__x0001_R@_x0001__x0001__x0001__x0001__x0001__x0001_F@_x0001__x0002__x0001__x0001__x0001__x0001__x0001__x0001_;@_x0001__x0001__x0001__x0001__x0001__x0001__x0001__x0001__x0001__x0001__x0001__x0001__x0001_L@_x0001__x0001__x0001__x0001__x0001__x0001_P@_x0001__x0001__x0001__x0001__x0001__x0001_:@_x0001__x0001__x0001__x0001__x0001__x0001__x0001__x0001__x0001__x0001__x0001__x0001__x0001__x0001__x0001__x0001__x0001__x0001__x0001__x0001__x0001_I@_x0001__x0001__x0001__x0001__x0001__x0001__x0001__x0001__x0001__x0001__x0001__x0001__x0001__x0001_6@_x0001__x0001__x0001__x0001__x0001__x0001_A@_x0001__x0001__x0001__x0001__x0001__x0001__x0001__x0001__x0001__x0001__x0001__x0001__x0001_C@_x0001__x0001__x0001__x0001__x0001__x0001__x0001__x0001__x0001__x0001__x0001__x0001__x0001__x0001_8@_x0001__x0001__x0001__x0001__x0001__x0001_?@_x0001__x0001__x0001__x0001__x0001__x0001_8@_x0001__x0001__x0001__x0001__x0001__x0001__x0001__x0001__x0001__x0001__x0001__x0001__x0001__x0001_&lt;@_x0001__x0001__x0001__x0001__x0001__x0001_6@_x0001__x0001__x0001__x0001__x0001__x0001_B@_x0001__x0001__x0001__x0001__x0001__x0001__x0001__x0001__x0001__x0001__x0001__x0001__x0001__x0001__x0001__x0001__x0001__x0001__x0001__x0001__x0001_E@_x0001__x0001__x0001__x0001__x0001__x0001_=@_x0001__x0001__x0001__x0001__x0001__x0001__x0001__x0001__x0001__x0001__x0001__x0001__x0001__x0001_@@_x0001__x0001__x0001__x0001__x0001__x0001_5@_x0001__x0001__x0001__x0001__x0001__x0001__x0001__x0001__x0001__x0001__x0001__x0001__x0001__x0001_J@_x0001__x0001__x0001__x0001__x0001__x0001__x0001__x0001__x0001__x0001__x0001__x0001__x0001__x0002__x0001__x0001_:@_x0001__x0001__x0001__x0001__x0001__x0001_7@_x0001__x0001__x0001__x0001__x0001__x0001_8@_x0001__x0001__x0001__x0001__x0001__x0001__x0001__x0001__x0001__x0001__x0001__x0001__x0001__x0001__x0001__x0001__x0001__x0001__x0001__x0001__x0001_B@_x0001__x0001__x0001__x0001__x0001__x0001__x0001__x0001__x0001__x0001__x0001__x0001__x0001__x0001_C@_x0001__x0001__x0001__x0001__x0001__x0001_J@_x0001__x0001__x0001__x0001__x0001__x0001__x0001__x0001__x0001__x0001__x0001__x0001__x0001_C@_x0001__x0001__x0001__x0001__x0001__x0001_6@_x0001__x0001__x0001__x0001__x0001_ÀR@_x0001__x0001__x0001__x0001__x0001__x0001__x0001__x0001__x0001__x0001__x0001__x0001__x0001__x0001__x0001__x0001__x0001__x0001__x0001__x0001__x0001__x0001_:@_x0001__x0001__x0001__x0001__x0001__x0001_@@_x0001__x0001__x0001__x0001__x0001__x0001_H@_x0001__x0001__x0001__x0001__x0001__x0001__x0001__x0001__x0001__x0001__x0001__x0001__x0001__x0001__x0001__x0001__x0001__x0001__x0001__x0001__x0001__x0001_?@_x0001__x0001__x0001__x0001__x0001_H@_x0001__x0001__x0001__x0001__x0001__x0001_M@_x0001__x0001__x0001__x0001__x0001__x0001_=@_x0001__x0001__x0001__x0001__x0001__x0001_7@_x0001__x0001__x0001__x0001__x0001_B@_x0001__x0001__x0001__x0001__x0001_O@_x0001__x0001__x0001__x0001__x0001__x0001_&lt;@_x0001__x0001__x0001__x0001__x0001__x0001_5@_x0001__x0001__x0001__x0001__x0001_C@_x0001__x0001__x0001__x0001__x0001__x0001_?@_x0001__x0001__x0001__x0001__x0001__x0001_C@_x0001__x0002__x0001__x0001__x0001__x0001__x0001__x0001_?@_x0001__x0001__x0001__x0001__x0001__x0001_K@_x0001__x0001__x0001__x0001__x0001__x0001_K@_x0001__x0001__x0001__x0001__x0001__x0001_=@_x0001__x0001__x0001__x0001__x0001__x0001_:@_x0001__x0001__x0001__x0001__x0001__x0001__x0001__x0001__x0001__x0001__x0001__x0001__x0001__x0001_;@_x0001__x0001__x0001__x0001__x0001_J@_x0001__x0001__x0001__x0001__x0001__x0001__x0001__x0001__x0001__x0001__x0001__x0001__x0001__x0001_6@_x0001__x0001__x0001__x0001__x0001__x0001_?@_x0001__x0001__x0001__x0001__x0001__x0001_;@_x0001__x0001__x0001__x0001__x0001__x0001_M@_x0001__x0001__x0001__x0001__x0001__x0001__x0001__x0001__x0001__x0001__x0001__x0001__x0001__x0001__x0001__x0001__x0001__x0001__x0001__x0001__x0001__x0001_A@_x0001__x0001__x0001__x0001__x0001__x0001_?@_x0001__x0001__x0001__x0001__x0001_C@_x0001__x0001__x0001__x0001__x0001_L@_x0001__x0001__x0001__x0001__x0001_G@_x0001__x0001__x0001__x0001__x0001__x0001__x0001__x0001__x0001__x0001__x0001__x0001__x0001__x0001__x0001__x0001__x0001__x0001__x0001__x0001__x0001_H@_x0001__x0001__x0001__x0001__x0001__x0001_H@_x0001__x0001__x0001__x0001__x0001__x0001_?@_x0001__x0001__x0001__x0001__x0001__x0001_M@_x0001__x0001__x0001__x0001__x0001__x0001__x0001__x0001__x0001__x0001__x0001__x0001__x0001__x0001__x0001__x0001__x0001__x0001__x0001__x0001__x0001__x0001_K@_x0001__x0001__x0001__x0001__x0001__x0001_8@_x0001__x0001__x0001__x0001__x0001__x0001_C@_x0001__x0001__x0001__x0001__x0001__x0002__x0001__x0001_=@_x0001__x0001__x0001__x0001__x0001__x0001_H@_x0001__x0001__x0001__x0001__x0001_E@_x0001__x0001__x0001__x0001__x0001__x0001_B@_x0001__x0001__x0001__x0001__x0001_B@_x0001__x0001__x0001__x0001__x0001_@@_x0001__x0001__x0001__x0001__x0001__x0001__x0001__x0001__x0001__x0001__x0001__x0001__x0001__x0001_J@_x0001__x0001__x0001__x0001__x0001__x0001__x0001__x0001__x0001__x0001__x0001__x0001__x0001__x0001_G@_x0001__x0001__x0001__x0001__x0001_E@_x0001__x0001__x0001__x0001__x0001__x0001_6@_x0001__x0001__x0001__x0001__x0001_C@_x0001__x0001__x0001__x0001__x0001__x0001__x0001__x0001__x0001__x0001__x0001__x0001__x0001__x0001_B@_x0001__x0001__x0001__x0001__x0001__x0001_?@_x0001__x0001__x0001__x0001__x0001__x0001__x0001__x0001__x0001__x0001__x0001__x0001__x0001__x0001_8@_x0001__x0001__x0001__x0001__x0001__x0001_B@_x0001__x0001__x0001__x0001__x0001__x0001_K@_x0001__x0001__x0001__x0001__x0001__x0001_6@_x0001__x0001__x0001__x0001__x0001__x0001_:@_x0001__x0001__x0001__x0001__x0001_B@_x0001__x0001__x0001__x0001__x0001__x0001_J@_x0001__x0001__x0001__x0001__x0001__x0001__x0001__x0001__x0001__x0001__x0001__x0001__x0001_O@_x0001__x0001__x0001__x0001__x0001__x0001_8@_x0001__x0001__x0001__x0001__x0001__x0001_8@_x0001__x0001__x0001__x0001__x0001__x0001_B@_x0001__x0001__x0001__x0001__x0001__x0001_K@_x0001__x0001__x0001__x0001__x0001__x0001_8@_x0001__x0001__x0001__x0001__x0001__x0001_7@_x0001__x0002__x0001__x0001__x0001__x0001__x0001__x0001_5@_x0001__x0001__x0001__x0001__x0001__x0001__x0001__x0001__x0001__x0001__x0001__x0001__x0001__x0001_L@_x0001__x0001__x0001__x0001__x0001__x0001_:@_x0001__x0001__x0001__x0001__x0001__x0001_=@_x0001__x0001__x0001__x0001__x0001_@@_x0001__x0001__x0001__x0001__x0001__x0001_6@_x0001__x0001__x0001__x0001__x0001__x0001_B@_x0001__x0001__x0001__x0001__x0001__x0001_7@_x0001__x0001__x0001__x0001__x0001__x0001_:@_x0001__x0001__x0001__x0001__x0001__x0001__x0001__x0001__x0001__x0001__x0001__x0001__x0001__x0001_E@_x0001__x0001__x0001__x0001__x0001_C@_x0001__x0001__x0001__x0001__x0001_ÀP@_x0001__x0001__x0001__x0001__x0001__x0001_G@_x0001__x0001__x0001__x0001__x0001__x0001__x0001__x0001__x0001__x0001__x0001__x0001__x0001__x0001_5@_x0001__x0001__x0001__x0001__x0001__x0001__x0001__x0001__x0001__x0001__x0001__x0001__x0001__x0001_&lt;@_x0001__x0001__x0001__x0001__x0001__x0001__x0001__x0001__x0001__x0001__x0001__x0001__x0001__x0001__x0001__x0001__x0001__x0001__x0001__x0001__x0001__x0001_A@_x0001__x0001__x0001__x0001__x0001__x0001__x0001__x0001__x0001__x0001__x0001__x0001__x0001_ÀP@_x0001__x0001__x0001__x0001__x0001__x0001_=@_x0001__x0001__x0001__x0001__x0001__x0001_9@_x0001__x0001__x0001__x0001__x0001__x0001_F@_x0001__x0001__x0001__x0001__x0001__x0001_K@_x0001__x0001__x0001__x0001__x0001__x0001_M@_x0001__x0001__x0001__x0001__x0001__x0001__x0001__x0001__x0001__x0001__x0001__x0001__x0001__x0001_C@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ÀR@_x0001__x0001__x0001__x0001__x0001_M@_x0001__x0001__x0001__x0001__x0001__x0001_A@_x0001__x0001__x0001__x0001__x0001__x0001_&gt;@_x0001__x0001__x0001__x0001__x0001__x0001_5@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B@_x0001__x0001__x0001__x0001__x0001__x0001_9@_x0001__x0001__x0001__x0001__x0001__x0001__x0001__x0001__x0001__x0001__x0001__x0001__x0001__x0001__x0001__x0001__x0001__x0001__x0001__x0001__x0001_H@_x0001__x0001__x0001__x0001__x0001_E@_x0001__x0001__x0001__x0001__x0001__x0001_6@_x0001__x0001__x0001__x0001__x0001__x0001_@@_x0001__x0001__x0001__x0001__x0001__x0001__x0001__x0001__x0001__x0001__x0001__x0001__x0001__x0001__x0001__x0001__x0001__x0001__x0001__x0001__x0001__x0001_E@_x0001__x0001__x0001__x0001__x0001__x0001__x0001__x0001__x0001__x0001__x0001__x0001__x0001_I@_x0001__x0001__x0001__x0001__x0001__x0001_E@_x0001__x0001__x0001__x0001__x0001__x0001_J@_x0001__x0001__x0001__x0001__x0001__x0001_7@_x0001__x0002__x0001__x0001__x0001__x0001__x0001__x0001_A@_x0001__x0001__x0001__x0001__x0001__x0001_6@_x0001__x0001__x0001__x0001__x0001_C@_x0001__x0001__x0001__x0001__x0001__x0001_:@_x0001__x0001__x0001__x0001__x0001__x0001_E@_x0001__x0001__x0001__x0001__x0001__x0001_A@_x0001__x0001__x0001__x0001__x0001__x0001_:@_x0001__x0001__x0001__x0001__x0001_R@_x0001__x0001__x0001__x0001__x0001__x0001_&lt;@_x0001__x0001__x0001__x0001__x0001__x0001_A@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3@_x0001__x0001__x0001__x0001__x0001__x0001__x0001__x0001__x0001__x0001__x0001__x0001__x0001__x0001__x0001__x0001__x0001__x0001__x0001__x0001__x0001__x0001_E@_x0001__x0001__x0001__x0001__x0001__x0001_E@_x0001__x0001__x0001__x0001__x0001__x0001__x0001__x0001__x0001__x0001__x0001__x0001__x0001__x0001__x0001__x0001__x0001__x0001__x0001__x0001__x0001__x0001_6@_x0001__x0001__x0001__x0001__x0001__x0001_J@_x0001__x0001__x0001__x0001__x0001__x0001__x0001__x0001__x0001__x0001__x0001__x0001__x0001__x0001_7@_x0001__x0001__x0001__x0001__x0001__x0001__x0001__x0001__x0001__x0001__x0001__x0001__x0001__x0001_K@_x0001__x0001__x0001__x0001__x0001__x0001__x0001__x0001__x0001__x0001__x0001__x0001__x0001__x0002__x0001__x0001_C@_x0001__x0001__x0001__x0001__x0001_G@_x0001__x0001__x0001__x0001__x0001__x0001_6@_x0001__x0001__x0001__x0001__x0001__x0001__x0001__x0001__x0001__x0001__x0001__x0001__x0001__x0001__x0001__x0001__x0001__x0001__x0001__x0001__x0001_D@_x0001__x0001__x0001__x0001__x0001__x0001_&lt;@_x0001__x0001__x0001__x0001__x0001__x0001__x0001__x0001__x0001__x0001__x0001__x0001__x0001__x0001_P@_x0001__x0001__x0001__x0001__x0001__x0001__x0001__x0001__x0001__x0001__x0001__x0001__x0001_@@_x0001__x0001__x0001__x0001__x0001__x0001_B@_x0001__x0001__x0001__x0001__x0001__x0001_6@_x0001__x0001__x0001__x0001__x0001__x0001_7@_x0001__x0001__x0001__x0001__x0001__x0001__x0001__x0001__x0001__x0001__x0001__x0001__x0001_L@_x0001__x0001__x0001__x0001__x0001__x0001_5@_x0001__x0001__x0001__x0001__x0001_@Q@_x0001__x0001__x0001__x0001__x0001__x0001_E@_x0001__x0001__x0001__x0001__x0001_M@_x0001__x0001__x0001__x0001__x0001__x0001__x0001__x0001__x0001__x0001__x0001__x0001__x0001__x0001_H@_x0001__x0001__x0001__x0001__x0001__x0001__x0001__x0001__x0001__x0001__x0001__x0001__x0001__x0001_@@_x0001__x0001__x0001__x0001__x0001_M@_x0001__x0001__x0001__x0001__x0001_@@_x0001__x0001__x0001__x0001__x0001_C@_x0001__x0001__x0001__x0001__x0001__x0001__x0001__x0001__x0001__x0001__x0001__x0001__x0001__x0001_I@_x0001__x0001__x0001__x0001__x0001__x0001_@@_x0001__x0001__x0001__x0001__x0001_D@_x0001__x0001__x0001__x0001__x0001__x0001_;@_x0001__x0002__x0001__x0001__x0001__x0001__x0001__x0001_?@_x0001__x0001__x0001__x0001__x0001__x0001__x0001__x0001__x0001__x0001__x0001__x0001__x0001__x0001__x0001__x0001__x0001__x0001__x0001__x0001__x0001__x0001_7@_x0001__x0001__x0001__x0001__x0001__x0001__x0001__x0001__x0001__x0001__x0001__x0001__x0001__x0001_P@_x0001__x0001__x0001__x0001__x0001__x0001_G@_x0001__x0001__x0001__x0001__x0001__x0001_E@_x0001__x0001__x0001__x0001__x0001__x0001_=@_x0001__x0001__x0001__x0001__x0001__x0001_D@_x0001__x0001__x0001__x0001__x0001__x0001_=@_x0001__x0001__x0001__x0001__x0001__x0001_5@_x0001__x0001__x0001__x0001__x0001_C@_x0001__x0001__x0001__x0001__x0001__x0001_@@_x0001__x0001__x0001__x0001__x0001__x0001_:@_x0001__x0001__x0001__x0001__x0001__x0001_8@_x0001__x0001__x0001__x0001__x0001_H@_x0001__x0001__x0001__x0001__x0001_O@_x0001__x0001__x0001__x0001__x0001__x0001_5@_x0001__x0001__x0001__x0001__x0001__x0001_M@_x0001__x0001__x0001__x0001__x0001_E@_x0001__x0001__x0001__x0001__x0001__x0001_E@_x0001__x0001__x0001__x0001__x0001__x0001__x0001__x0001__x0001__x0001__x0001__x0001__x0001_B@_x0001__x0001__x0001__x0001__x0001__x0001_=@_x0001__x0001__x0001__x0001__x0001__x0001__x0001__x0001__x0001__x0001__x0001__x0001__x0001__x0001_F@_x0001__x0001__x0001__x0001__x0001__x0001_=@_x0001__x0001__x0001__x0001__x0001__x0001_6@_x0001__x0001__x0001__x0001__x0001__x0001_E@_x0001__x0001__x0001__x0001__x0001_E@_x0001__x0001__x0001__x0001__x0001__x0002__x0001__x0001_@@_x0001__x0001__x0001__x0001__x0001__x0001_A@_x0001__x0001__x0001__x0001__x0001__x0001__x0001__x0001__x0001__x0001__x0001__x0001__x0001__x0001_;@_x0001__x0001__x0001__x0001__x0001_O@_x0001__x0001__x0001__x0001__x0001__x0001_Q@_x0001__x0001__x0001__x0001__x0001__x0001__x0001__x0001__x0001__x0001__x0001__x0001__x0001__x0001_:@_x0001__x0001__x0001__x0001__x0001__x0001_6@_x0001__x0001__x0001__x0001__x0001__x0001__x0001__x0001__x0001__x0001__x0001__x0001__x0001__x0001_G@_x0001__x0001__x0001__x0001__x0001__x0001__x0001__x0001__x0001__x0001__x0001__x0001__x0001__x0001_6@_x0001__x0001__x0001__x0001__x0001__x0001_Q@_x0001__x0001__x0001__x0001__x0001__x0001_K@_x0001__x0001__x0001__x0001__x0001__x0001_P@_x0001__x0001__x0001__x0001__x0001__x0001_8@_x0001__x0001__x0001__x0001__x0001__x0001_@@_x0001__x0001__x0001__x0001__x0001__x0001_&lt;@_x0001__x0001__x0001__x0001__x0001__x0001_B@_x0001__x0001__x0001__x0001__x0001__x0001_P@_x0001__x0001__x0001__x0001__x0001__x0001_G@_x0001__x0001__x0001__x0001__x0001__x0001__x0001__x0001__x0001__x0001__x0001__x0001__x0001__x0001__x0001__x0001__x0001__x0001__x0001__x0001__x0001__x0001_8@_x0001__x0001__x0001__x0001__x0001__x0001_B@_x0001__x0001__x0001__x0001__x0001__x0001_A@_x0001__x0001__x0001__x0001__x0001__x0001_&lt;@_x0001__x0001__x0001__x0001__x0001_O@_x0001__x0001__x0001__x0001__x0001__x0001_4@_x0001__x0001__x0001__x0001__x0001__x0001__x0001__x0001__x0001__x0001__x0001__x0001__x0001_D@_x0001__x0002__x0001__x0001__x0001__x0001__x0001__x0001__x0001__x0001__x0001__x0001__x0001__x0001__x0001__x0001_H@_x0001__x0001__x0001__x0001__x0001__x0001_6@_x0001__x0001__x0001__x0001__x0001__x0001__x0001__x0001__x0001__x0001__x0001__x0001__x0001__x0001_;@_x0001__x0001__x0001__x0001__x0001__x0001_6@_x0001__x0001__x0001__x0001__x0001__x0001__x0001__x0001__x0001__x0001__x0001__x0001__x0001_C@_x0001__x0001__x0001__x0001__x0001__x0001__x0001__x0001__x0001__x0001__x0001__x0001__x0001__x0001_:@_x0001__x0001__x0001__x0001__x0001__x0001__x0001__x0001__x0001__x0001__x0001__x0001__x0001__x0001_6@_x0001__x0001__x0001__x0001__x0001__x0001__x0001__x0001__x0001__x0001__x0001__x0001__x0001__x0001__x0001__x0001__x0001__x0001__x0001__x0001__x0001__x0001__x0001__x0001__x0001__x0001__x0001__x0001__x0001__x0001_Q@_x0001__x0001__x0001__x0001__x0001__x0001__x0001__x0001__x0001__x0001__x0001__x0001__x0001__x0001_A@_x0001__x0001__x0001__x0001__x0001_B@_x0001__x0001__x0001__x0001__x0001_@Q@_x0001__x0001__x0001__x0001__x0001__x0001__x0001__x0001__x0001__x0001__x0001__x0001__x0001__x0001_&lt;@_x0001__x0001__x0001__x0001__x0001__x0001_6@_x0001__x0001__x0001__x0001__x0001__x0001_=@_x0001__x0001__x0001__x0001__x0001__x0001_8@_x0001__x0001__x0001__x0001__x0001_D@_x0001__x0001__x0001__x0001__x0001_M@_x0001__x0001__x0001__x0001__x0001__x0001_C@_x0001__x0001__x0001__x0001__x0001__x0001__x0001__x0001__x0001__x0001__x0001__x0001__x0001__x0001__x0001__x0001__x0001__x0001__x0001__x0001__x0001__x0001__x0001__x0001__x0001__x0001__x0001__x0001__x0001__x0002__x0001__x0001_B@_x0001__x0001__x0001__x0001__x0001_M@_x0001__x0001__x0001__x0001__x0001__x0001__x0001__x0001__x0001__x0001__x0001__x0001__x0001_D@_x0001__x0001__x0001__x0001__x0001__x0001__x0001__x0001__x0001__x0001__x0001__x0001__x0001__x0001__x0001__x0001__x0001__x0001__x0001__x0001__x0001__x0001__x0001__x0001__x0001__x0001__x0001__x0001__x0001__x0001_A@_x0001__x0001__x0001__x0001__x0001_B@_x0001__x0001__x0001__x0001__x0001__x0001_:@_x0001__x0001__x0001__x0001__x0001__x0001_6@_x0001__x0001__x0001__x0001__x0001__x0001_&lt;@_x0001__x0001__x0001__x0001__x0001__x0001_K@_x0001__x0001__x0001__x0001__x0001_@R@_x0001__x0001__x0001__x0001__x0001__x0001_C@_x0001__x0001__x0001__x0001__x0001__x0001__x0001__x0001__x0001__x0001__x0001__x0001__x0001_D@_x0001__x0001__x0001__x0001__x0001__x0001__x0001__x0001__x0001__x0001__x0001__x0001__x0001__x0001_H@_x0001__x0001__x0001__x0001__x0001__x0001_:@_x0001__x0001__x0001__x0001__x0001__x0001__x0001__x0001__x0001__x0001__x0001__x0001__x0001__x0001_L@_x0001__x0001__x0001__x0001__x0001__x0001__x0001__x0001__x0001__x0001__x0001__x0001__x0001__x0001_6@_x0001__x0001__x0001__x0001__x0001__x0001_K@_x0001__x0001__x0001__x0001__x0001__x0001_&lt;@_x0001__x0001__x0001__x0001__x0001__x0001_E@_x0001__x0001__x0001__x0001__x0001__x0001_C@_x0001__x0001__x0001__x0001__x0001__x0001__x0001__x0001__x0001__x0001__x0001__x0001__x0001_J@_x0001__x0001__x0001__x0001__x0001__x0001__x0001__x0001__x0001__x0001__x0001__x0001__x0001_@@_x0001__x0002__x0001__x0001__x0001__x0001__x0001__x0001_P@_x0001__x0001__x0001__x0001__x0001_@@_x0001__x0001__x0001__x0001__x0001__x0001__x0001__x0001__x0001__x0001__x0001__x0001__x0001__x0001_R@_x0001__x0001__x0001__x0001__x0001_B@_x0001__x0001__x0001__x0001__x0001__x0001_?@_x0001__x0001__x0001__x0001__x0001__x0001_5@_x0001__x0001__x0001__x0001__x0001_E@_x0001__x0001__x0001__x0001__x0001_O@_x0001__x0001__x0001__x0001__x0001__x0001_&lt;@_x0001__x0001__x0001__x0001__x0001__x0001__x0001__x0001__x0001__x0001__x0001__x0001__x0001__x0001__x0001__x0001__x0001__x0001__x0001__x0001__x0001__x0001_:@_x0001__x0001__x0001__x0001__x0001__x0001__x0001__x0001__x0001__x0001__x0001__x0001__x0001__x0001_8@_x0001__x0001__x0001__x0001__x0001__x0001_6@_x0001__x0001__x0001__x0001__x0001__x0001_8@_x0001__x0001__x0001__x0001__x0001__x0001_=@_x0001__x0001__x0001__x0001__x0001__x0001_?@_x0001__x0001__x0001__x0001__x0001__x0001__x0001__x0001__x0001__x0001__x0001__x0001__x0001__x0001__x0001__x0001__x0001__x0001__x0001__x0001__x0001__x0001_7@_x0001__x0001__x0001__x0001__x0001_B@_x0001__x0001__x0001__x0001__x0001__x0001_F@_x0001__x0001__x0001__x0001__x0001__x0001_3@_x0001__x0001__x0001__x0001__x0001__x0001_7@_x0001__x0001__x0001__x0001__x0001__x0001_8@_x0001__x0001__x0001__x0001__x0001_@@_x0001__x0001__x0001__x0001__x0001__x0001_6@_x0001__x0001__x0001__x0001__x0001_L@_x0001__x0001__x0001__x0001__x0001__x0001_K@_x0001__x0001__x0001__x0001__x0001__x0002__x0001__x0001_&gt;@_x0001__x0001__x0001__x0001__x0001_A@_x0001__x0001__x0001__x0001__x0001_R@_x0001__x0001__x0001__x0001__x0001__x0001_A@_x0001__x0001__x0001__x0001__x0001__x0001_G@_x0001__x0001__x0001__x0001__x0001_@@_x0001__x0001__x0001__x0001__x0001__x0001_A@_x0001__x0001__x0001__x0001__x0001_M@_x0001__x0001__x0001__x0001__x0001_@@_x0001__x0001__x0001__x0001__x0001__x0001__x0001__x0001__x0001__x0001__x0001__x0001__x0001__x0001__x0001__x0001__x0001__x0001__x0001__x0001__x0001_G@_x0001__x0001__x0001__x0001__x0001__x0001__x0001__x0001__x0001__x0001__x0001__x0001__x0001__x0001_C@_x0001__x0001__x0001__x0001__x0001__x0001_;@_x0001__x0001__x0001__x0001__x0001__x0001_7@_x0001__x0001__x0001__x0001__x0001__x0001_A@_x0001__x0001__x0001__x0001__x0001_ÀR@_x0001__x0001__x0001__x0001__x0001__x0001__x0001__x0001__x0001__x0001__x0001__x0001__x0001__x0001_9@_x0001__x0001__x0001__x0001__x0001__x0001__x0001__x0001__x0001__x0001__x0001__x0001__x0001_I@_x0001__x0001__x0001__x0001__x0001__x0001_C@_x0001__x0001__x0001__x0001__x0001__x0001_C@_x0001__x0001__x0001__x0001__x0001__x0001_7@_x0001__x0001__x0001__x0001__x0001__x0001_F@_x0001__x0001__x0001__x0001__x0001__x0001_6@_x0001__x0001__x0001__x0001__x0001__x0001_A@_x0001__x0001__x0001__x0001__x0001_G@_x0001__x0001__x0001__x0001__x0001__x0001_&lt;@_x0001__x0001__x0001__x0001__x0001__x0001_F@_x0001__x0001__x0001__x0001__x0001_R@_x0001__x0002__x0001__x0001__x0001__x0001__x0001__x0001__x0001__x0001__x0001__x0001__x0001__x0001__x0001__x0001_8@_x0001__x0001__x0001__x0001__x0001__x0001_7@_x0001__x0001__x0001__x0001__x0001__x0001_C@_x0001__x0001__x0001__x0001__x0001__x0001_P@_x0001__x0001__x0001__x0001__x0001__x0001__x0001__x0001__x0001__x0001__x0001__x0001__x0001__x0001_E@_x0001__x0001__x0001__x0001__x0001__x0001_A@_x0001__x0001__x0001__x0001__x0001_ÀP@_x0001__x0001__x0001__x0001__x0001_J@_x0001__x0001__x0001__x0001__x0001__x0001_7@_x0001__x0001__x0001__x0001__x0001__x0001_@@_x0001__x0001__x0001__x0001__x0001_E@_x0001__x0001__x0001__x0001__x0001_R@_x0001__x0001__x0001__x0001__x0001__x0001__x0001__x0001__x0001__x0001__x0001__x0001__x0001_ÀP@_x0001__x0001__x0001__x0001__x0001__x0001_3@_x0001__x0001__x0001__x0001__x0001__x0001__x0001__x0001__x0001__x0001__x0001__x0001__x0001__x0001__x0001__x0001__x0001__x0001__x0001__x0001__x0001__x0001_:@_x0001__x0001__x0001__x0001__x0001__x0001_=@_x0001__x0001__x0001__x0001__x0001__x0001_&lt;@_x0001__x0001__x0001__x0001__x0001__x0001_?@_x0001__x0001__x0001__x0001__x0001__x0001__x0001__x0001__x0001__x0001__x0001__x0001__x0001__x0001_G@_x0001__x0001__x0001__x0001__x0001__x0001__x0001__x0001__x0001__x0001__x0001__x0001__x0001__x0001_A@_x0001__x0001__x0001__x0001__x0001__x0001_:@_x0001__x0001__x0001__x0001__x0001_L@_x0001__x0001__x0001__x0001__x0001_@Q@_x0001__x0001__x0001__x0001__x0001__x0001_&lt;@_x0001__x0001__x0001__x0001__x0001__x0002__x0001__x0001_:@_x0001__x0001__x0001__x0001__x0001__x0001_:@_x0001__x0001__x0001__x0001__x0001__x0001_&lt;@_x0001__x0001__x0001__x0001__x0001__x0001_M@_x0001__x0001__x0001__x0001__x0001__x0001__x0001__x0001__x0001__x0001__x0001__x0001__x0001__x0001_Q@_x0001__x0001__x0001__x0001__x0001__x0001_C@_x0001__x0001__x0001__x0001__x0001__x0001_H@_x0001__x0001__x0001__x0001__x0001__x0001_7@_x0001__x0001__x0001__x0001__x0001__x0001_9@_x0001__x0001__x0001__x0001__x0001__x0001_?@_x0001__x0001__x0001__x0001__x0001__x0001_8@_x0001__x0001__x0001__x0001__x0001__x0001_:@_x0001__x0001__x0001__x0001__x0001__x0001_C@_x0001__x0001__x0001__x0001__x0001_J@_x0001__x0001__x0001__x0001__x0001__x0001__x0001__x0001__x0001__x0001__x0001__x0001__x0001__x0001_8@_x0001__x0001__x0001__x0001__x0001__x0001_&lt;@_x0001__x0001__x0001__x0001__x0001__x0001_@@_x0001__x0001__x0001__x0001__x0001__x0001_6@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P@_x0001__x0001__x0001__x0001__x0001__x0001_6@_x0001__x0001__x0001__x0001__x0001__x0001__x0001__x0001__x0001__x0001__x0001__x0001__x0001__x0001_9@_x0001__x0001__x0001__x0001__x0001_B@_x0001__x0002__x0001__x0001__x0001__x0001__x0001__x0001_9@_x0001__x0001__x0001__x0001__x0001_B@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7@_x0001__x0001__x0001__x0001__x0001__x0001_;@_x0001__x0001__x0001__x0001__x0001__x0001_:@_x0001__x0001__x0001__x0001__x0001__x0001_B@_x0001__x0001__x0001__x0001__x0001__x0001_B@_x0001__x0001__x0001__x0001__x0001__x0001__x0001__x0001__x0001__x0001__x0001__x0001__x0001__x0001_E@_x0001__x0001__x0001__x0001__x0001__x0001__x0001__x0001__x0001__x0001__x0001__x0001__x0001__x0001_M@_x0001__x0001__x0001__x0001__x0001__x0001_B@_x0001__x0001__x0001__x0001__x0001_J@_x0001__x0001__x0001__x0001__x0001__x0001__x0001__x0001__x0001__x0001__x0001__x0001__x0001_D@_x0001__x0001__x0001__x0001__x0001__x0001_M@_x0001__x0001__x0001__x0001__x0001_N@_x0001__x0001__x0001__x0001__x0001__x0001_@@_x0001__x0001__x0001__x0001__x0001__x0001__x0001__x0001__x0001__x0001__x0001__x0001__x0001__x0001_7@_x0001__x0001__x0001__x0001__x0001_F@_x0001__x0001__x0001__x0001__x0001__x0001_@@_x0001__x0001__x0001__x0001__x0001_D@_x0001__x0001__x0001__x0001__x0001_ÀQ@_x0001__x0001__x0001__x0001__x0001__x0001__x0001__x0001__x0001__x0001__x0001__x0001__x0001_P@_x0001__x0001__x0001__x0001__x0001__x0002__x0001__x0001_K@_x0001__x0001__x0001__x0001__x0001__x0001__x0001__x0001__x0001__x0001__x0001__x0001__x0001__x0001_&lt;@_x0001__x0001__x0001__x0001__x0001__x0001_;@_x0001__x0001__x0001__x0001__x0001_G@_x0001__x0001__x0001__x0001__x0001__x0001_B@_x0001__x0001__x0001__x0001__x0001__x0001_A@_x0001__x0001__x0001__x0001__x0001__x0001_8@_x0001__x0001__x0001__x0001__x0001__x0001_8@_x0001__x0001__x0001__x0001__x0001__x0001_P@_x0001__x0001__x0001__x0001__x0001__x0001_9@_x0001__x0001__x0001__x0001__x0001__x0001__x0001__x0001__x0001__x0001__x0001__x0001__x0001__x0001_5@_x0001__x0001__x0001__x0001__x0001_O@_x0001__x0001__x0001__x0001__x0001__x0001__x0001__x0001__x0001__x0001__x0001__x0001__x0001__x0001_5@_x0001__x0001__x0001__x0001__x0001_M@_x0001__x0001__x0001__x0001__x0001__x0001_K@_x0001__x0001__x0001__x0001__x0001__x0001_O@_x0001__x0001__x0001__x0001__x0001__x0001__x0001__x0001__x0001__x0001__x0001__x0001__x0001__x0001_?@_x0001__x0001__x0001__x0001__x0001__x0001_B@_x0001__x0001__x0001__x0001__x0001__x0001__x0001__x0001__x0001__x0001__x0001__x0001__x0001__x0001__x0001__x0001__x0001__x0001__x0001__x0001__x0001__x0001_@@_x0001__x0001__x0001__x0001__x0001_C@_x0001__x0001__x0001__x0001__x0001_G@_x0001__x0001__x0001__x0001__x0001_E@_x0001__x0001__x0001__x0001__x0001__x0001_=@_x0001__x0001__x0001__x0001__x0001_B@_x0001__x0001__x0001__x0001__x0001__x0001_F@_x0001__x0001__x0001__x0001__x0001__x0001_8@_x0001__x0002__x0001__x0001__x0001__x0001__x0001__x0001_5@_x0001__x0001__x0001__x0001__x0001__x0001_M@_x0001__x0001__x0001__x0001__x0001_E@_x0001__x0001__x0001__x0001__x0001__x0001_O@_x0001__x0001__x0001__x0001__x0001_B@_x0001__x0001__x0001__x0001__x0001__x0001__x0001__x0001__x0001__x0001__x0001__x0001__x0001__x0001_=@_x0001__x0001__x0001__x0001__x0001_H@_x0001__x0001__x0001__x0001__x0001__x0001_Q@_x0001__x0001__x0001__x0001__x0001_G@_x0001__x0001__x0001__x0001__x0001__x0001_7@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C@_x0001__x0001__x0001__x0001__x0001__x0001__x0001__x0001__x0001__x0001__x0001__x0001__x0001__x0001_B@_x0001__x0001__x0001__x0001__x0001__x0001__x0001__x0001__x0001__x0001__x0001__x0001__x0001__x0001_C@_x0001__x0001__x0001__x0001__x0001__x0001__x0001__x0001__x0001__x0001__x0001__x0001__x0001__x0001_P@_x0001__x0001__x0001__x0001__x0001_R@_x0001__x0001__x0001__x0001__x0001__x0001_G@_x0001__x0001__x0001__x0001__x0001__x0001__x0001__x0001__x0001__x0001__x0001__x0001__x0001__x0001_5@_x0001__x0001__x0001__x0001__x0001__x0001_A@_x0001__x0001__x0001__x0001__x0001__x0001_8@_x0001__x0001__x0001__x0001__x0001__x0001__x0001__x0001__x0001__x0001__x0001__x0001__x0001_G@_x0001__x0001__x0001__x0001__x0001__x0002__x0001__x0001__x0001__x0001__x0001__x0001__x0001__x0001__x0001__x0001_9@_x0001__x0001__x0001__x0001__x0001__x0001_A@_x0001__x0001__x0001__x0001__x0001_C@_x0001__x0001__x0001__x0001__x0001_C@_x0001__x0001__x0001__x0001__x0001_ÀQ@_x0001__x0001__x0001__x0001__x0001__x0001_F@_x0001__x0001__x0001__x0001__x0001__x0001_;@_x0001__x0001__x0001__x0001__x0001_M@_x0001__x0001__x0001__x0001__x0001_@@_x0001__x0001__x0001__x0001__x0001__x0001_6@_x0001__x0001__x0001__x0001__x0001__x0001_F@_x0001__x0001__x0001__x0001__x0001__x0001_;@_x0001__x0001__x0001__x0001__x0001__x0001__x0001__x0001__x0001__x0001__x0001__x0001__x0001__x0001_;@_x0001__x0001__x0001__x0001__x0001__x0001_&lt;@_x0001__x0001__x0001__x0001__x0001__x0001_J@_x0001__x0001__x0001__x0001__x0001_ÀR@_x0001__x0001__x0001__x0001__x0001__x0001__x0001__x0001__x0001__x0001__x0001__x0001__x0001__x0001__x0001__x0001__x0001__x0001__x0001__x0001__x0001__x0001_P@_x0001__x0001__x0001__x0001__x0001_@@_x0001__x0001__x0001__x0001__x0001__x0001__x0001__x0001__x0001__x0001__x0001__x0001__x0001__x0001_F@_x0001__x0001__x0001__x0001__x0001__x0001__x0001__x0001__x0001__x0001__x0001__x0001__x0001__x0001_J@_x0001__x0001__x0001__x0001__x0001_A@_x0001__x0001__x0001__x0001__x0001__x0001__x0001__x0001__x0001__x0001__x0001__x0001__x0001__x0001_9@_x0001__x0001__x0001__x0001__x0001__x0001__x0001__x0001__x0001__x0001__x0001__x0001__x0001_@R@_x0001__x0001__x0001__x0001__x0001__x0001_?@_x0001__x0002__x0001__x0001__x0001__x0001__x0001__x0001__x0001__x0001__x0001__x0001__x0001__x0001__x0001__x0001__x0001__x0001__x0001__x0001__x0001__x0001__x0001__x0001__x0001__x0001__x0001__x0001__x0001__x0001__x0001__x0001_E@_x0001__x0001__x0001__x0001__x0001__x0001_L@_x0001__x0001__x0001__x0001__x0001__x0001__x0001__x0001__x0001__x0001__x0001__x0001__x0001__x0001_8@_x0001__x0001__x0001__x0001__x0001_G@_x0001__x0001__x0001__x0001__x0001__x0001_5@_x0001__x0001__x0001__x0001__x0001__x0001_K@_x0001__x0001__x0001__x0001__x0001_D@_x0001__x0001__x0001__x0001__x0001__x0001__x0001__x0001__x0001__x0001__x0001__x0001__x0001__x0001_C@_x0001__x0001__x0001__x0001__x0001_I@_x0001__x0001__x0001__x0001__x0001__x0001_&lt;@_x0001__x0001__x0001__x0001__x0001_J@_x0001__x0001__x0001__x0001__x0001_M@_x0001__x0001__x0001__x0001__x0001__x0001_J@_x0001__x0001__x0001__x0001__x0001__x0001_?@_x0001__x0001__x0001__x0001__x0001__x0001_P@_x0001__x0001__x0001__x0001__x0001__x0001_J@_x0001__x0001__x0001__x0001__x0001__x0001_B@_x0001__x0001__x0001__x0001__x0001__x0001_&lt;@_x0001__x0001__x0001__x0001__x0001_J@_x0001__x0001__x0001__x0001__x0001__x0001_;@_x0001__x0001__x0001__x0001__x0001_B@_x0001__x0001__x0001__x0001__x0001__x0001__x0001__x0001__x0001__x0001__x0001__x0001__x0001__x0001__x0001__x0001__x0001__x0001__x0001__x0001__x0001_H@_x0001__x0001__x0001__x0001__x0001_G@_x0001__x0001__x0001__x0001__x0001__x0001_8@_x0001__x0001__x0001__x0001__x0001__x0002__x0001_J@_x0001__x0001__x0001__x0001__x0001__x0001_;@_x0001__x0001__x0001__x0001__x0001__x0001_M@_x0001__x0001__x0001__x0001__x0001__x0001__x0001__x0001__x0001__x0001__x0001__x0001__x0001_@@_x0001__x0001__x0001__x0001__x0001__x0001_&lt;@_x0001__x0001__x0001__x0001__x0001__x0001__x0001__x0001__x0001__x0001__x0001__x0001__x0001_J@_x0001__x0001__x0001__x0001__x0001__x0001__x0001__x0001__x0001__x0001__x0001__x0001__x0001__x0001_@@_x0001__x0001__x0001__x0001__x0001__x0001__x0001__x0001__x0001__x0001__x0001__x0001__x0001__x0001__x0001__x0001__x0001__x0001__x0001__x0001__x0001_H@_x0001__x0001__x0001__x0001__x0001__x0001_M@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5@_x0001__x0001__x0001__x0001__x0001_B@_x0001__x0001__x0001__x0001__x0001_C@_x0001__x0001__x0001__x0001__x0001__x0001__x0001__x0001__x0001__x0001__x0001__x0001__x0001_J@_x0001__x0001__x0001__x0001__x0001__x0001__x0001__x0001__x0001__x0001__x0001__x0001__x0001__x0001__x0001__x0001__x0001__x0001__x0001__x0001__x0001_H@_x0001__x0001__x0001__x0001__x0001__x0001__x0001__x0001__x0001__x0001__x0001__x0001__x0001__x0001__x0001__x0001__x0001__x0001__x0001__x0001__x0001_ÀQ@_x0001__x0001__x0001__x0001__x0001__x0001__x0001__x0001__x0001__x0001__x0001__x0001__x0001__x0001_A@_x0001__x0002__x0001__x0001__x0001__x0001__x0001__x0001_O@_x0001__x0001__x0001__x0001__x0001__x0001_&lt;@_x0001__x0001__x0001__x0001__x0001_B@_x0001__x0001__x0001__x0001__x0001__x0001__x0001__x0001__x0001__x0001__x0001__x0001__x0001__x0001_=@_x0001__x0001__x0001__x0001__x0001__x0001_7@_x0001__x0001__x0001__x0001__x0001__x0001_?@_x0001__x0001__x0001__x0001__x0001__x0001_:@_x0001__x0001__x0001__x0001__x0001__x0001_@@_x0001__x0001__x0001__x0001__x0001__x0001_F@_x0001__x0001__x0001__x0001__x0001__x0001_@@_x0001__x0001__x0001__x0001__x0001__x0001__x0001__x0001__x0001__x0001__x0001__x0001__x0001__x0001_F@_x0001__x0001__x0001__x0001__x0001__x0001_8@_x0001__x0001__x0001__x0001__x0001__x0001__x0001__x0001__x0001__x0001__x0001__x0001__x0001__x0001_:@_x0001__x0001__x0001__x0001__x0001__x0001_9@_x0001__x0001__x0001__x0001__x0001_D@_x0001__x0001__x0001__x0001__x0001__x0001__x0001__x0001__x0001__x0001__x0001__x0001__x0001__x0001_E@_x0001__x0001__x0001__x0001__x0001__x0001_@@_x0001__x0001__x0001__x0001__x0001__x0001_=@_x0001__x0001__x0001__x0001__x0001_M@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A@_x0001__x0001__x0001__x0001__x0001__x0002__x0001__x0001__x0001__x0001__x0001__x0001__x0001__x0001__x0001__x0001_4@_x0001__x0001__x0001__x0001__x0001__x0001_7@_x0001__x0001__x0001__x0001__x0001__x0001_6@_x0001__x0001__x0001__x0001__x0001__x0001_H@_x0001__x0001__x0001__x0001__x0001__x0001__x0001__x0001__x0001__x0001__x0001__x0001__x0001__x0001_=@_x0001__x0001__x0001__x0001__x0001__x0001__x0001__x0001__x0001__x0001__x0001__x0001__x0001__x0001_9@_x0001__x0001__x0001__x0001__x0001__x0001_:@_x0001__x0001__x0001__x0001__x0001__x0001_@@_x0001__x0001__x0001__x0001__x0001__x0001_:@_x0001__x0001__x0001__x0001__x0001__x0001_G@_x0001__x0001__x0001__x0001__x0001__x0001_8@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8@_x0001__x0001__x0001__x0001__x0001__x0001__x0001__x0001__x0001__x0001__x0001__x0001__x0001_O@_x0001__x0001__x0001__x0001__x0001__x0001_@@_x0001__x0001__x0001__x0001__x0001__x0001_5@_x0001__x0001__x0001__x0001__x0001__x0001__x0001__x0001__x0001__x0001__x0001__x0001__x0001__x0001_;@_x0001__x0001__x0001__x0001__x0001__x0001_L@_x0001__x0001__x0001__x0001__x0001__x0001_;@_x0001__x0001__x0001__x0001__x0001__x0001_&gt;@_x0001__x0001__x0001__x0001__x0001_B@_x0001__x0001__x0001__x0001__x0001__x0001_5@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G@_x0001__x0001__x0001__x0001__x0001__x0001_8@_x0001__x0001__x0001__x0001__x0001__x0001_E@_x0001__x0001__x0001__x0001__x0001__x0001_A@_x0001__x0001__x0001__x0001__x0001__x0001_B@_x0001__x0001__x0001__x0001__x0001_C@_x0001__x0001__x0001__x0001__x0001__x0001_6@_x0001__x0001__x0001__x0001__x0001__x0001_@@_x0001__x0001__x0001__x0001__x0001__x0001_;@_x0001__x0001__x0001__x0001__x0001__x0001_=@_x0001__x0001__x0001__x0001__x0001__x0001_;@_x0001__x0001__x0001__x0001__x0001__x0001_6@_x0001__x0001__x0001__x0001__x0001_@Q@_x0001__x0001__x0001__x0001__x0001__x0001_?@_x0001__x0001__x0001__x0001__x0001__x0001_&lt;@_x0001__x0001__x0001__x0001__x0001__x0001__x0001__x0001__x0001__x0001__x0001__x0001__x0001_@@_x0001__x0001__x0001__x0001__x0001_C@_x0001__x0001__x0001__x0001__x0001__x0001_6@_x0001__x0001__x0001__x0001__x0001__x0001_?@_x0001__x0001__x0001__x0001__x0001__x0001_A@_x0001__x0001__x0001__x0001__x0001__x0001_&gt;@_x0001__x0001__x0001__x0001__x0001_R@_x0001__x0001__x0001__x0001__x0001__x0001__x0001__x0001__x0001__x0001__x0001__x0001__x0001__x0001_?@_x0001__x0001__x0001__x0001__x0001__x0002__x0001__x0001_A@_x0001__x0001__x0001__x0001__x0001__x0001_=@_x0001__x0001__x0001__x0001__x0001__x0001__x0001__x0001__x0001__x0001__x0001__x0001__x0001__x0001_B@_x0001__x0001__x0001__x0001__x0001__x0001__x0001__x0001__x0001__x0001__x0001__x0001__x0001__x0001__x0001__x0001__x0001__x0001__x0001__x0001__x0001__x0001_C@_x0001__x0001__x0001__x0001__x0001__x0001__x0001__x0001__x0001__x0001__x0001__x0001__x0001_ÀQ@_x0001__x0001__x0001__x0001__x0001__x0001__x0001__x0001__x0001__x0001__x0001__x0001__x0001__x0001_?@_x0001__x0001__x0001__x0001__x0001_@Q@_x0001__x0001__x0001__x0001__x0001_H@_x0001__x0001__x0001__x0001__x0001_L@_x0001__x0001__x0001__x0001__x0001__x0001_6@_x0001__x0001__x0001__x0001__x0001__x0001_?@_x0001__x0001__x0001__x0001__x0001__x0001__x0001__x0001__x0001__x0001__x0001__x0001__x0001__x0001_M@_x0001__x0001__x0001__x0001__x0001__x0001_:@_x0001__x0001__x0001__x0001__x0001_@Q@_x0001__x0001__x0001__x0001__x0001__x0001_C@_x0001__x0001__x0001__x0001__x0001__x0001_5@_x0001__x0001__x0001__x0001__x0001__x0001__x0001__x0001__x0001__x0001__x0001__x0001__x0001__x0001_A@_x0001__x0001__x0001__x0001__x0001__x0001_B@_x0001__x0001__x0001__x0001__x0001__x0001_G@_x0001__x0001__x0001__x0001__x0001_E@_x0001__x0001__x0001__x0001__x0001__x0001__x0001__x0001__x0001__x0001__x0001__x0001__x0001__x0001_:@_x0001__x0001__x0001__x0001__x0001_@@_x0001__x0001__x0001__x0001__x0001__x0001_O@_x0001__x0001__x0001__x0001__x0001__x0001__x0001__x0001__x0001__x0002__x0001__x0001__x0001__x0001__x0001__x0001_=@_x0001__x0001__x0001__x0001__x0001__x0001_J@_x0001__x0001__x0001__x0001__x0001__x0001__x0001__x0001__x0001__x0001__x0001__x0001__x0001_C@_x0001__x0001__x0001__x0001__x0001__x0001__x0001__x0001__x0001__x0001__x0001__x0001__x0001__x0001__x0001__x0001__x0001__x0001__x0001__x0001__x0001__x0001_6@_x0001__x0001__x0001__x0001__x0001__x0001_A@_x0001__x0001__x0001__x0001__x0001__x0001_8@_x0001__x0001__x0001__x0001__x0001__x0001__x0001__x0001__x0001__x0001__x0001__x0001__x0001__x0001_F@_x0001__x0001__x0001__x0001__x0001__x0001_5@_x0001__x0001__x0001__x0001__x0001_@R@_x0001__x0001__x0001__x0001__x0001__x0001_O@_x0001__x0001__x0001__x0001__x0001__x0001_:@_x0001__x0001__x0001__x0001__x0001__x0001_&lt;@_x0001__x0001__x0001__x0001__x0001_J@_x0001__x0001__x0001__x0001__x0001_ÀP@_x0001__x0001__x0001__x0001__x0001_L@_x0001__x0001__x0001__x0001__x0001__x0001_K@_x0001__x0001__x0001__x0001__x0001_I@_x0001__x0001__x0001__x0001__x0001_J@_x0001__x0001__x0001__x0001__x0001__x0001_C@_x0001__x0001__x0001__x0001__x0001__x0001__x0001__x0001__x0001__x0001__x0001__x0001__x0001_ÀP@_x0001__x0001__x0001__x0001__x0001__x0001_B@_x0001__x0001__x0001__x0001__x0001__x0001_A@_x0001__x0001__x0001__x0001__x0001__x0001__x0001__x0001__x0001__x0001__x0001__x0001__x0001_R@_x0001__x0001__x0001__x0001__x0001__x0001_;@_x0001__x0001__x0001__x0001__x0001_ÀR@_x0001__x0001__x0001__x0001__x0001__x0002__x0001__x0001__x0001__x0001__x0001__x0001__x0001__x0001__x0001__x0001_@@_x0001__x0001__x0001__x0001__x0001_G@_x0001__x0001__x0001__x0001__x0001__x0001_A@_x0001__x0001__x0001__x0001__x0001__x0001__x0001__x0001__x0001__x0001__x0001__x0001__x0001__x0001__x0001__x0001__x0001__x0001__x0001__x0001__x0001__x0001_E@_x0001__x0001__x0001__x0001__x0001__x0001_C@_x0001__x0001__x0001__x0001__x0001__x0001__x0001__x0001__x0001__x0001__x0001__x0001__x0001__x0001_E@_x0001__x0001__x0001__x0001__x0001_I@_x0001__x0001__x0001__x0001__x0001_C@_x0001__x0001__x0001__x0001__x0001__x0001__x0001__x0001__x0001__x0001__x0001__x0001__x0001_L@_x0001__x0001__x0001__x0001__x0001__x0001_Q@_x0001__x0001__x0001__x0001__x0001__x0001__x0001__x0001__x0001__x0001__x0001__x0001__x0001__x0001_:@_x0001__x0001__x0001__x0001__x0001__x0001_8@_x0001__x0001__x0001__x0001__x0001__x0001_;@_x0001__x0001__x0001__x0001__x0001__x0001_H@_x0001__x0001__x0001__x0001__x0001_N@_x0001__x0001__x0001__x0001__x0001__x0001_@@_x0001__x0001__x0001__x0001__x0001_@@_x0001__x0001__x0001__x0001__x0001_B@_x0001__x0001__x0001__x0001__x0001__x0001__x0001__x0001__x0001__x0001__x0001__x0001__x0001__x0001__x0001__x0001__x0001__x0001__x0001__x0001__x0001__x0001__x0001__x0001__x0001__x0001__x0001__x0001__x0001__x0001_:@_x0001__x0001__x0001__x0001__x0001__x0001_5@_x0001__x0001__x0001__x0001__x0001__x0001_9@_x0001__x0001__x0001__x0001__x0001__x0001__x0001__x0001__x0001__x0001__x0001__x0001__x0001__x0001__x0001__x0001__x0001__x0002__x0001__x0001__x0001__x0001__x0001__x0001_J@_x0001__x0001__x0001__x0001__x0001__x0001_M@_x0001__x0001__x0001__x0001__x0001__x0001__x0001__x0001__x0001__x0001__x0001__x0001__x0001__x0001_P@_x0001__x0001__x0001__x0001__x0001__x0001_B@_x0001__x0001__x0001__x0001__x0001__x0001__x0001__x0001__x0001__x0001__x0001__x0001__x0001__x0001__x0001__x0001__x0001__x0001__x0001__x0001__x0001__x0001__x0001__x0001__x0001__x0001__x0001__x0001__x0001__x0001_7@_x0001__x0001__x0001__x0001__x0001__x0001_B@_x0001__x0001__x0001__x0001__x0001_B@_x0001__x0001__x0001__x0001__x0001__x0001_5@_x0001__x0001__x0001__x0001__x0001__x0001_&gt;@_x0001__x0001__x0001__x0001__x0001__x0001_6@_x0001__x0001__x0001__x0001__x0001__x0001_B@_x0001__x0001__x0001__x0001__x0001__x0001_5@_x0001__x0001__x0001__x0001__x0001_C@_x0001__x0001__x0001__x0001__x0001__x0001_F@_x0001__x0001__x0001__x0001__x0001__x0001__x0001__x0001__x0001__x0001__x0001__x0001__x0001__x0001__x0001__x0001__x0001__x0001__x0001__x0001__x0001__x0001_G@_x0001__x0001__x0001__x0001__x0001__x0001_B@_x0001__x0001__x0001__x0001__x0001_ÀP@_x0001__x0001__x0001__x0001__x0001__x0001_:@_x0001__x0001__x0001__x0001__x0001__x0001_8@_x0001__x0001__x0001__x0001__x0001_I@_x0001__x0001__x0001__x0001__x0001__x0001_H@_x0001__x0001__x0001__x0001__x0001_G@_x0001__x0001__x0001__x0001__x0001__x0001_Q@_x0001__x0001__x0001__x0001__x0001__x0001_:@_x0001__x0001__x0001__x0001__x0001__x0001_@@_x0001__x0001__x0001__x0001__x0001__x0002__x0001__x0001_=@_x0001__x0001__x0001__x0001__x0001__x0001_C@_x0001__x0001__x0001__x0001__x0001__x0001__x0001__x0001__x0001__x0001__x0001__x0001__x0001__x0001_=@_x0001__x0001__x0001__x0001__x0001__x0001__x0001__x0001__x0001__x0001__x0001__x0001__x0001__x0001__x0001__x0001__x0001__x0001__x0001__x0001__x0001__x0001_7@_x0001__x0001__x0001__x0001__x0001__x0001__x0001__x0001__x0001__x0001__x0001__x0001__x0001__x0001__x0001__x0001__x0001__x0001__x0001__x0001__x0001__x0001_M@_x0001__x0001__x0001__x0001__x0001__x0001_C@_x0001__x0001__x0001__x0001__x0001__x0001__x0001__x0001__x0001__x0001__x0001__x0001__x0001__x0001_@@_x0001__x0001__x0001__x0001__x0001_O@_x0001__x0001__x0001__x0001__x0001__x0001_@@_x0001__x0001__x0001__x0001__x0001__x0001__x0001__x0001__x0001__x0001__x0001__x0001__x0001__x0001_?@_x0001__x0001__x0001__x0001__x0001__x0001_&lt;@_x0001__x0001__x0001__x0001__x0001__x0001_7@_x0001__x0001__x0001__x0001__x0001__x0001_P@_x0001__x0001__x0001__x0001__x0001_@@_x0001__x0001__x0001__x0001__x0001_@R@_x0001__x0001__x0001__x0001__x0001__x0001_P@_x0001__x0001__x0001__x0001__x0001__x0001__x0001__x0001__x0001__x0001__x0001__x0001__x0001__x0001_5@_x0001__x0001__x0001__x0001__x0001__x0001_A@_x0001__x0001__x0001__x0001__x0001__x0001__x0001__x0001__x0001__x0001__x0001__x0001__x0001_B@_x0001__x0001__x0001__x0001__x0001__x0001__x0001__x0001__x0001__x0001__x0001__x0001__x0001__x0001__x0001__x0001__x0001__x0001__x0001__x0001__x0001__x0001_H@_x0001__x0001__x0001__x0001__x0001__x0001_@@_x0001__x0002__x0001__x0001__x0001__x0001__x0001__x0001_=@_x0001__x0001__x0001__x0001__x0001__x0001_K@_x0001__x0001__x0001__x0001__x0001__x0001__x0001__x0001__x0001__x0001__x0001__x0001__x0001__x0001_L@_x0001__x0001__x0001__x0001__x0001__x0001__x0001__x0001__x0001__x0001__x0001__x0001__x0001__x0001_&lt;@_x0001__x0001__x0001__x0001__x0001__x0001_@@_x0001__x0001__x0001__x0001__x0001__x0001__x0001__x0001__x0001__x0001__x0001__x0001__x0001_J@_x0001__x0001__x0001__x0001__x0001__x0001_?@_x0001__x0001__x0001__x0001__x0001__x0001__x0001__x0001__x0001__x0001__x0001__x0001__x0001__x0001__x0001__x0001__x0001__x0001__x0001__x0001__x0001_@@_x0001__x0001__x0001__x0001__x0001__x0001_@@_x0001__x0001__x0001__x0001__x0001_I@_x0001__x0001__x0001__x0001__x0001_ÀR@_x0001__x0001__x0001__x0001__x0001__x0001_7@_x0001__x0001__x0001__x0001__x0001__x0001_6@_x0001__x0001__x0001__x0001__x0001__x0001__x0001__x0001__x0001__x0001__x0001__x0001__x0001__x0001_B@_x0001__x0001__x0001__x0001__x0001_J@_x0001__x0001__x0001__x0001__x0001__x0001_A@_x0001__x0001__x0001__x0001__x0001__x0001_=@_x0001__x0001__x0001__x0001__x0001__x0001__x0001__x0001__x0001__x0001__x0001__x0001__x0001__x0001_?@_x0001__x0001__x0001__x0001__x0001__x0001__x0001__x0001__x0001__x0001__x0001__x0001__x0001_@@_x0001__x0001__x0001__x0001__x0001__x0001_8@_x0001__x0001__x0001__x0001__x0001__x0001_6@_x0001__x0001__x0001__x0001__x0001__x0001__x0001__x0001__x0001__x0001__x0001__x0001__x0001__x0001__x0001__x0001__x0001__x0001__x0001__x0001__x0001__x0002__x0001__x0001_:@_x0001__x0001__x0001__x0001__x0001__x0001_:@_x0001__x0001__x0001__x0001__x0001_J@_x0001__x0001__x0001__x0001__x0001_M@_x0001__x0001__x0001__x0001__x0001_@@_x0001__x0001__x0001__x0001__x0001__x0001__x0001__x0001__x0001__x0001__x0001__x0001__x0001_D@_x0001__x0001__x0001__x0001__x0001__x0001_5@_x0001__x0001__x0001__x0001__x0001__x0001_M@_x0001__x0001__x0001__x0001__x0001__x0001_=@_x0001__x0001__x0001__x0001__x0001__x0001_7@_x0001__x0001__x0001__x0001__x0001__x0001__x0001__x0001__x0001__x0001__x0001__x0001__x0001__x0001_7@_x0001__x0001__x0001__x0001__x0001_H@_x0001__x0001__x0001__x0001__x0001__x0001__x0001__x0001__x0001__x0001__x0001__x0001__x0001__x0001__x0001__x0001__x0001__x0001__x0001__x0001__x0001__x0001__x0001__x0001__x0001__x0001__x0001__x0001__x0001_G@_x0001__x0001__x0001__x0001__x0001__x0001_5@_x0001__x0001__x0001__x0001__x0001__x0001__x0001__x0001__x0001__x0001__x0001__x0001__x0001_A@_x0001__x0001__x0001__x0001__x0001__x0001_5@_x0001__x0001__x0001__x0001__x0001__x0001__x0001__x0001__x0001__x0001__x0001__x0001__x0001__x0001__x0001__x0001__x0001__x0001__x0001__x0001__x0001__x0001_&lt;@_x0001__x0001__x0001__x0001__x0001_D@_x0001__x0001__x0001__x0001__x0001__x0001_;@_x0001__x0001__x0001__x0001__x0001__x0001__x0001__x0001__x0001__x0001__x0001__x0001__x0001_L@_x0001__x0001__x0001__x0001__x0001__x0001_R@_x0001__x0001__x0001__x0001__x0001_M@_x0001__x0001__x0001__x0001__x0001__x0001_?@_x0001__x0002__x0001__x0001__x0001__x0001__x0001_E@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A@_x0001__x0001__x0001__x0001__x0001__x0001_;@_x0001__x0001__x0001__x0001__x0001__x0001_4@_x0001__x0001__x0001__x0001__x0001__x0001_6@_x0001__x0001__x0001__x0001__x0001__x0001_8@_x0001__x0001__x0001__x0001__x0001__x0001_@@_x0001__x0001__x0001__x0001__x0001__x0001_L@_x0001__x0001__x0001__x0001__x0001__x0001__x0001__x0001__x0001__x0001__x0001__x0001__x0001__x0001__x0001__x0001__x0001__x0001__x0001__x0001__x0001__x0001_Q@_x0001__x0001__x0001__x0001__x0001__x0001_A@_x0001__x0001__x0001__x0001__x0001__x0001_8@_x0001__x0001__x0001__x0001__x0001_ÀR@_x0001__x0001__x0001__x0001__x0001__x0001__x0001__x0001__x0001__x0001__x0001__x0001__x0001__x0001_P@_x0001__x0001__x0001__x0001__x0001__x0001_5@_x0001__x0001__x0001__x0001__x0001_L@_x0001__x0001__x0001__x0001__x0001__x0001__x0001__x0001__x0001__x0001__x0001__x0001__x0001__x0001_:@_x0001__x0001__x0001__x0001__x0001__x0001_C@_x0001__x0001__x0001__x0001__x0001__x0001__x0001__x0001__x0001__x0001__x0001__x0001__x0001__x0001_;@_x0001__x0001__x0001__x0001__x0001__x0001_6@_x0001__x0001__x0001__x0001__x0001__x0001_=@_x0001__x0001__x0001__x0001__x0001__x0001_;@_x0001__x0001__x0001__x0001__x0001__x0002__x0001__x0001_C@_x0001__x0001__x0001__x0001__x0001__x0001_=@_x0001__x0001__x0001__x0001__x0001__x0001_8@_x0001__x0001__x0001__x0001__x0001__x0001_8@_x0001__x0001__x0001__x0001__x0001__x0001_8@_x0001__x0001__x0001__x0001__x0001__x0001_5@_x0001__x0001__x0001__x0001__x0001_L@_x0001__x0001__x0001__x0001__x0001__x0001__x0001__x0001__x0001__x0001__x0001__x0001__x0001__x0001_H@_x0001__x0001__x0001__x0001__x0001_E@_x0001__x0001__x0001__x0001__x0001__x0001_;@_x0001__x0001__x0001__x0001__x0001__x0001_8@_x0001__x0001__x0001__x0001__x0001__x0001__x0001__x0001__x0001__x0001__x0001__x0001__x0001__x0001__x0001__x0001__x0001__x0001__x0001__x0001__x0001_N@_x0001__x0001__x0001__x0001__x0001__x0001_8@_x0001__x0001__x0001__x0001__x0001_E@_x0001__x0001__x0001__x0001__x0001__x0001__x0001__x0001__x0001__x0001__x0001__x0001__x0001__x0001__x0001__x0001__x0001__x0001__x0001__x0001__x0001__x0001__x0001__x0001__x0001__x0001__x0001__x0001__x0001__x0001_7@_x0001__x0001__x0001__x0001__x0001__x0001_;@_x0001__x0001__x0001__x0001__x0001__x0001_:@_x0001__x0001__x0001__x0001__x0001__x0001_F@_x0001__x0001__x0001__x0001__x0001__x0001_8@_x0001__x0001__x0001__x0001__x0001_L@_x0001__x0001__x0001__x0001__x0001__x0001_:@_x0001__x0001__x0001__x0001__x0001_E@_x0001__x0001__x0001__x0001__x0001__x0001_F@_x0001__x0001__x0001__x0001__x0001_L@_x0001__x0001__x0001__x0001__x0001_E@_x0001__x0001__x0001__x0001__x0001__x0001_C@_x0001__x0002__x0001__x0001__x0001__x0001__x0001__x0001_7@_x0001__x0001__x0001__x0001__x0001_B@_x0001__x0001__x0001__x0001__x0001__x0001_P@_x0001__x0001__x0001__x0001__x0001__x0001_H@_x0001__x0001__x0001__x0001__x0001__x0001__x0001__x0001__x0001__x0001__x0001__x0001__x0001__x0001_Q@_x0001__x0001__x0001__x0001__x0001_B@_x0001__x0001__x0001__x0001__x0001_@Q@_x0001__x0001__x0001__x0001__x0001__x0001_J@_x0001__x0001__x0001__x0001__x0001__x0001_:@_x0001__x0001__x0001__x0001__x0001_H@_x0001__x0001__x0001__x0001__x0001_L@_x0001__x0001__x0001__x0001__x0001_G@_x0001__x0001__x0001__x0001__x0001_G@_x0001__x0001__x0001__x0001__x0001__x0001_;@_x0001__x0001__x0001__x0001__x0001__x0001_@@_x0001__x0001__x0001__x0001__x0001__x0001_=@_x0001__x0001__x0001__x0001__x0001__x0001__x0001__x0001__x0001__x0001__x0001__x0001__x0001__x0001_A@_x0001__x0001__x0001__x0001__x0001__x0001_9@_x0001__x0001__x0001__x0001__x0001_B@_x0001__x0001__x0001__x0001__x0001_F@_x0001__x0001__x0001__x0001__x0001_@Q@_x0001__x0001__x0001__x0001__x0001__x0001_&lt;@_x0001__x0001__x0001__x0001__x0001_B@_x0001__x0001__x0001__x0001__x0001__x0001_5@_x0001__x0001__x0001__x0001__x0001__x0001_M@_x0001__x0001__x0001__x0001__x0001__x0001__x0001__x0001__x0001__x0001__x0001__x0001__x0001__x0001_5@_x0001__x0001__x0001__x0001__x0001__x0001__x0001__x0001__x0001__x0001__x0001__x0001__x0001__x0001__x0001__x0001__x0001__x0001__x0001__x0001__x0001__x0002__x0001_D@_x0001__x0001__x0001__x0001__x0001__x0001__x0001__x0001__x0001__x0001__x0001__x0001__x0001__x0001_4@_x0001__x0001__x0001__x0001__x0001__x0001_M@_x0001__x0001__x0001__x0001__x0001__x0001_C@_x0001__x0001__x0001__x0001__x0001__x0001__x0001__x0001__x0001__x0001__x0001__x0001__x0001_B@_x0001__x0001__x0001__x0001__x0001__x0001__x0001__x0001__x0001__x0001__x0001__x0001__x0001__x0001_P@_x0001__x0001__x0001__x0001__x0001__x0001_E@_x0001__x0001__x0001__x0001__x0001__x0001_5@_x0001__x0001__x0001__x0001__x0001__x0001__x0001__x0001__x0001__x0001__x0001__x0001__x0001__x0001_B@_x0001__x0001__x0001__x0001__x0001_B@_x0001__x0001__x0001__x0001__x0001__x0001_J@_x0001__x0001__x0001__x0001__x0001__x0001__x0001__x0001__x0001__x0001__x0001__x0001__x0001__x0001_M@_x0001__x0001__x0001__x0001__x0001__x0001_E@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8@_x0001__x0001__x0001__x0001__x0001__x0001__x0001__x0001__x0001__x0001__x0001__x0001__x0001__x0001_&lt;@_x0001__x0001__x0001__x0001__x0001__x0001__x0001__x0001__x0001__x0001__x0001__x0001__x0001__x0001__x0001__x0001__x0001__x0001__x0001__x0001__x0001__x0001_@@_x0001__x0001__x0001__x0001__x0001__x0001_H@_x0001__x0001__x0001__x0001__x0001__x0001__x0001__x0001__x0001__x0002__x0001__x0001__x0001__x0001__x0001__x0001_5@_x0001__x0001__x0001__x0001__x0001_@Q@_x0001__x0001__x0001__x0001__x0001__x0001_C@_x0001__x0001__x0001__x0001__x0001__x0001_H@_x0001__x0001__x0001__x0001__x0001__x0001_J@_x0001__x0001__x0001__x0001__x0001__x0001__x0001__x0001__x0001__x0001__x0001__x0001__x0001__x0001__x0001__x0001__x0001__x0001__x0001__x0001__x0001_E@_x0001__x0001__x0001__x0001__x0001__x0001__x0001__x0001__x0001__x0001__x0001__x0001__x0001__x0001_?@_x0001__x0001__x0001__x0001__x0001_G@_x0001__x0001__x0001__x0001__x0001__x0001_9@_x0001__x0001__x0001__x0001__x0001__x0001_A@_x0001__x0001__x0001__x0001__x0001__x0001_8@_x0001__x0001__x0001__x0001__x0001__x0001_@@_x0001__x0001__x0001__x0001__x0001__x0001_A@_x0001__x0001__x0001__x0001__x0001__x0001__x0001__x0001__x0001__x0001__x0001__x0001__x0001_N@_x0001__x0001__x0001__x0001__x0001__x0001_=@_x0001__x0001__x0001__x0001__x0001__x0001_B@_x0001__x0001__x0001__x0001__x0001_B@_x0001__x0001__x0001__x0001__x0001__x0001__x0001__x0001__x0001__x0001__x0001__x0001__x0001__x0001_C@_x0001__x0001__x0001__x0001__x0001__x0001_J@_x0001__x0001__x0001__x0001__x0001__x0001__x0001__x0001__x0001__x0001__x0001__x0001__x0001__x0001_J@_x0001__x0001__x0001__x0001__x0001__x0001_Q@_x0001__x0001__x0001__x0001__x0001__x0001_6@_x0001__x0001__x0001__x0001__x0001_@@_x0001__x0001__x0001__x0001__x0001_C@_x0001__x0001__x0001__x0001__x0001_ÀR@_x0001__x0001__x0001__x0001__x0001__x0002__x0001__x0001_6@_x0001__x0001__x0001__x0001__x0001__x0001_C@_x0001__x0001__x0001__x0001__x0001__x0001__x0001__x0001__x0001__x0001__x0001__x0001__x0001__x0001__x0001__x0001__x0001__x0001__x0001__x0001__x0001__x0001__x0001__x0001__x0001__x0001__x0001__x0001__x0001__x0001_A@_x0001__x0001__x0001__x0001__x0001__x0001__x0001__x0001__x0001__x0001__x0001__x0001__x0001_B@_x0001__x0001__x0001__x0001__x0001__x0001_8@_x0001__x0001__x0001__x0001__x0001__x0001__x0001__x0001__x0001__x0001__x0001__x0001__x0001__x0001_6@_x0001__x0001__x0001__x0001__x0001__x0001__x0001__x0001__x0001__x0001__x0001__x0001__x0001__x0001_?@_x0001__x0001__x0001__x0001__x0001__x0001_F@_x0001__x0001__x0001__x0001__x0001__x0001_A@_x0001__x0001__x0001__x0001__x0001_M@_x0001__x0001__x0001__x0001__x0001__x0001_G@_x0001__x0001__x0001__x0001__x0001__x0001_J@_x0001__x0001__x0001__x0001__x0001_C@_x0001__x0001__x0001__x0001__x0001__x0001_6@_x0001__x0001__x0001__x0001__x0001__x0001_K@_x0001__x0001__x0001__x0001__x0001_O@_x0001__x0001__x0001__x0001__x0001__x0001_@@_x0001__x0001__x0001__x0001__x0001__x0001_B@_x0001__x0001__x0001__x0001__x0001__x0001_@@_x0001__x0001__x0001__x0001__x0001__x0001_:@_x0001__x0001__x0001__x0001__x0001__x0001_B@_x0001__x0001__x0001__x0001__x0001_H@_x0001__x0001__x0001__x0001__x0001__x0001_C@_x0001__x0001__x0001__x0001__x0001__x0001__x0001__x0001__x0001__x0001__x0001__x0001__x0001__x0001_&lt;@_x0001__x0001__x0001__x0001__x0001__x0001_F@_x0001__x0002__x0001__x0001__x0001__x0001__x0001__x0001__x0001__x0001__x0001__x0001__x0001__x0001__x0001__x0001_E@_x0001__x0001__x0001__x0001__x0001__x0001_4@_x0001__x0001__x0001__x0001__x0001_@Q@_x0001__x0001__x0001__x0001__x0001_M@_x0001__x0001__x0001__x0001__x0001_P@_x0001__x0001__x0001__x0001__x0001__x0001_9@_x0001__x0001__x0001__x0001__x0001__x0001_5@_x0001__x0001__x0001__x0001__x0001__x0001_8@_x0001__x0001__x0001__x0001__x0001__x0001_:@_x0001__x0001__x0001__x0001__x0001__x0001_&lt;@_x0001__x0001__x0001__x0001__x0001__x0001_O@_x0001__x0001__x0001__x0001__x0001__x0001_@@_x0001__x0001__x0001__x0001__x0001__x0001__x0001__x0001__x0001__x0001__x0001__x0001__x0001__x0001_G@_x0001__x0001__x0001__x0001__x0001__x0001_7@_x0001__x0001__x0001__x0001__x0001__x0001_:@_x0001__x0001__x0001__x0001__x0001__x0001_&gt;@_x0001__x0001__x0001__x0001__x0001__x0001_7@_x0001__x0001__x0001__x0001__x0001__x0001__x0001__x0001__x0001__x0001__x0001__x0001__x0001_J@_x0001__x0001__x0001__x0001__x0001__x0001__x0001__x0001__x0001__x0001__x0001__x0001__x0001__x0001_Q@_x0001__x0001__x0001__x0001__x0001__x0001__x0001__x0001__x0001__x0001__x0001__x0001__x0001__x0001_9@_x0001__x0001__x0001__x0001__x0001__x0001__x0001__x0001__x0001__x0001__x0001__x0001__x0001__x0001__x0001__x0001__x0001__x0001__x0001__x0001__x0001__x0001_B@_x0001__x0001__x0001__x0001__x0001__x0001_5@_x0001__x0001__x0001__x0001__x0001_ÀP@_x0001__x0001__x0001__x0001__x0001__x0001_=@_x0001__x0001__x0001__x0001__x0001__x0002__x0001__x0001__x0001__x0001__x0001__x0001__x0001__x0001__x0001__x0001__x0001__x0001__x0001__x0001__x0001__x0001__x0001_G@_x0001__x0001__x0001__x0001__x0001__x0001_D@_x0001__x0001__x0001__x0001__x0001__x0001_:@_x0001__x0001__x0001__x0001__x0001__x0001__x0001__x0001__x0001__x0001__x0001__x0001__x0001__x0001_&lt;@_x0001__x0001__x0001__x0001__x0001__x0001_&lt;@_x0001__x0001__x0001__x0001__x0001__x0001_@@_x0001__x0001__x0001__x0001__x0001__x0001_A@_x0001__x0001__x0001__x0001__x0001__x0001__x0001__x0001__x0001__x0001__x0001__x0001__x0001__x0001_7@_x0001__x0001__x0001__x0001__x0001_M@_x0001__x0001__x0001__x0001__x0001__x0001_8@_x0001__x0001__x0001__x0001__x0001__x0001_L@_x0001__x0001__x0001__x0001__x0001__x0001__x0001__x0001__x0001__x0001__x0001__x0001__x0001__x0001_5@_x0001__x0001__x0001__x0001__x0001_N@_x0001__x0001__x0001__x0001__x0001__x0001_@@_x0001__x0001__x0001__x0001__x0001__x0001_B@_x0001__x0001__x0001__x0001__x0001__x0001_J@_x0001__x0001__x0001__x0001__x0001__x0001_H@_x0001__x0001__x0001__x0001__x0001_C@_x0001__x0001__x0001__x0001__x0001__x0001_M@_x0001__x0001__x0001__x0001__x0001__x0001__x0001__x0001__x0001__x0001__x0001__x0001__x0001_J@_x0001__x0001__x0001__x0001__x0001__x0001_&lt;@_x0001__x0001__x0001__x0001__x0001__x0001_4@_x0001__x0001__x0001__x0001__x0001__x0001__x0001__x0001__x0001__x0001__x0001__x0001__x0001__x0001_7@_x0001__x0001__x0001__x0001__x0001__x0001_?@_x0001__x0001__x0001__x0001__x0001__x0001_7@_x0001__x0002__x0001__x0001__x0001__x0001__x0001__x0001_;@_x0001__x0001__x0001__x0001__x0001__x0001__x0001__x0001__x0001__x0001__x0001__x0001__x0001__x0001_H@_x0001__x0001__x0001__x0001__x0001__x0001_8@_x0001__x0001__x0001__x0001__x0001__x0001_8@_x0001__x0001__x0001__x0001__x0001_J@_x0001__x0001__x0001__x0001__x0001__x0001__x0001__x0001__x0001__x0001__x0001__x0001__x0001__x0001_7@_x0001__x0001__x0001__x0001__x0001__x0001_B@_x0001__x0001__x0001__x0001__x0001__x0001_A@_x0001__x0001__x0001__x0001__x0001__x0001_7@_x0001__x0001__x0001__x0001__x0001__x0001_8@_x0001__x0001__x0001__x0001__x0001_L@_x0001__x0001__x0001__x0001__x0001_@@_x0001__x0001__x0001__x0001__x0001__x0001_A@_x0001__x0001__x0001__x0001__x0001__x0001__x0001__x0001__x0001__x0001__x0001__x0001__x0001__x0001__x0001__x0001__x0001__x0001__x0001__x0001__x0001_C@_x0001__x0001__x0001__x0001__x0001__x0001_;@_x0001__x0001__x0001__x0001__x0001__x0001__x0001__x0001__x0001__x0001__x0001__x0001__x0001_@R@_x0001__x0001__x0001__x0001__x0001__x0001_C@_x0001__x0001__x0001__x0001__x0001__x0001__x0001__x0001__x0001__x0001__x0001__x0001__x0001__x0001__x0001__x0001__x0001__x0001__x0001__x0001__x0001_I@_x0001__x0001__x0001__x0001__x0001__x0001_C@_x0001__x0001__x0001__x0001__x0001_E@_x0001__x0001__x0001__x0001__x0001__x0001__x0001__x0001__x0001__x0001__x0001__x0001__x0001__x0001_B@_x0001__x0001__x0001__x0001__x0001_H@_x0001__x0001__x0001__x0001__x0001__x0001_:@_x0001__x0001__x0001__x0001__x0001__x0002__x0001__x0001__x0001__x0001__x0001__x0001__x0001__x0001__x0001__x0001_P@_x0001__x0001__x0001__x0001__x0001_J@_x0001__x0001__x0001__x0001__x0001_E@_x0001__x0001__x0001__x0001__x0001_C@_x0001__x0001__x0001__x0001__x0001__x0001_;@_x0001__x0001__x0001__x0001__x0001__x0001_K@_x0001__x0001__x0001__x0001__x0001__x0001_7@_x0001__x0001__x0001__x0001__x0001__x0001_F@_x0001__x0001__x0001__x0001__x0001__x0001_J@_x0001__x0001__x0001__x0001__x0001__x0001_8@_x0001__x0001__x0001__x0001__x0001_B@_x0001__x0001__x0001__x0001__x0001__x0001_F@_x0001__x0001__x0001__x0001__x0001_P@_x0001__x0001__x0001__x0001__x0001_@@_x0001__x0001__x0001__x0001__x0001__x0001__x0001__x0001__x0001__x0001__x0001__x0001__x0001__x0001__x0001__x0001__x0001__x0001__x0001__x0001__x0001__x0001_6@_x0001__x0001__x0001__x0001__x0001__x0001_A@_x0001__x0001__x0001__x0001__x0001__x0001__x0001__x0001__x0001__x0001__x0001__x0001__x0001__x0001__x0001__x0001__x0001__x0001__x0001__x0001__x0001__x0001__x0001__x0001__x0001__x0001__x0001__x0001__x0001__x0001__x0001__x0001__x0001__x0001__x0001__x0001__x0001__x0001_Q@_x0001__x0001__x0001__x0001__x0001__x0001_&lt;@_x0001__x0001__x0001__x0001__x0001__x0001_:@_x0001__x0001__x0001__x0001__x0001__x0001_&lt;@_x0001__x0001__x0001__x0001__x0001_G@_x0001__x0001__x0001__x0001__x0001__x0001_@@_x0001__x0001__x0001__x0001__x0001__x0001__x0001__x0001__x0001__x0001__x0001__x0001__x0001__x0001_H@_x0001__x0001__x0001__x0001__x0001__x0001_=@_x0001__x0002__x0001__x0001__x0001__x0001__x0001__x0001__x0001__x0001__x0001__x0001__x0001__x0001__x0001__x0001__x0001__x0001__x0001__x0001__x0001__x0001__x0001__x0001__x0001__x0001__x0001__x0001__x0001__x0001__x0001__x0001_8@_x0001__x0001__x0001__x0001__x0001__x0001__x0001__x0001__x0001__x0001__x0001__x0001__x0001__x0001_6@_x0001__x0001__x0001__x0001__x0001__x0001_A@_x0001__x0001__x0001__x0001__x0001_ÀP@_x0001__x0001__x0001__x0001__x0001__x0001_K@_x0001__x0001__x0001__x0001__x0001__x0001_A@_x0001__x0001__x0001__x0001__x0001__x0001__x0001__x0001__x0001__x0001__x0001__x0001__x0001_O@_x0001__x0001__x0001__x0001__x0001_J@_x0001__x0001__x0001__x0001__x0001__x0001_4@_x0001__x0001__x0001__x0001__x0001__x0001_7@_x0001__x0001__x0001__x0001__x0001_J@_x0001__x0001__x0001__x0001__x0001__x0001_&lt;@_x0001__x0001__x0001__x0001__x0001__x0001__x0001__x0001__x0001__x0001__x0001__x0001__x0001__x0001_6@_x0001__x0001__x0001__x0001__x0001__x0001__x0001__x0001__x0001__x0001__x0001__x0001__x0001__x0001_Q@_x0001__x0001__x0001__x0001__x0001__x0001_=@_x0001__x0001__x0001__x0001__x0001__x0001_A@_x0001__x0001__x0001__x0001__x0001__x0001_C@_x0001__x0001__x0001__x0001__x0001_G@_x0001__x0001__x0001__x0001__x0001_C@_x0001__x0001__x0001__x0001__x0001__x0001_@@_x0001__x0001__x0001__x0001__x0001__x0001__x0001__x0001__x0001__x0001__x0001__x0001__x0001__x0001_?@_x0001__x0001__x0001__x0001__x0001_H@_x0001__x0001__x0001__x0001__x0001__x0001__x0001__x0001__x0001__x0001__x0001__x0001__x0001__x0002__x0001__x0001__x0001__x0001__x0001__x0001__x0001__x0001__x0001_E@_x0001__x0001__x0001__x0001__x0001__x0001_E@_x0001__x0001__x0001__x0001__x0001__x0001_C@_x0001__x0001__x0001__x0001__x0001__x0001_J@_x0001__x0001__x0001__x0001__x0001__x0001_&lt;@_x0001__x0001__x0001__x0001__x0001_C@_x0001__x0001__x0001__x0001__x0001__x0001_?@_x0001__x0001__x0001__x0001__x0001_C@_x0001__x0001__x0001__x0001__x0001__x0001__x0001__x0001__x0001__x0001__x0001__x0001__x0001__x0001_6@_x0001__x0001__x0001__x0001__x0001__x0001_@@_x0001__x0001__x0001__x0001__x0001_B@_x0001__x0001__x0001__x0001__x0001__x0001_;@_x0001__x0001__x0001__x0001__x0001__x0001_;@_x0001__x0001__x0001__x0001__x0001__x0001__x0001__x0001__x0001__x0001__x0001__x0001__x0001__x0001__x0001__x0001__x0001__x0001__x0001__x0001__x0001__x0001_;@_x0001__x0001__x0001__x0001__x0001_E@_x0001__x0001__x0001__x0001__x0001__x0001_@@_x0001__x0001__x0001__x0001__x0001_B@_x0001__x0001__x0001__x0001__x0001__x0001_:@_x0001__x0001__x0001__x0001__x0001_H@_x0001__x0001__x0001__x0001__x0001__x0001__x0001__x0001__x0001__x0001__x0001__x0001__x0001__x0001_6@_x0001__x0001__x0001__x0001__x0001_B@_x0001__x0001__x0001__x0001__x0001__x0001__x0001__x0001__x0001__x0001__x0001__x0001__x0001__x0001_7@_x0001__x0001__x0001__x0001__x0001__x0001__x0001__x0001__x0001__x0001__x0001__x0001__x0001_J@_x0001__x0001__x0001__x0001__x0001__x0001_:@_x0001__x0001__x0001__x0001__x0001__x0001__x0001__x0001__x0001__x0002__x0001__x0001__x0001__x0001__x0001__x0001_A@_x0001__x0001__x0001__x0001__x0001__x0001__x0001__x0001__x0001__x0001__x0001__x0001__x0001_@@_x0001__x0001__x0001__x0001__x0001__x0001_@@_x0001__x0001__x0001__x0001__x0001__x0001__x0001__x0001__x0001__x0001__x0001__x0001__x0001_ÀR@_x0001__x0001__x0001__x0001__x0001__x0001_:@_x0001__x0001__x0001__x0001__x0001__x0001_H@_x0001__x0001__x0001__x0001__x0001__x0001_8@_x0001__x0001__x0001__x0001__x0001__x0001__x0001__x0001__x0001__x0001__x0001__x0001__x0001__x0001_?@_x0001__x0001__x0001__x0001__x0001__x0001__x0001__x0001__x0001__x0001__x0001__x0001__x0001__x0001_=@_x0001__x0001__x0001__x0001__x0001__x0001_A@_x0001__x0001__x0001__x0001__x0001__x0001__x0001__x0001__x0001__x0001__x0001__x0001__x0001__x0001__x0001__x0001__x0001__x0001__x0001__x0001__x0001__x0001_G@_x0001__x0001__x0001__x0001__x0001__x0001_E@_x0001__x0001__x0001__x0001__x0001__x0001_M@_x0001__x0001__x0001__x0001__x0001__x0001_A@_x0001__x0001__x0001__x0001__x0001__x0001_&gt;@_x0001__x0001__x0001__x0001__x0001__x0001__x0001__x0001__x0001__x0001__x0001__x0001__x0001__x0001_@@_x0001__x0001__x0001__x0001__x0001_B@_x0001__x0001__x0001__x0001__x0001_E@_x0001__x0001__x0001__x0001__x0001__x0001_A@_x0001__x0001__x0001__x0001__x0001__x0001__x0001__x0001__x0001__x0001__x0001__x0001__x0001__x0001__x0001__x0001__x0001__x0001__x0001__x0001__x0001__x0001_&lt;@_x0001__x0001__x0001__x0001__x0001__x0001_7@_x0001__x0001__x0001__x0001__x0001_E@_x0001__x0001__x0001__x0001__x0001__x0002__x0001_@@_x0001__x0001__x0001__x0001__x0001__x0001__x0001__x0001__x0001__x0001__x0001__x0001__x0001_D@_x0001__x0001__x0001__x0001__x0001__x0001__x0001__x0001__x0001__x0001__x0001__x0001__x0001__x0001_@@_x0001__x0001__x0001__x0001__x0001__x0001_&lt;@_x0001__x0001__x0001__x0001__x0001__x0001_O@_x0001__x0001__x0001__x0001__x0001__x0001__x0001__x0001__x0001__x0001__x0001__x0001__x0001__x0001__x0001__x0001__x0001__x0001__x0001__x0001__x0001_B@_x0001__x0001__x0001__x0001__x0001__x0001_A@_x0001__x0001__x0001__x0001__x0001_D@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gt;@_x0001__x0001__x0001__x0001__x0001_M@_x0001__x0001__x0001__x0001__x0001__x0001_P@_x0001__x0001__x0001__x0001__x0001__x0001__x0001__x0001__x0001__x0001__x0001__x0001__x0001__x0001_8@_x0001__x0001__x0001__x0001__x0001_B@_x0001__x0001__x0001__x0001__x0001__x0001__x0001__x0001__x0001__x0001__x0001__x0001__x0001__x0001__x0001__x0001__x0001__x0001__x0001__x0001__x0001__x0001__x0001__x0001__x0001__x0001__x0001__x0001__x0001__x0001_H@_x0001__x0001__x0001__x0001__x0001__x0001__x0001__x0001__x0001__x0001__x0001__x0001__x0001__x0001_F@_x0001__x0001__x0001__x0001__x0001_ÀQ@_x0001__x0001__x0001__x0001__x0001__x0001_R@_x0001__x0001__x0001__x0001__x0001__x0001_@@_x0001__x0002__x0001__x0001__x0001__x0001__x0001_H@_x0001__x0001__x0001__x0001__x0001_G@_x0001__x0001__x0001__x0001__x0001__x0001_P@_x0001__x0001__x0001__x0001__x0001__x0001_?@_x0001__x0001__x0001__x0001__x0001_E@_x0001__x0001__x0001__x0001__x0001__x0001__x0001__x0001__x0001__x0001__x0001__x0001__x0001__x0001_?@_x0001__x0001__x0001__x0001__x0001__x0001__x0001__x0001__x0001__x0001__x0001__x0001__x0001__x0001_&lt;@_x0001__x0001__x0001__x0001__x0001__x0001__x0001__x0001__x0001__x0001__x0001__x0001__x0001__x0001_H@_x0001__x0001__x0001__x0001__x0001__x0001_A@_x0001__x0001__x0001__x0001__x0001_F@_x0001__x0001__x0001__x0001__x0001_L@_x0001__x0001__x0001__x0001__x0001__x0001_K@_x0001__x0001__x0001__x0001__x0001__x0001_:@_x0001__x0001__x0001__x0001__x0001__x0001_B@_x0001__x0001__x0001__x0001__x0001__x0001__x0001__x0001__x0001__x0001__x0001__x0001__x0001__x0001_A@_x0001__x0001__x0001__x0001__x0001_B@_x0001__x0001__x0001__x0001__x0001__x0001__x0001__x0001__x0001__x0001__x0001__x0001__x0001__x0001_C@_x0001__x0001__x0001__x0001__x0001__x0001_7@_x0001__x0001__x0001__x0001__x0001_H@_x0001__x0001__x0001__x0001__x0001__x0001_@@_x0001__x0001__x0001__x0001__x0001__x0001_;@_x0001__x0001__x0001__x0001__x0001__x0001_7@_x0001__x0001__x0001__x0001__x0001_E@_x0001__x0001__x0001__x0001__x0001__x0001_Q@_x0001__x0001__x0001__x0001__x0001_M@_x0001__x0001__x0001__x0001__x0001__x0001__x0001__x0001__x0001__x0001__x0001__x0001__x0001__x0002__x0001__x0001__x0001__x0001__x0001__x0001__x0001__x0001__x0001__x0001_A@_x0001__x0001__x0001__x0001__x0001__x0001_;@_x0001__x0001__x0001__x0001__x0001__x0001__x0001__x0001__x0001__x0001__x0001__x0001__x0001__x0001__x0001__x0001__x0001__x0001__x0001__x0001__x0001__x0001_&lt;@_x0001__x0001__x0001__x0001__x0001__x0001__x0001__x0001__x0001__x0001__x0001__x0001__x0001__x0001_6@_x0001__x0001__x0001__x0001__x0001__x0001__x0001__x0001__x0001__x0001__x0001__x0001__x0001__x0001_A@_x0001__x0001__x0001__x0001__x0001_ÀQ@_x0001__x0001__x0001__x0001__x0001__x0001__x0001__x0001__x0001__x0001__x0001__x0001__x0001__x0001_F@_x0001__x0001__x0001__x0001__x0001_@Q@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B@_x0001__x0001__x0001__x0001__x0001__x0001_8@_x0001__x0001__x0001__x0001__x0001_H@_x0001__x0001__x0001__x0001__x0001__x0001_G@_x0001__x0001__x0001__x0001__x0001__x0001_=@_x0001__x0001__x0001__x0001__x0001__x0001_;@_x0001__x0001__x0001__x0001__x0001_@@_x0001__x0001__x0001__x0001__x0001__x0001_J@_x0001__x0001__x0001__x0001__x0001__x0001__x0001__x0001__x0001__x0001__x0001__x0001__x0001__x0001__x0001__x0001__x0001__x0001__x0001__x0001__x0001_R@_x0001__x0001__x0001__x0001__x0001__x0001_4@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_x0001__x0001__x0001__x0001__x0001__x0001_=@_x0001__x0001__x0001__x0001__x0001__x0001_E@_x0001__x0001__x0001__x0001__x0001__x0001_8@_x0001__x0001__x0001__x0001__x0001__x0001__x0001__x0001__x0001__x0001__x0001__x0001__x0001__x0001_6@_x0001__x0001__x0001__x0001__x0001__x0001_?@_x0001__x0001__x0001__x0001__x0001__x0001__x0001__x0001__x0001__x0001__x0001__x0001__x0001_@Q@_x0001__x0001__x0001__x0001__x0001__x0001_6@_x0001__x0001__x0001__x0001__x0001__x0001_9@_x0001__x0001__x0001__x0001__x0001__x0001__x0001__x0001__x0001__x0001__x0001__x0001__x0001__x0001_4@_x0001__x0001__x0001__x0001__x0001__x0001__x0001__x0001__x0001__x0001__x0001__x0001__x0001__x0001_Q@_x0001__x0001__x0001__x0001__x0001_J@_x0001__x0001__x0001__x0001__x0001__x0001_7@_x0001__x0001__x0001__x0001__x0001__x0001_8@_x0001__x0001__x0001__x0001__x0001__x0001_C@_x0001__x0001__x0001__x0001__x0001__x0001_:@_x0001__x0001__x0001__x0001__x0001__x0001_=@_x0001__x0001__x0001__x0001__x0001__x0001_C@_x0001__x0001__x0001__x0001__x0001__x0001_?@_x0001__x0001__x0001__x0001__x0001__x0001_7@_x0001__x0001__x0001__x0001__x0001__x0001_B@_x0001__x0001__x0001__x0001__x0001_@@_x0001__x0001__x0001__x0001__x0001__x0002__x0001__x0001_F@_x0001__x0001__x0001__x0001__x0001__x0001__x0001__x0001__x0001__x0001__x0001__x0001__x0001__x0001_A@_x0001__x0001__x0001__x0001__x0001__x0001__x0001__x0001__x0001__x0001__x0001__x0001__x0001__x0001_7@_x0001__x0001__x0001__x0001__x0001__x0001__x0001__x0001__x0001__x0001__x0001__x0001__x0001__x0001__x0001__x0001__x0001__x0001__x0001__x0001__x0001__x0001_7@_x0001__x0001__x0001__x0001__x0001_D@_x0001__x0001__x0001__x0001__x0001__x0001__x0001__x0001__x0001__x0001__x0001__x0001__x0001__x0001_=@_x0001__x0001__x0001__x0001__x0001__x0001_F@_x0001__x0001__x0001__x0001__x0001_R@_x0001__x0001__x0001__x0001__x0001__x0001_&lt;@_x0001__x0001__x0001__x0001__x0001_I@_x0001__x0001__x0001__x0001__x0001__x0001_K@_x0001__x0001__x0001__x0001__x0001__x0001_7@_x0001__x0001__x0001__x0001__x0001__x0001_:@_x0001__x0001__x0001__x0001__x0001__x0001__x0001__x0001__x0001__x0001__x0001__x0001__x0001__x0001_7@_x0001__x0001__x0001__x0001__x0001__x0001__x0001__x0001__x0001__x0001__x0001__x0001__x0001__x0001_A@_x0001__x0001__x0001__x0001__x0001__x0001__x0001__x0001__x0001__x0001__x0001__x0001__x0001__x0001_4@_x0001__x0001__x0001__x0001__x0001_@@_x0001__x0001__x0001__x0001__x0001__x0001_B@_x0001__x0001__x0001__x0001__x0001__x0001_&lt;@_x0001__x0001__x0001__x0001__x0001__x0001_&lt;@_x0001__x0001__x0001__x0001__x0001_H@_x0001__x0001__x0001__x0001__x0001_@@_x0001__x0001__x0001__x0001__x0001__x0001_8@_x0001__x0001__x0001__x0001__x0001_E@_x0001__x0002__x0001__x0001__x0001__x0001__x0001__x0001_A@_x0001__x0001__x0001__x0001__x0001_R@_x0001__x0001__x0001__x0001__x0001__x0001_&lt;@_x0001__x0001__x0001__x0001__x0001_L@_x0001__x0001__x0001__x0001__x0001_@@_x0001__x0001__x0001__x0001__x0001__x0001_;@_x0001__x0001__x0001__x0001__x0001_C@_x0001__x0001__x0001__x0001__x0001__x0001_7@_x0001__x0001__x0001__x0001__x0001__x0001__x0001__x0001__x0001__x0001__x0001__x0001__x0001__x0001__x0001__x0001__x0001__x0001__x0001__x0001__x0001__x0001__x0001__x0001__x0001__x0001__x0001__x0001__x0001_R@_x0001__x0001__x0001__x0001__x0001__x0001_H@_x0001__x0001__x0001__x0001__x0001__x0001_6@_x0001__x0001__x0001__x0001__x0001_J@_x0001__x0001__x0001__x0001__x0001__x0001_@@_x0001__x0001__x0001__x0001__x0001__x0001_8@_x0001__x0001__x0001__x0001__x0001__x0001__x0001__x0001__x0001__x0001__x0001__x0001__x0001__x0001_?@_x0001__x0001__x0001__x0001__x0001__x0001_7@_x0001__x0001__x0001__x0001__x0001__x0001__x0001__x0001__x0001__x0001__x0001__x0001__x0001__x0001_;@_x0001__x0001__x0001__x0001__x0001_C@_x0001__x0001__x0001__x0001__x0001__x0001_F@_x0001__x0001__x0001__x0001__x0001__x0001_&lt;@_x0001__x0001__x0001__x0001__x0001__x0001_9@_x0001__x0001__x0001__x0001__x0001_O@_x0001__x0001__x0001__x0001__x0001__x0001_?@_x0001__x0001__x0001__x0001__x0001__x0001__x0001__x0001__x0001__x0001__x0001__x0001__x0001__x0001_6@_x0001__x0001__x0001__x0001__x0001__x0001__x0001__x0001__x0001__x0001__x0001__x0001__x0001__x0002__x0001__x0001__x0001__x0001__x0001__x0001__x0001__x0001__x0001__x0001_A@_x0001__x0001__x0001__x0001__x0001__x0001_&lt;@_x0001__x0001__x0001__x0001__x0001__x0001_D@_x0001__x0001__x0001__x0001__x0001__x0001__x0001__x0001__x0001__x0001__x0001__x0001__x0001__x0001__x0001__x0001__x0001__x0001__x0001__x0001__x0001__x0001_8@_x0001__x0001__x0001__x0001__x0001__x0001_P@_x0001__x0001__x0001__x0001__x0001__x0001_E@_x0001__x0001__x0001__x0001__x0001__x0001_M@_x0001__x0001__x0001__x0001__x0001__x0001__x0001__x0001__x0001__x0001__x0001__x0001__x0001__x0001__x0001__x0001__x0001__x0001__x0001__x0001__x0001__x0001_B@_x0001__x0001__x0001__x0001__x0001__x0001__x0001__x0001__x0001__x0001__x0001__x0001__x0001__x0001_8@_x0001__x0001__x0001__x0001__x0001__x0001_H@_x0001__x0001__x0001__x0001__x0001__x0001__x0001__x0001__x0001__x0001__x0001__x0001__x0001__x0001_H@_x0001__x0001__x0001__x0001__x0001__x0001__x0001__x0001__x0001__x0001__x0001__x0001__x0001_C@_x0001__x0001__x0001__x0001__x0001__x0001__x0001__x0001__x0001__x0001__x0001__x0001__x0001__x0001_=@_x0001__x0001__x0001__x0001__x0001_J@_x0001__x0001__x0001__x0001__x0001_@@_x0001__x0001__x0001__x0001__x0001__x0001__x0001__x0001__x0001__x0001__x0001__x0001__x0001__x0001_;@_x0001__x0001__x0001__x0001__x0001__x0001__x0001__x0001__x0001__x0001__x0001__x0001__x0001_H@_x0001__x0001__x0001__x0001__x0001__x0001__x0001__x0001__x0001__x0001__x0001__x0001__x0001__x0001__x0001__x0001__x0001__x0001__x0001__x0001__x0001__x0001_@@_x0001__x0001__x0001__x0001__x0001__x0001_5@_x0001__x0002__x0001__x0001__x0001__x0001__x0001__x0001__x0001__x0001__x0001__x0001__x0001__x0001__x0001__x0001_K@_x0001__x0001__x0001__x0001__x0001_J@_x0001__x0001__x0001__x0001__x0001_@Q@_x0001__x0001__x0001__x0001__x0001__x0001__x0001__x0001__x0001__x0001__x0001__x0001__x0001_C@_x0001__x0001__x0001__x0001__x0001__x0001_7@_x0001__x0001__x0001__x0001__x0001__x0001__x0001__x0001__x0001__x0001__x0001__x0001__x0001__x0001_8@_x0001__x0001__x0001__x0001__x0001_A@_x0001__x0001__x0001__x0001__x0001__x0001_9@_x0001__x0001__x0001__x0001__x0001_B@_x0001__x0001__x0001__x0001__x0001__x0001__x0001__x0001__x0001__x0001__x0001__x0001__x0001__x0001__x0001__x0001__x0001__x0001__x0001__x0001__x0001__x0001__x0001__x0001__x0001__x0001__x0001__x0001__x0001_B@_x0001__x0001__x0001__x0001__x0001__x0001__x0001__x0001__x0001__x0001__x0001__x0001__x0001__x0001_5@_x0001__x0001__x0001__x0001__x0001_E@_x0001__x0001__x0001__x0001__x0001_J@_x0001__x0001__x0001__x0001__x0001__x0001__x0001__x0001__x0001__x0001__x0001__x0001__x0001__x0001_:@_x0001__x0001__x0001__x0001__x0001_ÀR@_x0001__x0001__x0001__x0001__x0001__x0001_4@_x0001__x0001__x0001__x0001__x0001__x0001_6@_x0001__x0001__x0001__x0001__x0001__x0001__x0001__x0001__x0001__x0001__x0001__x0001__x0001__x0001_Q@_x0001__x0001__x0001__x0001__x0001__x0001_J@_x0001__x0001__x0001__x0001__x0001__x0001_8@_x0001__x0001__x0001__x0001__x0001__x0001__x0001__x0001__x0001__x0001__x0001__x0001__x0001__x0001_?@_x0001__x0001__x0001__x0001__x0001__x0002__x0001__x0001_H@_x0001__x0001__x0001__x0001__x0001__x0001_O@_x0001__x0001__x0001__x0001__x0001__x0001_@@_x0001__x0001__x0001__x0001__x0001_L@_x0001__x0001__x0001__x0001__x0001__x0001_6@_x0001__x0001__x0001__x0001__x0001_E@_x0001__x0001__x0001__x0001__x0001_E@_x0001__x0001__x0001__x0001__x0001__x0001_5@_x0001__x0001__x0001__x0001__x0001__x0001_8@_x0001__x0001__x0001__x0001__x0001__x0001__x0001__x0001__x0001__x0001__x0001__x0001__x0001__x0001_&lt;@_x0001__x0001__x0001__x0001__x0001__x0001_6@_x0001__x0001__x0001__x0001__x0001__x0001_J@_x0001__x0001__x0001__x0001__x0001__x0001__x0001__x0001__x0001__x0001__x0001__x0001__x0001__x0001_6@_x0001__x0001__x0001__x0001__x0001_G@_x0001__x0001__x0001__x0001__x0001__x0001__x0001__x0001__x0001__x0001__x0001__x0001__x0001__x0001_7@_x0001__x0001__x0001__x0001__x0001__x0001_5@_x0001__x0001__x0001__x0001__x0001_ÀR@_x0001__x0001__x0001__x0001__x0001_@@_x0001__x0001__x0001__x0001__x0001_H@_x0001__x0001__x0001__x0001__x0001__x0001__x0001__x0001__x0001__x0001__x0001__x0001__x0001__x0001__x0001__x0001__x0001__x0001__x0001__x0001__x0001__x0001_7@_x0001__x0001__x0001__x0001__x0001__x0001_M@_x0001__x0001__x0001__x0001__x0001_J@_x0001__x0001__x0001__x0001__x0001__x0001_C@_x0001__x0001__x0001__x0001__x0001__x0001_M@_x0001__x0001__x0001__x0001__x0001_D@_x0001__x0001__x0001__x0001__x0001__x0001_;@_x0001__x0001__x0001__x0001__x0001__x0001_9@_x0001__x0002__x0001__x0001__x0001__x0001__x0001__x0001_M@_x0001__x0001__x0001__x0001__x0001__x0001__x0001__x0001__x0001__x0001__x0001__x0001__x0001__x0001_;@_x0001__x0001__x0001__x0001__x0001__x0001_&lt;@_x0001__x0001__x0001__x0001__x0001__x0001_@@_x0001__x0001__x0001__x0001__x0001__x0001_L@_x0001__x0001__x0001__x0001__x0001__x0001_F@_x0001__x0001__x0001__x0001__x0001__x0001__x0001__x0001__x0001__x0001__x0001__x0001__x0001__x0001_:@_x0001__x0001__x0001__x0001__x0001__x0001_A@_x0001__x0001__x0001__x0001__x0001__x0001_;@_x0001__x0001__x0001__x0001__x0001__x0001__x0001__x0001__x0001__x0001__x0001__x0001__x0001__x0001__x0001__x0001__x0001__x0001__x0001__x0001__x0001__x0001_G@_x0001__x0001__x0001__x0001__x0001_R@_x0001__x0001__x0001__x0001__x0001__x0001_&lt;@_x0001__x0001__x0001__x0001__x0001__x0001__x0001__x0001__x0001__x0001__x0001__x0001__x0001__x0001_J@_x0001__x0001__x0001__x0001__x0001__x0001_6@_x0001__x0001__x0001__x0001__x0001__x0001_;@_x0001__x0001__x0001__x0001__x0001_D@_x0001__x0001__x0001__x0001__x0001__x0001_C@_x0001__x0001__x0001__x0001__x0001_D@_x0001__x0001__x0001__x0001__x0001_C@_x0001__x0001__x0001__x0001__x0001__x0001_A@_x0001__x0001__x0001__x0001__x0001__x0001_&lt;@_x0001__x0001__x0001__x0001__x0001__x0001_;@_x0001__x0001__x0001__x0001__x0001__x0001__x0001__x0001__x0001__x0001__x0001__x0001__x0001__x0001_8@_x0001__x0001__x0001__x0001__x0001_@@_x0001__x0001__x0001__x0001__x0001__x0001_H@_x0001__x0001__x0001__x0001__x0001__x0002__x0001__x0001_@@_x0001__x0001__x0001__x0001__x0001__x0001__x0001__x0001__x0001__x0001__x0001__x0001__x0001__x0001_A@_x0001__x0001__x0001__x0001__x0001__x0001_&lt;@_x0001__x0001__x0001__x0001__x0001__x0001_K@_x0001__x0001__x0001__x0001__x0001_E@_x0001__x0001__x0001__x0001__x0001__x0001_=@_x0001__x0001__x0001__x0001__x0001__x0001_5@_x0001__x0001__x0001__x0001__x0001_@R@_x0001__x0001__x0001__x0001__x0001__x0001_=@_x0001__x0001__x0001__x0001__x0001__x0001__x0001__x0001__x0001__x0001__x0001__x0001__x0001__x0001_F@_x0001__x0001__x0001__x0001__x0001_J@_x0001__x0001__x0001__x0001__x0001__x0001__x0001__x0001__x0001__x0001__x0001__x0001__x0001__x0001_A@_x0001__x0001__x0001__x0001__x0001__x0001__x0001__x0001__x0001__x0001__x0001__x0001__x0001__x0001_O@_x0001__x0001__x0001__x0001__x0001__x0001_:@_x0001__x0001__x0001__x0001__x0001__x0001_&lt;@_x0001__x0001__x0001__x0001__x0001__x0001_7@_x0001__x0001__x0001__x0001__x0001__x0001_6@_x0001__x0001__x0001__x0001__x0001_H@_x0001__x0001__x0001__x0001__x0001__x0001_=@_x0001__x0001__x0001__x0001__x0001__x0001__x0001__x0001__x0001__x0001__x0001__x0001__x0001_P@_x0001__x0001__x0001__x0001__x0001__x0001__x0001__x0001__x0001__x0001__x0001__x0001__x0001__x0001_F@_x0001__x0001__x0001__x0001__x0001__x0001__x0001__x0001__x0001__x0001__x0001__x0001__x0001__x0001_O@_x0001__x0001__x0001__x0001__x0001__x0001_:@_x0001__x0001__x0001__x0001__x0001_R@_x0001__x0001__x0001__x0001__x0001__x0001_E@_x0001__x0002__x0001__x0001__x0001__x0001__x0001_D@_x0001__x0001__x0001__x0001__x0001__x0001__x0001__x0001__x0001__x0001__x0001__x0001__x0001_R@_x0001__x0001__x0001__x0001__x0001__x0001_=@_x0001__x0001__x0001__x0001__x0001_M@_x0001__x0001__x0001__x0001__x0001_ÀP@_x0001__x0001__x0001__x0001__x0001__x0001_8@_x0001__x0001__x0001__x0001__x0001__x0001_K@_x0001__x0001__x0001__x0001__x0001_H@_x0001__x0001__x0001__x0001__x0001_H@_x0001__x0001__x0001__x0001__x0001_@R@_x0001__x0001__x0001__x0001__x0001__x0001__x0001__x0001__x0001__x0001__x0001__x0001__x0001__x0001__x0001__x0001__x0001__x0001__x0001__x0001__x0001__x0001_E@_x0001__x0001__x0001__x0001__x0001__x0001_8@_x0001__x0001__x0001__x0001__x0001__x0001_=@_x0001__x0001__x0001__x0001__x0001__x0001_O@_x0001__x0001__x0001__x0001__x0001_@@_x0001__x0001__x0001__x0001__x0001_B@_x0001__x0001__x0001__x0001__x0001__x0001_7@_x0001__x0001__x0001__x0001__x0001__x0001_;@_x0001__x0001__x0001__x0001__x0001__x0001_B@_x0001__x0001__x0001__x0001__x0001_@@_x0001__x0001__x0001__x0001__x0001__x0001_G@_x0001__x0001__x0001__x0001__x0001__x0001_&lt;@_x0001__x0001__x0001__x0001__x0001_M@_x0001__x0001__x0001__x0001__x0001__x0001_?@_x0001__x0001__x0001__x0001__x0001__x0001_B@_x0001__x0001__x0001__x0001__x0001__x0001_:@_x0001__x0001__x0001__x0001__x0001_M@_x0001__x0001__x0001__x0001__x0001__x0001__x0001__x0001__x0001__x0001__x0001__x0001__x0001__x0002__x0001__x0001__x0001__x0001__x0001__x0001__x0001__x0001__x0001__x0001_&lt;@_x0001__x0001__x0001__x0001__x0001_R@_x0001__x0001__x0001__x0001__x0001__x0001__x0001__x0001__x0001__x0001__x0001__x0001__x0001__x0001_8@_x0001__x0001__x0001__x0001__x0001__x0001__x0001__x0001__x0001__x0001__x0001__x0001__x0001__x0001_8@_x0001__x0001__x0001__x0001__x0001__x0001_7@_x0001__x0001__x0001__x0001__x0001__x0001_5@_x0001__x0001__x0001__x0001__x0001_H@_x0001__x0001__x0001__x0001__x0001__x0001_&lt;@_x0001__x0001__x0001__x0001__x0001_L@_x0001__x0001__x0001__x0001__x0001__x0001_@@_x0001__x0001__x0001__x0001__x0001__x0001_6@_x0001__x0001__x0001__x0001__x0001__x0001__x0001__x0001__x0001__x0001__x0001__x0001__x0001__x0001__x0001__x0001__x0001__x0001__x0001__x0001__x0001__x0001_=@_x0001__x0001__x0001__x0001__x0001__x0001_6@_x0001__x0001__x0001__x0001__x0001__x0001_?@_x0001__x0001__x0001__x0001__x0001__x0001_C@_x0001__x0001__x0001__x0001__x0001__x0001_8@_x0001__x0001__x0001__x0001__x0001__x0001__x0001__x0001__x0001__x0001__x0001__x0001__x0001_I@_x0001__x0001__x0001__x0001__x0001__x0001_@@_x0001__x0001__x0001__x0001__x0001__x0001__x0001__x0001__x0001__x0001__x0001__x0001__x0001__x0001_6@_x0001__x0001__x0001__x0001__x0001__x0001_7@_x0001__x0001__x0001__x0001__x0001__x0001_=@_x0001__x0001__x0001__x0001__x0001__x0001_C@_x0001__x0001__x0001__x0001__x0001_@Q@_x0001__x0001__x0001__x0001__x0001__x0001__x0001__x0001__x0001__x0001__x0001__x0001__x0001__x0001_E@</t>
  </si>
  <si>
    <t>bcee360c20935a3cdb48bbdd7f349d57_x0001__x0002__x0001__x0001__x0001__x0001__x0001__x0001_=@_x0001__x0001__x0001__x0001__x0001__x0001_;@_x0001__x0001__x0001__x0001__x0001__x0001_&lt;@_x0001__x0001__x0001__x0001__x0001_E@_x0001__x0001__x0001__x0001__x0001__x0001_6@_x0001__x0001__x0001__x0001__x0001__x0001__x0001__x0001__x0001__x0001__x0001__x0001__x0001__x0001__x0001__x0001__x0001__x0001__x0001__x0001__x0001__x0001__x0001__x0001__x0001__x0001__x0001__x0001__x0001_R@_x0001__x0001__x0001__x0001__x0001_H@_x0001__x0001__x0001__x0001__x0001__x0001__x0001__x0001__x0001__x0001__x0001__x0001__x0001__x0001_F@_x0001__x0001__x0001__x0001__x0001__x0001__x0001__x0001__x0001__x0001__x0001__x0001__x0001_G@_x0001__x0001__x0001__x0001__x0001__x0001__x0001__x0001__x0001__x0001__x0001__x0001__x0001__x0001_:@_x0001__x0001__x0001__x0001__x0001__x0001_E@_x0001__x0001__x0001__x0001__x0001_R@_x0001__x0001__x0001__x0001__x0001_D@_x0001__x0001__x0001__x0001__x0001__x0001_6@_x0001__x0001__x0001__x0001__x0001__x0001_E@_x0001__x0001__x0001__x0001__x0001__x0001_&lt;@_x0001__x0001__x0001__x0001__x0001__x0001__x0001__x0001__x0001__x0001__x0001__x0001__x0001__x0001__x0001__x0001__x0001__x0001__x0001__x0001__x0001__x0001_A@_x0001__x0001__x0001__x0001__x0001__x0001_7@_x0001__x0001__x0001__x0001__x0001__x0001_8@_x0001__x0001__x0001__x0001__x0001__x0001__x0001__x0001__x0001__x0001__x0001__x0001__x0001__x0001_:@_x0001__x0001__x0001__x0001__x0001__x0001_=@_x0001__x0001__x0001__x0001__x0001__x0001_8@_x0001__x0001__x0001__x0001__x0001__x0002__x0001__x0001_8@_x0001__x0001__x0001__x0001__x0001__x0001__x0001__x0001__x0001__x0001__x0001__x0001__x0001__x0001_;@_x0001__x0001__x0001__x0001__x0001__x0001_5@_x0001__x0001__x0001__x0001__x0001__x0001_@@_x0001__x0001__x0001__x0001__x0001_E@_x0001__x0001__x0001__x0001__x0001__x0001_8@_x0001__x0001__x0001__x0001__x0001_G@_x0001__x0001__x0001__x0001__x0001_O@_x0001__x0001__x0001__x0001__x0001__x0001__x0001__x0001__x0001__x0001__x0001__x0001__x0001_@@_x0001__x0001__x0001__x0001__x0001__x0001__x0001__x0001__x0001__x0001__x0001__x0001__x0001__x0001_M@_x0001__x0001__x0001__x0001__x0001__x0001__x0001__x0001__x0001__x0001__x0001__x0001__x0001__x0001_7@_x0001__x0001__x0001__x0001__x0001__x0001_8@_x0001__x0001__x0001__x0001__x0001__x0001_H@_x0001__x0001__x0001__x0001__x0001_ÀP@_x0001__x0001__x0001__x0001__x0001__x0001__x0001__x0001__x0001__x0001__x0001__x0001__x0001__x0001__x0001__x0001__x0001__x0001__x0001__x0001__x0001__x0001_A@_x0001__x0001__x0001__x0001__x0001__x0001_5@_x0001__x0001__x0001__x0001__x0001_G@_x0001__x0001__x0001__x0001__x0001_B@_x0001__x0001__x0001__x0001__x0001__x0001_=@_x0001__x0001__x0001__x0001__x0001__x0001_4@_x0001__x0001__x0001__x0001__x0001_M@_x0001__x0001__x0001__x0001__x0001__x0001_7@_x0001__x0001__x0001__x0001__x0001__x0001_B@_x0001__x0001__x0001__x0001__x0001_G@_x0001__x0001__x0001__x0001__x0001__x0001_C@_x0001__x0001__x0001__x0001__x0001__x0001__x0001__x0001__x0001__x0002__x0001__x0001__x0001__x0001__x0001__x0001_H@_x0001__x0001__x0001__x0001__x0001__x0001_@@_x0001__x0001__x0001__x0001__x0001__x0001__x0001__x0001__x0001__x0001__x0001__x0001__x0001__x0001_G@_x0001__x0001__x0001__x0001__x0001_D@_x0001__x0001__x0001__x0001__x0001__x0001__x0001__x0001__x0001__x0001__x0001__x0001__x0001__x0001_6@_x0001__x0001__x0001__x0001__x0001_B@_x0001__x0001__x0001__x0001__x0001__x0001_8@_x0001__x0001__x0001__x0001__x0001_C@_x0001__x0001__x0001__x0001__x0001__x0001_M@_x0001__x0001__x0001__x0001__x0001__x0001_7@_x0001__x0001__x0001__x0001__x0001_ÀQ@_x0001__x0001__x0001__x0001__x0001_C@_x0001__x0001__x0001__x0001__x0001_B@_x0001__x0001__x0001__x0001__x0001__x0001__x0001__x0001__x0001__x0001__x0001__x0001__x0001_ÀR@_x0001__x0001__x0001__x0001__x0001__x0001_&lt;@_x0001__x0001__x0001__x0001__x0001__x0001_A@_x0001__x0001__x0001__x0001__x0001__x0001_:@_x0001__x0001__x0001__x0001__x0001__x0001_=@_x0001__x0001__x0001__x0001__x0001__x0001_K@_x0001__x0001__x0001__x0001__x0001__x0001_F@_x0001__x0001__x0001__x0001__x0001__x0001_3@_x0001__x0001__x0001__x0001__x0001__x0001_&lt;@_x0001__x0001__x0001__x0001__x0001__x0001_C@_x0001__x0001__x0001__x0001__x0001__x0001_@@_x0001__x0001__x0001__x0001__x0001__x0001_&lt;@_x0001__x0001__x0001__x0001__x0001__x0001_=@_x0001__x0001__x0001__x0001__x0001__x0001_E@_x0001__x0001__x0001__x0001__x0001_C@_x0001__x0001__x0001__x0001__x0001__x0002__x0001__x0001__x0001__x0001__x0001__x0001__x0001__x0001__x0001__x0001_6@_x0001__x0001__x0001__x0001__x0001__x0001_;@_x0001__x0001__x0001__x0001__x0001__x0001__x0001__x0001__x0001__x0001__x0001__x0001__x0001__x0001_5@_x0001__x0001__x0001__x0001__x0001__x0001_6@_x0001__x0001__x0001__x0001__x0001__x0001_A@_x0001__x0001__x0001__x0001__x0001__x0001_B@_x0001__x0001__x0001__x0001__x0001__x0001__x0001__x0001__x0001__x0001__x0001__x0001__x0001__x0001_K@_x0001__x0001__x0001__x0001__x0001__x0001_;@_x0001__x0001__x0001__x0001__x0001_G@_x0001__x0001__x0001__x0001__x0001__x0001__x0001__x0001__x0001__x0001__x0001__x0001__x0001__x0001__x0001__x0001__x0001__x0001__x0001__x0001__x0001__x0001_:@_x0001__x0001__x0001__x0001__x0001__x0001__x0001__x0001__x0001__x0001__x0001__x0001__x0001__x0001_5@_x0001__x0001__x0001__x0001__x0001__x0001__x0001__x0001__x0001__x0001__x0001__x0001__x0001_@Q@_x0001__x0001__x0001__x0001__x0001__x0001__x0001__x0001__x0001__x0001__x0001__x0001__x0001__x0001__x0001__x0001__x0001__x0001__x0001__x0001__x0001_M@_x0001__x0001__x0001__x0001__x0001__x0001_8@_x0001__x0001__x0001__x0001__x0001__x0001_6@_x0001__x0001__x0001__x0001__x0001__x0001__x0001__x0001__x0001__x0001__x0001__x0001__x0001__x0001_:@_x0001__x0001__x0001__x0001__x0001__x0001_&lt;@_x0001__x0001__x0001__x0001__x0001__x0001_:@_x0001__x0001__x0001__x0001__x0001_@R@_x0001__x0001__x0001__x0001__x0001_@Q@_x0001__x0001__x0001__x0001__x0001_J@_x0001__x0001__x0001__x0001__x0001__x0001_7@_x0001__x0002__x0001__x0001__x0001__x0001__x0001__x0001__x0001__x0001__x0001__x0001__x0001__x0001__x0001_ÀR@_x0001__x0001__x0001__x0001__x0001__x0001__x0001__x0001__x0001__x0001__x0001__x0001__x0001__x0001_6@_x0001__x0001__x0001__x0001__x0001__x0001__x0001__x0001__x0001__x0001__x0001__x0001__x0001__x0001_4@_x0001__x0001__x0001__x0001__x0001__x0001_D@_x0001__x0001__x0001__x0001__x0001__x0001__x0001__x0001__x0001__x0001__x0001__x0001__x0001_@R@_x0001__x0001__x0001__x0001__x0001__x0001__x0001__x0001__x0001__x0001__x0001__x0001__x0001_@@_x0001__x0001__x0001__x0001__x0001__x0001__x0001__x0001__x0001__x0001__x0001__x0001__x0001__x0001_&lt;@_x0001__x0001__x0001__x0001__x0001_J@_x0001__x0001__x0001__x0001__x0001__x0001_;@_x0001__x0001__x0001__x0001__x0001__x0001__x0001__x0001__x0001__x0001__x0001__x0001__x0001__x0001_B@_x0001__x0001__x0001__x0001__x0001__x0001_O@_x0001__x0001__x0001__x0001__x0001_L@_x0001__x0001__x0001__x0001__x0001__x0001_?@_x0001__x0001__x0001__x0001__x0001__x0001__x0001__x0001__x0001__x0001__x0001__x0001__x0001__x0001_8@_x0001__x0001__x0001__x0001__x0001__x0001_E@_x0001__x0001__x0001__x0001__x0001__x0001_7@_x0001__x0001__x0001__x0001__x0001__x0001_F@_x0001__x0001__x0001__x0001__x0001__x0001_@@_x0001__x0001__x0001__x0001__x0001_C@_x0001__x0001__x0001__x0001__x0001__x0001_&lt;@_x0001__x0001__x0001__x0001__x0001__x0001__x0001__x0001__x0001__x0001__x0001__x0001__x0001_@@_x0001__x0001__x0001__x0001__x0001__x0001_G@_x0001__x0001__x0001__x0001__x0001__x0002__x0001__x0001__x0001__x0001__x0001__x0001__x0001__x0001__x0001__x0001_F@_x0001__x0001__x0001__x0001__x0001__x0001_?@_x0001__x0001__x0001__x0001__x0001__x0001__x0001__x0001__x0001__x0001__x0001__x0001__x0001_H@_x0001__x0001__x0001__x0001__x0001__x0001_M@_x0001__x0001__x0001__x0001__x0001__x0001_Q@_x0001__x0001__x0001__x0001__x0001__x0001__x0001__x0001__x0001__x0001__x0001__x0001__x0001__x0001__x0001__x0001__x0001__x0001__x0001__x0001__x0001__x0001__x0001__x0001__x0001__x0001__x0001__x0001__x0001__x0001_@@_x0001__x0001__x0001__x0001__x0001__x0001_6@_x0001__x0001__x0001__x0001__x0001_ÀR@_x0001__x0001__x0001__x0001__x0001__x0001__x0001__x0001__x0001__x0001__x0001__x0001__x0001__x0001__x0001__x0001__x0001__x0001__x0001__x0001__x0001__x0001_A@_x0001__x0001__x0001__x0001__x0001__x0001_9@_x0001__x0001__x0001__x0001__x0001__x0001_G@_x0001__x0001__x0001__x0001__x0001__x0001_5@_x0001__x0001__x0001__x0001__x0001__x0001__x0001__x0001__x0001__x0001__x0001__x0001__x0001_I@_x0001__x0001__x0001__x0001__x0001__x0001__x0001__x0001__x0001__x0001__x0001__x0001__x0001_G@_x0001__x0001__x0001__x0001__x0001__x0001_6@_x0001__x0001__x0001__x0001__x0001__x0001_O@_x0001__x0001__x0001__x0001__x0001__x0001_?@_x0001__x0001__x0001__x0001__x0001__x0001__x0001__x0001__x0001__x0001__x0001__x0001__x0001__x0001_6@_x0001__x0001__x0001__x0001__x0001_D@_x0001__x0001__x0001__x0001__x0001_R@_x0001__x0001__x0001__x0001__x0001__x0001_;@_x0001__x0001__x0001__x0001__x0001__x0001_P@_x0001__x0002__x0001__x0001__x0001__x0001__x0001__x0001_7@_x0001__x0001__x0001__x0001__x0001__x0001_:@_x0001__x0001__x0001__x0001__x0001__x0001_&lt;@_x0001__x0001__x0001__x0001__x0001__x0001_=@_x0001__x0001__x0001__x0001__x0001_B@_x0001__x0001__x0001__x0001__x0001_@@_x0001__x0001__x0001__x0001__x0001__x0001_E@_x0001__x0001__x0001__x0001__x0001__x0001__x0001__x0001__x0001__x0001__x0001__x0001__x0001__x0001_G@_x0001__x0001__x0001__x0001__x0001_J@_x0001__x0001__x0001__x0001__x0001__x0001_=@_x0001__x0001__x0001__x0001__x0001__x0001_;@_x0001__x0001__x0001__x0001__x0001__x0001__x0001__x0001__x0001__x0001__x0001__x0001__x0001__x0001_4@_x0001__x0001__x0001__x0001__x0001__x0001__x0001__x0001__x0001__x0001__x0001__x0001__x0001__x0001__x0001__x0001__x0001__x0001__x0001__x0001__x0001__x0001__x0001__x0001__x0001__x0001__x0001__x0001__x0001__x0001_G@_x0001__x0001__x0001__x0001__x0001__x0001_C@_x0001__x0001__x0001__x0001__x0001__x0001__x0001__x0001__x0001__x0001__x0001__x0001__x0001_O@_x0001__x0001__x0001__x0001__x0001__x0001__x0001__x0001__x0001__x0001__x0001__x0001__x0001_J@_x0001__x0001__x0001__x0001__x0001__x0001_8@_x0001__x0001__x0001__x0001__x0001__x0001_F@_x0001__x0001__x0001__x0001__x0001__x0001_Q@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C@_x0001__x0001__x0001__x0001__x0001__x0001_&lt;@_x0001__x0001__x0001__x0001__x0001__x0001_5@_x0001__x0001__x0001__x0001__x0001_@@_x0001__x0001__x0001__x0001__x0001__x0001_:@_x0001__x0001__x0001__x0001__x0001__x0001_H@_x0001__x0001__x0001__x0001__x0001_A@_x0001__x0001__x0001__x0001__x0001__x0001_E@_x0001__x0001__x0001__x0001__x0001__x0001__x0001__x0001__x0001__x0001__x0001__x0001__x0001__x0001__x0001__x0001__x0001__x0001__x0001__x0001__x0001__x0001_M@_x0001__x0001__x0001__x0001__x0001__x0001_4@_x0001__x0001__x0001__x0001__x0001__x0001_;@_x0001__x0001__x0001__x0001__x0001__x0001__x0001__x0001__x0001__x0001__x0001__x0001__x0001__x0001_6@_x0001__x0001__x0001__x0001__x0001__x0001_B@_x0001__x0001__x0001__x0001__x0001__x0001_@@_x0001__x0001__x0001__x0001__x0001__x0001__x0001__x0001__x0001__x0001__x0001__x0001__x0001__x0001_7@_x0001__x0001__x0001__x0001__x0001_I@_x0001__x0001__x0001__x0001__x0001__x0001_=@_x0001__x0001__x0001__x0001__x0001_M@_x0001__x0001__x0001__x0001__x0001__x0001_H@_x0001__x0001__x0001__x0001__x0001__x0001_R@_x0001__x0001__x0001__x0001__x0001__x0001_;@_x0001__x0001__x0001__x0001__x0001__x0001_7@_x0001__x0001__x0001__x0001__x0001__x0001_?@_x0001__x0001__x0001__x0001__x0001__x0001__x0001__x0001__x0001__x0001__x0001__x0001__x0001__x0001_K@_x0001__x0001__x0001__x0001__x0001__x0001__x0001__x0001__x0001__x0001__x0001__x0001__x0001__x0001_J@_x0001__x0002__x0001__x0001__x0001__x0001__x0001__x0001_6@_x0001__x0001__x0001__x0001__x0001__x0001__x0001__x0001__x0001__x0001__x0001__x0001__x0001__x0001__x0001__x0001__x0001__x0001__x0001__x0001__x0001_B@_x0001__x0001__x0001__x0001__x0001__x0001_5@_x0001__x0001__x0001__x0001__x0001__x0001_=@_x0001__x0001__x0001__x0001__x0001_@R@_x0001__x0001__x0001__x0001__x0001__x0001__x0001__x0001__x0001__x0001__x0001__x0001__x0001_M@_x0001__x0001__x0001__x0001__x0001__x0001__x0001__x0001__x0001__x0001__x0001__x0001__x0001_C@_x0001__x0001__x0001__x0001__x0001__x0001__x0001__x0001__x0001__x0001__x0001__x0001__x0001__x0001__x0001__x0001__x0001__x0001__x0001__x0001__x0001__x0001__x0001__x0001__x0001__x0001__x0001__x0001__x0001__x0001_=@_x0001__x0001__x0001__x0001__x0001_ÀR@_x0001__x0001__x0001__x0001__x0001__x0001_=@_x0001__x0001__x0001__x0001__x0001__x0001__x0001__x0001__x0001__x0001__x0001__x0001__x0001__x0001_:@_x0001__x0001__x0001__x0001__x0001_G@_x0001__x0001__x0001__x0001__x0001__x0001_6@_x0001__x0001__x0001__x0001__x0001__x0001_=@_x0001__x0001__x0001__x0001__x0001__x0001_J@_x0001__x0001__x0001__x0001__x0001__x0001_&lt;@_x0001__x0001__x0001__x0001__x0001__x0001_6@_x0001__x0001__x0001__x0001__x0001__x0001_B@_x0001__x0001__x0001__x0001__x0001__x0001_&lt;@_x0001__x0001__x0001__x0001__x0001__x0001__x0001__x0001__x0001__x0001__x0001__x0001__x0001__x0001__x0001__x0001__x0001__x0001__x0001__x0001__x0001_R@_x0001__x0001__x0001__x0001__x0001__x0001_&lt;@_x0001__x0001__x0001__x0001__x0001__x0002__x0001__x0001__x0001__x0001__x0001__x0001__x0001__x0001__x0001__x0001_7@_x0001__x0001__x0001__x0001__x0001__x0001__x0001__x0001__x0001__x0001__x0001__x0001__x0001_E@_x0001__x0001__x0001__x0001__x0001_E@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t;@_x0001__x0001__x0001__x0001__x0001__x0001_6@_x0001__x0001__x0001__x0001__x0001__x0001_M@_x0001__x0001__x0001__x0001__x0001_@@_x0001__x0001__x0001__x0001__x0001__x0001_@@_x0001__x0001__x0001__x0001__x0001__x0001_C@_x0001__x0001__x0001__x0001__x0001__x0001_C@_x0001__x0001__x0001__x0001__x0001__x0001_:@_x0001__x0001__x0001__x0001__x0001__x0001_C@_x0001__x0001__x0001__x0001__x0001_G@_x0001__x0001__x0001__x0001__x0001__x0001_B@_x0001__x0001__x0001__x0001__x0001__x0001_O@_x0001__x0001__x0001__x0001__x0001__x0001_P@_x0001__x0001__x0001__x0001__x0001__x0001_6@_x0001__x0001__x0001__x0001__x0001__x0001_;@_x0001__x0001__x0001__x0001__x0001__x0001_&lt;@_x0001__x0001__x0001__x0001__x0001__x0001__x0001__x0001__x0001__x0001__x0001__x0001__x0001_B@_x0001__x0001__x0001__x0001__x0001_M@_x0001__x0001__x0001__x0001__x0001__x0001__x0001__x0001__x0001__x0001__x0001__x0001__x0001__x0001_C@_x0001__x0002__x0001__x0001__x0001__x0001__x0001_@R@_x0001__x0001__x0001__x0001__x0001_C@_x0001__x0001__x0001__x0001__x0001__x0001_=@_x0001__x0001__x0001__x0001__x0001_@Q@_x0001__x0001__x0001__x0001__x0001__x0001_F@_x0001__x0001__x0001__x0001__x0001__x0001__x0001__x0001__x0001__x0001__x0001__x0001__x0001_H@_x0001__x0001__x0001__x0001__x0001_H@_x0001__x0001__x0001__x0001__x0001__x0001_6@_x0001__x0001__x0001__x0001__x0001__x0001_;@_x0001__x0001__x0001__x0001__x0001_@@_x0001__x0001__x0001__x0001__x0001_O@_x0001__x0001__x0001__x0001__x0001__x0001_5@_x0001__x0001__x0001__x0001__x0001__x0001_A@_x0001__x0001__x0001__x0001__x0001_E@_x0001__x0001__x0001__x0001__x0001__x0001_8@_x0001__x0001__x0001__x0001__x0001_G@_x0001__x0001__x0001__x0001__x0001__x0001__x0001__x0001__x0001__x0001__x0001__x0001__x0001__x0001_P@_x0001__x0001__x0001__x0001__x0001_J@_x0001__x0001__x0001__x0001__x0001__x0001__x0001__x0001__x0001__x0001__x0001__x0001__x0001__x0001_C@_x0001__x0001__x0001__x0001__x0001__x0001_@@_x0001__x0001__x0001__x0001__x0001__x0001_@@_x0001__x0001__x0001__x0001__x0001__x0001_P@_x0001__x0001__x0001__x0001__x0001__x0001__x0001__x0001__x0001__x0001__x0001__x0001__x0001__x0001_:@_x0001__x0001__x0001__x0001__x0001__x0001_6@_x0001__x0001__x0001__x0001__x0001__x0001_:@_x0001__x0001__x0001__x0001__x0001__x0001_7@_x0001__x0001__x0001__x0001__x0001_ÀP@_x0001__x0001__x0001__x0001__x0001__x0002__x0001_M@_x0001__x0001__x0001__x0001__x0001__x0001__x0001__x0001__x0001__x0001__x0001__x0001__x0001__x0001_;@_x0001__x0001__x0001__x0001__x0001_G@_x0001__x0001__x0001__x0001__x0001__x0001_M@_x0001__x0001__x0001__x0001__x0001__x0001_;@_x0001__x0001__x0001__x0001__x0001__x0001__x0001__x0001__x0001__x0001__x0001__x0001__x0001__x0001__x0001__x0001__x0001__x0001__x0001__x0001__x0001__x0001_C@_x0001__x0001__x0001__x0001__x0001__x0001_@@_x0001__x0001__x0001__x0001__x0001__x0001_M@_x0001__x0001__x0001__x0001__x0001__x0001__x0001__x0001__x0001__x0001__x0001__x0001__x0001__x0001_8@_x0001__x0001__x0001__x0001__x0001__x0001__x0001__x0001__x0001__x0001__x0001__x0001__x0001_ÀQ@_x0001__x0001__x0001__x0001__x0001__x0001_;@_x0001__x0001__x0001__x0001__x0001__x0001_8@_x0001__x0001__x0001__x0001__x0001__x0001_D@_x0001__x0001__x0001__x0001__x0001__x0001_&lt;@_x0001__x0001__x0001__x0001__x0001_O@_x0001__x0001__x0001__x0001__x0001_@Q@_x0001__x0001__x0001__x0001__x0001__x0001__x0001__x0001__x0001__x0001__x0001__x0001__x0001_B@_x0001__x0001__x0001__x0001__x0001__x0001__x0001__x0001__x0001__x0001__x0001__x0001__x0001__x0001_E@_x0001__x0001__x0001__x0001__x0001__x0001_5@_x0001__x0001__x0001__x0001__x0001__x0001__x0001__x0001__x0001__x0001__x0001__x0001__x0001__x0001_:@_x0001__x0001__x0001__x0001__x0001__x0001_B@_x0001__x0001__x0001__x0001__x0001__x0001_6@_x0001__x0001__x0001__x0001__x0001__x0001_B@_x0001__x0001__x0001__x0001__x0001__x0001_7@_x0001__x0002__x0001__x0001__x0001__x0001__x0001_B@_x0001__x0001__x0001__x0001__x0001__x0001_6@_x0001__x0001__x0001__x0001__x0001__x0001_9@_x0001__x0001__x0001__x0001__x0001_O@_x0001__x0001__x0001__x0001__x0001__x0001_8@_x0001__x0001__x0001__x0001__x0001__x0001__x0001__x0001__x0001__x0001__x0001__x0001__x0001__x0001_A@_x0001__x0001__x0001__x0001__x0001__x0001_E@_x0001__x0001__x0001__x0001__x0001_C@_x0001__x0001__x0001__x0001__x0001_B@_x0001__x0001__x0001__x0001__x0001__x0001_:@_x0001__x0001__x0001__x0001__x0001__x0001__x0001__x0001__x0001__x0001__x0001__x0001__x0001__x0001_B@_x0001__x0001__x0001__x0001__x0001__x0001_;@_x0001__x0001__x0001__x0001__x0001__x0001_:@_x0001__x0001__x0001__x0001__x0001_P@_x0001__x0001__x0001__x0001__x0001_I@_x0001__x0001__x0001__x0001__x0001__x0001_O@_x0001__x0001__x0001__x0001__x0001__x0001__x0001__x0001__x0001__x0001__x0001__x0001__x0001__x0001__x0001__x0001__x0001__x0001__x0001__x0001__x0001_C@_x0001__x0001__x0001__x0001__x0001_L@_x0001__x0001__x0001__x0001__x0001_M@_x0001__x0001__x0001__x0001__x0001__x0001__x0001__x0001__x0001__x0001__x0001__x0001__x0001__x0001__x0001__x0001__x0001__x0001__x0001__x0001__x0001__x0001_8@_x0001__x0001__x0001__x0001__x0001_@@_x0001__x0001__x0001__x0001__x0001__x0001_C@_x0001__x0001__x0001__x0001__x0001__x0001_8@_x0001__x0001__x0001__x0001__x0001__x0001_C@_x0001__x0001__x0001__x0001__x0001__x0001_6@_x0001__x0001__x0001__x0001__x0001__x0002__x0001_L@_x0001__x0001__x0001__x0001__x0001__x0001_7@_x0001__x0001__x0001__x0001__x0001__x0001_4@_x0001__x0001__x0001__x0001__x0001_E@_x0001__x0001__x0001__x0001__x0001__x0001_5@_x0001__x0001__x0001__x0001__x0001__x0001_7@_x0001__x0001__x0001__x0001__x0001_C@_x0001__x0001__x0001__x0001__x0001__x0001_&lt;@_x0001__x0001__x0001__x0001__x0001__x0001_;@_x0001__x0001__x0001__x0001__x0001_G@_x0001__x0001__x0001__x0001__x0001__x0001__x0001__x0001__x0001__x0001__x0001__x0001__x0001_E@_x0001__x0001__x0001__x0001__x0001__x0001_?@_x0001__x0001__x0001__x0001__x0001_M@_x0001__x0001__x0001__x0001__x0001__x0001_=@_x0001__x0001__x0001__x0001__x0001__x0001_8@_x0001__x0001__x0001__x0001__x0001__x0001__x0001__x0001__x0001__x0001__x0001__x0001__x0001__x0001__x0001__x0001__x0001__x0001__x0001__x0001__x0001__x0001_&lt;@_x0001__x0001__x0001__x0001__x0001_M@_x0001__x0001__x0001__x0001__x0001__x0001__x0001__x0001__x0001__x0001__x0001__x0001__x0001__x0001__x0001__x0001__x0001__x0001__x0001__x0001__x0001_J@_x0001__x0001__x0001__x0001__x0001__x0001_:@_x0001__x0001__x0001__x0001__x0001__x0001_C@_x0001__x0001__x0001__x0001__x0001__x0001__x0001__x0001__x0001__x0001__x0001__x0001__x0001_P@_x0001__x0001__x0001__x0001__x0001__x0001_=@_x0001__x0001__x0001__x0001__x0001__x0001__x0001__x0001__x0001__x0001__x0001__x0001__x0001__x0001_8@_x0001__x0001__x0001__x0001__x0001__x0001_5@_x0001__x0001__x0001__x0001__x0001_C@_x0001__x0002__x0001__x0001__x0001__x0001__x0001__x0001_6@_x0001__x0001__x0001__x0001__x0001_@@_x0001__x0001__x0001__x0001__x0001__x0001__x0001__x0001__x0001__x0001__x0001__x0001__x0001__x0001_7@_x0001__x0001__x0001__x0001__x0001__x0001__x0001__x0001__x0001__x0001__x0001__x0001__x0001__x0001__x0001__x0001__x0001__x0001__x0001__x0001__x0001__x0001__x0001__x0001__x0001__x0001__x0001__x0001__x0001_J@_x0001__x0001__x0001__x0001__x0001__x0001_M@_x0001__x0001__x0001__x0001__x0001__x0001__x0001__x0001__x0001__x0001__x0001__x0001__x0001__x0001_5@_x0001__x0001__x0001__x0001__x0001__x0001_J@_x0001__x0001__x0001__x0001__x0001__x0001_&lt;@_x0001__x0001__x0001__x0001__x0001_E@_x0001__x0001__x0001__x0001__x0001_M@_x0001__x0001__x0001__x0001__x0001__x0001_&lt;@_x0001__x0001__x0001__x0001__x0001_B@_x0001__x0001__x0001__x0001__x0001_F@_x0001__x0001__x0001__x0001__x0001__x0001_&lt;@_x0001__x0001__x0001__x0001__x0001_B@_x0001__x0001__x0001__x0001__x0001__x0001_4@_x0001__x0001__x0001__x0001__x0001_I@_x0001__x0001__x0001__x0001__x0001__x0001__x0001__x0001__x0001__x0001__x0001__x0001__x0001__x0001_:@_x0001__x0001__x0001__x0001__x0001__x0001_&lt;@_x0001__x0001__x0001__x0001__x0001__x0001_=@_x0001__x0001__x0001__x0001__x0001__x0001_4@_x0001__x0001__x0001__x0001__x0001_J@_x0001__x0001__x0001__x0001__x0001__x0001__x0001__x0001__x0001__x0001__x0001__x0001__x0001__x0001_=@_x0001__x0001__x0001__x0001__x0001__x0001_?@_x0001__x0001__x0001__x0001__x0001__x0002__x0001__x0001__x0001__x0001__x0001__x0001__x0001__x0001__x0001__x0001_&lt;@_x0001__x0001__x0001__x0001__x0001__x0001__x0001__x0001__x0001__x0001__x0001__x0001__x0001_@@_x0001__x0001__x0001__x0001__x0001__x0001_&gt;@_x0001__x0001__x0001__x0001__x0001__x0001_A@_x0001__x0001__x0001__x0001__x0001__x0001_;@_x0001__x0001__x0001__x0001__x0001__x0001__x0001__x0001__x0001__x0001__x0001__x0001__x0001_@Q@_x0001__x0001__x0001__x0001__x0001__x0001__x0001__x0001__x0001__x0001__x0001__x0001__x0001__x0001_7@_x0001__x0001__x0001__x0001__x0001__x0001_=@_x0001__x0001__x0001__x0001__x0001__x0001_O@_x0001__x0001__x0001__x0001__x0001_@Q@_x0001__x0001__x0001__x0001__x0001__x0001_8@_x0001__x0001__x0001__x0001__x0001__x0001_=@_x0001__x0001__x0001__x0001__x0001__x0001_:@_x0001__x0001__x0001__x0001__x0001__x0001_7@_x0001__x0001__x0001__x0001__x0001_@@_x0001__x0001__x0001__x0001__x0001_@@_x0001__x0001__x0001__x0001__x0001__x0001_Q@_x0001__x0001__x0001__x0001__x0001__x0001_=@_x0001__x0001__x0001__x0001__x0001__x0001__x0001__x0001__x0001__x0001__x0001__x0001__x0001__x0001_K@_x0001__x0001__x0001__x0001__x0001__x0001_:@_x0001__x0001__x0001__x0001__x0001__x0001_E@_x0001__x0001__x0001__x0001__x0001__x0001_5@_x0001__x0001__x0001__x0001__x0001__x0001_8@_x0001__x0001__x0001__x0001__x0001__x0001_?@_x0001__x0001__x0001__x0001__x0001__x0001__x0001__x0001__x0001__x0001__x0001__x0001__x0001__x0001__x0001__x0001__x0001__x0001__x0001__x0001__x0001__x0001_5@_x0001__x0002__x0001__x0001__x0001__x0001__x0001__x0001_&lt;@_x0001__x0001__x0001__x0001__x0001__x0001_8@_x0001__x0001__x0001__x0001__x0001__x0001_8@_x0001__x0001__x0001__x0001__x0001_J@_x0001__x0001__x0001__x0001__x0001__x0001__x0001__x0001__x0001__x0001__x0001__x0001__x0001__x0001_H@_x0001__x0001__x0001__x0001__x0001_B@_x0001__x0001__x0001__x0001__x0001__x0001_;@_x0001__x0001__x0001__x0001__x0001__x0001_8@_x0001__x0001__x0001__x0001__x0001__x0001_=@_x0001__x0001__x0001__x0001__x0001__x0001_7@_x0001__x0001__x0001__x0001__x0001_@Q@_x0001__x0001__x0001__x0001__x0001_E@_x0001__x0001__x0001__x0001__x0001__x0001__x0001__x0001__x0001__x0001__x0001__x0001__x0001__x0001__x0001__x0001__x0001__x0001__x0001__x0001__x0001__x0001_4@_x0001__x0001__x0001__x0001__x0001__x0001__x0001__x0001__x0001__x0001__x0001__x0001__x0001__x0001__x0001__x0001__x0001__x0001__x0001__x0001__x0001__x0001_&lt;@_x0001__x0001__x0001__x0001__x0001__x0001_&lt;@_x0001__x0001__x0001__x0001__x0001__x0001_@@_x0001__x0001__x0001__x0001__x0001__x0001__x0001__x0001__x0001__x0001__x0001__x0001__x0001__x0001_;@_x0001__x0001__x0001__x0001__x0001__x0001_O@_x0001__x0001__x0001__x0001__x0001_G@_x0001__x0001__x0001__x0001__x0001__x0001__x0001__x0001__x0001__x0001__x0001__x0001__x0001__x0001__x0001__x0001__x0001__x0001__x0001__x0001__x0001__x0001__x0001__x0001__x0001__x0001__x0001__x0001__x0001__x0001_M@_x0001__x0001__x0001__x0001__x0001__x0001_&lt;@_x0001__x0001__x0001__x0001__x0001_I@_x0001__x0001__x0001__x0001__x0001__x0002__x0001__x0001__x0001__x0001__x0001__x0001__x0001__x0001__x0001_M@_x0001__x0001__x0001__x0001__x0001__x0001_9@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F@_x0001__x0001__x0001__x0001__x0001__x0001_:@_x0001__x0001__x0001__x0001__x0001__x0001__x0001__x0001__x0001__x0001__x0001__x0001__x0001_R@_x0001__x0001__x0001__x0001__x0001_@Q@_x0001__x0001__x0001__x0001__x0001__x0001_:@_x0001__x0001__x0001__x0001__x0001__x0001_8@_x0001__x0001__x0001__x0001__x0001__x0001__x0001__x0001__x0001__x0001__x0001__x0001__x0001_C@_x0001__x0001__x0001__x0001__x0001__x0001__x0001__x0001__x0001__x0001__x0001__x0001__x0001__x0001__x0001__x0001__x0001__x0001__x0001__x0001__x0001__x0001_&lt;@_x0001__x0001__x0001__x0001__x0001__x0001_Q@_x0001__x0001__x0001__x0001__x0001__x0001_5@_x0001__x0001__x0001__x0001__x0001__x0001_A@_x0001__x0001__x0001__x0001__x0001__x0001_L@_x0001__x0001__x0001__x0001__x0001__x0001_:@_x0001__x0001__x0001__x0001__x0001__x0001_R@_x0001__x0001__x0001__x0001__x0001__x0001_:@_x0001__x0001__x0001__x0001__x0001__x0001_6@_x0001__x0001__x0001__x0001__x0001__x0001_4@_x0001__x0001__x0001__x0001__x0001__x0001_6@_x0001__x0001__x0001__x0001__x0001__x0001_P@_x0001__x0001__x0001__x0001__x0001__x0001__x0001__x0001__x0001__x0002__x0001__x0001__x0001__x0001__x0001__x0001__x0001__x0001__x0001__x0001__x0001__x0001__x0001_D@_x0001__x0001__x0001__x0001__x0001__x0001__x0001__x0001__x0001__x0001__x0001__x0001__x0001__x0001_=@_x0001__x0001__x0001__x0001__x0001__x0001__x0001__x0001__x0001__x0001__x0001__x0001__x0001_ÀR@_x0001__x0001__x0001__x0001__x0001_L@_x0001__x0001__x0001__x0001__x0001__x0001_P@_x0001__x0001__x0001__x0001__x0001__x0001__x0001__x0001__x0001__x0001__x0001__x0001__x0001__x0001__x0001__x0001__x0001__x0001__x0001__x0001__x0001__x0001__x0001__x0001__x0001__x0001__x0001__x0001__x0001__x0001_;@_x0001__x0001__x0001__x0001__x0001_B@_x0001__x0001__x0001__x0001__x0001__x0001_=@_x0001__x0001__x0001__x0001__x0001__x0001_M@_x0001__x0001__x0001__x0001__x0001_G@_x0001__x0001__x0001__x0001__x0001__x0001__x0001__x0001__x0001__x0001__x0001__x0001__x0001__x0001_;@_x0001__x0001__x0001__x0001__x0001__x0001__x0001__x0001__x0001__x0001__x0001__x0001__x0001__x0001_9@_x0001__x0001__x0001__x0001__x0001__x0001__x0001__x0001__x0001__x0001__x0001__x0001__x0001__x0001_=@_x0001__x0001__x0001__x0001__x0001__x0001__x0001__x0001__x0001__x0001__x0001__x0001__x0001__x0001_C@_x0001__x0001__x0001__x0001__x0001__x0001_B@_x0001__x0001__x0001__x0001__x0001__x0001_F@_x0001__x0001__x0001__x0001__x0001__x0001__x0001__x0001__x0001__x0001__x0001__x0001__x0001__x0001_R@_x0001__x0001__x0001__x0001__x0001_B@_x0001__x0001__x0001__x0001__x0001_E@_x0001__x0001__x0001__x0001__x0001__x0001__x0001__x0001__x0001__x0001__x0001__x0001__x0001__x0002__x0001__x0001_A@_x0001__x0001__x0001__x0001__x0001__x0001_:@_x0001__x0001__x0001__x0001__x0001__x0001_R@_x0001__x0001__x0001__x0001__x0001__x0001_7@_x0001__x0001__x0001__x0001__x0001__x0001_6@_x0001__x0001__x0001__x0001__x0001__x0001_=@_x0001__x0001__x0001__x0001__x0001_@@_x0001__x0001__x0001__x0001__x0001_J@_x0001__x0001__x0001__x0001__x0001__x0001_:@_x0001__x0001__x0001__x0001__x0001__x0001_?@_x0001__x0001__x0001__x0001__x0001__x0001_4@_x0001__x0001__x0001__x0001__x0001__x0001_;@_x0001__x0001__x0001__x0001__x0001__x0001_K@_x0001__x0001__x0001__x0001__x0001_R@_x0001__x0001__x0001__x0001__x0001__x0001__x0001__x0001__x0001__x0001__x0001__x0001__x0001__x0001_7@_x0001__x0001__x0001__x0001__x0001__x0001_4@_x0001__x0001__x0001__x0001__x0001__x0001__x0001__x0001__x0001__x0001__x0001__x0001__x0001_B@_x0001__x0001__x0001__x0001__x0001__x0001__x0001__x0001__x0001__x0001__x0001__x0001__x0001__x0001__x0001__x0001__x0001__x0001__x0001__x0001__x0001_M@_x0001__x0001__x0001__x0001__x0001__x0001__x0001__x0001__x0001__x0001__x0001__x0001__x0001__x0001_@@_x0001__x0001__x0001__x0001__x0001__x0001_D@_x0001__x0001__x0001__x0001__x0001__x0001_9@_x0001__x0001__x0001__x0001__x0001_M@_x0001__x0001__x0001__x0001__x0001__x0001_B@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5@_x0001__x0001__x0001__x0001__x0001__x0001_P@_x0001__x0001__x0001__x0001__x0001__x0001_&lt;@_x0001__x0001__x0001__x0001__x0001_C@_x0001__x0001__x0001__x0001__x0001__x0001__x0001__x0001__x0001__x0001__x0001__x0001__x0001__x0001_7@_x0001__x0001__x0001__x0001__x0001__x0001__x0001__x0001__x0001__x0001__x0001__x0001__x0001__x0001_6@_x0001__x0001__x0001__x0001__x0001__x0001_&lt;@_x0001__x0001__x0001__x0001__x0001__x0001__x0001__x0001__x0001__x0001__x0001__x0001__x0001_J@_x0001__x0001__x0001__x0001__x0001__x0001_Q@_x0001__x0001__x0001__x0001__x0001__x0001__x0001__x0001__x0001__x0001__x0001__x0001__x0001_O@_x0001__x0001__x0001__x0001__x0001__x0001_P@_x0001__x0001__x0001__x0001__x0001__x0001__x0001__x0001__x0001__x0001__x0001__x0001__x0001__x0001__x0001__x0001__x0001__x0001__x0001__x0001__x0001_E@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H@_x0001__x0001__x0001__x0001__x0001__x0001_K@_x0001__x0001__x0001__x0001__x0001__x0001__x0001__x0001__x0001__x0001__x0001__x0001__x0001__x0001__x0001__x0001__x0001__x0001__x0001__x0001__x0001__x0002__x0001__x0001__x0001__x0001__x0001__x0001__x0001__x0001__x0001__x0001_@@_x0001__x0001__x0001__x0001__x0001__x0001_A@_x0001__x0001__x0001__x0001__x0001__x0001_9@_x0001__x0001__x0001__x0001__x0001__x0001_E@_x0001__x0001__x0001__x0001__x0001_N@_x0001__x0001__x0001__x0001__x0001__x0001_L@_x0001__x0001__x0001__x0001__x0001_R@_x0001__x0001__x0001__x0001__x0001_M@_x0001__x0001__x0001__x0001__x0001__x0001_:@_x0001__x0001__x0001__x0001__x0001__x0001_=@_x0001__x0001__x0001__x0001__x0001__x0001_G@_x0001__x0001__x0001__x0001__x0001_J@_x0001__x0001__x0001__x0001__x0001__x0001_B@_x0001__x0001__x0001__x0001__x0001__x0001__x0001__x0001__x0001__x0001__x0001__x0001__x0001__x0001__x0001__x0001__x0001__x0001__x0001__x0001__x0001__x0001__x0001__x0001__x0001__x0001__x0001__x0001__x0001__x0001_J@_x0001__x0001__x0001__x0001__x0001__x0001_?@_x0001__x0001__x0001__x0001__x0001__x0001__x0001__x0001__x0001__x0001__x0001__x0001__x0001__x0001__x0001__x0001__x0001__x0001__x0001__x0001__x0001__x0001_6@_x0001__x0001__x0001__x0001__x0001__x0001_R@_x0001__x0001__x0001__x0001__x0001__x0001__x0001__x0001__x0001__x0001__x0001__x0001__x0001__x0001_7@_x0001__x0001__x0001__x0001__x0001__x0001_=@_x0001__x0001__x0001__x0001__x0001__x0001__x0001__x0001__x0001__x0001__x0001__x0001__x0001__x0001_7@_x0001__x0001__x0001__x0001__x0001__x0001__x0001__x0001__x0001__x0001__x0001__x0001__x0001__x0001_&lt;@_x0001__x0001__x0001__x0001__x0001_@@_x0001__x0001__x0001__x0001__x0001_G@_x0001__x0002__x0001__x0001__x0001__x0001__x0001_I@_x0001__x0001__x0001__x0001__x0001__x0001_R@_x0001__x0001__x0001__x0001__x0001__x0001_8@_x0001__x0001__x0001__x0001__x0001__x0001__x0001__x0001__x0001__x0001__x0001__x0001__x0001__x0001_9@_x0001__x0001__x0001__x0001__x0001__x0001_6@_x0001__x0001__x0001__x0001__x0001__x0001_?@_x0001__x0001__x0001__x0001__x0001__x0001_E@_x0001__x0001__x0001__x0001__x0001__x0001_K@_x0001__x0001__x0001__x0001__x0001__x0001_=@_x0001__x0001__x0001__x0001__x0001__x0001_5@_x0001__x0001__x0001__x0001__x0001__x0001__x0001__x0001__x0001__x0001__x0001__x0001__x0001__x0001_5@_x0001__x0001__x0001__x0001__x0001__x0001__x0001__x0001__x0001__x0001__x0001__x0001__x0001__x0001_O@_x0001__x0001__x0001__x0001__x0001_J@_x0001__x0001__x0001__x0001__x0001__x0001_5@_x0001__x0001__x0001__x0001__x0001__x0001__x0001__x0001__x0001__x0001__x0001__x0001__x0001__x0001_8@_x0001__x0001__x0001__x0001__x0001__x0001_C@_x0001__x0001__x0001__x0001__x0001__x0001__x0001__x0001__x0001__x0001__x0001__x0001__x0001__x0001_6@_x0001__x0001__x0001__x0001__x0001__x0001__x0001__x0001__x0001__x0001__x0001__x0001__x0001__x0001__x0001__x0001__x0001__x0001__x0001__x0001__x0001_J@_x0001__x0001__x0001__x0001__x0001__x0001__x0001__x0001__x0001__x0001__x0001__x0001__x0001_G@_x0001__x0001__x0001__x0001__x0001_B@_x0001__x0001__x0001__x0001__x0001__x0001_A@_x0001__x0001__x0001__x0001__x0001__x0001_?@_x0001__x0001__x0001__x0001__x0001__x0001_5@_x0001__x0001__x0001__x0001__x0001__x0002__x0001__x0001__x0001__x0001__x0001__x0001__x0001__x0001__x0001_E@_x0001__x0001__x0001__x0001__x0001_@@_x0001__x0001__x0001__x0001__x0001__x0001_7@_x0001__x0001__x0001__x0001__x0001_L@_x0001__x0001__x0001__x0001__x0001__x0001_:@_x0001__x0001__x0001__x0001__x0001__x0001_7@_x0001__x0001__x0001__x0001__x0001__x0001_:@_x0001__x0001__x0001__x0001__x0001__x0001_6@_x0001__x0001__x0001__x0001__x0001__x0001__x0001__x0001__x0001__x0001__x0001__x0001__x0001_H@_x0001__x0001__x0001__x0001__x0001__x0001_J@_x0001__x0001__x0001__x0001__x0001__x0001_7@_x0001__x0001__x0001__x0001__x0001__x0001_6@_x0001__x0001__x0001__x0001__x0001_B@_x0001__x0001__x0001__x0001__x0001_O@_x0001__x0001__x0001__x0001__x0001_C@_x0001__x0001__x0001__x0001__x0001__x0001__x0001__x0001__x0001__x0001__x0001__x0001__x0001_ÀP@_x0001__x0001__x0001__x0001__x0001__x0001__x0001__x0001__x0001__x0001__x0001__x0001__x0001_B@_x0001__x0001__x0001__x0001__x0001__x0001_8@_x0001__x0001__x0001__x0001__x0001__x0001__x0001__x0001__x0001__x0001__x0001__x0001__x0001__x0001_Q@_x0001__x0001__x0001__x0001__x0001__x0001_?@_x0001__x0001__x0001__x0001__x0001__x0001_G@_x0001__x0001__x0001__x0001__x0001__x0001__x0001__x0001__x0001__x0001__x0001__x0001__x0001_A@_x0001__x0001__x0001__x0001__x0001__x0001_H@_x0001__x0001__x0001__x0001__x0001__x0001_;@_x0001__x0001__x0001__x0001__x0001__x0001_7@_x0001__x0001__x0001__x0001__x0001__x0001__x0001__x0001__x0001__x0002__x0001__x0001__x0001__x0001__x0001_H@_x0001__x0001__x0001__x0001__x0001__x0001_:@_x0001__x0001__x0001__x0001__x0001__x0001_8@_x0001__x0001__x0001__x0001__x0001_C@_x0001__x0001__x0001__x0001__x0001__x0001_H@_x0001__x0001__x0001__x0001__x0001_@@_x0001__x0001__x0001__x0001__x0001__x0001_&lt;@_x0001__x0001__x0001__x0001__x0001__x0001_7@_x0001__x0001__x0001__x0001__x0001__x0001__x0001__x0001__x0001__x0001__x0001__x0001__x0001_L@_x0001__x0001__x0001__x0001__x0001__x0001_E@_x0001__x0001__x0001__x0001__x0001__x0001__x0001__x0001__x0001__x0001__x0001__x0001__x0001__x0001__x0001__x0001__x0001__x0001__x0001__x0001__x0001__x0001__x0001__x0001__x0001__x0001__x0001__x0001__x0001__x0001_@@_x0001__x0001__x0001__x0001__x0001_H@_x0001__x0001__x0001__x0001__x0001__x0001_7@_x0001__x0001__x0001__x0001__x0001__x0001__x0001__x0001__x0001__x0001__x0001__x0001__x0001__x0001_8@_x0001__x0001__x0001__x0001__x0001__x0001_:@_x0001__x0001__x0001__x0001__x0001__x0001_H@_x0001__x0001__x0001__x0001__x0001__x0001_O@_x0001__x0001__x0001__x0001__x0001__x0001_;@_x0001__x0001__x0001__x0001__x0001__x0001__x0001__x0001__x0001__x0001__x0001__x0001__x0001__x0001_B@_x0001__x0001__x0001__x0001__x0001__x0001_4@_x0001__x0001__x0001__x0001__x0001__x0001_5@_x0001__x0001__x0001__x0001__x0001__x0001_&lt;@_x0001__x0001__x0001__x0001__x0001__x0001__x0001__x0001__x0001__x0001__x0001__x0001__x0001_@Q@_x0001__x0001__x0001__x0001__x0001__x0001_G@_x0001__x0001__x0001__x0001__x0001__x0002__x0001_ÀP@_x0001__x0001__x0001__x0001__x0001_C@_x0001__x0001__x0001__x0001__x0001_R@_x0001__x0001__x0001__x0001__x0001__x0001_8@_x0001__x0001__x0001__x0001__x0001__x0001_C@_x0001__x0001__x0001__x0001__x0001__x0001_@@_x0001__x0001__x0001__x0001__x0001__x0001_6@_x0001__x0001__x0001__x0001__x0001__x0001__x0001__x0001__x0001__x0001__x0001__x0001__x0001__x0001__x0001__x0001__x0001__x0001__x0001__x0001__x0001_H@_x0001__x0001__x0001__x0001__x0001__x0001_=@_x0001__x0001__x0001__x0001__x0001__x0001_=@_x0001__x0001__x0001__x0001__x0001__x0001__x0001__x0001__x0001__x0001__x0001__x0001__x0001__x0001__x0001__x0001__x0001__x0001__x0001__x0001__x0001__x0001_E@_x0001__x0001__x0001__x0001__x0001__x0001_&gt;@_x0001__x0001__x0001__x0001__x0001__x0001__x0001__x0001__x0001__x0001__x0001__x0001__x0001__x0001__x0001__x0001__x0001__x0001__x0001__x0001__x0001__x0001__x0001__x0001__x0001__x0001__x0001__x0001__x0001__x0001_5@_x0001__x0001__x0001__x0001__x0001_L@_x0001__x0001__x0001__x0001__x0001__x0001_9@_x0001__x0001__x0001__x0001__x0001__x0001_M@_x0001__x0001__x0001__x0001__x0001__x0001_E@_x0001__x0001__x0001__x0001__x0001__x0001__x0001__x0001__x0001__x0001__x0001__x0001__x0001__x0001__x0001__x0001__x0001__x0001__x0001__x0001__x0001__x0001__x0001__x0001__x0001__x0001__x0001__x0001__x0001_B@_x0001__x0001__x0001__x0001__x0001__x0001_8@_x0001__x0001__x0001__x0001__x0001_H@_x0001__x0001__x0001__x0001__x0001__x0001_=@_x0001__x0001__x0001__x0001__x0001_@Q@_x0001__x0002__x0001__x0001__x0001__x0001__x0001__x0001__x0001__x0001__x0001__x0001__x0001__x0001__x0001__x0001__x0001__x0001__x0001__x0001__x0001__x0001__x0001_O@_x0001__x0001__x0001__x0001__x0001__x0001_?@_x0001__x0001__x0001__x0001__x0001_J@_x0001__x0001__x0001__x0001__x0001_E@_x0001__x0001__x0001__x0001__x0001__x0001_9@_x0001__x0001__x0001__x0001__x0001__x0001_7@_x0001__x0001__x0001__x0001__x0001__x0001_F@_x0001__x0001__x0001__x0001__x0001_E@_x0001__x0001__x0001__x0001__x0001_C@_x0001__x0001__x0001__x0001__x0001__x0001_;@_x0001__x0001__x0001__x0001__x0001__x0001__x0001__x0001__x0001__x0001__x0001__x0001__x0001__x0001_H@_x0001__x0001__x0001__x0001__x0001__x0001__x0001__x0001__x0001__x0001__x0001__x0001__x0001__x0001__x0001__x0001__x0001__x0001__x0001__x0001__x0001__x0001_L@_x0001__x0001__x0001__x0001__x0001_C@_x0001__x0001__x0001__x0001__x0001__x0001_=@_x0001__x0001__x0001__x0001__x0001_R@_x0001__x0001__x0001__x0001__x0001_@@_x0001__x0001__x0001__x0001__x0001__x0001_=@_x0001__x0001__x0001__x0001__x0001__x0001_&gt;@_x0001__x0001__x0001__x0001__x0001_E@_x0001__x0001__x0001__x0001__x0001__x0001_A@_x0001__x0001__x0001__x0001__x0001_J@_x0001__x0001__x0001__x0001__x0001__x0001__x0001__x0001__x0001__x0001__x0001__x0001__x0001__x0001_B@_x0001__x0001__x0001__x0001__x0001__x0001_6@_x0001__x0001__x0001__x0001__x0001__x0001_M@_x0001__x0001__x0001__x0001__x0001__x0001__x0001__x0001__x0001__x0001__x0001__x0001__x0001__x0002__x0001__x0001_8@_x0001__x0001__x0001__x0001__x0001_B@_x0001__x0001__x0001__x0001__x0001__x0001__x0001__x0001__x0001__x0001__x0001__x0001__x0001__x0001_B@_x0001__x0001__x0001__x0001__x0001__x0001_8@_x0001__x0001__x0001__x0001__x0001__x0001__x0001__x0001__x0001__x0001__x0001__x0001__x0001_M@_x0001__x0001__x0001__x0001__x0001__x0001__x0001__x0001__x0001__x0001__x0001__x0001__x0001_B@_x0001__x0001__x0001__x0001__x0001__x0001_F@_x0001__x0001__x0001__x0001__x0001__x0001_:@_x0001__x0001__x0001__x0001__x0001__x0001__x0001__x0001__x0001__x0001__x0001__x0001__x0001__x0001_4@_x0001__x0001__x0001__x0001__x0001__x0001_&lt;@_x0001__x0001__x0001__x0001__x0001__x0001__x0001__x0001__x0001__x0001__x0001__x0001__x0001__x0001_7@_x0001__x0001__x0001__x0001__x0001__x0001_8@_x0001__x0001__x0001__x0001__x0001_C@_x0001__x0001__x0001__x0001__x0001__x0001__x0001__x0001__x0001__x0001__x0001__x0001__x0001__x0001_C@_x0001__x0001__x0001__x0001__x0001_R@_x0001__x0001__x0001__x0001__x0001__x0001_J@_x0001__x0001__x0001__x0001__x0001__x0001_C@_x0001__x0001__x0001__x0001__x0001__x0001_E@_x0001__x0001__x0001__x0001__x0001__x0001_:@_x0001__x0001__x0001__x0001__x0001__x0001__x0001__x0001__x0001__x0001__x0001__x0001__x0001__x0001_A@_x0001__x0001__x0001__x0001__x0001__x0001__x0001__x0001__x0001__x0001__x0001__x0001__x0001_M@_x0001__x0001__x0001__x0001__x0001__x0001__x0001__x0001__x0001__x0001__x0001__x0001__x0001__x0001_9@_x0001__x0001__x0001__x0001__x0001__x0001__x0001__x0001__x0001__x0002__x0001__x0001__x0001__x0001__x0001__x0001_:@_x0001__x0001__x0001__x0001__x0001__x0001_A@_x0001__x0001__x0001__x0001__x0001__x0001_J@_x0001__x0001__x0001__x0001__x0001_E@_x0001__x0001__x0001__x0001__x0001_M@_x0001__x0001__x0001__x0001__x0001__x0001_J@_x0001__x0001__x0001__x0001__x0001__x0001_5@_x0001__x0001__x0001__x0001__x0001__x0001_M@_x0001__x0001__x0001__x0001__x0001__x0001_&lt;@_x0001__x0001__x0001__x0001__x0001_ÀR@_x0001__x0001__x0001__x0001__x0001__x0001_&lt;@_x0001__x0001__x0001__x0001__x0001_B@_x0001__x0001__x0001__x0001__x0001__x0001_A@_x0001__x0001__x0001__x0001__x0001__x0001__x0001__x0001__x0001__x0001__x0001__x0001__x0001__x0001_=@_x0001__x0001__x0001__x0001__x0001__x0001__x0001__x0001__x0001__x0001__x0001__x0001__x0001__x0001_@@_x0001__x0001__x0001__x0001__x0001_@@_x0001__x0001__x0001__x0001__x0001_@Q@_x0001__x0001__x0001__x0001__x0001__x0001_;@_x0001__x0001__x0001__x0001__x0001__x0001_J@_x0001__x0001__x0001__x0001__x0001__x0001_H@_x0001__x0001__x0001__x0001__x0001__x0001_6@_x0001__x0001__x0001__x0001__x0001__x0001_E@_x0001__x0001__x0001__x0001__x0001__x0001_9@_x0001__x0001__x0001__x0001__x0001_J@_x0001__x0001__x0001__x0001__x0001__x0001_B@_x0001__x0001__x0001__x0001__x0001__x0001_=@_x0001__x0001__x0001__x0001__x0001_@@_x0001__x0001__x0001__x0001__x0001__x0001_5@_x0001__x0001__x0001__x0001__x0001__x0001_8@_x0001__x0001__x0001__x0001__x0001__x0002__x0001__x0001__x0001__x0001__x0001__x0001__x0001__x0001__x0001__x0001__x0001__x0001__x0001__x0001__x0001__x0001__x0001__x0001__x0001__x0001__x0001__x0001__x0001__x0001__x0001__x0001_B@_x0001__x0001__x0001__x0001__x0001__x0001_6@_x0001__x0001__x0001__x0001__x0001_G@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A@_x0001__x0001__x0001__x0001__x0001__x0001__x0001__x0001__x0001__x0001__x0001__x0001__x0001__x0001__x0001__x0001__x0001__x0001__x0001__x0001__x0001__x0001__x0001__x0001__x0001__x0001__x0001__x0001__x0001__x0001_B@_x0001__x0001__x0001__x0001__x0001__x0001_A@_x0001__x0001__x0001__x0001__x0001__x0001_O@_x0001__x0001__x0001__x0001__x0001__x0001_A@_x0001__x0001__x0001__x0001__x0001__x0001__x0001__x0001__x0001__x0001__x0001__x0001__x0001__x0001__x0001__x0001__x0001__x0001__x0001__x0001__x0001_D@_x0001__x0001__x0001__x0001__x0001__x0001__x0001__x0001__x0001__x0001__x0001__x0001__x0001__x0001__x0001__x0001__x0001__x0001__x0001__x0001__x0001__x0001__x0001__x0001__x0001__x0001__x0001__x0001__x0001__x0001_D@_x0001__x0001__x0001__x0001__x0001_L@_x0001__x0001__x0001__x0001__x0001__x0001__x0001__x0001__x0001__x0001__x0001__x0001__x0001__x0001__x0001__x0001__x0001__x0001__x0001__x0001__x0001__x0001_5@_x0001__x0001__x0001__x0001__x0001__x0001_B@_x0001__x0001__x0001__x0001__x0001__x0001__x0001__x0001__x0001__x0002__x0001__x0001__x0001__x0001__x0001__x0001__x0001__x0001__x0001__x0001__x0001__x0001__x0001__x0001__x0001__x0001__x0001__x0001__x0001__x0001__x0001_R@_x0001__x0001__x0001__x0001__x0001__x0001_C@_x0001__x0001__x0001__x0001__x0001__x0001_?@_x0001__x0001__x0001__x0001__x0001_I@_x0001__x0001__x0001__x0001__x0001__x0001__x0001__x0001__x0001__x0001__x0001__x0001__x0001__x0001__x0001__x0001__x0001__x0001__x0001__x0001__x0001__x0001_H@_x0001__x0001__x0001__x0001__x0001_E@_x0001__x0001__x0001__x0001__x0001_H@_x0001__x0001__x0001__x0001__x0001__x0001_;@_x0001__x0001__x0001__x0001__x0001__x0001_:@_x0001__x0001__x0001__x0001__x0001__x0001_C@_x0001__x0001__x0001__x0001__x0001__x0001__x0001__x0001__x0001__x0001__x0001__x0001__x0001__x0001__x0001__x0001__x0001__x0001__x0001__x0001__x0001__x0001_=@_x0001__x0001__x0001__x0001__x0001__x0001_7@_x0001__x0001__x0001__x0001__x0001__x0001_4@_x0001__x0001__x0001__x0001__x0001__x0001__x0001__x0001__x0001__x0001__x0001__x0001__x0001__x0001__x0001__x0001__x0001__x0001__x0001__x0001__x0001__x0001_&lt;@_x0001__x0001__x0001__x0001__x0001__x0001__x0001__x0001__x0001__x0001__x0001__x0001__x0001__x0001_8@_x0001__x0001__x0001__x0001__x0001__x0001_6@_x0001__x0001__x0001__x0001__x0001__x0001_7@_x0001__x0001__x0001__x0001__x0001_H@_x0001__x0001__x0001__x0001__x0001__x0001_8@_x0001__x0001__x0001__x0001__x0001__x0001__x0001__x0001__x0001__x0001__x0001__x0001__x0001__x0001__x0001__x0001__x0001__x0001__x0001__x0001__x0001_ÀR@_x0001__x0001__x0001__x0001__x0001__x0002__x0001_B@_x0001__x0001__x0001__x0001__x0001_@@_x0001__x0001__x0001__x0001__x0001__x0001__x0001__x0001__x0001__x0001__x0001__x0001__x0001_C@_x0001__x0001__x0001__x0001__x0001__x0001_F@_x0001__x0001__x0001__x0001__x0001_@R@_x0001__x0001__x0001__x0001__x0001__x0001_?@_x0001__x0001__x0001__x0001__x0001__x0001__x0001__x0001__x0001__x0001__x0001__x0001__x0001_G@_x0001__x0001__x0001__x0001__x0001__x0001_K@_x0001__x0001__x0001__x0001__x0001__x0001_8@_x0001__x0001__x0001__x0001__x0001__x0001_6@_x0001__x0001__x0001__x0001__x0001__x0001__x0001__x0001__x0001__x0001__x0001__x0001__x0001__x0001_7@_x0001__x0001__x0001__x0001__x0001__x0001_:@_x0001__x0001__x0001__x0001__x0001__x0001_?@_x0001__x0001__x0001__x0001__x0001__x0001_6@_x0001__x0001__x0001__x0001__x0001__x0001__x0001__x0001__x0001__x0001__x0001__x0001__x0001__x0001_?@_x0001__x0001__x0001__x0001__x0001__x0001_H@_x0001__x0001__x0001__x0001__x0001_H@_x0001__x0001__x0001__x0001__x0001__x0001__x0001__x0001__x0001__x0001__x0001__x0001__x0001__x0001_=@_x0001__x0001__x0001__x0001__x0001__x0001__x0001__x0001__x0001__x0001__x0001__x0001__x0001__x0001_8@_x0001__x0001__x0001__x0001__x0001_J@_x0001__x0001__x0001__x0001__x0001__x0001__x0001__x0001__x0001__x0001__x0001__x0001__x0001__x0001_A@_x0001__x0001__x0001__x0001__x0001__x0001_M@_x0001__x0001__x0001__x0001__x0001__x0001_8@_x0001__x0001__x0001__x0001__x0001_R@_x0001__x0001__x0001__x0001__x0001__x0001__x0001__x0001__x0001__x0002__x0001__x0001__x0001__x0001__x0001__x0001__x0001__x0001__x0001__x0001__x0001__x0001__x0001__x0001__x0001__x0001__x0001__x0001__x0001__x0001__x0001__x0001_7@_x0001__x0001__x0001__x0001__x0001__x0001_;@_x0001__x0001__x0001__x0001__x0001__x0001__x0001__x0001__x0001__x0001__x0001__x0001__x0001__x0001_A@_x0001__x0001__x0001__x0001__x0001__x0001__x0001__x0001__x0001__x0001__x0001__x0001__x0001__x0001_&gt;@_x0001__x0001__x0001__x0001__x0001__x0001_E@_x0001__x0001__x0001__x0001__x0001__x0001_9@_x0001__x0001__x0001__x0001__x0001__x0001_F@_x0001__x0001__x0001__x0001__x0001__x0001_@@_x0001__x0001__x0001__x0001__x0001__x0001_8@_x0001__x0001__x0001__x0001__x0001_B@_x0001__x0001__x0001__x0001__x0001_D@_x0001__x0001__x0001__x0001__x0001_ÀP@_x0001__x0001__x0001__x0001__x0001__x0001_C@_x0001__x0001__x0001__x0001__x0001__x0001__x0001__x0001__x0001__x0001__x0001__x0001__x0001__x0001_&lt;@_x0001__x0001__x0001__x0001__x0001__x0001_@@_x0001__x0001__x0001__x0001__x0001__x0001__x0001__x0001__x0001__x0001__x0001__x0001__x0001_@@_x0001__x0001__x0001__x0001__x0001__x0001_7@_x0001__x0001__x0001__x0001__x0001__x0001_G@_x0001__x0001__x0001__x0001__x0001__x0001__x0001__x0001__x0001__x0001__x0001__x0001__x0001__x0001_&gt;@_x0001__x0001__x0001__x0001__x0001__x0001_F@_x0001__x0001__x0001__x0001__x0001__x0001__x0001__x0001__x0001__x0001__x0001__x0001__x0001__x0001_M@_x0001__x0001__x0001__x0001__x0001__x0001__x0001__x0001__x0001__x0001__x0001__x0001__x0001__x0001_5@_x0001__x0001__x0001__x0001__x0001__x0002__x0001__x0001__x0001__x0001__x0001__x0001__x0001__x0001__x0001__x0001__x0001__x0001__x0001__x0001__x0001__x0001__x0001__x0001_G@_x0001__x0001__x0001__x0001__x0001__x0001_E@_x0001__x0001__x0001__x0001__x0001_P@_x0001__x0001__x0001__x0001__x0001__x0001_8@_x0001__x0001__x0001__x0001__x0001__x0001_=@_x0001__x0001__x0001__x0001__x0001__x0001__x0001__x0001__x0001__x0001__x0001__x0001__x0001_A@_x0001__x0001__x0001__x0001__x0001__x0001_A@_x0001__x0001__x0001__x0001__x0001_C@_x0001__x0001__x0001__x0001__x0001__x0001__x0001__x0001__x0001__x0001__x0001__x0001__x0001_R@_x0001__x0001__x0001__x0001__x0001__x0001_8@_x0001__x0001__x0001__x0001__x0001_@@_x0001__x0001__x0001__x0001__x0001__x0001_@@_x0001__x0001__x0001__x0001__x0001__x0001_J@_x0001__x0001__x0001__x0001__x0001__x0001_&lt;@_x0001__x0001__x0001__x0001__x0001__x0001_&gt;@_x0001__x0001__x0001__x0001__x0001_R@_x0001__x0001__x0001__x0001__x0001__x0001_7@_x0001__x0001__x0001__x0001__x0001__x0001__x0001__x0001__x0001__x0001__x0001__x0001__x0001__x0001__x0001__x0001__x0001__x0001__x0001__x0001__x0001_@@_x0001__x0001__x0001__x0001__x0001__x0001_R@_x0001__x0001__x0001__x0001__x0001__x0001_E@_x0001__x0001__x0001__x0001__x0001__x0001_:@_x0001__x0001__x0001__x0001__x0001__x0001_M@_x0001__x0001__x0001__x0001__x0001_O@_x0001__x0001__x0001__x0001__x0001__x0001__x0001__x0001__x0001__x0001__x0001__x0001__x0001_F@_x0001__x0001__x0001__x0001__x0001__x0001_:@_x0001__x0002__x0001__x0001__x0001__x0001__x0001__x0001_5@_x0001__x0001__x0001__x0001__x0001__x0001__x0001__x0001__x0001__x0001__x0001__x0001__x0001__x0001_F@_x0001__x0001__x0001__x0001__x0001__x0001__x0001__x0001__x0001__x0001__x0001__x0001__x0001__x0001_@@_x0001__x0001__x0001__x0001__x0001__x0001_&lt;@_x0001__x0001__x0001__x0001__x0001_L@_x0001__x0001__x0001__x0001__x0001__x0001_;@_x0001__x0001__x0001__x0001__x0001__x0001_C@_x0001__x0001__x0001__x0001__x0001__x0001_=@_x0001__x0001__x0001__x0001__x0001__x0001_C@_x0001__x0001__x0001__x0001__x0001__x0001__x0001__x0001__x0001__x0001__x0001__x0001__x0001_L@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M@_x0001__x0001__x0001__x0001__x0001__x0001_&lt;@_x0001__x0001__x0001__x0001__x0001_E@_x0001__x0001__x0001__x0001__x0001__x0001_B@_x0001__x0001__x0001__x0001__x0001__x0001_E@_x0001__x0001__x0001__x0001__x0001__x0001_H@_x0001__x0001__x0001__x0001__x0001_D@_x0001__x0001__x0001__x0001__x0001__x0001__x0001__x0001__x0001__x0001__x0001__x0001__x0001__x0001__x0001__x0001__x0001__x0001__x0001__x0001__x0001_G@_x0001__x0001__x0001__x0001__x0001__x0001_=@_x0001__x0001__x0001__x0001__x0001_@R@_x0001__x0001__x0001__x0001__x0001__x0002__x0001__x0001__x0001__x0001__x0001__x0001__x0001__x0001__x0001__x0001__x0001__x0001__x0001__x0001__x0001__x0001__x0001_ÀP@_x0001__x0001__x0001__x0001__x0001__x0001_A@_x0001__x0001__x0001__x0001__x0001_R@_x0001__x0001__x0001__x0001__x0001__x0001__x0001__x0001__x0001__x0001__x0001__x0001__x0001__x0001__x0001__x0001__x0001__x0001__x0001__x0001__x0001__x0001_:@_x0001__x0001__x0001__x0001__x0001__x0001__x0001__x0001__x0001__x0001__x0001__x0001__x0001__x0001_Q@_x0001__x0001__x0001__x0001__x0001__x0001_6@_x0001__x0001__x0001__x0001__x0001__x0001__x0001__x0001__x0001__x0001__x0001__x0001__x0001__x0001_;@_x0001__x0001__x0001__x0001__x0001__x0001__x0001__x0001__x0001__x0001__x0001__x0001__x0001__x0001_A@_x0001__x0001__x0001__x0001__x0001__x0001_=@_x0001__x0001__x0001__x0001__x0001__x0001__x0001__x0001__x0001__x0001__x0001__x0001__x0001__x0001__x0001__x0001__x0001__x0001__x0001__x0001__x0001__x0001_=@_x0001__x0001__x0001__x0001__x0001_O@_x0001__x0001__x0001__x0001__x0001_L@_x0001__x0001__x0001__x0001__x0001_C@_x0001__x0001__x0001__x0001__x0001_F@_x0001__x0001__x0001__x0001__x0001__x0001_8@_x0001__x0001__x0001__x0001__x0001__x0001__x0001__x0001__x0001__x0001__x0001__x0001__x0001__x0001__x0001__x0001__x0001__x0001__x0001__x0001__x0001__x0001__x0001__x0001__x0001__x0001__x0001__x0001__x0001_F@_x0001__x0001__x0001__x0001__x0001__x0001_B@_x0001__x0001__x0001__x0001__x0001__x0001_;@_x0001__x0001__x0001__x0001__x0001__x0001__x0001__x0001__x0001__x0001__x0001__x0001__x0001__x0001_8@_x0001__x0002__x0001__x0001__x0001__x0001__x0001_D@_x0001__x0001__x0001__x0001__x0001__x0001_@@_x0001__x0001__x0001__x0001__x0001__x0001__x0001__x0001__x0001__x0001__x0001__x0001__x0001__x0001__x0001__x0001__x0001__x0001__x0001__x0001__x0001__x0001_:@_x0001__x0001__x0001__x0001__x0001_B@_x0001__x0001__x0001__x0001__x0001__x0001__x0001__x0001__x0001__x0001__x0001__x0001__x0001__x0001_;@_x0001__x0001__x0001__x0001__x0001_E@_x0001__x0001__x0001__x0001__x0001_@@_x0001__x0001__x0001__x0001__x0001__x0001_7@_x0001__x0001__x0001__x0001__x0001__x0001_:@_x0001__x0001__x0001__x0001__x0001__x0001_H@_x0001__x0001__x0001__x0001__x0001__x0001_A@_x0001__x0001__x0001__x0001__x0001_G@_x0001__x0001__x0001__x0001__x0001__x0001__x0001__x0001__x0001__x0001__x0001__x0001__x0001_B@_x0001__x0001__x0001__x0001__x0001__x0001__x0001__x0001__x0001__x0001__x0001__x0001__x0001__x0001_J@_x0001__x0001__x0001__x0001__x0001__x0001_A@_x0001__x0001__x0001__x0001__x0001__x0001__x0001__x0001__x0001__x0001__x0001__x0001__x0001__x0001__x0001__x0001__x0001__x0001__x0001__x0001__x0001__x0001_?@_x0001__x0001__x0001__x0001__x0001_M@_x0001__x0001__x0001__x0001__x0001__x0001__x0001__x0001__x0001__x0001__x0001__x0001__x0001__x0001__x0001__x0001__x0001__x0001__x0001__x0001__x0001_G@_x0001__x0001__x0001__x0001__x0001_I@_x0001__x0001__x0001__x0001__x0001__x0001__x0001__x0001__x0001__x0001__x0001__x0001__x0001__x0001_7@_x0001__x0001__x0001__x0001__x0001_D@_x0001__x0001__x0001__x0001__x0001__x0002__x0001_J@_x0001__x0001__x0001__x0001__x0001__x0001_6@_x0001__x0001__x0001__x0001__x0001_G@_x0001__x0001__x0001__x0001__x0001__x0001_A@_x0001__x0001__x0001__x0001__x0001__x0001_C@_x0001__x0001__x0001__x0001__x0001__x0001__x0001__x0001__x0001__x0001__x0001__x0001__x0001_R@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7@_x0001__x0001__x0001__x0001__x0001__x0001__x0001__x0001__x0001__x0001__x0001__x0001__x0001__x0001_7@_x0001__x0001__x0001__x0001__x0001_ÀR@_x0001__x0001__x0001__x0001__x0001__x0001_C@_x0001__x0001__x0001__x0001__x0001_B@_x0001__x0001__x0001__x0001__x0001_@Q@_x0001__x0001__x0001__x0001__x0001__x0001__x0001__x0001__x0001__x0001__x0001__x0001__x0001_@@_x0001__x0001__x0001__x0001__x0001_L@_x0001__x0001__x0001__x0001__x0001_C@_x0001__x0001__x0001__x0001__x0001__x0001_C@_x0001__x0001__x0001__x0001__x0001__x0001_B@_x0001__x0001__x0001__x0001__x0001_A@_x0001__x0001__x0001__x0001__x0001__x0001__x0001__x0001__x0001__x0001__x0001__x0001__x0001__x0001_=@_x0001__x0001__x0001__x0001__x0001_P@_x0001__x0001__x0001__x0001__x0001__x0001__x0001__x0001__x0001__x0001__x0001__x0001__x0001__x0001_&lt;@_x0001__x0001__x0001__x0001__x0001__x0001_O@_x0001__x0002__x0001__x0001__x0001__x0001__x0001_H@_x0001__x0001__x0001__x0001__x0001__x0001__x0001__x0001__x0001__x0001__x0001__x0001__x0001__x0001__x0001__x0001__x0001__x0001__x0001__x0001__x0001__x0001_@@_x0001__x0001__x0001__x0001__x0001__x0001_H@_x0001__x0001__x0001__x0001__x0001__x0001_@@_x0001__x0001__x0001__x0001__x0001_ÀP@_x0001__x0001__x0001__x0001__x0001__x0001_K@_x0001__x0001__x0001__x0001__x0001__x0001_K@_x0001__x0001__x0001__x0001__x0001__x0001_7@_x0001__x0001__x0001__x0001__x0001__x0001__x0001__x0001__x0001__x0001__x0001__x0001__x0001__x0001_H@_x0001__x0001__x0001__x0001__x0001__x0001__x0001__x0001__x0001__x0001__x0001__x0001__x0001__x0001_?@_x0001__x0001__x0001__x0001__x0001__x0001__x0001__x0001__x0001__x0001__x0001__x0001__x0001__x0001_8@_x0001__x0001__x0001__x0001__x0001__x0001_A@_x0001__x0001__x0001__x0001__x0001__x0001__x0001__x0001__x0001__x0001__x0001__x0001__x0001__x0001__x0001__x0001__x0001__x0001__x0001__x0001__x0001__x0001_F@_x0001__x0001__x0001__x0001__x0001__x0001__x0001__x0001__x0001__x0001__x0001__x0001__x0001__x0001_:@_x0001__x0001__x0001__x0001__x0001_M@_x0001__x0001__x0001__x0001__x0001_A@_x0001__x0001__x0001__x0001__x0001__x0001_J@_x0001__x0001__x0001__x0001__x0001_N@_x0001__x0001__x0001__x0001__x0001__x0001__x0001__x0001__x0001__x0001__x0001__x0001__x0001__x0001_C@_x0001__x0001__x0001__x0001__x0001__x0001_;@_x0001__x0001__x0001__x0001__x0001__x0001__x0001__x0001__x0001__x0001__x0001__x0001__x0001__x0001_9@_x0001__x0001__x0001__x0001__x0001__x0002__x0001__x0001_:@_x0001__x0001__x0001__x0001__x0001__x0001__x0001__x0001__x0001__x0001__x0001__x0001__x0001_@R@_x0001__x0001__x0001__x0001__x0001__x0001_A@_x0001__x0001__x0001__x0001__x0001_G@_x0001__x0001__x0001__x0001__x0001__x0001__x0001__x0001__x0001__x0001__x0001__x0001__x0001_D@_x0001__x0001__x0001__x0001__x0001__x0001__x0001__x0001__x0001__x0001__x0001__x0001__x0001__x0001_:@_x0001__x0001__x0001__x0001__x0001__x0001__x0001__x0001__x0001__x0001__x0001__x0001__x0001__x0001__x0001__x0001__x0001__x0001__x0001__x0001__x0001_R@_x0001__x0001__x0001__x0001__x0001__x0001__x0001__x0001__x0001__x0001__x0001__x0001__x0001__x0001_8@_x0001__x0001__x0001__x0001__x0001__x0001_6@_x0001__x0001__x0001__x0001__x0001_@@_x0001__x0001__x0001__x0001__x0001__x0001_H@_x0001__x0001__x0001__x0001__x0001__x0001_8@_x0001__x0001__x0001__x0001__x0001__x0001__x0001__x0001__x0001__x0001__x0001__x0001__x0001__x0001_=@_x0001__x0001__x0001__x0001__x0001_C@_x0001__x0001__x0001__x0001__x0001__x0001__x0001__x0001__x0001__x0001__x0001__x0001__x0001__x0001__x0001__x0001__x0001__x0001__x0001__x0001__x0001_M@_x0001__x0001__x0001__x0001__x0001__x0001_8@_x0001__x0001__x0001__x0001__x0001__x0001__x0001__x0001__x0001__x0001__x0001__x0001__x0001__x0001__x0001__x0001__x0001__x0001__x0001__x0001__x0001__x0001_@@_x0001__x0001__x0001__x0001__x0001__x0001__x0001__x0001__x0001__x0001__x0001__x0001__x0001__x0001_F@_x0001__x0001__x0001__x0001__x0001_C@_x0001__x0001__x0001__x0001__x0001__x0001_8@_x0001__x0002__x0001__x0001__x0001__x0001__x0001_ÀP@_x0001__x0001__x0001__x0001__x0001__x0001_5@_x0001__x0001__x0001__x0001__x0001_C@_x0001__x0001__x0001__x0001__x0001__x0001_?@_x0001__x0001__x0001__x0001__x0001__x0001_K@_x0001__x0001__x0001__x0001__x0001__x0001_5@_x0001__x0001__x0001__x0001__x0001__x0001_H@_x0001__x0001__x0001__x0001__x0001__x0001_7@_x0001__x0001__x0001__x0001__x0001__x0001_8@_x0001__x0001__x0001__x0001__x0001__x0001_9@_x0001__x0001__x0001__x0001__x0001__x0001__x0001__x0001__x0001__x0001__x0001__x0001__x0001__x0001__x0001__x0001__x0001__x0001__x0001__x0001__x0001__x0001_M@_x0001__x0001__x0001__x0001__x0001_B@_x0001__x0001__x0001__x0001__x0001__x0001_&lt;@_x0001__x0001__x0001__x0001__x0001__x0001__x0001__x0001__x0001__x0001__x0001__x0001__x0001__x0001_4@_x0001__x0001__x0001__x0001__x0001__x0001_J@_x0001__x0001__x0001__x0001__x0001_@Q@_x0001__x0001__x0001__x0001__x0001__x0001_@@_x0001__x0001__x0001__x0001__x0001_E@_x0001__x0001__x0001__x0001__x0001_@@_x0001__x0001__x0001__x0001__x0001_J@_x0001__x0001__x0001__x0001__x0001__x0001_A@_x0001__x0001__x0001__x0001__x0001__x0001_4@_x0001__x0001__x0001__x0001__x0001__x0001__x0001__x0001__x0001__x0001__x0001__x0001__x0001__x0001_6@_x0001__x0001__x0001__x0001__x0001__x0001_=@_x0001__x0001__x0001__x0001__x0001__x0001_&lt;@_x0001__x0001__x0001__x0001__x0001__x0001_8@_x0001__x0001__x0001__x0001__x0001__x0001__x0001__x0001__x0001__x0001__x0001__x0001__x0001__x0002__x0001__x0001_4@_x0001__x0001__x0001__x0001__x0001_L@_x0001__x0001__x0001__x0001__x0001__x0001__x0001__x0001__x0001__x0001__x0001__x0001__x0001__x0001_;@_x0001__x0001__x0001__x0001__x0001_@@_x0001__x0001__x0001__x0001__x0001__x0001__x0001__x0001__x0001__x0001__x0001__x0001__x0001__x0001_?@_x0001__x0001__x0001__x0001__x0001_L@_x0001__x0001__x0001__x0001__x0001__x0001__x0001__x0001__x0001__x0001__x0001__x0001__x0001__x0001_M@_x0001__x0001__x0001__x0001__x0001_D@_x0001__x0001__x0001__x0001__x0001__x0001_C@_x0001__x0001__x0001__x0001__x0001__x0001_B@_x0001__x0001__x0001__x0001__x0001__x0001_;@_x0001__x0001__x0001__x0001__x0001__x0001__x0001__x0001__x0001__x0001__x0001__x0001__x0001_M@_x0001__x0001__x0001__x0001__x0001__x0001_9@_x0001__x0001__x0001__x0001__x0001__x0001__x0001__x0001__x0001__x0001__x0001__x0001__x0001_E@_x0001__x0001__x0001__x0001__x0001__x0001_7@_x0001__x0001__x0001__x0001__x0001__x0001_7@_x0001__x0001__x0001__x0001__x0001__x0001_E@_x0001__x0001__x0001__x0001__x0001__x0001__x0001__x0001__x0001__x0001__x0001__x0001__x0001__x0001__x0001__x0001__x0001__x0001__x0001__x0001__x0001__x0001__x0001__x0001__x0001__x0001__x0001__x0001__x0001__x0001__x0001__x0001__x0001__x0001__x0001__x0001__x0001__x0001_4@_x0001__x0001__x0001__x0001__x0001_G@_x0001__x0001__x0001__x0001__x0001__x0001_=@_x0001__x0001__x0001__x0001__x0001_@Q@_x0001__x0001__x0001__x0001__x0001__x0001_9@_x0001__x0001__x0001__x0001__x0001_O@_x0001__x0002__x0001__x0001__x0001__x0001__x0001__x0001_@@_x0001__x0001__x0001__x0001__x0001__x0001__x0001__x0001__x0001__x0001__x0001__x0001__x0001_@Q@_x0001__x0001__x0001__x0001__x0001__x0001_8@_x0001__x0001__x0001__x0001__x0001_E@_x0001__x0001__x0001__x0001__x0001__x0001__x0001__x0001__x0001__x0001__x0001__x0001__x0001_@Q@_x0001__x0001__x0001__x0001__x0001__x0001__x0001__x0001__x0001__x0001__x0001__x0001__x0001__x0001_&lt;@_x0001__x0001__x0001__x0001__x0001__x0001__x0001__x0001__x0001__x0001__x0001__x0001__x0001__x0001_7@_x0001__x0001__x0001__x0001__x0001__x0001__x0001__x0001__x0001__x0001__x0001__x0001__x0001_D@_x0001__x0001__x0001__x0001__x0001_I@_x0001__x0001__x0001__x0001__x0001__x0001_7@_x0001__x0001__x0001__x0001__x0001__x0001_B@_x0001__x0001__x0001__x0001__x0001__x0001_H@_x0001__x0001__x0001__x0001__x0001__x0001_8@_x0001__x0001__x0001__x0001__x0001__x0001_B@_x0001__x0001__x0001__x0001__x0001__x0001_K@_x0001__x0001__x0001__x0001__x0001__x0001__x0001__x0001__x0001__x0001__x0001__x0001__x0001__x0001_:@_x0001__x0001__x0001__x0001__x0001__x0001_A@_x0001__x0001__x0001__x0001__x0001__x0001_M@_x0001__x0001__x0001__x0001__x0001__x0001_H@_x0001__x0001__x0001__x0001__x0001__x0001_A@_x0001__x0001__x0001__x0001__x0001__x0001__x0001__x0001__x0001__x0001__x0001__x0001__x0001__x0001_Q@_x0001__x0001__x0001__x0001__x0001__x0001_C@_x0001__x0001__x0001__x0001__x0001__x0001__x0001__x0001__x0001__x0001__x0001__x0001__x0001__x0001_6@_x0001__x0001__x0001__x0001__x0001__x0002__x0001_@@_x0001__x0001__x0001__x0001__x0001__x0001__x0001__x0001__x0001__x0001__x0001__x0001__x0001__x0001__x0001__x0001__x0001__x0001__x0001__x0001__x0001__x0001_E@_x0001__x0001__x0001__x0001__x0001_@@_x0001__x0001__x0001__x0001__x0001__x0001__x0001__x0001__x0001__x0001__x0001__x0001__x0001_I@_x0001__x0001__x0001__x0001__x0001__x0001_&gt;@_x0001__x0001__x0001__x0001__x0001_L@_x0001__x0001__x0001__x0001__x0001__x0001_;@_x0001__x0001__x0001__x0001__x0001__x0001_K@_x0001__x0001__x0001__x0001__x0001__x0001_J@_x0001__x0001__x0001__x0001__x0001__x0001_&lt;@_x0001__x0001__x0001__x0001__x0001__x0001__x0001__x0001__x0001__x0001__x0001__x0001__x0001__x0001__x0001__x0001__x0001__x0001__x0001__x0001__x0001_D@_x0001__x0001__x0001__x0001__x0001_C@_x0001__x0001__x0001__x0001__x0001__x0001_5@_x0001__x0001__x0001__x0001__x0001__x0001_@@_x0001__x0001__x0001__x0001__x0001_@@_x0001__x0001__x0001__x0001__x0001__x0001_E@_x0001__x0001__x0001__x0001__x0001__x0001__x0001__x0001__x0001__x0001__x0001__x0001__x0001_M@_x0001__x0001__x0001__x0001__x0001__x0001_3@_x0001__x0001__x0001__x0001__x0001__x0001_8@_x0001__x0001__x0001__x0001__x0001__x0001_K@_x0001__x0001__x0001__x0001__x0001_D@_x0001__x0001__x0001__x0001__x0001__x0001__x0001__x0001__x0001__x0001__x0001__x0001__x0001__x0001_K@_x0001__x0001__x0001__x0001__x0001_ÀP@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A@_x0001__x0001__x0001__x0001__x0001_@R@_x0001__x0001__x0001__x0001__x0001_I@_x0001__x0001__x0001__x0001__x0001__x0001__x0001__x0001__x0001__x0001__x0001__x0001__x0001_@Q@_x0001__x0001__x0001__x0001__x0001_C@_x0001__x0001__x0001__x0001__x0001__x0001__x0001__x0001__x0001__x0001__x0001__x0001__x0001__x0001__x0001__x0001__x0001__x0001__x0001__x0001__x0001__x0001_&lt;@_x0001__x0001__x0001__x0001__x0001__x0001_5@_x0001__x0001__x0001__x0001__x0001_M@_x0001__x0001__x0001__x0001__x0001__x0001_A@_x0001__x0001__x0001__x0001__x0001__x0001_7@_x0001__x0001__x0001__x0001__x0001__x0001_@@_x0001__x0001__x0001__x0001__x0001__x0001_A@_x0001__x0001__x0001__x0001__x0001__x0001_7@_x0001__x0001__x0001__x0001__x0001__x0001_8@_x0001__x0001__x0001__x0001__x0001__x0001_=@_x0001__x0001__x0001__x0001__x0001__x0001_@@_x0001__x0001__x0001__x0001__x0001__x0001_8@_x0001__x0001__x0001__x0001__x0001__x0001_6@_x0001__x0001__x0001__x0001__x0001__x0001_H@_x0001__x0001__x0001__x0001__x0001_L@_x0001__x0001__x0001__x0001__x0001__x0001__x0001__x0001__x0001__x0001__x0001__x0001__x0001__x0001_:@_x0001__x0001__x0001__x0001__x0001__x0001_E@_x0001__x0001__x0001__x0001__x0001_C@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O@_x0001__x0001__x0001__x0001__x0001_ÀR@_x0001__x0001__x0001__x0001__x0001__x0001_J@_x0001__x0001__x0001__x0001__x0001_L@_x0001__x0001__x0001__x0001__x0001__x0001_8@_x0001__x0001__x0001__x0001__x0001__x0001_A@_x0001__x0001__x0001__x0001__x0001_G@_x0001__x0001__x0001__x0001__x0001__x0001_8@_x0001__x0001__x0001__x0001__x0001_P@_x0001__x0001__x0001__x0001__x0001__x0001__x0001__x0001__x0001__x0001__x0001__x0001__x0001__x0001_A@_x0001__x0001__x0001__x0001__x0001__x0001__x0001__x0001__x0001__x0001__x0001__x0001__x0001__x0001_&gt;@_x0001__x0001__x0001__x0001__x0001_B@_x0001__x0001__x0001__x0001__x0001__x0001_6@_x0001__x0001__x0001__x0001__x0001__x0001_4@_x0001__x0001__x0001__x0001__x0001__x0001_7@_x0001__x0001__x0001__x0001__x0001__x0001_@@_x0001__x0001__x0001__x0001__x0001__x0001_5@_x0001__x0001__x0001__x0001__x0001__x0001_&lt;@_x0001__x0001__x0001__x0001__x0001__x0001_A@_x0001__x0001__x0001__x0001__x0001__x0001_J@_x0001__x0001__x0001__x0001__x0001_ÀP@_x0001__x0001__x0001__x0001__x0001__x0001__x0001__x0001__x0001__x0001__x0001__x0001__x0001__x0001__x0001__x0001__x0001__x0001__x0001__x0001__x0001__x0001_4@_x0001__x0001__x0001__x0001__x0001__x0001_@@_x0001__x0002__x0001__x0001__x0001__x0001__x0001__x0001_?@_x0001__x0001__x0001__x0001__x0001__x0001__x0001__x0001__x0001__x0001__x0001__x0001__x0001__x0001_E@_x0001__x0001__x0001__x0001__x0001__x0001_&lt;@_x0001__x0001__x0001__x0001__x0001__x0001_M@_x0001__x0001__x0001__x0001__x0001_@@_x0001__x0001__x0001__x0001__x0001_E@_x0001__x0001__x0001__x0001__x0001__x0001_E@_x0001__x0001__x0001__x0001__x0001__x0001_9@_x0001__x0001__x0001__x0001__x0001__x0001_C@_x0001__x0001__x0001__x0001__x0001__x0001_F@_x0001__x0001__x0001__x0001__x0001__x0001_5@_x0001__x0001__x0001__x0001__x0001_C@_x0001__x0001__x0001__x0001__x0001_J@_x0001__x0001__x0001__x0001__x0001__x0001__x0001__x0001__x0001__x0001__x0001__x0001__x0001__x0001_=@_x0001__x0001__x0001__x0001__x0001__x0001_7@_x0001__x0001__x0001__x0001__x0001__x0001_:@_x0001__x0001__x0001__x0001__x0001__x0001_4@_x0001__x0001__x0001__x0001__x0001__x0001__x0001__x0001__x0001__x0001__x0001__x0001__x0001__x0001_D@_x0001__x0001__x0001__x0001__x0001__x0001_K@_x0001__x0001__x0001__x0001__x0001_ÀP@_x0001__x0001__x0001__x0001__x0001__x0001_?@_x0001__x0001__x0001__x0001__x0001__x0001_:@_x0001__x0001__x0001__x0001__x0001__x0001_O@_x0001__x0001__x0001__x0001__x0001__x0001_?@_x0001__x0001__x0001__x0001__x0001_D@_x0001__x0001__x0001__x0001__x0001__x0001_:@_x0001__x0001__x0001__x0001__x0001__x0001_9@_x0001__x0001__x0001__x0001__x0001_O@_x0001__x0001__x0001__x0001__x0001__x0002__x0001__x0001_F@_x0001__x0001__x0001__x0001__x0001__x0001_B@_x0001__x0001__x0001__x0001__x0001_I@_x0001__x0001__x0001__x0001__x0001__x0001_8@_x0001__x0001__x0001__x0001__x0001__x0001_=@_x0001__x0001__x0001__x0001__x0001__x0001_:@_x0001__x0001__x0001__x0001__x0001__x0001_5@_x0001__x0001__x0001__x0001__x0001__x0001_P@_x0001__x0001__x0001__x0001__x0001__x0001_H@_x0001__x0001__x0001__x0001__x0001__x0001__x0001__x0001__x0001__x0001__x0001__x0001__x0001__x0001_;@_x0001__x0001__x0001__x0001__x0001__x0001_:@_x0001__x0001__x0001__x0001__x0001__x0001_=@_x0001__x0001__x0001__x0001__x0001__x0001_K@_x0001__x0001__x0001__x0001__x0001__x0001_7@_x0001__x0001__x0001__x0001__x0001__x0001_E@_x0001__x0001__x0001__x0001__x0001_J@_x0001__x0001__x0001__x0001__x0001__x0001_J@_x0001__x0001__x0001__x0001__x0001_E@_x0001__x0001__x0001__x0001__x0001__x0001__x0001__x0001__x0001__x0001__x0001__x0001__x0001__x0001__x0001__x0001__x0001__x0001__x0001__x0001__x0001_G@_x0001__x0001__x0001__x0001__x0001__x0001_G@_x0001__x0001__x0001__x0001__x0001__x0001_&lt;@_x0001__x0001__x0001__x0001__x0001__x0001_M@_x0001__x0001__x0001__x0001__x0001_ÀR@_x0001__x0001__x0001__x0001__x0001_J@_x0001__x0001__x0001__x0001__x0001__x0001_Q@_x0001__x0001__x0001__x0001__x0001__x0001_@@_x0001__x0001__x0001__x0001__x0001_@Q@_x0001__x0001__x0001__x0001__x0001__x0001__x0001__x0001__x0001__x0001__x0001__x0001__x0001__x0001_K@_x0001__x0002__x0001__x0001__x0001__x0001__x0001_E@_x0001__x0001__x0001__x0001__x0001__x0001_K@_x0001__x0001__x0001__x0001__x0001_I@_x0001__x0001__x0001__x0001__x0001__x0001__x0001__x0001__x0001__x0001__x0001__x0001__x0001_R@_x0001__x0001__x0001__x0001__x0001__x0001__x0001__x0001__x0001__x0001__x0001__x0001__x0001__x0001_=@_x0001__x0001__x0001__x0001__x0001__x0001__x0001__x0001__x0001__x0001__x0001__x0001__x0001__x0001__x0001__x0001__x0001__x0001__x0001__x0001__x0001__x0001_A@_x0001__x0001__x0001__x0001__x0001__x0001_:@_x0001__x0001__x0001__x0001__x0001__x0001__x0001__x0001__x0001__x0001__x0001__x0001__x0001__x0001_;@_x0001__x0001__x0001__x0001__x0001__x0001__x0001__x0001__x0001__x0001__x0001__x0001__x0001_@@_x0001__x0001__x0001__x0001__x0001__x0001_4@_x0001__x0001__x0001__x0001__x0001_C@_x0001__x0001__x0001__x0001__x0001__x0001__x0001__x0001__x0001__x0001__x0001__x0001__x0001__x0001__x0001__x0001__x0001__x0001__x0001__x0001__x0001__x0001_7@_x0001__x0001__x0001__x0001__x0001__x0001__x0001__x0001__x0001__x0001__x0001__x0001__x0001_C@_x0001__x0001__x0001__x0001__x0001__x0001_K@_x0001__x0001__x0001__x0001__x0001__x0001__x0001__x0001__x0001__x0001__x0001__x0001__x0001_E@_x0001__x0001__x0001__x0001__x0001__x0001_:@_x0001__x0001__x0001__x0001__x0001__x0001_7@_x0001__x0001__x0001__x0001__x0001_C@_x0001__x0001__x0001__x0001__x0001__x0001_:@_x0001__x0001__x0001__x0001__x0001__x0001_A@_x0001__x0001__x0001__x0001__x0001__x0001_8@_x0001__x0001__x0001__x0001__x0001__x0002__x0001__x0001_@@_x0001__x0001__x0001__x0001__x0001__x0001__x0001__x0001__x0001__x0001__x0001__x0001__x0001__x0001_?@_x0001__x0001__x0001__x0001__x0001_R@_x0001__x0001__x0001__x0001__x0001__x0001_@@_x0001__x0001__x0001__x0001__x0001__x0001__x0001__x0001__x0001__x0001__x0001__x0001__x0001_G@_x0001__x0001__x0001__x0001__x0001__x0001_&lt;@_x0001__x0001__x0001__x0001__x0001_C@_x0001__x0001__x0001__x0001__x0001__x0001_6@_x0001__x0001__x0001__x0001__x0001_B@_x0001__x0001__x0001__x0001__x0001__x0001_L@_x0001__x0001__x0001__x0001__x0001_G@_x0001__x0001__x0001__x0001__x0001__x0001_&lt;@_x0001__x0001__x0001__x0001__x0001__x0001_?@_x0001__x0001__x0001__x0001__x0001_G@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8@_x0001__x0001__x0001__x0001__x0001__x0001_8@_x0001__x0001__x0001__x0001__x0001_N@_x0001__x0001__x0001__x0001__x0001__x0001_E@_x0001__x0001__x0001__x0001__x0001__x0001__x0001__x0001__x0001__x0001__x0001__x0001__x0001__x0001_?@_x0001__x0001__x0001__x0001__x0001__x0001_E@_x0001__x0001__x0001__x0001__x0001_N@_x0001__x0001__x0001__x0001__x0001_ÀR@_x0001__x0001__x0001__x0001__x0001_E@_x0001__x0001__x0001__x0001__x0001__x0001_6@_x0001__x0002__x0001__x0001__x0001__x0001__x0001_J@_x0001__x0001__x0001__x0001__x0001__x0001_7@_x0001__x0001__x0001__x0001__x0001_C@_x0001__x0001__x0001__x0001__x0001__x0001_5@_x0001__x0001__x0001__x0001__x0001__x0001__x0001__x0001__x0001__x0001__x0001__x0001__x0001_B@_x0001__x0001__x0001__x0001__x0001__x0001__x0001__x0001__x0001__x0001__x0001__x0001__x0001_I@_x0001__x0001__x0001__x0001__x0001__x0001__x0001__x0001__x0001__x0001__x0001__x0001__x0001_@@_x0001__x0001__x0001__x0001__x0001__x0001_E@_x0001__x0001__x0001__x0001__x0001_H@_x0001__x0001__x0001__x0001__x0001__x0001__x0001__x0001__x0001__x0001__x0001__x0001__x0001__x0001__x0001__x0001__x0001__x0001__x0001__x0001__x0001_C@_x0001__x0001__x0001__x0001__x0001__x0001_:@_x0001__x0001__x0001__x0001__x0001__x0001__x0001__x0001__x0001__x0001__x0001__x0001__x0001__x0001__x0001__x0001__x0001__x0001__x0001__x0001__x0001__x0001_@@_x0001__x0001__x0001__x0001__x0001__x0001_Q@_x0001__x0001__x0001__x0001__x0001__x0001_8@_x0001__x0001__x0001__x0001__x0001__x0001_A@_x0001__x0001__x0001__x0001__x0001__x0001_=@_x0001__x0001__x0001__x0001__x0001_J@_x0001__x0001__x0001__x0001__x0001__x0001__x0001__x0001__x0001__x0001__x0001__x0001__x0001__x0001_A@_x0001__x0001__x0001__x0001__x0001__x0001__x0001__x0001__x0001__x0001__x0001__x0001__x0001__x0001__x0001__x0001__x0001__x0001__x0001__x0001__x0001__x0001__x0001__x0001__x0001__x0001__x0001__x0001__x0001_E@_x0001__x0001__x0001__x0001__x0001__x0001_?@_x0001__x0001__x0001__x0001__x0001__x0002__x0001__x0001_;@_x0001__x0001__x0001__x0001__x0001__x0001__x0001__x0001__x0001__x0001__x0001__x0001__x0001_I@_x0001__x0001__x0001__x0001__x0001__x0001__x0001__x0001__x0001__x0001__x0001__x0001__x0001__x0001_6@_x0001__x0001__x0001__x0001__x0001__x0001_P@_x0001__x0001__x0001__x0001__x0001_B@_x0001__x0001__x0001__x0001__x0001__x0001_;@_x0001__x0001__x0001__x0001__x0001__x0001_M@_x0001__x0001__x0001__x0001__x0001__x0001_;@_x0001__x0001__x0001__x0001__x0001__x0001_R@_x0001__x0001__x0001__x0001__x0001__x0001_K@_x0001__x0001__x0001__x0001__x0001__x0001__x0001__x0001__x0001__x0001__x0001__x0001__x0001__x0001_@@_x0001__x0001__x0001__x0001__x0001__x0001_L@_x0001__x0001__x0001__x0001__x0001__x0001_C@_x0001__x0001__x0001__x0001__x0001__x0001__x0001__x0001__x0001__x0001__x0001__x0001__x0001_P@_x0001__x0001__x0001__x0001__x0001__x0001_;@_x0001__x0001__x0001__x0001__x0001_ÀP@_x0001__x0001__x0001__x0001__x0001__x0001_B@_x0001__x0001__x0001__x0001__x0001__x0001__x0001__x0001__x0001__x0001__x0001__x0001__x0001_N@_x0001__x0001__x0001__x0001__x0001_@@_x0001__x0001__x0001__x0001__x0001__x0001_=@_x0001__x0001__x0001__x0001__x0001__x0001_;@_x0001__x0001__x0001__x0001__x0001__x0001_A@_x0001__x0001__x0001__x0001__x0001__x0001_8@_x0001__x0001__x0001__x0001__x0001__x0001_C@_x0001__x0001__x0001__x0001__x0001__x0001_8@_x0001__x0001__x0001__x0001__x0001_N@_x0001__x0001__x0001__x0001__x0001__x0001_;@_x0001__x0002__x0001__x0001__x0001__x0001__x0001_D@_x0001__x0001__x0001__x0001__x0001__x0001_;@_x0001__x0001__x0001__x0001__x0001__x0001_K@_x0001__x0001__x0001__x0001__x0001_D@_x0001__x0001__x0001__x0001__x0001__x0001_A@_x0001__x0001__x0001__x0001__x0001__x0001_C@_x0001__x0001__x0001__x0001__x0001__x0001__x0001__x0001__x0001__x0001__x0001__x0001__x0001_C@_x0001__x0001__x0001__x0001__x0001__x0001_P@_x0001__x0001__x0001__x0001__x0001_G@_x0001__x0001__x0001__x0001__x0001__x0001_&lt;@_x0001__x0001__x0001__x0001__x0001__x0001_5@_x0001__x0001__x0001__x0001__x0001_B@_x0001__x0001__x0001__x0001__x0001__x0001__x0001__x0001__x0001__x0001__x0001__x0001__x0001__x0001_R@_x0001__x0001__x0001__x0001__x0001_G@_x0001__x0001__x0001__x0001__x0001__x0001_@@_x0001__x0001__x0001__x0001__x0001__x0001_?@_x0001__x0001__x0001__x0001__x0001__x0001__x0001__x0001__x0001__x0001__x0001__x0001__x0001__x0001_&lt;@_x0001__x0001__x0001__x0001__x0001_O@_x0001__x0001__x0001__x0001__x0001_A@_x0001__x0001__x0001__x0001__x0001_@@_x0001__x0001__x0001__x0001__x0001_ÀR@_x0001__x0001__x0001__x0001__x0001__x0001_Q@_x0001__x0001__x0001__x0001__x0001__x0001_@@_x0001__x0001__x0001__x0001__x0001__x0001_5@_x0001__x0001__x0001__x0001__x0001__x0001_=@_x0001__x0001__x0001__x0001__x0001__x0001__x0001__x0001__x0001__x0001__x0001__x0001__x0001__x0001_D@_x0001__x0001__x0001__x0001__x0001_B@_x0001__x0001__x0001__x0001__x0001__x0002__x0001__x0001__x0001__x0001__x0001__x0001__x0001__x0001__x0001__x0001_7@_x0001__x0001__x0001__x0001__x0001_@Q@_x0001__x0001__x0001__x0001__x0001__x0001__x0001__x0001__x0001__x0001__x0001__x0001__x0001__x0001_P@_x0001__x0001__x0001__x0001__x0001__x0001__x0001__x0001__x0001__x0001__x0001__x0001__x0001__x0001_=@_x0001__x0001__x0001__x0001__x0001__x0001_7@_x0001__x0001__x0001__x0001__x0001__x0001_9@_x0001__x0001__x0001__x0001__x0001_J@_x0001__x0001__x0001__x0001__x0001__x0001__x0001__x0001__x0001__x0001__x0001__x0001__x0001__x0001_7@_x0001__x0001__x0001__x0001__x0001__x0001_:@_x0001__x0001__x0001__x0001__x0001__x0001_8@_x0001__x0001__x0001__x0001__x0001__x0001_:@_x0001__x0001__x0001__x0001__x0001_L@_x0001__x0001__x0001__x0001__x0001__x0001__x0001__x0001__x0001__x0001__x0001__x0001__x0001__x0001__x0001__x0001__x0001__x0001__x0001__x0001__x0001__x0001_6@_x0001__x0001__x0001__x0001__x0001_A@_x0001__x0001__x0001__x0001__x0001__x0001_?@_x0001__x0001__x0001__x0001__x0001__x0001_7@_x0001__x0001__x0001__x0001__x0001__x0001_;@_x0001__x0001__x0001__x0001__x0001__x0001_;@_x0001__x0001__x0001__x0001__x0001__x0001__x0001__x0001__x0001__x0001__x0001__x0001__x0001__x0001__x0001__x0001__x0001__x0001__x0001__x0001__x0001__x0001_A@_x0001__x0001__x0001__x0001__x0001__x0001__x0001__x0001__x0001__x0001__x0001__x0001__x0001__x0001__x0001__x0001__x0001__x0001__x0001__x0001__x0001__x0001__x0001__x0001__x0001__x0001__x0001__x0001__x0001__x0001_8@_x0001__x0001__x0001__x0001__x0001__x0001__x0001__x0001__x0001__x0002__x0001__x0001__x0001__x0001__x0001__x0001__x0001__x0001__x0001__x0001__x0001__x0001__x0001__x0001_M@_x0001__x0001__x0001__x0001__x0001_O@_x0001__x0001__x0001__x0001__x0001__x0001__x0001__x0001__x0001__x0001__x0001__x0001__x0001__x0001__x0001__x0001__x0001__x0001__x0001__x0001__x0001__x0001__x0001__x0001__x0001__x0001__x0001__x0001__x0001__x0001__x0001__x0001__x0001__x0001__x0001__x0001__x0001__x0001_C@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A@_x0001__x0001__x0001__x0001__x0001__x0001__x0001__x0001__x0001__x0001__x0001__x0001__x0001__x0001_J@_x0001__x0001__x0001__x0001__x0001__x0001_C@_x0001__x0001__x0001__x0001__x0001__x0001_=@_x0001__x0001__x0001__x0001__x0001_D@_x0001__x0001__x0001__x0001__x0001__x0001_@@_x0001__x0001__x0001__x0001__x0001__x0001__x0001__x0001__x0001__x0001__x0001__x0001__x0001__x0001_P@_x0001__x0001__x0001__x0001__x0001_H@_x0001__x0001__x0001__x0001__x0001__x0001__x0001__x0001__x0001__x0001__x0001__x0001__x0001_ÀR@_x0001__x0001__x0001__x0001__x0001__x0001_?@_x0001__x0001__x0001__x0001__x0001__x0001__x0001__x0001__x0001__x0001__x0001__x0001__x0001_P@_x0001__x0001__x0001__x0001__x0001__x0002__x0001_O@_x0001__x0001__x0001__x0001__x0001_M@_x0001__x0001__x0001__x0001__x0001__x0001_O@_x0001__x0001__x0001__x0001__x0001__x0001__x0001__x0001__x0001__x0001__x0001__x0001__x0001__x0001_9@_x0001__x0001__x0001__x0001__x0001__x0001_=@_x0001__x0001__x0001__x0001__x0001__x0001_J@_x0001__x0001__x0001__x0001__x0001_B@_x0001__x0001__x0001__x0001__x0001__x0001__x0001__x0001__x0001__x0001__x0001__x0001__x0001__x0001_E@_x0001__x0001__x0001__x0001__x0001__x0001_L@_x0001__x0001__x0001__x0001__x0001__x0001_7@_x0001__x0001__x0001__x0001__x0001__x0001__x0001__x0001__x0001__x0001__x0001__x0001__x0001_@R@_x0001__x0001__x0001__x0001__x0001__x0001__x0001__x0001__x0001__x0001__x0001__x0001__x0001__x0001__x0001__x0001__x0001__x0001__x0001__x0001__x0001_P@_x0001__x0001__x0001__x0001__x0001__x0001__x0001__x0001__x0001__x0001__x0001__x0001__x0001__x0001_&lt;@_x0001__x0001__x0001__x0001__x0001__x0001__x0001__x0001__x0001__x0001__x0001__x0001__x0001__x0001__x0001__x0001__x0001__x0001__x0001__x0001__x0001_C@_x0001__x0001__x0001__x0001__x0001__x0001_F@_x0001__x0001__x0001__x0001__x0001__x0001_F@_x0001__x0001__x0001__x0001__x0001_H@_x0001__x0001__x0001__x0001__x0001_ÀP@_x0001__x0001__x0001__x0001__x0001__x0001__x0001__x0001__x0001__x0001__x0001__x0001__x0001__x0001_?@_x0001__x0001__x0001__x0001__x0001__x0001_Q@_x0001__x0001__x0001__x0001__x0001__x0001__x0001__x0001__x0001__x0001__x0001__x0001__x0001_D@_x0001__x0001__x0001__x0001__x0001__x0001__x0001__x0001__x0001__x0002__x0001__x0001__x0001__x0001__x0001__x0001_E@_x0001__x0001__x0001__x0001__x0001__x0001_A@_x0001__x0001__x0001__x0001__x0001__x0001_8@_x0001__x0001__x0001__x0001__x0001__x0001_?@_x0001__x0001__x0001__x0001__x0001_C@_x0001__x0001__x0001__x0001__x0001__x0001_&lt;@_x0001__x0001__x0001__x0001__x0001_B@_x0001__x0001__x0001__x0001__x0001__x0001__x0001__x0001__x0001__x0001__x0001__x0001__x0001__x0001_5@_x0001__x0001__x0001__x0001__x0001__x0001__x0001__x0001__x0001__x0001__x0001__x0001__x0001__x0001_6@_x0001__x0001__x0001__x0001__x0001__x0001_8@_x0001__x0001__x0001__x0001__x0001__x0001__x0001__x0001__x0001__x0001__x0001__x0001__x0001_L@_x0001__x0001__x0001__x0001__x0001_O@_x0001__x0001__x0001__x0001__x0001_M@_x0001__x0001__x0001__x0001__x0001__x0001_&lt;@_x0001__x0001__x0001__x0001__x0001__x0001_;@_x0001__x0001__x0001__x0001__x0001_R@_x0001__x0001__x0001__x0001__x0001__x0001_A@_x0001__x0001__x0001__x0001__x0001__x0001_E@_x0001__x0001__x0001__x0001__x0001__x0001__x0001__x0001__x0001__x0001__x0001__x0001__x0001__x0001_:@_x0001__x0001__x0001__x0001__x0001__x0001_?@_x0001__x0001__x0001__x0001__x0001__x0001_Q@_x0001__x0001__x0001__x0001__x0001__x0001_9@_x0001__x0001__x0001__x0001__x0001__x0001__x0001__x0001__x0001__x0001__x0001__x0001__x0001__x0001_&lt;@_x0001__x0001__x0001__x0001__x0001__x0001__x0001__x0001__x0001__x0001__x0001__x0001__x0001_M@_x0001__x0001__x0001__x0001__x0001__x0001__x0001__x0001__x0001__x0001__x0001__x0001__x0001__x0002__x0001__x0001_G@_x0001__x0001__x0001__x0001__x0001_G@_x0001__x0001__x0001__x0001__x0001__x0001_;@_x0001__x0001__x0001__x0001__x0001_P@_x0001__x0001__x0001__x0001__x0001__x0001_:@_x0001__x0001__x0001__x0001__x0001__x0001_K@_x0001__x0001__x0001__x0001__x0001__x0001_@@_x0001__x0001__x0001__x0001__x0001__x0001_;@_x0001__x0001__x0001__x0001__x0001__x0001_@@_x0001__x0001__x0001__x0001__x0001__x0001__x0001__x0001__x0001__x0001__x0001__x0001__x0001_B@_x0001__x0001__x0001__x0001__x0001__x0001__x0001__x0001__x0001__x0001__x0001__x0001__x0001_D@_x0001__x0001__x0001__x0001__x0001__x0001_E@_x0001__x0001__x0001__x0001__x0001__x0001__x0001__x0001__x0001__x0001__x0001__x0001__x0001__x0001_A@_x0001__x0001__x0001__x0001__x0001__x0001__x0001__x0001__x0001__x0001__x0001__x0001__x0001_@@_x0001__x0001__x0001__x0001__x0001__x0001__x0001__x0001__x0001__x0001__x0001__x0001__x0001_@R@_x0001__x0001__x0001__x0001__x0001__x0001__x0001__x0001__x0001__x0001__x0001__x0001__x0001_E@_x0001__x0001__x0001__x0001__x0001__x0001__x0001__x0001__x0001__x0001__x0001__x0001__x0001__x0001_B@_x0001__x0001__x0001__x0001__x0001__x0001_&lt;@_x0001__x0001__x0001__x0001__x0001__x0001_:@_x0001__x0001__x0001__x0001__x0001__x0001_5@_x0001__x0001__x0001__x0001__x0001__x0001_F@_x0001__x0001__x0001__x0001__x0001__x0001_:@_x0001__x0001__x0001__x0001__x0001__x0001_:@_x0001__x0001__x0001__x0001__x0001__x0001_P@_x0001__x0001__x0001__x0001__x0001__x0001__x0001__x0001__x0001__x0002__x0001__x0001__x0001__x0001__x0001__x0001_7@_x0001__x0001__x0001__x0001__x0001_@@_x0001__x0001__x0001__x0001__x0001__x0001_&lt;@_x0001__x0001__x0001__x0001__x0001__x0001__x0001__x0001__x0001__x0001__x0001__x0001__x0001__x0001__x0001__x0001__x0001__x0001__x0001__x0001__x0001_M@_x0001__x0001__x0001__x0001__x0001_@R@_x0001__x0001__x0001__x0001__x0001__x0001_=@_x0001__x0001__x0001__x0001__x0001__x0001__x0001__x0001__x0001__x0001__x0001__x0001__x0001__x0001_O@_x0001__x0001__x0001__x0001__x0001__x0001_;@_x0001__x0001__x0001__x0001__x0001__x0001_8@_x0001__x0001__x0001__x0001__x0001__x0001_F@_x0001__x0001__x0001__x0001__x0001__x0001_;@_x0001__x0001__x0001__x0001__x0001__x0001__x0001__x0001__x0001__x0001__x0001__x0001__x0001__x0001_&lt;@_x0001__x0001__x0001__x0001__x0001__x0001_&lt;@_x0001__x0001__x0001__x0001__x0001_C@_x0001__x0001__x0001__x0001__x0001__x0001_O@_x0001__x0001__x0001__x0001__x0001__x0001_F@_x0001__x0001__x0001__x0001__x0001__x0001_8@_x0001__x0001__x0001__x0001__x0001__x0001_B@_x0001__x0001__x0001__x0001__x0001__x0001_K@_x0001__x0001__x0001__x0001__x0001__x0001_Q@_x0001__x0001__x0001__x0001__x0001__x0001_?@_x0001__x0001__x0001__x0001__x0001_J@_x0001__x0001__x0001__x0001__x0001_G@_x0001__x0001__x0001__x0001__x0001_L@_x0001__x0001__x0001__x0001__x0001_R@_x0001__x0001__x0001__x0001__x0001_J@_x0001__x0001__x0001__x0001__x0001__x0001_H@_x0001__x0001__x0001__x0001__x0001__x0002__x0001__x0001__x0001__x0001__x0001__x0001__x0001__x0001__x0001_G@_x0001__x0001__x0001__x0001__x0001__x0001_B@_x0001__x0001__x0001__x0001__x0001__x0001__x0001__x0001__x0001__x0001__x0001__x0001__x0001__x0001_8@_x0001__x0001__x0001__x0001__x0001__x0001_8@_x0001__x0001__x0001__x0001__x0001__x0001_6@_x0001__x0001__x0001__x0001__x0001__x0001_7@_x0001__x0001__x0001__x0001__x0001__x0001_P@_x0001__x0001__x0001__x0001__x0001__x0001__x0001__x0001__x0001__x0001__x0001__x0001__x0001__x0001_@@_x0001__x0001__x0001__x0001__x0001__x0001_A@_x0001__x0001__x0001__x0001__x0001__x0001_6@_x0001__x0001__x0001__x0001__x0001__x0001_8@_x0001__x0001__x0001__x0001__x0001__x0001_Q@_x0001__x0001__x0001__x0001__x0001__x0001_3@_x0001__x0001__x0001__x0001__x0001_O@_x0001__x0001__x0001__x0001__x0001__x0001_4@_x0001__x0001__x0001__x0001__x0001__x0001_6@_x0001__x0001__x0001__x0001__x0001_B@_x0001__x0001__x0001__x0001__x0001_D@_x0001__x0001__x0001__x0001__x0001__x0001_6@_x0001__x0001__x0001__x0001__x0001__x0001_L@_x0001__x0001__x0001__x0001__x0001_E@_x0001__x0001__x0001__x0001__x0001__x0001__x0001__x0001__x0001__x0001__x0001__x0001__x0001__x0001_:@_x0001__x0001__x0001__x0001__x0001_ÀP@_x0001__x0001__x0001__x0001__x0001__x0001__x0001__x0001__x0001__x0001__x0001__x0001__x0001__x0001_=@_x0001__x0001__x0001__x0001__x0001__x0001_A@_x0001__x0001__x0001__x0001__x0001__x0001_@@_x0001__x0001__x0001__x0001__x0001_E@_x0001__x0002__x0001__x0001__x0001__x0001__x0001__x0001_7@_x0001__x0001__x0001__x0001__x0001__x0001_6@_x0001__x0001__x0001__x0001__x0001__x0001_M@_x0001__x0001__x0001__x0001__x0001__x0001__x0001__x0001__x0001__x0001__x0001__x0001__x0001__x0001_A@_x0001__x0001__x0001__x0001__x0001__x0001_8@_x0001__x0001__x0001__x0001__x0001_@Q@_x0001__x0001__x0001__x0001__x0001__x0001_B@_x0001__x0001__x0001__x0001__x0001__x0001__x0001__x0001__x0001__x0001__x0001__x0001__x0001__x0001_H@_x0001__x0001__x0001__x0001__x0001__x0001__x0001__x0001__x0001__x0001__x0001__x0001__x0001__x0001_E@_x0001__x0001__x0001__x0001__x0001__x0001_?@_x0001__x0001__x0001__x0001__x0001__x0001_5@_x0001__x0001__x0001__x0001__x0001_L@_x0001__x0001__x0001__x0001__x0001__x0001_&lt;@_x0001__x0001__x0001__x0001__x0001__x0001__x0001__x0001__x0001__x0001__x0001__x0001__x0001_H@_x0001__x0001__x0001__x0001__x0001__x0001_5@_x0001__x0001__x0001__x0001__x0001__x0001_=@_x0001__x0001__x0001__x0001__x0001__x0001_E@_x0001__x0001__x0001__x0001__x0001__x0001_K@_x0001__x0001__x0001__x0001__x0001__x0001__x0001__x0001__x0001__x0001__x0001__x0001__x0001__x0001_O@_x0001__x0001__x0001__x0001__x0001__x0001_=@_x0001__x0001__x0001__x0001__x0001__x0001__x0001__x0001__x0001__x0001__x0001__x0001__x0001__x0001_9@_x0001__x0001__x0001__x0001__x0001__x0001_7@_x0001__x0001__x0001__x0001__x0001__x0001_5@_x0001__x0001__x0001__x0001__x0001__x0001__x0001__x0001__x0001__x0001__x0001__x0001__x0001__x0001_?@_x0001__x0001__x0001__x0001__x0001__x0002__x0001__x0001__x0001__x0001__x0001__x0001__x0001__x0001__x0001__x0001_8@_x0001__x0001__x0001__x0001__x0001__x0001_8@_x0001__x0001__x0001__x0001__x0001__x0001_7@_x0001__x0001__x0001__x0001__x0001__x0001__x0001__x0001__x0001__x0001__x0001__x0001__x0001__x0001_5@_x0001__x0001__x0001__x0001__x0001__x0001_A@_x0001__x0001__x0001__x0001__x0001__x0001_E@_x0001__x0001__x0001__x0001__x0001_@Q@_x0001__x0001__x0001__x0001__x0001__x0001_H@_x0001__x0001__x0001__x0001__x0001__x0001_A@_x0001__x0001__x0001__x0001__x0001__x0001_:@_x0001__x0001__x0001__x0001__x0001__x0001__x0001__x0001__x0001__x0001__x0001__x0001__x0001__x0001__x0001__x0001__x0001__x0001__x0001__x0001__x0001__x0001_&lt;@_x0001__x0001__x0001__x0001__x0001__x0001_A@_x0001__x0001__x0001__x0001__x0001__x0001_@@_x0001__x0001__x0001__x0001__x0001__x0001__x0001__x0001__x0001__x0001__x0001__x0001__x0001__x0001__x0001__x0001__x0001__x0001__x0001__x0001__x0001__x0001__x0001__x0001__x0001__x0001__x0001__x0001__x0001_D@_x0001__x0001__x0001__x0001__x0001__x0001_@@_x0001__x0001__x0001__x0001__x0001__x0001_&gt;@_x0001__x0001__x0001__x0001__x0001_@Q@_x0001__x0001__x0001__x0001__x0001__x0001__x0001__x0001__x0001__x0001__x0001__x0001__x0001__x0001_&gt;@_x0001__x0001__x0001__x0001__x0001_E@_x0001__x0001__x0001__x0001__x0001__x0001_C@_x0001__x0001__x0001__x0001__x0001__x0001__x0001__x0001__x0001__x0001__x0001__x0001__x0001_I@_x0001__x0001__x0001__x0001__x0001__x0001__x0001__x0001__x0001__x0001__x0001__x0001__x0001__x0001__x0001__x0001__x0001__x0002__x0001__x0001__x0001__x0001__x0001__x0001__x0001__x0001__x0001__x0001__x0001__x0001__x0001__x0001_H@_x0001__x0001__x0001__x0001__x0001__x0001_J@_x0001__x0001__x0001__x0001__x0001__x0001_K@_x0001__x0001__x0001__x0001__x0001__x0001__x0001__x0001__x0001__x0001__x0001__x0001__x0001__x0001_A@_x0001__x0001__x0001__x0001__x0001__x0001__x0001__x0001__x0001__x0001__x0001__x0001__x0001__x0001__x0001__x0001__x0001__x0001__x0001__x0001__x0001_@@_x0001__x0001__x0001__x0001__x0001__x0001_=@_x0001__x0001__x0001__x0001__x0001_C@_x0001__x0001__x0001__x0001__x0001_B@_x0001__x0001__x0001__x0001__x0001__x0001_@@_x0001__x0001__x0001__x0001__x0001__x0001__x0001__x0001__x0001__x0001__x0001__x0001__x0001__x0001_:@_x0001__x0001__x0001__x0001__x0001__x0001__x0001__x0001__x0001__x0001__x0001__x0001__x0001_J@_x0001__x0001__x0001__x0001__x0001__x0001_6@_x0001__x0001__x0001__x0001__x0001__x0001_G@_x0001__x0001__x0001__x0001__x0001__x0001_;@_x0001__x0001__x0001__x0001__x0001_ÀP@_x0001__x0001__x0001__x0001__x0001__x0001_C@_x0001__x0001__x0001__x0001__x0001_@@_x0001__x0001__x0001__x0001__x0001__x0001_6@_x0001__x0001__x0001__x0001__x0001__x0001_A@_x0001__x0001__x0001__x0001__x0001__x0001_6@_x0001__x0001__x0001__x0001__x0001__x0001_@@_x0001__x0001__x0001__x0001__x0001__x0001_P@_x0001__x0001__x0001__x0001__x0001__x0001__x0001__x0001__x0001__x0001__x0001__x0001__x0001__x0001_&lt;@_x0001__x0001__x0001__x0001__x0001__x0001_?@_x0001__x0001__x0001__x0001__x0001__x0002__x0001__x0001__x0001__x0001__x0001__x0001__x0001__x0001__x0001_ÀP@_x0001__x0001__x0001__x0001__x0001__x0001_@@_x0001__x0001__x0001__x0001__x0001__x0001_=@_x0001__x0001__x0001__x0001__x0001__x0001__x0001__x0001__x0001__x0001__x0001__x0001__x0001__x0001_H@_x0001__x0001__x0001__x0001__x0001__x0001_J@_x0001__x0001__x0001__x0001__x0001__x0001_M@_x0001__x0001__x0001__x0001__x0001_D@_x0001__x0001__x0001__x0001__x0001_B@_x0001__x0001__x0001__x0001__x0001_L@_x0001__x0001__x0001__x0001__x0001__x0001__x0001__x0001__x0001__x0001__x0001__x0001__x0001__x0001_7@_x0001__x0001__x0001__x0001__x0001__x0001_R@_x0001__x0001__x0001__x0001__x0001__x0001__x0001__x0001__x0001__x0001__x0001__x0001__x0001__x0001__x0001__x0001__x0001__x0001__x0001__x0001__x0001__x0001_;@_x0001__x0001__x0001__x0001__x0001_I@_x0001__x0001__x0001__x0001__x0001__x0001_8@_x0001__x0001__x0001__x0001__x0001__x0001_4@_x0001__x0001__x0001__x0001__x0001__x0001__x0001__x0001__x0001__x0001__x0001__x0001__x0001__x0001_5@_x0001__x0001__x0001__x0001__x0001_G@_x0001__x0001__x0001__x0001__x0001__x0001_H@_x0001__x0001__x0001__x0001__x0001__x0001_7@_x0001__x0001__x0001__x0001__x0001__x0001__x0001__x0001__x0001__x0001__x0001__x0001__x0001_M@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5@_x0001__x0001__x0001__x0001__x0001__x0001__x0001__x0001__x0001__x0001__x0001__x0001__x0001__x0001_C@_x0001__x0001__x0001__x0001__x0001__x0001_=@_x0001__x0001__x0001__x0001__x0001__x0001_=@_x0001__x0001__x0001__x0001__x0001__x0001_C@_x0001__x0001__x0001__x0001__x0001__x0001_B@_x0001__x0001__x0001__x0001__x0001_N@_x0001__x0001__x0001__x0001__x0001__x0001_@@_x0001__x0001__x0001__x0001__x0001_J@_x0001__x0001__x0001__x0001__x0001_@R@_x0001__x0001__x0001__x0001__x0001__x0001_;@_x0001__x0001__x0001__x0001__x0001__x0001_6@_x0001__x0001__x0001__x0001__x0001__x0001__x0001__x0001__x0001__x0001__x0001__x0001__x0001__x0001__x0001__x0001__x0001__x0001__x0001__x0001__x0001__x0001_=@_x0001__x0001__x0001__x0001__x0001__x0001__x0001__x0001__x0001__x0001__x0001__x0001__x0001_ÀR@_x0001__x0001__x0001__x0001__x0001__x0001_@@_x0001__x0001__x0001__x0001__x0001__x0001__x0001__x0001__x0001__x0001__x0001__x0001__x0001_B@_x0001__x0001__x0001__x0001__x0001__x0001__x0001__x0001__x0001__x0001__x0001__x0001__x0001__x0001_?@_x0001__x0001__x0001__x0001__x0001__x0001__x0001__x0001__x0001__x0001__x0001__x0001__x0001__x0001__x0001__x0001__x0001__x0001__x0001__x0001__x0001__x0001_M@_x0001__x0001__x0001__x0001__x0001__x0001_5@_x0001__x0001__x0001__x0001__x0001_@@_x0001__x0001__x0001__x0001__x0001__x0001_;@_x0001__x0001__x0001__x0001__x0001__x0001_K@_x0001__x0001__x0001__x0001__x0001__x0001_:@_x0001__x0001__x0001__x0001__x0001__x0002__x0001__x0001__x0001__x0001__x0001__x0001__x0001__x0001__x0001__x0001_6@_x0001__x0001__x0001__x0001__x0001__x0001_C@_x0001__x0001__x0001__x0001__x0001__x0001_J@_x0001__x0001__x0001__x0001__x0001__x0001_C@_x0001__x0001__x0001__x0001__x0001__x0001_=@_x0001__x0001__x0001__x0001__x0001__x0001__x0001__x0001__x0001__x0001__x0001__x0001__x0001__x0001_8@_x0001__x0001__x0001__x0001__x0001__x0001_@@_x0001__x0001__x0001__x0001__x0001_@Q@_x0001__x0001__x0001__x0001__x0001_@R@_x0001__x0001__x0001__x0001__x0001_ÀP@_x0001__x0001__x0001__x0001__x0001__x0001__x0001__x0001__x0001__x0001__x0001__x0001__x0001__x0001_F@_x0001__x0001__x0001__x0001__x0001__x0001__x0001__x0001__x0001__x0001__x0001__x0001__x0001__x0001_J@_x0001__x0001__x0001__x0001__x0001__x0001__x0001__x0001__x0001__x0001__x0001__x0001__x0001__x0001_K@_x0001__x0001__x0001__x0001__x0001_B@_x0001__x0001__x0001__x0001__x0001__x0001_8@_x0001__x0001__x0001__x0001__x0001__x0001_?@_x0001__x0001__x0001__x0001__x0001__x0001_=@_x0001__x0001__x0001__x0001__x0001__x0001_?@_x0001__x0001__x0001__x0001__x0001_J@_x0001__x0001__x0001__x0001__x0001_@R@_x0001__x0001__x0001__x0001__x0001__x0001_O@_x0001__x0001__x0001__x0001__x0001_ÀP@_x0001__x0001__x0001__x0001__x0001_H@_x0001__x0001__x0001__x0001__x0001__x0001__x0001__x0001__x0001__x0001__x0001__x0001__x0001__x0001__x0001__x0001__x0001__x0001__x0001__x0001__x0001__x0001_G@_x0001__x0001__x0001__x0001__x0001__x0001__x0001__x0001__x0001__x0002__x0001__x0001__x0001__x0001__x0001__x0001_;@_x0001__x0001__x0001__x0001__x0001_B@_x0001__x0001__x0001__x0001__x0001__x0001_=@_x0001__x0001__x0001__x0001__x0001_N@_x0001__x0001__x0001__x0001__x0001__x0001__x0001__x0001__x0001__x0001__x0001__x0001__x0001__x0001__x0001__x0001__x0001__x0001__x0001__x0001__x0001__x0001__x0001__x0001__x0001__x0001__x0001__x0001__x0001__x0001_C@_x0001__x0001__x0001__x0001__x0001_M@_x0001__x0001__x0001__x0001__x0001__x0001_A@_x0001__x0001__x0001__x0001__x0001__x0001_&lt;@_x0001__x0001__x0001__x0001__x0001_G@_x0001__x0001__x0001__x0001__x0001__x0001_=@_x0001__x0001__x0001__x0001__x0001__x0001_@@_x0001__x0001__x0001__x0001__x0001_O@_x0001__x0001__x0001__x0001__x0001__x0001_:@_x0001__x0001__x0001__x0001__x0001__x0001_&lt;@_x0001__x0001__x0001__x0001__x0001_@@_x0001__x0001__x0001__x0001__x0001__x0001__x0001__x0001__x0001__x0001__x0001__x0001__x0001_@@_x0001__x0001__x0001__x0001__x0001_D@_x0001__x0001__x0001__x0001__x0001__x0001_=@_x0001__x0001__x0001__x0001__x0001__x0001_;@_x0001__x0001__x0001__x0001__x0001__x0001__x0001__x0001__x0001__x0001__x0001__x0001__x0001__x0001_=@_x0001__x0001__x0001__x0001__x0001__x0001_Q@_x0001__x0001__x0001__x0001__x0001__x0001_:@_x0001__x0001__x0001__x0001__x0001_C@_x0001__x0001__x0001__x0001__x0001__x0001__x0001__x0001__x0001__x0001__x0001__x0001__x0001__x0001_7@_x0001__x0001__x0001__x0001__x0001_H@_x0001__x0001__x0001__x0001__x0001__x0002__x0001__x0001_F@_x0001__x0001__x0001__x0001__x0001__x0001_5@_x0001__x0001__x0001__x0001__x0001_C@_x0001__x0001__x0001__x0001__x0001__x0001_C@_x0001__x0001__x0001__x0001__x0001__x0001_4@_x0001__x0001__x0001__x0001__x0001__x0001_&lt;@_x0001__x0001__x0001__x0001__x0001_@R@_x0001__x0001__x0001__x0001__x0001_ÀR@_x0001__x0001__x0001__x0001__x0001__x0001__x0001__x0001__x0001__x0001__x0001__x0001__x0001__x0001__x0001__x0001__x0001__x0001__x0001__x0001__x0001_B@_x0001__x0001__x0001__x0001__x0001__x0001__x0001__x0001__x0001__x0001__x0001__x0001__x0001__x0001__x0001__x0001__x0001__x0001__x0001__x0001__x0001_ÀR@_x0001__x0001__x0001__x0001__x0001__x0001_;@_x0001__x0001__x0001__x0001__x0001__x0001_K@_x0001__x0001__x0001__x0001__x0001_G@_x0001__x0001__x0001__x0001__x0001__x0001__x0001__x0001__x0001__x0001__x0001__x0001__x0001__x0001__x0001__x0001__x0001__x0001__x0001__x0001__x0001__x0001_?@_x0001__x0001__x0001__x0001__x0001__x0001_A@_x0001__x0001__x0001__x0001__x0001__x0001_4@_x0001__x0001__x0001__x0001__x0001__x0001_&lt;@_x0001__x0001__x0001__x0001__x0001_@@_x0001__x0001__x0001__x0001__x0001__x0001_&lt;@_x0001__x0001__x0001__x0001__x0001_M@_x0001__x0001__x0001__x0001__x0001__x0001__x0001__x0001__x0001__x0001__x0001__x0001__x0001__x0001_&lt;@_x0001__x0001__x0001__x0001__x0001_C@_x0001__x0001__x0001__x0001__x0001__x0001_G@_x0001__x0001__x0001__x0001__x0001_@R@_x0001__x0001__x0001__x0001__x0001__x0001_C@_x0001__x0002__x0001__x0001__x0001__x0001__x0001__x0001_8@_x0001__x0001__x0001__x0001__x0001__x0001__x0001__x0001__x0001__x0001__x0001__x0001__x0001_G@_x0001__x0001__x0001__x0001__x0001__x0001_J@_x0001__x0001__x0001__x0001__x0001_@@_x0001__x0001__x0001__x0001__x0001__x0001_;@_x0001__x0001__x0001__x0001__x0001__x0001_A@_x0001__x0001__x0001__x0001__x0001_ÀP@_x0001__x0001__x0001__x0001__x0001__x0001_L@_x0001__x0001__x0001__x0001__x0001__x0001_?@_x0001__x0001__x0001__x0001__x0001__x0001_A@_x0001__x0001__x0001__x0001__x0001__x0001__x0001__x0001__x0001__x0001__x0001__x0001__x0001__x0001__x0001__x0001__x0001__x0001__x0001__x0001__x0001__x0001_7@_x0001__x0001__x0001__x0001__x0001__x0001__x0001__x0001__x0001__x0001__x0001__x0001__x0001__x0001__x0001__x0001__x0001__x0001__x0001__x0001__x0001__x0001__x0001__x0001__x0001__x0001__x0001__x0001__x0001__x0001__x0001__x0001__x0001__x0001__x0001__x0001__x0001__x0001_O@_x0001__x0001__x0001__x0001__x0001__x0001_6@_x0001__x0001__x0001__x0001__x0001__x0001_4@_x0001__x0001__x0001__x0001__x0001_ÀP@_x0001__x0001__x0001__x0001__x0001__x0001__x0001__x0001__x0001__x0001__x0001__x0001__x0001__x0001_A@_x0001__x0001__x0001__x0001__x0001__x0001__x0001__x0001__x0001__x0001__x0001__x0001__x0001__x0001_;@_x0001__x0001__x0001__x0001__x0001_B@_x0001__x0001__x0001__x0001__x0001__x0001__x0001__x0001__x0001__x0001__x0001__x0001__x0001__x0001_&gt;@_x0001__x0001__x0001__x0001__x0001_O@_x0001__x0001__x0001__x0001__x0001__x0001_M@_x0001__x0001__x0001__x0001__x0001__x0002__x0001__x0001_M@_x0001__x0001__x0001__x0001__x0001_B@_x0001__x0001__x0001__x0001__x0001__x0001_9@_x0001__x0001__x0001__x0001__x0001__x0001_M@_x0001__x0001__x0001__x0001__x0001__x0001_?@_x0001__x0001__x0001__x0001__x0001_E@_x0001__x0001__x0001__x0001__x0001__x0001_=@_x0001__x0001__x0001__x0001__x0001__x0001_7@_x0001__x0001__x0001__x0001__x0001__x0001__x0001__x0001__x0001__x0001__x0001__x0001__x0001__x0001__x0001__x0001__x0001__x0001__x0001__x0001__x0001__x0001__x0001__x0001__x0001__x0001__x0001__x0001__x0001__x0001__x0001__x0001__x0001__x0001__x0001__x0001__x0001_P@_x0001__x0001__x0001__x0001__x0001_@Q@_x0001__x0001__x0001__x0001__x0001__x0001__x0001__x0001__x0001__x0001__x0001__x0001__x0001__x0001_6@_x0001__x0001__x0001__x0001__x0001__x0001_&lt;@_x0001__x0001__x0001__x0001__x0001__x0001_=@_x0001__x0001__x0001__x0001__x0001_E@_x0001__x0001__x0001__x0001__x0001__x0001_5@_x0001__x0001__x0001__x0001__x0001__x0001_G@_x0001__x0001__x0001__x0001__x0001_H@_x0001__x0001__x0001__x0001__x0001_J@_x0001__x0001__x0001__x0001__x0001__x0001_H@_x0001__x0001__x0001__x0001__x0001__x0001_@@_x0001__x0001__x0001__x0001__x0001__x0001_9@_x0001__x0001__x0001__x0001__x0001__x0001__x0001__x0001__x0001__x0001__x0001__x0001__x0001_@R@_x0001__x0001__x0001__x0001__x0001__x0001_?@_x0001__x0001__x0001__x0001__x0001_I@_x0001__x0001__x0001__x0001__x0001__x0001_6@_x0001__x0001__x0001__x0001__x0001__x0001__x0001__x0001__x0001__x0002__x0001__x0001__x0001__x0001__x0001__x0001_8@_x0001__x0001__x0001__x0001__x0001__x0001__x0001__x0001__x0001__x0001__x0001__x0001__x0001__x0001_P@_x0001__x0001__x0001__x0001__x0001_D@_x0001__x0001__x0001__x0001__x0001__x0001_7@_x0001__x0001__x0001__x0001__x0001__x0001__x0001__x0001__x0001__x0001__x0001__x0001__x0001__x0001_A@_x0001__x0001__x0001__x0001__x0001__x0001__x0001__x0001__x0001__x0001__x0001__x0001__x0001__x0001__x0001__x0001__x0001__x0001__x0001__x0001__x0001__x0001__x0001__x0001__x0001__x0001__x0001__x0001__x0001_L@_x0001__x0001__x0001__x0001__x0001_O@_x0001__x0001__x0001__x0001__x0001_@@_x0001__x0001__x0001__x0001__x0001__x0001_7@_x0001__x0001__x0001__x0001__x0001__x0001_8@_x0001__x0001__x0001__x0001__x0001__x0001__x0001__x0001__x0001__x0001__x0001__x0001__x0001__x0001__x0001__x0001__x0001__x0001__x0001__x0001__x0001_G@_x0001__x0001__x0001__x0001__x0001__x0001__x0001__x0001__x0001__x0001__x0001__x0001__x0001__x0001__x0001__x0001__x0001__x0001__x0001__x0001__x0001__x0001_J@_x0001__x0001__x0001__x0001__x0001__x0001__x0001__x0001__x0001__x0001__x0001__x0001__x0001__x0001_F@_x0001__x0001__x0001__x0001__x0001__x0001_A@_x0001__x0001__x0001__x0001__x0001__x0001_?@_x0001__x0001__x0001__x0001__x0001__x0001__x0001__x0001__x0001__x0001__x0001__x0001__x0001_J@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A@_x0001__x0001__x0001__x0001__x0001__x0001_J@_x0001__x0001__x0001__x0001__x0001__x0001_?@_x0001__x0001__x0001__x0001__x0001__x0001_8@_x0001__x0001__x0001__x0001__x0001__x0001__x0001__x0001__x0001__x0001__x0001__x0001__x0001__x0001__x0001__x0001__x0001__x0001__x0001__x0001__x0001__x0001_5@_x0001__x0001__x0001__x0001__x0001__x0001_:@_x0001__x0001__x0001__x0001__x0001__x0001_F@_x0001__x0001__x0001__x0001__x0001__x0001__x0001__x0001__x0001__x0001__x0001__x0001__x0001_H@_x0001__x0001__x0001__x0001__x0001_N@_x0001__x0001__x0001__x0001__x0001__x0001_@@_x0001__x0001__x0001__x0001__x0001_@@_x0001__x0001__x0001__x0001__x0001_C@_x0001__x0001__x0001__x0001__x0001__x0001__x0001__x0001__x0001__x0001__x0001__x0001__x0001__x0001_:@_x0001__x0001__x0001__x0001__x0001_H@_x0001__x0001__x0001__x0001__x0001__x0001_?@_x0001__x0001__x0001__x0001__x0001_C@_x0001__x0001__x0001__x0001__x0001__x0001_J@_x0001__x0001__x0001__x0001__x0001__x0001_4@_x0001__x0001__x0001__x0001__x0001__x0001_;@_x0001__x0001__x0001__x0001__x0001__x0001_H@_x0001__x0001__x0001__x0001__x0001__x0001_7@_x0001__x0001__x0001__x0001__x0001__x0001_F@_x0001__x0001__x0001__x0001__x0001__x0001_C@_x0001__x0001__x0001__x0001__x0001__x0001_&lt;@_x0001__x0002__x0001__x0001__x0001__x0001__x0001__x0001_:@_x0001__x0001__x0001__x0001__x0001__x0001_4@_x0001__x0001__x0001__x0001__x0001__x0001_E@_x0001__x0001__x0001__x0001__x0001_M@_x0001__x0001__x0001__x0001__x0001_M@_x0001__x0001__x0001__x0001__x0001__x0001_L@_x0001__x0001__x0001__x0001__x0001__x0001_A@_x0001__x0001__x0001__x0001__x0001__x0001__x0001__x0001__x0001__x0001__x0001__x0001__x0001__x0001_R@_x0001__x0001__x0001__x0001__x0001__x0001_:@_x0001__x0001__x0001__x0001__x0001__x0001_H@_x0001__x0001__x0001__x0001__x0001__x0001_C@_x0001__x0001__x0001__x0001__x0001__x0001__x0001__x0001__x0001__x0001__x0001__x0001__x0001__x0001__x0001__x0001__x0001__x0001__x0001__x0001__x0001_C@_x0001__x0001__x0001__x0001__x0001__x0001_M@_x0001__x0001__x0001__x0001__x0001__x0001_:@_x0001__x0001__x0001__x0001__x0001__x0001_6@_x0001__x0001__x0001__x0001__x0001_B@_x0001__x0001__x0001__x0001__x0001__x0001_K@_x0001__x0001__x0001__x0001__x0001__x0001_6@_x0001__x0001__x0001__x0001__x0001__x0001__x0001__x0001__x0001__x0001__x0001__x0001__x0001__x0001_:@_x0001__x0001__x0001__x0001__x0001__x0001__x0001__x0001__x0001__x0001__x0001__x0001__x0001_J@_x0001__x0001__x0001__x0001__x0001_M@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H@_x0001__x0001__x0001__x0001__x0001__x0001_Q@_x0001__x0001__x0001__x0001__x0001_B@_x0001__x0001__x0001__x0001__x0001__x0001_&lt;@_x0001__x0001__x0001__x0001__x0001_@@_x0001__x0001__x0001__x0001__x0001__x0001_K@_x0001__x0001__x0001__x0001__x0001_ÀR@_x0001__x0001__x0001__x0001__x0001__x0001_L@_x0001__x0001__x0001__x0001__x0001__x0001_E@_x0001__x0001__x0001__x0001__x0001__x0001_A@_x0001__x0001__x0001__x0001__x0001__x0001_:@_x0001__x0001__x0001__x0001__x0001__x0001__x0001__x0001__x0001__x0001__x0001__x0001__x0001__x0001_5@_x0001__x0001__x0001__x0001__x0001__x0001_J@_x0001__x0001__x0001__x0001__x0001__x0001_&lt;@_x0001__x0001__x0001__x0001__x0001_C@_x0001__x0001__x0001__x0001__x0001__x0001__x0001__x0001__x0001__x0001__x0001__x0001__x0001__x0001_7@_x0001__x0001__x0001__x0001__x0001__x0001_J@_x0001__x0001__x0001__x0001__x0001__x0001_=@_x0001__x0001__x0001__x0001__x0001__x0001_?@_x0001__x0001__x0001__x0001__x0001__x0001__x0001__x0001__x0001__x0001__x0001__x0001__x0001__x0001_E@_x0001__x0001__x0001__x0001__x0001__x0001__x0001__x0001__x0001__x0001__x0001__x0001__x0001_H@_x0001__x0001__x0001__x0001__x0001__x0001_?@_x0001__x0001__x0001__x0001__x0001__x0001_&gt;@_x0001__x0001__x0001__x0001__x0001__x0001__x0001__x0001__x0001__x0001__x0001__x0001__x0001__x0001_:@_x0001__x0001__x0001__x0001__x0001__x0001_&lt;@_x0001__x0001__x0001__x0001__x0001__x0001_R@_x0001__x0001__x0001__x0001__x0001__x0001_;@_x0001__x0002__x0001__x0001__x0001__x0001__x0001_P@_x0001__x0001__x0001__x0001__x0001__x0001_6@_x0001__x0001__x0001__x0001__x0001__x0001_M@_x0001__x0001__x0001__x0001__x0001__x0001_5@_x0001__x0001__x0001__x0001__x0001__x0001_H@_x0001__x0001__x0001__x0001__x0001__x0001__x0001__x0001__x0001__x0001__x0001__x0001__x0001_@Q@_x0001__x0001__x0001__x0001__x0001__x0001_8@_x0001__x0001__x0001__x0001__x0001_@@_x0001__x0001__x0001__x0001__x0001__x0001_A@_x0001__x0001__x0001__x0001__x0001__x0001__x0001__x0001__x0001__x0001__x0001__x0001__x0001__x0001__x0001__x0001__x0001__x0001__x0001__x0001__x0001__x0001__x0001__x0001__x0001__x0001__x0001__x0001__x0001__x0001_=@_x0001__x0001__x0001__x0001__x0001__x0001_L@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5@_x0001__x0001__x0001__x0001__x0001__x0001__x0001__x0001__x0001__x0001__x0001__x0001__x0001_ÀP@_x0001__x0001__x0001__x0001__x0001__x0001_;@_x0001__x0001__x0001__x0001__x0001__x0001__x0001__x0001__x0001__x0001__x0001__x0001__x0001__x0001_F@_x0001__x0001__x0001__x0001__x0001__x0001_:@_x0001__x0001__x0001__x0001__x0001__x0001__x0001__x0001__x0001__x0001__x0001__x0001__x0001__x0001_?@_x0001__x0001__x0001__x0001__x0001__x0001_K@_x0001__x0001__x0001__x0001__x0001__x0001_@@_x0001__x0001__x0001__x0001__x0001__x0002__x0001__x0001_C@_x0001__x0001__x0001__x0001__x0001__x0001_9@_x0001__x0001__x0001__x0001__x0001__x0001_M@_x0001__x0001__x0001__x0001__x0001__x0001_E@_x0001__x0001__x0001__x0001__x0001__x0001__x0001__x0001__x0001__x0001__x0001__x0001__x0001__x0001__x0001__x0001__x0001__x0001__x0001__x0001__x0001__x0001_&lt;@_x0001__x0001__x0001__x0001__x0001__x0001_6@_x0001__x0001__x0001__x0001__x0001__x0001__x0001__x0001__x0001__x0001__x0001__x0001__x0001__x0001_:@_x0001__x0001__x0001__x0001__x0001__x0001__x0001__x0001__x0001__x0001__x0001__x0001__x0001__x0001_;@_x0001__x0001__x0001__x0001__x0001_B@_x0001__x0001__x0001__x0001__x0001__x0001__x0001__x0001__x0001__x0001__x0001__x0001__x0001__x0001_@@_x0001__x0001__x0001__x0001__x0001__x0001__x0001__x0001__x0001__x0001__x0001__x0001__x0001_G@_x0001__x0001__x0001__x0001__x0001__x0001__x0001__x0001__x0001__x0001__x0001__x0001__x0001_N@_x0001__x0001__x0001__x0001__x0001__x0001_E@_x0001__x0001__x0001__x0001__x0001__x0001_;@_x0001__x0001__x0001__x0001__x0001__x0001_M@_x0001__x0001__x0001__x0001__x0001__x0001_5@_x0001__x0001__x0001__x0001__x0001__x0001_8@_x0001__x0001__x0001__x0001__x0001__x0001__x0001__x0001__x0001__x0001__x0001__x0001__x0001__x0001_6@_x0001__x0001__x0001__x0001__x0001_O@_x0001__x0001__x0001__x0001__x0001__x0001_=@_x0001__x0001__x0001__x0001__x0001__x0001_P@_x0001__x0001__x0001__x0001__x0001__x0001__x0001__x0001__x0001__x0001__x0001__x0001__x0001__x0001_8@_x0001__x0001__x0001__x0001__x0001__x0001__x0001__x0001__x0001__x0002__x0001__x0001__x0001__x0001__x0001__x0001__x0001__x0001__x0001__x0001__x0001__x0001__x0001__x0001_A@_x0001__x0001__x0001__x0001__x0001_C@_x0001__x0001__x0001__x0001__x0001__x0001__x0001__x0001__x0001__x0001__x0001__x0001__x0001__x0001_:@_x0001__x0001__x0001__x0001__x0001__x0001_&lt;@_x0001__x0001__x0001__x0001__x0001__x0001__x0001__x0001__x0001__x0001__x0001__x0001__x0001__x0001_F@_x0001__x0001__x0001__x0001__x0001__x0001__x0001__x0001__x0001__x0001__x0001__x0001__x0001_B@_x0001__x0001__x0001__x0001__x0001_C@_x0001__x0001__x0001__x0001__x0001__x0001_&lt;@_x0001__x0001__x0001__x0001__x0001_@Q@_x0001__x0001__x0001__x0001__x0001__x0001_O@_x0001__x0001__x0001__x0001__x0001__x0001_6@_x0001__x0001__x0001__x0001__x0001_B@_x0001__x0001__x0001__x0001__x0001__x0001__x0001__x0001__x0001__x0001__x0001__x0001__x0001__x0001__x0001__x0001__x0001__x0001__x0001__x0001__x0001__x0001__x0001__x0001__x0001__x0001__x0001__x0001__x0001__x0001_7@_x0001__x0001__x0001__x0001__x0001_B@_x0001__x0001__x0001__x0001__x0001_E@_x0001__x0001__x0001__x0001__x0001__x0001_=@_x0001__x0001__x0001__x0001__x0001__x0001_&lt;@_x0001__x0001__x0001__x0001__x0001__x0001_7@_x0001__x0001__x0001__x0001__x0001__x0001__x0001__x0001__x0001__x0001__x0001__x0001__x0001__x0001_M@_x0001__x0001__x0001__x0001__x0001__x0001_B@_x0001__x0001__x0001__x0001__x0001__x0001_7@_x0001__x0001__x0001__x0001__x0001__x0001__x0001__x0001__x0001__x0001__x0001__x0001__x0001_J@_x0001__x0001__x0001__x0001__x0001__x0002__x0001__x0001_B@_x0001__x0001__x0001__x0001__x0001__x0001_H@_x0001__x0001__x0001__x0001__x0001__x0001__x0001__x0001__x0001__x0001__x0001__x0001__x0001__x0001_H@_x0001__x0001__x0001__x0001__x0001__x0001__x0001__x0001__x0001__x0001__x0001__x0001__x0001__x0001__x0001__x0001__x0001__x0001__x0001__x0001__x0001__x0001_C@_x0001__x0001__x0001__x0001__x0001__x0001__x0001__x0001__x0001__x0001__x0001__x0001__x0001_@@_x0001__x0001__x0001__x0001__x0001__x0001_?@_x0001__x0001__x0001__x0001__x0001__x0001__x0001__x0001__x0001__x0001__x0001__x0001__x0001__x0001_=@_x0001__x0001__x0001__x0001__x0001__x0001_B@_x0001__x0001__x0001__x0001__x0001__x0001_?@_x0001__x0001__x0001__x0001__x0001_G@_x0001__x0001__x0001__x0001__x0001_L@_x0001__x0001__x0001__x0001__x0001__x0001__x0001__x0001__x0001__x0001__x0001__x0001__x0001_G@_x0001__x0001__x0001__x0001__x0001__x0001__x0001__x0001__x0001__x0001__x0001__x0001__x0001__x0001_C@_x0001__x0001__x0001__x0001__x0001__x0001_P@_x0001__x0001__x0001__x0001__x0001__x0001_8@_x0001__x0001__x0001__x0001__x0001__x0001__x0001__x0001__x0001__x0001__x0001__x0001__x0001__x0001_;@_x0001__x0001__x0001__x0001__x0001_E@_x0001__x0001__x0001__x0001__x0001__x0001_=@_x0001__x0001__x0001__x0001__x0001_G@_x0001__x0001__x0001__x0001__x0001__x0001_P@_x0001__x0001__x0001__x0001__x0001__x0001_B@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B@_x0001__x0001__x0001__x0001__x0001__x0001_:@_x0001__x0001__x0001__x0001__x0001__x0001_G@_x0001__x0001__x0001__x0001__x0001__x0001__x0001__x0001__x0001__x0001__x0001__x0001__x0001__x0001_H@_x0001__x0001__x0001__x0001__x0001__x0001__x0001__x0001__x0001__x0001__x0001__x0001__x0001__x0001_:@_x0001__x0001__x0001__x0001__x0001_O@_x0001__x0001__x0001__x0001__x0001__x0001_K@_x0001__x0001__x0001__x0001__x0001_C@_x0001__x0001__x0001__x0001__x0001_@@_x0001__x0001__x0001__x0001__x0001__x0001__x0001__x0001__x0001__x0001__x0001__x0001__x0001__x0001_I@_x0001__x0001__x0001__x0001__x0001__x0001_6@_x0001__x0001__x0001__x0001__x0001__x0001_9@_x0001__x0001__x0001__x0001__x0001__x0001__x0001__x0001__x0001__x0001__x0001__x0001__x0001__x0001_G@_x0001__x0001__x0001__x0001__x0001_G@_x0001__x0001__x0001__x0001__x0001__x0001_8@_x0001__x0001__x0001__x0001__x0001_B@_x0001__x0001__x0001__x0001__x0001__x0001_C@_x0001__x0001__x0001__x0001__x0001__x0001_@@_x0001__x0001__x0001__x0001__x0001__x0001_;@_x0001__x0001__x0001__x0001__x0001__x0001_B@_x0001__x0001__x0001__x0001__x0001__x0001_7@_x0001__x0001__x0001__x0001__x0001__x0001_J@_x0001__x0001__x0001__x0001__x0001_H@_x0001__x0001__x0001__x0001__x0001__x0001__x0001__x0001__x0001__x0001__x0001__x0001__x0001__x0001_;@_x0001__x0001__x0001__x0001__x0001__x0002__x0001_E@_x0001__x0001__x0001__x0001__x0001__x0001_C@_x0001__x0001__x0001__x0001__x0001_L@_x0001__x0001__x0001__x0001__x0001__x0001__x0001__x0001__x0001__x0001__x0001__x0001__x0001__x0001_P@_x0001__x0001__x0001__x0001__x0001_@@_x0001__x0001__x0001__x0001__x0001__x0001__x0001__x0001__x0001__x0001__x0001__x0001__x0001_I@_x0001__x0001__x0001__x0001__x0001_L@_x0001__x0001__x0001__x0001__x0001__x0001__x0001__x0001__x0001__x0001__x0001__x0001__x0001__x0001__x0001__x0001__x0001__x0001__x0001__x0001__x0001__x0001_:@_x0001__x0001__x0001__x0001__x0001__x0001_M@_x0001__x0001__x0001__x0001__x0001__x0001__x0001__x0001__x0001__x0001__x0001__x0001__x0001__x0001_R@_x0001__x0001__x0001__x0001__x0001__x0001_;@_x0001__x0001__x0001__x0001__x0001__x0001_L@_x0001__x0001__x0001__x0001__x0001__x0001_F@_x0001__x0001__x0001__x0001__x0001_L@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8@_x0001__x0001__x0001__x0001__x0001__x0001_&gt;@_x0001__x0001__x0001__x0001__x0001_H@_x0001__x0001__x0001__x0001__x0001_G@_x0001__x0001__x0001__x0001__x0001__x0001_@@_x0001__x0001__x0001__x0001__x0001__x0001_=@_x0001__x0001__x0001__x0001__x0001__x0001_C@_x0001__x0001__x0001__x0001__x0001_@@_x0001__x0002__x0001__x0001__x0001__x0001__x0001_L@_x0001__x0001__x0001__x0001__x0001_E@_x0001__x0001__x0001__x0001__x0001__x0001__x0001__x0001__x0001__x0001__x0001__x0001__x0001__x0001_B@_x0001__x0001__x0001__x0001__x0001__x0001__x0001__x0001__x0001__x0001__x0001__x0001__x0001__x0001_&lt;@_x0001__x0001__x0001__x0001__x0001__x0001__x0001__x0001__x0001__x0001__x0001__x0001__x0001__x0001_8@_x0001__x0001__x0001__x0001__x0001__x0001_?@_x0001__x0001__x0001__x0001__x0001__x0001_5@_x0001__x0001__x0001__x0001__x0001__x0001_&lt;@_x0001__x0001__x0001__x0001__x0001__x0001__x0001__x0001__x0001__x0001__x0001__x0001__x0001_@Q@_x0001__x0001__x0001__x0001__x0001__x0001_J@_x0001__x0001__x0001__x0001__x0001__x0001_A@_x0001__x0001__x0001__x0001__x0001__x0001__x0001__x0001__x0001__x0001__x0001__x0001__x0001_C@_x0001__x0001__x0001__x0001__x0001__x0001_&lt;@_x0001__x0001__x0001__x0001__x0001__x0001__x0001__x0001__x0001__x0001__x0001__x0001__x0001__x0001_K@_x0001__x0001__x0001__x0001__x0001__x0001_9@_x0001__x0001__x0001__x0001__x0001_@@_x0001__x0001__x0001__x0001__x0001__x0001_F@_x0001__x0001__x0001__x0001__x0001_H@_x0001__x0001__x0001__x0001__x0001__x0001__x0001__x0001__x0001__x0001__x0001__x0001__x0001__x0001_A@_x0001__x0001__x0001__x0001__x0001__x0001__x0001__x0001__x0001__x0001__x0001__x0001__x0001__x0001_8@_x0001__x0001__x0001__x0001__x0001__x0001_:@_x0001__x0001__x0001__x0001__x0001__x0001_=@_x0001__x0001__x0001__x0001__x0001_B@_x0001__x0001__x0001__x0001__x0001__x0002__x0001__x0001__x0001__x0001__x0001__x0001__x0001__x0001__x0001_C@_x0001__x0001__x0001__x0001__x0001__x0001_A@_x0001__x0001__x0001__x0001__x0001__x0001_9@_x0001__x0001__x0001__x0001__x0001__x0001_6@_x0001__x0001__x0001__x0001__x0001__x0001__x0001__x0001__x0001__x0001__x0001__x0001__x0001__x0001__x0001__x0001__x0001__x0001__x0001__x0001__x0001__x0001__x0001__x0001__x0001__x0001__x0001__x0001__x0001__x0001_6@_x0001__x0001__x0001__x0001__x0001__x0001_@@_x0001__x0001__x0001__x0001__x0001__x0001__x0001__x0001__x0001__x0001__x0001__x0001__x0001__x0001_=@_x0001__x0001__x0001__x0001__x0001_ÀP@_x0001__x0001__x0001__x0001__x0001__x0001_7@_x0001__x0001__x0001__x0001__x0001__x0001__x0001__x0001__x0001__x0001__x0001__x0001__x0001__x0001_K@_x0001__x0001__x0001__x0001__x0001__x0001_K@_x0001__x0001__x0001__x0001__x0001__x0001__x0001__x0001__x0001__x0001__x0001__x0001__x0001__x0001_6@_x0001__x0001__x0001__x0001__x0001__x0001__x0001__x0001__x0001__x0001__x0001__x0001__x0001_R@_x0001__x0001__x0001__x0001__x0001__x0001_H@_x0001__x0001__x0001__x0001__x0001__x0001_@@_x0001__x0001__x0001__x0001__x0001__x0001__x0001__x0001__x0001__x0001__x0001__x0001__x0001_@Q@_x0001__x0001__x0001__x0001__x0001__x0001_6@_x0001__x0001__x0001__x0001__x0001__x0001_@@_x0001__x0001__x0001__x0001__x0001__x0001_&lt;@_x0001__x0001__x0001__x0001__x0001__x0001__x0001__x0001__x0001__x0001__x0001__x0001__x0001_E@_x0001__x0001__x0001__x0001__x0001__x0001_9@_x0001__x0001__x0001__x0001__x0001__x0001_P@_x0001__x0002__x0001__x0001__x0001__x0001__x0001__x0001__x0001__x0001__x0001__x0001__x0001__x0001__x0001_C@_x0001__x0001__x0001__x0001__x0001_@Q@_x0001__x0001__x0001__x0001__x0001__x0001__x0001__x0001__x0001__x0001__x0001__x0001__x0001__x0001_7@_x0001__x0001__x0001__x0001__x0001__x0001_C@_x0001__x0001__x0001__x0001__x0001__x0001_4@_x0001__x0001__x0001__x0001__x0001__x0001_:@_x0001__x0001__x0001__x0001__x0001_ÀR@_x0001__x0001__x0001__x0001__x0001__x0001_B@_x0001__x0001__x0001__x0001__x0001__x0001_8@_x0001__x0001__x0001__x0001__x0001__x0001_7@_x0001__x0001__x0001__x0001__x0001__x0001_H@_x0001__x0001__x0001__x0001__x0001__x0001_?@_x0001__x0001__x0001__x0001__x0001__x0001_=@_x0001__x0001__x0001__x0001__x0001__x0001__x0001__x0001__x0001__x0001__x0001__x0001__x0001__x0001_;@_x0001__x0001__x0001__x0001__x0001__x0001_@@_x0001__x0001__x0001__x0001__x0001__x0001_H@_x0001__x0001__x0001__x0001__x0001__x0001_5@_x0001__x0001__x0001__x0001__x0001__x0001__x0001__x0001__x0001__x0001__x0001__x0001__x0001__x0001_C@_x0001__x0001__x0001__x0001__x0001__x0001_R@_x0001__x0001__x0001__x0001__x0001__x0001_C@_x0001__x0001__x0001__x0001__x0001__x0001__x0001__x0001__x0001__x0001__x0001__x0001__x0001__x0001__x0001__x0001__x0001__x0001__x0001__x0001__x0001__x0001__x0001__x0001__x0001__x0001__x0001__x0001__x0001__x0001_E@_x0001__x0001__x0001__x0001__x0001__x0001_9@_x0001__x0001__x0001__x0001__x0001__x0001_Q@_x0001__x0001__x0001__x0001__x0001_L@_x0001__x0001__x0001__x0001__x0001__x0002__x0001__x0001_Q@_x0001__x0001__x0001__x0001__x0001__x0001_6@_x0001__x0001__x0001__x0001__x0001_H@_x0001__x0001__x0001__x0001__x0001__x0001_6@_x0001__x0001__x0001__x0001__x0001_B@_x0001__x0001__x0001__x0001__x0001__x0001__x0001__x0001__x0001__x0001__x0001__x0001__x0001_D@_x0001__x0001__x0001__x0001__x0001__x0001_=@_x0001__x0001__x0001__x0001__x0001__x0001__x0001__x0001__x0001__x0001__x0001__x0001__x0001__x0001_=@_x0001__x0001__x0001__x0001__x0001_@@_x0001__x0001__x0001__x0001__x0001_J@_x0001__x0001__x0001__x0001__x0001__x0001__x0001__x0001__x0001__x0001__x0001__x0001__x0001__x0001_?@_x0001__x0001__x0001__x0001__x0001__x0001_M@_x0001__x0001__x0001__x0001__x0001__x0001__x0001__x0001__x0001__x0001__x0001__x0001__x0001_ÀQ@_x0001__x0001__x0001__x0001__x0001__x0001_J@_x0001__x0001__x0001__x0001__x0001__x0001_C@_x0001__x0001__x0001__x0001__x0001_J@_x0001__x0001__x0001__x0001__x0001__x0001__x0001__x0001__x0001__x0001__x0001__x0001__x0001__x0001_4@_x0001__x0001__x0001__x0001__x0001__x0001_B@_x0001__x0001__x0001__x0001__x0001__x0001__x0001__x0001__x0001__x0001__x0001__x0001__x0001_ÀR@_x0001__x0001__x0001__x0001__x0001__x0001_H@_x0001__x0001__x0001__x0001__x0001__x0001_&lt;@_x0001__x0001__x0001__x0001__x0001__x0001_A@_x0001__x0001__x0001__x0001__x0001__x0001_=@_x0001__x0001__x0001__x0001__x0001__x0001__x0001__x0001__x0001__x0001__x0001__x0001__x0001__x0001__x0001__x0001__x0001__x0001__x0001__x0001__x0001_O@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A@_x0001__x0001__x0001__x0001__x0001__x0001__x0001__x0001__x0001__x0001__x0001__x0001__x0001__x0001_A@_x0001__x0001__x0001__x0001__x0001_@@_x0001__x0001__x0001__x0001__x0001__x0001_6@_x0001__x0001__x0001__x0001__x0001__x0001_6@_x0001__x0001__x0001__x0001__x0001__x0001_&lt;@_x0001__x0001__x0001__x0001__x0001__x0001__x0001__x0001__x0001__x0001__x0001__x0001__x0001__x0001_&gt;@_x0001__x0001__x0001__x0001__x0001__x0001_Q@_x0001__x0001__x0001__x0001__x0001_B@_x0001__x0001__x0001__x0001__x0001__x0001_A@_x0001__x0001__x0001__x0001__x0001__x0001_E@_x0001__x0001__x0001__x0001__x0001__x0001_:@_x0001__x0001__x0001__x0001__x0001__x0001_?@_x0001__x0001__x0001__x0001__x0001__x0001_6@_x0001__x0001__x0001__x0001__x0001__x0001_&lt;@_x0001__x0001__x0001__x0001__x0001_@Q@_x0001__x0001__x0001__x0001__x0001__x0001_8@_x0001__x0001__x0001__x0001__x0001__x0001_A@_x0001__x0001__x0001__x0001__x0001__x0001_5@_x0001__x0001__x0001__x0001__x0001__x0001_8@_x0001__x0001__x0001__x0001__x0001__x0001_G@_x0001__x0001__x0001__x0001__x0001__x0001__x0001__x0001__x0001__x0001__x0001__x0001__x0001__x0001_7@_x0001__x0001__x0001__x0001__x0001_B@_x0001__x0001__x0001__x0001__x0001__x0002__x0001__x0001_&gt;@_x0001__x0001__x0001__x0001__x0001__x0001_:@_x0001__x0001__x0001__x0001__x0001_@@_x0001__x0001__x0001__x0001__x0001__x0001_H@_x0001__x0001__x0001__x0001__x0001__x0001__x0001__x0001__x0001__x0001__x0001__x0001__x0001__x0001_A@_x0001__x0001__x0001__x0001__x0001__x0001_L@_x0001__x0001__x0001__x0001__x0001_@R@_x0001__x0001__x0001__x0001__x0001_@Q@_x0001__x0001__x0001__x0001__x0001_@@_x0001__x0001__x0001__x0001__x0001__x0001_B@_x0001__x0001__x0001__x0001__x0001__x0001_5@_x0001__x0001__x0001__x0001__x0001__x0001_C@_x0001__x0001__x0001__x0001__x0001_@@_x0001__x0001__x0001__x0001__x0001__x0001__x0001__x0001__x0001__x0001__x0001__x0001__x0001__x0001__x0001__x0001__x0001__x0001__x0001__x0001__x0001__x0001_5@_x0001__x0001__x0001__x0001__x0001__x0001__x0001__x0001__x0001__x0001__x0001__x0001__x0001__x0001_:@_x0001__x0001__x0001__x0001__x0001__x0001_8@_x0001__x0001__x0001__x0001__x0001__x0001_K@_x0001__x0001__x0001__x0001__x0001__x0001_P@_x0001__x0001__x0001__x0001__x0001__x0001__x0001__x0001__x0001__x0001__x0001__x0001__x0001__x0001__x0001__x0001__x0001__x0001__x0001__x0001__x0001__x0001_K@_x0001__x0001__x0001__x0001__x0001__x0001_?@_x0001__x0001__x0001__x0001__x0001_I@_x0001__x0001__x0001__x0001__x0001__x0001_6@_x0001__x0001__x0001__x0001__x0001__x0001__x0001__x0001__x0001__x0001__x0001__x0001__x0001__x0001_?@_x0001__x0001__x0001__x0001__x0001__x0001_E@_x0001__x0001__x0001__x0001__x0001__x0001__x0001__x0001__x0001__x0002__x0001__x0001__x0001__x0001__x0001__x0001_?@_x0001__x0001__x0001__x0001__x0001__x0001__x0001__x0001__x0001__x0001__x0001__x0001__x0001_G@_x0001__x0001__x0001__x0001__x0001__x0001_8@_x0001__x0001__x0001__x0001__x0001__x0001_8@_x0001__x0001__x0001__x0001__x0001__x0001_7@_x0001__x0001__x0001__x0001__x0001__x0001_=@_x0001__x0001__x0001__x0001__x0001__x0001_A@_x0001__x0001__x0001__x0001__x0001__x0001_5@_x0001__x0001__x0001__x0001__x0001__x0001_B@_x0001__x0001__x0001__x0001__x0001__x0001_=@_x0001__x0001__x0001__x0001__x0001__x0001_C@_x0001__x0001__x0001__x0001__x0001_M@_x0001__x0001__x0001__x0001__x0001_E@_x0001__x0001__x0001__x0001__x0001__x0001__x0001__x0001__x0001__x0001__x0001__x0001__x0001__x0001_;@_x0001__x0001__x0001__x0001__x0001_@R@_x0001__x0001__x0001__x0001__x0001__x0001_7@_x0001__x0001__x0001__x0001__x0001__x0001__x0001__x0001__x0001__x0001__x0001__x0001__x0001__x0001__x0001__x0001__x0001__x0001__x0001__x0001__x0001__x0001_J@_x0001__x0001__x0001__x0001__x0001_@R@_x0001__x0001__x0001__x0001__x0001__x0001__x0001__x0001__x0001__x0001__x0001__x0001__x0001__x0001_:@_x0001__x0001__x0001__x0001__x0001_E@_x0001__x0001__x0001__x0001__x0001__x0001__x0001__x0001__x0001__x0001__x0001__x0001__x0001_G@_x0001__x0001__x0001__x0001__x0001__x0001__x0001__x0001__x0001__x0001__x0001__x0001__x0001__x0001_=@_x0001__x0001__x0001__x0001__x0001__x0001__x0001__x0001__x0001__x0001__x0001__x0001__x0001_I@_x0001__x0001__x0001__x0001__x0001__x0002__x0001__x0001__x0001__x0001__x0001__x0001__x0001__x0001__x0001__x0001_Q@_x0001__x0001__x0001__x0001__x0001__x0001_7@_x0001__x0001__x0001__x0001__x0001__x0001_F@_x0001__x0001__x0001__x0001__x0001_H@_x0001__x0001__x0001__x0001__x0001__x0001_B@_x0001__x0001__x0001__x0001__x0001__x0001_8@_x0001__x0001__x0001__x0001__x0001__x0001__x0001__x0001__x0001__x0001__x0001__x0001__x0001__x0001_A@_x0001__x0001__x0001__x0001__x0001_E@_x0001__x0001__x0001__x0001__x0001__x0001__x0001__x0001__x0001__x0001__x0001__x0001__x0001_J@_x0001__x0001__x0001__x0001__x0001_B@_x0001__x0001__x0001__x0001__x0001__x0001_A@_x0001__x0001__x0001__x0001__x0001_B@_x0001__x0001__x0001__x0001__x0001__x0001_=@_x0001__x0001__x0001__x0001__x0001__x0001_C@_x0001__x0001__x0001__x0001__x0001__x0001_R@_x0001__x0001__x0001__x0001__x0001__x0001_&lt;@_x0001__x0001__x0001__x0001__x0001_E@_x0001__x0001__x0001__x0001__x0001__x0001_@@_x0001__x0001__x0001__x0001__x0001__x0001_4@_x0001__x0001__x0001__x0001__x0001__x0001_J@_x0001__x0001__x0001__x0001__x0001__x0001_F@_x0001__x0001__x0001__x0001__x0001__x0001__x0001__x0001__x0001__x0001__x0001__x0001__x0001__x0001__x0001__x0001__x0001__x0001__x0001__x0001__x0001__x0001_=@_x0001__x0001__x0001__x0001__x0001__x0001_F@_x0001__x0001__x0001__x0001__x0001_C@_x0001__x0001__x0001__x0001__x0001__x0001__x0001__x0001__x0001__x0001__x0001__x0001__x0001_M@_x0001__x0001__x0001__x0001__x0001__x0001_@@_x0001__x0002__x0001__x0001__x0001__x0001__x0001__x0001_6@_x0001__x0001__x0001__x0001__x0001__x0001_:@_x0001__x0001__x0001__x0001__x0001__x0001__x0001__x0001__x0001__x0001__x0001__x0001__x0001__x0001_:@_x0001__x0001__x0001__x0001__x0001_I@_x0001__x0001__x0001__x0001__x0001__x0001_&lt;@_x0001__x0001__x0001__x0001__x0001__x0001_E@_x0001__x0001__x0001__x0001__x0001_@Q@_x0001__x0001__x0001__x0001__x0001__x0001__x0001__x0001__x0001__x0001__x0001__x0001__x0001_@@_x0001__x0001__x0001__x0001__x0001__x0001_:@_x0001__x0001__x0001__x0001__x0001__x0001_6@_x0001__x0001__x0001__x0001__x0001_O@_x0001__x0001__x0001__x0001__x0001__x0001__x0001__x0001__x0001__x0001__x0001__x0001__x0001__x0001_Q@_x0001__x0001__x0001__x0001__x0001_ÀP@_x0001__x0001__x0001__x0001__x0001__x0001_;@_x0001__x0001__x0001__x0001__x0001__x0001__x0001__x0001__x0001__x0001__x0001__x0001__x0001__x0001__x0001__x0001__x0001__x0001__x0001__x0001__x0001_C@_x0001__x0001__x0001__x0001__x0001__x0001_6@_x0001__x0001__x0001__x0001__x0001__x0001_J@_x0001__x0001__x0001__x0001__x0001__x0001__x0001__x0001__x0001__x0001__x0001__x0001__x0001__x0001__x0001__x0001__x0001__x0001__x0001__x0001__x0001__x0001_&gt;@_x0001__x0001__x0001__x0001__x0001_@R@_x0001__x0001__x0001__x0001__x0001__x0001_@@_x0001__x0001__x0001__x0001__x0001__x0001__x0001__x0001__x0001__x0001__x0001__x0001__x0001__x0001__x0001__x0001__x0001__x0001__x0001__x0001__x0001__x0001_C@_x0001__x0001__x0001__x0001__x0001__x0001_P@_x0001__x0001__x0001__x0001__x0001__x0002__x0001__x0001_Q@_x0001__x0001__x0001__x0001__x0001__x0001_B@_x0001__x0001__x0001__x0001__x0001_M@_x0001__x0001__x0001__x0001__x0001__x0001_H@_x0001__x0001__x0001__x0001__x0001_F@_x0001__x0001__x0001__x0001__x0001__x0001__x0001__x0001__x0001__x0001__x0001__x0001__x0001__x0001_7@_x0001__x0001__x0001__x0001__x0001__x0001_=@_x0001__x0001__x0001__x0001__x0001_J@_x0001__x0001__x0001__x0001__x0001__x0001__x0001__x0001__x0001__x0001__x0001__x0001__x0001__x0001_A@_x0001__x0001__x0001__x0001__x0001__x0001_C@_x0001__x0001__x0001__x0001__x0001_@@_x0001__x0001__x0001__x0001__x0001__x0001_K@_x0001__x0001__x0001__x0001__x0001__x0001__x0001__x0001__x0001__x0001__x0001__x0001__x0001__x0001__x0001__x0001__x0001__x0001__x0001__x0001__x0001__x0001_6@_x0001__x0001__x0001__x0001__x0001__x0001_L@_x0001__x0001__x0001__x0001__x0001__x0001_=@_x0001__x0001__x0001__x0001__x0001__x0001__x0001__x0001__x0001__x0001__x0001__x0001__x0001__x0001_&lt;@_x0001__x0001__x0001__x0001__x0001_E@_x0001__x0001__x0001__x0001__x0001__x0001_F@_x0001__x0001__x0001__x0001__x0001__x0001_=@_x0001__x0001__x0001__x0001__x0001__x0001_4@_x0001__x0001__x0001__x0001__x0001__x0001__x0001__x0001__x0001__x0001__x0001__x0001__x0001__x0001_&lt;@_x0001__x0001__x0001__x0001__x0001__x0001_6@_x0001__x0001__x0001__x0001__x0001__x0001_6@_x0001__x0001__x0001__x0001__x0001__x0001_8@_x0001__x0001__x0001__x0001__x0001__x0001_:@_x0001__x0001__x0001__x0001__x0001__x0001__x0001__x0001__x0001__x0002__x0001__x0001__x0001__x0001__x0001_B@_x0001__x0001__x0001__x0001__x0001__x0001_;@_x0001__x0001__x0001__x0001__x0001__x0001_6@_x0001__x0001__x0001__x0001__x0001__x0001__x0001__x0001__x0001__x0001__x0001__x0001__x0001_E@_x0001__x0001__x0001__x0001__x0001__x0001_J@_x0001__x0001__x0001__x0001__x0001__x0001_9@_x0001__x0001__x0001__x0001__x0001__x0001_5@_x0001__x0001__x0001__x0001__x0001__x0001__x0001__x0001__x0001__x0001__x0001__x0001__x0001_G@_x0001__x0001__x0001__x0001__x0001__x0001_P@_x0001__x0001__x0001__x0001__x0001__x0001_C@_x0001__x0001__x0001__x0001__x0001__x0001_=@_x0001__x0001__x0001__x0001__x0001__x0001_J@_x0001__x0001__x0001__x0001__x0001__x0001__x0001__x0001__x0001__x0001__x0001__x0001__x0001__x0001_?@_x0001__x0001__x0001__x0001__x0001__x0001_B@_x0001__x0001__x0001__x0001__x0001_L@_x0001__x0001__x0001__x0001__x0001__x0001_A@_x0001__x0001__x0001__x0001__x0001_B@_x0001__x0001__x0001__x0001__x0001_@@_x0001__x0001__x0001__x0001__x0001__x0001_&lt;@_x0001__x0001__x0001__x0001__x0001_B@_x0001__x0001__x0001__x0001__x0001__x0001_@@_x0001__x0001__x0001__x0001__x0001__x0001_5@_x0001__x0001__x0001__x0001__x0001__x0001_9@_x0001__x0001__x0001__x0001__x0001__x0001__x0001__x0001__x0001__x0001__x0001__x0001__x0001__x0001__x0001__x0001__x0001__x0001__x0001__x0001__x0001_ÀR@_x0001__x0001__x0001__x0001__x0001__x0001_6@_x0001__x0001__x0001__x0001__x0001_C@_x0001__x0001__x0001__x0001__x0001__x0002__x0001__x0001_?@_x0001__x0001__x0001__x0001__x0001__x0001_8@_x0001__x0001__x0001__x0001__x0001__x0001_M@_x0001__x0001__x0001__x0001__x0001__x0001_5@_x0001__x0001__x0001__x0001__x0001__x0001__x0001__x0001__x0001__x0001__x0001__x0001__x0001__x0001__x0001__x0001__x0001__x0001__x0001__x0001__x0001__x0001__x0001__x0001__x0001__x0001__x0001__x0001__x0001__x0001_G@_x0001__x0001__x0001__x0001__x0001__x0001_H@_x0001__x0001__x0001__x0001__x0001__x0001_:@_x0001__x0001__x0001__x0001__x0001__x0001_8@_x0001__x0001__x0001__x0001__x0001__x0001_8@_x0001__x0001__x0001__x0001__x0001__x0001_4@_x0001__x0001__x0001__x0001__x0001__x0001__x0001__x0001__x0001__x0001__x0001__x0001__x0001__x0001_A@_x0001__x0001__x0001__x0001__x0001__x0001__x0001__x0001__x0001__x0001__x0001__x0001__x0001__x0001_C@_x0001__x0001__x0001__x0001__x0001__x0001_Q@_x0001__x0001__x0001__x0001__x0001_I@_x0001__x0001__x0001__x0001__x0001__x0001_:@_x0001__x0001__x0001__x0001__x0001__x0001_?@_x0001__x0001__x0001__x0001__x0001__x0001__x0001__x0001__x0001__x0001__x0001__x0001__x0001__x0001_:@_x0001__x0001__x0001__x0001__x0001__x0001_E@_x0001__x0001__x0001__x0001__x0001__x0001_7@_x0001__x0001__x0001__x0001__x0001__x0001_A@_x0001__x0001__x0001__x0001__x0001__x0001_@@_x0001__x0001__x0001__x0001__x0001__x0001_;@_x0001__x0001__x0001__x0001__x0001_B@_x0001__x0001__x0001__x0001__x0001__x0001__x0001__x0001__x0001__x0001__x0001__x0001__x0001__x0001_A@_x0001__x0001__x0001__x0001__x0001__x0001_6@_x0001__x0002__x0001__x0001__x0001__x0001__x0001__x0001_7@_x0001__x0001__x0001__x0001__x0001__x0001_C@_x0001__x0001__x0001__x0001__x0001__x0001__x0001__x0001__x0001__x0001__x0001__x0001__x0001__x0001__x0001__x0001__x0001__x0001__x0001__x0001__x0001__x0001_J@_x0001__x0001__x0001__x0001__x0001__x0001_K@_x0001__x0001__x0001__x0001__x0001__x0001_C@_x0001__x0001__x0001__x0001__x0001__x0001_9@_x0001__x0001__x0001__x0001__x0001_C@_x0001__x0001__x0001__x0001__x0001__x0001_=@_x0001__x0001__x0001__x0001__x0001__x0001_6@_x0001__x0001__x0001__x0001__x0001__x0001_@@_x0001__x0001__x0001__x0001__x0001__x0001__x0001__x0001__x0001__x0001__x0001__x0001__x0001_@@_x0001__x0001__x0001__x0001__x0001__x0001_K@_x0001__x0001__x0001__x0001__x0001__x0001_4@_x0001__x0001__x0001__x0001__x0001__x0001_=@_x0001__x0001__x0001__x0001__x0001_E@_x0001__x0001__x0001__x0001__x0001__x0001__x0001__x0001__x0001__x0001__x0001__x0001__x0001__x0001__x0001__x0001__x0001__x0001__x0001__x0001__x0001__x0001_&lt;@_x0001__x0001__x0001__x0001__x0001__x0001_A@_x0001__x0001__x0001__x0001__x0001__x0001_=@_x0001__x0001__x0001__x0001__x0001__x0001_5@_x0001__x0001__x0001__x0001__x0001__x0001_4@_x0001__x0001__x0001__x0001__x0001__x0001__x0001__x0001__x0001__x0001__x0001__x0001__x0001_J@_x0001__x0001__x0001__x0001__x0001__x0001_&gt;@_x0001__x0001__x0001__x0001__x0001__x0001_F@_x0001__x0001__x0001__x0001__x0001__x0001_5@_x0001__x0001__x0001__x0001__x0001__x0001_:@_x0001__x0001__x0001__x0001__x0001__x0002__x0001__x0001_B@_x0001__x0001__x0001__x0001__x0001_G@_x0001__x0001__x0001__x0001__x0001__x0001__x0001__x0001__x0001__x0001__x0001__x0001__x0001__x0001_&lt;@_x0001__x0001__x0001__x0001__x0001__x0001_;@_x0001__x0001__x0001__x0001__x0001__x0001__x0001__x0001__x0001__x0001__x0001__x0001__x0001__x0001_7@_x0001__x0001__x0001__x0001__x0001__x0001_8@_x0001__x0001__x0001__x0001__x0001__x0001_:@_x0001__x0001__x0001__x0001__x0001_I@_x0001__x0001__x0001__x0001__x0001__x0001__x0001__x0001__x0001__x0001__x0001__x0001__x0001__x0001__x0001__x0001__x0001__x0001__x0001__x0001__x0001__x0001_@@_x0001__x0001__x0001__x0001__x0001__x0001_7@_x0001__x0001__x0001__x0001__x0001__x0001_B@_x0001__x0001__x0001__x0001__x0001_ÀP@_x0001__x0001__x0001__x0001__x0001__x0001_:@_x0001__x0001__x0001__x0001__x0001_G@_x0001__x0001__x0001__x0001__x0001__x0001_G@_x0001__x0001__x0001__x0001__x0001__x0001_8@_x0001__x0001__x0001__x0001__x0001_B@_x0001__x0001__x0001__x0001__x0001_B@_x0001__x0001__x0001__x0001__x0001_ÀR@_x0001__x0001__x0001__x0001__x0001_@@_x0001__x0001__x0001__x0001__x0001__x0001_;@_x0001__x0001__x0001__x0001__x0001__x0001_=@_x0001__x0001__x0001__x0001__x0001__x0001__x0001__x0001__x0001__x0001__x0001__x0001__x0001__x0001_A@_x0001__x0001__x0001__x0001__x0001__x0001_;@_x0001__x0001__x0001__x0001__x0001__x0001_G@_x0001__x0001__x0001__x0001__x0001_L@_x0001__x0001__x0001__x0001__x0001__x0001_F@_x0001__x0002__x0001__x0001__x0001__x0001__x0001__x0001_9@_x0001__x0001__x0001__x0001__x0001__x0001_K@_x0001__x0001__x0001__x0001__x0001_ÀP@_x0001__x0001__x0001__x0001__x0001__x0001_C@_x0001__x0001__x0001__x0001__x0001__x0001__x0001__x0001__x0001__x0001__x0001__x0001__x0001__x0001__x0001__x0001__x0001__x0001__x0001__x0001__x0001_G@_x0001__x0001__x0001__x0001__x0001__x0001_;@_x0001__x0001__x0001__x0001__x0001_L@_x0001__x0001__x0001__x0001__x0001__x0001_7@_x0001__x0001__x0001__x0001__x0001__x0001_8@_x0001__x0001__x0001__x0001__x0001__x0001__x0001__x0001__x0001__x0001__x0001__x0001__x0001_J@_x0001__x0001__x0001__x0001__x0001__x0001__x0001__x0001__x0001__x0001__x0001__x0001__x0001__x0001__x0001__x0001__x0001__x0001__x0001__x0001__x0001_B@_x0001__x0001__x0001__x0001__x0001_E@_x0001__x0001__x0001__x0001__x0001__x0001_5@_x0001__x0001__x0001__x0001__x0001__x0001__x0001__x0001__x0001__x0001__x0001__x0001__x0001__x0001_6@_x0001__x0001__x0001__x0001__x0001_D@_x0001__x0001__x0001__x0001__x0001__x0001_A@_x0001__x0001__x0001__x0001__x0001__x0001__x0001__x0001__x0001__x0001__x0001__x0001__x0001__x0001_?@_x0001__x0001__x0001__x0001__x0001__x0001_9@_x0001__x0001__x0001__x0001__x0001__x0001_6@_x0001__x0001__x0001__x0001__x0001__x0001_7@_x0001__x0001__x0001__x0001__x0001__x0001__x0001__x0001__x0001__x0001__x0001__x0001__x0001_B@_x0001__x0001__x0001__x0001__x0001__x0001_=@_x0001__x0001__x0001__x0001__x0001__x0001__x0001__x0001__x0001__x0001__x0001__x0001__x0001__x0002__x0001__x0001_9@_x0001__x0001__x0001__x0001__x0001__x0001_G@_x0001__x0001__x0001__x0001__x0001__x0001_P@_x0001__x0001__x0001__x0001__x0001__x0001_6@_x0001__x0001__x0001__x0001__x0001__x0001__x0001__x0001__x0001__x0001__x0001__x0001__x0001_L@_x0001__x0001__x0001__x0001__x0001_C@_x0001__x0001__x0001__x0001__x0001__x0001_@@_x0001__x0001__x0001__x0001__x0001__x0001__x0001__x0001__x0001__x0001__x0001__x0001__x0001__x0001_;@_x0001__x0001__x0001__x0001__x0001__x0001_M@_x0001__x0001__x0001__x0001__x0001__x0001__x0001__x0001__x0001__x0001__x0001__x0001__x0001__x0001_M@_x0001__x0001__x0001__x0001__x0001__x0001__x0001__x0001__x0001__x0001__x0001__x0001__x0001_D@_x0001__x0001__x0001__x0001__x0001__x0001__x0001__x0001__x0001__x0001__x0001__x0001__x0001__x0001__x0001__x0001__x0001__x0001__x0001__x0001__x0001__x0001_H@_x0001__x0001__x0001__x0001__x0001__x0001_?@_x0001__x0001__x0001__x0001__x0001__x0001__x0001__x0001__x0001__x0001__x0001__x0001__x0001__x0001__x0001__x0001__x0001__x0001__x0001__x0001__x0001_G@_x0001__x0001__x0001__x0001__x0001_H@_x0001__x0001__x0001__x0001__x0001__x0001_5@_x0001__x0001__x0001__x0001__x0001_L@_x0001__x0001__x0001__x0001__x0001__x0001_F@_x0001__x0001__x0001__x0001__x0001__x0001_H@_x0001__x0001__x0001__x0001__x0001__x0001_@@_x0001__x0001__x0001__x0001__x0001__x0001__x0001__x0001__x0001__x0001__x0001__x0001__x0001__x0001_G@_x0001__x0001__x0001__x0001__x0001_D@_x0001__x0001__x0001__x0001__x0001_G@_x0001__x0002__x0001__x0001__x0001__x0001__x0001__x0001_8@_x0001__x0001__x0001__x0001__x0001__x0001__x0001__x0001__x0001__x0001__x0001__x0001__x0001__x0001_?@_x0001__x0001__x0001__x0001__x0001__x0001_6@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8@_x0001__x0001__x0001__x0001__x0001__x0001__x0001__x0001__x0001__x0001__x0001__x0001__x0001_L@_x0001__x0001__x0001__x0001__x0001_A@_x0001__x0001__x0001__x0001__x0001__x0001_K@_x0001__x0001__x0001__x0001__x0001__x0001__x0001__x0001__x0001__x0001__x0001__x0001__x0001__x0001__x0001__x0001__x0001__x0001__x0001__x0001__x0001__x0001_A@_x0001__x0001__x0001__x0001__x0001__x0001__x0001__x0001__x0001__x0001__x0001__x0001__x0001_@@_x0001__x0001__x0001__x0001__x0001__x0001__x0001__x0001__x0001__x0001__x0001__x0001__x0001__x0001_F@_x0001__x0001__x0001__x0001__x0001__x0001_5@_x0001__x0001__x0001__x0001__x0001__x0001__x0001__x0001__x0001__x0001__x0001__x0001__x0001__x0001_7@_x0001__x0001__x0001__x0001__x0001__x0001_B@_x0001__x0001__x0001__x0001__x0001__x0001_;@_x0001__x0001__x0001__x0001__x0001__x0001_5@_x0001__x0001__x0001__x0001__x0001__x0001_&lt;@_x0001__x0001__x0001__x0001__x0001__x0001_=@_x0001__x0001__x0001__x0001__x0001__x0001__x0001__x0001__x0001__x0001__x0001__x0001__x0001__x0002__x0001__x0001__x0001__x0001__x0001__x0001__x0001__x0001__x0001__x0001__x0001__x0001__x0001__x0001__x0001__x0001__x0001_E@_x0001__x0001__x0001__x0001__x0001_M@_x0001__x0001__x0001__x0001__x0001__x0001_C@_x0001__x0001__x0001__x0001__x0001__x0001_5@_x0001__x0001__x0001__x0001__x0001_B@_x0001__x0001__x0001__x0001__x0001__x0001_5@_x0001__x0001__x0001__x0001__x0001__x0001_C@_x0001__x0001__x0001__x0001__x0001__x0001__x0001__x0001__x0001__x0001__x0001__x0001__x0001__x0001_@@_x0001__x0001__x0001__x0001__x0001_D@_x0001__x0001__x0001__x0001__x0001__x0001_Q@_x0001__x0001__x0001__x0001__x0001__x0001_?@_x0001__x0001__x0001__x0001__x0001__x0001__x0001__x0001__x0001__x0001__x0001__x0001__x0001__x0001_A@_x0001__x0001__x0001__x0001__x0001__x0001_3@_x0001__x0001__x0001__x0001__x0001__x0001__x0001__x0001__x0001__x0001__x0001__x0001__x0001__x0001_8@_x0001__x0001__x0001__x0001__x0001_H@_x0001__x0001__x0001__x0001__x0001__x0001__x0001__x0001__x0001__x0001__x0001__x0001__x0001__x0001_5@_x0001__x0001__x0001__x0001__x0001_E@_x0001__x0001__x0001__x0001__x0001__x0001_C@_x0001__x0001__x0001__x0001__x0001_B@_x0001__x0001__x0001__x0001__x0001__x0001_A@_x0001__x0001__x0001__x0001__x0001_P@_x0001__x0001__x0001__x0001__x0001__x0001_J@_x0001__x0001__x0001__x0001__x0001__x0001__x0001__x0001__x0001__x0001__x0001__x0001__x0001__x0001_F@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C@_x0001__x0001__x0001__x0001__x0001_B@_x0001__x0001__x0001__x0001__x0001__x0001__x0001__x0001__x0001__x0001__x0001__x0001__x0001__x0001__x0001__x0001__x0001__x0001__x0001__x0001__x0001__x0001__x0001__x0001__x0001__x0001__x0001__x0001__x0001__x0001_O@_x0001__x0001__x0001__x0001__x0001__x0001_B@_x0001__x0001__x0001__x0001__x0001__x0001_6@_x0001__x0001__x0001__x0001__x0001__x0001_6@_x0001__x0001__x0001__x0001__x0001__x0001_=@_x0001__x0001__x0001__x0001__x0001__x0001_6@_x0001__x0001__x0001__x0001__x0001__x0001__x0001__x0001__x0001__x0001__x0001__x0001__x0001__x0001__x0001__x0001__x0001__x0001__x0001__x0001__x0001__x0001_F@_x0001__x0001__x0001__x0001__x0001_B@_x0001__x0001__x0001__x0001__x0001__x0001_;@_x0001__x0001__x0001__x0001__x0001__x0001__x0001__x0001__x0001__x0001__x0001__x0001__x0001_E@_x0001__x0001__x0001__x0001__x0001_C@_x0001__x0001__x0001__x0001__x0001__x0001_J@_x0001__x0001__x0001__x0001__x0001__x0001__x0001__x0001__x0001__x0001__x0001__x0001__x0001__x0001_:@_x0001__x0001__x0001__x0001__x0001__x0001__x0001__x0001__x0001__x0001__x0001__x0001__x0001_J@_x0001__x0001__x0001__x0001__x0001_K@_x0001__x0001__x0001__x0001__x0001__x0001_5@_x0001__x0001__x0001__x0001__x0001__x0001_F@_x0001__x0001__x0001__x0001__x0001__x0001_A@_x0001__x0001__x0001__x0001__x0001__x0002__x0001__x0001_5@_x0001__x0001__x0001__x0001__x0001__x0001__x0001__x0001__x0001__x0001__x0001__x0001__x0001__x0001_G@_x0001__x0001__x0001__x0001__x0001_B@_x0001__x0001__x0001__x0001__x0001__x0001_5@_x0001__x0001__x0001__x0001__x0001_ÀR@_x0001__x0001__x0001__x0001__x0001_B@_x0001__x0001__x0001__x0001__x0001_@@_x0001__x0001__x0001__x0001__x0001_I@_x0001__x0001__x0001__x0001__x0001__x0001_O@_x0001__x0001__x0001__x0001__x0001__x0001__x0001__x0001__x0001__x0001__x0001__x0001__x0001__x0001__x0001__x0001__x0001__x0001__x0001__x0001__x0001_@Q@_x0001__x0001__x0001__x0001__x0001__x0001_K@_x0001__x0001__x0001__x0001__x0001_O@_x0001__x0001__x0001__x0001__x0001_M@_x0001__x0001__x0001__x0001__x0001__x0001__x0001__x0001__x0001__x0001__x0001__x0001__x0001__x0001_F@_x0001__x0001__x0001__x0001__x0001__x0001__x0001__x0001__x0001__x0001__x0001__x0001__x0001_E@_x0001__x0001__x0001__x0001__x0001__x0001_6@_x0001__x0001__x0001__x0001__x0001_@@_x0001__x0001__x0001__x0001__x0001__x0001_4@_x0001__x0001__x0001__x0001__x0001__x0001_:@_x0001__x0001__x0001__x0001__x0001__x0001_=@_x0001__x0001__x0001__x0001__x0001__x0001_;@_x0001__x0001__x0001__x0001__x0001__x0001_E@_x0001__x0001__x0001__x0001__x0001__x0001_;@_x0001__x0001__x0001__x0001__x0001__x0001_K@_x0001__x0001__x0001__x0001__x0001__x0001_5@_x0001__x0001__x0001__x0001__x0001_@@_x0001__x0001__x0001__x0001__x0001__x0001_=@_x0001__x0002__x0001__x0001__x0001__x0001__x0001__x0001_@@_x0001__x0001__x0001__x0001__x0001__x0001__x0001__x0001__x0001__x0001__x0001__x0001__x0001_H@_x0001__x0001__x0001__x0001__x0001__x0001_9@_x0001__x0001__x0001__x0001__x0001__x0001_L@_x0001__x0001__x0001__x0001__x0001__x0001_J@_x0001__x0001__x0001__x0001__x0001__x0001__x0001__x0001__x0001__x0001__x0001__x0001__x0001__x0001_:@_x0001__x0001__x0001__x0001__x0001__x0001__x0001__x0001__x0001__x0001__x0001__x0001__x0001_@@_x0001__x0001__x0001__x0001__x0001_J@_x0001__x0001__x0001__x0001__x0001_J@_x0001__x0001__x0001__x0001__x0001__x0001_K@_x0001__x0001__x0001__x0001__x0001__x0001_=@_x0001__x0001__x0001__x0001__x0001__x0001_:@_x0001__x0001__x0001__x0001__x0001__x0001__x0001__x0001__x0001__x0001__x0001__x0001__x0001__x0001_@@_x0001__x0001__x0001__x0001__x0001__x0001_G@_x0001__x0001__x0001__x0001__x0001__x0001_?@_x0001__x0001__x0001__x0001__x0001__x0001__x0001__x0001__x0001__x0001__x0001__x0001__x0001__x0001_Q@_x0001__x0001__x0001__x0001__x0001__x0001_J@_x0001__x0001__x0001__x0001__x0001__x0001_K@_x0001__x0001__x0001__x0001__x0001__x0001_M@_x0001__x0001__x0001__x0001__x0001__x0001_:@_x0001__x0001__x0001__x0001__x0001__x0001_=@_x0001__x0001__x0001__x0001__x0001__x0001_A@_x0001__x0001__x0001__x0001__x0001__x0001_A@_x0001__x0001__x0001__x0001__x0001__x0001_B@_x0001__x0001__x0001__x0001__x0001__x0001_;@_x0001__x0001__x0001__x0001__x0001__x0001__x0001__x0001__x0001__x0001__x0001__x0001__x0001__x0002__x0001__x0001_:@_x0001__x0001__x0001__x0001__x0001_M@_x0001__x0001__x0001__x0001__x0001_E@_x0001__x0001__x0001__x0001__x0001__x0001__x0001__x0001__x0001__x0001__x0001__x0001__x0001__x0001__x0001__x0001__x0001__x0001__x0001__x0001__x0001_H@_x0001__x0001__x0001__x0001__x0001__x0001_:@_x0001__x0001__x0001__x0001__x0001__x0001_5@_x0001__x0001__x0001__x0001__x0001__x0001_F@_x0001__x0001__x0001__x0001__x0001__x0001__x0001__x0001__x0001__x0001__x0001__x0001__x0001__x0001_9@_x0001__x0001__x0001__x0001__x0001__x0001_:@_x0001__x0001__x0001__x0001__x0001__x0001_&lt;@_x0001__x0001__x0001__x0001__x0001__x0001_:@_x0001__x0001__x0001__x0001__x0001_J@_x0001__x0001__x0001__x0001__x0001__x0001__x0001__x0001__x0001__x0001__x0001__x0001__x0001__x0001__x0001__x0001__x0001__x0001__x0001__x0001__x0001_ÀP@_x0001__x0001__x0001__x0001__x0001__x0001__x0001__x0001__x0001__x0001__x0001__x0001__x0001_N@_x0001__x0001__x0001__x0001__x0001_B@_x0001__x0001__x0001__x0001__x0001_C@_x0001__x0001__x0001__x0001__x0001__x0001_&lt;@_x0001__x0001__x0001__x0001__x0001__x0001__x0001__x0001__x0001__x0001__x0001__x0001__x0001__x0001_D@_x0001__x0001__x0001__x0001__x0001__x0001__x0001__x0001__x0001__x0001__x0001__x0001__x0001__x0001_B@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8@_x0001__x0001__x0001__x0001__x0001_R@_x0001__x0001__x0001__x0001__x0001__x0001__x0001__x0001__x0001__x0001__x0001__x0001__x0001_B@_x0001__x0001__x0001__x0001__x0001__x0001_K@_x0001__x0001__x0001__x0001__x0001__x0001_Q@_x0001__x0001__x0001__x0001__x0001__x0001__x0001__x0001__x0001__x0001__x0001__x0001__x0001_@@_x0001__x0001__x0001__x0001__x0001__x0001_B@_x0001__x0001__x0001__x0001__x0001_D@_x0001__x0001__x0001__x0001__x0001__x0001_=@_x0001__x0001__x0001__x0001__x0001__x0001__x0001__x0001__x0001__x0001__x0001__x0001__x0001__x0001_9@_x0001__x0001__x0001__x0001__x0001__x0001_C@_x0001__x0001__x0001__x0001__x0001__x0001_7@_x0001__x0001__x0001__x0001__x0001__x0001_E@_x0001__x0001__x0001__x0001__x0001_B@_x0001__x0001__x0001__x0001__x0001__x0001__x0001__x0001__x0001__x0001__x0001__x0001__x0001__x0001_5@_x0001__x0001__x0001__x0001__x0001__x0001_E@_x0001__x0001__x0001__x0001__x0001__x0001_H@_x0001__x0001__x0001__x0001__x0001__x0001_7@_x0001__x0001__x0001__x0001__x0001__x0001__x0001__x0001__x0001__x0001__x0001__x0001__x0001__x0001_@@_x0001__x0001__x0001__x0001__x0001_H@_x0001__x0001__x0001__x0001__x0001_M@_x0001__x0001__x0001__x0001__x0001__x0001_&lt;@_x0001__x0001__x0001__x0001__x0001__x0001__x0001__x0001__x0001__x0001__x0001__x0001__x0001__x0001_@@_x0001__x0001__x0001__x0001__x0001__x0001_8@_x0001__x0001__x0001__x0001__x0001__x0001_J@_x0001__x0001__x0001__x0001__x0001__x0002__x0001__x0001__x0001__x0001__x0001__x0001__x0001__x0001__x0001__x0001_B@_x0001__x0001__x0001__x0001__x0001__x0001__x0001__x0001__x0001__x0001__x0001__x0001__x0001__x0001_M@_x0001__x0001__x0001__x0001__x0001__x0001_B@_x0001__x0001__x0001__x0001__x0001__x0001_A@_x0001__x0001__x0001__x0001__x0001__x0001__x0001__x0001__x0001__x0001__x0001__x0001__x0001__x0001_@@_x0001__x0001__x0001__x0001__x0001__x0001_C@_x0001__x0001__x0001__x0001__x0001__x0001_8@_x0001__x0001__x0001__x0001__x0001_O@_x0001__x0001__x0001__x0001__x0001__x0001_6@_x0001__x0001__x0001__x0001__x0001__x0001__x0001__x0001__x0001__x0001__x0001__x0001__x0001_C@_x0001__x0001__x0001__x0001__x0001_M@_x0001__x0001__x0001__x0001__x0001__x0001_@@_x0001__x0001__x0001__x0001__x0001__x0001__x0001__x0001__x0001__x0001__x0001__x0001__x0001_@R@_x0001__x0001__x0001__x0001__x0001_@@_x0001__x0001__x0001__x0001__x0001__x0001_A@_x0001__x0001__x0001__x0001__x0001__x0001_A@_x0001__x0001__x0001__x0001__x0001__x0001_=@_x0001__x0001__x0001__x0001__x0001__x0001_A@_x0001__x0001__x0001__x0001__x0001__x0001_:@_x0001__x0001__x0001__x0001__x0001__x0001_8@_x0001__x0001__x0001__x0001__x0001_E@_x0001__x0001__x0001__x0001__x0001_R@_x0001__x0001__x0001__x0001__x0001_B@_x0001__x0001__x0001__x0001__x0001_D@_x0001__x0001__x0001__x0001__x0001__x0001__x0001__x0001__x0001__x0001__x0001__x0001__x0001_B@_x0001__x0001__x0001__x0001__x0001_D@_x0001__x0002__x0001__x0001__x0001__x0001__x0001__x0001__x0001__x0001__x0001__x0001__x0001__x0001__x0001__x0001_8@_x0001__x0001__x0001__x0001__x0001__x0001_:@_x0001__x0001__x0001__x0001__x0001__x0001__x0001__x0001__x0001__x0001__x0001__x0001__x0001__x0001_J@_x0001__x0001__x0001__x0001__x0001__x0001__x0001__x0001__x0001__x0001__x0001__x0001__x0001_@@_x0001__x0001__x0001__x0001__x0001__x0001_3@_x0001__x0001__x0001__x0001__x0001_M@_x0001__x0001__x0001__x0001__x0001__x0001_8@_x0001__x0001__x0001__x0001__x0001__x0001_&lt;@_x0001__x0001__x0001__x0001__x0001__x0001__x0001__x0001__x0001__x0001__x0001__x0001__x0001__x0001_9@_x0001__x0001__x0001__x0001__x0001__x0001_5@_x0001__x0001__x0001__x0001__x0001_B@_x0001__x0001__x0001__x0001__x0001_@@_x0001__x0001__x0001__x0001__x0001__x0001_5@_x0001__x0001__x0001__x0001__x0001__x0001_7@_x0001__x0001__x0001__x0001__x0001__x0001__x0001__x0001__x0001__x0001__x0001__x0001__x0001_C@_x0001__x0001__x0001__x0001__x0001__x0001_8@_x0001__x0001__x0001__x0001__x0001__x0001_A@_x0001__x0001__x0001__x0001__x0001__x0001__x0001__x0001__x0001__x0001__x0001__x0001__x0001__x0001__x0001__x0001__x0001__x0001__x0001__x0001__x0001__x0001_E@_x0001__x0001__x0001__x0001__x0001__x0001_7@_x0001__x0001__x0001__x0001__x0001__x0001_8@_x0001__x0001__x0001__x0001__x0001_ÀP@_x0001__x0001__x0001__x0001__x0001__x0001_8@_x0001__x0001__x0001__x0001__x0001_G@_x0001__x0001__x0001__x0001__x0001_E@_x0001__x0001__x0001__x0001__x0001__x0002__x0001__x0001__x0001__x0001__x0001__x0001__x0001__x0001__x0001_@R@_x0001__x0001__x0001__x0001__x0001__x0001_Q@_x0001__x0001__x0001__x0001__x0001__x0001_;@_x0001__x0001__x0001__x0001__x0001__x0001_H@_x0001__x0001__x0001__x0001__x0001__x0001__x0001__x0001__x0001__x0001__x0001__x0001__x0001__x0001_5@_x0001__x0001__x0001__x0001__x0001__x0001__x0001__x0001__x0001__x0001__x0001__x0001__x0001__x0001_;@_x0001__x0001__x0001__x0001__x0001_B@_x0001__x0001__x0001__x0001__x0001__x0001_=@_x0001__x0001__x0001__x0001__x0001__x0001_5@_x0001__x0001__x0001__x0001__x0001__x0001_6@_x0001__x0001__x0001__x0001__x0001__x0001_7@_x0001__x0001__x0001__x0001__x0001__x0001_B@_x0001__x0001__x0001__x0001__x0001_A@_x0001__x0001__x0001__x0001__x0001__x0001_=@_x0001__x0001__x0001__x0001__x0001_G@_x0001__x0001__x0001__x0001__x0001__x0001_;@_x0001__x0001__x0001__x0001__x0001__x0001_&lt;@_x0001__x0001__x0001__x0001__x0001_ÀR@_x0001__x0001__x0001__x0001__x0001__x0001_B@_x0001__x0001__x0001__x0001__x0001_@@_x0001__x0001__x0001__x0001__x0001__x0001_6@_x0001__x0001__x0001__x0001__x0001__x0001_4@_x0001__x0001__x0001__x0001__x0001__x0001_F@_x0001__x0001__x0001__x0001__x0001__x0001__x0001__x0001__x0001__x0001__x0001__x0001__x0001__x0001_@@_x0001__x0001__x0001__x0001__x0001_C@_x0001__x0001__x0001__x0001__x0001__x0001_H@_x0001__x0001__x0001__x0001__x0001__x0001_&gt;@_x0001__x0001__x0001__x0001__x0001__x0001_6@_x0001__x0002__x0001__x0001__x0001__x0001__x0001__x0001_5@_x0001__x0001__x0001__x0001__x0001__x0001_6@_x0001__x0001__x0001__x0001__x0001__x0001_:@_x0001__x0001__x0001__x0001__x0001__x0001_7@_x0001__x0001__x0001__x0001__x0001__x0001_;@_x0001__x0001__x0001__x0001__x0001__x0001__x0001__x0001__x0001__x0001__x0001__x0001__x0001__x0001__x0001__x0001__x0001__x0001__x0001__x0001__x0001_B@_x0001__x0001__x0001__x0001__x0001__x0001__x0001__x0001__x0001__x0001__x0001__x0001__x0001_L@_x0001__x0001__x0001__x0001__x0001_D@_x0001__x0001__x0001__x0001__x0001__x0001_E@_x0001__x0001__x0001__x0001__x0001_G@_x0001__x0001__x0001__x0001__x0001__x0001_B@_x0001__x0001__x0001__x0001__x0001__x0001_F@_x0001__x0001__x0001__x0001__x0001__x0001_E@_x0001__x0001__x0001__x0001__x0001_@@_x0001__x0001__x0001__x0001__x0001__x0001_F@_x0001__x0001__x0001__x0001__x0001__x0001_&lt;@_x0001__x0001__x0001__x0001__x0001__x0001__x0001__x0001__x0001__x0001__x0001__x0001__x0001__x0001_&lt;@_x0001__x0001__x0001__x0001__x0001__x0001__x0001__x0001__x0001__x0001__x0001__x0001__x0001__x0001_R@_x0001__x0001__x0001__x0001__x0001__x0001_Q@_x0001__x0001__x0001__x0001__x0001__x0001__x0001__x0001__x0001__x0001__x0001__x0001__x0001__x0001__x0001__x0001__x0001__x0001__x0001__x0001__x0001_@R@_x0001__x0001__x0001__x0001__x0001__x0001_8@_x0001__x0001__x0001__x0001__x0001__x0001_4@_x0001__x0001__x0001__x0001__x0001__x0001__x0001__x0001__x0001__x0001__x0001__x0001__x0001__x0001_F@_x0001__x0001__x0001__x0001__x0001__x0002__x0001__x0001__x0001__x0001__x0001__x0001__x0001__x0001__x0001_H@_x0001__x0001__x0001__x0001__x0001_G@_x0001__x0001__x0001__x0001__x0001__x0001_?@_x0001__x0001__x0001__x0001__x0001__x0001_?@_x0001__x0001__x0001__x0001__x0001__x0001_=@_x0001__x0001__x0001__x0001__x0001__x0001_A@_x0001__x0001__x0001__x0001__x0001_@@_x0001__x0001__x0001__x0001__x0001__x0001_A@_x0001__x0001__x0001__x0001__x0001__x0001_&lt;@_x0001__x0001__x0001__x0001__x0001__x0001_&lt;@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5@_x0001__x0001__x0001__x0001__x0001__x0001_E@_x0001__x0001__x0001__x0001__x0001__x0001__x0001__x0001__x0001__x0001__x0001__x0001__x0001__x0001_M@_x0001__x0001__x0001__x0001__x0001__x0001__x0001__x0001__x0001__x0001__x0001__x0001__x0001__x0001_:@_x0001__x0001__x0001__x0001__x0001__x0001_4@_x0001__x0001__x0001__x0001__x0001__x0001__x0001__x0001__x0001__x0001__x0001__x0001__x0001__x0001_7@_x0001__x0001__x0001__x0001__x0001__x0001__x0001__x0001__x0001__x0001__x0001__x0001__x0001__x0001_@@_x0001__x0001__x0001__x0001__x0001_B@_x0001__x0001__x0001__x0001__x0001__x0001__x0001__x0001__x0001__x0001__x0001__x0001__x0001__x0001_5@_x0001__x0001__x0001__x0001__x0001_B@_x0001__x0001__x0001__x0001__x0001__x0001__x0001__x0001__x0001__x0002__x0001__x0001__x0001__x0001__x0001__x0001_C@_x0001__x0001__x0001__x0001__x0001__x0001__x0001__x0001__x0001__x0001__x0001__x0001__x0001__x0001__x0001__x0001__x0001__x0001__x0001__x0001__x0001_J@_x0001__x0001__x0001__x0001__x0001__x0001_;@_x0001__x0001__x0001__x0001__x0001__x0001_:@_x0001__x0001__x0001__x0001__x0001__x0001_:@_x0001__x0001__x0001__x0001__x0001__x0001_B@_x0001__x0001__x0001__x0001__x0001__x0001_@@_x0001__x0001__x0001__x0001__x0001__x0001_:@_x0001__x0001__x0001__x0001__x0001__x0001_Q@_x0001__x0001__x0001__x0001__x0001_M@_x0001__x0001__x0001__x0001__x0001__x0001_;@_x0001__x0001__x0001__x0001__x0001_H@_x0001__x0001__x0001__x0001__x0001__x0001_;@_x0001__x0001__x0001__x0001__x0001__x0001__x0001__x0001__x0001__x0001__x0001__x0001__x0001__x0001__x0001__x0001__x0001__x0001__x0001__x0001__x0001__x0001_H@_x0001__x0001__x0001__x0001__x0001__x0001_=@_x0001__x0001__x0001__x0001__x0001__x0001__x0001__x0001__x0001__x0001__x0001__x0001__x0001__x0001_@@_x0001__x0001__x0001__x0001__x0001__x0001_;@_x0001__x0001__x0001__x0001__x0001__x0001_=@_x0001__x0001__x0001__x0001__x0001__x0001_Q@_x0001__x0001__x0001__x0001__x0001__x0001_&lt;@_x0001__x0001__x0001__x0001__x0001__x0001_;@_x0001__x0001__x0001__x0001__x0001__x0001_P@_x0001__x0001__x0001__x0001__x0001_E@_x0001__x0001__x0001__x0001__x0001__x0001_:@_x0001__x0001__x0001__x0001__x0001__x0001_E@_x0001__x0001__x0001__x0001__x0001_@@_x0001__x0001__x0001__x0001__x0001__x0002__x0001__x0001_7@_x0001__x0001__x0001__x0001__x0001_B@_x0001__x0001__x0001__x0001__x0001__x0001_&lt;@_x0001__x0001__x0001__x0001__x0001__x0001__x0001__x0001__x0001__x0001__x0001__x0001__x0001__x0001_F@_x0001__x0001__x0001__x0001__x0001__x0001__x0001__x0001__x0001__x0001__x0001__x0001__x0001__x0001_J@_x0001__x0001__x0001__x0001__x0001__x0001_J@_x0001__x0001__x0001__x0001__x0001__x0001_:@_x0001__x0001__x0001__x0001__x0001__x0001_Q@_x0001__x0001__x0001__x0001__x0001__x0001__x0001__x0001__x0001__x0001__x0001__x0001__x0001__x0001_E@_x0001__x0001__x0001__x0001__x0001__x0001_:@_x0001__x0001__x0001__x0001__x0001_C@_x0001__x0001__x0001__x0001__x0001__x0001__x0001__x0001__x0001__x0001__x0001__x0001__x0001__x0001__x0001__x0001__x0001__x0001__x0001__x0001__x0001__x0001_P@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G@_x0001__x0001__x0001__x0001__x0001_E@_x0001__x0001__x0001__x0001__x0001__x0001__x0001__x0001__x0001__x0001__x0001__x0001__x0001__x0001_K@_x0001__x0001__x0001__x0001__x0001__x0001_=@_x0001__x0001__x0001__x0001__x0001_C@_x0001__x0002__x0001__x0001__x0001__x0001__x0001_B@_x0001__x0001__x0001__x0001__x0001__x0001_@@_x0001__x0001__x0001__x0001__x0001__x0001__x0001__x0001__x0001__x0001__x0001__x0001__x0001_A@_x0001__x0001__x0001__x0001__x0001__x0001_6@_x0001__x0001__x0001__x0001__x0001_B@_x0001__x0001__x0001__x0001__x0001_D@_x0001__x0001__x0001__x0001__x0001_I@_x0001__x0001__x0001__x0001__x0001__x0001_?@_x0001__x0001__x0001__x0001__x0001_H@_x0001__x0001__x0001__x0001__x0001__x0001__x0001__x0001__x0001__x0001__x0001__x0001__x0001__x0001_;@_x0001__x0001__x0001__x0001__x0001__x0001__x0001__x0001__x0001__x0001__x0001__x0001__x0001__x0001_P@_x0001__x0001__x0001__x0001__x0001_@@_x0001__x0001__x0001__x0001__x0001__x0001__x0001__x0001__x0001__x0001__x0001__x0001__x0001__x0001__x0001__x0001__x0001__x0001__x0001__x0001__x0001__x0001__x0001__x0001__x0001__x0001__x0001__x0001__x0001_G@_x0001__x0001__x0001__x0001__x0001__x0001_H@_x0001__x0001__x0001__x0001__x0001__x0001_=@_x0001__x0001__x0001__x0001__x0001__x0001__x0001__x0001__x0001__x0001__x0001__x0001__x0001__x0001__x0001__x0001__x0001__x0001__x0001__x0001__x0001_O@_x0001__x0001__x0001__x0001__x0001_G@_x0001__x0001__x0001__x0001__x0001_B@_x0001__x0001__x0001__x0001__x0001__x0001__x0001__x0001__x0001__x0001__x0001__x0001__x0001_B@_x0001__x0001__x0001__x0001__x0001__x0001__x0001__x0001__x0001__x0001__x0001__x0001__x0001__x0001_C@_x0001__x0001__x0001__x0001__x0001__x0001_=@_x0001__x0001__x0001__x0001__x0001__x0002__x0001__x0001_&lt;@_x0001__x0001__x0001__x0001__x0001_D@_x0001__x0001__x0001__x0001__x0001__x0001__x0001__x0001__x0001__x0001__x0001__x0001__x0001__x0001_B@_x0001__x0001__x0001__x0001__x0001__x0001_:@_x0001__x0001__x0001__x0001__x0001_H@_x0001__x0001__x0001__x0001__x0001__x0001_5@_x0001__x0001__x0001__x0001__x0001_@Q@_x0001__x0001__x0001__x0001__x0001__x0001__x0001__x0001__x0001__x0001__x0001__x0001__x0001_@Q@_x0001__x0001__x0001__x0001__x0001__x0001__x0001__x0001__x0001__x0001__x0001__x0001__x0001__x0001_9@_x0001__x0001__x0001__x0001__x0001__x0001_F@_x0001__x0001__x0001__x0001__x0001__x0001_4@_x0001__x0001__x0001__x0001__x0001__x0001_=@_x0001__x0001__x0001__x0001__x0001__x0001_8@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5@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C@_x0001__x0001__x0001__x0001__x0001_@@_x0001__x0001__x0001__x0001__x0001__x0001_A@_x0001__x0001__x0001__x0001__x0001_E@_x0001__x0002__x0001__x0001__x0001__x0001__x0001__x0001_Q@_x0001__x0001__x0001__x0001__x0001__x0001_C@_x0001__x0001__x0001__x0001__x0001__x0001_M@_x0001__x0001__x0001__x0001__x0001__x0001__x0001__x0001__x0001__x0001__x0001__x0001__x0001__x0001_H@_x0001__x0001__x0001__x0001__x0001_@Q@_x0001__x0001__x0001__x0001__x0001__x0001_?@_x0001__x0001__x0001__x0001__x0001__x0001__x0001__x0001__x0001__x0001__x0001__x0001__x0001__x0001__x0001__x0001__x0001__x0001__x0001__x0001__x0001__x0001_;@_x0001__x0001__x0001__x0001__x0001__x0001_G@_x0001__x0001__x0001__x0001__x0001__x0001_8@_x0001__x0001__x0001__x0001__x0001__x0001_B@_x0001__x0001__x0001__x0001__x0001__x0001__x0001__x0001__x0001__x0001__x0001__x0001__x0001__x0001_B@_x0001__x0001__x0001__x0001__x0001_E@_x0001__x0001__x0001__x0001__x0001__x0001_?@_x0001__x0001__x0001__x0001__x0001_D@_x0001__x0001__x0001__x0001__x0001__x0001_6@_x0001__x0001__x0001__x0001__x0001_@Q@_x0001__x0001__x0001__x0001__x0001__x0001__x0001__x0001__x0001__x0001__x0001__x0001__x0001_G@_x0001__x0001__x0001__x0001__x0001__x0001_?@_x0001__x0001__x0001__x0001__x0001_H@_x0001__x0001__x0001__x0001__x0001__x0001__x0001__x0001__x0001__x0001__x0001__x0001__x0001_B@_x0001__x0001__x0001__x0001__x0001_@R@_x0001__x0001__x0001__x0001__x0001__x0001_7@_x0001__x0001__x0001__x0001__x0001__x0001__x0001__x0001__x0001__x0001__x0001__x0001__x0001__x0001_8@_x0001__x0001__x0001__x0001__x0001_D@_x0001__x0001__x0001__x0001__x0001__x0002__x0001__x0001__x0001__x0001__x0001__x0001__x0001__x0001__x0001__x0001__x0001__x0001__x0001__x0001__x0001__x0001__x0001_@@_x0001__x0001__x0001__x0001__x0001_R@_x0001__x0001__x0001__x0001__x0001__x0001_E@_x0001__x0001__x0001__x0001__x0001__x0001__x0001__x0001__x0001__x0001__x0001__x0001__x0001__x0001_6@_x0001__x0001__x0001__x0001__x0001_J@_x0001__x0001__x0001__x0001__x0001__x0001_:@_x0001__x0001__x0001__x0001__x0001_C@_x0001__x0001__x0001__x0001__x0001__x0001_7@_x0001__x0001__x0001__x0001__x0001__x0001__x0001__x0001__x0001__x0001__x0001__x0001__x0001__x0001_Q@_x0001__x0001__x0001__x0001__x0001__x0001_=@_x0001__x0001__x0001__x0001__x0001__x0001_P@_x0001__x0001__x0001__x0001__x0001_B@_x0001__x0001__x0001__x0001__x0001_D@_x0001__x0001__x0001__x0001__x0001_J@_x0001__x0001__x0001__x0001__x0001__x0001__x0001__x0001__x0001__x0001__x0001__x0001__x0001__x0001_8@_x0001__x0001__x0001__x0001__x0001__x0001__x0001__x0001__x0001__x0001__x0001__x0001__x0001__x0001_;@_x0001__x0001__x0001__x0001__x0001__x0001_7@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H@_x0001__x0001__x0001__x0001__x0001__x0001_6@_x0001__x0001__x0001__x0001__x0001_C@_x0001__x0002__x0001__x0001__x0001__x0001__x0001__x0001__x0001__x0001__x0001__x0001__x0001__x0001__x0001__x0001_;@_x0001__x0001__x0001__x0001__x0001__x0001_P@_x0001__x0001__x0001__x0001__x0001__x0001_9@_x0001__x0001__x0001__x0001__x0001__x0001_&lt;@_x0001__x0001__x0001__x0001__x0001__x0001_=@_x0001__x0001__x0001__x0001__x0001__x0001_6@_x0001__x0001__x0001__x0001__x0001_G@_x0001__x0001__x0001__x0001__x0001__x0001_:@_x0001__x0001__x0001__x0001__x0001_G@_x0001__x0001__x0001__x0001__x0001_O@_x0001__x0001__x0001__x0001__x0001__x0001_H@_x0001__x0001__x0001__x0001__x0001__x0001_=@_x0001__x0001__x0001__x0001__x0001__x0001__x0001__x0001__x0001__x0001__x0001__x0001__x0001__x0001_?@_x0001__x0001__x0001__x0001__x0001_J@_x0001__x0001__x0001__x0001__x0001__x0001_;@_x0001__x0001__x0001__x0001__x0001__x0001_5@_x0001__x0001__x0001__x0001__x0001__x0001__x0001__x0001__x0001__x0001__x0001__x0001__x0001__x0001_&lt;@_x0001__x0001__x0001__x0001__x0001__x0001__x0001__x0001__x0001__x0001__x0001__x0001__x0001_C@_x0001__x0001__x0001__x0001__x0001__x0001__x0001__x0001__x0001__x0001__x0001__x0001__x0001__x0001_8@_x0001__x0001__x0001__x0001__x0001__x0001_4@_x0001__x0001__x0001__x0001__x0001__x0001_Q@_x0001__x0001__x0001__x0001__x0001__x0001_&lt;@_x0001__x0001__x0001__x0001__x0001_@@_x0001__x0001__x0001__x0001__x0001_R@_x0001__x0001__x0001__x0001__x0001__x0001_G@_x0001__x0001__x0001__x0001__x0001__x0001_K@_x0001__x0001__x0001__x0001__x0001__x0002__x0001__x0001_:@_x0001__x0001__x0001__x0001__x0001__x0001__x0001__x0001__x0001__x0001__x0001__x0001__x0001__x0001_:@_x0001__x0001__x0001__x0001__x0001__x0001_H@_x0001__x0001__x0001__x0001__x0001__x0001_;@_x0001__x0001__x0001__x0001__x0001__x0001_=@_x0001__x0001__x0001__x0001__x0001__x0001_M@_x0001__x0001__x0001__x0001__x0001__x0001__x0001__x0001__x0001__x0001__x0001__x0001__x0001__x0001_5@_x0001__x0001__x0001__x0001__x0001__x0001_C@_x0001__x0001__x0001__x0001__x0001__x0001__x0001__x0001__x0001__x0001__x0001__x0001__x0001_J@_x0001__x0001__x0001__x0001__x0001__x0001_8@_x0001__x0001__x0001__x0001__x0001_E@_x0001__x0001__x0001__x0001__x0001__x0001_M@_x0001__x0001__x0001__x0001__x0001__x0001_F@_x0001__x0001__x0001__x0001__x0001__x0001_B@_x0001__x0001__x0001__x0001__x0001__x0001_&gt;@_x0001__x0001__x0001__x0001__x0001__x0001_@@_x0001__x0001__x0001__x0001__x0001__x0001__x0001__x0001__x0001__x0001__x0001__x0001__x0001__x0001_:@_x0001__x0001__x0001__x0001__x0001__x0001__x0001__x0001__x0001__x0001__x0001__x0001__x0001__x0001_8@_x0001__x0001__x0001__x0001__x0001__x0001__x0001__x0001__x0001__x0001__x0001__x0001__x0001__x0001_=@_x0001__x0001__x0001__x0001__x0001__x0001_=@_x0001__x0001__x0001__x0001__x0001__x0001__x0001__x0001__x0001__x0001__x0001__x0001__x0001__x0001_5@_x0001__x0001__x0001__x0001__x0001__x0001__x0001__x0001__x0001__x0001__x0001__x0001__x0001_O@_x0001__x0001__x0001__x0001__x0001__x0001__x0001__x0001__x0001__x0001__x0001__x0001__x0001__x0001__x0001__x0001__x0001__x0002__x0001__x0001__x0001__x0001__x0001__x0001_8@_x0001__x0001__x0001__x0001__x0001__x0001__x0001__x0001__x0001__x0001__x0001__x0001__x0001__x0001__x0001__x0001__x0001__x0001__x0001__x0001__x0001_N@_x0001__x0001__x0001__x0001__x0001__x0001__x0001__x0001__x0001__x0001__x0001__x0001__x0001__x0001__x0001__x0001__x0001__x0001__x0001__x0001__x0001_C@_x0001__x0001__x0001__x0001__x0001__x0001__x0001__x0001__x0001__x0001__x0001__x0001__x0001__x0001_&lt;@_x0001__x0001__x0001__x0001__x0001__x0001_A@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ÀR@_x0001__x0001__x0001__x0001__x0001_ÀR@_x0001__x0001__x0001__x0001__x0001__x0001__x0001__x0001__x0001__x0001__x0001__x0001__x0001_@R@_x0001__x0001__x0001__x0001__x0001__x0001_R@_x0001__x0001__x0001__x0001__x0001__x0001_J@_x0001__x0001__x0001__x0001__x0001__x0001_C@_x0001__x0001__x0001__x0001__x0001__x0001__x0001__x0001__x0001__x0001__x0001__x0001__x0001__x0001__x0001__x0001__x0001__x0001__x0001__x0001__x0001__x0001_C@_x0001__x0001__x0001__x0001__x0001__x0001__x0001__x0001__x0001__x0001__x0001__x0001__x0001__x0001_5@_x0001__x0001__x0001__x0001__x0001__x0001__x0001__x0001__x0001__x0001__x0001__x0001__x0001__x0001_8@_x0001__x0001__x0001__x0001__x0001__x0001__x0001__x0001__x0001__x0001__x0001__x0001__x0001__x0001__x0001__x0001__x0001__x0001__x0001__x0001__x0001__x0002__x0001__x0001_J@_x0001__x0001__x0001__x0001__x0001__x0001_8@_x0001__x0001__x0001__x0001__x0001__x0001_;@_x0001__x0001__x0001__x0001__x0001_M@_x0001__x0001__x0001__x0001__x0001__x0001_7@_x0001__x0001__x0001__x0001__x0001__x0001_@@_x0001__x0001__x0001__x0001__x0001__x0001_5@_x0001__x0001__x0001__x0001__x0001__x0001__x0001__x0001__x0001__x0001__x0001__x0001__x0001__x0001_R@_x0001__x0001__x0001__x0001__x0001__x0001_M@_x0001__x0001__x0001__x0001__x0001__x0001_6@_x0001__x0001__x0001__x0001__x0001__x0001_;@_x0001__x0001__x0001__x0001__x0001__x0001_4@_x0001__x0001__x0001__x0001__x0001__x0001_7@_x0001__x0001__x0001__x0001__x0001__x0001_@@_x0001__x0001__x0001__x0001__x0001__x0001_5@_x0001__x0001__x0001__x0001__x0001__x0001_5@_x0001__x0001__x0001__x0001__x0001__x0001_A@_x0001__x0001__x0001__x0001__x0001__x0001__x0001__x0001__x0001__x0001__x0001__x0001__x0001__x0001_9@_x0001__x0001__x0001__x0001__x0001__x0001__x0001__x0001__x0001__x0001__x0001__x0001__x0001__x0001_;@_x0001__x0001__x0001__x0001__x0001__x0001_:@_x0001__x0001__x0001__x0001__x0001__x0001_7@_x0001__x0001__x0001__x0001__x0001__x0001_?@_x0001__x0001__x0001__x0001__x0001__x0001_B@_x0001__x0001__x0001__x0001__x0001_B@_x0001__x0001__x0001__x0001__x0001_B@_x0001__x0001__x0001__x0001__x0001__x0001_A@_x0001__x0001__x0001__x0001__x0001__x0001_K@_x0001__x0001__x0001__x0001__x0001__x0001_C@_x0001__x0001__x0001__x0001__x0001__x0001_C@_x0001__x0002__x0001__x0001__x0001__x0001__x0001__x0001_&lt;@_x0001__x0001__x0001__x0001__x0001_H@_x0001__x0001__x0001__x0001__x0001__x0001__x0001__x0001__x0001__x0001__x0001__x0001__x0001__x0001_P@_x0001__x0001__x0001__x0001__x0001__x0001_:@_x0001__x0001__x0001__x0001__x0001__x0001_E@_x0001__x0001__x0001__x0001__x0001__x0001__x0001__x0001__x0001__x0001__x0001__x0001__x0001__x0001_A@_x0001__x0001__x0001__x0001__x0001__x0001__x0001__x0001__x0001__x0001__x0001__x0001__x0001_H@_x0001__x0001__x0001__x0001__x0001_G@_x0001__x0001__x0001__x0001__x0001_L@_x0001__x0001__x0001__x0001__x0001__x0001_7@_x0001__x0001__x0001__x0001__x0001_ÀP@_x0001__x0001__x0001__x0001__x0001__x0001_5@_x0001__x0001__x0001__x0001__x0001__x0001_5@_x0001__x0001__x0001__x0001__x0001__x0001_?@_x0001__x0001__x0001__x0001__x0001__x0001_C@_x0001__x0001__x0001__x0001__x0001__x0001_K@_x0001__x0001__x0001__x0001__x0001__x0001_;@_x0001__x0001__x0001__x0001__x0001_H@_x0001__x0001__x0001__x0001__x0001_@R@_x0001__x0001__x0001__x0001__x0001__x0001_&lt;@_x0001__x0001__x0001__x0001__x0001__x0001__x0001__x0001__x0001__x0001__x0001__x0001__x0001__x0001_=@_x0001__x0001__x0001__x0001__x0001__x0001_A@_x0001__x0001__x0001__x0001__x0001__x0001__x0001__x0001__x0001__x0001__x0001__x0001__x0001_H@_x0001__x0001__x0001__x0001__x0001__x0001_O@_x0001__x0001__x0001__x0001__x0001__x0001__x0001__x0001__x0001__x0001__x0001__x0001__x0001__x0001_C@_x0001__x0001__x0001__x0001__x0001__x0002__x0001__x0001_7@_x0001__x0001__x0001__x0001__x0001__x0001_=@_x0001__x0001__x0001__x0001__x0001__x0001__x0001__x0001__x0001__x0001__x0001__x0001__x0001__x0001_6@_x0001__x0001__x0001__x0001__x0001__x0001_5@_x0001__x0001__x0001__x0001__x0001__x0001__x0001__x0001__x0001__x0001__x0001__x0001__x0001__x0001_Q@_x0001__x0001__x0001__x0001__x0001__x0001__x0001__x0001__x0001__x0001__x0001__x0001__x0001__x0001__x0001__x0001__x0001__x0001__x0001__x0001__x0001__x0001_9@_x0001__x0001__x0001__x0001__x0001_E@_x0001__x0001__x0001__x0001__x0001__x0001__x0001__x0001__x0001__x0001__x0001__x0001__x0001__x0001_A@_x0001__x0001__x0001__x0001__x0001__x0001__x0001__x0001__x0001__x0001__x0001__x0001__x0001__x0001_:@_x0001__x0001__x0001__x0001__x0001_ÀR@_x0001__x0001__x0001__x0001__x0001__x0001_6@_x0001__x0001__x0001__x0001__x0001__x0001_C@_x0001__x0001__x0001__x0001__x0001__x0001__x0001__x0001__x0001__x0001__x0001__x0001__x0001__x0001_=@_x0001__x0001__x0001__x0001__x0001__x0001_E@_x0001__x0001__x0001__x0001__x0001_R@_x0001__x0001__x0001__x0001__x0001__x0001__x0001__x0001__x0001__x0001__x0001__x0001__x0001__x0001_;@_x0001__x0001__x0001__x0001__x0001_L@_x0001__x0001__x0001__x0001__x0001__x0001__x0001__x0001__x0001__x0001__x0001__x0001__x0001__x0001_6@_x0001__x0001__x0001__x0001__x0001__x0001_8@_x0001__x0001__x0001__x0001__x0001__x0001_4@_x0001__x0001__x0001__x0001__x0001_ÀP@_x0001__x0001__x0001__x0001__x0001__x0001_E@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8@_x0001__x0001__x0001__x0001__x0001__x0001__x0001__x0001__x0001__x0001__x0001__x0001__x0001__x0001_G@_x0001__x0001__x0001__x0001__x0001_@@_x0001__x0001__x0001__x0001__x0001__x0001__x0001__x0001__x0001__x0001__x0001__x0001__x0001__x0001_=@_x0001__x0001__x0001__x0001__x0001__x0001_F@_x0001__x0001__x0001__x0001__x0001__x0001_&lt;@_x0001__x0001__x0001__x0001__x0001__x0001_;@_x0001__x0001__x0001__x0001__x0001__x0001_8@_x0001__x0001__x0001__x0001__x0001__x0001_6@_x0001__x0001__x0001__x0001__x0001_H@_x0001__x0001__x0001__x0001__x0001__x0001_5@_x0001__x0001__x0001__x0001__x0001__x0001_Q@_x0001__x0001__x0001__x0001__x0001_D@_x0001__x0001__x0001__x0001__x0001_R@_x0001__x0001__x0001__x0001__x0001__x0001_&lt;@_x0001__x0001__x0001__x0001__x0001__x0001_M@_x0001__x0001__x0001__x0001__x0001__x0001_G@_x0001__x0001__x0001__x0001__x0001_B@_x0001__x0001__x0001__x0001__x0001__x0001__x0001__x0001__x0001__x0001__x0001__x0001__x0001__x0001_=@_x0001__x0001__x0001__x0001__x0001__x0001__x0001__x0001__x0001__x0001__x0001__x0001__x0001__x0001_;@_x0001__x0001__x0001__x0001__x0001__x0002__x0001__x0001_R@_x0001__x0001__x0001__x0001__x0001_@@_x0001__x0001__x0001__x0001__x0001__x0001_7@_x0001__x0001__x0001__x0001__x0001_B@_x0001__x0001__x0001__x0001__x0001_@R@_x0001__x0001__x0001__x0001__x0001__x0001_H@_x0001__x0001__x0001__x0001__x0001__x0001_=@_x0001__x0001__x0001__x0001__x0001__x0001__x0001__x0001__x0001__x0001__x0001__x0001__x0001__x0001_=@_x0001__x0001__x0001__x0001__x0001__x0001_;@_x0001__x0001__x0001__x0001__x0001__x0001_=@_x0001__x0001__x0001__x0001__x0001__x0001_8@_x0001__x0001__x0001__x0001__x0001_M@_x0001__x0001__x0001__x0001__x0001__x0001_8@_x0001__x0001__x0001__x0001__x0001__x0001_H@_x0001__x0001__x0001__x0001__x0001__x0001_Q@_x0001__x0001__x0001__x0001__x0001__x0001_6@_x0001__x0001__x0001__x0001__x0001__x0001_A@_x0001__x0001__x0001__x0001__x0001_O@_x0001__x0001__x0001__x0001__x0001__x0001_&lt;@_x0001__x0001__x0001__x0001__x0001_P@_x0001__x0001__x0001__x0001__x0001__x0001_A@_x0001__x0001__x0001__x0001__x0001_H@_x0001__x0001__x0001__x0001__x0001__x0001_7@_x0001__x0001__x0001__x0001__x0001__x0001__x0001__x0001__x0001__x0001__x0001__x0001__x0001__x0001_C@_x0001__x0001__x0001__x0001__x0001__x0001__x0001__x0001__x0001__x0001__x0001__x0001__x0001__x0001__x0001__x0001__x0001__x0001__x0001__x0001__x0001__x0001__x0001__x0001__x0001__x0001__x0001__x0001__x0001__x0001_@@_x0001__x0001__x0001__x0001__x0001__x0001_6@_x0001__x0001__x0001__x0001__x0001__x0001__x0001__x0001__x0001__x0002__x0001__x0001__x0001__x0001__x0001__x0001_H@_x0001__x0001__x0001__x0001__x0001_ÀR@_x0001__x0001__x0001__x0001__x0001__x0001_7@_x0001__x0001__x0001__x0001__x0001__x0001_@@_x0001__x0001__x0001__x0001__x0001__x0001__x0001__x0001__x0001__x0001__x0001__x0001__x0001__x0001_8@_x0001__x0001__x0001__x0001__x0001__x0001__x0001__x0001__x0001__x0001__x0001__x0001__x0001_ÀR@_x0001__x0001__x0001__x0001__x0001__x0001_9@_x0001__x0001__x0001__x0001__x0001_E@_x0001__x0001__x0001__x0001__x0001_H@_x0001__x0001__x0001__x0001__x0001__x0001_5@_x0001__x0001__x0001__x0001__x0001_R@_x0001__x0001__x0001__x0001__x0001_@@_x0001__x0001__x0001__x0001__x0001__x0001_6@_x0001__x0001__x0001__x0001__x0001_G@_x0001__x0001__x0001__x0001__x0001__x0001__x0001__x0001__x0001__x0001__x0001__x0001__x0001__x0001_5@_x0001__x0001__x0001__x0001__x0001__x0001_;@_x0001__x0001__x0001__x0001__x0001__x0001_@@_x0001__x0001__x0001__x0001__x0001__x0001_E@_x0001__x0001__x0001__x0001__x0001__x0001__x0001__x0001__x0001__x0001__x0001__x0001__x0001__x0001_4@_x0001__x0001__x0001__x0001__x0001__x0001_5@_x0001__x0001__x0001__x0001__x0001__x0001_:@_x0001__x0001__x0001__x0001__x0001__x0001_G@_x0001__x0001__x0001__x0001__x0001_O@_x0001__x0001__x0001__x0001__x0001__x0001_A@_x0001__x0001__x0001__x0001__x0001__x0001_F@_x0001__x0001__x0001__x0001__x0001__x0001_C@_x0001__x0001__x0001__x0001__x0001__x0001_E@_x0001__x0001__x0001__x0001__x0001__x0002__x0001__x0001_M@_x0001__x0001__x0001__x0001__x0001__x0001_:@_x0001__x0001__x0001__x0001__x0001__x0001__x0001__x0001__x0001__x0001__x0001__x0001__x0001__x0001_6@_x0001__x0001__x0001__x0001__x0001__x0001_A@_x0001__x0001__x0001__x0001__x0001__x0001_A@_x0001__x0001__x0001__x0001__x0001__x0001_7@_x0001__x0001__x0001__x0001__x0001__x0001_=@_x0001__x0001__x0001__x0001__x0001__x0001__x0001__x0001__x0001__x0001__x0001__x0001__x0001__x0001_C@_x0001__x0001__x0001__x0001__x0001_E@_x0001__x0001__x0001__x0001__x0001_C@_x0001__x0001__x0001__x0001__x0001__x0001__x0001__x0001__x0001__x0001__x0001__x0001__x0001_J@_x0001__x0001__x0001__x0001__x0001__x0001_6@_x0001__x0001__x0001__x0001__x0001_R@_x0001__x0001__x0001__x0001__x0001_C@_x0001__x0001__x0001__x0001__x0001__x0001__x0001__x0001__x0001__x0001__x0001__x0001__x0001__x0001_7@_x0001__x0001__x0001__x0001__x0001_R@_x0001__x0001__x0001__x0001__x0001__x0001_8@_x0001__x0001__x0001__x0001__x0001__x0001_B@_x0001__x0001__x0001__x0001__x0001__x0001__x0001__x0001__x0001__x0001__x0001__x0001__x0001__x0001_&lt;@_x0001__x0001__x0001__x0001__x0001__x0001__x0001__x0001__x0001__x0001__x0001__x0001__x0001__x0001_H@_x0001__x0001__x0001__x0001__x0001__x0001__x0001__x0001__x0001__x0001__x0001__x0001__x0001_G@_x0001__x0001__x0001__x0001__x0001_J@_x0001__x0001__x0001__x0001__x0001__x0001_C@_x0001__x0001__x0001__x0001__x0001__x0001_G@_x0001__x0001__x0001__x0001__x0001__x0001_B@_x0001__x0002__x0001__x0001__x0001__x0001__x0001__x0001_5@_x0001__x0001__x0001__x0001__x0001_D@_x0001__x0001__x0001__x0001__x0001__x0001__x0001__x0001__x0001__x0001__x0001__x0001__x0001__x0001_H@_x0001__x0001__x0001__x0001__x0001__x0001_R@_x0001__x0001__x0001__x0001__x0001__x0001_:@_x0001__x0001__x0001__x0001__x0001_L@_x0001__x0001__x0001__x0001__x0001__x0001_5@_x0001__x0001__x0001__x0001__x0001__x0001__x0001__x0001__x0001__x0001__x0001__x0001__x0001__x0001__x0001__x0001__x0001__x0001__x0001__x0001__x0001__x0001_@@_x0001__x0001__x0001__x0001__x0001__x0001_C@_x0001__x0001__x0001__x0001__x0001_E@_x0001__x0001__x0001__x0001__x0001__x0001_O@_x0001__x0001__x0001__x0001__x0001__x0001_6@_x0001__x0001__x0001__x0001__x0001__x0001_F@_x0001__x0001__x0001__x0001__x0001__x0001_A@_x0001__x0001__x0001__x0001__x0001__x0001__x0001__x0001__x0001__x0001__x0001__x0001__x0001__x0001_5@_x0001__x0001__x0001__x0001__x0001__x0001__x0001__x0001__x0001__x0001__x0001__x0001__x0001_C@_x0001__x0001__x0001__x0001__x0001_H@_x0001__x0001__x0001__x0001__x0001__x0001_:@_x0001__x0001__x0001__x0001__x0001__x0001__x0001__x0001__x0001__x0001__x0001__x0001__x0001__x0001_7@_x0001__x0001__x0001__x0001__x0001_N@_x0001__x0001__x0001__x0001__x0001__x0001__x0001__x0001__x0001__x0001__x0001__x0001__x0001__x0001_7@_x0001__x0001__x0001__x0001__x0001__x0001__x0001__x0001__x0001__x0001__x0001__x0001__x0001__x0001_?@_x0001__x0001__x0001__x0001__x0001__x0001__x0001__x0001__x0001__x0001__x0001__x0001__x0001__x0002__x0001__x0001_R@_x0001__x0001__x0001__x0001__x0001__x0001_6@_x0001__x0001__x0001__x0001__x0001_H@_x0001__x0001__x0001__x0001__x0001__x0001_8@_x0001__x0001__x0001__x0001__x0001__x0001_&lt;@_x0001__x0001__x0001__x0001__x0001__x0001_E@_x0001__x0001__x0001__x0001__x0001_ÀP@_x0001__x0001__x0001__x0001__x0001__x0001_5@_x0001__x0001__x0001__x0001__x0001__x0001_E@_x0001__x0001__x0001__x0001__x0001__x0001__x0001__x0001__x0001__x0001__x0001__x0001__x0001_@Q@_x0001__x0001__x0001__x0001__x0001_B@_x0001__x0001__x0001__x0001__x0001__x0001_?@_x0001__x0001__x0001__x0001__x0001__x0001_:@_x0001__x0001__x0001__x0001__x0001_@@_x0001__x0001__x0001__x0001__x0001__x0001_A@_x0001__x0001__x0001__x0001__x0001__x0001_@@_x0001__x0001__x0001__x0001__x0001_B@_x0001__x0001__x0001__x0001__x0001__x0001__x0001__x0001__x0001__x0001__x0001__x0001__x0001_E@_x0001__x0001__x0001__x0001__x0001__x0001_:@_x0001__x0001__x0001__x0001__x0001__x0001__x0001__x0001__x0001__x0001__x0001__x0001__x0001__x0001_7@_x0001__x0001__x0001__x0001__x0001_J@_x0001__x0001__x0001__x0001__x0001__x0001__x0001__x0001__x0001__x0001__x0001__x0001__x0001__x0001__x0001__x0001__x0001__x0001__x0001__x0001__x0001__x0001__x0001__x0001__x0001__x0001__x0001__x0001__x0001__x0001_A@_x0001__x0001__x0001__x0001__x0001_G@_x0001__x0001__x0001__x0001__x0001__x0001_6@_x0001__x0001__x0001__x0001__x0001_B@_x0001__x0001__x0001__x0001__x0001__x0001_:@_x0001__x0002__x0001__x0001__x0001__x0001__x0001__x0001_6@_x0001__x0001__x0001__x0001__x0001__x0001_5@_x0001__x0001__x0001__x0001__x0001__x0001_8@_x0001__x0001__x0001__x0001__x0001__x0001_6@_x0001__x0001__x0001__x0001__x0001_R@_x0001__x0001__x0001__x0001__x0001__x0001__x0001__x0001__x0001__x0001__x0001__x0001__x0001_G@_x0001__x0001__x0001__x0001__x0001__x0001_O@_x0001__x0001__x0001__x0001__x0001__x0001_G@_x0001__x0001__x0001__x0001__x0001__x0001_G@_x0001__x0001__x0001__x0001__x0001__x0001_C@_x0001__x0001__x0001__x0001__x0001__x0001__x0001__x0001__x0001__x0001__x0001__x0001__x0001__x0001_:@_x0001__x0001__x0001__x0001__x0001__x0001_;@_x0001__x0001__x0001__x0001__x0001_@Q@_x0001__x0001__x0001__x0001__x0001_J@_x0001__x0001__x0001__x0001__x0001__x0001_6@_x0001__x0001__x0001__x0001__x0001__x0001__x0001__x0001__x0001__x0001__x0001__x0001__x0001__x0001_F@_x0001__x0001__x0001__x0001__x0001_L@_x0001__x0001__x0001__x0001__x0001_J@_x0001__x0001__x0001__x0001__x0001_A@_x0001__x0001__x0001__x0001__x0001__x0001_E@_x0001__x0001__x0001__x0001__x0001__x0001_@@_x0001__x0001__x0001__x0001__x0001__x0001_8@_x0001__x0001__x0001__x0001__x0001__x0001__x0001__x0001__x0001__x0001__x0001__x0001__x0001__x0001_F@_x0001__x0001__x0001__x0001__x0001__x0001_:@_x0001__x0001__x0001__x0001__x0001__x0001_&lt;@_x0001__x0001__x0001__x0001__x0001__x0001__x0001__x0001__x0001__x0001__x0001__x0001__x0001__x0001_?@_x0001__x0001__x0001__x0001__x0001__x0002__x0001_L@_x0001__x0001__x0001__x0001__x0001_C@_x0001__x0001__x0001__x0001__x0001__x0001_J@_x0001__x0001__x0001__x0001__x0001__x0001_F@_x0001__x0001__x0001__x0001__x0001_ÀR@_x0001__x0001__x0001__x0001__x0001__x0001_H@_x0001__x0001__x0001__x0001__x0001__x0001_7@_x0001__x0001__x0001__x0001__x0001__x0001_7@_x0001__x0001__x0001__x0001__x0001__x0001_7@_x0001__x0001__x0001__x0001__x0001__x0001_?@_x0001__x0001__x0001__x0001__x0001__x0001_@@_x0001__x0001__x0001__x0001__x0001_E@_x0001__x0001__x0001__x0001__x0001__x0001_C@_x0001__x0001__x0001__x0001__x0001__x0001_5@_x0001__x0001__x0001__x0001__x0001__x0001_;@_x0001__x0001__x0001__x0001__x0001_M@_x0001__x0001__x0001__x0001__x0001__x0001__x0001__x0001__x0001__x0001__x0001__x0001__x0001_@Q@_x0001__x0001__x0001__x0001__x0001__x0001_6@_x0001__x0001__x0001__x0001__x0001__x0001__x0001__x0001__x0001__x0001__x0001__x0001__x0001_@@_x0001__x0001__x0001__x0001__x0001_@@_x0001__x0001__x0001__x0001__x0001__x0001_A@_x0001__x0001__x0001__x0001__x0001__x0001_8@_x0001__x0001__x0001__x0001__x0001_H@_x0001__x0001__x0001__x0001__x0001__x0001__x0001__x0001__x0001__x0001__x0001__x0001__x0001__x0001_4@_x0001__x0001__x0001__x0001__x0001__x0001__x0001__x0001__x0001__x0001__x0001__x0001__x0001__x0001_A@_x0001__x0001__x0001__x0001__x0001__x0001_C@_x0001__x0001__x0001__x0001__x0001__x0001__x0001__x0001__x0001__x0001__x0001__x0001__x0001_B@</t>
  </si>
  <si>
    <t>ccae0fb5d1e697fc1f593d34bfe9ac4e_x0001__x0002__x0001__x0001__x0001__x0001__x0001_C@_x0001__x0001__x0001__x0001__x0001__x0001_7@_x0001__x0001__x0001__x0001__x0001__x0001_E@_x0001__x0001__x0001__x0001__x0001_C@_x0001__x0001__x0001__x0001__x0001__x0001_=@_x0001__x0001__x0001__x0001__x0001_B@_x0001__x0001__x0001__x0001__x0001__x0001__x0001__x0001__x0001__x0001__x0001__x0001__x0001__x0001_:@_x0001__x0001__x0001__x0001__x0001_O@_x0001__x0001__x0001__x0001__x0001__x0001_J@_x0001__x0001__x0001__x0001__x0001__x0001_?@_x0001__x0001__x0001__x0001__x0001__x0001_:@_x0001__x0001__x0001__x0001__x0001__x0001_M@_x0001__x0001__x0001__x0001__x0001__x0001__x0001__x0001__x0001__x0001__x0001__x0001__x0001__x0001__x0001__x0001__x0001__x0001__x0001__x0001__x0001_A@_x0001__x0001__x0001__x0001__x0001_C@_x0001__x0001__x0001__x0001__x0001__x0001_6@_x0001__x0001__x0001__x0001__x0001__x0001_;@_x0001__x0001__x0001__x0001__x0001__x0001_J@_x0001__x0001__x0001__x0001__x0001__x0001_;@_x0001__x0001__x0001__x0001__x0001__x0001__x0001__x0001__x0001__x0001__x0001__x0001__x0001_O@_x0001__x0001__x0001__x0001__x0001__x0001_6@_x0001__x0001__x0001__x0001__x0001_C@_x0001__x0001__x0001__x0001__x0001__x0001_3@_x0001__x0001__x0001__x0001__x0001__x0001__x0001__x0001__x0001__x0001__x0001__x0001__x0001__x0001_F@_x0001__x0001__x0001__x0001__x0001__x0001_9@_x0001__x0001__x0001__x0001__x0001__x0001_;@_x0001__x0001__x0001__x0001__x0001__x0001_:@_x0001__x0001__x0001__x0001__x0001__x0002__x0001__x0001_5@_x0001__x0001__x0001__x0001__x0001__x0001_K@_x0001__x0001__x0001__x0001__x0001__x0001_4@_x0001__x0001__x0001__x0001__x0001__x0001_A@_x0001__x0001__x0001__x0001__x0001__x0001_K@_x0001__x0001__x0001__x0001__x0001_I@_x0001__x0001__x0001__x0001__x0001_H@_x0001__x0001__x0001__x0001__x0001__x0001_;@_x0001__x0001__x0001__x0001__x0001_B@_x0001__x0001__x0001__x0001__x0001_@Q@_x0001__x0001__x0001__x0001__x0001__x0001__x0001__x0001__x0001__x0001__x0001__x0001__x0001__x0001_:@_x0001__x0001__x0001__x0001__x0001__x0001_F@_x0001__x0001__x0001__x0001__x0001__x0001_B@_x0001__x0001__x0001__x0001__x0001_@@_x0001__x0001__x0001__x0001__x0001__x0001_B@_x0001__x0001__x0001__x0001__x0001_@@_x0001__x0001__x0001__x0001__x0001__x0001__x0001__x0001__x0001__x0001__x0001__x0001__x0001__x0001_P@_x0001__x0001__x0001__x0001__x0001__x0001__x0001__x0001__x0001__x0001__x0001__x0001__x0001__x0001_7@_x0001__x0001__x0001__x0001__x0001__x0001_:@_x0001__x0001__x0001__x0001__x0001__x0001__x0001__x0001__x0001__x0001__x0001__x0001__x0001__x0001_;@_x0001__x0001__x0001__x0001__x0001__x0001_;@_x0001__x0001__x0001__x0001__x0001__x0001_A@_x0001__x0001__x0001__x0001__x0001__x0001__x0001__x0001__x0001__x0001__x0001__x0001__x0001__x0001__x0001__x0001__x0001__x0001__x0001__x0001__x0001_H@_x0001__x0001__x0001__x0001__x0001__x0001_7@_x0001__x0001__x0001__x0001__x0001__x0001_?@_x0001__x0001__x0001__x0001__x0001__x0001_H@_x0001__x0002__x0001__x0001__x0001__x0001__x0001__x0001_A@_x0001__x0001__x0001__x0001__x0001_O@_x0001__x0001__x0001__x0001__x0001__x0001_&lt;@_x0001__x0001__x0001__x0001__x0001_@@_x0001__x0001__x0001__x0001__x0001_E@_x0001__x0001__x0001__x0001__x0001__x0001_&gt;@_x0001__x0001__x0001__x0001__x0001__x0001_8@_x0001__x0001__x0001__x0001__x0001__x0001_J@_x0001__x0001__x0001__x0001__x0001__x0001_6@_x0001__x0001__x0001__x0001__x0001__x0001__x0001__x0001__x0001__x0001__x0001__x0001__x0001__x0001_K@_x0001__x0001__x0001__x0001__x0001__x0001_8@_x0001__x0001__x0001__x0001__x0001__x0001_A@_x0001__x0001__x0001__x0001__x0001_@Q@_x0001__x0001__x0001__x0001__x0001__x0001__x0001__x0001__x0001__x0001__x0001__x0001__x0001_M@_x0001__x0001__x0001__x0001__x0001__x0001_;@_x0001__x0001__x0001__x0001__x0001_B@_x0001__x0001__x0001__x0001__x0001__x0001__x0001__x0001__x0001__x0001__x0001__x0001__x0001_B@_x0001__x0001__x0001__x0001__x0001__x0001_8@_x0001__x0001__x0001__x0001__x0001__x0001__x0001__x0001__x0001__x0001__x0001__x0001__x0001_@@_x0001__x0001__x0001__x0001__x0001__x0001_6@_x0001__x0001__x0001__x0001__x0001__x0001_@@_x0001__x0001__x0001__x0001__x0001_A@_x0001__x0001__x0001__x0001__x0001_L@_x0001__x0001__x0001__x0001__x0001__x0001__x0001__x0001__x0001__x0001__x0001__x0001__x0001__x0001_C@_x0001__x0001__x0001__x0001__x0001__x0001__x0001__x0001__x0001__x0001__x0001__x0001__x0001__x0001_F@_x0001__x0001__x0001__x0001__x0001__x0002__x0001__x0001_B@_x0001__x0001__x0001__x0001__x0001__x0001_K@_x0001__x0001__x0001__x0001__x0001__x0001_A@_x0001__x0001__x0001__x0001__x0001__x0001__x0001__x0001__x0001__x0001__x0001__x0001__x0001__x0001__x0001__x0001__x0001__x0001__x0001__x0001__x0001__x0001_@@_x0001__x0001__x0001__x0001__x0001_N@_x0001__x0001__x0001__x0001__x0001__x0001__x0001__x0001__x0001__x0001__x0001__x0001__x0001__x0001__x0001__x0001__x0001__x0001__x0001__x0001__x0001__x0001_8@_x0001__x0001__x0001__x0001__x0001__x0001_8@_x0001__x0001__x0001__x0001__x0001__x0001__x0001__x0001__x0001__x0001__x0001__x0001__x0001_@R@_x0001__x0001__x0001__x0001__x0001__x0001__x0001__x0001__x0001__x0001__x0001__x0001__x0001__x0001__x0001__x0001__x0001__x0001__x0001__x0001__x0001__x0001_3@_x0001__x0001__x0001__x0001__x0001__x0001_H@_x0001__x0001__x0001__x0001__x0001__x0001_?@_x0001__x0001__x0001__x0001__x0001__x0001__x0001__x0001__x0001__x0001__x0001__x0001__x0001__x0001__x0001__x0001__x0001__x0001__x0001__x0001__x0001_C@_x0001__x0001__x0001__x0001__x0001__x0001_@@_x0001__x0001__x0001__x0001__x0001_E@_x0001__x0001__x0001__x0001__x0001__x0001_P@_x0001__x0001__x0001__x0001__x0001_M@_x0001__x0001__x0001__x0001__x0001__x0001_8@_x0001__x0001__x0001__x0001__x0001__x0001_F@_x0001__x0001__x0001__x0001__x0001__x0001_9@_x0001__x0001__x0001__x0001__x0001_I@_x0001__x0001__x0001__x0001__x0001_O@_x0001__x0001__x0001__x0001__x0001_L@_x0001__x0001__x0001__x0001__x0001__x0001_;@_x0001__x0002__x0001__x0001__x0001__x0001__x0001_@@_x0001__x0001__x0001__x0001__x0001__x0001_7@_x0001__x0001__x0001__x0001__x0001__x0001__x0001__x0001__x0001__x0001__x0001__x0001__x0001_O@_x0001__x0001__x0001__x0001__x0001__x0001__x0001__x0001__x0001__x0001__x0001__x0001__x0001__x0001_@@_x0001__x0001__x0001__x0001__x0001_B@_x0001__x0001__x0001__x0001__x0001__x0001_;@_x0001__x0001__x0001__x0001__x0001__x0001_F@_x0001__x0001__x0001__x0001__x0001_ÀP@_x0001__x0001__x0001__x0001__x0001__x0001_@@_x0001__x0001__x0001__x0001__x0001__x0001__x0001__x0001__x0001__x0001__x0001__x0001__x0001__x0001_B@_x0001__x0001__x0001__x0001__x0001_I@_x0001__x0001__x0001__x0001__x0001__x0001_Q@_x0001__x0001__x0001__x0001__x0001__x0001__x0001__x0001__x0001__x0001__x0001__x0001__x0001_B@_x0001__x0001__x0001__x0001__x0001__x0001__x0001__x0001__x0001__x0001__x0001__x0001__x0001__x0001_6@_x0001__x0001__x0001__x0001__x0001__x0001_7@_x0001__x0001__x0001__x0001__x0001__x0001_8@_x0001__x0001__x0001__x0001__x0001__x0001__x0001__x0001__x0001__x0001__x0001__x0001__x0001__x0001__x0001__x0001__x0001__x0001__x0001__x0001__x0001__x0001_E@_x0001__x0001__x0001__x0001__x0001__x0001_9@_x0001__x0001__x0001__x0001__x0001__x0001__x0001__x0001__x0001__x0001__x0001__x0001__x0001__x0001__x0001__x0001__x0001__x0001__x0001__x0001__x0001_L@_x0001__x0001__x0001__x0001__x0001__x0001_;@_x0001__x0001__x0001__x0001__x0001__x0001_8@_x0001__x0001__x0001__x0001__x0001__x0001_;@_x0001__x0001__x0001__x0001__x0001__x0002__x0001__x0001_8@_x0001__x0001__x0001__x0001__x0001__x0001__x0001__x0001__x0001__x0001__x0001__x0001__x0001_R@_x0001__x0001__x0001__x0001__x0001_@@_x0001__x0001__x0001__x0001__x0001__x0001__x0001__x0001__x0001__x0001__x0001__x0001__x0001__x0001_5@_x0001__x0001__x0001__x0001__x0001__x0001_7@_x0001__x0001__x0001__x0001__x0001__x0001_=@_x0001__x0001__x0001__x0001__x0001_F@_x0001__x0001__x0001__x0001__x0001__x0001_E@_x0001__x0001__x0001__x0001__x0001__x0001__x0001__x0001__x0001__x0001__x0001__x0001__x0001__x0001_&lt;@_x0001__x0001__x0001__x0001__x0001__x0001_&lt;@_x0001__x0001__x0001__x0001__x0001__x0001_M@_x0001__x0001__x0001__x0001__x0001__x0001__x0001__x0001__x0001__x0001__x0001__x0001__x0001_N@_x0001__x0001__x0001__x0001__x0001__x0001_=@_x0001__x0001__x0001__x0001__x0001_G@_x0001__x0001__x0001__x0001__x0001__x0001_4@_x0001__x0001__x0001__x0001__x0001__x0001_=@_x0001__x0001__x0001__x0001__x0001__x0001_B@_x0001__x0001__x0001__x0001__x0001__x0001_:@_x0001__x0001__x0001__x0001__x0001__x0001_6@_x0001__x0001__x0001__x0001__x0001__x0001_;@_x0001__x0001__x0001__x0001__x0001__x0001_?@_x0001__x0001__x0001__x0001__x0001__x0001_C@_x0001__x0001__x0001__x0001__x0001__x0001__x0001__x0001__x0001__x0001__x0001__x0001__x0001__x0001_4@_x0001__x0001__x0001__x0001__x0001_H@_x0001__x0001__x0001__x0001__x0001_B@_x0001__x0001__x0001__x0001__x0001__x0001_K@_x0001__x0001__x0001__x0001__x0001__x0001__x0001__x0001__x0001__x0002__x0001__x0001__x0001__x0001__x0001__x0001_7@_x0001__x0001__x0001__x0001__x0001__x0001__x0001__x0001__x0001__x0001__x0001__x0001__x0001__x0001_L@_x0001__x0001__x0001__x0001__x0001__x0001_6@_x0001__x0001__x0001__x0001__x0001__x0001_7@_x0001__x0001__x0001__x0001__x0001__x0001_7@_x0001__x0001__x0001__x0001__x0001__x0001_C@_x0001__x0001__x0001__x0001__x0001__x0001_6@_x0001__x0001__x0001__x0001__x0001_J@_x0001__x0001__x0001__x0001__x0001__x0001_5@_x0001__x0001__x0001__x0001__x0001__x0001_@@_x0001__x0001__x0001__x0001__x0001_H@_x0001__x0001__x0001__x0001__x0001__x0001_8@_x0001__x0001__x0001__x0001__x0001__x0001_K@_x0001__x0001__x0001__x0001__x0001__x0001_6@_x0001__x0001__x0001__x0001__x0001_A@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A@_x0001__x0001__x0001__x0001__x0001__x0001_6@_x0001__x0001__x0001__x0001__x0001_E@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6@_x0001__x0001__x0001__x0001__x0001__x0001_A@_x0001__x0001__x0001__x0001__x0001__x0002__x0001__x0001_?@_x0001__x0001__x0001__x0001__x0001__x0001_:@_x0001__x0001__x0001__x0001__x0001__x0001_@@_x0001__x0001__x0001__x0001__x0001__x0001_6@_x0001__x0001__x0001__x0001__x0001__x0001_8@_x0001__x0001__x0001__x0001__x0001__x0001_:@_x0001__x0001__x0001__x0001__x0001_D@_x0001__x0001__x0001__x0001__x0001__x0001_&lt;@_x0001__x0001__x0001__x0001__x0001__x0001_P@_x0001__x0001__x0001__x0001__x0001__x0001__x0001__x0001__x0001__x0001__x0001__x0001__x0001__x0001_O@_x0001__x0001__x0001__x0001__x0001_@@_x0001__x0001__x0001__x0001__x0001__x0001_8@_x0001__x0001__x0001__x0001__x0001__x0001__x0001__x0001__x0001__x0001__x0001__x0001__x0001_N@_x0001__x0001__x0001__x0001__x0001__x0001_G@_x0001__x0001__x0001__x0001__x0001__x0001_6@_x0001__x0001__x0001__x0001__x0001__x0001_A@_x0001__x0001__x0001__x0001__x0001__x0001_C@_x0001__x0001__x0001__x0001__x0001__x0001_J@_x0001__x0001__x0001__x0001__x0001__x0001_B@_x0001__x0001__x0001__x0001__x0001__x0001_@@_x0001__x0001__x0001__x0001__x0001__x0001_:@_x0001__x0001__x0001__x0001__x0001__x0001_6@_x0001__x0001__x0001__x0001__x0001_G@_x0001__x0001__x0001__x0001__x0001__x0001__x0001__x0001__x0001__x0001__x0001__x0001__x0001__x0001_8@_x0001__x0001__x0001__x0001__x0001__x0001_=@_x0001__x0001__x0001__x0001__x0001__x0001__x0001__x0001__x0001__x0001__x0001__x0001__x0001__x0001_J@_x0001__x0001__x0001__x0001__x0001_J@_x0001__x0001__x0001__x0001__x0001__x0001_J@89888888G@888888;@88888@R@88888D@_x0001__x0004_88_x0002__x0004_88_x0003__x0004_88_x0004__x0004_88_x0005__x0004_88_x0006__x0004_88_x0007__x0004_88_x0008__x0004_88	_x0004_889_x0004_88_x000B__x0004_88_x000C__x0004_88
_x0004_88_x000E__x0004_88_x000F__x0004_88_x0010__x0004_88_x0011__x0004_88_x0012__x0004_88_x0013__x0004_88_x0014__x0004_88_x0015__x0004_88_x0016__x0004_88_x0017__x0004_88_x0018__x0004_88_x0019__x0004_88_x001A__x0004_88_x001B__x0004_88_x001C__x0004_88_x001D__x0004_88_x001E__x0004_88_x001F__x0004_88 _x0004_88!_x0004_88"_x0004_88#_x0004_88$_x0004_88%_x0004_88&amp;_x0004_88'_x0004_88(_x0004_88)_x0004_88*_x0004_88+_x0004_88,_x0004_88-_x0004_88._x0004_88/_x0004_880_x0004_881_x0004_882_x0004_883_x0004_884_x0004_885_x0004_886_x0004_887_x0004_88_x0001__x0002_8_x0004__x0001__x0001_9_x0004__x0001__x0001_:_x0004__x0001__x0001_;_x0004__x0001__x0001_&lt;_x0004__x0001__x0001_=_x0004__x0001__x0001_&gt;_x0004__x0001__x0001_?_x0004__x0001__x0001_@_x0004__x0001__x0001_A_x0004__x0001__x0001_B_x0004__x0001__x0001_C_x0004__x0001__x0001_D_x0004__x0001__x0001_E_x0004__x0001__x0001_F_x0004__x0001__x0001_G_x0004__x0001__x0001_H_x0004__x0001__x0001_I_x0004__x0001__x0001_J_x0004__x0001__x0001_K_x0004__x0001__x0001_L_x0004__x0001__x0001_M_x0004__x0001__x0001_N_x0004__x0001__x0001_O_x0004__x0001__x0001_P_x0004__x0001__x0001_R_x0004__x0001__x0001_ýÿÿÿS_x0004__x0001__x0001_T_x0004__x0001__x0001_U_x0004__x0001__x0001_V_x0004__x0001__x0001_W_x0004__x0001__x0001_X_x0004__x0001__x0001_Y_x0004__x0001__x0001_Z_x0004__x0001__x0001_[_x0004__x0001__x0001_\_x0004__x0001__x0001_]_x0004__x0001__x0001_^_x0004__x0001__x0001___x0004__x0001__x0001_`_x0004__x0001__x0001_a_x0004__x0001__x0001_b_x0004__x0001__x0001_c_x0004__x0001__x0001_d_x0004__x0001__x0001_e_x0004__x0001__x0001_f_x0004__x0001__x0001_g_x0004__x0001__x0001_h_x0004__x0001__x0001_i_x0004__x0001__x0001_j_x0004__x0001__x0001_k_x0004__x0001__x0001_l_x0004__x0001__x0001_m_x0004__x0001__x0001_n_x0004__x0001__x0001_o_x0004__x0001__x0001_p_x0004__x0001__x0001_q_x0004__x0001__x0001_r_x0004__x0001__x0001_s_x0004__x0001__x0001_t_x0004__x0001__x0001_u_x0004__x0001__x0001_v_x0004__x0001__x0001__x0001__x0002_w_x0004__x0001__x0001_x_x0004__x0001__x0001_y_x0004__x0001__x0001_z_x0004__x0001__x0001_{_x0004__x0001__x0001_|_x0004__x0001__x0001_}_x0004__x0001__x0001_~_x0004__x0001__x0001__x0004__x0001__x0001__x0004__x0001__x0001__x0001__x0001__x0001__x0001__x0001__x0001_8@_x0001__x0001__x0001__x0001__x0001__x0001_9@_x0001__x0001__x0001__x0001__x0001_J@_x0001__x0001__x0001__x0001__x0001__x0001__x0001__x0001__x0001__x0001__x0001__x0001__x0001__x0001__x0001__x0001__x0001__x0001__x0001__x0001__x0001__x0001_F@_x0001__x0001__x0001__x0001__x0001__x0001_9@_x0001__x0001__x0001__x0001__x0001_I@_x0001__x0001__x0001__x0001__x0001__x0001__x0001__x0001__x0001__x0001__x0001__x0001__x0001__x0001_Q@_x0001__x0001__x0001__x0001__x0001__x0001_;@_x0001__x0001__x0001__x0001__x0001_C@_x0001__x0001__x0001__x0001__x0001__x0001_A@_x0001__x0001__x0001__x0001__x0001__x0001_7@_x0001__x0001__x0001__x0001__x0001__x0001__x0001__x0001__x0001__x0001__x0001__x0001__x0001__x0001__x0001__x0001__x0001__x0001__x0001__x0001__x0001__x0001_@@_x0001__x0001__x0001__x0001__x0001_B@_x0001__x0001__x0001__x0001__x0001__x0001_7@_x0001__x0001__x0001__x0001__x0001__x0001_:@_x0001__x0001__x0001__x0001__x0001__x0001__x0001__x0001__x0001__x0001__x0001__x0001__x0001_@@_x0001__x0001__x0001__x0001__x0001_J@_x0001__x0001__x0001__x0001__x0001__x0001__x0001__x0001__x0001__x0001__x0001__x0001__x0001_@@_x0001__x0001__x0001__x0001__x0001__x0001_:@_x0001__x0001__x0001__x0001__x0001__x0002__x0001_O@_x0001__x0001__x0001__x0001__x0001__x0001_=@_x0001__x0001__x0001__x0001__x0001__x0001_&lt;@_x0001__x0001__x0001__x0001__x0001__x0001__x0001__x0001__x0001__x0001__x0001__x0001__x0001__x0001__x0001__x0001__x0001__x0001__x0001__x0001__x0001__x0001_7@_x0001__x0001__x0001__x0001__x0001__x0001_H@_x0001__x0001__x0001__x0001__x0001__x0001_:@_x0001__x0001__x0001__x0001__x0001__x0001__x0001__x0001__x0001__x0001__x0001__x0001__x0001__x0001_8@_x0001__x0001__x0001__x0001__x0001_E@_x0001__x0001__x0001__x0001__x0001__x0001_F@_x0001__x0001__x0001__x0001__x0001__x0001_7@_x0001__x0001__x0001__x0001__x0001__x0001__x0001__x0001__x0001__x0001__x0001__x0001__x0001_ÀR@_x0001__x0001__x0001__x0001__x0001__x0001_H@_x0001__x0001__x0001__x0001__x0001__x0001_6@_x0001__x0001__x0001__x0001__x0001_P@_x0001__x0001__x0001__x0001__x0001__x0001_;@_x0001__x0001__x0001__x0001__x0001__x0001_K@_x0001__x0001__x0001__x0001__x0001__x0001_B@_x0001__x0001__x0001__x0001__x0001_B@_x0001__x0001__x0001__x0001__x0001_G@_x0001__x0001__x0001__x0001__x0001_@R@_x0001__x0001__x0001__x0001__x0001__x0001_&gt;@_x0001__x0001__x0001__x0001__x0001_H@_x0001__x0001__x0001__x0001__x0001__x0001_?@_x0001__x0001__x0001__x0001__x0001_J@_x0001__x0001__x0001__x0001__x0001__x0001_&lt;@_x0001__x0001__x0001__x0001__x0001_E@_x0001__x0001__x0001__x0001__x0001_O@_x0001__x0001__x0001__x0001__x0001__x0001_F@_x0001__x0002__x0001__x0001__x0001__x0001__x0001__x0001_9@_x0001__x0001__x0001__x0001__x0001__x0001__x0001__x0001__x0001__x0001__x0001__x0001__x0001__x0001_5@_x0001__x0001__x0001__x0001__x0001__x0001__x0001__x0001__x0001__x0001__x0001__x0001__x0001__x0001_:@_x0001__x0001__x0001__x0001__x0001__x0001_F@_x0001__x0001__x0001__x0001__x0001__x0001_7@_x0001__x0001__x0001__x0001__x0001__x0001__x0001__x0001__x0001__x0001__x0001__x0001__x0001__x0001_G@_x0001__x0001__x0001__x0001__x0001__x0001_B@_x0001__x0001__x0001__x0001__x0001__x0001__x0001__x0001__x0001__x0001__x0001__x0001__x0001_@@_x0001__x0001__x0001__x0001__x0001_B@_x0001__x0001__x0001__x0001__x0001_C@_x0001__x0001__x0001__x0001__x0001__x0001_G@_x0001__x0001__x0001__x0001__x0001__x0001__x0001__x0001__x0001__x0001__x0001__x0001__x0001_C@_x0001__x0001__x0001__x0001__x0001__x0001_E@_x0001__x0001__x0001__x0001__x0001__x0001_J@_x0001__x0001__x0001__x0001__x0001_ÀP@_x0001__x0001__x0001__x0001__x0001__x0001__x0001__x0001__x0001__x0001__x0001__x0001__x0001__x0001_6@_x0001__x0001__x0001__x0001__x0001_N@_x0001__x0001__x0001__x0001__x0001__x0001_M@_x0001__x0001__x0001__x0001__x0001__x0001_C@_x0001__x0001__x0001__x0001__x0001__x0001_P@_x0001__x0001__x0001__x0001__x0001__x0001_O@_x0001__x0001__x0001__x0001__x0001__x0001_R@_x0001__x0001__x0001__x0001__x0001__x0001_8@_x0001__x0001__x0001__x0001__x0001_H@_x0001__x0001__x0001__x0001__x0001__x0001__x0001__x0001__x0001__x0001__x0001__x0001__x0001__x0002__x0001__x0001_=@_x0001__x0001__x0001__x0001__x0001__x0001_7@_x0001__x0001__x0001__x0001__x0001__x0001__x0001__x0001__x0001__x0001__x0001__x0001__x0001__x0001_:@_x0001__x0001__x0001__x0001__x0001__x0001_C@_x0001__x0001__x0001__x0001__x0001__x0001_7@_x0001__x0001__x0001__x0001__x0001_A@_x0001__x0001__x0001__x0001__x0001__x0001_;@_x0001__x0001__x0001__x0001__x0001__x0001_;@_x0001__x0001__x0001__x0001__x0001__x0001_6@_x0001__x0001__x0001__x0001__x0001__x0001_G@_x0001__x0001__x0001__x0001__x0001__x0001__x0001__x0001__x0001__x0001__x0001__x0001__x0001__x0001_J@_x0001__x0001__x0001__x0001__x0001_E@_x0001__x0001__x0001__x0001__x0001__x0001_Q@_x0001__x0001__x0001__x0001__x0001__x0001_=@_x0001__x0001__x0001__x0001__x0001__x0001_L@_x0001__x0001__x0001__x0001__x0001__x0001_&lt;@_x0001__x0001__x0001__x0001__x0001__x0001_;@_x0001__x0001__x0001__x0001__x0001__x0001_C@_x0001__x0001__x0001__x0001__x0001_B@_x0001__x0001__x0001__x0001__x0001__x0001_;@_x0001__x0001__x0001__x0001__x0001__x0001_P@_x0001__x0001__x0001__x0001__x0001__x0001_B@_x0001__x0001__x0001__x0001__x0001__x0001_&gt;@_x0001__x0001__x0001__x0001__x0001_L@_x0001__x0001__x0001__x0001__x0001__x0001_P@_x0001__x0001__x0001__x0001__x0001_N@_x0001__x0001__x0001__x0001__x0001_ÀP@_x0001__x0001__x0001__x0001__x0001__x0001__x0001__x0001__x0001__x0001__x0001__x0001__x0001__x0001__x0001__x0001__x0001__x0001__x0001__x0001__x0001__x0001__x0001__x0001__x0001__x0002__x0001__x0001__x0001__x0001__x0001__x0001_6@_x0001__x0001__x0001__x0001__x0001__x0001_?@_x0001__x0001__x0001__x0001__x0001__x0001__x0001__x0001__x0001__x0001__x0001__x0001__x0001__x0001__x0001__x0001__x0001__x0001__x0001__x0001__x0001_I@_x0001__x0001__x0001__x0001__x0001__x0001_H@_x0001__x0001__x0001__x0001__x0001_M@_x0001__x0001__x0001__x0001__x0001__x0001_;@_x0001__x0001__x0001__x0001__x0001_@R@_x0001__x0001__x0001__x0001__x0001__x0001_J@_x0001__x0001__x0001__x0001__x0001_G@_x0001__x0001__x0001__x0001__x0001__x0001_C@_x0001__x0001__x0001__x0001__x0001_C@_x0001__x0001__x0001__x0001__x0001__x0001_F@_x0001__x0001__x0001__x0001__x0001__x0001__x0001__x0001__x0001__x0001__x0001__x0001__x0001_J@_x0001__x0001__x0001__x0001__x0001_A@_x0001__x0001__x0001__x0001__x0001__x0001_G@_x0001__x0001__x0001__x0001__x0001__x0001_@@_x0001__x0001__x0001__x0001__x0001__x0001__x0001__x0001__x0001__x0001__x0001__x0001__x0001__x0001_A@_x0001__x0001__x0001__x0001__x0001__x0001_@@_x0001__x0001__x0001__x0001__x0001__x0001__x0001__x0001__x0001__x0001__x0001__x0001__x0001__x0001_&lt;@_x0001__x0001__x0001__x0001__x0001__x0001_B@_x0001__x0001__x0001__x0001__x0001__x0001_7@_x0001__x0001__x0001__x0001__x0001__x0001_;@_x0001__x0001__x0001__x0001__x0001__x0001_@@_x0001__x0001__x0001__x0001__x0001__x0001_A@_x0001__x0001__x0001__x0001__x0001_M@_x0001__x0001__x0001__x0001__x0001__x0001_;@_x0001__x0001__x0001__x0001__x0001__x0002__x0001__x0001__x0001__x0001__x0001__x0001__x0001__x0001__x0001__x0001_:@_x0001__x0001__x0001__x0001__x0001__x0001_&lt;@_x0001__x0001__x0001__x0001__x0001__x0001_B@_x0001__x0001__x0001__x0001__x0001__x0001_6@_x0001__x0001__x0001__x0001__x0001__x0001__x0001__x0001__x0001__x0001__x0001__x0001__x0001_ÀQ@_x0001__x0001__x0001__x0001__x0001_@@_x0001__x0001__x0001__x0001__x0001__x0001__x0001__x0001__x0001__x0001__x0001__x0001__x0001__x0001_5@_x0001__x0001__x0001__x0001__x0001__x0001__x0001__x0001__x0001__x0001__x0001__x0001__x0001__x0001_;@_x0001__x0001__x0001__x0001__x0001_H@_x0001__x0001__x0001__x0001__x0001_G@_x0001__x0001__x0001__x0001__x0001_@Q@_x0001__x0001__x0001__x0001__x0001_E@_x0001__x0001__x0001__x0001__x0001__x0001_A@_x0001__x0001__x0001__x0001__x0001__x0001__x0001__x0001__x0001__x0001__x0001__x0001__x0001__x0001_?@_x0001__x0001__x0001__x0001__x0001_H@_x0001__x0001__x0001__x0001__x0001_Q@_x0001__x0001__x0001__x0001__x0001__x0001_F@_x0001__x0001__x0001__x0001__x0001__x0001_:@_x0001__x0001__x0001__x0001__x0001__x0001_Q@_x0001__x0001__x0001__x0001__x0001__x0001_;@_x0001__x0001__x0001__x0001__x0001__x0001_K@_x0001__x0001__x0001__x0001__x0001__x0001__x0001__x0001__x0001__x0001__x0001__x0001__x0001__x0001_F@_x0001__x0001__x0001__x0001__x0001__x0001_5@_x0001__x0001__x0001__x0001__x0001_J@_x0001__x0001__x0001__x0001__x0001_O@_x0001__x0001__x0001__x0001__x0001__x0001_E@_x0001__x0002__x0001__x0001__x0001__x0001__x0001__x0001__x0001__x0001__x0001__x0001__x0001__x0001__x0001__x0001_&lt;@_x0001__x0001__x0001__x0001__x0001__x0001_8@_x0001__x0001__x0001__x0001__x0001__x0001_4@_x0001__x0001__x0001__x0001__x0001__x0001_8@_x0001__x0001__x0001__x0001__x0001__x0001_B@_x0001__x0001__x0001__x0001__x0001_@Q@_x0001__x0001__x0001__x0001__x0001__x0001_&lt;@_x0001__x0001__x0001__x0001__x0001__x0001_F@_x0001__x0001__x0001__x0001__x0001__x0001_?@_x0001__x0001__x0001__x0001__x0001_B@_x0001__x0001__x0001__x0001__x0001__x0001_7@_x0001__x0001__x0001__x0001__x0001__x0001__x0001__x0001__x0001__x0001__x0001__x0001__x0001__x0001_:@_x0001__x0001__x0001__x0001__x0001__x0001_E@_x0001__x0001__x0001__x0001__x0001__x0001_;@_x0001__x0001__x0001__x0001__x0001__x0001_&lt;@_x0001__x0001__x0001__x0001__x0001__x0001__x0001__x0001__x0001__x0001__x0001__x0001__x0001_I@_x0001__x0001__x0001__x0001__x0001__x0001_A@_x0001__x0001__x0001__x0001__x0001__x0001__x0001__x0001__x0001__x0001__x0001__x0001__x0001__x0001_K@_x0001__x0001__x0001__x0001__x0001__x0001_9@_x0001__x0001__x0001__x0001__x0001_ÀQ@_x0001__x0001__x0001__x0001__x0001_B@_x0001__x0001__x0001__x0001__x0001_C@_x0001__x0001__x0001__x0001__x0001__x0001_9@_x0001__x0001__x0001__x0001__x0001__x0001_;@_x0001__x0001__x0001__x0001__x0001__x0001_:@_x0001__x0001__x0001__x0001__x0001__x0001_6@_x0001__x0001__x0001__x0001__x0001__x0001_@@_x0001__x0001__x0001__x0001__x0001__x0002__x0001_E@_x0001__x0001__x0001__x0001__x0001__x0001_=@_x0001__x0001__x0001__x0001__x0001__x0001_:@_x0001__x0001__x0001__x0001__x0001__x0001_B@_x0001__x0001__x0001__x0001__x0001__x0001__x0001__x0001__x0001__x0001__x0001__x0001__x0001__x0001_A@_x0001__x0001__x0001__x0001__x0001_@Q@_x0001__x0001__x0001__x0001__x0001__x0001__x0001__x0001__x0001__x0001__x0001__x0001__x0001__x0001__x0001__x0001__x0001__x0001__x0001__x0001__x0001__x0001_K@_x0001__x0001__x0001__x0001__x0001__x0001_C@_x0001__x0001__x0001__x0001__x0001_ÀR@_x0001__x0001__x0001__x0001__x0001__x0001_Q@_x0001__x0001__x0001__x0001__x0001__x0001_H@_x0001__x0001__x0001__x0001__x0001__x0001_F@_x0001__x0001__x0001__x0001__x0001_ÀP@_x0001__x0001__x0001__x0001__x0001__x0001_A@_x0001__x0001__x0001__x0001__x0001_C@_x0001__x0001__x0001__x0001__x0001__x0001__x0001__x0001__x0001__x0001__x0001__x0001__x0001__x0001_9@_x0001__x0001__x0001__x0001__x0001__x0001_H@_x0001__x0001__x0001__x0001__x0001__x0001_J@_x0001__x0001__x0001__x0001__x0001__x0001__x0001__x0001__x0001__x0001__x0001__x0001__x0001__x0001_7@_x0001__x0001__x0001__x0001__x0001__x0001_?@_x0001__x0001__x0001__x0001__x0001__x0001_A@_x0001__x0001__x0001__x0001__x0001_C@_x0001__x0001__x0001__x0001__x0001_ÀR@_x0001__x0001__x0001__x0001__x0001__x0001__x0001__x0001__x0001__x0001__x0001__x0001__x0001__x0001_?@_x0001__x0001__x0001__x0001__x0001__x0001_:@_x0001__x0001__x0001__x0001__x0001__x0001_F@_x0001__x0002__x0001__x0001__x0001__x0001__x0001_@Q@_x0001__x0001__x0001__x0001__x0001_O@_x0001__x0001__x0001__x0001__x0001__x0001__x0001__x0001__x0001__x0001__x0001__x0001__x0001__x0001_G@_x0001__x0001__x0001__x0001__x0001__x0001_:@_x0001__x0001__x0001__x0001__x0001_L@_x0001__x0001__x0001__x0001__x0001__x0001_7@_x0001__x0001__x0001__x0001__x0001__x0001_=@_x0001__x0001__x0001__x0001__x0001__x0001_:@_x0001__x0001__x0001__x0001__x0001__x0001_?@_x0001__x0001__x0001__x0001__x0001__x0001_4@_x0001__x0001__x0001__x0001__x0001__x0001__x0001__x0001__x0001__x0001__x0001__x0001__x0001_C@_x0001__x0001__x0001__x0001__x0001_J@_x0001__x0001__x0001__x0001__x0001__x0001_6@_x0001__x0001__x0001__x0001__x0001__x0001_F@_x0001__x0001__x0001__x0001__x0001__x0001_8@_x0001__x0001__x0001__x0001__x0001_C@_x0001__x0001__x0001__x0001__x0001__x0001_7@_x0001__x0001__x0001__x0001__x0001__x0001_G@_x0001__x0001__x0001__x0001__x0001_H@_x0001__x0001__x0001__x0001__x0001__x0001_E@_x0001__x0001__x0001__x0001__x0001__x0001_:@_x0001__x0001__x0001__x0001__x0001__x0001_M@_x0001__x0001__x0001__x0001__x0001_D@_x0001__x0001__x0001__x0001__x0001__x0001_B@_x0001__x0001__x0001__x0001__x0001__x0001_@@_x0001__x0001__x0001__x0001__x0001_E@_x0001__x0001__x0001__x0001__x0001__x0001_6@_x0001__x0001__x0001__x0001__x0001__x0001_6@_x0001__x0001__x0001__x0001__x0001__x0001_8@_x0001__x0001__x0001__x0001__x0001__x0002__x0001__x0001_;@_x0001__x0001__x0001__x0001__x0001__x0001_=@_x0001__x0001__x0001__x0001__x0001__x0001_:@_x0001__x0001__x0001__x0001__x0001__x0001__x0001__x0001__x0001__x0001__x0001__x0001__x0001_N@_x0001__x0001__x0001__x0001__x0001__x0001_A@_x0001__x0001__x0001__x0001__x0001__x0001_C@_x0001__x0001__x0001__x0001__x0001__x0001__x0001__x0001__x0001__x0001__x0001__x0001__x0001__x0001_&lt;@_x0001__x0001__x0001__x0001__x0001__x0001_5@_x0001__x0001__x0001__x0001__x0001__x0001_5@_x0001__x0001__x0001__x0001__x0001_@@_x0001__x0001__x0001__x0001__x0001_A@_x0001__x0001__x0001__x0001__x0001__x0001_?@_x0001__x0001__x0001__x0001__x0001__x0001_9@_x0001__x0001__x0001__x0001__x0001__x0001_?@_x0001__x0001__x0001__x0001__x0001__x0001_6@_x0001__x0001__x0001__x0001__x0001__x0001_9@_x0001__x0001__x0001__x0001__x0001__x0001__x0001__x0001__x0001__x0001__x0001__x0001__x0001__x0001_K@_x0001__x0001__x0001__x0001__x0001__x0001_A@_x0001__x0001__x0001__x0001__x0001__x0001_=@_x0001__x0001__x0001__x0001__x0001__x0001_7@_x0001__x0001__x0001__x0001__x0001_H@_x0001__x0001__x0001__x0001__x0001_B@_x0001__x0001__x0001__x0001__x0001__x0001_8@_x0001__x0001__x0001__x0001__x0001__x0001_7@_x0001__x0001__x0001__x0001__x0001__x0001__x0001__x0001__x0001__x0001__x0001__x0001__x0001__x0001__x0001__x0001__x0001__x0001__x0001__x0001__x0001_E@_x0001__x0001__x0001__x0001__x0001__x0001_&lt;@_x0001__x0001__x0001__x0001__x0001__x0001_A@_x0001__x0002__x0001__x0001__x0001__x0001__x0001__x0001_=@_x0001__x0001__x0001__x0001__x0001__x0001__x0001__x0001__x0001__x0001__x0001__x0001__x0001_J@_x0001__x0001__x0001__x0001__x0001__x0001_H@_x0001__x0001__x0001__x0001__x0001__x0001__x0001__x0001__x0001__x0001__x0001__x0001__x0001__x0001_;@_x0001__x0001__x0001__x0001__x0001_M@_x0001__x0001__x0001__x0001__x0001__x0001_C@_x0001__x0001__x0001__x0001__x0001__x0001__x0001__x0001__x0001__x0001__x0001__x0001__x0001__x0001_9@_x0001__x0001__x0001__x0001__x0001__x0001_J@_x0001__x0001__x0001__x0001__x0001__x0001__x0001__x0001__x0001__x0001__x0001__x0001__x0001__x0001_@@_x0001__x0001__x0001__x0001__x0001__x0001_7@_x0001__x0001__x0001__x0001__x0001__x0001_?@_x0001__x0001__x0001__x0001__x0001__x0001_:@_x0001__x0001__x0001__x0001__x0001__x0001__x0001__x0001__x0001__x0001__x0001__x0001__x0001__x0001_F@_x0001__x0001__x0001__x0001__x0001__x0001__x0001__x0001__x0001__x0001__x0001__x0001__x0001__x0001__x0001__x0001__x0001__x0001__x0001__x0001__x0001__x0001_R@_x0001__x0001__x0001__x0001__x0001__x0001_6@_x0001__x0001__x0001__x0001__x0001__x0001__x0001__x0001__x0001__x0001__x0001__x0001__x0001__x0001__x0001__x0001__x0001__x0001__x0001__x0001__x0001__x0001_I@_x0001__x0001__x0001__x0001__x0001_R@_x0001__x0001__x0001__x0001__x0001__x0001_L@_x0001__x0001__x0001__x0001__x0001_C@_x0001__x0001__x0001__x0001__x0001__x0001_R@_x0001__x0001__x0001__x0001__x0001_C@_x0001__x0001__x0001__x0001__x0001__x0001__x0001__x0001__x0001__x0001__x0001__x0001__x0001__x0002__x0001__x0001_&lt;@_x0001__x0001__x0001__x0001__x0001__x0001_C@_x0001__x0001__x0001__x0001__x0001__x0001_H@_x0001__x0001__x0001__x0001__x0001__x0001__x0001__x0001__x0001__x0001__x0001__x0001__x0001_@@_x0001__x0001__x0001__x0001__x0001__x0001_E@_x0001__x0001__x0001__x0001__x0001__x0001_=@_x0001__x0001__x0001__x0001__x0001__x0001_M@_x0001__x0001__x0001__x0001__x0001__x0001_E@_x0001__x0001__x0001__x0001__x0001__x0001__x0001__x0001__x0001__x0001__x0001__x0001__x0001_@@_x0001__x0001__x0001__x0001__x0001__x0001__x0001__x0001__x0001__x0001__x0001__x0001__x0001_B@_x0001__x0001__x0001__x0001__x0001_B@_x0001__x0001__x0001__x0001__x0001__x0001_8@_x0001__x0001__x0001__x0001__x0001__x0001_6@_x0001__x0001__x0001__x0001__x0001_H@_x0001__x0001__x0001__x0001__x0001_E@_x0001__x0001__x0001__x0001__x0001__x0001__x0001__x0001__x0001__x0001__x0001__x0001__x0001_N@_x0001__x0001__x0001__x0001__x0001__x0001_?@_x0001__x0001__x0001__x0001__x0001_F@_x0001__x0001__x0001__x0001__x0001__x0001_K@_x0001__x0001__x0001__x0001__x0001__x0001_H@_x0001__x0001__x0001__x0001__x0001__x0001__x0001__x0001__x0001__x0001__x0001__x0001__x0001__x0001_7@_x0001__x0001__x0001__x0001__x0001__x0001_=@_x0001__x0001__x0001__x0001__x0001__x0001__x0001__x0001__x0001__x0001__x0001__x0001__x0001__x0001__x0001__x0001__x0001__x0001__x0001__x0001__x0001__x0001_A@_x0001__x0001__x0001__x0001__x0001__x0001_8@_x0001__x0001__x0001__x0001__x0001__x0001_@@_x0001__x0002__x0001__x0001__x0001__x0001__x0001__x0001_8@_x0001__x0001__x0001__x0001__x0001__x0001_J@_x0001__x0001__x0001__x0001__x0001_R@_x0001__x0001__x0001__x0001__x0001__x0001_9@_x0001__x0001__x0001__x0001__x0001__x0001_?@_x0001__x0001__x0001__x0001__x0001__x0001_B@_x0001__x0001__x0001__x0001__x0001__x0001_B@_x0001__x0001__x0001__x0001__x0001__x0001_&lt;@_x0001__x0001__x0001__x0001__x0001__x0001_6@_x0001__x0001__x0001__x0001__x0001_E@_x0001__x0001__x0001__x0001__x0001__x0001_R@_x0001__x0001__x0001__x0001__x0001__x0001_=@_x0001__x0001__x0001__x0001__x0001_J@_x0001__x0001__x0001__x0001__x0001__x0001_C@_x0001__x0001__x0001__x0001__x0001__x0001_8@_x0001__x0001__x0001__x0001__x0001__x0001_7@_x0001__x0001__x0001__x0001__x0001__x0001_O@_x0001__x0001__x0001__x0001__x0001__x0001_G@_x0001__x0001__x0001__x0001__x0001_I@_x0001__x0001__x0001__x0001__x0001__x0001_=@_x0001__x0001__x0001__x0001__x0001__x0001_6@_x0001__x0001__x0001__x0001__x0001__x0001_7@_x0001__x0001__x0001__x0001__x0001__x0001_H@_x0001__x0001__x0001__x0001__x0001__x0001_A@_x0001__x0001__x0001__x0001__x0001__x0001_M@_x0001__x0001__x0001__x0001__x0001__x0001__x0001__x0001__x0001__x0001__x0001__x0001__x0001_B@_x0001__x0001__x0001__x0001__x0001__x0001_O@_x0001__x0001__x0001__x0001__x0001_P@_x0001__x0001__x0001__x0001__x0001__x0001_K@_x0001__x0001__x0001__x0001__x0001__x0001_&gt;@_x0001__x0001__x0001__x0001__x0001__x0002__x0001__x0001__x0001__x0001__x0001__x0001__x0001__x0001__x0001__x0001_8@_x0001__x0001__x0001__x0001__x0001__x0001_?@_x0001__x0001__x0001__x0001__x0001__x0001_8@_x0001__x0001__x0001__x0001__x0001__x0001_?@_x0001__x0001__x0001__x0001__x0001__x0001_C@_x0001__x0001__x0001__x0001__x0001__x0001_Q@_x0001__x0001__x0001__x0001__x0001_L@_x0001__x0001__x0001__x0001__x0001__x0001_8@_x0001__x0001__x0001__x0001__x0001__x0001_7@_x0001__x0001__x0001__x0001__x0001__x0001_7@_x0001__x0001__x0001__x0001__x0001__x0001__x0001__x0001__x0001__x0001__x0001__x0001__x0001_H@_x0001__x0001__x0001__x0001__x0001__x0001__x0001__x0001__x0001__x0001__x0001__x0001__x0001__x0001__x0001__x0001__x0001__x0001__x0001__x0001__x0001__x0001_E@_x0001__x0001__x0001__x0001__x0001__x0001_C@_x0001__x0001__x0001__x0001__x0001__x0001__x0001__x0001__x0001__x0001__x0001__x0001__x0001_P@_x0001__x0001__x0001__x0001__x0001__x0001_8@_x0001__x0001__x0001__x0001__x0001__x0001_8@_x0001__x0001__x0001__x0001__x0001_B@_x0001__x0001__x0001__x0001__x0001__x0001_K@_x0001__x0001__x0001__x0001__x0001__x0001__x0001__x0001__x0001__x0001__x0001__x0001__x0001__x0001_&lt;@_x0001__x0001__x0001__x0001__x0001_@R@_x0001__x0001__x0001__x0001__x0001__x0001_B@_x0001__x0001__x0001__x0001__x0001__x0001_8@_x0001__x0001__x0001__x0001__x0001_@@_x0001__x0001__x0001__x0001__x0001__x0001__x0001__x0001__x0001__x0001__x0001__x0001__x0001__x0001_C@_x0001__x0001__x0001__x0001__x0001__x0001_9@_x0001__x0002__x0001__x0001__x0001__x0001__x0001__x0001__x0001__x0001__x0001__x0001__x0001__x0001__x0001__x0001_B@_x0001__x0001__x0001__x0001__x0001_L@_x0001__x0001__x0001__x0001__x0001__x0001_E@_x0001__x0001__x0001__x0001__x0001__x0001__x0001__x0001__x0001__x0001__x0001__x0001__x0001__x0001__x0001__x0001__x0001__x0001__x0001__x0001__x0001__x0001_9@_x0001__x0001__x0001__x0001__x0001__x0001_L@_x0001__x0001__x0001__x0001__x0001__x0001__x0001__x0001__x0001__x0001__x0001__x0001__x0001__x0001__x0001__x0001__x0001__x0001__x0001__x0001__x0001__x0001__x0001__x0001__x0001__x0001__x0001__x0001__x0001_E@_x0001__x0001__x0001__x0001__x0001_@@_x0001__x0001__x0001__x0001__x0001__x0001__x0001__x0001__x0001__x0001__x0001__x0001__x0001__x0001_A@_x0001__x0001__x0001__x0001__x0001__x0001_@@_x0001__x0001__x0001__x0001__x0001__x0001_J@_x0001__x0001__x0001__x0001__x0001__x0001_F@_x0001__x0001__x0001__x0001__x0001__x0001_:@_x0001__x0001__x0001__x0001__x0001__x0001__x0001__x0001__x0001__x0001__x0001__x0001__x0001__x0001_:@_x0001__x0001__x0001__x0001__x0001__x0001_A@_x0001__x0001__x0001__x0001__x0001__x0001_C@_x0001__x0001__x0001__x0001__x0001_H@_x0001__x0001__x0001__x0001__x0001__x0001_H@_x0001__x0001__x0001__x0001__x0001__x0001_&gt;@_x0001__x0001__x0001__x0001__x0001_B@_x0001__x0001__x0001__x0001__x0001__x0001_8@_x0001__x0001__x0001__x0001__x0001_C@_x0001__x0001__x0001__x0001__x0001__x0001_&lt;@_x0001__x0001__x0001__x0001__x0001_C@_x0001__x0001__x0001__x0001__x0001__x0002__x0001_M@_x0001__x0001__x0001__x0001__x0001__x0001_P@_x0001__x0001__x0001__x0001__x0001_ÀQ@_x0001__x0001__x0001__x0001__x0001_ÀR@_x0001__x0001__x0001__x0001__x0001__x0001_6@_x0001__x0001__x0001__x0001__x0001__x0001_@@_x0001__x0001__x0001__x0001__x0001__x0001__x0001__x0001__x0001__x0001__x0001__x0001__x0001__x0001_:@_x0001__x0001__x0001__x0001__x0001__x0001__x0001__x0001__x0001__x0001__x0001__x0001__x0001__x0001_H@_x0001__x0001__x0001__x0001__x0001_O@_x0001__x0001__x0001__x0001__x0001__x0001_;@_x0001__x0001__x0001__x0001__x0001__x0001_6@_x0001__x0001__x0001__x0001__x0001_D@_x0001__x0001__x0001__x0001__x0001__x0001_5@_x0001__x0001__x0001__x0001__x0001__x0001_:@_x0001__x0001__x0001__x0001__x0001_ÀQ@_x0001__x0001__x0001__x0001__x0001__x0001_;@_x0001__x0001__x0001__x0001__x0001__x0001_B@_x0001__x0001__x0001__x0001__x0001__x0001_;@_x0001__x0001__x0001__x0001__x0001_E@_x0001__x0001__x0001__x0001__x0001_@@_x0001__x0001__x0001__x0001__x0001_C@_x0001__x0001__x0001__x0001__x0001__x0001_E@_x0001__x0001__x0001__x0001__x0001__x0001_?@_x0001__x0001__x0001__x0001__x0001__x0001__x0001__x0001__x0001__x0001__x0001__x0001__x0001__x0001_@@_x0001__x0001__x0001__x0001__x0001__x0001_7@_x0001__x0001__x0001__x0001__x0001__x0001__x0001__x0001__x0001__x0001__x0001__x0001__x0001__x0001_B@_x0001__x0001__x0001__x0001__x0001__x0001_&lt;@_x0001__x0001__x0001__x0001__x0001__x0001_F@_x0001__x0002__x0001__x0001__x0001__x0001__x0001__x0001_7@_x0001__x0001__x0001__x0001__x0001__x0001_&lt;@_x0001__x0001__x0001__x0001__x0001__x0001_C@_x0001__x0001__x0001__x0001__x0001__x0001__x0001__x0001__x0001__x0001__x0001__x0001__x0001__x0001__x0001__x0001__x0001__x0001__x0001__x0001__x0001__x0001_&lt;@_x0001__x0001__x0001__x0001__x0001__x0001_7@_x0001__x0001__x0001__x0001__x0001__x0001__x0001__x0001__x0001__x0001__x0001__x0001__x0001_M@_x0001__x0001__x0001__x0001__x0001__x0001__x0001__x0001__x0001__x0001__x0001__x0001__x0001__x0001__x0001__x0001__x0001__x0001__x0001__x0001__x0001_B@_x0001__x0001__x0001__x0001__x0001_G@_x0001__x0001__x0001__x0001__x0001__x0001__x0001__x0001__x0001__x0001__x0001__x0001__x0001__x0001__x0001__x0001__x0001__x0001__x0001__x0001__x0001__x0001__x0001__x0001__x0001__x0001__x0001__x0001__x0001__x0001__x0001__x0001__x0001__x0001__x0001__x0001__x0001_I@_x0001__x0001__x0001__x0001__x0001__x0001_9@_x0001__x0001__x0001__x0001__x0001__x0001_L@_x0001__x0001__x0001__x0001__x0001_O@_x0001__x0001__x0001__x0001__x0001__x0001_:@_x0001__x0001__x0001__x0001__x0001__x0001__x0001__x0001__x0001__x0001__x0001__x0001__x0001_F@_x0001__x0001__x0001__x0001__x0001__x0001_O@_x0001__x0001__x0001__x0001__x0001__x0001_6@_x0001__x0001__x0001__x0001__x0001__x0001__x0001__x0001__x0001__x0001__x0001__x0001__x0001__x0001__x0001__x0001__x0001__x0001__x0001__x0001__x0001__x0001__x0001__x0001__x0001__x0001__x0001__x0001__x0001__x0001__x0001__x0001__x0001__x0001__x0001__x0001__x0001__x0001_7@_x0001__x0001__x0001__x0001__x0001__x0002__x0001__x0001_;@_x0001__x0001__x0001__x0001__x0001__x0001__x0001__x0001__x0001__x0001__x0001__x0001__x0001__x0001_M@_x0001__x0001__x0001__x0001__x0001__x0001_A@_x0001__x0001__x0001__x0001__x0001__x0001_:@_x0001__x0001__x0001__x0001__x0001__x0001_E@_x0001__x0001__x0001__x0001__x0001_A@_x0001__x0001__x0001__x0001__x0001__x0001_K@_x0001__x0001__x0001__x0001__x0001_I@_x0001__x0001__x0001__x0001__x0001__x0001__x0001__x0001__x0001__x0001__x0001__x0001__x0001__x0001_O@_x0001__x0001__x0001__x0001__x0001__x0001_F@_x0001__x0001__x0001__x0001__x0001__x0001_&gt;@_x0001__x0001__x0001__x0001__x0001_@Q@_x0001__x0001__x0001__x0001__x0001__x0001__x0001__x0001__x0001__x0001__x0001__x0001__x0001__x0001_5@_x0001__x0001__x0001__x0001__x0001__x0001_M@_x0001__x0001__x0001__x0001__x0001_I@_x0001__x0001__x0001__x0001__x0001_O@_x0001__x0001__x0001__x0001__x0001__x0001_G@_x0001__x0001__x0001__x0001__x0001__x0001_&gt;@_x0001__x0001__x0001__x0001__x0001__x0001_J@_x0001__x0001__x0001__x0001__x0001__x0001_9@_x0001__x0001__x0001__x0001__x0001__x0001_6@_x0001__x0001__x0001__x0001__x0001__x0001_7@_x0001__x0001__x0001__x0001__x0001_@@_x0001__x0001__x0001__x0001__x0001__x0001_A@_x0001__x0001__x0001__x0001__x0001__x0001__x0001__x0001__x0001__x0001__x0001__x0001__x0001__x0001_4@_x0001__x0001__x0001__x0001__x0001_B@_x0001__x0001__x0001__x0001__x0001_C@_x0001__x0001__x0001__x0001__x0001__x0001_8@_x0001__x0002__x0001__x0001__x0001__x0001__x0001__x0001_=@_x0001__x0001__x0001__x0001__x0001__x0001_A@_x0001__x0001__x0001__x0001__x0001__x0001_@@_x0001__x0001__x0001__x0001__x0001__x0001__x0001__x0001__x0001__x0001__x0001__x0001__x0001__x0001_6@_x0001__x0001__x0001__x0001__x0001_@@_x0001__x0001__x0001__x0001__x0001__x0001_O@_x0001__x0001__x0001__x0001__x0001_D@_x0001__x0001__x0001__x0001__x0001__x0001_C@_x0001__x0001__x0001__x0001__x0001__x0001_?@_x0001__x0001__x0001__x0001__x0001_@@_x0001__x0001__x0001__x0001__x0001_C@_x0001__x0001__x0001__x0001__x0001__x0001__x0001__x0001__x0001__x0001__x0001__x0001__x0001__x0001_6@_x0001__x0001__x0001__x0001__x0001__x0001__x0001__x0001__x0001__x0001__x0001__x0001__x0001__x0001__x0001__x0001__x0001__x0001__x0001__x0001__x0001_H@_x0001__x0001__x0001__x0001__x0001_ÀR@_x0001__x0001__x0001__x0001__x0001_J@_x0001__x0001__x0001__x0001__x0001__x0001__x0001__x0001__x0001__x0001__x0001__x0001__x0001__x0001_C@_x0001__x0001__x0001__x0001__x0001_D@_x0001__x0001__x0001__x0001__x0001__x0001__x0001__x0001__x0001__x0001__x0001__x0001__x0001__x0001_E@_x0001__x0001__x0001__x0001__x0001__x0001_&lt;@_x0001__x0001__x0001__x0001__x0001__x0001_6@_x0001__x0001__x0001__x0001__x0001__x0001_@@_x0001__x0001__x0001__x0001__x0001__x0001_O@_x0001__x0001__x0001__x0001__x0001__x0001_6@_x0001__x0001__x0001__x0001__x0001_J@_x0001__x0001__x0001__x0001__x0001__x0001_=@_x0001__x0001__x0001__x0001__x0001__x0002__x0001_@@_x0001__x0001__x0001__x0001__x0001_@@_x0001__x0001__x0001__x0001__x0001_H@_x0001__x0001__x0001__x0001__x0001_B@_x0001__x0001__x0001__x0001__x0001__x0001_?@_x0001__x0001__x0001__x0001__x0001__x0001__x0001__x0001__x0001__x0001__x0001__x0001__x0001_R@_x0001__x0001__x0001__x0001__x0001__x0001__x0001__x0001__x0001__x0001__x0001__x0001__x0001__x0001_H@_x0001__x0001__x0001__x0001__x0001_L@_x0001__x0001__x0001__x0001__x0001__x0001__x0001__x0001__x0001__x0001__x0001__x0001__x0001__x0001_A@_x0001__x0001__x0001__x0001__x0001__x0001_6@_x0001__x0001__x0001__x0001__x0001__x0001_C@_x0001__x0001__x0001__x0001__x0001__x0001_M@_x0001__x0001__x0001__x0001__x0001__x0001_7@_x0001__x0001__x0001__x0001__x0001_B@_x0001__x0001__x0001__x0001__x0001__x0001_A@_x0001__x0001__x0001__x0001__x0001__x0001_L@_x0001__x0001__x0001__x0001__x0001__x0001_P@_x0001__x0001__x0001__x0001__x0001_L@_x0001__x0001__x0001__x0001__x0001__x0001_6@_x0001__x0001__x0001__x0001__x0001_M@_x0001__x0001__x0001__x0001__x0001__x0001_;@_x0001__x0001__x0001__x0001__x0001__x0001_&lt;@_x0001__x0001__x0001__x0001__x0001_G@_x0001__x0001__x0001__x0001__x0001_M@_x0001__x0001__x0001__x0001__x0001_P@_x0001__x0001__x0001__x0001__x0001__x0001_E@_x0001__x0001__x0001__x0001__x0001__x0001_=@_x0001__x0001__x0001__x0001__x0001__x0001_7@_x0001__x0001__x0001__x0001__x0001__x0001_H@_x0001__x0002__x0001__x0001__x0001__x0001__x0001_@@_x0001__x0001__x0001__x0001__x0001__x0001_B@_x0001__x0001__x0001__x0001__x0001__x0001_=@_x0001__x0001__x0001__x0001__x0001__x0001_8@_x0001__x0001__x0001__x0001__x0001__x0001__x0001__x0001__x0001__x0001__x0001__x0001__x0001__x0001__x0001__x0001__x0001__x0001__x0001__x0001__x0001__x0001__x0001__x0001__x0001__x0001__x0001__x0001__x0001__x0001__x0001__x0001__x0001__x0001__x0001__x0001__x0001__x0001_M@_x0001__x0001__x0001__x0001__x0001_ÀQ@_x0001__x0001__x0001__x0001__x0001__x0001_9@_x0001__x0001__x0001__x0001__x0001__x0001__x0001__x0001__x0001__x0001__x0001__x0001__x0001__x0001__x0001__x0001__x0001__x0001__x0001__x0001__x0001__x0001__x0001__x0001__x0001__x0001__x0001__x0001__x0001__x0001_A@_x0001__x0001__x0001__x0001__x0001__x0001_L@_x0001__x0001__x0001__x0001__x0001__x0001_@@_x0001__x0001__x0001__x0001__x0001__x0001_:@_x0001__x0001__x0001__x0001__x0001__x0001_9@_x0001__x0001__x0001__x0001__x0001_@@_x0001__x0001__x0001__x0001__x0001__x0001_H@_x0001__x0001__x0001__x0001__x0001_O@_x0001__x0001__x0001__x0001__x0001_E@_x0001__x0001__x0001__x0001__x0001__x0001__x0001__x0001__x0001__x0001__x0001__x0001__x0001_H@_x0001__x0001__x0001__x0001__x0001__x0001_&lt;@_x0001__x0001__x0001__x0001__x0001__x0001_&lt;@_x0001__x0001__x0001__x0001__x0001__x0001_E@_x0001__x0001__x0001__x0001__x0001_J@_x0001__x0001__x0001__x0001__x0001__x0001_J@_x0001__x0001__x0001__x0001__x0001__x0001_6@_x0001__x0001__x0001__x0001__x0001__x0002__x0001__x0001_8@_x0001__x0001__x0001__x0001__x0001__x0001__x0001__x0001__x0001__x0001__x0001__x0001__x0001__x0001_F@_x0001__x0001__x0001__x0001__x0001__x0001__x0001__x0001__x0001__x0001__x0001__x0001__x0001__x0001_&lt;@_x0001__x0001__x0001__x0001__x0001__x0001_8@_x0001__x0001__x0001__x0001__x0001__x0001__x0001__x0001__x0001__x0001__x0001__x0001__x0001_G@_x0001__x0001__x0001__x0001__x0001__x0001_B@_x0001__x0001__x0001__x0001__x0001__x0001_A@_x0001__x0001__x0001__x0001__x0001_A@_x0001__x0001__x0001__x0001__x0001__x0001_@@_x0001__x0001__x0001__x0001__x0001__x0001_5@_x0001__x0001__x0001__x0001__x0001__x0001_6@_x0001__x0001__x0001__x0001__x0001__x0001_E@_x0001__x0001__x0001__x0001__x0001_L@_x0001__x0001__x0001__x0001__x0001_G@_x0001__x0001__x0001__x0001__x0001__x0001_9@_x0001__x0001__x0001__x0001__x0001__x0001_5@_x0001__x0001__x0001__x0001__x0001_@Q@_x0001__x0001__x0001__x0001__x0001__x0001_&lt;@_x0001__x0001__x0001__x0001__x0001__x0001__x0001__x0001__x0001__x0001__x0001__x0001__x0001__x0001__x0001__x0001__x0001__x0001__x0001__x0001__x0001__x0001_@@_x0001__x0001__x0001__x0001__x0001__x0001_B@_x0001__x0001__x0001__x0001__x0001__x0001__x0001__x0001__x0001__x0001__x0001__x0001__x0001__x0001_8@_x0001__x0001__x0001__x0001__x0001__x0001_A@_x0001__x0001__x0001__x0001__x0001__x0001__x0001__x0001__x0001__x0001__x0001__x0001__x0001__x0001_8@_x0001__x0001__x0001__x0001__x0001__x0001_I@_x0001__x0001__x0001__x0001__x0001__x0001_H@_x0001__x0002__x0001__x0001__x0001__x0001__x0001__x0001_E@_x0001__x0001__x0001__x0001__x0001__x0001_:@_x0001__x0001__x0001__x0001__x0001_R@_x0001__x0001__x0001__x0001__x0001__x0001_A@_x0001__x0001__x0001__x0001__x0001__x0001_6@_x0001__x0001__x0001__x0001__x0001__x0001_&lt;@_x0001__x0001__x0001__x0001__x0001_D@_x0001__x0001__x0001__x0001__x0001__x0001_&gt;@_x0001__x0001__x0001__x0001__x0001_ÀR@_x0001__x0001__x0001__x0001__x0001__x0001_7@_x0001__x0001__x0001__x0001__x0001_O@_x0001__x0001__x0001__x0001__x0001_D@_x0001__x0001__x0001__x0001__x0001__x0001_J@_x0001__x0001__x0001__x0001__x0001__x0001_M@_x0001__x0001__x0001__x0001__x0001__x0001__x0001__x0001__x0001__x0001__x0001__x0001__x0001_G@_x0001__x0001__x0001__x0001__x0001__x0001__x0001__x0001__x0001__x0001__x0001__x0001__x0001__x0001_8@_x0001__x0001__x0001__x0001__x0001__x0001_I@_x0001__x0001__x0001__x0001__x0001_@R@_x0001__x0001__x0001__x0001__x0001__x0001_:@_x0001__x0001__x0001__x0001__x0001__x0001_K@_x0001__x0001__x0001__x0001__x0001__x0001__x0001__x0001__x0001__x0001__x0001__x0001__x0001__x0001__x0001__x0001__x0001__x0001__x0001__x0001__x0001__x0001_=@_x0001__x0001__x0001__x0001__x0001_@R@_x0001__x0001__x0001__x0001__x0001__x0001__x0001__x0001__x0001__x0001__x0001__x0001__x0001__x0001_8@_x0001__x0001__x0001__x0001__x0001__x0001_&lt;@_x0001__x0001__x0001__x0001__x0001__x0001_H@_x0001__x0001__x0001__x0001__x0001__x0001_C@_x0001__x0001__x0001__x0001__x0001__x0002__x0001_C@_x0001__x0001__x0001__x0001__x0001_B@_x0001__x0001__x0001__x0001__x0001__x0001__x0001__x0001__x0001__x0001__x0001__x0001__x0001__x0001_E@_x0001__x0001__x0001__x0001__x0001__x0001_4@_x0001__x0001__x0001__x0001__x0001__x0001_6@_x0001__x0001__x0001__x0001__x0001__x0001_@@_x0001__x0001__x0001__x0001__x0001__x0001_&lt;@_x0001__x0001__x0001__x0001__x0001_@@_x0001__x0001__x0001__x0001__x0001_B@_x0001__x0001__x0001__x0001__x0001__x0001_C@_x0001__x0001__x0001__x0001__x0001__x0001__x0001__x0001__x0001__x0001__x0001__x0001__x0001__x0001__x0001__x0001__x0001__x0001__x0001__x0001__x0001__x0001_&lt;@_x0001__x0001__x0001__x0001__x0001__x0001__x0001__x0001__x0001__x0001__x0001__x0001__x0001__x0001__x0001__x0001__x0001__x0001__x0001__x0001__x0001__x0001_?@_x0001__x0001__x0001__x0001__x0001_H@_x0001__x0001__x0001__x0001__x0001_@@_x0001__x0001__x0001__x0001__x0001__x0001__x0001__x0001__x0001__x0001__x0001__x0001__x0001__x0001__x0001__x0001__x0001__x0001__x0001__x0001__x0001__x0001__x0001__x0001__x0001__x0001__x0001__x0001__x0001__x0001_&gt;@_x0001__x0001__x0001__x0001__x0001__x0001_E@_x0001__x0001__x0001__x0001__x0001_B@_x0001__x0001__x0001__x0001__x0001_M@_x0001__x0001__x0001__x0001__x0001_O@_x0001__x0001__x0001__x0001__x0001__x0001_:@_x0001__x0001__x0001__x0001__x0001__x0001_F@_x0001__x0001__x0001__x0001__x0001__x0001_L@_x0001__x0001__x0001__x0001__x0001_I@_x0001__x0001__x0001__x0001__x0001__x0001_=@_x0001__x0002__x0001__x0001__x0001__x0001__x0001__x0001_;@_x0001__x0001__x0001__x0001__x0001__x0001_;@_x0001__x0001__x0001__x0001__x0001__x0001_F@_x0001__x0001__x0001__x0001__x0001__x0001_7@_x0001__x0001__x0001__x0001__x0001__x0001_@@_x0001__x0001__x0001__x0001__x0001__x0001_@@_x0001__x0001__x0001__x0001__x0001_E@_x0001__x0001__x0001__x0001__x0001__x0001_:@_x0001__x0001__x0001__x0001__x0001__x0001__x0001__x0001__x0001__x0001__x0001__x0001__x0001__x0001_@@_x0001__x0001__x0001__x0001__x0001__x0001_&lt;@_x0001__x0001__x0001__x0001__x0001__x0001__x0001__x0001__x0001__x0001__x0001__x0001__x0001__x0001_C@_x0001__x0001__x0001__x0001__x0001_H@_x0001__x0001__x0001__x0001__x0001__x0001__x0001__x0001__x0001__x0001__x0001__x0001__x0001_B@_x0001__x0001__x0001__x0001__x0001__x0001_B@_x0001__x0001__x0001__x0001__x0001__x0001_I@_x0001__x0001__x0001__x0001__x0001__x0001_=@_x0001__x0001__x0001__x0001__x0001__x0001_B@_x0001__x0001__x0001__x0001__x0001_C@_x0001__x0001__x0001__x0001__x0001__x0001_6@_x0001__x0001__x0001__x0001__x0001_F@_x0001__x0001__x0001__x0001__x0001_P@_x0001__x0001__x0001__x0001__x0001__x0001__x0001__x0001__x0001__x0001__x0001__x0001__x0001__x0001_9@_x0001__x0001__x0001__x0001__x0001_J@_x0001__x0001__x0001__x0001__x0001__x0001__x0001__x0001__x0001__x0001__x0001__x0001__x0001_I@_x0001__x0001__x0001__x0001__x0001__x0001_6@_x0001__x0001__x0001__x0001__x0001__x0001_8@_x0001__x0001__x0001__x0001__x0001__x0002__x0001__x0001_9@_x0001__x0001__x0001__x0001__x0001__x0001_;@_x0001__x0001__x0001__x0001__x0001__x0001_&lt;@_x0001__x0001__x0001__x0001__x0001__x0001_B@_x0001__x0001__x0001__x0001__x0001_I@_x0001__x0001__x0001__x0001__x0001__x0001__x0001__x0001__x0001__x0001__x0001__x0001__x0001__x0001_&gt;@_x0001__x0001__x0001__x0001__x0001__x0001__x0001__x0001__x0001__x0001__x0001__x0001__x0001__x0001_7@_x0001__x0001__x0001__x0001__x0001__x0001_A@_x0001__x0001__x0001__x0001__x0001__x0001_:@_x0001__x0001__x0001__x0001__x0001__x0001_:@_x0001__x0001__x0001__x0001__x0001__x0001_7@_x0001__x0001__x0001__x0001__x0001__x0001__x0001__x0001__x0001__x0001__x0001__x0001__x0001__x0001_M@_x0001__x0001__x0001__x0001__x0001__x0001__x0001__x0001__x0001__x0001__x0001__x0001__x0001__x0001_;@_x0001__x0001__x0001__x0001__x0001__x0001_5@_x0001__x0001__x0001__x0001__x0001__x0001_F@_x0001__x0001__x0001__x0001__x0001_@@_x0001__x0001__x0001__x0001__x0001_L@_x0001__x0001__x0001__x0001__x0001__x0001__x0001__x0001__x0001__x0001__x0001__x0001__x0001_C@_x0001__x0001__x0001__x0001__x0001__x0001_:@_x0001__x0001__x0001__x0001__x0001_@@_x0001__x0001__x0001__x0001__x0001__x0001_&gt;@_x0001__x0001__x0001__x0001__x0001__x0001_H@_x0001__x0001__x0001__x0001__x0001__x0001_;@_x0001__x0001__x0001__x0001__x0001__x0001_;@_x0001__x0001__x0001__x0001__x0001__x0001_H@_x0001__x0001__x0001__x0001__x0001_@@_x0001__x0001__x0001__x0001__x0001__x0001_&gt;@_x0001__x0002__x0001__x0001__x0001__x0001__x0001__x0001__x0001__x0001__x0001__x0001__x0001__x0001__x0001__x0001__x0001__x0001__x0001__x0001__x0001__x0001__x0001__x0001_?@_x0001__x0001__x0001__x0001__x0001__x0001_8@_x0001__x0001__x0001__x0001__x0001_H@_x0001__x0001__x0001__x0001__x0001__x0001_7@_x0001__x0001__x0001__x0001__x0001__x0001__x0001__x0001__x0001__x0001__x0001__x0001__x0001__x0001__x0001__x0001__x0001__x0001__x0001__x0001__x0001__x0001_6@_x0001__x0001__x0001__x0001__x0001__x0001_9@_x0001__x0001__x0001__x0001__x0001_G@_x0001__x0001__x0001__x0001__x0001__x0001_B@_x0001__x0001__x0001__x0001__x0001__x0001_M@_x0001__x0001__x0001__x0001__x0001__x0001_A@_x0001__x0001__x0001__x0001__x0001__x0001_C@_x0001__x0001__x0001__x0001__x0001__x0001_C@_x0001__x0001__x0001__x0001__x0001__x0001_:@_x0001__x0001__x0001__x0001__x0001_D@_x0001__x0001__x0001__x0001__x0001__x0001__x0001__x0001__x0001__x0001__x0001__x0001__x0001_@R@_x0001__x0001__x0001__x0001__x0001__x0001_E@_x0001__x0001__x0001__x0001__x0001__x0001_7@_x0001__x0001__x0001__x0001__x0001__x0001__x0001__x0001__x0001__x0001__x0001__x0001__x0001__x0001__x0001__x0001__x0001__x0001__x0001__x0001__x0001_@R@_x0001__x0001__x0001__x0001__x0001__x0001_F@_x0001__x0001__x0001__x0001__x0001__x0001_G@_x0001__x0001__x0001__x0001__x0001__x0001_K@_x0001__x0001__x0001__x0001__x0001_@@_x0001__x0001__x0001__x0001__x0001__x0001__x0001__x0001__x0001__x0001__x0001__x0001__x0001__x0001_6@_x0001__x0001__x0001__x0001__x0001__x0002__x0001__x0001__x0001__x0001__x0001__x0001__x0001__x0001__x0001__x0001__x0001__x0001__x0001__x0001__x0001__x0001__x0001__x0001_&gt;@_x0001__x0001__x0001__x0001__x0001_J@_x0001__x0001__x0001__x0001__x0001_I@_x0001__x0001__x0001__x0001__x0001_G@_x0001__x0001__x0001__x0001__x0001_@Q@_x0001__x0001__x0001__x0001__x0001__x0001_C@_x0001__x0001__x0001__x0001__x0001_D@_x0001__x0001__x0001__x0001__x0001__x0001_=@_x0001__x0001__x0001__x0001__x0001__x0001__x0001__x0001__x0001__x0001__x0001__x0001__x0001_D@_x0001__x0001__x0001__x0001__x0001__x0001__x0001__x0001__x0001__x0001__x0001__x0001__x0001_@@_x0001__x0001__x0001__x0001__x0001_L@_x0001__x0001__x0001__x0001__x0001_C@_x0001__x0001__x0001__x0001__x0001__x0001_8@_x0001__x0001__x0001__x0001__x0001__x0001__x0001__x0001__x0001__x0001__x0001__x0001__x0001__x0001_?@_x0001__x0001__x0001__x0001__x0001__x0001__x0001__x0001__x0001__x0001__x0001__x0001__x0001__x0001_6@_x0001__x0001__x0001__x0001__x0001__x0001__x0001__x0001__x0001__x0001__x0001__x0001__x0001_D@_x0001__x0001__x0001__x0001__x0001_G@_x0001__x0001__x0001__x0001__x0001__x0001_;@_x0001__x0001__x0001__x0001__x0001__x0001_@@_x0001__x0001__x0001__x0001__x0001__x0001_R@_x0001__x0001__x0001__x0001__x0001__x0001_B@_x0001__x0001__x0001__x0001__x0001__x0001_:@_x0001__x0001__x0001__x0001__x0001__x0001_P@_x0001__x0001__x0001__x0001__x0001__x0001_=@_x0001__x0001__x0001__x0001__x0001_B@_x0001__x0002__x0001__x0001__x0001__x0001__x0001_R@_x0001__x0001__x0001__x0001__x0001__x0001_&lt;@_x0001__x0001__x0001__x0001__x0001_M@_x0001__x0001__x0001__x0001__x0001__x0001_9@_x0001__x0001__x0001__x0001__x0001__x0001__x0001__x0001__x0001__x0001__x0001__x0001__x0001__x0001_@@_x0001__x0001__x0001__x0001__x0001__x0001_;@_x0001__x0001__x0001__x0001__x0001__x0001__x0001__x0001__x0001__x0001__x0001__x0001__x0001_@Q@_x0001__x0001__x0001__x0001__x0001__x0001_M@_x0001__x0001__x0001__x0001__x0001__x0001_7@_x0001__x0001__x0001__x0001__x0001__x0001_8@_x0001__x0001__x0001__x0001__x0001__x0001__x0001__x0001__x0001__x0001__x0001__x0001__x0001__x0001_M@_x0001__x0001__x0001__x0001__x0001__x0001_;@_x0001__x0001__x0001__x0001__x0001__x0001_J@_x0001__x0001__x0001__x0001__x0001__x0001_:@_x0001__x0001__x0001__x0001__x0001__x0001__x0001__x0001__x0001__x0001__x0001__x0001__x0001__x0001_;@_x0001__x0001__x0001__x0001__x0001__x0001_J@_x0001__x0001__x0001__x0001__x0001__x0001_8@_x0001__x0001__x0001__x0001__x0001__x0001__x0001__x0001__x0001__x0001__x0001__x0001__x0001__x0001_&lt;@_x0001__x0001__x0001__x0001__x0001_@@_x0001__x0001__x0001__x0001__x0001__x0001_Q@_x0001__x0001__x0001__x0001__x0001__x0001__x0001__x0001__x0001__x0001__x0001__x0001__x0001__x0001__x0001__x0001__x0001__x0001__x0001__x0001__x0001__x0001_A@_x0001__x0001__x0001__x0001__x0001_ÀP@_x0001__x0001__x0001__x0001__x0001__x0001__x0001__x0001__x0001__x0001__x0001__x0001__x0001__x0001__x0001__x0001__x0001__x0001__x0001__x0001__x0001__x0002__x0001__x0001__x0001__x0001__x0001__x0001__x0001__x0001__x0001__x0001_:@_x0001__x0001__x0001__x0001__x0001_N@_x0001__x0001__x0001__x0001__x0001__x0001_L@_x0001__x0001__x0001__x0001__x0001_O@_x0001__x0001__x0001__x0001__x0001__x0001_7@_x0001__x0001__x0001__x0001__x0001__x0001_H@_x0001__x0001__x0001__x0001__x0001__x0001_9@_x0001__x0001__x0001__x0001__x0001_@@_x0001__x0001__x0001__x0001__x0001__x0001_9@_x0001__x0001__x0001__x0001__x0001__x0001_A@_x0001__x0001__x0001__x0001__x0001__x0001__x0001__x0001__x0001__x0001__x0001__x0001__x0001__x0001_C@_x0001__x0001__x0001__x0001__x0001__x0001_9@_x0001__x0001__x0001__x0001__x0001__x0001_P@_x0001__x0001__x0001__x0001__x0001_@@_x0001__x0001__x0001__x0001__x0001__x0001_9@_x0001__x0001__x0001__x0001__x0001_J@_x0001__x0001__x0001__x0001__x0001_C@_x0001__x0001__x0001__x0001__x0001__x0001__x0001__x0001__x0001__x0001__x0001__x0001__x0001__x0001_:@_x0001__x0001__x0001__x0001__x0001__x0001_8@_x0001__x0001__x0001__x0001__x0001__x0001_B@_x0001__x0001__x0001__x0001__x0001__x0001_G@_x0001__x0001__x0001__x0001__x0001_J@_x0001__x0001__x0001__x0001__x0001__x0001_E@_x0001__x0001__x0001__x0001__x0001__x0001_F@_x0001__x0001__x0001__x0001__x0001__x0001_?@_x0001__x0001__x0001__x0001__x0001_H@_x0001__x0001__x0001__x0001__x0001__x0001_&gt;@_x0001__x0001__x0001__x0001__x0001__x0001__x0001__x0001__x0001__x0001__x0001__x0001__x0001__x0001_=@_x0001__x0002__x0001__x0001__x0001__x0001__x0001_B@_x0001__x0001__x0001__x0001__x0001__x0001_?@_x0001__x0001__x0001__x0001__x0001__x0001_5@_x0001__x0001__x0001__x0001__x0001__x0001_;@_x0001__x0001__x0001__x0001__x0001__x0001_5@_x0001__x0001__x0001__x0001__x0001__x0001__x0001__x0001__x0001__x0001__x0001__x0001__x0001__x0001_8@_x0001__x0001__x0001__x0001__x0001__x0001_E@_x0001__x0001__x0001__x0001__x0001__x0001_G@_x0001__x0001__x0001__x0001__x0001__x0001_9@_x0001__x0001__x0001__x0001__x0001__x0001_:@_x0001__x0001__x0001__x0001__x0001__x0001__x0001__x0001__x0001__x0001__x0001__x0001__x0001__x0001_&lt;@_x0001__x0001__x0001__x0001__x0001__x0001__x0001__x0001__x0001__x0001__x0001__x0001__x0001__x0001__x0001__x0001__x0001__x0001__x0001__x0001__x0001__x0001_C@_x0001__x0001__x0001__x0001__x0001__x0001_H@_x0001__x0001__x0001__x0001__x0001__x0001_6@_x0001__x0001__x0001__x0001__x0001__x0001_K@_x0001__x0001__x0001__x0001__x0001__x0001_H@_x0001__x0001__x0001__x0001__x0001__x0001_G@_x0001__x0001__x0001__x0001__x0001_I@_x0001__x0001__x0001__x0001__x0001__x0001_M@_x0001__x0001__x0001__x0001__x0001_K@_x0001__x0001__x0001__x0001__x0001__x0001__x0001__x0001__x0001__x0001__x0001__x0001__x0001__x0001_B@_x0001__x0001__x0001__x0001__x0001_@@_x0001__x0001__x0001__x0001__x0001__x0001_E@_x0001__x0001__x0001__x0001__x0001__x0001_9@_x0001__x0001__x0001__x0001__x0001__x0001__x0001__x0001__x0001__x0001__x0001__x0001__x0001_ÀP@_x0001__x0001__x0001__x0001__x0001__x0002__x0001__x0001_:@_x0001__x0001__x0001__x0001__x0001_B@_x0001__x0001__x0001__x0001__x0001_ÀQ@_x0001__x0001__x0001__x0001__x0001_B@_x0001__x0001__x0001__x0001__x0001_G@_x0001__x0001__x0001__x0001__x0001__x0001_:@_x0001__x0001__x0001__x0001__x0001__x0001_K@_x0001__x0001__x0001__x0001__x0001__x0001_A@_x0001__x0001__x0001__x0001__x0001__x0001_A@_x0001__x0001__x0001__x0001__x0001_B@_x0001__x0001__x0001__x0001__x0001__x0001__x0001__x0001__x0001__x0001__x0001__x0001__x0001__x0001_C@_x0001__x0001__x0001__x0001__x0001__x0001__x0001__x0001__x0001__x0001__x0001__x0001__x0001__x0001_9@_x0001__x0001__x0001__x0001__x0001__x0001_&gt;@_x0001__x0001__x0001__x0001__x0001_P@_x0001__x0001__x0001__x0001__x0001__x0001__x0001__x0001__x0001__x0001__x0001__x0001__x0001__x0001_R@_x0001__x0001__x0001__x0001__x0001_H@_x0001__x0001__x0001__x0001__x0001__x0001_=@_x0001__x0001__x0001__x0001__x0001__x0001_?@_x0001__x0001__x0001__x0001__x0001_G@_x0001__x0001__x0001__x0001__x0001_ÀR@_x0001__x0001__x0001__x0001__x0001_E@_x0001__x0001__x0001__x0001__x0001__x0001_A@_x0001__x0001__x0001__x0001__x0001__x0001__x0001__x0001__x0001__x0001__x0001__x0001__x0001_ÀQ@_x0001__x0001__x0001__x0001__x0001__x0001_:@_x0001__x0001__x0001__x0001__x0001__x0001__x0001__x0001__x0001__x0001__x0001__x0001__x0001_@Q@_x0001__x0001__x0001__x0001__x0001__x0001_:@_x0001__x0001__x0001__x0001__x0001_B@_x0001__x0002__x0001__x0001__x0001__x0001__x0001__x0001_=@_x0001__x0001__x0001__x0001__x0001_P@_x0001__x0001__x0001__x0001__x0001_@@_x0001__x0001__x0001__x0001__x0001_D@_x0001__x0001__x0001__x0001__x0001_R@_x0001__x0001__x0001__x0001__x0001__x0001_:@_x0001__x0001__x0001__x0001__x0001_@@_x0001__x0001__x0001__x0001__x0001__x0001_6@_x0001__x0001__x0001__x0001__x0001__x0001_@@_x0001__x0001__x0001__x0001__x0001__x0001__x0001__x0001__x0001__x0001__x0001__x0001__x0001__x0001_B@_x0001__x0001__x0001__x0001__x0001__x0001_7@_x0001__x0001__x0001__x0001__x0001__x0001__x0001__x0001__x0001__x0001__x0001__x0001__x0001__x0001_9@_x0001__x0001__x0001__x0001__x0001__x0001_@@_x0001__x0001__x0001__x0001__x0001__x0001_;@_x0001__x0001__x0001__x0001__x0001__x0001_;@_x0001__x0001__x0001__x0001__x0001__x0001_6@_x0001__x0001__x0001__x0001__x0001__x0001__x0001__x0001__x0001__x0001__x0001__x0001__x0001_E@_x0001__x0001__x0001__x0001__x0001_A@_x0001__x0001__x0001__x0001__x0001_ÀQ@_x0001__x0001__x0001__x0001__x0001__x0001__x0001__x0001__x0001__x0001__x0001__x0001__x0001__x0001__x0001__x0001__x0001__x0001__x0001__x0001__x0001_ÀP@_x0001__x0001__x0001__x0001__x0001__x0001_;@_x0001__x0001__x0001__x0001__x0001__x0001_C@_x0001__x0001__x0001__x0001__x0001_B@_x0001__x0001__x0001__x0001__x0001__x0001_6@_x0001__x0001__x0001__x0001__x0001_J@_x0001__x0001__x0001__x0001__x0001__x0001__x0001__x0001__x0001__x0001__x0001__x0001__x0001__x0002__x0001__x0001_K@_x0001__x0001__x0001__x0001__x0001_G@_x0001__x0001__x0001__x0001__x0001__x0001_C@_x0001__x0001__x0001__x0001__x0001__x0001__x0001__x0001__x0001__x0001__x0001__x0001__x0001_ÀQ@_x0001__x0001__x0001__x0001__x0001__x0001_E@_x0001__x0001__x0001__x0001__x0001__x0001_A@_x0001__x0001__x0001__x0001__x0001__x0001_=@_x0001__x0001__x0001__x0001__x0001__x0001_&lt;@_x0001__x0001__x0001__x0001__x0001_@Q@_x0001__x0001__x0001__x0001__x0001__x0001_@@_x0001__x0001__x0001__x0001__x0001__x0001_G@_x0001__x0001__x0001__x0001__x0001__x0001_8@_x0001__x0001__x0001__x0001__x0001__x0001_;@_x0001__x0001__x0001__x0001__x0001_@@_x0001__x0001__x0001__x0001__x0001__x0001_&lt;@_x0001__x0001__x0001__x0001__x0001__x0001_7@_x0001__x0001__x0001__x0001__x0001_P@_x0001__x0001__x0001__x0001__x0001__x0001__x0001__x0001__x0001__x0001__x0001__x0001__x0001__x0001_9@_x0001__x0001__x0001__x0001__x0001__x0001__x0001__x0001__x0001__x0001__x0001__x0001__x0001__x0001_7@_x0001__x0001__x0001__x0001__x0001__x0001_?@_x0001__x0001__x0001__x0001__x0001__x0001_;@_x0001__x0001__x0001__x0001__x0001__x0001_7@_x0001__x0001__x0001__x0001__x0001_C@_x0001__x0001__x0001__x0001__x0001__x0001__x0001__x0001__x0001__x0001__x0001__x0001__x0001_B@_x0001__x0001__x0001__x0001__x0001__x0001__x0001__x0001__x0001__x0001__x0001__x0001__x0001__x0001_8@_x0001__x0001__x0001__x0001__x0001__x0001_=@_x0001__x0001__x0001__x0001__x0001__x0001_@@_x0001__x0002__x0001__x0001__x0001__x0001__x0001__x0001__x0001__x0001__x0001__x0001__x0001__x0001__x0001__x0001_E@_x0001__x0001__x0001__x0001__x0001__x0001__x0001__x0001__x0001__x0001__x0001__x0001__x0001_@@_x0001__x0001__x0001__x0001__x0001__x0001_6@_x0001__x0001__x0001__x0001__x0001__x0001_F@_x0001__x0001__x0001__x0001__x0001__x0001_7@_x0001__x0001__x0001__x0001__x0001__x0001_7@_x0001__x0001__x0001__x0001__x0001__x0001_?@_x0001__x0001__x0001__x0001__x0001__x0001_J@_x0001__x0001__x0001__x0001__x0001__x0001__x0001__x0001__x0001__x0001__x0001__x0001__x0001__x0001_:@_x0001__x0001__x0001__x0001__x0001_@Q@_x0001__x0001__x0001__x0001__x0001__x0001_:@_x0001__x0001__x0001__x0001__x0001__x0001_6@_x0001__x0001__x0001__x0001__x0001_@@_x0001__x0001__x0001__x0001__x0001__x0001__x0001__x0001__x0001__x0001__x0001__x0001__x0001__x0001_&lt;@_x0001__x0001__x0001__x0001__x0001__x0001_9@_x0001__x0001__x0001__x0001__x0001__x0001__x0001__x0001__x0001__x0001__x0001__x0001__x0001_E@_x0001__x0001__x0001__x0001__x0001_E@_x0001__x0001__x0001__x0001__x0001__x0001__x0001__x0001__x0001__x0001__x0001__x0001__x0001__x0001_;@_x0001__x0001__x0001__x0001__x0001__x0001_E@_x0001__x0001__x0001__x0001__x0001_E@_x0001__x0001__x0001__x0001__x0001_B@_x0001__x0001__x0001__x0001__x0001__x0001_:@_x0001__x0001__x0001__x0001__x0001__x0001_7@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B@_x0001__x0001__x0001__x0001__x0001__x0001__x0001__x0001__x0001__x0001__x0001__x0001__x0001__x0001_B@_x0001__x0001__x0001__x0001__x0001__x0001_6@_x0001__x0001__x0001__x0001__x0001__x0001__x0001__x0001__x0001__x0001__x0001__x0001__x0001__x0001_;@_x0001__x0001__x0001__x0001__x0001_E@_x0001__x0001__x0001__x0001__x0001__x0001_R@_x0001__x0001__x0001__x0001__x0001_R@_x0001__x0001__x0001__x0001__x0001_@@_x0001__x0001__x0001__x0001__x0001__x0001_?@_x0001__x0001__x0001__x0001__x0001__x0001_7@_x0001__x0001__x0001__x0001__x0001__x0001_;@_x0001__x0001__x0001__x0001__x0001__x0001__x0001__x0001__x0001__x0001__x0001__x0001__x0001__x0001__x0001__x0001__x0001__x0001__x0001__x0001__x0001__x0001_;@_x0001__x0001__x0001__x0001__x0001__x0001_B@_x0001__x0001__x0001__x0001__x0001_E@_x0001__x0001__x0001__x0001__x0001__x0001_C@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A@_x0001__x0001__x0001__x0001__x0001_@@_x0001__x0001__x0001__x0001__x0001__x0001_&lt;@_x0001__x0001__x0001__x0001__x0001__x0001__x0001__x0001__x0001__x0002__x0001__x0001__x0001__x0001__x0001_B@_x0001__x0001__x0001__x0001__x0001__x0001_:@_x0001__x0001__x0001__x0001__x0001__x0001_;@_x0001__x0001__x0001__x0001__x0001__x0001__x0001__x0001__x0001__x0001__x0001__x0001__x0001__x0001_5@_x0001__x0001__x0001__x0001__x0001__x0001_;@_x0001__x0001__x0001__x0001__x0001__x0001__x0001__x0001__x0001__x0001__x0001__x0001__x0001__x0001_?@_x0001__x0001__x0001__x0001__x0001_R@_x0001__x0001__x0001__x0001__x0001__x0001_Q@_x0001__x0001__x0001__x0001__x0001__x0001__x0001__x0001__x0001__x0001__x0001__x0001__x0001__x0001_E@_x0001__x0001__x0001__x0001__x0001_B@_x0001__x0001__x0001__x0001__x0001__x0001_J@_x0001__x0001__x0001__x0001__x0001__x0001_B@_x0001__x0001__x0001__x0001__x0001__x0001_J@_x0001__x0001__x0001__x0001__x0001__x0001__x0001__x0001__x0001__x0001__x0001__x0001__x0001_E@_x0001__x0001__x0001__x0001__x0001__x0001_O@_x0001__x0001__x0001__x0001__x0001__x0001_8@_x0001__x0001__x0001__x0001__x0001_C@_x0001__x0001__x0001__x0001__x0001__x0001__x0001__x0001__x0001__x0001__x0001__x0001__x0001__x0001__x0001__x0001__x0001__x0001__x0001__x0001__x0001__x0001_9@_x0001__x0001__x0001__x0001__x0001__x0001_?@_x0001__x0001__x0001__x0001__x0001__x0001_J@_x0001__x0001__x0001__x0001__x0001_@@_x0001__x0001__x0001__x0001__x0001__x0001_=@_x0001__x0001__x0001__x0001__x0001__x0001_P@_x0001__x0001__x0001__x0001__x0001__x0001_5@_x0001__x0001__x0001__x0001__x0001_C@_x0001__x0001__x0001__x0001__x0001__x0002__x0001__x0001__x0001__x0001__x0001__x0001__x0001__x0001__x0001__x0001__x0001__x0001__x0001__x0001__x0001__x0001__x0001__x0001_:@_x0001__x0001__x0001__x0001__x0001_D@_x0001__x0001__x0001__x0001__x0001__x0001_C@_x0001__x0001__x0001__x0001__x0001_@Q@_x0001__x0001__x0001__x0001__x0001_G@_x0001__x0001__x0001__x0001__x0001__x0001_G@_x0001__x0001__x0001__x0001__x0001__x0001__x0001__x0001__x0001__x0001__x0001__x0001__x0001_A@_x0001__x0001__x0001__x0001__x0001__x0001__x0001__x0001__x0001__x0001__x0001__x0001__x0001__x0001__x0001__x0001__x0001__x0001__x0001__x0001__x0001_L@_x0001__x0001__x0001__x0001__x0001__x0001__x0001__x0001__x0001__x0001__x0001__x0001__x0001__x0001_@@_x0001__x0001__x0001__x0001__x0001__x0001_B@_x0001__x0001__x0001__x0001__x0001__x0001_=@_x0001__x0001__x0001__x0001__x0001__x0001_C@_x0001__x0001__x0001__x0001__x0001__x0001_&gt;@_x0001__x0001__x0001__x0001__x0001__x0001_A@_x0001__x0001__x0001__x0001__x0001_H@_x0001__x0001__x0001__x0001__x0001__x0001_F@_x0001__x0001__x0001__x0001__x0001__x0001_&lt;@_x0001__x0001__x0001__x0001__x0001__x0001_8@_x0001__x0001__x0001__x0001__x0001__x0001_&lt;@_x0001__x0001__x0001__x0001__x0001__x0001_O@_x0001__x0001__x0001__x0001__x0001_@@_x0001__x0001__x0001__x0001__x0001_D@_x0001__x0001__x0001__x0001__x0001_C@_x0001__x0001__x0001__x0001__x0001__x0001_7@_x0001__x0001__x0001__x0001__x0001__x0001__x0001__x0001__x0001__x0001__x0001__x0001__x0001__x0001_@@_x0001__x0002__x0001__x0001__x0001__x0001__x0001__x0001_F@_x0001__x0001__x0001__x0001__x0001__x0001_6@_x0001__x0001__x0001__x0001__x0001_@@_x0001__x0001__x0001__x0001__x0001__x0001__x0001__x0001__x0001__x0001__x0001__x0001__x0001__x0001_E@_x0001__x0001__x0001__x0001__x0001__x0001__x0001__x0001__x0001__x0001__x0001__x0001__x0001__x0001_&lt;@_x0001__x0001__x0001__x0001__x0001__x0001__x0001__x0001__x0001__x0001__x0001__x0001__x0001_E@_x0001__x0001__x0001__x0001__x0001_ÀQ@_x0001__x0001__x0001__x0001__x0001__x0001_K@_x0001__x0001__x0001__x0001__x0001_@@_x0001__x0001__x0001__x0001__x0001_J@_x0001__x0001__x0001__x0001__x0001__x0001__x0001__x0001__x0001__x0001__x0001__x0001__x0001__x0001_@@_x0001__x0001__x0001__x0001__x0001__x0001_8@_x0001__x0001__x0001__x0001__x0001__x0001_C@_x0001__x0001__x0001__x0001__x0001__x0001__x0001__x0001__x0001__x0001__x0001__x0001__x0001_H@_x0001__x0001__x0001__x0001__x0001__x0001_=@_x0001__x0001__x0001__x0001__x0001__x0001_B@_x0001__x0001__x0001__x0001__x0001_J@_x0001__x0001__x0001__x0001__x0001__x0001__x0001__x0001__x0001__x0001__x0001__x0001__x0001__x0001_9@_x0001__x0001__x0001__x0001__x0001__x0001__x0001__x0001__x0001__x0001__x0001__x0001__x0001_C@_x0001__x0001__x0001__x0001__x0001__x0001_@@_x0001__x0001__x0001__x0001__x0001_@R@_x0001__x0001__x0001__x0001__x0001__x0001_&gt;@_x0001__x0001__x0001__x0001__x0001__x0001_@@_x0001__x0001__x0001__x0001__x0001_H@_x0001__x0001__x0001__x0001__x0001__x0002__x0001__x0001_L@_x0001__x0001__x0001__x0001__x0001__x0001_7@_x0001__x0001__x0001__x0001__x0001__x0001__x0001__x0001__x0001__x0001__x0001__x0001__x0001__x0001_9@_x0001__x0001__x0001__x0001__x0001_@Q@_x0001__x0001__x0001__x0001__x0001__x0001_7@_x0001__x0001__x0001__x0001__x0001__x0001__x0001__x0001__x0001__x0001__x0001__x0001__x0001__x0001_C@_x0001__x0001__x0001__x0001__x0001_I@_x0001__x0001__x0001__x0001__x0001__x0001_8@_x0001__x0001__x0001__x0001__x0001_G@_x0001__x0001__x0001__x0001__x0001__x0001_&lt;@_x0001__x0001__x0001__x0001__x0001__x0001_Q@_x0001__x0001__x0001__x0001__x0001__x0001_?@_x0001__x0001__x0001__x0001__x0001__x0001_H@_x0001__x0001__x0001__x0001__x0001__x0001_B@_x0001__x0001__x0001__x0001__x0001__x0001_?@_x0001__x0001__x0001__x0001__x0001__x0001_O@_x0001__x0001__x0001__x0001__x0001_@R@_x0001__x0001__x0001__x0001__x0001__x0001_?@_x0001__x0001__x0001__x0001__x0001__x0001__x0001__x0001__x0001__x0001__x0001__x0001__x0001__x0001_8@_x0001__x0001__x0001__x0001__x0001_B@_x0001__x0001__x0001__x0001__x0001_D@_x0001__x0001__x0001__x0001__x0001__x0001_J@_x0001__x0001__x0001__x0001__x0001__x0001_&lt;@_x0001__x0001__x0001__x0001__x0001__x0001__x0001__x0001__x0001__x0001__x0001__x0001__x0001__x0001_5@_x0001__x0001__x0001__x0001__x0001_@@_x0001__x0001__x0001__x0001__x0001__x0001_&gt;@_x0001__x0001__x0001__x0001__x0001__x0001_6@_x0001__x0001__x0001__x0001__x0001__x0001_L@_x0001__x0002__x0001__x0001__x0001__x0001__x0001_@@_x0001__x0001__x0001__x0001__x0001_J@_x0001__x0001__x0001__x0001__x0001__x0001_Q@_x0001__x0001__x0001__x0001__x0001__x0001_?@_x0001__x0001__x0001__x0001__x0001__x0001_=@_x0001__x0001__x0001__x0001__x0001__x0001_8@_x0001__x0001__x0001__x0001__x0001_J@_x0001__x0001__x0001__x0001__x0001__x0001_6@_x0001__x0001__x0001__x0001__x0001__x0001_L@_x0001__x0001__x0001__x0001__x0001__x0001_=@_x0001__x0001__x0001__x0001__x0001__x0001_A@_x0001__x0001__x0001__x0001__x0001__x0001_6@_x0001__x0001__x0001__x0001__x0001__x0001_;@_x0001__x0001__x0001__x0001__x0001__x0001_=@_x0001__x0001__x0001__x0001__x0001_M@_x0001__x0001__x0001__x0001__x0001__x0001_7@_x0001__x0001__x0001__x0001__x0001__x0001_B@_x0001__x0001__x0001__x0001__x0001_@R@_x0001__x0001__x0001__x0001__x0001__x0001_=@_x0001__x0001__x0001__x0001__x0001__x0001_&lt;@_x0001__x0001__x0001__x0001__x0001__x0001_A@_x0001__x0001__x0001__x0001__x0001_G@_x0001__x0001__x0001__x0001__x0001__x0001_K@_x0001__x0001__x0001__x0001__x0001__x0001_=@_x0001__x0001__x0001__x0001__x0001__x0001_?@_x0001__x0001__x0001__x0001__x0001_ÀQ@_x0001__x0001__x0001__x0001__x0001__x0001_&lt;@_x0001__x0001__x0001__x0001__x0001__x0001_&lt;@_x0001__x0001__x0001__x0001__x0001__x0001_5@_x0001__x0001__x0001__x0001__x0001__x0001_H@_x0001__x0001__x0001__x0001__x0001__x0001_;@_x0001__x0001__x0001__x0001__x0001__x0002__x0001__x0001_9@_x0001__x0001__x0001__x0001__x0001__x0001_B@_x0001__x0001__x0001__x0001__x0001_ÀP@_x0001__x0001__x0001__x0001__x0001__x0001_M@_x0001__x0001__x0001__x0001__x0001__x0001_9@_x0001__x0001__x0001__x0001__x0001__x0001_8@_x0001__x0001__x0001__x0001__x0001__x0001_6@_x0001__x0001__x0001__x0001__x0001__x0001_7@_x0001__x0001__x0001__x0001__x0001__x0001_7@_x0001__x0001__x0001__x0001__x0001_E@_x0001__x0001__x0001__x0001__x0001_@@_x0001__x0001__x0001__x0001__x0001__x0001_5@_x0001__x0001__x0001__x0001__x0001__x0001__x0001__x0001__x0001__x0001__x0001__x0001__x0001_Q@_x0001__x0001__x0001__x0001__x0001__x0001_:@_x0001__x0001__x0001__x0001__x0001__x0001_@@_x0001__x0001__x0001__x0001__x0001__x0001__x0001__x0001__x0001__x0001__x0001__x0001__x0001__x0001_O@_x0001__x0001__x0001__x0001__x0001__x0001_8@_x0001__x0001__x0001__x0001__x0001__x0001_:@_x0001__x0001__x0001__x0001__x0001__x0001_5@_x0001__x0001__x0001__x0001__x0001__x0001__x0001__x0001__x0001__x0001__x0001__x0001__x0001__x0001_?@_x0001__x0001__x0001__x0001__x0001__x0001_8@_x0001__x0001__x0001__x0001__x0001__x0001__x0001__x0001__x0001__x0001__x0001__x0001__x0001__x0001_=@_x0001__x0001__x0001__x0001__x0001__x0001_A@_x0001__x0001__x0001__x0001__x0001__x0001_;@_x0001__x0001__x0001__x0001__x0001__x0001__x0001__x0001__x0001__x0001__x0001__x0001__x0001__x0001_A@_x0001__x0001__x0001__x0001__x0001__x0001_@@_x0001__x0001__x0001__x0001__x0001__x0001_=@_x0001__x0002__x0001__x0001__x0001__x0001__x0001__x0001_A@_x0001__x0001__x0001__x0001__x0001__x0001_&lt;@_x0001__x0001__x0001__x0001__x0001__x0001_P@_x0001__x0001__x0001__x0001__x0001__x0001__x0001__x0001__x0001__x0001__x0001__x0001__x0001_ÀP@_x0001__x0001__x0001__x0001__x0001__x0001_@@_x0001__x0001__x0001__x0001__x0001__x0001_&lt;@_x0001__x0001__x0001__x0001__x0001_M@_x0001__x0001__x0001__x0001__x0001__x0001__x0001__x0001__x0001__x0001__x0001__x0001__x0001_H@_x0001__x0001__x0001__x0001__x0001_M@_x0001__x0001__x0001__x0001__x0001_R@_x0001__x0001__x0001__x0001__x0001__x0001_R@_x0001__x0001__x0001__x0001__x0001__x0001_J@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M@_x0001__x0001__x0001__x0001__x0001_N@_x0001__x0001__x0001__x0001__x0001__x0001_6@_x0001__x0001__x0001__x0001__x0001_L@_x0001__x0001__x0001__x0001__x0001__x0001_?@_x0001__x0001__x0001__x0001__x0001__x0001_@@_x0001__x0001__x0001__x0001__x0001__x0001_7@_x0001__x0001__x0001__x0001__x0001__x0001_&lt;@_x0001__x0001__x0001__x0001__x0001__x0001_=@_x0001__x0001__x0001__x0001__x0001__x0001_B@_x0001__x0001__x0001__x0001__x0001__x0001__x0001__x0001__x0001__x0001__x0001__x0001__x0001__x0002__x0001__x0001_=@_x0001__x0001__x0001__x0001__x0001__x0001__x0001__x0001__x0001__x0001__x0001__x0001__x0001__x0001_E@_x0001__x0001__x0001__x0001__x0001__x0001__x0001__x0001__x0001__x0001__x0001__x0001__x0001__x0001__x0001__x0001__x0001__x0001__x0001__x0001__x0001__x0001_9@_x0001__x0001__x0001__x0001__x0001_L@_x0001__x0001__x0001__x0001__x0001__x0001__x0001__x0001__x0001__x0001__x0001__x0001__x0001__x0001__x0001__x0001__x0001__x0001__x0001__x0001__x0001__x0001__x0001__x0001__x0001__x0001__x0001__x0001__x0001__x0001_6@_x0001__x0001__x0001__x0001__x0001__x0001__x0001__x0001__x0001__x0001__x0001__x0001__x0001__x0001_4@_x0001__x0001__x0001__x0001__x0001_A@_x0001__x0001__x0001__x0001__x0001__x0001__x0001__x0001__x0001__x0001__x0001__x0001__x0001__x0001_H@_x0001__x0001__x0001__x0001__x0001_I@_x0001__x0001__x0001__x0001__x0001__x0001__x0001__x0001__x0001__x0001__x0001__x0001__x0001_A@_x0001__x0001__x0001__x0001__x0001__x0001_&lt;@_x0001__x0001__x0001__x0001__x0001_@@_x0001__x0001__x0001__x0001__x0001__x0001__x0001__x0001__x0001__x0001__x0001__x0001__x0001__x0001_8@_x0001__x0001__x0001__x0001__x0001__x0001_6@_x0001__x0001__x0001__x0001__x0001__x0001__x0001__x0001__x0001__x0001__x0001__x0001__x0001_E@_x0001__x0001__x0001__x0001__x0001__x0001__x0001__x0001__x0001__x0001__x0001__x0001__x0001__x0001_C@_x0001__x0001__x0001__x0001__x0001__x0001_;@_x0001__x0001__x0001__x0001__x0001__x0001_8@_x0001__x0001__x0001__x0001__x0001__x0001_8@_x0001__x0001__x0001__x0001__x0001__x0001_9@_x0001__x0002__x0001__x0001__x0001__x0001__x0001__x0001_&lt;@_x0001__x0001__x0001__x0001__x0001__x0001__x0001__x0001__x0001__x0001__x0001__x0001__x0001_B@_x0001__x0001__x0001__x0001__x0001__x0001_C@_x0001__x0001__x0001__x0001__x0001__x0001_:@_x0001__x0001__x0001__x0001__x0001__x0001__x0001__x0001__x0001__x0001__x0001__x0001__x0001__x0001_;@_x0001__x0001__x0001__x0001__x0001__x0001_M@_x0001__x0001__x0001__x0001__x0001__x0001_7@_x0001__x0001__x0001__x0001__x0001_O@_x0001__x0001__x0001__x0001__x0001__x0001_&lt;@_x0001__x0001__x0001__x0001__x0001_C@_x0001__x0001__x0001__x0001__x0001__x0001_6@_x0001__x0001__x0001__x0001__x0001__x0001_6@_x0001__x0001__x0001__x0001__x0001__x0001__x0001__x0001__x0001__x0001__x0001__x0001__x0001__x0001_@@_x0001__x0001__x0001__x0001__x0001__x0001_:@_x0001__x0001__x0001__x0001__x0001__x0001_=@_x0001__x0001__x0001__x0001__x0001__x0001_H@_x0001__x0001__x0001__x0001__x0001__x0001_@@_x0001__x0001__x0001__x0001__x0001_B@_x0001__x0001__x0001__x0001__x0001__x0001_4@_x0001__x0001__x0001__x0001__x0001__x0001_5@_x0001__x0001__x0001__x0001__x0001_G@_x0001__x0001__x0001__x0001__x0001_E@_x0001__x0001__x0001__x0001__x0001__x0001__x0001__x0001__x0001__x0001__x0001__x0001__x0001_I@_x0001__x0001__x0001__x0001__x0001_C@_x0001__x0001__x0001__x0001__x0001__x0001__x0001__x0001__x0001__x0001__x0001__x0001__x0001__x0001__x0001__x0001__x0001__x0001__x0001__x0001__x0001__x0001_8@_x0001__x0001__x0001__x0001__x0001__x0002__x0001_G@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E@_x0001__x0001__x0001__x0001__x0001_@Q@_x0001__x0001__x0001__x0001__x0001_P@_x0001__x0001__x0001__x0001__x0001__x0001_G@_x0001__x0001__x0001__x0001__x0001__x0001_M@_x0001__x0001__x0001__x0001__x0001__x0001_;@_x0001__x0001__x0001__x0001__x0001__x0001_&lt;@_x0001__x0001__x0001__x0001__x0001__x0001_6@_x0001__x0001__x0001__x0001__x0001__x0001_6@_x0001__x0001__x0001__x0001__x0001__x0001__x0001__x0001__x0001__x0001__x0001__x0001__x0001__x0001_J@_x0001__x0001__x0001__x0001__x0001__x0001__x0001__x0001__x0001__x0001__x0001__x0001__x0001_@@_x0001__x0001__x0001__x0001__x0001_C@_x0001__x0001__x0001__x0001__x0001_@R@_x0001__x0001__x0001__x0001__x0001__x0001_C@_x0001__x0001__x0001__x0001__x0001__x0001_O@_x0001__x0001__x0001__x0001__x0001__x0001_K@_x0001__x0001__x0001__x0001__x0001_@@_x0001__x0001__x0001__x0001__x0001__x0001_P@_x0001__x0001__x0001__x0001__x0001_@@_x0001__x0001__x0001__x0001__x0001_L@_x0001__x0001__x0001__x0001__x0001__x0001_M@_x0001__x0001__x0001__x0001__x0001__x0001_;@_x0001__x0001__x0001__x0001__x0001__x0001_M@_x0001__x0002__x0001__x0001__x0001__x0001__x0001_H@_x0001__x0001__x0001__x0001__x0001_E@_x0001__x0001__x0001__x0001__x0001__x0001_:@_x0001__x0001__x0001__x0001__x0001_C@_x0001__x0001__x0001__x0001__x0001__x0001_A@_x0001__x0001__x0001__x0001__x0001__x0001_;@_x0001__x0001__x0001__x0001__x0001__x0001_E@_x0001__x0001__x0001__x0001__x0001__x0001_5@_x0001__x0001__x0001__x0001__x0001__x0001__x0001__x0001__x0001__x0001__x0001__x0001__x0001__x0001_F@_x0001__x0001__x0001__x0001__x0001__x0001_9@_x0001__x0001__x0001__x0001__x0001__x0001_8@_x0001__x0001__x0001__x0001__x0001__x0001_&lt;@_x0001__x0001__x0001__x0001__x0001_D@_x0001__x0001__x0001__x0001__x0001__x0001__x0001__x0001__x0001__x0001__x0001__x0001__x0001__x0001_K@_x0001__x0001__x0001__x0001__x0001__x0001__x0001__x0001__x0001__x0001__x0001__x0001__x0001__x0001_M@_x0001__x0001__x0001__x0001__x0001__x0001__x0001__x0001__x0001__x0001__x0001__x0001__x0001__x0001_B@_x0001__x0001__x0001__x0001__x0001__x0001__x0001__x0001__x0001__x0001__x0001__x0001__x0001__x0001_&lt;@_x0001__x0001__x0001__x0001__x0001__x0001_G@_x0001__x0001__x0001__x0001__x0001_ÀP@_x0001__x0001__x0001__x0001__x0001__x0001_9@_x0001__x0001__x0001__x0001__x0001__x0001__x0001__x0001__x0001__x0001__x0001__x0001__x0001_@Q@_x0001__x0001__x0001__x0001__x0001_M@_x0001__x0001__x0001__x0001__x0001__x0001_5@_x0001__x0001__x0001__x0001__x0001_@@_x0001__x0001__x0001__x0001__x0001_M@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7@_x0001__x0001__x0001__x0001__x0001_@@_x0001__x0001__x0001__x0001__x0001__x0001__x0001__x0001__x0001__x0001__x0001__x0001__x0001__x0001_C@_x0001__x0001__x0001__x0001__x0001__x0001_I@_x0001__x0001__x0001__x0001__x0001__x0001_?@_x0001__x0001__x0001__x0001__x0001_@@_x0001__x0001__x0001__x0001__x0001__x0001_B@_x0001__x0001__x0001__x0001__x0001__x0001_C@_x0001__x0001__x0001__x0001__x0001_@@_x0001__x0001__x0001__x0001__x0001__x0001_&lt;@_x0001__x0001__x0001__x0001__x0001_C@_x0001__x0001__x0001__x0001__x0001_N@_x0001__x0001__x0001__x0001__x0001__x0001_@@_x0001__x0001__x0001__x0001__x0001__x0001_:@_x0001__x0001__x0001__x0001__x0001__x0001_H@_x0001__x0001__x0001__x0001__x0001_R@_x0001__x0001__x0001__x0001__x0001__x0001_A@_x0001__x0001__x0001__x0001__x0001_B@_x0001__x0001__x0001__x0001__x0001__x0001__x0001__x0001__x0001__x0001__x0001__x0001__x0001__x0001__x0001__x0001__x0001__x0001__x0001__x0001__x0001_D@_x0001__x0001__x0001__x0001__x0001__x0001_6@_x0001__x0001__x0001__x0001__x0001__x0001_:@_x0001__x0001__x0001__x0001__x0001__x0001_9@_x0001__x0001__x0001__x0001__x0001_A@_x0001__x0001__x0001__x0001__x0001__x0001_7@_x0001__x0001__x0001__x0001__x0001__x0001__x0001__x0001__x0001__x0002__x0001__x0001__x0001__x0001__x0001__x0001_K@_x0001__x0001__x0001__x0001__x0001__x0001_:@_x0001__x0001__x0001__x0001__x0001__x0001_?@_x0001__x0001__x0001__x0001__x0001__x0001_7@_x0001__x0001__x0001__x0001__x0001__x0001_9@_x0001__x0001__x0001__x0001__x0001_J@_x0001__x0001__x0001__x0001__x0001_@@_x0001__x0001__x0001__x0001__x0001__x0001_&lt;@_x0001__x0001__x0001__x0001__x0001__x0001_F@_x0001__x0001__x0001__x0001__x0001__x0001_A@_x0001__x0001__x0001__x0001__x0001__x0001_C@_x0001__x0001__x0001__x0001__x0001_ÀP@_x0001__x0001__x0001__x0001__x0001__x0001_7@_x0001__x0001__x0001__x0001__x0001__x0001_5@_x0001__x0001__x0001__x0001__x0001__x0001_&lt;@_x0001__x0001__x0001__x0001__x0001_@@_x0001__x0001__x0001__x0001__x0001__x0001__x0001__x0001__x0001__x0001__x0001__x0001__x0001__x0001__x0001__x0001__x0001__x0001__x0001__x0001__x0001__x0001_Q@_x0001__x0001__x0001__x0001__x0001__x0001_5@_x0001__x0001__x0001__x0001__x0001__x0001_8@_x0001__x0001__x0001__x0001__x0001_C@_x0001__x0001__x0001__x0001__x0001__x0001_&lt;@_x0001__x0001__x0001__x0001__x0001__x0001_7@_x0001__x0001__x0001__x0001__x0001__x0001_9@_x0001__x0001__x0001__x0001__x0001__x0001__x0001__x0001__x0001__x0001__x0001__x0001__x0001_C@_x0001__x0001__x0001__x0001__x0001__x0001_B@_x0001__x0001__x0001__x0001__x0001_H@_x0001__x0001__x0001__x0001__x0001__x0001_:@_x0001__x0001__x0001__x0001__x0001__x0001__x0001__x0001__x0001__x0001__x0001__x0001__x0001__x0002__x0001__x0001_7@_x0001__x0001__x0001__x0001__x0001_R@_x0001__x0001__x0001__x0001__x0001__x0001__x0001__x0001__x0001__x0001__x0001__x0001__x0001__x0001_I@_x0001__x0001__x0001__x0001__x0001__x0001_=@_x0001__x0001__x0001__x0001__x0001__x0001_6@_x0001__x0001__x0001__x0001__x0001__x0001__x0001__x0001__x0001__x0001__x0001__x0001__x0001__x0001_M@_x0001__x0001__x0001__x0001__x0001__x0001_?@_x0001__x0001__x0001__x0001__x0001__x0001_G@_x0001__x0001__x0001__x0001__x0001__x0001_M@_x0001__x0001__x0001__x0001__x0001__x0001__x0001__x0001__x0001__x0001__x0001__x0001__x0001_J@_x0001__x0001__x0001__x0001__x0001__x0001_B@_x0001__x0001__x0001__x0001__x0001__x0001__x0001__x0001__x0001__x0001__x0001__x0001__x0001_@Q@_x0001__x0001__x0001__x0001__x0001_F@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8@_x0001__x0001__x0001__x0001__x0001_F@_x0001__x0001__x0001__x0001__x0001_L@_x0001__x0001__x0001__x0001__x0001_J@_x0001__x0001__x0001__x0001__x0001_H@_x0001__x0001__x0001__x0001__x0001_B@_x0001__x0001__x0001__x0001__x0001__x0001__x0001__x0001__x0001__x0001__x0001__x0001__x0001__x0001_&lt;@_x0001__x0001__x0001__x0001__x0001__x0001_@@_x0001__x0001__x0001__x0001__x0001_J@_x0001__x0002__x0001__x0001__x0001__x0001__x0001__x0001__x0001__x0001__x0001__x0001__x0001__x0001__x0001__x0001_:@_x0001__x0001__x0001__x0001__x0001__x0001_8@_x0001__x0001__x0001__x0001__x0001_D@_x0001__x0001__x0001__x0001__x0001_H@_x0001__x0001__x0001__x0001__x0001_L@_x0001__x0001__x0001__x0001__x0001__x0001_?@_x0001__x0001__x0001__x0001__x0001__x0001_9@_x0001__x0001__x0001__x0001__x0001__x0001__x0001__x0001__x0001__x0001__x0001__x0001__x0001__x0001_;@_x0001__x0001__x0001__x0001__x0001_B@_x0001__x0001__x0001__x0001__x0001__x0001_5@_x0001__x0001__x0001__x0001__x0001_K@_x0001__x0001__x0001__x0001__x0001__x0001_;@_x0001__x0001__x0001__x0001__x0001__x0001__x0001__x0001__x0001__x0001__x0001__x0001__x0001__x0001_A@_x0001__x0001__x0001__x0001__x0001__x0001_7@_x0001__x0001__x0001__x0001__x0001__x0001_B@_x0001__x0001__x0001__x0001__x0001__x0001_G@_x0001__x0001__x0001__x0001__x0001__x0001_B@_x0001__x0001__x0001__x0001__x0001__x0001_:@_x0001__x0001__x0001__x0001__x0001__x0001_&lt;@_x0001__x0001__x0001__x0001__x0001__x0001_C@_x0001__x0001__x0001__x0001__x0001_C@_x0001__x0001__x0001__x0001__x0001__x0001_4@_x0001__x0001__x0001__x0001__x0001__x0001_5@_x0001__x0001__x0001__x0001__x0001__x0001__x0001__x0001__x0001__x0001__x0001__x0001__x0001_J@_x0001__x0001__x0001__x0001__x0001__x0001__x0001__x0001__x0001__x0001__x0001__x0001__x0001_D@_x0001__x0001__x0001__x0001__x0001__x0001_:@_x0001__x0001__x0001__x0001__x0001__x0002__x0001__x0001_;@_x0001__x0001__x0001__x0001__x0001__x0001_C@_x0001__x0001__x0001__x0001__x0001__x0001_6@_x0001__x0001__x0001__x0001__x0001__x0001_A@_x0001__x0001__x0001__x0001__x0001__x0001_6@_x0001__x0001__x0001__x0001__x0001__x0001_C@_x0001__x0001__x0001__x0001__x0001__x0001__x0001__x0001__x0001__x0001__x0001__x0001__x0001__x0001__x0001__x0001__x0001__x0001__x0001__x0001__x0001__x0001__x0001__x0001__x0001__x0001__x0001__x0001__x0001__x0001__x0001__x0001__x0001__x0001__x0001__x0001__x0001__x0001_C@_x0001__x0001__x0001__x0001__x0001_O@_x0001__x0001__x0001__x0001__x0001__x0001_P@_x0001__x0001__x0001__x0001__x0001_J@_x0001__x0001__x0001__x0001__x0001__x0001__x0001__x0001__x0001__x0001__x0001__x0001__x0001__x0001_A@_x0001__x0001__x0001__x0001__x0001__x0001_9@_x0001__x0001__x0001__x0001__x0001__x0001__x0001__x0001__x0001__x0001__x0001__x0001__x0001__x0001__x0001__x0001__x0001__x0001__x0001__x0001__x0001__x0001_:@_x0001__x0001__x0001__x0001__x0001__x0001_A@_x0001__x0001__x0001__x0001__x0001__x0001__x0001__x0001__x0001__x0001__x0001__x0001__x0001_L@_x0001__x0001__x0001__x0001__x0001__x0001_&lt;@_x0001__x0001__x0001__x0001__x0001_H@_x0001__x0001__x0001__x0001__x0001__x0001_;@_x0001__x0001__x0001__x0001__x0001__x0001_=@_x0001__x0001__x0001__x0001__x0001__x0001_7@_x0001__x0001__x0001__x0001__x0001__x0001__x0001__x0001__x0001__x0001__x0001__x0001__x0001__x0001_L@_x0001__x0001__x0001__x0001__x0001__x0001_6@_x0001__x0001__x0001__x0001__x0001_J@_x0001__x0002__x0001__x0001__x0001__x0001__x0001_A@_x0001__x0001__x0001__x0001__x0001__x0001_=@_x0001__x0001__x0001__x0001__x0001__x0001_R@_x0001__x0001__x0001__x0001__x0001__x0001_6@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F@_x0001__x0001__x0001__x0001__x0001__x0001_Q@_x0001__x0001__x0001__x0001__x0001_E@_x0001__x0001__x0001__x0001__x0001__x0001__x0001__x0001__x0001__x0001__x0001__x0001__x0001__x0001_&lt;@_x0001__x0001__x0001__x0001__x0001__x0001_H@_x0001__x0001__x0001__x0001__x0001_ÀP@_x0001__x0001__x0001__x0001__x0001__x0001_R@_x0001__x0001__x0001__x0001__x0001__x0001_F@_x0001__x0001__x0001__x0001__x0001_D@_x0001__x0001__x0001__x0001__x0001_J@_x0001__x0001__x0001__x0001__x0001__x0001__x0001__x0001__x0001__x0001__x0001__x0001__x0001__x0001_:@_x0001__x0001__x0001__x0001__x0001__x0001_=@_x0001__x0001__x0001__x0001__x0001__x0001_8@_x0001__x0001__x0001__x0001__x0001__x0001_@@_x0001__x0001__x0001__x0001__x0001_R@_x0001__x0001__x0001__x0001__x0001__x0001_8@_x0001__x0001__x0001__x0001__x0001_J@_x0001__x0001__x0001__x0001__x0001__x0001_&gt;@_x0001__x0001__x0001__x0001__x0001__x0002__x0001__x0001_L@_x0001__x0001__x0001__x0001__x0001__x0001__x0001__x0001__x0001__x0001__x0001__x0001__x0001_M@_x0001__x0001__x0001__x0001__x0001__x0001_?@_x0001__x0001__x0001__x0001__x0001__x0001_7@_x0001__x0001__x0001__x0001__x0001__x0001_A@_x0001__x0001__x0001__x0001__x0001__x0001__x0001__x0001__x0001__x0001__x0001__x0001__x0001__x0001__x0001__x0001__x0001__x0001__x0001__x0001__x0001__x0001__x0001__x0001__x0001__x0001__x0001__x0001__x0001_P@_x0001__x0001__x0001__x0001__x0001_@R@_x0001__x0001__x0001__x0001__x0001_B@_x0001__x0001__x0001__x0001__x0001_L@_x0001__x0001__x0001__x0001__x0001__x0001__x0001__x0001__x0001__x0001__x0001__x0001__x0001_R@_x0001__x0001__x0001__x0001__x0001__x0001_K@_x0001__x0001__x0001__x0001__x0001__x0001_C@_x0001__x0001__x0001__x0001__x0001__x0001_R@_x0001__x0001__x0001__x0001__x0001__x0001__x0001__x0001__x0001__x0001__x0001__x0001__x0001_J@_x0001__x0001__x0001__x0001__x0001__x0001_&lt;@_x0001__x0001__x0001__x0001__x0001__x0001__x0001__x0001__x0001__x0001__x0001__x0001__x0001__x0001_=@_x0001__x0001__x0001__x0001__x0001_ÀQ@_x0001__x0001__x0001__x0001__x0001__x0001_7@_x0001__x0001__x0001__x0001__x0001__x0001_K@_x0001__x0001__x0001__x0001__x0001__x0001_=@_x0001__x0001__x0001__x0001__x0001__x0001_;@_x0001__x0001__x0001__x0001__x0001__x0001_&gt;@_x0001__x0001__x0001__x0001__x0001__x0001_&gt;@_x0001__x0001__x0001__x0001__x0001__x0001_@@_x0001__x0001__x0001__x0001__x0001__x0001_L@_x0001__x0002__x0001__x0001__x0001__x0001__x0001_O@_x0001__x0001__x0001__x0001__x0001__x0001_A@_x0001__x0001__x0001__x0001__x0001_E@_x0001__x0001__x0001__x0001__x0001_@R@_x0001__x0001__x0001__x0001__x0001_A@_x0001__x0001__x0001__x0001__x0001__x0001_C@_x0001__x0001__x0001__x0001__x0001__x0001__x0001__x0001__x0001__x0001__x0001__x0001__x0001_@@_x0001__x0001__x0001__x0001__x0001_E@_x0001__x0001__x0001__x0001__x0001__x0001_&lt;@_x0001__x0001__x0001__x0001__x0001_ÀP@_x0001__x0001__x0001__x0001__x0001_N@_x0001__x0001__x0001__x0001__x0001__x0001__x0001__x0001__x0001__x0001__x0001__x0001__x0001__x0001_L@_x0001__x0001__x0001__x0001__x0001__x0001_A@_x0001__x0001__x0001__x0001__x0001__x0001__x0001__x0001__x0001__x0001__x0001__x0001__x0001__x0001_O@_x0001__x0001__x0001__x0001__x0001__x0001_@@_x0001__x0001__x0001__x0001__x0001__x0001_H@_x0001__x0001__x0001__x0001__x0001__x0001_5@_x0001__x0001__x0001__x0001__x0001__x0001_;@_x0001__x0001__x0001__x0001__x0001__x0001_@@_x0001__x0001__x0001__x0001__x0001_G@_x0001__x0001__x0001__x0001__x0001__x0001_;@_x0001__x0001__x0001__x0001__x0001__x0001_F@_x0001__x0001__x0001__x0001__x0001__x0001_B@_x0001__x0001__x0001__x0001__x0001__x0001_6@_x0001__x0001__x0001__x0001__x0001__x0001_?@_x0001__x0001__x0001__x0001__x0001__x0001__x0001__x0001__x0001__x0001__x0001__x0001__x0001__x0001_F@_x0001__x0001__x0001__x0001__x0001_@@_x0001__x0001__x0001__x0001__x0001__x0002__x0001__x0001_8@_x0001__x0001__x0001__x0001__x0001__x0001_;@_x0001__x0001__x0001__x0001__x0001__x0001_:@_x0001__x0001__x0001__x0001__x0001__x0001_7@_x0001__x0001__x0001__x0001__x0001__x0001_Q@_x0001__x0001__x0001__x0001__x0001__x0001_:@_x0001__x0001__x0001__x0001__x0001__x0001_&lt;@_x0001__x0001__x0001__x0001__x0001__x0001_F@_x0001__x0001__x0001__x0001__x0001_A@_x0001__x0001__x0001__x0001__x0001__x0001_:@_x0001__x0001__x0001__x0001__x0001__x0001_O@_x0001__x0001__x0001__x0001__x0001_D@_x0001__x0001__x0001__x0001__x0001__x0001_H@_x0001__x0001__x0001__x0001__x0001__x0001_&lt;@_x0001__x0001__x0001__x0001__x0001__x0001_K@_x0001__x0001__x0001__x0001__x0001__x0001_&gt;@_x0001__x0001__x0001__x0001__x0001__x0001_9@_x0001__x0001__x0001__x0001__x0001_A@_x0001__x0001__x0001__x0001__x0001__x0001_6@_x0001__x0001__x0001__x0001__x0001__x0001_F@_x0001__x0001__x0001__x0001__x0001_E@_x0001__x0001__x0001__x0001__x0001__x0001_B@_x0001__x0001__x0001__x0001__x0001__x0001_E@_x0001__x0001__x0001__x0001__x0001__x0001_7@_x0001__x0001__x0001__x0001__x0001_M@_x0001__x0001__x0001__x0001__x0001__x0001_7@_x0001__x0001__x0001__x0001__x0001__x0001_?@_x0001__x0001__x0001__x0001__x0001_@@_x0001__x0001__x0001__x0001__x0001__x0001__x0001__x0001__x0001__x0001__x0001__x0001__x0001_C@_x0001__x0001__x0001__x0001__x0001__x0001__x0001__x0001__x0001__x0001__x0001__x0001__x0001__x0001_6@_x0001__x0002__x0001__x0001__x0001__x0001__x0001__x0001_9@_x0001__x0001__x0001__x0001__x0001__x0001__x0001__x0001__x0001__x0001__x0001__x0001__x0001__x0001_K@_x0001__x0001__x0001__x0001__x0001__x0001_@@_x0001__x0001__x0001__x0001__x0001__x0001_K@_x0001__x0001__x0001__x0001__x0001__x0001_E@_x0001__x0001__x0001__x0001__x0001__x0001_8@_x0001__x0001__x0001__x0001__x0001_I@_x0001__x0001__x0001__x0001__x0001__x0001_=@_x0001__x0001__x0001__x0001__x0001__x0001_5@_x0001__x0001__x0001__x0001__x0001__x0001_?@_x0001__x0001__x0001__x0001__x0001__x0001_A@_x0001__x0001__x0001__x0001__x0001__x0001_7@_x0001__x0001__x0001__x0001__x0001_ÀQ@_x0001__x0001__x0001__x0001__x0001__x0001_&lt;@_x0001__x0001__x0001__x0001__x0001__x0001_8@_x0001__x0001__x0001__x0001__x0001__x0001_?@_x0001__x0001__x0001__x0001__x0001__x0001_5@_x0001__x0001__x0001__x0001__x0001__x0001_7@_x0001__x0001__x0001__x0001__x0001_@Q@_x0001__x0001__x0001__x0001__x0001__x0001_E@_x0001__x0001__x0001__x0001__x0001__x0001_:@_x0001__x0001__x0001__x0001__x0001__x0001_A@_x0001__x0001__x0001__x0001__x0001_E@_x0001__x0001__x0001__x0001__x0001__x0001_;@_x0001__x0001__x0001__x0001__x0001__x0001__x0001__x0001__x0001__x0001__x0001__x0001__x0001__x0001_7@_x0001__x0001__x0001__x0001__x0001__x0001_7@_x0001__x0001__x0001__x0001__x0001__x0001__x0001__x0001__x0001__x0001__x0001__x0001__x0001__x0001_8@_x0001__x0001__x0001__x0001__x0001__x0001_8@_x0001__x0001__x0001__x0001__x0001__x0002__x0001__x0001__x0001__x0001__x0001__x0001__x0001__x0001__x0001__x0001_=@_x0001__x0001__x0001__x0001__x0001_R@_x0001__x0001__x0001__x0001__x0001__x0001_H@_x0001__x0001__x0001__x0001__x0001_H@_x0001__x0001__x0001__x0001__x0001_L@_x0001__x0001__x0001__x0001__x0001_N@_x0001__x0001__x0001__x0001__x0001__x0001_E@_x0001__x0001__x0001__x0001__x0001__x0001_E@_x0001__x0001__x0001__x0001__x0001__x0001_7@_x0001__x0001__x0001__x0001__x0001__x0001_E@_x0001__x0001__x0001__x0001__x0001__x0001_:@_x0001__x0001__x0001__x0001__x0001__x0001_9@_x0001__x0001__x0001__x0001__x0001__x0001__x0001__x0001__x0001__x0001__x0001__x0001__x0001__x0001_7@_x0001__x0001__x0001__x0001__x0001__x0001__x0001__x0001__x0001__x0001__x0001__x0001__x0001__x0001_@@_x0001__x0001__x0001__x0001__x0001_C@_x0001__x0001__x0001__x0001__x0001__x0001_@@_x0001__x0001__x0001__x0001__x0001__x0001_:@_x0001__x0001__x0001__x0001__x0001__x0001__x0001__x0001__x0001__x0001__x0001__x0001__x0001__x0001_=@_x0001__x0001__x0001__x0001__x0001__x0001_7@_x0001__x0001__x0001__x0001__x0001__x0001__x0001__x0001__x0001__x0001__x0001__x0001__x0001_R@_x0001__x0001__x0001__x0001__x0001_G@_x0001__x0001__x0001__x0001__x0001_L@_x0001__x0001__x0001__x0001__x0001_@@_x0001__x0001__x0001__x0001__x0001__x0001_&gt;@_x0001__x0001__x0001__x0001__x0001__x0001_&lt;@_x0001__x0001__x0001__x0001__x0001_D@_x0001__x0001__x0001__x0001__x0001__x0001_:@_x0001__x0002__x0001__x0001__x0001__x0001__x0001__x0001__x0001__x0001__x0001__x0001__x0001__x0001__x0001__x0001__x0001__x0001__x0001__x0001__x0001__x0001__x0001__x0001_:@_x0001__x0001__x0001__x0001__x0001_H@_x0001__x0001__x0001__x0001__x0001_A@_x0001__x0001__x0001__x0001__x0001_@@_x0001__x0001__x0001__x0001__x0001__x0001_E@_x0001__x0001__x0001__x0001__x0001__x0001_@@_x0001__x0001__x0001__x0001__x0001__x0001_:@_x0001__x0001__x0001__x0001__x0001__x0001_&lt;@_x0001__x0001__x0001__x0001__x0001__x0001_&gt;@_x0001__x0001__x0001__x0001__x0001__x0001__x0001__x0001__x0001__x0001__x0001__x0001__x0001__x0001_F@_x0001__x0001__x0001__x0001__x0001__x0001_J@_x0001__x0001__x0001__x0001__x0001__x0001_P@_x0001__x0001__x0001__x0001__x0001__x0001_@@_x0001__x0001__x0001__x0001__x0001__x0001_=@_x0001__x0001__x0001__x0001__x0001__x0001_A@_x0001__x0001__x0001__x0001__x0001__x0001__x0001__x0001__x0001__x0001__x0001__x0001__x0001__x0001_F@_x0001__x0001__x0001__x0001__x0001_@Q@_x0001__x0001__x0001__x0001__x0001__x0001__x0001__x0001__x0001__x0001__x0001__x0001__x0001__x0001_K@_x0001__x0001__x0001__x0001__x0001__x0001_8@_x0001__x0001__x0001__x0001__x0001__x0001_=@_x0001__x0001__x0001__x0001__x0001_G@_x0001__x0001__x0001__x0001__x0001__x0001__x0001__x0001__x0001__x0001__x0001__x0001__x0001__x0001_B@_x0001__x0001__x0001__x0001__x0001_G@_x0001__x0001__x0001__x0001__x0001__x0001_A@_x0001__x0001__x0001__x0001__x0001__x0001_:@_x0001__x0001__x0001__x0001__x0001__x0002__x0001__x0001_E@_x0001__x0001__x0001__x0001__x0001__x0001_=@_x0001__x0001__x0001__x0001__x0001_H@_x0001__x0001__x0001__x0001__x0001_F@_x0001__x0001__x0001__x0001__x0001__x0001_@@_x0001__x0001__x0001__x0001__x0001__x0001_E@_x0001__x0001__x0001__x0001__x0001__x0001_7@_x0001__x0001__x0001__x0001__x0001__x0001_O@_x0001__x0001__x0001__x0001__x0001__x0001_@@_x0001__x0001__x0001__x0001__x0001_@Q@_x0001__x0001__x0001__x0001__x0001__x0001_7@_x0001__x0001__x0001__x0001__x0001__x0001_=@_x0001__x0001__x0001__x0001__x0001__x0001_B@_x0001__x0001__x0001__x0001__x0001__x0001__x0001__x0001__x0001__x0001__x0001__x0001__x0001__x0001__x0001__x0001__x0001__x0001__x0001__x0001__x0001_G@_x0001__x0001__x0001__x0001__x0001__x0001_8@_x0001__x0001__x0001__x0001__x0001__x0001__x0001__x0001__x0001__x0001__x0001__x0001__x0001__x0001_H@_x0001__x0001__x0001__x0001__x0001_I@_x0001__x0001__x0001__x0001__x0001__x0001_?@_x0001__x0001__x0001__x0001__x0001__x0001_9@_x0001__x0001__x0001__x0001__x0001_@@_x0001__x0001__x0001__x0001__x0001__x0001__x0001__x0001__x0001__x0001__x0001__x0001__x0001__x0001_&lt;@_x0001__x0001__x0001__x0001__x0001_@@_x0001__x0001__x0001__x0001__x0001__x0001_B@_x0001__x0001__x0001__x0001__x0001__x0001_?@_x0001__x0001__x0001__x0001__x0001__x0001_B@_x0001__x0001__x0001__x0001__x0001__x0001_:@_x0001__x0001__x0001__x0001__x0001__x0001_7@_x0001__x0001__x0001__x0001__x0001__x0001_M@_x0001__x0002__x0001__x0001__x0001__x0001__x0001__x0001_K@_x0001__x0001__x0001__x0001__x0001__x0001_9@_x0001__x0001__x0001__x0001__x0001__x0001__x0001__x0001__x0001__x0001__x0001__x0001__x0001__x0001__x0001__x0001__x0001__x0001__x0001__x0001__x0001__x0001_6@_x0001__x0001__x0001__x0001__x0001__x0001_7@_x0001__x0001__x0001__x0001__x0001__x0001_;@_x0001__x0001__x0001__x0001__x0001__x0001_O@_x0001__x0001__x0001__x0001__x0001_K@_x0001__x0001__x0001__x0001__x0001__x0001_@@_x0001__x0001__x0001__x0001__x0001__x0001_6@_x0001__x0001__x0001__x0001__x0001__x0001_&lt;@_x0001__x0001__x0001__x0001__x0001__x0001_;@_x0001__x0001__x0001__x0001__x0001__x0001_=@_x0001__x0001__x0001__x0001__x0001_D@_x0001__x0001__x0001__x0001__x0001_@Q@_x0001__x0001__x0001__x0001__x0001__x0001__x0001__x0001__x0001__x0001__x0001__x0001__x0001_M@_x0001__x0001__x0001__x0001__x0001_B@_x0001__x0001__x0001__x0001__x0001__x0001_F@_x0001__x0001__x0001__x0001__x0001__x0001_8@_x0001__x0001__x0001__x0001__x0001__x0001__x0001__x0001__x0001__x0001__x0001__x0001__x0001_M@_x0001__x0001__x0001__x0001__x0001__x0001__x0001__x0001__x0001__x0001__x0001__x0001__x0001__x0001_O@_x0001__x0001__x0001__x0001__x0001_J@_x0001__x0001__x0001__x0001__x0001__x0001_Q@_x0001__x0001__x0001__x0001__x0001__x0001_@@_x0001__x0001__x0001__x0001__x0001__x0001_8@_x0001__x0001__x0001__x0001__x0001__x0001_:@_x0001__x0001__x0001__x0001__x0001__x0001_;@_x0001__x0001__x0001__x0001__x0001__x0002__x0001_C@_x0001__x0001__x0001__x0001__x0001__x0001__x0001__x0001__x0001__x0001__x0001__x0001__x0001__x0001_@@_x0001__x0001__x0001__x0001__x0001__x0001_8@_x0001__x0001__x0001__x0001__x0001__x0001_B@_x0001__x0001__x0001__x0001__x0001__x0001__x0001__x0001__x0001__x0001__x0001__x0001__x0001__x0001_Q@_x0001__x0001__x0001__x0001__x0001_@Q@_x0001__x0001__x0001__x0001__x0001_L@_x0001__x0001__x0001__x0001__x0001__x0001__x0001__x0001__x0001__x0001__x0001__x0001__x0001__x0001_=@_x0001__x0001__x0001__x0001__x0001_L@_x0001__x0001__x0001__x0001__x0001__x0001_A@_x0001__x0001__x0001__x0001__x0001_B@_x0001__x0001__x0001__x0001__x0001_@Q@_x0001__x0001__x0001__x0001__x0001_E@_x0001__x0001__x0001__x0001__x0001__x0001_;@_x0001__x0001__x0001__x0001__x0001__x0001_A@_x0001__x0001__x0001__x0001__x0001__x0001_@@_x0001__x0001__x0001__x0001__x0001__x0001_C@_x0001__x0001__x0001__x0001__x0001__x0001_E@_x0001__x0001__x0001__x0001__x0001__x0001_6@_x0001__x0001__x0001__x0001__x0001__x0001__x0001__x0001__x0001__x0001__x0001__x0001__x0001__x0001_?@_x0001__x0001__x0001__x0001__x0001__x0001_&lt;@_x0001__x0001__x0001__x0001__x0001__x0001__x0001__x0001__x0001__x0001__x0001__x0001__x0001__x0001_@@_x0001__x0001__x0001__x0001__x0001__x0001_C@_x0001__x0001__x0001__x0001__x0001__x0001_:@_x0001__x0001__x0001__x0001__x0001__x0001__x0001__x0001__x0001__x0001__x0001__x0001__x0001__x0001_=@_x0001__x0001__x0001__x0001__x0001_E@_x0001__x0002__x0001__x0001__x0001__x0001__x0001_L@_x0001__x0001__x0001__x0001__x0001__x0001_J@_x0001__x0001__x0001__x0001__x0001__x0001_6@_x0001__x0001__x0001__x0001__x0001_B@_x0001__x0001__x0001__x0001__x0001_I@_x0001__x0001__x0001__x0001__x0001_M@_x0001__x0001__x0001__x0001__x0001__x0001_E@_x0001__x0001__x0001__x0001__x0001__x0001_J@_x0001__x0001__x0001__x0001__x0001__x0001_L@_x0001__x0001__x0001__x0001__x0001__x0001_H@_x0001__x0001__x0001__x0001__x0001__x0001_L@_x0001__x0001__x0001__x0001__x0001__x0001_8@_x0001__x0001__x0001__x0001__x0001__x0001_5@_x0001__x0001__x0001__x0001__x0001__x0001_G@_x0001__x0001__x0001__x0001__x0001_B@_x0001__x0001__x0001__x0001__x0001__x0001_8@_x0001__x0001__x0001__x0001__x0001__x0001_H@_x0001__x0001__x0001__x0001__x0001_@@_x0001__x0001__x0001__x0001__x0001__x0001__x0001__x0001__x0001__x0001__x0001__x0001__x0001__x0001_?@_x0001__x0001__x0001__x0001__x0001__x0001_6@_x0001__x0001__x0001__x0001__x0001__x0001_B@_x0001__x0001__x0001__x0001__x0001__x0001_C@_x0001__x0001__x0001__x0001__x0001__x0001_@@_x0001__x0001__x0001__x0001__x0001__x0001_?@_x0001__x0001__x0001__x0001__x0001_I@_x0001__x0001__x0001__x0001__x0001__x0001__x0001__x0001__x0001__x0001__x0001__x0001__x0001__x0001__x0001__x0001__x0001__x0001__x0001__x0001__x0001__x0001_J@_x0001__x0001__x0001__x0001__x0001_L@_x0001__x0001__x0001__x0001__x0001__x0001__x0001__x0001__x0001__x0001__x0001__x0001__x0001__x0002__x0001_L@_x0001__x0001__x0001__x0001__x0001__x0001_K@_x0001__x0001__x0001__x0001__x0001__x0001_H@_x0001__x0001__x0001__x0001__x0001__x0001_5@_x0001__x0001__x0001__x0001__x0001__x0001_P@_x0001__x0001__x0001__x0001__x0001__x0001__x0001__x0001__x0001__x0001__x0001__x0001__x0001__x0001_B@_x0001__x0001__x0001__x0001__x0001__x0001_C@_x0001__x0001__x0001__x0001__x0001__x0001__x0001__x0001__x0001__x0001__x0001__x0001__x0001__x0001_&gt;@_x0001__x0001__x0001__x0001__x0001__x0001_6@_x0001__x0001__x0001__x0001__x0001_J@_x0001__x0001__x0001__x0001__x0001__x0001_G@_x0001__x0001__x0001__x0001__x0001__x0001__x0001__x0001__x0001__x0001__x0001__x0001__x0001_C@_x0001__x0001__x0001__x0001__x0001__x0001_8@_x0001__x0001__x0001__x0001__x0001__x0001_C@_x0001__x0001__x0001__x0001__x0001_C@_x0001__x0001__x0001__x0001__x0001__x0001__x0001__x0001__x0001__x0001__x0001__x0001__x0001_I@_x0001__x0001__x0001__x0001__x0001__x0001__x0001__x0001__x0001__x0001__x0001__x0001__x0001__x0001_B@_x0001__x0001__x0001__x0001__x0001__x0001_&lt;@_x0001__x0001__x0001__x0001__x0001__x0001_4@_x0001__x0001__x0001__x0001__x0001__x0001_E@_x0001__x0001__x0001__x0001__x0001_I@_x0001__x0001__x0001__x0001__x0001__x0001__x0001__x0001__x0001__x0001__x0001__x0001__x0001_G@_x0001__x0001__x0001__x0001__x0001_L@_x0001__x0001__x0001__x0001__x0001__x0001__x0001__x0001__x0001__x0001__x0001__x0001__x0001__x0001_@@_x0001__x0001__x0001__x0001__x0001__x0001_R@_x0001__x0002__x0001__x0001__x0001__x0001__x0001__x0001_&lt;@_x0001__x0001__x0001__x0001__x0001__x0001_E@_x0001__x0001__x0001__x0001__x0001_A@_x0001__x0001__x0001__x0001__x0001_I@_x0001__x0001__x0001__x0001__x0001__x0001__x0001__x0001__x0001__x0001__x0001__x0001__x0001__x0001_R@_x0001__x0001__x0001__x0001__x0001__x0001_K@_x0001__x0001__x0001__x0001__x0001__x0001_A@_x0001__x0001__x0001__x0001__x0001_I@_x0001__x0001__x0001__x0001__x0001__x0001_@@_x0001__x0001__x0001__x0001__x0001__x0001_=@_x0001__x0001__x0001__x0001__x0001__x0001_8@_x0001__x0001__x0001__x0001__x0001__x0001_Q@_x0001__x0001__x0001__x0001__x0001__x0001_6@_x0001__x0001__x0001__x0001__x0001_E@_x0001__x0001__x0001__x0001__x0001__x0001_K@_x0001__x0001__x0001__x0001__x0001__x0001__x0001__x0001__x0001__x0001__x0001__x0001__x0001__x0001__x0001__x0001__x0001__x0001__x0001__x0001__x0001__x0001_?@_x0001__x0001__x0001__x0001__x0001__x0001_L@_x0001__x0001__x0001__x0001__x0001__x0001_9@_x0001__x0001__x0001__x0001__x0001__x0001_7@_x0001__x0001__x0001__x0001__x0001__x0001__x0001__x0001__x0001__x0001__x0001__x0001__x0001__x0001__x0001__x0001__x0001__x0001__x0001__x0001__x0001__x0001__x0001__x0001__x0001__x0001__x0001__x0001__x0001__x0001_H@_x0001__x0001__x0001__x0001__x0001__x0001_7@_x0001__x0001__x0001__x0001__x0001_J@_x0001__x0001__x0001__x0001__x0001__x0001_A@_x0001__x0001__x0001__x0001__x0001__x0001_&lt;@_x0001__x0001__x0001__x0001__x0001__x0001__x0001__x0001__x0001__x0001__x0001__x0001__x0001__x0002__x0001__x0001__x0001__x0001__x0001__x0001__x0001__x0001__x0001__x0001_&lt;@_x0001__x0001__x0001__x0001__x0001__x0001_C@_x0001__x0001__x0001__x0001__x0001_L@_x0001__x0001__x0001__x0001__x0001_E@_x0001__x0001__x0001__x0001__x0001__x0001__x0001__x0001__x0001__x0001__x0001__x0001__x0001__x0001__x0001__x0001__x0001__x0001__x0001__x0001__x0001__x0001_7@_x0001__x0001__x0001__x0001__x0001__x0001_&lt;@_x0001__x0001__x0001__x0001__x0001__x0001__x0001__x0001__x0001__x0001__x0001__x0001__x0001_H@_x0001__x0001__x0001__x0001__x0001__x0001__x0001__x0001__x0001__x0001__x0001__x0001__x0001__x0001__x0001__x0001__x0001__x0001__x0001__x0001__x0001__x0001_K@_x0001__x0001__x0001__x0001__x0001_E@_x0001__x0001__x0001__x0001__x0001__x0001_B@_x0001__x0001__x0001__x0001__x0001__x0001_P@_x0001__x0001__x0001__x0001__x0001__x0001_5@_x0001__x0001__x0001__x0001__x0001__x0001__x0001__x0001__x0001__x0001__x0001__x0001__x0001__x0001_;@_x0001__x0001__x0001__x0001__x0001_R@_x0001__x0001__x0001__x0001__x0001_R@_x0001__x0001__x0001__x0001__x0001__x0001_=@_x0001__x0001__x0001__x0001__x0001__x0001__x0001__x0001__x0001__x0001__x0001__x0001__x0001__x0001_?@_x0001__x0001__x0001__x0001__x0001__x0001_E@_x0001__x0001__x0001__x0001__x0001__x0001__x0001__x0001__x0001__x0001__x0001__x0001__x0001_B@_x0001__x0001__x0001__x0001__x0001__x0001_5@_x0001__x0001__x0001__x0001__x0001__x0001__x0001__x0001__x0001__x0001__x0001__x0001__x0001__x0001__x0001__x0001__x0001__x0001__x0001__x0001__x0001__x0001_M@_x0001__x0002__x0001__x0001__x0001__x0001__x0001_B@_x0001__x0001__x0001__x0001__x0001_I@_x0001__x0001__x0001__x0001__x0001__x0001_@@_x0001__x0001__x0001__x0001__x0001__x0001__x0001__x0001__x0001__x0001__x0001__x0001__x0001__x0001__x0001__x0001__x0001__x0001__x0001__x0001__x0001__x0001_7@_x0001__x0001__x0001__x0001__x0001_B@_x0001__x0001__x0001__x0001__x0001__x0001_L@_x0001__x0001__x0001__x0001__x0001__x0001_9@_x0001__x0001__x0001__x0001__x0001_B@_x0001__x0001__x0001__x0001__x0001__x0001_;@_x0001__x0001__x0001__x0001__x0001__x0001__x0001__x0001__x0001__x0001__x0001__x0001__x0001__x0001_;@_x0001__x0001__x0001__x0001__x0001_I@_x0001__x0001__x0001__x0001__x0001__x0001__x0001__x0001__x0001__x0001__x0001__x0001__x0001__x0001_F@_x0001__x0001__x0001__x0001__x0001__x0001_L@_x0001__x0001__x0001__x0001__x0001_@@_x0001__x0001__x0001__x0001__x0001__x0001_G@_x0001__x0001__x0001__x0001__x0001__x0001__x0001__x0001__x0001__x0001__x0001__x0001__x0001__x0001_;@_x0001__x0001__x0001__x0001__x0001__x0001__x0001__x0001__x0001__x0001__x0001__x0001__x0001__x0001__x0001__x0001__x0001__x0001__x0001__x0001__x0001_J@_x0001__x0001__x0001__x0001__x0001__x0001_6@_x0001__x0001__x0001__x0001__x0001_C@_x0001__x0001__x0001__x0001__x0001__x0001_C@_x0001__x0001__x0001__x0001__x0001__x0001_?@_x0001__x0001__x0001__x0001__x0001__x0001__x0001__x0001__x0001__x0001__x0001__x0001__x0001_E@_x0001__x0001__x0001__x0001__x0001_C@_x0001__x0001__x0001__x0001__x0001__x0002__x0001__x0001_6@_x0001__x0001__x0001__x0001__x0001_M@_x0001__x0001__x0001__x0001__x0001__x0001__x0001__x0001__x0001__x0001__x0001__x0001__x0001__x0001_?@_x0001__x0001__x0001__x0001__x0001__x0001_&lt;@_x0001__x0001__x0001__x0001__x0001__x0001__x0001__x0001__x0001__x0001__x0001__x0001__x0001__x0001_=@_x0001__x0001__x0001__x0001__x0001__x0001_8@_x0001__x0001__x0001__x0001__x0001__x0001__x0001__x0001__x0001__x0001__x0001__x0001__x0001__x0001_6@_x0001__x0001__x0001__x0001__x0001__x0001_&gt;@_x0001__x0001__x0001__x0001__x0001__x0001_:@_x0001__x0001__x0001__x0001__x0001_D@_x0001__x0001__x0001__x0001__x0001_L@_x0001__x0001__x0001__x0001__x0001__x0001_;@_x0001__x0001__x0001__x0001__x0001__x0001_6@_x0001__x0001__x0001__x0001__x0001_@@_x0001__x0001__x0001__x0001__x0001__x0001_:@_x0001__x0001__x0001__x0001__x0001_ÀP@_x0001__x0001__x0001__x0001__x0001__x0001_L@_x0001__x0001__x0001__x0001__x0001__x0001_5@_x0001__x0001__x0001__x0001__x0001__x0001_G@_x0001__x0001__x0001__x0001__x0001__x0001_?@_x0001__x0001__x0001__x0001__x0001_@R@_x0001__x0001__x0001__x0001__x0001__x0001_;@_x0001__x0001__x0001__x0001__x0001_I@_x0001__x0001__x0001__x0001__x0001__x0001__x0001__x0001__x0001__x0001__x0001__x0001__x0001__x0001_8@_x0001__x0001__x0001__x0001__x0001__x0001_B@_x0001__x0001__x0001__x0001__x0001__x0001__x0001__x0001__x0001__x0001__x0001__x0001__x0001__x0001_B@_x0001__x0001__x0001__x0001__x0001_E@_x0001__x0002__x0001__x0001__x0001__x0001__x0001_B@_x0001__x0001__x0001__x0001__x0001__x0001_G@_x0001__x0001__x0001__x0001__x0001__x0001_9@_x0001__x0001__x0001__x0001__x0001__x0001_5@_x0001__x0001__x0001__x0001__x0001_Q@_x0001__x0001__x0001__x0001__x0001__x0001_=@_x0001__x0001__x0001__x0001__x0001__x0001_I@_x0001__x0001__x0001__x0001__x0001_G@_x0001__x0001__x0001__x0001__x0001_@@_x0001__x0001__x0001__x0001__x0001__x0001_9@_x0001__x0001__x0001__x0001__x0001__x0001_M@_x0001__x0001__x0001__x0001__x0001__x0001__x0001__x0001__x0001__x0001__x0001__x0001__x0001__x0001_=@_x0001__x0001__x0001__x0001__x0001__x0001_G@_x0001__x0001__x0001__x0001__x0001__x0001_?@_x0001__x0001__x0001__x0001__x0001_M@_x0001__x0001__x0001__x0001__x0001_A@_x0001__x0001__x0001__x0001__x0001__x0001__x0001__x0001__x0001__x0001__x0001__x0001__x0001__x0001_?@_x0001__x0001__x0001__x0001__x0001__x0001_L@_x0001__x0001__x0001__x0001__x0001__x0001_&lt;@_x0001__x0001__x0001__x0001__x0001__x0001__x0001__x0001__x0001__x0001__x0001__x0001__x0001_@@_x0001__x0001__x0001__x0001__x0001_R@_x0001__x0001__x0001__x0001__x0001__x0001__x0001__x0001__x0001__x0001__x0001__x0001__x0001__x0001_F@_x0001__x0001__x0001__x0001__x0001__x0001_C@_x0001__x0001__x0001__x0001__x0001_B@_x0001__x0001__x0001__x0001__x0001_O@_x0001__x0001__x0001__x0001__x0001__x0001_B@_x0001__x0001__x0001__x0001__x0001__x0001__x0001__x0001__x0001__x0001__x0001__x0001__x0001__x0002__x0001_G@_x0001__x0001__x0001__x0001__x0001__x0001_A@_x0001__x0001__x0001__x0001__x0001__x0001_C@_x0001__x0001__x0001__x0001__x0001_C@_x0001__x0001__x0001__x0001__x0001__x0001_7@_x0001__x0001__x0001__x0001__x0001_C@_x0001__x0001__x0001__x0001__x0001__x0001__x0001__x0001__x0001__x0001__x0001__x0001__x0001__x0001__x0001__x0001__x0001__x0001__x0001__x0001__x0001__x0001_4@_x0001__x0001__x0001__x0001__x0001__x0001__x0001__x0001__x0001__x0001__x0001__x0001__x0001_R@_x0001__x0001__x0001__x0001__x0001__x0001_C@_x0001__x0001__x0001__x0001__x0001__x0001_6@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7@_x0001__x0001__x0001__x0001__x0001__x0001__x0001__x0001__x0001__x0001__x0001__x0001__x0001__x0001__x0001__x0001__x0001__x0001__x0001__x0001__x0001__x0001_&gt;@_x0001__x0001__x0001__x0001__x0001_E@_x0001__x0001__x0001__x0001__x0001_@@_x0001__x0001__x0001__x0001__x0001__x0001_C@_x0001__x0001__x0001__x0001__x0001__x0001_&lt;@_x0001__x0001__x0001__x0001__x0001__x0001_7@_x0001__x0001__x0001__x0001__x0001__x0001_=@_x0001__x0001__x0001__x0001__x0001_C@_x0001__x0001__x0001__x0001__x0001__x0001_A@_x0001__x0001__x0001__x0001__x0001_E@_x0001__x0001__x0001__x0001__x0001__x0001_F@_x0001__x0002__x0001__x0001__x0001__x0001__x0001_D@_x0001__x0001__x0001__x0001__x0001__x0001_5@_x0001__x0001__x0001__x0001__x0001_B@_x0001__x0001__x0001__x0001__x0001__x0001__x0001__x0001__x0001__x0001__x0001__x0001__x0001__x0001_9@_x0001__x0001__x0001__x0001__x0001__x0001_B@_x0001__x0001__x0001__x0001__x0001_ÀQ@_x0001__x0001__x0001__x0001__x0001__x0001__x0001__x0001__x0001__x0001__x0001__x0001__x0001_P@_x0001__x0001__x0001__x0001__x0001__x0001_P@_x0001__x0001__x0001__x0001__x0001__x0001__x0001__x0001__x0001__x0001__x0001__x0001__x0001__x0001_5@_x0001__x0001__x0001__x0001__x0001_H@_x0001__x0001__x0001__x0001__x0001__x0001__x0001__x0001__x0001__x0001__x0001__x0001__x0001__x0001_;@_x0001__x0001__x0001__x0001__x0001__x0001_&gt;@_x0001__x0001__x0001__x0001__x0001__x0001_G@_x0001__x0001__x0001__x0001__x0001__x0001_L@_x0001__x0001__x0001__x0001__x0001__x0001__x0001__x0001__x0001__x0001__x0001__x0001__x0001_G@_x0001__x0001__x0001__x0001__x0001__x0001_?@_x0001__x0001__x0001__x0001__x0001__x0001_G@_x0001__x0001__x0001__x0001__x0001__x0001__x0001__x0001__x0001__x0001__x0001__x0001__x0001__x0001_C@_x0001__x0001__x0001__x0001__x0001__x0001_R@_x0001__x0001__x0001__x0001__x0001__x0001_?@_x0001__x0001__x0001__x0001__x0001_I@_x0001__x0001__x0001__x0001__x0001__x0001_=@_x0001__x0001__x0001__x0001__x0001__x0001_;@_x0001__x0001__x0001__x0001__x0001__x0001_A@_x0001__x0001__x0001__x0001__x0001__x0001_&gt;@_x0001__x0001__x0001__x0001__x0001__x0002__x0001_@Q@_x0001__x0001__x0001__x0001__x0001_ÀR@_x0001__x0001__x0001__x0001__x0001__x0001_O@_x0001__x0001__x0001__x0001__x0001__x0001_G@_x0001__x0001__x0001__x0001__x0001__x0001_K@_x0001__x0001__x0001__x0001__x0001_O@_x0001__x0001__x0001__x0001__x0001__x0001_A@_x0001__x0001__x0001__x0001__x0001__x0001_&lt;@_x0001__x0001__x0001__x0001__x0001__x0001_I@_x0001__x0001__x0001__x0001__x0001__x0001__x0001__x0001__x0001__x0001__x0001__x0001__x0001_I@_x0001__x0001__x0001__x0001__x0001_B@_x0001__x0001__x0001__x0001__x0001__x0001__x0001__x0001__x0001__x0001__x0001__x0001__x0001__x0001__x0001__x0001__x0001__x0001__x0001__x0001__x0001__x0001_=@_x0001__x0001__x0001__x0001__x0001__x0001_M@_x0001__x0001__x0001__x0001__x0001__x0001_C@_x0001__x0001__x0001__x0001__x0001_G@_x0001__x0001__x0001__x0001__x0001__x0001_:@_x0001__x0001__x0001__x0001__x0001__x0001__x0001__x0001__x0001__x0001__x0001__x0001__x0001__x0001_@@_x0001__x0001__x0001__x0001__x0001__x0001_;@_x0001__x0001__x0001__x0001__x0001__x0001_8@_x0001__x0001__x0001__x0001__x0001_M@_x0001__x0001__x0001__x0001__x0001__x0001_L@_x0001__x0001__x0001__x0001__x0001_O@_x0001__x0001__x0001__x0001__x0001__x0001_O@_x0001__x0001__x0001__x0001__x0001_L@_x0001__x0001__x0001__x0001__x0001__x0001__x0001__x0001__x0001__x0001__x0001__x0001__x0001_H@_x0001__x0001__x0001__x0001__x0001__x0001_L@_x0001__x0001__x0001__x0001__x0001__x0001_6@_x0001__x0002__x0001__x0001__x0001__x0001__x0001__x0001__x0001__x0001__x0001__x0001__x0001__x0001__x0001__x0001_&lt;@_x0001__x0001__x0001__x0001__x0001__x0001_O@_x0001__x0001__x0001__x0001__x0001__x0001_7@_x0001__x0001__x0001__x0001__x0001__x0001__x0001__x0001__x0001__x0001__x0001__x0001__x0001__x0001_&gt;@_x0001__x0001__x0001__x0001__x0001__x0001_9@_x0001__x0001__x0001__x0001__x0001__x0001_8@_x0001__x0001__x0001__x0001__x0001__x0001_A@_x0001__x0001__x0001__x0001__x0001__x0001__x0001__x0001__x0001__x0001__x0001__x0001__x0001__x0001__x0001__x0001__x0001__x0001__x0001__x0001__x0001__x0001_E@_x0001__x0001__x0001__x0001__x0001_@R@_x0001__x0001__x0001__x0001__x0001__x0001_;@_x0001__x0001__x0001__x0001__x0001__x0001_:@_x0001__x0001__x0001__x0001__x0001__x0001_6@_x0001__x0001__x0001__x0001__x0001__x0001_7@_x0001__x0001__x0001__x0001__x0001__x0001_B@_x0001__x0001__x0001__x0001__x0001_I@_x0001__x0001__x0001__x0001__x0001__x0001_&lt;@_x0001__x0001__x0001__x0001__x0001__x0001_A@_x0001__x0001__x0001__x0001__x0001__x0001_8@_x0001__x0001__x0001__x0001__x0001_@@_x0001__x0001__x0001__x0001__x0001__x0001_@@_x0001__x0001__x0001__x0001__x0001_@@_x0001__x0001__x0001__x0001__x0001__x0001_Q@_x0001__x0001__x0001__x0001__x0001__x0001_8@_x0001__x0001__x0001__x0001__x0001__x0001_7@_x0001__x0001__x0001__x0001__x0001_D@_x0001__x0001__x0001__x0001__x0001_ÀP@_x0001__x0001__x0001__x0001__x0001__x0001_:@_x0001__x0001__x0001__x0001__x0001__x0002__x0001__x0001_O@_x0001__x0001__x0001__x0001__x0001_G@_x0001__x0001__x0001__x0001__x0001_H@_x0001__x0001__x0001__x0001__x0001__x0001_:@_x0001__x0001__x0001__x0001__x0001__x0001__x0001__x0001__x0001__x0001__x0001__x0001__x0001_C@_x0001__x0001__x0001__x0001__x0001__x0001_F@_x0001__x0001__x0001__x0001__x0001_E@_x0001__x0001__x0001__x0001__x0001_I@_x0001__x0001__x0001__x0001__x0001__x0001_@@_x0001__x0001__x0001__x0001__x0001__x0001__x0001__x0001__x0001__x0001__x0001__x0001__x0001_C@_x0001__x0001__x0001__x0001__x0001__x0001_:@_x0001__x0001__x0001__x0001__x0001_C@_x0001__x0001__x0001__x0001__x0001__x0001_;@_x0001__x0001__x0001__x0001__x0001__x0001_6@_x0001__x0001__x0001__x0001__x0001__x0001__x0001__x0001__x0001__x0001__x0001__x0001__x0001__x0001_6@_x0001__x0001__x0001__x0001__x0001__x0001__x0001__x0001__x0001__x0001__x0001__x0001__x0001__x0001_O@_x0001__x0001__x0001__x0001__x0001__x0001_C@_x0001__x0001__x0001__x0001__x0001__x0001_G@_x0001__x0001__x0001__x0001__x0001__x0001_@@_x0001__x0001__x0001__x0001__x0001__x0001_C@_x0001__x0001__x0001__x0001__x0001_I@_x0001__x0001__x0001__x0001__x0001__x0001__x0001__x0001__x0001__x0001__x0001__x0001__x0001_D@_x0001__x0001__x0001__x0001__x0001__x0001_O@_x0001__x0001__x0001__x0001__x0001__x0001_J@_x0001__x0001__x0001__x0001__x0001__x0001__x0001__x0001__x0001__x0001__x0001__x0001__x0001__x0001_:@_x0001__x0001__x0001__x0001__x0001__x0001_&lt;@_x0001__x0002__x0001__x0001__x0001__x0001__x0001__x0001_:@_x0001__x0001__x0001__x0001__x0001_B@_x0001__x0001__x0001__x0001__x0001_ÀP@_x0001__x0001__x0001__x0001__x0001_D@_x0001__x0001__x0001__x0001__x0001_@@_x0001__x0001__x0001__x0001__x0001__x0001_6@_x0001__x0001__x0001__x0001__x0001_I@_x0001__x0001__x0001__x0001__x0001__x0001_J@_x0001__x0001__x0001__x0001__x0001_C@_x0001__x0001__x0001__x0001__x0001__x0001_6@_x0001__x0001__x0001__x0001__x0001_G@_x0001__x0001__x0001__x0001__x0001__x0001__x0001__x0001__x0001__x0001__x0001__x0001__x0001__x0001_=@_x0001__x0001__x0001__x0001__x0001__x0001_6@_x0001__x0001__x0001__x0001__x0001__x0001__x0001__x0001__x0001__x0001__x0001__x0001__x0001__x0001_G@_x0001__x0001__x0001__x0001__x0001__x0001__x0001__x0001__x0001__x0001__x0001__x0001__x0001__x0001_;@_x0001__x0001__x0001__x0001__x0001__x0001_K@_x0001__x0001__x0001__x0001__x0001__x0001_&lt;@_x0001__x0001__x0001__x0001__x0001__x0001__x0001__x0001__x0001__x0001__x0001__x0001__x0001_H@_x0001__x0001__x0001__x0001__x0001__x0001_;@_x0001__x0001__x0001__x0001__x0001_B@_x0001__x0001__x0001__x0001__x0001__x0001_8@_x0001__x0001__x0001__x0001__x0001__x0001__x0001__x0001__x0001__x0001__x0001__x0001__x0001_R@_x0001__x0001__x0001__x0001__x0001__x0001_C@_x0001__x0001__x0001__x0001__x0001__x0001__x0001__x0001__x0001__x0001__x0001__x0001__x0001_H@_x0001__x0001__x0001__x0001__x0001__x0001_9@_x0001__x0001__x0001__x0001__x0001__x0002__x0001__x0001_?@_x0001__x0001__x0001__x0001__x0001__x0001_:@_x0001__x0001__x0001__x0001__x0001__x0001_;@_x0001__x0001__x0001__x0001__x0001_I@_x0001__x0001__x0001__x0001__x0001_@Q@_x0001__x0001__x0001__x0001__x0001__x0001_L@_x0001__x0001__x0001__x0001__x0001_M@_x0001__x0001__x0001__x0001__x0001__x0001_O@_x0001__x0001__x0001__x0001__x0001__x0001_=@_x0001__x0001__x0001__x0001__x0001__x0001_7@_x0001__x0001__x0001__x0001__x0001_P@_x0001__x0001__x0001__x0001__x0001__x0001_9@_x0001__x0001__x0001__x0001__x0001__x0001_@@_x0001__x0001__x0001__x0001__x0001_H@_x0001__x0001__x0001__x0001__x0001__x0001_&gt;@_x0001__x0001__x0001__x0001__x0001_H@_x0001__x0001__x0001__x0001__x0001__x0001_M@_x0001__x0001__x0001__x0001__x0001__x0001_M@_x0001__x0001__x0001__x0001__x0001__x0001__x0001__x0001__x0001__x0001__x0001__x0001__x0001__x0001_5@_x0001__x0001__x0001__x0001__x0001__x0001_&lt;@_x0001__x0001__x0001__x0001__x0001__x0001__x0001__x0001__x0001__x0001__x0001__x0001__x0001__x0001__x0001__x0001__x0001__x0001__x0001__x0001__x0001__x0001_9@_x0001__x0001__x0001__x0001__x0001__x0001_?@_x0001__x0001__x0001__x0001__x0001__x0001_;@_x0001__x0001__x0001__x0001__x0001__x0001__x0001__x0001__x0001__x0001__x0001__x0001__x0001__x0001_8@_x0001__x0001__x0001__x0001__x0001_C@_x0001__x0001__x0001__x0001__x0001__x0001_8@_x0001__x0001__x0001__x0001__x0001__x0001_&lt;@_x0001__x0001__x0001__x0001__x0001__x0001__x0001__x0001__x0001__x0002__x0001__x0001__x0001__x0001__x0001__x0001__x0001__x0001__x0001__x0001__x0001__x0001__x0001__x0001_8@_x0001__x0001__x0001__x0001__x0001__x0001_&lt;@_x0001__x0001__x0001__x0001__x0001__x0001_H@_x0001__x0001__x0001__x0001__x0001__x0001__x0001__x0001__x0001__x0001__x0001__x0001__x0001__x0001_5@_x0001__x0001__x0001__x0001__x0001__x0001__x0001__x0001__x0001__x0001__x0001__x0001__x0001__x0001__x0001__x0001__x0001__x0001__x0001__x0001__x0001__x0001_6@_x0001__x0001__x0001__x0001__x0001_E@_x0001__x0001__x0001__x0001__x0001__x0001_B@_x0001__x0001__x0001__x0001__x0001__x0001_G@_x0001__x0001__x0001__x0001__x0001__x0001_C@_x0001__x0001__x0001__x0001__x0001__x0001_&gt;@_x0001__x0001__x0001__x0001__x0001__x0001_;@_x0001__x0001__x0001__x0001__x0001__x0001_E@_x0001__x0001__x0001__x0001__x0001__x0001_K@_x0001__x0001__x0001__x0001__x0001__x0001__x0001__x0001__x0001__x0001__x0001__x0001__x0001__x0001_7@_x0001__x0001__x0001__x0001__x0001__x0001__x0001__x0001__x0001__x0001__x0001__x0001__x0001_ÀQ@_x0001__x0001__x0001__x0001__x0001__x0001_H@_x0001__x0001__x0001__x0001__x0001__x0001_&lt;@_x0001__x0001__x0001__x0001__x0001__x0001__x0001__x0001__x0001__x0001__x0001__x0001__x0001__x0001_?@_x0001__x0001__x0001__x0001__x0001__x0001_&lt;@_x0001__x0001__x0001__x0001__x0001__x0001_A@_x0001__x0001__x0001__x0001__x0001__x0001__x0001__x0001__x0001__x0001__x0001__x0001__x0001__x0001_;@_x0001__x0001__x0001__x0001__x0001__x0001_M@_x0001__x0001__x0001__x0001__x0001__x0001_:@_x0001__x0001__x0001__x0001__x0001__x0002__x0001__x0001_5@_x0001__x0001__x0001__x0001__x0001_I@_x0001__x0001__x0001__x0001__x0001__x0001_7@_x0001__x0001__x0001__x0001__x0001__x0001_8@_x0001__x0001__x0001__x0001__x0001_ÀR@_x0001__x0001__x0001__x0001__x0001__x0001__x0001__x0001__x0001__x0001__x0001__x0001__x0001__x0001_C@_x0001__x0001__x0001__x0001__x0001__x0001_@@_x0001__x0001__x0001__x0001__x0001__x0001_:@_x0001__x0001__x0001__x0001__x0001__x0001__x0001__x0001__x0001__x0001__x0001__x0001__x0001_F@_x0001__x0001__x0001__x0001__x0001__x0001_8@_x0001__x0001__x0001__x0001__x0001_@Q@_x0001__x0001__x0001__x0001__x0001_J@_x0001__x0001__x0001__x0001__x0001_M@_x0001__x0001__x0001__x0001__x0001__x0001__x0001__x0001__x0001__x0001__x0001__x0001__x0001_P@_x0001__x0001__x0001__x0001__x0001__x0001_5@_x0001__x0001__x0001__x0001__x0001__x0001_=@_x0001__x0001__x0001__x0001__x0001__x0001_:@_x0001__x0001__x0001__x0001__x0001__x0001_?@_x0001__x0001__x0001__x0001__x0001__x0001_6@_x0001__x0001__x0001__x0001__x0001_@@_x0001__x0001__x0001__x0001__x0001__x0001_E@_x0001__x0001__x0001__x0001__x0001__x0001_7@_x0001__x0001__x0001__x0001__x0001__x0001__x0001__x0001__x0001__x0001__x0001__x0001__x0001__x0001_:@_x0001__x0001__x0001__x0001__x0001_G@_x0001__x0001__x0001__x0001__x0001__x0001_&lt;@_x0001__x0001__x0001__x0001__x0001__x0001_&lt;@_x0001__x0001__x0001__x0001__x0001__x0001_@@_x0001__x0001__x0001__x0001__x0001__x0001_@@_x0001__x0002__x0001__x0001__x0001__x0001__x0001__x0001_R@_x0001__x0001__x0001__x0001__x0001__x0001_8@_x0001__x0001__x0001__x0001__x0001__x0001__x0001__x0001__x0001__x0001__x0001__x0001__x0001__x0001__x0001__x0001__x0001__x0001__x0001__x0001__x0001_E@_x0001__x0001__x0001__x0001__x0001_O@_x0001__x0001__x0001__x0001__x0001_D@_x0001__x0001__x0001__x0001__x0001__x0001_6@_x0001__x0001__x0001__x0001__x0001_E@_x0001__x0001__x0001__x0001__x0001__x0001_?@_x0001__x0001__x0001__x0001__x0001_K@_x0001__x0001__x0001__x0001__x0001__x0001_&gt;@_x0001__x0001__x0001__x0001__x0001_B@_x0001__x0001__x0001__x0001__x0001__x0001_=@_x0001__x0001__x0001__x0001__x0001__x0001_M@_x0001__x0001__x0001__x0001__x0001__x0001__x0001__x0001__x0001__x0001__x0001__x0001__x0001_@Q@_x0001__x0001__x0001__x0001__x0001__x0001_?@_x0001__x0001__x0001__x0001__x0001__x0001_&lt;@_x0001__x0001__x0001__x0001__x0001__x0001_:@_x0001__x0001__x0001__x0001__x0001__x0001_8@_x0001__x0001__x0001__x0001__x0001__x0001_8@_x0001__x0001__x0001__x0001__x0001__x0001__x0001__x0001__x0001__x0001__x0001__x0001__x0001__x0001_5@_x0001__x0001__x0001__x0001__x0001__x0001__x0001__x0001__x0001__x0001__x0001__x0001__x0001__x0001_=@_x0001__x0001__x0001__x0001__x0001__x0001__x0001__x0001__x0001__x0001__x0001__x0001__x0001__x0001_7@_x0001__x0001__x0001__x0001__x0001_O@_x0001__x0001__x0001__x0001__x0001__x0001_C@_x0001__x0001__x0001__x0001__x0001_J@_x0001__x0001__x0001__x0001__x0001__x0002__x0001_@@_x0001__x0001__x0001__x0001__x0001__x0001_6@_x0001__x0001__x0001__x0001__x0001__x0001__x0001__x0001__x0001__x0001__x0001__x0001__x0001_@@_x0001__x0001__x0001__x0001__x0001__x0001__x0001__x0001__x0001__x0001__x0001__x0001__x0001__x0001__x0001__x0001__x0001__x0001__x0001__x0001__x0001__x0001_5@_x0001__x0001__x0001__x0001__x0001__x0001_5@_x0001__x0001__x0001__x0001__x0001__x0001_L@_x0001__x0001__x0001__x0001__x0001_A@_x0001__x0001__x0001__x0001__x0001__x0001_?@_x0001__x0001__x0001__x0001__x0001_M@_x0001__x0001__x0001__x0001__x0001__x0001_A@_x0001__x0001__x0001__x0001__x0001__x0001__x0001__x0001__x0001__x0001__x0001__x0001__x0001__x0001__x0001__x0001__x0001__x0001__x0001__x0001__x0001__x0001_Q@_x0001__x0001__x0001__x0001__x0001__x0001_E@_x0001__x0001__x0001__x0001__x0001__x0001_:@_x0001__x0001__x0001__x0001__x0001_ÀR@_x0001__x0001__x0001__x0001__x0001_@@_x0001__x0001__x0001__x0001__x0001__x0001_9@_x0001__x0001__x0001__x0001__x0001_B@_x0001__x0001__x0001__x0001__x0001__x0001_:@_x0001__x0001__x0001__x0001__x0001__x0001_9@_x0001__x0001__x0001__x0001__x0001__x0001_7@_x0001__x0001__x0001__x0001__x0001__x0001_G@_x0001__x0001__x0001__x0001__x0001__x0001_8@_x0001__x0001__x0001__x0001__x0001_L@_x0001__x0001__x0001__x0001__x0001_I@_x0001__x0001__x0001__x0001__x0001__x0001__x0001__x0001__x0001__x0001__x0001__x0001__x0001__x0001_9@_x0001__x0001__x0001__x0001__x0001__x0001_@@_x0001__x0002__x0001__x0001__x0001__x0001__x0001__x0001_&lt;@_x0001__x0001__x0001__x0001__x0001__x0001_A@_x0001__x0001__x0001__x0001__x0001_N@_x0001__x0001__x0001__x0001__x0001__x0001__x0001__x0001__x0001__x0001__x0001__x0001__x0001__x0001_7@_x0001__x0001__x0001__x0001__x0001__x0001_=@_x0001__x0001__x0001__x0001__x0001_J@_x0001__x0001__x0001__x0001__x0001__x0001_J@_x0001__x0001__x0001__x0001__x0001__x0001_7@_x0001__x0001__x0001__x0001__x0001__x0001__x0001__x0001__x0001__x0001__x0001__x0001__x0001__x0001_P@_x0001__x0001__x0001__x0001__x0001__x0001_K@_x0001__x0001__x0001__x0001__x0001__x0001_O@_x0001__x0001__x0001__x0001__x0001_@@_x0001__x0001__x0001__x0001__x0001__x0001_;@_x0001__x0001__x0001__x0001__x0001__x0001_G@_x0001__x0001__x0001__x0001__x0001_B@_x0001__x0001__x0001__x0001__x0001__x0001_B@_x0001__x0001__x0001__x0001__x0001__x0001__x0001__x0001__x0001__x0001__x0001__x0001__x0001__x0001_5@_x0001__x0001__x0001__x0001__x0001__x0001_8@_x0001__x0001__x0001__x0001__x0001_@P@_x0001__x0001__x0001__x0001__x0001__x0001__x0001__x0001__x0001__x0001__x0001__x0001__x0001__x0001_C@_x0001__x0001__x0001__x0001__x0001__x0001__x0001__x0001__x0001__x0001__x0001__x0001__x0001_ÀQ@_x0001__x0001__x0001__x0001__x0001__x0001_O@_x0001__x0001__x0001__x0001__x0001__x0001__x0001__x0001__x0001__x0001__x0001__x0001__x0001__x0001_E@_x0001__x0001__x0001__x0001__x0001__x0001_8@_x0001__x0001__x0001__x0001__x0001__x0001__x0001__x0001__x0001__x0001__x0001__x0001__x0001__x0002__x0001__x0001__x0001__x0001__x0001__x0001__x0001__x0001__x0001__x0001_&gt;@_x0001__x0001__x0001__x0001__x0001_@@_x0001__x0001__x0001__x0001__x0001__x0001_7@_x0001__x0001__x0001__x0001__x0001__x0001_B@_x0001__x0001__x0001__x0001__x0001_D@_x0001__x0001__x0001__x0001__x0001__x0001_;@_x0001__x0001__x0001__x0001__x0001_G@_x0001__x0001__x0001__x0001__x0001__x0001_@@_x0001__x0001__x0001__x0001__x0001__x0001_E@_x0001__x0001__x0001__x0001__x0001_H@_x0001__x0001__x0001__x0001__x0001__x0001_Q@_x0001__x0001__x0001__x0001__x0001__x0001_=@_x0001__x0001__x0001__x0001__x0001__x0001__x0001__x0001__x0001__x0001__x0001__x0001__x0001__x0001_7@_x0001__x0001__x0001__x0001__x0001__x0001__x0001__x0001__x0001__x0001__x0001__x0001__x0001__x0001__x0001__x0001__x0001__x0001__x0001__x0001__x0001__x0001_9@_x0001__x0001__x0001__x0001__x0001__x0001_K@_x0001__x0001__x0001__x0001__x0001_L@_x0001__x0001__x0001__x0001__x0001_@@_x0001__x0001__x0001__x0001__x0001_ÀR@_x0001__x0001__x0001__x0001__x0001__x0001_9@_x0001__x0001__x0001__x0001__x0001__x0001_O@_x0001__x0001__x0001__x0001__x0001__x0001_P@_x0001__x0001__x0001__x0001__x0001__x0001_=@_x0001__x0001__x0001__x0001__x0001__x0001_8@_x0001__x0001__x0001__x0001__x0001__x0001_E@_x0001__x0001__x0001__x0001__x0001__x0001_?@_x0001__x0001__x0001__x0001__x0001__x0001_=@_x0001__x0001__x0001__x0001__x0001_M@_x0001__x0001__x0001__x0001__x0001_P@_x0001__x0002__x0001__x0001__x0001__x0001__x0001__x0001_C@_x0001__x0001__x0001__x0001__x0001__x0001_K@_x0001__x0001__x0001__x0001__x0001__x0001_@@_x0001__x0001__x0001__x0001__x0001__x0001_E@_x0001__x0001__x0001__x0001__x0001__x0001_5@_x0001__x0001__x0001__x0001__x0001__x0001__x0001__x0001__x0001__x0001__x0001__x0001__x0001__x0001_F@_x0001__x0001__x0001__x0001__x0001__x0001_6@_x0001__x0001__x0001__x0001__x0001__x0001__x0001__x0001__x0001__x0001__x0001__x0001__x0001__x0001_F@_x0001__x0001__x0001__x0001__x0001__x0001_@@_x0001__x0001__x0001__x0001__x0001__x0001_:@_x0001__x0001__x0001__x0001__x0001_E@_x0001__x0001__x0001__x0001__x0001__x0001__x0001__x0001__x0001__x0001__x0001__x0001__x0001__x0001_6@_x0001__x0001__x0001__x0001__x0001__x0001_E@_x0001__x0001__x0001__x0001__x0001__x0001_E@_x0001__x0001__x0001__x0001__x0001_E@_x0001__x0001__x0001__x0001__x0001__x0001_=@_x0001__x0001__x0001__x0001__x0001__x0001_5@_x0001__x0001__x0001__x0001__x0001__x0001__x0001__x0001__x0001__x0001__x0001__x0001__x0001__x0001_6@_x0001__x0001__x0001__x0001__x0001__x0001_C@_x0001__x0001__x0001__x0001__x0001__x0001_@@_x0001__x0001__x0001__x0001__x0001__x0001_:@_x0001__x0001__x0001__x0001__x0001__x0001_:@_x0001__x0001__x0001__x0001__x0001__x0001_=@_x0001__x0001__x0001__x0001__x0001__x0001_:@_x0001__x0001__x0001__x0001__x0001__x0001_L@_x0001__x0001__x0001__x0001__x0001__x0001_;@_x0001__x0001__x0001__x0001__x0001__x0001_P@_x0001__x0001__x0001__x0001__x0001__x0002__x0001_@@_x0001__x0001__x0001__x0001__x0001__x0001_5@_x0001__x0001__x0001__x0001__x0001_@Q@_x0001__x0001__x0001__x0001__x0001__x0001_B@_x0001__x0001__x0001__x0001__x0001__x0001_C@_x0001__x0001__x0001__x0001__x0001_H@_x0001__x0001__x0001__x0001__x0001__x0001__x0001__x0001__x0001__x0001__x0001__x0001__x0001__x0001_9@_x0001__x0001__x0001__x0001__x0001__x0001_=@_x0001__x0001__x0001__x0001__x0001__x0001_9@_x0001__x0001__x0001__x0001__x0001__x0001_J@_x0001__x0001__x0001__x0001__x0001__x0001_C@_x0001__x0001__x0001__x0001__x0001__x0001_@@_x0001__x0001__x0001__x0001__x0001__x0001_A@_x0001__x0001__x0001__x0001__x0001__x0001__x0001__x0001__x0001__x0001__x0001__x0001__x0001__x0001_&gt;@_x0001__x0001__x0001__x0001__x0001__x0001_:@_x0001__x0001__x0001__x0001__x0001__x0001_Q@_x0001__x0001__x0001__x0001__x0001__x0001_;@_x0001__x0001__x0001__x0001__x0001__x0001__x0001__x0001__x0001__x0001__x0001__x0001__x0001__x0001__x0001__x0001__x0001__x0001__x0001__x0001__x0001__x0001_7@_x0001__x0001__x0001__x0001__x0001__x0001__x0001__x0001__x0001__x0001__x0001__x0001__x0001__x0001_B@_x0001__x0001__x0001__x0001__x0001__x0001_A@_x0001__x0001__x0001__x0001__x0001__x0001__x0001__x0001__x0001__x0001__x0001__x0001__x0001__x0001_C@_x0001__x0001__x0001__x0001__x0001__x0001_6@_x0001__x0001__x0001__x0001__x0001_ÀR@_x0001__x0001__x0001__x0001__x0001_C@_x0001__x0001__x0001__x0001__x0001_D@_x0001__x0001__x0001__x0001__x0001__x0001_E@_x0001__x0002__x0001__x0001__x0001__x0001__x0001_E@_x0001__x0001__x0001__x0001__x0001__x0001_E@_x0001__x0001__x0001__x0001__x0001__x0001_=@_x0001__x0001__x0001__x0001__x0001_D@_x0001__x0001__x0001__x0001__x0001__x0001_8@_x0001__x0001__x0001__x0001__x0001_O@_x0001__x0001__x0001__x0001__x0001__x0001_8@_x0001__x0001__x0001__x0001__x0001__x0001_F@_x0001__x0001__x0001__x0001__x0001_@@_x0001__x0001__x0001__x0001__x0001_E@_x0001__x0001__x0001__x0001__x0001_C@_x0001__x0001__x0001__x0001__x0001__x0001__x0001__x0001__x0001__x0001__x0001__x0001__x0001__x0001_7@_x0001__x0001__x0001__x0001__x0001__x0001_K@_x0001__x0001__x0001__x0001__x0001__x0001_9@_x0001__x0001__x0001__x0001__x0001__x0001_H@_x0001__x0001__x0001__x0001__x0001__x0001_9@_x0001__x0001__x0001__x0001__x0001_K@_x0001__x0001__x0001__x0001__x0001__x0001_?@_x0001__x0001__x0001__x0001__x0001__x0001_7@_x0001__x0001__x0001__x0001__x0001__x0001_7@_x0001__x0001__x0001__x0001__x0001__x0001__x0001__x0001__x0001__x0001__x0001__x0001__x0001__x0001_;@_x0001__x0001__x0001__x0001__x0001__x0001_&lt;@_x0001__x0001__x0001__x0001__x0001__x0001_:@_x0001__x0001__x0001__x0001__x0001__x0001_H@_x0001__x0001__x0001__x0001__x0001__x0001_7@_x0001__x0001__x0001__x0001__x0001_ÀR@_x0001__x0001__x0001__x0001__x0001__x0001__x0001__x0001__x0001__x0001__x0001__x0001__x0001__x0001_=@_x0001__x0001__x0001__x0001__x0001_@@_x0001__x0001__x0001__x0001__x0001__x0002__x0001_B@_x0001__x0001__x0001__x0001__x0001__x0001_5@_x0001__x0001__x0001__x0001__x0001__x0001_:@_x0001__x0001__x0001__x0001__x0001_J@_x0001__x0001__x0001__x0001__x0001__x0001_H@_x0001__x0001__x0001__x0001__x0001__x0001_@@_x0001__x0001__x0001__x0001__x0001_ÀR@_x0001__x0001__x0001__x0001__x0001__x0001_;@_x0001__x0001__x0001__x0001__x0001__x0001_O@_x0001__x0001__x0001__x0001__x0001_ÀR@_x0001__x0001__x0001__x0001__x0001__x0001_&lt;@_x0001__x0001__x0001__x0001__x0001_H@_x0001__x0001__x0001__x0001__x0001_P@_x0001__x0001__x0001__x0001__x0001__x0001__x0001__x0001__x0001__x0001__x0001__x0001__x0001_E@_x0001__x0001__x0001__x0001__x0001__x0001_5@_x0001__x0001__x0001__x0001__x0001_L@_x0001__x0001__x0001__x0001__x0001_R@_x0001__x0001__x0001__x0001__x0001__x0001_G@_x0001__x0001__x0001__x0001__x0001__x0001__x0001__x0001__x0001__x0001__x0001__x0001__x0001_H@_x0001__x0001__x0001__x0001__x0001__x0001__x0001__x0001__x0001__x0001__x0001__x0001__x0001__x0001__x0001__x0001__x0001__x0001__x0001__x0001__x0001__x0001_H@_x0001__x0001__x0001__x0001__x0001__x0001__x0001__x0001__x0001__x0001__x0001__x0001__x0001__x0001_M@_x0001__x0001__x0001__x0001__x0001_H@_x0001__x0001__x0001__x0001__x0001__x0001__x0001__x0001__x0001__x0001__x0001__x0001__x0001_M@_x0001__x0001__x0001__x0001__x0001__x0001_=@_x0001__x0001__x0001__x0001__x0001__x0001_7@_x0001__x0001__x0001__x0001__x0001_M@_x0001__x0002__x0001__x0001__x0001__x0001__x0001_L@_x0001__x0001__x0001__x0001__x0001__x0001_7@_x0001__x0001__x0001__x0001__x0001__x0001_E@_x0001__x0001__x0001__x0001__x0001__x0001_&gt;@_x0001__x0001__x0001__x0001__x0001__x0001_H@_x0001__x0001__x0001__x0001__x0001__x0001_6@_x0001__x0001__x0001__x0001__x0001__x0001_=@_x0001__x0001__x0001__x0001__x0001__x0001_E@_x0001__x0001__x0001__x0001__x0001__x0001_;@_x0001__x0001__x0001__x0001__x0001__x0001_6@_x0001__x0001__x0001__x0001__x0001__x0001_?@_x0001__x0001__x0001__x0001__x0001__x0001__x0001__x0001__x0001__x0001__x0001__x0001__x0001_H@_x0001__x0001__x0001__x0001__x0001_B@_x0001__x0001__x0001__x0001__x0001__x0001_B@_x0001__x0001__x0001__x0001__x0001__x0001_8@_x0001__x0001__x0001__x0001__x0001__x0001_8@_x0001__x0001__x0001__x0001__x0001__x0001_7@_x0001__x0001__x0001__x0001__x0001__x0001_:@_x0001__x0001__x0001__x0001__x0001__x0001_&lt;@_x0001__x0001__x0001__x0001__x0001__x0001_7@_x0001__x0001__x0001__x0001__x0001_H@_x0001__x0001__x0001__x0001__x0001__x0001_;@_x0001__x0001__x0001__x0001__x0001_@@_x0001__x0001__x0001__x0001__x0001__x0001__x0001__x0001__x0001__x0001__x0001__x0001__x0001__x0001_7@_x0001__x0001__x0001__x0001__x0001__x0001_&lt;@_x0001__x0001__x0001__x0001__x0001__x0001__x0001__x0001__x0001__x0001__x0001__x0001__x0001__x0001__x0001__x0001__x0001__x0001__x0001__x0001__x0001__x0001_J@_x0001__x0001__x0001__x0001__x0001__x0001_A@_x0001__x0001__x0001__x0001__x0001__x0002__x0001__x0001__x0001__x0001__x0001__x0001__x0001__x0001__x0001__x0001_;@_x0001__x0001__x0001__x0001__x0001__x0001__x0001__x0001__x0001__x0001__x0001__x0001__x0001__x0001_7@_x0001__x0001__x0001__x0001__x0001__x0001_E@_x0001__x0001__x0001__x0001__x0001__x0001__x0001__x0001__x0001__x0001__x0001__x0001__x0001_A@_x0001__x0001__x0001__x0001__x0001__x0001_6@_x0001__x0001__x0001__x0001__x0001__x0001_8@_x0001__x0001__x0001__x0001__x0001__x0001_O@_x0001__x0001__x0001__x0001__x0001__x0001_6@_x0001__x0001__x0001__x0001__x0001__x0001_P@_x0001__x0001__x0001__x0001__x0001_@@_x0001__x0001__x0001__x0001__x0001__x0001_C@_x0001__x0001__x0001__x0001__x0001__x0001__x0001__x0001__x0001__x0001__x0001__x0001__x0001__x0001_B@_x0001__x0001__x0001__x0001__x0001__x0001_B@_x0001__x0001__x0001__x0001__x0001__x0001_:@_x0001__x0001__x0001__x0001__x0001_H@_x0001__x0001__x0001__x0001__x0001__x0001_:@_x0001__x0001__x0001__x0001__x0001__x0001_H@_x0001__x0001__x0001__x0001__x0001__x0001_6@_x0001__x0001__x0001__x0001__x0001__x0001__x0001__x0001__x0001__x0001__x0001__x0001__x0001_H@_x0001__x0001__x0001__x0001__x0001__x0001__x0001__x0001__x0001__x0001__x0001__x0001__x0001__x0001__x0001__x0001__x0001__x0001__x0001__x0001__x0001__x0001__x0001__x0001__x0001__x0001__x0001__x0001__x0001_ÀR@_x0001__x0001__x0001__x0001__x0001__x0001__x0001__x0001__x0001__x0001__x0001__x0001__x0001__x0001__x0001__x0001__x0001__x0001__x0001__x0001__x0001_L@_x0001__x0001__x0001__x0001__x0001_I@_x0001__x0002__x0001__x0001__x0001__x0001__x0001_B@_x0001__x0001__x0001__x0001__x0001__x0001_=@_x0001__x0001__x0001__x0001__x0001__x0001__x0001__x0001__x0001__x0001__x0001__x0001__x0001_H@_x0001__x0001__x0001__x0001__x0001__x0001__x0001__x0001__x0001__x0001__x0001__x0001__x0001__x0001_8@_x0001__x0001__x0001__x0001__x0001_B@_x0001__x0001__x0001__x0001__x0001__x0001__x0001__x0001__x0001__x0001__x0001__x0001__x0001__x0001_C@_x0001__x0001__x0001__x0001__x0001__x0001__x0001__x0001__x0001__x0001__x0001__x0001__x0001__x0001_?@_x0001__x0001__x0001__x0001__x0001__x0001_K@_x0001__x0001__x0001__x0001__x0001__x0001_9@_x0001__x0001__x0001__x0001__x0001__x0001_9@_x0001__x0001__x0001__x0001__x0001_D@_x0001__x0001__x0001__x0001__x0001_B@_x0001__x0001__x0001__x0001__x0001__x0001_:@_x0001__x0001__x0001__x0001__x0001__x0001_6@_x0001__x0001__x0001__x0001__x0001__x0001_K@_x0001__x0001__x0001__x0001__x0001__x0001__x0001__x0001__x0001__x0001__x0001__x0001__x0001_ÀR@_x0001__x0001__x0001__x0001__x0001__x0001_R@_x0001__x0001__x0001__x0001__x0001__x0001_7@_x0001__x0001__x0001__x0001__x0001__x0001_E@_x0001__x0001__x0001__x0001__x0001__x0001__x0001__x0001__x0001__x0001__x0001__x0001__x0001_D@_x0001__x0001__x0001__x0001__x0001_B@_x0001__x0001__x0001__x0001__x0001_ÀQ@_x0001__x0001__x0001__x0001__x0001__x0001_:@_x0001__x0001__x0001__x0001__x0001_F@_x0001__x0001__x0001__x0001__x0001__x0001_8@_x0001__x0001__x0001__x0001__x0001__x0002__x0001__x0001_H@_x0001__x0001__x0001__x0001__x0001__x0001_8@_x0001__x0001__x0001__x0001__x0001__x0001_J@_x0001__x0001__x0001__x0001__x0001__x0001_6@_x0001__x0001__x0001__x0001__x0001__x0001__x0001__x0001__x0001__x0001__x0001__x0001__x0001__x0001_A@_x0001__x0001__x0001__x0001__x0001__x0001_F@_x0001__x0001__x0001__x0001__x0001__x0001__x0001__x0001__x0001__x0001__x0001__x0001__x0001__x0001_8@_x0001__x0001__x0001__x0001__x0001__x0001_H@_x0001__x0001__x0001__x0001__x0001__x0001__x0001__x0001__x0001__x0001__x0001__x0001__x0001__x0001_C@_x0001__x0001__x0001__x0001__x0001_A@_x0001__x0001__x0001__x0001__x0001__x0001_&lt;@_x0001__x0001__x0001__x0001__x0001_@@_x0001__x0001__x0001__x0001__x0001__x0001_:@_x0001__x0001__x0001__x0001__x0001__x0001_8@_x0001__x0001__x0001__x0001__x0001__x0001__x0001__x0001__x0001__x0001__x0001__x0001__x0001_R@_x0001__x0001__x0001__x0001__x0001__x0001__x0001__x0001__x0001__x0001__x0001__x0001__x0001__x0001_8@_x0001__x0001__x0001__x0001__x0001__x0001_P@_x0001__x0001__x0001__x0001__x0001_C@_x0001__x0001__x0001__x0001__x0001_ÀQ@_x0001__x0001__x0001__x0001__x0001__x0001_8@_x0001__x0001__x0001__x0001__x0001_E@_x0001__x0001__x0001__x0001__x0001_@R@_x0001__x0001__x0001__x0001__x0001__x0001_8@_x0001__x0001__x0001__x0001__x0001__x0001_7@_x0001__x0001__x0001__x0001__x0001__x0001_M@_x0001__x0001__x0001__x0001__x0001__x0001_&gt;@_x0001__x0001__x0001__x0001__x0001__x0001_:@_x0001__x0002__x0001__x0001__x0001__x0001__x0001__x0001__x0001__x0001__x0001__x0001__x0001__x0001__x0001__x0001_8@_x0001__x0001__x0001__x0001__x0001_A@_x0001__x0001__x0001__x0001__x0001__x0001_E@_x0001__x0001__x0001__x0001__x0001__x0001_B@_x0001__x0001__x0001__x0001__x0001__x0001__x0001__x0001__x0001__x0001__x0001__x0001__x0001__x0001__x0001__x0001__x0001__x0001__x0001__x0001__x0001__x0001_P@_x0001__x0001__x0001__x0001__x0001__x0001__x0001__x0001__x0001__x0001__x0001__x0001__x0001__x0001_;@_x0001__x0001__x0001__x0001__x0001__x0001_J@_x0001__x0001__x0001__x0001__x0001__x0001_O@_x0001__x0001__x0001__x0001__x0001_J@_x0001__x0001__x0001__x0001__x0001__x0001_;@_x0001__x0001__x0001__x0001__x0001_R@_x0001__x0001__x0001__x0001__x0001__x0001_P@_x0001__x0001__x0001__x0001__x0001_H@_x0001__x0001__x0001__x0001__x0001__x0001_:@_x0001__x0001__x0001__x0001__x0001__x0001__x0001__x0001__x0001__x0001__x0001__x0001__x0001_@Q@_x0001__x0001__x0001__x0001__x0001__x0001__x0001__x0001__x0001__x0001__x0001__x0001__x0001__x0001_7@_x0001__x0001__x0001__x0001__x0001__x0001_7@_x0001__x0001__x0001__x0001__x0001__x0001_M@_x0001__x0001__x0001__x0001__x0001__x0001_?@_x0001__x0001__x0001__x0001__x0001_@@_x0001__x0001__x0001__x0001__x0001__x0001_8@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B@_x0001__x0001__x0001__x0001__x0001__x0001__x0001__x0001__x0001__x0001__x0001__x0001__x0001_E@_x0001__x0001__x0001__x0001__x0001__x0001__x0001__x0001__x0001__x0001__x0001__x0001__x0001__x0001_?@_x0001__x0001__x0001__x0001__x0001__x0001_7@_x0001__x0001__x0001__x0001__x0001__x0001_4@_x0001__x0001__x0001__x0001__x0001__x0001__x0001__x0001__x0001__x0001__x0001__x0001__x0001__x0001_K@_x0001__x0001__x0001__x0001__x0001__x0001__x0001__x0001__x0001__x0001__x0001__x0001__x0001__x0001_&gt;@_x0001__x0001__x0001__x0001__x0001__x0001_@@_x0001__x0001__x0001__x0001__x0001__x0001_&gt;@_x0001__x0001__x0001__x0001__x0001_D@_x0001__x0001__x0001__x0001__x0001__x0001_A@_x0001__x0001__x0001__x0001__x0001__x0001_B@_x0001__x0001__x0001__x0001__x0001__x0001_=@_x0001__x0001__x0001__x0001__x0001__x0001_8@_x0001__x0001__x0001__x0001__x0001__x0001_&gt;@_x0001__x0001__x0001__x0001__x0001_@Q@_x0001__x0001__x0001__x0001__x0001__x0001_9@_x0001__x0001__x0001__x0001__x0001__x0001__x0001__x0001__x0001__x0001__x0001__x0001__x0001__x0001_:@_x0001__x0001__x0001__x0001__x0001__x0001_7@_x0001__x0001__x0001__x0001__x0001__x0001_R@_x0001__x0001__x0001__x0001__x0001__x0001_9@_x0001__x0001__x0001__x0001__x0001__x0001_;@_x0001__x0001__x0001__x0001__x0001__x0001_5@_x0001__x0001__x0001__x0001__x0001__x0001_8@_x0001__x0001__x0001__x0001__x0001__x0001_5@_x0001__x0001__x0001__x0001__x0001__x0001_A@_x0001__x0002__x0001__x0001__x0001__x0001__x0001_@@_x0001__x0001__x0001__x0001__x0001__x0001_;@_x0001__x0001__x0001__x0001__x0001__x0001_?@_x0001__x0001__x0001__x0001__x0001__x0001_;@_x0001__x0001__x0001__x0001__x0001__x0001_G@_x0001__x0001__x0001__x0001__x0001__x0001__x0001__x0001__x0001__x0001__x0001__x0001__x0001__x0001_@@_x0001__x0001__x0001__x0001__x0001__x0001_B@_x0001__x0001__x0001__x0001__x0001__x0001__x0001__x0001__x0001__x0001__x0001__x0001__x0001__x0001_?@_x0001__x0001__x0001__x0001__x0001__x0001_E@_x0001__x0001__x0001__x0001__x0001__x0001_@@_x0001__x0001__x0001__x0001__x0001__x0001_E@_x0001__x0001__x0001__x0001__x0001__x0001_&gt;@_x0001__x0001__x0001__x0001__x0001_@P@_x0001__x0001__x0001__x0001__x0001__x0001_&lt;@_x0001__x0001__x0001__x0001__x0001__x0001_?@_x0001__x0001__x0001__x0001__x0001__x0001__x0001__x0001__x0001__x0001__x0001__x0001__x0001_B@_x0001__x0001__x0001__x0001__x0001__x0001_L@_x0001__x0001__x0001__x0001__x0001__x0001__x0001__x0001__x0001__x0001__x0001__x0001__x0001__x0001__x0001__x0001__x0001__x0001__x0001__x0001__x0001__x0001_6@_x0001__x0001__x0001__x0001__x0001__x0001_G@_x0001__x0001__x0001__x0001__x0001__x0001_7@_x0001__x0001__x0001__x0001__x0001__x0001__x0001__x0001__x0001__x0001__x0001__x0001__x0001__x0001__x0001__x0001__x0001__x0001__x0001__x0001__x0001__x0001_6@_x0001__x0001__x0001__x0001__x0001_O@_x0001__x0001__x0001__x0001__x0001_B@_x0001__x0001__x0001__x0001__x0001__x0001_9@_x0001__x0001__x0001__x0001__x0001__x0002__x0001_B@_x0001__x0001__x0001__x0001__x0001__x0001__x0001__x0001__x0001__x0001__x0001__x0001__x0001_L@_x0001__x0001__x0001__x0001__x0001__x0001_?@_x0001__x0001__x0001__x0001__x0001__x0001_Q@_x0001__x0001__x0001__x0001__x0001__x0001_A@_x0001__x0001__x0001__x0001__x0001__x0001_?@_x0001__x0001__x0001__x0001__x0001__x0001_G@_x0001__x0001__x0001__x0001__x0001__x0001_=@_x0001__x0001__x0001__x0001__x0001__x0001__x0001__x0001__x0001__x0001__x0001__x0001__x0001__x0001__x0001__x0001__x0001__x0001__x0001__x0001__x0001__x0001_&lt;@_x0001__x0001__x0001__x0001__x0001__x0001_5@_x0001__x0001__x0001__x0001__x0001__x0001_E@_x0001__x0001__x0001__x0001__x0001_H@_x0001__x0001__x0001__x0001__x0001_B@_x0001__x0001__x0001__x0001__x0001__x0001_O@_x0001__x0001__x0001__x0001__x0001__x0001_@@_x0001__x0001__x0001__x0001__x0001__x0001_?@_x0001__x0001__x0001__x0001__x0001__x0001__x0001__x0001__x0001__x0001__x0001__x0001__x0001__x0001_8@_x0001__x0001__x0001__x0001__x0001_N@_x0001__x0001__x0001__x0001__x0001__x0001_@@_x0001__x0001__x0001__x0001__x0001__x0001_M@_x0001__x0001__x0001__x0001__x0001__x0001_5@_x0001__x0001__x0001__x0001__x0001__x0001_B@_x0001__x0001__x0001__x0001__x0001__x0001_7@_x0001__x0001__x0001__x0001__x0001__x0001_=@_x0001__x0001__x0001__x0001__x0001__x0001_6@_x0001__x0001__x0001__x0001__x0001__x0001_J@_x0001__x0001__x0001__x0001__x0001__x0001_7@_x0001__x0001__x0001__x0001__x0001_J@_x0001__x0002__x0001__x0001__x0001__x0001__x0001__x0001_5@_x0001__x0001__x0001__x0001__x0001__x0001_G@_x0001__x0001__x0001__x0001__x0001__x0001__x0001__x0001__x0001__x0001__x0001__x0001__x0001_P@_x0001__x0001__x0001__x0001__x0001__x0001__x0001__x0001__x0001__x0001__x0001__x0001__x0001_H@_x0001__x0001__x0001__x0001__x0001__x0001_&lt;@_x0001__x0001__x0001__x0001__x0001__x0001__x0001__x0001__x0001__x0001__x0001__x0001__x0001__x0001_?@_x0001__x0001__x0001__x0001__x0001_G@_x0001__x0001__x0001__x0001__x0001_G@_x0001__x0001__x0001__x0001__x0001__x0001_:@_x0001__x0001__x0001__x0001__x0001__x0001_@@_x0001__x0001__x0001__x0001__x0001__x0001_K@_x0001__x0001__x0001__x0001__x0001_G@_x0001__x0001__x0001__x0001__x0001_M@_x0001__x0001__x0001__x0001__x0001__x0001_=@_x0001__x0001__x0001__x0001__x0001__x0001_F@_x0001__x0001__x0001__x0001__x0001__x0001_=@_x0001__x0001__x0001__x0001__x0001_A@_x0001__x0001__x0001__x0001__x0001__x0001_@@_x0001__x0001__x0001__x0001__x0001__x0001__x0001__x0001__x0001__x0001__x0001__x0001__x0001_C@_x0001__x0001__x0001__x0001__x0001__x0001_&lt;@_x0001__x0001__x0001__x0001__x0001__x0001_7@_x0001__x0001__x0001__x0001__x0001__x0001_B@_x0001__x0001__x0001__x0001__x0001__x0001_:@_x0001__x0001__x0001__x0001__x0001_E@_x0001__x0001__x0001__x0001__x0001__x0001_7@_x0001__x0001__x0001__x0001__x0001__x0001_:@_x0001__x0001__x0001__x0001__x0001__x0001_L@_x0001__x0001__x0001__x0001__x0001__x0002__x0001__x0001_6@_x0001__x0001__x0001__x0001__x0001__x0001_;@_x0001__x0001__x0001__x0001__x0001_L@_x0001__x0001__x0001__x0001__x0001__x0001_P@_x0001__x0001__x0001__x0001__x0001_J@_x0001__x0001__x0001__x0001__x0001_E@_x0001__x0001__x0001__x0001__x0001__x0001_5@_x0001__x0001__x0001__x0001__x0001__x0001_7@_x0001__x0001__x0001__x0001__x0001_ÀR@_x0001__x0001__x0001__x0001__x0001__x0001_G@_x0001__x0001__x0001__x0001__x0001__x0001__x0001__x0001__x0001__x0001__x0001__x0001__x0001__x0001_6@_x0001__x0001__x0001__x0001__x0001_D@_x0001__x0001__x0001__x0001__x0001__x0001_A@_x0001__x0001__x0001__x0001__x0001__x0001_;@_x0001__x0001__x0001__x0001__x0001__x0001_8@_x0001__x0001__x0001__x0001__x0001_C@_x0001__x0001__x0001__x0001__x0001__x0001_F@_x0001__x0001__x0001__x0001__x0001__x0001__x0001__x0001__x0001__x0001__x0001__x0001__x0001_H@_x0001__x0001__x0001__x0001__x0001_ÀR@_x0001__x0001__x0001__x0001__x0001__x0001_K@_x0001__x0001__x0001__x0001__x0001__x0001_F@_x0001__x0001__x0001__x0001__x0001__x0001_G@_x0001__x0001__x0001__x0001__x0001__x0001__x0001__x0001__x0001__x0001__x0001__x0001__x0001__x0001_A@_x0001__x0001__x0001__x0001__x0001_C@_x0001__x0001__x0001__x0001__x0001__x0001_&lt;@_x0001__x0001__x0001__x0001__x0001_I@_x0001__x0001__x0001__x0001__x0001__x0001_E@_x0001__x0001__x0001__x0001__x0001__x0001_=@_x0001__x0001__x0001__x0001__x0001__x0001_B@_x0001__x0002__x0001__x0001__x0001__x0001__x0001__x0001_8@_x0001__x0001__x0001__x0001__x0001_G@_x0001__x0001__x0001__x0001__x0001__x0001_A@_x0001__x0001__x0001__x0001__x0001_@Q@_x0001__x0001__x0001__x0001__x0001__x0001_J@_x0001__x0001__x0001__x0001__x0001__x0001__x0001__x0001__x0001__x0001__x0001__x0001__x0001__x0001_K@_x0001__x0001__x0001__x0001__x0001__x0001__x0001__x0001__x0001__x0001__x0001__x0001__x0001__x0001_G@_x0001__x0001__x0001__x0001__x0001_H@_x0001__x0001__x0001__x0001__x0001__x0001_5@_x0001__x0001__x0001__x0001__x0001__x0001_=@_x0001__x0001__x0001__x0001__x0001__x0001_K@_x0001__x0001__x0001__x0001__x0001_@Q@_x0001__x0001__x0001__x0001__x0001__x0001_8@_x0001__x0001__x0001__x0001__x0001__x0001_&lt;@_x0001__x0001__x0001__x0001__x0001__x0001_9@_x0001__x0001__x0001__x0001__x0001_J@_x0001__x0001__x0001__x0001__x0001__x0001__x0001__x0001__x0001__x0001__x0001__x0001__x0001_ÀR@_x0001__x0001__x0001__x0001__x0001__x0001_@@_x0001__x0001__x0001__x0001__x0001_@R@_x0001__x0001__x0001__x0001__x0001__x0001_K@_x0001__x0001__x0001__x0001__x0001_C@_x0001__x0001__x0001__x0001__x0001__x0001_:@_x0001__x0001__x0001__x0001__x0001__x0001_F@_x0001__x0001__x0001__x0001__x0001__x0001_6@_x0001__x0001__x0001__x0001__x0001__x0001__x0001__x0001__x0001__x0001__x0001__x0001__x0001__x0001_?@_x0001__x0001__x0001__x0001__x0001__x0001_8@_x0001__x0001__x0001__x0001__x0001__x0001__x0001__x0001__x0001__x0001__x0001__x0001__x0001__x0002__x0001_ÀP@_x0001__x0001__x0001__x0001__x0001__x0001_F@_x0001__x0001__x0001__x0001__x0001__x0001_?@_x0001__x0001__x0001__x0001__x0001_@@_x0001__x0001__x0001__x0001__x0001__x0001_9@_x0001__x0001__x0001__x0001__x0001__x0001__x0001__x0001__x0001__x0001__x0001__x0001__x0001__x0001_J@_x0001__x0001__x0001__x0001__x0001__x0001_6@_x0001__x0001__x0001__x0001__x0001__x0001_7@_x0001__x0001__x0001__x0001__x0001__x0001_=@_x0001__x0001__x0001__x0001__x0001__x0001_&gt;@_x0001__x0001__x0001__x0001__x0001__x0001_F@_x0001__x0001__x0001__x0001__x0001__x0001__x0001__x0001__x0001__x0001__x0001__x0001__x0001__x0001__x0001__x0001__x0001__x0001__x0001__x0001__x0001__x0001__x0001__x0001__x0001__x0001__x0001__x0001__x0001_O@_x0001__x0001__x0001__x0001__x0001_@@_x0001__x0001__x0001__x0001__x0001__x0001_B@_x0001__x0001__x0001__x0001__x0001__x0001__x0001__x0001__x0001__x0001__x0001__x0001__x0001__x0001__x0001__x0001__x0001__x0001__x0001__x0001__x0001__x0001_O@_x0001__x0001__x0001__x0001__x0001__x0001_C@_x0001__x0001__x0001__x0001__x0001__x0001_@@_x0001__x0001__x0001__x0001__x0001__x0001_?@_x0001__x0001__x0001__x0001__x0001_G@_x0001__x0001__x0001__x0001__x0001__x0001_J@_x0001__x0001__x0001__x0001__x0001_H@_x0001__x0001__x0001__x0001__x0001_E@_x0001__x0001__x0001__x0001__x0001__x0001__x0001__x0001__x0001__x0001__x0001__x0001__x0001__x0001_7@_x0001__x0001__x0001__x0001__x0001__x0001_=@_x0001__x0001__x0001__x0001__x0001__x0001__x0001__x0001__x0001__x0002__x0001__x0001__x0001__x0001__x0001__x0001__x0001__x0001__x0001__x0001__x0001__x0001__x0001_ÀR@_x0001__x0001__x0001__x0001__x0001__x0001__x0001__x0001__x0001__x0001__x0001__x0001__x0001_@@_x0001__x0001__x0001__x0001__x0001__x0001_4@_x0001__x0001__x0001__x0001__x0001__x0001_B@_x0001__x0001__x0001__x0001__x0001_ÀP@_x0001__x0001__x0001__x0001__x0001__x0001_&gt;@_x0001__x0001__x0001__x0001__x0001__x0001__x0001__x0001__x0001__x0001__x0001__x0001__x0001__x0001_&lt;@_x0001__x0001__x0001__x0001__x0001__x0001_8@_x0001__x0001__x0001__x0001__x0001__x0001_7@_x0001__x0001__x0001__x0001__x0001_B@_x0001__x0001__x0001__x0001__x0001_O@_x0001__x0001__x0001__x0001__x0001__x0001_5@_x0001__x0001__x0001__x0001__x0001__x0001_E@_x0001__x0001__x0001__x0001__x0001__x0001_H@_x0001__x0001__x0001__x0001__x0001__x0001_;@_x0001__x0001__x0001__x0001__x0001_G@_x0001__x0001__x0001__x0001__x0001__x0001__x0001__x0001__x0001__x0001__x0001__x0001__x0001__x0001_:@_x0001__x0001__x0001__x0001__x0001__x0001_:@_x0001__x0001__x0001__x0001__x0001__x0001_A@_x0001__x0001__x0001__x0001__x0001__x0001_5@_x0001__x0001__x0001__x0001__x0001__x0001__x0001__x0001__x0001__x0001__x0001__x0001__x0001__x0001_C@_x0001__x0001__x0001__x0001__x0001_G@_x0001__x0001__x0001__x0001__x0001__x0001_5@_x0001__x0001__x0001__x0001__x0001__x0001_B@_x0001__x0001__x0001__x0001__x0001__x0001_4@_x0001__x0001__x0001__x0001__x0001__x0001_A@_x0001__x0001__x0001__x0001__x0001__x0002__x0001_C@_x0001__x0001__x0001__x0001__x0001__x0001__x0001__x0001__x0001__x0001__x0001__x0001__x0001__x0001_@@_x0001__x0001__x0001__x0001__x0001__x0001_G@_x0001__x0001__x0001__x0001__x0001_D@_x0001__x0001__x0001__x0001__x0001__x0001_&lt;@_x0001__x0001__x0001__x0001__x0001__x0001_:@_x0001__x0001__x0001__x0001__x0001__x0001_M@_x0001__x0001__x0001__x0001__x0001__x0001_6@_x0001__x0001__x0001__x0001__x0001__x0001__x0001__x0001__x0001__x0001__x0001__x0001__x0001__x0001_=@_x0001__x0001__x0001__x0001__x0001_H@_x0001__x0001__x0001__x0001__x0001__x0001_A@_x0001__x0001__x0001__x0001__x0001__x0001_8@_x0001__x0001__x0001__x0001__x0001__x0001__x0001__x0001__x0001__x0001__x0001__x0001__x0001_E@_x0001__x0001__x0001__x0001__x0001__x0001__x0001__x0001__x0001__x0001__x0001__x0001__x0001__x0001_@@_x0001__x0001__x0001__x0001__x0001_@@_x0001__x0001__x0001__x0001__x0001_ÀR@_x0001__x0001__x0001__x0001__x0001__x0001__x0001__x0001__x0001__x0001__x0001__x0001__x0001_E@_x0001__x0001__x0001__x0001__x0001__x0001__x0001__x0001__x0001__x0001__x0001__x0001__x0001__x0001__x0001__x0001__x0001__x0001__x0001__x0001__x0001__x0001_5@_x0001__x0001__x0001__x0001__x0001__x0001__x0001__x0001__x0001__x0001__x0001__x0001__x0001__x0001_&lt;@_x0001__x0001__x0001__x0001__x0001__x0001_6@_x0001__x0001__x0001__x0001__x0001__x0001_=@_x0001__x0001__x0001__x0001__x0001__x0001_9@_x0001__x0001__x0001__x0001__x0001__x0001_F@_x0001__x0001__x0001__x0001__x0001_G@_x0001__x0002__x0001__x0001__x0001__x0001__x0001__x0001__x0001__x0001__x0001__x0001__x0001__x0001__x0001_D@_x0001__x0001__x0001__x0001__x0001__x0001_L@_x0001__x0001__x0001__x0001__x0001__x0001_P@_x0001__x0001__x0001__x0001__x0001__x0001_:@_x0001__x0001__x0001__x0001__x0001__x0001__x0001__x0001__x0001__x0001__x0001__x0001__x0001__x0001_?@_x0001__x0001__x0001__x0001__x0001__x0001__x0001__x0001__x0001__x0001__x0001__x0001__x0001_M@_x0001__x0001__x0001__x0001__x0001_K@_x0001__x0001__x0001__x0001__x0001__x0001__x0001__x0001__x0001__x0001__x0001__x0001__x0001__x0001_B@_x0001__x0001__x0001__x0001__x0001_ÀR@_x0001__x0001__x0001__x0001__x0001_@@_x0001__x0001__x0001__x0001__x0001__x0001_:@_x0001__x0001__x0001__x0001__x0001__x0001_C@_x0001__x0001__x0001__x0001__x0001__x0001_?@_x0001__x0001__x0001__x0001__x0001__x0001_K@_x0001__x0001__x0001__x0001__x0001__x0001_;@_x0001__x0001__x0001__x0001__x0001__x0001_O@_x0001__x0001__x0001__x0001__x0001__x0001_7@_x0001__x0001__x0001__x0001__x0001__x0001__x0001__x0001__x0001__x0001__x0001__x0001__x0001__x0001_@@_x0001__x0001__x0001__x0001__x0001__x0001_&lt;@_x0001__x0001__x0001__x0001__x0001__x0001_7@_x0001__x0001__x0001__x0001__x0001__x0001_Q@_x0001__x0001__x0001__x0001__x0001__x0001_M@_x0001__x0001__x0001__x0001__x0001__x0001_7@_x0001__x0001__x0001__x0001__x0001__x0001_:@_x0001__x0001__x0001__x0001__x0001__x0001__x0001__x0001__x0001__x0001__x0001__x0001__x0001__x0001__x0001__x0001__x0001__x0001__x0001__x0001__x0001__x0002__x0001__x0001_K@_x0001__x0001__x0001__x0001__x0001__x0001_G@_x0001__x0001__x0001__x0001__x0001_D@_x0001__x0001__x0001__x0001__x0001__x0001_&gt;@_x0001__x0001__x0001__x0001__x0001__x0001_7@_x0001__x0001__x0001__x0001__x0001__x0001_=@_x0001__x0001__x0001__x0001__x0001__x0001_B@_x0001__x0001__x0001__x0001__x0001__x0001_&gt;@_x0001__x0001__x0001__x0001__x0001__x0001__x0001__x0001__x0001__x0001__x0001__x0001__x0001__x0001_J@_x0001__x0001__x0001__x0001__x0001__x0001_6@_x0001__x0001__x0001__x0001__x0001__x0001__x0001__x0001__x0001__x0001__x0001__x0001__x0001__x0001__x0001__x0001__x0001__x0001__x0001__x0001__x0001_I@_x0001__x0001__x0001__x0001__x0001__x0001_7@_x0001__x0001__x0001__x0001__x0001__x0001__x0001__x0001__x0001__x0001__x0001__x0001__x0001__x0001__x0001__x0001__x0001__x0001__x0001__x0001__x0001_H@_x0001__x0001__x0001__x0001__x0001_G@_x0001__x0001__x0001__x0001__x0001_F@_x0001__x0001__x0001__x0001__x0001__x0001_@@_x0001__x0001__x0001__x0001__x0001__x0001_7@_x0001__x0001__x0001__x0001__x0001__x0001_;@_x0001__x0001__x0001__x0001__x0001__x0001_&lt;@_x0001__x0001__x0001__x0001__x0001__x0001_7@_x0001__x0001__x0001__x0001__x0001__x0001__x0001__x0001__x0001__x0001__x0001__x0001__x0001__x0001__x0001__x0001__x0001__x0001__x0001__x0001__x0001__x0001_6@_x0001__x0001__x0001__x0001__x0001__x0001_&gt;@_x0001__x0001__x0001__x0001__x0001__x0001_;@_x0001__x0001__x0001__x0001__x0001__x0001_J@_x0001__x0001__x0001__x0001__x0001__x0001_;@_x0001__x0002__x0001__x0001__x0001__x0001__x0001__x0001_9@_x0001__x0001__x0001__x0001__x0001__x0001_B@_x0001__x0001__x0001__x0001__x0001__x0001_&lt;@_x0001__x0001__x0001__x0001__x0001__x0001_F@_x0001__x0001__x0001__x0001__x0001__x0001_&lt;@_x0001__x0001__x0001__x0001__x0001__x0001__x0001__x0001__x0001__x0001__x0001__x0001__x0001__x0001_L@_x0001__x0001__x0001__x0001__x0001_D@_x0001__x0001__x0001__x0001__x0001__x0001__x0001__x0001__x0001__x0001__x0001__x0001__x0001__x0001_A@_x0001__x0001__x0001__x0001__x0001__x0001_E@_x0001__x0001__x0001__x0001__x0001__x0001_&gt;@_x0001__x0001__x0001__x0001__x0001__x0001_&lt;@_x0001__x0001__x0001__x0001__x0001__x0001_?@_x0001__x0001__x0001__x0001__x0001__x0001_G@_x0001__x0001__x0001__x0001__x0001_I@_x0001__x0001__x0001__x0001__x0001__x0001_A@_x0001__x0001__x0001__x0001__x0001__x0001__x0001__x0001__x0001__x0001__x0001__x0001__x0001__x0001_Q@_x0001__x0001__x0001__x0001__x0001_E@_x0001__x0001__x0001__x0001__x0001__x0001_&lt;@_x0001__x0001__x0001__x0001__x0001__x0001_A@_x0001__x0001__x0001__x0001__x0001_ÀP@_x0001__x0001__x0001__x0001__x0001__x0001_@@_x0001__x0001__x0001__x0001__x0001__x0001_?@_x0001__x0001__x0001__x0001__x0001_I@_x0001__x0001__x0001__x0001__x0001__x0001_;@_x0001__x0001__x0001__x0001__x0001__x0001_H@_x0001__x0001__x0001__x0001__x0001__x0001_G@_x0001__x0001__x0001__x0001__x0001__x0001_&lt;@_x0001__x0001__x0001__x0001__x0001__x0001_5@_x0001__x0001__x0001__x0001__x0001__x0002__x0001__x0001_7@_x0001__x0001__x0001__x0001__x0001__x0001_C@_x0001__x0001__x0001__x0001__x0001__x0001_&lt;@_x0001__x0001__x0001__x0001__x0001__x0001_H@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O@_x0001__x0001__x0001__x0001__x0001__x0001__x0001__x0001__x0001__x0001__x0001__x0001__x0001_M@_x0001__x0001__x0001__x0001__x0001_I@_x0001__x0001__x0001__x0001__x0001__x0001_B@_x0001__x0001__x0001__x0001__x0001__x0001_&gt;@_x0001__x0001__x0001__x0001__x0001_B@_x0001__x0001__x0001__x0001__x0001__x0001__x0001__x0001__x0001__x0001__x0001__x0001__x0001_ÀP@_x0001__x0001__x0001__x0001__x0001__x0001__x0001__x0001__x0001__x0001__x0001__x0001__x0001_P@_x0001__x0001__x0001__x0001__x0001__x0001_K@_x0001__x0001__x0001__x0001__x0001_A@_x0001__x0001__x0001__x0001__x0001_N@_x0001__x0001__x0001__x0001__x0001__x0001__x0001__x0001__x0001__x0001__x0001__x0001__x0001__x0001__x0001__x0001__x0001__x0001__x0001__x0001__x0001__x0001_7@_x0001__x0001__x0001__x0001__x0001__x0001_G@_x0001__x0001__x0001__x0001__x0001__x0001__x0001__x0001__x0001__x0001__x0001__x0001__x0001_A@_x0001__x0001__x0001__x0001__x0001__x0001_M@_x0001__x0001__x0001__x0001__x0001_C@_x0001__x0001__x0001__x0001__x0001__x0001_&lt;@_x0001__x0002__x0001__x0001__x0001__x0001__x0001__x0001_B@_x0001__x0001__x0001__x0001__x0001__x0001_&gt;@_x0001__x0001__x0001__x0001__x0001_L@_x0001__x0001__x0001__x0001__x0001__x0001__x0001__x0001__x0001__x0001__x0001__x0001__x0001_ÀP@_x0001__x0001__x0001__x0001__x0001__x0001_L@_x0001__x0001__x0001__x0001__x0001__x0001_&lt;@_x0001__x0001__x0001__x0001__x0001_D@_x0001__x0001__x0001__x0001__x0001_@@_x0001__x0001__x0001__x0001__x0001__x0001_7@_x0001__x0001__x0001__x0001__x0001__x0001_G@_x0001__x0001__x0001__x0001__x0001__x0001_A@_x0001__x0001__x0001__x0001__x0001_@Q@_x0001__x0001__x0001__x0001__x0001__x0001_;@_x0001__x0001__x0001__x0001__x0001__x0001_7@_x0001__x0001__x0001__x0001__x0001__x0001__x0001__x0001__x0001__x0001__x0001__x0001__x0001__x0001__x0001__x0001__x0001__x0001__x0001__x0001__x0001__x0001_4@_x0001__x0001__x0001__x0001__x0001__x0001__x0001__x0001__x0001__x0001__x0001__x0001__x0001__x0001_6@_x0001__x0001__x0001__x0001__x0001_I@_x0001__x0001__x0001__x0001__x0001__x0001_@@_x0001__x0001__x0001__x0001__x0001__x0001_:@_x0001__x0001__x0001__x0001__x0001_ÀP@_x0001__x0001__x0001__x0001__x0001__x0001__x0001__x0001__x0001__x0001__x0001__x0001__x0001__x0001_=@_x0001__x0001__x0001__x0001__x0001_B@_x0001__x0001__x0001__x0001__x0001__x0001_@@_x0001__x0001__x0001__x0001__x0001_@@_x0001__x0001__x0001__x0001__x0001__x0001_Q@_x0001__x0001__x0001__x0001__x0001_F@_x0001__x0001__x0001__x0001__x0001__x0002__x0001__x0001_;@_x0001__x0001__x0001__x0001__x0001__x0001_&lt;@_x0001__x0001__x0001__x0001__x0001__x0001_&gt;@_x0001__x0001__x0001__x0001__x0001_@@_x0001__x0001__x0001__x0001__x0001__x0001_E@_x0001__x0001__x0001__x0001__x0001__x0001_A@_x0001__x0001__x0001__x0001__x0001_C@_x0001__x0001__x0001__x0001__x0001__x0001_C@_x0001__x0001__x0001__x0001__x0001__x0001_=@_x0001__x0001__x0001__x0001__x0001__x0001__x0001__x0001__x0001__x0001__x0001__x0001__x0001__x0001_;@_x0001__x0001__x0001__x0001__x0001__x0001_=@_x0001__x0001__x0001__x0001__x0001__x0001_6@_x0001__x0001__x0001__x0001__x0001__x0001_C@_x0001__x0001__x0001__x0001__x0001__x0001_9@_x0001__x0001__x0001__x0001__x0001__x0001_=@_x0001__x0001__x0001__x0001__x0001_O@_x0001__x0001__x0001__x0001__x0001__x0001_9@_x0001__x0001__x0001__x0001__x0001__x0001_F@_x0001__x0001__x0001__x0001__x0001__x0001_6@_x0001__x0001__x0001__x0001__x0001__x0001__x0001__x0001__x0001__x0001__x0001__x0001__x0001_M@_x0001__x0001__x0001__x0001__x0001_ÀQ@_x0001__x0001__x0001__x0001__x0001__x0001_6@_x0001__x0001__x0001__x0001__x0001__x0001_@@_x0001__x0001__x0001__x0001__x0001__x0001_R@_x0001__x0001__x0001__x0001__x0001_@@_x0001__x0001__x0001__x0001__x0001_D@_x0001__x0001__x0001__x0001__x0001__x0001_B@_x0001__x0001__x0001__x0001__x0001__x0001__x0001__x0001__x0001__x0001__x0001__x0001__x0001_@@_x0001__x0001__x0001__x0001__x0001__x0001_K@_x0001__x0002__x0001__x0001__x0001__x0001__x0001__x0001__x0001__x0001__x0001__x0001__x0001__x0001__x0001_@Q@_x0001__x0001__x0001__x0001__x0001__x0001_H@_x0001__x0001__x0001__x0001__x0001__x0001_9@_x0001__x0001__x0001__x0001__x0001__x0001_6@_x0001__x0001__x0001__x0001__x0001__x0001_&lt;@_x0001__x0001__x0001__x0001__x0001__x0001_K@_x0001__x0001__x0001__x0001__x0001_ÀR@_x0001__x0001__x0001__x0001__x0001__x0001_&gt;@_x0001__x0001__x0001__x0001__x0001__x0001_8@_x0001__x0001__x0001__x0001__x0001_E@_x0001__x0001__x0001__x0001__x0001_ÀP@_x0001__x0001__x0001__x0001__x0001__x0001_E@_x0001__x0001__x0001__x0001__x0001__x0001_K@_x0001__x0001__x0001__x0001__x0001__x0001_&lt;@_x0001__x0001__x0001__x0001__x0001__x0001_6@_x0001__x0001__x0001__x0001__x0001__x0001__x0001__x0001__x0001__x0001__x0001__x0001__x0001_@@_x0001__x0001__x0001__x0001__x0001_B@_x0001__x0001__x0001__x0001__x0001_E@_x0001__x0001__x0001__x0001__x0001__x0001_;@_x0001__x0001__x0001__x0001__x0001__x0001_E@_x0001__x0001__x0001__x0001__x0001_B@_x0001__x0001__x0001__x0001__x0001__x0001_6@_x0001__x0001__x0001__x0001__x0001__x0001__x0001__x0001__x0001__x0001__x0001__x0001__x0001_D@_x0001__x0001__x0001__x0001__x0001__x0001_7@_x0001__x0001__x0001__x0001__x0001__x0001_@@_x0001__x0001__x0001__x0001__x0001__x0001__x0001__x0001__x0001__x0001__x0001__x0001__x0001_C@_x0001__x0001__x0001__x0001__x0001__x0001_;@_x0001__x0001__x0001__x0001__x0001__x0002__x0001__x0001_&gt;@_x0001__x0001__x0001__x0001__x0001__x0001_B@_x0001__x0001__x0001__x0001__x0001_C@_x0001__x0001__x0001__x0001__x0001__x0001_7@_x0001__x0001__x0001__x0001__x0001_G@_x0001__x0001__x0001__x0001__x0001_P@_x0001__x0001__x0001__x0001__x0001_R@_x0001__x0001__x0001__x0001__x0001__x0001__x0001__x0001__x0001__x0001__x0001__x0001__x0001__x0001_9@_x0001__x0001__x0001__x0001__x0001_C@_x0001__x0001__x0001__x0001__x0001_P@_x0001__x0001__x0001__x0001__x0001__x0001__x0001__x0001__x0001__x0001__x0001__x0001__x0001__x0001_5@_x0001__x0001__x0001__x0001__x0001_E@_x0001__x0001__x0001__x0001__x0001__x0001__x0001__x0001__x0001__x0001__x0001__x0001__x0001__x0001__x0001__x0001__x0001__x0001__x0001__x0001__x0001__x0001_B@_x0001__x0001__x0001__x0001__x0001__x0001_;@_x0001__x0001__x0001__x0001__x0001_G@_x0001__x0001__x0001__x0001__x0001_M@_x0001__x0001__x0001__x0001__x0001__x0001__x0001__x0001__x0001__x0001__x0001__x0001__x0001__x0001_M@_x0001__x0001__x0001__x0001__x0001_G@_x0001__x0001__x0001__x0001__x0001__x0001__x0001__x0001__x0001__x0001__x0001__x0001__x0001_B@_x0001__x0001__x0001__x0001__x0001__x0001_H@_x0001__x0001__x0001__x0001__x0001__x0001__x0001__x0001__x0001__x0001__x0001__x0001__x0001__x0001__x0001__x0001__x0001__x0001__x0001__x0001__x0001__x0001_4@_x0001__x0001__x0001__x0001__x0001__x0001_6@_x0001__x0001__x0001__x0001__x0001__x0001_R@_x0001__x0001__x0001__x0001__x0001__x0001__x0001__x0001__x0001__x0002__x0001__x0001__x0001__x0001__x0001_H@_x0001__x0001__x0001__x0001__x0001__x0001_8@_x0001__x0001__x0001__x0001__x0001__x0001__x0001__x0001__x0001__x0001__x0001__x0001__x0001_E@_x0001__x0001__x0001__x0001__x0001__x0001_B@_x0001__x0001__x0001__x0001__x0001__x0001_6@_x0001__x0001__x0001__x0001__x0001__x0001_C@_x0001__x0001__x0001__x0001__x0001__x0001_B@_x0001__x0001__x0001__x0001__x0001__x0001_H@_x0001__x0001__x0001__x0001__x0001__x0001_7@_x0001__x0001__x0001__x0001__x0001__x0001__x0001__x0001__x0001__x0001__x0001__x0001__x0001_P@_x0001__x0001__x0001__x0001__x0001__x0001_6@_x0001__x0001__x0001__x0001__x0001__x0001_7@_x0001__x0001__x0001__x0001__x0001__x0001_F@_x0001__x0001__x0001__x0001__x0001_@@_x0001__x0001__x0001__x0001__x0001__x0001_9@_x0001__x0001__x0001__x0001__x0001__x0001_&lt;@_x0001__x0001__x0001__x0001__x0001__x0001__x0001__x0001__x0001__x0001__x0001__x0001__x0001_H@_x0001__x0001__x0001__x0001__x0001__x0001__x0001__x0001__x0001__x0001__x0001__x0001__x0001__x0001_8@_x0001__x0001__x0001__x0001__x0001__x0001_&lt;@_x0001__x0001__x0001__x0001__x0001__x0001_7@_x0001__x0001__x0001__x0001__x0001__x0001_8@_x0001__x0001__x0001__x0001__x0001__x0001__x0001__x0001__x0001__x0001__x0001__x0001__x0001__x0001_:@_x0001__x0001__x0001__x0001__x0001__x0001_B@_x0001__x0001__x0001__x0001__x0001__x0001_Q@_x0001__x0001__x0001__x0001__x0001__x0001_@@_x0001__x0001__x0001__x0001__x0001__x0001__x0001__x0001__x0001__x0001__x0001__x0001__x0001__x0002__x0001__x0001_8@_x0001__x0001__x0001__x0001__x0001_N@_x0001__x0001__x0001__x0001__x0001__x0001__x0001__x0001__x0001__x0001__x0001__x0001__x0001__x0001_8@_x0001__x0001__x0001__x0001__x0001__x0001_@@_x0001__x0001__x0001__x0001__x0001_F@_x0001__x0001__x0001__x0001__x0001__x0001__x0001__x0001__x0001__x0001__x0001__x0001__x0001_R@_x0001__x0001__x0001__x0001__x0001_L@_x0001__x0001__x0001__x0001__x0001__x0001_B@_x0001__x0001__x0001__x0001__x0001_M@_x0001__x0001__x0001__x0001__x0001__x0001_A@_x0001__x0001__x0001__x0001__x0001__x0001_6@_x0001__x0001__x0001__x0001__x0001__x0001_5@_x0001__x0001__x0001__x0001__x0001__x0001__x0001__x0001__x0001__x0001__x0001__x0001__x0001__x0001_=@_x0001__x0001__x0001__x0001__x0001__x0001_A@_x0001__x0001__x0001__x0001__x0001__x0001_A@_x0001__x0001__x0001__x0001__x0001__x0001_7@_x0001__x0001__x0001__x0001__x0001__x0001_7@_x0001__x0001__x0001__x0001__x0001__x0001_:@_x0001__x0001__x0001__x0001__x0001__x0001_6@_x0001__x0001__x0001__x0001__x0001__x0001__x0001__x0001__x0001__x0001__x0001__x0001__x0001__x0001_H@_x0001__x0001__x0001__x0001__x0001__x0001__x0001__x0001__x0001__x0001__x0001__x0001__x0001__x0001__x0001__x0001__x0001__x0001__x0001__x0001__x0001_@@_x0001__x0001__x0001__x0001__x0001__x0001_7@_x0001__x0001__x0001__x0001__x0001__x0001_:@_x0001__x0001__x0001__x0001__x0001__x0001__x0001__x0001__x0001__x0001__x0001__x0001__x0001__x0001_8@_x0001__x0001__x0001__x0001__x0001__x0001_?@_x0001__x0002__x0001__x0001__x0001__x0001__x0001__x0001_4@_x0001__x0001__x0001__x0001__x0001__x0001_:@_x0001__x0001__x0001__x0001__x0001__x0001_7@_x0001__x0001__x0001__x0001__x0001__x0001_7@_x0001__x0001__x0001__x0001__x0001__x0001_&gt;@_x0001__x0001__x0001__x0001__x0001__x0001__x0001__x0001__x0001__x0001__x0001__x0001__x0001__x0001_?@_x0001__x0001__x0001__x0001__x0001_B@_x0001__x0001__x0001__x0001__x0001__x0001_@@_x0001__x0001__x0001__x0001__x0001_M@_x0001__x0001__x0001__x0001__x0001_J@_x0001__x0001__x0001__x0001__x0001_I@_x0001__x0001__x0001__x0001__x0001_E@_x0001__x0001__x0001__x0001__x0001__x0001_J@_x0001__x0001__x0001__x0001__x0001_C@_x0001__x0001__x0001__x0001__x0001__x0001_:@_x0001__x0001__x0001__x0001__x0001_I@_x0001__x0001__x0001__x0001__x0001__x0001_8@_x0001__x0001__x0001__x0001__x0001_M@_x0001__x0001__x0001__x0001__x0001__x0001_8@_x0001__x0001__x0001__x0001__x0001__x0001_A@_x0001__x0001__x0001__x0001__x0001__x0001_9@_x0001__x0001__x0001__x0001__x0001__x0001__x0001__x0001__x0001__x0001__x0001__x0001__x0001__x0001_H@_x0001__x0001__x0001__x0001__x0001__x0001_=@_x0001__x0001__x0001__x0001__x0001__x0001_B@_x0001__x0001__x0001__x0001__x0001__x0001_K@_x0001__x0001__x0001__x0001__x0001_A@_x0001__x0001__x0001__x0001__x0001_I@_x0001__x0001__x0001__x0001__x0001__x0001_5@_x0001__x0001__x0001__x0001__x0001__x0001_&gt;@_x0001__x0001__x0001__x0001__x0001__x0002__x0001__x0001_6@_x0001__x0001__x0001__x0001__x0001_B@_x0001__x0001__x0001__x0001__x0001_E@_x0001__x0001__x0001__x0001__x0001__x0001_;@_x0001__x0001__x0001__x0001__x0001__x0001_E@_x0001__x0001__x0001__x0001__x0001__x0001_&gt;@_x0001__x0001__x0001__x0001__x0001__x0001_=@_x0001__x0001__x0001__x0001__x0001__x0001_M@_x0001__x0001__x0001__x0001__x0001__x0001_R@_x0001__x0001__x0001__x0001__x0001__x0001__x0001__x0001__x0001__x0001__x0001__x0001__x0001__x0001__x0001__x0001__x0001__x0001__x0001__x0001__x0001__x0001__x0001__x0001__x0001__x0001__x0001__x0001__x0001__x0001_A@_x0001__x0001__x0001__x0001__x0001__x0001_?@_x0001__x0001__x0001__x0001__x0001_@R@_x0001__x0001__x0001__x0001__x0001_G@_x0001__x0001__x0001__x0001__x0001__x0001__x0001__x0001__x0001__x0001__x0001__x0001__x0001__x0001_:@_x0001__x0001__x0001__x0001__x0001__x0001__x0001__x0001__x0001__x0001__x0001__x0001__x0001__x0001_5@_x0001__x0001__x0001__x0001__x0001_H@_x0001__x0001__x0001__x0001__x0001__x0001_R@_x0001__x0001__x0001__x0001__x0001_@@_x0001__x0001__x0001__x0001__x0001__x0001_&lt;@_x0001__x0001__x0001__x0001__x0001__x0001__x0001__x0001__x0001__x0001__x0001__x0001__x0001__x0001_4@_x0001__x0001__x0001__x0001__x0001__x0001_7@_x0001__x0001__x0001__x0001__x0001__x0001_6@_x0001__x0001__x0001__x0001__x0001__x0001__x0001__x0001__x0001__x0001__x0001__x0001__x0001__x0001__x0001__x0001__x0001__x0001__x0001__x0001__x0001__x0001__x0001__x0001__x0001__x0001__x0001__x0001__x0001__x0001_9@_x0001__x0002__x0001__x0001__x0001__x0001__x0001__x0001_&gt;@_x0001__x0001__x0001__x0001__x0001_E@_x0001__x0001__x0001__x0001__x0001__x0001_:@_x0001__x0001__x0001__x0001__x0001__x0001_&lt;@_x0001__x0001__x0001__x0001__x0001__x0001_?@_x0001__x0001__x0001__x0001__x0001__x0001_F@_x0001__x0001__x0001__x0001__x0001__x0001_9@_x0001__x0001__x0001__x0001__x0001__x0001_9@_x0001__x0001__x0001__x0001__x0001__x0001_M@_x0001__x0001__x0001__x0001__x0001_A@_x0001__x0001__x0001__x0001__x0001__x0001__x0001__x0001__x0001__x0001__x0001__x0001__x0001__x0001__x0001__x0001__x0001__x0001__x0001__x0001__x0001__x0001_5@_x0001__x0001__x0001__x0001__x0001__x0001_;@_x0001__x0001__x0001__x0001__x0001__x0001__x0001__x0001__x0001__x0001__x0001__x0001__x0001_M@_x0001__x0001__x0001__x0001__x0001__x0001__x0001__x0001__x0001__x0001__x0001__x0001__x0001__x0001_G@_x0001__x0001__x0001__x0001__x0001__x0001__x0001__x0001__x0001__x0001__x0001__x0001__x0001__x0001__x0001__x0001__x0001__x0001__x0001__x0001__x0001__x0001_&lt;@_x0001__x0001__x0001__x0001__x0001__x0001_@@_x0001__x0001__x0001__x0001__x0001__x0001_;@_x0001__x0001__x0001__x0001__x0001__x0001_J@_x0001__x0001__x0001__x0001__x0001__x0001_6@_x0001__x0001__x0001__x0001__x0001__x0001_?@_x0001__x0001__x0001__x0001__x0001__x0001_R@_x0001__x0001__x0001__x0001__x0001__x0001_;@_x0001__x0001__x0001__x0001__x0001__x0001__x0001__x0001__x0001__x0001__x0001__x0001__x0001__x0001__x0001__x0001__x0001__x0001__x0001__x0001__x0001__x0001_J@_x0001__x0001__x0001__x0001__x0001__x0002__x0001__x0001_:@_x0001__x0001__x0001__x0001__x0001_B@_x0001__x0001__x0001__x0001__x0001__x0001_@@_x0001__x0001__x0001__x0001__x0001__x0001__x0001__x0001__x0001__x0001__x0001__x0001__x0001_@Q@_x0001__x0001__x0001__x0001__x0001__x0001__x0001__x0001__x0001__x0001__x0001__x0001__x0001_M@_x0001__x0001__x0001__x0001__x0001__x0001_H@_x0001__x0001__x0001__x0001__x0001__x0001__x0001__x0001__x0001__x0001__x0001__x0001__x0001__x0001_E@_x0001__x0001__x0001__x0001__x0001__x0001_=@_x0001__x0001__x0001__x0001__x0001__x0001_?@_x0001__x0001__x0001__x0001__x0001_J@_x0001__x0001__x0001__x0001__x0001__x0001_&gt;@_x0001__x0001__x0001__x0001__x0001__x0001__x0001__x0001__x0001__x0001__x0001__x0001__x0001__x0001_?@_x0001__x0001__x0001__x0001__x0001__x0001_:@_x0001__x0001__x0001__x0001__x0001__x0001_?@_x0001__x0001__x0001__x0001__x0001_G@_x0001__x0001__x0001__x0001__x0001__x0001__x0001__x0001__x0001__x0001__x0001__x0001__x0001__x0001__x0001__x0001__x0001__x0001__x0001__x0001__x0001_ÀR@_x0001__x0001__x0001__x0001__x0001__x0001__x0001__x0001__x0001__x0001__x0001__x0001__x0001_G@_x0001__x0001__x0001__x0001__x0001__x0001_5@_x0001__x0001__x0001__x0001__x0001__x0001_B@_x0001__x0001__x0001__x0001__x0001__x0001_6@_x0001__x0001__x0001__x0001__x0001__x0001_A@_x0001__x0001__x0001__x0001__x0001__x0001_@@_x0001__x0001__x0001__x0001__x0001__x0001_?@_x0001__x0001__x0001__x0001__x0001__x0001_&lt;@_x0001__x0001__x0001__x0001__x0001__x0001__x0001__x0001__x0001__x0002__x0001__x0001__x0001__x0001__x0001_R@_x0001__x0001__x0001__x0001__x0001_I@_x0001__x0001__x0001__x0001__x0001__x0001_;@_x0001__x0001__x0001__x0001__x0001_R@_x0001__x0001__x0001__x0001__x0001__x0001_A@_x0001__x0001__x0001__x0001__x0001__x0001_=@_x0001__x0001__x0001__x0001__x0001__x0001_G@_x0001__x0001__x0001__x0001__x0001__x0001_M@_x0001__x0001__x0001__x0001__x0001__x0001_8@_x0001__x0001__x0001__x0001__x0001__x0001_&gt;@_x0001__x0001__x0001__x0001__x0001_C@_x0001__x0001__x0001__x0001__x0001__x0001_M@_x0001__x0001__x0001__x0001__x0001__x0001_@@_x0001__x0001__x0001__x0001__x0001__x0001__x0001__x0001__x0001__x0001__x0001__x0001__x0001__x0001_F@_x0001__x0001__x0001__x0001__x0001__x0001_?@_x0001__x0001__x0001__x0001__x0001__x0001_F@_x0001__x0001__x0001__x0001__x0001__x0001_H@_x0001__x0001__x0001__x0001__x0001__x0001_&lt;@_x0001__x0001__x0001__x0001__x0001__x0001_;@_x0001__x0001__x0001__x0001__x0001_ÀP@_x0001__x0001__x0001__x0001__x0001__x0001_=@_x0001__x0001__x0001__x0001__x0001__x0001_8@_x0001__x0001__x0001__x0001__x0001__x0001_6@_x0001__x0001__x0001__x0001__x0001_D@_x0001__x0001__x0001__x0001__x0001_B@_x0001__x0001__x0001__x0001__x0001__x0001__x0001__x0001__x0001__x0001__x0001__x0001__x0001__x0001_8@_x0001__x0001__x0001__x0001__x0001__x0001_:@_x0001__x0001__x0001__x0001__x0001__x0001_:@_x0001__x0001__x0001__x0001__x0001__x0001__x0001__x0001__x0001__x0001__x0001__x0001__x0001__x0002__x0001_@@_x0001__x0001__x0001__x0001__x0001__x0001_9@_x0001__x0001__x0001__x0001__x0001__x0001_8@_x0001__x0001__x0001__x0001__x0001_B@_x0001__x0001__x0001__x0001__x0001__x0001__x0001__x0001__x0001__x0001__x0001__x0001__x0001__x0001_:@_x0001__x0001__x0001__x0001__x0001_B@_x0001__x0001__x0001__x0001__x0001__x0001_7@_x0001__x0001__x0001__x0001__x0001__x0001_K@_x0001__x0001__x0001__x0001__x0001__x0001_7@_x0001__x0001__x0001__x0001__x0001__x0001_F@_x0001__x0001__x0001__x0001__x0001_ÀR@_x0001__x0001__x0001__x0001__x0001__x0001_A@_x0001__x0001__x0001__x0001__x0001__x0001_&lt;@_x0001__x0001__x0001__x0001__x0001_G@_x0001__x0001__x0001__x0001__x0001_M@_x0001__x0001__x0001__x0001__x0001_J@_x0001__x0001__x0001__x0001__x0001__x0001_=@_x0001__x0001__x0001__x0001__x0001_@@_x0001__x0001__x0001__x0001__x0001__x0001_8@_x0001__x0001__x0001__x0001__x0001__x0001_=@_x0001__x0001__x0001__x0001__x0001_@R@_x0001__x0001__x0001__x0001__x0001_ÀR@_x0001__x0001__x0001__x0001__x0001__x0001_Q@_x0001__x0001__x0001__x0001__x0001__x0001_?@_x0001__x0001__x0001__x0001__x0001__x0001_=@_x0001__x0001__x0001__x0001__x0001_@@_x0001__x0001__x0001__x0001__x0001__x0001_J@_x0001__x0001__x0001__x0001__x0001__x0001_M@_x0001__x0001__x0001__x0001__x0001__x0001_A@_x0001__x0001__x0001__x0001__x0001_E@_x0001__x0001__x0001__x0001__x0001_ÀR@_x0001__x0002__x0001__x0001__x0001__x0001__x0001__x0001_7@_x0001__x0001__x0001__x0001__x0001_@@_x0001__x0001__x0001__x0001__x0001_G@_x0001__x0001__x0001__x0001__x0001__x0001_G@_x0001__x0001__x0001__x0001__x0001__x0001_;@_x0001__x0001__x0001__x0001__x0001_D@_x0001__x0001__x0001__x0001__x0001__x0001_K@_x0001__x0001__x0001__x0001__x0001__x0001_8@_x0001__x0001__x0001__x0001__x0001__x0001_C@_x0001__x0001__x0001__x0001__x0001__x0001_9@_x0001__x0001__x0001__x0001__x0001__x0001_&lt;@_x0001__x0001__x0001__x0001__x0001__x0001_J@_x0001__x0001__x0001__x0001__x0001__x0001__x0001__x0001__x0001__x0001__x0001__x0001__x0001__x0001_&gt;@_x0001__x0001__x0001__x0001__x0001__x0001_&lt;@_x0001__x0001__x0001__x0001__x0001__x0001_B@_x0001__x0001__x0001__x0001__x0001_B@_x0001__x0001__x0001__x0001__x0001__x0001_6@_x0001__x0001__x0001__x0001__x0001__x0001__x0001__x0001__x0001__x0001__x0001__x0001__x0001__x0001_8@_x0001__x0001__x0001__x0001__x0001__x0001__x0001__x0001__x0001__x0001__x0001__x0001__x0001_E@_x0001__x0001__x0001__x0001__x0001__x0001__x0001__x0001__x0001__x0001__x0001__x0001__x0001_B@_x0001__x0001__x0001__x0001__x0001__x0001__x0001__x0001__x0001__x0001__x0001__x0001__x0001__x0001_&lt;@_x0001__x0001__x0001__x0001__x0001_D@_x0001__x0001__x0001__x0001__x0001__x0001_;@_x0001__x0001__x0001__x0001__x0001__x0001__x0001__x0001__x0001__x0001__x0001__x0001__x0001__x0001_?@_x0001__x0001__x0001__x0001__x0001__x0001_M@_x0001__x0001__x0001__x0001__x0001__x0002__x0001_E@_x0001__x0001__x0001__x0001__x0001__x0001_J@_x0001__x0001__x0001__x0001__x0001_@@_x0001__x0001__x0001__x0001__x0001_E@_x0001__x0001__x0001__x0001__x0001__x0001_;@_x0001__x0001__x0001__x0001__x0001__x0001__x0001__x0001__x0001__x0001__x0001__x0001__x0001__x0001__x0001__x0001__x0001__x0001__x0001__x0001__x0001__x0001_7@_x0001__x0001__x0001__x0001__x0001__x0001_@@_x0001__x0001__x0001__x0001__x0001__x0001_5@_x0001__x0001__x0001__x0001__x0001__x0001_G@_x0001__x0001__x0001__x0001__x0001_D@_x0001__x0001__x0001__x0001__x0001__x0001_Q@_x0001__x0001__x0001__x0001__x0001__x0001_&lt;@_x0001__x0001__x0001__x0001__x0001__x0001__x0001__x0001__x0001__x0001__x0001__x0001__x0001__x0001_Q@_x0001__x0001__x0001__x0001__x0001__x0001_&lt;@_x0001__x0001__x0001__x0001__x0001__x0001__x0001__x0001__x0001__x0001__x0001__x0001__x0001__x0001__x0001__x0001__x0001__x0001__x0001__x0001__x0001__x0001_5@_x0001__x0001__x0001__x0001__x0001__x0001__x0001__x0001__x0001__x0001__x0001__x0001__x0001_K@_x0001__x0001__x0001__x0001__x0001__x0001_5@_x0001__x0001__x0001__x0001__x0001__x0001_Q@_x0001__x0001__x0001__x0001__x0001__x0001__x0001__x0001__x0001__x0001__x0001__x0001__x0001_A@_x0001__x0001__x0001__x0001__x0001_L@_x0001__x0001__x0001__x0001__x0001_B@_x0001__x0001__x0001__x0001__x0001__x0001__x0001__x0001__x0001__x0001__x0001__x0001__x0001_I@_x0001__x0001__x0001__x0001__x0001_C@_x0001__x0001__x0001__x0001__x0001_E@</t>
  </si>
  <si>
    <t>cbd2df1606a23aef228aaf8a8fa36750_x0001__x0002__x0001__x0001__x0001__x0001__x0001_B@_x0001__x0001__x0001__x0001__x0001__x0001_?@_x0001__x0001__x0001__x0001__x0001__x0001_C@_x0001__x0001__x0001__x0001__x0001_J@_x0001__x0001__x0001__x0001__x0001__x0001_6@_x0001__x0001__x0001__x0001__x0001__x0001_;@_x0001__x0001__x0001__x0001__x0001_R@_x0001__x0001__x0001__x0001__x0001__x0001__x0001__x0001__x0001__x0001__x0001__x0001__x0001__x0001_=@_x0001__x0001__x0001__x0001__x0001__x0001_5@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B@_x0001__x0001__x0001__x0001__x0001__x0001_A@_x0001__x0001__x0001__x0001__x0001_H@_x0001__x0001__x0001__x0001__x0001__x0001__x0001__x0001__x0001__x0001__x0001__x0001__x0001__x0001_&lt;@_x0001__x0001__x0001__x0001__x0001__x0001_;@_x0001__x0001__x0001__x0001__x0001__x0001_;@_x0001__x0001__x0001__x0001__x0001__x0001_=@_x0001__x0001__x0001__x0001__x0001__x0001_H@_x0001__x0001__x0001__x0001__x0001__x0001_9@_x0001__x0001__x0001__x0001__x0001__x0001_?@_x0001__x0001__x0001__x0001__x0001__x0001_4@_x0001__x0001__x0001__x0001__x0001__x0001__x0001__x0001__x0001__x0001__x0001__x0001__x0001_R@_x0001__x0001__x0001__x0001__x0001__x0001_G@_x0001__x0001__x0001__x0001__x0001__x0001_8@_x0001__x0001__x0001__x0001__x0001__x0002__x0001__x0001__x0001__x0001__x0001__x0001__x0001__x0001__x0001__x0001_6@_x0001__x0001__x0001__x0001__x0001__x0001_&gt;@_x0001__x0001__x0001__x0001__x0001_ÀQ@_x0001__x0001__x0001__x0001__x0001__x0001_:@_x0001__x0001__x0001__x0001__x0001__x0001_8@_x0001__x0001__x0001__x0001__x0001_I@_x0001__x0001__x0001__x0001__x0001__x0001_C@_x0001__x0001__x0001__x0001__x0001__x0001_K@_x0001__x0001__x0001__x0001__x0001__x0001_8@_x0001__x0001__x0001__x0001__x0001__x0001_E@_x0001__x0001__x0001__x0001__x0001__x0001__x0001__x0001__x0001__x0001__x0001__x0001__x0001__x0001__x0001__x0001__x0001__x0001__x0001__x0001__x0001_C@_x0001__x0001__x0001__x0001__x0001__x0001__x0001__x0001__x0001__x0001__x0001__x0001__x0001__x0001_?@_x0001__x0001__x0001__x0001__x0001__x0001_=@_x0001__x0001__x0001__x0001__x0001_E@_x0001__x0001__x0001__x0001__x0001__x0001__x0001__x0001__x0001__x0001__x0001__x0001__x0001__x0001__x0001__x0001__x0001__x0001__x0001__x0001__x0001__x0001_P@_x0001__x0001__x0001__x0001__x0001__x0001_5@_x0001__x0001__x0001__x0001__x0001__x0001_C@_x0001__x0001__x0001__x0001__x0001__x0001_8@_x0001__x0001__x0001__x0001__x0001__x0001_F@_x0001__x0001__x0001__x0001__x0001_J@_x0001__x0001__x0001__x0001__x0001__x0001_8@_x0001__x0001__x0001__x0001__x0001__x0001_8@_x0001__x0001__x0001__x0001__x0001__x0001__x0001__x0001__x0001__x0001__x0001__x0001__x0001__x0001_R@_x0001__x0001__x0001__x0001__x0001__x0001_G@_x0001__x0001__x0001__x0001__x0001__x0001_&lt;@_x0001__x0002__x0001__x0001__x0001__x0001__x0001__x0001_C@_x0001__x0001__x0001__x0001__x0001__x0001__x0001__x0001__x0001__x0001__x0001__x0001__x0001_O@_x0001__x0001__x0001__x0001__x0001__x0001_&gt;@_x0001__x0001__x0001__x0001__x0001__x0001_8@_x0001__x0001__x0001__x0001__x0001__x0001__x0001__x0001__x0001__x0001__x0001__x0001__x0001__x0001_:@_x0001__x0001__x0001__x0001__x0001__x0001__x0001__x0001__x0001__x0001__x0001__x0001__x0001__x0001_P@_x0001__x0001__x0001__x0001__x0001_M@_x0001__x0001__x0001__x0001__x0001__x0001_A@_x0001__x0001__x0001__x0001__x0001__x0001_6@_x0001__x0001__x0001__x0001__x0001_R@_x0001__x0001__x0001__x0001__x0001__x0001__x0001__x0001__x0001__x0001__x0001__x0001__x0001__x0001_C@_x0001__x0001__x0001__x0001__x0001__x0001__x0001__x0001__x0001__x0001__x0001__x0001__x0001__x0001_8@_x0001__x0001__x0001__x0001__x0001_H@_x0001__x0001__x0001__x0001__x0001__x0001_:@_x0001__x0001__x0001__x0001__x0001_B@_x0001__x0001__x0001__x0001__x0001_O@_x0001__x0001__x0001__x0001__x0001_O@_x0001__x0001__x0001__x0001__x0001__x0001_B@_x0001__x0001__x0001__x0001__x0001__x0001_F@_x0001__x0001__x0001__x0001__x0001__x0001_F@_x0001__x0001__x0001__x0001__x0001__x0001_R@_x0001__x0001__x0001__x0001__x0001_G@_x0001__x0001__x0001__x0001__x0001__x0001_:@_x0001__x0001__x0001__x0001__x0001__x0001_4@_x0001__x0001__x0001__x0001__x0001__x0001__x0001__x0001__x0001__x0001__x0001__x0001__x0001__x0001_&lt;@_x0001__x0001__x0001__x0001__x0001__x0002__x0001__x0001_9@_x0001__x0001__x0001__x0001__x0001__x0001_R@_x0001__x0001__x0001__x0001__x0001__x0001_B@_x0001__x0001__x0001__x0001__x0001__x0001_:@_x0001__x0001__x0001__x0001__x0001_E@_x0001__x0001__x0001__x0001__x0001__x0001_L@_x0001__x0001__x0001__x0001__x0001__x0001_6@_x0001__x0001__x0001__x0001__x0001_B@_x0001__x0001__x0001__x0001__x0001__x0001_G@_x0001__x0001__x0001__x0001__x0001__x0001_&lt;@_x0001__x0001__x0001__x0001__x0001__x0001_;@_x0001__x0001__x0001__x0001__x0001__x0001__x0001__x0001__x0001__x0001__x0001__x0001__x0001_I@_x0001__x0001__x0001__x0001__x0001__x0001__x0001__x0001__x0001__x0001__x0001__x0001__x0001__x0001_6@_x0001__x0001__x0001__x0001__x0001__x0001_4@_x0001__x0001__x0001__x0001__x0001__x0001_A@_x0001__x0001__x0001__x0001__x0001__x0001_;@_x0001__x0001__x0001__x0001__x0001__x0001__x0001__x0001__x0001__x0001__x0001__x0001__x0001__x0001_6@_x0001__x0001__x0001__x0001__x0001__x0001_&lt;@_x0001__x0001__x0001__x0001__x0001__x0001_B@_x0001__x0001__x0001__x0001__x0001__x0001_;@_x0001__x0001__x0001__x0001__x0001_@Q@_x0001__x0001__x0001__x0001__x0001__x0001_5@_x0001__x0001__x0001__x0001__x0001__x0001_B@_x0001__x0001__x0001__x0001__x0001_ÀP@_x0001__x0001__x0001__x0001__x0001__x0001__x0001__x0001__x0001__x0001__x0001__x0001__x0001__x0001_;@_x0001__x0001__x0001__x0001__x0001__x0001_K@_x0001__x0001__x0001__x0001__x0001__x0001_=@_x0001__x0001__x0001__x0001__x0001__x0001__x0001__x0001__x0001__x0002__x0001__x0001__x0001__x0001__x0001__x0001_?@_x0001__x0001__x0001__x0001__x0001__x0001_?@_x0001__x0001__x0001__x0001__x0001_O@_x0001__x0001__x0001__x0001__x0001_P@_x0001__x0001__x0001__x0001__x0001__x0001_:@_x0001__x0001__x0001__x0001__x0001__x0001_6@_x0001__x0001__x0001__x0001__x0001__x0001_6@_x0001__x0001__x0001__x0001__x0001__x0001_=@_x0001__x0001__x0001__x0001__x0001_ÀP@_x0001__x0001__x0001__x0001__x0001__x0001__x0001__x0001__x0001__x0001__x0001__x0001__x0001_E@_x0001__x0001__x0001__x0001__x0001_@Q@_x0001__x0001__x0001__x0001__x0001__x0001_6@_x0001__x0001__x0001__x0001__x0001__x0001_7@_x0001__x0001__x0001__x0001__x0001__x0001__x0001__x0001__x0001__x0001__x0001__x0001__x0001__x0001_9@_x0001__x0001__x0001__x0001__x0001__x0001__x0001__x0001__x0001__x0001__x0001__x0001__x0001_L@_x0001__x0001__x0001__x0001__x0001__x0001_?@_x0001__x0001__x0001__x0001__x0001_N@_x0001__x0001__x0001__x0001__x0001_A@_x0001__x0001__x0001__x0001__x0001__x0001__x0001__x0001__x0001__x0001__x0001__x0001__x0001__x0001_B@_x0001__x0001__x0001__x0001__x0001_G@_x0001__x0001__x0001__x0001__x0001__x0001_6@_x0001__x0001__x0001__x0001__x0001__x0001_6@_x0001__x0001__x0001__x0001__x0001_D@_x0001__x0001__x0001__x0001__x0001__x0001_&lt;@_x0001__x0001__x0001__x0001__x0001_@Q@_x0001__x0001__x0001__x0001__x0001__x0001_=@_x0001__x0001__x0001__x0001__x0001__x0001_O@_x0001__x0001__x0001__x0001__x0001__x0002__x0001_C@_x0001__x0001__x0001__x0001__x0001__x0001__x0001__x0001__x0001__x0001__x0001__x0001__x0001__x0001_&lt;@_x0001__x0001__x0001__x0001__x0001__x0001_L@_x0001__x0001__x0001__x0001__x0001__x0001__x0001__x0001__x0001__x0001__x0001__x0001__x0001_J@_x0001__x0001__x0001__x0001__x0001__x0001_Q@_x0001__x0001__x0001__x0001__x0001_A@_x0001__x0001__x0001__x0001__x0001__x0001__x0001__x0001__x0001__x0001__x0001__x0001__x0001__x0001_=@_x0001__x0001__x0001__x0001__x0001__x0001__x0001__x0001__x0001__x0001__x0001__x0001__x0001_A@_x0001__x0001__x0001__x0001__x0001__x0001_:@_x0001__x0001__x0001__x0001__x0001__x0001_H@_x0001__x0001__x0001__x0001__x0001__x0001__x0001__x0001__x0001__x0001__x0001__x0001__x0001_R@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E@_x0001__x0001__x0001__x0001__x0001__x0001_I@_x0001__x0001__x0001__x0001__x0001__x0001_@@_x0001__x0001__x0001__x0001__x0001__x0001_7@_x0001__x0001__x0001__x0001__x0001__x0001_B@_x0001__x0001__x0001__x0001__x0001_B@_x0001__x0001__x0001__x0001__x0001_L@_x0001__x0001__x0001__x0001__x0001__x0001__x0001__x0001__x0001__x0001__x0001__x0001__x0001__x0001_=@_x0001__x0001__x0001__x0001__x0001__x0001_&gt;@_x0001__x0002__x0001__x0001__x0001__x0001__x0001__x0001_7@_x0001__x0001__x0001__x0001__x0001__x0001_K@_x0001__x0001__x0001__x0001__x0001_@@_x0001__x0001__x0001__x0001__x0001__x0001_5@_x0001__x0001__x0001__x0001__x0001__x0001_B@_x0001__x0001__x0001__x0001__x0001__x0001__x0001__x0001__x0001__x0001__x0001__x0001__x0001__x0001__x0001__x0001__x0001__x0001__x0001__x0001__x0001__x0001_H@_x0001__x0001__x0001__x0001__x0001__x0001_&gt;@_x0001__x0001__x0001__x0001__x0001__x0001__x0001__x0001__x0001__x0001__x0001__x0001__x0001_E@_x0001__x0001__x0001__x0001__x0001__x0001_6@_x0001__x0001__x0001__x0001__x0001__x0001_=@_x0001__x0001__x0001__x0001__x0001__x0001_R@_x0001__x0001__x0001__x0001__x0001_E@_x0001__x0001__x0001__x0001__x0001__x0001_&lt;@_x0001__x0001__x0001__x0001__x0001__x0001_:@_x0001__x0001__x0001__x0001__x0001__x0001_8@_x0001__x0001__x0001__x0001__x0001_L@_x0001__x0001__x0001__x0001__x0001__x0001__x0001__x0001__x0001__x0001__x0001__x0001__x0001_@@_x0001__x0001__x0001__x0001__x0001__x0001_?@_x0001__x0001__x0001__x0001__x0001__x0001_G@_x0001__x0001__x0001__x0001__x0001__x0001_F@_x0001__x0001__x0001__x0001__x0001__x0001__x0001__x0001__x0001__x0001__x0001__x0001__x0001__x0001_B@_x0001__x0001__x0001__x0001__x0001__x0001_9@_x0001__x0001__x0001__x0001__x0001__x0001_D@_x0001__x0001__x0001__x0001__x0001__x0001_P@_x0001__x0001__x0001__x0001__x0001__x0001__x0001__x0001__x0001__x0001__x0001__x0001__x0001__x0001_8@_x0001__x0001__x0001__x0001__x0001__x0002__x0001__x0001_;@_x0001__x0001__x0001__x0001__x0001_L@_x0001__x0001__x0001__x0001__x0001__x0001_K@_x0001__x0001__x0001__x0001__x0001__x0001__x0001__x0001__x0001__x0001__x0001__x0001__x0001__x0001_B@_x0001__x0001__x0001__x0001__x0001_O@_x0001__x0001__x0001__x0001__x0001__x0001__x0001__x0001__x0001__x0001__x0001__x0001__x0001__x0001_A@_x0001__x0001__x0001__x0001__x0001__x0001_;@_x0001__x0001__x0001__x0001__x0001__x0001_C@_x0001__x0001__x0001__x0001__x0001_P@_x0001__x0001__x0001__x0001__x0001__x0001_:@_x0001__x0001__x0001__x0001__x0001__x0001_6@_x0001__x0001__x0001__x0001__x0001__x0001_A@_x0001__x0001__x0001__x0001__x0001__x0001_@@_x0001__x0001__x0001__x0001__x0001__x0001_;@_x0001__x0001__x0001__x0001__x0001__x0001_B@_x0001__x0001__x0001__x0001__x0001_L@_x0001__x0001__x0001__x0001__x0001__x0001_A@_x0001__x0001__x0001__x0001__x0001__x0001_&gt;@_x0001__x0001__x0001__x0001__x0001__x0001_7@_x0001__x0001__x0001__x0001__x0001_B@_x0001__x0001__x0001__x0001__x0001__x0001_8@_x0001__x0001__x0001__x0001__x0001_L@_x0001__x0001__x0001__x0001__x0001__x0001__x0001__x0001__x0001__x0001__x0001__x0001__x0001__x0001_6@_x0001__x0001__x0001__x0001__x0001__x0001_8@_x0001__x0001__x0001__x0001__x0001__x0001_=@_x0001__x0001__x0001__x0001__x0001__x0001__x0001__x0001__x0001__x0001__x0001__x0001__x0001__x0001_E@_x0001__x0001__x0001__x0001__x0001__x0001_B@_x0001__x0001__x0001__x0001__x0001_A@_x0001__x0002__x0001__x0001__x0001__x0001__x0001__x0001_?@_x0001__x0001__x0001__x0001__x0001_B@_x0001__x0001__x0001__x0001__x0001_L@_x0001__x0001__x0001__x0001__x0001_I@_x0001__x0001__x0001__x0001__x0001__x0001__x0001__x0001__x0001__x0001__x0001__x0001__x0001__x0001__x0001__x0001__x0001__x0001__x0001__x0001__x0001__x0001_I@_x0001__x0001__x0001__x0001__x0001__x0001_J@_x0001__x0001__x0001__x0001__x0001__x0001_=@_x0001__x0001__x0001__x0001__x0001_G@_x0001__x0001__x0001__x0001__x0001__x0001__x0001__x0001__x0001__x0001__x0001__x0001__x0001__x0001__x0001__x0001__x0001__x0001__x0001__x0001__x0001_H@_x0001__x0001__x0001__x0001__x0001__x0001_7@_x0001__x0001__x0001__x0001__x0001__x0001_@@_x0001__x0001__x0001__x0001__x0001__x0001_=@_x0001__x0001__x0001__x0001__x0001_E@_x0001__x0001__x0001__x0001__x0001_E@_x0001__x0001__x0001__x0001__x0001__x0001_A@_x0001__x0001__x0001__x0001__x0001__x0001_?@_x0001__x0001__x0001__x0001__x0001__x0001_:@_x0001__x0001__x0001__x0001__x0001__x0001__x0001__x0001__x0001__x0001__x0001__x0001__x0001_L@_x0001__x0001__x0001__x0001__x0001_D@_x0001__x0001__x0001__x0001__x0001_H@_x0001__x0001__x0001__x0001__x0001_C@_x0001__x0001__x0001__x0001__x0001__x0001_7@_x0001__x0001__x0001__x0001__x0001_J@_x0001__x0001__x0001__x0001__x0001_H@_x0001__x0001__x0001__x0001__x0001_B@_x0001__x0001__x0001__x0001__x0001__x0001_?@_x0001__x0001__x0001__x0001__x0001__x0002__x0001__x0001__x0001__x0001__x0001__x0001__x0001__x0001__x0001__x0001_=@_x0001__x0001__x0001__x0001__x0001__x0001_E@_x0001__x0001__x0001__x0001__x0001__x0001_=@_x0001__x0001__x0001__x0001__x0001__x0001_8@_x0001__x0001__x0001__x0001__x0001__x0001_;@_x0001__x0001__x0001__x0001__x0001__x0001_J@_x0001__x0001__x0001__x0001__x0001_O@_x0001__x0001__x0001__x0001__x0001__x0001_A@_x0001__x0001__x0001__x0001__x0001_ÀQ@_x0001__x0001__x0001__x0001__x0001__x0001_7@_x0001__x0001__x0001__x0001__x0001__x0001_;@_x0001__x0001__x0001__x0001__x0001_C@_x0001__x0001__x0001__x0001__x0001__x0001_O@_x0001__x0001__x0001__x0001__x0001__x0001_8@_x0001__x0001__x0001__x0001__x0001__x0001_:@_x0001__x0001__x0001__x0001__x0001__x0001_5@_x0001__x0001__x0001__x0001__x0001__x0001__x0001__x0001__x0001__x0001__x0001__x0001__x0001_I@_x0001__x0001__x0001__x0001__x0001__x0001_;@_x0001__x0001__x0001__x0001__x0001__x0001_&gt;@_x0001__x0001__x0001__x0001__x0001__x0001_@@_x0001__x0001__x0001__x0001__x0001__x0001_7@_x0001__x0001__x0001__x0001__x0001_B@_x0001__x0001__x0001__x0001__x0001__x0001_6@_x0001__x0001__x0001__x0001__x0001__x0001_:@_x0001__x0001__x0001__x0001__x0001__x0001__x0001__x0001__x0001__x0001__x0001__x0001__x0001__x0001_G@_x0001__x0001__x0001__x0001__x0001__x0001_B@_x0001__x0001__x0001__x0001__x0001_ÀQ@_x0001__x0001__x0001__x0001__x0001__x0001_F@_x0001__x0001__x0001__x0001__x0001_I@_x0001__x0002__x0001__x0001__x0001__x0001__x0001__x0001_6@_x0001__x0001__x0001__x0001__x0001__x0001_A@_x0001__x0001__x0001__x0001__x0001__x0001_?@_x0001__x0001__x0001__x0001__x0001__x0001_M@_x0001__x0001__x0001__x0001__x0001__x0001__x0001__x0001__x0001__x0001__x0001__x0001__x0001_C@_x0001__x0001__x0001__x0001__x0001__x0001__x0001__x0001__x0001__x0001__x0001__x0001__x0001__x0001__x0001__x0001__x0001__x0001__x0001__x0001__x0001__x0001_&lt;@_x0001__x0001__x0001__x0001__x0001__x0001_9@_x0001__x0001__x0001__x0001__x0001_J@_x0001__x0001__x0001__x0001__x0001__x0001_&lt;@_x0001__x0001__x0001__x0001__x0001__x0001_L@_x0001__x0001__x0001__x0001__x0001__x0001__x0001__x0001__x0001__x0001__x0001__x0001__x0001__x0001_H@_x0001__x0001__x0001__x0001__x0001__x0001_A@_x0001__x0001__x0001__x0001__x0001__x0001__x0001__x0001__x0001__x0001__x0001__x0001__x0001__x0001_?@_x0001__x0001__x0001__x0001__x0001__x0001_=@_x0001__x0001__x0001__x0001__x0001__x0001_E@_x0001__x0001__x0001__x0001__x0001__x0001__x0001__x0001__x0001__x0001__x0001__x0001__x0001__x0001__x0001__x0001__x0001__x0001__x0001__x0001__x0001__x0001_?@_x0001__x0001__x0001__x0001__x0001__x0001_A@_x0001__x0001__x0001__x0001__x0001__x0001_6@_x0001__x0001__x0001__x0001__x0001__x0001_B@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C@_x0001__x0001__x0001__x0001__x0001__x0001_:@_x0001__x0001__x0001__x0001__x0001__x0001__x0001__x0001__x0001__x0001__x0001__x0001__x0001__x0001_@@_x0001__x0001__x0001__x0001__x0001__x0001_R@_x0001__x0001__x0001__x0001__x0001__x0001_F@_x0001__x0001__x0001__x0001__x0001__x0001_7@_x0001__x0001__x0001__x0001__x0001__x0001_C@_x0001__x0001__x0001__x0001__x0001__x0001__x0001__x0001__x0001__x0001__x0001__x0001__x0001__x0001_=@_x0001__x0001__x0001__x0001__x0001__x0001_J@_x0001__x0001__x0001__x0001__x0001__x0001__x0001__x0001__x0001__x0001__x0001__x0001__x0001__x0001_K@_x0001__x0001__x0001__x0001__x0001__x0001_P@_x0001__x0001__x0001__x0001__x0001__x0001_K@_x0001__x0001__x0001__x0001__x0001__x0001_7@_x0001__x0001__x0001__x0001__x0001_B@_x0001__x0001__x0001__x0001__x0001__x0001_7@_x0001__x0001__x0001__x0001__x0001__x0001_=@_x0001__x0001__x0001__x0001__x0001__x0001_=@_x0001__x0001__x0001__x0001__x0001__x0001_K@_x0001__x0001__x0001__x0001__x0001__x0001_9@_x0001__x0001__x0001__x0001__x0001__x0001_?@_x0001__x0001__x0001__x0001__x0001__x0001__x0001__x0001__x0001__x0001__x0001__x0001__x0001__x0001_&lt;@_x0001__x0001__x0001__x0001__x0001__x0001_&gt;@_x0001__x0001__x0001__x0001__x0001_@@_x0001__x0001__x0001__x0001__x0001__x0001_7@_x0001__x0001__x0001__x0001__x0001_ÀP@_x0001__x0001__x0001__x0001__x0001__x0001__x0001__x0001__x0001__x0001__x0001__x0001__x0001__x0001__x0001__x0001__x0001__x0001__x0001__x0001__x0001__x0001_A@_x0001__x0002__x0001__x0001__x0001__x0001__x0001__x0001__x0001__x0001__x0001__x0001__x0001__x0001__x0001__x0001_4@_x0001__x0001__x0001__x0001__x0001__x0001_M@_x0001__x0001__x0001__x0001__x0001__x0001__x0001__x0001__x0001__x0001__x0001__x0001__x0001__x0001_6@_x0001__x0001__x0001__x0001__x0001__x0001_G@_x0001__x0001__x0001__x0001__x0001__x0001__x0001__x0001__x0001__x0001__x0001__x0001__x0001__x0001__x0001__x0001__x0001__x0001__x0001__x0001__x0001__x0001_6@_x0001__x0001__x0001__x0001__x0001_K@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C@_x0001__x0001__x0001__x0001__x0001_M@_x0001__x0001__x0001__x0001__x0001__x0001_7@_x0001__x0001__x0001__x0001__x0001__x0001_E@_x0001__x0001__x0001__x0001__x0001__x0001_B@_x0001__x0001__x0001__x0001__x0001__x0001_E@_x0001__x0001__x0001__x0001__x0001__x0001_&lt;@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6@_x0001__x0001__x0001__x0001__x0001__x0001_8@_x0001__x0001__x0001__x0001__x0001__x0001__x0001__x0001__x0001__x0001__x0001__x0001__x0001__x0001_?@_x0001__x0001__x0001__x0001__x0001__x0002__x0001__x0001_5@_x0001__x0001__x0001__x0001__x0001__x0001__x0001__x0001__x0001__x0001__x0001__x0001__x0001_M@_x0001__x0001__x0001__x0001__x0001__x0001_H@_x0001__x0001__x0001__x0001__x0001__x0001__x0001__x0001__x0001__x0001__x0001__x0001__x0001__x0001_J@_x0001__x0001__x0001__x0001__x0001__x0001_K@_x0001__x0001__x0001__x0001__x0001__x0001_A@_x0001__x0001__x0001__x0001__x0001__x0001_R@_x0001__x0001__x0001__x0001__x0001__x0001_E@_x0001__x0001__x0001__x0001__x0001_E@_x0001__x0001__x0001__x0001__x0001__x0001__x0001__x0001__x0001__x0001__x0001__x0001__x0001__x0001_K@_x0001__x0001__x0001__x0001__x0001__x0001_@@_x0001__x0001__x0001__x0001__x0001__x0001_G@_x0001__x0001__x0001__x0001__x0001__x0001_&lt;@_x0001__x0001__x0001__x0001__x0001__x0001_&lt;@_x0001__x0001__x0001__x0001__x0001__x0001__x0001__x0001__x0001__x0001__x0001__x0001__x0001__x0001__x0001__x0001__x0001__x0001__x0001__x0001__x0001__x0001_6@_x0001__x0001__x0001__x0001__x0001__x0001_P@_x0001__x0001__x0001__x0001__x0001__x0001__x0001__x0001__x0001__x0001__x0001__x0001__x0001__x0001_H@_x0001__x0001__x0001__x0001__x0001__x0001_G@_x0001__x0001__x0001__x0001__x0001_E@_x0001__x0001__x0001__x0001__x0001__x0001_C@_x0001__x0001__x0001__x0001__x0001__x0001_9@_x0001__x0001__x0001__x0001__x0001__x0001_7@_x0001__x0001__x0001__x0001__x0001__x0001_;@_x0001__x0001__x0001__x0001__x0001__x0001_A@_x0001__x0001__x0001__x0001__x0001__x0001_=@_x0001__x0001__x0001__x0001__x0001__x0001_8@_x0001__x0002__x0001__x0001__x0001__x0001__x0001__x0001_P@_x0001__x0001__x0001__x0001__x0001_P@_x0001__x0001__x0001__x0001__x0001__x0001_4@_x0001__x0001__x0001__x0001__x0001__x0001_K@_x0001__x0001__x0001__x0001__x0001_D@_x0001__x0001__x0001__x0001__x0001_B@_x0001__x0001__x0001__x0001__x0001__x0001__x0001__x0001__x0001__x0001__x0001__x0001__x0001_D@_x0001__x0001__x0001__x0001__x0001__x0001_A@_x0001__x0001__x0001__x0001__x0001__x0001__x0001__x0001__x0001__x0001__x0001__x0001__x0001__x0001_J@_x0001__x0001__x0001__x0001__x0001_C@_x0001__x0001__x0001__x0001__x0001__x0001_6@_x0001__x0001__x0001__x0001__x0001__x0001_=@_x0001__x0001__x0001__x0001__x0001__x0001_B@_x0001__x0001__x0001__x0001__x0001__x0001_@@_x0001__x0001__x0001__x0001__x0001__x0001_B@_x0001__x0001__x0001__x0001__x0001_A@_x0001__x0001__x0001__x0001__x0001_@@_x0001__x0001__x0001__x0001__x0001__x0001__x0001__x0001__x0001__x0001__x0001__x0001__x0001__x0001__x0001__x0001__x0001__x0001__x0001__x0001__x0001__x0001_G@_x0001__x0001__x0001__x0001__x0001__x0001_:@_x0001__x0001__x0001__x0001__x0001__x0001_7@_x0001__x0001__x0001__x0001__x0001__x0001__x0001__x0001__x0001__x0001__x0001__x0001__x0001__x0001_H@_x0001__x0001__x0001__x0001__x0001__x0001__x0001__x0001__x0001__x0001__x0001__x0001__x0001__x0001_7@_x0001__x0001__x0001__x0001__x0001_L@_x0001__x0001__x0001__x0001__x0001__x0001_B@_x0001__x0001__x0001__x0001__x0001__x0001__x0001__x0001__x0001__x0001__x0001__x0001__x0001__x0002__x0001__x0001_8@_x0001__x0001__x0001__x0001__x0001_E@_x0001__x0001__x0001__x0001__x0001__x0001_@@_x0001__x0001__x0001__x0001__x0001_A@_x0001__x0001__x0001__x0001__x0001_@Q@_x0001__x0001__x0001__x0001__x0001__x0001_M@_x0001__x0001__x0001__x0001__x0001__x0001__x0001__x0001__x0001__x0001__x0001__x0001__x0001__x0001__x0001__x0001__x0001__x0001__x0001__x0001__x0001__x0001_9@_x0001__x0001__x0001__x0001__x0001__x0001_C@_x0001__x0001__x0001__x0001__x0001__x0001_A@_x0001__x0001__x0001__x0001__x0001__x0001_:@_x0001__x0001__x0001__x0001__x0001_@Q@_x0001__x0001__x0001__x0001__x0001__x0001_5@_x0001__x0001__x0001__x0001__x0001__x0001_8@_x0001__x0001__x0001__x0001__x0001_L@_x0001__x0001__x0001__x0001__x0001__x0001__x0001__x0001__x0001__x0001__x0001__x0001__x0001__x0001__x0001__x0001__x0001__x0001__x0001__x0001__x0001__x0001_6@_x0001__x0001__x0001__x0001__x0001__x0001_B@_x0001__x0001__x0001__x0001__x0001__x0001_9@_x0001__x0001__x0001__x0001__x0001__x0001_5@_x0001__x0001__x0001__x0001__x0001_E@_x0001__x0001__x0001__x0001__x0001_G@_x0001__x0001__x0001__x0001__x0001__x0001__x0001__x0001__x0001__x0001__x0001__x0001__x0001__x0001_&lt;@_x0001__x0001__x0001__x0001__x0001__x0001__x0001__x0001__x0001__x0001__x0001__x0001__x0001__x0001_6@_x0001__x0001__x0001__x0001__x0001__x0001__x0001__x0001__x0001__x0001__x0001__x0001__x0001__x0001__x0001__x0001__x0001__x0001__x0001__x0001__x0001_J@_x0001__x0001__x0001__x0001__x0001__x0001__x0001__x0001__x0001__x0002__x0001__x0001__x0001__x0001__x0001__x0001__x0001__x0001__x0001__x0001__x0001__x0001__x0001_C@_x0001__x0001__x0001__x0001__x0001_C@_x0001__x0001__x0001__x0001__x0001__x0001__x0001__x0001__x0001__x0001__x0001__x0001__x0001__x0001__x0001__x0001__x0001__x0001__x0001__x0001__x0001__x0001_;@_x0001__x0001__x0001__x0001__x0001__x0001_6@_x0001__x0001__x0001__x0001__x0001__x0001_8@_x0001__x0001__x0001__x0001__x0001__x0001_=@_x0001__x0001__x0001__x0001__x0001__x0001_G@_x0001__x0001__x0001__x0001__x0001__x0001_A@_x0001__x0001__x0001__x0001__x0001_B@_x0001__x0001__x0001__x0001__x0001__x0001_O@_x0001__x0001__x0001__x0001__x0001__x0001__x0001__x0001__x0001__x0001__x0001__x0001__x0001__x0001__x0001__x0001__x0001__x0001__x0001__x0001__x0001_C@_x0001__x0001__x0001__x0001__x0001__x0001_L@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J@_x0001__x0001__x0001__x0001__x0001__x0001_&lt;@_x0001__x0001__x0001__x0001__x0001__x0001_9@_x0001__x0001__x0001__x0001__x0001__x0001_=@_x0001__x0001__x0001__x0001__x0001__x0001__x0001__x0001__x0001__x0001__x0001__x0001__x0001_ÀQ@_x0001__x0001__x0001__x0001__x0001_H@_x0001__x0001__x0001__x0001__x0001_C@_x0001__x0001__x0001__x0001__x0001__x0002__x0001__x0001_G@_x0001__x0001__x0001__x0001__x0001__x0001__x0001__x0001__x0001__x0001__x0001__x0001__x0001_E@_x0001__x0001__x0001__x0001__x0001__x0001_&lt;@_x0001__x0001__x0001__x0001__x0001__x0001__x0001__x0001__x0001__x0001__x0001__x0001__x0001_N@_x0001__x0001__x0001__x0001__x0001__x0001_K@_x0001__x0001__x0001__x0001__x0001__x0001_7@_x0001__x0001__x0001__x0001__x0001_E@_x0001__x0001__x0001__x0001__x0001__x0001_A@_x0001__x0001__x0001__x0001__x0001__x0001_@@_x0001__x0001__x0001__x0001__x0001__x0001_:@_x0001__x0001__x0001__x0001__x0001__x0001__x0001__x0001__x0001__x0001__x0001__x0001__x0001__x0001_O@_x0001__x0001__x0001__x0001__x0001__x0001_&gt;@_x0001__x0001__x0001__x0001__x0001__x0001_&gt;@_x0001__x0001__x0001__x0001__x0001__x0001_P@_x0001__x0001__x0001__x0001__x0001__x0001_&lt;@_x0001__x0001__x0001__x0001__x0001__x0001_H@_x0001__x0001__x0001__x0001__x0001__x0001__x0001__x0001__x0001__x0001__x0001__x0001__x0001__x0001_B@_x0001__x0001__x0001__x0001__x0001__x0001_;@_x0001__x0001__x0001__x0001__x0001__x0001_7@_x0001__x0001__x0001__x0001__x0001_H@_x0001__x0001__x0001__x0001__x0001__x0001__x0001__x0001__x0001__x0001__x0001__x0001__x0001__x0001_&lt;@_x0001__x0001__x0001__x0001__x0001__x0001__x0001__x0001__x0001__x0001__x0001__x0001__x0001__x0001__x0001__x0001__x0001__x0001__x0001__x0001__x0001__x0001_8@_x0001__x0001__x0001__x0001__x0001__x0001_:@_x0001__x0001__x0001__x0001__x0001__x0001_8@_x0001__x0001__x0001__x0001__x0001__x0001_6@_x0001__x0002__x0001__x0001__x0001__x0001__x0001__x0001_&lt;@_x0001__x0001__x0001__x0001__x0001__x0001_?@_x0001__x0001__x0001__x0001__x0001__x0001_B@_x0001__x0001__x0001__x0001__x0001__x0001_=@_x0001__x0001__x0001__x0001__x0001_@@_x0001__x0001__x0001__x0001__x0001__x0001_9@_x0001__x0001__x0001__x0001__x0001__x0001_C@_x0001__x0001__x0001__x0001__x0001__x0001_G@_x0001__x0001__x0001__x0001__x0001__x0001_4@_x0001__x0001__x0001__x0001__x0001__x0001_5@_x0001__x0001__x0001__x0001__x0001__x0001_:@_x0001__x0001__x0001__x0001__x0001_@@_x0001__x0001__x0001__x0001__x0001__x0001_7@_x0001__x0001__x0001__x0001__x0001__x0001_M@_x0001__x0001__x0001__x0001__x0001_O@_x0001__x0001__x0001__x0001__x0001__x0001_@@_x0001__x0001__x0001__x0001__x0001_B@_x0001__x0001__x0001__x0001__x0001__x0001__x0001__x0001__x0001__x0001__x0001__x0001__x0001__x0001_;@_x0001__x0001__x0001__x0001__x0001__x0001_K@_x0001__x0001__x0001__x0001__x0001__x0001_=@_x0001__x0001__x0001__x0001__x0001_E@_x0001__x0001__x0001__x0001__x0001__x0001_R@_x0001__x0001__x0001__x0001__x0001__x0001_C@_x0001__x0001__x0001__x0001__x0001__x0001_Q@_x0001__x0001__x0001__x0001__x0001__x0001_J@_x0001__x0001__x0001__x0001__x0001_R@_x0001__x0001__x0001__x0001__x0001__x0001__x0001__x0001__x0001__x0001__x0001__x0001__x0001__x0001_8@_x0001__x0001__x0001__x0001__x0001__x0001_?@_x0001__x0001__x0001__x0001__x0001__x0001_6@_x0001__x0001__x0001__x0001__x0001__x0002__x0001__x0001_@@_x0001__x0001__x0001__x0001__x0001_L@_x0001__x0001__x0001__x0001__x0001__x0001__x0001__x0001__x0001__x0001__x0001__x0001__x0001__x0001_7@_x0001__x0001__x0001__x0001__x0001__x0001__x0001__x0001__x0001__x0001__x0001__x0001__x0001_J@_x0001__x0001__x0001__x0001__x0001_E@_x0001__x0001__x0001__x0001__x0001__x0001_M@_x0001__x0001__x0001__x0001__x0001__x0001_:@_x0001__x0001__x0001__x0001__x0001__x0001_M@_x0001__x0001__x0001__x0001__x0001__x0001_8@_x0001__x0001__x0001__x0001__x0001__x0001_:@_x0001__x0001__x0001__x0001__x0001__x0001_&lt;@_x0001__x0001__x0001__x0001__x0001__x0001_=@_x0001__x0001__x0001__x0001__x0001__x0001_F@_x0001__x0001__x0001__x0001__x0001__x0001__x0001__x0001__x0001__x0001__x0001__x0001__x0001__x0001_A@_x0001__x0001__x0001__x0001__x0001__x0001_6@_x0001__x0001__x0001__x0001__x0001__x0001_:@_x0001__x0001__x0001__x0001__x0001__x0001_@@_x0001__x0001__x0001__x0001__x0001__x0001__x0001__x0001__x0001__x0001__x0001__x0001__x0001__x0001__x0001__x0001__x0001__x0001__x0001__x0001__x0001_E@_x0001__x0001__x0001__x0001__x0001_A@_x0001__x0001__x0001__x0001__x0001__x0001__x0001__x0001__x0001__x0001__x0001__x0001__x0001_@@_x0001__x0001__x0001__x0001__x0001__x0001_8@_x0001__x0001__x0001__x0001__x0001_A@_x0001__x0001__x0001__x0001__x0001__x0001_C@_x0001__x0001__x0001__x0001__x0001__x0001__x0001__x0001__x0001__x0001__x0001__x0001__x0001__x0001__x0001__x0001__x0001__x0001__x0001__x0001__x0001_@Q@_x0001__x0002__x0001__x0001__x0001__x0001__x0001__x0001_5@_x0001__x0001__x0001__x0001__x0001__x0001_M@_x0001__x0001__x0001__x0001__x0001_G@_x0001__x0001__x0001__x0001__x0001__x0001_7@_x0001__x0001__x0001__x0001__x0001__x0001_&gt;@_x0001__x0001__x0001__x0001__x0001__x0001_&lt;@_x0001__x0001__x0001__x0001__x0001_@@_x0001__x0001__x0001__x0001__x0001__x0001__x0001__x0001__x0001__x0001__x0001__x0001__x0001__x0001_L@_x0001__x0001__x0001__x0001__x0001__x0001__x0001__x0001__x0001__x0001__x0001__x0001__x0001_@@_x0001__x0001__x0001__x0001__x0001__x0001_;@_x0001__x0001__x0001__x0001__x0001_M@_x0001__x0001__x0001__x0001__x0001__x0001_B@_x0001__x0001__x0001__x0001__x0001__x0001_A@_x0001__x0001__x0001__x0001__x0001__x0001_;@_x0001__x0001__x0001__x0001__x0001__x0001_=@_x0001__x0001__x0001__x0001__x0001__x0001_&gt;@_x0001__x0001__x0001__x0001__x0001__x0001_A@_x0001__x0001__x0001__x0001__x0001__x0001__x0001__x0001__x0001__x0001__x0001__x0001__x0001__x0001_E@_x0001__x0001__x0001__x0001__x0001__x0001_:@_x0001__x0001__x0001__x0001__x0001__x0001_@@_x0001__x0001__x0001__x0001__x0001__x0001_:@_x0001__x0001__x0001__x0001__x0001__x0001_:@_x0001__x0001__x0001__x0001__x0001__x0001_@@_x0001__x0001__x0001__x0001__x0001__x0001_7@_x0001__x0001__x0001__x0001__x0001__x0001_:@_x0001__x0001__x0001__x0001__x0001__x0001_F@_x0001__x0001__x0001__x0001__x0001_P@_x0001__x0001__x0001__x0001__x0001__x0001__x0001__x0001__x0001__x0001__x0001__x0001__x0001__x0002__x0001__x0001_7@_x0001__x0001__x0001__x0001__x0001__x0001_=@_x0001__x0001__x0001__x0001__x0001__x0001_=@_x0001__x0001__x0001__x0001__x0001__x0001_7@_x0001__x0001__x0001__x0001__x0001__x0001_&lt;@_x0001__x0001__x0001__x0001__x0001__x0001_6@_x0001__x0001__x0001__x0001__x0001__x0001__x0001__x0001__x0001__x0001__x0001__x0001__x0001__x0001_9@_x0001__x0001__x0001__x0001__x0001__x0001_=@_x0001__x0001__x0001__x0001__x0001_B@_x0001__x0001__x0001__x0001__x0001__x0001_?@_x0001__x0001__x0001__x0001__x0001__x0001__x0001__x0001__x0001__x0001__x0001__x0001__x0001__x0001_7@_x0001__x0001__x0001__x0001__x0001_J@_x0001__x0001__x0001__x0001__x0001__x0001_8@_x0001__x0001__x0001__x0001__x0001__x0001_&gt;@_x0001__x0001__x0001__x0001__x0001__x0001_:@_x0001__x0001__x0001__x0001__x0001__x0001_9@_x0001__x0001__x0001__x0001__x0001_ÀP@_x0001__x0001__x0001__x0001__x0001__x0001_@@_x0001__x0001__x0001__x0001__x0001__x0001_9@_x0001__x0001__x0001__x0001__x0001__x0001_6@_x0001__x0001__x0001__x0001__x0001__x0001_O@_x0001__x0001__x0001__x0001__x0001__x0001_7@_x0001__x0001__x0001__x0001__x0001__x0001_&lt;@_x0001__x0001__x0001__x0001__x0001__x0001_;@_x0001__x0001__x0001__x0001__x0001_D@_x0001__x0001__x0001__x0001__x0001_C@_x0001__x0001__x0001__x0001__x0001_N@_x0001__x0001__x0001__x0001__x0001_C@_x0001__x0001__x0001__x0001__x0001__x0001__x0001__x0001__x0001__x0001__x0001__x0001__x0001__x0001_?@_x0001__x0002__x0001__x0001__x0001__x0001__x0001__x0001_B@_x0001__x0001__x0001__x0001__x0001_ÀP@_x0001__x0001__x0001__x0001__x0001__x0001__x0001__x0001__x0001__x0001__x0001__x0001__x0001_C@_x0001__x0001__x0001__x0001__x0001__x0001_H@_x0001__x0001__x0001__x0001__x0001_@Q@_x0001__x0001__x0001__x0001__x0001__x0001_E@_x0001__x0001__x0001__x0001__x0001__x0001__x0001__x0001__x0001__x0001__x0001__x0001__x0001__x0001_7@_x0001__x0001__x0001__x0001__x0001_G@_x0001__x0001__x0001__x0001__x0001_@@_x0001__x0001__x0001__x0001__x0001__x0001_F@_x0001__x0001__x0001__x0001__x0001_P@_x0001__x0001__x0001__x0001__x0001__x0001__x0001__x0001__x0001__x0001__x0001__x0001__x0001_@R@_x0001__x0001__x0001__x0001__x0001_E@_x0001__x0001__x0001__x0001__x0001__x0001_P@_x0001__x0001__x0001__x0001__x0001__x0001_;@_x0001__x0001__x0001__x0001__x0001__x0001_9@_x0001__x0001__x0001__x0001__x0001__x0001_H@_x0001__x0001__x0001__x0001__x0001__x0001_E@_x0001__x0001__x0001__x0001__x0001_J@_x0001__x0001__x0001__x0001__x0001__x0001_5@_x0001__x0001__x0001__x0001__x0001__x0001_;@_x0001__x0001__x0001__x0001__x0001_K@_x0001__x0001__x0001__x0001__x0001__x0001_:@_x0001__x0001__x0001__x0001__x0001__x0001__x0001__x0001__x0001__x0001__x0001__x0001__x0001__x0001_6@_x0001__x0001__x0001__x0001__x0001__x0001__x0001__x0001__x0001__x0001__x0001__x0001__x0001__x0001__x0001__x0001__x0001__x0001__x0001__x0001__x0001__x0001_5@_x0001__x0001__x0001__x0001__x0001__x0002__x0001_R@_x0001__x0001__x0001__x0001__x0001__x0001_H@_x0001__x0001__x0001__x0001__x0001__x0001__x0001__x0001__x0001__x0001__x0001__x0001__x0001_N@_x0001__x0001__x0001__x0001__x0001__x0001_@@_x0001__x0001__x0001__x0001__x0001__x0001_A@_x0001__x0001__x0001__x0001__x0001__x0001__x0001__x0001__x0001__x0001__x0001__x0001__x0001_J@_x0001__x0001__x0001__x0001__x0001__x0001_@@_x0001__x0001__x0001__x0001__x0001_A@_x0001__x0001__x0001__x0001__x0001_G@_x0001__x0001__x0001__x0001__x0001_I@_x0001__x0001__x0001__x0001__x0001__x0001_A@_x0001__x0001__x0001__x0001__x0001__x0001_E@_x0001__x0001__x0001__x0001__x0001__x0001_M@_x0001__x0001__x0001__x0001__x0001__x0001_=@_x0001__x0001__x0001__x0001__x0001__x0001_6@_x0001__x0001__x0001__x0001__x0001__x0001_O@_x0001__x0001__x0001__x0001__x0001_C@_x0001__x0001__x0001__x0001__x0001_I@_x0001__x0001__x0001__x0001__x0001__x0001_J@_x0001__x0001__x0001__x0001__x0001__x0001__x0001__x0001__x0001__x0001__x0001__x0001__x0001_@@_x0001__x0001__x0001__x0001__x0001_G@_x0001__x0001__x0001__x0001__x0001__x0001__x0001__x0001__x0001__x0001__x0001__x0001__x0001_O@_x0001__x0001__x0001__x0001__x0001__x0001_6@_x0001__x0001__x0001__x0001__x0001__x0001__x0001__x0001__x0001__x0001__x0001__x0001__x0001__x0001__x0001__x0001__x0001__x0001__x0001__x0001__x0001_O@_x0001__x0001__x0001__x0001__x0001__x0001__x0001__x0001__x0001__x0001__x0001__x0001__x0001__x0001_=@_x0001__x0002__x0001__x0001__x0001__x0001__x0001__x0001_C@_x0001__x0001__x0001__x0001__x0001__x0001__x0001__x0001__x0001__x0001__x0001__x0001__x0001__x0001_E@_x0001__x0001__x0001__x0001__x0001_H@_x0001__x0001__x0001__x0001__x0001_C@_x0001__x0001__x0001__x0001__x0001__x0001__x0001__x0001__x0001__x0001__x0001__x0001__x0001_D@_x0001__x0001__x0001__x0001__x0001__x0001__x0001__x0001__x0001__x0001__x0001__x0001__x0001__x0001_G@_x0001__x0001__x0001__x0001__x0001__x0001__x0001__x0001__x0001__x0001__x0001__x0001__x0001__x0001_5@_x0001__x0001__x0001__x0001__x0001__x0001_@@_x0001__x0001__x0001__x0001__x0001__x0001_7@_x0001__x0001__x0001__x0001__x0001__x0001_@@_x0001__x0001__x0001__x0001__x0001__x0001_G@_x0001__x0001__x0001__x0001__x0001__x0001__x0001__x0001__x0001__x0001__x0001__x0001__x0001__x0001_8@_x0001__x0001__x0001__x0001__x0001_C@_x0001__x0001__x0001__x0001__x0001_G@_x0001__x0001__x0001__x0001__x0001__x0001_;@_x0001__x0001__x0001__x0001__x0001_@Q@_x0001__x0001__x0001__x0001__x0001__x0001__x0001__x0001__x0001__x0001__x0001__x0001__x0001__x0001_;@_x0001__x0001__x0001__x0001__x0001_H@_x0001__x0001__x0001__x0001__x0001_J@_x0001__x0001__x0001__x0001__x0001__x0001_5@_x0001__x0001__x0001__x0001__x0001_@@_x0001__x0001__x0001__x0001__x0001__x0001_&lt;@_x0001__x0001__x0001__x0001__x0001__x0001_9@_x0001__x0001__x0001__x0001__x0001_@@_x0001__x0001__x0001__x0001__x0001__x0001_B@_x0001__x0001__x0001__x0001__x0001__x0002__x0001_F@_x0001__x0001__x0001__x0001__x0001_ÀP@_x0001__x0001__x0001__x0001__x0001__x0001__x0001__x0001__x0001__x0001__x0001__x0001__x0001__x0001__x0001__x0001__x0001__x0001__x0001__x0001__x0001_B@_x0001__x0001__x0001__x0001__x0001_@@_x0001__x0001__x0001__x0001__x0001_H@_x0001__x0001__x0001__x0001__x0001__x0001_G@_x0001__x0001__x0001__x0001__x0001__x0001__x0001__x0001__x0001__x0001__x0001__x0001__x0001_E@_x0001__x0001__x0001__x0001__x0001__x0001_A@_x0001__x0001__x0001__x0001__x0001__x0001_9@_x0001__x0001__x0001__x0001__x0001__x0001_:@_x0001__x0001__x0001__x0001__x0001__x0001_8@_x0001__x0001__x0001__x0001__x0001_I@_x0001__x0001__x0001__x0001__x0001__x0001_@@_x0001__x0001__x0001__x0001__x0001__x0001__x0001__x0001__x0001__x0001__x0001__x0001__x0001__x0001__x0001__x0001__x0001__x0001__x0001__x0001__x0001_ÀP@_x0001__x0001__x0001__x0001__x0001__x0001_K@_x0001__x0001__x0001__x0001__x0001_J@_x0001__x0001__x0001__x0001__x0001__x0001_=@_x0001__x0001__x0001__x0001__x0001__x0001_:@_x0001__x0001__x0001__x0001__x0001_ÀR@_x0001__x0001__x0001__x0001__x0001__x0001_6@_x0001__x0001__x0001__x0001__x0001_R@_x0001__x0001__x0001__x0001__x0001__x0001_G@_x0001__x0001__x0001__x0001__x0001__x0001__x0001__x0001__x0001__x0001__x0001__x0001__x0001__x0001_E@_x0001__x0001__x0001__x0001__x0001__x0001_L@_x0001__x0001__x0001__x0001__x0001__x0001_;@_x0001__x0001__x0001__x0001__x0001__x0001_E@_x0001__x0002__x0001__x0001__x0001__x0001__x0001_ÀR@_x0001__x0001__x0001__x0001__x0001__x0001_H@_x0001__x0001__x0001__x0001__x0001__x0001_=@_x0001__x0001__x0001__x0001__x0001_R@_x0001__x0001__x0001__x0001__x0001_O@_x0001__x0001__x0001__x0001__x0001__x0001_&lt;@_x0001__x0001__x0001__x0001__x0001__x0001_@@_x0001__x0001__x0001__x0001__x0001_H@_x0001__x0001__x0001__x0001__x0001__x0001_;@_x0001__x0001__x0001__x0001__x0001__x0001_@@_x0001__x0001__x0001__x0001__x0001__x0001__x0001__x0001__x0001__x0001__x0001__x0001__x0001__x0001_:@_x0001__x0001__x0001__x0001__x0001_L@_x0001__x0001__x0001__x0001__x0001_L@_x0001__x0001__x0001__x0001__x0001__x0001_&lt;@_x0001__x0001__x0001__x0001__x0001__x0001_P@_x0001__x0001__x0001__x0001__x0001__x0001_:@_x0001__x0001__x0001__x0001__x0001_H@_x0001__x0001__x0001__x0001__x0001__x0001__x0001__x0001__x0001__x0001__x0001__x0001__x0001__x0001_?@_x0001__x0001__x0001__x0001__x0001__x0001_?@_x0001__x0001__x0001__x0001__x0001_ÀP@_x0001__x0001__x0001__x0001__x0001__x0001_H@_x0001__x0001__x0001__x0001__x0001_E@_x0001__x0001__x0001__x0001__x0001__x0001_&gt;@_x0001__x0001__x0001__x0001__x0001_N@_x0001__x0001__x0001__x0001__x0001__x0001__x0001__x0001__x0001__x0001__x0001__x0001__x0001__x0001_P@_x0001__x0001__x0001__x0001__x0001__x0001_O@_x0001__x0001__x0001__x0001__x0001__x0001__x0001__x0001__x0001__x0001__x0001__x0001__x0001__x0001_@@_x0001__x0001__x0001__x0001__x0001__x0002__x0001_@@_x0001__x0001__x0001__x0001__x0001_E@_x0001__x0001__x0001__x0001__x0001__x0001_A@_x0001__x0001__x0001__x0001__x0001__x0001_7@_x0001__x0001__x0001__x0001__x0001__x0001_:@_x0001__x0001__x0001__x0001__x0001_E@_x0001__x0001__x0001__x0001__x0001__x0001__x0001__x0001__x0001__x0001__x0001__x0001__x0001_G@_x0001__x0001__x0001__x0001__x0001__x0001__x0001__x0001__x0001__x0001__x0001__x0001__x0001_D@_x0001__x0001__x0001__x0001__x0001__x0001_G@_x0001__x0001__x0001__x0001__x0001__x0001__x0001__x0001__x0001__x0001__x0001__x0001__x0001__x0001__x0001__x0001__x0001__x0001__x0001__x0001__x0001__x0001_R@_x0001__x0001__x0001__x0001__x0001__x0001__x0001__x0001__x0001__x0001__x0001__x0001__x0001_G@_x0001__x0001__x0001__x0001__x0001__x0001__x0001__x0001__x0001__x0001__x0001__x0001__x0001__x0001_=@_x0001__x0001__x0001__x0001__x0001__x0001_A@_x0001__x0001__x0001__x0001__x0001__x0001_J@_x0001__x0001__x0001__x0001__x0001__x0001_?@_x0001__x0001__x0001__x0001__x0001__x0001_:@_x0001__x0001__x0001__x0001__x0001__x0001_C@_x0001__x0001__x0001__x0001__x0001__x0001_;@_x0001__x0001__x0001__x0001__x0001__x0001_A@_x0001__x0001__x0001__x0001__x0001_@R@_x0001__x0001__x0001__x0001__x0001__x0001_=@_x0001__x0001__x0001__x0001__x0001_O@_x0001__x0001__x0001__x0001__x0001_F@_x0001__x0001__x0001__x0001__x0001__x0001_;@_x0001__x0001__x0001__x0001__x0001__x0001__x0001__x0001__x0001__x0001__x0001__x0001__x0001__x0001_=@_x0001__x0002__x0001__x0001__x0001__x0001__x0001__x0001_8@_x0001__x0001__x0001__x0001__x0001_D@_x0001__x0001__x0001__x0001__x0001__x0001_C@_x0001__x0001__x0001__x0001__x0001_G@_x0001__x0001__x0001__x0001__x0001_@@_x0001__x0001__x0001__x0001__x0001_C@_x0001__x0001__x0001__x0001__x0001__x0001_B@_x0001__x0001__x0001__x0001__x0001_@@_x0001__x0001__x0001__x0001__x0001__x0001_O@_x0001__x0001__x0001__x0001__x0001__x0001_:@_x0001__x0001__x0001__x0001__x0001__x0001_&lt;@_x0001__x0001__x0001__x0001__x0001_B@_x0001__x0001__x0001__x0001__x0001__x0001__x0001__x0001__x0001__x0001__x0001__x0001__x0001_C@_x0001__x0001__x0001__x0001__x0001__x0001_:@_x0001__x0001__x0001__x0001__x0001_D@_x0001__x0001__x0001__x0001__x0001__x0001_5@_x0001__x0001__x0001__x0001__x0001__x0001_5@_x0001__x0001__x0001__x0001__x0001__x0001_8@_x0001__x0001__x0001__x0001__x0001__x0001_J@_x0001__x0001__x0001__x0001__x0001__x0001__x0001__x0001__x0001__x0001__x0001__x0001__x0001__x0001_;@_x0001__x0001__x0001__x0001__x0001__x0001_C@_x0001__x0001__x0001__x0001__x0001__x0001_;@_x0001__x0001__x0001__x0001__x0001__x0001_8@_x0001__x0001__x0001__x0001__x0001__x0001_B@_x0001__x0001__x0001__x0001__x0001__x0001_&lt;@_x0001__x0001__x0001__x0001__x0001__x0001_J@_x0001__x0001__x0001__x0001__x0001__x0001_?@_x0001__x0001__x0001__x0001__x0001__x0001__x0001__x0001__x0001__x0001__x0001__x0001__x0001__x0001_?@_x0001__x0001__x0001__x0001__x0001__x0002__x0001_D@_x0001__x0001__x0001__x0001__x0001__x0001__x0001__x0001__x0001__x0001__x0001__x0001__x0001__x0001__x0001__x0001__x0001__x0001__x0001__x0001__x0001__x0001__x0001__x0001__x0001__x0001__x0001__x0001__x0001__x0001_&lt;@_x0001__x0001__x0001__x0001__x0001__x0001__x0001__x0001__x0001__x0001__x0001__x0001__x0001__x0001_F@_x0001__x0001__x0001__x0001__x0001__x0001_B@_x0001__x0001__x0001__x0001__x0001__x0001_5@_x0001__x0001__x0001__x0001__x0001__x0001__x0001__x0001__x0001__x0001__x0001__x0001__x0001__x0001_A@_x0001__x0001__x0001__x0001__x0001__x0001_L@_x0001__x0001__x0001__x0001__x0001__x0001_=@_x0001__x0001__x0001__x0001__x0001__x0001_=@_x0001__x0001__x0001__x0001__x0001__x0001_E@_x0001__x0001__x0001__x0001__x0001__x0001_6@_x0001__x0001__x0001__x0001__x0001__x0001_M@_x0001__x0001__x0001__x0001__x0001__x0001_C@_x0001__x0001__x0001__x0001__x0001__x0001_G@_x0001__x0001__x0001__x0001__x0001__x0001__x0001__x0001__x0001__x0001__x0001__x0001__x0001__x0001_A@_x0001__x0001__x0001__x0001__x0001__x0001__x0001__x0001__x0001__x0001__x0001__x0001__x0001_@@_x0001__x0001__x0001__x0001__x0001__x0001_8@_x0001__x0001__x0001__x0001__x0001_E@_x0001__x0001__x0001__x0001__x0001__x0001_;@_x0001__x0001__x0001__x0001__x0001__x0001_E@_x0001__x0001__x0001__x0001__x0001_D@_x0001__x0001__x0001__x0001__x0001__x0001_:@_x0001__x0001__x0001__x0001__x0001__x0001_H@_x0001__x0001__x0001__x0001__x0001__x0001_:@_x0001__x0001__x0001__x0001__x0001__x0001_@@_x0001__x0002__x0001__x0001__x0001__x0001__x0001__x0001_&gt;@_x0001__x0001__x0001__x0001__x0001__x0001_8@_x0001__x0001__x0001__x0001__x0001__x0001__x0001__x0001__x0001__x0001__x0001__x0001__x0001__x0001_&gt;@_x0001__x0001__x0001__x0001__x0001__x0001_=@_x0001__x0001__x0001__x0001__x0001_G@_x0001__x0001__x0001__x0001__x0001__x0001_?@_x0001__x0001__x0001__x0001__x0001_J@_x0001__x0001__x0001__x0001__x0001__x0001_7@_x0001__x0001__x0001__x0001__x0001__x0001_=@_x0001__x0001__x0001__x0001__x0001__x0001_?@_x0001__x0001__x0001__x0001__x0001__x0001_=@_x0001__x0001__x0001__x0001__x0001_@R@_x0001__x0001__x0001__x0001__x0001__x0001__x0001__x0001__x0001__x0001__x0001__x0001__x0001__x0001_&gt;@_x0001__x0001__x0001__x0001__x0001__x0001_C@_x0001__x0001__x0001__x0001__x0001__x0001_;@_x0001__x0001__x0001__x0001__x0001__x0001__x0001__x0001__x0001__x0001__x0001__x0001__x0001_J@_x0001__x0001__x0001__x0001__x0001__x0001_8@_x0001__x0001__x0001__x0001__x0001__x0001__x0001__x0001__x0001__x0001__x0001__x0001__x0001_C@_x0001__x0001__x0001__x0001__x0001__x0001__x0001__x0001__x0001__x0001__x0001__x0001__x0001_P@_x0001__x0001__x0001__x0001__x0001__x0001__x0001__x0001__x0001__x0001__x0001__x0001__x0001__x0001_@@_x0001__x0001__x0001__x0001__x0001__x0001__x0001__x0001__x0001__x0001__x0001__x0001__x0001__x0001_H@_x0001__x0001__x0001__x0001__x0001_ÀP@_x0001__x0001__x0001__x0001__x0001__x0001_7@_x0001__x0001__x0001__x0001__x0001__x0001_&gt;@_x0001__x0001__x0001__x0001__x0001__x0002__x0001__x0001__x0001__x0001__x0001__x0001__x0001__x0001__x0001_G@_x0001__x0001__x0001__x0001__x0001__x0001_;@_x0001__x0001__x0001__x0001__x0001_@@_x0001__x0001__x0001__x0001__x0001__x0001_7@_x0001__x0001__x0001__x0001__x0001__x0001_7@_x0001__x0001__x0001__x0001__x0001__x0001__x0001__x0001__x0001__x0001__x0001__x0001__x0001__x0001_?@_x0001__x0001__x0001__x0001__x0001__x0001_@@_x0001__x0001__x0001__x0001__x0001_G@_x0001__x0001__x0001__x0001__x0001__x0001_G@_x0001__x0001__x0001__x0001__x0001_C@_x0001__x0001__x0001__x0001__x0001__x0001_&lt;@_x0001__x0001__x0001__x0001__x0001__x0001_A@_x0001__x0001__x0001__x0001__x0001_@Q@_x0001__x0001__x0001__x0001__x0001_P@_x0001__x0001__x0001__x0001__x0001__x0001_?@_x0001__x0001__x0001__x0001__x0001__x0001_P@_x0001__x0001__x0001__x0001__x0001__x0001__x0001__x0001__x0001__x0001__x0001__x0001__x0001_D@_x0001__x0001__x0001__x0001__x0001_J@_x0001__x0001__x0001__x0001__x0001__x0001__x0001__x0001__x0001__x0001__x0001__x0001__x0001__x0001_8@_x0001__x0001__x0001__x0001__x0001__x0001_8@_x0001__x0001__x0001__x0001__x0001__x0001_8@_x0001__x0001__x0001__x0001__x0001__x0001__x0001__x0001__x0001__x0001__x0001__x0001__x0001_J@_x0001__x0001__x0001__x0001__x0001__x0001_7@_x0001__x0001__x0001__x0001__x0001__x0001_=@_x0001__x0001__x0001__x0001__x0001__x0001_K@_x0001__x0001__x0001__x0001__x0001__x0001_;@_x0001__x0001__x0001__x0001__x0001__x0001_=@_x0001__x0002__x0001__x0001__x0001__x0001__x0001_@@_x0001__x0001__x0001__x0001__x0001__x0001_L@_x0001__x0001__x0001__x0001__x0001__x0001_L@_x0001__x0001__x0001__x0001__x0001__x0001_M@_x0001__x0001__x0001__x0001__x0001__x0001_G@_x0001__x0001__x0001__x0001__x0001__x0001_J@_x0001__x0001__x0001__x0001__x0001__x0001_C@_x0001__x0001__x0001__x0001__x0001__x0001_;@_x0001__x0001__x0001__x0001__x0001__x0001_O@_x0001__x0001__x0001__x0001__x0001_B@_x0001__x0001__x0001__x0001__x0001__x0001_B@_x0001__x0001__x0001__x0001__x0001__x0001__x0001__x0001__x0001__x0001__x0001__x0001__x0001__x0001__x0001__x0001__x0001__x0001__x0001__x0001__x0001__x0001_=@_x0001__x0001__x0001__x0001__x0001_M@_x0001__x0001__x0001__x0001__x0001__x0001__x0001__x0001__x0001__x0001__x0001__x0001__x0001__x0001_&gt;@_x0001__x0001__x0001__x0001__x0001__x0001_L@_x0001__x0001__x0001__x0001__x0001_@@_x0001__x0001__x0001__x0001__x0001__x0001__x0001__x0001__x0001__x0001__x0001__x0001__x0001__x0001__x0001__x0001__x0001__x0001__x0001__x0001__x0001_E@_x0001__x0001__x0001__x0001__x0001__x0001_F@_x0001__x0001__x0001__x0001__x0001__x0001_Q@_x0001__x0001__x0001__x0001__x0001_D@_x0001__x0001__x0001__x0001__x0001__x0001_M@_x0001__x0001__x0001__x0001__x0001_B@_x0001__x0001__x0001__x0001__x0001_D@_x0001__x0001__x0001__x0001__x0001_N@_x0001__x0001__x0001__x0001__x0001_R@_x0001__x0001__x0001__x0001__x0001__x0001_?@_x0001__x0001__x0001__x0001__x0001__x0002__x0001__x0001_;@_x0001__x0001__x0001__x0001__x0001__x0001_&lt;@_x0001__x0001__x0001__x0001__x0001__x0001_8@_x0001__x0001__x0001__x0001__x0001__x0001_K@_x0001__x0001__x0001__x0001__x0001_F@_x0001__x0001__x0001__x0001__x0001__x0001_;@_x0001__x0001__x0001__x0001__x0001_A@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7@_x0001__x0001__x0001__x0001__x0001__x0001_9@_x0001__x0001__x0001__x0001__x0001__x0001__x0001__x0001__x0001__x0001__x0001__x0001__x0001__x0001__x0001__x0001__x0001__x0001__x0001__x0001__x0001__x0001_L@_x0001__x0001__x0001__x0001__x0001__x0001__x0001__x0001__x0001__x0001__x0001__x0001__x0001__x0001__x0001__x0001__x0001__x0001__x0001__x0001__x0001__x0001_B@_x0001__x0001__x0001__x0001__x0001__x0001_A@_x0001__x0001__x0001__x0001__x0001__x0001__x0001__x0001__x0001__x0001__x0001__x0001__x0001__x0001_P@_x0001__x0001__x0001__x0001__x0001__x0001__x0001__x0001__x0001__x0001__x0001__x0001__x0001__x0001_:@_x0001__x0001__x0001__x0001__x0001_B@_x0001__x0001__x0001__x0001__x0001__x0001_F@_x0001__x0001__x0001__x0001__x0001__x0001_5@_x0001__x0001__x0001__x0001__x0001__x0001_@@_x0001__x0001__x0001__x0001__x0001__x0001_6@_x0001__x0001__x0001__x0001__x0001__x0001_A@_x0001__x0001__x0001__x0001__x0001__x0001_4@_x0001__x0002__x0001__x0001__x0001__x0001__x0001__x0001_C@_x0001__x0001__x0001__x0001__x0001_J@_x0001__x0001__x0001__x0001__x0001__x0001_;@_x0001__x0001__x0001__x0001__x0001__x0001_A@_x0001__x0001__x0001__x0001__x0001_G@_x0001__x0001__x0001__x0001__x0001__x0001_B@_x0001__x0001__x0001__x0001__x0001_R@_x0001__x0001__x0001__x0001__x0001__x0001_8@_x0001__x0001__x0001__x0001__x0001__x0001_9@_x0001__x0001__x0001__x0001__x0001_J@_x0001__x0001__x0001__x0001__x0001__x0001_H@_x0001__x0001__x0001__x0001__x0001_J@_x0001__x0001__x0001__x0001__x0001_ÀR@_x0001__x0001__x0001__x0001__x0001__x0001_&lt;@_x0001__x0001__x0001__x0001__x0001__x0001_C@_x0001__x0001__x0001__x0001__x0001_@@_x0001__x0001__x0001__x0001__x0001_H@_x0001__x0001__x0001__x0001__x0001__x0001__x0001__x0001__x0001__x0001__x0001__x0001__x0001__x0001_&gt;@_x0001__x0001__x0001__x0001__x0001__x0001__x0001__x0001__x0001__x0001__x0001__x0001__x0001_ÀQ@_x0001__x0001__x0001__x0001__x0001__x0001_9@_x0001__x0001__x0001__x0001__x0001_C@_x0001__x0001__x0001__x0001__x0001__x0001__x0001__x0001__x0001__x0001__x0001__x0001__x0001__x0001_M@_x0001__x0001__x0001__x0001__x0001__x0001_=@_x0001__x0001__x0001__x0001__x0001__x0001__x0001__x0001__x0001__x0001__x0001__x0001__x0001__x0001_=@_x0001__x0001__x0001__x0001__x0001_@R@_x0001__x0001__x0001__x0001__x0001_E@_x0001__x0001__x0001__x0001__x0001__x0001__x0001__x0001__x0001__x0001__x0001__x0001__x0001__x0002__x0001__x0001_C@_x0001__x0001__x0001__x0001__x0001__x0001_=@_x0001__x0001__x0001__x0001__x0001__x0001_6@_x0001__x0001__x0001__x0001__x0001_O@_x0001__x0001__x0001__x0001__x0001_B@_x0001__x0001__x0001__x0001__x0001__x0001_L@_x0001__x0001__x0001__x0001__x0001_@Q@_x0001__x0001__x0001__x0001__x0001__x0001__x0001__x0001__x0001__x0001__x0001__x0001__x0001__x0001_5@_x0001__x0001__x0001__x0001__x0001__x0001_B@_x0001__x0001__x0001__x0001__x0001__x0001__x0001__x0001__x0001__x0001__x0001__x0001__x0001__x0001_A@_x0001__x0001__x0001__x0001__x0001__x0001__x0001__x0001__x0001__x0001__x0001__x0001__x0001__x0001__x0001__x0001__x0001__x0001__x0001__x0001__x0001__x0001__x0001__x0001__x0001__x0001__x0001__x0001__x0001__x0001_@@_x0001__x0001__x0001__x0001__x0001_C@_x0001__x0001__x0001__x0001__x0001__x0001_G@_x0001__x0001__x0001__x0001__x0001__x0001__x0001__x0001__x0001__x0001__x0001__x0001__x0001__x0001_R@_x0001__x0001__x0001__x0001__x0001__x0001__x0001__x0001__x0001__x0001__x0001__x0001__x0001__x0001_A@_x0001__x0001__x0001__x0001__x0001__x0001_9@_x0001__x0001__x0001__x0001__x0001__x0001__x0001__x0001__x0001__x0001__x0001__x0001__x0001_C@_x0001__x0001__x0001__x0001__x0001_@@_x0001__x0001__x0001__x0001__x0001__x0001__x0001__x0001__x0001__x0001__x0001__x0001__x0001__x0001__x0001__x0001__x0001__x0001__x0001__x0001__x0001_E@_x0001__x0001__x0001__x0001__x0001__x0001_F@_x0001__x0001__x0001__x0001__x0001__x0001_K@_x0001__x0001__x0001__x0001__x0001__x0001_:@_x0001__x0002__x0001__x0001__x0001__x0001__x0001__x0001_7@_x0001__x0001__x0001__x0001__x0001__x0001_7@_x0001__x0001__x0001__x0001__x0001_ÀP@_x0001__x0001__x0001__x0001__x0001_@@_x0001__x0001__x0001__x0001__x0001__x0001_F@_x0001__x0001__x0001__x0001__x0001_L@_x0001__x0001__x0001__x0001__x0001__x0001_&gt;@_x0001__x0001__x0001__x0001__x0001__x0001__x0001__x0001__x0001__x0001__x0001__x0001__x0001__x0001_&gt;@_x0001__x0001__x0001__x0001__x0001__x0001__x0001__x0001__x0001__x0001__x0001__x0001__x0001__x0001_@@_x0001__x0001__x0001__x0001__x0001__x0001_9@_x0001__x0001__x0001__x0001__x0001__x0001_:@_x0001__x0001__x0001__x0001__x0001_J@_x0001__x0001__x0001__x0001__x0001__x0001__x0001__x0001__x0001__x0001__x0001__x0001__x0001__x0001_&lt;@_x0001__x0001__x0001__x0001__x0001__x0001_&lt;@_x0001__x0001__x0001__x0001__x0001__x0001_G@_x0001__x0001__x0001__x0001__x0001__x0001_E@_x0001__x0001__x0001__x0001__x0001_@@_x0001__x0001__x0001__x0001__x0001__x0001_:@_x0001__x0001__x0001__x0001__x0001__x0001_G@_x0001__x0001__x0001__x0001__x0001__x0001_6@_x0001__x0001__x0001__x0001__x0001__x0001__x0001__x0001__x0001__x0001__x0001__x0001__x0001__x0001_;@_x0001__x0001__x0001__x0001__x0001__x0001_8@_x0001__x0001__x0001__x0001__x0001_M@_x0001__x0001__x0001__x0001__x0001__x0001_:@_x0001__x0001__x0001__x0001__x0001__x0001__x0001__x0001__x0001__x0001__x0001__x0001__x0001_@Q@_x0001__x0001__x0001__x0001__x0001__x0001_C@_x0001__x0001__x0001__x0001__x0001__x0002__x0001__x0001__x0001__x0001__x0001__x0001__x0001__x0001__x0001__x0001_C@_x0001__x0001__x0001__x0001__x0001__x0001_6@_x0001__x0001__x0001__x0001__x0001__x0001__x0001__x0001__x0001__x0001__x0001__x0001__x0001_C@_x0001__x0001__x0001__x0001__x0001__x0001_6@_x0001__x0001__x0001__x0001__x0001_@R@_x0001__x0001__x0001__x0001__x0001__x0001__x0001__x0001__x0001__x0001__x0001__x0001__x0001__x0001_6@_x0001__x0001__x0001__x0001__x0001__x0001_C@_x0001__x0001__x0001__x0001__x0001__x0001_@@_x0001__x0001__x0001__x0001__x0001__x0001_F@_x0001__x0001__x0001__x0001__x0001_P@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J@_x0001__x0001__x0001__x0001__x0001__x0001__x0001__x0001__x0001__x0001__x0001__x0001__x0001_P@_x0001__x0001__x0001__x0001__x0001__x0001_7@_x0001__x0001__x0001__x0001__x0001__x0001_C@_x0001__x0001__x0001__x0001__x0001__x0001_:@_x0001__x0001__x0001__x0001__x0001__x0001_5@_x0001__x0001__x0001__x0001__x0001__x0001_4@_x0001__x0001__x0001__x0001__x0001__x0001_7@_x0001__x0001__x0001__x0001__x0001__x0001_@@_x0001__x0001__x0001__x0001__x0001__x0001_L@_x0001__x0001__x0001__x0001__x0001__x0001__x0001__x0001__x0001__x0001__x0001__x0001__x0001__x0001__x0001__x0001__x0001__x0001__x0001__x0001__x0001_O@_x0001__x0002__x0001__x0001__x0001__x0001__x0001__x0001_&lt;@_x0001__x0001__x0001__x0001__x0001__x0001_;@_x0001__x0001__x0001__x0001__x0001__x0001__x0001__x0001__x0001__x0001__x0001__x0001__x0001__x0001__x0001__x0001__x0001__x0001__x0001__x0001__x0001__x0001_K@_x0001__x0001__x0001__x0001__x0001__x0001_6@_x0001__x0001__x0001__x0001__x0001_M@_x0001__x0001__x0001__x0001__x0001_O@_x0001__x0001__x0001__x0001__x0001__x0001_;@_x0001__x0001__x0001__x0001__x0001__x0001_;@_x0001__x0001__x0001__x0001__x0001__x0001__x0001__x0001__x0001__x0001__x0001__x0001__x0001__x0001_&lt;@_x0001__x0001__x0001__x0001__x0001__x0001_6@_x0001__x0001__x0001__x0001__x0001__x0001_;@_x0001__x0001__x0001__x0001__x0001__x0001_8@_x0001__x0001__x0001__x0001__x0001_E@_x0001__x0001__x0001__x0001__x0001__x0001_A@_x0001__x0001__x0001__x0001__x0001__x0001_=@_x0001__x0001__x0001__x0001__x0001__x0001_8@_x0001__x0001__x0001__x0001__x0001__x0001_9@_x0001__x0001__x0001__x0001__x0001__x0001_5@_x0001__x0001__x0001__x0001__x0001_ÀR@_x0001__x0001__x0001__x0001__x0001__x0001__x0001__x0001__x0001__x0001__x0001__x0001__x0001__x0001_K@_x0001__x0001__x0001__x0001__x0001_L@_x0001__x0001__x0001__x0001__x0001__x0001_@@_x0001__x0001__x0001__x0001__x0001__x0001_8@_x0001__x0001__x0001__x0001__x0001_B@_x0001__x0001__x0001__x0001__x0001__x0001__x0001__x0001__x0001__x0001__x0001__x0001__x0001_@Q@_x0001__x0001__x0001__x0001__x0001__x0001_:@_x0001__x0001__x0001__x0001__x0001__x0002__x0001__x0001_&lt;@_x0001__x0001__x0001__x0001__x0001__x0001_;@_x0001__x0001__x0001__x0001__x0001__x0001__x0001__x0001__x0001__x0001__x0001__x0001__x0001__x0001__x0001__x0001__x0001__x0001__x0001__x0001__x0001__x0001_7@_x0001__x0001__x0001__x0001__x0001__x0001_=@_x0001__x0001__x0001__x0001__x0001__x0001_&lt;@_x0001__x0001__x0001__x0001__x0001_M@_x0001__x0001__x0001__x0001__x0001__x0001_:@_x0001__x0001__x0001__x0001__x0001_D@_x0001__x0001__x0001__x0001__x0001__x0001_&lt;@_x0001__x0001__x0001__x0001__x0001_R@_x0001__x0001__x0001__x0001__x0001__x0001_E@_x0001__x0001__x0001__x0001__x0001_ÀQ@_x0001__x0001__x0001__x0001__x0001__x0001_J@_x0001__x0001__x0001__x0001__x0001__x0001_F@_x0001__x0001__x0001__x0001__x0001__x0001_8@_x0001__x0001__x0001__x0001__x0001_H@_x0001__x0001__x0001__x0001__x0001__x0001_;@_x0001__x0001__x0001__x0001__x0001_C@_x0001__x0001__x0001__x0001__x0001__x0001_C@_x0001__x0001__x0001__x0001__x0001__x0001__x0001__x0001__x0001__x0001__x0001__x0001__x0001__x0001_B@_x0001__x0001__x0001__x0001__x0001__x0001_=@_x0001__x0001__x0001__x0001__x0001_G@_x0001__x0001__x0001__x0001__x0001__x0001_:@_x0001__x0001__x0001__x0001__x0001_ÀR@_x0001__x0001__x0001__x0001__x0001__x0001_E@_x0001__x0001__x0001__x0001__x0001_H@_x0001__x0001__x0001__x0001__x0001_I@_x0001__x0001__x0001__x0001__x0001__x0001_:@_x0001__x0001__x0001__x0001__x0001__x0001_B@_x0001__x0002__x0001__x0001__x0001__x0001__x0001__x0001_@@_x0001__x0001__x0001__x0001__x0001_ÀR@_x0001__x0001__x0001__x0001__x0001__x0001_B@_x0001__x0001__x0001__x0001__x0001__x0001_&lt;@_x0001__x0001__x0001__x0001__x0001_B@_x0001__x0001__x0001__x0001__x0001_G@_x0001__x0001__x0001__x0001__x0001_J@_x0001__x0001__x0001__x0001__x0001__x0001_8@_x0001__x0001__x0001__x0001__x0001__x0001_B@_x0001__x0001__x0001__x0001__x0001__x0001_7@_x0001__x0001__x0001__x0001__x0001__x0001_Q@_x0001__x0001__x0001__x0001__x0001__x0001__x0001__x0001__x0001__x0001__x0001__x0001__x0001__x0001_5@_x0001__x0001__x0001__x0001__x0001__x0001__x0001__x0001__x0001__x0001__x0001__x0001__x0001__x0001_@@_x0001__x0001__x0001__x0001__x0001__x0001_C@_x0001__x0001__x0001__x0001__x0001__x0001__x0001__x0001__x0001__x0001__x0001__x0001__x0001__x0001_4@_x0001__x0001__x0001__x0001__x0001__x0001__x0001__x0001__x0001__x0001__x0001__x0001__x0001_C@_x0001__x0001__x0001__x0001__x0001__x0001_F@_x0001__x0001__x0001__x0001__x0001__x0001_=@_x0001__x0001__x0001__x0001__x0001_D@_x0001__x0001__x0001__x0001__x0001__x0001_M@_x0001__x0001__x0001__x0001__x0001__x0001_=@_x0001__x0001__x0001__x0001__x0001__x0001_5@_x0001__x0001__x0001__x0001__x0001__x0001__x0001__x0001__x0001__x0001__x0001__x0001__x0001_B@_x0001__x0001__x0001__x0001__x0001__x0001_@@_x0001__x0001__x0001__x0001__x0001__x0001_J@_x0001__x0001__x0001__x0001__x0001__x0001__x0001__x0001__x0001__x0001__x0001__x0001__x0001__x0002__x0001__x0001_Q@_x0001__x0001__x0001__x0001__x0001__x0001_E@_x0001__x0001__x0001__x0001__x0001__x0001__x0001__x0001__x0001__x0001__x0001__x0001__x0001__x0001__x0001__x0001__x0001__x0001__x0001__x0001__x0001__x0001__x0001__x0001__x0001__x0001__x0001__x0001__x0001__x0001_E@_x0001__x0001__x0001__x0001__x0001__x0001__x0001__x0001__x0001__x0001__x0001__x0001__x0001__x0001_7@_x0001__x0001__x0001__x0001__x0001__x0001_&lt;@_x0001__x0001__x0001__x0001__x0001__x0001__x0001__x0001__x0001__x0001__x0001__x0001__x0001__x0001_@@_x0001__x0001__x0001__x0001__x0001__x0001_A@_x0001__x0001__x0001__x0001__x0001__x0001_;@_x0001__x0001__x0001__x0001__x0001__x0001_A@_x0001__x0001__x0001__x0001__x0001__x0001_7@_x0001__x0001__x0001__x0001__x0001__x0001__x0001__x0001__x0001__x0001__x0001__x0001__x0001__x0001_6@_x0001__x0001__x0001__x0001__x0001__x0001__x0001__x0001__x0001__x0001__x0001__x0001__x0001_B@_x0001__x0001__x0001__x0001__x0001_ÀR@_x0001__x0001__x0001__x0001__x0001__x0001_G@_x0001__x0001__x0001__x0001__x0001__x0001_L@_x0001__x0001__x0001__x0001__x0001__x0001__x0001__x0001__x0001__x0001__x0001__x0001__x0001_J@_x0001__x0001__x0001__x0001__x0001__x0001__x0001__x0001__x0001__x0001__x0001__x0001__x0001__x0001_&gt;@_x0001__x0001__x0001__x0001__x0001__x0001_M@_x0001__x0001__x0001__x0001__x0001__x0001_;@_x0001__x0001__x0001__x0001__x0001__x0001_F@_x0001__x0001__x0001__x0001__x0001__x0001_7@_x0001__x0001__x0001__x0001__x0001__x0001_=@_x0001__x0001__x0001__x0001__x0001__x0001_C@_x0001__x0002__x0001__x0001__x0001__x0001__x0001__x0001__x0001__x0001__x0001__x0001__x0001__x0001__x0001_M@_x0001__x0001__x0001__x0001__x0001__x0001_?@_x0001__x0001__x0001__x0001__x0001__x0001_B@_x0001__x0001__x0001__x0001__x0001__x0001_:@_x0001__x0001__x0001__x0001__x0001__x0001__x0001__x0001__x0001__x0001__x0001__x0001__x0001__x0001_?@_x0001__x0001__x0001__x0001__x0001__x0001_I@_x0001__x0001__x0001__x0001__x0001__x0001_Q@_x0001__x0001__x0001__x0001__x0001_K@_x0001__x0001__x0001__x0001__x0001_H@_x0001__x0001__x0001__x0001__x0001__x0001_6@_x0001__x0001__x0001__x0001__x0001__x0001_A@_x0001__x0001__x0001__x0001__x0001_B@_x0001__x0001__x0001__x0001__x0001__x0001__x0001__x0001__x0001__x0001__x0001__x0001__x0001__x0001_7@_x0001__x0001__x0001__x0001__x0001__x0001_;@_x0001__x0001__x0001__x0001__x0001__x0001_C@_x0001__x0001__x0001__x0001__x0001__x0001__x0001__x0001__x0001__x0001__x0001__x0001__x0001__x0001__x0001__x0001__x0001__x0001__x0001__x0001__x0001__x0001_H@_x0001__x0001__x0001__x0001__x0001_I@_x0001__x0001__x0001__x0001__x0001__x0001_A@_x0001__x0001__x0001__x0001__x0001__x0001_8@_x0001__x0001__x0001__x0001__x0001__x0001_@@_x0001__x0001__x0001__x0001__x0001__x0001_7@_x0001__x0001__x0001__x0001__x0001__x0001__x0001__x0001__x0001__x0001__x0001__x0001__x0001__x0001_A@_x0001__x0001__x0001__x0001__x0001_D@_x0001__x0001__x0001__x0001__x0001_B@_x0001__x0001__x0001__x0001__x0001__x0001_?@_x0001__x0001__x0001__x0001__x0001__x0002__x0001_G@_x0001__x0001__x0001__x0001__x0001__x0001_M@_x0001__x0001__x0001__x0001__x0001__x0001_M@_x0001__x0001__x0001__x0001__x0001__x0001_5@_x0001__x0001__x0001__x0001__x0001_I@_x0001__x0001__x0001__x0001__x0001__x0001__x0001__x0001__x0001__x0001__x0001__x0001__x0001__x0001_9@_x0001__x0001__x0001__x0001__x0001__x0001_?@_x0001__x0001__x0001__x0001__x0001__x0001_:@_x0001__x0001__x0001__x0001__x0001__x0001_9@_x0001__x0001__x0001__x0001__x0001__x0001_F@_x0001__x0001__x0001__x0001__x0001__x0001_F@_x0001__x0001__x0001__x0001__x0001__x0001_@@_x0001__x0001__x0001__x0001__x0001__x0001__x0001__x0001__x0001__x0001__x0001__x0001__x0001__x0001_A@_x0001__x0001__x0001__x0001__x0001__x0001_E@_x0001__x0001__x0001__x0001__x0001__x0001_L@_x0001__x0001__x0001__x0001__x0001_F@_x0001__x0001__x0001__x0001__x0001__x0001_6@_x0001__x0001__x0001__x0001__x0001__x0001_;@_x0001__x0001__x0001__x0001__x0001_ÀP@_x0001__x0001__x0001__x0001__x0001__x0001_L@_x0001__x0001__x0001__x0001__x0001__x0001_9@_x0001__x0001__x0001__x0001__x0001__x0001_7@_x0001__x0001__x0001__x0001__x0001__x0001_=@_x0001__x0001__x0001__x0001__x0001__x0001_7@_x0001__x0001__x0001__x0001__x0001__x0001_@@_x0001__x0001__x0001__x0001__x0001_M@_x0001__x0001__x0001__x0001__x0001__x0001_B@_x0001__x0001__x0001__x0001__x0001__x0001_B@_x0001__x0001__x0001__x0001__x0001_E@_x0001__x0001__x0001__x0001__x0001__x0001_5@_x0001__x0002__x0001__x0001__x0001__x0001__x0001__x0001_&lt;@_x0001__x0001__x0001__x0001__x0001__x0001_B@_x0001__x0001__x0001__x0001__x0001__x0001_7@_x0001__x0001__x0001__x0001__x0001__x0001__x0001__x0001__x0001__x0001__x0001__x0001__x0001_@R@_x0001__x0001__x0001__x0001__x0001__x0001__x0001__x0001__x0001__x0001__x0001__x0001__x0001__x0001_&gt;@_x0001__x0001__x0001__x0001__x0001_G@_x0001__x0001__x0001__x0001__x0001__x0001_;@_x0001__x0001__x0001__x0001__x0001_C@_x0001__x0001__x0001__x0001__x0001__x0001__x0001__x0001__x0001__x0001__x0001__x0001__x0001__x0001_F@_x0001__x0001__x0001__x0001__x0001__x0001_7@_x0001__x0001__x0001__x0001__x0001__x0001_G@_x0001__x0001__x0001__x0001__x0001__x0001_;@_x0001__x0001__x0001__x0001__x0001_@Q@_x0001__x0001__x0001__x0001__x0001__x0001__x0001__x0001__x0001__x0001__x0001__x0001__x0001_D@_x0001__x0001__x0001__x0001__x0001__x0001_E@_x0001__x0001__x0001__x0001__x0001__x0001_7@_x0001__x0001__x0001__x0001__x0001__x0001__x0001__x0001__x0001__x0001__x0001__x0001__x0001__x0001_;@_x0001__x0001__x0001__x0001__x0001__x0001_:@_x0001__x0001__x0001__x0001__x0001__x0001_A@_x0001__x0001__x0001__x0001__x0001__x0001_A@_x0001__x0001__x0001__x0001__x0001__x0001__x0001__x0001__x0001__x0001__x0001__x0001__x0001__x0001_:@_x0001__x0001__x0001__x0001__x0001_@R@_x0001__x0001__x0001__x0001__x0001__x0001_?@_x0001__x0001__x0001__x0001__x0001_G@_x0001__x0001__x0001__x0001__x0001__x0001__x0001__x0001__x0001__x0001__x0001__x0001__x0001__x0002__x0001__x0001_6@_x0001__x0001__x0001__x0001__x0001_R@_x0001__x0001__x0001__x0001__x0001_C@_x0001__x0001__x0001__x0001__x0001__x0001_B@_x0001__x0001__x0001__x0001__x0001__x0001_E@_x0001__x0001__x0001__x0001__x0001_@@_x0001__x0001__x0001__x0001__x0001__x0001_F@_x0001__x0001__x0001__x0001__x0001__x0001_R@_x0001__x0001__x0001__x0001__x0001_D@_x0001__x0001__x0001__x0001__x0001_R@_x0001__x0001__x0001__x0001__x0001_@@_x0001__x0001__x0001__x0001__x0001__x0001_5@_x0001__x0001__x0001__x0001__x0001__x0001__x0001__x0001__x0001__x0001__x0001__x0001__x0001__x0001_8@_x0001__x0001__x0001__x0001__x0001__x0001_A@_x0001__x0001__x0001__x0001__x0001__x0001_:@_x0001__x0001__x0001__x0001__x0001_@@_x0001__x0001__x0001__x0001__x0001__x0001__x0001__x0001__x0001__x0001__x0001__x0001__x0001_B@_x0001__x0001__x0001__x0001__x0001__x0001_8@_x0001__x0001__x0001__x0001__x0001__x0001_8@_x0001__x0001__x0001__x0001__x0001_@Q@_x0001__x0001__x0001__x0001__x0001__x0001__x0001__x0001__x0001__x0001__x0001__x0001__x0001__x0001_8@_x0001__x0001__x0001__x0001__x0001__x0001_B@_x0001__x0001__x0001__x0001__x0001__x0001_C@_x0001__x0001__x0001__x0001__x0001__x0001_7@_x0001__x0001__x0001__x0001__x0001__x0001_;@_x0001__x0001__x0001__x0001__x0001_G@_x0001__x0001__x0001__x0001__x0001__x0001_@@_x0001__x0001__x0001__x0001__x0001__x0001_&lt;@_x0001__x0001__x0001__x0001__x0001__x0001__x0001__x0001__x0001__x0002__x0001__x0001__x0001__x0001__x0001__x0001_O@_x0001__x0001__x0001__x0001__x0001__x0001_@@_x0001__x0001__x0001__x0001__x0001__x0001_7@_x0001__x0001__x0001__x0001__x0001__x0001__x0001__x0001__x0001__x0001__x0001__x0001__x0001__x0001__x0001__x0001__x0001__x0001__x0001__x0001__x0001__x0001_C@_x0001__x0001__x0001__x0001__x0001_@@_x0001__x0001__x0001__x0001__x0001__x0001__x0001__x0001__x0001__x0001__x0001__x0001__x0001_G@_x0001__x0001__x0001__x0001__x0001_E@_x0001__x0001__x0001__x0001__x0001_H@_x0001__x0001__x0001__x0001__x0001__x0001__x0001__x0001__x0001__x0001__x0001__x0001__x0001_B@_x0001__x0001__x0001__x0001__x0001_H@_x0001__x0001__x0001__x0001__x0001__x0001_&lt;@_x0001__x0001__x0001__x0001__x0001__x0001_H@_x0001__x0001__x0001__x0001__x0001_@R@_x0001__x0001__x0001__x0001__x0001__x0001_=@_x0001__x0001__x0001__x0001__x0001_G@_x0001__x0001__x0001__x0001__x0001__x0001_?@_x0001__x0001__x0001__x0001__x0001__x0001_;@_x0001__x0001__x0001__x0001__x0001__x0001_O@_x0001__x0001__x0001__x0001__x0001__x0001_:@_x0001__x0001__x0001__x0001__x0001__x0001_M@_x0001__x0001__x0001__x0001__x0001__x0001_J@_x0001__x0001__x0001__x0001__x0001__x0001_8@_x0001__x0001__x0001__x0001__x0001_G@_x0001__x0001__x0001__x0001__x0001_G@_x0001__x0001__x0001__x0001__x0001_@P@_x0001__x0001__x0001__x0001__x0001__x0001_?@_x0001__x0001__x0001__x0001__x0001__x0001_9@_x0001__x0001__x0001__x0001__x0001__x0002__x0001__x0001__x0001__x0001__x0001__x0001__x0001__x0001__x0001__x0001_6@_x0001__x0001__x0001__x0001__x0001__x0001_E@_x0001__x0001__x0001__x0001__x0001__x0001__x0001__x0001__x0001__x0001__x0001__x0001__x0001__x0001__x0001__x0001__x0001__x0001__x0001__x0001__x0001_P@_x0001__x0001__x0001__x0001__x0001__x0001__x0001__x0001__x0001__x0001__x0001__x0001__x0001_ÀP@_x0001__x0001__x0001__x0001__x0001__x0001_&lt;@_x0001__x0001__x0001__x0001__x0001__x0001_;@_x0001__x0001__x0001__x0001__x0001__x0001_;@_x0001__x0001__x0001__x0001__x0001_G@_x0001__x0001__x0001__x0001__x0001__x0001_8@_x0001__x0001__x0001__x0001__x0001__x0001_@@_x0001__x0001__x0001__x0001__x0001__x0001_E@_x0001__x0001__x0001__x0001__x0001__x0001_&lt;@_x0001__x0001__x0001__x0001__x0001__x0001__x0001__x0001__x0001__x0001__x0001__x0001__x0001__x0001__x0001__x0001__x0001__x0001__x0001__x0001__x0001__x0001_6@_x0001__x0001__x0001__x0001__x0001__x0001_8@_x0001__x0001__x0001__x0001__x0001__x0001__x0001__x0001__x0001__x0001__x0001__x0001__x0001__x0001_6@_x0001__x0001__x0001__x0001__x0001_G@_x0001__x0001__x0001__x0001__x0001__x0001__x0001__x0001__x0001__x0001__x0001__x0001__x0001_I@_x0001__x0001__x0001__x0001__x0001_B@_x0001__x0001__x0001__x0001__x0001__x0001__x0001__x0001__x0001__x0001__x0001__x0001__x0001__x0001__x0001__x0001__x0001__x0001__x0001__x0001__x0001__x0001_K@_x0001__x0001__x0001__x0001__x0001__x0001_6@_x0001__x0001__x0001__x0001__x0001__x0001_;@_x0001__x0001__x0001__x0001__x0001_C@_x0001__x0002__x0001__x0001__x0001__x0001__x0001__x0001_&lt;@_x0001__x0001__x0001__x0001__x0001__x0001__x0001__x0001__x0001__x0001__x0001__x0001__x0001__x0001_6@_x0001__x0001__x0001__x0001__x0001__x0001__x0001__x0001__x0001__x0001__x0001__x0001__x0001__x0001_O@_x0001__x0001__x0001__x0001__x0001_C@_x0001__x0001__x0001__x0001__x0001__x0001_A@_x0001__x0001__x0001__x0001__x0001_J@_x0001__x0001__x0001__x0001__x0001_B@_x0001__x0001__x0001__x0001__x0001_R@_x0001__x0001__x0001__x0001__x0001__x0001_@@_x0001__x0001__x0001__x0001__x0001__x0001__x0001__x0001__x0001__x0001__x0001__x0001__x0001__x0001_A@_x0001__x0001__x0001__x0001__x0001__x0001_K@_x0001__x0001__x0001__x0001__x0001__x0001__x0001__x0001__x0001__x0001__x0001__x0001__x0001__x0001__x0001__x0001__x0001__x0001__x0001__x0001__x0001_M@_x0001__x0001__x0001__x0001__x0001__x0001_&lt;@_x0001__x0001__x0001__x0001__x0001_G@_x0001__x0001__x0001__x0001__x0001_O@_x0001__x0001__x0001__x0001__x0001__x0001_&lt;@_x0001__x0001__x0001__x0001__x0001_L@_x0001__x0001__x0001__x0001__x0001__x0001_=@_x0001__x0001__x0001__x0001__x0001__x0001_@@_x0001__x0001__x0001__x0001__x0001_ÀR@_x0001__x0001__x0001__x0001__x0001__x0001_5@_x0001__x0001__x0001__x0001__x0001__x0001_@@_x0001__x0001__x0001__x0001__x0001_C@_x0001__x0001__x0001__x0001__x0001__x0001_8@_x0001__x0001__x0001__x0001__x0001__x0001_;@_x0001__x0001__x0001__x0001__x0001__x0001_6@_x0001__x0001__x0001__x0001__x0001__x0002__x0001__x0001__x0001__x0001__x0001__x0001__x0001__x0001__x0001__x0001_:@_x0001__x0001__x0001__x0001__x0001_M@_x0001__x0001__x0001__x0001__x0001__x0001_;@_x0001__x0001__x0001__x0001__x0001_@@_x0001__x0001__x0001__x0001__x0001__x0001_9@_x0001__x0001__x0001__x0001__x0001_@Q@_x0001__x0001__x0001__x0001__x0001_B@_x0001__x0001__x0001__x0001__x0001__x0001_6@_x0001__x0001__x0001__x0001__x0001_E@_x0001__x0001__x0001__x0001__x0001__x0001__x0001__x0001__x0001__x0001__x0001__x0001__x0001__x0001_9@_x0001__x0001__x0001__x0001__x0001__x0001_?@_x0001__x0001__x0001__x0001__x0001__x0001__x0001__x0001__x0001__x0001__x0001__x0001__x0001__x0001_:@_x0001__x0001__x0001__x0001__x0001__x0001__x0001__x0001__x0001__x0001__x0001__x0001__x0001__x0001_&lt;@_x0001__x0001__x0001__x0001__x0001_B@_x0001__x0001__x0001__x0001__x0001_E@_x0001__x0001__x0001__x0001__x0001_A@_x0001__x0001__x0001__x0001__x0001__x0001__x0001__x0001__x0001__x0001__x0001__x0001__x0001__x0001__x0001__x0001__x0001__x0001__x0001__x0001__x0001__x0001_:@_x0001__x0001__x0001__x0001__x0001_C@_x0001__x0001__x0001__x0001__x0001__x0001_7@_x0001__x0001__x0001__x0001__x0001_M@_x0001__x0001__x0001__x0001__x0001_@@_x0001__x0001__x0001__x0001__x0001__x0001__x0001__x0001__x0001__x0001__x0001__x0001__x0001__x0001_@@_x0001__x0001__x0001__x0001__x0001__x0001_B@_x0001__x0001__x0001__x0001__x0001_@P@_x0001__x0001__x0001__x0001__x0001_C@_x0001__x0002__x0001__x0001__x0001__x0001__x0001__x0001_I@_x0001__x0001__x0001__x0001__x0001_D@_x0001__x0001__x0001__x0001__x0001_J@_x0001__x0001__x0001__x0001__x0001__x0001_A@_x0001__x0001__x0001__x0001__x0001__x0001_@@_x0001__x0001__x0001__x0001__x0001__x0001_C@_x0001__x0001__x0001__x0001__x0001__x0001_A@_x0001__x0001__x0001__x0001__x0001__x0001_B@_x0001__x0001__x0001__x0001__x0001__x0001_F@_x0001__x0001__x0001__x0001__x0001_B@_x0001__x0001__x0001__x0001__x0001__x0001_=@_x0001__x0001__x0001__x0001__x0001__x0001__x0001__x0001__x0001__x0001__x0001__x0001__x0001__x0001_;@_x0001__x0001__x0001__x0001__x0001__x0001_6@_x0001__x0001__x0001__x0001__x0001__x0001_G@_x0001__x0001__x0001__x0001__x0001__x0001_?@_x0001__x0001__x0001__x0001__x0001_@P@_x0001__x0001__x0001__x0001__x0001_E@_x0001__x0001__x0001__x0001__x0001__x0001__x0001__x0001__x0001__x0001__x0001__x0001__x0001__x0001_C@_x0001__x0001__x0001__x0001__x0001__x0001_A@_x0001__x0001__x0001__x0001__x0001_H@_x0001__x0001__x0001__x0001__x0001__x0001_K@_x0001__x0001__x0001__x0001__x0001_@@_x0001__x0001__x0001__x0001__x0001__x0001_&gt;@_x0001__x0001__x0001__x0001__x0001_A@_x0001__x0001__x0001__x0001__x0001__x0001_C@_x0001__x0001__x0001__x0001__x0001__x0001__x0001__x0001__x0001__x0001__x0001__x0001__x0001__x0001_@@_x0001__x0001__x0001__x0001__x0001__x0001__x0001__x0001__x0001__x0001__x0001__x0001__x0001__x0001__x0001__x0001__x0001__x0001__x0001__x0001__x0001__x0002__x0001__x0001_B@_x0001__x0001__x0001__x0001__x0001__x0001_?@_x0001__x0001__x0001__x0001__x0001__x0001_M@_x0001__x0001__x0001__x0001__x0001__x0001__x0001__x0001__x0001__x0001__x0001__x0001__x0001_I@_x0001__x0001__x0001__x0001__x0001__x0001_:@_x0001__x0001__x0001__x0001__x0001__x0001_A@_x0001__x0001__x0001__x0001__x0001__x0001__x0001__x0001__x0001__x0001__x0001__x0001__x0001__x0001_;@_x0001__x0001__x0001__x0001__x0001__x0001__x0001__x0001__x0001__x0001__x0001__x0001__x0001_H@_x0001__x0001__x0001__x0001__x0001__x0001__x0001__x0001__x0001__x0001__x0001__x0001__x0001__x0001_P@_x0001__x0001__x0001__x0001__x0001_P@_x0001__x0001__x0001__x0001__x0001__x0001_P@_x0001__x0001__x0001__x0001__x0001_B@_x0001__x0001__x0001__x0001__x0001__x0001_P@_x0001__x0001__x0001__x0001__x0001_J@_x0001__x0001__x0001__x0001__x0001_P@_x0001__x0001__x0001__x0001__x0001__x0001_;@_x0001__x0001__x0001__x0001__x0001__x0001_F@_x0001__x0001__x0001__x0001__x0001__x0001__x0001__x0001__x0001__x0001__x0001__x0001__x0001__x0001_&gt;@_x0001__x0001__x0001__x0001__x0001__x0001__x0001__x0001__x0001__x0001__x0001__x0001__x0001__x0001_B@_x0001__x0001__x0001__x0001__x0001__x0001_8@_x0001__x0001__x0001__x0001__x0001_J@_x0001__x0001__x0001__x0001__x0001__x0001_A@_x0001__x0001__x0001__x0001__x0001_I@_x0001__x0001__x0001__x0001__x0001_M@_x0001__x0001__x0001__x0001__x0001_H@_x0001__x0001__x0001__x0001__x0001__x0001_=@_x0001__x0002__x0001__x0001__x0001__x0001__x0001__x0001_E@_x0001__x0001__x0001__x0001__x0001_M@_x0001__x0001__x0001__x0001__x0001__x0001_B@_x0001__x0001__x0001__x0001__x0001__x0001_H@_x0001__x0001__x0001__x0001__x0001__x0001__x0001__x0001__x0001__x0001__x0001__x0001__x0001_E@_x0001__x0001__x0001__x0001__x0001__x0001_7@_x0001__x0001__x0001__x0001__x0001__x0001_K@_x0001__x0001__x0001__x0001__x0001__x0001_F@_x0001__x0001__x0001__x0001__x0001_@@_x0001__x0001__x0001__x0001__x0001__x0001_9@_x0001__x0001__x0001__x0001__x0001__x0001_E@_x0001__x0001__x0001__x0001__x0001__x0001__x0001__x0001__x0001__x0001__x0001__x0001__x0001_G@_x0001__x0001__x0001__x0001__x0001__x0001_=@_x0001__x0001__x0001__x0001__x0001__x0001__x0001__x0001__x0001__x0001__x0001__x0001__x0001_B@_x0001__x0001__x0001__x0001__x0001__x0001_&lt;@_x0001__x0001__x0001__x0001__x0001__x0001__x0001__x0001__x0001__x0001__x0001__x0001__x0001_O@_x0001__x0001__x0001__x0001__x0001__x0001_C@_x0001__x0001__x0001__x0001__x0001_@Q@_x0001__x0001__x0001__x0001__x0001__x0001_5@_x0001__x0001__x0001__x0001__x0001__x0001_A@_x0001__x0001__x0001__x0001__x0001__x0001_?@_x0001__x0001__x0001__x0001__x0001__x0001__x0001__x0001__x0001__x0001__x0001__x0001__x0001__x0001__x0001__x0001__x0001__x0001__x0001__x0001__x0001_F@_x0001__x0001__x0001__x0001__x0001__x0001_B@_x0001__x0001__x0001__x0001__x0001__x0001_B@_x0001__x0001__x0001__x0001__x0001__x0001__x0001__x0001__x0001__x0001__x0001__x0001__x0001__x0002__x0001__x0001_?@_x0001__x0001__x0001__x0001__x0001__x0001_?@_x0001__x0001__x0001__x0001__x0001__x0001__x0001__x0001__x0001__x0001__x0001__x0001__x0001_C@_x0001__x0001__x0001__x0001__x0001__x0001_8@_x0001__x0001__x0001__x0001__x0001__x0001__x0001__x0001__x0001__x0001__x0001__x0001__x0001__x0001_H@_x0001__x0001__x0001__x0001__x0001__x0001_E@_x0001__x0001__x0001__x0001__x0001__x0001_&lt;@_x0001__x0001__x0001__x0001__x0001_C@_x0001__x0001__x0001__x0001__x0001_P@_x0001__x0001__x0001__x0001__x0001__x0001_R@_x0001__x0001__x0001__x0001__x0001__x0001__x0001__x0001__x0001__x0001__x0001__x0001__x0001__x0001__x0001__x0001__x0001__x0001__x0001__x0001__x0001__x0001_5@_x0001__x0001__x0001__x0001__x0001__x0001__x0001__x0001__x0001__x0001__x0001__x0001__x0001__x0001_;@_x0001__x0001__x0001__x0001__x0001__x0001_K@_x0001__x0001__x0001__x0001__x0001__x0001_:@_x0001__x0001__x0001__x0001__x0001__x0001_K@_x0001__x0001__x0001__x0001__x0001__x0001__x0001__x0001__x0001__x0001__x0001__x0001__x0001__x0001_B@_x0001__x0001__x0001__x0001__x0001__x0001_8@_x0001__x0001__x0001__x0001__x0001_C@_x0001__x0001__x0001__x0001__x0001__x0001_=@_x0001__x0001__x0001__x0001__x0001__x0001__x0001__x0001__x0001__x0001__x0001__x0001__x0001__x0001_5@_x0001__x0001__x0001__x0001__x0001__x0001_9@_x0001__x0001__x0001__x0001__x0001__x0001_&gt;@_x0001__x0001__x0001__x0001__x0001_P@_x0001__x0001__x0001__x0001__x0001__x0001_4@_x0001__x0001__x0001__x0001__x0001__x0001_:@_x0001__x0002__x0001__x0001__x0001__x0001__x0001__x0001_L@_x0001__x0001__x0001__x0001__x0001__x0001_5@_x0001__x0001__x0001__x0001__x0001__x0001_O@_x0001__x0001__x0001__x0001__x0001__x0001_8@_x0001__x0001__x0001__x0001__x0001_O@_x0001__x0001__x0001__x0001__x0001__x0001_7@_x0001__x0001__x0001__x0001__x0001__x0001_7@_x0001__x0001__x0001__x0001__x0001__x0001_C@_x0001__x0001__x0001__x0001__x0001__x0001_9@_x0001__x0001__x0001__x0001__x0001__x0001_B@_x0001__x0001__x0001__x0001__x0001__x0001_=@_x0001__x0001__x0001__x0001__x0001__x0001_A@_x0001__x0001__x0001__x0001__x0001__x0001_8@_x0001__x0001__x0001__x0001__x0001_B@_x0001__x0001__x0001__x0001__x0001__x0001_B@_x0001__x0001__x0001__x0001__x0001_H@_x0001__x0001__x0001__x0001__x0001_P@_x0001__x0001__x0001__x0001__x0001__x0001_=@_x0001__x0001__x0001__x0001__x0001__x0001_G@_x0001__x0001__x0001__x0001__x0001__x0001_:@_x0001__x0001__x0001__x0001__x0001__x0001__x0001__x0001__x0001__x0001__x0001__x0001__x0001__x0001__x0001__x0001__x0001__x0001__x0001__x0001__x0001__x0001_6@_x0001__x0001__x0001__x0001__x0001__x0001_B@_x0001__x0001__x0001__x0001__x0001__x0001__x0001__x0001__x0001__x0001__x0001__x0001__x0001__x0001_=@_x0001__x0001__x0001__x0001__x0001__x0001_:@_x0001__x0001__x0001__x0001__x0001_L@_x0001__x0001__x0001__x0001__x0001__x0001_6@_x0001__x0001__x0001__x0001__x0001__x0001_E@_x0001__x0001__x0001__x0001__x0001__x0001_P@_x0001__x0001__x0001__x0001__x0001__x0002__x0001__x0001_8@_x0001__x0001__x0001__x0001__x0001__x0001_&lt;@_x0001__x0001__x0001__x0001__x0001__x0001__x0001__x0001__x0001__x0001__x0001__x0001__x0001__x0001_;@_x0001__x0001__x0001__x0001__x0001_G@_x0001__x0001__x0001__x0001__x0001__x0001_B@_x0001__x0001__x0001__x0001__x0001__x0001_L@_x0001__x0001__x0001__x0001__x0001__x0001_5@_x0001__x0001__x0001__x0001__x0001__x0001_B@_x0001__x0001__x0001__x0001__x0001__x0001_E@_x0001__x0001__x0001__x0001__x0001__x0001_=@_x0001__x0001__x0001__x0001__x0001__x0001_?@_x0001__x0001__x0001__x0001__x0001_C@_x0001__x0001__x0001__x0001__x0001_A@_x0001__x0001__x0001__x0001__x0001__x0001_:@_x0001__x0001__x0001__x0001__x0001_F@_x0001__x0001__x0001__x0001__x0001__x0001_C@_x0001__x0001__x0001__x0001__x0001__x0001__x0001__x0001__x0001__x0001__x0001__x0001__x0001__x0001_A@_x0001__x0001__x0001__x0001__x0001_B@_x0001__x0001__x0001__x0001__x0001__x0001_8@_x0001__x0001__x0001__x0001__x0001__x0001_&lt;@_x0001__x0001__x0001__x0001__x0001_B@_x0001__x0001__x0001__x0001__x0001__x0001_6@_x0001__x0001__x0001__x0001__x0001__x0001__x0001__x0001__x0001__x0001__x0001__x0001__x0001__x0001__x0001__x0001__x0001__x0001__x0001__x0001__x0001__x0001_7@_x0001__x0001__x0001__x0001__x0001__x0001__x0001__x0001__x0001__x0001__x0001__x0001__x0001_L@_x0001__x0001__x0001__x0001__x0001__x0001_7@_x0001__x0001__x0001__x0001__x0001__x0001_L@_x0001__x0001__x0001__x0001__x0001__x0001_A@_x0001__x0002__x0001__x0001__x0001__x0001__x0001__x0001_8@_x0001__x0001__x0001__x0001__x0001__x0001_A@_x0001__x0001__x0001__x0001__x0001__x0001_B@_x0001__x0001__x0001__x0001__x0001__x0001_6@_x0001__x0001__x0001__x0001__x0001__x0001__x0001__x0001__x0001__x0001__x0001__x0001__x0001__x0001_?@_x0001__x0001__x0001__x0001__x0001_A@_x0001__x0001__x0001__x0001__x0001__x0001_B@_x0001__x0001__x0001__x0001__x0001__x0001_=@_x0001__x0001__x0001__x0001__x0001__x0001_&lt;@_x0001__x0001__x0001__x0001__x0001__x0001__x0001__x0001__x0001__x0001__x0001__x0001__x0001__x0001_;@_x0001__x0001__x0001__x0001__x0001__x0001__x0001__x0001__x0001__x0001__x0001__x0001__x0001__x0001_5@_x0001__x0001__x0001__x0001__x0001__x0001__x0001__x0001__x0001__x0001__x0001__x0001__x0001_E@_x0001__x0001__x0001__x0001__x0001_B@_x0001__x0001__x0001__x0001__x0001__x0001_A@_x0001__x0001__x0001__x0001__x0001__x0001_E@_x0001__x0001__x0001__x0001__x0001__x0001__x0001__x0001__x0001__x0001__x0001__x0001__x0001_L@_x0001__x0001__x0001__x0001__x0001__x0001_7@_x0001__x0001__x0001__x0001__x0001__x0001_M@_x0001__x0001__x0001__x0001__x0001__x0001_E@_x0001__x0001__x0001__x0001__x0001__x0001_;@_x0001__x0001__x0001__x0001__x0001__x0001__x0001__x0001__x0001__x0001__x0001__x0001__x0001__x0001_B@_x0001__x0001__x0001__x0001__x0001__x0001_C@_x0001__x0001__x0001__x0001__x0001__x0001__x0001__x0001__x0001__x0001__x0001__x0001__x0001__x0001_7@_x0001__x0001__x0001__x0001__x0001__x0001_F@_x0001__x0001__x0001__x0001__x0001__x0002__x0001__x0001__x0001__x0001__x0001__x0001__x0001__x0001__x0001__x0001_M@_x0001__x0001__x0001__x0001__x0001_D@_x0001__x0001__x0001__x0001__x0001__x0001_H@_x0001__x0001__x0001__x0001__x0001_O@_x0001__x0001__x0001__x0001__x0001__x0001_@@_x0001__x0001__x0001__x0001__x0001__x0001_R@_x0001__x0001__x0001__x0001__x0001__x0001_A@_x0001__x0001__x0001__x0001__x0001__x0001_K@_x0001__x0001__x0001__x0001__x0001__x0001_A@_x0001__x0001__x0001__x0001__x0001__x0001__x0001__x0001__x0001__x0001__x0001__x0001__x0001_F@_x0001__x0001__x0001__x0001__x0001__x0001__x0001__x0001__x0001__x0001__x0001__x0001__x0001_@@_x0001__x0001__x0001__x0001__x0001__x0001_=@_x0001__x0001__x0001__x0001__x0001__x0001_7@_x0001__x0001__x0001__x0001__x0001__x0001__x0001__x0001__x0001__x0001__x0001__x0001__x0001__x0001_L@_x0001__x0001__x0001__x0001__x0001_E@_x0001__x0001__x0001__x0001__x0001_F@_x0001__x0001__x0001__x0001__x0001__x0001_6@_x0001__x0001__x0001__x0001__x0001__x0001_?@_x0001__x0001__x0001__x0001__x0001__x0001_8@_x0001__x0001__x0001__x0001__x0001_Q@_x0001__x0001__x0001__x0001__x0001__x0001_:@_x0001__x0001__x0001__x0001__x0001__x0001_B@_x0001__x0001__x0001__x0001__x0001__x0001_:@_x0001__x0001__x0001__x0001__x0001__x0001_?@_x0001__x0001__x0001__x0001__x0001_ÀP@_x0001__x0001__x0001__x0001__x0001_@Q@_x0001__x0001__x0001__x0001__x0001__x0001_P@_x0001__x0001__x0001__x0001__x0001_@@_x0001__x0002__x0001__x0001__x0001__x0001__x0001__x0001__x0001__x0001__x0001__x0001__x0001__x0001__x0001__x0001_6@_x0001__x0001__x0001__x0001__x0001__x0001_?@_x0001__x0001__x0001__x0001__x0001_ÀR@_x0001__x0001__x0001__x0001__x0001__x0001__x0001__x0001__x0001__x0001__x0001__x0001__x0001__x0001_=@_x0001__x0001__x0001__x0001__x0001__x0001__x0001__x0001__x0001__x0001__x0001__x0001__x0001__x0001_5@_x0001__x0001__x0001__x0001__x0001__x0001_6@_x0001__x0001__x0001__x0001__x0001__x0001__x0001__x0001__x0001__x0001__x0001__x0001__x0001__x0001_Q@_x0001__x0001__x0001__x0001__x0001_M@_x0001__x0001__x0001__x0001__x0001__x0001_&lt;@_x0001__x0001__x0001__x0001__x0001__x0001_P@_x0001__x0001__x0001__x0001__x0001__x0001_;@_x0001__x0001__x0001__x0001__x0001__x0001_C@_x0001__x0001__x0001__x0001__x0001__x0001_M@_x0001__x0001__x0001__x0001__x0001__x0001_B@_x0001__x0001__x0001__x0001__x0001__x0001__x0001__x0001__x0001__x0001__x0001__x0001__x0001__x0001_8@_x0001__x0001__x0001__x0001__x0001__x0001_@@_x0001__x0001__x0001__x0001__x0001_G@_x0001__x0001__x0001__x0001__x0001__x0001_4@_x0001__x0001__x0001__x0001__x0001__x0001_9@_x0001__x0001__x0001__x0001__x0001_ÀQ@_x0001__x0001__x0001__x0001__x0001__x0001_@@_x0001__x0001__x0001__x0001__x0001__x0001_8@_x0001__x0001__x0001__x0001__x0001_D@_x0001__x0001__x0001__x0001__x0001__x0001_P@_x0001__x0001__x0001__x0001__x0001__x0001_7@_x0001__x0001__x0001__x0001__x0001_O@_x0001__x0001__x0001__x0001__x0001__x0002__x0001_B@_x0001__x0001__x0001__x0001__x0001__x0001_6@_x0001__x0001__x0001__x0001__x0001__x0001_7@_x0001__x0001__x0001__x0001__x0001__x0001_?@_x0001__x0001__x0001__x0001__x0001__x0001_@@_x0001__x0001__x0001__x0001__x0001__x0001_L@_x0001__x0001__x0001__x0001__x0001__x0001__x0001__x0001__x0001__x0001__x0001__x0001__x0001__x0001_M@_x0001__x0001__x0001__x0001__x0001__x0001_7@_x0001__x0001__x0001__x0001__x0001__x0001__x0001__x0001__x0001__x0001__x0001__x0001__x0001__x0001_?@_x0001__x0001__x0001__x0001__x0001__x0001_&lt;@_x0001__x0001__x0001__x0001__x0001_K@_x0001__x0001__x0001__x0001__x0001__x0001_A@_x0001__x0001__x0001__x0001__x0001__x0001_=@_x0001__x0001__x0001__x0001__x0001__x0001_;@_x0001__x0001__x0001__x0001__x0001__x0001_&lt;@_x0001__x0001__x0001__x0001__x0001__x0001__x0001__x0001__x0001__x0001__x0001__x0001__x0001__x0001_&lt;@_x0001__x0001__x0001__x0001__x0001__x0001_=@_x0001__x0001__x0001__x0001__x0001_B@_x0001__x0001__x0001__x0001__x0001__x0001_O@_x0001__x0001__x0001__x0001__x0001__x0001_9@_x0001__x0001__x0001__x0001__x0001__x0001__x0001__x0001__x0001__x0001__x0001__x0001__x0001__x0001_7@_x0001__x0001__x0001__x0001__x0001_B@_x0001__x0001__x0001__x0001__x0001__x0001_&lt;@_x0001__x0001__x0001__x0001__x0001__x0001__x0001__x0001__x0001__x0001__x0001__x0001__x0001__x0001__x0001__x0001__x0001__x0001__x0001__x0001__x0001_I@_x0001__x0001__x0001__x0001__x0001__x0001__x0001__x0001__x0001__x0001__x0001__x0001__x0001__x0001_?@_x0001__x0002__x0001__x0001__x0001__x0001__x0001__x0001_?@_x0001__x0001__x0001__x0001__x0001__x0001_K@_x0001__x0001__x0001__x0001__x0001__x0001_7@_x0001__x0001__x0001__x0001__x0001__x0001_=@_x0001__x0001__x0001__x0001__x0001_G@_x0001__x0001__x0001__x0001__x0001_C@_x0001__x0001__x0001__x0001__x0001__x0001_B@_x0001__x0001__x0001__x0001__x0001__x0001_8@_x0001__x0001__x0001__x0001__x0001__x0001_A@_x0001__x0001__x0001__x0001__x0001__x0001_:@_x0001__x0001__x0001__x0001__x0001__x0001_@@_x0001__x0001__x0001__x0001__x0001__x0001__x0001__x0001__x0001__x0001__x0001__x0001__x0001__x0001_8@_x0001__x0001__x0001__x0001__x0001__x0001_F@_x0001__x0001__x0001__x0001__x0001_C@_x0001__x0001__x0001__x0001__x0001_B@_x0001__x0001__x0001__x0001__x0001__x0001__x0001__x0001__x0001__x0001__x0001__x0001__x0001__x0001_&lt;@_x0001__x0001__x0001__x0001__x0001__x0001_=@_x0001__x0001__x0001__x0001__x0001_C@_x0001__x0001__x0001__x0001__x0001_ÀR@_x0001__x0001__x0001__x0001__x0001_B@_x0001__x0001__x0001__x0001__x0001__x0001_8@_x0001__x0001__x0001__x0001__x0001__x0001_P@_x0001__x0001__x0001__x0001__x0001__x0001_?@_x0001__x0001__x0001__x0001__x0001__x0001__x0001__x0001__x0001__x0001__x0001__x0001__x0001_M@_x0001__x0001__x0001__x0001__x0001_@R@_x0001__x0001__x0001__x0001__x0001_M@_x0001__x0001__x0001__x0001__x0001__x0001_C@_x0001__x0001__x0001__x0001__x0001_@@_x0001__x0001__x0001__x0001__x0001__x0002__x0001__x0001_Q@_x0001__x0001__x0001__x0001__x0001__x0001_=@_x0001__x0001__x0001__x0001__x0001_@@_x0001__x0001__x0001__x0001__x0001__x0001_9@_x0001__x0001__x0001__x0001__x0001__x0001_6@_x0001__x0001__x0001__x0001__x0001__x0001_C@_x0001__x0001__x0001__x0001__x0001__x0001_8@_x0001__x0001__x0001__x0001__x0001_ÀR@_x0001__x0001__x0001__x0001__x0001_R@_x0001__x0001__x0001__x0001__x0001__x0001__x0001__x0001__x0001__x0001__x0001__x0001__x0001_J@_x0001__x0001__x0001__x0001__x0001__x0001__x0001__x0001__x0001__x0001__x0001__x0001__x0001__x0001__x0001__x0001__x0001__x0001__x0001__x0001__x0001__x0001_;@_x0001__x0001__x0001__x0001__x0001__x0001__x0001__x0001__x0001__x0001__x0001__x0001__x0001_D@_x0001__x0001__x0001__x0001__x0001_E@_x0001__x0001__x0001__x0001__x0001__x0001_M@_x0001__x0001__x0001__x0001__x0001__x0001_E@_x0001__x0001__x0001__x0001__x0001__x0001_A@_x0001__x0001__x0001__x0001__x0001__x0001__x0001__x0001__x0001__x0001__x0001__x0001__x0001__x0001__x0001__x0001__x0001__x0001__x0001__x0001__x0001__x0001_5@_x0001__x0001__x0001__x0001__x0001_@Q@_x0001__x0001__x0001__x0001__x0001_D@_x0001__x0001__x0001__x0001__x0001__x0001_?@_x0001__x0001__x0001__x0001__x0001__x0001__x0001__x0001__x0001__x0001__x0001__x0001__x0001__x0001__x0001__x0001__x0001__x0001__x0001__x0001__x0001__x0001__x0001__x0001__x0001__x0001__x0001__x0001__x0001__x0001_G@_x0001__x0001__x0001__x0001__x0001__x0001_=@_x0001__x0001__x0001__x0001__x0001__x0001_?@_x0001__x0002__x0001__x0001__x0001__x0001__x0001_ÀP@_x0001__x0001__x0001__x0001__x0001__x0001_C@_x0001__x0001__x0001__x0001__x0001__x0001_H@_x0001__x0001__x0001__x0001__x0001__x0001_:@_x0001__x0001__x0001__x0001__x0001_@@_x0001__x0001__x0001__x0001__x0001__x0001_&lt;@_x0001__x0001__x0001__x0001__x0001_B@_x0001__x0001__x0001__x0001__x0001_G@_x0001__x0001__x0001__x0001__x0001__x0001_&gt;@_x0001__x0001__x0001__x0001__x0001__x0001_J@_x0001__x0001__x0001__x0001__x0001__x0001_?@_x0001__x0001__x0001__x0001__x0001__x0001_G@_x0001__x0001__x0001__x0001__x0001__x0001_:@_x0001__x0001__x0001__x0001__x0001__x0001__x0001__x0001__x0001__x0001__x0001__x0001__x0001__x0001_E@_x0001__x0001__x0001__x0001__x0001__x0001__x0001__x0001__x0001__x0001__x0001__x0001__x0001__x0001_&lt;@_x0001__x0001__x0001__x0001__x0001__x0001_H@_x0001__x0001__x0001__x0001__x0001__x0001__x0001__x0001__x0001__x0001__x0001__x0001__x0001__x0001_8@_x0001__x0001__x0001__x0001__x0001__x0001__x0001__x0001__x0001__x0001__x0001__x0001__x0001__x0001_;@_x0001__x0001__x0001__x0001__x0001__x0001_7@_x0001__x0001__x0001__x0001__x0001__x0001_6@_x0001__x0001__x0001__x0001__x0001_E@_x0001__x0001__x0001__x0001__x0001_C@_x0001__x0001__x0001__x0001__x0001__x0001_K@_x0001__x0001__x0001__x0001__x0001__x0001_&gt;@_x0001__x0001__x0001__x0001__x0001__x0001_8@_x0001__x0001__x0001__x0001__x0001__x0001__x0001__x0001__x0001__x0001__x0001__x0001__x0001__x0001__x0001__x0001__x0001__x0001__x0001__x0001__x0001__x0002__x0001__x0001_:@_x0001__x0001__x0001__x0001__x0001__x0001_7@_x0001__x0001__x0001__x0001__x0001__x0001_=@_x0001__x0001__x0001__x0001__x0001__x0001_A@_x0001__x0001__x0001__x0001__x0001__x0001_8@_x0001__x0001__x0001__x0001__x0001__x0001__x0001__x0001__x0001__x0001__x0001__x0001__x0001_G@_x0001__x0001__x0001__x0001__x0001_C@_x0001__x0001__x0001__x0001__x0001_C@_x0001__x0001__x0001__x0001__x0001__x0001_7@_x0001__x0001__x0001__x0001__x0001__x0001_;@_x0001__x0001__x0001__x0001__x0001__x0001_C@_x0001__x0001__x0001__x0001__x0001__x0001_@@_x0001__x0001__x0001__x0001__x0001__x0001__x0001__x0001__x0001__x0001__x0001__x0001__x0001_G@_x0001__x0001__x0001__x0001__x0001__x0001_F@_x0001__x0001__x0001__x0001__x0001_@@_x0001__x0001__x0001__x0001__x0001__x0001_7@_x0001__x0001__x0001__x0001__x0001__x0001_;@_x0001__x0001__x0001__x0001__x0001__x0001_C@_x0001__x0001__x0001__x0001__x0001__x0001_6@_x0001__x0001__x0001__x0001__x0001__x0001__x0001__x0001__x0001__x0001__x0001__x0001__x0001__x0001__x0001__x0001__x0001__x0001__x0001__x0001__x0001__x0001__x0001__x0001__x0001__x0001__x0001__x0001__x0001__x0001_M@_x0001__x0001__x0001__x0001__x0001_J@_x0001__x0001__x0001__x0001__x0001__x0001_O@_x0001__x0001__x0001__x0001__x0001_E@_x0001__x0001__x0001__x0001__x0001__x0001__x0001__x0001__x0001__x0001__x0001__x0001__x0001_M@_x0001__x0001__x0001__x0001__x0001__x0001__x0001__x0001__x0001__x0001__x0001__x0001__x0001__x0001_:@_x0001__x0002__x0001__x0001__x0001__x0001__x0001__x0001_H@_x0001__x0001__x0001__x0001__x0001_L@_x0001__x0001__x0001__x0001__x0001__x0001_E@_x0001__x0001__x0001__x0001__x0001__x0001_5@_x0001__x0001__x0001__x0001__x0001_E@_x0001__x0001__x0001__x0001__x0001__x0001_?@_x0001__x0001__x0001__x0001__x0001__x0001__x0001__x0001__x0001__x0001__x0001__x0001__x0001__x0001_H@_x0001__x0001__x0001__x0001__x0001_H@_x0001__x0001__x0001__x0001__x0001__x0001_7@_x0001__x0001__x0001__x0001__x0001__x0001_9@_x0001__x0001__x0001__x0001__x0001__x0001__x0001__x0001__x0001__x0001__x0001__x0001__x0001__x0001_8@_x0001__x0001__x0001__x0001__x0001__x0001_=@_x0001__x0001__x0001__x0001__x0001__x0001_7@_x0001__x0001__x0001__x0001__x0001__x0001_9@_x0001__x0001__x0001__x0001__x0001__x0001_E@_x0001__x0001__x0001__x0001__x0001__x0001_@@_x0001__x0001__x0001__x0001__x0001__x0001_6@_x0001__x0001__x0001__x0001__x0001__x0001_9@_x0001__x0001__x0001__x0001__x0001_F@_x0001__x0001__x0001__x0001__x0001__x0001_7@_x0001__x0001__x0001__x0001__x0001__x0001_I@_x0001__x0001__x0001__x0001__x0001__x0001__x0001__x0001__x0001__x0001__x0001__x0001__x0001_ÀP@_x0001__x0001__x0001__x0001__x0001__x0001_;@_x0001__x0001__x0001__x0001__x0001__x0001__x0001__x0001__x0001__x0001__x0001__x0001__x0001__x0001_I@_x0001__x0001__x0001__x0001__x0001_I@_x0001__x0001__x0001__x0001__x0001__x0001_9@_x0001__x0001__x0001__x0001__x0001__x0001_;@_x0001__x0001__x0001__x0001__x0001__x0002__x0001_G@_x0001__x0001__x0001__x0001__x0001__x0001__x0001__x0001__x0001__x0001__x0001__x0001__x0001__x0001__x0001__x0001__x0001__x0001__x0001__x0001__x0001__x0001__x0001__x0001__x0001__x0001__x0001__x0001__x0001__x0001_B@_x0001__x0001__x0001__x0001__x0001__x0001_6@_x0001__x0001__x0001__x0001__x0001_H@_x0001__x0001__x0001__x0001__x0001_B@_x0001__x0001__x0001__x0001__x0001__x0001_9@_x0001__x0001__x0001__x0001__x0001__x0001_5@_x0001__x0001__x0001__x0001__x0001__x0001_L@_x0001__x0001__x0001__x0001__x0001__x0001_8@_x0001__x0001__x0001__x0001__x0001_@@_x0001__x0001__x0001__x0001__x0001_L@_x0001__x0001__x0001__x0001__x0001__x0001_C@_x0001__x0001__x0001__x0001__x0001__x0001__x0001__x0001__x0001__x0001__x0001__x0001__x0001_G@_x0001__x0001__x0001__x0001__x0001__x0001_E@_x0001__x0001__x0001__x0001__x0001__x0001__x0001__x0001__x0001__x0001__x0001__x0001__x0001_L@_x0001__x0001__x0001__x0001__x0001_B@_x0001__x0001__x0001__x0001__x0001_G@_x0001__x0001__x0001__x0001__x0001__x0001_7@_x0001__x0001__x0001__x0001__x0001_C@_x0001__x0001__x0001__x0001__x0001__x0001_9@_x0001__x0001__x0001__x0001__x0001__x0001_H@_x0001__x0001__x0001__x0001__x0001_ÀP@_x0001__x0001__x0001__x0001__x0001__x0001_8@_x0001__x0001__x0001__x0001__x0001__x0001__x0001__x0001__x0001__x0001__x0001__x0001__x0001_D@_x0001__x0001__x0001__x0001__x0001__x0001_E@_x0001__x0001__x0001__x0001__x0001__x0001__x0001__x0001__x0001__x0002__x0001__x0001__x0001__x0001__x0001__x0001__x0001__x0001__x0001__x0001__x0001__x0001__x0001__x0001_&lt;@_x0001__x0001__x0001__x0001__x0001_G@_x0001__x0001__x0001__x0001__x0001__x0001_6@_x0001__x0001__x0001__x0001__x0001__x0001_;@_x0001__x0001__x0001__x0001__x0001_L@_x0001__x0001__x0001__x0001__x0001_H@_x0001__x0001__x0001__x0001__x0001__x0001_5@_x0001__x0001__x0001__x0001__x0001__x0001_:@_x0001__x0001__x0001__x0001__x0001_C@_x0001__x0001__x0001__x0001__x0001_@@_x0001__x0001__x0001__x0001__x0001__x0001_8@_x0001__x0001__x0001__x0001__x0001__x0001_;@_x0001__x0001__x0001__x0001__x0001__x0001_F@_x0001__x0001__x0001__x0001__x0001_G@_x0001__x0001__x0001__x0001__x0001__x0001_?@_x0001__x0001__x0001__x0001__x0001__x0001_5@_x0001__x0001__x0001__x0001__x0001__x0001_8@_x0001__x0001__x0001__x0001__x0001__x0001__x0001__x0001__x0001__x0001__x0001__x0001__x0001__x0001_4@_x0001__x0001__x0001__x0001__x0001__x0001_7@_x0001__x0001__x0001__x0001__x0001__x0001_A@_x0001__x0001__x0001__x0001__x0001_D@_x0001__x0001__x0001__x0001__x0001__x0001_:@_x0001__x0001__x0001__x0001__x0001_O@_x0001__x0001__x0001__x0001__x0001__x0001_&gt;@_x0001__x0001__x0001__x0001__x0001__x0001_E@_x0001__x0001__x0001__x0001__x0001__x0001__x0001__x0001__x0001__x0001__x0001__x0001__x0001__x0001__x0001__x0001__x0001__x0001__x0001__x0001__x0001__x0001_;@_x0001__x0001__x0001__x0001__x0001__x0001__x0001__x0001__x0001__x0001__x0001__x0001__x0001__x0002__x0001__x0001_7@_x0001__x0001__x0001__x0001__x0001_M@_x0001__x0001__x0001__x0001__x0001__x0001__x0001__x0001__x0001__x0001__x0001__x0001__x0001__x0001__x0001__x0001__x0001__x0001__x0001__x0001__x0001__x0001_?@_x0001__x0001__x0001__x0001__x0001__x0001_J@_x0001__x0001__x0001__x0001__x0001__x0001_8@_x0001__x0001__x0001__x0001__x0001__x0001_8@_x0001__x0001__x0001__x0001__x0001__x0001__x0001__x0001__x0001__x0001__x0001__x0001__x0001__x0001_:@_x0001__x0001__x0001__x0001__x0001__x0001_=@_x0001__x0001__x0001__x0001__x0001__x0001_@@_x0001__x0001__x0001__x0001__x0001__x0001_E@_x0001__x0001__x0001__x0001__x0001__x0001__x0001__x0001__x0001__x0001__x0001__x0001__x0001_F@_x0001__x0001__x0001__x0001__x0001__x0001_5@_x0001__x0001__x0001__x0001__x0001__x0001__x0001__x0001__x0001__x0001__x0001__x0001__x0001_I@_x0001__x0001__x0001__x0001__x0001_M@_x0001__x0001__x0001__x0001__x0001__x0001_6@_x0001__x0001__x0001__x0001__x0001_L@_x0001__x0001__x0001__x0001__x0001__x0001_4@_x0001__x0001__x0001__x0001__x0001__x0001_E@_x0001__x0001__x0001__x0001__x0001__x0001__x0001__x0001__x0001__x0001__x0001__x0001__x0001__x0001_;@_x0001__x0001__x0001__x0001__x0001__x0001__x0001__x0001__x0001__x0001__x0001__x0001__x0001_B@_x0001__x0001__x0001__x0001__x0001__x0001__x0001__x0001__x0001__x0001__x0001__x0001__x0001__x0001_A@_x0001__x0001__x0001__x0001__x0001__x0001_?@_x0001__x0001__x0001__x0001__x0001__x0001_=@_x0001__x0001__x0001__x0001__x0001__x0001__x0001__x0001__x0001__x0002__x0001__x0001__x0001__x0001__x0001__x0001_B@_x0001__x0001__x0001__x0001__x0001__x0001_O@_x0001__x0001__x0001__x0001__x0001_J@_x0001__x0001__x0001__x0001__x0001__x0001_B@_x0001__x0001__x0001__x0001__x0001__x0001_H@_x0001__x0001__x0001__x0001__x0001__x0001_9@_x0001__x0001__x0001__x0001__x0001_O@_x0001__x0001__x0001__x0001__x0001__x0001_:@_x0001__x0001__x0001__x0001__x0001__x0001__x0001__x0001__x0001__x0001__x0001__x0001__x0001__x0001_8@_x0001__x0001__x0001__x0001__x0001__x0001_@@_x0001__x0001__x0001__x0001__x0001__x0001_;@_x0001__x0001__x0001__x0001__x0001_J@_x0001__x0001__x0001__x0001__x0001_B@_x0001__x0001__x0001__x0001__x0001_H@_x0001__x0001__x0001__x0001__x0001_ÀQ@_x0001__x0001__x0001__x0001__x0001__x0001_G@_x0001__x0001__x0001__x0001__x0001__x0001_?@_x0001__x0001__x0001__x0001__x0001_P@_x0001__x0001__x0001__x0001__x0001_K@_x0001__x0001__x0001__x0001__x0001_I@_x0001__x0001__x0001__x0001__x0001_I@_x0001__x0001__x0001__x0001__x0001__x0001__x0001__x0001__x0001__x0001__x0001__x0001__x0001__x0001_P@_x0001__x0001__x0001__x0001__x0001__x0001__x0001__x0001__x0001__x0001__x0001__x0001__x0001__x0001_=@_x0001__x0001__x0001__x0001__x0001__x0001_7@_x0001__x0001__x0001__x0001__x0001__x0001_J@_x0001__x0001__x0001__x0001__x0001_G@_x0001__x0001__x0001__x0001__x0001__x0001_C@_x0001__x0001__x0001__x0001__x0001_C@_x0001__x0001__x0001__x0001__x0001__x0002__x0001__x0001_:@_x0001__x0001__x0001__x0001__x0001_D@_x0001__x0001__x0001__x0001__x0001__x0001_6@_x0001__x0001__x0001__x0001__x0001__x0001__x0001__x0001__x0001__x0001__x0001__x0001__x0001__x0001_M@_x0001__x0001__x0001__x0001__x0001__x0001__x0001__x0001__x0001__x0001__x0001__x0001__x0001_O@_x0001__x0001__x0001__x0001__x0001__x0001_8@_x0001__x0001__x0001__x0001__x0001__x0001_O@_x0001__x0001__x0001__x0001__x0001_C@_x0001__x0001__x0001__x0001__x0001__x0001_&lt;@_x0001__x0001__x0001__x0001__x0001__x0001_6@_x0001__x0001__x0001__x0001__x0001_E@_x0001__x0001__x0001__x0001__x0001__x0001__x0001__x0001__x0001__x0001__x0001__x0001__x0001__x0001_&lt;@_x0001__x0001__x0001__x0001__x0001__x0001__x0001__x0001__x0001__x0001__x0001__x0001__x0001__x0001_9@_x0001__x0001__x0001__x0001__x0001__x0001_:@_x0001__x0001__x0001__x0001__x0001_B@_x0001__x0001__x0001__x0001__x0001__x0001_@@_x0001__x0001__x0001__x0001__x0001_M@_x0001__x0001__x0001__x0001__x0001__x0001_@@_x0001__x0001__x0001__x0001__x0001__x0001_;@_x0001__x0001__x0001__x0001__x0001_C@_x0001__x0001__x0001__x0001__x0001__x0001_G@_x0001__x0001__x0001__x0001__x0001_R@_x0001__x0001__x0001__x0001__x0001_@@_x0001__x0001__x0001__x0001__x0001__x0001_@@_x0001__x0001__x0001__x0001__x0001_E@_x0001__x0001__x0001__x0001__x0001__x0001_5@_x0001__x0001__x0001__x0001__x0001__x0001_7@_x0001__x0001__x0001__x0001__x0001__x0001__x0001__x0001__x0001__x0002__x0001__x0001__x0001__x0001__x0001__x0001__x0001__x0001__x0001__x0001__x0001__x0001__x0001__x0001_J@_x0001__x0001__x0001__x0001__x0001_E@_x0001__x0001__x0001__x0001__x0001__x0001_A@_x0001__x0001__x0001__x0001__x0001__x0001__x0001__x0001__x0001__x0001__x0001__x0001__x0001__x0001_=@_x0001__x0001__x0001__x0001__x0001__x0001_K@_x0001__x0001__x0001__x0001__x0001__x0001_8@_x0001__x0001__x0001__x0001__x0001_C@_x0001__x0001__x0001__x0001__x0001__x0001__x0001__x0001__x0001__x0001__x0001__x0001__x0001_D@_x0001__x0001__x0001__x0001__x0001__x0001__x0001__x0001__x0001__x0001__x0001__x0001__x0001_B@_x0001__x0001__x0001__x0001__x0001__x0001__x0001__x0001__x0001__x0001__x0001__x0001__x0001__x0001__x0001__x0001__x0001__x0001__x0001__x0001__x0001_A@_x0001__x0001__x0001__x0001__x0001_M@_x0001__x0001__x0001__x0001__x0001__x0001_7@_x0001__x0001__x0001__x0001__x0001__x0001_6@_x0001__x0001__x0001__x0001__x0001__x0001_?@_x0001__x0001__x0001__x0001__x0001__x0001_9@_x0001__x0001__x0001__x0001__x0001__x0001_@@_x0001__x0001__x0001__x0001__x0001_B@_x0001__x0001__x0001__x0001__x0001__x0001_J@_x0001__x0001__x0001__x0001__x0001__x0001__x0001__x0001__x0001__x0001__x0001__x0001__x0001__x0001__x0001__x0001__x0001__x0001__x0001__x0001__x0001__x0001_P@_x0001__x0001__x0001__x0001__x0001__x0001_6@_x0001__x0001__x0001__x0001__x0001__x0001_9@_x0001__x0001__x0001__x0001__x0001__x0001_P@_x0001__x0001__x0001__x0001__x0001__x0001_7@_x0001__x0001__x0001__x0001__x0001__x0002__x0001_B@_x0001__x0001__x0001__x0001__x0001__x0001_C@_x0001__x0001__x0001__x0001__x0001__x0001_G@_x0001__x0001__x0001__x0001__x0001__x0001_:@_x0001__x0001__x0001__x0001__x0001_M@_x0001__x0001__x0001__x0001__x0001__x0001_=@_x0001__x0001__x0001__x0001__x0001__x0001_6@_x0001__x0001__x0001__x0001__x0001__x0001_@@_x0001__x0001__x0001__x0001__x0001__x0001__x0001__x0001__x0001__x0001__x0001__x0001__x0001_@@_x0001__x0001__x0001__x0001__x0001__x0001_7@_x0001__x0001__x0001__x0001__x0001__x0001_A@_x0001__x0001__x0001__x0001__x0001__x0001_Q@_x0001__x0001__x0001__x0001__x0001_O@_x0001__x0001__x0001__x0001__x0001__x0001__x0001__x0001__x0001__x0001__x0001__x0001__x0001__x0001__x0001__x0001__x0001__x0001__x0001__x0001__x0001__x0001_7@_x0001__x0001__x0001__x0001__x0001__x0001_C@_x0001__x0001__x0001__x0001__x0001__x0001__x0001__x0001__x0001__x0001__x0001__x0001__x0001__x0001_F@_x0001__x0001__x0001__x0001__x0001__x0001_6@_x0001__x0001__x0001__x0001__x0001__x0001_=@_x0001__x0001__x0001__x0001__x0001__x0001_J@_x0001__x0001__x0001__x0001__x0001__x0001__x0001__x0001__x0001__x0001__x0001__x0001__x0001__x0001_Q@_x0001__x0001__x0001__x0001__x0001__x0001__x0001__x0001__x0001__x0001__x0001__x0001__x0001__x0001_@@_x0001__x0001__x0001__x0001__x0001__x0001__x0001__x0001__x0001__x0001__x0001__x0001__x0001__x0001_O@_x0001__x0001__x0001__x0001__x0001_@Q@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C@_x0001__x0001__x0001__x0001__x0001__x0001_7@_x0001__x0001__x0001__x0001__x0001_B@_x0001__x0001__x0001__x0001__x0001_F@_x0001__x0001__x0001__x0001__x0001_@@_x0001__x0001__x0001__x0001__x0001__x0001_8@_x0001__x0001__x0001__x0001__x0001__x0001_C@_x0001__x0001__x0001__x0001__x0001__x0001_&gt;@_x0001__x0001__x0001__x0001__x0001__x0001__x0001__x0001__x0001__x0001__x0001__x0001__x0001__x0001__x0001__x0001__x0001__x0001__x0001__x0001__x0001__x0001__x0001__x0001__x0001__x0001__x0001__x0001__x0001__x0001_&gt;@_x0001__x0001__x0001__x0001__x0001__x0001_C@_x0001__x0001__x0001__x0001__x0001__x0001_8@_x0001__x0001__x0001__x0001__x0001__x0001_K@_x0001__x0001__x0001__x0001__x0001_G@_x0001__x0001__x0001__x0001__x0001_ÀP@_x0001__x0001__x0001__x0001__x0001__x0001_H@_x0001__x0001__x0001__x0001__x0001__x0001_&lt;@_x0001__x0001__x0001__x0001__x0001_I@_x0001__x0001__x0001__x0001__x0001__x0001__x0001__x0001__x0001__x0001__x0001__x0001__x0001__x0001_:@_x0001__x0001__x0001__x0001__x0001__x0001_@@_x0001__x0001__x0001__x0001__x0001__x0001_:@_x0001__x0001__x0001__x0001__x0001__x0001_5@_x0001__x0001__x0001__x0001__x0001_ÀP@_x0001__x0001__x0001__x0001__x0001__x0001_;@_x0001__x0001__x0001__x0001__x0001_C@_x0001__x0001__x0001__x0001__x0001__x0002__x0001_C@_x0001__x0001__x0001__x0001__x0001__x0001_G@_x0001__x0001__x0001__x0001__x0001__x0001_=@_x0001__x0001__x0001__x0001__x0001__x0001_E@_x0001__x0001__x0001__x0001__x0001__x0001_=@_x0001__x0001__x0001__x0001__x0001_C@_x0001__x0001__x0001__x0001__x0001__x0001_I@_x0001__x0001__x0001__x0001__x0001_P@_x0001__x0001__x0001__x0001__x0001__x0001_5@_x0001__x0001__x0001__x0001__x0001__x0001_&lt;@_x0001__x0001__x0001__x0001__x0001__x0001_&gt;@_x0001__x0001__x0001__x0001__x0001__x0001_?@_x0001__x0001__x0001__x0001__x0001__x0001_;@_x0001__x0001__x0001__x0001__x0001__x0001_O@_x0001__x0001__x0001__x0001__x0001_F@_x0001__x0001__x0001__x0001__x0001_@@_x0001__x0001__x0001__x0001__x0001__x0001__x0001__x0001__x0001__x0001__x0001__x0001__x0001__x0001_F@_x0001__x0001__x0001__x0001__x0001__x0001_;@_x0001__x0001__x0001__x0001__x0001__x0001__x0001__x0001__x0001__x0001__x0001__x0001__x0001__x0001_F@_x0001__x0001__x0001__x0001__x0001__x0001__x0001__x0001__x0001__x0001__x0001__x0001__x0001_G@_x0001__x0001__x0001__x0001__x0001__x0001_C@_x0001__x0001__x0001__x0001__x0001__x0001_6@_x0001__x0001__x0001__x0001__x0001__x0001_=@_x0001__x0001__x0001__x0001__x0001__x0001_?@_x0001__x0001__x0001__x0001__x0001__x0001_R@_x0001__x0001__x0001__x0001__x0001__x0001_7@_x0001__x0001__x0001__x0001__x0001_B@_x0001__x0001__x0001__x0001__x0001_E@_x0001__x0001__x0001__x0001__x0001__x0001_8@_x0001__x0002__x0001__x0001__x0001__x0001__x0001_L@_x0001__x0001__x0001__x0001__x0001__x0001__x0001__x0001__x0001__x0001__x0001__x0001__x0001__x0001__x0001__x0001__x0001__x0001__x0001__x0001__x0001__x0001_E@_x0001__x0001__x0001__x0001__x0001__x0001__x0001__x0001__x0001__x0001__x0001__x0001__x0001__x0001_=@_x0001__x0001__x0001__x0001__x0001_E@_x0001__x0001__x0001__x0001__x0001_B@_x0001__x0001__x0001__x0001__x0001__x0001__x0001__x0001__x0001__x0001__x0001__x0001__x0001__x0001_F@_x0001__x0001__x0001__x0001__x0001__x0001_&lt;@_x0001__x0001__x0001__x0001__x0001__x0001_6@_x0001__x0001__x0001__x0001__x0001__x0001_=@_x0001__x0001__x0001__x0001__x0001__x0001_:@_x0001__x0001__x0001__x0001__x0001_M@_x0001__x0001__x0001__x0001__x0001__x0001__x0001__x0001__x0001__x0001__x0001__x0001__x0001__x0001__x0001__x0001__x0001__x0001__x0001__x0001__x0001__x0001_&lt;@_x0001__x0001__x0001__x0001__x0001_C@_x0001__x0001__x0001__x0001__x0001_L@_x0001__x0001__x0001__x0001__x0001__x0001_&gt;@_x0001__x0001__x0001__x0001__x0001__x0001__x0001__x0001__x0001__x0001__x0001__x0001__x0001__x0001_I@_x0001__x0001__x0001__x0001__x0001_@@_x0001__x0001__x0001__x0001__x0001__x0001_?@_x0001__x0001__x0001__x0001__x0001__x0001__x0001__x0001__x0001__x0001__x0001__x0001__x0001_ÀR@_x0001__x0001__x0001__x0001__x0001__x0001_;@_x0001__x0001__x0001__x0001__x0001__x0001__x0001__x0001__x0001__x0001__x0001__x0001__x0001__x0001_M@_x0001__x0001__x0001__x0001__x0001__x0001_?@_x0001__x0001__x0001__x0001__x0001__x0002__x0001__x0001_9@_x0001__x0001__x0001__x0001__x0001__x0001_E@_x0001__x0001__x0001__x0001__x0001__x0001_:@_x0001__x0001__x0001__x0001__x0001__x0001__x0001__x0001__x0001__x0001__x0001__x0001__x0001__x0001__x0001__x0001__x0001__x0001__x0001__x0001__x0001__x0001_I@_x0001__x0001__x0001__x0001__x0001__x0001_A@_x0001__x0001__x0001__x0001__x0001__x0001__x0001__x0001__x0001__x0001__x0001__x0001__x0001__x0001_E@_x0001__x0001__x0001__x0001__x0001__x0001_4@_x0001__x0001__x0001__x0001__x0001__x0001__x0001__x0001__x0001__x0001__x0001__x0001__x0001__x0001_=@_x0001__x0001__x0001__x0001__x0001_A@_x0001__x0001__x0001__x0001__x0001__x0001_4@_x0001__x0001__x0001__x0001__x0001__x0001_C@_x0001__x0001__x0001__x0001__x0001__x0001_:@_x0001__x0001__x0001__x0001__x0001__x0001_C@_x0001__x0001__x0001__x0001__x0001__x0001_8@_x0001__x0001__x0001__x0001__x0001__x0001_&lt;@_x0001__x0001__x0001__x0001__x0001_M@_x0001__x0001__x0001__x0001__x0001__x0001_:@_x0001__x0001__x0001__x0001__x0001__x0001__x0001__x0001__x0001__x0001__x0001__x0001__x0001_H@_x0001__x0001__x0001__x0001__x0001__x0001_J@_x0001__x0001__x0001__x0001__x0001_D@_x0001__x0001__x0001__x0001__x0001__x0001_H@_x0001__x0001__x0001__x0001__x0001__x0001_9@_x0001__x0001__x0001__x0001__x0001__x0001__x0001__x0001__x0001__x0001__x0001__x0001__x0001__x0001_F@_x0001__x0001__x0001__x0001__x0001__x0001_7@_x0001__x0001__x0001__x0001__x0001__x0001_=@_x0001__x0001__x0001__x0001__x0001_R@_x0001__x0002__x0001__x0001__x0001__x0001__x0001_J@_x0001__x0001__x0001__x0001__x0001_@Q@_x0001__x0001__x0001__x0001__x0001__x0001__x0001__x0001__x0001__x0001__x0001__x0001__x0001__x0001_=@_x0001__x0001__x0001__x0001__x0001__x0001_A@_x0001__x0001__x0001__x0001__x0001__x0001_L@_x0001__x0001__x0001__x0001__x0001_M@_x0001__x0001__x0001__x0001__x0001__x0001__x0001__x0001__x0001__x0001__x0001__x0001__x0001__x0001__x0001__x0001__x0001__x0001__x0001__x0001__x0001__x0001_:@_x0001__x0001__x0001__x0001__x0001_E@_x0001__x0001__x0001__x0001__x0001_@@_x0001__x0001__x0001__x0001__x0001__x0001_&lt;@_x0001__x0001__x0001__x0001__x0001_C@_x0001__x0001__x0001__x0001__x0001__x0001_7@_x0001__x0001__x0001__x0001__x0001_E@_x0001__x0001__x0001__x0001__x0001__x0001_5@_x0001__x0001__x0001__x0001__x0001__x0001_4@_x0001__x0001__x0001__x0001__x0001_E@_x0001__x0001__x0001__x0001__x0001__x0001_5@_x0001__x0001__x0001__x0001__x0001__x0001_8@_x0001__x0001__x0001__x0001__x0001_L@_x0001__x0001__x0001__x0001__x0001__x0001_&lt;@_x0001__x0001__x0001__x0001__x0001__x0001_&lt;@_x0001__x0001__x0001__x0001__x0001_E@_x0001__x0001__x0001__x0001__x0001__x0001_7@_x0001__x0001__x0001__x0001__x0001__x0001_@@_x0001__x0001__x0001__x0001__x0001__x0001_B@_x0001__x0001__x0001__x0001__x0001__x0001_M@_x0001__x0001__x0001__x0001__x0001__x0001_?@_x0001__x0001__x0001__x0001__x0001__x0001_9@_x0001__x0001__x0001__x0001__x0001__x0002__x0001_M@_x0001__x0001__x0001__x0001__x0001__x0001__x0001__x0001__x0001__x0001__x0001__x0001__x0001__x0001_:@_x0001__x0001__x0001__x0001__x0001_ÀR@_x0001__x0001__x0001__x0001__x0001__x0001__x0001__x0001__x0001__x0001__x0001__x0001__x0001__x0001__x0001__x0001__x0001__x0001__x0001__x0001__x0001__x0001_E@_x0001__x0001__x0001__x0001__x0001__x0001_&lt;@_x0001__x0001__x0001__x0001__x0001__x0001_H@_x0001__x0001__x0001__x0001__x0001__x0001_9@_x0001__x0001__x0001__x0001__x0001_O@_x0001__x0001__x0001__x0001__x0001__x0001_&lt;@_x0001__x0001__x0001__x0001__x0001_K@_x0001__x0001__x0001__x0001__x0001__x0001_:@_x0001__x0001__x0001__x0001__x0001__x0001_7@_x0001__x0001__x0001__x0001__x0001_H@_x0001__x0001__x0001__x0001__x0001__x0001_:@_x0001__x0001__x0001__x0001__x0001__x0001_&gt;@_x0001__x0001__x0001__x0001__x0001__x0001__x0001__x0001__x0001__x0001__x0001__x0001__x0001__x0001_7@_x0001__x0001__x0001__x0001__x0001__x0001__x0001__x0001__x0001__x0001__x0001__x0001__x0001__x0001_G@_x0001__x0001__x0001__x0001__x0001__x0001__x0001__x0001__x0001__x0001__x0001__x0001__x0001_H@_x0001__x0001__x0001__x0001__x0001__x0001__x0001__x0001__x0001__x0001__x0001__x0001__x0001__x0001__x0001__x0001__x0001__x0001__x0001__x0001__x0001__x0001_7@_x0001__x0001__x0001__x0001__x0001__x0001_G@_x0001__x0001__x0001__x0001__x0001__x0001_&lt;@_x0001__x0001__x0001__x0001__x0001__x0001_8@_x0001__x0001__x0001__x0001__x0001__x0001_K@_x0001__x0001__x0001__x0001__x0001_B@_x0001__x0002__x0001__x0001__x0001__x0001__x0001_ÀP@_x0001__x0001__x0001__x0001__x0001_G@_x0001__x0001__x0001__x0001__x0001__x0001_A@_x0001__x0001__x0001__x0001__x0001__x0001_9@_x0001__x0001__x0001__x0001__x0001__x0001_5@_x0001__x0001__x0001__x0001__x0001__x0001_G@_x0001__x0001__x0001__x0001__x0001__x0001__x0001__x0001__x0001__x0001__x0001__x0001__x0001__x0001_5@_x0001__x0001__x0001__x0001__x0001__x0001_=@_x0001__x0001__x0001__x0001__x0001_@@_x0001__x0001__x0001__x0001__x0001__x0001_4@_x0001__x0001__x0001__x0001__x0001_O@_x0001__x0001__x0001__x0001__x0001__x0001__x0001__x0001__x0001__x0001__x0001__x0001__x0001__x0001_?@_x0001__x0001__x0001__x0001__x0001__x0001_A@_x0001__x0001__x0001__x0001__x0001__x0001__x0001__x0001__x0001__x0001__x0001__x0001__x0001__x0001_9@_x0001__x0001__x0001__x0001__x0001_P@_x0001__x0001__x0001__x0001__x0001__x0001_8@_x0001__x0001__x0001__x0001__x0001__x0001_&lt;@_x0001__x0001__x0001__x0001__x0001__x0001_E@_x0001__x0001__x0001__x0001__x0001__x0001_:@_x0001__x0001__x0001__x0001__x0001_I@_x0001__x0001__x0001__x0001__x0001_O@_x0001__x0001__x0001__x0001__x0001__x0001_Q@_x0001__x0001__x0001__x0001__x0001__x0001_8@_x0001__x0001__x0001__x0001__x0001__x0001_&gt;@_x0001__x0001__x0001__x0001__x0001_M@_x0001__x0001__x0001__x0001__x0001__x0001__x0001__x0001__x0001__x0001__x0001__x0001__x0001__x0001_7@_x0001__x0001__x0001__x0001__x0001__x0001_&lt;@_x0001__x0001__x0001__x0001__x0001__x0002__x0001__x0001_&lt;@_x0001__x0001__x0001__x0001__x0001__x0001_8@_x0001__x0001__x0001__x0001__x0001__x0001_@@_x0001__x0001__x0001__x0001__x0001_B@_x0001__x0001__x0001__x0001__x0001_ÀQ@_x0001__x0001__x0001__x0001__x0001__x0001_?@_x0001__x0001__x0001__x0001__x0001__x0001__x0001__x0001__x0001__x0001__x0001__x0001__x0001__x0001__x0001__x0001__x0001__x0001__x0001__x0001__x0001__x0001_9@_x0001__x0001__x0001__x0001__x0001_A@_x0001__x0001__x0001__x0001__x0001__x0001_5@_x0001__x0001__x0001__x0001__x0001__x0001_9@_x0001__x0001__x0001__x0001__x0001__x0001_C@_x0001__x0001__x0001__x0001__x0001__x0001_F@_x0001__x0001__x0001__x0001__x0001_@Q@_x0001__x0001__x0001__x0001__x0001__x0001_6@_x0001__x0001__x0001__x0001__x0001__x0001_:@_x0001__x0001__x0001__x0001__x0001__x0001_;@_x0001__x0001__x0001__x0001__x0001__x0001_:@_x0001__x0001__x0001__x0001__x0001_L@_x0001__x0001__x0001__x0001__x0001__x0001__x0001__x0001__x0001__x0001__x0001__x0001__x0001__x0001__x0001__x0001__x0001__x0001__x0001__x0001__x0001__x0001_7@_x0001__x0001__x0001__x0001__x0001__x0001_8@_x0001__x0001__x0001__x0001__x0001__x0001_:@_x0001__x0001__x0001__x0001__x0001__x0001_:@_x0001__x0001__x0001__x0001__x0001__x0001_8@_x0001__x0001__x0001__x0001__x0001__x0001_C@_x0001__x0001__x0001__x0001__x0001_M@_x0001__x0001__x0001__x0001__x0001_R@_x0001__x0001__x0001__x0001__x0001__x0001__x0001__x0001__x0001__x0001__x0001__x0001__x0001__x0001_4@_x0001__x0002__x0001__x0001__x0001__x0001__x0001__x0001_&lt;@_x0001__x0001__x0001__x0001__x0001__x0001__x0001__x0001__x0001__x0001__x0001__x0001__x0001__x0001_;@_x0001__x0001__x0001__x0001__x0001__x0001_;@_x0001__x0001__x0001__x0001__x0001__x0001_A@_x0001__x0001__x0001__x0001__x0001__x0001__x0001__x0001__x0001__x0001__x0001__x0001__x0001__x0001_&lt;@_x0001__x0001__x0001__x0001__x0001__x0001_F@_x0001__x0001__x0001__x0001__x0001__x0001_?@_x0001__x0001__x0001__x0001__x0001__x0001__x0001__x0001__x0001__x0001__x0001__x0001__x0001__x0001_G@_x0001__x0001__x0001__x0001__x0001__x0001__x0001__x0001__x0001__x0001__x0001__x0001__x0001__x0001_B@_x0001__x0001__x0001__x0001__x0001__x0001_=@_x0001__x0001__x0001__x0001__x0001_H@_x0001__x0001__x0001__x0001__x0001__x0001__x0001__x0001__x0001__x0001__x0001__x0001__x0001_ÀQ@_x0001__x0001__x0001__x0001__x0001__x0001_&lt;@_x0001__x0001__x0001__x0001__x0001_D@_x0001__x0001__x0001__x0001__x0001__x0001__x0001__x0001__x0001__x0001__x0001__x0001__x0001__x0001__x0001__x0001__x0001__x0001__x0001__x0001__x0001__x0001__x0001__x0001__x0001__x0001__x0001__x0001__x0001__x0001__x0001__x0001__x0001__x0001__x0001__x0001__x0001__x0001_H@_x0001__x0001__x0001__x0001__x0001__x0001_@@_x0001__x0001__x0001__x0001__x0001__x0001__x0001__x0001__x0001__x0001__x0001__x0001__x0001_@Q@_x0001__x0001__x0001__x0001__x0001_@@_x0001__x0001__x0001__x0001__x0001__x0001_6@_x0001__x0001__x0001__x0001__x0001__x0001_:@_x0001__x0001__x0001__x0001__x0001_G@_x0001__x0001__x0001__x0001__x0001__x0002__x0001__x0001_E@_x0001__x0001__x0001__x0001__x0001__x0001__x0001__x0001__x0001__x0001__x0001__x0001__x0001__x0001_7@_x0001__x0001__x0001__x0001__x0001__x0001_&gt;@_x0001__x0001__x0001__x0001__x0001_R@_x0001__x0001__x0001__x0001__x0001__x0001_5@_x0001__x0001__x0001__x0001__x0001__x0001_B@_x0001__x0001__x0001__x0001__x0001_N@_x0001__x0001__x0001__x0001__x0001__x0001_;@_x0001__x0001__x0001__x0001__x0001__x0001__x0001__x0001__x0001__x0001__x0001__x0001__x0001__x0001_;@_x0001__x0001__x0001__x0001__x0001__x0001_8@_x0001__x0001__x0001__x0001__x0001__x0001_5@_x0001__x0001__x0001__x0001__x0001__x0001_7@_x0001__x0001__x0001__x0001__x0001__x0001_Q@_x0001__x0001__x0001__x0001__x0001__x0001_8@_x0001__x0001__x0001__x0001__x0001__x0001__x0001__x0001__x0001__x0001__x0001__x0001__x0001_B@_x0001__x0001__x0001__x0001__x0001__x0001__x0001__x0001__x0001__x0001__x0001__x0001__x0001__x0001_A@_x0001__x0001__x0001__x0001__x0001__x0001_F@_x0001__x0001__x0001__x0001__x0001__x0001__x0001__x0001__x0001__x0001__x0001__x0001__x0001_@Q@_x0001__x0001__x0001__x0001__x0001__x0001_&gt;@_x0001__x0001__x0001__x0001__x0001__x0001__x0001__x0001__x0001__x0001__x0001__x0001__x0001__x0001__x0001__x0001__x0001__x0001__x0001__x0001__x0001__x0001__x0001__x0001__x0001__x0001__x0001__x0001__x0001__x0001_&lt;@_x0001__x0001__x0001__x0001__x0001__x0001_?@_x0001__x0001__x0001__x0001__x0001__x0001_C@_x0001__x0001__x0001__x0001__x0001_P@_x0001__x0001__x0001__x0001__x0001__x0001_M@_x0001__x0002__x0001__x0001__x0001__x0001__x0001__x0001__x0001__x0001__x0001__x0001__x0001__x0001__x0001__x0001_=@_x0001__x0001__x0001__x0001__x0001__x0001__x0001__x0001__x0001__x0001__x0001__x0001__x0001__x0001_&lt;@_x0001__x0001__x0001__x0001__x0001__x0001__x0001__x0001__x0001__x0001__x0001__x0001__x0001_B@_x0001__x0001__x0001__x0001__x0001__x0001_M@_x0001__x0001__x0001__x0001__x0001_@@_x0001__x0001__x0001__x0001__x0001__x0001_?@_x0001__x0001__x0001__x0001__x0001_@R@_x0001__x0001__x0001__x0001__x0001_@Q@_x0001__x0001__x0001__x0001__x0001_ÀP@_x0001__x0001__x0001__x0001__x0001_C@_x0001__x0001__x0001__x0001__x0001_F@_x0001__x0001__x0001__x0001__x0001_K@_x0001__x0001__x0001__x0001__x0001_B@_x0001__x0001__x0001__x0001__x0001__x0001_=@_x0001__x0001__x0001__x0001__x0001__x0001__x0001__x0001__x0001__x0001__x0001__x0001__x0001__x0001_8@_x0001__x0001__x0001__x0001__x0001__x0001_6@_x0001__x0001__x0001__x0001__x0001__x0001_?@_x0001__x0001__x0001__x0001__x0001_@@_x0001__x0001__x0001__x0001__x0001__x0001_O@_x0001__x0001__x0001__x0001__x0001__x0001_?@_x0001__x0001__x0001__x0001__x0001__x0001_C@_x0001__x0001__x0001__x0001__x0001__x0001_4@_x0001__x0001__x0001__x0001__x0001__x0001_:@_x0001__x0001__x0001__x0001__x0001_ÀR@_x0001__x0001__x0001__x0001__x0001__x0001__x0001__x0001__x0001__x0001__x0001__x0001__x0001__x0001__x0001__x0001__x0001__x0001__x0001__x0001__x0001__x0001_&lt;@_x0001__x0001__x0001__x0001__x0001__x0002__x0001__x0001_6@_x0001__x0001__x0001__x0001__x0001__x0001_?@_x0001__x0001__x0001__x0001__x0001_D@_x0001__x0001__x0001__x0001__x0001__x0001__x0001__x0001__x0001__x0001__x0001__x0001__x0001__x0001__x0001__x0001__x0001__x0001__x0001__x0001__x0001_ÀQ@_x0001__x0001__x0001__x0001__x0001__x0001__x0001__x0001__x0001__x0001__x0001__x0001__x0001__x0001_?@_x0001__x0001__x0001__x0001__x0001_D@_x0001__x0001__x0001__x0001__x0001__x0001_;@_x0001__x0001__x0001__x0001__x0001__x0001_Q@_x0001__x0001__x0001__x0001__x0001__x0001_E@_x0001__x0001__x0001__x0001__x0001__x0001_?@_x0001__x0001__x0001__x0001__x0001__x0001__x0001__x0001__x0001__x0001__x0001__x0001__x0001_@R@_x0001__x0001__x0001__x0001__x0001__x0001_&lt;@_x0001__x0001__x0001__x0001__x0001_B@_x0001__x0001__x0001__x0001__x0001_@@_x0001__x0001__x0001__x0001__x0001__x0001_&gt;@_x0001__x0001__x0001__x0001__x0001__x0001_4@_x0001__x0001__x0001__x0001__x0001_H@_x0001__x0001__x0001__x0001__x0001__x0001_?@_x0001__x0001__x0001__x0001__x0001__x0001_C@_x0001__x0001__x0001__x0001__x0001__x0001_H@_x0001__x0001__x0001__x0001__x0001__x0001_:@_x0001__x0001__x0001__x0001__x0001__x0001__x0001__x0001__x0001__x0001__x0001__x0001__x0001__x0001_8@_x0001__x0001__x0001__x0001__x0001__x0001_=@_x0001__x0001__x0001__x0001__x0001__x0001__x0001__x0001__x0001__x0001__x0001__x0001__x0001__x0001_G@_x0001__x0001__x0001__x0001__x0001__x0001_L@_x0001__x0001__x0001__x0001__x0001_L@_x0001__x0002__x0001__x0001__x0001__x0001__x0001_D@_x0001__x0001__x0001__x0001__x0001_M@_x0001__x0001__x0001__x0001__x0001__x0001__x0001__x0001__x0001__x0001__x0001__x0001__x0001__x0001__x0001__x0001__x0001__x0001__x0001__x0001__x0001_E@_x0001__x0001__x0001__x0001__x0001__x0001_&gt;@_x0001__x0001__x0001__x0001__x0001_@@_x0001__x0001__x0001__x0001__x0001__x0001__x0001__x0001__x0001__x0001__x0001__x0001__x0001__x0001_@@_x0001__x0001__x0001__x0001__x0001__x0001_C@_x0001__x0001__x0001__x0001__x0001__x0001_&gt;@_x0001__x0001__x0001__x0001__x0001__x0001__x0001__x0001__x0001__x0001__x0001__x0001__x0001__x0001_K@_x0001__x0001__x0001__x0001__x0001__x0001__x0001__x0001__x0001__x0001__x0001__x0001__x0001_@R@_x0001__x0001__x0001__x0001__x0001__x0001__x0001__x0001__x0001__x0001__x0001__x0001__x0001__x0001_?@_x0001__x0001__x0001__x0001__x0001_B@_x0001__x0001__x0001__x0001__x0001__x0001_:@_x0001__x0001__x0001__x0001__x0001_J@_x0001__x0001__x0001__x0001__x0001_ÀP@_x0001__x0001__x0001__x0001__x0001__x0001_O@_x0001__x0001__x0001__x0001__x0001__x0001__x0001__x0001__x0001__x0001__x0001__x0001__x0001__x0001__x0001__x0001__x0001__x0001__x0001__x0001__x0001__x0001_&lt;@_x0001__x0001__x0001__x0001__x0001__x0001_:@_x0001__x0001__x0001__x0001__x0001__x0001_E@_x0001__x0001__x0001__x0001__x0001__x0001_@@_x0001__x0001__x0001__x0001__x0001__x0001_B@_x0001__x0001__x0001__x0001__x0001_N@_x0001__x0001__x0001__x0001__x0001_O@_x0001__x0001__x0001__x0001__x0001__x0002__x0001__x0001__x0001__x0001__x0001__x0001__x0001__x0001__x0001__x0001_L@_x0001__x0001__x0001__x0001__x0001__x0001_A@_x0001__x0001__x0001__x0001__x0001__x0001__x0001__x0001__x0001__x0001__x0001__x0001__x0001__x0001_Q@_x0001__x0001__x0001__x0001__x0001__x0001_8@_x0001__x0001__x0001__x0001__x0001__x0001_O@_x0001__x0001__x0001__x0001__x0001__x0001__x0001__x0001__x0001__x0001__x0001__x0001__x0001__x0001_9@_x0001__x0001__x0001__x0001__x0001__x0001_=@_x0001__x0001__x0001__x0001__x0001__x0001__x0001__x0001__x0001__x0001__x0001__x0001__x0001__x0001_7@_x0001__x0001__x0001__x0001__x0001__x0001__x0001__x0001__x0001__x0001__x0001__x0001__x0001__x0001_&lt;@_x0001__x0001__x0001__x0001__x0001__x0001_7@_x0001__x0001__x0001__x0001__x0001_C@_x0001__x0001__x0001__x0001__x0001__x0001_E@_x0001__x0001__x0001__x0001__x0001__x0001_P@_x0001__x0001__x0001__x0001__x0001__x0001_8@_x0001__x0001__x0001__x0001__x0001__x0001__x0001__x0001__x0001__x0001__x0001__x0001__x0001__x0001_;@_x0001__x0001__x0001__x0001__x0001__x0001_6@_x0001__x0001__x0001__x0001__x0001_@@_x0001__x0001__x0001__x0001__x0001__x0001_=@_x0001__x0001__x0001__x0001__x0001_O@_x0001__x0001__x0001__x0001__x0001__x0001_;@_x0001__x0001__x0001__x0001__x0001__x0001_8@_x0001__x0001__x0001__x0001__x0001__x0001__x0001__x0001__x0001__x0001__x0001__x0001__x0001__x0001_6@_x0001__x0001__x0001__x0001__x0001_M@_x0001__x0001__x0001__x0001__x0001_R@_x0001__x0001__x0001__x0001__x0001__x0001_P@_x0001__x0002__x0001__x0001__x0001__x0001__x0001__x0001_4@_x0001__x0001__x0001__x0001__x0001__x0001_F@_x0001__x0001__x0001__x0001__x0001__x0001_9@_x0001__x0001__x0001__x0001__x0001__x0001_?@_x0001__x0001__x0001__x0001__x0001_@R@_x0001__x0001__x0001__x0001__x0001__x0001_:@_x0001__x0001__x0001__x0001__x0001_E@_x0001__x0001__x0001__x0001__x0001__x0001__x0001__x0001__x0001__x0001__x0001__x0001__x0001__x0001_Q@_x0001__x0001__x0001__x0001__x0001_ÀQ@_x0001__x0001__x0001__x0001__x0001__x0001_H@_x0001__x0001__x0001__x0001__x0001__x0001_@@_x0001__x0001__x0001__x0001__x0001__x0001_C@_x0001__x0001__x0001__x0001__x0001__x0001_?@_x0001__x0001__x0001__x0001__x0001__x0001_5@_x0001__x0001__x0001__x0001__x0001__x0001_E@_x0001__x0001__x0001__x0001__x0001__x0001_P@_x0001__x0001__x0001__x0001__x0001__x0001_A@_x0001__x0001__x0001__x0001__x0001__x0001_6@_x0001__x0001__x0001__x0001__x0001_M@_x0001__x0001__x0001__x0001__x0001__x0001_;@_x0001__x0001__x0001__x0001__x0001__x0001_8@_x0001__x0001__x0001__x0001__x0001__x0001_:@_x0001__x0001__x0001__x0001__x0001__x0001_7@_x0001__x0001__x0001__x0001__x0001__x0001_B@_x0001__x0001__x0001__x0001__x0001_G@_x0001__x0001__x0001__x0001__x0001__x0001_I@_x0001__x0001__x0001__x0001__x0001__x0001_9@_x0001__x0001__x0001__x0001__x0001__x0001_6@_x0001__x0001__x0001__x0001__x0001_B@_x0001__x0001__x0001__x0001__x0001_G@_x0001__x0001__x0001__x0001__x0001__x0002__x0001__x0001_?@_x0001__x0001__x0001__x0001__x0001__x0001_O@_x0001__x0001__x0001__x0001__x0001_R@_x0001__x0001__x0001__x0001__x0001__x0001_M@_x0001__x0001__x0001__x0001__x0001__x0001_E@_x0001__x0001__x0001__x0001__x0001__x0001_6@_x0001__x0001__x0001__x0001__x0001__x0001__x0001__x0001__x0001__x0001__x0001__x0001__x0001__x0001__x0001__x0001__x0001__x0001__x0001__x0001__x0001__x0001_B@_x0001__x0001__x0001__x0001__x0001__x0001_H@_x0001__x0001__x0001__x0001__x0001__x0001__x0001__x0001__x0001__x0001__x0001__x0001__x0001__x0001_A@_x0001__x0001__x0001__x0001__x0001_B@_x0001__x0001__x0001__x0001__x0001__x0001_8@_x0001__x0001__x0001__x0001__x0001__x0001_8@_x0001__x0001__x0001__x0001__x0001__x0001__x0001__x0001__x0001__x0001__x0001__x0001__x0001_@Q@_x0001__x0001__x0001__x0001__x0001__x0001_=@_x0001__x0001__x0001__x0001__x0001__x0001_8@_x0001__x0001__x0001__x0001__x0001__x0001_8@_x0001__x0001__x0001__x0001__x0001__x0001_R@_x0001__x0001__x0001__x0001__x0001__x0001_H@_x0001__x0001__x0001__x0001__x0001_@@_x0001__x0001__x0001__x0001__x0001__x0001_7@_x0001__x0001__x0001__x0001__x0001__x0001__x0001__x0001__x0001__x0001__x0001__x0001__x0001_P@_x0001__x0001__x0001__x0001__x0001__x0001_G@_x0001__x0001__x0001__x0001__x0001__x0001__x0001__x0001__x0001__x0001__x0001__x0001__x0001__x0001__x0001__x0001__x0001__x0001__x0001__x0001__x0001__x0001__x0001__x0001__x0001__x0001__x0001__x0001__x0001_B@_x0001__x0001__x0001__x0001__x0001__x0001_K@_x0001__x0002__x0001__x0001__x0001__x0001__x0001__x0001_8@_x0001__x0001__x0001__x0001__x0001__x0001_&lt;@_x0001__x0001__x0001__x0001__x0001__x0001_9@_x0001__x0001__x0001__x0001__x0001__x0001_?@_x0001__x0001__x0001__x0001__x0001__x0001_M@_x0001__x0001__x0001__x0001__x0001_H@_x0001__x0001__x0001__x0001__x0001__x0001_&lt;@_x0001__x0001__x0001__x0001__x0001__x0001__x0001__x0001__x0001__x0001__x0001__x0001__x0001__x0001_@@_x0001__x0001__x0001__x0001__x0001__x0001_5@_x0001__x0001__x0001__x0001__x0001__x0001_6@_x0001__x0001__x0001__x0001__x0001__x0001_9@_x0001__x0001__x0001__x0001__x0001__x0001__x0001__x0001__x0001__x0001__x0001__x0001__x0001__x0001_B@_x0001__x0001__x0001__x0001__x0001_E@_x0001__x0001__x0001__x0001__x0001__x0001__x0001__x0001__x0001__x0001__x0001__x0001__x0001__x0001_G@_x0001__x0001__x0001__x0001__x0001__x0001_@@_x0001__x0001__x0001__x0001__x0001__x0001_7@_x0001__x0001__x0001__x0001__x0001__x0001_E@_x0001__x0001__x0001__x0001__x0001__x0001_F@_x0001__x0001__x0001__x0001__x0001__x0001_7@_x0001__x0001__x0001__x0001__x0001__x0001__x0001__x0001__x0001__x0001__x0001__x0001__x0001__x0001__x0001__x0001__x0001__x0001__x0001__x0001__x0001_H@_x0001__x0001__x0001__x0001__x0001_@@_x0001__x0001__x0001__x0001__x0001__x0001_&lt;@_x0001__x0001__x0001__x0001__x0001__x0001__x0001__x0001__x0001__x0001__x0001__x0001__x0001__x0001_O@_x0001__x0001__x0001__x0001__x0001__x0001_F@_x0001__x0001__x0001__x0001__x0001__x0001_@@_x0001__x0001__x0001__x0001__x0001__x0002__x0001__x0001__x0001__x0001__x0001__x0001__x0001__x0001__x0001__x0001_M@_x0001__x0001__x0001__x0001__x0001__x0001__x0001__x0001__x0001__x0001__x0001__x0001__x0001__x0001_6@_x0001__x0001__x0001__x0001__x0001_O@_x0001__x0001__x0001__x0001__x0001__x0001_&lt;@_x0001__x0001__x0001__x0001__x0001__x0001_G@_x0001__x0001__x0001__x0001__x0001__x0001_B@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ÀR@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gt;@_x0001__x0001__x0001__x0001__x0001_L@_x0001__x0001__x0001__x0001__x0001__x0001_E@_x0001__x0001__x0001__x0001__x0001__x0001_;@_x0001__x0001__x0001__x0001__x0001__x0001_7@_x0001__x0001__x0001__x0001__x0001_ÀP@_x0001__x0001__x0001__x0001__x0001_E@_x0001__x0001__x0001__x0001__x0001__x0001_:@_x0001__x0001__x0001__x0001__x0001__x0001_6@_x0001__x0001__x0001__x0001__x0001__x0001__x0001__x0001__x0001__x0001__x0001__x0001__x0001__x0001_M@_x0001__x0001__x0001__x0001__x0001_J@_x0001__x0001__x0001__x0001__x0001__x0001_;@_x0001__x0002__x0001__x0001__x0001__x0001__x0001_M@_x0001__x0001__x0001__x0001__x0001__x0001_=@_x0001__x0001__x0001__x0001__x0001__x0001_@@_x0001__x0001__x0001__x0001__x0001__x0001__x0001__x0001__x0001__x0001__x0001__x0001__x0001__x0001_&lt;@_x0001__x0001__x0001__x0001__x0001__x0001_=@_x0001__x0001__x0001__x0001__x0001__x0001_@@_x0001__x0001__x0001__x0001__x0001__x0001_A@_x0001__x0001__x0001__x0001__x0001_E@_x0001__x0001__x0001__x0001__x0001__x0001__x0001__x0001__x0001__x0001__x0001__x0001__x0001__x0001__x0001__x0001__x0001__x0001__x0001__x0001__x0001__x0001_E@_x0001__x0001__x0001__x0001__x0001__x0001_8@_x0001__x0001__x0001__x0001__x0001__x0001_A@_x0001__x0001__x0001__x0001__x0001_M@_x0001__x0001__x0001__x0001__x0001__x0001_8@_x0001__x0001__x0001__x0001__x0001__x0001_;@_x0001__x0001__x0001__x0001__x0001__x0001_6@_x0001__x0001__x0001__x0001__x0001__x0001_C@_x0001__x0001__x0001__x0001__x0001__x0001_7@_x0001__x0001__x0001__x0001__x0001_@@_x0001__x0001__x0001__x0001__x0001__x0001__x0001__x0001__x0001__x0001__x0001__x0001__x0001__x0001__x0001__x0001__x0001__x0001__x0001__x0001__x0001__x0001_@@_x0001__x0001__x0001__x0001__x0001__x0001_E@_x0001__x0001__x0001__x0001__x0001__x0001_:@_x0001__x0001__x0001__x0001__x0001__x0001__x0001__x0001__x0001__x0001__x0001__x0001__x0001__x0001_4@_x0001__x0001__x0001__x0001__x0001__x0001_A@_x0001__x0001__x0001__x0001__x0001_P@_x0001__x0001__x0001__x0001__x0001__x0001_7@_x0001__x0001__x0001__x0001__x0001__x0002__x0001__x0001_9@_x0001__x0001__x0001__x0001__x0001__x0001_&lt;@_x0001__x0001__x0001__x0001__x0001__x0001_8@_x0001__x0001__x0001__x0001__x0001__x0001_=@_x0001__x0001__x0001__x0001__x0001_L@_x0001__x0001__x0001__x0001__x0001__x0001__x0001__x0001__x0001__x0001__x0001__x0001__x0001_D@_x0001__x0001__x0001__x0001__x0001__x0001_E@_x0001__x0001__x0001__x0001__x0001__x0001_&lt;@_x0001__x0001__x0001__x0001__x0001__x0001__x0001__x0001__x0001__x0001__x0001__x0001__x0001_@@_x0001__x0001__x0001__x0001__x0001__x0001__x0001__x0001__x0001__x0001__x0001__x0001__x0001_H@_x0001__x0001__x0001__x0001__x0001__x0001__x0001__x0001__x0001__x0001__x0001__x0001__x0001__x0001_&lt;@_x0001__x0001__x0001__x0001__x0001__x0001__x0001__x0001__x0001__x0001__x0001__x0001__x0001__x0001_&lt;@_x0001__x0001__x0001__x0001__x0001__x0001_A@_x0001__x0001__x0001__x0001__x0001__x0001_R@_x0001__x0001__x0001__x0001__x0001_H@_x0001__x0001__x0001__x0001__x0001__x0001_R@_x0001__x0001__x0001__x0001__x0001_G@_x0001__x0001__x0001__x0001__x0001__x0001_6@_x0001__x0001__x0001__x0001__x0001__x0001__x0001__x0001__x0001__x0001__x0001__x0001__x0001__x0001_B@_x0001__x0001__x0001__x0001__x0001_I@_x0001__x0001__x0001__x0001__x0001__x0001_;@_x0001__x0001__x0001__x0001__x0001__x0001_B@_x0001__x0001__x0001__x0001__x0001__x0001_C@_x0001__x0001__x0001__x0001__x0001__x0001__x0001__x0001__x0001__x0001__x0001__x0001__x0001__x0001_=@_x0001__x0001__x0001__x0001__x0001_J@_x0001__x0002__x0001__x0001__x0001__x0001__x0001__x0001_=@_x0001__x0001__x0001__x0001__x0001_@@_x0001__x0001__x0001__x0001__x0001__x0001__x0001__x0001__x0001__x0001__x0001__x0001__x0001__x0001_@@_x0001__x0001__x0001__x0001__x0001_@R@_x0001__x0001__x0001__x0001__x0001__x0001_F@_x0001__x0001__x0001__x0001__x0001__x0001_7@_x0001__x0001__x0001__x0001__x0001_B@_x0001__x0001__x0001__x0001__x0001__x0001_&lt;@_x0001__x0001__x0001__x0001__x0001__x0001_K@_x0001__x0001__x0001__x0001__x0001_C@_x0001__x0001__x0001__x0001__x0001__x0001_&lt;@_x0001__x0001__x0001__x0001__x0001__x0001_@@_x0001__x0001__x0001__x0001__x0001__x0001_7@_x0001__x0001__x0001__x0001__x0001__x0001_:@_x0001__x0001__x0001__x0001__x0001__x0001_M@_x0001__x0001__x0001__x0001__x0001__x0001__x0001__x0001__x0001__x0001__x0001__x0001__x0001__x0001__x0001__x0001__x0001__x0001__x0001__x0001__x0001__x0001_B@_x0001__x0001__x0001__x0001__x0001__x0001_6@_x0001__x0001__x0001__x0001__x0001_L@_x0001__x0001__x0001__x0001__x0001__x0001__x0001__x0001__x0001__x0001__x0001__x0001__x0001_C@_x0001__x0001__x0001__x0001__x0001__x0001_&lt;@_x0001__x0001__x0001__x0001__x0001__x0001__x0001__x0001__x0001__x0001__x0001__x0001__x0001__x0001_P@_x0001__x0001__x0001__x0001__x0001__x0001_B@_x0001__x0001__x0001__x0001__x0001__x0001__x0001__x0001__x0001__x0001__x0001__x0001__x0001__x0001__x0001__x0001__x0001__x0001__x0001__x0001__x0001__x0001__x0001__x0001__x0001__x0001__x0001__x0001__x0001__x0001_E@_x0001__x0001__x0001__x0001__x0001__x0002__x0001_B@_x0001__x0001__x0001__x0001__x0001_M@_x0001__x0001__x0001__x0001__x0001__x0001_C@_x0001__x0001__x0001__x0001__x0001__x0001__x0001__x0001__x0001__x0001__x0001__x0001__x0001__x0001_H@_x0001__x0001__x0001__x0001__x0001_J@_x0001__x0001__x0001__x0001__x0001__x0001__x0001__x0001__x0001__x0001__x0001__x0001__x0001_H@_x0001__x0001__x0001__x0001__x0001__x0001__x0001__x0001__x0001__x0001__x0001__x0001__x0001__x0001_E@_x0001__x0001__x0001__x0001__x0001__x0001_O@_x0001__x0001__x0001__x0001__x0001__x0001__x0001__x0001__x0001__x0001__x0001__x0001__x0001__x0001__x0001__x0001__x0001__x0001__x0001__x0001__x0001__x0001_8@_x0001__x0001__x0001__x0001__x0001_D@_x0001__x0001__x0001__x0001__x0001_ÀP@_x0001__x0001__x0001__x0001__x0001__x0001__x0001__x0001__x0001__x0001__x0001__x0001__x0001_@@_x0001__x0001__x0001__x0001__x0001__x0001__x0001__x0001__x0001__x0001__x0001__x0001__x0001_C@_x0001__x0001__x0001__x0001__x0001__x0001_@@_x0001__x0001__x0001__x0001__x0001__x0001_J@_x0001__x0001__x0001__x0001__x0001__x0001__x0001__x0001__x0001__x0001__x0001__x0001__x0001__x0001__x0001__x0001__x0001__x0001__x0001__x0001__x0001_D@_x0001__x0001__x0001__x0001__x0001_J@_x0001__x0001__x0001__x0001__x0001_L@_x0001__x0001__x0001__x0001__x0001__x0001_?@_x0001__x0001__x0001__x0001__x0001__x0001_&lt;@_x0001__x0001__x0001__x0001__x0001_C@_x0001__x0001__x0001__x0001__x0001__x0001__x0001__x0001__x0001__x0001__x0001__x0001__x0001_R@_x0001__x0002__x0001__x0001__x0001__x0001__x0001__x0001_E@_x0001__x0001__x0001__x0001__x0001__x0001_9@_x0001__x0001__x0001__x0001__x0001__x0001_6@_x0001__x0001__x0001__x0001__x0001__x0001__x0001__x0001__x0001__x0001__x0001__x0001__x0001__x0001__x0001__x0001__x0001__x0001__x0001__x0001__x0001__x0001_&lt;@_x0001__x0001__x0001__x0001__x0001__x0001__x0001__x0001__x0001__x0001__x0001__x0001__x0001__x0001_=@_x0001__x0001__x0001__x0001__x0001__x0001_:@_x0001__x0001__x0001__x0001__x0001__x0001_6@_x0001__x0001__x0001__x0001__x0001_I@_x0001__x0001__x0001__x0001__x0001__x0001_8@_x0001__x0001__x0001__x0001__x0001__x0001_O@_x0001__x0001__x0001__x0001__x0001__x0001__x0001__x0001__x0001__x0001__x0001__x0001__x0001_B@_x0001__x0001__x0001__x0001__x0001__x0001_;@_x0001__x0001__x0001__x0001__x0001_B@_x0001__x0001__x0001__x0001__x0001__x0001__x0001__x0001__x0001__x0001__x0001__x0001__x0001__x0001_J@_x0001__x0001__x0001__x0001__x0001__x0001_?@_x0001__x0001__x0001__x0001__x0001_R@_x0001__x0001__x0001__x0001__x0001__x0001_:@_x0001__x0001__x0001__x0001__x0001__x0001_C@_x0001__x0001__x0001__x0001__x0001__x0001_J@_x0001__x0001__x0001__x0001__x0001__x0001_C@_x0001__x0001__x0001__x0001__x0001__x0001_:@_x0001__x0001__x0001__x0001__x0001__x0001_9@_x0001__x0001__x0001__x0001__x0001__x0001__x0001__x0001__x0001__x0001__x0001__x0001__x0001__x0001_6@_x0001__x0001__x0001__x0001__x0001__x0001_&lt;@_x0001__x0001__x0001__x0001__x0001__x0001_A@_x0001__x0001__x0001__x0001__x0001__x0002__x0001__x0001_7@_x0001__x0001__x0001__x0001__x0001_B@_x0001__x0001__x0001__x0001__x0001__x0001_&gt;@_x0001__x0001__x0001__x0001__x0001__x0001_O@_x0001__x0001__x0001__x0001__x0001__x0001_P@_x0001__x0001__x0001__x0001__x0001__x0001__x0001__x0001__x0001__x0001__x0001__x0001__x0001__x0001_;@_x0001__x0001__x0001__x0001__x0001__x0001__x0001__x0001__x0001__x0001__x0001__x0001__x0001__x0001_:@_x0001__x0001__x0001__x0001__x0001_H@_x0001__x0001__x0001__x0001__x0001__x0001__x0001__x0001__x0001__x0001__x0001__x0001__x0001__x0001_B@_x0001__x0001__x0001__x0001__x0001__x0001_O@_x0001__x0001__x0001__x0001__x0001__x0001_;@_x0001__x0001__x0001__x0001__x0001__x0001_9@_x0001__x0001__x0001__x0001__x0001__x0001__x0001__x0001__x0001__x0001__x0001__x0001__x0001__x0001__x0001__x0001__x0001__x0001__x0001__x0001__x0001__x0001__x0001__x0001__x0001__x0001__x0001__x0001__x0001__x0001_7@_x0001__x0001__x0001__x0001__x0001__x0001_&lt;@_x0001__x0001__x0001__x0001__x0001__x0001_Q@_x0001__x0001__x0001__x0001__x0001_C@_x0001__x0001__x0001__x0001__x0001__x0001__x0001__x0001__x0001__x0001__x0001__x0001__x0001__x0001_?@_x0001__x0001__x0001__x0001__x0001_H@_x0001__x0001__x0001__x0001__x0001__x0001_9@_x0001__x0001__x0001__x0001__x0001__x0001_F@_x0001__x0001__x0001__x0001__x0001__x0001_B@_x0001__x0001__x0001__x0001__x0001__x0001_:@_x0001__x0001__x0001__x0001__x0001_G@_x0001__x0001__x0001__x0001__x0001_B@_x0001__x0001__x0001__x0001__x0001__x0001_Q@_x0001__x0002__x0001__x0001__x0001__x0001__x0001__x0001_:@_x0001__x0001__x0001__x0001__x0001__x0001_P@_x0001__x0001__x0001__x0001__x0001__x0001_&lt;@_x0001__x0001__x0001__x0001__x0001_B@_x0001__x0001__x0001__x0001__x0001__x0001__x0001__x0001__x0001__x0001__x0001__x0001__x0001_B@_x0001__x0001__x0001__x0001__x0001__x0001_:@_x0001__x0001__x0001__x0001__x0001__x0001_J@_x0001__x0001__x0001__x0001__x0001__x0001__x0001__x0001__x0001__x0001__x0001__x0001__x0001__x0001_=@_x0001__x0001__x0001__x0001__x0001__x0001_9@_x0001__x0001__x0001__x0001__x0001__x0001__x0001__x0001__x0001__x0001__x0001__x0001__x0001__x0001_Q@_x0001__x0001__x0001__x0001__x0001__x0001_R@_x0001__x0001__x0001__x0001__x0001__x0001_5@_x0001__x0001__x0001__x0001__x0001_ÀQ@_x0001__x0001__x0001__x0001__x0001__x0001__x0001__x0001__x0001__x0001__x0001__x0001__x0001__x0001_M@_x0001__x0001__x0001__x0001__x0001__x0001_F@_x0001__x0001__x0001__x0001__x0001_@Q@_x0001__x0001__x0001__x0001__x0001__x0001_:@_x0001__x0001__x0001__x0001__x0001__x0001_=@_x0001__x0001__x0001__x0001__x0001_B@_x0001__x0001__x0001__x0001__x0001_B@_x0001__x0001__x0001__x0001__x0001__x0001_C@_x0001__x0001__x0001__x0001__x0001__x0001_F@_x0001__x0001__x0001__x0001__x0001__x0001_?@_x0001__x0001__x0001__x0001__x0001__x0001__x0001__x0001__x0001__x0001__x0001__x0001__x0001__x0001_9@_x0001__x0001__x0001__x0001__x0001_C@_x0001__x0001__x0001__x0001__x0001__x0001_A@_x0001__x0001__x0001__x0001__x0001__x0002__x0001__x0001_J@_x0001__x0001__x0001__x0001__x0001__x0001_=@_x0001__x0001__x0001__x0001__x0001__x0001_&gt;@_x0001__x0001__x0001__x0001__x0001__x0001__x0001__x0001__x0001__x0001__x0001__x0001__x0001__x0001_8@_x0001__x0001__x0001__x0001__x0001_ÀR@_x0001__x0001__x0001__x0001__x0001__x0001_?@_x0001__x0001__x0001__x0001__x0001_A@_x0001__x0001__x0001__x0001__x0001_R@_x0001__x0001__x0001__x0001__x0001_G@_x0001__x0001__x0001__x0001__x0001__x0001_&lt;@_x0001__x0001__x0001__x0001__x0001_H@_x0001__x0001__x0001__x0001__x0001_N@_x0001__x0001__x0001__x0001__x0001__x0001__x0001__x0001__x0001__x0001__x0001__x0001__x0001__x0001_G@_x0001__x0001__x0001__x0001__x0001__x0001_?@_x0001__x0001__x0001__x0001__x0001__x0001_6@_x0001__x0001__x0001__x0001__x0001__x0001__x0001__x0001__x0001__x0001__x0001__x0001__x0001_@R@_x0001__x0001__x0001__x0001__x0001_G@_x0001__x0001__x0001__x0001__x0001__x0001_@@_x0001__x0001__x0001__x0001__x0001__x0001_&lt;@_x0001__x0001__x0001__x0001__x0001_L@_x0001__x0001__x0001__x0001__x0001__x0001_7@_x0001__x0001__x0001__x0001__x0001__x0001_F@_x0001__x0001__x0001__x0001__x0001__x0001_=@_x0001__x0001__x0001__x0001__x0001__x0001_J@_x0001__x0001__x0001__x0001__x0001_P@_x0001__x0001__x0001__x0001__x0001_ÀP@_x0001__x0001__x0001__x0001__x0001_@R@_x0001__x0001__x0001__x0001__x0001__x0001__x0001__x0001__x0001__x0001__x0001__x0001__x0001_ÀR@_x0001__x0002__x0001__x0001__x0001__x0001__x0001_@R@_x0001__x0001__x0001__x0001__x0001__x0001_6@_x0001__x0001__x0001__x0001__x0001__x0001_&lt;@_x0001__x0001__x0001__x0001__x0001__x0001__x0001__x0001__x0001__x0001__x0001__x0001__x0001__x0001_;@_x0001__x0001__x0001__x0001__x0001_M@_x0001__x0001__x0001__x0001__x0001_C@_x0001__x0001__x0001__x0001__x0001__x0001_=@_x0001__x0001__x0001__x0001__x0001_ÀR@_x0001__x0001__x0001__x0001__x0001__x0001_B@_x0001__x0001__x0001__x0001__x0001__x0001__x0001__x0001__x0001__x0001__x0001__x0001__x0001__x0001__x0001__x0001__x0001__x0001__x0001__x0001__x0001_ÀR@_x0001__x0001__x0001__x0001__x0001__x0001_@@_x0001__x0001__x0001__x0001__x0001__x0001__x0001__x0001__x0001__x0001__x0001__x0001__x0001__x0001__x0001__x0001__x0001__x0001__x0001__x0001__x0001__x0001__x0001__x0001__x0001__x0001__x0001__x0001__x0001__x0001_M@_x0001__x0001__x0001__x0001__x0001_E@_x0001__x0001__x0001__x0001__x0001__x0001__x0001__x0001__x0001__x0001__x0001__x0001__x0001_H@_x0001__x0001__x0001__x0001__x0001__x0001_&lt;@_x0001__x0001__x0001__x0001__x0001__x0001_=@_x0001__x0001__x0001__x0001__x0001__x0001_M@_x0001__x0001__x0001__x0001__x0001__x0001_L@_x0001__x0001__x0001__x0001__x0001__x0001_7@_x0001__x0001__x0001__x0001__x0001_M@_x0001__x0001__x0001__x0001__x0001__x0001_A@_x0001__x0001__x0001__x0001__x0001__x0001_P@_x0001__x0001__x0001__x0001__x0001__x0001_F@_x0001__x0001__x0001__x0001__x0001__x0001_;@_x0001__x0001__x0001__x0001__x0001__x0002__x0001_A@_x0001__x0001__x0001__x0001__x0001__x0001_&lt;@_x0001__x0001__x0001__x0001__x0001__x0001_@@_x0001__x0001__x0001__x0001__x0001_ÀP@_x0001__x0001__x0001__x0001__x0001_M@_x0001__x0001__x0001__x0001__x0001__x0001_K@_x0001__x0001__x0001__x0001__x0001_H@_x0001__x0001__x0001__x0001__x0001__x0001_9@_x0001__x0001__x0001__x0001__x0001_@Q@_x0001__x0001__x0001__x0001__x0001__x0001__x0001__x0001__x0001__x0001__x0001__x0001__x0001__x0001__x0001__x0001__x0001__x0001__x0001__x0001__x0001_F@_x0001__x0001__x0001__x0001__x0001__x0001_C@_x0001__x0001__x0001__x0001__x0001__x0001_:@_x0001__x0001__x0001__x0001__x0001_L@_x0001__x0001__x0001__x0001__x0001__x0001_&lt;@_x0001__x0001__x0001__x0001__x0001__x0001_A@_x0001__x0001__x0001__x0001__x0001__x0001_A@_x0001__x0001__x0001__x0001__x0001__x0001_F@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F@_x0001__x0001__x0001__x0001__x0001_@@_x0001__x0001__x0001__x0001__x0001__x0001_6@_x0001__x0001__x0001__x0001__x0001__x0001_:@_x0001__x0001__x0001__x0001__x0001_@Q@_x0001__x0001__x0001__x0001__x0001__x0001_C@_x0001__x0001__x0001__x0001__x0001__x0001_?@_x0001__x0001__x0001__x0001__x0001__x0001__x0001__x0001__x0001__x0002__x0001__x0001__x0001__x0001__x0001__x0001_8@_x0001__x0001__x0001__x0001__x0001_H@_x0001__x0001__x0001__x0001__x0001__x0001__x0001__x0001__x0001__x0001__x0001__x0001__x0001__x0001_@@_x0001__x0001__x0001__x0001__x0001_C@_x0001__x0001__x0001__x0001__x0001__x0001_K@_x0001__x0001__x0001__x0001__x0001__x0001_@@_x0001__x0001__x0001__x0001__x0001__x0001_B@_x0001__x0001__x0001__x0001__x0001__x0001_7@_x0001__x0001__x0001__x0001__x0001__x0001__x0001__x0001__x0001__x0001__x0001__x0001__x0001_L@_x0001__x0001__x0001__x0001__x0001_L@_x0001__x0001__x0001__x0001__x0001_C@_x0001__x0001__x0001__x0001__x0001__x0001_5@_x0001__x0001__x0001__x0001__x0001__x0001_C@_x0001__x0001__x0001__x0001__x0001_ÀP@_x0001__x0001__x0001__x0001__x0001__x0001_5@_x0001__x0001__x0001__x0001__x0001_O@_x0001__x0001__x0001__x0001__x0001_C@_x0001__x0001__x0001__x0001__x0001__x0001_F@_x0001__x0001__x0001__x0001__x0001__x0001__x0001__x0001__x0001__x0001__x0001__x0001__x0001__x0001__x0001__x0001__x0001__x0001__x0001__x0001__x0001_B@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6@_x0001__x0001__x0001__x0001__x0001__x0001_?@_x0001__x0001__x0001__x0001__x0001__x0002__x0001_B@_x0001__x0001__x0001__x0001__x0001__x0001_F@_x0001__x0001__x0001__x0001__x0001__x0001_@@_x0001__x0001__x0001__x0001__x0001__x0001__x0001__x0001__x0001__x0001__x0001__x0001__x0001__x0001_=@_x0001__x0001__x0001__x0001__x0001_N@_x0001__x0001__x0001__x0001__x0001__x0001_F@_x0001__x0001__x0001__x0001__x0001_@@_x0001__x0001__x0001__x0001__x0001__x0001_C@_x0001__x0001__x0001__x0001__x0001__x0001_C@_x0001__x0001__x0001__x0001__x0001__x0001__x0001__x0001__x0001__x0001__x0001__x0001__x0001__x0001_@@_x0001__x0001__x0001__x0001__x0001_R@_x0001__x0001__x0001__x0001__x0001__x0001_7@_x0001__x0001__x0001__x0001__x0001__x0001_@@_x0001__x0001__x0001__x0001__x0001_J@_x0001__x0001__x0001__x0001__x0001_L@_x0001__x0001__x0001__x0001__x0001_ÀR@_x0001__x0001__x0001__x0001__x0001__x0001_P@_x0001__x0001__x0001__x0001__x0001__x0001_@@_x0001__x0001__x0001__x0001__x0001_C@_x0001__x0001__x0001__x0001__x0001_C@_x0001__x0001__x0001__x0001__x0001_K@_x0001__x0001__x0001__x0001__x0001_H@_x0001__x0001__x0001__x0001__x0001_M@_x0001__x0001__x0001__x0001__x0001__x0001_5@_x0001__x0001__x0001__x0001__x0001__x0001__x0001__x0001__x0001__x0001__x0001__x0001__x0001__x0001_J@_x0001__x0001__x0001__x0001__x0001__x0001__x0001__x0001__x0001__x0001__x0001__x0001__x0001_A@_x0001__x0001__x0001__x0001__x0001__x0001__x0001__x0001__x0001__x0001__x0001__x0001__x0001__x0001_;@_x0001__x0002__x0001__x0001__x0001__x0001__x0001__x0001_@@_x0001__x0001__x0001__x0001__x0001__x0001_P@_x0001__x0001__x0001__x0001__x0001__x0001_6@_x0001__x0001__x0001__x0001__x0001__x0001_G@_x0001__x0001__x0001__x0001__x0001__x0001__x0001__x0001__x0001__x0001__x0001__x0001__x0001__x0001_&lt;@_x0001__x0001__x0001__x0001__x0001_@R@_x0001__x0001__x0001__x0001__x0001__x0001_B@_x0001__x0001__x0001__x0001__x0001__x0001_J@_x0001__x0001__x0001__x0001__x0001__x0001_O@_x0001__x0001__x0001__x0001__x0001__x0001__x0001__x0001__x0001__x0001__x0001__x0001__x0001__x0001_E@_x0001__x0001__x0001__x0001__x0001__x0001_&lt;@_x0001__x0001__x0001__x0001__x0001_D@_x0001__x0001__x0001__x0001__x0001__x0001_9@_x0001__x0001__x0001__x0001__x0001__x0001_=@_x0001__x0001__x0001__x0001__x0001_M@_x0001__x0001__x0001__x0001__x0001__x0001_R@_x0001__x0001__x0001__x0001__x0001__x0001_?@_x0001__x0001__x0001__x0001__x0001_G@_x0001__x0001__x0001__x0001__x0001_J@_x0001__x0001__x0001__x0001__x0001__x0001_G@_x0001__x0001__x0001__x0001__x0001__x0001__x0001__x0001__x0001__x0001__x0001__x0001__x0001__x0001_:@_x0001__x0001__x0001__x0001__x0001__x0001__x0001__x0001__x0001__x0001__x0001__x0001__x0001__x0001__x0001__x0001__x0001__x0001__x0001__x0001__x0001_H@_x0001__x0001__x0001__x0001__x0001__x0001__x0001__x0001__x0001__x0001__x0001__x0001__x0001__x0001_;@_x0001__x0001__x0001__x0001__x0001__x0001_8@_x0001__x0001__x0001__x0001__x0001__x0001_B@_x0001__x0001__x0001__x0001__x0001__x0002__x0001__x0001_@@_x0001__x0001__x0001__x0001__x0001__x0001_8@_x0001__x0001__x0001__x0001__x0001_C@_x0001__x0001__x0001__x0001__x0001__x0001_?@_x0001__x0001__x0001__x0001__x0001__x0001_G@_x0001__x0001__x0001__x0001__x0001_E@_x0001__x0001__x0001__x0001__x0001__x0001_O@_x0001__x0001__x0001__x0001__x0001_O@_x0001__x0001__x0001__x0001__x0001__x0001_6@_x0001__x0001__x0001__x0001__x0001__x0001__x0001__x0001__x0001__x0001__x0001__x0001__x0001__x0001__x0001__x0001__x0001__x0001__x0001__x0001__x0001__x0001_=@_x0001__x0001__x0001__x0001__x0001__x0001__x0001__x0001__x0001__x0001__x0001__x0001__x0001__x0001_C@_x0001__x0001__x0001__x0001__x0001__x0001_C@_x0001__x0001__x0001__x0001__x0001__x0001_:@_x0001__x0001__x0001__x0001__x0001_J@_x0001__x0001__x0001__x0001__x0001__x0001_7@_x0001__x0001__x0001__x0001__x0001__x0001_;@_x0001__x0001__x0001__x0001__x0001__x0001_@@_x0001__x0001__x0001__x0001__x0001_E@_x0001__x0001__x0001__x0001__x0001__x0001_5@_x0001__x0001__x0001__x0001__x0001__x0001_H@_x0001__x0001__x0001__x0001__x0001__x0001_9@_x0001__x0001__x0001__x0001__x0001__x0001_8@_x0001__x0001__x0001__x0001__x0001__x0001_;@_x0001__x0001__x0001__x0001__x0001__x0001_C@_x0001__x0001__x0001__x0001__x0001_E@_x0001__x0001__x0001__x0001__x0001__x0001_H@_x0001__x0001__x0001__x0001__x0001_E@_x0001__x0001__x0001__x0001__x0001__x0001_:@_x0001__x0001__x0001__x0001__x0001__x0001__x0001__x0001__x0001__x0002__x0001__x0001__x0001__x0001__x0001__x0001_5@_x0001__x0001__x0001__x0001__x0001__x0001_G@_x0001__x0001__x0001__x0001__x0001__x0001__x0001__x0001__x0001__x0001__x0001__x0001__x0001__x0001_:@_x0001__x0001__x0001__x0001__x0001_E@_x0001__x0001__x0001__x0001__x0001__x0001_A@_x0001__x0001__x0001__x0001__x0001__x0001__x0001__x0001__x0001__x0001__x0001__x0001__x0001_E@_x0001__x0001__x0001__x0001__x0001__x0001_5@_x0001__x0001__x0001__x0001__x0001__x0001__x0001__x0001__x0001__x0001__x0001__x0001__x0001__x0001_6@_x0001__x0001__x0001__x0001__x0001__x0001_&lt;@_x0001__x0001__x0001__x0001__x0001__x0001_@@_x0001__x0001__x0001__x0001__x0001__x0001_9@_x0001__x0001__x0001__x0001__x0001__x0001_O@_x0001__x0001__x0001__x0001__x0001__x0001_5@_x0001__x0001__x0001__x0001__x0001_O@_x0001__x0001__x0001__x0001__x0001_I@_x0001__x0001__x0001__x0001__x0001__x0001_?@_x0001__x0001__x0001__x0001__x0001__x0001_=@_x0001__x0001__x0001__x0001__x0001__x0001__x0001__x0001__x0001__x0001__x0001__x0001__x0001__x0001_:@_x0001__x0001__x0001__x0001__x0001__x0001_L@_x0001__x0001__x0001__x0001__x0001__x0001__x0001__x0001__x0001__x0001__x0001__x0001__x0001_H@_x0001__x0001__x0001__x0001__x0001__x0001_G@_x0001__x0001__x0001__x0001__x0001_C@_x0001__x0001__x0001__x0001__x0001__x0001_A@_x0001__x0001__x0001__x0001__x0001__x0001_&lt;@_x0001__x0001__x0001__x0001__x0001__x0001__x0001__x0001__x0001__x0001__x0001__x0001__x0001__x0001__x0001__x0001__x0001__x0001__x0001__x0001__x0001__x0002__x0001__x0001_7@_x0001__x0001__x0001__x0001__x0001__x0001__x0001__x0001__x0001__x0001__x0001__x0001__x0001__x0001_E@_x0001__x0001__x0001__x0001__x0001__x0001_:@_x0001__x0001__x0001__x0001__x0001__x0001_;@_x0001__x0001__x0001__x0001__x0001__x0001_A@_x0001__x0001__x0001__x0001__x0001_@R@_x0001__x0001__x0001__x0001__x0001__x0001__x0001__x0001__x0001__x0001__x0001__x0001__x0001__x0001__x0001__x0001__x0001__x0001__x0001__x0001__x0001_P@_x0001__x0001__x0001__x0001__x0001__x0001_5@_x0001__x0001__x0001__x0001__x0001__x0001_I@_x0001__x0001__x0001__x0001__x0001__x0001_?@_x0001__x0001__x0001__x0001__x0001__x0001__x0001__x0001__x0001__x0001__x0001__x0001__x0001__x0001_:@_x0001__x0001__x0001__x0001__x0001_@R@_x0001__x0001__x0001__x0001__x0001__x0001_:@_x0001__x0001__x0001__x0001__x0001_@@_x0001__x0001__x0001__x0001__x0001__x0001_G@_x0001__x0001__x0001__x0001__x0001__x0001_8@_x0001__x0001__x0001__x0001__x0001__x0001_A@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G@_x0001__x0001__x0001__x0001__x0001_I@_x0001__x0001__x0001__x0001__x0001__x0001_7@_x0001__x0001__x0001__x0001__x0001__x0001_C@_x0001__x0002__x0001__x0001__x0001__x0001__x0001__x0001_L@_x0001__x0001__x0001__x0001__x0001__x0001_=@_x0001__x0001__x0001__x0001__x0001__x0001_?@_x0001__x0001__x0001__x0001__x0001_I@_x0001__x0001__x0001__x0001__x0001__x0001__x0001__x0001__x0001__x0001__x0001__x0001__x0001__x0001_;@_x0001__x0001__x0001__x0001__x0001__x0001_C@_x0001__x0001__x0001__x0001__x0001_@R@_x0001__x0001__x0001__x0001__x0001_G@_x0001__x0001__x0001__x0001__x0001__x0001_A@_x0001__x0001__x0001__x0001__x0001__x0001_P@_x0001__x0001__x0001__x0001__x0001_L@_x0001__x0001__x0001__x0001__x0001__x0001_&lt;@_x0001__x0001__x0001__x0001__x0001__x0001__x0001__x0001__x0001__x0001__x0001__x0001__x0001__x0001_6@_x0001__x0001__x0001__x0001__x0001_A@_x0001__x0001__x0001__x0001__x0001_E@_x0001__x0001__x0001__x0001__x0001__x0001_A@_x0001__x0001__x0001__x0001__x0001__x0001_@@_x0001__x0001__x0001__x0001__x0001__x0001_;@_x0001__x0001__x0001__x0001__x0001__x0001_R@_x0001__x0001__x0001__x0001__x0001__x0001_O@_x0001__x0001__x0001__x0001__x0001__x0001_@@_x0001__x0001__x0001__x0001__x0001__x0001_Q@_x0001__x0001__x0001__x0001__x0001__x0001_=@_x0001__x0001__x0001__x0001__x0001__x0001_Q@_x0001__x0001__x0001__x0001__x0001_M@_x0001__x0001__x0001__x0001__x0001__x0001_;@_x0001__x0001__x0001__x0001__x0001__x0001__x0001__x0001__x0001__x0001__x0001__x0001__x0001__x0001__x0001__x0001__x0001__x0001__x0001__x0001__x0001__x0001_F@_x0001__x0001__x0001__x0001__x0001__x0002__x0001__x0001_C@_x0001__x0001__x0001__x0001__x0001__x0001_6@_x0001__x0001__x0001__x0001__x0001__x0001_@@_x0001__x0001__x0001__x0001__x0001__x0001_J@_x0001__x0001__x0001__x0001__x0001__x0001_G@_x0001__x0001__x0001__x0001__x0001__x0001__x0001__x0001__x0001__x0001__x0001__x0001__x0001_@P@_x0001__x0001__x0001__x0001__x0001__x0001_4@_x0001__x0001__x0001__x0001__x0001__x0001_:@_x0001__x0001__x0001__x0001__x0001__x0001__x0001__x0001__x0001__x0001__x0001__x0001__x0001__x0001_G@_x0001__x0001__x0001__x0001__x0001__x0001_P@_x0001__x0001__x0001__x0001__x0001__x0001_Q@_x0001__x0001__x0001__x0001__x0001__x0001__x0001__x0001__x0001__x0001__x0001__x0001__x0001__x0001_=@_x0001__x0001__x0001__x0001__x0001_R@_x0001__x0001__x0001__x0001__x0001_B@_x0001__x0001__x0001__x0001__x0001__x0001_G@_x0001__x0001__x0001__x0001__x0001__x0001__x0001__x0001__x0001__x0001__x0001__x0001__x0001_H@_x0001__x0001__x0001__x0001__x0001__x0001__x0001__x0001__x0001__x0001__x0001__x0001__x0001__x0001_O@_x0001__x0001__x0001__x0001__x0001__x0001__x0001__x0001__x0001__x0001__x0001__x0001__x0001__x0001__x0001__x0001__x0001__x0001__x0001__x0001__x0001_L@_x0001__x0001__x0001__x0001__x0001__x0001_L@_x0001__x0001__x0001__x0001__x0001_B@_x0001__x0001__x0001__x0001__x0001__x0001_@@_x0001__x0001__x0001__x0001__x0001__x0001_6@_x0001__x0001__x0001__x0001__x0001__x0001_K@_x0001__x0001__x0001__x0001__x0001__x0001_A@_x0001__x0001__x0001__x0001__x0001__x0001_:@_x0001__x0002__x0001__x0001__x0001__x0001__x0001__x0001_?@_x0001__x0001__x0001__x0001__x0001__x0001_=@_x0001__x0001__x0001__x0001__x0001__x0001_8@_x0001__x0001__x0001__x0001__x0001__x0001_;@_x0001__x0001__x0001__x0001__x0001__x0001_&gt;@_x0001__x0001__x0001__x0001__x0001__x0001_H@_x0001__x0001__x0001__x0001__x0001__x0001_:@_x0001__x0001__x0001__x0001__x0001__x0001_5@_x0001__x0001__x0001__x0001__x0001_D@_x0001__x0001__x0001__x0001__x0001_O@_x0001__x0001__x0001__x0001__x0001__x0001__x0001__x0001__x0001__x0001__x0001__x0001__x0001__x0001_7@_x0001__x0001__x0001__x0001__x0001__x0001_M@_x0001__x0001__x0001__x0001__x0001_C@_x0001__x0001__x0001__x0001__x0001__x0001_E@_x0001__x0001__x0001__x0001__x0001_M@_x0001__x0001__x0001__x0001__x0001__x0001__x0001__x0001__x0001__x0001__x0001__x0001__x0001_O@_x0001__x0001__x0001__x0001__x0001__x0001__x0001__x0001__x0001__x0001__x0001__x0001__x0001__x0001__x0001__x0001__x0001__x0001__x0001__x0001__x0001_O@_x0001__x0001__x0001__x0001__x0001_J@_x0001__x0001__x0001__x0001__x0001__x0001_M@_x0001__x0001__x0001__x0001__x0001__x0001_L@_x0001__x0001__x0001__x0001__x0001__x0001_&lt;@_x0001__x0001__x0001__x0001__x0001__x0001_?@_x0001__x0001__x0001__x0001__x0001__x0001_A@_x0001__x0001__x0001__x0001__x0001__x0001_8@_x0001__x0001__x0001__x0001__x0001_@Q@_x0001__x0001__x0001__x0001__x0001__x0001_I@_x0001__x0001__x0001__x0001__x0001__x0001_?@_x0001__x0001__x0001__x0001__x0001__x0002__x0001__x0001__x0001__x0001__x0001__x0001__x0001__x0001__x0001_@@_x0001__x0001__x0001__x0001__x0001_A@_x0001__x0001__x0001__x0001__x0001__x0001_7@_x0001__x0001__x0001__x0001__x0001__x0001_4@_x0001__x0001__x0001__x0001__x0001__x0001_:@_x0001__x0001__x0001__x0001__x0001__x0001_B@_x0001__x0001__x0001__x0001__x0001__x0001_7@_x0001__x0001__x0001__x0001__x0001__x0001_=@_x0001__x0001__x0001__x0001__x0001__x0001_6@_x0001__x0001__x0001__x0001__x0001__x0001_G@_x0001__x0001__x0001__x0001__x0001__x0001__x0001__x0001__x0001__x0001__x0001__x0001__x0001__x0001_=@_x0001__x0001__x0001__x0001__x0001__x0001__x0001__x0001__x0001__x0001__x0001__x0001__x0001__x0001_4@_x0001__x0001__x0001__x0001__x0001_B@_x0001__x0001__x0001__x0001__x0001__x0001_=@_x0001__x0001__x0001__x0001__x0001__x0001_B@_x0001__x0001__x0001__x0001__x0001__x0001_&lt;@_x0001__x0001__x0001__x0001__x0001__x0001_B@_x0001__x0001__x0001__x0001__x0001__x0001_E@_x0001__x0001__x0001__x0001__x0001__x0001_?@_x0001__x0001__x0001__x0001__x0001__x0001_B@_x0001__x0001__x0001__x0001__x0001_B@_x0001__x0001__x0001__x0001__x0001__x0001_8@_x0001__x0001__x0001__x0001__x0001_B@_x0001__x0001__x0001__x0001__x0001_G@_x0001__x0001__x0001__x0001__x0001__x0001_7@_x0001__x0001__x0001__x0001__x0001__x0001_M@_x0001__x0001__x0001__x0001__x0001_I@_x0001__x0001__x0001__x0001__x0001__x0001__x0001__x0001__x0001__x0001__x0001__x0001__x0001__x0001_&lt;@_x0001__x0002__x0001__x0001__x0001__x0001__x0001__x0001_7@_x0001__x0001__x0001__x0001__x0001__x0001_&lt;@_x0001__x0001__x0001__x0001__x0001__x0001_5@_x0001__x0001__x0001__x0001__x0001__x0001_D@_x0001__x0001__x0001__x0001__x0001__x0001_F@_x0001__x0001__x0001__x0001__x0001__x0001_G@_x0001__x0001__x0001__x0001__x0001__x0001__x0001__x0001__x0001__x0001__x0001__x0001__x0001__x0001_F@_x0001__x0001__x0001__x0001__x0001__x0001_;@_x0001__x0001__x0001__x0001__x0001__x0001_H@_x0001__x0001__x0001__x0001__x0001__x0001_:@_x0001__x0001__x0001__x0001__x0001_@@_x0001__x0001__x0001__x0001__x0001__x0001_&lt;@_x0001__x0001__x0001__x0001__x0001__x0001_;@_x0001__x0001__x0001__x0001__x0001_ÀR@_x0001__x0001__x0001__x0001__x0001_F@_x0001__x0001__x0001__x0001__x0001__x0001_B@_x0001__x0001__x0001__x0001__x0001__x0001_K@_x0001__x0001__x0001__x0001__x0001__x0001_:@_x0001__x0001__x0001__x0001__x0001__x0001_8@_x0001__x0001__x0001__x0001__x0001__x0001_@@_x0001__x0001__x0001__x0001__x0001__x0001_4@_x0001__x0001__x0001__x0001__x0001_P@_x0001__x0001__x0001__x0001__x0001_ÀR@_x0001__x0001__x0001__x0001__x0001__x0001_R@_x0001__x0001__x0001__x0001__x0001__x0001_&lt;@_x0001__x0001__x0001__x0001__x0001__x0001_&lt;@_x0001__x0001__x0001__x0001__x0001__x0001_?@_x0001__x0001__x0001__x0001__x0001_M@_x0001__x0001__x0001__x0001__x0001__x0001_9@_x0001__x0001__x0001__x0001__x0001_@Q@_x0001__x0001__x0001__x0001__x0001__x0002__x0001__x0001__x0001__x0001__x0001__x0001__x0001__x0001__x0001_P@_x0001__x0001__x0001__x0001__x0001__x0001_C@_x0001__x0001__x0001__x0001__x0001_O@_x0001__x0001__x0001__x0001__x0001__x0001_&lt;@_x0001__x0001__x0001__x0001__x0001_H@_x0001__x0001__x0001__x0001__x0001_L@_x0001__x0001__x0001__x0001__x0001__x0001_:@_x0001__x0001__x0001__x0001__x0001__x0001_K@_x0001__x0001__x0001__x0001__x0001_P@_x0001__x0001__x0001__x0001__x0001__x0001_K@_x0001__x0001__x0001__x0001__x0001__x0001__x0001__x0001__x0001__x0001__x0001__x0001__x0001__x0001_A@_x0001__x0001__x0001__x0001__x0001_C@_x0001__x0001__x0001__x0001__x0001__x0001__x0001__x0001__x0001__x0001__x0001__x0001__x0001_L@_x0001__x0001__x0001__x0001__x0001_A@_x0001__x0001__x0001__x0001__x0001__x0001__x0001__x0001__x0001__x0001__x0001__x0001__x0001_L@_x0001__x0001__x0001__x0001__x0001__x0001_B@_x0001__x0001__x0001__x0001__x0001_N@_x0001__x0001__x0001__x0001__x0001_G@_x0001__x0001__x0001__x0001__x0001__x0001_:@_x0001__x0001__x0001__x0001__x0001__x0001__x0001__x0001__x0001__x0001__x0001__x0001__x0001_J@_x0001__x0001__x0001__x0001__x0001_A@_x0001__x0001__x0001__x0001__x0001__x0001_;@_x0001__x0001__x0001__x0001__x0001_@@_x0001__x0001__x0001__x0001__x0001__x0001_&lt;@_x0001__x0001__x0001__x0001__x0001__x0001__x0001__x0001__x0001__x0001__x0001__x0001__x0001__x0001_A@_x0001__x0001__x0001__x0001__x0001__x0001_5@_x0001__x0002__x0001__x0001__x0001__x0001__x0001__x0001_@@_x0001__x0001__x0001__x0001__x0001__x0001__x0001__x0001__x0001__x0001__x0001__x0001__x0001__x0001__x0001__x0001__x0001__x0001__x0001__x0001__x0001__x0001_7@_x0001__x0001__x0001__x0001__x0001__x0001_Q@_x0001__x0001__x0001__x0001__x0001__x0001_=@_x0001__x0001__x0001__x0001__x0001__x0001_F@_x0001__x0001__x0001__x0001__x0001_C@_x0001__x0001__x0001__x0001__x0001_G@_x0001__x0001__x0001__x0001__x0001__x0001_5@_x0001__x0001__x0001__x0001__x0001__x0001_:@_x0001__x0001__x0001__x0001__x0001__x0001_:@_x0001__x0001__x0001__x0001__x0001__x0001_6@_x0001__x0001__x0001__x0001__x0001__x0001_&gt;@_x0001__x0001__x0001__x0001__x0001__x0001_9@_x0001__x0001__x0001__x0001__x0001__x0001_C@_x0001__x0001__x0001__x0001__x0001_ÀP@_x0001__x0001__x0001__x0001__x0001__x0001_?@_x0001__x0001__x0001__x0001__x0001_I@_x0001__x0001__x0001__x0001__x0001__x0001_@@_x0001__x0001__x0001__x0001__x0001_J@_x0001__x0001__x0001__x0001__x0001_L@_x0001__x0001__x0001__x0001__x0001_@@_x0001__x0001__x0001__x0001__x0001_E@_x0001__x0001__x0001__x0001__x0001__x0001_7@_x0001__x0001__x0001__x0001__x0001_B@_x0001__x0001__x0001__x0001__x0001__x0001_M@_x0001__x0001__x0001__x0001__x0001_M@_x0001__x0001__x0001__x0001__x0001__x0001_@@_x0001__x0001__x0001__x0001__x0001__x0001_=@_x0001__x0001__x0001__x0001__x0001_B@_x0001__x0001__x0001__x0001__x0001__x0002__x0001__x0001_&lt;@_x0001__x0001__x0001__x0001__x0001_@R@_x0001__x0001__x0001__x0001__x0001_B@_x0001__x0001__x0001__x0001__x0001__x0001__x0001__x0001__x0001__x0001__x0001__x0001__x0001_H@_x0001__x0001__x0001__x0001__x0001__x0001_8@_x0001__x0001__x0001__x0001__x0001__x0001_;@_x0001__x0001__x0001__x0001__x0001_@Q@_x0001__x0001__x0001__x0001__x0001__x0001_G@_x0001__x0001__x0001__x0001__x0001_ÀR@_x0001__x0001__x0001__x0001__x0001_@@_x0001__x0001__x0001__x0001__x0001__x0001_;@_x0001__x0001__x0001__x0001__x0001_ÀP@_x0001__x0001__x0001__x0001__x0001__x0001__x0001__x0001__x0001__x0001__x0001__x0001__x0001_E@_x0001__x0001__x0001__x0001__x0001__x0001_6@_x0001__x0001__x0001__x0001__x0001_I@_x0001__x0001__x0001__x0001__x0001__x0001_:@_x0001__x0001__x0001__x0001__x0001__x0001_&gt;@_x0001__x0001__x0001__x0001__x0001__x0001_6@_x0001__x0001__x0001__x0001__x0001__x0001__x0001__x0001__x0001__x0001__x0001__x0001__x0001_D@_x0001__x0001__x0001__x0001__x0001__x0001_7@_x0001__x0001__x0001__x0001__x0001__x0001_G@_x0001__x0001__x0001__x0001__x0001__x0001_L@_x0001__x0001__x0001__x0001__x0001__x0001_@@_x0001__x0001__x0001__x0001__x0001__x0001_C@_x0001__x0001__x0001__x0001__x0001__x0001_&gt;@_x0001__x0001__x0001__x0001__x0001__x0001__x0001__x0001__x0001__x0001__x0001__x0001__x0001__x0001__x0001__x0001__x0001__x0001__x0001__x0001__x0001__x0001_=@_x0001__x0001__x0001__x0001__x0001__x0001_&lt;@_x0001__x0002__x0001__x0001__x0001__x0001__x0001__x0001__x0001__x0001__x0001__x0001__x0001__x0001__x0001__x0001__x0001__x0001__x0001__x0001__x0001__x0001__x0001_C@_x0001__x0001__x0001__x0001__x0001__x0001_K@_x0001__x0001__x0001__x0001__x0001__x0001_&lt;@_x0001__x0001__x0001__x0001__x0001__x0001_=@_x0001__x0001__x0001__x0001__x0001__x0001_&lt;@_x0001__x0001__x0001__x0001__x0001_D@_x0001__x0001__x0001__x0001__x0001__x0001__x0001__x0001__x0001__x0001__x0001__x0001__x0001__x0001_B@_x0001__x0001__x0001__x0001__x0001__x0001__x0001__x0001__x0001__x0001__x0001__x0001__x0001__x0001__x0001__x0001__x0001__x0001__x0001__x0001__x0001__x0001__x0001__x0001__x0001__x0001__x0001__x0001__x0001_A@_x0001__x0001__x0001__x0001__x0001__x0001_B@_x0001__x0001__x0001__x0001__x0001__x0001_&lt;@_x0001__x0001__x0001__x0001__x0001_A@_x0001__x0001__x0001__x0001__x0001_I@_x0001__x0001__x0001__x0001__x0001__x0001_K@_x0001__x0001__x0001__x0001__x0001__x0001_5@_x0001__x0001__x0001__x0001__x0001_B@_x0001__x0001__x0001__x0001__x0001__x0001_C@_x0001__x0001__x0001__x0001__x0001__x0001_:@_x0001__x0001__x0001__x0001__x0001__x0001_?@_x0001__x0001__x0001__x0001__x0001__x0001_&lt;@_x0001__x0001__x0001__x0001__x0001__x0001__x0001__x0001__x0001__x0001__x0001__x0001__x0001__x0001_:@_x0001__x0001__x0001__x0001__x0001__x0001__x0001__x0001__x0001__x0001__x0001__x0001__x0001__x0001_A@_x0001__x0001__x0001__x0001__x0001_ÀP@_x0001__x0001__x0001__x0001__x0001__x0001_G@_x0001__x0001__x0001__x0001__x0001__x0002__x0001__x0001__x0001__x0001__x0001__x0001__x0001__x0001__x0001__x0001__x0001__x0001__x0001__x0001__x0001__x0001__x0001_@@_x0001__x0001__x0001__x0001__x0001__x0001_M@_x0001__x0001__x0001__x0001__x0001_@@_x0001__x0001__x0001__x0001__x0001__x0001__x0001__x0001__x0001__x0001__x0001__x0001__x0001_L@_x0001__x0001__x0001__x0001__x0001__x0001_C@_x0001__x0001__x0001__x0001__x0001__x0001_:@_x0001__x0001__x0001__x0001__x0001__x0001_7@_x0001__x0001__x0001__x0001__x0001__x0001_&lt;@_x0001__x0001__x0001__x0001__x0001__x0001_:@_x0001__x0001__x0001__x0001__x0001_A@_x0001__x0001__x0001__x0001__x0001__x0001_8@_x0001__x0001__x0001__x0001__x0001_M@_x0001__x0001__x0001__x0001__x0001__x0001_;@_x0001__x0001__x0001__x0001__x0001__x0001_H@_x0001__x0001__x0001__x0001__x0001__x0001_6@_x0001__x0001__x0001__x0001__x0001__x0001_I@_x0001__x0001__x0001__x0001__x0001__x0001_F@_x0001__x0001__x0001__x0001__x0001__x0001_B@_x0001__x0001__x0001__x0001__x0001__x0001_=@_x0001__x0001__x0001__x0001__x0001__x0001_8@_x0001__x0001__x0001__x0001__x0001_E@_x0001__x0001__x0001__x0001__x0001_N@_x0001__x0001__x0001__x0001__x0001__x0001_J@_x0001__x0001__x0001__x0001__x0001__x0001_@@_x0001__x0001__x0001__x0001__x0001__x0001_6@_x0001__x0001__x0001__x0001__x0001__x0001_B@_x0001__x0001__x0001__x0001__x0001__x0001__x0001__x0001__x0001__x0001__x0001__x0001__x0001_ÀP@_x0001__x0001__x0001__x0001__x0001_C@_x0001__x0002__x0001__x0001__x0001__x0001__x0001_@@_x0001__x0001__x0001__x0001__x0001__x0001_?@_x0001__x0001__x0001__x0001__x0001__x0001__x0001__x0001__x0001__x0001__x0001__x0001__x0001__x0001_7@_x0001__x0001__x0001__x0001__x0001__x0001_M@_x0001__x0001__x0001__x0001__x0001__x0001_C@_x0001__x0001__x0001__x0001__x0001_B@_x0001__x0001__x0001__x0001__x0001__x0001__x0001__x0001__x0001__x0001__x0001__x0001__x0001__x0001_H@_x0001__x0001__x0001__x0001__x0001__x0001_A@_x0001__x0001__x0001__x0001__x0001__x0001_6@_x0001__x0001__x0001__x0001__x0001__x0001_=@_x0001__x0001__x0001__x0001__x0001__x0001__x0001__x0001__x0001__x0001__x0001__x0001__x0001__x0001_C@_x0001__x0001__x0001__x0001__x0001__x0001_?@_x0001__x0001__x0001__x0001__x0001__x0001_E@_x0001__x0001__x0001__x0001__x0001__x0001_&lt;@_x0001__x0001__x0001__x0001__x0001__x0001__x0001__x0001__x0001__x0001__x0001__x0001__x0001_H@_x0001__x0001__x0001__x0001__x0001__x0001__x0001__x0001__x0001__x0001__x0001__x0001__x0001__x0001__x0001__x0001__x0001__x0001__x0001__x0001__x0001__x0001_&lt;@_x0001__x0001__x0001__x0001__x0001__x0001_8@_x0001__x0001__x0001__x0001__x0001__x0001_;@_x0001__x0001__x0001__x0001__x0001__x0001_E@_x0001__x0001__x0001__x0001__x0001__x0001__x0001__x0001__x0001__x0001__x0001__x0001__x0001__x0001_:@_x0001__x0001__x0001__x0001__x0001__x0001_:@_x0001__x0001__x0001__x0001__x0001__x0001_7@_x0001__x0001__x0001__x0001__x0001__x0001_9@_x0001__x0001__x0001__x0001__x0001_P@_x0001__x0001__x0001__x0001__x0001__x0002__x0001__x0001__x0001__x0001__x0001__x0001__x0001__x0001__x0001_I@_x0001__x0001__x0001__x0001__x0001__x0001_8@_x0001__x0001__x0001__x0001__x0001_B@_x0001__x0001__x0001__x0001__x0001__x0001_B@_x0001__x0001__x0001__x0001__x0001__x0001_8@_x0001__x0001__x0001__x0001__x0001__x0001_5@_x0001__x0001__x0001__x0001__x0001__x0001_&lt;@_x0001__x0001__x0001__x0001__x0001__x0001_F@_x0001__x0001__x0001__x0001__x0001__x0001__x0001__x0001__x0001__x0001__x0001__x0001__x0001_B@_x0001__x0001__x0001__x0001__x0001_R@_x0001__x0001__x0001__x0001__x0001__x0001_A@_x0001__x0001__x0001__x0001__x0001__x0001_J@_x0001__x0001__x0001__x0001__x0001__x0001_7@_x0001__x0001__x0001__x0001__x0001__x0001__x0001__x0001__x0001__x0001__x0001__x0001__x0001__x0001__x0001__x0001__x0001__x0001__x0001__x0001__x0001_M@_x0001__x0001__x0001__x0001__x0001_O@_x0001__x0001__x0001__x0001__x0001__x0001__x0001__x0001__x0001__x0001__x0001__x0001__x0001__x0001_=@_x0001__x0001__x0001__x0001__x0001_C@_x0001__x0001__x0001__x0001__x0001__x0001__x0001__x0001__x0001__x0001__x0001__x0001__x0001__x0001_&lt;@_x0001__x0001__x0001__x0001__x0001__x0001__x0001__x0001__x0001__x0001__x0001__x0001__x0001__x0001__x0001__x0001__x0001__x0001__x0001__x0001__x0001__x0001__x0001__x0001__x0001__x0001__x0001__x0001__x0001__x0001_=@_x0001__x0001__x0001__x0001__x0001_A@_x0001__x0001__x0001__x0001__x0001__x0001__x0001__x0001__x0001__x0001__x0001__x0001__x0001_C@_x0001__x0001__x0001__x0001__x0001__x0001__x0001__x0001__x0001__x0002__x0001__x0001__x0001__x0001__x0001_C@_x0001__x0001__x0001__x0001__x0001__x0001__x0001__x0001__x0001__x0001__x0001__x0001__x0001__x0001_P@_x0001__x0001__x0001__x0001__x0001__x0001_B@_x0001__x0001__x0001__x0001__x0001__x0001_@@_x0001__x0001__x0001__x0001__x0001__x0001_A@_x0001__x0001__x0001__x0001__x0001__x0001_=@_x0001__x0001__x0001__x0001__x0001__x0001_G@_x0001__x0001__x0001__x0001__x0001__x0001__x0001__x0001__x0001__x0001__x0001__x0001__x0001__x0001_G@_x0001__x0001__x0001__x0001__x0001__x0001__x0001__x0001__x0001__x0001__x0001__x0001__x0001__x0001__x0001__x0001__x0001__x0001__x0001__x0001__x0001__x0001_;@_x0001__x0001__x0001__x0001__x0001__x0001__x0001__x0001__x0001__x0001__x0001__x0001__x0001_O@_x0001__x0001__x0001__x0001__x0001__x0001_M@_x0001__x0001__x0001__x0001__x0001_@R@_x0001__x0001__x0001__x0001__x0001_@R@_x0001__x0001__x0001__x0001__x0001__x0001__x0001__x0001__x0001__x0001__x0001__x0001__x0001__x0001_:@_x0001__x0001__x0001__x0001__x0001__x0001_&gt;@_x0001__x0001__x0001__x0001__x0001_D@_x0001__x0001__x0001__x0001__x0001__x0001_;@_x0001__x0001__x0001__x0001__x0001__x0001__x0001__x0001__x0001__x0001__x0001__x0001__x0001_G@_x0001__x0001__x0001__x0001__x0001_J@_x0001__x0001__x0001__x0001__x0001__x0001_7@_x0001__x0001__x0001__x0001__x0001_O@_x0001__x0001__x0001__x0001__x0001_I@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8@_x0001__x0001__x0001__x0001__x0001__x0001__x0001__x0001__x0001__x0001__x0001__x0001__x0001__x0001__x0001__x0001__x0001__x0001__x0001__x0001__x0001_D@_x0001__x0001__x0001__x0001__x0001_D@_x0001__x0001__x0001__x0001__x0001__x0001_F@_x0001__x0001__x0001__x0001__x0001__x0001_M@_x0001__x0001__x0001__x0001__x0001__x0001_O@_x0001__x0001__x0001__x0001__x0001_K@_x0001__x0001__x0001__x0001__x0001__x0001_=@_x0001__x0001__x0001__x0001__x0001__x0001__x0001__x0001__x0001__x0001__x0001__x0001__x0001__x0001__x0001__x0001__x0001__x0001__x0001__x0001__x0001__x0001_A@_x0001__x0001__x0001__x0001__x0001__x0001__x0001__x0001__x0001__x0001__x0001__x0001__x0001_D@_x0001__x0001__x0001__x0001__x0001__x0001_=@_x0001__x0001__x0001__x0001__x0001__x0001_=@_x0001__x0001__x0001__x0001__x0001__x0001_A@_x0001__x0001__x0001__x0001__x0001__x0001_G@_x0001__x0001__x0001__x0001__x0001__x0001_=@_x0001__x0001__x0001__x0001__x0001__x0001_C@_x0001__x0001__x0001__x0001__x0001_R@_x0001__x0001__x0001__x0001__x0001__x0001_6@_x0001__x0001__x0001__x0001__x0001__x0001__x0001__x0001__x0001__x0001__x0001__x0001__x0001__x0001_7@_x0001__x0001__x0001__x0001__x0001__x0001_&lt;@_x0001__x0001__x0001__x0001__x0001__x0001_=@_x0001__x0001__x0001__x0001__x0001_R@_x0001__x0001__x0001__x0001__x0001_ÀP@_x0001__x0001__x0001__x0001__x0001_M@_x0001__x0002__x0001__x0001__x0001__x0001__x0001__x0001_?@_x0001__x0001__x0001__x0001__x0001__x0001_;@_x0001__x0001__x0001__x0001__x0001_O@_x0001__x0001__x0001__x0001__x0001_A@_x0001__x0001__x0001__x0001__x0001__x0001_A@_x0001__x0001__x0001__x0001__x0001__x0001__x0001__x0001__x0001__x0001__x0001__x0001__x0001__x0001_;@_x0001__x0001__x0001__x0001__x0001__x0001_=@_x0001__x0001__x0001__x0001__x0001__x0001_&gt;@_x0001__x0001__x0001__x0001__x0001__x0001_9@_x0001__x0001__x0001__x0001__x0001__x0001__x0001__x0001__x0001__x0001__x0001__x0001__x0001__x0001_&gt;@_x0001__x0001__x0001__x0001__x0001_P@_x0001__x0001__x0001__x0001__x0001__x0001_L@_x0001__x0001__x0001__x0001__x0001__x0001__x0001__x0001__x0001__x0001__x0001__x0001__x0001_G@_x0001__x0001__x0001__x0001__x0001_M@_x0001__x0001__x0001__x0001__x0001__x0001_?@_x0001__x0001__x0001__x0001__x0001_R@_x0001__x0001__x0001__x0001__x0001__x0001_&lt;@_x0001__x0001__x0001__x0001__x0001_M@_x0001__x0001__x0001__x0001__x0001_A@_x0001__x0001__x0001__x0001__x0001__x0001_:@_x0001__x0001__x0001__x0001__x0001__x0001_F@_x0001__x0001__x0001__x0001__x0001__x0001__x0001__x0001__x0001__x0001__x0001__x0001__x0001__x0001_F@_x0001__x0001__x0001__x0001__x0001__x0001_P@_x0001__x0001__x0001__x0001__x0001_J@_x0001__x0001__x0001__x0001__x0001__x0001_E@_x0001__x0001__x0001__x0001__x0001__x0001_&gt;@_x0001__x0001__x0001__x0001__x0001__x0001_@@_x0001__x0001__x0001__x0001__x0001__x0002__x0001__x0001_C@_x0001__x0001__x0001__x0001__x0001__x0001_@@_x0001__x0001__x0001__x0001__x0001__x0001__x0001__x0001__x0001__x0001__x0001__x0001__x0001__x0001__x0001__x0001__x0001__x0001__x0001__x0001__x0001_I@_x0001__x0001__x0001__x0001__x0001__x0001_G@_x0001__x0001__x0001__x0001__x0001__x0001__x0001__x0001__x0001__x0001__x0001__x0001__x0001__x0001_B@_x0001__x0001__x0001__x0001__x0001__x0001_6@_x0001__x0001__x0001__x0001__x0001__x0001_?@_x0001__x0001__x0001__x0001__x0001__x0001_6@_x0001__x0001__x0001__x0001__x0001_F@_x0001__x0001__x0001__x0001__x0001__x0001_:@_x0001__x0001__x0001__x0001__x0001__x0001_=@_x0001__x0001__x0001__x0001__x0001__x0001_I@_x0001__x0001__x0001__x0001__x0001__x0001__x0001__x0001__x0001__x0001__x0001__x0001__x0001__x0001_;@_x0001__x0001__x0001__x0001__x0001__x0001_&gt;@_x0001__x0001__x0001__x0001__x0001_@@_x0001__x0001__x0001__x0001__x0001__x0001_=@_x0001__x0001__x0001__x0001__x0001__x0001__x0001__x0001__x0001__x0001__x0001__x0001__x0001__x0001_K@_x0001__x0001__x0001__x0001__x0001_K@_x0001__x0001__x0001__x0001__x0001_@@_x0001__x0001__x0001__x0001__x0001_D@_x0001__x0001__x0001__x0001__x0001__x0001_R@_x0001__x0001__x0001__x0001__x0001__x0001_8@_x0001__x0001__x0001__x0001__x0001__x0001_8@_x0001__x0001__x0001__x0001__x0001_E@_x0001__x0001__x0001__x0001__x0001__x0001_9@_x0001__x0001__x0001__x0001__x0001_ÀP@_x0001__x0001__x0001__x0001__x0001__x0001_?@_x0001__x0002__x0001__x0001__x0001__x0001__x0001__x0001_;@_x0001__x0001__x0001__x0001__x0001__x0001_C@_x0001__x0001__x0001__x0001__x0001__x0001_L@_x0001__x0001__x0001__x0001__x0001__x0001_&lt;@_x0001__x0001__x0001__x0001__x0001__x0001_=@_x0001__x0001__x0001__x0001__x0001_G@_x0001__x0001__x0001__x0001__x0001_O@_x0001__x0001__x0001__x0001__x0001_@R@_x0001__x0001__x0001__x0001__x0001__x0001_@@_x0001__x0001__x0001__x0001__x0001_R@_x0001__x0001__x0001__x0001__x0001_J@_x0001__x0001__x0001__x0001__x0001_I@_x0001__x0001__x0001__x0001__x0001_B@_x0001__x0001__x0001__x0001__x0001_J@_x0001__x0001__x0001__x0001__x0001_J@_x0001__x0001__x0001__x0001__x0001_I@_x0001__x0001__x0001__x0001__x0001__x0001_6@_x0001__x0001__x0001__x0001__x0001_E@_x0001__x0001__x0001__x0001__x0001__x0001__x0001__x0001__x0001__x0001__x0001__x0001__x0001__x0001_;@_x0001__x0001__x0001__x0001__x0001__x0001_:@_x0001__x0001__x0001__x0001__x0001__x0001_5@_x0001__x0001__x0001__x0001__x0001__x0001_9@_x0001__x0001__x0001__x0001__x0001__x0001__x0001__x0001__x0001__x0001__x0001__x0001__x0001__x0001__x0001__x0001__x0001__x0001__x0001__x0001__x0001__x0001_E@_x0001__x0001__x0001__x0001__x0001_@@_x0001__x0001__x0001__x0001__x0001__x0001_8@_x0001__x0001__x0001__x0001__x0001__x0001_:@_x0001__x0001__x0001__x0001__x0001__x0001__x0001__x0001__x0001__x0001__x0001__x0001__x0001__x0001_4@_x0001__x0001__x0001__x0001__x0001__x0002__x0001_A@_x0001__x0001__x0001__x0001__x0001__x0001_4@_x0001__x0001__x0001__x0001__x0001__x0001_9@_x0001__x0001__x0001__x0001__x0001__x0001_G@_x0001__x0001__x0001__x0001__x0001_E@_x0001__x0001__x0001__x0001__x0001__x0001_7@_x0001__x0001__x0001__x0001__x0001__x0001_L@_x0001__x0001__x0001__x0001__x0001_M@_x0001__x0001__x0001__x0001__x0001__x0001_?@_x0001__x0001__x0001__x0001__x0001__x0001_:@_x0001__x0001__x0001__x0001__x0001__x0001_Q@_x0001__x0001__x0001__x0001__x0001__x0001__x0001__x0001__x0001__x0001__x0001__x0001__x0001__x0001_8@_x0001__x0001__x0001__x0001__x0001_@@_x0001__x0001__x0001__x0001__x0001__x0001_8@_x0001__x0001__x0001__x0001__x0001__x0001_J@_x0001__x0001__x0001__x0001__x0001__x0001_&lt;@_x0001__x0001__x0001__x0001__x0001__x0001_8@_x0001__x0001__x0001__x0001__x0001_I@_x0001__x0001__x0001__x0001__x0001__x0001__x0001__x0001__x0001__x0001__x0001__x0001__x0001__x0001_C@_x0001__x0001__x0001__x0001__x0001__x0001_:@_x0001__x0001__x0001__x0001__x0001__x0001_Q@_x0001__x0001__x0001__x0001__x0001__x0001_E@_x0001__x0001__x0001__x0001__x0001__x0001__x0001__x0001__x0001__x0001__x0001__x0001__x0001__x0001_?@_x0001__x0001__x0001__x0001__x0001__x0001_;@_x0001__x0001__x0001__x0001__x0001__x0001_?@_x0001__x0001__x0001__x0001__x0001__x0001_@@_x0001__x0001__x0001__x0001__x0001__x0001_6@_x0001__x0001__x0001__x0001__x0001_E@_x0001__x0001__x0001__x0001__x0001__x0001_?@_x0001__x0002__x0001__x0001__x0001__x0001__x0001__x0001__x0001__x0001__x0001__x0001__x0001__x0001__x0001__x0001_H@_x0001__x0001__x0001__x0001__x0001__x0001_6@_x0001__x0001__x0001__x0001__x0001__x0001_&gt;@_x0001__x0001__x0001__x0001__x0001__x0001_B@_x0001__x0001__x0001__x0001__x0001__x0001_B@_x0001__x0001__x0001__x0001__x0001_O@_x0001__x0001__x0001__x0001__x0001__x0001_P@_x0001__x0001__x0001__x0001__x0001__x0001_;@_x0001__x0001__x0001__x0001__x0001__x0001_C@_x0001__x0001__x0001__x0001__x0001__x0001_&lt;@_x0001__x0001__x0001__x0001__x0001__x0001_8@_x0001__x0001__x0001__x0001__x0001__x0001_6@_x0001__x0001__x0001__x0001__x0001__x0001__x0001__x0001__x0001__x0001__x0001__x0001__x0001_@@_x0001__x0001__x0001__x0001__x0001__x0001__x0001__x0001__x0001__x0001__x0001__x0001__x0001__x0001_8@_x0001__x0001__x0001__x0001__x0001__x0001_:@_x0001__x0001__x0001__x0001__x0001__x0001_8@_x0001__x0001__x0001__x0001__x0001__x0001__x0001__x0001__x0001__x0001__x0001__x0001__x0001__x0001_5@_x0001__x0001__x0001__x0001__x0001__x0001_@@_x0001__x0001__x0001__x0001__x0001__x0001_9@_x0001__x0001__x0001__x0001__x0001__x0001__x0001__x0001__x0001__x0001__x0001__x0001__x0001_E@_x0001__x0001__x0001__x0001__x0001_C@_x0001__x0001__x0001__x0001__x0001__x0001_&lt;@_x0001__x0001__x0001__x0001__x0001_R@_x0001__x0001__x0001__x0001__x0001__x0001__x0001__x0001__x0001__x0001__x0001__x0001__x0001__x0001_&gt;@_x0001__x0001__x0001__x0001__x0001__x0001_?@_x0001__x0001__x0001__x0001__x0001__x0002__x0001__x0001_:@_x0001__x0001__x0001__x0001__x0001_ÀQ@_x0001__x0001__x0001__x0001__x0001__x0001_M@_x0001__x0001__x0001__x0001__x0001_J@_x0001__x0001__x0001__x0001__x0001_E@_x0001__x0001__x0001__x0001__x0001_C@_x0001__x0001__x0001__x0001__x0001__x0001_@@_x0001__x0001__x0001__x0001__x0001_@R@_x0001__x0001__x0001__x0001__x0001_@Q@_x0001__x0001__x0001__x0001__x0001__x0001_=@_x0001__x0001__x0001__x0001__x0001__x0001_H@_x0001__x0001__x0001__x0001__x0001_E@_x0001__x0001__x0001__x0001__x0001__x0001_G@_x0001__x0001__x0001__x0001__x0001_G@_x0001__x0001__x0001__x0001__x0001__x0001__x0001__x0001__x0001__x0001__x0001__x0001__x0001_A@_x0001__x0001__x0001__x0001__x0001__x0001_H@_x0001__x0001__x0001__x0001__x0001_M@_x0001__x0001__x0001__x0001__x0001__x0001_P@_x0001__x0001__x0001__x0001__x0001_D@_x0001__x0001__x0001__x0001__x0001__x0001__x0001__x0001__x0001__x0001__x0001__x0001__x0001_H@_x0001__x0001__x0001__x0001__x0001__x0001__x0001__x0001__x0001__x0001__x0001__x0001__x0001__x0001__x0001__x0001__x0001__x0001__x0001__x0001__x0001__x0001_C@_x0001__x0001__x0001__x0001__x0001__x0001_&lt;@_x0001__x0001__x0001__x0001__x0001__x0001_@@_x0001__x0001__x0001__x0001__x0001__x0001_;@_x0001__x0001__x0001__x0001__x0001_B@_x0001__x0001__x0001__x0001__x0001__x0001_R@_x0001__x0001__x0001__x0001__x0001__x0001_9@_x0001__x0001__x0001__x0001__x0001__x0001__x0001__x0001__x0001__x0002__x0001__x0001__x0001__x0001__x0001__x0001_L@_x0001__x0001__x0001__x0001__x0001__x0001_6@_x0001__x0001__x0001__x0001__x0001_F@_x0001__x0001__x0001__x0001__x0001__x0001_&gt;@_x0001__x0001__x0001__x0001__x0001_ÀR@_x0001__x0001__x0001__x0001__x0001__x0001_A@_x0001__x0001__x0001__x0001__x0001__x0001_8@_x0001__x0001__x0001__x0001__x0001__x0001_6@_x0001__x0001__x0001__x0001__x0001__x0001_&lt;@_x0001__x0001__x0001__x0001__x0001__x0001_8@_x0001__x0001__x0001__x0001__x0001__x0001_7@_x0001__x0001__x0001__x0001__x0001__x0001_E@_x0001__x0001__x0001__x0001__x0001__x0001_M@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A@_x0001__x0001__x0001__x0001__x0001__x0001_E@_x0001__x0001__x0001__x0001__x0001_J@_x0001__x0001__x0001__x0001__x0001_G@_x0001__x0001__x0001__x0001__x0001_L@_x0001__x0001__x0001__x0001__x0001_D@_x0001__x0001__x0001__x0001__x0001_E@_x0001__x0001__x0001__x0001__x0001__x0001_Q@_x0001__x0001__x0001__x0001__x0001__x0001__x0001__x0001__x0001__x0001__x0001__x0001__x0001__x0001_:@_x0001__x0001__x0001__x0001__x0001__x0001__x0001__x0001__x0001__x0001__x0001__x0001__x0001_R@_x0001__x0001__x0001__x0001__x0001__x0001_E@_x0001__x0001__x0001__x0001__x0001__x0002__x0001__x0001_;@_x0001__x0001__x0001__x0001__x0001__x0001_L@_x0001__x0001__x0001__x0001__x0001__x0001_:@_x0001__x0001__x0001__x0001__x0001__x0001_6@_x0001__x0001__x0001__x0001__x0001__x0001__x0001__x0001__x0001__x0001__x0001__x0001__x0001__x0001_6@_x0001__x0001__x0001__x0001__x0001__x0001_H@_x0001__x0001__x0001__x0001__x0001__x0001_Q@_x0001__x0001__x0001__x0001__x0001__x0001_7@_x0001__x0001__x0001__x0001__x0001__x0001_K@_x0001__x0001__x0001__x0001__x0001_B@_x0001__x0001__x0001__x0001__x0001__x0001__x0001__x0001__x0001__x0001__x0001__x0001__x0001__x0001_7@_x0001__x0001__x0001__x0001__x0001__x0001__x0001__x0001__x0001__x0001__x0001__x0001__x0001__x0001__x0001__x0001__x0001__x0001__x0001__x0001__x0001__x0001_&lt;@_x0001__x0001__x0001__x0001__x0001__x0001_6@_x0001__x0001__x0001__x0001__x0001__x0001__x0001__x0001__x0001__x0001__x0001__x0001__x0001__x0001_B@_x0001__x0001__x0001__x0001__x0001__x0001_6@_x0001__x0001__x0001__x0001__x0001__x0001_&gt;@_x0001__x0001__x0001__x0001__x0001__x0001_C@_x0001__x0001__x0001__x0001__x0001__x0001_C@_x0001__x0001__x0001__x0001__x0001_ÀQ@_x0001__x0001__x0001__x0001__x0001__x0001_C@_x0001__x0001__x0001__x0001__x0001__x0001_F@_x0001__x0001__x0001__x0001__x0001_C@_x0001__x0001__x0001__x0001__x0001__x0001_;@_x0001__x0001__x0001__x0001__x0001__x0001_7@_x0001__x0001__x0001__x0001__x0001__x0001__x0001__x0001__x0001__x0001__x0001__x0001__x0001_N@_x0001__x0001__x0001__x0001__x0001__x0001_A@</t>
  </si>
  <si>
    <t>3a2181802319149d434cd39cea657674_x0001__x0002__x0001__x0001__x0001__x0001__x0001__x0001__x0001__x0001__x0001__x0001__x0001__x0001__x0001__x0001__x0001__x0001__x0001__x0001__x0001__x0001__x0001__x0001_=@_x0001__x0001__x0001__x0001__x0001__x0001__x0001__x0001__x0001__x0001__x0001__x0001__x0001_E@_x0001__x0001__x0001__x0001__x0001__x0001__x0001__x0001__x0001__x0001__x0001__x0001__x0001__x0001_:@_x0001__x0001__x0001__x0001__x0001__x0001__x0001__x0001__x0001__x0001__x0001__x0001__x0001__x0001_K@_x0001__x0001__x0001__x0001__x0001__x0001_7@_x0001__x0001__x0001__x0001__x0001__x0001_7@_x0001__x0001__x0001__x0001__x0001_B@_x0001__x0001__x0001__x0001__x0001__x0001_7@_x0001__x0001__x0001__x0001__x0001__x0001__x0001__x0001__x0001__x0001__x0001__x0001__x0001__x0001_8@_x0001__x0001__x0001__x0001__x0001__x0001__x0001__x0001__x0001__x0001__x0001__x0001__x0001__x0001_6@_x0001__x0001__x0001__x0001__x0001__x0001_H@_x0001__x0001__x0001__x0001__x0001__x0001__x0001__x0001__x0001__x0001__x0001__x0001__x0001__x0001_G@_x0001__x0001__x0001__x0001__x0001__x0001_=@_x0001__x0001__x0001__x0001__x0001__x0001__x0001__x0001__x0001__x0001__x0001__x0001__x0001__x0001_;@_x0001__x0001__x0001__x0001__x0001_@@_x0001__x0001__x0001__x0001__x0001__x0001_L@_x0001__x0001__x0001__x0001__x0001__x0001__x0001__x0001__x0001__x0001__x0001__x0001__x0001__x0001_L@_x0001__x0001__x0001__x0001__x0001__x0001__x0001__x0001__x0001__x0001__x0001__x0001__x0001_I@_x0001__x0001__x0001__x0001__x0001__x0001_A@_x0001__x0001__x0001__x0001__x0001__x0001_L@_x0001__x0001__x0001__x0001__x0001__x0002__x0001__x0001__x0001__x0001__x0001__x0001__x0001__x0001__x0001__x0001_Q@_x0001__x0001__x0001__x0001__x0001_A@_x0001__x0001__x0001__x0001__x0001__x0001_=@_x0001__x0001__x0001__x0001__x0001__x0001_B@_x0001__x0001__x0001__x0001__x0001__x0001_@@_x0001__x0001__x0001__x0001__x0001_@@_x0001__x0001__x0001__x0001__x0001__x0001__x0001__x0001__x0001__x0001__x0001__x0001__x0001__x0001_P@_x0001__x0001__x0001__x0001__x0001__x0001_G@_x0001__x0001__x0001__x0001__x0001_B@_x0001__x0001__x0001__x0001__x0001__x0001_@@_x0001__x0001__x0001__x0001__x0001__x0001__x0001__x0001__x0001__x0001__x0001__x0001__x0001__x0001__x0001__x0001__x0001__x0001__x0001__x0001__x0001_C@_x0001__x0001__x0001__x0001__x0001__x0001__x0001__x0001__x0001__x0001__x0001__x0001__x0001__x0001_;@_x0001__x0001__x0001__x0001__x0001__x0001_K@_x0001__x0001__x0001__x0001__x0001__x0001_&gt;@_x0001__x0001__x0001__x0001__x0001__x0001_Q@_x0001__x0001__x0001__x0001__x0001__x0001__x0001__x0001__x0001__x0001__x0001__x0001__x0001__x0001__x0001__x0001__x0001__x0001__x0001__x0001__x0001__x0001__x0001__x0001__x0001__x0001__x0001__x0001__x0001__x0001_H@_x0001__x0001__x0001__x0001__x0001__x0001_J@_x0001__x0001__x0001__x0001__x0001__x0001_C@_x0001__x0001__x0001__x0001__x0001__x0001_@@_x0001__x0001__x0001__x0001__x0001__x0001_F@_x0001__x0001__x0001__x0001__x0001__x0001_=@_x0001__x0001__x0001__x0001__x0001__x0001_A@_x0001__x0001__x0001__x0001__x0001__x0001_@@_x0001__x0001__x0001__x0001__x0001__x0001_;@_x0001__x0002__x0001__x0001__x0001__x0001__x0001__x0001_?@_x0001__x0001__x0001__x0001__x0001__x0001_F@_x0001__x0001__x0001__x0001__x0001_M@_x0001__x0001__x0001__x0001__x0001__x0001_6@_x0001__x0001__x0001__x0001__x0001_E@_x0001__x0001__x0001__x0001__x0001__x0001_=@_x0001__x0001__x0001__x0001__x0001__x0001_A@_x0001__x0001__x0001__x0001__x0001__x0001__x0001__x0001__x0001__x0001__x0001__x0001__x0001__x0001_@@_x0001__x0001__x0001__x0001__x0001_@R@_x0001__x0001__x0001__x0001__x0001__x0001_;@_x0001__x0001__x0001__x0001__x0001_A@_x0001__x0001__x0001__x0001__x0001_ÀR@_x0001__x0001__x0001__x0001__x0001__x0001_7@_x0001__x0001__x0001__x0001__x0001__x0001__x0001__x0001__x0001__x0001__x0001__x0001__x0001__x0001_K@_x0001__x0001__x0001__x0001__x0001__x0001_5@_x0001__x0001__x0001__x0001__x0001__x0001_C@_x0001__x0001__x0001__x0001__x0001__x0001_C@_x0001__x0001__x0001__x0001__x0001__x0001_6@_x0001__x0001__x0001__x0001__x0001__x0001_;@_x0001__x0001__x0001__x0001__x0001__x0001__x0001__x0001__x0001__x0001__x0001__x0001__x0001__x0001__x0001__x0001__x0001__x0001__x0001__x0001__x0001__x0001__x0001__x0001__x0001__x0001__x0001__x0001__x0001_ÀQ@_x0001__x0001__x0001__x0001__x0001__x0001_J@_x0001__x0001__x0001__x0001__x0001__x0001__x0001__x0001__x0001__x0001__x0001__x0001__x0001__x0001__x0001__x0001__x0001__x0001__x0001__x0001__x0001__x0001__x0001__x0001__x0001__x0001__x0001__x0001__x0001__x0001_8@_x0001__x0001__x0001__x0001__x0001__x0001_?@_x0001__x0001__x0001__x0001__x0001__x0002__x0001__x0001_K@_x0001__x0001__x0001__x0001__x0001__x0001__x0001__x0001__x0001__x0001__x0001__x0001__x0001__x0001__x0001__x0001__x0001__x0001__x0001__x0001__x0001_@@_x0001__x0001__x0001__x0001__x0001__x0001_6@_x0001__x0001__x0001__x0001__x0001__x0001_5@_x0001__x0001__x0001__x0001__x0001__x0001_&lt;@_x0001__x0001__x0001__x0001__x0001_C@_x0001__x0001__x0001__x0001__x0001__x0001_B@_x0001__x0001__x0001__x0001__x0001__x0001_H@_x0001__x0001__x0001__x0001__x0001__x0001__x0001__x0001__x0001__x0001__x0001__x0001__x0001__x0001_=@_x0001__x0001__x0001__x0001__x0001__x0001_F@_x0001__x0001__x0001__x0001__x0001__x0001_C@_x0001__x0001__x0001__x0001__x0001__x0001_D@_x0001__x0001__x0001__x0001__x0001_L@_x0001__x0001__x0001__x0001__x0001__x0001_;@_x0001__x0001__x0001__x0001__x0001__x0001_=@_x0001__x0001__x0001__x0001__x0001__x0001_K@_x0001__x0001__x0001__x0001__x0001__x0001_J@_x0001__x0001__x0001__x0001__x0001__x0001_6@_x0001__x0001__x0001__x0001__x0001__x0001_=@_x0001__x0001__x0001__x0001__x0001__x0001_&lt;@_x0001__x0001__x0001__x0001__x0001__x0001__x0001__x0001__x0001__x0001__x0001__x0001__x0001_M@_x0001__x0001__x0001__x0001__x0001__x0001_C@_x0001__x0001__x0001__x0001__x0001_@@_x0001__x0001__x0001__x0001__x0001_@@_x0001__x0001__x0001__x0001__x0001__x0001__x0001__x0001__x0001__x0001__x0001__x0001__x0001__x0001_8@_x0001__x0001__x0001__x0001__x0001__x0001_K@_x0001__x0001__x0001__x0001__x0001__x0001_=@_x0001__x0002__x0001__x0001__x0001__x0001__x0001__x0001__x0001__x0001__x0001__x0001__x0001__x0001__x0001__x0001__x0001__x0001__x0001__x0001__x0001__x0001__x0001_ÀQ@_x0001__x0001__x0001__x0001__x0001__x0001_6@_x0001__x0001__x0001__x0001__x0001__x0001_5@_x0001__x0001__x0001__x0001__x0001__x0001__x0001__x0001__x0001__x0001__x0001__x0001__x0001__x0001__x0001__x0001__x0001__x0001__x0001__x0001__x0001__x0001_C@_x0001__x0001__x0001__x0001__x0001__x0001__x0001__x0001__x0001__x0001__x0001__x0001__x0001__x0001_9@_x0001__x0001__x0001__x0001__x0001__x0001_A@_x0001__x0001__x0001__x0001__x0001__x0001_P@_x0001__x0001__x0001__x0001__x0001__x0001_?@_x0001__x0001__x0001__x0001__x0001_ÀR@_x0001__x0001__x0001__x0001__x0001__x0001_P@_x0001__x0001__x0001__x0001__x0001_@R@_x0001__x0001__x0001__x0001__x0001__x0001_&lt;@_x0001__x0001__x0001__x0001__x0001__x0001_:@_x0001__x0001__x0001__x0001__x0001__x0001_F@_x0001__x0001__x0001__x0001__x0001__x0001_@@_x0001__x0001__x0001__x0001__x0001__x0001_A@_x0001__x0001__x0001__x0001__x0001__x0001_&gt;@_x0001__x0001__x0001__x0001__x0001__x0001_8@_x0001__x0001__x0001__x0001__x0001_H@_x0001__x0001__x0001__x0001__x0001__x0001__x0001__x0001__x0001__x0001__x0001__x0001__x0001__x0001_C@_x0001__x0001__x0001__x0001__x0001__x0001__x0001__x0001__x0001__x0001__x0001__x0001__x0001_L@_x0001__x0001__x0001__x0001__x0001_L@_x0001__x0001__x0001__x0001__x0001_I@_x0001__x0001__x0001__x0001__x0001__x0001_7@_x0001__x0001__x0001__x0001__x0001__x0002__x0001__x0001_?@_x0001__x0001__x0001__x0001__x0001__x0001_?@_x0001__x0001__x0001__x0001__x0001__x0001_C@_x0001__x0001__x0001__x0001__x0001__x0001_7@_x0001__x0001__x0001__x0001__x0001__x0001_H@_x0001__x0001__x0001__x0001__x0001__x0001_G@_x0001__x0001__x0001__x0001__x0001__x0001__x0001__x0001__x0001__x0001__x0001__x0001__x0001_E@_x0001__x0001__x0001__x0001__x0001__x0001_B@_x0001__x0001__x0001__x0001__x0001__x0001_:@_x0001__x0001__x0001__x0001__x0001__x0001__x0001__x0001__x0001__x0001__x0001__x0001__x0001__x0001_P@_x0001__x0001__x0001__x0001__x0001__x0001_;@_x0001__x0001__x0001__x0001__x0001_L@_x0001__x0001__x0001__x0001__x0001__x0001_8@_x0001__x0001__x0001__x0001__x0001_K@_x0001__x0001__x0001__x0001__x0001__x0001_9@_x0001__x0001__x0001__x0001__x0001__x0001__x0001__x0001__x0001__x0001__x0001__x0001__x0001__x0001_G@_x0001__x0001__x0001__x0001__x0001__x0001_E@_x0001__x0001__x0001__x0001__x0001__x0001_:@_x0001__x0001__x0001__x0001__x0001__x0001__x0001__x0001__x0001__x0001__x0001__x0001__x0001__x0001_C@_x0001__x0001__x0001__x0001__x0001__x0001__x0001__x0001__x0001__x0001__x0001__x0001__x0001_N@_x0001__x0001__x0001__x0001__x0001_J@_x0001__x0001__x0001__x0001__x0001_G@_x0001__x0001__x0001__x0001__x0001__x0001_:@_x0001__x0001__x0001__x0001__x0001__x0001_@@_x0001__x0001__x0001__x0001__x0001__x0001_:@_x0001__x0001__x0001__x0001__x0001__x0001_:@_x0001__x0001__x0001__x0001__x0001__x0001__x0001__x0001__x0001__x0002__x0001__x0001__x0001__x0001__x0001_O@_x0001__x0001__x0001__x0001__x0001__x0001_I@_x0001__x0001__x0001__x0001__x0001__x0001__x0001__x0001__x0001__x0001__x0001__x0001__x0001__x0001_O@_x0001__x0001__x0001__x0001__x0001_@Q@_x0001__x0001__x0001__x0001__x0001__x0001__x0001__x0001__x0001__x0001__x0001__x0001__x0001_ÀP@_x0001__x0001__x0001__x0001__x0001__x0001_&lt;@_x0001__x0001__x0001__x0001__x0001__x0001_A@_x0001__x0001__x0001__x0001__x0001__x0001__x0001__x0001__x0001__x0001__x0001__x0001__x0001_ÀR@_x0001__x0001__x0001__x0001__x0001_J@_x0001__x0001__x0001__x0001__x0001__x0001__x0001__x0001__x0001__x0001__x0001__x0001__x0001__x0001_&gt;@_x0001__x0001__x0001__x0001__x0001_G@_x0001__x0001__x0001__x0001__x0001__x0001_=@_x0001__x0001__x0001__x0001__x0001__x0001__x0001__x0001__x0001__x0001__x0001__x0001__x0001__x0001_R@_x0001__x0001__x0001__x0001__x0001__x0001_6@_x0001__x0001__x0001__x0001__x0001_A@_x0001__x0001__x0001__x0001__x0001__x0001_E@_x0001__x0001__x0001__x0001__x0001__x0001_?@_x0001__x0001__x0001__x0001__x0001__x0001_;@_x0001__x0001__x0001__x0001__x0001__x0001__x0001__x0001__x0001__x0001__x0001__x0001__x0001__x0001_&lt;@_x0001__x0001__x0001__x0001__x0001__x0001_7@_x0001__x0001__x0001__x0001__x0001__x0001_:@_x0001__x0001__x0001__x0001__x0001_D@_x0001__x0001__x0001__x0001__x0001__x0001__x0001__x0001__x0001__x0001__x0001__x0001__x0001__x0001_O@_x0001__x0001__x0001__x0001__x0001_ÀP@_x0001__x0001__x0001__x0001__x0001__x0002__x0001__x0001_=@_x0001__x0001__x0001__x0001__x0001__x0001_F@_x0001__x0001__x0001__x0001__x0001__x0001_R@_x0001__x0001__x0001__x0001__x0001__x0001__x0001__x0001__x0001__x0001__x0001__x0001__x0001__x0001_5@_x0001__x0001__x0001__x0001__x0001_E@_x0001__x0001__x0001__x0001__x0001_@@_x0001__x0001__x0001__x0001__x0001_@@_x0001__x0001__x0001__x0001__x0001__x0001_O@_x0001__x0001__x0001__x0001__x0001__x0001_4@_x0001__x0001__x0001__x0001__x0001_@@_x0001__x0001__x0001__x0001__x0001_D@_x0001__x0001__x0001__x0001__x0001__x0001_7@_x0001__x0001__x0001__x0001__x0001__x0001_B@_x0001__x0001__x0001__x0001__x0001__x0001_:@_x0001__x0001__x0001__x0001__x0001__x0001_9@_x0001__x0001__x0001__x0001__x0001__x0001_:@_x0001__x0001__x0001__x0001__x0001__x0001_4@_x0001__x0001__x0001__x0001__x0001_I@_x0001__x0001__x0001__x0001__x0001__x0001__x0001__x0001__x0001__x0001__x0001__x0001__x0001__x0001_P@_x0001__x0001__x0001__x0001__x0001_J@_x0001__x0001__x0001__x0001__x0001__x0001_A@_x0001__x0001__x0001__x0001__x0001__x0001_&gt;@_x0001__x0001__x0001__x0001__x0001_ÀP@_x0001__x0001__x0001__x0001__x0001__x0001_;@_x0001__x0001__x0001__x0001__x0001__x0001_J@_x0001__x0001__x0001__x0001__x0001_D@_x0001__x0001__x0001__x0001__x0001__x0001__x0001__x0001__x0001__x0001__x0001__x0001__x0001__x0001_O@_x0001__x0001__x0001__x0001__x0001_J@_x0001__x0001__x0001__x0001__x0001_I@_x0001__x0002__x0001__x0001__x0001__x0001__x0001__x0001_8@_x0001__x0001__x0001__x0001__x0001__x0001_8@_x0001__x0001__x0001__x0001__x0001_H@_x0001__x0001__x0001__x0001__x0001__x0001_&lt;@_x0001__x0001__x0001__x0001__x0001__x0001_6@_x0001__x0001__x0001__x0001__x0001__x0001__x0001__x0001__x0001__x0001__x0001__x0001__x0001__x0001_8@_x0001__x0001__x0001__x0001__x0001__x0001__x0001__x0001__x0001__x0001__x0001__x0001__x0001_E@_x0001__x0001__x0001__x0001__x0001__x0001_K@_x0001__x0001__x0001__x0001__x0001__x0001__x0001__x0001__x0001__x0001__x0001__x0001__x0001_A@_x0001__x0001__x0001__x0001__x0001__x0001_A@_x0001__x0001__x0001__x0001__x0001_G@_x0001__x0001__x0001__x0001__x0001__x0001_;@_x0001__x0001__x0001__x0001__x0001__x0001_F@_x0001__x0001__x0001__x0001__x0001__x0001__x0001__x0001__x0001__x0001__x0001__x0001__x0001__x0001_E@_x0001__x0001__x0001__x0001__x0001_C@_x0001__x0001__x0001__x0001__x0001_@@_x0001__x0001__x0001__x0001__x0001_N@_x0001__x0001__x0001__x0001__x0001__x0001_@@_x0001__x0001__x0001__x0001__x0001__x0001_H@_x0001__x0001__x0001__x0001__x0001__x0001_E@_x0001__x0001__x0001__x0001__x0001_B@_x0001__x0001__x0001__x0001__x0001__x0001_?@_x0001__x0001__x0001__x0001__x0001__x0001__x0001__x0001__x0001__x0001__x0001__x0001__x0001__x0001_7@_x0001__x0001__x0001__x0001__x0001__x0001_J@_x0001__x0001__x0001__x0001__x0001__x0001_&lt;@_x0001__x0001__x0001__x0001__x0001_E@_x0001__x0001__x0001__x0001__x0001__x0002__x0001_L@_x0001__x0001__x0001__x0001__x0001__x0001_8@_x0001__x0001__x0001__x0001__x0001__x0001__x0001__x0001__x0001__x0001__x0001__x0001__x0001__x0001_B@_x0001__x0001__x0001__x0001__x0001__x0001_?@_x0001__x0001__x0001__x0001__x0001__x0001__x0001__x0001__x0001__x0001__x0001__x0001__x0001__x0001_B@_x0001__x0001__x0001__x0001__x0001__x0001_K@_x0001__x0001__x0001__x0001__x0001_I@_x0001__x0001__x0001__x0001__x0001__x0001_7@_x0001__x0001__x0001__x0001__x0001__x0001_@@_x0001__x0001__x0001__x0001__x0001__x0001__x0001__x0001__x0001__x0001__x0001__x0001__x0001__x0001_;@_x0001__x0001__x0001__x0001__x0001__x0001_?@_x0001__x0001__x0001__x0001__x0001_P@_x0001__x0001__x0001__x0001__x0001_@@_x0001__x0001__x0001__x0001__x0001_M@_x0001__x0001__x0001__x0001__x0001__x0001_6@_x0001__x0001__x0001__x0001__x0001__x0001_O@_x0001__x0001__x0001__x0001__x0001__x0001_6@_x0001__x0001__x0001__x0001__x0001__x0001_K@_x0001__x0001__x0001__x0001__x0001_F@_x0001__x0001__x0001__x0001__x0001__x0001_G@_x0001__x0001__x0001__x0001__x0001__x0001_6@_x0001__x0001__x0001__x0001__x0001_B@_x0001__x0001__x0001__x0001__x0001__x0001_?@_x0001__x0001__x0001__x0001__x0001__x0001_J@_x0001__x0001__x0001__x0001__x0001__x0001__x0001__x0001__x0001__x0001__x0001__x0001__x0001__x0001__x0001__x0001__x0001__x0001__x0001__x0001__x0001__x0001_9@_x0001__x0001__x0001__x0001__x0001_I@_x0001__x0001__x0001__x0001__x0001__x0001__x0001__x0001__x0001__x0002__x0001__x0001__x0001__x0001__x0001__x0001_A@_x0001__x0001__x0001__x0001__x0001__x0001_8@_x0001__x0001__x0001__x0001__x0001_ÀQ@_x0001__x0001__x0001__x0001__x0001__x0001_@@_x0001__x0001__x0001__x0001__x0001__x0001_8@_x0001__x0001__x0001__x0001__x0001__x0001_G@_x0001__x0001__x0001__x0001__x0001_B@_x0001__x0001__x0001__x0001__x0001__x0001_&lt;@_x0001__x0001__x0001__x0001__x0001__x0001__x0001__x0001__x0001__x0001__x0001__x0001__x0001__x0001_M@_x0001__x0001__x0001__x0001__x0001__x0001_&lt;@_x0001__x0001__x0001__x0001__x0001__x0001_?@_x0001__x0001__x0001__x0001__x0001__x0001_?@_x0001__x0001__x0001__x0001__x0001__x0001_K@_x0001__x0001__x0001__x0001__x0001_C@_x0001__x0001__x0001__x0001__x0001_B@_x0001__x0001__x0001__x0001__x0001__x0001_:@_x0001__x0001__x0001__x0001__x0001__x0001_M@_x0001__x0001__x0001__x0001__x0001__x0001_C@_x0001__x0001__x0001__x0001__x0001_L@_x0001__x0001__x0001__x0001__x0001_Q@_x0001__x0001__x0001__x0001__x0001__x0001_B@_x0001__x0001__x0001__x0001__x0001__x0001_8@_x0001__x0001__x0001__x0001__x0001__x0001__x0001__x0001__x0001__x0001__x0001__x0001__x0001__x0001_?@_x0001__x0001__x0001__x0001__x0001__x0001_G@_x0001__x0001__x0001__x0001__x0001__x0001_@@_x0001__x0001__x0001__x0001__x0001__x0001_8@_x0001__x0001__x0001__x0001__x0001__x0001__x0001__x0001__x0001__x0001__x0001__x0001__x0001__x0001_:@_x0001__x0001__x0001__x0001__x0001__x0001__x0001__x0001__x0001__x0001__x0001__x0001__x0001__x0002__x0001__x0001_G@_x0001__x0001__x0001__x0001__x0001__x0001__x0001__x0001__x0001__x0001__x0001__x0001__x0001_@Q@_x0001__x0001__x0001__x0001__x0001__x0001_C@_x0001__x0001__x0001__x0001__x0001__x0001_;@_x0001__x0001__x0001__x0001__x0001__x0001_H@_x0001__x0001__x0001__x0001__x0001__x0001_6@_x0001__x0001__x0001__x0001__x0001__x0001_9@_x0001__x0001__x0001__x0001__x0001__x0001__x0001__x0001__x0001__x0001__x0001__x0001__x0001__x0001_6@_x0001__x0001__x0001__x0001__x0001_I@_x0001__x0001__x0001__x0001__x0001__x0001_A@_x0001__x0001__x0001__x0001__x0001__x0001__x0001__x0001__x0001__x0001__x0001__x0001__x0001__x0001__x0001__x0001__x0001__x0001__x0001__x0001__x0001__x0001_7@_x0001__x0001__x0001__x0001__x0001__x0001__x0001__x0001__x0001__x0001__x0001__x0001__x0001__x0001__x0001__x0001__x0001__x0001__x0001__x0001__x0001_C@_x0001__x0001__x0001__x0001__x0001__x0001_C@_x0001__x0001__x0001__x0001__x0001__x0001_Q@_x0001__x0001__x0001__x0001__x0001__x0001_8@_x0001__x0001__x0001__x0001__x0001__x0001_&lt;@_x0001__x0001__x0001__x0001__x0001_F@_x0001__x0001__x0001__x0001__x0001_G@_x0001__x0001__x0001__x0001__x0001_B@_x0001__x0001__x0001__x0001__x0001__x0001_A@_x0001__x0001__x0001__x0001__x0001__x0001_E@_x0001__x0001__x0001__x0001__x0001__x0001_=@_x0001__x0001__x0001__x0001__x0001__x0001__x0001__x0001__x0001__x0001__x0001__x0001__x0001_M@_x0001__x0001__x0001__x0001__x0001__x0001_6@_x0001__x0001__x0001__x0001__x0001_D@_x0001__x0002__x0001__x0001__x0001__x0001__x0001__x0001_H@_x0001__x0001__x0001__x0001__x0001__x0001_@@_x0001__x0001__x0001__x0001__x0001__x0001__x0001__x0001__x0001__x0001__x0001__x0001__x0001__x0001_6@_x0001__x0001__x0001__x0001__x0001_C@_x0001__x0001__x0001__x0001__x0001_C@_x0001__x0001__x0001__x0001__x0001__x0001_C@_x0001__x0001__x0001__x0001__x0001__x0001_?@_x0001__x0001__x0001__x0001__x0001__x0001_:@_x0001__x0001__x0001__x0001__x0001__x0001__x0001__x0001__x0001__x0001__x0001__x0001__x0001__x0001_@@_x0001__x0001__x0001__x0001__x0001_B@_x0001__x0001__x0001__x0001__x0001__x0001_:@_x0001__x0001__x0001__x0001__x0001__x0001_=@_x0001__x0001__x0001__x0001__x0001__x0001_?@_x0001__x0001__x0001__x0001__x0001__x0001_H@_x0001__x0001__x0001__x0001__x0001__x0001__x0001__x0001__x0001__x0001__x0001__x0001__x0001__x0001__x0001__x0001__x0001__x0001__x0001__x0001__x0001_H@_x0001__x0001__x0001__x0001__x0001_E@_x0001__x0001__x0001__x0001__x0001__x0001__x0001__x0001__x0001__x0001__x0001__x0001__x0001_C@_x0001__x0001__x0001__x0001__x0001__x0001__x0001__x0001__x0001__x0001__x0001__x0001__x0001_E@_x0001__x0001__x0001__x0001__x0001__x0001_A@_x0001__x0001__x0001__x0001__x0001__x0001__x0001__x0001__x0001__x0001__x0001__x0001__x0001__x0001_@@_x0001__x0001__x0001__x0001__x0001_E@_x0001__x0001__x0001__x0001__x0001__x0001_&gt;@_x0001__x0001__x0001__x0001__x0001_B@_x0001__x0001__x0001__x0001__x0001_ÀR@_x0001__x0001__x0001__x0001__x0001__x0002__x0001__x0001__x0001__x0001__x0001__x0001__x0001__x0001__x0001_F@_x0001__x0001__x0001__x0001__x0001__x0001__x0001__x0001__x0001__x0001__x0001__x0001__x0001__x0001_:@_x0001__x0001__x0001__x0001__x0001__x0001_R@_x0001__x0001__x0001__x0001__x0001__x0001_5@_x0001__x0001__x0001__x0001__x0001__x0001__x0001__x0001__x0001__x0001__x0001__x0001__x0001__x0001_?@_x0001__x0001__x0001__x0001__x0001_C@_x0001__x0001__x0001__x0001__x0001__x0001_@@_x0001__x0001__x0001__x0001__x0001_J@_x0001__x0001__x0001__x0001__x0001__x0001__x0001__x0001__x0001__x0001__x0001__x0001__x0001_@@_x0001__x0001__x0001__x0001__x0001__x0001_B@_x0001__x0001__x0001__x0001__x0001_L@_x0001__x0001__x0001__x0001__x0001_ÀR@_x0001__x0001__x0001__x0001__x0001__x0001_:@_x0001__x0001__x0001__x0001__x0001__x0001__x0001__x0001__x0001__x0001__x0001__x0001__x0001__x0001_F@_x0001__x0001__x0001__x0001__x0001__x0001_8@_x0001__x0001__x0001__x0001__x0001_J@_x0001__x0001__x0001__x0001__x0001__x0001_8@_x0001__x0001__x0001__x0001__x0001_H@_x0001__x0001__x0001__x0001__x0001__x0001__x0001__x0001__x0001__x0001__x0001__x0001__x0001__x0001_&lt;@_x0001__x0001__x0001__x0001__x0001_R@_x0001__x0001__x0001__x0001__x0001_J@_x0001__x0001__x0001__x0001__x0001__x0001_;@_x0001__x0001__x0001__x0001__x0001__x0001_E@_x0001__x0001__x0001__x0001__x0001__x0001__x0001__x0001__x0001__x0001__x0001__x0001__x0001_I@_x0001__x0001__x0001__x0001__x0001__x0001_6@_x0001__x0002__x0001__x0001__x0001__x0001__x0001__x0001_&lt;@_x0001__x0001__x0001__x0001__x0001_@@_x0001__x0001__x0001__x0001__x0001_H@_x0001__x0001__x0001__x0001__x0001_I@_x0001__x0001__x0001__x0001__x0001__x0001_:@_x0001__x0001__x0001__x0001__x0001__x0001_H@_x0001__x0001__x0001__x0001__x0001_D@_x0001__x0001__x0001__x0001__x0001__x0001_A@_x0001__x0001__x0001__x0001__x0001__x0001_?@_x0001__x0001__x0001__x0001__x0001_B@_x0001__x0001__x0001__x0001__x0001__x0001_9@_x0001__x0001__x0001__x0001__x0001_D@_x0001__x0001__x0001__x0001__x0001_ÀP@_x0001__x0001__x0001__x0001__x0001__x0001__x0001__x0001__x0001__x0001__x0001__x0001__x0001__x0001_@@_x0001__x0001__x0001__x0001__x0001_G@_x0001__x0001__x0001__x0001__x0001_D@_x0001__x0001__x0001__x0001__x0001__x0001__x0001__x0001__x0001__x0001__x0001__x0001__x0001__x0001_K@_x0001__x0001__x0001__x0001__x0001__x0001__x0001__x0001__x0001__x0001__x0001__x0001__x0001__x0001_C@_x0001__x0001__x0001__x0001__x0001_K@_x0001__x0001__x0001__x0001__x0001__x0001_J@_x0001__x0001__x0001__x0001__x0001_ÀR@_x0001__x0001__x0001__x0001__x0001__x0001_?@_x0001__x0001__x0001__x0001__x0001__x0001__x0001__x0001__x0001__x0001__x0001__x0001__x0001__x0001_?@_x0001__x0001__x0001__x0001__x0001_E@_x0001__x0001__x0001__x0001__x0001_A@_x0001__x0001__x0001__x0001__x0001__x0001__x0001__x0001__x0001__x0001__x0001__x0001__x0001__x0001_&gt;@_x0001__x0001__x0001__x0001__x0001__x0002__x0001__x0001_O@_x0001__x0001__x0001__x0001__x0001__x0001_8@_x0001__x0001__x0001__x0001__x0001_ÀR@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t;@_x0001__x0001__x0001__x0001__x0001__x0001_?@_x0001__x0001__x0001__x0001__x0001_J@_x0001__x0001__x0001__x0001__x0001_I@_x0001__x0001__x0001__x0001__x0001__x0001_B@_x0001__x0001__x0001__x0001__x0001__x0001_B@_x0001__x0001__x0001__x0001__x0001_H@_x0001__x0001__x0001__x0001__x0001_@@_x0001__x0001__x0001__x0001__x0001_C@_x0001__x0001__x0001__x0001__x0001__x0001_E@_x0001__x0001__x0001__x0001__x0001__x0001__x0001__x0001__x0001__x0001__x0001__x0001__x0001__x0001_B@_x0001__x0001__x0001__x0001__x0001_C@_x0001__x0001__x0001__x0001__x0001__x0001_@@_x0001__x0001__x0001__x0001__x0001__x0001__x0001__x0001__x0001__x0001__x0001__x0001__x0001__x0001_:@_x0001__x0001__x0001__x0001__x0001__x0001_@@_x0001__x0001__x0001__x0001__x0001__x0001_7@_x0001__x0001__x0001__x0001__x0001__x0001_&lt;@_x0001__x0001__x0001__x0001__x0001__x0001_M@_x0001__x0001__x0001__x0001__x0001__x0001__x0001__x0001__x0001__x0001__x0001__x0001__x0001_I@_x0001__x0001__x0001__x0001__x0001__x0001_6@_x0001__x0001__x0001__x0001__x0001__x0001_B@_x0001__x0002__x0001__x0001__x0001__x0001__x0001__x0001_6@_x0001__x0001__x0001__x0001__x0001__x0001_&lt;@_x0001__x0001__x0001__x0001__x0001__x0001__x0001__x0001__x0001__x0001__x0001__x0001__x0001_L@_x0001__x0001__x0001__x0001__x0001__x0001_:@_x0001__x0001__x0001__x0001__x0001__x0001_@@_x0001__x0001__x0001__x0001__x0001__x0001__x0001__x0001__x0001__x0001__x0001__x0001__x0001_H@_x0001__x0001__x0001__x0001__x0001_O@_x0001__x0001__x0001__x0001__x0001__x0001_@@_x0001__x0001__x0001__x0001__x0001_G@_x0001__x0001__x0001__x0001__x0001__x0001_:@_x0001__x0001__x0001__x0001__x0001__x0001_8@_x0001__x0001__x0001__x0001__x0001__x0001_@@_x0001__x0001__x0001__x0001__x0001_G@_x0001__x0001__x0001__x0001__x0001__x0001__x0001__x0001__x0001__x0001__x0001__x0001__x0001__x0001_@@_x0001__x0001__x0001__x0001__x0001__x0001_E@_x0001__x0001__x0001__x0001__x0001__x0001_=@_x0001__x0001__x0001__x0001__x0001__x0001_8@_x0001__x0001__x0001__x0001__x0001__x0001__x0001__x0001__x0001__x0001__x0001__x0001__x0001__x0001__x0001__x0001__x0001__x0001__x0001__x0001__x0001__x0001__x0001__x0001__x0001__x0001__x0001__x0001__x0001__x0001_7@_x0001__x0001__x0001__x0001__x0001_A@_x0001__x0001__x0001__x0001__x0001_R@_x0001__x0001__x0001__x0001__x0001__x0001_?@_x0001__x0001__x0001__x0001__x0001__x0001_Q@_x0001__x0001__x0001__x0001__x0001__x0001_8@_x0001__x0001__x0001__x0001__x0001__x0001__x0001__x0001__x0001__x0001__x0001__x0001__x0001_M@_x0001__x0001__x0001__x0001__x0001__x0002__x0001__x0001__x0001__x0001__x0001__x0001__x0001__x0001__x0001__x0001__x0001__x0001__x0001__x0001__x0001__x0001__x0001__x0001_7@_x0001__x0001__x0001__x0001__x0001__x0001__x0001__x0001__x0001__x0001__x0001__x0001__x0001_K@_x0001__x0001__x0001__x0001__x0001_ÀP@_x0001__x0001__x0001__x0001__x0001__x0001_&lt;@_x0001__x0001__x0001__x0001__x0001_@R@_x0001__x0001__x0001__x0001__x0001__x0001_K@_x0001__x0001__x0001__x0001__x0001__x0001_6@_x0001__x0001__x0001__x0001__x0001__x0001_8@_x0001__x0001__x0001__x0001__x0001_@@_x0001__x0001__x0001__x0001__x0001__x0001_8@_x0001__x0001__x0001__x0001__x0001__x0001_H@_x0001__x0001__x0001__x0001__x0001__x0001_=@_x0001__x0001__x0001__x0001__x0001_P@_x0001__x0001__x0001__x0001__x0001_ÀQ@_x0001__x0001__x0001__x0001__x0001__x0001_E@_x0001__x0001__x0001__x0001__x0001_I@_x0001__x0001__x0001__x0001__x0001__x0001__x0001__x0001__x0001__x0001__x0001__x0001__x0001__x0001_;@_x0001__x0001__x0001__x0001__x0001__x0001_@@_x0001__x0001__x0001__x0001__x0001__x0001_6@_x0001__x0001__x0001__x0001__x0001__x0001_:@_x0001__x0001__x0001__x0001__x0001__x0001_@@_x0001__x0001__x0001__x0001__x0001__x0001_B@_x0001__x0001__x0001__x0001__x0001__x0001_8@_x0001__x0001__x0001__x0001__x0001__x0001_7@_x0001__x0001__x0001__x0001__x0001__x0001_L@_x0001__x0001__x0001__x0001__x0001__x0001_&gt;@_x0001__x0001__x0001__x0001__x0001_B@_x0001__x0001__x0001__x0001__x0001__x0001__x0001__x0001__x0001__x0002__x0001__x0001__x0001__x0001__x0001__x0001_A@_x0001__x0001__x0001__x0001__x0001__x0001_8@_x0001__x0001__x0001__x0001__x0001__x0001_J@_x0001__x0001__x0001__x0001__x0001__x0001_5@_x0001__x0001__x0001__x0001__x0001__x0001__x0001__x0001__x0001__x0001__x0001__x0001__x0001__x0001_@@_x0001__x0001__x0001__x0001__x0001_ÀQ@_x0001__x0001__x0001__x0001__x0001__x0001_E@_x0001__x0001__x0001__x0001__x0001__x0001__x0001__x0001__x0001__x0001__x0001__x0001__x0001__x0001__x0001__x0001__x0001__x0001__x0001__x0001__x0001__x0001__x0001__x0001__x0001__x0001__x0001__x0001__x0001__x0001_F@_x0001__x0001__x0001__x0001__x0001__x0001_;@_x0001__x0001__x0001__x0001__x0001__x0001__x0001__x0001__x0001__x0001__x0001__x0001__x0001__x0001_G@_x0001__x0001__x0001__x0001__x0001_O@_x0001__x0001__x0001__x0001__x0001__x0001_7@_x0001__x0001__x0001__x0001__x0001__x0001_M@_x0001__x0001__x0001__x0001__x0001__x0001_7@_x0001__x0001__x0001__x0001__x0001_E@_x0001__x0001__x0001__x0001__x0001__x0001_&gt;@_x0001__x0001__x0001__x0001__x0001__x0001_G@_x0001__x0001__x0001__x0001__x0001__x0001_B@_x0001__x0001__x0001__x0001__x0001__x0001_E@_x0001__x0001__x0001__x0001__x0001__x0001_=@_x0001__x0001__x0001__x0001__x0001__x0001_F@_x0001__x0001__x0001__x0001__x0001_@R@_x0001__x0001__x0001__x0001__x0001__x0001_G@_x0001__x0001__x0001__x0001__x0001_@@_x0001__x0001__x0001__x0001__x0001_@R@_x0001__x0001__x0001__x0001__x0001__x0001_6@_x0001__x0001__x0001__x0001__x0001__x0002__x0001__x0001__x0001__x0001__x0001__x0001__x0001__x0001__x0001__x0001__x0001__x0001__x0001__x0001__x0001__x0001__x0001_C@_x0001__x0001__x0001__x0001__x0001_@Q@_x0001__x0001__x0001__x0001__x0001__x0001_F@_x0001__x0001__x0001__x0001__x0001__x0001_4@_x0001__x0001__x0001__x0001__x0001__x0001_C@_x0001__x0001__x0001__x0001__x0001__x0001_B@_x0001__x0001__x0001__x0001__x0001__x0001_&lt;@_x0001__x0001__x0001__x0001__x0001__x0001_B@_x0001__x0001__x0001__x0001__x0001_@@_x0001__x0001__x0001__x0001__x0001__x0001_E@_x0001__x0001__x0001__x0001__x0001__x0001_?@_x0001__x0001__x0001__x0001__x0001__x0001__x0001__x0001__x0001__x0001__x0001__x0001__x0001__x0001__x0001__x0001__x0001__x0001__x0001__x0001__x0001_ÀQ@_x0001__x0001__x0001__x0001__x0001__x0001_:@_x0001__x0001__x0001__x0001__x0001__x0001_M@_x0001__x0001__x0001__x0001__x0001_P@_x0001__x0001__x0001__x0001__x0001__x0001_B@_x0001__x0001__x0001__x0001__x0001__x0001__x0001__x0001__x0001__x0001__x0001__x0001__x0001_@@_x0001__x0001__x0001__x0001__x0001__x0001_&lt;@_x0001__x0001__x0001__x0001__x0001_G@_x0001__x0001__x0001__x0001__x0001__x0001_&gt;@_x0001__x0001__x0001__x0001__x0001__x0001_6@_x0001__x0001__x0001__x0001__x0001__x0001_6@_x0001__x0001__x0001__x0001__x0001__x0001_?@_x0001__x0001__x0001__x0001__x0001__x0001_:@_x0001__x0001__x0001__x0001__x0001__x0001_@@_x0001__x0001__x0001__x0001__x0001__x0001_Q@_x0001__x0001__x0001__x0001__x0001__x0001_F@_x0001__x0002__x0001__x0001__x0001__x0001__x0001__x0001_&lt;@_x0001__x0001__x0001__x0001__x0001__x0001_;@_x0001__x0001__x0001__x0001__x0001__x0001_7@_x0001__x0001__x0001__x0001__x0001__x0001_=@_x0001__x0001__x0001__x0001__x0001__x0001_9@_x0001__x0001__x0001__x0001__x0001__x0001_;@_x0001__x0001__x0001__x0001__x0001__x0001_K@_x0001__x0001__x0001__x0001__x0001__x0001_9@_x0001__x0001__x0001__x0001__x0001__x0001_=@_x0001__x0001__x0001__x0001__x0001__x0001_6@_x0001__x0001__x0001__x0001__x0001__x0001_9@_x0001__x0001__x0001__x0001__x0001__x0001_G@_x0001__x0001__x0001__x0001__x0001__x0001__x0001__x0001__x0001__x0001__x0001__x0001__x0001__x0001_5@_x0001__x0001__x0001__x0001__x0001_A@_x0001__x0001__x0001__x0001__x0001__x0001_A@_x0001__x0001__x0001__x0001__x0001__x0001_&lt;@_x0001__x0001__x0001__x0001__x0001__x0001_C@_x0001__x0001__x0001__x0001__x0001_R@_x0001__x0001__x0001__x0001__x0001__x0001__x0001__x0001__x0001__x0001__x0001__x0001__x0001__x0001_C@_x0001__x0001__x0001__x0001__x0001_M@_x0001__x0001__x0001__x0001__x0001__x0001__x0001__x0001__x0001__x0001__x0001__x0001__x0001_M@_x0001__x0001__x0001__x0001__x0001__x0001_8@_x0001__x0001__x0001__x0001__x0001__x0001_@@_x0001__x0001__x0001__x0001__x0001__x0001_6@_x0001__x0001__x0001__x0001__x0001__x0001_?@_x0001__x0001__x0001__x0001__x0001__x0001_@@_x0001__x0001__x0001__x0001__x0001__x0001__x0001__x0001__x0001__x0001__x0001__x0001__x0001__x0001__x0001__x0001__x0001__x0001__x0001__x0001__x0001__x0002__x0001__x0001_6@_x0001__x0001__x0001__x0001__x0001__x0001__x0001__x0001__x0001__x0001__x0001__x0001__x0001__x0001_;@_x0001__x0001__x0001__x0001__x0001__x0001_&lt;@_x0001__x0001__x0001__x0001__x0001_@R@_x0001__x0001__x0001__x0001__x0001__x0001__x0001__x0001__x0001__x0001__x0001__x0001__x0001__x0001_F@_x0001__x0001__x0001__x0001__x0001__x0001__x0001__x0001__x0001__x0001__x0001__x0001__x0001__x0001_O@_x0001__x0001__x0001__x0001__x0001__x0001_A@_x0001__x0001__x0001__x0001__x0001__x0001_L@_x0001__x0001__x0001__x0001__x0001__x0001_6@_x0001__x0001__x0001__x0001__x0001__x0001__x0001__x0001__x0001__x0001__x0001__x0001__x0001_@@_x0001__x0001__x0001__x0001__x0001__x0001_C@_x0001__x0001__x0001__x0001__x0001__x0001_K@_x0001__x0001__x0001__x0001__x0001__x0001_&lt;@_x0001__x0001__x0001__x0001__x0001__x0001_&lt;@_x0001__x0001__x0001__x0001__x0001__x0001_K@_x0001__x0001__x0001__x0001__x0001__x0001_9@_x0001__x0001__x0001__x0001__x0001__x0001_8@_x0001__x0001__x0001__x0001__x0001__x0001_6@_x0001__x0001__x0001__x0001__x0001__x0001_6@_x0001__x0001__x0001__x0001__x0001__x0001_B@_x0001__x0001__x0001__x0001__x0001__x0001_7@_x0001__x0001__x0001__x0001__x0001_B@_x0001__x0001__x0001__x0001__x0001_@@_x0001__x0001__x0001__x0001__x0001__x0001_C@_x0001__x0001__x0001__x0001__x0001_@Q@_x0001__x0001__x0001__x0001__x0001_ÀP@_x0001__x0001__x0001__x0001__x0001__x0001__x0001__x0001__x0001__x0001__x0001__x0001__x0001__x0001_9@_x0001__x0002__x0001__x0001__x0001__x0001__x0001_@Q@_x0001__x0001__x0001__x0001__x0001__x0001_9@_x0001__x0001__x0001__x0001__x0001__x0001__x0001__x0001__x0001__x0001__x0001__x0001__x0001__x0001_@@_x0001__x0001__x0001__x0001__x0001_D@_x0001__x0001__x0001__x0001__x0001__x0001_K@_x0001__x0001__x0001__x0001__x0001__x0001_C@_x0001__x0001__x0001__x0001__x0001__x0001_&lt;@_x0001__x0001__x0001__x0001__x0001__x0001_M@_x0001__x0001__x0001__x0001__x0001__x0001_K@_x0001__x0001__x0001__x0001__x0001__x0001_K@_x0001__x0001__x0001__x0001__x0001__x0001__x0001__x0001__x0001__x0001__x0001__x0001__x0001__x0001_@@_x0001__x0001__x0001__x0001__x0001__x0001__x0001__x0001__x0001__x0001__x0001__x0001__x0001_L@_x0001__x0001__x0001__x0001__x0001__x0001_&lt;@_x0001__x0001__x0001__x0001__x0001__x0001__x0001__x0001__x0001__x0001__x0001__x0001__x0001__x0001_6@_x0001__x0001__x0001__x0001__x0001__x0001_6@_x0001__x0001__x0001__x0001__x0001_H@_x0001__x0001__x0001__x0001__x0001__x0001_H@_x0001__x0001__x0001__x0001__x0001__x0001_9@_x0001__x0001__x0001__x0001__x0001__x0001__x0001__x0001__x0001__x0001__x0001__x0001__x0001_A@_x0001__x0001__x0001__x0001__x0001__x0001_:@_x0001__x0001__x0001__x0001__x0001__x0001__x0001__x0001__x0001__x0001__x0001__x0001__x0001__x0001__x0001__x0001__x0001__x0001__x0001__x0001__x0001_@@_x0001__x0001__x0001__x0001__x0001__x0001_B@_x0001__x0001__x0001__x0001__x0001__x0001_H@_x0001__x0001__x0001__x0001__x0001__x0001_A@_x0001__x0001__x0001__x0001__x0001__x0002__x0001__x0001_F@_x0001__x0001__x0001__x0001__x0001__x0001_M@_x0001__x0001__x0001__x0001__x0001__x0001_;@_x0001__x0001__x0001__x0001__x0001_G@_x0001__x0001__x0001__x0001__x0001_A@_x0001__x0001__x0001__x0001__x0001__x0001_5@_x0001__x0001__x0001__x0001__x0001_O@_x0001__x0001__x0001__x0001__x0001_G@_x0001__x0001__x0001__x0001__x0001__x0001__x0001__x0001__x0001__x0001__x0001__x0001__x0001__x0001__x0001__x0001__x0001__x0001__x0001__x0001__x0001__x0001_@@_x0001__x0001__x0001__x0001__x0001__x0001_G@_x0001__x0001__x0001__x0001__x0001__x0001_?@_x0001__x0001__x0001__x0001__x0001__x0001_P@_x0001__x0001__x0001__x0001__x0001__x0001_M@_x0001__x0001__x0001__x0001__x0001__x0001_A@_x0001__x0001__x0001__x0001__x0001__x0001_6@_x0001__x0001__x0001__x0001__x0001__x0001_8@_x0001__x0001__x0001__x0001__x0001_ÀR@_x0001__x0001__x0001__x0001__x0001__x0001_&lt;@_x0001__x0001__x0001__x0001__x0001_J@_x0001__x0001__x0001__x0001__x0001__x0001_7@_x0001__x0001__x0001__x0001__x0001__x0001_E@_x0001__x0001__x0001__x0001__x0001__x0001_H@_x0001__x0001__x0001__x0001__x0001__x0001__x0001__x0001__x0001__x0001__x0001__x0001__x0001__x0001_C@_x0001__x0001__x0001__x0001__x0001__x0001_8@_x0001__x0001__x0001__x0001__x0001__x0001_8@_x0001__x0001__x0001__x0001__x0001_L@_x0001__x0001__x0001__x0001__x0001__x0001__x0001__x0001__x0001__x0001__x0001__x0001__x0001_I@_x0001__x0001__x0001__x0001__x0001__x0001__x0001__x0001__x0001__x0002__x0001__x0001__x0001__x0001__x0001__x0001_=@_x0001__x0001__x0001__x0001__x0001__x0001__x0001__x0001__x0001__x0001__x0001__x0001__x0001__x0001__x0001__x0001__x0001__x0001__x0001__x0001__x0001__x0001_H@_x0001__x0001__x0001__x0001__x0001__x0001_8@_x0001__x0001__x0001__x0001__x0001__x0001_C@_x0001__x0001__x0001__x0001__x0001__x0001_=@_x0001__x0001__x0001__x0001__x0001__x0001__x0001__x0001__x0001__x0001__x0001__x0001__x0001__x0001_@@_x0001__x0001__x0001__x0001__x0001__x0001_Q@_x0001__x0001__x0001__x0001__x0001__x0001_A@_x0001__x0001__x0001__x0001__x0001__x0001__x0001__x0001__x0001__x0001__x0001__x0001__x0001__x0001__x0001__x0001__x0001__x0001__x0001__x0001__x0001_E@_x0001__x0001__x0001__x0001__x0001__x0001_F@_x0001__x0001__x0001__x0001__x0001__x0001_P@_x0001__x0001__x0001__x0001__x0001__x0001_C@_x0001__x0001__x0001__x0001__x0001__x0001_R@_x0001__x0001__x0001__x0001__x0001_E@_x0001__x0001__x0001__x0001__x0001_G@_x0001__x0001__x0001__x0001__x0001__x0001_C@_x0001__x0001__x0001__x0001__x0001__x0001_:@_x0001__x0001__x0001__x0001__x0001__x0001_A@_x0001__x0001__x0001__x0001__x0001__x0001_K@_x0001__x0001__x0001__x0001__x0001__x0001__x0001__x0001__x0001__x0001__x0001__x0001__x0001_D@_x0001__x0001__x0001__x0001__x0001_J@_x0001__x0001__x0001__x0001__x0001__x0001_:@_x0001__x0001__x0001__x0001__x0001__x0001__x0001__x0001__x0001__x0001__x0001__x0001__x0001__x0001__x0001__x0001__x0001__x0001__x0001__x0001__x0001_D@_x0001__x0001__x0001__x0001__x0001__x0002__x0001__x0001_8@_x0001__x0001__x0001__x0001__x0001_I@_x0001__x0001__x0001__x0001__x0001__x0001_?@_x0001__x0001__x0001__x0001__x0001__x0001_;@_x0001__x0001__x0001__x0001__x0001__x0001_&lt;@_x0001__x0001__x0001__x0001__x0001_E@_x0001__x0001__x0001__x0001__x0001_H@_x0001__x0001__x0001__x0001__x0001__x0001_?@_x0001__x0001__x0001__x0001__x0001__x0001_4@_x0001__x0001__x0001__x0001__x0001__x0001__x0001__x0001__x0001__x0001__x0001__x0001__x0001__x0001_B@_x0001__x0001__x0001__x0001__x0001__x0001_6@_x0001__x0001__x0001__x0001__x0001__x0001_8@_x0001__x0001__x0001__x0001__x0001__x0001_9@_x0001__x0001__x0001__x0001__x0001__x0001_@@_x0001__x0001__x0001__x0001__x0001__x0001_J@_x0001__x0001__x0001__x0001__x0001__x0001_=@_x0001__x0001__x0001__x0001__x0001__x0001_;@_x0001__x0001__x0001__x0001__x0001__x0001_7@_x0001__x0001__x0001__x0001__x0001__x0001__x0001__x0001__x0001__x0001__x0001__x0001__x0001_C@_x0001__x0001__x0001__x0001__x0001__x0001_J@_x0001__x0001__x0001__x0001__x0001__x0001_:@_x0001__x0001__x0001__x0001__x0001__x0001_5@_x0001__x0001__x0001__x0001__x0001__x0001__x0001__x0001__x0001__x0001__x0001__x0001__x0001__x0001_L@_x0001__x0001__x0001__x0001__x0001__x0001__x0001__x0001__x0001__x0001__x0001__x0001__x0001__x0001_C@_x0001__x0001__x0001__x0001__x0001__x0001_&gt;@_x0001__x0001__x0001__x0001__x0001_I@_x0001__x0001__x0001__x0001__x0001__x0001__x0001__x0001__x0001__x0001__x0001__x0001__x0001_B@_x0001__x0002__x0001__x0001__x0001__x0001__x0001_A@_x0001__x0001__x0001__x0001__x0001_J@_x0001__x0001__x0001__x0001__x0001_B@_x0001__x0001__x0001__x0001__x0001__x0001_G@_x0001__x0001__x0001__x0001__x0001__x0001_A@_x0001__x0001__x0001__x0001__x0001__x0001_:@_x0001__x0001__x0001__x0001__x0001__x0001_:@_x0001__x0001__x0001__x0001__x0001_B@_x0001__x0001__x0001__x0001__x0001__x0001_7@_x0001__x0001__x0001__x0001__x0001__x0001_&lt;@_x0001__x0001__x0001__x0001__x0001__x0001__x0001__x0001__x0001__x0001__x0001__x0001__x0001_P@_x0001__x0001__x0001__x0001__x0001__x0001__x0001__x0001__x0001__x0001__x0001__x0001__x0001__x0001_8@_x0001__x0001__x0001__x0001__x0001__x0001_@@_x0001__x0001__x0001__x0001__x0001__x0001_&lt;@_x0001__x0001__x0001__x0001__x0001__x0001_7@_x0001__x0001__x0001__x0001__x0001_O@_x0001__x0001__x0001__x0001__x0001__x0001_6@_x0001__x0001__x0001__x0001__x0001__x0001__x0001__x0001__x0001__x0001__x0001__x0001__x0001__x0001__x0001__x0001__x0001__x0001__x0001__x0001__x0001__x0001__x0001__x0001__x0001__x0001__x0001__x0001__x0001_I@_x0001__x0001__x0001__x0001__x0001_M@_x0001__x0001__x0001__x0001__x0001__x0001_:@_x0001__x0001__x0001__x0001__x0001__x0001_5@_x0001__x0001__x0001__x0001__x0001__x0001_;@_x0001__x0001__x0001__x0001__x0001__x0001_6@_x0001__x0001__x0001__x0001__x0001_P@_x0001__x0001__x0001__x0001__x0001__x0001_A@_x0001__x0001__x0001__x0001__x0001__x0001__x0001__x0001__x0001__x0001__x0001__x0001__x0001__x0002__x0001_C@_x0001__x0001__x0001__x0001__x0001_O@_x0001__x0001__x0001__x0001__x0001_L@_x0001__x0001__x0001__x0001__x0001__x0001_8@_x0001__x0001__x0001__x0001__x0001__x0001_A@_x0001__x0001__x0001__x0001__x0001_ÀQ@_x0001__x0001__x0001__x0001__x0001__x0001_&lt;@_x0001__x0001__x0001__x0001__x0001__x0001_C@_x0001__x0001__x0001__x0001__x0001__x0001_6@_x0001__x0001__x0001__x0001__x0001__x0001_C@_x0001__x0001__x0001__x0001__x0001_A@_x0001__x0001__x0001__x0001__x0001__x0001_&lt;@_x0001__x0001__x0001__x0001__x0001__x0001_;@_x0001__x0001__x0001__x0001__x0001_J@_x0001__x0001__x0001__x0001__x0001__x0001_?@_x0001__x0001__x0001__x0001__x0001__x0001_8@_x0001__x0001__x0001__x0001__x0001__x0001_5@_x0001__x0001__x0001__x0001__x0001__x0001_F@_x0001__x0001__x0001__x0001__x0001__x0001__x0001__x0001__x0001__x0001__x0001__x0001__x0001__x0001__x0001__x0001__x0001__x0001__x0001__x0001__x0001_ÀP@_x0001__x0001__x0001__x0001__x0001_O@_x0001__x0001__x0001__x0001__x0001__x0001_B@_x0001__x0001__x0001__x0001__x0001__x0001_:@_x0001__x0001__x0001__x0001__x0001_A@_x0001__x0001__x0001__x0001__x0001__x0001_;@_x0001__x0001__x0001__x0001__x0001__x0001_8@_x0001__x0001__x0001__x0001__x0001_@@_x0001__x0001__x0001__x0001__x0001_G@_x0001__x0001__x0001__x0001__x0001_@@_x0001__x0001__x0001__x0001__x0001__x0001_O@_x0001__x0001__x0001__x0001__x0001__x0001_6@_x0001__x0002__x0001__x0001__x0001__x0001__x0001__x0001_?@_x0001__x0001__x0001__x0001__x0001_H@_x0001__x0001__x0001__x0001__x0001_R@_x0001__x0001__x0001__x0001__x0001__x0001__x0001__x0001__x0001__x0001__x0001__x0001__x0001__x0001_7@_x0001__x0001__x0001__x0001__x0001__x0001_@@_x0001__x0001__x0001__x0001__x0001_C@_x0001__x0001__x0001__x0001__x0001__x0001_6@_x0001__x0001__x0001__x0001__x0001__x0001_5@_x0001__x0001__x0001__x0001__x0001__x0001_?@_x0001__x0001__x0001__x0001__x0001__x0001__x0001__x0001__x0001__x0001__x0001__x0001__x0001__x0001_=@_x0001__x0001__x0001__x0001__x0001_F@_x0001__x0001__x0001__x0001__x0001__x0001_6@_x0001__x0001__x0001__x0001__x0001__x0001_:@_x0001__x0001__x0001__x0001__x0001__x0001_A@_x0001__x0001__x0001__x0001__x0001__x0001__x0001__x0001__x0001__x0001__x0001__x0001__x0001__x0001__x0001__x0001__x0001__x0001__x0001__x0001__x0001__x0001_&lt;@_x0001__x0001__x0001__x0001__x0001__x0001_&lt;@_x0001__x0001__x0001__x0001__x0001__x0001__x0001__x0001__x0001__x0001__x0001__x0001__x0001__x0001_:@_x0001__x0001__x0001__x0001__x0001__x0001_8@_x0001__x0001__x0001__x0001__x0001__x0001_&lt;@_x0001__x0001__x0001__x0001__x0001__x0001_P@_x0001__x0001__x0001__x0001__x0001_ÀR@_x0001__x0001__x0001__x0001__x0001__x0001__x0001__x0001__x0001__x0001__x0001__x0001__x0001__x0001_E@_x0001__x0001__x0001__x0001__x0001__x0001_7@_x0001__x0001__x0001__x0001__x0001__x0001_C@_x0001__x0001__x0001__x0001__x0001_O@_x0001__x0001__x0001__x0001__x0001__x0002__x0001__x0001_;@_x0001__x0001__x0001__x0001__x0001__x0001_J@_x0001__x0001__x0001__x0001__x0001__x0001_I@_x0001__x0001__x0001__x0001__x0001__x0001_:@_x0001__x0001__x0001__x0001__x0001_A@_x0001__x0001__x0001__x0001__x0001_E@_x0001__x0001__x0001__x0001__x0001_C@_x0001__x0001__x0001__x0001__x0001__x0001_7@_x0001__x0001__x0001__x0001__x0001__x0001_;@_x0001__x0001__x0001__x0001__x0001__x0001_@@_x0001__x0001__x0001__x0001__x0001__x0001__x0001__x0001__x0001__x0001__x0001__x0001__x0001_B@_x0001__x0001__x0001__x0001__x0001__x0001_=@_x0001__x0001__x0001__x0001__x0001_I@_x0001__x0001__x0001__x0001__x0001_@Q@_x0001__x0001__x0001__x0001__x0001__x0001_H@_x0001__x0001__x0001__x0001__x0001__x0001_:@_x0001__x0001__x0001__x0001__x0001__x0001_B@_x0001__x0001__x0001__x0001__x0001_L@_x0001__x0001__x0001__x0001__x0001__x0001_H@_x0001__x0001__x0001__x0001__x0001__x0001__x0001__x0001__x0001__x0001__x0001__x0001__x0001__x0001__x0001__x0001__x0001__x0001__x0001__x0001__x0001__x0001_E@_x0001__x0001__x0001__x0001__x0001__x0001_&lt;@_x0001__x0001__x0001__x0001__x0001_R@_x0001__x0001__x0001__x0001__x0001__x0001_8@_x0001__x0001__x0001__x0001__x0001__x0001_;@_x0001__x0001__x0001__x0001__x0001__x0001__x0001__x0001__x0001__x0001__x0001__x0001__x0001_M@_x0001__x0001__x0001__x0001__x0001_J@_x0001__x0001__x0001__x0001__x0001_E@_x0001__x0001__x0001__x0001__x0001_D@_x0001__x0002__x0001__x0001__x0001__x0001__x0001__x0001_J@_x0001__x0001__x0001__x0001__x0001__x0001_5@_x0001__x0001__x0001__x0001__x0001_ÀQ@_x0001__x0001__x0001__x0001__x0001__x0001_7@_x0001__x0001__x0001__x0001__x0001__x0001_F@_x0001__x0001__x0001__x0001__x0001__x0001_B@_x0001__x0001__x0001__x0001__x0001__x0001_E@_x0001__x0001__x0001__x0001__x0001__x0001_E@_x0001__x0001__x0001__x0001__x0001__x0001_:@_x0001__x0001__x0001__x0001__x0001__x0001_8@_x0001__x0001__x0001__x0001__x0001__x0001_7@_x0001__x0001__x0001__x0001__x0001__x0001__x0001__x0001__x0001__x0001__x0001__x0001__x0001_G@_x0001__x0001__x0001__x0001__x0001__x0001_?@_x0001__x0001__x0001__x0001__x0001_@Q@_x0001__x0001__x0001__x0001__x0001__x0001_:@_x0001__x0001__x0001__x0001__x0001__x0001_K@_x0001__x0001__x0001__x0001__x0001__x0001_&gt;@_x0001__x0001__x0001__x0001__x0001__x0001_5@_x0001__x0001__x0001__x0001__x0001__x0001__x0001__x0001__x0001__x0001__x0001__x0001__x0001_H@_x0001__x0001__x0001__x0001__x0001_A@_x0001__x0001__x0001__x0001__x0001_@@_x0001__x0001__x0001__x0001__x0001_O@_x0001__x0001__x0001__x0001__x0001__x0001_=@_x0001__x0001__x0001__x0001__x0001__x0001__x0001__x0001__x0001__x0001__x0001__x0001__x0001_P@_x0001__x0001__x0001__x0001__x0001__x0001_R@_x0001__x0001__x0001__x0001__x0001__x0001__x0001__x0001__x0001__x0001__x0001__x0001__x0001_C@_x0001__x0001__x0001__x0001__x0001__x0001_C@_x0001__x0001__x0001__x0001__x0001__x0002__x0001__x0001_C@_x0001__x0001__x0001__x0001__x0001_L@_x0001__x0001__x0001__x0001__x0001__x0001_&lt;@_x0001__x0001__x0001__x0001__x0001__x0001_F@_x0001__x0001__x0001__x0001__x0001__x0001__x0001__x0001__x0001__x0001__x0001__x0001__x0001__x0001_:@_x0001__x0001__x0001__x0001__x0001__x0001_G@_x0001__x0001__x0001__x0001__x0001__x0001_6@_x0001__x0001__x0001__x0001__x0001_F@_x0001__x0001__x0001__x0001__x0001__x0001_M@_x0001__x0001__x0001__x0001__x0001__x0001_H@_x0001__x0001__x0001__x0001__x0001_@@_x0001__x0001__x0001__x0001__x0001__x0001_8@_x0001__x0001__x0001__x0001__x0001__x0001_J@_x0001__x0001__x0001__x0001__x0001__x0001_H@_x0001__x0001__x0001__x0001__x0001__x0001_J@_x0001__x0001__x0001__x0001__x0001__x0001_8@_x0001__x0001__x0001__x0001__x0001__x0001__x0001__x0001__x0001__x0001__x0001__x0001__x0001_B@_x0001__x0001__x0001__x0001__x0001__x0001_8@_x0001__x0001__x0001__x0001__x0001_A@_x0001__x0001__x0001__x0001__x0001_O@_x0001__x0001__x0001__x0001__x0001__x0001_@@_x0001__x0001__x0001__x0001__x0001__x0001__x0001__x0001__x0001__x0001__x0001__x0001__x0001_D@_x0001__x0001__x0001__x0001__x0001__x0001__x0001__x0001__x0001__x0001__x0001__x0001__x0001__x0001_&lt;@_x0001__x0001__x0001__x0001__x0001__x0001__x0001__x0001__x0001__x0001__x0001__x0001__x0001__x0001_I@_x0001__x0001__x0001__x0001__x0001_B@_x0001__x0001__x0001__x0001__x0001_E@_x0001__x0001__x0001__x0001__x0001__x0001__x0001__x0001__x0001__x0002__x0001__x0001__x0001__x0001__x0001__x0001__x0001__x0001__x0001__x0001__x0001__x0001__x0001__x0001_E@_x0001__x0001__x0001__x0001__x0001__x0001_G@_x0001__x0001__x0001__x0001__x0001__x0001_@@_x0001__x0001__x0001__x0001__x0001__x0001__x0001__x0001__x0001__x0001__x0001__x0001__x0001_E@_x0001__x0001__x0001__x0001__x0001__x0001_6@_x0001__x0001__x0001__x0001__x0001__x0001__x0001__x0001__x0001__x0001__x0001__x0001__x0001__x0001_7@_x0001__x0001__x0001__x0001__x0001__x0001_B@_x0001__x0001__x0001__x0001__x0001__x0001_&lt;@_x0001__x0001__x0001__x0001__x0001__x0001_7@_x0001__x0001__x0001__x0001__x0001__x0001_=@_x0001__x0001__x0001__x0001__x0001__x0001_:@_x0001__x0001__x0001__x0001__x0001_F@_x0001__x0001__x0001__x0001__x0001__x0001__x0001__x0001__x0001__x0001__x0001__x0001__x0001__x0001_;@_x0001__x0001__x0001__x0001__x0001_D@_x0001__x0001__x0001__x0001__x0001_@Q@_x0001__x0001__x0001__x0001__x0001_J@_x0001__x0001__x0001__x0001__x0001__x0001_7@_x0001__x0001__x0001__x0001__x0001__x0001_C@_x0001__x0001__x0001__x0001__x0001__x0001_7@_x0001__x0001__x0001__x0001__x0001__x0001_?@_x0001__x0001__x0001__x0001__x0001__x0001__x0001__x0001__x0001__x0001__x0001__x0001__x0001_@@_x0001__x0001__x0001__x0001__x0001_H@_x0001__x0001__x0001__x0001__x0001__x0001__x0001__x0001__x0001__x0001__x0001__x0001__x0001__x0001_&gt;@_x0001__x0001__x0001__x0001__x0001__x0001_@@_x0001__x0001__x0001__x0001__x0001__x0001_=@_x0001__x0001__x0001__x0001__x0001__x0002__x0001__x0001_5@_x0001__x0001__x0001__x0001__x0001__x0001_D@_x0001__x0001__x0001__x0001__x0001__x0001_8@_x0001__x0001__x0001__x0001__x0001__x0001__x0001__x0001__x0001__x0001__x0001__x0001__x0001_C@_x0001__x0001__x0001__x0001__x0001__x0001_7@_x0001__x0001__x0001__x0001__x0001_D@_x0001__x0001__x0001__x0001__x0001_G@_x0001__x0001__x0001__x0001__x0001__x0001_B@_x0001__x0001__x0001__x0001__x0001_H@_x0001__x0001__x0001__x0001__x0001_K@_x0001__x0001__x0001__x0001__x0001__x0001_L@_x0001__x0001__x0001__x0001__x0001__x0001_J@_x0001__x0001__x0001__x0001__x0001_J@_x0001__x0001__x0001__x0001__x0001__x0001_@@_x0001__x0001__x0001__x0001__x0001__x0001__x0001__x0001__x0001__x0001__x0001__x0001__x0001__x0001_?@_x0001__x0001__x0001__x0001__x0001__x0001_9@_x0001__x0001__x0001__x0001__x0001__x0001_&lt;@_x0001__x0001__x0001__x0001__x0001__x0001_E@_x0001__x0001__x0001__x0001__x0001_D@_x0001__x0001__x0001__x0001__x0001__x0001__x0001__x0001__x0001__x0001__x0001__x0001__x0001__x0001__x0001__x0001__x0001__x0001__x0001__x0001__x0001__x0001__x0001__x0001__x0001__x0001__x0001__x0001__x0001__x0001__x0001__x0001__x0001__x0001__x0001__x0001__x0001__x0001_B@_x0001__x0001__x0001__x0001__x0001__x0001_8@_x0001__x0001__x0001__x0001__x0001__x0001_7@_x0001__x0001__x0001__x0001__x0001__x0001_@@_x0001__x0001__x0001__x0001__x0001__x0001_7@_x0001__x0001__x0001__x0001__x0001_M@_x0001__x0001__x0001__x0001__x0001__x0001__x0001__x0001__x0001__x0002__x0001__x0001__x0001__x0001__x0001_@@_x0001__x0001__x0001__x0001__x0001__x0001_B@_x0001__x0001__x0001__x0001__x0001_@@_x0001__x0001__x0001__x0001__x0001__x0001__x0001__x0001__x0001__x0001__x0001__x0001__x0001__x0001_:@_x0001__x0001__x0001__x0001__x0001__x0001_;@_x0001__x0001__x0001__x0001__x0001__x0001_Q@_x0001__x0001__x0001__x0001__x0001__x0001__x0001__x0001__x0001__x0001__x0001__x0001__x0001__x0001_=@_x0001__x0001__x0001__x0001__x0001_E@_x0001__x0001__x0001__x0001__x0001_E@_x0001__x0001__x0001__x0001__x0001_N@_x0001__x0001__x0001__x0001__x0001__x0001_6@_x0001__x0001__x0001__x0001__x0001__x0001_Q@_x0001__x0001__x0001__x0001__x0001_G@_x0001__x0001__x0001__x0001__x0001__x0001_5@_x0001__x0001__x0001__x0001__x0001_J@_x0001__x0001__x0001__x0001__x0001__x0001_C@_x0001__x0001__x0001__x0001__x0001_H@_x0001__x0001__x0001__x0001__x0001__x0001_7@_x0001__x0001__x0001__x0001__x0001__x0001__x0001__x0001__x0001__x0001__x0001__x0001__x0001_D@_x0001__x0001__x0001__x0001__x0001_C@_x0001__x0001__x0001__x0001__x0001__x0001_H@_x0001__x0001__x0001__x0001__x0001_N@_x0001__x0001__x0001__x0001__x0001__x0001__x0001__x0001__x0001__x0001__x0001__x0001__x0001_E@_x0001__x0001__x0001__x0001__x0001_O@_x0001__x0001__x0001__x0001__x0001__x0001_P@_x0001__x0001__x0001__x0001__x0001__x0001__x0001__x0001__x0001__x0001__x0001__x0001__x0001_@@_x0001__x0001__x0001__x0001__x0001__x0002__x0001__x0001__x0001__x0001__x0001__x0001__x0001__x0001__x0001_C@_x0001__x0001__x0001__x0001__x0001__x0001__x0001__x0001__x0001__x0001__x0001__x0001__x0001__x0001_H@_x0001__x0001__x0001__x0001__x0001__x0001_7@_x0001__x0001__x0001__x0001__x0001_B@_x0001__x0001__x0001__x0001__x0001__x0001_5@_x0001__x0001__x0001__x0001__x0001__x0001_=@_x0001__x0001__x0001__x0001__x0001__x0001_=@_x0001__x0001__x0001__x0001__x0001__x0001_9@_x0001__x0001__x0001__x0001__x0001_H@_x0001__x0001__x0001__x0001__x0001__x0001_=@_x0001__x0001__x0001__x0001__x0001__x0001_H@_x0001__x0001__x0001__x0001__x0001__x0001_7@_x0001__x0001__x0001__x0001__x0001_A@_x0001__x0001__x0001__x0001__x0001__x0001_C@_x0001__x0001__x0001__x0001__x0001_E@_x0001__x0001__x0001__x0001__x0001__x0001_Q@_x0001__x0001__x0001__x0001__x0001__x0001_?@_x0001__x0001__x0001__x0001__x0001__x0001_9@_x0001__x0001__x0001__x0001__x0001_H@_x0001__x0001__x0001__x0001__x0001__x0001_Q@_x0001__x0001__x0001__x0001__x0001_@@_x0001__x0001__x0001__x0001__x0001__x0001_;@_x0001__x0001__x0001__x0001__x0001__x0001__x0001__x0001__x0001__x0001__x0001__x0001__x0001_H@_x0001__x0001__x0001__x0001__x0001__x0001_L@_x0001__x0001__x0001__x0001__x0001__x0001_O@_x0001__x0001__x0001__x0001__x0001__x0001_O@_x0001__x0001__x0001__x0001__x0001_@@_x0001__x0001__x0001__x0001__x0001__x0001_7@_x0001__x0001__x0001__x0001__x0001__x0001_F@_x0001__x0002__x0001__x0001__x0001__x0001__x0001_A@_x0001__x0001__x0001__x0001__x0001_H@_x0001__x0001__x0001__x0001__x0001__x0001_@@_x0001__x0001__x0001__x0001__x0001_H@_x0001__x0001__x0001__x0001__x0001__x0001__x0001__x0001__x0001__x0001__x0001__x0001__x0001_M@_x0001__x0001__x0001__x0001__x0001__x0001__x0001__x0001__x0001__x0001__x0001__x0001__x0001__x0001_;@_x0001__x0001__x0001__x0001__x0001__x0001_&lt;@_x0001__x0001__x0001__x0001__x0001__x0001_5@_x0001__x0001__x0001__x0001__x0001__x0001_@@_x0001__x0001__x0001__x0001__x0001_B@_x0001__x0001__x0001__x0001__x0001__x0001_C@_x0001__x0001__x0001__x0001__x0001__x0001_=@_x0001__x0001__x0001__x0001__x0001__x0001_?@_x0001__x0001__x0001__x0001__x0001__x0001_9@_x0001__x0001__x0001__x0001__x0001__x0001_O@_x0001__x0001__x0001__x0001__x0001__x0001_&lt;@_x0001__x0001__x0001__x0001__x0001_L@_x0001__x0001__x0001__x0001__x0001__x0001__x0001__x0001__x0001__x0001__x0001__x0001__x0001__x0001__x0001__x0001__x0001__x0001__x0001__x0001__x0001__x0001_;@_x0001__x0001__x0001__x0001__x0001__x0001_5@_x0001__x0001__x0001__x0001__x0001_C@_x0001__x0001__x0001__x0001__x0001_I@_x0001__x0001__x0001__x0001__x0001__x0001_;@_x0001__x0001__x0001__x0001__x0001__x0001_&lt;@_x0001__x0001__x0001__x0001__x0001__x0001_;@_x0001__x0001__x0001__x0001__x0001__x0001_&lt;@_x0001__x0001__x0001__x0001__x0001__x0001_E@_x0001__x0001__x0001__x0001__x0001__x0001__x0001__x0001__x0001__x0001__x0001__x0001__x0001__x0002__x0001_O@_x0001__x0001__x0001__x0001__x0001__x0001__x0001__x0001__x0001__x0001__x0001__x0001__x0001__x0001_G@_x0001__x0001__x0001__x0001__x0001_ÀP@_x0001__x0001__x0001__x0001__x0001__x0001_B@_x0001__x0001__x0001__x0001__x0001__x0001_Q@_x0001__x0001__x0001__x0001__x0001_@@_x0001__x0001__x0001__x0001__x0001__x0001__x0001__x0001__x0001__x0001__x0001__x0001__x0001__x0001_E@_x0001__x0001__x0001__x0001__x0001__x0001__x0001__x0001__x0001__x0001__x0001__x0001__x0001__x0001_?@_x0001__x0001__x0001__x0001__x0001_M@_x0001__x0001__x0001__x0001__x0001__x0001_=@_x0001__x0001__x0001__x0001__x0001__x0001_L@_x0001__x0001__x0001__x0001__x0001__x0001_&lt;@_x0001__x0001__x0001__x0001__x0001_B@_x0001__x0001__x0001__x0001__x0001__x0001_:@_x0001__x0001__x0001__x0001__x0001__x0001__x0001__x0001__x0001__x0001__x0001__x0001__x0001__x0001_&lt;@_x0001__x0001__x0001__x0001__x0001__x0001_J@_x0001__x0001__x0001__x0001__x0001_P@_x0001__x0001__x0001__x0001__x0001__x0001_;@_x0001__x0001__x0001__x0001__x0001_B@_x0001__x0001__x0001__x0001__x0001__x0001_B@_x0001__x0001__x0001__x0001__x0001__x0001_F@_x0001__x0001__x0001__x0001__x0001_H@_x0001__x0001__x0001__x0001__x0001__x0001_&lt;@_x0001__x0001__x0001__x0001__x0001__x0001_;@_x0001__x0001__x0001__x0001__x0001__x0001_;@_x0001__x0001__x0001__x0001__x0001__x0001_B@_x0001__x0001__x0001__x0001__x0001__x0001_7@_x0001__x0001__x0001__x0001__x0001_C@_x0001__x0002__x0001__x0001__x0001__x0001__x0001_E@_x0001__x0001__x0001__x0001__x0001__x0001__x0001__x0001__x0001__x0001__x0001__x0001__x0001__x0001_7@_x0001__x0001__x0001__x0001__x0001__x0001_C@_x0001__x0001__x0001__x0001__x0001__x0001_D@_x0001__x0001__x0001__x0001__x0001__x0001_8@_x0001__x0001__x0001__x0001__x0001_R@_x0001__x0001__x0001__x0001__x0001_G@_x0001__x0001__x0001__x0001__x0001__x0001__x0001__x0001__x0001__x0001__x0001__x0001__x0001_E@_x0001__x0001__x0001__x0001__x0001__x0001_=@_x0001__x0001__x0001__x0001__x0001__x0001__x0001__x0001__x0001__x0001__x0001__x0001__x0001__x0001_B@_x0001__x0001__x0001__x0001__x0001__x0001_&lt;@_x0001__x0001__x0001__x0001__x0001__x0001_Q@_x0001__x0001__x0001__x0001__x0001__x0001__x0001__x0001__x0001__x0001__x0001__x0001__x0001_C@_x0001__x0001__x0001__x0001__x0001__x0001__x0001__x0001__x0001__x0001__x0001__x0001__x0001__x0001_K@_x0001__x0001__x0001__x0001__x0001_B@_x0001__x0001__x0001__x0001__x0001_C@_x0001__x0001__x0001__x0001__x0001__x0001__x0001__x0001__x0001__x0001__x0001__x0001__x0001__x0001_=@_x0001__x0001__x0001__x0001__x0001_B@_x0001__x0001__x0001__x0001__x0001__x0001_7@_x0001__x0001__x0001__x0001__x0001__x0001__x0001__x0001__x0001__x0001__x0001__x0001__x0001__x0001_5@_x0001__x0001__x0001__x0001__x0001__x0001__x0001__x0001__x0001__x0001__x0001__x0001__x0001_@@_x0001__x0001__x0001__x0001__x0001__x0001_P@_x0001__x0001__x0001__x0001__x0001_E@_x0001__x0001__x0001__x0001__x0001__x0002__x0001__x0001__x0001__x0001__x0001__x0001__x0001__x0001__x0001__x0001__x0001__x0001__x0001__x0001__x0001__x0001__x0001__x0001_H@_x0001__x0001__x0001__x0001__x0001__x0001_8@_x0001__x0001__x0001__x0001__x0001__x0001_C@_x0001__x0001__x0001__x0001__x0001__x0001_@@_x0001__x0001__x0001__x0001__x0001__x0001_&lt;@_x0001__x0001__x0001__x0001__x0001__x0001_=@_x0001__x0001__x0001__x0001__x0001__x0001_;@_x0001__x0001__x0001__x0001__x0001__x0001_L@_x0001__x0001__x0001__x0001__x0001__x0001__x0001__x0001__x0001__x0001__x0001__x0001__x0001__x0001_&lt;@_x0001__x0001__x0001__x0001__x0001__x0001_C@_x0001__x0001__x0001__x0001__x0001__x0001_M@_x0001__x0001__x0001__x0001__x0001_B@_x0001__x0001__x0001__x0001__x0001_B@_x0001__x0001__x0001__x0001__x0001__x0001__x0001__x0001__x0001__x0001__x0001__x0001__x0001__x0001_8@_x0001__x0001__x0001__x0001__x0001__x0001_&lt;@_x0001__x0001__x0001__x0001__x0001__x0001__x0001__x0001__x0001__x0001__x0001__x0001__x0001__x0001_F@_x0001__x0001__x0001__x0001__x0001__x0001_:@_x0001__x0001__x0001__x0001__x0001__x0001_@@_x0001__x0001__x0001__x0001__x0001__x0001_5@_x0001__x0001__x0001__x0001__x0001__x0001_O@_x0001__x0001__x0001__x0001__x0001__x0001_8@_x0001__x0001__x0001__x0001__x0001__x0001_;@_x0001__x0001__x0001__x0001__x0001__x0001__x0001__x0001__x0001__x0001__x0001__x0001__x0001__x0001_;@_x0001__x0001__x0001__x0001__x0001__x0001_6@_x0001__x0001__x0001__x0001__x0001__x0001_B@_x0001__x0001__x0001__x0001__x0001_A@_x0001__x0002__x0001__x0001__x0001__x0001__x0001__x0001_6@_x0001__x0001__x0001__x0001__x0001__x0001_7@_x0001__x0001__x0001__x0001__x0001__x0001__x0001__x0001__x0001__x0001__x0001__x0001__x0001_G@_x0001__x0001__x0001__x0001__x0001__x0001_:@_x0001__x0001__x0001__x0001__x0001__x0001_E@_x0001__x0001__x0001__x0001__x0001__x0001__x0001__x0001__x0001__x0001__x0001__x0001__x0001_P@_x0001__x0001__x0001__x0001__x0001_A@_x0001__x0001__x0001__x0001__x0001__x0001_7@_x0001__x0001__x0001__x0001__x0001__x0001_:@_x0001__x0001__x0001__x0001__x0001__x0001__x0001__x0001__x0001__x0001__x0001__x0001__x0001__x0001_;@_x0001__x0001__x0001__x0001__x0001__x0001_M@_x0001__x0001__x0001__x0001__x0001__x0001_@@_x0001__x0001__x0001__x0001__x0001__x0001__x0001__x0001__x0001__x0001__x0001__x0001__x0001__x0001_A@_x0001__x0001__x0001__x0001__x0001__x0001__x0001__x0001__x0001__x0001__x0001__x0001__x0001__x0001_?@_x0001__x0001__x0001__x0001__x0001__x0001_I@_x0001__x0001__x0001__x0001__x0001__x0001__x0001__x0001__x0001__x0001__x0001__x0001__x0001__x0001_6@_x0001__x0001__x0001__x0001__x0001__x0001__x0001__x0001__x0001__x0001__x0001__x0001__x0001__x0001_&lt;@_x0001__x0001__x0001__x0001__x0001__x0001_8@_x0001__x0001__x0001__x0001__x0001__x0001_A@_x0001__x0001__x0001__x0001__x0001__x0001_5@_x0001__x0001__x0001__x0001__x0001__x0001_8@_x0001__x0001__x0001__x0001__x0001__x0001_7@_x0001__x0001__x0001__x0001__x0001__x0001_H@_x0001__x0001__x0001__x0001__x0001__x0001_C@_x0001__x0001__x0001__x0001__x0001__x0002__x0001__x0001_&lt;@_x0001__x0001__x0001__x0001__x0001__x0001_J@_x0001__x0001__x0001__x0001__x0001__x0001_;@_x0001__x0001__x0001__x0001__x0001__x0001_9@_x0001__x0001__x0001__x0001__x0001__x0001_&lt;@_x0001__x0001__x0001__x0001__x0001__x0001_?@_x0001__x0001__x0001__x0001__x0001__x0001_A@_x0001__x0001__x0001__x0001__x0001__x0001_6@_x0001__x0001__x0001__x0001__x0001__x0001_5@_x0001__x0001__x0001__x0001__x0001_L@_x0001__x0001__x0001__x0001__x0001__x0001_P@_x0001__x0001__x0001__x0001__x0001_B@_x0001__x0001__x0001__x0001__x0001__x0001_G@_x0001__x0001__x0001__x0001__x0001__x0001_E@_x0001__x0001__x0001__x0001__x0001__x0001_?@_x0001__x0001__x0001__x0001__x0001__x0001_6@_x0001__x0001__x0001__x0001__x0001__x0001_7@_x0001__x0001__x0001__x0001__x0001__x0001_7@_x0001__x0001__x0001__x0001__x0001__x0001_&lt;@_x0001__x0001__x0001__x0001__x0001__x0001_9@_x0001__x0001__x0001__x0001__x0001__x0001_?@_x0001__x0001__x0001__x0001__x0001_E@_x0001__x0001__x0001__x0001__x0001__x0001__x0001__x0001__x0001__x0001__x0001__x0001__x0001_D@_x0001__x0001__x0001__x0001__x0001__x0001__x0001__x0001__x0001__x0001__x0001__x0001__x0001_H@_x0001__x0001__x0001__x0001__x0001__x0001_G@_x0001__x0001__x0001__x0001__x0001_J@_x0001__x0001__x0001__x0001__x0001__x0001_E@_x0001__x0001__x0001__x0001__x0001_C@_x0001__x0001__x0001__x0001__x0001__x0001_M@_x0001__x0001__x0001__x0001__x0001__x0001_C@_x0001__x0002__x0001__x0001__x0001__x0001__x0001__x0001_B@_x0001__x0001__x0001__x0001__x0001__x0001_D@_x0001__x0001__x0001__x0001__x0001_@@_x0001__x0001__x0001__x0001__x0001__x0001__x0001__x0001__x0001__x0001__x0001__x0001__x0001__x0001_9@_x0001__x0001__x0001__x0001__x0001__x0001_F@_x0001__x0001__x0001__x0001__x0001__x0001__x0001__x0001__x0001__x0001__x0001__x0001__x0001__x0001_?@_x0001__x0001__x0001__x0001__x0001__x0001__x0001__x0001__x0001__x0001__x0001__x0001__x0001__x0001_K@_x0001__x0001__x0001__x0001__x0001_J@_x0001__x0001__x0001__x0001__x0001__x0001_;@_x0001__x0001__x0001__x0001__x0001__x0001_6@_x0001__x0001__x0001__x0001__x0001__x0001__x0001__x0001__x0001__x0001__x0001__x0001__x0001__x0001_C@_x0001__x0001__x0001__x0001__x0001__x0001__x0001__x0001__x0001__x0001__x0001__x0001__x0001_C@_x0001__x0001__x0001__x0001__x0001_I@_x0001__x0001__x0001__x0001__x0001__x0001_?@_x0001__x0001__x0001__x0001__x0001__x0001_9@_x0001__x0001__x0001__x0001__x0001__x0001_&gt;@_x0001__x0001__x0001__x0001__x0001__x0001_A@_x0001__x0001__x0001__x0001__x0001_B@_x0001__x0001__x0001__x0001__x0001_A@_x0001__x0001__x0001__x0001__x0001__x0001_9@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5@_x0001__x0001__x0001__x0001__x0001__x0001_F@_x0001__x0001__x0001__x0001__x0001_@P@_x0001__x0001__x0001__x0001__x0001__x0001_7@_x0001__x0001__x0001__x0001__x0001__x0001_F@_x0001__x0001__x0001__x0001__x0001__x0001_?@_x0001__x0001__x0001__x0001__x0001__x0001_6@_x0001__x0001__x0001__x0001__x0001__x0001__x0001__x0001__x0001__x0001__x0001__x0001__x0001__x0001_9@_x0001__x0001__x0001__x0001__x0001__x0001_;@_x0001__x0001__x0001__x0001__x0001_B@_x0001__x0001__x0001__x0001__x0001__x0001_K@_x0001__x0001__x0001__x0001__x0001__x0001__x0001__x0001__x0001__x0001__x0001__x0001__x0001__x0001_7@_x0001__x0001__x0001__x0001__x0001__x0001_?@_x0001__x0001__x0001__x0001__x0001__x0001__x0001__x0001__x0001__x0001__x0001__x0001__x0001__x0001_C@_x0001__x0001__x0001__x0001__x0001__x0001_K@_x0001__x0001__x0001__x0001__x0001__x0001__x0001__x0001__x0001__x0001__x0001__x0001__x0001__x0001_P@_x0001__x0001__x0001__x0001__x0001__x0001_=@_x0001__x0001__x0001__x0001__x0001__x0001_=@_x0001__x0001__x0001__x0001__x0001__x0001_=@_x0001__x0001__x0001__x0001__x0001__x0001_C@_x0001__x0001__x0001__x0001__x0001__x0001_?@_x0001__x0001__x0001__x0001__x0001__x0001_:@_x0001__x0001__x0001__x0001__x0001__x0001_E@_x0001__x0001__x0001__x0001__x0001__x0001__x0001__x0001__x0001__x0001__x0001__x0001__x0001__x0001_=@_x0001__x0001__x0001__x0001__x0001__x0001_G@_x0001__x0001__x0001__x0001__x0001__x0001_=@_x0001__x0001__x0001__x0001__x0001__x0001__x0001__x0001__x0001__x0002__x0001__x0001__x0001__x0001__x0001__x0001__x0001__x0001__x0001__x0001__x0001__x0001__x0001_M@_x0001__x0001__x0001__x0001__x0001__x0001_@@_x0001__x0001__x0001__x0001__x0001__x0001__x0001__x0001__x0001__x0001__x0001__x0001__x0001__x0001_A@_x0001__x0001__x0001__x0001__x0001__x0001_@@_x0001__x0001__x0001__x0001__x0001__x0001_9@_x0001__x0001__x0001__x0001__x0001__x0001__x0001__x0001__x0001__x0001__x0001__x0001__x0001__x0001_=@_x0001__x0001__x0001__x0001__x0001__x0001_A@_x0001__x0001__x0001__x0001__x0001_ÀR@_x0001__x0001__x0001__x0001__x0001_J@_x0001__x0001__x0001__x0001__x0001__x0001_8@_x0001__x0001__x0001__x0001__x0001_R@_x0001__x0001__x0001__x0001__x0001__x0001_&lt;@_x0001__x0001__x0001__x0001__x0001__x0001_8@_x0001__x0001__x0001__x0001__x0001__x0001_&lt;@_x0001__x0001__x0001__x0001__x0001__x0001_=@_x0001__x0001__x0001__x0001__x0001__x0001__x0001__x0001__x0001__x0001__x0001__x0001__x0001__x0001_F@_x0001__x0001__x0001__x0001__x0001_ÀP@_x0001__x0001__x0001__x0001__x0001__x0001_A@_x0001__x0001__x0001__x0001__x0001_G@_x0001__x0001__x0001__x0001__x0001__x0001_9@_x0001__x0001__x0001__x0001__x0001__x0001_G@_x0001__x0001__x0001__x0001__x0001__x0001_=@_x0001__x0001__x0001__x0001__x0001_J@_x0001__x0001__x0001__x0001__x0001__x0001_&lt;@_x0001__x0001__x0001__x0001__x0001_A@_x0001__x0001__x0001__x0001__x0001_@P@_x0001__x0001__x0001__x0001__x0001__x0001__x0001__x0001__x0001__x0001__x0001__x0001__x0001__x0002__x0001_H@_x0001__x0001__x0001__x0001__x0001__x0001__x0001__x0001__x0001__x0001__x0001__x0001__x0001__x0001_6@_x0001__x0001__x0001__x0001__x0001__x0001_J@_x0001__x0001__x0001__x0001__x0001__x0001__x0001__x0001__x0001__x0001__x0001__x0001__x0001__x0001__x0001__x0001__x0001__x0001__x0001__x0001__x0001__x0001_=@_x0001__x0001__x0001__x0001__x0001__x0001__x0001__x0001__x0001__x0001__x0001__x0001__x0001__x0001_E@_x0001__x0001__x0001__x0001__x0001__x0001_;@_x0001__x0001__x0001__x0001__x0001__x0001_L@_x0001__x0001__x0001__x0001__x0001__x0001_C@_x0001__x0001__x0001__x0001__x0001__x0001_9@_x0001__x0001__x0001__x0001__x0001_P@_x0001__x0001__x0001__x0001__x0001__x0001_=@_x0001__x0001__x0001__x0001__x0001__x0001_C@_x0001__x0001__x0001__x0001__x0001__x0001_@@_x0001__x0001__x0001__x0001__x0001__x0001_:@_x0001__x0001__x0001__x0001__x0001__x0001__x0001__x0001__x0001__x0001__x0001__x0001__x0001__x0001_B@_x0001__x0001__x0001__x0001__x0001__x0001_6@_x0001__x0001__x0001__x0001__x0001_@@_x0001__x0001__x0001__x0001__x0001__x0001_H@_x0001__x0001__x0001__x0001__x0001_L@_x0001__x0001__x0001__x0001__x0001__x0001_=@_x0001__x0001__x0001__x0001__x0001_L@_x0001__x0001__x0001__x0001__x0001__x0001__x0001__x0001__x0001__x0001__x0001__x0001__x0001__x0001_=@_x0001__x0001__x0001__x0001__x0001__x0001__x0001__x0001__x0001__x0001__x0001__x0001__x0001_C@_x0001__x0001__x0001__x0001__x0001_C@_x0001__x0001__x0001__x0001__x0001_ÀR@_x0001__x0002__x0001__x0001__x0001__x0001__x0001__x0001__x0001__x0001__x0001__x0001__x0001__x0001__x0001__x0001__x0001__x0001__x0001__x0001__x0001__x0001__x0001__x0001__x0001__x0001__x0001__x0001__x0001__x0001__x0001__x0001_?@_x0001__x0001__x0001__x0001__x0001__x0001_9@_x0001__x0001__x0001__x0001__x0001__x0001__x0001__x0001__x0001__x0001__x0001__x0001__x0001__x0001__x0001__x0001__x0001__x0001__x0001__x0001__x0001_ÀR@_x0001__x0001__x0001__x0001__x0001_@Q@_x0001__x0001__x0001__x0001__x0001_@@_x0001__x0001__x0001__x0001__x0001__x0001__x0001__x0001__x0001__x0001__x0001__x0001__x0001__x0001_=@_x0001__x0001__x0001__x0001__x0001_P@_x0001__x0001__x0001__x0001__x0001__x0001_F@_x0001__x0001__x0001__x0001__x0001__x0001_&lt;@_x0001__x0001__x0001__x0001__x0001__x0001_@@_x0001__x0001__x0001__x0001__x0001__x0001_H@_x0001__x0001__x0001__x0001__x0001__x0001__x0001__x0001__x0001__x0001__x0001__x0001__x0001__x0001_C@_x0001__x0001__x0001__x0001__x0001__x0001_;@_x0001__x0001__x0001__x0001__x0001_@@_x0001__x0001__x0001__x0001__x0001__x0001_5@_x0001__x0001__x0001__x0001__x0001_L@_x0001__x0001__x0001__x0001__x0001__x0001__x0001__x0001__x0001__x0001__x0001__x0001__x0001__x0001__x0001__x0001__x0001__x0001__x0001__x0001__x0001_@Q@_x0001__x0001__x0001__x0001__x0001__x0001_;@_x0001__x0001__x0001__x0001__x0001_G@_x0001__x0001__x0001__x0001__x0001__x0001_5@_x0001__x0001__x0001__x0001__x0001__x0001_@@_x0001__x0001__x0001__x0001__x0001__x0001_9@_x0001__x0001__x0001__x0001__x0001__x0002__x0001__x0001_5@_x0001__x0001__x0001__x0001__x0001__x0001_H@_x0001__x0001__x0001__x0001__x0001__x0001__x0001__x0001__x0001__x0001__x0001__x0001__x0001__x0001_7@_x0001__x0001__x0001__x0001__x0001__x0001_;@_x0001__x0001__x0001__x0001__x0001_O@_x0001__x0001__x0001__x0001__x0001__x0001_7@_x0001__x0001__x0001__x0001__x0001__x0001__x0001__x0001__x0001__x0001__x0001__x0001__x0001__x0001_A@_x0001__x0001__x0001__x0001__x0001__x0001_L@_x0001__x0001__x0001__x0001__x0001__x0001_L@_x0001__x0001__x0001__x0001__x0001__x0001__x0001__x0001__x0001__x0001__x0001__x0001__x0001_@@_x0001__x0001__x0001__x0001__x0001_B@_x0001__x0001__x0001__x0001__x0001__x0001_A@_x0001__x0001__x0001__x0001__x0001__x0001_E@_x0001__x0001__x0001__x0001__x0001__x0001_B@_x0001__x0001__x0001__x0001__x0001_E@_x0001__x0001__x0001__x0001__x0001__x0001_8@_x0001__x0001__x0001__x0001__x0001__x0001_F@_x0001__x0001__x0001__x0001__x0001__x0001_H@_x0001__x0001__x0001__x0001__x0001__x0001_Q@_x0001__x0001__x0001__x0001__x0001__x0001_A@_x0001__x0001__x0001__x0001__x0001__x0001_B@_x0001__x0001__x0001__x0001__x0001_B@_x0001__x0001__x0001__x0001__x0001__x0001_:@_x0001__x0001__x0001__x0001__x0001__x0001_G@_x0001__x0001__x0001__x0001__x0001__x0001_:@_x0001__x0001__x0001__x0001__x0001_C@_x0001__x0001__x0001__x0001__x0001__x0001_N@_x0001__x0001__x0001__x0001__x0001__x0001_&lt;@_x0001__x0001__x0001__x0001__x0001_E@_x0001__x0002__x0001__x0001__x0001__x0001__x0001__x0001_A@_x0001__x0001__x0001__x0001__x0001__x0001_B@_x0001__x0001__x0001__x0001__x0001__x0001_6@_x0001__x0001__x0001__x0001__x0001__x0001_M@_x0001__x0001__x0001__x0001__x0001__x0001_J@_x0001__x0001__x0001__x0001__x0001_R@_x0001__x0001__x0001__x0001__x0001__x0001_?@_x0001__x0001__x0001__x0001__x0001__x0001_E@_x0001__x0001__x0001__x0001__x0001__x0001_G@_x0001__x0001__x0001__x0001__x0001__x0001_E@_x0001__x0001__x0001__x0001__x0001_@R@_x0001__x0001__x0001__x0001__x0001__x0001_7@_x0001__x0001__x0001__x0001__x0001__x0001__x0001__x0001__x0001__x0001__x0001__x0001__x0001__x0001_&lt;@_x0001__x0001__x0001__x0001__x0001__x0001_E@_x0001__x0001__x0001__x0001__x0001__x0001__x0001__x0001__x0001__x0001__x0001__x0001__x0001__x0001__x0001__x0001__x0001__x0001__x0001__x0001__x0001__x0001_H@_x0001__x0001__x0001__x0001__x0001__x0001__x0001__x0001__x0001__x0001__x0001__x0001__x0001_D@_x0001__x0001__x0001__x0001__x0001__x0001__x0001__x0001__x0001__x0001__x0001__x0001__x0001__x0001_5@_x0001__x0001__x0001__x0001__x0001_E@_x0001__x0001__x0001__x0001__x0001__x0001_=@_x0001__x0001__x0001__x0001__x0001__x0001_:@_x0001__x0001__x0001__x0001__x0001__x0001_5@_x0001__x0001__x0001__x0001__x0001__x0001_R@_x0001__x0001__x0001__x0001__x0001__x0001__x0001__x0001__x0001__x0001__x0001__x0001__x0001__x0001_8@_x0001__x0001__x0001__x0001__x0001_ÀQ@_x0001__x0001__x0001__x0001__x0001__x0001_A@_x0001__x0001__x0001__x0001__x0001__x0002__x0001_@@_x0001__x0001__x0001__x0001__x0001__x0001_?@_x0001__x0001__x0001__x0001__x0001_N@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J@_x0001__x0001__x0001__x0001__x0001__x0001__x0001__x0001__x0001__x0001__x0001__x0001__x0001__x0001_@@_x0001__x0001__x0001__x0001__x0001_D@_x0001__x0001__x0001__x0001__x0001_O@_x0001__x0001__x0001__x0001__x0001__x0001_8@_x0001__x0001__x0001__x0001__x0001_M@_x0001__x0001__x0001__x0001__x0001_E@_x0001__x0001__x0001__x0001__x0001__x0001_=@_x0001__x0001__x0001__x0001__x0001__x0001_F@_x0001__x0001__x0001__x0001__x0001__x0001_9@_x0001__x0001__x0001__x0001__x0001__x0001_@@_x0001__x0001__x0001__x0001__x0001__x0001_=@_x0001__x0001__x0001__x0001__x0001__x0001_8@_x0001__x0001__x0001__x0001__x0001_G@_x0001__x0001__x0001__x0001__x0001__x0001_&lt;@_x0001__x0001__x0001__x0001__x0001_I@_x0001__x0001__x0001__x0001__x0001__x0001__x0001__x0001__x0001__x0001__x0001__x0001__x0001__x0001_F@_x0001__x0001__x0001__x0001__x0001__x0001_?@_x0001__x0001__x0001__x0001__x0001__x0001_9@_x0001__x0001__x0001__x0001__x0001__x0001_A@_x0001__x0001__x0001__x0001__x0001__x0001_M@_x0001__x0002__x0001__x0001__x0001__x0001__x0001__x0001_;@_x0001__x0001__x0001__x0001__x0001__x0001_7@_x0001__x0001__x0001__x0001__x0001__x0001_F@_x0001__x0001__x0001__x0001__x0001__x0001_9@_x0001__x0001__x0001__x0001__x0001_G@_x0001__x0001__x0001__x0001__x0001__x0001_?@_x0001__x0001__x0001__x0001__x0001__x0001__x0001__x0001__x0001__x0001__x0001__x0001__x0001_@@_x0001__x0001__x0001__x0001__x0001__x0001_5@_x0001__x0001__x0001__x0001__x0001__x0001__x0001__x0001__x0001__x0001__x0001__x0001__x0001__x0001_7@_x0001__x0001__x0001__x0001__x0001__x0001_A@_x0001__x0001__x0001__x0001__x0001__x0001_R@_x0001__x0001__x0001__x0001__x0001__x0001_C@_x0001__x0001__x0001__x0001__x0001_C@_x0001__x0001__x0001__x0001__x0001__x0001_9@_x0001__x0001__x0001__x0001__x0001__x0001__x0001__x0001__x0001__x0001__x0001__x0001__x0001__x0001_=@_x0001__x0001__x0001__x0001__x0001_B@_x0001__x0001__x0001__x0001__x0001__x0001_?@_x0001__x0001__x0001__x0001__x0001_@@_x0001__x0001__x0001__x0001__x0001__x0001__x0001__x0001__x0001__x0001__x0001__x0001__x0001__x0001__x0001__x0001__x0001__x0001__x0001__x0001__x0001__x0001_5@_x0001__x0001__x0001__x0001__x0001_@@_x0001__x0001__x0001__x0001__x0001__x0001_J@_x0001__x0001__x0001__x0001__x0001_I@_x0001__x0001__x0001__x0001__x0001__x0001_&lt;@_x0001__x0001__x0001__x0001__x0001__x0001_E@_x0001__x0001__x0001__x0001__x0001__x0001_F@_x0001__x0001__x0001__x0001__x0001_C@_x0001__x0001__x0001__x0001__x0001__x0002__x0001__x0001_B@_x0001__x0001__x0001__x0001__x0001__x0001_?@_x0001__x0001__x0001__x0001__x0001__x0001_9@_x0001__x0001__x0001__x0001__x0001_R@_x0001__x0001__x0001__x0001__x0001__x0001_7@_x0001__x0001__x0001__x0001__x0001__x0001_C@_x0001__x0001__x0001__x0001__x0001__x0001_7@_x0001__x0001__x0001__x0001__x0001__x0001_:@_x0001__x0001__x0001__x0001__x0001__x0001_@@_x0001__x0001__x0001__x0001__x0001__x0001_=@_x0001__x0001__x0001__x0001__x0001_@Q@_x0001__x0001__x0001__x0001__x0001__x0001_7@_x0001__x0001__x0001__x0001__x0001_E@_x0001__x0001__x0001__x0001__x0001_ÀQ@_x0001__x0001__x0001__x0001__x0001__x0001__x0001__x0001__x0001__x0001__x0001__x0001__x0001__x0001__x0001__x0001__x0001__x0001__x0001__x0001__x0001__x0001_=@_x0001__x0001__x0001__x0001__x0001__x0001_E@_x0001__x0001__x0001__x0001__x0001__x0001__x0001__x0001__x0001__x0001__x0001__x0001__x0001_@R@_x0001__x0001__x0001__x0001__x0001__x0001__x0001__x0001__x0001__x0001__x0001__x0001__x0001__x0001_H@_x0001__x0001__x0001__x0001__x0001_D@_x0001__x0001__x0001__x0001__x0001__x0001_=@_x0001__x0001__x0001__x0001__x0001__x0001_&lt;@_x0001__x0001__x0001__x0001__x0001_G@_x0001__x0001__x0001__x0001__x0001__x0001_B@_x0001__x0001__x0001__x0001__x0001_J@_x0001__x0001__x0001__x0001__x0001_ÀR@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R@_x0001__x0001__x0001__x0001__x0001_K@_x0001__x0001__x0001__x0001__x0001_C@_x0001__x0001__x0001__x0001__x0001__x0001__x0001__x0001__x0001__x0001__x0001__x0001__x0001__x0001__x0001__x0001__x0001__x0001__x0001__x0001__x0001_H@_x0001__x0001__x0001__x0001__x0001__x0001__x0001__x0001__x0001__x0001__x0001__x0001__x0001__x0001_8@_x0001__x0001__x0001__x0001__x0001__x0001_&lt;@_x0001__x0001__x0001__x0001__x0001__x0001_:@_x0001__x0001__x0001__x0001__x0001__x0001_M@_x0001__x0001__x0001__x0001__x0001__x0001__x0001__x0001__x0001__x0001__x0001__x0001__x0001__x0001_H@_x0001__x0001__x0001__x0001__x0001__x0001_&lt;@_x0001__x0001__x0001__x0001__x0001__x0001_;@_x0001__x0001__x0001__x0001__x0001__x0001_=@_x0001__x0001__x0001__x0001__x0001__x0001_8@_x0001__x0001__x0001__x0001__x0001__x0001_?@_x0001__x0001__x0001__x0001__x0001__x0001_5@_x0001__x0001__x0001__x0001__x0001_ÀP@_x0001__x0001__x0001__x0001__x0001__x0001__x0001__x0001__x0001__x0001__x0001__x0001__x0001__x0001_P@_x0001__x0001__x0001__x0001__x0001__x0001_6@_x0001__x0001__x0001__x0001__x0001__x0001_@@_x0001__x0001__x0001__x0001__x0001__x0001_6@_x0001__x0001__x0001__x0001__x0001__x0001_8@_x0001__x0001__x0001__x0001__x0001_@@_x0001__x0001__x0001__x0001__x0001__x0001_7@_x0001__x0001__x0001__x0001__x0001__x0002__x0001__x0001_5@_x0001__x0001__x0001__x0001__x0001_B@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t;@_x0001__x0001__x0001__x0001__x0001_@@_x0001__x0001__x0001__x0001__x0001__x0001_C@_x0001__x0001__x0001__x0001__x0001__x0001_J@_x0001__x0001__x0001__x0001__x0001_C@_x0001__x0001__x0001__x0001__x0001__x0001_C@_x0001__x0001__x0001__x0001__x0001__x0001_Q@_x0001__x0001__x0001__x0001__x0001_C@_x0001__x0001__x0001__x0001__x0001__x0001_F@_x0001__x0001__x0001__x0001__x0001__x0001_=@_x0001__x0001__x0001__x0001__x0001_M@_x0001__x0001__x0001__x0001__x0001__x0001__x0001__x0001__x0001__x0001__x0001__x0001__x0001_ÀR@_x0001__x0001__x0001__x0001__x0001__x0001_&lt;@_x0001__x0001__x0001__x0001__x0001__x0001_G@_x0001__x0001__x0001__x0001__x0001__x0001__x0001__x0001__x0001__x0001__x0001__x0001__x0001__x0001_K@_x0001__x0001__x0001__x0001__x0001_O@_x0001__x0001__x0001__x0001__x0001__x0001__x0001__x0001__x0001__x0001__x0001__x0001__x0001_F@_x0001__x0001__x0001__x0001__x0001_J@_x0001__x0001__x0001__x0001__x0001__x0001_6@_x0001__x0001__x0001__x0001__x0001__x0001_K@_x0001__x0001__x0001__x0001__x0001__x0001_6@_x0001__x0001__x0001__x0001__x0001__x0001_6@_x0001__x0002__x0001__x0001__x0001__x0001__x0001__x0001_A@_x0001__x0001__x0001__x0001__x0001_M@_x0001__x0001__x0001__x0001__x0001__x0001__x0001__x0001__x0001__x0001__x0001__x0001__x0001__x0001_?@_x0001__x0001__x0001__x0001__x0001_A@_x0001__x0001__x0001__x0001__x0001__x0001_E@_x0001__x0001__x0001__x0001__x0001__x0001_A@_x0001__x0001__x0001__x0001__x0001__x0001__x0001__x0001__x0001__x0001__x0001__x0001__x0001__x0001_7@_x0001__x0001__x0001__x0001__x0001_B@_x0001__x0001__x0001__x0001__x0001__x0001_;@_x0001__x0001__x0001__x0001__x0001__x0001_Q@_x0001__x0001__x0001__x0001__x0001__x0001_O@_x0001__x0001__x0001__x0001__x0001_D@_x0001__x0001__x0001__x0001__x0001_D@_x0001__x0001__x0001__x0001__x0001__x0001_:@_x0001__x0001__x0001__x0001__x0001__x0001_=@_x0001__x0001__x0001__x0001__x0001__x0001__x0001__x0001__x0001__x0001__x0001__x0001__x0001__x0001_8@_x0001__x0001__x0001__x0001__x0001__x0001_6@_x0001__x0001__x0001__x0001__x0001__x0001_P@_x0001__x0001__x0001__x0001__x0001__x0001__x0001__x0001__x0001__x0001__x0001__x0001__x0001__x0001__x0001__x0001__x0001__x0001__x0001__x0001__x0001__x0001__x0001__x0001__x0001__x0001__x0001__x0001__x0001__x0001_&lt;@_x0001__x0001__x0001__x0001__x0001__x0001_E@_x0001__x0001__x0001__x0001__x0001__x0001_=@_x0001__x0001__x0001__x0001__x0001__x0001_C@_x0001__x0001__x0001__x0001__x0001__x0001__x0001__x0001__x0001__x0001__x0001__x0001__x0001__x0001_:@_x0001__x0001__x0001__x0001__x0001__x0001_@@_x0001__x0001__x0001__x0001__x0001__x0002__x0001__x0001_8@_x0001__x0001__x0001__x0001__x0001__x0001_6@_x0001__x0001__x0001__x0001__x0001_L@_x0001__x0001__x0001__x0001__x0001__x0001_@@_x0001__x0001__x0001__x0001__x0001__x0001_J@_x0001__x0001__x0001__x0001__x0001__x0001__x0001__x0001__x0001__x0001__x0001__x0001__x0001__x0001__x0001__x0001__x0001__x0001__x0001__x0001__x0001__x0001_8@_x0001__x0001__x0001__x0001__x0001__x0001__x0001__x0001__x0001__x0001__x0001__x0001__x0001__x0001__x0001__x0001__x0001__x0001__x0001__x0001__x0001__x0001_8@_x0001__x0001__x0001__x0001__x0001__x0001_&lt;@_x0001__x0001__x0001__x0001__x0001__x0001_6@_x0001__x0001__x0001__x0001__x0001__x0001__x0001__x0001__x0001__x0001__x0001__x0001__x0001_F@_x0001__x0001__x0001__x0001__x0001_N@_x0001__x0001__x0001__x0001__x0001__x0001__x0001__x0001__x0001__x0001__x0001__x0001__x0001_@@_x0001__x0001__x0001__x0001__x0001__x0001_A@_x0001__x0001__x0001__x0001__x0001__x0001_?@_x0001__x0001__x0001__x0001__x0001_N@_x0001__x0001__x0001__x0001__x0001__x0001__x0001__x0001__x0001__x0001__x0001__x0001__x0001__x0001_=@_x0001__x0001__x0001__x0001__x0001__x0001_:@_x0001__x0001__x0001__x0001__x0001__x0001__x0001__x0001__x0001__x0001__x0001__x0001__x0001__x0001_G@_x0001__x0001__x0001__x0001__x0001_E@_x0001__x0001__x0001__x0001__x0001__x0001__x0001__x0001__x0001__x0001__x0001__x0001__x0001_@@_x0001__x0001__x0001__x0001__x0001__x0001_C@_x0001__x0001__x0001__x0001__x0001__x0001_=@_x0001__x0001__x0001__x0001__x0001__x0001_=@_x0001__x0002__x0001__x0001__x0001__x0001__x0001__x0001_8@_x0001__x0001__x0001__x0001__x0001__x0001_5@_x0001__x0001__x0001__x0001__x0001_H@_x0001__x0001__x0001__x0001__x0001__x0001_6@_x0001__x0001__x0001__x0001__x0001__x0001_B@_x0001__x0001__x0001__x0001__x0001_D@_x0001__x0001__x0001__x0001__x0001__x0001_?@_x0001__x0001__x0001__x0001__x0001__x0001_?@_x0001__x0001__x0001__x0001__x0001__x0001_Q@_x0001__x0001__x0001__x0001__x0001__x0001_F@_x0001__x0001__x0001__x0001__x0001__x0001_:@_x0001__x0001__x0001__x0001__x0001__x0001__x0001__x0001__x0001__x0001__x0001__x0001__x0001__x0001_;@_x0001__x0001__x0001__x0001__x0001__x0001__x0001__x0001__x0001__x0001__x0001__x0001__x0001__x0001_;@_x0001__x0001__x0001__x0001__x0001_D@_x0001__x0001__x0001__x0001__x0001_C@_x0001__x0001__x0001__x0001__x0001__x0001_;@_x0001__x0001__x0001__x0001__x0001_C@_x0001__x0001__x0001__x0001__x0001__x0001_K@_x0001__x0001__x0001__x0001__x0001__x0001_Q@_x0001__x0001__x0001__x0001__x0001__x0001_&lt;@_x0001__x0001__x0001__x0001__x0001__x0001__x0001__x0001__x0001__x0001__x0001__x0001__x0001__x0001_@@_x0001__x0001__x0001__x0001__x0001__x0001_:@_x0001__x0001__x0001__x0001__x0001_B@_x0001__x0001__x0001__x0001__x0001__x0001_9@_x0001__x0001__x0001__x0001__x0001__x0001__x0001__x0001__x0001__x0001__x0001__x0001__x0001__x0001_@@_x0001__x0001__x0001__x0001__x0001__x0001_F@_x0001__x0001__x0001__x0001__x0001__x0001_R@_x0001__x0001__x0001__x0001__x0001__x0002__x0001__x0001_8@_x0001__x0001__x0001__x0001__x0001__x0001_A@_x0001__x0001__x0001__x0001__x0001_O@_x0001__x0001__x0001__x0001__x0001__x0001_9@_x0001__x0001__x0001__x0001__x0001__x0001_M@_x0001__x0001__x0001__x0001__x0001__x0001_=@_x0001__x0001__x0001__x0001__x0001_H@_x0001__x0001__x0001__x0001__x0001__x0001_8@_x0001__x0001__x0001__x0001__x0001__x0001_A@_x0001__x0001__x0001__x0001__x0001__x0001_E@_x0001__x0001__x0001__x0001__x0001_E@_x0001__x0001__x0001__x0001__x0001__x0001_A@_x0001__x0001__x0001__x0001__x0001__x0001__x0001__x0001__x0001__x0001__x0001__x0001__x0001__x0001_?@_x0001__x0001__x0001__x0001__x0001__x0001_5@_x0001__x0001__x0001__x0001__x0001__x0001__x0001__x0001__x0001__x0001__x0001__x0001__x0001_@Q@_x0001__x0001__x0001__x0001__x0001__x0001_K@_x0001__x0001__x0001__x0001__x0001__x0001_;@_x0001__x0001__x0001__x0001__x0001__x0001_&lt;@_x0001__x0001__x0001__x0001__x0001__x0001_B@_x0001__x0001__x0001__x0001__x0001__x0001_8@_x0001__x0001__x0001__x0001__x0001__x0001_G@_x0001__x0001__x0001__x0001__x0001__x0001_A@_x0001__x0001__x0001__x0001__x0001__x0001_:@_x0001__x0001__x0001__x0001__x0001_H@_x0001__x0001__x0001__x0001__x0001_E@_x0001__x0001__x0001__x0001__x0001__x0001_4@_x0001__x0001__x0001__x0001__x0001__x0001_C@_x0001__x0001__x0001__x0001__x0001__x0001_C@_x0001__x0001__x0001__x0001__x0001__x0001_7@_x0001__x0001__x0001__x0001__x0001__x0001_O@_x0001__x0002__x0001__x0001__x0001__x0001__x0001__x0001_=@_x0001__x0001__x0001__x0001__x0001__x0001_5@_x0001__x0001__x0001__x0001__x0001__x0001_:@_x0001__x0001__x0001__x0001__x0001__x0001_&gt;@_x0001__x0001__x0001__x0001__x0001_M@_x0001__x0001__x0001__x0001__x0001__x0001_P@_x0001__x0001__x0001__x0001__x0001__x0001_5@_x0001__x0001__x0001__x0001__x0001__x0001_7@_x0001__x0001__x0001__x0001__x0001__x0001_:@_x0001__x0001__x0001__x0001__x0001__x0001_H@_x0001__x0001__x0001__x0001__x0001__x0001__x0001__x0001__x0001__x0001__x0001__x0001__x0001__x0001_8@_x0001__x0001__x0001__x0001__x0001__x0001__x0001__x0001__x0001__x0001__x0001__x0001__x0001_D@_x0001__x0001__x0001__x0001__x0001__x0001_G@_x0001__x0001__x0001__x0001__x0001__x0001_F@_x0001__x0001__x0001__x0001__x0001_@@_x0001__x0001__x0001__x0001__x0001__x0001__x0001__x0001__x0001__x0001__x0001__x0001__x0001__x0001_5@_x0001__x0001__x0001__x0001__x0001__x0001_C@_x0001__x0001__x0001__x0001__x0001__x0001_&gt;@_x0001__x0001__x0001__x0001__x0001__x0001_7@_x0001__x0001__x0001__x0001__x0001__x0001_C@_x0001__x0001__x0001__x0001__x0001_ÀQ@_x0001__x0001__x0001__x0001__x0001_E@_x0001__x0001__x0001__x0001__x0001__x0001_=@_x0001__x0001__x0001__x0001__x0001__x0001_F@_x0001__x0001__x0001__x0001__x0001_L@_x0001__x0001__x0001__x0001__x0001__x0001_O@_x0001__x0001__x0001__x0001__x0001__x0001_8@_x0001__x0001__x0001__x0001__x0001__x0001__x0001__x0001__x0001__x0001__x0001__x0001__x0001__x0002__x0001_J@_x0001__x0001__x0001__x0001__x0001__x0001__x0001__x0001__x0001__x0001__x0001__x0001__x0001__x0001_8@_x0001__x0001__x0001__x0001__x0001__x0001_G@_x0001__x0001__x0001__x0001__x0001__x0001_6@_x0001__x0001__x0001__x0001__x0001_@@_x0001__x0001__x0001__x0001__x0001__x0001_F@_x0001__x0001__x0001__x0001__x0001__x0001_8@_x0001__x0001__x0001__x0001__x0001__x0001__x0001__x0001__x0001__x0001__x0001__x0001__x0001__x0001_A@_x0001__x0001__x0001__x0001__x0001_L@_x0001__x0001__x0001__x0001__x0001__x0001_M@_x0001__x0001__x0001__x0001__x0001__x0001_H@_x0001__x0001__x0001__x0001__x0001_C@_x0001__x0001__x0001__x0001__x0001_F@_x0001__x0001__x0001__x0001__x0001_B@_x0001__x0001__x0001__x0001__x0001__x0001_5@_x0001__x0001__x0001__x0001__x0001_D@_x0001__x0001__x0001__x0001__x0001__x0001__x0001__x0001__x0001__x0001__x0001__x0001__x0001__x0001_G@_x0001__x0001__x0001__x0001__x0001__x0001__x0001__x0001__x0001__x0001__x0001__x0001__x0001__x0001_:@_x0001__x0001__x0001__x0001__x0001_@Q@_x0001__x0001__x0001__x0001__x0001__x0001_6@_x0001__x0001__x0001__x0001__x0001__x0001__x0001__x0001__x0001__x0001__x0001__x0001__x0001_C@_x0001__x0001__x0001__x0001__x0001_@@_x0001__x0001__x0001__x0001__x0001_E@_x0001__x0001__x0001__x0001__x0001_B@_x0001__x0001__x0001__x0001__x0001_R@_x0001__x0001__x0001__x0001__x0001__x0001_9@_x0001__x0001__x0001__x0001__x0001__x0001_@@_x0001__x0002__x0001__x0001__x0001__x0001__x0001_C@_x0001__x0001__x0001__x0001__x0001__x0001__x0001__x0001__x0001__x0001__x0001__x0001__x0001__x0001_5@_x0001__x0001__x0001__x0001__x0001__x0001__x0001__x0001__x0001__x0001__x0001__x0001__x0001__x0001_K@_x0001__x0001__x0001__x0001__x0001_J@_x0001__x0001__x0001__x0001__x0001__x0001_:@_x0001__x0001__x0001__x0001__x0001__x0001__x0001__x0001__x0001__x0001__x0001__x0001__x0001__x0001_8@_x0001__x0001__x0001__x0001__x0001__x0001_P@_x0001__x0001__x0001__x0001__x0001__x0001_Q@_x0001__x0001__x0001__x0001__x0001__x0001_8@_x0001__x0001__x0001__x0001__x0001__x0001__x0001__x0001__x0001__x0001__x0001__x0001__x0001__x0001_@@_x0001__x0001__x0001__x0001__x0001__x0001_Q@_x0001__x0001__x0001__x0001__x0001__x0001_Q@_x0001__x0001__x0001__x0001__x0001__x0001_6@_x0001__x0001__x0001__x0001__x0001_M@_x0001__x0001__x0001__x0001__x0001__x0001_=@_x0001__x0001__x0001__x0001__x0001__x0001_=@_x0001__x0001__x0001__x0001__x0001__x0001_E@_x0001__x0001__x0001__x0001__x0001__x0001__x0001__x0001__x0001__x0001__x0001__x0001__x0001__x0001_7@_x0001__x0001__x0001__x0001__x0001__x0001_K@_x0001__x0001__x0001__x0001__x0001__x0001__x0001__x0001__x0001__x0001__x0001__x0001__x0001__x0001_:@_x0001__x0001__x0001__x0001__x0001__x0001_K@_x0001__x0001__x0001__x0001__x0001__x0001_&lt;@_x0001__x0001__x0001__x0001__x0001__x0001_&lt;@_x0001__x0001__x0001__x0001__x0001__x0001_B@_x0001__x0001__x0001__x0001__x0001__x0001_A@_x0001__x0001__x0001__x0001__x0001__x0002__x0001__x0001_?@_x0001__x0001__x0001__x0001__x0001_D@_x0001__x0001__x0001__x0001__x0001__x0001__x0001__x0001__x0001__x0001__x0001__x0001__x0001__x0001_B@_x0001__x0001__x0001__x0001__x0001__x0001_9@_x0001__x0001__x0001__x0001__x0001__x0001__x0001__x0001__x0001__x0001__x0001__x0001__x0001__x0001_6@_x0001__x0001__x0001__x0001__x0001__x0001__x0001__x0001__x0001__x0001__x0001__x0001__x0001__x0001_B@_x0001__x0001__x0001__x0001__x0001__x0001__x0001__x0001__x0001__x0001__x0001__x0001__x0001__x0001__x0001__x0001__x0001__x0001__x0001__x0001__x0001__x0001_7@_x0001__x0001__x0001__x0001__x0001_G@_x0001__x0001__x0001__x0001__x0001__x0001_6@_x0001__x0001__x0001__x0001__x0001__x0001_@@_x0001__x0001__x0001__x0001__x0001__x0001_;@_x0001__x0001__x0001__x0001__x0001__x0001_8@_x0001__x0001__x0001__x0001__x0001__x0001_5@_x0001__x0001__x0001__x0001__x0001__x0001_8@_x0001__x0001__x0001__x0001__x0001__x0001_7@_x0001__x0001__x0001__x0001__x0001__x0001_H@_x0001__x0001__x0001__x0001__x0001__x0001__x0001__x0001__x0001__x0001__x0001__x0001__x0001_J@_x0001__x0001__x0001__x0001__x0001__x0001__x0001__x0001__x0001__x0001__x0001__x0001__x0001__x0001_C@_x0001__x0001__x0001__x0001__x0001__x0001_C@_x0001__x0001__x0001__x0001__x0001_B@_x0001__x0001__x0001__x0001__x0001__x0001_?@_x0001__x0001__x0001__x0001__x0001__x0001_;@_x0001__x0001__x0001__x0001__x0001_@@_x0001__x0001__x0001__x0001__x0001_@R@_x0001__x0001__x0001__x0001__x0001_ÀP@_x0001__x0002__x0001__x0001__x0001__x0001__x0001__x0001_5@_x0001__x0001__x0001__x0001__x0001__x0001__x0001__x0001__x0001__x0001__x0001__x0001__x0001_I@_x0001__x0001__x0001__x0001__x0001_@Q@_x0001__x0001__x0001__x0001__x0001__x0001_=@_x0001__x0001__x0001__x0001__x0001__x0001_B@_x0001__x0001__x0001__x0001__x0001__x0001_K@_x0001__x0001__x0001__x0001__x0001__x0001_A@_x0001__x0001__x0001__x0001__x0001__x0001_8@_x0001__x0001__x0001__x0001__x0001__x0001__x0001__x0001__x0001__x0001__x0001__x0001__x0001_I@_x0001__x0001__x0001__x0001__x0001__x0001_9@_x0001__x0001__x0001__x0001__x0001__x0001_?@_x0001__x0001__x0001__x0001__x0001__x0001_Q@_x0001__x0001__x0001__x0001__x0001_@@_x0001__x0001__x0001__x0001__x0001__x0001_M@_x0001__x0001__x0001__x0001__x0001__x0001_M@_x0001__x0001__x0001__x0001__x0001_I@_x0001__x0001__x0001__x0001__x0001__x0001_G@_x0001__x0001__x0001__x0001__x0001__x0001_P@_x0001__x0001__x0001__x0001__x0001__x0001_F@_x0001__x0001__x0001__x0001__x0001__x0001_7@_x0001__x0001__x0001__x0001__x0001__x0001_6@_x0001__x0001__x0001__x0001__x0001__x0001_8@_x0001__x0001__x0001__x0001__x0001__x0001_:@_x0001__x0001__x0001__x0001__x0001__x0001_@@_x0001__x0001__x0001__x0001__x0001__x0001_H@_x0001__x0001__x0001__x0001__x0001_E@_x0001__x0001__x0001__x0001__x0001__x0001_5@_x0001__x0001__x0001__x0001__x0001__x0001_&lt;@_x0001__x0001__x0001__x0001__x0001_H@_x0001__x0001__x0001__x0001__x0001__x0002__x0001__x0001_O@_x0001__x0001__x0001__x0001__x0001__x0001__x0001__x0001__x0001__x0001__x0001__x0001__x0001__x0001_8@_x0001__x0001__x0001__x0001__x0001__x0001_9@_x0001__x0001__x0001__x0001__x0001__x0001_C@_x0001__x0001__x0001__x0001__x0001_E@_x0001__x0001__x0001__x0001__x0001__x0001_E@_x0001__x0001__x0001__x0001__x0001__x0001_7@_x0001__x0001__x0001__x0001__x0001_C@_x0001__x0001__x0001__x0001__x0001__x0001__x0001__x0001__x0001__x0001__x0001__x0001__x0001__x0001_5@_x0001__x0001__x0001__x0001__x0001__x0001__x0001__x0001__x0001__x0001__x0001__x0001__x0001__x0001_=@_x0001__x0001__x0001__x0001__x0001__x0001_E@_x0001__x0001__x0001__x0001__x0001_E@_x0001__x0001__x0001__x0001__x0001__x0001_:@_x0001__x0001__x0001__x0001__x0001__x0001_C@_x0001__x0001__x0001__x0001__x0001__x0001_7@_x0001__x0001__x0001__x0001__x0001_L@_x0001__x0001__x0001__x0001__x0001_@@_x0001__x0001__x0001__x0001__x0001__x0001_=@_x0001__x0001__x0001__x0001__x0001_B@_x0001__x0001__x0001__x0001__x0001__x0001__x0001__x0001__x0001__x0001__x0001__x0001__x0001__x0001_7@_x0001__x0001__x0001__x0001__x0001__x0001__x0001__x0001__x0001__x0001__x0001__x0001__x0001__x0001_C@_x0001__x0001__x0001__x0001__x0001__x0001_A@_x0001__x0001__x0001__x0001__x0001__x0001_:@_x0001__x0001__x0001__x0001__x0001__x0001__x0001__x0001__x0001__x0001__x0001__x0001__x0001__x0001__x0001__x0001__x0001__x0001__x0001__x0001__x0001__x0001__x0001__x0001__x0001__x0001__x0001__x0001__x0001__x0001_C@_x0001__x0002__x0001__x0001__x0001__x0001__x0001__x0001_&lt;@_x0001__x0001__x0001__x0001__x0001__x0001_6@_x0001__x0001__x0001__x0001__x0001__x0001_?@_x0001__x0001__x0001__x0001__x0001__x0001_G@_x0001__x0001__x0001__x0001__x0001__x0001_&lt;@_x0001__x0001__x0001__x0001__x0001__x0001__x0001__x0001__x0001__x0001__x0001__x0001__x0001__x0001_K@_x0001__x0001__x0001__x0001__x0001__x0001_7@_x0001__x0001__x0001__x0001__x0001__x0001_E@_x0001__x0001__x0001__x0001__x0001__x0001_4@_x0001__x0001__x0001__x0001__x0001__x0001__x0001__x0001__x0001__x0001__x0001__x0001__x0001__x0001_C@_x0001__x0001__x0001__x0001__x0001__x0001_&lt;@_x0001__x0001__x0001__x0001__x0001__x0001_&lt;@_x0001__x0001__x0001__x0001__x0001__x0001_;@_x0001__x0001__x0001__x0001__x0001__x0001_6@_x0001__x0001__x0001__x0001__x0001__x0001_A@_x0001__x0001__x0001__x0001__x0001__x0001_5@_x0001__x0001__x0001__x0001__x0001_C@_x0001__x0001__x0001__x0001__x0001__x0001_E@_x0001__x0001__x0001__x0001__x0001__x0001_E@_x0001__x0001__x0001__x0001__x0001_D@_x0001__x0001__x0001__x0001__x0001__x0001_:@_x0001__x0001__x0001__x0001__x0001__x0001_K@_x0001__x0001__x0001__x0001__x0001__x0001__x0001__x0001__x0001__x0001__x0001__x0001__x0001__x0001__x0001__x0001__x0001__x0001__x0001__x0001__x0001__x0001_:@_x0001__x0001__x0001__x0001__x0001__x0001_7@_x0001__x0001__x0001__x0001__x0001__x0001_C@_x0001__x0001__x0001__x0001__x0001_@@_x0001__x0001__x0001__x0001__x0001__x0001_B@_x0001__x0001__x0001__x0001__x0001__x0002__x0001_D@_x0001__x0001__x0001__x0001__x0001__x0001__x0001__x0001__x0001__x0001__x0001__x0001__x0001_E@_x0001__x0001__x0001__x0001__x0001_J@_x0001__x0001__x0001__x0001__x0001__x0001_&lt;@_x0001__x0001__x0001__x0001__x0001__x0001_;@_x0001__x0001__x0001__x0001__x0001__x0001__x0001__x0001__x0001__x0001__x0001__x0001__x0001__x0001_:@_x0001__x0001__x0001__x0001__x0001__x0001_:@_x0001__x0001__x0001__x0001__x0001_B@_x0001__x0001__x0001__x0001__x0001__x0001_?@_x0001__x0001__x0001__x0001__x0001__x0001_P@_x0001__x0001__x0001__x0001__x0001_F@_x0001__x0001__x0001__x0001__x0001__x0001_:@_x0001__x0001__x0001__x0001__x0001__x0001_@@_x0001__x0001__x0001__x0001__x0001__x0001_C@_x0001__x0001__x0001__x0001__x0001_B@_x0001__x0001__x0001__x0001__x0001_@R@_x0001__x0001__x0001__x0001__x0001__x0001_:@_x0001__x0001__x0001__x0001__x0001__x0001_8@_x0001__x0001__x0001__x0001__x0001_D@_x0001__x0001__x0001__x0001__x0001__x0001_&lt;@_x0001__x0001__x0001__x0001__x0001__x0001_8@_x0001__x0001__x0001__x0001__x0001__x0001_L@_x0001__x0001__x0001__x0001__x0001__x0001_6@_x0001__x0001__x0001__x0001__x0001_F@_x0001__x0001__x0001__x0001__x0001_M@_x0001__x0001__x0001__x0001__x0001__x0001_7@_x0001__x0001__x0001__x0001__x0001_B@_x0001__x0001__x0001__x0001__x0001__x0001_Q@_x0001__x0001__x0001__x0001__x0001__x0001__x0001__x0001__x0001__x0001__x0001__x0001__x0001_F@_x0001__x0002__x0001__x0001__x0001__x0001__x0001__x0001_@@_x0001__x0001__x0001__x0001__x0001__x0001_B@_x0001__x0001__x0001__x0001__x0001_@@_x0001__x0001__x0001__x0001__x0001_E@_x0001__x0001__x0001__x0001__x0001__x0001_8@_x0001__x0001__x0001__x0001__x0001_ÀQ@_x0001__x0001__x0001__x0001__x0001__x0001_A@_x0001__x0001__x0001__x0001__x0001__x0001_7@_x0001__x0001__x0001__x0001__x0001__x0001_A@_x0001__x0001__x0001__x0001__x0001__x0001_B@_x0001__x0001__x0001__x0001__x0001_D@_x0001__x0001__x0001__x0001__x0001__x0001_F@_x0001__x0001__x0001__x0001__x0001__x0001_8@_x0001__x0001__x0001__x0001__x0001_R@_x0001__x0001__x0001__x0001__x0001__x0001_A@_x0001__x0001__x0001__x0001__x0001__x0001_B@_x0001__x0001__x0001__x0001__x0001_ÀP@_x0001__x0001__x0001__x0001__x0001__x0001_A@_x0001__x0001__x0001__x0001__x0001__x0001__x0001__x0001__x0001__x0001__x0001__x0001__x0001__x0001__x0001__x0001__x0001__x0001__x0001__x0001__x0001__x0001_B@_x0001__x0001__x0001__x0001__x0001__x0001_L@_x0001__x0001__x0001__x0001__x0001__x0001__x0001__x0001__x0001__x0001__x0001__x0001__x0001__x0001__x0001__x0001__x0001__x0001__x0001__x0001__x0001__x0001_7@_x0001__x0001__x0001__x0001__x0001__x0001_:@_x0001__x0001__x0001__x0001__x0001_R@_x0001__x0001__x0001__x0001__x0001__x0001__x0001__x0001__x0001__x0001__x0001__x0001__x0001__x0001_G@_x0001__x0001__x0001__x0001__x0001__x0001__x0001__x0001__x0001__x0001__x0001__x0001__x0001__x0001_5@_x0001__x0001__x0001__x0001__x0001__x0002__x0001__x0001_?@_x0001__x0001__x0001__x0001__x0001__x0001_&lt;@_x0001__x0001__x0001__x0001__x0001_@Q@_x0001__x0001__x0001__x0001__x0001__x0001__x0001__x0001__x0001__x0001__x0001__x0001__x0001__x0001_J@_x0001__x0001__x0001__x0001__x0001__x0001_A@_x0001__x0001__x0001__x0001__x0001_G@_x0001__x0001__x0001__x0001__x0001_ÀR@_x0001__x0001__x0001__x0001__x0001_E@_x0001__x0001__x0001__x0001__x0001__x0001_&lt;@_x0001__x0001__x0001__x0001__x0001_G@_x0001__x0001__x0001__x0001__x0001__x0001_9@_x0001__x0001__x0001__x0001__x0001__x0001_K@_x0001__x0001__x0001__x0001__x0001__x0001__x0001__x0001__x0001__x0001__x0001__x0001__x0001__x0001_O@_x0001__x0001__x0001__x0001__x0001__x0001_=@_x0001__x0001__x0001__x0001__x0001__x0001_7@_x0001__x0001__x0001__x0001__x0001__x0001_8@_x0001__x0001__x0001__x0001__x0001__x0001__x0001__x0001__x0001__x0001__x0001__x0001__x0001_@R@_x0001__x0001__x0001__x0001__x0001__x0001__x0001__x0001__x0001__x0001__x0001__x0001__x0001__x0001_;@_x0001__x0001__x0001__x0001__x0001_B@_x0001__x0001__x0001__x0001__x0001__x0001_:@_x0001__x0001__x0001__x0001__x0001__x0001_J@_x0001__x0001__x0001__x0001__x0001_G@_x0001__x0001__x0001__x0001__x0001_@@_x0001__x0001__x0001__x0001__x0001_B@_x0001__x0001__x0001__x0001__x0001__x0001_C@_x0001__x0001__x0001__x0001__x0001_K@_x0001__x0001__x0001__x0001__x0001__x0001_B@_x0001__x0001__x0001__x0001__x0001_L@_x0001__x0002__x0001__x0001__x0001__x0001__x0001__x0001_F@_x0001__x0001__x0001__x0001__x0001__x0001__x0001__x0001__x0001__x0001__x0001__x0001__x0001__x0001_7@_x0001__x0001__x0001__x0001__x0001__x0001_5@_x0001__x0001__x0001__x0001__x0001__x0001_8@_x0001__x0001__x0001__x0001__x0001__x0001_A@_x0001__x0001__x0001__x0001__x0001_ÀQ@_x0001__x0001__x0001__x0001__x0001_M@_x0001__x0001__x0001__x0001__x0001__x0001_&lt;@_x0001__x0001__x0001__x0001__x0001__x0001__x0001__x0001__x0001__x0001__x0001__x0001__x0001_D@_x0001__x0001__x0001__x0001__x0001__x0001_@@_x0001__x0001__x0001__x0001__x0001__x0001_9@_x0001__x0001__x0001__x0001__x0001__x0001_9@_x0001__x0001__x0001__x0001__x0001__x0001_7@_x0001__x0001__x0001__x0001__x0001__x0001_=@_x0001__x0001__x0001__x0001__x0001__x0001__x0001__x0001__x0001__x0001__x0001__x0001__x0001__x0001__x0001__x0001__x0001__x0001__x0001__x0001__x0001__x0001_:@_x0001__x0001__x0001__x0001__x0001__x0001_O@_x0001__x0001__x0001__x0001__x0001__x0001_7@_x0001__x0001__x0001__x0001__x0001__x0001_6@_x0001__x0001__x0001__x0001__x0001__x0001_&gt;@_x0001__x0001__x0001__x0001__x0001__x0001_F@_x0001__x0001__x0001__x0001__x0001_D@_x0001__x0001__x0001__x0001__x0001__x0001__x0001__x0001__x0001__x0001__x0001__x0001__x0001__x0001_&lt;@_x0001__x0001__x0001__x0001__x0001__x0001_;@_x0001__x0001__x0001__x0001__x0001__x0001__x0001__x0001__x0001__x0001__x0001__x0001__x0001__x0001__x0001__x0001__x0001__x0001__x0001__x0001__x0001_P@_x0001__x0001__x0001__x0001__x0001__x0002__x0001__x0001_@@_x0001__x0001__x0001__x0001__x0001__x0001__x0001__x0001__x0001__x0001__x0001__x0001__x0001__x0001_5@_x0001__x0001__x0001__x0001__x0001_@@_x0001__x0001__x0001__x0001__x0001__x0001_@@_x0001__x0001__x0001__x0001__x0001__x0001_&lt;@_x0001__x0001__x0001__x0001__x0001__x0001_7@_x0001__x0001__x0001__x0001__x0001__x0001_;@_x0001__x0001__x0001__x0001__x0001__x0001_?@_x0001__x0001__x0001__x0001__x0001_D@_x0001__x0001__x0001__x0001__x0001__x0001__x0001__x0001__x0001__x0001__x0001__x0001__x0001__x0001_6@_x0001__x0001__x0001__x0001__x0001__x0001_P@_x0001__x0001__x0001__x0001__x0001_B@_x0001__x0001__x0001__x0001__x0001__x0001__x0001__x0001__x0001__x0001__x0001__x0001__x0001__x0001_@@_x0001__x0001__x0001__x0001__x0001__x0001_:@_x0001__x0001__x0001__x0001__x0001_ÀP@_x0001__x0001__x0001__x0001__x0001__x0001_H@_x0001__x0001__x0001__x0001__x0001__x0001_7@_x0001__x0001__x0001__x0001__x0001__x0001_8@_x0001__x0001__x0001__x0001__x0001__x0001_7@_x0001__x0001__x0001__x0001__x0001_C@_x0001__x0001__x0001__x0001__x0001__x0001_8@_x0001__x0001__x0001__x0001__x0001_G@_x0001__x0001__x0001__x0001__x0001__x0001_5@_x0001__x0001__x0001__x0001__x0001__x0001_;@_x0001__x0001__x0001__x0001__x0001__x0001_A@_x0001__x0001__x0001__x0001__x0001__x0001_:@_x0001__x0001__x0001__x0001__x0001__x0001_P@_x0001__x0001__x0001__x0001__x0001__x0001_5@_x0001__x0001__x0001__x0001__x0001_A@_x0001__x0002__x0001__x0001__x0001__x0001__x0001__x0001__x0001__x0001__x0001__x0001__x0001__x0001__x0001__x0001_Q@_x0001__x0001__x0001__x0001__x0001__x0001__x0001__x0001__x0001__x0001__x0001__x0001__x0001__x0001_;@_x0001__x0001__x0001__x0001__x0001__x0001_Q@_x0001__x0001__x0001__x0001__x0001_A@_x0001__x0001__x0001__x0001__x0001__x0001_5@_x0001__x0001__x0001__x0001__x0001__x0001_=@_x0001__x0001__x0001__x0001__x0001__x0001__x0001__x0001__x0001__x0001__x0001__x0001__x0001__x0001__x0001__x0001__x0001__x0001__x0001__x0001__x0001_G@_x0001__x0001__x0001__x0001__x0001__x0001__x0001__x0001__x0001__x0001__x0001__x0001__x0001__x0001__x0001__x0001__x0001__x0001__x0001__x0001__x0001__x0001_8@_x0001__x0001__x0001__x0001__x0001_C@_x0001__x0001__x0001__x0001__x0001__x0001_B@_x0001__x0001__x0001__x0001__x0001__x0001_@@_x0001__x0001__x0001__x0001__x0001__x0001_&gt;@_x0001__x0001__x0001__x0001__x0001__x0001_7@_x0001__x0001__x0001__x0001__x0001__x0001_7@_x0001__x0001__x0001__x0001__x0001__x0001_;@_x0001__x0001__x0001__x0001__x0001__x0001_C@_x0001__x0001__x0001__x0001__x0001__x0001_=@_x0001__x0001__x0001__x0001__x0001__x0001__x0001__x0001__x0001__x0001__x0001__x0001__x0001_I@_x0001__x0001__x0001__x0001__x0001_N@_x0001__x0001__x0001__x0001__x0001__x0001_9@_x0001__x0001__x0001__x0001__x0001__x0001_7@_x0001__x0001__x0001__x0001__x0001__x0001_N@_x0001__x0001__x0001__x0001__x0001__x0001__x0001__x0001__x0001__x0001__x0001__x0001__x0001_@Q@_x0001__x0001__x0001__x0001__x0001__x0002__x0001_F@_x0001__x0001__x0001__x0001__x0001__x0001_N@_x0001__x0001__x0001__x0001__x0001_@@_x0001__x0001__x0001__x0001__x0001__x0001_I@_x0004__x0001__x0001__x0004__x0001__x0001__x0004__x0001__x0001__x0004__x0001__x0001_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 _x0004__x0001__x0001_¡_x0004__x0001__x0001_¢_x0004__x0001__x0001_£_x0004__x0001__x0001_¤_x0004__x0001__x0001_¥_x0004__x0001__x0001_¦_x0004__x0001__x0001_§_x0004__x0001__x0001_¨_x0004__x0001__x0001_©_x0004__x0001__x0001_ª_x0004__x0001__x0001_«_x0004__x0001__x0001_¬_x0004__x0001__x0001_­_x0004__x0001__x0001_®_x0004__x0001__x0001_¯_x0004__x0001__x0001_°_x0004__x0001__x0001_±_x0004__x0001__x0001_²_x0004__x0001__x0001_³_x0004__x0001__x0001_´_x0004__x0001__x0001_µ_x0004__x0001__x0001_¶_x0004__x0001__x0001_·_x0004__x0001__x0001_¸_x0004__x0001__x0001__x0001__x0002_¹_x0004__x0001__x0001_º_x0004__x0001__x0001_»_x0004__x0001__x0001_¼_x0004__x0001__x0001_½_x0004__x0001__x0001_¾_x0004__x0001__x0001_¿_x0004__x0001__x0001_À_x0004__x0001__x0001_Á_x0004__x0001__x0001_Â_x0004__x0001__x0001_Ã_x0004__x0001__x0001_Ä_x0004__x0001__x0001_Å_x0004__x0001__x0001_Æ_x0004__x0001__x0001_Ç_x0004__x0001__x0001_È_x0004__x0001__x0001_É_x0004__x0001__x0001_Ê_x0004__x0001__x0001_Ë_x0004__x0001__x0001_Ì_x0004__x0001__x0001_Í_x0004__x0001__x0001_Î_x0004__x0001__x0001_Ï_x0004__x0001__x0001_Ð_x0004__x0001__x0001_Ñ_x0004__x0001__x0001_Ò_x0004__x0001__x0001_Ó_x0004__x0001__x0001_Ô_x0004__x0001__x0001_Õ_x0004__x0001__x0001_Ö_x0004__x0001__x0001_×_x0004__x0001__x0001_Ø_x0004__x0001__x0001_Ù_x0004__x0001__x0001_Ú_x0004__x0001__x0001_Û_x0004__x0001__x0001_Ü_x0004__x0001__x0001_Ý_x0004__x0001__x0001_Þ_x0004__x0001__x0001_ß_x0004__x0001__x0001_à_x0004__x0001__x0001_á_x0004__x0001__x0001_â_x0004__x0001__x0001_ã_x0004__x0001__x0001_ä_x0004__x0001__x0001_å_x0004__x0001__x0001_æ_x0004__x0001__x0001_ç_x0004__x0001__x0001_è_x0004__x0001__x0001_é_x0004__x0001__x0001_ê_x0004__x0001__x0001_ë_x0004__x0001__x0001_ì_x0004__x0001__x0001_í_x0004__x0001__x0001_î_x0004__x0001__x0001_ñ_x0004__x0001__x0001_ýÿÿÿýÿÿÿò_x0004__x0001__x0001_ó_x0004__x0001__x0001_ô_x0004__x0001__x0001_õ_x0004__x0001__x0001_ö_x0004__x0001__x0001_÷_x0004__x0001__x0001__x0001__x0002_ø_x0004__x0001__x0001_ù_x0004__x0001__x0001_ú_x0004__x0001__x0001_û_x0004__x0001__x0001_ü_x0004__x0001__x0001_ý_x0004__x0001__x0001_þ_x0004__x0001__x0001_ÿ_x0004__x0001__x0001__x0001__x0005__x0001__x0001__x0001__x0001__x0001__x0001__x0001__x0001_E@_x0001__x0001__x0001__x0001__x0001__x0001_J@_x0001__x0001__x0001__x0001__x0001__x0001_K@_x0001__x0001__x0001__x0001__x0001__x0001__x0008_@_x0001__x0001__x0001__x0001__x0001__x0001_L@_x0001__x0001__x0001__x0001__x0001__x0001_&amp;@_x0001__x0001__x0001__x0001__x0001__x0001_7@_x0001__x0001__x0001__x0001__x0001_P@_x0001__x0001__x0001__x0001__x0001__x0001_&gt;@_x0001__x0001__x0001__x0001__x0001_@P@_x0001__x0001__x0001__x0001__x0001__x0001_A@_x0001__x0001__x0001__x0001__x0001__x0001_H@_x0001__x0001__x0001__x0001__x0001__x0001_&lt;@_x0001__x0001__x0001__x0001__x0001__x0001_Q@_x0001__x0001__x0001__x0001__x0001__x0001_7@_x0001__x0001__x0001__x0001__x0001__x0001__x0001__x0001__x0001__x0001__x0001__x0001__x0001__x0001_ @_x0001__x0001__x0001__x0001__x0001__x0001_J@_x0001__x0001__x0001__x0001__x0001__x0001_$@_x0001__x0001__x0001__x0001__x0001__x0001_;@_x0001__x0001__x0001__x0001__x0001__x0001__x0014_@_x0001__x0001__x0001__x0001__x0001__x0001_F@_x0001__x0001__x0001__x0001__x0001__x0001_"@_x0001__x0001__x0001__x0001__x0001_H@_x0001__x0001__x0001__x0001__x0001_O@_x0001__x0001__x0001__x0001__x0001__x0001_7@_x0001__x0001__x0001__x0001__x0001__x0001_9@_x0001__x0002__x0001__x0001__x0001__x0001__x0001__x0001_D@_x0001__x0001__x0001__x0001__x0001__x0001_L@_x0001__x0001__x0001__x0001__x0001__x0001_M@_x0001__x0001__x0001__x0001__x0001__x0001_A@_x0001__x0001__x0001__x0001__x0001__x0001_8@_x0001__x0001__x0001__x0001__x0001__x0001_O@_x0001__x0001__x0001__x0001__x0001__x0001_@@_x0001__x0001__x0001__x0001__x0001__x0001__x0010_@_x0001__x0001__x0001__x0001__x0001__x0001_&amp;@_x0001__x0001__x0001__x0001__x0001_G@_x0001__x0001__x0001__x0001__x0001__x0001__x0018_@_x0001__x0001__x0001__x0001__x0001_O@_x0001__x0001__x0001__x0001__x0001_M@_x0001__x0001__x0001__x0001__x0001__x0001_K@_x0001__x0001__x0001__x0001__x0001_N@_x0001__x0001__x0001__x0001__x0001__x0001_6@_x0001__x0001__x0001__x0001__x0001__x0001_&amp;@_x0001__x0001__x0001__x0001__x0001__x0001_&lt;@_x0001__x0001__x0001__x0001__x0001__x0001_.@_x0001__x0001__x0001__x0001__x0001__x0001_0@_x0001__x0001__x0001__x0001__x0001_M@_x0001__x0001__x0001__x0001__x0001__x0001_?@_x0001__x0001__x0001__x0001__x0001__x0001_0@_x0001__x0001__x0001__x0001__x0001_N@_x0001__x0001__x0001__x0001__x0001_D@_x0001__x0001__x0001__x0001__x0001__x0001__x0001__x0001__x0001__x0001__x0001__x0001__x0001__x0001_2@_x0001__x0001__x0001__x0001__x0001__x0001_&gt;@_x0001__x0001__x0001__x0001__x0001__x0001_ @_x0001__x0001__x0001__x0001__x0001__x0001_?@_x0001__x0001__x0001__x0001__x0001__x0001_A@_x0001__x0001__x0001__x0001__x0001__x0002__x0001_D@_x0001__x0001__x0001__x0001__x0001__x0001__x0001__x0001__x0001__x0001__x0001__x0001__x0001__x0001_.@_x0001__x0001__x0001__x0001__x0001_M@_x0001__x0001__x0001__x0001__x0001__x0001_1@_x0001__x0001__x0001__x0001__x0001_H@_x0001__x0001__x0001__x0001__x0001__x0001_4@_x0001__x0001__x0001__x0001__x0001__x0001_M@_x0001__x0001__x0001__x0001__x0001__x0001_,@_x0001__x0001__x0001__x0001__x0001__x0001_G@_x0001__x0001__x0001__x0001__x0001__x0001_0@_x0001__x0001__x0001__x0001__x0001__x0001_K@_x0001__x0001__x0001__x0001__x0001__x0001_ @_x0001__x0001__x0001__x0001__x0001__x0001_:@_x0001__x0001__x0001__x0001__x0001__x0001_K@_x0001__x0001__x0001__x0001__x0001__x0001_*@_x0001__x0001__x0001__x0001__x0001__x0001_?@_x0001__x0001__x0001__x0001__x0001_H@_x0001__x0001__x0001__x0001__x0001__x0001_1@_x0001__x0001__x0001__x0001__x0001__x0001_,@_x0001__x0001__x0001__x0001__x0001__x0001_A@_x0001__x0001__x0001__x0001__x0001__x0001_M@_x0001__x0001__x0001__x0001__x0001__x0001_8@_x0001__x0001__x0001__x0001__x0001__x0001__x0001__x0001__x0001__x0001__x0001__x0001__x0001__x0001_$@_x0001__x0001__x0001__x0001__x0001__x0001_ @_x0001__x0001__x0001__x0001__x0001__x0001__x0001_@_x0001__x0001__x0001__x0001__x0001_D@_x0001__x0001__x0001__x0001__x0001__x0001_H@_x0001__x0001__x0001__x0001__x0001__x0001__x0008_@_x0001__x0001__x0001__x0001__x0001__x0001_&lt;@_x0001__x0001__x0001__x0001__x0001__x0001_E@_x0001__x0002__x0001__x0001__x0001__x0001__x0001__x0001_I@_x0001__x0001__x0001__x0001__x0001_L@_x0001__x0001__x0001__x0001__x0001__x0001_&gt;@_x0001__x0001__x0001__x0001__x0001__x0001_7@_x0001__x0001__x0001__x0001__x0001_O@_x0001__x0001__x0001__x0001__x0001__x0001_N@_x0001__x0001__x0001__x0001__x0001__x0001__x0018_@_x0001__x0001__x0001__x0001__x0001__x0001_&gt;@_x0001__x0001__x0001__x0001__x0001__x0001_?@_x0001__x0001__x0001__x0001__x0001__x0001__x001C_@_x0001__x0001__x0001__x0001__x0001__x0001__x0001__x0001__x0001__x0001__x0001__x0001__x0001__x0001__x0001__x0001__x0001__x0001__x0001__x0001__x0001__x0001_,@_x0001__x0001__x0001__x0001__x0001__x0001_6@_x0001__x0001__x0001__x0001__x0001__x0001_3@_x0001__x0001__x0001__x0001__x0001__x0001_.@_x0001__x0001__x0001__x0001__x0001__x0001_9@_x0001__x0001__x0001__x0001__x0001__x0001_3@_x0001__x0001__x0001__x0001__x0001__x0001__x0014_@_x0001__x0001__x0001__x0001__x0001__x0001_1@_x0001__x0001__x0001__x0001__x0001__x0001_.@_x0001__x0001__x0001__x0001__x0001__x0001_O@_x0001__x0001__x0001__x0001__x0001__x0001_M@_x0001__x0001__x0001__x0001__x0001__x0001_A@_x0001__x0001__x0001__x0001__x0001__x0001_*@_x0001__x0001__x0001__x0001__x0001__x0001__x0001__x0001__x0001__x0001__x0001__x0001__x0001__x0001__x0001__x0001__x0001__x0001__x0001__x0001__x0001__x0001_0@_x0001__x0001__x0001__x0001__x0001__x0001_9@_x0001__x0001__x0001__x0001__x0001__x0001_5@_x0001__x0001__x0001__x0001__x0001_D@_x0001__x0001__x0001__x0001__x0001__x0002__x0001__x0001_:@_x0001__x0001__x0001__x0001__x0001__x0001_D@_x0001__x0001__x0001__x0001__x0001_L@_x0001__x0001__x0001__x0001__x0001__x0001_4@_x0001__x0001__x0001__x0001__x0001_L@_x0001__x0001__x0001__x0001__x0001__x0001_&amp;@_x0001__x0001__x0001__x0001__x0001__x0001__x0018_@_x0001__x0001__x0001__x0001__x0001__x0001_2@_x0001__x0001__x0001__x0001__x0001__x0001_ @_x0001__x0001__x0001__x0001__x0001__x0001_1@_x0001__x0001__x0001__x0001__x0001__x0001_"@_x0001__x0001__x0001__x0001__x0001__x0001_.@_x0001__x0001__x0001__x0001__x0001_J@_x0001__x0001__x0001__x0001__x0001__x0001_.@_x0001__x0001__x0001__x0001__x0001_O@_x0001__x0001__x0001__x0001__x0001__x0001_:@_x0001__x0001__x0001__x0001__x0001__x0001__x0008_@_x0001__x0001__x0001__x0001__x0001__x0001_.@_x0001__x0001__x0001__x0001__x0001__x0001__x0014_@_x0001__x0001__x0001__x0001__x0001__x0001_J@_x0001__x0001__x0001__x0001__x0001_M@_x0001__x0001__x0001__x0001__x0001__x0001__x0010_@_x0001__x0001__x0001__x0001__x0001__x0001_@@_x0001__x0001__x0001__x0001__x0001__x0001__x001C_@_x0001__x0001__x0001__x0001__x0001__x0001_J@_x0001__x0001__x0001__x0001__x0001_@@_x0001__x0001__x0001__x0001__x0001_P@_x0001__x0001__x0001__x0001__x0001__x0001_O@_x0001__x0001__x0001__x0001__x0001__x0001__x0018_@_x0001__x0001__x0001__x0001__x0001__x0001_Q@_x0001__x0001__x0001__x0001__x0001__x0001_E@_x0001__x0001__x0001__x0001__x0001__x0001_?@_x0001__x0002__x0001__x0001__x0001__x0001__x0001_@@_x0001__x0001__x0001__x0001__x0001__x0001_A@_x0001__x0001__x0001__x0001__x0001__x0001_F@_x0001__x0001__x0001__x0001__x0001__x0001__x0014_@_x0001__x0001__x0001__x0001__x0001_@@_x0001__x0001__x0001__x0001__x0001__x0001_&gt;@_x0001__x0001__x0001__x0001__x0001__x0001_*@_x0001__x0001__x0001__x0001__x0001__x0001_&gt;@_x0001__x0001__x0001__x0001__x0001_@@_x0001__x0001__x0001__x0001__x0001__x0001_M@_x0001__x0001__x0001__x0001__x0001__x0001_G@_x0001__x0001__x0001__x0001__x0001__x0001_Q@_x0001__x0001__x0001__x0001__x0001__x0001_9@_x0001__x0001__x0001__x0001__x0001_J@_x0001__x0001__x0001__x0001__x0001__x0001_4@_x0001__x0001__x0001__x0001__x0001__x0001_J@_x0001__x0001__x0001__x0001__x0001__x0001_&lt;@_x0001__x0001__x0001__x0001__x0001__x0001_(@_x0001__x0001__x0001__x0001__x0001__x0001_9@_x0001__x0001__x0001__x0001__x0001__x0001_&amp;@_x0001__x0001__x0001__x0001__x0001__x0001__x001C_@_x0001__x0001__x0001__x0001__x0001_ÀP@_x0001__x0001__x0001__x0001__x0001__x0001_&gt;@_x0001__x0001__x0001__x0001__x0001__x0001_,@_x0001__x0001__x0001__x0001__x0001__x0001__x0010_@_x0001__x0001__x0001__x0001__x0001__x0001__x0014_@_x0001__x0001__x0001__x0001__x0001__x0001_4@_x0001__x0001__x0001__x0001__x0001__x0001_A@_x0001__x0001__x0001__x0001__x0001__x0001_1@_x0001__x0001__x0001__x0001__x0001__x0001_?@_x0001__x0001__x0001__x0001__x0001__x0001__x0001__x0001__x0001__x0001__x0001__x0001__x0001__x0002__x0001__x0001__x0001__x0001__x0001__x0001__x0001__x0001__x0001__x0001__x0001__x0001__x0001__x0001__x0001__x0001__x0001__x0001_K@_x0001__x0001__x0001__x0001__x0001__x0001_F@_x0001__x0001__x0001__x0001__x0001__x0001__x0001__x0001__x0001__x0001__x0001__x0001__x0001_@P@_x0001__x0001__x0001__x0001__x0001__x0001_.@_x0001__x0001__x0001__x0001__x0001__x0001__x0001__x0001__x0001__x0001__x0001__x0001__x0001__x0001_4@_x0001__x0001__x0001__x0001__x0001_O@_x0001__x0001__x0001__x0001__x0001__x0001__x0018_@_x0001__x0001__x0001__x0001__x0001__x0001_D@_x0001__x0001__x0001__x0001__x0001__x0001_*@_x0001__x0001__x0001__x0001__x0001__x0001_:@_x0001__x0001__x0001__x0001__x0001_O@_x0001__x0001__x0001__x0001__x0001_@@_x0001__x0001__x0001__x0001__x0001__x0001_?@_x0001__x0001__x0001__x0001__x0001_K@_x0001__x0001__x0001__x0001__x0001__x0001_D@_x0001__x0001__x0001__x0001__x0001__x0001_5@_x0001__x0001__x0001__x0001__x0001_H@_x0001__x0001__x0001__x0001__x0001__x0001_,@_x0001__x0001__x0001__x0001__x0001__x0001_J@_x0001__x0001__x0001__x0001__x0001_L@_x0001__x0001__x0001__x0001__x0001__x0001__x001C_@_x0001__x0001__x0001__x0001__x0001__x0001_J@_x0001__x0001__x0001__x0001__x0001__x0001_A@_x0001__x0001__x0001__x0001__x0001__x0001_&lt;@_x0001__x0001__x0001__x0001__x0001__x0001_&gt;@_x0001__x0001__x0001__x0001__x0001__x0001_"@_x0001__x0001__x0001__x0001__x0001__x0001_I@_x0001__x0001__x0001__x0001__x0001__x0001_"@_x0001__x0002__x0001__x0001__x0001__x0001__x0001__x0001_.@_x0001__x0001__x0001__x0001__x0001__x0001_3@_x0001__x0001__x0001__x0001__x0001__x0001_D@_x0001__x0001__x0001__x0001__x0001__x0001_;@_x0001__x0001__x0001__x0001__x0001__x0001_;@_x0001__x0001__x0001__x0001__x0001__x0001_=@_x0001__x0001__x0001__x0001__x0001__x0001_@@_x0001__x0001__x0001__x0001__x0001__x0001_Q@_x0001__x0001__x0001__x0001__x0001__x0001_*@_x0001__x0001__x0001__x0001__x0001__x0001_?@_x0001__x0001__x0001__x0001__x0001__x0001__x0014_@_x0001__x0001__x0001__x0001__x0001_F@_x0001__x0001__x0001__x0001__x0001__x0001_8@_x0001__x0001__x0001__x0001__x0001__x0001_4@_x0001__x0001__x0001__x0001__x0001__x0001_0@_x0001__x0001__x0001__x0001__x0001__x0001_D@_x0001__x0001__x0001__x0001__x0001__x0001__x0010_@_x0001__x0001__x0001__x0001__x0001__x0001_=@_x0001__x0001__x0001__x0001__x0001__x0001_J@_x0001__x0001__x0001__x0001__x0001_K@_x0001__x0001__x0001__x0001__x0001_O@_x0001__x0001__x0001__x0001__x0001_J@_x0001__x0001__x0001__x0001__x0001__x0001__x0001__x0001__x0001__x0001__x0001__x0001__x0001__x0001__x0001__x0001__x0001__x0001__x0001__x0001__x0001__x0001_&amp;@_x0001__x0001__x0001__x0001__x0001_E@_x0001__x0001__x0001__x0001__x0001_N@_x0001__x0001__x0001__x0001__x0001__x0001_&lt;@_x0001__x0001__x0001__x0001__x0001__x0001_1@_x0001__x0001__x0001__x0001__x0001__x0001_4@_x0001__x0001__x0001__x0001__x0001__x0001_Q@_x0001__x0001__x0001__x0001__x0001__x0002__x0001_H@_x0001__x0001__x0001__x0001__x0001_@@_x0001__x0001__x0001__x0001__x0001__x0001__x0014_@_x0001__x0001__x0001__x0001__x0001__x0001_I@_x0001__x0001__x0001__x0001__x0001__x0001_6@_x0001__x0001__x0001__x0001__x0001__x0001__x0014_@_x0001__x0001__x0001__x0001__x0001__x0001_*@_x0001__x0001__x0001__x0001__x0001__x0001__x0018_@_x0001__x0001__x0001__x0001__x0001__x0001_8@_x0001__x0001__x0001__x0001__x0001_M@_x0001__x0001__x0001__x0001__x0001_@@_x0001__x0001__x0001__x0001__x0001__x0001__x0001__x0001__x0001__x0001__x0001__x0001__x0001__x0001_E@_x0001__x0001__x0001__x0001__x0001__x0001_4@_x0001__x0001__x0001__x0001__x0001_J@_x0001__x0001__x0001__x0001__x0001__x0001_O@_x0001__x0001__x0001__x0001__x0001__x0001_&amp;@_x0001__x0001__x0001__x0001__x0001__x0001_A@_x0001__x0001__x0001__x0001__x0001__x0001_D@_x0001__x0001__x0001__x0001__x0001__x0001_Q@_x0001__x0001__x0001__x0001__x0001__x0001_@@_x0001__x0001__x0001__x0001__x0001__x0001__x0018_@_x0001__x0001__x0001__x0001__x0001__x0001_L@_x0001__x0001__x0001__x0001__x0001__x0001_&lt;@_x0001__x0001__x0001__x0001__x0001__x0001_&amp;@_x0001__x0001__x0001__x0001__x0001_E@_x0001__x0001__x0001__x0001__x0001__x0001__x001C_@_x0001__x0001__x0001__x0001__x0001_@P@_x0001__x0001__x0001__x0001__x0001__x0001_O@_x0001__x0001__x0001__x0001__x0001_M@_x0001__x0001__x0001__x0001__x0001_N@_x0001__x0001__x0001__x0001__x0001__x0001_@@_x0001__x0002__x0001__x0001__x0001__x0001__x0001__x0001_L@_x0001__x0001__x0001__x0001__x0001_I@_x0001__x0001__x0001__x0001__x0001__x0001_1@_x0001__x0001__x0001__x0001__x0001__x0001__x0001__x0001__x0001__x0001__x0001__x0001__x0001_M@_x0001__x0001__x0001__x0001__x0001_M@_x0001__x0001__x0001__x0001__x0001__x0001_8@_x0001__x0001__x0001__x0001__x0001__x0001_3@_x0001__x0001__x0001__x0001__x0001__x0001_ @_x0001__x0001__x0001__x0001__x0001__x0001_(@_x0001__x0001__x0001__x0001__x0001__x0001_J@_x0001__x0001__x0001__x0001__x0001__x0001_5@_x0001__x0001__x0001__x0001__x0001__x0001_H@_x0001__x0001__x0001__x0001__x0001__x0001__x0014_@_x0001__x0001__x0001__x0001__x0001__x0001_M@_x0001__x0001__x0001__x0001__x0001__x0001__x0018_@_x0001__x0001__x0001__x0001__x0001_I@_x0001__x0001__x0001__x0001__x0001__x0001_4@_x0001__x0001__x0001__x0001__x0001__x0001_ @_x0001__x0001__x0001__x0001__x0001__x0001_.@_x0001__x0001__x0001__x0001__x0001__x0001_I@_x0001__x0001__x0001__x0001__x0001__x0001_2@_x0001__x0001__x0001__x0001__x0001__x0001_8@_x0001__x0001__x0001__x0001__x0001__x0001_$@_x0001__x0001__x0001__x0001__x0001__x0001_&gt;@_x0001__x0001__x0001__x0001__x0001_E@_x0001__x0001__x0001__x0001__x0001__x0001_O@_x0001__x0001__x0001__x0001__x0001__x0001_,@_x0001__x0001__x0001__x0001__x0001__x0001_A@_x0001__x0001__x0001__x0001__x0001__x0001_@@_x0001__x0001__x0001__x0001__x0001__x0001_L@_x0001__x0001__x0001__x0001__x0001__x0002__x0001__x0001__x0010_@_x0001__x0001__x0001__x0001__x0001_D@_x0001__x0001__x0001__x0001__x0001__x0001_F@_x0001__x0001__x0001__x0001__x0001__x0001_,@_x0001__x0001__x0001__x0001__x0001__x0001_9@_x0001__x0001__x0001__x0001__x0001__x0001_G@_x0001__x0001__x0001__x0001__x0001__x0001_5@_x0001__x0001__x0001__x0001__x0001__x0001__x0001__x0001__x0001__x0001__x0001__x0001__x0001__x0001__x0018_@_x0001__x0001__x0001__x0001__x0001__x0001_0@_x0001__x0001__x0001__x0001__x0001__x0001_G@_x0001__x0001__x0001__x0001__x0001__x0001_N@_x0001__x0001__x0001__x0001__x0001__x0001__x0018_@_x0001__x0001__x0001__x0001__x0001__x0001_D@_x0001__x0001__x0001__x0001__x0001__x0001_;@_x0001__x0001__x0001__x0001__x0001_F@_x0001__x0001__x0001__x0001__x0001_M@_x0001__x0001__x0001__x0001__x0001__x0001_&amp;@_x0001__x0001__x0001__x0001__x0001__x0001_I@_x0001__x0001__x0001__x0001__x0001_@Q@_x0001__x0001__x0001__x0001__x0001_G@_x0001__x0001__x0001__x0001__x0001__x0001__x0018_@_x0001__x0001__x0001__x0001__x0001__x0001_0@_x0001__x0001__x0001__x0001__x0001_E@_x0001__x0001__x0001__x0001__x0001__x0001_7@_x0001__x0001__x0001__x0001__x0001__x0001_I@_x0001__x0001__x0001__x0001__x0001__x0001_&lt;@_x0001__x0001__x0001__x0001__x0001__x0001_@@_x0001__x0001__x0001__x0001__x0001__x0001_M@_x0001__x0001__x0001__x0001__x0001__x0001_M@_x0001__x0001__x0001__x0001__x0001_H@_x0001__x0001__x0001__x0001__x0001__x0001_4@_x0001__x0002__x0001__x0001__x0001__x0001__x0001__x0001_;@_x0001__x0001__x0001__x0001__x0001__x0001_?@_x0001__x0001__x0001__x0001__x0001__x0001_K@_x0001__x0001__x0001__x0001__x0001_@Q@_x0001__x0001__x0001__x0001__x0001__x0001_&amp;@_x0001__x0001__x0001__x0001__x0001_I@_x0001__x0001__x0001__x0001__x0001__x0001__x0010_@_x0001__x0001__x0001__x0001__x0001__x0001_8@_x0001__x0001__x0001__x0001__x0001__x0001_;@_x0001__x0001__x0001__x0001__x0001__x0001_;@_x0001__x0001__x0001__x0001__x0001__x0001_,@_x0001__x0001__x0001__x0001__x0001__x0001_;@_x0001__x0001__x0001__x0001__x0001__x0001_&amp;@_x0001__x0001__x0001__x0001__x0001__x0001_?@_x0001__x0001__x0001__x0001__x0001__x0001__x0001__x0001__x0001__x0001__x0001__x0001__x0001_ÀP@_x0001__x0001__x0001__x0001__x0001__x0001_*@_x0001__x0001__x0001__x0001__x0001__x0001__x0001__x0001__x0001__x0001__x0001__x0001__x0001__x0001__x0014_@_x0001__x0001__x0001__x0001__x0001_I@_x0001__x0001__x0001__x0001__x0001__x0001__x0001__x0001__x0001__x0001__x0001__x0001__x0001__x0001__x0001_@_x0001__x0001__x0001__x0001__x0001__x0001_;@_x0001__x0001__x0001__x0001__x0001__x0001_"@_x0001__x0001__x0001__x0001__x0001_F@_x0001__x0001__x0001__x0001__x0001_J@_x0001__x0001__x0001__x0001__x0001__x0001__x0001__x0001__x0001__x0001__x0001__x0001__x0001__x0001__x001C_@_x0001__x0001__x0001__x0001__x0001__x0001_?@_x0001__x0001__x0001__x0001__x0001__x0001_8@_x0001__x0001__x0001__x0001__x0001__x0001_6@_x0001__x0001__x0001__x0001__x0001__x0002__x0001__x0001_7@_x0001__x0001__x0001__x0001__x0001_J@_x0001__x0001__x0001__x0001__x0001__x0001_2@_x0001__x0001__x0001__x0001__x0001__x0001__x0001__x0001__x0001__x0001__x0001__x0001__x0001__x0001_E@_x0001__x0001__x0001__x0001__x0001__x0001_7@_x0001__x0001__x0001__x0001__x0001_P@_x0001__x0001__x0001__x0001__x0001__x0001__x001C_@_x0001__x0001__x0001__x0001__x0001__x0001_9@_x0001__x0001__x0001__x0001__x0001__x0001_&gt;@_x0001__x0001__x0001__x0001__x0001__x0001_$@_x0001__x0001__x0001__x0001__x0001__x0001_J@_x0001__x0001__x0001__x0001__x0001__x0001_9@_x0001__x0001__x0001__x0001__x0001__x0001_8@_x0001__x0001__x0001__x0001__x0001_J@_x0001__x0001__x0001__x0001__x0001__x0001_&amp;@_x0001__x0001__x0001__x0001__x0001_I@_x0001__x0001__x0001__x0001__x0001_J@_x0001__x0001__x0001__x0001__x0001__x0001_E@_x0001__x0001__x0001__x0001__x0001__x0001_F@_x0001__x0001__x0001__x0001__x0001_E@_x0001__x0001__x0001__x0001__x0001__x0001_.@_x0001__x0001__x0001__x0001__x0001_@P@_x0001__x0001__x0001__x0001__x0001__x0001_&gt;@_x0001__x0001__x0001__x0001__x0001_F@_x0001__x0001__x0001__x0001__x0001__x0001_&amp;@_x0001__x0001__x0001__x0001__x0001__x0001__x0001__x0001__x0001__x0001__x0001__x0001__x0001__x0001_9@_x0001__x0001__x0001__x0001__x0001_F@_x0001__x0001__x0001__x0001__x0001__x0001_1@_x0001__x0001__x0001__x0001__x0001__x0001__x0018_@_x0001__x0001__x0001__x0001__x0001__x0001_6@_x0001__x0002__x0001__x0001__x0001__x0001__x0001__x0001__x0001__x0001__x0001__x0001__x0001__x0001__x0001_H@_x0001__x0001__x0001__x0001__x0001_E@_x0001__x0001__x0001__x0001__x0001_@Q@_x0001__x0001__x0001__x0001__x0001_H@_x0001__x0001__x0001__x0001__x0001__x0001__x0010_@_x0001__x0001__x0001__x0001__x0001__x0001_$@_x0001__x0001__x0001__x0001__x0001__x0001_*@_x0001__x0001__x0001__x0001__x0001__x0001_1@_x0001__x0001__x0001__x0001__x0001_F@_x0001__x0001__x0001__x0001__x0001__x0001_9@_x0001__x0001__x0001__x0001__x0001__x0001_,@_x0001__x0001__x0001__x0001__x0001__x0001_N@_x0001__x0001__x0001__x0001__x0001__x0001__x0001__x0001__x0001__x0001__x0001__x0001__x0001__x0001_&gt;@_x0001__x0001__x0001__x0001__x0001__x0001_(@_x0001__x0001__x0001__x0001__x0001__x0001_ @_x0001__x0001__x0001__x0001__x0001__x0001_(@_x0001__x0001__x0001__x0001__x0001_O@_x0001__x0001__x0001__x0001__x0001__x0001__x0014_@_x0001__x0001__x0001__x0001__x0001_ÀP@_x0001__x0001__x0001__x0001__x0001__x0001_;@_x0001__x0001__x0001__x0001__x0001__x0001_2@_x0001__x0001__x0001__x0001__x0001_@P@_x0001__x0001__x0001__x0001__x0001_K@_x0001__x0001__x0001__x0001__x0001__x0001_6@_x0001__x0001__x0001__x0001__x0001__x0001_.@_x0001__x0001__x0001__x0001__x0001__x0001_@@_x0001__x0001__x0001__x0001__x0001__x0001_(@_x0001__x0001__x0001__x0001__x0001__x0001__x0001_@_x0001__x0001__x0001__x0001__x0001__x0001_&amp;@_x0001__x0001__x0001__x0001__x0001__x0002__x0001__x0001_A@_x0001__x0001__x0001__x0001__x0001_F@_x0001__x0001__x0001__x0001__x0001__x0001__x0001__x0001__x0001__x0001__x0001__x0001__x0001__x0001_D@_x0001__x0001__x0001__x0001__x0001_N@_x0001__x0001__x0001__x0001__x0001__x0001_J@_x0001__x0001__x0001__x0001__x0001__x0001_@@_x0001__x0001__x0001__x0001__x0001__x0001__x0010_@_x0001__x0001__x0001__x0001__x0001__x0001_4@_x0001__x0001__x0001__x0001__x0001__x0001_&gt;@_x0001__x0001__x0001__x0001__x0001__x0001_"@_x0001__x0001__x0001__x0001__x0001__x0001_:@_x0001__x0001__x0001__x0001__x0001__x0001_:@_x0001__x0001__x0001__x0001__x0001__x0001__x0001__x0001__x0001__x0001__x0001__x0001__x0001__x0001_3@_x0001__x0001__x0001__x0001__x0001_D@_x0001__x0001__x0001__x0001__x0001__x0001_A@_x0001__x0001__x0001__x0001__x0001__x0001_&amp;@_x0001__x0001__x0001__x0001__x0001__x0001_7@_x0001__x0001__x0001__x0001__x0001__x0001__x0010_@_x0001__x0001__x0001__x0001__x0001__x0001_0@_x0001__x0001__x0001__x0001__x0001_J@_x0001__x0001__x0001__x0001__x0001__x0001_2@_x0001__x0001__x0001__x0001__x0001_O@_x0001__x0001__x0001__x0001__x0001_C@_x0001__x0001__x0001__x0001__x0001__x0001_&amp;@_x0001__x0001__x0001__x0001__x0001__x0001_:@_x0001__x0001__x0001__x0001__x0001__x0001_,@_x0001__x0001__x0001__x0001__x0001_F@_x0001__x0001__x0001__x0001__x0001__x0001__x0001_@_x0001__x0001__x0001__x0001__x0001__x0001_4@_x0001__x0001__x0001__x0001__x0001_J@_x0001__x0002__x0001__x0001__x0001__x0001__x0001__x0001_=@_x0001__x0001__x0001__x0001__x0001__x0001__x0014_@_x0001__x0001__x0001__x0001__x0001_L@_x0001__x0001__x0001__x0001__x0001__x0001_"@_x0001__x0001__x0001__x0001__x0001__x0001_F@_x0001__x0001__x0001__x0001__x0001__x0001_2@_x0001__x0001__x0001__x0001__x0001__x0001_O@_x0001__x0001__x0001__x0001__x0001__x0001_K@_x0001__x0001__x0001__x0001__x0001__x0001__x0018_@_x0001__x0001__x0001__x0001__x0001__x0001_8@_x0001__x0001__x0001__x0001__x0001_H@_x0001__x0001__x0001__x0001__x0001__x0001_M@_x0001__x0001__x0001__x0001__x0001__x0001_J@_x0001__x0001__x0001__x0001__x0001__x0001_7@_x0001__x0001__x0001__x0001__x0001__x0001_1@_x0001__x0001__x0001__x0001__x0001_J@_x0001__x0001__x0001__x0001__x0001__x0001_&lt;@_x0001__x0001__x0001__x0001__x0001__x0001__x0001__x0001__x0001__x0001__x0001__x0001__x0001__x0001_G@_x0001__x0001__x0001__x0001__x0001__x0001__x0010_@_x0001__x0001__x0001__x0001__x0001_@P@_x0001__x0001__x0001__x0001__x0001_E@_x0001__x0001__x0001__x0001__x0001_H@_x0001__x0001__x0001__x0001__x0001__x0001_:@_x0001__x0001__x0001__x0001__x0001__x0001__x0001__x0001__x0001__x0001__x0001__x0001__x0001__x0001_&amp;@_x0001__x0001__x0001__x0001__x0001_N@_x0001__x0001__x0001__x0001__x0001__x0001_G@_x0001__x0001__x0001__x0001__x0001__x0001_P@_x0001__x0001__x0001__x0001__x0001__x0001__x001C_@_x0001__x0001__x0001__x0001__x0001__x0001_"@_x0001__x0001__x0001__x0001__x0001__x0002__x0001_M@_x0001__x0001__x0001__x0001__x0001__x0001_2@_x0001__x0001__x0001__x0001__x0001_D@_x0001__x0001__x0001__x0001__x0001__x0001_1@_x0001__x0001__x0001__x0001__x0001__x0001_8@_x0001__x0001__x0001__x0001__x0001__x0001_ @_x0001__x0001__x0001__x0001__x0001__x0001_H@_x0001__x0001__x0001__x0001__x0001_@P@_x0001__x0001__x0001__x0001__x0001__x0001_3@_x0001__x0001__x0001__x0001__x0001__x0001_=@_x0001__x0001__x0001__x0001__x0001__x0001_1@_x0001__x0001__x0001__x0001__x0001__x0001_7@_x0001__x0001__x0001__x0001__x0001__x0001_(@_x0001__x0001__x0001__x0001__x0001__x0001__x0001__x0001__x0001__x0001__x0001__x0001__x0001__x0001__x0018_@_x0001__x0001__x0001__x0001__x0001__x0001_J@_x0001__x0001__x0001__x0001__x0001__x0001_1@_x0001__x0001__x0001__x0001__x0001__x0001_4@_x0001__x0001__x0001__x0001__x0001_L@_x0001__x0001__x0001__x0001__x0001__x0001__x0014_@_x0001__x0001__x0001__x0001__x0001_N@_x0001__x0001__x0001__x0001__x0001__x0001__x0014_@_x0001__x0001__x0001__x0001__x0001_E@_x0001__x0001__x0001__x0001__x0001__x0001_4@_x0001__x0001__x0001__x0001__x0001_@Q@_x0001__x0001__x0001__x0001__x0001__x0001_@@_x0001__x0001__x0001__x0001__x0001__x0001_;@_x0001__x0001__x0001__x0001__x0001__x0001__x0010_@_x0001__x0001__x0001__x0001__x0001__x0001_A@_x0001__x0001__x0001__x0001__x0001__x0001_E@_x0001__x0001__x0001__x0001__x0001__x0001_Q@_x0001__x0001__x0001__x0001__x0001__x0001_J@_x0001__x0002__x0001__x0001__x0001__x0001__x0001__x0001_ @_x0001__x0001__x0001__x0001__x0001__x0001_?@_x0001__x0001__x0001__x0001__x0001__x0001_&amp;@_x0001__x0001__x0001__x0001__x0001__x0001__x0001__x0001__x0001__x0001__x0001__x0001__x0001_N@_x0001__x0001__x0001__x0001__x0001_L@_x0001__x0001__x0001__x0001__x0001__x0001_I@_x0001__x0001__x0001__x0001__x0001_G@_x0001__x0001__x0001__x0001__x0001_@P@_x0001__x0001__x0001__x0001__x0001__x0001__x0008_@_x0001__x0001__x0001__x0001__x0001__x0001__x0001__x0001__x0001__x0001__x0001__x0001__x0001__x0001_,@_x0001__x0001__x0001__x0001__x0001__x0001_G@_x0001__x0001__x0001__x0001__x0001__x0001__x001C_@_x0001__x0001__x0001__x0001__x0001_D@_x0001__x0001__x0001__x0001__x0001_C@_x0001__x0001__x0001__x0001__x0001_O@_x0001__x0001__x0001__x0001__x0001__x0001_&amp;@_x0001__x0001__x0001__x0001__x0001__x0001__x0001__x0001__x0001__x0001__x0001__x0001__x0001__x0001_(@_x0001__x0001__x0001__x0001__x0001__x0001_@@_x0001__x0001__x0001__x0001__x0001__x0001_=@_x0001__x0001__x0001__x0001__x0001__x0001_6@_x0001__x0001__x0001__x0001__x0001__x0001_K@_x0001__x0001__x0001__x0001__x0001__x0001_0@_x0001__x0001__x0001__x0001__x0001_E@_x0001__x0001__x0001__x0001__x0001__x0001__x0001__x0001__x0001__x0001__x0001__x0001__x0001__x0001_P@_x0001__x0001__x0001__x0001__x0001__x0001_&amp;@_x0001__x0001__x0001__x0001__x0001__x0001_1@_x0001__x0001__x0001__x0001__x0001__x0001_G@_x0001__x0001__x0001__x0001__x0001__x0002__x0001_I@_x0001__x0001__x0001__x0001__x0001__x0001_7@_x0001__x0001__x0001__x0001__x0001__x0001__x0008_@_x0001__x0001__x0001__x0001__x0001__x0001_1@_x0001__x0001__x0001__x0001__x0001__x0001_&gt;@_x0001__x0001__x0001__x0001__x0001__x0001_*@_x0001__x0001__x0001__x0001__x0001__x0001_4@_x0001__x0001__x0001__x0001__x0001__x0001_F@_x0001__x0001__x0001__x0001__x0001__x0001_E@_x0001__x0001__x0001__x0001__x0001__x0001_E@_x0001__x0001__x0001__x0001__x0001__x0001_ @_x0001__x0001__x0001__x0001__x0001_N@_x0001__x0001__x0001__x0001__x0001__x0001_;@_x0001__x0001__x0001__x0001__x0001__x0001_&gt;@_x0001__x0001__x0001__x0001__x0001__x0001__x0010_@_x0001__x0001__x0001__x0001__x0001__x0001_H@_x0001__x0001__x0001__x0001__x0001_G@_x0001__x0001__x0001__x0001__x0001_H@_x0001__x0001__x0001__x0001__x0001__x0001_J@_x0001__x0001__x0001__x0001__x0001_I@_x0001__x0001__x0001__x0001__x0001__x0001_.@_x0001__x0001__x0001__x0001__x0001__x0001_=@_x0001__x0001__x0001__x0001__x0001__x0001__x0001__x0001__x0001__x0001__x0001__x0001__x0001_@P@_x0001__x0001__x0001__x0001__x0001__x0001__x0010_@_x0001__x0001__x0001__x0001__x0001__x0001_N@_x0001__x0001__x0001__x0001__x0001__x0001_M@_x0001__x0001__x0001__x0001__x0001__x0001_9@_x0001__x0001__x0001__x0001__x0001__x0001_&gt;@_x0001__x0001__x0001__x0001__x0001__x0001_D@_x0001__x0001__x0001__x0001__x0001__x0001__x0018_@_x0001__x0001__x0001__x0001__x0001_I@_x0001__x0002__x0001__x0001__x0001__x0001__x0001__x0001_M@_x0001__x0001__x0001__x0001__x0001__x0001_9@_x0001__x0001__x0001__x0001__x0001__x0001_,@_x0001__x0001__x0001__x0001__x0001__x0001_,@_x0001__x0001__x0001__x0001__x0001__x0001_M@_x0001__x0001__x0001__x0001__x0001__x0001_&gt;@_x0001__x0001__x0001__x0001__x0001__x0001_;@_x0001__x0001__x0001__x0001__x0001__x0001_"@_x0001__x0001__x0001__x0001__x0001__x0001_E@_x0001__x0001__x0001__x0001__x0001__x0001__x0014_@_x0001__x0001__x0001__x0001__x0001__x0001_F@_x0001__x0001__x0001__x0001__x0001_L@_x0001__x0001__x0001__x0001__x0001__x0001_$@_x0001__x0001__x0001__x0001__x0001__x0001_5@_x0001__x0001__x0001__x0001__x0001_L@_x0001__x0001__x0001__x0001__x0001__x0001_$@_x0001__x0001__x0001__x0001__x0001__x0001_7@_x0001__x0001__x0001__x0001__x0001_D@_x0001__x0001__x0001__x0001__x0001__x0001_M@_x0001__x0001__x0001__x0001__x0001__x0001_M@_x0001__x0001__x0001__x0001__x0001__x0001_O@_x0001__x0001__x0001__x0001__x0001_@P@_x0001__x0001__x0001__x0001__x0001__x0001_P@_x0001__x0001__x0001__x0001__x0001_G@_x0001__x0001__x0001__x0001__x0001__x0001_E@_x0001__x0001__x0001__x0001__x0001__x0001_A@_x0001__x0001__x0001__x0001__x0001__x0001_=@_x0001__x0001__x0001__x0001__x0001__x0001_N@_x0001__x0001__x0001__x0001__x0001__x0001_8@_x0001__x0001__x0001__x0001__x0001__x0001_=@_x0001__x0001__x0001__x0001__x0001__x0001_7@_x0001__x0001__x0001__x0001__x0001__x0002__x0001_E@_x0001__x0001__x0001__x0001__x0001_D@_x0001__x0001__x0001__x0001__x0001__x0001_*@_x0001__x0001__x0001__x0001__x0001__x0001__x0001__x0001__x0001__x0001__x0001__x0001__x0001_ÀP@_x0001__x0001__x0001__x0001__x0001__x0001__x001C_@_x0001__x0001__x0001__x0001__x0001__x0001__x0018_@_x0001__x0001__x0001__x0001__x0001__x0001_(@_x0001__x0001__x0001__x0001__x0001_M@_x0001__x0001__x0001__x0001__x0001_K@_x0001__x0001__x0001__x0001__x0001__x0001_&gt;@_x0001__x0001__x0001__x0001__x0001__x0001_&amp;@_x0001__x0001__x0001__x0001__x0001__x0001__x0001__x0001__x0001__x0001__x0001__x0001__x0001__x0001_G@_x0001__x0001__x0001__x0001__x0001_@@_x0001__x0001__x0001__x0001__x0001__x0001_?@_x0001__x0001__x0001__x0001__x0001__x0001_N@_x0001__x0001__x0001__x0001__x0001_E@_x0001__x0001__x0001__x0001__x0001_J@_x0001__x0001__x0001__x0001__x0001__x0001_3@_x0001__x0001__x0001__x0001__x0001_F@_x0001__x0001__x0001__x0001__x0001_ÀP@_x0001__x0001__x0001__x0001__x0001__x0001_,@_x0001__x0001__x0001__x0001__x0001__x0001__x0001__x0001__x0001__x0001__x0001__x0001__x0001_P@_x0001__x0001__x0001__x0001__x0001_L@_x0001__x0001__x0001__x0001__x0001__x0001_K@_x0001__x0001__x0001__x0001__x0001__x0001_"@_x0001__x0001__x0001__x0001__x0001__x0001_8@_x0001__x0001__x0001__x0001__x0001_H@_x0001__x0001__x0001__x0001__x0001_L@_x0001__x0001__x0001__x0001__x0001_H@_x0001__x0002__x0001__x0001__x0001__x0001__x0001__x0001_$@_x0001__x0001__x0001__x0001__x0001_P@_x0001__x0001__x0001__x0001__x0001__x0001_F@_x0001__x0001__x0001__x0001__x0001__x0001_3@_x0001__x0001__x0001__x0001__x0001__x0001_"@_x0001__x0001__x0001__x0001__x0001__x0001_&amp;@_x0001__x0001__x0001__x0001__x0001__x0001_6@_x0001__x0001__x0001__x0001__x0001__x0001__x0001__x0001__x0001__x0001__x0001__x0001__x0001__x0001__x0018_@_x0001__x0001__x0001__x0001__x0001__x0001_M@_x0001__x0001__x0001__x0001__x0001__x0001_2@_x0001__x0001__x0001__x0001__x0001_K@_x0001__x0001__x0001__x0001__x0001_H@_x0001__x0001__x0001__x0001__x0001_F@_x0001__x0001__x0001__x0001__x0001__x0001_$@_x0001__x0001__x0001__x0001__x0001__x0001_$@_x0001__x0001__x0001__x0001__x0001__x0001__x0010_@_x0001__x0001__x0001__x0001__x0001__x0001__x0001__x0001__x0001__x0001__x0001__x0001__x0001_E@_x0001__x0001__x0001__x0001__x0001_@@_x0001__x0001__x0001__x0001__x0001_@@_x0001__x0001__x0001__x0001__x0001__x0001_=@_x0001__x0001__x0001__x0001__x0001__x0001_O@_x0001__x0001__x0001__x0001__x0001_D@_x0001__x0001__x0001__x0001__x0001__x0001__x0014_@_x0001__x0001__x0001__x0001__x0001__x0001_8@_x0001__x0001__x0001__x0001__x0001__x0001_:@_x0001__x0001__x0001__x0001__x0001__x0001_.@_x0001__x0001__x0001__x0001__x0001__x0001_5@_x0001__x0001__x0001__x0001__x0001__x0001_7@_x0001__x0001__x0001__x0001__x0001__x0001_M@_x0001__x0001__x0001__x0001__x0001__x0002__x0001__x0001_I@_x0001__x0001__x0001__x0001__x0001__x0001_&gt;@_x0001__x0001__x0001__x0001__x0001__x0001_2@_x0001__x0001__x0001__x0001__x0001__x0001_.@_x0001__x0001__x0001__x0001__x0001__x0001_*@_x0001__x0001__x0001__x0001__x0001_D@_x0001__x0001__x0001__x0001__x0001_@@_x0001__x0001__x0001__x0001__x0001__x0001_ @_x0001__x0001__x0001__x0001__x0001__x0001_H@_x0001__x0001__x0001__x0001__x0001_E@_x0001__x0001__x0001__x0001__x0001__x0001__x0018_@_x0001__x0001__x0001__x0001__x0001__x0001__x001C_@_x0001__x0001__x0001__x0001__x0001__x0001_,@_x0001__x0001__x0001__x0001__x0001_E@_x0001__x0001__x0001__x0001__x0001_P@_x0001__x0001__x0001__x0001__x0001__x0001_I@_x0001__x0001__x0001__x0001__x0001__x0001_4@_x0001__x0001__x0001__x0001__x0001__x0001_G@_x0001__x0001__x0001__x0001__x0001__x0001_$@_x0001__x0001__x0001__x0001__x0001__x0001_9@_x0001__x0001__x0001__x0001__x0001_L@_x0001__x0001__x0001__x0001__x0001__x0001_"@_x0001__x0001__x0001__x0001__x0001__x0001_F@_x0001__x0001__x0001__x0001__x0001__x0001_,@_x0001__x0001__x0001__x0001__x0001_G@_x0001__x0001__x0001__x0001__x0001__x0001_;@_x0001__x0001__x0001__x0001__x0001_I@_x0001__x0001__x0001__x0001__x0001_G@_x0001__x0001__x0001__x0001__x0001__x0001_3@_x0001__x0001__x0001__x0001__x0001_E@_x0001__x0001__x0001__x0001__x0001__x0001_F@_x0001__x0001__x0001__x0001__x0001_ÀP@_x0001__x0002__x0001__x0001__x0001__x0001__x0001__x0001_(@_x0001__x0001__x0001__x0001__x0001__x0001_2@_x0001__x0001__x0001__x0001__x0001__x0001__x0001__x0001__x0001__x0001__x0001__x0001__x0001_K@_x0001__x0001__x0001__x0001__x0001__x0001__x0010_@_x0001__x0001__x0001__x0001__x0001_I@_x0001__x0001__x0001__x0001__x0001__x0001_@@_x0001__x0001__x0001__x0001__x0001_P@_x0001__x0001__x0001__x0001__x0001__x0001_A@_x0001__x0001__x0001__x0001__x0001__x0001_:@_x0001__x0001__x0001__x0001__x0001_@Q@_x0001__x0001__x0001__x0001__x0001__x0001__x001C_@_x0001__x0001__x0001__x0001__x0001__x0001__x0010_@_x0001__x0001__x0001__x0001__x0001__x0001_7@_x0001__x0001__x0001__x0001__x0001__x0001_.@_x0001__x0001__x0001__x0001__x0001_L@_x0001__x0001__x0001__x0001__x0001__x0001_6@_x0001__x0001__x0001__x0001__x0001_I@_x0001__x0001__x0001__x0001__x0001_@Q@_x0001__x0001__x0001__x0001__x0001__x0001__x0014_@_x0001__x0001__x0001__x0001__x0001_I@_x0001__x0001__x0001__x0001__x0001__x0001__x0008_@_x0001__x0001__x0001__x0001__x0001__x0001__x0014_@_x0001__x0001__x0001__x0001__x0001_L@_x0001__x0001__x0001__x0001__x0001__x0001_(@_x0001__x0001__x0001__x0001__x0001_N@_x0001__x0001__x0001__x0001__x0001__x0001_L@_x0001__x0001__x0001__x0001__x0001__x0001__x0001__x0001__x0001__x0001__x0001__x0001__x0001__x0001_4@_x0001__x0001__x0001__x0001__x0001__x0001__x0001__x0001__x0001__x0001__x0001__x0001__x0001__x0001__x0018_@_x0001__x0001__x0001__x0001__x0001__x0002__x0001__x0001_?@_x0001__x0001__x0001__x0001__x0001__x0001_G@_x0001__x0001__x0001__x0001__x0001_@Q@_x0001__x0001__x0001__x0001__x0001__x0001_"@_x0001__x0001__x0001__x0001__x0001__x0001_1@_x0001__x0001__x0001__x0001__x0001__x0001_(@_x0001__x0001__x0001__x0001__x0001__x0001_2@_x0001__x0001__x0001__x0001__x0001__x0001__x0001__x0001__x0001__x0001__x0001__x0001__x0001__x0001_P@_x0001__x0001__x0001__x0001__x0001__x0001_K@_x0001__x0001__x0001__x0001__x0001__x0001_&gt;@_x0001__x0001__x0001__x0001__x0001__x0001_6@_x0001__x0001__x0001__x0001__x0001__x0001__x0014_@_x0001__x0001__x0001__x0001__x0001__x0001_=@_x0001__x0001__x0001__x0001__x0001__x0001_N@_x0001__x0001__x0001__x0001__x0001__x0001__x001C_@_x0001__x0001__x0001__x0001__x0001__x0001_$@_x0001__x0001__x0001__x0001__x0001__x0001__x0018_@_x0001__x0001__x0001__x0001__x0001__x0001_.@_x0001__x0001__x0001__x0001__x0001_J@_x0001__x0001__x0001__x0001__x0001__x0001__x0018_@_x0001__x0001__x0001__x0001__x0001__x0001__x0008_@_x0001__x0001__x0001__x0001__x0001__x0001_H@_x0001__x0001__x0001__x0001__x0001_I@_x0001__x0001__x0001__x0001__x0001__x0001_7@_x0001__x0001__x0001__x0001__x0001__x0001_&gt;@_x0001__x0001__x0001__x0001__x0001__x0001_L@_x0001__x0001__x0001__x0001__x0001__x0001_J@_x0001__x0001__x0001__x0001__x0001__x0001_?@_x0001__x0001__x0001__x0001__x0001__x0001__x0018_@_x0001__x0001__x0001__x0001__x0001__x0001_$@_x0001__x0001__x0001__x0001__x0001_@@_x0001__x0002__x0001__x0001__x0001__x0001__x0001__x0001_0@_x0001__x0001__x0001__x0001__x0001__x0001_L@_x0001__x0001__x0001__x0001__x0001_K@_x0001__x0001__x0001__x0001__x0001__x0001_3@_x0001__x0001__x0001__x0001__x0001_F@_x0001__x0001__x0001__x0001__x0001__x0001_:@_x0001__x0001__x0001__x0001__x0001__x0001_A@_x0001__x0001__x0001__x0001__x0001__x0001__x0001__x0001__x0001__x0001__x0001__x0001__x0001__x0001_@@_x0001__x0001__x0001__x0001__x0001__x0001_&gt;@_x0001__x0001__x0001__x0001__x0001__x0001_M@_x0001__x0001__x0001__x0001__x0001__x0001_6@_x0001__x0001__x0001__x0001__x0001__x0001__x0008_@_x0001__x0001__x0001__x0001__x0001__x0001_=@_x0001__x0001__x0001__x0001__x0001_H@_x0001__x0001__x0001__x0001__x0001_P@_x0001__x0001__x0001__x0001__x0001__x0001_P@_x0001__x0001__x0001__x0001__x0001__x0001_E@_x0001__x0001__x0001__x0001__x0001__x0001_5@_x0001__x0001__x0001__x0001__x0001__x0001_M@_x0001__x0001__x0001__x0001__x0001__x0001__x0001__x0001__x0001__x0001__x0001__x0001__x0001__x0001_A@_x0001__x0001__x0001__x0001__x0001__x0001_7@_x0001__x0001__x0001__x0001__x0001_K@_x0001__x0001__x0001__x0001__x0001__x0001_E@_x0001__x0001__x0001__x0001__x0001_E@_x0001__x0001__x0001__x0001__x0001_C@_x0001__x0001__x0001__x0001__x0001__x0001_&gt;@_x0001__x0001__x0001__x0001__x0001__x0001__x0001__x0001__x0001__x0001__x0001__x0001__x0001__x0001__x0001__x0001__x0001__x0001__x0001__x0001__x0001__x0001_G@_x0001__x0001__x0001__x0001__x0001__x0002__x0001_O@_x0001__x0001__x0001__x0001__x0001__x0001_0@_x0001__x0001__x0001__x0001__x0001_M@_x0001__x0001__x0001__x0001__x0001__x0001__x001C_@_x0001__x0001__x0001__x0001__x0001__x0001_A@_x0001__x0001__x0001__x0001__x0001__x0001__x0010_@_x0001__x0001__x0001__x0001__x0001__x0001__x0010_@_x0001__x0001__x0001__x0001__x0001__x0001_N@_x0001__x0001__x0001__x0001__x0001_P@_x0001__x0001__x0001__x0001__x0001__x0001_I@_x0001__x0001__x0001__x0001__x0001__x0001_7@_x0001__x0001__x0001__x0001__x0001__x0001_3@_x0001__x0001__x0001__x0001__x0001_@P@_x0001__x0001__x0001__x0001__x0001__x0001_Q@_x0001__x0001__x0001__x0001__x0001__x0001_.@_x0001__x0001__x0001__x0001__x0001__x0001_?@_x0001__x0001__x0001__x0001__x0001__x0001_I@_x0001__x0001__x0001__x0001__x0001__x0001_=@_x0001__x0001__x0001__x0001__x0001_J@_x0001__x0001__x0001__x0001__x0001__x0001_*@_x0001__x0001__x0001__x0001__x0001__x0001_7@_x0001__x0001__x0001__x0001__x0001__x0001_I@_x0001__x0001__x0001__x0001__x0001__x0001_A@_x0001__x0001__x0001__x0001__x0001__x0001_(@_x0001__x0001__x0001__x0001__x0001__x0001_$@_x0001__x0001__x0001__x0001__x0001__x0001_9@_x0001__x0001__x0001__x0001__x0001__x0001_=@_x0001__x0001__x0001__x0001__x0001__x0001_5@_x0001__x0001__x0001__x0001__x0001__x0001_,@_x0001__x0001__x0001__x0001__x0001_F@_x0001__x0001__x0001__x0001__x0001__x0001_7@_x0001__x0001__x0001__x0001__x0001_F@_x0001__x0002__x0001__x0001__x0001__x0001__x0001__x0001_&gt;@_x0001__x0001__x0001__x0001__x0001_N@_x0001__x0001__x0001__x0001__x0001__x0001__x0014_@_x0001__x0001__x0001__x0001__x0001__x0001_$@_x0001__x0001__x0001__x0001__x0001_@@_x0001__x0001__x0001__x0001__x0001__x0001_1@_x0001__x0001__x0001__x0001__x0001__x0001_M@_x0001__x0001__x0001__x0001__x0001__x0001_H@_x0001__x0001__x0001__x0001__x0001__x0001_3@_x0001__x0001__x0001__x0001__x0001__x0001__x0014_@_x0001__x0001__x0001__x0001__x0001__x0001_E@_x0001__x0001__x0001__x0001__x0001__x0001__x0001__x0001__x0001__x0001__x0001__x0001__x0001__x0001_1@_x0001__x0001__x0001__x0001__x0001__x0001_8@_x0001__x0001__x0001__x0001__x0001__x0001_$@_x0001__x0001__x0001__x0001__x0001__x0001_J@_x0001__x0001__x0001__x0001__x0001__x0001_8@_x0001__x0001__x0001__x0001__x0001__x0001_3@_x0001__x0001__x0001__x0001__x0001__x0001_6@_x0001__x0001__x0001__x0001__x0001__x0001__x0001__x0001__x0001__x0001__x0001__x0001__x0001__x0001_4@_x0001__x0001__x0001__x0001__x0001_K@_x0001__x0001__x0001__x0001__x0001__x0001_A@_x0001__x0001__x0001__x0001__x0001__x0001_&amp;@_x0001__x0001__x0001__x0001__x0001__x0001_,@_x0001__x0001__x0001__x0001__x0001__x0001_5@_x0001__x0001__x0001__x0001__x0001_L@_x0001__x0001__x0001__x0001__x0001__x0001_4@_x0001__x0001__x0001__x0001__x0001__x0001_&gt;@_x0001__x0001__x0001__x0001__x0001__x0001_L@_x0001__x0001__x0001__x0001__x0001__x0001_ @_x0001__x0001__x0001__x0001__x0001__x0002__x0001__x0001_?@_x0001__x0001__x0001__x0001__x0001__x0001_&amp;@_x0001__x0001__x0001__x0001__x0001__x0001_5@_x0001__x0001__x0001__x0001__x0001__x0001_G@_x0001__x0001__x0001__x0001__x0001__x0001_A@_x0001__x0001__x0001__x0001__x0001_L@_x0001__x0001__x0001__x0001__x0001_G@_x0001__x0001__x0001__x0001__x0001__x0001_O@_x0001__x0001__x0001__x0001__x0001__x0001__x0018_@_x0001__x0001__x0001__x0001__x0001_L@_x0001__x0001__x0001__x0001__x0001_@P@_x0001__x0001__x0001__x0001__x0001__x0001_3@_x0001__x0001__x0001__x0001__x0001__x0001_.@_x0001__x0001__x0001__x0001__x0001__x0001_0@_x0001__x0001__x0001__x0001__x0001__x0001__x0014_@_x0001__x0001__x0001__x0001__x0001__x0001__x001C_@_x0001__x0001__x0001__x0001__x0001__x0001_?@_x0001__x0001__x0001__x0001__x0001__x0001__x0014_@_x0001__x0001__x0001__x0001__x0001__x0001_6@_x0001__x0001__x0001__x0001__x0001__x0001_&amp;@_x0001__x0001__x0001__x0001__x0001_E@_x0001__x0001__x0001__x0001__x0001__x0001_0@_x0001__x0001__x0001__x0001__x0001__x0001_$@_x0001__x0001__x0001__x0001__x0001__x0001_9@_x0001__x0001__x0001__x0001__x0001_E@_x0001__x0001__x0001__x0001__x0001__x0001_J@_x0001__x0001__x0001__x0001__x0001_M@_x0001__x0001__x0001__x0001__x0001__x0001_O@_x0001__x0001__x0001__x0001__x0001__x0001__x0001__x0001__x0001__x0001__x0001__x0001__x0001__x0001_"@_x0001__x0001__x0001__x0001__x0001__x0001__x001C_@_x0001__x0001__x0001__x0001__x0001_N@_x0001__x0002__x0001__x0001__x0001__x0001__x0001__x0001__x0010_@_x0001__x0001__x0001__x0001__x0001__x0001_Q@_x0001__x0001__x0001__x0001__x0001__x0001_?@_x0001__x0001__x0001__x0001__x0001__x0001_P@_x0001__x0001__x0001__x0001__x0001_J@_x0001__x0001__x0001__x0001__x0001__x0001_L@_x0001__x0001__x0001__x0001__x0001__x0001_,@_x0001__x0001__x0001__x0001__x0001__x0001_@@_x0001__x0001__x0001__x0001__x0001__x0001_&lt;@_x0001__x0001__x0001__x0001__x0001__x0001_F@_x0001__x0001__x0001__x0001__x0001__x0001__x0001__x0001__x0001__x0001__x0001__x0001__x0001__x0001__x0014_@_x0001__x0001__x0001__x0001__x0001__x0001_H@_x0001__x0001__x0001__x0001__x0001__x0001_&gt;@_x0001__x0001__x0001__x0001__x0001__x0001_J@_x0001__x0001__x0001__x0001__x0001__x0001_1@_x0001__x0001__x0001__x0001__x0001__x0001_L@_x0001__x0001__x0001__x0001__x0001__x0001_7@_x0001__x0001__x0001__x0001__x0001__x0001_.@_x0001__x0001__x0001__x0001__x0001_F@_x0001__x0001__x0001__x0001__x0001_G@_x0001__x0001__x0001__x0001__x0001__x0001_P@_x0001__x0001__x0001__x0001__x0001__x0001_$@_x0001__x0001__x0001__x0001__x0001__x0001_ @_x0001__x0001__x0001__x0001__x0001__x0001_I@_x0001__x0001__x0001__x0001__x0001_@P@_x0001__x0001__x0001__x0001__x0001__x0001_K@_x0001__x0001__x0001__x0001__x0001__x0001_?@_x0001__x0001__x0001__x0001__x0001_H@_x0001__x0001__x0001__x0001__x0001__x0001_L@_x0001__x0001__x0001__x0001__x0001__x0001_O@_x0001__x0001__x0001__x0001__x0001__x0002__x0001_@P@_x0001__x0001__x0001__x0001__x0001__x0001_1@_x0001__x0001__x0001__x0001__x0001_M@_x0001__x0001__x0001__x0001__x0001__x0001_;@_x0001__x0001__x0001__x0001__x0001__x0001_ @_x0001__x0001__x0001__x0001__x0001__x0001_I@_x0001__x0001__x0001__x0001__x0001__x0001_H@_x0001__x0001__x0001__x0001__x0001__x0001_"@_x0001__x0001__x0001__x0001__x0001__x0001__x0001__x0001__x0001__x0001__x0001__x0001__x0001__x0001_ @_x0001__x0001__x0001__x0001__x0001__x0001_ @_x0001__x0001__x0001__x0001__x0001__x0001_L@_x0001__x0001__x0001__x0001__x0001__x0001_;@_x0001__x0001__x0001__x0001__x0001__x0001_$@_x0001__x0001__x0001__x0001__x0001__x0001_F@_x0001__x0001__x0001__x0001__x0001__x0001_?@_x0001__x0001__x0001__x0001__x0001__x0001_&lt;@_x0001__x0001__x0001__x0001__x0001__x0001_K@_x0001__x0001__x0001__x0001__x0001__x0001_E@_x0001__x0001__x0001__x0001__x0001__x0001_G@_x0001__x0001__x0001__x0001__x0001_F@_x0001__x0001__x0001__x0001__x0001__x0001_A@_x0001__x0001__x0001__x0001__x0001_M@_x0001__x0001__x0001__x0001__x0001_P@_x0001__x0001__x0001__x0001__x0001__x0001__x0001__x0001__x0001__x0001__x0001__x0001__x0001_J@_x0001__x0001__x0001__x0001__x0001_@@_x0001__x0001__x0001__x0001__x0001__x0001_6@_x0001__x0001__x0001__x0001__x0001__x0001_,@_x0001__x0001__x0001__x0001__x0001__x0001__x0001__x0001__x0001__x0001__x0001__x0001__x0001__x0001_O@_x0001__x0001__x0001__x0001__x0001__x0001__x0014_@_x0001__x0002__x0001__x0001__x0001__x0001__x0001__x0001__x0001__x0001__x0001__x0001__x0001__x0001__x0001_F@_x0001__x0001__x0001__x0001__x0001__x0001_ @_x0001__x0001__x0001__x0001__x0001__x0001_.@_x0001__x0001__x0001__x0001__x0001__x0001_$@_x0001__x0001__x0001__x0001__x0001_@P@_x0001__x0001__x0001__x0001__x0001__x0001__x0001__x0001__x0001__x0001__x0001__x0001__x0001__x0001_4@_x0001__x0001__x0001__x0001__x0001_E@_x0001__x0001__x0001__x0001__x0001__x0001_*@_x0001__x0001__x0001__x0001__x0001_G@_x0001__x0001__x0001__x0001__x0001__x0001_=@_x0001__x0001__x0001__x0001__x0001__x0001_O@_x0001__x0001__x0001__x0001__x0001_H@_x0001__x0001__x0001__x0001__x0001__x0001_"@_x0001__x0001__x0001__x0001__x0001__x0001_*@_x0001__x0001__x0001__x0001__x0001__x0001_O@_x0001__x0001__x0001__x0001__x0001__x0001_,@_x0001__x0001__x0001__x0001__x0001__x0001_P@_x0001__x0001__x0001__x0001__x0001__x0001_&amp;@_x0001__x0001__x0001__x0001__x0001__x0001_&amp;@_x0001__x0001__x0001__x0001__x0001__x0001__x0001__x0001__x0001__x0001__x0001__x0001__x0001__x0001_2@_x0001__x0001__x0001__x0001__x0001_P@_x0001__x0001__x0001__x0001__x0001_@P@_x0001__x0001__x0001__x0001__x0001__x0001_K@_x0001__x0001__x0001__x0001__x0001__x0001__x001C_@_x0001__x0001__x0001__x0001__x0001_O@_x0001__x0001__x0001__x0001__x0001__x0001_2@_x0001__x0001__x0001__x0001__x0001__x0001_J@_x0001__x0001__x0001__x0001__x0001__x0001__x0001__x0001__x0001__x0001__x0001__x0001__x0001__x0002__x0001__x0001_.@_x0001__x0001__x0001__x0001__x0001__x0001_&lt;@_x0001__x0001__x0001__x0001__x0001__x0001_9@_x0001__x0001__x0001__x0001__x0001__x0001__x0018_@_x0001__x0001__x0001__x0001__x0001__x0001__x0018_@_x0001__x0001__x0001__x0001__x0001__x0001__x0001__x0001__x0001__x0001__x0001__x0001__x0001__x0001_1@_x0001__x0001__x0001__x0001__x0001__x0001_&gt;@_x0001__x0001__x0001__x0001__x0001__x0001_"@_x0001__x0001__x0001__x0001__x0001_K@_x0001__x0001__x0001__x0001__x0001__x0001_,@_x0001__x0001__x0001__x0001__x0001__x0001_ @_x0001__x0001__x0001__x0001__x0001_ÀP@_x0001__x0001__x0001__x0001__x0001__x0001_@@_x0001__x0001__x0001__x0001__x0001__x0001_E@_x0001__x0001__x0001__x0001__x0001_I@_x0001__x0001__x0001__x0001__x0001__x0001_G@_x0001__x0001__x0001__x0001__x0001__x0001_A@_x0001__x0001__x0001__x0001__x0001_N@_x0001__x0001__x0001__x0001__x0001_K@_x0001__x0001__x0001__x0001__x0001__x0001_$@_x0001__x0001__x0001__x0001__x0001__x0001_8@_x0001__x0001__x0001__x0001__x0001_J@_x0001__x0001__x0001__x0001__x0001_E@_x0001__x0001__x0001__x0001__x0001_H@_x0001__x0001__x0001__x0001__x0001__x0001__x0001__x0001__x0001__x0001__x0001__x0001__x0001_@Q@_x0001__x0001__x0001__x0001__x0001__x0001_4@_x0001__x0001__x0001__x0001__x0001__x0001_1@_x0001__x0001__x0001__x0001__x0001__x0001_4@_x0001__x0001__x0001__x0001__x0001__x0001_(@_x0001__x0001__x0001__x0001__x0001__x0001_I@_x0001__x0002__x0001__x0001__x0001__x0001__x0001__x0001_J@_x0001__x0001__x0001__x0001__x0001__x0001_D@_x0001__x0001__x0001__x0001__x0001_O@_x0001__x0001__x0001__x0001__x0001__x0001_5@_x0001__x0001__x0001__x0001__x0001__x0001_"@_x0001__x0001__x0001__x0001__x0001__x0001__x0001__x0001__x0001__x0001__x0001__x0001__x0001__x0001_=@_x0001__x0001__x0001__x0001__x0001__x0001_*@_x0001__x0001__x0001__x0001__x0001__x0001_9@_x0001__x0001__x0001__x0001__x0001__x0001__x0010_@_x0001__x0001__x0001__x0001__x0001__x0001_.@_x0001__x0001__x0001__x0001__x0001_ÀP@_x0001__x0001__x0001__x0001__x0001_E@_x0001__x0001__x0001__x0001__x0001__x0001__x0001__x0001__x0001__x0001__x0001__x0001__x0001__x0001_F@_x0001__x0001__x0001__x0001__x0001__x0001_ @_x0001__x0001__x0001__x0001__x0001__x0001_ @_x0001__x0001__x0001__x0001__x0001__x0001_6@_x0001__x0001__x0001__x0001__x0001__x0001_K@_x0001__x0001__x0001__x0001__x0001_K@_x0001__x0001__x0001__x0001__x0001__x0001_D@_x0001__x0001__x0001__x0001__x0001__x0001__x0001__x0001__x0001__x0001__x0001__x0001__x0001__x0001_O@_x0001__x0001__x0001__x0001__x0001__x0001_G@_x0001__x0001__x0001__x0001__x0001_D@_x0001__x0001__x0001__x0001__x0001__x0001_3@_x0001__x0001__x0001__x0001__x0001__x0001_?@_x0001__x0001__x0001__x0001__x0001_@P@_x0001__x0001__x0001__x0001__x0001__x0001_@@_x0001__x0001__x0001__x0001__x0001_F@_x0001__x0001__x0001__x0001__x0001__x0001__x0018_@_x0001__x0001__x0001__x0001__x0001__x0002__x0001_F@_x0001__x0001__x0001__x0001__x0001_@Q@_x0001__x0001__x0001__x0001__x0001__x0001__x0018_@_x0001__x0001__x0001__x0001__x0001_F@_x0001__x0001__x0001__x0001__x0001_G@_x0001__x0001__x0001__x0001__x0001__x0001_.@_x0001__x0001__x0001__x0001__x0001__x0001_K@_x0001__x0001__x0001__x0001__x0001__x0001_3@_x0001__x0001__x0001__x0001__x0001__x0001_A@_x0001__x0001__x0001__x0001__x0001__x0001_M@_x0001__x0001__x0001__x0001__x0001__x0001_H@_x0001__x0001__x0001__x0001__x0001_I@_x0001__x0001__x0001__x0001__x0001__x0001_*@_x0001__x0001__x0001__x0001__x0001__x0001_P@_x0001__x0001__x0001__x0001__x0001__x0001_4@_x0001__x0001__x0001__x0001__x0001__x0001_D@_x0001__x0001__x0001__x0001__x0001__x0001_J@_x0001__x0001__x0001__x0001__x0001__x0001_=@_x0001__x0001__x0001__x0001__x0001__x0001__x0001__x0001__x0001__x0001__x0001__x0001__x0001__x0001_ @_x0001__x0001__x0001__x0001__x0001_H@_x0001__x0001__x0001__x0001__x0001__x0001_@@_x0001__x0001__x0001__x0001__x0001__x0001_&amp;@_x0001__x0001__x0001__x0001__x0001__x0001_@@_x0001__x0001__x0001__x0001__x0001__x0001_&gt;@_x0001__x0001__x0001__x0001__x0001__x0001_,@_x0001__x0001__x0001__x0001__x0001__x0001_7@_x0001__x0001__x0001__x0001__x0001__x0001_O@_x0001__x0001__x0001__x0001__x0001__x0001__x0001__x0001__x0001__x0001__x0001__x0001__x0001__x0001_&lt;@_x0001__x0001__x0001__x0001__x0001_H@_x0001__x0001__x0001__x0001__x0001_P@_x0001__x0002__x0001__x0001__x0001__x0001__x0001_G@_x0001__x0001__x0001__x0001__x0001_J@_x0001__x0001__x0001__x0001__x0001__x0001_8@_x0001__x0001__x0001__x0001__x0001_G@_x0001__x0001__x0001__x0001__x0001__x0001__x0001__x0001__x0001__x0001__x0001__x0001__x0001__x0001_J@_x0001__x0001__x0001__x0001__x0001__x0001__x001C_@_x0001__x0001__x0001__x0001__x0001__x0001__x0018_@_x0001__x0001__x0001__x0001__x0001_@@_x0001__x0001__x0001__x0001__x0001_F@_x0001__x0001__x0001__x0001__x0001__x0001_?@_x0001__x0001__x0001__x0001__x0001_G@_x0001__x0001__x0001__x0001__x0001_I@_x0001__x0001__x0001__x0001__x0001__x0001__x0001__x0001__x0001__x0001__x0001__x0001__x0001_@@_x0001__x0001__x0001__x0001__x0001__x0001_&gt;@_x0001__x0001__x0001__x0001__x0001__x0001_=@_x0001__x0001__x0001__x0001__x0001__x0001_&gt;@_x0001__x0001__x0001__x0001__x0001__x0001_=@_x0001__x0001__x0001__x0001__x0001__x0001_.@_x0001__x0001__x0001__x0001__x0001__x0001_J@_x0001__x0001__x0001__x0001__x0001__x0001_.@_x0001__x0001__x0001__x0001__x0001__x0001__x001C_@_x0001__x0001__x0001__x0001__x0001__x0001_0@_x0001__x0001__x0001__x0001__x0001_I@_x0001__x0001__x0001__x0001__x0001__x0001_(@_x0001__x0001__x0001__x0001__x0001__x0001_9@_x0001__x0001__x0001__x0001__x0001__x0001__x0001__x0001__x0001__x0001__x0001__x0001__x0001__x0001_4@_x0001__x0001__x0001__x0001__x0001_D@_x0001__x0001__x0001__x0001__x0001__x0001_=@_x0001__x0001__x0001__x0001__x0001__x0002__x0001_O@_x0001__x0001__x0001__x0001__x0001__x0001_"@_x0001__x0001__x0001__x0001__x0001__x0001_P@_x0001__x0001__x0001__x0001__x0001__x0001_@@_x0001__x0001__x0001__x0001__x0001__x0001__x001C_@_x0001__x0001__x0001__x0001__x0001__x0001_*@_x0001__x0001__x0001__x0001__x0001__x0001_=@_x0001__x0001__x0001__x0001__x0001__x0001_D@_x0001__x0001__x0001__x0001__x0001_K@_x0001__x0001__x0001__x0001__x0001_J@_x0001__x0001__x0001__x0001__x0001__x0001_D@_x0001__x0001__x0001__x0001__x0001__x0001_(@_x0001__x0001__x0001__x0001__x0001__x0001__x0010_@_x0001__x0001__x0001__x0001__x0001__x0001_I@_x0001__x0001__x0001__x0001__x0001__x0001__x0010_@_x0001__x0001__x0001__x0001__x0001__x0001_=@_x0001__x0001__x0001__x0001__x0001_@Q@_x0001__x0001__x0001__x0001__x0001_G@_x0001__x0001__x0001__x0001__x0001__x0001__x0008_@_x0001__x0001__x0001__x0001__x0001_@P@_x0001__x0001__x0001__x0001__x0001_L@_x0001__x0001__x0001__x0001__x0001__x0001_6@_x0001__x0001__x0001__x0001__x0001__x0001_&amp;@_x0001__x0001__x0001__x0001__x0001_E@_x0001__x0001__x0001__x0001__x0001_@@_x0001__x0001__x0001__x0001__x0001__x0001_;@_x0001__x0001__x0001__x0001__x0001__x0001_J@_x0001__x0001__x0001__x0001__x0001__x0001_0@_x0001__x0001__x0001__x0001__x0001__x0001_J@_x0001__x0001__x0001__x0001__x0001_G@_x0001__x0001__x0001__x0001__x0001_F@_x0001__x0001__x0001__x0001__x0001__x0001_4@_x0001__x0002__x0001__x0001__x0001__x0001__x0001__x0001_"@_x0001__x0001__x0001__x0001__x0001__x0001_7@_x0001__x0001__x0001__x0001__x0001__x0001_&amp;@_x0001__x0001__x0001__x0001__x0001__x0001_(@_x0001__x0001__x0001__x0001__x0001__x0001__x0001__x0001__x0001__x0001__x0001__x0001__x0001__x0001__x0018_@_x0001__x0001__x0001__x0001__x0001_D@_x0001__x0001__x0001__x0001__x0001__x0001_K@_x0001__x0001__x0001__x0001__x0001__x0001_&amp;@_x0001__x0001__x0001__x0001__x0001__x0001_$@_x0001__x0001__x0001__x0001__x0001_J@_x0001__x0001__x0001__x0001__x0001__x0001__x0008_@_x0001__x0001__x0001__x0001__x0001__x0001_;@_x0001__x0001__x0001__x0001__x0001__x0001_G@_x0001__x0001__x0001__x0001__x0001__x0001_,@_x0001__x0001__x0001__x0001__x0001__x0001__x0010_@_x0001__x0001__x0001__x0001__x0001_H@_x0001__x0001__x0001__x0001__x0001_N@_x0001__x0001__x0001__x0001__x0001__x0001_ @_x0001__x0001__x0001__x0001__x0001__x0001_M@_x0001__x0001__x0001__x0001__x0001__x0001_M@_x0001__x0001__x0001__x0001__x0001_H@_x0001__x0001__x0001__x0001__x0001__x0001_,@_x0001__x0001__x0001__x0001__x0001__x0001_ @_x0001__x0001__x0001__x0001__x0001__x0001_&lt;@_x0001__x0001__x0001__x0001__x0001__x0001__x0001__x0001__x0001__x0001__x0001__x0001__x0001__x0001_K@_x0001__x0001__x0001__x0001__x0001__x0001_1@_x0001__x0001__x0001__x0001__x0001__x0001_0@_x0001__x0001__x0001__x0001__x0001_@P@_x0001__x0001__x0001__x0001__x0001__x0001_F@_x0001__x0001__x0001__x0001__x0001__x0002__x0001_C@_x0001__x0001__x0001__x0001__x0001_G@_x0001__x0001__x0001__x0001__x0001__x0001_7@_x0001__x0001__x0001__x0001__x0001__x0001_&amp;@_x0001__x0001__x0001__x0001__x0001__x0001_Q@_x0001__x0001__x0001__x0001__x0001__x0001_O@_x0001__x0001__x0001__x0001__x0001_C@_x0001__x0001__x0001__x0001__x0001_M@_x0001__x0001__x0001__x0001__x0001__x0001_5@_x0001__x0001__x0001__x0001__x0001__x0001_0@_x0001__x0001__x0001__x0001__x0001_L@_x0001__x0001__x0001__x0001__x0001_G@_x0001__x0001__x0001__x0001__x0001__x0001_O@_x0001__x0001__x0001__x0001__x0001__x0001_"@_x0001__x0001__x0001__x0001__x0001_@@_x0001__x0001__x0001__x0001__x0001__x0001_4@_x0001__x0001__x0001__x0001__x0001_N@_x0001__x0001__x0001__x0001__x0001__x0001_.@_x0001__x0001__x0001__x0001__x0001__x0001_1@_x0001__x0001__x0001__x0001__x0001__x0001__x0001__x0001__x0001__x0001__x0001__x0001__x0001__x0001_Q@_x0001__x0001__x0001__x0001__x0001__x0001_&amp;@_x0001__x0001__x0001__x0001__x0001__x0001_;@_x0001__x0001__x0001__x0001__x0001_F@_x0001__x0001__x0001__x0001__x0001__x0001__x0001__x0001__x0001__x0001__x0001__x0001__x0001__x0001__x0001__x0001__x0001__x0001__x0001__x0001__x0001_H@_x0001__x0001__x0001__x0001__x0001__x0001_3@_x0001__x0001__x0001__x0001__x0001__x0001_$@_x0001__x0001__x0001__x0001__x0001_@@_x0001__x0001__x0001__x0001__x0001__x0001_M@_x0001__x0001__x0001__x0001__x0001__x0001_$@_x0001__x0002__x0001__x0001__x0001__x0001__x0001_D@_x0001__x0001__x0001__x0001__x0001__x0001_=@_x0001__x0001__x0001__x0001__x0001__x0001_(@_x0001__x0001__x0001__x0001__x0001__x0001_1@_x0001__x0001__x0001__x0001__x0001__x0001_.@_x0001__x0001__x0001__x0001__x0001__x0001__x0001__x0001__x0001__x0001__x0001__x0001__x0001_L@_x0001__x0001__x0001__x0001__x0001_O@_x0001__x0001__x0001__x0001__x0001__x0001_E@_x0001__x0001__x0001__x0001__x0001__x0001_F@_x0001__x0001__x0001__x0001__x0001__x0001_,@_x0001__x0001__x0001__x0001__x0001__x0001_1@_x0001__x0001__x0001__x0001__x0001_E@_x0001__x0001__x0001__x0001__x0001__x0001_*@_x0001__x0001__x0001__x0001__x0001__x0001_1@_x0001__x0001__x0001__x0001__x0001__x0001_2@_x0001__x0001__x0001__x0001__x0001__x0001_5@_x0001__x0001__x0001__x0001__x0001__x0001_&gt;@_x0001__x0001__x0001__x0001__x0001__x0001_J@_x0001__x0001__x0001__x0001__x0001__x0001__x0001__x0001__x0001__x0001__x0001__x0001__x0001__x0001_4@_x0001__x0001__x0001__x0001__x0001__x0001_&gt;@_x0001__x0001__x0001__x0001__x0001__x0001_2@_x0001__x0001__x0001__x0001__x0001__x0001_*@_x0001__x0001__x0001__x0001__x0001_F@_x0001__x0001__x0001__x0001__x0001__x0001_0@_x0001__x0001__x0001__x0001__x0001__x0001_H@_x0001__x0001__x0001__x0001__x0001__x0001__x0018_@_x0001__x0001__x0001__x0001__x0001__x0001_I@_x0001__x0001__x0001__x0001__x0001__x0001_*@_x0001__x0001__x0001__x0001__x0001_M@_x0001__x0001__x0001__x0001__x0001__x0002__x0001__x0001__x0018_@_x0001__x0001__x0001__x0001__x0001__x0001_.@_x0001__x0001__x0001__x0001__x0001__x0001__x0001_@_x0001__x0001__x0001__x0001__x0001__x0001_9@_x0001__x0001__x0001__x0001__x0001__x0001__x0001__x0001__x0001__x0001__x0001__x0001__x0001__x0001_O@_x0001__x0001__x0001__x0001__x0001__x0001_ @_x0001__x0001__x0001__x0001__x0001_N@_x0001__x0001__x0001__x0001__x0001__x0001_ @_x0001__x0001__x0001__x0001__x0001__x0001_G@_x0001__x0001__x0001__x0001__x0001_@P@_x0001__x0001__x0001__x0001__x0001__x0001_H@_x0001__x0001__x0001__x0001__x0001__x0001_5@_x0001__x0001__x0001__x0001__x0001__x0001_F@_x0001__x0001__x0001__x0001__x0001__x0001_=@_x0001__x0001__x0001__x0001__x0001_@P@_x0001__x0001__x0001__x0001__x0001__x0001_5@_x0001__x0001__x0001__x0001__x0001_J@_x0001__x0001__x0001__x0001__x0001__x0001__x001C_@_x0001__x0001__x0001__x0001__x0001_G@_x0001__x0001__x0001__x0001__x0001__x0001_&gt;@_x0001__x0001__x0001__x0001__x0001__x0001_K@_x0001__x0001__x0001__x0001__x0001_H@_x0001__x0001__x0001__x0001__x0001__x0001_:@_x0001__x0001__x0001__x0001__x0001__x0001_3@_x0001__x0001__x0001__x0001__x0001__x0001__x0010_@_x0001__x0001__x0001__x0001__x0001__x0001__x0018_@_x0001__x0001__x0001__x0001__x0001__x0001_*@_x0001__x0001__x0001__x0001__x0001__x0001_(@_x0001__x0001__x0001__x0001__x0001__x0001__x0010_@_x0001__x0001__x0001__x0001__x0001__x0001_6@_x0001__x0001__x0001__x0001__x0001__x0001_(@_x0001__x0002__x0001__x0001__x0001__x0001__x0001__x0001_L@_x0001__x0001__x0001__x0001__x0001__x0001_2@_x0001__x0001__x0001__x0001__x0001__x0001_A@_x0001__x0001__x0001__x0001__x0001__x0001_=@_x0001__x0001__x0001__x0001__x0001__x0001_N@_x0001__x0001__x0001__x0001__x0001__x0001__x0008_@_x0001__x0001__x0001__x0001__x0001__x0001_1@_x0001__x0001__x0001__x0001__x0001__x0001_;@_x0001__x0001__x0001__x0001__x0001_D@_x0001__x0001__x0001__x0001__x0001__x0001__x0001__x0001__x0001__x0001__x0001__x0001__x0001__x0001_@@_x0001__x0001__x0001__x0001__x0001__x0001_0@_x0001__x0001__x0001__x0001__x0001__x0001_J@_x0001__x0001__x0001__x0001__x0001__x0001_8@_x0001__x0001__x0001__x0001__x0001__x0001_.@_x0001__x0001__x0001__x0001__x0001__x0001_8@_x0001__x0001__x0001__x0001__x0001__x0001_9@_x0001__x0001__x0001__x0001__x0001__x0001_7@_x0001__x0001__x0001__x0001__x0001__x0001_E@_x0001__x0001__x0001__x0001__x0001_ÀP@_x0001__x0001__x0001__x0001__x0001__x0001__x0008_@_x0001__x0001__x0001__x0001__x0001__x0001_(@_x0001__x0001__x0001__x0001__x0001__x0001_"@_x0001__x0001__x0001__x0001__x0001__x0001_6@_x0001__x0001__x0001__x0001__x0001__x0001_7@_x0001__x0001__x0001__x0001__x0001__x0001_(@_x0001__x0001__x0001__x0001__x0001__x0001_A@_x0001__x0001__x0001__x0001__x0001__x0001_ @_x0001__x0001__x0001__x0001__x0001__x0001__x0001__x0001__x0001__x0001__x0001__x0001__x0001__x0001_$@_x0001__x0001__x0001__x0001__x0001_G@_x0001__x0001__x0001__x0001__x0001__x0002__x0001__x0001_G@_x0001__x0001__x0001__x0001__x0001__x0001_(@_x0001__x0001__x0001__x0001__x0001__x0001_D@_x0001__x0001__x0001__x0001__x0001__x0001_I@_x0001__x0001__x0001__x0001__x0001__x0001__x0014_@_x0001__x0001__x0001__x0001__x0001__x0001_$@_x0001__x0001__x0001__x0001__x0001__x0001_D@_x0001__x0001__x0001__x0001__x0001__x0001_M@_x0001__x0001__x0001__x0001__x0001__x0001__x0001__x0001__x0001__x0001__x0001__x0001__x0001__x0001_M@_x0001__x0001__x0001__x0001__x0001__x0001_5@_x0001__x0001__x0001__x0001__x0001__x0001_9@_x0001__x0001__x0001__x0001__x0001__x0001_N@_x0001__x0001__x0001__x0001__x0001_P@_x0001__x0001__x0001__x0001__x0001__x0001_A@_x0001__x0001__x0001__x0001__x0001__x0001_D@_x0001__x0001__x0001__x0001__x0001__x0001_8@_x0001__x0001__x0001__x0001__x0001__x0001_:@_x0001__x0001__x0001__x0001__x0001__x0001_A@_x0001__x0001__x0001__x0001__x0001_P@_x0001__x0001__x0001__x0001__x0001__x0001_M@_x0001__x0001__x0001__x0001__x0001__x0001_ @_x0001__x0001__x0001__x0001__x0001__x0001_9@_x0001__x0001__x0001__x0001__x0001__x0001__x0001__x0001__x0001__x0001__x0001__x0001__x0001__x0001__x0001__x0001__x0001__x0001__x0001__x0001__x0001__x0001_;@_x0001__x0001__x0001__x0001__x0001__x0001_P@_x0001__x0001__x0001__x0001__x0001_O@_x0001__x0001__x0001__x0001__x0001__x0001_O@_x0001__x0001__x0001__x0001__x0001_D@_x0001__x0001__x0001__x0001__x0001__x0001_A@_x0001__x0001__x0001__x0001__x0001__x0001__x0014_@_x0001__x0002__x0001__x0001__x0001__x0001__x0001__x0001_&lt;@_x0001__x0001__x0001__x0001__x0001_J@_x0001__x0001__x0001__x0001__x0001__x0001_0@_x0001__x0001__x0001__x0001__x0001__x0001_&gt;@_x0001__x0001__x0001__x0001__x0001_H@_x0001__x0001__x0001__x0001__x0001_@P@_x0001__x0001__x0001__x0001__x0001__x0001__x0010_@_x0001__x0001__x0001__x0001__x0001__x0001_&amp;@_x0001__x0001__x0001__x0001__x0001__x0001_=@_x0001__x0001__x0001__x0001__x0001__x0001_J@_x0001__x0001__x0001__x0001__x0001__x0001__x001C_@_x0001__x0001__x0001__x0001__x0001__x0001_$@_x0001__x0001__x0001__x0001__x0001__x0001_I@_x0001__x0001__x0001__x0001__x0001__x0001__x0001__x0001__x0001__x0001__x0001__x0001__x0001_N@_x0001__x0001__x0001__x0001__x0001_J@_x0001__x0001__x0001__x0001__x0001__x0001_J@_x0001__x0001__x0001__x0001__x0001__x0001_K@_x0001__x0001__x0001__x0001__x0001__x0001_:@_x0001__x0001__x0001__x0001__x0001__x0001_G@_x0001__x0001__x0001__x0001__x0001__x0001_1@_x0001__x0001__x0001__x0001__x0001__x0001_N@_x0001__x0001__x0001__x0001__x0001_G@_x0001__x0001__x0001__x0001__x0001__x0001_F@_x0001__x0001__x0001__x0001__x0001__x0001_E@_x0001__x0001__x0001__x0001__x0001_E@_x0001__x0001__x0001__x0001__x0001__x0001_:@_x0001__x0001__x0001__x0001__x0001__x0001_F@_x0001__x0001__x0001__x0001__x0001_I@_x0001__x0001__x0001__x0001__x0001__x0001_=@_x0001__x0001__x0001__x0001__x0001__x0001_*@_x0001__x0001__x0001__x0001__x0001__x0002__x0001__x0001_A@_x0001__x0001__x0001__x0001__x0001_M@_x0001__x0001__x0001__x0001__x0001__x0001_(@_x0001__x0001__x0001__x0001__x0001__x0001_L@_x0001__x0001__x0001__x0001__x0001_P@_x0001__x0001__x0001__x0001__x0001__x0001__x0010_@_x0001__x0001__x0001__x0001__x0001__x0001_@@_x0001__x0001__x0001__x0001__x0001__x0001_I@_x0001__x0001__x0001__x0001__x0001_I@_x0001__x0001__x0001__x0001__x0001_H@_x0001__x0001__x0001__x0001__x0001__x0001__x0018_@_x0001__x0001__x0001__x0001__x0001_@@_x0001__x0001__x0001__x0001__x0001_ÀP@_x0001__x0001__x0001__x0001__x0001__x0001__x0018_@_x0001__x0001__x0001__x0001__x0001__x0001_.@_x0001__x0001__x0001__x0001__x0001__x0001_&amp;@_x0001__x0001__x0001__x0001__x0001__x0001_0@_x0001__x0001__x0001__x0001__x0001_P@_x0001__x0001__x0001__x0001__x0001__x0001_6@_x0001__x0001__x0001__x0001__x0001__x0001_N@_x0001__x0001__x0001__x0001__x0001_@@_x0001__x0001__x0001__x0001__x0001__x0001__x0001__x0001__x0001__x0001__x0001__x0001__x0001__x0001_L@_x0001__x0001__x0001__x0001__x0001__x0001__x0001__x0001__x0001__x0001__x0001__x0001__x0001__x0001__x001C_@_x0001__x0001__x0001__x0001__x0001__x0001_3@_x0001__x0001__x0001__x0001__x0001__x0001_6@_x0001__x0001__x0001__x0001__x0001__x0001_9@_x0001__x0001__x0001__x0001__x0001__x0001_?@_x0001__x0001__x0001__x0001__x0001__x0001_&gt;@_x0001__x0001__x0001__x0001__x0001__x0001__x0001__x0001__x0001__x0001__x0001__x0001__x0001__x0001_;@_x0001__x0002__x0001__x0001__x0001__x0001__x0001__x0001_I@_x0001__x0001__x0001__x0001__x0001_N@_x0001__x0001__x0001__x0001__x0001__x0001_&gt;@_x0001__x0001__x0001__x0001__x0001__x0001_N@_x0001__x0001__x0001__x0001__x0001__x0001_N@_x0001__x0001__x0001__x0001__x0001_@@_x0001__x0001__x0001__x0001__x0001__x0001_.@_x0001__x0001__x0001__x0001__x0001__x0001_4@_x0001__x0001__x0001__x0001__x0001__x0001__x0008_@_x0001__x0001__x0001__x0001__x0001__x0001_*@_x0001__x0001__x0001__x0001__x0001__x0001_=@_x0001__x0001__x0001__x0001__x0001__x0001_F@_x0001__x0001__x0001__x0001__x0001__x0001_3@_x0001__x0001__x0001__x0001__x0001__x0001_.@_x0001__x0001__x0001__x0001__x0001__x0001_O@_x0001__x0001__x0001__x0001__x0001__x0001_F@_x0001__x0001__x0001__x0001__x0001__x0001_G@_x0001__x0001__x0001__x0001__x0001__x0001_2@_x0001__x0001__x0001__x0001__x0001__x0001__x0001_@_x0001__x0001__x0001__x0001__x0001__x0001_&gt;@_x0001__x0001__x0001__x0001__x0001_M@_x0001__x0001__x0001__x0001__x0001__x0001_.@_x0001__x0001__x0001__x0001__x0001__x0001_H@_x0001__x0001__x0001__x0001__x0001__x0001_7@_x0001__x0001__x0001__x0001__x0001__x0001_K@_x0001__x0001__x0001__x0001__x0001__x0001_@@_x0001__x0001__x0001__x0001__x0001__x0001_"@_x0001__x0001__x0001__x0001__x0001__x0001_ @_x0001__x0001__x0001__x0001__x0001__x0001_9@_x0001__x0001__x0001__x0001__x0001__x0001__x0008_@_x0001__x0001__x0001__x0001__x0001__x0001_F@_x0001__x0001__x0001__x0001__x0001__x0002__x0001__x0001_5@_x0001__x0001__x0001__x0001__x0001__x0001__x0001__x0001__x0001__x0001__x0001__x0001__x0001__x0001_3@_x0001__x0001__x0001__x0001__x0001_G@_x0001__x0001__x0001__x0001__x0001_ÀP@_x0001__x0001__x0001__x0001__x0001__x0001__x0001__x0001__x0001__x0001__x0001__x0001__x0001__x0001_K@_x0001__x0001__x0001__x0001__x0001__x0001__x0018_@_x0001__x0001__x0001__x0001__x0001__x0001_.@_x0001__x0001__x0001__x0001__x0001__x0001_F@_x0001__x0001__x0001__x0001__x0001__x0001_H@_x0001__x0001__x0001__x0001__x0001__x0001_&amp;@_x0001__x0001__x0001__x0001__x0001__x0001__x0008_@_x0001__x0001__x0001__x0001__x0001_N@_x0001__x0001__x0001__x0001__x0001__x0001__x001C_@_x0001__x0001__x0001__x0001__x0001_E@_x0001__x0001__x0001__x0001__x0001__x0001_=@_x0001__x0001__x0001__x0001__x0001__x0001__x0018_@_x0001__x0001__x0001__x0001__x0001__x0001_2@_x0001__x0001__x0001__x0001__x0001__x0001__x0018_@_x0001__x0001__x0001__x0001__x0001__x0001_5@_x0001__x0001__x0001__x0001__x0001__x0001_@@_x0001__x0001__x0001__x0001__x0001_I@_x0001__x0001__x0001__x0001__x0001_H@_x0001__x0001__x0001__x0001__x0001__x0001__x0001_@_x0001__x0001__x0001__x0001__x0001__x0001_(@_x0001__x0001__x0001__x0001__x0001__x0001_A@_x0001__x0001__x0001__x0001__x0001__x0001_3@_x0001__x0001__x0001__x0001__x0001__x0001_;@_x0001__x0001__x0001__x0001__x0001__x0001__x0001__x0001__x0001__x0001__x0001__x0001__x0001__x0001_6@_x0001__x0001__x0001__x0001__x0001_D@_x0001__x0002__x0001__x0001__x0001__x0001__x0001__x0001_K@_x0001__x0001__x0001__x0001__x0001__x0001_;@_x0001__x0001__x0001__x0001__x0001_I@_x0001__x0001__x0001__x0001__x0001__x0001__x0014_@_x0001__x0001__x0001__x0001__x0001__x0001__x0010_@_x0001__x0001__x0001__x0001__x0001_E@_x0001__x0001__x0001__x0001__x0001_P@_x0001__x0001__x0001__x0001__x0001__x0001_.@_x0001__x0001__x0001__x0001__x0001__x0001__x0018_@_x0001__x0001__x0001__x0001__x0001_L@_x0001__x0001__x0001__x0001__x0001__x0001__x0001__x0001__x0001__x0001__x0001__x0001__x0001__x0001_$@_x0001__x0001__x0001__x0001__x0001__x0001_ @_x0001__x0001__x0001__x0001__x0001__x0001_M@_x0001__x0001__x0001__x0001__x0001__x0001__x0001__x0001__x0001__x0001__x0001__x0001__x0001__x0001_=@_x0001__x0001__x0001__x0001__x0001__x0001_N@_x0001__x0001__x0001__x0001__x0001__x0001_0@_x0001__x0001__x0001__x0001__x0001__x0001_@@_x0001__x0001__x0001__x0001__x0001_E@_x0001__x0001__x0001__x0001__x0001__x0001_L@_x0001__x0001__x0001__x0001__x0001_@@_x0001__x0001__x0001__x0001__x0001__x0001_.@_x0001__x0001__x0001__x0001__x0001__x0001__x0001__x0001__x0001__x0001__x0001__x0001__x0001__x0001_J@_x0001__x0001__x0001__x0001__x0001_L@_x0001__x0001__x0001__x0001__x0001__x0001_?@_x0001__x0001__x0001__x0001__x0001__x0001_5@_x0001__x0001__x0001__x0001__x0001__x0001_J@_x0001__x0001__x0001__x0001__x0001__x0001__x0010_@_x0001__x0001__x0001__x0001__x0001_@Q@_x0001__x0001__x0001__x0001__x0001__x0002__x0001__x0001_9@_x0001__x0001__x0001__x0001__x0001__x0001_A@_x0001__x0001__x0001__x0001__x0001__x0001_3@_x0001__x0001__x0001__x0001__x0001__x0001_ @_x0001__x0001__x0001__x0001__x0001_F@_x0001__x0001__x0001__x0001__x0001__x0001_H@_x0001__x0001__x0001__x0001__x0001_F@_x0001__x0001__x0001__x0001__x0001_ÀP@_x0001__x0001__x0001__x0001__x0001__x0001_K@_x0001__x0001__x0001__x0001__x0001_@@_x0001__x0001__x0001__x0001__x0001__x0001_3@_x0001__x0001__x0001__x0001__x0001__x0001_6@_x0001__x0001__x0001__x0001__x0001__x0001_$@_x0001__x0001__x0001__x0001__x0001__x0001_P@_x0001__x0001__x0001__x0001__x0001__x0001_A@_x0001__x0001__x0001__x0001__x0001__x0001_ @_x0001__x0001__x0001__x0001__x0001__x0001_Q@_x0001__x0001__x0001__x0001__x0001__x0001_I@_x0001__x0001__x0001__x0001__x0001__x0001_P@_x0001__x0001__x0001__x0001__x0001__x0001_K@_x0001__x0001__x0001__x0001__x0001__x0001_1@_x0001__x0001__x0001__x0001__x0001_M@_x0001__x0001__x0001__x0001__x0001__x0001__x0001__x0001__x0001__x0001__x0001__x0001__x0001__x0001_7@_x0001__x0001__x0001__x0001__x0001_I@_x0001__x0001__x0001__x0001__x0001__x0001_1@_x0001__x0001__x0001__x0001__x0001__x0001__x001C_@_x0001__x0001__x0001__x0001__x0001__x0001_J@_x0001__x0001__x0001__x0001__x0001__x0001_A@_x0001__x0001__x0001__x0001__x0001__x0001__x0014_@_x0001__x0001__x0001__x0001__x0001_ÀP@_x0001__x0001__x0001__x0001__x0001_P@_x0001__x0002__x0001__x0001__x0001__x0001__x0001__x0001_*@_x0001__x0001__x0001__x0001__x0001__x0001_5@_x0001__x0001__x0001__x0001__x0001__x0001__x0018_@_x0001__x0001__x0001__x0001__x0001__x0001_@@_x0001__x0001__x0001__x0001__x0001__x0001__x001C_@_x0001__x0001__x0001__x0001__x0001__x0001_*@_x0001__x0001__x0001__x0001__x0001_ÀP@_x0001__x0001__x0001__x0001__x0001__x0001_1@_x0001__x0001__x0001__x0001__x0001_L@_x0001__x0001__x0001__x0001__x0001__x0001__x0001__x0001__x0001__x0001__x0001__x0001__x0001__x0001_3@_x0001__x0001__x0001__x0001__x0001__x0001_(@_x0001__x0001__x0001__x0001__x0001__x0001_6@_x0001__x0001__x0001__x0001__x0001__x0001_,@_x0001__x0001__x0001__x0001__x0001__x0001_4@_x0001__x0001__x0001__x0001__x0001_N@_x0001__x0001__x0001__x0001__x0001__x0001_7@_x0001__x0001__x0001__x0001__x0001__x0001_,@_x0001__x0001__x0001__x0001__x0001__x0001_(@_x0001__x0001__x0001__x0001__x0001_H@_x0001__x0001__x0001__x0001__x0001__x0001_N@_x0001__x0001__x0001__x0001__x0001__x0001_2@_x0001__x0001__x0001__x0001__x0001__x0001_ @_x0001__x0001__x0001__x0001__x0001_G@_x0001__x0001__x0001__x0001__x0001__x0001_3@_x0001__x0001__x0001__x0001__x0001__x0001_"@_x0001__x0001__x0001__x0001__x0001_O@_x0001__x0001__x0001__x0001__x0001__x0001_O@_x0001__x0001__x0001__x0001__x0001__x0001_?@_x0001__x0001__x0001__x0001__x0001__x0001_E@_x0001__x0001__x0001__x0001__x0001_G@_x0001__x0001__x0001__x0001__x0001__x0002__x0001__x0001_4@_x0001__x0001__x0001__x0001__x0001_O@_x0001__x0001__x0001__x0001__x0001__x0001_3@_x0001__x0001__x0001__x0001__x0001__x0001_5@_x0001__x0001__x0001__x0001__x0001_F@_x0001__x0001__x0001__x0001__x0001__x0001_G@_x0001__x0001__x0001__x0001__x0001__x0001_*@_x0001__x0001__x0001__x0001__x0001__x0001_4@_x0001__x0001__x0001__x0001__x0001__x0001_3@_x0001__x0001__x0001__x0001__x0001__x0001_8@_x0001__x0001__x0001__x0001__x0001_D@_x0001__x0001__x0001__x0001__x0001__x0001_;@_x0001__x0001__x0001__x0001__x0001_@Q@_x0001__x0001__x0001__x0001__x0001__x0001_J@_x0001__x0001__x0001__x0001__x0001_M@_x0001__x0001__x0001__x0001__x0001_O@_x0001__x0001__x0001__x0001__x0001__x0001_4@_x0001__x0001__x0001__x0001__x0001__x0001_P@_x0001__x0001__x0001__x0001__x0001_H@_x0001__x0001__x0001__x0001__x0001_L@_x0001__x0001__x0001__x0001__x0001__x0001_L@_x0001__x0001__x0001__x0001__x0001__x0001__x0014_@_x0001__x0001__x0001__x0001__x0001__x0001_0@_x0001__x0001__x0001__x0001__x0001__x0001_L@_x0001__x0001__x0001__x0001__x0001__x0001_&amp;@_x0001__x0001__x0001__x0001__x0001_@P@_x0001__x0001__x0001__x0001__x0001__x0001__x0001__x0001__x0001__x0001__x0001__x0001__x0001_I@_x0001__x0001__x0001__x0001__x0001__x0001_:@_x0001__x0001__x0001__x0001__x0001__x0001_0@_x0001__x0001__x0001__x0001__x0001__x0001_=@_x0001__x0001__x0001__x0001__x0001__x0001_&lt;@_x0001__x0002__x0001__x0001__x0001__x0001__x0001__x0001_1@_x0001__x0001__x0001__x0001__x0001__x0001_5@_x0001__x0001__x0001__x0001__x0001__x0001_O@_x0001__x0001__x0001__x0001__x0001__x0001__x0014_@_x0001__x0001__x0001__x0001__x0001__x0001_P@_x0001__x0001__x0001__x0001__x0001__x0001_D@_x0001__x0001__x0001__x0001__x0001_N@_x0001__x0001__x0001__x0001__x0001_I@_x0001__x0001__x0001__x0001__x0001__x0001_0@_x0001__x0001__x0001__x0001__x0001__x0001_0@_x0001__x0001__x0001__x0001__x0001__x0001_O@_x0001__x0001__x0001__x0001__x0001__x0001__x0001__x0001__x0001__x0001__x0001__x0001__x0001__x0001_K@_x0001__x0001__x0001__x0001__x0001_@@_x0001__x0001__x0001__x0001__x0001__x0001_8@_x0001__x0001__x0001__x0001__x0001_D@_x0001__x0001__x0001__x0001__x0001__x0001_$@_x0001__x0001__x0001__x0001__x0001__x0001__x0008_@_x0001__x0001__x0001__x0001__x0001__x0001_0@_x0001__x0001__x0001__x0001__x0001__x0001_&amp;@_x0001__x0001__x0001__x0001__x0001__x0001_L@_x0001__x0001__x0001__x0001__x0001__x0001_ @_x0001__x0001__x0001__x0001__x0001__x0001_3@_x0001__x0001__x0001__x0001__x0001__x0001_7@_x0001__x0001__x0001__x0001__x0001__x0001_O@_x0001__x0001__x0001__x0001__x0001__x0001_;@_x0001__x0001__x0001__x0001__x0001__x0001_8@_x0001__x0001__x0001__x0001__x0001__x0001_*@_x0001__x0001__x0001__x0001__x0001__x0001__x0010_@_x0001__x0001__x0001__x0001__x0001__x0001_I@_x0001__x0001__x0001__x0001__x0001__x0001_ @_x0001__x0001__x0001__x0001__x0001__x0002__x0001_D@_x0001__x0001__x0001__x0001__x0001__x0001__x0018_@_x0001__x0001__x0001__x0001__x0001__x0001_ @_x0001__x0001__x0001__x0001__x0001__x0001__x001C_@_x0001__x0001__x0001__x0001__x0001__x0001_1@_x0001__x0001__x0001__x0001__x0001__x0001_,@_x0001__x0001__x0001__x0001__x0001__x0001_1@_x0001__x0001__x0001__x0001__x0001__x0001_&lt;@_x0001__x0001__x0001__x0001__x0001__x0001_F@_x0001__x0001__x0001__x0001__x0001_O@_x0001__x0001__x0001__x0001__x0001__x0001_"@_x0001__x0001__x0001__x0001__x0001__x0001_*@_x0001__x0001__x0001__x0001__x0001__x0001__x0001__x0001__x0001__x0001__x0001__x0001__x0001_J@_x0001__x0001__x0001__x0001__x0001__x0001__x0014_@_x0001__x0001__x0001__x0001__x0001__x0001_:@_x0001__x0001__x0001__x0001__x0001__x0001__x0001__x0001__x0001__x0001__x0001__x0001__x0001__x0001_A@_x0001__x0001__x0001__x0001__x0001__x0001_L@_x0001__x0001__x0001__x0001__x0001__x0001_A@_x0001__x0001__x0001__x0001__x0001__x0001_K@_x0001__x0001__x0001__x0001__x0001_M@_x0001__x0001__x0001__x0001__x0001__x0001__x0001__x0001__x0001__x0001__x0001__x0001__x0001__x0001_J@_x0001__x0001__x0001__x0001__x0001_@P@_x0001__x0001__x0001__x0001__x0001__x0001_G@_x0001__x0001__x0001__x0001__x0001_G@_x0001__x0001__x0001__x0001__x0001__x0001_&amp;@_x0001__x0001__x0001__x0001__x0001__x0001__x0018_@_x0001__x0001__x0001__x0001__x0001__x0001_D@_x0001__x0001__x0001__x0001__x0001__x0001_&lt;@_x0001__x0001__x0001__x0001__x0001_D@_x0001__x0002__x0001__x0001__x0001__x0001__x0001__x0001_:@_x0001__x0001__x0001__x0001__x0001__x0001__x0001__x0001__x0001__x0001__x0001__x0001__x0001__x0001__x0001__x0001__x0001__x0001__x0001__x0001__x0001__x0001_F@_x0001__x0001__x0001__x0001__x0001__x0001_J@_x0001__x0001__x0001__x0001__x0001__x0001_P@_x0001__x0001__x0001__x0001__x0001_G@_x0001__x0001__x0001__x0001__x0001__x0001_K@_x0001__x0001__x0001__x0001__x0001__x0001_2@_x0001__x0001__x0001__x0001__x0001__x0001__x0014_@_x0001__x0001__x0001__x0001__x0001__x0001_"@_x0001__x0001__x0001__x0001__x0001__x0001_"@_x0001__x0001__x0001__x0001__x0001_H@_x0001__x0001__x0001__x0001__x0001__x0001__x0001__x0001__x0001__x0001__x0001__x0001__x0001_K@_x0001__x0001__x0001__x0001__x0001__x0001_2@_x0001__x0001__x0001__x0001__x0001__x0001_?@_x0001__x0001__x0001__x0001__x0001_I@_x0001__x0001__x0001__x0001__x0001__x0001__x001C_@_x0001__x0001__x0001__x0001__x0001__x0001_1@_x0001__x0001__x0001__x0001__x0001__x0001_*@_x0001__x0001__x0001__x0001__x0001__x0001_.@_x0001__x0001__x0001__x0001__x0001__x0001__x0001__x0001__x0001__x0001__x0001__x0001__x0001__x0001_A@_x0001__x0001__x0001__x0001__x0001__x0001_&lt;@_x0001__x0001__x0001__x0001__x0001__x0001__x0018_@_x0001__x0001__x0001__x0001__x0001__x0001__x001C_@_x0001__x0001__x0001__x0001__x0001__x0001_0@_x0001__x0001__x0001__x0001__x0001__x0001_9@_x0001__x0001__x0001__x0001__x0001__x0001__x0001__x0001__x0001__x0001__x0001__x0001__x0001__x0001_P@_x0001__x0001__x0001__x0001__x0001__x0002__x0001__x0001__x0014_@_x0001__x0001__x0001__x0001__x0001__x0001_&lt;@_x0001__x0001__x0001__x0001__x0001__x0001__x001C_@_x0001__x0001__x0001__x0001__x0001__x0001_*@_x0001__x0001__x0001__x0001__x0001__x0001_3@_x0001__x0001__x0001__x0001__x0001__x0001__x0014_@_x0001__x0001__x0001__x0001__x0001__x0001_?@_x0001__x0001__x0001__x0001__x0001__x0001_P@_x0001__x0001__x0001__x0001__x0001__x0001_N@_x0001__x0001__x0001__x0001__x0001__x0001__x0010_@_x0001__x0001__x0001__x0001__x0001__x0001_1@_x0001__x0001__x0001__x0001__x0001__x0001_$@_x0001__x0001__x0001__x0001__x0001__x0001_D@_x0001__x0001__x0001__x0001__x0001__x0001_K@_x0001__x0001__x0001__x0001__x0001__x0001_?@_x0001__x0001__x0001__x0001__x0001_F@_x0001__x0001__x0001__x0001__x0001__x0001_?@_x0001__x0001__x0001__x0001__x0001_ÀP@_x0001__x0001__x0001__x0001__x0001__x0001_D@_x0001__x0001__x0001__x0001__x0001_N@_x0001__x0001__x0001__x0001__x0001__x0001_A@_x0001__x0001__x0001__x0001__x0001__x0001_2@_x0001__x0001__x0001__x0001__x0001__x0001__x0001__x0001__x0001__x0001__x0001__x0001__x0001__x0001_&lt;@_x0001__x0001__x0001__x0001__x0001_F@_x0001__x0001__x0001__x0001__x0001__x0001_Q@_x0001__x0001__x0001__x0001__x0001__x0001_E@_x0001__x0001__x0001__x0001__x0001__x0001_A@_x0001__x0001__x0001__x0001__x0001__x0001_D@_x0001__x0001__x0001__x0001__x0001__x0001_;@_x0001__x0001__x0001__x0001__x0001__x0001_&lt;@_x0001__x0001__x0001__x0001__x0001__x0001_2@</t>
  </si>
  <si>
    <t>b72c563108d586b24f6e200ce964ff17_x0001__x0002__x0001__x0001__x0001__x0001__x0001__x0001__x0001__x0001__x0001__x0001__x0001__x0001__x0001__x0001_3@_x0001__x0001__x0001__x0001__x0001__x0001_J@_x0001__x0001__x0001__x0001__x0001__x0001_0@_x0001__x0001__x0001__x0001__x0001__x0001_8@_x0001__x0001__x0001__x0001__x0001__x0001__x0018_@_x0001__x0001__x0001__x0001__x0001__x0001__x0008_@_x0001__x0001__x0001__x0001__x0001__x0001_I@_x0001__x0001__x0001__x0001__x0001_N@_x0001__x0001__x0001__x0001__x0001__x0001_5@_x0001__x0001__x0001__x0001__x0001__x0001_"@_x0001__x0001__x0001__x0001__x0001_G@_x0001__x0001__x0001__x0001__x0001__x0001_ @_x0001__x0001__x0001__x0001__x0001__x0001__x0014_@_x0001__x0001__x0001__x0001__x0001__x0001_&lt;@_x0001__x0001__x0001__x0001__x0001_L@_x0001__x0001__x0001__x0001__x0001__x0001_@@_x0001__x0001__x0001__x0001__x0001__x0001_5@_x0001__x0001__x0001__x0001__x0001__x0001_1@_x0001__x0001__x0001__x0001__x0001__x0001_2@_x0001__x0001__x0001__x0001__x0001__x0001_K@_x0001__x0001__x0001__x0001__x0001__x0001_=@_x0001__x0001__x0001__x0001__x0001__x0001_3@_x0001__x0001__x0001__x0001__x0001__x0001_2@_x0001__x0001__x0001__x0001__x0001__x0001_8@_x0001__x0001__x0001__x0001__x0001__x0001_@@_x0001__x0001__x0001__x0001__x0001__x0001__x0001__x0001__x0001__x0001__x0001__x0001__x0001__x0001_:@_x0001__x0001__x0001__x0001__x0001_N@_x0001__x0001__x0001__x0001__x0001__x0001_J@_x0001__x0001__x0001__x0001__x0001__x0001_&lt;@_x0001__x0001__x0001__x0001__x0001__x0002__x0001_E@_x0001__x0001__x0001__x0001__x0001_D@_x0001__x0001__x0001__x0001__x0001__x0001_O@_x0001__x0001__x0001__x0001__x0001__x0001__x0014_@_x0001__x0001__x0001__x0001__x0001__x0001_&amp;@_x0001__x0001__x0001__x0001__x0001_H@_x0001__x0001__x0001__x0001__x0001__x0001_ @_x0001__x0001__x0001__x0001__x0001__x0001_L@_x0001__x0001__x0001__x0001__x0001_G@_x0001__x0001__x0001__x0001__x0001__x0001_O@_x0001__x0001__x0001__x0001__x0001__x0001_&amp;@_x0001__x0001__x0001__x0001__x0001__x0001_&amp;@_x0001__x0001__x0001__x0001__x0001_F@_x0001__x0001__x0001__x0001__x0001__x0001__x0001__x0001__x0001__x0001__x0001__x0001__x0001__x0001__x0010_@_x0001__x0001__x0001__x0001__x0001__x0001_=@_x0001__x0001__x0001__x0001__x0001_L@_x0001__x0001__x0001__x0001__x0001__x0001_=@_x0001__x0001__x0001__x0001__x0001__x0001__x0014_@_x0001__x0001__x0001__x0001__x0001_I@_x0001__x0001__x0001__x0001__x0001_@Q@_x0001__x0001__x0001__x0001__x0001_@@_x0001__x0001__x0001__x0001__x0001__x0001_4@_x0001__x0001__x0001__x0001__x0001__x0001__x0001__x0001__x0001__x0001__x0001__x0001__x0001__x0001_"@_x0001__x0001__x0001__x0001__x0001__x0001_1@_x0001__x0001__x0001__x0001__x0001__x0001__x0018_@_x0001__x0001__x0001__x0001__x0001__x0001_,@_x0001__x0001__x0001__x0001__x0001__x0001_?@_x0001__x0001__x0001__x0001__x0001_H@_x0001__x0001__x0001__x0001__x0001__x0001_&lt;@_x0001__x0001__x0001__x0001__x0001__x0001__x0008_@_x0001__x0002__x0001__x0001__x0001__x0001__x0001__x0001_D@_x0001__x0001__x0001__x0001__x0001__x0001__x001C_@_x0001__x0001__x0001__x0001__x0001_F@_x0001__x0001__x0001__x0001__x0001_D@_x0001__x0001__x0001__x0001__x0001_L@_x0001__x0001__x0001__x0001__x0001_K@_x0001__x0001__x0001__x0001__x0001_J@_x0001__x0001__x0001__x0001__x0001__x0001_5@_x0001__x0001__x0001__x0001__x0001__x0001_&lt;@_x0001__x0001__x0001__x0001__x0001__x0001_(@_x0001__x0001__x0001__x0001__x0001__x0001_G@_x0001__x0001__x0001__x0001__x0001__x0001_9@_x0001__x0001__x0001__x0001__x0001__x0001__x001C_@_x0001__x0001__x0001__x0001__x0001__x0001_8@_x0001__x0001__x0001__x0001__x0001_D@_x0001__x0001__x0001__x0001__x0001__x0001_.@_x0001__x0001__x0001__x0001__x0001__x0001_4@_x0001__x0001__x0001__x0001__x0001_@@_x0001__x0001__x0001__x0001__x0001__x0001__x0010_@_x0001__x0001__x0001__x0001__x0001__x0001_F@_x0001__x0001__x0001__x0001__x0001__x0001_8@_x0001__x0001__x0001__x0001__x0001__x0001__x0001__x0001__x0001__x0001__x0001__x0001__x0001_@P@_x0001__x0001__x0001__x0001__x0001__x0001_:@_x0001__x0001__x0001__x0001__x0001__x0001_&amp;@_x0001__x0001__x0001__x0001__x0001__x0001_ @_x0001__x0001__x0001__x0001__x0001__x0001_M@_x0001__x0001__x0001__x0001__x0001__x0001__x001C_@_x0001__x0001__x0001__x0001__x0001_O@_x0001__x0001__x0001__x0001__x0001__x0001_E@_x0001__x0001__x0001__x0001__x0001__x0001_P@_x0001__x0001__x0001__x0001__x0001__x0002__x0001__x0001_N@_x0001__x0001__x0001__x0001__x0001_D@_x0001__x0001__x0001__x0001__x0001__x0001_N@_x0001__x0001__x0001__x0001__x0001__x0001_D@_x0001__x0001__x0001__x0001__x0001__x0001__x0001__x0001__x0001__x0001__x0001__x0001__x0001__x0001_9@_x0001__x0001__x0001__x0001__x0001_J@_x0001__x0001__x0001__x0001__x0001__x0001_?@_x0001__x0001__x0001__x0001__x0001_E@_x0001__x0001__x0001__x0001__x0001__x0001_O@_x0001__x0001__x0001__x0001__x0001_H@_x0001__x0001__x0001__x0001__x0001__x0001_O@_x0001__x0001__x0001__x0001__x0001__x0001_2@_x0001__x0001__x0001__x0001__x0001__x0001_8@_x0001__x0001__x0001__x0001__x0001__x0001_0@_x0001__x0001__x0001__x0001__x0001__x0001_:@_x0001__x0001__x0001__x0001__x0001_L@_x0001__x0001__x0001__x0001__x0001_L@_x0001__x0001__x0001__x0001__x0001__x0001_.@_x0001__x0001__x0001__x0001__x0001_O@_x0001__x0001__x0001__x0001__x0001__x0001_A@_x0001__x0001__x0001__x0001__x0001__x0001_H@_x0001__x0001__x0001__x0001__x0001__x0001_?@_x0001__x0001__x0001__x0001__x0001__x0001_(@_x0001__x0001__x0001__x0001__x0001__x0001_;@_x0001__x0001__x0001__x0001__x0001__x0001_@@_x0001__x0001__x0001__x0001__x0001_F@_x0001__x0001__x0001__x0001__x0001_@@_x0001__x0001__x0001__x0001__x0001_E@_x0001__x0001__x0001__x0001__x0001_K@_x0001__x0001__x0001__x0001__x0001_@Q@_x0001__x0001__x0001__x0001__x0001__x0001_G@_x0001__x0002__x0001__x0001__x0001__x0001__x0001__x0001__x0008_@_x0001__x0001__x0001__x0001__x0001__x0001_&amp;@_x0001__x0001__x0001__x0001__x0001__x0001_2@_x0001__x0001__x0001__x0001__x0001_F@_x0001__x0001__x0001__x0001__x0001__x0001_.@_x0001__x0001__x0001__x0001__x0001__x0001_F@_x0001__x0001__x0001__x0001__x0001__x0001_ @_x0001__x0001__x0001__x0001__x0001__x0001_ @_x0001__x0001__x0001__x0001__x0001_K@_x0001__x0001__x0001__x0001__x0001_G@_x0001__x0001__x0001__x0001__x0001_M@_x0001__x0001__x0001__x0001__x0001__x0001_E@_x0001__x0001__x0001__x0001__x0001_N@_x0001__x0001__x0001__x0001__x0001_K@_x0001__x0001__x0001__x0001__x0001__x0001_P@_x0001__x0001__x0001__x0001__x0001__x0001_N@_x0001__x0001__x0001__x0001__x0001_P@_x0001__x0001__x0001__x0001__x0001__x0001_&amp;@_x0001__x0001__x0001__x0001__x0001__x0001_8@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G@_x0001__x0001__x0001__x0001__x0001__x0001__x0010_@_x0001__x0001__x0001__x0001__x0001__x0001_5@_x0001__x0001__x0001__x0001__x0001__x0001_6@_x0001__x0001__x0001__x0001__x0001__x0001_:@_x0001__x0001__x0001__x0001__x0001__x0001_E@_x0001__x0001__x0001__x0001__x0001__x0002__x0001_E@_x0001__x0001__x0001__x0001__x0001_N@_x0001__x0001__x0001__x0001__x0001__x0001_&amp;@_x0001__x0001__x0001__x0001__x0001__x0001_8@_x0001__x0001__x0001__x0001__x0001__x0001__x0014_@_x0001__x0001__x0001__x0001__x0001__x0001_&gt;@_x0001__x0001__x0001__x0001__x0001__x0001_ @_x0001__x0001__x0001__x0001__x0001__x0001_@@_x0001__x0001__x0001__x0001__x0001__x0001__x0010_@_x0001__x0001__x0001__x0001__x0001__x0001__x0001__x0001__x0001__x0001__x0001__x0001__x0001__x0001_@@_x0001__x0001__x0001__x0001__x0001_K@_x0001__x0001__x0001__x0001__x0001__x0001_N@_x0001__x0001__x0001__x0001__x0001__x0001_8@_x0001__x0001__x0001__x0001__x0001_E@_x0001__x0001__x0001__x0001__x0001__x0001_1@_x0001__x0001__x0001__x0001__x0001__x0001_L@_x0001__x0001__x0001__x0001__x0001__x0001_;@_x0001__x0001__x0001__x0001__x0001__x0001_,@_x0001__x0001__x0001__x0001__x0001__x0001_E@_x0001__x0001__x0001__x0001__x0001__x0001__x0014_@_x0001__x0001__x0001__x0001__x0001_I@_x0001__x0001__x0001__x0001__x0001_D@_x0001__x0001__x0001__x0001__x0001_J@_x0001__x0001__x0001__x0001__x0001__x0001__x0001__x0001__x0001__x0001__x0001__x0001__x0001__x0001_I@_x0001__x0001__x0001__x0001__x0001_F@_x0001__x0001__x0001__x0001__x0001_ÀP@_x0001__x0001__x0001__x0001__x0001_@P@_x0001__x0001__x0001__x0001__x0001_H@_x0001__x0001__x0001__x0001__x0001_@@_x0001__x0001__x0001__x0001__x0001_K@_x0001__x0002__x0001__x0001__x0001__x0001__x0001__x0001_I@_x0001__x0001__x0001__x0001__x0001__x0001__x0014_@_x0001__x0001__x0001__x0001__x0001__x0001_&lt;@_x0001__x0001__x0001__x0001__x0001__x0001_&lt;@_x0001__x0001__x0001__x0001__x0001_J@_x0001__x0001__x0001__x0001__x0001__x0001__x0001__x0001__x0001__x0001__x0001__x0001__x0001__x0001_;@_x0001__x0001__x0001__x0001__x0001__x0001_A@_x0001__x0001__x0001__x0001__x0001__x0001__x0018_@_x0001__x0001__x0001__x0001__x0001_H@_x0001__x0001__x0001__x0001__x0001__x0001_N@_x0001__x0001__x0001__x0001__x0001__x0001_I@_x0001__x0001__x0001__x0001__x0001__x0001_0@_x0001__x0001__x0001__x0001__x0001__x0001_O@_x0001__x0001__x0001__x0001__x0001__x0001_,@_x0001__x0001__x0001__x0001__x0001__x0001__x0001__x0001__x0001__x0001__x0001__x0001__x0001_E@_x0001__x0001__x0001__x0001__x0001__x0001_N@_x0001__x0001__x0001__x0001__x0001_G@_x0001__x0001__x0001__x0001__x0001__x0001_&lt;@_x0001__x0001__x0001__x0001__x0001__x0001_G@_x0001__x0001__x0001__x0001__x0001__x0001_5@_x0001__x0001__x0001__x0001__x0001__x0001_4@_x0001__x0001__x0001__x0001__x0001__x0001_8@_x0001__x0001__x0001__x0001__x0001__x0001_2@_x0001__x0001__x0001__x0001__x0001__x0001_M@_x0001__x0001__x0001__x0001__x0001__x0001_,@_x0001__x0001__x0001__x0001__x0001__x0001_:@_x0001__x0001__x0001__x0001__x0001__x0001_&lt;@_x0001__x0001__x0001__x0001__x0001__x0001_J@_x0001__x0001__x0001__x0001__x0001__x0001_,@_x0001__x0001__x0001__x0001__x0001__x0002__x0001__x0001_0@_x0001__x0001__x0001__x0001__x0001__x0001__x0018_@_x0001__x0001__x0001__x0001__x0001__x0001__x001C_@_x0001__x0001__x0001__x0001__x0001__x0001_9@_x0001__x0001__x0001__x0001__x0001__x0001_K@_x0001__x0001__x0001__x0001__x0001__x0001__x0010_@_x0001__x0001__x0001__x0001__x0001_@P@_x0001__x0001__x0001__x0001__x0001_F@_x0001__x0001__x0001__x0001__x0001__x0001_A@_x0001__x0001__x0001__x0001__x0001_ÀP@_x0001__x0001__x0001__x0001__x0001_J@_x0001__x0001__x0001__x0001__x0001__x0001_A@_x0001__x0001__x0001__x0001__x0001__x0001_@@_x0001__x0001__x0001__x0001__x0001_D@_x0001__x0001__x0001__x0001__x0001__x0001_5@_x0001__x0001__x0001__x0001__x0001__x0001_H@_x0001__x0001__x0001__x0001__x0001__x0001_0@_x0001__x0001__x0001__x0001__x0001__x0001__x0001__x0001__x0001__x0001__x0001__x0001__x0001_M@_x0001__x0001__x0001__x0001__x0001_M@_x0001__x0001__x0001__x0001__x0001__x0001_O@_x0001__x0001__x0001__x0001__x0001__x0001_J@_x0001__x0001__x0001__x0001__x0001__x0001__x0001__x0001__x0001__x0001__x0001__x0001__x0001__x0001_A@_x0001__x0001__x0001__x0001__x0001__x0001_4@_x0001__x0001__x0001__x0001__x0001__x0001_7@_x0001__x0001__x0001__x0001__x0001_N@_x0001__x0001__x0001__x0001__x0001__x0001_J@_x0001__x0001__x0001__x0001__x0001__x0001_&amp;@_x0001__x0001__x0001__x0001__x0001_H@_x0001__x0001__x0001__x0001__x0001__x0001_(@_x0001__x0001__x0001__x0001__x0001__x0001_?@_x0001__x0002__x0001__x0001__x0001__x0001__x0001__x0001__x0001__x0001__x0001__x0001__x0001__x0001__x0001_K@_x0001__x0001__x0001__x0001__x0001__x0001__x0018_@_x0001__x0001__x0001__x0001__x0001_E@_x0001__x0001__x0001__x0001__x0001__x0001__x0010_@_x0001__x0001__x0001__x0001__x0001_N@_x0001__x0001__x0001__x0001__x0001_N@_x0001__x0001__x0001__x0001__x0001__x0001_&gt;@_x0001__x0001__x0001__x0001__x0001_M@_x0001__x0001__x0001__x0001__x0001_@P@_x0001__x0001__x0001__x0001__x0001_D@_x0001__x0001__x0001__x0001__x0001__x0001__x0014_@_x0001__x0001__x0001__x0001__x0001__x0001_ @_x0001__x0001__x0001__x0001__x0001__x0001__x0008_@_x0001__x0001__x0001__x0001__x0001__x0001_H@_x0001__x0001__x0001__x0001__x0001__x0001__x0018_@_x0001__x0001__x0001__x0001__x0001__x0001_N@_x0001__x0001__x0001__x0001__x0001__x0001_F@_x0001__x0001__x0001__x0001__x0001__x0001_6@_x0001__x0001__x0001__x0001__x0001__x0001_L@_x0001__x0001__x0001__x0001__x0001_ÀP@_x0001__x0001__x0001__x0001__x0001__x0001_,@_x0001__x0001__x0001__x0001__x0001_H@_x0001__x0001__x0001__x0001__x0001_H@_x0001__x0001__x0001__x0001__x0001__x0001_G@_x0001__x0001__x0001__x0001__x0001__x0001__x0014_@_x0001__x0001__x0001__x0001__x0001__x0001_6@_x0001__x0001__x0001__x0001__x0001__x0001_?@_x0001__x0001__x0001__x0001__x0001__x0001_5@_x0001__x0001__x0001__x0001__x0001__x0001__x0001__x0001__x0001__x0001__x0001__x0001__x0001__x0001_*@_x0001__x0001__x0001__x0001__x0001__x0002__x0001_ÀP@_x0001__x0001__x0001__x0001__x0001_@P@_x0001__x0001__x0001__x0001__x0001__x0001__x0018_@_x0001__x0001__x0001__x0001__x0001__x0001_3@_x0001__x0001__x0001__x0001__x0001__x0001__x0001_@_x0001__x0001__x0001__x0001__x0001__x0001_.@_x0001__x0001__x0001__x0001__x0001__x0001_.@_x0001__x0001__x0001__x0001__x0001__x0001_@@_x0001__x0001__x0001__x0001__x0001__x0001_0@_x0001__x0001__x0001__x0001__x0001__x0001_=@_x0001__x0001__x0001__x0001__x0001_E@_x0001__x0001__x0001__x0001__x0001__x0001_?@_x0001__x0001__x0001__x0001__x0001_M@_x0001__x0001__x0001__x0001__x0001__x0001_D@_x0001__x0001__x0001__x0001__x0001__x0001_=@_x0001__x0001__x0001__x0001__x0001_O@_x0001__x0001__x0001__x0001__x0001__x0001_A@_x0001__x0001__x0001__x0001__x0001__x0001__x0018_@_x0001__x0001__x0001__x0001__x0001__x0001_A@_x0001__x0001__x0001__x0001__x0001__x0001__x0001__x0001__x0001__x0001__x0001__x0001__x0001__x0001__x0018_@_x0001__x0001__x0001__x0001__x0001__x0001_$@_x0001__x0001__x0001__x0001__x0001__x0001_7@_x0001__x0001__x0001__x0001__x0001__x0001_=@_x0001__x0001__x0001__x0001__x0001__x0001_2@_x0001__x0001__x0001__x0001__x0001__x0001_M@_x0001__x0001__x0001__x0001__x0001__x0001_G@_x0001__x0001__x0001__x0001__x0001__x0001_(@_x0001__x0001__x0001__x0001__x0001__x0001_2@_x0001__x0001__x0001__x0001__x0001__x0001_H@_x0001__x0001__x0001__x0001__x0001__x0001_G@_x0001__x0001__x0001__x0001__x0001_ÀP@_x0001__x0002__x0001__x0001__x0001__x0001__x0001_H@_x0001__x0001__x0001__x0001__x0001__x0001_I@_x0001__x0001__x0001__x0001__x0001__x0001_*@_x0001__x0001__x0001__x0001__x0001__x0001_7@_x0001__x0001__x0001__x0001__x0001__x0001_2@_x0001__x0001__x0001__x0001__x0001__x0001_D@_x0001__x0001__x0001__x0001__x0001__x0001_0@_x0001__x0001__x0001__x0001__x0001__x0001_.@_x0001__x0001__x0001__x0001__x0001__x0001_*@_x0001__x0001__x0001__x0001__x0001__x0001_&lt;@_x0001__x0001__x0001__x0001__x0001__x0001_*@_x0001__x0001__x0001__x0001__x0001__x0001_=@_x0001__x0001__x0001__x0001__x0001__x0001_M@_x0001__x0001__x0001__x0001__x0001__x0001_8@_x0001__x0001__x0001__x0001__x0001__x0001_L@_x0001__x0001__x0001__x0001__x0001_P@_x0001__x0001__x0001__x0001__x0001_E@_x0001__x0001__x0001__x0001__x0001__x0001_9@_x0001__x0001__x0001__x0001__x0001__x0001_K@_x0001__x0001__x0001__x0001__x0001__x0001_&gt;@_x0001__x0001__x0001__x0001__x0001__x0001_2@_x0001__x0001__x0001__x0001__x0001__x0001_?@_x0001__x0001__x0001__x0001__x0001__x0001_"@_x0001__x0001__x0001__x0001__x0001__x0001_L@_x0001__x0001__x0001__x0001__x0001__x0001_N@_x0001__x0001__x0001__x0001__x0001__x0001__x0008_@_x0001__x0001__x0001__x0001__x0001__x0001_&amp;@_x0001__x0001__x0001__x0001__x0001__x0001__x0001_@_x0001__x0001__x0001__x0001__x0001__x0001_?@_x0001__x0001__x0001__x0001__x0001__x0001_.@_x0001__x0001__x0001__x0001__x0001_@P@_x0001__x0001__x0001__x0001__x0001__x0002__x0001__x0001_1@_x0001__x0001__x0001__x0001__x0001__x0001_3@_x0001__x0001__x0001__x0001__x0001__x0001_A@_x0001__x0001__x0001__x0001__x0001__x0001_(@_x0001__x0001__x0001__x0001__x0001__x0001_L@_x0001__x0001__x0001__x0001__x0001__x0001__x0001__x0001__x0001__x0001__x0001__x0001__x0001_H@_x0001__x0001__x0001__x0001__x0001_G@_x0001__x0001__x0001__x0001__x0001__x0001__x0018_@_x0001__x0001__x0001__x0001__x0001_P@_x0001__x0001__x0001__x0001__x0001__x0001_2@_x0001__x0001__x0001__x0001__x0001__x0001_?@_x0001__x0001__x0001__x0001__x0001__x0001_;@_x0001__x0001__x0001__x0001__x0001__x0001_F@_x0001__x0001__x0001__x0001__x0001__x0001_I@_x0001__x0001__x0001__x0001__x0001__x0001_(@_x0001__x0001__x0001__x0001__x0001_M@_x0001__x0001__x0001__x0001__x0001__x0001__x0001__x0001__x0001__x0001__x0001__x0001__x0001__x0001__x001C_@_x0001__x0001__x0001__x0001__x0001__x0001__x0001__x0001__x0001__x0001__x0001__x0001__x0001__x0001_&gt;@_x0001__x0001__x0001__x0001__x0001__x0001__x001C_@_x0001__x0001__x0001__x0001__x0001__x0001_,@_x0001__x0001__x0001__x0001__x0001__x0001_*@_x0001__x0001__x0001__x0001__x0001__x0001_1@_x0001__x0001__x0001__x0001__x0001__x0001_1@_x0001__x0001__x0001__x0001__x0001__x0001_;@_x0001__x0001__x0001__x0001__x0001_O@_x0001__x0001__x0001__x0001__x0001__x0001_0@_x0001__x0001__x0001__x0001__x0001__x0001_@@_x0001__x0001__x0001__x0001__x0001__x0001__x0001__x0001__x0001__x0001__x0001__x0001__x0001__x0001_=@_x0001__x0002__x0001__x0001__x0001__x0001__x0001__x0001_I@_x0001__x0001__x0001__x0001__x0001__x0001_ @_x0001__x0001__x0001__x0001__x0001__x0001__x0014_@_x0001__x0001__x0001__x0001__x0001_@@_x0001__x0001__x0001__x0001__x0001_K@_x0001__x0001__x0001__x0001__x0001__x0001_H@_x0001__x0001__x0001__x0001__x0001_@Q@_x0001__x0001__x0001__x0001__x0001__x0001__x001C_@_x0001__x0001__x0001__x0001__x0001__x0001_4@_x0001__x0001__x0001__x0001__x0001_G@_x0001__x0001__x0001__x0001__x0001__x0001__x0014_@_x0001__x0001__x0001__x0001__x0001__x0001__x0010_@_x0001__x0001__x0001__x0001__x0001__x0001_A@_x0001__x0001__x0001__x0001__x0001__x0001_0@_x0001__x0001__x0001__x0001__x0001__x0001_&amp;@_x0001__x0001__x0001__x0001__x0001__x0001_:@_x0001__x0001__x0001__x0001__x0001__x0001_7@_x0001__x0001__x0001__x0001__x0001__x0001_&gt;@_x0001__x0001__x0001__x0001__x0001__x0001_E@_x0001__x0001__x0001__x0001__x0001__x0001_@@_x0001__x0001__x0001__x0001__x0001__x0001__x001C_@_x0001__x0001__x0001__x0001__x0001__x0001_5@_x0001__x0001__x0001__x0001__x0001__x0001_2@_x0001__x0001__x0001__x0001__x0001__x0001__x0010_@_x0001__x0001__x0001__x0001__x0001__x0001_,@_x0001__x0001__x0001__x0001__x0001__x0001_&lt;@_x0001__x0001__x0001__x0001__x0001_D@_x0001__x0001__x0001__x0001__x0001__x0001_4@_x0001__x0001__x0001__x0001__x0001__x0001__x0018_@_x0001__x0001__x0001__x0001__x0001__x0001__x0014_@_x0001__x0001__x0001__x0001__x0001__x0001_?@_x0001__x0001__x0001__x0001__x0001__x0002__x0001__x0001_5@_x0001__x0001__x0001__x0001__x0001_D@_x0001__x0001__x0001__x0001__x0001__x0001_.@_x0001__x0001__x0001__x0001__x0001__x0001__x0001__x0001__x0001__x0001__x0001__x0001__x0001_E@_x0001__x0001__x0001__x0001__x0001__x0001__x0014_@_x0001__x0001__x0001__x0001__x0001__x0001_O@_x0001__x0001__x0001__x0001__x0001__x0001_F@_x0001__x0001__x0001__x0001__x0001__x0001_*@_x0001__x0001__x0001__x0001__x0001_F@_x0001__x0001__x0001__x0001__x0001__x0001_Q@_x0001__x0001__x0001__x0001__x0001__x0001_4@_x0001__x0001__x0001__x0001__x0001_J@_x0001__x0001__x0001__x0001__x0001_N@_x0001__x0001__x0001__x0001__x0001__x0001_"@_x0001__x0001__x0001__x0001__x0001__x0001_5@_x0001__x0001__x0001__x0001__x0001__x0001_6@_x0001__x0001__x0001__x0001__x0001__x0001_*@_x0001__x0001__x0001__x0001__x0001__x0001_9@_x0001__x0001__x0001__x0001__x0001__x0001_8@_x0001__x0001__x0001__x0001__x0001__x0001_$@_x0001__x0001__x0001__x0001__x0001__x0001_O@_x0001__x0001__x0001__x0001__x0001__x0001_8@_x0001__x0001__x0001__x0001__x0001_P@_x0001__x0001__x0001__x0001__x0001__x0001_G@_x0001__x0001__x0001__x0001__x0001_L@_x0001__x0001__x0001__x0001__x0001__x0001__x0008_@_x0001__x0001__x0001__x0001__x0001__x0001_A@_x0001__x0001__x0001__x0001__x0001__x0001_?@_x0001__x0001__x0001__x0001__x0001__x0001_"@_x0001__x0001__x0001__x0001__x0001__x0001_;@_x0001__x0001__x0001__x0001__x0001__x0001_A@_x0001__x0002__x0001__x0001__x0001__x0001__x0001_L@_x0001__x0001__x0001__x0001__x0001__x0001_0@_x0001__x0001__x0001__x0001__x0001__x0001_D@_x0001__x0001__x0001__x0001__x0001__x0001_3@_x0001__x0001__x0001__x0001__x0001__x0001_F@_x0001__x0001__x0001__x0001__x0001__x0001__x0001__x0001__x0001__x0001__x0001__x0001__x0001__x0001_J@_x0001__x0001__x0001__x0001__x0001__x0001_=@_x0001__x0001__x0001__x0001__x0001__x0001_5@_x0001__x0001__x0001__x0001__x0001__x0001_.@_x0001__x0001__x0001__x0001__x0001__x0001_(@_x0001__x0001__x0001__x0001__x0001_P@_x0001__x0001__x0001__x0001__x0001__x0001_D@_x0001__x0001__x0001__x0001__x0001__x0001__x0008_@_x0001__x0001__x0001__x0001__x0001__x0001__x0001_@_x0001__x0001__x0001__x0001__x0001__x0001_*@_x0001__x0001__x0001__x0001__x0001__x0001_:@_x0001__x0001__x0001__x0001__x0001__x0001__x0001__x0001__x0001__x0001__x0001__x0001__x0001__x0001_H@_x0001__x0001__x0001__x0001__x0001__x0001_G@_x0001__x0001__x0001__x0001__x0001__x0001_.@_x0001__x0001__x0001__x0001__x0001_P@_x0001__x0001__x0001__x0001__x0001__x0001_?@_x0001__x0001__x0001__x0001__x0001__x0001_4@_x0001__x0001__x0001__x0001__x0001__x0001_2@_x0001__x0001__x0001__x0001__x0001__x0001_:@_x0001__x0001__x0001__x0001__x0001__x0001_$@_x0001__x0001__x0001__x0001__x0001__x0001_4@_x0001__x0001__x0001__x0001__x0001__x0001__x0010_@_x0001__x0001__x0001__x0001__x0001__x0001_*@_x0001__x0001__x0001__x0001__x0001__x0001_E@_x0001__x0001__x0001__x0001__x0001__x0002__x0001__x0001_;@_x0001__x0001__x0001__x0001__x0001__x0001_5@_x0001__x0001__x0001__x0001__x0001__x0001_&amp;@_x0001__x0001__x0001__x0001__x0001_H@_x0001__x0001__x0001__x0001__x0001__x0001_Q@_x0001__x0001__x0001__x0001__x0001__x0001_;@_x0001__x0001__x0001__x0001__x0001__x0001_5@_x0001__x0001__x0001__x0001__x0001_@P@_x0001__x0001__x0001__x0001__x0001__x0001_&amp;@_x0001__x0001__x0001__x0001__x0001_@P@_x0001__x0001__x0001__x0001__x0001__x0001_"@_x0001__x0001__x0001__x0001__x0001__x0001_E@_x0001__x0001__x0001__x0001__x0001__x0001_5@_x0001__x0001__x0001__x0001__x0001__x0001_,@_x0001__x0001__x0001__x0001__x0001__x0001__x0010_@_x0001__x0001__x0001__x0001__x0001__x0001_H@_x0001__x0001__x0001__x0001__x0001__x0001_P@_x0001__x0001__x0001__x0001__x0001_J@_x0001__x0001__x0001__x0001__x0001__x0001_0@_x0001__x0001__x0001__x0001__x0001__x0001__x0001__x0001__x0001__x0001__x0001__x0001__x0001__x0001__x0014_@_x0001__x0001__x0001__x0001__x0001__x0001_&lt;@_x0001__x0001__x0001__x0001__x0001__x0001_Q@_x0001__x0001__x0001__x0001__x0001__x0001_2@_x0001__x0001__x0001__x0001__x0001_H@_x0001__x0001__x0001__x0001__x0001_I@_x0001__x0001__x0001__x0001__x0001__x0001_0@_x0001__x0001__x0001__x0001__x0001__x0001_?@_x0001__x0001__x0001__x0001__x0001__x0001_L@_x0001__x0001__x0001__x0001__x0001__x0001_6@_x0001__x0001__x0001__x0001__x0001_K@_x0001__x0001__x0001__x0001__x0001__x0001_P@_x0001__x0002__x0001__x0001__x0001__x0001__x0001__x0001_J@_x0001__x0001__x0001__x0001__x0001__x0001_0@_x0001__x0001__x0001__x0001__x0001__x0001__x0001__x0001__x0001__x0001__x0001__x0001__x0001__x0001_;@_x0001__x0001__x0001__x0001__x0001__x0001_*@_x0001__x0001__x0001__x0001__x0001__x0001_&gt;@_x0001__x0001__x0001__x0001__x0001__x0001_1@_x0001__x0001__x0001__x0001__x0001__x0001_E@_x0001__x0001__x0001__x0001__x0001__x0001__x0001__x0001__x0001__x0001__x0001__x0001__x0001__x0001_F@_x0001__x0001__x0001__x0001__x0001__x0001_P@_x0001__x0001__x0001__x0001__x0001__x0001_;@_x0001__x0001__x0001__x0001__x0001_D@_x0001__x0001__x0001__x0001__x0001__x0001_=@_x0001__x0001__x0001__x0001__x0001_P@_x0001__x0001__x0001__x0001__x0001_M@_x0001__x0001__x0001__x0001__x0001_@@_x0001__x0001__x0001__x0001__x0001__x0001__x0001__x0001__x0001__x0001__x0001__x0001__x0001__x0001_D@_x0001__x0001__x0001__x0001__x0001_D@_x0001__x0001__x0001__x0001__x0001__x0001__x0001__x0001__x0001__x0001__x0001__x0001__x0001__x0001_P@_x0001__x0001__x0001__x0001__x0001__x0001_ @_x0001__x0001__x0001__x0001__x0001_H@_x0001__x0001__x0001__x0001__x0001__x0001__x0001__x0001__x0001__x0001__x0001__x0001__x0001__x0001__x0010_@_x0001__x0001__x0001__x0001__x0001__x0001_3@_x0001__x0001__x0001__x0001__x0001_G@_x0001__x0001__x0001__x0001__x0001__x0001_I@_x0001__x0001__x0001__x0001__x0001__x0001_*@_x0001__x0001__x0001__x0001__x0001_@Q@_x0001__x0001__x0001__x0001__x0001__x0002__x0001__x0001_&lt;@_x0001__x0001__x0001__x0001__x0001__x0001_2@_x0001__x0001__x0001__x0001__x0001__x0001_4@_x0001__x0001__x0001__x0001__x0001__x0001_A@_x0001__x0001__x0001__x0001__x0001__x0001_A@_x0001__x0001__x0001__x0001__x0001__x0001_0@_x0001__x0001__x0001__x0001__x0001__x0001_3@_x0001__x0001__x0001__x0001__x0001__x0001__x0001__x0001__x0001__x0001__x0001__x0001__x0001__x0001_E@_x0001__x0001__x0001__x0001__x0001__x0001_D@_x0001__x0001__x0001__x0001__x0001__x0001_.@_x0001__x0001__x0001__x0001__x0001__x0001_L@_x0001__x0001__x0001__x0001__x0001__x0001_@@_x0001__x0001__x0001__x0001__x0001__x0001_5@_x0001__x0001__x0001__x0001__x0001_K@_x0001__x0001__x0001__x0001__x0001__x0001_O@_x0001__x0001__x0001__x0001__x0001__x0001__x0010_@_x0001__x0001__x0001__x0001__x0001__x0001_M@_x0001__x0001__x0001__x0001__x0001__x0001_;@_x0001__x0001__x0001__x0001__x0001__x0001_1@_x0001__x0001__x0001__x0001__x0001_@Q@_x0001__x0001__x0001__x0001__x0001__x0001_7@_x0001__x0001__x0001__x0001__x0001__x0001_3@_x0001__x0001__x0001__x0001__x0001__x0001_2@_x0001__x0001__x0001__x0001__x0001__x0001_?@_x0001__x0001__x0001__x0001__x0001__x0001_"@_x0001__x0001__x0001__x0001__x0001__x0001_A@_x0001__x0001__x0001__x0001__x0001__x0001__x001C_@_x0001__x0001__x0001__x0001__x0001__x0001_I@_x0001__x0001__x0001__x0001__x0001__x0001_ @_x0001__x0001__x0001__x0001__x0001_@@_x0001__x0001__x0001__x0001__x0001__x0001_8@_x0001__x0002__x0001__x0001__x0001__x0001__x0001__x0001_F@_x0001__x0001__x0001__x0001__x0001__x0001_K@_x0001__x0001__x0001__x0001__x0001_@Q@_x0001__x0001__x0001__x0001__x0001_I@_x0001__x0001__x0001__x0001__x0001_K@_x0001__x0001__x0001__x0001__x0001_H@_x0001__x0001__x0001__x0001__x0001__x0001_M@_x0001__x0001__x0001__x0001__x0001__x0001_,@_x0001__x0001__x0001__x0001__x0001__x0001_7@_x0001__x0001__x0001__x0001__x0001__x0001_P@_x0001__x0001__x0001__x0001__x0001__x0001_;@_x0001__x0001__x0001__x0001__x0001__x0001_&amp;@_x0001__x0001__x0001__x0001__x0001__x0001_=@_x0001__x0001__x0001__x0001__x0001__x0001_A@_x0001__x0001__x0001__x0001__x0001__x0001_M@_x0001__x0001__x0001__x0001__x0001__x0001__x0001__x0001__x0001__x0001__x0001__x0001__x0001__x0001_=@_x0001__x0001__x0001__x0001__x0001__x0001__x0018_@_x0001__x0001__x0001__x0001__x0001__x0001__x001C_@_x0001__x0001__x0001__x0001__x0001_@Q@_x0001__x0001__x0001__x0001__x0001__x0001_8@_x0001__x0001__x0001__x0001__x0001__x0001_F@_x0001__x0001__x0001__x0001__x0001__x0001_7@_x0001__x0001__x0001__x0001__x0001_O@_x0001__x0001__x0001__x0001__x0001__x0001_.@_x0001__x0001__x0001__x0001__x0001__x0001_?@_x0001__x0001__x0001__x0001__x0001__x0001__x001C_@_x0001__x0001__x0001__x0001__x0001_@@_x0001__x0001__x0001__x0001__x0001__x0001_4@_x0001__x0001__x0001__x0001__x0001__x0001_6@_x0001__x0001__x0001__x0001__x0001_G@_x0001__x0001__x0001__x0001__x0001__x0002__x0001__x0001_2@_x0001__x0001__x0001__x0001__x0001__x0001_J@_x0001__x0001__x0001__x0001__x0001__x0001_M@_x0001__x0001__x0001__x0001__x0001__x0001_8@_x0001__x0001__x0001__x0001__x0001_I@_x0001__x0001__x0001__x0001__x0001__x0001_&gt;@_x0001__x0001__x0001__x0001__x0001__x0001_;@_x0001__x0001__x0001__x0001__x0001__x0001_(@_x0001__x0001__x0001__x0001__x0001__x0001_9@_x0001__x0001__x0001__x0001__x0001__x0001_A@_x0001__x0001__x0001__x0001__x0001__x0001_$@_x0001__x0001__x0001__x0001__x0001_L@_x0001__x0001__x0001__x0001__x0001_C@_x0001__x0001__x0001__x0001__x0001__x0001_:@_x0001__x0001__x0001__x0001__x0001__x0001_3@_x0001__x0001__x0001__x0001__x0001__x0001_H@_x0001__x0001__x0001__x0001__x0001_M@_x0001__x0001__x0001__x0001__x0001__x0001_,@_x0001__x0001__x0001__x0001__x0001__x0001_H@_x0001__x0001__x0001__x0001__x0001__x0001_1@_x0001__x0001__x0001__x0001__x0001__x0001_N@_x0001__x0001__x0001__x0001__x0001_E@_x0001__x0001__x0001__x0001__x0001__x0001_,@_x0001__x0001__x0001__x0001__x0001__x0001_ @_x0001__x0001__x0001__x0001__x0001__x0001_E@_x0001__x0001__x0001__x0001__x0001__x0001_E@_x0001__x0001__x0001__x0001__x0001__x0001__x001C_@_x0001__x0001__x0001__x0001__x0001__x0001_F@_x0001__x0001__x0001__x0001__x0001__x0001_M@_x0001__x0001__x0001__x0001__x0001__x0001_9@_x0001__x0001__x0001__x0001__x0001__x0001_?@_x0001__x0001__x0001__x0001__x0001__x0001_,@_x0001__x0002__x0001__x0001__x0001__x0001__x0001__x0001__x0001__x0001__x0001__x0001__x0001__x0001__x0001__x0001_A@_x0001__x0001__x0001__x0001__x0001__x0001__x0001__x0001__x0001__x0001__x0001__x0001__x0001__x0001_A@_x0001__x0001__x0001__x0001__x0001__x0001_D@_x0001__x0001__x0001__x0001__x0001__x0001_.@_x0001__x0001__x0001__x0001__x0001__x0001_3@_x0001__x0001__x0001__x0001__x0001_F@_x0001__x0001__x0001__x0001__x0001_C@_x0001__x0001__x0001__x0001__x0001__x0001_K@_x0001__x0001__x0001__x0001__x0001__x0001__x0001__x0001__x0001__x0001__x0001__x0001__x0001__x0001_I@_x0001__x0001__x0001__x0001__x0001_E@_x0001__x0001__x0001__x0001__x0001__x0001_.@_x0001__x0001__x0001__x0001__x0001__x0001_?@_x0001__x0001__x0001__x0001__x0001__x0001_G@_x0001__x0001__x0001__x0001__x0001__x0001_3@_x0001__x0001__x0001__x0001__x0001__x0001_5@_x0001__x0001__x0001__x0001__x0001_@@_x0001__x0001__x0001__x0001__x0001__x0001_:@_x0001__x0001__x0001__x0001__x0001__x0001_(@_x0001__x0001__x0001__x0001__x0001__x0001_E@_x0001__x0001__x0001__x0001__x0001__x0001_L@_x0001__x0001__x0001__x0001__x0001__x0001_(@_x0001__x0001__x0001__x0001__x0001__x0001__x0001_@_x0001__x0001__x0001__x0001__x0001_ÀP@_x0001__x0001__x0001__x0001__x0001__x0001__x0018_@_x0001__x0001__x0001__x0001__x0001__x0001_.@_x0001__x0001__x0001__x0001__x0001__x0001_1@_x0001__x0001__x0001__x0001__x0001__x0001_J@_x0001__x0001__x0001__x0001__x0001__x0001_1@_x0001__x0001__x0001__x0001__x0001__x0002__x0001__x0001_3@_x0001__x0001__x0001__x0001__x0001_K@_x0001__x0001__x0001__x0001__x0001__x0001_.@_x0001__x0001__x0001__x0001__x0001__x0001_3@_x0001__x0001__x0001__x0001__x0001_N@_x0001__x0001__x0001__x0001__x0001__x0001_E@_x0001__x0001__x0001__x0001__x0001__x0001_E@_x0001__x0001__x0001__x0001__x0001__x0001__x0018_@_x0001__x0001__x0001__x0001__x0001__x0001_$@_x0001__x0001__x0001__x0001__x0001__x0001_&lt;@_x0001__x0001__x0001__x0001__x0001__x0001_G@_x0001__x0001__x0001__x0001__x0001__x0001_:@_x0001__x0001__x0001__x0001__x0001__x0001_(@_x0001__x0001__x0001__x0001__x0001_I@_x0001__x0001__x0001__x0001__x0001__x0001__x0010_@_x0001__x0001__x0001__x0001__x0001__x0001__x0008_@_x0001__x0001__x0001__x0001__x0001__x0001_A@_x0001__x0001__x0001__x0001__x0001__x0001_O@_x0001__x0001__x0001__x0001__x0001__x0001_L@_x0001__x0001__x0001__x0001__x0001__x0001_(@_x0001__x0001__x0001__x0001__x0001__x0001__x0014_@_x0001__x0001__x0001__x0001__x0001__x0001_*@_x0001__x0001__x0001__x0001__x0001__x0001_&amp;@_x0001__x0001__x0001__x0001__x0001__x0001_9@_x0001__x0001__x0001__x0001__x0001__x0001_(@_x0001__x0001__x0001__x0001__x0001__x0001_A@_x0001__x0001__x0001__x0001__x0001__x0001_P@_x0001__x0001__x0001__x0001__x0001_I@_x0001__x0001__x0001__x0001__x0001_@P@_x0001__x0001__x0001__x0001__x0001__x0001_*@_x0001__x0001__x0001__x0001__x0001__x0001_1@_x0001__x0001__x0001__x0001__x0001__x0001_E@_x0001__x0002__x0001__x0001__x0001__x0001__x0001__x0001_H@_x0001__x0001__x0001__x0001__x0001__x0001_1@_x0001__x0001__x0001__x0001__x0001__x0001__x0008_@_x0001__x0001__x0001__x0001__x0001__x0001_6@_x0001__x0001__x0001__x0001__x0001__x0001__x0001__x0001__x0001__x0001__x0001__x0001__x0001__x0001_&lt;@_x0001__x0001__x0001__x0001__x0001__x0001_P@_x0001__x0001__x0001__x0001__x0001__x0001_&amp;@_x0001__x0001__x0001__x0001__x0001_M@_x0001__x0001__x0001__x0001__x0001__x0001_@@_x0001__x0001__x0001__x0001__x0001__x0001__x0018_@_x0001__x0001__x0001__x0001__x0001__x0001_=@_x0001__x0001__x0001__x0001__x0001_F@_x0001__x0001__x0001__x0001__x0001_N@_x0001__x0001__x0001__x0001__x0001__x0001_?@_x0001__x0001__x0001__x0001__x0001__x0001_&amp;@_x0001__x0001__x0001__x0001__x0001__x0001_*@_x0001__x0001__x0001__x0001__x0001__x0001_7@_x0001__x0001__x0001__x0001__x0001__x0001_F@_x0001__x0001__x0001__x0001__x0001__x0001__x0001__x0001__x0001__x0001__x0001__x0001__x0001__x0001__x0010_@_x0001__x0001__x0001__x0001__x0001_ÀP@_x0001__x0001__x0001__x0001__x0001__x0001_8@_x0001__x0001__x0001__x0001__x0001__x0001_8@_x0001__x0001__x0001__x0001__x0001__x0001_7@_x0001__x0001__x0001__x0001__x0001__x0001_=@_x0001__x0001__x0001__x0001__x0001__x0001_@@_x0001__x0001__x0001__x0001__x0001__x0001_6@_x0001__x0001__x0001__x0001__x0001__x0001_7@_x0001__x0001__x0001__x0001__x0001__x0001_8@_x0001__x0001__x0001__x0001__x0001__x0001__x0001__x0001__x0001__x0001__x0001__x0001__x0001__x0002__x0001__x0001_,@_x0001__x0001__x0001__x0001__x0001__x0001_5@_x0001__x0001__x0001__x0001__x0001__x0001_E@_x0001__x0001__x0001__x0001__x0001__x0001_D@_x0001__x0001__x0001__x0001__x0001__x0001_3@_x0001__x0001__x0001__x0001__x0001__x0001_D@_x0001__x0001__x0001__x0001__x0001__x0001_ @_x0001__x0001__x0001__x0001__x0001__x0001_*@_x0001__x0001__x0001__x0001__x0001_L@_x0001__x0001__x0001__x0001__x0001__x0001__x0001__x0001__x0001__x0001__x0001__x0001__x0001__x0001_M@_x0001__x0001__x0001__x0001__x0001_F@_x0001__x0001__x0001__x0001__x0001_D@_x0001__x0001__x0001__x0001__x0001__x0001_*@_x0001__x0001__x0001__x0001__x0001__x0001_E@_x0001__x0001__x0001__x0001__x0001__x0001__x0010_@_x0001__x0001__x0001__x0001__x0001__x0001_"@_x0001__x0001__x0001__x0001__x0001_K@_x0001__x0001__x0001__x0001__x0001__x0001_K@_x0001__x0001__x0001__x0001__x0001__x0001_E@_x0001__x0001__x0001__x0001__x0001_@@_x0001__x0001__x0001__x0001__x0001__x0001__x001C_@_x0001__x0001__x0001__x0001__x0001__x0001_9@_x0001__x0001__x0001__x0001__x0001__x0001_*@_x0001__x0001__x0001__x0001__x0001__x0001_J@_x0001__x0001__x0001__x0001__x0001__x0001_"@_x0001__x0001__x0001__x0001__x0001_E@_x0001__x0001__x0001__x0001__x0001__x0001_Q@_x0001__x0001__x0001__x0001__x0001__x0001_5@_x0001__x0001__x0001__x0001__x0001__x0001_?@_x0001__x0001__x0001__x0001__x0001_ÀP@_x0001__x0001__x0001__x0001__x0001__x0001_=@_x0001__x0002__x0001__x0001__x0001__x0001__x0001__x0001_K@_x0001__x0001__x0001__x0001__x0001__x0001_7@_x0001__x0001__x0001__x0001__x0001__x0001_&amp;@_x0001__x0001__x0001__x0001__x0001__x0001_"@_x0001__x0001__x0001__x0001__x0001_K@_x0001__x0001__x0001__x0001__x0001__x0001_9@_x0001__x0001__x0001__x0001__x0001__x0001_I@_x0001__x0001__x0001__x0001__x0001__x0001_3@_x0001__x0001__x0001__x0001__x0001_P@_x0001__x0001__x0001__x0001__x0001__x0001_&amp;@_x0001__x0001__x0001__x0001__x0001_N@_x0001__x0001__x0001__x0001__x0001__x0001_=@_x0001__x0001__x0001__x0001__x0001_K@_x0001__x0001__x0001__x0001__x0001__x0001__x0008_@_x0001__x0001__x0001__x0001__x0001__x0001_=@_x0001__x0001__x0001__x0001__x0001__x0001_*@_x0001__x0001__x0001__x0001__x0001__x0001__x001C_@_x0001__x0001__x0001__x0001__x0001_G@_x0001__x0001__x0001__x0001__x0001__x0001_H@_x0001__x0001__x0001__x0001__x0001_@Q@_x0001__x0001__x0001__x0001__x0001__x0001_,@_x0001__x0001__x0001__x0001__x0001__x0001_1@_x0001__x0001__x0001__x0001__x0001__x0001_(@_x0001__x0001__x0001__x0001__x0001__x0001_&lt;@_x0001__x0001__x0001__x0001__x0001__x0001_P@_x0001__x0001__x0001__x0001__x0001__x0001_&amp;@_x0001__x0001__x0001__x0001__x0001__x0001_=@_x0001__x0001__x0001__x0001__x0001_E@_x0001__x0001__x0001__x0001__x0001__x0001__x0001__x0001__x0001__x0001__x0001__x0001__x0001__x0001_P@_x0001__x0001__x0001__x0001__x0001__x0001_.@_x0001__x0001__x0001__x0001__x0001__x0002__x0001__x0001_J@_x0001__x0001__x0001__x0001__x0001__x0001_2@_x0001__x0001__x0001__x0001__x0001__x0001_J@_x0001__x0001__x0001__x0001__x0001__x0001_$@_x0001__x0001__x0001__x0001__x0001__x0001_J@_x0001__x0001__x0001__x0001__x0001__x0001__x0014_@_x0001__x0001__x0001__x0001__x0001_D@_x0001__x0001__x0001__x0001__x0001__x0001_$@_x0001__x0001__x0001__x0001__x0001__x0001_4@_x0001__x0001__x0001__x0001__x0001_L@_x0001__x0001__x0001__x0001__x0001__x0001_$@_x0001__x0001__x0001__x0001__x0001__x0001__x0001__x0001__x0001__x0001__x0001__x0001__x0001_K@_x0001__x0001__x0001__x0001__x0001__x0001_&amp;@_x0001__x0001__x0001__x0001__x0001_M@_x0001__x0001__x0001__x0001__x0001__x0001__x0018_@_x0001__x0001__x0001__x0001__x0001__x0001_L@_x0001__x0001__x0001__x0001__x0001__x0001_0@_x0001__x0001__x0001__x0001__x0001__x0001__x0018_@_x0001__x0001__x0001__x0001__x0001__x0001__x001C_@_x0001__x0001__x0001__x0001__x0001_H@_x0001__x0001__x0001__x0001__x0001_I@_x0001__x0001__x0001__x0001__x0001__x0001_O@_x0001__x0001__x0001__x0001__x0001__x0001_&lt;@_x0001__x0001__x0001__x0001__x0001__x0001_&amp;@_x0001__x0001__x0001__x0001__x0001__x0001_Q@_x0001__x0001__x0001__x0001__x0001__x0001_,@_x0001__x0001__x0001__x0001__x0001__x0001_M@_x0001__x0001__x0001__x0001__x0001__x0001_:@_x0001__x0001__x0001__x0001__x0001_K@_x0001__x0001__x0001__x0001__x0001__x0001_J@_x0001__x0001__x0001__x0001__x0001__x0001_1@_x0001__x0002__x0001__x0001__x0001__x0001__x0001__x0001_,@_x0001__x0001__x0001__x0001__x0001__x0001_0@_x0001__x0001__x0001__x0001__x0001_M@_x0001__x0001__x0001__x0001__x0001__x0001_7@_x0001__x0001__x0001__x0001__x0001_N@_x0001__x0001__x0001__x0001__x0001__x0001_ @_x0001__x0001__x0001__x0001__x0001__x0001_(@_x0001__x0001__x0001__x0001__x0001__x0001__x0001__x0001__x0001__x0001__x0001__x0001__x0001__x0001_"@_x0001__x0001__x0001__x0001__x0001__x0001__x0001__x0001__x0001__x0001__x0001__x0001__x0001__x0001_&lt;@_x0001__x0001__x0001__x0001__x0001_L@_x0001__x0001__x0001__x0001__x0001__x0001_L@_x0001__x0001__x0001__x0001__x0001__x0001_.@_x0001__x0001__x0001__x0001__x0001__x0001_*@_x0001__x0001__x0001__x0001__x0001__x0001__x0001__x0001__x0001__x0001__x0001__x0001__x0001__x0001_G@_x0001__x0001__x0001__x0001__x0001__x0001_0@_x0001__x0001__x0001__x0001__x0001__x0001__x0014_@_x0001__x0001__x0001__x0001__x0001__x0001_=@_x0001__x0001__x0001__x0001__x0001__x0001_ @_x0001__x0001__x0001__x0001__x0001__x0001_&lt;@_x0001__x0001__x0001__x0001__x0001_@@_x0001__x0001__x0001__x0001__x0001__x0001__x0014_@_x0001__x0001__x0001__x0001__x0001__x0001_*@_x0001__x0001__x0001__x0001__x0001_F@_x0001__x0001__x0001__x0001__x0001__x0001_?@_x0001__x0001__x0001__x0001__x0001_@Q@_x0001__x0001__x0001__x0001__x0001__x0001__x0018_@_x0001__x0001__x0001__x0001__x0001__x0001_:@_x0001__x0001__x0001__x0001__x0001__x0001_@@_x0001__x0001__x0001__x0001__x0001__x0002__x0001_@@_x0001__x0001__x0001__x0001__x0001_E@_x0001__x0001__x0001__x0001__x0001__x0001__x0014_@_x0001__x0001__x0001__x0001__x0001__x0001_I@_x0001__x0001__x0001__x0001__x0001__x0001_:@_x0001__x0001__x0001__x0001__x0001__x0001_A@_x0001__x0001__x0001__x0001__x0001__x0001_&gt;@_x0001__x0001__x0001__x0001__x0001__x0001_H@_x0001__x0001__x0001__x0001__x0001__x0001_J@_x0001__x0001__x0001__x0001__x0001_F@_x0001__x0001__x0001__x0001__x0001_I@_x0001__x0001__x0001__x0001__x0001__x0001_*@_x0001__x0001__x0001__x0001__x0001__x0001_A@_x0001__x0001__x0001__x0001__x0001__x0001_:@_x0001__x0001__x0001__x0001__x0001__x0001_=@_x0001__x0001__x0001__x0001__x0001__x0001_*@_x0001__x0001__x0001__x0001__x0001_J@_x0001__x0001__x0001__x0001__x0001__x0001_&lt;@_x0001__x0001__x0001__x0001__x0001__x0001_ @_x0001__x0001__x0001__x0001__x0001_G@_x0001__x0001__x0001__x0001__x0001__x0001_7@_x0001__x0001__x0001__x0001__x0001__x0001_Q@_x0001__x0001__x0001__x0001__x0001__x0001_$@_x0001__x0001__x0001__x0001__x0001_M@_x0001__x0001__x0001__x0001__x0001__x0001_E@_x0001__x0001__x0001__x0001__x0001__x0001__x0001__x0001__x0001__x0001__x0001__x0001__x0001__x0001_A@_x0001__x0001__x0001__x0001__x0001__x0001_*@_x0001__x0001__x0001__x0001__x0001__x0001_;@_x0001__x0001__x0001__x0001__x0001_D@_x0001__x0001__x0001__x0001__x0001__x0001_G@_x0001__x0001__x0001__x0001__x0001__x0001_A@_x0001__x0002__x0001__x0001__x0001__x0001__x0001__x0001_Q@_x0001__x0001__x0001__x0001__x0001__x0001_J@_x0001__x0001__x0001__x0001__x0001__x0001_A@_x0001__x0001__x0001__x0001__x0001__x0001_&gt;@_x0001__x0001__x0001__x0001__x0001__x0001_@@_x0001__x0001__x0001__x0001__x0001__x0001_"@_x0001__x0001__x0001__x0001__x0001__x0001_ @_x0001__x0001__x0001__x0001__x0001_P@_x0001__x0001__x0001__x0001__x0001__x0001_G@_x0001__x0001__x0001__x0001__x0001__x0001_2@_x0001__x0001__x0001__x0001__x0001__x0001_.@_x0001__x0001__x0001__x0001__x0001__x0001_H@_x0001__x0001__x0001__x0001__x0001__x0001__x0010_@_x0001__x0001__x0001__x0001__x0001__x0001_9@_x0001__x0001__x0001__x0001__x0001__x0001__x0008_@_x0001__x0001__x0001__x0001__x0001__x0001_&amp;@_x0001__x0001__x0001__x0001__x0001__x0001_L@_x0001__x0001__x0001__x0001__x0001__x0001__x0010_@_x0001__x0001__x0001__x0001__x0001__x0001__x0001__x0001__x0001__x0001__x0001__x0001__x0001__x0001_,@_x0001__x0001__x0001__x0001__x0001_I@_x0001__x0001__x0001__x0001__x0001__x0001_7@_x0001__x0001__x0001__x0001__x0001__x0001_&amp;@_x0001__x0001__x0001__x0001__x0001__x0001_?@_x0001__x0001__x0001__x0001__x0001_D@_x0001__x0001__x0001__x0001__x0001__x0001_H@_x0001__x0001__x0001__x0001__x0001__x0001_"@_x0001__x0001__x0001__x0001__x0001__x0001_L@_x0001__x0001__x0001__x0001__x0001__x0001__x0001__x0001__x0001__x0001__x0001__x0001__x0001__x0001_P@_x0001__x0001__x0001__x0001__x0001__x0001_"@_x0001__x0001__x0001__x0001__x0001__x0002__x0001__x0001_6@_x0001__x0001__x0001__x0001__x0001__x0001_4@_x0001__x0001__x0001__x0001__x0001_I@_x0001__x0001__x0001__x0001__x0001__x0001_N@_x0001__x0001__x0001__x0001__x0001_N@_x0001__x0001__x0001__x0001__x0001__x0001__x0014_@_x0001__x0001__x0001__x0001__x0001__x0001_$@_x0001__x0001__x0001__x0001__x0001_@P@_x0001__x0001__x0001__x0001__x0001__x0001_"@_x0001__x0001__x0001__x0001__x0001__x0001_:@_x0001__x0001__x0001__x0001__x0001__x0001_M@_x0001__x0001__x0001__x0001__x0001__x0001_@@_x0001__x0001__x0001__x0001__x0001_@@_x0001__x0001__x0001__x0001__x0001__x0001_6@_x0001__x0001__x0001__x0001__x0001_@P@_x0001__x0001__x0001__x0001__x0001_@P@_x0001__x0001__x0001__x0001__x0001__x0001_ @_x0001__x0001__x0001__x0001__x0001__x0001_1@_x0001__x0001__x0001__x0001__x0001_H@_x0001__x0001__x0001__x0001__x0001_H@_x0001__x0001__x0001__x0001__x0001__x0001_I@_x0001__x0001__x0001__x0001__x0001__x0001_0@_x0001__x0001__x0001__x0001__x0001__x0001_8@_x0001__x0001__x0001__x0001__x0001_N@_x0001__x0001__x0001__x0001__x0001__x0001__x001C_@_x0001__x0001__x0001__x0001__x0001__x0001_5@_x0001__x0001__x0001__x0001__x0001__x0001_9@_x0001__x0001__x0001__x0001__x0001__x0001__x0001__x0001__x0001__x0001__x0001__x0001__x0001__x0001_J@_x0001__x0001__x0001__x0001__x0001__x0001_G@_x0001__x0001__x0001__x0001__x0001_F@_x0001__x0001__x0001__x0001__x0001__x0001__x0010_@_x0001__x0002__x0001__x0001__x0001__x0001__x0001__x0001_1@_x0001__x0001__x0001__x0001__x0001__x0001_?@_x0001__x0001__x0001__x0001__x0001__x0001_6@_x0001__x0001__x0001__x0001__x0001_H@_x0001__x0001__x0001__x0001__x0001__x0001_H@_x0001__x0001__x0001__x0001__x0001__x0001_D@_x0001__x0001__x0001__x0001__x0001__x0001_ @_x0001__x0001__x0001__x0001__x0001__x0001_A@_x0001__x0001__x0001__x0001__x0001__x0001_7@_x0001__x0001__x0001__x0001__x0001_ÀP@_x0001__x0001__x0001__x0001__x0001_M@_x0001__x0001__x0001__x0001__x0001__x0001_$@_x0001__x0001__x0001__x0001__x0001__x0001_;@_x0001__x0001__x0001__x0001__x0001__x0001_G@_x0001__x0001__x0001__x0001__x0001__x0001_$@_x0001__x0001__x0001__x0001__x0001__x0001_K@_x0001__x0001__x0001__x0001__x0001__x0001_6@_x0001__x0001__x0001__x0001__x0001__x0001__x0014_@_x0001__x0001__x0001__x0001__x0001__x0001_$@_x0001__x0001__x0001__x0001__x0001_I@_x0001__x0001__x0001__x0001__x0001__x0001_.@_x0001__x0001__x0001__x0001__x0001_P@_x0001__x0001__x0001__x0001__x0001__x0001_8@_x0001__x0001__x0001__x0001__x0001_H@_x0001__x0001__x0001__x0001__x0001_F@_x0001__x0001__x0001__x0001__x0001_L@_x0001__x0001__x0001__x0001__x0001__x0001_E@_x0001__x0001__x0001__x0001__x0001_I@_x0001__x0001__x0001__x0001__x0001__x0001_Q@_x0001__x0001__x0001__x0001__x0001_H@_x0001__x0001__x0001__x0001__x0001__x0001_A@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 @_x0001__x0001__x0001__x0001__x0001_P@_x0001__x0001__x0001__x0001__x0001__x0001_=@_x0001__x0001__x0001__x0001__x0001__x0001_;@_x0001__x0001__x0001__x0001__x0001__x0001_P@_x0001__x0001__x0001__x0001__x0001_G@_x0001__x0001__x0001__x0001__x0001__x0001_A@_x0001__x0001__x0001__x0001__x0001__x0001_;@_x0001__x0001__x0001__x0001__x0001_ÀP@_x0001__x0001__x0001__x0001__x0001__x0001_0@_x0001__x0001__x0001__x0001__x0001__x0001__x0010_@_x0001__x0001__x0001__x0001__x0001__x0001_O@_x0001__x0001__x0001__x0001__x0001_@@_x0001__x0001__x0001__x0001__x0001__x0001_0@_x0001__x0001__x0001__x0001__x0001__x0001_9@_x0001__x0001__x0001__x0001__x0001__x0001_G@_x0001__x0001__x0001__x0001__x0001__x0001__x0001__x0001__x0001__x0001__x0001__x0001__x0001__x0001_ @_x0001__x0001__x0001__x0001__x0001_N@_x0001__x0001__x0001__x0001__x0001__x0001_"@_x0001__x0001__x0001__x0001__x0001__x0001_(@_x0001__x0001__x0001__x0001__x0001_@@_x0001__x0001__x0001__x0001__x0001_K@_x0001__x0001__x0001__x0001__x0001__x0001_;@_x0001__x0001__x0001__x0001__x0001__x0001_:@_x0001__x0002__x0001__x0001__x0001__x0001__x0001__x0001__x0018_@_x0001__x0001__x0001__x0001__x0001__x0001_$@_x0001__x0001__x0001__x0001__x0001_L@_x0001__x0001__x0001__x0001__x0001__x0001_1@_x0001__x0001__x0001__x0001__x0001__x0001_ @_x0001__x0001__x0001__x0001__x0001__x0001_$@_x0001__x0001__x0001__x0001__x0001__x0001_8@_x0001__x0001__x0001__x0001__x0001__x0001_&gt;@_x0001__x0001__x0001__x0001__x0001__x0001__x001C_@_x0001__x0001__x0001__x0001__x0001__x0001_I@_x0001__x0001__x0001__x0001__x0001__x0001_J@_x0001__x0001__x0001__x0001__x0001__x0001_F@_x0001__x0001__x0001__x0001__x0001__x0001_,@_x0001__x0001__x0001__x0001__x0001__x0001_7@_x0001__x0001__x0001__x0001__x0001__x0001_6@_x0001__x0001__x0001__x0001__x0001__x0001_2@_x0001__x0001__x0001__x0001__x0001__x0001_2@_x0001__x0001__x0001__x0001__x0001__x0001_L@_x0001__x0001__x0001__x0001__x0001_H@_x0001__x0001__x0001__x0001__x0001__x0001_1@_x0001__x0001__x0001__x0001__x0001_H@_x0001__x0001__x0001__x0001__x0001__x0001__x0008_@_x0001__x0001__x0001__x0001__x0001__x0001_6@_x0001__x0001__x0001__x0001__x0001__x0001_I@_x0001__x0001__x0001__x0001__x0001_ÀP@_x0001__x0001__x0001__x0001__x0001__x0001_"@_x0001__x0001__x0001__x0001__x0001_@Q@_x0001__x0001__x0001__x0001__x0001__x0001_&lt;@_x0001__x0001__x0001__x0001__x0001__x0001__x0001__x0001__x0001__x0001__x0001__x0001__x0001__x0001_H@_x0001__x0001__x0001__x0001__x0001__x0001_$@_x0001__x0001__x0001__x0001__x0001__x0002__x0001__x0001_N@_x0001__x0001__x0001__x0001__x0001__x0001__x001C_@_x0001__x0001__x0001__x0001__x0001__x0001_J@_x0001__x0001__x0001__x0001__x0001__x0001_D@_x0001__x0001__x0001__x0001__x0001__x0001__x0018_@_x0001__x0001__x0001__x0001__x0001_D@_x0001__x0001__x0001__x0001__x0001_N@_x0001__x0001__x0001__x0001__x0001__x0001_;@_x0001__x0001__x0001__x0001__x0001__x0001_&gt;@_x0001__x0001__x0001__x0001__x0001__x0001_.@_x0001__x0001__x0001__x0001__x0001__x0001_7@_x0001__x0001__x0001__x0001__x0001__x0001_"@_x0001__x0001__x0001__x0001__x0001_K@_x0001__x0001__x0001__x0001__x0001_O@_x0001__x0001__x0001__x0001__x0001__x0001__x0001__x0001__x0001__x0001__x0001__x0001__x0001__x0001_;@_x0001__x0001__x0001__x0001__x0001__x0001_:@_x0001__x0001__x0001__x0001__x0001__x0001_1@_x0001__x0001__x0001__x0001__x0001__x0001_:@_x0001__x0001__x0001__x0001__x0001__x0001_5@_x0001__x0001__x0001__x0001__x0001__x0001_5@_x0001__x0001__x0001__x0001__x0001__x0001_:@_x0001__x0001__x0001__x0001__x0001__x0001_N@_x0001__x0001__x0001__x0001__x0001__x0001_9@_x0001__x0001__x0001__x0001__x0001__x0001_&amp;@_x0001__x0001__x0001__x0001__x0001__x0001_$@_x0001__x0001__x0001__x0001__x0001_@@_x0001__x0001__x0001__x0001__x0001__x0001_1@_x0001__x0001__x0001__x0001__x0001__x0001_$@_x0001__x0001__x0001__x0001__x0001__x0001_=@_x0001__x0001__x0001__x0001__x0001__x0001_=@_x0001__x0001__x0001__x0001__x0001__x0001_7@_x0001__x0002__x0001__x0001__x0001__x0001__x0001_L@_x0001__x0001__x0001__x0001__x0001__x0001_.@_x0001__x0001__x0001__x0001__x0001__x0001__x0001__x0001__x0001__x0001__x0001__x0001__x0001__x0001__x0014_@_x0001__x0001__x0001__x0001__x0001__x0001_2@_x0001__x0001__x0001__x0001__x0001__x0001_E@_x0001__x0001__x0001__x0001__x0001__x0001_D@_x0001__x0001__x0001__x0001__x0001_P@_x0001__x0001__x0001__x0001__x0001__x0001_,@_x0001__x0001__x0001__x0001__x0001__x0001_0@_x0001__x0001__x0001__x0001__x0001__x0001_.@_x0001__x0001__x0001__x0001__x0001__x0001__x0001__x0001__x0001__x0001__x0001__x0001__x0001_G@_x0001__x0001__x0001__x0001__x0001__x0001_&amp;@_x0001__x0001__x0001__x0001__x0001__x0001_?@_x0001__x0001__x0001__x0001__x0001__x0001_7@_x0001__x0001__x0001__x0001__x0001__x0001_K@_x0001__x0001__x0001__x0001__x0001__x0001_.@_x0001__x0001__x0001__x0001__x0001_M@_x0001__x0001__x0001__x0001__x0001__x0001_O@_x0001__x0001__x0001__x0001__x0001__x0001_3@_x0001__x0001__x0001__x0001__x0001_M@_x0001__x0001__x0001__x0001__x0001_J@_x0001__x0001__x0001__x0001__x0001__x0001_I@_x0001__x0001__x0001__x0001__x0001__x0001__x0001__x0001__x0001__x0001__x0001__x0001__x0001__x0001__x0001__x0001__x0001__x0001__x0001__x0001__x0001_ÀP@_x0001__x0001__x0001__x0001__x0001__x0001_G@_x0001__x0001__x0001__x0001__x0001__x0001__x0014_@_x0001__x0001__x0001__x0001__x0001__x0001_,@_x0001__x0001__x0001__x0001__x0001_I@_x0001__x0001__x0001__x0001__x0001__x0002__x0001__x0001_E@_x0001__x0001__x0001__x0001__x0001_H@_x0001__x0001__x0001__x0001__x0001__x0001_&lt;@_x0001__x0001__x0001__x0001__x0001__x0001_5@_x0001__x0001__x0001__x0001__x0001__x0001_.@_x0001__x0001__x0001__x0001__x0001__x0001_I@_x0001__x0001__x0001__x0001__x0001__x0001_$@_x0001__x0001__x0001__x0001__x0001__x0001_,@_x0001__x0001__x0001__x0001__x0001_J@_x0001__x0001__x0001__x0001__x0001__x0001_I@_x0001__x0001__x0001__x0001__x0001__x0001_G@_x0001__x0001__x0001__x0001__x0001__x0001__x0010_@_x0001__x0001__x0001__x0001__x0001__x0001_.@_x0001__x0001__x0001__x0001__x0001__x0001_E@_x0001__x0001__x0001__x0001__x0001__x0001__x001C_@_x0001__x0001__x0001__x0001__x0001__x0001_N@_x0001__x0001__x0001__x0001__x0001__x0001_7@_x0001__x0001__x0001__x0001__x0001__x0001_;@_x0001__x0001__x0001__x0001__x0001__x0001_N@_x0001__x0001__x0001__x0001__x0001__x0001_"@_x0001__x0001__x0001__x0001__x0001_J@_x0001__x0001__x0001__x0001__x0001__x0001__x0008_@_x0001__x0001__x0001__x0001__x0001_F@_x0001__x0001__x0001__x0001__x0001__x0001_(@_x0001__x0001__x0001__x0001__x0001__x0001_;@_x0001__x0001__x0001__x0001__x0001__x0001_J@_x0001__x0001__x0001__x0001__x0001__x0001_N@_x0001__x0001__x0001__x0001__x0001__x0001__x0001__x0001__x0001__x0001__x0001__x0001__x0001__x0001__x0001__x0001__x0001__x0001__x0001__x0001__x0001__x0001_ @_x0001__x0001__x0001__x0001__x0001__x0001_D@_x0001__x0001__x0001__x0001__x0001__x0001_4@_x0001__x0002__x0001__x0001__x0001__x0001__x0001_@@_x0001__x0001__x0001__x0001__x0001__x0001_=@_x0001__x0001__x0001__x0001__x0001__x0001_?@_x0001__x0001__x0001__x0001__x0001__x0001__x0001__x0001__x0001__x0001__x0001__x0001__x0001__x0001_9@_x0001__x0001__x0001__x0001__x0001_E@_x0001__x0001__x0001__x0001__x0001__x0001_:@_x0001__x0001__x0001__x0001__x0001__x0001__x0001__x0001__x0001__x0001__x0001__x0001__x0001__x0001_O@_x0001__x0001__x0001__x0001__x0001__x0001_&lt;@_x0001__x0001__x0001__x0001__x0001_@@_x0001__x0001__x0001__x0001__x0001_G@_x0001__x0001__x0001__x0001__x0001_J@_x0001__x0001__x0001__x0001__x0001__x0001_$@_x0001__x0001__x0001__x0001__x0001__x0001_9@_x0001__x0001__x0001__x0001__x0001_K@_x0001__x0001__x0001__x0001__x0001__x0001_8@_x0001__x0001__x0001__x0001__x0001_K@_x0001__x0001__x0001__x0001__x0001__x0001_D@_x0001__x0001__x0001__x0001__x0001__x0001_A@_x0001__x0001__x0001__x0001__x0001__x0001_G@_x0001__x0001__x0001__x0001__x0001__x0001_(@_x0001__x0001__x0001__x0001__x0001__x0001_"@_x0001__x0001__x0001__x0001__x0001__x0001__x0018_@_x0001__x0001__x0001__x0001__x0001__x0001_&gt;@_x0001__x0001__x0001__x0001__x0001__x0001_4@_x0001__x0001__x0001__x0001__x0001_@@_x0001__x0001__x0001__x0001__x0001_H@_x0001__x0001__x0001__x0001__x0001__x0001_G@_x0001__x0001__x0001__x0001__x0001__x0001_E@_x0001__x0001__x0001__x0001__x0001_D@_x0001__x0001__x0001__x0001__x0001__x0002__x0001__x0001_1@_x0001__x0001__x0001__x0001__x0001__x0001_I@_x0001__x0001__x0001__x0001__x0001__x0001_5@_x0001__x0001__x0001__x0001__x0001_E@_x0001__x0001__x0001__x0001__x0001_D@_x0001__x0001__x0001__x0001__x0001_G@_x0001__x0001__x0001__x0001__x0001__x0001__x0001__x0001__x0001__x0001__x0001__x0001__x0001_J@_x0001__x0001__x0001__x0001__x0001__x0001_"@_x0001__x0001__x0001__x0001__x0001__x0001_ @_x0001__x0001__x0001__x0001__x0001_L@_x0001__x0001__x0001__x0001__x0001__x0001_Q@_x0001__x0001__x0001__x0001__x0001_N@_x0001__x0001__x0001__x0001__x0001__x0001_*@_x0001__x0001__x0001__x0001__x0001__x0001_$@_x0001__x0001__x0001__x0001__x0001_P@_x0001__x0001__x0001__x0001__x0001__x0001_M@_x0001__x0001__x0001__x0001__x0001__x0001_F@_x0001__x0001__x0001__x0001__x0001__x0001__x0014_@_x0001__x0001__x0001__x0001__x0001__x0001_:@_x0001__x0001__x0001__x0001__x0001__x0001__x0010_@_x0001__x0001__x0001__x0001__x0001__x0001_1@_x0001__x0001__x0001__x0001__x0001__x0001_2@_x0001__x0001__x0001__x0001__x0001__x0001__x0008_@_x0001__x0001__x0001__x0001__x0001_@@_x0001__x0001__x0001__x0001__x0001__x0001_7@_x0001__x0001__x0001__x0001__x0001_@@_x0001__x0001__x0001__x0001__x0001__x0001_&lt;@_x0001__x0001__x0001__x0001__x0001_G@_x0001__x0001__x0001__x0001__x0001__x0001_;@_x0001__x0001__x0001__x0001__x0001__x0001__x0018_@_x0001__x0001__x0001__x0001__x0001__x0001__x0018_@_x0001__x0002__x0001__x0001__x0001__x0001__x0001_H@_x0001__x0001__x0001__x0001__x0001__x0001_3@_x0001__x0001__x0001__x0001__x0001__x0001_J@_x0001__x0001__x0001__x0001__x0001__x0001_F@_x0001__x0001__x0001__x0001__x0001__x0001__x0018_@_x0001__x0001__x0001__x0001__x0001__x0001_2@_x0001__x0001__x0001__x0001__x0001__x0001_ @_x0001__x0001__x0001__x0001__x0001__x0001_$@_x0001__x0001__x0001__x0001__x0001__x0001_K@_x0001__x0001__x0001__x0001__x0001__x0001_I@_x0001__x0001__x0001__x0001__x0001_P@_x0001__x0001__x0001__x0001__x0001__x0001_"@_x0001__x0001__x0001__x0001__x0001__x0001__x0001__x0001__x0001__x0001__x0001__x0001__x0001__x0001_K@_x0001__x0001__x0001__x0001__x0001__x0001_&gt;@_x0001__x0001__x0001__x0001__x0001__x0001_;@_x0001__x0001__x0001__x0001__x0001__x0001_.@_x0001__x0001__x0001__x0001__x0001_O@_x0001__x0001__x0001__x0001__x0001__x0001_&lt;@_x0001__x0001__x0001__x0001__x0001__x0001_9@_x0001__x0001__x0001__x0001__x0001__x0001_L@_x0001__x0001__x0001__x0001__x0001_P@_x0001__x0001__x0001__x0001__x0001__x0001_*@_x0001__x0001__x0001__x0001__x0001__x0001_$@_x0001__x0001__x0001__x0001__x0001__x0001_8@_x0001__x0001__x0001__x0001__x0001__x0001__x0018_@_x0001__x0001__x0001__x0001__x0001__x0001_5@_x0001__x0001__x0001__x0001__x0001__x0001_2@_x0001__x0001__x0001__x0001__x0001__x0001_Q@_x0001__x0001__x0001__x0001__x0001__x0001_ @_x0001__x0001__x0001__x0001__x0001__x0001_.@_x0001__x0001__x0001__x0001__x0001__x0002__x0001__x0001_I@_x0001__x0001__x0001__x0001__x0001__x0001_8@_x0001__x0001__x0001__x0001__x0001_O@_x0001__x0001__x0001__x0001__x0001__x0001_D@_x0001__x0001__x0001__x0001__x0001__x0001_&amp;@_x0001__x0001__x0001__x0001__x0001__x0001__x0014_@_x0001__x0001__x0001__x0001__x0001__x0001_H@_x0001__x0001__x0001__x0001__x0001__x0001__x0008_@_x0001__x0001__x0001__x0001__x0001_G@_x0001__x0001__x0001__x0001__x0001_N@_x0001__x0001__x0001__x0001__x0001__x0001_L@_x0001__x0001__x0001__x0001__x0001__x0001_I@_x0001__x0001__x0001__x0001__x0001__x0001_A@_x0001__x0001__x0001__x0001__x0001__x0001_5@_x0001__x0001__x0001__x0001__x0001__x0001__x0010_@_x0001__x0001__x0001__x0001__x0001__x0001_9@_x0001__x0001__x0001__x0001__x0001__x0001_6@_x0001__x0001__x0001__x0001__x0001__x0001__x0008_@_x0001__x0001__x0001__x0001__x0001__x0001_A@_x0001__x0001__x0001__x0001__x0001__x0001__x0001__x0001__x0001__x0001__x0001__x0001__x0001__x0001__x0008_@_x0001__x0001__x0001__x0001__x0001__x0001_:@_x0001__x0001__x0001__x0001__x0001__x0001_D@_x0001__x0001__x0001__x0001__x0001__x0001_J@_x0001__x0001__x0001__x0001__x0001__x0001_&amp;@_x0001__x0001__x0001__x0001__x0001__x0001_4@_x0001__x0001__x0001__x0001__x0001__x0001_4@_x0001__x0001__x0001__x0001__x0001_M@_x0001__x0001__x0001__x0001__x0001__x0001_&lt;@_x0001__x0001__x0001__x0001__x0001__x0001_0@_x0001__x0001__x0001__x0001__x0001_F@_x0001__x0001__x0001__x0001__x0001__x0001__x0001__x0001__x0001__x0002__x0001__x0001__x0001__x0001__x0001__x0001_P@_x0001__x0001__x0001__x0001__x0001__x0001_G@_x0001__x0001__x0001__x0001__x0001__x0001_ @_x0001__x0001__x0001__x0001__x0001__x0001_G@_x0001__x0001__x0001__x0001__x0001__x0001_1@_x0001__x0001__x0001__x0001__x0001__x0001_3@_x0001__x0001__x0001__x0001__x0001__x0001__x0010_@_x0001__x0001__x0001__x0001__x0001__x0001_"@_x0001__x0001__x0001__x0001__x0001__x0001_0@_x0001__x0001__x0001__x0001__x0001__x0001_0@_x0001__x0001__x0001__x0001__x0001__x0001_A@_x0001__x0001__x0001__x0001__x0001__x0001_ @_x0001__x0001__x0001__x0001__x0001__x0001_.@_x0001__x0001__x0001__x0001__x0001_G@_x0001__x0001__x0001__x0001__x0001_K@_x0001__x0001__x0001__x0001__x0001__x0001_O@_x0001__x0001__x0001__x0001__x0001__x0001_1@_x0001__x0001__x0001__x0001__x0001_J@_x0001__x0001__x0001__x0001__x0001__x0001_4@_x0001__x0001__x0001__x0001__x0001__x0001_0@_x0001__x0001__x0001__x0001__x0001__x0001_Q@_x0001__x0001__x0001__x0001__x0001_I@_x0001__x0001__x0001__x0001__x0001__x0001_D@_x0001__x0001__x0001__x0001__x0001__x0001_7@_x0001__x0001__x0001__x0001__x0001__x0001__x001C_@_x0001__x0001__x0001__x0001__x0001__x0001__x0018_@_x0001__x0001__x0001__x0001__x0001__x0001_H@_x0001__x0001__x0001__x0001__x0001_ÀP@_x0001__x0001__x0001__x0001__x0001__x0001_?@_x0001__x0001__x0001__x0001__x0001__x0001_8@_x0001__x0001__x0001__x0001__x0001__x0001_(@_x0001__x0001__x0001__x0001__x0001__x0002__x0001__x0001_J@_x0001__x0001__x0001__x0001__x0001__x0001_D@_x0001__x0001__x0001__x0001__x0001__x0001_N@_x0001__x0001__x0001__x0001__x0001__x0001_A@_x0001__x0001__x0001__x0001__x0001__x0001_2@_x0001__x0001__x0001__x0001__x0001__x0001__x0018_@_x0001__x0001__x0001__x0001__x0001__x0001_6@_x0001__x0001__x0001__x0001__x0001__x0001_.@_x0001__x0001__x0001__x0001__x0001__x0001__x0001__x0001__x0001__x0001__x0001__x0001__x0001_J@_x0001__x0001__x0001__x0001__x0001_K@_x0001__x0001__x0001__x0001__x0001__x0001_P@_x0001__x0001__x0001__x0001__x0001__x0001__x0008_@_x0001__x0001__x0001__x0001__x0001__x0001_,@_x0001__x0001__x0001__x0001__x0001__x0001_5@_x0001__x0001__x0001__x0001__x0001_ÀP@_x0001__x0001__x0001__x0001__x0001_I@_x0001__x0001__x0001__x0001__x0001_L@_x0001__x0001__x0001__x0001__x0001__x0001_P@_x0001__x0001__x0001__x0001__x0001__x0001_7@_x0001__x0001__x0001__x0001__x0001__x0001_A@_x0001__x0001__x0001__x0001__x0001__x0001_G@_x0001__x0001__x0001__x0001__x0001__x0001_8@_x0001__x0001__x0001__x0001__x0001__x0001__x0001__x0001__x0001__x0001__x0001__x0001__x0001_P@_x0001__x0001__x0001__x0001__x0001__x0001_H@_x0001__x0001__x0001__x0001__x0001__x0001_=@_x0001__x0001__x0001__x0001__x0001_@@_x0001__x0001__x0001__x0001__x0001__x0001_F@_x0001__x0001__x0001__x0001__x0001_P@_x0001__x0001__x0001__x0001__x0001__x0001_I@_x0001__x0001__x0001__x0001__x0001__x0001_$@_x0001__x0002__x0001__x0001__x0001__x0001__x0001__x0001_(@_x0001__x0001__x0001__x0001__x0001__x0001__x0014_@_x0001__x0001__x0001__x0001__x0001__x0001__x0010_@_x0001__x0001__x0001__x0001__x0001__x0001_G@_x0001__x0001__x0001__x0001__x0001__x0001_8@_x0001__x0001__x0001__x0001__x0001__x0001_&amp;@_x0001__x0001__x0001__x0001__x0001_@@_x0001__x0001__x0001__x0001__x0001__x0001_$@_x0001__x0001__x0001__x0001__x0001__x0001_*@_x0001__x0001__x0001__x0001__x0001__x0001_4@_x0001__x0001__x0001__x0001__x0001__x0001_6@_x0001__x0001__x0001__x0001__x0001__x0001_4@_x0001__x0001__x0001__x0001__x0001__x0001__x0018_@_x0001__x0001__x0001__x0001__x0001__x0001_E@_x0001__x0001__x0001__x0001__x0001__x0001_7@_x0001__x0001__x0001__x0001__x0001_J@_x0001__x0001__x0001__x0001__x0001__x0001_7@_x0001__x0001__x0001__x0001__x0001_@@_x0001__x0001__x0001__x0001__x0001__x0001_0@_x0001__x0001__x0001__x0001__x0001__x0001_?@_x0001__x0001__x0001__x0001__x0001__x0001_L@_x0001__x0001__x0001__x0001__x0001__x0001_(@_x0001__x0001__x0001__x0001__x0001__x0001_&amp;@_x0001__x0001__x0001__x0001__x0001__x0001_G@_x0001__x0001__x0001__x0001__x0001__x0001_=@_x0001__x0001__x0001__x0001__x0001__x0001_@@_x0001__x0001__x0001__x0001__x0001__x0001_@@_x0001__x0001__x0001__x0001__x0001__x0001_"@_x0001__x0001__x0001__x0001__x0001__x0001_J@_x0001__x0001__x0001__x0001__x0001__x0001__x0001__x0001__x0001__x0001__x0001__x0001__x0001__x0001__x0014_@_x0001__x0001__x0001__x0001__x0001__x0002__x0001__x0001_G@_x0001__x0001__x0001__x0001__x0001__x0001__x0010_@_x0001__x0001__x0001__x0001__x0001__x0001_H@_x0001__x0001__x0001__x0001__x0001__x0001_=@_x0001__x0001__x0001__x0001__x0001_H@_x0001__x0001__x0001__x0001__x0001_G@_x0001__x0001__x0001__x0001__x0001__x0001__x0014_@_x0001__x0001__x0001__x0001__x0001__x0001__x0018_@_x0001__x0001__x0001__x0001__x0001__x0001__x0010_@_x0001__x0001__x0001__x0001__x0001_@@_x0001__x0001__x0001__x0001__x0001__x0001_L@_x0001__x0001__x0001__x0001__x0001__x0001_1@_x0001__x0001__x0001__x0001__x0001__x0001__x0001__x0001__x0001__x0001__x0001__x0001__x0001__x0001_"@_x0001__x0001__x0001__x0001__x0001__x0001_F@_x0001__x0001__x0001__x0001__x0001__x0001_I@_x0001__x0001__x0001__x0001__x0001__x0001_.@_x0001__x0001__x0001__x0001__x0001_@@_x0001__x0001__x0001__x0001__x0001__x0001_=@_x0001__x0001__x0001__x0001__x0001__x0001_H@_x0001__x0001__x0001__x0001__x0001__x0001_H@_x0001__x0001__x0001__x0001__x0001__x0001_6@_x0001__x0001__x0001__x0001__x0001__x0001_N@_x0001__x0001__x0001__x0001__x0001__x0001_8@_x0001__x0001__x0001__x0001__x0001__x0001_F@_x0001__x0001__x0001__x0001__x0001__x0001_@@_x0001__x0001__x0001__x0001__x0001_C@_x0001__x0001__x0001__x0001__x0001__x0001_G@_x0001__x0001__x0001__x0001__x0001__x0001_9@_x0001__x0001__x0001__x0001__x0001__x0001_K@_x0001__x0001__x0001__x0001__x0001__x0001_?@_x0001__x0001__x0001__x0001__x0001_@Q@_x0001__x0002__x0001__x0001__x0001__x0001__x0001__x0001_A@_x0001__x0001__x0001__x0001__x0001__x0001_&amp;@_x0001__x0001__x0001__x0001__x0001_K@_x0001__x0001__x0001__x0001__x0001_ÀP@_x0001__x0001__x0001__x0001__x0001_F@_x0001__x0001__x0001__x0001__x0001__x0001_J@_x0001__x0001__x0001__x0001__x0001__x0001__x0018_@_x0001__x0001__x0001__x0001__x0001__x0001_=@_x0001__x0001__x0001__x0001__x0001__x0001_;@_x0001__x0001__x0001__x0001__x0001__x0001_&lt;@_x0001__x0001__x0001__x0001__x0001__x0001_O@_x0001__x0001__x0001__x0001__x0001__x0001_J@_x0001__x0001__x0001__x0001__x0001__x0001_9@_x0001__x0001__x0001__x0001__x0001_M@_x0001__x0001__x0001__x0001__x0001_@Q@_x0001__x0001__x0001__x0001__x0001_J@_x0001__x0001__x0001__x0001__x0001__x0001_.@_x0001__x0001__x0001__x0001__x0001__x0001_A@_x0001__x0001__x0001__x0001__x0001__x0001_,@_x0001__x0001__x0001__x0001__x0001__x0001_D@_x0001__x0001__x0001__x0001__x0001__x0001_.@_x0001__x0001__x0001__x0001__x0001__x0001_J@_x0001__x0001__x0001__x0001__x0001__x0001__x0001__x0001__x0001__x0001__x0001__x0001__x0001__x0001_,@_x0001__x0001__x0001__x0001__x0001__x0001_L@_x0001__x0001__x0001__x0001__x0001__x0001__x001C_@_x0001__x0001__x0001__x0001__x0001_L@_x0001__x0001__x0001__x0001__x0001__x0001__x0001__x0001__x0001__x0001__x0001__x0001__x0001__x0001_"@_x0001__x0001__x0001__x0001__x0001_ÀP@_x0001__x0001__x0001__x0001__x0001__x0001_,@_x0001__x0001__x0001__x0001__x0001__x0002__x0001__x0001_N@_x0001__x0001__x0001__x0001__x0001_E@_x0001__x0001__x0001__x0001__x0001__x0001_(@_x0001__x0001__x0001__x0001__x0001__x0001_*@_x0001__x0001__x0001__x0001__x0001__x0001_D@_x0001__x0001__x0001__x0001__x0001_H@_x0001__x0001__x0001__x0001__x0001__x0001_7@_x0001__x0001__x0001__x0001__x0001__x0001_6@_x0001__x0001__x0001__x0001__x0001__x0001__x0014_@_x0001__x0001__x0001__x0001__x0001_@P@_x0001__x0001__x0001__x0001__x0001__x0001_(@_x0001__x0001__x0001__x0001__x0001__x0001_3@_x0001__x0001__x0001__x0001__x0001_@P@_x0001__x0001__x0001__x0001__x0001__x0001_E@_x0001__x0001__x0001__x0001__x0001__x0001_8@_x0001__x0001__x0001__x0001__x0001__x0001_@@_x0001__x0001__x0001__x0001__x0001_F@_x0001__x0001__x0001__x0001__x0001_E@_x0001__x0001__x0001__x0001__x0001__x0001__x001C_@_x0001__x0001__x0001__x0001__x0001__x0001_*@_x0001__x0001__x0001__x0001__x0001__x0001_?@_x0001__x0001__x0001__x0001__x0001__x0001_&lt;@_x0001__x0001__x0001__x0001__x0001__x0001__x0001__x0001__x0001__x0001__x0001__x0001__x0001__x0001_;@_x0001__x0001__x0001__x0001__x0001__x0001__x0001__x0001__x0001__x0001__x0001__x0001__x0001__x0001_6@_x0001__x0001__x0001__x0001__x0001__x0001__x0001__x0001__x0001__x0001__x0001__x0001__x0001_@@_x0001__x0001__x0001__x0001__x0001__x0001__x0001__x0001__x0001__x0001__x0001__x0001__x0001__x0001_0@_x0001__x0001__x0001__x0001__x0001_M@_x0001__x0001__x0001__x0001__x0001_F@_x0001__x0002__x0001__x0001__x0001__x0001__x0001__x0001_G@_x0001__x0001__x0001__x0001__x0001__x0001__x001C_@_x0001__x0001__x0001__x0001__x0001__x0001_J@_x0001__x0001__x0001__x0001__x0001__x0001__x0001__x0001__x0001__x0001__x0001__x0001__x0001__x0001_.@_x0001__x0001__x0001__x0001__x0001__x0001__x0014_@_x0001__x0001__x0001__x0001__x0001__x0001_*@_x0001__x0001__x0001__x0001__x0001_O@_x0001__x0001__x0001__x0001__x0001__x0001_(@_x0001__x0001__x0001__x0001__x0001__x0001__x0001__x0001__x0001__x0001__x0001__x0001__x0001__x0001_&gt;@_x0001__x0001__x0001__x0001__x0001_D@_x0001__x0001__x0001__x0001__x0001__x0001_2@_x0001__x0001__x0001__x0001__x0001__x0001_D@_x0001__x0001__x0001__x0001__x0001__x0001__x0001__x0001__x0001__x0001__x0001__x0001__x0001__x0001_6@_x0001__x0001__x0001__x0001__x0001_J@_x0001__x0001__x0001__x0001__x0001__x0001_D@_x0001__x0001__x0001__x0001__x0001__x0001_(@_x0001__x0001__x0001__x0001__x0001_J@_x0001__x0001__x0001__x0001__x0001__x0001_7@_x0001__x0001__x0001__x0001__x0001__x0001_0@_x0001__x0001__x0001__x0001__x0001__x0001__x0010_@_x0001__x0001__x0001__x0001__x0001__x0001__x0008_@_x0001__x0001__x0001__x0001__x0001_O@_x0001__x0001__x0001__x0001__x0001__x0001_7@_x0001__x0001__x0001__x0001__x0001__x0001_6@_x0001__x0001__x0001__x0001__x0001_K@_x0001__x0001__x0001__x0001__x0001__x0001__x0001__x0001__x0001__x0001__x0001__x0001__x0001__x0001_$@_x0001__x0001__x0001__x0001__x0001__x0001__x0001_@_x0001__x0001__x0001__x0001__x0001__x0002__x0001__x0001_G@_x0001__x0001__x0001__x0001__x0001__x0001__x0010_@_x0001__x0001__x0001__x0001__x0001_G@_x0001__x0001__x0001__x0001__x0001__x0001_O@_x0001__x0001__x0001__x0001__x0001_H@_x0001__x0001__x0001__x0001__x0001__x0001_,@_x0001__x0001__x0001__x0001__x0001__x0001_&lt;@_x0001__x0001__x0001__x0001__x0001__x0001__x0018_@_x0001__x0001__x0001__x0001__x0001_F@_x0001__x0001__x0001__x0001__x0001__x0001_K@_x0001__x0001__x0001__x0001__x0001__x0001__x0001__x0001__x0001__x0001__x0001__x0001__x0001__x0001_O@_x0001__x0001__x0001__x0001__x0001_@@_x0001__x0001__x0001__x0001__x0001__x0001_6@_x0001__x0001__x0001__x0001__x0001_@P@_x0001__x0001__x0001__x0001__x0001__x0001_;@_x0001__x0001__x0001__x0001__x0001__x0001_?@_x0001__x0001__x0001__x0001__x0001__x0001_&lt;@_x0001__x0001__x0001__x0001__x0001__x0001_:@_x0001__x0001__x0001__x0001__x0001__x0001_H@_x0001__x0001__x0001__x0001__x0001__x0001_&lt;@_x0001__x0001__x0001__x0001__x0001__x0001_ @_x0001__x0001__x0001__x0001__x0001__x0001__x0014_@_x0001__x0001__x0001__x0001__x0001__x0001__x0001__x0001__x0001__x0001__x0001__x0001__x0001__x0001_.@_x0001__x0001__x0001__x0001__x0001__x0001_*@_x0001__x0001__x0001__x0001__x0001__x0001_;@_x0001__x0001__x0001__x0001__x0001__x0001_P@_x0001__x0001__x0001__x0001__x0001__x0001_&lt;@_x0001__x0001__x0001__x0001__x0001__x0001_.@_x0001__x0001__x0001__x0001__x0001__x0001_1@_x0001__x0001__x0001__x0001__x0001__x0001_"@_x0001__x0002__x0001__x0001__x0001__x0001__x0001__x0001_E@_x0001__x0001__x0001__x0001__x0001__x0001__x0008_@_x0001__x0001__x0001__x0001__x0001_M@_x0001__x0001__x0001__x0001__x0001__x0001_,@_x0001__x0001__x0001__x0001__x0001__x0001_L@_x0001__x0001__x0001__x0001__x0001__x0001_*@_x0001__x0001__x0001__x0001__x0001__x0001_1@_x0001__x0001__x0001__x0001__x0001_M@_x0001__x0001__x0001__x0001__x0001__x0001__x0010_@_x0001__x0001__x0001__x0001__x0001__x0001_?@_x0001__x0001__x0001__x0001__x0001__x0001_J@_x0001__x0001__x0001__x0001__x0001__x0001_=@_x0001__x0001__x0001__x0001__x0001_@P@_x0001__x0001__x0001__x0001__x0001__x0001_L@_x0001__x0001__x0001__x0001__x0001__x0001__x0008_@_x0001__x0001__x0001__x0001__x0001__x0001_*@_x0001__x0001__x0001__x0001__x0001__x0001_5@_x0001__x0001__x0001__x0001__x0001__x0001_&gt;@_x0001__x0001__x0001__x0001__x0001_ÀP@_x0001__x0001__x0001__x0001__x0001__x0001_$@_x0001__x0001__x0001__x0001__x0001__x0001__x0001__x0001__x0001__x0001__x0001__x0001__x0001_H@_x0001__x0001__x0001__x0001__x0001__x0001__x0001__x0001__x0001__x0001__x0001__x0001__x0001__x0001__x001C_@_x0001__x0001__x0001__x0001__x0001__x0001_9@_x0001__x0001__x0001__x0001__x0001__x0001_A@_x0001__x0001__x0001__x0001__x0001__x0001__x0001__x0001__x0001__x0001__x0001__x0001__x0001__x0001_4@_x0001__x0001__x0001__x0001__x0001__x0001_A@_x0001__x0001__x0001__x0001__x0001_I@_x0001__x0001__x0001__x0001__x0001__x0001_O@_x0001__x0001__x0001__x0001__x0001__x0002__x0001__x0001_8@_x0001__x0001__x0001__x0001__x0001__x0001_6@_x0001__x0001__x0001__x0001__x0001__x0001_$@_x0001__x0001__x0001__x0001__x0001__x0001_8@_x0001__x0001__x0001__x0001__x0001_D@_x0001__x0001__x0001__x0001__x0001__x0001__x0001__x0001__x0001__x0001__x0001__x0001__x0001_M@_x0001__x0001__x0001__x0001__x0001_D@_x0001__x0001__x0001__x0001__x0001_H@_x0001__x0001__x0001__x0001__x0001__x0001_,@_x0001__x0001__x0001__x0001__x0001__x0001__x0001__x0001__x0001__x0001__x0001__x0001__x0001__x0001__x0001__x0001__x0001__x0001__x0001__x0001__x0001_D@_x0001__x0001__x0001__x0001__x0001__x0001__x0001__x0001__x0001__x0001__x0001__x0001__x0001__x0001_$@_x0001__x0001__x0001__x0001__x0001__x0001_.@_x0001__x0001__x0001__x0001__x0001__x0001_3@_x0001__x0001__x0001__x0001__x0001__x0001_1@_x0001__x0001__x0001__x0001__x0001__x0001_O@_x0001__x0001__x0001__x0001__x0001_@@_x0001__x0001__x0001__x0001__x0001__x0001_G@_x0001__x0001__x0001__x0001__x0001__x0001__x0001__x0001__x0001__x0001__x0001__x0001__x0001_@P@_x0001__x0001__x0001__x0001__x0001__x0001__x0001__x0001__x0001__x0001__x0001__x0001__x0001__x0001__x0014_@_x0001__x0001__x0001__x0001__x0001__x0001_3@_x0001__x0001__x0001__x0001__x0001_N@_x0001__x0001__x0001__x0001__x0001__x0001_E@_x0001__x0001__x0001__x0001__x0001__x0001__x0001__x0001__x0001__x0001__x0001__x0001__x0001__x0001_:@_x0001__x0001__x0001__x0001__x0001__x0001_9@_x0001__x0001__x0001__x0001__x0001__x0001_2@_x0001__x0002__x0001__x0001__x0001__x0001__x0001__x0001_&amp;@_x0001__x0001__x0001__x0001__x0001__x0001__x0010_@_x0001__x0001__x0001__x0001__x0001__x0001_&lt;@_x0001__x0001__x0001__x0001__x0001__x0001_8@_x0001__x0001__x0001__x0001__x0001__x0001__x0010_@_x0001__x0001__x0001__x0001__x0001_ÀP@_x0001__x0001__x0001__x0001__x0001__x0001_J@_x0001__x0001__x0001__x0001__x0001__x0001__x0001__x0001__x0001__x0001__x0001__x0001__x0001__x0001__x0001__x0001__x0001__x0001__x0001__x0001__x0001__x0001_6@_x0001__x0001__x0001__x0001__x0001_@Q@_x0001__x0001__x0001__x0001__x0001__x0001_5@_x0001__x0001__x0001__x0001__x0001__x0001_F@_x0001__x0001__x0001__x0001__x0001__x0001_M@_x0001__x0001__x0001__x0001__x0001__x0001_;@_x0001__x0001__x0001__x0001__x0001__x0001_G@_x0001__x0001__x0001__x0001__x0001__x0001_E@_x0001__x0001__x0001__x0001__x0001_K@_x0001__x0001__x0001__x0001__x0001__x0001_@@_x0001__x0001__x0001__x0001__x0001__x0001_I@_x0001__x0001__x0001__x0001__x0001__x0001_A@_x0001__x0001__x0001__x0001__x0001__x0001_Q@_x0001__x0001__x0001__x0001__x0001_@@_x0001__x0001__x0001__x0001__x0001__x0001_1@_x0001__x0001__x0001__x0001__x0001__x0001__x0001__x0001__x0001__x0001__x0001__x0001__x0001__x0001__x0014_@_x0001__x0001__x0001__x0001__x0001__x0001__x001C_@_x0001__x0001__x0001__x0001__x0001_K@_x0001__x0001__x0001__x0001__x0001__x0001_9@_x0001__x0001__x0001__x0001__x0001__x0001_A@_x0001__x0001__x0001__x0001__x0001__x0001_=@_x0001__x0001__x0001__x0001__x0001__x0002__x0001__x0001_.@_x0001__x0001__x0001__x0001__x0001_G@_x0001__x0001__x0001__x0001__x0001__x0001__x0014_@_x0001__x0001__x0001__x0001__x0001__x0001_?@_x0001__x0001__x0001__x0001__x0001__x0001_9@_x0001__x0001__x0001__x0001__x0001__x0001_,@_x0001__x0001__x0001__x0001__x0001__x0001_&gt;@_x0001__x0001__x0001__x0001__x0001__x0001_.@_x0001__x0001__x0001__x0001__x0001_N@_x0001__x0001__x0001__x0001__x0001__x0001__x0001__x0001__x0001__x0001__x0001__x0001__x0001__x0001_&gt;@_x0001__x0001__x0001__x0001__x0001__x0001_.@_x0001__x0001__x0001__x0001__x0001__x0001_0@_x0001__x0001__x0001__x0001__x0001__x0001_9@_x0001__x0001__x0001__x0001__x0001__x0001_2@_x0001__x0001__x0001__x0001__x0001__x0001_@@_x0001__x0001__x0001__x0001__x0001__x0001_2@_x0001__x0001__x0001__x0001__x0001_F@_x0001__x0001__x0001__x0001__x0001_I@_x0001__x0001__x0001__x0001__x0001__x0001_8@_x0001__x0001__x0001__x0001__x0001__x0001_&amp;@_x0001__x0001__x0001__x0001__x0001__x0001_9@_x0001__x0001__x0001__x0001__x0001__x0001_?@_x0001__x0001__x0001__x0001__x0001__x0001__x0001__x0001__x0001__x0001__x0001__x0001__x0001__x0001_0@_x0001__x0001__x0001__x0001__x0001__x0001__x0014_@_x0001__x0001__x0001__x0001__x0001__x0001_P@_x0001__x0001__x0001__x0001__x0001_F@_x0001__x0001__x0001__x0001__x0001__x0001_5@_x0001__x0001__x0001__x0001__x0001__x0001_2@_x0001__x0001__x0001__x0001__x0001__x0001_L@_x0001__x0001__x0001__x0001__x0001__x0001_0@_x0001__x0002__x0001__x0001__x0001__x0001__x0001__x0001__x0001__x0001__x0001__x0001__x0001__x0001__x0001_L@_x0001__x0001__x0001__x0001__x0001__x0001_@@_x0001__x0001__x0001__x0001__x0001__x0001_&lt;@_x0001__x0001__x0001__x0001__x0001__x0001_"@_x0001__x0001__x0001__x0001__x0001__x0001_1@_x0001__x0001__x0001__x0001__x0001__x0001_9@_x0001__x0001__x0001__x0001__x0001__x0001__x0014_@_x0001__x0001__x0001__x0001__x0001__x0001_K@_x0001__x0001__x0001__x0001__x0001__x0001_H@_x0001__x0001__x0001__x0001__x0001__x0001_;@_x0001__x0001__x0001__x0001__x0001__x0001_G@_x0001__x0001__x0001__x0001__x0001__x0001_1@_x0001__x0001__x0001__x0001__x0001__x0001_:@_x0001__x0001__x0001__x0001__x0001__x0001_@@_x0001__x0001__x0001__x0001__x0001_L@_x0001__x0001__x0001__x0001__x0001_E@_x0001__x0001__x0001__x0001__x0001__x0001_L@_x0001__x0001__x0001__x0001__x0001__x0001_.@_x0001__x0001__x0001__x0001__x0001__x0001_5@_x0001__x0001__x0001__x0001__x0001__x0001_9@_x0001__x0001__x0001__x0001__x0001__x0001_H@_x0001__x0001__x0001__x0001__x0001__x0001__x0001__x0001__x0001__x0001__x0001__x0001__x0001__x0001_8@_x0001__x0001__x0001__x0001__x0001_K@_x0001__x0001__x0001__x0001__x0001__x0001_3@_x0001__x0001__x0001__x0001__x0001__x0001_ @_x0001__x0001__x0001__x0001__x0001__x0001_7@_x0001__x0001__x0001__x0001__x0001__x0001_K@_x0001__x0001__x0001__x0001__x0001_O@_x0001__x0001__x0001__x0001__x0001__x0001_@@_x0001__x0001__x0001__x0001__x0001__x0002__x0001__x0001_P@_x0001__x0001__x0001__x0001__x0001__x0001_5@_x0001__x0001__x0001__x0001__x0001__x0001__x0001__x0001__x0001__x0001__x0001__x0001__x0001__x0001_K@_x0001__x0001__x0001__x0001__x0001__x0001__x0018_@_x0001__x0001__x0001__x0001__x0001__x0001_(@_x0001__x0001__x0001__x0001__x0001__x0001_4@_x0001__x0001__x0001__x0001__x0001_E@_x0001__x0001__x0001__x0001__x0001__x0001_H@_x0001__x0001__x0001__x0001__x0001__x0001_8@_x0001__x0001__x0001__x0001__x0001__x0001_1@_x0001__x0001__x0001__x0001__x0001__x0001__x001C_@_x0001__x0001__x0001__x0001__x0001__x0001_,@_x0001__x0001__x0001__x0001__x0001__x0001_O@_x0001__x0001__x0001__x0001__x0001__x0001_2@_x0001__x0001__x0001__x0001__x0001_O@_x0001__x0001__x0001__x0001__x0001_C@_x0001__x0001__x0001__x0001__x0001__x0001_;@_x0001__x0001__x0001__x0001__x0001__x0001_5@_x0001__x0001__x0001__x0001__x0001__x0001_0@_x0001__x0001__x0001__x0001__x0001__x0001_8@_x0001__x0001__x0001__x0001__x0001__x0001__x001C_@_x0001__x0001__x0001__x0001__x0001_@Q@_x0001__x0001__x0001__x0001__x0001__x0001__x0010_@_x0001__x0001__x0001__x0001__x0001_D@_x0001__x0001__x0001__x0001__x0001__x0001_3@_x0001__x0001__x0001__x0001__x0001__x0001_ @_x0001__x0001__x0001__x0001__x0001__x0001_P@_x0001__x0001__x0001__x0001__x0001__x0001_D@_x0001__x0001__x0001__x0001__x0001_F@_x0001__x0001__x0001__x0001__x0001__x0001_ @_x0001__x0001__x0001__x0001__x0001__x0001_?@_x0001__x0002__x0001__x0001__x0001__x0001__x0001__x0001_*@_x0001__x0001__x0001__x0001__x0001_M@_x0001__x0001__x0001__x0001__x0001__x0001__x0001__x0001__x0001__x0001__x0001__x0001__x0001__x0001_G@_x0001__x0001__x0001__x0001__x0001__x0001_L@_x0001__x0001__x0001__x0001__x0001_C@_x0001__x0001__x0001__x0001__x0001__x0001_ @_x0001__x0001__x0001__x0001__x0001__x0001_@@_x0001__x0001__x0001__x0001__x0001__x0001_3@_x0001__x0001__x0001__x0001__x0001__x0001_,@_x0001__x0001__x0001__x0001__x0001__x0001_;@_x0001__x0001__x0001__x0001__x0001_L@_x0001__x0001__x0001__x0001__x0001__x0001__x0001__x0001__x0001__x0001__x0001__x0001__x0001__x0001_:@_x0001__x0001__x0001__x0001__x0001_P@_x0001__x0001__x0001__x0001__x0001__x0001_.@_x0001__x0001__x0001__x0001__x0001__x0001__x001C_@_x0001__x0001__x0001__x0001__x0001_E@_x0001__x0001__x0001__x0001__x0001__x0001_3@_x0001__x0001__x0001__x0001__x0001__x0001_?@_x0001__x0001__x0001__x0001__x0001__x0001_6@_x0001__x0001__x0001__x0001__x0001__x0001_;@_x0001__x0001__x0001__x0001__x0001__x0001__x0001_@_x0001__x0001__x0001__x0001__x0001__x0001_&lt;@_x0001__x0001__x0001__x0001__x0001__x0001_*@_x0001__x0001__x0001__x0001__x0001__x0001_4@_x0001__x0001__x0001__x0001__x0001__x0001_0@_x0001__x0001__x0001__x0001__x0001_K@_x0001__x0001__x0001__x0001__x0001__x0001_.@_x0001__x0001__x0001__x0001__x0001__x0001_F@_x0001__x0001__x0001__x0001__x0001__x0001_@@_x0001__x0001__x0001__x0001__x0001__x0002__x0001_E@_x0001__x0001__x0001__x0001__x0001_D@_x0001__x0001__x0001__x0001__x0001__x0001_ @_x0001__x0001__x0001__x0001__x0001__x0001_;@_x0001__x0001__x0001__x0001__x0001__x0001_ @_x0001__x0001__x0001__x0001__x0001__x0001_6@_x0001__x0001__x0001__x0001__x0001__x0001_D@_x0001__x0001__x0001__x0001__x0001__x0001_?@_x0001__x0001__x0001__x0001__x0001_G@_x0001__x0001__x0001__x0001__x0001__x0001_:@_x0001__x0001__x0001__x0001__x0001_@@_x0001__x0001__x0001__x0001__x0001__x0001_A@_x0001__x0001__x0001__x0001__x0001__x0001_D@_x0001__x0001__x0001__x0001__x0001__x0001_6@_x0001__x0001__x0001__x0001__x0001__x0001_G@_x0001__x0001__x0001__x0001__x0001__x0001_P@_x0001__x0001__x0001__x0001__x0001__x0001_3@_x0001__x0001__x0001__x0001__x0001__x0001_2@_x0001__x0001__x0001__x0001__x0001__x0001_0@_x0001__x0001__x0001__x0001__x0001__x0001_$@_x0001__x0001__x0001__x0001__x0001__x0001_O@_x0001__x0001__x0001__x0001__x0001__x0001_H@_x0001__x0001__x0001__x0001__x0001__x0001_9@_x0001__x0001__x0001__x0001__x0001_D@_x0001__x0001__x0001__x0001__x0001__x0001_"@_x0001__x0001__x0001__x0001__x0001__x0001_7@_x0001__x0001__x0001__x0001__x0001__x0001__x0001__x0001__x0001__x0001__x0001__x0001__x0001__x0001_ @_x0001__x0001__x0001__x0001__x0001__x0001__x0018_@_x0001__x0001__x0001__x0001__x0001__x0001_8@_x0001__x0001__x0001__x0001__x0001__x0001_H@_x0001__x0001__x0001__x0001__x0001_I@_x0001__x0002__x0001__x0001__x0001__x0001__x0001__x0001_ @_x0001__x0001__x0001__x0001__x0001__x0001_2@_x0001__x0001__x0001__x0001__x0001__x0001_(@_x0001__x0001__x0001__x0001__x0001__x0001_0@_x0001__x0001__x0001__x0001__x0001__x0001_1@_x0001__x0001__x0001__x0001__x0001__x0001_"@_x0001__x0001__x0001__x0001__x0001_I@_x0001__x0001__x0001__x0001__x0001__x0001_N@_x0001__x0001__x0001__x0001__x0001_K@_x0001__x0001__x0001__x0001__x0001_L@_x0001__x0001__x0001__x0001__x0001__x0001_L@_x0001__x0001__x0001__x0001__x0001__x0001_D@_x0001__x0001__x0001__x0001__x0001__x0001_J@_x0001__x0001__x0001__x0001__x0001__x0001_"@_x0001__x0001__x0001__x0001__x0001__x0001_5@_x0001__x0001__x0001__x0001__x0001__x0001_*@_x0001__x0001__x0001__x0001__x0001_G@_x0001__x0001__x0001__x0001__x0001_J@_x0001__x0001__x0001__x0001__x0001__x0001_ @_x0001__x0001__x0001__x0001__x0001__x0001_@@_x0001__x0001__x0001__x0001__x0001__x0001_;@_x0001__x0001__x0001__x0001__x0001__x0001_5@_x0001__x0001__x0001__x0001__x0001__x0001_$@_x0001__x0001__x0001__x0001__x0001_P@_x0001__x0001__x0001__x0001__x0001__x0001__x0001__x0001__x0001__x0001__x0001__x0001__x0001_O@_x0001__x0001__x0001__x0001__x0001__x0001_6@_x0001__x0001__x0001__x0001__x0001_N@_x0001__x0001__x0001__x0001__x0001__x0001_;@_x0001__x0001__x0001__x0001__x0001_@Q@_x0001__x0001__x0001__x0001__x0001__x0001_&gt;@_x0001__x0001__x0001__x0001__x0001__x0002__x0001_K@_x0001__x0001__x0001__x0001__x0001__x0001_F@_x0001__x0001__x0001__x0001__x0001_H@_x0001__x0001__x0001__x0001__x0001__x0001_&lt;@_x0001__x0001__x0001__x0001__x0001__x0001_3@_x0001__x0001__x0001__x0001__x0001__x0001_5@_x0001__x0001__x0001__x0001__x0001__x0001_1@_x0001__x0001__x0001__x0001__x0001__x0001_0@_x0001__x0001__x0001__x0001__x0001__x0001__x0001__x0001__x0001__x0001__x0001__x0001__x0001__x0001__x001C_@_x0001__x0001__x0001__x0001__x0001__x0001_"@_x0001__x0001__x0001__x0001__x0001__x0001_@@_x0001__x0001__x0001__x0001__x0001_N@_x0001__x0001__x0001__x0001__x0001__x0001__x0018_@_x0001__x0001__x0001__x0001__x0001__x0001_5@_x0001__x0001__x0001__x0001__x0001__x0001_5@_x0001__x0001__x0001__x0001__x0001__x0001_H@_x0001__x0001__x0001__x0001__x0001__x0001_?@_x0001__x0001__x0001__x0001__x0001__x0001_4@_x0001__x0001__x0001__x0001__x0001_O@_x0001__x0001__x0001__x0001__x0001_@P@_x0001__x0001__x0001__x0001__x0001_@P@_x0001__x0001__x0001__x0001__x0001__x0001_L@_x0001__x0001__x0001__x0001__x0001__x0001_K@_x0001__x0001__x0001__x0001__x0001__x0001__x0018_@_x0001__x0001__x0001__x0001__x0001__x0001_?@_x0001__x0001__x0001__x0001__x0001__x0001_0@_x0001__x0001__x0001__x0001__x0001__x0001_A@_x0001__x0001__x0001__x0001__x0001__x0001__x001C_@_x0001__x0001__x0001__x0001__x0001_H@_x0001__x0001__x0001__x0001__x0001__x0001_6@_x0001__x0001__x0001__x0001__x0001__x0001_,@_x0001__x0002__x0001__x0001__x0001__x0001__x0001_D@_x0001__x0001__x0001__x0001__x0001__x0001_P@_x0001__x0001__x0001__x0001__x0001_K@_x0001__x0001__x0001__x0001__x0001__x0001_2@_x0001__x0001__x0001__x0001__x0001_J@_x0001__x0001__x0001__x0001__x0001__x0001_P@_x0001__x0001__x0001__x0001__x0001__x0001__x0014_@_x0001__x0001__x0001__x0001__x0001__x0001_2@_x0001__x0001__x0001__x0001__x0001__x0001_8@_x0001__x0001__x0001__x0001__x0001__x0001_M@_x0001__x0001__x0001__x0001__x0001__x0001_.@_x0001__x0001__x0001__x0001__x0001__x0001_7@_x0001__x0001__x0001__x0001__x0001__x0001_3@_x0001__x0001__x0001__x0001__x0001__x0001_P@_x0001__x0001__x0001__x0001__x0001__x0001_D@_x0001__x0001__x0001__x0001__x0001__x0001_4@_x0001__x0001__x0001__x0001__x0001__x0001_I@_x0001__x0001__x0001__x0001__x0001__x0001_L@_x0001__x0001__x0001__x0001__x0001_M@_x0001__x0001__x0001__x0001__x0001__x0001_&gt;@_x0001__x0001__x0001__x0001__x0001__x0001_Q@_x0001__x0001__x0001__x0001__x0001__x0001_8@_x0001__x0001__x0001__x0001__x0001_M@_x0001__x0001__x0001__x0001__x0001__x0001__x0001__x0001__x0001__x0001__x0001__x0001__x0001__x0001_*@_x0001__x0001__x0001__x0001__x0001_@P@_x0001__x0001__x0001__x0001__x0001__x0001__x0018_@_x0001__x0001__x0001__x0001__x0001__x0001_H@_x0001__x0001__x0001__x0001__x0001__x0001_9@_x0001__x0001__x0001__x0001__x0001__x0001_&gt;@_x0001__x0001__x0001__x0001__x0001_N@_x0001__x0001__x0001__x0001__x0001__x0002__x0001__x0001_=@_x0001__x0001__x0001__x0001__x0001__x0001_&lt;@_x0001__x0001__x0001__x0001__x0001__x0001_:@_x0001__x0001__x0001__x0001__x0001__x0001_&amp;@_x0001__x0001__x0001__x0001__x0001__x0001_A@_x0001__x0001__x0001__x0001__x0001__x0001__x0001__x0001__x0001__x0001__x0001__x0001__x0001__x0001_:@_x0001__x0001__x0001__x0001__x0001__x0001_5@_x0001__x0001__x0001__x0001__x0001_@@_x0001__x0001__x0001__x0001__x0001__x0001_$@_x0001__x0001__x0001__x0001__x0001__x0001_;@_x0001__x0001__x0001__x0001__x0001__x0001_"@_x0001__x0001__x0001__x0001__x0001__x0001__x0001__x0001__x0001__x0001__x0001__x0001__x0001_ÀP@_x0001__x0001__x0001__x0001__x0001__x0001_&amp;@_x0001__x0001__x0001__x0001__x0001__x0001__x0001__x0001__x0001__x0001__x0001__x0001__x0001__x0001_J@_x0001__x0001__x0001__x0001__x0001__x0001_&amp;@_x0001__x0001__x0001__x0001__x0001__x0001__x001C_@_x0001__x0001__x0001__x0001__x0001_G@_x0001__x0001__x0001__x0001__x0001__x0001_&gt;@_x0001__x0001__x0001__x0001__x0001__x0001_F@_x0001__x0001__x0001__x0001__x0001__x0001__x0001__x0001__x0001__x0001__x0001__x0001__x0001__x0001_&amp;@_x0001__x0001__x0001__x0001__x0001__x0001_$@_x0001__x0001__x0001__x0001__x0001__x0001_I@_x0001__x0001__x0001__x0001__x0001__x0001_*@_x0001__x0001__x0001__x0001__x0001__x0001_O@_x0001__x0001__x0001__x0001__x0001__x0001__x001C_@_x0001__x0001__x0001__x0001__x0001__x0001__x0001__x0001__x0001__x0001__x0001__x0001__x0001__x0001_O@_x0001__x0001__x0001__x0001__x0001__x0001_ @_x0001__x0002__x0001__x0001__x0001__x0001__x0001__x0001_&lt;@_x0001__x0001__x0001__x0001__x0001_L@_x0001__x0001__x0001__x0001__x0001__x0001_"@_x0001__x0001__x0001__x0001__x0001_G@_x0001__x0001__x0001__x0001__x0001__x0001__x001C_@_x0001__x0001__x0001__x0001__x0001_E@_x0001__x0001__x0001__x0001__x0001__x0001_8@_x0001__x0001__x0001__x0001__x0001__x0001_@@_x0001__x0001__x0001__x0001__x0001__x0001__x0018_@_x0001__x0001__x0001__x0001__x0001__x0001_J@_x0001__x0001__x0001__x0001__x0001__x0001_@@_x0001__x0001__x0001__x0001__x0001_I@_x0001__x0001__x0001__x0001__x0001__x0001__x001C_@_x0001__x0001__x0001__x0001__x0001__x0001__x0008_@_x0001__x0001__x0001__x0001__x0001__x0001__x0001__x0001__x0001__x0001__x0001__x0001__x0001_N@_x0001__x0001__x0001__x0001__x0001__x0001_=@_x0001__x0001__x0001__x0001__x0001__x0001_$@_x0001__x0001__x0001__x0001__x0001_@@_x0001__x0001__x0001__x0001__x0001__x0001_N@_x0001__x0001__x0001__x0001__x0001_N@_x0001__x0001__x0001__x0001__x0001__x0001_,@_x0001__x0001__x0001__x0001__x0001__x0001_&lt;@_x0001__x0001__x0001__x0001__x0001_@Q@_x0001__x0001__x0001__x0001__x0001__x0001_H@_x0001__x0001__x0001__x0001__x0001__x0001_E@_x0001__x0001__x0001__x0001__x0001__x0001_8@_x0001__x0001__x0001__x0001__x0001__x0001_.@_x0001__x0001__x0001__x0001__x0001__x0001_K@_x0001__x0001__x0001__x0001__x0001__x0001_F@_x0001__x0001__x0001__x0001__x0001__x0001_=@_x0001__x0001__x0001__x0001__x0001__x0002__x0001__x0001_ @_x0001__x0001__x0001__x0001__x0001__x0001_O@_x0001__x0001__x0001__x0001__x0001__x0001_L@_x0001__x0001__x0001__x0001__x0001__x0001_$@_x0001__x0001__x0001__x0001__x0001__x0001_N@_x0001__x0001__x0001__x0001__x0001__x0001_H@_x0001__x0001__x0001__x0001__x0001_O@_x0001__x0001__x0001__x0001__x0001__x0001_6@_x0001__x0001__x0001__x0001__x0001__x0001_&gt;@_x0001__x0001__x0001__x0001__x0001_P@_x0001__x0001__x0001__x0001__x0001__x0001__x0008_@_x0001__x0001__x0001__x0001__x0001_J@_x0001__x0001__x0001__x0001__x0001__x0001_O@_x0001__x0001__x0001__x0001__x0001__x0001_.@_x0001__x0001__x0001__x0001__x0001__x0001__x0010_@_x0001__x0001__x0001__x0001__x0001__x0001_7@_x0001__x0001__x0001__x0001__x0001__x0001_7@_x0001__x0001__x0001__x0001__x0001__x0001_9@_x0001__x0001__x0001__x0001__x0001__x0001_I@_x0001__x0001__x0001__x0001__x0001_C@_x0001__x0001__x0001__x0001__x0001__x0001_J@_x0001__x0001__x0001__x0001__x0001__x0001_9@_x0001__x0001__x0001__x0001__x0001_L@_x0001__x0001__x0001__x0001__x0001__x0001_*@_x0001__x0001__x0001__x0001__x0001__x0001_"@_x0001__x0001__x0001__x0001__x0001__x0001_.@_x0001__x0001__x0001__x0001__x0001__x0001_6@_x0001__x0001__x0001__x0001__x0001_N@_x0001__x0001__x0001__x0001__x0001__x0001_6@_x0001__x0001__x0001__x0001__x0001_J@_x0001__x0001__x0001__x0001__x0001__x0001_I@_x0001__x0001__x0001__x0001__x0001__x0001_"@_x0001__x0002__x0001__x0001__x0001__x0001__x0001__x0001_A@_x0001__x0001__x0001__x0001__x0001__x0001_8@_x0001__x0001__x0001__x0001__x0001__x0001_&amp;@_x0001__x0001__x0001__x0001__x0001__x0001_(@_x0001__x0001__x0001__x0001__x0001__x0001_K@_x0001__x0001__x0001__x0001__x0001__x0001_8@_x0001__x0001__x0001__x0001__x0001__x0001_G@_x0001__x0001__x0001__x0001__x0001__x0001_L@_x0001__x0001__x0001__x0001__x0001__x0001__x001C_@_x0001__x0001__x0001__x0001__x0001__x0001_H@_x0001__x0001__x0001__x0001__x0001__x0001_J@_x0001__x0001__x0001__x0001__x0001__x0001_L@_x0001__x0001__x0001__x0001__x0001__x0001_K@_x0001__x0001__x0001__x0001__x0001_P@_x0001__x0001__x0001__x0001__x0001__x0001_K@_x0001__x0001__x0001__x0001__x0001__x0001__x0018_@_x0001__x0001__x0001__x0001__x0001_J@_x0001__x0001__x0001__x0001__x0001__x0001_&lt;@_x0001__x0001__x0001__x0001__x0001__x0001_@@_x0001__x0001__x0001__x0001__x0001__x0001_ @_x0001__x0001__x0001__x0001__x0001__x0001_$@_x0001__x0001__x0001__x0001__x0001__x0001_@@_x0001__x0001__x0001__x0001__x0001__x0001_:@_x0001__x0001__x0001__x0001__x0001__x0001_@@_x0001__x0001__x0001__x0001__x0001__x0001_*@_x0001__x0001__x0001__x0001__x0001__x0001_N@_x0001__x0001__x0001__x0001__x0001__x0001_&amp;@_x0001__x0001__x0001__x0001__x0001__x0001__x0014_@_x0001__x0001__x0001__x0001__x0001__x0001_8@_x0001__x0001__x0001__x0001__x0001_F@_x0001__x0001__x0001__x0001__x0001__x0001__x0001__x0001__x0001__x0001__x0001__x0001__x0001__x0002__x0001__x0001_$@_x0001__x0001__x0001__x0001__x0001__x0001__x0001__x0001__x0001__x0001__x0001__x0001__x0001__x0001__x0001__x0001__x0001__x0001__x0001__x0001__x0001_K@_x0001__x0001__x0001__x0001__x0001_J@_x0001__x0001__x0001__x0001__x0001__x0001__x0001__x0001__x0001__x0001__x0001__x0001__x0001__x0001_5@_x0001__x0001__x0001__x0001__x0001_H@_x0001__x0001__x0001__x0001__x0001__x0001__x0008_@_x0001__x0001__x0001__x0001__x0001__x0001_1@_x0001__x0001__x0001__x0001__x0001__x0001__x0001__x0001__x0001__x0001__x0001__x0001__x0001__x0001_1@_x0001__x0001__x0001__x0001__x0001__x0001_F@_x0001__x0001__x0001__x0001__x0001__x0001_9@_x0001__x0001__x0001__x0001__x0001__x0001_8@_x0001__x0001__x0001__x0001__x0001_E@_x0001__x0001__x0001__x0001__x0001_F@_x0001__x0001__x0001__x0001__x0001__x0001_3@_x0001__x0001__x0001__x0001__x0001__x0001_@@_x0001__x0001__x0001__x0001__x0001__x0001_Q@_x0001__x0001__x0001__x0001__x0001__x0001_,@_x0001__x0001__x0001__x0001__x0001__x0001_&gt;@_x0001__x0001__x0001__x0001__x0001__x0001__x0001__x0001__x0001__x0001__x0001__x0001__x0001__x0001__x0001__x0001__x0001__x0001__x0001__x0001__x0001_J@_x0001__x0001__x0001__x0001__x0001__x0001_ @_x0001__x0001__x0001__x0001__x0001__x0001_P@_x0001__x0001__x0001__x0001__x0001__x0001_O@_x0001__x0001__x0001__x0001__x0001__x0001_"@_x0001__x0001__x0001__x0001__x0001_E@_x0001__x0001__x0001__x0001__x0001__x0001_@@_x0001__x0001__x0001__x0001__x0001__x0001_F@_x0001__x0002__x0001__x0001__x0001__x0001__x0001__x0001_&gt;@_x0001__x0001__x0001__x0001__x0001__x0001_(@_x0001__x0001__x0001__x0001__x0001__x0001_?@_x0001__x0001__x0001__x0001__x0001__x0001_7@_x0001__x0001__x0001__x0001__x0001_M@_x0001__x0001__x0001__x0001__x0001__x0001_J@_x0001__x0001__x0001__x0001__x0001__x0001_5@_x0001__x0001__x0001__x0001__x0001__x0001_7@_x0001__x0001__x0001__x0001__x0001__x0001_,@_x0001__x0001__x0001__x0001__x0001__x0001_"@_x0001__x0001__x0001__x0001__x0001__x0001__x0014_@_x0001__x0001__x0001__x0001__x0001_ÀP@_x0001__x0001__x0001__x0001__x0001__x0001_F@_x0001__x0001__x0001__x0001__x0001__x0001_&amp;@_x0001__x0001__x0001__x0001__x0001_P@_x0001__x0001__x0001__x0001__x0001__x0001_I@_x0001__x0001__x0001__x0001__x0001__x0001_=@_x0001__x0001__x0001__x0001__x0001__x0001__x0018_@_x0001__x0001__x0001__x0001__x0001__x0001_=@_x0001__x0001__x0001__x0001__x0001__x0001__x0001_@_x0001__x0001__x0001__x0001__x0001_J@_x0001__x0001__x0001__x0001__x0001__x0001_?@_x0001__x0001__x0001__x0001__x0001__x0001_9@_x0001__x0001__x0001__x0001__x0001__x0001_7@_x0001__x0001__x0001__x0001__x0001__x0001_M@_x0001__x0001__x0001__x0001__x0001__x0001_F@_x0001__x0001__x0001__x0001__x0001__x0001_@@_x0001__x0001__x0001__x0001__x0001_O@_x0001__x0001__x0001__x0001__x0001__x0001_K@_x0001__x0001__x0001__x0001__x0001__x0001_7@_x0001__x0001__x0001__x0001__x0001__x0001_&lt;@_x0001__x0001__x0001__x0001__x0001__x0002__x0001__x0001_J@_x0001__x0001__x0001__x0001__x0001__x0001_F@_x0001__x0001__x0001__x0001__x0001__x0001_3@_x0001__x0001__x0001__x0001__x0001__x0001_(@_x0001__x0001__x0001__x0001__x0001_E@_x0001__x0001__x0001__x0001__x0001__x0001_*@_x0001__x0001__x0001__x0001__x0001__x0001_O@_x0001__x0001__x0001__x0001__x0001_G@_x0001__x0001__x0001__x0001__x0001__x0001__x0001__x0001__x0001__x0001__x0001__x0001__x0001__x0001_&amp;@_x0001__x0001__x0001__x0001__x0001__x0001__x0018_@_x0001__x0001__x0001__x0001__x0001__x0001_?@_x0001__x0001__x0001__x0001__x0001_@Q@_x0001__x0001__x0001__x0001__x0001__x0001__x0001__x0001__x0001__x0001__x0001__x0001__x0001__x0001_H@_x0001__x0001__x0001__x0001__x0001_E@_x0001__x0001__x0001__x0001__x0001_G@_x0001__x0001__x0001__x0001__x0001__x0001_Q@_x0001__x0001__x0001__x0001__x0001_M@_x0001__x0001__x0001__x0001__x0001__x0001_ @_x0001__x0001__x0001__x0001__x0001__x0001_?@_x0001__x0001__x0001__x0001__x0001_M@_x0001__x0001__x0001__x0001__x0001__x0001_&gt;@_x0001__x0001__x0001__x0001__x0001__x0001_8@_x0001__x0001__x0001__x0001__x0001__x0001__x0001__x0001__x0001__x0001__x0001__x0001__x0001__x0001__x0001__x0001__x0001__x0001__x0001__x0001__x0001_L@_x0001__x0001__x0001__x0001__x0001__x0001__x0010_@_x0001__x0001__x0001__x0001__x0001__x0001_?@_x0001__x0001__x0001__x0001__x0001_K@_x0001__x0001__x0001__x0001__x0001__x0001_&amp;@_x0001__x0001__x0001__x0001__x0001__x0001_1@_x0001__x0002__x0001__x0001__x0001__x0001__x0001__x0001_"@_x0001__x0001__x0001__x0001__x0001__x0001_A@_x0001__x0001__x0001__x0001__x0001__x0001_&gt;@_x0001__x0001__x0001__x0001__x0001__x0001_&gt;@_x0001__x0001__x0001__x0001__x0001__x0001_9@_x0001__x0001__x0001__x0001__x0001__x0001_,@_x0001__x0001__x0001__x0001__x0001_H@_x0001__x0001__x0001__x0001__x0001__x0001_P@_x0001__x0001__x0001__x0001__x0001__x0001_7@_x0001__x0001__x0001__x0001__x0001__x0001_F@_x0001__x0001__x0001__x0001__x0001__x0001_(@_x0001__x0001__x0001__x0001__x0001__x0001_F@_x0001__x0001__x0001__x0001__x0001__x0001__x0018_@_x0001__x0001__x0001__x0001__x0001_J@_x0001__x0001__x0001__x0001__x0001_G@_x0001__x0001__x0001__x0001__x0001_I@_x0001__x0001__x0001__x0001__x0001__x0001_7@_x0001__x0001__x0001__x0001__x0001__x0001_O@_x0001__x0001__x0001__x0001__x0001__x0001_6@_x0001__x0001__x0001__x0001__x0001__x0001_P@_x0001__x0001__x0001__x0001__x0001_G@_x0001__x0001__x0001__x0001__x0001__x0001_F@_x0001__x0001__x0001__x0001__x0001__x0001_7@_x0001__x0001__x0001__x0001__x0001__x0001_$@_x0001__x0001__x0001__x0001__x0001_H@_x0001__x0001__x0001__x0001__x0001__x0001_9@_x0001__x0001__x0001__x0001__x0001__x0001__x0001__x0001__x0001__x0001__x0001__x0001__x0001__x0001__x0001__x0001__x0001__x0001__x0001__x0001__x0001__x0001_,@_x0001__x0001__x0001__x0001__x0001__x0001__x001C_@_x0001__x0001__x0001__x0001__x0001__x0001__x0010_@_x0001__x0001__x0001__x0001__x0001__x0002__x0001__x0001_L@_x0001__x0001__x0001__x0001__x0001__x0001_D@_x0001__x0001__x0001__x0001__x0001_K@_x0001__x0001__x0001__x0001__x0001__x0001_M@_x0001__x0001__x0001__x0001__x0001__x0001_7@_x0001__x0001__x0001__x0001__x0001__x0001__x0014_@_x0001__x0001__x0001__x0001__x0001__x0001_I@_x0001__x0001__x0001__x0001__x0001__x0001_.@_x0001__x0001__x0001__x0001__x0001__x0001_$@_x0001__x0001__x0001__x0001__x0001_G@_x0001__x0001__x0001__x0001__x0001_ÀP@_x0001__x0001__x0001__x0001__x0001__x0001_F@_x0001__x0001__x0001__x0001__x0001_M@_x0001__x0001__x0001__x0001__x0001__x0001_9@_x0001__x0001__x0001__x0001__x0001__x0001_$@_x0001__x0001__x0001__x0001__x0001_P@_x0001__x0001__x0001__x0001__x0001__x0001_G@_x0001__x0001__x0001__x0001__x0001__x0001_5@_x0001__x0001__x0001__x0001__x0001__x0001__x0001__x0001__x0001__x0001__x0001__x0001__x0001__x0001_J@_x0001__x0001__x0001__x0001__x0001__x0001_$@_x0001__x0001__x0001__x0001__x0001__x0001_0@_x0001__x0001__x0001__x0001__x0001__x0001__x0014_@_x0001__x0001__x0001__x0001__x0001__x0001_0@_x0001__x0001__x0001__x0001__x0001_ÀP@_x0001__x0001__x0001__x0001__x0001_M@_x0001__x0001__x0001__x0001__x0001__x0001_4@_x0001__x0001__x0001__x0001__x0001__x0001_&lt;@_x0001__x0001__x0001__x0001__x0001__x0001_3@_x0001__x0001__x0001__x0001__x0001__x0001__x0010_@_x0001__x0001__x0001__x0001__x0001__x0001_=@_x0001__x0001__x0001__x0001__x0001_M@_x0001__x0002__x0001__x0001__x0001__x0001__x0001__x0001_P@_x0001__x0001__x0001__x0001__x0001__x0001_J@_x0001__x0001__x0001__x0001__x0001__x0001_:@_x0001__x0001__x0001__x0001__x0001_F@_x0001__x0001__x0001__x0001__x0001__x0001_E@_x0001__x0001__x0001__x0001__x0001__x0001__x001C_@_x0001__x0001__x0001__x0001__x0001__x0001__x0014_@_x0001__x0001__x0001__x0001__x0001__x0001__x001C_@_x0001__x0001__x0001__x0001__x0001__x0001_;@_x0001__x0001__x0001__x0001__x0001__x0001_.@_x0001__x0001__x0001__x0001__x0001_N@_x0001__x0001__x0001__x0001__x0001_F@_x0001__x0001__x0001__x0001__x0001__x0001__x0001__x0001__x0001__x0001__x0001__x0001__x0001__x0001_F@_x0001__x0001__x0001__x0001__x0001__x0001__x0001__x0001__x0001__x0001__x0001__x0001__x0001__x0001_ @_x0001__x0001__x0001__x0001__x0001__x0001_N@_x0001__x0001__x0001__x0001__x0001__x0001_4@_x0001__x0001__x0001__x0001__x0001__x0001_*@_x0001__x0001__x0001__x0001__x0001__x0001__x0001__x0001__x0001__x0001__x0001__x0001__x0001__x0001_6@_x0001__x0001__x0001__x0001__x0001__x0001_@@_x0001__x0001__x0001__x0001__x0001__x0001_G@_x0001__x0001__x0001__x0001__x0001__x0001_G@_x0001__x0001__x0001__x0001__x0001__x0001_&amp;@_x0001__x0001__x0001__x0001__x0001__x0001_.@_x0001__x0001__x0001__x0001__x0001__x0001_@@_x0001__x0001__x0001__x0001__x0001__x0001_D@_x0001__x0001__x0001__x0001__x0001__x0001_&lt;@_x0001__x0001__x0001__x0001__x0001__x0001__x0001__x0001__x0001__x0001__x0001__x0001__x0001__x0001_?@_x0001__x0001__x0001__x0001__x0001__x0002__x0001__x0001_"@_x0001__x0001__x0001__x0001__x0001__x0001_I@_x0001__x0001__x0001__x0001__x0001__x0001_H@_x0001__x0001__x0001__x0001__x0001__x0001_$@_x0001__x0001__x0001__x0001__x0001__x0001_3@_x0001__x0001__x0001__x0001__x0001__x0001__x0001__x0001__x0001__x0001__x0001__x0001__x0001__x0001_M@_x0001__x0001__x0001__x0001__x0001__x0001__x0001__x0001__x0001__x0001__x0001__x0001__x0001__x0001_,@_x0001__x0001__x0001__x0001__x0001__x0001_&amp;@_x0001__x0001__x0001__x0001__x0001__x0001_D@_x0001__x0001__x0001__x0001__x0001__x0001_0@_x0001__x0001__x0001__x0001__x0001_@Q@_x0001__x0001__x0001__x0001__x0001_H@_x0001__x0001__x0001__x0001__x0001__x0001_G@_x0001__x0001__x0001__x0001__x0001__x0001_O@_x0001__x0001__x0001__x0001__x0001__x0001_G@_x0001__x0001__x0001__x0001__x0001__x0001_O@_x0001__x0001__x0001__x0001__x0001__x0001_;@_x0001__x0001__x0001__x0001__x0001__x0001_$@_x0001__x0001__x0001__x0001__x0001__x0001_8@_x0001__x0001__x0001__x0001__x0001__x0001_:@_x0001__x0001__x0001__x0001__x0001__x0001_7@_x0001__x0001__x0001__x0001__x0001__x0001__x0001__x0001__x0001__x0001__x0001__x0001__x0001__x0001_K@_x0001__x0001__x0001__x0001__x0001_G@_x0001__x0001__x0001__x0001__x0001__x0001_F@_x0001__x0001__x0001__x0001__x0001__x0001_2@_x0001__x0001__x0001__x0001__x0001__x0001_$@_x0001__x0001__x0001__x0001__x0001__x0001_0@_x0001__x0001__x0001__x0001__x0001__x0001__x0014_@_x0001__x0001__x0001__x0001__x0001_@@_x0001__x0002__x0001__x0001__x0001__x0001__x0001__x0001_G@_x0001__x0001__x0001__x0001__x0001__x0001_(@_x0001__x0001__x0001__x0001__x0001__x0001_M@_x0001__x0001__x0001__x0001__x0001__x0001_O@_x0001__x0001__x0001__x0001__x0001__x0001_&gt;@_x0001__x0001__x0001__x0001__x0001__x0001__x001C_@_x0001__x0001__x0001__x0001__x0001__x0001__x0001__x0001__x0001__x0001__x0001__x0001__x0001__x0001_Q@_x0001__x0001__x0001__x0001__x0001__x0001__x0001__x0001__x0001__x0001__x0001__x0001__x0001__x0001_ @_x0001__x0001__x0001__x0001__x0001__x0001_$@_x0001__x0001__x0001__x0001__x0001__x0001_;@_x0001__x0001__x0001__x0001__x0001__x0001_P@_x0001__x0001__x0001__x0001__x0001__x0001__x0008_@_x0001__x0001__x0001__x0001__x0001__x0001_9@_x0001__x0001__x0001__x0001__x0001__x0001_,@_x0001__x0001__x0001__x0001__x0001__x0001_@@_x0001__x0001__x0001__x0001__x0001__x0001__x0018_@_x0001__x0001__x0001__x0001__x0001_D@_x0001__x0001__x0001__x0001__x0001__x0001_O@_x0001__x0001__x0001__x0001__x0001__x0001_P@_x0001__x0001__x0001__x0001__x0001__x0001_ @_x0001__x0001__x0001__x0001__x0001_G@_x0001__x0001__x0001__x0001__x0001__x0001_&amp;@_x0001__x0001__x0001__x0001__x0001__x0001_7@_x0001__x0001__x0001__x0001__x0001_M@_x0001__x0001__x0001__x0001__x0001__x0001__x001C_@_x0001__x0001__x0001__x0001__x0001__x0001_H@_x0001__x0001__x0001__x0001__x0001__x0001__x0001__x0001__x0001__x0001__x0001__x0001__x0001_M@_x0001__x0001__x0001__x0001__x0001__x0001_E@_x0001__x0001__x0001__x0001__x0001__x0002__x0001_E@_x0001__x0001__x0001__x0001__x0001__x0001__x0001__x0001__x0001__x0001__x0001__x0001__x0001__x0001_@@_x0001__x0001__x0001__x0001__x0001__x0001_&gt;@_x0001__x0001__x0001__x0001__x0001__x0001_I@_x0001__x0001__x0001__x0001__x0001_@P@_x0001__x0001__x0001__x0001__x0001__x0001_0@_x0001__x0001__x0001__x0001__x0001__x0001_2@_x0001__x0001__x0001__x0001__x0001__x0001_$@_x0001__x0001__x0001__x0001__x0001__x0001_?@_x0001__x0001__x0001__x0001__x0001__x0001_*@_x0001__x0001__x0001__x0001__x0001__x0001_1@_x0001__x0001__x0001__x0001__x0001__x0001__x0001__x0001__x0001__x0001__x0001__x0001__x0001__x0001_H@_x0001__x0001__x0001__x0001__x0001__x0001_9@_x0001__x0001__x0001__x0001__x0001__x0001_P@_x0001__x0001__x0001__x0001__x0001__x0001_4@_x0001__x0001__x0001__x0001__x0001_M@_x0001__x0001__x0001__x0001__x0001__x0001__x0001__x0001__x0001__x0001__x0001__x0001__x0001_G@_x0001__x0001__x0001__x0001__x0001__x0001_&lt;@_x0001__x0001__x0001__x0001__x0001__x0001_&lt;@_x0001__x0001__x0001__x0001__x0001__x0001_ @_x0001__x0001__x0001__x0001__x0001__x0001__x0010_@_x0001__x0001__x0001__x0001__x0001__x0001__x0014_@_x0001__x0001__x0001__x0001__x0001__x0001_*@_x0001__x0001__x0001__x0001__x0001__x0001_@@_x0001__x0001__x0001__x0001__x0001__x0001_@@_x0001__x0001__x0001__x0001__x0001__x0001_P@_x0001__x0001__x0001__x0001__x0001_J@_x0001__x0001__x0001__x0001__x0001__x0001_I@_x0001__x0001__x0001__x0001__x0001__x0001_&lt;@_x0001__x0002__x0001__x0001__x0001__x0001__x0001__x0001_@@_x0001__x0001__x0001__x0001__x0001__x0001_,@_x0001__x0001__x0001__x0001__x0001__x0001_G@_x0001__x0001__x0001__x0001__x0001__x0001__x0001__x0001__x0001__x0001__x0001__x0001__x0001_O@_x0001__x0001__x0001__x0001__x0001__x0001_M@_x0001__x0001__x0001__x0001__x0001__x0001_K@_x0001__x0001__x0001__x0001__x0001__x0001_ @_x0001__x0001__x0001__x0001__x0001__x0001__x001C_@_x0001__x0001__x0001__x0001__x0001__x0001_.@_x0001__x0001__x0001__x0001__x0001__x0001_9@_x0001__x0001__x0001__x0001__x0001_H@_x0001__x0001__x0001__x0001__x0001__x0001_&amp;@_x0001__x0001__x0001__x0001__x0001__x0001_1@_x0001__x0001__x0001__x0001__x0001__x0001_ @_x0001__x0001__x0001__x0001__x0001__x0001__x001C_@_x0001__x0001__x0001__x0001__x0001_J@_x0001__x0001__x0001__x0001__x0001__x0001_:@_x0001__x0001__x0001__x0001__x0001__x0001__x0008_@_x0001__x0001__x0001__x0001__x0001_F@_x0001__x0001__x0001__x0001__x0001__x0001_*@_x0001__x0001__x0001__x0001__x0001_H@_x0001__x0001__x0001__x0001__x0001__x0001__x0014_@_x0001__x0001__x0001__x0001__x0001__x0001_7@_x0001__x0001__x0001__x0001__x0001_C@_x0001__x0001__x0001__x0001__x0001__x0001_2@_x0001__x0001__x0001__x0001__x0001__x0001__x0018_@_x0001__x0001__x0001__x0001__x0001_ÀP@_x0001__x0001__x0001__x0001__x0001_K@_x0001__x0001__x0001__x0001__x0001__x0001_6@_x0001__x0001__x0001__x0001__x0001__x0001_8@_x0001__x0001__x0001__x0001__x0001__x0002__x0001__x0001_.@_x0001__x0001__x0001__x0001__x0001__x0001__x0001__x0001__x0001__x0001__x0001__x0001__x0001__x0001__x0018_@_x0001__x0001__x0001__x0001__x0001__x0001_6@_x0001__x0001__x0001__x0001__x0001__x0001_8@_x0001__x0001__x0001__x0001__x0001__x0001_N@_x0001__x0001__x0001__x0001__x0001__x0001_M@_x0001__x0001__x0001__x0001__x0001_P@_x0001__x0001__x0001__x0001__x0001__x0001_&gt;@_x0001__x0001__x0001__x0001__x0001_@P@_x0001__x0001__x0001__x0001__x0001_P@_x0001__x0001__x0001__x0001__x0001__x0001_;@_x0001__x0001__x0001__x0001__x0001__x0001_*@_x0001__x0001__x0001__x0001__x0001__x0001_G@_x0001__x0001__x0001__x0001__x0001__x0001__x0001__x0001__x0001__x0001__x0001__x0001__x0001__x0001_4@_x0001__x0001__x0001__x0001__x0001__x0001_L@_x0001__x0001__x0001__x0001__x0001__x0001_I@_x0001__x0001__x0001__x0001__x0001__x0001_&lt;@_x0001__x0001__x0001__x0001__x0001__x0001_=@_x0001__x0001__x0001__x0001__x0001_L@_x0001__x0001__x0001__x0001__x0001__x0001_:@_x0001__x0001__x0001__x0001__x0001_@P@_x0001__x0001__x0001__x0001__x0001__x0001_"@_x0001__x0001__x0001__x0001__x0001_L@_x0001__x0001__x0001__x0001__x0001__x0001_A@_x0001__x0001__x0001__x0001__x0001__x0001_7@_x0001__x0001__x0001__x0001__x0001__x0001_O@_x0001__x0001__x0001__x0001__x0001__x0001_A@_x0001__x0001__x0001__x0001__x0001__x0001_L@_x0001__x0001__x0001__x0001__x0001__x0001_=@_x0001__x0001__x0001__x0001__x0001__x0001_,@_x0001__x0002__x0001__x0001__x0001__x0001__x0001_K@_x0001__x0001__x0001__x0001__x0001__x0001_3@_x0001__x0001__x0001__x0001__x0001__x0001_J@_x0001__x0001__x0001__x0001__x0001__x0001_=@_x0001__x0001__x0001__x0001__x0001__x0001_P@_x0001__x0001__x0001__x0001__x0001__x0001_4@_x0001__x0001__x0001__x0001__x0001_E@_x0001__x0001__x0001__x0001__x0001__x0001_Q@_x0001__x0001__x0001__x0001__x0001__x0001_F@_x0001__x0001__x0001__x0001__x0001__x0001__x0014_@_x0001__x0001__x0001__x0001__x0001__x0001_L@_x0001__x0001__x0001__x0001__x0001__x0001_G@_x0001__x0001__x0001__x0001__x0001__x0001__x0001__x0001__x0001__x0001__x0001__x0001__x0001__x0001_K@_x0001__x0001__x0001__x0001__x0001__x0001__x0014_@_x0001__x0001__x0001__x0001__x0001__x0001_M@_x0001__x0001__x0001__x0001__x0001_K@_x0001__x0001__x0001__x0001__x0001_G@_x0001__x0001__x0001__x0001__x0001__x0001_7@_x0001__x0001__x0001__x0001__x0001__x0001_:@_x0001__x0001__x0001__x0001__x0001__x0001_K@_x0001__x0001__x0001__x0001__x0001__x0001_:@_x0001__x0001__x0001__x0001__x0001__x0001_=@_x0001__x0001__x0001__x0001__x0001__x0001__x0008_@_x0001__x0001__x0001__x0001__x0001__x0001_:@_x0001__x0001__x0001__x0001__x0001_M@_x0001__x0001__x0001__x0001__x0001_F@_x0001__x0001__x0001__x0001__x0001__x0001_7@_x0001__x0001__x0001__x0001__x0001__x0001_4@_x0001__x0001__x0001__x0001__x0001__x0001_1@_x0001__x0001__x0001__x0001__x0001_@@_x0001__x0001__x0001__x0001__x0001__x0002__x0001__x0001__x0001__x0001__x0001__x0001__x0001__x0001__x0001__x0001_;@_x0001__x0001__x0001__x0001__x0001__x0001_6@_x0001__x0001__x0001__x0001__x0001__x0001_E@_x0001__x0001__x0001__x0001__x0001__x0001_0@_x0001__x0001__x0001__x0001__x0001__x0001_&lt;@_x0001__x0001__x0001__x0001__x0001__x0001_4@_x0001__x0001__x0001__x0001__x0001__x0001_J@_x0001__x0001__x0001__x0001__x0001__x0001_8@_x0001__x0001__x0001__x0001__x0001__x0001_.@_x0001__x0001__x0001__x0001__x0001__x0001_K@_x0001__x0001__x0001__x0001__x0001__x0001_M@_x0001__x0001__x0001__x0001__x0001__x0001_.@_x0001__x0001__x0001__x0001__x0001__x0001_F@_x0001__x0001__x0001__x0001__x0001__x0001_ @_x0001__x0001__x0001__x0001__x0001_K@_x0001__x0001__x0001__x0001__x0001__x0001_2@_x0001__x0001__x0001__x0001__x0001__x0001__x0008_@_x0001__x0001__x0001__x0001__x0001__x0001_:@_x0001__x0001__x0001__x0001__x0001__x0001_F@_x0001__x0001__x0001__x0001__x0001__x0001_9@_x0001__x0001__x0001__x0001__x0001_E@_x0001__x0001__x0001__x0001__x0001__x0001_&gt;@_x0001__x0001__x0001__x0001__x0001__x0001__x0010_@_x0001__x0001__x0001__x0001__x0001__x0001_2@_x0001__x0001__x0001__x0001__x0001__x0001_@@_x0001__x0001__x0001__x0001__x0001__x0001_N@_x0001__x0001__x0001__x0001__x0001__x0001__x0014_@_x0001__x0001__x0001__x0001__x0001__x0001_"@_x0001__x0001__x0001__x0001__x0001__x0001__x001C_@_x0001__x0001__x0001__x0001__x0001__x0001_1@_x0001__x0001__x0001__x0001__x0001__x0001__x0001__x0001__x0001__x0002__x0001__x0001__x0001__x0001__x0001__x0001_&amp;@_x0001__x0001__x0001__x0001__x0001_N@_x0001__x0001__x0001__x0001__x0001__x0001_4@_x0001__x0001__x0001__x0001__x0001__x0001__x0014_@_x0001__x0001__x0001__x0001__x0001_@P@_x0001__x0001__x0001__x0001__x0001_I@_x0001__x0001__x0001__x0001__x0001_M@_x0001__x0001__x0001__x0001__x0001__x0001__x0001__x0001__x0001__x0001__x0001__x0001__x0001_N@_x0001__x0001__x0001__x0001__x0001__x0001_0@_x0001__x0001__x0001__x0001__x0001__x0001__x001C_@_x0001__x0001__x0001__x0001__x0001__x0001_6@_x0001__x0001__x0001__x0001__x0001__x0001_?@_x0001__x0001__x0001__x0001__x0001_P@_x0001__x0001__x0001__x0001__x0001__x0001_"@_x0001__x0001__x0001__x0001__x0001__x0001_$@_x0001__x0001__x0001__x0001__x0001__x0001_7@_x0001__x0001__x0001__x0001__x0001__x0001_F@_x0001__x0001__x0001__x0001__x0001__x0001_0@_x0001__x0001__x0001__x0001__x0001__x0001_$@_x0001__x0001__x0001__x0001__x0001__x0001_P@_x0001__x0001__x0001__x0001__x0001_I@_x0001__x0001__x0001__x0001__x0001_L@_x0001__x0001__x0001__x0001__x0001_ÀP@_x0001__x0001__x0001__x0001__x0001__x0001_I@_x0001__x0001__x0001__x0001__x0001__x0001__x0001__x0001__x0001__x0001__x0001__x0001__x0001__x0001_J@_x0001__x0001__x0001__x0001__x0001_ÀP@_x0001__x0001__x0001__x0001__x0001__x0001_?@_x0001__x0001__x0001__x0001__x0001__x0001_5@_x0001__x0001__x0001__x0001__x0001__x0001_I@_x0001__x0001__x0001__x0001__x0001__x0002__x0001__x0001_&amp;@_x0001__x0001__x0001__x0001__x0001_G@_x0001__x0001__x0001__x0001__x0001_J@_x0001__x0001__x0001__x0001__x0001_M@_x0001__x0001__x0001__x0001__x0001__x0001_2@_x0001__x0001__x0001__x0001__x0001__x0001_5@_x0001__x0001__x0001__x0001__x0001__x0001_.@_x0001__x0001__x0001__x0001__x0001__x0001_H@_x0001__x0001__x0001__x0001__x0001_K@_x0001__x0001__x0001__x0001__x0001__x0001_7@_x0001__x0001__x0001__x0001__x0001__x0001_.@_x0001__x0001__x0001__x0001__x0001__x0001__x0014_@_x0001__x0001__x0001__x0001__x0001__x0001_:@_x0001__x0001__x0001__x0001__x0001__x0001_.@_x0001__x0001__x0001__x0001__x0001__x0001_?@_x0001__x0001__x0001__x0001__x0001__x0001_ @_x0001__x0001__x0001__x0001__x0001__x0001_;@_x0001__x0001__x0001__x0001__x0001_G@_x0001__x0001__x0001__x0001__x0001__x0001__x0010_@_x0001__x0001__x0001__x0001__x0001__x0001_*@_x0001__x0001__x0001__x0001__x0001__x0001_F@_x0001__x0001__x0001__x0001__x0001__x0001_&amp;@_x0001__x0001__x0001__x0001__x0001__x0001_=@_x0001__x0001__x0001__x0001__x0001__x0001_I@_x0001__x0001__x0001__x0001__x0001__x0001_?@_x0001__x0001__x0001__x0001__x0001__x0001_O@_x0001__x0001__x0001__x0001__x0001__x0001_=@_x0001__x0001__x0001__x0001__x0001__x0001_:@_x0001__x0001__x0001__x0001__x0001__x0001_4@_x0001__x0001__x0001__x0001__x0001_D@_x0001__x0001__x0001__x0001__x0001__x0001__x0018_@_x0001__x0001__x0001__x0001__x0001__x0001_E@_x0001__x0002__x0001__x0001__x0001__x0001__x0001_O@_x0001__x0001__x0001__x0001__x0001__x0001__x001C_@_x0001__x0001__x0001__x0001__x0001_J@_x0001__x0001__x0001__x0001__x0001__x0001_=@_x0001__x0001__x0001__x0001__x0001__x0001_(@_x0001__x0001__x0001__x0001__x0001__x0001_E@_x0001__x0001__x0001__x0001__x0001__x0001_4@_x0001__x0001__x0001__x0001__x0001__x0001_N@_x0001__x0001__x0001__x0001__x0001__x0001_Q@_x0001__x0001__x0001__x0001__x0001_D@_x0001__x0001__x0001__x0001__x0001__x0001_L@_x0001__x0001__x0001__x0001__x0001__x0001_1@_x0001__x0001__x0001__x0001__x0001__x0001__x0001__x0001__x0001__x0001__x0001__x0001__x0001__x0001_(@_x0001__x0001__x0001__x0001__x0001__x0001_I@_x0001__x0001__x0001__x0001__x0001__x0001_*@_x0001__x0001__x0001__x0001__x0001__x0001_@@_x0001__x0001__x0001__x0001__x0001__x0001_I@_x0001__x0001__x0001__x0001__x0001__x0001__x0008_@_x0001__x0001__x0001__x0001__x0001__x0001_6@_x0001__x0001__x0001__x0001__x0001__x0001__x0001__x0001__x0001__x0001__x0001__x0001__x0001__x0001_*@_x0001__x0001__x0001__x0001__x0001__x0001_8@_x0001__x0001__x0001__x0001__x0001_D@_x0001__x0001__x0001__x0001__x0001__x0001_"@_x0001__x0001__x0001__x0001__x0001__x0001__x0010_@_x0001__x0001__x0001__x0001__x0001__x0001_$@_x0001__x0001__x0001__x0001__x0001__x0001_@@_x0001__x0001__x0001__x0001__x0001__x0001_F@_x0001__x0001__x0001__x0001__x0001__x0001__x001C_@_x0001__x0001__x0001__x0001__x0001_G@_x0001__x0001__x0001__x0001__x0001__x0002__x0001_K@_x0001__x0001__x0001__x0001__x0001_L@_x0001__x0001__x0001__x0001__x0001_E@_x0001__x0001__x0001__x0001__x0001__x0001_?@_x0001__x0001__x0001__x0001__x0001__x0001_$@_x0001__x0001__x0001__x0001__x0001__x0001_&lt;@_x0001__x0001__x0001__x0001__x0001_@@_x0001__x0001__x0001__x0001__x0001__x0001__x0001__x0001__x0001__x0001__x0001__x0001__x0001__x0001_5@_x0001__x0001__x0001__x0001__x0001__x0001_;@_x0001__x0001__x0001__x0001__x0001__x0001_.@_x0001__x0001__x0001__x0001__x0001__x0001__x0018_@_x0001__x0001__x0001__x0001__x0001__x0001_;@_x0001__x0001__x0001__x0001__x0001_H@_x0001__x0001__x0001__x0001__x0001__x0001__x0001__x0001__x0001__x0001__x0001__x0001__x0001_@Q@_x0001__x0001__x0001__x0001__x0001__x0001_&gt;@_x0001__x0001__x0001__x0001__x0001__x0001_2@_x0001__x0001__x0001__x0001__x0001__x0001_5@_x0001__x0001__x0001__x0001__x0001__x0001_7@_x0001__x0001__x0001__x0001__x0001__x0001_8@_x0001__x0001__x0001__x0001__x0001__x0001_.@_x0001__x0001__x0001__x0001__x0001_H@_x0001__x0001__x0001__x0001__x0001__x0001_F@_x0001__x0001__x0001__x0001__x0001__x0001_D@_x0001__x0001__x0001__x0001__x0001_N@_x0001__x0001__x0001__x0001__x0001__x0001_;@_x0001__x0001__x0001__x0001__x0001__x0001_=@_x0001__x0001__x0001__x0001__x0001__x0001__x0001__x0001__x0001__x0001__x0001__x0001__x0001__x0001_&lt;@_x0001__x0001__x0001__x0001__x0001__x0001_8@_x0001__x0001__x0001__x0001__x0001__x0001_6@_x0001__x0002__x0001__x0001__x0001__x0001__x0001__x0001_I@_x0001__x0001__x0001__x0001__x0001__x0001__x0001__x0001__x0001__x0001__x0001__x0001__x0001__x0001_E@_x0001__x0001__x0001__x0001__x0001__x0001_0@_x0001__x0001__x0001__x0001__x0001__x0001_0@_x0001__x0001__x0001__x0001__x0001__x0001_;@_x0001__x0001__x0001__x0001__x0001__x0001_8@_x0001__x0001__x0001__x0001__x0001__x0001_I@_x0001__x0001__x0001__x0001__x0001__x0001_&gt;@_x0001__x0001__x0001__x0001__x0001__x0001_7@_x0001__x0001__x0001__x0001__x0001__x0001_O@_x0001__x0001__x0001__x0001__x0001__x0001_M@_x0001__x0001__x0001__x0001__x0001_I@_x0001__x0001__x0001__x0001__x0001__x0001__x0001__x0001__x0001__x0001__x0001__x0001__x0001__x0001_K@_x0001__x0001__x0001__x0001__x0001__x0001_&lt;@_x0001__x0001__x0001__x0001__x0001__x0001_1@_x0001__x0001__x0001__x0001__x0001_O@_x0001__x0001__x0001__x0001__x0001__x0001_ @_x0001__x0001__x0001__x0001__x0001__x0001_*@_x0001__x0001__x0001__x0001__x0001__x0001_A@_x0001__x0001__x0001__x0001__x0001__x0001__x001C_@_x0001__x0001__x0001__x0001__x0001__x0001_K@_x0001__x0001__x0001__x0001__x0001_H@_x0001__x0001__x0001__x0001__x0001_M@_x0001__x0001__x0001__x0001__x0001__x0001_,@_x0001__x0001__x0001__x0001__x0001__x0001_2@_x0001__x0001__x0001__x0001__x0001_ÀP@_x0001__x0001__x0001__x0001__x0001__x0001__x0001__x0001__x0001__x0001__x0001__x0001__x0001__x0001__x0018_@_x0001__x0001__x0001__x0001__x0001__x0001_0@_x0001__x0001__x0001__x0001__x0001__x0002__x0001_ÀP@_x0001__x0001__x0001__x0001__x0001__x0001__x0014_@_x0001__x0001__x0001__x0001__x0001__x0001_9@_x0001__x0001__x0001__x0001__x0001__x0001__x0001__x0001__x0001__x0001__x0001__x0001__x0001__x0001_7@_x0001__x0001__x0001__x0001__x0001__x0001_.@_x0001__x0001__x0001__x0001__x0001__x0001_6@_x0001__x0001__x0001__x0001__x0001__x0001_D@_x0001__x0001__x0001__x0001__x0001__x0001_4@_x0001__x0001__x0001__x0001__x0001__x0001_0@_x0001__x0001__x0001__x0001__x0001__x0001_9@_x0001__x0001__x0001__x0001__x0001_E@_x0001__x0001__x0001__x0001__x0001__x0001_0@_x0001__x0001__x0001__x0001__x0001__x0001__x0008_@_x0001__x0001__x0001__x0001__x0001__x0001__x0018_@_x0001__x0001__x0001__x0001__x0001_O@_x0001__x0001__x0001__x0001__x0001_G@_x0001__x0001__x0001__x0001__x0001_@P@_x0001__x0001__x0001__x0001__x0001__x0001__x0001__x0001__x0001__x0001__x0001__x0001__x0001_L@_x0001__x0001__x0001__x0001__x0001__x0001_?@_x0001__x0001__x0001__x0001__x0001__x0001__x0010_@_x0001__x0001__x0001__x0001__x0001__x0001__x0001__x0001__x0001__x0001__x0001__x0001__x0001__x0001__x0001__x0001__x0001__x0001__x0001__x0001__x0001__x0001_K@_x0001__x0001__x0001__x0001__x0001__x0001_?@_x0001__x0001__x0001__x0001__x0001_P@_x0001__x0001__x0001__x0001__x0001__x0001_2@_x0001__x0001__x0001__x0001__x0001__x0001_E@_x0001__x0001__x0001__x0001__x0001__x0001__x0001__x0001__x0001__x0001__x0001__x0001__x0001__x0001_&lt;@_x0001__x0001__x0001__x0001__x0001__x0001_&gt;@_x0001__x0002__x0001__x0001__x0001__x0001__x0001_E@_x0001__x0001__x0001__x0001__x0001__x0001_&gt;@_x0001__x0001__x0001__x0001__x0001__x0001_@@_x0001__x0001__x0001__x0001__x0001__x0001__x0008_@_x0001__x0001__x0001__x0001__x0001_K@_x0001__x0001__x0001__x0001__x0001_J@_x0001__x0001__x0001__x0001__x0001__x0001_,@_x0001__x0001__x0001__x0001__x0001_O@_x0001__x0001__x0001__x0001__x0001_@@_x0001__x0001__x0001__x0001__x0001__x0001_7@_x0001__x0001__x0001__x0001__x0001__x0001_=@_x0001__x0001__x0001__x0001__x0001_N@_x0001__x0001__x0001__x0001__x0001__x0001_3@_x0001__x0001__x0001__x0001__x0001__x0001_$@_x0001__x0001__x0001__x0001__x0001__x0001__x0018_@_x0001__x0001__x0001__x0001__x0001_@P@_x0001__x0001__x0001__x0001__x0001_I@_x0001__x0001__x0001__x0001__x0001__x0001__x0001__x0001__x0001__x0001__x0001__x0001__x0001__x0001_,@_x0001__x0001__x0001__x0001__x0001__x0001_7@_x0001__x0001__x0001__x0001__x0001__x0001__x0010_@_x0001__x0001__x0001__x0001__x0001_@P@_x0001__x0001__x0001__x0001__x0001__x0001_.@_x0001__x0001__x0001__x0001__x0001__x0001_E@_x0001__x0001__x0001__x0001__x0001__x0001__x0014_@_x0001__x0001__x0001__x0001__x0001__x0001_;@_x0001__x0001__x0001__x0001__x0001_H@_x0001__x0001__x0001__x0001__x0001_N@_x0001__x0001__x0001__x0001__x0001__x0001_E@_x0001__x0001__x0001__x0001__x0001__x0001_8@_x0001__x0001__x0001__x0001__x0001__x0001_I@_x0001__x0001__x0001__x0001__x0001__x0002__x0001__x0001__x001C_@_x0001__x0001__x0001__x0001__x0001__x0001_F@_x0001__x0001__x0001__x0001__x0001__x0001_A@_x0001__x0001__x0001__x0001__x0001__x0001_8@_x0001__x0001__x0001__x0001__x0001__x0001_1@_x0001__x0001__x0001__x0001__x0001_N@_x0001__x0001__x0001__x0001__x0001__x0001_D@_x0001__x0001__x0001__x0001__x0001__x0001_1@_x0001__x0001__x0001__x0001__x0001__x0001__x001C_@_x0001__x0001__x0001__x0001__x0001__x0001_D@_x0001__x0001__x0001__x0001__x0001__x0001_ @_x0001__x0001__x0001__x0001__x0001__x0001__x0018_@_x0001__x0001__x0001__x0001__x0001__x0001_5@_x0001__x0001__x0001__x0001__x0001__x0001_D@_x0001__x0001__x0001__x0001__x0001__x0001_G@_x0001__x0001__x0001__x0001__x0001__x0001__x0001__x0001__x0001__x0001__x0001__x0001__x0001__x0001_7@_x0001__x0001__x0001__x0001__x0001_E@_x0001__x0001__x0001__x0001__x0001__x0001__x001C_@_x0001__x0001__x0001__x0001__x0001__x0001_P@_x0001__x0001__x0001__x0001__x0001__x0001_G@_x0001__x0001__x0001__x0001__x0001__x0001_A@_x0001__x0001__x0001__x0001__x0001_O@_x0001__x0001__x0001__x0001__x0001_F@_x0001__x0001__x0001__x0001__x0001__x0001__x0001__x0001__x0001__x0001__x0001__x0001__x0001_@Q@_x0001__x0001__x0001__x0001__x0001__x0001_:@_x0001__x0001__x0001__x0001__x0001_N@_x0001__x0001__x0001__x0001__x0001_E@_x0001__x0001__x0001__x0001__x0001_P@_x0001__x0001__x0001__x0001__x0001__x0001_5@_x0001__x0001__x0001__x0001__x0001_@@_x0001__x0002__x0001__x0001__x0001__x0001__x0001__x0001_"@_x0001__x0001__x0001__x0001__x0001__x0001_F@_x0001__x0001__x0001__x0001__x0001__x0001_9@_x0001__x0001__x0001__x0001__x0001__x0001_J@_x0001__x0001__x0001__x0001__x0001_M@_x0001__x0001__x0001__x0001__x0001__x0001_I@_x0001__x0001__x0001__x0001__x0001_P@_x0001__x0001__x0001__x0001__x0001__x0001_,@_x0001__x0001__x0001__x0001__x0001__x0001_:@_x0001__x0001__x0001__x0001__x0001__x0001_P@_x0001__x0001__x0001__x0001__x0001_I@_x0001__x0001__x0001__x0001__x0001__x0001_*@_x0001__x0001__x0001__x0001__x0001_@@_x0001__x0001__x0001__x0001__x0001__x0001__x0001__x0001__x0001__x0001__x0001__x0001__x0001__x0001_&gt;@_x0001__x0001__x0001__x0001__x0001__x0001_,@_x0001__x0001__x0001__x0001__x0001__x0001_ @_x0001__x0001__x0001__x0001__x0001__x0001_D@_x0001__x0001__x0001__x0001__x0001__x0001_.@_x0001__x0001__x0001__x0001__x0001__x0001_.@_x0001__x0001__x0001__x0001__x0001__x0001_=@_x0001__x0001__x0001__x0001__x0001__x0001__x0001__x0001__x0001__x0001__x0001__x0001__x0001__x0001_1@_x0001__x0001__x0001__x0001__x0001__x0001_D@_x0001__x0001__x0001__x0001__x0001__x0001_"@_x0001__x0001__x0001__x0001__x0001__x0001_A@_x0001__x0001__x0001__x0001__x0001__x0001_$@_x0001__x0001__x0001__x0001__x0001_I@_x0001__x0001__x0001__x0001__x0001__x0001_=@_x0001__x0001__x0001__x0001__x0001_@P@_x0001__x0001__x0001__x0001__x0001__x0001_*@_x0001__x0001__x0001__x0001__x0001__x0002__x0001__x0001_,@_x0001__x0001__x0001__x0001__x0001__x0001__x001C_@_x0001__x0001__x0001__x0001__x0001_O@_x0001__x0001__x0001__x0001__x0001__x0001_=@_x0001__x0001__x0001__x0001__x0001_I@_x0001__x0001__x0001__x0001__x0001__x0001_6@_x0001__x0001__x0001__x0001__x0001__x0001__x0001__x0001__x0001__x0001__x0001__x0001__x0001__x0001_J@_x0001__x0001__x0001__x0001__x0001__x0001_,@_x0001__x0001__x0001__x0001__x0001__x0001_0@_x0001__x0001__x0001__x0001__x0001__x0001_&amp;@_x0001__x0001__x0001__x0001__x0001_@P@_x0001__x0001__x0001__x0001__x0001_I@_x0001__x0001__x0001__x0001__x0001__x0001__x0001__x0001__x0001__x0001__x0001__x0001__x0001__x0001_:@_x0001__x0001__x0001__x0001__x0001__x0001_A@_x0001__x0001__x0001__x0001__x0001_M@_x0001__x0001__x0001__x0001__x0001_I@_x0001__x0001__x0001__x0001__x0001_O@_x0001__x0001__x0001__x0001__x0001__x0001_(@_x0001__x0001__x0001__x0001__x0001_L@_x0001__x0001__x0001__x0001__x0001__x0001_:@_x0001__x0001__x0001__x0001__x0001__x0001_.@_x0001__x0001__x0001__x0001__x0001__x0001_?@_x0001__x0001__x0001__x0001__x0001_@@_x0001__x0001__x0001__x0001__x0001__x0001_Q@_x0001__x0001__x0001__x0001__x0001__x0001_6@_x0001__x0001__x0001__x0001__x0001__x0001__x0018_@_x0001__x0001__x0001__x0001__x0001_@@_x0001__x0001__x0001__x0001__x0001__x0001_3@_x0001__x0001__x0001__x0001__x0001_@@_x0001__x0001__x0001__x0001__x0001__x0001_2@_x0001__x0002__x0001__x0001__x0001__x0001__x0001__x0001__x0001__x0001__x0001__x0001__x0001__x0001__x0001__x0001__x0018_@_x0001__x0001__x0001__x0001__x0001__x0001_2@_x0001__x0001__x0001__x0001__x0001__x0001__x0001__x0001__x0001__x0001__x0001__x0001__x0001__x0001_,@_x0001__x0001__x0001__x0001__x0001__x0001_1@_x0001__x0001__x0001__x0001__x0001__x0001_"@_x0001__x0001__x0001__x0001__x0001_E@_x0001__x0001__x0001__x0001__x0001_G@_x0001__x0001__x0001__x0001__x0001__x0001_H@_x0001__x0001__x0001__x0001__x0001__x0001_:@_x0001__x0001__x0001__x0001__x0001__x0001__x0008_@_x0001__x0001__x0001__x0001__x0001_@@_x0001__x0001__x0001__x0001__x0001__x0001_@@_x0001__x0001__x0001__x0001__x0001_L@_x0001__x0001__x0001__x0001__x0001_I@_x0001__x0001__x0001__x0001__x0001__x0001__x001C_@_x0001__x0001__x0001__x0001__x0001__x0001__x0001__x0001__x0001__x0001__x0001__x0001__x0001__x0001_=@_x0001__x0001__x0001__x0001__x0001__x0001__x0001__x0001__x0001__x0001__x0001__x0001__x0001__x0001_:@_x0001__x0001__x0001__x0001__x0001__x0001_,@_x0001__x0001__x0001__x0001__x0001_P@_x0001__x0001__x0001__x0001__x0001__x0001_P@_x0001__x0001__x0001__x0001__x0001_@P@_x0001__x0001__x0001__x0001__x0001__x0001_O@_x0001__x0001__x0001__x0001__x0001__x0001_P@_x0001__x0001__x0001__x0001__x0001_N@_x0001__x0001__x0001__x0001__x0001__x0001__x0001__x0001__x0001__x0001__x0001__x0001__x0001__x0001_O@_x0001__x0001__x0001__x0001__x0001__x0001_J@_x0001__x0001__x0001__x0001__x0001__x0002__x0001_H@_x0001__x0001__x0001__x0001__x0001__x0001_E@_x0001__x0001__x0001__x0001__x0001_D@_x0001__x0001__x0001__x0001__x0001__x0001__x0001__x0001__x0001__x0001__x0001__x0001__x0001__x0001_H@_x0001__x0001__x0001__x0001__x0001__x0001_I@_x0001__x0001__x0001__x0001__x0001__x0001_,@_x0001__x0001__x0001__x0001__x0001__x0001_5@_x0001__x0001__x0001__x0001__x0001__x0001__x0001__x0001__x0001__x0001__x0001__x0001__x0001__x0001_M@_x0001__x0001__x0001__x0001__x0001__x0001__x0014_@_x0001__x0001__x0001__x0001__x0001__x0001__x0001__x0001__x0001__x0001__x0001__x0001__x0001_E@_x0001__x0001__x0001__x0001__x0001_@P@_x0001__x0001__x0001__x0001__x0001__x0001_"@_x0001__x0001__x0001__x0001__x0001__x0001_P@_x0001__x0001__x0001__x0001__x0001__x0001_D@_x0001__x0001__x0001__x0001__x0001__x0001_=@_x0001__x0001__x0001__x0001__x0001__x0001_4@_x0001__x0001__x0001__x0001__x0001_F@_x0001__x0001__x0001__x0001__x0001__x0001_ @_x0001__x0001__x0001__x0001__x0001__x0001__x0001__x0001__x0001__x0001__x0001__x0001__x0001__x0001_A@_x0001__x0001__x0001__x0001__x0001__x0001_L@_x0001__x0001__x0001__x0001__x0001__x0001_$@_x0001__x0001__x0001__x0001__x0001__x0001__x0001__x0001__x0001__x0001__x0001__x0001__x0001__x0001_L@_x0001__x0001__x0001__x0001__x0001__x0001_9@_x0001__x0001__x0001__x0001__x0001__x0001_9@_x0001__x0001__x0001__x0001__x0001__x0001_(@_x0001__x0001__x0001__x0001__x0001__x0001_A@_x0001__x0001__x0001__x0001__x0001__x0001_*@_x0001__x0002__x0001__x0001__x0001__x0001__x0001_K@_x0001__x0001__x0001__x0001__x0001__x0001__x0008_@_x0001__x0001__x0001__x0001__x0001_P@_x0001__x0001__x0001__x0001__x0001__x0001_$@_x0001__x0001__x0001__x0001__x0001__x0001__x0001__x0001__x0001__x0001__x0001__x0001__x0001__x0001_$@_x0001__x0001__x0001__x0001__x0001__x0001_4@_x0001__x0001__x0001__x0001__x0001__x0001_G@_x0001__x0001__x0001__x0001__x0001_G@_x0001__x0001__x0001__x0001__x0001__x0001_6@_x0001__x0001__x0001__x0001__x0001__x0001_;@_x0001__x0001__x0001__x0001__x0001__x0001_E@_x0001__x0001__x0001__x0001__x0001__x0001_?@_x0001__x0001__x0001__x0001__x0001__x0001_D@_x0001__x0001__x0001__x0001__x0001_O@_x0001__x0001__x0001__x0001__x0001_O@_x0001__x0001__x0001__x0001__x0001__x0001__x0001_@_x0001__x0001__x0001__x0001__x0001_I@_x0001__x0001__x0001__x0001__x0001__x0001__x0001__x0001__x0001__x0001__x0001__x0001__x0001_L@_x0001__x0001__x0001__x0001__x0001_N@_x0001__x0001__x0001__x0001__x0001__x0001_"@_x0001__x0001__x0001__x0001__x0001_H@_x0001__x0001__x0001__x0001__x0001__x0001__x0001_@_x0001__x0001__x0001__x0001__x0001__x0001_,@_x0001__x0001__x0001__x0001__x0001_D@_x0001__x0001__x0001__x0001__x0001__x0001_&gt;@_x0001__x0001__x0001__x0001__x0001_G@_x0001__x0001__x0001__x0001__x0001__x0001_@@_x0001__x0001__x0001__x0001__x0001__x0001_D@_x0001__x0001__x0001__x0001__x0001_H@_x0001__x0001__x0001__x0001__x0001__x0002__x0001_K@_x0001__x0001__x0001__x0001__x0001_F@_x0001__x0001__x0001__x0001__x0001_G@_x0001__x0001__x0001__x0001__x0001__x0001_G@_x0001__x0001__x0001__x0001__x0001_D@_x0001__x0001__x0001__x0001__x0001__x0001_"@_x0001__x0001__x0001__x0001__x0001__x0001_D@_x0001__x0001__x0001__x0001__x0001__x0001_D@_x0001__x0001__x0001__x0001__x0001__x0001_*@_x0001__x0001__x0001__x0001__x0001_L@_x0001__x0001__x0001__x0001__x0001__x0001_$@_x0001__x0001__x0001__x0001__x0001__x0001_9@_x0001__x0001__x0001__x0001__x0001__x0001_0@_x0001__x0001__x0001__x0001__x0001__x0001__x0018_@_x0001__x0001__x0001__x0001__x0001__x0001_P@_x0001__x0001__x0001__x0001__x0001__x0001_2@_x0001__x0001__x0001__x0001__x0001__x0001_3@_x0001__x0001__x0001__x0001__x0001__x0001_0@_x0001__x0001__x0001__x0001__x0001_I@_x0001__x0001__x0001__x0001__x0001__x0001__x0010_@_x0001__x0001__x0001__x0001__x0001__x0001_L@_x0001__x0001__x0001__x0001__x0001__x0001_&amp;@_x0001__x0001__x0001__x0001__x0001_O@_x0001__x0001__x0001__x0001__x0001__x0001_D@_x0001__x0001__x0001__x0001__x0001_D@_x0001__x0001__x0001__x0001__x0001__x0001__x0010_@_x0001__x0001__x0001__x0001__x0001__x0001_5@_x0001__x0001__x0001__x0001__x0001__x0001__x0014_@_x0001__x0001__x0001__x0001__x0001__x0001_F@_x0001__x0001__x0001__x0001__x0001__x0001__x0001__x0001__x0001__x0001__x0001__x0001__x0001__x0001_$@_x0001__x0001__x0001__x0001__x0001__x0001__x0014_@_x0001__x0002__x0001__x0001__x0001__x0001__x0001__x0001_(@_x0001__x0001__x0001__x0001__x0001__x0001_1@_x0001__x0001__x0001__x0001__x0001__x0001_=@_x0001__x0001__x0001__x0001__x0001__x0001_L@_x0001__x0001__x0001__x0001__x0001__x0001_&amp;@_x0001__x0001__x0001__x0001__x0001_F@_x0001__x0001__x0001__x0001__x0001__x0001_*@_x0001__x0001__x0001__x0001__x0001__x0001_;@_x0001__x0001__x0001__x0001__x0001_L@_x0001__x0001__x0001__x0001__x0001_L@_x0001__x0001__x0001__x0001__x0001__x0001__x0018_@_x0001__x0001__x0001__x0001__x0001_@P@_x0001__x0001__x0001__x0001__x0001__x0001_$@_x0001__x0001__x0001__x0001__x0001__x0001_*@_x0001__x0001__x0001__x0001__x0001__x0001_@@_x0001__x0001__x0001__x0001__x0001__x0001_L@_x0001__x0001__x0001__x0001__x0001__x0001_;@_x0001__x0001__x0001__x0001__x0001__x0001_4@_x0001__x0001__x0001__x0001__x0001_H@_x0001__x0001__x0001__x0001__x0001__x0001_&lt;@_x0001__x0001__x0001__x0001__x0001__x0001_D@_x0001__x0001__x0001__x0001__x0001__x0001_?@_x0001__x0001__x0001__x0001__x0001_C@_x0001__x0001__x0001__x0001__x0001__x0001_0@_x0001__x0001__x0001__x0001__x0001__x0001_&amp;@_x0001__x0001__x0001__x0001__x0001__x0001_*@_x0001__x0001__x0001__x0001__x0001__x0001_J@_x0001__x0001__x0001__x0001__x0001_D@_x0001__x0001__x0001__x0001__x0001__x0001__x0001__x0001__x0001__x0001__x0001__x0001__x0001_@@_x0001__x0001__x0001__x0001__x0001__x0001_E@_x0001__x0001__x0001__x0001__x0001__x0002__x0001__x0001__x0008_@_x0001__x0001__x0001__x0001__x0001__x0001_?@_x0001__x0001__x0001__x0001__x0001__x0001_(@_x0001__x0001__x0001__x0001__x0001_ÀP@_x0001__x0001__x0001__x0001__x0001_P@_x0001__x0001__x0001__x0001__x0001__x0001_ @_x0001__x0001__x0001__x0001__x0001__x0001_P@_x0001__x0001__x0001__x0001__x0001__x0001_9@_x0001__x0001__x0001__x0001__x0001_G@_x0001__x0001__x0001__x0001__x0001__x0001_A@_x0001__x0001__x0001__x0001__x0001_H@_x0001__x0001__x0001__x0001__x0001__x0001__x0001__x0001__x0001__x0001__x0001__x0001__x0001__x0001__x0001__x0001__x0001__x0001__x0001__x0001__x0001__x0001_8@_x0001__x0001__x0001__x0001__x0001_@@_x0001__x0001__x0001__x0001__x0001__x0001_(@_x0001__x0001__x0001__x0001__x0001__x0001_:@_x0001__x0001__x0001__x0001__x0001__x0001_E@_x0001__x0001__x0001__x0001__x0001_O@_x0001__x0001__x0001__x0001__x0001__x0001__x001C_@_x0001__x0001__x0001__x0001__x0001__x0001_*@_x0001__x0001__x0001__x0001__x0001__x0001_H@_x0001__x0001__x0001__x0001__x0001_M@_x0001__x0001__x0001__x0001__x0001__x0001_:@_x0001__x0001__x0001__x0001__x0001__x0001__x0001__x0001__x0001__x0001__x0001__x0001__x0001__x0001_ @_x0001__x0001__x0001__x0001__x0001__x0001_6@_x0001__x0001__x0001__x0001__x0001__x0001_7@_x0001__x0001__x0001__x0001__x0001__x0001_M@_x0001__x0001__x0001__x0001__x0001__x0001_A@_x0001__x0001__x0001__x0001__x0001__x0001_*@_x0001__x0001__x0001__x0001__x0001__x0001_@@_x0001__x0002__x0001__x0001__x0001__x0001__x0001__x0001_&amp;@_x0001__x0001__x0001__x0001__x0001_F@_x0001__x0001__x0001__x0001__x0001__x0001_7@_x0001__x0001__x0001__x0001__x0001__x0001_O@_x0001__x0001__x0001__x0001__x0001__x0001__x0001__x0001__x0001__x0001__x0001__x0001__x0001__x0001_6@_x0001__x0001__x0001__x0001__x0001_N@_x0001__x0001__x0001__x0001__x0001_G@_x0001__x0001__x0001__x0001__x0001__x0001_,@_x0001__x0001__x0001__x0001__x0001__x0001_7@_x0001__x0001__x0001__x0001__x0001__x0001_1@_x0001__x0001__x0001__x0001__x0001__x0001__x0008_@_x0001__x0001__x0001__x0001__x0001_E@_x0001__x0001__x0001__x0001__x0001__x0001_8@_x0001__x0001__x0001__x0001__x0001__x0001_5@_x0001__x0001__x0001__x0001__x0001__x0001_6@_x0001__x0001__x0001__x0001__x0001__x0001_;@_x0001__x0001__x0001__x0001__x0001__x0001_D@_x0001__x0001__x0001__x0001__x0001__x0001_=@_x0001__x0001__x0001__x0001__x0001_H@_x0001__x0001__x0001__x0001__x0001_F@_x0001__x0001__x0001__x0001__x0001__x0001_3@_x0001__x0001__x0001__x0001__x0001_F@_x0001__x0001__x0001__x0001__x0001__x0001_J@_x0001__x0001__x0001__x0001__x0001__x0001_M@_x0001__x0001__x0001__x0001__x0001__x0001_&lt;@_x0001__x0001__x0001__x0001__x0001__x0001_J@_x0001__x0001__x0001__x0001__x0001__x0001_ @_x0001__x0001__x0001__x0001__x0001__x0001_@@_x0001__x0001__x0001__x0001__x0001__x0001_$@_x0001__x0001__x0001__x0001__x0001_L@_x0001__x0001__x0001__x0001__x0001__x0002__x0001__x0001_8@_x0001__x0001__x0001__x0001__x0001__x0001_K@_x0001__x0001__x0001__x0001__x0001__x0001_I@_x0001__x0001__x0001__x0001__x0001_@@_x0001__x0001__x0001__x0001__x0001_J@_x0001__x0001__x0001__x0001__x0001_ÀP@_x0001__x0001__x0001__x0001__x0001__x0001_?@_x0001__x0001__x0001__x0001__x0001_L@_x0001__x0001__x0001__x0001__x0001__x0001_6@_x0001__x0001__x0001__x0001__x0001_L@_x0001__x0001__x0001__x0001__x0001__x0001_4@_x0001__x0001__x0001__x0001__x0001__x0001_P@_x0001__x0001__x0001__x0001__x0001__x0001_2@_x0001__x0001__x0001__x0001__x0001_I@_x0001__x0001__x0001__x0001__x0001__x0001_7@_x0001__x0001__x0001__x0001__x0001__x0001_&gt;@_x0001__x0001__x0001__x0001__x0001_@@_x0001__x0001__x0001__x0001__x0001__x0001_&lt;@_x0001__x0001__x0001__x0001__x0001__x0001_0@_x0001__x0001__x0001__x0001__x0001_E@_x0001__x0001__x0001__x0001__x0001__x0001_&gt;@_x0001__x0001__x0001__x0001__x0001__x0001__x0018_@_x0001__x0001__x0001__x0001__x0001_J@_x0001__x0001__x0001__x0001__x0001__x0001_M@_x0001__x0001__x0001__x0001__x0001__x0001_N@_x0001__x0001__x0001__x0001__x0001__x0001_6@_x0001__x0001__x0001__x0001__x0001_D@_x0001__x0001__x0001__x0001__x0001__x0001__x0018_@_x0001__x0001__x0001__x0001__x0001_K@_x0001__x0001__x0001__x0001__x0001__x0001_2@_x0001__x0001__x0001__x0001__x0001__x0001_3@_x0001__x0001__x0001__x0001__x0001__x0001_F@_x0001__x0002__x0001__x0001__x0001__x0001__x0001__x0001_ @_x0001__x0001__x0001__x0001__x0001__x0001_A@_x0001__x0001__x0001__x0001__x0001__x0001_O@_x0001__x0001__x0001__x0001__x0001__x0001_=@_x0001__x0001__x0001__x0001__x0001_J@_x0001__x0001__x0001__x0001__x0001__x0001_.@_x0001__x0001__x0001__x0001__x0001__x0001_$@_x0001__x0001__x0001__x0001__x0001__x0001_Q@_x0001__x0001__x0001__x0001__x0001_L@_x0001__x0001__x0001__x0001__x0001__x0001_:@_x0001__x0001__x0001__x0001__x0001__x0001__x0014_@_x0001__x0001__x0001__x0001__x0001__x0001_"@_x0001__x0001__x0001__x0001__x0001__x0001__x0001__x0001__x0001__x0001__x0001__x0001__x0001__x0001__x0010_@_x0001__x0001__x0001__x0001__x0001_O@_x0001__x0001__x0001__x0001__x0001__x0001_2@_x0001__x0001__x0001__x0001__x0001__x0001_7@_x0001__x0001__x0001__x0001__x0001__x0001__x0010_@_x0001__x0001__x0001__x0001__x0001_F@_x0001__x0001__x0001__x0001__x0001__x0001__x0001_@_x0001__x0001__x0001__x0001__x0001__x0001__x0014_@_x0001__x0001__x0001__x0001__x0001__x0001__x001C_@_x0001__x0001__x0001__x0001__x0001__x0001_7@_x0001__x0001__x0001__x0001__x0001__x0001_J@_x0001__x0001__x0001__x0001__x0001_I@_x0001__x0001__x0001__x0001__x0001__x0001_4@_x0001__x0001__x0001__x0001__x0001__x0001__x0018_@_x0001__x0001__x0001__x0001__x0001__x0001_9@_x0001__x0001__x0001__x0001__x0001_L@_x0001__x0001__x0001__x0001__x0001__x0001__x0001__x0001__x0001__x0001__x0001__x0001__x0001_E@_x0001__x0001__x0001__x0001__x0001__x0002__x0001__x0001_ @_x0001__x0001__x0001__x0001__x0001__x0001_1@_x0001__x0001__x0001__x0001__x0001__x0001_8@_x0001__x0001__x0001__x0001__x0001__x0001_&amp;@_x0001__x0001__x0001__x0001__x0001__x0001_G@_x0001__x0001__x0001__x0001__x0001_J@_x0001__x0001__x0001__x0001__x0001__x0001_A@_x0001__x0001__x0001__x0001__x0001__x0001_ @_x0001__x0001__x0001__x0001__x0001_J@_x0001__x0001__x0001__x0001__x0001_@@_x0001__x0001__x0001__x0001__x0001__x0001_I@_x0001__x0001__x0001__x0001__x0001__x0001_&lt;@_x0001__x0001__x0001__x0001__x0001__x0001_L@_x0001__x0001__x0001__x0001__x0001__x0001__x0001__x0001__x0001__x0001__x0001__x0001__x0001__x0001_4@_x0001__x0001__x0001__x0001__x0001__x0001_&lt;@_x0001__x0001__x0001__x0001__x0001__x0001__x0018_@_x0001__x0001__x0001__x0001__x0001__x0001__x0001__x0001__x0001__x0001__x0001__x0001__x0001_E@_x0001__x0001__x0001__x0001__x0001__x0001_@@_x0001__x0001__x0001__x0001__x0001__x0001_K@_x0001__x0001__x0001__x0001__x0001__x0001_,@_x0001__x0001__x0001__x0001__x0001_ÀP@_x0001__x0001__x0001__x0001__x0001_O@_x0001__x0001__x0001__x0001__x0001__x0001_@@_x0001__x0001__x0001__x0001__x0001__x0001_&gt;@_x0001__x0001__x0001__x0001__x0001__x0001_1@_x0001__x0001__x0001__x0001__x0001_N@_x0001__x0001__x0001__x0001__x0001__x0001_:@_x0001__x0001__x0001__x0001__x0001_C@_x0001__x0001__x0001__x0001__x0001__x0001_4@_x0001__x0001__x0001__x0001__x0001__x0001_;@_x0001__x0002__x0001__x0001__x0001__x0001__x0001__x0001_7@_x0001__x0001__x0001__x0001__x0001__x0001_&lt;@_x0001__x0001__x0001__x0001__x0001__x0001_L@_x0001__x0001__x0001__x0001__x0001__x0001_7@_x0001__x0001__x0001__x0001__x0001__x0001_2@_x0001__x0001__x0001__x0001__x0001__x0001_P@_x0001__x0001__x0001__x0001__x0001_L@_x0001__x0001__x0001__x0001__x0001__x0001__x0001__x0001__x0001__x0001__x0001__x0001__x0001__x0001__x0001__x0001__x0001__x0001__x0001__x0001__x0001__x0001_&gt;@_x0001__x0001__x0001__x0001__x0001__x0001_K@_x0001__x0001__x0001__x0001__x0001__x0001_4@_x0001__x0001__x0001__x0001__x0001__x0001_O@_x0001__x0001__x0001__x0001__x0001__x0001__x0001__x0001__x0001__x0001__x0001__x0001__x0001__x0001_,@_x0001__x0001__x0001__x0001__x0001__x0001_$@_x0001__x0001__x0001__x0001__x0001__x0001_E@_x0001__x0001__x0001__x0001__x0001__x0001_@@_x0001__x0001__x0001__x0001__x0001__x0001_"@_x0001__x0001__x0001__x0001__x0001__x0001_&gt;@_x0001__x0001__x0001__x0001__x0001_J@_x0001__x0001__x0001__x0001__x0001_@@_x0001__x0001__x0001__x0001__x0001__x0001_?@_x0001__x0001__x0001__x0001__x0001__x0001__x0014_@_x0001__x0001__x0001__x0001__x0001__x0001_6@_x0001__x0001__x0001__x0001__x0001__x0001_&lt;@_x0001__x0001__x0001__x0001__x0001_I@_x0001__x0001__x0001__x0001__x0001_M@_x0001__x0001__x0001__x0001__x0001_J@_x0001__x0001__x0001__x0001__x0001__x0001_3@_x0001__x0001__x0001__x0001__x0001__x0001_A@_x0001__x0001__x0001__x0001__x0001__x0002__x0001__x0001_E@_x0001__x0001__x0001__x0001__x0001_E@_x0001__x0001__x0001__x0001__x0001__x0001_&amp;@_x0001__x0001__x0001__x0001__x0001_D@_x0001__x0001__x0001__x0001__x0001__x0001__x0001__x0001__x0001__x0001__x0001__x0001__x0001__x0001_3@_x0001__x0001__x0001__x0001__x0001__x0001_J@_x0001__x0001__x0001__x0001__x0001__x0001__x0001__x0001__x0001__x0001__x0001__x0001__x0001__x0001_J@_x0001__x0001__x0001__x0001__x0001__x0001_@@_x0001__x0001__x0001__x0001__x0001__x0001_@@_x0001__x0001__x0001__x0001__x0001__x0001_;@_x0001__x0001__x0001__x0001__x0001__x0001_2@_x0001__x0001__x0001__x0001__x0001__x0001_*@_x0001__x0001__x0001__x0001__x0001_E@_x0001__x0001__x0001__x0001__x0001__x0001_4@_x0001__x0001__x0001__x0001__x0001__x0001_0@_x0001__x0001__x0001__x0001__x0001_J@_x0001__x0001__x0001__x0001__x0001__x0001_I@_x0001__x0001__x0001__x0001__x0001__x0001_ @_x0001__x0001__x0001__x0001__x0001__x0001_9@_x0001__x0001__x0001__x0001__x0001__x0001_;@_x0001__x0001__x0001__x0001__x0001_G@_x0001__x0001__x0001__x0001__x0001__x0001_@@_x0001__x0001__x0001__x0001__x0001__x0001_9@_x0001__x0001__x0001__x0001__x0001__x0001_,@_x0001__x0001__x0001__x0001__x0001__x0001_O@_x0001__x0001__x0001__x0001__x0001_E@_x0001__x0001__x0001__x0001__x0001__x0001_7@_x0001__x0001__x0001__x0001__x0001__x0001_O@_x0001__x0001__x0001__x0001__x0001__x0001_Q@_x0001__x0001__x0001__x0001__x0001_M@_x0001__x0002__x0001__x0001__x0001__x0001__x0001__x0001_ @_x0001__x0001__x0001__x0001__x0001__x0001_F@_x0001__x0001__x0001__x0001__x0001__x0001_:@_x0001__x0001__x0001__x0001__x0001__x0001_1@_x0001__x0001__x0001__x0001__x0001__x0001__x0001__x0001__x0001__x0001__x0001__x0001__x0001_L@_x0001__x0001__x0001__x0001__x0001_H@_x0001__x0001__x0001__x0001__x0001__x0001_&amp;@_x0001__x0001__x0001__x0001__x0001__x0001_D@_x0001__x0001__x0001__x0001__x0001_D@_x0001__x0001__x0001__x0001__x0001_G@_x0001__x0001__x0001__x0001__x0001__x0001_7@_x0001__x0001__x0001__x0001__x0001__x0001__x0010_@_x0001__x0001__x0001__x0001__x0001_G@_x0001__x0001__x0001__x0001__x0001__x0001__x001C_@_x0001__x0001__x0001__x0001__x0001__x0001_&gt;@_x0001__x0001__x0001__x0001__x0001__x0001_M@_x0001__x0001__x0001__x0001__x0001__x0001_1@_x0001__x0001__x0001__x0001__x0001_ÀP@_x0001__x0001__x0001__x0001__x0001__x0001_5@_x0001__x0001__x0001__x0001__x0001__x0001_M@_x0001__x0001__x0001__x0001__x0001__x0001_D@_x0001__x0001__x0001__x0001__x0001__x0001_=@_x0001__x0001__x0001__x0001__x0001_O@_x0001__x0001__x0001__x0001__x0001__x0001_M@_x0001__x0001__x0001__x0001__x0001_@@_x0001__x0001__x0001__x0001__x0001__x0001_9@_x0001__x0001__x0001__x0001__x0001_L@_x0001__x0001__x0001__x0001__x0001_N@_x0001__x0001__x0001__x0001__x0001__x0001__x0014_@_x0001__x0001__x0001__x0001__x0001__x0001_&lt;@_x0001__x0001__x0001__x0001__x0001__x0002__x0001__x0001_6@_x0001__x0001__x0001__x0001__x0001__x0001_.@_x0001__x0001__x0001__x0001__x0001__x0001__x0001__x0001__x0001__x0001__x0001__x0001__x0001__x0001_L@_x0001__x0001__x0001__x0001__x0001_M@_x0001__x0001__x0001__x0001__x0001__x0001_?@_x0001__x0001__x0001__x0001__x0001__x0001__x0018_@_x0001__x0001__x0001__x0001__x0001__x0001_&lt;@_x0001__x0001__x0001__x0001__x0001_H@_x0001__x0001__x0001__x0001__x0001__x0001_5@_x0001__x0001__x0001__x0001__x0001_@Q@_x0001__x0001__x0001__x0001__x0001__x0001_F@_x0001__x0001__x0001__x0001__x0001_J@_x0001__x0001__x0001__x0001__x0001_K@_x0001__x0001__x0001__x0001__x0001__x0001__x0018_@_x0001__x0001__x0001__x0001__x0001__x0001_2@_x0001__x0001__x0001__x0001__x0001__x0001_(@_x0001__x0001__x0001__x0001__x0001__x0001_.@_x0001__x0001__x0001__x0001__x0001_L@_x0001__x0001__x0001__x0001__x0001__x0001__x0010_@_x0001__x0001__x0001__x0001__x0001__x0001_P@_x0001__x0001__x0001__x0001__x0001__x0001_I@_x0001__x0001__x0001__x0001__x0001__x0001_@@_x0001__x0001__x0001__x0001__x0001__x0001_P@_x0001__x0001__x0001__x0001__x0001__x0001_(@_x0001__x0001__x0001__x0001__x0001__x0001_H@_x0001__x0001__x0001__x0001__x0001__x0001__x0018_@_x0001__x0001__x0001__x0001__x0001__x0001_O@_x0001__x0001__x0001__x0001__x0001_H@_x0001__x0001__x0001__x0001__x0001__x0001_ @_x0001__x0001__x0001__x0001__x0001__x0001_*@_x0001__x0001__x0001__x0001__x0001__x0001_=@_x0001__x0002__x0001__x0001__x0001__x0001__x0001__x0001_G@_x0001__x0001__x0001__x0001__x0001__x0001__x0018_@_x0001__x0001__x0001__x0001__x0001__x0001_&lt;@_x0001__x0001__x0001__x0001__x0001__x0001_"@_x0001__x0001__x0001__x0001__x0001_M@_x0001__x0001__x0001__x0001__x0001__x0001_$@_x0001__x0001__x0001__x0001__x0001_E@_x0001__x0001__x0001__x0001__x0001__x0001_6@_x0001__x0001__x0001__x0001__x0001__x0001_2@_x0001__x0001__x0001__x0001__x0001_K@_x0001__x0001__x0001__x0001__x0001__x0001_4@_x0001__x0001__x0001__x0001__x0001_I@_x0001__x0001__x0001__x0001__x0001_G@_x0001__x0001__x0001__x0001__x0001_L@_x0001__x0001__x0001__x0001__x0001__x0001_8@_x0001__x0001__x0001__x0001__x0001__x0001_;@_x0001__x0001__x0001__x0001__x0001__x0001__x001C_@_x0001__x0001__x0001__x0001__x0001__x0001_F@_x0001__x0001__x0001__x0001__x0001_F@_x0001__x0001__x0001__x0001__x0001__x0001_H@_x0001__x0001__x0001__x0001__x0001__x0001_E@_x0001__x0001__x0001__x0001__x0001__x0001_P@_x0001__x0001__x0001__x0001__x0001_D@_x0001__x0001__x0001__x0001__x0001__x0001_H@_x0001__x0001__x0001__x0001__x0001__x0001_:@_x0001__x0001__x0001__x0001__x0001__x0001_5@_x0001__x0001__x0001__x0001__x0001__x0001_J@_x0001__x0001__x0001__x0001__x0001__x0001__x0001__x0001__x0001__x0001__x0001__x0001__x0001__x0001_2@_x0001__x0001__x0001__x0001__x0001__x0001_0@_x0001__x0001__x0001__x0001__x0001__x0001_P@_x0001__x0001__x0001__x0001__x0001__x0002__x0001__x0001_6@_x0001__x0001__x0001__x0001__x0001__x0001_3@_x0001__x0001__x0001__x0001__x0001_M@_x0001__x0001__x0001__x0001__x0001__x0001_5@_x0001__x0001__x0001__x0001__x0001__x0001_4@_x0001__x0001__x0001__x0001__x0001__x0001_?@_x0001__x0001__x0001__x0001__x0001__x0001__x0001__x0001__x0001__x0001__x0001__x0001__x0001__x0001_3@_x0001__x0001__x0001__x0001__x0001__x0001_,@_x0001__x0001__x0001__x0001__x0001__x0001__x0018_@_x0001__x0001__x0001__x0001__x0001_G@_x0001__x0001__x0001__x0001__x0001__x0001__x001C_@_x0001__x0001__x0001__x0001__x0001__x0001_3@_x0001__x0001__x0001__x0001__x0001__x0001_H@_x0001__x0001__x0001__x0001__x0001__x0001_4@_x0001__x0001__x0001__x0001__x0001__x0001__x0018_@_x0001__x0001__x0001__x0001__x0001__x0001_N@_x0001__x0001__x0001__x0001__x0001_G@_x0001__x0001__x0001__x0001__x0001__x0001_3@_x0001__x0001__x0001__x0001__x0001__x0001_M@_x0001__x0001__x0001__x0001__x0001__x0001_5@_x0001__x0001__x0001__x0001__x0001__x0001_2@_x0001__x0001__x0001__x0001__x0001__x0001__x0001__x0001__x0001__x0001__x0001__x0001__x0001__x0001__x0001__x0001__x0001__x0001__x0001__x0001__x0001__x0001_A@_x0001__x0001__x0001__x0001__x0001__x0001_K@_x0001__x0001__x0001__x0001__x0001__x0001_3@_x0001__x0001__x0001__x0001__x0001__x0001_(@_x0001__x0001__x0001__x0001__x0001__x0001__x0014_@_x0001__x0001__x0001__x0001__x0001__x0001_$@_x0001__x0001__x0001__x0001__x0001__x0001_9@_x0001__x0001__x0001__x0001__x0001__x0001_2@_x0001__x0002__x0001__x0001__x0001__x0001__x0001__x0001_@@_x0001__x0001__x0001__x0001__x0001__x0001_=@_x0001__x0001__x0001__x0001__x0001__x0001_M@_x0001__x0001__x0001__x0001__x0001__x0001_@@_x0001__x0001__x0001__x0001__x0001__x0001_6@_x0001__x0001__x0001__x0001__x0001__x0001_G@_x0001__x0001__x0001__x0001__x0001__x0001_M@_x0001__x0001__x0001__x0001__x0001__x0001__x0001__x0001__x0001__x0001__x0001__x0001__x0001__x0001__x0008_@_x0001__x0001__x0001__x0001__x0001__x0001_,@_x0001__x0001__x0001__x0001__x0001__x0001_K@_x0001__x0001__x0001__x0001__x0001__x0001__x0001__x0001__x0001__x0001__x0001__x0001__x0001__x0001_K@_x0001__x0001__x0001__x0001__x0001__x0001_.@_x0001__x0001__x0001__x0001__x0001__x0001_$@_x0001__x0001__x0001__x0001__x0001__x0001_N@_x0001__x0001__x0001__x0001__x0001__x0001_M@_x0001__x0001__x0001__x0001__x0001__x0001_1@_x0001__x0001__x0001__x0001__x0001__x0001__x0018_@_x0001__x0001__x0001__x0001__x0001__x0001__x0018_@_x0001__x0001__x0001__x0001__x0001__x0001_8@_x0001__x0001__x0001__x0001__x0001__x0001_4@_x0001__x0001__x0001__x0001__x0001__x0001_2@_x0001__x0001__x0001__x0001__x0001__x0001_$@_x0001__x0001__x0001__x0001__x0001__x0001_4@_x0001__x0001__x0001__x0001__x0001__x0001_?@_x0001__x0001__x0001__x0001__x0001__x0001_6@_x0001__x0001__x0001__x0001__x0001__x0001_&amp;@_x0001__x0001__x0001__x0001__x0001__x0001_4@_x0001__x0001__x0001__x0001__x0001__x0001_G@_x0001__x0001__x0001__x0001__x0001__x0001_2@_x0001__x0001__x0001__x0001__x0001__x0002__x0001__x0001_E@_x0001__x0001__x0001__x0001__x0001__x0001_0@_x0001__x0001__x0001__x0001__x0001__x0001_O@_x0001__x0001__x0001__x0001__x0001__x0001_&gt;@_x0001__x0001__x0001__x0001__x0001__x0001_.@_x0001__x0001__x0001__x0001__x0001_@Q@_x0001__x0001__x0001__x0001__x0001__x0001_;@_x0001__x0001__x0001__x0001__x0001__x0001_*@_x0001__x0001__x0001__x0001__x0001__x0001__x0001__x0001__x0001__x0001__x0001__x0001__x0001__x0001__x001C_@_x0001__x0001__x0001__x0001__x0001__x0001_&lt;@_x0001__x0001__x0001__x0001__x0001__x0001__x0010_@_x0001__x0001__x0001__x0001__x0001__x0001_?@_x0001__x0001__x0001__x0001__x0001_@@_x0001__x0001__x0001__x0001__x0001__x0001_*@_x0001__x0001__x0001__x0001__x0001__x0001_1@_x0001__x0001__x0001__x0001__x0001__x0001_"@_x0001__x0001__x0001__x0001__x0001__x0001_@@_x0001__x0001__x0001__x0001__x0001__x0001_ @_x0001__x0001__x0001__x0001__x0001__x0001_1@_x0001__x0001__x0001__x0001__x0001__x0001_2@_x0001__x0001__x0001__x0001__x0001__x0001_I@_x0001__x0001__x0001__x0001__x0001__x0001__x0001__x0001__x0001__x0001__x0001__x0001__x0001__x0001_(@_x0001__x0001__x0001__x0001__x0001__x0001__x0001__x0001__x0001__x0001__x0001__x0001__x0001__x0001_:@_x0001__x0001__x0001__x0001__x0001__x0001_.@_x0001__x0001__x0001__x0001__x0001_O@_x0001__x0001__x0001__x0001__x0001_J@_x0001__x0001__x0001__x0001__x0001__x0001_L@_x0001__x0001__x0001__x0001__x0001__x0001_1@_x0001__x0001__x0001__x0001__x0001__x0001_9@_x0001__x0002__x0001__x0001__x0001__x0001__x0001__x0001_"@_x0001__x0001__x0001__x0001__x0001__x0001_*@_x0001__x0001__x0001__x0001__x0001_ÀP@_x0001__x0001__x0001__x0001__x0001__x0001_,@_x0001__x0001__x0001__x0001__x0001__x0001_&amp;@_x0001__x0001__x0001__x0001__x0001__x0001_3@_x0001__x0001__x0001__x0001__x0001__x0001_@@_x0001__x0001__x0001__x0001__x0001__x0001_&gt;@_x0001__x0001__x0001__x0001__x0001__x0001_5@_x0001__x0001__x0001__x0001__x0001__x0001_:@_x0001__x0001__x0001__x0001__x0001__x0001_&gt;@_x0001__x0001__x0001__x0001__x0001__x0001_$@_x0001__x0001__x0001__x0001__x0001__x0001_&gt;@_x0001__x0001__x0001__x0001__x0001_O@_x0001__x0001__x0001__x0001__x0001__x0001_9@_x0001__x0001__x0001__x0001__x0001__x0001__x0001__x0001__x0001__x0001__x0001__x0001__x0001__x0001__x0014_@_x0001__x0001__x0001__x0001__x0001_K@_x0001__x0001__x0001__x0001__x0001__x0001_9@_x0001__x0001__x0001__x0001__x0001_@@_x0001__x0001__x0001__x0001__x0001_F@_x0001__x0001__x0001__x0001__x0001__x0001_;@_x0001__x0001__x0001__x0001__x0001__x0001_J@_x0001__x0001__x0001__x0001__x0001__x0001_G@_x0001__x0001__x0001__x0001__x0001__x0001_8@_x0001__x0001__x0001__x0001__x0001__x0001_&gt;@_x0001__x0001__x0001__x0001__x0001__x0001_2@_x0001__x0001__x0001__x0001__x0001__x0001_(@_x0001__x0001__x0001__x0001__x0001__x0001_3@_x0001__x0001__x0001__x0001__x0001__x0001_$@_x0001__x0001__x0001__x0001__x0001__x0001_.@_x0001__x0001__x0001__x0001__x0001__x0002__x0001__x0001__x0008_@_x0001__x0001__x0001__x0001__x0001__x0001_L@_x0001__x0001__x0001__x0001__x0001_ÀP@_x0001__x0001__x0001__x0001__x0001__x0001_.@_x0001__x0001__x0001__x0001__x0001__x0001_N@_x0001__x0001__x0001__x0001__x0001_@@_x0001__x0001__x0001__x0001__x0001__x0001_K@_x0001__x0001__x0001__x0001__x0001__x0001_ @_x0001__x0001__x0001__x0001__x0001_L@_x0001__x0001__x0001__x0001__x0001__x0001_N@_x0001__x0001__x0001__x0001__x0001__x0001__x0018_@_x0001__x0001__x0001__x0001__x0001__x0001_*@_x0001__x0001__x0001__x0001__x0001_E@_x0001__x0001__x0001__x0001__x0001_I@_x0001__x0001__x0001__x0001__x0001__x0001_5@_x0001__x0001__x0001__x0001__x0001__x0001__x001C_@_x0001__x0001__x0001__x0001__x0001__x0001__x0014_@_x0001__x0001__x0001__x0001__x0001__x0001__x0001__x0001__x0001__x0001__x0001__x0001__x0001_N@_x0001__x0001__x0001__x0001__x0001__x0001__x0001__x0001__x0001__x0001__x0001__x0001__x0001_E@_x0001__x0001__x0001__x0001__x0001__x0001_1@_x0001__x0001__x0001__x0001__x0001_O@_x0001__x0001__x0001__x0001__x0001_@P@_x0001__x0001__x0001__x0001__x0001_M@_x0001__x0001__x0001__x0001__x0001__x0001_3@_x0001__x0001__x0001__x0001__x0001__x0001_7@_x0001__x0001__x0001__x0001__x0001__x0001__x0010_@_x0001__x0001__x0001__x0001__x0001_H@_x0001__x0001__x0001__x0001__x0001_C@_x0001__x0001__x0001__x0001__x0001__x0001_1@_x0001__x0001__x0001__x0001__x0001__x0001_P@_x0001__x0002__x0001__x0001__x0001__x0001__x0001__x0001__x0010_@_x0001__x0001__x0001__x0001__x0001__x0001_3@_x0001__x0001__x0001__x0001__x0001__x0001_8@_x0001__x0001__x0001__x0001__x0001__x0001_.@_x0001__x0001__x0001__x0001__x0001__x0001_4@_x0001__x0001__x0001__x0001__x0001_P@_x0001__x0001__x0001__x0001__x0001__x0001__x0001__x0001__x0001__x0001__x0001__x0001__x0001_J@_x0001__x0001__x0001__x0001__x0001__x0001_&gt;@_x0001__x0001__x0001__x0001__x0001__x0001__x001C_@_x0001__x0001__x0001__x0001__x0001__x0001_2@_x0001__x0001__x0001__x0001__x0001__x0001_7@_x0001__x0001__x0001__x0001__x0001__x0001_8@_x0001__x0001__x0001__x0001__x0001_I@_x0001__x0001__x0001__x0001__x0001_O@_x0001__x0001__x0001__x0001__x0001__x0001_:@_x0001__x0001__x0001__x0001__x0001_@Q@_x0001__x0001__x0001__x0001__x0001__x0001_3@_x0001__x0001__x0001__x0001__x0001__x0001_$@_x0001__x0001__x0001__x0001__x0001__x0001__x001C_@_x0001__x0001__x0001__x0001__x0001_K@_x0001__x0001__x0001__x0001__x0001__x0001_M@_x0001__x0001__x0001__x0001__x0001__x0001_5@_x0001__x0001__x0001__x0001__x0001__x0001_J@_x0001__x0001__x0001__x0001__x0001__x0001_"@_x0001__x0001__x0001__x0001__x0001__x0001_7@_x0001__x0001__x0001__x0001__x0001_O@_x0001__x0001__x0001__x0001__x0001_H@_x0001__x0001__x0001__x0001__x0001_O@_x0001__x0001__x0001__x0001__x0001__x0001_D@_x0001__x0001__x0001__x0001__x0001__x0001_M@_x0001__x0001__x0001__x0001__x0001__x0002__x0001__x0001__x0001__x0001__x0001__x0001__x0001__x0001__x0001__x0001_&lt;@_x0001__x0001__x0001__x0001__x0001__x0001_1@_x0001__x0001__x0001__x0001__x0001_G@_x0001__x0001__x0001__x0001__x0001_ÀP@_x0001__x0001__x0001__x0001__x0001_O@_x0001__x0001__x0001__x0001__x0001__x0001_*@_x0001__x0001__x0001__x0001__x0001__x0001_3@_x0001__x0001__x0001__x0001__x0001__x0001_.@_x0001__x0001__x0001__x0001__x0001_N@_x0001__x0001__x0001__x0001__x0001__x0001_"@_x0001__x0001__x0001__x0001__x0001__x0001_:@_x0001__x0001__x0001__x0001__x0001_N@_x0001__x0001__x0001__x0001__x0001_@P@_x0001__x0001__x0001__x0001__x0001__x0001_*@_x0001__x0001__x0001__x0001__x0001__x0001__x001C_@_x0001__x0001__x0001__x0001__x0001__x0001_A@_x0001__x0001__x0001__x0001__x0001_M@_x0001__x0001__x0001__x0001__x0001__x0001_;@_x0001__x0001__x0001__x0001__x0001__x0001_@@_x0001__x0001__x0001__x0001__x0001__x0001_8@_x0001__x0001__x0001__x0001__x0001_G@_x0001__x0001__x0001__x0001__x0001__x0001_3@_x0001__x0001__x0001__x0001__x0001__x0001_K@_x0001__x0001__x0001__x0001__x0001__x0001_3@_x0001__x0001__x0001__x0001__x0001__x0001_&gt;@_x0001__x0001__x0001__x0001__x0001_J@_x0001__x0001__x0001__x0001__x0001_G@_x0001__x0001__x0001__x0001__x0001_H@_x0001__x0001__x0001__x0001__x0001_F@_x0001__x0001__x0001__x0001__x0001__x0001_3@_x0001__x0001__x0001__x0001__x0001__x0001_,@_x0001__x0002__x0001__x0001__x0001__x0001__x0001__x0001_4@_x0001__x0001__x0001__x0001__x0001_L@_x0001__x0001__x0001__x0001__x0001__x0001_(@_x0001__x0001__x0001__x0001__x0001__x0001_8@_x0001__x0001__x0001__x0001__x0001__x0001_:@_x0001__x0001__x0001__x0001__x0001__x0001__x001C_@_x0001__x0001__x0001__x0001__x0001__x0001_P@_x0001__x0001__x0001__x0001__x0001__x0001_K@_x0001__x0001__x0001__x0001__x0001__x0001_L@_x0001__x0001__x0001__x0001__x0001__x0001_F@_x0001__x0001__x0001__x0001__x0001__x0001_M@_x0001__x0001__x0001__x0001__x0001__x0001__x0010_@_x0001__x0001__x0001__x0001__x0001__x0001_N@_x0001__x0001__x0001__x0001__x0001__x0001__x0018_@_x0001__x0001__x0001__x0001__x0001__x0001__x0001__x0001__x0001__x0001__x0001__x0001__x0001_@@_x0001__x0001__x0001__x0001__x0001__x0001__x0001__x0001__x0001__x0001__x0001__x0001__x0001__x0001_ @_x0001__x0001__x0001__x0001__x0001__x0001_?@_x0001__x0001__x0001__x0001__x0001_@P@_x0001__x0001__x0001__x0001__x0001__x0001_5@_x0001__x0001__x0001__x0001__x0001__x0001_0@_x0001__x0001__x0001__x0001__x0001__x0001__x001C_@_x0001__x0001__x0001__x0001__x0001__x0001_*@_x0001__x0001__x0001__x0001__x0001__x0001__x001C_@_x0001__x0001__x0001__x0001__x0001__x0001_6@_x0001__x0001__x0001__x0001__x0001__x0001_5@_x0001__x0001__x0001__x0001__x0001__x0001__x0001__x0001__x0001__x0001__x0001__x0001__x0001__x0001_&gt;@_x0001__x0001__x0001__x0001__x0001_N@_x0001__x0001__x0001__x0001__x0001__x0001_D@_x0001__x0001__x0001__x0001__x0001__x0002__x0001__x0001_;@_x0001__x0001__x0001__x0001__x0001__x0001_*@_x0001__x0001__x0001__x0001__x0001__x0001_&amp;@_x0001__x0001__x0001__x0001__x0001__x0001_&amp;@_x0001__x0001__x0001__x0001__x0001_@@_x0001__x0001__x0001__x0001__x0001__x0001_8@_x0001__x0001__x0001__x0001__x0001_J@_x0001__x0001__x0001__x0001__x0001__x0001_.@_x0001__x0001__x0001__x0001__x0001__x0001_1@_x0001__x0001__x0001__x0001__x0001__x0001_O@_x0001__x0001__x0001__x0001__x0001__x0001_@@_x0001__x0001__x0001__x0001__x0001__x0001_=@_x0001__x0001__x0001__x0001__x0001__x0001_P@_x0001__x0001__x0001__x0001__x0001_M@_x0001__x0001__x0001__x0001__x0001__x0001_,@_x0001__x0001__x0001__x0001__x0001__x0001_G@_x0001__x0001__x0001__x0001__x0001_P@_x0001__x0001__x0001__x0001__x0001__x0001__x0001__x0001__x0001__x0001__x0001__x0001__x0001__x0001_5@_x0001__x0001__x0001__x0001__x0001__x0001__x0014_@_x0001__x0001__x0001__x0001__x0001__x0001__x0001__x0001__x0001__x0001__x0001__x0001__x0001__x0001_8@_x0001__x0001__x0001__x0001__x0001_K@_x0001__x0001__x0001__x0001__x0001__x0001__x0001__x0001__x0001__x0001__x0001__x0001__x0001__x0001_1@_x0001__x0001__x0001__x0001__x0001__x0001_2@_x0001__x0001__x0001__x0001__x0001__x0001_1@_x0001__x0001__x0001__x0001__x0001_G@_x0001__x0001__x0001__x0001__x0001_F@_x0001__x0001__x0001__x0001__x0001_D@_x0001__x0001__x0001__x0001__x0001__x0001_&lt;@_x0001__x0001__x0001__x0001__x0001__x0001__x0001__x0001__x0001__x0002__x0001__x0001__x0001__x0001__x0001__x0001_"@_x0001__x0001__x0001__x0001__x0001_F@_x0001__x0001__x0001__x0001__x0001_@@_x0001__x0001__x0001__x0001__x0001__x0001__x001C_@_x0001__x0001__x0001__x0001__x0001__x0001_:@_x0001__x0001__x0001__x0001__x0001__x0001_*@_x0001__x0001__x0001__x0001__x0001__x0001__x0008_@_x0001__x0001__x0001__x0001__x0001__x0001__x0001_@_x0001__x0001__x0001__x0001__x0001__x0001_6@_x0001__x0001__x0001__x0001__x0001__x0001_4@_x0001__x0001__x0001__x0001__x0001_D@_x0001__x0001__x0001__x0001__x0001_N@_x0001__x0001__x0001__x0001__x0001__x0001__x0001__x0001__x0001__x0001__x0001__x0001__x0001__x0001_9@_x0001__x0001__x0001__x0001__x0001__x0001_&gt;@_x0001__x0001__x0001__x0001__x0001__x0001_D@_x0001__x0001__x0001__x0001__x0001__x0001_=@_x0001__x0001__x0001__x0001__x0001__x0001_I@_x0001__x0001__x0001__x0001__x0001_F@_x0001__x0001__x0001__x0001__x0001_I@_x0001__x0001__x0001__x0001__x0001__x0001_2@_x0001__x0001__x0001__x0001__x0001__x0001_0@_x0001__x0001__x0001__x0001__x0001__x0001_F@_x0001__x0001__x0001__x0001__x0001__x0001_?@_x0001__x0001__x0001__x0001__x0001__x0001_&amp;@_x0001__x0001__x0001__x0001__x0001__x0001_:@_x0001__x0001__x0001__x0001__x0001__x0001__x0001__x0001__x0001__x0001__x0001__x0001__x0001__x0001_6@_x0001__x0001__x0001__x0001__x0001_L@_x0001__x0001__x0001__x0001__x0001__x0001_"@_x0001__x0001__x0001__x0001__x0001__x0001_5@_x0001__x0001__x0001__x0001__x0001__x0002__x0001_@@_x0001__x0001__x0001__x0001__x0001__x0001_E@_x0001__x0001__x0001__x0001__x0001__x0001_1@_x0001__x0001__x0001__x0001__x0001__x0001_L@_x0001__x0001__x0001__x0001__x0001__x0001__x0001__x0001__x0001__x0001__x0001__x0001__x0001__x0001_(@_x0001__x0001__x0001__x0001__x0001__x0001_:@_x0001__x0001__x0001__x0001__x0001__x0001_A@_x0001__x0001__x0001__x0001__x0001__x0001_ @_x0001__x0001__x0001__x0001__x0001__x0001_3@_x0001__x0001__x0001__x0001__x0001__x0001_L@_x0001__x0001__x0001__x0001__x0001_G@_x0001__x0001__x0001__x0001__x0001__x0001_F@_x0001__x0001__x0001__x0001__x0001_G@_x0001__x0001__x0001__x0001__x0001__x0001_M@_x0001__x0001__x0001__x0001__x0001__x0001_:@_x0001__x0001__x0001__x0001__x0001__x0001_6@_x0001__x0001__x0001__x0001__x0001__x0001__x0014_@_x0001__x0001__x0001__x0001__x0001__x0001_9@_x0001__x0001__x0001__x0001__x0001__x0001_9@_x0001__x0001__x0001__x0001__x0001__x0001_D@_x0001__x0001__x0001__x0001__x0001__x0001_J@_x0001__x0001__x0001__x0001__x0001__x0001_.@_x0001__x0001__x0001__x0001__x0001__x0001_=@_x0001__x0001__x0001__x0001__x0001_I@_x0001__x0001__x0001__x0001__x0001__x0001_=@_x0001__x0001__x0001__x0001__x0001__x0001__x0010_@_x0001__x0001__x0001__x0001__x0001__x0001_3@_x0001__x0001__x0001__x0001__x0001__x0001__x0014_@_x0001__x0001__x0001__x0001__x0001__x0001_8@_x0001__x0001__x0001__x0001__x0001__x0001_M@_x0001__x0001__x0001__x0001__x0001_N@_x0001__x0002__x0001__x0001__x0001__x0001__x0001__x0001_@@_x0001__x0001__x0001__x0001__x0001_K@_x0001__x0001__x0001__x0001__x0001__x0001_?@_x0001__x0001__x0001__x0001__x0001__x0001_:@_x0001__x0001__x0001__x0001__x0001__x0001__x0014_@_x0001__x0001__x0001__x0001__x0001__x0001_K@_x0001__x0001__x0001__x0001__x0001_H@_x0001__x0001__x0001__x0001__x0001_ÀP@_x0001__x0001__x0001__x0001__x0001__x0001_9@_x0001__x0001__x0001__x0001__x0001__x0001_(@_x0001__x0001__x0001__x0001__x0001_M@_x0001__x0001__x0001__x0001__x0001__x0001__x0014_@_x0001__x0001__x0001__x0001__x0001__x0001_*@_x0001__x0001__x0001__x0001__x0001__x0001_&amp;@_x0001__x0001__x0001__x0001__x0001__x0001_G@_x0001__x0001__x0001__x0001__x0001__x0001__x0001__x0001__x0001__x0001__x0001__x0001__x0001_J@_x0001__x0001__x0001__x0001__x0001__x0001_9@_x0001__x0001__x0001__x0001__x0001_G@_x0001__x0001__x0001__x0001__x0001__x0001_4@_x0001__x0001__x0001__x0001__x0001__x0001_@@_x0001__x0001__x0001__x0001__x0001__x0001_"@_x0001__x0001__x0001__x0001__x0001__x0001_.@_x0001__x0001__x0001__x0001__x0001__x0001_:@_x0001__x0001__x0001__x0001__x0001__x0001__x0001__x0001__x0001__x0001__x0001__x0001__x0001__x0001_4@_x0001__x0001__x0001__x0001__x0001__x0001_,@_x0001__x0001__x0001__x0001__x0001__x0001_*@_x0001__x0001__x0001__x0001__x0001__x0001_"@_x0001__x0001__x0001__x0001__x0001__x0001_,@_x0001__x0001__x0001__x0001__x0001__x0001_7@_x0001__x0001__x0001__x0001__x0001__x0002__x0001__x0001_*@_x0001__x0001__x0001__x0001__x0001__x0001_K@_x0001__x0001__x0001__x0001__x0001__x0001_?@_x0001__x0001__x0001__x0001__x0001__x0001_;@_x0001__x0001__x0001__x0001__x0001_I@_x0001__x0001__x0001__x0001__x0001_@Q@_x0001__x0001__x0001__x0001__x0001__x0001_*@_x0001__x0001__x0001__x0001__x0001__x0001__x0001__x0001__x0001__x0001__x0001__x0001__x0001_K@_x0001__x0001__x0001__x0001__x0001__x0001_9@_x0001__x0001__x0001__x0001__x0001__x0001_N@_x0001__x0001__x0001__x0001__x0001__x0001_$@_x0001__x0001__x0001__x0001__x0001__x0001_5@_x0001__x0001__x0001__x0001__x0001__x0001_;@_x0001__x0001__x0001__x0001__x0001__x0001_5@_x0001__x0001__x0001__x0001__x0001__x0001__x0010_@_x0001__x0001__x0001__x0001__x0001__x0001_6@_x0001__x0001__x0001__x0001__x0001__x0001_0@_x0001__x0001__x0001__x0001__x0001__x0001_.@_x0001__x0001__x0001__x0001__x0001_G@_x0001__x0001__x0001__x0001__x0001__x0001_&lt;@_x0001__x0001__x0001__x0001__x0001__x0001_L@_x0001__x0001__x0001__x0001__x0001__x0001_Q@_x0001__x0001__x0001__x0001__x0001__x0001_L@_x0001__x0001__x0001__x0001__x0001_M@_x0001__x0001__x0001__x0001__x0001__x0001_=@_x0001__x0001__x0001__x0001__x0001__x0001_ @_x0001__x0001__x0001__x0001__x0001__x0001_*@_x0001__x0001__x0001__x0001__x0001_@@_x0001__x0001__x0001__x0001__x0001__x0001__x0010_@_x0001__x0001__x0001__x0001__x0001_C@_x0001__x0001__x0001__x0001__x0001__x0001_A@_x0001__x0002__x0001__x0001__x0001__x0001__x0001_G@_x0001__x0001__x0001__x0001__x0001__x0001__x0010_@_x0001__x0001__x0001__x0001__x0001__x0001_&lt;@_x0001__x0001__x0001__x0001__x0001__x0001_5@_x0001__x0001__x0001__x0001__x0001__x0001_K@_x0001__x0001__x0001__x0001__x0001__x0001_*@_x0001__x0001__x0001__x0001__x0001_H@_x0001__x0001__x0001__x0001__x0001_@@_x0001__x0001__x0001__x0001__x0001__x0001_*@_x0001__x0001__x0001__x0001__x0001__x0001__x0018_@_x0001__x0001__x0001__x0001__x0001_H@_x0001__x0001__x0001__x0001__x0001__x0001_G@_x0001__x0001__x0001__x0001__x0001__x0001_H@_x0001__x0001__x0001__x0001__x0001__x0001_4@_x0001__x0001__x0001__x0001__x0001__x0001_&amp;@_x0001__x0001__x0001__x0001__x0001_F@_x0001__x0001__x0001__x0001__x0001__x0001_6@_x0001__x0001__x0001__x0001__x0001__x0001_F@_x0001__x0001__x0001__x0001__x0001__x0001_$@_x0001__x0001__x0001__x0001__x0001__x0001_0@_x0001__x0001__x0001__x0001__x0001__x0001_,@_x0001__x0001__x0001__x0001__x0001__x0001_3@_x0001__x0001__x0001__x0001__x0001_@P@_x0001__x0001__x0001__x0001__x0001__x0001_K@_x0001__x0001__x0001__x0001__x0001__x0001_I@_x0001__x0001__x0001__x0001__x0001__x0001_8@_x0001__x0001__x0001__x0001__x0001_@Q@_x0001__x0001__x0001__x0001__x0001__x0001_&gt;@_x0001__x0001__x0001__x0001__x0001_@Q@_x0001__x0001__x0001__x0001__x0001__x0001__x0018_@_x0001__x0001__x0001__x0001__x0001__x0001__x001C_@_x0001__x0001__x0001__x0001__x0001__x0002__x0001__x0001__x0014_@_x0001__x0001__x0001__x0001__x0001__x0001_7@_x0001__x0001__x0001__x0001__x0001__x0001_&gt;@_x0001__x0001__x0001__x0001__x0001_@P@_x0001__x0001__x0001__x0001__x0001__x0001__x0010_@_x0001__x0001__x0001__x0001__x0001__x0001_L@_x0001__x0001__x0001__x0001__x0001__x0001_K@_x0001__x0001__x0001__x0001__x0001__x0001__x0010_@_x0001__x0001__x0001__x0001__x0001__x0001_=@_x0001__x0001__x0001__x0001__x0001__x0001_6@_x0001__x0001__x0001__x0001__x0001__x0001__x0010_@_x0001__x0001__x0001__x0001__x0001__x0001_3@_x0001__x0001__x0001__x0001__x0001_F@_x0001__x0001__x0001__x0001__x0001__x0001__x0001__x0001__x0001__x0001__x0001__x0001__x0001__x0001__x0018_@_x0001__x0001__x0001__x0001__x0001__x0001_0@_x0001__x0001__x0001__x0001__x0001_P@_x0001__x0001__x0001__x0001__x0001_G@_x0001__x0001__x0001__x0001__x0001_@@_x0001__x0001__x0001__x0001__x0001__x0001_D@_x0001__x0001__x0001__x0001__x0001__x0001__x0001__x0001__x0001__x0001__x0001__x0001__x0001__x0001_O@_x0001__x0001__x0001__x0001__x0001__x0001_1@_x0001__x0001__x0001__x0001__x0001_ÀP@_x0001__x0001__x0001__x0001__x0001__x0001__x0014_@_x0001__x0001__x0001__x0001__x0001__x0001_7@_x0001__x0001__x0001__x0001__x0001__x0001_K@_x0001__x0001__x0001__x0001__x0001__x0001_H@_x0001__x0001__x0001__x0001__x0001_P@_x0001__x0001__x0001__x0001__x0001__x0001_5@_x0001__x0001__x0001__x0001__x0001_F@_x0001__x0001__x0001__x0001__x0001__x0001_ @_x0001__x0002__x0001__x0001__x0001__x0001__x0001__x0001_.@_x0001__x0001__x0001__x0001__x0001__x0001_,@_x0001__x0001__x0001__x0001__x0001__x0001__x0001_@_x0001__x0001__x0001__x0001__x0001__x0001_L@_x0001__x0001__x0001__x0001__x0001_K@_x0001__x0001__x0001__x0001__x0001__x0001_3@_x0001__x0001__x0001__x0001__x0001__x0001_,@_x0001__x0001__x0001__x0001__x0001__x0001_8@_x0001__x0001__x0001__x0001__x0001__x0001_E@_x0001__x0001__x0001__x0001__x0001__x0001_N@_x0001__x0001__x0001__x0001__x0001__x0001_ @_x0001__x0001__x0001__x0001__x0001_H@_x0001__x0001__x0001__x0001__x0001__x0001_K@_x0001__x0001__x0001__x0001__x0001__x0001_G@_x0001__x0001__x0001__x0001__x0001__x0001__x001C_@_x0001__x0001__x0001__x0001__x0001__x0001__x001C_@_x0001__x0001__x0001__x0001__x0001_@Q@_x0001__x0001__x0001__x0001__x0001__x0001_A@_x0001__x0001__x0001__x0001__x0001__x0001_:@_x0001__x0001__x0001__x0001__x0001__x0001__x0014_@_x0001__x0001__x0001__x0001__x0001__x0001_$@_x0001__x0001__x0001__x0001__x0001__x0001__x0001__x0001__x0001__x0001__x0001__x0001__x0001__x0001_L@_x0001__x0001__x0001__x0001__x0001__x0001_"@_x0001__x0001__x0001__x0001__x0001__x0001_&gt;@_x0001__x0001__x0001__x0001__x0001_M@_x0001__x0001__x0001__x0001__x0001_P@_x0001__x0001__x0001__x0001__x0001__x0001_&lt;@_x0001__x0001__x0001__x0001__x0001__x0001_8@_x0001__x0001__x0001__x0001__x0001__x0001_J@_x0001__x0001__x0001__x0001__x0001__x0001_(@_x0001__x0001__x0001__x0001__x0001__x0002__x0001__x0001_,@_x0001__x0001__x0001__x0001__x0001__x0001_L@_x0001__x0001__x0001__x0001__x0001_E@_x0001__x0001__x0001__x0001__x0001_C@_x0001__x0001__x0001__x0001__x0001__x0001_4@_x0001__x0001__x0001__x0001__x0001__x0001_&amp;@_x0001__x0001__x0001__x0001__x0001__x0001_E@_x0001__x0001__x0001__x0001__x0001__x0001_Q@_x0001__x0001__x0001__x0001__x0001_E@_x0001__x0001__x0001__x0001__x0001_M@_x0001__x0001__x0001__x0001__x0001__x0001_&lt;@_x0001__x0001__x0001__x0001__x0001__x0001_L@_x0001__x0001__x0001__x0001__x0001_G@_x0001__x0001__x0001__x0001__x0001_L@_x0001__x0001__x0001__x0001__x0001__x0001_(@_x0001__x0001__x0001__x0001__x0001__x0001_5@_x0001__x0001__x0001__x0001__x0001_N@_x0001__x0001__x0001__x0001__x0001__x0001_=@_x0001__x0001__x0001__x0001__x0001_G@_x0001__x0001__x0001__x0001__x0001_L@_x0001__x0001__x0001__x0001__x0001__x0001_ @_x0001__x0001__x0001__x0001__x0001__x0001_4@_x0001__x0001__x0001__x0001__x0001__x0001_@@_x0001__x0001__x0001__x0001__x0001_K@_x0001__x0001__x0001__x0001__x0001__x0001__x0010_@_x0001__x0001__x0001__x0001__x0001__x0001_6@_x0001__x0001__x0001__x0001__x0001__x0001_O@_x0001__x0001__x0001__x0001__x0001__x0001_&lt;@_x0001__x0001__x0001__x0001__x0001__x0001_4@_x0001__x0001__x0001__x0001__x0001__x0001_$@_x0001__x0001__x0001__x0001__x0001__x0001__x0018_@_x0001__x0001__x0001__x0001__x0001__x0001__x0001__x0001__x0001__x0002__x0001__x0001__x0001__x0001__x0001_M@_x0001__x0001__x0001__x0001__x0001__x0001_L@_x0001__x0001__x0001__x0001__x0001__x0001_0@_x0001__x0001__x0001__x0001__x0001__x0001_&gt;@_x0001__x0001__x0001__x0001__x0001__x0001_5@_x0001__x0001__x0001__x0001__x0001__x0001_Q@_x0001__x0001__x0001__x0001__x0001__x0001_.@_x0001__x0001__x0001__x0001__x0001__x0001_$@_x0001__x0001__x0001__x0001__x0001__x0001_9@_x0001__x0001__x0001__x0001__x0001__x0001_A@_x0001__x0001__x0001__x0001__x0001_L@_x0001__x0001__x0001__x0001__x0001_G@_x0001__x0001__x0001__x0001__x0001_I@_x0001__x0001__x0001__x0001__x0001__x0001_*@_x0001__x0001__x0001__x0001__x0001__x0001_M@_x0001__x0001__x0001__x0001__x0001__x0001_ @_x0001__x0001__x0001__x0001__x0001__x0001__x0010_@_x0001__x0001__x0001__x0001__x0001__x0001_6@_x0001__x0001__x0001__x0001__x0001_H@_x0001__x0001__x0001__x0001__x0001__x0001_ @_x0001__x0001__x0001__x0001__x0001__x0001_@@_x0001__x0001__x0001__x0001__x0001__x0001__x0001__x0001__x0001__x0001__x0001__x0001__x0001__x0001_&gt;@_x0001__x0001__x0001__x0001__x0001__x0001_:@_x0001__x0001__x0001__x0001__x0001__x0001_5@_x0001__x0001__x0001__x0001__x0001__x0001_G@_x0001__x0001__x0001__x0001__x0001__x0001_8@_x0001__x0001__x0001__x0001__x0001__x0001_:@_x0001__x0001__x0001__x0001__x0001__x0001__x0010_@_x0001__x0001__x0001__x0001__x0001__x0001_=@_x0001__x0001__x0001__x0001__x0001__x0001_;@_x0001__x0001__x0001__x0001__x0001__x0002__x0001__x0001__x0010_@_x0001__x0001__x0001__x0001__x0001__x0001_F@_x0001__x0001__x0001__x0001__x0001__x0001_$@_x0001__x0001__x0001__x0001__x0001_I@_x0001__x0001__x0001__x0001__x0001_@@_x0001__x0001__x0001__x0001__x0001__x0001_9@_x0001__x0001__x0001__x0001__x0001__x0001_.@_x0001__x0001__x0001__x0001__x0001_H@_x0001__x0001__x0001__x0001__x0001__x0001_&amp;@_x0001__x0001__x0001__x0001__x0001__x0001_&lt;@_x0001__x0001__x0001__x0001__x0001_M@_x0001__x0001__x0001__x0001__x0001__x0001_&gt;@_x0001__x0001__x0001__x0001__x0001__x0001_E@_x0001__x0001__x0001__x0001__x0001__x0001_(@_x0001__x0001__x0001__x0001__x0001__x0001_M@_x0001__x0001__x0001__x0001__x0001__x0001_&gt;@_x0001__x0001__x0001__x0001__x0001__x0001_A@_x0001__x0001__x0001__x0001__x0001_O@_x0001__x0001__x0001__x0001__x0001__x0001__x0018_@_x0001__x0001__x0001__x0001__x0001__x0001_F@_x0001__x0001__x0001__x0001__x0001__x0001__x0001__x0001__x0001__x0001__x0001__x0001__x0001__x0001_0@_x0001__x0001__x0001__x0001__x0001__x0001_O@_x0001__x0001__x0001__x0001__x0001__x0001_J@_x0001__x0001__x0001__x0001__x0001__x0001_K@_x0001__x0001__x0001__x0001__x0001__x0001__x0010_@_x0001__x0001__x0001__x0001__x0001__x0001__x0008_@_x0001__x0001__x0001__x0001__x0001__x0001_;@_x0001__x0001__x0001__x0001__x0001__x0001_7@_x0001__x0001__x0001__x0001__x0001__x0001_1@_x0001__x0001__x0001__x0001__x0001_N@_x0001__x0001__x0001__x0001__x0001__x0001_2@_x0001__x0002__x0001__x0001__x0001__x0001__x0001__x0001_A@_x0001__x0001__x0001__x0001__x0001__x0001_4@_x0001__x0001__x0001__x0001__x0001__x0001__x0018_@_x0001__x0001__x0001__x0001__x0001__x0001_6@_x0001__x0001__x0001__x0001__x0001_H@_x0001__x0001__x0001__x0001__x0001__x0001_L@_x0001__x0001__x0001__x0001__x0001_G@_x0001__x0001__x0001__x0001__x0001__x0001_0@_x0001__x0001__x0001__x0001__x0001__x0001__x0010_@_x0001__x0001__x0001__x0001__x0001__x0001_L@_x0001__x0001__x0001__x0001__x0001__x0001_4@_x0001__x0001__x0001__x0001__x0001__x0001__x0001__x0001__x0001__x0001__x0001__x0001__x0001__x0001_Q@_x0001__x0001__x0001__x0001__x0001__x0001_G@_x0001__x0001__x0001__x0001__x0001__x0001_E@_x0001__x0001__x0001__x0001__x0001__x0001_*@_x0001__x0001__x0001__x0001__x0001__x0001_H@_x0001__x0001__x0001__x0001__x0001__x0001_N@_x0001__x0001__x0001__x0001__x0001_O@_x0001__x0001__x0001__x0001__x0001__x0001__x0014_@_x0001__x0001__x0001__x0001__x0001_@Q@_x0001__x0001__x0001__x0001__x0001__x0001_M@_x0001__x0001__x0001__x0001__x0001__x0001_(@_x0001__x0001__x0001__x0001__x0001__x0001_D@_x0001__x0001__x0001__x0001__x0001_L@_x0001__x0001__x0001__x0001__x0001_E@_x0001__x0001__x0001__x0001__x0001__x0001_2@_x0001__x0001__x0001__x0001__x0001_L@_x0001__x0001__x0001__x0001__x0001__x0001__x0001__x0001__x0001__x0001__x0001__x0001__x0001_@@_x0001__x0001__x0001__x0001__x0001__x0001_N@_x0001__x0001__x0001__x0001__x0001__x0002__x0001__x0001_7@_x0001__x0001__x0001__x0001__x0001_E@_x0001__x0001__x0001__x0001__x0001_K@_x0001__x0001__x0001__x0001__x0001_I@_x0001__x0001__x0001__x0001__x0001__x0001__x0014_@_x0001__x0001__x0001__x0001__x0001__x0001_"@_x0001__x0001__x0001__x0001__x0001__x0001_:@_x0001__x0001__x0001__x0001__x0001__x0001_2@_x0001__x0001__x0001__x0001__x0001__x0001_$@_x0001__x0001__x0001__x0001__x0001_ÀP@_x0001__x0001__x0001__x0001__x0001__x0001_2@_x0001__x0001__x0001__x0001__x0001__x0001_$@_x0001__x0001__x0001__x0001__x0001__x0001_&amp;@_x0001__x0001__x0001__x0001__x0001__x0001_5@_x0001__x0001__x0001__x0001__x0001_G@_x0001__x0001__x0001__x0001__x0001__x0001_7@_x0001__x0001__x0001__x0001__x0001_N@_x0001__x0001__x0001__x0001__x0001__x0001_2@_x0001__x0001__x0001__x0001__x0001__x0001_N@_x0001__x0001__x0001__x0001__x0001__x0001_=@_x0001__x0001__x0001__x0001__x0001__x0001_ @_x0001__x0001__x0001__x0001__x0001__x0001_@@_x0001__x0001__x0001__x0001__x0001__x0001_E@_x0001__x0001__x0001__x0001__x0001__x0001_$@_x0001__x0001__x0001__x0001__x0001__x0001_ @_x0001__x0001__x0001__x0001__x0001__x0001_2@_x0001__x0001__x0001__x0001__x0001__x0001__x001C_@_x0001__x0001__x0001__x0001__x0001__x0001__x0010_@_x0001__x0001__x0001__x0001__x0001_F@_x0001__x0001__x0001__x0001__x0001_E@_x0001__x0001__x0001__x0001__x0001__x0001_0@_x0001__x0001__x0001__x0001__x0001_I@_x0001__x0002__x0001__x0001__x0001__x0001__x0001__x0001_"@_x0001__x0001__x0001__x0001__x0001__x0001_ @_x0001__x0001__x0001__x0001__x0001__x0001_E@_x0001__x0001__x0001__x0001__x0001__x0001_@@_x0001__x0001__x0001__x0001__x0001__x0001_&gt;@_x0001__x0001__x0001__x0001__x0001__x0001_9@_x0001__x0001__x0001__x0001__x0001__x0001__x0008_@_x0001__x0001__x0001__x0001__x0001__x0001_J@_x0001__x0001__x0001__x0001__x0001__x0001_P@_x0001__x0001__x0001__x0001__x0001__x0001_D@_x0001__x0001__x0001__x0001__x0001__x0001_9@_x0001__x0001__x0001__x0001__x0001__x0001_,@_x0001__x0001__x0001__x0001__x0001_D@_x0001__x0001__x0001__x0001__x0001_K@_x0001__x0001__x0001__x0001__x0001__x0001_&lt;@_x0001__x0001__x0001__x0001__x0001__x0001_"@_x0001__x0001__x0001__x0001__x0001__x0001_,@_x0001__x0001__x0001__x0001__x0001__x0001_A@_x0001__x0001__x0001__x0001__x0001__x0001_5@_x0001__x0001__x0001__x0001__x0001_H@_x0001__x0001__x0001__x0001__x0001__x0001_&gt;@_x0001__x0001__x0001__x0001__x0001__x0001_?@_x0001__x0001__x0001__x0001__x0001_C@_x0001__x0001__x0001__x0001__x0001__x0001_6@_x0001__x0001__x0001__x0001__x0001_@@_x0001__x0001__x0001__x0001__x0001__x0001_3@_x0001__x0001__x0001__x0001__x0001_ÀP@_x0001__x0001__x0001__x0001__x0001__x0001__x0010_@_x0001__x0001__x0001__x0001__x0001_@Q@_x0001__x0001__x0001__x0001__x0001__x0001_J@_x0001__x0001__x0001__x0001__x0001__x0001__x0018_@_x0001__x0001__x0001__x0001__x0001__x0002__x0001__x0001_=@_x0001__x0001__x0001__x0001__x0001__x0001_8@_x0001__x0001__x0001__x0001__x0001_M@_x0001__x0001__x0001__x0001__x0001__x0001__x0018_@_x0001__x0001__x0001__x0001__x0001_M@_x0001__x0001__x0001__x0001__x0001__x0001_O@_x0001__x0001__x0001__x0001__x0001__x0001_J@_x0001__x0001__x0001__x0001__x0001__x0001_(@_x0001__x0001__x0001__x0001__x0001_@@_x0001__x0001__x0001__x0001__x0001_J@_x0001__x0001__x0001__x0001__x0001__x0001_=@_x0001__x0001__x0001__x0001__x0001_P@_x0001__x0001__x0001__x0001__x0001__x0001_(@_x0001__x0001__x0001__x0001__x0001_@@_x0001__x0001__x0001__x0001__x0001__x0001__x0001_@_x0001__x0001__x0001__x0001__x0001_N@_x0001__x0001__x0001__x0001__x0001__x0001_:@_x0001__x0001__x0001__x0001__x0001__x0001_L@_x0001__x0001__x0001__x0001__x0001__x0001__x0008_@_x0001__x0001__x0001__x0001__x0001__x0001_4@_x0001__x0001__x0001__x0001__x0001__x0001_6@_x0001__x0001__x0001__x0001__x0001_J@_x0001__x0001__x0001__x0001__x0001__x0001_:@_x0001__x0001__x0001__x0001__x0001_J@_x0001__x0001__x0001__x0001__x0001__x0001__x0001__x0001__x0001__x0001__x0001__x0001__x0001__x0001_ @_x0001__x0001__x0001__x0001__x0001__x0001_;@_x0001__x0001__x0001__x0001__x0001__x0001_3@_x0001__x0001__x0001__x0001__x0001_G@_x0001__x0001__x0001__x0001__x0001__x0001_:@_x0001__x0001__x0001__x0001__x0001__x0001_:@_x0001__x0001__x0001__x0001__x0001_G@_x0001__x0002__x0001__x0001__x0001__x0001__x0001__x0001_3@_x0001__x0001__x0001__x0001__x0001_ÀP@_x0001__x0001__x0001__x0001__x0001__x0001_&amp;@_x0001__x0001__x0001__x0001__x0001__x0001_L@_x0001__x0001__x0001__x0001__x0001_@@_x0001__x0001__x0001__x0001__x0001__x0001_,@_x0001__x0001__x0001__x0001__x0001_N@_x0001__x0001__x0001__x0001__x0001__x0001_(@_x0001__x0001__x0001__x0001__x0001__x0001__x0010_@_x0001__x0001__x0001__x0001__x0001_D@_x0001__x0001__x0001__x0001__x0001__x0001_L@_x0001__x0001__x0001__x0001__x0001__x0001_:@_x0001__x0001__x0001__x0001__x0001__x0001_&lt;@_x0001__x0001__x0001__x0001__x0001__x0001_3@_x0001__x0001__x0001__x0001__x0001__x0001_6@_x0001__x0001__x0001__x0001__x0001__x0001_J@_x0001__x0001__x0001__x0001__x0001_J@_x0001__x0001__x0001__x0001__x0001_N@_x0001__x0001__x0001__x0001__x0001_F@_x0001__x0001__x0001__x0001__x0001__x0001_*@_x0001__x0001__x0001__x0001__x0001__x0001_9@_x0001__x0001__x0001__x0001__x0001_N@_x0001__x0001__x0001__x0001__x0001__x0001_*@_x0001__x0001__x0001__x0001__x0001__x0001__x0010_@_x0001__x0001__x0001__x0001__x0001__x0001_D@_x0001__x0001__x0001__x0001__x0001__x0001_P@_x0001__x0001__x0001__x0001__x0001__x0001_*@_x0001__x0001__x0001__x0001__x0001_C@_x0001__x0001__x0001__x0001__x0001__x0001_(@_x0001__x0001__x0001__x0001__x0001__x0001__x0001__x0001__x0001__x0001__x0001__x0001__x0001_@P@_x0001__x0001__x0001__x0001__x0001__x0002__x0001_D@_x0001__x0001__x0001__x0001__x0001__x0001_$@_x0001__x0001__x0001__x0001__x0001__x0001_&amp;@_x0001__x0001__x0001__x0001__x0001__x0001_?@_x0001__x0001__x0001__x0001__x0001__x0001_,@_x0001__x0001__x0001__x0001__x0001_H@_x0001__x0001__x0001__x0001__x0001__x0001_5@_x0001__x0001__x0001__x0001__x0001__x0001__x0001__x0001__x0001__x0001__x0001__x0001__x0001__x0001_K@_x0001__x0001__x0001__x0001__x0001_L@_x0001__x0001__x0001__x0001__x0001__x0001_7@_x0001__x0001__x0001__x0001__x0001__x0001_N@_x0001__x0001__x0001__x0001__x0001__x0001__x0001_@_x0001__x0001__x0001__x0001__x0001__x0001_*@_x0001__x0001__x0001__x0001__x0001__x0001_*@_x0001__x0001__x0001__x0001__x0001_@Q@_x0001__x0001__x0001__x0001__x0001__x0001_&amp;@_x0001__x0001__x0001__x0001__x0001__x0001__x0001_@_x0001__x0001__x0001__x0001__x0001_D@_x0001__x0001__x0001__x0001__x0001__x0001_ @_x0001__x0001__x0001__x0001__x0001__x0001_=@_x0001__x0001__x0001__x0001__x0001__x0001_7@_x0001__x0001__x0001__x0001__x0001__x0001_6@_x0001__x0001__x0001__x0001__x0001__x0001_3@_x0001__x0001__x0001__x0001__x0001__x0001__x0008_@_x0001__x0001__x0001__x0001__x0001__x0001__x0001__x0001__x0001__x0001__x0001__x0001__x0001__x0001_8@_x0001__x0001__x0001__x0001__x0001__x0001_=@_x0001__x0001__x0001__x0001__x0001_ÀP@_x0001__x0001__x0001__x0001__x0001__x0001_E@_x0001__x0001__x0001__x0001__x0001_G@_x0001__x0001__x0001__x0001__x0001__x0001_?@_x0001__x0002__x0001__x0001__x0001__x0001__x0001_D@_x0001__x0001__x0001__x0001__x0001__x0001_&gt;@_x0001__x0001__x0001__x0001__x0001__x0001_G@_x0001__x0001__x0001__x0001__x0001__x0001_&gt;@_x0001__x0001__x0001__x0001__x0001__x0001_N@_x0001__x0001__x0001__x0001__x0001_J@_x0001__x0001__x0001__x0001__x0001__x0001_;@_x0001__x0001__x0001__x0001__x0001__x0001_H@_x0001__x0001__x0001__x0001__x0001__x0001_M@_x0001__x0001__x0001__x0001__x0001_I@_x0001__x0001__x0001__x0001__x0001__x0001_@@_x0001__x0001__x0001__x0001__x0001_E@_x0001__x0001__x0001__x0001__x0001__x0001__x0008_@_x0001__x0001__x0001__x0001__x0001_P@_x0001__x0001__x0001__x0001__x0001__x0001__x0001__x0001__x0001__x0001__x0001__x0001__x0001__x0001_0@_x0001__x0001__x0001__x0001__x0001__x0001_:@_x0001__x0001__x0001__x0001__x0001_P@_x0001__x0001__x0001__x0001__x0001__x0001_(@_x0001__x0001__x0001__x0001__x0001__x0001_H@_x0001__x0001__x0001__x0001__x0001__x0001_,@_x0001__x0001__x0001__x0001__x0001__x0001_0@_x0001__x0001__x0001__x0001__x0001__x0001_$@_x0001__x0001__x0001__x0001__x0001__x0001_N@_x0001__x0001__x0001__x0001__x0001__x0001_&amp;@_x0001__x0001__x0001__x0001__x0001_J@_x0001__x0001__x0001__x0001__x0001_@P@_x0001__x0001__x0001__x0001__x0001__x0001_@@_x0001__x0001__x0001__x0001__x0001_@@_x0001__x0001__x0001__x0001__x0001__x0001_ @_x0001__x0001__x0001__x0001__x0001_I@_x0001__x0001__x0001__x0001__x0001__x0002__x0001__x0001_0@_x0001__x0001__x0001__x0001__x0001__x0001_1@_x0001__x0001__x0001__x0001__x0001__x0001_O@_x0001__x0001__x0001__x0001__x0001__x0001_?@_x0001__x0001__x0001__x0001__x0001_E@_x0001__x0001__x0001__x0001__x0001__x0001_H@_x0001__x0001__x0001__x0001__x0001__x0001_(@_x0001__x0001__x0001__x0001__x0001_K@_x0001__x0001__x0001__x0001__x0001_@P@_x0001__x0001__x0001__x0001__x0001__x0001_&lt;@_x0001__x0001__x0001__x0001__x0001__x0001__x0014_@_x0001__x0001__x0001__x0001__x0001__x0001_Q@_x0001__x0001__x0001__x0001__x0001__x0001__x0001__x0001__x0001__x0001__x0001__x0001__x0001__x0001_&lt;@_x0001__x0001__x0001__x0001__x0001__x0001__x0001__x0001__x0001__x0001__x0001__x0001__x0001__x0001_9@_x0001__x0001__x0001__x0001__x0001__x0001__x0001__x0001__x0001__x0001__x0001__x0001__x0001__x0001_*@_x0001__x0001__x0001__x0001__x0001__x0001_G@_x0001__x0001__x0001__x0001__x0001__x0001_$@_x0001__x0001__x0001__x0001__x0001_C@_x0001__x0001__x0001__x0001__x0001__x0001_2@_x0001__x0001__x0001__x0001__x0001__x0001_&gt;@_x0001__x0001__x0001__x0001__x0001__x0001_H@_x0001__x0001__x0001__x0001__x0001__x0001_=@_x0001__x0001__x0001__x0001__x0001_G@_x0001__x0001__x0001__x0001__x0001__x0001_,@_x0001__x0001__x0001__x0001__x0001__x0001_I@_x0001__x0001__x0001__x0001__x0001__x0001_M@_x0001__x0001__x0001__x0001__x0001__x0001_&gt;@_x0001__x0001__x0001__x0001__x0001__x0001_*@_x0001__x0001__x0001__x0001__x0001__x0001_"@</t>
  </si>
  <si>
    <t>a4c2f7240e2ba9c9dea1b03ea580f456_x0001__x0002__x0001__x0001__x0001__x0001__x0001__x0001__x0001__x0001__x0001__x0001__x0001__x0001__x0001_K@_x0001__x0001__x0001__x0001__x0001__x0001_D@_x0001__x0001__x0001__x0001__x0001_O@_x0001__x0001__x0001__x0001__x0001__x0001__x0001__x0001__x0001__x0001__x0001__x0001__x0001__x0001_D@_x0001__x0001__x0001__x0001__x0001__x0001__x0001__x0001__x0001__x0001__x0001__x0001__x0001__x0001_&gt;@_x0001__x0001__x0001__x0001__x0001__x0001_D@_x0001__x0001__x0001__x0001__x0001__x0001_8@_x0001__x0001__x0001__x0001__x0001__x0001_(@_x0001__x0001__x0001__x0001__x0001_N@_x0001__x0001__x0001__x0001__x0001_N@_x0001__x0001__x0001__x0001__x0001_@@_x0001__x0001__x0001__x0001__x0001__x0001_@@_x0001__x0001__x0001__x0001__x0001__x0001_&lt;@_x0001__x0001__x0001__x0001__x0001__x0001__x0001__x0001__x0001__x0001__x0001__x0001__x0001_G@_x0001__x0001__x0001__x0001__x0001__x0001__x0018_@_x0001__x0001__x0001__x0001__x0001__x0001_?@_x0001__x0001__x0001__x0001__x0001_I@_x0001__x0001__x0001__x0001__x0001__x0001__x0001__x0001__x0001__x0001__x0001__x0001__x0001__x0001_H@_x0001__x0001__x0001__x0001__x0001__x0001_3@_x0001__x0001__x0001__x0001__x0001_G@_x0001__x0001__x0001__x0001__x0001_D@_x0001__x0001__x0001__x0001__x0001__x0001_N@_x0001__x0001__x0001__x0001__x0001__x0001_9@_x0001__x0001__x0001__x0001__x0001__x0001_K@_x0001__x0001__x0001__x0001__x0001__x0001_&amp;@_x0001__x0001__x0001__x0001__x0001__x0001_E@_x0001__x0001__x0001__x0001__x0001__x0002__x0001__x0001__x0001__x0001__x0001__x0001__x0001__x0001__x0001__x0001_$@_x0001__x0001__x0001__x0001__x0001_H@_x0001__x0001__x0001__x0001__x0001_@Q@_x0001__x0001__x0001__x0001__x0001__x0001_2@_x0001__x0001__x0001__x0001__x0001__x0001_9@_x0001__x0001__x0001__x0001__x0001_D@_x0001__x0001__x0001__x0001__x0001__x0001_"@_x0001__x0001__x0001__x0001__x0001__x0001_9@_x0001__x0001__x0001__x0001__x0001__x0001__x0001_@_x0001__x0001__x0001__x0001__x0001__x0001__x0018_@_x0001__x0001__x0001__x0001__x0001__x0001__x0014_@_x0001__x0001__x0001__x0001__x0001__x0001_O@_x0001__x0001__x0001__x0001__x0001__x0001_9@_x0001__x0001__x0001__x0001__x0001__x0001_E@_x0001__x0001__x0001__x0001__x0001_J@_x0001__x0001__x0001__x0001__x0001__x0001_2@_x0001__x0001__x0001__x0001__x0001_I@_x0001__x0001__x0001__x0001__x0001__x0001_H@_x0001__x0001__x0001__x0001__x0001__x0001_2@_x0001__x0001__x0001__x0001__x0001__x0001_8@_x0001__x0001__x0001__x0001__x0001__x0001_5@_x0001__x0001__x0001__x0001__x0001__x0001__x0010_@_x0001__x0001__x0001__x0001__x0001__x0001_6@_x0001__x0001__x0001__x0001__x0001__x0001_7@_x0001__x0001__x0001__x0001__x0001__x0001_*@_x0001__x0001__x0001__x0001__x0001__x0001_J@_x0001__x0001__x0001__x0001__x0001_C@_x0001__x0001__x0001__x0001__x0001_@@_x0001__x0001__x0001__x0001__x0001__x0001__x0014_@_x0001__x0001__x0001__x0001__x0001_K@_x0001__x0001__x0001__x0001__x0001_G@_x0001__x0002__x0001__x0001__x0001__x0001__x0001__x0001__x0018_@_x0001__x0001__x0001__x0001__x0001__x0001_E@_x0001__x0001__x0001__x0001__x0001_H@_x0001__x0001__x0001__x0001__x0001__x0001_(@_x0001__x0001__x0001__x0001__x0001_G@_x0001__x0001__x0001__x0001__x0001__x0001_,@_x0001__x0001__x0001__x0001__x0001__x0001_2@_x0001__x0001__x0001__x0001__x0001__x0001_5@_x0001__x0001__x0001__x0001__x0001__x0001_P@_x0001__x0001__x0001__x0001__x0001_@@_x0001__x0001__x0001__x0001__x0001__x0001_8@_x0001__x0001__x0001__x0001__x0001_D@_x0001__x0001__x0001__x0001__x0001__x0001__x0001__x0001__x0001__x0001__x0001__x0001__x0001__x0001_(@_x0001__x0001__x0001__x0001__x0001__x0001_E@_x0001__x0001__x0001__x0001__x0001__x0001_H@_x0001__x0001__x0001__x0001__x0001_D@_x0001__x0001__x0001__x0001__x0001__x0001_;@_x0001__x0001__x0001__x0001__x0001__x0001_2@_x0001__x0001__x0001__x0001__x0001_@@_x0001__x0001__x0001__x0001__x0001_L@_x0001__x0001__x0001__x0001__x0001__x0001_*@_x0001__x0001__x0001__x0001__x0001__x0001_5@_x0001__x0001__x0001__x0001__x0001__x0001_5@_x0001__x0001__x0001__x0001__x0001_G@_x0001__x0001__x0001__x0001__x0001_G@_x0001__x0001__x0001__x0001__x0001__x0001_.@_x0001__x0001__x0001__x0001__x0001_@@_x0001__x0001__x0001__x0001__x0001_@@_x0001__x0001__x0001__x0001__x0001__x0001__x0018_@_x0001__x0001__x0001__x0001__x0001__x0001_ @_x0001__x0001__x0001__x0001__x0001__x0002__x0001__x0001_0@_x0001__x0001__x0001__x0001__x0001__x0001_&amp;@_x0001__x0001__x0001__x0001__x0001__x0001__x0018_@_x0001__x0001__x0001__x0001__x0001__x0001__x0010_@_x0001__x0001__x0001__x0001__x0001_D@_x0001__x0001__x0001__x0001__x0001__x0001__x0018_@_x0001__x0001__x0001__x0001__x0001__x0001_ @_x0001__x0001__x0001__x0001__x0001__x0001_.@_x0001__x0001__x0001__x0001__x0001__x0001_?@_x0001__x0001__x0001__x0001__x0001__x0001_$@_x0001__x0001__x0001__x0001__x0001__x0001_6@_x0001__x0001__x0001__x0001__x0001__x0001_&gt;@_x0001__x0001__x0001__x0001__x0001__x0001_;@_x0001__x0001__x0001__x0001__x0001__x0001_.@_x0001__x0001__x0001__x0001__x0001__x0001_2@_x0001__x0001__x0001__x0001__x0001__x0001_=@_x0001__x0001__x0001__x0001__x0001_D@_x0001__x0001__x0001__x0001__x0001__x0001_2@_x0001__x0001__x0001__x0001__x0001_N@_x0001__x0001__x0001__x0001__x0001_ÀP@_x0001__x0001__x0001__x0001__x0001__x0001_.@_x0001__x0001__x0001__x0001__x0001__x0001_E@_x0001__x0001__x0001__x0001__x0001__x0001_F@_x0001__x0001__x0001__x0001__x0001__x0001_8@_x0001__x0001__x0001__x0001__x0001_O@_x0001__x0001__x0001__x0001__x0001__x0001_O@_x0001__x0001__x0001__x0001__x0001__x0001_$@_x0001__x0001__x0001__x0001__x0001__x0001_&lt;@_x0001__x0001__x0001__x0001__x0001__x0001__x0014_@_x0001__x0001__x0001__x0001__x0001__x0001_&amp;@_x0001__x0001__x0001__x0001__x0001__x0001_&amp;@_x0001__x0001__x0001__x0001__x0001_@P@_x0001__x0002__x0001__x0001__x0001__x0001__x0001__x0001__x0001__x0001__x0001__x0001__x0001__x0001__x0001__x0001_K@_x0001__x0001__x0001__x0001__x0001__x0001_I@_x0001__x0001__x0001__x0001__x0001__x0001_:@_x0001__x0001__x0001__x0001__x0001_N@_x0001__x0001__x0001__x0001__x0001__x0001_I@_x0001__x0001__x0001__x0001__x0001__x0001__x0001__x0001__x0001__x0001__x0001__x0001__x0001__x0001__x0001__x0001__x0001__x0001__x0001__x0001__x0001__x0001__x0014_@_x0001__x0001__x0001__x0001__x0001__x0001__x0014_@_x0001__x0001__x0001__x0001__x0001__x0001_$@_x0001__x0001__x0001__x0001__x0001__x0001_A@_x0001__x0001__x0001__x0001__x0001__x0001_8@_x0001__x0001__x0001__x0001__x0001__x0001__x0018_@_x0001__x0001__x0001__x0001__x0001__x0001__x0001__x0001__x0001__x0001__x0001__x0001__x0001__x0001_0@_x0001__x0001__x0001__x0001__x0001__x0001_L@_x0001__x0001__x0001__x0001__x0001__x0001_4@_x0001__x0001__x0001__x0001__x0001__x0001_@@_x0001__x0001__x0001__x0001__x0001__x0001__x0001__x0001__x0001__x0001__x0001__x0001__x0001_ÀP@_x0001__x0001__x0001__x0001__x0001__x0001_$@_x0001__x0001__x0001__x0001__x0001__x0001_:@_x0001__x0001__x0001__x0001__x0001__x0001_"@_x0001__x0001__x0001__x0001__x0001__x0001_L@_x0001__x0001__x0001__x0001__x0001__x0001_K@_x0001__x0001__x0001__x0001__x0001__x0001_H@_x0001__x0001__x0001__x0001__x0001__x0001_.@_x0001__x0001__x0001__x0001__x0001__x0001_P@_x0001__x0001__x0001__x0001__x0001__x0001_M@_x0001__x0001__x0001__x0001__x0001__x0001_J@_x0001__x0001__x0001__x0001__x0001__x0002__x0001__x0001_5@_x0001__x0001__x0001__x0001__x0001__x0001_2@_x0001__x0001__x0001__x0001__x0001__x0001_?@_x0001__x0001__x0001__x0001__x0001__x0001_$@_x0001__x0001__x0001__x0001__x0001__x0001_H@_x0001__x0001__x0001__x0001__x0001__x0001__x001C_@_x0001__x0001__x0001__x0001__x0001__x0001_3@_x0001__x0001__x0001__x0001__x0001__x0001_4@_x0001__x0001__x0001__x0001__x0001__x0001__x0001__x0001__x0001__x0001__x0001__x0001__x0001__x0001_N@_x0001__x0001__x0001__x0001__x0001__x0001_D@_x0001__x0001__x0001__x0001__x0001_L@_x0001__x0001__x0001__x0001__x0001_P@_x0001__x0001__x0001__x0001__x0001__x0001_F@_x0001__x0001__x0001__x0001__x0001__x0001_7@_x0001__x0001__x0001__x0001__x0001__x0001_"@_x0001__x0001__x0001__x0001__x0001_H@_x0001__x0001__x0001__x0001__x0001_L@_x0001__x0001__x0001__x0001__x0001__x0001_8@_x0001__x0001__x0001__x0001__x0001__x0001_$@_x0001__x0001__x0001__x0001__x0001_I@_x0001__x0001__x0001__x0001__x0001__x0001_M@_x0001__x0001__x0001__x0001__x0001_@Q@_x0001__x0001__x0001__x0001__x0001_@P@_x0001__x0001__x0001__x0001__x0001_@@_x0001__x0001__x0001__x0001__x0001__x0001_I@_x0001__x0001__x0001__x0001__x0001__x0001_;@_x0001__x0001__x0001__x0001__x0001__x0001_A@_x0001__x0001__x0001__x0001__x0001__x0001_7@_x0001__x0001__x0001__x0001__x0001_J@_x0001__x0001__x0001__x0001__x0001__x0001_3@_x0001__x0001__x0001__x0001__x0001__x0001_A@_x0001__x0002__x0001__x0001__x0001__x0001__x0001__x0001_"@_x0001__x0001__x0001__x0001__x0001__x0001_2@_x0001__x0001__x0001__x0001__x0001__x0001_@@_x0001__x0001__x0001__x0001__x0001__x0001_F@_x0001__x0001__x0001__x0001__x0001__x0001_O@_x0001__x0001__x0001__x0001__x0001__x0001_"@_x0001__x0001__x0001__x0001__x0001_N@_x0001__x0001__x0001__x0001__x0001_M@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H@_x0001__x0001__x0001__x0001__x0001__x0001_7@_x0001__x0001__x0001__x0001__x0001_E@_x0001__x0001__x0001__x0001__x0001__x0001_&gt;@_x0001__x0001__x0001__x0001__x0001__x0001_7@_x0001__x0001__x0001__x0001__x0001__x0001_A@_x0001__x0001__x0001__x0001__x0001__x0001_=@_x0001__x0001__x0001__x0001__x0001__x0001_.@_x0001__x0001__x0001__x0001__x0001__x0001_:@_x0001__x0001__x0001__x0001__x0001__x0001_1@_x0001__x0001__x0001__x0001__x0001__x0001_O@_x0001__x0001__x0001__x0001__x0001__x0001_4@_x0001__x0001__x0001__x0001__x0001__x0001__x0001__x0001__x0001__x0001__x0001__x0001__x0001__x0001_$@_x0001__x0001__x0001__x0001__x0001_D@_x0001__x0001__x0001__x0001__x0001__x0002__x0001_H@_x0001__x0001__x0001__x0001__x0001__x0001_4@_x0001__x0001__x0001__x0001__x0001_L@_x0001__x0001__x0001__x0001__x0001__x0001_6@_x0001__x0001__x0001__x0001__x0001_N@_x0001__x0001__x0001__x0001__x0001_ÀP@_x0001__x0001__x0001__x0001__x0001__x0001_,@_x0001__x0001__x0001__x0001__x0001__x0001__x0001__x0001__x0001__x0001__x0001__x0001__x0001_I@_x0001__x0001__x0001__x0001__x0001_N@_x0001__x0001__x0001__x0001__x0001_H@_x0001__x0001__x0001__x0001__x0001__x0001_D@_x0001__x0001__x0001__x0001__x0001__x0001_&gt;@_x0001__x0001__x0001__x0001__x0001__x0001_9@_x0001__x0001__x0001__x0001__x0001__x0001__x0008_@_x0001__x0001__x0001__x0001__x0001__x0001_E@_x0001__x0001__x0001__x0001__x0001_I@_x0001__x0001__x0001__x0001__x0001__x0001__x0001__x0001__x0001__x0001__x0001__x0001__x0001__x0001_ @_x0001__x0001__x0001__x0001__x0001__x0001__x0001__x0001__x0001__x0001__x0001__x0001__x0001__x0001__x0008_@_x0001__x0001__x0001__x0001__x0001__x0001_(@_x0001__x0001__x0001__x0001__x0001__x0001_,@_x0001__x0001__x0001__x0001__x0001__x0001_;@_x0001__x0001__x0001__x0001__x0001__x0001_"@_x0001__x0001__x0001__x0001__x0001_@@_x0001__x0001__x0001__x0001__x0001__x0001_G@_x0001__x0001__x0001__x0001__x0001__x0001_$@_x0001__x0001__x0001__x0001__x0001__x0001_4@_x0001__x0001__x0001__x0001__x0001__x0001_7@_x0001__x0001__x0001__x0001__x0001__x0001_ @_x0001__x0001__x0001__x0001__x0001_K@_x0001__x0002__x0001__x0001__x0001__x0001__x0001__x0001_M@_x0001__x0001__x0001__x0001__x0001__x0001_8@_x0001__x0001__x0001__x0001__x0001__x0001_P@_x0001__x0001__x0001__x0001__x0001__x0001_*@_x0001__x0001__x0001__x0001__x0001__x0001_(@_x0001__x0001__x0001__x0001__x0001_M@_x0001__x0001__x0001__x0001__x0001__x0001_M@_x0001__x0001__x0001__x0001__x0001__x0001_4@_x0001__x0001__x0001__x0001__x0001_O@_x0001__x0001__x0001__x0001__x0001__x0001_0@_x0001__x0001__x0001__x0001__x0001__x0001_M@_x0001__x0001__x0001__x0001__x0001__x0001_$@_x0001__x0001__x0001__x0001__x0001__x0001__x0001__x0001__x0001__x0001__x0001__x0001__x0001__x0001_&gt;@_x0001__x0001__x0001__x0001__x0001__x0001_I@_x0001__x0001__x0001__x0001__x0001__x0001_&amp;@_x0001__x0001__x0001__x0001__x0001_D@_x0001__x0001__x0001__x0001__x0001__x0001_&lt;@_x0001__x0001__x0001__x0001__x0001__x0001__x0001__x0001__x0001__x0001__x0001__x0001__x0001_I@_x0001__x0001__x0001__x0001__x0001_D@_x0001__x0001__x0001__x0001__x0001__x0001__x0001__x0001__x0001__x0001__x0001__x0001__x0001__x0001_1@_x0001__x0001__x0001__x0001__x0001_M@_x0001__x0001__x0001__x0001__x0001__x0001_5@_x0001__x0001__x0001__x0001__x0001__x0001_8@_x0001__x0001__x0001__x0001__x0001__x0001_7@_x0001__x0001__x0001__x0001__x0001__x0001__x001C_@_x0001__x0001__x0001__x0001__x0001__x0001_"@_x0001__x0001__x0001__x0001__x0001__x0001_&gt;@_x0001__x0001__x0001__x0001__x0001__x0001_"@_x0001__x0001__x0001__x0001__x0001__x0002__x0001__x0001_L@_x0001__x0001__x0001__x0001__x0001_K@_x0001__x0001__x0001__x0001__x0001_O@_x0001__x0001__x0001__x0001__x0001__x0001_O@_x0001__x0001__x0001__x0001__x0001__x0001_N@_x0001__x0001__x0001__x0001__x0001__x0001_3@_x0001__x0001__x0001__x0001__x0001_@Q@_x0001__x0001__x0001__x0001__x0001__x0001__x0014_@_x0001__x0001__x0001__x0001__x0001__x0001__x0014_@_x0001__x0001__x0001__x0001__x0001__x0001_;@_x0001__x0001__x0001__x0001__x0001__x0001_;@_x0001__x0001__x0001__x0001__x0001__x0001_0@_x0001__x0001__x0001__x0001__x0001_E@_x0001__x0001__x0001__x0001__x0001__x0001_8@_x0001__x0001__x0001__x0001__x0001__x0001_I@_x0001__x0001__x0001__x0001__x0001__x0001__x001C_@_x0001__x0001__x0001__x0001__x0001__x0001_3@_x0001__x0001__x0001__x0001__x0001__x0001_&lt;@_x0001__x0001__x0001__x0001__x0001__x0001_D@_x0001__x0001__x0001__x0001__x0001__x0001_(@_x0001__x0001__x0001__x0001__x0001__x0001_E@_x0001__x0001__x0001__x0001__x0001__x0001_,@_x0001__x0001__x0001__x0001__x0001__x0001_O@_x0001__x0001__x0001__x0001__x0001__x0001_J@_x0001__x0001__x0001__x0001__x0001__x0001_4@_x0001__x0001__x0001__x0001__x0001_K@_x0001__x0001__x0001__x0001__x0001_@P@_x0001__x0001__x0001__x0001__x0001__x0001_E@_x0001__x0001__x0001__x0001__x0001__x0001_&gt;@_x0001__x0001__x0001__x0001__x0001_@@_x0001__x0001__x0001__x0001__x0001__x0001__x0001__x0001__x0001__x0001__x0001__x0001__x0001__x0001__x0008_@_x0001__x0002__x0001__x0001__x0001__x0001__x0001__x0001__x0018_@_x0001__x0001__x0001__x0001__x0001__x0001_@@_x0001__x0001__x0001__x0001__x0001__x0001_.@_x0001__x0001__x0001__x0001__x0001__x0001_=@_x0001__x0001__x0001__x0001__x0001__x0001__x0010_@_x0001__x0001__x0001__x0001__x0001__x0001_*@_x0001__x0001__x0001__x0001__x0001__x0001__x0001__x0001__x0001__x0001__x0001__x0001__x0001__x0001_8@_x0001__x0001__x0001__x0001__x0001__x0001_F@_x0001__x0001__x0001__x0001__x0001__x0001_;@_x0001__x0001__x0001__x0001__x0001__x0001_5@_x0001__x0001__x0001__x0001__x0001_F@_x0001__x0001__x0001__x0001__x0001_D@_x0001__x0001__x0001__x0001__x0001__x0001_&amp;@_x0001__x0001__x0001__x0001__x0001__x0001_P@_x0001__x0001__x0001__x0001__x0001__x0001_:@_x0001__x0001__x0001__x0001__x0001_D@_x0001__x0001__x0001__x0001__x0001__x0001_@@_x0001__x0001__x0001__x0001__x0001__x0001_O@_x0001__x0001__x0001__x0001__x0001__x0001__x0001__x0001__x0001__x0001__x0001__x0001__x0001__x0001_H@_x0001__x0001__x0001__x0001__x0001__x0001_L@_x0001__x0001__x0001__x0001__x0001__x0001_I@_x0001__x0001__x0001__x0001__x0001__x0001_F@_x0001__x0001__x0001__x0001__x0001__x0001_@@_x0001__x0001__x0001__x0001__x0001__x0001_A@_x0001__x0001__x0001__x0001__x0001__x0001_*@_x0001__x0001__x0001__x0001__x0001__x0001_O@_x0001__x0001__x0001__x0001__x0001__x0001_&amp;@_x0001__x0001__x0001__x0001__x0001__x0001_?@_x0001__x0001__x0001__x0001__x0001__x0001_;@_x0001__x0001__x0001__x0001__x0001__x0002__x0001__x0001_,@_x0001__x0001__x0001__x0001__x0001__x0001_ @_x0001__x0001__x0001__x0001__x0001__x0001_J@_x0001__x0001__x0001__x0001__x0001_D@_x0001__x0001__x0001__x0001__x0001__x0001_8@_x0001__x0001__x0001__x0001__x0001_O@_x0001__x0001__x0001__x0001__x0001__x0001_.@_x0001__x0001__x0001__x0001__x0001__x0001__x0008_@_x0001__x0001__x0001__x0001__x0001__x0001_=@_x0001__x0001__x0001__x0001__x0001__x0001_*@_x0001__x0001__x0001__x0001__x0001__x0001_2@_x0001__x0001__x0001__x0001__x0001__x0001_G@_x0001__x0001__x0001__x0001__x0001__x0001_7@_x0001__x0001__x0001__x0001__x0001__x0001_"@_x0001__x0001__x0001__x0001__x0001__x0001_2@_x0001__x0001__x0001__x0001__x0001__x0001__x0001__x0001__x0001__x0001__x0001__x0001__x0001__x0001_,@_x0001__x0001__x0001__x0001__x0001_I@_x0001__x0001__x0001__x0001__x0001__x0001_,@_x0001__x0001__x0001__x0001__x0001_@@_x0001__x0001__x0001__x0001__x0001_J@_x0001__x0001__x0001__x0001__x0001__x0001__x0018_@_x0001__x0001__x0001__x0001__x0001__x0001_:@_x0001__x0001__x0001__x0001__x0001__x0001__x0001__x0001__x0001__x0001__x0001__x0001__x0001_M@_x0001__x0001__x0001__x0001__x0001_F@_x0001__x0001__x0001__x0001__x0001__x0001__x0008_@_x0001__x0001__x0001__x0001__x0001__x0001_5@_x0001__x0001__x0001__x0001__x0001__x0001_&lt;@_x0001__x0001__x0001__x0001__x0001__x0001_=@_x0001__x0001__x0001__x0001__x0001_I@_x0001__x0001__x0001__x0001__x0001__x0001_&amp;@_x0001__x0002__x0001__x0001__x0001__x0001__x0001__x0001_7@_x0001__x0001__x0001__x0001__x0001__x0001__x001C_@_x0001__x0001__x0001__x0001__x0001__x0001__x0010_@_x0001__x0001__x0001__x0001__x0001__x0001_0@_x0001__x0001__x0001__x0001__x0001__x0001_,@_x0001__x0001__x0001__x0001__x0001__x0001_G@_x0001__x0001__x0001__x0001__x0001_M@_x0001__x0001__x0001__x0001__x0001__x0001_9@_x0001__x0001__x0001__x0001__x0001__x0001_=@_x0001__x0001__x0001__x0001__x0001__x0001__x0014_@_x0001__x0001__x0001__x0001__x0001__x0001_$@_x0001__x0001__x0001__x0001__x0001__x0001__x0008_@_x0001__x0001__x0001__x0001__x0001_D@_x0001__x0001__x0001__x0001__x0001__x0001_&lt;@_x0001__x0001__x0001__x0001__x0001__x0001_O@_x0001__x0001__x0001__x0001__x0001__x0001__x0001__x0001__x0001__x0001__x0001__x0001__x0001__x0001_E@_x0001__x0001__x0001__x0001__x0001_O@_x0001__x0001__x0001__x0001__x0001__x0001_;@_x0001__x0001__x0001__x0001__x0001_E@_x0001__x0001__x0001__x0001__x0001__x0001__x0001_@_x0001__x0001__x0001__x0001__x0001__x0001_:@_x0001__x0001__x0001__x0001__x0001__x0001_?@_x0001__x0001__x0001__x0001__x0001__x0001_0@_x0001__x0001__x0001__x0001__x0001__x0001_?@_x0001__x0001__x0001__x0001__x0001__x0001_ @_x0001__x0001__x0001__x0001__x0001_P@_x0001__x0001__x0001__x0001__x0001__x0001_.@_x0001__x0001__x0001__x0001__x0001__x0001_G@_x0001__x0001__x0001__x0001__x0001__x0001_=@_x0001__x0001__x0001__x0001__x0001_D@_x0001__x0001__x0001__x0001__x0001__x0002__x0001__x0001_8@_x0001__x0001__x0001__x0001__x0001__x0001_=@_x0001__x0001__x0001__x0001__x0001__x0001_2@_x0001__x0001__x0001__x0001__x0001__x0001_6@_x0001__x0001__x0001__x0001__x0001__x0001_0@_x0001__x0001__x0001__x0001__x0001__x0001_E@_x0001__x0001__x0001__x0001__x0001__x0001_ @_x0001__x0001__x0001__x0001__x0001__x0001_8@_x0001__x0001__x0001__x0001__x0001__x0001_4@_x0001__x0001__x0001__x0001__x0001__x0001_&lt;@_x0001__x0001__x0001__x0001__x0001__x0001_F@_x0001__x0001__x0001__x0001__x0001_P@_x0001__x0001__x0001__x0001__x0001__x0001_*@_x0001__x0001__x0001__x0001__x0001__x0001_&amp;@_x0001__x0001__x0001__x0001__x0001__x0001_@@_x0001__x0001__x0001__x0001__x0001__x0001_=@_x0001__x0001__x0001__x0001__x0001_I@_x0001__x0001__x0001__x0001__x0001__x0001_&amp;@_x0001__x0001__x0001__x0001__x0001__x0001_.@_x0001__x0001__x0001__x0001__x0001__x0001_;@_x0001__x0001__x0001__x0001__x0001__x0001_;@_x0001__x0001__x0001__x0001__x0001__x0001_A@_x0001__x0001__x0001__x0001__x0001_N@_x0001__x0001__x0001__x0001__x0001__x0001_L@_x0001__x0001__x0001__x0001__x0001__x0001_I@_x0001__x0001__x0001__x0001__x0001__x0001_M@_x0001__x0001__x0001__x0001__x0001__x0001_3@_x0001__x0001__x0001__x0001__x0001_E@_x0001__x0001__x0001__x0001__x0001_F@_x0001__x0001__x0001__x0001__x0001__x0001_D@_x0001__x0001__x0001__x0001__x0001__x0001__x0008_@_x0001__x0001__x0001__x0001__x0001__x0001_K@_x0001__x0002__x0001__x0001__x0001__x0001__x0001_J@_x0001__x0001__x0001__x0001__x0001__x0001_:@_x0001__x0001__x0001__x0001__x0001__x0001_;@_x0001__x0001__x0001__x0001__x0001__x0001_2@_x0001__x0001__x0001__x0001__x0001__x0001_5@_x0001__x0001__x0001__x0001__x0001__x0001_Q@_x0001__x0001__x0001__x0001__x0001__x0001_5@_x0001__x0001__x0001__x0001__x0001__x0001_3@_x0001__x0001__x0001__x0001__x0001__x0001__x0001__x0001__x0001__x0001__x0001__x0001__x0001__x0001_$@_x0001__x0001__x0001__x0001__x0001__x0001_?@_x0001__x0001__x0001__x0001__x0001__x0001_D@_x0001__x0001__x0001__x0001__x0001__x0001__x0001__x0001__x0001__x0001__x0001__x0001__x0001__x0001_$@_x0001__x0001__x0001__x0001__x0001__x0001_1@_x0001__x0001__x0001__x0001__x0001_@@_x0001__x0001__x0001__x0001__x0001__x0001_6@_x0001__x0001__x0001__x0001__x0001_P@_x0001__x0001__x0001__x0001__x0001__x0001_O@_x0001__x0001__x0001__x0001__x0001__x0001__x0001__x0001__x0001__x0001__x0001__x0001__x0001_O@_x0001__x0001__x0001__x0001__x0001__x0001_:@_x0001__x0001__x0001__x0001__x0001__x0001_K@_x0001__x0001__x0001__x0001__x0001__x0001_G@_x0001__x0001__x0001__x0001__x0001__x0001_?@_x0001__x0001__x0001__x0001__x0001__x0001_J@_x0001__x0001__x0001__x0001__x0001__x0001_8@_x0001__x0001__x0001__x0001__x0001_G@_x0001__x0001__x0001__x0001__x0001_K@_x0001__x0001__x0001__x0001__x0001__x0001_&amp;@_x0001__x0001__x0001__x0001__x0001__x0001_*@_x0001__x0001__x0001__x0001__x0001__x0002__x0001_F@_x0001__x0001__x0001__x0001__x0001__x0001_2@_x0001__x0001__x0001__x0001__x0001_M@_x0001__x0001__x0001__x0001__x0001__x0001_7@_x0001__x0001__x0001__x0001__x0001__x0001_A@_x0001__x0001__x0001__x0001__x0001_@@_x0001__x0001__x0001__x0001__x0001__x0001_&amp;@_x0001__x0001__x0001__x0001__x0001__x0001_ @_x0001__x0001__x0001__x0001__x0001__x0001_8@_x0001__x0001__x0001__x0001__x0001__x0001__x0014_@_x0001__x0001__x0001__x0001__x0001__x0001_&gt;@_x0001__x0001__x0001__x0001__x0001_@@_x0001__x0001__x0001__x0001__x0001__x0001_$@_x0001__x0001__x0001__x0001__x0001__x0001_&lt;@_x0001__x0001__x0001__x0001__x0001__x0001__x001C_@_x0001__x0001__x0001__x0001__x0001__x0001__x0010_@_x0001__x0001__x0001__x0001__x0001__x0001_"@_x0001__x0001__x0001__x0001__x0001__x0001_6@_x0001__x0001__x0001__x0001__x0001_H@_x0001__x0001__x0001__x0001__x0001__x0001_=@_x0001__x0001__x0001__x0001__x0001__x0001_6@_x0001__x0001__x0001__x0001__x0001__x0001_,@_x0001__x0001__x0001__x0001__x0001__x0001_J@_x0001__x0001__x0001__x0001__x0001__x0001_;@_x0001__x0001__x0001__x0001__x0001__x0001_"@_x0001__x0001__x0001__x0001__x0001__x0001_P@_x0001__x0001__x0001__x0001__x0001_I@_x0001__x0001__x0001__x0001__x0001_H@_x0001__x0001__x0001__x0001__x0001__x0001_P@_x0001__x0001__x0001__x0001__x0001_C@_x0001__x0001__x0001__x0001__x0001__x0001_3@_x0001__x0001__x0001__x0001__x0001__x0001_?@_x0001__x0002__x0001__x0001__x0001__x0001__x0001_H@_x0001__x0001__x0001__x0001__x0001__x0001_?@_x0001__x0001__x0001__x0001__x0001__x0001_9@_x0001__x0001__x0001__x0001__x0001__x0001_ @_x0001__x0001__x0001__x0001__x0001__x0001_(@_x0001__x0001__x0001__x0001__x0001_N@_x0001__x0001__x0001__x0001__x0001__x0001_7@_x0001__x0001__x0001__x0001__x0001__x0001_K@_x0001__x0001__x0001__x0001__x0001__x0001_N@_x0001__x0001__x0001__x0001__x0001_M@_x0001__x0001__x0001__x0001__x0001_ÀP@_x0001__x0001__x0001__x0001__x0001__x0001_M@_x0001__x0001__x0001__x0001__x0001__x0001_,@_x0001__x0001__x0001__x0001__x0001__x0001_G@_x0001__x0001__x0001__x0001__x0001__x0001_.@_x0001__x0001__x0001__x0001__x0001__x0001_0@_x0001__x0001__x0001__x0001__x0001_F@_x0001__x0001__x0001__x0001__x0001_D@_x0001__x0001__x0001__x0001__x0001__x0001_&amp;@_x0001__x0001__x0001__x0001__x0001__x0001__x0001__x0001__x0001__x0001__x0001__x0001__x0001_J@_x0001__x0001__x0001__x0001__x0001_L@_x0001__x0001__x0001__x0001__x0001__x0001__x0001__x0001__x0001__x0001__x0001__x0001__x0001__x0001_&gt;@_x0001__x0001__x0001__x0001__x0001__x0001_E@_x0001__x0001__x0001__x0001__x0001__x0001_J@_x0001__x0001__x0001__x0001__x0001__x0001_H@_x0001__x0001__x0001__x0001__x0001__x0001_D@_x0001__x0001__x0001__x0001__x0001__x0001_G@_x0001__x0001__x0001__x0001__x0001_M@_x0001__x0001__x0001__x0001__x0001_H@_x0001__x0001__x0001__x0001__x0001__x0002__x0001_L@_x0001__x0001__x0001__x0001__x0001__x0001_6@_x0001__x0001__x0001__x0001__x0001_H@_x0001__x0001__x0001__x0001__x0001_ÀP@_x0001__x0001__x0001__x0001__x0001__x0001__x001C_@_x0001__x0001__x0001__x0001__x0001_P@_x0001__x0001__x0001__x0001__x0001__x0001_1@_x0001__x0001__x0001__x0001__x0001__x0001_*@_x0001__x0001__x0001__x0001__x0001__x0001_?@_x0001__x0001__x0001__x0001__x0001__x0001__x0001__x0001__x0001__x0001__x0001__x0001__x0001_O@_x0001__x0001__x0001__x0001__x0001_J@_x0001__x0001__x0001__x0001__x0001__x0001_.@_x0001__x0001__x0001__x0001__x0001__x0001_F@_x0001__x0001__x0001__x0001__x0001__x0001_L@_x0001__x0001__x0001__x0001__x0001__x0001__x0008_@_x0001__x0001__x0001__x0001__x0001_@Q@_x0001__x0001__x0001__x0001__x0001_C@_x0001__x0001__x0001__x0001__x0001__x0001_7@_x0001__x0001__x0001__x0001__x0001__x0001_&amp;@_x0001__x0001__x0001__x0001__x0001_I@_x0001__x0001__x0001__x0001__x0001__x0001_I@_x0001__x0001__x0001__x0001__x0001__x0001_N@_x0001__x0001__x0001__x0001__x0001__x0001__x0018_@_x0001__x0001__x0001__x0001__x0001_L@_x0001__x0001__x0001__x0001__x0001__x0001_L@_x0001__x0001__x0001__x0001__x0001__x0001_:@_x0001__x0001__x0001__x0001__x0001__x0001_(@_x0001__x0001__x0001__x0001__x0001__x0001_D@_x0001__x0001__x0001__x0001__x0001__x0001__x0001__x0001__x0001__x0001__x0001__x0001__x0001_D@_x0001__x0001__x0001__x0001__x0001__x0001_@@_x0001__x0002__x0001__x0001__x0001__x0001__x0001__x0001_I@_x0001__x0001__x0001__x0001__x0001__x0001__x0010_@_x0001__x0001__x0001__x0001__x0001_I@_x0001__x0001__x0001__x0001__x0001__x0001_.@_x0001__x0001__x0001__x0001__x0001_H@_x0001__x0001__x0001__x0001__x0001__x0001_5@_x0001__x0001__x0001__x0001__x0001__x0001_0@_x0001__x0001__x0001__x0001__x0001__x0001_5@_x0001__x0001__x0001__x0001__x0001__x0001_6@_x0001__x0001__x0001__x0001__x0001__x0001_.@_x0001__x0001__x0001__x0001__x0001_M@_x0001__x0001__x0001__x0001__x0001__x0001_8@_x0001__x0001__x0001__x0001__x0001__x0001__x001C_@_x0001__x0001__x0001__x0001__x0001__x0001_D@_x0001__x0001__x0001__x0001__x0001__x0001_H@_x0001__x0001__x0001__x0001__x0001_H@_x0001__x0001__x0001__x0001__x0001__x0001_E@_x0001__x0001__x0001__x0001__x0001__x0001_9@_x0001__x0001__x0001__x0001__x0001_P@_x0001__x0001__x0001__x0001__x0001_@@_x0001__x0001__x0001__x0001__x0001__x0001_"@_x0001__x0001__x0001__x0001__x0001__x0001__x0001__x0001__x0001__x0001__x0001__x0001__x0001__x0001_H@_x0001__x0001__x0001__x0001__x0001_J@_x0001__x0001__x0001__x0001__x0001__x0001_;@_x0001__x0001__x0001__x0001__x0001__x0001__x0001__x0001__x0001__x0001__x0001__x0001__x0001__x0001_&lt;@_x0001__x0001__x0001__x0001__x0001_F@_x0001__x0001__x0001__x0001__x0001__x0001_(@_x0001__x0001__x0001__x0001__x0001__x0001__x0001__x0001__x0001__x0001__x0001__x0001__x0001__x0001_M@_x0001__x0001__x0001__x0001__x0001__x0002__x0001_I@_x0001__x0001__x0001__x0001__x0001__x0001_7@_x0001__x0001__x0001__x0001__x0001__x0001_7@_x0001__x0001__x0001__x0001__x0001__x0001__x0018_@_x0001__x0001__x0001__x0001__x0001_@@_x0001__x0001__x0001__x0001__x0001__x0001_0@_x0001__x0001__x0001__x0001__x0001_L@_x0001__x0001__x0001__x0001__x0001__x0001_,@_x0001__x0001__x0001__x0001__x0001__x0001_*@_x0001__x0001__x0001__x0001__x0001__x0001_2@_x0001__x0001__x0001__x0001__x0001_E@_x0001__x0001__x0001__x0001__x0001__x0001_3@_x0001__x0001__x0001__x0001__x0001__x0001_L@_x0001__x0001__x0001__x0001__x0001_M@_x0001__x0001__x0001__x0001__x0001__x0001__x0001__x0001__x0001__x0001__x0001__x0001__x0001__x0001__x0001__x0001__x0001__x0001__x0001__x0001__x0001_N@_x0001__x0001__x0001__x0001__x0001__x0001__x0001__x0001__x0001__x0001__x0001__x0001__x0001__x0001__x0001__x0001__x0001__x0001__x0001__x0001__x0001__x0001_8@_x0001__x0001__x0001__x0001__x0001__x0001__x0001__x0001__x0001__x0001__x0001__x0001__x0001__x0001_(@_x0001__x0001__x0001__x0001__x0001__x0001_&amp;@_x0001__x0001__x0001__x0001__x0001__x0001_&amp;@_x0001__x0001__x0001__x0001__x0001__x0001_9@_x0001__x0001__x0001__x0001__x0001__x0001_G@_x0001__x0001__x0001__x0001__x0001__x0001__x001C_@_x0001__x0001__x0001__x0001__x0001__x0001_1@_x0001__x0001__x0001__x0001__x0001__x0001__x0001__x0001__x0001__x0001__x0001__x0001__x0001__x0001_ @_x0001__x0001__x0001__x0001__x0001_@P@_x0001__x0001__x0001__x0001__x0001__x0001__x0001__x0001__x0001__x0002__x0001__x0001__x0001__x0001__x0001__x0001_G@_x0001__x0001__x0001__x0001__x0001__x0001_4@_x0001__x0001__x0001__x0001__x0001__x0001_5@_x0001__x0001__x0001__x0001__x0001__x0001_&lt;@_x0001__x0001__x0001__x0001__x0001__x0001__x0001__x0001__x0001__x0001__x0001__x0001__x0001__x0001_P@_x0001__x0001__x0001__x0001__x0001_@Q@_x0001__x0001__x0001__x0001__x0001__x0001_.@_x0001__x0001__x0001__x0001__x0001__x0001_*@_x0001__x0001__x0001__x0001__x0001__x0001_$@_x0001__x0001__x0001__x0001__x0001__x0001_=@_x0001__x0001__x0001__x0001__x0001__x0001_*@_x0001__x0001__x0001__x0001__x0001__x0001_4@_x0001__x0001__x0001__x0001__x0001__x0001_ @_x0001__x0001__x0001__x0001__x0001__x0001__x0008_@_x0001__x0001__x0001__x0001__x0001__x0001_0@_x0001__x0001__x0001__x0001__x0001__x0001_F@_x0001__x0001__x0001__x0001__x0001__x0001_7@_x0001__x0001__x0001__x0001__x0001__x0001__x0001__x0001__x0001__x0001__x0001__x0001__x0001__x0001_4@_x0001__x0001__x0001__x0001__x0001_G@_x0001__x0001__x0001__x0001__x0001__x0001__x0001__x0001__x0001__x0001__x0001__x0001__x0001__x0001_E@_x0001__x0001__x0001__x0001__x0001__x0001_4@_x0001__x0001__x0001__x0001__x0001__x0001_(@_x0001__x0001__x0001__x0001__x0001__x0001_(@_x0001__x0001__x0001__x0001__x0001_N@_x0001__x0001__x0001__x0001__x0001__x0001_5@_x0001__x0001__x0001__x0001__x0001__x0001_ @_x0001__x0001__x0001__x0001__x0001__x0001_=@_x0001__x0001__x0001__x0001__x0001__x0001__x0001__x0001__x0001__x0001__x0001__x0001__x0001__x0002__x0001__x0001__x0001__x0001__x0001__x0001__x0001__x0001__x0001__x0001_6@_x0001__x0001__x0001__x0001__x0001__x0001_3@_x0001__x0001__x0001__x0001__x0001__x0001__x001C_@_x0001__x0001__x0001__x0001__x0001__x0001_D@_x0001__x0001__x0001__x0001__x0001__x0001_N@_x0001__x0001__x0001__x0001__x0001__x0001_$@_x0001__x0001__x0001__x0001__x0001__x0001_5@_x0001__x0001__x0001__x0001__x0001__x0001_,@_x0001__x0001__x0001__x0001__x0001_E@_x0001__x0001__x0001__x0001__x0001_L@_x0001__x0001__x0001__x0001__x0001__x0001_O@_x0001__x0001__x0001__x0001__x0001__x0001_2@_x0001__x0001__x0001__x0001__x0001_D@_x0001__x0001__x0001__x0001__x0001__x0001__x0001__x0001__x0001__x0001__x0001__x0001__x0001__x0001__x0010_@_x0001__x0001__x0001__x0001__x0001__x0001_3@_x0001__x0001__x0001__x0001__x0001__x0001_8@_x0001__x0001__x0001__x0001__x0001__x0001_*@_x0001__x0001__x0001__x0001__x0001__x0001_4@_x0001__x0001__x0001__x0001__x0001__x0001_"@_x0001__x0001__x0001__x0001__x0001__x0001_M@_x0001__x0001__x0001__x0001__x0001_@P@_x0001__x0001__x0001__x0001__x0001__x0001_K@_x0001__x0001__x0001__x0001__x0001_@Q@_x0001__x0001__x0001__x0001__x0001__x0001_J@_x0001__x0001__x0001__x0001__x0001__x0001_=@_x0001__x0001__x0001__x0001__x0001__x0001_1@_x0001__x0001__x0001__x0001__x0001__x0001__x0001__x0001__x0001__x0001__x0001__x0001__x0001__x0001__x0018_@_x0001__x0001__x0001__x0001__x0001__x0001_&gt;@_x0001__x0001__x0001__x0001__x0001__x0001_G@_x0001__x0002__x0001__x0001__x0001__x0001__x0001_@Q@_x0001__x0001__x0001__x0001__x0001__x0001_,@_x0001__x0001__x0001__x0001__x0001__x0001_3@_x0001__x0001__x0001__x0001__x0001__x0001_ @_x0001__x0001__x0001__x0001__x0001__x0001_2@_x0001__x0001__x0001__x0001__x0001__x0001_*@_x0001__x0001__x0001__x0001__x0001__x0001_?@_x0001__x0001__x0001__x0001__x0001__x0001_*@_x0001__x0001__x0001__x0001__x0001__x0001__x0008_@_x0001__x0001__x0001__x0001__x0001__x0001_O@_x0001__x0001__x0001__x0001__x0001__x0001__x0001__x0001__x0001__x0001__x0001__x0001__x0001_E@_x0001__x0001__x0001__x0001__x0001__x0001_1@_x0001__x0001__x0001__x0001__x0001_@Q@_x0001__x0001__x0001__x0001__x0001__x0001_;@_x0001__x0001__x0001__x0001__x0001__x0001_N@_x0001__x0001__x0001__x0001__x0001__x0001__x0001__x0001__x0001__x0001__x0001__x0001__x0001__x0001__x0014_@_x0001__x0001__x0001__x0001__x0001__x0001__x0001_@_x0001__x0001__x0001__x0001__x0001_@@_x0001__x0001__x0001__x0001__x0001_K@_x0001__x0001__x0001__x0001__x0001__x0001__x0001_@_x0001__x0001__x0001__x0001__x0001__x0001_=@_x0001__x0001__x0001__x0001__x0001__x0001_K@_x0001__x0001__x0001__x0001__x0001__x0001_0@_x0001__x0001__x0001__x0001__x0001__x0001_2@_x0001__x0001__x0001__x0001__x0001__x0001__x0014_@_x0001__x0001__x0001__x0001__x0001__x0001_$@_x0001__x0001__x0001__x0001__x0001__x0001_*@_x0001__x0001__x0001__x0001__x0001_J@_x0001__x0001__x0001__x0001__x0001__x0001_&amp;@_x0001__x0001__x0001__x0001__x0001__x0002__x0001__x0001_ @_x0001__x0001__x0001__x0001__x0001__x0001_L@_x0001__x0001__x0001__x0001__x0001__x0001_A@_x0001__x0001__x0001__x0001__x0001__x0001__x0008_@_x0001__x0001__x0001__x0001__x0001__x0001__x0014_@_x0001__x0001__x0001__x0001__x0001__x0001_"@_x0001__x0001__x0001__x0001__x0001__x0001_=@_x0001__x0001__x0001__x0001__x0001__x0001_A@_x0001__x0001__x0001__x0001__x0001__x0001_M@_x0001__x0001__x0001__x0001__x0001__x0001__x0018_@_x0001__x0001__x0001__x0001__x0001__x0001_A@_x0001__x0001__x0001__x0001__x0001__x0001_N@_x0001__x0001__x0001__x0001__x0001__x0001_Q@_x0001__x0001__x0001__x0001__x0001__x0001_4@_x0001__x0001__x0001__x0001__x0001__x0001_O@_x0001__x0001__x0001__x0001__x0001__x0001_H@_x0001__x0001__x0001__x0001__x0001__x0001_F@_x0001__x0001__x0001__x0001__x0001__x0001_"@_x0001__x0001__x0001__x0001__x0001__x0001_F@_x0001__x0001__x0001__x0001__x0001__x0001_5@_x0001__x0001__x0001__x0001__x0001__x0001_3@_x0001__x0001__x0001__x0001__x0001__x0001_"@_x0001__x0001__x0001__x0001__x0001__x0001_"@_x0001__x0001__x0001__x0001__x0001__x0001_7@_x0001__x0001__x0001__x0001__x0001_ÀP@_x0001__x0001__x0001__x0001__x0001__x0001_,@_x0001__x0001__x0001__x0001__x0001__x0001_&amp;@_x0001__x0001__x0001__x0001__x0001__x0001_N@_x0001__x0001__x0001__x0001__x0001__x0001_J@_x0001__x0001__x0001__x0001__x0001__x0001_*@_x0001__x0001__x0001__x0001__x0001_I@_x0001__x0001__x0001__x0001__x0001__x0001_J@_x0001__x0002__x0001__x0001__x0001__x0001__x0001_N@_x0001__x0001__x0001__x0001__x0001__x0001_@@_x0001__x0001__x0001__x0001__x0001__x0001_"@_x0001__x0001__x0001__x0001__x0001__x0001_7@_x0001__x0001__x0001__x0001__x0001__x0001_I@_x0001__x0001__x0001__x0001__x0001_H@_x0001__x0001__x0001__x0001__x0001__x0001_1@_x0001__x0001__x0001__x0001__x0001__x0001_=@_x0001__x0001__x0001__x0001__x0001__x0001_0@_x0001__x0001__x0001__x0001__x0001__x0001_H@_x0001__x0001__x0001__x0001__x0001__x0001_ @_x0001__x0001__x0001__x0001__x0001__x0001__x0001__x0001__x0001__x0001__x0001__x0001__x0001__x0001_&lt;@_x0001__x0001__x0001__x0001__x0001__x0001_E@_x0001__x0001__x0001__x0001__x0001__x0001__x0008_@_x0001__x0001__x0001__x0001__x0001_J@_x0001__x0001__x0001__x0001__x0001__x0001__x0001__x0001__x0001__x0001__x0001__x0001__x0001__x0001_=@_x0001__x0001__x0001__x0001__x0001__x0001_.@_x0001__x0001__x0001__x0001__x0001__x0001_9@_x0001__x0001__x0001__x0001__x0001__x0001_"@_x0001__x0001__x0001__x0001__x0001__x0001_3@_x0001__x0001__x0001__x0001__x0001__x0001__x0014_@_x0001__x0001__x0001__x0001__x0001__x0001_A@_x0001__x0001__x0001__x0001__x0001__x0001__x0001__x0001__x0001__x0001__x0001__x0001__x0001__x0001_4@_x0001__x0001__x0001__x0001__x0001__x0001_7@_x0001__x0001__x0001__x0001__x0001_D@_x0001__x0001__x0001__x0001__x0001__x0001__x0010_@_x0001__x0001__x0001__x0001__x0001__x0001_7@_x0001__x0001__x0001__x0001__x0001__x0001_4@_x0001__x0001__x0001__x0001__x0001__x0002__x0001__x0001_J@_x0001__x0001__x0001__x0001__x0001__x0001_J@_x0001__x0001__x0001__x0001__x0001__x0001_*@_x0001__x0001__x0001__x0001__x0001__x0001_1@_x0001__x0001__x0001__x0001__x0001__x0001__x0010_@_x0001__x0001__x0001__x0001__x0001_P@_x0001__x0001__x0001__x0001__x0001_O@_x0001__x0001__x0001__x0001__x0001__x0001_4@_x0001__x0001__x0001__x0001__x0001_K@_x0001__x0001__x0001__x0001__x0001__x0001_6@_x0001__x0001__x0001__x0001__x0001__x0001_9@_x0001__x0001__x0001__x0001__x0001__x0001_=@_x0001__x0001__x0001__x0001__x0001__x0001_=@_x0001__x0001__x0001__x0001__x0001__x0001_&lt;@_x0001__x0001__x0001__x0001__x0001__x0001_K@_x0001__x0001__x0001__x0001__x0001__x0001_I@_x0001__x0001__x0001__x0001__x0001__x0001__x0001__x0001__x0001__x0001__x0001__x0001__x0001_I@_x0001__x0001__x0001__x0001__x0001__x0001_&gt;@_x0001__x0001__x0001__x0001__x0001__x0001_0@_x0001__x0001__x0001__x0001__x0001_J@_x0001__x0001__x0001__x0001__x0001__x0001_I@_x0001__x0001__x0001__x0001__x0001__x0001_ @_x0001__x0001__x0001__x0001__x0001__x0001_2@_x0001__x0001__x0001__x0001__x0001__x0001_(@_x0001__x0001__x0001__x0001__x0001_M@_x0001__x0001__x0001__x0001__x0001__x0001__x0010_@_x0001__x0001__x0001__x0001__x0001__x0001_1@_x0001__x0001__x0001__x0001__x0001__x0001_4@_x0001__x0001__x0001__x0001__x0001__x0001_&gt;@_x0001__x0001__x0001__x0001__x0001_F@_x0001__x0001__x0001__x0001__x0001__x0001__x0008_@_x0001__x0002__x0001__x0001__x0001__x0001__x0001__x0001_5@_x0001__x0001__x0001__x0001__x0001__x0001_?@_x0001__x0001__x0001__x0001__x0001_@@_x0001__x0001__x0001__x0001__x0001_@@_x0001__x0001__x0001__x0001__x0001__x0001_H@_x0001__x0001__x0001__x0001__x0001__x0001__x0008_@_x0001__x0001__x0001__x0001__x0001_N@_x0001__x0001__x0001__x0001__x0001__x0001__x0001__x0001__x0001__x0001__x0001__x0001__x0001__x0001_E@_x0001__x0001__x0001__x0001__x0001__x0001_.@_x0001__x0001__x0001__x0001__x0001__x0001__x0010_@_x0001__x0001__x0001__x0001__x0001_J@_x0001__x0001__x0001__x0001__x0001__x0001_(@_x0001__x0001__x0001__x0001__x0001__x0001__x0001__x0001__x0001__x0001__x0001__x0001__x0001__x0001_M@_x0001__x0001__x0001__x0001__x0001__x0001_@@_x0001__x0001__x0001__x0001__x0001__x0001_1@_x0001__x0001__x0001__x0001__x0001__x0001_"@_x0001__x0001__x0001__x0001__x0001_F@_x0001__x0001__x0001__x0001__x0001__x0001_&gt;@_x0001__x0001__x0001__x0001__x0001__x0001_7@_x0001__x0001__x0001__x0001__x0001__x0001__x0010_@_x0001__x0001__x0001__x0001__x0001_@@_x0001__x0001__x0001__x0001__x0001_F@_x0001__x0001__x0001__x0001__x0001__x0001_D@_x0001__x0001__x0001__x0001__x0001__x0001_7@_x0001__x0001__x0001__x0001__x0001__x0001_6@_x0001__x0001__x0001__x0001__x0001__x0001_"@_x0001__x0001__x0001__x0001__x0001__x0001__x001C_@_x0001__x0001__x0001__x0001__x0001__x0001_H@_x0001__x0001__x0001__x0001__x0001_D@_x0001__x0001__x0001__x0001__x0001__x0002__x0001__x0001_G@_x0001__x0001__x0001__x0001__x0001__x0001_O@_x0001__x0001__x0001__x0001__x0001__x0001_?@_x0001__x0001__x0001__x0001__x0001__x0001__x0001__x0001__x0001__x0001__x0001__x0001__x0001__x0001_I@_x0001__x0001__x0001__x0001__x0001__x0001_$@_x0001__x0001__x0001__x0001__x0001__x0001__x0018_@_x0001__x0001__x0001__x0001__x0001__x0001_(@_x0001__x0001__x0001__x0001__x0001__x0001_N@_x0001__x0001__x0001__x0001__x0001__x0001_;@_x0001__x0001__x0001__x0001__x0001_L@_x0001__x0001__x0001__x0001__x0001__x0001__x0018_@_x0001__x0001__x0001__x0001__x0001__x0001_J@_x0001__x0001__x0001__x0001__x0001__x0001_L@_x0001__x0001__x0001__x0001__x0001__x0001_2@_x0001__x0001__x0001__x0001__x0001__x0001_G@_x0001__x0001__x0001__x0001__x0001_D@_x0001__x0001__x0001__x0001__x0001__x0001_D@_x0001__x0001__x0001__x0001__x0001_E@_x0001__x0001__x0001__x0001__x0001__x0001_9@_x0001__x0001__x0001__x0001__x0001__x0001_8@_x0001__x0001__x0001__x0001__x0001__x0001_Q@_x0001__x0001__x0001__x0001__x0001__x0001_9@_x0001__x0001__x0001__x0001__x0001__x0001_@@_x0001__x0001__x0001__x0001__x0001__x0001_O@_x0001__x0001__x0001__x0001__x0001__x0001_3@_x0001__x0001__x0001__x0001__x0001__x0001_1@_x0001__x0001__x0001__x0001__x0001__x0001_9@_x0001__x0001__x0001__x0001__x0001_J@_x0001__x0001__x0001__x0001__x0001__x0001_;@_x0001__x0001__x0001__x0001__x0001__x0001_:@_x0001__x0001__x0001__x0001__x0001__x0001_=@_x0001__x0002__x0001__x0001__x0001__x0001__x0001_F@_x0001__x0001__x0001__x0001__x0001__x0001_&amp;@_x0001__x0001__x0001__x0001__x0001__x0001_O@_x0001__x0001__x0001__x0001__x0001_D@_x0001__x0001__x0001__x0001__x0001_P@_x0001__x0001__x0001__x0001__x0001__x0001__x0001__x0001__x0001__x0001__x0001__x0001__x0001__x0001_3@_x0001__x0001__x0001__x0001__x0001__x0001_5@_x0001__x0001__x0001__x0001__x0001__x0001_G@_x0001__x0001__x0001__x0001__x0001__x0001__x0001__x0001__x0001__x0001__x0001__x0001__x0001__x0001_:@_x0001__x0001__x0001__x0001__x0001__x0001_(@_x0001__x0001__x0001__x0001__x0001_N@_x0001__x0001__x0001__x0001__x0001_J@_x0001__x0001__x0001__x0001__x0001__x0001_K@_x0001__x0001__x0001__x0001__x0001__x0001_.@_x0001__x0001__x0001__x0001__x0001__x0001_F@_x0001__x0001__x0001__x0001__x0001_E@_x0001__x0001__x0001__x0001__x0001_@@_x0001__x0001__x0001__x0001__x0001__x0001__x0001__x0001__x0001__x0001__x0001__x0001__x0001_@P@_x0001__x0001__x0001__x0001__x0001__x0001_*@_x0001__x0001__x0001__x0001__x0001__x0001_ @_x0001__x0001__x0001__x0001__x0001__x0001_5@_x0001__x0001__x0001__x0001__x0001__x0001_O@_x0001__x0001__x0001__x0001__x0001__x0001_*@_x0001__x0001__x0001__x0001__x0001__x0001_*@_x0001__x0001__x0001__x0001__x0001_K@_x0001__x0001__x0001__x0001__x0001_G@_x0001__x0001__x0001__x0001__x0001__x0001_5@_x0001__x0001__x0001__x0001__x0001__x0001__x0018_@_x0001__x0001__x0001__x0001__x0001__x0002__x0001_ÀP@_x0001__x0001__x0001__x0001__x0001__x0001_3@_x0001__x0001__x0001__x0001__x0001_@@_x0001__x0001__x0001__x0001__x0001__x0001_;@_x0001__x0001__x0001__x0001__x0001__x0001_6@_x0001__x0001__x0001__x0001__x0001__x0001_@@_x0001__x0001__x0001__x0001__x0001__x0001_$@_x0001__x0001__x0001__x0001__x0001__x0001_N@_x0001__x0001__x0001__x0001__x0001__x0001_G@_x0001__x0001__x0001__x0001__x0001__x0001_3@_x0001__x0001__x0001__x0001__x0001__x0001_9@_x0001__x0001__x0001__x0001__x0001__x0001__x0010_@_x0001__x0001__x0001__x0001__x0001_I@_x0001__x0001__x0001__x0001__x0001__x0001__x0001__x0001__x0001__x0001__x0001__x0001__x0001__x0001__x0001__x0001__x0001__x0001__x0001__x0001__x0001__x0001_$@_x0001__x0001__x0001__x0001__x0001__x0001_N@_x0001__x0001__x0001__x0001__x0001_J@_x0001__x0001__x0001__x0001__x0001__x0001_A@_x0001__x0001__x0001__x0001__x0001__x0001_*@_x0001__x0001__x0001__x0001__x0001__x0001_@@_x0001__x0001__x0001__x0001__x0001__x0001_&gt;@_x0001__x0001__x0001__x0001__x0001__x0001_&amp;@_x0001__x0001__x0001__x0001__x0001__x0001_(@_x0001__x0001__x0001__x0001__x0001__x0001_6@_x0001__x0001__x0001__x0001__x0001_H@_x0001__x0001__x0001__x0001__x0001__x0001__x0010_@_x0001__x0001__x0001__x0001__x0001__x0001_ @_x0001__x0001__x0001__x0001__x0001__x0001_L@_x0001__x0001__x0001__x0001__x0001__x0001__x0001__x0001__x0001__x0001__x0001__x0001__x0001__x0001_:@_x0001__x0001__x0001__x0001__x0001__x0001__x001C_@_x0001__x0002__x0001__x0001__x0001__x0001__x0001__x0001_L@_x0001__x0001__x0001__x0001__x0001__x0001_F@_x0001__x0001__x0001__x0001__x0001_N@_x0001__x0001__x0001__x0001__x0001__x0001_8@_x0001__x0001__x0001__x0001__x0001__x0001_3@_x0001__x0001__x0001__x0001__x0001_G@_x0001__x0001__x0001__x0001__x0001__x0001_3@_x0001__x0001__x0001__x0001__x0001__x0001_P@_x0001__x0001__x0001__x0001__x0001__x0001_2@_x0001__x0001__x0001__x0001__x0001__x0001_L@_x0001__x0001__x0001__x0001__x0001_I@_x0001__x0001__x0001__x0001__x0001__x0001_:@_x0001__x0001__x0001__x0001__x0001__x0001_D@_x0001__x0001__x0001__x0001__x0001_P@_x0001__x0001__x0001__x0001__x0001__x0001_0@_x0001__x0001__x0001__x0001__x0001__x0001_*@_x0001__x0001__x0001__x0001__x0001__x0001_=@_x0001__x0001__x0001__x0001__x0001__x0001_6@_x0001__x0001__x0001__x0001__x0001__x0001_I@_x0001__x0001__x0001__x0001__x0001__x0001_7@_x0001__x0001__x0001__x0001__x0001__x0001_6@_x0001__x0001__x0001__x0001__x0001__x0001_K@_x0001__x0001__x0001__x0001__x0001_D@_x0001__x0001__x0001__x0001__x0001_H@_x0001__x0001__x0001__x0001__x0001__x0001_4@_x0001__x0001__x0001__x0001__x0001__x0001_&gt;@_x0001__x0001__x0001__x0001__x0001__x0001_3@_x0001__x0001__x0001__x0001__x0001_O@_x0001__x0001__x0001__x0001__x0001__x0001_&lt;@_x0001__x0001__x0001__x0001__x0001__x0001_D@_x0001__x0001__x0001__x0001__x0001__x0001__x001C_@_x0001__x0001__x0001__x0001__x0001__x0002__x0001_ÀP@_x0001__x0001__x0001__x0001__x0001__x0001__x0018_@_x0001__x0001__x0001__x0001__x0001__x0001_0@_x0001__x0001__x0001__x0001__x0001__x0001_0@_x0001__x0001__x0001__x0001__x0001__x0001__x001C_@_x0001__x0001__x0001__x0001__x0001_@@_x0001__x0001__x0001__x0001__x0001__x0001_&amp;@_x0001__x0001__x0001__x0001__x0001_P@_x0001__x0001__x0001__x0001__x0001__x0001_8@_x0001__x0001__x0001__x0001__x0001__x0001_J@_x0001__x0001__x0001__x0001__x0001__x0001_8@_x0001__x0001__x0001__x0001__x0001__x0001_4@_x0001__x0001__x0001__x0001__x0001_H@_x0001__x0001__x0001__x0001__x0001__x0001__x0001__x0001__x0001__x0001__x0001__x0001__x0001__x0001_*@_x0001__x0001__x0001__x0001__x0001__x0001_N@_x0001__x0001__x0001__x0001__x0001__x0001_ @_x0001__x0001__x0001__x0001__x0001__x0001__x0001__x0001__x0001__x0001__x0001__x0001__x0001__x0001__x0014_@_x0001__x0001__x0001__x0001__x0001_N@_x0001__x0001__x0001__x0001__x0001__x0001_8@_x0001__x0001__x0001__x0001__x0001_J@_x0001__x0001__x0001__x0001__x0001__x0001_8@_x0001__x0001__x0001__x0001__x0001__x0001_;@_x0001__x0001__x0001__x0001__x0001__x0001_*@_x0001__x0001__x0001__x0001__x0001__x0001_O@_x0001__x0001__x0001__x0001__x0001__x0001_7@_x0001__x0001__x0001__x0001__x0001__x0001_H@_x0001__x0001__x0001__x0001__x0001__x0001_N@_x0001__x0001__x0001__x0001__x0001__x0001__x0001__x0001__x0001__x0001__x0001__x0001__x0001__x0001__x0008_@_x0001__x0001__x0001__x0001__x0001__x0001__x0001__x0001__x0001__x0002__x0001__x0001__x0001__x0001__x0001__x0001_P@_x0001__x0001__x0001__x0001__x0001__x0001_E@_x0001__x0001__x0001__x0001__x0001__x0001_J@_x0001__x0001__x0001__x0001__x0001__x0001_L@_x0001__x0001__x0001__x0001__x0001__x0001_*@_x0001__x0001__x0001__x0001__x0001__x0001_8@_x0001__x0001__x0001__x0001__x0001__x0001_&amp;@_x0001__x0001__x0001__x0001__x0001__x0001_?@_x0001__x0001__x0001__x0001__x0001__x0001_;@_x0001__x0001__x0001__x0001__x0001__x0001_Q@_x0001__x0001__x0001__x0001__x0001_E@_x0001__x0001__x0001__x0001__x0001__x0001__x0014_@_x0001__x0001__x0001__x0001__x0001__x0001_?@_x0001__x0001__x0001__x0001__x0001__x0001_.@_x0001__x0001__x0001__x0001__x0001__x0001_&lt;@_x0001__x0001__x0001__x0001__x0001__x0001_;@_x0001__x0001__x0001__x0001__x0001_@Q@_x0001__x0001__x0001__x0001__x0001__x0001_1@_x0001__x0001__x0001__x0001__x0001__x0001_2@_x0001__x0001__x0001__x0001__x0001__x0001_?@_x0001__x0001__x0001__x0001__x0001__x0001__x0010_@_x0001__x0001__x0001__x0001__x0001__x0001_&gt;@_x0001__x0001__x0001__x0001__x0001_P@_x0001__x0001__x0001__x0001__x0001_I@_x0001__x0001__x0001__x0001__x0001_O@_x0001__x0001__x0001__x0001__x0001__x0001_ @_x0001__x0001__x0001__x0001__x0001__x0001_:@_x0001__x0001__x0001__x0001__x0001__x0001__x0001__x0001__x0001__x0001__x0001__x0001__x0001_P@_x0001__x0001__x0001__x0001__x0001__x0001__x0001__x0001__x0001__x0001__x0001__x0001__x0001__x0001_N@_x0001__x0001__x0001__x0001__x0001__x0002__x0001__x0001_J@_x0001__x0001__x0001__x0001__x0001__x0001_0@_x0001__x0001__x0001__x0001__x0001__x0001_L@_x0001__x0001__x0001__x0001__x0001__x0001__x0001__x0001__x0001__x0001__x0001__x0001__x0001_K@_x0001__x0001__x0001__x0001__x0001_G@_x0001__x0001__x0001__x0001__x0001__x0001__x0018_@_x0001__x0001__x0001__x0001__x0001_G@_x0001__x0001__x0001__x0001__x0001_@P@_x0001__x0001__x0001__x0001__x0001__x0001_*@_x0001__x0001__x0001__x0001__x0001__x0001_&lt;@_x0001__x0001__x0001__x0001__x0001__x0001_L@_x0001__x0001__x0001__x0001__x0001__x0001_1@_x0001__x0001__x0001__x0001__x0001_D@_x0001__x0001__x0001__x0001__x0001__x0001_&gt;@_x0001__x0001__x0001__x0001__x0001__x0001__x0001__x0001__x0001__x0001__x0001__x0001__x0001__x0001__x0001__x0001__x0001__x0001__x0001__x0001__x0001__x0001_ @_x0001__x0001__x0001__x0001__x0001__x0001_,@_x0001__x0001__x0001__x0001__x0001__x0001_"@_x0001__x0001__x0001__x0001__x0001__x0001_;@_x0001__x0001__x0001__x0001__x0001_I@_x0001__x0001__x0001__x0001__x0001_@P@_x0001__x0001__x0001__x0001__x0001__x0001_6@_x0001__x0001__x0001__x0001__x0001__x0001_O@_x0001__x0001__x0001__x0001__x0001__x0001_;@_x0001__x0001__x0001__x0001__x0001__x0001_G@_x0001__x0001__x0001__x0001__x0001__x0001_E@_x0001__x0001__x0001__x0001__x0001__x0001_M@_x0001__x0001__x0001__x0001__x0001_N@_x0001__x0001__x0001__x0001__x0001__x0001__x0001__x0001__x0001__x0001__x0001__x0001__x0001__x0001_.@_x0001__x0002__x0001__x0001__x0001__x0001__x0001__x0001_5@_x0001__x0001__x0001__x0001__x0001__x0001_1@_x0001__x0001__x0001__x0001__x0001__x0001_@@_x0001__x0001__x0001__x0001__x0001_N@_x0001__x0001__x0001__x0001__x0001_J@_x0001__x0001__x0001__x0001__x0001__x0001_?@_x0001__x0001__x0001__x0001__x0001__x0001_3@_x0001__x0001__x0001__x0001__x0001__x0001_L@_x0001__x0001__x0001__x0001__x0001__x0001_2@_x0001__x0001__x0001__x0001__x0001__x0001_L@_x0001__x0001__x0001__x0001__x0001__x0001__x0001__x0001__x0001__x0001__x0001__x0001__x0001__x0001_G@_x0001__x0001__x0001__x0001__x0001__x0001__x0001__x0001__x0001__x0001__x0001__x0001__x0001_M@_x0001__x0001__x0001__x0001__x0001__x0001_I@_x0001__x0001__x0001__x0001__x0001__x0001_9@_x0001__x0001__x0001__x0001__x0001_I@_x0001__x0001__x0001__x0001__x0001__x0001_J@_x0001__x0001__x0001__x0001__x0001__x0001_4@_x0001__x0001__x0001__x0001__x0001__x0001_(@_x0001__x0001__x0001__x0001__x0001__x0001__x0001_@_x0001__x0001__x0001__x0001__x0001__x0001__x0001__x0001__x0001__x0001__x0001__x0001__x0001__x0001_,@_x0001__x0001__x0001__x0001__x0001_N@_x0001__x0001__x0001__x0001__x0001_J@_x0001__x0001__x0001__x0001__x0001__x0001_E@_x0001__x0001__x0001__x0001__x0001__x0001__x0001__x0001__x0001__x0001__x0001__x0001__x0001__x0001_;@_x0001__x0001__x0001__x0001__x0001__x0001_@@_x0001__x0001__x0001__x0001__x0001_M@_x0001__x0001__x0001__x0001__x0001__x0001_E@_x0001__x0001__x0001__x0001__x0001__x0002__x0001_I@_x0001__x0001__x0001__x0001__x0001__x0001_4@_x0001__x0001__x0001__x0001__x0001__x0001_K@_x0001__x0001__x0001__x0001__x0001_H@_x0001__x0001__x0001__x0001__x0001_H@_x0001__x0001__x0001__x0001__x0001__x0001_&gt;@_x0001__x0001__x0001__x0001__x0001__x0001_,@_x0001__x0001__x0001__x0001__x0001_N@_x0001__x0001__x0001__x0001__x0001__x0001_G@_x0001__x0001__x0001__x0001__x0001__x0001_4@_x0001__x0001__x0001__x0001__x0001__x0001_$@_x0001__x0001__x0001__x0001__x0001_H@_x0001__x0001__x0001__x0001__x0001__x0001__x001C_@_x0001__x0001__x0001__x0001__x0001_H@_x0001__x0001__x0001__x0001__x0001_K@_x0001__x0001__x0001__x0001__x0001__x0001_&amp;@_x0001__x0001__x0001__x0001__x0001__x0001_*@_x0001__x0001__x0001__x0001__x0001__x0001_4@_x0001__x0001__x0001__x0001__x0001__x0001_&gt;@_x0001__x0001__x0001__x0001__x0001__x0001_=@_x0001__x0001__x0001__x0001__x0001__x0001_(@_x0001__x0001__x0001__x0001__x0001_G@_x0001__x0001__x0001__x0001__x0001__x0001_ @_x0001__x0001__x0001__x0001__x0001__x0001_=@_x0001__x0001__x0001__x0001__x0001__x0001_;@_x0001__x0001__x0001__x0001__x0001__x0001_J@_x0001__x0001__x0001__x0001__x0001_E@_x0001__x0001__x0001__x0001__x0001__x0001_5@_x0001__x0001__x0001__x0001__x0001_J@_x0001__x0001__x0001__x0001__x0001__x0001_?@_x0001__x0001__x0001__x0001__x0001__x0001_&gt;@_x0001__x0001__x0001__x0001__x0001__x0001_,@_x0001__x0002__x0001__x0001__x0001__x0001__x0001__x0001_5@_x0001__x0001__x0001__x0001__x0001__x0001_@@_x0001__x0001__x0001__x0001__x0001__x0001_A@_x0001__x0001__x0001__x0001__x0001_@@_x0001__x0001__x0001__x0001__x0001__x0001_2@_x0001__x0001__x0001__x0001__x0001_J@_x0001__x0001__x0001__x0001__x0001_G@_x0001__x0001__x0001__x0001__x0001__x0001_.@_x0001__x0001__x0001__x0001__x0001_L@_x0001__x0001__x0001__x0001__x0001__x0001_I@_x0001__x0001__x0001__x0001__x0001__x0001_"@_x0001__x0001__x0001__x0001__x0001__x0001__x0014_@_x0001__x0001__x0001__x0001__x0001__x0001_I@_x0001__x0001__x0001__x0001__x0001__x0001_$@_x0001__x0001__x0001__x0001__x0001__x0001_&amp;@_x0001__x0001__x0001__x0001__x0001__x0001__x001C_@_x0001__x0001__x0001__x0001__x0001__x0001_6@_x0001__x0001__x0001__x0001__x0001__x0001_6@_x0001__x0001__x0001__x0001__x0001__x0001_;@_x0001__x0001__x0001__x0001__x0001_@P@_x0001__x0001__x0001__x0001__x0001__x0001__x0001__x0001__x0001__x0001__x0001__x0001__x0001_H@_x0001__x0001__x0001__x0001__x0001_@@_x0001__x0001__x0001__x0001__x0001_N@_x0001__x0001__x0001__x0001__x0001_ÀP@_x0001__x0001__x0001__x0001__x0001_@Q@_x0001__x0001__x0001__x0001__x0001__x0001_4@_x0001__x0001__x0001__x0001__x0001__x0001_.@_x0001__x0001__x0001__x0001__x0001_L@_x0001__x0001__x0001__x0001__x0001__x0001__x001C_@_x0001__x0001__x0001__x0001__x0001__x0001_H@_x0001__x0001__x0001__x0001__x0001__x0002__x0001__x0001_H@_x0001__x0001__x0001__x0001__x0001__x0001_J@_x0001__x0001__x0001__x0001__x0001__x0001__x0001__x0001__x0001__x0001__x0001__x0001__x0001__x0001__x001C_@_x0001__x0001__x0001__x0001__x0001__x0001_ @_x0001__x0001__x0001__x0001__x0001__x0001_D@_x0001__x0001__x0001__x0001__x0001__x0001_4@_x0001__x0001__x0001__x0001__x0001__x0001__x0010_@_x0001__x0001__x0001__x0001__x0001__x0001__x0001__x0001__x0001__x0001__x0001__x0001__x0001_G@_x0001__x0001__x0001__x0001__x0001__x0001_2@_x0001__x0001__x0001__x0001__x0001__x0001_7@_x0001__x0001__x0001__x0001__x0001_@@_x0001__x0001__x0001__x0001__x0001_J@_x0001__x0001__x0001__x0001__x0001__x0001__x0001__x0001__x0001__x0001__x0001__x0001__x0001__x0001_7@_x0001__x0001__x0001__x0001__x0001__x0001__x0014_@_x0001__x0001__x0001__x0001__x0001__x0001__x0001__x0001__x0001__x0001__x0001__x0001__x0001__x0001_ @_x0001__x0001__x0001__x0001__x0001__x0001_?@_x0001__x0001__x0001__x0001__x0001__x0001_&amp;@_x0001__x0001__x0001__x0001__x0001__x0001_&amp;@_x0001__x0001__x0001__x0001__x0001__x0001__x0001__x0001__x0001__x0001__x0001__x0001__x0001__x0001_(@_x0001__x0001__x0001__x0001__x0001_@@_x0001__x0001__x0001__x0001__x0001__x0001_6@_x0001__x0001__x0001__x0001__x0001__x0001__x0010_@_x0001__x0001__x0001__x0001__x0001__x0001_4@_x0001__x0001__x0001__x0001__x0001_F@_x0001__x0001__x0001__x0001__x0001__x0001_0@_x0001__x0001__x0001__x0001__x0001__x0001__x001C_@_x0001__x0001__x0001__x0001__x0001__x0001_&lt;@_x0001__x0002__x0001__x0001__x0001__x0001__x0001__x0001_0@_x0001__x0001__x0001__x0001__x0001_N@_x0001__x0001__x0001__x0001__x0001_@Q@_x0001__x0001__x0001__x0001__x0001__x0001_H@_x0001__x0001__x0001__x0001__x0001__x0001_&amp;@_x0001__x0001__x0001__x0001__x0001_F@_x0001__x0001__x0001__x0001__x0001__x0001_Q@_x0001__x0001__x0001__x0001__x0001_F@_x0001__x0001__x0001__x0001__x0001__x0001__x0001__x0001__x0001__x0001__x0001__x0001__x0001__x0001_4@_x0001__x0001__x0001__x0001__x0001_K@_x0001__x0001__x0001__x0001__x0001__x0001__x0010_@_x0001__x0001__x0001__x0001__x0001__x0001__x001C_@_x0001__x0001__x0001__x0001__x0001__x0001_7@_x0001__x0001__x0001__x0001__x0001__x0001_?@_x0001__x0001__x0001__x0001__x0001__x0001_(@_x0001__x0001__x0001__x0001__x0001__x0001__x0014_@_x0001__x0001__x0001__x0001__x0001__x0001__x0001__x0001__x0001__x0001__x0001__x0001__x0001__x0001_Q@_x0001__x0001__x0001__x0001__x0001__x0001__x0001__x0001__x0001__x0001__x0001__x0001__x0001__x0001_:@_x0001__x0001__x0001__x0001__x0001__x0001_&gt;@_x0001__x0001__x0001__x0001__x0001__x0001_$@_x0001__x0001__x0001__x0001__x0001_K@_x0001__x0001__x0001__x0001__x0001__x0001_"@_x0001__x0001__x0001__x0001__x0001__x0001__x001C_@_x0001__x0001__x0001__x0001__x0001_@Q@_x0001__x0001__x0001__x0001__x0001__x0001_D@_x0001__x0001__x0001__x0001__x0001__x0001_9@_x0001__x0001__x0001__x0001__x0001__x0001_I@_x0001__x0001__x0001__x0001__x0001__x0001_P@_x0001__x0001__x0001__x0001__x0001__x0002__x0001__x0001_3@_x0001__x0001__x0001__x0001__x0001__x0001_@@_x0001__x0001__x0001__x0001__x0001__x0001_,@_x0001__x0001__x0001__x0001__x0001_I@_x0001__x0001__x0001__x0001__x0001__x0001_8@_x0001__x0001__x0001__x0001__x0001__x0001_&gt;@_x0001__x0001__x0001__x0001__x0001_H@_x0001__x0001__x0001__x0001__x0001__x0001_D@_x0001__x0001__x0001__x0001__x0001_O@_x0001__x0001__x0001__x0001__x0001__x0001_"@_x0001__x0001__x0001__x0001__x0001_L@_x0001__x0001__x0001__x0001__x0001__x0001__x0010_@_x0001__x0001__x0001__x0001__x0001__x0001_1@_x0001__x0001__x0001__x0001__x0001_P@_x0001__x0001__x0001__x0001__x0001__x0001_8@_x0001__x0001__x0001__x0001__x0001_E@_x0001__x0001__x0001__x0001__x0001__x0001_I@_x0001__x0001__x0001__x0001__x0001__x0001_6@_x0001__x0001__x0001__x0001__x0001__x0001_1@_x0001__x0001__x0001__x0001__x0001_M@_x0001__x0001__x0001__x0001__x0001_C@_x0001__x0001__x0001__x0001__x0001__x0001_0@_x0001__x0001__x0001__x0001__x0001__x0001_K@_x0001__x0001__x0001__x0001__x0001__x0001_0@_x0001__x0001__x0001__x0001__x0001__x0001_?@_x0001__x0001__x0001__x0001__x0001__x0001_5@_x0001__x0001__x0001__x0001__x0001__x0001_3@_x0001__x0001__x0001__x0001__x0001__x0001_&gt;@_x0001__x0001__x0001__x0001__x0001__x0001_9@_x0001__x0001__x0001__x0001__x0001_@@_x0001__x0001__x0001__x0001__x0001__x0001_L@_x0001__x0001__x0001__x0001__x0001__x0001_A@_x0001__x0002__x0001__x0001__x0001__x0001__x0001__x0001_?@_x0001__x0001__x0001__x0001__x0001__x0001_7@_x0001__x0001__x0001__x0001__x0001__x0001_1@_x0001__x0001__x0001__x0001__x0001_I@_x0001__x0001__x0001__x0001__x0001__x0001_2@_x0001__x0001__x0001__x0001__x0001__x0001_1@_x0001__x0001__x0001__x0001__x0001__x0001_*@_x0001__x0001__x0001__x0001__x0001_N@_x0001__x0001__x0001__x0001__x0001__x0001__x0014_@_x0001__x0001__x0001__x0001__x0001__x0001__x0001__x0001__x0001__x0001__x0001__x0001__x0001__x0001__x0018_@_x0001__x0001__x0001__x0001__x0001_@@_x0001__x0001__x0001__x0001__x0001__x0001__x0018_@_x0001__x0001__x0001__x0001__x0001__x0001_*@_x0001__x0001__x0001__x0001__x0001__x0001_O@_x0001__x0001__x0001__x0001__x0001__x0001_4@_x0001__x0001__x0001__x0001__x0001__x0001_I@_x0001__x0001__x0001__x0001__x0001_K@_x0001__x0001__x0001__x0001__x0001__x0001_@@_x0001__x0001__x0001__x0001__x0001_J@_x0001__x0001__x0001__x0001__x0001__x0001_O@_x0001__x0001__x0001__x0001__x0001__x0001_=@_x0001__x0001__x0001__x0001__x0001__x0001_D@_x0001__x0001__x0001__x0001__x0001__x0001__x0001__x0001__x0001__x0001__x0001__x0001__x0001__x0001_"@_x0001__x0001__x0001__x0001__x0001__x0001_ @_x0001__x0001__x0001__x0001__x0001_@Q@_x0001__x0001__x0001__x0001__x0001__x0001__x0008_@_x0001__x0001__x0001__x0001__x0001__x0001__x001C_@_x0001__x0001__x0001__x0001__x0001_O@_x0001__x0001__x0001__x0001__x0001__x0001_5@_x0001__x0001__x0001__x0001__x0001__x0002__x0001__x0001_(@_x0001__x0001__x0001__x0001__x0001_ÀP@_x0001__x0001__x0001__x0001__x0001_H@_x0001__x0001__x0001__x0001__x0001_G@_x0001__x0001__x0001__x0001__x0001__x0001_2@_x0001__x0001__x0001__x0001__x0001__x0001_6@_x0001__x0001__x0001__x0001__x0001__x0001__x0018_@_x0001__x0001__x0001__x0001__x0001__x0001_Q@_x0001__x0001__x0001__x0001__x0001__x0001__x0018_@_x0001__x0001__x0001__x0001__x0001_K@_x0001__x0001__x0001__x0001__x0001__x0001_K@_x0001__x0001__x0001__x0001__x0001__x0001__x0001_@_x0001__x0001__x0001__x0001__x0001__x0001_8@_x0001__x0001__x0001__x0001__x0001__x0001_&gt;@_x0001__x0001__x0001__x0001__x0001__x0001_*@_x0001__x0001__x0001__x0001__x0001__x0001_,@_x0001__x0001__x0001__x0001__x0001__x0001__x0001__x0001__x0001__x0001__x0001__x0001__x0001_F@_x0001__x0001__x0001__x0001__x0001_E@_x0001__x0001__x0001__x0001__x0001__x0001__x0001__x0001__x0001__x0001__x0001__x0001__x0001__x0001_I@_x0001__x0001__x0001__x0001__x0001__x0001_"@_x0001__x0001__x0001__x0001__x0001__x0001__x0014_@_x0001__x0001__x0001__x0001__x0001__x0001_D@_x0001__x0001__x0001__x0001__x0001__x0001__x0001__x0001__x0001__x0001__x0001__x0001__x0001__x0001__x0010_@_x0001__x0001__x0001__x0001__x0001_L@_x0001__x0001__x0001__x0001__x0001__x0001__x0001__x0001__x0001__x0001__x0001__x0001__x0001__x0001_P@_x0001__x0001__x0001__x0001__x0001__x0001_"@_x0001__x0001__x0001__x0001__x0001__x0001_;@_x0001__x0001__x0001__x0001__x0001__x0001_L@_x0001__x0002__x0001__x0001__x0001__x0001__x0001__x0001_I@_x0001__x0001__x0001__x0001__x0001__x0001__x0001__x0001__x0001__x0001__x0001__x0001__x0001__x0001_5@_x0001__x0001__x0001__x0001__x0001__x0001_9@_x0001__x0001__x0001__x0001__x0001__x0001_F@_x0001__x0001__x0001__x0001__x0001__x0001_4@_x0001__x0001__x0001__x0001__x0001__x0001__x0010_@_x0001__x0001__x0001__x0001__x0001_J@_x0001__x0001__x0001__x0001__x0001__x0001_8@_x0001__x0001__x0001__x0001__x0001__x0001_*@_x0001__x0001__x0001__x0001__x0001__x0001_I@_x0001__x0001__x0001__x0001__x0001__x0001_&lt;@_x0001__x0001__x0001__x0001__x0001__x0001__x0001__x0001__x0001__x0001__x0001__x0001__x0001__x0001__x0001__x0001__x0001__x0001__x0001__x0001__x0001__x0001_&lt;@_x0001__x0001__x0001__x0001__x0001__x0001_8@_x0001__x0001__x0001__x0001__x0001__x0001_?@_x0001__x0001__x0001__x0001__x0001__x0001__x0018_@_x0001__x0001__x0001__x0001__x0001__x0001_N@_x0001__x0001__x0001__x0001__x0001__x0001_H@_x0001__x0001__x0001__x0001__x0001__x0001_:@_x0001__x0001__x0001__x0001__x0001__x0001_5@_x0001__x0001__x0001__x0001__x0001__x0001_&amp;@_x0001__x0001__x0001__x0001__x0001__x0001_6@_x0001__x0001__x0001__x0001__x0001__x0001_$@_x0001__x0001__x0001__x0001__x0001_D@_x0001__x0001__x0001__x0001__x0001__x0001_G@_x0001__x0001__x0001__x0001__x0001_F@_x0001__x0001__x0001__x0001__x0001__x0001__x0001__x0001__x0001__x0001__x0001__x0001__x0001__x0001_L@_x0001__x0001__x0001__x0001__x0001__x0001__x0001__x0001__x0001__x0001__x0001__x0001__x0001__x0002__x0001_O@_x0001__x0001__x0001__x0001__x0001__x0001_0@_x0001__x0001__x0001__x0001__x0001__x0001_,@_x0001__x0001__x0001__x0001__x0001__x0001_ @_x0001__x0001__x0001__x0001__x0001__x0001__x0001__x0001__x0001__x0001__x0001__x0001__x0001__x0001_(@_x0001__x0001__x0001__x0001__x0001__x0001_2@_x0001__x0001__x0001__x0001__x0001__x0001_:@_x0001__x0001__x0001__x0001__x0001_E@_x0001__x0001__x0001__x0001__x0001_N@_x0001__x0001__x0001__x0001__x0001__x0001_J@_x0001__x0001__x0001__x0001__x0001_E@_x0001__x0001__x0001__x0001__x0001_O@_x0001__x0001__x0001__x0001__x0001__x0001_L@_x0001__x0001__x0001__x0001__x0001_@@_x0001__x0001__x0001__x0001__x0001__x0001_*@_x0001__x0001__x0001__x0001__x0001__x0001__x001C_@_x0001__x0001__x0001__x0001__x0001__x0001_=@_x0001__x0001__x0001__x0001__x0001__x0001_A@_x0001__x0001__x0001__x0001__x0001__x0001_@@_x0001__x0001__x0001__x0001__x0001__x0001_J@_x0001__x0001__x0001__x0001__x0001__x0001_?@_x0001__x0001__x0001__x0001__x0001__x0001__x0010_@_x0001__x0001__x0001__x0001__x0001__x0001_ @_x0001__x0001__x0001__x0001__x0001__x0001_?@_x0001__x0001__x0001__x0001__x0001__x0001_1@_x0001__x0001__x0001__x0001__x0001__x0001_;@_x0001__x0001__x0001__x0001__x0001__x0001__x0008_@_x0001__x0001__x0001__x0001__x0001_O@_x0001__x0001__x0001__x0001__x0001__x0001__x0001__x0001__x0001__x0001__x0001__x0001__x0001_D@_x0001__x0001__x0001__x0001__x0001__x0001_J@_x0001__x0002__x0001__x0001__x0001__x0001__x0001__x0001__x0001__x0001__x0001__x0001__x0001__x0001__x0001__x0001_A@_x0001__x0001__x0001__x0001__x0001__x0001_5@_x0001__x0001__x0001__x0001__x0001__x0001_D@_x0001__x0001__x0001__x0001__x0001__x0001_I@_x0001__x0001__x0001__x0001__x0001__x0001_@@_x0001__x0001__x0001__x0001__x0001_N@_x0001__x0001__x0001__x0001__x0001__x0001_ @_x0001__x0001__x0001__x0001__x0001__x0001__x0010_@_x0001__x0001__x0001__x0001__x0001__x0001_&gt;@_x0001__x0001__x0001__x0001__x0001__x0001_.@_x0001__x0001__x0001__x0001__x0001__x0001__x0010_@_x0001__x0001__x0001__x0001__x0001__x0001_M@_x0001__x0001__x0001__x0001__x0001__x0001_Q@_x0001__x0001__x0001__x0001__x0001__x0001_P@_x0001__x0001__x0001__x0001__x0001__x0001_P@_x0001__x0001__x0001__x0001__x0001__x0001_&amp;@_x0001__x0001__x0001__x0001__x0001__x0001_(@_x0001__x0001__x0001__x0001__x0001__x0001_:@_x0001__x0001__x0001__x0001__x0001__x0001__x001C_@_x0001__x0001__x0001__x0001__x0001__x0001_ @_x0001__x0001__x0001__x0001__x0001_E@_x0001__x0001__x0001__x0001__x0001_E@_x0001__x0001__x0001__x0001__x0001__x0001_"@_x0001__x0001__x0001__x0001__x0001__x0001__x001C_@_x0001__x0001__x0001__x0001__x0001_I@_x0001__x0001__x0001__x0001__x0001__x0001_N@_x0001__x0001__x0001__x0001__x0001_G@_x0001__x0001__x0001__x0001__x0001__x0001__x0010_@_x0001__x0001__x0001__x0001__x0001__x0001_L@_x0001__x0001__x0001__x0001__x0001__x0001_L@_x0001__x0001__x0001__x0001__x0001__x0002__x0001__x0001_1@_x0001__x0001__x0001__x0001__x0001__x0001_@@_x0001__x0001__x0001__x0001__x0001_O@_x0001__x0001__x0001__x0001__x0001_E@_x0001__x0001__x0001__x0001__x0001_P@_x0001__x0001__x0001__x0001__x0001__x0001_&lt;@_x0001__x0001__x0001__x0001__x0001__x0001_(@_x0001__x0001__x0001__x0001__x0001__x0001_N@_x0001__x0001__x0001__x0001__x0001__x0001_A@_x0001__x0001__x0001__x0001__x0001_@P@_x0001__x0001__x0001__x0001__x0001__x0001_5@_x0001__x0001__x0001__x0001__x0001_M@_x0001__x0001__x0001__x0001__x0001__x0001_O@_x0001__x0001__x0001__x0001__x0001__x0001_"@_x0001__x0001__x0001__x0001__x0001__x0001_&lt;@_x0001__x0001__x0001__x0001__x0001__x0001_4@_x0001__x0001__x0001__x0001__x0001__x0001_*@_x0001__x0001__x0001__x0001__x0001_H@_x0001__x0001__x0001__x0001__x0001__x0001_"@_x0001__x0001__x0001__x0001__x0001_L@_x0001__x0001__x0001__x0001__x0001__x0001_8@_x0001__x0001__x0001__x0001__x0001_K@_x0001__x0001__x0001__x0001__x0001__x0001__x0018_@_x0001__x0001__x0001__x0001__x0001__x0001_N@_x0001__x0001__x0001__x0001__x0001__x0001_ @_x0001__x0001__x0001__x0001__x0001__x0001__x0018_@_x0001__x0001__x0001__x0001__x0001_@@_x0001__x0001__x0001__x0001__x0001__x0001__x0001__x0001__x0001__x0001__x0001__x0001__x0001__x0001_0@_x0001__x0001__x0001__x0001__x0001__x0001_"@_x0001__x0001__x0001__x0001__x0001__x0001_L@_x0001__x0001__x0001__x0001__x0001__x0001__x0014_@_x0001__x0002__x0001__x0001__x0001__x0001__x0001__x0001__x0001__x0001__x0001__x0001__x0001__x0001__x0001__x0001_G@_x0001__x0001__x0001__x0001__x0001_K@_x0001__x0001__x0001__x0001__x0001_M@_x0001__x0001__x0001__x0001__x0001__x0001_4@_x0001__x0001__x0001__x0001__x0001__x0001_5@_x0001__x0001__x0001__x0001__x0001__x0001__x0001__x0001__x0001__x0001__x0001__x0001__x0001__x0001_;@_x0001__x0001__x0001__x0001__x0001__x0001_J@_x0001__x0001__x0001__x0001__x0001__x0001_&lt;@_x0001__x0001__x0001__x0001__x0001__x0001_;@_x0001__x0001__x0001__x0001__x0001_K@_x0001__x0001__x0001__x0001__x0001__x0001_ @_x0001__x0001__x0001__x0001__x0001__x0001_?@_x0001__x0001__x0001__x0001__x0001__x0001_D@_x0001__x0001__x0001__x0001__x0001__x0001_0@_x0001__x0001__x0001__x0001__x0001__x0001_H@_x0001__x0001__x0001__x0001__x0001_G@_x0001__x0001__x0001__x0001__x0001_D@_x0001__x0001__x0001__x0001__x0001__x0001_F@_x0001__x0001__x0001__x0001__x0001__x0001__x0014_@_x0001__x0001__x0001__x0001__x0001_E@_x0001__x0001__x0001__x0001__x0001__x0001_7@_x0001__x0001__x0001__x0001__x0001__x0001_&amp;@_x0001__x0001__x0001__x0001__x0001__x0001__x0014_@_x0001__x0001__x0001__x0001__x0001__x0001__x0001__x0001__x0001__x0001__x0001__x0001__x0001__x0001_H@_x0001__x0001__x0001__x0001__x0001__x0001_F@_x0001__x0001__x0001__x0001__x0001__x0001_5@_x0001__x0001__x0001__x0001__x0001_I@_x0001__x0001__x0001__x0001__x0001__x0001__x0001__x0001__x0001__x0001__x0001__x0001__x0001__x0002__x0001__x0001_2@_x0001__x0001__x0001__x0001__x0001__x0001__x0008_@_x0001__x0001__x0001__x0001__x0001__x0001__x0001__x0001__x0001__x0001__x0001__x0001__x0001__x0001_7@_x0001__x0001__x0001__x0001__x0001__x0001__x001C_@_x0001__x0001__x0001__x0001__x0001__x0001_A@_x0001__x0001__x0001__x0001__x0001__x0001_"@_x0001__x0001__x0001__x0001__x0001_I@_x0001__x0001__x0001__x0001__x0001__x0001_E@_x0001__x0001__x0001__x0001__x0001__x0001_"@_x0001__x0001__x0001__x0001__x0001__x0001__x001C_@_x0001__x0001__x0001__x0001__x0001__x0001_9@_x0001__x0001__x0001__x0001__x0001__x0001_7@_x0001__x0001__x0001__x0001__x0001__x0001_F@_x0001__x0001__x0001__x0001__x0001_D@_x0001__x0001__x0001__x0001__x0001_E@_x0001__x0001__x0001__x0001__x0001__x0001_*@_x0001__x0001__x0001__x0001__x0001_K@_x0001__x0001__x0001__x0001__x0001__x0001_&gt;@_x0001__x0001__x0001__x0001__x0001__x0001_M@_x0001__x0001__x0001__x0001__x0001_L@_x0001__x0001__x0001__x0001__x0001__x0001_6@_x0001__x0001__x0001__x0001__x0001__x0001_L@_x0001__x0001__x0001__x0001__x0001_D@_x0001__x0001__x0001__x0001__x0001_N@_x0001__x0001__x0001__x0001__x0001_N@_x0001__x0001__x0001__x0001__x0001__x0001_4@_x0001__x0001__x0001__x0001__x0001__x0001_F@_x0001__x0001__x0001__x0001__x0001__x0001_.@_x0001__x0001__x0001__x0001__x0001_E@_x0001__x0001__x0001__x0001__x0001__x0001_ @_x0001__x0001__x0001__x0001__x0001_K@_x0001__x0002__x0001__x0001__x0001__x0001__x0001_H@_x0001__x0001__x0001__x0001__x0001_I@_x0001__x0001__x0001__x0001__x0001__x0001_D@_x0001__x0001__x0001__x0001__x0001__x0001_0@_x0001__x0001__x0001__x0001__x0001__x0001_1@_x0001__x0001__x0001__x0001__x0001_F@_x0001__x0001__x0001__x0001__x0001__x0001_N@_x0001__x0001__x0001__x0001__x0001__x0001_@@_x0001__x0001__x0001__x0001__x0001__x0001__x0014_@_x0001__x0001__x0001__x0001__x0001_O@_x0001__x0001__x0001__x0001__x0001__x0001_:@_x0001__x0001__x0001__x0001__x0001__x0001__x0001__x0001__x0001__x0001__x0001__x0001__x0001__x0001_5@_x0001__x0001__x0001__x0001__x0001__x0001_0@_x0001__x0001__x0001__x0001__x0001_O@_x0001__x0001__x0001__x0001__x0001__x0001_ @_x0001__x0001__x0001__x0001__x0001__x0001__x0001__x0001__x0001__x0001__x0001__x0001__x0001__x0001_"@_x0001__x0001__x0001__x0001__x0001_ÀP@_x0001__x0001__x0001__x0001__x0001__x0001_I@_x0001__x0001__x0001__x0001__x0001_L@_x0001__x0001__x0001__x0001__x0001__x0001_E@_x0001__x0001__x0001__x0001__x0001__x0001__x0010_@_x0001__x0001__x0001__x0001__x0001__x0001_&gt;@_x0001__x0001__x0001__x0001__x0001__x0001_=@_x0001__x0001__x0001__x0001__x0001__x0001_A@_x0001__x0001__x0001__x0001__x0001_J@_x0001__x0001__x0001__x0001__x0001__x0001__x0010_@_x0001__x0001__x0001__x0001__x0001_E@_x0001__x0001__x0001__x0001__x0001__x0001_?@_x0001__x0001__x0001__x0001__x0001__x0001__x0008_@_x0001__x0001__x0001__x0001__x0001__x0002__x0001__x0001_K@_x0001__x0001__x0001__x0001__x0001__x0001_&lt;@_x0001__x0001__x0001__x0001__x0001__x0001_H@_x0001__x0001__x0001__x0001__x0001__x0001_4@_x0001__x0001__x0001__x0001__x0001__x0001_@@_x0001__x0001__x0001__x0001__x0001_H@_x0001__x0001__x0001__x0001__x0001_K@_x0001__x0001__x0001__x0001__x0001__x0001_O@_x0001__x0001__x0001__x0001__x0001__x0001__x0001__x0001__x0001__x0001__x0001__x0001__x0001__x0001_&amp;@_x0001__x0001__x0001__x0001__x0001_ÀP@_x0001__x0001__x0001__x0001__x0001_M@_x0001__x0001__x0001__x0001__x0001_@P@_x0001__x0001__x0001__x0001__x0001_L@_x0001__x0001__x0001__x0001__x0001__x0001_@@_x0001__x0001__x0001__x0001__x0001_O@_x0001__x0001__x0001__x0001__x0001__x0001_Q@_x0001__x0001__x0001__x0001__x0001__x0001_(@_x0001__x0001__x0001__x0001__x0001__x0001_7@_x0001__x0001__x0001__x0001__x0001__x0001_:@_x0001__x0001__x0001__x0001__x0001__x0001__x001C_@_x0001__x0001__x0001__x0001__x0001__x0001_F@_x0001__x0001__x0001__x0001__x0001__x0001_0@_x0001__x0001__x0001__x0001__x0001_H@_x0001__x0001__x0001__x0001__x0001__x0001_6@_x0001__x0001__x0001__x0001__x0001__x0001_4@_x0001__x0001__x0001__x0001__x0001__x0001_;@_x0001__x0001__x0001__x0001__x0001_@@_x0001__x0001__x0001__x0001__x0001_J@_x0001__x0001__x0001__x0001__x0001_E@_x0001__x0001__x0001__x0001__x0001__x0001_1@_x0001__x0001__x0001__x0001__x0001_G@_x0001__x0002__x0001__x0001__x0001__x0001__x0001__x0001_O@_x0001__x0001__x0001__x0001__x0001__x0001_7@_x0001__x0001__x0001__x0001__x0001__x0001_;@_x0001__x0001__x0001__x0001__x0001__x0001_1@_x0001__x0001__x0001__x0001__x0001__x0001_@@_x0001__x0001__x0001__x0001__x0001__x0001_=@_x0001__x0001__x0001__x0001__x0001__x0001_L@_x0001__x0001__x0001__x0001__x0001_O@_x0001__x0001__x0001__x0001__x0001_ÀP@_x0001__x0001__x0001__x0001__x0001__x0001_M@_x0001__x0001__x0001__x0001__x0001__x0001_N@_x0001__x0001__x0001__x0001__x0001__x0001_&amp;@_x0001__x0001__x0001__x0001__x0001__x0001_J@_x0001__x0001__x0001__x0001__x0001__x0001_O@_x0001__x0001__x0001__x0001__x0001__x0001_ @_x0001__x0001__x0001__x0001__x0001__x0001__x0010_@_x0001__x0001__x0001__x0001__x0001_J@_x0001__x0001__x0001__x0001__x0001_D@_x0001__x0001__x0001__x0001__x0001__x0001_$@_x0001__x0001__x0001__x0001__x0001__x0001_*@_x0001__x0001__x0001__x0001__x0001__x0001_2@_x0001__x0001__x0001__x0001__x0001__x0001__x0001__x0001__x0001__x0001__x0001__x0001__x0001_@Q@_x0001__x0001__x0001__x0001__x0001__x0001_8@_x0001__x0001__x0001__x0001__x0001_F@_x0001__x0001__x0001__x0001__x0001__x0001_*@_x0001__x0001__x0001__x0001__x0001__x0001_9@_x0001__x0001__x0001__x0001__x0001_ÀP@_x0001__x0001__x0001__x0001__x0001__x0001_E@_x0001__x0001__x0001__x0001__x0001__x0001__x0001__x0001__x0001__x0001__x0001__x0001__x0001__x0001_O@_x0001__x0001__x0001__x0001__x0001__x0002__x0001__x0001_ @_x0001__x0001__x0001__x0001__x0001__x0001_&lt;@_x0001__x0001__x0001__x0001__x0001__x0001_G@_x0001__x0001__x0001__x0001__x0001_J@_x0001__x0001__x0001__x0001__x0001__x0001_8@_x0001__x0001__x0001__x0001__x0001_J@_x0001__x0001__x0001__x0001__x0001__x0001_9@_x0001__x0001__x0001__x0001__x0001__x0001_$@_x0001__x0001__x0001__x0001__x0001__x0001_(@_x0001__x0001__x0001__x0001__x0001__x0001_&gt;@_x0001__x0001__x0001__x0001__x0001__x0001__x0008_@_x0001__x0001__x0001__x0001__x0001_D@_x0001__x0001__x0001__x0001__x0001__x0001_A@_x0001__x0001__x0001__x0001__x0001__x0001_.@_x0001__x0001__x0001__x0001__x0001__x0001_&amp;@_x0001__x0001__x0001__x0001__x0001__x0001_?@_x0001__x0001__x0001__x0001__x0001_I@_x0001__x0001__x0001__x0001__x0001__x0001_,@_x0001__x0001__x0001__x0001__x0001__x0001_G@_x0001__x0001__x0001__x0001__x0001__x0001_*@_x0001__x0001__x0001__x0001__x0001__x0001_L@_x0001__x0001__x0001__x0001__x0001__x0001__x001C_@_x0001__x0001__x0001__x0001__x0001__x0001_5@_x0001__x0001__x0001__x0001__x0001_K@_x0001__x0001__x0001__x0001__x0001__x0001_?@_x0001__x0001__x0001__x0001__x0001__x0001_$@_x0001__x0001__x0001__x0001__x0001__x0001_O@_x0001__x0001__x0001__x0001__x0001_K@_x0001__x0001__x0001__x0001__x0001__x0001__x0001__x0001__x0001__x0001__x0001__x0001__x0001_N@_x0001__x0001__x0001__x0001__x0001__x0001_H@_x0001__x0001__x0001__x0001__x0001_L@_x0001__x0002__x0001__x0001__x0001__x0001__x0001__x0001_H@_x0001__x0001__x0001__x0001__x0001__x0001_(@_x0001__x0001__x0001__x0001__x0001__x0001_:@_x0001__x0001__x0001__x0001__x0001__x0001_.@_x0001__x0001__x0001__x0001__x0001__x0001_4@_x0001__x0001__x0001__x0001__x0001__x0001_(@_x0001__x0001__x0001__x0001__x0001_L@_x0001__x0001__x0001__x0001__x0001__x0001_?@_x0001__x0001__x0001__x0001__x0001__x0001_5@_x0001__x0001__x0001__x0001__x0001_J@_x0001__x0001__x0001__x0001__x0001_N@_x0001__x0001__x0001__x0001__x0001__x0001_0@_x0001__x0001__x0001__x0001__x0001__x0001__x0014_@_x0001__x0001__x0001__x0001__x0001__x0001_@@_x0001__x0001__x0001__x0001__x0001_C@_x0001__x0001__x0001__x0001__x0001__x0001_2@_x0001__x0001__x0001__x0001__x0001__x0001_*@_x0001__x0001__x0001__x0001__x0001_L@_x0001__x0001__x0001__x0001__x0001__x0001_ @_x0001__x0001__x0001__x0001__x0001__x0001_A@_x0001__x0001__x0001__x0001__x0001__x0001_$@_x0001__x0001__x0001__x0001__x0001__x0001_D@_x0001__x0001__x0001__x0001__x0001__x0001_(@_x0001__x0001__x0001__x0001__x0001__x0001_7@_x0001__x0001__x0001__x0001__x0001__x0001__x0001__x0001__x0001__x0001__x0001__x0001__x0001__x0001__x0001__x0001__x0001__x0001__x0001__x0001__x0001__x0001__x0010_@_x0001__x0001__x0001__x0001__x0001__x0001_ @_x0001__x0001__x0001__x0001__x0001__x0001_1@_x0001__x0001__x0001__x0001__x0001_O@_x0001__x0001__x0001__x0001__x0001__x0001_,@_x0001__x0001__x0001__x0001__x0001__x0002__x0001__x0001_9@_x0001__x0001__x0001__x0001__x0001__x0001_"@_x0001__x0001__x0001__x0001__x0001__x0001_&lt;@_x0001__x0001__x0001__x0001__x0001__x0001__x0001__x0001__x0001__x0001__x0001__x0001__x0001__x0001_N@_x0001__x0001__x0001__x0001__x0001__x0001_5@_x0001__x0001__x0001__x0001__x0001__x0001_7@_x0001__x0001__x0001__x0001__x0001__x0001_&amp;@_x0001__x0001__x0001__x0001__x0001_@Q@_x0001__x0001__x0001__x0001__x0001__x0001_0@_x0001__x0001__x0001__x0001__x0001_@Q@_x0001__x0001__x0001__x0001__x0001_J@_x0001__x0001__x0001__x0001__x0001_H@_x0001__x0001__x0001__x0001__x0001__x0001__x0001__x0001__x0001__x0001__x0001__x0001__x0001__x0001_,@_x0001__x0001__x0001__x0001__x0001__x0001_6@_x0001__x0001__x0001__x0001__x0001_F@_x0001__x0001__x0001__x0001__x0001_@P@_x0001__x0001__x0001__x0001__x0001__x0001_.@_x0001__x0001__x0001__x0001__x0001_D@_x0001__x0001__x0001__x0001__x0001__x0001__x0018_@_x0001__x0001__x0001__x0001__x0001__x0001_0@_x0001__x0001__x0001__x0001__x0001__x0001_J@_x0001__x0001__x0001__x0001__x0001__x0001__x0001__x0001__x0001__x0001__x0001__x0001__x0001__x0001_D@_x0001__x0001__x0001__x0001__x0001__x0001_=@_x0001__x0001__x0001__x0001__x0001_N@_x0001__x0001__x0001__x0001__x0001__x0001_6@_x0001__x0001__x0001__x0001__x0001__x0001_H@_x0001__x0001__x0001__x0001__x0001__x0001_6@_x0001__x0001__x0001__x0001__x0001__x0001__x0001__x0001__x0001__x0001__x0001__x0001__x0001_K@_x0001__x0002__x0001__x0001__x0001__x0001__x0001__x0001_(@_x0001__x0001__x0001__x0001__x0001_J@_x0001__x0001__x0001__x0001__x0001__x0001_*@_x0001__x0001__x0001__x0001__x0001__x0001_G@_x0001__x0001__x0001__x0001__x0001__x0001_Q@_x0001__x0001__x0001__x0001__x0001__x0001_,@_x0001__x0001__x0001__x0001__x0001__x0001_1@_x0001__x0001__x0001__x0001__x0001__x0001_D@_x0001__x0001__x0001__x0001__x0001__x0001_8@_x0001__x0001__x0001__x0001__x0001__x0001_I@_x0001__x0001__x0001__x0001__x0001_D@_x0001__x0001__x0001__x0001__x0001__x0001__x0001__x0001__x0001__x0001__x0001__x0001__x0001__x0001_2@_x0001__x0001__x0001__x0001__x0001__x0001_5@_x0001__x0001__x0001__x0001__x0001__x0001_1@_x0001__x0001__x0001__x0001__x0001__x0001_&amp;@_x0001__x0001__x0001__x0001__x0001__x0001_A@_x0001__x0001__x0001__x0001__x0001__x0001_0@_x0001__x0001__x0001__x0001__x0001__x0001_0@_x0001__x0001__x0001__x0001__x0001__x0001__x001C_@_x0001__x0001__x0001__x0001__x0001__x0001_=@_x0001__x0001__x0001__x0001__x0001__x0001_N@_x0001__x0001__x0001__x0001__x0001__x0001_K@_x0001__x0001__x0001__x0001__x0001_D@_x0001__x0001__x0001__x0001__x0001__x0001_7@_x0001__x0001__x0001__x0001__x0001__x0001_,@_x0001__x0001__x0001__x0001__x0001__x0001_(@_x0001__x0001__x0001__x0001__x0001__x0001_9@_x0001__x0001__x0001__x0001__x0001_J@_x0001__x0001__x0001__x0001__x0001_E@_x0001__x0001__x0001__x0001__x0001_D@_x0001__x0001__x0001__x0001__x0001__x0002__x0001__x0001_3@_x0001__x0001__x0001__x0001__x0001__x0001_,@_x0001__x0001__x0001__x0001__x0001__x0001_6@_x0001__x0001__x0001__x0001__x0001__x0001_2@_x0001__x0001__x0001__x0001__x0001__x0001_2@_x0001__x0001__x0001__x0001__x0001_M@_x0001__x0001__x0001__x0001__x0001__x0001_*@_x0001__x0001__x0001__x0001__x0001__x0001_=@_x0001__x0001__x0001__x0001__x0001__x0001_&amp;@_x0001__x0001__x0001__x0001__x0001__x0001_;@_x0001__x0001__x0001__x0001__x0001_J@_x0001__x0001__x0001__x0001__x0001__x0001_L@_x0001__x0001__x0001__x0001__x0001__x0001_*@_x0001__x0001__x0001__x0001__x0001__x0001_*@_x0001__x0001__x0001__x0001__x0001__x0001__x0018_@_x0001__x0001__x0001__x0001__x0001__x0001_F@_x0001__x0001__x0001__x0001__x0001_G@_x0001__x0001__x0001__x0001__x0001__x0001_;@_x0001__x0001__x0001__x0001__x0001__x0001_G@_x0001__x0001__x0001__x0001__x0001__x0001_?@_x0001__x0001__x0001__x0001__x0001__x0001_5@_x0001__x0001__x0001__x0001__x0001__x0001_I@_x0001__x0001__x0001__x0001__x0001__x0001_$@_x0001__x0001__x0001__x0001__x0001__x0001__x0001__x0001__x0001__x0001__x0001__x0001__x0001_N@_x0001__x0001__x0001__x0001__x0001_P@_x0001__x0001__x0001__x0001__x0001__x0001_ @_x0001__x0001__x0001__x0001__x0001__x0001__x001C_@_x0001__x0001__x0001__x0001__x0001__x0001_1@_x0001__x0001__x0001__x0001__x0001__x0001_4@_x0001__x0001__x0001__x0001__x0001_N@_x0001__x0001__x0001__x0001__x0001__x0001_9@_x0001__x0002__x0001__x0001__x0001__x0001__x0001__x0001_2@_x0001__x0001__x0001__x0001__x0001_H@_x0001__x0001__x0001__x0001__x0001__x0001__x0001__x0001__x0001__x0001__x0001__x0001__x0001__x0001_8@_x0001__x0001__x0001__x0001__x0001__x0001__x0008_@_x0001__x0001__x0001__x0001__x0001__x0001__x0001__x0001__x0001__x0001__x0001__x0001__x0001__x0001_&gt;@_x0001__x0001__x0001__x0001__x0001_C@_x0001__x0001__x0001__x0001__x0001__x0001_ @_x0001__x0001__x0001__x0001__x0001_ÀP@_x0001__x0001__x0001__x0001__x0001__x0001_"@_x0001__x0001__x0001__x0001__x0001_G@_x0001__x0001__x0001__x0001__x0001__x0001__x0001__x0001__x0001__x0001__x0001__x0001__x0001__x0001_$@_x0001__x0001__x0001__x0001__x0001__x0001_O@_x0001__x0001__x0001__x0001__x0001__x0001__x0008_@_x0001__x0001__x0001__x0001__x0001__x0001_5@_x0001__x0001__x0001__x0001__x0001__x0001__x0008_@_x0001__x0001__x0001__x0001__x0001_L@_x0001__x0001__x0001__x0001__x0001_D@_x0001__x0001__x0001__x0001__x0001__x0001_ @_x0001__x0001__x0001__x0001__x0001__x0001_=@_x0001__x0001__x0001__x0001__x0001__x0001_A@_x0001__x0001__x0001__x0001__x0001__x0001_&lt;@_x0001__x0001__x0001__x0001__x0001_H@_x0001__x0001__x0001__x0001__x0001__x0001__x0018_@_x0001__x0001__x0001__x0001__x0001__x0001__x0014_@_x0001__x0001__x0001__x0001__x0001__x0001_P@_x0001__x0001__x0001__x0001__x0001__x0001__x0010_@_x0001__x0001__x0001__x0001__x0001__x0001_=@_x0001__x0001__x0001__x0001__x0001__x0001_$@_x0001__x0001__x0001__x0001__x0001__x0002__x0001__x0001_"@_x0001__x0001__x0001__x0001__x0001__x0001_M@_x0001__x0001__x0001__x0001__x0001__x0001_5@_x0001__x0001__x0001__x0001__x0001_N@_x0001__x0001__x0001__x0001__x0001__x0001_J@_x0001__x0001__x0001__x0001__x0001__x0001_A@_x0001__x0001__x0001__x0001__x0001__x0001_(@_x0001__x0001__x0001__x0001__x0001__x0001_D@_x0001__x0001__x0001__x0001__x0001__x0001__x0001__x0001__x0001__x0001__x0001__x0001__x0001__x0001_Q@_x0001__x0001__x0001__x0001__x0001__x0001_1@_x0001__x0001__x0001__x0001__x0001__x0001__x0018_@_x0001__x0001__x0001__x0001__x0001_O@_x0001__x0001__x0001__x0001__x0001_L@_x0001__x0001__x0001__x0001__x0001__x0001_E@_x0001__x0001__x0001__x0001__x0001__x0001_Q@_x0001__x0001__x0001__x0001__x0001__x0001_&lt;@_x0001__x0001__x0001__x0001__x0001__x0001_&lt;@_x0001__x0001__x0001__x0001__x0001__x0001__x0018_@_x0001__x0001__x0001__x0001__x0001__x0001_&amp;@_x0001__x0001__x0001__x0001__x0001_G@_x0001__x0001__x0001__x0001__x0001__x0001_7@_x0001__x0001__x0001__x0001__x0001_I@_x0001__x0001__x0001__x0001__x0001__x0001__x0001__x0001__x0001__x0001__x0001__x0001__x0001_H@_x0001__x0001__x0001__x0001__x0001__x0001__x0018_@_x0001__x0001__x0001__x0001__x0001_P@_x0001__x0001__x0001__x0001__x0001__x0001_7@_x0001__x0001__x0001__x0001__x0001__x0001_K@_x0001__x0001__x0001__x0001__x0001__x0001_J@_x0001__x0001__x0001__x0001__x0001__x0001_6@_x0001__x0001__x0001__x0001__x0001_F@_x0001__x0002__x0001__x0001__x0001__x0001__x0001__x0001__x0001_@_x0001__x0001__x0001__x0001__x0001__x0001_L@_x0001__x0001__x0001__x0001__x0001__x0001__x0018_@_x0001__x0001__x0001__x0001__x0001__x0001_=@_x0001__x0001__x0001__x0001__x0001__x0001_D@_x0001__x0001__x0001__x0001__x0001__x0001_&amp;@_x0001__x0001__x0001__x0001__x0001__x0001_M@_x0001__x0001__x0001__x0001__x0001_@Q@_x0001__x0001__x0001__x0001__x0001__x0001_M@_x0001__x0001__x0001__x0001__x0001__x0001_J@_x0001__x0001__x0001__x0001__x0001_F@_x0001__x0001__x0001__x0001__x0001__x0001_9@_x0001__x0001__x0001__x0001__x0001_O@_x0001__x0001__x0001__x0001__x0001__x0001_H@_x0001__x0001__x0001__x0001__x0001__x0001_"@_x0001__x0001__x0001__x0001__x0001_@@_x0001__x0001__x0001__x0001__x0001__x0001_1@_x0001__x0001__x0001__x0001__x0001__x0001_.@_x0001__x0001__x0001__x0001__x0001__x0001__x0001__x0001__x0001__x0001__x0001__x0001__x0001__x0001_(@_x0001__x0001__x0001__x0001__x0001__x0001_A@_x0001__x0001__x0001__x0001__x0001_P@_x0001__x0001__x0001__x0001__x0001__x0001_L@_x0001__x0001__x0001__x0001__x0001__x0001_$@_x0001__x0001__x0001__x0001__x0001__x0001__x0014_@_x0001__x0001__x0001__x0001__x0001_L@_x0001__x0001__x0001__x0001__x0001_E@_x0001__x0001__x0001__x0001__x0001__x0001_.@_x0001__x0001__x0001__x0001__x0001__x0001_ @_x0001__x0001__x0001__x0001__x0001__x0001_&gt;@_x0001__x0001__x0001__x0001__x0001__x0001_Q@_x0001__x0001__x0001__x0001__x0001__x0002__x0001_H@_x0001__x0001__x0001__x0001__x0001_@@_x0001__x0001__x0001__x0001__x0001__x0001_A@_x0001__x0001__x0001__x0001__x0001__x0001_1@_x0001__x0001__x0001__x0001__x0001__x0001__x001C_@_x0001__x0001__x0001__x0001__x0001__x0001_ @_x0001__x0001__x0001__x0001__x0001__x0001_&lt;@_x0001__x0001__x0001__x0001__x0001__x0001_ @_x0001__x0001__x0001__x0001__x0001_M@_x0001__x0001__x0001__x0001__x0001_M@_x0001__x0001__x0001__x0001__x0001__x0001_;@_x0001__x0001__x0001__x0001__x0001__x0001_9@_x0001__x0001__x0001__x0001__x0001__x0001_.@_x0001__x0001__x0001__x0001__x0001__x0001_D@_x0001__x0001__x0001__x0001__x0001__x0001_I@_x0001__x0001__x0001__x0001__x0001__x0001_9@_x0001__x0001__x0001__x0001__x0001__x0001_G@_x0001__x0001__x0001__x0001__x0001__x0001_"@_x0001__x0001__x0001__x0001__x0001__x0001_A@_x0001__x0001__x0001__x0001__x0001__x0001_2@_x0001__x0001__x0001__x0001__x0001__x0001__x0010_@_x0001__x0001__x0001__x0001__x0001__x0001__x0018_@_x0001__x0001__x0001__x0001__x0001__x0001__x0001__x0001__x0001__x0001__x0001__x0001__x0001__x0001_7@_x0001__x0001__x0001__x0001__x0001__x0001_*@_x0001__x0001__x0001__x0001__x0001__x0001_*@_x0001__x0001__x0001__x0001__x0001__x0001_8@_x0001__x0001__x0001__x0001__x0001__x0001_H@_x0001__x0001__x0001__x0001__x0001__x0001_8@_x0001__x0001__x0001__x0001__x0001__x0001_3@_x0001__x0001__x0001__x0001__x0001__x0001_&amp;@_x0001__x0001__x0001__x0001__x0001__x0001__x0010_@_x0001__x0002__x0001__x0001__x0001__x0001__x0001__x0001__x0018_@_x0001__x0001__x0001__x0001__x0001__x0001_:@_x0001__x0001__x0001__x0001__x0001__x0001_$@_x0001__x0001__x0001__x0001__x0001__x0001_0@_x0001__x0001__x0001__x0001__x0001__x0001_*@_x0001__x0001__x0001__x0001__x0001__x0001_H@_x0001__x0001__x0001__x0001__x0001__x0001_I@_x0001__x0001__x0001__x0001__x0001__x0001_(@_x0001__x0001__x0001__x0001__x0001_F@_x0001__x0001__x0001__x0001__x0001__x0001_J@_x0001__x0001__x0001__x0001__x0001_K@_x0001__x0001__x0001__x0001__x0001__x0001_?@_x0001__x0001__x0001__x0001__x0001__x0001_J@_x0001__x0001__x0001__x0001__x0001__x0001_&amp;@_x0001__x0001__x0001__x0001__x0001__x0001_E@_x0001__x0001__x0001__x0001__x0001__x0001_9@_x0001__x0001__x0001__x0001__x0001__x0001_4@_x0001__x0001__x0001__x0001__x0001__x0001__x0001__x0001__x0001__x0001__x0001__x0001__x0001__x0001_H@_x0001__x0001__x0001__x0001__x0001__x0001_I@_x0001__x0001__x0001__x0001__x0001_E@_x0001__x0001__x0001__x0001__x0001__x0001_G@_x0001__x0001__x0001__x0001__x0001_E@_x0001__x0001__x0001__x0001__x0001__x0001_O@_x0001__x0001__x0001__x0001__x0001__x0001_8@_x0001__x0001__x0001__x0001__x0001__x0001__x001C_@_x0001__x0001__x0001__x0001__x0001__x0001_L@_x0001__x0001__x0001__x0001__x0001__x0001__x0010_@_x0001__x0001__x0001__x0001__x0001_G@_x0001__x0001__x0001__x0001__x0001_O@_x0001__x0001__x0001__x0001__x0001__x0001_7@_x0001__x0001__x0001__x0001__x0001__x0002__x0001__x0001_Q@_x0001__x0001__x0001__x0001__x0001_J@_x0001__x0001__x0001__x0001__x0001__x0001__x0010_@_x0001__x0001__x0001__x0001__x0001__x0001__x0001__x0001__x0001__x0001__x0001__x0001__x0001_J@_x0001__x0001__x0001__x0001__x0001__x0001_N@_x0001__x0001__x0001__x0001__x0001__x0001_&gt;@_x0001__x0001__x0001__x0001__x0001__x0001_:@_x0001__x0001__x0001__x0001__x0001__x0001_@@_x0001__x0001__x0001__x0001__x0001__x0001_7@_x0001__x0001__x0001__x0001__x0001_@P@_x0001__x0001__x0001__x0001__x0001__x0001_N@_x0001__x0001__x0001__x0001__x0001__x0001_9@_x0001__x0001__x0001__x0001__x0001_K@_x0001__x0001__x0001__x0001__x0001__x0001_E@_x0001__x0001__x0001__x0001__x0001__x0001__x0018_@_x0001__x0001__x0001__x0001__x0001_J@_x0001__x0001__x0001__x0001__x0001_G@_x0001__x0001__x0001__x0001__x0001__x0001__x0010_@_x0001__x0001__x0001__x0001__x0001_K@_x0001__x0001__x0001__x0001__x0001__x0001__x0001__x0001__x0001__x0001__x0001__x0001__x0001__x0001_G@_x0001__x0001__x0001__x0001__x0001__x0001_"@_x0001__x0001__x0001__x0001__x0001_@@_x0001__x0001__x0001__x0001__x0001__x0001_P@_x0001__x0001__x0001__x0001__x0001__x0001_F@_x0001__x0001__x0001__x0001__x0001__x0001_"@_x0001__x0001__x0001__x0001__x0001__x0001_A@_x0001__x0001__x0001__x0001__x0001_F@_x0001__x0001__x0001__x0001__x0001_G@_x0001__x0001__x0001__x0001__x0001__x0001_ @_x0001__x0001__x0001__x0001__x0001__x0001_&gt;@_x0001__x0002__x0001__x0001__x0001__x0001__x0001__x0001_3@_x0001__x0001__x0001__x0001__x0001__x0001_2@_x0001__x0001__x0001__x0001__x0001_E@_x0001__x0001__x0001__x0001__x0001__x0001_?@_x0001__x0001__x0001__x0001__x0001__x0001_.@_x0001__x0001__x0001__x0001__x0001_E@_x0001__x0001__x0001__x0001__x0001__x0001_&amp;@_x0001__x0001__x0001__x0001__x0001__x0001_K@_x0001__x0001__x0001__x0001__x0001_@Q@_x0001__x0001__x0001__x0001__x0001__x0001_;@_x0001__x0001__x0001__x0001__x0001__x0001_H@_x0001__x0001__x0001__x0001__x0001_H@_x0001__x0001__x0001__x0001__x0001__x0001_.@_x0001__x0001__x0001__x0001__x0001__x0001_6@_x0001__x0001__x0001__x0001__x0001__x0001_7@_x0001__x0001__x0001__x0001__x0001__x0001_P@_x0001__x0001__x0001__x0001__x0001__x0001_4@_x0001__x0001__x0001__x0001__x0001_M@_x0001__x0001__x0001__x0001__x0001__x0001_1@_x0001__x0001__x0001__x0001__x0001__x0001_6@_x0001__x0001__x0001__x0001__x0001__x0001_H@_x0001__x0001__x0001__x0001__x0001__x0001_ @_x0001__x0001__x0001__x0001__x0001__x0001__x0008_@_x0001__x0001__x0001__x0001__x0001__x0001_ @_x0001__x0001__x0001__x0001__x0001__x0001__x0001__x0001__x0001__x0001__x0001__x0001__x0001_M@_x0001__x0001__x0001__x0001__x0001__x0001_6@_x0001__x0001__x0001__x0001__x0001_D@_x0001__x0001__x0001__x0001__x0001__x0001_K@_x0001__x0001__x0001__x0001__x0001__x0001_,@_x0001__x0001__x0001__x0001__x0001_O@_x0001__x0001__x0001__x0001__x0001__x0002__x0001__x0001_@@_x0001__x0001__x0001__x0001__x0001__x0001_9@_x0001__x0001__x0001__x0001__x0001__x0001_N@_x0001__x0001__x0001__x0001__x0001__x0001_4@_x0001__x0001__x0001__x0001__x0001_I@_x0001__x0001__x0001__x0001__x0001__x0001_&gt;@_x0001__x0001__x0001__x0001__x0001__x0001__x0008_@_x0001__x0001__x0001__x0001__x0001__x0001_K@_x0001__x0001__x0001__x0001__x0001__x0001_4@_x0001__x0001__x0001__x0001__x0001__x0001__x0001__x0001__x0001__x0001__x0001__x0001__x0001_L@_x0001__x0001__x0001__x0001__x0001__x0001_Q@_x0001__x0001__x0001__x0001__x0001__x0001_3@_x0001__x0001__x0001__x0001__x0001__x0001__x0001__x0001__x0001__x0001__x0001__x0001__x0001__x0001__x0001__x0001__x0001__x0001__x0001__x0001__x0001__x0001_&lt;@_x0001__x0001__x0001__x0001__x0001__x0001_4@_x0001__x0001__x0001__x0001__x0001__x0001_$@_x0001__x0001__x0001__x0001__x0001__x0001_"@_x0001__x0001__x0001__x0001__x0001__x0001_&lt;@_x0001__x0001__x0001__x0001__x0001__x0001__x0010_@_x0001__x0001__x0001__x0001__x0001__x0001__x0001__x0001__x0001__x0001__x0001__x0001__x0001__x0001_.@_x0001__x0001__x0001__x0001__x0001__x0001__x0010_@_x0001__x0001__x0001__x0001__x0001__x0001_3@_x0001__x0001__x0001__x0001__x0001_K@_x0001__x0001__x0001__x0001__x0001__x0001_9@_x0001__x0001__x0001__x0001__x0001__x0001_O@_x0001__x0001__x0001__x0001__x0001_E@_x0001__x0001__x0001__x0001__x0001__x0001_N@_x0001__x0001__x0001__x0001__x0001_E@_x0001__x0001__x0001__x0001__x0001__x0001_&gt;@_x0001__x0002__x0001__x0001__x0001__x0001__x0001__x0001_(@_x0001__x0001__x0001__x0001__x0001__x0001_$@_x0001__x0001__x0001__x0001__x0001__x0001_3@_x0001__x0001__x0001__x0001__x0001__x0001_;@_x0001__x0001__x0001__x0001__x0001__x0001_G@_x0001__x0001__x0001__x0001__x0001__x0001__x0018_@_x0001__x0001__x0001__x0001__x0001__x0001_3@_x0001__x0001__x0001__x0001__x0001__x0001__x0018_@_x0001__x0001__x0001__x0001__x0001__x0001_4@_x0001__x0001__x0001__x0001__x0001__x0001__x0008_@_x0001__x0001__x0001__x0001__x0001__x0001_*@_x0001__x0001__x0001__x0001__x0001__x0001_,@_x0001__x0001__x0001__x0001__x0001__x0001_@@_x0001__x0001__x0001__x0001__x0001__x0001_O@_x0001__x0001__x0001__x0001__x0001_ÀP@_x0001__x0001__x0001__x0001__x0001__x0001_9@_x0001__x0001__x0001__x0001__x0001__x0001_*@_x0001__x0001__x0001__x0001__x0001__x0001_;@_x0001__x0001__x0001__x0001__x0001_I@_x0001__x0001__x0001__x0001__x0001__x0001_"@_x0001__x0001__x0001__x0001__x0001__x0001_6@_x0001__x0001__x0001__x0001__x0001__x0001_,@_x0001__x0001__x0001__x0001__x0001__x0001_D@_x0001__x0001__x0001__x0001__x0001_G@_x0001__x0001__x0001__x0001__x0001__x0001_8@_x0001__x0001__x0001__x0001__x0001__x0001_7@_x0001__x0001__x0001__x0001__x0001__x0001_,@_x0001__x0001__x0001__x0001__x0001__x0001__x0001__x0001__x0001__x0001__x0001__x0001__x0001__x0001__x0014_@_x0001__x0001__x0001__x0001__x0001__x0001_I@_x0001__x0001__x0001__x0001__x0001__x0001_*@_x0001__x0001__x0001__x0001__x0001__x0002__x0001__x0001_2@_x0001__x0001__x0001__x0001__x0001__x0001_$@_x0001__x0001__x0001__x0001__x0001__x0001_&gt;@_x0001__x0001__x0001__x0001__x0001__x0001_K@_x0001__x0001__x0001__x0001__x0001__x0001_=@_x0001__x0001__x0001__x0001__x0001__x0001_3@_x0001__x0001__x0001__x0001__x0001_ÀP@_x0001__x0001__x0001__x0001__x0001__x0001_O@_x0001__x0001__x0001__x0001__x0001__x0001_9@_x0001__x0001__x0001__x0001__x0001__x0001_J@_x0001__x0001__x0001__x0001__x0001_O@_x0001__x0001__x0001__x0001__x0001__x0001_N@_x0001__x0001__x0001__x0001__x0001_E@_x0001__x0001__x0001__x0001__x0001__x0001_7@_x0001__x0001__x0001__x0001__x0001__x0001_&amp;@_x0001__x0001__x0001__x0001__x0001__x0001_$@_x0001__x0001__x0001__x0001__x0001_I@_x0001__x0001__x0001__x0001__x0001__x0001_&gt;@_x0001__x0001__x0001__x0001__x0001_ÀP@_x0001__x0001__x0001__x0001__x0001__x0001_G@_x0001__x0001__x0001__x0001__x0001__x0001_4@_x0001__x0001__x0001__x0001__x0001__x0001_D@_x0001__x0001__x0001__x0001__x0001__x0001_5@_x0001__x0001__x0001__x0001__x0001__x0001__x0001__x0001__x0001__x0001__x0001__x0001__x0001__x0001__x0018_@_x0001__x0001__x0001__x0001__x0001__x0001_1@_x0001__x0001__x0001__x0001__x0001__x0001_4@_x0001__x0001__x0001__x0001__x0001__x0001_*@_x0001__x0001__x0001__x0001__x0001__x0001_$@_x0001__x0001__x0001__x0001__x0001__x0001_:@_x0001__x0001__x0001__x0001__x0001__x0001_&amp;@_x0001__x0001__x0001__x0001__x0001_J@_x0001__x0002__x0001__x0001__x0001__x0001__x0001__x0001_O@_x0001__x0001__x0001__x0001__x0001__x0001__x0001__x0001__x0001__x0001__x0001__x0001__x0001__x0001__x0001__x0001__x0001__x0001__x0001__x0001__x0001__x0001_0@_x0001__x0001__x0001__x0001__x0001__x0001_$@_x0001__x0001__x0001__x0001__x0001_L@_x0001__x0001__x0001__x0001__x0001__x0001_8@_x0001__x0001__x0001__x0001__x0001__x0001_0@_x0001__x0001__x0001__x0001__x0001__x0001_4@_x0001__x0001__x0001__x0001__x0001__x0001_"@_x0001__x0001__x0001__x0001__x0001__x0001_3@_x0001__x0001__x0001__x0001__x0001__x0001_&gt;@_x0001__x0001__x0001__x0001__x0001__x0001_9@_x0001__x0001__x0001__x0001__x0001__x0001_D@_x0001__x0001__x0001__x0001__x0001__x0001_J@_x0001__x0001__x0001__x0001__x0001__x0001__x0018_@_x0001__x0001__x0001__x0001__x0001__x0001_D@_x0001__x0001__x0001__x0001__x0001__x0001_"@_x0001__x0001__x0001__x0001__x0001__x0001_?@_x0001__x0001__x0001__x0001__x0001__x0001_?@_x0001__x0001__x0001__x0001__x0001__x0001_0@_x0001__x0001__x0001__x0001__x0001_@Q@_x0001__x0001__x0001__x0001__x0001__x0001_6@_x0001__x0001__x0001__x0001__x0001__x0001_M@_x0001__x0001__x0001__x0001__x0001_@Q@_x0001__x0001__x0001__x0001__x0001__x0001_(@_x0001__x0001__x0001__x0001__x0001__x0001_Q@_x0001__x0001__x0001__x0001__x0001_@Q@_x0001__x0001__x0001__x0001__x0001__x0001_$@_x0001__x0001__x0001__x0001__x0001__x0001_$@_x0001__x0001__x0001__x0001__x0001_@@_x0001__x0001__x0001__x0001__x0001__x0002__x0001__x0001_7@_x0001__x0001__x0001__x0001__x0001_L@_x0001__x0001__x0001__x0001__x0001__x0001__x0001__x0001__x0001__x0001__x0001__x0001__x0001__x0001_M@_x0001__x0001__x0001__x0001__x0001__x0001_(@_x0001__x0001__x0001__x0001__x0001__x0001_,@_x0001__x0001__x0001__x0001__x0001_P@_x0001__x0001__x0001__x0001__x0001__x0001_&lt;@_x0001__x0001__x0001__x0001__x0001__x0001_$@_x0001__x0001__x0001__x0001__x0001__x0001_D@_x0001__x0001__x0001__x0001__x0001__x0001_&lt;@_x0001__x0001__x0001__x0001__x0001_N@_x0001__x0001__x0001__x0001__x0001_K@_x0001__x0001__x0001__x0001__x0001__x0001_*@_x0001__x0001__x0001__x0001__x0001__x0001__x0001__x0001__x0001__x0001__x0001__x0001__x0001__x0001__x0014_@_x0001__x0001__x0001__x0001__x0001_P@_x0001__x0001__x0001__x0001__x0001_ÀP@_x0001__x0001__x0001__x0001__x0001__x0001_5@_x0001__x0001__x0001__x0001__x0001__x0001_5@_x0001__x0001__x0001__x0001__x0001_J@_x0001__x0001__x0001__x0001__x0001__x0001_@@_x0001__x0001__x0001__x0001__x0001__x0001_O@_x0001__x0001__x0001__x0001__x0001__x0001_1@_x0001__x0001__x0001__x0001__x0001__x0001_3@_x0001__x0001__x0001__x0001__x0001__x0001__x0010_@_x0001__x0001__x0001__x0001__x0001__x0001_ @_x0001__x0001__x0001__x0001__x0001__x0001_6@_x0001__x0001__x0001__x0001__x0001_H@_x0001__x0001__x0001__x0001__x0001_@Q@_x0001__x0001__x0001__x0001__x0001__x0001_$@_x0001__x0001__x0001__x0001__x0001_M@_x0001__x0002__x0001__x0001__x0001__x0001__x0001__x0001_5@_x0001__x0001__x0001__x0001__x0001__x0001_7@_x0001__x0001__x0001__x0001__x0001__x0001_K@_x0001__x0001__x0001__x0001__x0001__x0001_3@_x0001__x0001__x0001__x0001__x0001__x0001_F@_x0001__x0001__x0001__x0001__x0001__x0001_4@_x0001__x0001__x0001__x0001__x0001__x0001_I@_x0001__x0001__x0001__x0001__x0001__x0001_I@_x0001__x0001__x0001__x0001__x0001__x0001_.@_x0001__x0001__x0001__x0001__x0001_K@_x0001__x0001__x0001__x0001__x0001__x0001__x0001__x0001__x0001__x0001__x0001__x0001__x0001__x0001_=@_x0001__x0001__x0001__x0001__x0001__x0001_E@_x0001__x0001__x0001__x0001__x0001__x0001_&gt;@_x0001__x0001__x0001__x0001__x0001_L@_x0001__x0001__x0001__x0001__x0001__x0001_=@_x0001__x0001__x0001__x0001__x0001__x0001__x0014_@_x0001__x0001__x0001__x0001__x0001_@@_x0001__x0001__x0001__x0001__x0001__x0001_0@_x0001__x0001__x0001__x0001__x0001_ÀP@_x0001__x0001__x0001__x0001__x0001__x0001_8@_x0001__x0001__x0001__x0001__x0001__x0001__x0008_@_x0001__x0001__x0001__x0001__x0001__x0001_A@_x0001__x0001__x0001__x0001__x0001__x0001_O@_x0001__x0001__x0001__x0001__x0001__x0001_O@_x0001__x0001__x0001__x0001__x0001__x0001_5@_x0001__x0001__x0001__x0001__x0001__x0001_I@_x0001__x0001__x0001__x0001__x0001_@P@_x0001__x0001__x0001__x0001__x0001__x0001_8@_x0001__x0001__x0001__x0001__x0001__x0001_"@_x0001__x0001__x0001__x0001__x0001__x0001_&lt;@_x0001__x0001__x0001__x0001__x0001__x0002__x0001__x0001_4@_x0001__x0001__x0001__x0001__x0001__x0001_5@_x0001__x0001__x0001__x0001__x0001__x0001_2@_x0001__x0001__x0001__x0001__x0001__x0001_@@_x0001__x0001__x0001__x0001__x0001__x0001_L@_x0001__x0001__x0001__x0001__x0001__x0001_9@_x0001__x0001__x0001__x0001__x0001__x0001_3@_x0001__x0001__x0001__x0001__x0001__x0001_@@_x0001__x0001__x0001__x0001__x0001__x0001_7@_x0001__x0001__x0001__x0001__x0001__x0001_P@_x0001__x0001__x0001__x0001__x0001__x0001_:@_x0001__x0001__x0001__x0001__x0001__x0001_4@_x0001__x0001__x0001__x0001__x0001__x0001_7@_x0001__x0001__x0001__x0001__x0001__x0001_F@_x0001__x0001__x0001__x0001__x0001_ÀP@_x0001__x0001__x0001__x0001__x0001__x0001_5@_x0001__x0001__x0001__x0001__x0001__x0001__x0001__x0001__x0001__x0001__x0001__x0001__x0001__x0001__x0001__x0001__x0001__x0001__x0001__x0001__x0001__x0001_3@_x0001__x0001__x0001__x0001__x0001__x0001_.@_x0001__x0001__x0001__x0001__x0001_E@_x0001__x0001__x0001__x0001__x0001__x0001__x0001__x0001__x0001__x0001__x0001__x0001__x0001__x0001_7@_x0001__x0001__x0001__x0001__x0001__x0001__x0010_@_x0001__x0001__x0001__x0001__x0001__x0001_P@_x0001__x0001__x0001__x0001__x0001__x0001_A@_x0001__x0001__x0001__x0001__x0001__x0001__x0001__x0001__x0001__x0001__x0001__x0001__x0001__x0001_4@_x0001__x0001__x0001__x0001__x0001__x0001__x001C_@_x0001__x0001__x0001__x0001__x0001__x0001_;@_x0001__x0001__x0001__x0001__x0001__x0001_I@_x0001__x0001__x0001__x0001__x0001_@@_x0001__x0002__x0001__x0001__x0001__x0001__x0001__x0001__x001C_@_x0001__x0001__x0001__x0001__x0001__x0001_=@_x0001__x0001__x0001__x0001__x0001__x0001_?@_x0001__x0001__x0001__x0001__x0001__x0001_O@_x0001__x0001__x0001__x0001__x0001__x0001_@@_x0001__x0001__x0001__x0001__x0001__x0001_2@_x0001__x0001__x0001__x0001__x0001__x0001_1@_x0001__x0001__x0001__x0001__x0001__x0001_I@_x0001__x0001__x0001__x0001__x0001_@@_x0001__x0001__x0001__x0001__x0001__x0001_K@_x0001__x0001__x0001__x0001__x0001_H@_x0001__x0001__x0001__x0001__x0001__x0001_3@_x0001__x0001__x0001__x0001__x0001_E@_x0001__x0001__x0001__x0001__x0001__x0001_.@_x0001__x0001__x0001__x0001__x0001_P@_x0001__x0001__x0001__x0001__x0001_E@_x0001__x0001__x0001__x0001__x0001_K@_x0001__x0001__x0001__x0001__x0001__x0001_M@_x0001__x0001__x0001__x0001__x0001__x0001_M@_x0001__x0001__x0001__x0001__x0001__x0001_ @_x0001__x0001__x0001__x0001__x0001__x0001_I@_x0001__x0001__x0001__x0001__x0001__x0001_"@_x0001__x0001__x0001__x0001__x0001__x0001_K@_x0001__x0001__x0001__x0001__x0001__x0001_M@_x0001__x0001__x0001__x0001__x0001__x0001__x0014_@_x0001__x0001__x0001__x0001__x0001_N@_x0001__x0001__x0001__x0001__x0001_K@_x0001__x0001__x0001__x0001__x0001_F@_x0001__x0001__x0001__x0001__x0001__x0001_ @_x0001__x0001__x0001__x0001__x0001__x0001_8@_x0001__x0001__x0001__x0001__x0001__x0001_A@_x0001__x0001__x0001__x0001__x0001__x0002__x0001__x0001_;@_x0001__x0001__x0001__x0001__x0001_L@_x0001__x0001__x0001__x0001__x0001__x0001__x0001__x0001__x0001__x0001__x0001__x0001__x0001__x0001_I@_x0001__x0001__x0001__x0001__x0001__x0001_8@_x0001__x0001__x0001__x0001__x0001__x0001__x0001__x0001__x0001__x0001__x0001__x0001__x0001__x0001_;@_x0001__x0001__x0001__x0001__x0001_J@_x0001__x0001__x0001__x0001__x0001__x0001_8@_x0001__x0001__x0001__x0001__x0001_J@_x0001__x0001__x0001__x0001__x0001__x0001_"@_x0001__x0001__x0001__x0001__x0001__x0001__x0010_@_x0001__x0001__x0001__x0001__x0001__x0001__x0001__x0001__x0001__x0001__x0001__x0001__x0001__x0001_6@_x0001__x0001__x0001__x0001__x0001_I@_x0001__x0001__x0001__x0001__x0001_@@_x0001__x0001__x0001__x0001__x0001_@P@_x0001__x0001__x0001__x0001__x0001_@@_x0001__x0001__x0001__x0001__x0001__x0001_&gt;@_x0001__x0001__x0001__x0001__x0001__x0001_Q@_x0001__x0001__x0001__x0001__x0001__x0001__x0008_@_x0001__x0001__x0001__x0001__x0001__x0001__x0001__x0001__x0001__x0001__x0001__x0001__x0001__x0001_6@_x0001__x0001__x0001__x0001__x0001__x0001_&amp;@_x0001__x0001__x0001__x0001__x0001__x0001_9@_x0001__x0001__x0001__x0001__x0001_@@_x0001__x0001__x0001__x0001__x0001__x0001__x0008_@_x0001__x0001__x0001__x0001__x0001_F@_x0001__x0001__x0001__x0001__x0001__x0001__x0018_@_x0001__x0001__x0001__x0001__x0001_@P@_x0001__x0001__x0001__x0001__x0001__x0001_2@_x0001__x0001__x0001__x0001__x0001_H@_x0001__x0002__x0001__x0001__x0001__x0001__x0001__x0001__x0001__x0001__x0001__x0001__x0001__x0001__x0001__x0001__x0018_@_x0001__x0001__x0001__x0001__x0001__x0001_A@_x0001__x0001__x0001__x0001__x0001__x0001_1@_x0001__x0001__x0001__x0001__x0001__x0001__x0001__x0001__x0001__x0001__x0001__x0001__x0001__x0001_?@_x0001__x0001__x0001__x0001__x0001__x0001_"@_x0001__x0001__x0001__x0001__x0001_G@_x0001__x0001__x0001__x0001__x0001_E@_x0001__x0001__x0001__x0001__x0001__x0001_3@_x0001__x0001__x0001__x0001__x0001_I@_x0001__x0001__x0001__x0001__x0001__x0001_F@_x0001__x0001__x0001__x0001__x0001_N@_x0001__x0001__x0001__x0001__x0001__x0001_M@_x0001__x0001__x0001__x0001__x0001__x0001_8@_x0001__x0001__x0001__x0001__x0001__x0001_F@_x0001__x0001__x0001__x0001__x0001__x0001__x0010_@_x0001__x0001__x0001__x0001__x0001__x0001_E@_x0001__x0001__x0001__x0001__x0001__x0001_G@_x0001__x0001__x0001__x0001__x0001__x0001_G@_x0001__x0001__x0001__x0001__x0001__x0001_?@_x0001__x0001__x0001__x0001__x0001__x0001_&lt;@_x0001__x0001__x0001__x0001__x0001__x0001_8@_x0001__x0001__x0001__x0001__x0001_I@_x0001__x0001__x0001__x0001__x0001__x0001_*@_x0001__x0001__x0001__x0001__x0001__x0001_2@_x0001__x0001__x0001__x0001__x0001__x0001__x001C_@_x0001__x0001__x0001__x0001__x0001__x0001__x0014_@_x0001__x0001__x0001__x0001__x0001__x0001_J@_x0001__x0001__x0001__x0001__x0001__x0001_J@_x0001__x0001__x0001__x0001__x0001_F@_x0001__x0001__x0001__x0001__x0001__x0002__x0001__x0001__x001C_@_x0001__x0001__x0001__x0001__x0001__x0001_O@_x0001__x0001__x0001__x0001__x0001__x0001__x0001__x0001__x0001__x0001__x0001__x0001__x0001__x0001_&gt;@_x0001__x0001__x0001__x0001__x0001_H@_x0001__x0001__x0001__x0001__x0001__x0001__x0010_@_x0001__x0001__x0001__x0001__x0001__x0001__x0010_@_x0001__x0001__x0001__x0001__x0001__x0001__x0010_@_x0001__x0001__x0001__x0001__x0001__x0001__x0018_@_x0001__x0001__x0001__x0001__x0001__x0001_"@_x0001__x0001__x0001__x0001__x0001__x0001__x0010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F@_x0001__x0001__x0001__x0001__x0001__x0001_4@_x0001__x0001__x0001__x0001__x0001__x0001_J@_x0001__x0001__x0001__x0001__x0001__x0001__x0018_@_x0001__x0001__x0001__x0001__x0001__x0001_8@_x0001__x0001__x0001__x0001__x0001__x0001_=@_x0001__x0001__x0001__x0001__x0001_D@_x0001__x0001__x0001__x0001__x0001__x0001_8@_x0001__x0001__x0001__x0001__x0001__x0001_P@_x0001__x0001__x0001__x0001__x0001__x0001_,@_x0001__x0001__x0001__x0001__x0001__x0001__x0010_@_x0001__x0001__x0001__x0001__x0001_@@_x0001__x0001__x0001__x0001__x0001__x0001_0@_x0001__x0001__x0001__x0001__x0001__x0001__x0001__x0001__x0001__x0001__x0001__x0001__x0001__x0001_*@_x0001__x0001__x0001__x0001__x0001__x0001_ @_x0001__x0002__x0001__x0001__x0001__x0001__x0001__x0001_&lt;@_x0001__x0001__x0001__x0001__x0001_O@_x0001__x0001__x0001__x0001__x0001__x0001__x0010_@_x0001__x0001__x0001__x0001__x0001__x0001__x0014_@_x0001__x0001__x0001__x0001__x0001_G@_x0001__x0001__x0001__x0001__x0001__x0001_D@_x0001__x0001__x0001__x0001__x0001__x0001__x001C_@_x0001__x0001__x0001__x0001__x0001__x0001_6@_x0001__x0001__x0001__x0001__x0001__x0001_H@_x0001__x0001__x0001__x0001__x0001__x0001__x0010_@_x0001__x0001__x0001__x0001__x0001_@@_x0001__x0001__x0001__x0001__x0001__x0001__x0010_@_x0001__x0001__x0001__x0001__x0001__x0001_G@_x0001__x0001__x0001__x0001__x0001__x0001_:@_x0001__x0001__x0001__x0001__x0001__x0001_@@_x0001__x0001__x0001__x0001__x0001_I@_x0001__x0001__x0001__x0001__x0001__x0001_.@_x0001__x0001__x0001__x0001__x0001__x0001__x001C_@_x0001__x0001__x0001__x0001__x0001__x0001_2@_x0001__x0001__x0001__x0001__x0001_@P@_x0001__x0001__x0001__x0001__x0001__x0001_$@_x0001__x0001__x0001__x0001__x0001__x0001_A@_x0001__x0001__x0001__x0001__x0001__x0001_A@_x0001__x0001__x0001__x0001__x0001__x0001__x0008_@_x0001__x0001__x0001__x0001__x0001__x0001_8@_x0001__x0001__x0001__x0001__x0001__x0001_:@_x0001__x0001__x0001__x0001__x0001__x0001__x0010_@_x0001__x0001__x0001__x0001__x0001__x0001__x0001__x0001__x0001__x0001__x0001__x0001__x0001_H@_x0001__x0001__x0001__x0001__x0001__x0001_&amp;@_x0001__x0001__x0001__x0001__x0001__x0001_8@_x0001__x0001__x0001__x0001__x0001__x0002__x0001__x0001__x0001__x0001__x0001__x0001__x0001__x0001__x0001__x0001_9@_x0001__x0001__x0001__x0001__x0001__x0001_9@_x0001__x0001__x0001__x0001__x0001__x0001_2@_x0001__x0001__x0001__x0001__x0001__x0001_4@_x0001__x0001__x0001__x0001__x0001__x0001_1@_x0001__x0001__x0001__x0001__x0001__x0001_L@_x0001__x0001__x0001__x0001__x0001__x0001_G@_x0001__x0001__x0001__x0001__x0001_ÀP@_x0001__x0001__x0001__x0001__x0001__x0001_.@_x0001__x0001__x0001__x0001__x0001__x0001_"@_x0001__x0001__x0001__x0001__x0001__x0001_0@_x0001__x0001__x0001__x0001__x0001__x0001_&lt;@_x0001__x0001__x0001__x0001__x0001__x0001__x0001__x0001__x0001__x0001__x0001__x0001__x0001__x0001_1@_x0001__x0001__x0001__x0001__x0001__x0001_K@_x0001__x0001__x0001__x0001__x0001__x0001_K@_x0001__x0001__x0001__x0001__x0001__x0001_&lt;@_x0001__x0001__x0001__x0001__x0001__x0001_7@_x0001__x0001__x0001__x0001__x0001__x0001_&amp;@_x0001__x0001__x0001__x0001__x0001__x0001__x0014_@_x0001__x0001__x0001__x0001__x0001__x0001__x0014_@_x0001__x0001__x0001__x0001__x0001__x0001_ @_x0001__x0001__x0001__x0001__x0001_E@_x0001__x0001__x0001__x0001__x0001__x0001__x0010_@_x0001__x0001__x0001__x0001__x0001_D@_x0001__x0001__x0001__x0001__x0001__x0001_=@_x0001__x0001__x0001__x0001__x0001__x0001_G@_x0001__x0001__x0001__x0001__x0001__x0001_$@_x0001__x0001__x0001__x0001__x0001__x0001__x0008_@_x0001__x0001__x0001__x0001__x0001__x0001_8@_x0001__x0001__x0001__x0001__x0001_@P@_x0001__x0002__x0001__x0001__x0001__x0001__x0001_L@_x0001__x0001__x0001__x0001__x0001_@P@_x0001__x0001__x0001__x0001__x0001__x0001_:@_x0001__x0001__x0001__x0001__x0001_I@_x0001__x0001__x0001__x0001__x0001_O@_x0001__x0001__x0001__x0001__x0001__x0001_&lt;@_x0001__x0001__x0001__x0001__x0001_H@_x0001__x0001__x0001__x0001__x0001__x0001__x0010_@_x0001__x0001__x0001__x0001__x0001__x0001_*@_x0001__x0001__x0001__x0001__x0001__x0001__x0001__x0001__x0001__x0001__x0001__x0001__x0001_@P@_x0001__x0001__x0001__x0001__x0001__x0001_&amp;@_x0001__x0001__x0001__x0001__x0001__x0001_$@_x0001__x0001__x0001__x0001__x0001__x0001_9@_x0001__x0001__x0001__x0001__x0001__x0001_2@_x0001__x0001__x0001__x0001__x0001__x0001_K@_x0001__x0001__x0001__x0001__x0001__x0001_L@_x0001__x0001__x0001__x0001__x0001_M@_x0001__x0001__x0001__x0001__x0001_D@_x0001__x0001__x0001__x0001__x0001__x0001__x001C_@_x0001__x0001__x0001__x0001__x0001__x0001_5@_x0001__x0001__x0001__x0001__x0001_G@_x0001__x0001__x0001__x0001__x0001__x0001_G@_x0001__x0001__x0001__x0001__x0001__x0001_=@_x0001__x0001__x0001__x0001__x0001__x0001_&gt;@_x0001__x0001__x0001__x0001__x0001__x0001_;@_x0001__x0001__x0001__x0001__x0001__x0001_?@_x0001__x0001__x0001__x0001__x0001_N@_x0001__x0001__x0001__x0001__x0001__x0001_"@_x0001__x0001__x0001__x0001__x0001__x0001_Q@_x0001__x0001__x0001__x0001__x0001__x0001_;@_x0001__x0001__x0001__x0001__x0001__x0002__x0001_N@_x0001__x0001__x0001__x0001__x0001__x0001_6@_x0001__x0001__x0001__x0001__x0001__x0001_D@_x0001__x0001__x0001__x0001__x0001_N@_x0001__x0001__x0001__x0001__x0001_M@_x0001__x0001__x0001__x0001__x0001__x0001_@@_x0001__x0001__x0001__x0001__x0001_K@_x0001__x0001__x0001__x0001__x0001__x0001_;@_x0001__x0001__x0001__x0001__x0001__x0001_&amp;@_x0001__x0001__x0001__x0001__x0001__x0001_&amp;@_x0001__x0001__x0001__x0001__x0001__x0001_*@_x0001__x0001__x0001__x0001__x0001__x0001_,@_x0001__x0001__x0001__x0001__x0001_F@_x0001__x0001__x0001__x0001__x0001__x0001_A@_x0001__x0001__x0001__x0001__x0001__x0001_"@_x0001__x0001__x0001__x0001__x0001__x0001_2@_x0001__x0001__x0001__x0001__x0001__x0001_?@_x0001__x0001__x0001__x0001__x0001__x0001_1@_x0001__x0001__x0001__x0001__x0001__x0001_E@_x0001__x0001__x0001__x0001__x0001__x0001_"@_x0001__x0001__x0001__x0001__x0001__x0001_H@_x0001__x0001__x0001__x0001__x0001__x0001_G@_x0001__x0001__x0001__x0001__x0001_N@_x0001__x0001__x0001__x0001__x0001__x0001_3@_x0001__x0001__x0001__x0001__x0001__x0001_N@_x0001__x0001__x0001__x0001__x0001__x0001_K@_x0001__x0001__x0001__x0001__x0001__x0001__x0018_@_x0001__x0001__x0001__x0001__x0001_I@_x0001__x0001__x0001__x0001__x0001__x0001_6@_x0001__x0001__x0001__x0001__x0001__x0001_N@_x0001__x0001__x0001__x0001__x0001__x0001_ @_x0001__x0001__x0001__x0001__x0001__x0001_?@_x0001__x0002__x0001__x0001__x0001__x0001__x0001_J@_x0001__x0001__x0001__x0001__x0001__x0001_E@_x0001__x0001__x0001__x0001__x0001__x0001_J@_x0001__x0001__x0001__x0001__x0001__x0001__x0010_@_x0001__x0001__x0001__x0001__x0001__x0001__x0008_@_x0001__x0001__x0001__x0001__x0001__x0001_?@_x0001__x0001__x0001__x0001__x0001__x0001_N@_x0001__x0001__x0001__x0001__x0001__x0001_J@_x0001__x0001__x0001__x0001__x0001__x0001_7@_x0001__x0001__x0001__x0001__x0001__x0001__x0008_@_x0001__x0001__x0001__x0001__x0001__x0001_M@_x0001__x0001__x0001__x0001__x0001_@@_x0001__x0001__x0001__x0001__x0001__x0001_"@_x0001__x0001__x0001__x0001__x0001__x0001_*@_x0001__x0001__x0001__x0001__x0001_ÀP@_x0001__x0001__x0001__x0001__x0001__x0001_5@_x0001__x0001__x0001__x0001__x0001__x0001_&amp;@_x0001__x0001__x0001__x0001__x0001_D@_x0001__x0001__x0001__x0001__x0001_G@_x0001__x0001__x0001__x0001__x0001__x0001_L@_x0001__x0001__x0001__x0001__x0001__x0001_&amp;@_x0001__x0001__x0001__x0001__x0001__x0001_"@_x0001__x0001__x0001__x0001__x0001__x0001_P@_x0001__x0001__x0001__x0001__x0001__x0001_"@_x0001__x0001__x0001__x0001__x0001_D@_x0001__x0001__x0001__x0001__x0001__x0001_O@_x0001__x0001__x0001__x0001__x0001__x0001_L@_x0001__x0001__x0001__x0001__x0001__x0001_5@_x0001__x0001__x0001__x0001__x0001_H@_x0001__x0001__x0001__x0001__x0001__x0001__x0008_@_x0001__x0001__x0001__x0001__x0001__x0001_Q@_x0001__x0001__x0001__x0001__x0001__x0002__x0001__x0001_,@_x0001__x0001__x0001__x0001__x0001_E@_x0001__x0001__x0001__x0001__x0001__x0001_&lt;@_x0001__x0001__x0001__x0001__x0001_C@_x0001__x0001__x0001__x0001__x0001__x0001_L@_x0001__x0001__x0001__x0001__x0001__x0001_;@_x0001__x0001__x0001__x0001__x0001_ÀP@_x0001__x0001__x0001__x0001__x0001_E@_x0001__x0001__x0001__x0001__x0001__x0001_E@_x0001__x0001__x0001__x0001__x0001__x0001__x001C_@_x0001__x0001__x0001__x0001__x0001__x0001_A@_x0001__x0001__x0001__x0001__x0001__x0001_,@_x0001__x0001__x0001__x0001__x0001__x0001_=@_x0001__x0001__x0001__x0001__x0001__x0001_&amp;@_x0001__x0001__x0001__x0001__x0001__x0001_5@_x0001__x0001__x0001__x0001__x0001__x0001_:@_x0001__x0001__x0001__x0001__x0001__x0001_&gt;@_x0001__x0001__x0001__x0001__x0001__x0001_;@_x0001__x0001__x0001__x0001__x0001__x0001_*@_x0001__x0001__x0001__x0001__x0001_@Q@_x0001__x0001__x0001__x0001__x0001__x0001_A@_x0001__x0001__x0001__x0001__x0001__x0001_&gt;@_x0001__x0001__x0001__x0001__x0001__x0001_.@_x0001__x0001__x0001__x0001__x0001__x0001__x0001__x0001__x0001__x0001__x0001__x0001__x0001_@Q@_x0001__x0001__x0001__x0001__x0001_F@_x0001__x0001__x0001__x0001__x0001_@Q@_x0001__x0001__x0001__x0001__x0001__x0001_$@_x0001__x0001__x0001__x0001__x0001_L@_x0001__x0001__x0001__x0001__x0001__x0001__x0010_@_x0001__x0001__x0001__x0001__x0001__x0001_:@_x0001__x0001__x0001__x0001__x0001__x0001_O@_x0001__x0002__x0001__x0001__x0001__x0001__x0001_L@_x0001__x0001__x0001__x0001__x0001__x0001__x0008_@_x0001__x0001__x0001__x0001__x0001_E@_x0001__x0001__x0001__x0001__x0001_M@_x0001__x0001__x0001__x0001__x0001__x0001_5@_x0001__x0001__x0001__x0001__x0001__x0001_,@_x0001__x0001__x0001__x0001__x0001__x0001__x0001__x0001__x0001__x0001__x0001__x0001__x0001_D@_x0001__x0001__x0001__x0001__x0001__x0001_=@_x0001__x0001__x0001__x0001__x0001__x0001_A@_x0001__x0001__x0001__x0001__x0001_@P@_x0001__x0001__x0001__x0001__x0001__x0001_I@_x0001__x0001__x0001__x0001__x0001__x0001_3@_x0001__x0001__x0001__x0001__x0001__x0001_H@_x0001__x0001__x0001__x0001__x0001_O@_x0001__x0001__x0001__x0001__x0001__x0001_N@_x0001__x0001__x0001__x0001__x0001__x0001_@@_x0001__x0001__x0001__x0001__x0001__x0001_7@_x0001__x0001__x0001__x0001__x0001__x0001_A@_x0001__x0001__x0001__x0001__x0001_@Q@_x0001__x0001__x0001__x0001__x0001_H@_x0001__x0001__x0001__x0001__x0001__x0001_3@_x0001__x0001__x0001__x0001__x0001__x0001__x0001__x0001__x0001__x0001__x0001__x0001__x0001__x0001_*@_x0001__x0001__x0001__x0001__x0001__x0001__x0018_@_x0001__x0001__x0001__x0001__x0001_D@_x0001__x0001__x0001__x0001__x0001_D@_x0001__x0001__x0001__x0001__x0001__x0001_2@_x0001__x0001__x0001__x0001__x0001__x0001_P@_x0001__x0001__x0001__x0001__x0001_I@_x0001__x0001__x0001__x0001__x0001__x0001_&lt;@_x0001__x0001__x0001__x0001__x0001__x0002__x0001__x0001_=@_x0001__x0001__x0001__x0001__x0001_P@_x0001__x0001__x0001__x0001__x0001_ÀP@_x0001__x0001__x0001__x0001__x0001__x0001_K@_x0001__x0001__x0001__x0001__x0001__x0001_5@_x0001__x0001__x0001__x0001__x0001_J@_x0001__x0001__x0001__x0001__x0001__x0001_7@_x0001__x0001__x0001__x0001__x0001_M@_x0001__x0001__x0001__x0001__x0001__x0001_E@_x0001__x0001__x0001__x0001__x0001__x0001_A@_x0001__x0001__x0001__x0001__x0001__x0001_*@_x0001__x0001__x0001__x0001__x0001__x0001_2@_x0001__x0001__x0001__x0001__x0001__x0001__x0008_@_x0001__x0001__x0001__x0001__x0001__x0001_3@_x0001__x0001__x0001__x0001__x0001__x0001_A@_x0001__x0001__x0001__x0001__x0001__x0001_"@_x0001__x0001__x0001__x0001__x0001_F@_x0001__x0001__x0001__x0001__x0001__x0001_(@_x0001__x0001__x0001__x0001__x0001_@@_x0001__x0001__x0001__x0001__x0001__x0001_9@_x0001__x0001__x0001__x0001__x0001__x0001_;@_x0001__x0001__x0001__x0001__x0001_@@_x0001__x0001__x0001__x0001__x0001__x0001_O@_x0001__x0001__x0001__x0001__x0001__x0001_4@_x0001__x0001__x0001__x0001__x0001_L@_x0001__x0001__x0001__x0001__x0001__x0001_5@_x0001__x0001__x0001__x0001__x0001_@Q@_x0001__x0001__x0001__x0001__x0001__x0001_Q@_x0001__x0001__x0001__x0001__x0001__x0001_6@_x0001__x0001__x0001__x0001__x0001_G@_x0001__x0001__x0001__x0001__x0001_@@_x0001__x0001__x0001__x0001__x0001__x0001_D@_x0001__x0002__x0001__x0001__x0001__x0001__x0001_E@_x0001__x0001__x0001__x0001__x0001__x0001__x0018_@_x0001__x0001__x0001__x0001__x0001__x0001_G@_x0001__x0001__x0001__x0001__x0001__x0001_,@_x0001__x0001__x0001__x0001__x0001_I@_x0001__x0001__x0001__x0001__x0001_P@_x0001__x0001__x0001__x0001__x0001__x0001_J@_x0001__x0001__x0001__x0001__x0001__x0001_P@_x0001__x0001__x0001__x0001__x0001__x0001_F@_x0001__x0001__x0001__x0001__x0001_G@_x0001__x0001__x0001__x0001__x0001__x0001_4@_x0001__x0001__x0001__x0001__x0001_C@_x0001__x0001__x0001__x0001__x0001__x0001_L@_x0001__x0001__x0001__x0001__x0001__x0001_5@_x0001__x0001__x0001__x0001__x0001__x0001_,@_x0001__x0001__x0001__x0001__x0001__x0001_$@_x0001__x0001__x0001__x0001__x0001__x0001_7@_x0001__x0001__x0001__x0001__x0001__x0001_&lt;@_x0001__x0001__x0001__x0001__x0001_D@_x0001__x0001__x0001__x0001__x0001__x0001_P@_x0001__x0001__x0001__x0001__x0001_I@_x0001__x0001__x0001__x0001__x0001__x0001_3@_x0001__x0001__x0001__x0001__x0001__x0001_2@_x0001__x0001__x0001__x0001__x0001_N@_x0001__x0001__x0001__x0001__x0001_M@_x0001__x0001__x0001__x0001__x0001__x0001_Q@_x0001__x0001__x0001__x0001__x0001__x0001_&lt;@_x0001__x0001__x0001__x0001__x0001__x0001_,@_x0001__x0001__x0001__x0001__x0001__x0001__x0014_@_x0001__x0001__x0001__x0001__x0001__x0001__x001C_@_x0001__x0001__x0001__x0001__x0001__x0001_ @_x0001__x0001__x0001__x0001__x0001__x0002__x0001__x0001_D@_x0001__x0001__x0001__x0001__x0001_G@_x0001__x0001__x0001__x0001__x0001__x0001_5@_x0001__x0001__x0001__x0001__x0001_H@_x0001__x0001__x0001__x0001__x0001__x0001_2@_x0001__x0001__x0001__x0001__x0001__x0001_ @_x0001__x0001__x0001__x0001__x0001__x0001_.@_x0001__x0001__x0001__x0001__x0001__x0001_G@_x0001__x0001__x0001__x0001__x0001_P@_x0001__x0001__x0001__x0001__x0001__x0001_4@_x0001__x0001__x0001__x0001__x0001__x0001_9@_x0001__x0001__x0001__x0001__x0001__x0001_8@_x0001__x0001__x0001__x0001__x0001_N@_x0001__x0001__x0001__x0001__x0001__x0001__x0010_@_x0001__x0001__x0001__x0001__x0001__x0001_K@_x0001__x0001__x0001__x0001__x0001__x0001__x0018_@_x0001__x0001__x0001__x0001__x0001__x0001_9@_x0001__x0001__x0001__x0001__x0001__x0001_F@_x0001__x0001__x0001__x0001__x0001__x0001__x0014_@_x0001__x0001__x0001__x0001__x0001__x0001_H@_x0001__x0001__x0001__x0001__x0001__x0001_F@_x0001__x0001__x0001__x0001__x0001__x0001_ @_x0001__x0001__x0001__x0001__x0001__x0001_G@_x0001__x0001__x0001__x0001__x0001__x0001_&lt;@_x0001__x0001__x0001__x0001__x0001__x0001_&gt;@_x0001__x0001__x0001__x0001__x0001__x0001_D@_x0001__x0001__x0001__x0001__x0001__x0001_E@_x0001__x0001__x0001__x0001__x0001__x0001__x0001__x0001__x0001__x0001__x0001__x0001__x0001_E@_x0001__x0001__x0001__x0001__x0001__x0001_3@_x0001__x0001__x0001__x0001__x0001__x0001_N@_x0001__x0001__x0001__x0001__x0001__x0001_?@_x0001__x0002__x0001__x0001__x0001__x0001__x0001__x0001__x0018_@_x0001__x0001__x0001__x0001__x0001__x0001_"@_x0001__x0001__x0001__x0001__x0001__x0001__x0014_@_x0001__x0001__x0001__x0001__x0001__x0001_L@_x0001__x0001__x0001__x0001__x0001__x0001_7@_x0001__x0001__x0001__x0001__x0001__x0001_O@_x0001__x0001__x0001__x0001__x0001__x0001__x0001__x0001__x0001__x0001__x0001__x0001__x0001__x0001__x0001__x0001__x0001__x0001__x0001__x0001__x0001__x0001_&lt;@_x0001__x0001__x0001__x0001__x0001__x0001_O@_x0001__x0001__x0001__x0001__x0001__x0001_G@_x0001__x0001__x0001__x0001__x0001__x0001_K@_x0001__x0001__x0001__x0001__x0001__x0001_9@_x0001__x0001__x0001__x0001__x0001__x0001__x0001__x0001__x0001__x0001__x0001__x0001__x0001__x0001_3@_x0001__x0001__x0001__x0001__x0001__x0001_"@_x0001__x0001__x0001__x0001__x0001__x0001__x0001__x0001__x0001__x0001__x0001__x0001__x0001_E@_x0001__x0001__x0001__x0001__x0001__x0001_5@_x0001__x0001__x0001__x0001__x0001__x0001_ @_x0001__x0001__x0001__x0001__x0001__x0001_1@_x0001__x0001__x0001__x0001__x0001__x0001__x001C_@_x0001__x0001__x0001__x0001__x0001__x0001_G@_x0001__x0001__x0001__x0001__x0001__x0001__x0001__x0001__x0001__x0001__x0001__x0001__x0001_H@_x0001__x0001__x0001__x0001__x0001__x0001_.@_x0001__x0001__x0001__x0001__x0001__x0001_0@_x0001__x0001__x0001__x0001__x0001__x0001_$@_x0001__x0001__x0001__x0001__x0001__x0001_@@_x0001__x0001__x0001__x0001__x0001_E@_x0001__x0001__x0001__x0001__x0001__x0001_=@_x0001__x0001__x0001__x0001__x0001__x0002__x0001_@Q@_x0001__x0001__x0001__x0001__x0001__x0001_8@_x0001__x0001__x0001__x0001__x0001__x0001_=@_x0001__x0001__x0001__x0001__x0001__x0001__x0008_@_x0001__x0001__x0001__x0001__x0001__x0001_7@_x0001__x0001__x0001__x0001__x0001_G@_x0001__x0001__x0001__x0001__x0001__x0001_K@_x0001__x0001__x0001__x0001__x0001__x0001_,@_x0001__x0001__x0001__x0001__x0001__x0001_F@_x0001__x0001__x0001__x0001__x0001__x0001_6@_x0001__x0001__x0001__x0001__x0001__x0001_2@_x0001__x0001__x0001__x0001__x0001__x0001__x0014_@_x0001__x0001__x0001__x0001__x0001__x0001_,@_x0001__x0001__x0001__x0001__x0001_E@_x0001__x0001__x0001__x0001__x0001_J@_x0001__x0001__x0001__x0001__x0001__x0001__x0018_@_x0001__x0001__x0001__x0001__x0001__x0001_:@_x0001__x0001__x0001__x0001__x0001__x0001_P@_x0001__x0001__x0001__x0001__x0001__x0001_8@_x0001__x0001__x0001__x0001__x0001__x0001__x0010_@_x0001__x0001__x0001__x0001__x0001__x0001_4@_x0001__x0001__x0001__x0001__x0001_@P@_x0001__x0001__x0001__x0001__x0001__x0001_I@_x0001__x0001__x0001__x0001__x0001_L@_x0001__x0001__x0001__x0001__x0001__x0001_A@_x0001__x0001__x0001__x0001__x0001__x0001_9@_x0001__x0001__x0001__x0001__x0001__x0001_7@_x0001__x0001__x0001__x0001__x0001__x0001_L@_x0001__x0001__x0001__x0001__x0001_H@_x0001__x0001__x0001__x0001__x0001__x0001_*@_x0001__x0001__x0001__x0001__x0001__x0001__x0014_@_x0001__x0001__x0001__x0001__x0001__x0001_Q@_x0001__x0002__x0001__x0001__x0001__x0001__x0001_N@_x0001__x0001__x0001__x0001__x0001_G@_x0001__x0001__x0001__x0001__x0001__x0001_&gt;@_x0001__x0001__x0001__x0001__x0001__x0001_,@_x0001__x0001__x0001__x0001__x0001_I@_x0001__x0001__x0001__x0001__x0001_K@_x0001__x0001__x0001__x0001__x0001_M@_x0001__x0001__x0001__x0001__x0001__x0001_O@_x0001__x0001__x0001__x0001__x0001__x0001__x0014_@_x0001__x0001__x0001__x0001__x0001__x0001__x0001__x0001__x0001__x0001__x0001__x0001__x0001__x0001_E@_x0001__x0001__x0001__x0001__x0001__x0001_6@_x0001__x0001__x0001__x0001__x0001__x0001_0@_x0001__x0001__x0001__x0001__x0001__x0001_$@_x0001__x0001__x0001__x0001__x0001__x0001_@@_x0001__x0001__x0001__x0001__x0001_G@_x0001__x0001__x0001__x0001__x0001__x0001__x0001__x0001__x0001__x0001__x0001__x0001__x0001__x0001_2@_x0001__x0001__x0001__x0001__x0001__x0001__x0001__x0001__x0001__x0001__x0001__x0001__x0001__x0001_P@_x0001__x0001__x0001__x0001__x0001__x0001_*@_x0001__x0001__x0001__x0001__x0001__x0001_$@_x0001__x0001__x0001__x0001__x0001__x0001_0@_x0001__x0001__x0001__x0001__x0001__x0001__x0001_@_x0001__x0001__x0001__x0001__x0001_D@_x0001__x0001__x0001__x0001__x0001__x0001_5@_x0001__x0001__x0001__x0001__x0001__x0001_O@_x0001__x0001__x0001__x0001__x0001_@@_x0001__x0001__x0001__x0001__x0001__x0001__x0001__x0001__x0001__x0001__x0001__x0001__x0001__x0001_A@_x0001__x0001__x0001__x0001__x0001__x0001_J@_x0001__x0001__x0001__x0001__x0001__x0002__x0001__x0001__x0010_@_x0001__x0001__x0001__x0001__x0001__x0001_9@_x0001__x0001__x0001__x0001__x0001__x0001_:@_x0001__x0001__x0001__x0001__x0001__x0001_0@_x0001__x0001__x0001__x0001__x0001__x0001_A@_x0001__x0001__x0001__x0001__x0001__x0001_9@_x0001__x0001__x0001__x0001__x0001__x0001_;@_x0001__x0001__x0001__x0001__x0001__x0001_,@_x0001__x0001__x0001__x0001__x0001_P@_x0001__x0001__x0001__x0001__x0001__x0001_"@_x0001__x0001__x0001__x0001__x0001_L@_x0001__x0001__x0001__x0001__x0001__x0001__x0008_@_x0001__x0001__x0001__x0001__x0001__x0001_"@_x0001__x0001__x0001__x0001__x0001_G@_x0001__x0001__x0001__x0001__x0001__x0001__x0001__x0001__x0001__x0001__x0001__x0001__x0001__x0001_,@_x0001__x0001__x0001__x0001__x0001__x0001_:@_x0001__x0001__x0001__x0001__x0001__x0001_ @_x0001__x0001__x0001__x0001__x0001__x0001__x0018_@_x0001__x0001__x0001__x0001__x0001__x0001_$@_x0001__x0001__x0001__x0001__x0001__x0001_$@_x0001__x0001__x0001__x0001__x0001__x0001_4@_x0001__x0001__x0001__x0001__x0001__x0001_ @_x0001__x0001__x0001__x0001__x0001__x0001_,@_x0001__x0001__x0001__x0001__x0001__x0001_3@_x0001__x0001__x0001__x0001__x0001__x0001_;@_x0001__x0001__x0001__x0001__x0001_M@_x0001__x0001__x0001__x0001__x0001__x0001_9@_x0001__x0001__x0001__x0001__x0001__x0001_&lt;@_x0001__x0001__x0001__x0001__x0001__x0001_&gt;@_x0001__x0001__x0001__x0001__x0001__x0001_.@_x0001__x0001__x0001__x0001__x0001__x0001__x0001__x0001__x0001__x0002__x0001__x0001__x0001__x0001__x0001__x0001_N@_x0001__x0001__x0001__x0001__x0001__x0001__x0010_@_x0001__x0001__x0001__x0001__x0001__x0001__x0018_@_x0001__x0001__x0001__x0001__x0001__x0001_.@_x0001__x0001__x0001__x0001__x0001__x0001__x0008_@_x0001__x0001__x0001__x0001__x0001__x0001_M@_x0001__x0001__x0001__x0001__x0001_I@_x0001__x0001__x0001__x0001__x0001__x0001_D@_x0001__x0001__x0001__x0001__x0001__x0001__x0001__x0001__x0001__x0001__x0001__x0001__x0001__x0001_F@_x0001__x0001__x0001__x0001__x0001__x0001_M@_x0001__x0001__x0001__x0001__x0001_J@_x0001__x0001__x0001__x0001__x0001__x0001__x0014_@_x0001__x0001__x0001__x0001__x0001_P@_x0001__x0001__x0001__x0001__x0001_G@_x0001__x0001__x0001__x0001__x0001__x0001_8@_x0001__x0001__x0001__x0001__x0001__x0001_@@_x0001__x0001__x0001__x0001__x0001_L@_x0001__x0001__x0001__x0001__x0001_@@_x0001__x0001__x0001__x0001__x0001__x0001_$@_x0001__x0001__x0001__x0001__x0001__x0001__x0001__x0001__x0001__x0001__x0001__x0001__x0001__x0001__x0018_@_x0001__x0001__x0001__x0001__x0001__x0001_F@_x0001__x0001__x0001__x0001__x0001__x0001__x0008_@_x0001__x0001__x0001__x0001__x0001__x0001__x0001__x0001__x0001__x0001__x0001__x0001__x0001_D@_x0001__x0001__x0001__x0001__x0001__x0001__x001C_@_x0001__x0001__x0001__x0001__x0001__x0001_@@_x0001__x0001__x0001__x0001__x0001__x0001_"@_x0001__x0001__x0001__x0001__x0001_F@_x0001__x0001__x0001__x0001__x0001__x0001__x0018_@_x0001__x0001__x0001__x0001__x0001__x0002__x0001__x0001_K@_x0001__x0001__x0001__x0001__x0001__x0001_3@_x0001__x0001__x0001__x0001__x0001__x0001_5@_x0001__x0001__x0001__x0001__x0001__x0001_G@_x0001__x0001__x0001__x0001__x0001__x0001__x0014_@_x0001__x0001__x0001__x0001__x0001__x0001_*@_x0001__x0001__x0001__x0001__x0001_I@_x0001__x0001__x0001__x0001__x0001__x0001_G@_x0001__x0001__x0001__x0001__x0001__x0001_9@_x0001__x0001__x0001__x0001__x0001__x0001_7@_x0001__x0001__x0001__x0001__x0001_@@_x0001__x0001__x0001__x0001__x0001__x0001__x0001__x0001__x0001__x0001__x0001__x0001__x0001__x0001_1@_x0001__x0001__x0001__x0001__x0001__x0001_,@_x0001__x0001__x0001__x0001__x0001_J@_x0001__x0001__x0001__x0001__x0001__x0001_N@_x0001__x0001__x0001__x0001__x0001__x0001_ @_x0001__x0001__x0001__x0001__x0001_K@_x0001__x0001__x0001__x0001__x0001__x0001__x0018_@_x0001__x0001__x0001__x0001__x0001__x0001_G@_x0001__x0001__x0001__x0001__x0001_D@_x0001__x0001__x0001__x0001__x0001__x0001__x0008_@_x0001__x0001__x0001__x0001__x0001_N@_x0001__x0001__x0001__x0001__x0001__x0001_L@_x0001__x0001__x0001__x0001__x0001__x0001_E@_x0001__x0001__x0001__x0001__x0001__x0001_9@_x0001__x0001__x0001__x0001__x0001__x0001_4@_x0001__x0001__x0001__x0001__x0001__x0001__x0010_@_x0001__x0001__x0001__x0001__x0001__x0001_@@_x0001__x0001__x0001__x0001__x0001__x0001_&gt;@_x0001__x0001__x0001__x0001__x0001__x0001__x0018_@_x0001__x0001__x0001__x0001__x0001__x0001_G@_x0001__x0002__x0001__x0001__x0001__x0001__x0001__x0001_J@_x0001__x0001__x0001__x0001__x0001__x0001_N@_x0001__x0001__x0001__x0001__x0001__x0001_,@_x0001__x0001__x0001__x0001__x0001_@P@_x0001__x0001__x0001__x0001__x0001__x0001_&gt;@_x0001__x0001__x0001__x0001__x0001__x0001__x0010_@_x0001__x0001__x0001__x0001__x0001__x0001_F@_x0001__x0001__x0001__x0001__x0001__x0001_?@_x0001__x0001__x0001__x0001__x0001_N@_x0001__x0001__x0001__x0001__x0001__x0001_A@_x0001__x0001__x0001__x0001__x0001__x0001_*@_x0001__x0001__x0001__x0001__x0001__x0001_&lt;@_x0001__x0001__x0001__x0001__x0001__x0001__x0001__x0001__x0001__x0001__x0001__x0001__x0001__x0001__x0018_@_x0001__x0001__x0001__x0001__x0001__x0001_$@_x0001__x0001__x0001__x0001__x0001__x0001_D@_x0001__x0001__x0001__x0001__x0001__x0001_P@_x0001__x0001__x0001__x0001__x0001__x0001_L@_x0001__x0001__x0001__x0001__x0001__x0001_H@_x0001__x0001__x0001__x0001__x0001__x0001_6@_x0001__x0001__x0001__x0001__x0001_G@_x0001__x0001__x0001__x0001__x0001_O@_x0001__x0001__x0001__x0001__x0001__x0001__x0018_@_x0001__x0001__x0001__x0001__x0001__x0001__x001C_@_x0001__x0001__x0001__x0001__x0001__x0001_L@_x0001__x0001__x0001__x0001__x0001__x0001_M@_x0001__x0001__x0001__x0001__x0001__x0001_*@_x0001__x0001__x0001__x0001__x0001__x0001_*@_x0001__x0001__x0001__x0001__x0001__x0001__x0001__x0001__x0001__x0001__x0001__x0001__x0001__x0001_Q@_x0001__x0001__x0001__x0001__x0001__x0001__x0014_@_x0001__x0001__x0001__x0001__x0001__x0002__x0001__x0001_5@_x0001__x0001__x0001__x0001__x0001__x0001_$@_x0001__x0001__x0001__x0001__x0001__x0001__x0010_@_x0001__x0001__x0001__x0001__x0001__x0001_&lt;@_x0001__x0001__x0001__x0001__x0001__x0001__x001C_@_x0001__x0001__x0001__x0001__x0001_P@_x0001__x0001__x0001__x0001__x0001__x0001_P@_x0001__x0001__x0001__x0001__x0001__x0001_N@_x0001__x0001__x0001__x0001__x0001__x0001_O@_x0001__x0001__x0001__x0001__x0001__x0001_H@_x0001__x0001__x0001__x0001__x0001__x0001_A@_x0001__x0001__x0001__x0001__x0001__x0001_:@_x0001__x0001__x0001__x0001__x0001__x0001_&gt;@_x0001__x0001__x0001__x0001__x0001__x0001_;@_x0001__x0001__x0001__x0001__x0001_F@_x0001__x0001__x0001__x0001__x0001_C@_x0001__x0001__x0001__x0001__x0001__x0001_1@_x0001__x0001__x0001__x0001__x0001__x0001_0@_x0001__x0001__x0001__x0001__x0001__x0001_7@_x0001__x0001__x0001__x0001__x0001__x0001__x0001__x0001__x0001__x0001__x0001__x0001__x0001__x0001_A@_x0001__x0001__x0001__x0001__x0001__x0001_$@_x0001__x0001__x0001__x0001__x0001__x0001_;@_x0001__x0001__x0001__x0001__x0001__x0001_2@_x0001__x0001__x0001__x0001__x0001_E@_x0001__x0001__x0001__x0001__x0001__x0001_2@_x0001__x0001__x0001__x0001__x0001__x0001_&gt;@_x0001__x0001__x0001__x0001__x0001__x0001_?@_x0001__x0001__x0001__x0001__x0001_K@_x0001__x0001__x0001__x0001__x0001__x0001_:@_x0001__x0001__x0001__x0001__x0001__x0001_1@_x0001__x0001__x0001__x0001__x0001_K@_x0001__x0002__x0001__x0001__x0001__x0001__x0001__x0001_:@_x0001__x0001__x0001__x0001__x0001__x0001_&lt;@_x0001__x0001__x0001__x0001__x0001__x0001_.@_x0001__x0001__x0001__x0001__x0001_M@_x0001__x0001__x0001__x0001__x0001__x0001__x0014_@_x0001__x0001__x0001__x0001__x0001__x0001_2@_x0001__x0001__x0001__x0001__x0001__x0001_H@_x0001__x0001__x0001__x0001__x0001__x0001_5@_x0001__x0001__x0001__x0001__x0001__x0001_&gt;@_x0001__x0001__x0001__x0001__x0001__x0001__x0001__x0001__x0001__x0001__x0001__x0001__x0001__x0001_&gt;@_x0001__x0001__x0001__x0001__x0001__x0001_5@_x0001__x0001__x0001__x0001__x0001__x0001__x0010_@_x0001__x0001__x0001__x0001__x0001__x0001_$@_x0001__x0001__x0001__x0001__x0001__x0001__x0001__x0001__x0001__x0001__x0001__x0001__x0001__x0001_&amp;@_x0001__x0001__x0001__x0001__x0001_E@_x0001__x0001__x0001__x0001__x0001_N@_x0001__x0001__x0001__x0001__x0001__x0001_5@_x0001__x0001__x0001__x0001__x0001_@P@_x0001__x0001__x0001__x0001__x0001__x0001__x0010_@_x0001__x0001__x0001__x0001__x0001__x0001_*@_x0001__x0001__x0001__x0001__x0001_H@_x0001__x0001__x0001__x0001__x0001__x0001_=@_x0001__x0001__x0001__x0001__x0001__x0001_3@_x0001__x0001__x0001__x0001__x0001__x0001_Q@_x0001__x0001__x0001__x0001__x0001_J@_x0001__x0001__x0001__x0001__x0001__x0001_5@_x0001__x0001__x0001__x0001__x0001__x0001_ @_x0001__x0001__x0001__x0001__x0001__x0001_O@_x0001__x0001__x0001__x0001__x0001__x0001_6@_x0001__x0001__x0001__x0001__x0001__x0002__x0001__x0001_9@_x0001__x0001__x0001__x0001__x0001_H@_x0001__x0001__x0001__x0001__x0001__x0001_6@_x0001__x0001__x0001__x0001__x0001__x0001_?@_x0001__x0001__x0001__x0001__x0001__x0001_@@_x0001__x0001__x0001__x0001__x0001__x0001__x0014_@_x0001__x0001__x0001__x0001__x0001__x0001__x0001__x0001__x0001__x0001__x0001__x0001__x0001__x0001_A@_x0001__x0001__x0001__x0001__x0001__x0001__x0001__x0001__x0001__x0001__x0001__x0001__x0001_P@_x0001__x0001__x0001__x0001__x0001__x0001_*@_x0001__x0001__x0001__x0001__x0001__x0001__x0018_@_x0001__x0001__x0001__x0001__x0001_K@_x0001__x0001__x0001__x0001__x0001_K@_x0001__x0001__x0001__x0001__x0001__x0001__x0008_@_x0001__x0001__x0001__x0001__x0001__x0001_:@_x0001__x0001__x0001__x0001__x0001__x0001_9@_x0001__x0001__x0001__x0001__x0001__x0001_I@_x0001__x0001__x0001__x0001__x0001__x0001__x001C_@_x0001__x0001__x0001__x0001__x0001__x0001_ @_x0001__x0001__x0001__x0001__x0001__x0001_M@_x0001__x0001__x0001__x0001__x0001__x0001_"@_x0001__x0001__x0001__x0001__x0001__x0001__x0001__x0001__x0001__x0001__x0001__x0001__x0001_G@_x0001__x0001__x0001__x0001__x0001_F@_x0001__x0001__x0001__x0001__x0001__x0001_8@_x0001__x0001__x0001__x0001__x0001__x0001_6@_x0001__x0001__x0001__x0001__x0001_M@_x0001__x0001__x0001__x0001__x0001_N@_x0001__x0001__x0001__x0001__x0001__x0001_O@_x0001__x0001__x0001__x0001__x0001__x0001_;@_x0001__x0001__x0001__x0001__x0001__x0001__x001C_@_x0001__x0002__x0001__x0001__x0001__x0001__x0001__x0001_I@_x0001__x0001__x0001__x0001__x0001_ÀP@_x0001__x0001__x0001__x0001__x0001__x0001_8@_x0001__x0001__x0001__x0001__x0001__x0001_*@_x0001__x0001__x0001__x0001__x0001_L@_x0001__x0001__x0001__x0001__x0001_I@_x0001__x0001__x0001__x0001__x0001__x0001_=@_x0001__x0001__x0001__x0001__x0001__x0001_*@_x0001__x0001__x0001__x0001__x0001_L@_x0001__x0001__x0001__x0001__x0001_O@_x0001__x0001__x0001__x0001__x0001__x0001_9@_x0001__x0001__x0001__x0001__x0001_D@_x0001__x0001__x0001__x0001__x0001__x0001_*@_x0001__x0001__x0001__x0001__x0001__x0001_0@_x0001__x0001__x0001__x0001__x0001__x0001__x001C_@_x0001__x0001__x0001__x0001__x0001__x0001_P@_x0001__x0001__x0001__x0001__x0001__x0001__x0008_@_x0001__x0001__x0001__x0001__x0001__x0001__x0014_@_x0001__x0001__x0001__x0001__x0001__x0001_?@_x0001__x0001__x0001__x0001__x0001__x0001_@@_x0001__x0001__x0001__x0001__x0001__x0001__x001C_@_x0001__x0001__x0001__x0001__x0001__x0001_4@_x0001__x0001__x0001__x0001__x0001__x0001_N@_x0001__x0001__x0001__x0001__x0001__x0001_2@_x0001__x0001__x0001__x0001__x0001__x0001__x0001_@_x0001__x0001__x0001__x0001__x0001__x0001__x0001__x0001__x0001__x0001__x0001__x0001__x0001__x0001_1@_x0001__x0001__x0001__x0001__x0001__x0001_H@_x0001__x0001__x0001__x0001__x0001__x0001_F@_x0001__x0001__x0001__x0001__x0001__x0001__x0008_@_x0001__x0001__x0001__x0001__x0001__x0001_(@_x0001__x0001__x0001__x0001__x0001__x0002__x0001__x0001__x0014_@_x0001__x0001__x0001__x0001__x0001_@Q@_x0001__x0001__x0001__x0001__x0001__x0001_6@_x0001__x0001__x0001__x0001__x0001__x0001_:@_x0001__x0001__x0001__x0001__x0001__x0001_.@_x0001__x0001__x0001__x0001__x0001__x0001_:@_x0001__x0001__x0001__x0001__x0001__x0001_7@_x0001__x0001__x0001__x0001__x0001__x0001_7@_x0001__x0001__x0001__x0001__x0001__x0001_&gt;@_x0001__x0001__x0001__x0001__x0001_O@_x0001__x0001__x0001__x0001__x0001__x0001_P@_x0001__x0001__x0001__x0001__x0001__x0001_=@_x0001__x0001__x0001__x0001__x0001__x0001_7@_x0001__x0001__x0001__x0001__x0001_O@_x0001__x0001__x0001__x0001__x0001__x0001_0@_x0001__x0001__x0001__x0001__x0001__x0001_:@_x0001__x0001__x0001__x0001__x0001__x0001_P@_x0001__x0001__x0001__x0001__x0001__x0001_Q@_x0001__x0001__x0001__x0001__x0001__x0001_Q@_x0001__x0001__x0001__x0001__x0001_@Q@_x0001__x0001__x0001__x0001__x0001__x0001_I@_x0001__x0001__x0001__x0001__x0001__x0001_N@_x0001__x0001__x0001__x0001__x0001__x0001_A@_x0001__x0001__x0001__x0001__x0001__x0001__x0001__x0001__x0001__x0001__x0001__x0001__x0001_H@_x0001__x0001__x0001__x0001__x0001__x0001_K@_x0001__x0001__x0001__x0001__x0001__x0001_0@_x0001__x0001__x0001__x0001__x0001__x0001_;@_x0001__x0001__x0001__x0001__x0001_ÀP@_x0001__x0001__x0001__x0001__x0001__x0001_H@_x0001__x0001__x0001__x0001__x0001__x0001__x0001__x0001__x0001__x0001__x0001__x0001__x0001__x0001__x0001__x0001__x0001__x0002__x0001__x0001__x0001__x0001__x0001__x0001_F@_x0001__x0001__x0001__x0001__x0001__x0001_O@_x0001__x0001__x0001__x0001__x0001__x0001__x0001__x0001__x0001__x0001__x0001__x0001__x0001__x0001_&gt;@_x0001__x0001__x0001__x0001__x0001__x0001_4@_x0001__x0001__x0001__x0001__x0001_@@_x0001__x0001__x0001__x0001__x0001_E@_x0001__x0001__x0001__x0001__x0001__x0001_D@_x0001__x0001__x0001__x0001__x0001__x0001_9@_x0001__x0001__x0001__x0001__x0001__x0001_E@_x0001__x0001__x0001__x0001__x0001__x0001_8@_x0001__x0001__x0001__x0001__x0001_C@_x0001__x0001__x0001__x0001__x0001_G@_x0001__x0001__x0001__x0001__x0001_H@_x0001__x0001__x0001__x0001__x0001__x0001_0@_x0001__x0001__x0001__x0001__x0001__x0001_8@_x0001__x0001__x0001__x0001__x0001__x0001_"@_x0001__x0001__x0001__x0001__x0001__x0001_2@_x0001__x0001__x0001__x0001__x0001__x0001_*@_x0001__x0001__x0001__x0001__x0001__x0001_,@_x0001__x0001__x0001__x0001__x0001__x0001_$@_x0001__x0001__x0001__x0001__x0001__x0001_;@_x0001__x0001__x0001__x0001__x0001__x0001_4@_x0001__x0001__x0001__x0001__x0001__x0001_5@_x0001__x0001__x0001__x0001__x0001__x0001_:@_x0001__x0001__x0001__x0001__x0001_O@_x0001__x0001__x0001__x0001__x0001__x0001_@@_x0001__x0001__x0001__x0001__x0001_N@_x0001__x0001__x0001__x0001__x0001__x0001_&amp;@_x0001__x0001__x0001__x0001__x0001_M@_x0001__x0001__x0001__x0001__x0001__x0001_,@_x0001__x0001__x0001__x0001__x0001__x0002__x0001__x0001_2@_x0001__x0001__x0001__x0001__x0001__x0001_&lt;@_x0001__x0001__x0001__x0001__x0001_E@_x0001__x0001__x0001__x0001__x0001__x0001_E@_x0001__x0001__x0001__x0001__x0001__x0001_;@_x0001__x0001__x0001__x0001__x0001_I@_x0001__x0001__x0001__x0001__x0001__x0001_ @_x0001__x0001__x0001__x0001__x0001__x0001__x0001__x0001__x0001__x0001__x0001__x0001__x0001__x0001_F@_x0001__x0001__x0001__x0001__x0001__x0001_(@_x0001__x0001__x0001__x0001__x0001_I@_x0001__x0001__x0001__x0001__x0001_O@_x0001__x0001__x0001__x0001__x0001_I@_x0001__x0001__x0001__x0001__x0001__x0001_G@_x0001__x0001__x0001__x0001__x0001__x0001__x0014_@_x0001__x0001__x0001__x0001__x0001__x0001_8@_x0001__x0001__x0001__x0001__x0001__x0001_*@_x0001__x0001__x0001__x0001__x0001__x0001_D@_x0001__x0001__x0001__x0001__x0001__x0001_ @_x0001__x0001__x0001__x0001__x0001__x0001_P@_x0001__x0001__x0001__x0001__x0001__x0001_=@_x0001__x0001__x0001__x0001__x0001_M@_x0001__x0001__x0001__x0001__x0001_@P@_x0001__x0001__x0001__x0001__x0001__x0001_F@_x0001__x0001__x0001__x0001__x0001__x0001_.@_x0001__x0001__x0001__x0001__x0001_@@_x0001__x0001__x0001__x0001__x0001__x0001_*@_x0001__x0001__x0001__x0001__x0001__x0001_L@_x0001__x0001__x0001__x0001__x0001__x0001_;@_x0001__x0001__x0001__x0001__x0001_K@_x0001__x0001__x0001__x0001__x0001__x0001_3@_x0001__x0001__x0001__x0001__x0001__x0001_D@_x0001__x0002__x0001__x0001__x0001__x0001__x0001__x0001__x0010_@_x0001__x0001__x0001__x0001__x0001__x0001_L@_x0001__x0001__x0001__x0001__x0001__x0001_=@_x0001__x0001__x0001__x0001__x0001_E@_x0001__x0001__x0001__x0001__x0001__x0001__x0001__x0001__x0001__x0001__x0001__x0001__x0001__x0001_=@_x0001__x0001__x0001__x0001__x0001__x0001_M@_x0001__x0001__x0001__x0001__x0001__x0001_3@_x0001__x0001__x0001__x0001__x0001_E@_x0001__x0001__x0001__x0001__x0001__x0001__x0001__x0001__x0001__x0001__x0001__x0001__x0001_G@_x0001__x0001__x0001__x0001__x0001__x0001__x0001__x0001__x0001__x0001__x0001__x0001__x0001__x0001_A@_x0001__x0001__x0001__x0001__x0001__x0001_J@_x0001__x0001__x0001__x0001__x0001__x0001_7@_x0001__x0001__x0001__x0001__x0001__x0001_?@_x0001__x0001__x0001__x0001__x0001_K@_x0001__x0001__x0001__x0001__x0001__x0001_0@_x0001__x0001__x0001__x0001__x0001__x0001_6@_x0001__x0001__x0001__x0001__x0001_F@_x0001__x0001__x0001__x0001__x0001__x0001_H@_x0001__x0001__x0001__x0001__x0001_K@_x0001__x0001__x0001__x0001__x0001_H@_x0001__x0001__x0001__x0001__x0001__x0001_&lt;@_x0001__x0001__x0001__x0001__x0001__x0001_K@_x0001__x0001__x0001__x0001__x0001__x0001__x0014_@_x0001__x0001__x0001__x0001__x0001__x0001__x0014_@_x0001__x0001__x0001__x0001__x0001__x0001_H@_x0001__x0001__x0001__x0001__x0001__x0001_4@_x0001__x0001__x0001__x0001__x0001__x0001_$@_x0001__x0001__x0001__x0001__x0001_J@_x0001__x0001__x0001__x0001__x0001__x0002__x0001__x0001_8@_x0001__x0001__x0001__x0001__x0001__x0001_A@_x0001__x0001__x0001__x0001__x0001__x0001_J@_x0001__x0001__x0001__x0001__x0001__x0001_6@_x0001__x0001__x0001__x0001__x0001_F@_x0001__x0001__x0001__x0001__x0001__x0001_E@_x0001__x0001__x0001__x0001__x0001__x0001_4@_x0001__x0001__x0001__x0001__x0001_F@_x0001__x0001__x0001__x0001__x0001__x0001_0@_x0001__x0001__x0001__x0001__x0001__x0001_G@_x0001__x0001__x0001__x0001__x0001__x0001_$@_x0001__x0001__x0001__x0001__x0001__x0001_1@_x0001__x0001__x0001__x0001__x0001__x0001_@@_x0001__x0001__x0001__x0001__x0001__x0001__x0014_@_x0001__x0001__x0001__x0001__x0001__x0001__x0008_@_x0001__x0001__x0001__x0001__x0001__x0001_A@_x0001__x0001__x0001__x0001__x0001__x0001_ @_x0001__x0001__x0001__x0001__x0001__x0001_0@_x0001__x0001__x0001__x0001__x0001_J@_x0001__x0001__x0001__x0001__x0001__x0001_L@_x0001__x0001__x0001__x0001__x0001_@Q@_x0001__x0001__x0001__x0001__x0001_N@_x0001__x0001__x0001__x0001__x0001__x0001_E@_x0001__x0001__x0001__x0001__x0001__x0001_O@_x0001__x0001__x0001__x0001__x0001__x0001_,@_x0001__x0001__x0001__x0001__x0001__x0001_.@_x0001__x0001__x0001__x0001__x0001__x0001_(@_x0001__x0001__x0001__x0001__x0001__x0001_5@_x0001__x0001__x0001__x0001__x0001_G@_x0001__x0001__x0001__x0001__x0001__x0001_H@_x0001__x0001__x0001__x0001__x0001_H@_x0001__x0001__x0001__x0001__x0001__x0001_"@_x0001__x0002__x0001__x0001__x0001__x0001__x0001__x0001_"@_x0001__x0001__x0001__x0001__x0001__x0001_1@_x0001__x0001__x0001__x0001__x0001__x0001_1@_x0001__x0001__x0001__x0001__x0001__x0001_O@_x0001__x0001__x0001__x0001__x0001__x0001_&gt;@_x0001__x0001__x0001__x0001__x0001__x0001_N@_x0001__x0001__x0001__x0001__x0001_G@_x0001__x0001__x0001__x0001__x0001_P@_x0001__x0001__x0001__x0001__x0001__x0001__x0001__x0001__x0001__x0001__x0001__x0001__x0001__x0001_P@_x0001__x0001__x0001__x0001__x0001__x0001_3@_x0001__x0001__x0001__x0001__x0001__x0001_9@_x0001__x0001__x0001__x0001__x0001__x0001_5@_x0001__x0001__x0001__x0001__x0001_@@_x0001__x0001__x0001__x0001__x0001__x0001__x0001__x0001__x0001__x0001__x0001__x0001__x0001_L@_x0001__x0001__x0001__x0001__x0001__x0001_6@_x0001__x0001__x0001__x0001__x0001__x0001_H@_x0001__x0001__x0001__x0001__x0001__x0001_ @_x0001__x0001__x0001__x0001__x0001__x0001__x0018_@_x0001__x0001__x0001__x0001__x0001__x0001_M@_x0001__x0001__x0001__x0001__x0001__x0001_$@_x0001__x0001__x0001__x0001__x0001_@P@_x0001__x0001__x0001__x0001__x0001__x0001_L@_x0001__x0001__x0001__x0001__x0001__x0001_@@_x0001__x0001__x0001__x0001__x0001__x0001_5@_x0001__x0001__x0001__x0001__x0001__x0001_1@_x0001__x0001__x0001__x0001__x0001_E@_x0001__x0001__x0001__x0001__x0001_H@_x0001__x0001__x0001__x0001__x0001_L@_x0001__x0001__x0001__x0001__x0001__x0001_F@_x0001__x0001__x0001__x0001__x0001__x0002__x0001__x0001_6@_x0001__x0001__x0001__x0001__x0001__x0001_5@_x0001__x0001__x0001__x0001__x0001__x0001_&amp;@_x0001__x0001__x0001__x0001__x0001__x0001_G@_x0001__x0001__x0001__x0001__x0001_E@_x0001__x0001__x0001__x0001__x0001_N@_x0001__x0001__x0001__x0001__x0001__x0001_.@_x0001__x0001__x0001__x0001__x0001__x0001_7@_x0001__x0001__x0001__x0001__x0001__x0001_@@_x0001__x0001__x0001__x0001__x0001__x0001__x0001__x0001__x0001__x0001__x0001__x0001__x0001_P@_x0001__x0001__x0001__x0001__x0001__x0001_ @_x0001__x0001__x0001__x0001__x0001__x0001_4@_x0001__x0001__x0001__x0001__x0001__x0001__x001C_@_x0001__x0001__x0001__x0001__x0001_D@_x0001__x0001__x0001__x0001__x0001_H@_x0001__x0001__x0001__x0001__x0001__x0001_7@_x0001__x0001__x0001__x0001__x0001_F@_x0001__x0001__x0001__x0001__x0001__x0001_$@_x0001__x0001__x0001__x0001__x0001__x0001__x0010_@_x0001__x0001__x0001__x0001__x0001__x0001_1@_x0001__x0001__x0001__x0001__x0001__x0001__x0010_@_x0001__x0001__x0001__x0001__x0001__x0001__x0001__x0001__x0001__x0001__x0001__x0001__x0001__x0001_F@_x0001__x0001__x0001__x0001__x0001__x0001_D@_x0001__x0001__x0001__x0001__x0001__x0001_&lt;@_x0001__x0001__x0001__x0001__x0001__x0001_ @_x0001__x0001__x0001__x0001__x0001__x0001_N@_x0001__x0001__x0001__x0001__x0001_@Q@_x0001__x0001__x0001__x0001__x0001_N@_x0001__x0001__x0001__x0001__x0001__x0001_1@_x0001__x0001__x0001__x0001__x0001__x0001_3@_x0001__x0002__x0001__x0001__x0001__x0001__x0001__x0001_*@_x0001__x0001__x0001__x0001__x0001__x0001_J@_x0001__x0001__x0001__x0001__x0001__x0001__x0001__x0001__x0001__x0001__x0001__x0001__x0001__x0001__x0001__x0001__x0001__x0001__x0001__x0001__x0001__x0001_F@_x0001__x0001__x0001__x0001__x0001__x0001_7@_x0001__x0001__x0001__x0001__x0001__x0001_&amp;@_x0001__x0001__x0001__x0001__x0001__x0001__x0018_@_x0001__x0001__x0001__x0001__x0001_L@_x0001__x0001__x0001__x0001__x0001__x0001_5@_x0001__x0001__x0001__x0001__x0001__x0001_8@_x0001__x0001__x0001__x0001__x0001__x0001__x0001__x0001__x0001__x0001__x0001__x0001__x0001__x0001_ @_x0001__x0001__x0001__x0001__x0001__x0001_?@_x0001__x0001__x0001__x0001__x0001__x0001_=@_x0001__x0001__x0001__x0001__x0001__x0001_9@_x0001__x0001__x0001__x0001__x0001__x0001_*@_x0001__x0001__x0001__x0001__x0001__x0001_8@_x0001__x0001__x0001__x0001__x0001__x0001__x0018_@_x0001__x0001__x0001__x0001__x0001__x0001_H@_x0001__x0001__x0001__x0001__x0001__x0001_8@_x0001__x0001__x0001__x0001__x0001__x0001__x001C_@_x0001__x0001__x0001__x0001__x0001_ÀP@_x0001__x0001__x0001__x0001__x0001__x0001_&amp;@_x0001__x0001__x0001__x0001__x0001__x0001__x0001__x0001__x0001__x0001__x0001__x0001__x0001__x0001_H@_x0001__x0001__x0001__x0001__x0001__x0001_F@_x0001__x0001__x0001__x0001__x0001__x0001_4@_x0001__x0001__x0001__x0001__x0001__x0001_J@_x0001__x0001__x0001__x0001__x0001_@@_x0001__x0001__x0001__x0001__x0001__x0001_0@_x0001__x0001__x0001__x0001__x0001__x0002__x0001_D@_x0001__x0001__x0001__x0001__x0001__x0001_G@_x0001__x0001__x0001__x0001__x0001_I@_x0001__x0001__x0001__x0001__x0001__x0001_K@_x0001__x0001__x0001__x0001__x0001__x0001__x0018_@_x0001__x0001__x0001__x0001__x0001__x0001_G@_x0001__x0001__x0001__x0001__x0001__x0001_P@_x0001__x0001__x0001__x0001__x0001__x0001_4@_x0001__x0001__x0001__x0001__x0001__x0001_4@_x0001__x0001__x0001__x0001__x0001__x0001_K@_x0001__x0001__x0001__x0001__x0001__x0001__x001C_@_x0001__x0001__x0001__x0001__x0001__x0001_=@_x0001__x0001__x0001__x0001__x0001__x0001_2@_x0001__x0001__x0001__x0001__x0001__x0001__x0014_@_x0001__x0001__x0001__x0001__x0001__x0001_1@_x0001__x0001__x0001__x0001__x0001_P@_x0001__x0001__x0001__x0001__x0001__x0001_G@_x0001__x0001__x0001__x0001__x0001_L@_x0001__x0001__x0001__x0001__x0001_J@_x0001__x0001__x0001__x0001__x0001__x0001_A@_x0001__x0001__x0001__x0001__x0001__x0001_4@_x0001__x0001__x0001__x0001__x0001__x0001_9@_x0001__x0001__x0001__x0001__x0001__x0001_O@_x0001__x0001__x0001__x0001__x0001__x0001_J@_x0001__x0001__x0001__x0001__x0001__x0001_=@_x0001__x0001__x0001__x0001__x0001__x0001_O@_x0001__x0001__x0001__x0001__x0001__x0001__x001C_@_x0001__x0001__x0001__x0001__x0001_K@_x0001__x0001__x0001__x0001__x0001__x0001__x0008_@_x0001__x0001__x0001__x0001__x0001__x0001_8@_x0001__x0001__x0001__x0001__x0001__x0001__x001C_@_x0001__x0001__x0001__x0001__x0001__x0001__x001C_@_x0001__x0002__x0001__x0001__x0001__x0001__x0001_F@_x0001__x0001__x0001__x0001__x0001__x0001_&gt;@_x0001__x0001__x0001__x0001__x0001__x0001_ @_x0001__x0001__x0001__x0001__x0001__x0001_$@_x0001__x0001__x0001__x0001__x0001_H@_x0001__x0001__x0001__x0001__x0001_H@_x0001__x0001__x0001__x0001__x0001__x0001__x0001__x0001__x0001__x0001__x0001__x0001__x0001__x0001_;@_x0001__x0001__x0001__x0001__x0001__x0001_I@_x0001__x0001__x0001__x0001__x0001__x0001_3@_x0001__x0001__x0001__x0001__x0001__x0001_7@_x0001__x0001__x0001__x0001__x0001__x0001_1@_x0001__x0001__x0001__x0001__x0001__x0001_;@_x0001__x0001__x0001__x0001__x0001__x0001_6@_x0001__x0001__x0001__x0001__x0001__x0001_&lt;@_x0001__x0001__x0001__x0001__x0001_I@_x0001__x0001__x0001__x0001__x0001__x0001_K@_x0001__x0001__x0001__x0001__x0001__x0001_9@_x0001__x0001__x0001__x0001__x0001__x0001_E@_x0001__x0001__x0001__x0001__x0001__x0001__x001C_@_x0001__x0001__x0001__x0001__x0001__x0001_5@_x0001__x0001__x0001__x0001__x0001__x0001_5@_x0001__x0001__x0001__x0001__x0001__x0001_9@_x0001__x0001__x0001__x0001__x0001__x0001_F@_x0001__x0001__x0001__x0001__x0001__x0001_@@_x0001__x0001__x0001__x0001__x0001__x0001_E@_x0001__x0001__x0001__x0001__x0001__x0001__x0008_@_x0001__x0001__x0001__x0001__x0001__x0001_K@_x0001__x0001__x0001__x0001__x0001__x0001__x0001__x0001__x0001__x0001__x0001__x0001__x0001__x0001_6@_x0001__x0001__x0001__x0001__x0001_J@_x0001__x0001__x0001__x0001__x0001__x0002__x0001__x0001_&amp;@_x0001__x0001__x0001__x0001__x0001_N@_x0001__x0001__x0001__x0001__x0001_G@_x0001__x0001__x0001__x0001__x0001_I@_x0001__x0001__x0001__x0001__x0001_G@_x0001__x0001__x0001__x0001__x0001__x0001_E@_x0001__x0001__x0001__x0001__x0001__x0001__x001C_@_x0001__x0001__x0001__x0001__x0001__x0001__x0014_@_x0001__x0001__x0001__x0001__x0001__x0001_6@_x0001__x0001__x0001__x0001__x0001__x0001__x0001__x0001__x0001__x0001__x0001__x0001__x0001__x0001_"@_x0001__x0001__x0001__x0001__x0001__x0001_8@_x0001__x0001__x0001__x0001__x0001__x0001_&lt;@_x0001__x0001__x0001__x0001__x0001__x0001__x0010_@_x0001__x0001__x0001__x0001__x0001__x0001_P@_x0001__x0001__x0001__x0001__x0001_J@_x0001__x0001__x0001__x0001__x0001__x0001_=@_x0001__x0001__x0001__x0001__x0001__x0001_F@_x0001__x0001__x0001__x0001__x0001__x0001__x0001_@_x0001__x0001__x0001__x0001__x0001__x0001_=@_x0001__x0001__x0001__x0001__x0001__x0001__x0008_@_x0001__x0001__x0001__x0001__x0001_D@_x0001__x0001__x0001__x0001__x0001__x0001_8@_x0001__x0001__x0001__x0001__x0001__x0001_N@_x0001__x0001__x0001__x0001__x0001__x0001__x0001__x0001__x0001__x0001__x0001__x0001__x0001__x0001_"@_x0001__x0001__x0001__x0001__x0001__x0001__x0001__x0001__x0001__x0001__x0001__x0001__x0001__x0001__x001C_@_x0001__x0001__x0001__x0001__x0001__x0001_0@_x0001__x0001__x0001__x0001__x0001__x0001_*@_x0001__x0001__x0001__x0001__x0001__x0001_"@_x0001__x0001__x0001__x0001__x0001__x0001_&lt;@_x0001__x0002__x0001__x0001__x0001__x0001__x0001__x0001_E@_x0001__x0001__x0001__x0001__x0001__x0001_H@_x0001__x0001__x0001__x0001__x0001__x0001_4@_x0001__x0001__x0001__x0001__x0001__x0001__x001C_@_x0001__x0001__x0001__x0001__x0001__x0001_3@_x0001__x0001__x0001__x0001__x0001__x0001__x0008_@_x0001__x0001__x0001__x0001__x0001__x0001_:@_x0001__x0001__x0001__x0001__x0001__x0001_7@_x0001__x0001__x0001__x0001__x0001__x0001_?@_x0001__x0001__x0001__x0001__x0001__x0001_"@_x0001__x0001__x0001__x0001__x0001__x0001_7@_x0001__x0001__x0001__x0001__x0001__x0001__x0018_@_x0001__x0001__x0001__x0001__x0001__x0001_7@_x0001__x0001__x0001__x0001__x0001__x0001__x0014_@_x0001__x0001__x0001__x0001__x0001__x0001__x0001__x0001__x0001__x0001__x0001__x0001__x0001__x0001_6@_x0001__x0001__x0001__x0001__x0001__x0001_N@_x0001__x0001__x0001__x0001__x0001__x0001_J@_x0001__x0001__x0001__x0001__x0001__x0001_,@_x0001__x0001__x0001__x0001__x0001__x0001_&amp;@_x0001__x0001__x0001__x0001__x0001_@@_x0001__x0001__x0001__x0001__x0001_F@_x0001__x0001__x0001__x0001__x0001__x0001__x0001__x0001__x0001__x0001__x0001__x0001__x0001__x0001__x0010_@_x0001__x0001__x0001__x0001__x0001__x0001_F@_x0001__x0001__x0001__x0001__x0001__x0001_2@_x0001__x0001__x0001__x0001__x0001_N@_x0001__x0001__x0001__x0001__x0001_D@_x0001__x0001__x0001__x0001__x0001_L@_x0001__x0001__x0001__x0001__x0001__x0001_5@_x0001__x0001__x0001__x0001__x0001__x0001_5@_x0001__x0001__x0001__x0001__x0001__x0002__x0001__x0001_(@_x0001__x0001__x0001__x0001__x0001__x0001_8@_x0001__x0001__x0001__x0001__x0001__x0001_&amp;@_x0001__x0001__x0001__x0001__x0001__x0001__x0001__x0001__x0001__x0001__x0001__x0001__x0001_ÀP@_x0001__x0001__x0001__x0001__x0001__x0001_$@_x0001__x0001__x0001__x0001__x0001__x0001__x0018_@_x0001__x0001__x0001__x0001__x0001_G@_x0001__x0001__x0001__x0001__x0001__x0001_;@_x0001__x0001__x0001__x0001__x0001_L@_x0001__x0001__x0001__x0001__x0001_O@_x0001__x0001__x0001__x0001__x0001__x0001_L@_x0001__x0001__x0001__x0001__x0001_N@_x0001__x0001__x0001__x0001__x0001__x0001__x0001__x0001__x0001__x0001__x0001__x0001__x0001__x0001_0@_x0001__x0001__x0001__x0001__x0001__x0001_&lt;@_x0001__x0001__x0001__x0001__x0001_@Q@_x0001__x0001__x0001__x0001__x0001__x0001_ @_x0001__x0001__x0001__x0001__x0001__x0001_N@_x0001__x0001__x0001__x0001__x0001__x0001_;@_x0001__x0001__x0001__x0001__x0001__x0001_I@_x0001__x0001__x0001__x0001__x0001__x0001_:@_x0001__x0001__x0001__x0001__x0001_O@_x0001__x0001__x0001__x0001__x0001__x0001_&lt;@_x0001__x0001__x0001__x0001__x0001__x0001_O@_x0001__x0001__x0001__x0001__x0001__x0001_A@_x0001__x0001__x0001__x0001__x0001__x0001_(@_x0001__x0001__x0001__x0001__x0001__x0001_&lt;@_x0001__x0001__x0001__x0001__x0001_@@_x0001__x0001__x0001__x0001__x0001_N@_x0001__x0001__x0001__x0001__x0001__x0001_J@_x0001__x0001__x0001__x0001__x0001_@@_x0001__x0002__x0001__x0001__x0001__x0001__x0001__x0001_(@_x0001__x0001__x0001__x0001__x0001_@Q@_x0001__x0001__x0001__x0001__x0001__x0001_7@_x0001__x0001__x0001__x0001__x0001__x0001_@@_x0001__x0001__x0001__x0001__x0001__x0001__x0001__x0001__x0001__x0001__x0001__x0001__x0001__x0001_H@_x0001__x0001__x0001__x0001__x0001__x0001_1@_x0001__x0001__x0001__x0001__x0001_E@_x0001__x0001__x0001__x0001__x0001_J@_x0001__x0001__x0001__x0001__x0001__x0001_&gt;@_x0001__x0001__x0001__x0001__x0001__x0001_0@_x0001__x0001__x0001__x0001__x0001__x0001_E@_x0001__x0001__x0001__x0001__x0001_C@_x0001__x0001__x0001__x0001__x0001__x0001_E@_x0001__x0001__x0001__x0001__x0001__x0001__x0001__x0001__x0001__x0001__x0001__x0001__x0001_@@_x0001__x0001__x0001__x0001__x0001__x0001_?@_x0001__x0001__x0001__x0001__x0001__x0001_5@_x0001__x0001__x0001__x0001__x0001__x0001_A@_x0001__x0001__x0001__x0001__x0001__x0001_:@_x0001__x0001__x0001__x0001__x0001__x0001_(@_x0001__x0001__x0001__x0001__x0001_D@_x0001__x0001__x0001__x0001__x0001__x0001__x0008_@_x0001__x0001__x0001__x0001__x0001__x0001_O@_x0001__x0001__x0001__x0001__x0001__x0001_&amp;@_x0001__x0001__x0001__x0001__x0001_N@_x0001__x0001__x0001__x0001__x0001__x0001_6@_x0001__x0001__x0001__x0001__x0001_M@_x0001__x0001__x0001__x0001__x0001__x0001_M@_x0001__x0001__x0001__x0001__x0001_L@_x0001__x0001__x0001__x0001__x0001__x0001_N@_x0001__x0001__x0001__x0001__x0001__x0002__x0001__x0001__x0018_@_x0001__x0001__x0001__x0001__x0001__x0001_;@_x0001__x0001__x0001__x0001__x0001__x0001_Q@_x0001__x0001__x0001__x0001__x0001__x0001__x0014_@_x0001__x0001__x0001__x0001__x0001_G@_x0001__x0001__x0001__x0001__x0001__x0001_0@_x0001__x0001__x0001__x0001__x0001__x0001_5@_x0001__x0001__x0001__x0001__x0001__x0001__x0001__x0001__x0001__x0001__x0001__x0001__x0001__x0001__x0010_@_x0001__x0001__x0001__x0001__x0001_K@_x0001__x0001__x0001__x0001__x0001_N@_x0001__x0001__x0001__x0001__x0001__x0001_*@_x0001__x0001__x0001__x0001__x0001__x0001__x001C_@_x0001__x0001__x0001__x0001__x0001_E@_x0001__x0001__x0001__x0001__x0001__x0001_L@_x0001__x0001__x0001__x0001__x0001__x0001__x0001__x0001__x0001__x0001__x0001__x0001__x0001__x0001__x0010_@_x0001__x0001__x0001__x0001__x0001__x0001_6@_x0001__x0001__x0001__x0001__x0001__x0001_A@_x0001__x0001__x0001__x0001__x0001__x0001_$@_x0001__x0001__x0001__x0001__x0001__x0001_(@_x0001__x0001__x0001__x0001__x0001__x0001__x001C_@_x0001__x0001__x0001__x0001__x0001__x0001__x001C_@_x0001__x0001__x0001__x0001__x0001__x0001_F@_x0001__x0001__x0001__x0001__x0001__x0001_4@_x0001__x0001__x0001__x0001__x0001__x0001__x0014_@_x0001__x0001__x0001__x0001__x0001__x0001_1@_x0001__x0001__x0001__x0001__x0001_D@_x0001__x0001__x0001__x0001__x0001__x0001_D@_x0001__x0001__x0001__x0001__x0001__x0001_2@_x0001__x0001__x0001__x0001__x0001_H@_x0001__x0001__x0001__x0001__x0001__x0001_6@_x0001__x0002__x0001__x0001__x0001__x0001__x0001__x0001_;@_x0001__x0001__x0001__x0001__x0001__x0001_J@_x0001__x0001__x0001__x0001__x0001__x0001_ @_x0001__x0001__x0001__x0001__x0001__x0001_;@_x0001__x0001__x0001__x0001__x0001__x0001_;@_x0001__x0001__x0001__x0001__x0001__x0001_;@_x0001__x0001__x0001__x0001__x0001__x0001_K@_x0001__x0001__x0001__x0001__x0001__x0001_:@_x0001__x0001__x0001__x0001__x0001__x0001__x0001__x0001__x0001__x0001__x0001__x0001__x0001_O@_x0001__x0001__x0001__x0001__x0001__x0001_P@_x0001__x0001__x0001__x0001__x0001__x0001_4@_x0001__x0001__x0001__x0001__x0001__x0001_7@_x0001__x0001__x0001__x0001__x0001__x0001_G@_x0001__x0001__x0001__x0001__x0001__x0001_.@_x0001__x0001__x0001__x0001__x0001__x0001_.@_x0001__x0001__x0001__x0001__x0001__x0001_7@_x0001__x0001__x0001__x0001__x0001__x0001_H@_x0001__x0001__x0001__x0001__x0001__x0001_:@_x0001__x0001__x0001__x0001__x0001__x0001_*@_x0001__x0001__x0001__x0001__x0001__x0001_@@_x0001__x0001__x0001__x0001__x0001_M@_x0001__x0001__x0001__x0001__x0001__x0001__x0001__x0001__x0001__x0001__x0001__x0001__x0001__x0001_0@_x0001__x0001__x0001__x0001__x0001__x0001_7@_x0001__x0001__x0001__x0001__x0001__x0001__x0001__x0001__x0001__x0001__x0001__x0001__x0001__x0001_1@_x0001__x0001__x0001__x0001__x0001__x0001_7@_x0001__x0001__x0001__x0001__x0001_O@_x0001__x0001__x0001__x0001__x0001__x0001_H@_x0001__x0001__x0001__x0001__x0001_F@_x0001__x0001__x0001__x0001__x0001__x0002__x0001__x0001_,@_x0001__x0001__x0001__x0001__x0001__x0001__x0008_@_x0001__x0001__x0001__x0001__x0001__x0001_&amp;@_x0001__x0001__x0001__x0001__x0001__x0001_3@_x0001__x0001__x0001__x0001__x0001__x0001__x0014_@_x0001__x0001__x0001__x0001__x0001_I@_x0001__x0001__x0001__x0001__x0001__x0001_=@_x0001__x0001__x0001__x0001__x0001__x0001_7@_x0001__x0001__x0001__x0001__x0001__x0001_Q@_x0001__x0001__x0001__x0001__x0001__x0001_7@_x0001__x0001__x0001__x0001__x0001__x0001_.@_x0001__x0001__x0001__x0001__x0001__x0001_8@_x0001__x0001__x0001__x0001__x0001__x0001__x0010_@_x0001__x0001__x0001__x0001__x0001__x0001_9@_x0001__x0001__x0001__x0001__x0001__x0001_=@_x0001__x0001__x0001__x0001__x0001__x0001_P@_x0001__x0001__x0001__x0001__x0001_M@_x0001__x0001__x0001__x0001__x0001__x0001_5@_x0001__x0001__x0001__x0001__x0001__x0001_(@_x0001__x0001__x0001__x0001__x0001__x0001_@@_x0001__x0001__x0001__x0001__x0001__x0001_H@_x0001__x0001__x0001__x0001__x0001__x0001_A@_x0001__x0001__x0001__x0001__x0001__x0001_@@_x0001__x0001__x0001__x0001__x0001__x0001__x001C_@_x0001__x0001__x0001__x0001__x0001__x0001_*@_x0001__x0001__x0001__x0001__x0001__x0001_8@_x0001__x0001__x0001__x0001__x0001__x0001_&amp;@_x0001__x0001__x0001__x0001__x0001_I@_x0001__x0001__x0001__x0001__x0001__x0001_F@_x0001__x0001__x0001__x0001__x0001__x0001_2@_x0001__x0001__x0001__x0001__x0001__x0001_@@_x0001__x0001__x0001__x0001__x0001__x0001__x0010_@_x0001__x0002__x0001__x0001__x0001__x0001__x0001_E@_x0001__x0001__x0001__x0001__x0001__x0001_G@_x0001__x0001__x0001__x0001__x0001_K@_x0001__x0001__x0001__x0001__x0001__x0001__x0001__x0001__x0001__x0001__x0001__x0001__x0001__x0001_4@_x0001__x0001__x0001__x0001__x0001__x0001_ @_x0001__x0001__x0001__x0001__x0001__x0001_1@_x0001__x0001__x0001__x0001__x0001__x0001_E@_x0001__x0001__x0001__x0001__x0001__x0001_?@_x0001__x0001__x0001__x0001__x0001__x0001__x0014_@_x0001__x0001__x0001__x0001__x0001_K@_x0001__x0001__x0001__x0001__x0001_I@_x0001__x0001__x0001__x0001__x0001__x0001_D@_x0001__x0001__x0001__x0001__x0001__x0001_(@_x0001__x0001__x0001__x0001__x0001__x0001_=@_x0001__x0001__x0001__x0001__x0001__x0001__x001C_@_x0001__x0001__x0001__x0001__x0001__x0001_5@_x0001__x0001__x0001__x0001__x0001__x0001_K@_x0001__x0001__x0001__x0001__x0001__x0001_5@_x0001__x0001__x0001__x0001__x0001__x0001__x0018_@_x0001__x0001__x0001__x0001__x0001_O@_x0001__x0001__x0001__x0001__x0001__x0001_D@_x0001__x0001__x0001__x0001__x0001__x0001_5@_x0001__x0001__x0001__x0001__x0001_H@_x0001__x0001__x0001__x0001__x0001_P@_x0001__x0001__x0001__x0001__x0001__x0001_3@_x0001__x0001__x0001__x0001__x0001_D@_x0001__x0001__x0001__x0001__x0001__x0001_N@_x0001__x0001__x0001__x0001__x0001__x0001_,@_x0001__x0001__x0001__x0001__x0001__x0001_?@_x0001__x0001__x0001__x0001__x0001__x0001_K@_x0001__x0001__x0001__x0001__x0001__x0002__x0001__x0001__x0018_@_x0001__x0001__x0001__x0001__x0001__x0001__x0010_@_x0001__x0001__x0001__x0001__x0001__x0001__x0010_@_x0001__x0001__x0001__x0001__x0001__x0001_I@_x0001__x0001__x0001__x0001__x0001__x0001_4@_x0001__x0001__x0001__x0001__x0001__x0001_P@_x0001__x0001__x0001__x0001__x0001__x0001__x0014_@_x0001__x0001__x0001__x0001__x0001_M@_x0001__x0001__x0001__x0001__x0001__x0001_9@_x0001__x0001__x0001__x0001__x0001__x0001_&amp;@_x0001__x0001__x0001__x0001__x0001_L@_x0001__x0001__x0001__x0001__x0001__x0001_,@_x0001__x0001__x0001__x0001__x0001_I@_x0001__x0001__x0001__x0001__x0001__x0001_"@_x0001__x0001__x0001__x0001__x0001__x0001_,@_x0001__x0001__x0001__x0001__x0001__x0001_Q@_x0001__x0001__x0001__x0001__x0001__x0001_4@_x0001__x0001__x0001__x0001__x0001__x0001_O@_x0001__x0001__x0001__x0001__x0001__x0001__x0018_@_x0001__x0001__x0001__x0001__x0001__x0001__x0008_@_x0001__x0001__x0001__x0001__x0001__x0001_P@_x0001__x0001__x0001__x0001__x0001__x0001_?@_x0001__x0001__x0001__x0001__x0001_K@_x0001__x0001__x0001__x0001__x0001_M@_x0001__x0001__x0001__x0001__x0001_@@_x0001__x0001__x0001__x0001__x0001_G@_x0001__x0001__x0001__x0001__x0001__x0001_"@_x0001__x0001__x0001__x0001__x0001_I@_x0001__x0001__x0001__x0001__x0001__x0001__x0001__x0001__x0001__x0001__x0001__x0001__x0001__x0001__x0001__x0001__x0001__x0001__x0001__x0001__x0001__x0001_7@_x0001__x0001__x0001__x0001__x0001_L@_x0001__x0002__x0001__x0001__x0001__x0001__x0001__x0001__x0001__x0001__x0001__x0001__x0001__x0001__x0001__x0001_*@_x0001__x0001__x0001__x0001__x0001__x0001_G@_x0001__x0001__x0001__x0001__x0001__x0001_;@_x0001__x0001__x0001__x0001__x0001__x0001_5@_x0001__x0001__x0001__x0001__x0001__x0001_2@_x0001__x0001__x0001__x0001__x0001__x0001__x0001__x0001__x0001__x0001__x0001__x0001__x0001__x0001_3@_x0001__x0001__x0001__x0001__x0001__x0001_ @_x0001__x0001__x0001__x0001__x0001__x0001_;@_x0001__x0001__x0001__x0001__x0001__x0001_,@_x0001__x0001__x0001__x0001__x0001__x0001__x0008_@_x0001__x0001__x0001__x0001__x0001__x0001_4@_x0001__x0001__x0001__x0001__x0001__x0001_D@_x0001__x0001__x0001__x0001__x0001__x0001__x001C_@_x0001__x0001__x0001__x0001__x0001_F@_x0001__x0001__x0001__x0001__x0001__x0001_$@_x0001__x0001__x0001__x0001__x0001__x0001_=@_x0001__x0001__x0001__x0001__x0001__x0001_5@_x0001__x0001__x0001__x0001__x0001__x0001__x0014_@_x0001__x0001__x0001__x0001__x0001__x0001_"@_x0001__x0001__x0001__x0001__x0001_H@_x0001__x0001__x0001__x0001__x0001__x0001_ @_x0001__x0001__x0001__x0001__x0001__x0001__x0010_@_x0001__x0001__x0001__x0001__x0001__x0001__x0014_@_x0001__x0001__x0001__x0001__x0001__x0001_&amp;@_x0001__x0001__x0001__x0001__x0001__x0001_0@_x0001__x0001__x0001__x0001__x0001__x0001__x0018_@_x0001__x0001__x0001__x0001__x0001__x0001_&gt;@_x0001__x0001__x0001__x0001__x0001__x0001_G@_x0001__x0001__x0001__x0001__x0001__x0001__x0001__x0001__x0001__x0001__x0001__x0001__x0001__x0002__x0001_F@_x0001__x0001__x0001__x0001__x0001__x0001_"@_x0001__x0001__x0001__x0001__x0001__x0001_"@_x0001__x0001__x0001__x0001__x0001__x0001_;@_x0001__x0001__x0001__x0001__x0001__x0001_8@_x0001__x0001__x0001__x0001__x0001__x0001_;@_x0001__x0001__x0001__x0001__x0001__x0001_.@_x0001__x0001__x0001__x0001__x0001__x0001_"@_x0001__x0001__x0001__x0001__x0001__x0001_A@_x0001__x0001__x0001__x0001__x0001__x0001_6@_x0001__x0001__x0001__x0001__x0001__x0001_G@_x0001__x0001__x0001__x0001__x0001__x0001_3@_x0001__x0001__x0001__x0001__x0001__x0001_L@_x0001__x0001__x0001__x0001__x0001_I@_x0001__x0001__x0001__x0001__x0001__x0001_,@_x0001__x0001__x0001__x0001__x0001__x0001_1@_x0001__x0001__x0001__x0001__x0001__x0001_$@_x0001__x0001__x0001__x0001__x0001__x0001__x0001__x0001__x0001__x0001__x0001__x0001__x0001__x0001_(@_x0001__x0001__x0001__x0001__x0001__x0001_?@_x0001__x0001__x0001__x0001__x0001_N@_x0001__x0001__x0001__x0001__x0001__x0001_G@_x0001__x0001__x0001__x0001__x0001__x0001_0@_x0001__x0001__x0001__x0001__x0001_@@_x0001__x0001__x0001__x0001__x0001_F@_x0001__x0001__x0001__x0001__x0001_M@_x0001__x0001__x0001__x0001__x0001__x0001_L@_x0001__x0001__x0001__x0001__x0001__x0001_&amp;@_x0001__x0001__x0001__x0001__x0001__x0001_&amp;@_x0001__x0001__x0001__x0001__x0001__x0001_"@_x0001__x0001__x0001__x0001__x0001_F@_x0001__x0001__x0001__x0001__x0001__x0001__x0010_@_x0001__x0002__x0001__x0001__x0001__x0001__x0001__x0001_;@_x0001__x0001__x0001__x0001__x0001__x0001_:@_x0001__x0001__x0001__x0001__x0001__x0001_6@_x0001__x0001__x0001__x0001__x0001_J@_x0001__x0001__x0001__x0001__x0001__x0001_N@_x0001__x0001__x0001__x0001__x0001__x0001_O@_x0001__x0001__x0001__x0001__x0001_M@_x0001__x0001__x0001__x0001__x0001__x0001_*@_x0001__x0001__x0001__x0001__x0001__x0001_7@_x0001__x0001__x0001__x0001__x0001__x0001_,@_x0001__x0001__x0001__x0001__x0001__x0001_@@_x0001__x0001__x0001__x0001__x0001__x0001_&gt;@_x0001__x0001__x0001__x0001__x0001__x0001__x0010_@_x0001__x0001__x0001__x0001__x0001_M@_x0001__x0001__x0001__x0001__x0001__x0001_N@_x0001__x0001__x0001__x0001__x0001_D@_x0001__x0001__x0001__x0001__x0001__x0001_2@_x0001__x0001__x0001__x0001__x0001__x0001_K@_x0001__x0001__x0001__x0001__x0001_N@_x0001__x0001__x0001__x0001__x0001_M@_x0001__x0001__x0001__x0001__x0001__x0001_2@_x0001__x0001__x0001__x0001__x0001__x0001_ @_x0001__x0001__x0001__x0001__x0001__x0001_O@_x0001__x0001__x0001__x0001__x0001_D@_x0001__x0001__x0001__x0001__x0001__x0001_8@_x0001__x0001__x0001__x0001__x0001__x0001__x0001_@_x0001__x0001__x0001__x0001__x0001__x0001_K@_x0001__x0001__x0001__x0001__x0001__x0001_,@_x0001__x0001__x0001__x0001__x0001__x0001_1@_x0001__x0001__x0001__x0001__x0001__x0001_6@_x0001__x0001__x0001__x0001__x0001_@Q@_x0001__x0001__x0001__x0001__x0001__x0002__x0001__x0001_.@_x0001__x0001__x0001__x0001__x0001__x0001_ @_x0001__x0001__x0001__x0001__x0001_F@_x0001__x0001__x0001__x0001__x0001_@Q@_x0001__x0001__x0001__x0001__x0001_J@_x0001__x0001__x0001__x0001__x0001__x0001_M@_x0001__x0001__x0001__x0001__x0001__x0001_H@_x0001__x0001__x0001__x0001__x0001_I@_x0001__x0001__x0001__x0001__x0001__x0001__x0001__x0001__x0001__x0001__x0001__x0001__x0001_N@_x0001__x0001__x0001__x0001__x0001__x0001__x0001__x0001__x0001__x0001__x0001__x0001__x0001_G@_x0001__x0001__x0001__x0001__x0001__x0001_ @_x0001__x0001__x0001__x0001__x0001__x0001__x0001__x0001__x0001__x0001__x0001__x0001__x0001__x0001_&lt;@_x0001__x0001__x0001__x0001__x0001_L@_x0001__x0001__x0001__x0001__x0001__x0001_&lt;@_x0001__x0001__x0001__x0001__x0001__x0001_G@_x0001__x0001__x0001__x0001__x0001__x0001__x0008_@_x0001__x0001__x0001__x0001__x0001__x0001_G@_x0001__x0001__x0001__x0001__x0001__x0001_K@_x0001__x0001__x0001__x0001__x0001__x0001__x0010_@_x0001__x0001__x0001__x0001__x0001_N@_x0001__x0001__x0001__x0001__x0001__x0001_;@_x0001__x0001__x0001__x0001__x0001__x0001_N@_x0001__x0001__x0001__x0001__x0001_E@_x0001__x0001__x0001__x0001__x0001__x0001_J@_x0001__x0001__x0001__x0001__x0001__x0001_:@_x0001__x0001__x0001__x0001__x0001__x0001__x0010_@_x0001__x0001__x0001__x0001__x0001__x0001_&amp;@_x0001__x0001__x0001__x0001__x0001__x0001_"@_x0001__x0001__x0001__x0001__x0001__x0001_$@_x0001__x0002__x0001__x0001__x0001__x0001__x0001__x0001_D@_x0001__x0001__x0001__x0001__x0001__x0001_?@_x0001__x0001__x0001__x0001__x0001__x0001__x0008_@_x0001__x0001__x0001__x0001__x0001__x0001_&gt;@_x0001__x0001__x0001__x0001__x0001_F@_x0001__x0001__x0001__x0001__x0001__x0001_G@_x0001__x0001__x0001__x0001__x0001__x0001_ @_x0001__x0001__x0001__x0001__x0001__x0001_?@_x0001__x0001__x0001__x0001__x0001__x0001_.@_x0001__x0001__x0001__x0001__x0001__x0001__x0001__x0001__x0001__x0001__x0001__x0001__x0001__x0001_"@_x0001__x0001__x0001__x0001__x0001_M@_x0001__x0001__x0001__x0001__x0001__x0001_0@_x0001__x0001__x0001__x0001__x0001__x0001_,@_x0001__x0001__x0001__x0001__x0001__x0001_$@_x0001__x0001__x0001__x0001__x0001__x0001_*@_x0001__x0001__x0001__x0001__x0001__x0001_0@_x0001__x0001__x0001__x0001__x0001__x0001_Q@_x0001__x0001__x0001__x0001__x0001__x0001_E@_x0001__x0001__x0001__x0001__x0001__x0001__x001C_@_x0001__x0001__x0001__x0001__x0001__x0001_0@_x0001__x0001__x0001__x0001__x0001__x0001_:@_x0001__x0001__x0001__x0001__x0001__x0001_3@_x0001__x0001__x0001__x0001__x0001_@Q@_x0001__x0001__x0001__x0001__x0001_@P@_x0001__x0001__x0001__x0001__x0001__x0001_ @_x0001__x0001__x0001__x0001__x0001__x0001_*@_x0001__x0001__x0001__x0001__x0001__x0001_?@_x0001__x0001__x0001__x0001__x0001__x0001_9@_x0001__x0001__x0001__x0001__x0001__x0001_G@_x0001__x0001__x0001__x0001__x0001__x0001_Q@_x0001__x0001__x0001__x0001__x0001__x0002__x0001__x0001_P@_x0001__x0001__x0001__x0001__x0001__x0001_2@_x0001__x0001__x0001__x0001__x0001__x0001_H@_x0001__x0001__x0001__x0001__x0001_L@_x0001__x0001__x0001__x0001__x0001__x0001_"@_x0001__x0001__x0001__x0001__x0001_N@_x0001__x0001__x0001__x0001__x0001__x0001_I@_x0001__x0001__x0001__x0001__x0001__x0001_H@_x0001__x0001__x0001__x0001__x0001__x0001__x0001__x0001__x0001__x0001__x0001__x0001__x0001__x0001_ @_x0001__x0001__x0001__x0001__x0001__x0001__x0014_@_x0001__x0001__x0001__x0001__x0001__x0001_;@_x0001__x0001__x0001__x0001__x0001__x0001_K@_x0001__x0001__x0001__x0001__x0001_K@_x0001__x0001__x0001__x0001__x0001__x0001_"@_x0001__x0001__x0001__x0001__x0001__x0001_A@_x0001__x0001__x0001__x0001__x0001__x0001_@@_x0001__x0001__x0001__x0001__x0001__x0001_M@_x0001__x0001__x0001__x0001__x0001_F@_x0001__x0001__x0001__x0001__x0001__x0001_L@_x0001__x0001__x0001__x0001__x0001__x0001_O@_x0001__x0001__x0001__x0001__x0001_@P@_x0001__x0001__x0001__x0001__x0001__x0001_=@_x0001__x0001__x0001__x0001__x0001_H@_x0001__x0001__x0001__x0001__x0001__x0001_A@_x0001__x0001__x0001__x0001__x0001__x0001_:@_x0001__x0001__x0001__x0001__x0001__x0001__x0008_@_x0001__x0001__x0001__x0001__x0001_@@_x0001__x0001__x0001__x0001__x0001__x0001__x0010_@_x0001__x0001__x0001__x0001__x0001__x0001__x0001__x0001__x0001__x0001__x0001__x0001__x0001__x0001_N@_x0001__x0001__x0001__x0001__x0001_@P@_x0001__x0002__x0001__x0001__x0001__x0001__x0001__x0001_:@_x0001__x0001__x0001__x0001__x0001_K@_x0001__x0001__x0001__x0001__x0001__x0001_&lt;@_x0001__x0001__x0001__x0001__x0001__x0001__x0001__x0001__x0001__x0001__x0001__x0001__x0001__x0001_(@_x0001__x0001__x0001__x0001__x0001_G@_x0001__x0001__x0001__x0001__x0001__x0001__x0001__x0001__x0001__x0001__x0001__x0001__x0001__x0001_M@_x0001__x0001__x0001__x0001__x0001__x0001__x0018_@_x0001__x0001__x0001__x0001__x0001__x0001_:@_x0001__x0001__x0001__x0001__x0001__x0001_J@_x0001__x0001__x0001__x0001__x0001__x0001__x0010_@_x0001__x0001__x0001__x0001__x0001__x0001_K@_x0001__x0001__x0001__x0001__x0001__x0001_7@_x0001__x0001__x0001__x0001__x0001__x0001_0@_x0001__x0001__x0001__x0001__x0001__x0001_:@_x0001__x0001__x0001__x0001__x0001__x0001_.@_x0001__x0001__x0001__x0001__x0001__x0001_9@_x0001__x0001__x0001__x0001__x0001__x0001_;@_x0001__x0001__x0001__x0001__x0001__x0001_:@_x0001__x0001__x0001__x0001__x0001__x0001_A@_x0001__x0001__x0001__x0001__x0001__x0001__x0008_@_x0001__x0001__x0001__x0001__x0001_N@_x0001__x0001__x0001__x0001__x0001__x0001_(@_x0001__x0001__x0001__x0001__x0001__x0001_$@_x0001__x0001__x0001__x0001__x0001_N@_x0001__x0001__x0001__x0001__x0001__x0001_&lt;@_x0001__x0001__x0001__x0001__x0001__x0001__x0008_@_x0001__x0001__x0001__x0001__x0001_C@_x0001__x0001__x0001__x0001__x0001_D@_x0001__x0001__x0001__x0001__x0001__x0001__x0008_@_x0001__x0001__x0001__x0001__x0001__x0002__x0001__x0001__x0018_@_x0001__x0001__x0001__x0001__x0001__x0001_H@_x0001__x0001__x0001__x0001__x0001__x0001_?@_x0001__x0001__x0001__x0001__x0001__x0001_J@_x0001__x0001__x0001__x0001__x0001__x0001_3@_x0001__x0001__x0001__x0001__x0001__x0001_L@_x0001__x0001__x0001__x0001__x0001__x0001_E@_x0001__x0001__x0001__x0001__x0001__x0001_Q@_x0001__x0001__x0001__x0001__x0001_@P@_x0001__x0001__x0001__x0001__x0001__x0001__x0001__x0001__x0001__x0001__x0001__x0001__x0001__x0001_P@_x0001__x0001__x0001__x0001__x0001_J@_x0001__x0001__x0001__x0001__x0001_E@_x0001__x0001__x0001__x0001__x0001__x0001_8@_x0001__x0001__x0001__x0001__x0001__x0001_0@_x0001__x0001__x0001__x0001__x0001__x0001__x0001__x0001__x0001__x0001__x0001__x0001__x0001__x0001_K@_x0001__x0001__x0001__x0001__x0001__x0001_H@_x0001__x0001__x0001__x0001__x0001_D@_x0001__x0001__x0001__x0001__x0001__x0001__x0001__x0001__x0001__x0001__x0001__x0001__x0001__x0001_I@_x0001__x0001__x0001__x0001__x0001__x0001_1@_x0001__x0001__x0001__x0001__x0001_D@_x0001__x0001__x0001__x0001__x0001_G@_x0001__x0001__x0001__x0001__x0001_@P@_x0001__x0001__x0001__x0001__x0001__x0001_P@_x0001__x0001__x0001__x0001__x0001__x0001_3@_x0001__x0001__x0001__x0001__x0001__x0001_ @_x0001__x0001__x0001__x0001__x0001__x0001_9@_x0001__x0001__x0001__x0001__x0001__x0001_E@_x0001__x0001__x0001__x0001__x0001__x0001__x0001__x0001__x0001__x0001__x0001__x0001__x0001__x0001__x0001__x0001__x0001__x0002__x0001__x0001__x0001__x0001__x0001_L@_x0001__x0001__x0001__x0001__x0001__x0001__x0001__x0001__x0001__x0001__x0001__x0001__x0001__x0001_3@_x0001__x0001__x0001__x0001__x0001_J@_x0001__x0001__x0001__x0001__x0001__x0001_&gt;@_x0001__x0001__x0001__x0001__x0001__x0001_ @_x0001__x0001__x0001__x0001__x0001__x0001_A@_x0001__x0001__x0001__x0001__x0001__x0001__x0001__x0001__x0001__x0001__x0001__x0001__x0001_@P@_x0001__x0001__x0001__x0001__x0001__x0001_F@_x0001__x0001__x0001__x0001__x0001__x0001_2@_x0001__x0001__x0001__x0001__x0001_O@_x0001__x0001__x0001__x0001__x0001__x0001__x0014_@_x0001__x0001__x0001__x0001__x0001__x0001_&lt;@_x0001__x0001__x0001__x0001__x0001__x0001__x0001__x0001__x0001__x0001__x0001__x0001__x0001_K@_x0001__x0001__x0001__x0001__x0001_ÀP@_x0001__x0001__x0001__x0001__x0001__x0001_;@_x0001__x0001__x0001__x0001__x0001_K@_x0001__x0001__x0001__x0001__x0001__x0001_4@_x0001__x0001__x0001__x0001__x0001__x0001_&amp;@_x0001__x0001__x0001__x0001__x0001_ÀP@_x0001__x0001__x0001__x0001__x0001__x0001_$@_x0001__x0001__x0001__x0001__x0001__x0001_@@_x0001__x0001__x0001__x0001__x0001__x0001_ @_x0001__x0001__x0001__x0001__x0001_L@_x0001__x0001__x0001__x0001__x0001__x0001__x0001__x0001__x0001__x0001__x0001__x0001__x0001__x0001_,@_x0001__x0001__x0001__x0001__x0001__x0001_1@_x0001__x0001__x0001__x0001__x0001__x0001__x0014_@_x0001__x0001__x0001__x0001__x0001__x0001__x0001__x0001__x0001__x0001__x0001__x0001__x0001__x0002__x0001_@@_x0001__x0001__x0001__x0001__x0001__x0001_1@_x0001__x0001__x0001__x0001__x0001__x0001_H@_x0001__x0001__x0001__x0001__x0001_E@_x0001__x0001__x0001__x0001__x0001__x0001_(@_x0001__x0001__x0001__x0001__x0001__x0001__x0008_@_x0001__x0001__x0001__x0001__x0001__x0001_E@_x0001__x0001__x0001__x0001__x0001__x0001_*@_x0001__x0001__x0001__x0001__x0001__x0001_L@_x0001__x0001__x0001__x0001__x0001__x0001_@@_x0001__x0001__x0001__x0001__x0001__x0001__x0001__x0001__x0001__x0001__x0001__x0001__x0001__x0001_7@_x0001__x0001__x0001__x0001__x0001__x0001_@@_x0001__x0001__x0001__x0001__x0001__x0001_6@_x0001__x0001__x0001__x0001__x0001__x0001_&lt;@_x0001__x0001__x0001__x0001__x0001__x0001_L@_x0001__x0001__x0001__x0001__x0001__x0001__x0001__x0001__x0001__x0001__x0001__x0001__x0001__x0001_@@_x0001__x0001__x0001__x0001__x0001_K@_x0001__x0001__x0001__x0001__x0001__x0001__x0001__x0001__x0001__x0001__x0001__x0001__x0001__x0001_.@_x0001__x0001__x0001__x0001__x0001_H@_x0001__x0001__x0001__x0001__x0001__x0001_3@_x0001__x0001__x0001__x0001__x0001_L@_x0001__x0001__x0001__x0001__x0001__x0001_&lt;@_x0001__x0001__x0001__x0001__x0001__x0001__x0001__x0001__x0001__x0001__x0001__x0001__x0001__x0001_M@_x0001__x0001__x0001__x0001__x0001__x0001_(@_x0001__x0001__x0001__x0001__x0001__x0001_P@_x0001__x0001__x0001__x0001__x0001__x0001_8@_x0001__x0001__x0001__x0001__x0001__x0001_;@_x0001__x0001__x0001__x0001__x0001__x0001_?@_x0001__x0002__x0001__x0001__x0001__x0001__x0001__x0001_A@_x0001__x0001__x0001__x0001__x0001__x0001_P@_x0001__x0001__x0001__x0001__x0001__x0001_J@_x0001__x0001__x0001__x0001__x0001__x0001_&amp;@_x0001__x0001__x0001__x0001__x0001__x0001_5@_x0001__x0001__x0001__x0001__x0001__x0001_&lt;@_x0001__x0001__x0001__x0001__x0001__x0001_*@_x0001__x0001__x0001__x0001__x0001__x0001__x001C_@_x0001__x0001__x0001__x0001__x0001__x0001__x0001__x0001__x0001__x0001__x0001__x0001__x0001__x0001_F@_x0001__x0001__x0001__x0001__x0001__x0001_9@_x0001__x0001__x0001__x0001__x0001__x0001_8@_x0001__x0001__x0001__x0001__x0001__x0001_&amp;@_x0001__x0001__x0001__x0001__x0001__x0001_E@_x0001__x0001__x0001__x0001__x0001_F@_x0001__x0001__x0001__x0001__x0001__x0001_ @_x0001__x0001__x0001__x0001__x0001__x0001_*@_x0001__x0001__x0001__x0001__x0001__x0001_3@_x0001__x0001__x0001__x0001__x0001_N@_x0001__x0001__x0001__x0001__x0001_F@_x0001__x0001__x0001__x0001__x0001__x0001_D@_x0001__x0001__x0001__x0001__x0001_E@_x0001__x0001__x0001__x0001__x0001_G@_x0001__x0001__x0001__x0001__x0001__x0001_?@_x0001__x0001__x0001__x0001__x0001__x0001_;@_x0001__x0001__x0001__x0001__x0001__x0001_0@_x0001__x0001__x0001__x0001__x0001__x0001_E@_x0001__x0001__x0001__x0001__x0001__x0001__x0001__x0001__x0001__x0001__x0001__x0001__x0001__x0001_;@_x0001__x0001__x0001__x0001__x0001__x0001_2@_x0001__x0001__x0001__x0001__x0001_D@_x0001__x0001__x0001__x0001__x0001__x0002__x0001_J@_x0001__x0001__x0001__x0001__x0001__x0001_;@_x0001__x0001__x0001__x0001__x0001__x0001__x0010_@_x0001__x0001__x0001__x0001__x0001__x0001_$@_x0001__x0001__x0001__x0001__x0001__x0001_5@_x0001__x0001__x0001__x0001__x0001__x0001_5@_x0001__x0001__x0001__x0001__x0001__x0001__x0001__x0001__x0001__x0001__x0001__x0001__x0001__x0001_M@_x0001__x0001__x0001__x0001__x0001__x0001_6@_x0001__x0001__x0001__x0001__x0001__x0001_A@_x0001__x0001__x0001__x0001__x0001__x0001_,@_x0001__x0001__x0001__x0001__x0001__x0001__x0008_@_x0001__x0001__x0001__x0001__x0001__x0001_8@_x0001__x0001__x0001__x0001__x0001__x0001_=@_x0001__x0001__x0001__x0001__x0001_E@_x0001__x0001__x0001__x0001__x0001__x0001__x0001__x0001__x0001__x0001__x0001__x0001__x0001__x0001_2@_x0001__x0001__x0001__x0001__x0001_N@_x0001__x0001__x0001__x0001__x0001__x0001_3@_x0001__x0001__x0001__x0001__x0001__x0001_H@_x0001__x0001__x0001__x0001__x0001__x0001_3@_x0001__x0001__x0001__x0001__x0001__x0001_&gt;@_x0001__x0001__x0001__x0001__x0001_E@_x0001__x0001__x0001__x0001__x0001__x0001__x001C_@_x0001__x0001__x0001__x0001__x0001_@@_x0001__x0001__x0001__x0001__x0001__x0001_*@_x0001__x0001__x0001__x0001__x0001__x0001_I@_x0001__x0001__x0001__x0001__x0001__x0001_&lt;@_x0001__x0001__x0001__x0001__x0001__x0001_K@_x0001__x0001__x0001__x0001__x0001__x0001_*@_x0001__x0001__x0001__x0001__x0001__x0001_A@_x0001__x0001__x0001__x0001__x0001__x0001__x0001__x0001__x0001__x0002__x0001__x0001__x0001__x0001__x0001__x0001_5@_x0001__x0001__x0001__x0001__x0001__x0001__x0018_@_x0001__x0001__x0001__x0001__x0001__x0001_7@_x0001__x0001__x0001__x0001__x0001__x0001__x0001__x0001__x0001__x0001__x0001__x0001__x0001__x0001_G@_x0001__x0001__x0001__x0001__x0001__x0001_K@_x0001__x0001__x0001__x0001__x0001__x0001__x0008_@_x0001__x0001__x0001__x0001__x0001__x0001_?@_x0001__x0001__x0001__x0001__x0001__x0001_(@_x0001__x0001__x0001__x0001__x0001__x0001__x0014_@_x0001__x0001__x0001__x0001__x0001__x0001__x0010_@_x0001__x0001__x0001__x0001__x0001__x0001_3@_x0001__x0001__x0001__x0001__x0001__x0001_1@_x0001__x0001__x0001__x0001__x0001__x0001__x0010_@_x0001__x0001__x0001__x0001__x0001__x0001_&gt;@_x0001__x0001__x0001__x0001__x0001__x0001__x0001__x0001__x0001__x0001__x0001__x0001__x0001__x0001_L@_x0001__x0001__x0001__x0001__x0001__x0001_;@_x0001__x0001__x0001__x0001__x0001__x0001_ @_x0001__x0001__x0001__x0001__x0001_E@_x0001__x0001__x0001__x0001__x0001__x0001_8@_x0001__x0001__x0001__x0001__x0001__x0001_Q@_x0001__x0001__x0001__x0001__x0001__x0001_:@_x0001__x0001__x0001__x0001__x0001__x0001_7@_x0001__x0001__x0001__x0001__x0001__x0001_9@_x0001__x0001__x0001__x0001__x0001__x0001_7@_x0001__x0001__x0001__x0001__x0001__x0001__x0001_@_x0001__x0001__x0001__x0001__x0001__x0001_0@_x0001__x0001__x0001__x0001__x0001_P@_x0001__x0001__x0001__x0001__x0001__x0001_6@_x0001__x0001__x0001__x0001__x0001__x0001_=@_x0001__x0001__x0001__x0001__x0001__x0002__x0001_ÀP@_x0001__x0001__x0001__x0001__x0001_@P@_x0001__x0001__x0001__x0001__x0001__x0001_=@_x0001__x0001__x0001__x0001__x0001_L@_x0001__x0001__x0001__x0001__x0001__x0001_.@_x0001__x0001__x0001__x0001__x0001__x0001_F@_x0001__x0001__x0001__x0001__x0001__x0001_"@_x0001__x0001__x0001__x0001__x0001__x0001_$@_x0001__x0001__x0001__x0001__x0001_F@_x0001__x0001__x0001__x0001__x0001__x0001_I@_x0001__x0001__x0001__x0001__x0001_P@_x0001__x0001__x0001__x0001__x0001__x0001_2@_x0001__x0001__x0001__x0001__x0001_J@_x0001__x0001__x0001__x0001__x0001__x0001_5@_x0001__x0001__x0001__x0001__x0001_ÀP@_x0001__x0001__x0001__x0001__x0001__x0001_ @_x0001__x0001__x0001__x0001__x0001__x0001_&amp;@_x0001__x0001__x0001__x0001__x0001__x0001_&amp;@_x0001__x0001__x0001__x0001__x0001__x0001_N@_x0001__x0001__x0001__x0001__x0001__x0001_L@_x0001__x0001__x0001__x0001__x0001__x0001_?@_x0001__x0001__x0001__x0001__x0001__x0001_E@_x0001__x0001__x0001__x0001__x0001__x0001__x0001__x0001__x0001__x0001__x0001__x0001__x0001__x0001_P@_x0001__x0001__x0001__x0001__x0001_ÀP@_x0001__x0001__x0001__x0001__x0001__x0001_&amp;@_x0001__x0001__x0001__x0001__x0001__x0001_$@_x0001__x0001__x0001__x0001__x0001__x0001_$@_x0001__x0001__x0001__x0001__x0001_E@_x0001__x0001__x0001__x0001__x0001__x0001_4@_x0001__x0001__x0001__x0001__x0001__x0001_6@_x0001__x0001__x0001__x0001__x0001_I@</t>
  </si>
  <si>
    <t>81c9b005a2691747be3327c0347b0c02_x0001__x0002__x0001__x0001__x0001__x0001__x0001__x0001_0@_x0001__x0001__x0001__x0001__x0001__x0001_F@_x0001__x0001__x0001__x0001__x0001__x0001_A@_x0001__x0001__x0001__x0001__x0001_@Q@_x0001__x0001__x0001__x0001__x0001__x0001_:@_x0001__x0001__x0001__x0001__x0001__x0001_.@_x0001__x0001__x0001__x0001__x0001__x0001_F@_x0001__x0001__x0001__x0001__x0001__x0001_&gt;@_x0001__x0001__x0001__x0001__x0001__x0001_(@_x0001__x0001__x0001__x0001__x0001__x0001_P@_x0001__x0001__x0001__x0001__x0001__x0001_;@_x0001__x0001__x0001__x0001__x0001__x0001_8@_x0001__x0001__x0001__x0001__x0001__x0001_M@_x0001__x0001__x0001__x0001__x0001__x0001_0@_x0001__x0001__x0001__x0001__x0001__x0001_E@_x0001__x0001__x0001__x0001__x0001__x0001_O@_x0001__x0001__x0001__x0001__x0001__x0001_7@_x0001__x0001__x0001__x0001__x0001_H@_x0001__x0001__x0001__x0001__x0001__x0001__x0001__x0001__x0001__x0001__x0001__x0001__x0001__x0001_E@_x0001__x0001__x0001__x0001__x0001__x0001_2@_x0001__x0001__x0001__x0001__x0001__x0001_4@_x0001__x0001__x0001__x0001__x0001_@P@_x0001__x0001__x0001__x0001__x0001__x0001_P@_x0001__x0001__x0001__x0001__x0001__x0001_8@_x0001__x0001__x0001__x0001__x0001__x0001__x0008_@_x0001__x0001__x0001__x0001__x0001__x0001__x0018_@_x0001__x0001__x0001__x0001__x0001__x0001_4@_x0001__x0001__x0001__x0001__x0001__x0001_D@_x0001__x0001__x0001__x0001__x0001__x0001_G@_x0001__x0001__x0001__x0001__x0001__x0001__x001C_@_x0001__x0001__x0001__x0001__x0001__x0002__x0001__x0001_G@_x0001__x0001__x0001__x0001__x0001__x0001_&gt;@_x0001__x0001__x0001__x0001__x0001_@@_x0001__x0001__x0001__x0001__x0001_O@_x0001__x0001__x0001__x0001__x0001__x0001_8@_x0001__x0001__x0001__x0001__x0001__x0001_7@_x0001__x0001__x0001__x0001__x0001__x0001_N@_x0001__x0001__x0001__x0001__x0001__x0001_G@_x0001__x0001__x0001__x0001__x0001__x0001__x0014_@_x0001__x0001__x0001__x0001__x0001_N@_x0001__x0001__x0001__x0001__x0001__x0001__x0018_@_x0001__x0001__x0001__x0001__x0001__x0001_?@_x0001__x0001__x0001__x0001__x0001__x0001_D@_x0001__x0001__x0001__x0001__x0001__x0001_G@_x0001__x0001__x0001__x0001__x0001__x0001_*@_x0001__x0001__x0001__x0001__x0001__x0001__x0001__x0001__x0001__x0001__x0001__x0001__x0001__x0001__x0018_@_x0001__x0001__x0001__x0001__x0001__x0001__x0001__x0001__x0001__x0001__x0001__x0001__x0001__x0001_&lt;@_x0001__x0001__x0001__x0001__x0001__x0001_.@_x0001__x0001__x0001__x0001__x0001__x0001_P@_x0001__x0001__x0001__x0001__x0001__x0001_8@_x0001__x0001__x0001__x0001__x0001__x0001_2@_x0001__x0001__x0001__x0001__x0001__x0001_5@_x0001__x0001__x0001__x0001__x0001__x0001_,@_x0001__x0001__x0001__x0001__x0001__x0001_&amp;@_x0001__x0001__x0001__x0001__x0001__x0001_&gt;@_x0001__x0001__x0001__x0001__x0001__x0001__x0001__x0001__x0001__x0001__x0001__x0001__x0001__x0001__x001C_@_x0001__x0001__x0001__x0001__x0001__x0001_&lt;@_x0001__x0001__x0001__x0001__x0001__x0001_*@_x0001__x0001__x0001__x0001__x0001__x0001__x001C_@_x0001__x0002__x0001__x0001__x0001__x0001__x0001__x0001_,@_x0001__x0001__x0001__x0001__x0001__x0001_G@_x0001__x0001__x0001__x0001__x0001__x0001_O@_x0001__x0001__x0001__x0001__x0001_ÀP@_x0001__x0001__x0001__x0001__x0001_O@_x0001__x0001__x0001__x0001__x0001__x0001__x0010_@_x0001__x0001__x0001__x0001__x0001__x0001__x0001__x0001__x0001__x0001__x0001__x0001__x0001__x0001__x0001__x0001__x0001__x0001__x0001__x0001__x0001__x0001_9@_x0001__x0001__x0001__x0001__x0001__x0001__x001C_@_x0001__x0001__x0001__x0001__x0001_L@_x0001__x0001__x0001__x0001__x0001__x0001_6@_x0001__x0001__x0001__x0001__x0001__x0001_4@_x0001__x0001__x0001__x0001__x0001__x0001_=@_x0001__x0001__x0001__x0001__x0001__x0001_A@_x0001__x0001__x0001__x0001__x0001__x0001__x0018_@_x0001__x0001__x0001__x0001__x0001__x0001__x0018_@_x0001__x0001__x0001__x0001__x0001__x0001__x001C_@_x0001__x0001__x0001__x0001__x0001_P@_x0001__x0001__x0001__x0001__x0001__x0001_2@_x0001__x0001__x0001__x0001__x0001__x0001__x0014_@_x0001__x0001__x0001__x0001__x0001__x0001_@@_x0001__x0001__x0001__x0001__x0001_E@_x0001__x0001__x0001__x0001__x0001__x0001__x0008_@_x0001__x0001__x0001__x0001__x0001__x0001_(@_x0001__x0001__x0001__x0001__x0001_J@_x0001__x0001__x0001__x0001__x0001__x0001_0@_x0001__x0001__x0001__x0001__x0001__x0001__x0014_@_x0001__x0001__x0001__x0001__x0001__x0001__x0001_@_x0001__x0001__x0001__x0001__x0001_@@_x0001__x0001__x0001__x0001__x0001__x0001_.@_x0001__x0001__x0001__x0001__x0001__x0002__x0001_J@_x0001__x0001__x0001__x0001__x0001__x0001_F@_x0001__x0001__x0001__x0001__x0001__x0001__x0001_@_x0001__x0001__x0001__x0001__x0001__x0001_D@_x0001__x0001__x0001__x0001__x0001__x0001_.@_x0001__x0001__x0001__x0001__x0001__x0001_3@_x0001__x0001__x0001__x0001__x0001__x0001_J@_x0001__x0001__x0001__x0001__x0001__x0001_7@_x0001__x0001__x0001__x0001__x0001__x0001_&lt;@_x0001__x0001__x0001__x0001__x0001__x0001_P@_x0001__x0001__x0001__x0001__x0001__x0001_7@_x0001__x0001__x0001__x0001__x0001__x0001_ @_x0001__x0001__x0001__x0001__x0001_L@_x0001__x0001__x0001__x0001__x0001__x0001_7@_x0001__x0001__x0001__x0001__x0001__x0001__x0010_@_x0001__x0001__x0001__x0001__x0001__x0001__x0001__x0001__x0001__x0001__x0001__x0001__x0001_P@_x0001__x0001__x0001__x0001__x0001__x0001_&gt;@_x0001__x0001__x0001__x0001__x0001__x0001_4@_x0001__x0001__x0001__x0001__x0001__x0001_&gt;@_x0001__x0001__x0001__x0001__x0001_E@_x0001__x0001__x0001__x0001__x0001__x0001_$@_x0001__x0001__x0001__x0001__x0001__x0001_4@_x0001__x0001__x0001__x0001__x0001_E@_x0001__x0001__x0001__x0001__x0001__x0001_&gt;@_x0001__x0001__x0001__x0001__x0001_O@_x0001__x0001__x0001__x0001__x0001__x0001__x0018_@_x0001__x0001__x0001__x0001__x0001__x0001__x0010_@_x0001__x0001__x0001__x0001__x0001__x0001_,@_x0001__x0001__x0001__x0001__x0001_D@_x0001__x0001__x0001__x0001__x0001__x0001__x0014_@_x0001__x0001__x0001__x0001__x0001__x0001_?@_x0001__x0002__x0001__x0001__x0001__x0001__x0001__x0001_@@_x0001__x0001__x0001__x0001__x0001_E@_x0001__x0001__x0001__x0001__x0001__x0001_L@_x0001__x0001__x0001__x0001__x0001__x0001__x0001__x0001__x0001__x0001__x0001__x0001__x0001__x0001_D@_x0001__x0001__x0001__x0001__x0001_M@_x0001__x0001__x0001__x0001__x0001__x0001__x001C_@_x0001__x0001__x0001__x0001__x0001__x0001_ @_x0001__x0001__x0001__x0001__x0001__x0001_F@_x0001__x0001__x0001__x0001__x0001__x0001__x0010_@_x0001__x0001__x0001__x0001__x0001__x0001_F@_x0001__x0001__x0001__x0001__x0001_I@_x0001__x0001__x0001__x0001__x0001_D@_x0001__x0001__x0001__x0001__x0001__x0001__x0014_@_x0001__x0001__x0001__x0001__x0001__x0001__x0001__x0001__x0001__x0001__x0001__x0001__x0001_M@_x0001__x0001__x0001__x0001__x0001_C@_x0001__x0001__x0001__x0001__x0001__x0001_H@_x0001__x0001__x0001__x0001__x0001__x0001_A@_x0001__x0001__x0001__x0001__x0001__x0001_*@_x0001__x0001__x0001__x0001__x0001__x0001_3@_x0001__x0001__x0001__x0001__x0001_E@_x0001__x0001__x0001__x0001__x0001__x0001_7@_x0001__x0001__x0001__x0001__x0001__x0001__x0018_@_x0001__x0001__x0001__x0001__x0001__x0001__x0001__x0001__x0001__x0001__x0001__x0001__x0001__x0001_*@_x0001__x0001__x0001__x0001__x0001_M@_x0001__x0001__x0001__x0001__x0001_D@_x0001__x0001__x0001__x0001__x0001__x0001_&amp;@_x0001__x0001__x0001__x0001__x0001__x0001_&gt;@_x0001__x0001__x0001__x0001__x0001_E@_x0001__x0001__x0001__x0001__x0001__x0002__x0001__x0001_K@_x0001__x0001__x0001__x0001__x0001__x0001__x0001__x0001__x0001__x0001__x0001__x0001__x0001__x0001_&gt;@_x0001__x0001__x0001__x0001__x0001__x0001_8@_x0001__x0001__x0001__x0001__x0001_P@_x0001__x0001__x0001__x0001__x0001_H@_x0001__x0001__x0001__x0001__x0001__x0001__x0001__x0001__x0001__x0001__x0001__x0001__x0001__x0001_;@_x0001__x0001__x0001__x0001__x0001_@P@_x0001__x0001__x0001__x0001__x0001__x0001_E@_x0001__x0001__x0001__x0001__x0001__x0001_I@_x0001__x0001__x0001__x0001__x0001__x0001_5@_x0001__x0001__x0001__x0001__x0001__x0001_.@_x0001__x0001__x0001__x0001__x0001__x0001_E@_x0001__x0001__x0001__x0001__x0001__x0001__x0014_@_x0001__x0001__x0001__x0001__x0001__x0001_,@_x0001__x0001__x0001__x0001__x0001__x0001_4@_x0001__x0001__x0001__x0001__x0001__x0001_9@_x0001__x0001__x0001__x0001__x0001__x0001__x0008_@_x0001__x0001__x0001__x0001__x0001__x0001_.@_x0001__x0001__x0001__x0001__x0001__x0001_3@_x0001__x0001__x0001__x0001__x0001__x0001__x001C_@_x0001__x0001__x0001__x0001__x0001_D@_x0001__x0001__x0001__x0001__x0001__x0001_&lt;@_x0001__x0001__x0001__x0001__x0001_N@_x0001__x0001__x0001__x0001__x0001__x0001_.@_x0001__x0001__x0001__x0001__x0001__x0001_=@_x0001__x0001__x0001__x0001__x0001__x0001_A@_x0001__x0001__x0001__x0001__x0001__x0001__x0018_@_x0001__x0001__x0001__x0001__x0001__x0001_K@_x0001__x0001__x0001__x0001__x0001_@Q@_x0001__x0001__x0001__x0001__x0001__x0001_.@_x0001__x0002__x0001__x0001__x0001__x0001__x0001__x0001_3@_x0001__x0001__x0001__x0001__x0001__x0001__x0010_@_x0001__x0001__x0001__x0001__x0001__x0001_6@_x0001__x0001__x0001__x0001__x0001__x0001__x0014_@_x0001__x0001__x0001__x0001__x0001__x0001_1@_x0001__x0001__x0001__x0001__x0001__x0001__x0001__x0001__x0001__x0001__x0001__x0001__x0001__x0001_.@_x0001__x0001__x0001__x0001__x0001__x0001_4@_x0001__x0001__x0001__x0001__x0001_H@_x0001__x0001__x0001__x0001__x0001__x0001_&amp;@_x0001__x0001__x0001__x0001__x0001__x0001__x0010_@_x0001__x0001__x0001__x0001__x0001_@@_x0001__x0001__x0001__x0001__x0001_D@_x0001__x0001__x0001__x0001__x0001__x0001_N@_x0001__x0001__x0001__x0001__x0001_M@_x0001__x0001__x0001__x0001__x0001__x0001_&gt;@_x0001__x0001__x0001__x0001__x0001__x0001_I@_x0001__x0001__x0001__x0001__x0001__x0001_9@_x0001__x0001__x0001__x0001__x0001__x0001_E@_x0001__x0001__x0001__x0001__x0001__x0001_@@_x0001__x0001__x0001__x0001__x0001_F@_x0001__x0001__x0001__x0001__x0001_D@_x0001__x0001__x0001__x0001__x0001__x0001__x001C_@_x0001__x0001__x0001__x0001__x0001__x0001_I@_x0001__x0001__x0001__x0001__x0001__x0001__x001C_@_x0001__x0001__x0001__x0001__x0001__x0001_4@_x0001__x0001__x0001__x0001__x0001__x0001_I@_x0001__x0001__x0001__x0001__x0001__x0001_7@_x0001__x0001__x0001__x0001__x0001_K@_x0001__x0001__x0001__x0001__x0001__x0001_@@_x0001__x0001__x0001__x0001__x0001__x0001_F@_x0001__x0001__x0001__x0001__x0001__x0002__x0001__x0001_:@_x0001__x0001__x0001__x0001__x0001_I@_x0001__x0001__x0001__x0001__x0001__x0001_6@_x0001__x0001__x0001__x0001__x0001__x0001_P@_x0001__x0001__x0001__x0001__x0001__x0001_ @_x0001__x0001__x0001__x0001__x0001__x0001_G@_x0001__x0001__x0001__x0001__x0001__x0001_"@_x0001__x0001__x0001__x0001__x0001__x0001_3@_x0001__x0001__x0001__x0001__x0001__x0001__x0018_@_x0001__x0001__x0001__x0001__x0001__x0001_A@_x0001__x0001__x0001__x0001__x0001__x0001_ @_x0001__x0001__x0001__x0001__x0001__x0001_D@_x0001__x0001__x0001__x0001__x0001_I@_x0001__x0001__x0001__x0001__x0001__x0001_4@_x0001__x0001__x0001__x0001__x0001__x0001_5@_x0001__x0001__x0001__x0001__x0001__x0001_:@_x0001__x0001__x0001__x0001__x0001__x0001_F@_x0001__x0001__x0001__x0001__x0001_I@_x0001__x0001__x0001__x0001__x0001__x0001_9@_x0001__x0001__x0001__x0001__x0001__x0001_1@_x0001__x0001__x0001__x0001__x0001__x0001_D@_x0001__x0001__x0001__x0001__x0001__x0001_9@_x0001__x0001__x0001__x0001__x0001__x0001__x0008_@_x0001__x0001__x0001__x0001__x0001__x0001_"@_x0001__x0001__x0001__x0001__x0001_E@_x0001__x0001__x0001__x0001__x0001__x0001__x0014_@_x0001__x0001__x0001__x0001__x0001_K@_x0001__x0001__x0001__x0001__x0001__x0001_E@_x0001__x0001__x0001__x0001__x0001_G@_x0001__x0001__x0001__x0001__x0001__x0001_H@_x0001__x0001__x0001__x0001__x0001__x0001_4@_x0001__x0001__x0001__x0001__x0001__x0001_*@9:9999998@9999990@999999*@99999G@_x0001__x0005_99_x0002__x0005_99_x0003__x0005_99_x0004__x0005_99_x0005__x0005_99_x0006__x0005_99_x0007__x0005_99_x0008__x0005_99	_x0005_99:_x0005_99_x000B__x0005_99_x000C__x0005_99
_x0005_99_x000E__x0005_99_x000F__x0005_99_x0010__x0005_99_x0011__x0005_99_x0012__x0005_99_x0013__x0005_99_x0014__x0005_99_x0015__x0005_99_x0016__x0005_99_x0017__x0005_99_x0018__x0005_99_x0019__x0005_99_x001A__x0005_99_x001B__x0005_99_x001C__x0005_99_x001D__x0005_99_x001E__x0005_99_x001F__x0005_99 _x0005_99!_x0005_99"_x0005_99#_x0005_99$_x0005_99%_x0005_99&amp;_x0005_99'_x0005_99(_x0005_99)_x0005_99*_x0005_99+_x0005_99,_x0005_99-_x0005_99._x0005_99/_x0005_990_x0005_991_x0005_992_x0005_993_x0005_994_x0005_995_x0005_996_x0005_997_x0005_99_x0001__x0002_8_x0005__x0001__x0001_9_x0005__x0001__x0001_:_x0005__x0001__x0001_;_x0005__x0001__x0001_&lt;_x0005__x0001__x0001_=_x0005__x0001__x0001_&gt;_x0005__x0001__x0001_?_x0005__x0001__x0001_@_x0005__x0001__x0001_A_x0005__x0001__x0001_B_x0005__x0001__x0001_C_x0005__x0001__x0001_D_x0005__x0001__x0001_E_x0005__x0001__x0001_F_x0005__x0001__x0001_G_x0005__x0001__x0001_H_x0005__x0001__x0001_I_x0005__x0001__x0001_J_x0005__x0001__x0001_K_x0005__x0001__x0001_L_x0005__x0001__x0001_M_x0005__x0001__x0001_N_x0005__x0001__x0001_O_x0005__x0001__x0001_P_x0005__x0001__x0001_Q_x0005__x0001__x0001_R_x0005__x0001__x0001_S_x0005__x0001__x0001_T_x0005__x0001__x0001_U_x0005__x0001__x0001_V_x0005__x0001__x0001_W_x0005__x0001__x0001_X_x0005__x0001__x0001_Y_x0005__x0001__x0001_Z_x0005__x0001__x0001_[_x0005__x0001__x0001_\_x0005__x0001__x0001_]_x0005__x0001__x0001_^_x0005__x0001__x0001___x0005__x0001__x0001_`_x0005__x0001__x0001_a_x0005__x0001__x0001_b_x0005__x0001__x0001_c_x0005__x0001__x0001_d_x0005__x0001__x0001_e_x0005__x0001__x0001_f_x0005__x0001__x0001_g_x0005__x0001__x0001_h_x0005__x0001__x0001_i_x0005__x0001__x0001_j_x0005__x0001__x0001_k_x0005__x0001__x0001_l_x0005__x0001__x0001_m_x0005__x0001__x0001_n_x0005__x0001__x0001_o_x0005__x0001__x0001_p_x0005__x0001__x0001_q_x0005__x0001__x0001_r_x0005__x0001__x0001_s_x0005__x0001__x0001_t_x0005__x0001__x0001_u_x0005__x0001__x0001_v_x0005__x0001__x0001__x0001__x0002_w_x0005__x0001__x0001_x_x0005__x0001__x0001_y_x0005__x0001__x0001_z_x0005__x0001__x0001_{_x0005__x0001__x0001_|_x0005__x0001__x0001_}_x0005__x0001__x0001_~_x0005__x0001__x0001__x0005__x0001__x0001__x0005__x0001__x0001__x0005__x0001__x0001__x0005__x0001__x0001__x0005__x0001__x0001__x0005__x0001__x0001__x0005__x0001__x0001__x0005__x0001__x0001__x0005__x0001__x0001__x0005__x0001__x0001__x0005__x0001__x0001__x0005__x0001__x0001__x0005__x0001__x0001__x0005__x0001__x0001__x0005__x0001__x0001_ýÿÿÿ_x0005__x0001__x0001__x0005__x0001__x0001__x0005__x0001__x0001__x0005__x0001__x0001__x0005__x0001__x0001__x0005__x0001__x0001__x0005__x0001__x0001__x0005__x0001__x0001__x0005__x0001__x0001__x0005__x0001__x0001__x0005__x0001__x0001__x0005__x0001__x0001__x0005__x0001__x0001__x0005__x0001__x0001__x0005__x0001__x0001__x0005__x0001__x0001__x0005__x0001__x0001_ _x0005__x0001__x0001_¡_x0005__x0001__x0001_¢_x0005__x0001__x0001_£_x0005__x0001__x0001_¤_x0005__x0001__x0001_¥_x0005__x0001__x0001_¦_x0005__x0001__x0001_§_x0005__x0001__x0001_¨_x0005__x0001__x0001_©_x0005__x0001__x0001_ª_x0005__x0001__x0001_«_x0005__x0001__x0001_¬_x0005__x0001__x0001_­_x0005__x0001__x0001_®_x0005__x0001__x0001_¯_x0005__x0001__x0001_°_x0005__x0001__x0001_±_x0005__x0001__x0001_²_x0005__x0001__x0001_³_x0005__x0001__x0001_´_x0005__x0001__x0001_µ_x0005__x0001__x0001__x0001__x0002_¶_x0005__x0001__x0001_·_x0005__x0001__x0001_¸_x0005__x0001__x0001_¹_x0005__x0001__x0001_º_x0005__x0001__x0001_»_x0005__x0001__x0001_¼_x0005__x0001__x0001_½_x0005__x0001__x0001_¾_x0005__x0001__x0001_¿_x0005__x0001__x0001_À_x0005__x0001__x0001_Á_x0005__x0001__x0001_Â_x0005__x0001__x0001_Ã_x0005__x0001__x0001_Ä_x0005__x0001__x0001_Å_x0005__x0001__x0001_Æ_x0005__x0001__x0001_Ç_x0005__x0001__x0001_È_x0005__x0001__x0001_É_x0005__x0001__x0001_Ê_x0005__x0001__x0001_Ë_x0005__x0001__x0001_Ì_x0005__x0001__x0001_Í_x0005__x0001__x0001_Î_x0005__x0001__x0001_Ï_x0005__x0001__x0001_Ð_x0005__x0001__x0001_Ñ_x0005__x0001__x0001_Ò_x0005__x0001__x0001_Ó_x0005__x0001__x0001_Ô_x0005__x0001__x0001_Õ_x0005__x0001__x0001_Ö_x0005__x0001__x0001_×_x0005__x0001__x0001_Ø_x0005__x0001__x0001_Ù_x0005__x0001__x0001_Ú_x0005__x0001__x0001_Û_x0005__x0001__x0001_Ü_x0005__x0001__x0001_Ý_x0005__x0001__x0001_Þ_x0005__x0001__x0001_ß_x0005__x0001__x0001_à_x0005__x0001__x0001_á_x0005__x0001__x0001_â_x0005__x0001__x0001_ã_x0005__x0001__x0001_ä_x0005__x0001__x0001_å_x0005__x0001__x0001_æ_x0005__x0001__x0001_ç_x0005__x0001__x0001_è_x0005__x0001__x0001_é_x0005__x0001__x0001_ê_x0005__x0001__x0001_ë_x0005__x0001__x0001_ì_x0005__x0001__x0001_í_x0005__x0001__x0001_î_x0005__x0001__x0001_ï_x0005__x0001__x0001_ð_x0005__x0001__x0001_ñ_x0005__x0001__x0001_ò_x0005__x0001__x0001_ó_x0005__x0001__x0001_ô_x0005__x0001__x0001__x0001__x0002_õ_x0005__x0001__x0001_ö_x0005__x0001__x0001_÷_x0005__x0001__x0001_ø_x0005__x0001__x0001_ù_x0005__x0001__x0001_ú_x0005__x0001__x0001_û_x0005__x0001__x0001_ü_x0005__x0001__x0001_ý_x0005__x0001__x0001_þ_x0005__x0001__x0001_ÿ_x0005__x0001__x0001__x0001__x0006__x0001__x0001__x0001__x0001__x0001__x0001__x0001__x0001_9@_x0001__x0001__x0001__x0001__x0001__x0001_,@_x0001__x0001__x0001__x0001__x0001__x0001_J@_x0001__x0001__x0001__x0001__x0001__x0001_9@_x0001__x0001__x0001__x0001__x0001__x0001_K@_x0001__x0001__x0001__x0001__x0001__x0001_2@_x0001__x0001__x0001__x0001__x0001__x0001_9@_x0001__x0001__x0001__x0001__x0001__x0001__x001C_@_x0001__x0001__x0001__x0001__x0001__x0001_&lt;@_x0001__x0001__x0001__x0001__x0001__x0001_=@_x0001__x0001__x0001__x0001__x0001__x0001_@@_x0001__x0001__x0001__x0001__x0001_I@_x0001__x0001__x0001__x0001__x0001__x0001_,@_x0001__x0001__x0001__x0001__x0001_J@_x0001__x0001__x0001__x0001__x0001__x0001_(@_x0001__x0001__x0001__x0001__x0001_D@_x0001__x0001__x0001__x0001__x0001__x0001_0@_x0001__x0001__x0001__x0001__x0001__x0001_D@_x0001__x0001__x0001__x0001__x0001__x0001_,@_x0001__x0001__x0001__x0001__x0001__x0001_:@_x0001__x0001__x0001__x0001__x0001__x0001_*@_x0001__x0001__x0001__x0001__x0001__x0001_H@_x0001__x0001__x0001__x0001__x0001__x0001_$@_x0001__x0001__x0001__x0001__x0001__x0001_8@_x0001__x0001__x0001__x0001__x0001__x0001_&gt;@_x0001__x0001__x0001__x0001__x0001__x0002__x0001__x0001_.@_x0001__x0001__x0001__x0001__x0001__x0001_:@_x0001__x0001__x0001__x0001__x0001__x0001_A@_x0001__x0001__x0001__x0001__x0001__x0001_0@_x0001__x0001__x0001__x0001__x0001__x0001_(@_x0001__x0001__x0001__x0001__x0001__x0001_;@_x0001__x0001__x0001__x0001__x0001_H@_x0001__x0001__x0001__x0001__x0001__x0001_4@_x0001__x0001__x0001__x0001__x0001_L@_x0001__x0001__x0001__x0001__x0001__x0001_,@_x0001__x0001__x0001__x0001__x0001__x0001_ @_x0001__x0001__x0001__x0001__x0001__x0001__x0001_@_x0001__x0001__x0001__x0001__x0001__x0001_@@_x0001__x0001__x0001__x0001__x0001__x0001_E@_x0001__x0001__x0001__x0001__x0001__x0001__x0014_@_x0001__x0001__x0001__x0001__x0001__x0001_9@_x0001__x0001__x0001__x0001__x0001__x0001_8@_x0001__x0001__x0001__x0001__x0001__x0001_&gt;@_x0001__x0001__x0001__x0001__x0001_H@_x0001__x0001__x0001__x0001__x0001__x0001_8@_x0001__x0001__x0001__x0001__x0001__x0001_4@_x0001__x0001__x0001__x0001__x0001__x0001_K@_x0001__x0001__x0001__x0001__x0001_E@_x0001__x0001__x0001__x0001__x0001__x0001_"@_x0001__x0001__x0001__x0001__x0001__x0001_7@_x0001__x0001__x0001__x0001__x0001__x0001_9@_x0001__x0001__x0001__x0001__x0001__x0001_"@_x0001__x0001__x0001__x0001__x0001_O@_x0001__x0001__x0001__x0001__x0001__x0001__x0001__x0001__x0001__x0001__x0001__x0001__x0001__x0001_*@_x0001__x0001__x0001__x0001__x0001__x0001_5@_x0001__x0001__x0001__x0001__x0001__x0001_2@_x0001__x0002__x0001__x0001__x0001__x0001__x0001__x0001_*@_x0001__x0001__x0001__x0001__x0001__x0001_5@_x0001__x0001__x0001__x0001__x0001__x0001_.@_x0001__x0001__x0001__x0001__x0001__x0001__x001C_@_x0001__x0001__x0001__x0001__x0001__x0001_0@_x0001__x0001__x0001__x0001__x0001__x0001_*@_x0001__x0001__x0001__x0001__x0001_J@_x0001__x0001__x0001__x0001__x0001_G@_x0001__x0001__x0001__x0001__x0001__x0001_&lt;@_x0001__x0001__x0001__x0001__x0001__x0001_*@_x0001__x0001__x0001__x0001__x0001__x0001_I@_x0001__x0001__x0001__x0001__x0001__x0001_Q@_x0001__x0001__x0001__x0001__x0001__x0001_2@_x0001__x0001__x0001__x0001__x0001__x0001_8@_x0001__x0001__x0001__x0001__x0001__x0001_4@_x0001__x0001__x0001__x0001__x0001__x0001_&gt;@_x0001__x0001__x0001__x0001__x0001__x0001_:@_x0001__x0001__x0001__x0001__x0001__x0001_&gt;@_x0001__x0001__x0001__x0001__x0001_G@_x0001__x0001__x0001__x0001__x0001__x0001_2@_x0001__x0001__x0001__x0001__x0001__x0001_E@_x0001__x0001__x0001__x0001__x0001__x0001_$@_x0001__x0001__x0001__x0001__x0001__x0001_"@_x0001__x0001__x0001__x0001__x0001__x0001_1@_x0001__x0001__x0001__x0001__x0001__x0001__x001C_@_x0001__x0001__x0001__x0001__x0001__x0001_.@_x0001__x0001__x0001__x0001__x0001__x0001_*@_x0001__x0001__x0001__x0001__x0001__x0001_1@_x0001__x0001__x0001__x0001__x0001__x0001_H@_x0001__x0001__x0001__x0001__x0001__x0001_*@_x0001__x0001__x0001__x0001__x0001__x0001_M@_x0001__x0001__x0001__x0001__x0001__x0002__x0001__x0001_5@_x0001__x0001__x0001__x0001__x0001__x0001__x0001_@_x0001__x0001__x0001__x0001__x0001__x0001_,@_x0001__x0001__x0001__x0001__x0001__x0001__x0010_@_x0001__x0001__x0001__x0001__x0001__x0001_H@_x0001__x0001__x0001__x0001__x0001__x0001_J@_x0001__x0001__x0001__x0001__x0001__x0001_ @_x0001__x0001__x0001__x0001__x0001__x0001_=@_x0001__x0001__x0001__x0001__x0001__x0001__x001C_@_x0001__x0001__x0001__x0001__x0001_D@_x0001__x0001__x0001__x0001__x0001__x0001_=@_x0001__x0001__x0001__x0001__x0001__x0001_M@_x0001__x0001__x0001__x0001__x0001__x0001_G@_x0001__x0001__x0001__x0001__x0001__x0001__x0014_@_x0001__x0001__x0001__x0001__x0001__x0001_M@_x0001__x0001__x0001__x0001__x0001_@@_x0001__x0001__x0001__x0001__x0001__x0001_=@_x0001__x0001__x0001__x0001__x0001__x0001_=@_x0001__x0001__x0001__x0001__x0001__x0001_?@_x0001__x0001__x0001__x0001__x0001__x0001_:@_x0001__x0001__x0001__x0001__x0001__x0001__x0010_@_x0001__x0001__x0001__x0001__x0001__x0001_7@_x0001__x0001__x0001__x0001__x0001__x0001_6@_x0001__x0001__x0001__x0001__x0001__x0001_"@_x0001__x0001__x0001__x0001__x0001__x0001_:@_x0001__x0001__x0001__x0001__x0001__x0001_=@_x0001__x0001__x0001__x0001__x0001_G@_x0001__x0001__x0001__x0001__x0001__x0001_A@_x0001__x0001__x0001__x0001__x0001__x0001_I@_x0001__x0001__x0001__x0001__x0001__x0001_6@_x0001__x0001__x0001__x0001__x0001__x0001_E@_x0001__x0001__x0001__x0001__x0001__x0001_2@_x0001__x0002__x0001__x0001__x0001__x0001__x0001__x0001_F@_x0001__x0001__x0001__x0001__x0001__x0001_8@_x0001__x0001__x0001__x0001__x0001__x0001_&amp;@_x0001__x0001__x0001__x0001__x0001__x0001_7@_x0001__x0001__x0001__x0001__x0001__x0001_(@_x0001__x0001__x0001__x0001__x0001__x0001_ @_x0001__x0001__x0001__x0001__x0001__x0001_N@_x0001__x0001__x0001__x0001__x0001__x0001_7@_x0001__x0001__x0001__x0001__x0001__x0001_*@_x0001__x0001__x0001__x0001__x0001__x0001__x0018_@_x0001__x0001__x0001__x0001__x0001__x0001__x0014_@_x0001__x0001__x0001__x0001__x0001__x0001_,@_x0001__x0001__x0001__x0001__x0001__x0001_?@_x0001__x0001__x0001__x0001__x0001__x0001_(@_x0001__x0001__x0001__x0001__x0001__x0001_8@_x0001__x0001__x0001__x0001__x0001_N@_x0001__x0001__x0001__x0001__x0001_M@_x0001__x0001__x0001__x0001__x0001__x0001__x0001__x0001__x0001__x0001__x0001__x0001__x0001__x0001_A@_x0001__x0001__x0001__x0001__x0001__x0001_@@_x0001__x0001__x0001__x0001__x0001__x0001_O@_x0001__x0001__x0001__x0001__x0001__x0001_K@_x0001__x0001__x0001__x0001__x0001__x0001_.@_x0001__x0001__x0001__x0001__x0001_@P@_x0001__x0001__x0001__x0001__x0001__x0001_2@_x0001__x0001__x0001__x0001__x0001_K@_x0001__x0001__x0001__x0001__x0001__x0001__x0018_@_x0001__x0001__x0001__x0001__x0001__x0001_9@_x0001__x0001__x0001__x0001__x0001__x0001_(@_x0001__x0001__x0001__x0001__x0001__x0001_1@_x0001__x0001__x0001__x0001__x0001_L@_x0001__x0001__x0001__x0001__x0001__x0002__x0001__x0001_&gt;@_x0001__x0001__x0001__x0001__x0001__x0001_&lt;@_x0001__x0001__x0001__x0001__x0001__x0001_H@_x0001__x0001__x0001__x0001__x0001__x0001_:@_x0001__x0001__x0001__x0001__x0001__x0001_2@_x0001__x0001__x0001__x0001__x0001__x0001_D@_x0001__x0001__x0001__x0001__x0001__x0001_0@_x0001__x0001__x0001__x0001__x0001__x0001_G@_x0001__x0001__x0001__x0001__x0001__x0001_J@_x0001__x0001__x0001__x0001__x0001__x0001__x001C_@_x0001__x0001__x0001__x0001__x0001__x0001_G@_x0001__x0001__x0001__x0001__x0001__x0001_&gt;@_x0001__x0001__x0001__x0001__x0001__x0001_7@_x0001__x0001__x0001__x0001__x0001__x0001_6@_x0001__x0001__x0001__x0001__x0001__x0001_$@_x0001__x0001__x0001__x0001__x0001__x0001_?@_x0001__x0001__x0001__x0001__x0001__x0001_(@_x0001__x0001__x0001__x0001__x0001__x0001_*@_x0001__x0001__x0001__x0001__x0001__x0001_1@_x0001__x0001__x0001__x0001__x0001_@@_x0001__x0001__x0001__x0001__x0001__x0001_8@_x0001__x0001__x0001__x0001__x0001__x0001_:@_x0001__x0001__x0001__x0001__x0001__x0001_:@_x0001__x0001__x0001__x0001__x0001__x0001_;@_x0001__x0001__x0001__x0001__x0001__x0001_N@_x0001__x0001__x0001__x0001__x0001__x0001_&amp;@_x0001__x0001__x0001__x0001__x0001__x0001_;@_x0001__x0001__x0001__x0001__x0001__x0001__x001C_@_x0001__x0001__x0001__x0001__x0001__x0001_@@_x0001__x0001__x0001__x0001__x0001__x0001_5@_x0001__x0001__x0001__x0001__x0001__x0001_2@_x0001__x0001__x0001__x0001__x0001__x0001_(@_x0001__x0002__x0001__x0001__x0001__x0001__x0001__x0001_@@_x0001__x0001__x0001__x0001__x0001__x0001_ @_x0001__x0001__x0001__x0001__x0001__x0001_9@_x0001__x0001__x0001__x0001__x0001_E@_x0001__x0001__x0001__x0001__x0001_F@_x0001__x0001__x0001__x0001__x0001_D@_x0001__x0001__x0001__x0001__x0001_@@_x0001__x0001__x0001__x0001__x0001__x0001_Q@_x0001__x0001__x0001__x0001__x0001_P@_x0001__x0001__x0001__x0001__x0001__x0001_.@_x0001__x0001__x0001__x0001__x0001_@@_x0001__x0001__x0001__x0001__x0001_K@_x0001__x0001__x0001__x0001__x0001__x0001_:@_x0001__x0001__x0001__x0001__x0001__x0001_1@_x0001__x0001__x0001__x0001__x0001__x0001_3@_x0001__x0001__x0001__x0001__x0001__x0001_N@_x0001__x0001__x0001__x0001__x0001__x0001_E@_x0001__x0001__x0001__x0001__x0001__x0001_&gt;@_x0001__x0001__x0001__x0001__x0001__x0001__x0010_@_x0001__x0001__x0001__x0001__x0001__x0001_F@_x0001__x0001__x0001__x0001__x0001__x0001_3@_x0001__x0001__x0001__x0001__x0001__x0001_"@_x0001__x0001__x0001__x0001__x0001__x0001_&amp;@_x0001__x0001__x0001__x0001__x0001__x0001__x0018_@_x0001__x0001__x0001__x0001__x0001__x0001_5@_x0001__x0001__x0001__x0001__x0001_H@_x0001__x0001__x0001__x0001__x0001__x0001_:@_x0001__x0001__x0001__x0001__x0001__x0001__x0001__x0001__x0001__x0001__x0001__x0001__x0001_@@_x0001__x0001__x0001__x0001__x0001__x0001_.@_x0001__x0001__x0001__x0001__x0001__x0001_@@_x0001__x0001__x0001__x0001__x0001__x0002__x0001_I@_x0001__x0001__x0001__x0001__x0001__x0001_$@_x0001__x0001__x0001__x0001__x0001__x0001_@@_x0001__x0001__x0001__x0001__x0001__x0001_=@_x0001__x0001__x0001__x0001__x0001__x0001_O@_x0001__x0001__x0001__x0001__x0001__x0001_:@_x0001__x0001__x0001__x0001__x0001__x0001__x001C_@_x0001__x0001__x0001__x0001__x0001_F@_x0001__x0001__x0001__x0001__x0001__x0001_9@_x0001__x0001__x0001__x0001__x0001__x0001_*@_x0001__x0001__x0001__x0001__x0001__x0001_@@_x0001__x0001__x0001__x0001__x0001__x0001_$@_x0001__x0001__x0001__x0001__x0001_L@_x0001__x0001__x0001__x0001__x0001__x0001_F@_x0001__x0001__x0001__x0001__x0001_J@_x0001__x0001__x0001__x0001__x0001_H@_x0001__x0001__x0001__x0001__x0001__x0001_9@_x0001__x0001__x0001__x0001__x0001_E@_x0001__x0001__x0001__x0001__x0001__x0001_?@_x0001__x0001__x0001__x0001__x0001__x0001_0@_x0001__x0001__x0001__x0001__x0001_K@_x0001__x0001__x0001__x0001__x0001_I@_x0001__x0001__x0001__x0001__x0001_J@_x0001__x0001__x0001__x0001__x0001__x0001_4@_x0001__x0001__x0001__x0001__x0001__x0001_2@_x0001__x0001__x0001__x0001__x0001__x0001_ @_x0001__x0001__x0001__x0001__x0001__x0001_&amp;@_x0001__x0001__x0001__x0001__x0001_F@_x0001__x0001__x0001__x0001__x0001__x0001_5@_x0001__x0001__x0001__x0001__x0001__x0001_?@_x0001__x0001__x0001__x0001__x0001__x0001__x001C_@_x0001__x0001__x0001__x0001__x0001__x0001_F@_x0001__x0002__x0001__x0001__x0001__x0001__x0001__x0001_ @_x0001__x0001__x0001__x0001__x0001__x0001_D@_x0001__x0001__x0001__x0001__x0001__x0001_1@_x0001__x0001__x0001__x0001__x0001__x0001__x001C_@_x0001__x0001__x0001__x0001__x0001__x0001_,@_x0001__x0001__x0001__x0001__x0001_F@_x0001__x0001__x0001__x0001__x0001__x0001_1@_x0001__x0001__x0001__x0001__x0001__x0001_6@_x0001__x0001__x0001__x0001__x0001__x0001_&amp;@_x0001__x0001__x0001__x0001__x0001__x0001_9@_x0001__x0001__x0001__x0001__x0001__x0001_=@_x0001__x0001__x0001__x0001__x0001__x0001_L@_x0001__x0001__x0001__x0001__x0001__x0001_(@_x0001__x0001__x0001__x0001__x0001__x0001_&lt;@_x0001__x0001__x0001__x0001__x0001__x0001_;@_x0001__x0001__x0001__x0001__x0001_E@_x0001__x0001__x0001__x0001__x0001__x0001__x001C_@_x0001__x0001__x0001__x0001__x0001__x0001_?@_x0001__x0001__x0001__x0001__x0001__x0001_D@_x0001__x0001__x0001__x0001__x0001__x0001_&amp;@_x0001__x0001__x0001__x0001__x0001__x0001_7@_x0001__x0001__x0001__x0001__x0001__x0001_A@_x0001__x0001__x0001__x0001__x0001__x0001_3@_x0001__x0001__x0001__x0001__x0001__x0001__x0001__x0001__x0001__x0001__x0001__x0001__x0001__x0001__x0018_@_x0001__x0001__x0001__x0001__x0001__x0001_,@_x0001__x0001__x0001__x0001__x0001__x0001_?@_x0001__x0001__x0001__x0001__x0001_D@_x0001__x0001__x0001__x0001__x0001__x0001__x0010_@_x0001__x0001__x0001__x0001__x0001__x0001_6@_x0001__x0001__x0001__x0001__x0001__x0001_7@_x0001__x0001__x0001__x0001__x0001__x0002__x0001__x0001_&gt;@_x0001__x0001__x0001__x0001__x0001__x0001_K@_x0001__x0001__x0001__x0001__x0001__x0001_"@_x0001__x0001__x0001__x0001__x0001__x0001_F@_x0001__x0001__x0001__x0001__x0001_N@_x0001__x0001__x0001__x0001__x0001_E@_x0001__x0001__x0001__x0001__x0001__x0001_ @_x0001__x0001__x0001__x0001__x0001__x0001_*@_x0001__x0001__x0001__x0001__x0001__x0001_?@_x0001__x0001__x0001__x0001__x0001__x0001_3@_x0001__x0001__x0001__x0001__x0001__x0001_G@_x0001__x0001__x0001__x0001__x0001__x0001_;@_x0001__x0001__x0001__x0001__x0001__x0001_8@_x0001__x0001__x0001__x0001__x0001_H@_x0001__x0001__x0001__x0001__x0001__x0001_A@_x0001__x0001__x0001__x0001__x0001__x0001_F@_x0001__x0001__x0001__x0001__x0001__x0001_2@_x0001__x0001__x0001__x0001__x0001__x0001_6@_x0001__x0001__x0001__x0001__x0001__x0001_=@_x0001__x0001__x0001__x0001__x0001__x0001_I@_x0001__x0001__x0001__x0001__x0001__x0001_K@_x0001__x0001__x0001__x0001__x0001__x0001_(@_x0001__x0001__x0001__x0001__x0001__x0001_A@_x0001__x0001__x0001__x0001__x0001__x0001__x0010_@_x0001__x0001__x0001__x0001__x0001__x0001_1@_x0001__x0001__x0001__x0001__x0001__x0001_:@_x0001__x0001__x0001__x0001__x0001__x0001_9@_x0001__x0001__x0001__x0001__x0001__x0001_2@_x0001__x0001__x0001__x0001__x0001__x0001_:@_x0001__x0001__x0001__x0001__x0001__x0001_"@_x0001__x0001__x0001__x0001__x0001__x0001_=@_x0001__x0001__x0001__x0001__x0001_P@_x0001__x0002__x0001__x0001__x0001__x0001__x0001__x0001_G@_x0001__x0001__x0001__x0001__x0001__x0001_.@_x0001__x0001__x0001__x0001__x0001__x0001_L@_x0001__x0001__x0001__x0001__x0001__x0001__x0018_@_x0001__x0001__x0001__x0001__x0001__x0001_F@_x0001__x0001__x0001__x0001__x0001__x0001_N@_x0001__x0001__x0001__x0001__x0001__x0001__x0008_@_x0001__x0001__x0001__x0001__x0001__x0001_9@_x0001__x0001__x0001__x0001__x0001__x0001_$@_x0001__x0001__x0001__x0001__x0001__x0001_D@_x0001__x0001__x0001__x0001__x0001__x0001_H@_x0001__x0001__x0001__x0001__x0001__x0001_I@_x0001__x0001__x0001__x0001__x0001__x0001_$@_x0001__x0001__x0001__x0001__x0001__x0001_;@_x0001__x0001__x0001__x0001__x0001__x0001_3@_x0001__x0001__x0001__x0001__x0001__x0001_3@_x0001__x0001__x0001__x0001__x0001__x0001_5@_x0001__x0001__x0001__x0001__x0001__x0001_G@_x0001__x0001__x0001__x0001__x0001__x0001_.@_x0001__x0001__x0001__x0001__x0001__x0001_P@_x0001__x0001__x0001__x0001__x0001__x0001_?@_x0001__x0001__x0001__x0001__x0001__x0001_7@_x0001__x0001__x0001__x0001__x0001_L@_x0001__x0001__x0001__x0001__x0001__x0001_"@_x0001__x0001__x0001__x0001__x0001__x0001_0@_x0001__x0001__x0001__x0001__x0001__x0001_:@_x0001__x0001__x0001__x0001__x0001__x0001_ @_x0001__x0001__x0001__x0001__x0001_E@_x0001__x0001__x0001__x0001__x0001__x0001_7@_x0001__x0001__x0001__x0001__x0001__x0001_6@_x0001__x0001__x0001__x0001__x0001__x0001_D@_x0001__x0001__x0001__x0001__x0001__x0002__x0001__x0001_*@_x0001__x0001__x0001__x0001__x0001_@@_x0001__x0001__x0001__x0001__x0001__x0001_?@_x0001__x0001__x0001__x0001__x0001_@@_x0001__x0001__x0001__x0001__x0001__x0001_A@_x0001__x0001__x0001__x0001__x0001__x0001_@@_x0001__x0001__x0001__x0001__x0001__x0001_,@_x0001__x0001__x0001__x0001__x0001_I@_x0001__x0001__x0001__x0001__x0001__x0001_9@_x0001__x0001__x0001__x0001__x0001__x0001_@@_x0001__x0001__x0001__x0001__x0001__x0001_*@_x0001__x0001__x0001__x0001__x0001_P@_x0001__x0001__x0001__x0001__x0001__x0001_6@_x0001__x0001__x0001__x0001__x0001__x0001_D@_x0001__x0001__x0001__x0001__x0001__x0001_3@_x0001__x0001__x0001__x0001__x0001__x0001__x0018_@_x0001__x0001__x0001__x0001__x0001__x0001_3@_x0001__x0001__x0001__x0001__x0001_@Q@_x0001__x0001__x0001__x0001__x0001_E@_x0001__x0001__x0001__x0001__x0001__x0001_A@_x0001__x0001__x0001__x0001__x0001__x0001_I@_x0001__x0001__x0001__x0001__x0001_D@_x0001__x0001__x0001__x0001__x0001__x0001__x0010_@_x0001__x0001__x0001__x0001__x0001__x0001_"@_x0001__x0001__x0001__x0001__x0001__x0001_(@_x0001__x0001__x0001__x0001__x0001__x0001_2@_x0001__x0001__x0001__x0001__x0001__x0001_=@_x0001__x0001__x0001__x0001__x0001__x0001_4@_x0001__x0001__x0001__x0001__x0001__x0001_*@_x0001__x0001__x0001__x0001__x0001__x0001_K@_x0001__x0001__x0001__x0001__x0001__x0001_Q@_x0001__x0001__x0001__x0001__x0001__x0001_9@_x0001__x0002__x0001__x0001__x0001__x0001__x0001__x0001_&amp;@_x0001__x0001__x0001__x0001__x0001__x0001_&amp;@_x0001__x0001__x0001__x0001__x0001__x0001_&amp;@_x0001__x0001__x0001__x0001__x0001_H@_x0001__x0001__x0001__x0001__x0001__x0001__x001C_@_x0001__x0001__x0001__x0001__x0001_L@_x0001__x0001__x0001__x0001__x0001__x0001_6@_x0001__x0001__x0001__x0001__x0001__x0001_0@_x0001__x0001__x0001__x0001__x0001__x0001_L@_x0001__x0001__x0001__x0001__x0001_F@_x0001__x0001__x0001__x0001__x0001__x0001_3@_x0001__x0001__x0001__x0001__x0001__x0001_(@_x0001__x0001__x0001__x0001__x0001__x0001_8@_x0001__x0001__x0001__x0001__x0001__x0001_$@_x0001__x0001__x0001__x0001__x0001__x0001_ð?_x0001__x0001__x0001__x0001__x0001__x0001_.@_x0001__x0001__x0001__x0001__x0001__x0001_&gt;@_x0001__x0001__x0001__x0001__x0001_@@_x0001__x0001__x0001__x0001__x0001_@Q@_x0001__x0001__x0001__x0001__x0001__x0001_:@_x0001__x0001__x0001__x0001__x0001__x0001_I@_x0001__x0001__x0001__x0001__x0001__x0001_D@_x0001__x0001__x0001__x0001__x0001__x0001_=@_x0001__x0001__x0001__x0001__x0001__x0001__x0010_@_x0001__x0001__x0001__x0001__x0001__x0001_3@_x0001__x0001__x0001__x0001__x0001__x0001_&gt;@_x0001__x0001__x0001__x0001__x0001__x0001_&amp;@_x0001__x0001__x0001__x0001__x0001__x0001_7@_x0001__x0001__x0001__x0001__x0001__x0001_7@_x0001__x0001__x0001__x0001__x0001_@P@_x0001__x0001__x0001__x0001__x0001__x0001_3@_x0001__x0001__x0001__x0001__x0001__x0002__x0001__x0001_@@_x0001__x0001__x0001__x0001__x0001__x0001_:@_x0001__x0001__x0001__x0001__x0001__x0001_"@_x0001__x0001__x0001__x0001__x0001__x0001_4@_x0001__x0001__x0001__x0001__x0001__x0001__x0008_@_x0001__x0001__x0001__x0001__x0001__x0001_(@_x0001__x0001__x0001__x0001__x0001__x0001_E@_x0001__x0001__x0001__x0001__x0001__x0001_1@_x0001__x0001__x0001__x0001__x0001_J@_x0001__x0001__x0001__x0001__x0001__x0001_&lt;@_x0001__x0001__x0001__x0001__x0001__x0001_ @_x0001__x0001__x0001__x0001__x0001__x0001_4@_x0001__x0001__x0001__x0001__x0001__x0001_0@_x0001__x0001__x0001__x0001__x0001_@@_x0001__x0001__x0001__x0001__x0001__x0001__x0008_@_x0001__x0001__x0001__x0001__x0001__x0001_3@_x0001__x0001__x0001__x0001__x0001__x0001_E@_x0001__x0001__x0001__x0001__x0001__x0001_7@_x0001__x0001__x0001__x0001__x0001__x0001_"@_x0001__x0001__x0001__x0001__x0001_F@_x0001__x0001__x0001__x0001__x0001__x0001__x001C_@_x0001__x0001__x0001__x0001__x0001__x0001_?@_x0001__x0001__x0001__x0001__x0001__x0001_.@_x0001__x0001__x0001__x0001__x0001__x0001_L@_x0001__x0001__x0001__x0001__x0001_E@_x0001__x0001__x0001__x0001__x0001__x0001_&amp;@_x0001__x0001__x0001__x0001__x0001__x0001_5@_x0001__x0001__x0001__x0001__x0001_E@_x0001__x0001__x0001__x0001__x0001__x0001_E@_x0001__x0001__x0001__x0001__x0001_G@_x0001__x0001__x0001__x0001__x0001__x0001_2@_x0001__x0001__x0001__x0001__x0001__x0001_1@_x0001__x0002__x0001__x0001__x0001__x0001__x0001_G@_x0001__x0001__x0001__x0001__x0001__x0001_4@_x0001__x0001__x0001__x0001__x0001_@P@_x0001__x0001__x0001__x0001__x0001_@@_x0001__x0001__x0001__x0001__x0001__x0001__x001C_@_x0001__x0001__x0001__x0001__x0001__x0001_J@_x0001__x0001__x0001__x0001__x0001__x0001_@@_x0001__x0001__x0001__x0001__x0001__x0001_E@_x0001__x0001__x0001__x0001__x0001__x0001_7@_x0001__x0001__x0001__x0001__x0001__x0001__x0001__x0001__x0001__x0001__x0001__x0001__x0001__x0001_"@_x0001__x0001__x0001__x0001__x0001_H@_x0001__x0001__x0001__x0001__x0001__x0001_?@_x0001__x0001__x0001__x0001__x0001__x0001_H@_x0001__x0001__x0001__x0001__x0001__x0001_"@_x0001__x0001__x0001__x0001__x0001__x0001_&amp;@_x0001__x0001__x0001__x0001__x0001__x0001_K@_x0001__x0001__x0001__x0001__x0001__x0001_0@_x0001__x0001__x0001__x0001__x0001__x0001_&gt;@_x0001__x0001__x0001__x0001__x0001__x0001_0@_x0001__x0001__x0001__x0001__x0001__x0001_7@_x0001__x0001__x0001__x0001__x0001__x0001_$@_x0001__x0001__x0001__x0001__x0001__x0001_D@_x0001__x0001__x0001__x0001__x0001_J@_x0001__x0001__x0001__x0001__x0001__x0001_.@_x0001__x0001__x0001__x0001__x0001__x0001_;@_x0001__x0001__x0001__x0001__x0001__x0001_2@_x0001__x0001__x0001__x0001__x0001__x0001_3@_x0001__x0001__x0001__x0001__x0001__x0001_ @_x0001__x0001__x0001__x0001__x0001__x0001_N@_x0001__x0001__x0001__x0001__x0001__x0001__x0018_@_x0001__x0001__x0001__x0001__x0001__x0002__x0001__x0001_F@_x0001__x0001__x0001__x0001__x0001__x0001_,@_x0001__x0001__x0001__x0001__x0001__x0001_1@_x0001__x0001__x0001__x0001__x0001_H@_x0001__x0001__x0001__x0001__x0001__x0001__x0010_@_x0001__x0001__x0001__x0001__x0001__x0001_E@_x0001__x0001__x0001__x0001__x0001__x0001__x0018_@_x0001__x0001__x0001__x0001__x0001__x0001_?@_x0001__x0001__x0001__x0001__x0001__x0001_.@_x0001__x0001__x0001__x0001__x0001_N@_x0001__x0001__x0001__x0001__x0001__x0001_&gt;@_x0001__x0001__x0001__x0001__x0001__x0001_5@_x0001__x0001__x0001__x0001__x0001__x0001__x0014_@_x0001__x0001__x0001__x0001__x0001__x0001_@@_x0001__x0001__x0001__x0001__x0001__x0001_=@_x0001__x0001__x0001__x0001__x0001__x0001_K@_x0001__x0001__x0001__x0001__x0001__x0001_H@_x0001__x0001__x0001__x0001__x0001__x0001__x0018_@_x0001__x0001__x0001__x0001__x0001__x0001_;@_x0001__x0001__x0001__x0001__x0001__x0001_(@_x0001__x0001__x0001__x0001__x0001__x0001__x0001__x0001__x0001__x0001__x0001__x0001__x0001_E@_x0001__x0001__x0001__x0001__x0001__x0001_H@_x0001__x0001__x0001__x0001__x0001_F@_x0001__x0001__x0001__x0001__x0001__x0001_E@_x0001__x0001__x0001__x0001__x0001_M@_x0001__x0001__x0001__x0001__x0001__x0001__x0001_@_x0001__x0001__x0001__x0001__x0001_ÀP@_x0001__x0001__x0001__x0001__x0001__x0001_(@_x0001__x0001__x0001__x0001__x0001__x0001_@@_x0001__x0001__x0001__x0001__x0001__x0001__x0010_@_x0001__x0001__x0001__x0001__x0001__x0001_=@_x0001__x0002__x0001__x0001__x0001__x0001__x0001__x0001_=@_x0001__x0001__x0001__x0001__x0001_L@_x0001__x0001__x0001__x0001__x0001__x0001_&amp;@_x0001__x0001__x0001__x0001__x0001__x0001_M@_x0001__x0001__x0001__x0001__x0001__x0001_,@_x0001__x0001__x0001__x0001__x0001__x0001_=@_x0001__x0001__x0001__x0001__x0001__x0001_:@_x0001__x0001__x0001__x0001__x0001__x0001_4@_x0001__x0001__x0001__x0001__x0001__x0001_A@_x0001__x0001__x0001__x0001__x0001__x0001_.@_x0001__x0001__x0001__x0001__x0001__x0001_D@_x0001__x0001__x0001__x0001__x0001__x0001_N@_x0001__x0001__x0001__x0001__x0001_K@_x0001__x0001__x0001__x0001__x0001__x0001_*@_x0001__x0001__x0001__x0001__x0001__x0001_,@_x0001__x0001__x0001__x0001__x0001__x0001_&lt;@_x0001__x0001__x0001__x0001__x0001__x0001_G@_x0001__x0001__x0001__x0001__x0001__x0001_9@_x0001__x0001__x0001__x0001__x0001__x0001__x0010_@_x0001__x0001__x0001__x0001__x0001__x0001_1@_x0001__x0001__x0001__x0001__x0001__x0001_:@_x0001__x0001__x0001__x0001__x0001__x0001_&amp;@_x0001__x0001__x0001__x0001__x0001__x0001_2@_x0001__x0001__x0001__x0001__x0001__x0001_@@_x0001__x0001__x0001__x0001__x0001__x0001_?@_x0001__x0001__x0001__x0001__x0001__x0001_@@_x0001__x0001__x0001__x0001__x0001__x0001__x001C_@_x0001__x0001__x0001__x0001__x0001_J@_x0001__x0001__x0001__x0001__x0001__x0001_6@_x0001__x0001__x0001__x0001__x0001__x0001_:@_x0001__x0001__x0001__x0001__x0001__x0001_ @_x0001__x0001__x0001__x0001__x0001__x0002__x0001_E@_x0001__x0001__x0001__x0001__x0001__x0001_&gt;@_x0001__x0001__x0001__x0001__x0001_C@_x0001__x0001__x0001__x0001__x0001_@@_x0001__x0001__x0001__x0001__x0001__x0001_D@_x0001__x0001__x0001__x0001__x0001__x0001_.@_x0001__x0001__x0001__x0001__x0001__x0001_:@_x0001__x0001__x0001__x0001__x0001__x0001__x0001__x0001__x0001__x0001__x0001__x0001__x0001__x0001_M@_x0001__x0001__x0001__x0001__x0001__x0001__x0010_@_x0001__x0001__x0001__x0001__x0001_I@_x0001__x0001__x0001__x0001__x0001__x0001_J@_x0001__x0001__x0001__x0001__x0001__x0001_3@_x0001__x0001__x0001__x0001__x0001__x0001_9@_x0001__x0001__x0001__x0001__x0001__x0001_&lt;@_x0001__x0001__x0001__x0001__x0001__x0001__x0014_@_x0001__x0001__x0001__x0001__x0001__x0001_&gt;@_x0001__x0001__x0001__x0001__x0001__x0001_I@_x0001__x0001__x0001__x0001__x0001__x0001_8@_x0001__x0001__x0001__x0001__x0001__x0001_&amp;@_x0001__x0001__x0001__x0001__x0001__x0001_*@_x0001__x0001__x0001__x0001__x0001_@@_x0001__x0001__x0001__x0001__x0001__x0001_;@_x0001__x0001__x0001__x0001__x0001__x0001_9@_x0001__x0001__x0001__x0001__x0001__x0001__x001C_@_x0001__x0001__x0001__x0001__x0001__x0001_?@_x0001__x0001__x0001__x0001__x0001__x0001__x0014_@_x0001__x0001__x0001__x0001__x0001_@@_x0001__x0001__x0001__x0001__x0001_I@_x0001__x0001__x0001__x0001__x0001__x0001_&amp;@_x0001__x0001__x0001__x0001__x0001__x0001_2@_x0001__x0001__x0001__x0001__x0001_F@_x0001__x0002__x0001__x0001__x0001__x0001__x0001__x0001_ @_x0001__x0001__x0001__x0001__x0001__x0001_5@_x0001__x0001__x0001__x0001__x0001__x0001_;@_x0001__x0001__x0001__x0001__x0001__x0001_G@_x0001__x0001__x0001__x0001__x0001_I@_x0001__x0001__x0001__x0001__x0001__x0001_G@_x0001__x0001__x0001__x0001__x0001__x0001_M@_x0001__x0001__x0001__x0001__x0001__x0001_M@_x0001__x0001__x0001__x0001__x0001__x0001_E@_x0001__x0001__x0001__x0001__x0001__x0001_&lt;@_x0001__x0001__x0001__x0001__x0001__x0001_&gt;@_x0001__x0001__x0001__x0001__x0001__x0001_9@_x0001__x0001__x0001__x0001__x0001_I@_x0001__x0001__x0001__x0001__x0001__x0001_4@_x0001__x0001__x0001__x0001__x0001__x0001_:@_x0001__x0001__x0001__x0001__x0001__x0001_3@_x0001__x0001__x0001__x0001__x0001_@@_x0001__x0001__x0001__x0001__x0001__x0001_@@_x0001__x0001__x0001__x0001__x0001__x0001_.@_x0001__x0001__x0001__x0001__x0001_ÀP@_x0001__x0001__x0001__x0001__x0001__x0001_M@_x0001__x0001__x0001__x0001__x0001__x0001__x001C_@_x0001__x0001__x0001__x0001__x0001__x0001_ @_x0001__x0001__x0001__x0001__x0001__x0001_$@_x0001__x0001__x0001__x0001__x0001__x0001_H@_x0001__x0001__x0001__x0001__x0001__x0001_H@_x0001__x0001__x0001__x0001__x0001__x0001_=@_x0001__x0001__x0001__x0001__x0001__x0001_$@_x0001__x0001__x0001__x0001__x0001__x0001_P@_x0001__x0001__x0001__x0001__x0001__x0001_A@_x0001__x0001__x0001__x0001__x0001__x0001_&lt;@_x0001__x0001__x0001__x0001__x0001__x0002__x0001__x0001_&gt;@_x0001__x0001__x0001__x0001__x0001_G@_x0001__x0001__x0001__x0001__x0001_@@_x0001__x0001__x0001__x0001__x0001_H@_x0001__x0001__x0001__x0001__x0001__x0001_1@_x0001__x0001__x0001__x0001__x0001__x0001_?@_x0001__x0001__x0001__x0001__x0001__x0001_K@_x0001__x0001__x0001__x0001__x0001__x0001_&amp;@_x0001__x0001__x0001__x0001__x0001_M@_x0001__x0001__x0001__x0001__x0001__x0001_M@_x0001__x0001__x0001__x0001__x0001_F@_x0001__x0001__x0001__x0001__x0001_F@_x0001__x0001__x0001__x0001__x0001__x0001_"@_x0001__x0001__x0001__x0001__x0001__x0001_4@_x0001__x0001__x0001__x0001__x0001_F@_x0001__x0001__x0001__x0001__x0001__x0001_J@_x0001__x0001__x0001__x0001__x0001__x0001_F@_x0001__x0001__x0001__x0001__x0001__x0001_*@_x0001__x0001__x0001__x0001__x0001__x0001_I@_x0001__x0001__x0001__x0001__x0001__x0001_&lt;@_x0001__x0001__x0001__x0001__x0001__x0001_1@_x0001__x0001__x0001__x0001__x0001__x0001__x001C_@_x0001__x0001__x0001__x0001__x0001__x0001_(@_x0001__x0001__x0001__x0001__x0001__x0001_4@_x0001__x0001__x0001__x0001__x0001_O@_x0001__x0001__x0001__x0001__x0001__x0001__x0014_@_x0001__x0001__x0001__x0001__x0001__x0001_I@_x0001__x0001__x0001__x0001__x0001__x0001_0@_x0001__x0001__x0001__x0001__x0001_G@_x0001__x0001__x0001__x0001__x0001__x0001_F@_x0001__x0001__x0001__x0001__x0001_D@_x0001__x0001__x0001__x0001__x0001__x0001_&amp;@_x0001__x0002__x0001__x0001__x0001__x0001__x0001__x0001_&amp;@_x0001__x0001__x0001__x0001__x0001__x0001__x0008_@_x0001__x0001__x0001__x0001__x0001__x0001_O@_x0001__x0001__x0001__x0001__x0001__x0001_&gt;@_x0001__x0001__x0001__x0001__x0001__x0001_;@_x0001__x0001__x0001__x0001__x0001__x0001_=@_x0001__x0001__x0001__x0001__x0001__x0001_8@_x0001__x0001__x0001__x0001__x0001_K@_x0001__x0001__x0001__x0001__x0001__x0001_@@_x0001__x0001__x0001__x0001__x0001__x0001__x0014_@_x0001__x0001__x0001__x0001__x0001__x0001_6@_x0001__x0001__x0001__x0001__x0001__x0001_7@_x0001__x0001__x0001__x0001__x0001__x0001_,@_x0001__x0001__x0001__x0001__x0001__x0001_1@_x0001__x0001__x0001__x0001__x0001__x0001_5@_x0001__x0001__x0001__x0001__x0001__x0001_H@_x0001__x0001__x0001__x0001__x0001__x0001_F@_x0001__x0001__x0001__x0001__x0001__x0001_:@_x0001__x0001__x0001__x0001__x0001__x0001_0@_x0001__x0001__x0001__x0001__x0001__x0001_0@_x0001__x0001__x0001__x0001__x0001__x0001_&amp;@_x0001__x0001__x0001__x0001__x0001__x0001_&gt;@_x0001__x0001__x0001__x0001__x0001__x0001_;@_x0001__x0001__x0001__x0001__x0001__x0001__x001C_@_x0001__x0001__x0001__x0001__x0001__x0001_E@_x0001__x0001__x0001__x0001__x0001__x0001_=@_x0001__x0001__x0001__x0001__x0001__x0001__x001C_@_x0001__x0001__x0001__x0001__x0001__x0001__x0018_@_x0001__x0001__x0001__x0001__x0001__x0001_*@_x0001__x0001__x0001__x0001__x0001__x0001_&gt;@_x0001__x0001__x0001__x0001__x0001__x0001_L@_x0001__x0001__x0001__x0001__x0001__x0002__x0001__x0001_A@_x0001__x0001__x0001__x0001__x0001__x0001_.@_x0001__x0001__x0001__x0001__x0001__x0001_A@_x0001__x0001__x0001__x0001__x0001__x0001_*@_x0001__x0001__x0001__x0001__x0001__x0001_7@_x0001__x0001__x0001__x0001__x0001_F@_x0001__x0001__x0001__x0001__x0001__x0001_&amp;@_x0001__x0001__x0001__x0001__x0001__x0001_@@_x0001__x0001__x0001__x0001__x0001__x0001_.@_x0001__x0001__x0001__x0001__x0001__x0001_E@_x0001__x0001__x0001__x0001__x0001__x0001_4@_x0001__x0001__x0001__x0001__x0001_E@_x0001__x0001__x0001__x0001__x0001__x0001_D@_x0001__x0001__x0001__x0001__x0001__x0001_2@_x0001__x0001__x0001__x0001__x0001_@@_x0001__x0001__x0001__x0001__x0001__x0001_A@_x0001__x0001__x0001__x0001__x0001__x0001_L@_x0001__x0001__x0001__x0001__x0001__x0001_.@_x0001__x0001__x0001__x0001__x0001__x0001_0@_x0001__x0001__x0001__x0001__x0001__x0001__x0001__x0001__x0001__x0001__x0001__x0001__x0001__x0001_I@_x0001__x0001__x0001__x0001__x0001__x0001__x0018_@_x0001__x0001__x0001__x0001__x0001__x0001_A@_x0001__x0001__x0001__x0001__x0001__x0001_=@_x0001__x0001__x0001__x0001__x0001__x0001_M@_x0001__x0001__x0001__x0001__x0001__x0001_=@_x0001__x0001__x0001__x0001__x0001__x0001_7@_x0001__x0001__x0001__x0001__x0001_I@_x0001__x0001__x0001__x0001__x0001__x0001_ @_x0001__x0001__x0001__x0001__x0001__x0001_ @_x0001__x0001__x0001__x0001__x0001__x0001_8@_x0001__x0001__x0001__x0001__x0001__x0001_*@_x0001__x0002__x0001__x0001__x0001__x0001__x0001_G@_x0001__x0001__x0001__x0001__x0001__x0001_3@_x0001__x0001__x0001__x0001__x0001_E@_x0001__x0001__x0001__x0001__x0001__x0001_M@_x0001__x0001__x0001__x0001__x0001__x0001_ @_x0001__x0001__x0001__x0001__x0001__x0001_E@_x0001__x0001__x0001__x0001__x0001__x0001_ @_x0001__x0001__x0001__x0001__x0001__x0001__x0018_@_x0001__x0001__x0001__x0001__x0001__x0001_G@_x0001__x0001__x0001__x0001__x0001__x0001_$@_x0001__x0001__x0001__x0001__x0001_H@_x0001__x0001__x0001__x0001__x0001__x0001_H@_x0001__x0001__x0001__x0001__x0001_P@_x0001__x0001__x0001__x0001__x0001__x0001_1@_x0001__x0001__x0001__x0001__x0001__x0001__x0001__x0001__x0001__x0001__x0001__x0001__x0001__x0001__x0014_@_x0001__x0001__x0001__x0001__x0001__x0001_;@_x0001__x0001__x0001__x0001__x0001_D@_x0001__x0001__x0001__x0001__x0001_L@_x0001__x0001__x0001__x0001__x0001__x0001_ @_x0001__x0001__x0001__x0001__x0001__x0001_,@_x0001__x0001__x0001__x0001__x0001__x0001_ @_x0001__x0001__x0001__x0001__x0001__x0001_1@_x0001__x0001__x0001__x0001__x0001_@P@_x0001__x0001__x0001__x0001__x0001__x0001_K@_x0001__x0001__x0001__x0001__x0001__x0001_H@_x0001__x0001__x0001__x0001__x0001__x0001_;@_x0001__x0001__x0001__x0001__x0001__x0001_4@_x0001__x0001__x0001__x0001__x0001__x0001__x0014_@_x0001__x0001__x0001__x0001__x0001__x0001_:@_x0001__x0001__x0001__x0001__x0001__x0001_K@_x0001__x0001__x0001__x0001__x0001__x0002__x0001__x0001_ @_x0001__x0001__x0001__x0001__x0001__x0001_"@_x0001__x0001__x0001__x0001__x0001__x0001_ @_x0001__x0001__x0001__x0001__x0001__x0001_.@_x0001__x0001__x0001__x0001__x0001_F@_x0001__x0001__x0001__x0001__x0001__x0001_"@_x0001__x0001__x0001__x0001__x0001__x0001_ @_x0001__x0001__x0001__x0001__x0001__x0001_E@_x0001__x0001__x0001__x0001__x0001_E@_x0001__x0001__x0001__x0001__x0001__x0001_0@_x0001__x0001__x0001__x0001__x0001__x0001_:@_x0001__x0001__x0001__x0001__x0001_E@_x0001__x0001__x0001__x0001__x0001_F@_x0001__x0001__x0001__x0001__x0001__x0001_;@_x0001__x0001__x0001__x0001__x0001__x0001__x0018_@_x0001__x0001__x0001__x0001__x0001__x0001_$@_x0001__x0001__x0001__x0001__x0001__x0001_=@_x0001__x0001__x0001__x0001__x0001__x0001_2@_x0001__x0001__x0001__x0001__x0001_I@_x0001__x0001__x0001__x0001__x0001__x0001_E@_x0001__x0001__x0001__x0001__x0001__x0001_2@_x0001__x0001__x0001__x0001__x0001__x0001_@@_x0001__x0001__x0001__x0001__x0001__x0001_6@_x0001__x0001__x0001__x0001__x0001__x0001_&lt;@_x0001__x0001__x0001__x0001__x0001__x0001__x0001__x0001__x0001__x0001__x0001__x0001__x0001__x0001_&gt;@_x0001__x0001__x0001__x0001__x0001__x0001_9@_x0001__x0001__x0001__x0001__x0001_I@_x0001__x0001__x0001__x0001__x0001__x0001_2@_x0001__x0001__x0001__x0001__x0001__x0001__x0008_@_x0001__x0001__x0001__x0001__x0001__x0001_8@_x0001__x0001__x0001__x0001__x0001__x0001_D@_x0001__x0002__x0001__x0001__x0001__x0001__x0001__x0001_I@_x0001__x0001__x0001__x0001__x0001__x0001_M@_x0001__x0001__x0001__x0001__x0001__x0001_?@_x0001__x0001__x0001__x0001__x0001__x0001_0@_x0001__x0001__x0001__x0001__x0001_I@_x0001__x0001__x0001__x0001__x0001_L@_x0001__x0001__x0001__x0001__x0001__x0001_=@_x0001__x0001__x0001__x0001__x0001__x0001_0@_x0001__x0001__x0001__x0001__x0001_H@_x0001__x0001__x0001__x0001__x0001_@@_x0001__x0001__x0001__x0001__x0001__x0001_;@_x0001__x0001__x0001__x0001__x0001__x0001_=@_x0001__x0001__x0001__x0001__x0001__x0001_9@_x0001__x0001__x0001__x0001__x0001__x0001_L@_x0001__x0001__x0001__x0001__x0001__x0001__x0001__x0001__x0001__x0001__x0001__x0001__x0001__x0001_&gt;@_x0001__x0001__x0001__x0001__x0001__x0001_F@_x0001__x0001__x0001__x0001__x0001__x0001_,@_x0001__x0001__x0001__x0001__x0001_J@_x0001__x0001__x0001__x0001__x0001__x0001_ @_x0001__x0001__x0001__x0001__x0001__x0001_=@_x0001__x0001__x0001__x0001__x0001__x0001__x0010_@_x0001__x0001__x0001__x0001__x0001__x0001__x0014_@_x0001__x0001__x0001__x0001__x0001_I@_x0001__x0001__x0001__x0001__x0001_G@_x0001__x0001__x0001__x0001__x0001_F@_x0001__x0001__x0001__x0001__x0001__x0001_8@_x0001__x0001__x0001__x0001__x0001__x0001_2@_x0001__x0001__x0001__x0001__x0001__x0001_I@_x0001__x0001__x0001__x0001__x0001_L@_x0001__x0001__x0001__x0001__x0001__x0001_0@_x0001__x0001__x0001__x0001__x0001__x0002__x0001__x0001_;@_x0001__x0001__x0001__x0001__x0001__x0001_E@_x0001__x0001__x0001__x0001__x0001__x0001_:@_x0001__x0001__x0001__x0001__x0001__x0001_D@_x0001__x0001__x0001__x0001__x0001__x0001_*@_x0001__x0001__x0001__x0001__x0001__x0001_4@_x0001__x0001__x0001__x0001__x0001__x0001_A@_x0001__x0001__x0001__x0001__x0001__x0001_?@_x0001__x0001__x0001__x0001__x0001__x0001_$@_x0001__x0001__x0001__x0001__x0001__x0001_"@_x0001__x0001__x0001__x0001__x0001__x0001_5@_x0001__x0001__x0001__x0001__x0001__x0001_7@_x0001__x0001__x0001__x0001__x0001__x0001_2@_x0001__x0001__x0001__x0001__x0001__x0001_1@_x0001__x0001__x0001__x0001__x0001_@@_x0001__x0001__x0001__x0001__x0001__x0001_5@_x0001__x0001__x0001__x0001__x0001__x0001_A@_x0001__x0001__x0001__x0001__x0001__x0001_:@_x0001__x0001__x0001__x0001__x0001__x0001_K@_x0001__x0001__x0001__x0001__x0001__x0001__x0010_@_x0001__x0001__x0001__x0001__x0001__x0001_"@_x0001__x0001__x0001__x0001__x0001__x0001_8@_x0001__x0001__x0001__x0001__x0001__x0001_*@_x0001__x0001__x0001__x0001__x0001_H@_x0001__x0001__x0001__x0001__x0001__x0001_E@_x0001__x0001__x0001__x0001__x0001__x0001_2@_x0001__x0001__x0001__x0001__x0001__x0001__x0010_@_x0001__x0001__x0001__x0001__x0001_@@_x0001__x0001__x0001__x0001__x0001_J@_x0001__x0001__x0001__x0001__x0001__x0001_*@_x0001__x0001__x0001__x0001__x0001__x0001_6@_x0001__x0001__x0001__x0001__x0001__x0001_$@_x0001__x0002__x0001__x0001__x0001__x0001__x0001__x0001_D@_x0001__x0001__x0001__x0001__x0001__x0001_8@_x0001__x0001__x0001__x0001__x0001__x0001_3@_x0001__x0001__x0001__x0001__x0001__x0001_4@_x0001__x0001__x0001__x0001__x0001_P@_x0001__x0001__x0001__x0001__x0001__x0001_4@_x0001__x0001__x0001__x0001__x0001_H@_x0001__x0001__x0001__x0001__x0001__x0001_&gt;@_x0001__x0001__x0001__x0001__x0001__x0001_.@_x0001__x0001__x0001__x0001__x0001__x0001_&amp;@_x0001__x0001__x0001__x0001__x0001__x0001_1@_x0001__x0001__x0001__x0001__x0001_I@_x0001__x0001__x0001__x0001__x0001__x0001_2@_x0001__x0001__x0001__x0001__x0001__x0001_8@_x0001__x0001__x0001__x0001__x0001__x0001_I@_x0001__x0001__x0001__x0001__x0001__x0001_ @_x0001__x0001__x0001__x0001__x0001__x0001_:@_x0001__x0001__x0001__x0001__x0001__x0001_$@_x0001__x0001__x0001__x0001__x0001__x0001_0@_x0001__x0001__x0001__x0001__x0001__x0001_A@_x0001__x0001__x0001__x0001__x0001__x0001_&gt;@_x0001__x0001__x0001__x0001__x0001_H@_x0001__x0001__x0001__x0001__x0001_D@_x0001__x0001__x0001__x0001__x0001_G@_x0001__x0001__x0001__x0001__x0001__x0001__x001C_@_x0001__x0001__x0001__x0001__x0001_G@_x0001__x0001__x0001__x0001__x0001__x0001_I@_x0001__x0001__x0001__x0001__x0001__x0001_1@_x0001__x0001__x0001__x0001__x0001__x0001_*@_x0001__x0001__x0001__x0001__x0001__x0001_.@_x0001__x0001__x0001__x0001__x0001__x0001__x0008_@_x0001__x0001__x0001__x0001__x0001__x0002__x0001__x0001_&amp;@_x0001__x0001__x0001__x0001__x0001__x0001_9@_x0001__x0001__x0001__x0001__x0001__x0001__x0018_@_x0001__x0001__x0001__x0001__x0001__x0001_3@_x0001__x0001__x0001__x0001__x0001__x0001_$@_x0001__x0001__x0001__x0001__x0001__x0001_?@_x0001__x0001__x0001__x0001__x0001__x0001_.@_x0001__x0001__x0001__x0001__x0001__x0001_(@_x0001__x0001__x0001__x0001__x0001__x0001_3@_x0001__x0001__x0001__x0001__x0001_C@_x0001__x0001__x0001__x0001__x0001__x0001_?@_x0001__x0001__x0001__x0001__x0001_E@_x0001__x0001__x0001__x0001__x0001__x0001_J@_x0001__x0001__x0001__x0001__x0001__x0001_N@_x0001__x0001__x0001__x0001__x0001__x0001_$@_x0001__x0001__x0001__x0001__x0001__x0001_ @_x0001__x0001__x0001__x0001__x0001__x0001_K@_x0001__x0001__x0001__x0001__x0001__x0001__x0014_@_x0001__x0001__x0001__x0001__x0001__x0001_N@_x0001__x0001__x0001__x0001__x0001__x0001_;@_x0001__x0001__x0001__x0001__x0001_K@_x0001__x0001__x0001__x0001__x0001__x0001_D@_x0001__x0001__x0001__x0001__x0001__x0001_F@_x0001__x0001__x0001__x0001__x0001__x0001_(@_x0001__x0001__x0001__x0001__x0001__x0001_;@_x0001__x0001__x0001__x0001__x0001__x0001_8@_x0001__x0001__x0001__x0001__x0001__x0001_@@_x0001__x0001__x0001__x0001__x0001_P@_x0001__x0001__x0001__x0001__x0001__x0001__x0014_@_x0001__x0001__x0001__x0001__x0001_E@_x0001__x0001__x0001__x0001__x0001__x0001_8@_x0001__x0001__x0001__x0001__x0001__x0001_F@_x0001__x0002__x0001__x0001__x0001__x0001__x0001__x0001_*@_x0001__x0001__x0001__x0001__x0001__x0001_E@_x0001__x0001__x0001__x0001__x0001__x0001_3@_x0001__x0001__x0001__x0001__x0001__x0001_.@_x0001__x0001__x0001__x0001__x0001__x0001_D@_x0001__x0001__x0001__x0001__x0001__x0001_@@_x0001__x0001__x0001__x0001__x0001__x0001_K@_x0001__x0001__x0001__x0001__x0001__x0001_"@_x0001__x0001__x0001__x0001__x0001__x0001__x0018_@_x0001__x0001__x0001__x0001__x0001__x0001_?@_x0001__x0001__x0001__x0001__x0001_I@_x0001__x0001__x0001__x0001__x0001_G@_x0001__x0001__x0001__x0001__x0001__x0001_;@_x0001__x0001__x0001__x0001__x0001__x0001_E@_x0001__x0001__x0001__x0001__x0001__x0001_G@_x0001__x0001__x0001__x0001__x0001_J@_x0001__x0001__x0001__x0001__x0001_G@_x0001__x0001__x0001__x0001__x0001__x0001_.@_x0001__x0001__x0001__x0001__x0001__x0001_E@_x0001__x0001__x0001__x0001__x0001__x0001_5@_x0001__x0001__x0001__x0001__x0001__x0001_ @_x0001__x0001__x0001__x0001__x0001_E@_x0001__x0001__x0001__x0001__x0001__x0001_D@_x0001__x0001__x0001__x0001__x0001__x0001__x001C_@_x0001__x0001__x0001__x0001__x0001_O@_x0001__x0001__x0001__x0001__x0001__x0001__x001C_@_x0001__x0001__x0001__x0001__x0001__x0001_$@_x0001__x0001__x0001__x0001__x0001_G@_x0001__x0001__x0001__x0001__x0001__x0001_:@_x0001__x0001__x0001__x0001__x0001__x0001_&amp;@_x0001__x0001__x0001__x0001__x0001__x0001_D@_x0001__x0001__x0001__x0001__x0001__x0002__x0001__x0001_:@_x0001__x0001__x0001__x0001__x0001__x0001_:@_x0001__x0001__x0001__x0001__x0001__x0001_E@_x0001__x0001__x0001__x0001__x0001__x0001_=@_x0001__x0001__x0001__x0001__x0001__x0001_:@_x0001__x0001__x0001__x0001__x0001__x0001_A@_x0001__x0001__x0001__x0001__x0001__x0001_?@_x0001__x0001__x0001__x0001__x0001_J@_x0001__x0001__x0001__x0001__x0001__x0001_K@_x0001__x0001__x0001__x0001__x0001__x0001_Q@_x0001__x0001__x0001__x0001__x0001__x0001_H@_x0001__x0001__x0001__x0001__x0001__x0001_&lt;@_x0001__x0001__x0001__x0001__x0001__x0001_2@_x0001__x0001__x0001__x0001__x0001__x0001_&amp;@_x0001__x0001__x0001__x0001__x0001_N@_x0001__x0001__x0001__x0001__x0001__x0001_L@_x0001__x0001__x0001__x0001__x0001__x0001__x0018_@_x0001__x0001__x0001__x0001__x0001__x0001_P@_x0001__x0001__x0001__x0001__x0001__x0001_?@_x0001__x0001__x0001__x0001__x0001__x0001_$@_x0001__x0001__x0001__x0001__x0001__x0001_*@_x0001__x0001__x0001__x0001__x0001__x0001_ @_x0001__x0001__x0001__x0001__x0001__x0001_L@_x0001__x0001__x0001__x0001__x0001_K@_x0001__x0001__x0001__x0001__x0001__x0001_6@_x0001__x0001__x0001__x0001__x0001__x0001_?@_x0001__x0001__x0001__x0001__x0001__x0001_(@_x0001__x0001__x0001__x0001__x0001__x0001_E@_x0001__x0001__x0001__x0001__x0001__x0001_:@_x0001__x0001__x0001__x0001__x0001_K@_x0001__x0001__x0001__x0001__x0001_F@_x0001__x0001__x0001__x0001__x0001__x0001_ @_x0001__x0002__x0001__x0001__x0001__x0001__x0001__x0001_*@_x0001__x0001__x0001__x0001__x0001__x0001_L@_x0001__x0001__x0001__x0001__x0001__x0001_,@_x0001__x0001__x0001__x0001__x0001_K@_x0001__x0001__x0001__x0001__x0001__x0001_"@_x0001__x0001__x0001__x0001__x0001__x0001_"@_x0001__x0001__x0001__x0001__x0001_ÀP@_x0001__x0001__x0001__x0001__x0001__x0001_.@_x0001__x0001__x0001__x0001__x0001_M@_x0001__x0001__x0001__x0001__x0001_J@_x0001__x0001__x0001__x0001__x0001_G@_x0001__x0001__x0001__x0001__x0001__x0001_$@_x0001__x0001__x0001__x0001__x0001__x0001_F@_x0001__x0001__x0001__x0001__x0001__x0001_1@_x0001__x0001__x0001__x0001__x0001__x0001_E@_x0001__x0001__x0001__x0001__x0001__x0001__x0001__x0001__x0001__x0001__x0001__x0001__x0001__x0001_0@_x0001__x0001__x0001__x0001__x0001__x0001_&lt;@_x0001__x0001__x0001__x0001__x0001__x0001_6@_x0001__x0001__x0001__x0001__x0001__x0001_"@_x0001__x0001__x0001__x0001__x0001__x0001__x001C_@_x0001__x0001__x0001__x0001__x0001_P@_x0001__x0001__x0001__x0001__x0001__x0001_*@_x0001__x0001__x0001__x0001__x0001__x0001_8@_x0001__x0001__x0001__x0001__x0001__x0001_&amp;@_x0001__x0001__x0001__x0001__x0001_E@_x0001__x0001__x0001__x0001__x0001__x0001_&amp;@_x0001__x0001__x0001__x0001__x0001__x0001_ @_x0001__x0001__x0001__x0001__x0001__x0001_K@_x0001__x0001__x0001__x0001__x0001__x0001_6@_x0001__x0001__x0001__x0001__x0001__x0001_?@_x0001__x0001__x0001__x0001__x0001__x0002__x0001__x0001_?@_x0001__x0001__x0001__x0001__x0001_D@_x0001__x0001__x0001__x0001__x0001__x0001_A@_x0001__x0001__x0001__x0001__x0001_H@_x0001__x0001__x0001__x0001__x0001__x0001_G@_x0001__x0001__x0001__x0001__x0001__x0001__x001C_@_x0001__x0001__x0001__x0001__x0001__x0001_5@_x0001__x0001__x0001__x0001__x0001__x0001_A@_x0001__x0001__x0001__x0001__x0001__x0001_&gt;@_x0001__x0001__x0001__x0001__x0001__x0001_F@_x0001__x0001__x0001__x0001__x0001__x0001__x0001__x0001__x0001__x0001__x0001__x0001__x0001__x0001_G@_x0001__x0001__x0001__x0001__x0001__x0001_2@_x0001__x0001__x0001__x0001__x0001__x0001_*@_x0001__x0001__x0001__x0001__x0001__x0001_1@_x0001__x0001__x0001__x0001__x0001__x0001_$@_x0001__x0001__x0001__x0001__x0001__x0001_A@_x0001__x0001__x0001__x0001__x0001__x0001_F@_x0001__x0001__x0001__x0001__x0001__x0001_:@_x0001__x0001__x0001__x0001__x0001_J@_x0001__x0001__x0001__x0001__x0001__x0001_.@_x0001__x0001__x0001__x0001__x0001__x0001_$@_x0001__x0001__x0001__x0001__x0001_ÀP@_x0001__x0001__x0001__x0001__x0001__x0001_7@_x0001__x0001__x0001__x0001__x0001__x0001_*@_x0001__x0001__x0001__x0001__x0001__x0001_7@_x0001__x0001__x0001__x0001__x0001__x0001__x0010_@_x0001__x0001__x0001__x0001__x0001__x0001_,@_x0001__x0001__x0001__x0001__x0001__x0001_K@_x0001__x0001__x0001__x0001__x0001__x0001_?@_x0001__x0001__x0001__x0001__x0001__x0001_P@_x0001__x0001__x0001__x0001__x0001__x0001_&gt;@_x0001__x0002__x0001__x0001__x0001__x0001__x0001__x0001_$@_x0001__x0001__x0001__x0001__x0001__x0001__x0018_@_x0001__x0001__x0001__x0001__x0001__x0001_4@_x0001__x0001__x0001__x0001__x0001_H@_x0001__x0001__x0001__x0001__x0001__x0001_I@_x0001__x0001__x0001__x0001__x0001__x0001_@@_x0001__x0001__x0001__x0001__x0001_M@_x0001__x0001__x0001__x0001__x0001_J@_x0001__x0001__x0001__x0001__x0001_@@_x0001__x0001__x0001__x0001__x0001__x0001_@@_x0001__x0001__x0001__x0001__x0001__x0001_3@_x0001__x0001__x0001__x0001__x0001__x0001_=@_x0001__x0001__x0001__x0001__x0001__x0001_H@_x0001__x0001__x0001__x0001__x0001__x0001_;@_x0001__x0001__x0001__x0001__x0001__x0001_D@_x0001__x0001__x0001__x0001__x0001__x0001__x001C_@_x0001__x0001__x0001__x0001__x0001__x0001_@@_x0001__x0001__x0001__x0001__x0001_O@_x0001__x0001__x0001__x0001__x0001__x0001__x0014_@_x0001__x0001__x0001__x0001__x0001_@@_x0001__x0001__x0001__x0001__x0001__x0001_E@_x0001__x0001__x0001__x0001__x0001__x0001_*@_x0001__x0001__x0001__x0001__x0001__x0001_@@_x0001__x0001__x0001__x0001__x0001__x0001_0@_x0001__x0001__x0001__x0001__x0001__x0001_&lt;@_x0001__x0001__x0001__x0001__x0001__x0001_H@_x0001__x0001__x0001__x0001__x0001__x0001_D@_x0001__x0001__x0001__x0001__x0001__x0001_E@_x0001__x0001__x0001__x0001__x0001__x0001_*@_x0001__x0001__x0001__x0001__x0001__x0001_G@_x0001__x0001__x0001__x0001__x0001__x0001_.@_x0001__x0001__x0001__x0001__x0001__x0002__x0001__x0001_:@_x0001__x0001__x0001__x0001__x0001_G@_x0001__x0001__x0001__x0001__x0001__x0001_;@_x0001__x0001__x0001__x0001__x0001__x0001_I@_x0001__x0001__x0001__x0001__x0001__x0001_$@_x0001__x0001__x0001__x0001__x0001_@@_x0001__x0001__x0001__x0001__x0001__x0001_=@_x0001__x0001__x0001__x0001__x0001__x0001_$@_x0001__x0001__x0001__x0001__x0001__x0001_9@_x0001__x0001__x0001__x0001__x0001__x0001_:@_x0001__x0001__x0001__x0001__x0001__x0001_(@_x0001__x0001__x0001__x0001__x0001__x0001_3@_x0001__x0001__x0001__x0001__x0001__x0001_H@_x0001__x0001__x0001__x0001__x0001_N@_x0001__x0001__x0001__x0001__x0001__x0001_9@_x0001__x0001__x0001__x0001__x0001_@@_x0001__x0001__x0001__x0001__x0001_G@_x0001__x0001__x0001__x0001__x0001__x0001_&gt;@_x0001__x0001__x0001__x0001__x0001_@@_x0001__x0001__x0001__x0001__x0001__x0001_5@_x0001__x0001__x0001__x0001__x0001__x0001_=@_x0001__x0001__x0001__x0001__x0001__x0001_N@_x0001__x0001__x0001__x0001__x0001__x0001_E@_x0001__x0001__x0001__x0001__x0001__x0001__x001C_@_x0001__x0001__x0001__x0001__x0001__x0001__x0018_@_x0001__x0001__x0001__x0001__x0001__x0001_&gt;@_x0001__x0001__x0001__x0001__x0001__x0001_&gt;@_x0001__x0001__x0001__x0001__x0001__x0001_&lt;@_x0001__x0001__x0001__x0001__x0001__x0001_E@_x0001__x0001__x0001__x0001__x0001__x0001_D@_x0001__x0001__x0001__x0001__x0001_L@_x0001__x0001__x0001__x0001__x0001__x0001_=@_x0001__x0002__x0001__x0001__x0001__x0001__x0001__x0001_:@_x0001__x0001__x0001__x0001__x0001__x0001_9@_x0001__x0001__x0001__x0001__x0001__x0001_9@_x0001__x0001__x0001__x0001__x0001__x0001_:@_x0001__x0001__x0001__x0001__x0001__x0001_*@_x0001__x0001__x0001__x0001__x0001_F@_x0001__x0001__x0001__x0001__x0001__x0001_,@_x0001__x0001__x0001__x0001__x0001__x0001__x0018_@_x0001__x0001__x0001__x0001__x0001__x0001_.@_x0001__x0001__x0001__x0001__x0001__x0001_G@_x0001__x0001__x0001__x0001__x0001__x0001_&amp;@_x0001__x0001__x0001__x0001__x0001__x0001_5@_x0001__x0001__x0001__x0001__x0001_L@_x0001__x0001__x0001__x0001__x0001__x0001_2@_x0001__x0001__x0001__x0001__x0001__x0001_=@_x0001__x0001__x0001__x0001__x0001__x0001_9@_x0001__x0001__x0001__x0001__x0001_D@_x0001__x0001__x0001__x0001__x0001__x0001_"@_x0001__x0001__x0001__x0001__x0001_I@_x0001__x0001__x0001__x0001__x0001__x0001_&lt;@_x0001__x0001__x0001__x0001__x0001__x0001_ @_x0001__x0001__x0001__x0001__x0001__x0001_.@_x0001__x0001__x0001__x0001__x0001__x0001_9@_x0001__x0001__x0001__x0001__x0001__x0001_&lt;@_x0001__x0001__x0001__x0001__x0001__x0001_G@_x0001__x0001__x0001__x0001__x0001_H@_x0001__x0001__x0001__x0001__x0001__x0001_;@_x0001__x0001__x0001__x0001__x0001__x0001_.@_x0001__x0001__x0001__x0001__x0001__x0001__x001C_@_x0001__x0001__x0001__x0001__x0001_E@_x0001__x0001__x0001__x0001__x0001__x0001__x0008_@_x0001__x0001__x0001__x0001__x0001__x0002__x0001__x0001_6@_x0001__x0001__x0001__x0001__x0001__x0001_P@_x0001__x0001__x0001__x0001__x0001_E@_x0001__x0001__x0001__x0001__x0001__x0001__x0018_@_x0001__x0001__x0001__x0001__x0001__x0001_G@_x0001__x0001__x0001__x0001__x0001__x0001_D@_x0001__x0001__x0001__x0001__x0001__x0001_4@_x0001__x0001__x0001__x0001__x0001__x0001_"@_x0001__x0001__x0001__x0001__x0001_@@_x0001__x0001__x0001__x0001__x0001__x0001_&gt;@_x0001__x0001__x0001__x0001__x0001__x0001_:@_x0001__x0001__x0001__x0001__x0001_E@_x0001__x0001__x0001__x0001__x0001__x0001_0@_x0001__x0001__x0001__x0001__x0001__x0001_A@_x0001__x0001__x0001__x0001__x0001_@@_x0001__x0001__x0001__x0001__x0001_D@_x0001__x0001__x0001__x0001__x0001__x0001_1@_x0001__x0001__x0001__x0001__x0001__x0001__x001C_@_x0001__x0001__x0001__x0001__x0001__x0001_5@_x0001__x0001__x0001__x0001__x0001__x0001_0@_x0001__x0001__x0001__x0001__x0001__x0001_&amp;@_x0001__x0001__x0001__x0001__x0001__x0001_K@_x0001__x0001__x0001__x0001__x0001__x0001__x0014_@_x0001__x0001__x0001__x0001__x0001__x0001_?@_x0001__x0001__x0001__x0001__x0001_@@_x0001__x0001__x0001__x0001__x0001__x0001_(@_x0001__x0001__x0001__x0001__x0001__x0001_$@_x0001__x0001__x0001__x0001__x0001_E@_x0001__x0001__x0001__x0001__x0001__x0001__x0014_@_x0001__x0001__x0001__x0001__x0001__x0001_9@_x0001__x0001__x0001__x0001__x0001_@@_x0001__x0001__x0001__x0001__x0001__x0001_(@_x0001__x0002__x0001__x0001__x0001__x0001__x0001__x0001__x0010_@_x0001__x0001__x0001__x0001__x0001__x0001_A@_x0001__x0001__x0001__x0001__x0001__x0001_K@_x0001__x0001__x0001__x0001__x0001__x0001_(@_x0001__x0001__x0001__x0001__x0001_F@_x0001__x0001__x0001__x0001__x0001__x0001_I@_x0001__x0001__x0001__x0001__x0001__x0001_F@_x0001__x0001__x0001__x0001__x0001__x0001_,@_x0001__x0001__x0001__x0001__x0001__x0001__x001C_@_x0001__x0001__x0001__x0001__x0001__x0001_9@_x0001__x0001__x0001__x0001__x0001_@P@_x0001__x0001__x0001__x0001__x0001__x0001_E@_x0001__x0001__x0001__x0001__x0001__x0001_3@_x0001__x0001__x0001__x0001__x0001__x0001_.@_x0001__x0001__x0001__x0001__x0001_L@_x0001__x0001__x0001__x0001__x0001__x0001_A@_x0001__x0001__x0001__x0001__x0001__x0001_?@_x0001__x0001__x0001__x0001__x0001_D@_x0001__x0001__x0001__x0001__x0001__x0001_5@_x0001__x0001__x0001__x0001__x0001__x0001_$@_x0001__x0001__x0001__x0001__x0001__x0001_O@_x0001__x0001__x0001__x0001__x0001_K@_x0001__x0001__x0001__x0001__x0001__x0001_=@_x0001__x0001__x0001__x0001__x0001_D@_x0001__x0001__x0001__x0001__x0001__x0001_3@_x0001__x0001__x0001__x0001__x0001__x0001_1@_x0001__x0001__x0001__x0001__x0001__x0001_E@_x0001__x0001__x0001__x0001__x0001_D@_x0001__x0001__x0001__x0001__x0001_K@_x0001__x0001__x0001__x0001__x0001__x0001_"@_x0001__x0001__x0001__x0001__x0001__x0001_&gt;@_x0001__x0001__x0001__x0001__x0001__x0002__x0001__x0001_4@_x0001__x0001__x0001__x0001__x0001_I@_x0001__x0001__x0001__x0001__x0001__x0001_.@_x0001__x0001__x0001__x0001__x0001__x0001_.@_x0001__x0001__x0001__x0001__x0001_@Q@_x0001__x0001__x0001__x0001__x0001_K@_x0001__x0001__x0001__x0001__x0001__x0001_"@_x0001__x0001__x0001__x0001__x0001__x0001_5@_x0001__x0001__x0001__x0001__x0001__x0001_D@_x0001__x0001__x0001__x0001__x0001__x0001_N@_x0001__x0001__x0001__x0001__x0001_P@_x0001__x0001__x0001__x0001__x0001_E@_x0001__x0001__x0001__x0001__x0001__x0001_1@_x0001__x0001__x0001__x0001__x0001__x0001_$@_x0001__x0001__x0001__x0001__x0001__x0001_;@_x0001__x0001__x0001__x0001__x0001__x0001_H@_x0001__x0001__x0001__x0001__x0001__x0001_&amp;@_x0001__x0001__x0001__x0001__x0001__x0001_=@_x0001__x0001__x0001__x0001__x0001__x0001_5@_x0001__x0001__x0001__x0001__x0001__x0001_&amp;@_x0001__x0001__x0001__x0001__x0001__x0001_.@_x0001__x0001__x0001__x0001__x0001__x0001_0@_x0001__x0001__x0001__x0001__x0001_@P@_x0001__x0001__x0001__x0001__x0001__x0001_&gt;@_x0001__x0001__x0001__x0001__x0001__x0001_J@_x0001__x0001__x0001__x0001__x0001__x0001_&gt;@_x0001__x0001__x0001__x0001__x0001_@@_x0001__x0001__x0001__x0001__x0001__x0001_(@_x0001__x0001__x0001__x0001__x0001__x0001_*@_x0001__x0001__x0001__x0001__x0001__x0001_@@_x0001__x0001__x0001__x0001__x0001__x0001_(@_x0001__x0001__x0001__x0001__x0001__x0001_2@_x0001__x0002__x0001__x0001__x0001__x0001__x0001__x0001_2@_x0001__x0001__x0001__x0001__x0001__x0001_2@_x0001__x0001__x0001__x0001__x0001__x0001_7@_x0001__x0001__x0001__x0001__x0001__x0001_E@_x0001__x0001__x0001__x0001__x0001__x0001__x0001__x0001__x0001__x0001__x0001__x0001__x0001__x0001_2@_x0001__x0001__x0001__x0001__x0001__x0001_;@_x0001__x0001__x0001__x0001__x0001__x0001_2@_x0001__x0001__x0001__x0001__x0001__x0001_(@_x0001__x0001__x0001__x0001__x0001_@@_x0001__x0001__x0001__x0001__x0001__x0001_0@_x0001__x0001__x0001__x0001__x0001__x0001_A@_x0001__x0001__x0001__x0001__x0001__x0001__x0014_@_x0001__x0001__x0001__x0001__x0001_E@_x0001__x0001__x0001__x0001__x0001__x0001_0@_x0001__x0001__x0001__x0001__x0001_H@_x0001__x0001__x0001__x0001__x0001__x0001_&amp;@_x0001__x0001__x0001__x0001__x0001__x0001_,@_x0001__x0001__x0001__x0001__x0001__x0001__x0001_@_x0001__x0001__x0001__x0001__x0001__x0001_4@_x0001__x0001__x0001__x0001__x0001_L@_x0001__x0001__x0001__x0001__x0001_I@_x0001__x0001__x0001__x0001__x0001__x0001_(@_x0001__x0001__x0001__x0001__x0001_I@_x0001__x0001__x0001__x0001__x0001__x0001_&amp;@_x0001__x0001__x0001__x0001__x0001__x0001_=@_x0001__x0001__x0001__x0001__x0001_M@_x0001__x0001__x0001__x0001__x0001__x0001_?@_x0001__x0001__x0001__x0001__x0001__x0001_5@_x0001__x0001__x0001__x0001__x0001__x0001_?@_x0001__x0001__x0001__x0001__x0001__x0001_8@_x0001__x0001__x0001__x0001__x0001__x0002__x0001__x0001_L@_x0001__x0001__x0001__x0001__x0001__x0001_3@_x0001__x0001__x0001__x0001__x0001_G@_x0001__x0001__x0001__x0001__x0001__x0001__x0018_@_x0001__x0001__x0001__x0001__x0001_C@_x0001__x0001__x0001__x0001__x0001__x0001_7@_x0001__x0001__x0001__x0001__x0001__x0001_G@_x0001__x0001__x0001__x0001__x0001__x0001_F@_x0001__x0001__x0001__x0001__x0001__x0001_4@_x0001__x0001__x0001__x0001__x0001__x0001_3@_x0001__x0001__x0001__x0001__x0001__x0001__x0014_@_x0001__x0001__x0001__x0001__x0001__x0001__x0018_@_x0001__x0001__x0001__x0001__x0001__x0001_*@_x0001__x0001__x0001__x0001__x0001__x0001_&amp;@_x0001__x0001__x0001__x0001__x0001__x0001__x0014_@_x0001__x0001__x0001__x0001__x0001__x0001_8@_x0001__x0001__x0001__x0001__x0001__x0001_(@_x0001__x0001__x0001__x0001__x0001__x0001_H@_x0001__x0001__x0001__x0001__x0001__x0001_0@_x0001__x0001__x0001__x0001__x0001__x0001_9@_x0001__x0001__x0001__x0001__x0001__x0001_9@_x0001__x0001__x0001__x0001__x0001__x0001_E@_x0001__x0001__x0001__x0001__x0001__x0001__x0010_@_x0001__x0001__x0001__x0001__x0001__x0001_,@_x0001__x0001__x0001__x0001__x0001__x0001_8@_x0001__x0001__x0001__x0001__x0001__x0001_@@_x0001__x0001__x0001__x0001__x0001_@P@_x0001__x0001__x0001__x0001__x0001__x0001_;@_x0001__x0001__x0001__x0001__x0001__x0001_,@_x0001__x0001__x0001__x0001__x0001_C@_x0001__x0001__x0001__x0001__x0001__x0001_8@_x0001__x0001__x0001__x0001__x0001__x0001_,@_x0001__x0002__x0001__x0001__x0001__x0001__x0001__x0001_5@_x0001__x0001__x0001__x0001__x0001__x0001_8@_x0001__x0001__x0001__x0001__x0001__x0001_9@_x0001__x0001__x0001__x0001__x0001__x0001_A@_x0001__x0001__x0001__x0001__x0001_K@_x0001__x0001__x0001__x0001__x0001__x0001__x0008_@_x0001__x0001__x0001__x0001__x0001__x0001_(@_x0001__x0001__x0001__x0001__x0001__x0001_ @_x0001__x0001__x0001__x0001__x0001__x0001_3@_x0001__x0001__x0001__x0001__x0001__x0001_6@_x0001__x0001__x0001__x0001__x0001__x0001_*@_x0001__x0001__x0001__x0001__x0001__x0001_;@_x0001__x0001__x0001__x0001__x0001__x0001__x001C_@_x0001__x0001__x0001__x0001__x0001__x0001__x0001__x0001__x0001__x0001__x0001__x0001__x0001__x0001_$@_x0001__x0001__x0001__x0001__x0001_D@_x0001__x0001__x0001__x0001__x0001__x0001_&gt;@_x0001__x0001__x0001__x0001__x0001__x0001_(@_x0001__x0001__x0001__x0001__x0001__x0001_&gt;@_x0001__x0001__x0001__x0001__x0001__x0001_D@_x0001__x0001__x0001__x0001__x0001__x0001__x001C_@_x0001__x0001__x0001__x0001__x0001__x0001_"@_x0001__x0001__x0001__x0001__x0001__x0001_&lt;@_x0001__x0001__x0001__x0001__x0001__x0001_G@_x0001__x0001__x0001__x0001__x0001__x0001__x0001__x0001__x0001__x0001__x0001__x0001__x0001__x0001_I@_x0001__x0001__x0001__x0001__x0001__x0001_5@_x0001__x0001__x0001__x0001__x0001__x0001_5@_x0001__x0001__x0001__x0001__x0001__x0001_K@_x0001__x0001__x0001__x0001__x0001__x0001_L@_x0001__x0001__x0001__x0001__x0001__x0001_7@_x0001__x0001__x0001__x0001__x0001__x0002__x0001__x0001_&lt;@_x0001__x0001__x0001__x0001__x0001__x0001_7@_x0001__x0001__x0001__x0001__x0001__x0001_4@_x0001__x0001__x0001__x0001__x0001__x0001_7@_x0001__x0001__x0001__x0001__x0001_M@_x0001__x0001__x0001__x0001__x0001_I@_x0001__x0001__x0001__x0001__x0001__x0001_"@_x0001__x0001__x0001__x0001__x0001__x0001_6@_x0001__x0001__x0001__x0001__x0001_ÀP@_x0001__x0001__x0001__x0001__x0001__x0001_M@_x0001__x0001__x0001__x0001__x0001__x0001_9@_x0001__x0001__x0001__x0001__x0001_K@_x0001__x0001__x0001__x0001__x0001__x0001_G@_x0001__x0001__x0001__x0001__x0001__x0001_L@_x0001__x0001__x0001__x0001__x0001__x0001_C@_x0001__x0001__x0001__x0001__x0001__x0001_&lt;@_x0001__x0001__x0001__x0001__x0001__x0001__x0008_@_x0001__x0001__x0001__x0001__x0001__x0001_5@_x0001__x0001__x0001__x0001__x0001__x0001_D@_x0001__x0001__x0001__x0001__x0001__x0001_0@_x0001__x0001__x0001__x0001__x0001__x0001_;@_x0001__x0001__x0001__x0001__x0001_D@_x0001__x0001__x0001__x0001__x0001_L@_x0001__x0001__x0001__x0001__x0001__x0001__x001C_@_x0001__x0001__x0001__x0001__x0001__x0001_$@_x0001__x0001__x0001__x0001__x0001__x0001_7@_x0001__x0001__x0001__x0001__x0001_D@_x0001__x0001__x0001__x0001__x0001__x0001_$@_x0001__x0001__x0001__x0001__x0001__x0001_*@_x0001__x0001__x0001__x0001__x0001_@@_x0001__x0001__x0001__x0001__x0001__x0001_N@_x0001__x0001__x0001__x0001__x0001__x0001_E@_x0001__x0002__x0001__x0001__x0001__x0001__x0001__x0001_E@_x0001__x0001__x0001__x0001__x0001__x0001_H@_x0001__x0001__x0001__x0001__x0001_C@_x0001__x0001__x0001__x0001__x0001__x0001_6@_x0001__x0001__x0001__x0001__x0001__x0001_@@_x0001__x0001__x0001__x0001__x0001__x0001_.@_x0001__x0001__x0001__x0001__x0001_G@_x0001__x0001__x0001__x0001__x0001_@@_x0001__x0001__x0001__x0001__x0001__x0001_:@_x0001__x0001__x0001__x0001__x0001__x0001_?@_x0001__x0001__x0001__x0001__x0001__x0001_?@_x0001__x0001__x0001__x0001__x0001__x0001_7@_x0001__x0001__x0001__x0001__x0001__x0001_?@_x0001__x0001__x0001__x0001__x0001_E@_x0001__x0001__x0001__x0001__x0001__x0001_7@_x0001__x0001__x0001__x0001__x0001__x0001_(@_x0001__x0001__x0001__x0001__x0001__x0001_&gt;@_x0001__x0001__x0001__x0001__x0001__x0001_H@_x0001__x0001__x0001__x0001__x0001__x0001_*@_x0001__x0001__x0001__x0001__x0001_F@_x0001__x0001__x0001__x0001__x0001_L@_x0001__x0001__x0001__x0001__x0001__x0001__x0010_@_x0001__x0001__x0001__x0001__x0001__x0001_;@_x0001__x0001__x0001__x0001__x0001_C@_x0001__x0001__x0001__x0001__x0001__x0001_A@_x0001__x0001__x0001__x0001__x0001__x0001_A@_x0001__x0001__x0001__x0001__x0001__x0001__x001C_@_x0001__x0001__x0001__x0001__x0001__x0001_=@_x0001__x0001__x0001__x0001__x0001__x0001_K@_x0001__x0001__x0001__x0001__x0001__x0001__x0018_@_x0001__x0001__x0001__x0001__x0001__x0001_,@_x0001__x0001__x0001__x0001__x0001__x0002__x0001__x0001_(@_x0001__x0001__x0001__x0001__x0001__x0001_0@_x0001__x0001__x0001__x0001__x0001__x0001_N@_x0001__x0001__x0001__x0001__x0001__x0001_5@_x0001__x0001__x0001__x0001__x0001_J@_x0001__x0001__x0001__x0001__x0001__x0001_8@_x0001__x0001__x0001__x0001__x0001_@P@_x0001__x0001__x0001__x0001__x0001_D@_x0001__x0001__x0001__x0001__x0001_O@_x0001__x0001__x0001__x0001__x0001__x0001__x0014_@_x0001__x0001__x0001__x0001__x0001__x0001_4@_x0001__x0001__x0001__x0001__x0001__x0001_3@_x0001__x0001__x0001__x0001__x0001__x0001_7@_x0001__x0001__x0001__x0001__x0001__x0001_;@_x0001__x0001__x0001__x0001__x0001__x0001_;@_x0001__x0001__x0001__x0001__x0001__x0001_J@_x0001__x0001__x0001__x0001__x0001__x0001_8@_x0001__x0001__x0001__x0001__x0001__x0001_A@_x0001__x0001__x0001__x0001__x0001__x0001_J@_x0001__x0001__x0001__x0001__x0001__x0001_;@_x0001__x0001__x0001__x0001__x0001__x0001_H@_x0001__x0001__x0001__x0001__x0001__x0001_I@_x0001__x0001__x0001__x0001__x0001__x0001_:@_x0001__x0001__x0001__x0001__x0001__x0001_,@_x0001__x0001__x0001__x0001__x0001__x0001_6@_x0001__x0001__x0001__x0001__x0001__x0001__x001C_@_x0001__x0001__x0001__x0001__x0001__x0001_&amp;@_x0001__x0001__x0001__x0001__x0001__x0001_:@_x0001__x0001__x0001__x0001__x0001__x0001_?@_x0001__x0001__x0001__x0001__x0001__x0001_.@_x0001__x0001__x0001__x0001__x0001__x0001_,@_x0001__x0001__x0001__x0001__x0001__x0001_I@_x0001__x0002__x0001__x0001__x0001__x0001__x0001__x0001_A@_x0001__x0001__x0001__x0001__x0001_@@_x0001__x0001__x0001__x0001__x0001__x0001_0@_x0001__x0001__x0001__x0001__x0001__x0001__x0010_@_x0001__x0001__x0001__x0001__x0001__x0001_;@_x0001__x0001__x0001__x0001__x0001__x0001_J@_x0001__x0001__x0001__x0001__x0001__x0001_,@_x0001__x0001__x0001__x0001__x0001__x0001_E@_x0001__x0001__x0001__x0001__x0001__x0001_7@_x0001__x0001__x0001__x0001__x0001_H@_x0001__x0001__x0001__x0001__x0001__x0001_&gt;@_x0001__x0001__x0001__x0001__x0001__x0001_"@_x0001__x0001__x0001__x0001__x0001__x0001_ @_x0001__x0001__x0001__x0001__x0001__x0001_6@_x0001__x0001__x0001__x0001__x0001__x0001__x0014_@_x0001__x0001__x0001__x0001__x0001__x0001_=@_x0001__x0001__x0001__x0001__x0001__x0001_3@_x0001__x0001__x0001__x0001__x0001__x0001_K@_x0001__x0001__x0001__x0001__x0001__x0001_.@_x0001__x0001__x0001__x0001__x0001__x0001_D@_x0001__x0001__x0001__x0001__x0001_L@_x0001__x0001__x0001__x0001__x0001__x0001_P@_x0001__x0001__x0001__x0001__x0001_H@_x0001__x0001__x0001__x0001__x0001__x0001_ @_x0001__x0001__x0001__x0001__x0001__x0001_*@_x0001__x0001__x0001__x0001__x0001__x0001_&lt;@_x0001__x0001__x0001__x0001__x0001__x0001_F@_x0001__x0001__x0001__x0001__x0001__x0001_*@_x0001__x0001__x0001__x0001__x0001__x0001__x0014_@_x0001__x0001__x0001__x0001__x0001__x0001_K@_x0001__x0001__x0001__x0001__x0001__x0001__x001C_@_x0001__x0001__x0001__x0001__x0001__x0002__x0001__x0001_=@_x0001__x0001__x0001__x0001__x0001__x0001_:@_x0001__x0001__x0001__x0001__x0001__x0001_ @_x0001__x0001__x0001__x0001__x0001__x0001_0@_x0001__x0001__x0001__x0001__x0001__x0001__x001C_@_x0001__x0001__x0001__x0001__x0001__x0001_3@_x0001__x0001__x0001__x0001__x0001__x0001_;@_x0001__x0001__x0001__x0001__x0001__x0001_?@_x0001__x0001__x0001__x0001__x0001_@@_x0001__x0001__x0001__x0001__x0001__x0001_ð?_x0001__x0001__x0001__x0001__x0001__x0001_&amp;@_x0001__x0001__x0001__x0001__x0001__x0001_=@_x0001__x0001__x0001__x0001__x0001__x0001_1@_x0001__x0001__x0001__x0001__x0001__x0001_6@_x0001__x0001__x0001__x0001__x0001_L@_x0001__x0001__x0001__x0001__x0001__x0001_1@_x0001__x0001__x0001__x0001__x0001__x0001_@@_x0001__x0001__x0001__x0001__x0001_E@_x0001__x0001__x0001__x0001__x0001__x0001_;@_x0001__x0001__x0001__x0001__x0001_F@_x0001__x0001__x0001__x0001__x0001__x0001__x001C_@_x0001__x0001__x0001__x0001__x0001__x0001__x0008_@_x0001__x0001__x0001__x0001__x0001__x0001_=@_x0001__x0001__x0001__x0001__x0001__x0001_I@_x0001__x0001__x0001__x0001__x0001__x0001_2@_x0001__x0001__x0001__x0001__x0001__x0001_"@_x0001__x0001__x0001__x0001__x0001__x0001_D@_x0001__x0001__x0001__x0001__x0001__x0001__x0001__x0001__x0001__x0001__x0001__x0001__x0001__x0001_$@_x0001__x0001__x0001__x0001__x0001__x0001_$@_x0001__x0001__x0001__x0001__x0001_I@_x0001__x0001__x0001__x0001__x0001__x0001_M@_x0001__x0002__x0001__x0001__x0001__x0001__x0001__x0001_8@_x0001__x0001__x0001__x0001__x0001__x0001_F@_x0001__x0001__x0001__x0001__x0001__x0001_*@_x0001__x0001__x0001__x0001__x0001__x0001_&lt;@_x0001__x0001__x0001__x0001__x0001__x0001_=@_x0001__x0001__x0001__x0001__x0001__x0001_E@_x0001__x0001__x0001__x0001__x0001__x0001_8@_x0001__x0001__x0001__x0001__x0001__x0001_1@_x0001__x0001__x0001__x0001__x0001_N@_x0001__x0001__x0001__x0001__x0001_E@_x0001__x0001__x0001__x0001__x0001_I@_x0001__x0001__x0001__x0001__x0001__x0001_&lt;@_x0001__x0001__x0001__x0001__x0001__x0001_4@_x0001__x0001__x0001__x0001__x0001_F@_x0001__x0001__x0001__x0001__x0001__x0001__x0018_@_x0001__x0001__x0001__x0001__x0001_M@_x0001__x0001__x0001__x0001__x0001__x0001_8@_x0001__x0001__x0001__x0001__x0001__x0001_=@_x0001__x0001__x0001__x0001__x0001__x0001_0@_x0001__x0001__x0001__x0001__x0001__x0001_ @_x0001__x0001__x0001__x0001__x0001__x0001_A@_x0001__x0001__x0001__x0001__x0001__x0001_&lt;@_x0001__x0001__x0001__x0001__x0001__x0001_A@_x0001__x0001__x0001__x0001__x0001__x0001_K@_x0001__x0001__x0001__x0001__x0001__x0001_@@_x0001__x0001__x0001__x0001__x0001__x0001_=@_x0001__x0001__x0001__x0001__x0001__x0001_0@_x0001__x0001__x0001__x0001__x0001__x0001_4@_x0001__x0001__x0001__x0001__x0001__x0001_$@_x0001__x0001__x0001__x0001__x0001_K@_x0001__x0001__x0001__x0001__x0001__x0001_&gt;@_x0001__x0001__x0001__x0001__x0001__x0002__x0001__x0001__x0018_@_x0001__x0001__x0001__x0001__x0001__x0001_N@_x0001__x0001__x0001__x0001__x0001_D@_x0001__x0001__x0001__x0001__x0001__x0001_I@_x0001__x0001__x0001__x0001__x0001_E@_x0001__x0001__x0001__x0001__x0001__x0001_1@_x0001__x0001__x0001__x0001__x0001_J@_x0001__x0001__x0001__x0001__x0001_K@_x0001__x0001__x0001__x0001__x0001__x0001_4@_x0001__x0001__x0001__x0001__x0001_F@_x0001__x0001__x0001__x0001__x0001__x0001_2@_x0001__x0001__x0001__x0001__x0001__x0001__x001C_@_x0001__x0001__x0001__x0001__x0001_G@_x0001__x0001__x0001__x0001__x0001__x0001_;@_x0001__x0001__x0001__x0001__x0001__x0001__x0018_@_x0001__x0001__x0001__x0001__x0001_N@_x0001__x0001__x0001__x0001__x0001__x0001_J@_x0001__x0001__x0001__x0001__x0001__x0001_&amp;@_x0001__x0001__x0001__x0001__x0001__x0001_2@_x0001__x0001__x0001__x0001__x0001__x0001_ @_x0001__x0001__x0001__x0001__x0001__x0001_:@_x0001__x0001__x0001__x0001__x0001__x0001_$@_x0001__x0001__x0001__x0001__x0001__x0001_.@_x0001__x0001__x0001__x0001__x0001__x0001_H@_x0001__x0001__x0001__x0001__x0001__x0001_.@_x0001__x0001__x0001__x0001__x0001__x0001_J@_x0001__x0001__x0001__x0001__x0001_K@_x0001__x0001__x0001__x0001__x0001__x0001_.@_x0001__x0001__x0001__x0001__x0001__x0001_"@_x0001__x0001__x0001__x0001__x0001__x0001_3@_x0001__x0001__x0001__x0001__x0001__x0001_(@_x0001__x0001__x0001__x0001__x0001__x0001_2@_x0001__x0002__x0001__x0001__x0001__x0001__x0001_K@_x0001__x0001__x0001__x0001__x0001__x0001_5@_x0001__x0001__x0001__x0001__x0001__x0001_,@_x0001__x0001__x0001__x0001__x0001__x0001_&amp;@_x0001__x0001__x0001__x0001__x0001_D@_x0001__x0001__x0001__x0001__x0001_E@_x0001__x0001__x0001__x0001__x0001__x0001_1@_x0001__x0001__x0001__x0001__x0001__x0001_&amp;@_x0001__x0001__x0001__x0001__x0001__x0001_D@_x0001__x0001__x0001__x0001__x0001__x0001_.@_x0001__x0001__x0001__x0001__x0001__x0001_&amp;@_x0001__x0001__x0001__x0001__x0001_F@_x0001__x0001__x0001__x0001__x0001_K@_x0001__x0001__x0001__x0001__x0001__x0001_;@_x0001__x0001__x0001__x0001__x0001__x0001_?@_x0001__x0001__x0001__x0001__x0001__x0001_E@_x0001__x0001__x0001__x0001__x0001__x0001_3@_x0001__x0001__x0001__x0001__x0001_K@_x0001__x0001__x0001__x0001__x0001__x0001_.@_x0001__x0001__x0001__x0001__x0001__x0001_0@_x0001__x0001__x0001__x0001__x0001__x0001_A@_x0001__x0001__x0001__x0001__x0001_D@_x0001__x0001__x0001__x0001__x0001__x0001_*@_x0001__x0001__x0001__x0001__x0001__x0001_4@_x0001__x0001__x0001__x0001__x0001__x0001_1@_x0001__x0001__x0001__x0001__x0001__x0001_1@_x0001__x0001__x0001__x0001__x0001__x0001_@@_x0001__x0001__x0001__x0001__x0001__x0001_8@_x0001__x0001__x0001__x0001__x0001__x0001_O@_x0001__x0001__x0001__x0001__x0001_E@_x0001__x0001__x0001__x0001__x0001__x0001_J@_x0001__x0001__x0001__x0001__x0001__x0002__x0001__x0001_L@_x0001__x0001__x0001__x0001__x0001__x0001_.@_x0001__x0001__x0001__x0001__x0001_J@_x0001__x0001__x0001__x0001__x0001__x0001_F@_x0001__x0001__x0001__x0001__x0001_I@_x0001__x0001__x0001__x0001__x0001__x0001_H@_x0001__x0001__x0001__x0001__x0001__x0001_"@_x0001__x0001__x0001__x0001__x0001__x0001_.@_x0001__x0001__x0001__x0001__x0001__x0001_G@_x0001__x0001__x0001__x0001__x0001__x0001_ @_x0001__x0001__x0001__x0001__x0001_K@_x0001__x0001__x0001__x0001__x0001__x0001_O@_x0001__x0001__x0001__x0001__x0001_C@_x0001__x0001__x0001__x0001__x0001__x0001_9@_x0001__x0001__x0001__x0001__x0001__x0001_0@_x0001__x0001__x0001__x0001__x0001__x0001_:@_x0001__x0001__x0001__x0001__x0001__x0001_9@_x0001__x0001__x0001__x0001__x0001__x0001_*@_x0001__x0001__x0001__x0001__x0001__x0001_3@_x0001__x0001__x0001__x0001__x0001_J@_x0001__x0001__x0001__x0001__x0001__x0001__x0018_@_x0001__x0001__x0001__x0001__x0001_J@_x0001__x0001__x0001__x0001__x0001__x0001_?@_x0001__x0001__x0001__x0001__x0001__x0001_I@_x0001__x0001__x0001__x0001__x0001__x0001_G@_x0001__x0001__x0001__x0001__x0001__x0001_.@_x0001__x0001__x0001__x0001__x0001__x0001_.@_x0001__x0001__x0001__x0001__x0001__x0001_L@_x0001__x0001__x0001__x0001__x0001_P@_x0001__x0001__x0001__x0001__x0001__x0001_G@_x0001__x0001__x0001__x0001__x0001__x0001_&lt;@_x0001__x0001__x0001__x0001__x0001__x0001_5@_x0001__x0002__x0001__x0001__x0001__x0001__x0001__x0001_&gt;@_x0001__x0001__x0001__x0001__x0001__x0001_"@_x0001__x0001__x0001__x0001__x0001__x0001__x0014_@_x0001__x0001__x0001__x0001__x0001__x0001_,@_x0001__x0001__x0001__x0001__x0001__x0001_&amp;@_x0001__x0001__x0001__x0001__x0001__x0001_E@_x0001__x0001__x0001__x0001__x0001__x0001__x0018_@_x0001__x0001__x0001__x0001__x0001__x0001_0@_x0001__x0001__x0001__x0001__x0001__x0001_3@_x0001__x0001__x0001__x0001__x0001_E@_x0001__x0001__x0001__x0001__x0001__x0001_3@_x0001__x0001__x0001__x0001__x0001__x0001_7@_x0001__x0001__x0001__x0001__x0001__x0001_,@_x0001__x0001__x0001__x0001__x0001__x0001__x0014_@_x0001__x0001__x0001__x0001__x0001_@@_x0001__x0001__x0001__x0001__x0001__x0001_$@_x0001__x0001__x0001__x0001__x0001__x0001_=@_x0001__x0001__x0001__x0001__x0001__x0001__x0014_@_x0001__x0001__x0001__x0001__x0001__x0001__x0018_@_x0001__x0001__x0001__x0001__x0001__x0001_ @_x0001__x0001__x0001__x0001__x0001__x0001_.@_x0001__x0001__x0001__x0001__x0001__x0001_&amp;@_x0001__x0001__x0001__x0001__x0001__x0001_4@_x0001__x0001__x0001__x0001__x0001__x0001_9@_x0001__x0001__x0001__x0001__x0001_@@_x0001__x0001__x0001__x0001__x0001_F@_x0001__x0001__x0001__x0001__x0001__x0001__x001C_@_x0001__x0001__x0001__x0001__x0001__x0001_(@_x0001__x0001__x0001__x0001__x0001__x0001__x0001__x0001__x0001__x0001__x0001__x0001__x0001__x0001_F@_x0001__x0001__x0001__x0001__x0001__x0001_"@_x0001__x0001__x0001__x0001__x0001__x0002__x0001__x0001_:@_x0001__x0001__x0001__x0001__x0001_L@_x0001__x0001__x0001__x0001__x0001__x0001_&gt;@_x0001__x0001__x0001__x0001__x0001_I@_x0001__x0001__x0001__x0001__x0001__x0001_&gt;@_x0001__x0001__x0001__x0001__x0001__x0001_I@_x0001__x0001__x0001__x0001__x0001__x0001_E@_x0001__x0001__x0001__x0001__x0001__x0001_M@_x0001__x0001__x0001__x0001__x0001_@@_x0001__x0001__x0001__x0001__x0001_K@_x0001__x0001__x0001__x0001__x0001__x0001_?@_x0001__x0001__x0001__x0001__x0001__x0001_D@_x0001__x0001__x0001__x0001__x0001__x0001_.@_x0001__x0001__x0001__x0001__x0001__x0001_"@_x0001__x0001__x0001__x0001__x0001__x0001_&gt;@_x0001__x0001__x0001__x0001__x0001__x0001_9@_x0001__x0001__x0001__x0001__x0001__x0001_&lt;@_x0001__x0001__x0001__x0001__x0001__x0001_4@_x0001__x0001__x0001__x0001__x0001__x0001__x0001__x0001__x0001__x0001__x0001__x0001__x0001__x0001_P@_x0001__x0001__x0001__x0001__x0001_C@_x0001__x0001__x0001__x0001__x0001_G@_x0001__x0001__x0001__x0001__x0001_I@_x0001__x0001__x0001__x0001__x0001_E@_x0001__x0001__x0001__x0001__x0001__x0001_H@_x0001__x0001__x0001__x0001__x0001__x0001_0@_x0001__x0001__x0001__x0001__x0001__x0001__x001C_@_x0001__x0001__x0001__x0001__x0001__x0001_$@_x0001__x0001__x0001__x0001__x0001__x0001_$@_x0001__x0001__x0001__x0001__x0001__x0001_D@_x0001__x0001__x0001__x0001__x0001__x0001_P@_x0001__x0001__x0001__x0001__x0001_F@_x0001__x0002__x0001__x0001__x0001__x0001__x0001__x0001_.@_x0001__x0001__x0001__x0001__x0001__x0001_6@_x0001__x0001__x0001__x0001__x0001__x0001_G@_x0001__x0001__x0001__x0001__x0001__x0001_ @_x0001__x0001__x0001__x0001__x0001__x0001_0@_x0001__x0001__x0001__x0001__x0001__x0001_*@_x0001__x0001__x0001__x0001__x0001__x0001_&amp;@_x0001__x0001__x0001__x0001__x0001__x0001__x0001__x0001__x0001__x0001__x0001__x0001__x0001__x0001_;@_x0001__x0001__x0001__x0001__x0001__x0001_:@_x0001__x0001__x0001__x0001__x0001__x0001__x0014_@_x0001__x0001__x0001__x0001__x0001__x0001_&amp;@_x0001__x0001__x0001__x0001__x0001__x0001_1@_x0001__x0001__x0001__x0001__x0001__x0001_7@_x0001__x0001__x0001__x0001__x0001__x0001_P@_x0001__x0001__x0001__x0001__x0001__x0001_L@_x0001__x0001__x0001__x0001__x0001__x0001_$@_x0001__x0001__x0001__x0001__x0001__x0001_;@_x0001__x0001__x0001__x0001__x0001__x0001__x001C_@_x0001__x0001__x0001__x0001__x0001__x0001_.@_x0001__x0001__x0001__x0001__x0001__x0001_1@_x0001__x0001__x0001__x0001__x0001__x0001__x0008_@_x0001__x0001__x0001__x0001__x0001__x0001_;@_x0001__x0001__x0001__x0001__x0001__x0001_I@_x0001__x0001__x0001__x0001__x0001_F@_x0001__x0001__x0001__x0001__x0001__x0001_ @_x0001__x0001__x0001__x0001__x0001__x0001_.@_x0001__x0001__x0001__x0001__x0001__x0001_&amp;@_x0001__x0001__x0001__x0001__x0001__x0001_?@_x0001__x0001__x0001__x0001__x0001_C@_x0001__x0001__x0001__x0001__x0001__x0001_;@_x0001__x0001__x0001__x0001__x0001__x0002__x0001__x0001_?@_x0001__x0001__x0001__x0001__x0001__x0001_@@_x0001__x0001__x0001__x0001__x0001__x0001_K@_x0001__x0001__x0001__x0001__x0001__x0001_@@_x0001__x0001__x0001__x0001__x0001_K@_x0001__x0001__x0001__x0001__x0001__x0001_&gt;@_x0001__x0001__x0001__x0001__x0001__x0001_3@_x0001__x0001__x0001__x0001__x0001_@P@_x0001__x0001__x0001__x0001__x0001__x0001_9@_x0001__x0001__x0001__x0001__x0001__x0001_D@_x0001__x0001__x0001__x0001__x0001__x0001_J@_x0001__x0001__x0001__x0001__x0001_@@_x0001__x0001__x0001__x0001__x0001__x0001_?@_x0001__x0001__x0001__x0001__x0001__x0001_@@_x0001__x0001__x0001__x0001__x0001__x0001_9@_x0001__x0001__x0001__x0001__x0001__x0001_9@_x0001__x0001__x0001__x0001__x0001__x0001_*@_x0001__x0001__x0001__x0001__x0001__x0001__x0001__x0001__x0001__x0001__x0001__x0001__x0001__x0001_1@_x0001__x0001__x0001__x0001__x0001__x0001_@@_x0001__x0001__x0001__x0001__x0001__x0001_0@_x0001__x0001__x0001__x0001__x0001__x0001_3@_x0001__x0001__x0001__x0001__x0001__x0001__x0018_@_x0001__x0001__x0001__x0001__x0001__x0001__x0010_@_x0001__x0001__x0001__x0001__x0001_F@_x0001__x0001__x0001__x0001__x0001_I@_x0001__x0001__x0001__x0001__x0001__x0001_2@_x0001__x0001__x0001__x0001__x0001__x0001_$@_x0001__x0001__x0001__x0001__x0001__x0001_A@_x0001__x0001__x0001__x0001__x0001__x0001__x001C_@_x0001__x0001__x0001__x0001__x0001__x0001__x0008_@_x0001__x0001__x0001__x0001__x0001__x0001_9@_x0001__x0002__x0001__x0001__x0001__x0001__x0001__x0001_H@_x0001__x0001__x0001__x0001__x0001__x0001_8@_x0001__x0001__x0001__x0001__x0001__x0001_1@_x0001__x0001__x0001__x0001__x0001__x0001_0@_x0001__x0001__x0001__x0001__x0001__x0001_0@_x0001__x0001__x0001__x0001__x0001_D@_x0001__x0001__x0001__x0001__x0001__x0001_7@_x0001__x0001__x0001__x0001__x0001__x0001_,@_x0001__x0001__x0001__x0001__x0001__x0001_0@_x0001__x0001__x0001__x0001__x0001__x0001_5@_x0001__x0001__x0001__x0001__x0001__x0001_=@_x0001__x0001__x0001__x0001__x0001__x0001_O@_x0001__x0001__x0001__x0001__x0001__x0001_7@_x0001__x0001__x0001__x0001__x0001__x0001_J@_x0001__x0001__x0001__x0001__x0001_G@_x0001__x0001__x0001__x0001__x0001__x0001_8@_x0001__x0001__x0001__x0001__x0001__x0001_?@_x0001__x0001__x0001__x0001__x0001__x0001_?@_x0001__x0001__x0001__x0001__x0001__x0001_H@_x0001__x0001__x0001__x0001__x0001__x0001__x0018_@_x0001__x0001__x0001__x0001__x0001__x0001_$@_x0001__x0001__x0001__x0001__x0001__x0001_F@_x0001__x0001__x0001__x0001__x0001__x0001_&amp;@_x0001__x0001__x0001__x0001__x0001_E@_x0001__x0001__x0001__x0001__x0001__x0001_D@_x0001__x0001__x0001__x0001__x0001__x0001_G@_x0001__x0001__x0001__x0001__x0001__x0001_&amp;@_x0001__x0001__x0001__x0001__x0001__x0001_,@_x0001__x0001__x0001__x0001__x0001_D@_x0001__x0001__x0001__x0001__x0001__x0001_I@_x0001__x0001__x0001__x0001__x0001__x0001__x0010_@_x0001__x0001__x0001__x0001__x0001__x0002__x0001__x0001_9@_x0001__x0001__x0001__x0001__x0001_D@_x0001__x0001__x0001__x0001__x0001__x0001_9@_x0001__x0001__x0001__x0001__x0001__x0001_"@_x0001__x0001__x0001__x0001__x0001__x0001_@@_x0001__x0001__x0001__x0001__x0001_L@_x0001__x0001__x0001__x0001__x0001__x0001_=@_x0001__x0001__x0001__x0001__x0001__x0001_2@_x0001__x0001__x0001__x0001__x0001_@P@_x0001__x0001__x0001__x0001__x0001__x0001_$@_x0001__x0001__x0001__x0001__x0001__x0001_.@_x0001__x0001__x0001__x0001__x0001__x0001__x0018_@_x0001__x0001__x0001__x0001__x0001__x0001_(@_x0001__x0001__x0001__x0001__x0001__x0001_:@_x0001__x0001__x0001__x0001__x0001__x0001_F@_x0001__x0001__x0001__x0001__x0001__x0001_9@_x0001__x0001__x0001__x0001__x0001__x0001__x0014_@_x0001__x0001__x0001__x0001__x0001__x0001_&gt;@_x0001__x0001__x0001__x0001__x0001__x0001_ @_x0001__x0001__x0001__x0001__x0001__x0001_&gt;@_x0001__x0001__x0001__x0001__x0001__x0001_?@_x0001__x0001__x0001__x0001__x0001_I@_x0001__x0001__x0001__x0001__x0001_E@_x0001__x0001__x0001__x0001__x0001__x0001_F@_x0001__x0001__x0001__x0001__x0001__x0001_.@_x0001__x0001__x0001__x0001__x0001__x0001_8@_x0001__x0001__x0001__x0001__x0001__x0001_*@_x0001__x0001__x0001__x0001__x0001__x0001_A@_x0001__x0001__x0001__x0001__x0001__x0001_6@_x0001__x0001__x0001__x0001__x0001__x0001__x0014_@_x0001__x0001__x0001__x0001__x0001__x0001_5@_x0001__x0001__x0001__x0001__x0001__x0001_=@_x0001__x0002__x0001__x0001__x0001__x0001__x0001__x0001_*@_x0001__x0001__x0001__x0001__x0001__x0001_.@_x0001__x0001__x0001__x0001__x0001__x0001_?@_x0001__x0001__x0001__x0001__x0001__x0001_"@_x0001__x0001__x0001__x0001__x0001__x0001_D@_x0001__x0001__x0001__x0001__x0001__x0001_5@_x0001__x0001__x0001__x0001__x0001_N@_x0001__x0001__x0001__x0001__x0001__x0001_L@_x0001__x0001__x0001__x0001__x0001__x0001_8@_x0001__x0001__x0001__x0001__x0001__x0001_&amp;@_x0001__x0001__x0001__x0001__x0001__x0001_ @_x0001__x0001__x0001__x0001__x0001_G@_x0001__x0001__x0001__x0001__x0001__x0001_ @_x0001__x0001__x0001__x0001__x0001__x0001_H@_x0001__x0001__x0001__x0001__x0001__x0001_?@_x0001__x0001__x0001__x0001__x0001_L@_x0001__x0001__x0001__x0001__x0001_H@_x0001__x0001__x0001__x0001__x0001__x0001_?@_x0001__x0001__x0001__x0001__x0001__x0001_H@_x0001__x0001__x0001__x0001__x0001__x0001_=@_x0001__x0001__x0001__x0001__x0001_P@_x0001__x0001__x0001__x0001__x0001__x0001_5@_x0001__x0001__x0001__x0001__x0001_F@_x0001__x0001__x0001__x0001__x0001__x0001_6@_x0001__x0001__x0001__x0001__x0001_@@_x0001__x0001__x0001__x0001__x0001_J@_x0001__x0001__x0001__x0001__x0001_F@_x0001__x0001__x0001__x0001__x0001__x0001_L@_x0001__x0001__x0001__x0001__x0001__x0001_,@_x0001__x0001__x0001__x0001__x0001__x0001_5@_x0001__x0001__x0001__x0001__x0001__x0001_*@_x0001__x0001__x0001__x0001__x0001__x0002__x0001__x0001_7@_x0001__x0001__x0001__x0001__x0001__x0001_D@_x0001__x0001__x0001__x0001__x0001__x0001_J@_x0001__x0001__x0001__x0001__x0001__x0001_.@_x0001__x0001__x0001__x0001__x0001__x0001_A@_x0001__x0001__x0001__x0001__x0001__x0001_&gt;@_x0001__x0001__x0001__x0001__x0001_D@_x0001__x0001__x0001__x0001__x0001__x0001_=@_x0001__x0001__x0001__x0001__x0001__x0001_$@_x0001__x0001__x0001__x0001__x0001__x0001_8@_x0001__x0001__x0001__x0001__x0001__x0001_&lt;@_x0001__x0001__x0001__x0001__x0001__x0001_A@_x0001__x0001__x0001__x0001__x0001__x0001_6@_x0001__x0001__x0001__x0001__x0001__x0001_A@_x0001__x0001__x0001__x0001__x0001_G@_x0001__x0001__x0001__x0001__x0001_J@_x0001__x0001__x0001__x0001__x0001__x0001_A@_x0001__x0001__x0001__x0001__x0001__x0001__x001C_@_x0001__x0001__x0001__x0001__x0001__x0001_$@_x0001__x0001__x0001__x0001__x0001__x0001_0@_x0001__x0001__x0001__x0001__x0001__x0001_D@_x0001__x0001__x0001__x0001__x0001__x0001_*@_x0001__x0001__x0001__x0001__x0001__x0001_&gt;@_x0001__x0001__x0001__x0001__x0001__x0001_(@_x0001__x0001__x0001__x0001__x0001__x0001_"@_x0001__x0001__x0001__x0001__x0001__x0001_H@_x0001__x0001__x0001__x0001__x0001_E@_x0001__x0001__x0001__x0001__x0001__x0001_K@_x0001__x0001__x0001__x0001__x0001__x0001_&gt;@_x0001__x0001__x0001__x0001__x0001_H@_x0001__x0001__x0001__x0001__x0001__x0001_F@_x0001__x0001__x0001__x0001__x0001__x0001_M@_x0001__x0002__x0001__x0001__x0001__x0001__x0001_F@_x0001__x0001__x0001__x0001__x0001__x0001_K@_x0001__x0001__x0001__x0001__x0001__x0001_"@_x0001__x0001__x0001__x0001__x0001__x0001_8@_x0001__x0001__x0001__x0001__x0001__x0001_4@_x0001__x0001__x0001__x0001__x0001__x0001_=@_x0001__x0001__x0001__x0001__x0001__x0001_$@_x0001__x0001__x0001__x0001__x0001__x0001_0@_x0001__x0001__x0001__x0001__x0001__x0001_*@_x0001__x0001__x0001__x0001__x0001__x0001_6@_x0001__x0001__x0001__x0001__x0001__x0001_=@_x0001__x0001__x0001__x0001__x0001__x0001__x0010_@_x0001__x0001__x0001__x0001__x0001__x0001_3@_x0001__x0001__x0001__x0001__x0001__x0001_0@_x0001__x0001__x0001__x0001__x0001__x0001_4@_x0001__x0001__x0001__x0001__x0001__x0001_A@_x0001__x0001__x0001__x0001__x0001__x0001_&gt;@_x0001__x0001__x0001__x0001__x0001_G@_x0001__x0001__x0001__x0001__x0001__x0001_$@_x0001__x0001__x0001__x0001__x0001__x0001_5@_x0001__x0001__x0001__x0001__x0001__x0001_"@_x0001__x0001__x0001__x0001__x0001__x0001_9@_x0001__x0001__x0001__x0001__x0001__x0001_&amp;@_x0001__x0001__x0001__x0001__x0001__x0001_4@_x0001__x0001__x0001__x0001__x0001__x0001__x0014_@_x0001__x0001__x0001__x0001__x0001__x0001_L@_x0001__x0001__x0001__x0001__x0001__x0001_;@_x0001__x0001__x0001__x0001__x0001_H@_x0001__x0001__x0001__x0001__x0001_I@_x0001__x0001__x0001__x0001__x0001__x0001_1@_x0001__x0001__x0001__x0001__x0001__x0001_=@_x0001__x0001__x0001__x0001__x0001__x0002__x0001__x0001_*@_x0001__x0001__x0001__x0001__x0001_E@_x0001__x0001__x0001__x0001__x0001__x0001_6@_x0001__x0001__x0001__x0001__x0001__x0001_(@_x0001__x0001__x0001__x0001__x0001__x0001_A@_x0001__x0001__x0001__x0001__x0001__x0001__x001C_@_x0001__x0001__x0001__x0001__x0001_@@_x0001__x0001__x0001__x0001__x0001__x0001_;@_x0001__x0001__x0001__x0001__x0001__x0001_E@_x0001__x0001__x0001__x0001__x0001_N@_x0001__x0001__x0001__x0001__x0001__x0001_&gt;@_x0001__x0001__x0001__x0001__x0001__x0001_&gt;@_x0001__x0001__x0001__x0001__x0001_K@_x0001__x0001__x0001__x0001__x0001__x0001_I@_x0001__x0001__x0001__x0001__x0001__x0001_A@_x0001__x0001__x0001__x0001__x0001__x0001_=@_x0001__x0001__x0001__x0001__x0001__x0001_H@_x0001__x0001__x0001__x0001__x0001_@@_x0001__x0001__x0001__x0001__x0001__x0001__x0018_@_x0001__x0001__x0001__x0001__x0001__x0001_8@_x0001__x0001__x0001__x0001__x0001__x0001_4@_x0001__x0001__x0001__x0001__x0001__x0001_E@_x0001__x0001__x0001__x0001__x0001__x0001__x0001__x0001__x0001__x0001__x0001__x0001__x0001__x0001_2@_x0001__x0001__x0001__x0001__x0001__x0001_;@_x0001__x0001__x0001__x0001__x0001__x0001__x0014_@_x0001__x0001__x0001__x0001__x0001__x0001_F@_x0001__x0001__x0001__x0001__x0001_K@_x0001__x0001__x0001__x0001__x0001_F@_x0001__x0001__x0001__x0001__x0001__x0001_,@_x0001__x0001__x0001__x0001__x0001_K@_x0001__x0001__x0001__x0001__x0001__x0001_*@_x0001__x0002__x0001__x0001__x0001__x0001__x0001_P@_x0001__x0001__x0001__x0001__x0001__x0001_D@_x0001__x0001__x0001__x0001__x0001__x0001_K@_x0001__x0001__x0001__x0001__x0001__x0001_@@_x0001__x0001__x0001__x0001__x0001__x0001_:@_x0001__x0001__x0001__x0001__x0001__x0001_?@_x0001__x0001__x0001__x0001__x0001__x0001_4@_x0001__x0001__x0001__x0001__x0001__x0001_1@_x0001__x0001__x0001__x0001__x0001__x0001_6@_x0001__x0001__x0001__x0001__x0001__x0001_.@_x0001__x0001__x0001__x0001__x0001__x0001_G@_x0001__x0001__x0001__x0001__x0001__x0001_&amp;@_x0001__x0001__x0001__x0001__x0001__x0001_8@_x0001__x0001__x0001__x0001__x0001__x0001_9@_x0001__x0001__x0001__x0001__x0001_G@_x0001__x0001__x0001__x0001__x0001__x0001_*@_x0001__x0001__x0001__x0001__x0001__x0001_(@_x0001__x0001__x0001__x0001__x0001__x0001__x0018_@_x0001__x0001__x0001__x0001__x0001__x0001__x001C_@_x0001__x0001__x0001__x0001__x0001__x0001_6@_x0001__x0001__x0001__x0001__x0001__x0001_F@_x0001__x0001__x0001__x0001__x0001__x0001__x001C_@_x0001__x0001__x0001__x0001__x0001_F@_x0001__x0001__x0001__x0001__x0001__x0001_A@_x0001__x0001__x0001__x0001__x0001__x0001_=@_x0001__x0001__x0001__x0001__x0001_E@_x0001__x0001__x0001__x0001__x0001__x0001_H@_x0001__x0001__x0001__x0001__x0001__x0001_?@_x0001__x0001__x0001__x0001__x0001__x0001_&lt;@_x0001__x0001__x0001__x0001__x0001__x0001_9@_x0001__x0001__x0001__x0001__x0001__x0001_3@_x0001__x0001__x0001__x0001__x0001__x0002__x0001_E@_x0001__x0001__x0001__x0001__x0001__x0001_.@_x0001__x0001__x0001__x0001__x0001__x0001_P@_x0001__x0001__x0001__x0001__x0001__x0001_G@_x0001__x0001__x0001__x0001__x0001__x0001_G@_x0001__x0001__x0001__x0001__x0001_J@_x0001__x0001__x0001__x0001__x0001_G@_x0001__x0001__x0001__x0001__x0001__x0001_I@_x0001__x0001__x0001__x0001__x0001__x0001_?@_x0001__x0001__x0001__x0001__x0001__x0001_1@_x0001__x0001__x0001__x0001__x0001__x0001_5@_x0001__x0001__x0001__x0001__x0001_K@_x0001__x0001__x0001__x0001__x0001_D@_x0001__x0001__x0001__x0001__x0001__x0001_$@_x0001__x0001__x0001__x0001__x0001_C@_x0001__x0001__x0001__x0001__x0001__x0001_$@_x0001__x0001__x0001__x0001__x0001__x0001_9@_x0001__x0001__x0001__x0001__x0001_N@_x0001__x0001__x0001__x0001__x0001__x0001_F@_x0001__x0001__x0001__x0001__x0001__x0001__x0014_@_x0001__x0001__x0001__x0001__x0001__x0001_?@_x0001__x0001__x0001__x0001__x0001__x0001__x0018_@_x0001__x0001__x0001__x0001__x0001__x0001_I@_x0001__x0001__x0001__x0001__x0001_K@_x0001__x0001__x0001__x0001__x0001__x0001_9@_x0001__x0001__x0001__x0001__x0001__x0001_K@_x0001__x0001__x0001__x0001__x0001__x0001_M@_x0001__x0001__x0001__x0001__x0001__x0001_&gt;@_x0001__x0001__x0001__x0001__x0001__x0001__x0008_@_x0001__x0001__x0001__x0001__x0001__x0001__x001C_@_x0001__x0001__x0001__x0001__x0001__x0001__x0018_@_x0001__x0001__x0001__x0001__x0001__x0001_?@_x0001__x0002__x0001__x0001__x0001__x0001__x0001__x0001_$@_x0001__x0001__x0001__x0001__x0001__x0001_K@_x0001__x0001__x0001__x0001__x0001__x0001_&gt;@_x0001__x0001__x0001__x0001__x0001__x0001_3@_x0001__x0001__x0001__x0001__x0001_I@_x0001__x0001__x0001__x0001__x0001_L@_x0001__x0001__x0001__x0001__x0001__x0001_0@_x0001__x0001__x0001__x0001__x0001_@@_x0001__x0001__x0001__x0001__x0001_@@_x0001__x0001__x0001__x0001__x0001__x0001_D@_x0001__x0001__x0001__x0001__x0001__x0001__x001C_@_x0001__x0001__x0001__x0001__x0001__x0001_7@_x0001__x0001__x0001__x0001__x0001__x0001_=@_x0001__x0001__x0001__x0001__x0001__x0001_2@_x0001__x0001__x0001__x0001__x0001__x0001_O@_x0001__x0001__x0001__x0001__x0001__x0001_*@_x0001__x0001__x0001__x0001__x0001_K@_x0001__x0001__x0001__x0001__x0001_L@_x0001__x0001__x0001__x0001__x0001__x0001__x0014_@_x0001__x0001__x0001__x0001__x0001__x0001_6@_x0001__x0001__x0001__x0001__x0001__x0001_ð?_x0001__x0001__x0001__x0001__x0001__x0001_0@_x0001__x0001__x0001__x0001__x0001__x0001_,@_x0001__x0001__x0001__x0001__x0001__x0001_:@_x0001__x0001__x0001__x0001__x0001__x0001_1@_x0001__x0001__x0001__x0001__x0001__x0001_:@_x0001__x0001__x0001__x0001__x0001_@@_x0001__x0001__x0001__x0001__x0001__x0001_9@_x0001__x0001__x0001__x0001__x0001_J@_x0001__x0001__x0001__x0001__x0001_@@_x0001__x0001__x0001__x0001__x0001__x0001_:@_x0001__x0001__x0001__x0001__x0001__x0002__x0001_K@_x0001__x0001__x0001__x0001__x0001__x0001_&gt;@_x0001__x0001__x0001__x0001__x0001__x0001_$@_x0001__x0001__x0001__x0001__x0001__x0001_?@_x0001__x0001__x0001__x0001__x0001__x0001_M@_x0001__x0001__x0001__x0001__x0001__x0001__x0018_@_x0001__x0001__x0001__x0001__x0001__x0001_.@_x0001__x0001__x0001__x0001__x0001__x0001_3@_x0001__x0001__x0001__x0001__x0001__x0001_9@_x0001__x0001__x0001__x0001__x0001__x0001_1@_x0001__x0001__x0001__x0001__x0001_I@_x0001__x0001__x0001__x0001__x0001__x0001_;@_x0001__x0001__x0001__x0001__x0001__x0001_*@_x0001__x0001__x0001__x0001__x0001__x0001_5@_x0001__x0001__x0001__x0001__x0001__x0001_?@_x0001__x0001__x0001__x0001__x0001__x0001_@@_x0001__x0001__x0001__x0001__x0001__x0001_M@_x0001__x0001__x0001__x0001__x0001__x0001_@@_x0001__x0001__x0001__x0001__x0001_D@_x0001__x0001__x0001__x0001__x0001__x0001_(@_x0001__x0001__x0001__x0001__x0001__x0001_8@_x0001__x0001__x0001__x0001__x0001__x0001_,@_x0001__x0001__x0001__x0001__x0001__x0001_;@_x0001__x0001__x0001__x0001__x0001__x0001_&amp;@_x0001__x0001__x0001__x0001__x0001__x0001_(@_x0001__x0001__x0001__x0001__x0001__x0001_&amp;@_x0001__x0001__x0001__x0001__x0001__x0001_8@_x0001__x0001__x0001__x0001__x0001__x0001_(@_x0001__x0001__x0001__x0001__x0001__x0001_=@_x0001__x0001__x0001__x0001__x0001__x0001_I@_x0001__x0001__x0001__x0001__x0001__x0001_5@_x0001__x0001__x0001__x0001__x0001_I@_x0001__x0002__x0001__x0001__x0001__x0001__x0001__x0001_H@_x0001__x0001__x0001__x0001__x0001__x0001_@@_x0001__x0001__x0001__x0001__x0001__x0001_6@_x0001__x0001__x0001__x0001__x0001_H@_x0001__x0001__x0001__x0001__x0001__x0001_;@_x0001__x0001__x0001__x0001__x0001__x0001_1@_x0001__x0001__x0001__x0001__x0001__x0001_8@_x0001__x0001__x0001__x0001__x0001__x0001_ @_x0001__x0001__x0001__x0001__x0001_I@_x0001__x0001__x0001__x0001__x0001_G@_x0001__x0001__x0001__x0001__x0001__x0001__x0018_@_x0001__x0001__x0001__x0001__x0001__x0001_"@_x0001__x0001__x0001__x0001__x0001__x0001__x0001_@_x0001__x0001__x0001__x0001__x0001__x0001_&gt;@_x0001__x0001__x0001__x0001__x0001__x0001_*@_x0001__x0001__x0001__x0001__x0001_K@_x0001__x0001__x0001__x0001__x0001__x0001_1@_x0001__x0001__x0001__x0001__x0001__x0001_1@_x0001__x0001__x0001__x0001__x0001__x0001_=@_x0001__x0001__x0001__x0001__x0001__x0001_&amp;@_x0001__x0001__x0001__x0001__x0001__x0001_F@_x0001__x0001__x0001__x0001__x0001__x0001__x0001__x0001__x0001__x0001__x0001__x0001__x0001_C@_x0001__x0001__x0001__x0001__x0001_E@_x0001__x0001__x0001__x0001__x0001__x0001__x0018_@_x0001__x0001__x0001__x0001__x0001_K@_x0001__x0001__x0001__x0001__x0001__x0001_0@_x0001__x0001__x0001__x0001__x0001__x0001_;@_x0001__x0001__x0001__x0001__x0001__x0001_6@_x0001__x0001__x0001__x0001__x0001__x0001_@@_x0001__x0001__x0001__x0001__x0001__x0001_E@_x0001__x0001__x0001__x0001__x0001__x0002__x0001__x0001_$@_x0001__x0001__x0001__x0001__x0001_D@_x0001__x0001__x0001__x0001__x0001_@Q@_x0001__x0001__x0001__x0001__x0001__x0001__x0018_@_x0001__x0001__x0001__x0001__x0001__x0001__x0001__x0001__x0001__x0001__x0001__x0001__x0001__x0001_&lt;@_x0001__x0001__x0001__x0001__x0001__x0001_ @_x0001__x0001__x0001__x0001__x0001__x0001_.@_x0001__x0001__x0001__x0001__x0001__x0001_*@_x0001__x0001__x0001__x0001__x0001__x0001_0@_x0001__x0001__x0001__x0001__x0001__x0001_(@_x0001__x0001__x0001__x0001__x0001__x0001_7@_x0001__x0001__x0001__x0001__x0001__x0001_I@_x0001__x0001__x0001__x0001__x0001__x0001_.@_x0001__x0001__x0001__x0001__x0001__x0001_=@_x0001__x0001__x0001__x0001__x0001__x0001_O@_x0001__x0001__x0001__x0001__x0001__x0001_;@_x0001__x0001__x0001__x0001__x0001_F@_x0001__x0001__x0001__x0001__x0001__x0001__x0018_@_x0001__x0001__x0001__x0001__x0001__x0001_&amp;@_x0001__x0001__x0001__x0001__x0001__x0001_7@_x0001__x0001__x0001__x0001__x0001_G@_x0001__x0001__x0001__x0001__x0001__x0001_F@_x0001__x0001__x0001__x0001__x0001__x0001_J@_x0001__x0001__x0001__x0001__x0001__x0001__x001C_@_x0001__x0001__x0001__x0001__x0001__x0001_2@_x0001__x0001__x0001__x0001__x0001__x0001_E@_x0001__x0001__x0001__x0001__x0001__x0001__x0010_@_x0001__x0001__x0001__x0001__x0001__x0001__x0018_@_x0001__x0001__x0001__x0001__x0001__x0001_9@_x0001__x0001__x0001__x0001__x0001__x0001_3@_x0001__x0001__x0001__x0001__x0001__x0001_$@_x0001__x0002__x0001__x0001__x0001__x0001__x0001__x0001_5@_x0001__x0001__x0001__x0001__x0001__x0001_6@_x0001__x0001__x0001__x0001__x0001__x0001_;@_x0001__x0001__x0001__x0001__x0001__x0001_@@_x0001__x0001__x0001__x0001__x0001__x0001_;@_x0001__x0001__x0001__x0001__x0001__x0001__x0010_@_x0001__x0001__x0001__x0001__x0001__x0001_2@_x0001__x0001__x0001__x0001__x0001__x0001_.@_x0001__x0001__x0001__x0001__x0001__x0001__x0010_@_x0001__x0001__x0001__x0001__x0001__x0001_*@_x0001__x0001__x0001__x0001__x0001__x0001_9@_x0001__x0001__x0001__x0001__x0001__x0001_?@_x0001__x0001__x0001__x0001__x0001__x0001_1@_x0001__x0001__x0001__x0001__x0001__x0001__x0014_@_x0001__x0001__x0001__x0001__x0001__x0001__x0014_@_x0001__x0001__x0001__x0001__x0001__x0001_:@_x0001__x0001__x0001__x0001__x0001__x0001_2@_x0001__x0001__x0001__x0001__x0001__x0001_@@_x0001__x0001__x0001__x0001__x0001__x0001_*@_x0001__x0001__x0001__x0001__x0001_M@_x0001__x0001__x0001__x0001__x0001__x0001_@@_x0001__x0001__x0001__x0001__x0001__x0001_ @_x0001__x0001__x0001__x0001__x0001__x0001_F@_x0001__x0001__x0001__x0001__x0001__x0001_D@_x0001__x0001__x0001__x0001__x0001__x0001_,@_x0001__x0001__x0001__x0001__x0001__x0001_D@_x0001__x0001__x0001__x0001__x0001__x0001_O@_x0001__x0001__x0001__x0001__x0001__x0001_3@_x0001__x0001__x0001__x0001__x0001__x0001_G@_x0001__x0001__x0001__x0001__x0001_J@_x0001__x0001__x0001__x0001__x0001__x0001_"@_x0001__x0001__x0001__x0001__x0001__x0002__x0001__x0001_2@_x0001__x0001__x0001__x0001__x0001__x0001_6@_x0001__x0001__x0001__x0001__x0001__x0001_*@_x0001__x0001__x0001__x0001__x0001__x0001_2@_x0001__x0001__x0001__x0001__x0001__x0001_4@_x0001__x0001__x0001__x0001__x0001__x0001_$@_x0001__x0001__x0001__x0001__x0001_I@_x0001__x0001__x0001__x0001__x0001__x0001_8@_x0001__x0001__x0001__x0001__x0001_L@_x0001__x0001__x0001__x0001__x0001__x0001_A@_x0001__x0001__x0001__x0001__x0001__x0001_J@_x0001__x0001__x0001__x0001__x0001__x0001__x0010_@_x0001__x0001__x0001__x0001__x0001__x0001_8@_x0001__x0001__x0001__x0001__x0001__x0001_;@_x0001__x0001__x0001__x0001__x0001__x0001_*@_x0001__x0001__x0001__x0001__x0001__x0001_6@_x0001__x0001__x0001__x0001__x0001_@@_x0001__x0001__x0001__x0001__x0001_D@_x0001__x0001__x0001__x0001__x0001__x0001_,@_x0001__x0001__x0001__x0001__x0001__x0001_&lt;@_x0001__x0001__x0001__x0001__x0001__x0001_2@_x0001__x0001__x0001__x0001__x0001__x0001_@@_x0001__x0001__x0001__x0001__x0001__x0001_P@_x0001__x0001__x0001__x0001__x0001__x0001_@@_x0001__x0001__x0001__x0001__x0001__x0001_8@_x0001__x0001__x0001__x0001__x0001__x0001_4@_x0001__x0001__x0001__x0001__x0001__x0001_.@_x0001__x0001__x0001__x0001__x0001__x0001_(@_x0001__x0001__x0001__x0001__x0001__x0001_M@_x0001__x0001__x0001__x0001__x0001__x0001_@@_x0001__x0001__x0001__x0001__x0001__x0001_ @_x0001__x0001__x0001__x0001__x0001__x0001__x0001_@_x0001__x0002__x0001__x0001__x0001__x0001__x0001__x0001_.@_x0001__x0001__x0001__x0001__x0001__x0001_8@_x0001__x0001__x0001__x0001__x0001_M@_x0001__x0001__x0001__x0001__x0001_E@_x0001__x0001__x0001__x0001__x0001_D@_x0001__x0001__x0001__x0001__x0001__x0001_.@_x0001__x0001__x0001__x0001__x0001__x0001_L@_x0001__x0001__x0001__x0001__x0001__x0001_7@_x0001__x0001__x0001__x0001__x0001__x0001_2@_x0001__x0001__x0001__x0001__x0001__x0001_3@_x0001__x0001__x0001__x0001__x0001__x0001_6@_x0001__x0001__x0001__x0001__x0001__x0001_"@_x0001__x0001__x0001__x0001__x0001__x0001_2@_x0001__x0001__x0001__x0001__x0001__x0001__x0010_@_x0001__x0001__x0001__x0001__x0001__x0001_(@_x0001__x0001__x0001__x0001__x0001__x0001_&gt;@_x0001__x0001__x0001__x0001__x0001__x0001_4@_x0001__x0001__x0001__x0001__x0001__x0001_1@_x0001__x0001__x0001__x0001__x0001__x0001_*@_x0001__x0001__x0001__x0001__x0001__x0001_&gt;@_x0001__x0001__x0001__x0001__x0001_L@_x0001__x0001__x0001__x0001__x0001__x0001_9@_x0001__x0001__x0001__x0001__x0001__x0001_.@_x0001__x0001__x0001__x0001__x0001__x0001_M@_x0001__x0001__x0001__x0001__x0001__x0001_,@_x0001__x0001__x0001__x0001__x0001__x0001_L@_x0001__x0001__x0001__x0001__x0001__x0001_"@_x0001__x0001__x0001__x0001__x0001__x0001_=@_x0001__x0001__x0001__x0001__x0001__x0001_2@_x0001__x0001__x0001__x0001__x0001__x0001_,@_x0001__x0001__x0001__x0001__x0001__x0001__x0014_@_x0001__x0001__x0001__x0001__x0001__x0002__x0001_E@_x0001__x0001__x0001__x0001__x0001_J@_x0001__x0001__x0001__x0001__x0001__x0001_@@_x0001__x0001__x0001__x0001__x0001__x0001_0@_x0001__x0001__x0001__x0001__x0001__x0001_N@_x0001__x0001__x0001__x0001__x0001__x0001__x001C_@_x0001__x0001__x0001__x0001__x0001__x0001_9@_x0001__x0001__x0001__x0001__x0001__x0001_O@_x0001__x0001__x0001__x0001__x0001__x0001_,@_x0001__x0001__x0001__x0001__x0001_F@_x0001__x0001__x0001__x0001__x0001_F@_x0001__x0001__x0001__x0001__x0001__x0001_.@_x0001__x0001__x0001__x0001__x0001__x0001_9@_x0001__x0001__x0001__x0001__x0001_I@_x0001__x0001__x0001__x0001__x0001__x0001_,@_x0001__x0001__x0001__x0001__x0001_H@_x0001__x0001__x0001__x0001__x0001_G@_x0001__x0001__x0001__x0001__x0001_F@_x0001__x0001__x0001__x0001__x0001__x0001_.@_x0001__x0001__x0001__x0001__x0001_P@_x0001__x0001__x0001__x0001__x0001__x0001_3@_x0001__x0001__x0001__x0001__x0001__x0001_&amp;@_x0001__x0001__x0001__x0001__x0001__x0001_;@_x0001__x0001__x0001__x0001__x0001__x0001_*@_x0001__x0001__x0001__x0001__x0001__x0001_=@_x0001__x0001__x0001__x0001__x0001__x0001_Q@_x0001__x0001__x0001__x0001__x0001_@@_x0001__x0001__x0001__x0001__x0001__x0001_L@_x0001__x0001__x0001__x0001__x0001__x0001_8@_x0001__x0001__x0001__x0001__x0001__x0001_&lt;@_x0001__x0001__x0001__x0001__x0001__x0001_8@_x0001__x0001__x0001__x0001__x0001_H@_x0001__x0002__x0001__x0001__x0001__x0001__x0001__x0001_E@_x0001__x0001__x0001__x0001__x0001__x0001_&gt;@_x0001__x0001__x0001__x0001__x0001_P@_x0001__x0001__x0001__x0001__x0001__x0001_@@_x0001__x0001__x0001__x0001__x0001__x0001_@@_x0001__x0001__x0001__x0001__x0001__x0001__x0001__x0001__x0001__x0001__x0001__x0001__x0001__x0001_K@_x0001__x0001__x0001__x0001__x0001__x0001__x001C_@_x0001__x0001__x0001__x0001__x0001_E@_x0001__x0001__x0001__x0001__x0001__x0001_K@_x0001__x0001__x0001__x0001__x0001__x0001_"@_x0001__x0001__x0001__x0001__x0001__x0001_4@_x0001__x0001__x0001__x0001__x0001_E@_x0001__x0001__x0001__x0001__x0001_E@_x0001__x0001__x0001__x0001__x0001__x0001_*@_x0001__x0001__x0001__x0001__x0001_O@_x0001__x0001__x0001__x0001__x0001__x0001_9@_x0001__x0001__x0001__x0001__x0001__x0001_1@_x0001__x0001__x0001__x0001__x0001__x0001_3@_x0001__x0001__x0001__x0001__x0001__x0001_?@_x0001__x0001__x0001__x0001__x0001__x0001_&gt;@_x0001__x0001__x0001__x0001__x0001__x0001_0@_x0001__x0001__x0001__x0001__x0001__x0001_2@_x0001__x0001__x0001__x0001__x0001__x0001__x0001__x0001__x0001__x0001__x0001__x0001__x0001__x0001_A@_x0001__x0001__x0001__x0001__x0001__x0001_A@_x0001__x0001__x0001__x0001__x0001__x0001_(@_x0001__x0001__x0001__x0001__x0001__x0001_I@_x0001__x0001__x0001__x0001__x0001__x0001_8@_x0001__x0001__x0001__x0001__x0001__x0001_5@_x0001__x0001__x0001__x0001__x0001_E@_x0001__x0001__x0001__x0001__x0001__x0002__x0001__x0001_H@_x0001__x0001__x0001__x0001__x0001__x0001__x0014_@_x0001__x0001__x0001__x0001__x0001_G@_x0001__x0001__x0001__x0001__x0001__x0001_:@_x0001__x0001__x0001__x0001__x0001__x0001_.@_x0001__x0001__x0001__x0001__x0001__x0001_L@_x0001__x0001__x0001__x0001__x0001__x0001_1@_x0001__x0001__x0001__x0001__x0001__x0001_1@_x0001__x0001__x0001__x0001__x0001__x0001_1@_x0001__x0001__x0001__x0001__x0001__x0001_&lt;@_x0001__x0001__x0001__x0001__x0001__x0001_ @_x0001__x0001__x0001__x0001__x0001__x0001_&lt;@_x0001__x0001__x0001__x0001__x0001__x0001__x001C_@_x0001__x0001__x0001__x0001__x0001__x0001_G@_x0001__x0001__x0001__x0001__x0001__x0001_ @_x0001__x0001__x0001__x0001__x0001__x0001_&lt;@_x0001__x0001__x0001__x0001__x0001__x0001_5@_x0001__x0001__x0001__x0001__x0001__x0001_?@_x0001__x0001__x0001__x0001__x0001__x0001_H@_x0001__x0001__x0001__x0001__x0001__x0001_N@_x0001__x0001__x0001__x0001__x0001__x0001_&gt;@_x0001__x0001__x0001__x0001__x0001__x0001_F@_x0001__x0001__x0001__x0001__x0001_@@_x0001__x0001__x0001__x0001__x0001_I@_x0001__x0001__x0001__x0001__x0001__x0001_*@_x0001__x0001__x0001__x0001__x0001__x0001_0@_x0001__x0001__x0001__x0001__x0001_L@_x0001__x0001__x0001__x0001__x0001__x0001_7@_x0001__x0001__x0001__x0001__x0001__x0001_&amp;@_x0001__x0001__x0001__x0001__x0001__x0001_;@_x0001__x0001__x0001__x0001__x0001__x0001_?@_x0001__x0001__x0001__x0001__x0001__x0001_J@_x0001__x0002__x0001__x0001__x0001__x0001__x0001__x0001__x0001__x0001__x0001__x0001__x0001__x0001__x0001__x0001_&lt;@_x0001__x0001__x0001__x0001__x0001__x0001__x001C_@_x0001__x0001__x0001__x0001__x0001__x0001__x001C_@_x0001__x0001__x0001__x0001__x0001_N@_x0001__x0001__x0001__x0001__x0001__x0001_6@_x0001__x0001__x0001__x0001__x0001__x0001_A@_x0001__x0001__x0001__x0001__x0001__x0001_7@_x0001__x0001__x0001__x0001__x0001_L@_x0001__x0001__x0001__x0001__x0001__x0001_,@_x0001__x0001__x0001__x0001__x0001__x0001_;@_x0001__x0001__x0001__x0001__x0001__x0001__x0014_@_x0001__x0001__x0001__x0001__x0001__x0001_;@_x0001__x0001__x0001__x0001__x0001__x0001_4@_x0001__x0001__x0001__x0001__x0001__x0001_3@_x0001__x0001__x0001__x0001__x0001__x0001_?@_x0001__x0001__x0001__x0001__x0001__x0001_,@_x0001__x0001__x0001__x0001__x0001__x0001_A@_x0001__x0001__x0001__x0001__x0001__x0001_A@_x0001__x0001__x0001__x0001__x0001__x0001_9@_x0001__x0001__x0001__x0001__x0001_F@_x0001__x0001__x0001__x0001__x0001__x0001_;@_x0001__x0001__x0001__x0001__x0001__x0001_7@_x0001__x0001__x0001__x0001__x0001__x0001_&amp;@_x0001__x0001__x0001__x0001__x0001__x0001_8@_x0001__x0001__x0001__x0001__x0001__x0001_7@_x0001__x0001__x0001__x0001__x0001__x0001_(@_x0001__x0001__x0001__x0001__x0001_I@_x0001__x0001__x0001__x0001__x0001__x0001_?@_x0001__x0001__x0001__x0001__x0001__x0001_7@_x0001__x0001__x0001__x0001__x0001__x0001_1@_x0001__x0001__x0001__x0001__x0001__x0002__x0001_@@_x0001__x0001__x0001__x0001__x0001_F@_x0001__x0001__x0001__x0001__x0001__x0001_(@_x0001__x0001__x0001__x0001__x0001__x0001_A@_x0001__x0001__x0001__x0001__x0001__x0001_0@_x0001__x0001__x0001__x0001__x0001_J@_x0001__x0001__x0001__x0001__x0001__x0001_&gt;@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F@_x0001__x0001__x0001__x0001__x0001__x0001_6@_x0001__x0001__x0001__x0001__x0001__x0001_7@_x0001__x0001__x0001__x0001__x0001__x0001_*@_x0001__x0001__x0001__x0001__x0001_O@_x0001__x0001__x0001__x0001__x0001__x0001_&lt;@_x0001__x0001__x0001__x0001__x0001_ÀP@_x0001__x0001__x0001__x0001__x0001__x0001_6@_x0001__x0001__x0001__x0001__x0001__x0001_&gt;@_x0001__x0001__x0001__x0001__x0001__x0001_.@_x0001__x0001__x0001__x0001__x0001__x0001_2@_x0001__x0001__x0001__x0001__x0001_@@_x0001__x0001__x0001__x0001__x0001__x0001_;@_x0001__x0001__x0001__x0001__x0001__x0001_D@_x0001__x0001__x0001__x0001__x0001_@Q@_x0001__x0001__x0001__x0001__x0001__x0001_F@_x0001__x0001__x0001__x0001__x0001__x0001_:@_x0001__x0001__x0001__x0001__x0001__x0001_.@_x0001__x0001__x0001__x0001__x0001__x0001_:@_x0001__x0002__x0001__x0001__x0001__x0001__x0001__x0001_D@_x0001__x0001__x0001__x0001__x0001__x0001_2@_x0001__x0001__x0001__x0001__x0001__x0001_3@_x0001__x0001__x0001__x0001__x0001__x0001_&gt;@_x0001__x0001__x0001__x0001__x0001__x0001_7@_x0001__x0001__x0001__x0001__x0001__x0001_.@_x0001__x0001__x0001__x0001__x0001_@@_x0001__x0001__x0001__x0001__x0001__x0001_I@_x0001__x0001__x0001__x0001__x0001__x0001_$@_x0001__x0001__x0001__x0001__x0001__x0001__x0014_@_x0001__x0001__x0001__x0001__x0001_M@_x0001__x0001__x0001__x0001__x0001__x0001__x0014_@_x0001__x0001__x0001__x0001__x0001__x0001_*@_x0001__x0001__x0001__x0001__x0001__x0001_0@_x0001__x0001__x0001__x0001__x0001_D@_x0001__x0001__x0001__x0001__x0001__x0001_*@_x0001__x0001__x0001__x0001__x0001__x0001_5@_x0001__x0001__x0001__x0001__x0001__x0001_I@_x0001__x0001__x0001__x0001__x0001__x0001_,@_x0001__x0001__x0001__x0001__x0001__x0001_1@_x0001__x0001__x0001__x0001__x0001__x0001_J@_x0001__x0001__x0001__x0001__x0001_@@_x0001__x0001__x0001__x0001__x0001__x0001_&lt;@_x0001__x0001__x0001__x0001__x0001__x0001__x0018_@_x0001__x0001__x0001__x0001__x0001__x0001_"@_x0001__x0001__x0001__x0001__x0001__x0001_8@_x0001__x0001__x0001__x0001__x0001__x0001_?@_x0001__x0001__x0001__x0001__x0001__x0001_6@_x0001__x0001__x0001__x0001__x0001__x0001_*@_x0001__x0001__x0001__x0001__x0001_F@_x0001__x0001__x0001__x0001__x0001__x0001__x0008_@_x0001__x0001__x0001__x0001__x0001__x0002__x0001__x0001__x0010_@_x0001__x0001__x0001__x0001__x0001__x0001_;@_x0001__x0001__x0001__x0001__x0001_I@_x0001__x0001__x0001__x0001__x0001__x0001_I@_x0001__x0001__x0001__x0001__x0001__x0001_$@_x0001__x0001__x0001__x0001__x0001__x0001__x0014_@_x0001__x0001__x0001__x0001__x0001__x0001_(@_x0001__x0001__x0001__x0001__x0001__x0001_$@_x0001__x0001__x0001__x0001__x0001__x0001_3@_x0001__x0001__x0001__x0001__x0001__x0001_*@_x0001__x0001__x0001__x0001__x0001__x0001_?@_x0001__x0001__x0001__x0001__x0001__x0001_M@_x0001__x0001__x0001__x0001__x0001__x0001_G@_x0001__x0001__x0001__x0001__x0001__x0001_H@_x0001__x0001__x0001__x0001__x0001__x0001_(@_x0001__x0001__x0001__x0001__x0001__x0001_0@_x0001__x0001__x0001__x0001__x0001_@@_x0001__x0001__x0001__x0001__x0001_E@_x0001__x0001__x0001__x0001__x0001__x0001_,@_x0001__x0001__x0001__x0001__x0001__x0001__x0018_@_x0001__x0001__x0001__x0001__x0001__x0001_1@_x0001__x0001__x0001__x0001__x0001_L@_x0001__x0001__x0001__x0001__x0001__x0001_7@_x0001__x0001__x0001__x0001__x0001_K@_x0001__x0001__x0001__x0001__x0001__x0001_"@_x0001__x0001__x0001__x0001__x0001__x0001_J@_x0001__x0001__x0001__x0001__x0001__x0001_:@_x0001__x0001__x0001__x0001__x0001__x0001__x001C_@_x0001__x0001__x0001__x0001__x0001__x0001_6@_x0001__x0001__x0001__x0001__x0001__x0001_&gt;@_x0001__x0001__x0001__x0001__x0001_G@_x0001__x0001__x0001__x0001__x0001__x0001_;@_x0001__x0002__x0001__x0001__x0001__x0001__x0001__x0001_(@_x0001__x0001__x0001__x0001__x0001__x0001_(@_x0001__x0001__x0001__x0001__x0001__x0001_4@_x0001__x0001__x0001__x0001__x0001__x0001_:@_x0001__x0001__x0001__x0001__x0001__x0001__x0001__x0001__x0001__x0001__x0001__x0001__x0001__x0001__x0008_@_x0001__x0001__x0001__x0001__x0001_M@_x0001__x0001__x0001__x0001__x0001__x0001_5@_x0001__x0001__x0001__x0001__x0001__x0001_5@_x0001__x0001__x0001__x0001__x0001__x0001_6@_x0001__x0001__x0001__x0001__x0001__x0001_9@_x0001__x0001__x0001__x0001__x0001__x0001_;@_x0001__x0001__x0001__x0001__x0001__x0001_4@_x0001__x0001__x0001__x0001__x0001__x0001_4@_x0001__x0001__x0001__x0001__x0001__x0001_5@_x0001__x0001__x0001__x0001__x0001__x0001__x0001__x0001__x0001__x0001__x0001__x0001__x0001__x0001_2@_x0001__x0001__x0001__x0001__x0001__x0001_1@_x0001__x0001__x0001__x0001__x0001_@@_x0001__x0001__x0001__x0001__x0001__x0001_=@_x0001__x0001__x0001__x0001__x0001__x0001_,@_x0001__x0001__x0001__x0001__x0001__x0001_=@_x0001__x0001__x0001__x0001__x0001__x0001_ @_x0001__x0001__x0001__x0001__x0001__x0001_*@_x0001__x0001__x0001__x0001__x0001__x0001_G@_x0001__x0001__x0001__x0001__x0001_O@_x0001__x0001__x0001__x0001__x0001__x0001_H@_x0001__x0001__x0001__x0001__x0001__x0001_D@_x0001__x0001__x0001__x0001__x0001__x0001_&gt;@_x0001__x0001__x0001__x0001__x0001__x0001_(@_x0001__x0001__x0001__x0001__x0001__x0001_=@_x0001__x0001__x0001__x0001__x0001__x0002__x0001__x0001__x0010_@_x0001__x0001__x0001__x0001__x0001__x0001_$@_x0001__x0001__x0001__x0001__x0001_D@_x0001__x0001__x0001__x0001__x0001_E@_x0001__x0001__x0001__x0001__x0001__x0001_8@_x0001__x0001__x0001__x0001__x0001__x0001_=@_x0001__x0001__x0001__x0001__x0001__x0001__x001C_@_x0001__x0001__x0001__x0001__x0001__x0001_6@_x0001__x0001__x0001__x0001__x0001__x0001_*@_x0001__x0001__x0001__x0001__x0001__x0001_G@_x0001__x0001__x0001__x0001__x0001__x0001_"@_x0001__x0001__x0001__x0001__x0001__x0001_D@_x0001__x0001__x0001__x0001__x0001_L@_x0001__x0001__x0001__x0001__x0001__x0001_2@_x0001__x0001__x0001__x0001__x0001__x0001_7@_x0001__x0001__x0001__x0001__x0001_M@_x0001__x0001__x0001__x0001__x0001__x0001_7@_x0001__x0001__x0001__x0001__x0001_H@_x0001__x0001__x0001__x0001__x0001__x0001_5@_x0001__x0001__x0001__x0001__x0001__x0001_(@_x0001__x0001__x0001__x0001__x0001__x0001_&amp;@_x0001__x0001__x0001__x0001__x0001__x0001_F@_x0001__x0001__x0001__x0001__x0001__x0001_5@_x0001__x0001__x0001__x0001__x0001__x0001_A@_x0001__x0001__x0001__x0001__x0001__x0001_1@_x0001__x0001__x0001__x0001__x0001_M@_x0001__x0001__x0001__x0001__x0001__x0001_&amp;@_x0001__x0001__x0001__x0001__x0001_G@_x0001__x0001__x0001__x0001__x0001__x0001_8@_x0001__x0001__x0001__x0001__x0001__x0001_A@_x0001__x0001__x0001__x0001__x0001__x0001__x0008_@_x0001__x0001__x0001__x0001__x0001__x0001_&gt;@_x0001__x0002__x0001__x0001__x0001__x0001__x0001__x0001_$@_x0001__x0001__x0001__x0001__x0001__x0001__x001C_@_x0001__x0001__x0001__x0001__x0001__x0001_E@_x0001__x0001__x0001__x0001__x0001__x0001_D@_x0001__x0001__x0001__x0001__x0001__x0001_M@_x0001__x0001__x0001__x0001__x0001__x0001_&amp;@_x0001__x0001__x0001__x0001__x0001__x0001_0@_x0001__x0001__x0001__x0001__x0001__x0001_(@_x0001__x0001__x0001__x0001__x0001__x0001_:@_x0001__x0001__x0001__x0001__x0001__x0001_I@_x0001__x0001__x0001__x0001__x0001__x0001_&amp;@_x0001__x0001__x0001__x0001__x0001__x0001_&lt;@_x0001__x0001__x0001__x0001__x0001_@@_x0001__x0001__x0001__x0001__x0001__x0001_L@_x0001__x0001__x0001__x0001__x0001__x0001_M@_x0001__x0001__x0001__x0001__x0001__x0001_&amp;@_x0001__x0001__x0001__x0001__x0001__x0001_A@_x0001__x0001__x0001__x0001__x0001__x0001_0@_x0001__x0001__x0001__x0001__x0001_G@_x0001__x0001__x0001__x0001__x0001__x0001_$@_x0001__x0001__x0001__x0001__x0001_E@_x0001__x0001__x0001__x0001__x0001__x0001_"@_x0001__x0001__x0001__x0001__x0001__x0001_:@_x0001__x0001__x0001__x0001__x0001__x0001_&amp;@_x0001__x0001__x0001__x0001__x0001__x0001_.@_x0001__x0001__x0001__x0001__x0001_I@_x0001__x0001__x0001__x0001__x0001__x0001_$@_x0001__x0001__x0001__x0001__x0001__x0001__x0001__x0001__x0001__x0001__x0001__x0001__x0001_D@_x0001__x0001__x0001__x0001__x0001__x0001_$@_x0001__x0001__x0001__x0001__x0001__x0001_G@_x0001__x0001__x0001__x0001__x0001__x0002__x0001__x0001__x0018_@_x0001__x0001__x0001__x0001__x0001__x0001_G@_x0001__x0001__x0001__x0001__x0001__x0001_0@_x0001__x0001__x0001__x0001__x0001__x0001__x0010_@_x0001__x0001__x0001__x0001__x0001__x0001_"@_x0001__x0001__x0001__x0001__x0001__x0001_A@_x0001__x0001__x0001__x0001__x0001_@@_x0001__x0001__x0001__x0001__x0001__x0001_J@_x0001__x0001__x0001__x0001__x0001__x0001_9@_x0001__x0001__x0001__x0001__x0001__x0001_$@_x0001__x0001__x0001__x0001__x0001__x0001_O@_x0001__x0001__x0001__x0001__x0001__x0001_&amp;@_x0001__x0001__x0001__x0001__x0001_J@_x0001__x0001__x0001__x0001__x0001__x0001_8@_x0001__x0001__x0001__x0001__x0001_H@_x0001__x0001__x0001__x0001__x0001__x0001_D@_x0001__x0001__x0001__x0001__x0001__x0001_3@_x0001__x0001__x0001__x0001__x0001__x0001_.@_x0001__x0001__x0001__x0001__x0001__x0001_*@_x0001__x0001__x0001__x0001__x0001__x0001_I@_x0001__x0001__x0001__x0001__x0001__x0001_3@_x0001__x0001__x0001__x0001__x0001_I@_x0001__x0001__x0001__x0001__x0001__x0001_&amp;@_x0001__x0001__x0001__x0001__x0001__x0001_&amp;@_x0001__x0001__x0001__x0001__x0001__x0001_N@_x0001__x0001__x0001__x0001__x0001__x0001__x001C_@_x0001__x0001__x0001__x0001__x0001__x0001_Q@_x0001__x0001__x0001__x0001__x0001__x0001_;@_x0001__x0001__x0001__x0001__x0001_F@_x0001__x0001__x0001__x0001__x0001_H@_x0001__x0001__x0001__x0001__x0001__x0001_,@_x0001__x0001__x0001__x0001__x0001__x0001_,@_x0001__x0002__x0001__x0001__x0001__x0001__x0001_@P@_x0001__x0001__x0001__x0001__x0001__x0001_D@_x0001__x0001__x0001__x0001__x0001__x0001_1@_x0001__x0001__x0001__x0001__x0001__x0001__x0018_@_x0001__x0001__x0001__x0001__x0001__x0001_:@_x0001__x0001__x0001__x0001__x0001__x0001_"@_x0001__x0001__x0001__x0001__x0001__x0001_8@_x0001__x0001__x0001__x0001__x0001__x0001_9@_x0001__x0001__x0001__x0001__x0001__x0001__x0018_@_x0001__x0001__x0001__x0001__x0001__x0001_(@_x0001__x0001__x0001__x0001__x0001__x0001_@@_x0001__x0001__x0001__x0001__x0001__x0001_&gt;@_x0001__x0001__x0001__x0001__x0001_K@_x0001__x0001__x0001__x0001__x0001__x0001__x0010_@_x0001__x0001__x0001__x0001__x0001__x0001_6@_x0001__x0001__x0001__x0001__x0001__x0001_&lt;@_x0001__x0001__x0001__x0001__x0001__x0001_=@_x0001__x0001__x0001__x0001__x0001__x0001_@@_x0001__x0001__x0001__x0001__x0001__x0001__x001C_@_x0001__x0001__x0001__x0001__x0001__x0001_F@_x0001__x0001__x0001__x0001__x0001__x0001_7@_x0001__x0001__x0001__x0001__x0001_@@_x0001__x0001__x0001__x0001__x0001__x0001_:@_x0001__x0001__x0001__x0001__x0001__x0001_F@_x0001__x0001__x0001__x0001__x0001__x0001_H@_x0001__x0001__x0001__x0001__x0001__x0001_;@_x0001__x0001__x0001__x0001__x0001__x0001_A@_x0001__x0001__x0001__x0001__x0001__x0001_&amp;@_x0001__x0001__x0001__x0001__x0001__x0001_=@_x0001__x0001__x0001__x0001__x0001__x0001_7@_x0001__x0001__x0001__x0001__x0001__x0001_:@_x0001__x0001__x0001__x0001__x0001__x0002__x0001__x0001_(@_x0001__x0001__x0001__x0001__x0001__x0001_G@_x0001__x0001__x0001__x0001__x0001__x0001_6@_x0001__x0001__x0001__x0001__x0001__x0001_"@_x0001__x0001__x0001__x0001__x0001_D@_x0001__x0001__x0001__x0001__x0001__x0001_4@_x0001__x0001__x0001__x0001__x0001__x0001_J@_x0001__x0001__x0001__x0001__x0001__x0001_&amp;@_x0001__x0001__x0001__x0001__x0001__x0001_E@_x0001__x0001__x0001__x0001__x0001__x0001_;@_x0001__x0001__x0001__x0001__x0001_N@_x0001__x0001__x0001__x0001__x0001__x0001_?@_x0001__x0001__x0001__x0001__x0001__x0001_(@_x0001__x0001__x0001__x0001__x0001__x0001_:@_x0001__x0001__x0001__x0001__x0001__x0001_=@_x0001__x0001__x0001__x0001__x0001_@@_x0001__x0001__x0001__x0001__x0001__x0001_&gt;@_x0001__x0001__x0001__x0001__x0001__x0001_M@_x0001__x0001__x0001__x0001__x0001_F@_x0001__x0001__x0001__x0001__x0001__x0001_=@_x0001__x0001__x0001__x0001__x0001__x0001_9@_x0001__x0001__x0001__x0001__x0001__x0001_:@_x0001__x0001__x0001__x0001__x0001__x0001__x001C_@_x0001__x0001__x0001__x0001__x0001__x0001_ @_x0001__x0001__x0001__x0001__x0001__x0001_J@_x0001__x0001__x0001__x0001__x0001__x0001_A@_x0001__x0001__x0001__x0001__x0001__x0001_1@_x0001__x0001__x0001__x0001__x0001__x0001_&amp;@_x0001__x0001__x0001__x0001__x0001__x0001_A@_x0001__x0001__x0001__x0001__x0001__x0001__x0014_@_x0001__x0001__x0001__x0001__x0001__x0001_6@_x0001__x0001__x0001__x0001__x0001__x0001__x0018_@_x0001__x0002__x0001__x0001__x0001__x0001__x0001__x0001_(@_x0001__x0001__x0001__x0001__x0001__x0001_F@_x0001__x0001__x0001__x0001__x0001__x0001__x0014_@_x0001__x0001__x0001__x0001__x0001_L@_x0001__x0001__x0001__x0001__x0001__x0001_0@_x0001__x0001__x0001__x0001__x0001_F@_x0001__x0001__x0001__x0001__x0001__x0001_.@_x0001__x0001__x0001__x0001__x0001__x0001_&amp;@_x0001__x0001__x0001__x0001__x0001__x0001_;@_x0001__x0001__x0001__x0001__x0001__x0001_=@_x0001__x0001__x0001__x0001__x0001_E@_x0001__x0001__x0001__x0001__x0001__x0001_*@_x0001__x0001__x0001__x0001__x0001__x0001_F@_x0001__x0001__x0001__x0001__x0001__x0001_M@_x0001__x0001__x0001__x0001__x0001_M@_x0001__x0001__x0001__x0001__x0001__x0001_$@_x0001__x0001__x0001__x0001__x0001__x0001_4@_x0001__x0001__x0001__x0001__x0001__x0001_2@_x0001__x0001__x0001__x0001__x0001_E@_x0001__x0001__x0001__x0001__x0001_K@_x0001__x0001__x0001__x0001__x0001_F@_x0001__x0001__x0001__x0001__x0001__x0001__x001C_@_x0001__x0001__x0001__x0001__x0001__x0001_ @_x0001__x0001__x0001__x0001__x0001_L@_x0001__x0001__x0001__x0001__x0001__x0001_ @_x0001__x0001__x0001__x0001__x0001__x0001_8@_x0001__x0001__x0001__x0001__x0001_E@_x0001__x0001__x0001__x0001__x0001__x0001_&lt;@_x0001__x0001__x0001__x0001__x0001__x0001_=@_x0001__x0001__x0001__x0001__x0001__x0001_3@_x0001__x0001__x0001__x0001__x0001_K@_x0001__x0001__x0001__x0001__x0001__x0002__x0001__x0001_K@_x0001__x0001__x0001__x0001__x0001__x0001_ @_x0001__x0001__x0001__x0001__x0001__x0001_0@_x0001__x0001__x0001__x0001__x0001__x0001_E@_x0001__x0001__x0001__x0001__x0001__x0001_E@_x0001__x0001__x0001__x0001__x0001_@@_x0001__x0001__x0001__x0001__x0001__x0001_2@_x0001__x0001__x0001__x0001__x0001__x0001_5@_x0001__x0001__x0001__x0001__x0001_I@_x0001__x0001__x0001__x0001__x0001__x0001_"@_x0001__x0001__x0001__x0001__x0001__x0001_5@_x0001__x0001__x0001__x0001__x0001__x0001_6@_x0001__x0001__x0001__x0001__x0001__x0001_L@_x0001__x0001__x0001__x0001__x0001_C@_x0001__x0001__x0001__x0001__x0001_D@_x0001__x0001__x0001__x0001__x0001__x0001_?@_x0001__x0001__x0001__x0001__x0001__x0001__x0010_@_x0001__x0001__x0001__x0001__x0001__x0001_0@_x0001__x0001__x0001__x0001__x0001__x0001_?@_x0001__x0001__x0001__x0001__x0001__x0001_1@_x0001__x0001__x0001__x0001__x0001__x0001_F@_x0001__x0001__x0001__x0001__x0001__x0001_E@_x0001__x0001__x0001__x0001__x0001__x0001_&gt;@_x0001__x0001__x0001__x0001__x0001__x0001_$@_x0001__x0001__x0001__x0001__x0001__x0001_&lt;@_x0001__x0001__x0001__x0001__x0001__x0001_4@_x0001__x0001__x0001__x0001__x0001__x0001_M@_x0001__x0001__x0001__x0001__x0001__x0001_I@_x0001__x0001__x0001__x0001__x0001__x0001_ @_x0001__x0001__x0001__x0001__x0001__x0001_5@_x0001__x0001__x0001__x0001__x0001__x0001_?@_x0001__x0001__x0001__x0001__x0001__x0001_(@_x0001__x0002__x0001__x0001__x0001__x0001__x0001__x0001_G@_x0001__x0001__x0001__x0001__x0001__x0001_3@_x0001__x0001__x0001__x0001__x0001__x0001__x0018_@_x0001__x0001__x0001__x0001__x0001__x0001_"@_x0001__x0001__x0001__x0001__x0001_F@_x0001__x0001__x0001__x0001__x0001__x0001_*@_x0001__x0001__x0001__x0001__x0001_I@_x0001__x0001__x0001__x0001__x0001__x0001_6@_x0001__x0001__x0001__x0001__x0001_F@_x0001__x0001__x0001__x0001__x0001__x0001_D@_x0001__x0001__x0001__x0001__x0001__x0001_G@_x0001__x0001__x0001__x0001__x0001__x0001_A@_x0001__x0001__x0001__x0001__x0001__x0001_G@_x0001__x0001__x0001__x0001__x0001__x0001_O@_x0001__x0001__x0001__x0001__x0001_E@_x0001__x0001__x0001__x0001__x0001__x0001_;@_x0001__x0001__x0001__x0001__x0001__x0001_?@_x0001__x0001__x0001__x0001__x0001__x0001_&lt;@_x0001__x0001__x0001__x0001__x0001__x0001_,@_x0001__x0001__x0001__x0001__x0001__x0001_O@_x0001__x0001__x0001__x0001__x0001_P@_x0001__x0001__x0001__x0001__x0001__x0001_9@_x0001__x0001__x0001__x0001__x0001__x0001__x0001__x0001__x0001__x0001__x0001__x0001__x0001__x0001_"@_x0001__x0001__x0001__x0001__x0001__x0001_N@_x0001__x0001__x0001__x0001__x0001__x0001_;@_x0001__x0001__x0001__x0001__x0001__x0001_8@_x0001__x0001__x0001__x0001__x0001_J@_x0001__x0001__x0001__x0001__x0001_C@_x0001__x0001__x0001__x0001__x0001__x0001_=@_x0001__x0001__x0001__x0001__x0001__x0001_7@_x0001__x0001__x0001__x0001__x0001__x0002__x0001_J@_x0001__x0001__x0001__x0001__x0001__x0001_&amp;@_x0001__x0001__x0001__x0001__x0001__x0001__x001C_@_x0001__x0001__x0001__x0001__x0001__x0001_L@_x0001__x0001__x0001__x0001__x0001__x0001_=@_x0001__x0001__x0001__x0001__x0001__x0001_,@_x0001__x0001__x0001__x0001__x0001__x0001_5@_x0001__x0001__x0001__x0001__x0001__x0001_A@_x0001__x0001__x0001__x0001__x0001__x0001_P@_x0001__x0001__x0001__x0001__x0001__x0001__x001C_@_x0001__x0001__x0001__x0001__x0001__x0001_F@_x0001__x0001__x0001__x0001__x0001__x0001_(@_x0001__x0001__x0001__x0001__x0001__x0001_"@_x0001__x0001__x0001__x0001__x0001__x0001_@@_x0001__x0001__x0001__x0001__x0001_E@_x0001__x0001__x0001__x0001__x0001__x0001_8@_x0001__x0001__x0001__x0001__x0001__x0001_6@_x0001__x0001__x0001__x0001__x0001__x0001_"@_x0001__x0001__x0001__x0001__x0001__x0001_$@_x0001__x0001__x0001__x0001__x0001__x0001_I@_x0001__x0001__x0001__x0001__x0001__x0001_0@_x0001__x0001__x0001__x0001__x0001__x0001_ @_x0001__x0001__x0001__x0001__x0001__x0001_*@_x0001__x0001__x0001__x0001__x0001__x0001_5@_x0001__x0001__x0001__x0001__x0001__x0001_:@_x0001__x0001__x0001__x0001__x0001__x0001__x0018_@_x0001__x0001__x0001__x0001__x0001_D@_x0001__x0001__x0001__x0001__x0001__x0001_G@_x0001__x0001__x0001__x0001__x0001_D@_x0001__x0001__x0001__x0001__x0001__x0001_&amp;@_x0001__x0001__x0001__x0001__x0001__x0001_0@_x0001__x0001__x0001__x0001__x0001__x0001_2@_x0001__x0002__x0001__x0001__x0001__x0001__x0001__x0001_*@_x0001__x0001__x0001__x0001__x0001__x0001_1@_x0001__x0001__x0001__x0001__x0001_G@_x0001__x0001__x0001__x0001__x0001__x0001_A@_x0001__x0001__x0001__x0001__x0001__x0001_*@_x0001__x0001__x0001__x0001__x0001_E@_x0001__x0001__x0001__x0001__x0001__x0001__x0001_@_x0001__x0001__x0001__x0001__x0001__x0001_3@_x0001__x0001__x0001__x0001__x0001_D@_x0001__x0001__x0001__x0001__x0001__x0001_N@_x0001__x0001__x0001__x0001__x0001__x0001_"@_x0001__x0001__x0001__x0001__x0001__x0001_O@_x0001__x0001__x0001__x0001__x0001__x0001_:@_x0001__x0001__x0001__x0001__x0001__x0001_H@_x0001__x0001__x0001__x0001__x0001__x0001_:@_x0001__x0001__x0001__x0001__x0001__x0001_$@_x0001__x0001__x0001__x0001__x0001_I@_x0001__x0001__x0001__x0001__x0001__x0001_$@_x0001__x0001__x0001__x0001__x0001__x0001_E@_x0001__x0001__x0001__x0001__x0001__x0001_&gt;@_x0001__x0001__x0001__x0001__x0001__x0001_$@_x0001__x0001__x0001__x0001__x0001__x0001_;@_x0001__x0001__x0001__x0001__x0001_I@_x0001__x0001__x0001__x0001__x0001__x0001_7@_x0001__x0001__x0001__x0001__x0001__x0001_:@_x0001__x0001__x0001__x0001__x0001__x0001_.@_x0001__x0001__x0001__x0001__x0001__x0001_3@_x0001__x0001__x0001__x0001__x0001__x0001_ @_x0001__x0001__x0001__x0001__x0001__x0001_F@_x0001__x0001__x0001__x0001__x0001_K@_x0001__x0001__x0001__x0001__x0001_@P@_x0001__x0001__x0001__x0001__x0001__x0002__x0001__x0001_9@_x0001__x0001__x0001__x0001__x0001__x0001_5@_x0001__x0001__x0001__x0001__x0001__x0001_0@_x0001__x0001__x0001__x0001__x0001__x0001_6@_x0001__x0001__x0001__x0001__x0001__x0001_4@_x0001__x0001__x0001__x0001__x0001__x0001_0@_x0001__x0001__x0001__x0001__x0001__x0001_7@_x0001__x0001__x0001__x0001__x0001_H@_x0001__x0001__x0001__x0001__x0001__x0001_2@_x0001__x0001__x0001__x0001__x0001__x0001_$@_x0001__x0001__x0001__x0001__x0001__x0001_ @_x0001__x0001__x0001__x0001__x0001__x0001_=@_x0001__x0001__x0001__x0001__x0001__x0001_.@_x0001__x0001__x0001__x0001__x0001__x0001_(@_x0001__x0001__x0001__x0001__x0001__x0001_7@_x0001__x0001__x0001__x0001__x0001__x0001_;@_x0001__x0001__x0001__x0001__x0001__x0001_5@_x0001__x0001__x0001__x0001__x0001_I@_x0001__x0001__x0001__x0001__x0001__x0001_,@_x0001__x0001__x0001__x0001__x0001__x0001_O@_x0001__x0001__x0001__x0001__x0001__x0001__x0014_@_x0001__x0001__x0001__x0001__x0001__x0001_0@_x0001__x0001__x0001__x0001__x0001__x0001_&gt;@_x0001__x0001__x0001__x0001__x0001__x0001_&gt;@_x0001__x0001__x0001__x0001__x0001__x0001_K@_x0001__x0001__x0001__x0001__x0001__x0001_*@_x0001__x0001__x0001__x0001__x0001__x0001_.@_x0001__x0001__x0001__x0001__x0001__x0001_*@_x0001__x0001__x0001__x0001__x0001_@P@_x0001__x0001__x0001__x0001__x0001__x0001_A@_x0001__x0001__x0001__x0001__x0001__x0001_.@_x0001__x0001__x0001__x0001__x0001__x0001_:@_x0001__x0002__x0001__x0001__x0001__x0001__x0001__x0001_8@_x0001__x0001__x0001__x0001__x0001_F@_x0001__x0001__x0001__x0001__x0001__x0001_,@_x0001__x0001__x0001__x0001__x0001_E@_x0001__x0001__x0001__x0001__x0001__x0001_G@_x0001__x0001__x0001__x0001__x0001__x0001_2@_x0001__x0001__x0001__x0001__x0001_J@_x0001__x0001__x0001__x0001__x0001__x0001_E@_x0001__x0001__x0001__x0001__x0001__x0001_A@_x0001__x0001__x0001__x0001__x0001__x0001_P@_x0001__x0001__x0001__x0001__x0001__x0001_M@_x0001__x0001__x0001__x0001__x0001_L@_x0001__x0001__x0001__x0001__x0001_@@_x0001__x0001__x0001__x0001__x0001__x0001__x0014_@_x0001__x0001__x0001__x0001__x0001__x0001_(@_x0001__x0001__x0001__x0001__x0001__x0001_A@_x0001__x0001__x0001__x0001__x0001__x0001_?@_x0001__x0001__x0001__x0001__x0001_F@_x0001__x0001__x0001__x0001__x0001__x0001_&lt;@_x0001__x0001__x0001__x0001__x0001__x0001_2@_x0001__x0001__x0001__x0001__x0001__x0001_.@_x0001__x0001__x0001__x0001__x0001__x0001_G@_x0001__x0001__x0001__x0001__x0001__x0001_$@_x0001__x0001__x0001__x0001__x0001__x0001_.@_x0001__x0001__x0001__x0001__x0001_G@_x0001__x0001__x0001__x0001__x0001_E@_x0001__x0001__x0001__x0001__x0001__x0001_?@_x0001__x0001__x0001__x0001__x0001__x0001__x0010_@_x0001__x0001__x0001__x0001__x0001__x0001_*@_x0001__x0001__x0001__x0001__x0001_@@_x0001__x0001__x0001__x0001__x0001__x0001_"@_x0001__x0001__x0001__x0001__x0001__x0002__x0001__x0001_K@_x0001__x0001__x0001__x0001__x0001__x0001_5@_x0001__x0001__x0001__x0001__x0001__x0001_3@_x0001__x0001__x0001__x0001__x0001_H@_x0001__x0001__x0001__x0001__x0001__x0001_"@_x0001__x0001__x0001__x0001__x0001_D@_x0001__x0001__x0001__x0001__x0001__x0001__x0001_@_x0001__x0001__x0001__x0001__x0001__x0001_E@_x0001__x0001__x0001__x0001__x0001__x0001_*@_x0001__x0001__x0001__x0001__x0001__x0001_7@_x0001__x0001__x0001__x0001__x0001_G@_x0001__x0001__x0001__x0001__x0001_I@_x0001__x0001__x0001__x0001__x0001_P@_x0001__x0001__x0001__x0001__x0001__x0001__x0001__x0001__x0001__x0001__x0001__x0001__x0001__x0001_"@_x0001__x0001__x0001__x0001__x0001__x0001_@@_x0001__x0001__x0001__x0001__x0001__x0001_5@_x0001__x0001__x0001__x0001__x0001__x0001_&gt;@_x0001__x0001__x0001__x0001__x0001__x0001_9@_x0001__x0001__x0001__x0001__x0001__x0001_7@_x0001__x0001__x0001__x0001__x0001__x0001__x0001__x0001__x0001__x0001__x0001__x0001__x0001__x0001_4@_x0001__x0001__x0001__x0001__x0001__x0001_=@_x0001__x0001__x0001__x0001__x0001__x0001_5@_x0001__x0001__x0001__x0001__x0001_P@_x0001__x0001__x0001__x0001__x0001_K@_x0001__x0001__x0001__x0001__x0001__x0001_9@_x0001__x0001__x0001__x0001__x0001__x0001_&lt;@_x0001__x0001__x0001__x0001__x0001__x0001_E@_x0001__x0001__x0001__x0001__x0001_G@_x0001__x0001__x0001__x0001__x0001__x0001_"@_x0001__x0001__x0001__x0001__x0001__x0001_7@_x0001__x0002__x0001__x0001__x0001__x0001__x0001__x0001_F@_x0001__x0001__x0001__x0001__x0001__x0001_3@_x0001__x0001__x0001__x0001__x0001__x0001_E@_x0001__x0001__x0001__x0001__x0001__x0001_?@_x0001__x0001__x0001__x0001__x0001__x0001_9@_x0001__x0001__x0001__x0001__x0001__x0001_E@_x0001__x0001__x0001__x0001__x0001__x0001_(@_x0001__x0001__x0001__x0001__x0001__x0001_$@_x0001__x0001__x0001__x0001__x0001__x0001__x0018_@_x0001__x0001__x0001__x0001__x0001__x0001_;@_x0001__x0001__x0001__x0001__x0001__x0001_1@_x0001__x0001__x0001__x0001__x0001__x0001_=@_x0001__x0001__x0001__x0001__x0001_E@_x0001__x0001__x0001__x0001__x0001__x0001_A@_x0001__x0001__x0001__x0001__x0001_@@_x0001__x0001__x0001__x0001__x0001__x0001_8@_x0001__x0001__x0001__x0001__x0001__x0001_*@_x0001__x0001__x0001__x0001__x0001__x0001_E@_x0001__x0001__x0001__x0001__x0001__x0001_3@_x0001__x0001__x0001__x0001__x0001__x0001_@@_x0001__x0001__x0001__x0001__x0001__x0001_9@_x0001__x0001__x0001__x0001__x0001_@@_x0001__x0001__x0001__x0001__x0001_M@_x0001__x0001__x0001__x0001__x0001__x0001_E@_x0001__x0001__x0001__x0001__x0001__x0001_ @_x0001__x0001__x0001__x0001__x0001__x0001_"@_x0001__x0001__x0001__x0001__x0001__x0001_I@_x0001__x0001__x0001__x0001__x0001__x0001_L@_x0001__x0001__x0001__x0001__x0001_E@_x0001__x0001__x0001__x0001__x0001__x0001_*@_x0001__x0001__x0001__x0001__x0001__x0001_"@_x0001__x0001__x0001__x0001__x0001__x0002__x0001_M@_x0001__x0001__x0001__x0001__x0001__x0001_G@_x0001__x0001__x0001__x0001__x0001__x0001_?@_x0001__x0001__x0001__x0001__x0001__x0001__x0018_@_x0001__x0001__x0001__x0001__x0001__x0001_7@_x0001__x0001__x0001__x0001__x0001__x0001__x001C_@_x0001__x0001__x0001__x0001__x0001__x0001_*@_x0001__x0001__x0001__x0001__x0001__x0001_.@_x0001__x0001__x0001__x0001__x0001__x0001__x0010_@_x0001__x0001__x0001__x0001__x0001__x0001_9@_x0001__x0001__x0001__x0001__x0001__x0001_5@_x0001__x0001__x0001__x0001__x0001__x0001_&gt;@_x0001__x0001__x0001__x0001__x0001__x0001_9@_x0001__x0001__x0001__x0001__x0001__x0001_E@_x0001__x0001__x0001__x0001__x0001__x0001_5@_x0001__x0001__x0001__x0001__x0001__x0001__x001C_@_x0001__x0001__x0001__x0001__x0001__x0001__x001C_@_x0001__x0001__x0001__x0001__x0001__x0001_E@_x0001__x0001__x0001__x0001__x0001__x0001_0@_x0001__x0001__x0001__x0001__x0001__x0001_F@_x0001__x0001__x0001__x0001__x0001__x0001_D@_x0001__x0001__x0001__x0001__x0001__x0001__x0014_@_x0001__x0001__x0001__x0001__x0001__x0001_,@_x0001__x0001__x0001__x0001__x0001__x0001_ @_x0001__x0001__x0001__x0001__x0001__x0001_"@_x0001__x0001__x0001__x0001__x0001_H@_x0001__x0001__x0001__x0001__x0001__x0001_G@_x0001__x0001__x0001__x0001__x0001_I@_x0001__x0001__x0001__x0001__x0001__x0001_$@_x0001__x0001__x0001__x0001__x0001_@P@_x0001__x0001__x0001__x0001__x0001__x0001_E@_x0001__x0001__x0001__x0001__x0001__x0001_9@_x0001__x0002__x0001__x0001__x0001__x0001__x0001__x0001_3@_x0001__x0001__x0001__x0001__x0001__x0001_*@_x0001__x0001__x0001__x0001__x0001__x0001_L@_x0001__x0001__x0001__x0001__x0001__x0001_8@_x0001__x0001__x0001__x0001__x0001__x0001_6@_x0001__x0001__x0001__x0001__x0001_H@_x0001__x0001__x0001__x0001__x0001__x0001_K@_x0001__x0001__x0001__x0001__x0001__x0001_(@_x0001__x0001__x0001__x0001__x0001__x0001_"@_x0001__x0001__x0001__x0001__x0001__x0001_5@_x0001__x0001__x0001__x0001__x0001__x0001__x001C_@_x0001__x0001__x0001__x0001__x0001__x0001_2@_x0001__x0001__x0001__x0001__x0001__x0001_0@_x0001__x0001__x0001__x0001__x0001__x0001_G@_x0001__x0001__x0001__x0001__x0001__x0001_ @_x0001__x0001__x0001__x0001__x0001__x0001_.@_x0001__x0001__x0001__x0001__x0001__x0001_F@_x0001__x0001__x0001__x0001__x0001__x0001_6@_x0001__x0001__x0001__x0001__x0001_J@_x0001__x0001__x0001__x0001__x0001__x0001_9@_x0001__x0001__x0001__x0001__x0001__x0001_$@_x0001__x0001__x0001__x0001__x0001__x0001_ @_x0001__x0001__x0001__x0001__x0001__x0001_D@_x0001__x0001__x0001__x0001__x0001__x0001__x0018_@_x0001__x0001__x0001__x0001__x0001__x0001_A@_x0001__x0001__x0001__x0001__x0001_J@_x0001__x0001__x0001__x0001__x0001_D@_x0001__x0001__x0001__x0001__x0001__x0001_?@_x0001__x0001__x0001__x0001__x0001__x0001_&gt;@_x0001__x0001__x0001__x0001__x0001__x0001_3@_x0001__x0001__x0001__x0001__x0001__x0001__x001C_@_x0001__x0001__x0001__x0001__x0001__x0002__x0001__x0001_6@_x0001__x0001__x0001__x0001__x0001__x0001_3@_x0001__x0001__x0001__x0001__x0001__x0001__x0018_@_x0001__x0001__x0001__x0001__x0001__x0001_:@_x0001__x0001__x0001__x0001__x0001_ÀP@_x0001__x0001__x0001__x0001__x0001__x0001__x0001_@_x0001__x0001__x0001__x0001__x0001__x0001_8@_x0001__x0001__x0001__x0001__x0001__x0001_&gt;@_x0001__x0001__x0001__x0001__x0001_@@_x0001__x0001__x0001__x0001__x0001__x0001_"@_x0001__x0001__x0001__x0001__x0001__x0001_2@_x0001__x0001__x0001__x0001__x0001__x0001_2@_x0001__x0001__x0001__x0001__x0001__x0001_I@_x0001__x0001__x0001__x0001__x0001__x0001_9@_x0001__x0001__x0001__x0001__x0001__x0001_0@_x0001__x0001__x0001__x0001__x0001__x0001_D@_x0001__x0001__x0001__x0001__x0001__x0001_N@_x0001__x0001__x0001__x0001__x0001__x0001_I@_x0001__x0001__x0001__x0001__x0001__x0001_D@_x0001__x0001__x0001__x0001__x0001__x0001_ @_x0001__x0001__x0001__x0001__x0001_C@_x0001__x0001__x0001__x0001__x0001__x0001_1@_x0001__x0001__x0001__x0001__x0001__x0001_2@_x0001__x0001__x0001__x0001__x0001__x0001__x0014_@_x0001__x0001__x0001__x0001__x0001__x0001_&amp;@_x0001__x0001__x0001__x0001__x0001__x0001_.@_x0001__x0001__x0001__x0001__x0001__x0001_(@_x0001__x0001__x0001__x0001__x0001__x0001_&lt;@_x0001__x0001__x0001__x0001__x0001__x0001_"@_x0001__x0001__x0001__x0001__x0001__x0001_,@_x0001__x0001__x0001__x0001__x0001_@@_x0001__x0001__x0001__x0001__x0001__x0001_G@_x0001__x0002__x0001__x0001__x0001__x0001__x0001__x0001_J@_x0001__x0001__x0001__x0001__x0001__x0001_0@_x0001__x0001__x0001__x0001__x0001_H@_x0001__x0001__x0001__x0001__x0001__x0001_2@_x0001__x0001__x0001__x0001__x0001__x0001_,@_x0001__x0001__x0001__x0001__x0001_N@_x0001__x0001__x0001__x0001__x0001__x0001_D@_x0001__x0001__x0001__x0001__x0001__x0001_&gt;@_x0001__x0001__x0001__x0001__x0001__x0001_5@_x0001__x0001__x0001__x0001__x0001__x0001__x0014_@_x0001__x0001__x0001__x0001__x0001__x0001__x0018_@_x0001__x0001__x0001__x0001__x0001__x0001_A@_x0001__x0001__x0001__x0001__x0001_N@_x0001__x0001__x0001__x0001__x0001__x0001_;@_x0001__x0001__x0001__x0001__x0001__x0001_5@_x0001__x0001__x0001__x0001__x0001__x0001_(@_x0001__x0001__x0001__x0001__x0001__x0001_F@_x0001__x0001__x0001__x0001__x0001__x0001_@@_x0001__x0001__x0001__x0001__x0001_E@_x0001__x0001__x0001__x0001__x0001__x0001_&gt;@_x0001__x0001__x0001__x0001__x0001__x0001_3@_x0001__x0001__x0001__x0001__x0001__x0001__x0014_@_x0001__x0001__x0001__x0001__x0001__x0001_5@_x0001__x0001__x0001__x0001__x0001__x0001_1@_x0001__x0001__x0001__x0001__x0001__x0001_O@_x0001__x0001__x0001__x0001__x0001_@@_x0001__x0001__x0001__x0001__x0001__x0001_G@_x0001__x0001__x0001__x0001__x0001_D@_x0001__x0001__x0001__x0001__x0001__x0001__x0010_@_x0001__x0001__x0001__x0001__x0001__x0001_(@_x0001__x0001__x0001__x0001__x0001__x0001_3@_x0001__x0001__x0001__x0001__x0001__x0002__x0001__x0001_H@_x0001__x0001__x0001__x0001__x0001__x0001_F@_x0001__x0001__x0001__x0001__x0001__x0001_I@_x0001__x0001__x0001__x0001__x0001_J@_x0001__x0001__x0001__x0001__x0001__x0001_4@_x0001__x0001__x0001__x0001__x0001__x0001_?@_x0001__x0001__x0001__x0001__x0001_@@_x0001__x0001__x0001__x0001__x0001__x0001_6@_x0001__x0001__x0001__x0001__x0001_K@_x0001__x0001__x0001__x0001__x0001_K@_x0001__x0001__x0001__x0001__x0001_E@_x0001__x0001__x0001__x0001__x0001__x0001_8@_x0001__x0001__x0001__x0001__x0001__x0001_=@_x0001__x0001__x0001__x0001__x0001__x0001_A@_x0001__x0001__x0001__x0001__x0001_I@_x0001__x0001__x0001__x0001__x0001_F@_x0001__x0001__x0001__x0001__x0001__x0001_"@_x0001__x0001__x0001__x0001__x0001__x0001_$@_x0001__x0001__x0001__x0001__x0001__x0001__x0014_@_x0001__x0001__x0001__x0001__x0001__x0001__x0010_@_x0001__x0001__x0001__x0001__x0001__x0001_E@_x0001__x0001__x0001__x0001__x0001__x0001_4@_x0001__x0001__x0001__x0001__x0001__x0001_$@_x0001__x0001__x0001__x0001__x0001__x0001_&gt;@_x0001__x0001__x0001__x0001__x0001__x0001_(@_x0001__x0001__x0001__x0001__x0001__x0001_(@_x0001__x0001__x0001__x0001__x0001__x0001_5@_x0001__x0001__x0001__x0001__x0001__x0001_3@_x0001__x0001__x0001__x0001__x0001__x0001_.@_x0001__x0001__x0001__x0001__x0001__x0001__x0018_@_x0001__x0001__x0001__x0001__x0001__x0001_@@_x0001__x0001__x0001__x0001__x0001__x0001_2@_x0001__x0002__x0001__x0001__x0001__x0001__x0001__x0001_A@_x0001__x0001__x0001__x0001__x0001__x0001_6@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A@_x0001__x0001__x0001__x0001__x0001__x0001_9@_x0001__x0001__x0001__x0001__x0001__x0001_&lt;@_x0001__x0001__x0001__x0001__x0001__x0001_&lt;@_x0001__x0001__x0001__x0001__x0001__x0001_$@_x0001__x0001__x0001__x0001__x0001_G@_x0001__x0001__x0001__x0001__x0001__x0001_L@_x0001__x0001__x0001__x0001__x0001__x0001__x001C_@_x0001__x0001__x0001__x0001__x0001__x0001_=@_x0001__x0001__x0001__x0001__x0001__x0001__x001C_@_x0001__x0001__x0001__x0001__x0001__x0001_E@_x0001__x0001__x0001__x0001__x0001__x0001_:@_x0001__x0001__x0001__x0001__x0001__x0001_F@_x0001__x0001__x0001__x0001__x0001__x0001_E@_x0001__x0001__x0001__x0001__x0001__x0001__x0010_@_x0001__x0001__x0001__x0001__x0001__x0001_$@_x0001__x0001__x0001__x0001__x0001__x0001__x0010_@_x0001__x0001__x0001__x0001__x0001__x0001_&gt;@_x0001__x0001__x0001__x0001__x0001_H@_x0001__x0001__x0001__x0001__x0001__x0001_1@_x0001__x0001__x0001__x0001__x0001__x0001__x0001__x0001__x0001__x0001__x0001__x0001__x0001__x0001_&amp;@_x0001__x0001__x0001__x0001__x0001__x0001_@@_x0001__x0001__x0001__x0001__x0001__x0002__x0001__x0001_G@_x0001__x0001__x0001__x0001__x0001__x0001_$@_x0001__x0001__x0001__x0001__x0001__x0001_8@_x0001__x0001__x0001__x0001__x0001__x0001_6@_x0001__x0001__x0001__x0001__x0001__x0001_@@_x0001__x0001__x0001__x0001__x0001__x0001_A@_x0001__x0001__x0001__x0001__x0001__x0001_4@_x0001__x0001__x0001__x0001__x0001_E@_x0001__x0001__x0001__x0001__x0001__x0001_6@_x0001__x0001__x0001__x0001__x0001_C@_x0001__x0001__x0001__x0001__x0001__x0001_;@_x0001__x0001__x0001__x0001__x0001__x0001_&lt;@_x0001__x0001__x0001__x0001__x0001__x0001_@@_x0001__x0001__x0001__x0001__x0001__x0001_6@_x0001__x0001__x0001__x0001__x0001_H@_x0001__x0001__x0001__x0001__x0001__x0001_;@_x0001__x0001__x0001__x0001__x0001_M@_x0001__x0001__x0001__x0001__x0001__x0001_?@_x0001__x0001__x0001__x0001__x0001__x0001_(@_x0001__x0001__x0001__x0001__x0001_H@_x0001__x0001__x0001__x0001__x0001_F@_x0001__x0001__x0001__x0001__x0001__x0001_&lt;@_x0001__x0001__x0001__x0001__x0001_C@_x0001__x0001__x0001__x0001__x0001__x0001_"@_x0001__x0001__x0001__x0001__x0001__x0001_:@_x0001__x0001__x0001__x0001__x0001__x0001_4@_x0001__x0001__x0001__x0001__x0001__x0001_9@_x0001__x0001__x0001__x0001__x0001__x0001_G@_x0001__x0001__x0001__x0001__x0001__x0001_D@_x0001__x0001__x0001__x0001__x0001__x0001_7@_x0001__x0001__x0001__x0001__x0001__x0001_F@_x0001__x0001__x0001__x0001__x0001_L@_x0001__x0002__x0001__x0001__x0001__x0001__x0001__x0001_F@_x0001__x0001__x0001__x0001__x0001__x0001_.@_x0001__x0001__x0001__x0001__x0001__x0001_&gt;@_x0001__x0001__x0001__x0001__x0001__x0001_*@_x0001__x0001__x0001__x0001__x0001__x0001_?@_x0001__x0001__x0001__x0001__x0001__x0001_.@_x0001__x0001__x0001__x0001__x0001__x0001_D@_x0001__x0001__x0001__x0001__x0001__x0001_P@_x0001__x0001__x0001__x0001__x0001__x0001_*@_x0001__x0001__x0001__x0001__x0001_I@_x0001__x0001__x0001__x0001__x0001__x0001_ @_x0001__x0001__x0001__x0001__x0001_I@_x0001__x0001__x0001__x0001__x0001__x0001_K@_x0001__x0001__x0001__x0001__x0001__x0001_ @_x0001__x0001__x0001__x0001__x0001_H@_x0001__x0001__x0001__x0001__x0001__x0001_&amp;@_x0001__x0001__x0001__x0001__x0001_@@_x0001__x0001__x0001__x0001__x0001__x0001_@@_x0001__x0001__x0001__x0001__x0001__x0001_(@_x0001__x0001__x0001__x0001__x0001__x0001_&amp;@_x0001__x0001__x0001__x0001__x0001__x0001_7@_x0001__x0001__x0001__x0001__x0001_E@_x0001__x0001__x0001__x0001__x0001__x0001_4@_x0001__x0001__x0001__x0001__x0001__x0001_4@_x0001__x0001__x0001__x0001__x0001__x0001__x001C_@_x0001__x0001__x0001__x0001__x0001__x0001_H@_x0001__x0001__x0001__x0001__x0001__x0001_&amp;@_x0001__x0001__x0001__x0001__x0001__x0001_1@_x0001__x0001__x0001__x0001__x0001__x0001_L@_x0001__x0001__x0001__x0001__x0001__x0001_&gt;@_x0001__x0001__x0001__x0001__x0001__x0001_5@_x0001__x0001__x0001__x0001__x0001__x0002__x0001__x0001_&gt;@_x0001__x0001__x0001__x0001__x0001_D@_x0001__x0001__x0001__x0001__x0001__x0001_A@_x0001__x0001__x0001__x0001__x0001__x0001_*@_x0001__x0001__x0001__x0001__x0001__x0001_$@_x0001__x0001__x0001__x0001__x0001__x0001_;@_x0001__x0001__x0001__x0001__x0001__x0001_3@_x0001__x0001__x0001__x0001__x0001_M@_x0001__x0001__x0001__x0001__x0001__x0001_7@_x0001__x0001__x0001__x0001__x0001_ÀP@_x0001__x0001__x0001__x0001__x0001__x0001_6@_x0001__x0001__x0001__x0001__x0001__x0001__x0001__x0001__x0001__x0001__x0001__x0001__x0001__x0001_9@_x0001__x0001__x0001__x0001__x0001_@P@_x0001__x0001__x0001__x0001__x0001__x0001_0@_x0001__x0001__x0001__x0001__x0001_J@_x0001__x0001__x0001__x0001__x0001__x0001_@@_x0001__x0001__x0001__x0001__x0001__x0001_A@_x0001__x0001__x0001__x0001__x0001__x0001__x001C_@_x0001__x0001__x0001__x0001__x0001_F@_x0001__x0001__x0001__x0001__x0001_ÀP@_x0001__x0001__x0001__x0001__x0001__x0001_*@_x0001__x0001__x0001__x0001__x0001__x0001__x0010_@_x0001__x0001__x0001__x0001__x0001__x0001_.@_x0001__x0001__x0001__x0001__x0001_H@_x0001__x0001__x0001__x0001__x0001__x0001_&amp;@_x0001__x0001__x0001__x0001__x0001_@P@_x0001__x0001__x0001__x0001__x0001__x0001_&lt;@_x0001__x0001__x0001__x0001__x0001__x0001_?@_x0001__x0001__x0001__x0001__x0001__x0001_1@_x0001__x0001__x0001__x0001__x0001__x0001_&gt;@_x0001__x0001__x0001__x0001__x0001__x0001__x0001__x0001__x0001__x0002__x0001__x0001__x0001__x0001__x0001__x0001_7@_x0001__x0001__x0001__x0001__x0001__x0001_G@_x0001__x0001__x0001__x0001__x0001__x0001_@@_x0001__x0001__x0001__x0001__x0001__x0001_.@_x0001__x0001__x0001__x0001__x0001__x0001_F@_x0001__x0001__x0001__x0001__x0001__x0001_4@_x0001__x0001__x0001__x0001__x0001__x0001_.@_x0001__x0001__x0001__x0001__x0001__x0001_"@_x0001__x0001__x0001__x0001__x0001__x0001__x0001_@_x0001__x0001__x0001__x0001__x0001_G@_x0001__x0001__x0001__x0001__x0001__x0001_4@_x0001__x0001__x0001__x0001__x0001__x0001_1@_x0001__x0001__x0001__x0001__x0001__x0001_G@_x0001__x0001__x0001__x0001__x0001__x0001_Q@_x0001__x0001__x0001__x0001__x0001__x0001_$@_x0001__x0001__x0001__x0001__x0001__x0001_ð?_x0001__x0001__x0001__x0001__x0001__x0001_E@_x0001__x0001__x0001__x0001__x0001__x0001_"@_x0001__x0001__x0001__x0001__x0001__x0001_E@_x0001__x0001__x0001__x0001__x0001_K@_x0001__x0001__x0001__x0001__x0001__x0001_F@_x0001__x0001__x0001__x0001__x0001__x0001_*@_x0001__x0001__x0001__x0001__x0001__x0001_9@_x0001__x0001__x0001__x0001__x0001__x0001__x0014_@_x0001__x0001__x0001__x0001__x0001__x0001_@@_x0001__x0001__x0001__x0001__x0001_H@_x0001__x0001__x0001__x0001__x0001__x0001_P@_x0001__x0001__x0001__x0001__x0001__x0001_J@_x0001__x0001__x0001__x0001__x0001__x0001_&lt;@_x0001__x0001__x0001__x0001__x0001__x0001_4@_x0001__x0001__x0001__x0001__x0001__x0001_M@_x0001__x0001__x0001__x0001__x0001__x0002__x0001__x0001_7@_x0001__x0001__x0001__x0001__x0001__x0001_:@_x0001__x0001__x0001__x0001__x0001__x0001_3@_x0001__x0001__x0001__x0001__x0001__x0001_8@_x0001__x0001__x0001__x0001__x0001_E@_x0001__x0001__x0001__x0001__x0001__x0001_9@_x0001__x0001__x0001__x0001__x0001__x0001__x0018_@_x0001__x0001__x0001__x0001__x0001__x0001__x0014_@_x0001__x0001__x0001__x0001__x0001__x0001_P@_x0001__x0001__x0001__x0001__x0001__x0001_(@_x0001__x0001__x0001__x0001__x0001__x0001_.@_x0001__x0001__x0001__x0001__x0001__x0001_9@_x0001__x0001__x0001__x0001__x0001__x0001_J@_x0001__x0001__x0001__x0001__x0001__x0001_9@_x0001__x0001__x0001__x0001__x0001__x0001_0@_x0001__x0001__x0001__x0001__x0001__x0001_.@_x0001__x0001__x0001__x0001__x0001__x0001_&amp;@_x0001__x0001__x0001__x0001__x0001__x0001_;@_x0001__x0001__x0001__x0001__x0001__x0001__x0010_@_x0001__x0001__x0001__x0001__x0001_E@_x0001__x0001__x0001__x0001__x0001__x0001_*@_x0001__x0001__x0001__x0001__x0001__x0001_G@_x0001__x0001__x0001__x0001__x0001__x0001_(@_x0001__x0001__x0001__x0001__x0001__x0001_,@_x0001__x0001__x0001__x0001__x0001__x0001_J@_x0001__x0001__x0001__x0001__x0001__x0001__x0018_@_x0001__x0001__x0001__x0001__x0001__x0001_:@_x0001__x0001__x0001__x0001__x0001__x0001_&gt;@_x0001__x0001__x0001__x0001__x0001__x0001_9@_x0001__x0001__x0001__x0001__x0001_M@_x0001__x0001__x0001__x0001__x0001_I@_x0001__x0001__x0001__x0001__x0001__x0001__x0014_@_x0001__x0002__x0001__x0001__x0001__x0001__x0001__x0001_&amp;@_x0001__x0001__x0001__x0001__x0001__x0001_3@_x0001__x0001__x0001__x0001__x0001__x0001_:@_x0001__x0001__x0001__x0001__x0001__x0001_J@_x0001__x0001__x0001__x0001__x0001__x0001_"@_x0001__x0001__x0001__x0001__x0001_P@_x0001__x0001__x0001__x0001__x0001_D@_x0001__x0001__x0001__x0001__x0001_O@_x0001__x0001__x0001__x0001__x0001__x0001_"@_x0001__x0001__x0001__x0001__x0001__x0001_8@_x0001__x0001__x0001__x0001__x0001__x0001_=@_x0001__x0001__x0001__x0001__x0001_@P@_x0001__x0001__x0001__x0001__x0001__x0001_4@_x0001__x0001__x0001__x0001__x0001__x0001_&gt;@_x0001__x0001__x0001__x0001__x0001_F@_x0001__x0001__x0001__x0001__x0001_K@_x0001__x0001__x0001__x0001__x0001__x0001_6@_x0001__x0001__x0001__x0001__x0001__x0001_4@_x0001__x0001__x0001__x0001__x0001__x0001__x001C_@_x0001__x0001__x0001__x0001__x0001__x0001_8@_x0001__x0001__x0001__x0001__x0001__x0001_@@_x0001__x0001__x0001__x0001__x0001__x0001_O@_x0001__x0001__x0001__x0001__x0001_J@_x0001__x0001__x0001__x0001__x0001__x0001_:@_x0001__x0001__x0001__x0001__x0001__x0001_F@_x0001__x0001__x0001__x0001__x0001__x0001_(@_x0001__x0001__x0001__x0001__x0001_@P@_x0001__x0001__x0001__x0001__x0001__x0001_Q@_x0001__x0001__x0001__x0001__x0001__x0001_@@_x0001__x0001__x0001__x0001__x0001_N@_x0001__x0001__x0001__x0001__x0001__x0001_&amp;@_x0001__x0001__x0001__x0001__x0001__x0002__x0001__x0001_,@_x0001__x0001__x0001__x0001__x0001__x0001_2@_x0001__x0001__x0001__x0001__x0001__x0001_1@_x0001__x0001__x0001__x0001__x0001_L@_x0001__x0001__x0001__x0001__x0001__x0001_&gt;@_x0001__x0001__x0001__x0001__x0001__x0001_E@_x0001__x0001__x0001__x0001__x0001__x0001_Q@_x0001__x0001__x0001__x0001__x0001_H@_x0001__x0001__x0001__x0001__x0001_O@_x0001__x0001__x0001__x0001__x0001__x0001__x001C_@_x0001__x0001__x0001__x0001__x0001__x0001_1@_x0001__x0001__x0001__x0001__x0001__x0001_K@_x0001__x0001__x0001__x0001__x0001__x0001_@@_x0001__x0001__x0001__x0001__x0001__x0001__x0001__x0001__x0001__x0001__x0001__x0001__x0001__x0001_5@_x0001__x0001__x0001__x0001__x0001__x0001_6@_x0001__x0001__x0001__x0001__x0001__x0001_.@_x0001__x0001__x0001__x0001__x0001__x0001_$@_x0001__x0001__x0001__x0001__x0001__x0001__x0014_@_x0001__x0001__x0001__x0001__x0001__x0001_7@_x0001__x0001__x0001__x0001__x0001__x0001_4@_x0001__x0001__x0001__x0001__x0001__x0001_$@_x0001__x0001__x0001__x0001__x0001_I@_x0001__x0001__x0001__x0001__x0001_E@_x0001__x0001__x0001__x0001__x0001__x0001__x0001__x0001__x0001__x0001__x0001__x0001__x0001__x0001_L@_x0001__x0001__x0001__x0001__x0001__x0001_4@_x0001__x0001__x0001__x0001__x0001__x0001_L@_x0001__x0001__x0001__x0001__x0001__x0001_3@_x0001__x0001__x0001__x0001__x0001__x0001_D@_x0001__x0001__x0001__x0001__x0001__x0001_D@_x0001__x0001__x0001__x0001__x0001__x0001_:@_x0001__x0002__x0001__x0001__x0001__x0001__x0001__x0001_A@_x0001__x0001__x0001__x0001__x0001__x0001_?@_x0001__x0001__x0001__x0001__x0001__x0001_F@_x0001__x0001__x0001__x0001__x0001__x0001_=@_x0001__x0001__x0001__x0001__x0001_C@_x0001__x0001__x0001__x0001__x0001__x0001_&gt;@_x0001__x0001__x0001__x0001__x0001_J@_x0001__x0001__x0001__x0001__x0001__x0001_=@_x0001__x0001__x0001__x0001__x0001__x0001_0@_x0001__x0001__x0001__x0001__x0001__x0001__x0001__x0001__x0001__x0001__x0001__x0001__x0001__x0001__x001C_@_x0001__x0001__x0001__x0001__x0001__x0001_"@_x0001__x0001__x0001__x0001__x0001__x0001_A@_x0001__x0001__x0001__x0001__x0001__x0001_6@_x0001__x0001__x0001__x0001__x0001__x0001_:@_x0001__x0001__x0001__x0001__x0001__x0001_9@_x0001__x0001__x0001__x0001__x0001__x0001_0@_x0001__x0001__x0001__x0001__x0001__x0001_A@_x0001__x0001__x0001__x0001__x0001__x0001_ @_x0001__x0001__x0001__x0001__x0001__x0001_;@_x0001__x0001__x0001__x0001__x0001__x0001_5@_x0001__x0001__x0001__x0001__x0001__x0001_*@_x0001__x0001__x0001__x0001__x0001__x0001_;@_x0001__x0001__x0001__x0001__x0001__x0001_*@_x0001__x0001__x0001__x0001__x0001__x0001_A@_x0001__x0001__x0001__x0001__x0001__x0001_P@_x0001__x0001__x0001__x0001__x0001__x0001_:@_x0001__x0001__x0001__x0001__x0001__x0001_.@_x0001__x0001__x0001__x0001__x0001__x0001_0@_x0001__x0001__x0001__x0001__x0001__x0001_0@_x0001__x0001__x0001__x0001__x0001__x0001_1@_x0001__x0001__x0001__x0001__x0001__x0002__x0001__x0001_&gt;@_x0001__x0001__x0001__x0001__x0001__x0001_,@_x0001__x0001__x0001__x0001__x0001_D@_x0001__x0001__x0001__x0001__x0001_F@_x0001__x0001__x0001__x0001__x0001__x0001_5@_x0001__x0001__x0001__x0001__x0001__x0001_&amp;@_x0001__x0001__x0001__x0001__x0001__x0001_6@_x0001__x0001__x0001__x0001__x0001__x0001_;@_x0001__x0001__x0001__x0001__x0001__x0001__x0001__x0001__x0001__x0001__x0001__x0001__x0001__x0001_.@_x0001__x0001__x0001__x0001__x0001__x0001__x0014_@_x0001__x0001__x0001__x0001__x0001__x0001_M@_x0001__x0001__x0001__x0001__x0001_D@_x0001__x0001__x0001__x0001__x0001__x0001_7@_x0001__x0001__x0001__x0001__x0001__x0001_6@_x0001__x0001__x0001__x0001__x0001_H@_x0001__x0001__x0001__x0001__x0001__x0001_.@_x0001__x0001__x0001__x0001__x0001__x0001_Q@_x0001__x0001__x0001__x0001__x0001_G@_x0001__x0001__x0001__x0001__x0001__x0001_:@_x0001__x0001__x0001__x0001__x0001__x0001_:@_x0001__x0001__x0001__x0001__x0001__x0001_$@_x0001__x0001__x0001__x0001__x0001__x0001_2@_x0001__x0001__x0001__x0001__x0001__x0001_1@_x0001__x0001__x0001__x0001__x0001__x0001_ @_x0001__x0001__x0001__x0001__x0001__x0001_=@_x0001__x0001__x0001__x0001__x0001_D@_x0001__x0001__x0001__x0001__x0001__x0001_6@_x0001__x0001__x0001__x0001__x0001__x0001_D@_x0001__x0001__x0001__x0001__x0001__x0001_0@_x0001__x0001__x0001__x0001__x0001__x0001_7@_x0001__x0001__x0001__x0001__x0001__x0001_&lt;@_x0001__x0002__x0001__x0001__x0001__x0001__x0001__x0001_G@_x0001__x0001__x0001__x0001__x0001_@@_x0001__x0001__x0001__x0001__x0001_G@_x0001__x0001__x0001__x0001__x0001__x0001_,@_x0001__x0001__x0001__x0001__x0001__x0001_1@_x0001__x0001__x0001__x0001__x0001__x0001_6@_x0001__x0001__x0001__x0001__x0001_E@_x0001__x0001__x0001__x0001__x0001_@P@_x0001__x0001__x0001__x0001__x0001__x0001_5@_x0001__x0001__x0001__x0001__x0001_E@_x0001__x0001__x0001__x0001__x0001__x0001_2@_x0001__x0001__x0001__x0001__x0001__x0001__x001C_@_x0001__x0001__x0001__x0001__x0001__x0001_3@_x0001__x0001__x0001__x0001__x0001_G@_x0001__x0001__x0001__x0001__x0001_G@_x0001__x0001__x0001__x0001__x0001__x0001_9@_x0001__x0001__x0001__x0001__x0001_F@_x0001__x0001__x0001__x0001__x0001__x0001_2@_x0001__x0001__x0001__x0001__x0001__x0001__x0001__x0001__x0001__x0001__x0001__x0001__x0001_F@_x0001__x0001__x0001__x0001__x0001__x0001__x0014_@_x0001__x0001__x0001__x0001__x0001__x0001_.@_x0001__x0001__x0001__x0001__x0001__x0001_4@_x0001__x0001__x0001__x0001__x0001__x0001_@@_x0001__x0001__x0001__x0001__x0001__x0001_D@_x0001__x0001__x0001__x0001__x0001__x0001_6@_x0001__x0001__x0001__x0001__x0001__x0001_0@_x0001__x0001__x0001__x0001__x0001__x0001__x0018_@_x0001__x0001__x0001__x0001__x0001__x0001_*@_x0001__x0001__x0001__x0001__x0001__x0001_H@_x0001__x0001__x0001__x0001__x0001__x0001_2@_x0001__x0001__x0001__x0001__x0001__x0002__x0001_K@_x0001__x0001__x0001__x0001__x0001__x0001_@@_x0001__x0001__x0001__x0001__x0001__x0001_7@_x0001__x0001__x0001__x0001__x0001__x0001_*@_x0001__x0001__x0001__x0001__x0001__x0001_(@_x0001__x0001__x0001__x0001__x0001__x0001_6@_x0001__x0001__x0001__x0001__x0001__x0001_ @_x0001__x0001__x0001__x0001__x0001_J@_x0001__x0001__x0001__x0001__x0001__x0001__x0014_@_x0001__x0001__x0001__x0001__x0001_@@_x0001__x0001__x0001__x0001__x0001__x0001_1@_x0001__x0001__x0001__x0001__x0001__x0001__x0014_@_x0001__x0001__x0001__x0001__x0001_L@_x0001__x0001__x0001__x0001__x0001__x0001_&lt;@_x0001__x0001__x0001__x0001__x0001_D@_x0001__x0001__x0001__x0001__x0001__x0001__x001C_@_x0001__x0001__x0001__x0001__x0001__x0001_;@_x0001__x0001__x0001__x0001__x0001__x0001_*@_x0001__x0001__x0001__x0001__x0001_I@_x0001__x0001__x0001__x0001__x0001_L@_x0001__x0001__x0001__x0001__x0001__x0001_E@_x0001__x0001__x0001__x0001__x0001__x0001_I@_x0001__x0001__x0001__x0001__x0001__x0001_=@_x0001__x0001__x0001__x0001__x0001__x0001_&amp;@_x0001__x0001__x0001__x0001__x0001__x0001_;@_x0001__x0001__x0001__x0001__x0001__x0001_1@_x0001__x0001__x0001__x0001__x0001__x0001_(@_x0001__x0001__x0001__x0001__x0001__x0001_5@_x0001__x0001__x0001__x0001__x0001__x0001_I@_x0001__x0001__x0001__x0001__x0001__x0001__x0001__x0001__x0001__x0001__x0001__x0001__x0001__x0001_7@_x0001__x0001__x0001__x0001__x0001_J@_x0001__x0002__x0001__x0001__x0001__x0001__x0001__x0001_,@_x0001__x0001__x0001__x0001__x0001__x0001__x001C_@_x0001__x0001__x0001__x0001__x0001__x0001_;@_x0001__x0001__x0001__x0001__x0001__x0001_1@_x0001__x0001__x0001__x0001__x0001__x0001_;@_x0001__x0001__x0001__x0001__x0001__x0001_5@_x0001__x0001__x0001__x0001__x0001__x0001_4@_x0001__x0001__x0001__x0001__x0001__x0001__x0010_@_x0001__x0001__x0001__x0001__x0001__x0001_9@_x0001__x0001__x0001__x0001__x0001__x0001_,@_x0001__x0001__x0001__x0001__x0001__x0001_2@_x0001__x0001__x0001__x0001__x0001__x0001_(@_x0001__x0001__x0001__x0001__x0001_D@_x0001__x0001__x0001__x0001__x0001__x0001_.@_x0001__x0001__x0001__x0001__x0001__x0001_@@_x0001__x0001__x0001__x0001__x0001__x0001_9@_x0001__x0001__x0001__x0001__x0001__x0001_8@_x0001__x0001__x0001__x0001__x0001__x0001_@@_x0001__x0001__x0001__x0001__x0001__x0001__x001C_@_x0001__x0001__x0001__x0001__x0001__x0001_7@_x0001__x0001__x0001__x0001__x0001__x0001_ @_x0001__x0001__x0001__x0001__x0001__x0001_1@_x0001__x0001__x0001__x0001__x0001_@@_x0001__x0001__x0001__x0001__x0001__x0001_&lt;@_x0001__x0001__x0001__x0001__x0001_E@_x0001__x0001__x0001__x0001__x0001__x0001_5@_x0001__x0001__x0001__x0001__x0001__x0001_=@_x0001__x0001__x0001__x0001__x0001__x0001_:@_x0001__x0001__x0001__x0001__x0001__x0001_@@_x0001__x0001__x0001__x0001__x0001__x0001_1@_x0001__x0001__x0001__x0001__x0001__x0001_@@_x0001__x0001__x0001__x0001__x0001__x0002__x0001_K@_x0001__x0001__x0001__x0001__x0001__x0001_1@_x0001__x0001__x0001__x0001__x0001__x0001_0@_x0001__x0001__x0001__x0001__x0001__x0001_,@_x0001__x0001__x0001__x0001__x0001__x0001_&amp;@_x0001__x0001__x0001__x0001__x0001__x0001_H@_x0001__x0001__x0001__x0001__x0001_E@_x0001__x0001__x0001__x0001__x0001__x0001_5@_x0001__x0001__x0001__x0001__x0001__x0001_@@_x0001__x0001__x0001__x0001__x0001__x0001_ @_x0001__x0001__x0001__x0001__x0001__x0001_8@_x0001__x0001__x0001__x0001__x0001_N@_x0001__x0001__x0001__x0001__x0001__x0001_ @_x0001__x0001__x0001__x0001__x0001__x0001__x0018_@_x0001__x0001__x0001__x0001__x0001__x0001_5@_x0001__x0001__x0001__x0001__x0001_E@_x0001__x0001__x0001__x0001__x0001_C@_x0001__x0001__x0001__x0001__x0001__x0001__x001C_@_x0001__x0001__x0001__x0001__x0001__x0001_0@_x0001__x0001__x0001__x0001__x0001__x0001_"@_x0001__x0001__x0001__x0001__x0001__x0001_.@_x0001__x0001__x0001__x0001__x0001__x0001_0@_x0001__x0001__x0001__x0001__x0001__x0001_ @_x0001__x0001__x0001__x0001__x0001_E@_x0001__x0001__x0001__x0001__x0001__x0001_F@_x0001__x0001__x0001__x0001__x0001_G@_x0001__x0001__x0001__x0001__x0001_G@_x0001__x0001__x0001__x0001__x0001__x0001_I@_x0001__x0001__x0001__x0001__x0001__x0001_?@_x0001__x0001__x0001__x0001__x0001__x0001_G@_x0001__x0001__x0001__x0001__x0001__x0001_&amp;@_x0001__x0001__x0001__x0001__x0001__x0001_3@_x0001__x0002__x0001__x0001__x0001__x0001__x0001__x0001_*@_x0001__x0001__x0001__x0001__x0001__x0001_D@_x0001__x0001__x0001__x0001__x0001_G@_x0001__x0001__x0001__x0001__x0001__x0001_"@_x0001__x0001__x0001__x0001__x0001__x0001_=@_x0001__x0001__x0001__x0001__x0001__x0001_8@_x0001__x0001__x0001__x0001__x0001__x0001_2@_x0001__x0001__x0001__x0001__x0001__x0001_(@_x0001__x0001__x0001__x0001__x0001_M@_x0001__x0001__x0001__x0001__x0001_L@_x0001__x0001__x0001__x0001__x0001__x0001_I@_x0001__x0001__x0001__x0001__x0001__x0001_2@_x0001__x0001__x0001__x0001__x0001_H@_x0001__x0001__x0001__x0001__x0001__x0001_7@_x0001__x0001__x0001__x0001__x0001_O@_x0001__x0001__x0001__x0001__x0001__x0001_;@_x0001__x0001__x0001__x0001__x0001__x0001_?@_x0001__x0001__x0001__x0001__x0001_@@_x0001__x0001__x0001__x0001__x0001__x0001_@@_x0001__x0001__x0001__x0001__x0001__x0001_8@_x0001__x0001__x0001__x0001__x0001__x0001_0@_x0001__x0001__x0001__x0001__x0001__x0001_3@_x0001__x0001__x0001__x0001__x0001__x0001_.@_x0001__x0001__x0001__x0001__x0001__x0001_.@_x0001__x0001__x0001__x0001__x0001_J@_x0001__x0001__x0001__x0001__x0001__x0001_ @_x0001__x0001__x0001__x0001__x0001__x0001_&amp;@_x0001__x0001__x0001__x0001__x0001__x0001_=@_x0001__x0001__x0001__x0001__x0001__x0001_K@_x0001__x0001__x0001__x0001__x0001__x0001__x001C_@_x0001__x0001__x0001__x0001__x0001__x0001_0@_x0001__x0001__x0001__x0001__x0001__x0002__x0001__x0001_2@_x0001__x0001__x0001__x0001__x0001__x0001_E@_x0001__x0001__x0001__x0001__x0001__x0001_&lt;@_x0001__x0001__x0001__x0001__x0001__x0001_2@_x0001__x0001__x0001__x0001__x0001__x0001_J@_x0001__x0001__x0001__x0001__x0001_K@_x0001__x0001__x0001__x0001__x0001_I@_x0001__x0001__x0001__x0001__x0001_F@_x0001__x0001__x0001__x0001__x0001__x0001_F@_x0001__x0001__x0001__x0001__x0001__x0001__x0014_@_x0001__x0001__x0001__x0001__x0001__x0001_&lt;@_x0001__x0001__x0001__x0001__x0001__x0001_,@_x0001__x0001__x0001__x0001__x0001__x0001_:@_x0001__x0001__x0001__x0001__x0001__x0001_"@_x0001__x0001__x0001__x0001__x0001__x0001_A@_x0001__x0001__x0001__x0001__x0001__x0001_0@_x0001__x0001__x0001__x0001__x0001__x0001_2@_x0001__x0001__x0001__x0001__x0001_@@_x0001__x0001__x0001__x0001__x0001__x0001_M@_x0001__x0001__x0001__x0001__x0001_G@_x0001__x0001__x0001__x0001__x0001__x0001_.@_x0001__x0001__x0001__x0001__x0001_F@_x0001__x0001__x0001__x0001__x0001__x0001_I@_x0001__x0001__x0001__x0001__x0001__x0001__x0014_@_x0001__x0001__x0001__x0001__x0001__x0001_1@_x0001__x0001__x0001__x0001__x0001__x0001_4@_x0001__x0001__x0001__x0001__x0001__x0001_I@_x0001__x0001__x0001__x0001__x0001__x0001_*@_x0001__x0001__x0001__x0001__x0001__x0001_5@_x0001__x0001__x0001__x0001__x0001__x0001_1@_x0001__x0001__x0001__x0001__x0001_J@_x0001__x0001__x0001__x0001__x0001__x0001_;@_x0001__x0002__x0001__x0001__x0001__x0001__x0001__x0001_2@_x0001__x0001__x0001__x0001__x0001__x0001_E@_x0001__x0001__x0001__x0001__x0001__x0001_G@_x0001__x0001__x0001__x0001__x0001__x0001_J@_x0001__x0001__x0001__x0001__x0001__x0001_=@_x0001__x0001__x0001__x0001__x0001__x0001_L@_x0001__x0001__x0001__x0001__x0001__x0001_6@_x0001__x0001__x0001__x0001__x0001_H@_x0001__x0001__x0001__x0001__x0001_ÀP@_x0001__x0001__x0001__x0001__x0001__x0001_,@_x0001__x0001__x0001__x0001__x0001__x0001_K@_x0001__x0001__x0001__x0001__x0001__x0001__x0018_@_x0001__x0001__x0001__x0001__x0001_E@_x0001__x0001__x0001__x0001__x0001__x0001_6@_x0001__x0001__x0001__x0001__x0001__x0001_9@_x0001__x0001__x0001__x0001__x0001__x0001_I@_x0001__x0001__x0001__x0001__x0001__x0001_9@_x0001__x0001__x0001__x0001__x0001__x0001_9@_x0001__x0001__x0001__x0001__x0001__x0001_3@_x0001__x0001__x0001__x0001__x0001__x0001_*@_x0001__x0001__x0001__x0001__x0001__x0001_?@_x0001__x0001__x0001__x0001__x0001__x0001__x0001__x0001__x0001__x0001__x0001__x0001__x0001__x0001_4@_x0001__x0001__x0001__x0001__x0001__x0001_5@_x0001__x0001__x0001__x0001__x0001__x0001_:@_x0001__x0001__x0001__x0001__x0001__x0001_(@_x0001__x0001__x0001__x0001__x0001__x0001_7@_x0001__x0001__x0001__x0001__x0001__x0001__x001C_@_x0001__x0001__x0001__x0001__x0001__x0001_K@_x0001__x0001__x0001__x0001__x0001__x0001_M@_x0001__x0001__x0001__x0001__x0001__x0001_&amp;@_x0001__x0001__x0001__x0001__x0001__x0002__x0001_N@_x0001__x0001__x0001__x0001__x0001__x0001_H@_x0001__x0001__x0001__x0001__x0001__x0001_$@_x0001__x0001__x0001__x0001__x0001__x0001_$@_x0001__x0001__x0001__x0001__x0001_D@_x0001__x0001__x0001__x0001__x0001__x0001_;@_x0001__x0001__x0001__x0001__x0001_@@_x0001__x0001__x0001__x0001__x0001_K@_x0001__x0001__x0001__x0001__x0001__x0001_(@_x0001__x0001__x0001__x0001__x0001__x0001_ @_x0001__x0001__x0001__x0001__x0001_C@_x0001__x0001__x0001__x0001__x0001__x0001_*@_x0001__x0001__x0001__x0001__x0001_K@_x0001__x0001__x0001__x0001__x0001__x0001_"@_x0001__x0001__x0001__x0001__x0001_O@_x0001__x0001__x0001__x0001__x0001_K@_x0001__x0001__x0001__x0001__x0001__x0001__x001C_@_x0001__x0001__x0001__x0001__x0001__x0001_;@_x0001__x0001__x0001__x0001__x0001_H@_x0001__x0001__x0001__x0001__x0001__x0001_(@_x0001__x0001__x0001__x0001__x0001_E@_x0001__x0001__x0001__x0001__x0001__x0001_(@_x0001__x0001__x0001__x0001__x0001_@@_x0001__x0001__x0001__x0001__x0001__x0001_5@_x0001__x0001__x0001__x0001__x0001__x0001_;@_x0001__x0001__x0001__x0001__x0001__x0001_ @_x0001__x0001__x0001__x0001__x0001_@@_x0001__x0001__x0001__x0001__x0001__x0001_:@_x0001__x0001__x0001__x0001__x0001__x0001_D@_x0001__x0001__x0001__x0001__x0001__x0001_"@_x0001__x0001__x0001__x0001__x0001__x0001__x0010_@_x0001__x0001__x0001__x0001__x0001_O@_x0001__x0002__x0001__x0001__x0001__x0001__x0001__x0001_I@_x0001__x0001__x0001__x0001__x0001__x0001_9@_x0001__x0001__x0001__x0001__x0001__x0001_"@_x0001__x0001__x0001__x0001__x0001__x0001_=@_x0001__x0001__x0001__x0001__x0001_K@_x0001__x0001__x0001__x0001__x0001_J@_x0001__x0001__x0001__x0001__x0001__x0001_,@_x0001__x0001__x0001__x0001__x0001__x0001_8@_x0001__x0001__x0001__x0001__x0001_M@_x0001__x0001__x0001__x0001__x0001__x0001_=@_x0001__x0001__x0001__x0001__x0001_@@_x0001__x0001__x0001__x0001__x0001__x0001_6@_x0001__x0001__x0001__x0001__x0001__x0001_*@_x0001__x0001__x0001__x0001__x0001__x0001_E@_x0001__x0001__x0001__x0001__x0001__x0001_A@_x0001__x0001__x0001__x0001__x0001__x0001_;@_x0001__x0001__x0001__x0001__x0001__x0001__x001C_@_x0001__x0001__x0001__x0001__x0001__x0001_J@_x0001__x0001__x0001__x0001__x0001_G@_x0001__x0001__x0001__x0001__x0001__x0001_$@_x0001__x0001__x0001__x0001__x0001__x0001_H@_x0001__x0001__x0001__x0001__x0001__x0001_E@_x0001__x0001__x0001__x0001__x0001__x0001_H@_x0001__x0001__x0001__x0001__x0001__x0001_3@_x0001__x0001__x0001__x0001__x0001__x0001_8@_x0001__x0001__x0001__x0001__x0001__x0001_I@_x0001__x0001__x0001__x0001__x0001__x0001__x0008_@_x0001__x0001__x0001__x0001__x0001__x0001_H@_x0001__x0001__x0001__x0001__x0001_G@_x0001__x0001__x0001__x0001__x0001__x0001_*@_x0001__x0001__x0001__x0001__x0001__x0001__x0008_@_x0001__x0001__x0001__x0001__x0001__x0002__x0001__x0001_1@_x0001__x0001__x0001__x0001__x0001__x0001_4@_x0001__x0001__x0001__x0001__x0001__x0001_6@_x0001__x0001__x0001__x0001__x0001_F@_x0001__x0001__x0001__x0001__x0001__x0001_?@_x0001__x0001__x0001__x0001__x0001_C@_x0001__x0001__x0001__x0001__x0001__x0001_9@_x0001__x0001__x0001__x0001__x0001_I@_x0001__x0001__x0001__x0001__x0001__x0001_(@_x0001__x0001__x0001__x0001__x0001__x0001_&amp;@_x0001__x0001__x0001__x0001__x0001__x0001_0@_x0001__x0001__x0001__x0001__x0001__x0001_3@_x0001__x0001__x0001__x0001__x0001__x0001_I@_x0001__x0001__x0001__x0001__x0001__x0001_.@_x0001__x0001__x0001__x0001__x0001_F@_x0001__x0001__x0001__x0001__x0001__x0001_&gt;@_x0001__x0001__x0001__x0001__x0001__x0001_(@_x0001__x0001__x0001__x0001__x0001__x0001_;@_x0001__x0001__x0001__x0001__x0001__x0001_5@_x0001__x0001__x0001__x0001__x0001__x0001_$@_x0001__x0001__x0001__x0001__x0001__x0001_*@_x0001__x0001__x0001__x0001__x0001__x0001_=@_x0001__x0001__x0001__x0001__x0001__x0001_2@_x0001__x0001__x0001__x0001__x0001__x0001_@@_x0001__x0001__x0001__x0001__x0001_E@_x0001__x0001__x0001__x0001__x0001__x0001_ @_x0001__x0001__x0001__x0001__x0001_D@_x0001__x0001__x0001__x0001__x0001__x0001_F@_x0001__x0001__x0001__x0001__x0001_F@_x0001__x0001__x0001__x0001__x0001__x0001_H@_x0001__x0001__x0001__x0001__x0001_I@_x0001__x0001__x0001__x0001__x0001__x0001_H@</t>
  </si>
  <si>
    <t>7785bd10f2641092900ac6bbaa4f6f6f_x0001__x0002__x0001__x0001__x0001__x0001__x0001__x0001__x001C_@_x0001__x0001__x0001__x0001__x0001__x0001_@@_x0001__x0001__x0001__x0001__x0001__x0001_9@_x0001__x0001__x0001__x0001__x0001__x0001_:@_x0001__x0001__x0001__x0001__x0001__x0001_&amp;@_x0001__x0001__x0001__x0001__x0001__x0001_"@_x0001__x0001__x0001__x0001__x0001__x0001_=@_x0001__x0001__x0001__x0001__x0001__x0001_5@_x0001__x0001__x0001__x0001__x0001__x0001_&lt;@_x0001__x0001__x0001__x0001__x0001__x0001_&amp;@_x0001__x0001__x0001__x0001__x0001_J@_x0001__x0001__x0001__x0001__x0001__x0001_.@_x0001__x0001__x0001__x0001__x0001__x0001__x0010_@_x0001__x0001__x0001__x0001__x0001__x0001_5@_x0001__x0001__x0001__x0001__x0001_@@_x0001__x0001__x0001__x0001__x0001_P@_x0001__x0001__x0001__x0001__x0001__x0001_(@_x0001__x0001__x0001__x0001__x0001__x0001__x0001__x0001__x0001__x0001__x0001__x0001__x0001__x0001_O@_x0001__x0001__x0001__x0001__x0001__x0001_E@_x0001__x0001__x0001__x0001__x0001__x0001_H@_x0001__x0001__x0001__x0001__x0001__x0001_Q@_x0001__x0001__x0001__x0001__x0001__x0001_2@_x0001__x0001__x0001__x0001__x0001__x0001_F@_x0001__x0001__x0001__x0001__x0001__x0001__x0001_@_x0001__x0001__x0001__x0001__x0001__x0001_1@_x0001__x0001__x0001__x0001__x0001_ÀP@_x0001__x0001__x0001__x0001__x0001__x0001_.@_x0001__x0001__x0001__x0001__x0001__x0001_&lt;@_x0001__x0001__x0001__x0001__x0001__x0001_8@_x0001__x0001__x0001__x0001__x0001__x0001_5@_x0001__x0001__x0001__x0001__x0001__x0002__x0001_@@_x0001__x0001__x0001__x0001__x0001__x0001_A@_x0001__x0001__x0001__x0001__x0001__x0001_1@_x0001__x0001__x0001__x0001__x0001__x0001_=@_x0001__x0001__x0001__x0001__x0001__x0001_J@_x0001__x0001__x0001__x0001__x0001__x0001_*@_x0001__x0001__x0001__x0001__x0001__x0001_6@_x0001__x0001__x0001__x0001__x0001_K@_x0001__x0001__x0001__x0001__x0001_@Q@_x0001__x0001__x0001__x0001__x0001_E@_x0001__x0001__x0001__x0001__x0001__x0001_ @_x0001__x0001__x0001__x0001__x0001__x0001_G@_x0001__x0001__x0001__x0001__x0001_J@_x0001__x0001__x0001__x0001__x0001__x0001__x001C_@_x0001__x0001__x0001__x0001__x0001__x0001_@@_x0001__x0001__x0001__x0001__x0001__x0001_;@_x0001__x0001__x0001__x0001__x0001__x0001_A@_x0001__x0001__x0001__x0001__x0001__x0001_;@_x0001__x0001__x0001__x0001__x0001__x0001_.@_x0001__x0001__x0001__x0001__x0001__x0001_9@_x0001__x0001__x0001__x0001__x0001__x0001_4@_x0001__x0001__x0001__x0001__x0001__x0001_H@_x0001__x0001__x0001__x0001__x0001_D@_x0001__x0001__x0001__x0001__x0001__x0001_3@_x0001__x0001__x0001__x0001__x0001__x0001_6@_x0001__x0001__x0001__x0001__x0001__x0001_,@_x0001__x0001__x0001__x0001__x0001__x0001_ @_x0001__x0001__x0001__x0001__x0001__x0001__x0018_@_x0001__x0001__x0001__x0001__x0001_N@_x0001__x0001__x0001__x0001__x0001__x0001_A@_x0001__x0001__x0001__x0001__x0001__x0001_(@_x0001__x0001__x0001__x0001__x0001_H@_x0001__x0002__x0001__x0001__x0001__x0001__x0001__x0001_&gt;@_x0001__x0001__x0001__x0001__x0001__x0001_8@_x0001__x0001__x0001__x0001__x0001__x0001__x001C_@_x0001__x0001__x0001__x0001__x0001__x0001_9@_x0001__x0001__x0001__x0001__x0001__x0001__x0008_@_x0001__x0001__x0001__x0001__x0001__x0001_A@_x0001__x0001__x0001__x0001__x0001__x0001_9@_x0001__x0001__x0001__x0001__x0001__x0001_8@_x0001__x0001__x0001__x0001__x0001__x0001_3@_x0001__x0001__x0001__x0001__x0001__x0001_F@_x0001__x0001__x0001__x0001__x0001__x0001_&gt;@_x0001__x0001__x0001__x0001__x0001__x0001_=@_x0001__x0001__x0001__x0001__x0001__x0001_K@_x0001__x0001__x0001__x0001__x0001_F@_x0001__x0001__x0001__x0001__x0001__x0001_0@_x0001__x0001__x0001__x0001__x0001__x0001_9@_x0001__x0001__x0001__x0001__x0001__x0001_F@_x0001__x0001__x0001__x0001__x0001__x0001_A@_x0001__x0001__x0001__x0001__x0001__x0001_.@_x0001__x0001__x0001__x0001__x0001__x0001_$@_x0001__x0001__x0001__x0001__x0001__x0001_D@_x0001__x0001__x0001__x0001__x0001__x0001_*@_x0001__x0001__x0001__x0001__x0001__x0001_K@_x0001__x0001__x0001__x0001__x0001__x0001_D@_x0001__x0001__x0001__x0001__x0001__x0001_P@_x0001__x0001__x0001__x0001__x0001__x0001_,@_x0001__x0001__x0001__x0001__x0001__x0001_"@_x0001__x0001__x0001__x0001__x0001__x0001_;@_x0001__x0001__x0001__x0001__x0001__x0001_P@_x0001__x0001__x0001__x0001__x0001__x0001__x0001__x0001__x0001__x0001__x0001__x0001__x0001_E@_x0001__x0001__x0001__x0001__x0001__x0002__x0001_@@_x0001__x0001__x0001__x0001__x0001__x0001_=@_x0001__x0001__x0001__x0001__x0001__x0001_J@_x0001__x0001__x0001__x0001__x0001_J@_x0001__x0001__x0001__x0001__x0001__x0001_(@_x0001__x0001__x0001__x0001__x0001__x0001_6@_x0001__x0001__x0001__x0001__x0001__x0001_K@_x0001__x0001__x0001__x0001__x0001__x0001_8@_x0001__x0001__x0001__x0001__x0001__x0001_3@_x0001__x0001__x0001__x0001__x0001__x0001_P@_x0001__x0001__x0001__x0001__x0001__x0001__x0001__x0001__x0001__x0001__x0001__x0001__x0001__x0001_H@_x0001__x0001__x0001__x0001__x0001__x0001__x0018_@_x0001__x0001__x0001__x0001__x0001__x0001_;@_x0001__x0001__x0001__x0001__x0001_F@_x0001__x0001__x0001__x0001__x0001__x0001_"@_x0001__x0001__x0001__x0001__x0001__x0001_*@_x0001__x0001__x0001__x0001__x0001__x0001_$@_x0001__x0001__x0001__x0001__x0001__x0001_&gt;@_x0001__x0001__x0001__x0001__x0001__x0001_4@_x0001__x0001__x0001__x0001__x0001__x0001_:@_x0001__x0001__x0001__x0001__x0001__x0001_6@_x0001__x0001__x0001__x0001__x0001__x0001_(@_x0001__x0001__x0001__x0001__x0001_E@_x0001__x0001__x0001__x0001__x0001__x0001_K@_x0001__x0001__x0001__x0001__x0001__x0001_7@_x0001__x0001__x0001__x0001__x0001__x0001_A@_x0001__x0001__x0001__x0001__x0001__x0001_(@_x0001__x0001__x0001__x0001__x0001__x0001_=@_x0001__x0001__x0001__x0001__x0001__x0001_ @_x0001__x0001__x0001__x0001__x0001_F@_x0001__x0001__x0001__x0001__x0001__x0001_A@_x0001__x0002__x0001__x0001__x0001__x0001__x0001_E@_x0001__x0001__x0001__x0001__x0001__x0001_1@_x0001__x0001__x0001__x0001__x0001_J@_x0001__x0001__x0001__x0001__x0001__x0001_4@_x0001__x0001__x0001__x0001__x0001_I@_x0001__x0001__x0001__x0001__x0001__x0001_E@_x0001__x0001__x0001__x0001__x0001__x0001_A@_x0001__x0001__x0001__x0001__x0001__x0001_4@_x0001__x0001__x0001__x0001__x0001__x0001_*@_x0001__x0001__x0001__x0001__x0001__x0001_D@_x0001__x0001__x0001__x0001__x0001__x0001_6@_x0001__x0001__x0001__x0001__x0001_@Q@_x0001__x0001__x0001__x0001__x0001__x0001_P@_x0001__x0001__x0001__x0001__x0001__x0001_"@_x0001__x0001__x0001__x0001__x0001__x0001_ @_x0001__x0001__x0001__x0001__x0001__x0001__x0018_@_x0001__x0001__x0001__x0001__x0001_H@_x0001__x0001__x0001__x0001__x0001__x0001_8@_x0001__x0001__x0001__x0001__x0001_E@_x0001__x0001__x0001__x0001__x0001__x0001_E@_x0001__x0001__x0001__x0001__x0001__x0001_4@_x0001__x0001__x0001__x0001__x0001__x0001_$@_x0001__x0001__x0001__x0001__x0001_C@_x0001__x0001__x0001__x0001__x0001__x0001_.@_x0001__x0001__x0001__x0001__x0001__x0001_$@_x0001__x0001__x0001__x0001__x0001_C@_x0001__x0001__x0001__x0001__x0001__x0001_J@_x0001__x0001__x0001__x0001__x0001_@@_x0001__x0001__x0001__x0001__x0001__x0001_I@_x0001__x0001__x0001__x0001__x0001__x0001_6@_x0001__x0001__x0001__x0001__x0001__x0001_"@_x0001__x0001__x0001__x0001__x0001__x0002__x0001_H@_x0001__x0001__x0001__x0001__x0001__x0001_D@_x0001__x0001__x0001__x0001__x0001__x0001_2@_x0001__x0001__x0001__x0001__x0001__x0001__x0001__x0001__x0001__x0001__x0001__x0001__x0001__x0001_F@_x0001__x0001__x0001__x0001__x0001__x0001_"@_x0001__x0001__x0001__x0001__x0001__x0001_.@_x0001__x0001__x0001__x0001__x0001__x0001__x001C_@_x0001__x0001__x0001__x0001__x0001__x0001_1@_x0001__x0001__x0001__x0001__x0001_L@_x0001__x0001__x0001__x0001__x0001_G@_x0001__x0001__x0001__x0001__x0001__x0001_3@_x0001__x0001__x0001__x0001__x0001__x0001_&lt;@_x0001__x0001__x0001__x0001__x0001__x0001_1@_x0001__x0001__x0001__x0001__x0001__x0001_ @_x0001__x0001__x0001__x0001__x0001__x0001_9@_x0001__x0001__x0001__x0001__x0001__x0001_H@_x0001__x0001__x0001__x0001__x0001__x0001_M@_x0001__x0001__x0001__x0001__x0001_G@_x0001__x0001__x0001__x0001__x0001__x0001_4@_x0001__x0001__x0001__x0001__x0001_D@_x0001__x0001__x0001__x0001__x0001__x0001_@@_x0001__x0001__x0001__x0001__x0001__x0001__x0014_@_x0001__x0001__x0001__x0001__x0001__x0001__x001C_@_x0001__x0001__x0001__x0001__x0001__x0001__x0014_@_x0001__x0001__x0001__x0001__x0001__x0001_8@_x0001__x0001__x0001__x0001__x0001__x0001_(@_x0001__x0001__x0001__x0001__x0001__x0001_K@_x0001__x0001__x0001__x0001__x0001__x0001_&lt;@_x0001__x0001__x0001__x0001__x0001__x0001_K@_x0001__x0001__x0001__x0001__x0001__x0001_@@_x0001__x0001__x0001__x0001__x0001__x0001__x0001__x0001__x0001__x0002__x0001__x0001__x0001__x0001__x0001__x0001_&amp;@_x0001__x0001__x0001__x0001__x0001__x0001_K@_x0001__x0001__x0001__x0001__x0001__x0001_1@_x0001__x0001__x0001__x0001__x0001__x0001_(@_x0001__x0001__x0001__x0001__x0001__x0001_L@_x0001__x0001__x0001__x0001__x0001__x0001_8@_x0001__x0001__x0001__x0001__x0001__x0001_4@_x0001__x0001__x0001__x0001__x0001_D@_x0001__x0001__x0001__x0001__x0001__x0001_&gt;@_x0001__x0001__x0001__x0001__x0001__x0001_$@_x0001__x0001__x0001__x0001__x0001__x0001_0@_x0001__x0001__x0001__x0001__x0001__x0001_&lt;@_x0001__x0001__x0001__x0001__x0001__x0001_=@_x0001__x0001__x0001__x0001__x0001__x0001_:@_x0001__x0001__x0001__x0001__x0001_O@_x0001__x0001__x0001__x0001__x0001__x0001_9@_x0001__x0001__x0001__x0001__x0001__x0001__x001C_@_x0001__x0001__x0001__x0001__x0001__x0001_A@_x0001__x0001__x0001__x0001__x0001_@@_x0001__x0001__x0001__x0001__x0001__x0001_ @_x0001__x0001__x0001__x0001__x0001__x0001_0@_x0001__x0001__x0001__x0001__x0001_M@_x0001__x0001__x0001__x0001__x0001__x0001_J@_x0001__x0001__x0001__x0001__x0001_P@_x0001__x0001__x0001__x0001__x0001__x0001_(@_x0001__x0001__x0001__x0001__x0001__x0001_&amp;@_x0001__x0001__x0001__x0001__x0001__x0001_?@_x0001__x0001__x0001__x0001__x0001__x0001_,@_x0001__x0001__x0001__x0001__x0001__x0001_M@_x0001__x0001__x0001__x0001__x0001_E@_x0001__x0001__x0001__x0001__x0001__x0001_A@_x0001__x0001__x0001__x0001__x0001__x0002__x0001_I@_x0001__x0001__x0001__x0001__x0001__x0001_A@_x0001__x0001__x0001__x0001__x0001__x0001_L@_x0001__x0001__x0001__x0001__x0001__x0001_6@_x0001__x0001__x0001__x0001__x0001__x0001_&amp;@_x0001__x0001__x0001__x0001__x0001__x0001_6@_x0001__x0001__x0001__x0001__x0001__x0001_2@_x0001__x0001__x0001__x0001__x0001__x0001_1@_x0001__x0001__x0001__x0001__x0001_L@_x0001__x0001__x0001__x0001__x0001_E@_x0001__x0001__x0001__x0001__x0001__x0001_E@_x0001__x0001__x0001__x0001__x0001__x0001_&gt;@_x0001__x0001__x0001__x0001__x0001__x0001_1@_x0001__x0001__x0001__x0001__x0001__x0001_ @_x0001__x0001__x0001__x0001__x0001__x0001_,@_x0001__x0001__x0001__x0001__x0001__x0001__x0010_@_x0001__x0001__x0001__x0001__x0001__x0001_&lt;@_x0001__x0001__x0001__x0001__x0001_@@_x0001__x0001__x0001__x0001__x0001__x0001_&amp;@_x0001__x0001__x0001__x0001__x0001_J@_x0001__x0001__x0001__x0001__x0001__x0001_G@_x0001__x0001__x0001__x0001__x0001__x0001_;@_x0001__x0001__x0001__x0001__x0001__x0001__x0018_@_x0001__x0001__x0001__x0001__x0001__x0001_K@_x0001__x0001__x0001__x0001__x0001__x0001_N@_x0001__x0001__x0001__x0001__x0001__x0001__x0001__x0001__x0001__x0001__x0001__x0001__x0001__x0001_$@_x0001__x0001__x0001__x0001__x0001__x0001_"@_x0001__x0001__x0001__x0001__x0001__x0001_7@_x0001__x0001__x0001__x0001__x0001_L@_x0001__x0001__x0001__x0001__x0001__x0001__x0010_@_x0001__x0001__x0001__x0001__x0001__x0001_6@_x0001__x0002__x0001__x0001__x0001__x0001__x0001__x0001_(@_x0001__x0001__x0001__x0001__x0001__x0001_;@_x0001__x0001__x0001__x0001__x0001__x0001__x0018_@_x0001__x0001__x0001__x0001__x0001__x0001_=@_x0001__x0001__x0001__x0001__x0001_J@_x0001__x0001__x0001__x0001__x0001__x0001_L@_x0001__x0001__x0001__x0001__x0001__x0001__x0018_@_x0001__x0001__x0001__x0001__x0001__x0001_&gt;@_x0001__x0001__x0001__x0001__x0001__x0001_$@_x0001__x0001__x0001__x0001__x0001__x0001_6@_x0001__x0001__x0001__x0001__x0001_J@_x0001__x0001__x0001__x0001__x0001__x0001__x001C_@_x0001__x0001__x0001__x0001__x0001_@@_x0001__x0001__x0001__x0001__x0001__x0001_O@_x0001__x0001__x0001__x0001__x0001_H@_x0001__x0001__x0001__x0001__x0001__x0001_@@_x0001__x0001__x0001__x0001__x0001__x0001_=@_x0001__x0001__x0001__x0001__x0001__x0001__x0001__x0001__x0001__x0001__x0001__x0001__x0001__x0001_&lt;@_x0001__x0001__x0001__x0001__x0001__x0001_:@_x0001__x0001__x0001__x0001__x0001_E@_x0001__x0001__x0001__x0001__x0001__x0001_M@_x0001__x0001__x0001__x0001__x0001__x0001_.@_x0001__x0001__x0001__x0001__x0001__x0001_6@_x0001__x0001__x0001__x0001__x0001__x0001_"@_x0001__x0001__x0001__x0001__x0001__x0001_9@_x0001__x0001__x0001__x0001__x0001__x0001_(@_x0001__x0001__x0001__x0001__x0001__x0001_.@_x0001__x0001__x0001__x0001__x0001_J@_x0001__x0001__x0001__x0001__x0001__x0001_F@_x0001__x0001__x0001__x0001__x0001__x0001_6@_x0001__x0001__x0001__x0001__x0001__x0002__x0001_J@_x0001__x0001__x0001__x0001__x0001__x0001_4@_x0001__x0001__x0001__x0001__x0001__x0001_I@_x0001__x0001__x0001__x0001__x0001_ÀP@_x0001__x0001__x0001__x0001__x0001__x0001_E@_x0001__x0001__x0001__x0001__x0001__x0001_9@_x0001__x0001__x0001__x0001__x0001__x0001_7@_x0001__x0001__x0001__x0001__x0001__x0001_(@_x0001__x0001__x0001__x0001__x0001__x0001_$@_x0001__x0001__x0001__x0001__x0001__x0001_ @_x0001__x0001__x0001__x0001__x0001__x0001_*@_x0001__x0001__x0001__x0001__x0001__x0001_&gt;@_x0001__x0001__x0001__x0001__x0001__x0001_;@_x0001__x0001__x0001__x0001__x0001__x0001_L@_x0001__x0001__x0001__x0001__x0001__x0001_F@_x0001__x0001__x0001__x0001__x0001__x0001_F@_x0001__x0001__x0001__x0001__x0001__x0001_9@_x0001__x0001__x0001__x0001__x0001__x0001_=@_x0001__x0001__x0001__x0001__x0001__x0001_0@_x0001__x0001__x0001__x0001__x0001_C@_x0001__x0001__x0001__x0001__x0001_N@_x0001__x0001__x0001__x0001__x0001__x0001_K@_x0001__x0001__x0001__x0001__x0001_J@_x0001__x0001__x0001__x0001__x0001__x0001_G@_x0001__x0001__x0001__x0001__x0001__x0001__x001C_@_x0001__x0001__x0001__x0001__x0001__x0001_"@_x0001__x0001__x0001__x0001__x0001__x0001_0@_x0001__x0001__x0001__x0001__x0001__x0001_5@_x0001__x0001__x0001__x0001__x0001__x0001_A@_x0001__x0001__x0001__x0001__x0001__x0001_"@_x0001__x0001__x0001__x0001__x0001__x0001_2@_x0001__x0001__x0001__x0001__x0001__x0001_$@_x0001__x0002__x0001__x0001__x0001__x0001__x0001__x0001__x001C_@_x0001__x0001__x0001__x0001__x0001__x0001_D@_x0001__x0001__x0001__x0001__x0001__x0001_6@_x0001__x0001__x0001__x0001__x0001__x0001__x0008_@_x0001__x0001__x0001__x0001__x0001__x0001_@@_x0001__x0001__x0001__x0001__x0001__x0001_.@_x0001__x0001__x0001__x0001__x0001_E@_x0001__x0001__x0001__x0001__x0001__x0001__x0018_@_x0001__x0001__x0001__x0001__x0001__x0001_4@_x0001__x0001__x0001__x0001__x0001_@@_x0001__x0001__x0001__x0001__x0001__x0001_1@_x0001__x0001__x0001__x0001__x0001__x0001__x001C_@_x0001__x0001__x0001__x0001__x0001__x0001_K@_x0001__x0001__x0001__x0001__x0001_H@_x0001__x0001__x0001__x0001__x0001__x0001_4@_x0001__x0001__x0001__x0001__x0001__x0001_3@_x0001__x0001__x0001__x0001__x0001__x0001_,@_x0001__x0001__x0001__x0001__x0001_O@_x0001__x0001__x0001__x0001__x0001__x0001_"@_x0001__x0001__x0001__x0001__x0001__x0001_4@_x0001__x0001__x0001__x0001__x0001__x0001_6@_x0001__x0001__x0001__x0001__x0001_H@_x0001__x0001__x0001__x0001__x0001_E@_x0001__x0001__x0001__x0001__x0001__x0001_K@_x0001__x0001__x0001__x0001__x0001__x0001_9@_x0001__x0001__x0001__x0001__x0001__x0001_I@_x0001__x0001__x0001__x0001__x0001__x0001_L@_x0001__x0001__x0001__x0001__x0001__x0001_:@_x0001__x0001__x0001__x0001__x0001__x0001_*@_x0001__x0001__x0001__x0001__x0001_E@_x0001__x0001__x0001__x0001__x0001_O@_x0001__x0001__x0001__x0001__x0001__x0002__x0001__x0001_2@_x0001__x0001__x0001__x0001__x0001__x0001_E@_x0001__x0001__x0001__x0001__x0001_F@_x0001__x0001__x0001__x0001__x0001__x0001_9@_x0001__x0001__x0001__x0001__x0001__x0001_:@_x0001__x0001__x0001__x0001__x0001__x0001_J@_x0001__x0001__x0001__x0001__x0001__x0001_3@_x0001__x0001__x0001__x0001__x0001_G@_x0001__x0001__x0001__x0001__x0001__x0001_$@_x0001__x0001__x0001__x0001__x0001_G@_x0001__x0001__x0001__x0001__x0001__x0001_&lt;@_x0001__x0001__x0001__x0001__x0001__x0001_5@_x0001__x0001__x0001__x0001__x0001_K@_x0001__x0001__x0001__x0001__x0001__x0001_@@_x0001__x0001__x0001__x0001__x0001__x0001_H@_x0001__x0001__x0001__x0001__x0001__x0001_6@_x0001__x0001__x0001__x0001__x0001__x0001_$@_x0001__x0001__x0001__x0001__x0001__x0001_H@_x0001__x0001__x0001__x0001__x0001__x0001_0@_x0001__x0001__x0001__x0001__x0001_E@_x0001__x0001__x0001__x0001__x0001__x0001_:@_x0001__x0001__x0001__x0001__x0001_L@_x0001__x0001__x0001__x0001__x0001__x0001_,@_x0001__x0001__x0001__x0001__x0001__x0001_@@_x0001__x0001__x0001__x0001__x0001_J@_x0001__x0001__x0001__x0001__x0001__x0001_@@_x0001__x0001__x0001__x0001__x0001__x0001_$@_x0001__x0001__x0001__x0001__x0001__x0001_I@_x0001__x0001__x0001__x0001__x0001_@@_x0001__x0001__x0001__x0001__x0001__x0001_O@_x0001__x0001__x0001__x0001__x0001_F@_x0001__x0001__x0001__x0001__x0001__x0001__x0014_@_x0001__x0002__x0001__x0001__x0001__x0001__x0001__x0001_H@_x0001__x0001__x0001__x0001__x0001_D@_x0001__x0001__x0001__x0001__x0001_E@_x0001__x0001__x0001__x0001__x0001__x0001_5@_x0001__x0001__x0001__x0001__x0001__x0001_8@_x0001__x0001__x0001__x0001__x0001__x0001_G@_x0001__x0001__x0001__x0001__x0001__x0001_6@_x0001__x0001__x0001__x0001__x0001__x0001_8@_x0001__x0001__x0001__x0001__x0001__x0001__x0001_@_x0001__x0001__x0001__x0001__x0001__x0001_7@_x0001__x0001__x0001__x0001__x0001__x0001_F@_x0001__x0001__x0001__x0001__x0001__x0001_@@_x0001__x0001__x0001__x0001__x0001__x0001_8@_x0001__x0001__x0001__x0001__x0001__x0001_,@_x0001__x0001__x0001__x0001__x0001__x0001_5@_x0001__x0001__x0001__x0001__x0001__x0001_;@_x0001__x0001__x0001__x0001__x0001__x0001_M@_x0001__x0001__x0001__x0001__x0001__x0001_5@_x0001__x0001__x0001__x0001__x0001__x0001_3@_x0001__x0001__x0001__x0001__x0001__x0001_&gt;@_x0001__x0001__x0001__x0001__x0001__x0001_(@_x0001__x0001__x0001__x0001__x0001__x0001_9@_x0001__x0001__x0001__x0001__x0001__x0001_0@_x0001__x0001__x0001__x0001__x0001__x0001_A@_x0001__x0001__x0001__x0001__x0001__x0001_6@_x0001__x0001__x0001__x0001__x0001__x0001_*@_x0001__x0001__x0001__x0001__x0001__x0001_F@_x0001__x0001__x0001__x0001__x0001__x0001_I@_x0001__x0001__x0001__x0001__x0001__x0001_.@_x0001__x0001__x0001__x0001__x0001__x0001_D@_x0001__x0001__x0001__x0001__x0001__x0001_&amp;@_x0001__x0001__x0001__x0001__x0001__x0002__x0001_F@_x0001__x0001__x0001__x0001__x0001__x0001_.@_x0001__x0001__x0001__x0001__x0001__x0001__x001C_@_x0001__x0001__x0001__x0001__x0001__x0001_7@_x0001__x0001__x0001__x0001__x0001__x0001_9@_x0001__x0001__x0001__x0001__x0001__x0001_6@_x0001__x0001__x0001__x0001__x0001_@@_x0001__x0001__x0001__x0001__x0001__x0001_;@_x0001__x0001__x0001__x0001__x0001__x0001__x0008_@_x0001__x0001__x0001__x0001__x0001__x0001_1@_x0001__x0001__x0001__x0001__x0001__x0001_?@_x0001__x0001__x0001__x0001__x0001_I@_x0001__x0001__x0001__x0001__x0001__x0001__x0018_@_x0001__x0001__x0001__x0001__x0001__x0001__x0018_@_x0001__x0001__x0001__x0001__x0001__x0001__x0014_@_x0001__x0001__x0001__x0001__x0001__x0001_.@_x0001__x0001__x0001__x0001__x0001__x0001_N@_x0001__x0001__x0001__x0001__x0001__x0001_"@_x0001__x0001__x0001__x0001__x0001_E@_x0001__x0001__x0001__x0001__x0001__x0001_1@_x0001__x0001__x0001__x0001__x0001__x0001__x0010_@_x0001__x0001__x0001__x0001__x0001_K@_x0001__x0001__x0001__x0001__x0001_D@_x0001__x0001__x0001__x0001__x0001__x0001_I@_x0001__x0001__x0001__x0001__x0001_L@_x0001__x0001__x0001__x0001__x0001_K@_x0001__x0001__x0001__x0001__x0001__x0001_.@_x0001__x0001__x0001__x0001__x0001__x0001_"@_x0001__x0001__x0001__x0001__x0001__x0001_3@_x0001__x0001__x0001__x0001__x0001__x0001_9@_x0001__x0001__x0001__x0001__x0001__x0001_N@_x0001__x0001__x0001__x0001__x0001__x0001_ @_x0001__x0002__x0001__x0001__x0001__x0001__x0001__x0001_$@_x0001__x0001__x0001__x0001__x0001__x0001_4@_x0001__x0001__x0001__x0001__x0001_@@_x0001__x0001__x0001__x0001__x0001__x0001_.@_x0001__x0001__x0001__x0001__x0001__x0001_"@_x0001__x0001__x0001__x0001__x0001_K@_x0001__x0001__x0001__x0001__x0001__x0001_G@_x0001__x0001__x0001__x0001__x0001_G@_x0001__x0001__x0001__x0001__x0001__x0001_K@_x0001__x0001__x0001__x0001__x0001__x0001_A@_x0001__x0001__x0001__x0001__x0001_L@_x0001__x0001__x0001__x0001__x0001_G@_x0001__x0001__x0001__x0001__x0001_L@_x0001__x0001__x0001__x0001__x0001__x0001_;@_x0001__x0001__x0001__x0001__x0001__x0001_4@_x0001__x0001__x0001__x0001__x0001_D@_x0001__x0001__x0001__x0001__x0001__x0001_$@_x0001__x0001__x0001__x0001__x0001__x0001_?@_x0001__x0001__x0001__x0001__x0001__x0001_H@_x0001__x0001__x0001__x0001__x0001__x0001_H@_x0001__x0001__x0001__x0001__x0001__x0001_0@_x0001__x0001__x0001__x0001__x0001__x0001_4@_x0001__x0001__x0001__x0001__x0001__x0001_1@_x0001__x0001__x0001__x0001__x0001_D@_x0001__x0001__x0001__x0001__x0001__x0001_F@_x0001__x0001__x0001__x0001__x0001__x0001_6@_x0001__x0001__x0001__x0001__x0001__x0001_*@_x0001__x0001__x0001__x0001__x0001__x0001__x001C_@_x0001__x0001__x0001__x0001__x0001__x0001_7@_x0001__x0001__x0001__x0001__x0001__x0001_*@_x0001__x0001__x0001__x0001__x0001__x0001_8@_x0001__x0001__x0001__x0001__x0001__x0002__x0001__x0001_"@_x0001__x0001__x0001__x0001__x0001__x0001_4@_x0001__x0001__x0001__x0001__x0001_E@_x0001__x0001__x0001__x0001__x0001__x0001__x0018_@_x0001__x0001__x0001__x0001__x0001__x0001_*@_x0001__x0001__x0001__x0001__x0001__x0001_A@_x0001__x0001__x0001__x0001__x0001__x0001_(@_x0001__x0001__x0001__x0001__x0001__x0001_2@_x0001__x0001__x0001__x0001__x0001__x0001_E@_x0001__x0001__x0001__x0001__x0001__x0001_8@_x0001__x0001__x0001__x0001__x0001__x0001_J@_x0001__x0001__x0001__x0001__x0001__x0001_6@_x0001__x0001__x0001__x0001__x0001__x0001_5@_x0001__x0001__x0001__x0001__x0001__x0001_2@_x0001__x0001__x0001__x0001__x0001__x0001_@@_x0001__x0001__x0001__x0001__x0001__x0001__x001C_@_x0001__x0001__x0001__x0001__x0001__x0001_@@_x0001__x0001__x0001__x0001__x0001__x0001_I@_x0001__x0001__x0001__x0001__x0001__x0001__x0018_@_x0001__x0001__x0001__x0001__x0001_@@_x0001__x0001__x0001__x0001__x0001__x0001_7@_x0001__x0001__x0001__x0001__x0001__x0001_$@_x0001__x0001__x0001__x0001__x0001_@@_x0001__x0001__x0001__x0001__x0001__x0001_2@_x0001__x0001__x0001__x0001__x0001__x0001_G@_x0001__x0001__x0001__x0001__x0001_G@_x0001__x0001__x0001__x0001__x0001_@@_x0001__x0001__x0001__x0001__x0001_I@_x0001__x0001__x0001__x0001__x0001__x0001_0@_x0001__x0001__x0001__x0001__x0001__x0001_Q@_x0001__x0001__x0001__x0001__x0001__x0001_&amp;@_x0001__x0001__x0001__x0001__x0001__x0001_&lt;@_x0001__x0002__x0001__x0001__x0001__x0001__x0001__x0001_,@_x0001__x0001__x0001__x0001__x0001__x0001_8@_x0001__x0001__x0001__x0001__x0001__x0001_?@_x0001__x0001__x0001__x0001__x0001__x0001__x0018_@_x0001__x0001__x0001__x0001__x0001__x0001_8@_x0001__x0001__x0001__x0001__x0001_L@_x0001__x0001__x0001__x0001__x0001__x0001_$@_x0001__x0001__x0001__x0001__x0001__x0001_4@_x0001__x0001__x0001__x0001__x0001__x0001_=@_x0001__x0001__x0001__x0001__x0001__x0001_(@_x0001__x0001__x0001__x0001__x0001__x0001__x0010_@_x0001__x0001__x0001__x0001__x0001__x0001_"@_x0001__x0001__x0001__x0001__x0001_@@_x0001__x0001__x0001__x0001__x0001__x0001_&gt;@_x0001__x0001__x0001__x0001__x0001__x0001__x0018_@_x0001__x0001__x0001__x0001__x0001_@@_x0001__x0001__x0001__x0001__x0001__x0001_D@_x0001__x0001__x0001__x0001__x0001__x0001_H@_x0001__x0001__x0001__x0001__x0001__x0001_&gt;@_x0001__x0001__x0001__x0001__x0001__x0001_;@_x0001__x0001__x0001__x0001__x0001__x0001_$@_x0001__x0001__x0001__x0001__x0001__x0001_8@_x0001__x0001__x0001__x0001__x0001__x0001_&gt;@_x0001__x0001__x0001__x0001__x0001_N@_x0001__x0001__x0001__x0001__x0001__x0001_3@_x0001__x0001__x0001__x0001__x0001__x0001_8@_x0001__x0001__x0001__x0001__x0001__x0001_*@_x0001__x0001__x0001__x0001__x0001__x0001_ @_x0001__x0001__x0001__x0001__x0001__x0001_6@_x0001__x0001__x0001__x0001__x0001_E@_x0001__x0001__x0001__x0001__x0001__x0001__x0001__x0001__x0001__x0001__x0001__x0001__x0001__x0002__x0001__x0001_G@_x0001__x0001__x0001__x0001__x0001__x0001_9@_x0001__x0001__x0001__x0001__x0001__x0001_,@_x0001__x0001__x0001__x0001__x0001__x0001_5@_x0001__x0001__x0001__x0001__x0001__x0001_2@_x0001__x0001__x0001__x0001__x0001__x0001_5@_x0001__x0001__x0001__x0001__x0001__x0001_,@_x0001__x0001__x0001__x0001__x0001__x0001_A@_x0001__x0001__x0001__x0001__x0001_@@_x0001__x0001__x0001__x0001__x0001__x0001_;@_x0001__x0001__x0001__x0001__x0001__x0001_J@_x0001__x0001__x0001__x0001__x0001__x0001_8@_x0001__x0001__x0001__x0001__x0001__x0001_:@_x0001__x0001__x0001__x0001__x0001__x0001__x0001__x0001__x0001__x0001__x0001__x0001__x0001__x0001_8@_x0001__x0001__x0001__x0001__x0001__x0001_6@_x0001__x0001__x0001__x0001__x0001__x0001_3@_x0001__x0001__x0001__x0001__x0001_F@_x0001__x0001__x0001__x0001__x0001__x0001_I@_x0001__x0001__x0001__x0001__x0001__x0001_@@_x0001__x0001__x0001__x0001__x0001__x0001_&amp;@_x0001__x0001__x0001__x0001__x0001__x0001_*@_x0001__x0001__x0001__x0001__x0001__x0001_6@_x0001__x0001__x0001__x0001__x0001__x0001_5@_x0001__x0001__x0001__x0001__x0001__x0001_E@_x0001__x0001__x0001__x0001__x0001__x0001_8@_x0001__x0001__x0001__x0001__x0001__x0001_1@_x0001__x0001__x0001__x0001__x0001_I@_x0001__x0001__x0001__x0001__x0001__x0001_@@_x0001__x0001__x0001__x0001__x0001_G@_x0001__x0001__x0001__x0001__x0001_K@_x0001__x0001__x0001__x0001__x0001__x0001_I@_x0001__x0002__x0001__x0001__x0001__x0001__x0001__x0001_7@_x0001__x0001__x0001__x0001__x0001__x0001_.@_x0001__x0001__x0001__x0001__x0001_K@_x0001__x0001__x0001__x0001__x0001__x0001_"@_x0001__x0001__x0001__x0001__x0001__x0001_&amp;@_x0001__x0001__x0001__x0001__x0001__x0001_A@_x0001__x0001__x0001__x0001__x0001__x0001__x0018_@_x0001__x0001__x0001__x0001__x0001__x0001_D@_x0001__x0001__x0001__x0001__x0001_E@_x0001__x0001__x0001__x0001__x0001_E@_x0001__x0001__x0001__x0001__x0001__x0001_*@_x0001__x0001__x0001__x0001__x0001__x0001_.@_x0001__x0001__x0001__x0001__x0001_N@_x0001__x0001__x0001__x0001__x0001_N@_x0001__x0001__x0001__x0001__x0001__x0001__x0010_@_x0001__x0001__x0001__x0001__x0001__x0001_0@_x0001__x0001__x0001__x0001__x0001_M@_x0001__x0001__x0001__x0001__x0001__x0001__x0014_@_x0001__x0001__x0001__x0001__x0001__x0001_6@_x0001__x0001__x0001__x0001__x0001_O@_x0001__x0001__x0001__x0001__x0001__x0001_6@_x0001__x0001__x0001__x0001__x0001__x0001_,@_x0001__x0001__x0001__x0001__x0001__x0001_3@_x0001__x0001__x0001__x0001__x0001__x0001_?@_x0001__x0001__x0001__x0001__x0001__x0001_3@_x0001__x0001__x0001__x0001__x0001__x0001_0@_x0001__x0001__x0001__x0001__x0001__x0001_4@_x0001__x0001__x0001__x0001__x0001__x0001_A@_x0001__x0001__x0001__x0001__x0001__x0001_.@_x0001__x0001__x0001__x0001__x0001__x0001__x0001_@_x0001__x0001__x0001__x0001__x0001__x0001_ @_x0001__x0001__x0001__x0001__x0001__x0002__x0001__x0001_G@_x0001__x0001__x0001__x0001__x0001_@@_x0001__x0001__x0001__x0001__x0001_H@_x0001__x0001__x0001__x0001__x0001_K@_x0001__x0001__x0001__x0001__x0001__x0001_J@_x0001__x0001__x0001__x0001__x0001__x0001_;@_x0001__x0001__x0001__x0001__x0001__x0001__x0018_@_x0001__x0001__x0001__x0001__x0001__x0001_N@_x0001__x0001__x0001__x0001__x0001__x0001_N@_x0001__x0001__x0001__x0001__x0001__x0001_A@_x0001__x0001__x0001__x0001__x0001__x0001_:@_x0001__x0001__x0001__x0001__x0001_H@_x0001__x0001__x0001__x0001__x0001__x0001_1@_x0001__x0001__x0001__x0001__x0001__x0001_=@_x0001__x0001__x0001__x0001__x0001_O@_x0001__x0001__x0001__x0001__x0001__x0001_:@_x0001__x0001__x0001__x0001__x0001__x0001_8@_x0001__x0001__x0001__x0001__x0001_@@_x0001__x0001__x0001__x0001__x0001__x0001_6@_x0001__x0001__x0001__x0001__x0001__x0001_&lt;@_x0001__x0001__x0001__x0001__x0001__x0001__x0010_@_x0001__x0001__x0001__x0001__x0001__x0001_H@_x0001__x0001__x0001__x0001__x0001__x0001_E@_x0001__x0001__x0001__x0001__x0001__x0001_,@_x0001__x0001__x0001__x0001__x0001_F@_x0001__x0001__x0001__x0001__x0001__x0001_&gt;@_x0001__x0001__x0001__x0001__x0001__x0001_5@_x0001__x0001__x0001__x0001__x0001__x0001_9@_x0001__x0001__x0001__x0001__x0001_G@_x0001__x0001__x0001__x0001__x0001__x0001_1@_x0001__x0001__x0001__x0001__x0001__x0001_$@_x0001__x0001__x0001__x0001__x0001__x0001__x001C_@_x0001__x0002__x0001__x0001__x0001__x0001__x0001_J@_x0001__x0001__x0001__x0001__x0001__x0001_G@_x0001__x0001__x0001__x0001__x0001__x0001__x0001__x0001__x0001__x0001__x0001__x0001__x0001__x0001_,@_x0001__x0001__x0001__x0001__x0001__x0001_6@_x0001__x0001__x0001__x0001__x0001__x0001_ @_x0001__x0001__x0001__x0001__x0001_J@_x0001__x0001__x0001__x0001__x0001__x0001_&amp;@_x0001__x0001__x0001__x0001__x0001__x0001_&gt;@_x0001__x0001__x0001__x0001__x0001__x0001__x0010_@_x0001__x0001__x0001__x0001__x0001__x0001_7@_x0001__x0001__x0001__x0001__x0001_E@_x0001__x0001__x0001__x0001__x0001__x0001_K@_x0001__x0001__x0001__x0001__x0001__x0001_&gt;@_x0001__x0001__x0001__x0001__x0001__x0001_8@_x0001__x0001__x0001__x0001__x0001__x0001_?@_x0001__x0001__x0001__x0001__x0001__x0001__x0018_@_x0001__x0001__x0001__x0001__x0001__x0001_@@_x0001__x0001__x0001__x0001__x0001__x0001_9@_x0001__x0001__x0001__x0001__x0001__x0001_5@_x0001__x0001__x0001__x0001__x0001__x0001_,@_x0001__x0001__x0001__x0001__x0001_K@_x0001__x0001__x0001__x0001__x0001__x0001_@@_x0001__x0001__x0001__x0001__x0001__x0001_2@_x0001__x0001__x0001__x0001__x0001__x0001__x001C_@_x0001__x0001__x0001__x0001__x0001__x0001_?@_x0001__x0001__x0001__x0001__x0001__x0001_"@_x0001__x0001__x0001__x0001__x0001__x0001_ @_x0001__x0001__x0001__x0001__x0001__x0001_3@_x0001__x0001__x0001__x0001__x0001_@@_x0001__x0001__x0001__x0001__x0001__x0001_D@_x0001__x0001__x0001__x0001__x0001__x0002__x0001__x0001__x0001__x0001__x0001__x0001__x0001__x0001__x0001__x0001_3@_x0001__x0001__x0001__x0001__x0001__x0001_A@_x0001__x0001__x0001__x0001__x0001__x0001__x0018_@_x0001__x0001__x0001__x0001__x0001_J@_x0001__x0001__x0001__x0001__x0001__x0001_A@_x0001__x0001__x0001__x0001__x0001__x0001_=@_x0001__x0001__x0001__x0001__x0001_G@_x0001__x0001__x0001__x0001__x0001__x0001_&gt;@_x0001__x0001__x0001__x0001__x0001_K@_x0001__x0001__x0001__x0001__x0001_O@_x0001__x0001__x0001__x0001__x0001__x0001_8@_x0001__x0001__x0001__x0001__x0001__x0001_G@_x0001__x0001__x0001__x0001__x0001__x0001_D@_x0001__x0001__x0001__x0001__x0001_M@_x0001__x0001__x0001__x0001__x0001__x0001_2@_x0001__x0001__x0001__x0001__x0001__x0001_;@_x0001__x0001__x0001__x0001__x0001__x0001__x001C_@_x0001__x0001__x0001__x0001__x0001__x0001_@@_x0001__x0001__x0001__x0001__x0001__x0001_6@_x0001__x0001__x0001__x0001__x0001_G@_x0001__x0001__x0001__x0001__x0001_J@_x0001__x0001__x0001__x0001__x0001__x0001_F@_x0001__x0001__x0001__x0001__x0001__x0001_M@_x0001__x0001__x0001__x0001__x0001__x0001_(@_x0001__x0001__x0001__x0001__x0001__x0001_7@_x0001__x0001__x0001__x0001__x0001_J@_x0001__x0001__x0001__x0001__x0001__x0001_F@_x0001__x0001__x0001__x0001__x0001__x0001_*@_x0001__x0001__x0001__x0001__x0001__x0001_&gt;@_x0001__x0001__x0001__x0001__x0001_L@_x0001__x0001__x0001__x0001__x0001__x0001_8@_x0001__x0002__x0001__x0001__x0001__x0001__x0001__x0001_(@_x0001__x0001__x0001__x0001__x0001__x0001_(@_x0001__x0001__x0001__x0001__x0001__x0001_&gt;@_x0001__x0001__x0001__x0001__x0001__x0001_.@_x0001__x0001__x0001__x0001__x0001__x0001_(@_x0001__x0001__x0001__x0001__x0001__x0001_9@_x0001__x0001__x0001__x0001__x0001__x0001__x0001__x0001__x0001__x0001__x0001__x0001__x0001__x0001_0@_x0001__x0001__x0001__x0001__x0001__x0001_&lt;@_x0001__x0001__x0001__x0001__x0001__x0001_ @_x0001__x0001__x0001__x0001__x0001__x0001_=@_x0001__x0001__x0001__x0001__x0001__x0001_$@_x0001__x0001__x0001__x0001__x0001__x0001_D@_x0001__x0001__x0001__x0001__x0001__x0001_:@_x0001__x0001__x0001__x0001__x0001_I@_x0001__x0001__x0001__x0001__x0001__x0001_&amp;@_x0001__x0001__x0001__x0001__x0001__x0001_,@_x0001__x0001__x0001__x0001__x0001__x0001__x0018_@_x0001__x0001__x0001__x0001__x0001_L@_x0001__x0001__x0001__x0001__x0001__x0001_:@_x0001__x0001__x0001__x0001__x0001_E@_x0001__x0001__x0001__x0001__x0001__x0001_3@_x0001__x0001__x0001__x0001__x0001_ÀP@_x0001__x0001__x0001__x0001__x0001_C@_x0001__x0001__x0001__x0001__x0001__x0001_,@_x0001__x0001__x0001__x0001__x0001__x0001_.@_x0001__x0001__x0001__x0001__x0001__x0001_&amp;@_x0001__x0001__x0001__x0001__x0001_J@_x0001__x0001__x0001__x0001__x0001__x0001_G@_x0001__x0001__x0001__x0001__x0001_O@_x0001__x0001__x0001__x0001__x0001__x0001_1@_x0001__x0001__x0001__x0001__x0001__x0002__x0001__x0001_&gt;@_x0001__x0001__x0001__x0001__x0001_H@_x0001__x0001__x0001__x0001__x0001__x0001_A@_x0001__x0001__x0001__x0001__x0001__x0001_M@_x0001__x0001__x0001__x0001__x0001__x0001_,@_x0001__x0001__x0001__x0001__x0001_I@_x0001__x0001__x0001__x0001__x0001__x0001_:@_x0001__x0001__x0001__x0001__x0001__x0001_*@_x0001__x0001__x0001__x0001__x0001__x0001_:@_x0001__x0001__x0001__x0001__x0001__x0001_;@_x0001__x0001__x0001__x0001__x0001__x0001_L@_x0001__x0001__x0001__x0001__x0001__x0001_4@_x0001__x0001__x0001__x0001__x0001__x0001_ @_x0001__x0001__x0001__x0001__x0001__x0001_@@_x0001__x0001__x0001__x0001__x0001__x0001_1@_x0001__x0001__x0001__x0001__x0001_@@_x0001__x0001__x0001__x0001__x0001__x0001_1@_x0001__x0001__x0001__x0001__x0001__x0001__x0001__x0001__x0001__x0001__x0001__x0001__x0001__x0001_ @_x0001__x0001__x0001__x0001__x0001__x0001_1@_x0001__x0001__x0001__x0001__x0001_M@_x0001__x0001__x0001__x0001__x0001__x0001_*@_x0001__x0001__x0001__x0001__x0001__x0001_*@_x0001__x0001__x0001__x0001__x0001__x0001_ @_x0001__x0001__x0001__x0001__x0001__x0001_&lt;@_x0001__x0001__x0001__x0001__x0001__x0001_E@_x0001__x0001__x0001__x0001__x0001_@@_x0001__x0001__x0001__x0001__x0001__x0001_6@_x0001__x0001__x0001__x0001__x0001__x0001__x0018_@_x0001__x0001__x0001__x0001__x0001__x0001_=@_x0001__x0001__x0001__x0001__x0001__x0001_6@_x0001__x0001__x0001__x0001__x0001__x0001_D@_x0001__x0002__x0001__x0001__x0001__x0001__x0001_F@_x0001__x0001__x0001__x0001__x0001__x0001__x001C_@_x0001__x0001__x0001__x0001__x0001__x0001_L@_x0001__x0001__x0001__x0001__x0001__x0001_9@_x0001__x0001__x0001__x0001__x0001__x0001_L@_x0001__x0001__x0001__x0001__x0001__x0001_8@_x0001__x0001__x0001__x0001__x0001__x0001_.@_x0001__x0001__x0001__x0001__x0001_M@_x0001__x0001__x0001__x0001__x0001__x0001_J@_x0001__x0001__x0001__x0001__x0001__x0001_L@_x0001__x0001__x0001__x0001__x0001_J@_x0001__x0001__x0001__x0001__x0001__x0001_H@_x0001__x0001__x0001__x0001__x0001_F@_x0001__x0001__x0001__x0001__x0001__x0001_K@_x0001__x0001__x0001__x0001__x0001__x0001_I@_x0001__x0001__x0001__x0001__x0001__x0001_@@_x0001__x0001__x0001__x0001__x0001_@@_x0001__x0001__x0001__x0001__x0001__x0001_A@_x0001__x0001__x0001__x0001__x0001__x0001_@@_x0001__x0001__x0001__x0001__x0001__x0001_P@_x0001__x0001__x0001__x0001__x0001_E@_x0001__x0001__x0001__x0001__x0001__x0001_F@_x0001__x0001__x0001__x0001__x0001__x0001_(@_x0001__x0001__x0001__x0001__x0001__x0001_4@_x0001__x0001__x0001__x0001__x0001_N@_x0001__x0001__x0001__x0001__x0001__x0001_I@_x0001__x0001__x0001__x0001__x0001__x0001__x001C_@_x0001__x0001__x0001__x0001__x0001_P@_x0001__x0001__x0001__x0001__x0001__x0001_D@_x0001__x0001__x0001__x0001__x0001__x0001_M@_x0001__x0001__x0001__x0001__x0001__x0001__x001C_@_x0001__x0001__x0001__x0001__x0001__x0002__x0001__x0001_I@_x0001__x0001__x0001__x0001__x0001__x0001_?@_x0001__x0001__x0001__x0001__x0001__x0001_4@_x0001__x0001__x0001__x0001__x0001__x0001_0@_x0001__x0001__x0001__x0001__x0001__x0001_D@_x0001__x0001__x0001__x0001__x0001__x0001_(@_x0001__x0001__x0001__x0001__x0001__x0001_K@_x0001__x0001__x0001__x0001__x0001__x0001_=@_x0001__x0001__x0001__x0001__x0001_G@_x0001__x0001__x0001__x0001__x0001__x0001_.@_x0001__x0001__x0001__x0001__x0001_P@_x0001__x0001__x0001__x0001__x0001_E@_x0001__x0001__x0001__x0001__x0001__x0001_7@_x0001__x0001__x0001__x0001__x0001__x0001_6@_x0001__x0001__x0001__x0001__x0001__x0001_$@_x0001__x0001__x0001__x0001__x0001__x0001_?@_x0001__x0001__x0001__x0001__x0001__x0001_$@_x0001__x0001__x0001__x0001__x0001_F@_x0001__x0001__x0001__x0001__x0001__x0001__x0010_@_x0001__x0001__x0001__x0001__x0001__x0001_I@_x0001__x0001__x0001__x0001__x0001__x0001_ @_x0001__x0001__x0001__x0001__x0001_@Q@_x0001__x0001__x0001__x0001__x0001__x0001__x001C_@_x0001__x0001__x0001__x0001__x0001__x0001_2@_x0001__x0001__x0001__x0001__x0001_D@_x0001__x0001__x0001__x0001__x0001__x0001_@@_x0001__x0001__x0001__x0001__x0001__x0001_3@_x0001__x0001__x0001__x0001__x0001__x0001_8@_x0001__x0001__x0001__x0001__x0001__x0001_?@_x0001__x0001__x0001__x0001__x0001__x0001_&lt;@_x0001__x0001__x0001__x0001__x0001__x0001_=@_x0001__x0001__x0001__x0001__x0001_F@_x0001__x0002__x0001__x0001__x0001__x0001__x0001_K@_x0001__x0001__x0001__x0001__x0001__x0001__x0008_@_x0001__x0001__x0001__x0001__x0001__x0001_E@_x0001__x0001__x0001__x0001__x0001__x0001__x0001__x0001__x0001__x0001__x0001__x0001__x0001_I@_x0001__x0001__x0001__x0001__x0001__x0001_I@_x0001__x0001__x0001__x0001__x0001__x0001__x001C_@_x0001__x0001__x0001__x0001__x0001__x0001_E@_x0001__x0001__x0001__x0001__x0001__x0001_ð?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D@_x0001__x0001__x0001__x0001__x0001_@@_x0001__x0001__x0001__x0001__x0001__x0001_E@_x0001__x0001__x0001__x0001__x0001_E@_x0001__x0001__x0001__x0001__x0001__x0001_&gt;@_x0001__x0001__x0001__x0001__x0001_@@_x0001__x0001__x0001__x0001__x0001__x0001_ @_x0001__x0001__x0001__x0001__x0001__x0001_&lt;@_x0001__x0001__x0001__x0001__x0001__x0001_:@_x0001__x0001__x0001__x0001__x0001__x0001_(@_x0001__x0001__x0001__x0001__x0001_H@_x0001__x0001__x0001__x0001__x0001__x0001_(@_x0001__x0001__x0001__x0001__x0001__x0001_6@_x0001__x0001__x0001__x0001__x0001__x0001_.@_x0001__x0001__x0001__x0001__x0001__x0001_"@_x0001__x0001__x0001__x0001__x0001__x0001_J@_x0001__x0001__x0001__x0001__x0001__x0002__x0001__x0001_1@_x0001__x0001__x0001__x0001__x0001__x0001_2@_x0001__x0001__x0001__x0001__x0001__x0001_2@_x0001__x0001__x0001__x0001__x0001__x0001_E@_x0001__x0001__x0001__x0001__x0001__x0001__x001C_@_x0001__x0001__x0001__x0001__x0001__x0001_G@_x0001__x0001__x0001__x0001__x0001__x0001_&amp;@_x0001__x0001__x0001__x0001__x0001__x0001_H@_x0001__x0001__x0001__x0001__x0001__x0001_@@_x0001__x0001__x0001__x0001__x0001__x0001_&gt;@_x0001__x0001__x0001__x0001__x0001__x0001__x0010_@_x0001__x0001__x0001__x0001__x0001__x0001_1@_x0001__x0001__x0001__x0001__x0001__x0001__x0008_@_x0001__x0001__x0001__x0001__x0001_C@_x0001__x0001__x0001__x0001__x0001_N@_x0001__x0001__x0001__x0001__x0001__x0001_$@_x0001__x0001__x0001__x0001__x0001__x0001__x0018_@_x0001__x0001__x0001__x0001__x0001__x0001_(@_x0001__x0001__x0001__x0001__x0001__x0001_0@_x0001__x0001__x0001__x0001__x0001__x0001_6@_x0001__x0001__x0001__x0001__x0001__x0001_G@_x0001__x0001__x0001__x0001__x0001__x0001_(@_x0001__x0001__x0001__x0001__x0001_D@_x0001__x0001__x0001__x0001__x0001__x0001_,@_x0001__x0001__x0001__x0001__x0001__x0001_8@_x0001__x0001__x0001__x0001__x0001__x0001_H@_x0001__x0001__x0001__x0001__x0001_I@_x0001__x0001__x0001__x0001__x0001__x0001__x0010_@_x0001__x0001__x0001__x0001__x0001__x0001_K@_x0001__x0001__x0001__x0001__x0001__x0001_.@_x0001__x0001__x0001__x0001__x0001__x0001_$@_x0001__x0001__x0001__x0001__x0001__x0001_&lt;@_x0001__x0002__x0001__x0001__x0001__x0001__x0001_F@_x0001__x0001__x0001__x0001__x0001__x0001_8@_x0001__x0001__x0001__x0001__x0001__x0001_1@_x0001__x0001__x0001__x0001__x0001__x0001_@@_x0001__x0001__x0001__x0001__x0001__x0001_9@_x0001__x0001__x0001__x0001__x0001__x0001_?@_x0001__x0001__x0001__x0001__x0001__x0001_6@_x0001__x0001__x0001__x0001__x0001__x0001_?@_x0001__x0001__x0001__x0001__x0001__x0001_.@_x0001__x0001__x0001__x0001__x0001__x0001_"@_x0001__x0001__x0001__x0001__x0001__x0001_,@_x0001__x0001__x0001__x0001__x0001__x0001_H@_x0001__x0001__x0001__x0001__x0001_@@_x0001__x0001__x0001__x0001__x0001__x0001__x0001__x0001__x0001__x0001__x0001__x0001__x0001__x0001_9@_x0001__x0001__x0001__x0001__x0001__x0001_&lt;@_x0001__x0001__x0001__x0001__x0001__x0001__x0010_@_x0001__x0001__x0001__x0001__x0001__x0001_9@_x0001__x0001__x0001__x0001__x0001__x0001_*@_x0001__x0001__x0001__x0001__x0001_M@_x0001__x0001__x0001__x0001__x0001__x0001_I@_x0001__x0001__x0001__x0001__x0001__x0001__x001C_@_x0001__x0001__x0001__x0001__x0001__x0001_F@_x0001__x0001__x0001__x0001__x0001__x0001_6@_x0001__x0001__x0001__x0001__x0001_C@_x0001__x0001__x0001__x0001__x0001__x0001_9@_x0001__x0001__x0001__x0001__x0001__x0001_E@_x0001__x0001__x0001__x0001__x0001_P@_x0001__x0001__x0001__x0001__x0001_N@_x0001__x0001__x0001__x0001__x0001__x0001_2@_x0001__x0001__x0001__x0001__x0001__x0001_&gt;@_x0001__x0001__x0001__x0001__x0001__x0002__x0001__x0001_&amp;@_x0001__x0001__x0001__x0001__x0001__x0001_7@_x0001__x0001__x0001__x0001__x0001_@@_x0001__x0001__x0001__x0001__x0001__x0001_L@_x0001__x0001__x0001__x0001__x0001__x0001_ @_x0001__x0001__x0001__x0001__x0001__x0001_*@_x0001__x0001__x0001__x0001__x0001__x0001_;@_x0001__x0001__x0001__x0001__x0001_J@_x0001__x0001__x0001__x0001__x0001__x0001_8@_x0001__x0001__x0001__x0001__x0001_ÀP@_x0001__x0001__x0001__x0001__x0001__x0001_ @_x0001__x0001__x0001__x0001__x0001__x0001_3@_x0001__x0001__x0001__x0001__x0001__x0001_3@_x0001__x0001__x0001__x0001__x0001_F@_x0001__x0001__x0001__x0001__x0001__x0001_?@_x0001__x0001__x0001__x0001__x0001__x0001_&amp;@_x0001__x0001__x0001__x0001__x0001__x0001_=@_x0001__x0001__x0001__x0001__x0001__x0001_(@_x0001__x0001__x0001__x0001__x0001_@@_x0001__x0001__x0001__x0001__x0001__x0001_3@_x0001__x0001__x0001__x0001__x0001_J@_x0001__x0001__x0001__x0001__x0001_@Q@_x0001__x0001__x0001__x0001__x0001__x0001_3@_x0001__x0001__x0001__x0001__x0001__x0001_L@_x0001__x0001__x0001__x0001__x0001__x0001_?@_x0001__x0001__x0001__x0001__x0001__x0001_*@_x0001__x0001__x0001__x0001__x0001__x0001_5@_x0001__x0001__x0001__x0001__x0001__x0001_0@_x0001__x0001__x0001__x0001__x0001__x0001__x0018_@_x0001__x0001__x0001__x0001__x0001__x0001_;@_x0001__x0001__x0001__x0001__x0001__x0001_1@_x0001__x0001__x0001__x0001__x0001__x0001_2@_x0001__x0002__x0001__x0001__x0001__x0001__x0001__x0001_3@_x0001__x0001__x0001__x0001__x0001__x0001_6@_x0001__x0001__x0001__x0001__x0001__x0001_=@_x0001__x0001__x0001__x0001__x0001__x0001_4@_x0001__x0001__x0001__x0001__x0001__x0001_&gt;@_x0001__x0001__x0001__x0001__x0001__x0001_&gt;@_x0001__x0001__x0001__x0001__x0001__x0001_2@_x0001__x0001__x0001__x0001__x0001__x0001_?@_x0001__x0001__x0001__x0001__x0001__x0001_D@_x0001__x0001__x0001__x0001__x0001__x0001_I@_x0001__x0001__x0001__x0001__x0001__x0001_6@_x0001__x0001__x0001__x0001__x0001_G@_x0001__x0001__x0001__x0001__x0001__x0001_$@_x0001__x0001__x0001__x0001__x0001__x0001_;@_x0001__x0001__x0001__x0001__x0001__x0001_&amp;@_x0001__x0001__x0001__x0001__x0001__x0001_D@_x0001__x0001__x0001__x0001__x0001__x0001_7@_x0001__x0001__x0001__x0001__x0001_G@_x0001__x0001__x0001__x0001__x0001_F@_x0001__x0001__x0001__x0001__x0001__x0001_9@_x0001__x0001__x0001__x0001__x0001__x0001_A@_x0001__x0001__x0001__x0001__x0001_N@_x0001__x0001__x0001__x0001__x0001__x0001_&lt;@_x0001__x0001__x0001__x0001__x0001__x0001_G@_x0001__x0001__x0001__x0001__x0001__x0001_5@_x0001__x0001__x0001__x0001__x0001_H@_x0001__x0001__x0001__x0001__x0001__x0001_2@_x0001__x0001__x0001__x0001__x0001__x0001_K@_x0001__x0001__x0001__x0001__x0001__x0001_.@_x0001__x0001__x0001__x0001__x0001_D@_x0001__x0001__x0001__x0001__x0001__x0001_4@_x0001__x0001__x0001__x0001__x0001__x0002__x0001__x0001_:@_x0001__x0001__x0001__x0001__x0001__x0001_:@_x0001__x0001__x0001__x0001__x0001__x0001_6@_x0001__x0001__x0001__x0001__x0001__x0001_1@_x0001__x0001__x0001__x0001__x0001__x0001_@@_x0001__x0001__x0001__x0001__x0001__x0001_:@_x0001__x0001__x0001__x0001__x0001__x0001__x0018_@_x0001__x0001__x0001__x0001__x0001_F@_x0001__x0001__x0001__x0001__x0001__x0001_D@_x0001__x0001__x0001__x0001__x0001_F@_x0001__x0001__x0001__x0001__x0001__x0001_4@_x0001__x0001__x0001__x0001__x0001__x0001_?@_x0001__x0001__x0001__x0001__x0001__x0001_"@_x0001__x0001__x0001__x0001__x0001__x0001_I@_x0001__x0001__x0001__x0001__x0001__x0001_*@_x0001__x0001__x0001__x0001__x0001__x0001_2@_x0001__x0001__x0001__x0001__x0001__x0001_?@_x0001__x0001__x0001__x0001__x0001__x0001_"@_x0001__x0001__x0001__x0001__x0001__x0001_8@_x0001__x0001__x0001__x0001__x0001__x0001_D@_x0001__x0001__x0001__x0001__x0001__x0001_9@_x0001__x0001__x0001__x0001__x0001__x0001_E@_x0001__x0001__x0001__x0001__x0001__x0001_1@_x0001__x0001__x0001__x0001__x0001__x0001_ @_x0001__x0001__x0001__x0001__x0001__x0001_N@_x0001__x0001__x0001__x0001__x0001__x0001_J@_x0001__x0001__x0001__x0001__x0001__x0001_8@_x0001__x0001__x0001__x0001__x0001__x0001__x001C_@_x0001__x0001__x0001__x0001__x0001__x0001_&amp;@_x0001__x0001__x0001__x0001__x0001__x0001_Q@_x0001__x0001__x0001__x0001__x0001__x0001_ @_x0001__x0001__x0001__x0001__x0001__x0001_J@_x0001__x0002__x0001__x0001__x0001__x0001__x0001__x0001_(@_x0001__x0001__x0001__x0001__x0001__x0001_5@_x0001__x0001__x0001__x0001__x0001__x0001__x0018_@_x0001__x0001__x0001__x0001__x0001__x0001_A@_x0001__x0001__x0001__x0001__x0001__x0001__x0001_@_x0001__x0001__x0001__x0001__x0001__x0001__x001C_@_x0001__x0001__x0001__x0001__x0001__x0001__x0018_@_x0001__x0001__x0001__x0001__x0001__x0001_5@_x0001__x0001__x0001__x0001__x0001__x0001_F@_x0001__x0001__x0001__x0001__x0001_F@_x0001__x0001__x0001__x0001__x0001__x0001_2@_x0001__x0001__x0001__x0001__x0001__x0001__x0014_@_x0001__x0001__x0001__x0001__x0001__x0001_6@_x0001__x0001__x0001__x0001__x0001__x0001_G@_x0001__x0001__x0001__x0001__x0001__x0001_P@_x0001__x0001__x0001__x0001__x0001__x0001_A@_x0001__x0001__x0001__x0001__x0001__x0001_$@_x0001__x0001__x0001__x0001__x0001__x0001_,@_x0001__x0001__x0001__x0001__x0001__x0001_5@_x0001__x0001__x0001__x0001__x0001__x0001_,@_x0001__x0001__x0001__x0001__x0001__x0001_E@_x0001__x0001__x0001__x0001__x0001_G@_x0001__x0001__x0001__x0001__x0001__x0001_&lt;@_x0001__x0001__x0001__x0001__x0001__x0001__x001C_@_x0001__x0001__x0001__x0001__x0001__x0001_F@_x0001__x0001__x0001__x0001__x0001__x0001_8@_x0001__x0001__x0001__x0001__x0001__x0001_D@_x0001__x0001__x0001__x0001__x0001__x0001_5@_x0001__x0001__x0001__x0001__x0001__x0001_I@_x0001__x0001__x0001__x0001__x0001_O@_x0001__x0001__x0001__x0001__x0001__x0001_2@_x0001__x0001__x0001__x0001__x0001__x0002__x0001__x0001_9@_x0001__x0001__x0001__x0001__x0001__x0001__x0018_@_x0001__x0001__x0001__x0001__x0001__x0001_O@_x0001__x0001__x0001__x0001__x0001_C@_x0001__x0001__x0001__x0001__x0001__x0001_@@_x0001__x0001__x0001__x0001__x0001_G@_x0001__x0001__x0001__x0001__x0001__x0001_.@_x0001__x0001__x0001__x0001__x0001__x0001_K@_x0001__x0001__x0001__x0001__x0001_L@_x0001__x0001__x0001__x0001__x0001__x0001_?@_x0001__x0001__x0001__x0001__x0001__x0001_;@_x0001__x0001__x0001__x0001__x0001__x0001_2@_x0001__x0001__x0001__x0001__x0001__x0001_G@_x0001__x0001__x0001__x0001__x0001__x0001_8@_x0001__x0001__x0001__x0001__x0001__x0001_;@_x0001__x0001__x0001__x0001__x0001__x0001_3@_x0001__x0001__x0001__x0001__x0001__x0001_3@_x0001__x0001__x0001__x0001__x0001__x0001_4@_x0001__x0001__x0001__x0001__x0001__x0001_7@_x0001__x0001__x0001__x0001__x0001__x0001_G@_x0001__x0001__x0001__x0001__x0001__x0001_2@_x0001__x0001__x0001__x0001__x0001__x0001_0@_x0001__x0001__x0001__x0001__x0001_J@_x0001__x0001__x0001__x0001__x0001__x0001_G@_x0001__x0001__x0001__x0001__x0001_P@_x0001__x0001__x0001__x0001__x0001__x0001_N@_x0001__x0001__x0001__x0001__x0001__x0001_;@_x0001__x0001__x0001__x0001__x0001__x0001_H@_x0001__x0001__x0001__x0001__x0001__x0001_2@_x0001__x0001__x0001__x0001__x0001__x0001_K@_x0001__x0001__x0001__x0001__x0001_O@_x0001__x0001__x0001__x0001__x0001__x0001_*@_x0001__x0002__x0001__x0001__x0001__x0001__x0001__x0001_*@_x0001__x0001__x0001__x0001__x0001__x0001_:@_x0001__x0001__x0001__x0001__x0001__x0001_;@_x0001__x0001__x0001__x0001__x0001__x0001_&amp;@_x0001__x0001__x0001__x0001__x0001__x0001_;@_x0001__x0001__x0001__x0001__x0001__x0001_G@_x0001__x0001__x0001__x0001__x0001__x0001_=@_x0001__x0001__x0001__x0001__x0001__x0001_;@_x0001__x0001__x0001__x0001__x0001__x0001__x0010_@_x0001__x0001__x0001__x0001__x0001__x0001_4@_x0001__x0001__x0001__x0001__x0001__x0001_9@_x0001__x0001__x0001__x0001__x0001__x0001_@@_x0001__x0001__x0001__x0001__x0001__x0001_D@_x0001__x0001__x0001__x0001__x0001__x0001_E@_x0001__x0001__x0001__x0001__x0001__x0001_,@_x0001__x0001__x0001__x0001__x0001__x0001_&gt;@_x0001__x0001__x0001__x0001__x0001__x0001_A@_x0001__x0001__x0001__x0001__x0001__x0001_@@_x0001__x0001__x0001__x0001__x0001__x0001_"@_x0001__x0001__x0001__x0001__x0001__x0001_?@_x0001__x0001__x0001__x0001__x0001__x0001_N@_x0001__x0001__x0001__x0001__x0001__x0001_,@_x0001__x0001__x0001__x0001__x0001_G@_x0001__x0001__x0001__x0001__x0001__x0001__x0001__x0001__x0001__x0001__x0001__x0001__x0001_@@_x0001__x0001__x0001__x0001__x0001__x0001_=@_x0001__x0001__x0001__x0001__x0001__x0001_9@_x0001__x0001__x0001__x0001__x0001__x0001_6@_x0001__x0001__x0001__x0001__x0001__x0001_0@_x0001__x0001__x0001__x0001__x0001__x0001_*@_x0001__x0001__x0001__x0001__x0001_@@_x0001__x0001__x0001__x0001__x0001__x0002__x0001__x0001_2@_x0001__x0001__x0001__x0001__x0001__x0001_1@_x0001__x0001__x0001__x0001__x0001__x0001_F@_x0001__x0001__x0001__x0001__x0001_F@_x0001__x0001__x0001__x0001__x0001__x0001__x0018_@_x0001__x0001__x0001__x0001__x0001__x0001_9@_x0001__x0001__x0001__x0001__x0001__x0001_8@_x0001__x0001__x0001__x0001__x0001__x0001_F@_x0001__x0001__x0001__x0001__x0001__x0001_;@_x0001__x0001__x0001__x0001__x0001__x0001_6@_x0001__x0001__x0001__x0001__x0001__x0001_1@_x0001__x0001__x0001__x0001__x0001_J@_x0001__x0001__x0001__x0001__x0001__x0001_?@_x0001__x0001__x0001__x0001__x0001__x0001_9@_x0001__x0001__x0001__x0001__x0001__x0001_G@_x0001__x0001__x0001__x0001__x0001_G@_x0001__x0001__x0001__x0001__x0001_E@_x0001__x0001__x0001__x0001__x0001__x0001__x001C_@_x0001__x0001__x0001__x0001__x0001__x0001_8@_x0001__x0001__x0001__x0001__x0001__x0001_7@_x0001__x0001__x0001__x0001__x0001__x0001_0@_x0001__x0001__x0001__x0001__x0001__x0001__x0001__x0001__x0001__x0001__x0001__x0001__x0001__x0001_G@_x0001__x0001__x0001__x0001__x0001__x0001_F@_x0001__x0001__x0001__x0001__x0001__x0001_$@_x0001__x0001__x0001__x0001__x0001_@@_x0001__x0001__x0001__x0001__x0001__x0001_?@_x0001__x0001__x0001__x0001__x0001_E@_x0001__x0001__x0001__x0001__x0001__x0001_4@_x0001__x0001__x0001__x0001__x0001__x0001__x001C_@_x0001__x0001__x0001__x0001__x0001__x0001_&gt;@_x0001__x0001__x0001__x0001__x0001__x0001__x0014_@_x0001__x0002__x0001__x0001__x0001__x0001__x0001__x0001_:@_x0001__x0001__x0001__x0001__x0001__x0001_G@_x0001__x0001__x0001__x0001__x0001__x0001_.@_x0001__x0001__x0001__x0001__x0001_M@_x0001__x0001__x0001__x0001__x0001__x0001_2@_x0001__x0001__x0001__x0001__x0001__x0001_J@_x0001__x0001__x0001__x0001__x0001__x0001_@@_x0001__x0001__x0001__x0001__x0001__x0001_6@_x0001__x0001__x0001__x0001__x0001__x0001_H@_x0001__x0001__x0001__x0001__x0001_G@_x0001__x0001__x0001__x0001__x0001__x0001_4@_x0001__x0001__x0001__x0001__x0001__x0001_7@_x0001__x0001__x0001__x0001__x0001_I@_x0001__x0001__x0001__x0001__x0001_K@_x0001__x0001__x0001__x0001__x0001__x0001__x0010_@_x0001__x0001__x0001__x0001__x0001__x0001_8@_x0001__x0001__x0001__x0001__x0001__x0001_3@_x0001__x0001__x0001__x0001__x0001__x0001_0@_x0001__x0001__x0001__x0001__x0001__x0001__x0001__x0001__x0001__x0001__x0001__x0001__x0001_H@_x0001__x0001__x0001__x0001__x0001__x0001_F@_x0001__x0001__x0001__x0001__x0001__x0001_6@_x0001__x0001__x0001__x0001__x0001__x0001__x0018_@_x0001__x0001__x0001__x0001__x0001__x0001_7@_x0001__x0001__x0001__x0001__x0001__x0001_F@_x0001__x0001__x0001__x0001__x0001__x0001_4@_x0001__x0001__x0001__x0001__x0001__x0001_O@_x0001__x0001__x0001__x0001__x0001_D@_x0001__x0001__x0001__x0001__x0001__x0001_F@_x0001__x0001__x0001__x0001__x0001_D@_x0001__x0001__x0001__x0001__x0001__x0001_(@_x0001__x0001__x0001__x0001__x0001__x0002__x0001__x0001_0@_x0001__x0001__x0001__x0001__x0001__x0001_(@_x0001__x0001__x0001__x0001__x0001__x0001_,@_x0001__x0001__x0001__x0001__x0001__x0001_J@_x0001__x0001__x0001__x0001__x0001__x0001__x0018_@_x0001__x0001__x0001__x0001__x0001__x0001_L@_x0001__x0001__x0001__x0001__x0001__x0001_&lt;@_x0001__x0001__x0001__x0001__x0001__x0001_&lt;@_x0001__x0001__x0001__x0001__x0001__x0001_M@_x0001__x0001__x0001__x0001__x0001__x0001_*@_x0001__x0001__x0001__x0001__x0001_F@_x0001__x0001__x0001__x0001__x0001__x0001_"@_x0001__x0001__x0001__x0001__x0001__x0001_H@_x0001__x0001__x0001__x0001__x0001__x0001_=@_x0001__x0001__x0001__x0001__x0001__x0001_ @_x0001__x0001__x0001__x0001__x0001__x0001_*@_x0001__x0001__x0001__x0001__x0001__x0001_9@_x0001__x0001__x0001__x0001__x0001__x0001_@@_x0001__x0001__x0001__x0001__x0001__x0001__x001C_@_x0001__x0001__x0001__x0001__x0001__x0001_9@_x0001__x0001__x0001__x0001__x0001__x0001_&amp;@_x0001__x0001__x0001__x0001__x0001_J@_x0001__x0001__x0001__x0001__x0001__x0001_&amp;@_x0001__x0001__x0001__x0001__x0001__x0001_&gt;@_x0001__x0001__x0001__x0001__x0001__x0001_3@_x0001__x0001__x0001__x0001__x0001__x0001_0@_x0001__x0001__x0001__x0001__x0001__x0001_E@_x0001__x0001__x0001__x0001__x0001__x0001_1@_x0001__x0001__x0001__x0001__x0001__x0001_E@_x0001__x0001__x0001__x0001__x0001__x0001_&gt;@_x0001__x0001__x0001__x0001__x0001_I@_x0001__x0001__x0001__x0001__x0001__x0001_5@_x0001__x0002__x0001__x0001__x0001__x0001__x0001__x0001_1@_x0001__x0001__x0001__x0001__x0001__x0001_ @_x0001__x0001__x0001__x0001__x0001__x0001_&gt;@_x0001__x0001__x0001__x0001__x0001__x0001_&gt;@_x0001__x0001__x0001__x0001__x0001_@@_x0001__x0001__x0001__x0001__x0001__x0001_=@_x0001__x0001__x0001__x0001__x0001__x0001_M@_x0001__x0001__x0001__x0001__x0001_@@_x0001__x0001__x0001__x0001__x0001_D@_x0001__x0001__x0001__x0001__x0001__x0001_8@_x0001__x0001__x0001__x0001__x0001__x0001_.@_x0001__x0001__x0001__x0001__x0001_G@_x0001__x0001__x0001__x0001__x0001_N@_x0001__x0001__x0001__x0001__x0001__x0001_1@_x0001__x0001__x0001__x0001__x0001__x0001_.@_x0001__x0001__x0001__x0001__x0001__x0001_K@_x0001__x0001__x0001__x0001__x0001__x0001_4@_x0001__x0001__x0001__x0001__x0001__x0001_0@_x0001__x0001__x0001__x0001__x0001__x0001_K@_x0001__x0001__x0001__x0001__x0001__x0001_0@_x0001__x0001__x0001__x0001__x0001__x0001_4@_x0001__x0001__x0001__x0001__x0001__x0001_&lt;@_x0001__x0001__x0001__x0001__x0001_M@_x0001__x0001__x0001__x0001__x0001__x0001_2@_x0001__x0001__x0001__x0001__x0001__x0001_,@_x0001__x0001__x0001__x0001__x0001__x0001__x001C_@_x0001__x0001__x0001__x0001__x0001__x0001_A@_x0001__x0001__x0001__x0001__x0001__x0001_$@_x0001__x0001__x0001__x0001__x0001__x0001_5@_x0001__x0001__x0001__x0001__x0001__x0001_F@_x0001__x0001__x0001__x0001__x0001__x0001_1@_x0001__x0001__x0001__x0001__x0001__x0002__x0001__x0001_$@_x0001__x0001__x0001__x0001__x0001__x0001_J@_x0001__x0001__x0001__x0001__x0001__x0001_=@_x0001__x0001__x0001__x0001__x0001__x0001_4@_x0001__x0001__x0001__x0001__x0001__x0001_K@_x0001__x0001__x0001__x0001__x0001__x0001_4@_x0001__x0001__x0001__x0001__x0001__x0001_0@_x0001__x0001__x0001__x0001__x0001__x0001_Q@_x0001__x0001__x0001__x0001__x0001_P@_x0001__x0001__x0001__x0001__x0001__x0001_&lt;@_x0001__x0001__x0001__x0001__x0001_G@_x0001__x0001__x0001__x0001__x0001__x0001_2@_x0001__x0001__x0001__x0001__x0001__x0001_*@_x0001__x0001__x0001__x0001__x0001__x0001__x001C_@_x0001__x0001__x0001__x0001__x0001__x0001_&amp;@_x0001__x0001__x0001__x0001__x0001__x0001_6@_x0001__x0001__x0001__x0001__x0001__x0001_1@_x0001__x0001__x0001__x0001__x0001__x0001_8@_x0001__x0001__x0001__x0001__x0001__x0001_6@_x0001__x0001__x0001__x0001__x0001_E@_x0001__x0001__x0001__x0001__x0001__x0001_:@_x0001__x0001__x0001__x0001__x0001__x0001_3@_x0001__x0001__x0001__x0001__x0001__x0001_?@_x0001__x0001__x0001__x0001__x0001_H@_x0001__x0001__x0001__x0001__x0001__x0001_O@_x0001__x0001__x0001__x0001__x0001__x0001__x0010_@_x0001__x0001__x0001__x0001__x0001__x0001_&amp;@_x0001__x0001__x0001__x0001__x0001_F@_x0001__x0001__x0001__x0001__x0001_P@_x0001__x0001__x0001__x0001__x0001_E@_x0001__x0001__x0001__x0001__x0001__x0001_1@_x0001__x0001__x0001__x0001__x0001__x0001_$@_x0001__x0002__x0001__x0001__x0001__x0001__x0001_J@_x0001__x0001__x0001__x0001__x0001__x0001_J@_x0001__x0001__x0001__x0001__x0001__x0001_(@_x0001__x0001__x0001__x0001__x0001__x0001__x0014_@_x0001__x0001__x0001__x0001__x0001__x0001_"@_x0001__x0001__x0001__x0001__x0001__x0001_4@_x0001__x0001__x0001__x0001__x0001__x0001_3@_x0001__x0001__x0001__x0001__x0001__x0001_.@_x0001__x0001__x0001__x0001__x0001__x0001_&amp;@_x0001__x0001__x0001__x0001__x0001__x0001_2@_x0001__x0001__x0001__x0001__x0001__x0001_:@_x0001__x0001__x0001__x0001__x0001__x0001_1@_x0001__x0001__x0001__x0001__x0001__x0001_*@_x0001__x0001__x0001__x0001__x0001__x0001_0@_x0001__x0001__x0001__x0001__x0001_D@_x0001__x0001__x0001__x0001__x0001__x0001_.@_x0001__x0001__x0001__x0001__x0001__x0001_&gt;@_x0001__x0001__x0001__x0001__x0001__x0001_*@_x0001__x0001__x0001__x0001__x0001__x0001_L@_x0001__x0001__x0001__x0001__x0001__x0001_;@_x0001__x0001__x0001__x0001__x0001__x0001_,@_x0001__x0001__x0001__x0001__x0001__x0001_M@_x0001__x0001__x0001__x0001__x0001__x0001_9@_x0001__x0001__x0001__x0001__x0001__x0001_&amp;@_x0001__x0001__x0001__x0001__x0001__x0001_O@_x0001__x0001__x0001__x0001__x0001__x0001_"@_x0001__x0001__x0001__x0001__x0001__x0001_4@_x0001__x0001__x0001__x0001__x0001__x0001__x0014_@_x0001__x0001__x0001__x0001__x0001__x0001_&gt;@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3@_x0001__x0001__x0001__x0001__x0001_E@_x0001__x0001__x0001__x0001__x0001_@P@_x0001__x0001__x0001__x0001__x0001__x0001_&amp;@_x0001__x0001__x0001__x0001__x0001__x0001_O@_x0001__x0001__x0001__x0001__x0001__x0001_6@_x0001__x0001__x0001__x0001__x0001__x0001_0@_x0001__x0001__x0001__x0001__x0001__x0001_I@_x0001__x0001__x0001__x0001__x0001__x0001_D@_x0001__x0001__x0001__x0001__x0001__x0001_G@_x0001__x0001__x0001__x0001__x0001__x0001_,@_x0001__x0001__x0001__x0001__x0001__x0001_6@_x0001__x0001__x0001__x0001__x0001__x0001__x0018_@_x0001__x0001__x0001__x0001__x0001__x0001_*@_x0001__x0001__x0001__x0001__x0001_G@_x0001__x0001__x0001__x0001__x0001__x0001_0@_x0001__x0001__x0001__x0001__x0001__x0001_"@_x0001__x0001__x0001__x0001__x0001__x0001_1@_x0001__x0001__x0001__x0001__x0001__x0001_&lt;@_x0001__x0001__x0001__x0001__x0001__x0001_=@_x0001__x0001__x0001__x0001__x0001__x0001_3@_x0001__x0001__x0001__x0001__x0001__x0001_6@_x0001__x0001__x0001__x0001__x0001__x0001_8@_x0001__x0001__x0001__x0001__x0001__x0001_,@_x0001__x0001__x0001__x0001__x0001__x0001_;@_x0001__x0001__x0001__x0001__x0001__x0001_K@_x0001__x0001__x0001__x0001__x0001__x0001_3@_x0001__x0002__x0001__x0001__x0001__x0001__x0001_@P@_x0001__x0001__x0001__x0001__x0001__x0001_ @_x0001__x0001__x0001__x0001__x0001_I@_x0001__x0001__x0001__x0001__x0001__x0001_1@_x0001__x0001__x0001__x0001__x0001__x0001_&lt;@_x0001__x0001__x0001__x0001__x0001_D@_x0001__x0001__x0001__x0001__x0001__x0001_8@_x0001__x0001__x0001__x0001__x0001__x0001_F@_x0001__x0001__x0001__x0001__x0001__x0001_&gt;@_x0001__x0001__x0001__x0001__x0001__x0001_5@_x0001__x0001__x0001__x0001__x0001__x0001_7@_x0001__x0001__x0001__x0001__x0001__x0001_0@_x0001__x0001__x0001__x0001__x0001__x0001_$@_x0001__x0001__x0001__x0001__x0001__x0001_3@_x0001__x0001__x0001__x0001__x0001__x0001_"@_x0001__x0001__x0001__x0001__x0001__x0001_(@_x0001__x0001__x0001__x0001__x0001__x0001__x0018_@_x0001__x0001__x0001__x0001__x0001_I@_x0001__x0001__x0001__x0001__x0001_L@_x0001__x0001__x0001__x0001__x0001__x0001_$@_x0001__x0001__x0001__x0001__x0001_J@_x0001__x0001__x0001__x0001__x0001__x0001_&gt;@_x0001__x0001__x0001__x0001__x0001__x0001_F@_x0001__x0001__x0001__x0001__x0001__x0001__x001C_@_x0001__x0001__x0001__x0001__x0001__x0001_I@_x0001__x0001__x0001__x0001__x0001_H@_x0001__x0001__x0001__x0001__x0001__x0001__x0014_@_x0001__x0001__x0001__x0001__x0001__x0001_*@_x0001__x0001__x0001__x0001__x0001_@@_x0001__x0001__x0001__x0001__x0001_E@_x0001__x0001__x0001__x0001__x0001__x0001_3@_x0001__x0001__x0001__x0001__x0001__x0002__x0001__x0001_"@_x0001__x0001__x0001__x0001__x0001__x0001__x0010_@_x0001__x0001__x0001__x0001__x0001__x0001__x0001__x0001__x0001__x0001__x0001__x0001__x0001__x0001_H@_x0001__x0001__x0001__x0001__x0001__x0001_M@_x0001__x0001__x0001__x0001__x0001_@@_x0001__x0001__x0001__x0001__x0001__x0001_.@_x0001__x0001__x0001__x0001__x0001__x0001_K@_x0001__x0001__x0001__x0001__x0001__x0001_L@_x0001__x0001__x0001__x0001__x0001_J@_x0001__x0001__x0001__x0001__x0001__x0001_6@_x0001__x0001__x0001__x0001__x0001__x0001_6@_x0001__x0001__x0001__x0001__x0001__x0001__x0014_@_x0001__x0001__x0001__x0001__x0001_D@_x0001__x0001__x0001__x0001__x0001__x0001_?@_x0001__x0001__x0001__x0001__x0001__x0001_*@_x0001__x0001__x0001__x0001__x0001_F@_x0001__x0001__x0001__x0001__x0001__x0001__x0010_@_x0001__x0001__x0001__x0001__x0001__x0001_0@_x0001__x0001__x0001__x0001__x0001__x0001_5@_x0001__x0001__x0001__x0001__x0001__x0001_,@_x0001__x0001__x0001__x0001__x0001__x0001_,@_x0001__x0001__x0001__x0001__x0001__x0001_N@_x0001__x0001__x0001__x0001__x0001__x0001_O@_x0001__x0001__x0001__x0001__x0001_D@_x0001__x0001__x0001__x0001__x0001__x0001_:@_x0001__x0001__x0001__x0001__x0001__x0001_ @_x0001__x0001__x0001__x0001__x0001__x0001_(@_x0001__x0001__x0001__x0001__x0001__x0001_3@_x0001__x0001__x0001__x0001__x0001__x0001_6@_x0001__x0001__x0001__x0001__x0001__x0001_E@_x0001__x0001__x0001__x0001__x0001__x0001_L@_x0001__x0002__x0001__x0001__x0001__x0001__x0001__x0001_9@_x0001__x0001__x0001__x0001__x0001_L@_x0001__x0001__x0001__x0001__x0001__x0001_.@_x0001__x0001__x0001__x0001__x0001__x0001_$@_x0001__x0001__x0001__x0001__x0001__x0001_$@_x0001__x0001__x0001__x0001__x0001__x0001_H@_x0001__x0001__x0001__x0001__x0001__x0001_I@_x0001__x0001__x0001__x0001__x0001__x0001_3@_x0001__x0001__x0001__x0001__x0001_F@_x0001__x0001__x0001__x0001__x0001__x0001_"@_x0001__x0001__x0001__x0001__x0001__x0001_4@_x0001__x0001__x0001__x0001__x0001_K@_x0001__x0001__x0001__x0001__x0001__x0001_E@_x0001__x0001__x0001__x0001__x0001_H@_x0001__x0001__x0001__x0001__x0001__x0001_7@_x0001__x0001__x0001__x0001__x0001__x0001_I@_x0001__x0001__x0001__x0001__x0001__x0001_Q@_x0001__x0001__x0001__x0001__x0001__x0001_:@_x0001__x0001__x0001__x0001__x0001__x0001_.@_x0001__x0001__x0001__x0001__x0001__x0001_E@_x0001__x0001__x0001__x0001__x0001__x0001_M@_x0001__x0001__x0001__x0001__x0001__x0001_L@_x0001__x0001__x0001__x0001__x0001__x0001_,@_x0001__x0001__x0001__x0001__x0001__x0001_0@_x0001__x0001__x0001__x0001__x0001__x0001_*@_x0001__x0001__x0001__x0001__x0001_I@_x0001__x0001__x0001__x0001__x0001__x0001_$@_x0001__x0001__x0001__x0001__x0001__x0001_;@_x0001__x0001__x0001__x0001__x0001__x0001_G@_x0001__x0001__x0001__x0001__x0001__x0001_M@_x0001__x0001__x0001__x0001__x0001__x0001_,@_x0001__x0001__x0001__x0001__x0001__x0002__x0001__x0001__x001C_@_x0001__x0001__x0001__x0001__x0001__x0001_&lt;@_x0001__x0001__x0001__x0001__x0001__x0001_F@_x0001__x0001__x0001__x0001__x0001__x0001_7@_x0001__x0001__x0001__x0001__x0001__x0001_=@_x0001__x0001__x0001__x0001__x0001__x0001_6@_x0001__x0001__x0001__x0001__x0001__x0001_@@_x0001__x0001__x0001__x0001__x0001__x0001_0@_x0001__x0001__x0001__x0001__x0001_H@_x0001__x0001__x0001__x0001__x0001__x0001_3@_x0001__x0001__x0001__x0001__x0001__x0001_;@_x0001__x0001__x0001__x0001__x0001__x0001_D@_x0001__x0001__x0001__x0001__x0001_D@_x0001__x0001__x0001__x0001__x0001__x0001_=@_x0001__x0001__x0001__x0001__x0001__x0001_D@_x0001__x0001__x0001__x0001__x0001__x0001_1@_x0001__x0001__x0001__x0001__x0001__x0001_*@_x0001__x0001__x0001__x0001__x0001__x0001_,@_x0001__x0001__x0001__x0001__x0001__x0001_I@_x0001__x0001__x0001__x0001__x0001__x0001_.@_x0001__x0001__x0001__x0001__x0001__x0001_5@_x0001__x0001__x0001__x0001__x0001__x0001_9@_x0001__x0001__x0001__x0001__x0001__x0001_ @_x0001__x0001__x0001__x0001__x0001__x0001_K@_x0001__x0001__x0001__x0001__x0001__x0001_F@_x0001__x0001__x0001__x0001__x0001_G@_x0001__x0001__x0001__x0001__x0001__x0001_D@_x0001__x0001__x0001__x0001__x0001__x0001_G@_x0001__x0001__x0001__x0001__x0001__x0001__x0014_@_x0001__x0001__x0001__x0001__x0001__x0001_F@_x0001__x0001__x0001__x0001__x0001__x0001_ @_x0001__x0001__x0001__x0001__x0001__x0001_O@_x0001__x0002__x0001__x0001__x0001__x0001__x0001__x0001_:@_x0001__x0001__x0001__x0001__x0001_N@_x0001__x0001__x0001__x0001__x0001__x0001_ @_x0001__x0001__x0001__x0001__x0001__x0001_&lt;@_x0001__x0001__x0001__x0001__x0001_L@_x0001__x0001__x0001__x0001__x0001__x0001_3@_x0001__x0001__x0001__x0001__x0001__x0001_0@_x0001__x0001__x0001__x0001__x0001__x0001_ @_x0001__x0001__x0001__x0001__x0001__x0001_&amp;@_x0001__x0001__x0001__x0001__x0001__x0001__x0018_@_x0001__x0001__x0001__x0001__x0001__x0001_1@_x0001__x0001__x0001__x0001__x0001__x0001_2@_x0001__x0001__x0001__x0001__x0001_L@_x0001__x0001__x0001__x0001__x0001__x0001_9@_x0001__x0001__x0001__x0001__x0001_H@_x0001__x0001__x0001__x0001__x0001__x0001_;@_x0001__x0001__x0001__x0001__x0001__x0001_4@_x0001__x0001__x0001__x0001__x0001__x0001_&amp;@_x0001__x0001__x0001__x0001__x0001__x0001_$@_x0001__x0001__x0001__x0001__x0001__x0001_&amp;@_x0001__x0001__x0001__x0001__x0001__x0001_;@_x0001__x0001__x0001__x0001__x0001__x0001_6@_x0001__x0001__x0001__x0001__x0001__x0001_F@_x0001__x0001__x0001__x0001__x0001__x0001_,@_x0001__x0001__x0001__x0001__x0001__x0001_2@_x0001__x0001__x0001__x0001__x0001_I@_x0001__x0001__x0001__x0001__x0001__x0001_;@_x0001__x0001__x0001__x0001__x0001__x0001_6@_x0001__x0001__x0001__x0001__x0001__x0001_L@_x0001__x0001__x0001__x0001__x0001__x0001_H@_x0001__x0001__x0001__x0001__x0001__x0001_*@_x0001__x0001__x0001__x0001__x0001__x0002__x0001__x0001_&lt;@_x0001__x0001__x0001__x0001__x0001__x0001_N@_x0001__x0001__x0001__x0001__x0001__x0001_N@_x0001__x0001__x0001__x0001__x0001__x0001_2@_x0001__x0001__x0001__x0001__x0001__x0001__x0010_@_x0001__x0001__x0001__x0001__x0001__x0001_J@_x0001__x0001__x0001__x0001__x0001__x0001_7@_x0001__x0001__x0001__x0001__x0001_I@_x0001__x0001__x0001__x0001__x0001__x0001_P@_x0001__x0001__x0001__x0001__x0001__x0001_2@_x0001__x0001__x0001__x0001__x0001__x0001_0@_x0001__x0001__x0001__x0001__x0001__x0001_1@_x0001__x0001__x0001__x0001__x0001__x0001_&gt;@_x0001__x0001__x0001__x0001__x0001__x0001_A@_x0001__x0001__x0001__x0001__x0001__x0001_A@_x0001__x0001__x0001__x0001__x0001__x0001_8@_x0001__x0001__x0001__x0001__x0001_ÀP@_x0001__x0001__x0001__x0001__x0001__x0001_(@_x0001__x0001__x0001__x0001__x0001__x0001_D@_x0001__x0001__x0001__x0001__x0001__x0001_?@_x0001__x0001__x0001__x0001__x0001__x0001__x001C_@_x0001__x0001__x0001__x0001__x0001__x0001_6@_x0001__x0001__x0001__x0001__x0001__x0001_.@_x0001__x0001__x0001__x0001__x0001__x0001__x0010_@_x0001__x0001__x0001__x0001__x0001__x0001__x0008_@_x0001__x0001__x0001__x0001__x0001__x0001_7@_x0001__x0001__x0001__x0001__x0001__x0001_2@_x0001__x0001__x0001__x0001__x0001__x0001_9@_x0001__x0001__x0001__x0001__x0001_I@_x0001__x0001__x0001__x0001__x0001__x0001__x0001__x0001__x0001__x0001__x0001__x0001__x0001__x0001_6@_x0001__x0001__x0001__x0001__x0001__x0001_;@_x0001__x0002__x0001__x0001__x0001__x0001__x0001__x0001_=@_x0001__x0001__x0001__x0001__x0001__x0001_8@_x0001__x0001__x0001__x0001__x0001_D@_x0001__x0001__x0001__x0001__x0001_@@_x0001__x0001__x0001__x0001__x0001__x0001_@@_x0001__x0001__x0001__x0001__x0001__x0001_1@_x0001__x0001__x0001__x0001__x0001__x0001_,@_x0001__x0001__x0001__x0001__x0001__x0001_D@_x0001__x0001__x0001__x0001__x0001__x0001_;@_x0001__x0001__x0001__x0001__x0001__x0001_(@_x0001__x0001__x0001__x0001__x0001__x0001_7@_x0001__x0001__x0001__x0001__x0001_O@_x0001__x0001__x0001__x0001__x0001__x0001_3@_x0001__x0001__x0001__x0001__x0001_I@_x0001__x0001__x0001__x0001__x0001__x0001_$@_x0001__x0001__x0001__x0001__x0001__x0001_3@_x0001__x0001__x0001__x0001__x0001__x0001_:@_x0001__x0001__x0001__x0001__x0001__x0001_&lt;@_x0001__x0001__x0001__x0001__x0001__x0001_.@_x0001__x0001__x0001__x0001__x0001__x0001_F@_x0001__x0001__x0001__x0001__x0001__x0001_Q@_x0001__x0001__x0001__x0001__x0001__x0001_(@_x0001__x0001__x0001__x0001__x0001__x0001_1@_x0001__x0001__x0001__x0001__x0001__x0001_&gt;@_x0001__x0001__x0001__x0001__x0001__x0001_&amp;@_x0001__x0001__x0001__x0001__x0001__x0001_2@_x0001__x0001__x0001__x0001__x0001_F@_x0001__x0001__x0001__x0001__x0001_D@_x0001__x0001__x0001__x0001__x0001__x0001_D@_x0001__x0001__x0001__x0001__x0001__x0001_@@_x0001__x0001__x0001__x0001__x0001_G@_x0001__x0001__x0001__x0001__x0001__x0002__x0001__x0001_7@_x0001__x0001__x0001__x0001__x0001__x0001_4@_x0001__x0001__x0001__x0001__x0001__x0001__x0010_@_x0001__x0001__x0001__x0001__x0001__x0001_6@_x0001__x0001__x0001__x0001__x0001__x0001_7@_x0001__x0001__x0001__x0001__x0001__x0001_@@_x0001__x0001__x0001__x0001__x0001__x0001_D@_x0001__x0001__x0001__x0001__x0001__x0001_.@_x0001__x0001__x0001__x0001__x0001__x0001_4@_x0001__x0001__x0001__x0001__x0001_F@_x0001__x0001__x0001__x0001__x0001__x0001_4@_x0001__x0001__x0001__x0001__x0001__x0001__x001C_@_x0001__x0001__x0001__x0001__x0001__x0001_1@_x0001__x0001__x0001__x0001__x0001__x0001__x0018_@_x0001__x0001__x0001__x0001__x0001__x0001_8@_x0001__x0001__x0001__x0001__x0001__x0001_G@_x0001__x0001__x0001__x0001__x0001__x0001_F@_x0001__x0001__x0001__x0001__x0001__x0001_8@_x0001__x0001__x0001__x0001__x0001__x0001_H@_x0001__x0001__x0001__x0001__x0001__x0001_&lt;@_x0001__x0001__x0001__x0001__x0001__x0001_8@_x0001__x0001__x0001__x0001__x0001__x0001__x001C_@_x0001__x0001__x0001__x0001__x0001__x0001_A@_x0001__x0001__x0001__x0001__x0001_D@_x0001__x0001__x0001__x0001__x0001__x0001_M@_x0001__x0001__x0001__x0001__x0001__x0001_7@_x0001__x0001__x0001__x0001__x0001__x0001_&amp;@_x0001__x0001__x0001__x0001__x0001__x0001_I@_x0001__x0001__x0001__x0001__x0001__x0001_ @_x0001__x0001__x0001__x0001__x0001__x0001_(@_x0001__x0001__x0001__x0001__x0001__x0001_&amp;@_x0001__x0001__x0001__x0001__x0001__x0001_E@_x0001__x0002__x0001__x0001__x0001__x0001__x0001_P@_x0001__x0001__x0001__x0001__x0001_F@_x0001__x0001__x0001__x0001__x0001__x0001_3@_x0001__x0001__x0001__x0001__x0001__x0001_D@_x0001__x0001__x0001__x0001__x0001__x0001_3@_x0001__x0001__x0001__x0001__x0001__x0001_;@_x0001__x0001__x0001__x0001__x0001__x0001_ @_x0001__x0001__x0001__x0001__x0001__x0001_*@_x0001__x0001__x0001__x0001__x0001__x0001_6@_x0001__x0001__x0001__x0001__x0001_K@_x0001__x0001__x0001__x0001__x0001__x0001_.@_x0001__x0001__x0001__x0001__x0001__x0001_*@_x0001__x0001__x0001__x0001__x0001__x0001_(@_x0001__x0001__x0001__x0001__x0001__x0001__x001C_@_x0001__x0001__x0001__x0001__x0001__x0001_.@_x0001__x0001__x0001__x0001__x0001__x0001_2@_x0001__x0001__x0001__x0001__x0001__x0001_(@_x0001__x0001__x0001__x0001__x0001__x0001_I@_x0001__x0001__x0001__x0001__x0001__x0001_6@_x0001__x0001__x0001__x0001__x0001__x0001_8@_x0001__x0001__x0001__x0001__x0001__x0001_E@_x0001__x0001__x0001__x0001__x0001__x0001_M@_x0001__x0001__x0001__x0001__x0001__x0001_.@_x0001__x0001__x0001__x0001__x0001_ÀP@_x0001__x0001__x0001__x0001__x0001__x0001_G@_x0001__x0001__x0001__x0001__x0001__x0001_6@_x0001__x0001__x0001__x0001__x0001_G@_x0001__x0001__x0001__x0001__x0001__x0001_"@_x0001__x0001__x0001__x0001__x0001__x0001_4@_x0001__x0001__x0001__x0001__x0001__x0001_8@_x0001__x0001__x0001__x0001__x0001__x0001_4@_x0001__x0001__x0001__x0001__x0001__x0002__x0001__x0001__x0008_@_x0001__x0001__x0001__x0001__x0001__x0001_6@_x0001__x0001__x0001__x0001__x0001__x0001_1@_x0001__x0001__x0001__x0001__x0001__x0001_1@_x0001__x0001__x0001__x0001__x0001_C@_x0001__x0001__x0001__x0001__x0001__x0001_9@_x0001__x0001__x0001__x0001__x0001__x0001_I@_x0001__x0001__x0001__x0001__x0001_K@_x0001__x0001__x0001__x0001__x0001_G@_x0001__x0001__x0001__x0001__x0001__x0001_I@_x0001__x0001__x0001__x0001__x0001__x0001_9@_x0001__x0001__x0001__x0001__x0001__x0001__x0018_@_x0001__x0001__x0001__x0001__x0001__x0001_(@_x0001__x0001__x0001__x0001__x0001__x0001_&lt;@_x0001__x0001__x0001__x0001__x0001__x0001__x0014_@_x0001__x0001__x0001__x0001__x0001__x0001_@@_x0001__x0001__x0001__x0001__x0001__x0001_=@_x0001__x0001__x0001__x0001__x0001__x0001_E@_x0001__x0001__x0001__x0001__x0001__x0001__x001C_@_x0001__x0001__x0001__x0001__x0001__x0001_9@_x0001__x0001__x0001__x0001__x0001__x0001_2@_x0001__x0001__x0001__x0001__x0001_E@_x0001__x0001__x0001__x0001__x0001__x0001_*@_x0001__x0001__x0001__x0001__x0001__x0001_F@_x0001__x0001__x0001__x0001__x0001__x0001_=@_x0001__x0001__x0001__x0001__x0001__x0001_(@_x0001__x0001__x0001__x0001__x0001__x0001_$@_x0001__x0001__x0001__x0001__x0001__x0001_E@_x0001__x0001__x0001__x0001__x0001__x0001_E@_x0001__x0001__x0001__x0001__x0001__x0001_D@_x0001__x0001__x0001__x0001__x0001__x0001_2@_x0001__x0001__x0001__x0001__x0001__x0001_$@_x0001__x0002__x0001__x0001__x0001__x0001__x0001__x0001_D@_x0001__x0001__x0001__x0001__x0001__x0001_5@_x0001__x0001__x0001__x0001__x0001_D@_x0001__x0001__x0001__x0001__x0001__x0001_&amp;@_x0001__x0001__x0001__x0001__x0001__x0001_.@_x0001__x0001__x0001__x0001__x0001__x0001_.@_x0001__x0001__x0001__x0001__x0001__x0001_2@_x0001__x0001__x0001__x0001__x0001__x0001_J@_x0001__x0001__x0001__x0001__x0001__x0001_I@_x0001__x0001__x0001__x0001__x0001__x0001_A@_x0001__x0001__x0001__x0001__x0001__x0001_9@_x0001__x0001__x0001__x0001__x0001_L@_x0001__x0001__x0001__x0001__x0001__x0001_7@_x0001__x0001__x0001__x0001__x0001_N@_x0001__x0001__x0001__x0001__x0001__x0001_$@_x0001__x0001__x0001__x0001__x0001__x0001__x0018_@_x0001__x0001__x0001__x0001__x0001__x0001__x0014_@_x0001__x0001__x0001__x0001__x0001__x0001_5@_x0001__x0001__x0001__x0001__x0001__x0001_?@_x0001__x0001__x0001__x0001__x0001__x0001_K@_x0001__x0001__x0001__x0001__x0001__x0001__x001C_@_x0001__x0001__x0001__x0001__x0001_@@_x0001__x0001__x0001__x0001__x0001__x0001_F@_x0001__x0001__x0001__x0001__x0001__x0001__x0008_@_x0001__x0001__x0001__x0001__x0001__x0001_5@_x0001__x0001__x0001__x0001__x0001__x0001_3@_x0001__x0001__x0001__x0001__x0001__x0001_ @_x0001__x0001__x0001__x0001__x0001__x0001_2@_x0001__x0001__x0001__x0001__x0001_@@_x0001__x0001__x0001__x0001__x0001__x0001_O@_x0001__x0001__x0001__x0001__x0001__x0001_"@_x0001__x0001__x0001__x0001__x0001__x0002__x0001__x0001_,@_x0001__x0001__x0001__x0001__x0001_G@_x0001__x0001__x0001__x0001__x0001_E@_x0001__x0001__x0001__x0001__x0001__x0001_=@_x0001__x0001__x0001__x0001__x0001__x0001_:@_x0001__x0001__x0001__x0001__x0001_@Q@_x0001__x0001__x0001__x0001__x0001_J@_x0001__x0001__x0001__x0001__x0001__x0001_0@_x0001__x0001__x0001__x0001__x0001__x0001_L@_x0001__x0001__x0001__x0001__x0001__x0001__x0014_@_x0001__x0001__x0001__x0001__x0001__x0001_0@_x0001__x0001__x0001__x0001__x0001__x0001_A@_x0001__x0001__x0001__x0001__x0001__x0001_E@_x0001__x0001__x0001__x0001__x0001_I@_x0001__x0001__x0001__x0001__x0001__x0001_4@_x0001__x0001__x0001__x0001__x0001_D@_x0001__x0001__x0001__x0001__x0001__x0001_$@_x0001__x0001__x0001__x0001__x0001__x0001_.@_x0001__x0001__x0001__x0001__x0001__x0001_,@_x0001__x0001__x0001__x0001__x0001__x0001__x0001_@_x0001__x0001__x0001__x0001__x0001_I@_x0001__x0001__x0001__x0001__x0001__x0001_A@_x0001__x0001__x0001__x0001__x0001__x0001_3@_x0001__x0001__x0001__x0001__x0001__x0001_*@_x0001__x0001__x0001__x0001__x0001__x0001_5@_x0001__x0001__x0001__x0001__x0001__x0001_@@_x0001__x0001__x0001__x0001__x0001__x0001_K@_x0001__x0001__x0001__x0001__x0001__x0001__x0018_@_x0001__x0001__x0001__x0001__x0001_E@_x0001__x0001__x0001__x0001__x0001__x0001_H@_x0001__x0001__x0001__x0001__x0001__x0001_&lt;@_x0001__x0001__x0001__x0001__x0001__x0001__x001C_@_x0001__x0002__x0001__x0001__x0001__x0001__x0001__x0001__x001C_@_x0001__x0001__x0001__x0001__x0001__x0001_L@_x0001__x0001__x0001__x0001__x0001__x0001_?@_x0001__x0001__x0001__x0001__x0001__x0001_7@_x0001__x0001__x0001__x0001__x0001__x0001_ @_x0001__x0001__x0001__x0001__x0001__x0001_"@_x0001__x0001__x0001__x0001__x0001_P@_x0001__x0001__x0001__x0001__x0001__x0001_E@_x0001__x0001__x0001__x0001__x0001__x0001_$@_x0001__x0001__x0001__x0001__x0001__x0001_7@_x0001__x0001__x0001__x0001__x0001_G@_x0001__x0001__x0001__x0001__x0001__x0001_N@_x0001__x0001__x0001__x0001__x0001__x0001_:@_x0001__x0001__x0001__x0001__x0001__x0001_0@_x0001__x0001__x0001__x0001__x0001_@@_x0001__x0001__x0001__x0001__x0001__x0001_$@_x0001__x0001__x0001__x0001__x0001__x0001_,@_x0001__x0001__x0001__x0001__x0001__x0001_I@_x0001__x0001__x0001__x0001__x0001__x0001_?@_x0001__x0001__x0001__x0001__x0001__x0001_?@_x0001__x0001__x0001__x0001__x0001__x0001_2@_x0001__x0001__x0001__x0001__x0001__x0001_$@_x0001__x0001__x0001__x0001__x0001__x0001_@@_x0001__x0001__x0001__x0001__x0001__x0001_M@_x0001__x0001__x0001__x0001__x0001__x0001_?@_x0001__x0001__x0001__x0001__x0001__x0001_K@_x0001__x0001__x0001__x0001__x0001__x0001_8@_x0001__x0001__x0001__x0001__x0001__x0001_H@_x0001__x0001__x0001__x0001__x0001__x0001_E@_x0001__x0001__x0001__x0001__x0001__x0001_J@_x0001__x0001__x0001__x0001__x0001__x0001_&amp;@_x0001__x0001__x0001__x0001__x0001__x0002__x0001__x0001_3@_x0001__x0001__x0001__x0001__x0001__x0001_K@_x0001__x0001__x0001__x0001__x0001__x0001_7@_x0001__x0001__x0001__x0001__x0001_E@_x0001__x0001__x0001__x0001__x0001_I@_x0001__x0001__x0001__x0001__x0001__x0001_"@_x0001__x0001__x0001__x0001__x0001__x0001_2@_x0001__x0001__x0001__x0001__x0001__x0001_:@_x0001__x0001__x0001__x0001__x0001__x0001_G@_x0001__x0001__x0001__x0001__x0001__x0001__x0018_@_x0001__x0001__x0001__x0001__x0001__x0001_1@_x0001__x0001__x0001__x0001__x0001__x0001_K@_x0001__x0001__x0001__x0001__x0001__x0001_6@_x0001__x0001__x0001__x0001__x0001__x0001_2@_x0001__x0001__x0001__x0001__x0001__x0001_*@_x0001__x0001__x0001__x0001__x0001__x0001_"@_x0001__x0001__x0001__x0001__x0001__x0001_O@_x0001__x0001__x0001__x0001__x0001__x0001_K@_x0001__x0001__x0001__x0001__x0001_G@_x0001__x0001__x0001__x0001__x0001__x0001_,@_x0001__x0001__x0001__x0001__x0001__x0001_7@_x0001__x0001__x0001__x0001__x0001__x0001_1@_x0001__x0001__x0001__x0001__x0001_L@_x0001__x0001__x0001__x0001__x0001__x0001_*@_x0001__x0001__x0001__x0001__x0001__x0001_$@_x0001__x0001__x0001__x0001__x0001__x0001_3@_x0001__x0001__x0001__x0001__x0001__x0001_&gt;@_x0001__x0001__x0001__x0001__x0001_I@_x0001__x0001__x0001__x0001__x0001__x0001_E@_x0001__x0001__x0001__x0001__x0001__x0001_F@_x0001__x0001__x0001__x0001__x0001__x0001_*@_x0001__x0001__x0001__x0001__x0001_I@_x0001__x0002__x0001__x0001__x0001__x0001__x0001__x0001_$@_x0001__x0001__x0001__x0001__x0001__x0001__x0018_@_x0001__x0001__x0001__x0001__x0001__x0001_1@_x0001__x0001__x0001__x0001__x0001__x0001_&lt;@_x0001__x0001__x0001__x0001__x0001__x0001__x001C_@_x0001__x0001__x0001__x0001__x0001__x0001_&lt;@_x0001__x0001__x0001__x0001__x0001_ÀP@_x0001__x0001__x0001__x0001__x0001__x0001_7@_x0001__x0001__x0001__x0001__x0001__x0001_8@_x0001__x0001__x0001__x0001__x0001__x0001_2@_x0001__x0001__x0001__x0001__x0001_@@_x0001__x0001__x0001__x0001__x0001__x0001_5@_x0001__x0001__x0001__x0001__x0001__x0001_7@_x0001__x0001__x0001__x0001__x0001__x0001_ @_x0001__x0001__x0001__x0001__x0001__x0001_9@_x0001__x0001__x0001__x0001__x0001__x0001_:@_x0001__x0001__x0001__x0001__x0001__x0001__x0018_@_x0001__x0001__x0001__x0001__x0001__x0001_@@_x0001__x0001__x0001__x0001__x0001__x0001_"@_x0001__x0001__x0001__x0001__x0001_F@_x0001__x0001__x0001__x0001__x0001__x0001_=@_x0001__x0001__x0001__x0001__x0001__x0001_6@_x0001__x0001__x0001__x0001__x0001__x0001_0@_x0001__x0001__x0001__x0001__x0001__x0001_E@_x0001__x0001__x0001__x0001__x0001__x0001_"@_x0001__x0001__x0001__x0001__x0001__x0001_;@_x0001__x0001__x0001__x0001__x0001__x0001_K@_x0001__x0001__x0001__x0001__x0001__x0001_&lt;@_x0001__x0001__x0001__x0001__x0001__x0001_&gt;@_x0001__x0001__x0001__x0001__x0001__x0001_$@_x0001__x0001__x0001__x0001__x0001_I@_x0001__x0001__x0001__x0001__x0001__x0002__x0001__x0001_;@_x0001__x0001__x0001__x0001__x0001__x0001_=@_x0001__x0001__x0001__x0001__x0001__x0001_M@_x0001__x0001__x0001__x0001__x0001__x0001__x0018_@_x0001__x0001__x0001__x0001__x0001__x0001_@@_x0001__x0001__x0001__x0001__x0001__x0001_N@_x0001__x0001__x0001__x0001__x0001__x0001_(@_x0001__x0001__x0001__x0001__x0001_J@_x0001__x0001__x0001__x0001__x0001__x0001_G@_x0001__x0001__x0001__x0001__x0001__x0001_E@_x0001__x0001__x0001__x0001__x0001__x0001__x0014_@_x0001__x0001__x0001__x0001__x0001__x0001__x0008_@_x0001__x0001__x0001__x0001__x0001__x0001_8@_x0001__x0001__x0001__x0001__x0001__x0001_3@_x0001__x0001__x0001__x0001__x0001__x0001_.@_x0001__x0001__x0001__x0001__x0001__x0001_G@_x0001__x0001__x0001__x0001__x0001__x0001_0@_x0001__x0001__x0001__x0001__x0001__x0001_&gt;@_x0001__x0001__x0001__x0001__x0001__x0001_1@_x0001__x0001__x0001__x0001__x0001__x0001_$@_x0001__x0001__x0001__x0001__x0001__x0001_.@_x0001__x0001__x0001__x0001__x0001__x0001_F@_x0001__x0001__x0001__x0001__x0001__x0001_G@_x0001__x0001__x0001__x0001__x0001__x0001_E@_x0001__x0001__x0001__x0001__x0001__x0001_1@_x0001__x0001__x0001__x0001__x0001__x0001__x0008_@_x0001__x0001__x0001__x0001__x0001__x0001_I@_x0001__x0001__x0001__x0001__x0001__x0001_2@_x0001__x0001__x0001__x0001__x0001__x0001_N@_x0001__x0001__x0001__x0001__x0001_N@_x0001__x0001__x0001__x0001__x0001__x0001_A@_x0001__x0001__x0001__x0001__x0001__x0001_@@_x0001__x0002__x0001__x0001__x0001__x0001__x0001__x0001_(@_x0001__x0001__x0001__x0001__x0001_@@_x0001__x0001__x0001__x0001__x0001__x0001_K@_x0001__x0001__x0001__x0001__x0001__x0001_I@_x0001__x0001__x0001__x0001__x0001__x0001__x0014_@_x0001__x0001__x0001__x0001__x0001_J@_x0001__x0001__x0001__x0001__x0001_I@_x0001__x0001__x0001__x0001__x0001__x0001_,@_x0001__x0001__x0001__x0001__x0001__x0001_?@_x0001__x0001__x0001__x0001__x0001__x0001_G@_x0001__x0001__x0001__x0001__x0001__x0001_A@_x0001__x0001__x0001__x0001__x0001__x0001_2@_x0001__x0001__x0001__x0001__x0001_D@_x0001__x0001__x0001__x0001__x0001_P@_x0001__x0001__x0001__x0001__x0001__x0001_&lt;@_x0001__x0001__x0001__x0001__x0001__x0001_D@_x0001__x0001__x0001__x0001__x0001__x0001_3@_x0001__x0001__x0001__x0001__x0001__x0001_D@_x0001__x0001__x0001__x0001__x0001_H@_x0001__x0001__x0001__x0001__x0001_F@_x0001__x0001__x0001__x0001__x0001__x0001__x0008_@_x0001__x0001__x0001__x0001__x0001__x0001_"@_x0001__x0001__x0001__x0001__x0001__x0001_7@_x0001__x0001__x0001__x0001__x0001__x0001_0@_x0001__x0001__x0001__x0001__x0001__x0001_(@_x0001__x0001__x0001__x0001__x0001__x0001_K@_x0001__x0001__x0001__x0001__x0001__x0001_1@_x0001__x0001__x0001__x0001__x0001__x0001_"@_x0001__x0001__x0001__x0001__x0001__x0001_"@_x0001__x0001__x0001__x0001__x0001__x0001_2@_x0001__x0001__x0001__x0001__x0001__x0001_E@_x0001__x0001__x0001__x0001__x0001__x0002__x0001__x0001_5@_x0001__x0001__x0001__x0001__x0001_D@_x0001__x0001__x0001__x0001__x0001__x0001_.@_x0001__x0001__x0001__x0001__x0001_J@_x0001__x0001__x0001__x0001__x0001__x0001_7@_x0001__x0001__x0001__x0001__x0001__x0001__x0014_@_x0001__x0001__x0001__x0001__x0001__x0001_:@_x0001__x0001__x0001__x0001__x0001__x0001_7@_x0001__x0001__x0001__x0001__x0001__x0001_&amp;@_x0001__x0001__x0001__x0001__x0001__x0001_"@_x0001__x0001__x0001__x0001__x0001__x0001_.@_x0001__x0001__x0001__x0001__x0001__x0001_ @_x0001__x0001__x0001__x0001__x0001__x0001__x0018_@_x0001__x0001__x0001__x0001__x0001__x0001_&lt;@_x0001__x0001__x0001__x0001__x0001__x0001_A@_x0001__x0001__x0001__x0001__x0001__x0001_,@_x0001__x0001__x0001__x0001__x0001_F@_x0001__x0001__x0001__x0001__x0001__x0001_(@_x0001__x0001__x0001__x0001__x0001__x0001_ @_x0001__x0001__x0001__x0001__x0001__x0001_;@_x0001__x0001__x0001__x0001__x0001__x0001_:@_x0001__x0001__x0001__x0001__x0001__x0001_;@_x0001__x0001__x0001__x0001__x0001__x0001_6@_x0001__x0001__x0001__x0001__x0001__x0001__x0014_@_x0001__x0001__x0001__x0001__x0001__x0001_D@_x0001__x0001__x0001__x0001__x0001__x0001_M@_x0001__x0001__x0001__x0001__x0001__x0001_=@_x0001__x0001__x0001__x0001__x0001__x0001_3@_x0001__x0001__x0001__x0001__x0001__x0001_*@_x0001__x0001__x0001__x0001__x0001_@@_x0001__x0001__x0001__x0001__x0001_C@_x0001__x0001__x0001__x0001__x0001__x0001_5@_x0001__x0002__x0001__x0001__x0001__x0001__x0001__x0001_"@_x0001__x0001__x0001__x0001__x0001__x0001_*@_x0001__x0001__x0001__x0001__x0001__x0001_:@_x0001__x0001__x0001__x0001__x0001__x0001_3@_x0001__x0001__x0001__x0001__x0001__x0001_E@_x0001__x0001__x0001__x0001__x0001__x0001_:@_x0001__x0001__x0001__x0001__x0001__x0001_7@_x0001__x0001__x0001__x0001__x0001__x0001_?@_x0001__x0001__x0001__x0001__x0001__x0001_3@_x0001__x0001__x0001__x0001__x0001__x0001_&gt;@_x0001__x0001__x0001__x0001__x0001__x0001_1@_x0001__x0001__x0001__x0001__x0001__x0001_M@_x0001__x0001__x0001__x0001__x0001__x0001_"@_x0001__x0001__x0001__x0001__x0001_M@_x0001__x0001__x0001__x0001__x0001__x0001_D@_x0001__x0001__x0001__x0001__x0001__x0001_ @_x0001__x0001__x0001__x0001__x0001__x0001_:@_x0001__x0001__x0001__x0001__x0001__x0001_6@_x0001__x0001__x0001__x0001__x0001_F@_x0001__x0001__x0001__x0001__x0001__x0001_ @_x0001__x0001__x0001__x0001__x0001_I@_x0001__x0001__x0001__x0001__x0001__x0001_J@_x0001__x0001__x0001__x0001__x0001__x0001_G@_x0001__x0001__x0001__x0001__x0001__x0001_(@_x0001__x0001__x0001__x0001__x0001__x0001_&lt;@_x0001__x0001__x0001__x0001__x0001_E@_x0001__x0001__x0001__x0001__x0001__x0001_9@_x0001__x0001__x0001__x0001__x0001__x0001_J@_x0001__x0001__x0001__x0001__x0001__x0001_&amp;@_x0001__x0001__x0001__x0001__x0001__x0001_&gt;@_x0001__x0001__x0001__x0001__x0001__x0001__x0001_@_x0001__x0001__x0001__x0001__x0001__x0002__x0001__x0001_G@_x0001__x0001__x0001__x0001__x0001__x0001_7@_x0001__x0001__x0001__x0001__x0001_H@_x0001__x0001__x0001__x0001__x0001__x0001__x0014_@_x0001__x0001__x0001__x0001__x0001__x0001_0@_x0001__x0001__x0001__x0001__x0001__x0001_4@_x0001__x0001__x0001__x0001__x0001__x0001_F@_x0001__x0001__x0001__x0001__x0001__x0001_8@_x0001__x0001__x0001__x0001__x0001_G@_x0001__x0001__x0001__x0001__x0001_M@_x0001__x0001__x0001__x0001__x0001__x0001_"@_x0001__x0001__x0001__x0001__x0001__x0001_4@_x0001__x0001__x0001__x0001__x0001__x0001_.@_x0001__x0001__x0001__x0001__x0001_@@_x0001__x0001__x0001__x0001__x0001__x0001_5@_x0001__x0001__x0001__x0001__x0001__x0001_8@_x0001__x0001__x0001__x0001__x0001_D@_x0001__x0001__x0001__x0001__x0001__x0001_3@_x0001__x0001__x0001__x0001__x0001_L@_x0001__x0001__x0001__x0001__x0001__x0001_&amp;@_x0001__x0001__x0001__x0001__x0001__x0001_I@_x0001__x0001__x0001__x0001__x0001__x0001_8@_x0001__x0001__x0001__x0001__x0001__x0001_$@_x0001__x0001__x0001__x0001__x0001_F@_x0001__x0001__x0001__x0001__x0001__x0001_.@_x0001__x0001__x0001__x0001__x0001__x0001__x0018_@_x0001__x0001__x0001__x0001__x0001_@@_x0001__x0001__x0001__x0001__x0001_F@_x0001__x0001__x0001__x0001__x0001__x0001_4@_x0001__x0001__x0001__x0001__x0001__x0001_:@_x0001__x0001__x0001__x0001__x0001__x0001_2@_x0001__x0001__x0001__x0001__x0001__x0001_3@_x0001__x0002__x0001__x0001__x0001__x0001__x0001_G@_x0001__x0001__x0001__x0001__x0001_@@_x0001__x0001__x0001__x0001__x0001__x0001_G@_x0001__x0001__x0001__x0001__x0001__x0001_?@_x0001__x0001__x0001__x0001__x0001__x0001_*@_x0001__x0001__x0001__x0001__x0001__x0001_7@_x0001__x0001__x0001__x0001__x0001__x0001_J@_x0001__x0001__x0001__x0001__x0001__x0001_,@_x0001__x0001__x0001__x0001__x0001__x0001_ @_x0001__x0001__x0001__x0001__x0001__x0001_9@_x0001__x0001__x0001__x0001__x0001_I@_x0001__x0001__x0001__x0001__x0001__x0001_(@_x0001__x0001__x0001__x0001__x0001__x0001_8@_x0001__x0001__x0001__x0001__x0001__x0001_,@_x0001__x0001__x0001__x0001__x0001__x0001__x0001__x0001__x0001__x0001__x0001__x0001__x0001__x0001_K@_x0001__x0001__x0001__x0001__x0001_@@_x0001__x0001__x0001__x0001__x0001__x0001_"@_x0001__x0001__x0001__x0001__x0001__x0001_$@_x0001__x0001__x0001__x0001__x0001__x0001_:@_x0001__x0001__x0001__x0001__x0001__x0001_&amp;@_x0001__x0001__x0001__x0001__x0001_C@_x0001__x0001__x0001__x0001__x0001__x0001_2@_x0001__x0001__x0001__x0001__x0001__x0001_P@_x0001__x0001__x0001__x0001__x0001_G@_x0001__x0001__x0001__x0001__x0001__x0001_I@_x0001__x0001__x0001__x0001__x0001__x0001_4@_x0001__x0001__x0001__x0001__x0001__x0001_L@_x0001__x0001__x0001__x0001__x0001__x0001_ð?_x0001__x0001__x0001__x0001__x0001__x0001_,@_x0001__x0001__x0001__x0001__x0001__x0001_"@_x0001__x0001__x0001__x0001__x0001__x0002__x0001_K@_x0001__x0001__x0001__x0001__x0001__x0001_,@_x0001__x0001__x0001__x0001__x0001__x0001__x0008_@_x0001__x0001__x0001__x0001__x0001__x0001_9@_x0001__x0001__x0001__x0001__x0001__x0001_ @_x0001__x0001__x0001__x0001__x0001__x0001_8@_x0001__x0001__x0001__x0001__x0001__x0001_5@_x0001__x0001__x0001__x0001__x0001__x0001_2@_x0001__x0001__x0001__x0001__x0001__x0001_5@_x0001__x0001__x0001__x0001__x0001__x0001__x001C_@_x0001__x0001__x0001__x0001__x0001__x0001_P@_x0001__x0001__x0001__x0001__x0001__x0001_6@_x0001__x0001__x0001__x0001__x0001__x0001_7@_x0001__x0001__x0001__x0001__x0001_I@_x0001__x0001__x0001__x0001__x0001__x0001_;@_x0001__x0001__x0001__x0001__x0001__x0001_E@_x0001__x0001__x0001__x0001__x0001__x0001_&lt;@_x0001__x0001__x0001__x0001__x0001__x0001_&gt;@_x0001__x0001__x0001__x0001__x0001__x0001_;@_x0001__x0001__x0001__x0001__x0001__x0001_?@_x0001__x0001__x0001__x0001__x0001__x0001_9@_x0001__x0001__x0001__x0001__x0001__x0001_H@_x0001__x0001__x0001__x0001__x0001__x0001_A@_x0001__x0001__x0001__x0001__x0001__x0001_7@_x0001__x0001__x0001__x0001__x0001__x0001_?@_x0001__x0001__x0001__x0001__x0001_I@_x0001__x0001__x0001__x0001__x0001_E@_x0001__x0001__x0001__x0001__x0001__x0001_?@_x0001__x0001__x0001__x0001__x0001_@@_x0001__x0001__x0001__x0001__x0001__x0001__x0010_@_x0001__x0001__x0001__x0001__x0001_F@_x0001__x0001__x0001__x0001__x0001_L@_x0001__x0002__x0001__x0001__x0001__x0001__x0001__x0001_,@_x0001__x0001__x0001__x0001__x0001__x0001_6@_x0001__x0001__x0001__x0001__x0001__x0001_K@_x0001__x0001__x0001__x0001__x0001__x0001_(@_x0001__x0001__x0001__x0001__x0001_C@_x0001__x0001__x0001__x0001__x0001__x0001_,@_x0001__x0001__x0001__x0001__x0001__x0001_0@_x0001__x0001__x0001__x0001__x0001__x0001_"@_x0001__x0001__x0001__x0001__x0001_K@_x0001__x0001__x0001__x0001__x0001__x0001_&amp;@_x0001__x0001__x0001__x0001__x0001__x0001_A@_x0001__x0001__x0001__x0001__x0001_F@_x0001__x0001__x0001__x0001__x0001__x0001_&lt;@_x0001__x0001__x0001__x0001__x0001__x0001_&lt;@_x0001__x0001__x0001__x0001__x0001__x0001__x001C_@_x0001__x0001__x0001__x0001__x0001__x0001_F@_x0001__x0001__x0001__x0001__x0001__x0001_*@_x0001__x0001__x0001__x0001__x0001__x0001_0@_x0001__x0001__x0001__x0001__x0001_I@_x0001__x0001__x0001__x0001__x0001__x0001_&lt;@_x0001__x0001__x0001__x0001__x0001__x0001_?@_x0001__x0001__x0001__x0001__x0001__x0001_D@_x0001__x0001__x0001__x0001__x0001__x0001_&amp;@_x0001__x0001__x0001__x0001__x0001__x0001_F@_x0001__x0001__x0001__x0001__x0001__x0001_M@_x0001__x0001__x0001__x0001__x0001__x0001_&lt;@_x0001__x0001__x0001__x0001__x0001__x0001__x0010_@_x0001__x0001__x0001__x0001__x0001_M@_x0001__x0001__x0001__x0001__x0001__x0001_O@_x0001__x0001__x0001__x0001__x0001__x0001_8@_x0001__x0001__x0001__x0001__x0001_P@_x0001__x0001__x0001__x0001__x0001__x0002__x0001__x0001_6@_x0001__x0001__x0001__x0001__x0001__x0001_J@_x0001__x0001__x0001__x0001__x0001__x0001_,@_x0001__x0001__x0001__x0001__x0001__x0001_D@_x0001__x0001__x0001__x0001__x0001__x0001_&amp;@_x0001__x0001__x0001__x0001__x0001__x0001_@@_x0001__x0001__x0001__x0001__x0001__x0001_1@_x0001__x0001__x0001__x0001__x0001__x0001_4@_x0001__x0001__x0001__x0001__x0001_E@_x0001__x0001__x0001__x0001__x0001__x0001_4@_x0001__x0001__x0001__x0001__x0001__x0001_A@_x0001__x0001__x0001__x0001__x0001__x0001_,@_x0001__x0001__x0001__x0001__x0001_@@_x0001__x0001__x0001__x0001__x0001_G@_x0001__x0001__x0001__x0001__x0001__x0001_:@_x0001__x0001__x0001__x0001__x0001__x0001_*@_x0001__x0001__x0001__x0001__x0001__x0001_&amp;@_x0001__x0001__x0001__x0001__x0001_ÀP@_x0001__x0001__x0001__x0001__x0001_D@_x0001__x0001__x0001__x0001__x0001__x0001_&lt;@_x0001__x0001__x0001__x0001__x0001__x0001_K@_x0001__x0001__x0001__x0001__x0001_N@_x0001__x0001__x0001__x0001__x0001__x0001_&gt;@_x0001__x0001__x0001__x0001__x0001__x0001_O@_x0001__x0001__x0001__x0001__x0001__x0001_:@_x0001__x0001__x0001__x0001__x0001__x0001_@@_x0001__x0001__x0001__x0001__x0001__x0001_5@_x0001__x0001__x0001__x0001__x0001__x0001_,@_x0001__x0001__x0001__x0001__x0001__x0001_K@_x0001__x0001__x0001__x0001__x0001_K@_x0001__x0001__x0001__x0001__x0001__x0001_&lt;@_x0001__x0001__x0001__x0001__x0001__x0001_9@_x0001__x0002__x0001__x0001__x0001__x0001__x0001__x0001_;@_x0001__x0001__x0001__x0001__x0001_@Q@_x0001__x0001__x0001__x0001__x0001__x0001_?@_x0001__x0001__x0001__x0001__x0001__x0001__x0010_@_x0001__x0001__x0001__x0001__x0001__x0001_;@_x0001__x0001__x0001__x0001__x0001__x0001_A@_x0001__x0001__x0001__x0001__x0001__x0001_P@_x0001__x0001__x0001__x0001__x0001_D@_x0001__x0001__x0001__x0001__x0001__x0001_1@_x0001__x0001__x0001__x0001__x0001__x0001_?@_x0001__x0001__x0001__x0001__x0001__x0001_A@_x0001__x0001__x0001__x0001__x0001__x0001_G@_x0001__x0001__x0001__x0001__x0001__x0001_7@_x0001__x0001__x0001__x0001__x0001__x0001_G@_x0001__x0001__x0001__x0001__x0001__x0001_.@_x0001__x0001__x0001__x0001__x0001__x0001_?@_x0001__x0001__x0001__x0001__x0001_N@_x0001__x0001__x0001__x0001__x0001__x0001_ @_x0001__x0001__x0001__x0001__x0001__x0001_&gt;@_x0001__x0001__x0001__x0001__x0001_M@_x0001__x0001__x0001__x0001__x0001__x0001_2@_x0001__x0001__x0001__x0001__x0001__x0001_6@_x0001__x0001__x0001__x0001__x0001__x0001_=@_x0001__x0001__x0001__x0001__x0001__x0001_"@_x0001__x0001__x0001__x0001__x0001__x0001_6@_x0001__x0001__x0001__x0001__x0001__x0001__x0010_@_x0001__x0001__x0001__x0001__x0001__x0001_"@_x0001__x0001__x0001__x0001__x0001__x0001__x0018_@_x0001__x0001__x0001__x0001__x0001__x0001_I@_x0001__x0001__x0001__x0001__x0001__x0001_7@_x0001__x0001__x0001__x0001__x0001__x0001_&gt;@_x0001__x0001__x0001__x0001__x0001__x0002__x0001_@@_x0001__x0001__x0001__x0001__x0001__x0001_*@_x0001__x0001__x0001__x0001__x0001__x0001_D@_x0001__x0001__x0001__x0001__x0001__x0001_@@_x0001__x0001__x0001__x0001__x0001__x0001_0@_x0001__x0001__x0001__x0001__x0001__x0001_5@_x0001__x0001__x0001__x0001__x0001__x0001_3@_x0001__x0001__x0001__x0001__x0001__x0001__x0018_@_x0001__x0001__x0001__x0001__x0001__x0001_2@_x0001__x0001__x0001__x0001__x0001__x0001_4@_x0001__x0001__x0001__x0001__x0001__x0001_*@_x0001__x0001__x0001__x0001__x0001__x0001_E@_x0001__x0001__x0001__x0001__x0001__x0001_&gt;@_x0001__x0001__x0001__x0001__x0001__x0001_&lt;@_x0001__x0001__x0001__x0001__x0001__x0001_"@_x0001__x0001__x0001__x0001__x0001__x0001_H@_x0001__x0001__x0001__x0001__x0001_E@_x0001__x0001__x0001__x0001__x0001__x0001__x001C_@_x0001__x0001__x0001__x0001__x0001__x0001_?@_x0001__x0001__x0001__x0001__x0001__x0001_&gt;@_x0001__x0001__x0001__x0001__x0001__x0001_&amp;@_x0001__x0001__x0001__x0001__x0001__x0001_@@_x0001__x0001__x0001__x0001__x0001__x0001_.@_x0001__x0001__x0001__x0001__x0001__x0001_1@_x0001__x0001__x0001__x0001__x0001__x0001_2@_x0001__x0001__x0001__x0001__x0001_K@_x0001__x0001__x0001__x0001__x0001__x0001_9@_x0001__x0001__x0001__x0001__x0001__x0001_6@_x0001__x0001__x0001__x0001__x0001_@@_x0001__x0001__x0001__x0001__x0001__x0001_P@_x0001__x0001__x0001__x0001__x0001__x0001_,@_x0001__x0001__x0001__x0001__x0001__x0001_9@_x0001__x0002__x0001__x0001__x0001__x0001__x0001__x0001_@@_x0001__x0001__x0001__x0001__x0001__x0001_@@_x0001__x0001__x0001__x0001__x0001__x0001_7@_x0001__x0001__x0001__x0001__x0001__x0001_0@_x0001__x0001__x0001__x0001__x0001__x0001_=@_x0001__x0001__x0001__x0001__x0001_I@_x0001__x0001__x0001__x0001__x0001__x0001_*@_x0001__x0001__x0001__x0001__x0001__x0001_0@_x0001__x0001__x0001__x0001__x0001__x0001_2@_x0001__x0001__x0001__x0001__x0001__x0001_A@_x0001__x0001__x0001__x0001__x0001__x0001_A@_x0001__x0001__x0001__x0001__x0001__x0001_&amp;@_x0001__x0001__x0001__x0001__x0001__x0001_&gt;@_x0001__x0001__x0001__x0001__x0001__x0001_=@_x0001__x0001__x0001__x0001__x0001__x0001__x001C_@_x0001__x0001__x0001__x0001__x0001__x0001_ @_x0001__x0001__x0001__x0001__x0001__x0001_,@_x0001__x0001__x0001__x0001__x0001__x0001_&amp;@_x0001__x0001__x0001__x0001__x0001__x0001__x0014_@_x0001__x0001__x0001__x0001__x0001__x0001_ @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3@_x0001__x0001__x0001__x0001__x0001__x0001_&lt;@_x0001__x0001__x0001__x0001__x0001__x0001_4@_x0001__x0001__x0001__x0001__x0001__x0001_*@_x0001__x0001__x0001__x0001__x0001__x0001_1@_x0001__x0001__x0001__x0001__x0001__x0002__x0001__x0001_7@_x0001__x0001__x0001__x0001__x0001__x0001_@@_x0001__x0001__x0001__x0001__x0001__x0001_4@_x0001__x0001__x0001__x0001__x0001__x0001_K@_x0001__x0001__x0001__x0001__x0001__x0001_K@_x0001__x0001__x0001__x0001__x0001__x0001_*@_x0001__x0001__x0001__x0001__x0001__x0001_&gt;@_x0001__x0001__x0001__x0001__x0001__x0001_?@_x0001__x0001__x0001__x0001__x0001__x0001_5@_x0001__x0001__x0001__x0001__x0001_K@_x0001__x0001__x0001__x0001__x0001__x0001_K@_x0001__x0001__x0001__x0001__x0001__x0001_$@_x0001__x0001__x0001__x0001__x0001__x0001_8@_x0001__x0001__x0001__x0001__x0001__x0001__x0010_@_x0001__x0001__x0001__x0001__x0001__x0001_&amp;@_x0001__x0001__x0001__x0001__x0001__x0001_0@_x0001__x0001__x0001__x0001__x0001__x0001_N@_x0001__x0001__x0001__x0001__x0001__x0001_N@_x0001__x0001__x0001__x0001__x0001__x0001_G@_x0001__x0001__x0001__x0001__x0001__x0001_G@_x0001__x0001__x0001__x0001__x0001__x0001_8@_x0001__x0001__x0001__x0001__x0001__x0001_K@_x0001__x0001__x0001__x0001__x0001_F@_x0001__x0001__x0001__x0001__x0001__x0001_J@_x0001__x0001__x0001__x0001__x0001__x0001__x0001__x0001__x0001__x0001__x0001__x0001__x0001__x0001__x0010_@_x0001__x0001__x0001__x0001__x0001__x0001__x001C_@_x0001__x0001__x0001__x0001__x0001__x0001_&amp;@_x0001__x0001__x0001__x0001__x0001__x0001_&gt;@_x0001__x0001__x0001__x0001__x0001__x0001_6@_x0001__x0001__x0001__x0001__x0001__x0001__x0014_@_x0001__x0001__x0001__x0001__x0001__x0001_J@_x0001__x0002__x0001__x0001__x0001__x0001__x0001__x0001_.@_x0001__x0001__x0001__x0001__x0001__x0001_H@_x0001__x0001__x0001__x0001__x0001__x0001_2@_x0001__x0001__x0001__x0001__x0001__x0001_5@_x0001__x0001__x0001__x0001__x0001_P@_x0001__x0001__x0001__x0001__x0001__x0001_O@_x0001__x0001__x0001__x0001__x0001__x0001_"@_x0001__x0001__x0001__x0001__x0001__x0001_5@_x0001__x0001__x0001__x0001__x0001__x0001_*@_x0001__x0001__x0001__x0001__x0001__x0001_A@_x0001__x0001__x0001__x0001__x0001_H@_x0001__x0001__x0001__x0001__x0001__x0001_A@_x0001__x0001__x0001__x0001__x0001__x0001_2@_x0001__x0001__x0001__x0001__x0001_K@_x0001__x0001__x0001__x0001__x0001__x0001_H@_x0001__x0001__x0001__x0001__x0001__x0001_E@_x0001__x0001__x0001__x0001__x0001__x0001_1@_x0001__x0001__x0001__x0001__x0001__x0001_2@_x0001__x0001__x0001__x0001__x0001__x0001_6@_x0001__x0001__x0001__x0001__x0001__x0001_$@_x0001__x0001__x0001__x0001__x0001__x0001_;@_x0001__x0001__x0001__x0001__x0001__x0001_ @_x0001__x0001__x0001__x0001__x0001__x0001_0@_x0001__x0001__x0001__x0001__x0001__x0001_1@_x0001__x0001__x0001__x0001__x0001_O@_x0001__x0001__x0001__x0001__x0001__x0001_H@_x0001__x0001__x0001__x0001__x0001__x0001_9@_x0001__x0001__x0001__x0001__x0001_E@_x0001__x0001__x0001__x0001__x0001_M@_x0001__x0001__x0001__x0001__x0001__x0001_&gt;@_x0001__x0001__x0001__x0001__x0001__x0001_4@_x0001__x0001__x0001__x0001__x0001__x0002__x0001__x0001_ @_x0001__x0001__x0001__x0001__x0001_F@_x0001__x0001__x0001__x0001__x0001_H@_x0001__x0001__x0001__x0001__x0001__x0001_7@_x0001__x0001__x0001__x0001__x0001__x0001_ @_x0001__x0001__x0001__x0001__x0001__x0001_?@_x0001__x0001__x0001__x0001__x0001__x0001_J@_x0001__x0001__x0001__x0001__x0001__x0001_N@_x0001__x0001__x0001__x0001__x0001__x0001_J@_x0001__x0001__x0001__x0001__x0001__x0001_&gt;@_x0001__x0001__x0001__x0001__x0001__x0001_=@_x0001__x0001__x0001__x0001__x0001__x0001_8@_x0001__x0001__x0001__x0001__x0001__x0001_:@_x0001__x0001__x0001__x0001__x0001__x0001_0@_x0001__x0001__x0001__x0001__x0001__x0001_&gt;@_x0001__x0001__x0001__x0001__x0001__x0001_0@_x0001__x0001__x0001__x0001__x0001__x0001_&lt;@_x0001__x0001__x0001__x0001__x0001__x0001__x0018_@_x0001__x0001__x0001__x0001__x0001__x0001_0@_x0001__x0001__x0001__x0001__x0001__x0001_9@_x0001__x0001__x0001__x0001__x0001_@@_x0001__x0001__x0001__x0001__x0001__x0001_J@_x0001__x0001__x0001__x0001__x0001__x0001_"@_x0001__x0001__x0001__x0001__x0001_H@_x0001__x0001__x0001__x0001__x0001__x0001_I@_x0001__x0001__x0001__x0001__x0001__x0001_=@_x0001__x0001__x0001__x0001__x0001__x0001_ @_x0001__x0001__x0001__x0001__x0001__x0001_0@_x0001__x0001__x0001__x0001__x0001__x0001_"@_x0001__x0001__x0001__x0001__x0001__x0001_(@_x0001__x0001__x0001__x0001__x0001__x0001_&gt;@_x0001__x0001__x0001__x0001__x0001__x0001_.@_x0001__x0002__x0001__x0001__x0001__x0001__x0001__x0001_&gt;@_x0001__x0001__x0001__x0001__x0001_D@_x0001__x0001__x0001__x0001__x0001__x0001_5@_x0001__x0001__x0001__x0001__x0001__x0001_=@_x0001__x0001__x0001__x0001__x0001__x0001_9@_x0001__x0001__x0001__x0001__x0001__x0001_4@_x0001__x0001__x0001__x0001__x0001__x0001_&gt;@_x0001__x0001__x0001__x0001__x0001__x0001_:@_x0001__x0001__x0001__x0001__x0001__x0001_0@_x0001__x0001__x0001__x0001__x0001__x0001_4@_x0001__x0001__x0001__x0001__x0001__x0001_.@_x0001__x0001__x0001__x0001__x0001__x0001_H@_x0001__x0001__x0001__x0001__x0001__x0001_3@_x0001__x0001__x0001__x0001__x0001_N@_x0001__x0001__x0001__x0001__x0001__x0001_"@_x0001__x0001__x0001__x0001__x0001__x0001_9@_x0001__x0001__x0001__x0001__x0001__x0001_D@_x0001__x0001__x0001__x0001__x0001__x0001_1@_x0001__x0001__x0001__x0001__x0001__x0001_J@_x0001__x0001__x0001__x0001__x0001__x0001_0@_x0001__x0001__x0001__x0001__x0001__x0001_E@_x0001__x0001__x0001__x0001__x0001__x0001_J@_x0001__x0001__x0001__x0001__x0001__x0001_,@_x0001__x0001__x0001__x0001__x0001__x0001__x0001__x0001__x0001__x0001__x0001__x0001__x0001__x0001_G@_x0001__x0001__x0001__x0001__x0001__x0001_G@_x0001__x0001__x0001__x0001__x0001__x0001_E@_x0001__x0001__x0001__x0001__x0001__x0001_:@_x0001__x0001__x0001__x0001__x0001__x0001_;@_x0001__x0001__x0001__x0001__x0001__x0001_7@_x0001__x0001__x0001__x0001__x0001__x0001__x0010_@_x0001__x0001__x0001__x0001__x0001__x0002__x0001__x0001_&lt;@_x0001__x0001__x0001__x0001__x0001_D@_x0001__x0001__x0001__x0001__x0001_M@_x0001__x0001__x0001__x0001__x0001__x0001__x001C_@_x0001__x0001__x0001__x0001__x0001__x0001_P@_x0001__x0001__x0001__x0001__x0001__x0001__x0018_@_x0001__x0001__x0001__x0001__x0001__x0001_&amp;@_x0001__x0001__x0001__x0001__x0001__x0001_.@_x0001__x0001__x0001__x0001__x0001__x0001_7@_x0001__x0001__x0001__x0001__x0001__x0001_"@_x0001__x0001__x0001__x0001__x0001__x0001_&gt;@_x0001__x0001__x0001__x0001__x0001__x0001_A@_x0001__x0001__x0001__x0001__x0001__x0001_ @_x0001__x0001__x0001__x0001__x0001__x0001_2@_x0001__x0001__x0001__x0001__x0001__x0001_5@_x0001__x0001__x0001__x0001__x0001__x0001_&amp;@_x0001__x0001__x0001__x0001__x0001_H@_x0001__x0001__x0001__x0001__x0001__x0001_E@_x0001__x0001__x0001__x0001__x0001__x0001_6@_x0001__x0001__x0001__x0001__x0001_J@_x0001__x0001__x0001__x0001__x0001__x0001_"@_x0001__x0001__x0001__x0001__x0001__x0001_$@_x0001__x0001__x0001__x0001__x0001__x0001_I@_x0001__x0001__x0001__x0001__x0001__x0001_J@_x0001__x0001__x0001__x0001__x0001__x0001_,@_x0001__x0001__x0001__x0001__x0001__x0001_J@_x0001__x0001__x0001__x0001__x0001__x0001_0@_x0001__x0001__x0001__x0001__x0001_H@_x0001__x0001__x0001__x0001__x0001__x0001_$@_x0001__x0001__x0001__x0001__x0001_P@_x0001__x0001__x0001__x0001__x0001__x0001_;@_x0001__x0001__x0001__x0001__x0001__x0001_F@_x0001__x0002__x0001__x0001__x0001__x0001__x0001__x0001_.@_x0001__x0001__x0001__x0001__x0001__x0001_:@_x0001__x0001__x0001__x0001__x0001__x0001_3@_x0001__x0001__x0001__x0001__x0001__x0001_N@_x0001__x0001__x0001__x0001__x0001_F@_x0001__x0001__x0001__x0001__x0001__x0001_=@_x0001__x0001__x0001__x0001__x0001_O@_x0001__x0001__x0001__x0001__x0001__x0001_4@_x0001__x0001__x0001__x0001__x0001__x0001_G@_x0001__x0001__x0001__x0001__x0001__x0001_3@_x0001__x0001__x0001__x0001__x0001__x0001_6@_x0001__x0001__x0001__x0001__x0001__x0001_4@_x0001__x0001__x0001__x0001__x0001__x0001__x0018_@_x0001__x0001__x0001__x0001__x0001__x0001_.@_x0001__x0001__x0001__x0001__x0001__x0001_:@_x0001__x0001__x0001__x0001__x0001__x0001_$@_x0001__x0001__x0001__x0001__x0001__x0001_G@_x0001__x0001__x0001__x0001__x0001_E@_x0001__x0001__x0001__x0001__x0001_K@_x0001__x0001__x0001__x0001__x0001_I@_x0001__x0001__x0001__x0001__x0001__x0001_J@_x0001__x0001__x0001__x0001__x0001__x0001_,@_x0001__x0001__x0001__x0001__x0001_M@_x0001__x0001__x0001__x0001__x0001__x0001__x0018_@_x0001__x0001__x0001__x0001__x0001__x0001_"@_x0001__x0001__x0001__x0001__x0001__x0001_8@_x0001__x0001__x0001__x0001__x0001__x0001_8@_x0001__x0001__x0001__x0001__x0001__x0001_2@_x0001__x0001__x0001__x0001__x0001__x0001_:@_x0001__x0001__x0001__x0001__x0001__x0001_6@_x0001__x0001__x0001__x0001__x0001__x0001_F@_x0001__x0001__x0001__x0001__x0001__x0002__x0001__x0001__x001C_@_x0001__x0001__x0001__x0001__x0001__x0001_0@_x0001__x0001__x0001__x0001__x0001__x0001_4@_x0001__x0001__x0001__x0001__x0001__x0001_&lt;@_x0001__x0001__x0001__x0001__x0001__x0001_(@_x0001__x0001__x0001__x0001__x0001__x0001_&lt;@_x0001__x0001__x0001__x0001__x0001__x0001_*@_x0001__x0001__x0001__x0001__x0001_D@_x0001__x0001__x0001__x0001__x0001__x0001_E@_x0001__x0001__x0001__x0001__x0001__x0001_1@_x0001__x0001__x0001__x0001__x0001_H@_x0001__x0001__x0001__x0001__x0001__x0001_H@_x0001__x0001__x0001__x0001__x0001__x0001_&gt;@_x0001__x0001__x0001__x0001__x0001__x0001_7@_x0001__x0001__x0001__x0001__x0001__x0001_&lt;@_x0001__x0001__x0001__x0001__x0001__x0001_O@_x0001__x0001__x0001__x0001__x0001__x0001__x0010_@_x0001__x0001__x0001__x0001__x0001__x0001__x0010_@_x0001__x0001__x0001__x0001__x0001__x0001_;@_x0001__x0001__x0001__x0001__x0001__x0001_,@_x0001__x0001__x0001__x0001__x0001__x0001_=@_x0001__x0001__x0001__x0001__x0001__x0001__x0014_@_x0001__x0001__x0001__x0001__x0001__x0001_"@_x0001__x0001__x0001__x0001__x0001__x0001__x0001__x0001__x0001__x0001__x0001__x0001__x0001__x0001_5@_x0001__x0001__x0001__x0001__x0001_@@_x0001__x0001__x0001__x0001__x0001__x0001_9@_x0001__x0001__x0001__x0001__x0001__x0001_2@_x0001__x0001__x0001__x0001__x0001__x0001_&lt;@_x0001__x0001__x0001__x0001__x0001__x0001_?@_x0001__x0001__x0001__x0001__x0001__x0001_(@_x0001__x0001__x0001__x0001__x0001_I@_x0001__x0002__x0001__x0001__x0001__x0001__x0001__x0001_7@_x0001__x0001__x0001__x0001__x0001__x0001_@@_x0001__x0001__x0001__x0001__x0001__x0001_&lt;@_x0001__x0001__x0001__x0001__x0001__x0001_J@_x0001__x0001__x0001__x0001__x0001__x0001__x0001__x0001__x0001__x0001__x0001__x0001__x0001_E@_x0001__x0001__x0001__x0001__x0001__x0001_H@_x0001__x0001__x0001__x0001__x0001__x0001_=@_x0001__x0001__x0001__x0001__x0001__x0001_A@_x0001__x0001__x0001__x0001__x0001__x0001_:@_x0001__x0001__x0001__x0001__x0001__x0001_@@_x0001__x0001__x0001__x0001__x0001__x0001_$@_x0001__x0001__x0001__x0001__x0001_I@_x0001__x0001__x0001__x0001__x0001__x0001_&amp;@_x0001__x0001__x0001__x0001__x0001__x0001_&lt;@_x0001__x0001__x0001__x0001__x0001__x0001_5@_x0001__x0001__x0001__x0001__x0001__x0001_0@_x0001__x0001__x0001__x0001__x0001__x0001_"@_x0001__x0001__x0001__x0001__x0001__x0001_A@_x0001__x0001__x0001__x0001__x0001_@@_x0001__x0001__x0001__x0001__x0001__x0001_5@_x0001__x0001__x0001__x0001__x0001_I@_x0001__x0001__x0001__x0001__x0001__x0001_(@_x0001__x0001__x0001__x0001__x0001__x0001__x0008_@_x0001__x0001__x0001__x0001__x0001__x0001_;@_x0001__x0001__x0001__x0001__x0001__x0001_&amp;@_x0001__x0001__x0001__x0001__x0001__x0001_0@_x0001__x0001__x0001__x0001__x0001__x0001_E@_x0001__x0001__x0001__x0001__x0001__x0001_4@_x0001__x0001__x0001__x0001__x0001__x0001_ @_x0001__x0001__x0001__x0001__x0001__x0001_0@_x0001__x0001__x0001__x0001__x0001__x0002__x0001__x0001_Q@_x0001__x0001__x0001__x0001__x0001__x0001_0@_x0001__x0001__x0001__x0001__x0001_F@_x0001__x0001__x0001__x0001__x0001__x0001_*@_x0001__x0001__x0001__x0001__x0001__x0001_=@_x0001__x0001__x0001__x0001__x0001__x0001_G@_x0001__x0001__x0001__x0001__x0001__x0001_"@_x0001__x0001__x0001__x0001__x0001__x0001_8@_x0001__x0001__x0001__x0001__x0001__x0001_N@_x0001__x0001__x0001__x0001__x0001_J@_x0001__x0001__x0001__x0001__x0001_@@_x0001__x0001__x0001__x0001__x0001__x0001__x0008_@_x0001__x0001__x0001__x0001__x0001__x0001_3@_x0001__x0001__x0001__x0001__x0001__x0001_8@_x0001__x0001__x0001__x0001__x0001__x0001_:@_x0001__x0001__x0001__x0001__x0001_C@_x0001__x0001__x0001__x0001__x0001__x0001_&amp;@_x0001__x0001__x0001__x0001__x0001__x0001_4@_x0001__x0001__x0001__x0001__x0001__x0001_ @_x0001__x0001__x0001__x0001__x0001__x0001_ @_x0001__x0001__x0001__x0001__x0001__x0001_.@_x0001__x0001__x0001__x0001__x0001__x0001_*@_x0001__x0001__x0001__x0001__x0001__x0001_=@_x0001__x0001__x0001__x0001__x0001_G@_x0001__x0001__x0001__x0001__x0001__x0001_7@_x0001__x0001__x0001__x0001__x0001__x0001_;@_x0001__x0001__x0001__x0001__x0001__x0001__x0010_@_x0001__x0001__x0001__x0001__x0001__x0001_"@_x0001__x0001__x0001__x0001__x0001__x0001__x0008_@_x0001__x0001__x0001__x0001__x0001_@@_x0001__x0001__x0001__x0001__x0001__x0001_8@_x0001__x0001__x0001__x0001__x0001_G@_x0001__x0002__x0001__x0001__x0001__x0001__x0001__x0001__x0001__x0001__x0001__x0001__x0001__x0001__x0001__x0001_=@_x0001__x0001__x0001__x0001__x0001_J@_x0001__x0001__x0001__x0001__x0001__x0001_7@_x0001__x0001__x0001__x0001__x0001__x0001_D@_x0001__x0001__x0001__x0001__x0001__x0001_ð?_x0001__x0001__x0001__x0001__x0001__x0001_7@_x0001__x0001__x0001__x0001__x0001__x0001_:@_x0001__x0001__x0001__x0001__x0001__x0001_*@_x0001__x0001__x0001__x0001__x0001__x0001_;@_x0001__x0001__x0001__x0001__x0001__x0001_*@_x0001__x0001__x0001__x0001__x0001__x0001_K@_x0001__x0001__x0001__x0001__x0001__x0001_*@_x0001__x0001__x0001__x0001__x0001_@@_x0001__x0001__x0001__x0001__x0001__x0001_7@_x0001__x0001__x0001__x0001__x0001__x0001_=@_x0001__x0001__x0001__x0001__x0001__x0001_2@_x0001__x0001__x0001__x0001__x0001__x0001_9@_x0001__x0001__x0001__x0001__x0001__x0001_.@_x0001__x0001__x0001__x0001__x0001__x0001_3@_x0001__x0001__x0001__x0001__x0001__x0001_$@_x0001__x0001__x0001__x0001__x0001_@@_x0001__x0001__x0001__x0001__x0001__x0001_ @_x0001__x0001__x0001__x0001__x0001__x0001_8@_x0001__x0001__x0001__x0001__x0001__x0001_.@_x0001__x0001__x0001__x0001__x0001__x0001_8@_x0001__x0001__x0001__x0001__x0001__x0001_?@_x0001__x0001__x0001__x0001__x0001__x0001_M@_x0001__x0001__x0001__x0001__x0001__x0001_*@_x0001__x0001__x0001__x0001__x0001__x0001_"@_x0001__x0001__x0001__x0001__x0001__x0001_=@_x0001__x0001__x0001__x0001__x0001__x0002__x0001__x0001_7@_x0001__x0001__x0001__x0001__x0001__x0001_A@_x0001__x0001__x0001__x0001__x0001__x0001_.@_x0001__x0001__x0001__x0001__x0001__x0001_&amp;@_x0001__x0001__x0001__x0001__x0001__x0001_7@_x0001__x0001__x0001__x0001__x0001__x0001_6@_x0001__x0001__x0001__x0001__x0001__x0001_&gt;@_x0001__x0001__x0001__x0001__x0001__x0001_D@_x0001__x0001__x0001__x0001__x0001_G@_x0001__x0001__x0001__x0001__x0001_D@_x0001__x0001__x0001__x0001__x0001__x0001_I@_x0001__x0001__x0001__x0001__x0001__x0001_1@_x0001__x0001__x0001__x0001__x0001_C@_x0001__x0001__x0001__x0001__x0001_@@_x0001__x0001__x0001__x0001__x0001__x0001_&gt;@_x0001__x0001__x0001__x0001__x0001__x0001__x0014_@_x0001__x0001__x0001__x0001__x0001_@@_x0001__x0001__x0001__x0001__x0001_F@_x0001__x0001__x0001__x0001__x0001__x0001_7@_x0001__x0001__x0001__x0001__x0001__x0001_7@_x0001__x0001__x0001__x0001__x0001__x0001_1@_x0001__x0001__x0001__x0001__x0001__x0001_1@_x0001__x0001__x0001__x0001__x0001__x0001_K@_x0001__x0001__x0001__x0001__x0001__x0001_2@_x0001__x0001__x0001__x0001__x0001__x0001_5@_x0001__x0001__x0001__x0001__x0001__x0001_P@_x0001__x0001__x0001__x0001__x0001__x0001_&amp;@_x0001__x0001__x0001__x0001__x0001__x0001_;@_x0001__x0001__x0001__x0001__x0001_@@_x0001__x0001__x0001__x0001__x0001_@Q@_x0001__x0001__x0001__x0001__x0001__x0001_&amp;@_x0001__x0001__x0001__x0001__x0001__x0001_0@_x0001__x0002__x0001__x0001__x0001__x0001__x0001__x0001_;@_x0001__x0001__x0001__x0001__x0001__x0001_3@_x0001__x0001__x0001__x0001__x0001_L@_x0001__x0001__x0001__x0001__x0001__x0001_H@_x0001__x0001__x0001__x0001__x0001_P@_x0001__x0001__x0001__x0001__x0001__x0001_G@_x0001__x0001__x0001__x0001__x0001__x0001_4@_x0001__x0001__x0001__x0001__x0001__x0001_H@_x0001__x0001__x0001__x0001__x0001_@@_x0001__x0001__x0001__x0001__x0001__x0001_;@_x0001__x0001__x0001__x0001__x0001__x0001_D@_x0001__x0001__x0001__x0001__x0001__x0001_5@_x0001__x0001__x0001__x0001__x0001__x0001_?@_x0001__x0001__x0001__x0001__x0001__x0001_I@_x0001__x0001__x0001__x0001__x0001__x0001_$@_x0001__x0001__x0001__x0001__x0001__x0001_*@_x0001__x0001__x0001__x0001__x0001_@@_x0001__x0001__x0001__x0001__x0001__x0001_.@_x0001__x0001__x0001__x0001__x0001__x0001_F@_x0001__x0001__x0001__x0001__x0001__x0001_9@_x0001__x0001__x0001__x0001__x0001__x0001_=@_x0001__x0001__x0001__x0001__x0001__x0001_8@_x0001__x0001__x0001__x0001__x0001__x0001_$@_x0001__x0001__x0001__x0001__x0001__x0001__x001C_@_x0001__x0001__x0001__x0001__x0001__x0001_5@_x0001__x0001__x0001__x0001__x0001__x0001__x0014_@_x0001__x0001__x0001__x0001__x0001__x0001_7@_x0001__x0001__x0001__x0001__x0001__x0001_=@_x0001__x0001__x0001__x0001__x0001__x0001_$@_x0001__x0001__x0001__x0001__x0001__x0001_8@_x0001__x0001__x0001__x0001__x0001__x0001__x001C_@_x0001__x0001__x0001__x0001__x0001__x0002__x0001__x0001__x001C_@_x0001__x0001__x0001__x0001__x0001__x0001__x001C_@_x0001__x0001__x0001__x0001__x0001__x0001_3@_x0001__x0001__x0001__x0001__x0001__x0001_D@_x0001__x0001__x0001__x0001__x0001__x0001_9@_x0001__x0001__x0001__x0001__x0001__x0001_6@_x0001__x0001__x0001__x0001__x0001__x0001_(@_x0001__x0001__x0001__x0001__x0001_D@_x0001__x0001__x0001__x0001__x0001__x0001_8@_x0001__x0001__x0001__x0001__x0001__x0001_"@_x0001__x0001__x0001__x0001__x0001_H@_x0001__x0001__x0001__x0001__x0001_F@_x0001__x0001__x0001__x0001__x0001__x0001_:@_x0001__x0001__x0001__x0001__x0001__x0001_L@_x0001__x0001__x0001__x0001__x0001__x0001_=@_x0001__x0001__x0001__x0001__x0001__x0001_3@_x0001__x0001__x0001__x0001__x0001__x0001_&lt;@_x0001__x0001__x0001__x0001__x0001_D@_x0001__x0001__x0001__x0001__x0001__x0001_6@_x0001__x0001__x0001__x0001__x0001__x0001_6@_x0001__x0001__x0001__x0001__x0001__x0001__x0018_@_x0001__x0001__x0001__x0001__x0001__x0001_"@_x0001__x0001__x0001__x0001__x0001_F@_x0001__x0001__x0001__x0001__x0001__x0001_2@_x0001__x0001__x0001__x0001__x0001_F@_x0001__x0001__x0001__x0001__x0001__x0001_E@_x0001__x0001__x0001__x0001__x0001__x0001_A@_x0001__x0001__x0001__x0001__x0001__x0001_N@_x0001__x0001__x0001__x0001__x0001__x0001_J@_x0001__x0001__x0001__x0001__x0001__x0001_(@_x0001__x0001__x0001__x0001__x0001__x0001_@@_x0001__x0001__x0001__x0001__x0001__x0001_,@_x0001__x0002__x0001__x0001__x0001__x0001__x0001__x0001_1@_x0001__x0001__x0001__x0001__x0001_D@_x0001__x0001__x0001__x0001__x0001__x0001_@@_x0001__x0001__x0001__x0001__x0001__x0001_*@_x0001__x0001__x0001__x0001__x0001__x0001__x0001__x0001__x0001__x0001__x0001__x0001__x0001__x0001_A@_x0001__x0001__x0001__x0001__x0001__x0001_G@_x0001__x0001__x0001__x0001__x0001__x0001_P@_x0001__x0001__x0001__x0001__x0001__x0001_:@_x0001__x0001__x0001__x0001__x0001__x0001_&lt;@_x0001__x0001__x0001__x0001__x0001__x0001_E@_x0001__x0001__x0001__x0001__x0001__x0001_=@_x0001__x0001__x0001__x0001__x0001__x0001_;@_x0001__x0001__x0001__x0001__x0001__x0001_@@_x0001__x0001__x0001__x0001__x0001_J@_x0001__x0001__x0001__x0001__x0001_F@_x0001__x0001__x0001__x0001__x0001__x0001_J@_x0001__x0001__x0001__x0001__x0001__x0001_5@_x0001__x0001__x0001__x0001__x0001_@@_x0001__x0001__x0001__x0001__x0001_K@_x0001__x0001__x0001__x0001__x0001__x0001__x0018_@_x0001__x0001__x0001__x0001__x0001_H@_x0001__x0001__x0001__x0001__x0001__x0001_.@_x0001__x0001__x0001__x0001__x0001__x0001_(@_x0001__x0001__x0001__x0001__x0001__x0001_&lt;@_x0001__x0001__x0001__x0001__x0001_ÀP@_x0001__x0001__x0001__x0001__x0001_K@_x0001__x0001__x0001__x0001__x0001_D@_x0001__x0001__x0001__x0001__x0001__x0001_*@_x0001__x0001__x0001__x0001__x0001__x0001_@@_x0001__x0001__x0001__x0001__x0001__x0001_H@_x0001__x0001__x0001__x0001__x0001__x0002__x0001__x0001__x0008_@_x0001__x0001__x0001__x0001__x0001_I@_x0001__x0001__x0001__x0001__x0001__x0001_=@_x0001__x0001__x0001__x0001__x0001__x0001_2@_x0001__x0001__x0001__x0001__x0001__x0001_"@_x0001__x0001__x0001__x0001__x0001_G@_x0001__x0001__x0001__x0001__x0001__x0001_E@_x0001__x0001__x0001__x0001__x0001__x0001_K@_x0001__x0001__x0001__x0001__x0001__x0001__x001C_@_x0001__x0001__x0001__x0001__x0001_H@_x0001__x0001__x0001__x0001__x0001__x0001_F@_x0001__x0001__x0001__x0001__x0001__x0001_7@_x0001__x0001__x0001__x0001__x0001__x0001_.@_x0001__x0001__x0001__x0001__x0001__x0001_@@_x0001__x0001__x0001__x0001__x0001_M@_x0001__x0001__x0001__x0001__x0001__x0001_@@_x0001__x0001__x0001__x0001__x0001__x0001_=@_x0001__x0001__x0001__x0001__x0001__x0001_E@_x0001__x0001__x0001__x0001__x0001__x0001__x0014_@_x0001__x0001__x0001__x0001__x0001__x0001_D@_x0001__x0001__x0001__x0001__x0001__x0001_.@_x0001__x0001__x0001__x0001__x0001__x0001_A@_x0001__x0001__x0001__x0001__x0001__x0001_4@_x0001__x0001__x0001__x0001__x0001__x0001_0@_x0001__x0001__x0001__x0001__x0001__x0001_2@_x0001__x0001__x0001__x0001__x0001__x0001_1@_x0001__x0001__x0001__x0001__x0001__x0001_.@_x0001__x0001__x0001__x0001__x0001__x0001_I@_x0001__x0001__x0001__x0001__x0001__x0001_6@_x0001__x0001__x0001__x0001__x0001__x0001__x0014_@_x0001__x0001__x0001__x0001__x0001__x0001_9@_x0001__x0001__x0001__x0001__x0001__x0001_=@_x0001__x0002__x0001__x0001__x0001__x0001__x0001__x0001_@@_x0001__x0001__x0001__x0001__x0001_@@_x0001__x0001__x0001__x0001__x0001__x0001_7@_x0001__x0001__x0001__x0001__x0001__x0001_H@_x0001__x0001__x0001__x0001__x0001__x0001_&gt;@_x0001__x0001__x0001__x0001__x0001__x0001_&amp;@_x0001__x0001__x0001__x0001__x0001__x0001_P@_x0001__x0001__x0001__x0001__x0001__x0001_D@_x0001__x0001__x0001__x0001__x0001_F@_x0001__x0001__x0001__x0001__x0001__x0001_7@_x0001__x0001__x0001__x0001__x0001__x0001_M@_x0001__x0001__x0001__x0001__x0001__x0001_7@_x0001__x0001__x0001__x0001__x0001_@@_x0001__x0001__x0001__x0001__x0001__x0001_$@_x0001__x0001__x0001__x0001__x0001__x0001__x0001__x0001__x0001__x0001__x0001__x0001__x0001__x0001_J@_x0001__x0001__x0001__x0001__x0001__x0001_E@_x0001__x0001__x0001__x0001__x0001__x0001_6@_x0001__x0001__x0001__x0001__x0001__x0001_5@_x0001__x0001__x0001__x0001__x0001__x0001__x001C_@_x0001__x0001__x0001__x0001__x0001__x0001_&gt;@_x0001__x0001__x0001__x0001__x0001__x0001_.@_x0001__x0001__x0001__x0001__x0001__x0001_H@_x0001__x0001__x0001__x0001__x0001__x0001_(@_x0001__x0001__x0001__x0001__x0001__x0001_&amp;@_x0001__x0001__x0001__x0001__x0001__x0001_0@_x0001__x0001__x0001__x0001__x0001__x0001_;@_x0001__x0001__x0001__x0001__x0001__x0001_2@_x0001__x0001__x0001__x0001__x0001_E@_x0001__x0001__x0001__x0001__x0001_I@_x0001__x0001__x0001__x0001__x0001__x0001__x0001__x0001__x0001__x0001__x0001__x0001__x0001__x0002__x0001__x0001__x0001__x0001__x0001__x0001__x0001__x0001__x0001__x0001_K@_x0001__x0001__x0001__x0001__x0001_@P@_x0001__x0001__x0001__x0001__x0001__x0001__x0001__x0001__x0001__x0001__x0001__x0001__x0001__x0001_6@_x0001__x0001__x0001__x0001__x0001__x0001_N@_x0001__x0001__x0001__x0001__x0001__x0001_*@_x0001__x0001__x0001__x0001__x0001__x0001_,@_x0001__x0001__x0001__x0001__x0001__x0001_"@_x0001__x0001__x0001__x0001__x0001__x0001_5@_x0001__x0001__x0001__x0001__x0001__x0001_:@_x0001__x0001__x0001__x0001__x0001__x0001__x001C_@_x0001__x0001__x0001__x0001__x0001__x0001_*@_x0001__x0001__x0001__x0001__x0001__x0001_P@_x0001__x0001__x0001__x0001__x0001__x0001__x0018_@_x0001__x0001__x0001__x0001__x0001__x0001_N@_x0001__x0001__x0001__x0001__x0001__x0001__x0001__x0001__x0001__x0001__x0001__x0001__x0001__x0001_A@_x0001__x0001__x0001__x0001__x0001__x0001_4@_x0001__x0001__x0001__x0001__x0001__x0001_4@_x0001__x0001__x0001__x0001__x0001__x0001_5@_x0001__x0001__x0001__x0001__x0001__x0001__x0001__x0001__x0001__x0001__x0001__x0001__x0001__x0001_L@_x0001__x0001__x0001__x0001__x0001__x0001_J@_x0001__x0001__x0001__x0001__x0001__x0001_&amp;@_x0001__x0001__x0001__x0001__x0001__x0001_,@_x0001__x0001__x0001__x0001__x0001__x0001_$@_x0001__x0001__x0001__x0001__x0001__x0001_;@_x0001__x0001__x0001__x0001__x0001__x0001_&amp;@_x0001__x0001__x0001__x0001__x0001__x0001_4@_x0001__x0001__x0001__x0001__x0001__x0001__x001C_@_x0001__x0001__x0001__x0001__x0001__x0001__x0008_@_x0001__x0002__x0001__x0001__x0001__x0001__x0001__x0001_(@_x0001__x0001__x0001__x0001__x0001_D@_x0001__x0001__x0001__x0001__x0001__x0001_3@_x0001__x0001__x0001__x0001__x0001_P@_x0001__x0001__x0001__x0001__x0001__x0001_3@_x0001__x0001__x0001__x0001__x0001_@@_x0001__x0001__x0001__x0001__x0001_@Q@_x0001__x0001__x0001__x0001__x0001__x0001_A@_x0001__x0001__x0001__x0001__x0001__x0001_2@_x0001__x0001__x0001__x0001__x0001__x0001_&amp;@_x0001__x0001__x0001__x0001__x0001__x0001_"@_x0001__x0001__x0001__x0001__x0001__x0001_H@_x0001__x0001__x0001__x0001__x0001__x0001_.@_x0001__x0001__x0001__x0001__x0001__x0001__x001C_@_x0001__x0001__x0001__x0001__x0001__x0001_9@_x0001__x0001__x0001__x0001__x0001__x0001_O@_x0001__x0001__x0001__x0001__x0001_@P@_x0001__x0001__x0001__x0001__x0001__x0001_7@_x0001__x0001__x0001__x0001__x0001__x0001_1@_x0001__x0001__x0001__x0001__x0001__x0001__x0018_@_x0001__x0001__x0001__x0001__x0001__x0001_=@_x0001__x0001__x0001__x0001__x0001_F@_x0001__x0001__x0001__x0001__x0001__x0001_(@_x0001__x0001__x0001__x0001__x0001__x0001_2@_x0001__x0001__x0001__x0001__x0001__x0001_,@_x0001__x0001__x0001__x0001__x0001_@@_x0001__x0001__x0001__x0001__x0001_D@_x0001__x0001__x0001__x0001__x0001__x0001_L@_x0001__x0001__x0001__x0001__x0001__x0001_.@_x0001__x0001__x0001__x0001__x0001_@@_x0001__x0001__x0001__x0001__x0001_O@_x0001__x0001__x0001__x0001__x0001__x0002__x0001__x0001__x0014_@_x0001__x0001__x0001__x0001__x0001__x0001_1@_x0001__x0001__x0001__x0001__x0001__x0001_6@_x0001__x0001__x0001__x0001__x0001__x0001_*@_x0001__x0001__x0001__x0001__x0001__x0001_2@_x0001__x0001__x0001__x0001__x0001__x0001_"@_x0001__x0001__x0001__x0001__x0001__x0001_D@_x0001__x0001__x0001__x0001__x0001__x0001_M@_x0001__x0001__x0001__x0001__x0001__x0001_@@_x0001__x0001__x0001__x0001__x0001_K@_x0001__x0001__x0001__x0001__x0001__x0001_H@_x0001__x0001__x0001__x0001__x0001__x0001_&lt;@_x0001__x0001__x0001__x0001__x0001__x0001_0@_x0001__x0001__x0001__x0001__x0001__x0001_K@_x0001__x0001__x0001__x0001__x0001__x0001_ @_x0001__x0001__x0001__x0001__x0001__x0001_9@_x0001__x0001__x0001__x0001__x0001_D@_x0001__x0001__x0001__x0001__x0001_L@_x0001__x0001__x0001__x0001__x0001__x0001_,@_x0001__x0001__x0001__x0001__x0001__x0001_1@_x0001__x0001__x0001__x0001__x0001__x0001_,@_x0001__x0001__x0001__x0001__x0001__x0001_1@_x0001__x0001__x0001__x0001__x0001__x0001_,@_x0001__x0001__x0001__x0001__x0001__x0001_;@_x0001__x0001__x0001__x0001__x0001__x0001_*@_x0001__x0001__x0001__x0001__x0001__x0001__x0008_@_x0001__x0001__x0001__x0001__x0001__x0001_K@_x0001__x0001__x0001__x0001__x0001_@Q@_x0001__x0001__x0001__x0001__x0001__x0001_&gt;@_x0001__x0001__x0001__x0001__x0001__x0001_0@_x0001__x0001__x0001__x0001__x0001_M@_x0001__x0001__x0001__x0001__x0001__x0001_9@_x0001__x0002__x0001__x0001__x0001__x0001__x0001__x0001_J@_x0001__x0001__x0001__x0001__x0001__x0001__x0001__x0001__x0001__x0001__x0001__x0001__x0001__x0001_ @_x0001__x0001__x0001__x0001__x0001__x0001__x0001_@_x0001__x0001__x0001__x0001__x0001__x0001_;@_x0001__x0001__x0001__x0001__x0001__x0001_G@_x0001__x0001__x0001__x0001__x0001__x0001_ð?_x0001__x0001__x0001__x0001__x0001__x0001_:@_x0001__x0001__x0001__x0001__x0001__x0001_G@_x0001__x0001__x0001__x0001__x0001__x0001_3@_x0001__x0001__x0001__x0001__x0001__x0001_.@_x0001__x0001__x0001__x0001__x0001__x0001_ @_x0001__x0001__x0001__x0001__x0001__x0001_"@_x0001__x0001__x0001__x0001__x0001__x0001_(@_x0001__x0001__x0001__x0001__x0001_C@_x0001__x0001__x0001__x0001__x0001__x0001_ @_x0001__x0001__x0001__x0001__x0001__x0001__x001C_@_x0001__x0001__x0001__x0001__x0001_E@_x0001__x0001__x0001__x0001__x0001__x0001_&lt;@_x0001__x0001__x0001__x0001__x0001__x0001__x0001_@_x0001__x0001__x0001__x0001__x0001__x0001__x0010_@_x0001__x0001__x0001__x0001__x0001__x0001_ @_x0001__x0001__x0001__x0001__x0001__x0001_8@_x0001__x0001__x0001__x0001__x0001__x0001_&lt;@_x0001__x0001__x0001__x0001__x0001__x0001_J@_x0001__x0001__x0001__x0001__x0001__x0001_"@_x0001__x0001__x0001__x0001__x0001__x0001_?@_x0001__x0001__x0001__x0001__x0001__x0001_G@_x0001__x0001__x0001__x0001__x0001_I@_x0001__x0001__x0001__x0001__x0001__x0001_0@_x0001__x0001__x0001__x0001__x0001_I@_x0001__x0001__x0001__x0001__x0001__x0002__x0001__x0001_E@_x0001__x0001__x0001__x0001__x0001__x0001_@@_x0001__x0001__x0001__x0001__x0001__x0001__x001C_@_x0001__x0001__x0001__x0001__x0001__x0001_?@_x0001__x0001__x0001__x0001__x0001__x0001_.@_x0001__x0001__x0001__x0001__x0001__x0001_1@_x0001__x0001__x0001__x0001__x0001__x0001_ @_x0001__x0001__x0001__x0001__x0001__x0001_&amp;@_x0001__x0001__x0001__x0001__x0001__x0001_3@_x0001__x0001__x0001__x0001__x0001__x0001_L@_x0001__x0001__x0001__x0001__x0001__x0001_*@_x0001__x0001__x0001__x0001__x0001__x0001_(@_x0001__x0001__x0001__x0001__x0001__x0001_J@_x0001__x0001__x0001__x0001__x0001__x0001_G@_x0001__x0001__x0001__x0001__x0001__x0001_(@_x0001__x0001__x0001__x0001__x0001_F@_x0001__x0001__x0001__x0001__x0001_E@_x0001__x0001__x0001__x0001__x0001_I@_x0001__x0001__x0001__x0001__x0001__x0001_=@_x0001__x0001__x0001__x0001__x0001__x0001_$@_x0001__x0001__x0001__x0001__x0001__x0001_5@_x0001__x0001__x0001__x0001__x0001__x0001_&lt;@_x0001__x0001__x0001__x0001__x0001__x0001_@@_x0001__x0001__x0001__x0001__x0001__x0001_*@_x0001__x0001__x0001__x0001__x0001__x0001_8@_x0001__x0001__x0001__x0001__x0001__x0001_1@_x0001__x0001__x0001__x0001__x0001__x0001_&gt;@_x0001__x0001__x0001__x0001__x0001__x0001_ @_x0001__x0001__x0001__x0001__x0001__x0001_J@_x0001__x0001__x0001__x0001__x0001__x0001_9@_x0001__x0001__x0001__x0001__x0001__x0001_A@_x0001__x0001__x0001__x0001__x0001__x0001__x001C_@_x0001__x0002__x0001__x0001__x0001__x0001__x0001__x0001_E@_x0001__x0001__x0001__x0001__x0001__x0001__x0001__x0001__x0001__x0001__x0001__x0001__x0001__x0001_5@_x0001__x0001__x0001__x0001__x0001__x0001_.@_x0001__x0001__x0001__x0001__x0001__x0001_9@_x0001__x0001__x0001__x0001__x0001__x0001_ @_x0001__x0001__x0001__x0001__x0001__x0001_2@_x0001__x0001__x0001__x0001__x0001__x0001__x0018_@_x0001__x0001__x0001__x0001__x0001__x0001_?@_x0001__x0001__x0001__x0001__x0001__x0001__x0001__x0001__x0001__x0001__x0001__x0001__x0001__x0001_4@_x0001__x0001__x0001__x0001__x0001__x0001_5@_x0001__x0001__x0001__x0001__x0001__x0001_;@_x0001__x0001__x0001__x0001__x0001__x0001__x0008_@_x0001__x0001__x0001__x0001__x0001__x0001_5@_x0001__x0001__x0001__x0001__x0001__x0001_2@_x0001__x0001__x0001__x0001__x0001_D@_x0001__x0001__x0001__x0001__x0001_G@_x0001__x0001__x0001__x0001__x0001__x0001_(@_x0001__x0001__x0001__x0001__x0001__x0001_0@_x0001__x0001__x0001__x0001__x0001__x0001_$@_x0001__x0001__x0001__x0001__x0001_K@_x0001__x0001__x0001__x0001__x0001_J@_x0001__x0001__x0001__x0001__x0001__x0001_2@_x0001__x0001__x0001__x0001__x0001__x0001_H@_x0001__x0001__x0001__x0001__x0001__x0001_4@_x0001__x0001__x0001__x0001__x0001__x0001_6@_x0001__x0001__x0001__x0001__x0001__x0001_9@_x0001__x0001__x0001__x0001__x0001__x0001_:@_x0001__x0001__x0001__x0001__x0001__x0001_9@_x0001__x0001__x0001__x0001__x0001_H@_x0001__x0001__x0001__x0001__x0001__x0002__x0001__x0001_G@_x0001__x0001__x0001__x0001__x0001__x0001_O@_x0001__x0001__x0001__x0001__x0001_F@_x0001__x0001__x0001__x0001__x0001__x0001_8@_x0001__x0001__x0001__x0001__x0001__x0001_(@_x0001__x0001__x0001__x0001__x0001__x0001_G@_x0001__x0001__x0001__x0001__x0001__x0001_D@_x0001__x0001__x0001__x0001__x0001__x0001_$@_x0001__x0001__x0001__x0001__x0001__x0001_0@_x0001__x0001__x0001__x0001__x0001__x0001_$@_x0001__x0001__x0001__x0001__x0001__x0001_G@_x0001__x0001__x0001__x0001__x0001__x0001__x0018_@_x0001__x0001__x0001__x0001__x0001__x0001_.@_x0001__x0001__x0001__x0001__x0001__x0001_2@_x0001__x0001__x0001__x0001__x0001__x0001_:@_x0001__x0001__x0001__x0001__x0001__x0001_D@_x0001__x0001__x0001__x0001__x0001__x0001__x0010_@_x0001__x0001__x0001__x0001__x0001__x0001_3@_x0001__x0001__x0001__x0001__x0001__x0001_&lt;@_x0001__x0001__x0001__x0001__x0001__x0001_=@_x0001__x0001__x0001__x0001__x0001__x0001_&lt;@_x0001__x0001__x0001__x0001__x0001_E@_x0001__x0001__x0001__x0001__x0001__x0001__x0008_@_x0001__x0001__x0001__x0001__x0001_H@_x0001__x0001__x0001__x0001__x0001__x0001_N@_x0001__x0001__x0001__x0001__x0001_@@_x0001__x0001__x0001__x0001__x0001__x0001_,@_x0001__x0001__x0001__x0001__x0001__x0001__x0010_@_x0001__x0001__x0001__x0001__x0001__x0001_A@_x0001__x0001__x0001__x0001__x0001__x0001_&amp;@_x0001__x0001__x0001__x0001__x0001__x0001__x0001__x0001__x0001__x0001__x0001__x0001__x0001__x0001_G@_x0001__x0002__x0001__x0001__x0001__x0001__x0001__x0001_;@_x0001__x0001__x0001__x0001__x0001__x0001_.@_x0001__x0001__x0001__x0001__x0001__x0001_ @_x0001__x0001__x0001__x0001__x0001__x0001_D@_x0001__x0001__x0001__x0001__x0001__x0001_;@_x0001__x0001__x0001__x0001__x0001__x0001_4@_x0001__x0001__x0001__x0001__x0001__x0001__x001C_@_x0001__x0001__x0001__x0001__x0001__x0001_&gt;@_x0001__x0001__x0001__x0001__x0001__x0001_@@_x0001__x0001__x0001__x0001__x0001__x0001_@@_x0001__x0001__x0001__x0001__x0001__x0001_5@_x0001__x0001__x0001__x0001__x0001__x0001_5@_x0001__x0001__x0001__x0001__x0001__x0001_$@_x0001__x0001__x0001__x0001__x0001__x0001__x0014_@_x0001__x0001__x0001__x0001__x0001__x0001_?@_x0001__x0001__x0001__x0001__x0001__x0001_;@_x0001__x0001__x0001__x0001__x0001__x0001_A@_x0001__x0001__x0001__x0001__x0001__x0001_I@_x0001__x0001__x0001__x0001__x0001__x0001_;@_x0001__x0001__x0001__x0001__x0001_M@_x0001__x0001__x0001__x0001__x0001__x0001_G@_x0001__x0001__x0001__x0001__x0001__x0001_(@_x0001__x0001__x0001__x0001__x0001__x0001_"@_x0001__x0001__x0001__x0001__x0001__x0001_ @_x0001__x0001__x0001__x0001__x0001__x0001_H@_x0001__x0001__x0001__x0001__x0001__x0001_9@_x0001__x0001__x0001__x0001__x0001__x0001_H@_x0001__x0001__x0001__x0001__x0001__x0001_ @_x0001__x0001__x0001__x0001__x0001_@@_x0001__x0001__x0001__x0001__x0001_E@_x0001__x0001__x0001__x0001__x0001__x0001_2@_x0001__x0001__x0001__x0001__x0001__x0002__x0001__x0001_E@_x0001__x0001__x0001__x0001__x0001__x0001_?@_x0001__x0001__x0001__x0001__x0001__x0001_?@_x0001__x0001__x0001__x0001__x0001__x0001_A@_x0001__x0001__x0001__x0001__x0001__x0001_5@_x0001__x0001__x0001__x0001__x0001__x0001_5@_x0001__x0001__x0001__x0001__x0001__x0001_M@_x0001__x0001__x0001__x0001__x0001__x0001_5@_x0001__x0001__x0001__x0001__x0001__x0001_=@_x0001__x0001__x0001__x0001__x0001_F@_x0001__x0001__x0001__x0001__x0001__x0001_3@_x0001__x0001__x0001__x0001__x0001__x0001_0@_x0001__x0001__x0001__x0001__x0001__x0001_6@_x0001__x0001__x0001__x0001__x0001__x0001_F@_x0001__x0001__x0001__x0001__x0001__x0001_6@_x0001__x0001__x0001__x0001__x0001__x0001_7@_x0001__x0001__x0001__x0001__x0001__x0001_:@_x0001__x0001__x0001__x0001__x0001__x0001_@@_x0001__x0001__x0001__x0001__x0001__x0001_$@_x0001__x0001__x0001__x0001__x0001__x0001_I@_x0001__x0001__x0001__x0001__x0001__x0001_&lt;@_x0001__x0001__x0001__x0001__x0001_J@_x0001__x0001__x0001__x0001__x0001_@Q@_x0001__x0001__x0001__x0001__x0001__x0001_1@_x0001__x0001__x0001__x0001__x0001__x0001_3@_x0001__x0001__x0001__x0001__x0001__x0001_@@_x0001__x0001__x0001__x0001__x0001__x0001_O@_x0001__x0001__x0001__x0001__x0001__x0001_7@_x0001__x0001__x0001__x0001__x0001__x0001_$@_x0001__x0001__x0001__x0001__x0001__x0001_I@_x0001__x0001__x0001__x0001__x0001__x0001_G@_x0001__x0001__x0001__x0001__x0001_D@_x0001__x0002__x0001__x0001__x0001__x0001__x0001__x0001_1@_x0001__x0001__x0001__x0001__x0001_D@_x0001__x0001__x0001__x0001__x0001__x0001_&gt;@_x0001__x0001__x0001__x0001__x0001__x0001_?@_x0001__x0001__x0001__x0001__x0001_O@_x0001__x0001__x0001__x0001__x0001__x0001_I@_x0001__x0001__x0001__x0001__x0001__x0001_(@_x0001__x0001__x0001__x0001__x0001__x0001_ @_x0001__x0001__x0001__x0001__x0001__x0001_0@_x0001__x0001__x0001__x0001__x0001__x0001_J@_x0001__x0001__x0001__x0001__x0001__x0001_0@_x0001__x0001__x0001__x0001__x0001__x0001_$@_x0001__x0001__x0001__x0001__x0001_E@_x0001__x0001__x0001__x0001__x0001__x0001_&lt;@_x0001__x0001__x0001__x0001__x0001__x0001_2@_x0001__x0001__x0001__x0001__x0001__x0001__x0018_@_x0001__x0001__x0001__x0001__x0001__x0001_O@_x0001__x0001__x0001__x0001__x0001__x0001_0@_x0001__x0001__x0001__x0001__x0001__x0001_;@_x0001__x0001__x0001__x0001__x0001__x0001_:@_x0001__x0001__x0001__x0001__x0001__x0001_5@_x0001__x0001__x0001__x0001__x0001__x0001_&gt;@_x0001__x0001__x0001__x0001__x0001__x0001_"@_x0001__x0001__x0001__x0001__x0001__x0001_I@_x0001__x0001__x0001__x0001__x0001__x0001_D@_x0001__x0001__x0001__x0001__x0001__x0001_0@_x0001__x0001__x0001__x0001__x0001__x0001_6@_x0001__x0001__x0001__x0001__x0001__x0001__x0010_@_x0001__x0001__x0001__x0001__x0001__x0001_A@_x0001__x0001__x0001__x0001__x0001__x0001_M@_x0001__x0001__x0001__x0001__x0001__x0001__x0001__x0001__x0001__x0001__x0001__x0001__x0001__x0002__x0001__x0001_&amp;@_x0001__x0001__x0001__x0001__x0001_D@_x0001__x0001__x0001__x0001__x0001__x0001_D@_x0001__x0001__x0001__x0001__x0001__x0001_:@_x0001__x0001__x0001__x0001__x0001__x0001_(@_x0001__x0001__x0001__x0001__x0001__x0001_&lt;@_x0001__x0001__x0001__x0001__x0001__x0001_:@_x0001__x0001__x0001__x0001__x0001__x0001_"@_x0001__x0001__x0001__x0001__x0001__x0001_"@_x0001__x0001__x0001__x0001__x0001__x0001_2@_x0001__x0001__x0001__x0001__x0001__x0001_D@_x0001__x0001__x0001__x0001__x0001__x0001_$@_x0001__x0001__x0001__x0001__x0001__x0001_"@_x0001__x0001__x0001__x0001__x0001__x0001_I@_x0001__x0001__x0001__x0001__x0001_J@_x0001__x0001__x0001__x0001__x0001__x0001_7@_x0001__x0001__x0001__x0001__x0001__x0001__x0018_@_x0001__x0001__x0001__x0001__x0001_E@_x0001__x0001__x0001__x0001__x0001__x0001_A@_x0001__x0001__x0001__x0001__x0001_E@_x0001__x0001__x0001__x0001__x0001__x0001_5@_x0001__x0001__x0001__x0001__x0001__x0001_4@_x0001__x0001__x0001__x0001__x0001__x0001_D@_x0001__x0001__x0001__x0001__x0001__x0001_0@_x0001__x0001__x0001__x0001__x0001__x0001_K@_x0001__x0001__x0001__x0001__x0001__x0001_.@_x0001__x0001__x0001__x0001__x0001__x0001_E@_x0001__x0001__x0001__x0001__x0001__x0001_A@_x0001__x0001__x0001__x0001__x0001__x0001_8@_x0001__x0001__x0001__x0001__x0001__x0001_=@_x0001__x0001__x0001__x0001__x0001__x0001_H@_x0001__x0001__x0001__x0001__x0001__x0001_.@_x0001__x0002__x0001__x0001__x0001__x0001__x0001__x0001_*@_x0001__x0001__x0001__x0001__x0001__x0001_:@_x0001__x0001__x0001__x0001__x0001__x0001_4@_x0001__x0001__x0001__x0001__x0001__x0001_A@_x0001__x0001__x0001__x0001__x0001__x0001_2@_x0001__x0001__x0001__x0001__x0001__x0001_4@_x0001__x0001__x0001__x0001__x0001__x0001_G@_x0001__x0001__x0001__x0001__x0001__x0001_?@_x0001__x0001__x0001__x0001__x0001__x0001_A@_x0001__x0001__x0001__x0001__x0001__x0001_3@_x0001__x0001__x0001__x0001__x0001__x0001_5@_x0001__x0001__x0001__x0001__x0001__x0001_3@_x0001__x0001__x0001__x0001__x0001_K@_x0001__x0001__x0001__x0001__x0001__x0001_8@_x0001__x0001__x0001__x0001__x0001__x0001_?@_x0001__x0001__x0001__x0001__x0001__x0001__x0018_@_x0001__x0001__x0001__x0001__x0001_I@_x0001__x0001__x0001__x0001__x0001__x0001_"@_x0001__x0001__x0001__x0001__x0001__x0001_.@_x0001__x0001__x0001__x0001__x0001__x0001_1@_x0001__x0001__x0001__x0001__x0001__x0001__x001C_@_x0001__x0001__x0001__x0001__x0001__x0001_&lt;@_x0001__x0001__x0001__x0001__x0001__x0001_ @_x0001__x0001__x0001__x0001__x0001__x0001_J@_x0001__x0001__x0001__x0001__x0001__x0001_6@_x0001__x0001__x0001__x0001__x0001__x0001_D@_x0001__x0001__x0001__x0001__x0001__x0001_8@_x0001__x0001__x0001__x0001__x0001__x0001_2@_x0001__x0001__x0001__x0001__x0001_C@_x0001__x0001__x0001__x0001__x0001_I@_x0001__x0001__x0001__x0001__x0001__x0001_*@_x0001__x0001__x0001__x0001__x0001__x0002__x0001__x0001_K@_x0001__x0001__x0001__x0001__x0001__x0001__x001C_@_x0001__x0001__x0001__x0001__x0001_@Q@_x0001__x0001__x0001__x0001__x0001__x0001_"@_x0001__x0001__x0001__x0001__x0001__x0001_G@_x0001__x0001__x0001__x0001__x0001__x0001_6@_x0001__x0001__x0001__x0001__x0001_E@_x0001__x0001__x0001__x0001__x0001__x0001_4@_x0001__x0001__x0001__x0001__x0001__x0001_9@_x0001__x0001__x0001__x0001__x0001__x0001_ @_x0001__x0001__x0001__x0001__x0001__x0001_I@_x0001__x0001__x0001__x0001__x0001__x0001_4@_x0001__x0001__x0001__x0001__x0001__x0001_A@_x0001__x0001__x0001__x0001__x0001__x0001_I@_x0001__x0001__x0001__x0001__x0001_@Q@_x0001__x0001__x0001__x0001__x0001__x0001__x0014_@_x0001__x0001__x0001__x0001__x0001__x0001__x0001__x0001__x0001__x0001__x0001__x0001__x0001__x0001_E@_x0001__x0001__x0001__x0001__x0001__x0001_;@_x0001__x0001__x0001__x0001__x0001_F@_x0001__x0001__x0001__x0001__x0001_I@_x0001__x0001__x0001__x0001__x0001__x0001_,@_x0001__x0001__x0001__x0001__x0001__x0001_6@_x0001__x0001__x0001__x0001__x0001__x0001_"@_x0001__x0001__x0001__x0001__x0001__x0001_&lt;@_x0001__x0001__x0001__x0001__x0001__x0001_7@_x0001__x0001__x0001__x0001__x0001__x0001_J@_x0001__x0001__x0001__x0001__x0001_@@_x0001__x0001__x0001__x0001__x0001__x0001__x0010_@_x0001__x0001__x0001__x0001__x0001__x0001_:@_x0001__x0001__x0001__x0001__x0001__x0001_,@_x0001__x0001__x0001__x0001__x0001__x0001_8@_x0001__x0002__x0001__x0001__x0001__x0001__x0001__x0001_;@_x0001__x0001__x0001__x0001__x0001_I@_x0001__x0001__x0001__x0001__x0001__x0001_1@_x0001__x0001__x0001__x0001__x0001__x0001_,@_x0001__x0001__x0001__x0001__x0001__x0001_:@_x0001__x0001__x0001__x0001__x0001__x0001__x0010_@_x0001__x0001__x0001__x0001__x0001__x0001_;@_x0001__x0001__x0001__x0001__x0001_J@_x0001__x0001__x0001__x0001__x0001__x0001_G@_x0001__x0001__x0001__x0001__x0001_K@_x0001__x0001__x0001__x0001__x0001__x0001_ @_x0001__x0001__x0001__x0001__x0001__x0001_8@_x0001__x0001__x0001__x0001__x0001_@Q@_x0001__x0001__x0001__x0001__x0001_N@_x0001__x0001__x0001__x0001__x0001_@P@_x0001__x0001__x0001__x0001__x0001__x0001_D@_x0001__x0001__x0001__x0001__x0001_@@_x0001__x0001__x0001__x0001__x0001__x0001_*@_x0001__x0001__x0001__x0001__x0001_D@_x0001__x0001__x0001__x0001__x0001__x0001_P@_x0001__x0001__x0001__x0001__x0001__x0001_F@_x0001__x0001__x0001__x0001__x0001__x0001_A@_x0001__x0001__x0001__x0001__x0001__x0001_ @_x0001__x0001__x0001__x0001__x0001__x0001_D@_x0001__x0001__x0001__x0001__x0001_H@_x0001__x0001__x0001__x0001__x0001__x0001_,@_x0001__x0001__x0001__x0001__x0001__x0001_4@_x0001__x0001__x0001__x0001__x0001__x0001_I@_x0001__x0001__x0001__x0001__x0001__x0001_1@_x0001__x0001__x0001__x0001__x0001__x0001_@@_x0001__x0001__x0001__x0001__x0001__x0001_3@_x0001__x0001__x0001__x0001__x0001__x0002__x0001__x0001__x0001__x0001__x0001__x0001__x0001__x0001__x0001_ÀP@_x0001__x0001__x0001__x0001__x0001__x0001__x001C_@_x0001__x0001__x0001__x0001__x0001__x0001_.@_x0001__x0001__x0001__x0001__x0001__x0001_ @_x0001__x0001__x0001__x0001__x0001__x0001_8@_x0001__x0001__x0001__x0001__x0001__x0001_?@_x0001__x0001__x0001__x0001__x0001_J@_x0001__x0001__x0001__x0001__x0001__x0001_3@_x0001__x0001__x0001__x0001__x0001_G@_x0001__x0001__x0001__x0001__x0001__x0001_8@_x0001__x0001__x0001__x0001__x0001__x0001_:@_x0001__x0001__x0001__x0001__x0001_@@_x0001__x0001__x0001__x0001__x0001__x0001_G@_x0001__x0001__x0001__x0001__x0001_G@_x0001__x0001__x0001__x0001__x0001__x0001_P@_x0001__x0001__x0001__x0001__x0001__x0001_&amp;@_x0001__x0001__x0001__x0001__x0001__x0001_0@_x0001__x0001__x0001__x0001__x0001__x0001_2@_x0001__x0001__x0001__x0001__x0001__x0001_7@_x0001__x0001__x0001__x0001__x0001_I@_x0001__x0001__x0001__x0001__x0001__x0001_H@_x0001__x0001__x0001__x0001__x0001__x0001_&lt;@_x0001__x0001__x0001__x0001__x0001__x0001_,@_x0001__x0001__x0001__x0001__x0001__x0001_I@_x0001__x0001__x0001__x0001__x0001__x0001_2@_x0001__x0001__x0001__x0001__x0001_D@_x0001__x0001__x0001__x0001__x0001__x0001_O@_x0001__x0001__x0001__x0001__x0001__x0001_&lt;@_x0001__x0001__x0001__x0001__x0001_@Q@_x0001__x0001__x0001__x0001__x0001_F@_x0001__x0001__x0001__x0001__x0001__x0001_E@_x0001__x0002__x0001__x0001__x0001__x0001__x0001__x0001_6@_x0001__x0001__x0001__x0001__x0001__x0001_G@_x0001__x0001__x0001__x0001__x0001_D@_x0001__x0001__x0001__x0001__x0001__x0001_6@_x0001__x0001__x0001__x0001__x0001__x0001_(@_x0001__x0001__x0001__x0001__x0001__x0001__x0008_@_x0001__x0001__x0001__x0001__x0001_O@_x0001__x0001__x0001__x0001__x0001__x0001_,@_x0001__x0001__x0001__x0001__x0001_K@_x0001__x0001__x0001__x0001__x0001__x0001_D@_x0001__x0001__x0001__x0001__x0001__x0001_8@_x0001__x0001__x0001__x0001__x0001_M@_x0001__x0001__x0001__x0001__x0001__x0001_9@_x0001__x0001__x0001__x0001__x0001__x0001_;@_x0001__x0001__x0001__x0001__x0001_J@_x0001__x0001__x0001__x0001__x0001__x0001_&lt;@_x0001__x0001__x0001__x0001__x0001__x0001_F@_x0001__x0001__x0001__x0001__x0001__x0001_3@_x0001__x0001__x0001__x0001__x0001__x0001_H@_x0001__x0001__x0001__x0001__x0001__x0001_&lt;@_x0001__x0001__x0001__x0001__x0001__x0001_D@_x0001__x0001__x0001__x0001__x0001__x0001_:@_x0001__x0001__x0001__x0001__x0001__x0001_(@_x0001__x0001__x0001__x0001__x0001__x0001_G@_x0001__x0001__x0001__x0001__x0001__x0001_D@_x0001__x0001__x0001__x0001__x0001__x0001_4@_x0001__x0001__x0001__x0001__x0001__x0001_$@_x0001__x0001__x0001__x0001__x0001_C@_x0001__x0001__x0001__x0001__x0001__x0001__x001C_@_x0001__x0001__x0001__x0001__x0001__x0001_D@_x0001__x0001__x0001__x0001__x0001__x0001_H@_x0001__x0001__x0001__x0001__x0001__x0002__x0001__x0001_ @_x0001__x0001__x0001__x0001__x0001__x0001_(@_x0001__x0001__x0001__x0001__x0001__x0001_2@_x0001__x0001__x0001__x0001__x0001__x0001_9@_x0001__x0001__x0001__x0001__x0001__x0001_:@_x0001__x0001__x0001__x0001__x0001__x0001_$@_x0001__x0001__x0001__x0001__x0001__x0001_E@_x0001__x0001__x0001__x0001__x0001__x0001_&amp;@_x0001__x0001__x0001__x0001__x0001__x0001_9@_x0001__x0001__x0001__x0001__x0001__x0001_8@_x0001__x0001__x0001__x0001__x0001__x0001_A@_x0001__x0001__x0001__x0001__x0001__x0001_A@_x0001__x0001__x0001__x0001__x0001__x0001_5@_x0001__x0001__x0001__x0001__x0001__x0001_H@_x0001__x0001__x0001__x0001__x0001__x0001_:@_x0001__x0001__x0001__x0001__x0001__x0001_;@_x0001__x0001__x0001__x0001__x0001__x0001_*@_x0001__x0001__x0001__x0001__x0001__x0001_2@_x0001__x0001__x0001__x0001__x0001__x0001_8@_x0001__x0001__x0001__x0001__x0001__x0001_;@_x0001__x0001__x0001__x0001__x0001__x0001_;@_x0001__x0001__x0001__x0001__x0001__x0001_,@_x0001__x0001__x0001__x0001__x0001__x0001_G@_x0001__x0001__x0001__x0001__x0001__x0001_E@_x0001__x0001__x0001__x0001__x0001__x0001_*@_x0001__x0001__x0001__x0001__x0001__x0001_G@_x0001__x0001__x0001__x0001__x0001__x0001_G@_x0001__x0001__x0001__x0001__x0001__x0001_&amp;@_x0001__x0001__x0001__x0001__x0001__x0001__x0014_@_x0001__x0001__x0001__x0001__x0001_F@_x0001__x0001__x0001__x0001__x0001__x0001_$@_x0001__x0001__x0001__x0001__x0001__x0001_"@_x0001__x0002__x0001__x0001__x0001__x0001__x0001__x0001_ @_x0001__x0001__x0001__x0001__x0001__x0001_4@_x0001__x0001__x0001__x0001__x0001__x0001_3@_x0001__x0001__x0001__x0001__x0001__x0001_9@_x0001__x0001__x0001__x0001__x0001_K@_x0001__x0001__x0001__x0001__x0001__x0001__x0001__x0001__x0001__x0001__x0001__x0001__x0001__x0001_A@_x0001__x0001__x0001__x0001__x0001__x0001_=@_x0001__x0001__x0001__x0001__x0001__x0001_I@_x0001__x0001__x0001__x0001__x0001_J@_x0001__x0001__x0001__x0001__x0001__x0001_L@_x0001__x0001__x0001__x0001__x0001__x0001_2@_x0001__x0001__x0001__x0001__x0001__x0001_0@_x0001__x0001__x0001__x0001__x0001_J@_x0001__x0001__x0001__x0001__x0001__x0001__x001C_@_x0001__x0001__x0001__x0001__x0001_E@_x0001__x0001__x0001__x0001__x0001_D@_x0001__x0001__x0001__x0001__x0001_G@_x0001__x0001__x0001__x0001__x0001__x0001__x0001__x0001__x0001__x0001__x0001__x0001__x0001__x0001_&amp;@_x0001__x0001__x0001__x0001__x0001__x0001_"@_x0001__x0001__x0001__x0001__x0001__x0001_&gt;@_x0001__x0001__x0001__x0001__x0001__x0001_3@_x0001__x0001__x0001__x0001__x0001__x0001__x001C_@_x0001__x0001__x0001__x0001__x0001__x0001_P@_x0001__x0001__x0001__x0001__x0001__x0001_D@_x0001__x0001__x0001__x0001__x0001__x0001_0@_x0001__x0001__x0001__x0001__x0001__x0001_7@_x0001__x0001__x0001__x0001__x0001__x0001_&gt;@_x0001__x0001__x0001__x0001__x0001_F@_x0001__x0001__x0001__x0001__x0001_@Q@_x0001__x0001__x0001__x0001__x0001__x0002__x0001__x0001_5@_x0001__x0001__x0001__x0001__x0001__x0001__x0014_@_x0001__x0001__x0001__x0001__x0001__x0001__x0001__x0001__x0001__x0001__x0001__x0001__x0001__x0001__x001C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7@_x0001__x0001__x0001__x0001__x0001__x0001__x0014_@_x0001__x0001__x0001__x0001__x0001__x0001_3@_x0001__x0001__x0001__x0001__x0001__x0001_@@_x0001__x0001__x0001__x0001__x0001__x0001_,@_x0001__x0001__x0001__x0001__x0001__x0001_ @_x0001__x0001__x0001__x0001__x0001__x0001_6@_x0001__x0001__x0001__x0001__x0001__x0001_.@_x0001__x0001__x0001__x0001__x0001_K@_x0001__x0001__x0001__x0001__x0001__x0001_M@_x0001__x0001__x0001__x0001__x0001__x0001_E@_x0001__x0001__x0001__x0001__x0001__x0001_"@_x0001__x0001__x0001__x0001__x0001__x0001_A@_x0001__x0001__x0001__x0001__x0001_K@_x0001__x0001__x0001__x0001__x0001_@@_x0001__x0001__x0001__x0001__x0001__x0001_O@_x0001__x0001__x0001__x0001__x0001__x0001_1@_x0001__x0001__x0001__x0001__x0001_H@_x0001__x0001__x0001__x0001__x0001__x0001__x0010_@_x0001__x0001__x0001__x0001__x0001__x0001__x0018_@_x0001__x0001__x0001__x0001__x0001__x0001_2@_x0001__x0001__x0001__x0001__x0001__x0001_;@_x0001__x0002__x0001__x0001__x0001__x0001__x0001__x0001_$@_x0001__x0001__x0001__x0001__x0001__x0001__x0018_@_x0001__x0001__x0001__x0001__x0001_@Q@_x0001__x0001__x0001__x0001__x0001_I@_x0001__x0001__x0001__x0001__x0001__x0001_L@_x0001__x0001__x0001__x0001__x0001__x0001_7@_x0001__x0001__x0001__x0001__x0001__x0001_:@_x0001__x0001__x0001__x0001__x0001__x0001_(@_x0001__x0001__x0001__x0001__x0001__x0001_G@_x0001__x0001__x0001__x0001__x0001__x0001_&amp;@_x0001__x0001__x0001__x0001__x0001__x0001__x0014_@_x0001__x0001__x0001__x0001__x0001__x0001_M@_x0001__x0001__x0001__x0001__x0001__x0001_&lt;@_x0001__x0001__x0001__x0001__x0001__x0001_7@_x0001__x0001__x0001__x0001__x0001_E@_x0001__x0001__x0001__x0001__x0001__x0001_G@_x0001__x0001__x0001__x0001__x0001__x0001_2@_x0001__x0001__x0001__x0001__x0001__x0001_:@_x0001__x0001__x0001__x0001__x0001__x0001_(@_x0001__x0001__x0001__x0001__x0001_D@_x0001__x0001__x0001__x0001__x0001__x0001_6@_x0001__x0001__x0001__x0001__x0001__x0001_9@_x0001__x0001__x0001__x0001__x0001__x0001_F@_x0001__x0001__x0001__x0001__x0001__x0001_&lt;@_x0001__x0001__x0001__x0001__x0001__x0001_I@_x0001__x0001__x0001__x0001__x0001__x0001_$@_x0001__x0001__x0001__x0001__x0001__x0001_J@_x0001__x0001__x0001__x0001__x0001__x0001__x0008_@_x0001__x0001__x0001__x0001__x0001__x0001_0@_x0001__x0001__x0001__x0001__x0001__x0001_L@_x0001__x0001__x0001__x0001__x0001__x0001_5@_x0001__x0001__x0001__x0001__x0001__x0002__x0001__x0001_:@_x0001__x0001__x0001__x0001__x0001__x0001_A@_x0001__x0001__x0001__x0001__x0001__x0001_6@_x0001__x0001__x0001__x0001__x0001__x0001_4@_x0001__x0001__x0001__x0001__x0001__x0001_I@_x0001__x0001__x0001__x0001__x0001__x0001_?@_x0001__x0001__x0001__x0001__x0001__x0001_1@_x0001__x0001__x0001__x0001__x0001__x0001_A@_x0001__x0001__x0001__x0001__x0001__x0001_.@_x0001__x0001__x0001__x0001__x0001__x0001_9@_x0001__x0001__x0001__x0001__x0001__x0001_.@_x0001__x0001__x0001__x0001__x0001__x0001_1@_x0001__x0001__x0001__x0001__x0001__x0001_:@_x0001__x0001__x0001__x0001__x0001__x0001_3@_x0001__x0001__x0001__x0001__x0001__x0001_;@_x0001__x0001__x0001__x0001__x0001__x0001_I@_x0001__x0001__x0001__x0001__x0001__x0001_;@_x0001__x0001__x0001__x0001__x0001__x0001_?@_x0001__x0001__x0001__x0001__x0001__x0001_4@_x0001__x0001__x0001__x0001__x0001__x0001_,@_x0001__x0001__x0001__x0001__x0001__x0001_F@_x0001__x0001__x0001__x0001__x0001__x0001_.@_x0001__x0001__x0001__x0001__x0001__x0001_.@_x0001__x0001__x0001__x0001__x0001__x0001_0@_x0001__x0001__x0001__x0001__x0001_K@_x0001__x0001__x0001__x0001__x0001__x0001__x0014_@_x0001__x0001__x0001__x0001__x0001_K@_x0001__x0001__x0001__x0001__x0001__x0001_"@_x0001__x0001__x0001__x0001__x0001__x0001_=@_x0001__x0001__x0001__x0001__x0001__x0001_ @_x0001__x0001__x0001__x0001__x0001__x0001_"@_x0001__x0001__x0001__x0001__x0001__x0001_I@_x0001__x0002__x0001__x0001__x0001__x0001__x0001__x0001_1@_x0001__x0001__x0001__x0001__x0001_D@_x0001__x0001__x0001__x0001__x0001_G@_x0001__x0001__x0001__x0001__x0001__x0001_7@_x0001__x0001__x0001__x0001__x0001__x0001_E@_x0001__x0001__x0001__x0001__x0001__x0001_K@_x0001__x0001__x0001__x0001__x0001__x0001_:@_x0001__x0001__x0001__x0001__x0001__x0001_;@_x0001__x0001__x0001__x0001__x0001__x0001__x0001__x0001__x0001__x0001__x0001__x0001__x0001__x0001_&amp;@_x0001__x0001__x0001__x0001__x0001__x0001_$@_x0001__x0001__x0001__x0001__x0001__x0001_M@_x0001__x0001__x0001__x0001__x0001__x0001__x001C_@_x0001__x0001__x0001__x0001__x0001__x0001__x0014_@_x0001__x0001__x0001__x0001__x0001_G@_x0001__x0001__x0001__x0001__x0001__x0001_5@_x0001__x0001__x0001__x0001__x0001__x0001_&amp;@_x0001__x0001__x0001__x0001__x0001__x0001_N@_x0001__x0001__x0001__x0001__x0001__x0001_F@_x0001__x0001__x0001__x0001__x0001__x0001_@@_x0001__x0001__x0001__x0001__x0001__x0001_1@_x0001__x0001__x0001__x0001__x0001__x0001_,@_x0001__x0001__x0001__x0001__x0001__x0001__x0014_@_x0001__x0001__x0001__x0001__x0001_J@_x0001__x0001__x0001__x0001__x0001__x0001__x0018_@_x0001__x0001__x0001__x0001__x0001_I@_x0001__x0001__x0001__x0001__x0001__x0001_D@_x0001__x0001__x0001__x0001__x0001__x0001__x0001_@_x0001__x0001__x0001__x0001__x0001__x0001_6@_x0001__x0001__x0001__x0001__x0001__x0001_=@_x0001__x0001__x0001__x0001__x0001__x0001_(@_x0001__x0001__x0001__x0001__x0001__x0002__x0001__x0001_0@_x0001__x0001__x0001__x0001__x0001_P@_x0001__x0001__x0001__x0001__x0001__x0001_&lt;@_x0001__x0001__x0001__x0001__x0001_@@_x0001__x0001__x0001__x0001__x0001_@Q@_x0001__x0001__x0001__x0001__x0001_F@_x0001__x0001__x0001__x0001__x0001__x0001_$@_x0001__x0001__x0001__x0001__x0001__x0001__x0018_@_x0001__x0001__x0001__x0001__x0001__x0001_@@_x0001__x0001__x0001__x0001__x0001_ÀP@_x0001__x0001__x0001__x0001__x0001__x0001_ @_x0001__x0001__x0001__x0001__x0001__x0001_J@_x0001__x0001__x0001__x0001__x0001_ÀP@_x0001__x0001__x0001__x0001__x0001__x0001_L@_x0001__x0001__x0001__x0001__x0001__x0001_ @_x0001__x0001__x0001__x0001__x0001__x0001_6@_x0001__x0001__x0001__x0001__x0001__x0001_G@_x0001__x0001__x0001__x0001__x0001__x0001_G@_x0001__x0001__x0001__x0001__x0001_O@_x0001__x0001__x0001__x0001__x0001__x0001_3@_x0001__x0001__x0001__x0001__x0001__x0001_6@_x0001__x0001__x0001__x0001__x0001__x0001_D@_x0001__x0001__x0001__x0001__x0001__x0001_1@_x0001__x0001__x0001__x0001__x0001__x0001_ @_x0001__x0001__x0001__x0001__x0001__x0001_E@_x0001__x0001__x0001__x0001__x0001__x0001_3@_x0001__x0001__x0001__x0001__x0001__x0001_(@_x0001__x0001__x0001__x0001__x0001_D@_x0001__x0001__x0001__x0001__x0001__x0001_8@_x0001__x0001__x0001__x0001__x0001__x0001__x0001__x0001__x0001__x0001__x0001__x0001__x0001__x0001_P@_x0001__x0001__x0001__x0001__x0001__x0001_:@_x0001__x0002__x0001__x0001__x0001__x0001__x0001__x0001_6@_x0001__x0001__x0001__x0001__x0001__x0001_9@_x0001__x0001__x0001__x0001__x0001__x0001_ @_x0001__x0001__x0001__x0001__x0001_@@_x0001__x0001__x0001__x0001__x0001__x0001_E@_x0001__x0001__x0001__x0001__x0001__x0001_5@_x0001__x0001__x0001__x0001__x0001__x0001_7@_x0001__x0001__x0001__x0001__x0001__x0001_(@_x0001__x0001__x0001__x0001__x0001__x0001_4@_x0001__x0001__x0001__x0001__x0001__x0001_ @_x0001__x0001__x0001__x0001__x0001__x0001_&gt;@_x0001__x0001__x0001__x0001__x0001__x0001_E@_x0001__x0001__x0001__x0001__x0001__x0001_?@_x0001__x0001__x0001__x0001__x0001_@P@_x0001__x0001__x0001__x0001__x0001__x0001_H@_x0001__x0001__x0001__x0001__x0001_O@_x0001__x0001__x0001__x0001__x0001__x0001_J@_x0001__x0001__x0001__x0001__x0001__x0001_.@_x0001__x0001__x0001__x0001__x0001__x0001_*@_x0001__x0001__x0001__x0001__x0001__x0001__x001C_@_x0001__x0001__x0001__x0001__x0001_O@_x0001__x0001__x0001__x0001__x0001__x0001_(@_x0001__x0001__x0001__x0001__x0001__x0001_*@_x0001__x0001__x0001__x0001__x0001__x0001_7@_x0001__x0001__x0001__x0001__x0001_@@_x0001__x0001__x0001__x0001__x0001_K@_x0001__x0001__x0001__x0001__x0001_G@_x0001__x0001__x0001__x0001__x0001__x0001_&gt;@_x0001__x0001__x0001__x0001__x0001__x0001_F@_x0001__x0001__x0001__x0001__x0001__x0001_I@_x0001__x0001__x0001__x0001__x0001__x0001_=@_x0001__x0001__x0001__x0001__x0001__x0002__x0001__x0001_&amp;@_x0001__x0001__x0001__x0001__x0001__x0001__x001C_@_x0001__x0001__x0001__x0001__x0001__x0001_:@_x0001__x0001__x0001__x0001__x0001__x0001_&lt;@_x0001__x0001__x0001__x0001__x0001__x0001_:@_x0001__x0001__x0001__x0001__x0001_D@_x0001__x0001__x0001__x0001__x0001__x0001_8@_x0001__x0001__x0001__x0001__x0001__x0001__x0018_@_x0001__x0001__x0001__x0001__x0001__x0001_ @_x0001__x0001__x0001__x0001__x0001__x0001_&lt;@_x0001__x0001__x0001__x0001__x0001__x0001_2@_x0001__x0001__x0001__x0001__x0001__x0001_6@_x0001__x0001__x0001__x0001__x0001__x0001__x0010_@_x0001__x0001__x0001__x0001__x0001__x0001_E@_x0001__x0001__x0001__x0001__x0001__x0001_M@_x0001__x0001__x0001__x0001__x0001__x0001_;@_x0001__x0001__x0001__x0001__x0001_G@_x0001__x0001__x0001__x0001__x0001__x0001_G@_x0001__x0001__x0001__x0001__x0001__x0001_@@_x0001__x0001__x0001__x0001__x0001__x0001_0@_x0001__x0001__x0001__x0001__x0001__x0001_?@_x0001__x0001__x0001__x0001__x0001__x0001_G@_x0001__x0001__x0001__x0001__x0001__x0001_=@_x0001__x0001__x0001__x0001__x0001__x0001_J@_x0001__x0001__x0001__x0001__x0001__x0001_(@_x0001__x0001__x0001__x0001__x0001__x0001__x0010_@_x0001__x0001__x0001__x0001__x0001__x0001_;@_x0001__x0001__x0001__x0001__x0001__x0001_*@_x0001__x0001__x0001__x0001__x0001__x0001__x001C_@_x0001__x0001__x0001__x0001__x0001__x0001_J@_x0001__x0001__x0001__x0001__x0001_N@_x0001__x0001__x0001__x0001__x0001_K@_x0001__x0002__x0001__x0001__x0001__x0001__x0001_H@_x0001__x0001__x0001__x0001__x0001__x0001_$@_x0001__x0001__x0001__x0001__x0001__x0001_*@_x0001__x0001__x0001__x0001__x0001__x0001_6@_x0001__x0001__x0001__x0001__x0001__x0001_$@_x0001__x0001__x0001__x0001__x0001__x0001_"@_x0001__x0001__x0001__x0001__x0001__x0001_=@_x0001__x0001__x0001__x0001__x0001__x0001_&gt;@_x0001__x0001__x0001__x0001__x0001__x0001_(@_x0001__x0001__x0001__x0001__x0001__x0001__x0018_@_x0001__x0001__x0001__x0001__x0001_F@_x0001__x0001__x0001__x0001__x0001_H@_x0001__x0001__x0001__x0001__x0001_E@_x0001__x0001__x0001__x0001__x0001__x0001__x0008_@_x0001__x0001__x0001__x0001__x0001__x0001_E@_x0001__x0001__x0001__x0001__x0001__x0001_A@_x0001__x0001__x0001__x0001__x0001__x0001_0@_x0001__x0001__x0001__x0001__x0001__x0001_=@_x0001__x0001__x0001__x0001__x0001__x0001_L@_x0001__x0001__x0001__x0001__x0001__x0001_:@_x0001__x0001__x0001__x0001__x0001__x0001_M@_x0001__x0001__x0001__x0001__x0001__x0001_9@_x0001__x0001__x0001__x0001__x0001__x0001_(@_x0001__x0001__x0001__x0001__x0001__x0001_J@_x0001__x0001__x0001__x0001__x0001__x0001_=@_x0001__x0001__x0001__x0001__x0001__x0001_K@_x0001__x0001__x0001__x0001__x0001__x0001_7@_x0001__x0001__x0001__x0001__x0001__x0001_E@_x0001__x0001__x0001__x0001__x0001_J@_x0001__x0001__x0001__x0001__x0001__x0001_*@_x0001__x0001__x0001__x0001__x0001__x0001_8@_x0001__x0001__x0001__x0001__x0001__x0002__x0001__x0001_2@_x0001__x0001__x0001__x0001__x0001__x0001_*@_x0001__x0001__x0001__x0001__x0001__x0001_A@_x0001__x0001__x0001__x0001__x0001__x0001_$@_x0001__x0001__x0001__x0001__x0001_I@_x0001__x0001__x0001__x0001__x0001__x0001_6@_x0001__x0001__x0001__x0001__x0001__x0001_H@_x0001__x0001__x0001__x0001__x0001__x0001__x001C_@_x0001__x0001__x0001__x0001__x0001_F@_x0001__x0001__x0001__x0001__x0001__x0001_$@_x0001__x0001__x0001__x0001__x0001__x0001__x001C_@_x0001__x0001__x0001__x0001__x0001__x0001_=@_x0001__x0001__x0001__x0001__x0001_N@_x0001__x0001__x0001__x0001__x0001__x0001_.@_x0001__x0001__x0001__x0001__x0001__x0001_"@_x0001__x0001__x0001__x0001__x0001__x0001_I@_x0001__x0001__x0001__x0001__x0001__x0001_"@_x0001__x0001__x0001__x0001__x0001_M@_x0001__x0001__x0001__x0001__x0001_D@_x0001__x0001__x0001__x0001__x0001_D@_x0001__x0001__x0001__x0001__x0001_I@_x0001__x0001__x0001__x0001__x0001__x0001_.@_x0001__x0001__x0001__x0001__x0001__x0001_2@_x0001__x0001__x0001__x0001__x0001_ÀP@_x0001__x0001__x0001__x0001__x0001__x0001_2@_x0001__x0001__x0001__x0001__x0001__x0001_H@_x0001__x0001__x0001__x0001__x0001__x0001_8@_x0001__x0001__x0001__x0001__x0001__x0001_7@_x0001__x0001__x0001__x0001__x0001_F@_x0001__x0001__x0001__x0001__x0001__x0001_(@_x0001__x0001__x0001__x0001__x0001__x0001_9@_x0001__x0001__x0001__x0001__x0001__x0001_:@_x0001__x0002__x0001__x0001__x0001__x0001__x0001__x0001_(@_x0001__x0001__x0001__x0001__x0001__x0001_@@_x0001__x0001__x0001__x0001__x0001_D@_x0001__x0001__x0001__x0001__x0001_@@_x0001__x0001__x0001__x0001__x0001__x0001_A@_x0001__x0001__x0001__x0001__x0001__x0001_&amp;@_x0001__x0001__x0001__x0001__x0001__x0001_?@_x0001__x0001__x0001__x0001__x0001__x0001_4@_x0001__x0001__x0001__x0001__x0001__x0001_(@_x0001__x0001__x0001__x0001__x0001__x0001__x001C_@_x0001__x0001__x0001__x0001__x0001_@P@_x0001__x0001__x0001__x0001__x0001__x0001_D@_x0001__x0001__x0001__x0001__x0001_@@_x0001__x0001__x0001__x0001__x0001__x0001_3@_x0001__x0001__x0001__x0001__x0001_D@_x0001__x0001__x0001__x0001__x0001__x0001_P@_x0001__x0001__x0001__x0001__x0001__x0001_0@_x0001__x0001__x0001__x0001__x0001__x0001__x0001_@_x0001__x0001__x0001__x0001__x0001_@P@_x0001__x0001__x0001__x0001__x0001__x0001_4@_x0001__x0001__x0001__x0001__x0001__x0001_"@_x0001__x0001__x0001__x0001__x0001__x0001_?@_x0001__x0001__x0001__x0001__x0001__x0001_"@_x0001__x0001__x0001__x0001__x0001__x0001_E@_x0001__x0001__x0001__x0001__x0001_@@_x0001__x0001__x0001__x0001__x0001__x0001_(@_x0001__x0001__x0001__x0001__x0001__x0001_ @_x0001__x0001__x0001__x0001__x0001__x0001_6@_x0001__x0001__x0001__x0001__x0001__x0001_5@_x0001__x0001__x0001__x0001__x0001__x0001_9@_x0001__x0001__x0001__x0001__x0001__x0001_@@_x0001__x0001__x0001__x0001__x0001__x0002__x0001__x0001_=@_x0001__x0001__x0001__x0001__x0001__x0001_(@_x0001__x0001__x0001__x0001__x0001__x0001_I@_x0001__x0001__x0001__x0001__x0001__x0001_&lt;@_x0001__x0001__x0001__x0001__x0001__x0001_F@_x0001__x0001__x0001__x0001__x0001__x0001_J@_x0001__x0001__x0001__x0001__x0001__x0001_3@_x0001__x0001__x0001__x0001__x0001_H@_x0001__x0001__x0001__x0001__x0001__x0001_@@_x0001__x0001__x0001__x0001__x0001_I@_x0001__x0001__x0001__x0001__x0001__x0001_J@_x0001__x0001__x0001__x0001__x0001__x0001_.@_x0001__x0001__x0001__x0001__x0001__x0001_A@_x0001__x0001__x0001__x0001__x0001__x0001_,@_x0001__x0001__x0001__x0001__x0001_@@_x0001__x0001__x0001__x0001__x0001__x0001_"@_x0001__x0001__x0001__x0001__x0001__x0001_G@_x0001__x0001__x0001__x0001__x0001_F@_x0001__x0001__x0001__x0001__x0001_E@_x0001__x0001__x0001__x0001__x0001__x0001_@@_x0001__x0001__x0001__x0001__x0001__x0001_.@_x0001__x0001__x0001__x0001__x0001__x0001_.@_x0001__x0001__x0001__x0001__x0001__x0001_?@_x0001__x0001__x0001__x0001__x0001_H@_x0001__x0001__x0001__x0001__x0001__x0001_=@_x0001__x0001__x0001__x0001__x0001__x0001_ @_x0001__x0001__x0001__x0001__x0001__x0001_J@_x0001__x0001__x0001__x0001__x0001__x0001_9@_x0001__x0001__x0001__x0001__x0001_I@_x0001__x0001__x0001__x0001__x0001__x0001_1@_x0001__x0001__x0001__x0001__x0001__x0001_,@_x0001__x0001__x0001__x0001__x0001_K@_x0001__x0002__x0001__x0001__x0001__x0001__x0001__x0001_"@_x0001__x0001__x0001__x0001__x0001__x0001__x0001__x0001__x0001__x0001__x0001__x0001__x0001__x0001__x001C_@_x0001__x0001__x0001__x0001__x0001__x0001_J@_x0001__x0001__x0001__x0001__x0001_F@_x0001__x0001__x0001__x0001__x0001__x0001_G@_x0001__x0001__x0001__x0001__x0001__x0001_?@_x0001__x0001__x0001__x0001__x0001__x0001_"@_x0001__x0001__x0001__x0001__x0001__x0001_:@_x0001__x0001__x0001__x0001__x0001__x0001_&lt;@_x0001__x0001__x0001__x0001__x0001__x0001_=@_x0001__x0001__x0001__x0001__x0001_G@_x0001__x0001__x0001__x0001__x0001__x0001_&amp;@_x0001__x0001__x0001__x0001__x0001__x0001_D@_x0001__x0001__x0001__x0001__x0001__x0001_=@_x0001__x0001__x0001__x0001__x0001__x0001__x0018_@_x0001__x0001__x0001__x0001__x0001__x0001_H@_x0001__x0001__x0001__x0001__x0001__x0001_6@_x0001__x0001__x0001__x0001__x0001__x0001_E@_x0001__x0001__x0001__x0001__x0001__x0001_2@_x0001__x0001__x0001__x0001__x0001__x0001_=@_x0001__x0001__x0001__x0001__x0001__x0001_E@_x0001__x0001__x0001__x0001__x0001__x0001_I@_x0001__x0001__x0001__x0001__x0001__x0001_K@_x0001__x0001__x0001__x0001__x0001__x0001__x0001__x0001__x0001__x0001__x0001__x0001__x0001__x0001_(@_x0001__x0001__x0001__x0001__x0001__x0001_L@_x0001__x0001__x0001__x0001__x0001__x0001_J@_x0001__x0001__x0001__x0001__x0001_M@_x0001__x0001__x0001__x0001__x0001__x0001_H@_x0001__x0001__x0001__x0001__x0001__x0001_&lt;@_x0001__x0001__x0001__x0001__x0001__x0002__x0001__x0001_J@_x0001__x0001__x0001__x0001__x0001__x0001_K@_x0001__x0001__x0001__x0001__x0001__x0001_$@_x0001__x0001__x0001__x0001__x0001__x0001_.@_x0001__x0001__x0001__x0001__x0001__x0001_8@_x0001__x0001__x0001__x0001__x0001__x0001__x001C_@_x0001__x0001__x0001__x0001__x0001__x0001_A@_x0001__x0001__x0001__x0001__x0001__x0001_,@_x0001__x0001__x0001__x0001__x0001_E@_x0001__x0001__x0001__x0001__x0001__x0001_2@_x0001__x0001__x0001__x0001__x0001__x0001_4@_x0001__x0001__x0001__x0001__x0001__x0001_7@_x0001__x0001__x0001__x0001__x0001__x0001_9@_x0001__x0001__x0001__x0001__x0001__x0001_G@_x0001__x0001__x0001__x0001__x0001_@@_x0001__x0001__x0001__x0001__x0001__x0001_,@_x0001__x0001__x0001__x0001__x0001__x0001_D@_x0001__x0001__x0001__x0001__x0001__x0001_L@_x0001__x0001__x0001__x0001__x0001__x0001_8@_x0001__x0001__x0001__x0001__x0001__x0001_9@_x0001__x0001__x0001__x0001__x0001__x0001_.@_x0001__x0001__x0001__x0001__x0001__x0001_&lt;@_x0001__x0001__x0001__x0001__x0001__x0001_;@_x0001__x0001__x0001__x0001__x0001__x0001_H@_x0001__x0001__x0001__x0001__x0001__x0001_L@_x0001__x0001__x0001__x0001__x0001__x0001_I@_x0001__x0001__x0001__x0001__x0001__x0001_H@_x0001__x0001__x0001__x0001__x0001_J@_x0001__x0001__x0001__x0001__x0001__x0001_$@_x0001__x0001__x0001__x0001__x0001_F@_x0001__x0001__x0001__x0001__x0001_K@_x0001__x0001__x0001__x0001__x0001__x0001__x001C_@_x0001__x0002__x0001__x0001__x0001__x0001__x0001__x0001__x0014_@_x0001__x0001__x0001__x0001__x0001_D@_x0001__x0001__x0001__x0001__x0001__x0001_8@_x0001__x0001__x0001__x0001__x0001__x0001_&amp;@_x0001__x0001__x0001__x0001__x0001__x0001_*@_x0001__x0001__x0001__x0001__x0001__x0001_*@_x0001__x0001__x0001__x0001__x0001_P@_x0001__x0001__x0001__x0001__x0001__x0001_J@_x0001__x0001__x0001__x0001__x0001__x0001_5@_x0001__x0001__x0001__x0001__x0001_@@_x0001__x0001__x0001__x0001__x0001__x0001_(@_x0001__x0001__x0001__x0001__x0001__x0001_5@_x0001__x0001__x0001__x0001__x0001_K@_x0001__x0001__x0001__x0001__x0001__x0001_&gt;@_x0001__x0001__x0001__x0001__x0001__x0001__x0001__x0001__x0001__x0001__x0001__x0001__x0001__x0001_I@_x0001__x0001__x0001__x0001__x0001__x0001_ @_x0001__x0001__x0001__x0001__x0001__x0001_9@_x0001__x0001__x0001__x0001__x0001_D@_x0001__x0001__x0001__x0001__x0001_F@_x0001__x0001__x0001__x0001__x0001__x0001_7@_x0001__x0001__x0001__x0001__x0001_G@_x0001__x0001__x0001__x0001__x0001__x0001_6@_x0001__x0001__x0001__x0001__x0001__x0001_*@_x0001__x0001__x0001__x0001__x0001__x0001_0@_x0001__x0001__x0001__x0001__x0001__x0001_:@_x0001__x0001__x0001__x0001__x0001__x0001__x0014_@_x0001__x0001__x0001__x0001__x0001__x0001_=@_x0001__x0001__x0001__x0001__x0001__x0001_&gt;@_x0001__x0001__x0001__x0001__x0001__x0001_*@_x0001__x0001__x0001__x0001__x0001__x0001_(@_x0001__x0001__x0001__x0001__x0001__x0002__x0001__x0001_;@_x0001__x0001__x0001__x0001__x0001_E@_x0001__x0001__x0001__x0001__x0001__x0001_.@_x0001__x0001__x0001__x0001__x0001_D@_x0001__x0001__x0001__x0001__x0001__x0001_(@_x0001__x0001__x0001__x0001__x0001__x0001_I@_x0001__x0001__x0001__x0001__x0001__x0001_$@_x0001__x0001__x0001__x0001__x0001__x0001_1@_x0001__x0001__x0001__x0001__x0001__x0001_H@_x0001__x0001__x0001__x0001__x0001__x0001_&lt;@_x0001__x0001__x0001__x0001__x0001__x0001_*@_x0001__x0001__x0001__x0001__x0001_E@_x0001__x0001__x0001__x0001__x0001__x0001_G@_x0001__x0001__x0001__x0001__x0001_M@_x0001__x0001__x0001__x0001__x0001__x0001_J@_x0001__x0001__x0001__x0001__x0001_D@_x0001__x0001__x0001__x0001__x0001_I@_x0001__x0001__x0001__x0001__x0001__x0001_D@_x0001__x0001__x0001__x0001__x0001__x0001_$@_x0001__x0001__x0001__x0001__x0001__x0001_7@_x0001__x0001__x0001__x0001__x0001__x0001_.@_x0001__x0001__x0001__x0001__x0001__x0001_1@_x0001__x0001__x0001__x0001__x0001__x0001_*@_x0001__x0001__x0001__x0001__x0001_F@_x0001__x0001__x0001__x0001__x0001__x0001_9@_x0001__x0001__x0001__x0001__x0001__x0001_3@_x0001__x0001__x0001__x0001__x0001__x0001_H@_x0001__x0001__x0001__x0001__x0001__x0001_G@_x0001__x0001__x0001__x0001__x0001__x0001_.@_x0001__x0001__x0001__x0001__x0001__x0001__x001C_@_x0001__x0001__x0001__x0001__x0001__x0001_;@_x0001__x0001__x0001__x0001__x0001__x0001_&gt;@_x0001__x0002__x0001__x0001__x0001__x0001__x0001__x0001_.@_x0001__x0001__x0001__x0001__x0001__x0001_&amp;@_x0001__x0001__x0001__x0001__x0001__x0001_E@_x0001__x0001__x0001__x0001__x0001__x0001_&amp;@_x0001__x0001__x0001__x0001__x0001__x0001_8@_x0001__x0001__x0001__x0001__x0001__x0001_(@_x0001__x0001__x0001__x0001__x0001__x0001_&gt;@_x0001__x0001__x0001__x0001__x0001__x0001_,@_x0001__x0001__x0001__x0001__x0001__x0001_5@_x0001__x0001__x0001__x0001__x0001_ÀP@_x0001__x0001__x0001__x0001__x0001_K@_x0001__x0001__x0001__x0001__x0001__x0001__x0010_@_x0001__x0001__x0001__x0001__x0001__x0001__x001C_@_x0001__x0001__x0001__x0001__x0001__x0001_.@_x0001__x0001__x0001__x0001__x0001__x0001_J@_x0001__x0001__x0001__x0001__x0001__x0001_"@_x0001__x0001__x0001__x0001__x0001__x0001_4@_x0001__x0001__x0001__x0001__x0001__x0001_.@_x0001__x0001__x0001__x0001__x0001__x0001_=@_x0001__x0001__x0001__x0001__x0001__x0001__x0001__x0001__x0001__x0001__x0001__x0001__x0001_K@_x0001__x0001__x0001__x0001__x0001__x0001_2@_x0001__x0001__x0001__x0001__x0001__x0001_2@_x0001__x0001__x0001__x0001__x0001__x0001_$@_x0001__x0001__x0001__x0001__x0001_G@_x0001__x0001__x0001__x0001__x0001__x0001_.@_x0001__x0001__x0001__x0001__x0001__x0001_L@_x0001__x0001__x0001__x0001__x0001__x0001_E@_x0001__x0001__x0001__x0001__x0001_@@_x0001__x0001__x0001__x0001__x0001__x0001__x0001__x0001__x0001__x0001__x0001__x0001__x0001__x0001_(@_x0001__x0001__x0001__x0001__x0001__x0002__x0001__x0001_1@_x0001__x0001__x0001__x0001__x0001__x0001_A@_x0001__x0001__x0001__x0001__x0001__x0001_J@_x0001__x0001__x0001__x0001__x0001__x0001_,@_x0001__x0001__x0001__x0001__x0001__x0001_?@_x0001__x0001__x0001__x0001__x0001__x0001__x001C_@_x0001__x0001__x0001__x0001__x0001__x0001_,@_x0001__x0001__x0001__x0001__x0001_F@_x0001__x0001__x0001__x0001__x0001__x0001_P@_x0001__x0001__x0001__x0001__x0001__x0001_9@_x0001__x0001__x0001__x0001__x0001__x0001_:@_x0001__x0001__x0001__x0001__x0001__x0001_A@_x0001__x0001__x0001__x0001__x0001__x0001_2@_x0001__x0001__x0001__x0001__x0001_D@_x0001__x0001__x0001__x0001__x0001__x0001_0@_x0001__x0001__x0001__x0001__x0001__x0001_P@_x0001__x0001__x0001__x0001__x0001_H@_x0001__x0001__x0001__x0001__x0001__x0001_&amp;@_x0001__x0001__x0001__x0001__x0001_E@_x0001__x0001__x0001__x0001__x0001__x0001_&amp;@_x0001__x0001__x0001__x0001__x0001__x0001_@@_x0001__x0001__x0001__x0001__x0001__x0001_J@_x0001__x0001__x0001__x0001__x0001__x0001_,@_x0001__x0001__x0001__x0001__x0001__x0001_.@_x0001__x0001__x0001__x0001__x0001__x0001_7@_x0001__x0001__x0001__x0001__x0001__x0001_5@_x0001__x0001__x0001__x0001__x0001_F@_x0001__x0001__x0001__x0001__x0001__x0001_&gt;@_x0001__x0001__x0001__x0001__x0001_ÀP@_x0001__x0001__x0001__x0001__x0001__x0001_1@_x0001__x0001__x0001__x0001__x0001__x0001_.@_x0001__x0001__x0001__x0001__x0001__x0001_&amp;@_x0001__x0002__x0001__x0001__x0001__x0001__x0001__x0001_(@_x0001__x0001__x0001__x0001__x0001__x0001_=@_x0001__x0001__x0001__x0001__x0001__x0001_,@_x0001__x0001__x0001__x0001__x0001__x0001_,@_x0001__x0001__x0001__x0001__x0001__x0001__x0018_@_x0001__x0001__x0001__x0001__x0001__x0001_&lt;@_x0001__x0001__x0001__x0001__x0001_I@_x0001__x0001__x0001__x0001__x0001__x0001_G@_x0001__x0001__x0001__x0001__x0001__x0001_@@_x0001__x0001__x0001__x0001__x0001__x0001_8@_x0001__x0001__x0001__x0001__x0001__x0001_(@_x0001__x0001__x0001__x0001__x0001__x0001_(@_x0001__x0001__x0001__x0001__x0001__x0001_6@_x0001__x0001__x0001__x0001__x0001__x0001_E@_x0001__x0001__x0001__x0001__x0001_@@_x0001__x0001__x0001__x0001__x0001__x0001_@@_x0001__x0001__x0001__x0001__x0001__x0001_3@_x0001__x0001__x0001__x0001__x0001__x0001_*@_x0001__x0001__x0001__x0001__x0001__x0001_.@_x0001__x0001__x0001__x0001__x0001__x0001_,@_x0001__x0001__x0001__x0001__x0001__x0001_0@_x0001__x0001__x0001__x0001__x0001_I@_x0001__x0001__x0001__x0001__x0001__x0001_0@_x0001__x0001__x0001__x0001__x0001__x0001_:@_x0001__x0001__x0001__x0001__x0001__x0001_(@_x0001__x0001__x0001__x0001__x0001__x0001_:@_x0001__x0001__x0001__x0001__x0001__x0001_E@_x0001__x0001__x0001__x0001__x0001_@@_x0001__x0001__x0001__x0001__x0001__x0001_&amp;@_x0001__x0001__x0001__x0001__x0001__x0001_&amp;@_x0001__x0001__x0001__x0001__x0001__x0001__x0018_@_x0001__x0001__x0001__x0001__x0001__x0002__x0001__x0001_D@_x0001__x0001__x0001__x0001__x0001__x0001_?@_x0001__x0001__x0001__x0001__x0001__x0001_7@_x0001__x0001__x0001__x0001__x0001__x0001_E@_x0001__x0001__x0001__x0001__x0001__x0001_&lt;@_x0001__x0001__x0001__x0001__x0001__x0001_3@_x0001__x0001__x0001__x0001__x0001__x0001_G@_x0001__x0001__x0001__x0001__x0001__x0001_*@_x0001__x0001__x0001__x0001__x0001_L@_x0001__x0001__x0001__x0001__x0001__x0001_K@_x0001__x0001__x0001__x0001__x0001__x0001_I@_x0001__x0001__x0001__x0001__x0001__x0001_"@_x0001__x0001__x0001__x0001__x0001__x0001_$@_x0001__x0001__x0001__x0001__x0001__x0001_1@_x0001__x0001__x0001__x0001__x0001__x0001_4@_x0001__x0001__x0001__x0001__x0001__x0001_E@_x0001__x0001__x0001__x0001__x0001__x0001_8@_x0001__x0001__x0001__x0001__x0001__x0001_.@_x0001__x0001__x0001__x0001__x0001_C@_x0001__x0001__x0001__x0001__x0001_ÀP@_x0001__x0001__x0001__x0001__x0001__x0001_5@_x0001__x0001__x0001__x0001__x0001__x0001__x0018_@_x0001__x0001__x0001__x0001__x0001_K@_x0001__x0001__x0001__x0001__x0001__x0001_9@_x0001__x0001__x0001__x0001__x0001__x0001_:@_x0001__x0001__x0001__x0001__x0001__x0001__x001C_@_x0001__x0001__x0001__x0001__x0001__x0001_I@_x0001__x0001__x0001__x0001__x0001__x0001_ @_x0001__x0001__x0001__x0001__x0001__x0001_@@_x0001__x0001__x0001__x0001__x0001_N@_x0001__x0001__x0001__x0001__x0001__x0001_ @_x0001__x0001__x0001__x0001__x0001__x0001_J@_x0001__x0002__x0001__x0001__x0001__x0001__x0001__x0001__x0001_@_x0001__x0001__x0001__x0001__x0001__x0001_4@_x0001__x0001__x0001__x0001__x0001__x0001__x0014_@_x0001__x0001__x0001__x0001__x0001__x0001_E@_x0001__x0001__x0001__x0001__x0001__x0001_@@_x0001__x0001__x0001__x0001__x0001__x0001_$@_x0001__x0001__x0001__x0001__x0001__x0001_;@_x0001__x0001__x0001__x0001__x0001__x0001_&gt;@_x0001__x0001__x0001__x0001__x0001__x0001_9@_x0001__x0001__x0001__x0001__x0001__x0001_=@_x0001__x0001__x0001__x0001__x0001__x0001_"@_x0001__x0001__x0001__x0001__x0001__x0001_&amp;@_x0001__x0001__x0001__x0001__x0001_J@_x0001__x0001__x0001__x0001__x0001__x0001__x0010_@_x0001__x0001__x0001__x0001__x0001__x0001_:@_x0001__x0001__x0001__x0001__x0001__x0001__x0018_@_x0001__x0001__x0001__x0001__x0001__x0001_ @_x0001__x0001__x0001__x0001__x0001__x0001_H@_x0001__x0001__x0001__x0001__x0001__x0001_0@_x0001__x0001__x0001__x0001__x0001_K@_x0001__x0001__x0001__x0001__x0001__x0001_?@_x0001__x0001__x0001__x0001__x0001__x0001_@@_x0001__x0001__x0001__x0001__x0001__x0001_(@_x0001__x0001__x0001__x0001__x0001__x0001_:@_x0001__x0001__x0001__x0001__x0001_P@_x0001__x0001__x0001__x0001__x0001__x0001_L@_x0001__x0001__x0001__x0001__x0001__x0001_.@_x0001__x0001__x0001__x0001__x0001__x0001_"@_x0001__x0001__x0001__x0001__x0001_J@_x0001__x0001__x0001__x0001__x0001_G@_x0001__x0001__x0001__x0001__x0001_@@_x0001__x0001__x0001__x0001__x0001__x0002__x0001__x0001_J@_x0001__x0001__x0001__x0001__x0001__x0001_9@_x0001__x0001__x0001__x0001__x0001__x0001_9@_x0001__x0001__x0001__x0001__x0001__x0001_"@_x0001__x0001__x0001__x0001__x0001__x0001_$@_x0001__x0001__x0001__x0001__x0001__x0001_@@_x0001__x0001__x0001__x0001__x0001__x0001_1@_x0001__x0001__x0001__x0001__x0001__x0001_F@_x0001__x0001__x0001__x0001__x0001__x0001__x0001__x0001__x0001__x0001__x0001__x0001__x0001__x0001_D@_x0001__x0001__x0001__x0001__x0001__x0001__x0018_@_x0001__x0001__x0001__x0001__x0001__x0001_J@_x0001__x0001__x0001__x0001__x0001__x0001_6@_x0001__x0001__x0001__x0001__x0001__x0001_H@_x0001__x0001__x0001__x0001__x0001__x0001_G@_x0001__x0001__x0001__x0001__x0001__x0001_6@_x0001__x0001__x0001__x0001__x0001_D@_x0001__x0001__x0001__x0001__x0001__x0001__x0001_@_x0001__x0001__x0001__x0001__x0001_F@_x0001__x0001__x0001__x0001__x0001__x0001__x0010_@_x0001__x0001__x0001__x0001__x0001__x0001_6@_x0001__x0001__x0001__x0001__x0001__x0001_;@_x0001__x0001__x0001__x0001__x0001__x0001_&amp;@_x0001__x0001__x0001__x0001__x0001__x0001_F@_x0001__x0001__x0001__x0001__x0001_N@_x0001__x0001__x0001__x0001__x0001__x0001_K@_x0001__x0001__x0001__x0001__x0001__x0001_&gt;@_x0001__x0001__x0001__x0001__x0001__x0001_A@_x0001__x0001__x0001__x0001__x0001__x0001_5@_x0001__x0001__x0001__x0001__x0001_G@_x0001__x0001__x0001__x0001__x0001__x0001_A@_x0001__x0001__x0001__x0001__x0001__x0001_$@_x0001__x0002__x0001__x0001__x0001__x0001__x0001__x0001_=@_x0001__x0001__x0001__x0001__x0001__x0001_0@_x0001__x0001__x0001__x0001__x0001__x0001_,@_x0001__x0001__x0001__x0001__x0001_I@_x0001__x0001__x0001__x0001__x0001__x0001_,@_x0001__x0001__x0001__x0001__x0001__x0001_;@_x0001__x0001__x0001__x0001__x0001_L@_x0001__x0001__x0001__x0001__x0001_E@_x0001__x0001__x0001__x0001__x0001__x0001_ @_x0001__x0001__x0001__x0001__x0001__x0001__x0018_@_x0001__x0001__x0001__x0001__x0001_I@_x0001__x0001__x0001__x0001__x0001__x0001_A@_x0001__x0001__x0001__x0001__x0001__x0001_*@_x0001__x0001__x0001__x0001__x0001__x0001_$@_x0001__x0001__x0001__x0001__x0001__x0001_:@_x0001__x0001__x0001__x0001__x0001__x0001_M@_x0001__x0001__x0001__x0001__x0001_D@_x0001__x0001__x0001__x0001__x0001__x0001_9@_x0001__x0001__x0001__x0001__x0001__x0001_?@_x0001__x0001__x0001__x0001__x0001__x0001_.@_x0001__x0001__x0001__x0001__x0001__x0001_ @_x0001__x0001__x0001__x0001__x0001__x0001__x001C_@_x0001__x0001__x0001__x0001__x0001__x0001_;@_x0001__x0001__x0001__x0001__x0001__x0001_ @_x0001__x0001__x0001__x0001__x0001_I@_x0001__x0001__x0001__x0001__x0001__x0001_J@_x0001__x0001__x0001__x0001__x0001__x0001_8@_x0001__x0001__x0001__x0001__x0001__x0001_6@_x0001__x0001__x0001__x0001__x0001__x0001_0@_x0001__x0001__x0001__x0001__x0001__x0001_;@_x0001__x0001__x0001__x0001__x0001__x0001_F@_x0001__x0001__x0001__x0001__x0001__x0002__x0001__x0001_6@_x0001__x0001__x0001__x0001__x0001__x0001_E@_x0001__x0001__x0001__x0001__x0001__x0001_&amp;@_x0001__x0001__x0001__x0001__x0001__x0001_;@_x0001__x0001__x0001__x0001__x0001__x0001_2@_x0001__x0001__x0001__x0001__x0001__x0001__x0018_@_x0001__x0001__x0001__x0001__x0001__x0001__x0018_@_x0001__x0001__x0001__x0001__x0001__x0001__x0001__x0001__x0001__x0001__x0001__x0001__x0001__x0001_:@_x0001__x0001__x0001__x0001__x0001__x0001_(@_x0001__x0001__x0001__x0001__x0001__x0001_&amp;@_x0001__x0001__x0001__x0001__x0001__x0001_5@_x0001__x0001__x0001__x0001__x0001__x0001_@@_x0001__x0001__x0001__x0001__x0001__x0001_4@_x0001__x0001__x0001__x0001__x0001__x0001_(@_x0001__x0001__x0001__x0001__x0001__x0001_&amp;@_x0001__x0001__x0001__x0001__x0001__x0001__x0008_@_x0001__x0001__x0001__x0001__x0001__x0001_"@_x0001__x0001__x0001__x0001__x0001__x0001_5@_x0001__x0001__x0001__x0001__x0001__x0001_*@_x0001__x0001__x0001__x0001__x0001__x0001_*@_x0001__x0001__x0001__x0001__x0001__x0001_*@_x0001__x0001__x0001__x0001__x0001__x0001_E@_x0001__x0001__x0001__x0001__x0001__x0001_F@_x0001__x0001__x0001__x0001__x0001__x0001_*@_x0001__x0001__x0001__x0001__x0001__x0001_D@_x0001__x0001__x0001__x0001__x0001_E@_x0001__x0001__x0001__x0001__x0001_E@_x0001__x0001__x0001__x0001__x0001__x0001_=@_x0001__x0001__x0001__x0001__x0001__x0001_H@_x0001__x0001__x0001__x0001__x0001__x0001_&amp;@_x0001__x0001__x0001__x0001__x0001__x0001_@@_x0001__x0002__x0001__x0001__x0001__x0001__x0001__x0001_6@_x0001__x0001__x0001__x0001__x0001__x0001_2@_x0001__x0001__x0001__x0001__x0001__x0001_Q@_x0001__x0001__x0001__x0001__x0001__x0001_E@_x0001__x0001__x0001__x0001__x0001_E@_x0001__x0001__x0001__x0001__x0001__x0001_;@_x0001__x0001__x0001__x0001__x0001_@@_x0001__x0001__x0001__x0001__x0001_D@_x0001__x0001__x0001__x0001__x0001__x0001_L@_x0001__x0001__x0001__x0001__x0001__x0001_6@_x0001__x0001__x0001__x0001__x0001__x0001_"@_x0001__x0001__x0001__x0001__x0001_G@_x0001__x0001__x0001__x0001__x0001__x0001__x0008_@_x0001__x0001__x0001__x0001__x0001__x0001_E@_x0001__x0001__x0001__x0001__x0001_L@_x0001__x0001__x0001__x0001__x0001__x0001_4@_x0001__x0001__x0001__x0001__x0001__x0001_O@_x0001__x0001__x0001__x0001__x0001__x0001_G@_x0001__x0001__x0001__x0001__x0001__x0001__x0018_@_x0001__x0001__x0001__x0001__x0001__x0001_Q@_x0001__x0001__x0001__x0001__x0001_G@_x0001__x0001__x0001__x0001__x0001_@@_x0001__x0001__x0001__x0001__x0001__x0001_9@_x0001__x0001__x0001__x0001__x0001__x0001_4@_x0001__x0001__x0001__x0001__x0001__x0001_8@_x0001__x0001__x0001__x0001__x0001__x0001_5@_x0001__x0001__x0001__x0001__x0001__x0001_L@_x0001__x0001__x0001__x0001__x0001_J@_x0001__x0001__x0001__x0001__x0001__x0001_2@_x0001__x0001__x0001__x0001__x0001__x0001_I@_x0001__x0001__x0001__x0001__x0001__x0001_?@_x0001__x0001__x0001__x0001__x0001__x0002__x0001__x0001__x0014_@_x0001__x0001__x0001__x0001__x0001_G@_x0001__x0001__x0001__x0001__x0001__x0001_@@_x0001__x0001__x0001__x0001__x0001__x0001_"@_x0001__x0001__x0001__x0001__x0001__x0001_E@_x0001__x0001__x0001__x0001__x0001_@Q@_x0001__x0001__x0001__x0001__x0001__x0001_D@_x0001__x0001__x0001__x0001__x0001__x0001_ @_x0001__x0001__x0001__x0001__x0001__x0001_;@_x0001__x0001__x0001__x0001__x0001_K@_x0001__x0001__x0001__x0001__x0001__x0001_:@_x0001__x0001__x0001__x0001__x0001__x0001_ @_x0001__x0001__x0001__x0001__x0001__x0001_&gt;@_x0001__x0001__x0001__x0001__x0001__x0001_D@_x0001__x0001__x0001__x0001__x0001__x0001_D@_x0001__x0001__x0001__x0001__x0001__x0001_*@_x0001__x0001__x0001__x0001__x0001__x0001_;@_x0001__x0001__x0001__x0001__x0001__x0001_4@_x0001__x0001__x0001__x0001__x0001__x0001_1@_x0001__x0001__x0001__x0001__x0001__x0001_&lt;@_x0001__x0001__x0001__x0001__x0001__x0001_;@_x0001__x0001__x0001__x0001__x0001__x0001_0@_x0001__x0001__x0001__x0001__x0001_@@_x0001__x0001__x0001__x0001__x0001__x0001_*@_x0001__x0001__x0001__x0001__x0001__x0001_G@_x0001__x0001__x0001__x0001__x0001_L@_x0001__x0001__x0001__x0001__x0001__x0001_9@_x0001__x0001__x0001__x0001__x0001__x0001_A@_x0001__x0001__x0001__x0001__x0001__x0001_?@_x0001__x0001__x0001__x0001__x0001__x0001_0@_x0001__x0001__x0001__x0001__x0001__x0001_3@_x0001__x0001__x0001__x0001__x0001__x0001_4@</t>
  </si>
  <si>
    <t>28778102ec1c505653b389c4e6df7b60_x0001__x0002__x0001__x0001__x0001__x0001__x0001_J@_x0001__x0001__x0001__x0001__x0001__x0001_5@_x0001__x0001__x0001__x0001__x0001_F@_x0001__x0001__x0001__x0001__x0001__x0001_.@_x0001__x0001__x0001__x0001__x0001__x0001_4@_x0001__x0001__x0001__x0001__x0001__x0001_@@_x0001__x0001__x0001__x0001__x0001__x0001_&amp;@_x0001__x0001__x0001__x0001__x0001__x0001__x0008_@_x0001__x0001__x0001__x0001__x0001__x0001_"@_x0001__x0001__x0001__x0001__x0001_ÀP@_x0001__x0001__x0001__x0001__x0001__x0001_J@_x0001__x0001__x0001__x0001__x0001__x0001_4@_x0001__x0001__x0001__x0001__x0001__x0001_@@_x0001__x0001__x0001__x0001__x0001_D@_x0001__x0001__x0001__x0001__x0001__x0001_&amp;@_x0001__x0001__x0001__x0001__x0001_H@_x0001__x0001__x0001__x0001__x0001__x0001_9@_x0001__x0001__x0001__x0001__x0001__x0001_1@_x0001__x0001__x0001__x0001__x0001__x0001_J@_x0001__x0001__x0001__x0001__x0001__x0001_2@_x0001__x0001__x0001__x0001__x0001_D@_x0001__x0001__x0001__x0001__x0001__x0001_&lt;@_x0001__x0001__x0001__x0001__x0001__x0001__x001C_@_x0001__x0001__x0001__x0001__x0001__x0001_G@_x0001__x0001__x0001__x0001__x0001__x0001_1@_x0001__x0001__x0001__x0001__x0001_@P@_x0001__x0001__x0001__x0001__x0001_I@_x0001__x0001__x0001__x0001__x0001__x0001_K@_x0001__x0001__x0001__x0001__x0001__x0001_1@_x0001__x0001__x0001__x0001__x0001_O@_x0001__x0001__x0001__x0001__x0001_P@_x0001__x0001__x0001__x0001__x0001__x0002__x0001__x0001_4@_x0001__x0001__x0001__x0001__x0001__x0001_.@_x0001__x0001__x0001__x0001__x0001__x0001_&amp;@_x0001__x0001__x0001__x0001__x0001__x0001_"@_x0001__x0001__x0001__x0001__x0001__x0001_4@_x0001__x0001__x0001__x0001__x0001__x0001__x0014_@_x0001__x0001__x0001__x0001__x0001__x0001_K@_x0001__x0001__x0001__x0001__x0001__x0001_,@_x0001__x0001__x0001__x0001__x0001__x0001__x0010_@_x0001__x0001__x0001__x0001__x0001__x0001_1@_x0001__x0001__x0001__x0001__x0001_H@_x0001__x0001__x0001__x0001__x0001__x0001_2@_x0001__x0001__x0001__x0001__x0001_H@_x0001__x0001__x0001__x0001__x0001__x0001_@@_x0001__x0001__x0001__x0001__x0001_H@_x0001__x0001__x0001__x0001__x0001__x0001_@@_x0001__x0001__x0001__x0001__x0001__x0001_;@_x0001__x0001__x0001__x0001__x0001__x0001_*@_x0001__x0001__x0001__x0001__x0001__x0001_ @_x0001__x0001__x0001__x0001__x0001__x0001_.@_x0001__x0001__x0001__x0001__x0001__x0001_6@_x0001__x0001__x0001__x0001__x0001__x0001_A@_x0001__x0001__x0001__x0001__x0001__x0001__x0018_@_x0001__x0001__x0001__x0001__x0001__x0001_0@_x0001__x0001__x0001__x0001__x0001__x0001_&amp;@_x0001__x0001__x0001__x0001__x0001__x0001_3@_x0001__x0001__x0001__x0001__x0001__x0001__x0001_@_x0001__x0001__x0001__x0001__x0001__x0001_*@_x0001__x0001__x0001__x0001__x0001__x0001_*@_x0001__x0001__x0001__x0001__x0001__x0001_=@_x0001__x0001__x0001__x0001__x0001_L@_x0001__x0001__x0001__x0001__x0001__x0001_M@_x0001__x0002__x0001__x0001__x0001__x0001__x0001__x0001_5@_x0001__x0001__x0001__x0001__x0001__x0001_(@_x0001__x0001__x0001__x0001__x0001__x0001_7@_x0001__x0001__x0001__x0001__x0001_E@_x0001__x0001__x0001__x0001__x0001__x0001_ @_x0001__x0001__x0001__x0001__x0001__x0001_4@_x0001__x0001__x0001__x0001__x0001__x0001_(@_x0001__x0001__x0001__x0001__x0001__x0001_=@_x0001__x0001__x0001__x0001__x0001_E@_x0001__x0001__x0001__x0001__x0001__x0001_6@_x0001__x0001__x0001__x0001__x0001__x0001_4@_x0001__x0001__x0001__x0001__x0001__x0001_(@_x0001__x0001__x0001__x0001__x0001_I@_x0001__x0001__x0001__x0001__x0001__x0001__x0008_@_x0001__x0001__x0001__x0001__x0001__x0001_F@_x0001__x0001__x0001__x0001__x0001__x0001_(@_x0001__x0001__x0001__x0001__x0001__x0001_0@_x0001__x0001__x0001__x0001__x0001__x0001_"@_x0001__x0001__x0001__x0001__x0001__x0001_:@_x0001__x0001__x0001__x0001__x0001__x0001_H@_x0001__x0001__x0001__x0001__x0001__x0001_:@_x0001__x0001__x0001__x0001__x0001__x0001_1@_x0001__x0001__x0001__x0001__x0001__x0001_J@_x0001__x0001__x0001__x0001__x0001__x0001_J@_x0001__x0001__x0001__x0001__x0001__x0001_7@_x0001__x0001__x0001__x0001__x0001__x0001_E@_x0001__x0001__x0001__x0001__x0001__x0001_F@_x0001__x0001__x0001__x0001__x0001__x0001_J@_x0001__x0001__x0001__x0001__x0001__x0001_@@_x0001__x0001__x0001__x0001__x0001__x0001_5@_x0001__x0001__x0001__x0001__x0001__x0001_$@_x0001__x0001__x0001__x0001__x0001__x0002__x0001__x0001_&amp;@_x0001__x0001__x0001__x0001__x0001__x0001_A@_x0001__x0001__x0001__x0001__x0001__x0001_6@_x0001__x0001__x0001__x0001__x0001_N@_x0001__x0001__x0001__x0001__x0001_D@_x0001__x0001__x0001__x0001__x0001__x0001_4@_x0001__x0001__x0001__x0001__x0001__x0001_&gt;@_x0001__x0001__x0001__x0001__x0001__x0001_.@_x0001__x0001__x0001__x0001__x0001__x0001_P@_x0001__x0001__x0001__x0001__x0001__x0001__x0018_@_x0001__x0001__x0001__x0001__x0001__x0001_3@_x0001__x0001__x0001__x0001__x0001__x0001_3@_x0001__x0001__x0001__x0001__x0001__x0001_,@_x0001__x0001__x0001__x0001__x0001__x0001_$@_x0001__x0001__x0001__x0001__x0001__x0001_6@_x0001__x0001__x0001__x0001__x0001__x0001_"@_x0001__x0001__x0001__x0001__x0001__x0001_D@_x0001__x0001__x0001__x0001__x0001_G@_x0001__x0001__x0001__x0001__x0001__x0001_O@_x0001__x0001__x0001__x0001__x0001__x0001_M@_x0001__x0001__x0001__x0001__x0001__x0001_,@_x0001__x0001__x0001__x0001__x0001__x0001_$@_x0001__x0001__x0001__x0001__x0001_H@_x0001__x0001__x0001__x0001__x0001__x0001_4@_x0001__x0001__x0001__x0001__x0001__x0001_&amp;@_x0001__x0001__x0001__x0001__x0001__x0001_4@_x0001__x0001__x0001__x0001__x0001__x0001__x001C_@_x0001__x0001__x0001__x0001__x0001__x0001_2@_x0001__x0001__x0001__x0001__x0001__x0001_:@_x0001__x0001__x0001__x0001__x0001__x0001_8@_x0001__x0001__x0001__x0001__x0001__x0001_&gt;@_x0001__x0001__x0001__x0001__x0001__x0001_G@_x0001__x0002__x0001__x0001__x0001__x0001__x0001__x0001__x001C_@_x0001__x0001__x0001__x0001__x0001__x0001_:@_x0001__x0001__x0001__x0001__x0001__x0001_"@_x0001__x0001__x0001__x0001__x0001__x0001_9@_x0001__x0001__x0001__x0001__x0001__x0001_;@_x0001__x0001__x0001__x0001__x0001__x0001_.@_x0001__x0001__x0001__x0001__x0001_J@_x0001__x0001__x0001__x0001__x0001__x0001_1@_x0001__x0001__x0001__x0001__x0001_D@_x0001__x0001__x0001__x0001__x0001__x0001_N@_x0001__x0001__x0001__x0001__x0001__x0001_"@_x0001__x0001__x0001__x0001__x0001__x0001_K@_x0001__x0001__x0001__x0001__x0001__x0001_M@_x0001__x0001__x0001__x0001__x0001__x0001_$@_x0001__x0001__x0001__x0001__x0001__x0001_"@_x0001__x0001__x0001__x0001__x0001__x0001_6@_x0001__x0001__x0001__x0001__x0001__x0001_0@_x0001__x0001__x0001__x0001__x0001_I@_x0001__x0001__x0001__x0001__x0001__x0001_P@_x0001__x0001__x0001__x0001__x0001_I@_x0001__x0001__x0001__x0001__x0001__x0001_&amp;@_x0001__x0001__x0001__x0001__x0001__x0001_,@_x0001__x0001__x0001__x0001__x0001_L@_x0001__x0001__x0001__x0001__x0001__x0001_:@_x0001__x0001__x0001__x0001__x0001__x0001_,@_x0001__x0001__x0001__x0001__x0001__x0001_&gt;@_x0001__x0001__x0001__x0001__x0001__x0001_9@_x0001__x0001__x0001__x0001__x0001_K@_x0001__x0001__x0001__x0001__x0001__x0001_D@_x0001__x0001__x0001__x0001__x0001__x0001_*@_x0001__x0001__x0001__x0001__x0001_P@_x0001__x0001__x0001__x0001__x0001__x0002__x0001__x0001__x0010_@_x0001__x0001__x0001__x0001__x0001__x0001_N@_x0001__x0001__x0001__x0001__x0001_J@_x0001__x0001__x0001__x0001__x0001__x0001_5@_x0001__x0001__x0001__x0001__x0001__x0001_3@_x0001__x0001__x0001__x0001__x0001__x0001_A@_x0001__x0001__x0001__x0001__x0001__x0001_;@_x0001__x0001__x0001__x0001__x0001__x0001_L@_x0001__x0001__x0001__x0001__x0001__x0001_.@_x0001__x0001__x0001__x0001__x0001__x0001_0@_x0001__x0001__x0001__x0001__x0001__x0001__x0014_@_x0001__x0001__x0001__x0001__x0001__x0001_"@_x0001__x0001__x0001__x0001__x0001__x0001_5@_x0001__x0001__x0001__x0001__x0001__x0001_D@_x0001__x0001__x0001__x0001__x0001_N@_x0001__x0001__x0001__x0001__x0001__x0001_,@_x0001__x0001__x0001__x0001__x0001_H@_x0001__x0001__x0001__x0001__x0001__x0001_3@_x0001__x0001__x0001__x0001__x0001__x0001_4@_x0001__x0001__x0001__x0001__x0001__x0001_H@_x0001__x0001__x0001__x0001__x0001__x0001_4@_x0001__x0001__x0001__x0001__x0001__x0001_A@_x0001__x0001__x0001__x0001__x0001__x0001_4@_x0001__x0001__x0001__x0001__x0001__x0001_A@_x0001__x0001__x0001__x0001__x0001__x0001_G@_x0001__x0001__x0001__x0001__x0001__x0001_(@_x0001__x0001__x0001__x0001__x0001__x0001_I@_x0001__x0001__x0001__x0001__x0001_M@_x0001__x0001__x0001__x0001__x0001__x0001_&lt;@_x0001__x0001__x0001__x0001__x0001__x0001_A@_x0001__x0001__x0001__x0001__x0001__x0001_:@_x0001__x0001__x0001__x0001__x0001_E@_x0001__x0002__x0001__x0001__x0001__x0001__x0001__x0001_8@_x0001__x0001__x0001__x0001__x0001__x0001_"@_x0001__x0001__x0001__x0001__x0001__x0001_=@_x0001__x0001__x0001__x0001__x0001__x0001_*@_x0001__x0001__x0001__x0001__x0001__x0001_L@_x0001__x0001__x0001__x0001__x0001__x0001_6@_x0001__x0001__x0001__x0001__x0001__x0001__x0008_@_x0001__x0001__x0001__x0001__x0001__x0001_&gt;@_x0001__x0001__x0001__x0001__x0001_H@_x0001__x0001__x0001__x0001__x0001_G@_x0001__x0001__x0001__x0001__x0001__x0001_,@_x0001__x0001__x0001__x0001__x0001_F@_x0001__x0001__x0001__x0001__x0001_K@_x0001__x0001__x0001__x0001__x0001__x0001_7@_x0001__x0001__x0001__x0001__x0001__x0001_"@_x0001__x0001__x0001__x0001__x0001__x0001_:@_x0001__x0001__x0001__x0001__x0001__x0001_2@_x0001__x0001__x0001__x0001__x0001__x0001_2@_x0001__x0001__x0001__x0001__x0001__x0001_1@_x0001__x0001__x0001__x0001__x0001__x0001_&gt;@_x0001__x0001__x0001__x0001__x0001__x0001_D@_x0001__x0001__x0001__x0001__x0001__x0001_4@_x0001__x0001__x0001__x0001__x0001__x0001_1@_x0001__x0001__x0001__x0001__x0001__x0001_=@_x0001__x0001__x0001__x0001__x0001__x0001_6@_x0001__x0001__x0001__x0001__x0001__x0001_M@_x0001__x0001__x0001__x0001__x0001__x0001_8@_x0001__x0001__x0001__x0001__x0001__x0001_1@_x0001__x0001__x0001__x0001__x0001__x0001_5@_x0001__x0001__x0001__x0001__x0001__x0001_&gt;@_x0001__x0001__x0001__x0001__x0001__x0001_H@_x0001__x0001__x0001__x0001__x0001__x0002__x0001__x0001_2@_x0001__x0001__x0001__x0001__x0001__x0001__x0001__x0001__x0001__x0001__x0001__x0001__x0001_P@_x0001__x0001__x0001__x0001__x0001__x0001_1@_x0001__x0001__x0001__x0001__x0001__x0001_*@_x0001__x0001__x0001__x0001__x0001__x0001_&gt;@_x0001__x0001__x0001__x0001__x0001__x0001_H@_x0001__x0001__x0001__x0001__x0001__x0001_.@_x0001__x0001__x0001__x0001__x0001__x0001__x0010_@_x0001__x0001__x0001__x0001__x0001__x0001_I@_x0001__x0001__x0001__x0001__x0001__x0001_7@_x0001__x0001__x0001__x0001__x0001__x0001_K@_x0001__x0001__x0001__x0001__x0001__x0001_3@_x0001__x0001__x0001__x0001__x0001__x0001__x0018_@_x0001__x0001__x0001__x0001__x0001__x0001_9@_x0001__x0001__x0001__x0001__x0001_F@_x0001__x0001__x0001__x0001__x0001__x0001_=@_x0001__x0001__x0001__x0001__x0001__x0001__x0018_@_x0001__x0001__x0001__x0001__x0001__x0001_;@_x0001__x0001__x0001__x0001__x0001__x0001_;@_x0001__x0001__x0001__x0001__x0001_J@_x0001__x0001__x0001__x0001__x0001__x0001_=@_x0001__x0001__x0001__x0001__x0001__x0001_2@_x0001__x0001__x0001__x0001__x0001__x0001_.@_x0001__x0001__x0001__x0001__x0001_D@_x0001__x0001__x0001__x0001__x0001__x0001_=@_x0001__x0001__x0001__x0001__x0001_C@_x0001__x0001__x0001__x0001__x0001__x0001_A@_x0001__x0001__x0001__x0001__x0001__x0001_3@_x0001__x0001__x0001__x0001__x0001__x0001_=@_x0001__x0001__x0001__x0001__x0001__x0001_.@_x0001__x0001__x0001__x0001__x0001__x0001_M@_x0001__x0002__x0001__x0001__x0001__x0001__x0001__x0001_@@_x0001__x0001__x0001__x0001__x0001_G@_x0001__x0001__x0001__x0001__x0001__x0001_A@_x0001__x0001__x0001__x0001__x0001__x0001_J@_x0001__x0001__x0001__x0001__x0001__x0001__x001C_@_x0001__x0001__x0001__x0001__x0001__x0001_F@_x0001__x0001__x0001__x0001__x0001__x0001_$@_x0001__x0001__x0001__x0001__x0001_G@_x0001__x0001__x0001__x0001__x0001_F@_x0001__x0001__x0001__x0001__x0001__x0001_ @_x0001__x0001__x0001__x0001__x0001__x0001_E@_x0001__x0001__x0001__x0001__x0001__x0001_H@_x0001__x0001__x0001__x0001__x0001_@@_x0001__x0001__x0001__x0001__x0001__x0001__x001C_@_x0001__x0001__x0001__x0001__x0001__x0001_5@_x0001__x0001__x0001__x0001__x0001__x0001_=@_x0001__x0001__x0001__x0001__x0001__x0001_8@_x0001__x0001__x0001__x0001__x0001__x0001_E@_x0001__x0001__x0001__x0001__x0001__x0001_M@_x0001__x0001__x0001__x0001__x0001__x0001_=@_x0001__x0001__x0001__x0001__x0001__x0001_:@_x0001__x0001__x0001__x0001__x0001_P@_x0001__x0001__x0001__x0001__x0001__x0001_8@_x0001__x0001__x0001__x0001__x0001__x0001_H@_x0001__x0001__x0001__x0001__x0001__x0001_8@_x0001__x0001__x0001__x0001__x0001__x0001_D@_x0001__x0001__x0001__x0001__x0001__x0001_$@_x0001__x0001__x0001__x0001__x0001__x0001_ @_x0001__x0001__x0001__x0001__x0001_P@_x0001__x0001__x0001__x0001__x0001__x0001_4@_x0001__x0001__x0001__x0001__x0001__x0001_@@_x0001__x0001__x0001__x0001__x0001__x0002__x0001__x0001_?@_x0001__x0001__x0001__x0001__x0001_J@_x0001__x0001__x0001__x0001__x0001__x0001_:@_x0001__x0001__x0001__x0001__x0001__x0001_7@_x0001__x0001__x0001__x0001__x0001__x0001_N@_x0001__x0001__x0001__x0001__x0001__x0001__x0018_@_x0001__x0001__x0001__x0001__x0001_M@_x0001__x0001__x0001__x0001__x0001__x0001_4@_x0001__x0001__x0001__x0001__x0001__x0001_"@_x0001__x0001__x0001__x0001__x0001__x0001_6@_x0001__x0001__x0001__x0001__x0001__x0001_?@_x0001__x0001__x0001__x0001__x0001__x0001__x0001_@_x0001__x0001__x0001__x0001__x0001__x0001_D@_x0001__x0001__x0001__x0001__x0001__x0001_$@_x0001__x0001__x0001__x0001__x0001_M@_x0001__x0001__x0001__x0001__x0001__x0001_1@_x0001__x0001__x0001__x0001__x0001__x0001_F@_x0001__x0001__x0001__x0001__x0001_@P@_x0001__x0001__x0001__x0001__x0001__x0001_ @_x0001__x0001__x0001__x0001__x0001__x0001_;@_x0001__x0001__x0001__x0001__x0001__x0001_1@_x0001__x0001__x0001__x0001__x0001_@P@_x0001__x0001__x0001__x0001__x0001__x0001_&lt;@_x0001__x0001__x0001__x0001__x0001__x0001_$@_x0001__x0001__x0001__x0001__x0001_D@_x0001__x0001__x0001__x0001__x0001_@@_x0001__x0001__x0001__x0001__x0001__x0001_1@_x0001__x0001__x0001__x0001__x0001_F@_x0001__x0001__x0001__x0001__x0001__x0001_:@_x0001__x0001__x0001__x0001__x0001__x0001_K@_x0001__x0001__x0001__x0001__x0001_H@_x0001__x0001__x0001__x0001__x0001__x0001_6@_x0001__x0002__x0001__x0001__x0001__x0001__x0001__x0001_D@_x0001__x0001__x0001__x0001__x0001__x0001_ @_x0001__x0001__x0001__x0001__x0001__x0001_;@_x0001__x0001__x0001__x0001__x0001__x0001_?@_x0001__x0001__x0001__x0001__x0001__x0001_A@_x0001__x0001__x0001__x0001__x0001__x0001_6@_x0001__x0001__x0001__x0001__x0001__x0001_9@_x0001__x0001__x0001__x0001__x0001__x0001_5@_x0001__x0001__x0001__x0001__x0001_F@_x0001__x0001__x0001__x0001__x0001__x0001_(@_x0001__x0001__x0001__x0001__x0001__x0001_1@_x0001__x0001__x0001__x0001__x0001__x0001__x0018_@_x0001__x0001__x0001__x0001__x0001__x0001_"@_x0001__x0001__x0001__x0001__x0001__x0001_F@_x0001__x0001__x0001__x0001__x0001_G@_x0001__x0001__x0001__x0001__x0001__x0001_&gt;@_x0001__x0001__x0001__x0001__x0001__x0001_&amp;@_x0001__x0001__x0001__x0001__x0001_F@_x0001__x0001__x0001__x0001__x0001__x0001_P@_x0001__x0001__x0001__x0001__x0001__x0001_5@_x0001__x0001__x0001__x0001__x0001__x0001_A@_x0001__x0001__x0001__x0001__x0001__x0001__x0008_@_x0001__x0001__x0001__x0001__x0001__x0001__x0014_@_x0001__x0001__x0001__x0001__x0001__x0001__x0014_@_x0001__x0001__x0001__x0001__x0001__x0001__x001C_@_x0001__x0001__x0001__x0001__x0001__x0001_"@_x0001__x0001__x0001__x0001__x0001__x0001__x0008_@_x0001__x0001__x0001__x0001__x0001_K@_x0001__x0001__x0001__x0001__x0001__x0001__x0001__x0001__x0001__x0001__x0001__x0001__x0001__x0001_(@_x0001__x0001__x0001__x0001__x0001__x0001_P@_x0001__x0001__x0001__x0001__x0001__x0002__x0001__x0001_ @_x0001__x0001__x0001__x0001__x0001__x0001_@@_x0001__x0001__x0001__x0001__x0001__x0001_2@_x0001__x0001__x0001__x0001__x0001__x0001_G@_x0001__x0001__x0001__x0001__x0001__x0001__x0010_@_x0001__x0001__x0001__x0001__x0001__x0001_5@_x0001__x0001__x0001__x0001__x0001__x0001_:@_x0001__x0001__x0001__x0001__x0001__x0001_@@_x0001__x0001__x0001__x0001__x0001__x0001_5@_x0001__x0001__x0001__x0001__x0001_H@_x0001__x0001__x0001__x0001__x0001__x0001_&amp;@_x0001__x0001__x0001__x0001__x0001__x0001__x001C_@_x0001__x0001__x0001__x0001__x0001__x0001_=@_x0001__x0001__x0001__x0001__x0001__x0001_2@_x0001__x0001__x0001__x0001__x0001_@Q@_x0001__x0001__x0001__x0001__x0001__x0001_$@_x0001__x0001__x0001__x0001__x0001__x0001_$@_x0001__x0001__x0001__x0001__x0001__x0001_8@_x0001__x0001__x0001__x0001__x0001__x0001_L@_x0001__x0001__x0001__x0001__x0001__x0001__x001C_@_x0001__x0001__x0001__x0001__x0001__x0001__x0008_@_x0001__x0001__x0001__x0001__x0001_E@_x0001__x0001__x0001__x0001__x0001__x0001_;@_x0001__x0001__x0001__x0001__x0001__x0001_ @_x0001__x0001__x0001__x0001__x0001__x0001_1@_x0001__x0001__x0001__x0001__x0001__x0001_=@_x0001__x0001__x0001__x0001__x0001__x0001__x0008_@_x0001__x0001__x0001__x0001__x0001__x0001_6@_x0001__x0001__x0001__x0001__x0001__x0001__x0010_@_x0001__x0001__x0001__x0001__x0001__x0001_?@_x0001__x0001__x0001__x0001__x0001__x0001_6@_x0001__x0001__x0001__x0001__x0001__x0001_=@_x0001__x0002__x0001__x0001__x0001__x0001__x0001__x0001_F@_x0001__x0001__x0001__x0001__x0001__x0001_$@_x0001__x0001__x0001__x0001__x0001__x0001_$@_x0001__x0001__x0001__x0001__x0001__x0001_2@_x0001__x0001__x0001__x0001__x0001__x0001_I@_x0001__x0001__x0001__x0001__x0001__x0001_"@_x0001__x0001__x0001__x0001__x0001__x0001_&lt;@_x0001__x0001__x0001__x0001__x0001__x0001_&lt;@_x0001__x0001__x0001__x0001__x0001__x0001__x0001_@_x0001__x0001__x0001__x0001__x0001__x0001_4@_x0001__x0001__x0001__x0001__x0001__x0001_8@_x0001__x0001__x0001__x0001__x0001__x0001__x0014_@_x0001__x0001__x0001__x0001__x0001__x0001_M@_x0001__x0001__x0001__x0001__x0001_F@_x0001__x0001__x0001__x0001__x0001__x0001_(@_x0001__x0001__x0001__x0001__x0001__x0001_8@_x0001__x0001__x0001__x0001__x0001__x0001_L@_x0001__x0001__x0001__x0001__x0001__x0001_5@_x0001__x0001__x0001__x0001__x0001__x0001_8@_x0001__x0001__x0001__x0001__x0001__x0001_.@_x0001__x0001__x0001__x0001__x0001__x0001_2@_x0001__x0001__x0001__x0001__x0001__x0001_0@_x0001__x0001__x0001__x0001__x0001__x0001_I@_x0001__x0001__x0001__x0001__x0001_D@_x0001__x0001__x0001__x0001__x0001_N@_x0001__x0001__x0001__x0001__x0001__x0001_.@_x0001__x0001__x0001__x0001__x0001__x0001_,@_x0001__x0001__x0001__x0001__x0001__x0001_0@_x0001__x0001__x0001__x0001__x0001__x0001_4@_x0001__x0001__x0001__x0001__x0001__x0001__x0001__x0001__x0001__x0001__x0001__x0001__x0001__x0001_0@_x0001__x0001__x0001__x0001__x0001__x0002__x0001__x0001_F@_x0001__x0001__x0001__x0001__x0001__x0001_H@_x0001__x0001__x0001__x0001__x0001__x0001_9@_x0001__x0001__x0001__x0001__x0001__x0001_2@_x0001__x0001__x0001__x0001__x0001__x0001_&amp;@_x0001__x0001__x0001__x0001__x0001__x0001_"@_x0001__x0001__x0001__x0001__x0001__x0001__x001C_@_x0001__x0001__x0001__x0001__x0001__x0001__x0014_@_x0001__x0001__x0001__x0001__x0001__x0001_&lt;@_x0001__x0001__x0001__x0001__x0001__x0001__x0014_@_x0001__x0001__x0001__x0001__x0001_@@_x0001__x0001__x0001__x0001__x0001__x0001_9@_x0001__x0001__x0001__x0001__x0001_C@_x0001__x0001__x0001__x0001__x0001__x0001_&amp;@_x0001__x0001__x0001__x0001__x0001__x0001__x0001_@_x0001__x0001__x0001__x0001__x0001__x0001_5@_x0001__x0001__x0001__x0001__x0001__x0001_I@_x0001__x0001__x0001__x0001__x0001_I@_x0001__x0001__x0001__x0001__x0001__x0001_J@_x0001__x0001__x0001__x0001__x0001__x0001_;@_x0001__x0001__x0001__x0001__x0001__x0001_G@_x0001__x0001__x0001__x0001__x0001__x0001_F@_x0001__x0001__x0001__x0001__x0001__x0001_:@_x0001__x0001__x0001__x0001__x0001_E@_x0001__x0001__x0001__x0001__x0001__x0001__x0010_@_x0001__x0001__x0001__x0001__x0001__x0001_&amp;@_x0001__x0001__x0001__x0001__x0001__x0001__x0001__x0001__x0001__x0001__x0001__x0001__x0001_K@_x0001__x0001__x0001__x0001__x0001__x0001_$@_x0001__x0001__x0001__x0001__x0001__x0001_$@_x0001__x0001__x0001__x0001__x0001__x0001_6@_x0001__x0001__x0001__x0001__x0001__x0001_1@_x0001__x0002__x0001__x0001__x0001__x0001__x0001__x0001_F@_x0001__x0001__x0001__x0001__x0001__x0001_H@_x0001__x0001__x0001__x0001__x0001_J@_x0001__x0001__x0001__x0001__x0001__x0001_?@_x0001__x0001__x0001__x0001__x0001__x0001_$@_x0001__x0001__x0001__x0001__x0001__x0001_2@_x0001__x0001__x0001__x0001__x0001__x0001_&gt;@_x0001__x0001__x0001__x0001__x0001__x0001_&lt;@_x0001__x0001__x0001__x0001__x0001__x0001_;@_x0001__x0001__x0001__x0001__x0001__x0001_9@_x0001__x0001__x0001__x0001__x0001__x0001_8@_x0001__x0001__x0001__x0001__x0001__x0001_6@_x0001__x0001__x0001__x0001__x0001__x0001_J@_x0001__x0001__x0001__x0001__x0001__x0001_"@_x0001__x0001__x0001__x0001__x0001_N@_x0001__x0001__x0001__x0001__x0001__x0001_9@_x0001__x0001__x0001__x0001__x0001__x0001_J@_x0001__x0001__x0001__x0001__x0001__x0001_5@_x0001__x0001__x0001__x0001__x0001__x0001_;@_x0001__x0001__x0001__x0001__x0001__x0001_I@_x0001__x0001__x0001__x0001__x0001_G@_x0001__x0001__x0001__x0001__x0001__x0001_=@_x0001__x0001__x0001__x0001__x0001__x0001_H@_x0001__x0001__x0001__x0001__x0001__x0001_4@_x0001__x0001__x0001__x0001__x0001__x0001_$@_x0001__x0001__x0001__x0001__x0001__x0001_*@_x0001__x0001__x0001__x0001__x0001__x0001_1@_x0001__x0001__x0001__x0001__x0001__x0001_(@_x0001__x0001__x0001__x0001__x0001__x0001_=@_x0001__x0001__x0001__x0001__x0001__x0001_&gt;@_x0001__x0001__x0001__x0001__x0001__x0001_*@_x0001__x0001__x0001__x0001__x0001__x0002__x0001__x0001_0@_x0001__x0001__x0001__x0001__x0001__x0001_7@_x0001__x0001__x0001__x0001__x0001__x0001_.@_x0001__x0001__x0001__x0001__x0001_@@_x0001__x0001__x0001__x0001__x0001__x0001_*@_x0001__x0001__x0001__x0001__x0001__x0001_@@_x0001__x0001__x0001__x0001__x0001__x0001_&lt;@_x0001__x0001__x0001__x0001__x0001_I@_x0001__x0001__x0001__x0001__x0001__x0001_1@_x0001__x0001__x0001__x0001__x0001_G@_x0001__x0001__x0001__x0001__x0001__x0001_F@_x0001__x0001__x0001__x0001__x0001__x0001_"@_x0001__x0001__x0001__x0001__x0001_F@_x0001__x0001__x0001__x0001__x0001__x0001_3@_x0001__x0001__x0001__x0001__x0001__x0001_I@_x0001__x0001__x0001__x0001__x0001__x0001__x001C_@_x0001__x0001__x0001__x0001__x0001__x0001_=@_x0001__x0001__x0001__x0001__x0001__x0001_F@_x0001__x0001__x0001__x0001__x0001__x0001_=@_x0001__x0001__x0001__x0001__x0001__x0001_G@_x0001__x0001__x0001__x0001__x0001__x0001__x0010_@_x0001__x0001__x0001__x0001__x0001__x0001__x0010_@_x0001__x0001__x0001__x0001__x0001__x0001_;@_x0001__x0001__x0001__x0001__x0001_I@_x0001__x0001__x0001__x0001__x0001__x0001_D@_x0001__x0001__x0001__x0001__x0001__x0001_4@_x0001__x0001__x0001__x0001__x0001__x0001__x0014_@_x0001__x0001__x0001__x0001__x0001_@@_x0001__x0001__x0001__x0001__x0001__x0001_=@_x0001__x0001__x0001__x0001__x0001__x0001__x001C_@_x0001__x0001__x0001__x0001__x0001__x0001_(@_x0001__x0001__x0001__x0001__x0001_I@_x0001__x0002__x0001__x0001__x0001__x0001__x0001__x0001_5@_x0001__x0001__x0001__x0001__x0001__x0001_"@_x0001__x0001__x0001__x0001__x0001__x0001_?@_x0001__x0001__x0001__x0001__x0001__x0001_D@_x0001__x0001__x0001__x0001__x0001_F@_x0001__x0001__x0001__x0001__x0001__x0001_"@_x0001__x0001__x0001__x0001__x0001__x0001_(@_x0001__x0001__x0001__x0001__x0001__x0001_E@_x0001__x0001__x0001__x0001__x0001__x0001_ @_x0001__x0001__x0001__x0001__x0001__x0001_?@_x0001__x0001__x0001__x0001__x0001__x0001_K@_x0001__x0001__x0001__x0001__x0001__x0001_H@_x0001__x0001__x0001__x0001__x0001__x0001_3@_x0001__x0001__x0001__x0001__x0001_@@_x0001__x0001__x0001__x0001__x0001__x0001__x0008_@_x0001__x0001__x0001__x0001__x0001__x0001_K@_x0001__x0001__x0001__x0001__x0001__x0001_*@_x0001__x0001__x0001__x0001__x0001__x0001_A@_x0001__x0001__x0001__x0001__x0001__x0001_4@_x0001__x0001__x0001__x0001__x0001__x0001_?@_x0001__x0001__x0001__x0001__x0001__x0001_I@_x0001__x0001__x0001__x0001__x0001__x0001_6@_x0001__x0001__x0001__x0001__x0001__x0001_N@_x0001__x0001__x0001__x0001__x0001__x0001_&gt;@_x0001__x0001__x0001__x0001__x0001__x0001_@@_x0001__x0001__x0001__x0001__x0001__x0001__x001C_@_x0001__x0001__x0001__x0001__x0001__x0001_=@_x0001__x0001__x0001__x0001__x0001__x0001_(@_x0001__x0001__x0001__x0001__x0001__x0001_:@_x0001__x0001__x0001__x0001__x0001__x0001_(@_x0001__x0001__x0001__x0001__x0001__x0001_3@_x0001__x0001__x0001__x0001__x0001__x0002__x0001__x0001_7@_x0001__x0001__x0001__x0001__x0001__x0001_:@_x0001__x0001__x0001__x0001__x0001__x0001_8@_x0001__x0001__x0001__x0001__x0001__x0001_&amp;@_x0001__x0001__x0001__x0001__x0001__x0001_N@_x0001__x0001__x0001__x0001__x0001__x0001_&lt;@_x0001__x0001__x0001__x0001__x0001__x0001_;@_x0001__x0001__x0001__x0001__x0001__x0001_$@_x0001__x0001__x0001__x0001__x0001_M@_x0001__x0001__x0001__x0001__x0001_O@_x0001__x0001__x0001__x0001__x0001__x0001_A@_x0001__x0001__x0001__x0001__x0001__x0001_O@_x0001__x0001__x0001__x0001__x0001__x0001_&amp;@_x0001__x0001__x0001__x0001__x0001__x0001_H@_x0001__x0001__x0001__x0001__x0001__x0001__x0018_@_x0001__x0001__x0001__x0001__x0001__x0001_5@_x0001__x0001__x0001__x0001__x0001__x0001_D@_x0001__x0001__x0001__x0001__x0001_H@_x0001__x0001__x0001__x0001__x0001__x0001__x0010_@_x0001__x0001__x0001__x0001__x0001__x0001_;@_x0001__x0001__x0001__x0001__x0001_E@_x0001__x0001__x0001__x0001__x0001__x0001_2@_x0001__x0001__x0001__x0001__x0001__x0001_&amp;@_x0001__x0001__x0001__x0001__x0001__x0001_K@_x0001__x0001__x0001__x0001__x0001__x0001_=@_x0001__x0001__x0001__x0001__x0001__x0001_9@_x0001__x0001__x0001__x0001__x0001__x0001_&gt;@_x0001__x0001__x0001__x0001__x0001_I@_x0001__x0001__x0001__x0001__x0001__x0001_G@_x0001__x0001__x0001__x0001__x0001__x0001_2@_x0001__x0001__x0001__x0001__x0001_E@_x0001__x0001__x0001__x0001__x0001_K@_x0001__x0002__x0001__x0001__x0001__x0001__x0001_G@_x0001__x0001__x0001__x0001__x0001__x0001_;@_x0001__x0001__x0001__x0001__x0001__x0001_4@_x0001__x0001__x0001__x0001__x0001__x0001_9@_x0001__x0001__x0001__x0001__x0001_N@_x0001__x0001__x0001__x0001__x0001_D@_x0001__x0001__x0001__x0001__x0001__x0001_0@_x0001__x0001__x0001__x0001__x0001__x0001__x0001__x0001__x0001__x0001__x0001__x0001__x0001__x0001_(@_x0001__x0001__x0001__x0001__x0001__x0001_ @_x0001__x0001__x0001__x0001__x0001__x0001_?@_x0001__x0001__x0001__x0001__x0001__x0001_&lt;@_x0001__x0001__x0001__x0001__x0001__x0001_.@_x0001__x0001__x0001__x0001__x0001__x0001_L@_x0001__x0001__x0001__x0001__x0001_@@_x0001__x0001__x0001__x0001__x0001__x0001_=@_x0001__x0001__x0001__x0001__x0001__x0001_;@_x0001__x0001__x0001__x0001__x0001__x0001_K@_x0001__x0001__x0001__x0001__x0001_M@_x0001__x0001__x0001__x0001__x0001_@@_x0001__x0001__x0001__x0001__x0001__x0001_0@_x0001__x0001__x0001__x0001__x0001_G@_x0001__x0001__x0001__x0001__x0001__x0001_3@_x0001__x0001__x0001__x0001__x0001_H@_x0001__x0001__x0001__x0001__x0001_@@_x0001__x0001__x0001__x0001__x0001__x0001_&gt;@_x0001__x0001__x0001__x0001__x0001__x0001_,@_x0001__x0001__x0001__x0001__x0001__x0001_0@_x0001__x0001__x0001__x0001__x0001__x0001__x0010_@_x0001__x0001__x0001__x0001__x0001__x0001_2@_x0001__x0001__x0001__x0001__x0001__x0001_;@_x0001__x0001__x0001__x0001__x0001__x0002__x0001__x0001__x001C_@_x0001__x0001__x0001__x0001__x0001__x0001_A@_x0001__x0001__x0001__x0001__x0001__x0001_&amp;@_x0001__x0001__x0001__x0001__x0001__x0001_&gt;@_x0001__x0001__x0001__x0001__x0001__x0001_5@_x0001__x0001__x0001__x0001__x0001__x0001_:@_x0001__x0001__x0001__x0001__x0001__x0001_=@_x0001__x0001__x0001__x0001__x0001_K@_x0001__x0001__x0001__x0001__x0001__x0001_4@_x0001__x0001__x0001__x0001__x0001__x0001_J@_x0001__x0001__x0001__x0001__x0001__x0001_1@_x0001__x0001__x0001__x0001__x0001__x0001_H@_x0001__x0001__x0001__x0001__x0001__x0001_N@_x0001__x0001__x0001__x0001__x0001__x0001_2@_x0001__x0001__x0001__x0001__x0001__x0001_A@_x0001__x0001__x0001__x0001__x0001__x0001_&gt;@_x0001__x0001__x0001__x0001__x0001_@@_x0001__x0001__x0001__x0001__x0001__x0001_;@_x0001__x0001__x0001__x0001__x0001__x0001__x0018_@_x0001__x0001__x0001__x0001__x0001__x0001_?@_x0001__x0001__x0001__x0001__x0001__x0001_&amp;@_x0001__x0001__x0001__x0001__x0001__x0001_G@_x0001__x0001__x0001__x0001__x0001_K@_x0001__x0001__x0001__x0001__x0001_F@_x0001__x0001__x0001__x0001__x0001__x0001_M@_x0001__x0001__x0001__x0001__x0001__x0001_@@_x0001__x0001__x0001__x0001__x0001__x0001_;@_x0001__x0001__x0001__x0001__x0001__x0001_1@_x0001__x0001__x0001__x0001__x0001__x0001_?@_x0001__x0001__x0001__x0001__x0001__x0001_F@_x0001__x0001__x0001__x0001__x0001__x0001_1@_x0001__x0001__x0001__x0001__x0001__x0001_(@_x0001__x0002__x0001__x0001__x0001__x0001__x0001__x0001_*@_x0001__x0001__x0001__x0001__x0001__x0001_.@_x0001__x0001__x0001__x0001__x0001__x0001_:@_x0001__x0001__x0001__x0001__x0001__x0001_@@_x0001__x0001__x0001__x0001__x0001_L@_x0001__x0001__x0001__x0001__x0001__x0001_A@_x0001__x0001__x0001__x0001__x0001__x0001_3@_x0001__x0001__x0001__x0001__x0001__x0001_0@_x0001__x0001__x0001__x0001__x0001_K@_x0001__x0001__x0001__x0001__x0001__x0001_J@_x0001__x0001__x0001__x0001__x0001__x0001_K@_x0001__x0001__x0001__x0001__x0001__x0001_9@_x0001__x0001__x0001__x0001__x0001__x0001_,@_x0001__x0001__x0001__x0001__x0001__x0001__x0010_@_x0001__x0001__x0001__x0001__x0001__x0001__x0018_@_x0001__x0001__x0001__x0001__x0001__x0001_&amp;@_x0001__x0001__x0001__x0001__x0001__x0001_&gt;@_x0001__x0001__x0001__x0001__x0001_E@_x0001__x0001__x0001__x0001__x0001__x0001_3@_x0001__x0001__x0001__x0001__x0001__x0001_F@_x0001__x0001__x0001__x0001__x0001__x0001_0@_x0001__x0001__x0001__x0001__x0001__x0001_$@_x0001__x0001__x0001__x0001__x0001__x0001_(@_x0001__x0001__x0001__x0001__x0001__x0001_;@_x0001__x0001__x0001__x0001__x0001__x0001_L@_x0001__x0001__x0001__x0001__x0001__x0001_2@_x0001__x0001__x0001__x0001__x0001__x0001_5@_x0001__x0001__x0001__x0001__x0001__x0001_4@_x0001__x0001__x0001__x0001__x0001__x0001_L@_x0001__x0001__x0001__x0001__x0001__x0001__x001C_@_x0001__x0001__x0001__x0001__x0001_H@_x0001__x0001__x0001__x0001__x0001__x0002__x0001__x0001__x0018_@_x0001__x0001__x0001__x0001__x0001__x0001_6@_x0001__x0001__x0001__x0001__x0001__x0001_A@_x0001__x0001__x0001__x0001__x0001__x0001__x0018_@_x0001__x0001__x0001__x0001__x0001__x0001_D@_x0001__x0001__x0001__x0001__x0001__x0001_;@_x0001__x0001__x0001__x0001__x0001__x0001_$@_x0001__x0001__x0001__x0001__x0001_D@_x0001__x0001__x0001__x0001__x0001__x0001_8@_x0001__x0001__x0001__x0001__x0001__x0001_:@_x0001__x0001__x0001__x0001__x0001__x0001_;@_x0001__x0001__x0001__x0001__x0001__x0001_=@_x0001__x0001__x0001__x0001__x0001_O@_x0001__x0001__x0001__x0001__x0001__x0001_A@_x0001__x0001__x0001__x0001__x0001__x0001_1@_x0001__x0001__x0001__x0001__x0001__x0001_J@_x0001__x0001__x0001__x0001__x0001__x0001_9@_x0001__x0001__x0001__x0001__x0001__x0001_ @_x0001__x0001__x0001__x0001__x0001__x0001_"@_x0001__x0001__x0001__x0001__x0001__x0001__x0010_@_x0001__x0001__x0001__x0001__x0001_D@_x0001__x0001__x0001__x0001__x0001__x0001_3@_x0001__x0001__x0001__x0001__x0001__x0001_K@_x0001__x0001__x0001__x0001__x0001__x0001_O@_x0001__x0001__x0001__x0001__x0001__x0001_Q@_x0001__x0001__x0001__x0001__x0001__x0001_8@_x0001__x0001__x0001__x0001__x0001_J@_x0001__x0001__x0001__x0001__x0001__x0001_?@_x0001__x0001__x0001__x0001__x0001_G@_x0001__x0001__x0001__x0001__x0001__x0001_7@_x0001__x0001__x0001__x0001__x0001_@Q@_x0001__x0001__x0001__x0001__x0001__x0001_(@_x0001__x0002__x0001__x0001__x0001__x0001__x0001__x0001_&amp;@_x0001__x0001__x0001__x0001__x0001__x0001__x0001__x0001__x0001__x0001__x0001__x0001__x0001__x0001_&gt;@_x0001__x0001__x0001__x0001__x0001__x0001_2@_x0001__x0001__x0001__x0001__x0001__x0001_ @_x0001__x0001__x0001__x0001__x0001__x0001_.@_x0001__x0001__x0001__x0001__x0001__x0001__x0014_@_x0001__x0001__x0001__x0001__x0001__x0001_A@_x0001__x0001__x0001__x0001__x0001__x0001_P@_x0001__x0001__x0001__x0001__x0001__x0001_E@_x0001__x0001__x0001__x0001__x0001__x0001_2@_x0001__x0001__x0001__x0001__x0001__x0001_.@_x0001__x0001__x0001__x0001__x0001__x0001_"@_x0001__x0001__x0001__x0001__x0001__x0001_;@_x0001__x0001__x0001__x0001__x0001_@@_x0001__x0001__x0001__x0001__x0001__x0001_:@_x0001__x0001__x0001__x0001__x0001_L@_x0001__x0001__x0001__x0001__x0001__x0001_5@_x0001__x0001__x0001__x0001__x0001__x0001_8@_x0001__x0001__x0001__x0001__x0001__x0001_ @_x0001__x0001__x0001__x0001__x0001__x0001_4@_x0001__x0001__x0001__x0001__x0001_@@_x0001__x0001__x0001__x0001__x0001__x0001_G@_x0001__x0001__x0001__x0001__x0001__x0001_0@_x0001__x0001__x0001__x0001__x0001__x0001_=@_x0001__x0001__x0001__x0001__x0001__x0001_5@_x0001__x0001__x0001__x0001__x0001__x0001_.@_x0001__x0001__x0001__x0001__x0001__x0001__x0018_@_x0001__x0001__x0001__x0001__x0001__x0001_,@_x0001__x0001__x0001__x0001__x0001__x0001_&lt;@_x0001__x0001__x0001__x0001__x0001__x0001_E@_x0001__x0001__x0001__x0001__x0001__x0002__x0001__x0001__x001C_@_x0001__x0001__x0001__x0001__x0001__x0001_:@_x0001__x0001__x0001__x0001__x0001_F@_x0001__x0001__x0001__x0001__x0001__x0001_1@_x0001__x0001__x0001__x0001__x0001__x0001__x0001_@_x0001__x0001__x0001__x0001__x0001__x0001_2@_x0001__x0001__x0001__x0001__x0001__x0001_M@_x0001__x0001__x0001__x0001__x0001_F@_x0001__x0001__x0001__x0001__x0001_F@_x0001__x0001__x0001__x0001__x0001__x0001_;@_x0001__x0001__x0001__x0001__x0001__x0001_7@_x0001__x0001__x0001__x0001__x0001__x0001_6@_x0001__x0001__x0001__x0001__x0001_D@_x0001__x0001__x0001__x0001__x0001__x0001_D@_x0001__x0001__x0001__x0001__x0001__x0001_&amp;@_x0001__x0001__x0001__x0001__x0001__x0001_ @_x0001__x0001__x0001__x0001__x0001_N@_x0001__x0001__x0001__x0001__x0001_F@_x0001__x0001__x0001__x0001__x0001_@@_x0001__x0001__x0001__x0001__x0001__x0001_;@_x0001__x0001__x0001__x0001__x0001__x0001_1@_x0001__x0001__x0001__x0001__x0001__x0001_@@_x0001__x0001__x0001__x0001__x0001_E@_x0001__x0001__x0001__x0001__x0001__x0001_H@_x0001__x0001__x0001__x0001__x0001__x0001_J@_x0001__x0001__x0001__x0001__x0001__x0001__x0010_@_x0001__x0001__x0001__x0001__x0001__x0001_K@_x0001__x0001__x0001__x0001__x0001__x0001_8@_x0001__x0001__x0001__x0001__x0001__x0001_3@_x0001__x0001__x0001__x0001__x0001__x0001_1@_x0001__x0001__x0001__x0001__x0001__x0001_"@_x0001__x0001__x0001__x0001__x0001__x0001_&lt;@_x0001__x0002__x0001__x0001__x0001__x0001__x0001__x0001_E@_x0001__x0001__x0001__x0001__x0001__x0001__x0001__x0001__x0001__x0001__x0001__x0001__x0001__x0001_0@_x0001__x0001__x0001__x0001__x0001_O@_x0001__x0001__x0001__x0001__x0001_H@_x0001__x0001__x0001__x0001__x0001__x0001_*@_x0001__x0001__x0001__x0001__x0001__x0001_$@_x0001__x0001__x0001__x0001__x0001__x0001_2@_x0001__x0001__x0001__x0001__x0001__x0001__x0008_@_x0001__x0001__x0001__x0001__x0001__x0001_?@_x0001__x0001__x0001__x0001__x0001__x0001_3@_x0001__x0001__x0001__x0001__x0001_J@_x0001__x0001__x0001__x0001__x0001__x0001_=@_x0001__x0001__x0001__x0001__x0001_P@_x0001__x0001__x0001__x0001__x0001_@@_x0001__x0001__x0001__x0001__x0001_E@_x0001__x0001__x0001__x0001__x0001__x0001__x0018_@_x0001__x0001__x0001__x0001__x0001__x0001_6@_x0001__x0001__x0001__x0001__x0001__x0001_9@_x0001__x0001__x0001__x0001__x0001__x0001_,@_x0001__x0001__x0001__x0001__x0001__x0001_?@_x0001__x0001__x0001__x0001__x0001__x0001_6@_x0001__x0001__x0001__x0001__x0001__x0001_:@_x0001__x0001__x0001__x0001__x0001__x0001_*@_x0001__x0001__x0001__x0001__x0001__x0001_N@_x0001__x0001__x0001__x0001__x0001__x0001_"@_x0001__x0001__x0001__x0001__x0001_G@_x0001__x0001__x0001__x0001__x0001__x0001__x0014_@_x0001__x0001__x0001__x0001__x0001__x0001_&amp;@_x0001__x0001__x0001__x0001__x0001_@@_x0001__x0001__x0001__x0001__x0001__x0001_P@_x0001__x0001__x0001__x0001__x0001__x0002__x0001__x0001_*@_x0001__x0001__x0001__x0001__x0001__x0001_5@_x0001__x0001__x0001__x0001__x0001__x0001_"@_x0001__x0001__x0001__x0001__x0001__x0001__x001C_@_x0001__x0001__x0001__x0001__x0001__x0001_"@_x0001__x0001__x0001__x0001__x0001__x0001_ @_x0001__x0001__x0001__x0001__x0001__x0001_2@_x0001__x0001__x0001__x0001__x0001__x0001__x001C_@_x0001__x0001__x0001__x0001__x0001__x0001_*@_x0001__x0001__x0001__x0001__x0001__x0001_4@_x0001__x0001__x0001__x0001__x0001__x0001_:@_x0001__x0001__x0001__x0001__x0001__x0001_G@_x0001__x0001__x0001__x0001__x0001__x0001_2@_x0001__x0001__x0001__x0001__x0001__x0001_6@_x0001__x0001__x0001__x0001__x0001__x0001_9@_x0001__x0001__x0001__x0001__x0001__x0001_,@_x0001__x0001__x0001__x0001__x0001_O@_x0001__x0001__x0001__x0001__x0001__x0001_I@_x0001__x0001__x0001__x0001__x0001__x0001__x0018_@_x0001__x0001__x0001__x0001__x0001__x0001_ @_x0001__x0001__x0001__x0001__x0001__x0001_2@_x0001__x0001__x0001__x0001__x0001__x0001__x0008_@_x0001__x0001__x0001__x0001__x0001__x0001_A@_x0001__x0001__x0001__x0001__x0001__x0001_?@_x0001__x0001__x0001__x0001__x0001__x0001_A@_x0001__x0001__x0001__x0001__x0001__x0001__x0001__x0001__x0001__x0001__x0001__x0001__x0001__x0001_&gt;@_x0001__x0001__x0001__x0001__x0001_D@_x0001__x0001__x0001__x0001__x0001__x0001_G@_x0001__x0001__x0001__x0001__x0001__x0001__x0010_@_x0001__x0001__x0001__x0001__x0001__x0001_I@_x0001__x0001__x0001__x0001__x0001_E@_x0001__x0002__x0001__x0001__x0001__x0001__x0001__x0001_3@_x0001__x0001__x0001__x0001__x0001__x0001_&gt;@_x0001__x0001__x0001__x0001__x0001__x0001_F@_x0001__x0001__x0001__x0001__x0001__x0001_=@_x0001__x0001__x0001__x0001__x0001__x0001_(@_x0001__x0001__x0001__x0001__x0001_O@_x0001__x0001__x0001__x0001__x0001__x0001__x001C_@_x0001__x0001__x0001__x0001__x0001__x0001_A@_x0001__x0001__x0001__x0001__x0001__x0001__x0018_@_x0001__x0001__x0001__x0001__x0001__x0001_J@_x0001__x0001__x0001__x0001__x0001__x0001_9@_x0001__x0001__x0001__x0001__x0001__x0001_"@_x0001__x0001__x0001__x0001__x0001__x0001_9@_x0001__x0001__x0001__x0001__x0001__x0001_"@_x0001__x0001__x0001__x0001__x0001_@@_x0001__x0001__x0001__x0001__x0001__x0001__x0010_@_x0001__x0001__x0001__x0001__x0001_G@_x0001__x0001__x0001__x0001__x0001__x0001_1@_x0001__x0001__x0001__x0001__x0001__x0001_2@_x0001__x0001__x0001__x0001__x0001_@@_x0001__x0001__x0001__x0001__x0001__x0001__x001C_@_x0001__x0001__x0001__x0001__x0001__x0001_0@_x0001__x0001__x0001__x0001__x0001_C@_x0001__x0001__x0001__x0001__x0001__x0001_?@_x0001__x0001__x0001__x0001__x0001__x0001_8@_x0001__x0001__x0001__x0001__x0001__x0001_6@_x0001__x0001__x0001__x0001__x0001__x0001_?@_x0001__x0001__x0001__x0001__x0001_N@_x0001__x0001__x0001__x0001__x0001__x0001_1@_x0001__x0001__x0001__x0001__x0001__x0001_0@_x0001__x0001__x0001__x0001__x0001_D@_x0001__x0001__x0001__x0001__x0001__x0002__x0001__x0001_I@_x0001__x0001__x0001__x0001__x0001__x0001_&amp;@_x0001__x0001__x0001__x0001__x0001_H@_x0001__x0001__x0001__x0001__x0001__x0001_"@_x0001__x0001__x0001__x0001__x0001__x0001_=@_x0001__x0001__x0001__x0001__x0001__x0001_?@_x0001__x0001__x0001__x0001__x0001__x0001__x0010_@_x0001__x0001__x0001__x0001__x0001_J@_x0001__x0001__x0001__x0001__x0001__x0001_D@_x0001__x0001__x0001__x0001__x0001__x0001_:@_x0001__x0001__x0001__x0001__x0001__x0001_5@_x0001__x0001__x0001__x0001__x0001__x0001_2@_x0001__x0001__x0001__x0001__x0001__x0001__x0010_@_x0001__x0001__x0001__x0001__x0001__x0001_9@_x0001__x0001__x0001__x0001__x0001__x0001_6@_x0001__x0001__x0001__x0001__x0001__x0001__x0018_@_x0001__x0001__x0001__x0001__x0001__x0001_D@_x0001__x0001__x0001__x0001__x0001__x0001_E@_x0001__x0001__x0001__x0001__x0001_J@_x0001__x0001__x0001__x0001__x0001__x0001_*@_x0001__x0001__x0001__x0001__x0001__x0001_L@_x0001__x0001__x0001__x0001__x0001__x0001_8@_x0001__x0001__x0001__x0001__x0001__x0001__x0018_@_x0001__x0001__x0001__x0001__x0001_@@_x0001__x0001__x0001__x0001__x0001__x0001_9@_x0001__x0001__x0001__x0001__x0001_G@_x0001__x0001__x0001__x0001__x0001__x0001_=@_x0001__x0001__x0001__x0001__x0001__x0001_(@_x0001__x0001__x0001__x0001__x0001__x0001_7@_x0001__x0001__x0001__x0001__x0001_ÀP@_x0001__x0001__x0001__x0001__x0001__x0001_"@_x0001__x0001__x0001__x0001__x0001__x0001_ @_x0001__x0002__x0001__x0001__x0001__x0001__x0001__x0001_@@_x0001__x0001__x0001__x0001__x0001_L@_x0001__x0001__x0001__x0001__x0001_H@_x0001__x0001__x0001__x0001__x0001__x0001_D@_x0001__x0001__x0001__x0001__x0001__x0001_4@_x0001__x0001__x0001__x0001__x0001_E@_x0001__x0001__x0001__x0001__x0001__x0001_H@_x0001__x0001__x0001__x0001__x0001__x0001_ @_x0001__x0001__x0001__x0001__x0001__x0001_ @_x0001__x0001__x0001__x0001__x0001__x0001_G@_x0001__x0001__x0001__x0001__x0001__x0001_F@_x0001__x0001__x0001__x0001__x0001__x0001_(@_x0001__x0001__x0001__x0001__x0001__x0001_(@_x0001__x0001__x0001__x0001__x0001_@Q@_x0001__x0001__x0001__x0001__x0001__x0001_L@_x0001__x0001__x0001__x0001__x0001__x0001__x001C_@_x0001__x0001__x0001__x0001__x0001__x0001_2@_x0001__x0001__x0001__x0001__x0001__x0001_&amp;@_x0001__x0001__x0001__x0001__x0001__x0001__x0010_@_x0001__x0001__x0001__x0001__x0001__x0001_7@_x0001__x0001__x0001__x0001__x0001__x0001__x001C_@_x0001__x0001__x0001__x0001__x0001__x0001_M@_x0001__x0001__x0001__x0001__x0001_J@_x0001__x0001__x0001__x0001__x0001__x0001_F@_x0001__x0001__x0001__x0001__x0001__x0001_J@_x0001__x0001__x0001__x0001__x0001_D@_x0001__x0001__x0001__x0001__x0001__x0001_9@_x0001__x0001__x0001__x0001__x0001__x0001_7@_x0001__x0001__x0001__x0001__x0001__x0001_;@_x0001__x0001__x0001__x0001__x0001__x0001_9@_x0001__x0001__x0001__x0001__x0001_D@_x0001__x0001__x0001__x0001__x0001__x0002__x0001__x0001_:@_x0001__x0001__x0001__x0001__x0001__x0001_1@_x0001__x0001__x0001__x0001__x0001__x0001_0@_x0001__x0001__x0001__x0001__x0001__x0001_5@_x0001__x0001__x0001__x0001__x0001__x0001__x0001__x0001__x0001__x0001__x0001__x0001__x0001__x0001_=@_x0001__x0001__x0001__x0001__x0001__x0001_$@_x0001__x0001__x0001__x0001__x0001__x0001_3@_x0001__x0001__x0001__x0001__x0001__x0001_1@_x0001__x0001__x0001__x0001__x0001__x0001_=@_x0001__x0001__x0001__x0001__x0001__x0001_0@_x0001__x0001__x0001__x0001__x0001__x0001_8@_x0001__x0001__x0001__x0001__x0001__x0001_;@_x0001__x0001__x0001__x0001__x0001_G@_x0001__x0001__x0001__x0001__x0001__x0001_6@_x0001__x0001__x0001__x0001__x0001__x0001_1@_x0001__x0001__x0001__x0001__x0001__x0001_G@_x0001__x0001__x0001__x0001__x0001__x0001_1@_x0001__x0001__x0001__x0001__x0001__x0001_9@_x0001__x0001__x0001__x0001__x0001__x0001_.@_x0001__x0001__x0001__x0001__x0001__x0001_G@_x0001__x0001__x0001__x0001__x0001__x0001__x0010_@_x0001__x0001__x0001__x0001__x0001__x0001_,@_x0001__x0001__x0001__x0001__x0001__x0001_@@_x0001__x0001__x0001__x0001__x0001__x0001_1@_x0001__x0001__x0001__x0001__x0001__x0001_7@_x0001__x0001__x0001__x0001__x0001_P@_x0001__x0001__x0001__x0001__x0001__x0001_:@_x0001__x0001__x0001__x0001__x0001__x0001_1@_x0001__x0001__x0001__x0001__x0001__x0001_ @_x0001__x0001__x0001__x0001__x0001__x0001_(@_x0001__x0001__x0001__x0001__x0001_@Q@_x0001__x0002__x0001__x0001__x0001__x0001__x0001__x0001_(@_x0001__x0001__x0001__x0001__x0001__x0001_A@_x0001__x0001__x0001__x0001__x0001_I@_x0001__x0001__x0001__x0001__x0001__x0001_3@_x0001__x0001__x0001__x0001__x0001__x0001_K@_x0001__x0001__x0001__x0001__x0001__x0001__x0014_@_x0001__x0001__x0001__x0001__x0001__x0001_(@_x0001__x0001__x0001__x0001__x0001_E@_x0001__x0001__x0001__x0001__x0001__x0001_9@_x0001__x0001__x0001__x0001__x0001__x0001_2@_x0001__x0001__x0001__x0001__x0001_K@_x0001__x0001__x0001__x0001__x0001__x0001_F@_x0001__x0001__x0001__x0001__x0001__x0001_3@_x0001__x0001__x0001__x0001__x0001__x0001_&amp;@_x0001__x0001__x0001__x0001__x0001__x0001_H@_x0001__x0001__x0001__x0001__x0001__x0001_7@_x0001__x0001__x0001__x0001__x0001__x0001_6@_x0001__x0001__x0001__x0001__x0001_E@_x0001__x0001__x0001__x0001__x0001__x0001_6@_x0001__x0001__x0001__x0001__x0001__x0001_6@_x0001__x0001__x0001__x0001__x0001__x0001_;@_x0001__x0001__x0001__x0001__x0001__x0001__x0010_@_x0001__x0001__x0001__x0001__x0001_@P@_x0001__x0001__x0001__x0001__x0001__x0001_=@_x0001__x0001__x0001__x0001__x0001__x0001_N@_x0001__x0001__x0001__x0001__x0001__x0001_I@_x0001__x0001__x0001__x0001__x0001__x0001_&amp;@_x0001__x0001__x0001__x0001__x0001__x0001__x0010_@_x0001__x0001__x0001__x0001__x0001__x0001_G@_x0001__x0001__x0001__x0001__x0001__x0001_I@_x0001__x0001__x0001__x0001__x0001__x0001__x0001_@_x0001__x0001__x0001__x0001__x0001__x0002__x0001__x0001_9@_x0001__x0001__x0001__x0001__x0001__x0001_7@_x0001__x0001__x0001__x0001__x0001__x0001_@@_x0001__x0001__x0001__x0001__x0001__x0001__x001C_@_x0001__x0001__x0001__x0001__x0001__x0001_$@_x0001__x0001__x0001__x0001__x0001__x0001_I@_x0001__x0001__x0001__x0001__x0001__x0001_*@_x0001__x0001__x0001__x0001__x0001_ÀP@_x0001__x0001__x0001__x0001__x0001_@@_x0001__x0001__x0001__x0001__x0001_@@_x0001__x0001__x0001__x0001__x0001__x0001_4@_x0001__x0001__x0001__x0001__x0001__x0001_3@_x0001__x0001__x0001__x0001__x0001__x0001_K@_x0001__x0001__x0001__x0001__x0001_H@_x0001__x0001__x0001__x0001__x0001_G@_x0001__x0001__x0001__x0001__x0001__x0001_8@_x0001__x0001__x0001__x0001__x0001__x0001_$@_x0001__x0001__x0001__x0001__x0001_E@_x0001__x0001__x0001__x0001__x0001_M@_x0001__x0001__x0001__x0001__x0001__x0001_5@_x0001__x0001__x0001__x0001__x0001__x0001_$@_x0001__x0001__x0001__x0001__x0001__x0001_I@_x0001__x0001__x0001__x0001__x0001__x0001_F@_x0001__x0001__x0001__x0001__x0001__x0001_:@_x0001__x0001__x0001__x0001__x0001__x0001_(@_x0001__x0001__x0001__x0001__x0001__x0001_F@_x0001__x0001__x0001__x0001__x0001__x0001_D@_x0001__x0001__x0001__x0001__x0001__x0001_6@_x0001__x0001__x0001__x0001__x0001__x0001_&gt;@_x0001__x0001__x0001__x0001__x0001__x0001_(@_x0001__x0001__x0001__x0001__x0001__x0001_1@_x0001__x0001__x0001__x0001__x0001__x0001__x0018_@_x0001__x0002__x0001__x0001__x0001__x0001__x0001_L@_x0001__x0001__x0001__x0001__x0001__x0001__x0010_@_x0001__x0001__x0001__x0001__x0001__x0001__x0014_@_x0001__x0001__x0001__x0001__x0001__x0001_;@_x0001__x0001__x0001__x0001__x0001__x0001_;@_x0001__x0001__x0001__x0001__x0001__x0001__x0018_@_x0001__x0001__x0001__x0001__x0001__x0001_4@_x0001__x0001__x0001__x0001__x0001_F@_x0001__x0001__x0001__x0001__x0001__x0001_0@_x0001__x0001__x0001__x0001__x0001__x0001__x0008_@_x0001__x0001__x0001__x0001__x0001__x0001_O@_x0001__x0001__x0001__x0001__x0001__x0001_1@_x0001__x0001__x0001__x0001__x0001_E@_x0001__x0001__x0001__x0001__x0001__x0001_@@_x0001__x0001__x0001__x0001__x0001__x0001__x0014_@_x0001__x0001__x0001__x0001__x0001__x0001_*@_x0001__x0001__x0001__x0001__x0001__x0001__x001C_@_x0001__x0001__x0001__x0001__x0001_O@_x0001__x0001__x0001__x0001__x0001__x0001_2@_x0001__x0001__x0001__x0001__x0001__x0001_4@_x0001__x0001__x0001__x0001__x0001__x0001_0@_x0001__x0001__x0001__x0001__x0001__x0001_7@_x0001__x0001__x0001__x0001__x0001__x0001_5@_x0001__x0001__x0001__x0001__x0001__x0001_5@_x0001__x0001__x0001__x0001__x0001__x0001_;@_x0001__x0001__x0001__x0001__x0001__x0001_I@_x0001__x0001__x0001__x0001__x0001__x0001_H@_x0001__x0001__x0001__x0001__x0001__x0001_:@_x0001__x0001__x0001__x0001__x0001__x0001_7@_x0001__x0001__x0001__x0001__x0001__x0001_I@_x0001__x0001__x0001__x0001__x0001__x0001_0@_x0001__x0001__x0001__x0001__x0001__x0002__x0001__x0001_1@_x0001__x0001__x0001__x0001__x0001_M@_x0001__x0001__x0001__x0001__x0001_K@_x0001__x0001__x0001__x0001__x0001_N@_x0001__x0001__x0001__x0001__x0001_K@_x0001__x0001__x0001__x0001__x0001__x0001_F@_x0001__x0001__x0001__x0001__x0001_I@_x0001__x0001__x0001__x0001__x0001__x0001_;@_x0001__x0001__x0001__x0001__x0001_H@_x0001__x0001__x0001__x0001__x0001__x0001_A@_x0001__x0001__x0001__x0001__x0001__x0001_G@_x0001__x0001__x0001__x0001__x0001__x0001_0@_x0001__x0001__x0001__x0001__x0001__x0001_5@_x0001__x0001__x0001__x0001__x0001_I@_x0001__x0001__x0001__x0001__x0001_D@_x0001__x0001__x0001__x0001__x0001_O@_x0001__x0001__x0001__x0001__x0001_P@_x0001__x0001__x0001__x0001__x0001__x0001_A@_x0001__x0001__x0001__x0001__x0001_J@_x0001__x0001__x0001__x0001__x0001_ÀP@_x0001__x0001__x0001__x0001__x0001__x0001_4@_x0001__x0001__x0001__x0001__x0001__x0001_2@_x0001__x0001__x0001__x0001__x0001__x0001_&gt;@_x0001__x0001__x0001__x0001__x0001__x0001_&gt;@_x0001__x0001__x0001__x0001__x0001__x0001_?@_x0001__x0001__x0001__x0001__x0001__x0001_7@_x0001__x0001__x0001__x0001__x0001__x0001_@@_x0001__x0001__x0001__x0001__x0001__x0001_2@_x0001__x0001__x0001__x0001__x0001__x0001_:@_x0001__x0001__x0001__x0001__x0001__x0001_A@_x0001__x0001__x0001__x0001__x0001__x0001_F@_x0001__x0001__x0001__x0001__x0001__x0001_.@_x0001__x0002__x0001__x0001__x0001__x0001__x0001__x0001_4@_x0001__x0001__x0001__x0001__x0001__x0001__x001C_@_x0001__x0001__x0001__x0001__x0001__x0001_1@_x0001__x0001__x0001__x0001__x0001__x0001_"@_x0001__x0001__x0001__x0001__x0001__x0001_&amp;@_x0001__x0001__x0001__x0001__x0001__x0001_$@_x0001__x0001__x0001__x0001__x0001__x0001_8@_x0001__x0001__x0001__x0001__x0001__x0001_0@_x0001__x0001__x0001__x0001__x0001__x0001_4@_x0001__x0001__x0001__x0001__x0001__x0001_4@_x0001__x0001__x0001__x0001__x0001_K@_x0001__x0001__x0001__x0001__x0001__x0001_?@_x0001__x0001__x0001__x0001__x0001__x0001_L@_x0001__x0001__x0001__x0001__x0001__x0001_"@_x0001__x0001__x0001__x0001__x0001_G@_x0001__x0001__x0001__x0001__x0001__x0001_"@_x0001__x0001__x0001__x0001__x0001__x0001_2@_x0001__x0001__x0001__x0001__x0001__x0001_8@_x0001__x0001__x0001__x0001__x0001__x0001_@@_x0001__x0001__x0001__x0001__x0001__x0001_?@_x0001__x0001__x0001__x0001__x0001__x0001_9@_x0001__x0001__x0001__x0001__x0001__x0001_A@_x0001__x0001__x0001__x0001__x0001__x0001__x0018_@_x0001__x0001__x0001__x0001__x0001_L@_x0001__x0001__x0001__x0001__x0001__x0001_&gt;@_x0001__x0001__x0001__x0001__x0001__x0001_*@_x0001__x0001__x0001__x0001__x0001__x0001_@@_x0001__x0001__x0001__x0001__x0001_G@_x0001__x0001__x0001__x0001__x0001__x0001_A@_x0001__x0001__x0001__x0001__x0001__x0001_=@_x0001__x0001__x0001__x0001__x0001__x0001__x0014_@_x0001__x0001__x0001__x0001__x0001__x0002__x0001__x0001_1@_x0001__x0001__x0001__x0001__x0001__x0001_(@_x0001__x0001__x0001__x0001__x0001__x0001_?@_x0001__x0001__x0001__x0001__x0001__x0001__x001C_@_x0001__x0001__x0001__x0001__x0001_L@_x0001__x0001__x0001__x0001__x0001__x0001_9@_x0001__x0001__x0001__x0001__x0001_I@_x0001__x0001__x0001__x0001__x0001__x0001_L@_x0001__x0001__x0001__x0001__x0001__x0001_A@_x0001__x0001__x0001__x0001__x0001__x0001_(@_x0001__x0001__x0001__x0001__x0001__x0001_&gt;@_x0001__x0001__x0001__x0001__x0001__x0001_*@_x0001__x0001__x0001__x0001__x0001__x0001_H@_x0001__x0001__x0001__x0001__x0001__x0001_5@_x0001__x0001__x0001__x0001__x0001_F@_x0001__x0001__x0001__x0001__x0001__x0001_*@_x0001__x0001__x0001__x0001__x0001__x0001_&lt;@_x0001__x0001__x0001__x0001__x0001__x0001__x0010_@_x0001__x0001__x0001__x0001__x0001_H@_x0001__x0001__x0001__x0001__x0001__x0001_9@_x0001__x0001__x0001__x0001__x0001__x0001_=@_x0001__x0001__x0001__x0001__x0001__x0001__x0001__x0001__x0001__x0001__x0001__x0001__x0001__x0001_;@_x0001__x0001__x0001__x0001__x0001_E@_x0001__x0001__x0001__x0001__x0001__x0001_3@_x0001__x0001__x0001__x0001__x0001__x0001_D@_x0001__x0001__x0001__x0001__x0001_O@_x0001__x0001__x0001__x0001__x0001_E@_x0001__x0001__x0001__x0001__x0001_P@_x0001__x0001__x0001__x0001__x0001__x0001_&lt;@_x0001__x0001__x0001__x0001__x0001_@@_x0001__x0001__x0001__x0001__x0001__x0001_4@_x0001__x0002__x0001__x0001__x0001__x0001__x0001__x0001_;@_x0001__x0001__x0001__x0001__x0001__x0001_H@_x0001__x0001__x0001__x0001__x0001__x0001_.@_x0001__x0001__x0001__x0001__x0001__x0001_4@_x0001__x0001__x0001__x0001__x0001__x0001_?@_x0001__x0001__x0001__x0001__x0001_D@_x0001__x0001__x0001__x0001__x0001_C@_x0001__x0001__x0001__x0001__x0001__x0001_D@_x0001__x0001__x0001__x0001__x0001__x0001_9@_x0001__x0001__x0001__x0001__x0001__x0001_G@_x0001__x0001__x0001__x0001__x0001__x0001__x0018_@_x0001__x0001__x0001__x0001__x0001__x0001__x001C_@_x0001__x0001__x0001__x0001__x0001_E@_x0001__x0001__x0001__x0001__x0001__x0001_.@_x0001__x0001__x0001__x0001__x0001__x0001_*@_x0001__x0001__x0001__x0001__x0001__x0001_?@_x0001__x0001__x0001__x0001__x0001__x0001_4@_x0001__x0001__x0001__x0001__x0001__x0001_&gt;@_x0001__x0001__x0001__x0001__x0001__x0001_G@_x0001__x0001__x0001__x0001__x0001__x0001_3@_x0001__x0001__x0001__x0001__x0001_D@_x0001__x0001__x0001__x0001__x0001__x0001_?@_x0001__x0001__x0001__x0001__x0001__x0001_1@_x0001__x0001__x0001__x0001__x0001__x0001_@@_x0001__x0001__x0001__x0001__x0001__x0001_*@_x0001__x0001__x0001__x0001__x0001__x0001_;@_x0001__x0001__x0001__x0001__x0001__x0001_.@_x0001__x0001__x0001__x0001__x0001__x0001_2@_x0001__x0001__x0001__x0001__x0001__x0001_=@_x0001__x0001__x0001__x0001__x0001__x0001__x001C_@_x0001__x0001__x0001__x0001__x0001__x0001__x0010_@_x0001__x0001__x0001__x0001__x0001__x0002__x0001__x0001_&gt;@_x0001__x0001__x0001__x0001__x0001__x0001_"@_x0001__x0001__x0001__x0001__x0001__x0001_2@_x0001__x0001__x0001__x0001__x0001_E@_x0001__x0001__x0001__x0001__x0001__x0001_I@_x0001__x0001__x0001__x0001__x0001__x0001_M@_x0001__x0001__x0001__x0001__x0001_H@_x0001__x0001__x0001__x0001__x0001__x0001_:@_x0001__x0001__x0001__x0001__x0001_K@_x0001__x0001__x0001__x0001__x0001__x0001_*@_x0001__x0001__x0001__x0001__x0001__x0001_*@_x0001__x0001__x0001__x0001__x0001__x0001_(@_x0001__x0001__x0001__x0001__x0001__x0001_4@_x0001__x0001__x0001__x0001__x0001__x0001_D@_x0001__x0001__x0001__x0001__x0001__x0001_A@_x0001__x0001__x0001__x0001__x0001__x0001_F@_x0001__x0001__x0001__x0001__x0001__x0001_$@_x0001__x0001__x0001__x0001__x0001__x0001_&amp;@_x0001__x0001__x0001__x0001__x0001__x0001_.@_x0001__x0001__x0001__x0001__x0001__x0001_.@_x0001__x0001__x0001__x0001__x0001_I@_x0001__x0001__x0001__x0001__x0001__x0001_:@_x0001__x0001__x0001__x0001__x0001_F@_x0001__x0001__x0001__x0001__x0001_@@_x0001__x0001__x0001__x0001__x0001__x0001_M@_x0001__x0001__x0001__x0001__x0001_ÀP@_x0001__x0001__x0001__x0001__x0001__x0001_H@_x0001__x0001__x0001__x0001__x0001__x0001_2@_x0001__x0001__x0001__x0001__x0001__x0001_6@_x0001__x0001__x0001__x0001__x0001__x0001_2@_x0001__x0001__x0001__x0001__x0001__x0001_=@_x0001__x0001__x0001__x0001__x0001_P@_x0001__x0002__x0001__x0001__x0001__x0001__x0001__x0001_J@_x0001__x0001__x0001__x0001__x0001__x0001_5@_x0001__x0001__x0001__x0001__x0001_E@_x0001__x0001__x0001__x0001__x0001__x0001_*@_x0001__x0001__x0001__x0001__x0001__x0001__x001C_@_x0001__x0001__x0001__x0001__x0001__x0001_@@_x0001__x0001__x0001__x0001__x0001__x0001_$@_x0001__x0001__x0001__x0001__x0001__x0001_H@_x0001__x0001__x0001__x0001__x0001_G@_x0001__x0001__x0001__x0001__x0001__x0001_4@_x0001__x0001__x0001__x0001__x0001__x0001_3@_x0001__x0001__x0001__x0001__x0001__x0001_.@_x0001__x0001__x0001__x0001__x0001__x0001_@@_x0001__x0001__x0001__x0001__x0001__x0001_F@_x0001__x0001__x0001__x0001__x0001_G@_x0001__x0001__x0001__x0001__x0001__x0001_A@_x0001__x0001__x0001__x0001__x0001__x0001_4@_x0001__x0001__x0001__x0001__x0001__x0001_2@_x0001__x0001__x0001__x0001__x0001__x0001_"@_x0001__x0001__x0001__x0001__x0001__x0001_=@_x0001__x0001__x0001__x0001__x0001__x0001_?@_x0001__x0001__x0001__x0001__x0001_K@_x0001__x0001__x0001__x0001__x0001__x0001_*@_x0001__x0001__x0001__x0001__x0001__x0001_6@_x0001__x0001__x0001__x0001__x0001__x0001_7@_x0001__x0001__x0001__x0001__x0001_K@_x0001__x0001__x0001__x0001__x0001__x0001_K@_x0001__x0001__x0001__x0001__x0001__x0001__x0018_@_x0001__x0001__x0001__x0001__x0001__x0001_2@_x0001__x0001__x0001__x0001__x0001__x0001_ @_x0001__x0001__x0001__x0001__x0001__x0001_&gt;@_x0001__x0001__x0001__x0001__x0001__x0002__x0001_E@_x0001__x0001__x0001__x0001__x0001__x0001_2@_x0001__x0001__x0001__x0001__x0001_@@_x0001__x0001__x0001__x0001__x0001__x0001_$@_x0001__x0001__x0001__x0001__x0001__x0001_ @_x0001__x0001__x0001__x0001__x0001__x0001_0@_x0001__x0001__x0001__x0001__x0001__x0001_ @_x0001__x0001__x0001__x0001__x0001_ÀP@_x0001__x0001__x0001__x0001__x0001__x0001_;@_x0001__x0001__x0001__x0001__x0001__x0001_6@_x0001__x0001__x0001__x0001__x0001__x0001_9@_x0001__x0001__x0001__x0001__x0001__x0001_&amp;@_x0001__x0001__x0001__x0001__x0001_E@_x0001__x0001__x0001__x0001__x0001__x0001_I@_x0001__x0001__x0001__x0001__x0001__x0001_F@_x0001__x0001__x0001__x0001__x0001__x0001_,@_x0001__x0001__x0001__x0001__x0001__x0001_1@_x0001__x0001__x0001__x0001__x0001__x0001_(@_x0001__x0001__x0001__x0001__x0001_D@_x0001__x0001__x0001__x0001__x0001_N@_x0001__x0001__x0001__x0001__x0001_N@_x0001__x0001__x0001__x0001__x0001__x0001_&lt;@_x0001__x0001__x0001__x0001__x0001__x0001_1@_x0001__x0001__x0001__x0001__x0001__x0001_$@_x0001__x0001__x0001__x0001__x0001__x0001__x001C_@_x0001__x0001__x0001__x0001__x0001_G@_x0001__x0001__x0001__x0001__x0001__x0001_2@_x0001__x0001__x0001__x0001__x0001__x0001_4@_x0001__x0001__x0001__x0001__x0001_L@_x0001__x0001__x0001__x0001__x0001__x0001_"@_x0001__x0001__x0001__x0001__x0001__x0001_=@_x0001__x0001__x0001__x0001__x0001__x0001_2@_x0001__x0002__x0001__x0001__x0001__x0001__x0001__x0001_3@_x0001__x0001__x0001__x0001__x0001__x0001_&amp;@_x0001__x0001__x0001__x0001__x0001__x0001_0@_x0001__x0001__x0001__x0001__x0001__x0001__x0014_@_x0001__x0001__x0001__x0001__x0001__x0001_@@_x0001__x0001__x0001__x0001__x0001__x0001_5@_x0001__x0001__x0001__x0001__x0001__x0001__x001C_@_x0001__x0001__x0001__x0001__x0001_H@_x0001__x0001__x0001__x0001__x0001__x0001_&amp;@_x0001__x0001__x0001__x0001__x0001__x0001_M@_x0001__x0001__x0001__x0001__x0001__x0001_A@_x0001__x0001__x0001__x0001__x0001__x0001_A@_x0001__x0001__x0001__x0001__x0001__x0001_4@_x0001__x0001__x0001__x0001__x0001__x0001_G@_x0001__x0001__x0001__x0001__x0001__x0001_=@_x0001__x0001__x0001__x0001__x0001__x0001_0@_x0001__x0001__x0001__x0001__x0001__x0001_9@_x0001__x0001__x0001__x0001__x0001_@@_x0001__x0001__x0001__x0001__x0001__x0001_A@_x0001__x0001__x0001__x0001__x0001_F@_x0001__x0001__x0001__x0001__x0001__x0001__x001C_@_x0001__x0001__x0001__x0001__x0001_D@_x0001__x0001__x0001__x0001__x0001__x0001_K@_x0001__x0001__x0001__x0001__x0001__x0001_1@_x0001__x0001__x0001__x0001__x0001__x0001_6@_x0001__x0001__x0001__x0001__x0001_F@_x0001__x0001__x0001__x0001__x0001__x0001_ @_x0001__x0001__x0001__x0001__x0001__x0001_6@_x0001__x0001__x0001__x0001__x0001__x0001_1@_x0001__x0001__x0001__x0001__x0001__x0001__x001C_@_x0001__x0001__x0001__x0001__x0001__x0001_2@_x0001__x0001__x0001__x0001__x0001__x0002__x0001__x0001_J@_x0001__x0001__x0001__x0001__x0001__x0001_?@_x0001__x0001__x0001__x0001__x0001_F@_x0001__x0001__x0001__x0001__x0001_H@_x0001__x0001__x0001__x0001__x0001__x0001_:@_x0001__x0001__x0001__x0001__x0001__x0001_1@_x0001__x0001__x0001__x0001__x0001__x0001_5@_x0001__x0001__x0001__x0001__x0001__x0001_J@_x0001__x0001__x0001__x0001__x0001__x0001_H@_x0001__x0001__x0001__x0001__x0001__x0001_:@_x0001__x0001__x0001__x0001__x0001_I@_x0001__x0001__x0001__x0001__x0001__x0001_$@_x0001__x0001__x0001__x0001__x0001__x0001_F@_x0001__x0001__x0001__x0001__x0001__x0001__x0014_@_x0001__x0001__x0001__x0001__x0001__x0001_4@_x0001__x0001__x0001__x0001__x0001__x0001__x0018_@_x0001__x0001__x0001__x0001__x0001__x0001__x001C_@_x0001__x0001__x0001__x0001__x0001__x0001_D@_x0001__x0001__x0001__x0001__x0001__x0001_=@_x0001__x0001__x0001__x0001__x0001__x0001_ @_x0001__x0001__x0001__x0001__x0001__x0001_,@_x0001__x0001__x0001__x0001__x0001__x0001_@@_x0001__x0001__x0001__x0001__x0001_@@_x0001__x0001__x0001__x0001__x0001_@P@_x0001__x0001__x0001__x0001__x0001__x0001_8@_x0001__x0001__x0001__x0001__x0001__x0001_F@_x0001__x0001__x0001__x0001__x0001__x0001_0@_x0001__x0001__x0001__x0001__x0001__x0001_4@_x0001__x0001__x0001__x0001__x0001__x0001_.@_x0001__x0001__x0001__x0001__x0001__x0001_7@_x0001__x0001__x0001__x0001__x0001__x0001_0@_x0001__x0001__x0001__x0001__x0001__x0001_7@_x0001__x0002__x0001__x0001__x0001__x0001__x0001_E@_x0001__x0001__x0001__x0001__x0001__x0001_G@_x0001__x0001__x0001__x0001__x0001__x0001_5@_x0001__x0001__x0001__x0001__x0001__x0001_?@_x0001__x0001__x0001__x0001__x0001__x0001__x0018_@_x0001__x0001__x0001__x0001__x0001__x0001_4@_x0001__x0001__x0001__x0001__x0001__x0001_4@_x0001__x0001__x0001__x0001__x0001__x0001_5@_x0001__x0001__x0001__x0001__x0001__x0001_&gt;@_x0001__x0001__x0001__x0001__x0001__x0001_=@_x0001__x0001__x0001__x0001__x0001__x0001_A@_x0001__x0001__x0001__x0001__x0001__x0001__x0010_@_x0001__x0001__x0001__x0001__x0001__x0001_F@_x0001__x0001__x0001__x0001__x0001_@P@_x0001__x0001__x0001__x0001__x0001__x0001_5@_x0001__x0001__x0001__x0001__x0001_E@_x0001__x0001__x0001__x0001__x0001__x0001_$@_x0001__x0001__x0001__x0001__x0001_G@_x0001__x0001__x0001__x0001__x0001_@@_x0001__x0001__x0001__x0001__x0001__x0001_A@_x0001__x0001__x0001__x0001__x0001__x0001_&gt;@_x0001__x0001__x0001__x0001__x0001_@@_x0001__x0001__x0001__x0001__x0001__x0001__x0010_@_x0001__x0001__x0001__x0001__x0001__x0001__x001C_@_x0001__x0001__x0001__x0001__x0001__x0001_4@_x0001__x0001__x0001__x0001__x0001_ÀP@_x0001__x0001__x0001__x0001__x0001__x0001_&amp;@_x0001__x0001__x0001__x0001__x0001__x0001_3@_x0001__x0001__x0001__x0001__x0001__x0001_:@_x0001__x0001__x0001__x0001__x0001__x0001__x001C_@_x0001__x0001__x0001__x0001__x0001__x0001_H@_x0001__x0001__x0001__x0001__x0001__x0002__x0001__x0001_G@_x0001__x0001__x0001__x0001__x0001__x0001_9@_x0001__x0001__x0001__x0001__x0001__x0001_A@_x0001__x0001__x0001__x0001__x0001__x0001__x0001_@_x0001__x0001__x0001__x0001__x0001__x0001_&lt;@_x0001__x0001__x0001__x0001__x0001__x0001__x0010_@_x0001__x0001__x0001__x0001__x0001__x0001_@@_x0001__x0001__x0001__x0001__x0001__x0001_5@_x0001__x0001__x0001__x0001__x0001_J@_x0001__x0001__x0001__x0001__x0001__x0001__x0001__x0001__x0001__x0001__x0001__x0001__x0001__x0001_ @_x0001__x0001__x0001__x0001__x0001_ÀP@_x0001__x0001__x0001__x0001__x0001__x0001__x001C_@_x0001__x0001__x0001__x0001__x0001__x0001_.@_x0001__x0001__x0001__x0001__x0001__x0001_"@_x0001__x0001__x0001__x0001__x0001__x0001_"@_x0001__x0001__x0001__x0001__x0001__x0001_5@_x0001__x0001__x0001__x0001__x0001_@@_x0001__x0001__x0001__x0001__x0001_D@_x0001__x0001__x0001__x0001__x0001__x0001_3@_x0001__x0001__x0001__x0001__x0001__x0001__x001C_@_x0001__x0001__x0001__x0001__x0001__x0001_3@_x0001__x0001__x0001__x0001__x0001__x0001_"@_x0001__x0001__x0001__x0001__x0001__x0001_8@_x0001__x0001__x0001__x0001__x0001__x0001_6@_x0001__x0001__x0001__x0001__x0001__x0001_;@_x0001__x0001__x0001__x0001__x0001__x0001_(@_x0001__x0001__x0001__x0001__x0001__x0001_3@_x0001__x0001__x0001__x0001__x0001__x0001__x0010_@_x0001__x0001__x0001__x0001__x0001__x0001_1@_x0001__x0001__x0001__x0001__x0001__x0001__x0014_@_x0001__x0001__x0001__x0001__x0001_ÀP@_x0001__x0002__x0001__x0001__x0001__x0001__x0001__x0001_3@_x0001__x0001__x0001__x0001__x0001_I@_x0001__x0001__x0001__x0001__x0001_G@_x0001__x0001__x0001__x0001__x0001__x0001_(@_x0001__x0001__x0001__x0001__x0001__x0001_$@_x0001__x0001__x0001__x0001__x0001__x0001_9@_x0001__x0001__x0001__x0001__x0001__x0001_?@_x0001__x0001__x0001__x0001__x0001_ÀP@_x0001__x0001__x0001__x0001__x0001__x0001__x001C_@_x0001__x0001__x0001__x0001__x0001__x0001_A@_x0001__x0001__x0001__x0001__x0001__x0001_1@_x0001__x0001__x0001__x0001__x0001__x0001_I@_x0001__x0001__x0001__x0001__x0001__x0001_@@_x0001__x0001__x0001__x0001__x0001__x0001_A@_x0001__x0001__x0001__x0001__x0001__x0001_3@_x0001__x0001__x0001__x0001__x0001__x0001_.@_x0001__x0001__x0001__x0001__x0001__x0001_,@_x0001__x0001__x0001__x0001__x0001__x0001_6@_x0001__x0001__x0001__x0001__x0001__x0001_"@_x0001__x0001__x0001__x0001__x0001_@P@_x0001__x0001__x0001__x0001__x0001__x0001_K@_x0001__x0001__x0001__x0001__x0001__x0001_$@_x0001__x0001__x0001__x0001__x0001__x0001__x001C_@_x0001__x0001__x0001__x0001__x0001_D@_x0001__x0001__x0001__x0001__x0001__x0001_8@_x0001__x0001__x0001__x0001__x0001_F@_x0001__x0001__x0001__x0001__x0001__x0001_L@_x0001__x0001__x0001__x0001__x0001_F@_x0001__x0001__x0001__x0001__x0001__x0001_H@_x0001__x0001__x0001__x0001__x0001_ÀP@_x0001__x0001__x0001__x0001__x0001__x0001_,@_x0001__x0001__x0001__x0001__x0001__x0002__x0001__x0001_9@_x0001__x0001__x0001__x0001__x0001_L@_x0001__x0001__x0001__x0001__x0001__x0001_ @_x0001__x0001__x0001__x0001__x0001_G@_x0001__x0001__x0001__x0001__x0001__x0001_9@_x0001__x0001__x0001__x0001__x0001_D@_x0001__x0001__x0001__x0001__x0001__x0001_1@_x0001__x0001__x0001__x0001__x0001_J@_x0001__x0001__x0001__x0001__x0001__x0001_:@_x0001__x0001__x0001__x0001__x0001_G@_x0001__x0001__x0001__x0001__x0001__x0001_;@_x0001__x0001__x0001__x0001__x0001__x0001_,@_x0001__x0001__x0001__x0001__x0001__x0001_6@_x0001__x0001__x0001__x0001__x0001__x0001_&lt;@_x0001__x0001__x0001__x0001__x0001__x0001_G@_x0001__x0001__x0001__x0001__x0001_F@_x0001__x0001__x0001__x0001__x0001__x0001_;@_x0001__x0001__x0001__x0001__x0001__x0001_$@_x0001__x0001__x0001__x0001__x0001_J@_x0001__x0001__x0001__x0001__x0001__x0001_0@_x0001__x0001__x0001__x0001__x0001__x0001_=@_x0001__x0001__x0001__x0001__x0001__x0001_P@_x0001__x0001__x0001__x0001__x0001_E@_x0001__x0001__x0001__x0001__x0001__x0001_2@_x0001__x0001__x0001__x0001__x0001__x0001_?@_x0001__x0001__x0001__x0001__x0001_G@_x0001__x0001__x0001__x0001__x0001__x0001_;@_x0001__x0001__x0001__x0001__x0001__x0001_(@_x0001__x0001__x0001__x0001__x0001__x0001_&lt;@_x0001__x0001__x0001__x0001__x0001__x0001_&gt;@_x0001__x0001__x0001__x0001__x0001_@@_x0001__x0001__x0001__x0001__x0001__x0001_Q@_x0001__x0002__x0001__x0001__x0001__x0001__x0001__x0001_&gt;@_x0001__x0001__x0001__x0001__x0001__x0001_6@_x0001__x0001__x0001__x0001__x0001__x0001_3@_x0001__x0001__x0001__x0001__x0001__x0001_&gt;@_x0001__x0001__x0001__x0001__x0001__x0001_2@_x0001__x0001__x0001__x0001__x0001__x0001_$@_x0001__x0001__x0001__x0001__x0001__x0001_?@_x0001__x0001__x0001__x0001__x0001__x0001__x0010_@_x0001__x0001__x0001__x0001__x0001__x0001_L@_x0001__x0001__x0001__x0001__x0001__x0001_$@_x0001__x0001__x0001__x0001__x0001__x0001_J@_x0001__x0001__x0001__x0001__x0001__x0001_3@_x0001__x0001__x0001__x0001__x0001_J@_x0001__x0001__x0001__x0001__x0001__x0001_H@_x0001__x0001__x0001__x0001__x0001__x0001_F@_x0001__x0001__x0001__x0001__x0001__x0001_J@_x0001__x0001__x0001__x0001__x0001__x0001__x001C_@_x0001__x0001__x0001__x0001__x0001__x0001_7@_x0001__x0001__x0001__x0001__x0001_I@_x0001__x0001__x0001__x0001__x0001__x0001_$@_x0001__x0001__x0001__x0001__x0001_@@_x0001__x0001__x0001__x0001__x0001__x0001_.@_x0001__x0001__x0001__x0001__x0001__x0001_1@_x0001__x0001__x0001__x0001__x0001__x0001_Q@_x0001__x0001__x0001__x0001__x0001__x0001__x0014_@_x0001__x0001__x0001__x0001__x0001_E@_x0001__x0001__x0001__x0001__x0001__x0001_D@_x0001__x0001__x0001__x0001__x0001__x0001_&amp;@_x0001__x0001__x0001__x0001__x0001__x0001__x0018_@_x0001__x0001__x0001__x0001__x0001_@@_x0001__x0001__x0001__x0001__x0001_F@_x0001__x0001__x0001__x0001__x0001__x0002__x0001__x0001__x0001__x0001__x0001__x0001__x0001__x0001__x0001__x0001__x0008_@_x0001__x0001__x0001__x0001__x0001__x0001_.@_x0001__x0001__x0001__x0001__x0001__x0001_8@_x0001__x0001__x0001__x0001__x0001__x0001_"@_x0001__x0001__x0001__x0001__x0001__x0001_&amp;@_x0001__x0001__x0001__x0001__x0001__x0001__x0018_@_x0001__x0001__x0001__x0001__x0001__x0001__x0014_@_x0001__x0001__x0001__x0001__x0001_@@_x0001__x0001__x0001__x0001__x0001__x0001_,@_x0001__x0001__x0001__x0001__x0001__x0001__x0014_@_x0001__x0001__x0001__x0001__x0001__x0001_.@_x0001__x0001__x0001__x0001__x0001__x0001_?@_x0001__x0001__x0001__x0001__x0001__x0001_?@_x0001__x0001__x0001__x0001__x0001__x0001_.@_x0001__x0001__x0001__x0001__x0001_D@_x0001__x0001__x0001__x0001__x0001__x0001_2@_x0001__x0001__x0001__x0001__x0001__x0001_7@_x0001__x0001__x0001__x0001__x0001__x0001_E@_x0001__x0001__x0001__x0001__x0001__x0001_&amp;@_x0001__x0001__x0001__x0001__x0001__x0001_8@_x0001__x0001__x0001__x0001__x0001__x0001_8@_x0001__x0001__x0001__x0001__x0001__x0001_6@_x0001__x0001__x0001__x0001__x0001__x0001_H@_x0001__x0001__x0001__x0001__x0001__x0001_3@_x0001__x0001__x0001__x0001__x0001_O@_x0001__x0001__x0001__x0001__x0001_L@_x0001__x0001__x0001__x0001__x0001__x0001_G@_x0001__x0001__x0001__x0001__x0001__x0001_5@_x0001__x0001__x0001__x0001__x0001__x0001_3@_x0001__x0001__x0001__x0001__x0001__x0001_?@_x0001__x0001__x0001__x0001__x0001__x0001_.@_x0001__x0002__x0001__x0001__x0001__x0001__x0001__x0001_*@_x0001__x0001__x0001__x0001__x0001__x0001_5@_x0001__x0001__x0001__x0001__x0001__x0001_F@_x0001__x0001__x0001__x0001__x0001__x0001_7@_x0001__x0001__x0001__x0001__x0001__x0001_&amp;@_x0001__x0001__x0001__x0001__x0001__x0001_&lt;@_x0001__x0001__x0001__x0001__x0001_D@_x0001__x0001__x0001__x0001__x0001__x0001_L@_x0001__x0001__x0001__x0001__x0001__x0001_1@_x0001__x0001__x0001__x0001__x0001__x0001_4@_x0001__x0001__x0001__x0001__x0001_@P@_x0001__x0001__x0001__x0001__x0001__x0001_&amp;@_x0001__x0001__x0001__x0001__x0001__x0001_4@_x0001__x0001__x0001__x0001__x0001_G@_x0001__x0001__x0001__x0001__x0001__x0001_D@_x0001__x0001__x0001__x0001__x0001_C@_x0001__x0001__x0001__x0001__x0001__x0001_*@_x0001__x0001__x0001__x0001__x0001__x0001__x0014_@_x0001__x0001__x0001__x0001__x0001__x0001_$@_x0001__x0001__x0001__x0001__x0001__x0001_1@_x0001__x0001__x0001__x0001__x0001__x0001_&amp;@_x0001__x0001__x0001__x0001__x0001__x0001_G@_x0001__x0001__x0001__x0001__x0001__x0001_9@_x0001__x0001__x0001__x0001__x0001__x0001_4@_x0001__x0001__x0001__x0001__x0001_N@_x0001__x0001__x0001__x0001__x0001__x0001_4@_x0001__x0001__x0001__x0001__x0001__x0001_.@_x0001__x0001__x0001__x0001__x0001__x0001_4@_x0001__x0001__x0001__x0001__x0001__x0001__x0018_@_x0001__x0001__x0001__x0001__x0001__x0001_7@_x0001__x0001__x0001__x0001__x0001__x0001_:@_x0001__x0001__x0001__x0001__x0001__x0002__x0001__x0001_K@_x0001__x0001__x0001__x0001__x0001_G@_x0001__x0001__x0001__x0001__x0001__x0001_3@_x0001__x0001__x0001__x0001__x0001__x0001_*@_x0001__x0001__x0001__x0001__x0001__x0001_=@_x0001__x0001__x0001__x0001__x0001__x0001_F@_x0001__x0001__x0001__x0001__x0001__x0001_;@_x0001__x0001__x0001__x0001__x0001__x0001_&lt;@_x0001__x0001__x0001__x0001__x0001__x0001_ @_x0001__x0001__x0001__x0001__x0001__x0001_$@_x0001__x0001__x0001__x0001__x0001__x0001_3@_x0001__x0001__x0001__x0001__x0001__x0001_$@_x0001__x0001__x0001__x0001__x0001__x0001_D@_x0001__x0001__x0001__x0001__x0001__x0001_&gt;@_x0001__x0001__x0001__x0001__x0001__x0001_.@_x0001__x0001__x0001__x0001__x0001__x0001_&gt;@_x0001__x0001__x0001__x0001__x0001__x0001__x0001_@_x0001__x0001__x0001__x0001__x0001__x0001_&lt;@_x0001__x0001__x0001__x0001__x0001_@@_x0001__x0001__x0001__x0001__x0001__x0001_A@_x0001__x0001__x0001__x0001__x0001__x0001_O@_x0001__x0001__x0001__x0001__x0001__x0001_2@_x0001__x0001__x0001__x0001__x0001__x0001_"@_x0001__x0001__x0001__x0001__x0001__x0001_1@_x0001__x0001__x0001__x0001__x0001__x0001_?@_x0001__x0001__x0001__x0001__x0001__x0001_;@_x0001__x0001__x0001__x0001__x0001__x0001__x0018_@_x0001__x0001__x0001__x0001__x0001__x0001_I@_x0001__x0001__x0001__x0001__x0001_F@_x0001__x0001__x0001__x0001__x0001__x0001_?@_x0001__x0001__x0001__x0001__x0001__x0001_0@_x0001__x0001__x0001__x0001__x0001__x0001_:@_x0001__x0002__x0001__x0001__x0001__x0001__x0001__x0001__x001C_@_x0001__x0001__x0001__x0001__x0001__x0001_3@_x0001__x0001__x0001__x0001__x0001__x0001_H@_x0001__x0001__x0001__x0001__x0001__x0001_1@_x0001__x0001__x0001__x0001__x0001__x0001__x0018_@_x0001__x0001__x0001__x0001__x0001_J@_x0001__x0001__x0001__x0001__x0001__x0001_:@_x0001__x0001__x0001__x0001__x0001__x0001_3@_x0001__x0001__x0001__x0001__x0001_F@_x0001__x0001__x0001__x0001__x0001__x0001_N@_x0001__x0001__x0001__x0001__x0001__x0001_.@_x0001__x0001__x0001__x0001__x0001__x0001_?@_x0001__x0001__x0001__x0001__x0001__x0001_K@_x0001__x0001__x0001__x0001__x0001__x0001_*@_x0001__x0001__x0001__x0001__x0001__x0001_6@_x0001__x0001__x0001__x0001__x0001__x0001_?@_x0001__x0001__x0001__x0001__x0001__x0001__x0014_@_x0001__x0001__x0001__x0001__x0001__x0001__x0010_@_x0001__x0001__x0001__x0001__x0001__x0001__x0010_@_x0001__x0001__x0001__x0001__x0001__x0001_D@_x0001__x0001__x0001__x0001__x0001__x0001_0@_x0001__x0001__x0001__x0001__x0001__x0001_J@_x0001__x0001__x0001__x0001__x0001__x0001__x0014_@_x0001__x0001__x0001__x0001__x0001__x0001_J@_x0001__x0001__x0001__x0001__x0001__x0001_6@_x0001__x0001__x0001__x0001__x0001__x0001_.@_x0001__x0001__x0001__x0001__x0001__x0001_@@_x0001__x0001__x0001__x0001__x0001__x0001_*@_x0001__x0001__x0001__x0001__x0001__x0001_D@_x0001__x0001__x0001__x0001__x0001__x0001__x001C_@_x0001__x0001__x0001__x0001__x0001__x0001_,@_x0001__x0001__x0001__x0001__x0001__x0002__x0001__x0001_M@_x0001__x0001__x0001__x0001__x0001__x0001_3@_x0001__x0001__x0001__x0001__x0001_G@_x0001__x0001__x0001__x0001__x0001__x0001__x0010_@_x0001__x0001__x0001__x0001__x0001__x0001__x0010_@_x0001__x0001__x0001__x0001__x0001__x0001_M@_x0001__x0001__x0001__x0001__x0001__x0001_;@_x0001__x0001__x0001__x0001__x0001_F@_x0001__x0001__x0001__x0001__x0001_D@_x0001__x0001__x0001__x0001__x0001__x0001_:@_x0001__x0001__x0001__x0001__x0001_D@_x0001__x0001__x0001__x0001__x0001__x0001_ @_x0001__x0001__x0001__x0001__x0001__x0001_E@_x0001__x0001__x0001__x0001__x0001_@P@_x0001__x0001__x0001__x0001__x0001_N@_x0001__x0001__x0001__x0001__x0001__x0001_5@_x0001__x0001__x0001__x0001__x0001__x0001_H@_x0001__x0001__x0001__x0001__x0001__x0001_L@_x0001__x0001__x0001__x0001__x0001__x0001_(@_x0001__x0001__x0001__x0001__x0001_D@_x0001__x0001__x0001__x0001__x0001__x0001_6@_x0001__x0001__x0001__x0001__x0001__x0001_1@_x0001__x0001__x0001__x0001__x0001__x0001_1@_x0001__x0001__x0001__x0001__x0001_@Q@_x0001__x0001__x0001__x0001__x0001__x0001_1@_x0001__x0001__x0001__x0001__x0001__x0001_"@_x0001__x0001__x0001__x0001__x0001__x0001_8@_x0001__x0001__x0001__x0001__x0001__x0001_,@_x0001__x0001__x0001__x0001__x0001__x0001__x0008_@_x0001__x0001__x0001__x0001__x0001__x0001_3@_x0001__x0001__x0001__x0001__x0001__x0001_?@_x0001__x0001__x0001__x0001__x0001__x0001_"@_x0001__x0002__x0001__x0001__x0001__x0001__x0001__x0001_A@_x0001__x0001__x0001__x0001__x0001__x0001_*@_x0001__x0001__x0001__x0001__x0001__x0001_9@_x0001__x0001__x0001__x0001__x0001__x0001_2@_x0001__x0001__x0001__x0001__x0001__x0001__x0018_@_x0001__x0001__x0001__x0001__x0001__x0001__x001C_@_x0001__x0001__x0001__x0001__x0001_D@_x0001__x0001__x0001__x0001__x0001__x0001__x001C_@_x0001__x0001__x0001__x0001__x0001__x0001__x0018_@_x0001__x0001__x0001__x0001__x0001__x0001__x0018_@_x0001__x0001__x0001__x0001__x0001__x0001_&amp;@_x0001__x0001__x0001__x0001__x0001__x0001_.@_x0001__x0001__x0001__x0001__x0001__x0001__x0018_@_x0001__x0001__x0001__x0001__x0001__x0001_&gt;@_x0001__x0001__x0001__x0001__x0001__x0001_&gt;@_x0001__x0001__x0001__x0001__x0001__x0001_J@_x0001__x0001__x0001__x0001__x0001__x0001_&lt;@_x0001__x0001__x0001__x0001__x0001__x0001_ @_x0001__x0001__x0001__x0001__x0001__x0001__x001C_@_x0001__x0001__x0001__x0001__x0001__x0001_:@_x0001__x0001__x0001__x0001__x0001__x0001_3@_x0001__x0001__x0001__x0001__x0001__x0001_8@_x0001__x0001__x0001__x0001__x0001__x0001_2@_x0001__x0001__x0001__x0001__x0001__x0001__x001C_@_x0001__x0001__x0001__x0001__x0001__x0001_=@_x0001__x0001__x0001__x0001__x0001__x0001_3@_x0001__x0001__x0001__x0001__x0001__x0001_E@_x0001__x0001__x0001__x0001__x0001__x0001_1@_x0001__x0001__x0001__x0001__x0001_I@_x0001__x0001__x0001__x0001__x0001__x0001_E@_x0001__x0001__x0001__x0001__x0001__x0001_*@_x0001__x0001__x0001__x0001__x0001__x0002__x0001__x0001_.@_x0001__x0001__x0001__x0001__x0001__x0001__x001C_@_x0001__x0001__x0001__x0001__x0001__x0001_K@_x0001__x0001__x0001__x0001__x0001__x0001_&amp;@_x0001__x0001__x0001__x0001__x0001__x0001_&lt;@_x0001__x0001__x0001__x0001__x0001__x0001_J@_x0001__x0001__x0001__x0001__x0001_D@_x0001__x0001__x0001__x0001__x0001__x0001_(@_x0001__x0001__x0001__x0001__x0001__x0001_&lt;@_x0001__x0001__x0001__x0001__x0001__x0001_&lt;@_x0001__x0001__x0001__x0001__x0001_I@_x0001__x0001__x0001__x0001__x0001_E@_x0001__x0001__x0001__x0001__x0001__x0001_$@_x0001__x0001__x0001__x0001__x0001__x0001_&amp;@_x0001__x0001__x0001__x0001__x0001__x0001__x001C_@_x0001__x0001__x0001__x0001__x0001__x0001_A@_x0001__x0001__x0001__x0001__x0001__x0001_ @_x0001__x0001__x0001__x0001__x0001__x0001_4@_x0001__x0001__x0001__x0001__x0001__x0001_6@_x0001__x0001__x0001__x0001__x0001__x0001_4@_x0001__x0001__x0001__x0001__x0001_D@_x0001__x0001__x0001__x0001__x0001_H@_x0001__x0001__x0001__x0001__x0001__x0001_H@_x0001__x0001__x0001__x0001__x0001__x0001_K@_x0001__x0001__x0001__x0001__x0001__x0001_0@_x0001__x0001__x0001__x0001__x0001__x0001_:@_x0001__x0001__x0001__x0001__x0001__x0001_,@_x0001__x0001__x0001__x0001__x0001__x0001_8@_x0001__x0001__x0001__x0001__x0001__x0001_8@_x0001__x0001__x0001__x0001__x0001__x0001_"@_x0001__x0001__x0001__x0001__x0001_G@_x0001__x0001__x0001__x0001__x0001_F@_x0001__x0002__x0001__x0001__x0001__x0001__x0001__x0001_&lt;@_x0001__x0001__x0001__x0001__x0001__x0001_3@_x0001__x0001__x0001__x0001__x0001_G@_x0001__x0001__x0001__x0001__x0001_G@_x0001__x0001__x0001__x0001__x0001__x0001_I@_x0001__x0001__x0001__x0001__x0001__x0001_1@_x0001__x0001__x0001__x0001__x0001__x0001__x0018_@_x0001__x0001__x0001__x0001__x0001__x0001_G@_x0001__x0001__x0001__x0001__x0001__x0001_=@_x0001__x0001__x0001__x0001__x0001__x0001_7@_x0001__x0001__x0001__x0001__x0001__x0001__x0001_@_x0001__x0001__x0001__x0001__x0001_F@_x0001__x0001__x0001__x0001__x0001__x0001_,@_x0001__x0001__x0001__x0001__x0001__x0001_,@_x0001__x0001__x0001__x0001__x0001__x0001_6@_x0001__x0001__x0001__x0001__x0001_J@_x0001__x0001__x0001__x0001__x0001__x0001_.@_x0001__x0001__x0001__x0001__x0001__x0001_ @_x0001__x0001__x0001__x0001__x0001__x0001_=@_x0001__x0001__x0001__x0001__x0001_L@_x0001__x0001__x0001__x0001__x0001_D@_x0001__x0001__x0001__x0001__x0001__x0001_H@_x0001__x0001__x0001__x0001__x0001__x0001_D@_x0001__x0001__x0001__x0001__x0001__x0001_E@_x0001__x0001__x0001__x0001__x0001__x0001_P@_x0001__x0001__x0001__x0001__x0001_D@_x0001__x0001__x0001__x0001__x0001_N@_x0001__x0001__x0001__x0001__x0001__x0001_E@_x0001__x0001__x0001__x0001__x0001__x0001_"@_x0001__x0001__x0001__x0001__x0001__x0001_P@_x0001__x0001__x0001__x0001__x0001__x0001_7@_x0001__x0001__x0001__x0001__x0001__x0002__x0001__x0001_F@_x0001__x0001__x0001__x0001__x0001__x0001_7@_x0001__x0001__x0001__x0001__x0001__x0001_?@_x0001__x0001__x0001__x0001__x0001__x0001__x0008_@_x0001__x0001__x0001__x0001__x0001__x0001_;@_x0001__x0001__x0001__x0001__x0001_G@_x0001__x0001__x0001__x0001__x0001__x0001__x0010_@_x0001__x0001__x0001__x0001__x0001__x0001_I@_x0001__x0001__x0001__x0001__x0001__x0001_4@_x0001__x0001__x0001__x0001__x0001__x0001_J@_x0001__x0001__x0001__x0001__x0001_@@_x0001__x0001__x0001__x0001__x0001__x0001_H@_x0001__x0001__x0001__x0001__x0001__x0001_3@_x0001__x0001__x0001__x0001__x0001__x0001_$@_x0001__x0001__x0001__x0001__x0001__x0001_"@_x0001__x0001__x0001__x0001__x0001__x0001_$@_x0001__x0001__x0001__x0001__x0001__x0001_ @_x0001__x0001__x0001__x0001__x0001__x0001_&gt;@_x0001__x0001__x0001__x0001__x0001__x0001_:@_x0001__x0001__x0001__x0001__x0001__x0001__x0014_@_x0001__x0001__x0001__x0001__x0001__x0001_9@_x0001__x0001__x0001__x0001__x0001__x0001_D@_x0001__x0001__x0001__x0001__x0001_@@_x0001__x0001__x0001__x0001__x0001__x0001_ @_x0001__x0001__x0001__x0001__x0001__x0001_9@_x0001__x0001__x0001__x0001__x0001__x0001_&amp;@_x0001__x0001__x0001__x0001__x0001_O@_x0001__x0001__x0001__x0001__x0001__x0001_ @_x0001__x0001__x0001__x0001__x0001__x0001_G@_x0001__x0001__x0001__x0001__x0001__x0001_(@_x0001__x0001__x0001__x0001__x0001__x0001_,@_x0001__x0001__x0001__x0001__x0001__x0001_"@_x0001__x0002__x0001__x0001__x0001__x0001__x0001__x0001_*@_x0001__x0001__x0001__x0001__x0001__x0001_,@_x0001__x0001__x0001__x0001__x0001_N@_x0001__x0001__x0001__x0001__x0001__x0001_=@_x0001__x0001__x0001__x0001__x0001__x0001__x0018_@_x0001__x0001__x0001__x0001__x0001__x0001_2@_x0001__x0001__x0001__x0001__x0001__x0001_7@_x0001__x0001__x0001__x0001__x0001__x0001_1@_x0001__x0001__x0001__x0001__x0001_M@_x0001__x0001__x0001__x0001__x0001__x0001_M@_x0001__x0001__x0001__x0001__x0001__x0001_ @_x0001__x0001__x0001__x0001__x0001__x0001_$@_x0001__x0001__x0001__x0001__x0001__x0001_8@_x0001__x0001__x0001__x0001__x0001__x0001_6@_x0001__x0001__x0001__x0001__x0001__x0001_D@_x0001__x0001__x0001__x0001__x0001__x0001_O@_x0001__x0001__x0001__x0001__x0001__x0001_I@_x0001__x0001__x0001__x0001__x0001__x0001_0@_x0001__x0001__x0001__x0001__x0001__x0001_F@_x0001__x0001__x0001__x0001__x0001__x0001_H@_x0001__x0001__x0001__x0001__x0001__x0001_ @_x0001__x0001__x0001__x0001__x0001_G@_x0001__x0001__x0001__x0001__x0001_@@_x0001__x0001__x0001__x0001__x0001_@@_x0001__x0001__x0001__x0001__x0001_ÀP@_x0001__x0001__x0001__x0001__x0001__x0001_*@_x0001__x0001__x0001__x0001__x0001__x0001__x0010_@_x0001__x0001__x0001__x0001__x0001__x0001_8@_x0001__x0001__x0001__x0001__x0001__x0001_E@_x0001__x0001__x0001__x0001__x0001_G@_x0001__x0001__x0001__x0001__x0001__x0001_*@_x0001__x0001__x0001__x0001__x0001__x0002__x0001__x0001_&lt;@_x0001__x0001__x0001__x0001__x0001__x0001_:@_x0001__x0001__x0001__x0001__x0001__x0001_H@_x0001__x0001__x0001__x0001__x0001__x0001_D@_x0001__x0001__x0001__x0001__x0001__x0001_E@_x0001__x0001__x0001__x0001__x0001_K@_x0001__x0001__x0001__x0001__x0001__x0001_K@_x0001__x0001__x0001__x0001__x0001__x0001_:@_x0001__x0001__x0001__x0001__x0001__x0001_D@_x0001__x0001__x0001__x0001__x0001__x0001_?@_x0001__x0001__x0001__x0001__x0001__x0001_9@_x0001__x0001__x0001__x0001__x0001__x0001__x0008_@_x0001__x0001__x0001__x0001__x0001__x0001_=@_x0001__x0001__x0001__x0001__x0001__x0001__x0014_@_x0001__x0001__x0001__x0001__x0001__x0001_O@_x0001__x0001__x0001__x0001__x0001_G@_x0001__x0001__x0001__x0001__x0001__x0001_M@_x0001__x0001__x0001__x0001__x0001__x0001_7@_x0001__x0001__x0001__x0001__x0001_@@_x0001__x0001__x0001__x0001__x0001__x0001_:@_x0001__x0001__x0001__x0001__x0001_@Q@_x0001__x0001__x0001__x0001__x0001__x0001_(@_x0001__x0001__x0001__x0001__x0001__x0001_D@_x0001__x0001__x0001__x0001__x0001__x0001__x0001__x0001__x0001__x0001__x0001__x0001__x0001__x0001_I@_x0001__x0001__x0001__x0001__x0001__x0001_ @_x0001__x0001__x0001__x0001__x0001__x0001_4@_x0001__x0001__x0001__x0001__x0001_E@_x0001__x0001__x0001__x0001__x0001__x0001__x0010_@_x0001__x0001__x0001__x0001__x0001__x0001_&gt;@_x0001__x0001__x0001__x0001__x0001__x0001_7@_x0001__x0001__x0001__x0001__x0001__x0001_3@_x0001__x0002__x0001__x0001__x0001__x0001__x0001__x0001_6@_x0001__x0001__x0001__x0001__x0001__x0001_.@_x0001__x0001__x0001__x0001__x0001__x0001_9@_x0001__x0001__x0001__x0001__x0001__x0001_7@_x0001__x0001__x0001__x0001__x0001__x0001_8@_x0001__x0001__x0001__x0001__x0001__x0001_=@_x0001__x0001__x0001__x0001__x0001__x0001__x0010_@_x0001__x0001__x0001__x0001__x0001_H@_x0001__x0001__x0001__x0001__x0001__x0001_$@_x0001__x0001__x0001__x0001__x0001__x0001_(@_x0001__x0001__x0001__x0001__x0001_K@_x0001__x0001__x0001__x0001__x0001__x0001_9@_x0001__x0001__x0001__x0001__x0001__x0001__x0008_@_x0001__x0001__x0001__x0001__x0001__x0001_&gt;@_x0001__x0001__x0001__x0001__x0001__x0001_&gt;@_x0001__x0001__x0001__x0001__x0001__x0001__x0008_@_x0001__x0001__x0001__x0001__x0001__x0001__x0014_@_x0001__x0001__x0001__x0001__x0001__x0001_F@_x0001__x0001__x0001__x0001__x0001__x0001_5@_x0001__x0001__x0001__x0001__x0001_F@_x0001__x0001__x0001__x0001__x0001__x0001_1@_x0001__x0001__x0001__x0001__x0001_D@_x0001__x0001__x0001__x0001__x0001_@@_x0001__x0001__x0001__x0001__x0001_N@_x0001__x0001__x0001__x0001__x0001__x0001_J@_x0001__x0001__x0001__x0001__x0001_L@_x0001__x0001__x0001__x0001__x0001__x0001_L@_x0001__x0001__x0001__x0001__x0001_D@_x0001__x0001__x0001__x0001__x0001_@@_x0001__x0001__x0001__x0001__x0001__x0001_6@_x0001__x0001__x0001__x0001__x0001__x0001_,@_x0001__x0001__x0001__x0001__x0001__x0002__x0001_M@_x0001__x0001__x0001__x0001__x0001__x0001_H@_x0001__x0001__x0001__x0001__x0001__x0001_?@_x0001__x0001__x0001__x0001__x0001__x0001_?@_x0001__x0001__x0001__x0001__x0001__x0001_M@_x0001__x0001__x0001__x0001__x0001__x0001_E@_x0001__x0001__x0001__x0001__x0001__x0001_0@_x0001__x0001__x0001__x0001__x0001__x0001_&lt;@_x0001__x0001__x0001__x0001__x0001__x0001_&lt;@_x0001__x0001__x0001__x0001__x0001_J@_x0001__x0001__x0001__x0001__x0001__x0001_K@_x0001__x0001__x0001__x0001__x0001__x0001_2@_x0001__x0001__x0001__x0001__x0001__x0001__x001C_@_x0001__x0001__x0001__x0001__x0001__x0001_1@_x0001__x0001__x0001__x0001__x0001_@@_x0001__x0001__x0001__x0001__x0001__x0001_O@_x0001__x0001__x0001__x0001__x0001__x0001_O@_x0001__x0001__x0001__x0001__x0001__x0001_F@_x0001__x0001__x0001__x0001__x0001_M@_x0001__x0001__x0001__x0001__x0001__x0001_1@_x0001__x0001__x0001__x0001__x0001_D@_x0001__x0001__x0001__x0001__x0001__x0001_:@_x0001__x0001__x0001__x0001__x0001__x0001_$@_x0001__x0001__x0001__x0001__x0001__x0001_9@_x0001__x0001__x0001__x0001__x0001__x0001__x0001__x0001__x0001__x0001__x0001__x0001__x0001_J@_x0001__x0001__x0001__x0001__x0001__x0001_A@_x0001__x0001__x0001__x0001__x0001__x0001_2@_x0001__x0001__x0001__x0001__x0001_L@_x0001__x0001__x0001__x0001__x0001__x0001__x001C_@_x0001__x0001__x0001__x0001__x0001__x0001_5@_x0001__x0001__x0001__x0001__x0001__x0001_I@_x0001__x0002__x0001__x0001__x0001__x0001__x0001__x0001_A@_x0001__x0001__x0001__x0001__x0001__x0001_J@_x0001__x0001__x0001__x0001__x0001__x0001_7@_x0001__x0001__x0001__x0001__x0001_H@_x0001__x0001__x0001__x0001__x0001__x0001_2@_x0001__x0001__x0001__x0001__x0001__x0001_&amp;@_x0001__x0001__x0001__x0001__x0001__x0001_N@_x0001__x0001__x0001__x0001__x0001__x0001_"@_x0001__x0001__x0001__x0001__x0001__x0001_7@_x0001__x0001__x0001__x0001__x0001__x0001_ @_x0001__x0001__x0001__x0001__x0001__x0001_J@_x0001__x0001__x0001__x0001__x0001__x0001_K@_x0001__x0001__x0001__x0001__x0001__x0001_,@_x0001__x0001__x0001__x0001__x0001__x0001_1@_x0001__x0001__x0001__x0001__x0001__x0001_$@_x0001__x0001__x0001__x0001__x0001__x0001_M@_x0001__x0001__x0001__x0001__x0001__x0001_;@_x0001__x0001__x0001__x0001__x0001__x0001_2@_x0001__x0001__x0001__x0001__x0001_@@_x0001__x0001__x0001__x0001__x0001__x0001_A@_x0001__x0001__x0001__x0001__x0001__x0001_$@_x0001__x0001__x0001__x0001__x0001__x0001_ @_x0001__x0001__x0001__x0001__x0001_@@_x0001__x0001__x0001__x0001__x0001__x0001_(@_x0001__x0001__x0001__x0001__x0001_I@_x0001__x0001__x0001__x0001__x0001__x0001_&lt;@_x0001__x0001__x0001__x0001__x0001__x0001_L@_x0001__x0001__x0001__x0001__x0001__x0001_4@_x0001__x0001__x0001__x0001__x0001__x0001_&lt;@_x0001__x0001__x0001__x0001__x0001__x0001_4@_x0001__x0001__x0001__x0001__x0001__x0001_4@_x0001__x0001__x0001__x0001__x0001__x0002__x0001_H@_x0001__x0001__x0001__x0001__x0001_M@_x0001__x0001__x0001__x0001__x0001__x0001_7@_x0001__x0001__x0001__x0001__x0001__x0001_E@_x0001__x0001__x0001__x0001__x0001__x0001_L@_x0001__x0001__x0001__x0001__x0001__x0001_&amp;@_x0001__x0001__x0001__x0001__x0001__x0001_F@_x0001__x0001__x0001__x0001__x0001__x0001_2@_x0001__x0001__x0001__x0001__x0001_H@_x0001__x0001__x0001__x0001__x0001__x0001_8@_x0001__x0001__x0001__x0001__x0001__x0001__x0001__x0001__x0001__x0001__x0001__x0001__x0001__x0001_J@_x0001__x0001__x0001__x0001__x0001__x0001_(@_x0001__x0001__x0001__x0001__x0001_H@_x0001__x0001__x0001__x0001__x0001__x0001_5@_x0001__x0001__x0001__x0001__x0001__x0001_9@_x0001__x0001__x0001__x0001__x0001__x0001_&gt;@_x0001__x0001__x0001__x0001__x0001__x0001_;@_x0001__x0001__x0001__x0001__x0001_H@_x0001__x0001__x0001__x0001__x0001__x0001_@@_x0001__x0001__x0001__x0001__x0001__x0001_*@_x0001__x0001__x0001__x0001__x0001__x0001_5@_x0001__x0001__x0001__x0001__x0001__x0001_7@_x0001__x0001__x0001__x0001__x0001__x0001_(@_x0001__x0001__x0001__x0001__x0001__x0001__x0018_@_x0001__x0001__x0001__x0001__x0001__x0001_N@_x0001__x0001__x0001__x0001__x0001__x0001_A@_x0001__x0001__x0001__x0001__x0001__x0001_4@_x0001__x0001__x0001__x0001__x0001__x0001_5@_x0001__x0001__x0001__x0001__x0001__x0001_(@_x0001__x0001__x0001__x0001__x0001__x0001_?@_x0001__x0001__x0001__x0001__x0001__x0001_A@_x0001__x0002__x0001__x0001__x0001__x0001__x0001__x0001_"@_x0001__x0001__x0001__x0001__x0001__x0001_*@_x0001__x0001__x0001__x0001__x0001__x0001_.@_x0001__x0001__x0001__x0001__x0001_J@_x0001__x0001__x0001__x0001__x0001_@@_x0001__x0001__x0001__x0001__x0001__x0001_:@_x0001__x0001__x0001__x0001__x0001__x0001_&gt;@_x0001__x0001__x0001__x0001__x0001__x0001_A@_x0001__x0001__x0001__x0001__x0001__x0001_;@_x0001__x0001__x0001__x0001__x0001__x0001_4@_x0001__x0001__x0001__x0001__x0001__x0001_0@_x0001__x0001__x0001__x0001__x0001__x0001_@@_x0001__x0001__x0001__x0001__x0001_N@_x0001__x0001__x0001__x0001__x0001__x0001_6@_x0001__x0001__x0001__x0001__x0001__x0001_1@_x0001__x0001__x0001__x0001__x0001__x0001_&gt;@_x0001__x0001__x0001__x0001__x0001__x0001_@@_x0001__x0001__x0001__x0001__x0001__x0001_6@_x0001__x0001__x0001__x0001__x0001__x0001__x001C_@_x0001__x0001__x0001__x0001__x0001__x0001_$@_x0001__x0001__x0001__x0001__x0001__x0001_3@_x0001__x0001__x0001__x0001__x0001__x0001_3@_x0001__x0001__x0001__x0001__x0001_M@_x0001__x0001__x0001__x0001__x0001_E@_x0001__x0001__x0001__x0001__x0001__x0001_4@_x0001__x0001__x0001__x0001__x0001__x0001_&gt;@_x0001__x0001__x0001__x0001__x0001__x0001_.@_x0001__x0001__x0001__x0001__x0001__x0001__x0008_@_x0001__x0001__x0001__x0001__x0001__x0001_5@_x0001__x0001__x0001__x0001__x0001__x0001_:@_x0001__x0001__x0001__x0001__x0001__x0001_D@_x0001__x0001__x0001__x0001__x0001__x0002__x0001_M@_x0001__x0001__x0001__x0001__x0001__x0001_0@_x0001__x0001__x0001__x0001__x0001__x0001_K@_x0001__x0001__x0001__x0001__x0001__x0001_2@_x0001__x0001__x0001__x0001__x0001__x0001_E@_x0001__x0001__x0001__x0001__x0001__x0001_0@_x0001__x0001__x0001__x0001__x0001__x0001_;@_x0001__x0001__x0001__x0001__x0001__x0001_=@_x0001__x0001__x0001__x0001__x0001__x0001_ @_x0001__x0001__x0001__x0001__x0001__x0001_;@_x0001__x0001__x0001__x0001__x0001__x0001_(@_x0001__x0001__x0001__x0001__x0001_C@_x0001__x0001__x0001__x0001__x0001__x0001_8@_x0001__x0001__x0001__x0001__x0001__x0001_E@_x0001__x0001__x0001__x0001__x0001__x0001_.@_x0001__x0001__x0001__x0001__x0001__x0001_&gt;@_x0001__x0001__x0001__x0001__x0001_@P@_x0001__x0001__x0001__x0001__x0001__x0001_2@_x0001__x0001__x0001__x0001__x0001__x0001_&amp;@_x0001__x0001__x0001__x0001__x0001__x0001_6@_x0001__x0001__x0001__x0001__x0001__x0001__x0001__x0001__x0001__x0001__x0001__x0001__x0001_D@_x0001__x0001__x0001__x0001__x0001_F@_x0001__x0001__x0001__x0001__x0001__x0001__x0014_@_x0001__x0001__x0001__x0001__x0001__x0001_:@_x0001__x0001__x0001__x0001__x0001__x0001_&amp;@_x0001__x0001__x0001__x0001__x0001__x0001_$@_x0001__x0001__x0001__x0001__x0001__x0001__x001C_@_x0001__x0001__x0001__x0001__x0001__x0001_0@_x0001__x0001__x0001__x0001__x0001__x0001_0@_x0001__x0001__x0001__x0001__x0001__x0001_ @_x0001__x0001__x0001__x0001__x0001__x0001_;@_x0001__x0002__x0001__x0001__x0001__x0001__x0001__x0001_P@_x0001__x0001__x0001__x0001__x0001__x0001_A@_x0001__x0001__x0001__x0001__x0001__x0001_5@_x0001__x0001__x0001__x0001__x0001__x0001__x001C_@_x0001__x0001__x0001__x0001__x0001__x0001_?@_x0001__x0001__x0001__x0001__x0001__x0001_4@_x0001__x0001__x0001__x0001__x0001_H@_x0001__x0001__x0001__x0001__x0001__x0001_7@_x0001__x0001__x0001__x0001__x0001__x0001_4@_x0001__x0001__x0001__x0001__x0001__x0001_2@_x0001__x0001__x0001__x0001__x0001__x0001_4@_x0001__x0001__x0001__x0001__x0001__x0001__x0001_@_x0001__x0001__x0001__x0001__x0001__x0001_.@_x0001__x0001__x0001__x0001__x0001_K@_x0001__x0001__x0001__x0001__x0001__x0001_4@_x0001__x0001__x0001__x0001__x0001__x0001_:@_x0001__x0001__x0001__x0001__x0001__x0001_L@_x0001__x0001__x0001__x0001__x0001__x0001_I@_x0001__x0001__x0001__x0001__x0001__x0001_5@_x0001__x0001__x0001__x0001__x0001_H@_x0001__x0001__x0001__x0001__x0001__x0001_.@_x0001__x0001__x0001__x0001__x0001__x0001_A@_x0001__x0001__x0001__x0001__x0001__x0001__x001C_@_x0001__x0001__x0001__x0001__x0001__x0001_$@_x0001__x0001__x0001__x0001__x0001_@@_x0001__x0001__x0001__x0001__x0001__x0001_F@_x0001__x0001__x0001__x0001__x0001__x0001_J@_x0001__x0001__x0001__x0001__x0001__x0001_1@_x0001__x0001__x0001__x0001__x0001__x0001_G@_x0001__x0001__x0001__x0001__x0001__x0001_0@_x0001__x0001__x0001__x0001__x0001_N@_x0001__x0001__x0001__x0001__x0001__x0002__x0001__x0001_&amp;@_x0001__x0001__x0001__x0001__x0001__x0001_$@_x0001__x0001__x0001__x0001__x0001__x0001_(@_x0001__x0001__x0001__x0001__x0001_G@_x0001__x0001__x0001__x0001__x0001_H@_x0001__x0001__x0001__x0001__x0001__x0001_;@_x0001__x0001__x0001__x0001__x0001__x0001_:@_x0001__x0001__x0001__x0001__x0001__x0001_Q@_x0001__x0001__x0001__x0001__x0001_F@_x0001__x0001__x0001__x0001__x0001_L@_x0001__x0001__x0001__x0001__x0001__x0001_(@_x0001__x0001__x0001__x0001__x0001__x0001__x0018_@_x0001__x0001__x0001__x0001__x0001__x0001_$@_x0001__x0001__x0001__x0001__x0001__x0001_:@_x0001__x0001__x0001__x0001__x0001__x0001_3@_x0001__x0001__x0001__x0001__x0001__x0001_4@_x0001__x0001__x0001__x0001__x0001_@@_x0001__x0001__x0001__x0001__x0001__x0001_,@_x0001__x0001__x0001__x0001__x0001__x0001_=@_x0001__x0001__x0001__x0001__x0001__x0001_9@_x0001__x0001__x0001__x0001__x0001__x0001_N@_x0001__x0001__x0001__x0001__x0001__x0001_8@_x0001__x0001__x0001__x0001__x0001__x0001_.@_x0001__x0001__x0001__x0001__x0001_@@_x0001__x0001__x0001__x0001__x0001__x0001_6@_x0001__x0001__x0001__x0001__x0001__x0001_(@_x0001__x0001__x0001__x0001__x0001_I@_x0001__x0001__x0001__x0001__x0001__x0001_8@_x0001__x0001__x0001__x0001__x0001__x0001_5@_x0001__x0001__x0001__x0001__x0001_I@_x0001__x0001__x0001__x0001__x0001__x0001_.@_x0001__x0001__x0001__x0001__x0001__x0001_@@_x0001__x0002__x0001__x0001__x0001__x0001__x0001__x0001_G@_x0001__x0001__x0001__x0001__x0001__x0001_3@_x0001__x0001__x0001__x0001__x0001__x0001_F@_x0001__x0001__x0001__x0001__x0001_@P@_x0001__x0001__x0001__x0001__x0001__x0001_8@_x0001__x0001__x0001__x0001__x0001__x0001_1@_x0001__x0001__x0001__x0001__x0001__x0001_0@_x0001__x0001__x0001__x0001__x0001_J@_x0001__x0001__x0001__x0001__x0001_J@_x0001__x0001__x0001__x0001__x0001__x0001_5@_x0001__x0001__x0001__x0001__x0001__x0001__x0001_@_x0001__x0001__x0001__x0001__x0001__x0001__x001C_@_x0001__x0001__x0001__x0001__x0001__x0001_4@_x0001__x0001__x0001__x0001__x0001__x0001_&gt;@_x0001__x0001__x0001__x0001__x0001__x0001_A@_x0001__x0001__x0001__x0001__x0001__x0001__x0018_@_x0001__x0001__x0001__x0001__x0001_@@_x0001__x0001__x0001__x0001__x0001__x0001_=@_x0001__x0001__x0001__x0001__x0001__x0001_&lt;@_x0001__x0001__x0001__x0001__x0001_K@_x0001__x0001__x0001__x0001__x0001__x0001_6@_x0001__x0001__x0001__x0001__x0001__x0001_5@_x0001__x0001__x0001__x0001__x0001_G@_x0001__x0001__x0001__x0001__x0001__x0001_E@_x0001__x0001__x0001__x0001__x0001__x0001_"@_x0001__x0001__x0001__x0001__x0001__x0001_K@_x0001__x0001__x0001__x0001__x0001__x0001_(@_x0001__x0001__x0001__x0001__x0001__x0001_:@_x0001__x0001__x0001__x0001__x0001__x0001_?@_x0001__x0001__x0001__x0001__x0001_E@_x0001__x0001__x0001__x0001__x0001__x0001_&amp;@_x0001__x0001__x0001__x0001__x0001__x0002__x0001_O@_x0001__x0001__x0001__x0001__x0001__x0001__x0014_@_x0001__x0001__x0001__x0001__x0001__x0001_M@_x0001__x0001__x0001__x0001__x0001__x0001_9@_x0001__x0001__x0001__x0001__x0001__x0001_.@_x0001__x0001__x0001__x0001__x0001_I@_x0001__x0001__x0001__x0001__x0001__x0001_8@_x0001__x0001__x0001__x0001__x0001__x0001_3@_x0001__x0001__x0001__x0001__x0001__x0001_3@_x0001__x0001__x0001__x0001__x0001__x0001_1@_x0001__x0001__x0001__x0001__x0001__x0001_,@_x0001__x0001__x0001__x0001__x0001__x0001_;@_x0001__x0001__x0001__x0001__x0001__x0001_P@_x0001__x0001__x0001__x0001__x0001__x0001__x001C_@_x0001__x0001__x0001__x0001__x0001__x0001_9@_x0001__x0001__x0001__x0001__x0001__x0001_(@_x0001__x0001__x0001__x0001__x0001__x0001_(@_x0001__x0001__x0001__x0001__x0001__x0001_(@_x0001__x0001__x0001__x0001__x0001_C@_x0001__x0001__x0001__x0001__x0001_D@_x0001__x0001__x0001__x0001__x0001_K@_x0001__x0001__x0001__x0001__x0001__x0001_I@_x0001__x0001__x0001__x0001__x0001__x0001__x0018_@_x0001__x0001__x0001__x0001__x0001__x0001__x0001__x0001__x0001__x0001__x0001__x0001__x0001_O@_x0001__x0001__x0001__x0001__x0001__x0001_5@_x0001__x0001__x0001__x0001__x0001__x0001_&amp;@_x0001__x0001__x0001__x0001__x0001__x0001_J@_x0001__x0001__x0001__x0001__x0001__x0001_4@_x0001__x0001__x0001__x0001__x0001__x0001_1@_x0001__x0001__x0001__x0001__x0001__x0001_9@_x0001__x0001__x0001__x0001__x0001__x0001_:@_x0001__x0002__x0001__x0001__x0001__x0001__x0001__x0001__x0018_@_x0001__x0001__x0001__x0001__x0001__x0001__x001C_@_x0001__x0001__x0001__x0001__x0001__x0001__x0018_@_x0001__x0001__x0001__x0001__x0001__x0001_J@_x0001__x0001__x0001__x0001__x0001__x0001_,@_x0001__x0001__x0001__x0001__x0001__x0001_ @_x0001__x0001__x0001__x0001__x0001__x0001_&gt;@_x0001__x0001__x0001__x0001__x0001_C@_x0001__x0001__x0001__x0001__x0001__x0001__x0010_@_x0001__x0001__x0001__x0001__x0001__x0001_"@_x0001__x0001__x0001__x0001__x0001__x0001_G@_x0001__x0001__x0001__x0001__x0001__x0001_.@_x0001__x0001__x0001__x0001__x0001__x0001_(@_x0001__x0001__x0001__x0001__x0001__x0001__x0008_@_x0001__x0001__x0001__x0001__x0001__x0001_@@_x0001__x0001__x0001__x0001__x0001__x0001_*@_x0001__x0001__x0001__x0001__x0001__x0001_G@_x0001__x0001__x0001__x0001__x0001__x0001_&gt;@_x0001__x0001__x0001__x0001__x0001__x0001__x0001_@_x0001__x0001__x0001__x0001__x0001_@@_x0001__x0001__x0001__x0001__x0001__x0001_&amp;@_x0001__x0001__x0001__x0001__x0001__x0001_1@_x0001__x0001__x0001__x0001__x0001__x0001_F@_x0001__x0001__x0001__x0001__x0001__x0001_4@_x0001__x0001__x0001__x0001__x0001__x0001_:@_x0001__x0001__x0001__x0001__x0001__x0001_L@_x0001__x0001__x0001__x0001__x0001__x0001_6@_x0001__x0001__x0001__x0001__x0001__x0001__x001C_@_x0001__x0001__x0001__x0001__x0001_G@_x0001__x0001__x0001__x0001__x0001__x0001_9@_x0001__x0001__x0001__x0001__x0001__x0001__x0008_@_x0001__x0001__x0001__x0001__x0001__x0002__x0001__x0001_Q@_x0001__x0001__x0001__x0001__x0001__x0001_I@_x0001__x0001__x0001__x0001__x0001__x0001_&lt;@_x0001__x0001__x0001__x0001__x0001__x0001_2@_x0001__x0001__x0001__x0001__x0001__x0001_9@_x0001__x0001__x0001__x0001__x0001__x0001_&gt;@_x0001__x0001__x0001__x0001__x0001__x0001_ @_x0001__x0001__x0001__x0001__x0001__x0001_3@_x0001__x0001__x0001__x0001__x0001__x0001_:@_x0001__x0001__x0001__x0001__x0001__x0001_8@_x0001__x0001__x0001__x0001__x0001_J@_x0001__x0001__x0001__x0001__x0001__x0001__x0014_@_x0001__x0001__x0001__x0001__x0001__x0001__x0010_@_x0001__x0001__x0001__x0001__x0001__x0001_*@_x0001__x0001__x0001__x0001__x0001__x0001_=@_x0001__x0001__x0001__x0001__x0001__x0001__x0014_@_x0001__x0001__x0001__x0001__x0001__x0001_5@_x0001__x0001__x0001__x0001__x0001__x0001_6@_x0001__x0001__x0001__x0001__x0001__x0001_&gt;@_x0001__x0001__x0001__x0001__x0001_H@_x0001__x0001__x0001__x0001__x0001__x0001__x0001__x0001__x0001__x0001__x0001__x0001__x0001__x0001_:@_x0001__x0001__x0001__x0001__x0001__x0001_G@_x0001__x0001__x0001__x0001__x0001__x0001_"@_x0001__x0001__x0001__x0001__x0001__x0001_&amp;@_x0001__x0001__x0001__x0001__x0001__x0001_A@_x0001__x0001__x0001__x0001__x0001__x0001__x0008_@_x0001__x0001__x0001__x0001__x0001_@@_x0001__x0001__x0001__x0001__x0001_E@_x0001__x0001__x0001__x0001__x0001__x0001_@@_x0001__x0001__x0001__x0001__x0001__x0001__x0010_@_x0001__x0001__x0001__x0001__x0001_@Q@_x0001__x0002__x0001__x0001__x0001__x0001__x0001__x0001_G@_x0001__x0001__x0001__x0001__x0001__x0001_:@_x0001__x0001__x0001__x0001__x0001__x0001_?@_x0001__x0001__x0001__x0001__x0001__x0001_=@_x0001__x0001__x0001__x0001__x0001__x0001_*@_x0001__x0001__x0001__x0001__x0001__x0001_.@_x0001__x0001__x0001__x0001__x0001__x0001_&gt;@_x0001__x0001__x0001__x0001__x0001__x0001_5@_x0001__x0001__x0001__x0001__x0001__x0001__x001C_@_x0001__x0001__x0001__x0001__x0001_M@_x0001__x0001__x0001__x0001__x0001__x0001_(@_x0001__x0001__x0001__x0001__x0001__x0001_E@_x0001__x0001__x0001__x0001__x0001__x0001_@@_x0001__x0001__x0001__x0001__x0001__x0001_,@_x0001__x0001__x0001__x0001__x0001__x0001_4@_x0001__x0001__x0001__x0001__x0001__x0001_A@_x0001__x0001__x0001__x0001__x0001__x0001_A@_x0001__x0001__x0001__x0001__x0001_@Q@_x0001__x0001__x0001__x0001__x0001__x0001_;@_x0001__x0001__x0001__x0001__x0001__x0001_5@_x0001__x0001__x0001__x0001__x0001_H@_x0001__x0001__x0001__x0001__x0001__x0001_E@_x0001__x0001__x0001__x0001__x0001_M@_x0001__x0001__x0001__x0001__x0001__x0001_3@_x0001__x0001__x0001__x0001__x0001_L@_x0001__x0001__x0001__x0001__x0001__x0001_&gt;@_x0001__x0001__x0001__x0001__x0001_E@_x0001__x0001__x0001__x0001__x0001__x0001_3@_x0001__x0001__x0001__x0001__x0001__x0001_,@_x0001__x0001__x0001__x0001__x0001_@@_x0001__x0001__x0001__x0001__x0001__x0001__x001C_@_x0001__x0001__x0001__x0001__x0001__x0002__x0001__x0001_0@_x0001__x0001__x0001__x0001__x0001__x0001_3@_x0001__x0001__x0001__x0001__x0001__x0001_7@_x0001__x0001__x0001__x0001__x0001__x0001__x0008_@_x0001__x0001__x0001__x0001__x0001__x0001_.@_x0001__x0001__x0001__x0001__x0001__x0001_1@_x0001__x0001__x0001__x0001__x0001__x0001_"@_x0001__x0001__x0001__x0001__x0001__x0001_&gt;@_x0001__x0001__x0001__x0001__x0001__x0001_9@_x0001__x0001__x0001__x0001__x0001__x0001_J@_x0001__x0001__x0001__x0001__x0001__x0001_"@_x0001__x0001__x0001__x0001__x0001__x0001_:@_x0001__x0001__x0001__x0001__x0001__x0001_?@_x0001__x0001__x0001__x0001__x0001__x0001__x0014_@_x0001__x0001__x0001__x0001__x0001__x0001_E@_x0001__x0001__x0001__x0001__x0001__x0001_M@_x0001__x0001__x0001__x0001__x0001__x0001_*@_x0001__x0001__x0001__x0001__x0001__x0001_*@_x0001__x0001__x0001__x0001__x0001__x0001__x0018_@_x0001__x0001__x0001__x0001__x0001__x0001_3@_x0001__x0001__x0001__x0001__x0001__x0001__x001C_@_x0001__x0001__x0001__x0001__x0001__x0001_.@_x0001__x0001__x0001__x0001__x0001_O@_x0001__x0001__x0001__x0001__x0001__x0001_.@_x0001__x0001__x0001__x0001__x0001__x0001_3@_x0001__x0001__x0001__x0001__x0001__x0001_F@_x0001__x0001__x0001__x0001__x0001__x0001_.@_x0001__x0001__x0001__x0001__x0001__x0001__x0010_@_x0001__x0001__x0001__x0001__x0001__x0001_&lt;@_x0001__x0001__x0001__x0001__x0001__x0001__x001C_@_x0001__x0001__x0001__x0001__x0001__x0001__x001C_@_x0001__x0001__x0001__x0001__x0001__x0001__x0014_@_x0001__x0002__x0001__x0001__x0001__x0001__x0001__x0001__x0008_@_x0001__x0001__x0001__x0001__x0001__x0001__x0010_@_x0001__x0001__x0001__x0001__x0001__x0001__x0008_@_x0001__x0001__x0001__x0001__x0001__x0001__x0014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0001__x0001__x0001__x0001__x0001__x0001__x0001__x0001__x0008_@_x0001__x0001__x0001__x0001__x0001__x0001__x0008_@_x0001__x0001__x0001__x0001__x0001__x0001_*@_x0001__x0001__x0001__x0001__x0001__x0001__x0014_@_x0001__x0001__x0001__x0001__x0001__x0001__x0018_@_x0001__x0001__x0001__x0001__x0001__x0001__x0014_@_x0001__x0001__x0001__x0001__x0001__x0001__x0014_@_x0001__x0001__x0001__x0001__x0001__x0001__x0008_@_x0001__x0001__x0001__x0001__x0001__x0001__x0018_@_x0001__x0001__x0001__x0001__x0001__x0001__x0014_@_x0001__x0001__x0001__x0001__x0001__x0001__x0008_@_x0001__x0001__x0001__x0001__x0001__x0001__x0008_@_x0001__x0001__x0001__x0001__x0001__x0001__x0014_@_x0001__x0001__x0001__x0001__x0001__x0001__x001C_@_x0001__x0001__x0001__x0001__x0001__x0001_&amp;@_x0001__x0001__x0001__x0001__x0001__x0001__x0014_@_x0001__x0001__x0001__x0001__x0001__x0001__x0008_@_x0001__x0001__x0001__x0001__x0001__x0001__x0014_@_x0001__x0001__x0001__x0001__x0001__x0001__x001C_@_x0001__x0001__x0001__x0001__x0001__x0001__x0014_@_x0001__x0001__x0001__x0001__x0001__x0001__x0008_@_x0001__x0001__x0001__x0001_7877_x0010_@777777_x0010_@777777_x0008_@777777*@77777777_x0001__x0006_77_x0002__x0006_77_x0003__x0006_77_x0004__x0006_77_x0005__x0006_77_x0006__x0006_77_x0007__x0006_77_x0008__x0006_77	_x0006_778_x0006_77_x000B__x0006_77_x000C__x0006_77
_x0006_77_x000E__x0006_77_x000F__x0006_77_x0010__x0006_77_x0011__x0006_77_x0012__x0006_77_x0013__x0006_77_x0014__x0006_77_x0015__x0006_77_x0016__x0006_77_x0017__x0006_77_x0018__x0006_77_x0019__x0006_77_x001A__x0006_77_x001B__x0006_77_x001C__x0006_77_x001D__x0006_77_x001E__x0006_77_x001F__x0006_77 _x0006_77!_x0006_77"_x0006_77#_x0006_77$_x0006_77%_x0006_77&amp;_x0006_77'_x0006_77(_x0006_77)_x0006_77+_x0006_77ýÿÿÿ,_x0006_77-_x0006_77._x0006_77/_x0006_770_x0006_771_x0006_772_x0006_773_x0006_774_x0006_775_x0006_776_x0006_77_x0001__x0002_7_x0006__x0001__x0001_8_x0006__x0001__x0001_9_x0006__x0001__x0001_:_x0006__x0001__x0001_;_x0006__x0001__x0001_&lt;_x0006__x0001__x0001_=_x0006__x0001__x0001_&gt;_x0006__x0001__x0001_?_x0006__x0001__x0001_@_x0006__x0001__x0001_A_x0006__x0001__x0001_B_x0006__x0001__x0001_C_x0006__x0001__x0001_D_x0006__x0001__x0001_E_x0006__x0001__x0001_F_x0006__x0001__x0001_G_x0006__x0001__x0001_H_x0006__x0001__x0001_I_x0006__x0001__x0001_J_x0006__x0001__x0001_K_x0006__x0001__x0001_L_x0006__x0001__x0001_M_x0006__x0001__x0001_N_x0006__x0001__x0001_O_x0006__x0001__x0001_P_x0006__x0001__x0001_Q_x0006__x0001__x0001_R_x0006__x0001__x0001_S_x0006__x0001__x0001_T_x0006__x0001__x0001_U_x0006__x0001__x0001_V_x0006__x0001__x0001_W_x0006__x0001__x0001_X_x0006__x0001__x0001_Y_x0006__x0001__x0001_Z_x0006__x0001__x0001_[_x0006__x0001__x0001_\_x0006__x0001__x0001_]_x0006__x0001__x0001_^_x0006__x0001__x0001___x0006__x0001__x0001_`_x0006__x0001__x0001_a_x0006__x0001__x0001_b_x0006__x0001__x0001_c_x0006__x0001__x0001_d_x0006__x0001__x0001_e_x0006__x0001__x0001_f_x0006__x0001__x0001_g_x0006__x0001__x0001_h_x0006__x0001__x0001_i_x0006__x0001__x0001_j_x0006__x0001__x0001_k_x0006__x0001__x0001_l_x0006__x0001__x0001_m_x0006__x0001__x0001_n_x0006__x0001__x0001_o_x0006__x0001__x0001_p_x0006__x0001__x0001_q_x0006__x0001__x0001_r_x0006__x0001__x0001_s_x0006__x0001__x0001_t_x0006__x0001__x0001_u_x0006__x0001__x0001__x0001__x0002_v_x0006__x0001__x0001_w_x0006__x0001__x0001_x_x0006__x0001__x0001_y_x0006__x0001__x0001_z_x0006__x0001__x0001_{_x0006__x0001__x0001_|_x0006__x0001__x0001_}_x0006__x0001__x0001_~_x0006__x0001__x0001__x0006__x0001__x0001__x0006__x0001__x0001__x0001__x0001__x0001__x0001__x0001__x0001__x0008_@_x0001__x0001__x0001__x0001__x0001__x0001__x0010_@_x0001__x0001__x0001__x0001__x0001__x0001__x0008_@_x0001__x0001__x0001__x0001__x0001__x0001__x0008_@_x0001__x0001__x0001__x0001__x0001__x0001__x001C_@_x0001__x0001__x0001__x0001__x0001__x0001__x0008_@_x0001__x0001__x0001__x0001__x0001__x0001__x0018_@_x0001__x0001__x0001__x0001__x0001__x0001_ @_x0001__x0001__x0001__x0001__x0001__x0001__x0010_@_x0001__x0001__x0001__x0001__x0001__x0001__x0008_@_x0001__x0001__x0001__x0001__x0001__x0001__x0018_@_x0001__x0001__x0001__x0001__x0001__x0001__x0008_@_x0001__x0001__x0001__x0001__x0001__x0001__x0008_@_x0001__x0001__x0001__x0001__x0001__x0001__x001C_@_x0001__x0001__x0001__x0001__x0001__x0001__x0018_@_x0001__x0001__x0001__x0001__x0001__x0001__x0008_@_x0001__x0001__x0001__x0001__x0001__x0001__x0010_@_x0001__x0001__x0001__x0001__x0001__x0001__x0008_@_x0001__x0001__x0001__x0001__x0001__x0001_"@_x0001__x0001__x0001__x0001__x0001__x0001__x0008_@_x0001__x0001__x0001__x0001__x0001__x0001__x0010_@_x0001__x0001__x0001__x0001__x0001__x0001__x0014_@_x0001__x0001__x0001__x0001__x0001__x0001__x0008_@_x0001__x0001__x0001__x0001__x0001__x0001__x0001__x0001__x0001__x0001__x0001__x0001__x0001__x0001__x0018_@_x0001__x0001__x0001__x0001__x0001__x0001__x0010_@_x0001__x0002__x0001__x0001__x0001__x0001__x0001__x0001__x0008_@_x0001__x0001__x0001__x0001__x0001__x0001__x0018_@_x0001__x0001__x0001__x0001__x0001__x0001__x0008_@_x0001__x0001__x0001__x0001__x0001__x0001__x0018_@_x0001__x0001__x0001__x0001__x0001__x0001__x0010_@_x0001__x0001__x0001__x0001__x0001__x0001__x0010_@_x0001__x0001__x0001__x0001__x0001__x0001__x0010_@_x0001__x0001__x0001__x0001__x0001__x0001__x0014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0014_@_x0001__x0001__x0001__x0001__x0001__x0001__x0008_@_x0001__x0001__x0001__x0001__x0001__x0001__x001C_@_x0001__x0001__x0001__x0001__x0001__x0001__x0008_@_x0001__x0001__x0001__x0001__x0001__x0001_(@_x0001__x0001__x0001__x0001__x0001__x0001__x0008_@_x0001__x0001__x0001__x0001__x0001__x0001__x0010_@_x0001__x0001__x0001__x0001__x0001__x0001__x0008_@_x0001__x0001__x0001__x0001__x0001__x0001_ @_x0001__x0001__x0001__x0001__x0001__x0001__x0014_@_x0001__x0001__x0001__x0001__x0001__x0001__x0010_@_x0001__x0001__x0001__x0001__x0001__x0001__x001C_@_x0001__x0001__x0001__x0001__x0001__x0001__x0010_@_x0001__x0001__x0001__x0001__x0001__x0001__x0008_@_x0001__x0001__x0001__x0001__x0001__x0001__x0010_@_x0001__x0001__x0001__x0001__x0001__x0001__x0010_@_x0001__x0001__x0001__x0001__x0001__x0002__x0001__x0001_"@_x0001__x0001__x0001__x0001__x0001__x0001__x0010_@_x0001__x0001__x0001__x0001__x0001__x0001__x0014_@_x0001__x0001__x0001__x0001__x0001__x0001__x0014_@_x0001__x0001__x0001__x0001__x0001__x0001__x0010_@_x0001__x0001__x0001__x0001__x0001__x0001__x0001__x0001__x0001__x0001__x0001__x0001__x0001__x0001__x0008_@_x0001__x0001__x0001__x0001__x0001__x0001__x001C_@_x0001__x0001__x0001__x0001__x0001__x0001__x0014_@_x0001__x0001__x0001__x0001__x0001__x0001__x0010_@_x0001__x0001__x0001__x0001__x0001__x0001__x001C_@_x0001__x0001__x0001__x0001__x0001__x0001__x001C_@_x0001__x0001__x0001__x0001__x0001__x0001__x001C_@_x0001__x0001__x0001__x0001__x0001__x0001__x0008_@_x0001__x0001__x0001__x0001__x0001__x0001__x0014_@_x0001__x0001__x0001__x0001__x0001__x0001_&amp;@_x0001__x0001__x0001__x0001__x0001__x0001__x0008_@_x0001__x0001__x0001__x0001__x0001__x0001__x0008_@_x0001__x0001__x0001__x0001__x0001__x0001_&amp;@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0001__x0001__x0001__x0001__x0001__x0001__x0014_@_x0001__x0001__x0001__x0001__x0001__x0001__x0014_@_x0001__x0001__x0001__x0001__x0001__x0001__x001C_@_x0001__x0001__x0001__x0001__x0001__x0001__x0008_@_x0001__x0002__x0001__x0001__x0001__x0001__x0001__x0001__x0018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0018_@_x0001__x0001__x0001__x0001__x0001__x0001__x0010_@_x0001__x0001__x0001__x0001__x0001__x0001__x0008_@_x0001__x0001__x0001__x0001__x0001__x0001__x0014_@_x0001__x0001__x0001__x0001__x0001__x0001__x001C_@_x0001__x0001__x0001__x0001__x0001__x0001__x0018_@_x0001__x0001__x0001__x0001__x0001__x0001__x0018_@_x0001__x0001__x0001__x0001__x0001__x0001__x001C_@_x0001__x0001__x0001__x0001__x0001__x0001__x001C_@_x0001__x0001__x0001__x0001__x0001__x0001__x0001__x0001__x0001__x0001__x0001__x0001__x0001__x0001__x0008_@_x0001__x0001__x0001__x0001__x0001__x0001__x0010_@_x0001__x0001__x0001__x0001__x0001__x0001__x0018_@_x0001__x0001__x0001__x0001__x0001__x0001__x001C_@_x0001__x0001__x0001__x0001__x0001__x0001__x0018_@_x0001__x0001__x0001__x0001__x0001__x0001__x0014_@_x0001__x0001__x0001__x0001__x0001__x0001__x0018_@_x0001__x0001__x0001__x0001__x0001__x0001__x0008_@_x0001__x0001__x0001__x0001__x0001__x0001__x0014_@_x0001__x0001__x0001__x0001__x0001__x0001__x0010_@_x0001__x0001__x0001__x0001__x0001__x0001__x0014_@_x0001__x0001__x0001__x0001__x0001__x0001__x0010_@_x0001__x0001__x0001__x0001__x0001__x0001__x0010_@_x0001__x0001__x0001__x0001__x0001__x0001__x0010_@_x0001__x0001__x0001__x0001__x0001__x0001__x0001__x0001__x0001__x0001__x0001__x0001__x0001__x0002__x0001__x0001__x0014_@_x0001__x0001__x0001__x0001__x0001__x0001__x0010_@_x0001__x0001__x0001__x0001__x0001__x0001__x0014_@_x0001__x0001__x0001__x0001__x0001__x0001__x0008_@_x0001__x0001__x0001__x0001__x0001__x0001__x0014_@_x0001__x0001__x0001__x0001__x0001__x0001__x0010_@_x0001__x0001__x0001__x0001__x0001__x0001__x0008_@_x0001__x0001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0014_@_x0001__x0001__x0001__x0001__x0001__x0001__x0008_@_x0001__x0001__x0001__x0001__x0001__x0001__x001C_@_x0001__x0001__x0001__x0001__x0001__x0001__x0008_@_x0001__x0001__x0001__x0001__x0001__x0001__x0008_@_x0001__x0001__x0001__x0001__x0001__x0001__x0010_@_x0001__x0001__x0001__x0001__x0001__x0001__x0008_@_x0001__x0001__x0001__x0001__x0001__x0001__x001C_@_x0001__x0001__x0001__x0001__x0001__x0001__x0014_@_x0001__x0001__x0001__x0001__x0001__x0001__x0010_@_x0001__x0001__x0001__x0001__x0001__x0001_ @_x0001__x0001__x0001__x0001__x0001__x0001__x0008_@_x0001__x0001__x0001__x0001__x0001__x0001_"@_x0001__x0001__x0001__x0001__x0001__x0001__x0008_@_x0001__x0001__x0001__x0001__x0001__x0001__x0014_@_x0001__x0001__x0001__x0001__x0001__x0001__x0010_@_x0001__x0001__x0001__x0001__x0001__x0001__x0010_@_x0001__x0001__x0001__x0001__x0001__x0001__x0014_@_x0001__x0002__x0001__x0001__x0001__x0001__x0001__x0001__x0010_@_x0001__x0001__x0001__x0001__x0001__x0001__x0018_@_x0001__x0001__x0001__x0001__x0001__x0001__x0008_@_x0001__x0001__x0001__x0001__x0001__x0001__x0010_@_x0001__x0001__x0001__x0001__x0001__x0001__x001C_@_x0001__x0001__x0001__x0001__x0001__x0001__x0014_@_x0001__x0001__x0001__x0001__x0001__x0001__x0008_@_x0001__x0001__x0001__x0001__x0001__x0001__x001C_@_x0001__x0001__x0001__x0001__x0001__x0001__x0008_@_x0001__x0001__x0001__x0001__x0001__x0001__x0014_@_x0001__x0001__x0001__x0001__x0001__x0001_&amp;@_x0001__x0001__x0001__x0001__x0001__x0001__x0010_@_x0001__x0001__x0001__x0001__x0001__x0001__x0008_@_x0001__x0001__x0001__x0001__x0001__x0001__x0010_@_x0001__x0001__x0001__x0001__x0001__x0001__x0018_@_x0001__x0001__x0001__x0001__x0001__x0001__x0014_@_x0001__x0001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0018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0001__x0001__x0001__x0001__x0001__x0001__x0001__x0001__x0008_@_x0001__x0001__x0001__x0001__x0001__x0001__x0010_@_x0001__x0001__x0001__x0001__x0001__x0002__x0001__x0001__x0008_@_x0001__x0001__x0001__x0001__x0001__x0001__x0008_@_x0001__x0001__x0001__x0001__x0001__x0001__x001C_@_x0001__x0001__x0001__x0001__x0001__x0001__x0014_@_x0001__x0001__x0001__x0001__x0001__x0001__x0010_@_x0001__x0001__x0001__x0001__x0001__x0001__x0018_@_x0001__x0001__x0001__x0001__x0001__x0001__x0018_@_x0001__x0001__x0001__x0001__x0001__x0001__x0008_@_x0001__x0001__x0001__x0001__x0001__x0001__x001C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0001__x0001__x0001__x0001__x0001__x0001__x0001__x0001__x0008_@_x0001__x0001__x0001__x0001__x0001__x0001__x0014_@_x0001__x0001__x0001__x0001__x0001__x0001__x001C_@_x0001__x0001__x0001__x0001__x0001__x0001__x0001__x0001__x0001__x0001__x0001__x0001__x0001__x0001__x0018_@_x0001__x0001__x0001__x0001__x0001__x0001__x0010_@_x0001__x0001__x0001__x0001__x0001__x0001__x001C_@_x0001__x0001__x0001__x0001__x0001__x0001__x001C_@_x0001__x0001__x0001__x0001__x0001__x0001__x0014_@_x0001__x0001__x0001__x0001__x0001__x0001__x0010_@_x0001__x0001__x0001__x0001__x0001__x0001__x001C_@_x0001__x0002__x0001__x0001__x0001__x0001__x0001__x0001__x0010_@_x0001__x0001__x0001__x0001__x0001__x0001__x0010_@_x0001__x0001__x0001__x0001__x0001__x0001_ @_x0001__x0001__x0001__x0001__x0001__x0001__x0008_@_x0001__x0001__x0001__x0001__x0001__x0001__x0010_@_x0001__x0001__x0001__x0001__x0001__x0001__x0014_@_x0001__x0001__x0001__x0001__x0001__x0001__x001C_@_x0001__x0001__x0001__x0001__x0001__x0001__x0008_@_x0001__x0001__x0001__x0001__x0001__x0001__x0008_@_x0001__x0001__x0001__x0001__x0001__x0001__x0010_@_x0001__x0001__x0001__x0001__x0001__x0001__x0010_@_x0001__x0001__x0001__x0001__x0001__x0001__x001C_@_x0001__x0001__x0001__x0001__x0001__x0001__x0001__x0001__x0001__x0001__x0001__x0001__x0001__x0001__x0008_@_x0001__x0001__x0001__x0001__x0001__x0001__x0008_@_x0001__x0001__x0001__x0001__x0001__x0001__x0014_@_x0001__x0001__x0001__x0001__x0001__x0001__x0014_@_x0001__x0001__x0001__x0001__x0001__x0001__x0018_@_x0001__x0001__x0001__x0001__x0001__x0001__x0001__x0001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0010_@_x0001__x0001__x0001__x0001__x0001__x0001__x0018_@_x0001__x0001__x0001__x0001__x0001__x0001__x0008_@_x0001__x0001__x0001__x0001__x0001__x0002__x0001__x0001__x0010_@_x0001__x0001__x0001__x0001__x0001__x0001__x0008_@_x0001__x0001__x0001__x0001__x0001__x0001__x0010_@_x0001__x0001__x0001__x0001__x0001__x0001__x0008_@_x0001__x0001__x0001__x0001__x0001__x0001__x0014_@_x0001__x0001__x0001__x0001__x0001__x0001__x0018_@_x0001__x0001__x0001__x0001__x0001__x0001__x0010_@_x0001__x0001__x0001__x0001__x0001__x0001__x0008_@_x0001__x0001__x0001__x0001__x0001__x0001__x0014_@_x0001__x0001__x0001__x0001__x0001__x0001__x0010_@_x0001__x0001__x0001__x0001__x0001__x0001__x0010_@_x0001__x0001__x0001__x0001__x0001__x0001__x0010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C_@_x0001__x0001__x0001__x0001__x0001__x0001__x0018_@_x0001__x0001__x0001__x0001__x0001__x0001__x0010_@_x0001__x0001__x0001__x0001__x0001__x0001__x0010_@_x0001__x0001__x0001__x0001__x0001__x0001_3@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0010_@_x0001__x0002__x0001__x0001__x0001__x0001__x0001__x0001__x0008_@_x0001__x0001__x0001__x0001__x0001__x0001__x0008_@_x0001__x0001__x0001__x0001__x0001__x0001_ @_x0001__x0001__x0001__x0001__x0001__x0001__x0010_@_x0001__x0001__x0001__x0001__x0001__x0001__x0010_@_x0001__x0001__x0001__x0001__x0001__x0001__x0008_@_x0001__x0001__x0001__x0001__x0001__x0001__x0008_@_x0001__x0001__x0001__x0001__x0001__x0001__x0014_@_x0001__x0001__x0001__x0001__x0001__x0001__x0010_@_x0001__x0001__x0001__x0001__x0001__x0001__x0008_@_x0001__x0001__x0001__x0001__x0001__x0001__x0008_@_x0001__x0001__x0001__x0001__x0001__x0001_(@_x0001__x0001__x0001__x0001__x0001__x0001_"@_x0001__x0001__x0001__x0001__x0001__x0001__x0010_@_x0001__x0001__x0001__x0001__x0001__x0001__x0008_@_x0001__x0001__x0001__x0001__x0001__x0001__x0010_@_x0001__x0001__x0001__x0001__x0001__x0001__x0008_@_x0001__x0001__x0001__x0001__x0001__x0001__x0018_@_x0001__x0001__x0001__x0001__x0001__x0001__x0018_@_x0001__x0001__x0001__x0001__x0001__x0001__x0014_@_x0001__x0001__x0001__x0001__x0001__x0001__x0001__x0001__x0001__x0001__x0001__x0001__x0001__x0001__x0008_@_x0001__x0001__x0001__x0001__x0001__x0001__x0014_@_x0001__x0001__x0001__x0001__x0001__x0001__x0010_@_x0001__x0001__x0001__x0001__x0001__x0001__x0018_@_x0001__x0001__x0001__x0001__x0001__x0001__x0008_@_x0001__x0001__x0001__x0001__x0001__x0001__x0018_@_x0001__x0001__x0001__x0001__x0001__x0001__x0001__x0001__x0001__x0001__x0001__x0001__x0001__x0001__x0010_@_x0001__x0001__x0001__x0001__x0001__x0001__x0008_@_x0001__x0001__x0001__x0001__x0001__x0001__x0008_@_x0001__x0001__x0001__x0001__x0001__x0002__x0001__x0001__x0008_@_x0001__x0001__x0001__x0001__x0001__x0001__x0001__x0001__x0001__x0001__x0001__x0001__x0001__x0001__x0014_@_x0001__x0001__x0001__x0001__x0001__x0001_ @_x0001__x0001__x0001__x0001__x0001__x0001_ @_x0001__x0001__x0001__x0001__x0001__x0001__x0018_@_x0001__x0001__x0001__x0001__x0001__x0001__x0008_@_x0001__x0001__x0001__x0001__x0001__x0001__x0001__x0001__x0001__x0001__x0001__x0001__x0001__x0001_(@_x0001__x0001__x0001__x0001__x0001__x0001__x0018_@_x0001__x0001__x0001__x0001__x0001__x0001__x001C_@_x0001__x0001__x0001__x0001__x0001__x0001__x0018_@_x0001__x0001__x0001__x0001__x0001__x0001__x0014_@_x0001__x0001__x0001__x0001__x0001__x0001__x0018_@_x0001__x0001__x0001__x0001__x0001__x0001__x0010_@_x0001__x0001__x0001__x0001__x0001__x0001__x001C_@_x0001__x0001__x0001__x0001__x0001__x0001__x0008_@_x0001__x0001__x0001__x0001__x0001__x0001__x0010_@_x0001__x0001__x0001__x0001__x0001__x0001__x0014_@_x0001__x0001__x0001__x0001__x0001__x0001__x0018_@_x0001__x0001__x0001__x0001__x0001__x0001__x0008_@_x0001__x0001__x0001__x0001__x0001__x0001__x0014_@_x0001__x0001__x0001__x0001__x0001__x0001__x0008_@_x0001__x0001__x0001__x0001__x0001__x0001__x0018_@_x0001__x0001__x0001__x0001__x0001__x0001__x0010_@_x0001__x0001__x0001__x0001__x0001__x0001__x0018_@_x0001__x0001__x0001__x0001__x0001__x0001__x0010_@_x0001__x0001__x0001__x0001__x0001__x0001__x0001__x0001__x0001__x0001__x0001__x0001__x0001__x0001__x0010_@_x0001__x0001__x0001__x0001__x0001__x0001__x0010_@_x0001__x0001__x0001__x0001__x0001__x0001__x0008_@_x0001__x0001__x0001__x0001__x0001__x0001__x0008_@_x0001__x0002__x0001__x0001__x0001__x0001__x0001__x0001__x0010_@_x0001__x0001__x0001__x0001__x0001__x0001__x0014_@_x0001__x0001__x0001__x0001__x0001__x0001_(@_x0001__x0001__x0001__x0001__x0001__x0001__x0018_@_x0001__x0001__x0001__x0001__x0001__x0001__x0008_@_x0001__x0001__x0001__x0001__x0001__x0001__x0014_@_x0001__x0001__x0001__x0001__x0001__x0001__x0018_@_x0001__x0001__x0001__x0001__x0001__x0001__x0014_@_x0001__x0001__x0001__x0001__x0001__x0001__x0001__x0001__x0001__x0001__x0001__x0001__x0001__x0001__x0008_@_x0001__x0001__x0001__x0001__x0001__x0001__x0008_@_x0001__x0001__x0001__x0001__x0001__x0001__x0001__x0001__x0001__x0001__x0001__x0001__x0001__x0001__x001C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0014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0008_@_x0001__x0001__x0001__x0001__x0001__x0001__x0010_@_x0001__x0001__x0001__x0001__x0001__x0001__x001C_@_x0001__x0001__x0001__x0001__x0001__x0001__x0008_@_x0001__x0001__x0001__x0001__x0001__x0001__x0018_@_x0001__x0001__x0001__x0001__x0001__x0001__x0010_@_x0001__x0001__x0001__x0001__x0001__x0001__x0008_@_x0001__x0001__x0001__x0001__x0001__x0002__x0001__x0001__x0008_@_x0001__x0001__x0001__x0001__x0001__x0001__x001C_@_x0001__x0001__x0001__x0001__x0001__x0001__x0014_@_x0001__x0001__x0001__x0001__x0001__x0001__x0014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0018_@_x0001__x0001__x0001__x0001__x0001__x0001_Q@_x0001__x0001__x0001__x0001__x0001__x0001__x0010_@_x0001__x0001__x0001__x0001__x0001__x0001__x0014_@_x0001__x0001__x0001__x0001__x0001__x0001__x001C_@_x0001__x0001__x0001__x0001__x0001__x0001__x0018_@_x0001__x0001__x0001__x0001__x0001__x0001__x0008_@_x0001__x0001__x0001__x0001__x0001__x0001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0018_@_x0001__x0001__x0001__x0001__x0001__x0001__x0014_@_x0001__x0001__x0001__x0001__x0001__x0001__x0008_@_x0001__x0001__x0001__x0001__x0001__x0001__x0008_@_x0001__x0001__x0001__x0001__x0001__x0001__x0008_@_x0001__x0001__x0001__x0001__x0001__x0001_H@_x0001__x0001__x0001__x0001__x0001__x0001__x0010_@_x0001__x0001__x0001__x0001__x0001__x0001_&amp;@_x0001__x0001__x0001__x0001__x0001__x0001__x0001__x0001__x0001__x0001__x0001__x0001__x0001__x0001__x0014_@_x0001__x0002__x0001__x0001__x0001__x0001__x0001__x0001__x0010_@_x0001__x0001__x0001__x0001__x0001__x0001_&amp;@_x0001__x0001__x0001__x0001__x0001__x0001__x0018_@_x0001__x0001__x0001__x0001__x0001__x0001__x0008_@_x0001__x0001__x0001__x0001__x0001__x0001__x0008_@_x0001__x0001__x0001__x0001__x0001__x0001__x0010_@_x0001__x0001__x0001__x0001__x0001__x0001__x0018_@_x0001__x0001__x0001__x0001__x0001__x0001_,@_x0001__x0001__x0001__x0001__x0001__x0001__x0008_@_x0001__x0001__x0001__x0001__x0001__x0001__x001C_@_x0001__x0001__x0001__x0001__x0001__x0001__x0010_@_x0001__x0001__x0001__x0001__x0001__x0001__x0008_@_x0001__x0001__x0001__x0001__x0001__x0001__x0010_@_x0001__x0001__x0001__x0001__x0001__x0001__x001C_@_x0001__x0001__x0001__x0001__x0001__x0001__x0010_@_x0001__x0001__x0001__x0001__x0001__x0001__x0008_@_x0001__x0001__x0001__x0001__x0001__x0001__x0014_@_x0001__x0001__x0001__x0001__x0001__x0001__x0010_@_x0001__x0001__x0001__x0001__x0001__x0001__x0014_@_x0001__x0001__x0001__x0001__x0001__x0001__x0010_@_x0001__x0001__x0001__x0001__x0001__x0001_ @_x0001__x0001__x0001__x0001__x0001__x0001_ @_x0001__x0001__x0001__x0001__x0001__x0001__x0008_@_x0001__x0001__x0001__x0001__x0001__x0001__x0018_@_x0001__x0001__x0001__x0001__x0001__x0001_(@_x0001__x0001__x0001__x0001__x0001__x0001__x0018_@_x0001__x0001__x0001__x0001__x0001__x0001__x0001__x0001__x0001__x0001__x0001__x0001__x0001__x0001__x0014_@_x0001__x0001__x0001__x0001__x0001__x0001__x0010_@_x0001__x0001__x0001__x0001__x0001__x0001__x0018_@_x0001__x0001__x0001__x0001__x0001__x0001__x0010_@_x0001__x0001__x0001__x0001__x0001__x0002__x0001__x0001__x0010_@_x0001__x0001__x0001__x0001__x0001__x0001__x0010_@_x0001__x0001__x0001__x0001__x0001__x0001__x0014_@_x0001__x0001__x0001__x0001__x0001__x0001__x0008_@_x0001__x0001__x0001__x0001__x0001__x0001__x0018_@_x0001__x0001__x0001__x0001__x0001__x0001__x0008_@_x0001__x0001__x0001__x0001__x0001__x0001__x0010_@_x0001__x0001__x0001__x0001__x0001__x0001__x0008_@_x0001__x0001__x0001__x0001__x0001__x0001__x0014_@_x0001__x0001__x0001__x0001__x0001__x0001__x0014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0018_@_x0001__x0001__x0001__x0001__x0001__x0001__x0010_@_x0001__x0001__x0001__x0001__x0001__x0001__x001C_@_x0001__x0001__x0001__x0001__x0001__x0001__x0018_@_x0001__x0001__x0001__x0001__x0001__x0001__x0008_@_x0001__x0001__x0001__x0001__x0001__x0001__x0008_@_x0001__x0001__x0001__x0001__x0001__x0001_ @_x0001__x0001__x0001__x0001__x0001__x0001__x0008_@_x0001__x0001__x0001__x0001__x0001__x0001_"@_x0001__x0001__x0001__x0001__x0001__x0001__x0014_@_x0001__x0001__x0001__x0001__x0001__x0001__x0014_@_x0001__x0001__x0001__x0001__x0001__x0001__x0008_@_x0001__x0001__x0001__x0001__x0001__x0001__x0008_@_x0001__x0001__x0001__x0001__x0001__x0001__x0010_@_x0001__x0001__x0001__x0001__x0001__x0001__x0008_@_x0001__x0001__x0001__x0001__x0001__x0001__x0008_@_x0001__x0002__x0001__x0001__x0001__x0001__x0001__x0001__x001C_@_x0001__x0001__x0001__x0001__x0001__x0001__x0008_@_x0001__x0001__x0001__x0001__x0001__x0001__x0010_@_x0001__x0001__x0001__x0001__x0001__x0001__x0008_@_x0001__x0001__x0001__x0001__x0001__x0001__x0014_@_x0001__x0001__x0001__x0001__x0001__x0001__x0010_@_x0001__x0001__x0001__x0001__x0001__x0001__x0010_@_x0001__x0001__x0001__x0001__x0001__x0001__x0014_@_x0001__x0001__x0001__x0001__x0001__x0001__x0008_@_x0001__x0001__x0001__x0001__x0001__x0001_"@_x0001__x0001__x0001__x0001__x0001__x0001__x0010_@_x0001__x0001__x0001__x0001__x0001__x0001__x0008_@_x0001__x0001__x0001__x0001__x0001__x0001_ @_x0001__x0001__x0001__x0001__x0001__x0001__x0010_@_x0001__x0001__x0001__x0001__x0001__x0001__x0008_@_x0001__x0001__x0001__x0001__x0001__x0001__x0014_@_x0001__x0001__x0001__x0001__x0001__x0001__x0008_@_x0001__x0001__x0001__x0001__x0001__x0001__x0008_@_x0001__x0001__x0001__x0001__x0001__x0001__x0010_@_x0001__x0001__x0001__x0001__x0001__x0001_"@_x0001__x0001__x0001__x0001__x0001__x0001__x0001__x0001__x0001__x0001__x0001__x0001__x0001__x0001__x0008_@_x0001__x0001__x0001__x0001__x0001__x0001__x0008_@_x0001__x0001__x0001__x0001__x0001__x0001__x0018_@_x0001__x0001__x0001__x0001__x0001__x0001__x0018_@_x0001__x0001__x0001__x0001__x0001__x0001_(@_x0001__x0001__x0001__x0001__x0001__x0001__x0001__x0001__x0001__x0001__x0001__x0001__x0001__x0001__x0010_@_x0001__x0001__x0001__x0001__x0001__x0001__x0014_@_x0001__x0001__x0001__x0001__x0001__x0001_&amp;@_x0001__x0001__x0001__x0001__x0001__x0001_&amp;@_x0001__x0001__x0001__x0001__x0001__x0002__x0001__x0001__x001C_@_x0001__x0001__x0001__x0001__x0001__x0001__x001C_@_x0001__x0001__x0001__x0001__x0001__x0001__x0014_@_x0001__x0001__x0001__x0001__x0001__x0001__x0008_@_x0001__x0001__x0001__x0001__x0001__x0001__x0018_@_x0001__x0001__x0001__x0001__x0001__x0001__x0014_@_x0001__x0001__x0001__x0001__x0001__x0001__x0008_@_x0001__x0001__x0001__x0001__x0001__x0001__x0001__x0001__x0001__x0001__x0001__x0001__x0001__x0001__x0014_@_x0001__x0001__x0001__x0001__x0001__x0001__x0018_@_x0001__x0001__x0001__x0001__x0001__x0001__x0008_@_x0001__x0001__x0001__x0001__x0001__x0001_&amp;@_x0001__x0001__x0001__x0001__x0001_B@_x0001__x0001__x0001__x0001__x0001__x0001__x001C_@_x0001__x0001__x0001__x0001__x0001__x0001__x0001__x0001__x0001__x0001__x0001__x0001__x0001__x0001__x0008_@_x0001__x0001__x0001__x0001__x0001__x0001__x0008_@_x0001__x0001__x0001__x0001__x0001__x0001__x0018_@_x0001__x0001__x0001__x0001__x0001__x0001__x0018_@_x0001__x0001__x0001__x0001__x0001__x0001__x0010_@_x0001__x0001__x0001__x0001__x0001__x0001__x0008_@_x0001__x0001__x0001__x0001__x0001__x0001__x0010_@_x0001__x0001__x0001__x0001__x0001__x0001__x0010_@_x0001__x0001__x0001__x0001__x0001__x0001__x0018_@_x0001__x0001__x0001__x0001__x0001__x0001__x0010_@_x0001__x0001__x0001__x0001__x0001__x0001_"@_x0001__x0001__x0001__x0001__x0001__x0001__x0018_@_x0001__x0001__x0001__x0001__x0001__x0001__x0014_@_x0001__x0001__x0001__x0001__x0001__x0001__x0008_@_x0001__x0001__x0001__x0001__x0001__x0001__x0018_@_x0001__x0001__x0001__x0001__x0001__x0001__x0001__x0001__x0001__x0001__x0001__x0001__x0001__x0001__x0008_@_x0001__x0002__x0001__x0001__x0001__x0001__x0001__x0001__x0018_@_x0001__x0001__x0001__x0001__x0001__x0001__x0018_@_x0001__x0001__x0001__x0001__x0001__x0001__x0018_@_x0001__x0001__x0001__x0001__x0001__x0001__x0014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0001__x0001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amp;@_x0001__x0001__x0001__x0001__x0001__x0001__x0008_@_x0001__x0001__x0001__x0001__x0001__x0001__x0008_@_x0001__x0001__x0001__x0001__x0001__x0001__x0018_@_x0001__x0001__x0001__x0001__x0001__x0001__x0010_@_x0001__x0001__x0001__x0001__x0001__x0001__x0010_@_x0001__x0001__x0001__x0001__x0001__x0001__x0008_@_x0001__x0001__x0001__x0001__x0001__x0001__x0008_@_x0001__x0001__x0001__x0001__x0001__x0001__x0010_@_x0001__x0001__x0001__x0001__x0001__x0001_&amp;@_x0001__x0001__x0001__x0001__x0001__x0001__x0008_@_x0001__x0001__x0001__x0001__x0001__x0001_ @_x0001__x0001__x0001__x0001__x0001__x0002__x0001__x0001__x0018_@_x0001__x0001__x0001__x0001__x0001__x0001__x0014_@_x0001__x0001__x0001__x0001__x0001__x0001__x001C_@_x0001__x0001__x0001__x0001__x0001__x0001__x0014_@_x0001__x0001__x0001__x0001__x0001__x0001__x0001__x0001__x0001__x0001__x0001__x0001__x0001__x0001__x0010_@_x0001__x0001__x0001__x0001__x0001__x0001__x0010_@_x0001__x0001__x0001__x0001__x0001__x0001_$@_x0001__x0001__x0001__x0001__x0001__x0001__x0010_@_x0001__x0001__x0001__x0001__x0001__x0001__x0008_@_x0001__x0001__x0001__x0001__x0001__x0001__x0008_@_x0001__x0001__x0001__x0001__x0001__x0001__x0008_@_x0001__x0001__x0001__x0001__x0001__x0001__x0018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0001__x0001__x0001__x0001__x0001__x0001__x0018_@_x0001__x0001__x0001__x0001__x0001__x0001__x001C_@_x0001__x0001__x0001__x0001__x0001__x0001__x0014_@_x0001__x0001__x0001__x0001__x0001__x0001__x0010_@_x0001__x0001__x0001__x0001__x0001__x0001_"@_x0001__x0001__x0001__x0001__x0001__x0001__x0010_@_x0001__x0001__x0001__x0001__x0001__x0001__x0008_@_x0001__x0001__x0001__x0001__x0001__x0001__x0010_@_x0001__x0001__x0001__x0001__x0001__x0001__x0018_@_x0001__x0001__x0001__x0001__x0001__x0001__x0008_@_x0001__x0002__x0001__x0001__x0001__x0001__x0001__x0001__x0010_@_x0001__x0001__x0001__x0001__x0001__x0001__x0010_@_x0001__x0001__x0001__x0001__x0001__x0001__x0018_@_x0001__x0001__x0001__x0001__x0001__x0001__x001C_@_x0001__x0001__x0001__x0001__x0001__x0001__x0018_@_x0001__x0001__x0001__x0001__x0001__x0001__x0008_@_x0001__x0001__x0001__x0001__x0001__x0001__x0018_@_x0001__x0001__x0001__x0001__x0001__x0001__x0008_@_x0001__x0001__x0001__x0001__x0001__x0001__x0008_@_x0001__x0001__x0001__x0001__x0001__x0001__x0014_@_x0001__x0001__x0001__x0001__x0001__x0001__x0018_@_x0001__x0001__x0001__x0001__x0001__x0001__x0018_@_x0001__x0001__x0001__x0001__x0001__x0001__x0014_@_x0001__x0001__x0001__x0001__x0001__x0001__x0008_@_x0001__x0001__x0001__x0001__x0001__x0001__x0008_@_x0001__x0001__x0001__x0001__x0001__x0001__x0014_@_x0001__x0001__x0001__x0001__x0001__x0001__x0010_@_x0001__x0001__x0001__x0001__x0001__x0001__x0010_@_x0001__x0001__x0001__x0001__x0001__x0001__x0008_@_x0001__x0001__x0001__x0001__x0001__x0001__x0008_@_x0001__x0001__x0001__x0001__x0001__x0001__x0010_@_x0001__x0001__x0001__x0001__x0001__x0001__x0018_@_x0001__x0001__x0001__x0001__x0001__x0001_*@_x0001__x0001__x0001__x0001__x0001__x0001_ @_x0001__x0001__x0001__x0001__x0001__x0001__x0018_@_x0001__x0001__x0001__x0001__x0001__x0001__x0018_@_x0001__x0001__x0001__x0001__x0001__x0001__x0008_@_x0001__x0001__x0001__x0001__x0001__x0001__x001C_@_x0001__x0001__x0001__x0001__x0001__x0001__x0014_@_x0001__x0001__x0001__x0001__x0001__x0001_ @_x0001__x0001__x0001__x0001__x0001__x0001__x0008_@_x0001__x0001__x0001__x0001__x0001__x0002__x0001__x0001__x0014_@_x0001__x0001__x0001__x0001__x0001__x0001__x0010_@_x0001__x0001__x0001__x0001__x0001__x0001__x0008_@_x0001__x0001__x0001__x0001__x0001__x0001__x0008_@_x0001__x0001__x0001__x0001__x0001__x0001__x0010_@_x0001__x0001__x0001__x0001__x0001__x0001__x0014_@_x0001__x0001__x0001__x0001__x0001__x0001__x0018_@_x0001__x0001__x0001__x0001__x0001__x0001__x0014_@_x0001__x0001__x0001__x0001__x0001__x0001__x0001__x0001__x0001__x0001__x0001__x0001__x0001__x0001__x0010_@_x0001__x0001__x0001__x0001__x0001__x0001__x0008_@_x0001__x0001__x0001__x0001__x0001__x0001__x0008_@_x0001__x0001__x0001__x0001__x0001__x0001__x0014_@_x0001__x0001__x0001__x0001__x0001__x0001__x0018_@_x0001__x0001__x0001__x0001__x0001__x0001__x0018_@_x0001__x0001__x0001__x0001__x0001__x0001__x0008_@_x0001__x0001__x0001__x0001__x0001__x0001__x0008_@_x0001__x0001__x0001__x0001__x0001__x0001_&amp;@_x0001__x0001__x0001__x0001__x0001__x0001__x0010_@_x0001__x0001__x0001__x0001__x0001__x0001__x0001__x0001__x0001__x0001__x0001__x0001__x0001__x0001__x0008_@_x0001__x0001__x0001__x0001__x0001__x0001__x0008_@_x0001__x0001__x0001__x0001__x0001__x0001__x0001__x0001__x0001__x0001__x0001__x0001__x0001__x0001__x0014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0008_@_x0001__x0001__x0001__x0001__x0001__x0001__x0010_@_x0001__x0001__x0001__x0001__x0001__x0001__x0018_@_x0001__x0002__x0001__x0001__x0001__x0001__x0001__x0001__x0014_@_x0001__x0001__x0001__x0001__x0001__x0001__x0008_@_x0001__x0001__x0001__x0001__x0001__x0001__x0008_@_x0001__x0001__x0001__x0001__x0001__x0001__x0018_@_x0001__x0001__x0001__x0001__x0001__x0001__x0008_@_x0001__x0001__x0001__x0001__x0001__x0001__x0001__x0001__x0001__x0001__x0001__x0001__x0001__x0001_"@_x0001__x0001__x0001__x0001__x0001__x0001__x0008_@_x0001__x0001__x0001__x0001__x0001__x0001__x0010_@_x0001__x0001__x0001__x0001__x0001__x0001__x001C_@_x0001__x0001__x0001__x0001__x0001__x0001__x0008_@_x0001__x0001__x0001__x0001__x0001__x0001__x0008_@_x0001__x0001__x0001__x0001__x0001__x0001_"@_x0001__x0001__x0001__x0001__x0001__x0001__x0008_@_x0001__x0001__x0001__x0001__x0001__x0001__x0018_@_x0001__x0001__x0001__x0001__x0001__x0001__x0014_@_x0001__x0001__x0001__x0001__x0001__x0001__x0010_@_x0001__x0001__x0001__x0001__x0001__x0001__x0008_@_x0001__x0001__x0001__x0001__x0001__x0001__x001C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0018_@_x0001__x0001__x0001__x0001__x0001__x0001__x0008_@_x0001__x0001__x0001__x0001__x0001__x0001__x0018_@_x0001__x0001__x0001__x0001__x0001__x0001__x0014_@_x0001__x0001__x0001__x0001__x0001__x0001__x0014_@_x0001__x0001__x0001__x0001__x0001__x0001__x0018_@_x0001__x0001__x0001__x0001__x0001__x0001_"@_x0001__x0001__x0001__x0001__x0001__x0002__x0001__x0001__x0014_@_x0001__x0001__x0001__x0001__x0001__x0001__x001C_@_x0001__x0001__x0001__x0001__x0001__x0001__x0008_@_x0001__x0001__x0001__x0001__x0001__x0001__x0014_@_x0001__x0001__x0001__x0001__x0001__x0001__x0018_@_x0001__x0001__x0001__x0001__x0001__x0001__x0008_@_x0001__x0001__x0001__x0001__x0001__x0001__x0010_@_x0001__x0001__x0001__x0001__x0001__x0001__x0018_@_x0001__x0001__x0001__x0001__x0001__x0001_ @_x0001__x0001__x0001__x0001__x0001__x0001__x0008_@_x0001__x0001__x0001__x0001__x0001__x0001__x0018_@_x0001__x0001__x0001__x0001__x0001__x0001__x0001__x0001__x0001__x0001__x0001__x0001__x0001__x0001__x0008_@_x0001__x0001__x0001__x0001__x0001__x0001__x0008_@_x0001__x0001__x0001__x0001__x0001__x0001__x0014_@_x0001__x0001__x0001__x0001__x0001__x0001__x0010_@_x0001__x0001__x0001__x0001__x0001__x0001__x0010_@_x0001__x0001__x0001__x0001__x0001__x0001__x0010_@_x0001__x0001__x0001__x0001__x0001__x0001_"@_x0001__x0001__x0001__x0001__x0001__x0001__x0014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0001__x0001__x0001__x0001__x0001__x0001__x0001__x0001__x0001__x0001__x0001__x0001__x0001__x0001__x0008_@_x0001__x0001__x0001__x0001__x0001__x0001__x001C_@_x0001__x0001__x0001__x0001__x0001__x0001__x0001__x0001__x0001__x0002__x0001__x0001__x0001__x0001__x0001__x0001__x0010_@_x0001__x0001__x0001__x0001__x0001__x0001__x0014_@_x0001__x0001__x0001__x0001__x0001__x0001__x0010_@_x0001__x0001__x0001__x0001__x0001__x0001_"@_x0001__x0001__x0001__x0001__x0001__x0001__x0018_@_x0001__x0001__x0001__x0001__x0001_C@_x0001__x0001__x0001__x0001__x0001__x0001__x0008_@_x0001__x0001__x0001__x0001__x0001__x0001__x0010_@_x0001__x0001__x0001__x0001__x0001__x0001__x0010_@_x0001__x0001__x0001__x0001__x0001__x0001__x0018_@_x0001__x0001__x0001__x0001__x0001__x0001__x0018_@_x0001__x0001__x0001__x0001__x0001__x0001__x0008_@_x0001__x0001__x0001__x0001__x0001__x0001__x0010_@_x0001__x0001__x0001__x0001__x0001__x0001__x0014_@_x0001__x0001__x0001__x0001__x0001__x0001__x0014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001C_@_x0001__x0001__x0001__x0001__x0001__x0001__x0010_@_x0001__x0001__x0001__x0001__x0001__x0001__x0008_@_x0001__x0001__x0001__x0001__x0001__x0001__x001C_@_x0001__x0001__x0001__x0001__x0001__x0001__x0010_@_x0001__x0001__x0001__x0001__x0001__x0001__x0010_@_x0001__x0001__x0001__x0001__x0001__x0001__x001C_@_x0001__x0001__x0001__x0001__x0001__x0002__x0001__x0001__x0010_@_x0001__x0001__x0001__x0001__x0001__x0001__x0010_@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_x0014_@_x0001__x0001__x0001__x0001__x0001__x0001__x001C_@_x0001__x0001__x0001__x0001__x0001__x0001_ @_x0001__x0001__x0001__x0001__x0001__x0001__x0008_@_x0001__x0001__x0001__x0001__x0001__x0001__x0018_@_x0001__x0001__x0001__x0001__x0001__x0001__x0018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0018_@_x0001__x0001__x0001__x0001__x0001__x0001_ @_x0001__x0001__x0001__x0001__x0001__x0001__x0010_@_x0001__x0001__x0001__x0001__x0001__x0001_ @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1@_x0001__x0001__x0001__x0001__x0001__x0001__x0018_@_x0001__x0001__x0001__x0001__x0001__x0001_*@_x0001__x0002__x0001__x0001__x0001__x0001__x0001__x0001__x0008_@_x0001__x0001__x0001__x0001__x0001__x0001__x0008_@_x0001__x0001__x0001__x0001__x0001__x0001__x0010_@_x0001__x0001__x0001__x0001__x0001__x0001__x0010_@_x0001__x0001__x0001__x0001__x0001__x0001__x0014_@_x0001__x0001__x0001__x0001__x0001__x0001_"@_x0001__x0001__x0001__x0001__x0001__x0001__x0010_@_x0001__x0001__x0001__x0001__x0001__x0001__x0008_@_x0001__x0001__x0001__x0001__x0001__x0001__x0010_@_x0001__x0001__x0001__x0001__x0001__x0001__x0008_@_x0001__x0001__x0001__x0001__x0001__x0001__x0014_@_x0001__x0001__x0001__x0001__x0001__x0001__x0008_@_x0001__x0001__x0001__x0001__x0001__x0001__x0008_@_x0001__x0001__x0001__x0001__x0001__x0001__x0018_@_x0001__x0001__x0001__x0001__x0001__x0001__x0010_@_x0001__x0001__x0001__x0001__x0001__x0001__x0010_@_x0001__x0001__x0001__x0001__x0001__x0001__x0018_@_x0001__x0001__x0001__x0001__x0001__x0001__x0001__x0001__x0001__x0001__x0001__x0001__x0001__x0001__x0008_@_x0001__x0001__x0001__x0001__x0001__x0001__x0008_@_x0001__x0001__x0001__x0001__x0001__x0001__x0014_@_x0001__x0001__x0001__x0001__x0001__x0001__x0008_@_x0001__x0001__x0001__x0001__x0001__x0001__x001C_@_x0001__x0001__x0001__x0001__x0001__x0001__x0014_@_x0001__x0001__x0001__x0001__x0001__x0001__x0008_@_x0001__x0001__x0001__x0001__x0001__x0001__x0008_@_x0001__x0001__x0001__x0001__x0001__x0001__x0010_@_x0001__x0001__x0001__x0001__x0001__x0001__x0010_@_x0001__x0001__x0001__x0001__x0001__x0001__x0018_@_x0001__x0001__x0001__x0001__x0001__x0001__x0010_@_x0001__x0001__x0001__x0001__x0001__x0001__x0010_@_x0001__x0001__x0001__x0001__x0001__x0002__x0001__x0001__x0010_@_x0001__x0001__x0001__x0001__x0001__x0001__x0008_@_x0001__x0001__x0001__x0001__x0001__x0001__x0010_@_x0001__x0001__x0001__x0001__x0001__x0001__x0001__x0001__x0001__x0001__x0001__x0001__x0001__x0001__x001C_@_x0001__x0001__x0001__x0001__x0001__x0001__x0010_@_x0001__x0001__x0001__x0001__x0001__x0001__x0008_@_x0001__x0001__x0001__x0001__x0001__x0001__x0001__x0001__x0001__x0001__x0001__x0001__x0001__x0001__x0018_@_x0001__x0001__x0001__x0001__x0001__x0001__x0018_@_x0001__x0001__x0001__x0001__x0001__x0001__x0008_@_x0001__x0001__x0001__x0001__x0001__x0001__x0014_@_x0001__x0001__x0001__x0001__x0001__x0001__x0014_@_x0001__x0001__x0001__x0001__x0001__x0001__x0008_@_x0001__x0001__x0001__x0001__x0001__x0001__x001C_@_x0001__x0001__x0001__x0001__x0001__x0001__x0008_@_x0001__x0001__x0001__x0001__x0001__x0001__x001C_@_x0001__x0001__x0001__x0001__x0001__x0001__x001C_@_x0001__x0001__x0001__x0001__x0001__x0001__x0008_@_x0001__x0001__x0001__x0001__x0001__x0001__x0018_@_x0001__x0001__x0001__x0001__x0001__x0001__x0018_@_x0001__x0001__x0001__x0001__x0001__x0001__x0014_@_x0001__x0001__x0001__x0001__x0001__x0001__x001C_@_x0001__x0001__x0001__x0001__x0001__x0001__x0010_@_x0001__x0001__x0001__x0001__x0001__x0001__x0014_@_x0001__x0001__x0001__x0001__x0001__x0001__x0008_@_x0001__x0001__x0001__x0001__x0001__x0001_7@_x0001__x0001__x0001__x0001__x0001__x0001__x0010_@_x0001__x0001__x0001__x0001__x0001__x0001__x001C_@_x0001__x0001__x0001__x0001__x0001__x0001__x0008_@_x0001__x0001__x0001__x0001__x0001__x0001__x0018_@_x0001__x0001__x0001__x0001__x0001__x0001__x0010_@_x0001__x0002__x0001__x0001__x0001__x0001__x0001__x0001__x0008_@_x0001__x0001__x0001__x0001__x0001_J@_x0001__x0001__x0001__x0001__x0001__x0001__x0008_@_x0001__x0001__x0001__x0001__x0001__x0001_ @_x0001__x0001__x0001__x0001__x0001__x0001__x0008_@_x0001__x0001__x0001__x0001__x0001__x0001__x0018_@_x0001__x0001__x0001__x0001__x0001__x0001__x0014_@_x0001__x0001__x0001__x0001__x0001__x0001__x0014_@_x0001__x0001__x0001__x0001__x0001__x0001__x0008_@_x0001__x0001__x0001__x0001__x0001__x0001__x0008_@_x0001__x0001__x0001__x0001__x0001__x0001__x0014_@_x0001__x0001__x0001__x0001__x0001__x0001__x0010_@_x0001__x0001__x0001__x0001__x0001__x0001__x0008_@_x0001__x0001__x0001__x0001__x0001__x0001__x0014_@_x0001__x0001__x0001__x0001__x0001__x0001__x0008_@_x0001__x0001__x0001__x0001__x0001__x0001__x0010_@_x0001__x0001__x0001__x0001__x0001__x0001__x0014_@_x0001__x0001__x0001__x0001__x0001__x0001__x0008_@_x0001__x0001__x0001__x0001__x0001__x0001__x0010_@_x0001__x0001__x0001__x0001__x0001__x0001__x0008_@_x0001__x0001__x0001__x0001__x0001__x0001__x0001__x0001__x0001__x0001__x0001__x0001__x0001__x0001__x0008_@_x0001__x0001__x0001__x0001__x0001__x0001__x0008_@_x0001__x0001__x0001__x0001__x0001__x0001_ @_x0001__x0001__x0001__x0001__x0001__x0001__x001C_@_x0001__x0001__x0001__x0001__x0001__x0001__x0010_@_x0001__x0001__x0001__x0001__x0001__x0001__x0008_@_x0001__x0001__x0001__x0001__x0001__x0001__x0008_@_x0001__x0001__x0001__x0001__x0001__x0001_&amp;@_x0001__x0001__x0001__x0001__x0001__x0001__x0014_@_x0001__x0001__x0001__x0001__x0001__x0001__x0008_@_x0001__x0001__x0001__x0001__x0001__x0002__x0001__x0001__x0014_@_x0001__x0001__x0001__x0001__x0001__x0001__x0008_@_x0001__x0001__x0001__x0001__x0001__x0001__x0001__x0001__x0001__x0001__x0001__x0001__x0001__x0001__x0008_@_x0001__x0001__x0001__x0001__x0001__x0001__x0014_@_x0001__x0001__x0001__x0001__x0001__x0001__x0008_@_x0001__x0001__x0001__x0001__x0001__x0001_&amp;@_x0001__x0001__x0001__x0001__x0001__x0001__x0008_@_x0001__x0001__x0001__x0001__x0001__x0001__x0010_@_x0001__x0001__x0001__x0001__x0001__x0001__x0018_@_x0001__x0001__x0001__x0001__x0001__x0001_"@_x0001__x0001__x0001__x0001__x0001__x0001__x0018_@_x0001__x0001__x0001__x0001__x0001__x0001__x0010_@_x0001__x0001__x0001__x0001__x0001__x0001__x0014_@_x0001__x0001__x0001__x0001__x0001__x0001_&amp;@_x0001__x0001__x0001__x0001__x0001__x0001__x0001__x0001__x0001__x0001__x0001__x0001__x0001__x0001_ @_x0001__x0001__x0001__x0001__x0001__x0001__x0008_@_x0001__x0001__x0001__x0001__x0001__x0001__x0014_@_x0001__x0001__x0001__x0001__x0001__x0001__x0014_@_x0001__x0001__x0001__x0001__x0001__x0001__x0018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0010_@_x0001__x0001__x0001__x0001__x0001__x0001__x001C_@_x0001__x0001__x0001__x0001__x0001__x0001__x0010_@_x0001__x0001__x0001__x0001__x0001__x0001__x0008_@_x0001__x0001__x0001__x0001__x0001__x0001__x0018_@_x0001__x0001__x0001__x0001__x0001__x0001__x0010_@_x0001__x0002__x0001__x0001__x0001__x0001__x0001__x0001__x0008_@_x0001__x0001__x0001__x0001__x0001__x0001__x0014_@_x0001__x0001__x0001__x0001__x0001__x0001__x0010_@_x0001__x0001__x0001__x0001__x0001__x0001__x0018_@_x0001__x0001__x0001__x0001__x0001__x0001__x0008_@_x0001__x0001__x0001__x0001__x0001__x0001__x0008_@_x0001__x0001__x0001__x0001__x0001__x0001__x0010_@_x0001__x0001__x0001__x0001__x0001__x0001__x0010_@_x0001__x0001__x0001__x0001__x0001__x0001__x0018_@_x0001__x0001__x0001__x0001__x0001__x0001__x0010_@_x0001__x0001__x0001__x0001__x0001__x0001__x0014_@_x0001__x0001__x0001__x0001__x0001__x0001__x0008_@_x0001__x0001__x0001__x0001__x0001__x0001__x0014_@_x0001__x0001__x0001__x0001__x0001__x0001__x0008_@_x0001__x0001__x0001__x0001__x0001__x0001_ @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C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0001__x0001__x0001__x0001__x0001__x0001__x0008_@_x0001__x0001__x0001__x0001__x0001__x0001_"@_x0001__x0001__x0001__x0001__x0001__x0001__x001C_@_x0001__x0001__x0001__x0001__x0001__x0002__x0001__x0001__x0010_@_x0001__x0001__x0001__x0001__x0001__x0001__x0014_@_x0001__x0001__x0001__x0001__x0001__x0001__x0008_@_x0001__x0001__x0001__x0001__x0001__x0001__x0014_@_x0001__x0001__x0001__x0001__x0001__x0001__x0014_@_x0001__x0001__x0001__x0001__x0001__x0001__x0010_@_x0001__x0001__x0001__x0001__x0001__x0001__x0018_@_x0001__x0001__x0001__x0001__x0001__x0001__x0018_@_x0001__x0001__x0001__x0001__x0001__x0001__x0018_@_x0001__x0001__x0001__x0001__x0001__x0001__x001C_@_x0001__x0001__x0001__x0001__x0001__x0001__x0010_@_x0001__x0001__x0001__x0001__x0001__x0001__x0010_@_x0001__x0001__x0001__x0001__x0001__x0001__x0010_@_x0001__x0001__x0001__x0001__x0001__x0001__x0008_@_x0001__x0001__x0001__x0001__x0001__x0001__x001C_@_x0001__x0001__x0001__x0001__x0001__x0001__x0014_@_x0001__x0001__x0001__x0001__x0001__x0001__x0008_@_x0001__x0001__x0001__x0001__x0001__x0001__x0010_@_x0001__x0001__x0001__x0001__x0001__x0001__x001C_@_x0001__x0001__x0001__x0001__x0001__x0001__x0010_@_x0001__x0001__x0001__x0001__x0001__x0001__x0010_@_x0001__x0001__x0001__x0001__x0001__x0001__x0008_@_x0001__x0001__x0001__x0001__x0001__x0001__x0014_@_x0001__x0001__x0001__x0001__x0001__x0001__x0008_@_x0001__x0001__x0001__x0001__x0001__x0001__x0008_@_x0001__x0001__x0001__x0001__x0001__x0001__x0010_@_x0001__x0001__x0001__x0001__x0001__x0001__x001C_@_x0001__x0001__x0001__x0001__x0001__x0001__x0010_@_x0001__x0001__x0001__x0001__x0001__x0001__x0001__x0001__x0001__x0001__x0001__x0001__x0001__x0001__x0008_@_x0001__x0001__x0001__x0001__x0001__x0001__x0008_@_x0001__x0001__x0001__x0001__x0001__x0001__x001C_@_x0001__x0002__x0001__x0001__x0001__x0001__x0001__x0001_ @_x0001__x0001__x0001__x0001__x0001__x0001__x001C_@_x0001__x0001__x0001__x0001__x0001__x0001__x0014_@_x0001__x0001__x0001__x0001__x0001__x0001__x0008_@_x0001__x0001__x0001__x0001__x0001__x0001__x0008_@_x0001__x0001__x0001__x0001__x0001__x0001__x0014_@_x0001__x0001__x0001__x0001__x0001__x0001__x0014_@_x0001__x0001__x0001__x0001__x0001__x0001__x0010_@_x0001__x0001__x0001__x0001__x0001__x0001__x0010_@_x0001__x0001__x0001__x0001__x0001__x0001_,@_x0001__x0001__x0001__x0001__x0001__x0001__x001C_@_x0001__x0001__x0001__x0001__x0001__x0001__x0008_@_x0001__x0001__x0001__x0001__x0001__x0001_ @_x0001__x0001__x0001__x0001__x0001__x0001__x0010_@_x0001__x0001__x0001__x0001__x0001__x0001__x0008_@_x0001__x0001__x0001__x0001__x0001__x0001__x0010_@_x0001__x0001__x0001__x0001__x0001__x0001__x0008_@_x0001__x0001__x0001__x0001__x0001__x0001__x001C_@_x0001__x0001__x0001__x0001__x0001__x0001__x0010_@_x0001__x0001__x0001__x0001__x0001__x0001__x0014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0001__x0001__x0001__x0001__x0001__x0001__x0010_@_x0001__x0001__x0001__x0001__x0001__x0001__x0008_@_x0001__x0001__x0001__x0001__x0001__x0001__x0001__x0001__x0001__x0001__x0001__x0001__x0001__x0001__x0008_@_x0001__x0001__x0001__x0001__x0001__x0001__x0010_@_x0001__x0001__x0001__x0001__x0001__x0002__x0001__x0001__x0008_@_x0001__x0001__x0001__x0001__x0001__x0001__x0008_@_x0001__x0001__x0001__x0001__x0001__x0001__x0008_@_x0001__x0001__x0001__x0001__x0001__x0001__x001C_@_x0001__x0001__x0001__x0001__x0001__x0001__x0010_@_x0001__x0001__x0001__x0001__x0001__x0001__x0010_@_x0001__x0001__x0001__x0001__x0001__x0001__x001C_@_x0001__x0001__x0001__x0001__x0001__x0001_ @_x0001__x0001__x0001__x0001__x0001__x0001__x0018_@_x0001__x0001__x0001__x0001__x0001__x0001__x0018_@_x0001__x0001__x0001__x0001__x0001__x0001__x0008_@_x0001__x0001__x0001__x0001__x0001__x0001__x0010_@_x0001__x0001__x0001__x0001__x0001__x0001__x0010_@_x0001__x0001__x0001__x0001__x0001__x0001__x0008_@_x0001__x0001__x0001__x0001__x0001__x0001__x0018_@_x0001__x0001__x0001__x0001__x0001__x0001__x0001__x0001__x0001__x0001__x0001__x0001__x0001__x0001__x0014_@_x0001__x0001__x0001__x0001__x0001__x0001__x0014_@_x0001__x0001__x0001__x0001__x0001__x0001__x0010_@_x0001__x0001__x0001__x0001__x0001__x0001__x001C_@_x0001__x0001__x0001__x0001__x0001__x0001__x001C_@_x0001__x0001__x0001__x0001__x0001__x0001__x0014_@_x0001__x0001__x0001__x0001__x0001__x0001__x0010_@_x0001__x0001__x0001__x0001__x0001__x0001__x0008_@_x0001__x0001__x0001__x0001__x0001__x0001__x0008_@_x0001__x0001__x0001__x0001__x0001__x0001__x0010_@_x0001__x0001__x0001__x0001__x0001__x0001__x0010_@_x0001__x0001__x0001__x0001__x0001__x0001__x0014_@_x0001__x0001__x0001__x0001__x0001__x0001__x0008_@_x0001__x0001__x0001__x0001__x0001__x0001__x0008_@_x0001__x0001__x0001__x0001__x0001__x0001__x0008_@_x0001__x0001__x0001__x0001__x0001__x0001__x0008_@_x0001__x0002__x0001__x0001__x0001__x0001__x0001__x0001__x0008_@_x0001__x0001__x0001__x0001__x0001__x0001__x0018_@_x0001__x0001__x0001__x0001__x0001__x0001_ @_x0001__x0001__x0001__x0001__x0001__x0001__x0008_@_x0001__x0001__x0001__x0001__x0001__x0001_7@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C_@_x0001__x0001__x0001__x0001__x0001__x0001__x0010_@_x0001__x0001__x0001__x0001__x0001__x0001_ @_x0001__x0001__x0001__x0001__x0001__x0001__x0008_@_x0001__x0001__x0001__x0001__x0001__x0001__x0008_@_x0001__x0001__x0001__x0001__x0001__x0001__x0008_@_x0001__x0001__x0001__x0001__x0001__x0001__x0018_@_x0001__x0001__x0001__x0001__x0001__x0001__x0014_@_x0001__x0001__x0001__x0001__x0001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0014_@_x0001__x0001__x0001__x0001__x0001__x0001__x0018_@_x0001__x0001__x0001__x0001__x0001__x0001__x0008_@_x0001__x0001__x0001__x0001__x0001__x0001__x0018_@_x0001__x0001__x0001__x0001__x0001__x0001__x0008_@_x0001__x0001__x0001__x0001__x0001__x0001__x0008_@_x0001__x0001__x0001__x0001__x0001__x0002__x0001__x0001__x0010_@_x0001__x0001__x0001__x0001__x0001__x0001__x0001__x0001__x0001__x0001__x0001__x0001__x0001__x0001__x0008_@_x0001__x0001__x0001__x0001__x0001__x0001__x0008_@_x0001__x0001__x0001__x0001__x0001__x0001_8@_x0001__x0001__x0001__x0001__x0001__x0001__x0014_@_x0001__x0001__x0001__x0001__x0001__x0001__x0010_@_x0001__x0001__x0001__x0001__x0001__x0001__x0018_@_x0001__x0001__x0001__x0001__x0001__x0001__x0008_@_x0001__x0001__x0001__x0001__x0001__x0001__x0014_@_x0001__x0001__x0001__x0001__x0001__x0001__x0010_@_x0001__x0001__x0001__x0001__x0001__x0001__x0010_@_x0001__x0001__x0001__x0001__x0001__x0001__x0008_@_x0001__x0001__x0001__x0001__x0001__x0001__x0008_@_x0001__x0001__x0001__x0001__x0001__x0001_ @_x0001__x0001__x0001__x0001__x0001__x0001__x0008_@_x0001__x0001__x0001__x0001__x0001__x0001__x0018_@_x0001__x0001__x0001__x0001__x0001__x0001__x0008_@_x0001__x0001__x0001__x0001__x0001__x0001__x0008_@_x0001__x0001__x0001__x0001__x0001__x0001__x0010_@_x0001__x0001__x0001__x0001__x0001__x0001_$@_x0001__x0001__x0001__x0001__x0001__x0001__x0008_@_x0001__x0001__x0001__x0001__x0001__x0001__x0008_@_x0001__x0001__x0001__x0001__x0001__x0001__x0001__x0001__x0001__x0001__x0001__x0001__x0001__x0001__x0008_@_x0001__x0001__x0001__x0001__x0001__x0001__x0010_@_x0001__x0001__x0001__x0001__x0001__x0001__x0018_@_x0001__x0001__x0001__x0001__x0001__x0001__x0014_@_x0001__x0001__x0001__x0001__x0001__x0001__x0010_@_x0001__x0001__x0001__x0001__x0001__x0001__x0008_@_x0001__x0001__x0001__x0001__x0001__x0001__x0008_@_x0001__x0001__x0001__x0001__x0001__x0001__x0008_@_x0001__x0002__x0001__x0001__x0001__x0001__x0001__x0001__x0014_@_x0001__x0001__x0001__x0001__x0001__x0001__x001C_@_x0001__x0001__x0001__x0001__x0001__x0001__x0008_@_x0001__x0001__x0001__x0001__x0001__x0001__x0010_@_x0001__x0001__x0001__x0001__x0001__x0001__x0010_@_x0001__x0001__x0001__x0001__x0001__x0001__x0010_@_x0001__x0001__x0001__x0001__x0001__x0001_ @_x0001__x0001__x0001__x0001__x0001__x0001_C@_x0001__x0001__x0001__x0001__x0001__x0001__x0018_@_x0001__x0001__x0001__x0001__x0001__x0001__x0018_@_x0001__x0001__x0001__x0001__x0001__x0001__x0008_@_x0001__x0001__x0001__x0001__x0001__x0001__x001C_@_x0001__x0001__x0001__x0001__x0001__x0001__x0010_@_x0001__x0001__x0001__x0001__x0001__x0001__x0008_@_x0001__x0001__x0001__x0001__x0001__x0001__x0008_@_x0001__x0001__x0001__x0001__x0001__x0001__x0001__x0001__x0001__x0001__x0001__x0001__x0001__x0001__x0010_@_x0001__x0001__x0001__x0001__x0001__x0001__x0008_@_x0001__x0001__x0001__x0001__x0001__x0001__x0008_@_x0001__x0001__x0001__x0001__x0001__x0001__x0001__x0001__x0001__x0001__x0001__x0001__x0001__x0001__x0008_@_x0001__x0001__x0001__x0001__x0001__x0001__x0008_@_x0001__x0001__x0001__x0001__x0001__x0001__x001C_@_x0001__x0001__x0001__x0001__x0001__x0001__x0008_@_x0001__x0001__x0001__x0001__x0001__x0001__x001C_@_x0001__x0001__x0001__x0001__x0001__x0001__x001C_@_x0001__x0001__x0001__x0001__x0001__x0001__x001C_@_x0001__x0001__x0001__x0001__x0001__x0001__x0010_@_x0001__x0001__x0001__x0001__x0001__x0001__x0010_@_x0001__x0001__x0001__x0001__x0001__x0001__x0010_@_x0001__x0001__x0001__x0001__x0001__x0001__x0010_@_x0001__x0001__x0001__x0001__x0001__x0002__x0001__x0001__x0010_@_x0001__x0001__x0001__x0001__x0001__x0001__x0014_@_x0001__x0001__x0001__x0001__x0001__x0001__x0010_@_x0001__x0001__x0001__x0001__x0001__x0001__x0018_@_x0001__x0001__x0001__x0001__x0001__x0001__x0008_@_x0001__x0001__x0001__x0001__x0001__x0001__x0010_@_x0001__x0001__x0001__x0001__x0001__x0001__x0001__x0001__x0001__x0001__x0001__x0001__x0001__x0001__x0001__x0001__x0001__x0001__x0001__x0001__x0001__x0001__x0008_@_x0001__x0001__x0001__x0001__x0001__x0001__x0010_@_x0001__x0001__x0001__x0001__x0001__x0001__x0014_@_x0001__x0001__x0001__x0001__x0001__x0001__x0010_@_x0001__x0001__x0001__x0001__x0001__x0001__x0008_@_x0001__x0001__x0001__x0001__x0001__x0001__x0018_@_x0001__x0001__x0001__x0001__x0001__x0001__x0008_@_x0001__x0001__x0001__x0001__x0001__x0001__x0008_@_x0001__x0001__x0001__x0001__x0001__x0001_8@_x0001__x0001__x0001__x0001__x0001__x0001__x001C_@_x0001__x0001__x0001__x0001__x0001__x0001__x0008_@_x0001__x0001__x0001__x0001__x0001__x0001__x0014_@_x0001__x0001__x0001__x0001__x0001__x0001__x0010_@_x0001__x0001__x0001__x0001__x0001__x0001__x0018_@_x0001__x0001__x0001__x0001__x0001__x0001__x0014_@_x0001__x0001__x0001__x0001__x0001__x0001__x0010_@_x0001__x0001__x0001__x0001__x0001__x0001__x0001__x0001__x0001__x0001__x0001__x0001__x0001__x0001__x0010_@_x0001__x0001__x0001__x0001__x0001__x0001_ @_x0001__x0001__x0001__x0001__x0001__x0001__x0001__x0001__x0001__x0001__x0001__x0001__x0001__x0001__x0018_@_x0001__x0001__x0001__x0001__x0001__x0001_&amp;@_x0001__x0001__x0001__x0001__x0001__x0001__x0008_@_x0001__x0001__x0001__x0001__x0001__x0001__x0010_@_x0001__x0002__x0001__x0001__x0001__x0001__x0001__x0001__x0008_@_x0001__x0001__x0001__x0001__x0001__x0001__x0010_@_x0001__x0001__x0001__x0001__x0001__x0001__x0008_@_x0001__x0001__x0001__x0001__x0001__x0001__x0010_@_x0001__x0001__x0001__x0001__x0001__x0001__x0014_@_x0001__x0001__x0001__x0001__x0001__x0001__x0014_@_x0001__x0001__x0001__x0001__x0001__x0001__x0008_@_x0001__x0001__x0001__x0001__x0001__x0001__x0008_@_x0001__x0001__x0001__x0001__x0001__x0001__x0008_@_x0001__x0001__x0001__x0001__x0001__x0001__x0018_@_x0001__x0001__x0001__x0001__x0001__x0001__x0008_@_x0001__x0001__x0001__x0001__x0001__x0001__x0010_@_x0001__x0001__x0001__x0001__x0001__x0001__x0010_@_x0001__x0001__x0001__x0001__x0001__x0001__x0008_@_x0001__x0001__x0001__x0001__x0001__x0001_ @_x0001__x0001__x0001__x0001__x0001__x0001__x0010_@_x0001__x0001__x0001__x0001__x0001__x0001__x0014_@_x0001__x0001__x0001__x0001__x0001__x0001__x0008_@_x0001__x0001__x0001__x0001__x0001__x0001__x0010_@_x0001__x0001__x0001__x0001__x0001__x0001_6@_x0001__x0001__x0001__x0001__x0001__x0001__x0014_@_x0001__x0001__x0001__x0001__x0001_H@_x0001__x0001__x0001__x0001__x0001__x0001__x0008_@_x0001__x0001__x0001__x0001__x0001__x0001__x0018_@_x0001__x0001__x0001__x0001__x0001__x0001__x0014_@_x0001__x0001__x0001__x0001__x0001__x0001__x001C_@_x0001__x0001__x0001__x0001__x0001__x0001__x0010_@_x0001__x0001__x0001__x0001__x0001__x0001__x0008_@_x0001__x0001__x0001__x0001__x0001__x0001__x0014_@_x0001__x0001__x0001__x0001__x0001__x0001__x001C_@_x0001__x0001__x0001__x0001__x0001__x0001__x0010_@_x0001__x0001__x0001__x0001__x0001__x0002__x0001__x0001__x0008_@_x0001__x0001__x0001__x0001__x0001__x0001__x0010_@_x0001__x0001__x0001__x0001__x0001__x0001_ @_x0001__x0001__x0001__x0001__x0001__x0001__x0010_@_x0001__x0001__x0001__x0001__x0001__x0001__x0008_@_x0001__x0001__x0001__x0001__x0001__x0001__x0010_@_x0001__x0001__x0001__x0001__x0001__x0001__x0018_@_x0001__x0001__x0001__x0001__x0001__x0001__x0018_@_x0001__x0001__x0001__x0001__x0001__x0001__x0008_@_x0001__x0001__x0001__x0001__x0001__x0001_"@_x0001__x0001__x0001__x0001__x0001__x0001__x0010_@_x0001__x0001__x0001__x0001__x0001__x0001__x0008_@_x0001__x0001__x0001__x0001__x0001__x0001__x0014_@_x0001__x0001__x0001__x0001__x0001__x0001__x0010_@_x0001__x0001__x0001__x0001__x0001__x0001__x0010_@_x0001__x0001__x0001__x0001__x0001__x0001__x0018_@_x0001__x0001__x0001__x0001__x0001__x0001__x0018_@_x0001__x0001__x0001__x0001__x0001__x0001__x0008_@_x0001__x0001__x0001__x0001__x0001__x0001__x0018_@_x0001__x0001__x0001__x0001__x0001__x0001__x0008_@_x0001__x0001__x0001__x0001__x0001__x0001__x001C_@_x0001__x0001__x0001__x0001__x0001__x0001__x0008_@_x0001__x0001__x0001__x0001__x0001__x0001__x001C_@_x0001__x0001__x0001__x0001__x0001__x0001__x0010_@_x0001__x0001__x0001__x0001__x0001__x0001__x0014_@_x0001__x0001__x0001__x0001__x0001__x0001__x0008_@_x0001__x0001__x0001__x0001__x0001__x0001__x0014_@_x0001__x0001__x0001__x0001__x0001__x0001__x0008_@_x0001__x0001__x0001__x0001__x0001__x0001__x001C_@_x0001__x0001__x0001__x0001__x0001__x0001__x0010_@_x0001__x0001__x0001__x0001__x0001__x0001__x0014_@_x0001__x0001__x0001__x0001__x0001__x0001__x0010_@_x0001__x0002__x0001__x0001__x0001__x0001__x0001__x0001__x0010_@_x0001__x0001__x0001__x0001__x0001__x0001__x0018_@_x0001__x0001__x0001__x0001__x0001__x0001__x0014_@_x0001__x0001__x0001__x0001__x0001__x0001__x0008_@_x0001__x0001__x0001__x0001__x0001__x0001_&amp;@_x0001__x0001__x0001__x0001__x0001__x0001__x0008_@_x0001__x0001__x0001__x0001__x0001__x0001__x0010_@_x0001__x0001__x0001__x0001__x0001__x0001__x0010_@_x0001__x0001__x0001__x0001__x0001__x0001__x0014_@_x0001__x0001__x0001__x0001__x0001__x0001__x0008_@_x0001__x0001__x0001__x0001__x0001__x0001__x0001__x0001__x0001__x0001__x0001__x0001__x0001__x0001__x0008_@_x0001__x0001__x0001__x0001__x0001__x0001__x0010_@_x0001__x0001__x0001__x0001__x0001__x0001__x0008_@_x0001__x0001__x0001__x0001__x0001__x0001__x0008_@_x0001__x0001__x0001__x0001__x0001__x0001__x0014_@_x0001__x0001__x0001__x0001__x0001__x0001__x0010_@_x0001__x0001__x0001__x0001__x0001__x0001__x0014_@_x0001__x0001__x0001__x0001__x0001__x0001__x0014_@_x0001__x0001__x0001__x0001__x0001__x0001__x0010_@_x0001__x0001__x0001__x0001__x0001__x0001__x0008_@_x0001__x0001__x0001__x0001__x0001__x0001__x0008_@_x0001__x0001__x0001__x0001__x0001__x0001__x0018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C_@_x0001__x0001__x0001__x0001__x0001__x0002__x0001__x0001__x0008_@_x0001__x0001__x0001__x0001__x0001__x0001__x0010_@_x0001__x0001__x0001__x0001__x0001__x0001__x0018_@_x0001__x0001__x0001__x0001__x0001__x0001__x0008_@_x0001__x0001__x0001__x0001__x0001__x0001__x0008_@_x0001__x0001__x0001__x0001__x0001__x0001__x0008_@_x0001__x0001__x0001__x0001__x0001__x0001__x0014_@_x0001__x0001__x0001__x0001__x0001__x0001__x0014_@_x0001__x0001__x0001__x0001__x0001__x0001__x0008_@_x0001__x0001__x0001__x0001__x0001__x0001__x0008_@_x0001__x0001__x0001__x0001__x0001__x0001__x001C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0010_@_x0001__x0001__x0001__x0001__x0001__x0001__x001C_@_x0001__x0001__x0001__x0001__x0001__x0001__x0018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0001__x0001__x0001__x0001__x0001__x0001__x0018_@_x0001__x0001__x0001__x0001__x0001__x0001__x0008_@_x0001__x0001__x0001__x0001__x0001__x0001__x0008_@_x0001__x0002__x0001__x0001__x0001__x0001__x0001__x0001_*@_x0001__x0001__x0001__x0001__x0001__x0001__x0018_@_x0001__x0001__x0001__x0001__x0001__x0001__x0008_@_x0001__x0001__x0001__x0001__x0001__x0001__x0008_@_x0001__x0001__x0001__x0001__x0001__x0001__x0008_@_x0001__x0001__x0001__x0001__x0001__x0001__x0001__x0001__x0001__x0001__x0001__x0001__x0001__x0001__x0008_@_x0001__x0001__x0001__x0001__x0001__x0001__x0008_@_x0001__x0001__x0001__x0001__x0001__x0001_&amp;@_x0001__x0001__x0001__x0001__x0001__x0001__x0008_@_x0001__x0001__x0001__x0001__x0001__x0001__x0010_@_x0001__x0001__x0001__x0001__x0001__x0001__x0008_@_x0001__x0001__x0001__x0001__x0001__x0001_ @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0014_@_x0001__x0001__x0001__x0001__x0001__x0001__x0018_@_x0001__x0001__x0001__x0001__x0001__x0001__x0018_@_x0001__x0001__x0001__x0001__x0001__x0001__x0010_@_x0001__x0001__x0001__x0001__x0001__x0001__x0008_@_x0001__x0001__x0001__x0001__x0001__x0001__x0018_@_x0001__x0001__x0001__x0001__x0001__x0001__x0001__x0001__x0001__x0001__x0001__x0001__x0001__x0001__x0014_@_x0001__x0001__x0001__x0001__x0001__x0001__x0018_@_x0001__x0001__x0001__x0001__x0001__x0001__x0018_@_x0001__x0001__x0001__x0001__x0001__x0001__x0018_@_x0001__x0001__x0001__x0001__x0001__x0001__x0018_@_x0001__x0001__x0001__x0001__x0001__x0001__x001C_@_x0001__x0001__x0001__x0001__x0001__x0002__x0001__x0001__x0018_@_x0001__x0001__x0001__x0001__x0001__x0001__x0008_@_x0001__x0001__x0001__x0001__x0001__x0001__x0010_@_x0001__x0001__x0001__x0001__x0001__x0001__x001C_@_x0001__x0001__x0001__x0001__x0001__x0001__x0008_@_x0001__x0001__x0001__x0001__x0001__x0001__x0018_@_x0001__x0001__x0001__x0001__x0001__x0001__x001C_@_x0001__x0001__x0001__x0001__x0001__x0001__x0008_@_x0001__x0001__x0001__x0001__x0001__x0001__x0018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0001__x0001__x0001__x0001__x0001__x0008_@_x0001__x0001__x0001__x0001__x0001__x0001_&amp;@_x0001__x0001__x0001__x0001__x0001__x0001__x0010_@_x0001__x0001__x0001__x0001__x0001__x0001__x001C_@_x0001__x0001__x0001__x0001__x0001__x0001_,@_x0001__x0001__x0001__x0001__x0001__x0001__x0008_@_x0001__x0001__x0001__x0001__x0001__x0001__x0010_@_x0001__x0001__x0001__x0001__x0001__x0001__x0001__x0001__x0001__x0001__x0001__x0001__x0001__x0001__x0001__x0001__x0001__x0001__x0001__x0001__x0001__x0001__x0001__x0001__x0001__x0001__x0001__x0001__x0001__x0001__x0008_@_x0001__x0001__x0001__x0001__x0001__x0001_,@_x0001__x0001__x0001__x0001__x0001__x0001__x0008_@_x0001__x0001__x0001__x0001__x0001__x0001__x0010_@_x0001__x0001__x0001__x0001__x0001__x0001__x0001__x0001__x0001__x0001__x0001__x0001__x0001__x0001__x0010_@_x0001__x0002__x0001__x0001__x0001__x0001__x0001__x0001__x0014_@_x0001__x0001__x0001__x0001__x0001__x0001__x001C_@_x0001__x0001__x0001__x0001__x0001__x0001__x0010_@_x0001__x0001__x0001__x0001__x0001__x0001__x0008_@_x0001__x0001__x0001__x0001__x0001__x0001__x0010_@_x0001__x0001__x0001__x0001__x0001__x0001__x001C_@_x0001__x0001__x0001__x0001__x0001__x0001__x0008_@_x0001__x0001__x0001__x0001__x0001__x0001__x0008_@_x0001__x0001__x0001__x0001__x0001__x0001__x001C_@_x0001__x0001__x0001__x0001__x0001__x0001__x0010_@_x0001__x0001__x0001__x0001__x0001__x0001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C_@_x0001__x0001__x0001__x0001__x0001__x0001__x0010_@_x0001__x0001__x0001__x0001__x0001__x0001__x0010_@_x0001__x0001__x0001__x0001__x0001__x0001__x0008_@_x0001__x0001__x0001__x0001__x0001__x0001_2@_x0001__x0001__x0001__x0001__x0001__x0001__x0008_@_x0001__x0001__x0001__x0001__x0001__x0001__x001C_@_x0001__x0001__x0001__x0001__x0001__x0001__x0008_@_x0001__x0001__x0001__x0001__x0001__x0001__x0018_@_x0001__x0001__x0001__x0001__x0001__x0001__x0008_@_x0001__x0001__x0001__x0001__x0001__x0001__x0010_@_x0001__x0001__x0001__x0001__x0001__x0001__x0008_@_x0001__x0001__x0001__x0001__x0001__x0001__x0008_@_x0001__x0001__x0001__x0001__x0001__x0001_(@_x0001__x0001__x0001__x0001__x0001__x0002__x0001__x0001__x0010_@_x0001__x0001__x0001__x0001__x0001__x0001__x0008_@_x0001__x0001__x0001__x0001__x0001__x0001__x0008_@_x0001__x0001__x0001__x0001__x0001__x0001__x0014_@_x0001__x0001__x0001__x0001__x0001__x0001__x0010_@_x0001__x0001__x0001__x0001__x0001__x0001__x0010_@_x0001__x0001__x0001__x0001__x0001__x0001__x0008_@_x0001__x0001__x0001__x0001__x0001__x0001__x0008_@_x0001__x0001__x0001__x0001__x0001__x0001__x0014_@_x0001__x0001__x0001__x0001__x0001__x0001__x0010_@_x0001__x0001__x0001__x0001__x0001__x0001__x0018_@_x0001__x0001__x0001__x0001__x0001__x0001__x0014_@_x0001__x0001__x0001__x0001__x0001__x0001__x0010_@_x0001__x0001__x0001__x0001__x0001__x0001__x0018_@_x0001__x0001__x0001__x0001__x0001__x0001_ @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001C_@_x0001__x0001__x0001__x0001__x0001__x0001__x0008_@_x0001__x0001__x0001__x0001__x0001__x0001_"@_x0001__x0001__x0001__x0001__x0001__x0001__x0010_@_x0001__x0001__x0001__x0001__x0001__x0001__x0018_@_x0001__x0001__x0001__x0001__x0001__x0001__x001C_@_x0001__x0001__x0001__x0001__x0001__x0001__x0014_@_x0001__x0001__x0001__x0001__x0001__x0001__x0014_@_x0001__x0001__x0001__x0001__x0001__x0001__x0008_@_x0001__x0001__x0001__x0001__x0001__x0001__x0008_@_x0001__x0001__x0001__x0001__x0001__x0001__x0008_@_x0001__x0001__x0001__x0001__x0001__x0001__x0008_@_x0001__x0002__x0001__x0001__x0001__x0001__x0001__x0001_2@_x0001__x0001__x0001__x0001__x0001__x0001__x0014_@_x0001__x0001__x0001__x0001__x0001__x0001_ @_x0001__x0001__x0001__x0001__x0001__x0001__x0008_@_x0001__x0001__x0001__x0001__x0001__x0001__x0010_@_x0001__x0001__x0001__x0001__x0001__x0001__x001C_@_x0001__x0001__x0001__x0001__x0001__x0001__x0010_@_x0001__x0001__x0001__x0001__x0001__x0001__x0018_@_x0001__x0001__x0001__x0001__x0001__x0001__x0014_@_x0001__x0001__x0001__x0001__x0001__x0001__x0008_@_x0001__x0001__x0001__x0001__x0001__x0001__x001C_@_x0001__x0001__x0001__x0001__x0001__x0001__x0010_@_x0001__x0001__x0001__x0001__x0001__x0001__x0014_@_x0001__x0001__x0001__x0001__x0001__x0001__x0018_@_x0001__x0001__x0001__x0001__x0001__x0001__x0008_@_x0001__x0001__x0001__x0001__x0001__x0001__x0014_@_x0001__x0001__x0001__x0001__x0001__x0001__x0014_@_x0001__x0001__x0001__x0001__x0001__x0001__x0014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_x0008_@_x0001__x0001__x0001__x0001__x0001__x0001__x0001__x0001__x0001__x0001__x0001__x0001__x0001__x0001__x0014_@_x0001__x0001__x0001__x0001__x0001__x0001__x0008_@_x0001__x0001__x0001__x0001__x0001__x0001__x0008_@_x0001__x0001__x0001__x0001__x0001__x0001__x0008_@_x0001__x0001__x0001__x0001__x0001__x0001__x0010_@_x0001__x0001__x0001__x0001__x0001__x0001__x0001__x0001__x0001__x0001__x0001__x0001__x0001__x0002__x0001__x0001__x0014_@_x0001__x0001__x0001__x0001__x0001__x0001_ @_x0001__x0001__x0001__x0001__x0001__x0001__x0018_@_x0001__x0001__x0001__x0001__x0001__x0001_"@_x0001__x0001__x0001__x0001__x0001__x0001__x0010_@_x0001__x0001__x0001__x0001__x0001__x0001__x0001__x0001__x0001__x0001__x0001__x0001__x0001__x0001__x0008_@_x0001__x0001__x0001__x0001__x0001__x0001__x0010_@_x0001__x0001__x0001__x0001__x0001__x0001__x001C_@_x0001__x0001__x0001__x0001__x0001__x0001__x0008_@_x0001__x0001__x0001__x0001__x0001__x0001__x0001__x0001__x0001__x0001__x0001__x0001__x0001__x0001__x001C_@_x0001__x0001__x0001__x0001__x0001__x0001__x0014_@_x0001__x0001__x0001__x0001__x0001__x0001__x0008_@_x0001__x0001__x0001__x0001__x0001__x0001__x0008_@_x0001__x0001__x0001__x0001__x0001__x0001__x0018_@_x0001__x0001__x0001__x0001__x0001__x0001__x0018_@_x0001__x0001__x0001__x0001__x0001__x0001_,@_x0001__x0001__x0001__x0001__x0001__x0001_ @_x0001__x0001__x0001__x0001__x0001__x0001_2@_x0001__x0001__x0001__x0001__x0001__x0001__x0008_@_x0001__x0001__x0001__x0001__x0001__x0001__x0010_@_x0001__x0001__x0001__x0001__x0001__x0001__x0018_@_x0001__x0001__x0001__x0001__x0001__x0001__x0010_@_x0001__x0001__x0001__x0001__x0001__x0001__x0014_@_x0001__x0001__x0001__x0001__x0001__x0001__x0010_@_x0001__x0001__x0001__x0001__x0001__x0001__x0010_@_x0001__x0001__x0001__x0001__x0001__x0001__x0010_@_x0001__x0001__x0001__x0001__x0001__x0001__x0010_@_x0001__x0001__x0001__x0001__x0001__x0001__x0010_@_x0001__x0001__x0001__x0001__x0001__x0001__x0008_@_x0001__x0001__x0001__x0001__x0001__x0001__x0010_@_x0001__x0002__x0001__x0001__x0001__x0001__x0001__x0001__x0018_@_x0001__x0001__x0001__x0001__x0001__x0001__x0010_@_x0001__x0001__x0001__x0001__x0001__x0001__x0008_@_x0001__x0001__x0001__x0001__x0001__x0001__x0014_@_x0001__x0001__x0001__x0001__x0001__x0001__x0018_@_x0001__x0001__x0001__x0001__x0001__x0001__x0008_@_x0001__x0001__x0001__x0001__x0001__x0001__x0008_@_x0001__x0001__x0001__x0001__x0001__x0001__x0001__x0001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0001__x0001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0010_@_x0001__x0001__x0001__x0001__x0001__x0001__x0008_@_x0001__x0001__x0001__x0001__x0001__x0001__x0010_@_x0001__x0001__x0001__x0001__x0001__x0001__x0010_@_x0001__x0001__x0001__x0001__x0001__x0001__x0010_@_x0001__x0001__x0001__x0001__x0001__x0001__x001C_@_x0001__x0001__x0001__x0001__x0001__x0001__x0008_@_x0001__x0001__x0001__x0001__x0001__x0001__x0008_@_x0001__x0001__x0001__x0001__x0001__x0001__x0008_@_x0001__x0001__x0001__x0001__x0001__x0002__x0001__x0001__x0010_@_x0001__x0001__x0001__x0001__x0001__x0001__x0018_@_x0001__x0001__x0001__x0001__x0001__x0001__x001C_@_x0001__x0001__x0001__x0001__x0001__x0001__x001C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0001__x0001__x0001__x0001__x0001__x0001__x0010_@_x0001__x0001__x0001__x0001__x0001__x0001__x0008_@_x0001__x0001__x0001__x0001__x0001__x0001__x0014_@_x0001__x0001__x0001__x0001__x0001__x0001__x0008_@_x0001__x0001__x0001__x0001__x0001__x0001__x001C_@_x0001__x0001__x0001__x0001__x0001__x0001__x0008_@_x0001__x0001__x0001__x0001__x0001__x0001__x0014_@_x0001__x0001__x0001__x0001__x0001__x0001_ @_x0001__x0001__x0001__x0001__x0001__x0001__x0014_@_x0001__x0001__x0001__x0001__x0001__x0001__x0008_@_x0001__x0001__x0001__x0001__x0001__x0001__x0008_@_x0001__x0001__x0001__x0001__x0001__x0001__x0018_@_x0001__x0001__x0001__x0001__x0001__x0001__x0018_@_x0001__x0001__x0001__x0001__x0001__x0001__x0008_@_x0001__x0001__x0001__x0001__x0001__x0001__x0010_@_x0001__x0001__x0001__x0001__x0001__x0001__x0018_@_x0001__x0001__x0001__x0001__x0001__x0001__x0001__x0001__x0001__x0001__x0001__x0001__x0001__x0001__x0014_@_x0001__x0001__x0001__x0001__x0001__x0001__x0010_@_x0001__x0001__x0001__x0001__x0001__x0001__x0001__x0001__x0001__x0001__x0001__x0001__x0001__x0001__x001C_@_x0001__x0002__x0001__x0001__x0001__x0001__x0001__x0001__x0014_@_x0001__x0001__x0001__x0001__x0001__x0001_*@_x0001__x0001__x0001__x0001__x0001__x0001__x0001__x0001__x0001__x0001__x0001__x0001__x0001__x0001__x0008_@_x0001__x0001__x0001__x0001__x0001__x0001_ @_x0001__x0001__x0001__x0001__x0001__x0001_(@_x0001__x0001__x0001__x0001__x0001__x0001__x0008_@_x0001__x0001__x0001__x0001__x0001__x0001__x0014_@_x0001__x0001__x0001__x0001__x0001__x0001__x0014_@_x0001__x0001__x0001__x0001__x0001__x0001__x0010_@_x0001__x0001__x0001__x0001__x0001__x0001__x0014_@_x0001__x0001__x0001__x0001__x0001__x0001__x0010_@_x0001__x0001__x0001__x0001__x0001__x0001_"@_x0001__x0001__x0001__x0001__x0001__x0001__x0008_@_x0001__x0001__x0001__x0001__x0001__x0001__x0008_@_x0001__x0001__x0001__x0001__x0001__x0001__x0018_@_x0001__x0001__x0001__x0001__x0001__x0001__x0001__x0001__x0001__x0001__x0001__x0001__x0001__x0001__x0008_@_x0001__x0001__x0001__x0001__x0001__x0001__x0008_@_x0001__x0001__x0001__x0001__x0001__x0001__x0010_@_x0001__x0001__x0001__x0001__x0001__x0001__x0014_@_x0001__x0001__x0001__x0001__x0001__x0001__x0018_@_x0001__x0001__x0001__x0001__x0001__x0001__x0010_@_x0001__x0001__x0001__x0001__x0001__x0001__x0008_@_x0001__x0001__x0001__x0001__x0001_@Q@_x0001__x0001__x0001__x0001__x0001__x0001__x0008_@_x0001__x0001__x0001__x0001__x0001__x0001__x0010_@_x0001__x0001__x0001__x0001__x0001__x0001__x0008_@_x0001__x0001__x0001__x0001__x0001__x0001__x0018_@_x0001__x0001__x0001__x0001__x0001__x0001__x0008_@_x0001__x0001__x0001__x0001__x0001__x0001__x001C_@_x0001__x0001__x0001__x0001__x0001__x0002__x0001__x0001__x0010_@_x0001__x0001__x0001__x0001__x0001__x0001__x0008_@_x0001__x0001__x0001__x0001__x0001__x0001__x0010_@_x0001__x0001__x0001__x0001__x0001__x0001__x0014_@_x0001__x0001__x0001__x0001__x0001__x0001__x0010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001C_@_x0001__x0001__x0001__x0001__x0001__x0001__x0018_@_x0001__x0001__x0001__x0001__x0001__x0001__x0001__x0001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0001__x0001__x0001__x0001__x0001__x0001__x0001__x0001__x0001__x0001__x0001__x0001__x0001__x0001__x0001__x0001__x0018_@_x0001__x0001__x0001__x0001__x0001__x0001__x001C_@_x0001__x0001__x0001__x0001__x0001__x0001__x0008_@_x0001__x0001__x0001__x0001__x0001__x0001__x0018_@_x0001__x0001__x0001__x0001__x0001__x0001__x0018_@_x0001__x0001__x0001__x0001__x0001__x0001__x0014_@_x0001__x0001__x0001__x0001__x0001__x0001_ @_x0001__x0001__x0001__x0001__x0001__x0001__x0010_@_x0001__x0002__x0001__x0001__x0001__x0001__x0001__x0001__x0008_@_x0001__x0001__x0001__x0001__x0001__x0001__x0001__x0001__x0001__x0001__x0001__x0001__x0001__x0001__x0001__x0001__x0001__x0001__x0001__x0001__x0001__x0001__x0008_@_x0001__x0001__x0001__x0001__x0001__x0001__x0008_@_x0001__x0001__x0001__x0001__x0001__x0001_"@_x0001__x0001__x0001__x0001__x0001__x0001__x0018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001C_@_x0001__x0001__x0001__x0001__x0001__x0001__x0014_@_x0001__x0001__x0001__x0001__x0001__x0001__x0008_@_x0001__x0001__x0001__x0001__x0001__x0001__x0014_@_x0001__x0001__x0001__x0001__x0001__x0001__x0010_@_x0001__x0001__x0001__x0001__x0001__x0001__x0008_@_x0001__x0001__x0001__x0001__x0001__x0001__x001C_@_x0001__x0001__x0001__x0001__x0001__x0001__x0008_@_x0001__x0001__x0001__x0001__x0001__x0001__x0001__x0001__x0001__x0001__x0001__x0001__x0001__x0001__x0008_@_x0001__x0001__x0001__x0001__x0001__x0001__x0001__x0001__x0001__x0001__x0001__x0001__x0001__x0001__x0018_@_x0001__x0001__x0001__x0001__x0001__x0001__x0018_@_x0001__x0001__x0001__x0001__x0001__x0001__x0010_@_x0001__x0001__x0001__x0001__x0001__x0001_;@_x0001__x0001__x0001__x0001__x0001__x0001__x0014_@_x0001__x0001__x0001__x0001__x0001__x0001__x001C_@_x0001__x0001__x0001__x0001__x0001__x0001__x0010_@_x0001__x0001__x0001__x0001__x0001__x0001__x001C_@_x0001__x0001__x0001__x0001__x0001__x0002__x0001__x0001__x0008_@_x0001__x0001__x0001__x0001__x0001__x0001__x0010_@_x0001__x0001__x0001__x0001__x0001__x0001__x0018_@_x0001__x0001__x0001__x0001__x0001__x0001__x001C_@_x0001__x0001__x0001__x0001__x0001__x0001__x0014_@_x0001__x0001__x0001__x0001__x0001__x0001__x0008_@_x0001__x0001__x0001__x0001__x0001__x0001__x0014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C_@_x0001__x0001__x0001__x0001__x0001__x0001__x0008_@_x0001__x0001__x0001__x0001__x0001__x0001__x0014_@_x0001__x0001__x0001__x0001__x0001__x0001__x0010_@_x0001__x0001__x0001__x0001__x0001__x0001__x0010_@_x0001__x0001__x0001__x0001__x0001__x0001__x0014_@_x0001__x0001__x0001__x0001__x0001__x0001__x0018_@_x0001__x0001__x0001__x0001__x0001__x0001__x0008_@_x0001__x0001__x0001__x0001__x0001__x0001__x0008_@_x0001__x0001__x0001__x0001__x0001__x0001__x0010_@_x0001__x0001__x0001__x0001__x0001__x0001__x0018_@_x0001__x0001__x0001__x0001__x0001__x0001_0@_x0001__x0001__x0001__x0001__x0001__x0001_$@_x0001__x0001__x0001__x0001__x0001__x0001__x0018_@_x0001__x0001__x0001__x0001__x0001__x0001__x0014_@_x0001__x0001__x0001__x0001__x0001__x0001__x0010_@_x0001__x0001__x0001__x0001__x0001__x0001__x0018_@_x0001__x0001__x0001__x0001__x0001__x0001__x001C_@_x0001__x0001__x0001__x0001__x0001__x0001__x001C_@_x0001__x0001__x0001__x0001__x0001__x0001__x0014_@</t>
  </si>
  <si>
    <t>ced8d053fcf984dcb5044739bb4a3399_x0001__x0002__x0001__x0001__x0001__x0001__x0001__x0001__x0010_@_x0001__x0001__x0001__x0001__x0001__x0001__x001C_@_x0001__x0001__x0001__x0001__x0001__x0001__x001C_@_x0001__x0001__x0001__x0001__x0001__x0001__x0014_@_x0001__x0001__x0001__x0001__x0001__x0001__x0008_@_x0001__x0001__x0001__x0001__x0001__x0001__x0001__x0001__x0001__x0001__x0001__x0001__x0001__x0001__x0008_@_x0001__x0001__x0001__x0001__x0001__x0001__x0018_@_x0001__x0001__x0001__x0001__x0001__x0001__x0008_@_x0001__x0001__x0001__x0001__x0001__x0001__x0018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001C_@_x0001__x0001__x0001__x0001__x0001__x0001__x0010_@_x0001__x0001__x0001__x0001__x0001__x0001__x0014_@_x0001__x0001__x0001__x0001__x0001__x0001__x0018_@_x0001__x0001__x0001__x0001__x0001__x0001__x0010_@_x0001__x0001__x0001__x0001__x0001__x0001__x0010_@_x0001__x0001__x0001__x0001__x0001__x0001_&amp;@_x0001__x0001__x0001__x0001__x0001__x0001__x0008_@_x0001__x0001__x0001__x0001__x0001__x0001__x0014_@_x0001__x0001__x0001__x0001__x0001__x0001__x0008_@_x0001__x0001__x0001__x0001__x0001__x0001__x0014_@_x0001__x0001__x0001__x0001__x0001__x0001__x0018_@_x0001__x0001__x0001__x0001__x0001__x0001__x0018_@_x0001__x0001__x0001__x0001__x0001__x0001__x0014_@_x0001__x0001__x0001__x0001__x0001__x0001__x0010_@_x0001__x0001__x0001__x0001__x0001__x0002__x0001__x0001__x0014_@_x0001__x0001__x0001__x0001__x0001__x0001__x0018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0014_@_x0001__x0001__x0001__x0001__x0001__x0001__x0010_@_x0001__x0001__x0001__x0001__x0001__x0001__x0008_@_x0001__x0001__x0001__x0001__x0001__x0001__x0010_@_x0001__x0001__x0001__x0001__x0001__x0001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0018_@_x0001__x0001__x0001__x0001__x0001__x0001__x0010_@_x0001__x0001__x0001__x0001__x0001__x0001__x0010_@_x0001__x0001__x0001__x0001__x0001__x0001__x0008_@_x0001__x0001__x0001__x0001__x0001__x0001__x0018_@_x0001__x0001__x0001__x0001__x0001__x0001__x0008_@_x0001__x0002__x0001__x0001__x0001__x0001__x0001__x0001__x0008_@_x0001__x0001__x0001__x0001__x0001__x0001__x0008_@_x0001__x0001__x0001__x0001__x0001__x0001__x0008_@_x0001__x0001__x0001__x0001__x0001__x0001__x0014_@_x0001__x0001__x0001__x0001__x0001__x0001__x0010_@_x0001__x0001__x0001__x0001__x0001__x0001__x0008_@_x0001__x0001__x0001__x0001__x0001__x0001__x0014_@_x0001__x0001__x0001__x0001__x0001__x0001__x0008_@_x0001__x0001__x0001__x0001__x0001__x0001__x0014_@_x0001__x0001__x0001__x0001__x0001__x0001__x0008_@_x0001__x0001__x0001__x0001__x0001__x0001__x0010_@_x0001__x0001__x0001__x0001__x0001__x0001__x0010_@_x0001__x0001__x0001__x0001__x0001__x0001_ @_x0001__x0001__x0001__x0001__x0001__x0001__x0010_@_x0001__x0001__x0001__x0001__x0001__x0001__x0001__x0001__x0001__x0001__x0001__x0001__x0001__x0001__x0008_@_x0001__x0001__x0001__x0001__x0001__x0001__x0008_@_x0001__x0001__x0001__x0001__x0001__x0001_(@_x0001__x0001__x0001__x0001__x0001__x0001__x0014_@_x0001__x0001__x0001__x0001__x0001__x0001__x0010_@_x0001__x0001__x0001__x0001__x0001__x0001__x0014_@_x0001__x0001__x0001__x0001__x0001__x0001__x0014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C_@_x0001__x0001__x0001__x0001__x0001__x0001__x0008_@_x0001__x0001__x0001__x0001__x0001__x0002__x0001__x0001__x0008_@_x0001__x0001__x0001__x0001__x0001__x0001__x0008_@_x0001__x0001__x0001__x0001__x0001__x0001__x0008_@_x0001__x0001__x0001__x0001__x0001__x0001__x0008_@_x0001__x0001__x0001__x0001__x0001__x0001__x0018_@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_x0001__x0001__x0001__x0001__x0001__x0001__x0008_@_x0001__x0001__x0001__x0001__x0001__x0001__x0008_@_x0001__x0001__x0001__x0001__x0001__x0001__x0018_@_x0001__x0001__x0001__x0001__x0001__x0001__x0008_@_x0001__x0001__x0001__x0001__x0001__x0001__x0008_@_x0001__x0001__x0001__x0001__x0001__x0001__x0001__x0001__x0001__x0001__x0001__x0001__x0001__x0001__x0008_@_x0001__x0001__x0001__x0001__x0001__x0001__x001C_@_x0001__x0001__x0001__x0001__x0001__x0001__x0014_@_x0001__x0001__x0001__x0001__x0001__x0001__x0014_@_x0001__x0001__x0001__x0001__x0001__x0001__x0014_@_x0001__x0001__x0001__x0001__x0001__x0001__x0018_@_x0001__x0001__x0001__x0001__x0001__x0001__x0010_@_x0001__x0001__x0001__x0001__x0001__x0001__x0014_@_x0001__x0001__x0001__x0001__x0001__x0001__x0008_@_x0001__x0001__x0001__x0001__x0001__x0001__x0010_@_x0001__x0001__x0001__x0001__x0001__x0001__x0008_@_x0001__x0001__x0001__x0001__x0001__x0001__x0008_@_x0001__x0001__x0001__x0001__x0001__x0001__x0001__x0001__x0001__x0001__x0001__x0001__x0001__x0001__x0008_@_x0001__x0001__x0001__x0001__x0001__x0001__x001C_@_x0001__x0002__x0001__x0001__x0001__x0001__x0001__x0001__x0008_@_x0001__x0001__x0001__x0001__x0001__x0001__x0010_@_x0001__x0001__x0001__x0001__x0001__x0001__x0008_@_x0001__x0001__x0001__x0001__x0001__x0001__x0008_@_x0001__x0001__x0001__x0001__x0001__x0001__x0018_@_x0001__x0001__x0001__x0001__x0001__x0001__x0008_@_x0001__x0001__x0001__x0001__x0001__x0001__x0008_@_x0001__x0001__x0001__x0001__x0001__x0001__x0014_@_x0001__x0001__x0001__x0001__x0001__x0001__x0018_@_x0001__x0001__x0001__x0001__x0001__x0001__x0014_@_x0001__x0001__x0001__x0001__x0001__x0001__x0018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0001__x0001__x0001__x0001__x0001__x0001__x0001__x0001_"@_x0001__x0001__x0001__x0001__x0001__x0001__x0008_@_x0001__x0001__x0001__x0001__x0001__x0001__x0010_@_x0001__x0001__x0001__x0001__x0001__x0001__x0010_@_x0001__x0001__x0001__x0001__x0001__x0001__x0010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0001__x0001__x0001__x0001__x0001__x0001__x0014_@_x0001__x0001__x0001__x0001__x0001__x0001__x0014_@_x0001__x0001__x0001__x0001__x0001__x0001__x0014_@_x0001__x0001__x0001__x0001__x0001__x0002__x0001__x0001__x0010_@_x0001__x0001__x0001__x0001__x0001__x0001__x0008_@_x0001__x0001__x0001__x0001__x0001__x0001__x0008_@_x0001__x0001__x0001__x0001__x0001__x0001__x0014_@_x0001__x0001__x0001__x0001__x0001__x0001__x0010_@_x0001__x0001__x0001__x0001__x0001__x0001__x0014_@_x0001__x0001__x0001__x0001__x0001__x0001_,@_x0001__x0001__x0001__x0001__x0001__x0001__x0018_@_x0001__x0001__x0001__x0001__x0001__x0001__x0008_@_x0001__x0001__x0001__x0001__x0001__x0001__x0008_@_x0001__x0001__x0001__x0001__x0001__x0001__x0010_@_x0001__x0001__x0001__x0001__x0001__x0001__x0001__x0001__x0001__x0001__x0001__x0001__x0001__x0001__x0010_@_x0001__x0001__x0001__x0001__x0001__x0001__x0014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0014_@_x0001__x0001__x0001__x0001__x0001__x0001__x0008_@_x0001__x0001__x0001__x0001__x0001__x0001__x0010_@_x0001__x0001__x0001__x0001__x0001__x0001__x0008_@_x0001__x0001__x0001__x0001__x0001__x0001__x0018_@_x0001__x0001__x0001__x0001__x0001__x0001__x0008_@_x0001__x0001__x0001__x0001__x0001__x0001__x0014_@_x0001__x0001__x0001__x0001__x0001__x0001__x0008_@_x0001__x0001__x0001__x0001__x0001__x0001__x0008_@_x0001__x0001__x0001__x0001__x0001__x0001__x0010_@_x0001__x0001__x0001__x0001__x0001__x0001__x0001__x0001__x0001__x0001__x0001__x0001__x0001__x0001_ @_x0001__x0001__x0001__x0001__x0001__x0001__x0014_@_x0001__x0002__x0001__x0001__x0001__x0001__x0001__x0001__x0008_@_x0001__x0001__x0001__x0001__x0001__x0001__x001C_@_x0001__x0001__x0001__x0001__x0001__x0001__x0010_@_x0001__x0001__x0001__x0001__x0001__x0001__x0014_@_x0001__x0001__x0001__x0001__x0001__x0001__x0010_@_x0001__x0001__x0001__x0001__x0001__x0001__x0008_@_x0001__x0001__x0001__x0001__x0001__x0001__x0010_@_x0001__x0001__x0001__x0001__x0001__x0001__x0001__x0001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0014_@_x0001__x0001__x0001__x0001__x0001__x0001__x0008_@_x0001__x0001__x0001__x0001__x0001__x0001_2@_x0001__x0001__x0001__x0001__x0001__x0001__x0018_@_x0001__x0001__x0001__x0001__x0001__x0001__x0008_@_x0001__x0001__x0001__x0001__x0001__x0001__x0008_@_x0001__x0001__x0001__x0001__x0001__x0001__x0008_@_x0001__x0001__x0001__x0001__x0001__x0001__x0018_@_x0001__x0001__x0001__x0001__x0001__x0001__x0018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0002__x0001__x0001__x001C_@_x0001__x0001__x0001__x0001__x0001__x0001_8@_x0001__x0001__x0001__x0001__x0001__x0001__x0014_@_x0001__x0001__x0001__x0001__x0001__x0001__x0010_@_x0001__x0001__x0001__x0001__x0001__x0001__x0010_@_x0001__x0001__x0001__x0001__x0001__x0001__x0008_@_x0001__x0001__x0001__x0001__x0001__x0001__x001C_@_x0001__x0001__x0001__x0001__x0001__x0001__x0010_@_x0001__x0001__x0001__x0001__x0001__x0001_ @_x0001__x0001__x0001__x0001__x0001__x0001__x0018_@_x0001__x0001__x0001__x0001__x0001__x0001__x0018_@_x0001__x0001__x0001__x0001__x0001__x0001__x0018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 @_x0001__x0001__x0001__x0001__x0001__x0001__x0008_@_x0001__x0001__x0001__x0001__x0001__x0001__x0008_@_x0001__x0001__x0001__x0001__x0001__x0001__x0010_@_x0001__x0001__x0001__x0001__x0001__x0001__x0001__x0001__x0001__x0001__x0001__x0001__x0001__x0001__x0018_@_x0001__x0001__x0001__x0001__x0001__x0001__x0014_@_x0001__x0001__x0001__x0001__x0001__x0001__x0014_@_x0001__x0001__x0001__x0001__x0001__x0001_ @_x0001__x0001__x0001__x0001__x0001__x0001__x0008_@_x0001__x0001__x0001__x0001__x0001__x0001__x0014_@_x0001__x0001__x0001__x0001__x0001__x0001__x0010_@_x0001__x0001__x0001__x0001__x0001__x0001__x0010_@_x0001__x0001__x0001__x0001__x0001__x0001__x001C_@_x0001__x0001__x0001__x0001__x0001__x0001__x0010_@_x0001__x0002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001C_@_x0001__x0001__x0001__x0001__x0001__x0001__x0010_@_x0001__x0001__x0001__x0001__x0001__x0001__x0008_@_x0001__x0001__x0001__x0001__x0001__x0001__x0001__x0001__x0001__x0001__x0001__x0001__x0001__x0001__x0010_@_x0001__x0001__x0001__x0001__x0001__x0001__x0010_@_x0001__x0001__x0001__x0001__x0001__x0001__x0008_@_x0001__x0001__x0001__x0001__x0001__x0001__x0001__x0001__x0001__x0001__x0001__x0001__x0001__x0001__x0008_@_x0001__x0001__x0001__x0001__x0001__x0001__x0014_@_x0001__x0001__x0001__x0001__x0001__x0001__x0014_@_x0001__x0001__x0001__x0001__x0001__x0001__x0014_@_x0001__x0001__x0001__x0001__x0001__x0001__x0008_@_x0001__x0001__x0001__x0001__x0001__x0001__x0010_@_x0001__x0001__x0001__x0001__x0001__x0001__x0014_@_x0001__x0001__x0001__x0001__x0001__x0001__x0018_@_x0001__x0001__x0001__x0001__x0001__x0001__x0010_@_x0001__x0001__x0001__x0001__x0001__x0001__x0014_@_x0001__x0001__x0001__x0001__x0001__x0001__x0014_@_x0001__x0001__x0001__x0001__x0001__x0001__x0010_@_x0001__x0001__x0001__x0001__x0001__x0001__x0018_@_x0001__x0001__x0001__x0001__x0001__x0001__x0008_@_x0001__x0001__x0001__x0001__x0001__x0001__x0008_@_x0001__x0001__x0001__x0001__x0001__x0001__x0014_@_x0001__x0001__x0001__x0001__x0001__x0001__x0008_@_x0001__x0001__x0001__x0001__x0001__x0002__x0001__x0001__x0008_@_x0001__x0001__x0001__x0001__x0001__x0001__x0014_@_x0001__x0001__x0001__x0001__x0001__x0001__x0008_@_x0001__x0001__x0001__x0001__x0001__x0001_2@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0014_@_x0001__x0001__x0001__x0001__x0001__x0001__x0001__x0001__x0001__x0001__x0001__x0001__x0001__x0001__x0001__x0001__x0001__x0001__x0001__x0001__x0001__x0001__x0014_@_x0001__x0001__x0001__x0001__x0001__x0001__x0014_@_x0001__x0001__x0001__x0001__x0001__x0001__x0001__x0001__x0001__x0001__x0001__x0001__x0001__x0001__x0018_@_x0001__x0001__x0001__x0001__x0001__x0001__x0014_@_x0001__x0001__x0001__x0001__x0001__x0001__x0014_@_x0001__x0001__x0001__x0001__x0001__x0001__x0008_@_x0001__x0001__x0001__x0001__x0001__x0001__x0018_@_x0001__x0001__x0001__x0001__x0001__x0001_"@_x0001__x0001__x0001__x0001__x0001__x0001__x0010_@_x0001__x0001__x0001__x0001__x0001__x0001__x0008_@_x0001__x0001__x0001__x0001__x0001__x0001__x0018_@_x0001__x0001__x0001__x0001__x0001__x0001__x0008_@_x0001__x0001__x0001__x0001__x0001__x0001__x0008_@_x0001__x0001__x0001__x0001__x0001__x0001__x0014_@_x0001__x0001__x0001__x0001__x0001__x0001__x0014_@_x0001__x0001__x0001__x0001__x0001__x0001__x0001__x0001__x0001__x0001__x0001__x0001__x0001__x0001__x0010_@_x0001__x0001__x0001__x0001__x0001__x0001__x0008_@_x0001__x0002__x0001__x0001__x0001__x0001__x0001__x0001__x0010_@_x0001__x0001__x0001__x0001__x0001__x0001__x0010_@_x0001__x0001__x0001__x0001__x0001__x0001_ @_x0001__x0001__x0001__x0001__x0001__x0001__x0018_@_x0001__x0001__x0001__x0001__x0001__x0001__x0001__x0001__x0001__x0001__x0001__x0001__x0001__x0001__x0010_@_x0001__x0001__x0001__x0001__x0001__x0001__x0008_@_x0001__x0001__x0001__x0001__x0001__x0001__x0008_@_x0001__x0001__x0001__x0001__x0001__x0001__x0010_@_x0001__x0001__x0001__x0001__x0001__x0001__x0014_@_x0001__x0001__x0001__x0001__x0001__x0001__x0001__x0001__x0001__x0001__x0001__x0001__x0001__x0001__x0010_@_x0001__x0001__x0001__x0001__x0001__x0001__x0018_@_x0001__x0001__x0001__x0001__x0001__x0001_ @_x0001__x0001__x0001__x0001__x0001__x0001__x0010_@_x0001__x0001__x0001__x0001__x0001__x0001__x001C_@_x0001__x0001__x0001__x0001__x0001__x0001__x0008_@_x0001__x0001__x0001__x0001__x0001__x0001__x0014_@_x0001__x0001__x0001__x0001__x0001__x0001__x0010_@_x0001__x0001__x0001__x0001__x0001__x0001__x0014_@_x0001__x0001__x0001__x0001__x0001__x0001__x0018_@_x0001__x0001__x0001__x0001__x0001__x0001__x001C_@_x0001__x0001__x0001__x0001__x0001__x0001__x0010_@_x0001__x0001__x0001__x0001__x0001__x0001__x0010_@_x0001__x0001__x0001__x0001__x0001__x0001__x0014_@_x0001__x0001__x0001__x0001__x0001__x0001__x0008_@_x0001__x0001__x0001__x0001__x0001__x0001__x0008_@_x0001__x0001__x0001__x0001__x0001__x0001__x0008_@_x0001__x0001__x0001__x0001__x0001__x0001__x001C_@_x0001__x0001__x0001__x0001__x0001__x0001__x0008_@_x0001__x0001__x0001__x0001__x0001__x0001__x0010_@_x0001__x0001__x0001__x0001__x0001__x0002__x0001__x0001__x0018_@_x0001__x0001__x0001__x0001__x0001__x0001_@@_x0001__x0001__x0001__x0001__x0001__x0001__x0001__x0001__x0001__x0001__x0001__x0001__x0001__x0001__x0008_@_x0001__x0001__x0001__x0001__x0001__x0001__x0018_@_x0001__x0001__x0001__x0001__x0001__x0001__x0008_@_x0001__x0001__x0001__x0001__x0001__x0001__x0008_@_x0001__x0001__x0001__x0001__x0001__x0001__x0001__x0001__x0001__x0001__x0001__x0001__x0001__x0001_7@_x0001__x0001__x0001__x0001__x0001__x0001__x001C_@_x0001__x0001__x0001__x0001__x0001__x0001__x0014_@_x0001__x0001__x0001__x0001__x0001__x0001__x0008_@_x0001__x0001__x0001__x0001__x0001__x0001__x0018_@_x0001__x0001__x0001__x0001__x0001__x0001__x0010_@_x0001__x0001__x0001__x0001__x0001__x0001__x0008_@_x0001__x0001__x0001__x0001__x0001__x0001_ @_x0001__x0001__x0001__x0001__x0001__x0001__x001C_@_x0001__x0001__x0001__x0001__x0001__x0001__x0008_@_x0001__x0001__x0001__x0001__x0001__x0001__x0010_@_x0001__x0001__x0001__x0001__x0001__x0001__x0018_@_x0001__x0001__x0001__x0001__x0001__x0001__x0014_@_x0001__x0001__x0001__x0001__x0001__x0001__x001C_@_x0001__x0001__x0001__x0001__x0001__x0001__x0001__x0001__x0001__x0001__x0001__x0001__x0001__x0001__x0008_@_x0001__x0001__x0001__x0001__x0001__x0001__x0008_@_x0001__x0001__x0001__x0001__x0001__x0001__x0001__x0001__x0001__x0001__x0001__x0001__x0001__x0001__x0014_@_x0001__x0001__x0001__x0001__x0001__x0001_(@_x0001__x0001__x0001__x0001__x0001_M@_x0001__x0001__x0001__x0001__x0001__x0001__x0018_@_x0001__x0001__x0001__x0001__x0001__x0001__x0010_@_x0001__x0001__x0001__x0001__x0001__x0001__x0010_@_x0001__x0002__x0001__x0001__x0001__x0001__x0001__x0001__x001C_@_x0001__x0001__x0001__x0001__x0001__x0001__x0008_@_x0001__x0001__x0001__x0001__x0001__x0001_*@_x0001__x0001__x0001__x0001__x0001__x0001__x0008_@_x0001__x0001__x0001__x0001__x0001__x0001__x0018_@_x0001__x0001__x0001__x0001__x0001__x0001__x0018_@_x0001__x0001__x0001__x0001__x0001__x0001__x0010_@_x0001__x0001__x0001__x0001__x0001__x0001__x0018_@_x0001__x0001__x0001__x0001__x0001__x0001__x0008_@_x0001__x0001__x0001__x0001__x0001__x0001__x0010_@_x0001__x0001__x0001__x0001__x0001__x0001_ @_x0001__x0001__x0001__x0001__x0001__x0001__x0010_@_x0001__x0001__x0001__x0001__x0001__x0001__x0008_@_x0001__x0001__x0001__x0001__x0001__x0001__x0001__x0001__x0001__x0001__x0001__x0001__x0001__x0001__x0001__x0001__x0001__x0001__x0001__x0001__x0001__x0001__x0014_@_x0001__x0001__x0001__x0001__x0001__x0001__x0010_@_x0001__x0001__x0001__x0001__x0001__x0001__x0014_@_x0001__x0001__x0001__x0001__x0001__x0001__x0008_@_x0001__x0001__x0001__x0001__x0001__x0001_"@_x0001__x0001__x0001__x0001__x0001__x0001__x001C_@_x0001__x0001__x0001__x0001__x0001__x0001__x0008_@_x0001__x0001__x0001__x0001__x0001__x0001__x0010_@_x0001__x0001__x0001__x0001__x0001__x0001__x0018_@_x0001__x0001__x0001__x0001__x0001__x0001__x0008_@_x0001__x0001__x0001__x0001__x0001__x0001__x0010_@_x0001__x0001__x0001__x0001__x0001__x0001__x0008_@_x0001__x0001__x0001__x0001__x0001__x0001__x001C_@_x0001__x0001__x0001__x0001__x0001__x0001__x0008_@_x0001__x0001__x0001__x0001__x0001__x0001__x0014_@_x0001__x0001__x0001__x0001__x0001__x0001__x0001__x0001__x0001__x0001__x0001__x0001__x0001__x0002__x0001__x0001__x0014_@_x0001__x0001__x0001__x0001__x0001__x0001__x0014_@_x0001__x0001__x0001__x0001__x0001__x0001__x0008_@_x0001__x0001__x0001__x0001__x0001__x0001__x0014_@_x0001__x0001__x0001__x0001__x0001__x0001_(@_x0001__x0001__x0001__x0001__x0001__x0001__x0008_@_x0001__x0001__x0001__x0001__x0001__x0001_&amp;@_x0001__x0001__x0001__x0001__x0001__x0001__x0018_@_x0001__x0001__x0001__x0001__x0001__x0001__x0018_@_x0001__x0001__x0001__x0001__x0001__x0001__x0008_@_x0001__x0001__x0001__x0001__x0001__x0001__x0008_@_x0001__x0001__x0001__x0001__x0001__x0001__x0010_@_x0001__x0001__x0001__x0001__x0001__x0001__x0008_@_x0001__x0001__x0001__x0001__x0001__x0001__x0018_@_x0001__x0001__x0001__x0001__x0001__x0001__x0014_@_x0001__x0001__x0001__x0001__x0001__x0001__x0010_@_x0001__x0001__x0001__x0001__x0001__x0001__x0008_@_x0001__x0001__x0001__x0001__x0001__x0001__x0018_@_x0001__x0001__x0001__x0001__x0001__x0001__x001C_@_x0001__x0001__x0001__x0001__x0001__x0001__x0010_@_x0001__x0001__x0001__x0001__x0001__x0001__x0008_@_x0001__x0001__x0001__x0001__x0001__x0001__x001C_@_x0001__x0001__x0001__x0001__x0001__x0001__x0008_@_x0001__x0001__x0001__x0001__x0001__x0001__x0008_@_x0001__x0001__x0001__x0001__x0001__x0001_"@_x0001__x0001__x0001__x0001__x0001__x0001__x0008_@_x0001__x0001__x0001__x0001__x0001__x0001__x0010_@_x0001__x0001__x0001__x0001__x0001__x0001__x0008_@_x0001__x0001__x0001__x0001__x0001__x0001__x0010_@_x0001__x0001__x0001__x0001__x0001__x0001__x0014_@_x0001__x0001__x0001__x0001__x0001__x0001__x0008_@_x0001__x0001__x0001__x0001__x0001__x0001__x0008_@_x0001__x0002__x0001__x0001__x0001__x0001__x0001__x0001__x0008_@_x0001__x0001__x0001__x0001__x0001__x0001__x0008_@_x0001__x0001__x0001__x0001__x0001__x0001__x0018_@_x0001__x0001__x0001__x0001__x0001__x0001__x0014_@_x0001__x0001__x0001__x0001__x0001__x0001__x0008_@_x0001__x0001__x0001__x0001__x0001__x0001__x0014_@_x0001__x0001__x0001__x0001__x0001__x0001__x0008_@_x0001__x0001__x0001__x0001__x0001__x0001__x001C_@_x0001__x0001__x0001__x0001__x0001__x0001__x0008_@_x0001__x0001__x0001__x0001__x0001__x0001__x0014_@_x0001__x0001__x0001__x0001__x0001__x0001_,@_x0001__x0001__x0001__x0001__x0001__x0001__x0008_@_x0001__x0001__x0001__x0001__x0001__x0001__x0010_@_x0001__x0001__x0001__x0001__x0001__x0001__x0001__x0001__x0001__x0001__x0001__x0001__x0001__x0001__x0010_@_x0001__x0001__x0001__x0001__x0001__x0001__x0010_@_x0001__x0001__x0001__x0001__x0001__x0001__x0010_@_x0001__x0001__x0001__x0001__x0001__x0001__x0014_@_x0001__x0001__x0001__x0001__x0001__x0001__x0008_@_x0001__x0001__x0001__x0001__x0001__x0001__x0008_@_x0001__x0001__x0001__x0001__x0001__x0001__x0018_@_x0001__x0001__x0001__x0001__x0001__x0001__x0008_@_x0001__x0001__x0001__x0001__x0001__x0001__x0014_@_x0001__x0001__x0001__x0001__x0001__x0001__x0014_@_x0001__x0001__x0001__x0001__x0001__x0001__x0010_@_x0001__x0001__x0001__x0001__x0001__x0001__x0008_@_x0001__x0001__x0001__x0001__x0001__x0001__x0014_@_x0001__x0001__x0001__x0001__x0001__x0001__x0018_@_x0001__x0001__x0001__x0001__x0001__x0001__x0008_@_x0001__x0001__x0001__x0001__x0001__x0001__x0014_@_x0001__x0001__x0001__x0001__x0001__x0001__x0008_@_x0001__x0001__x0001__x0001__x0001__x0002__x0001__x0001__x0018_@_x0001__x0001__x0001__x0001__x0001__x0001__x0010_@_x0001__x0001__x0001__x0001__x0001__x0001_(@_x0001__x0001__x0001__x0001__x0001__x0001__x0008_@_x0001__x0001__x0001__x0001__x0001__x0001__x0014_@_x0001__x0001__x0001__x0001__x0001__x0001__x0008_@_x0001__x0001__x0001__x0001__x0001__x0001_&lt;@_x0001__x0001__x0001__x0001__x0001__x0001__x0008_@_x0001__x0001__x0001__x0001__x0001__x0001__x0018_@_x0001__x0001__x0001__x0001__x0001__x0001__x001C_@_x0001__x0001__x0001__x0001__x0001__x0001__x0010_@_x0001__x0001__x0001__x0001__x0001__x0001__x0010_@_x0001__x0001__x0001__x0001__x0001__x0001__x0010_@_x0001__x0001__x0001__x0001__x0001__x0001__x0014_@_x0001__x0001__x0001__x0001__x0001__x0001__x0010_@_x0001__x0001__x0001__x0001__x0001__x0001__x0001__x0001__x0001__x0001__x0001__x0001__x0001__x0001__x0014_@_x0001__x0001__x0001__x0001__x0001__x0001__x0010_@_x0001__x0001__x0001__x0001__x0001__x0001__x0010_@_x0001__x0001__x0001__x0001__x0001__x0001__x0010_@_x0001__x0001__x0001__x0001__x0001__x0001__x0008_@_x0001__x0001__x0001__x0001__x0001__x0001__x0010_@_x0001__x0001__x0001__x0001__x0001__x0001__x001C_@_x0001__x0001__x0001__x0001__x0001__x0001_3@_x0001__x0001__x0001__x0001__x0001__x0001__x0008_@_x0001__x0001__x0001__x0001__x0001__x0001__x001C_@_x0001__x0001__x0001__x0001__x0001__x0001__x0018_@_x0001__x0001__x0001__x0001__x0001__x0001__x0010_@_x0001__x0001__x0001__x0001__x0001__x0001__x0008_@_x0001__x0001__x0001__x0001__x0001__x0001__x0008_@_x0001__x0001__x0001__x0001__x0001__x0001__x0008_@_x0001__x0001__x0001__x0001__x0001__x0001_"@_x0001__x0002__x0001__x0001__x0001__x0001__x0001__x0001__x0001__x0001__x0001__x0001__x0001__x0001__x0001__x0001__x0001__x0001__x0001__x0001__x0001__x0001__x0001__x0001__x0008_@_x0001__x0001__x0001__x0001__x0001__x0001__x0001__x0001__x0001__x0001__x0001__x0001__x0001__x0001_ @_x0001__x0001__x0001__x0001__x0001__x0001__x0010_@_x0001__x0001__x0001__x0001__x0001__x0001__x0010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0001__x0010_@_x0001__x0001__x0001__x0001__x0001__x0001__x0014_@_x0001__x0001__x0001__x0001__x0001__x0001__x0008_@_x0001__x0001__x0001__x0001__x0001__x0001__x0010_@_x0001__x0001__x0001__x0001__x0001__x0001__x001C_@_x0001__x0001__x0001__x0001__x0001__x0001__x0008_@_x0001__x0001__x0001__x0001__x0001__x0001__x0010_@_x0001__x0001__x0001__x0001__x0001__x0001__x001C_@_x0001__x0001__x0001__x0001__x0001__x0001__x0001__x0001__x0001__x0001__x0001__x0001__x0001__x0001__x001C_@_x0001__x0001__x0001__x0001__x0001__x0001__x0014_@_x0001__x0001__x0001__x0001__x0001__x0001_8@_x0001__x0001__x0001__x0001__x0001__x0001__x0008_@_x0001__x0001__x0001__x0001__x0001__x0001__x0010_@_x0001__x0001__x0001__x0001__x0001__x0001_*@_x0001__x0001__x0001__x0001__x0001__x0001__x0008_@_x0001__x0001__x0001__x0001__x0001__x0002__x0001__x0001__x0008_@_x0001__x0001__x0001__x0001__x0001__x0001__x0014_@_x0001__x0001__x0001__x0001__x0001__x0001__x0014_@_x0001__x0001__x0001__x0001__x0001__x0001_ @_x0001__x0001__x0001__x0001__x0001__x0001__x0010_@_x0001__x0001__x0001__x0001__x0001__x0001__x0008_@_x0001__x0001__x0001__x0001__x0001__x0001__x0010_@_x0001__x0001__x0001__x0001__x0001__x0001__x0018_@_x0001__x0001__x0001__x0001__x0001__x0001__x0010_@_x0001__x0001__x0001__x0001__x0001__x0001__x001C_@_x0001__x0001__x0001__x0001__x0001__x0001__x0008_@_x0001__x0001__x0001__x0001__x0001__x0001__x0018_@_x0001__x0001__x0001__x0001__x0001__x0001__x0008_@_x0001__x0001__x0001__x0001__x0001__x0001__x0008_@_x0001__x0001__x0001__x0001__x0001__x0001__x0010_@_x0001__x0001__x0001__x0001__x0001__x0001__x0008_@_x0001__x0001__x0001__x0001__x0001__x0001__x0014_@_x0001__x0001__x0001__x0001__x0001__x0001__x0018_@_x0001__x0001__x0001__x0001__x0001__x0001__x0018_@_x0001__x0001__x0001__x0001__x0001__x0001__x0014_@_x0001__x0001__x0001__x0001__x0001__x0001__x0014_@_x0001__x0001__x0001__x0001__x0001__x0001__x001C_@_x0001__x0001__x0001__x0001__x0001__x0001__x0010_@_x0001__x0001__x0001__x0001__x0001__x0001__x0008_@_x0001__x0001__x0001__x0001__x0001__x0001__x0014_@_x0001__x0001__x0001__x0001__x0001__x0001__x0001__x0001__x0001__x0001__x0001__x0001__x0001__x0001__x0014_@_x0001__x0001__x0001__x0001__x0001__x0001__x0010_@_x0001__x0001__x0001__x0001__x0001__x0001__x001C_@_x0001__x0001__x0001__x0001__x0001__x0001__x0001__x0001__x0001__x0001__x0001__x0001__x0001__x0001__x0008_@_x0001__x0001__x0001__x0001__x0001__x0001__x0014_@_x0001__x0002__x0001__x0001__x0001__x0001__x0001__x0001__x0010_@_x0001__x0001__x0001__x0001__x0001__x0001__x0014_@_x0001__x0001__x0001__x0001__x0001__x0001__x0008_@_x0001__x0001__x0001__x0001__x0001__x0001_ @_x0001__x0001__x0001__x0001__x0001__x0001__x0010_@_x0001__x0001__x0001__x0001__x0001__x0001__x0008_@_x0001__x0001__x0001__x0001__x0001__x0001__x0008_@_x0001__x0001__x0001__x0001__x0001__x0001__x0018_@_x0001__x0001__x0001__x0001__x0001__x0001__x0018_@_x0001__x0001__x0001__x0001__x0001__x0001__x0018_@_x0001__x0001__x0001__x0001__x0001__x0001__x0014_@_x0001__x0001__x0001__x0001__x0001__x0001__x0018_@_x0001__x0001__x0001__x0001__x0001__x0001__x001C_@_x0001__x0001__x0001__x0001__x0001__x0001__x0014_@_x0001__x0001__x0001__x0001__x0001__x0001__x0014_@_x0001__x0001__x0001__x0001__x0001__x0001__x0008_@_x0001__x0001__x0001__x0001__x0001__x0001__x001C_@_x0001__x0001__x0001__x0001__x0001__x0001__x0008_@_x0001__x0001__x0001__x0001__x0001__x0001__x001C_@_x0001__x0001__x0001__x0001__x0001__x0001__x0008_@_x0001__x0001__x0001__x0001__x0001__x0001__x001C_@_x0001__x0001__x0001__x0001__x0001__x0001__x0008_@_x0001__x0001__x0001__x0001__x0001__x0001__x0008_@_x0001__x0001__x0001__x0001__x0001__x0001__x0008_@_x0001__x0001__x0001__x0001__x0001__x0001__x0010_@_x0001__x0001__x0001__x0001__x0001_J@_x0001__x0001__x0001__x0001__x0001_@@_x0001__x0001__x0001__x0001__x0001__x0001__x0010_@_x0001__x0001__x0001__x0001__x0001__x0001__x001C_@_x0001__x0001__x0001__x0001__x0001__x0001__x0008_@_x0001__x0001__x0001__x0001__x0001__x0001__x0008_@_x0001__x0001__x0001__x0001__x0001__x0002__x0001__x0001__x0008_@_x0001__x0001__x0001__x0001__x0001__x0001__x0008_@_x0001__x0001__x0001__x0001__x0001__x0001__x0010_@_x0001__x0001__x0001__x0001__x0001__x0001__x0018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001C_@_x0001__x0001__x0001__x0001__x0001__x0001__x0008_@_x0001__x0001__x0001__x0001__x0001__x0001__x0008_@_x0001__x0001__x0001__x0001__x0001__x0001__x0014_@_x0001__x0001__x0001__x0001__x0001__x0001__x0014_@_x0001__x0001__x0001__x0001__x0001__x0001__x0008_@_x0001__x0001__x0001__x0001__x0001__x0001__x0018_@_x0001__x0001__x0001__x0001__x0001__x0001__x0014_@_x0001__x0001__x0001__x0001__x0001__x0001__x0014_@_x0001__x0001__x0001__x0001__x0001__x0001__x0008_@_x0001__x0001__x0001__x0001__x0001__x0001__x001C_@_x0001__x0001__x0001__x0001__x0001__x0001__x0010_@_x0001__x0001__x0001__x0001__x0001__x0001__x0010_@_x0001__x0001__x0001__x0001__x0001__x0001__x0010_@_x0001__x0001__x0001__x0001__x0001__x0001__x0014_@_x0001__x0001__x0001__x0001__x0001__x0001__x0008_@_x0001__x0001__x0001__x0001__x0001__x0001__x001C_@_x0001__x0001__x0001__x0001__x0001__x0001__x0008_@_x0001__x0001__x0001__x0001__x0001__x0001__x0008_@_x0001__x0001__x0001__x0001__x0001__x0001__x0010_@_x0001__x0001__x0001__x0001__x0001__x0001__x0008_@_x0001__x0001__x0001__x0001__x0001__x0001__x0008_@_x0001__x0002__x0001__x0001__x0001__x0001__x0001__x0001_,@_x0001__x0001__x0001__x0001__x0001__x0001__x0008_@_x0001__x0001__x0001__x0001__x0001__x0001__x001C_@_x0001__x0001__x0001__x0001__x0001__x0001__x001C_@_x0001__x0001__x0001__x0001__x0001__x0001__x0010_@_x0001__x0001__x0001__x0001__x0001__x0001__x0014_@_x0001__x0001__x0001__x0001__x0001__x0001__x0008_@_x0001__x0001__x0001__x0001__x0001__x0001__x0010_@_x0001__x0001__x0001__x0001__x0001__x0001__x0014_@_x0001__x0001__x0001__x0001__x0001__x0001_"@_x0001__x0001__x0001__x0001__x0001__x0001__x0014_@_x0001__x0001__x0001__x0001__x0001__x0001__x0018_@_x0001__x0001__x0001__x0001__x0001__x0001__x0010_@_x0001__x0001__x0001__x0001__x0001__x0001__x0001__x0001__x0001__x0001__x0001__x0001__x0001__x0001__x0008_@_x0001__x0001__x0001__x0001__x0001__x0001__x0008_@_x0001__x0001__x0001__x0001__x0001__x0001__x0008_@_x0001__x0001__x0001__x0001__x0001__x0001__x0010_@_x0001__x0001__x0001__x0001__x0001__x0001__x0018_@_x0001__x0001__x0001__x0001__x0001__x0001__x0010_@_x0001__x0001__x0001__x0001__x0001__x0001__x0010_@_x0001__x0001__x0001__x0001__x0001__x0001__x0008_@_x0001__x0001__x0001__x0001__x0001__x0001__x0014_@_x0001__x0001__x0001__x0001__x0001__x0001__x0014_@_x0001__x0001__x0001__x0001__x0001__x0001__x0010_@_x0001__x0001__x0001__x0001__x0001__x0001__x0008_@_x0001__x0001__x0001__x0001__x0001__x0001__x0014_@_x0001__x0001__x0001__x0001__x0001__x0001__x001C_@_x0001__x0001__x0001__x0001__x0001__x0001__x0008_@_x0001__x0001__x0001__x0001__x0001__x0001__x0008_@_x0001__x0001__x0001__x0001__x0001__x0001__x001C_@_x0001__x0001__x0001__x0001__x0001__x0002__x0001__x0001__x0014_@_x0001__x0001__x0001__x0001__x0001__x0001_(@_x0001__x0001__x0001__x0001__x0001__x0001__x0008_@_x0001__x0001__x0001__x0001__x0001__x0001__x0018_@_x0001__x0001__x0001__x0001__x0001__x0001__x0008_@_x0001__x0001__x0001__x0001__x0001__x0001_ @_x0001__x0001__x0001__x0001__x0001__x0001__x0014_@_x0001__x0001__x0001__x0001__x0001__x0001__x0008_@_x0001__x0001__x0001__x0001__x0001__x0001__x0008_@_x0001__x0001__x0001__x0001__x0001__x0001__x0008_@_x0001__x0001__x0001__x0001__x0001__x0001__x0018_@_x0001__x0001__x0001__x0001__x0001__x0001__x001C_@_x0001__x0001__x0001__x0001__x0001__x0001__x0010_@_x0001__x0001__x0001__x0001__x0001__x0001__x0001__x0001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001C_@_x0001__x0001__x0001__x0001__x0001__x0001__x0018_@_x0001__x0001__x0001__x0001__x0001__x0001__x0018_@_x0001__x0001__x0001__x0001__x0001__x0001__x0018_@_x0001__x0001__x0001__x0001__x0001__x0001__x0008_@_x0001__x0001__x0001__x0001__x0001__x0001__x0008_@_x0001__x0001__x0001__x0001__x0001__x0001__x001C_@_x0001__x0001__x0001__x0001__x0001__x0001__x0008_@_x0001__x0001__x0001__x0001__x0001__x0001__x0008_@_x0001__x0001__x0001__x0001__x0001__x0001__x0014_@_x0001__x0001__x0001__x0001__x0001__x0001__x0008_@_x0001__x0001__x0001__x0001__x0001__x0001__x0010_@_x0001__x0002__x0001__x0001__x0001__x0001__x0001__x0001__x0018_@_x0001__x0001__x0001__x0001__x0001__x0001__x0018_@_x0001__x0001__x0001__x0001__x0001__x0001_ @_x0001__x0001__x0001__x0001__x0001__x0001__x0008_@_x0001__x0001__x0001__x0001__x0001__x0001__x0008_@_x0001__x0001__x0001__x0001__x0001__x0001_1@_x0001__x0001__x0001__x0001__x0001__x0001_1@_x0001__x0001__x0001__x0001__x0001__x0001__x0008_@_x0001__x0001__x0001__x0001__x0001__x0001__x0008_@_x0001__x0001__x0001__x0001__x0001__x0001__x0008_@_x0001__x0001__x0001__x0001__x0001__x0001__x0018_@_x0001__x0001__x0001__x0001__x0001__x0001__x0008_@_x0001__x0001__x0001__x0001__x0001__x0001__x0010_@_x0001__x0001__x0001__x0001__x0001__x0001__x0008_@_x0001__x0001__x0001__x0001__x0001__x0001__x0008_@_x0001__x0001__x0001__x0001__x0001__x0001_ @_x0001__x0001__x0001__x0001__x0001__x0001__x0018_@_x0001__x0001__x0001__x0001__x0001__x0001__x0008_@_x0001__x0001__x0001__x0001__x0001__x0001__x0008_@_x0001__x0001__x0001__x0001__x0001__x0001__x0014_@_x0001__x0001__x0001__x0001__x0001__x0001_"@_x0001__x0001__x0001__x0001__x0001__x0001__x0008_@_x0001__x0001__x0001__x0001__x0001__x0001_&amp;@_x0001__x0001__x0001__x0001__x0001__x0001__x0018_@_x0001__x0001__x0001__x0001__x0001__x0001__x0008_@_x0001__x0001__x0001__x0001__x0001__x0001__x0014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0002__x0001__x0001__x0010_@_x0001__x0001__x0001__x0001__x0001__x0001__x0018_@_x0001__x0001__x0001__x0001__x0001__x0001_ @_x0001__x0001__x0001__x0001__x0001__x0001__x0008_@_x0001__x0001__x0001__x0001__x0001__x0001_&amp;@_x0001__x0001__x0001__x0001__x0001__x0001__x0018_@_x0001__x0001__x0001__x0001__x0001__x0001__x0010_@_x0001__x0001__x0001__x0001__x0001__x0001__x0008_@_x0001__x0001__x0001__x0001__x0001__x0001_"@_x0001__x0001__x0001__x0001__x0001__x0001__x0008_@_x0001__x0001__x0001__x0001__x0001__x0001__x0008_@_x0001__x0001__x0001__x0001__x0001__x0001__x0010_@_x0001__x0001__x0001__x0001__x0001__x0001__x0014_@_x0001__x0001__x0001__x0001__x0001__x0001__x0008_@_x0001__x0001__x0001__x0001__x0001__x0001__x0010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0018_@_x0001__x0001__x0001__x0001__x0001__x0001__x0001__x0001__x0001__x0001__x0001__x0001__x0001__x0001__x0008_@_x0001__x0001__x0001__x0001__x0001__x0001__x0010_@_x0001__x0001__x0001__x0001__x0001__x0001__x0008_@_x0001__x0001__x0001__x0001__x0001__x0001_ @_x0001__x0001__x0001__x0001__x0001__x0001__x0010_@_x0001__x0001__x0001__x0001__x0001__x0001__x0008_@_x0001__x0001__x0001__x0001__x0001__x0001__x001C_@_x0001__x0001__x0001__x0001__x0001__x0001__x0010_@_x0001__x0001__x0001__x0001__x0001__x0001__x0014_@_x0001__x0001__x0001__x0001__x0001__x0001__x001C_@_x0001__x0002__x0001__x0001__x0001__x0001__x0001__x0001__x001C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0001__x0001__x0001__x0001__x0001__x0001__x0001__x0001__x0008_@_x0001__x0001__x0001__x0001__x0001__x0001__x0014_@_x0001__x0001__x0001__x0001__x0001__x0001__x0008_@_x0001__x0001__x0001__x0001__x0001__x0001__x0008_@_x0001__x0001__x0001__x0001__x0001__x0001__x0010_@_x0001__x0001__x0001__x0001__x0001__x0001__x0008_@_x0001__x0001__x0001__x0001__x0001__x0001__x001C_@_x0001__x0001__x0001__x0001__x0001__x0001__x0008_@_x0001__x0001__x0001__x0001__x0001__x0001_"@_x0001__x0001__x0001__x0001__x0001__x0001_"@_x0001__x0001__x0001__x0001__x0001__x0001__x0010_@_x0001__x0001__x0001__x0001__x0001__x0001__x0014_@_x0001__x0001__x0001__x0001__x0001__x0001__x0010_@_x0001__x0001__x0001__x0001__x0001__x0001__x0008_@_x0001__x0001__x0001__x0001__x0001__x0001__x0014_@_x0001__x0001__x0001__x0001__x0001__x0001__x0008_@_x0001__x0001__x0001__x0001__x0001__x0001__x0018_@_x0001__x0001__x0001__x0001__x0001__x0001__x0010_@_x0001__x0001__x0001__x0001__x0001__x0001__x0010_@_x0001__x0001__x0001__x0001__x0001__x0001__x0008_@_x0001__x0001__x0001__x0001__x0001__x0001__x0018_@_x0001__x0001__x0001__x0001__x0001__x0002__x0001__x0001__x001C_@_x0001__x0001__x0001__x0001__x0001__x0001__x001C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amp;@_x0001__x0001__x0001__x0001__x0001__x0001__x0008_@_x0001__x0001__x0001__x0001__x0001__x0001_2@_x0001__x0001__x0001__x0001__x0001__x0001__x0008_@_x0001__x0001__x0001__x0001__x0001__x0001__x0001__x0001__x0001__x0001__x0001__x0001__x0001__x0001__x0008_@_x0001__x0001__x0001__x0001__x0001__x0001__x0014_@_x0001__x0001__x0001__x0001__x0001__x0001__x0010_@_x0001__x0001__x0001__x0001__x0001__x0001__x0018_@_x0001__x0001__x0001__x0001__x0001__x0001__x0008_@_x0001__x0001__x0001__x0001__x0001__x0001__x0008_@_x0001__x0001__x0001__x0001__x0001__x0001_ @_x0001__x0001__x0001__x0001__x0001__x0001__x0008_@_x0001__x0001__x0001__x0001__x0001__x0001__x001C_@_x0001__x0001__x0001__x0001__x0001__x0001__x0001__x0001__x0001__x0001__x0001__x0001__x0001__x0001__x0008_@_x0001__x0001__x0001__x0001__x0001__x0001__x0008_@_x0001__x0001__x0001__x0001__x0001__x0001__x0014_@_x0001__x0001__x0001__x0001__x0001__x0001__x0010_@_x0001__x0001__x0001__x0001__x0001__x0001__x0008_@_x0001__x0001__x0001__x0001__x0001__x0001__x0018_@_x0001__x0001__x0001__x0001__x0001__x0001__x0010_@_x0001__x0001__x0001__x0001__x0001__x0001__x001C_@_x0001__x0001__x0001__x0001__x0001__x0001__x001C_@_x0001__x0001__x0001__x0001__x0001__x0001__x0014_@_x0001__x0002__x0001__x0001__x0001__x0001__x0001__x0001__x0010_@_x0001__x0001__x0001__x0001__x0001__x0001__x0008_@_x0001__x0001__x0001__x0001__x0001__x0001__x0018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0018_@_x0001__x0001__x0001__x0001__x0001__x0001__x0014_@_x0001__x0001__x0001__x0001__x0001__x0001__x0018_@_x0001__x0001__x0001__x0001__x0001__x0001__x0008_@_x0001__x0001__x0001__x0001__x0001__x0001__x0008_@_x0001__x0001__x0001__x0001__x0001__x0001__x0008_@_x0001__x0001__x0001__x0001__x0001__x0001__x0010_@_x0001__x0001__x0001__x0001__x0001__x0001__x0014_@_x0001__x0001__x0001__x0001__x0001__x0001__x001C_@_x0001__x0001__x0001__x0001__x0001__x0001__x0008_@_x0001__x0001__x0001__x0001__x0001__x0001__x0008_@_x0001__x0001__x0001__x0001__x0001__x0001__x0014_@_x0001__x0001__x0001__x0001__x0001__x0001__x0014_@_x0001__x0001__x0001__x0001__x0001__x0001__x0008_@_x0001__x0001__x0001__x0001__x0001__x0001__x001C_@_x0001__x0001__x0001__x0001__x0001__x0001__x0014_@_x0001__x0001__x0001__x0001__x0001__x0001__x0010_@_x0001__x0001__x0001__x0001__x0001__x0001__x0018_@_x0001__x0001__x0001__x0001__x0001__x0001__x0008_@_x0001__x0001__x0001__x0001__x0001__x0001__x0008_@_x0001__x0001__x0001__x0001__x0001__x0002__x0001__x0001__x0014_@_x0001__x0001__x0001__x0001__x0001__x0001__x0010_@_x0001__x0001__x0001__x0001__x0001__x0001__x0010_@_x0001__x0001__x0001__x0001__x0001__x0001__x001C_@_x0001__x0001__x0001__x0001__x0001__x0001__x0008_@_x0001__x0001__x0001__x0001__x0001__x0001__x0008_@_x0001__x0001__x0001__x0001__x0001__x0001__x001C_@_x0001__x0001__x0001__x0001__x0001__x0001_"@_x0001__x0001__x0001__x0001__x0001__x0001__x0010_@_x0001__x0001__x0001__x0001__x0001__x0001__x0001__x0001__x0001__x0001__x0001__x0001__x0001__x0001__x001C_@_x0001__x0001__x0001__x0001__x0001__x0001__x001C_@_x0001__x0001__x0001__x0001__x0001__x0001_&amp;@_x0001__x0001__x0001__x0001__x0001__x0001__x0010_@_x0001__x0001__x0001__x0001__x0001__x0001__x0008_@_x0001__x0001__x0001__x0001__x0001__x0001__x001C_@_x0001__x0001__x0001__x0001__x0001__x0001_*@_x0001__x0001__x0001__x0001__x0001__x0001__x0010_@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001C_@_x0001__x0001__x0001__x0001__x0001__x0001__x0008_@_x0001__x0001__x0001__x0001__x0001__x0001__x0010_@_x0001__x0001__x0001__x0001__x0001__x0001__x0008_@_x0001__x0001__x0001__x0001__x0001__x0001__x0001__x0001__x0001__x0002__x0001__x0001__x0001__x0001__x0001__x0001__x001C_@_x0001__x0001__x0001__x0001__x0001__x0001__x0008_@_x0001__x0001__x0001__x0001__x0001__x0001__x0014_@_x0001__x0001__x0001__x0001__x0001__x0001__x0018_@_x0001__x0001__x0001__x0001__x0001__x0001__x0010_@_x0001__x0001__x0001__x0001__x0001__x0001__x001C_@_x0001__x0001__x0001__x0001__x0001__x0001__x0008_@_x0001__x0001__x0001__x0001__x0001__x0001__x0018_@_x0001__x0001__x0001__x0001__x0001__x0001__x001C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0014_@_x0001__x0001__x0001__x0001__x0001__x0001__x0018_@_x0001__x0001__x0001__x0001__x0001__x0001__x0010_@_x0001__x0001__x0001__x0001__x0001__x0001__x0014_@_x0001__x0001__x0001__x0001__x0001__x0001__x0008_@_x0001__x0001__x0001__x0001__x0001__x0001__x0010_@_x0001__x0001__x0001__x0001__x0001__x0001__x0008_@_x0001__x0001__x0001__x0001__x0001__x0001__x001C_@_x0001__x0001__x0001__x0001__x0001__x0001__x0010_@_x0001__x0001__x0001__x0001__x0001__x0001__x0008_@_x0001__x0001__x0001__x0001__x0001_C@_x0001__x0001__x0001__x0001__x0001__x0001__x0014_@_x0001__x0001__x0001__x0001__x0001__x0001__x0008_@_x0001__x0001__x0001__x0001__x0001__x0001__x0008_@_x0001__x0001__x0001__x0001__x0001__x0001__x0014_@_x0001__x0001__x0001__x0001__x0001__x0001__x0001__x0001__x0001__x0001__x0001__x0001__x0001__x0001__x0008_@_x0001__x0001__x0001__x0001__x0001__x0002__x0001__x0001__x0010_@_x0001__x0001__x0001__x0001__x0001__x0001__x0010_@_x0001__x0001__x0001__x0001__x0001__x0001__x0010_@_x0001__x0001__x0001__x0001__x0001__x0001__x0008_@_x0001__x0001__x0001__x0001__x0001__x0001__x0008_@_x0001__x0001__x0001__x0001__x0001__x0001__x0001__x0001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0018_@_x0001__x0001__x0001__x0001__x0001__x0001__x0010_@_x0001__x0001__x0001__x0001__x0001__x0001__x0008_@_x0001__x0001__x0001__x0001__x0001__x0001__x0014_@_x0001__x0001__x0001__x0001__x0001__x0001__x0010_@_x0001__x0001__x0001__x0001__x0001__x0001__x0010_@_x0001__x0001__x0001__x0001__x0001__x0001__x0010_@_x0001__x0001__x0001__x0001__x0001__x0001__x0014_@_x0001__x0001__x0001__x0001__x0001__x0001__x0008_@_x0001__x0001__x0001__x0001__x0001__x0001__x0008_@_x0001__x0001__x0001__x0001__x0001__x0001__x0008_@_x0001__x0001__x0001__x0001__x0001__x0001__x0014_@_x0001__x0001__x0001__x0001__x0001__x0001__x0010_@_x0001__x0001__x0001__x0001__x0001__x0001__x0010_@_x0001__x0001__x0001__x0001__x0001__x0001__x0010_@_x0001__x0001__x0001__x0001__x0001__x0001__x001C_@_x0001__x0001__x0001__x0001__x0001__x0001__x0008_@_x0001__x0002__x0001__x0001__x0001__x0001__x0001__x0001__x0008_@_x0001__x0001__x0001__x0001__x0001__x0001__x001C_@_x0001__x0001__x0001__x0001__x0001__x0001__x0008_@_x0001__x0001__x0001__x0001__x0001__x0001__x0001__x0001__x0001__x0001__x0001__x0001__x0001__x0001__x0001__x0001__x0001__x0001__x0001__x0001__x0001__x0001__x0008_@_x0001__x0001__x0001__x0001__x0001__x0001_ @_x0001__x0001__x0001__x0001__x0001__x0001__x0010_@_x0001__x0001__x0001__x0001__x0001__x0001__x0010_@_x0001__x0001__x0001__x0001__x0001__x0001__x0018_@_x0001__x0001__x0001__x0001__x0001__x0001__x0010_@_x0001__x0001__x0001__x0001__x0001__x0001__x0008_@_x0001__x0001__x0001__x0001__x0001__x0001__x0018_@_x0001__x0001__x0001__x0001__x0001__x0001__x0010_@_x0001__x0001__x0001__x0001__x0001__x0001__x0014_@_x0001__x0001__x0001__x0001__x0001__x0001__x0014_@_x0001__x0001__x0001__x0001__x0001__x0001__x0010_@_x0001__x0001__x0001__x0001__x0001__x0001__x0010_@_x0001__x0001__x0001__x0001__x0001__x0001__x0008_@_x0001__x0001__x0001__x0001__x0001__x0001__x0014_@_x0001__x0001__x0001__x0001__x0001__x0001__x0008_@_x0001__x0001__x0001__x0001__x0001__x0001__x001C_@_x0001__x0001__x0001__x0001__x0001__x0001__x0008_@_x0001__x0001__x0001__x0001__x0001__x0001__x0014_@_x0001__x0001__x0001__x0001__x0001__x0001__x0010_@_x0001__x0001__x0001__x0001__x0001__x0001__x0010_@_x0001__x0001__x0001__x0001__x0001__x0001__x0010_@_x0001__x0001__x0001__x0001__x0001__x0001_"@_x0001__x0001__x0001__x0001__x0001__x0001__x0008_@_x0001__x0001__x0001__x0001__x0001__x0001__x0014_@_x0001__x0001__x0001__x0001__x0001__x0001__x0008_@_x0001__x0001__x0001__x0001__x0001__x0002__x0001__x0001__x0014_@_x0001__x0001__x0001__x0001__x0001__x0001__x0008_@_x0001__x0001__x0001__x0001__x0001__x0001__x0018_@_x0001__x0001__x0001__x0001__x0001__x0001__x0008_@_x0001__x0001__x0001__x0001__x0001__x0001__x0008_@_x0001__x0001__x0001__x0001__x0001__x0001__x0008_@_x0001__x0001__x0001__x0001__x0001__x0001__x0001__x0001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0018_@_x0001__x0001__x0001__x0001__x0001__x0001__x0001__x0001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0001__x0018_@_x0001__x0001__x0001__x0001__x0001__x0001__x0008_@_x0001__x0001__x0001__x0001__x0001__x0001__x0018_@_x0001__x0001__x0001__x0001__x0001__x0001__x001C_@_x0001__x0001__x0001__x0001__x0001__x0001__x0008_@_x0001__x0001__x0001__x0001__x0001__x0001__x0014_@_x0001__x0001__x0001__x0001__x0001__x0001__x0018_@_x0001__x0001__x0001__x0001__x0001__x0001__x001C_@_x0001__x0001__x0001__x0001__x0001__x0001__x0010_@_x0001__x0001__x0001__x0001__x0001__x0001__x0008_@_x0001__x0002__x0001__x0001__x0001__x0001__x0001__x0001__x0018_@_x0001__x0001__x0001__x0001__x0001__x0001__x001C_@_x0001__x0001__x0001__x0001__x0001__x0001__x0014_@_x0001__x0001__x0001__x0001__x0001__x0001__x001C_@_x0001__x0001__x0001__x0001__x0001__x0001__x0014_@_x0001__x0001__x0001__x0001__x0001__x0001__x0001__x0001__x0001__x0001__x0001__x0001__x0001__x0001_3@_x0001__x0001__x0001__x0001__x0001__x0001__x0014_@_x0001__x0001__x0001__x0001__x0001__x0001__x0018_@_x0001__x0001__x0001__x0001__x0001__x0001__x0014_@_x0001__x0001__x0001__x0001__x0001__x0001__x0014_@_x0001__x0001__x0001__x0001__x0001__x0001__x001C_@_x0001__x0001__x0001__x0001__x0001__x0001__x0018_@_x0001__x0001__x0001__x0001__x0001__x0001__x0008_@_x0001__x0001__x0001__x0001__x0001__x0001__x0008_@_x0001__x0001__x0001__x0001__x0001__x0001__x0018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0018_@_x0001__x0001__x0001__x0001__x0001__x0001__x0014_@_x0001__x0001__x0001__x0001__x0001__x0001__x0010_@_x0001__x0001__x0001__x0001__x0001__x0001__x0010_@_x0001__x0001__x0001__x0001__x0001__x0002__x0001__x0001__x0008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0010_@_x0001__x0001__x0001__x0001__x0001__x0001_A@_x0001__x0001__x0001__x0001__x0001__x0001__x0008_@_x0001__x0001__x0001__x0001__x0001__x0001__x0008_@_x0001__x0001__x0001__x0001__x0001__x0001_ @_x0001__x0001__x0001__x0001__x0001__x0001__x001C_@_x0001__x0001__x0001__x0001__x0001__x0001__x0010_@_x0001__x0001__x0001__x0001__x0001__x0001__x0008_@_x0001__x0001__x0001__x0001__x0001__x0001_,@_x0001__x0001__x0001__x0001__x0001__x0001__x0008_@_x0001__x0001__x0001__x0001__x0001__x0001__x0001__x0001__x0001__x0001__x0001__x0001__x0001__x0001__x0008_@_x0001__x0001__x0001__x0001__x0001__x0001__x0010_@_x0001__x0001__x0001__x0001__x0001__x0001_*@_x0001__x0001__x0001__x0001__x0001__x0001__x0008_@_x0001__x0001__x0001__x0001__x0001__x0001__x0008_@_x0001__x0001__x0001__x0001__x0001__x0001__x0008_@_x0001__x0001__x0001__x0001__x0001__x0001__x001C_@_x0001__x0001__x0001__x0001__x0001__x0001__x0008_@_x0001__x0001__x0001__x0001__x0001__x0001__x0014_@_x0001__x0001__x0001__x0001__x0001__x0001__x0010_@_x0001__x0001__x0001__x0001__x0001__x0001__x0010_@_x0001__x0001__x0001__x0001__x0001__x0001__x0001__x0001__x0001__x0001__x0001__x0001__x0001__x0001__x0010_@_x0001__x0002__x0001__x0001__x0001__x0001__x0001__x0001__x0010_@_x0001__x0001__x0001__x0001__x0001__x0001__x0008_@_x0001__x0001__x0001__x0001__x0001__x0001__x0014_@_x0001__x0001__x0001__x0001__x0001__x0001__x0008_@_x0001__x0001__x0001__x0001__x0001__x0001__x0014_@_x0001__x0001__x0001__x0001__x0001__x0001__x0008_@_x0001__x0001__x0001__x0001__x0001__x0001_ @_x0001__x0001__x0001__x0001__x0001__x0001__x0014_@_x0001__x0001__x0001__x0001__x0001__x0001__x0018_@_x0001__x0001__x0001__x0001__x0001__x0001_"@_x0001__x0001__x0001__x0001__x0001__x0001_"@_x0001__x0001__x0001__x0001__x0001__x0001__x001C_@_x0001__x0001__x0001__x0001__x0001__x0001_ @_x0001__x0001__x0001__x0001__x0001__x0001__x001C_@_x0001__x0001__x0001__x0001__x0001__x0001__x0018_@_x0001__x0001__x0001__x0001__x0001__x0001__x0018_@_x0001__x0001__x0001__x0001__x0001__x0001__x0010_@_x0001__x0001__x0001__x0001__x0001__x0001__x0008_@_x0001__x0001__x0001__x0001__x0001__x0001__x0001__x0001__x0001__x0001__x0001__x0001__x0001__x0001__x0014_@_x0001__x0001__x0001__x0001__x0001__x0001__x0001__x0001__x0001__x0001__x0001__x0001__x0001__x0001__x0008_@_x0001__x0001__x0001__x0001__x0001__x0001__x0010_@_x0001__x0001__x0001__x0001__x0001__x0001__x0001__x0001__x0001__x0001__x0001__x0001__x0001__x0001__x0010_@_x0001__x0001__x0001__x0001__x0001__x0001_"@_x0001__x0001__x0001__x0001__x0001__x0001__x0008_@_x0001__x0001__x0001__x0001__x0001__x0001__x0014_@_x0001__x0001__x0001__x0001__x0001__x0001__x0008_@_x0001__x0001__x0001__x0001__x0001__x0001__x0008_@_x0001__x0001__x0001__x0001__x0001__x0001__x0014_@_x0001__x0001__x0001__x0001__x0001__x0002__x0001__x0001__x0010_@_x0001__x0001__x0001__x0001__x0001__x0001__x0008_@_x0001__x0001__x0001__x0001__x0001__x0001__x0008_@_x0001__x0001__x0001__x0001__x0001__x0001__x0018_@_x0001__x0001__x0001__x0001__x0001__x0001_(@_x0001__x0001__x0001__x0001__x0001__x0001__x0018_@_x0001__x0001__x0001__x0001__x0001__x0001__x0014_@_x0001__x0001__x0001__x0001__x0001__x0001__x0008_@_x0001__x0001__x0001__x0001__x0001__x0001__x0010_@_x0001__x0001__x0001__x0001__x0001__x0001_ @_x0001__x0001__x0001__x0001__x0001__x0001__x0010_@_x0001__x0001__x0001__x0001__x0001__x0001__x0010_@_x0001__x0001__x0001__x0001__x0001__x0001__x0018_@_x0001__x0001__x0001__x0001__x0001__x0001__x0008_@_x0001__x0001__x0001__x0001__x0001__x0001__x0014_@_x0001__x0001__x0001__x0001__x0001__x0001__x0008_@_x0001__x0001__x0001__x0001__x0001__x0001__x0018_@_x0001__x0001__x0001__x0001__x0001__x0001__x0008_@_x0001__x0001__x0001__x0001__x0001__x0001__x0010_@_x0001__x0001__x0001__x0001__x0001__x0001__x0008_@_x0001__x0001__x0001__x0001__x0001__x0001__x001C_@_x0001__x0001__x0001__x0001__x0001__x0001__x0010_@_x0001__x0001__x0001__x0001__x0001__x0001__x0010_@_x0001__x0001__x0001__x0001__x0001__x0001__x001C_@_x0001__x0001__x0001__x0001__x0001__x0001__x0008_@_x0001__x0001__x0001__x0001__x0001__x0001__x0014_@_x0001__x0001__x0001__x0001__x0001__x0001__x0018_@_x0001__x0001__x0001__x0001__x0001__x0001__x0010_@_x0001__x0001__x0001__x0001__x0001__x0001__x0010_@_x0001__x0001__x0001__x0001__x0001__x0001__x0008_@_x0001__x0001__x0001__x0001__x0001__x0001__x0008_@_x0001__x0001__x0001__x0001__x0001__x0001__x0008_@_x0001__x0002__x0001__x0001__x0001__x0001__x0001__x0001__x0008_@_x0001__x0001__x0001__x0001__x0001__x0001_ @_x0001__x0001__x0001__x0001__x0001__x0001__x001C_@_x0001__x0001__x0001__x0001__x0001__x0001_*@_x0001__x0001__x0001__x0001__x0001__x0001__x0008_@_x0001__x0001__x0001__x0001__x0001__x0001__x0018_@_x0001__x0001__x0001__x0001__x0001__x0001__x0010_@_x0001__x0001__x0001__x0001__x0001__x0001__x001C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0018_@_x0001__x0001__x0001__x0001__x0001__x0001__x0010_@_x0001__x0001__x0001__x0001__x0001__x0001__x0008_@_x0001__x0001__x0001__x0001__x0001__x0001__x001C_@_x0001__x0001__x0001__x0001__x0001__x0001__x0008_@_x0001__x0001__x0001__x0001__x0001__x0001__x0010_@_x0001__x0001__x0001__x0001__x0001__x0001__x0010_@_x0001__x0001__x0001__x0001__x0001__x0001__x0010_@_x0001__x0001__x0001__x0001__x0001__x0001__x001C_@_x0001__x0001__x0001__x0001__x0001__x0001_ @_x0001__x0001__x0001__x0001__x0001__x0001__x0018_@_x0001__x0001__x0001__x0001__x0001__x0001_(@_x0001__x0001__x0001__x0001__x0001__x0001__x0008_@_x0001__x0001__x0001__x0001__x0001__x0001__x0018_@_x0001__x0001__x0001__x0001__x0001__x0001__x0014_@_x0001__x0001__x0001__x0001__x0001__x0001__x0018_@_x0001__x0001__x0001__x0001__x0001__x0001__x0008_@_x0001__x0001__x0001__x0001__x0001__x0001__x0018_@_x0001__x0001__x0001__x0001__x0001__x0002__x0001__x0001__x0018_@_x0001__x0001__x0001__x0001__x0001__x0001__x0014_@_x0001__x0001__x0001__x0001__x0001__x0001__x0008_@_x0001__x0001__x0001__x0001__x0001__x0001_=@_x0001__x0001__x0001__x0001__x0001__x0001__x001C_@_x0001__x0001__x0001__x0001__x0001__x0001_ @_x0001__x0001__x0001__x0001__x0001__x0001__x0008_@_x0001__x0001__x0001__x0001__x0001__x0001__x0008_@_x0001__x0001__x0001__x0001__x0001__x0001__x0014_@_x0001__x0001__x0001__x0001__x0001__x0001__x0008_@_x0001__x0001__x0001__x0001__x0001__x0001__x0010_@_x0001__x0001__x0001__x0001__x0001__x0001__x0008_@_x0001__x0001__x0001__x0001__x0001__x0001_1@_x0001__x0001__x0001__x0001__x0001__x0001__x0008_@_x0001__x0001__x0001__x0001__x0001__x0001__x0018_@_x0001__x0001__x0001__x0001__x0001__x0001__x0010_@_x0001__x0001__x0001__x0001__x0001__x0001_1@_x0001__x0001__x0001__x0001__x0001__x0001__x0008_@_x0001__x0001__x0001__x0001__x0001__x0001__x001C_@_x0001__x0001__x0001__x0001__x0001__x0001__x0010_@_x0001__x0001__x0001__x0001__x0001__x0001_3@_x0001__x0001__x0001__x0001__x0001__x0001__x0008_@_x0001__x0001__x0001__x0001__x0001__x0001__x0008_@_x0001__x0001__x0001__x0001__x0001__x0001__x0008_@_x0001__x0001__x0001__x0001__x0001__x0001_ @_x0001__x0001__x0001__x0001__x0001__x0001__x0014_@_x0001__x0001__x0001__x0001__x0001__x0001__x0001__x0001__x0001__x0001__x0001__x0001__x0001__x0001__x0008_@_x0001__x0001__x0001__x0001__x0001__x0001__x0010_@_x0001__x0001__x0001__x0001__x0001__x0001__x0008_@_x0001__x0001__x0001__x0001__x0001__x0001__x0014_@_x0001__x0001__x0001__x0001__x0001__x0001__x0008_@_x0001__x0002__x0001__x0001__x0001__x0001__x0001__x0001__x0010_@_x0001__x0001__x0001__x0001__x0001__x0001__x0010_@_x0001__x0001__x0001__x0001__x0001__x0001__x0008_@_x0001__x0001__x0001__x0001__x0001__x0001__x0010_@_x0001__x0001__x0001__x0001__x0001__x0001__x0014_@_x0001__x0001__x0001__x0001__x0001__x0001__x0008_@_x0001__x0001__x0001__x0001__x0001__x0001__x001C_@_x0001__x0001__x0001__x0001__x0001__x0001__x0008_@_x0001__x0001__x0001__x0001__x0001__x0001__x0008_@_x0001__x0001__x0001__x0001__x0001__x0001__x0018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0014_@_x0001__x0001__x0001__x0001__x0001__x0001__x0018_@_x0001__x0001__x0001__x0001__x0001__x0001__x0008_@_x0001__x0001__x0001__x0001__x0001__x0001__x0010_@_x0001__x0001__x0001__x0001__x0001__x0001_&amp;@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0018_@_x0001__x0001__x0001__x0001__x0001__x0002__x0001__x0001__x0008_@_x0001__x0001__x0001__x0001__x0001__x0001__x0010_@_x0001__x0001__x0001__x0001__x0001__x0001_&amp;@_x0001__x0001__x0001__x0001__x0001__x0001__x0010_@_x0001__x0001__x0001__x0001__x0001__x0001__x0014_@_x0001__x0001__x0001__x0001__x0001__x0001_(@_x0001__x0001__x0001__x0001__x0001__x0001__x0001__x0001__x0001__x0001__x0001__x0001__x0001__x0001__x0008_@_x0001__x0001__x0001__x0001__x0001__x0001__x0014_@_x0001__x0001__x0001__x0001__x0001__x0001__x0008_@_x0001__x0001__x0001__x0001__x0001__x0001_&amp;@_x0001__x0001__x0001__x0001__x0001__x0001_F@_x0001__x0001__x0001__x0001__x0001__x0001__x0008_@_x0001__x0001__x0001__x0001__x0001__x0001__x0018_@_x0001__x0001__x0001__x0001__x0001__x0001__x0010_@_x0001__x0001__x0001__x0001__x0001__x0001__x0008_@_x0001__x0001__x0001__x0001__x0001__x0001__x0010_@_x0001__x0001__x0001__x0001__x0001__x0001__x0001__x0001__x0001__x0001__x0001__x0001__x0001__x0001__x0018_@_x0001__x0001__x0001__x0001__x0001__x0001__x0008_@_x0001__x0001__x0001__x0001__x0001__x0001__x0018_@_x0001__x0001__x0001__x0001__x0001__x0001__x0010_@_x0001__x0001__x0001__x0001__x0001__x0001__x0010_@_x0001__x0001__x0001__x0001__x0001__x0001__x0014_@_x0001__x0001__x0001__x0001__x0001__x0001__x0008_@_x0001__x0001__x0001__x0001__x0001__x0001_ @_x0001__x0001__x0001__x0001__x0001__x0001__x001C_@_x0001__x0001__x0001__x0001__x0001__x0001__x0008_@_x0001__x0001__x0001__x0001__x0001__x0001__x0008_@_x0001__x0001__x0001__x0001__x0001__x0001__x0010_@_x0001__x0001__x0001__x0001__x0001__x0001__x0014_@_x0001__x0001__x0001__x0001__x0001__x0001__x0010_@_x0001__x0002__x0001__x0001__x0001__x0001__x0001__x0001__x0018_@_x0001__x0001__x0001__x0001__x0001__x0001__x0008_@_x0001__x0001__x0001__x0001__x0001__x0001__x0008_@_x0001__x0001__x0001__x0001__x0001__x0001__x0018_@_x0001__x0001__x0001__x0001__x0001__x0001__x0008_@_x0001__x0001__x0001__x0001__x0001__x0001__x001C_@_x0001__x0001__x0001__x0001__x0001__x0001__x0008_@_x0001__x0001__x0001__x0001__x0001__x0001__x0014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0010_@_x0001__x0001__x0001__x0001__x0001__x0001__x0008_@_x0001__x0001__x0001__x0001__x0001__x0001__x0010_@_x0001__x0001__x0001__x0001__x0001__x0001__x001C_@_x0001__x0001__x0001__x0001__x0001__x0001__x0018_@_x0001__x0001__x0001__x0001__x0001__x0001__x0001__x0001__x0001__x0001__x0001__x0001__x0001__x0001__x0014_@_x0001__x0001__x0001__x0001__x0001__x0001__x0008_@_x0001__x0001__x0001__x0001__x0001__x0001_;@_x0001__x0001__x0001__x0001__x0001__x0001__x0008_@_x0001__x0001__x0001__x0001__x0001__x0001__x0014_@_x0001__x0001__x0001__x0001__x0001__x0001__x0014_@_x0001__x0001__x0001__x0001__x0001__x0001__x0008_@_x0001__x0001__x0001__x0001__x0001__x0001__x0008_@_x0001__x0001__x0001__x0001__x0001__x0001__x0018_@_x0001__x0001__x0001__x0001__x0001__x0001__x0014_@_x0001__x0001__x0001__x0001__x0001__x0002__x0001__x0001__x0018_@_x0001__x0001__x0001__x0001__x0001__x0001__x0010_@_x0001__x0001__x0001__x0001__x0001__x0001__x0010_@_x0001__x0001__x0001__x0001__x0001__x0001__x0008_@_x0001__x0001__x0001__x0001__x0001__x0001__x0010_@_x0001__x0001__x0001__x0001__x0001__x0001__x0010_@_x0001__x0001__x0001__x0001__x0001__x0001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0014_@_x0001__x0001__x0001__x0001__x0001__x0001__x0018_@_x0001__x0001__x0001__x0001__x0001__x0001__x0014_@_x0001__x0001__x0001__x0001__x0001__x0001__x0014_@_x0001__x0001__x0001__x0001__x0001__x0001__x0008_@_x0001__x0001__x0001__x0001__x0001__x0001__x0008_@_x0001__x0001__x0001__x0001__x0001__x0001__x0018_@_x0001__x0001__x0001__x0001__x0001__x0001__x0010_@_x0001__x0001__x0001__x0001__x0001__x0001_3@_x0001__x0001__x0001__x0001__x0001__x0001__x0008_@_x0001__x0001__x0001__x0001__x0001__x0001__x0008_@_x0001__x0001__x0001__x0001__x0001__x0001__x0008_@_x0001__x0001__x0001__x0001__x0001__x0001__x0008_@_x0001__x0001__x0001__x0001__x0001__x0001__x0008_@_x0001__x0002__x0001__x0001__x0001__x0001__x0001__x0001__x0010_@_x0001__x0001__x0001__x0001__x0001__x0001__x0014_@_x0001__x0001__x0001__x0001__x0001__x0001__x0001__x0001__x0001__x0001__x0001__x0001__x0001__x0001__x0014_@_x0001__x0001__x0001__x0001__x0001__x0001__x001C_@_x0001__x0001__x0001__x0001__x0001__x0001__x0010_@_x0001__x0001__x0001__x0001__x0001__x0001__x0014_@_x0001__x0001__x0001__x0001__x0001__x0001__x0014_@_x0001__x0001__x0001__x0001__x0001__x0001__x001C_@_x0001__x0001__x0001__x0001__x0001__x0001__x0010_@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_x0008_@_x0001__x0001__x0001__x0001__x0001__x0001__x0014_@_x0001__x0001__x0001__x0001__x0001__x0001__x0010_@_x0001__x0001__x0001__x0001__x0001__x0001__x0018_@_x0001__x0001__x0001__x0001__x0001__x0001__x0018_@_x0001__x0001__x0001__x0001__x0001__x0001__x001C_@_x0001__x0001__x0001__x0001__x0001__x0001__x0014_@_x0001__x0001__x0001__x0001__x0001__x0001_"@_x0001__x0001__x0001__x0001__x0001__x0001__x0014_@_x0001__x0001__x0001__x0001__x0001__x0001__x0014_@_x0001__x0001__x0001__x0001__x0001__x0001__x0008_@_x0001__x0001__x0001__x0001__x0001__x0001__x0008_@_x0001__x0001__x0001__x0001__x0001__x0001__x0014_@_x0001__x0001__x0001__x0001__x0001__x0001__x0018_@_x0001__x0001__x0001__x0001__x0001__x0001__x0008_@_x0001__x0001__x0001__x0001__x0001__x0002__x0001__x0001__x0008_@_x0001__x0001__x0001__x0001__x0001__x0001__x0008_@_x0001__x0001__x0001__x0001__x0001__x0001__x0018_@_x0001__x0001__x0001__x0001__x0001__x0001_*@_x0001__x0001__x0001__x0001__x0001__x0001__x0018_@_x0001__x0001__x0001__x0001__x0001__x0001__x0008_@_x0001__x0001__x0001__x0001__x0001__x0001__x0014_@_x0001__x0001__x0001__x0001__x0001__x0001__x0014_@_x0001__x0001__x0001__x0001__x0001__x0001__x0010_@_x0001__x0001__x0001__x0001__x0001__x0001__x0008_@_x0001__x0001__x0001__x0001__x0001__x0001__x0014_@_x0001__x0001__x0001__x0001__x0001__x0001__x0008_@_x0001__x0001__x0001__x0001__x0001__x0001__x001C_@_x0001__x0001__x0001__x0001__x0001__x0001__x0008_@_x0001__x0001__x0001__x0001__x0001__x0001__x0008_@_x0001__x0001__x0001__x0001__x0001__x0001__x0001__x0001__x0001__x0001__x0001__x0001__x0001__x0001__x0014_@_x0001__x0001__x0001__x0001__x0001__x0001__x0014_@_x0001__x0001__x0001__x0001__x0001__x0001__x0008_@_x0001__x0001__x0001__x0001__x0001__x0001__x0010_@_x0001__x0001__x0001__x0001__x0001__x0001__x0008_@_x0001__x0001__x0001__x0001__x0001__x0001__x0018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 @_x0001__x0001__x0001__x0001__x0001_J@_x0001__x0001__x0001__x0001__x0001__x0001__x001C_@_x0001__x0001__x0001__x0001__x0001__x0001__x001C_@_x0001__x0002__x0001__x0001__x0001__x0001__x0001__x0001__x0008_@_x0001__x0001__x0001__x0001__x0001__x0001__x0010_@_x0001__x0001__x0001__x0001__x0001__x0001__x0001__x0001__x0001__x0001__x0001__x0001__x0001__x0001_ @_x0001__x0001__x0001__x0001__x0001__x0001__x0014_@_x0001__x0001__x0001__x0001__x0001__x0001__x0010_@_x0001__x0001__x0001__x0001__x0001__x0001__x0008_@_x0001__x0001__x0001__x0001__x0001__x0001__x0010_@_x0001__x0001__x0001__x0001__x0001__x0001__x0014_@_x0001__x0001__x0001__x0001__x0001__x0001__x0014_@_x0001__x0001__x0001__x0001__x0001__x0001__x0014_@_x0001__x0001__x0001__x0001__x0001__x0001__x0014_@_x0001__x0001__x0001__x0001__x0001__x0001__x0001__x0001__x0001__x0001__x0001__x0001__x0001__x0001__x0008_@_x0001__x0001__x0001__x0001__x0001__x0001__x0008_@_x0001__x0001__x0001__x0001__x0001__x0001__x001C_@_x0001__x0001__x0001__x0001__x0001__x0001_0@_x0001__x0001__x0001__x0001__x0001__x0001__x0010_@_x0001__x0001__x0001__x0001__x0001__x0001_ @_x0001__x0001__x0001__x0001__x0001__x0001__x0008_@_x0001__x0001__x0001__x0001__x0001__x0001__x0008_@_x0001__x0001__x0001__x0001__x0001__x0001__x0010_@_x0001__x0001__x0001__x0001__x0001__x0001__x0014_@_x0001__x0001__x0001__x0001__x0001__x0001__x0010_@_x0001__x0001__x0001__x0001__x0001__x0001__x0018_@_x0001__x0001__x0001__x0001__x0001__x0001__x0008_@_x0001__x0001__x0001__x0001__x0001__x0001__x0008_@_x0001__x0001__x0001__x0001__x0001__x0001__x0008_@_x0001__x0001__x0001__x0001__x0001__x0001__x0010_@_x0001__x0001__x0001__x0001__x0001__x0001__x001C_@_x0001__x0001__x0001__x0001__x0001__x0001__x0008_@_x0001__x0001__x0001__x0001__x0001__x0002__x0001__x0001__x0014_@_x0001__x0001__x0001__x0001__x0001__x0001__x0014_@_x0001__x0001__x0001__x0001__x0001__x0001__x0008_@_x0001__x0001__x0001__x0001__x0001__x0001__x0010_@_x0001__x0001__x0001__x0001__x0001__x0001__x0018_@_x0001__x0001__x0001__x0001__x0001__x0001__x0008_@_x0001__x0001__x0001__x0001__x0001__x0001__x0008_@_x0001__x0001__x0001__x0001__x0001__x0001__x0010_@_x0001__x0001__x0001__x0001__x0001__x0001__x0008_@_x0001__x0001__x0001__x0001__x0001__x0001__x0001__x0001__x0001__x0001__x0001__x0001__x0001__x0001__x0010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 @_x0001__x0001__x0001__x0001__x0001__x0001__x0010_@_x0001__x0001__x0001__x0001__x0001__x0001__x0010_@_x0001__x0001__x0001__x0001__x0001__x0001__x0010_@_x0001__x0001__x0001__x0001__x0001__x0001__x0008_@_x0001__x0001__x0001__x0001__x0001__x0001__x0008_@_x0001__x0001__x0001__x0001__x0001__x0001__x0014_@_x0001__x0001__x0001__x0001__x0001__x0001__x0008_@_x0001__x0001__x0001__x0001__x0001__x0001_"@_x0001__x0001__x0001__x0001__x0001__x0001__x0008_@_x0001__x0001__x0001__x0001__x0001__x0001__x0014_@_x0001__x0001__x0001__x0001__x0001__x0001__x0010_@_x0001__x0001__x0001__x0001__x0001__x0001__x0008_@_x0001__x0001__x0001__x0001__x0001__x0001__x0001__x0001__x0001__x0001__x0001__x0001__x0001__x0001__x0010_@_x0001__x0002__x0001__x0001__x0001__x0001__x0001__x0001__x0014_@_x0001__x0001__x0001__x0001__x0001__x0001__x0010_@_x0001__x0001__x0001__x0001__x0001__x0001__x0010_@_x0001__x0001__x0001__x0001__x0001__x0001__x0018_@_x0001__x0001__x0001__x0001__x0001__x0001__x0018_@_x0001__x0001__x0001__x0001__x0001__x0001__x0010_@_x0001__x0001__x0001__x0001__x0001__x0001__x0001__x0001__x0001__x0001__x0001__x0001__x0001__x0001__x0018_@_x0001__x0001__x0001__x0001__x0001__x0001__x0008_@_x0001__x0001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0014_@_x0001__x0001__x0001__x0001__x0001__x0001__x0018_@_x0001__x0001__x0001__x0001__x0001__x0001__x0010_@_x0001__x0001__x0001__x0001__x0001__x0001__x0018_@_x0001__x0001__x0001__x0001__x0001__x0001__x0010_@_x0001__x0001__x0001__x0001__x0001__x0001__x0008_@_x0001__x0001__x0001__x0001__x0001__x0001__x001C_@_x0001__x0001__x0001__x0001__x0001__x0001__x0010_@_x0001__x0001__x0001__x0001__x0001__x0001_1@_x0001__x0001__x0001__x0001__x0001__x0001__x0018_@_x0001__x0001__x0001__x0001__x0001__x0001__x0018_@_x0001__x0001__x0001__x0001__x0001__x0001_3@_x0001__x0001__x0001__x0001__x0001__x0001__x0010_@_x0001__x0001__x0001__x0001__x0001__x0001__x0018_@_x0001__x0001__x0001__x0001__x0001__x0001__x0010_@_x0001__x0001__x0001__x0001__x0001__x0001__x0008_@_x0001__x0001__x0001__x0001__x0001__x0002__x0001__x0001__x0010_@_x0001__x0001__x0001__x0001__x0001__x0001__x0010_@_x0001__x0001__x0001__x0001__x0001__x0001__x0018_@_x0001__x0001__x0001__x0001__x0001__x0001__x0008_@_x0001__x0001__x0001__x0001__x0001__x0001__x0018_@_x0001__x0001__x0001__x0001__x0001__x0001__x0008_@_x0001__x0001__x0001__x0001__x0001__x0001__x0001__x0001__x0001__x0001__x0001__x0001__x0001__x0001__x0010_@_x0001__x0001__x0001__x0001__x0001__x0001__x0008_@_x0001__x0001__x0001__x0001__x0001__x0001__x0008_@_x0001__x0001__x0001__x0001__x0001__x0001__x0018_@_x0001__x0001__x0001__x0001__x0001__x0001__x0018_@_x0001__x0001__x0001__x0001__x0001__x0001__x0008_@_x0001__x0001__x0001__x0001__x0001__x0001__x0008_@_x0001__x0001__x0001__x0001__x0001__x0001__x001C_@_x0001__x0001__x0001__x0001__x0001__x0001_ @_x0001__x0001__x0001__x0001__x0001__x0001__x0018_@_x0001__x0001__x0001__x0001__x0001__x0001__x0014_@_x0001__x0001__x0001__x0001__x0001__x0001__x0014_@_x0001__x0001__x0001__x0001__x0001__x0001__x0010_@_x0001__x0001__x0001__x0001__x0001__x0001__x0008_@_x0001__x0001__x0001__x0001__x0001__x0001__x0008_@_x0001__x0001__x0001__x0001__x0001__x0001__x0010_@_x0001__x0001__x0001__x0001__x0001__x0001__x0010_@_x0001__x0001__x0001__x0001__x0001__x0001__x0001__x0001__x0001__x0001__x0001__x0001__x0001__x0001__x0010_@_x0001__x0001__x0001__x0001__x0001__x0001__x0008_@_x0001__x0001__x0001__x0001__x0001__x0001_ @_x0001__x0001__x0001__x0001__x0001__x0001__x0001__x0001__x0001__x0001__x0001__x0001__x0001__x0001__x0014_@_x0001__x0001__x0001__x0001__x0001__x0001__x0008_@_x0001__x0001__x0001__x0001__x0001__x0001__x0001__x0001__x0001__x0002__x0001__x0001__x0001__x0001__x0001__x0001__x0018_@_x0001__x0001__x0001__x0001__x0001__x0001__x0014_@_x0001__x0001__x0001__x0001__x0001__x0001__x0014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 @_x0001__x0001__x0001__x0001__x0001__x0001_ @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001C_@_x0001__x0001__x0001__x0001__x0001__x0001__x0018_@_x0001__x0001__x0001__x0001__x0001__x0001__x0014_@_x0001__x0001__x0001__x0001__x0001__x0001__x0001__x0001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0002__x0001__x0001__x0014_@_x0001__x0001__x0001__x0001__x0001__x0001__x0010_@_x0001__x0001__x0001__x0001__x0001__x0001_&amp;@_x0001__x0001__x0001__x0001__x0001__x0001__x0014_@_x0001__x0001__x0001__x0001__x0001__x0001__x0010_@_x0001__x0001__x0001__x0001__x0001__x0001__x0008_@_x0001__x0001__x0001__x0001__x0001__x0001__x0010_@_x0001__x0001__x0001__x0001__x0001__x0001__x0014_@_x0001__x0001__x0001__x0001__x0001__x0001__x0008_@_x0001__x0001__x0001__x0001__x0001__x0001__x0008_@_x0001__x0001__x0001__x0001__x0001__x0001__x0014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0014_@_x0001__x0001__x0001__x0001__x0001__x0001__x0008_@_x0001__x0001__x0001__x0001__x0001__x0001_"@_x0001__x0001__x0001__x0001__x0001__x0001__x0008_@_x0001__x0001__x0001__x0001__x0001__x0001__x001C_@_x0001__x0001__x0001__x0001__x0001__x0001__x001C_@_x0001__x0001__x0001__x0001__x0001__x0001__x0018_@_x0001__x0001__x0001__x0001__x0001__x0001__x0001__x0001__x0001__x0001__x0001__x0001__x0001__x0001__x0018_@_x0001__x0001__x0001__x0001__x0001__x0001__x0014_@_x0001__x0001__x0001__x0001__x0001__x0001__x0008_@_x0001__x0001__x0001__x0001__x0001__x0001__x0008_@_x0001__x0001__x0001__x0001__x0001__x0001__x0010_@_x0001__x0002__x0001__x0001__x0001__x0001__x0001__x0001__x0001__x0001__x0001__x0001__x0001__x0001__x0001__x0001__x0018_@_x0001__x0001__x0001__x0001__x0001__x0001_1@_x0001__x0001__x0001__x0001__x0001__x0001__x0018_@_x0001__x0001__x0001__x0001__x0001__x0001__x0014_@_x0001__x0001__x0001__x0001__x0001__x0001__x0010_@_x0001__x0001__x0001__x0001__x0001__x0001__x0018_@_x0001__x0001__x0001__x0001__x0001__x0001_&amp;@_x0001__x0001__x0001__x0001__x0001__x0001_ @_x0001__x0001__x0001__x0001__x0001__x0001__x0008_@_x0001__x0001__x0001__x0001__x0001__x0001__x0014_@_x0001__x0001__x0001__x0001__x0001__x0001__x001C_@_x0001__x0001__x0001__x0001__x0001__x0001__x0008_@_x0001__x0001__x0001__x0001__x0001__x0001__x0014_@_x0001__x0001__x0001__x0001__x0001__x0001__x0010_@_x0001__x0001__x0001__x0001__x0001__x0001__x0008_@_x0001__x0001__x0001__x0001__x0001__x0001__x0010_@_x0001__x0001__x0001__x0001__x0001__x0001__x0008_@_x0001__x0001__x0001__x0001__x0001__x0001__x0014_@_x0001__x0001__x0001__x0001__x0001__x0001_*@_x0001__x0001__x0001__x0001__x0001__x0001__x0018_@_x0001__x0001__x0001__x0001__x0001__x0001__x0018_@_x0001__x0001__x0001__x0001__x0001__x0001__x0008_@_x0001__x0001__x0001__x0001__x0001__x0001__x0010_@_x0001__x0001__x0001__x0001__x0001__x0001__x0010_@_x0001__x0001__x0001__x0001__x0001__x0001__x0008_@_x0001__x0001__x0001__x0001__x0001__x0001__x0014_@_x0001__x0001__x0001__x0001__x0001__x0001__x0008_@_x0001__x0001__x0001__x0001__x0001__x0001__x0018_@_x0001__x0001__x0001__x0001__x0001__x0001__x0008_@_x0001__x0001__x0001__x0001__x0001__x0001__x0008_@_x0001__x0001__x0001__x0001__x0001__x0002__x0001__x0001__x0001__x0001__x0001__x0001__x0001__x0001__x0001__x0001_,@_x0001__x0001__x0001__x0001__x0001__x0001__x0008_@_x0001__x0001__x0001__x0001__x0001__x0001__x001C_@_x0001__x0001__x0001__x0001__x0001__x0001__x0008_@_x0001__x0001__x0001__x0001__x0001__x0001__x0014_@_x0001__x0001__x0001__x0001__x0001__x0001__x0010_@_x0001__x0001__x0001__x0001__x0001__x0001__x0008_@_x0001__x0001__x0001__x0001__x0001__x0001__x0018_@_x0001__x0001__x0001__x0001__x0001__x0001_ @_x0001__x0001__x0001__x0001__x0001__x0001__x0008_@_x0001__x0001__x0001__x0001__x0001__x0001__x0010_@_x0001__x0001__x0001__x0001__x0001__x0001__x0010_@_x0001__x0001__x0001__x0001__x0001__x0001__x0010_@_x0001__x0001__x0001__x0001__x0001__x0001__x0014_@_x0001__x0001__x0001__x0001__x0001__x0001__x0014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0001__x0010_@_x0001__x0001__x0001__x0001__x0001__x0001__x0010_@_x0001__x0001__x0001__x0001__x0001__x0001__x0008_@_x0001__x0001__x0001__x0001__x0001__x0001_ @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0008_@_x0001__x0002__x0001__x0001__x0001__x0001__x0001__x0001__x0018_@_x0001__x0001__x0001__x0001__x0001__x0001__x0008_@_x0001__x0001__x0001__x0001__x0001__x0001__x0014_@_x0001__x0001__x0001__x0001__x0001__x0001__x0008_@_x0001__x0001__x0001__x0001__x0001__x0001_ @_x0001__x0001__x0001__x0001__x0001__x0001__x0014_@_x0001__x0001__x0001__x0001__x0001__x0001__x0018_@_x0001__x0001__x0001__x0001__x0001__x0001__x0008_@_x0001__x0001__x0001__x0001__x0001__x0001__x0008_@_x0001__x0001__x0001__x0001__x0001__x0001__x001C_@_x0001__x0001__x0001__x0001__x0001__x0001__x0010_@_x0001__x0001__x0001__x0001__x0001__x0001__x0010_@_x0001__x0001__x0001__x0001__x0001__x0001__x0010_@_x0001__x0001__x0001__x0001__x0001_@@_x0001__x0001__x0001__x0001__x0001__x0001__x0010_@_x0001__x0001__x0001__x0001__x0001__x0001__x0018_@_x0001__x0001__x0001__x0001__x0001__x0001__x0001__x0001__x0001__x0001__x0001__x0001__x0001__x0001__x001C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001C_@_x0001__x0001__x0001__x0001__x0001__x0001__x0008_@_x0001__x0001__x0001__x0001__x0001__x0001__x0008_@_x0001__x0001__x0001__x0001__x0001__x0001__x0010_@_x0001__x0001__x0001__x0001__x0001__x0001__x0018_@_x0001__x0001__x0001__x0001__x0001__x0001__x0014_@_x0001__x0001__x0001__x0001__x0001__x0001__x0018_@_x0001__x0001__x0001__x0001__x0001__x0001__x0008_@_x0001__x0001__x0001__x0001__x0001__x0002__x0001__x0001__x0008_@_x0001__x0001__x0001__x0001__x0001__x0001_ @_x0001__x0001__x0001__x0001__x0001__x0001__x0010_@_x0001__x0001__x0001__x0001__x0001__x0001__x0010_@_x0001__x0001__x0001__x0001__x0001__x0001__x0014_@_x0001__x0001__x0001__x0001__x0001__x0001__x0008_@_x0001__x0001__x0001__x0001__x0001__x0001__x0014_@_x0001__x0001__x0001__x0001__x0001__x0001__x0008_@_x0001__x0001__x0001__x0001__x0001__x0001__x0008_@_x0001__x0001__x0001__x0001__x0001_M@_x0001__x0001__x0001__x0001__x0001__x0001__x0010_@_x0001__x0001__x0001__x0001__x0001__x0001__x0008_@_x0001__x0001__x0001__x0001__x0001__x0001__x0010_@_x0001__x0001__x0001__x0001__x0001__x0001_ @_x0001__x0001__x0001__x0001__x0001__x0001__x0010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_x0018_@_x0001__x0001__x0001__x0001__x0001__x0001__x001C_@_x0001__x0001__x0001__x0001__x0001__x0001_ @_x0001__x0001__x0001__x0001__x0001__x0001__x0008_@_x0001__x0001__x0001__x0001__x0001__x0001__x0010_@_x0001__x0001__x0001__x0001__x0001__x0001__x0018_@_x0001__x0001__x0001__x0001__x0001__x0001__x0018_@_x0001__x0001__x0001__x0001__x0001__x0001__x0008_@_x0001__x0001__x0001__x0001__x0001__x0001__x0014_@_x0001__x0001__x0001__x0001__x0001__x0001__x0018_@_x0001__x0001__x0001__x0001__x0001__x0001__x001C_@_x0001__x0002__x0001__x0001__x0001__x0001__x0001__x0001__x0010_@_x0001__x0001__x0001__x0001__x0001__x0001__x0008_@_x0001__x0001__x0001__x0001__x0001__x0001__x0014_@_x0001__x0001__x0001__x0001__x0001__x0001__x0014_@_x0001__x0001__x0001__x0001__x0001__x0001__x0001__x0001__x0001__x0001__x0001__x0001__x0001__x0001__x0018_@_x0001__x0001__x0001__x0001__x0001__x0001__x0014_@_x0001__x0001__x0001__x0001__x0001__x0001__x0001__x0001__x0001__x0001__x0001__x0001__x0001__x0001__x0010_@_x0001__x0001__x0001__x0001__x0001__x0001__x0014_@_x0001__x0001__x0001__x0001__x0001__x0001_ @_x0001__x0001__x0001__x0001__x0001__x0001__x001C_@_x0001__x0001__x0001__x0001__x0001__x0001__x0008_@_x0001__x0001__x0001__x0001__x0001__x0001__x0008_@_x0001__x0001__x0001__x0001__x0001__x0001__x001C_@_x0001__x0001__x0001__x0001__x0001__x0001_&amp;@_x0001__x0001__x0001__x0001__x0001__x0001__x0014_@_x0001__x0001__x0001__x0001__x0001__x0001__x0008_@_x0001__x0001__x0001__x0001__x0001__x0001_1@_x0001__x0001__x0001__x0001__x0001__x0001__x0010_@_x0001__x0001__x0001__x0001__x0001__x0001__x0010_@_x0001__x0001__x0001__x0001__x0001__x0001__x0008_@_x0001__x0001__x0001__x0001__x0001__x0001__x0010_@_x0001__x0001__x0001__x0001__x0001__x0001__x0010_@_x0001__x0001__x0001__x0001__x0001__x0001__x0014_@_x0001__x0001__x0001__x0001__x0001__x0001__x0008_@_x0001__x0001__x0001__x0001__x0001__x0001__x0001__x0001__x0001__x0001__x0001__x0001__x0001__x0001__x001C_@_x0001__x0001__x0001__x0001__x0001__x0001__x0008_@_x0001__x0001__x0001__x0001__x0001__x0001__x0008_@_x0001__x0001__x0001__x0001__x0001__x0001__x0014_@_x0001__x0001__x0001__x0001__x0001__x0002__x0001__x0001__x0008_@_x0001__x0001__x0001__x0001__x0001__x0001__x0008_@_x0001__x0001__x0001__x0001__x0001__x0001__x0008_@_x0001__x0001__x0001__x0001__x0001__x0001__x001C_@_x0001__x0001__x0001__x0001__x0001__x0001__x0014_@_x0001__x0001__x0001__x0001__x0001__x0001_"@_x0001__x0001__x0001__x0001__x0001__x0001__x0008_@_x0001__x0001__x0001__x0001__x0001__x0001__x0008_@_x0001__x0001__x0001__x0001__x0001__x0001__x0008_@_x0001__x0001__x0001__x0001__x0001__x0001__x0008_@_x0001__x0001__x0001__x0001__x0001_C@_x0001__x0001__x0001__x0001__x0001__x0001__x0008_@_x0001__x0001__x0001__x0001__x0001__x0001__x0010_@_x0001__x0001__x0001__x0001__x0001__x0001__x001C_@_x0001__x0001__x0001__x0001__x0001__x0001__x0008_@_x0001__x0001__x0001__x0001__x0001__x0001_ @_x0001__x0001__x0001__x0001__x0001__x0001__x0008_@_x0001__x0001__x0001__x0001__x0001__x0001__x0018_@_x0001__x0001__x0001__x0001__x0001__x0001__x0001__x0001__x0001__x0001__x0001__x0001__x0001__x0001__x0008_@_x0001__x0001__x0001__x0001__x0001__x0001__x0008_@_x0001__x0001__x0001__x0001__x0001__x0001__x0014_@_x0001__x0001__x0001__x0001__x0001__x0001__x0018_@_x0001__x0001__x0001__x0001__x0001__x0001__x0018_@_x0001__x0001__x0001__x0001__x0001__x0001__x0014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0001__x0001__x0001__x0001__x0001__x0001__x0008_@_x0001__x0002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C_@_x0001__x0001__x0001__x0001__x0001__x0001__x0014_@_x0001__x0001__x0001__x0001__x0001__x0001__x001C_@_x0001__x0001__x0001__x0001__x0001__x0001_ @_x0001__x0001__x0001__x0001__x0001__x0001__x0010_@_x0001__x0001__x0001__x0001__x0001__x0001__x0008_@_x0001__x0001__x0001__x0001__x0001__x0001__x0008_@_x0001__x0001__x0001__x0001__x0001__x0001_0@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 @_x0001__x0001__x0001__x0001__x0001__x0001__x0008_@_x0001__x0001__x0001__x0001__x0001__x0001__x0010_@_x0001__x0001__x0001__x0001__x0001__x0001__x0008_@_x0001__x0001__x0001__x0001__x0001__x0001__x0018_@_x0001__x0001__x0001__x0001__x0001__x0001__x0014_@_x0001__x0001__x0001__x0001__x0001__x0001__x0014_@_x0001__x0001__x0001__x0001__x0001__x0001__x0010_@_x0001__x0001__x0001__x0001__x0001__x0001__x0014_@_x0001__x0001__x0001__x0001__x0001__x0001__x0010_@_x0001__x0001__x0001__x0001__x0001__x0002__x0001__x0001__x0008_@_x0001__x0001__x0001__x0001__x0001__x0001__x0014_@_x0001__x0001__x0001__x0001__x0001__x0001__x0008_@_x0001__x0001__x0001__x0001__x0001__x0001__x0014_@_x0001__x0001__x0001__x0001__x0001__x0001__x0008_@_x0001__x0001__x0001__x0001__x0001__x0001__x0010_@_x0001__x0001__x0001__x0001__x0001__x0001__x0008_@_x0001__x0001__x0001__x0001__x0001__x0001__x001C_@_x0001__x0001__x0001__x0001__x0001__x0001__x0010_@_x0001__x0001__x0001__x0001__x0001__x0001__x0008_@_x0001__x0001__x0001__x0001__x0001__x0001__x0010_@_x0001__x0001__x0001__x0001__x0001__x0001__x0018_@_x0001__x0001__x0001__x0001__x0001__x0001__x0010_@_x0001__x0001__x0001__x0001__x0001__x0001__x0014_@_x0001__x0001__x0001__x0001__x0001__x0001__x0008_@_x0001__x0001__x0001__x0001__x0001__x0001__x0008_@_x0001__x0001__x0001__x0001__x0001__x0001__x0008_@_x0001__x0001__x0001__x0001__x0001__x0001__x0010_@_x0001__x0001__x0001__x0001__x0001__x0001__x0014_@_x0001__x0001__x0001__x0001__x0001__x0001__x0008_@_x0001__x0001__x0001__x0001__x0001__x0001__x0014_@_x0001__x0001__x0001__x0001__x0001__x0001__x0010_@_x0001__x0001__x0001__x0001__x0001__x0001__x0008_@_x0001__x0001__x0001__x0001__x0001__x0001__x0018_@_x0001__x0001__x0001__x0001__x0001__x0001__x001C_@_x0001__x0001__x0001__x0001__x0001__x0001_7@_x0001__x0001__x0001__x0001__x0001__x0001_ @_x0001__x0001__x0001__x0001__x0001__x0001_"@_x0001__x0001__x0001__x0001__x0001__x0001__x0008_@_x0001__x0001__x0001__x0001__x0001__x0001__x0008_@_x0001__x0001__x0001__x0001__x0001__x0001__x0018_@_x0001__x0001__x0001__x0001__x0001__x0001__x0014_@_x0001__x0002__x0001__x0001__x0001__x0001__x0001__x0001__x0018_@_x0001__x0001__x0001__x0001__x0001__x0001__x0008_@_x0001__x0001__x0001__x0001__x0001__x0001__x0001__x0001__x0001__x0001__x0001__x0001__x0001__x0001__x0008_@_x0001__x0001__x0001__x0001__x0001__x0001__x0010_@_x0001__x0001__x0001__x0001__x0001__x0001__x001C_@_x0001__x0001__x0001__x0001__x0001__x0001__x0010_@_x0001__x0001__x0001__x0001__x0001__x0001__x0008_@_x0001__x0001__x0001__x0001__x0001__x0001_&amp;@_x0001__x0001__x0001__x0001__x0001__x0001__x0008_@_x0001__x0001__x0001__x0001__x0001__x0001__x0008_@_x0001__x0001__x0001__x0001__x0001__x0001__x0008_@_x0001__x0001__x0001__x0001__x0001__x0001__x001C_@_x0001__x0001__x0001__x0001__x0001__x0001_ @_x0001__x0001__x0001__x0001__x0001__x0001__x0001__x0001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0014_@_x0001__x0001__x0001__x0001__x0001__x0001__x0008_@_x0001__x0001__x0001__x0001__x0001__x0001__x0008_@_x0001__x0001__x0001__x0001__x0001__x0001__x0010_@_x0001__x0001__x0001__x0001__x0001__x0001__x0010_@_x0001__x0001__x0001__x0001__x0001__x0001_ @_x0001__x0001__x0001__x0001__x0001__x0001__x0018_@_x0001__x0001__x0001__x0001__x0001__x0001__x0008_@_x0001__x0001__x0001__x0001__x0001__x0001__x0008_@_x0001__x0001__x0001__x0001__x0001__x0001__x0014_@_x0001__x0001__x0001__x0001__x0001__x0002__x0001__x0001__x0018_@_x0001__x0001__x0001__x0001__x0001__x0001__x001C_@_x0001__x0001__x0001__x0001__x0001__x0001__x0010_@_x0001__x0001__x0001__x0001__x0001__x0001__x0018_@_x0001__x0001__x0001__x0001__x0001__x0001__x0018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0010_@_x0001__x0001__x0001__x0001__x0001__x0001__x001C_@_x0001__x0001__x0001__x0001__x0001__x0001__x0008_@_x0001__x0001__x0001__x0001__x0001__x0001__x0014_@_x0001__x0001__x0001__x0001__x0001__x0001__x001C_@_x0001__x0001__x0001__x0001__x0001__x0001__x0010_@_x0001__x0001__x0001__x0001__x0001__x0001__x0008_@_x0001__x0001__x0001__x0001__x0001__x0001__x0010_@_x0001__x0001__x0001__x0001__x0001__x0001__x0010_@_x0001__x0001__x0001__x0001__x0001__x0001_ @_x0001__x0001__x0001__x0001__x0001__x0001__x0018_@_x0001__x0001__x0001__x0001__x0001__x0001_$@_x0001__x0001__x0001__x0001__x0001__x0001__x0018_@_x0001__x0001__x0001__x0001__x0001__x0001__x0014_@_x0001__x0001__x0001__x0001__x0001__x0001__x0001__x0001__x0001__x0001__x0001__x0001__x0001__x0001__x0010_@_x0001__x0001__x0001__x0001__x0001__x0001__x0008_@_x0001__x0001__x0001__x0001__x0001__x0001__x0008_@_x0001__x0001__x0001__x0001__x0001__x0001__x0014_@_x0001__x0001__x0001__x0001__x0001__x0001__x0008_@_x0001__x0001__x0001__x0001__x0001__x0001_7@_x0001__x0001__x0001__x0001__x0001__x0001__x0008_@_x0001__x0002__x0001__x0001__x0001__x0001__x0001__x0001__x0008_@_x0001__x0001__x0001__x0001__x0001__x0001__x0008_@_x0001__x0001__x0001__x0001__x0001__x0001__x0010_@_x0001__x0001__x0001__x0001__x0001__x0001__x001C_@_x0001__x0001__x0001__x0001__x0001__x0001_ @_x0001__x0001__x0001__x0001__x0001__x0001__x0018_@_x0001__x0001__x0001__x0001__x0001__x0001__x0001__x0001__x0001__x0001__x0001__x0001__x0001__x0001__x0014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0001__x0001__x0001__x0001__x0001__x0001__x0001__x0001__x001C_@_x0001__x0001__x0001__x0001__x0001__x0001__x0014_@_x0001__x0001__x0001__x0001__x0001__x0001__x0008_@_x0001__x0001__x0001__x0001__x0001__x0001__x001C_@_x0001__x0001__x0001__x0001__x0001__x0001__x0010_@_x0001__x0001__x0001__x0001__x0001__x0001__x0008_@_x0001__x0001__x0001__x0001__x0001__x0001__x0014_@_x0001__x0001__x0001__x0001__x0001__x0001__x0018_@_x0001__x0001__x0001__x0001__x0001__x0001__x0008_@_x0001__x0001__x0001__x0001__x0001__x0001__x0008_@_x0001__x0001__x0001__x0001__x0001__x0001__x0010_@_x0001__x0001__x0001__x0001__x0001__x0001__x0014_@_x0001__x0001__x0001__x0001__x0001__x0001__x0010_@_x0001__x0001__x0001__x0001__x0001__x0001__x0001__x0001__x0001__x0001__x0001__x0001__x0001__x0001__x0010_@_x0001__x0001__x0001__x0001__x0001__x0002__x0001__x0001__x0008_@_x0001__x0001__x0001__x0001__x0001__x0001__x0014_@_x0001__x0001__x0001__x0001__x0001__x0001__x0014_@_x0001__x0001__x0001__x0001__x0001__x0001__x0008_@_x0001__x0001__x0001__x0001__x0001__x0001__x0008_@_x0001__x0001__x0001__x0001__x0001__x0001__x001C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 @_x0001__x0001__x0001__x0001__x0001__x0001__x0008_@_x0001__x0001__x0001__x0001__x0001__x0001__x0008_@_x0001__x0001__x0001__x0001__x0001__x0001__x0008_@_x0001__x0001__x0001__x0001__x0001__x0001_ @_x0001__x0001__x0001__x0001__x0001__x0001__x0010_@_x0001__x0001__x0001__x0001__x0001__x0001__x0008_@_x0001__x0001__x0001__x0001__x0001__x0001__x0008_@_x0001__x0001__x0001__x0001__x0001__x0001__x0008_@_x0001__x0001__x0001__x0001__x0001__x0001__x001C_@_x0001__x0001__x0001__x0001__x0001__x0001__x0008_@_x0001__x0001__x0001__x0001__x0001__x0001__x0010_@_x0001__x0001__x0001__x0001__x0001__x0001__x0008_@_x0001__x0001__x0001__x0001__x0001__x0001__x0018_@_x0001__x0001__x0001__x0001__x0001__x0001__x0008_@_x0001__x0001__x0001__x0001__x0001__x0001__x0014_@_x0001__x0001__x0001__x0001__x0001__x0001__x0018_@_x0001__x0001__x0001__x0001__x0001__x0001__x0008_@_x0001__x0001__x0001__x0001__x0001__x0001__x0008_@_x0001__x0001__x0001__x0001__x0001__x0001__x0014_@_x0001__x0001__x0001__x0001__x0001__x0001__x0018_@_x0001__x0002__x0001__x0001__x0001__x0001__x0001__x0001__x0014_@_x0001__x0001__x0001__x0001__x0001__x0001__x0008_@_x0001__x0001__x0001__x0001__x0001__x0001__x0010_@_x0001__x0001__x0001__x0001__x0001__x0001__x0008_@_x0001__x0001__x0001__x0001__x0001__x0001__x0010_@_x0001__x0001__x0001__x0001__x0001__x0001__x001C_@_x0001__x0001__x0001__x0001__x0001__x0001__x0018_@_x0001__x0001__x0001__x0001__x0001__x0001__x0018_@_x0001__x0001__x0001__x0001__x0001__x0001__x0008_@_x0001__x0001__x0001__x0001__x0001__x0001__x0008_@_x0001__x0001__x0001__x0001__x0001__x0001__x0008_@_x0001__x0001__x0001__x0001__x0001__x0001__x0018_@_x0001__x0001__x0001__x0001__x0001__x0001__x0010_@_x0001__x0001__x0001__x0001__x0001__x0001__x0008_@_x0001__x0001__x0001__x0001__x0001__x0001__x0010_@_x0001__x0001__x0001__x0001__x0001__x0001__x0014_@_x0001__x0001__x0001__x0001__x0001__x0001__x0008_@_x0001__x0001__x0001__x0001__x0001__x0001__x0010_@_x0001__x0001__x0001__x0001__x0001__x0001__x0014_@_x0001__x0001__x0001__x0001__x0001__x0001__x0014_@_x0001__x0001__x0001__x0001__x0001__x0001__x0008_@_x0001__x0001__x0001__x0001__x0001__x0001__x0014_@_x0001__x0001__x0001__x0001__x0001__x0001__x0018_@_x0001__x0001__x0001__x0001__x0001__x0001__x0008_@_x0001__x0001__x0001__x0001__x0001__x0001__x0010_@_x0001__x0001__x0001__x0001__x0001__x0001__x0008_@_x0001__x0001__x0001__x0001__x0001__x0001__x0008_@_x0001__x0001__x0001__x0001__x0001__x0001__x0014_@_x0001__x0001__x0001__x0001__x0001__x0001__x0001__x0001__x0001__x0001__x0001__x0001__x0001__x0001__x0008_@_x0001__x0001__x0001__x0001__x0001__x0001__x0008_@_x0001__x0001__x0001__x0001__x0001__x0002__x0001__x0001__x0010_@_x0001__x0001__x0001__x0001__x0001__x0001__x0010_@_x0001__x0001__x0001__x0001__x0001__x0001__x0008_@_x0001__x0001__x0001__x0001__x0001__x0001__x0001__x0001__x0001__x0001__x0001__x0001__x0001__x0001__x0008_@_x0001__x0001__x0001__x0001__x0001__x0001__x0001__x0001__x0001__x0001__x0001__x0001__x0001__x0001__x0010_@_x0001__x0001__x0001__x0001__x0001__x0001__x001C_@_x0001__x0001__x0001__x0001__x0001__x0001__x0008_@_x0001__x0001__x0001__x0001__x0001__x0001__x0018_@_x0001__x0001__x0001__x0001__x0001__x0001__x0008_@_x0001__x0001__x0001__x0001__x0001__x0001__x0014_@_x0001__x0001__x0001__x0001__x0001__x0001__x0008_@_x0001__x0001__x0001__x0001__x0001__x0001__x001C_@_x0001__x0001__x0001__x0001__x0001__x0001__x0008_@_x0001__x0001__x0001__x0001__x0001__x0001__x0018_@_x0001__x0001__x0001__x0001__x0001__x0001__x0010_@_x0001__x0001__x0001__x0001__x0001__x0001__x0010_@_x0001__x0001__x0001__x0001__x0001__x0001__x0010_@_x0001__x0001__x0001__x0001__x0001__x0001__x0010_@_x0001__x0001__x0001__x0001__x0001__x0001__x0008_@_x0001__x0001__x0001__x0001__x0001__x0001__x0018_@_x0001__x0001__x0001__x0001__x0001__x0001__x001C_@_x0001__x0001__x0001__x0001__x0001__x0001__x0008_@_x0001__x0001__x0001__x0001__x0001__x0001__x0008_@_x0001__x0001__x0001__x0001__x0001__x0001__x0008_@_x0001__x0001__x0001__x0001__x0001__x0001__x0010_@_x0001__x0001__x0001__x0001__x0001__x0001__x0014_@_x0001__x0001__x0001__x0001__x0001__x0001__x0010_@_x0001__x0001__x0001__x0001__x0001__x0001__x0008_@_x0001__x0001__x0001__x0001__x0001__x0001__x0001__x0001__x0001__x0001__x0001__x0001__x0001__x0001__x0018_@_x0001__x0002__x0001__x0001__x0001__x0001__x0001__x0001__x0008_@_x0001__x0001__x0001__x0001__x0001__x0001_ @_x0001__x0001__x0001__x0001__x0001__x0001__x0018_@_x0001__x0001__x0001__x0001__x0001__x0001__x0008_@_x0001__x0001__x0001__x0001__x0001__x0001__x0001__x0001__x0001__x0001__x0001__x0001__x0001__x0001__x0018_@_x0001__x0001__x0001__x0001__x0001__x0001__x0008_@_x0001__x0001__x0001__x0001__x0001__x0001__x001C_@_x0001__x0001__x0001__x0001__x0001__x0001__x0001__x0001__x0001__x0001__x0001__x0001__x0001__x0001__x0010_@_x0001__x0001__x0001__x0001__x0001__x0001__x0018_@_x0001__x0001__x0001__x0001__x0001__x0001__x0008_@_x0001__x0001__x0001__x0001__x0001__x0001__x0001__x0001__x0001__x0001__x0001__x0001__x0001__x0001__x0014_@_x0001__x0001__x0001__x0001__x0001__x0001__x0010_@_x0001__x0001__x0001__x0001__x0001__x0001__x0010_@_x0001__x0001__x0001__x0001__x0001__x0001__x0010_@_x0001__x0001__x0001__x0001__x0001__x0001__x0008_@_x0001__x0001__x0001__x0001__x0001__x0001__x0010_@_x0001__x0001__x0001__x0001__x0001__x0001__x0014_@_x0001__x0001__x0001__x0001__x0001__x0001__x0008_@_x0001__x0001__x0001__x0001__x0001__x0001__x0008_@_x0001__x0001__x0001__x0001__x0001__x0001__x001C_@_x0001__x0001__x0001__x0001__x0001__x0001_ @_x0001__x0001__x0001__x0001__x0001__x0001__x0008_@_x0001__x0001__x0001__x0001__x0001__x0001__x0008_@_x0001__x0001__x0001__x0001__x0001__x0001__x0001__x0001__x0001__x0001__x0001__x0001__x0001__x0001__x0001__x0001__x0001__x0001__x0001__x0001__x0001__x0001__x0001__x0001__x0001__x0001__x0001__x0001__x0001__x0001__x0008_@_x0001__x0001__x0001__x0001__x0001__x0001__x0010_@_x0001__x0001__x0001__x0001__x0001__x0002__x0001__x0001__x0008_@_x0001__x0001__x0001__x0001__x0001__x0001__x0010_@_x0001__x0001__x0001__x0001__x0001__x0001__x0018_@_x0001__x0001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 @_x0001__x0001__x0001__x0001__x0001__x0001__x0018_@_x0001__x0001__x0001__x0001__x0001__x0001__x0014_@_x0001__x0001__x0001__x0001__x0001__x0001__x0008_@_x0001__x0001__x0001__x0001__x0001__x0001__x0001__x0001__x0001__x0001__x0001__x0001__x0001__x0001__x0008_@_x0001__x0001__x0001__x0001__x0001__x0001__x0010_@_x0001__x0001__x0001__x0001__x0001__x0001__x0014_@_x0001__x0001__x0001__x0001__x0001__x0001__x0008_@_x0001__x0001__x0001__x0001__x0001__x0001__x0008_@_x0001__x0001__x0001__x0001__x0001__x0001__x0014_@_x0001__x0001__x0001__x0001__x0001__x0001__x0010_@_x0001__x0001__x0001__x0001__x0001__x0001__x0014_@_x0001__x0001__x0001__x0001__x0001__x0001__x0008_@_x0001__x0001__x0001__x0001__x0001__x0001__x0010_@_x0001__x0001__x0001__x0001__x0001__x0001_&amp;@_x0001__x0001__x0001__x0001__x0001__x0001__x001C_@_x0001__x0001__x0001__x0001__x0001__x0001__x0010_@_x0001__x0001__x0001__x0001__x0001__x0001__x0001__x0001__x0001__x0001__x0001__x0001__x0001__x0001__x0010_@_x0001__x0002__x0001__x0001__x0001__x0001__x0001__x0001__x0008_@_x0001__x0001__x0001__x0001__x0001__x0001__x0014_@_x0001__x0001__x0001__x0001__x0001__x0001__x001C_@_x0001__x0001__x0001__x0001__x0001__x0001_ @_x0001__x0001__x0001__x0001__x0001__x0001__x001C_@_x0001__x0001__x0001__x0001__x0001__x0001__x0008_@_x0001__x0001__x0001__x0001__x0001__x0001__x0010_@_x0001__x0001__x0001__x0001__x0001__x0001__x0008_@_x0001__x0001__x0001__x0001__x0001__x0001__x0008_@_x0001__x0001__x0001__x0001__x0001__x0001__x0018_@_x0001__x0001__x0001__x0001__x0001__x0001__x0008_@_x0001__x0001__x0001__x0001__x0001__x0001__x0008_@_x0001__x0001__x0001__x0001__x0001__x0001__x001C_@_x0001__x0001__x0001__x0001__x0001__x0001__x001C_@_x0001__x0001__x0001__x0001__x0001__x0001__x0014_@_x0001__x0001__x0001__x0001__x0001__x0001__x0008_@_x0001__x0001__x0001__x0001__x0001__x0001__x0010_@_x0001__x0001__x0001__x0001__x0001__x0001_ @_x0001__x0001__x0001__x0001__x0001__x0001__x0018_@_x0001__x0001__x0001__x0001__x0001__x0001__x0010_@_x0001__x0001__x0001__x0001__x0001__x0001__x0008_@_x0001__x0001__x0001__x0001__x0001__x0001_"@_x0001__x0001__x0001__x0001__x0001__x0001__x0008_@_x0001__x0001__x0001__x0001__x0001__x0001__x0001__x0001__x0001__x0001__x0001__x0001__x0001__x0001__x001C_@_x0001__x0001__x0001__x0001__x0001__x0001__x0018_@_x0001__x0001__x0001__x0001__x0001__x0001__x0010_@_x0001__x0001__x0001__x0001__x0001__x0001__x0008_@_x0001__x0001__x0001__x0001__x0001__x0001__x001C_@_x0001__x0001__x0001__x0001__x0001__x0001__x0001__x0001__x0001__x0001__x0001__x0001__x0001__x0001__x0010_@_x0001__x0001__x0001__x0001__x0001__x0002__x0001__x0001__x0001__x0001__x0001__x0001__x0001__x0001__x0001__x0001__x0008_@_x0001__x0001__x0001__x0001__x0001__x0001__x0010_@_x0001__x0001__x0001__x0001__x0001__x0001__x0008_@_x0001__x0001__x0001__x0001__x0001__x0001__x0010_@_x0001__x0001__x0001__x0001__x0001__x0001__x0018_@_x0001__x0001__x0001__x0001__x0001__x0001__x0014_@_x0001__x0001__x0001__x0001__x0001__x0001__x0010_@_x0001__x0001__x0001__x0001__x0001__x0001__x0014_@_x0001__x0001__x0001__x0001__x0001__x0001__x0014_@_x0001__x0001__x0001__x0001__x0001__x0001__x0018_@_x0001__x0001__x0001__x0001__x0001__x0001__x0014_@_x0001__x0001__x0001__x0001__x0001__x0001__x0008_@_x0001__x0001__x0001__x0001__x0001__x0001__x0008_@_x0001__x0001__x0001__x0001__x0001__x0001__x001C_@_x0001__x0001__x0001__x0001__x0001__x0001__x0008_@_x0001__x0001__x0001__x0001__x0001__x0001__x0008_@_x0001__x0001__x0001__x0001__x0001__x0001__x0014_@_x0001__x0001__x0001__x0001__x0001__x0001__x0010_@_x0001__x0001__x0001__x0001__x0001__x0001__x0008_@_x0001__x0001__x0001__x0001__x0001__x0001__x0010_@_x0001__x0001__x0001__x0001__x0001__x0001__x0014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001C_@_x0001__x0001__x0001__x0001__x0001__x0001__x0014_@_x0001__x0001__x0001__x0001__x0001__x0001__x0001__x0001__x0001__x0001__x0001__x0001__x0001__x0001__x0008_@_x0001__x0001__x0001__x0001__x0001__x0001__x0008_@_x0001__x0002__x0001__x0001__x0001__x0001__x0001__x0001__x0010_@_x0001__x0001__x0001__x0001__x0001__x0001__x0008_@_x0001__x0001__x0001__x0001__x0001__x0001_C@_x0001__x0001__x0001__x0001__x0001__x0001__x0008_@_x0001__x0001__x0001__x0001__x0001__x0001__x0008_@_x0001__x0001__x0001__x0001__x0001__x0001__x0010_@_x0001__x0001__x0001__x0001__x0001__x0001__x0008_@_x0001__x0001__x0001__x0001__x0001__x0001__x0018_@_x0001__x0001__x0001__x0001__x0001__x0001__x0008_@_x0001__x0001__x0001__x0001__x0001__x0001__x0010_@_x0001__x0001__x0001__x0001__x0001__x0001__x0018_@_x0001__x0001__x0001__x0001__x0001__x0001__x001C_@_x0001__x0001__x0001__x0001__x0001__x0001__x0008_@_x0001__x0001__x0001__x0001__x0001__x0001__x0014_@_x0001__x0001__x0001__x0001__x0001__x0001__x0008_@_x0001__x0001__x0001__x0001__x0001__x0001_*@_x0001__x0001__x0001__x0001__x0001__x0001__x0008_@_x0001__x0001__x0001__x0001__x0001__x0001__x0008_@_x0001__x0001__x0001__x0001__x0001__x0001__x001C_@_x0001__x0001__x0001__x0001__x0001__x0001__x0018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0001__x0001__x0001__x0001__x0001__x0001__x0001__x0001__x0014_@_x0001__x0001__x0001__x0001__x0001__x0001__x001C_@_x0001__x0001__x0001__x0001__x0001__x0001__x0008_@_x0001__x0001__x0001__x0001__x0001__x0001__x0008_@_x0001__x0001__x0001__x0001__x0001__x0001__x001C_@_x0001__x0001__x0001__x0001__x0001__x0002__x0001__x0001__x0008_@_x0001__x0001__x0001__x0001__x0001__x0001_"@_x0001__x0001__x0001__x0001__x0001__x0001__x0014_@_x0001__x0001__x0001__x0001__x0001__x0001__x0008_@_x0001__x0001__x0001__x0001__x0001__x0001__x0018_@_x0001__x0001__x0001__x0001__x0001__x0001__x0010_@_x0001__x0001__x0001__x0001__x0001__x0001__x0001__x0001__x0001__x0001__x0001__x0001__x0001__x0001__x0010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0018_@_x0001__x0001__x0001__x0001__x0001__x0001__x0008_@_x0001__x0001__x0001__x0001__x0001__x0001__x0018_@_x0001__x0001__x0001__x0001__x0001__x0001__x0010_@_x0001__x0001__x0001__x0001__x0001__x0001_7@_x0001__x0001__x0001__x0001__x0001__x0001__x0008_@_x0001__x0001__x0001__x0001__x0001__x0001__x0014_@_x0001__x0001__x0001__x0001__x0001__x0001_"@_x0001__x0001__x0001__x0001__x0001__x0001__x0018_@_x0001__x0001__x0001__x0001__x0001__x0001__x0010_@_x0001__x0001__x0001__x0001__x0001__x0001__x0010_@_x0001__x0001__x0001__x0001__x0001_J@_x0001__x0001__x0001__x0001__x0001__x0001__x0008_@_x0001__x0001__x0001__x0001__x0001__x0001__x001C_@_x0001__x0001__x0001__x0001__x0001__x0001__x0010_@_x0001__x0001__x0001__x0001__x0001__x0001__x0008_@_x0001__x0001__x0001__x0001__x0001__x0001__x0014_@_x0001__x0001__x0001__x0001__x0001__x0001_ @_x0001__x0001__x0001__x0001__x0001__x0001__x0014_@_x0001__x0002__x0001__x0001__x0001__x0001__x0001__x0001__x0008_@_x0001__x0001__x0001__x0001__x0001__x0001__x0001__x0001__x0001__x0001__x0001__x0001__x0001__x0001__x0018_@_x0001__x0001__x0001__x0001__x0001__x0001__x0008_@_x0001__x0001__x0001__x0001__x0001__x0001__x0008_@_x0001__x0001__x0001__x0001__x0001__x0001__x0001__x0001__x0001__x0001__x0001__x0001__x0001__x0001__x0010_@_x0001__x0001__x0001__x0001__x0001__x0001__x0018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0010_@_x0001__x0001__x0001__x0001__x0001__x0001_*@_x0001__x0001__x0001__x0001__x0001__x0001__x0001__x0001__x0001__x0001__x0001__x0001__x0001__x0001__x0014_@_x0001__x0001__x0001__x0001__x0001__x0001__x0010_@_x0001__x0001__x0001__x0001__x0001__x0001__x001C_@_x0001__x0001__x0001__x0001__x0001__x0001__x0010_@_x0001__x0001__x0001__x0001__x0001__x0001__x0008_@_x0001__x0001__x0001__x0001__x0001__x0001__x0008_@_x0001__x0001__x0001__x0001__x0001__x0001__x0014_@_x0001__x0001__x0001__x0001__x0001__x0001__x0010_@_x0001__x0001__x0001__x0001__x0001__x0002__x0001__x0001__x0008_@_x0001__x0001__x0001__x0001__x0001__x0001__x0008_@_x0001__x0001__x0001__x0001__x0001__x0001__x0008_@_x0001__x0001__x0001__x0001__x0001__x0001__x0010_@_x0001__x0001__x0001__x0001__x0001__x0001__x0001__x0001__x0001__x0001__x0001__x0001__x0001__x0001__x0010_@_x0001__x0001__x0001__x0001__x0001__x0001__x0008_@_x0001__x0001__x0001__x0001__x0001__x0001__x0010_@_x0001__x0001__x0001__x0001__x0001__x0001__x0010_@_x0001__x0001__x0001__x0001__x0001__x0001_*@_x0001__x0001__x0001__x0001__x0001__x0001__x0010_@_x0001__x0001__x0001__x0001__x0001__x0001__x0008_@_x0001__x0001__x0001__x0001__x0001__x0001__x0008_@_x0001__x0001__x0001__x0001__x0001__x0001__x001C_@_x0001__x0001__x0001__x0001__x0001__x0001_$@_x0001__x0001__x0001__x0001__x0001__x0001__x0008_@_x0001__x0001__x0001__x0001__x0001__x0001__x0008_@_x0001__x0001__x0001__x0001__x0001__x0001__x0014_@_x0001__x0001__x0001__x0001__x0001__x0001__x0014_@_x0001__x0001__x0001__x0001__x0001__x0001_ @_x0001__x0001__x0001__x0001__x0001__x0001__x0010_@_x0001__x0001__x0001__x0001__x0001__x0001__x0018_@_x0001__x0001__x0001__x0001__x0001__x0001__x0014_@_x0001__x0001__x0001__x0001__x0001__x0001__x0010_@_x0001__x0001__x0001__x0001__x0001__x0001__x0008_@_x0001__x0001__x0001__x0001__x0001__x0001__x0010_@_x0001__x0001__x0001__x0001__x0001__x0001__x001C_@_x0001__x0001__x0001__x0001__x0001__x0001__x0008_@_x0001__x0001__x0001__x0001__x0001__x0001__x0008_@_x0001__x0001__x0001__x0001__x0001__x0001__x0010_@_x0001__x0001__x0001__x0001__x0001__x0001__x0008_@_x0001__x0001__x0001__x0001__x0001__x0001__x0008_@_x0001__x0002__x0001__x0001__x0001__x0001__x0001__x0001__x0010_@_x0001__x0001__x0001__x0001__x0001__x0001__x0018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0018_@_x0001__x0001__x0001__x0001__x0001__x0001_ @_x0001__x0001__x0001__x0001__x0001__x0001__x0008_@_x0001__x0001__x0001__x0001__x0001__x0001__x0008_@_x0001__x0001__x0001__x0001__x0001__x0001__x0008_@_x0001__x0001__x0001__x0001__x0001__x0001__x0018_@_x0001__x0001__x0001__x0001__x0001__x0001__x0010_@_x0001__x0001__x0001__x0001__x0001__x0001__x0010_@_x0001__x0001__x0001__x0001__x0001__x0001__x0010_@_x0001__x0001__x0001__x0001__x0001__x0001__x0010_@_x0001__x0001__x0001__x0001__x0001__x0001__x0010_@_x0001__x0001__x0001__x0001__x0001__x0001__x0018_@_x0001__x0001__x0001__x0001__x0001__x0001__x0014_@_x0001__x0001__x0001__x0001__x0001__x0001__x001C_@_x0001__x0001__x0001__x0001__x0001__x0001__x0001__x0001__x0001__x0001__x0001__x0001__x0001__x0001__x0014_@_x0001__x0001__x0001__x0001__x0001__x0001__x0014_@_x0001__x0001__x0001__x0001__x0001__x0001__x0008_@_x0001__x0001__x0001__x0001__x0001__x0001__x0014_@_x0001__x0001__x0001__x0001__x0001__x0001_"@_x0001__x0001__x0001__x0001__x0001__x0001_&lt;@_x0001__x0001__x0001__x0001__x0001__x0001__x0014_@_x0001__x0001__x0001__x0001__x0001__x0001__x0008_@_x0001__x0001__x0001__x0001__x0001__x0001__x0010_@_x0001__x0001__x0001__x0001__x0001__x0002__x0001__x0001__x0008_@_x0001__x0001__x0001__x0001__x0001__x0001__x0014_@_x0001__x0001__x0001__x0001__x0001__x0001__x0014_@_x0001__x0001__x0001__x0001__x0001__x0001__x0010_@_x0001__x0001__x0001__x0001__x0001__x0001__x0010_@_x0001__x0001__x0001__x0001__x0001__x0001__x0008_@_x0001__x0001__x0001__x0001__x0001__x0001__x0001__x0001__x0001__x0001__x0001__x0001__x0001__x0001__x0018_@_x0001__x0001__x0001__x0001__x0001__x0001__x0010_@_x0001__x0001__x0001__x0001__x0001__x0001__x0014_@_x0001__x0001__x0001__x0001__x0001__x0001__x0010_@_x0001__x0001__x0001__x0001__x0001__x0001__x0008_@_x0001__x0001__x0001__x0001__x0001__x0001__x0010_@_x0001__x0001__x0001__x0001__x0001__x0001__x0014_@_x0001__x0001__x0001__x0001__x0001__x0001__x0010_@_x0001__x0001__x0001__x0001__x0001__x0001__x0010_@_x0001__x0001__x0001__x0001__x0001__x0001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0018_@_x0001__x0001__x0001__x0001__x0001__x0001__x0010_@_x0001__x0001__x0001__x0001__x0001__x0001__x001C_@_x0001__x0001__x0001__x0001__x0001__x0001__x0008_@_x0001__x0001__x0001__x0001__x0001__x0001__x0008_@_x0001__x0001__x0001__x0001__x0001__x0001__x0010_@_x0001__x0001__x0001__x0001__x0001__x0001__x0018_@_x0001__x0001__x0001__x0001__x0001__x0001__x0008_@_x0001__x0001__x0001__x0001__x0001__x0001__x0008_@_x0001__x0002__x0001__x0001__x0001__x0001__x0001__x0001__x0008_@_x0001__x0001__x0001__x0001__x0001__x0001_(@_x0001__x0001__x0001__x0001__x0001__x0001__x0018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0001__x0001__x0001__x0001__x0001__x0001__x0001__x0001__x0014_@_x0001__x0001__x0001__x0001__x0001__x0001__x0010_@_x0001__x0001__x0001__x0001__x0001__x0001__x001C_@_x0001__x0001__x0001__x0001__x0001__x0001__x0014_@_x0001__x0001__x0001__x0001__x0001__x0001__x0014_@_x0001__x0001__x0001__x0001__x0001__x0001__x0008_@_x0001__x0001__x0001__x0001__x0001__x0001__x0010_@_x0001__x0001__x0001__x0001__x0001__x0001__x0008_@_x0001__x0001__x0001__x0001__x0001__x0001__x0018_@_x0001__x0001__x0001__x0001__x0001__x0001_ @_x0001__x0001__x0001__x0001__x0001__x0001__x0010_@_x0001__x0001__x0001__x0001__x0001__x0001_ @_x0001__x0001__x0001__x0001__x0001__x0001__x001C_@_x0001__x0001__x0001__x0001__x0001__x0001__x0008_@_x0001__x0001__x0001__x0001__x0001__x0001__x0008_@_x0001__x0001__x0001__x0001__x0001__x0001__x0014_@_x0001__x0001__x0001__x0001__x0001__x0001__x0008_@_x0001__x0001__x0001__x0001__x0001__x0001__x0018_@_x0001__x0001__x0001__x0001__x0001__x0001_8@_x0001__x0001__x0001__x0001__x0001__x0001__x0010_@_x0001__x0001__x0001__x0001__x0001__x0002__x0001__x0001__x0008_@_x0001__x0001__x0001__x0001__x0001__x0001__x0001__x0001__x0001__x0001__x0001__x0001__x0001__x0001__x0008_@_x0001__x0001__x0001__x0001__x0001__x0001__x0008_@_x0001__x0001__x0001__x0001__x0001__x0001__x0008_@_x0001__x0001__x0001__x0001__x0001__x0001__x001C_@_x0001__x0001__x0001__x0001__x0001__x0001__x0018_@_x0001__x0001__x0001__x0001__x0001__x0001__x0010_@_x0001__x0001__x0001__x0001__x0001__x0001__x0010_@_x0001__x0001__x0001__x0001__x0001__x0001__x0008_@_x0001__x0001__x0001__x0001__x0001__x0001__x0010_@_x0001__x0001__x0001__x0001__x0001__x0001__x0010_@_x0001__x0001__x0001__x0001__x0001__x0001_2@_x0001__x0001__x0001__x0001__x0001__x0001_A@_x0001__x0001__x0001__x0001__x0001__x0001_ @_x0001__x0001__x0001__x0001__x0001__x0001_&amp;@_x0001__x0001__x0001__x0001__x0001__x0001__x0010_@_x0001__x0001__x0001__x0001__x0001__x0001__x0008_@_x0001__x0001__x0001__x0001__x0001__x0001_1@_x0001__x0001__x0001__x0001__x0001__x0001__x0008_@_x0001__x0001__x0001__x0001__x0001__x0001__x0014_@_x0001__x0001__x0001__x0001__x0001__x0001__x0014_@_x0001__x0001__x0001__x0001__x0001__x0001__x0008_@_x0001__x0001__x0001__x0001__x0001__x0001__x0010_@_x0001__x0001__x0001__x0001__x0001__x0001_(@_x0001__x0001__x0001__x0001__x0001__x0001__x0008_@_x0001__x0001__x0001__x0001__x0001__x0001__x0014_@_x0001__x0001__x0001__x0001__x0001__x0001_"@_x0001__x0001__x0001__x0001__x0001__x0001__x0018_@_x0001__x0001__x0001__x0001__x0001__x0001__x0010_@_x0001__x0001__x0001__x0001__x0001__x0001__x0018_@_x0001__x0001__x0001__x0001__x0001__x0001__x0008_@_x0001__x0002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C_@_x0001__x0001__x0001__x0001__x0001__x0001__x0008_@_x0001__x0001__x0001__x0001__x0001__x0001__x0008_@_x0001__x0001__x0001__x0001__x0001__x0001__x0010_@_x0001__x0001__x0001__x0001__x0001__x0001__x0008_@_x0001__x0001__x0001__x0001__x0001__x0001__x0018_@_x0001__x0001__x0001__x0001__x0001_H@_x0001__x0001__x0001__x0001__x0001__x0001_ @_x0001__x0001__x0001__x0001__x0001__x0001__x0010_@_x0001__x0001__x0001__x0001__x0001__x0001_7@_x0001__x0001__x0001__x0001__x0001__x0001__x0008_@_x0001__x0001__x0001__x0001__x0001__x0001__x0014_@_x0001__x0001__x0001__x0001__x0001__x0001_&amp;@_x0001__x0001__x0001__x0001__x0001__x0001__x0008_@_x0001__x0001__x0001__x0001__x0001__x0001__x0014_@_x0001__x0001__x0001__x0001__x0001__x0001__x0001__x0001__x0001__x0001__x0001__x0001__x0001__x0001_ @_x0001__x0001__x0001__x0001__x0001__x0001__x0008_@_x0001__x0001__x0001__x0001__x0001__x0001__x0018_@_x0001__x0001__x0001__x0001__x0001__x0001_"@_x0001__x0001__x0001__x0001__x0001__x0001__x0008_@_x0001__x0001__x0001__x0001__x0001_H@_x0001__x0001__x0001__x0001__x0001__x0001__x0014_@_x0001__x0001__x0001__x0001__x0001__x0001_(@_x0001__x0001__x0001__x0001__x0001__x0002__x0001__x0001__x0010_@_x0001__x0001__x0001__x0001__x0001__x0001__x0014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1@_x0001__x0001__x0001__x0001__x0001__x0001__x001C_@_x0001__x0001__x0001__x0001__x0001__x0001__x001C_@_x0001__x0001__x0001__x0001__x0001__x0001__x0010_@_x0001__x0001__x0001__x0001__x0001__x0001__x0010_@_x0001__x0001__x0001__x0001__x0001__x0001__x0008_@_x0001__x0001__x0001__x0001__x0001__x0001__x0008_@_x0001__x0001__x0001__x0001__x0001__x0001_ @_x0001__x0001__x0001__x0001__x0001__x0001__x0008_@_x0001__x0001__x0001__x0001__x0001__x0001__x0008_@_x0001__x0001__x0001__x0001__x0001__x0001__x001C_@_x0001__x0001__x0001__x0001__x0001__x0001__x0010_@_x0001__x0001__x0001__x0001__x0001__x0001__x0014_@_x0001__x0001__x0001__x0001__x0001__x0001__x0001__x0001__x0001__x0001__x0001__x0001__x0001__x0001__x0014_@_x0001__x0001__x0001__x0001__x0001__x0001__x0014_@_x0001__x0001__x0001__x0001__x0001__x0001__x0010_@_x0001__x0001__x0001__x0001__x0001__x0001__x0018_@_x0001__x0001__x0001__x0001__x0001__x0001__x0010_@_x0001__x0001__x0001__x0001__x0001__x0001__x0014_@_x0001__x0001__x0001__x0001__x0001__x0001__x001C_@_x0001__x0001__x0001__x0001__x0001__x0001__x0018_@_x0001__x0001__x0001__x0001__x0001__x0001__x0008_@_x0001__x0001__x0001__x0001__x0001__x0001__x0010_@_x0001__x0001__x0001__x0001__x0001__x0001__x0008_@_x0001__x0002__x0001__x0001__x0001__x0001__x0001__x0001__x0008_@_x0001__x0001__x0001__x0001__x0001__x0001_ @_x0001__x0001__x0001__x0001__x0001__x0001__x001C_@_x0001__x0001__x0001__x0001__x0001__x0001__x0008_@_x0001__x0001__x0001__x0001__x0001__x0001__x0014_@_x0001__x0001__x0001__x0001__x0001__x0001__x001C_@_x0001__x0001__x0001__x0001__x0001__x0001__x0014_@_x0001__x0001__x0001__x0001__x0001__x0001__x0014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0014_@_x0001__x0001__x0001__x0001__x0001__x0001__x0018_@_x0001__x0001__x0001__x0001__x0001__x0001__x0008_@_x0001__x0001__x0001__x0001__x0001__x0001__x0014_@_x0001__x0001__x0001__x0001__x0001__x0001__x0014_@_x0001__x0001__x0001__x0001__x0001__x0001__x0010_@_x0001__x0001__x0001__x0001__x0001__x0001__x0001__x0001__x0001__x0001__x0001__x0001__x0001__x0001__x0010_@_x0001__x0001__x0001__x0001__x0001__x0001__x0010_@_x0001__x0001__x0001__x0001__x0001__x0001_1@_x0001__x0001__x0001__x0001__x0001__x0001__x0014_@_x0001__x0001__x0001__x0001__x0001__x0001__x0010_@_x0001__x0001__x0001__x0001__x0001__x0001__x0008_@_x0001__x0001__x0001__x0001__x0001__x0001__x0008_@_x0001__x0001__x0001__x0001__x0001__x0001__x0010_@_x0001__x0001__x0001__x0001__x0001__x0002__x0001__x0001__x0010_@_x0001__x0001__x0001__x0001__x0001__x0001__x0010_@_x0001__x0001__x0001__x0001__x0001__x0001__x0010_@_x0001__x0001__x0001__x0001__x0001__x0001__x0008_@_x0001__x0001__x0001__x0001__x0001__x0001__x0018_@_x0001__x0001__x0001__x0001__x0001__x0001__x0018_@_x0001__x0001__x0001__x0001__x0001__x0001__x0014_@_x0001__x0001__x0001__x0001__x0001__x0001__x0008_@_x0001__x0001__x0001__x0001__x0001__x0001__x0008_@_x0001__x0001__x0001__x0001__x0001__x0001__x0001__x0001__x0001__x0001__x0001__x0001__x0001__x0001__x0014_@_x0001__x0001__x0001__x0001__x0001__x0001__x0018_@_x0001__x0001__x0001__x0001__x0001__x0001__x0008_@_x0001__x0001__x0001__x0001__x0001__x0001__x0018_@_x0001__x0001__x0001__x0001__x0001__x0001__x0010_@_x0001__x0001__x0001__x0001__x0001__x0001__x0018_@_x0001__x0001__x0001__x0001__x0001__x0001__x0008_@_x0001__x0001__x0001__x0001__x0001__x0001__x0010_@_x0001__x0001__x0001__x0001__x0001__x0001__x0008_@_x0001__x0001__x0001__x0001__x0001__x0001__x0010_@_x0001__x0001__x0001__x0001__x0001__x0001__x001C_@_x0001__x0001__x0001__x0001__x0001__x0001__x0014_@_x0001__x0001__x0001__x0001__x0001__x0001_"@_x0001__x0001__x0001__x0001__x0001__x0001_ @_x0001__x0001__x0001__x0001__x0001__x0001__x0008_@_x0001__x0001__x0001__x0001__x0001__x0001__x0010_@_x0001__x0001__x0001__x0001__x0001__x0001__x0008_@_x0001__x0001__x0001__x0001__x0001__x0001__x0008_@_x0001__x0001__x0001__x0001__x0001__x0001__x001C_@_x0001__x0001__x0001__x0001__x0001__x0001__x0008_@_x0001__x0001__x0001__x0001__x0001__x0001__x0008_@_x0001__x0001__x0001__x0001__x0001__x0001__x0010_@_x0001__x0002__x0001__x0001__x0001__x0001__x0001__x0001__x0001__x0001__x0001__x0001__x0001__x0001__x0001__x0001__x0014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0014_@_x0001__x0001__x0001__x0001__x0001__x0001_ @_x0001__x0001__x0001__x0001__x0001__x0001__x0008_@_x0001__x0001__x0001__x0001__x0001__x0001__x0001__x0001__x0001__x0001__x0001__x0001__x0001__x0001__x0008_@_x0001__x0001__x0001__x0001__x0001__x0001__x0001__x0001__x0001__x0001__x0001__x0001__x0001__x0001_ @_x0001__x0001__x0001__x0001__x0001__x0001__x0014_@_x0001__x0001__x0001__x0001__x0001__x0001__x001C_@_x0001__x0001__x0001__x0001__x0001__x0001_"@_x0001__x0001__x0001__x0001__x0001__x0001__x0010_@_x0001__x0001__x0001__x0001__x0001__x0001__x0010_@_x0001__x0001__x0001__x0001__x0001__x0001__x001C_@_x0001__x0001__x0001__x0001__x0001_H@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0010_@_x0001__x0001__x0001__x0001__x0001__x0001__x0010_@_x0001__x0001__x0001__x0001__x0001__x0001__x0018_@_x0001__x0001__x0001__x0001__x0001__x0001_"@_x0001__x0001__x0001__x0001__x0001__x0001_ @_x0001__x0001__x0001__x0001__x0001__x0002__x0001__x0001__x0010_@_x0001__x0001__x0001__x0001__x0001__x0001__x0014_@_x0001__x0001__x0001__x0001__x0001__x0001_(@_x0001__x0001__x0001__x0001__x0001__x0001__x0010_@_x0001__x0001__x0001__x0001__x0001__x0001__x0001__x0001__x0001__x0001__x0001__x0001__x0001__x0001__x0001__x0001__x0001__x0001__x0001__x0001__x0001__x0001__x0001__x0001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0018_@_x0001__x0001__x0001__x0001__x0001__x0001__x001C_@_x0001__x0001__x0001__x0001__x0001__x0001__x0010_@_x0001__x0001__x0001__x0001__x0001__x0001__x0010_@_x0001__x0001__x0001__x0001__x0001__x0001__x0014_@_x0001__x0001__x0001__x0001__x0001__x0001__x0001__x0001__x0001__x0001__x0001__x0001__x0001__x0001__x0014_@_x0001__x0001__x0001__x0001__x0001__x0001__x0008_@_x0001__x0001__x0001__x0001__x0001__x0001__x0001__x0001__x0001__x0001__x0001__x0001__x0001__x0001__x0018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0001__x0001__x0001__x0001__x0001__x0001__x0001__x0001__x0018_@_x0001__x0001__x0001__x0001__x0001__x0001__x0008_@_x0001__x0001__x0001__x0001__x0001__x0001__x0010_@_x0001__x0002__x0001__x0001__x0001__x0001__x0001__x0001__x001C_@_x0001__x0001__x0001__x0001__x0001__x0001__x0008_@_x0001__x0001__x0001__x0001__x0001__x0001__x0010_@_x0001__x0001__x0001__x0001__x0001__x0001__x001C_@_x0001__x0001__x0001__x0001__x0001__x0001__x0010_@_x0001__x0001__x0001__x0001__x0001__x0001__x0008_@_x0001__x0001__x0001__x0001__x0001__x0001__x0008_@_x0001__x0001__x0001__x0001__x0001__x0001__x0014_@_x0001__x0001__x0001__x0001__x0001__x0001__x0018_@_x0001__x0001__x0001__x0001__x0001__x0001__x0008_@_x0001__x0001__x0001__x0001__x0001__x0001__x001C_@_x0001__x0001__x0001__x0001__x0001__x0001_&amp;@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0014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0018_@_x0001__x0001__x0001__x0001__x0001__x0001__x0018_@_x0001__x0001__x0001__x0001__x0001__x0002__x0001__x0001__x0010_@_x0001__x0001__x0001__x0001__x0001__x0001__x0010_@_x0001__x0001__x0001__x0001__x0001__x0001__x0018_@_x0001__x0001__x0001__x0001__x0001__x0001__x0008_@_x0001__x0001__x0001__x0001__x0001__x0001__x0014_@_x0001__x0001__x0001__x0001__x0001__x0001__x0008_@_x0001__x0001__x0001__x0001__x0001__x0001__x0010_@_x0001__x0001__x0001__x0001__x0001__x0001__x0018_@_x0001__x0001__x0001__x0001__x0001__x0001__x0010_@_x0001__x0001__x0001__x0001__x0001__x0001__x0018_@_x0001__x0001__x0001__x0001__x0001__x0001__x0018_@_x0001__x0001__x0001__x0001__x0001__x0001__x0014_@_x0001__x0001__x0001__x0001__x0001__x0001_8@_x0001__x0001__x0001__x0001__x0001__x0001__x0008_@_x0001__x0001__x0001__x0001__x0001__x0001__x0008_@_x0001__x0001__x0001__x0001__x0001__x0001__x0008_@_x0001__x0001__x0001__x0001__x0001__x0001__x0010_@_x0001__x0001__x0001__x0001__x0001__x0001__x0014_@_x0001__x0001__x0001__x0001__x0001__x0001_"@_x0001__x0001__x0001__x0001__x0001__x0001__x0008_@_x0001__x0001__x0001__x0001__x0001__x0001__x001C_@_x0001__x0001__x0001__x0001__x0001__x0001__x0014_@_x0001__x0001__x0001__x0001__x0001__x0001__x0010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001C_@_x0001__x0002__x0001__x0001__x0001__x0001__x0001__x0001__x0010_@_x0001__x0001__x0001__x0001__x0001__x0001__x0008_@_x0001__x0001__x0001__x0001__x0001__x0001__x0008_@_x0001__x0001__x0001__x0001__x0001__x0001__x0010_@_x0001__x0001__x0001__x0001__x0001__x0001__x0018_@_x0001__x0001__x0001__x0001__x0001__x0001_ @_x0001__x0001__x0001__x0001__x0001__x0001__x0010_@_x0001__x0001__x0001__x0001__x0001__x0001__x0010_@_x0001__x0001__x0001__x0001__x0001__x0001__x0018_@_x0001__x0001__x0001__x0001__x0001__x0001__x0010_@_x0001__x0001__x0001__x0001__x0001__x0001__x0008_@_x0001__x0001__x0001__x0001__x0001__x0001__x0010_@_x0001__x0001__x0001__x0001__x0001__x0001__x0010_@_x0001__x0001__x0001__x0001__x0001__x0001__x001C_@_x0001__x0001__x0001__x0001__x0001__x0001_ @_x0001__x0001__x0001__x0001__x0001__x0001__x001C_@_x0001__x0001__x0001__x0001__x0001__x0001__x0008_@_x0001__x0001__x0001__x0001__x0001__x0001__x0014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2@_x0001__x0001__x0001__x0001__x0001__x0001__x0014_@_x0001__x0001__x0001__x0001__x0001__x0001__x001C_@_x0001__x0001__x0001__x0001__x0001__x0001__x0010_@_x0001__x0001__x0001__x0001__x0001__x0001__x0008_@_x0001__x0001__x0001__x0001__x0001__x0001__x001C_@_x0001__x0001__x0001__x0001__x0001__x0001__x0010_@_x0001__x0001__x0001__x0001__x0001__x0001__x0008_@_x0001__x0001__x0001__x0001__x0001__x0002__x0001__x0001__x0008_@_x0001__x0001__x0001__x0001__x0001__x0001__x0008_@_x0001__x0001__x0001__x0001__x0001__x0001__x0008_@_x0001__x0001__x0001__x0001__x0001__x0001__x0010_@_x0001__x0001__x0001__x0001__x0001__x0001__x0001__x0001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0018_@_x0001__x0001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 @_x0001__x0001__x0001__x0001__x0001__x0001__x0008_@_x0001__x0001__x0001__x0001__x0001__x0001__x0008_@_x0001__x0001__x0001__x0001__x0001__x0001__x0010_@_x0001__x0001__x0001__x0001__x0001__x0001__x0010_@_x0001__x0001__x0001__x0001__x0001__x0001__x001C_@_x0001__x0001__x0001__x0001__x0001__x0001__x0008_@_x0001__x0001__x0001__x0001__x0001__x0001__x0010_@_x0001__x0001__x0001__x0001__x0001__x0001__x0008_@_x0001__x0001__x0001__x0001__x0001__x0001__x0008_@_x0001__x0002__x0001__x0001__x0001__x0001__x0001__x0001__x0008_@_x0001__x0001__x0001__x0001__x0001__x0001__x0008_@_x0001__x0001__x0001__x0001__x0001__x0001__x0018_@_x0001__x0001__x0001__x0001__x0001__x0001__x0010_@_x0001__x0001__x0001__x0001__x0001__x0001__x0008_@_x0001__x0001__x0001__x0001__x0001__x0001__x0008_@_x0001__x0001__x0001__x0001__x0001__x0001__x0018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0018_@_x0001__x0001__x0001__x0001__x0001__x0001__x0014_@_x0001__x0001__x0001__x0001__x0001__x0001_"@_x0001__x0001__x0001__x0001__x0001__x0001__x0008_@_x0001__x0001__x0001__x0001__x0001__x0001__x0010_@_x0001__x0001__x0001__x0001__x0001__x0001__x0018_@_x0001__x0001__x0001__x0001__x0001__x0001_ @_x0001__x0001__x0001__x0001__x0001__x0001__x0010_@_x0001__x0001__x0001__x0001__x0001__x0001__x0014_@_x0001__x0001__x0001__x0001__x0001__x0001__x001C_@_x0001__x0001__x0001__x0001__x0001__x0001__x0010_@_x0001__x0001__x0001__x0001__x0001__x0001_ @_x0001__x0001__x0001__x0001__x0001__x0001__x0008_@_x0001__x0001__x0001__x0001__x0001__x0001__x0014_@_x0001__x0001__x0001__x0001__x0001__x0001__x0010_@_x0001__x0001__x0001__x0001__x0001__x0001__x0010_@_x0001__x0001__x0001__x0001__x0001__x0001__x001C_@_x0001__x0001__x0001__x0001__x0001__x0001__x0001__x0001__x0001__x0001__x0001__x0001__x0001__x0001__x001C_@_x0001__x0001__x0001__x0001__x0001__x0002__x0001__x0001__x0010_@_x0001__x0001__x0001__x0001__x0001__x0001__x0018_@_x0001__x0001__x0001__x0001__x0001__x0001__x0008_@_x0001__x0001__x0001__x0001__x0001__x0001__x0008_@_x0001__x0001__x0001__x0001__x0001__x0001__x0018_@_x0001__x0001__x0001__x0001__x0001__x0001__x0010_@_x0001__x0001__x0001__x0001__x0001__x0001__x0010_@_x0001__x0001__x0001__x0001__x0001__x0001__x0008_@_x0001__x0001__x0001__x0001__x0001__x0001__x0008_@_x0001__x0001__x0001__x0001__x0001__x0001__x0018_@_x0001__x0001__x0001__x0001__x0001__x0001__x0008_@_x0001__x0001__x0001__x0001__x0001__x0001__x0018_@_x0001__x0001__x0001__x0001__x0001__x0001__x0008_@_x0001__x0001__x0001__x0001__x0001__x0001__x001C_@_x0001__x0001__x0001__x0001__x0001__x0001_ @_x0001__x0001__x0001__x0001__x0001__x0001__x0008_@_x0001__x0001__x0001__x0001__x0001__x0001__x0018_@_x0001__x0001__x0001__x0001__x0001__x0001__x0010_@_x0001__x0001__x0001__x0001__x0001__x0001__x0018_@_x0001__x0001__x0001__x0001__x0001__x0001__x0014_@_x0001__x0001__x0001__x0001__x0001__x0001__x0010_@_x0001__x0001__x0001__x0001__x0001__x0001__x0010_@_x0001__x0001__x0001__x0001__x0001__x0001_ @_x0001__x0001__x0001__x0001__x0001__x0001__x0014_@_x0001__x0001__x0001__x0001__x0001__x0001__x0010_@_x0001__x0001__x0001__x0001__x0001__x0001__x0010_@_x0001__x0001__x0001__x0001__x0001__x0001__x0014_@_x0001__x0001__x0001__x0001__x0001__x0001__x0014_@_x0001__x0001__x0001__x0001__x0001__x0001__x0010_@_x0001__x0001__x0001__x0001__x0001__x0001__x0010_@_x0001__x0001__x0001__x0001__x0001__x0001__x0014_@_x0001__x0001__x0001__x0001__x0001__x0001__x0008_@_x0001__x0002__x0001__x0001__x0001__x0001__x0001__x0001__x0008_@_x0001__x0001__x0001__x0001__x0001__x0001__x0018_@_x0001__x0001__x0001__x0001__x0001__x0001__x0010_@_x0001__x0001__x0001__x0001__x0001__x0001__x0018_@_x0001__x0001__x0001__x0001__x0001__x0001__x0010_@_x0001__x0001__x0001__x0001__x0001__x0001_&amp;@_x0001__x0001__x0001__x0001__x0001__x0001__x0008_@_x0001__x0001__x0001__x0001__x0001__x0001__x0014_@_x0001__x0001__x0001__x0001__x0001__x0001__x001C_@_x0001__x0001__x0001__x0001__x0001__x0001__x0014_@_x0001__x0001__x0001__x0001__x0001__x0001__x0008_@_x0001__x0001__x0001__x0001__x0001__x0001_"@_x0001__x0001__x0001__x0001__x0001__x0001_ @_x0001__x0001__x0001__x0001__x0001__x0001__x0018_@_x0001__x0001__x0001__x0001__x0001__x0001__x0001__x0001__x0001__x0001__x0001__x0001__x0001__x0001__x0008_@_x0001__x0001__x0001__x0001__x0001__x0001__x0010_@_x0001__x0001__x0001__x0001__x0001__x0001__x0001__x0001__x0001__x0001__x0001__x0001__x0001__x0001__x0010_@_x0001__x0001__x0001__x0001__x0001__x0001__x0014_@_x0001__x0001__x0001__x0001__x0001__x0001__x0010_@_x0001__x0001__x0001__x0001__x0001__x0001_ @_x0001__x0001__x0001__x0001__x0001__x0001__x0010_@_x0001__x0001__x0001__x0001__x0001__x0001__x001C_@_x0001__x0001__x0001__x0001__x0001__x0001__x0014_@_x0001__x0001__x0001__x0001__x0001__x0001__x0001__x0001__x0001__x0001__x0001__x0001__x0001__x0001__x0008_@_x0001__x0001__x0001__x0001__x0001__x0001__x0010_@_x0001__x0001__x0001__x0001__x0001__x0001__x0008_@_x0001__x0001__x0001__x0001__x0001__x0001__x0008_@_x0001__x0001__x0001__x0001__x0001__x0001__x0014_@_x0001__x0001__x0001__x0001__x0001__x0002__x0001__x0001__x0001__x0001__x0001__x0001__x0001__x0001__x0001__x0001__x0008_@_x0001__x0001__x0001__x0001__x0001__x0001__x0010_@_x0001__x0001__x0001__x0001__x0001__x0001__x0014_@_x0001__x0001__x0001__x0001__x0001__x0001__x0008_@_x0001__x0001__x0001__x0001__x0001__x0001__x001C_@_x0001__x0001__x0001__x0001__x0001__x0001__x0010_@_x0001__x0001__x0001__x0001__x0001__x0001__x0008_@_x0001__x0001__x0001__x0001__x0001__x0001__x0014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0014_@_x0001__x0001__x0001__x0001__x0001__x0001__x0018_@_x0001__x0001__x0001__x0001__x0001__x0001__x0001__x0001__x0001__x0001__x0001__x0001__x0001__x0001_&amp;@_x0001__x0001__x0001__x0001__x0001__x0001__x0010_@_x0001__x0001__x0001__x0001__x0001__x0001__x0010_@_x0001__x0001__x0001__x0001__x0001__x0001__x0010_@_x0001__x0001__x0001__x0001__x0001__x0001__x0014_@_x0001__x0001__x0001__x0001__x0001__x0001_3@_x0001__x0001__x0001__x0001__x0001__x0001__x0014_@_x0001__x0001__x0001__x0001__x0001__x0001__x0010_@_x0001__x0001__x0001__x0001__x0001__x0001__x0008_@_x0001__x0001__x0001__x0001__x0001__x0001__x0008_@_x0001__x0001__x0001__x0001__x0001__x0001__x0008_@_x0001__x0001__x0001__x0001__x0001__x0001__x0014_@_x0001__x0001__x0001__x0001__x0001__x0001__x0010_@_x0001__x0002__x0001__x0001__x0001__x0001__x0001__x0001__x0001__x0001__x0001__x0001__x0001__x0001__x0001__x0001_3@_x0001__x0001__x0001__x0001__x0001__x0001__x0018_@_x0001__x0001__x0001__x0001__x0001__x0001__x0014_@_x0001__x0001__x0001__x0001__x0001__x0001__x0014_@_x0001__x0001__x0001__x0001__x0001__x0001__x0008_@_x0001__x0001__x0001__x0001__x0001__x0001__x0008_@_x0001__x0001__x0001__x0001__x0001__x0001__x0014_@_x0001__x0001__x0001__x0001__x0001__x0001__x0008_@_x0001__x0001__x0001__x0001__x0001__x0001__x0018_@_x0001__x0001__x0001__x0001__x0001__x0001__x0014_@_x0001__x0001__x0001__x0001__x0001__x0001__x0018_@_x0001__x0001__x0001__x0001__x0001__x0001__x0010_@_x0001__x0001__x0001__x0001__x0001__x0001__x0018_@_x0001__x0001__x0001__x0001__x0001__x0001__x0008_@_x0001__x0001__x0001__x0001__x0001__x0001__x0014_@_x0001__x0001__x0001__x0001__x0001__x0001__x0018_@_x0001__x0001__x0001__x0001__x0001__x0001__x0018_@_x0001__x0001__x0001__x0001__x0001__x0001__x0008_@_x0001__x0001__x0001__x0001__x0001__x0001__x001C_@_x0001__x0001__x0001__x0001__x0001__x0001__x0018_@_x0001__x0001__x0001__x0001__x0001__x0001__x0008_@_x0001__x0001__x0001__x0001__x0001__x0001__x0008_@_x0001__x0001__x0001__x0001__x0001__x0001__x0018_@_x0001__x0001__x0001__x0001__x0001__x0001__x0008_@_x0001__x0001__x0001__x0001__x0001__x0001__x0008_@_x0001__x0001__x0001__x0001__x0001__x0001_"@_x0001__x0001__x0001__x0001__x0001__x0001__x0008_@_x0001__x0001__x0001__x0001__x0001__x0001__x0014_@_x0001__x0001__x0001__x0001__x0001__x0001__x0014_@_x0001__x0001__x0001__x0001__x0001__x0001__x0008_@_x0001__x0001__x0001__x0001__x0001__x0002__x0001__x0001__x0018_@_x0001__x0001__x0001__x0001__x0001__x0001__x0008_@_x0001__x0001__x0001__x0001__x0001__x0001__x0010_@_x0001__x0001__x0001__x0001__x0001__x0001_ @_x0001__x0001__x0001__x0001__x0001__x0001__x0010_@_x0001__x0001__x0001__x0001__x0001__x0001__x0008_@_x0001__x0001__x0001__x0001__x0001__x0001__x001C_@_x0001__x0001__x0001__x0001__x0001__x0001__x0014_@_x0001__x0001__x0001__x0001__x0001__x0001__x0014_@_x0001__x0001__x0001__x0001__x0001__x0001__x0010_@_x0001__x0001__x0001__x0001__x0001__x0001__x0010_@_x0001__x0001__x0001__x0001__x0001__x0001__x001C_@_x0001__x0001__x0001__x0001__x0001__x0001__x0018_@_x0001__x0001__x0001__x0001__x0001__x0001__x0018_@_x0001__x0001__x0001__x0001__x0001__x0001__x0001__x0001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amp;@_x0001__x0001__x0001__x0001__x0001__x0001__x0014_@_x0001__x0001__x0001__x0001__x0001__x0001__x001C_@_x0001__x0001__x0001__x0001__x0001__x0001__x0008_@_x0001__x0001__x0001__x0001__x0001__x0001__x0014_@_x0001__x0001__x0001__x0001__x0001__x0001_ @_x0001__x0001__x0001__x0001__x0001__x0001_*@_x0001__x0001__x0001__x0001__x0001__x0001__x001C_@_x0001__x0001__x0001__x0001__x0001__x0001_&amp;@_x0001__x0001__x0001__x0001__x0001__x0001__x0010_@_x0001__x0002__x0001__x0001__x0001__x0001__x0001__x0001__x0018_@_x0001__x0001__x0001__x0001__x0001__x0001__x0008_@_x0001__x0001__x0001__x0001__x0001__x0001__x0010_@_x0001__x0001__x0001__x0001__x0001__x0001__x0014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0014_@_x0001__x0001__x0001__x0001__x0001__x0001__x0008_@_x0001__x0001__x0001__x0001__x0001__x0001__x0018_@_x0001__x0001__x0001__x0001__x0001__x0001__x0014_@_x0001__x0001__x0001__x0001__x0001__x0001__x0008_@_x0001__x0001__x0001__x0001__x0001__x0001__x001C_@_x0001__x0001__x0001__x0001__x0001__x0001__x0008_@_x0001__x0001__x0001__x0001__x0001__x0001__x0008_@_x0001__x0001__x0001__x0001__x0001__x0001__x0010_@_x0001__x0001__x0001__x0001__x0001__x0001__x0010_@_x0001__x0001__x0001__x0001__x0001__x0001__x0014_@_x0001__x0001__x0001__x0001__x0001__x0001__x0010_@_x0001__x0001__x0001__x0001__x0001__x0001__x0010_@_x0001__x0001__x0001__x0001__x0001__x0001__x0010_@_x0001__x0001__x0001__x0001__x0001__x0001__x0010_@_x0001__x0001__x0001__x0001__x0001__x0001__x0018_@_x0001__x0001__x0001__x0001__x0001__x0001__x0008_@_x0001__x0001__x0001__x0001__x0001__x0001__x0008_@_x0001__x0001__x0001__x0001__x0001__x0001__x0010_@_x0001__x0001__x0001__x0001__x0001__x0001__x001C_@_x0001__x0001__x0001__x0001__x0001__x0001__x0008_@_x0001__x0001__x0001__x0001__x0001__x0001__x0008_@_x0001__x0001__x0001__x0001__x0001__x0002__x0001__x0001__x0010_@_x0001__x0001__x0001__x0001__x0001__x0001__x0008_@_x0001__x0001__x0001__x0001__x0001__x0001__x0008_@_x0001__x0001__x0001__x0001__x0001__x0001__x0008_@_x0001__x0001__x0001__x0001__x0001__x0001__x0018_@_x0001__x0001__x0001__x0001__x0001__x0001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0014_@_x0001__x0001__x0001__x0001__x0001__x0001__x0008_@_x0001__x0001__x0001__x0001__x0001__x0001__x001C_@_x0001__x0001__x0001__x0001__x0001__x0001__x0008_@_x0001__x0001__x0001__x0001__x0001__x0001__x0008_@_x0001__x0001__x0001__x0001__x0001__x0001__x0001__x0001__x0001__x0001__x0001__x0001__x0001__x0001_(@_x0001__x0001__x0001__x0001__x0001__x0001_M@_x0001__x0001__x0001__x0001__x0001__x0001__x0008_@_x0001__x0001__x0001__x0001__x0001__x0001_A@_x0001__x0001__x0001__x0001__x0001__x0001__x0014_@_x0001__x0001__x0001__x0001__x0001__x0001__x0010_@_x0001__x0001__x0001__x0001__x0001__x0001__x0008_@_x0001__x0001__x0001__x0001__x0001__x0001_"@_x0001__x0001__x0001__x0001__x0001__x0001__x0008_@_x0001__x0001__x0001__x0001__x0001__x0001__x0018_@_x0001__x0001__x0001__x0001__x0001__x0001__x0008_@_x0001__x0001__x0001__x0001__x0001__x0001__x0008_@_x0001__x0001__x0001__x0001__x0001__x0001__x0010_@_x0001__x0001__x0001__x0001__x0001__x0001__x0008_@_x0001__x0002__x0001__x0001__x0001__x0001__x0001__x0001__x0018_@_x0001__x0001__x0001__x0001__x0001__x0001__x0010_@_x0001__x0001__x0001__x0001__x0001__x0001__x0010_@_x0001__x0001__x0001__x0001__x0001__x0001__x0001__x0001__x0001__x0001__x0001__x0001__x0001__x0001__x0010_@_x0001__x0001__x0001__x0001__x0001__x0001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001C_@_x0001__x0001__x0001__x0001__x0001__x0001__x0010_@_x0001__x0001__x0001__x0001__x0001__x0001__x0008_@_x0001__x0001__x0001__x0001__x0001__x0001__x0014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_x0001__x0001__x0001__x0001__x0001__x0001__x0010_@_x0001__x0001__x0001__x0001__x0001__x0002__x0001__x0001__x0010_@_x0001__x0001__x0001__x0001__x0001__x0001__x0008_@_x0001__x0001__x0001__x0001__x0001__x0001__x0001__x0001__x0001__x0001__x0001__x0001__x0001__x0001__x0010_@_x0001__x0001__x0001__x0001__x0001__x0001__x0008_@_x0001__x0001__x0001__x0001__x0001__x0001_&amp;@_x0001__x0001__x0001__x0001__x0001__x0001__x0010_@_x0001__x0001__x0001__x0001__x0001__x0001__x001C_@_x0001__x0001__x0001__x0001__x0001__x0001__x001C_@_x0001__x0001__x0001__x0001__x0001__x0001_"@_x0001__x0001__x0001__x0001__x0001__x0001__x0010_@_x0001__x0001__x0001__x0001__x0001__x0001__x001C_@_x0001__x0001__x0001__x0001__x0001__x0001__x0014_@_x0001__x0001__x0001__x0001__x0001__x0001__x0018_@_x0001__x0001__x0001__x0001__x0001__x0001__x0008_@_x0001__x0001__x0001__x0001__x0001__x0001__x0008_@_x0001__x0001__x0001__x0001__x0001__x0001_K@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 @_x0001__x0001__x0001__x0001__x0001__x0001__x0008_@_x0001__x0001__x0001__x0001__x0001__x0001__x0010_@_x0001__x0001__x0001__x0001__x0001__x0001__x0014_@_x0001__x0001__x0001__x0001__x0001__x0001__x0010_@_x0001__x0001__x0001__x0001__x0001__x0001__x0010_@_x0001__x0001__x0001__x0001__x0001__x0001__x0008_@_x0001__x0001__x0001__x0001__x0001__x0001__x0010_@_x0001__x0001__x0001__x0001__x0001__x0001__x001C_@_x0001__x0001__x0001__x0001__x0001__x0001__x0010_@_x0001__x0002__x0001__x0001__x0001__x0001__x0001__x0001__x0008_@_x0001__x0001__x0001__x0001__x0001__x0001__x0018_@_x0001__x0001__x0001__x0001__x0001__x0001__x0001__x0001__x0001__x0001__x0001__x0001__x0001__x0001__x0010_@_x0001__x0001__x0001__x0001__x0001__x0001__x0014_@_x0001__x0001__x0001__x0001__x0001__x0001__x0001__x0001__x0001__x0001__x0001__x0001__x0001__x0001__x0008_@_x0001__x0001__x0001__x0001__x0001__x0001__x0008_@_x0001__x0001__x0001__x0001__x0001__x0001__x0008_@_x0001__x0001__x0001__x0001__x0001__x0001__x0001__x0001__x0001__x0001__x0001__x0001__x0001__x0001__x0014_@_x0001__x0001__x0001__x0001__x0001__x0001__x0008_@_x0001__x0001__x0001__x0001__x0001__x0001__x0008_@_x0001__x0001__x0001__x0001__x0001__x0001__x0018_@_x0001__x0001__x0001__x0001__x0001__x0001__x0008_@_x0001__x0001__x0001__x0001__x0001__x0001__x0008_@_x0001__x0001__x0001__x0001__x0001__x0001__x0010_@_x0001__x0001__x0001__x0001__x0001__x0001__x0018_@_x0001__x0001__x0001__x0001__x0001__x0001__x0018_@_x0001__x0001__x0001__x0001__x0001__x0001__x0018_@_x0001__x0001__x0001__x0001__x0001__x0001__x0014_@_x0001__x0001__x0001__x0001__x0001__x0001__x0014_@_x0001__x0001__x0001__x0001__x0001__x0001__x0010_@_x0001__x0001__x0001__x0001__x0001__x0001__x0008_@_x0001__x0001__x0001__x0001__x0001__x0001__x001C_@_x0001__x0001__x0001__x0001__x0001__x0001__x0010_@_x0001__x0001__x0001__x0001__x0001__x0001__x0010_@_x0001__x0001__x0001__x0001__x0001__x0001__x0001__x0001__x0001__x0001__x0001__x0001__x0001__x0001__x001C_@_x0001__x0001__x0001__x0001__x0001__x0001__x0008_@_x0001__x0001__x0001__x0001__x0001__x0001__x0018_@_x0001__x0001__x0001__x0001__x0001__x0002__x0001__x0001__x0001__x0001__x0001__x0001__x0001__x0001__x0001__x0001__x0008_@_x0001__x0001__x0001__x0001__x0001__x0001__x0014_@_x0001__x0001__x0001__x0001__x0001__x0001__x0010_@_x0001__x0001__x0001__x0001__x0001__x0001__x0001__x0001__x0001__x0001__x0001__x0001__x0001__x0001__x001C_@_x0001__x0001__x0001__x0001__x0001__x0001__x0014_@_x0001__x0001__x0001__x0001__x0001__x0001__x0010_@_x0001__x0001__x0001__x0001__x0001__x0001__x0018_@_x0001__x0001__x0001__x0001__x0001__x0001__x0014_@_x0001__x0001__x0001__x0001__x0001__x0001__x0018_@_x0001__x0001__x0001__x0001__x0001__x0001__x0010_@_x0001__x0001__x0001__x0001__x0001__x0001__x0008_@_x0001__x0001__x0001__x0001__x0001__x0001__x0018_@_x0001__x0001__x0001__x0001__x0001__x0001__x001C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0014_@_x0001__x0001__x0001__x0001__x0001__x0001__x0008_@_x0001__x0001__x0001__x0001__x0001__x0001__x0010_@_x0001__x0001__x0001__x0001__x0001__x0001__x0008_@_x0001__x0001__x0001__x0001__x0001__x0001__x0018_@_x0001__x0001__x0001__x0001__x0001__x0001__x001C_@_x0001__x0001__x0001__x0001__x0001__x0001__x001C_@_x0001__x0001__x0001__x0001__x0001__x0001__x0008_@_x0001__x0001__x0001__x0001__x0001__x0001__x0008_@_x0001__x0001__x0001__x0001__x0001__x0001__x0008_@_x0001__x0001__x0001__x0001__x0001__x0001__x0001__x0001__x0001__x0001__x0001__x0001__x0001__x0001__x0001__x0001__x0001__x0002__x0001__x0001__x0001__x0001__x0001__x0001__x0018_@_x0001__x0001__x0001__x0001__x0001__x0001__x0018_@_x0001__x0001__x0001__x0001__x0001__x0001_7@_x0001__x0001__x0001__x0001__x0001__x0001__x0008_@_x0001__x0001__x0001__x0001__x0001__x0001__x0010_@_x0001__x0001__x0001__x0001__x0001__x0001__x001C_@_x0001__x0001__x0001__x0001__x0001__x0001__x0018_@_x0001__x0001__x0001__x0001__x0001__x0001__x001C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0014_@_x0001__x0001__x0001__x0001__x0001__x0001__x0008_@_x0001__x0001__x0001__x0001__x0001__x0001__x0010_@_x0001__x0001__x0001__x0001__x0001__x0001__x0014_@_x0001__x0001__x0001__x0001__x0001__x0001__x0010_@_x0001__x0001__x0001__x0001__x0001__x0001__x001C_@_x0001__x0001__x0001__x0001__x0001__x0001__x0008_@_x0001__x0001__x0001__x0001__x0001__x0001__x0008_@_x0001__x0001__x0001__x0001__x0001__x0001__x0018_@_x0001__x0001__x0001__x0001__x0001__x0001__x0014_@_x0001__x0001__x0001__x0001__x0001__x0001__x0014_@_x0001__x0001__x0001__x0001__x0001__x0001__x001C_@_x0001__x0001__x0001__x0001__x0001__x0001__x0008_@_x0001__x0001__x0001__x0001__x0001__x0001__x0010_@_x0001__x0001__x0001__x0001__x0001__x0002__x0001__x0001__x0010_@_x0001__x0001__x0001__x0001__x0001__x0001__x0010_@_x0001__x0001__x0001__x0001__x0001__x0001__x0001__x0001__x0001__x0001__x0001__x0001__x0001__x0001__x0008_@_x0001__x0001__x0001__x0001__x0001__x0001__x0001__x0001__x0001__x0001__x0001__x0001__x0001__x0001__x001C_@_x0001__x0001__x0001__x0001__x0001__x0001__x0008_@_x0001__x0001__x0001__x0001__x0001__x0001__x0010_@_x0001__x0001__x0001__x0001__x0001_M@_x0001__x0001__x0001__x0001__x0001__x0001__x0018_@_x0001__x0001__x0001__x0001__x0001__x0001__x0008_@_x0001__x0001__x0001__x0001__x0001__x0001__x001C_@_x0001__x0001__x0001__x0001__x0001__x0001__x0008_@_x0001__x0001__x0001__x0001__x0001__x0001__x001C_@_x0001__x0001__x0001__x0001__x0001__x0001__x0010_@_x0001__x0001__x0001__x0001__x0001__x0001_"@_x0001__x0001__x0001__x0001__x0001__x0001__x0010_@_x0001__x0001__x0001__x0001__x0001__x0001__x0008_@_x0001__x0001__x0001__x0001__x0001__x0001__x0008_@_x0001__x0001__x0001__x0001__x0001__x0001__x0018_@_x0001__x0001__x0001__x0001__x0001__x0001__x0010_@_x0001__x0001__x0001__x0001__x0001__x0001__x0014_@_x0001__x0001__x0001__x0001__x0001__x0001__x0018_@_x0001__x0001__x0001__x0001__x0001__x0001_(@_x0001__x0001__x0001__x0001__x0001__x0001__x0008_@_x0001__x0001__x0001__x0001__x0001__x0001__x0010_@_x0001__x0001__x0001__x0001__x0001__x0001__x0001__x0001__x0001__x0001__x0001__x0001__x0001__x0001__x0010_@_x0001__x0001__x0001__x0001__x0001__x0001__x0018_@_x0001__x0001__x0001__x0001__x0001__x0001_ @_x0001__x0001__x0001__x0001__x0001__x0001__x0010_@_x0001__x0001__x0001__x0001__x0001__x0001__x0008_@_x0001__x0002__x0001__x0001__x0001__x0001__x0001__x0001__x0008_@_x0001__x0001__x0001__x0001__x0001__x0001__x0014_@_x0001__x0001__x0001__x0001__x0001__x0001__x001C_@_x0001__x0001__x0001__x0001__x0001__x0001__x0018_@_x0001__x0001__x0001__x0001__x0001__x0001_ @_x0001__x0001__x0001__x0001__x0001__x0001__x0008_@_x0001__x0001__x0001__x0001__x0001__x0001__x0008_@_x0001__x0001__x0001__x0001__x0001__x0001__x0001__x0001__x0001__x0001__x0001__x0001__x0001__x0001__x0010_@_x0001__x0001__x0001__x0001__x0001__x0001__x0010_@_x0001__x0001__x0001__x0001__x0001__x0001_ @_x0001__x0001__x0001__x0001__x0001__x0001_&amp;@_x0001__x0001__x0001__x0001__x0001__x0001__x0010_@_x0001__x0001__x0001__x0001__x0001__x0001__x0010_@_x0001__x0001__x0001__x0001__x0001__x0001__x0018_@_x0001__x0001__x0001__x0001__x0001__x0001__x0008_@_x0001__x0001__x0001__x0001__x0001__x0001__x0008_@_x0001__x0001__x0001__x0001__x0001__x0001__x0008_@_x0001__x0001__x0001__x0001__x0001__x0001__x0018_@_x0001__x0001__x0001__x0001__x0001__x0001__x0010_@_x0001__x0001__x0001__x0001__x0001__x0001__x0014_@_x0001__x0001__x0001__x0001__x0001__x0001__x0010_@_x0001__x0001__x0001__x0001__x0001__x0001__x0008_@_x0001__x0001__x0001__x0001__x0001__x0001_&amp;@_x0001__x0001__x0001__x0001__x0001__x0001__x0010_@_x0001__x0001__x0001__x0001__x0001__x0001__x0001__x0001__x0001__x0001__x0001__x0001__x0001__x0001__x0010_@_x0001__x0001__x0001__x0001__x0001__x0001__x0008_@_x0001__x0001__x0001__x0001__x0001__x0001__x0008_@_x0001__x0001__x0001__x0001__x0001__x0001__x0018_@_x0001__x0001__x0001__x0001__x0001__x0001_ @_x0001__x0001__x0001__x0001__x0001__x0002__x0001__x0001__x0008_@_x0001__x0001__x0001__x0001__x0001__x0001__x0008_@_x0001__x0001__x0001__x0001__x0001__x0001__x0014_@_x0001__x0001__x0001__x0001__x0001__x0001__x0010_@_x0001__x0001__x0001__x0001__x0001__x0001__x0010_@_x0001__x0001__x0001__x0001__x0001__x0001__x0008_@_x0001__x0001__x0001__x0001__x0001__x0001__x0014_@_x0001__x0001__x0001__x0001__x0001__x0001__x0008_@_x0001__x0001__x0001__x0001__x0001__x0001__x0018_@_x0001__x0001__x0001__x0001__x0001__x0001__x0008_@_x0001__x0001__x0001__x0001__x0001__x0001__x0008_@_x0001__x0001__x0001__x0001__x0001__x0001__x0014_@_x0001__x0001__x0001__x0001__x0001__x0001__x0008_@_x0001__x0001__x0001__x0001__x0001__x0001__x0014_@_x0001__x0001__x0001__x0001__x0001__x0001__x0018_@_x0001__x0001__x0001__x0001__x0001__x0001__x0010_@_x0001__x0001__x0001__x0001__x0001__x0001_"@_x0001__x0001__x0001__x0001__x0001__x0001__x0010_@_x0001__x0001__x0001__x0001__x0001__x0001__x0008_@_x0001__x0001__x0001__x0001__x0001__x0001_&amp;@_x0001__x0001__x0001__x0001__x0001__x0001__x0010_@_x0001__x0001__x0001__x0001__x0001__x0001__x0008_@_x0001__x0001__x0001__x0001__x0001__x0001__x001C_@_x0001__x0001__x0001__x0001__x0001__x0001__x001C_@_x0001__x0001__x0001__x0001__x0001__x0001__x0008_@_x0001__x0001__x0001__x0001__x0001__x0001__x0010_@_x0001__x0001__x0001__x0001__x0001__x0001__x0008_@_x0001__x0001__x0001__x0001__x0001__x0001__x0008_@_x0001__x0001__x0001__x0001__x0001__x0001__x0018_@_x0001__x0001__x0001__x0001__x0001__x0001__x001C_@_x0001__x0001__x0001__x0001__x0001__x0001__x0018_@_x0001__x0001__x0001__x0001__x0001__x0001__x0008_@_x0001__x0002__x0001__x0001__x0001__x0001__x0001__x0001__x0008_@_x0001__x0001__x0001__x0001__x0001__x0001__x0001__x0001__x0001__x0001__x0001__x0001__x0001__x0001__x0014_@_x0001__x0001__x0001__x0001__x0001__x0001_8@_x0001__x0001__x0001__x0001__x0001__x0001__x001C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0018_@_x0001__x0001__x0001__x0001__x0001__x0001__x001C_@_x0001__x0001__x0001__x0001__x0001_@R@_x0001__x0001__x0001__x0001__x0001__x0001__x001C_@_x0001__x0001__x0001__x0001__x0001__x0001__x0008_@_x0001__x0001__x0001__x0001__x0001__x0001__x0008_@_x0001__x0001__x0001__x0001__x0001__x0001_ @_x0001__x0001__x0001__x0001__x0001__x0001__x0001__x0001__x0001__x0001__x0001__x0001__x0001__x0001__x0018_@_x0001__x0001__x0001__x0001__x0001__x0001__x0008_@_x0001__x0001__x0001__x0001__x0001__x0001__x0018_@_x0001__x0001__x0001__x0001__x0001__x0001__x0018_@_x0001__x0001__x0001__x0001__x0001__x0001__x0008_@_x0001__x0001__x0001__x0001__x0001__x0001__x0008_@_x0001__x0001__x0001__x0001__x0001__x0001__x001C_@_x0001__x0001__x0001__x0001__x0001__x0001__x0008_@_x0001__x0001__x0001__x0001__x0001__x0001__x0008_@_x0001__x0001__x0001__x0001__x0001__x0001__x0008_@_x0001__x0001__x0001__x0001__x0001__x0001__x0008_@_x0001__x0001__x0001__x0001__x0001__x0002__x0001__x0001__x0010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_x001C_@_x0001__x0001__x0001__x0001__x0001__x0001__x0018_@_x0001__x0001__x0001__x0001__x0001__x0001__x0010_@_x0001__x0001__x0001__x0001__x0001__x0001__x0008_@_x0001__x0001__x0001__x0001__x0001__x0001__x0008_@_x0001__x0001__x0001__x0001__x0001__x0001__x0010_@_x0001__x0001__x0001__x0001__x0001_M@_x0001__x0001__x0001__x0001__x0001__x0001__x0018_@_x0001__x0001__x0001__x0001__x0001__x0001__x0008_@_x0001__x0001__x0001__x0001__x0001__x0001__x0008_@_x0001__x0001__x0001__x0001__x0001__x0001__x0008_@_x0001__x0001__x0001__x0001__x0001__x0001__x0001__x0001__x0001__x0001__x0001__x0001__x0001__x0001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0018_@_x0001__x0001__x0001__x0001__x0001__x0001__x0014_@_x0001__x0001__x0001__x0001__x0001__x0001__x0010_@_x0001__x0002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001C_@_x0001__x0001__x0001__x0001__x0001__x0001__x0010_@_x0001__x0001__x0001__x0001__x0001__x0001__x0008_@_x0001__x0001__x0001__x0001__x0001__x0001__x0014_@_x0001__x0001__x0001__x0001__x0001__x0001__x0008_@_x0001__x0001__x0001__x0001__x0001__x0001__x0014_@_x0001__x0001__x0001__x0001__x0001__x0001__x0014_@_x0001__x0001__x0001__x0001__x0001__x0001__x0014_@_x0001__x0001__x0001__x0001__x0001__x0001__x0014_@_x0001__x0001__x0001__x0001__x0001__x0001__x0008_@_x0001__x0001__x0001__x0001__x0001__x0001__x0010_@_x0001__x0001__x0001__x0001__x0001__x0001__x0008_@_x0001__x0001__x0001__x0001__x0001__x0001__x001C_@_x0001__x0001__x0001__x0001__x0001__x0001__x0010_@_x0001__x0001__x0001__x0001__x0001__x0001__x0008_@_x0001__x0001__x0001__x0001__x0001__x0001__x0010_@_x0001__x0001__x0001__x0001__x0001__x0001__x0014_@_x0001__x0001__x0001__x0001__x0001__x0001__x0014_@_x0001__x0001__x0001__x0001__x0001__x0001__x0008_@_x0001__x0001__x0001__x0001__x0001__x0001__x0010_@_x0001__x0001__x0001__x0001__x0001__x0001__x0008_@_x0001__x0001__x0001__x0001__x0001__x0001__x0018_@_x0001__x0001__x0001__x0001__x0001__x0001_"@_x0001__x0001__x0001__x0001__x0001__x0001__x0008_@_x0001__x0001__x0001__x0001__x0001__x0001_(@_x0001__x0001__x0001__x0001__x0001__x0001__x0008_@_x0001__x0001__x0001__x0001__x0001__x0002__x0001__x0001__x0010_@_x0001__x0001__x0001__x0001__x0001__x0001__x0018_@_x0001__x0001__x0001__x0001__x0001__x0001__x0008_@_x0001__x0001__x0001__x0001__x0001__x0001__x0018_@_x0001__x0001__x0001__x0001__x0001__x0001__x0010_@_x0001__x0001__x0001__x0001__x0001__x0001__x0010_@_x0001__x0001__x0001__x0001__x0001__x0001__x0008_@_x0001__x0001__x0001__x0001__x0001__x0001__x0010_@_x0001__x0001__x0001__x0001__x0001__x0001__x0018_@_x0001__x0001__x0001__x0001__x0001__x0001__x0008_@_x0001__x0001__x0001__x0001__x0001__x0001__x0008_@_x0001__x0001__x0001__x0001__x0001__x0001__x0001__x0001__x0001__x0001__x0001__x0001__x0001__x0001__x0010_@_x0001__x0001__x0001__x0001__x0001__x0001__x0008_@_x0001__x0001__x0001__x0001__x0001__x0001__x0018_@_x0001__x0001__x0001__x0001__x0001__x0001__x001C_@_x0001__x0001__x0001__x0001__x0001__x0001__x0018_@_x0001__x0001__x0001__x0001__x0001__x0001__x0010_@_x0001__x0001__x0001__x0001__x0001__x0001__x001C_@_x0001__x0001__x0001__x0001__x0001__x0001__x0001__x0001__x0001__x0001__x0001__x0001__x0001__x0001__x0001__x0001__x0001__x0001__x0001__x0001__x0001__x0001__x0010_@_x0001__x0001__x0001__x0001__x0001__x0001__x0018_@_x0001__x0001__x0001__x0001__x0001__x0001__x0008_@_x0001__x0001__x0001__x0001__x0001__x0001__x0008_@_x0001__x0001__x0001__x0001__x0001__x0001_ @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0001__x0001__x0001__x0002__x0001__x0001__x0001__x0001__x0001__x0001__x0008_@_x0001__x0001__x0001__x0001__x0001__x0001__x001C_@_x0001__x0001__x0001__x0001__x0001__x0001__x0010_@_x0001__x0001__x0001__x0001__x0001__x0001__x0014_@_x0001__x0001__x0001__x0001__x0001__x0001__x0010_@_x0001__x0001__x0001__x0001__x0001__x0001__x0018_@_x0001__x0001__x0001__x0001__x0001__x0001_ @_x0001__x0001__x0001__x0001__x0001__x0001__x0010_@_x0001__x0001__x0001__x0001__x0001__x0001__x0001__x0001__x0001__x0001__x0001__x0001__x0001__x0001__x0008_@_x0001__x0001__x0001__x0001__x0001__x0001__x0014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2@_x0001__x0001__x0001__x0001__x0001__x0001__x0018_@_x0001__x0001__x0001__x0001__x0001__x0001__x0010_@_x0001__x0001__x0001__x0001__x0001__x0001__x0010_@_x0001__x0001__x0001__x0001__x0001__x0001__x0008_@_x0001__x0001__x0001__x0001__x0001__x0001__x001C_@_x0001__x0001__x0001__x0001__x0001__x0001__x0010_@_x0001__x0001__x0001__x0001__x0001__x0001__x0018_@_x0001__x0001__x0001__x0001__x0001__x0001__x0018_@_x0001__x0001__x0001__x0001__x0001__x0001__x0018_@_x0001__x0001__x0001__x0001__x0001__x0001__x0014_@_x0001__x0001__x0001__x0001__x0001__x0001__x0008_@_x0001__x0001__x0001__x0001__x0001__x0001__x0010_@_x0001__x0001__x0001__x0001__x0001__x0001__x0010_@_x0001__x0001__x0001__x0001__x0001__x0001__x001C_@_x0001__x0001__x0001__x0001__x0001__x0002__x0001__x0001__x0008_@_x0001__x0001__x0001__x0001__x0001__x0001__x0008_@_x0001__x0001__x0001__x0001__x0001__x0001__x0008_@_x0001__x0001__x0001__x0001__x0001__x0001__x0001__x0001__x0001__x0001__x0001__x0001__x0001__x0001__x0001__x0001__x0001__x0001__x0001__x0001__x0001__x0001__x0010_@_x0001__x0001__x0001__x0001__x0001__x0001__x0014_@_x0001__x0001__x0001__x0001__x0001__x0001__x0010_@_x0001__x0001__x0001__x0001__x0001__x0001__x0008_@_x0001__x0001__x0001__x0001__x0001__x0001__x0008_@_x0001__x0001__x0001__x0001__x0001__x0001__x0008_@_x0001__x0001__x0001__x0001__x0001__x0001__x0001__x0001__x0001__x0001__x0001__x0001__x0001__x0001__x0010_@_x0001__x0001__x0001__x0001__x0001__x0001__x0010_@_x0001__x0001__x0001__x0001__x0001__x0001__x0010_@_x0001__x0001__x0001__x0001__x0001__x0001__x0010_@_x0001__x0001__x0001__x0001__x0001__x0001__x0014_@_x0001__x0001__x0001__x0001__x0001__x0001__x0018_@_x0001__x0001__x0001__x0001__x0001__x0001__x0010_@_x0001__x0001__x0001__x0001__x0001__x0001__x0008_@_x0001__x0001__x0001__x0001__x0001__x0001__x0014_@_x0001__x0001__x0001__x0001__x0001__x0001__x001C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0014_@_x0001__x0001__x0001__x0001__x0001__x0001__x0010_@_x0001__x0001__x0001__x0001__x0001__x0001_ @_x0001__x0001__x0001__x0001__x0001__x0001__x0008_@_x0001__x0001__x0001__x0001__x0001__x0001__x0010_@_x0001__x0002__x0001__x0001__x0001__x0001__x0001__x0001__x0014_@_x0001__x0001__x0001__x0001__x0001__x0001__x0014_@_x0001__x0001__x0001__x0001__x0001__x0001__x0008_@_x0001__x0001__x0001__x0001__x0001__x0001__x0008_@_x0001__x0001__x0001__x0001__x0001__x0001__x0018_@_x0001__x0001__x0001__x0001__x0001__x0001__x0018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C_@_x0001__x0001__x0001__x0001__x0001__x0001__x0010_@_x0001__x0001__x0001__x0001__x0001__x0001__x0010_@_x0001__x0001__x0001__x0001__x0001__x0001__x0014_@_x0001__x0001__x0001__x0001__x0001__x0001__x0008_@_x0001__x0001__x0001__x0001__x0001__x0001__x0008_@_x0001__x0001__x0001__x0001__x0001__x0001__x0010_@_x0001__x0001__x0001__x0001__x0001__x0001__x0008_@_x0001__x0001__x0001__x0001__x0001__x0001_"@_x0001__x0001__x0001__x0001__x0001__x0001__x0018_@_x0001__x0001__x0001__x0001__x0001__x0001_ @_x0001__x0001__x0001__x0001__x0001__x0001__x0008_@_x0001__x0001__x0001__x0001__x0001__x0001__x0010_@_x0001__x0001__x0001__x0001__x0001__x0001__x0008_@_x0001__x0001__x0001__x0001__x0001__x0001__x0010_@_x0001__x0001__x0001__x0001__x0001__x0001__x0001__x0001__x0001__x0001__x0001__x0001__x0001__x0001__x0010_@_x0001__x0001__x0001__x0001__x0001__x0001__x0008_@_x0001__x0001__x0001__x0001__x0001__x0001__x0014_@_x0001__x0001__x0001__x0001__x0001__x0001__x0008_@_x0001__x0001__x0001__x0001__x0001__x0002__x0001__x0001__x0014_@_x0001__x0001__x0001__x0001__x0001__x0001__x0001__x0001__x0001__x0001__x0001__x0001__x0001__x0001__x0010_@_x0001__x0001__x0001__x0001__x0001__x0001__x0014_@_x0001__x0001__x0001__x0001__x0001__x0001__x0008_@_x0001__x0001__x0001__x0001__x0001__x0001_"@_x0001__x0001__x0001__x0001__x0001__x0001__x0008_@_x0001__x0001__x0001__x0001__x0001__x0001__x0008_@_x0001__x0001__x0001__x0001__x0001__x0001__x0010_@_x0001__x0001__x0001__x0001__x0001__x0001__x0010_@_x0001__x0001__x0001__x0001__x0001__x0001_"@_x0001__x0001__x0001__x0001__x0001__x0001__x0008_@_x0001__x0001__x0001__x0001__x0001__x0001__x0018_@_x0001__x0001__x0001__x0001__x0001__x0001__x0008_@_x0001__x0001__x0001__x0001__x0001__x0001__x0014_@_x0001__x0001__x0001__x0001__x0001__x0001__x0001__x0001__x0001__x0001__x0001__x0001__x0001__x0001__x0008_@_x0001__x0001__x0001__x0001__x0001__x0001__x001C_@_x0001__x0001__x0001__x0001__x0001__x0001__x0008_@_x0001__x0001__x0001__x0001__x0001__x0001__x0010_@_x0001__x0001__x0001__x0001__x0001__x0001__x0010_@_x0001__x0001__x0001__x0001__x0001__x0001__x0010_@_x0001__x0001__x0001__x0001__x0001__x0001__x0010_@_x0001__x0001__x0001__x0001__x0001__x0001__x0018_@_x0001__x0001__x0001__x0001__x0001__x0001__x0010_@_x0001__x0001__x0001__x0001__x0001__x0001__x0014_@_x0001__x0001__x0001__x0001__x0001__x0001__x0008_@_x0001__x0001__x0001__x0001__x0001__x0001__x0008_@_x0001__x0001__x0001__x0001__x0001__x0001__x0001__x0001__x0001__x0001__x0001__x0001__x0001__x0001__x0008_@_x0001__x0001__x0001__x0001__x0001__x0001__x0010_@_x0001__x0001__x0001__x0001__x0001__x0001__x0008_@_x0001__x0002__x0001__x0001__x0001__x0001__x0001__x0001__x0008_@_x0001__x0001__x0001__x0001__x0001__x0001__x0001__x0001__x0001__x0001__x0001__x0001__x0001__x0001__x0008_@_x0001__x0001__x0001__x0001__x0001__x0001__x0008_@_x0001__x0001__x0001__x0001__x0001__x0001__x0008_@_x0001__x0001__x0001__x0001__x0001__x0001__x0018_@_x0001__x0001__x0001__x0001__x0001__x0001__x0001__x0001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0014_@_x0001__x0001__x0001__x0001__x0001__x0001__x0010_@_x0001__x0001__x0001__x0001__x0001__x0001__x0008_@_x0001__x0001__x0001__x0001__x0001__x0001__x0001__x0001__x0001__x0001__x0001__x0001__x0001__x0001__x0018_@_x0001__x0001__x0001__x0001__x0001__x0001__x0010_@_x0001__x0001__x0001__x0001__x0001__x0001__x0008_@_x0001__x0001__x0001__x0001__x0001__x0001__x0018_@_x0001__x0001__x0001__x0001__x0001__x0001__x001C_@_x0001__x0001__x0001__x0001__x0001__x0001__x0010_@_x0001__x0001__x0001__x0001__x0001__x0001__x0008_@_x0001__x0001__x0001__x0001__x0001__x0001_ @_x0001__x0001__x0001__x0001__x0001__x0001__x0014_@_x0001__x0001__x0001__x0001__x0001__x0001__x0010_@_x0001__x0001__x0001__x0001__x0001__x0001__x0014_@_x0001__x0001__x0001__x0001__x0001__x0001_0@_x0001__x0001__x0001__x0001__x0001__x0001__x0010_@_x0001__x0001__x0001__x0001__x0001__x0001__x0018_@_x0001__x0001__x0001__x0001__x0001__x0001__x0008_@_x0001__x0001__x0001__x0001__x0001__x0002__x0001__x0001__x0014_@_x0001__x0001__x0001__x0001__x0001__x0001__x001C_@_x0001__x0001__x0001__x0001__x0001__x0001__x0008_@_x0001__x0001__x0001__x0001__x0001__x0001__x0014_@_x0001__x0001__x0001__x0001__x0001__x0001__x0008_@_x0001__x0001__x0001__x0001__x0001__x0001__x0008_@_x0001__x0001__x0001__x0001__x0001__x0001__x0018_@_x0001__x0001__x0001__x0001__x0001__x0001__x0008_@_x0001__x0001__x0001__x0001__x0001__x0001__x0014_@_x0001__x0001__x0001__x0001__x0001__x0001__x0018_@_x0001__x0001__x0001__x0001__x0001__x0001__x0008_@_x0001__x0001__x0001__x0001__x0001__x0001__x0010_@_x0001__x0001__x0001__x0001__x0001__x0001__x0014_@_x0001__x0001__x0001__x0001__x0001__x0001__x001C_@_x0001__x0001__x0001__x0001__x0001__x0001__x0008_@_x0001__x0001__x0001__x0001__x0001__x0001__x0008_@_x0001__x0001__x0001__x0001__x0001__x0001__x001C_@_x0001__x0001__x0001__x0001__x0001__x0001__x0008_@_x0001__x0001__x0001__x0001__x0001__x0001__x0010_@_x0001__x0001__x0001__x0001__x0001__x0001__x0001__x0001__x0001__x0001__x0001__x0001__x0001__x0001_ @_x0001__x0001__x0001__x0001__x0001__x0001__x0018_@_x0001__x0001__x0001__x0001__x0001__x0001__x0001__x0001__x0001__x0001__x0001__x0001__x0001__x0001__x0018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0014_@_x0001__x0001__x0001__x0001__x0001__x0001__x0008_@_x0001__x0002__x0001__x0001__x0001__x0001__x0001__x0001__x0001__x0001__x0001__x0001__x0001__x0001__x0001__x0001_ @_x0001__x0001__x0001__x0001__x0001__x0001__x0008_@_x0001__x0001__x0001__x0001__x0001__x0001__x0008_@_x0001__x0001__x0001__x0001__x0001__x0001_"@_x0001__x0001__x0001__x0001__x0001__x0001__x0008_@_x0001__x0001__x0001__x0001__x0001__x0001__x0010_@_x0001__x0001__x0001__x0001__x0001__x0001__x001C_@_x0001__x0001__x0001__x0001__x0001__x0001__x0018_@_x0001__x0001__x0001__x0001__x0001__x0001__x0010_@_x0001__x0001__x0001__x0001__x0001__x0001__x0001__x0001__x0001__x0001__x0001__x0001__x0001__x0001__x0018_@_x0001__x0001__x0001__x0001__x0001__x0001__x0018_@_x0001__x0001__x0001__x0001__x0001__x0001__x0008_@_x0001__x0001__x0001__x0001__x0001__x0001__x0008_@_x0001__x0001__x0001__x0001__x0001__x0001__x0010_@_x0001__x0001__x0001__x0001__x0001__x0001__x0008_@_x0001__x0001__x0001__x0001__x0001__x0001__x0001__x0001__x0001__x0001__x0001__x0001__x0001__x0001__x0008_@_x0001__x0001__x0001__x0001__x0001__x0001__x001C_@_x0001__x0001__x0001__x0001__x0001__x0001__x0018_@_x0001__x0001__x0001__x0001__x0001__x0001__x0010_@_x0001__x0001__x0001__x0001__x0001__x0001__x0010_@_x0001__x0001__x0001__x0001__x0001__x0001__x0010_@_x0001__x0001__x0001__x0001__x0001__x0001__x0010_@_x0001__x0001__x0001__x0001__x0001__x0001__x0010_@_x0001__x0001__x0001__x0001__x0001__x0001__x0010_@_x0001__x0001__x0001__x0001__x0001__x0001_"@_x0001__x0001__x0001__x0001__x0001__x0001__x0010_@_x0001__x0001__x0001__x0001__x0001__x0001__x0014_@_x0001__x0001__x0001__x0001__x0001__x0001_&amp;@_x0001__x0001__x0001__x0001__x0001__x0002__x0001__x0001_"@_x0001__x0001__x0001__x0001__x0001__x0001__x0014_@_x0001__x0001__x0001__x0001__x0001__x0001__x0008_@_x0001__x0001__x0001__x0001__x0001__x0001__x0010_@_x0001__x0001__x0001__x0001__x0001__x0001__x0018_@_x0001__x0001__x0001__x0001__x0001__x0001__x0008_@_x0001__x0001__x0001__x0001__x0001__x0001__x0010_@_x0001__x0001__x0001__x0001__x0001__x0001__x0008_@_x0001__x0001__x0001__x0001__x0001__x0001__x0008_@_x0001__x0001__x0001__x0001__x0001__x0001__x0018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 @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0014_@_x0001__x0001__x0001__x0001__x0001__x0001__x0008_@_x0001__x0001__x0001__x0001__x0001__x0001__x0008_@_x0001__x0001__x0001__x0001__x0001__x0001__x0010_@_x0001__x0001__x0001__x0001__x0001__x0001__x0001__x0001__x0001__x0001__x0001__x0001__x0001__x0001__x0008_@_x0001__x0001__x0001__x0001__x0001__x0001__x0008_@_x0001__x0001__x0001__x0001__x0001__x0001__x0014_@_x0001__x0001__x0001__x0001__x0001__x0001__x0008_@_x0001__x0001__x0001__x0001__x0001__x0001_"@_x0001__x0002__x0001__x0001__x0001__x0001__x0001__x0001__x0008_@_x0001__x0001__x0001__x0001__x0001__x0001__x0010_@_x0001__x0001__x0001__x0001__x0001__x0001__x0010_@_x0001__x0001__x0001__x0001__x0001__x0001__x0010_@_x0001__x0001__x0001__x0001__x0001__x0001__x0001__x0001__x0001__x0001__x0001__x0001__x0001__x0001_ @_x0001__x0001__x0001__x0001__x0001__x0001__x0008_@_x0001__x0001__x0001__x0001__x0001__x0001__x0010_@_x0001__x0001__x0001__x0001__x0001__x0001__x0008_@_x0001__x0001__x0001__x0001__x0001__x0001__x0018_@_x0001__x0001__x0001__x0001__x0001__x0001__x0010_@_x0001__x0001__x0001__x0001__x0001__x0001_1@_x0001__x0001__x0001__x0001__x0001__x0001__x0010_@_x0001__x0001__x0001__x0001__x0001__x0001__x0008_@_x0001__x0001__x0001__x0001__x0001__x0001__x0018_@_x0001__x0001__x0001__x0001__x0001__x0001__x0010_@_x0001__x0001__x0001__x0001__x0001__x0001__x0014_@_x0001__x0001__x0001__x0001__x0001__x0001__x0010_@_x0001__x0001__x0001__x0001__x0001__x0001__x0018_@_x0001__x0001__x0001__x0001__x0001__x0001__x0010_@_x0001__x0001__x0001__x0001__x0001__x0001__x0010_@_x0001__x0001__x0001__x0001__x0001__x0001__x0010_@_x0001__x0001__x0001__x0001__x0001__x0001__x0010_@_x0001__x0001__x0001__x0001__x0001__x0001__x0010_@_x0001__x0001__x0001__x0001__x0001__x0001__x0014_@_x0001__x0001__x0001__x0001__x0001__x0001__x0010_@_x0001__x0001__x0001__x0001__x0001__x0001__x0008_@_x0001__x0001__x0001__x0001__x0001__x0001__x001C_@_x0001__x0001__x0001__x0001__x0001__x0001__x0008_@_x0001__x0001__x0001__x0001__x0001__x0001__x0008_@_x0001__x0001__x0001__x0001__x0001__x0001__x0014_@_x0001__x0001__x0001__x0001__x0001__x0002__x0001__x0001__x0010_@_x0001__x0001__x0001__x0001__x0001__x0001__x0018_@_x0001__x0001__x0001__x0001__x0001__x0001__x0010_@_x0001__x0001__x0001__x0001__x0001__x0001_ @_x0001__x0001__x0001__x0001__x0001__x0001__x0010_@_x0001__x0001__x0001__x0001__x0001__x0001__x0008_@_x0001__x0001__x0001__x0001__x0001__x0001__x0010_@_x0001__x0001__x0001__x0001__x0001__x0001__x0018_@_x0001__x0001__x0001__x0001__x0001__x0001__x0010_@_x0001__x0001__x0001__x0001__x0001__x0001__x0008_@_x0001__x0001__x0001__x0001__x0001__x0001__x0010_@_x0001__x0001__x0001__x0001__x0001__x0001__x0010_@_x0001__x0001__x0001__x0001__x0001__x0001_ @_x0001__x0001__x0001__x0001__x0001__x0001__x0010_@_x0001__x0001__x0001__x0001__x0001__x0001_ @_x0001__x0001__x0001__x0001__x0001__x0001__x0018_@_x0001__x0001__x0001__x0001__x0001__x0001__x0010_@_x0001__x0001__x0001__x0001__x0001__x0001__x0010_@_x0001__x0001__x0001__x0001__x0001__x0001__x001C_@_x0001__x0001__x0001__x0001__x0001__x0001__x0018_@_x0001__x0001__x0001__x0001__x0001__x0001__x0014_@_x0001__x0001__x0001__x0001__x0001__x0001__x0008_@_x0001__x0001__x0001__x0001__x0001__x0001__x0010_@_x0001__x0001__x0001__x0001__x0001__x0001__x0001__x0001__x0001__x0001__x0001__x0001__x0001__x0001__x0008_@_x0001__x0001__x0001__x0001__x0001__x0001_ @_x0001__x0001__x0001__x0001__x0001__x0001__x0018_@_x0001__x0001__x0001__x0001__x0001__x0001__x0001__x0001__x0001__x0001__x0001__x0001__x0001__x0001__x0014_@_x0001__x0001__x0001__x0001__x0001__x0001__x001C_@_x0001__x0001__x0001__x0001__x0001__x0001__x001C_@_x0001__x0001__x0001__x0001__x0001__x0001__x0010_@_x0001__x0002__x0001__x0001__x0001__x0001__x0001__x0001__x0014_@_x0001__x0001__x0001__x0001__x0001__x0001__x0014_@_x0001__x0001__x0001__x0001__x0001__x0001__x001C_@_x0001__x0001__x0001__x0001__x0001__x0001__x0008_@_x0001__x0001__x0001__x0001__x0001__x0001__x0010_@_x0001__x0001__x0001__x0001__x0001__x0001__x0001__x0001__x0001__x0001__x0001__x0001__x0001__x0001__x0010_@_x0001__x0001__x0001__x0001__x0001__x0001__x001C_@_x0001__x0001__x0001__x0001__x0001__x0001__x0008_@_x0001__x0001__x0001__x0001__x0001__x0001__x0008_@_x0001__x0001__x0001__x0001__x0001__x0001__x0014_@_x0001__x0001__x0001__x0001__x0001__x0001__x0010_@_x0001__x0001__x0001__x0001__x0001__x0001__x0014_@_x0001__x0001__x0001__x0001__x0001__x0001__x0018_@_x0001__x0001__x0001__x0001__x0001__x0001__x0014_@_x0001__x0001__x0001__x0001__x0001__x0001__x0008_@_x0001__x0001__x0001__x0001__x0001__x0001__x0010_@_x0001__x0001__x0001__x0001__x0001__x0001__x0018_@_x0001__x0001__x0001__x0001__x0001__x0001__x0010_@_x0001__x0001__x0001__x0001__x0001__x0001__x0010_@_x0001__x0001__x0001__x0001__x0001__x0001__x001C_@_x0001__x0001__x0001__x0001__x0001__x0001__x0010_@_x0001__x0001__x0001__x0001__x0001__x0001__x0008_@_x0001__x0001__x0001__x0001__x0001__x0001__x0018_@_x0001__x0001__x0001__x0001__x0001__x0001__x0010_@_x0001__x0001__x0001__x0001__x0001__x0001__x0008_@_x0001__x0001__x0001__x0001__x0001__x0001__x0008_@_x0001__x0001__x0001__x0001__x0001__x0001__x0010_@_x0001__x0001__x0001__x0001__x0001__x0001__x001C_@_x0001__x0001__x0001__x0001__x0001__x0001__x0014_@_x0001__x0001__x0001__x0001__x0001__x0001__x0008_@_x0001__x0001__x0001__x0001__x0001__x0002__x0001__x0001_ @_x0001__x0001__x0001__x0001__x0001__x0001__x0010_@_x0001__x0001__x0001__x0001__x0001__x0001__x0008_@_x0001__x0001__x0001__x0001__x0001__x0001_"@_x0001__x0001__x0001__x0001__x0001__x0001__x0018_@_x0001__x0001__x0001__x0001__x0001__x0001__x0008_@_x0001__x0001__x0001__x0001__x0001__x0001__x001C_@_x0001__x0001__x0001__x0001__x0001__x0001__x0008_@_x0001__x0001__x0001__x0001__x0001__x0001__x0008_@_x0001__x0001__x0001__x0001__x0001__x0001__x0010_@_x0001__x0001__x0001__x0001__x0001__x0001__x001C_@_x0001__x0001__x0001__x0001__x0001__x0001_7@_x0001__x0001__x0001__x0001__x0001__x0001__x0014_@_x0001__x0001__x0001__x0001__x0001__x0001__x0008_@_x0001__x0001__x0001__x0001__x0001__x0001__x0010_@_x0001__x0001__x0001__x0001__x0001__x0001_(@_x0001__x0001__x0001__x0001__x0001__x0001__x0008_@_x0001__x0001__x0001__x0001__x0001__x0001__x0008_@_x0001__x0001__x0001__x0001__x0001__x0001_ @_x0001__x0001__x0001__x0001__x0001__x0001__x0010_@_x0001__x0001__x0001__x0001__x0001__x0001__x0008_@_x0001__x0001__x0001__x0001__x0001__x0001__x0014_@_x0001__x0001__x0001__x0001__x0001__x0001__x0014_@_x0001__x0001__x0001__x0001__x0001__x0001__x0010_@_x0001__x0001__x0001__x0001__x0001__x0001__x0008_@_x0001__x0001__x0001__x0001__x0001__x0001__x0010_@_x0001__x0001__x0001__x0001__x0001__x0001__x0018_@_x0001__x0001__x0001__x0001__x0001__x0001__x0018_@_x0001__x0001__x0001__x0001__x0001__x0001__x001C_@_x0001__x0001__x0001__x0001__x0001__x0001__x0018_@_x0001__x0001__x0001__x0001__x0001__x0001__x0008_@_x0001__x0001__x0001__x0001__x0001__x0001__x0001__x0001__x0001__x0002__x0001__x0001__x0001__x0001__x0001__x0001__x0008_@_x0001__x0001__x0001__x0001__x0001__x0001__x0014_@_x0001__x0001__x0001__x0001__x0001__x0001__x0008_@_x0001__x0001__x0001__x0001__x0001__x0001__x0014_@_x0001__x0001__x0001__x0001__x0001__x0001_ @_x0001__x0001__x0001__x0001__x0001__x0001__x0010_@_x0001__x0001__x0001__x0001__x0001__x0001__x0008_@_x0001__x0001__x0001__x0001__x0001__x0001__x0010_@_x0001__x0001__x0001__x0001__x0001__x0001__x0008_@_x0001__x0001__x0001__x0001__x0001__x0001__x001C_@_x0001__x0001__x0001__x0001__x0001__x0001__x0008_@_x0001__x0001__x0001__x0001__x0001__x0001__x0008_@_x0001__x0001__x0001__x0001__x0001__x0001__x0008_@_x0001__x0001__x0001__x0001__x0001__x0001__x001C_@_x0001__x0001__x0001__x0001__x0001__x0001__x0008_@_x0001__x0001__x0001__x0001__x0001__x0001__x0008_@_x0001__x0001__x0001__x0001__x0001__x0001__x0014_@_x0001__x0001__x0001__x0001__x0001__x0001__x0008_@_x0001__x0001__x0001__x0001__x0001__x0001__x0018_@_x0001__x0001__x0001__x0001__x0001__x0001__x0008_@_x0001__x0001__x0001__x0001__x0001__x0001__x0018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0002__x0001__x0001__x0014_@_x0001__x0001__x0001__x0001__x0001__x0001__x001C_@_x0001__x0001__x0001__x0001__x0001__x0001__x0008_@_x0001__x0001__x0001__x0001__x0001__x0001__x0010_@_x0001__x0001__x0001__x0001__x0001__x0001__x0008_@_x0001__x0001__x0001__x0001__x0001__x0001_(@_x0001__x0001__x0001__x0001__x0001__x0001_(@_x0001__x0001__x0001__x0001__x0001__x0001__x0008_@_x0001__x0001__x0001__x0001__x0001__x0001__x0010_@_x0001__x0001__x0001__x0001__x0001__x0001__x0001__x0001__x0001__x0001__x0001__x0001__x0001__x0001__x0008_@_x0001__x0001__x0001__x0001__x0001__x0001__x0008_@_x0001__x0001__x0001__x0001__x0001__x0001__x0018_@_x0001__x0001__x0001__x0001__x0001__x0001__x0008_@_x0001__x0001__x0001__x0001__x0001__x0001__x0014_@_x0001__x0001__x0001__x0001__x0001__x0001__x0018_@_x0001__x0001__x0001__x0001__x0001__x0001__x0008_@_x0001__x0001__x0001__x0001__x0001__x0001__x0008_@_x0001__x0001__x0001__x0001__x0001__x0001__x0001__x0001__x0001__x0001__x0001__x0001__x0001__x0001__x0008_@_x0001__x0001__x0001__x0001__x0001__x0001__x0010_@_x0001__x0001__x0001__x0001__x0001__x0001__x0010_@_x0001__x0001__x0001__x0001__x0001__x0001__x0014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0014_@_x0001__x0002__x0001__x0001__x0001__x0001__x0001__x0001__x0010_@_x0001__x0001__x0001__x0001__x0001__x0001__x001C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0001__x0001__x0001__x0001__x0001__x0001_ @_x0001__x0001__x0001__x0001__x0001__x0001__x0008_@_x0001__x0001__x0001__x0001__x0001__x0001__x001C_@_x0001__x0001__x0001__x0001__x0001__x0001__x0014_@_x0001__x0001__x0001__x0001__x0001__x0001__x0008_@_x0001__x0001__x0001__x0001__x0001__x0001__x0018_@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 @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0018_@_x0001__x0001__x0001__x0001__x0001__x0001__x0008_@_x0001__x0001__x0001__x0001__x0001__x0001_0@_x0001__x0001__x0001__x0001__x0001__x0001__x0008_@_x0001__x0001__x0001__x0001__x0001__x0001_(@_x0001__x0001__x0001__x0001__x0001__x0002__x0001__x0001__x0010_@_x0001__x0001__x0001__x0001__x0001__x0001__x0010_@_x0001__x0001__x0001__x0001__x0001__x0001__x0008_@_x0001__x0001__x0001__x0001__x0001__x0001__x0010_@_x0001__x0001__x0001__x0001__x0001__x0001_=@_x0001__x0001__x0001__x0001__x0001__x0001__x0014_@_x0001__x0001__x0001__x0001__x0001__x0001__x0008_@_x0001__x0001__x0001__x0001__x0001__x0001__x0018_@_x0001__x0001__x0001__x0001__x0001__x0001__x0014_@_x0001__x0001__x0001__x0001__x0001__x0001__x0008_@_x0001__x0001__x0001__x0001__x0001__x0001__x0001__x0001__x0001__x0001__x0001__x0001__x0001__x0001__x0008_@_x0001__x0001__x0001__x0001__x0001__x0001__x0010_@_x0001__x0001__x0001__x0001__x0001__x0001__x001C_@_x0001__x0001__x0001__x0001__x0001__x0001__x0008_@_x0001__x0001__x0001__x0001__x0001__x0001__x0010_@_x0001__x0001__x0001__x0001__x0001__x0001_ @_x0001__x0001__x0001__x0001__x0001__x0001__x0014_@_x0001__x0001__x0001__x0001__x0001__x0001__x0010_@_x0001__x0001__x0001__x0001__x0001__x0001__x0010_@_x0001__x0001__x0001__x0001__x0001__x0001__x0014_@_x0001__x0001__x0001__x0001__x0001__x0001__x0010_@_x0001__x0001__x0001__x0001__x0001__x0001__x0018_@_x0001__x0001__x0001__x0001__x0001__x0001__x0010_@_x0001__x0001__x0001__x0001__x0001__x0001__x0014_@_x0001__x0001__x0001__x0001__x0001__x0001__x0008_@_x0001__x0001__x0001__x0001__x0001__x0001__x0001__x0001__x0001__x0001__x0001__x0001__x0001__x0001__x0014_@_x0001__x0001__x0001__x0001__x0001__x0001__x0001__x0001__x0001__x0001__x0001__x0001__x0001__x0001__x0010_@_x0001__x0001__x0001__x0001__x0001__x0001__x0008_@_x0001__x0001__x0001__x0001__x0001__x0001__x0008_@_x0001__x0002__x0001__x0001__x0001__x0001__x0001__x0001_ @_x0001__x0001__x0001__x0001__x0001__x0001__x0018_@_x0001__x0001__x0001__x0001__x0001__x0001__x0014_@_x0001__x0001__x0001__x0001__x0001__x0001__x0010_@_x0001__x0001__x0001__x0001__x0001__x0001__x0008_@_x0001__x0001__x0001__x0001__x0001__x0001__x0008_@_x0001__x0001__x0001__x0001__x0001__x0001__x0008_@_x0001__x0001__x0001__x0001__x0001__x0001__x001C_@_x0001__x0001__x0001__x0001__x0001__x0001__x0008_@_x0001__x0001__x0001__x0001__x0001__x0001__x0010_@_x0001__x0001__x0001__x0001__x0001__x0001__x0008_@_x0001__x0001__x0001__x0001__x0001__x0001__x0008_@_x0001__x0001__x0001__x0001__x0001__x0001__x001C_@_x0001__x0001__x0001__x0001__x0001__x0001__x001C_@_x0001__x0001__x0001__x0001__x0001__x0001__x0018_@_x0001__x0001__x0001__x0001__x0001__x0001__x0010_@_x0001__x0001__x0001__x0001__x0001__x0001_"@_x0001__x0001__x0001__x0001__x0001__x0001__x0008_@_x0001__x0001__x0001__x0001__x0001__x0001__x0008_@_x0001__x0001__x0001__x0001__x0001__x0001__x0018_@_x0001__x0001__x0001__x0001__x0001__x0001_,@_x0001__x0001__x0001__x0001__x0001__x0001__x0008_@_x0001__x0001__x0001__x0001__x0001__x0001__x0018_@_x0001__x0001__x0001__x0001__x0001__x0001__x0008_@_x0001__x0001__x0001__x0001__x0001__x0001__x0008_@_x0001__x0001__x0001__x0001__x0001__x0001__x001C_@_x0001__x0001__x0001__x0001__x0001__x0001__x0018_@_x0001__x0001__x0001__x0001__x0001__x0001__x0018_@_x0001__x0001__x0001__x0001__x0001__x0001__x0008_@_x0001__x0001__x0001__x0001__x0001__x0001__x0014_@_x0001__x0001__x0001__x0001__x0001__x0001__x0008_@_x0001__x0001__x0001__x0001__x0001__x0002__x0001__x0001__x0010_@_x0001__x0001__x0001__x0001__x0001__x0001__x0018_@_x0001__x0001__x0001__x0001__x0001__x0001__x0010_@_x0001__x0001__x0001__x0001__x0001__x0001__x0018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C_@_x0001__x0001__x0001__x0001__x0001__x0001__x0008_@_x0001__x0001__x0001__x0001__x0001__x0001__x0008_@_x0001__x0001__x0001__x0001__x0001__x0001__x0010_@_x0001__x0001__x0001__x0001__x0001__x0001__x0018_@_x0001__x0001__x0001__x0001__x0001__x0001__x0008_@_x0001__x0001__x0001__x0001__x0001__x0001__x0014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001C_@_x0001__x0001__x0001__x0001__x0001__x0001__x0018_@_x0001__x0001__x0001__x0001__x0001__x0001__x0008_@_x0001__x0001__x0001__x0001__x0001__x0001__x0018_@_x0001__x0001__x0001__x0001__x0001__x0001__x0008_@_x0001__x0001__x0001__x0001__x0001__x0001__x0008_@_x0001__x0001__x0001__x0001__x0001__x0001__x0018_@_x0001__x0001__x0001__x0001__x0001__x0001__x0010_@_x0001__x0001__x0001__x0001__x0001__x0001__x0008_@_x0001__x0001__x0001__x0001__x0001__x0001__x0008_@_x0001__x0002__x0001__x0001__x0001__x0001__x0001__x0001__x0008_@_x0001__x0001__x0001__x0001__x0001__x0001_"@_x0001__x0001__x0001__x0001__x0001__x0001__x0008_@_x0001__x0001__x0001__x0001__x0001__x0001__x0008_@_x0001__x0001__x0001__x0001__x0001__x0001__x0010_@_x0001__x0001__x0001__x0001__x0001__x0001__x0018_@_x0001__x0001__x0001__x0001__x0001__x0001__x0008_@_x0001__x0001__x0001__x0001__x0001__x0001_&amp;@_x0001__x0001__x0001__x0001__x0001__x0001__x0008_@_x0001__x0001__x0001__x0001__x0001__x0001__x0010_@_x0001__x0001__x0001__x0001__x0001__x0001__x0008_@_x0001__x0001__x0001__x0001__x0001__x0001_3@_x0001__x0001__x0001__x0001__x0001__x0001__x0001__x0001__x0001__x0001__x0001__x0001__x0001__x0001__x0014_@_x0001__x0001__x0001__x0001__x0001__x0001__x0018_@_x0001__x0001__x0001__x0001__x0001__x0001__x0008_@_x0001__x0001__x0001__x0001__x0001__x0001__x0008_@_x0001__x0001__x0001__x0001__x0001__x0001__x0018_@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0001__x0001__x0001__x0001__x0001__x0001__x0008_@_x0001__x0001__x0001__x0001__x0001__x0001__x0010_@_x0001__x0001__x0001__x0001__x0001__x0001__x0010_@_x0001__x0001__x0001__x0001__x0001__x0002__x0001__x0001__x0010_@_x0001__x0001__x0001__x0001__x0001__x0001_ @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001C_@_x0001__x0001__x0001__x0001__x0001__x0001__x0008_@_x0001__x0001__x0001__x0001__x0001__x0001__x001C_@_x0001__x0001__x0001__x0001__x0001__x0001__x0014_@_x0001__x0001__x0001__x0001__x0001__x0001__x0018_@_x0001__x0001__x0001__x0001__x0001__x0001__x0010_@_x0001__x0001__x0001__x0001__x0001__x0001__x0010_@_x0001__x0001__x0001__x0001__x0001__x0001__x0008_@_x0001__x0001__x0001__x0001__x0001__x0001__x001C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C_@_x0001__x0001__x0001__x0001__x0001__x0001__x001C_@_x0001__x0001__x0001__x0001__x0001__x0001__x0001__x0001__x0001__x0001__x0001__x0001__x0001__x0001__x0014_@_x0001__x0001__x0001__x0001__x0001__x0001_ @_x0001__x0001__x0001__x0001__x0001__x0001__x0018_@_x0001__x0001__x0001__x0001__x0001__x0001__x0008_@_x0001__x0001__x0001__x0001__x0001__x0001_ @_x0001__x0001__x0001__x0001__x0001__x0001__x0014_@_x0001__x0002__x0001__x0001__x0001__x0001__x0001__x0001__x0014_@_x0001__x0001__x0001__x0001__x0001__x0001__x0018_@_x0001__x0001__x0001__x0001__x0001__x0001__x0014_@_x0001__x0001__x0001__x0001__x0001__x0001__x0010_@_x0001__x0001__x0001__x0001__x0001__x0001__x0018_@_x0001__x0001__x0001__x0001__x0001__x0001__x001C_@_x0001__x0001__x0001__x0001__x0001__x0001__x0008_@_x0001__x0001__x0001__x0001__x0001__x0001__x0018_@_x0001__x0001__x0001__x0001__x0001__x0001__x0010_@_x0001__x0001__x0001__x0001__x0001__x0001__x0008_@_x0001__x0001__x0001__x0001__x0001__x0001__x001C_@_x0001__x0001__x0001__x0001__x0001__x0001__x001C_@_x0001__x0001__x0001__x0001__x0001__x0001__x001C_@_x0001__x0001__x0001__x0001__x0001__x0001__x0014_@_x0001__x0001__x0001__x0001__x0001__x0001__x0008_@_x0001__x0001__x0001__x0001__x0001__x0001__x0008_@_x0001__x0001__x0001__x0001__x0001__x0001__x0018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0014_@_x0001__x0001__x0001__x0001__x0001__x0001__x0008_@_x0001__x0001__x0001__x0001__x0001__x0001__x0014_@_x0001__x0001__x0001__x0001__x0001__x0001__x0010_@_x0001__x0001__x0001__x0001__x0001__x0001__x0010_@_x0001__x0001__x0001__x0001__x0001__x0001__x0008_@_x0001__x0001__x0001__x0001__x0001__x0001__x0018_@_x0001__x0001__x0001__x0001__x0001__x0001__x0010_@_x0001__x0001__x0001__x0001__x0001__x0002__x0001__x0001_(@_x0001__x0001__x0001__x0001__x0001__x0001__x0008_@_x0001__x0001__x0001__x0001__x0001__x0001__x0014_@_x0001__x0001__x0001__x0001__x0001__x0001__x0001__x0001__x0001__x0001__x0001__x0001__x0001__x0001__x0008_@_x0001__x0001__x0001__x0001__x0001__x0001__x0001__x0001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0018_@_x0001__x0001__x0001__x0001__x0001__x0001__x0010_@_x0001__x0001__x0001__x0001__x0001__x0001__x0008_@_x0001__x0001__x0001__x0001__x0001__x0001__x0001__x0001__x0001__x0001__x0001__x0001__x0001__x0001_&amp;@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 @_x0001__x0001__x0001__x0001__x0001__x0001__x0014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001C_@_x0001__x0001__x0001__x0001__x0001__x0001__x0010_@_x0001__x0001__x0001__x0001__x0001__x0001__x0014_@</t>
  </si>
  <si>
    <t>9756aaf01f6db225b03d5f9088d8f02c_x0001__x0002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0001__x0001__x0001__x0001__x0001__x0001_ @_x0001__x0001__x0001__x0001__x0001__x0001_&amp;@_x0001__x0001__x0001__x0001__x0001__x0001__x0014_@_x0001__x0001__x0001__x0001__x0001__x0001__x0018_@_x0001__x0001__x0001__x0001__x0001__x0001__x0014_@_x0001__x0001__x0001__x0001__x0001__x0001__x0010_@_x0001__x0001__x0001__x0001__x0001__x0001_ @_x0001__x0001__x0001__x0001__x0001__x0001__x0014_@_x0001__x0001__x0001__x0001__x0001__x0001_ @_x0001__x0001__x0001__x0001__x0001__x0001__x0008_@_x0001__x0001__x0001__x0001__x0001__x0001__x0014_@_x0001__x0001__x0001__x0001__x0001__x0001__x0018_@_x0001__x0001__x0001__x0001__x0001__x0001__x0014_@_x0001__x0001__x0001__x0001__x0001__x0001__x0008_@_x0001__x0001__x0001__x0001__x0001__x0001__x0014_@_x0001__x0001__x0001__x0001__x0001__x0001__x0008_@_x0001__x0001__x0001__x0001__x0001__x0001_*@_x0001__x0001__x0001__x0001__x0001__x0001__x0010_@_x0001__x0001__x0001__x0001__x0001__x0001__x0010_@_x0001__x0001__x0001__x0001__x0001__x0001__x0008_@_x0001__x0001__x0001__x0001__x0001__x0001__x0008_@_x0001__x0001__x0001__x0001__x0001__x0001__x0001__x0001__x0001__x0001__x0001__x0001__x0001__x0001__x0008_@_x0001__x0001__x0001__x0001__x0001__x0001__x0008_@_x0001__x0001__x0001__x0001__x0001__x0001__x0008_@_x0001__x0001__x0001__x0001__x0001__x0002__x0001__x0001__x0008_@_x0001__x0001__x0001__x0001__x0001__x0001__x0010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0014_@_x0001__x0001__x0001__x0001__x0001__x0001__x0018_@_x0001__x0001__x0001__x0001__x0001__x0001__x0018_@_x0001__x0001__x0001__x0001__x0001__x0001__x0008_@_x0001__x0001__x0001__x0001__x0001__x0001_ @_x0001__x0001__x0001__x0001__x0001__x0001__x0014_@_x0001__x0001__x0001__x0001__x0001__x0001__x0014_@_x0001__x0001__x0001__x0001__x0001__x0001__x0008_@_x0001__x0001__x0001__x0001__x0001__x0001__x0008_@_x0001__x0001__x0001__x0001__x0001__x0001__x0014_@_x0001__x0001__x0001__x0001__x0001__x0001__x001C_@_x0001__x0001__x0001__x0001__x0001__x0001_C@_x0001__x0001__x0001__x0001__x0001__x0001__x0001__x0001__x0001__x0001__x0001__x0001__x0001__x0001__x0010_@_x0001__x0001__x0001__x0001__x0001__x0001__x0008_@_x0001__x0001__x0001__x0001__x0001__x0001__x0014_@_x0001__x0001__x0001__x0001__x0001__x0001__x0010_@_x0001__x0001__x0001__x0001__x0001__x0001__x0008_@_x0001__x0001__x0001__x0001__x0001__x0001__x0008_@_x0001__x0001__x0001__x0001__x0001__x0001__x0018_@_x0001__x0001__x0001__x0001__x0001__x0001__x0008_@_x0001__x0001__x0001__x0001__x0001__x0001__x0010_@_x0001__x0001__x0001__x0001__x0001__x0001__x0014_@_x0001__x0001__x0001__x0001__x0001__x0001__x0010_@_x0001__x0001__x0001__x0001__x0001__x0001_ @_x0001__x0002__x0001__x0001__x0001__x0001__x0001__x0001__x0014_@_x0001__x0001__x0001__x0001__x0001__x0001__x0010_@_x0001__x0001__x0001__x0001__x0001__x0001_1@_x0001__x0001__x0001__x0001__x0001__x0001__x0014_@_x0001__x0001__x0001__x0001__x0001__x0001__x0010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0018_@_x0001__x0001__x0001__x0001__x0001__x0001__x0008_@_x0001__x0001__x0001__x0001__x0001__x0001__x001C_@_x0001__x0001__x0001__x0001__x0001__x0001__x0010_@_x0001__x0001__x0001__x0001__x0001__x0001__x0010_@_x0001__x0001__x0001__x0001__x0001_@@_x0001__x0001__x0001__x0001__x0001__x0001__x0018_@_x0001__x0001__x0001__x0001__x0001__x0001__x0008_@_x0001__x0001__x0001__x0001__x0001__x0001__x0010_@_x0001__x0001__x0001__x0001__x0001__x0001__x0008_@_x0001__x0001__x0001__x0001__x0001__x0001__x0008_@_x0001__x0001__x0001__x0001__x0001__x0001__x0014_@_x0001__x0001__x0001__x0001__x0001__x0001__x0014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0014_@_x0001__x0001__x0001__x0001__x0001__x0001__x0010_@_x0001__x0001__x0001__x0001__x0001__x0002__x0001__x0001__x0008_@_x0001__x0001__x0001__x0001__x0001__x0001__x0008_@_x0001__x0001__x0001__x0001__x0001__x0001__x0008_@_x0001__x0001__x0001__x0001__x0001__x0001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0018_@_x0001__x0001__x0001__x0001__x0001__x0001__x0008_@_x0001__x0001__x0001__x0001__x0001__x0001__x0010_@_x0001__x0001__x0001__x0001__x0001__x0001_;@_x0001__x0001__x0001__x0001__x0001__x0001__x001C_@_x0001__x0001__x0001__x0001__x0001__x0001__x0008_@_x0001__x0001__x0001__x0001__x0001__x0001_(@_x0001__x0001__x0001__x0001__x0001__x0001__x0008_@_x0001__x0001__x0001__x0001__x0001__x0001__x0018_@_x0001__x0001__x0001__x0001__x0001__x0001__x001C_@_x0001__x0001__x0001__x0001__x0001__x0001__x0001__x0001__x0001__x0001__x0001__x0001__x0001__x0001__x0008_@_x0001__x0001__x0001__x0001__x0001__x0001__x0014_@_x0001__x0001__x0001__x0001__x0001__x0001__x0008_@_x0001__x0001__x0001__x0001__x0001__x0001__x0008_@_x0001__x0001__x0001__x0001__x0001__x0001_"@_x0001__x0001__x0001__x0001__x0001__x0001__x0008_@_x0001__x0001__x0001__x0001__x0001__x0001__x0008_@_x0001__x0001__x0001__x0001__x0001__x0001__x0008_@_x0001__x0001__x0001__x0001__x0001__x0001__x0010_@_x0001__x0001__x0001__x0001__x0001__x0001__x001C_@_x0001__x0001__x0001__x0001__x0001__x0001__x0014_@_x0001__x0001__x0001__x0001__x0001__x0001__x0008_@_x0001__x0002__x0001__x0001__x0001__x0001__x0001__x0001_ @_x0001__x0001__x0001__x0001__x0001__x0001__x0018_@_x0001__x0001__x0001__x0001__x0001__x0001__x0018_@_x0001__x0001__x0001__x0001__x0001__x0001__x0008_@_x0001__x0001__x0001__x0001__x0001__x0001__x0014_@_x0001__x0001__x0001__x0001__x0001__x0001__x0008_@_x0001__x0001__x0001__x0001__x0001__x0001__x0014_@_x0001__x0001__x0001__x0001__x0001__x0001__x0001__x0001__x0001__x0001__x0001__x0001__x0001__x0001__x0008_@_x0001__x0001__x0001__x0001__x0001__x0001_ @_x0001__x0001__x0001__x0001__x0001__x0001__x0010_@_x0001__x0001__x0001__x0001__x0001__x0001_(@_x0001__x0001__x0001__x0001__x0001__x0001__x0008_@_x0001__x0001__x0001__x0001__x0001__x0001__x0008_@_x0001__x0001__x0001__x0001__x0001__x0001__x0008_@_x0001__x0001__x0001__x0001__x0001__x0001__x001C_@_x0001__x0001__x0001__x0001__x0001__x0001__x0010_@_x0001__x0001__x0001__x0001__x0001__x0001__x0018_@_x0001__x0001__x0001__x0001__x0001__x0001__x0018_@_x0001__x0001__x0001__x0001__x0001__x0001__x0010_@_x0001__x0001__x0001__x0001__x0001__x0001__x0010_@_x0001__x0001__x0001__x0001__x0001__x0001__x0008_@_x0001__x0001__x0001__x0001__x0001__x0001__x0010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0014_@_x0001__x0001__x0001__x0001__x0001__x0001__x0010_@_x0001__x0001__x0001__x0001__x0001__x0001__x0014_@_x0001__x0001__x0001__x0001__x0001__x0002__x0001__x0001__x0018_@_x0001__x0001__x0001__x0001__x0001__x0001__x0014_@_x0001__x0001__x0001__x0001__x0001__x0001__x0008_@_x0001__x0001__x0001__x0001__x0001__x0001__x0018_@_x0001__x0001__x0001__x0001__x0001__x0001__x0018_@_x0001__x0001__x0001__x0001__x0001__x0001__x0018_@_x0001__x0001__x0001__x0001__x0001__x0001__x0014_@_x0001__x0001__x0001__x0001__x0001__x0001_(@_x0001__x0001__x0001__x0001__x0001__x0001__x0018_@_x0001__x0001__x0001__x0001__x0001__x0001__x0001__x0001__x0001__x0001__x0001__x0001__x0001__x0001__x0008_@_x0001__x0001__x0001__x0001__x0001__x0001__x0008_@_x0001__x0001__x0001__x0001__x0001__x0001__x0014_@_x0001__x0001__x0001__x0001__x0001__x0001__x0014_@_x0001__x0001__x0001__x0001__x0001__x0001__x0010_@_x0001__x0001__x0001__x0001__x0001__x0001__x0010_@_x0001__x0001__x0001__x0001__x0001__x0001__x0008_@_x0001__x0001__x0001__x0001__x0001__x0001__x0010_@_x0001__x0001__x0001__x0001__x0001__x0001__x0008_@_x0001__x0001__x0001__x0001__x0001__x0001__x0001__x0001__x0001__x0001__x0001__x0001__x0001__x0001__x0018_@_x0001__x0001__x0001__x0001__x0001__x0001_ @_x0001__x0001__x0001__x0001__x0001__x0001__x0014_@_x0001__x0001__x0001__x0001__x0001__x0001__x0008_@_x0001__x0001__x0001__x0001__x0001__x0001__x0018_@_x0001__x0001__x0001__x0001__x0001__x0001__x0010_@_x0001__x0001__x0001__x0001__x0001__x0001__x0008_@_x0001__x0001__x0001__x0001__x0001__x0001__x0008_@_x0001__x0001__x0001__x0001__x0001__x0001__x0014_@_x0001__x0001__x0001__x0001__x0001__x0001__x001C_@_x0001__x0001__x0001__x0001__x0001__x0001__x0008_@_x0001__x0001__x0001__x0001__x0001__x0001__x0018_@_x0001__x0002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0014_@_x0001__x0001__x0001__x0001__x0001__x0001__x0018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0001__x0001__x0001__x0001__x0001__x0001__x0001__x0001__x0001__x0001__x0001__x0001__x0001__x0001__x0001__x0001__x0014_@_x0001__x0001__x0001__x0001__x0001__x0001__x0010_@_x0001__x0001__x0001__x0001__x0001__x0001__x0010_@_x0001__x0001__x0001__x0001__x0001__x0001__x0018_@_x0001__x0001__x0001__x0001__x0001__x0001__x0008_@_x0001__x0001__x0001__x0001__x0001__x0001__x0018_@_x0001__x0001__x0001__x0001__x0001__x0001__x0008_@_x0001__x0001__x0001__x0001__x0001__x0001__x0010_@_x0001__x0001__x0001__x0001__x0001__x0001__x0018_@_x0001__x0001__x0001__x0001__x0001__x0001__x0008_@_x0001__x0001__x0001__x0001__x0001__x0001__x0001__x0001__x0001__x0001__x0001__x0001__x0001__x0001__x0008_@_x0001__x0001__x0001__x0001__x0001__x0001__x0001__x0001__x0001__x0001__x0001__x0001__x0001__x0001__x0001__x0001__x0001__x0001__x0001__x0001__x0001__x0002__x0001__x0001__x0010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0014_@_x0001__x0001__x0001__x0001__x0001__x0001__x0001__x0001__x0001__x0001__x0001__x0001__x0001__x0001_ @_x0001__x0001__x0001__x0001__x0001__x0001__x0018_@_x0001__x0001__x0001__x0001__x0001__x0001__x0008_@_x0001__x0001__x0001__x0001__x0001__x0001__x0008_@_x0001__x0001__x0001__x0001__x0001__x0001__x0018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0018_@_x0001__x0001__x0001__x0001__x0001__x0001__x0008_@_x0001__x0001__x0001__x0001__x0001__x0001__x0008_@_x0001__x0001__x0001__x0001__x0001__x0001__x0010_@_x0001__x0001__x0001__x0001__x0001__x0001__x001C_@_x0001__x0001__x0001__x0001__x0001__x0001__x0008_@_x0001__x0001__x0001__x0001__x0001__x0001__x0008_@_x0001__x0001__x0001__x0001__x0001__x0001__x0010_@_x0001__x0001__x0001__x0001__x0001__x0001__x001C_@_x0001__x0001__x0001__x0001__x0001__x0001__x0018_@_x0001__x0001__x0001__x0001__x0001__x0001_ @_x0001__x0001__x0001__x0001__x0001__x0001__x0014_@_x0001__x0002__x0001__x0001__x0001__x0001__x0001__x0001__x0008_@_x0001__x0001__x0001__x0001__x0001__x0001__x0008_@_x0001__x0001__x0001__x0001__x0001__x0001_"@_x0001__x0001__x0001__x0001__x0001__x0001__x0010_@_x0001__x0001__x0001__x0001__x0001__x0001__x0008_@_x0001__x0001__x0001__x0001__x0001__x0001__x0008_@_x0001__x0001__x0001__x0001__x0001__x0001__x0018_@_x0001__x0001__x0001__x0001__x0001__x0001_ @_x0001__x0001__x0001__x0001__x0001__x0001__x0018_@_x0001__x0001__x0001__x0001__x0001__x0001_&amp;@_x0001__x0001__x0001__x0001__x0001__x0001__x0010_@_x0001__x0001__x0001__x0001__x0001__x0001__x0001__x0001__x0001__x0001__x0001__x0001__x0001__x0001__x0018_@_x0001__x0001__x0001__x0001__x0001__x0001__x001C_@_x0001__x0001__x0001__x0001__x0001__x0001__x0008_@_x0001__x0001__x0001__x0001__x0001__x0001__x001C_@_x0001__x0001__x0001__x0001__x0001__x0001__x0010_@_x0001__x0001__x0001__x0001__x0001__x0001_&amp;@_x0001__x0001__x0001__x0001__x0001__x0001__x0008_@_x0001__x0001__x0001__x0001__x0001__x0001__x0010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0010_@_x0001__x0001__x0001__x0001__x0001__x0001__x0008_@_x0001__x0001__x0001__x0001__x0001__x0001__x001C_@_x0001__x0001__x0001__x0001__x0001__x0001__x0001__x0001__x0001__x0001__x0001__x0001__x0001__x0001__x0018_@_x0001__x0001__x0001__x0001__x0001__x0001__x0008_@_x0001__x0001__x0001__x0001__x0001__x0002__x0001__x0001__x0010_@_x0001__x0001__x0001__x0001__x0001__x0001__x0008_@_x0001__x0001__x0001__x0001__x0001__x0001__x0010_@_x0001__x0001__x0001__x0001__x0001__x0001__x0014_@_x0001__x0001__x0001__x0001__x0001__x0001__x0010_@_x0001__x0001__x0001__x0001__x0001__x0001__x0014_@_x0001__x0001__x0001__x0001__x0001__x0001__x0008_@_x0001__x0001__x0001__x0001__x0001__x0001__x0014_@_x0001__x0001__x0001__x0001__x0001__x0001__x0001__x0001__x0001__x0001__x0001__x0001__x0001__x0001__x0008_@_x0001__x0001__x0001__x0001__x0001__x0001__x0010_@_x0001__x0001__x0001__x0001__x0001__x0001__x0008_@_x0001__x0001__x0001__x0001__x0001__x0001__x0008_@_x0001__x0001__x0001__x0001__x0001__x0001__x0018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0014_@_x0001__x0001__x0001__x0001__x0001__x0001__x001C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C_@_x0001__x0001__x0001__x0001__x0001__x0001__x0010_@_x0001__x0001__x0001__x0001__x0001__x0001__x0010_@_x0001__x0002__x0001__x0001__x0001__x0001__x0001__x0001__x001C_@_x0001__x0001__x0001__x0001__x0001__x0001__x0014_@_x0001__x0001__x0001__x0001__x0001__x0001__x0008_@_x0001__x0001__x0001__x0001__x0001__x0001__x001C_@_x0001__x0001__x0001__x0001__x0001__x0001__x0014_@_x0001__x0001__x0001__x0001__x0001__x0001_ @_x0001__x0001__x0001__x0001__x0001__x0001__x0014_@_x0001__x0001__x0001__x0001__x0001__x0001__x0010_@_x0001__x0001__x0001__x0001__x0001__x0001__x0008_@_x0001__x0001__x0001__x0001__x0001__x0001__x0008_@_x0001__x0001__x0001__x0001__x0001__x0001__x0008_@_x0001__x0001__x0001__x0001__x0001__x0001__x001C_@_x0001__x0001__x0001__x0001__x0001__x0001__x0008_@_x0001__x0001__x0001__x0001__x0001__x0001__x0010_@_x0001__x0001__x0001__x0001__x0001__x0001__x0010_@_x0001__x0001__x0001__x0001__x0001__x0001__x0008_@_x0001__x0001__x0001__x0001__x0001__x0001__x0014_@_x0001__x0001__x0001__x0001__x0001__x0001_8@_x0001__x0001__x0001__x0001__x0001__x0001__x0018_@_x0001__x0001__x0001__x0001__x0001__x0001__x0010_@_x0001__x0001__x0001__x0001__x0001__x0001__x001C_@_x0001__x0001__x0001__x0001__x0001__x0001__x0008_@_x0001__x0001__x0001__x0001__x0001__x0001__x0010_@_x0001__x0001__x0001__x0001__x0001__x0001__x0010_@_x0001__x0001__x0001__x0001__x0001__x0001__x0018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0002__x0001__x0001__x0018_@_x0001__x0001__x0001__x0001__x0001__x0001_3@_x0001__x0001__x0001__x0001__x0001__x0001__x0008_@_x0001__x0001__x0001__x0001__x0001__x0001__x0010_@_x0001__x0001__x0001__x0001__x0001__x0001__x0018_@_x0001__x0001__x0001__x0001__x0001__x0001__x0008_@_x0001__x0001__x0001__x0001__x0001__x0001__x0001__x0001__x0001__x0001__x0001__x0001__x0001__x0001__x0014_@_x0001__x0001__x0001__x0001__x0001__x0001__x0010_@_x0001__x0001__x0001__x0001__x0001__x0001__x0010_@_x0001__x0001__x0001__x0001__x0001__x0001__x0018_@_x0001__x0001__x0001__x0001__x0001__x0001__x001C_@_x0001__x0001__x0001__x0001__x0001__x0001__x0008_@_x0001__x0001__x0001__x0001__x0001__x0001__x001C_@_x0001__x0001__x0001__x0001__x0001__x0001__x0018_@_x0001__x0001__x0001__x0001__x0001__x0001__x0008_@_x0001__x0001__x0001__x0001__x0001__x0001__x0008_@_x0001__x0001__x0001__x0001__x0001__x0001__x0014_@_x0001__x0001__x0001__x0001__x0001__x0001__x0008_@_x0001__x0001__x0001__x0001__x0001__x0001__x001C_@_x0001__x0001__x0001__x0001__x0001__x0001__x001C_@_x0001__x0001__x0001__x0001__x0001__x0001__x0014_@_x0001__x0001__x0001__x0001__x0001__x0001__x0010_@_x0001__x0001__x0001__x0001__x0001__x0001__x0001__x0001__x0001__x0001__x0001__x0001__x0001__x0001__x0010_@_x0001__x0001__x0001__x0001__x0001__x0001__x0008_@_x0001__x0001__x0001__x0001__x0001__x0001__x001C_@_x0001__x0001__x0001__x0001__x0001__x0001__x0008_@_x0001__x0001__x0001__x0001__x0001__x0001__x0010_@_x0001__x0001__x0001__x0001__x0001__x0001__x0008_@_x0001__x0001__x0001__x0001__x0001__x0001__x0010_@_x0001__x0001__x0001__x0001__x0001__x0001__x0008_@_x0001__x0002__x0001__x0001__x0001__x0001__x0001__x0001__x0010_@_x0001__x0001__x0001__x0001__x0001__x0001__x0008_@_x0001__x0001__x0001__x0001__x0001__x0001__x0008_@_x0001__x0001__x0001__x0001__x0001__x0001__x0018_@_x0001__x0001__x0001__x0001__x0001__x0001__x0008_@_x0001__x0001__x0001__x0001__x0001__x0001__x0001__x0001__x0001__x0001__x0001__x0001__x0001__x0001__x0010_@_x0001__x0001__x0001__x0001__x0001__x0001__x0010_@_x0001__x0001__x0001__x0001__x0001__x0001__x0010_@_x0001__x0001__x0001__x0001__x0001__x0001__x0010_@_x0001__x0001__x0001__x0001__x0001__x0001__x0008_@_x0001__x0001__x0001__x0001__x0001__x0001__x001C_@_x0001__x0001__x0001__x0001__x0001__x0001__x0010_@_x0001__x0001__x0001__x0001__x0001__x0001__x0008_@_x0001__x0001__x0001__x0001__x0001__x0001__x0008_@_x0001__x0001__x0001__x0001__x0001__x0001__x001C_@_x0001__x0001__x0001__x0001__x0001__x0001__x0014_@_x0001__x0001__x0001__x0001__x0001__x0001__x001C_@_x0001__x0001__x0001__x0001__x0001__x0001__x001C_@_x0001__x0001__x0001__x0001__x0001__x0001__x0008_@_x0001__x0001__x0001__x0001__x0001__x0001__x0010_@_x0001__x0001__x0001__x0001__x0001__x0001__x0018_@_x0001__x0001__x0001__x0001__x0001__x0001__x0014_@_x0001__x0001__x0001__x0001__x0001__x0001_ @_x0001__x0001__x0001__x0001__x0001__x0001__x001C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_x0008_@_x0001__x0001__x0001__x0001__x0001__x0002__x0001__x0001__x0010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0018_@_x0001__x0001__x0001__x0001__x0001__x0001__x0010_@_x0001__x0001__x0001__x0001__x0001__x0001__x0008_@_x0001__x0001__x0001__x0001__x0001__x0001__x0018_@_x0001__x0001__x0001__x0001__x0001__x0001_*@_x0001__x0001__x0001__x0001__x0001__x0001__x0008_@_x0001__x0001__x0001__x0001__x0001__x0001__x0018_@_x0001__x0001__x0001__x0001__x0001__x0001_ @_x0001__x0001__x0001__x0001__x0001__x0001_"@_x0001__x0001__x0001__x0001__x0001__x0001__x0010_@_x0001__x0001__x0001__x0001__x0001__x0001__x0008_@_x0001__x0001__x0001__x0001__x0001__x0001__x0010_@_x0001__x0001__x0001__x0001__x0001__x0001__x0008_@_x0001__x0001__x0001__x0001__x0001__x0001__x001C_@_x0001__x0001__x0001__x0001__x0001__x0001__x0008_@_x0001__x0001__x0001__x0001__x0001__x0001__x0014_@_x0001__x0001__x0001__x0001__x0001__x0001__x0008_@_x0001__x0001__x0001__x0001__x0001__x0001__x0008_@_x0001__x0001__x0001__x0001__x0001__x0001__x0010_@_x0001__x0002__x0001__x0001__x0001__x0001__x0001__x0001__x0008_@_x0001__x0001__x0001__x0001__x0001__x0001__x0008_@_x0001__x0001__x0001__x0001__x0001__x0001_ @_x0001__x0001__x0001__x0001__x0001__x0001__x0008_@_x0001__x0001__x0001__x0001__x0001__x0001_ @_x0001__x0001__x0001__x0001__x0001__x0001__x0010_@_x0001__x0001__x0001__x0001__x0001__x0001_(@_x0001__x0001__x0001__x0001__x0001__x0001__x0014_@_x0001__x0001__x0001__x0001__x0001__x0001__x0018_@_x0001__x0001__x0001__x0001__x0001__x0001_3@_x0001__x0001__x0001__x0001__x0001__x0001__x0008_@_x0001__x0001__x0001__x0001__x0001__x0001__x0014_@_x0001__x0001__x0001__x0001__x0001__x0001__x0008_@_x0001__x0001__x0001__x0001__x0001__x0001__x0008_@_x0001__x0001__x0001__x0001__x0001__x0001__x0014_@_x0001__x0001__x0001__x0001__x0001__x0001__x0008_@_x0001__x0001__x0001__x0001__x0001__x0001__x0010_@_x0001__x0001__x0001__x0001__x0001__x0001__x0014_@_x0001__x0001__x0001__x0001__x0001__x0001__x0008_@_x0001__x0001__x0001__x0001__x0001__x0001__x0008_@_x0001__x0001__x0001__x0001__x0001__x0001__x0008_@_x0001__x0001__x0001__x0001__x0001__x0001__x0014_@_x0001__x0001__x0001__x0001__x0001__x0001_0@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1@_x0001__x0001__x0001__x0001__x0001__x0001__x0010_@_x0001__x0001__x0001__x0001__x0001__x0001__x0010_@_x0001__x0001__x0001__x0001__x0001__x0002__x0001__x0001__x0001__x0001__x0001__x0001__x0001__x0001__x0001__x0001__x0008_@_x0001__x0001__x0001__x0001__x0001__x0001__x0018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001C_@_x0001__x0001__x0001__x0001__x0001__x0001__x0018_@_x0001__x0001__x0001__x0001__x0001__x0001__x0008_@_x0001__x0001__x0001__x0001__x0001__x0001__x0010_@_x0001__x0001__x0001__x0001__x0001__x0001__x0018_@_x0001__x0001__x0001__x0001__x0001__x0001__x001C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0018_@_x0001__x0001__x0001__x0001__x0001__x0001__x0010_@_x0001__x0001__x0001__x0001__x0001__x0001__x0001__x0001__x0001__x0001__x0001__x0001__x0001__x0001__x0018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0014_@_x0001__x0001__x0001__x0001__x0001__x0001__x0018_@_x0001__x0001__x0001__x0001__x0001__x0001__x0008_@_x0001__x0002__x0001__x0001__x0001__x0001__x0001__x0001__x0008_@_x0001__x0001__x0001__x0001__x0001__x0001__x0008_@_x0001__x0001__x0001__x0001__x0001__x0001__x0008_@_x0001__x0001__x0001__x0001__x0001__x0001__x0018_@_x0001__x0001__x0001__x0001__x0001__x0001__x0001__x0001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0018_@_x0001__x0001__x0001__x0001__x0001__x0001_3@_x0001__x0001__x0001__x0001__x0001__x0001__x0008_@_x0001__x0001__x0001__x0001__x0001__x0001__x0008_@_x0001__x0001__x0001__x0001__x0001__x0001__x0001__x0001__x0001__x0001__x0001__x0001__x0001__x0001__x0008_@_x0001__x0001__x0001__x0001__x0001__x0001__x0008_@_x0001__x0001__x0001__x0001__x0001__x0001__x0010_@_x0001__x0001__x0001__x0001__x0001__x0001__x0001__x0001__x0001__x0001__x0001__x0001__x0001__x0001__x0008_@_x0001__x0001__x0001__x0001__x0001__x0001__x0010_@_x0001__x0001__x0001__x0001__x0001__x0001__x0008_@_x0001__x0001__x0001__x0001__x0001__x0001_"@_x0001__x0001__x0001__x0001__x0001__x0001__x0010_@_x0001__x0001__x0001__x0001__x0001__x0001__x0001__x0001__x0001__x0001__x0001__x0001__x0001__x0001__x0008_@_x0001__x0001__x0001__x0001__x0001__x0001__x0008_@_x0001__x0001__x0001__x0001__x0001__x0001__x0014_@_x0001__x0001__x0001__x0001__x0001__x0002__x0001__x0001_$@_x0001__x0001__x0001__x0001__x0001__x0001__x0018_@_x0001__x0001__x0001__x0001__x0001__x0001__x0008_@_x0001__x0001__x0001__x0001__x0001__x0001__x0010_@_x0001__x0001__x0001__x0001__x0001__x0001_"@_x0001__x0001__x0001__x0001__x0001__x0001_(@_x0001__x0001__x0001__x0001__x0001__x0001__x0001__x0001__x0001__x0001__x0001__x0001__x0001__x0001_1@_x0001__x0001__x0001__x0001__x0001__x0001__x0014_@_x0001__x0001__x0001__x0001__x0001__x0001__x0008_@_x0001__x0001__x0001__x0001__x0001__x0001__x0001__x0001__x0001__x0001__x0001__x0001__x0001__x0001__x001C_@_x0001__x0001__x0001__x0001__x0001__x0001__x0010_@_x0001__x0001__x0001__x0001__x0001__x0001__x0008_@_x0001__x0001__x0001__x0001__x0001__x0001__x0008_@_x0001__x0001__x0001__x0001__x0001__x0001__x0014_@_x0001__x0001__x0001__x0001__x0001__x0001__x0010_@_x0001__x0001__x0001__x0001__x0001__x0001_"@_x0001__x0001__x0001__x0001__x0001__x0001__x0008_@_x0001__x0001__x0001__x0001__x0001__x0001__x0008_@_x0001__x0001__x0001__x0001__x0001__x0001__x001C_@_x0001__x0001__x0001__x0001__x0001__x0001__x0008_@_x0001__x0001__x0001__x0001__x0001__x0001__x0010_@_x0001__x0001__x0001__x0001__x0001__x0001__x0018_@_x0001__x0001__x0001__x0001__x0001__x0001__x0008_@_x0001__x0001__x0001__x0001__x0001__x0001__x001C_@_x0001__x0001__x0001__x0001__x0001__x0001__x0008_@_x0001__x0001__x0001__x0001__x0001__x0001__x0008_@_x0001__x0001__x0001__x0001__x0001__x0001__x0008_@_x0001__x0001__x0001__x0001__x0001__x0001__x0008_@_x0001__x0001__x0001__x0001__x0001__x0001__x001C_@_x0001__x0001__x0001__x0001__x0001__x0001__x0008_@_x0001__x0002__x0001__x0001__x0001__x0001__x0001__x0001_ @_x0001__x0001__x0001__x0001__x0001__x0001__x0010_@_x0001__x0001__x0001__x0001__x0001__x0001_ @_x0001__x0001__x0001__x0001__x0001__x0001__x0010_@_x0001__x0001__x0001__x0001__x0001__x0001__x0010_@_x0001__x0001__x0001__x0001__x0001__x0001__x001C_@_x0001__x0001__x0001__x0001__x0001__x0001__x0018_@_x0001__x0001__x0001__x0001__x0001__x0001__x0008_@_x0001__x0001__x0001__x0001__x0001__x0001__x001C_@_x0001__x0001__x0001__x0001__x0001__x0001__x0001__x0001__x0001__x0001__x0001__x0001__x0001__x0001__x0001__x0001__x0001__x0001__x0001__x0001__x0001__x0001__x0008_@_x0001__x0001__x0001__x0001__x0001__x0001__x0008_@_x0001__x0001__x0001__x0001__x0001__x0001__x0010_@_x0001__x0001__x0001__x0001__x0001__x0001__x0018_@_x0001__x0001__x0001__x0001__x0001__x0001__x0014_@_x0001__x0001__x0001__x0001__x0001__x0001_*@_x0001__x0001__x0001__x0001__x0001__x0001__x0008_@_x0001__x0001__x0001__x0001__x0001__x0001_"@_x0001__x0001__x0001__x0001__x0001__x0001__x0008_@_x0001__x0001__x0001__x0001__x0001__x0001_"@_x0001__x0001__x0001__x0001__x0001__x0001__x0010_@_x0001__x0001__x0001__x0001__x0001__x0001__x0014_@_x0001__x0001__x0001__x0001__x0001__x0001__x0010_@_x0001__x0001__x0001__x0001__x0001__x0001__x0010_@_x0001__x0001__x0001__x0001__x0001__x0001__x0014_@_x0001__x0001__x0001__x0001__x0001__x0001__x0014_@_x0001__x0001__x0001__x0001__x0001__x0001__x001C_@_x0001__x0001__x0001__x0001__x0001__x0001__x0010_@_x0001__x0001__x0001__x0001__x0001__x0001__x0014_@_x0001__x0001__x0001__x0001__x0001__x0001__x0010_@_x0001__x0001__x0001__x0001__x0001__x0002__x0001__x0001__x0010_@_x0001__x0001__x0001__x0001__x0001__x0001__x0008_@_x0001__x0001__x0001__x0001__x0001__x0001__x001C_@_x0001__x0001__x0001__x0001__x0001__x0001__x0008_@_x0001__x0001__x0001__x0001__x0001__x0001__x0008_@_x0001__x0001__x0001__x0001__x0001__x0001__x0010_@_x0001__x0001__x0001__x0001__x0001__x0001__x0010_@_x0001__x0001__x0001__x0001__x0001__x0001__x0018_@_x0001__x0001__x0001__x0001__x0001__x0001__x0008_@_x0001__x0001__x0001__x0001__x0001__x0001__x0010_@_x0001__x0001__x0001__x0001__x0001__x0001__x0008_@_x0001__x0001__x0001__x0001__x0001__x0001__x0008_@_x0001__x0001__x0001__x0001__x0001__x0001__x0018_@_x0001__x0001__x0001__x0001__x0001__x0001__x0018_@_x0001__x0001__x0001__x0001__x0001__x0001_"@_x0001__x0001__x0001__x0001__x0001__x0001__x0008_@_x0001__x0001__x0001__x0001__x0001__x0001__x0008_@_x0001__x0001__x0001__x0001__x0001__x0001__x0008_@_x0001__x0001__x0001__x0001__x0001__x0001__x0010_@_x0001__x0001__x0001__x0001__x0001__x0001_"@_x0001__x0001__x0001__x0001__x0001__x0001_ @_x0001__x0001__x0001__x0001__x0001__x0001__x0018_@_x0001__x0001__x0001__x0001__x0001_@@_x0001__x0001__x0001__x0001__x0001__x0001__x0010_@_x0001__x0001__x0001__x0001__x0001__x0001__x0014_@_x0001__x0001__x0001__x0001__x0001__x0001__x0008_@_x0001__x0001__x0001__x0001__x0001__x0001__x001C_@_x0001__x0001__x0001__x0001__x0001__x0001__x0010_@_x0001__x0001__x0001__x0001__x0001__x0001__x0008_@_x0001__x0001__x0001__x0001__x0001__x0001__x001C_@_x0001__x0001__x0001__x0001__x0001__x0001__x0018_@_x0001__x0001__x0001__x0001__x0001__x0001__x0008_@_x0001__x0002__x0001__x0001__x0001__x0001__x0001__x0001__x0010_@_x0001__x0001__x0001__x0001__x0001__x0001__x0010_@_x0001__x0001__x0001__x0001__x0001__x0001__x0008_@_x0001__x0001__x0001__x0001__x0001__x0001__x0008_@_x0001__x0001__x0001__x0001__x0001__x0001__x0014_@_x0001__x0001__x0001__x0001__x0001__x0001__x0008_@_x0001__x0001__x0001__x0001__x0001__x0001__x0010_@_x0001__x0001__x0001__x0001__x0001__x0001__x0010_@_x0001__x0001__x0001__x0001__x0001__x0001__x0008_@_x0001__x0001__x0001__x0001__x0001__x0001_ @_x0001__x0001__x0001__x0001__x0001__x0001__x0008_@_x0001__x0001__x0001__x0001__x0001__x0001__x0008_@_x0001__x0001__x0001__x0001__x0001__x0001_*@_x0001__x0001__x0001__x0001__x0001__x0001__x0010_@_x0001__x0001__x0001__x0001__x0001__x0001__x0018_@_x0001__x0001__x0001__x0001__x0001__x0001__x0018_@_x0001__x0001__x0001__x0001__x0001__x0001__x0010_@_x0001__x0001__x0001__x0001__x0001__x0001__x001C_@_x0001__x0001__x0001__x0001__x0001__x0001_(@_x0001__x0001__x0001__x0001__x0001__x0001__x0018_@_x0001__x0001__x0001__x0001__x0001__x0001__x0014_@_x0001__x0001__x0001__x0001__x0001__x0001__x0008_@_x0001__x0001__x0001__x0001__x0001__x0001__x0010_@_x0001__x0001__x0001__x0001__x0001__x0001_&amp;@_x0001__x0001__x0001__x0001__x0001__x0001__x0008_@_x0001__x0001__x0001__x0001__x0001__x0001__x0010_@_x0001__x0001__x0001__x0001__x0001__x0001__x0008_@_x0001__x0001__x0001__x0001__x0001__x0001__x0010_@_x0001__x0001__x0001__x0001__x0001__x0001__x0018_@_x0001__x0001__x0001__x0001__x0001__x0001_ @_x0001__x0001__x0001__x0001__x0001__x0001__x0018_@_x0001__x0001__x0001__x0001__x0001__x0002__x0001__x0001__x0001__x0001__x0001__x0001__x0001__x0001__x0001__x0001__x0010_@_x0001__x0001__x0001__x0001__x0001__x0001__x0010_@_x0001__x0001__x0001__x0001__x0001__x0001__x0008_@_x0001__x0001__x0001__x0001__x0001__x0001__x0010_@_x0001__x0001__x0001__x0001__x0001__x0001__x0018_@_x0001__x0001__x0001__x0001__x0001__x0001__x0018_@_x0001__x0001__x0001__x0001__x0001__x0001__x001C_@_x0001__x0001__x0001__x0001__x0001__x0001__x0018_@_x0001__x0001__x0001__x0001__x0001__x0001__x0008_@_x0001__x0001__x0001__x0001__x0001__x0001__x0008_@_x0001__x0001__x0001__x0001__x0001__x0001__x0014_@_x0001__x0001__x0001__x0001__x0001__x0001__x0010_@_x0001__x0001__x0001__x0001__x0001__x0001__x0010_@_x0001__x0001__x0001__x0001__x0001__x0001__x0014_@_x0001__x0001__x0001__x0001__x0001__x0001__x0018_@_x0001__x0001__x0001__x0001__x0001__x0001__x0001__x0001__x0001__x0001__x0001__x0001__x0001__x0001__x0018_@_x0001__x0001__x0001__x0001__x0001__x0001__x0010_@_x0001__x0001__x0001__x0001__x0001__x0001__x0001__x0001__x0001__x0001__x0001__x0001__x0001__x0001__x001C_@_x0001__x0001__x0001__x0001__x0001__x0001__x0008_@_x0001__x0001__x0001__x0001__x0001__x0001__x001C_@_x0001__x0001__x0001__x0001__x0001__x0001__x001C_@_x0001__x0001__x0001__x0001__x0001__x0001__x0008_@_x0001__x0001__x0001__x0001__x0001__x0001__x0008_@_x0001__x0001__x0001__x0001__x0001__x0001__x0001__x0001__x0001__x0001__x0001__x0001__x0001__x0001__x0008_@_x0001__x0001__x0001__x0001__x0001__x0001_,@_x0001__x0001__x0001__x0001__x0001__x0001__x0008_@_x0001__x0001__x0001__x0001__x0001__x0001__x0008_@_x0001__x0001__x0001__x0001__x0001__x0001__x0010_@_x0001__x0002__x0001__x0001__x0001__x0001__x0001__x0001__x0014_@_x0001__x0001__x0001__x0001__x0001__x0001__x001C_@_x0001__x0001__x0001__x0001__x0001__x0001__x0008_@_x0001__x0001__x0001__x0001__x0001__x0001_*@_x0001__x0001__x0001__x0001__x0001__x0001__x0008_@_x0001__x0001__x0001__x0001__x0001__x0001__x0008_@_x0001__x0001__x0001__x0001__x0001__x0001__x0010_@_x0001__x0001__x0001__x0001__x0001__x0001__x0008_@_x0001__x0001__x0001__x0001__x0001__x0001__x0018_@_x0001__x0001__x0001__x0001__x0001__x0001__x0008_@_x0001__x0001__x0001__x0001__x0001__x0001__x0008_@_x0001__x0001__x0001__x0001__x0001__x0001__x0018_@_x0001__x0001__x0001__x0001__x0001__x0001__x0008_@_x0001__x0001__x0001__x0001__x0001__x0001__x0018_@_x0001__x0001__x0001__x0001__x0001__x0001__x001C_@_x0001__x0001__x0001__x0001__x0001__x0001__x0018_@_x0001__x0001__x0001__x0001__x0001__x0001__x0008_@_x0001__x0001__x0001__x0001__x0001__x0001__x0010_@_x0001__x0001__x0001__x0001__x0001__x0001__x0008_@_x0001__x0001__x0001__x0001__x0001__x0001__x0010_@_x0001__x0001__x0001__x0001__x0001__x0001__x001C_@_x0001__x0001__x0001__x0001__x0001__x0001__x0008_@_x0001__x0001__x0001__x0001__x0001__x0001__x0010_@_x0001__x0001__x0001__x0001__x0001__x0001__x0001__x0001__x0001__x0001__x0001__x0001__x0001__x0001__x0018_@_x0001__x0001__x0001__x0001__x0001__x0001__x001C_@_x0001__x0001__x0001__x0001__x0001__x0001__x0014_@_x0001__x0001__x0001__x0001__x0001__x0001__x0010_@_x0001__x0001__x0001__x0001__x0001__x0001__x0010_@_x0001__x0001__x0001__x0001__x0001__x0001__x0010_@_x0001__x0001__x0001__x0001__x0001__x0001__x0008_@_x0001__x0001__x0001__x0001__x0001__x0002__x0001__x0001__x0010_@_x0001__x0001__x0001__x0001__x0001__x0001__x0014_@_x0001__x0001__x0001__x0001__x0001__x0001__x0010_@_x0001__x0001__x0001__x0001__x0001__x0001__x0008_@_x0001__x0001__x0001__x0001__x0001__x0001__x0018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0014_@_x0001__x0001__x0001__x0001__x0001__x0001__x0018_@_x0001__x0001__x0001__x0001__x0001__x0001__x0008_@_x0001__x0001__x0001__x0001__x0001__x0001__x0008_@_x0001__x0001__x0001__x0001__x0001__x0001__x0010_@_x0001__x0001__x0001__x0001__x0001__x0001__x0014_@_x0001__x0001__x0001__x0001__x0001__x0001__x0010_@_x0001__x0001__x0001__x0001__x0001__x0001__x0018_@_x0001__x0001__x0001__x0001__x0001__x0001__x001C_@_x0001__x0001__x0001__x0001__x0001__x0001__x0014_@_x0001__x0001__x0001__x0001__x0001__x0001__x0010_@_x0001__x0001__x0001__x0001__x0001__x0001__x0008_@_x0001__x0001__x0001__x0001__x0001__x0001__x0001__x0001__x0001__x0001__x0001__x0001__x0001__x0001__x0018_@_x0001__x0001__x0001__x0001__x0001__x0001__x0010_@_x0001__x0001__x0001__x0001__x0001__x0001__x0014_@_x0001__x0001__x0001__x0001__x0001__x0001__x0001__x0001__x0001__x0001__x0001__x0001__x0001__x0001__x0010_@_x0001__x0001__x0001__x0001__x0001__x0001__x0008_@_x0001__x0001__x0001__x0001__x0001__x0001__x0008_@_x0001__x0001__x0001__x0001__x0001__x0001__x0008_@_x0001__x0001__x0001__x0001__x0001__x0001__x0001__x0001__x0001__x0002__x0001__x0001__x0001__x0001__x0001__x0001__x0014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 @_x0001__x0001__x0001__x0001__x0001__x0001__x0018_@_x0001__x0001__x0001__x0001__x0001__x0001__x0014_@_x0001__x0001__x0001__x0001__x0001__x0001__x0001__x0001__x0001__x0001__x0001__x0001__x0001__x0001_(@_x0001__x0001__x0001__x0001__x0001__x0001__x0001__x0001__x0001__x0001__x0001__x0001__x0001__x0001__x0010_@_x0001__x0001__x0001__x0001__x0001__x0001__x0018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0014_@_x0001__x0001__x0001__x0001__x0001__x0001__x0008_@_x0001__x0001__x0001__x0001__x0001__x0001__x001C_@_x0001__x0001__x0001__x0001__x0001__x0001__x0010_@_x0001__x0001__x0001__x0001__x0001__x0001__x0008_@_x0001__x0001__x0001__x0001__x0001__x0001__x0008_@_x0001__x0001__x0001__x0001__x0001__x0001__x0008_@_x0001__x0001__x0001__x0001__x0001__x0001__x0001__x0001__x0001__x0001__x0001__x0001__x0001__x0001__x0010_@_x0001__x0001__x0001__x0001__x0001__x0001__x0014_@_x0001__x0001__x0001__x0001__x0001__x0002__x0001__x0001__x001C_@_x0001__x0001__x0001__x0001__x0001__x0001__x0014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0001__x0001__x0001__x0001__x0001__x0001__x0001__x0001_ @_x0001__x0001__x0001__x0001__x0001__x0001__x0014_@_x0001__x0001__x0001__x0001__x0001__x0001__x0010_@_x0001__x0001__x0001__x0001__x0001__x0001__x0008_@_x0001__x0001__x0001__x0001__x0001__x0001_ @_x0001__x0001__x0001__x0001__x0001__x0001__x0018_@_x0001__x0001__x0001__x0001__x0001__x0001__x0014_@_x0001__x0001__x0001__x0001__x0001__x0001__x0008_@_x0001__x0001__x0001__x0001__x0001__x0001__x0001__x0001__x0001__x0001__x0001__x0001__x0001__x0001__x0018_@_x0001__x0001__x0001__x0001__x0001__x0001__x0001__x0001__x0001__x0001__x0001__x0001__x0001__x0001__x0008_@_x0001__x0001__x0001__x0001__x0001__x0001__x0018_@_x0001__x0001__x0001__x0001__x0001__x0001__x0008_@_x0001__x0001__x0001__x0001__x0001__x0001__x0014_@_x0001__x0001__x0001__x0001__x0001__x0001__x0010_@_x0001__x0001__x0001__x0001__x0001__x0001_*@_x0001__x0001__x0001__x0001__x0001__x0001__x001C_@_x0001__x0001__x0001__x0001__x0001__x0001__x001C_@_x0001__x0001__x0001__x0001__x0001__x0001__x0008_@_x0001__x0001__x0001__x0001__x0001__x0001__x0008_@_x0001__x0001__x0001__x0001__x0001__x0001__x0010_@_x0001__x0001__x0001__x0001__x0001__x0001__x0008_@_x0001__x0001__x0001__x0001__x0001__x0001__x001C_@_x0001__x0002__x0001__x0001__x0001__x0001__x0001__x0001__x0001__x0001__x0001__x0001__x0001__x0001__x0001__x0001__x0018_@_x0001__x0001__x0001__x0001__x0001__x0001__x0018_@_x0001__x0001__x0001__x0001__x0001__x0001__x0008_@_x0001__x0001__x0001__x0001__x0001__x0001__x0018_@_x0001__x0001__x0001__x0001__x0001__x0001__x0014_@_x0001__x0001__x0001__x0001__x0001__x0001__x0008_@_x0001__x0001__x0001__x0001__x0001__x0001__x0008_@_x0001__x0001__x0001__x0001__x0001__x0001__x0014_@_x0001__x0001__x0001__x0001__x0001__x0001__x0010_@_x0001__x0001__x0001__x0001__x0001__x0001__x0008_@_x0001__x0001__x0001__x0001__x0001__x0001__x0008_@_x0001__x0001__x0001__x0001__x0001__x0001__x0001__x0001__x0001__x0001__x0001__x0001__x0001__x0001__x0014_@_x0001__x0001__x0001__x0001__x0001__x0001__x0014_@_x0001__x0001__x0001__x0001__x0001__x0001__x0008_@_x0001__x0001__x0001__x0001__x0001__x0001__x0014_@_x0001__x0001__x0001__x0001__x0001__x0001__x0008_@_x0001__x0001__x0001__x0001__x0001__x0001__x0008_@_x0001__x0001__x0001__x0001__x0001__x0001__x001C_@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0001__x0018_@_x0001__x0001__x0001__x0001__x0001__x0001__x001C_@_x0001__x0001__x0001__x0001__x0001__x0001__x0010_@_x0001__x0001__x0001__x0001__x0001__x0001__x0008_@_x0001__x0001__x0001__x0001__x0001__x0001__x0008_@_x0001__x0001__x0001__x0001__x0001__x0001__x0010_@_x0001__x0001__x0001__x0001__x0001__x0002__x0001__x0001__x0008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0018_@_x0001__x0001__x0001__x0001__x0001__x0001_"@_x0001__x0001__x0001__x0001__x0001__x0001__x0010_@_x0001__x0001__x0001__x0001__x0001__x0001__x0010_@_x0001__x0001__x0001__x0001__x0001__x0001__x0008_@_x0001__x0001__x0001__x0001__x0001__x0001__x001C_@_x0001__x0001__x0001__x0001__x0001__x0001__x0008_@_x0001__x0001__x0001__x0001__x0001__x0001__x0008_@_x0001__x0001__x0001__x0001__x0001__x0001__x0018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0014_@_x0001__x0001__x0001__x0001__x0001__x0001__x0010_@_x0001__x0001__x0001__x0001__x0001__x0001__x0014_@_x0001__x0001__x0001__x0001__x0001__x0001__x0008_@_x0001__x0001__x0001__x0001__x0001__x0001__x001C_@_x0001__x0001__x0001__x0001__x0001__x0001__x0010_@_x0001__x0001__x0001__x0001__x0001__x0001_ @_x0001__x0001__x0001__x0001__x0001__x0001__x0014_@_x0001__x0001__x0001__x0001__x0001__x0001__x0001__x0001__x0001__x0001__x0001__x0001__x0001__x0001__x0008_@_x0001__x0001__x0001__x0001__x0001__x0001__x0001__x0001__x0001__x0002__x0001__x0001__x0001__x0001__x0001__x0001__x0008_@_x0001__x0001__x0001__x0001__x0001__x0001__x0010_@_x0001__x0001__x0001__x0001__x0001__x0001__x0018_@_x0001__x0001__x0001__x0001__x0001__x0001__x0014_@_x0001__x0001__x0001__x0001__x0001__x0001__x0018_@_x0001__x0001__x0001__x0001__x0001__x0001__x0014_@_x0001__x0001__x0001__x0001__x0001__x0001__x0008_@_x0001__x0001__x0001__x0001__x0001__x0001__x0014_@_x0001__x0001__x0001__x0001__x0001__x0001__x0010_@_x0001__x0001__x0001__x0001__x0001__x0001__x0014_@_x0001__x0001__x0001__x0001__x0001__x0001__x0008_@_x0001__x0001__x0001__x0001__x0001__x0001__x0010_@_x0001__x0001__x0001__x0001__x0001__x0001__x0010_@_x0001__x0001__x0001__x0001__x0001__x0001_ @_x0001__x0001__x0001__x0001__x0001__x0001__x0008_@_x0001__x0001__x0001__x0001__x0001__x0001__x0014_@_x0001__x0001__x0001__x0001__x0001__x0001__x0008_@_x0001__x0001__x0001__x0001__x0001__x0001__x0010_@_x0001__x0001__x0001__x0001__x0001__x0001__x001C_@_x0001__x0001__x0001__x0001__x0001__x0001__x0008_@_x0001__x0001__x0001__x0001__x0001__x0001__x0014_@_x0001__x0001__x0001__x0001__x0001__x0001__x0014_@_x0001__x0001__x0001__x0001__x0001__x0001__x0008_@_x0001__x0001__x0001__x0001__x0001__x0001__x0010_@_x0001__x0001__x0001__x0001__x0001__x0001__x0008_@_x0001__x0001__x0001__x0001__x0001__x0001__x0014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0002__x0001__x0001__x0018_@_x0001__x0001__x0001__x0001__x0001__x0001_ @_x0001__x0001__x0001__x0001__x0001__x0001__x0001__x0001__x0001__x0001__x0001__x0001__x0001__x0001__x0010_@_x0001__x0001__x0001__x0001__x0001__x0001__x0008_@_x0001__x0001__x0001__x0001__x0001__x0001__x0014_@_x0001__x0001__x0001__x0001__x0001__x0001_&amp;@_x0001__x0001__x0001__x0001__x0001__x0001__x0010_@_x0001__x0001__x0001__x0001__x0001__x0001__x0008_@_x0001__x0001__x0001__x0001__x0001__x0001_(@_x0001__x0001__x0001__x0001__x0001__x0001__x001C_@_x0001__x0001__x0001__x0001__x0001__x0001__x0010_@_x0001__x0001__x0001__x0001__x0001__x0001__x0001__x0001__x0001__x0001__x0001__x0001__x0001__x0001__x0001__x0001__x0001__x0001__x0001__x0001__x0001__x0001_*@_x0001__x0001__x0001__x0001__x0001__x0001__x0010_@_x0001__x0001__x0001__x0001__x0001__x0001__x0010_@_x0001__x0001__x0001__x0001__x0001__x0001__x001C_@_x0001__x0001__x0001__x0001__x0001__x0001__x0010_@_x0001__x0001__x0001__x0001__x0001__x0001_ @_x0001__x0001__x0001__x0001__x0001__x0001__x0014_@_x0001__x0001__x0001__x0001__x0001__x0001__x0014_@_x0001__x0001__x0001__x0001__x0001__x0001__x001C_@_x0001__x0001__x0001__x0001__x0001__x0001__x0014_@_x0001__x0001__x0001__x0001__x0001__x0001__x0001__x0001__x0001__x0001__x0001__x0001__x0001__x0001__x0014_@_x0001__x0001__x0001__x0001__x0001__x0001__x0018_@_x0001__x0001__x0001__x0001__x0001__x0001__x001C_@_x0001__x0001__x0001__x0001__x0001__x0001_"@_x0001__x0001__x0001__x0001__x0001__x0001__x0008_@_x0001__x0001__x0001__x0001__x0001__x0001__x0010_@_x0001__x0001__x0001__x0001__x0001__x0001__x001C_@_x0001__x0002__x0001__x0001__x0001__x0001__x0001__x0001_H@_x0001__x0001__x0001__x0001__x0001__x0001__x0008_@_x0001__x0001__x0001__x0001__x0001__x0001__x001C_@_x0001__x0001__x0001__x0001__x0001__x0001__x0010_@_x0001__x0001__x0001__x0001__x0001__x0001__x0010_@_x0001__x0001__x0001__x0001__x0001__x0001__x0014_@_x0001__x0001__x0001__x0001__x0001__x0001__x0001__x0001__x0001__x0001__x0001__x0001__x0001__x0001__x0001__x0001__x0001__x0001__x0001__x0001__x0001__x0001__x0010_@_x0001__x0001__x0001__x0001__x0001__x0001__x0010_@_x0001__x0001__x0001__x0001__x0001__x0001__x0014_@_x0001__x0001__x0001__x0001__x0001__x0001__x0008_@_x0001__x0001__x0001__x0001__x0001__x0001__x0008_@_x0001__x0001__x0001__x0001__x0001__x0001__x0010_@_x0001__x0001__x0001__x0001__x0001__x0001_7@_x0001__x0001__x0001__x0001__x0001__x0001__x001C_@_x0001__x0001__x0001__x0001__x0001__x0001__x0010_@_x0001__x0001__x0001__x0001__x0001__x0001__x0008_@_x0001__x0001__x0001__x0001__x0001__x0001__x0008_@_x0001__x0001__x0001__x0001__x0001__x0001__x0001__x0001__x0001__x0001__x0001__x0001__x0001__x0001_"@_x0001__x0001__x0001__x0001__x0001__x0001__x0008_@_x0001__x0001__x0001__x0001__x0001__x0001__x001C_@_x0001__x0001__x0001__x0001__x0001__x0001__x0008_@_x0001__x0001__x0001__x0001__x0001__x0001__x0008_@_x0001__x0001__x0001__x0001__x0001__x0001__x0008_@_x0001__x0001__x0001__x0001__x0001__x0001__x0018_@_x0001__x0001__x0001__x0001__x0001__x0001__x0008_@_x0001__x0001__x0001__x0001__x0001__x0001__x0014_@_x0001__x0001__x0001__x0001__x0001__x0001_ @_x0001__x0001__x0001__x0001__x0001__x0001__x0010_@_x0001__x0001__x0001__x0001__x0001__x0002__x0001__x0001__x0008_@_x0001__x0001__x0001__x0001__x0001__x0001__x0010_@_x0001__x0001__x0001__x0001__x0001__x0001__x001C_@_x0001__x0001__x0001__x0001__x0001__x0001__x0010_@_x0001__x0001__x0001__x0001__x0001__x0001__x0008_@_x0001__x0001__x0001__x0001__x0001__x0001__x001C_@_x0001__x0001__x0001__x0001__x0001__x0001__x0008_@_x0001__x0001__x0001__x0001__x0001__x0001__x0010_@_x0001__x0001__x0001__x0001__x0001__x0001__x0014_@_x0001__x0001__x0001__x0001__x0001__x0001__x0010_@_x0001__x0001__x0001__x0001__x0001__x0001__x0008_@_x0001__x0001__x0001__x0001__x0001__x0001__x0008_@_x0001__x0001__x0001__x0001__x0001__x0001__x001C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0014_@_x0001__x0001__x0001__x0001__x0001__x0001__x0014_@_x0001__x0001__x0001__x0001__x0001__x0001__x0018_@_x0001__x0001__x0001__x0001__x0001__x0001__x0008_@_x0001__x0001__x0001__x0001__x0001__x0001__x001C_@_x0001__x0001__x0001__x0001__x0001__x0001__x0008_@_x0001__x0001__x0001__x0001__x0001__x0001__x0014_@_x0001__x0001__x0001__x0001__x0001__x0001__x0001__x0001__x0001__x0001__x0001__x0001__x0001__x0001__x0010_@_x0001__x0001__x0001__x0001__x0001__x0001__x0018_@_x0001__x0001__x0001__x0001__x0001__x0001__x0008_@_x0001__x0001__x0001__x0001__x0001__x0001__x0008_@_x0001__x0001__x0001__x0001__x0001__x0001__x001C_@_x0001__x0002__x0001__x0001__x0001__x0001__x0001__x0001__x0001__x0001__x0001__x0001__x0001__x0001__x0001__x0001_ @_x0001__x0001__x0001__x0001__x0001__x0001__x0008_@_x0001__x0001__x0001__x0001__x0001__x0001__x0008_@_x0001__x0001__x0001__x0001__x0001__x0001__x0018_@_x0001__x0001__x0001__x0001__x0001__x0001__x0010_@_x0001__x0001__x0001__x0001__x0001__x0001_&amp;@_x0001__x0001__x0001__x0001__x0001__x0001__x0010_@_x0001__x0001__x0001__x0001__x0001__x0001__x0014_@_x0001__x0001__x0001__x0001__x0001__x0001__x0008_@_x0001__x0001__x0001__x0001__x0001__x0001__x0014_@_x0001__x0001__x0001__x0001__x0001__x0001__x0010_@_x0001__x0001__x0001__x0001__x0001__x0001__x0008_@_x0001__x0001__x0001__x0001__x0001__x0001__x0010_@_x0001__x0001__x0001__x0001__x0001__x0001__x0010_@_x0001__x0001__x0001__x0001__x0001__x0001__x001C_@_x0001__x0001__x0001__x0001__x0001__x0001__x0008_@_x0001__x0001__x0001__x0001__x0001__x0001__x0018_@_x0001__x0001__x0001__x0001__x0001__x0001__x0008_@_x0001__x0001__x0001__x0001__x0001__x0001__x0010_@_x0001__x0001__x0001__x0001__x0001__x0001__x0001__x0001__x0001__x0001__x0001__x0001__x0001__x0001__x0010_@_x0001__x0001__x0001__x0001__x0001__x0001__x0008_@_x0001__x0001__x0001__x0001__x0001__x0001__x0014_@_x0001__x0001__x0001__x0001__x0001__x0001__x0001__x0001__x0001__x0001__x0001__x0001__x0001__x0001__x0008_@_x0001__x0001__x0001__x0001__x0001__x0001__x0008_@_x0001__x0001__x0001__x0001__x0001__x0001_F@_x0001__x0001__x0001__x0001__x0001__x0001__x0018_@_x0001__x0001__x0001__x0001__x0001__x0001__x001C_@_x0001__x0001__x0001__x0001__x0001__x0001__x0008_@_x0001__x0001__x0001__x0001__x0001__x0002__x0001__x0001__x0018_@_x0001__x0001__x0001__x0001__x0001__x0001_,@_x0001__x0001__x0001__x0001__x0001__x0001__x0014_@_x0001__x0001__x0001__x0001__x0001__x0001__x0010_@_x0001__x0001__x0001__x0001__x0001__x0001__x001C_@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0001__x0014_@_x0001__x0001__x0001__x0001__x0001__x0001__x0008_@_x0001__x0001__x0001__x0001__x0001__x0001__x0018_@_x0001__x0001__x0001__x0001__x0001__x0001__x0008_@_x0001__x0001__x0001__x0001__x0001__x0001__x0010_@_x0001__x0001__x0001__x0001__x0001__x0001__x0010_@_x0001__x0001__x0001__x0001__x0001__x0001__x0018_@_x0001__x0001__x0001__x0001__x0001__x0001__x0008_@_x0001__x0001__x0001__x0001__x0001__x0001__x0010_@_x0001__x0001__x0001__x0001__x0001__x0001__x0018_@_x0001__x0001__x0001__x0001__x0001__x0001__x0008_@_x0001__x0001__x0001__x0001__x0001__x0001__x001C_@_x0001__x0001__x0001__x0001__x0001__x0001__x0008_@_x0001__x0001__x0001__x0001__x0001__x0001__x0010_@_x0001__x0001__x0001__x0001__x0001__x0001__x001C_@_x0001__x0001__x0001__x0001__x0001__x0001__x0010_@_x0001__x0001__x0001__x0001__x0001__x0001__x0008_@_x0001__x0001__x0001__x0001__x0001__x0001__x0014_@_x0001__x0001__x0001__x0001__x0001__x0001__x0018_@_x0001__x0001__x0001__x0001__x0001__x0001__x001C_@_x0001__x0001__x0001__x0001__x0001__x0001__x0014_@_x0001__x0001__x0001__x0001__x0001__x0001__x0008_@_x0001__x0002__x0001__x0001__x0001__x0001__x0001__x0001__x0008_@_x0001__x0001__x0001__x0001__x0001__x0001_*@_x0001__x0001__x0001__x0001__x0001__x0001__x0014_@_x0001__x0001__x0001__x0001__x0001__x0001__x0014_@_x0001__x0001__x0001__x0001__x0001__x0001__x0010_@_x0001__x0001__x0001__x0001__x0001__x0001__x0008_@_x0001__x0001__x0001__x0001__x0001__x0001__x0018_@_x0001__x0001__x0001__x0001__x0001__x0001__x0008_@_x0001__x0001__x0001__x0001__x0001__x0001__x0010_@_x0001__x0001__x0001__x0001__x0001__x0001__x0008_@_x0001__x0001__x0001__x0001__x0001__x0001__x0010_@_x0001__x0001__x0001__x0001__x0001__x0001__x0014_@_x0001__x0001__x0001__x0001__x0001__x0001__x0018_@_x0001__x0001__x0001__x0001__x0001__x0001__x0018_@_x0001__x0001__x0001__x0001__x0001__x0001__x0001__x0001__x0001__x0001__x0001__x0001__x0001__x0001__x001C_@_x0001__x0001__x0001__x0001__x0001__x0001__x001C_@_x0001__x0001__x0001__x0001__x0001__x0001__x0008_@_x0001__x0001__x0001__x0001__x0001__x0001__x0008_@_x0001__x0001__x0001__x0001__x0001__x0001__x0018_@_x0001__x0001__x0001__x0001__x0001__x0001__x0008_@_x0001__x0001__x0001__x0001__x0001__x0001__x0014_@_x0001__x0001__x0001__x0001__x0001__x0001__x0010_@_x0001__x0001__x0001__x0001__x0001__x0001__x0008_@_x0001__x0001__x0001__x0001__x0001__x0001__x0014_@_x0001__x0001__x0001__x0001__x0001__x0001__x0010_@_x0001__x0001__x0001__x0001__x0001__x0001__x0001__x0001__x0001__x0001__x0001__x0001__x0001__x0001__x0018_@_x0001__x0001__x0001__x0001__x0001__x0001__x0014_@_x0001__x0001__x0001__x0001__x0001__x0001__x0010_@_x0001__x0001__x0001__x0001__x0001__x0001__x001C_@_x0001__x0001__x0001__x0001__x0001__x0002__x0001__x0001__x0001__x0001__x0001__x0001__x0001__x0001__x0001__x0001__x0001__x0001__x0001__x0001__x0001__x0001__x0001__x0001__x0018_@_x0001__x0001__x0001__x0001__x0001__x0001__x0010_@_x0001__x0001__x0001__x0001__x0001__x0001__x001C_@_x0001__x0001__x0001__x0001__x0001__x0001__x0010_@_x0001__x0001__x0001__x0001__x0001__x0001__x0008_@_x0001__x0001__x0001__x0001__x0001__x0001__x0008_@_x0001__x0001__x0001__x0001__x0001__x0001__x0010_@_x0001__x0001__x0001__x0001__x0001__x0001__x0014_@_x0001__x0001__x0001__x0001__x0001__x0001__x0008_@_x0001__x0001__x0001__x0001__x0001__x0001__x0014_@_x0001__x0001__x0001__x0001__x0001__x0001__x0008_@_x0001__x0001__x0001__x0001__x0001__x0001__x0018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001C_@_x0001__x0001__x0001__x0001__x0001__x0001__x0014_@_x0001__x0001__x0001__x0001__x0001__x0001__x0010_@_x0001__x0001__x0001__x0001__x0001__x0001__x0014_@_x0001__x0001__x0001__x0001__x0001__x0001__x0008_@_x0001__x0001__x0001__x0001__x0001__x0001__x001C_@_x0001__x0001__x0001__x0001__x0001__x0001__x001C_@_x0001__x0001__x0001__x0001__x0001__x0001__x0001__x0001__x0001__x0001__x0001__x0001__x0001__x0001__x0014_@_x0001__x0001__x0001__x0001__x0001__x0001__x0010_@_x0001__x0001__x0001__x0001__x0001__x0001__x0008_@_x0001__x0001__x0001__x0001__x0001__x0001__x0014_@_x0001__x0001__x0001__x0001__x0001__x0001__x0008_@_x0001__x0002__x0001__x0001__x0001__x0001__x0001__x0001__x0010_@_x0001__x0001__x0001__x0001__x0001__x0001__x0010_@_x0001__x0001__x0001__x0001__x0001__x0001__x0010_@_x0001__x0001__x0001__x0001__x0001__x0001__x0001__x0001__x0001__x0001__x0001__x0001__x0001__x0001__x0008_@_x0001__x0001__x0001__x0001__x0001__x0001__x0008_@_x0001__x0001__x0001__x0001__x0001__x0001_(@_x0001__x0001__x0001__x0001__x0001__x0001__x0008_@_x0001__x0001__x0001__x0001__x0001__x0001__x0014_@_x0001__x0001__x0001__x0001__x0001__x0001__x0010_@_x0001__x0001__x0001__x0001__x0001__x0001__x0008_@_x0001__x0001__x0001__x0001__x0001__x0001__x0008_@_x0001__x0001__x0001__x0001__x0001__x0001__x0014_@_x0001__x0001__x0001__x0001__x0001__x0001__x0010_@_x0001__x0001__x0001__x0001__x0001__x0001__x0010_@_x0001__x0001__x0001__x0001__x0001__x0001__x001C_@_x0001__x0001__x0001__x0001__x0001__x0001__x0008_@_x0001__x0001__x0001__x0001__x0001__x0001__x0010_@_x0001__x0001__x0001__x0001__x0001__x0001__x0014_@_x0001__x0001__x0001__x0001__x0001__x0001__x0010_@_x0001__x0001__x0001__x0001__x0001__x0001__x0010_@_x0001__x0001__x0001__x0001__x0001__x0001__x0014_@_x0001__x0001__x0001__x0001__x0001__x0001__x0010_@_x0001__x0001__x0001__x0001__x0001__x0001__x0008_@_x0001__x0001__x0001__x0001__x0001__x0001__x0008_@_x0001__x0001__x0001__x0001__x0001__x0001__x0001__x0001__x0001__x0001__x0001__x0001__x0001__x0001__x0014_@_x0001__x0001__x0001__x0001__x0001__x0001__x0018_@_x0001__x0001__x0001__x0001__x0001__x0001__x0010_@_x0001__x0001__x0001__x0001__x0001__x0001__x0008_@_x0001__x0001__x0001__x0001__x0001__x0001__x0010_@_x0001__x0001__x0001__x0001__x0001__x0002__x0001__x0001__x0018_@_x0001__x0001__x0001__x0001__x0001__x0001__x0008_@_x0001__x0001__x0001__x0001__x0001__x0001__x0014_@_x0001__x0001__x0001__x0001__x0001__x0001__x0010_@_x0001__x0001__x0001__x0001__x0001__x0001__x0010_@_x0001__x0001__x0001__x0001__x0001__x0001__x0001__x0001__x0001__x0001__x0001__x0001__x0001__x0001__x001C_@_x0001__x0001__x0001__x0001__x0001__x0001__x0010_@_x0001__x0001__x0001__x0001__x0001__x0001__x0010_@_x0001__x0001__x0001__x0001__x0001__x0001__x0001__x0001__x0001__x0001__x0001__x0001__x0001__x0001_"@_x0001__x0001__x0001__x0001__x0001__x0001__x0008_@_x0001__x0001__x0001__x0001__x0001__x0001__x0008_@_x0001__x0001__x0001__x0001__x0001__x0001_&amp;@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001C_@_x0001__x0001__x0001__x0001__x0001__x0001__x0008_@_x0001__x0001__x0001__x0001__x0001__x0001__x001C_@_x0001__x0001__x0001__x0001__x0001__x0001__x0010_@_x0001__x0001__x0001__x0001__x0001__x0001__x0010_@_x0001__x0001__x0001__x0001__x0001__x0001__x0010_@_x0001__x0001__x0001__x0001__x0001__x0001__x0010_@_x0001__x0001__x0001__x0001__x0001__x0001_"@_x0001__x0001__x0001__x0001__x0001__x0001__x0010_@_x0001__x0001__x0001__x0001__x0001__x0001__x001C_@_x0001__x0001__x0001__x0001__x0001__x0001__x0008_@_x0001__x0001__x0001__x0001__x0001__x0001__x0008_@_x0001__x0001__x0001__x0001__x0001__x0001__x0014_@_x0001__x0002__x0001__x0001__x0001__x0001__x0001__x0001__x0018_@_x0001__x0001__x0001__x0001__x0001__x0001__x0014_@_x0001__x0001__x0001__x0001__x0001__x0001__x0018_@_x0001__x0001__x0001__x0001__x0001__x0001__x0010_@_x0001__x0001__x0001__x0001__x0001__x0001__x0010_@_x0001__x0001__x0001__x0001__x0001__x0001__x0010_@_x0001__x0001__x0001__x0001__x0001__x0001__x0018_@_x0001__x0001__x0001__x0001__x0001__x0001__x0014_@_x0001__x0001__x0001__x0001__x0001__x0001__x0018_@_x0001__x0001__x0001__x0001__x0001__x0001__x0008_@_x0001__x0001__x0001__x0001__x0001__x0001_(@_x0001__x0001__x0001__x0001__x0001__x0001__x0014_@_x0001__x0001__x0001__x0001__x0001__x0001_ @_x0001__x0001__x0001__x0001__x0001__x0001__x0010_@_x0001__x0001__x0001__x0001__x0001__x0001_0@_x0001__x0001__x0001__x0001__x0001__x0001__x0008_@_x0001__x0001__x0001__x0001__x0001__x0001__x0008_@_x0001__x0001__x0001__x0001__x0001__x0001__x0018_@_x0001__x0001__x0001__x0001__x0001__x0001__x0008_@_x0001__x0001__x0001__x0001__x0001__x0001__x0014_@_x0001__x0001__x0001__x0001__x0001__x0001__x001C_@_x0001__x0001__x0001__x0001__x0001__x0001__x0008_@_x0001__x0001__x0001__x0001__x0001__x0001__x0018_@_x0001__x0001__x0001__x0001__x0001__x0001__x0010_@_x0001__x0001__x0001__x0001__x0001__x0001__x0018_@_x0001__x0001__x0001__x0001__x0001__x0001__x0018_@_x0001__x0001__x0001__x0001__x0001__x0001__x001C_@_x0001__x0001__x0001__x0001__x0001__x0001__x0010_@_x0001__x0001__x0001__x0001__x0001__x0001__x0008_@_x0001__x0001__x0001__x0001__x0001__x0001__x0010_@_x0001__x0001__x0001__x0001__x0001__x0001__x0008_@_x0001__x0001__x0001__x0001__x0001__x0002__x0001__x0001__x0008_@_x0001__x0001__x0001__x0001__x0001__x0001__x0018_@_x0001__x0001__x0001__x0001__x0001__x0001__x001C_@_x0001__x0001__x0001__x0001__x0001__x0001__x0010_@_x0001__x0001__x0001__x0001__x0001__x0001__x0014_@_x0001__x0001__x0001__x0001__x0001__x0001__x0010_@_x0001__x0001__x0001__x0001__x0001__x0001__x0014_@_x0001__x0001__x0001__x0001__x0001__x0001_&lt;@_x0001__x0001__x0001__x0001__x0001__x0001__x0008_@_x0001__x0001__x0001__x0001__x0001__x0001_$@_x0001__x0001__x0001__x0001__x0001__x0001_0@_x0001__x0001__x0001__x0001__x0001__x0001__x0014_@_x0001__x0001__x0001__x0001__x0001__x0001_0@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0010_@_x0001__x0001__x0001__x0001__x0001__x0001__x0014_@_x0001__x0001__x0001__x0001__x0001__x0001__x0010_@_x0001__x0001__x0001__x0001__x0001__x0001__x0018_@_x0001__x0001__x0001__x0001__x0001__x0001__x0018_@_x0001__x0001__x0001__x0001__x0001__x0001__x0008_@_x0001__x0001__x0001__x0001__x0001__x0001_ @_x0001__x0001__x0001__x0001__x0001__x0001__x0001__x0001__x0001__x0001__x0001__x0001__x0001__x0001__x0008_@_x0001__x0001__x0001__x0001__x0001__x0001_1@_x0001__x0001__x0001__x0001__x0001__x0001__x0010_@_x0001__x0001__x0001__x0001__x0001__x0001__x0010_@_x0001__x0001__x0001__x0001__x0001__x0001__x0008_@_x0001__x0002__x0001__x0001__x0001__x0001__x0001__x0001__x0018_@_x0001__x0001__x0001__x0001__x0001__x0001__x0008_@_x0001__x0001__x0001__x0001__x0001__x0001__x0008_@_x0001__x0001__x0001__x0001__x0001__x0001__x0010_@_x0001__x0001__x0001__x0001__x0001__x0001__x0014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0014_@_x0001__x0001__x0001__x0001__x0001__x0001__x0010_@_x0001__x0001__x0001__x0001__x0001__x0001__x0008_@_x0001__x0001__x0001__x0001__x0001__x0001_1@_x0001__x0001__x0001__x0001__x0001__x0001__x0008_@_x0001__x0001__x0001__x0001__x0001__x0001__x0014_@_x0001__x0001__x0001__x0001__x0001__x0001__x001C_@_x0001__x0001__x0001__x0001__x0001__x0001__x0008_@_x0001__x0001__x0001__x0001__x0001__x0001__x0010_@_x0001__x0001__x0001__x0001__x0001__x0001__x0010_@_x0001__x0001__x0001__x0001__x0001__x0001__x0018_@_x0001__x0001__x0001__x0001__x0001__x0001__x0010_@_x0001__x0001__x0001__x0001__x0001__x0001__x0008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0002__x0001__x0001__x0008_@_x0001__x0001__x0001__x0001__x0001__x0001__x0018_@_x0001__x0001__x0001__x0001__x0001__x0001__x0014_@_x0001__x0001__x0001__x0001__x0001__x0001__x0008_@_x0001__x0001__x0001__x0001__x0001__x0001__x0008_@_x0001__x0001__x0001__x0001__x0001__x0001_&amp;@_x0001__x0001__x0001__x0001__x0001__x0001__x0008_@_x0001__x0001__x0001__x0001__x0001__x0001__x0018_@_x0001__x0001__x0001__x0001__x0001__x0001__x0018_@_x0001__x0001__x0001__x0001__x0001__x0001__x0010_@_x0001__x0001__x0001__x0001__x0001__x0001__x0014_@_x0001__x0001__x0001__x0001__x0001__x0001__x0010_@_x0001__x0001__x0001__x0001__x0001__x0001__x0010_@_x0001__x0001__x0001__x0001__x0001__x0001__x0008_@_x0001__x0001__x0001__x0001__x0001__x0001__x0018_@_x0001__x0001__x0001__x0001__x0001__x0001__x0018_@_x0001__x0001__x0001__x0001__x0001__x0001__x0008_@_x0001__x0001__x0001__x0001__x0001__x0001_ @_x0001__x0001__x0001__x0001__x0001__x0001__x0010_@_x0001__x0001__x0001__x0001__x0001__x0001__x0008_@_x0001__x0001__x0001__x0001__x0001__x0001__x0008_@_x0001__x0001__x0001__x0001__x0001__x0001__x0010_@_x0001__x0001__x0001__x0001__x0001__x0001__x0018_@_x0001__x0001__x0001__x0001__x0001__x0001__x0001__x0001__x0001__x0001__x0001__x0001__x0001__x0001_"@_x0001__x0001__x0001__x0001__x0001__x0001__x001C_@_x0001__x0001__x0001__x0001__x0001__x0001__x0008_@_x0001__x0001__x0001__x0001__x0001__x0001__x0014_@_x0001__x0001__x0001__x0001__x0001__x0001__x0008_@_x0001__x0001__x0001__x0001__x0001__x0001__x0018_@_x0001__x0001__x0001__x0001__x0001__x0001__x0008_@_x0001__x0001__x0001__x0001__x0001__x0001__x001C_@_x0001__x0002__x0001__x0001__x0001__x0001__x0001__x0001__x0008_@_x0001__x0001__x0001__x0001__x0001__x0001__x0008_@_x0001__x0001__x0001__x0001__x0001__x0001__x0014_@_x0001__x0001__x0001__x0001__x0001__x0001__x0008_@_x0001__x0001__x0001__x0001__x0001__x0001__x0010_@_x0001__x0001__x0001__x0001__x0001__x0001_,@_x0001__x0001__x0001__x0001__x0001__x0001__x0008_@_x0001__x0001__x0001__x0001__x0001__x0001_ @_x0001__x0001__x0001__x0001__x0001__x0001__x0008_@_x0001__x0001__x0001__x0001__x0001__x0001_"@_x0001__x0001__x0001__x0001__x0001__x0001__x0008_@_x0001__x0001__x0001__x0001__x0001__x0001_ @_x0001__x0001__x0001__x0001__x0001__x0001__x0010_@_x0001__x0001__x0001__x0001__x0001__x0001__x0018_@_x0001__x0001__x0001__x0001__x0001__x0001__x0008_@_x0001__x0001__x0001__x0001__x0001__x0001__x0010_@_x0001__x0001__x0001__x0001__x0001__x0001__x0014_@_x0001__x0001__x0001__x0001__x0001__x0001__x0008_@_x0001__x0001__x0001__x0001__x0001__x0001__x0010_@_x0001__x0001__x0001__x0001__x0001__x0001__x0018_@_x0001__x0001__x0001__x0001__x0001__x0001_ @_x0001__x0001__x0001__x0001__x0001__x0001__x0008_@_x0001__x0001__x0001__x0001__x0001__x0001__x0010_@_x0001__x0001__x0001__x0001__x0001__x0001__x0018_@_x0001__x0001__x0001__x0001__x0001__x0001__x0014_@_x0001__x0001__x0001__x0001__x0001__x0001__x0010_@_x0001__x0001__x0001__x0001__x0001__x0001__x0018_@_x0001__x0001__x0001__x0001__x0001__x0001__x0018_@_x0001__x0001__x0001__x0001__x0001__x0001__x0008_@_x0001__x0001__x0001__x0001__x0001__x0001_&lt;@_x0001__x0001__x0001__x0001__x0001__x0001__x0008_@_x0001__x0001__x0001__x0001__x0001__x0002__x0001__x0001__x0010_@_x0001__x0001__x0001__x0001__x0001__x0001__x0010_@_x0001__x0001__x0001__x0001__x0001__x0001__x0010_@_x0001__x0001__x0001__x0001__x0001__x0001__x0008_@_x0001__x0001__x0001__x0001__x0001__x0001__x0008_@_x0001__x0001__x0001__x0001__x0001__x0001__x001C_@_x0001__x0001__x0001__x0001__x0001__x0001__x0018_@_x0001__x0001__x0001__x0001__x0001__x0001__x0010_@_x0001__x0001__x0001__x0001__x0001__x0001__x0018_@_x0001__x0001__x0001__x0001__x0001__x0001__x0008_@_x0001__x0001__x0001__x0001__x0001__x0001__x0018_@_x0001__x0001__x0001__x0001__x0001__x0001__x0018_@_x0001__x0001__x0001__x0001__x0001__x0001__x0008_@_x0001__x0001__x0001__x0001__x0001__x0001__x0018_@_x0001__x0001__x0001__x0001__x0001__x0001_F@_x0001__x0001__x0001__x0001__x0001__x0001__x0014_@_x0001__x0001__x0001__x0001__x0001__x0001__x0010_@_x0001__x0001__x0001__x0001__x0001__x0001__x0008_@_x0001__x0001__x0001__x0001__x0001__x0001__x0010_@_x0001__x0001__x0001__x0001__x0001__x0001__x0010_@_x0001__x0001__x0001__x0001__x0001__x0001__x0014_@_x0001__x0001__x0001__x0001__x0001__x0001__x0001__x0001__x0001__x0001__x0001__x0001__x0001__x0001__x0018_@_x0001__x0001__x0001__x0001__x0001__x0001__x0008_@_x0001__x0001__x0001__x0001__x0001__x0001__x0008_@_x0001__x0001__x0001__x0001__x0001__x0001__x0014_@_x0001__x0001__x0001__x0001__x0001__x0001__x0014_@_x0001__x0001__x0001__x0001__x0001__x0001__x0018_@_x0001__x0001__x0001__x0001__x0001__x0001__x0018_@_x0001__x0001__x0001__x0001__x0001__x0001__x001C_@_x0001__x0001__x0001__x0001__x0001__x0001__x0008_@_x0001__x0001__x0001__x0001__x0001__x0001__x001C_@_x0001__x0002__x0001__x0001__x0001__x0001__x0001__x0001__x0010_@_x0001__x0001__x0001__x0001__x0001__x0001__x0014_@_x0001__x0001__x0001__x0001__x0001__x0001_ @_x0001__x0001__x0001__x0001__x0001__x0001__x0010_@_x0001__x0001__x0001__x0001__x0001__x0001__x001C_@_x0001__x0001__x0001__x0001__x0001__x0001__x0014_@_x0001__x0001__x0001__x0001__x0001__x0001__x001C_@_x0001__x0001__x0001__x0001__x0001__x0001__x001C_@_x0001__x0001__x0001__x0001__x0001__x0001__x0010_@_x0001__x0001__x0001__x0001__x0001__x0001__x0014_@_x0001__x0001__x0001__x0001__x0001__x0001__x0010_@_x0001__x0001__x0001__x0001__x0001__x0001__x0008_@_x0001__x0001__x0001__x0001__x0001__x0001__x0008_@_x0001__x0001__x0001__x0001__x0001__x0001__x0018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0010_@_x0001__x0001__x0001__x0001__x0001__x0001__x0018_@_x0001__x0001__x0001__x0001__x0001__x0001__x001C_@_x0001__x0001__x0001__x0001__x0001__x0001__x0008_@_x0001__x0001__x0001__x0001__x0001__x0001__x0014_@_x0001__x0001__x0001__x0001__x0001__x0001__x0014_@_x0001__x0001__x0001__x0001__x0001__x0001__x0010_@_x0001__x0001__x0001__x0001__x0001__x0002__x0001__x0001__x0014_@_x0001__x0001__x0001__x0001__x0001__x0001__x001C_@_x0001__x0001__x0001__x0001__x0001__x0001__x001C_@_x0001__x0001__x0001__x0001__x0001__x0001__x0001__x0001__x0001__x0001__x0001__x0001__x0001__x0001_(@_x0001__x0001__x0001__x0001__x0001__x0001__x0018_@_x0001__x0001__x0001__x0001__x0001__x0001__x0014_@_x0001__x0001__x0001__x0001__x0001__x0001__x0018_@_x0001__x0001__x0001__x0001__x0001__x0001__x0018_@_x0001__x0001__x0001__x0001__x0001__x0001__x0008_@_x0001__x0001__x0001__x0001__x0001__x0001__x0008_@_x0001__x0001__x0001__x0001__x0001__x0001__x0010_@_x0001__x0001__x0001__x0001__x0001__x0001__x0008_@_x0001__x0001__x0001__x0001__x0001__x0001__x001C_@_x0001__x0001__x0001__x0001__x0001__x0001__x0014_@_x0001__x0001__x0001__x0001__x0001__x0001__x0008_@_x0001__x0001__x0001__x0001__x0001__x0001__x0001__x0001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0014_@_x0001__x0001__x0001__x0001__x0001__x0001__x001C_@_x0001__x0001__x0001__x0001__x0001__x0001__x0008_@_x0001__x0001__x0001__x0001__x0001__x0001_ @_x0001__x0001__x0001__x0001__x0001__x0001__x0008_@_x0001__x0001__x0001__x0001__x0001__x0001__x0010_@_x0001__x0002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_x0014_@_x0001__x0001__x0001__x0001__x0001__x0001__x0008_@_x0001__x0001__x0001__x0001__x0001__x0001__x0010_@_x0001__x0001__x0001__x0001__x0001__x0001__x0018_@_x0001__x0001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0014_@_x0001__x0001__x0001__x0001__x0001__x0001__x0014_@_x0001__x0001__x0001__x0001__x0001__x0001__x001C_@_x0001__x0001__x0001__x0001__x0001__x0001__x0010_@_x0001__x0001__x0001__x0001__x0001__x0001__x0008_@_x0001__x0001__x0001__x0001__x0001__x0001__x0014_@_x0001__x0001__x0001__x0001__x0001__x0001__x0008_@_x0001__x0001__x0001__x0001__x0001__x0001__x0010_@_x0001__x0001__x0001__x0001__x0001__x0001__x0008_@_x0001__x0001__x0001__x0001__x0001__x0001__x0008_@_x0001__x0001__x0001__x0001__x0001__x0001__x001C_@_x0001__x0001__x0001__x0001__x0001__x0002__x0001__x0001__x0014_@_x0001__x0001__x0001__x0001__x0001__x0001__x0010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001C_@_x0001__x0001__x0001__x0001__x0001__x0001__x0014_@_x0001__x0001__x0001__x0001__x0001__x0001__x001C_@_x0001__x0001__x0001__x0001__x0001__x0001__x0008_@_x0001__x0001__x0001__x0001__x0001__x0001__x0008_@_x0001__x0001__x0001__x0001__x0001__x0001__x0008_@_x0001__x0001__x0001__x0001__x0001__x0001__x0018_@_x0001__x0001__x0001__x0001__x0001__x0001__x0008_@_x0001__x0001__x0001__x0001__x0001__x0001__x0010_@_x0001__x0001__x0001__x0001__x0001__x0001__x0014_@_x0001__x0001__x0001__x0001__x0001__x0001__x0018_@_x0001__x0001__x0001__x0001__x0001__x0001__x0010_@_x0001__x0001__x0001__x0001__x0001__x0001__x0018_@_x0001__x0001__x0001__x0001__x0001__x0001__x0008_@_x0001__x0001__x0001__x0001__x0001__x0001__x0014_@_x0001__x0001__x0001__x0001__x0001__x0001__x0014_@_x0001__x0001__x0001__x0001__x0001__x0001__x0008_@_x0001__x0001__x0001__x0001__x0001__x0001__x0014_@_x0001__x0001__x0001__x0001__x0001__x0001__x0018_@_x0001__x0001__x0001__x0001__x0001__x0001__x0014_@_x0001__x0001__x0001__x0001__x0001__x0001__x001C_@_x0001__x0001__x0001__x0001__x0001__x0001__x0010_@_x0001__x0001__x0001__x0001__x0001__x0001__x0010_@_x0001__x0001__x0001__x0001__x0001__x0001_;@_x0001__x0001__x0001__x0001__x0001__x0001__x0018_@_x0001__x0002__x0001__x0001__x0001__x0001__x0001__x0001__x0008_@_x0001__x0001__x0001__x0001__x0001__x0001__x0010_@_x0001__x0001__x0001__x0001__x0001__x0001__x0018_@_x0001__x0001__x0001__x0001__x0001__x0001__x0010_@_x0001__x0001__x0001__x0001__x0001__x0001__x0018_@_x0001__x0001__x0001__x0001__x0001__x0001__x0010_@_x0001__x0001__x0001__x0001__x0001__x0001__x0008_@_x0001__x0001__x0001__x0001__x0001__x0001_*@_x0001__x0001__x0001__x0001__x0001__x0001__x0018_@_x0001__x0001__x0001__x0001__x0001__x0001__x0010_@_x0001__x0001__x0001__x0001__x0001__x0001__x0008_@_x0001__x0001__x0001__x0001__x0001__x0001__x0010_@_x0001__x0001__x0001__x0001__x0001__x0001__x0008_@_x0001__x0001__x0001__x0001__x0001__x0001__x0001__x0001__x0001__x0001__x0001__x0001__x0001__x0001__x0010_@_x0001__x0001__x0001__x0001__x0001__x0001__x0008_@_x0001__x0001__x0001__x0001__x0001__x0001__x0010_@_x0001__x0001__x0001__x0001__x0001__x0001_&amp;@_x0001__x0001__x0001__x0001__x0001__x0001__x001C_@_x0001__x0001__x0001__x0001__x0001__x0001__x0008_@_x0001__x0001__x0001__x0001__x0001__x0001__x0018_@_x0001__x0001__x0001__x0001__x0001__x0001__x0008_@_x0001__x0001__x0001__x0001__x0001__x0001__x0014_@_x0001__x0001__x0001__x0001__x0001__x0001__x0010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0002__x0001__x0001__x0010_@_x0001__x0001__x0001__x0001__x0001__x0001__x001C_@_x0001__x0001__x0001__x0001__x0001__x0001__x0008_@_x0001__x0001__x0001__x0001__x0001__x0001__x0014_@_x0001__x0001__x0001__x0001__x0001__x0001__x0008_@_x0001__x0001__x0001__x0001__x0001__x0001__x0010_@_x0001__x0001__x0001__x0001__x0001__x0001__x0014_@_x0001__x0001__x0001__x0001__x0001__x0001__x0008_@_x0001__x0001__x0001__x0001__x0001__x0001__x0014_@_x0001__x0001__x0001__x0001__x0001__x0001__x0008_@_x0001__x0001__x0001__x0001__x0001__x0001__x0010_@_x0001__x0001__x0001__x0001__x0001__x0001__x0018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_x0008_@_x0001__x0001__x0001__x0001__x0001__x0001_&amp;@_x0001__x0001__x0001__x0001__x0001__x0001__x0010_@_x0001__x0001__x0001__x0001__x0001__x0001__x0008_@_x0001__x0001__x0001__x0001__x0001__x0001__x0008_@_x0001__x0001__x0001__x0001__x0001__x0001__x0018_@_x0001__x0001__x0001__x0001__x0001__x0001__x0014_@_x0001__x0001__x0001__x0001__x0001__x0001__x001C_@_x0001__x0001__x0001__x0001__x0001__x0001__x0010_@_x0001__x0001__x0001__x0001__x0001__x0001__x0008_@_x0001__x0001__x0001__x0001__x0001__x0001__x001C_@_x0001__x0001__x0001__x0001__x0001__x0001_ @_x0001__x0001__x0001__x0001__x0001__x0001__x0014_@_x0001__x0001__x0001__x0001__x0001__x0001__x0008_@_x0001__x0002__x0001__x0001__x0001__x0001__x0001__x0001__x0014_@_x0001__x0001__x0001__x0001__x0001__x0001__x0008_@_x0001__x0001__x0001__x0001__x0001__x0001__x0010_@_x0001__x0001__x0001__x0001__x0001__x0001__x0008_@_x0001__x0001__x0001__x0001__x0001__x0001_"@_x0001__x0001__x0001__x0001__x0001__x0001__x0010_@_x0001__x0001__x0001__x0001__x0001__x0001__x0008_@_x0001__x0001__x0001__x0001__x0001__x0001__x0014_@_x0001__x0001__x0001__x0001__x0001__x0001__x0018_@_x0001__x0001__x0001__x0001__x0001__x0001__x0010_@_x0001__x0001__x0001__x0001__x0001__x0001__x0010_@_x0001__x0001__x0001__x0001__x0001__x0001__x0008_@_x0001__x0001__x0001__x0001__x0001__x0001_M@_x0001__x0001__x0001__x0001__x0001__x0001__x0001__x0001__x0001__x0001__x0001__x0001__x0001__x0001__x0008_@_x0001__x0001__x0001__x0001__x0001__x0001__x0008_@_x0001__x0001__x0001__x0001__x0001__x0001_$@_x0001__x0001__x0001__x0001__x0001__x0001__x001C_@_x0001__x0001__x0001__x0001__x0001__x0001__x0010_@_x0001__x0001__x0001__x0001__x0001__x0001__x0018_@_x0001__x0001__x0001__x0001__x0001__x0001__x0008_@_x0001__x0001__x0001__x0001__x0001__x0001__x0008_@_x0001__x0001__x0001__x0001__x0001__x0001__x0008_@_x0001__x0001__x0001__x0001__x0001__x0001__x0010_@_x0001__x0001__x0001__x0001__x0001__x0001_ @_x0001__x0001__x0001__x0001__x0001__x0001__x0010_@_x0001__x0001__x0001__x0001__x0001__x0001_ @_x0001__x0001__x0001__x0001__x0001__x0001__x0001__x0001__x0001__x0001__x0001__x0001__x0001__x0001_*@_x0001__x0001__x0001__x0001__x0001__x0001__x0008_@_x0001__x0001__x0001__x0001__x0001__x0001__x0010_@_x0001__x0001__x0001__x0001__x0001__x0002__x0001__x0001__x0008_@_x0001__x0001__x0001__x0001__x0001__x0001__x0010_@_x0001__x0001__x0001__x0001__x0001__x0001__x0018_@_x0001__x0001__x0001__x0001__x0001__x0001__x0018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001C_@_x0001__x0001__x0001__x0001__x0001__x0001__x0008_@_x0001__x0001__x0001__x0001__x0001__x0001_&amp;@_x0001__x0001__x0001__x0001__x0001__x0001__x0010_@_x0001__x0001__x0001__x0001__x0001__x0001__x0018_@_x0001__x0001__x0001__x0001__x0001__x0001__x0010_@_x0001__x0001__x0001__x0001__x0001__x0001_&amp;@_x0001__x0001__x0001__x0001__x0001__x0001__x001C_@_x0001__x0001__x0001__x0001__x0001__x0001__x0008_@_x0001__x0001__x0001__x0001__x0001__x0001__x0018_@_x0001__x0001__x0001__x0001__x0001__x0001__x0010_@_x0001__x0001__x0001__x0001__x0001__x0001_(@_x0001__x0001__x0001__x0001__x0001__x0001__x0018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C_@_x0001__x0001__x0001__x0001__x0001__x0001__x0008_@_x0001__x0002__x0001__x0001__x0001__x0001__x0001__x0001__x0010_@_x0001__x0001__x0001__x0001__x0001__x0001__x0008_@_x0001__x0001__x0001__x0001__x0001__x0001__x0014_@_x0001__x0001__x0001__x0001__x0001__x0001__x0014_@_x0001__x0001__x0001__x0001__x0001__x0001__x0010_@_x0001__x0001__x0001__x0001__x0001__x0001__x0008_@_x0001__x0001__x0001__x0001__x0001__x0001__x0008_@_x0001__x0001__x0001__x0001__x0001__x0001__x0010_@_x0001__x0001__x0001__x0001__x0001__x0001__x001C_@_x0001__x0001__x0001__x0001__x0001__x0001__x0014_@_x0001__x0001__x0001__x0001__x0001__x0001__x0008_@_x0001__x0001__x0001__x0001__x0001__x0001__x0008_@_x0001__x0001__x0001__x0001__x0001__x0001__x0010_@_x0001__x0001__x0001__x0001__x0001__x0001_,@_x0001__x0001__x0001__x0001__x0001__x0001__x0018_@_x0001__x0001__x0001__x0001__x0001__x0001__x0010_@_x0001__x0001__x0001__x0001__x0001__x0001__x0010_@_x0001__x0001__x0001__x0001__x0001__x0001__x0010_@_x0001__x0001__x0001__x0001__x0001_@Q@_x0001__x0001__x0001__x0001__x0001__x0001__x0008_@_x0001__x0001__x0001__x0001__x0001__x0001__x0018_@_x0001__x0001__x0001__x0001__x0001__x0001__x0010_@_x0001__x0001__x0001__x0001__x0001__x0001__x0010_@_x0001__x0001__x0001__x0001__x0001__x0001__x001C_@_x0001__x0001__x0001__x0001__x0001__x0001__x0014_@_x0001__x0001__x0001__x0001__x0001__x0001__x0010_@_x0001__x0001__x0001__x0001__x0001__x0001__x0008_@_x0001__x0001__x0001__x0001__x0001__x0001__x0008_@_x0001__x0001__x0001__x0001__x0001__x0001_A@_x0001__x0001__x0001__x0001__x0001__x0001__x0010_@_x0001__x0001__x0001__x0001__x0001__x0001__x0010_@_x0001__x0001__x0001__x0001__x0001__x0002__x0001__x0001__x0010_@_x0001__x0001__x0001__x0001__x0001__x0001__x0008_@_x0001__x0001__x0001__x0001__x0001__x0001__x0018_@_x0001__x0001__x0001__x0001__x0001__x0001__x0014_@_x0001__x0001__x0001__x0001__x0001__x0001__x001C_@_x0001__x0001__x0001__x0001__x0001__x0001_ @_x0001__x0001__x0001__x0001__x0001__x0001__x0008_@_x0001__x0001__x0001__x0001__x0001__x0001__x0008_@_x0001__x0001__x0001__x0001__x0001__x0001__x0008_@_x0001__x0001__x0001__x0001__x0001__x0001__x0010_@_x0001__x0001__x0001__x0001__x0001__x0001_ @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_x0001__x0001_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001C_@_x0001__x0001__x0001__x0001__x0001__x0001__x0010_@_x0001__x0001__x0001__x0001__x0001__x0001__x0018_@_x0001__x0001__x0001__x0001__x0001__x0001__x0008_@_x0001__x0001__x0001__x0001__x0001__x0001__x0014_@_x0001__x0001__x0001__x0001__x0001__x0001__x0008_@_x0001__x0001__x0001__x0001__x0001__x0001__x0018_@_x0001__x0002__x0001__x0001__x0001__x0001__x0001__x0001__x0001__x0001__x0001__x0001__x0001__x0001__x0001__x0001__x0018_@_x0001__x0001__x0001__x0001__x0001__x0001__x001C_@_x0001__x0001__x0001__x0001__x0001__x0001__x0001__x0001__x0001__x0001__x0001__x0001__x0001__x0001__x0008_@_x0001__x0001__x0001__x0001__x0001__x0001__x0008_@_x0001__x0001__x0001__x0001__x0001__x0001_ @_x0001__x0001__x0001__x0001__x0001__x0001__x0008_@_x0001__x0001__x0001__x0001__x0001__x0001_(@_x0001__x0001__x0001__x0001__x0001__x0001_$@_x0001__x0001__x0001__x0001__x0001__x0001_*@_x0001__x0001__x0001__x0001__x0001__x0001__x0008_@_x0001__x0001__x0001__x0001__x0001__x0001__x0010_@_x0001__x0001__x0001__x0001__x0001__x0001_ @_x0001__x0001__x0001__x0001__x0001__x0001__x0010_@_x0001__x0001__x0001__x0001__x0001__x0001__x0001__x0001__x0001__x0001__x0001__x0001__x0001__x0001__x0010_@_x0001__x0001__x0001__x0001__x0001__x0001__x0001__x0001__x0001__x0001__x0001__x0001__x0001__x0001__x0018_@_x0001__x0001__x0001__x0001__x0001__x0001__x0010_@_x0001__x0001__x0001__x0001__x0001__x0001__x0008_@_x0001__x0001__x0001__x0001__x0001__x0001__x0010_@_x0001__x0001__x0001__x0001__x0001__x0001__x0008_@_x0001__x0001__x0001__x0001__x0001__x0001__x0014_@_x0001__x0001__x0001__x0001__x0001__x0001__x0018_@_x0001__x0001__x0001__x0001__x0001__x0001__x0014_@_x0001__x0001__x0001__x0001__x0001__x0001__x0001__x0001__x0001__x0001__x0001__x0001__x0001__x0001__x001C_@_x0001__x0001__x0001__x0001__x0001__x0001__x0008_@_x0001__x0001__x0001__x0001__x0001__x0001__x0001__x0001__x0001__x0001__x0001__x0001__x0001__x0001__x001C_@_x0001__x0001__x0001__x0001__x0001__x0002__x0001__x0001__x0018_@_x0001__x0001__x0001__x0001__x0001__x0001__x0018_@_x0001__x0001__x0001__x0001__x0001__x0001__x001C_@_x0001__x0001__x0001__x0001__x0001__x0001_"@_x0001__x0001__x0001__x0001__x0001__x0001__x0008_@_x0001__x0001__x0001__x0001__x0001__x0001__x0010_@_x0001__x0001__x0001__x0001__x0001__x0001__x0010_@_x0001__x0001__x0001__x0001__x0001__x0001__x0008_@_x0001__x0001__x0001__x0001__x0001__x0001_*@_x0001__x0001__x0001__x0001__x0001__x0001__x0014_@_x0001__x0001__x0001__x0001__x0001__x0001__x0018_@_x0001__x0001__x0001__x0001__x0001__x0001__x0008_@_x0001__x0001__x0001__x0001__x0001__x0001__x0018_@_x0001__x0001__x0001__x0001__x0001__x0001__x0014_@_x0001__x0001__x0001__x0001__x0001__x0001__x0001__x0001__x0001__x0001__x0001__x0001__x0001__x0001_ @_x0001__x0001__x0001__x0001__x0001__x0001__x001C_@_x0001__x0001__x0001__x0001__x0001__x0001__x0001__x0001__x0001__x0001__x0001__x0001__x0001__x0001__x0008_@_x0001__x0001__x0001__x0001__x0001__x0001__x001C_@_x0001__x0001__x0001__x0001__x0001__x0001_&amp;@_x0001__x0001__x0001__x0001__x0001__x0001__x0014_@_x0001__x0001__x0001__x0001__x0001__x0001__x0014_@_x0001__x0001__x0001__x0001__x0001__x0001__x0014_@_x0001__x0001__x0001__x0001__x0001__x0001__x0014_@_x0001__x0001__x0001__x0001__x0001__x0001__x001C_@_x0001__x0001__x0001__x0001__x0001__x0001__x0010_@_x0001__x0001__x0001__x0001__x0001__x0001__x0008_@_x0001__x0001__x0001__x0001__x0001__x0001__x001C_@_x0001__x0001__x0001__x0001__x0001__x0001_ @_x0001__x0001__x0001__x0001__x0001__x0001__x0010_@_x0001__x0001__x0001__x0001__x0001__x0001_&amp;@_x0001__x0002__x0001__x0001__x0001__x0001__x0001__x0001__x0010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_x0018_@_x0001__x0001__x0001__x0001__x0001__x0001__x0008_@_x0001__x0001__x0001__x0001__x0001__x0001_ @_x0001__x0001__x0001__x0001__x0001__x0001__x0008_@_x0001__x0001__x0001__x0001__x0001__x0001__x0008_@_x0001__x0001__x0001__x0001__x0001__x0001__x0008_@_x0001__x0001__x0001__x0001__x0001__x0001__x0018_@_x0001__x0001__x0001__x0001__x0001__x0001__x0014_@_x0001__x0001__x0001__x0001__x0001__x0001__x0018_@_x0001__x0001__x0001__x0001__x0001__x0001__x0008_@_x0001__x0001__x0001__x0001__x0001__x0001__x0008_@_x0001__x0001__x0001__x0001__x0001__x0001__x001C_@_x0001__x0001__x0001__x0001__x0001__x0001__x0010_@_x0001__x0001__x0001__x0001__x0001__x0001__x0010_@_x0001__x0001__x0001__x0001__x0001__x0001__x0018_@_x0001__x0001__x0001__x0001__x0001__x0001__x0008_@_x0001__x0001__x0001__x0001__x0001__x0001__x0008_@_x0001__x0001__x0001__x0001__x0001__x0001__x0008_@_x0001__x0001__x0001__x0001__x0001__x0001__x0008_@_x0001__x0001__x0001__x0001__x0001__x0001_ @_x0001__x0001__x0001__x0001__x0001__x0001__x0008_@_x0001__x0001__x0001__x0001__x0001__x0001__x001C_@_x0001__x0001__x0001__x0001__x0001__x0001__x0018_@_x0001__x0001__x0001__x0001__x0001__x0001_ @_x0001__x0001__x0001__x0001__x0001__x0002__x0001__x0001__x0014_@_x0001__x0001__x0001__x0001__x0001__x0001__x0014_@_x0001__x0001__x0001__x0001__x0001__x0001__x0008_@_x0001__x0001__x0001__x0001__x0001__x0001__x001C_@_x0001__x0001__x0001__x0001__x0001__x0001__x0008_@_x0001__x0001__x0001__x0001__x0001__x0001__x0018_@_x0001__x0001__x0001__x0001__x0001__x0001__x0010_@_x0001__x0001__x0001__x0001__x0001__x0001__x0008_@_x0001__x0001__x0001__x0001__x0001__x0001__x0010_@_x0001__x0001__x0001__x0001__x0001__x0001_"@_x0001__x0001__x0001__x0001__x0001__x0001__x0010_@_x0001__x0001__x0001__x0001__x0001__x0001__x0018_@_x0001__x0001__x0001__x0001__x0001__x0001__x0010_@_x0001__x0001__x0001__x0001__x0001__x0001__x0014_@_x0001__x0001__x0001__x0001__x0001__x0001__x0008_@_x0001__x0001__x0001__x0001__x0001__x0001__x0010_@_x0001__x0001__x0001__x0001__x0001__x0001__x0010_@_x0001__x0001__x0001__x0001__x0001__x0001__x0010_@_x0001__x0001__x0001__x0001__x0001__x0001_ @_x0001__x0001__x0001__x0001__x0001__x0001__x001C_@_x0001__x0001__x0001__x0001__x0001__x0001__x0014_@_x0001__x0001__x0001__x0001__x0001__x0001__x0014_@_x0001__x0001__x0001__x0001__x0001__x0001_1@_x0001__x0001__x0001__x0001__x0001__x0001__x0010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0014_@_x0001__x0001__x0001__x0001__x0001__x0001_ @_x0001__x0002__x0001__x0001__x0001__x0001__x0001__x0001__x0008_@_x0001__x0001__x0001__x0001__x0001__x0001__x0010_@_x0001__x0001__x0001__x0001__x0001__x0001__x0008_@_x0001__x0001__x0001__x0001__x0001__x0001__x0008_@_x0001__x0001__x0001__x0001__x0001__x0001_"@_x0001__x0001__x0001__x0001__x0001__x0001__x0018_@_x0001__x0001__x0001__x0001__x0001__x0001__x0018_@_x0001__x0001__x0001__x0001__x0001__x0001__x0010_@_x0001__x0001__x0001__x0001__x0001__x0001__x0010_@_x0001__x0001__x0001__x0001__x0001__x0001__x001C_@_x0001__x0001__x0001__x0001__x0001__x0001__x0008_@_x0001__x0001__x0001__x0001__x0001__x0001__x0008_@_x0001__x0001__x0001__x0001__x0001__x0001__x0014_@_x0001__x0001__x0001__x0001__x0001__x0001__x0008_@_x0001__x0001__x0001__x0001__x0001__x0001__x001C_@_x0001__x0001__x0001__x0001__x0001__x0001__x0010_@_x0001__x0001__x0001__x0001__x0001__x0001__x0008_@_x0001__x0001__x0001__x0001__x0001__x0001__x0010_@_x0001__x0001__x0001__x0001__x0001__x0001__x0018_@_x0001__x0001__x0001__x0001__x0001__x0001__x0008_@_x0001__x0001__x0001__x0001__x0001__x0001__x0008_@_x0001__x0001__x0001__x0001__x0001__x0001__x0010_@_x0001__x0001__x0001__x0001__x0001__x0001__x0018_@_x0001__x0001__x0001__x0001__x0001__x0001__x001C_@_x0001__x0001__x0001__x0001__x0001__x0001__x0010_@_x0001__x0001__x0001__x0001__x0001__x0001__x0014_@_x0001__x0001__x0001__x0001__x0001__x0001__x0014_@_x0001__x0001__x0001__x0001__x0001__x0001__x0014_@_x0001__x0001__x0001__x0001__x0001__x0001__x0010_@_x0001__x0001__x0001__x0001__x0001__x0001__x0018_@_x0001__x0001__x0001__x0001__x0001__x0001__x0014_@_x0001__x0001__x0001__x0001__x0001__x0002__x0001__x0001__x0010_@_x0001__x0001__x0001__x0001__x0001__x0001__x0008_@_x0001__x0001__x0001__x0001__x0001__x0001__x0010_@_x0001__x0001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001C_@_x0001__x0001__x0001__x0001__x0001__x0001__x001C_@_x0001__x0001__x0001__x0001__x0001__x0001__x0010_@_x0001__x0001__x0001__x0001__x0001__x0001__x0010_@_x0001__x0001__x0001__x0001__x0001__x0001__x0008_@_x0001__x0001__x0001__x0001__x0001__x0001__x0008_@_x0001__x0001__x0001__x0001__x0001__x0001__x001C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0014_@_x0001__x0001__x0001__x0001__x0001__x0001__x0008_@_x0001__x0001__x0001__x0001__x0001__x0001__x0018_@_x0001__x0001__x0001__x0001__x0001__x0001__x0014_@_x0001__x0001__x0001__x0001__x0001__x0001__x0008_@_x0001__x0001__x0001__x0001__x0001__x0001__x0008_@_x0001__x0001__x0001__x0001__x0001__x0001__x0018_@_x0001__x0001__x0001__x0001__x0001__x0001__x0018_@_x0001__x0001__x0001__x0001__x0001__x0001__x0008_@_x0001__x0001__x0001__x0001__x0001__x0001__x0010_@_x0001__x0001__x0001__x0001__x0001__x0001__x0008_@_x0001__x0001__x0001__x0001__x0001__x0001__x0014_@_x0001__x0002__x0001__x0001__x0001__x0001__x0001__x0001__x0008_@_x0001__x0001__x0001__x0001__x0001__x0001__x0008_@_x0001__x0001__x0001__x0001__x0001__x0001__x0014_@_x0001__x0001__x0001__x0001__x0001__x0001__x001C_@_x0001__x0001__x0001__x0001__x0001__x0001__x0010_@_x0001__x0001__x0001__x0001__x0001__x0001__x0008_@_x0001__x0001__x0001__x0001__x0001__x0001__x0018_@_x0001__x0001__x0001__x0001__x0001__x0001__x0010_@_x0001__x0001__x0001__x0001__x0001__x0001__x001C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0001__x0001__x0001__x0001__x0001__x0001__x0001__x0001__x0014_@_x0001__x0001__x0001__x0001__x0001__x0001__x0008_@_x0001__x0001__x0001__x0001__x0001__x0001__x0010_@_x0001__x0001__x0001__x0001__x0001__x0001__x0010_@_x0001__x0001__x0001__x0001__x0001__x0001__x0010_@_x0001__x0001__x0001__x0001__x0001__x0001__x001C_@_x0001__x0001__x0001__x0001__x0001__x0001__x001C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0001__x0001__x0001__x0001__x0001__x0001__x0001__x0001__x0010_@_x0001__x0001__x0001__x0001__x0001__x0002__x0001__x0001__x0001__x0001__x0001__x0001__x0001__x0001__x0001__x0001__x0008_@_x0001__x0001__x0001__x0001__x0001__x0001__x0008_@_x0001__x0001__x0001__x0001__x0001__x0001__x0008_@_x0001__x0001__x0001__x0001__x0001__x0001__x001C_@_x0001__x0001__x0001__x0001__x0001__x0001__x0008_@_x0001__x0001__x0001__x0001__x0001__x0001__x0008_@_x0001__x0001__x0001__x0001__x0001__x0001__x0008_@_x0001__x0001__x0001__x0001__x0001__x0001__x001C_@_x0001__x0001__x0001__x0001__x0001__x0001__x0010_@_x0001__x0001__x0001__x0001__x0001__x0001__x0010_@_x0001__x0001__x0001__x0001__x0001__x0001__x0008_@_x0001__x0001__x0001__x0001__x0001__x0001__x0018_@_x0001__x0001__x0001__x0001__x0001__x0001__x0001__x0001__x0001__x0001__x0001__x0001__x0001__x0001__x0008_@_x0001__x0001__x0001__x0001__x0001__x0001__x0010_@_x0001__x0001__x0001__x0001__x0001__x0001__x0008_@_x0001__x0001__x0001__x0001__x0001__x0001__x0018_@_x0001__x0001__x0001__x0001__x0001__x0001__x0018_@_x0001__x0001__x0001__x0001__x0001__x0001__x0010_@_x0001__x0001__x0001__x0001__x0001__x0001__x0014_@_x0001__x0001__x0001__x0001__x0001__x0001__x0010_@_x0001__x0001__x0001__x0001__x0001__x0001__x0010_@_x0001__x0001__x0001__x0001__x0001__x0001__x001C_@_x0001__x0001__x0001__x0001__x0001__x0001__x001C_@_x0001__x0001__x0001__x0001__x0001__x0001__x0008_@_x0001__x0001__x0001__x0001__x0001__x0001__x0014_@_x0001__x0001__x0001__x0001__x0001__x0001__x0010_@_x0001__x0001__x0001__x0001__x0001__x0001__x0014_@_x0001__x0001__x0001__x0001__x0001__x0001__x0014_@_x0001__x0001__x0001__x0001__x0001__x0001_2@_x0001__x0001__x0001__x0001__x0001__x0001__x0010_@_x0001__x0002__x0001__x0001__x0001__x0001__x0001__x0001__x0014_@_x0001__x0001__x0001__x0001__x0001__x0001__x0014_@_x0001__x0001__x0001__x0001__x0001__x0001__x0014_@_x0001__x0001__x0001__x0001__x0001__x0001__x0010_@_x0001__x0001__x0001__x0001__x0001__x0001_ @_x0001__x0001__x0001__x0001__x0001__x0001__x0010_@_x0001__x0001__x0001__x0001__x0001__x0001_"@_x0001__x0001__x0001__x0001__x0001__x0001__x0001__x0001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0018_@_x0001__x0001__x0001__x0001__x0001__x0001__x0008_@_x0001__x0001__x0001__x0001__x0001__x0001_1@_x0001__x0001__x0001__x0001__x0001__x0001__x0018_@_x0001__x0001__x0001__x0001__x0001__x0001__x0008_@_x0001__x0001__x0001__x0001__x0001__x0001__x0014_@_x0001__x0001__x0001__x0001__x0001__x0001__x0008_@_x0001__x0001__x0001__x0001__x0001__x0001__x001C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0002__x0001__x0001__x001C_@_x0001__x0001__x0001__x0001__x0001__x0001__x001C_@_x0001__x0001__x0001__x0001__x0001__x0001__x0010_@_x0001__x0001__x0001__x0001__x0001__x0001__x0010_@_x0001__x0001__x0001__x0001__x0001__x0001__x0010_@_x0001__x0001__x0001__x0001__x0001__x0001__x0014_@_x0001__x0001__x0001__x0001__x0001__x0001__x0010_@_x0001__x0001__x0001__x0001__x0001__x0001__x0018_@_x0001__x0001__x0001__x0001__x0001__x0001__x0014_@_x0001__x0001__x0001__x0001__x0001__x0001__x0010_@_x0001__x0001__x0001__x0001__x0001__x0001__x0018_@_x0001__x0001__x0001__x0001__x0001__x0001__x0001__x0001__x0001__x0001__x0001__x0001__x0001__x0001__x0008_@_x0001__x0001__x0001__x0001__x0001__x0001__x001C_@_x0001__x0001__x0001__x0001__x0001__x0001__x001C_@_x0001__x0001__x0001__x0001__x0001__x0001__x0010_@_x0001__x0001__x0001__x0001__x0001__x0001__x0008_@_x0001__x0001__x0001__x0001__x0001__x0001__x0018_@_x0001__x0001__x0001__x0001__x0001__x0001__x0008_@_x0001__x0001__x0001__x0001__x0001__x0001__x0008_@_x0001__x0001__x0001__x0001__x0001_@@_x0001__x0001__x0001__x0001__x0001__x0001__x0008_@_x0001__x0001__x0001__x0001__x0001__x0001__x0014_@_x0001__x0001__x0001__x0001__x0001__x0001__x0014_@_x0001__x0001__x0001__x0001__x0001__x0001__x0008_@_x0001__x0001__x0001__x0001__x0001__x0001__x0010_@_x0001__x0001__x0001__x0001__x0001__x0001__x0010_@_x0001__x0001__x0001__x0001__x0001__x0001_"@_x0001__x0001__x0001__x0001__x0001__x0001__x0008_@_x0001__x0001__x0001__x0001__x0001__x0001__x0001__x0001__x0001__x0001__x0001__x0001__x0001__x0001_&amp;@_x0001__x0001__x0001__x0001__x0001__x0001__x0008_@_x0001__x0002__x0001__x0001__x0001__x0001__x0001__x0001__x0008_@_x0001__x0001__x0001__x0001__x0001__x0001__x0001__x0001__x0001__x0001__x0001__x0001__x0001__x0001__x0010_@_x0001__x0001__x0001__x0001__x0001__x0001__x0008_@_x0001__x0001__x0001__x0001__x0001__x0001__x0010_@_x0001__x0001__x0001__x0001__x0001__x0001__x0010_@_x0001__x0001__x0001__x0001__x0001__x0001__x0010_@_x0001__x0001__x0001__x0001__x0001__x0001__x001C_@_x0001__x0001__x0001__x0001__x0001__x0001__x0010_@_x0001__x0001__x0001__x0001__x0001__x0001__x0014_@_x0001__x0001__x0001__x0001__x0001__x0001__x0010_@_x0001__x0001__x0001__x0001__x0001__x0001__x0008_@_x0001__x0001__x0001__x0001__x0001__x0001__x0008_@_x0001__x0001__x0001__x0001__x0001__x0001__x0018_@_x0001__x0001__x0001__x0001__x0001__x0001__x0014_@_x0001__x0001__x0001__x0001__x0001__x0001__x0010_@_x0001__x0001__x0001__x0001__x0001__x0001__x001C_@_x0001__x0001__x0001__x0001__x0001__x0001_ @_x0001__x0001__x0001__x0001__x0001__x0001__x0008_@_x0001__x0001__x0001__x0001__x0001__x0001_ @_x0001__x0001__x0001__x0001__x0001__x0001__x0010_@_x0001__x0001__x0001__x0001__x0001__x0001__x0001__x0001__x0001__x0001__x0001__x0001__x0001__x0001__x0008_@_x0001__x0001__x0001__x0001__x0001_J@_x0001__x0001__x0001__x0001__x0001__x0001__x0018_@_x0001__x0001__x0001__x0001__x0001__x0001__x0008_@_x0001__x0001__x0001__x0001__x0001__x0001__x0008_@_x0001__x0001__x0001__x0001__x0001__x0001__x0010_@_x0001__x0001__x0001__x0001__x0001__x0001__x0008_@_x0001__x0001__x0001__x0001__x0001__x0001__x0018_@_x0001__x0001__x0001__x0001__x0001__x0001__x0008_@_x0001__x0001__x0001__x0001__x0001__x0002__x0001__x0001_;@_x0001__x0001__x0001__x0001__x0001__x0001__x0008_@_x0001__x0001__x0001__x0001__x0001__x0001__x0010_@_x0001__x0001__x0001__x0001__x0001__x0001__x0014_@_x0001__x0001__x0001__x0001__x0001__x0001__x0010_@_x0001__x0001__x0001__x0001__x0001__x0001__x0008_@_x0001__x0001__x0001__x0001__x0001__x0001_ @_x0001__x0001__x0001__x0001__x0001__x0001__x0008_@_x0001__x0001__x0001__x0001__x0001__x0001__x0010_@_x0001__x0001__x0001__x0001__x0001__x0001__x0018_@_x0001__x0001__x0001__x0001__x0001__x0001__x0018_@_x0001__x0001__x0001__x0001__x0001__x0001__x0018_@_x0001__x0001__x0001__x0001__x0001__x0001_&amp;@_x0001__x0001__x0001__x0001__x0001__x0001__x0014_@_x0001__x0001__x0001__x0001__x0001__x0001__x0008_@_x0001__x0001__x0001__x0001__x0001__x0001__x0018_@_x0001__x0001__x0001__x0001__x0001__x0001__x0001__x0001__x0001__x0001__x0001__x0001__x0001__x0001__x0018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0018_@_x0001__x0001__x0001__x0001__x0001__x0001__x001C_@_x0001__x0001__x0001__x0001__x0001__x0001__x0014_@_x0001__x0001__x0001__x0001__x0001__x0001__x0010_@_x0001__x0001__x0001__x0001__x0001__x0001__x0010_@_x0001__x0001__x0001__x0001__x0001__x0001__x0001__x0001__x0001__x0001__x0001__x0001__x0001__x0001__x0001__x0001__x0001__x0001__x0001__x0001__x0001__x0001__x0010_@_x0001__x0001__x0001__x0001__x0001__x0001_ @_x0001__x0002__x0001__x0001__x0001__x0001__x0001__x0001__x0008_@_x0001__x0001__x0001__x0001__x0001__x0001__x0010_@_x0001__x0001__x0001__x0001__x0001__x0001__x0008_@_x0001__x0001__x0001__x0001__x0001__x0001__x001C_@_x0001__x0001__x0001__x0001__x0001__x0001__x001C_@_x0001__x0001__x0001__x0001__x0001__x0001__x0001__x0001__x0001__x0001__x0001__x0001__x0001__x0001_*@_x0001__x0001__x0001__x0001__x0001__x0001__x0010_@_x0001__x0001__x0001__x0001__x0001__x0001__x0010_@_x0001__x0001__x0001__x0001__x0001__x0001__x0010_@_x0001__x0001__x0001__x0001__x0001__x0001__x0008_@_x0001__x0001__x0001__x0001__x0001__x0001__x0014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0010_@_x0001__x0001__x0001__x0001__x0001__x0001__x0018_@_x0001__x0001__x0001__x0001__x0001__x0001__x0008_@_x0001__x0001__x0001__x0001__x0001__x0001__x0010_@_x0001__x0001__x0001__x0001__x0001__x0001__x0008_@_x0001__x0001__x0001__x0001__x0001__x0001__x0008_@_x0001__x0001__x0001__x0001__x0001__x0001_1@_x0001__x0001__x0001__x0001__x0001__x0001__x0008_@_x0001__x0001__x0001__x0001__x0001__x0001__x001C_@_x0001__x0001__x0001__x0001__x0001__x0001__x0008_@_x0001__x0001__x0001__x0001__x0001__x0001__x0010_@_x0001__x0001__x0001__x0001__x0001__x0001__x001C_@_x0001__x0001__x0001__x0001__x0001__x0001__x0008_@_x0001__x0001__x0001__x0001__x0001__x0001__x0014_@_x0001__x0001__x0001__x0001__x0001__x0002__x0001__x0001__x0014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001C_@_x0001__x0001__x0001__x0001__x0001__x0001__x001C_@_x0001__x0001__x0001__x0001__x0001__x0001__x0001__x0001__x0001__x0001__x0001__x0001__x0001__x0001__x001C_@_x0001__x0001__x0001__x0001__x0001__x0001__x0010_@_x0001__x0001__x0001__x0001__x0001__x0001__x001C_@_x0001__x0001__x0001__x0001__x0001__x0001_(@_x0001__x0001__x0001__x0001__x0001__x0001__x001C_@_x0001__x0001__x0001__x0001__x0001__x0001__x0008_@_x0001__x0001__x0001__x0001__x0001__x0001__x0008_@_x0001__x0001__x0001__x0001__x0001__x0001__x0014_@_x0001__x0001__x0001__x0001__x0001__x0001__x0001__x0001__x0001__x0001__x0001__x0001__x0001__x0001_&amp;@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0001__x0001__x0001__x0001__x0001__x0001__x0008_@_x0001__x0001__x0001__x0001__x0001__x0001__x0010_@_x0001__x0001__x0001__x0001__x0001__x0001__x0010_@_x0001__x0001__x0001__x0001__x0001__x0001__x0010_@_x0001__x0001__x0001__x0001__x0001__x0001__x0010_@_x0001__x0002__x0001__x0001__x0001__x0001__x0001__x0001__x0008_@_x0001__x0001__x0001__x0001__x0001__x0001__x0008_@_x0001__x0001__x0001__x0001__x0001__x0001__x0014_@_x0001__x0001__x0001__x0001__x0001__x0001__x0018_@_x0001__x0001__x0001__x0001__x0001__x0001__x0008_@_x0001__x0001__x0001__x0001__x0001__x0001__x0008_@_x0001__x0001__x0001__x0001__x0001__x0001__x0008_@_x0001__x0001__x0001__x0001__x0001__x0001__x001C_@_x0001__x0001__x0001__x0001__x0001__x0001__x0018_@_x0001__x0001__x0001__x0001__x0001__x0001__x0010_@_x0001__x0001__x0001__x0001__x0001__x0001__x0010_@_x0001__x0001__x0001__x0001__x0001__x0001__x0010_@_x0001__x0001__x0001__x0001__x0001__x0001__x0001__x0001__x0001__x0001__x0001__x0001__x0001__x0001__x0008_@_x0001__x0001__x0001__x0001__x0001__x0001__x0018_@_x0001__x0001__x0001__x0001__x0001__x0001__x0008_@_x0001__x0001__x0001__x0001__x0001__x0001_"@_x0001__x0001__x0001__x0001__x0001__x0001_ @_x0001__x0001__x0001__x0001__x0001__x0001__x001C_@_x0001__x0001__x0001__x0001__x0001__x0001__x0008_@_x0001__x0001__x0001__x0001__x0001__x0001__x0008_@_x0001__x0001__x0001__x0001__x0001__x0001__x001C_@_x0001__x0001__x0001__x0001__x0001__x0001__x0018_@_x0001__x0001__x0001__x0001__x0001__x0001__x0010_@_x0001__x0001__x0001__x0001__x0001__x0001__x0001__x0001__x0001__x0001__x0001__x0001__x0001__x0001__x0008_@_x0001__x0001__x0001__x0001__x0001__x0001__x0010_@_x0001__x0001__x0001__x0001__x0001__x0001__x0018_@_x0001__x0001__x0001__x0001__x0001__x0001__x0010_@_x0001__x0001__x0001__x0001__x0001__x0001__x001C_@_x0001__x0001__x0001__x0001__x0001__x0001__x0018_@_x0001__x0001__x0001__x0001__x0001__x0002__x0001__x0001__x0018_@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0008_@_x0001__x0001__x0001__x0001__x0001__x0001__x0014_@_x0001__x0001__x0001__x0001__x0001__x0001_&amp;@_x0001__x0001__x0001__x0001__x0001__x0001__x0010_@_x0001__x0001__x0001__x0001__x0001__x0001_ @_x0001__x0001__x0001__x0001__x0001__x0001__x0018_@_x0001__x0001__x0001__x0001__x0001__x0001__x0018_@_x0001__x0001__x0001__x0001__x0001__x0001__x0014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0018_@_x0001__x0001__x0001__x0001__x0001__x0001__x0014_@_x0001__x0001__x0001__x0001__x0001__x0001__x0014_@_x0001__x0001__x0001__x0001__x0001__x0001__x0010_@_x0001__x0001__x0001__x0001__x0001__x0001__x0010_@_x0001__x0001__x0001__x0001__x0001__x0001__x0008_@_x0001__x0001__x0001__x0001__x0001__x0001_ @_x0001__x0001__x0001__x0001__x0001__x0001__x001C_@_x0001__x0001__x0001__x0001__x0001__x0001__x0008_@_x0001__x0001__x0001__x0001__x0001__x0001__x0018_@_x0001__x0001__x0001__x0001__x0001__x0001__x0008_@_x0001__x0001__x0001__x0001__x0001__x0001__x0018_@_x0001__x0002__x0001__x0001__x0001__x0001__x0001__x0001__x0008_@_x0001__x0001__x0001__x0001__x0001__x0001_Q@_x0001__x0001__x0001__x0001__x0001__x0001__x0014_@_x0001__x0001__x0001__x0001__x0001__x0001__x0014_@_x0001__x0001__x0001__x0001__x0001__x0001__x0008_@_x0001__x0001__x0001__x0001__x0001__x0001__x0001__x0001__x0001__x0001__x0001__x0001__x0001__x0001__x0010_@_x0001__x0001__x0001__x0001__x0001__x0001_ @_x0001__x0001__x0001__x0001__x0001__x0001__x0018_@_x0001__x0001__x0001__x0001__x0001__x0001__x0014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 @_x0001__x0001__x0001__x0001__x0001__x0001__x001C_@_x0001__x0001__x0001__x0001__x0001__x0001__x0018_@_x0001__x0001__x0001__x0001__x0001__x0001__x001C_@_x0001__x0001__x0001__x0001__x0001__x0001__x0014_@_x0001__x0001__x0001__x0001__x0001__x0001__x0018_@_x0001__x0001__x0001__x0001__x0001__x0001_F@_x0001__x0001__x0001__x0001__x0001__x0001__x0010_@_x0001__x0001__x0001__x0001__x0001__x0001__x0008_@_x0001__x0001__x0001__x0001__x0001__x0001__x0010_@_x0001__x0001__x0001__x0001__x0001__x0001__x0001__x0001__x0001__x0001__x0001__x0001__x0001__x0001__x0018_@_x0001__x0001__x0001__x0001__x0001__x0001__x0018_@_x0001__x0001__x0001__x0001__x0001__x0001_"@_x0001__x0001__x0001__x0001__x0001__x0001__x0010_@_x0001__x0001__x0001__x0001__x0001__x0001__x0010_@_x0001__x0001__x0001__x0001__x0001__x0002__x0001__x0001__x0008_@_x0001__x0001__x0001__x0001__x0001__x0001_"@_x0001__x0001__x0001__x0001__x0001__x0001__x001C_@_x0001__x0001__x0001__x0001__x0001__x0001__x0008_@_x0001__x0001__x0001__x0001__x0001__x0001__x0010_@_x0001__x0001__x0001__x0001__x0001__x0001__x0014_@_x0001__x0001__x0001__x0001__x0001__x0001__x0010_@_x0001__x0001__x0001__x0001__x0001__x0001__x0008_@_x0001__x0001__x0001__x0001__x0001__x0001_"@_x0001__x0001__x0001__x0001__x0001__x0001__x0008_@_x0001__x0001__x0001__x0001__x0001__x0001__x0008_@_x0001__x0001__x0001__x0001__x0001__x0001__x0008_@_x0001__x0001__x0001__x0001__x0001__x0001__x0014_@_x0001__x0001__x0001__x0001__x0001__x0001__x0001__x0001__x0001__x0001__x0001__x0001__x0001__x0001__x0014_@_x0001__x0001__x0001__x0001__x0001__x0001__x0018_@_x0001__x0001__x0001__x0001__x0001__x0001__x0008_@_x0001__x0001__x0001__x0001__x0001__x0001__x0010_@_x0001__x0001__x0001__x0001__x0001__x0001__x0010_@_x0001__x0001__x0001__x0001__x0001__x0001_8@_x0001__x0001__x0001__x0001__x0001__x0001__x0008_@_x0001__x0001__x0001__x0001__x0001__x0001__x0010_@_x0001__x0001__x0001__x0001__x0001__x0001__x0010_@_x0001__x0001__x0001__x0001__x0001__x0001__x0008_@_x0001__x0001__x0001__x0001__x0001__x0001__x0018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0008_@_x0001__x0002__x0001__x0001__x0001__x0001__x0001__x0001__x0008_@_x0001__x0001__x0001__x0001__x0001__x0001__x0008_@_x0001__x0001__x0001__x0001__x0001__x0001__x0014_@_x0001__x0001__x0001__x0001__x0001__x0001__x0018_@_x0001__x0001__x0001__x0001__x0001__x0001__x0018_@_x0001__x0001__x0001__x0001__x0001__x0001__x0018_@_x0001__x0001__x0001__x0001__x0001__x0001__x0010_@_x0001__x0001__x0001__x0001__x0001__x0001__x0008_@_x0001__x0001__x0001__x0001__x0001__x0001__x001C_@_x0001__x0001__x0001__x0001__x0001__x0001__x0008_@_x0001__x0001__x0001__x0001__x0001__x0001__x0014_@_x0001__x0001__x0001__x0001__x0001__x0001__x0010_@_x0001__x0001__x0001__x0001__x0001__x0001_ @_x0001__x0001__x0001__x0001__x0001__x0001__x0018_@_x0001__x0001__x0001__x0001__x0001__x0001__x0010_@_x0001__x0001__x0001__x0001__x0001__x0001__x0018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0001__x0001__x0001__x0001__x0001__x0001__x0008_@_x0001__x0001__x0001__x0001__x0001__x0001_ @_x0001__x0001__x0001__x0001__x0001__x0001__x0010_@_x0001__x0001__x0001__x0001__x0001__x0001__x0014_@_x0001__x0001__x0001__x0001__x0001__x0001__x0001__x0001__x0001__x0001__x0001__x0001__x0001__x0001__x0010_@_x0001__x0001__x0001__x0001__x0001__x0001__x0010_@_x0001__x0001__x0001__x0001__x0001__x0001__x0010_@_x0001__x0001__x0001__x0001__x0001__x0001__x0008_@_x0001__x0001__x0001__x0001__x0001__x0002__x0001__x0001__x0014_@_x0001__x0001__x0001__x0001__x0001__x0001__x001C_@_x0001__x0001__x0001__x0001__x0001__x0001__x0010_@_x0001__x0001__x0001__x0001__x0001__x0001__x0008_@_x0001__x0001__x0001__x0001__x0001__x0001__x0010_@_x0001__x0001__x0001__x0001__x0001__x0001__x0018_@_x0001__x0001__x0001__x0001__x0001__x0001__x0010_@_x0001__x0001__x0001__x0001__x0001__x0001__x0014_@_x0001__x0001__x0001__x0001__x0001__x0001__x0014_@_x0001__x0001__x0001__x0001__x0001__x0001__x0010_@_x0001__x0001__x0001__x0001__x0001__x0001__x0008_@_x0001__x0001__x0001__x0001__x0001__x0001_ @_x0001__x0001__x0001__x0001__x0001__x0001__x0008_@_x0001__x0001__x0001__x0001__x0001__x0001__x0014_@_x0001__x0001__x0001__x0001__x0001__x0001__x0008_@_x0001__x0001__x0001__x0001__x0001__x0001__x0010_@_x0001__x0001__x0001__x0001__x0001__x0001__x0014_@_x0001__x0001__x0001__x0001__x0001__x0001__x0008_@_x0001__x0001__x0001__x0001__x0001__x0001__x0014_@_x0001__x0001__x0001__x0001__x0001__x0001__x0010_@_x0001__x0001__x0001__x0001__x0001__x0001__x0010_@_x0001__x0001__x0001__x0001__x0001__x0001_2@_x0001__x0001__x0001__x0001__x0001__x0001__x0010_@_x0001__x0001__x0001__x0001__x0001__x0001__x0010_@_x0001__x0001__x0001__x0001__x0001__x0001__x0014_@_x0001__x0001__x0001__x0001__x0001__x0001__x0008_@_x0001__x0001__x0001__x0001__x0001__x0001__x0010_@_x0001__x0001__x0001__x0001__x0001__x0001__x001C_@_x0001__x0001__x0001__x0001__x0001__x0001__x0008_@_x0001__x0001__x0001__x0001__x0001__x0001__x0008_@_x0001__x0001__x0001__x0001__x0001__x0001__x001C_@_x0001__x0001__x0001__x0001__x0001__x0001__x0008_@_x0001__x0002__x0001__x0001__x0001__x0001__x0001__x0001__x001C_@_x0001__x0001__x0001__x0001__x0001__x0001__x0008_@_x0001__x0001__x0001__x0001__x0001__x0001__x0018_@_x0001__x0001__x0001__x0001__x0001__x0001__x0008_@_x0001__x0001__x0001__x0001__x0001__x0001__x0014_@_x0001__x0001__x0001__x0001__x0001__x0001__x0010_@_x0001__x0001__x0001__x0001__x0001__x0001__x0014_@_x0001__x0001__x0001__x0001__x0001__x0001__x0008_@_x0001__x0001__x0001__x0001__x0001__x0001__x0010_@_x0001__x0001__x0001__x0001__x0001__x0001__x0008_@_x0001__x0001__x0001__x0001__x0001__x0001__x0010_@_x0001__x0001__x0001__x0001__x0001__x0001_&amp;@_x0001__x0001__x0001__x0001__x0001__x0001_"@_x0001__x0001__x0001__x0001__x0001__x0001__x0008_@_x0001__x0001__x0001__x0001__x0001__x0001__x0014_@_x0001__x0001__x0001__x0001__x0001__x0001_"@_x0001__x0001__x0001__x0001__x0001__x0001__x0010_@_x0001__x0001__x0001__x0001__x0001__x0001__x0008_@_x0001__x0001__x0001__x0001__x0001__x0001__x0014_@_x0001__x0001__x0001__x0001__x0001__x0001__x0008_@_x0001__x0001__x0001__x0001__x0001__x0001__x0008_@_x0001__x0001__x0001__x0001__x0001__x0001__x0014_@_x0001__x0001__x0001__x0001__x0001__x0001__x0010_@_x0001__x0001__x0001__x0001__x0001__x0001__x0008_@_x0001__x0001__x0001__x0001__x0001__x0001_,@_x0001__x0001__x0001__x0001__x0001__x0001__x0014_@_x0001__x0001__x0001__x0001__x0001__x0001__x0008_@_x0001__x0001__x0001__x0001__x0001__x0001__x0008_@_x0001__x0001__x0001__x0001__x0001__x0001__x0010_@_x0001__x0001__x0001__x0001__x0001__x0001__x0018_@_x0001__x0001__x0001__x0001__x0001__x0001__x0010_@_x0001__x0001__x0001__x0001__x0001__x0002__x0001__x0001__x0010_@_x0001__x0001__x0001__x0001__x0001__x0001__x0008_@_x0001__x0001__x0001__x0001__x0001__x0001__x0014_@_x0001__x0001__x0001__x0001__x0001__x0001__x0010_@_x0001__x0001__x0001__x0001__x0001__x0001__x0018_@_x0001__x0001__x0001__x0001__x0001__x0001__x0018_@_x0001__x0001__x0001__x0001__x0001__x0001__x0008_@_x0001__x0001__x0001__x0001__x0001__x0001__x0008_@_x0001__x0001__x0001__x0001__x0001__x0001__x001C_@_x0001__x0001__x0001__x0001__x0001__x0001__x0008_@_x0001__x0001__x0001__x0001__x0001__x0001__x0010_@_x0001__x0001__x0001__x0001__x0001__x0001__x0008_@_x0001__x0001__x0001__x0001__x0001__x0001__x0008_@_x0001__x0001__x0001__x0001__x0001__x0001__x001C_@_x0001__x0001__x0001__x0001__x0001__x0001__x0008_@_x0001__x0001__x0001__x0001__x0001__x0001_ @_x0001__x0001__x0001__x0001__x0001__x0001__x0014_@_x0001__x0001__x0001__x0001__x0001__x0001_ @_x0001__x0001__x0001__x0001__x0001__x0001__x0018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0001__x0001__x0001__x0001__x0001__x0001__x0001__x0001__x0008_@_x0001__x0001__x0001__x0001__x0001__x0001__x0014_@_x0001__x0001__x0001__x0001__x0001__x0001__x0008_@_x0001__x0001__x0001__x0001__x0001__x0001__x001C_@_x0001__x0001__x0001__x0001__x0001__x0001__x0001__x0001__x0001__x0001__x0001__x0001__x0001__x0001__x0008_@_x0001__x0001__x0001__x0001__x0001__x0001_ @_x0001__x0002__x0001__x0001__x0001__x0001__x0001__x0001_1@_x0001__x0001__x0001__x0001__x0001__x0001__x0010_@_x0001__x0001__x0001__x0001__x0001__x0001__x0010_@_x0001__x0001__x0001__x0001__x0001__x0001__x0018_@_x0001__x0001__x0001__x0001__x0001__x0001__x0008_@_x0001__x0001__x0001__x0001__x0001__x0001__x0008_@_x0001__x0001__x0001__x0001__x0001__x0001__x0014_@_x0001__x0001__x0001__x0001__x0001__x0001__x0014_@_x0001__x0001__x0001__x0001__x0001__x0001__x0010_@_x0001__x0001__x0001__x0001__x0001__x0001__x0010_@_x0001__x0001__x0001__x0001__x0001__x0001__x0014_@_x0001__x0001__x0001__x0001__x0001__x0001__x0008_@_x0001__x0001__x0001__x0001__x0001__x0001__x0018_@_x0001__x0001__x0001__x0001__x0001__x0001__x0018_@_x0001__x0001__x0001__x0001__x0001__x0001__x0008_@_x0001__x0001__x0001__x0001__x0001__x0001__x0010_@_x0001__x0001__x0001__x0001__x0001__x0001__x0010_@_x0001__x0001__x0001__x0001__x0001__x0001__x0008_@_x0001__x0001__x0001__x0001__x0001__x0001_&amp;@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0002__x0001__x0001__x0010_@_x0001__x0001__x0001__x0001__x0001__x0001__x0014_@_x0001__x0001__x0001__x0001__x0001__x0001__x0001__x0001__x0001__x0001__x0001__x0001__x0001__x0001__x0018_@_x0001__x0001__x0001__x0001__x0001__x0001__x0010_@_x0001__x0001__x0001__x0001__x0001__x0001_&amp;@_x0001__x0001__x0001__x0001__x0001__x0001__x0010_@_x0001__x0001__x0001__x0001__x0001__x0001_$@_x0001__x0001__x0001__x0001__x0001__x0001__x0010_@_x0001__x0001__x0001__x0001__x0001__x0001__x0010_@_x0001__x0001__x0001__x0001__x0001__x0001_&amp;@_x0001__x0001__x0001__x0001__x0001__x0001__x0008_@_x0001__x0001__x0001__x0001__x0001__x0001__x0010_@_x0001__x0001__x0001__x0001__x0001__x0001__x0008_@_x0001__x0001__x0001__x0001__x0001__x0001__x0010_@_x0001__x0001__x0001__x0001__x0001__x0001__x0018_@_x0001__x0001__x0001__x0001__x0001__x0001__x0001__x0001__x0001__x0001__x0001__x0001__x0001__x0001__x0014_@_x0001__x0001__x0001__x0001__x0001__x0001_&amp;@_x0001__x0001__x0001__x0001__x0001__x0001__x0008_@_x0001__x0001__x0001__x0001__x0001__x0001__x001C_@_x0001__x0001__x0001__x0001__x0001__x0001__x0008_@_x0001__x0001__x0001__x0001__x0001__x0001_&amp;@_x0001__x0001__x0001__x0001__x0001__x0001__x0008_@_x0001__x0001__x0001__x0001__x0001__x0001__x0010_@_x0001__x0001__x0001__x0001__x0001__x0001__x0010_@_x0001__x0001__x0001__x0001__x0001__x0001__x0014_@_x0001__x0001__x0001__x0001__x0001__x0001__x0018_@_x0001__x0001__x0001__x0001__x0001__x0001__x0010_@_x0001__x0001__x0001__x0001__x0001__x0001__x0010_@_x0001__x0001__x0001__x0001__x0001__x0001__x0018_@_x0001__x0001__x0001__x0001__x0001__x0001__x0018_@_x0001__x0002__x0001__x0001__x0001__x0001__x0001__x0001__x0008_@_x0001__x0001__x0001__x0001__x0001__x0001__x001C_@_x0001__x0001__x0001__x0001__x0001__x0001__x0010_@_x0001__x0001__x0001__x0001__x0001__x0001__x0008_@_x0001__x0001__x0001__x0001__x0001__x0001__x0014_@_x0001__x0001__x0001__x0001__x0001__x0001__x0008_@_x0001__x0001__x0001__x0001__x0001__x0001__x0018_@_x0001__x0001__x0001__x0001__x0001__x0001__x0001__x0001__x0001__x0001__x0001__x0001__x0001__x0001__x0008_@_x0001__x0001__x0001__x0001__x0001__x0001__x001C_@_x0001__x0001__x0001__x0001__x0001__x0001__x0018_@_x0001__x0001__x0001__x0001__x0001__x0001__x0008_@_x0001__x0001__x0001__x0001__x0001__x0001__x0010_@_x0001__x0001__x0001__x0001__x0001__x0001__x001C_@_x0001__x0001__x0001__x0001__x0001__x0001__x0018_@_x0001__x0001__x0001__x0001__x0001__x0001__x0008_@_x0001__x0001__x0001__x0001__x0001__x0001__x0008_@_x0001__x0001__x0001__x0001__x0001__x0001__x0008_@_x0001__x0001__x0001__x0001__x0001__x0001__x0014_@_x0001__x0001__x0001__x0001__x0001__x0001__x0014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0014_@_x0001__x0001__x0001__x0001__x0001__x0001_"@_x0001__x0001__x0001__x0001__x0001__x0001__x0008_@_x0001__x0001__x0001__x0001__x0001__x0002__x0001__x0001__x0014_@_x0001__x0001__x0001__x0001__x0001__x0001__x0010_@_x0001__x0001__x0001__x0001__x0001__x0001__x0018_@_x0001__x0001__x0001__x0001__x0001__x0001__x0014_@_x0001__x0001__x0001__x0001__x0001__x0001__x0014_@_x0001__x0001__x0001__x0001__x0001__x0001__x0010_@_x0001__x0001__x0001__x0001__x0001__x0001__x0014_@_x0001__x0001__x0001__x0001__x0001__x0001__x0018_@_x0001__x0001__x0001__x0001__x0001__x0001__x0018_@_x0001__x0001__x0001__x0001__x0001__x0001__x0008_@_x0001__x0001__x0001__x0001__x0001__x0001_ @_x0001__x0001__x0001__x0001__x0001__x0001__x0008_@_x0001__x0001__x0001__x0001__x0001__x0001__x0014_@_x0001__x0001__x0001__x0001__x0001__x0001__x0010_@_x0001__x0001__x0001__x0001__x0001__x0001__x0018_@_x0001__x0001__x0001__x0001__x0001__x0001__x0008_@_x0001__x0001__x0001__x0001__x0001__x0001__x0018_@_x0001__x0001__x0001__x0001__x0001__x0001__x0008_@_x0001__x0001__x0001__x0001__x0001__x0001__x0018_@_x0001__x0001__x0001__x0001__x0001__x0001__x0008_@_x0001__x0001__x0001__x0001__x0001__x0001__x0008_@_x0001__x0001__x0001__x0001__x0001__x0001_(@_x0001__x0001__x0001__x0001__x0001__x0001__x0008_@_x0001__x0001__x0001__x0001__x0001__x0001_*@_x0001__x0001__x0001__x0001__x0001__x0001__x0008_@_x0001__x0001__x0001__x0001__x0001__x0001__x0010_@_x0001__x0001__x0001__x0001__x0001__x0001__x0014_@_x0001__x0001__x0001__x0001__x0001__x0001__x0014_@_x0001__x0001__x0001__x0001__x0001__x0001__x0010_@_x0001__x0001__x0001__x0001__x0001__x0001__x0010_@_x0001__x0001__x0001__x0001__x0001__x0001__x0010_@_x0001__x0001__x0001__x0001__x0001__x0001__x0010_@_x0001__x0002__x0001__x0001__x0001__x0001__x0001__x0001__x0010_@_x0001__x0001__x0001__x0001__x0001__x0001__x0014_@_x0001__x0001__x0001__x0001__x0001__x0001_"@_x0001__x0001__x0001__x0001__x0001__x0001__x0010_@_x0001__x0001__x0001__x0001__x0001__x0001__x0010_@_x0001__x0001__x0001__x0001__x0001__x0001__x0008_@_x0001__x0001__x0001__x0001__x0001__x0001_ @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001C_@_x0001__x0001__x0001__x0001__x0001__x0001__x0014_@_x0001__x0001__x0001__x0001__x0001__x0001__x0008_@_x0001__x0001__x0001__x0001__x0001__x0001__x0010_@_x0001__x0001__x0001__x0001__x0001__x0001__x0008_@_x0001__x0001__x0001__x0001__x0001__x0001__x0008_@_x0001__x0001__x0001__x0001__x0001__x0001_ @_x0001__x0001__x0001__x0001__x0001__x0001__x0018_@_x0001__x0001__x0001__x0001__x0001__x0001__x0008_@_x0001__x0001__x0001__x0001__x0001__x0001__x0010_@_x0001__x0001__x0001__x0001__x0001__x0001__x0010_@_x0001__x0001__x0001__x0001__x0001__x0001__x0018_@_x0001__x0001__x0001__x0001__x0001__x0001__x0018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0002__x0001__x0001__x0001__x0001__x0001__x0001__x0001__x0001__x0001__x0001__x0010_@_x0001__x0001__x0001__x0001__x0001__x0001__x0010_@_x0001__x0001__x0001__x0001__x0001__x0001__x0008_@_x0001__x0001__x0001__x0001__x0001__x0001__x0008_@_x0001__x0001__x0001__x0001__x0001__x0001__x001C_@_x0001__x0001__x0001__x0001__x0001__x0001__x0001__x0001__x0001__x0001__x0001__x0001__x0001__x0001_*@_x0001__x0001__x0001__x0001__x0001__x0001__x0008_@_x0001__x0001__x0001__x0001__x0001__x0001__x0010_@_x0001__x0001__x0001__x0001__x0001__x0001__x0014_@_x0001__x0001__x0001__x0001__x0001__x0001__x0008_@_x0001__x0001__x0001__x0001__x0001__x0001__x001C_@_x0001__x0001__x0001__x0001__x0001__x0001__x0008_@_x0001__x0001__x0001__x0001__x0001__x0001__x001C_@_x0001__x0001__x0001__x0001__x0001__x0001__x0018_@_x0001__x0001__x0001__x0001__x0001__x0001__x0018_@_x0001__x0001__x0001__x0001__x0001__x0001__x0001__x0001__x0001__x0001__x0001__x0001__x0001__x0001__x0008_@_x0001__x0001__x0001__x0001__x0001__x0001_(@_x0001__x0001__x0001__x0001__x0001__x0001__x0018_@_x0001__x0001__x0001__x0001__x0001__x0001__x0014_@_x0001__x0001__x0001__x0001__x0001__x0001__x0008_@_x0001__x0001__x0001__x0001__x0001__x0001__x001C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C_@_x0001__x0002__x0001__x0001__x0001__x0001__x0001__x0001__x001C_@_x0001__x0001__x0001__x0001__x0001__x0001__x0014_@_x0001__x0001__x0001__x0001__x0001__x0001__x0014_@_x0001__x0001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0014_@_x0001__x0001__x0001__x0001__x0001__x0001__x0010_@_x0001__x0001__x0001__x0001__x0001__x0001__x0010_@_x0001__x0001__x0001__x0001__x0001__x0001__x0001__x0001__x0001__x0001__x0001__x0001__x0001__x0001__x0008_@_x0001__x0001__x0001__x0001__x0001__x0001__x0008_@_x0001__x0001__x0001__x0001__x0001__x0001__x0018_@_x0001__x0001__x0001__x0001__x0001__x0001__x0008_@_x0001__x0001__x0001__x0001__x0001__x0001_ @_x0001__x0001__x0001__x0001__x0001__x0001__x0008_@_x0001__x0001__x0001__x0001__x0001__x0001__x001C_@_x0001__x0001__x0001__x0001__x0001__x0001__x0010_@_x0001__x0001__x0001__x0001__x0001__x0001__x001C_@_x0001__x0001__x0001__x0001__x0001__x0001__x0001__x0001__x0001__x0001__x0001__x0001__x0001__x0001__x0001__x0001__x0001__x0001__x0001__x0001__x0001__x0001__x0010_@_x0001__x0001__x0001__x0001__x0001__x0001__x0008_@_x0001__x0001__x0001__x0001__x0001__x0001__x001C_@_x0001__x0001__x0001__x0001__x0001__x0001__x0014_@_x0001__x0001__x0001__x0001__x0001__x0002__x0001__x0001__x001C_@_x0001__x0001__x0001__x0001__x0001__x0001__x0008_@_x0001__x0001__x0001__x0001__x0001__x0001__x0014_@_x0001__x0001__x0001__x0001__x0001__x0001__x0008_@_x0001__x0001__x0001__x0001__x0001__x0001__x0010_@_x0001__x0001__x0001__x0001__x0001__x0001__x0008_@_x0001__x0001__x0001__x0001__x0001__x0001__x0014_@_x0001__x0001__x0001__x0001__x0001__x0001__x0010_@_x0001__x0001__x0001__x0001__x0001__x0001__x0010_@_x0001__x0001__x0001__x0001__x0001__x0001__x0010_@_x0001__x0001__x0001__x0001__x0001__x0001__x0010_@_x0001__x0001__x0001__x0001__x0001__x0001__x0018_@_x0001__x0001__x0001__x0001__x0001__x0001__x0014_@_x0001__x0001__x0001__x0001__x0001__x0001__x0010_@_x0001__x0001__x0001__x0001__x0001__x0001__x0018_@_x0001__x0001__x0001__x0001__x0001__x0001__x0008_@_x0001__x0001__x0001__x0001__x0001__x0001__x001C_@_x0001__x0001__x0001__x0001__x0001__x0001__x0014_@_x0001__x0001__x0001__x0001__x0001__x0001__x0010_@_x0001__x0001__x0001__x0001__x0001__x0001__x0018_@_x0001__x0001__x0001__x0001__x0001__x0001__x0014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0001__x0001__x0001__x0001__x0001__x0001_*@_x0001__x0001__x0001__x0001__x0001__x0001__x001C_@_x0001__x0002__x0001__x0001__x0001__x0001__x0001__x0001__x0008_@_x0001__x0001__x0001__x0001__x0001__x0001__x0018_@_x0001__x0001__x0001__x0001__x0001__x0001__x0018_@_x0001__x0001__x0001__x0001__x0001__x0001__x0008_@_x0001__x0001__x0001__x0001__x0001__x0001_ @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C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001C_@_x0001__x0001__x0001__x0001__x0001__x0001__x0008_@_x0001__x0001__x0001__x0001__x0001__x0001__x0010_@_x0001__x0001__x0001__x0001__x0001__x0002__x0001__x0001__x0010_@_x0001__x0001__x0001__x0001__x0001__x0001__x0008_@_x0001__x0001__x0001__x0001__x0001__x0001__x0010_@_x0001__x0001__x0001__x0001__x0001__x0001__x0010_@_x0001__x0001__x0001__x0001__x0001__x0001_(@_x0001__x0001__x0001__x0001__x0001__x0001__x0010_@_x0001__x0001__x0001__x0001__x0001__x0001__x0018_@_x0001__x0001__x0001__x0001__x0001__x0001__x001C_@_x0001__x0001__x0001__x0001__x0001__x0001__x0014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001C_@_x0001__x0001__x0001__x0001__x0001__x0001__x0001__x0001__x0001__x0001__x0001__x0001__x0001__x0001__x0008_@_x0001__x0001__x0001__x0001__x0001__x0001_&amp;@_x0001__x0001__x0001__x0001__x0001__x0001__x0008_@_x0001__x0001__x0001__x0001__x0001__x0001__x0008_@_x0001__x0001__x0001__x0001__x0001__x0001__x0018_@_x0001__x0001__x0001__x0001__x0001__x0001__x0018_@_x0001__x0001__x0001__x0001__x0001__x0001__x0014_@_x0001__x0001__x0001__x0001__x0001__x0001_"@_x0001__x0001__x0001__x0001__x0001__x0001__x0018_@_x0001__x0001__x0001__x0001__x0001__x0001__x0010_@_x0001__x0001__x0001__x0001__x0001__x0001__x0018_@_x0001__x0001__x0001__x0001__x0001__x0001__x0008_@_x0001__x0001__x0001__x0001__x0001__x0001__x001C_@_x0001__x0001__x0001__x0001__x0001__x0001__x0010_@_x0001__x0001__x0001__x0001__x0001__x0001__x0010_@_x0001__x0001__x0001__x0001__x0001__x0001__x0010_@_x0001__x0002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0010_@_x0001__x0001__x0001__x0001__x0001__x0001__x0018_@_x0001__x0001__x0001__x0001__x0001__x0001__x0010_@_x0001__x0001__x0001__x0001__x0001__x0001__x0001__x0001__x0001__x0001__x0001__x0001__x0001__x0001__x0008_@_x0001__x0001__x0001__x0001__x0001__x0001__x001C_@_x0001__x0001__x0001__x0001__x0001__x0001__x0008_@_x0001__x0001__x0001__x0001__x0001__x0001__x0001__x0001__x0001__x0001__x0001__x0001__x0001__x0001__x0008_@_x0001__x0001__x0001__x0001__x0001__x0001__x0010_@_x0001__x0001__x0001__x0001__x0001__x0001__x0014_@_x0001__x0001__x0001__x0001__x0001__x0001__x0010_@_x0001__x0001__x0001__x0001__x0001__x0001__x0008_@_x0001__x0001__x0001__x0001__x0001__x0001__x0014_@_x0001__x0001__x0001__x0001__x0001__x0001__x0018_@_x0001__x0001__x0001__x0001__x0001__x0001__x0014_@_x0001__x0001__x0001__x0001__x0001__x0001_ @_x0001__x0001__x0001__x0001__x0001__x0001__x0010_@_x0001__x0001__x0001__x0001__x0001__x0001__x0001__x0001__x0001__x0001__x0001__x0001__x0001__x0001__x0018_@_x0001__x0001__x0001__x0001__x0001__x0002__x0001__x0001__x0008_@_x0001__x0001__x0001__x0001__x0001__x0001__x001C_@_x0001__x0001__x0001__x0001__x0001__x0001__x0008_@_x0001__x0001__x0001__x0001__x0001__x0001__x0008_@_x0001__x0001__x0001__x0001__x0001__x0001__x0014_@_x0001__x0001__x0001__x0001__x0001__x0001__x0010_@_x0001__x0001__x0001__x0001__x0001__x0001__x0008_@_x0001__x0001__x0001__x0001__x0001__x0001__x0001__x0001__x0001__x0001__x0001__x0001__x0001__x0001__x0010_@_x0001__x0001__x0001__x0001__x0001__x0001__x0008_@_x0001__x0001__x0001__x0001__x0001__x0001__x0001__x0001__x0001__x0001__x0001__x0001__x0001__x0001__x0014_@_x0001__x0001__x0001__x0001__x0001__x0001__x0008_@_x0001__x0001__x0001__x0001__x0001__x0001__x0010_@_x0001__x0001__x0001__x0001__x0001__x0001__x0010_@_x0001__x0001__x0001__x0001__x0001__x0001__x0010_@_x0001__x0001__x0001__x0001__x0001__x0001__x0010_@_x0001__x0001__x0001__x0001__x0001__x0001__x0018_@_x0001__x0001__x0001__x0001__x0001__x0001__x0008_@_x0001__x0001__x0001__x0001__x0001__x0001__x0014_@_x0001__x0001__x0001__x0001__x0001__x0001__x0010_@_x0001__x0001__x0001__x0001__x0001__x0001__x0008_@_x0001__x0001__x0001__x0001__x0001__x0001__x0014_@_x0001__x0001__x0001__x0001__x0001__x0001__x0014_@_x0001__x0001__x0001__x0001__x0001__x0001_0@_x0001__x0001__x0001__x0001__x0001__x0001_1@_x0001__x0001__x0001__x0001__x0001__x0001__x0008_@_x0001__x0001__x0001__x0001__x0001__x0001__x0014_@_x0001__x0001__x0001__x0001__x0001__x0001__x0008_@_x0001__x0001__x0001__x0001__x0001__x0001__x0014_@_x0001__x0001__x0001__x0001__x0001__x0001__x001C_@_x0001__x0001__x0001__x0001__x0001__x0001__x0010_@_x0001__x0002__x0001__x0001__x0001__x0001__x0001__x0001__x0008_@_x0001__x0001__x0001__x0001__x0001__x0001__x0008_@_x0001__x0001__x0001__x0001__x0001__x0001__x001C_@_x0001__x0001__x0001__x0001__x0001__x0001__x0008_@_x0001__x0001__x0001__x0001__x0001__x0001__x0014_@_x0001__x0001__x0001__x0001__x0001__x0001__x0008_@_x0001__x0001__x0001__x0001__x0001__x0001__x0014_@_x0001__x0001__x0001__x0001__x0001__x0001__x0014_@_x0001__x0001__x0001__x0001__x0001__x0001_ @_x0001__x0001__x0001__x0001__x0001__x0001__x0010_@_x0001__x0001__x0001__x0001__x0001__x0001__x0008_@_x0001__x0001__x0001__x0001__x0001__x0001__x0008_@_x0001__x0001__x0001__x0001__x0001__x0001__x0018_@_x0001__x0001__x0001__x0001__x0001__x0001_ @_x0001__x0001__x0001__x0001__x0001__x0001__x0014_@_x0001__x0001__x0001__x0001__x0001__x0001__x001C_@_x0001__x0001__x0001__x0001__x0001__x0001__x0008_@_x0001__x0001__x0001__x0001__x0001__x0001_ @_x0001__x0001__x0001__x0001__x0001__x0001_ @_x0001__x0001__x0001__x0001__x0001__x0001__x0010_@_x0001__x0001__x0001__x0001__x0001__x0001__x0008_@_x0001__x0001__x0001__x0001__x0001__x0001__x0010_@_x0001__x0001__x0001__x0001__x0001__x0001__x0008_@_x0001__x0001__x0001__x0001__x0001__x0001_"@_x0001__x0001__x0001__x0001__x0001__x0001__x0010_@_x0001__x0001__x0001__x0001__x0001__x0001__x001C_@_x0001__x0001__x0001__x0001__x0001__x0001__x0010_@_x0001__x0001__x0001__x0001__x0001__x0001_ @_x0001__x0001__x0001__x0001__x0001__x0001_ @_x0001__x0001__x0001__x0001__x0001__x0001__x0010_@_x0001__x0001__x0001__x0001__x0001__x0001__x0010_@_x0001__x0001__x0001__x0001__x0001__x0002__x0001__x0001__x0018_@_x0001__x0001__x0001__x0001__x0001__x0001__x0010_@_x0001__x0001__x0001__x0001__x0001__x0001__x0018_@_x0001__x0001__x0001__x0001__x0001__x0001__x0014_@_x0001__x0001__x0001__x0001__x0001__x0001__x0014_@_x0001__x0001__x0001__x0001__x0001__x0001__x0010_@_x0001__x0001__x0001__x0001__x0001__x0001__x0008_@_x0001__x0001__x0001__x0001__x0001__x0001__x0010_@_x0001__x0001__x0001__x0001__x0001__x0001__x0018_@_x0001__x0001__x0001__x0001__x0001__x0001__x001C_@_x0001__x0001__x0001__x0001__x0001__x0001__x0010_@_x0001__x0001__x0001__x0001__x0001__x0001__x0010_@_x0001__x0001__x0001__x0001__x0001__x0001__x0008_@_x0001__x0001__x0001__x0001__x0001__x0001__x0014_@_x0001__x0001__x0001__x0001__x0001__x0001_"@_x0001__x0001__x0001__x0001__x0001__x0001__x0010_@_x0001__x0001__x0001__x0001__x0001__x0001__x0008_@_x0001__x0001__x0001__x0001__x0001__x0001__x0018_@_x0001__x0001__x0001__x0001__x0001__x0001__x0010_@_x0001__x0001__x0001__x0001__x0001__x0001__x0008_@_x0001__x0001__x0001__x0001__x0001__x0001__x0008_@_x0001__x0001__x0001__x0001__x0001__x0001__x0014_@_x0001__x0001__x0001__x0001__x0001__x0001__x0014_@_x0001__x0001__x0001__x0001__x0001__x0001__x0008_@_x0001__x0001__x0001__x0001__x0001__x0001__x0008_@_x0001__x0001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0014_@_x0001__x0002__x0001__x0001__x0001__x0001__x0001__x0001__x0008_@_x0001__x0001__x0001__x0001__x0001__x0001__x0008_@_x0001__x0001__x0001__x0001__x0001__x0001__x0008_@_x0001__x0001__x0001__x0001__x0001__x0001_"@_x0001__x0001__x0001__x0001__x0001__x0001__x0010_@_x0001__x0001__x0001__x0001__x0001__x0001__x0018_@_x0001__x0001__x0001__x0001__x0001__x0001__x0008_@_x0001__x0001__x0001__x0001__x0001__x0001__x0008_@_x0001__x0001__x0001__x0001__x0001__x0001_ @_x0001__x0001__x0001__x0001__x0001__x0001__x0014_@_x0001__x0001__x0001__x0001__x0001__x0001__x001C_@_x0001__x0001__x0001__x0001__x0001__x0001__x0010_@_x0001__x0001__x0001__x0001__x0001__x0001__x0008_@_x0001__x0001__x0001__x0001__x0001__x0001__x0014_@_x0001__x0001__x0001__x0001__x0001__x0001__x0001__x0001__x0001__x0001__x0001__x0001__x0001__x0001__x0010_@_x0001__x0001__x0001__x0001__x0001__x0001__x0010_@_x0001__x0001__x0001__x0001__x0001__x0001__x0018_@_x0001__x0001__x0001__x0001__x0001__x0001__x0010_@_x0001__x0001__x0001__x0001__x0001__x0001__x0010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0001__x0001__x0001__x0001__x0001__x0001__x0001__x0001__x0018_@_x0001__x0001__x0001__x0001__x0001__x0001__x0018_@_x0001__x0001__x0001__x0001__x0001__x0001__x0008_@_x0001__x0001__x0001__x0001__x0001__x0001__x0010_@_x0001__x0001__x0001__x0001__x0001__x0002__x0001__x0001__x0008_@_x0001__x0001__x0001__x0001__x0001__x0001__x0008_@_x0001__x0001__x0001__x0001__x0001__x0001__x0018_@_x0001__x0001__x0001__x0001__x0001__x0001__x0008_@_x0001__x0001__x0001__x0001__x0001__x0001__x0001__x0001__x0001__x0001__x0001__x0001__x0001__x0001_&amp;@_x0001__x0001__x0001__x0001__x0001__x0001_ @_x0001__x0001__x0001__x0001__x0001__x0001__x0014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001C_@_x0001__x0001__x0001__x0001__x0001__x0001__x0010_@_x0001__x0001__x0001__x0001__x0001__x0001_&lt;@_x0001__x0001__x0001__x0001__x0001__x0001__x0010_@_x0001__x0001__x0001__x0001__x0001__x0001__x0014_@_x0001__x0001__x0001__x0001__x0001__x0001__x0018_@_x0001__x0001__x0001__x0001__x0001__x0001__x0008_@_x0001__x0001__x0001__x0001__x0001__x0001__x0010_@_x0001__x0001__x0001__x0001__x0001__x0001__x001C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0014_@_x0001__x0001__x0001__x0001__x0001__x0001__x0010_@_x0001__x0001__x0001__x0001__x0001__x0001__x0008_@_x0001__x0002__x0001__x0001__x0001__x0001__x0001__x0001__x0008_@_x0001__x0001__x0001__x0001__x0001__x0001__x0010_@_x0001__x0001__x0001__x0001__x0001__x0001_2@_x0001__x0001__x0001__x0001__x0001__x0001_,@_x0001__x0001__x0001__x0001__x0001__x0001__x0014_@_x0001__x0001__x0001__x0001__x0001__x0001__x0018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0001__x0018_@_x0001__x0001__x0001__x0001__x0001__x0001__x0008_@_x0001__x0001__x0001__x0001__x0001__x0001__x0008_@_x0001__x0001__x0001__x0001__x0001__x0001__x0014_@_x0001__x0001__x0001__x0001__x0001__x0001__x0010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_x0008_@_x0001__x0001__x0001__x0001__x0001__x0001__x0014_@_x0001__x0001__x0001__x0001__x0001__x0001__x0008_@_x0001__x0001__x0001__x0001__x0001__x0001__x0008_@_x0001__x0001__x0001__x0001__x0001__x0002__x0001__x0001__x0010_@_x0001__x0001__x0001__x0001__x0001__x0001__x0010_@_x0001__x0001__x0001__x0001__x0001__x0001_=@_x0001__x0001__x0001__x0001__x0001__x0001__x0008_@_x0001__x0001__x0001__x0001__x0001__x0001__x0008_@_x0001__x0001__x0001__x0001__x0001__x0001__x0018_@_x0001__x0001__x0001__x0001__x0001__x0001__x0008_@_x0001__x0001__x0001__x0001__x0001__x0001__x0008_@_x0001__x0001__x0001__x0001__x0001__x0001__x0008_@_x0001__x0001__x0001__x0001__x0001__x0001__x0018_@_x0001__x0001__x0001__x0001__x0001__x0001__x0018_@_x0001__x0001__x0001__x0001__x0001__x0001__x001C_@_x0001__x0001__x0001__x0001__x0001__x0001__x0010_@_x0001__x0001__x0001__x0001__x0001__x0001__x0008_@_x0001__x0001__x0001__x0001__x0001__x0001__x0010_@_x0001__x0001__x0001__x0001__x0001__x0001__x001C_@_x0001__x0001__x0001__x0001__x0001__x0001__x0008_@_x0001__x0001__x0001__x0001__x0001__x0001__x0014_@_x0001__x0001__x0001__x0001__x0001__x0001__x0014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0001__x0001__x0001__x0001__x0001__x0001__x0001__x0001__x0010_@_x0001__x0001__x0001__x0001__x0001__x0001__x0008_@_x0001__x0001__x0001__x0001__x0001__x0001__x0014_@_x0001__x0001__x0001__x0001__x0001__x0001__x0018_@_x0001__x0001__x0001__x0001__x0001__x0001__x0014_@_x0001__x0002__x0001__x0001__x0001__x0001__x0001__x0001__x0008_@_x0001__x0001__x0001__x0001__x0001__x0001__x0010_@_x0001__x0001__x0001__x0001__x0001__x0001__x0018_@_x0001__x0001__x0001__x0001__x0001__x0001__x0010_@_x0001__x0001__x0001__x0001__x0001__x0001__x0001__x0001__x0001__x0001__x0001__x0001__x0001__x0001_6@_x0001__x0001__x0001__x0001__x0001__x0001__x0010_@_x0001__x0001__x0001__x0001__x0001__x0001__x0008_@_x0001__x0001__x0001__x0001__x0001__x0001__x0018_@_x0001__x0001__x0001__x0001__x0001__x0001__x0008_@_x0001__x0001__x0001__x0001__x0001__x0001__x0008_@_x0001__x0001__x0001__x0001__x0001__x0001__x0001__x0001__x0001__x0001__x0001__x0001__x0001__x0001__x0018_@_x0001__x0001__x0001__x0001__x0001__x0001__x0010_@_x0001__x0001__x0001__x0001__x0001__x0001__x0010_@_x0001__x0001__x0001__x0001__x0001__x0001__x0010_@_x0001__x0001__x0001__x0001__x0001__x0001__x0014_@_x0001__x0001__x0001__x0001__x0001__x0001__x0008_@_x0001__x0001__x0001__x0001__x0001__x0001__x001C_@_x0001__x0001__x0001__x0001__x0001__x0001__x0008_@_x0001__x0001__x0001__x0001__x0001__x0001__x0010_@_x0001__x0001__x0001__x0001__x0001__x0001__x0010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001C_@_x0001__x0001__x0001__x0001__x0001__x0001__x0010_@_x0001__x0001__x0001__x0001__x0001__x0001__x0010_@_x0001__x0001__x0001__x0001__x0001__x0001__x0018_@_x0001__x0001__x0001__x0001__x0001__x0002__x0001__x0001__x0008_@_x0001__x0001__x0001__x0001__x0001__x0001__x0014_@_x0001__x0001__x0001__x0001__x0001__x0001__x0008_@_x0001__x0001__x0001__x0001__x0001__x0001__x0008_@_x0001__x0001__x0001__x0001__x0001__x0001_(@_x0001__x0001__x0001__x0001__x0001__x0001__x0014_@_x0001__x0001__x0001__x0001__x0001__x0001__x0010_@_x0001__x0001__x0001__x0001__x0001__x0001__x0010_@_x0001__x0001__x0001__x0001__x0001__x0001__x0018_@_x0001__x0001__x0001__x0001__x0001__x0001__x0008_@_x0001__x0001__x0001__x0001__x0001__x0001__x0018_@_x0001__x0001__x0001__x0001__x0001__x0001__x0014_@_x0001__x0001__x0001__x0001__x0001__x0001__x0018_@_x0001__x0001__x0001__x0001__x0001__x0001__x0001__x0001__x0001__x0001__x0001__x0001__x0001__x0001__x0010_@_x0001__x0001__x0001__x0001__x0001__x0001__x0010_@_x0001__x0001__x0001__x0001__x0001__x0001__x0010_@_x0001__x0001__x0001__x0001__x0001__x0001__x0014_@_x0001__x0001__x0001__x0001__x0001__x0001__x0008_@_x0001__x0001__x0001__x0001__x0001__x0001__x0010_@_x0001__x0001__x0001__x0001__x0001__x0001_F@_x0001__x0001__x0001__x0001__x0001__x0001__x0008_@_x0001__x0001__x0001__x0001__x0001__x0001__x0014_@_x0001__x0001__x0001__x0001__x0001__x0001__x0008_@_x0001__x0001__x0001__x0001__x0001__x0001__x0010_@_x0001__x0001__x0001__x0001__x0001__x0001__x0010_@_x0001__x0001__x0001__x0001__x0001__x0001__x0014_@_x0001__x0001__x0001__x0001__x0001__x0001__x0010_@_x0001__x0001__x0001__x0001__x0001__x0001__x0008_@_x0001__x0001__x0001__x0001__x0001__x0001__x0014_@_x0001__x0001__x0001__x0001__x0001__x0001__x0010_@_x0001__x0001__x0001__x0001__x0001__x0001__x0014_@_x0001__x0002__x0001__x0001__x0001__x0001__x0001__x0001__x0008_@_x0001__x0001__x0001__x0001__x0001__x0001_ @_x0001__x0001__x0001__x0001__x0001__x0001__x0010_@_x0001__x0001__x0001__x0001__x0001__x0001__x0008_@_x0001__x0001__x0001__x0001__x0001__x0001__x0010_@_x0001__x0001__x0001__x0001__x0001__x0001__x0018_@_x0001__x0001__x0001__x0001__x0001__x0001__x0010_@_x0001__x0001__x0001__x0001__x0001__x0001_"@_x0001__x0001__x0001__x0001__x0001__x0001__x0010_@_x0001__x0001__x0001__x0001__x0001__x0001_A@_x0001__x0001__x0001__x0001__x0001__x0001__x0008_@_x0001__x0001__x0001__x0001__x0001__x0001_K@_x0001__x0001__x0001__x0001__x0001__x0001__x0018_@_x0001__x0001__x0001__x0001__x0001__x0001__x0010_@_x0001__x0001__x0001__x0001__x0001__x0001__x0014_@_x0001__x0001__x0001__x0001__x0001__x0001__x0001__x0001__x0001__x0001__x0001__x0001__x0001__x0001_(@_x0001__x0001__x0001__x0001__x0001__x0001__x0010_@_x0001__x0001__x0001__x0001__x0001__x0001__x0014_@_x0001__x0001__x0001__x0001__x0001__x0001__x0010_@_x0001__x0001__x0001__x0001__x0001__x0001_&amp;@_x0001__x0001__x0001__x0001__x0001__x0001__x0014_@_x0001__x0001__x0001__x0001__x0001__x0001__x0008_@_x0001__x0001__x0001__x0001__x0001__x0001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0002__x0001__x0001_"@_x0001__x0001__x0001__x0001__x0001__x0001__x0008_@_x0001__x0001__x0001__x0001__x0001__x0001__x0010_@_x0001__x0001__x0001__x0001__x0001__x0001__x001C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0001__x0001__x0001__x0001__x0001__x0001__x0010_@_x0001__x0001__x0001__x0001__x0001__x0001__x0010_@_x0001__x0001__x0001__x0001__x0001__x0001__x001C_@_x0001__x0001__x0001__x0001__x0001__x0001__x0010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0014_@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0001__x0010_@_x0001__x0001__x0001__x0001__x0001__x0001__x0018_@_x0001__x0001__x0001__x0001__x0001__x0001__x0018_@_x0001__x0001__x0001__x0001__x0001__x0001__x0014_@_x0001__x0001__x0001__x0001__x0001__x0001__x0014_@_x0001__x0001__x0001__x0001__x0001__x0001__x0010_@_x0001__x0001__x0001__x0001__x0001__x0001__x0001__x0001__x0001__x0002__x0001__x0001__x0001__x0001__x0001__x0001__x0010_@_x0001__x0001__x0001__x0001__x0001__x0001__x0008_@_x0001__x0001__x0001__x0001__x0001__x0001__x0008_@_x0001__x0001__x0001__x0001__x0001__x0001__x0010_@_x0001__x0001__x0001__x0001__x0001__x0001__x0010_@_x0001__x0001__x0001__x0001__x0001__x0001_ @_x0001__x0001__x0001__x0001__x0001__x0001_&amp;@_x0001__x0001__x0001__x0001__x0001__x0001__x0001__x0001__x0001__x0001__x0001__x0001__x0001__x0001__x0018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0014_@_x0001__x0001__x0001__x0001__x0001__x0001__x0001__x0001__x0001__x0001__x0001__x0001__x0001__x0001__x0008_@_x0001__x0001__x0001__x0001__x0001__x0001__x0010_@_x0001__x0001__x0001__x0001__x0001__x0001__x0008_@_x0001__x0001__x0001__x0001__x0001__x0001__x0001__x0001__x0001__x0001__x0001__x0001__x0001__x0001__x0008_@_x0001__x0001__x0001__x0001__x0001__x0001__x0008_@_x0001__x0001__x0001__x0001__x0001__x0001__x0018_@_x0001__x0001__x0001__x0001__x0001__x0001__x001C_@_x0001__x0001__x0001__x0001__x0001__x0001__x0008_@_x0001__x0001__x0001__x0001__x0001__x0001__x0010_@_x0001__x0001__x0001__x0001__x0001__x0001__x0014_@_x0001__x0001__x0001__x0001__x0001__x0001__x0018_@_x0001__x0001__x0001__x0001__x0001__x0001__x0008_@_x0001__x0001__x0001__x0001__x0001__x0001__x0014_@_x0001__x0001__x0001__x0001__x0001__x0001__x0010_@_x0001__x0001__x0001__x0001__x0001__x0002__x0001__x0001__x0008_@_x0001__x0001__x0001__x0001__x0001__x0001__x0018_@_x0001__x0001__x0001__x0001__x0001__x0001__x0010_@_x0001__x0001__x0001__x0001__x0001__x0001__x0010_@_x0001__x0001__x0001__x0001__x0001__x0001__x0008_@_x0001__x0001__x0001__x0001__x0001__x0001_ @_x0001__x0001__x0001__x0001__x0001__x0001__x0010_@_x0001__x0001__x0001__x0001__x0001__x0001__x0010_@_x0001__x0001__x0001__x0001__x0001__x0001__x0014_@_x0001__x0001__x0001__x0001__x0001__x0001__x001C_@_x0001__x0001__x0001__x0001__x0001_@@_x0001__x0001__x0001__x0001__x0001__x0001__x0010_@_x0001__x0001__x0001__x0001__x0001__x0001__x0018_@_x0001__x0001__x0001__x0001__x0001__x0001__x0018_@_x0001__x0001__x0001__x0001__x0001__x0001__x0018_@_x0001__x0001__x0001__x0001__x0001__x0001__x0008_@_x0001__x0001__x0001__x0001__x0001__x0001__x0001__x0001__x0001__x0001__x0001__x0001__x0001__x0001__x0010_@_x0001__x0001__x0001__x0001__x0001__x0001_0@_x0001__x0001__x0001__x0001__x0001__x0001__x0014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0014_@_x0001__x0001__x0001__x0001__x0001__x0001__x0008_@_x0001__x0001__x0001__x0001__x0001__x0001__x0010_@_x0001__x0001__x0001__x0001__x0001__x0001__x0010_@_x0001__x0002__x0001__x0001__x0001__x0001__x0001__x0001__x0010_@_x0001__x0001__x0001__x0001__x0001__x0001__x0018_@_x0001__x0001__x0001__x0001__x0001__x0001__x0010_@_x0001__x0001__x0001__x0001__x0001__x0001__x0008_@_x0001__x0001__x0001__x0001__x0001__x0001__x0014_@_x0001__x0001__x0001__x0001__x0001__x0001__x0018_@_x0001__x0001__x0001__x0001__x0001__x0001__x0008_@_x0001__x0001__x0001__x0001__x0001__x0001__x0008_@_x0001__x0001__x0001__x0001__x0001__x0001__x001C_@_x0001__x0001__x0001__x0001__x0001__x0001__x0010_@_x0001__x0001__x0001__x0001__x0001__x0001__x0018_@_x0001__x0001__x0001__x0001__x0001__x0001__x0018_@_x0001__x0001__x0001__x0001__x0001__x0001__x0018_@_x0001__x0001__x0001__x0001__x0001__x0001__x0008_@_x0001__x0001__x0001__x0001__x0001__x0001__x0008_@_x0001__x0001__x0001__x0001__x0001__x0001__x0014_@_x0001__x0001__x0001__x0001__x0001__x0001__x0010_@_x0001__x0001__x0001__x0001__x0001__x0001__x0014_@_x0001__x0001__x0001__x0001__x0001__x0001__x0010_@_x0001__x0001__x0001__x0001__x0001__x0001__x0010_@_x0001__x0001__x0001__x0001__x0001__x0001__x001C_@_x0001__x0001__x0001__x0001__x0001__x0001__x0018_@_x0001__x0001__x0001__x0001__x0001__x0001__x0018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0008_@_x0001__x0001__x0001__x0001__x0001__x0002__x0001__x0001__x0008_@_x0001__x0001__x0001__x0001__x0001__x0001__x0018_@_x0001__x0001__x0001__x0001__x0001__x0001__x0008_@_x0001__x0001__x0001__x0001__x0001__x0001__x0014_@_x0001__x0001__x0001__x0001__x0001__x0001_"@_x0001__x0001__x0001__x0001__x0001__x0001__x0014_@_x0001__x0001__x0001__x0001__x0001__x0001__x0008_@_x0001__x0001__x0001__x0001__x0001__x0001__x0008_@_x0001__x0001__x0001__x0001__x0001__x0001__x0010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7@_x0001__x0001__x0001__x0001__x0001__x0001__x0018_@_x0001__x0001__x0001__x0001__x0001__x0001__x001C_@_x0001__x0001__x0001__x0001__x0001__x0001__x0014_@_x0001__x0001__x0001__x0001__x0001__x0001__x001C_@_x0001__x0001__x0001__x0001__x0001__x0001__x0010_@_x0001__x0001__x0001__x0001__x0001__x0001__x0010_@_x0001__x0001__x0001__x0001__x0001__x0001__x0008_@_x0001__x0001__x0001__x0001__x0001__x0001_,@_x0001__x0001__x0001__x0001__x0001__x0001__x0014_@_x0001__x0001__x0001__x0001__x0001__x0001__x0001__x0001__x0001__x0001__x0001__x0001__x0001__x0001__x0010_@_x0001__x0001__x0001__x0001__x0001__x0001__x0014_@_x0001__x0001__x0001__x0001__x0001__x0001__x0008_@_x0001__x0001__x0001__x0001__x0001__x0001__x0014_@_x0001__x0001__x0001__x0001__x0001__x0001__x0008_@_x0001__x0001__x0001__x0001__x0001__x0001__x0010_@_x0001__x0002__x0001__x0001__x0001__x0001__x0001__x0001__x0008_@_x0001__x0001__x0001__x0001__x0001__x0001__x001C_@_x0001__x0001__x0001__x0001__x0001__x0001__x0008_@_x0001__x0001__x0001__x0001__x0001__x0001__x0010_@_x0001__x0001__x0001__x0001__x0001__x0001__x0018_@_x0001__x0001__x0001__x0001__x0001__x0001__x0008_@_x0001__x0001__x0001__x0001__x0001__x0001__x0010_@_x0001__x0001__x0001__x0001__x0001__x0001__x0010_@_x0001__x0001__x0001__x0001__x0001__x0001__x0010_@_x0001__x0001__x0001__x0001__x0001__x0001__x0014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0001__x0001__x0001__x0001__x0001__x0001__x0001__x0001__x0008_@_x0001__x0001__x0001__x0001__x0001__x0001__x0010_@_x0001__x0001__x0001__x0001__x0001__x0001__x0014_@_x0001__x0001__x0001__x0001__x0001__x0001__x0008_@_x0001__x0001__x0001__x0001__x0001__x0001__x001C_@_x0001__x0001__x0001__x0001__x0001__x0001__x0010_@_x0001__x0001__x0001__x0001__x0001__x0001__x0014_@_x0001__x0001__x0001__x0001__x0001__x0001__x0010_@_x0001__x0001__x0001__x0001__x0001__x0001__x0008_@_x0001__x0001__x0001__x0001__x0001__x0001__x0001__x0001__x0001__x0001__x0001__x0001__x0001__x0001__x0010_@_x0001__x0001__x0001__x0001__x0001__x0001__x0008_@_x0001__x0001__x0001__x0001__x0001__x0001__x0014_@_x0001__x0001__x0001__x0001__x0001__x0002__x0001__x0001_"@_x0001__x0001__x0001__x0001__x0001__x0001__x0010_@_x0001__x0001__x0001__x0001__x0001__x0001_ @_x0001__x0001__x0001__x0001__x0001__x0001__x0018_@_x0001__x0001__x0001__x0001__x0001__x0001__x0010_@_x0001__x0001__x0001__x0001__x0001__x0001__x0010_@_x0001__x0001__x0001__x0001__x0001__x0001__x0001__x0001__x0001__x0001__x0001__x0001__x0001__x0001__x0008_@_x0001__x0001__x0001__x0001__x0001__x0001__x0010_@_x0001__x0001__x0001__x0001__x0001__x0001__x0008_@_x0001__x0001__x0001__x0001__x0001__x0001__x001C_@_x0001__x0001__x0001__x0001__x0001__x0001__x0008_@_x0001__x0001__x0001__x0001__x0001__x0001__x0001__x0001__x0001__x0001__x0001__x0001__x0001__x0001__x0010_@_x0001__x0001__x0001__x0001__x0001__x0001__x0018_@_x0001__x0001__x0001__x0001__x0001__x0001__x0010_@_x0001__x0001__x0001__x0001__x0001__x0001__x0001__x0001__x0001__x0001__x0001__x0001__x0001__x0001__x001C_@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0014_@_x0001__x0001__x0001__x0001__x0001__x0001__x0018_@_x0001__x0001__x0001__x0001__x0001__x0001__x0008_@_x0001__x0001__x0001__x0001__x0001__x0001__x0010_@_x0001__x0001__x0001__x0001__x0001__x0001__x0010_@_x0001__x0001__x0001__x0001__x0001__x0001__x0010_@_x0001__x0001__x0001__x0001__x0001__x0001__x0010_@_x0001__x0002__x0001__x0001__x0001__x0001__x0001__x0001_&amp;@_x0001__x0001__x0001__x0001__x0001__x0001__x0008_@_x0001__x0001__x0001__x0001__x0001__x0001__x0008_@_x0001__x0001__x0001__x0001__x0001__x0001_3@_x0001__x0001__x0001__x0001__x0001__x0001__x0014_@_x0001__x0001__x0001__x0001__x0001__x0001__x0008_@_x0001__x0001__x0001__x0001__x0001__x0001__x0010_@_x0001__x0001__x0001__x0001__x0001__x0001__x0008_@_x0001__x0001__x0001__x0001__x0001__x0001__x0018_@_x0001__x0001__x0001__x0001__x0001__x0001__x0008_@_x0001__x0001__x0001__x0001__x0001__x0001__x0008_@_x0001__x0001__x0001__x0001__x0001__x0001_6@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0018_@_x0001__x0001__x0001__x0001__x0001__x0001__x0010_@_x0001__x0001__x0001__x0001__x0001__x0001__x0008_@_x0001__x0001__x0001__x0001__x0001__x0001__x0010_@_x0001__x0001__x0001__x0001__x0001__x0001__x0001__x0001__x0001__x0001__x0001__x0001__x0001__x0001__x001C_@_x0001__x0001__x0001__x0001__x0001__x0001__x0010_@_x0001__x0001__x0001__x0001__x0001__x0001__x0008_@_x0001__x0001__x0001__x0001__x0001__x0001__x0008_@_x0001__x0001__x0001__x0001__x0001__x0001__x001C_@_x0001__x0001__x0001__x0001__x0001__x0001__x0008_@_x0001__x0001__x0001__x0001__x0001__x0001__x0014_@_x0001__x0001__x0001__x0001__x0001__x0001__x0008_@_x0001__x0001__x0001__x0001__x0001__x0002__x0001__x0001__x001C_@_x0001__x0001__x0001__x0001__x0001__x0001__x0010_@_x0001__x0001__x0001__x0001__x0001__x0001__x001C_@_x0001__x0001__x0001__x0001__x0001__x0001__x0008_@_x0001__x0001__x0001__x0001__x0001__x0001__x0014_@_x0001__x0001__x0001__x0001__x0001__x0001_ @_x0001__x0001__x0001__x0001__x0001__x0001__x0008_@_x0001__x0001__x0001__x0001__x0001__x0001_ @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0014_@_x0001__x0001__x0001__x0001__x0001__x0001__x0018_@_x0001__x0001__x0001__x0001__x0001__x0001__x0010_@_x0001__x0001__x0001__x0001__x0001__x0001__x0014_@_x0001__x0001__x0001__x0001__x0001__x0001__x0014_@_x0001__x0001__x0001__x0001__x0001__x0001__x0010_@_x0001__x0001__x0001__x0001__x0001__x0001__x0008_@_x0001__x0002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0001__x0001__x0001__x0001__x0001__x0001__x0001__x0001__x0010_@_x0001__x0001__x0001__x0001__x0001__x0001__x001C_@_x0001__x0001__x0001__x0001__x0001__x0001__x0018_@_x0001__x0001__x0001__x0001__x0001__x0001__x0010_@_x0001__x0001__x0001__x0001__x0001__x0001__x0010_@_x0001__x0001__x0001__x0001__x0001__x0001__x0010_@_x0001__x0001__x0001__x0001__x0001__x0001__x0010_@_x0001__x0001__x0001__x0001__x0001__x0001__x0014_@_x0001__x0001__x0001__x0001__x0001__x0001__x0010_@_x0001__x0001__x0001__x0001__x0001__x0001__x0010_@_x0001__x0001__x0001__x0001__x0001__x0001__x0014_@_x0001__x0001__x0001__x0001__x0001__x0001__x0008_@_x0001__x0001__x0001__x0001__x0001__x0001__x001C_@_x0001__x0001__x0001__x0001__x0001__x0001__x0008_@_x0001__x0001__x0001__x0001__x0001__x0001__x0014_@_x0001__x0001__x0001__x0001__x0001__x0001__x001C_@_x0001__x0001__x0001__x0001__x0001__x0001__x0010_@_x0001__x0001__x0001__x0001__x0001__x0001__x001C_@_x0001__x0001__x0001__x0001__x0001__x0001__x0014_@_x0001__x0001__x0001__x0001__x0001__x0001__x0014_@_x0001__x0001__x0001__x0001__x0001__x0001__x0008_@_x0001__x0001__x0001__x0001__x0001__x0001__x0008_@_x0001__x0001__x0001__x0001__x0001__x0001__x0001__x0001__x0001__x0001__x0001__x0001__x0001__x0001__x0010_@_x0001__x0001__x0001__x0001__x0001__x0002__x0001__x0001__x0001__x0001__x0001__x0001__x0001__x0001__x0001__x0001__x0010_@_x0001__x0001__x0001__x0001__x0001__x0001__x0014_@_x0001__x0001__x0001__x0001__x0001__x0001__x0010_@_x0001__x0001__x0001__x0001__x0001__x0001__x0008_@_x0001__x0001__x0001__x0001__x0001__x0001__x0010_@_x0001__x0001__x0001__x0001__x0001__x0001__x0010_@_x0001__x0001__x0001__x0001__x0001__x0001__x0010_@_x0001__x0001__x0001__x0001__x0001__x0001__x0010_@_x0001__x0001__x0001__x0001__x0001__x0001__x0008_@_x0001__x0001__x0001__x0001__x0001__x0001__x0008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0008_@_x0001__x0001__x0001__x0001__x0001__x0001__x0014_@_x0001__x0001__x0001__x0001__x0001__x0001__x0014_@_x0001__x0001__x0001__x0001__x0001__x0001__x0008_@_x0001__x0001__x0001__x0001__x0001__x0001__x0010_@_x0001__x0001__x0001__x0001__x0001__x0001__x0008_@_x0001__x0001__x0001__x0001__x0001__x0001__x0008_@_x0001__x0001__x0001__x0001__x0001__x0001_&amp;@_x0001__x0001__x0001__x0001__x0001__x0001__x0008_@_x0001__x0001__x0001__x0001__x0001__x0001__x0008_@_x0001__x0001__x0001__x0001__x0001__x0001__x0010_@_x0001__x0001__x0001__x0001__x0001__x0001__x0010_@_x0001__x0001__x0001__x0001__x0001__x0001__x0018_@_x0001__x0001__x0001__x0001__x0001__x0001__x0008_@_x0001__x0001__x0001__x0001__x0001__x0001__x0010_@_x0001__x0001__x0001__x0001__x0001__x0001__x0001__x0001__x0001__x0002__x0001__x0001__x0001__x0001__x0001__x0001__x0010_@_x0001__x0001__x0001__x0001__x0001__x0001__x0018_@_x0001__x0001__x0001__x0001__x0001_R@_x0001__x0001__x0001__x0001__x0001__x0001__x0018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0018_@_x0001__x0001__x0001__x0001__x0001__x0001__x0008_@_x0001__x0001__x0001__x0001__x0001__x0001__x0014_@_x0001__x0001__x0001__x0001__x0001__x0001__x0008_@_x0001__x0001__x0001__x0001__x0001__x0001_3@_x0001__x0001__x0001__x0001__x0001__x0001__x0001__x0001__x0001__x0001__x0001__x0001__x0001__x0001__x0014_@_x0001__x0001__x0001__x0001__x0001__x0001__x0010_@_x0001__x0001__x0001__x0001__x0001__x0001__x0001__x0001__x0001__x0001__x0001__x0001__x0001__x0001__x0010_@_x0001__x0001__x0001__x0001__x0001__x0001__x0008_@_x0001__x0001__x0001__x0001__x0001__x0001__x0008_@_x0001__x0001__x0001__x0001__x0001__x0001__x0018_@_x0001__x0001__x0001__x0001__x0001__x0001__x0008_@_x0001__x0001__x0001__x0001__x0001__x0001__x0008_@_x0001__x0001__x0001__x0001__x0001__x0001__x001C_@_x0001__x0001__x0001__x0001__x0001__x0001__x0014_@_x0001__x0001__x0001__x0001__x0001__x0001__x0008_@_x0001__x0001__x0001__x0001__x0001__x0001__x0014_@_x0001__x0001__x0001__x0001__x0001__x0001__x0008_@_x0001__x0001__x0001__x0001__x0001__x0002__x0001__x0001__x0008_@_x0001__x0001__x0001__x0001__x0001__x0001__x0008_@_x0001__x0001__x0001__x0001__x0001__x0001__x0008_@_x0001__x0001__x0001__x0001__x0001__x0001_"@_x0001__x0001__x0001__x0001__x0001__x0001__x0014_@_x0001__x0001__x0001__x0001__x0001__x0001__x001C_@_x0001__x0001__x0001__x0001__x0001__x0001__x0008_@_x0001__x0001__x0001__x0001__x0001__x0001__x0014_@_x0001__x0001__x0001__x0001__x0001__x0001__x0008_@_x0001__x0001__x0001__x0001__x0001__x0001__x0014_@_x0001__x0001__x0001__x0001__x0001__x0001__x0008_@_x0001__x0001__x0001__x0001__x0001__x0001__x0010_@_x0001__x0001__x0001__x0001__x0001__x0001__x0008_@_x0001__x0001__x0001__x0001__x0001__x0001__x0010_@_x0001__x0001__x0001__x0001__x0001__x0001__x0018_@_x0001__x0001__x0001__x0001__x0001__x0001__x001C_@_x0001__x0001__x0001__x0001__x0001__x0001__x0014_@_x0001__x0001__x0001__x0001__x0001__x0001_"@_x0001__x0001__x0001__x0001__x0001__x0001__x0008_@_x0001__x0001__x0001__x0001__x0001__x0001__x0010_@_x0001__x0001__x0001__x0001__x0001__x0001_1@_x0001__x0001__x0001__x0001__x0001__x0001__x001C_@_x0001__x0001__x0001__x0001__x0001__x0001__x0008_@_x0001__x0001__x0001__x0001__x0001__x0001_&amp;@_x0001__x0001__x0001__x0001__x0001__x0001__x0010_@_x0001__x0001__x0001__x0001__x0001__x0001__x0008_@_x0001__x0001__x0001__x0001__x0001__x0001__x0014_@_x0001__x0001__x0001__x0001__x0001__x0001__x0010_@_x0001__x0001__x0001__x0001__x0001__x0001__x0008_@_x0001__x0001__x0001__x0001__x0001__x0001__x0018_@_x0001__x0001__x0001__x0001__x0001__x0001__x0010_@_x0001__x0001__x0001__x0001__x0001__x0001__x0010_@_x0001__x0002__x0001__x0001__x0001__x0001__x0001__x0001__x0010_@_x0001__x0001__x0001__x0001__x0001__x0001__x0008_@_x0001__x0001__x0001__x0001__x0001__x0001__x0001__x0001__x0001__x0001__x0001__x0001__x0001__x0001__x0010_@_x0001__x0001__x0001__x0001__x0001__x0001__x0008_@_x0001__x0001__x0001__x0001__x0001__x0001__x0010_@_x0001__x0001__x0001__x0001__x0001__x0001__x0010_@_x0001__x0001__x0001__x0001__x0001__x0001__x0018_@_x0001__x0001__x0001__x0001__x0001__x0001__x0008_@_x0001__x0001__x0001__x0001__x0001__x0001__x0018_@_x0001__x0001__x0001__x0001__x0001__x0001_ @_x0001__x0001__x0001__x0001__x0001__x0001__x0008_@_x0001__x0001__x0001__x0001__x0001__x0001_"@_x0001__x0001__x0001__x0001__x0001__x0001__x0010_@_x0001__x0001__x0001__x0001__x0001__x0001__x0010_@_x0001__x0001__x0001__x0001__x0001__x0001__x001C_@_x0001__x0001__x0001__x0001__x0001__x0001__x0001__x0001__x0001__x0001__x0001__x0001__x0001__x0001_,@_x0001__x0001__x0001__x0001__x0001__x0001__x0014_@_x0001__x0001__x0001__x0001__x0001__x0001__x0008_@_x0001__x0001__x0001__x0001__x0001__x0001__x0008_@_x0001__x0001__x0001__x0001__x0001__x0001_*@_x0001__x0001__x0001__x0001__x0001__x0001__x0018_@_x0001__x0001__x0001__x0001__x0001__x0001__x001C_@_x0001__x0001__x0001__x0001__x0001__x0001__x0014_@_x0001__x0001__x0001__x0001__x0001__x0001__x0008_@_x0001__x0001__x0001__x0001__x0001__x0001_,@_x0001__x0001__x0001__x0001__x0001__x0001__x0008_@_x0001__x0001__x0001__x0001__x0001__x0001__x0014_@_x0001__x0001__x0001__x0001__x0001__x0001__x0010_@_x0001__x0001__x0001__x0001__x0001__x0001__x0008_@_x0001__x0001__x0001__x0001__x0001__x0002__x0001__x0001__x0008_@_x0001__x0001__x0001__x0001__x0001__x0001__x0014_@_x0001__x0001__x0001__x0001__x0001__x0001__x0001__x0001__x0001__x0001__x0001__x0001__x0001__x0001__x0010_@_x0001__x0001__x0001__x0001__x0001__x0001__x0008_@_x0001__x0001__x0001__x0001__x0001__x0001__x0010_@_x0001__x0001__x0001__x0001__x0001__x0001__x0008_@_x0001__x0001__x0001__x0001__x0001__x0001__x0018_@_x0001__x0001__x0001__x0001__x0001__x0001_"@_x0001__x0001__x0001__x0001__x0001__x0001__x001C_@_x0001__x0001__x0001__x0001__x0001__x0001__x001C_@_x0001__x0001__x0001__x0001__x0001__x0001__x0008_@_x0001__x0001__x0001__x0001__x0001__x0001__x0014_@_x0001__x0001__x0001__x0001__x0001__x0001__x0008_@_x0001__x0001__x0001__x0001__x0001__x0001__x0010_@_x0001__x0001__x0001__x0001__x0001__x0001__x0008_@_x0001__x0001__x0001__x0001__x0001__x0001__x0008_@_x0001__x0001__x0001__x0001__x0001__x0001__x0014_@_x0001__x0001__x0001__x0001__x0001__x0001_&amp;@_x0001__x0001__x0001__x0001__x0001__x0001__x0008_@_x0001__x0001__x0001__x0001__x0001__x0001__x0008_@_x0001__x0001__x0001__x0001__x0001__x0001__x0018_@_x0001__x0001__x0001__x0001__x0001__x0001__x0008_@_x0001__x0001__x0001__x0001__x0001__x0001_ @_x0001__x0001__x0001__x0001__x0001__x0001__x0010_@_x0001__x0001__x0001__x0001__x0001__x0001__x0018_@_x0001__x0001__x0001__x0001__x0001__x0001__x0018_@_x0001__x0001__x0001__x0001__x0001__x0001_,@_x0001__x0001__x0001__x0001__x0001__x0001__x0008_@_x0001__x0001__x0001__x0001__x0001__x0001__x0010_@_x0001__x0001__x0001__x0001__x0001__x0001__x0010_@_x0001__x0001__x0001__x0001__x0001__x0001__x0014_@_x0001__x0002__x0001__x0001__x0001__x0001__x0001__x0001__x0010_@_x0001__x0001__x0001__x0001__x0001__x0001__x0010_@_x0001__x0001__x0001__x0001__x0001__x0001__x0008_@_x0001__x0001__x0001__x0001__x0001__x0001__x0010_@_x0001__x0001__x0001__x0001__x0001__x0001__x0014_@_x0001__x0001__x0001__x0001__x0001__x0001__x0018_@_x0001__x0001__x0001__x0001__x0001__x0001__x0010_@_x0001__x0001__x0001__x0001__x0001__x0001__x0010_@_x0001__x0001__x0001__x0001__x0001__x0001__x0010_@_x0001__x0001__x0001__x0001__x0001__x0001__x0008_@_x0001__x0001__x0001__x0001__x0001__x0001__x0014_@_x0001__x0001__x0001__x0001__x0001__x0001__x0008_@_x0001__x0001__x0001__x0001__x0001__x0001__x0010_@_x0001__x0001__x0001__x0001__x0001__x0001__x0014_@_x0001__x0001__x0001__x0001__x0001__x0001__x0008_@_x0001__x0001__x0001__x0001__x0001__x0001__x0014_@_x0001__x0001__x0001__x0001__x0001__x0001__x0010_@_x0001__x0001__x0001__x0001__x0001__x0001__x0010_@_x0001__x0001__x0001__x0001__x0001__x0001__x0008_@_x0001__x0001__x0001__x0001__x0001__x0001__x0018_@_x0001__x0001__x0001__x0001__x0001__x0001__x0010_@_x0001__x0001__x0001__x0001__x0001__x0001__x0014_@_x0001__x0001__x0001__x0001__x0001__x0001__x0010_@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_x0001__x0001__x0001__x0001__x0001__x0001__x0001__x0001__x0008_@_x0001__x0001__x0001__x0001__x0001__x0001__x0014_@_x0001__x0001__x0001__x0001__x0001__x0002__x0001__x0001__x0001__x0001__x0001__x0001__x0001__x0001__x0001__x0001__x001C_@_x0001__x0001__x0001__x0001__x0001__x0001__x0010_@_x0001__x0001__x0001__x0001__x0001__x0001__x001C_@_x0001__x0001__x0001__x0001__x0001__x0001__x0010_@_x0001__x0001__x0001__x0001__x0001__x0001__x0001__x0001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001C_@_x0001__x0001__x0001__x0001__x0001__x0001__x001C_@_x0001__x0001__x0001__x0001__x0001__x0001__x0008_@_x0001__x0001__x0001__x0001__x0001__x0001__x001C_@_x0001__x0001__x0001__x0001__x0001__x0001__x0010_@_x0001__x0001__x0001__x0001__x0001__x0001__x0008_@_x0001__x0001__x0001__x0001__x0001__x0001__x0008_@_x0001__x0001__x0001__x0001__x0001__x0001__x0014_@_x0001__x0001__x0001__x0001__x0001__x0001__x0008_@_x0001__x0001__x0001__x0001__x0001__x0001_"@_x0001__x0001__x0001__x0001__x0001__x0001__x0008_@_x0001__x0001__x0001__x0001__x0001__x0001__x0008_@_x0001__x0001__x0001__x0001__x0001__x0001_0@_x0001__x0001__x0001__x0001__x0001__x0001_"@_x0001__x0001__x0001__x0001__x0001__x0001__x0010_@_x0001__x0001__x0001__x0001__x0001__x0001_3@_x0001__x0001__x0001__x0001__x0001__x0001__x0008_@_x0001__x0001__x0001__x0001__x0001__x0001__x0008_@_x0001__x0001__x0001__x0001__x0001__x0001__x0014_@_x0001__x0001__x0001__x0001__x0001__x0001__x0008_@_x0001__x0001__x0001__x0001__x0001__x0001__x0010_@_x0001__x0002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0014_@_x0001__x0001__x0001__x0001__x0001__x0001__x0018_@_x0001__x0001__x0001__x0001__x0001__x0001__x0010_@_x0001__x0001__x0001__x0001__x0001__x0001__x0010_@_x0001__x0001__x0001__x0001__x0001__x0001__x0008_@_x0001__x0001__x0001__x0001__x0001__x0001__x0010_@_x0001__x0001__x0001__x0001__x0001__x0001__x0018_@_x0001__x0001__x0001__x0001__x0001__x0001__x0008_@_x0001__x0001__x0001__x0001__x0001__x0001__x0008_@_x0001__x0001__x0001__x0001__x0001__x0001__x0010_@_x0001__x0001__x0001__x0001__x0001__x0001__x0008_@_x0001__x0001__x0001__x0001__x0001__x0001__x0014_@_x0001__x0001__x0001__x0001__x0001__x0001__x0008_@_x0001__x0001__x0001__x0001__x0001__x0001__x0001__x0001__x0001__x0001__x0001__x0001__x0001__x0001__x0008_@_x0001__x0001__x0001__x0001__x0001__x0001__x0008_@_x0001__x0001__x0001__x0001__x0001__x0001__x001C_@_x0001__x0001__x0001__x0001__x0001__x0001__x0008_@_x0001__x0001__x0001__x0001__x0001__x0001__x0010_@_x0001__x0001__x0001__x0001__x0001__x0001__x0018_@_x0001__x0001__x0001__x0001__x0001__x0001__x0010_@_x0001__x0001__x0001__x0001__x0001__x0001__x0010_@_x0001__x0001__x0001__x0001__x0001__x0002__x0001__x0001__x0008_@_x0001__x0001__x0001__x0001__x0001__x0001_"@_x0001__x0001__x0001__x0001__x0001__x0001__x0008_@_x0001__x0001__x0001__x0001__x0001__x0001__x0010_@_x0001__x0001__x0001__x0001__x0001__x0001__x0008_@_x0001__x0001__x0001__x0001__x0001__x0001__x0010_@_x0001__x0001__x0001__x0001__x0001__x0001__x0018_@_x0001__x0001__x0001__x0001__x0001__x0001_&amp;@_x0001__x0001__x0001__x0001__x0001__x0001__x0008_@_x0001__x0001__x0001__x0001__x0001__x0001__x0010_@_x0001__x0001__x0001__x0001__x0001__x0001__x0014_@_x0001__x0001__x0001__x0001__x0001__x0001__x0014_@_x0001__x0001__x0001__x0001__x0001__x0001__x0008_@_x0001__x0001__x0001__x0001__x0001__x0001__x0010_@_x0001__x0001__x0001__x0001__x0001__x0001__x0010_@_x0001__x0001__x0001__x0001__x0001__x0001__x0010_@_x0001__x0001__x0001__x0001__x0001__x0001__x0010_@_x0001__x0001__x0001__x0001__x0001__x0001__x0010_@_x0001__x0001__x0001__x0001__x0001__x0001__x0008_@_x0001__x0001__x0001__x0001__x0001__x0001__x001C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C_@_x0001__x0001__x0001__x0001__x0001__x0001__x0008_@_x0001__x0001__x0001__x0001__x0001__x0001__x0010_@_x0001__x0001__x0001__x0001__x0001__x0001__x001C_@_x0001__x0001__x0001__x0001__x0001__x0001__x0001__x0001__x0001__x0001__x0001__x0001__x0001__x0001_ @_x0001__x0002__x0001__x0001__x0001__x0001__x0001__x0001__x0008_@_x0001__x0001__x0001__x0001__x0001__x0001__x0010_@_x0001__x0001__x0001__x0001__x0001__x0001__x0001__x0001__x0001__x0001__x0001__x0001__x0001__x0001__x0018_@_x0001__x0001__x0001__x0001__x0001__x0001__x0001__x0001__x0001__x0001__x0001__x0001__x0001__x0001__x0014_@_x0001__x0001__x0001__x0001__x0001__x0001__x0014_@_x0001__x0001__x0001__x0001__x0001__x0001__x0008_@_x0001__x0001__x0001__x0001__x0001__x0001__x0008_@_x0001__x0001__x0001__x0001__x0001__x0001__x0010_@_x0001__x0001__x0001__x0001__x0001__x0001__x0008_@_x0001__x0001__x0001__x0001__x0001__x0001__x0014_@_x0001__x0001__x0001__x0001__x0001__x0001__x001C_@_x0001__x0001__x0001__x0001__x0001__x0001__x0008_@_x0001__x0001__x0001__x0001__x0001__x0001__x0008_@_x0001__x0001__x0001__x0001__x0001__x0001__x001C_@_x0001__x0001__x0001__x0001__x0001__x0001__x0018_@_x0001__x0001__x0001__x0001__x0001__x0001__x0001__x0001__x0001__x0001__x0001__x0001__x0001__x0001__x0018_@_x0001__x0001__x0001__x0001__x0001__x0001__x0018_@_x0001__x0001__x0001__x0001__x0001__x0001__x0018_@_x0001__x0001__x0001__x0001__x0001__x0001__x0010_@_x0001__x0001__x0001__x0001__x0001__x0001_3@_x0001__x0001__x0001__x0001__x0001__x0001__x0001__x0001__x0001__x0001__x0001__x0001__x0001__x0001__x0010_@_x0001__x0001__x0001__x0001__x0001__x0001_&amp;@_x0001__x0001__x0001__x0001__x0001__x0001__x0008_@_x0001__x0001__x0001__x0001__x0001__x0001__x0008_@_x0001__x0001__x0001__x0001__x0001__x0001__x0008_@_x0001__x0001__x0001__x0001__x0001__x0001__x0014_@_x0001__x0001__x0001__x0001__x0001__x0001__x0001__x0001__x0001__x0001__x0001__x0001__x0001__x0002__x0001__x0001__x0014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0018_@_x0001__x0001__x0001__x0001__x0001__x0001__x001C_@_x0001__x0001__x0001__x0001__x0001__x0001__x001C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0001__x0001__x0001__x0001__x0001__x0001__x0008_@_x0001__x0001__x0001__x0001__x0001_@R@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0001__x0010_@_x0001__x0001__x0001__x0001__x0001__x0001__x0010_@_x0001__x0001__x0001__x0001__x0001__x0001__x0018_@_x0001__x0001__x0001__x0001__x0001__x0001__x0010_@_x0001__x0001__x0001__x0001__x0001__x0001__x0010_@_x0001__x0002__x0001__x0001__x0001__x0001__x0001__x0001__x0008_@_x0001__x0001__x0001__x0001__x0001__x0001__x0014_@_x0001__x0001__x0001__x0001__x0001__x0001__x0001__x0001__x0001__x0001__x0001__x0001__x0001__x0001__x001C_@_x0001__x0001__x0001__x0001__x0001__x0001__x0008_@_x0001__x0001__x0001__x0001__x0001__x0001__x0014_@_x0001__x0001__x0001__x0001__x0001__x0001__x0001__x0001__x0001__x0001__x0001__x0001__x0001__x0001__x0010_@_x0001__x0001__x0001__x0001__x0001__x0001__x0018_@_x0001__x0001__x0001__x0001__x0001__x0001__x0018_@_x0001__x0001__x0001__x0001__x0001__x0001__x0014_@_x0001__x0001__x0001__x0001__x0001__x0001__x0018_@_x0001__x0001__x0001__x0001__x0001__x0001__x0008_@_x0001__x0001__x0001__x0001__x0001__x0001__x0014_@_x0001__x0001__x0001__x0001__x0001__x0001__x0008_@_x0001__x0001__x0001__x0001__x0001__x0001__x0008_@_x0001__x0001__x0001__x0001__x0001__x0001__x0010_@_x0001__x0001__x0001__x0001__x0001__x0001__x0010_@_x0001__x0001__x0001__x0001__x0001__x0001__x0014_@_x0001__x0001__x0001__x0001__x0001__x0001__x0008_@_x0001__x0001__x0001__x0001__x0001__x0001__x0008_@_x0001__x0001__x0001__x0001__x0001__x0001__x0010_@_x0001__x0001__x0001__x0001__x0001__x0001__x0008_@_x0001__x0001__x0001__x0001__x0001__x0001_1@_x0001__x0001__x0001__x0001__x0001__x0001__x0008_@_x0001__x0001__x0001__x0001__x0001__x0001__x0010_@_x0001__x0001__x0001__x0001__x0001__x0001__x0008_@_x0001__x0001__x0001__x0001__x0001__x0001__x0014_@_x0001__x0001__x0001__x0001__x0001__x0001__x001C_@_x0001__x0001__x0001__x0001__x0001__x0001__x0008_@_x0001__x0001__x0001__x0001__x0001__x0001__x0010_@_x0001__x0001__x0001__x0001__x0001__x0002__x0001__x0001__x0008_@_x0001__x0001__x0001__x0001__x0001__x0001__x0008_@_x0001__x0001__x0001__x0001__x0001__x0001_$@_x0001__x0001__x0001__x0001__x0001__x0001__x0008_@_x0001__x0001__x0001__x0001__x0001__x0001__x0008_@_x0001__x0001__x0001__x0001__x0001__x0001__x0014_@_x0001__x0001__x0001__x0001__x0001__x0001__x001C_@_x0001__x0001__x0001__x0001__x0001__x0001_ @_x0001__x0001__x0001__x0001__x0001__x0001__x0001__x0001__x0001__x0001__x0001__x0001__x0001__x0001__x0008_@_x0001__x0001__x0001__x0001__x0001__x0001__x0014_@_x0001__x0001__x0001__x0001__x0001__x0001__x0008_@_x0001__x0001__x0001__x0001__x0001__x0001__x0010_@_x0001__x0001__x0001__x0001__x0001__x0001__x0001__x0001__x0001__x0001__x0001__x0001__x0001__x0001__x0008_@_x0001__x0001__x0001__x0001__x0001__x0001__x0010_@_x0001__x0001__x0001__x0001__x0001__x0001__x0008_@_x0001__x0001__x0001__x0001__x0001__x0001__x0008_@_x0001__x0001__x0001__x0001__x0001__x0001__x0014_@_x0001__x0001__x0001__x0001__x0001__x0001__x0010_@_x0001__x0001__x0001__x0001__x0001__x0001__x0010_@_x0001__x0001__x0001__x0001__x0001__x0001_ @_x0001__x0001__x0001__x0001__x0001__x0001__x001C_@_x0001__x0001__x0001__x0001__x0001__x0001__x0008_@_x0001__x0001__x0001__x0001__x0001__x0001__x0018_@_x0001__x0001__x0001__x0001__x0001__x0001_ @_x0001__x0001__x0001__x0001__x0001__x0001__x0008_@_x0001__x0001__x0001__x0001__x0001__x0001__x0008_@_x0001__x0001__x0001__x0001__x0001__x0001__x0008_@_x0001__x0001__x0001__x0001__x0001__x0001__x001C_@_x0001__x0001__x0001__x0001__x0001__x0001__x0014_@_x0001__x0001__x0001__x0001__x0001__x0001__x0014_@_x0001__x0002__x0001__x0001__x0001__x0001__x0001__x0001_ @_x0001__x0001__x0001__x0001__x0001__x0001__x0008_@_x0001__x0001__x0001__x0001__x0001__x0001__x0010_@_x0001__x0001__x0001__x0001__x0001__x0001__x0010_@_x0001__x0001__x0001__x0001__x0001__x0001__x0014_@_x0001__x0001__x0001__x0001__x0001__x0001_ @_x0001__x0001__x0001__x0001__x0001__x0001__x0008_@_x0001__x0001__x0001__x0001__x0001__x0001__x0008_@_x0001__x0001__x0001__x0001__x0001__x0001_(@_x0001__x0001__x0001__x0001__x0001__x0001__x0014_@_x0001__x0001__x0001__x0001__x0001__x0001__x0010_@_x0001__x0001__x0001__x0001__x0001__x0001__x001C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_x0008_@_x0001__x0001__x0001__x0001__x0001__x0001__x0010_@_x0001__x0001__x0001__x0001__x0001__x0001__x0014_@_x0001__x0001__x0001__x0001__x0001__x0001__x0008_@_x0001__x0001__x0001__x0001__x0001__x0001__x0008_@_x0001__x0001__x0001__x0001__x0001__x0001__x0018_@_x0001__x0001__x0001__x0001__x0001__x0001__x0014_@_x0001__x0001__x0001__x0001__x0001__x0001__x0008_@_x0001__x0001__x0001__x0001__x0001__x0001__x0001__x0001__x0001__x0001__x0001__x0001__x0001__x0001__x0008_@_x0001__x0001__x0001__x0001__x0001_@@_x0001__x0001__x0001__x0001__x0001__x0001__x0008_@_x0001__x0001__x0001__x0001__x0001__x0002__x0001__x0001__x0010_@_x0001__x0001__x0001__x0001__x0001__x0001__x0010_@_x0001__x0001__x0001__x0001__x0001__x0001__x0008_@_x0001__x0001__x0001__x0001__x0001__x0001__x0010_@_x0001__x0001__x0001__x0001__x0001__x0001__x0018_@_x0001__x0001__x0001__x0001__x0001__x0001__x0014_@_x0001__x0001__x0001__x0001__x0001__x0001__x0008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_x0008_@_x0001__x0001__x0001__x0001__x0001__x0001__x0014_@_x0001__x0001__x0001__x0001__x0001__x0001__x001C_@_x0001__x0001__x0001__x0001__x0001__x0001__x0008_@_x0001__x0001__x0001__x0001__x0001__x0001__x0010_@_x0001__x0001__x0001__x0001__x0001__x0001__x0018_@_x0001__x0001__x0001__x0001__x0001__x0001__x0008_@_x0001__x0001__x0001__x0001__x0001__x0001__x0018_@_x0001__x0001__x0001__x0001__x0001__x0001__x0008_@_x0001__x0001__x0001__x0001__x0001__x0001__x0014_@_x0001__x0001__x0001__x0001__x0001__x0001__x0008_@_x0001__x0001__x0001__x0001__x0001__x0001__x0010_@_x0001__x0001__x0001__x0001__x0001__x0001__x0010_@_x0001__x0001__x0001__x0001__x0001__x0001__x0014_@_x0001__x0001__x0001__x0001__x0001__x0001__x0008_@_x0001__x0001__x0001__x0001__x0001__x0001__x001C_@_x0001__x0001__x0001__x0001__x0001__x0001__x0010_@_x0001__x0001__x0001__x0001__x0001__x0001__x0008_@_x0001__x0001__x0001__x0001__x0001__x0001_ @_x0001__x0002__x0001__x0001__x0001__x0001__x0001__x0001__x0014_@_x0001__x0001__x0001__x0001__x0001__x0001__x0014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_x0014_@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0018_@_x0001__x0001__x0001__x0001__x0001__x0001__x0008_@_x0001__x0001__x0001__x0001__x0001__x0001__x0008_@_x0001__x0001__x0001__x0001__x0001__x0001__x0008_@_x0001__x0001__x0001__x0001__x0001__x0001__x0014_@_x0001__x0001__x0001__x0001__x0001__x0001__x001C_@_x0001__x0001__x0001__x0001__x0001__x0001__x0008_@_x0001__x0001__x0001__x0001__x0001__x0001__x0010_@_x0001__x0001__x0001__x0001__x0001__x0001__x0014_@_x0001__x0001__x0001__x0001__x0001__x0001__x0014_@_x0001__x0001__x0001__x0001__x0001__x0002__x0001__x0001__x0014_@_x0001__x0001__x0001__x0001__x0001__x0001__x0008_@_x0001__x0001__x0001__x0001__x0001__x0001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001C_@_x0001__x0001__x0001__x0001__x0001__x0001__x0010_@_x0001__x0001__x0001__x0001__x0001__x0001__x0008_@_x0001__x0001__x0001__x0001__x0001__x0001__x0010_@_x0001__x0001__x0001__x0001__x0001__x0001__x0010_@_x0001__x0001__x0001__x0001__x0001__x0001__x0018_@_x0001__x0001__x0001__x0001__x0001__x0001__x0008_@_x0001__x0001__x0001__x0001__x0001__x0001__x001C_@_x0001__x0001__x0001__x0001__x0001__x0001__x0010_@_x0001__x0001__x0001__x0001__x0001__x0001_&amp;@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_x001C_@_x0001__x0001__x0001__x0001__x0001__x0001__x0010_@_x0001__x0001__x0001__x0001__x0001__x0001__x0018_@_x0001__x0001__x0001__x0001__x0001__x0001__x0014_@_x0001__x0001__x0001__x0001__x0001__x0001__x0014_@_x0001__x0001__x0001__x0001__x0001__x0001__x0010_@_x0001__x0001__x0001__x0001__x0001__x0001__x0014_@_x0001__x0001__x0001__x0001__x0001__x0001__x0010_@_x0001__x0002__x0001__x0001__x0001__x0001__x0001__x0001__x0008_@_x0001__x0001__x0001__x0001__x0001__x0001__x0014_@_x0001__x0001__x0001__x0001__x0001__x0001_*@_x0001__x0001__x0001__x0001__x0001__x0001__x0014_@_x0001__x0001__x0001__x0001__x0001__x0001__x0018_@_x0001__x0001__x0001__x0001__x0001__x0001__x0008_@_x0001__x0001__x0001__x0001__x0001__x0001__x0018_@_x0001__x0001__x0001__x0001__x0001__x0001__x0008_@_x0001__x0001__x0001__x0001__x0001__x0001__x001C_@_x0001__x0001__x0001__x0001__x0001__x0001__x0010_@_x0001__x0001__x0001__x0001__x0001__x0001__x0010_@_x0001__x0001__x0001__x0001__x0001__x0001__x0010_@_x0001__x0001__x0001__x0001__x0001__x0001__x0010_@_x0001__x0001__x0001__x0001__x0001__x0001__x0018_@_x0001__x0001__x0001__x0001__x0001__x0001__x0008_@_x0001__x0001__x0001__x0001__x0001__x0001__x0008_@_x0001__x0001__x0001__x0001__x0001__x0001__x0010_@_x0001__x0001__x0001__x0001__x0001__x0001_*@_x0001__x0001__x0001__x0001__x0001__x0001__x0008_@_x0001__x0001__x0001__x0001__x0001__x0001_ @_x0001__x0001__x0001__x0001__x0001__x0001__x0010_@_x0001__x0001__x0001__x0001__x0001__x0001__x0018_@_x0001__x0001__x0001__x0001__x0001__x0001__x0008_@_x0001__x0001__x0001__x0001__x0001__x0001_ @_x0001__x0001__x0001__x0001__x0001__x0001__x0008_@_x0001__x0001__x0001__x0001__x0001__x0001__x0018_@_x0001__x0001__x0001__x0001__x0001__x0001__x0018_@_x0001__x0001__x0001__x0001__x0001__x0001__x0008_@_x0001__x0001__x0001__x0001__x0001__x0001_ @_x0001__x0001__x0001__x0001__x0001__x0001__x0008_@_x0001__x0001__x0001__x0001__x0001__x0001__x0010_@_x0001__x0001__x0001__x0001__x0001__x0002__x0001__x0001__x001C_@_x0001__x0001__x0001__x0001__x0001__x0001__x0008_@_x0001__x0001__x0001__x0001__x0001__x0001__x0018_@_x0001__x0001__x0001__x0001__x0001__x0001__x0008_@_x0001__x0001__x0001__x0001__x0001__x0001__x0008_@_x0001__x0001__x0001__x0001__x0001__x0001__x0014_@_x0001__x0001__x0001__x0001__x0001__x0001__x0018_@_x0001__x0001__x0001__x0001__x0001__x0001__x0008_@_x0001__x0001__x0001__x0001__x0001__x0001__x0010_@_x0001__x0001__x0001__x0001__x0001__x0001__x0001__x0001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_x0001__x0001__x0001__x0001__x0001__x0001__x0001__x0001__x0010_@_x0001__x0001__x0001__x0001__x0001__x0001__x0008_@_x0001__x0001__x0001__x0001__x0001__x0001__x0001__x0001__x0001__x0001__x0001__x0001__x0001__x0001__x0008_@_x0001__x0001__x0001__x0001__x0001__x0001__x0018_@_x0001__x0001__x0001__x0001__x0001__x0001__x0010_@_x0001__x0001__x0001__x0001__x0001__x0001__x001C_@_x0001__x0001__x0001__x0001__x0001__x0001__x001C_@_x0001__x0001__x0001__x0001__x0001__x0001__x0008_@_x0001__x0001__x0001__x0001__x0001__x0001__x0014_@_x0001__x0001__x0001__x0001__x0001__x0001__x0008_@_x0001__x0001__x0001__x0001__x0001__x0001__x0010_@_x0001__x0001__x0001__x0001__x0001__x0001__x0008_@_x0001__x0002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0001__x0001__x0001__x0001__x0001__x0001__x0014_@_x0001__x0001__x0001__x0001__x0001__x0001__x0018_@_x0001__x0001__x0001__x0001__x0001__x0001__x0010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001C_@_x0001__x0001__x0001__x0001__x0001__x0001__x0018_@_x0001__x0001__x0001__x0001__x0001__x0001__x0008_@_x0001__x0001__x0001__x0001__x0001__x0001_,@_x0001__x0001__x0001__x0001__x0001__x0001__x0014_@_x0001__x0001__x0001__x0001__x0001__x0001__x0018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0001__x0001__x0001__x0001__x0001__x0001__x0001__x0001__x0014_@_x0001__x0001__x0001__x0001__x0001__x0001__x0008_@_x0001__x0001__x0001__x0001__x0001__x0001__x0008_@_x0001__x0001__x0001__x0001__x0001__x0001__x001C_@_x0001__x0001__x0001__x0001__x0001__x0001__x0010_@_x0001__x0001__x0001__x0001__x0001__x0002__x0001__x0001__x001C_@_x0001__x0001__x0001__x0001__x0001__x0001__x0010_@_x0001__x0001__x0001__x0001__x0001__x0001__x0018_@_x0001__x0001__x0001__x0001__x0001__x0001__x0014_@_x0001__x0001__x0001__x0001__x0001__x0001__x001C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0014_@_x0001__x0001__x0001__x0001__x0001__x0001__x0010_@_x0001__x0001__x0001__x0001__x0001__x0001__x0008_@_x0001__x0001__x0001__x0001__x0001__x0001__x0008_@_x0001__x0001__x0001__x0001__x0001__x0001__x0014_@_x0001__x0001__x0001__x0001__x0001__x0001__x0018_@_x0001__x0001__x0001__x0001__x0001__x0001__x001C_@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0010_@_x0001__x0001__x0001__x0001__x0001__x0001_"@_x0001__x0001__x0001__x0001__x0001__x0001__x0008_@_x0001__x0001__x0001__x0001__x0001__x0001__x0001__x0001__x0001__x0001__x0001__x0001__x0001__x0001__x0008_@_x0001__x0001__x0001__x0001__x0001__x0001__x0010_@_x0001__x0001__x0001__x0001__x0001__x0001__x0010_@_x0001__x0001__x0001__x0001__x0001__x0001__x0008_@</t>
  </si>
  <si>
    <t>5a8cf60367276372386b6f0bc66274de_x0001__x0002__x0001__x0001__x0001__x0001__x0001__x0001__x0010_@_x0001__x0001__x0001__x0001__x0001__x0001__x0008_@_x0001__x0001__x0001__x0001__x0001__x0001__x0014_@_x0001__x0001__x0001__x0001__x0001__x0001__x0008_@_x0001__x0001__x0001__x0001__x0001__x0001__x0008_@_x0001__x0001__x0001__x0001__x0001__x0001__x0010_@_x0001__x0001__x0001__x0001__x0001__x0001__x001C_@_x0001__x0001__x0001__x0001__x0001__x0001__x0008_@_x0001__x0001__x0001__x0001__x0001__x0001__x001C_@_x0001__x0001__x0001__x0001__x0001__x0001__x0010_@_x0001__x0001__x0001__x0001__x0001__x0001__x0010_@_x0001__x0001__x0001__x0001__x0001__x0001__x0008_@_x0001__x0001__x0001__x0001__x0001__x0001__x0018_@_x0001__x0001__x0001__x0001__x0001__x0001_(@_x0001__x0001__x0001__x0001__x0001__x0001_ @_x0001__x0001__x0001__x0001__x0001__x0001__x0010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0001__x0001__x0001__x0001__x0001__x0001__x0018_@_x0001__x0001__x0001__x0001__x0001__x0001__x0008_@_x0001__x0001__x0001__x0001__x0001__x0001__x0010_@_x0001__x0001__x0001__x0001__x0001__x0001__x0008_@_x0001__x0001__x0001__x0001__x0001__x0001__x0001__x0001__x0001__x0001__x0001__x0001__x0001__x0001__x0010_@_x0001__x0001__x0001__x0001__x0001__x0001__x0008_@_x0001__x0001__x0001__x0001__x0001__x0001__x0008_@_x0001__x0001__x0001__x0001__x0001__x0001__x0008_@_x0001__x0001__x0001__x0001__x0001__x0002__x0001__x0001__x0008_@_x0001__x0001__x0001__x0001__x0001__x0001__x0008_@_x0001__x0001__x0001__x0001__x0001__x0001__x0008_@_x0001__x0001__x0001__x0001__x0001__x0001__x0010_@_x0001__x0001__x0001__x0001__x0001__x0001__x0014_@_x0001__x0001__x0001__x0001__x0001__x0001__x0010_@_x0001__x0001__x0001__x0001__x0001__x0001__x0014_@_x0001__x0001__x0001__x0001__x0001__x0001__x0008_@_x0001__x0001__x0001__x0001__x0001__x0001__x0010_@_x0001__x0001__x0001__x0001__x0001__x0001__x001C_@_x0001__x0001__x0001__x0001__x0001__x0001_;@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0001__x0010_@_x0001__x0001__x0001__x0001__x0001__x0001_3@_x0001__x0001__x0001__x0001__x0001__x0001__x0010_@_x0001__x0001__x0001__x0001__x0001__x0001__x0014_@_x0001__x0001__x0001__x0001__x0001__x0001__x0008_@_x0001__x0001__x0001__x0001__x0001__x0001__x0008_@_x0001__x0001__x0001__x0001__x0001__x0001__x001C_@_x0001__x0001__x0001__x0001__x0001__x0001__x0008_@_x0001__x0001__x0001__x0001__x0001__x0001__x0008_@_x0001__x0001__x0001__x0001__x0001__x0001__x0010_@_x0001__x0001__x0001__x0001__x0001__x0001__x0010_@_x0001__x0001__x0001__x0001__x0001__x0001__x0018_@_x0001__x0001__x0001__x0001__x0001__x0001__x0014_@_x0001__x0001__x0001__x0001__x0001__x0001__x0008_@_x0001__x0001__x0001__x0001__x0001__x0001__x0010_@_x0001__x0001__x0001__x0001__x0001__x0001__x0008_@_x0001__x0002__x0001__x0001__x0001__x0001__x0001__x0001__x0010_@_x0001__x0001__x0001__x0001__x0001__x0001__x001C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0018_@_x0001__x0001__x0001__x0001__x0001__x0001__x0008_@_x0001__x0001__x0001__x0001__x0001__x0001__x0010_@_x0001__x0001__x0001__x0001__x0001__x0001__x0018_@_x0001__x0001__x0001__x0001__x0001__x0001__x0008_@_x0001__x0001__x0001__x0001__x0001__x0001__x0010_@_x0001__x0001__x0001__x0001__x0001__x0001__x001C_@_x0001__x0001__x0001__x0001__x0001__x0001__x0001__x0001__x0001__x0001__x0001__x0001__x0001__x0001__x0010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001C_@_x0001__x0001__x0001__x0001__x0001__x0001__x0010_@_x0001__x0001__x0001__x0001__x0001__x0001__x0008_@_x0001__x0001__x0001__x0001__x0001__x0001__x0010_@_x0001__x0001__x0001__x0001__x0001__x0001__x0010_@_x0001__x0001__x0001__x0001__x0001__x0001__x0010_@_x0001__x0001__x0001__x0001__x0001__x0001__x0014_@_x0001__x0001__x0001__x0001__x0001__x0001__x0008_@_x0001__x0001__x0001__x0001__x0001__x0001__x001C_@_x0001__x0001__x0001__x0001__x0001__x0001__x0010_@_x0001__x0001__x0001__x0001__x0001__x0002__x0001__x0001__x0010_@_x0001__x0001__x0001__x0001__x0001__x0001__x0018_@_x0001__x0001__x0001__x0001__x0001__x0001__x0010_@_x0001__x0001__x0001__x0001__x0001__x0001__x0001__x0001__x0001__x0001__x0001__x0001__x0001__x0001_"@_x0001__x0001__x0001__x0001__x0001__x0001__x0010_@_x0001__x0001__x0001__x0001__x0001__x0001__x0018_@_x0001__x0001__x0001__x0001__x0001__x0001__x0018_@_x0001__x0001__x0001__x0001__x0001__x0001_$@_x0001__x0001__x0001__x0001__x0001__x0001__x0008_@_x0001__x0001__x0001__x0001__x0001__x0001__x0008_@_x0001__x0001__x0001__x0001__x0001__x0001__x001C_@_x0001__x0001__x0001__x0001__x0001__x0001__x001C_@_x0001__x0001__x0001__x0001__x0001__x0001__x0014_@_x0001__x0001__x0001__x0001__x0001__x0001_ @_x0001__x0001__x0001__x0001__x0001__x0001__x0008_@_x0001__x0001__x0001__x0001__x0001__x0001__x0008_@_x0001__x0001__x0001__x0001__x0001__x0001__x0008_@_x0001__x0001__x0001__x0001__x0001__x0001__x0018_@_x0001__x0001__x0001__x0001__x0001__x0001__x0001__x0001__x0001__x0001__x0001__x0001__x0001__x0001__x0010_@_x0001__x0001__x0001__x0001__x0001__x0001__x0010_@_x0001__x0001__x0001__x0001__x0001__x0001__x0014_@_x0001__x0001__x0001__x0001__x0001__x0001__x001C_@_x0001__x0001__x0001__x0001__x0001__x0001__x0014_@_x0001__x0001__x0001__x0001__x0001__x0001__x0008_@_x0001__x0001__x0001__x0001__x0001__x0001__x0014_@_x0001__x0001__x0001__x0001__x0001__x0001__x0008_@_x0001__x0001__x0001__x0001__x0001__x0001__x0018_@_x0001__x0001__x0001__x0001__x0001__x0001__x0018_@_x0001__x0001__x0001__x0001__x0001__x0001__x0018_@_x0001__x0001__x0001__x0001__x0001__x0001__x0008_@_x0001__x0002__x0001__x0001__x0001__x0001__x0001__x0001__x0008_@_x0001__x0001__x0001__x0001__x0001__x0001__x0008_@_x0001__x0001__x0001__x0001__x0001__x0001__x0001__x0001__x0001__x0001__x0001__x0001__x0001__x0001__x001C_@_x0001__x0001__x0001__x0001__x0001__x0001_&amp;@_x0001__x0001__x0001__x0001__x0001__x0001__x0008_@_x0001__x0001__x0001__x0001__x0001__x0001__x0010_@_x0001__x0001__x0001__x0001__x0001__x0001__x0008_@_x0001__x0001__x0001__x0001__x0001__x0001__x0014_@_x0001__x0001__x0001__x0001__x0001__x0001__x0014_@_x0001__x0001__x0001__x0001__x0001__x0001__x0010_@_x0001__x0001__x0001__x0001__x0001__x0001__x0010_@_x0001__x0001__x0001__x0001__x0001__x0001__x0010_@_x0001__x0001__x0001__x0001__x0001__x0001__x0018_@_x0001__x0001__x0001__x0001__x0001__x0001__x0008_@_x0001__x0001__x0001__x0001__x0001__x0001__x0014_@_x0001__x0001__x0001__x0001__x0001__x0001__x0010_@_x0001__x0001__x0001__x0001__x0001__x0001_&amp;@_x0001__x0001__x0001__x0001__x0001__x0001__x0008_@_x0001__x0001__x0001__x0001__x0001__x0001__x0008_@_x0001__x0001__x0001__x0001__x0001__x0001__x0008_@_x0001__x0001__x0001__x0001__x0001__x0001__x0008_@_x0001__x0001__x0001__x0001__x0001__x0001__x001C_@_x0001__x0001__x0001__x0001__x0001__x0001__x0010_@_x0001__x0001__x0001__x0001__x0001__x0001__x0008_@_x0001__x0001__x0001__x0001__x0001__x0001__x0001__x0001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0002__x0001__x0001__x0008_@_x0001__x0001__x0001__x0001__x0001__x0001_ @_x0001__x0001__x0001__x0001__x0001__x0001__x001C_@_x0001__x0001__x0001__x0001__x0001__x0001__x0008_@_x0001__x0001__x0001__x0001__x0001__x0001__x0018_@_x0001__x0001__x0001__x0001__x0001__x0001__x0008_@_x0001__x0001__x0001__x0001__x0001__x0001__x0008_@_x0001__x0001__x0001__x0001__x0001__x0001__x0008_@_x0001__x0001__x0001__x0001__x0001__x0001__x0014_@_x0001__x0001__x0001__x0001__x0001__x0001__x0010_@_x0001__x0001__x0001__x0001__x0001__x0001__x0001__x0001__x0001__x0001__x0001__x0001__x0001__x0001__x0008_@_x0001__x0001__x0001__x0001__x0001__x0001__x0008_@_x0001__x0001__x0001__x0001__x0001__x0001__x0014_@_x0001__x0001__x0001__x0001__x0001__x0001__x001C_@_x0001__x0001__x0001__x0001__x0001__x0001__x0018_@_x0001__x0001__x0001__x0001__x0001__x0001__x0010_@_x0001__x0001__x0001__x0001__x0001__x0001__x0014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C_@_x0001__x0001__x0001__x0001__x0001__x0001__x0008_@_x0001__x0001__x0001__x0001__x0001__x0001__x0014_@_x0001__x0001__x0001__x0001__x0001__x0001__x0010_@_x0001__x0001__x0001__x0001__x0001__x0001__x0018_@_x0001__x0001__x0001__x0001__x0001__x0001__x0008_@_x0001__x0002__x0001__x0001__x0001__x0001__x0001__x0001__x0008_@_x0001__x0001__x0001__x0001__x0001__x0001__x0018_@_x0001__x0001__x0001__x0001__x0001__x0001__x0014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0014_@_x0001__x0001__x0001__x0001__x0001__x0001__x0008_@_x0001__x0001__x0001__x0001__x0001__x0001__x0008_@_x0001__x0001__x0001__x0001__x0001__x0001__x0010_@_x0001__x0001__x0001__x0001__x0001__x0001__x0008_@_x0001__x0001__x0001__x0001__x0001__x0001__x0018_@_x0001__x0001__x0001__x0001__x0001__x0001__x0008_@_x0001__x0001__x0001__x0001__x0001__x0001__x0010_@_x0001__x0001__x0001__x0001__x0001__x0001_ @_x0001__x0001__x0001__x0001__x0001__x0001__x001C_@_x0001__x0001__x0001__x0001__x0001_J@_x0001__x0001__x0001__x0001__x0001__x0001__x0008_@_x0001__x0001__x0001__x0001__x0001__x0001__x0018_@_x0001__x0001__x0001__x0001__x0001__x0001__x0010_@_x0001__x0001__x0001__x0001__x0001__x0001__x0008_@_x0001__x0001__x0001__x0001__x0001__x0001__x0008_@_x0001__x0001__x0001__x0001__x0001__x0001_=@_x0001__x0001__x0001__x0001__x0001__x0001_1@_x0001__x0001__x0001__x0001__x0001__x0001__x0014_@_x0001__x0001__x0001__x0001__x0001__x0001_7@_x0001__x0001__x0001__x0001__x0001__x0001__x0001__x0001__x0001__x0001__x0001__x0001__x0001__x0001__x0008_@_x0001__x0001__x0001__x0001__x0001__x0001__x0010_@_x0001__x0001__x0001__x0001__x0001__x0002__x0001__x0001__x0010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C_@_x0001__x0001__x0001__x0001__x0001__x0001__x0014_@_x0001__x0001__x0001__x0001__x0001__x0001__x001C_@_x0001__x0001__x0001__x0001__x0001__x0001__x0008_@_x0001__x0001__x0001__x0001__x0001__x0001__x0008_@_x0001__x0001__x0001__x0001__x0001__x0001__x0008_@_x0001__x0001__x0001__x0001__x0001__x0001__x0018_@_x0001__x0001__x0001__x0001__x0001__x0001__x0014_@_x0001__x0001__x0001__x0001__x0001__x0001__x0008_@_x0001__x0001__x0001__x0001__x0001__x0001__x0008_@_x0001__x0001__x0001__x0001__x0001__x0001__x0008_@_x0001__x0001__x0001__x0001__x0001__x0001__x0014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0001__x0001__x0001__x0001__x0001__x0001__x0001__x0001__x0008_@_x0001__x0001__x0001__x0001__x0001__x0001__x0008_@_x0001__x0001__x0001__x0001__x0001__x0001__x0018_@_x0001__x0001__x0001__x0001__x0001__x0001__x0010_@_x0001__x0001__x0001__x0001__x0001__x0001__x0014_@_x0001__x0001__x0001__x0001__x0001_ÀR@_x0001__x0002__x0001__x0001__x0001__x0001__x0001__x0001__x0014_@_x0001__x0001__x0001__x0001__x0001__x0001__x0008_@_x0001__x0001__x0001__x0001__x0001__x0001__x0014_@_x0001__x0001__x0001__x0001__x0001__x0001__x0010_@_x0006__x0001__x0001__x0006__x0001__x0001__x0006__x0001__x0001__x0006__x0001__x0001_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 _x0006__x0001__x0001_¡_x0006__x0001__x0001_¢_x0006__x0001__x0001_£_x0006__x0001__x0001_¤_x0006__x0001__x0001_¥_x0006__x0001__x0001_¦_x0006__x0001__x0001_§_x0006__x0001__x0001_¨_x0006__x0001__x0001_©_x0006__x0001__x0001_ª_x0006__x0001__x0001_«_x0006__x0001__x0001_¬_x0006__x0001__x0001_­_x0006__x0001__x0001_®_x0006__x0001__x0001_¯_x0006__x0001__x0001_°_x0006__x0001__x0001_±_x0006__x0001__x0001_²_x0006__x0001__x0001_³_x0006__x0001__x0001_´_x0006__x0001__x0001_µ_x0006__x0001__x0001_¶_x0006__x0001__x0001_·_x0006__x0001__x0001__x0001__x0002_¸_x0006__x0001__x0001_¹_x0006__x0001__x0001_º_x0006__x0001__x0001_»_x0006__x0001__x0001_¼_x0006__x0001__x0001_½_x0006__x0001__x0001_¾_x0006__x0001__x0001_¿_x0006__x0001__x0001_À_x0006__x0001__x0001_Á_x0006__x0001__x0001_Â_x0006__x0001__x0001_Ã_x0006__x0001__x0001_Ä_x0006__x0001__x0001_Å_x0006__x0001__x0001_Æ_x0006__x0001__x0001_È_x0006__x0001__x0001_ýÿÿÿÉ_x0006__x0001__x0001_Ê_x0006__x0001__x0001_Ë_x0006__x0001__x0001_Ì_x0006__x0001__x0001_Í_x0006__x0001__x0001_Î_x0006__x0001__x0001_Ï_x0006__x0001__x0001_Ð_x0006__x0001__x0001_Ñ_x0006__x0001__x0001_Ò_x0006__x0001__x0001_Ó_x0006__x0001__x0001_Ô_x0006__x0001__x0001_Õ_x0006__x0001__x0001_Ö_x0006__x0001__x0001_×_x0006__x0001__x0001_Ø_x0006__x0001__x0001_Ù_x0006__x0001__x0001_Ú_x0006__x0001__x0001_Û_x0006__x0001__x0001_Ü_x0006__x0001__x0001_Ý_x0006__x0001__x0001_Þ_x0006__x0001__x0001_ß_x0006__x0001__x0001_à_x0006__x0001__x0001_á_x0006__x0001__x0001_â_x0006__x0001__x0001_ã_x0006__x0001__x0001_ä_x0006__x0001__x0001_å_x0006__x0001__x0001_æ_x0006__x0001__x0001_ç_x0006__x0001__x0001_è_x0006__x0001__x0001_é_x0006__x0001__x0001_ê_x0006__x0001__x0001_ë_x0006__x0001__x0001_ì_x0006__x0001__x0001_í_x0006__x0001__x0001_î_x0006__x0001__x0001_ï_x0006__x0001__x0001_ð_x0006__x0001__x0001_ñ_x0006__x0001__x0001_ò_x0006__x0001__x0001_ó_x0006__x0001__x0001_ô_x0006__x0001__x0001_õ_x0006__x0001__x0001_ö_x0006__x0001__x0001__x0001__x0002_÷_x0006__x0001__x0001_ø_x0006__x0001__x0001_ù_x0006__x0001__x0001_ú_x0006__x0001__x0001_û_x0006__x0001__x0001_ü_x0006__x0001__x0001_ý_x0006__x0001__x0001_þ_x0006__x0001__x0001_ÿ_x0006__x0001__x0001__x0001__x0007__x0001__x0001__x0001__x0001__x0001__x0001__x0001__x0001__x0008_@_x0001__x0001__x0001__x0001__x0001__x0001__x0008_@_x0001__x0001__x0001__x0001__x0001__x0001__x001C_@_x0001__x0001__x0001__x0001__x0001__x0001__x0010_@_x0001__x0001__x0001__x0001__x0001__x0001__x001C_@_x0001__x0001__x0001__x0001__x0001__x0001__x0010_@_x0001__x0001__x0001__x0001__x0001__x0001__x0008_@_x0001__x0001__x0001__x0001__x0001__x0001__x0014_@_x0001__x0001__x0001__x0001__x0001__x0001__x0018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0001__x0001__x0001__x0001__x0001__x0001__x0001__x0001__x0008_@_x0001__x0001__x0001__x0001__x0001__x0001__x0008_@_x0001__x0001__x0001__x0001__x0001__x0001__x0008_@_x0001__x0001__x0001__x0001__x0001__x0001__x0010_@_x0001__x0001__x0001__x0001__x0001__x0001__x001C_@_x0001__x0001__x0001__x0001__x0001__x0001__x0008_@_x0001__x0001__x0001__x0001__x0001__x0001__x0014_@_x0001__x0001__x0001__x0001__x0001__x0001__x0010_@_x0001__x0001__x0001__x0001__x0001__x0001__x0010_@_x0001__x0001__x0001__x0001__x0001__x0001__x0008_@_x0001__x0001__x0001__x0001__x0001__x0002__x0001__x0001__x0010_@_x0001__x0001__x0001__x0001__x0001__x0001__x0008_@_x0001__x0001__x0001__x0001__x0001__x0001__x0008_@_x0001__x0001__x0001__x0001__x0001__x0001__x0018_@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_x0001_@_x0001__x0001__x0001__x0001__x0001__x0001__x0010_@_x0001__x0001__x0001__x0001__x0001__x0001__x0010_@_x0001__x0001__x0001__x0001__x0001__x0001__x0008_@_x0001__x0001__x0001__x0001__x0001__x0001__x0010_@_x0001__x0001__x0001__x0001__x0001__x0001__x0014_@_x0001__x0001__x0001__x0001__x0001__x0001__x0008_@_x0001__x0001__x0001__x0001__x0001__x0001__x0008_@_x0001__x0001__x0001__x0001__x0001__x0001__x0010_@_x0001__x0001__x0001__x0001__x0001__x0001__x0008_@_x0001__x0001__x0001__x0001__x0001__x0001__x0018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0014_@_x0001__x0002__x0001__x0001__x0001__x0001__x0001__x0001__x0008_@_x0001__x0001__x0001__x0001__x0001__x0001__x0010_@_x0001__x0001__x0001__x0001__x0001__x0001__x0001_@_x0001__x0001__x0001__x0001__x0001__x0001__x0010_@_x0001__x0001__x0001__x0001__x0001__x0001__x0008_@_x0001__x0001__x0001__x0001__x0001__x0001__x0008_@_x0001__x0001__x0001__x0001__x0001__x0001__x0001_@_x0001__x0001__x0001__x0001__x0001__x0001__x0014_@_x0001__x0001__x0001__x0001__x0001__x0001__x0014_@_x0001__x0001__x0001__x0001__x0001__x0001__x0010_@_x0001__x0001__x0001__x0001__x0001__x0001__x0018_@_x0001__x0001__x0001__x0001__x0001__x0001__x0010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0010_@_x0001__x0001__x0001__x0001__x0001__x0001__x0010_@_x0001__x0001__x0001__x0001__x0001__x0001__x0010_@_x0001__x0001__x0001__x0001__x0001__x0001_ @_x0001__x0001__x0001__x0001__x0001__x0001__x0001_@_x0001__x0001__x0001__x0001__x0001__x0001__x0018_@_x0001__x0001__x0001__x0001__x0001__x0001__x0008_@_x0001__x0001__x0001__x0001__x0001__x0001__x0008_@_x0001__x0001__x0001__x0001__x0001__x0001__x0018_@_x0001__x0001__x0001__x0001__x0001__x0001__x0018_@_x0001__x0001__x0001__x0001__x0001__x0001__x001C_@_x0001__x0001__x0001__x0001__x0001__x0001__x0008_@_x0001__x0001__x0001__x0001__x0001__x0001__x0010_@_x0001__x0001__x0001__x0001__x0001__x0001__x0018_@_x0001__x0001__x0001__x0001__x0001__x0002__x0001__x0001__x0008_@_x0001__x0001__x0001__x0001__x0001__x0001__x0008_@_x0001__x0001__x0001__x0001__x0001__x0001__x0008_@_x0001__x0001__x0001__x0001__x0001__x0001__x0008_@_x0001__x0001__x0001__x0001__x0001__x0001__x0010_@_x0001__x0001__x0001__x0001__x0001__x0001__x0001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7@_x0001__x0001__x0001__x0001__x0001__x0001__x0014_@_x0001__x0001__x0001__x0001__x0001__x0001__x0010_@_x0001__x0001__x0001__x0001__x0001__x0001__x001C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0010_@_x0001__x0001__x0001__x0001__x0001__x0001__x0018_@_x0001__x0001__x0001__x0001__x0001__x0001__x0018_@_x0001__x0001__x0001__x0001__x0001__x0001__x0018_@_x0001__x0001__x0001__x0001__x0001__x0001__x0014_@_x0001__x0001__x0001__x0001__x0001__x0001__x0018_@_x0001__x0001__x0001__x0001__x0001__x0001__x0001__x0001__x0001__x0002__x0001__x0001__x0001__x0001__x0001__x0001__x0008_@_x0001__x0001__x0001__x0001__x0001__x0001__x0010_@_x0001__x0001__x0001__x0001__x0001__x0001__x0008_@_x0001__x0001__x0001__x0001__x0001__x0001_ @_x0001__x0001__x0001__x0001__x0001__x0001__x0014_@_x0001__x0001__x0001__x0001__x0001__x0001__x0014_@_x0001__x0001__x0001__x0001__x0001__x0001__x0014_@_x0001__x0001__x0001__x0001__x0001__x0001__x0008_@_x0001__x0001__x0001__x0001__x0001__x0001__x0008_@_x0001__x0001__x0001__x0001__x0001__x0001__x001C_@_x0001__x0001__x0001__x0001__x0001__x0001__x0014_@_x0001__x0001__x0001__x0001__x0001__x0001__x0010_@_x0001__x0001__x0001__x0001__x0001__x0001__x0008_@_x0001__x0001__x0001__x0001__x0001__x0001__x0010_@_x0001__x0001__x0001__x0001__x0001__x0001__x001C_@_x0001__x0001__x0001__x0001__x0001__x0001__x0014_@_x0001__x0001__x0001__x0001__x0001__x0001__x0010_@_x0001__x0001__x0001__x0001__x0001__x0001__x0018_@_x0001__x0001__x0001__x0001__x0001__x0001__x0008_@_x0001__x0001__x0001__x0001__x0001__x0001__x0008_@_x0001__x0001__x0001__x0001__x0001__x0001__x0008_@_x0001__x0001__x0001__x0001__x0001__x0001__x0008_@_x0001__x0001__x0001__x0001__x0001__x0001__x001C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0002__x0001__x0001__x0018_@_x0001__x0001__x0001__x0001__x0001__x0001__x0008_@_x0001__x0001__x0001__x0001__x0001__x0001__x0008_@_x0001__x0001__x0001__x0001__x0001__x0001__x0010_@_x0001__x0001__x0001__x0001__x0001__x0001__x0008_@_x0001__x0001__x0001__x0001__x0001__x0001__x0018_@_x0001__x0001__x0001__x0001__x0001__x0001__x001C_@_x0001__x0001__x0001__x0001__x0001__x0001__x0008_@_x0001__x0001__x0001__x0001__x0001__x0001__x001C_@_x0001__x0001__x0001__x0001__x0001__x0001__x0008_@_x0001__x0001__x0001__x0001__x0001__x0001__x0014_@_x0001__x0001__x0001__x0001__x0001__x0001__x0008_@_x0001__x0001__x0001__x0001__x0001__x0001__x0001__x0001__x0001__x0001__x0001__x0001__x0001__x0001__x0008_@_x0001__x0001__x0001__x0001__x0001__x0001__x0008_@_x0001__x0001__x0001__x0001__x0001__x0001__x0010_@_x0001__x0001__x0001__x0001__x0001__x0001__x0010_@_x0001__x0001__x0001__x0001__x0001__x0001__x001C_@_x0001__x0001__x0001__x0001__x0001__x0001__x0008_@_x0001__x0001__x0001__x0001__x0001__x0001__x0008_@_x0001__x0001__x0001__x0001__x0001__x0001__x0018_@_x0001__x0001__x0001__x0001__x0001__x0001__x0010_@_x0001__x0001__x0001__x0001__x0001__x0001__x0008_@_x0001__x0001__x0001__x0001__x0001__x0001__x0018_@_x0001__x0001__x0001__x0001__x0001__x0001__x0008_@_x0001__x0001__x0001__x0001__x0001__x0001__x0010_@_x0001__x0001__x0001__x0001__x0001__x0001__x001C_@_x0001__x0001__x0001__x0001__x0001__x0001__x0008_@_x0001__x0001__x0001__x0001__x0001__x0001__x0001_@_x0001__x0001__x0001__x0001__x0001__x0001__x0008_@_x0001__x0001__x0001__x0001__x0001__x0001_ @_x0001__x0001__x0001__x0001__x0001__x0001__x0010_@_x0001__x0002__x0001__x0001__x0001__x0001__x0001__x0001__x0010_@_x0001__x0001__x0001__x0001__x0001__x0001__x0008_@_x0001__x0001__x0001__x0001__x0001__x0001__x0001_@_x0001__x0001__x0001__x0001__x0001__x0001__x0001_@_x0001__x0001__x0001__x0001__x0001__x0001__x0008_@_x0001__x0001__x0001__x0001__x0001__x0001__x0010_@_x0001__x0001__x0001__x0001__x0001__x0001__x0014_@_x0001__x0001__x0001__x0001__x0001__x0001__x001C_@_x0001__x0001__x0001__x0001__x0001__x0001__x0008_@_x0001__x0001__x0001__x0001__x0001__x0001__x0008_@_x0001__x0001__x0001__x0001__x0001__x0001__x0010_@_x0001__x0001__x0001__x0001__x0001__x0001__x0008_@_x0001__x0001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0014_@_x0001__x0001__x0001__x0001__x0001__x0001__x0010_@_x0001__x0001__x0001__x0001__x0001__x0001__x0014_@_x0001__x0001__x0001__x0001__x0001__x0001__x001C_@_x0001__x0001__x0001__x0001__x0001__x0001__x0008_@_x0001__x0001__x0001__x0001__x0001__x0001__x0018_@_x0001__x0001__x0001__x0001__x0001__x0001__x0018_@_x0001__x0001__x0001__x0001__x0001__x0001__x0010_@_x0001__x0001__x0001__x0001__x0001__x0001__x0008_@_x0001__x0001__x0001__x0001__x0001__x0001__x0008_@_x0001__x0001__x0001__x0001__x0001__x0001__x0008_@_x0001__x0001__x0001__x0001__x0001__x0001__x0001_@_x0001__x0001__x0001__x0001__x0001__x0001__x0008_@_x0001__x0001__x0001__x0001__x0001__x0002__x0001__x0001__x0010_@_x0001__x0001__x0001__x0001__x0001__x0001__x0008_@_x0001__x0001__x0001__x0001__x0001__x0001__x0008_@_x0001__x0001__x0001__x0001__x0001__x0001__x0010_@_x0001__x0001__x0001__x0001__x0001__x0001__x001C_@_x0001__x0001__x0001__x0001__x0001__x0001__x0008_@_x0001__x0001__x0001__x0001__x0001__x0001__x0008_@_x0001__x0001__x0001__x0001__x0001__x0001__x0018_@_x0001__x0001__x0001__x0001__x0001__x0001_"@_x0001__x0001__x0001__x0001__x0001__x0001__x0014_@_x0001__x0001__x0001__x0001__x0001__x0001__x0010_@_x0001__x0001__x0001__x0001__x0001__x0001__x0018_@_x0001__x0001__x0001__x0001__x0001__x0001__x0018_@_x0001__x0001__x0001__x0001__x0001__x0001__x0014_@_x0001__x0001__x0001__x0001__x0001__x0001__x0010_@_x0001__x0001__x0001__x0001__x0001__x0001__x0018_@_x0001__x0001__x0001__x0001__x0001__x0001__x0008_@_x0001__x0001__x0001__x0001__x0001__x0001__x0010_@_x0001__x0001__x0001__x0001__x0001__x0001_7@_x0001__x0001__x0001__x0001__x0001__x0001__x0008_@_x0001__x0001__x0001__x0001__x0001__x0001__x0001__x0001__x0001__x0001__x0001__x0001__x0001__x0001__x0014_@_x0001__x0001__x0001__x0001__x0001__x0001__x0014_@_x0001__x0001__x0001__x0001__x0001__x0001__x0008_@_x0001__x0001__x0001__x0001__x0001__x0001__x0008_@_x0001__x0001__x0001__x0001__x0001__x0001__x0010_@_x0001__x0001__x0001__x0001__x0001__x0001__x0008_@_x0001__x0001__x0001__x0001__x0001__x0001__x0001__x0001__x0001__x0001__x0001__x0001__x0001__x0001_"@_x0001__x0001__x0001__x0001__x0001__x0001__x0008_@_x0001__x0001__x0001__x0001__x0001__x0001__x0008_@_x0001__x0001__x0001__x0001__x0001__x0001__x0010_@_x0001__x0002__x0001__x0001__x0001__x0001__x0001__x0001__x0010_@_x0001__x0001__x0001__x0001__x0001__x0001__x0018_@_x0001__x0001__x0001__x0001__x0001__x0001__x001C_@_x0001__x0001__x0001__x0001__x0001_C@_x0001__x0001__x0001__x0001__x0001__x0001__x0008_@_x0001__x0001__x0001__x0001__x0001__x0001__x0010_@_x0001__x0001__x0001__x0001__x0001__x0001__x0008_@_x0001__x0001__x0001__x0001__x0001__x0001_ @_x0001__x0001__x0001__x0001__x0001__x0001__x0008_@_x0001__x0001__x0001__x0001__x0001__x0001__x0008_@_x0001__x0001__x0001__x0001__x0001__x0001__x0001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0014_@_x0001__x0001__x0001__x0001__x0001__x0001__x0010_@_x0001__x0001__x0001__x0001__x0001__x0001__x0008_@_x0001__x0001__x0001__x0001__x0001__x0001__x0014_@_x0001__x0001__x0001__x0001__x0001__x0001__x0010_@_x0001__x0001__x0001__x0001__x0001__x0001__x0010_@_x0001__x0001__x0001__x0001__x0001__x0001__x0008_@_x0001__x0001__x0001__x0001__x0001__x0001__x0010_@_x0001__x0001__x0001__x0001__x0001__x0001__x0008_@_x0001__x0001__x0001__x0001__x0001__x0001__x0001_@_x0001__x0001__x0001__x0001__x0001__x0001__x0008_@_x0001__x0001__x0001__x0001__x0001__x0002__x0001__x0001__x0008_@_x0001__x0001__x0001__x0001__x0001__x0001__x0008_@_x0001__x0001__x0001__x0001__x0001__x0001__x0008_@_x0001__x0001__x0001__x0001__x0001__x0001__x0018_@_x0001__x0001__x0001__x0001__x0001__x0001__x0018_@_x0001__x0001__x0001__x0001__x0001__x0001__x0008_@_x0001__x0001__x0001__x0001__x0001__x0001__x0010_@_x0001__x0001__x0001__x0001__x0001__x0001_ @_x0001__x0001__x0001__x0001__x0001__x0001__x0008_@_x0001__x0001__x0001__x0001__x0001__x0001__x0008_@_x0001__x0001__x0001__x0001__x0001__x0001__x0001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 @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0008_@_x0001__x0002__x0001__x0001__x0001__x0001__x0001__x0001__x001C_@_x0001__x0001__x0001__x0001__x0001__x0001__x0010_@_x0001__x0001__x0001__x0001__x0001__x0001__x0014_@_x0001__x0001__x0001__x0001__x0001__x0001__x0014_@_x0001__x0001__x0001__x0001__x0001__x0001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0014_@_x0001__x0001__x0001__x0001__x0001__x0001_ @_x0001__x0001__x0001__x0001__x0001__x0001__x0008_@_x0001__x0001__x0001__x0001__x0001__x0001__x0001_@_x0001__x0001__x0001__x0001__x0001__x0001__x0008_@_x0001__x0001__x0001__x0001__x0001__x0001__x0008_@_x0001__x0001__x0001__x0001__x0001__x0001_"@_x0001__x0001__x0001__x0001__x0001__x0001__x0014_@_x0001__x0001__x0001__x0001__x0001__x0001_ @_x0001__x0001__x0001__x0001__x0001__x0001__x0018_@_x0001__x0001__x0001__x0001__x0001__x0001__x0018_@_x0001__x0001__x0001__x0001__x0001__x0001__x0008_@_x0001__x0001__x0001__x0001__x0001__x0001__x0018_@_x0001__x0001__x0001__x0001__x0001__x0001__x0014_@_x0001__x0001__x0001__x0001__x0001__x0001__x0014_@_x0001__x0001__x0001__x0001__x0001__x0001__x001C_@_x0001__x0001__x0001__x0001__x0001__x0001__x0014_@_x0001__x0001__x0001__x0001__x0001__x0001__x0010_@_x0001__x0001__x0001__x0001__x0001__x0001_2@_x0001__x0001__x0001__x0001__x0001__x0001__x0010_@_x0001__x0001__x0001__x0001__x0001_ÀR@_x0001__x0001__x0001__x0001__x0001__x0002__x0001__x0001__x0008_@_x0001__x0001__x0001__x0001__x0001__x0001__x0010_@_x0001__x0001__x0001__x0001__x0001__x0001__x0010_@_x0001__x0001__x0001__x0001__x0001__x0001__x0018_@_x0001__x0001__x0001__x0001__x0001__x0001__x0008_@_x0001__x0001__x0001__x0001__x0001__x0001__x0010_@_x0001__x0001__x0001__x0001__x0001__x0001__x0008_@_x0001__x0001__x0001__x0001__x0001__x0001__x0018_@_x0001__x0001__x0001__x0001__x0001__x0001__x0010_@_x0001__x0001__x0001__x0001__x0001__x0001__x0010_@_x0001__x0001__x0001__x0001__x0001_ÀR@_x0001__x0001__x0001__x0001__x0001__x0001__x0018_@_x0001__x0001__x0001__x0001__x0001__x0001__x0010_@_x0001__x0001__x0001__x0001__x0001__x0001__x001C_@_x0001__x0001__x0001__x0001__x0001__x0001__x0001_@_x0001__x0001__x0001__x0001__x0001__x0001__x0008_@_x0001__x0001__x0001__x0001__x0001__x0001__x0010_@_x0001__x0001__x0001__x0001__x0001__x0001__x0010_@_x0001__x0001__x0001__x0001__x0001__x0001__x0001__x0001__x0001__x0001__x0001__x0001__x0001__x0001__x0018_@_x0001__x0001__x0001__x0001__x0001__x0001__x0008_@_x0001__x0001__x0001__x0001__x0001__x0001__x0010_@_x0001__x0001__x0001__x0001__x0001__x0001__x0014_@_x0001__x0001__x0001__x0001__x0001__x0001__x0014_@_x0001__x0001__x0001__x0001__x0001__x0001__x0018_@_x0001__x0001__x0001__x0001__x0001__x0001__x0008_@_x0001__x0001__x0001__x0001__x0001__x0001__x0010_@_x0001__x0001__x0001__x0001__x0001__x0001__x0018_@_x0001__x0001__x0001__x0001__x0001__x0001__x001C_@_x0001__x0001__x0001__x0001__x0001__x0001__x0010_@_x0001__x0001__x0001__x0001__x0001__x0001__x0008_@_x0001__x0001__x0001__x0001__x0001__x0001__x0008_@_x0001__x0002__x0001__x0001__x0001__x0001__x0001__x0001__x0008_@_x0001__x0001__x0001__x0001__x0001__x0001__x0008_@_x0001__x0001__x0001__x0001__x0001__x0001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0010_@_x0001__x0001__x0001__x0001__x0001__x0001_3@_x0001__x0001__x0001__x0001__x0001__x0001__x0008_@_x0001__x0001__x0001__x0001__x0001__x0001__x0018_@_x0001__x0001__x0001__x0001__x0001__x0001__x0010_@_x0001__x0001__x0001__x0001__x0001__x0001__x0008_@_x0001__x0001__x0001__x0001__x0001__x0001__x0008_@_x0001__x0001__x0001__x0001__x0001__x0001__x0018_@_x0001__x0001__x0001__x0001__x0001__x0001__x0014_@_x0001__x0001__x0001__x0001__x0001__x0001__x0018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0014_@_x0001__x0001__x0001__x0001__x0001__x0001__x0010_@_x0001__x0001__x0001__x0001__x0001__x0001__x0008_@_x0001__x0001__x0001__x0001__x0001__x0001__x0010_@_x0001__x0001__x0001__x0001__x0001__x0001__x0018_@_x0001__x0001__x0001__x0001__x0001__x0001__x0018_@_x0001__x0001__x0001__x0001__x0001__x0001__x0008_@_x0001__x0001__x0001__x0001__x0001__x0002__x0001__x0001__x0008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0014_@_x0001__x0001__x0001__x0001__x0001__x0001__x0014_@_x0001__x0001__x0001__x0001__x0001__x0001__x0008_@_x0001__x0001__x0001__x0001__x0001__x0001__x0008_@_x0001__x0001__x0001__x0001__x0001__x0001__x0008_@_x0001__x0001__x0001__x0001__x0001__x0001__x0018_@_x0001__x0001__x0001__x0001__x0001__x0001__x0008_@_x0001__x0001__x0001__x0001__x0001__x0001__x001C_@_x0001__x0001__x0001__x0001__x0001__x0001__x0001__x0001__x0001__x0001__x0001__x0001__x0001__x0001__x0010_@_x0001__x0001__x0001__x0001__x0001__x0001__x0010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0018_@_x0001__x0001__x0001__x0001__x0001__x0001__x0018_@_x0001__x0001__x0001__x0001__x0001__x0001__x0008_@_x0001__x0001__x0001__x0001__x0001__x0001__x0018_@_x0001__x0001__x0001__x0001__x0001__x0001__x0010_@_x0001__x0001__x0001__x0001__x0001__x0001__x0008_@_x0001__x0001__x0001__x0001__x0001__x0001_*@_x0001__x0001__x0001__x0001__x0001__x0001__x0018_@_x0001__x0001__x0001__x0001__x0001__x0001__x0010_@_x0001__x0001__x0001__x0001__x0001__x0001__x0010_@_x0001__x0002__x0001__x0001__x0001__x0001__x0001__x0001__x0008_@_x0001__x0001__x0001__x0001__x0001__x0001_"@_x0001__x0001__x0001__x0001__x0001__x0001__x0010_@_x0001__x0001__x0001__x0001__x0001__x0001__x0010_@_x0001__x0001__x0001__x0001__x0001__x0001__x0010_@_x0001__x0001__x0001__x0001__x0001__x0001__x0018_@_x0001__x0001__x0001__x0001__x0001__x0001__x0008_@_x0001__x0001__x0001__x0001__x0001__x0001__x0014_@_x0001__x0001__x0001__x0001__x0001__x0001__x0018_@_x0001__x0001__x0001__x0001__x0001__x0001__x0008_@_x0001__x0001__x0001__x0001__x0001__x0001_2@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 @_x0001__x0001__x0001__x0001__x0001__x0001__x0010_@_x0001__x0001__x0001__x0001__x0001__x0001__x0014_@_x0001__x0001__x0001__x0001__x0001__x0001__x0008_@_x0001__x0001__x0001__x0001__x0001__x0001__x0010_@_x0001__x0001__x0001__x0001__x0001__x0001__x0008_@_x0001__x0001__x0001__x0001__x0001__x0001__x0018_@_x0001__x0001__x0001__x0001__x0001__x0001__x0008_@_x0001__x0001__x0001__x0001__x0001__x0001__x0010_@_x0001__x0001__x0001__x0001__x0001__x0002__x0001__x0001__x0014_@_x0001__x0001__x0001__x0001__x0001__x0001__x0008_@_x0001__x0001__x0001__x0001__x0001__x0001__x0018_@_x0001__x0001__x0001__x0001__x0001__x0001__x0014_@_x0001__x0001__x0001__x0001__x0001__x0001__x0008_@_x0001__x0001__x0001__x0001__x0001__x0001__x0008_@_x0001__x0001__x0001__x0001__x0001__x0001__x0018_@_x0001__x0001__x0001__x0001__x0001__x0001__x0008_@_x0001__x0001__x0001__x0001__x0001__x0001__x001C_@_x0001__x0001__x0001__x0001__x0001_ÀR@_x0001__x0001__x0001__x0001__x0001__x0001__x0018_@_x0001__x0001__x0001__x0001__x0001__x0001__x0008_@_x0001__x0001__x0001__x0001__x0001__x0001__x0008_@_x0001__x0001__x0001__x0001__x0001__x0001__x0010_@_x0001__x0001__x0001__x0001__x0001__x0001__x0001_@_x0001__x0001__x0001__x0001__x0001__x0001__x0008_@_x0001__x0001__x0001__x0001__x0001__x0001__x0018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0001__x0010_@_x0001__x0001__x0001__x0001__x0001__x0001__x0008_@_x0001__x0001__x0001__x0001__x0001__x0001__x001C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0010_@_x0001__x0002__x0001__x0001__x0001__x0001__x0001__x0001__x0010_@_x0001__x0001__x0001__x0001__x0001__x0001__x0008_@_x0001__x0001__x0001__x0001__x0001__x0001__x0010_@_x0001__x0001__x0001__x0001__x0001__x0001__x0010_@_x0001__x0001__x0001__x0001__x0001__x0001__x001C_@_x0001__x0001__x0001__x0001__x0001__x0001__x0008_@_x0001__x0001__x0001__x0001__x0001__x0001__x0008_@_x0001__x0001__x0001__x0001__x0001__x0001__x0010_@_x0001__x0001__x0001__x0001__x0001__x0001__x0018_@_x0001__x0001__x0001__x0001__x0001__x0001__x001C_@_x0001__x0001__x0001__x0001__x0001__x0001__x0010_@_x0001__x0001__x0001__x0001__x0001__x0001__x0010_@_x0001__x0001__x0001__x0001__x0001__x0001__x0014_@_x0001__x0001__x0001__x0001__x0001__x0001__x0018_@_x0001__x0001__x0001__x0001__x0001__x0001__x0010_@_x0001__x0001__x0001__x0001__x0001__x0001_,@_x0001__x0001__x0001__x0001__x0001__x0001__x0010_@_x0001__x0001__x0001__x0001__x0001__x0001__x001C_@_x0001__x0001__x0001__x0001__x0001__x0001__x0008_@_x0001__x0001__x0001__x0001__x0001__x0001__x0001__x0001__x0001__x0001__x0001__x0001__x0001__x0001__x0010_@_x0001__x0001__x0001__x0001__x0001__x0001__x0008_@_x0001__x0001__x0001__x0001__x0001__x0001_"@_x0001__x0001__x0001__x0001__x0001__x0001__x0014_@_x0001__x0001__x0001__x0001__x0001__x0001__x0001__x0001__x0001__x0001__x0001__x0001__x0001__x0001__x0008_@_x0001__x0001__x0001__x0001__x0001__x0001__x0014_@_x0001__x0001__x0001__x0001__x0001__x0001_"@_x0001__x0001__x0001__x0001__x0001__x0001__x0018_@_x0001__x0001__x0001__x0001__x0001__x0001_ @_x0001__x0001__x0001__x0001__x0001__x0001__x0008_@_x0001__x0001__x0001__x0001__x0001__x0002__x0001__x0001__x0008_@_x0001__x0001__x0001__x0001__x0001__x0001_ @_x0001__x0001__x0001__x0001__x0001__x0001__x0018_@_x0001__x0001__x0001__x0001__x0001__x0001__x0010_@_x0001__x0001__x0001__x0001__x0001__x0001__x0008_@_x0001__x0001__x0001__x0001__x0001__x0001__x0010_@_x0001__x0001__x0001__x0001__x0001__x0001__x0008_@_x0001__x0001__x0001__x0001__x0001__x0001__x0018_@_x0001__x0001__x0001__x0001__x0001__x0001__x0010_@_x0001__x0001__x0001__x0001__x0001__x0001__x001C_@_x0001__x0001__x0001__x0001__x0001__x0001__x0014_@_x0001__x0001__x0001__x0001__x0001__x0001__x0010_@_x0001__x0001__x0001__x0001__x0001__x0001__x0008_@_x0001__x0001__x0001__x0001__x0001__x0001__x0018_@_x0001__x0001__x0001__x0001__x0001__x0001_(@_x0001__x0001__x0001__x0001__x0001__x0001__x0001_@_x0001__x0001__x0001__x0001__x0001__x0001__x0014_@_x0001__x0001__x0001__x0001__x0001__x0001__x0014_@_x0001__x0001__x0001__x0001__x0001__x0001__x0018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0001_@_x0001__x0001__x0001__x0001__x0001__x0001__x0010_@_x0001__x0001__x0001__x0001__x0001__x0001__x0010_@_x0001__x0001__x0001__x0001__x0001__x0001__x0008_@_x0001__x0002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0018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_x0008_@_x0001__x0001__x0001__x0001__x0001__x0001__x0001__x0001__x0001__x0001__x0001__x0001__x0001__x0001__x0008_@_x0001__x0001__x0001__x0001__x0001__x0001__x0010_@_x0001__x0001__x0001__x0001__x0001__x0001__x0018_@_x0001__x0001__x0001__x0001__x0001__x0001_*@_x0001__x0001__x0001__x0001__x0001_R@_x0001__x0001__x0001__x0001__x0001__x0001__x0008_@_x0001__x0001__x0001__x0001__x0001__x0001__x0014_@_x0001__x0001__x0001__x0001__x0001__x0001__x001C_@_x0001__x0001__x0001__x0001__x0001__x0001__x001C_@_x0001__x0001__x0001__x0001__x0001__x0001__x0008_@_x0001__x0001__x0001__x0001__x0001__x0001__x0008_@_x0001__x0001__x0001__x0001__x0001__x0001__x0008_@_x0001__x0001__x0001__x0001__x0001__x0001__x0018_@_x0001__x0001__x0001__x0001__x0001__x0001__x0008_@_x0001__x0001__x0001__x0001__x0001__x0001__x0010_@_x0001__x0001__x0001__x0001__x0001__x0001__x0008_@_x0001__x0001__x0001__x0001__x0001__x0002__x0001__x0001__x0008_@_x0001__x0001__x0001__x0001__x0001__x0001__x0010_@_x0001__x0001__x0001__x0001__x0001__x0001__x0010_@_x0001__x0001__x0001__x0001__x0001__x0001__x0010_@_x0001__x0001__x0001__x0001__x0001__x0001__x0008_@_x0001__x0001__x0001__x0001__x0001__x0001__x0010_@_x0001__x0001__x0001__x0001__x0001__x0001__x0010_@_x0001__x0001__x0001__x0001__x0001__x0001_"@_x0001__x0001__x0001__x0001__x0001__x0001__x0014_@_x0001__x0001__x0001__x0001__x0001__x0001__x0008_@_x0001__x0001__x0001__x0001__x0001__x0001__x0018_@_x0001__x0001__x0001__x0001__x0001__x0001__x0008_@_x0001__x0001__x0001__x0001__x0001__x0001__x0008_@_x0001__x0001__x0001__x0001__x0001__x0001__x0008_@_x0001__x0001__x0001__x0001__x0001__x0001__x0018_@_x0001__x0001__x0001__x0001__x0001__x0001__x0008_@_x0001__x0001__x0001__x0001__x0001__x0001__x0010_@_x0001__x0001__x0001__x0001__x0001__x0001__x0010_@_x0001__x0001__x0001__x0001__x0001__x0001__x0014_@_x0001__x0001__x0001__x0001__x0001__x0001__x0018_@_x0001__x0001__x0001__x0001__x0001__x0001__x0014_@_x0001__x0001__x0001__x0001__x0001__x0001__x0008_@_x0001__x0001__x0001__x0001__x0001__x0001__x0014_@_x0001__x0001__x0001__x0001__x0001__x0001__x0008_@_x0001__x0001__x0001__x0001__x0001__x0001__x0008_@_x0001__x0001__x0001__x0001__x0001__x0001__x0014_@_x0001__x0001__x0001__x0001__x0001__x0001__x0014_@_x0001__x0001__x0001__x0001__x0001__x0001__x001C_@_x0001__x0001__x0001__x0001__x0001__x0001__x0010_@_x0001__x0001__x0001__x0001__x0001__x0001__x0008_@_x0001__x0001__x0001__x0001__x0001__x0001__x0008_@_x0001__x0001__x0001__x0001__x0001__x0001__x0014_@_x0001__x0002__x0001__x0001__x0001__x0001__x0001__x0001__x0008_@_x0001__x0001__x0001__x0001__x0001__x0001__x0010_@_x0001__x0001__x0001__x0001__x0001_ÀR@_x0001__x0001__x0001__x0001__x0001__x0001__x0008_@_x0001__x0001__x0001__x0001__x0001__x0001__x0008_@_x0001__x0001__x0001__x0001__x0001__x0001__x0010_@_x0001__x0001__x0001__x0001__x0001__x0001__x0010_@_x0001__x0001__x0001__x0001__x0001__x0001__x0018_@_x0001__x0001__x0001__x0001__x0001__x0001__x0018_@_x0001__x0001__x0001__x0001__x0001__x0001__x0014_@_x0001__x0001__x0001__x0001__x0001__x0001__x0008_@_x0001__x0001__x0001__x0001__x0001__x0001__x0014_@_x0001__x0001__x0001__x0001__x0001__x0001__x0008_@_x0001__x0001__x0001__x0001__x0001__x0001__x0018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0001__x0001__x0001__x0001__x0001__x0001__x0018_@_x0001__x0001__x0001__x0001__x0001__x0001__x0014_@_x0001__x0001__x0001__x0001__x0001__x0001__x0001__x0001__x0001__x0001__x0001__x0001__x0001__x0001__x0008_@_x0001__x0001__x0001__x0001__x0001__x0001__x0008_@_x0001__x0001__x0001__x0001__x0001__x0001__x0008_@_x0001__x0001__x0001__x0001__x0001__x0001__x0010_@_x0001__x0001__x0001__x0001__x0001__x0001__x0014_@_x0001__x0001__x0001__x0001__x0001__x0001__x0018_@_x0001__x0001__x0001__x0001__x0001__x0001__x0008_@_x0001__x0001__x0001__x0001__x0001__x0002__x0001__x0001__x0008_@_x0001__x0001__x0001__x0001__x0001__x0001__x001C_@_x0001__x0001__x0001__x0001__x0001__x0001__x0010_@_x0001__x0001__x0001__x0001__x0001__x0001__x0018_@_x0001__x0001__x0001__x0001__x0001__x0001__x0008_@_x0001__x0001__x0001__x0001__x0001__x0001__x0008_@_x0001__x0001__x0001__x0001__x0001__x0001_=@_x0001__x0001__x0001__x0001__x0001__x0001__x0014_@_x0001__x0001__x0001__x0001__x0001__x0001__x0018_@_x0001__x0001__x0001__x0001__x0001__x0001__x0008_@_x0001__x0001__x0001__x0001__x0001__x0001__x0010_@_x0001__x0001__x0001__x0001__x0001__x0001__x0010_@_x0001__x0001__x0001__x0001__x0001__x0001__x0001_@_x0001__x0001__x0001__x0001__x0001__x0001__x0001_@_x0001__x0001__x0001__x0001__x0001__x0001__x0018_@_x0001__x0001__x0001__x0001__x0001__x0001__x0014_@_x0001__x0001__x0001__x0001__x0001__x0001__x0014_@_x0001__x0001__x0001__x0001__x0001__x0001__x0008_@_x0001__x0001__x0001__x0001__x0001__x0001__x0001_@_x0001__x0001__x0001__x0001__x0001__x0001__x0014_@_x0001__x0001__x0001__x0001__x0001__x0001__x0008_@_x0001__x0001__x0001__x0001__x0001__x0001_ @_x0001__x0001__x0001__x0001__x0001__x0001__x0018_@_x0001__x0001__x0001__x0001__x0001__x0001__x0008_@_x0001__x0001__x0001__x0001__x0001__x0001__x0010_@_x0001__x0001__x0001__x0001__x0001__x0001__x0010_@_x0001__x0001__x0001__x0001__x0001__x0001__x0001_@_x0001__x0001__x0001__x0001__x0001__x0001__x0008_@_x0001__x0001__x0001__x0001__x0001__x0001__x0010_@_x0001__x0001__x0001__x0001__x0001__x0001__x0008_@_x0001__x0001__x0001__x0001__x0001__x0001__x0014_@_x0001__x0001__x0001__x0001__x0001__x0001__x0010_@_x0001__x0002__x0001__x0001__x0001__x0001__x0001__x0001__x0008_@_x0001__x0001__x0001__x0001__x0001__x0001__x0008_@_x0001__x0001__x0001__x0001__x0001__x0001__x0018_@_x0001__x0001__x0001__x0001__x0001__x0001__x0010_@_x0001__x0001__x0001__x0001__x0001__x0001__x0001_@_x0001__x0001__x0001__x0001__x0001__x0001__x0008_@_x0001__x0001__x0001__x0001__x0001__x0001__x0010_@_x0001__x0001__x0001__x0001__x0001__x0001__x0008_@_x0001__x0001__x0001__x0001__x0001__x0001__x001C_@_x0001__x0001__x0001__x0001__x0001__x0001__x0001_@_x0001__x0001__x0001__x0001__x0001__x0001__x0014_@_x0001__x0001__x0001__x0001__x0001__x0001__x0010_@_x0001__x0001__x0001__x0001__x0001__x0001__x0010_@_x0001__x0001__x0001__x0001__x0001__x0001__x0014_@_x0001__x0001__x0001__x0001__x0001__x0001__x0014_@_x0001__x0001__x0001__x0001__x0001__x0001__x0010_@_x0001__x0001__x0001__x0001__x0001__x0001__x0018_@_x0001__x0001__x0001__x0001__x0001__x0001__x0008_@_x0001__x0001__x0001__x0001__x0001__x0001__x0018_@_x0001__x0001__x0001__x0001__x0001__x0001__x0018_@_x0001__x0001__x0001__x0001__x0001__x0001__x0008_@_x0001__x0001__x0001__x0001__x0001__x0001__x0008_@_x0001__x0001__x0001__x0001__x0001__x0001__x0010_@_x0001__x0001__x0001__x0001__x0001__x0001__x0014_@_x0001__x0001__x0001__x0001__x0001__x0001__x0008_@_x0001__x0001__x0001__x0001__x0001__x0001__x001C_@_x0001__x0001__x0001__x0001__x0001__x0001_"@_x0001__x0001__x0001__x0001__x0001__x0001__x0008_@_x0001__x0001__x0001__x0001__x0001__x0001__x0008_@_x0001__x0001__x0001__x0001__x0001__x0001__x0014_@_x0001__x0001__x0001__x0001__x0001__x0001__x0010_@_x0001__x0001__x0001__x0001__x0001__x0002__x0001__x0001__x0010_@_x0001__x0001__x0001__x0001__x0001__x0001__x0008_@_x0001__x0001__x0001__x0001__x0001__x0001__x0014_@_x0001__x0001__x0001__x0001__x0001__x0001__x0010_@_x0001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0018_@_x0001__x0001__x0001__x0001__x0001__x0001__x0001__x0001__x0001__x0001__x0001__x0001__x0001__x0001__x0010_@_x0001__x0001__x0001__x0001__x0001__x0001__x0018_@_x0001__x0001__x0001__x0001__x0001__x0001__x0018_@_x0001__x0001__x0001__x0001__x0001__x0001__x0008_@_x0001__x0001__x0001__x0001__x0001__x0001__x0014_@_x0001__x0001__x0001__x0001__x0001__x0001__x0010_@_x0001__x0001__x0001__x0001__x0001__x0001__x0001__x0001__x0001__x0001__x0001__x0001__x0001__x0001__x0010_@_x0001__x0001__x0001__x0001__x0001__x0001__x0010_@_x0001__x0001__x0001__x0001__x0001__x0001__x0008_@_x0001__x0001__x0001__x0001__x0001__x0001__x0010_@_x0001__x0001__x0001__x0001__x0001__x0001__x0010_@_x0001__x0001__x0001__x0001__x0001__x0001__x0018_@_x0001__x0001__x0001__x0001__x0001__x0001__x0018_@_x0001__x0001__x0001__x0001__x0001__x0001__x0008_@_x0001__x0001__x0001__x0001__x0001__x0001__x0008_@_x0001__x0001__x0001__x0001__x0001__x0001_7@_x0001__x0001__x0001__x0001__x0001__x0001__x0014_@_x0001__x0001__x0001__x0001__x0001__x0001__x0008_@_x0001__x0002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0018_@_x0001__x0001__x0001__x0001__x0001__x0001__x0008_@_x0001__x0001__x0001__x0001__x0001__x0001__x0010_@_x0001__x0001__x0001__x0001__x0001__x0001__x0018_@_x0001__x0001__x0001__x0001__x0001__x0001__x0010_@_x0001__x0001__x0001__x0001__x0001__x0001__x0010_@_x0001__x0001__x0001__x0001__x0001_ÀR@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0018_@_x0001__x0001__x0001__x0001__x0001__x0001__x001C_@_x0001__x0001__x0001__x0001__x0001__x0001__x0008_@_x0001__x0001__x0001__x0001__x0001__x0001__x0014_@_x0001__x0001__x0001__x0001__x0001__x0001__x0014_@_x0001__x0001__x0001__x0001__x0001__x0001__x0014_@_x0001__x0001__x0001__x0001__x0001__x0001__x0008_@_x0001__x0001__x0001__x0001__x0001__x0001__x0008_@_x0001__x0001__x0001__x0001__x0001__x0002__x0001__x0001__x0008_@_x0001__x0001__x0001__x0001__x0001__x0001__x0008_@_x0001__x0001__x0001__x0001__x0001__x0001__x0008_@_x0001__x0001__x0001__x0001__x0001__x0001__x0008_@_x0001__x0001__x0001__x0001__x0001__x0001__x0014_@_x0001__x0001__x0001__x0001__x0001__x0001__x0018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0018_@_x0001__x0001__x0001__x0001__x0001__x0001__x0018_@_x0001__x0001__x0001__x0001__x0001__x0001__x0010_@_x0001__x0001__x0001__x0001__x0001__x0001__x0008_@_x0001__x0001__x0001__x0001__x0001__x0001__x0001_@_x0001__x0001__x0001__x0001__x0001__x0001__x0014_@_x0001__x0001__x0001__x0001__x0001__x0001__x0008_@_x0001__x0001__x0001__x0001__x0001__x0001__x0010_@_x0001__x0001__x0001__x0001__x0001__x0001__x0018_@_x0001__x0001__x0001__x0001__x0001__x0001__x0008_@_x0001__x0001__x0001__x0001__x0001__x0001__x0008_@_x0001__x0001__x0001__x0001__x0001__x0001__x0008_@_x0001__x0001__x0001__x0001__x0001__x0001__x0010_@_x0001__x0001__x0001__x0001__x0001__x0001__x0014_@_x0001__x0001__x0001__x0001__x0001__x0001__x0008_@_x0001__x0001__x0001__x0001__x0001__x0001__x0008_@_x0001__x0001__x0001__x0001__x0001__x0001__x0014_@_x0001__x0001__x0001__x0001__x0001__x0001__x0010_@_x0001__x0001__x0001__x0001__x0001__x0001__x0008_@_x0001__x0002__x0001__x0001__x0001__x0001__x0001__x0001__x0008_@_x0001__x0001__x0001__x0001__x0001__x0001__x0001__x0001__x0001__x0001__x0001__x0001__x0001__x0001__x0008_@_x0001__x0001__x0001__x0001__x0001__x0001__x0008_@_x0001__x0001__x0001__x0001__x0001__x0001__x0010_@_x0001__x0001__x0001__x0001__x0001__x0001__x0008_@_x0001__x0001__x0001__x0001__x0001__x0001__x0018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_x0001__x0001__x0001__x0001__x0001__x0001__x001C_@_x0001__x0001__x0001__x0001__x0001__x0001__x0008_@_x0001__x0001__x0001__x0001__x0001__x0001__x0001_@_x0001__x0001__x0001__x0001__x0001__x0001__x001C_@_x0001__x0001__x0001__x0001__x0001__x0001__x0010_@_x0001__x0001__x0001__x0001__x0001__x0001__x0014_@_x0001__x0001__x0001__x0001__x0001__x0001__x0010_@_x0001__x0001__x0001__x0001__x0001__x0001__x0010_@_x0001__x0001__x0001__x0001__x0001__x0001__x0010_@_x0001__x0001__x0001__x0001__x0001__x0001__x0008_@_x0001__x0001__x0001__x0001__x0001__x0001__x001C_@_x0001__x0001__x0001__x0001__x0001__x0001__x0001_@_x0001__x0001__x0001__x0001__x0001__x0002__x0001__x0001__x0008_@_x0001__x0001__x0001__x0001__x0001__x0001__x0018_@_x0001__x0001__x0001__x0001__x0001__x0001__x0008_@_x0001__x0001__x0001__x0001__x0001__x0001__x0018_@_x0001__x0001__x0001__x0001__x0001__x0001__x0014_@_x0001__x0001__x0001__x0001__x0001__x0001__x0014_@_x0001__x0001__x0001__x0001__x0001__x0001__x0018_@_x0001__x0001__x0001__x0001__x0001__x0001__x0010_@_x0001__x0001__x0001__x0001__x0001__x0001__x0010_@_x0001__x0001__x0001__x0001__x0001__x0001__x0008_@_x0001__x0001__x0001__x0001__x0001__x0001__x0018_@_x0001__x0001__x0001__x0001__x0001__x0001__x0010_@_x0001__x0001__x0001__x0001__x0001__x0001__x0014_@_x0001__x0001__x0001__x0001__x0001__x0001__x0008_@_x0001__x0001__x0001__x0001__x0001__x0001__x0014_@_x0001__x0001__x0001__x0001__x0001__x0001__x0008_@_x0001__x0001__x0001__x0001__x0001__x0001__x0008_@_x0001__x0001__x0001__x0001__x0001__x0001_ @_x0001__x0001__x0001__x0001__x0001__x0001__x0008_@_x0001__x0001__x0001__x0001__x0001__x0001__x0018_@_x0001__x0001__x0001__x0001__x0001__x0001__x0008_@_x0001__x0001__x0001__x0001__x0001__x0001__x0014_@_x0001__x0001__x0001__x0001__x0001__x0001__x0010_@_x0001__x0001__x0001__x0001__x0001__x0001__x0010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_x0001__x0001__x0001__x0001__x0001__x0001__x0010_@_x0001__x0002__x0001__x0001__x0001__x0001__x0001__x0001__x0008_@_x0001__x0001__x0001__x0001__x0001__x0001__x0008_@_x0001__x0001__x0001__x0001__x0001__x0001_A@_x0001__x0001__x0001__x0001__x0001__x0001__x0008_@_x0001__x0001__x0001__x0001__x0001__x0001_8@_x0001__x0001__x0001__x0001__x0001__x0001__x0008_@_x0001__x0001__x0001__x0001__x0001__x0001__x0008_@_x0001__x0001__x0001__x0001__x0001__x0001__x0014_@_x0001__x0001__x0001__x0001__x0001__x0001__x0018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_x0008_@_x0001__x0001__x0001__x0001__x0001__x0001__x001C_@_x0001__x0001__x0001__x0001__x0001__x0001__x0008_@_x0001__x0001__x0001__x0001__x0001__x0001__x0010_@_x0001__x0001__x0001__x0001__x0001__x0001__x0008_@_x0001__x0001__x0001__x0001__x0001__x0001__x001C_@_x0001__x0001__x0001__x0001__x0001__x0001__x0008_@_x0001__x0001__x0001__x0001__x0001__x0001__x0008_@_x0001__x0001__x0001__x0001__x0001__x0001__x0010_@_x0001__x0001__x0001__x0001__x0001__x0001__x0018_@_x0001__x0001__x0001__x0001__x0001__x0001_,@_x0001__x0001__x0001__x0001__x0001__x0001__x0008_@_x0001__x0001__x0001__x0001__x0001__x0001__x0010_@_x0001__x0001__x0001__x0001__x0001__x0001__x0010_@_x0001__x0001__x0001__x0001__x0001__x0001_*@_x0001__x0001__x0001__x0001__x0001__x0002__x0001__x0001__x0014_@_x0001__x0001__x0001__x0001__x0001__x0001__x0008_@_x0001__x0001__x0001__x0001__x0001__x0001_ @_x0001__x0001__x0001__x0001__x0001__x0001__x0010_@_x0001__x0001__x0001__x0001__x0001__x0001__x001C_@_x0001__x0001__x0001__x0001__x0001__x0001__x0001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0014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001C_@_x0001__x0001__x0001__x0001__x0001__x0001__x0014_@_x0001__x0001__x0001__x0001__x0001__x0001__x0008_@_x0001__x0001__x0001__x0001__x0001__x0001__x0014_@_x0001__x0001__x0001__x0001__x0001__x0001__x0008_@_x0001__x0001__x0001__x0001__x0001__x0001__x0014_@_x0001__x0001__x0001__x0001__x0001__x0001__x0008_@_x0001__x0001__x0001__x0001__x0001__x0001__x0014_@_x0001__x0001__x0001__x0001__x0001__x0001__x0008_@_x0001__x0002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_x0008_@_x0001__x0001__x0001__x0001__x0001__x0001__x0010_@_x0001__x0001__x0001__x0001__x0001__x0001__x0001__x0001__x0001__x0001__x0001__x0001__x0001__x0001__x0010_@_x0001__x0001__x0001__x0001__x0001__x0001__x0008_@_x0001__x0001__x0001__x0001__x0001__x0001__x0018_@_x0001__x0001__x0001__x0001__x0001__x0001__x0008_@_x0001__x0001__x0001__x0001__x0001__x0001__x001C_@_x0001__x0001__x0001__x0001__x0001__x0001__x0014_@_x0001__x0001__x0001__x0001__x0001__x0001__x0010_@_x0001__x0001__x0001__x0001__x0001__x0001__x0014_@_x0001__x0001__x0001__x0001__x0001__x0001__x0008_@_x0001__x0001__x0001__x0001__x0001__x0001__x0014_@_x0001__x0001__x0001__x0001__x0001__x0001_,@_x0001__x0001__x0001__x0001__x0001__x0001__x0018_@_x0001__x0001__x0001__x0001__x0001__x0001__x0014_@_x0001__x0001__x0001__x0001__x0001__x0001__x0010_@_x0001__x0001__x0001__x0001__x0001__x0001__x0014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0018_@_x0001__x0001__x0001__x0001__x0001__x0001__x0010_@_x0001__x0001__x0001__x0001__x0001__x0002__x0001__x0001__x0008_@_x0001__x0001__x0001__x0001__x0001__x0001__x0010_@_x0001__x0001__x0001__x0001__x0001__x0001__x001C_@_x0001__x0001__x0001__x0001__x0001__x0001__x0010_@_x0001__x0001__x0001__x0001__x0001__x0001__x0008_@_x0001__x0001__x0001__x0001__x0001__x0001__x0010_@_x0001__x0001__x0001__x0001__x0001__x0001__x0018_@_x0001__x0001__x0001__x0001__x0001__x0001_ @_x0001__x0001__x0001__x0001__x0001__x0001__x0008_@_x0001__x0001__x0001__x0001__x0001__x0001__x0008_@_x0001__x0001__x0001__x0001__x0001__x0001__x0018_@_x0001__x0001__x0001__x0001__x0001__x0001__x0010_@_x0001__x0001__x0001__x0001__x0001__x0001__x0001__x0001__x0001__x0001__x0001__x0001__x0001__x0001__x0008_@_x0001__x0001__x0001__x0001__x0001__x0001__x0008_@_x0001__x0001__x0001__x0001__x0001__x0001__x0018_@_x0001__x0001__x0001__x0001__x0001__x0001__x0018_@_x0001__x0001__x0001__x0001__x0001__x0001__x0018_@_x0001__x0001__x0001__x0001__x0001__x0001__x0018_@_x0001__x0001__x0001__x0001__x0001__x0001__x0008_@_x0001__x0001__x0001__x0001__x0001__x0001__x0008_@_x0001__x0001__x0001__x0001__x0001__x0001__x0014_@_x0001__x0001__x0001__x0001__x0001__x0001__x0010_@_x0001__x0001__x0001__x0001__x0001__x0001__x0010_@_x0001__x0001__x0001__x0001__x0001__x0001__x0010_@_x0001__x0001__x0001__x0001__x0001__x0001__x0010_@_x0001__x0001__x0001__x0001__x0001__x0001_3@_x0001__x0001__x0001__x0001__x0001__x0001__x0008_@_x0001__x0001__x0001__x0001__x0001__x0001__x0018_@_x0001__x0001__x0001__x0001__x0001__x0001__x0008_@_x0001__x0001__x0001__x0001__x0001__x0001__x0008_@_x0001__x0001__x0001__x0001__x0001__x0001__x0008_@_x0001__x0002__x0001__x0001__x0001__x0001__x0001__x0001__x0010_@_x0001__x0001__x0001__x0001__x0001__x0001__x0018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C_@_x0001__x0001__x0001__x0001__x0001__x0001__x0008_@_x0001__x0001__x0001__x0001__x0001__x0001__x0008_@_x0001__x0001__x0001__x0001__x0001__x0001_ @_x0001__x0001__x0001__x0001__x0001__x0001__x0008_@_x0001__x0001__x0001__x0001__x0001__x0001__x0001__x0001__x0001__x0001__x0001__x0001__x0001__x0001__x0008_@_x0001__x0001__x0001__x0001__x0001__x0001__x0008_@_x0001__x0001__x0001__x0001__x0001__x0001__x0001_@_x0001__x0001__x0001__x0001__x0001__x0001__x0014_@_x0001__x0001__x0001__x0001__x0001__x0001__x0008_@_x0001__x0001__x0001__x0001__x0001__x0001__x0010_@_x0001__x0001__x0001__x0001__x0001__x0001_*@_x0001__x0001__x0001__x0001__x0001__x0001__x0010_@_x0001__x0001__x0001__x0001__x0001__x0001__x0014_@_x0001__x0001__x0001__x0001__x0001__x0001__x0018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0001__x0001__x0001__x0001__x0001__x0002__x0001__x0001__x0014_@_x0001__x0001__x0001__x0001__x0001__x0001_ @_x0001__x0001__x0001__x0001__x0001__x0001__x0010_@_x0001__x0001__x0001__x0001__x0001__x0001__x0010_@_x0001__x0001__x0001__x0001__x0001__x0001__x001C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0001__x0001__x0001__x0001__x0001__x0001__x0001__x0001__x0008_@_x0001__x0001__x0001__x0001__x0001__x0001__x0008_@_x0001__x0001__x0001__x0001__x0001__x0001__x001C_@_x0001__x0001__x0001__x0001__x0001__x0001__x0001_@_x0001__x0001__x0001__x0001__x0001__x0001__x0008_@_x0001__x0001__x0001__x0001__x0001__x0001__x0008_@_x0001__x0001__x0001__x0001__x0001__x0001__x0001_@_x0001__x0001__x0001__x0001__x0001__x0001__x0010_@_x0001__x0001__x0001__x0001__x0001__x0001__x0010_@_x0001__x0001__x0001__x0001__x0001__x0001__x0008_@_x0001__x0001__x0001__x0001__x0001__x0001__x001C_@_x0001__x0001__x0001__x0001__x0001__x0001__x0008_@_x0001__x0001__x0001__x0001__x0001__x0001__x0008_@_x0001__x0001__x0001__x0001__x0001__x0001__x0008_@_x0001__x0002__x0001__x0001__x0001__x0001__x0001__x0001__x0010_@_x0001__x0001__x0001__x0001__x0001__x0001__x0010_@_x0001__x0001__x0001__x0001__x0001__x0001__x0018_@_x0001__x0001__x0001__x0001__x0001__x0001__x0010_@_x0001__x0001__x0001__x0001__x0001__x0001__x0008_@_x0001__x0001__x0001__x0001__x0001__x0001__x0001__x0001__x0001__x0001__x0001__x0001__x0001__x0001__x0008_@_x0001__x0001__x0001__x0001__x0001__x0001__x0001_@_x0001__x0001__x0001__x0001__x0001__x0001__x0008_@_x0001__x0001__x0001__x0001__x0001__x0001__x001C_@_x0001__x0001__x0001__x0001__x0001__x0001__x0010_@_x0001__x0001__x0001__x0001__x0001__x0001__x0008_@_x0001__x0001__x0001__x0001__x0001__x0001__x0014_@_x0001__x0001__x0001__x0001__x0001__x0001__x0008_@_x0001__x0001__x0001__x0001__x0001__x0001__x0001_@_x0001__x0001__x0001__x0001__x0001__x0001__x0008_@_x0001__x0001__x0001__x0001__x0001__x0001_(@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0001__x0010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0008_@_x0001__x0001__x0001__x0001__x0001__x0001__x0018_@_x0001__x0001__x0001__x0001__x0001__x0001__x0008_@_x0001__x0001__x0001__x0001__x0001__x0002__x0001__x0001__x0008_@_x0001__x0001__x0001__x0001__x0001__x0001__x0008_@_x0001__x0001__x0001__x0001__x0001__x0001__x0008_@_x0001__x0001__x0001__x0001__x0001__x0001_,@_x0001__x0001__x0001__x0001__x0001__x0001__x0001__x0001__x0001__x0001__x0001__x0001__x0001__x0001__x0008_@_x0001__x0001__x0001__x0001__x0001__x0001__x0008_@_x0001__x0001__x0001__x0001__x0001__x0001__x0001__x0001__x0001__x0001__x0001__x0001__x0001__x0001__x0008_@_x0001__x0001__x0001__x0001__x0001__x0001__x0010_@_x0001__x0001__x0001__x0001__x0001__x0001__x0014_@_x0001__x0001__x0001__x0001__x0001__x0001__x0010_@_x0001__x0001__x0001__x0001__x0001__x0001__x0008_@_x0001__x0001__x0001__x0001__x0001__x0001__x0008_@_x0001__x0001__x0001__x0001__x0001__x0001__x0001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0010_@_x0001__x0001__x0001__x0001__x0001__x0001__x0010_@_x0001__x0001__x0001__x0001__x0001__x0001__x001C_@_x0001__x0001__x0001__x0001__x0001__x0001__x0010_@_x0001__x0001__x0001__x0001__x0001__x0001__x0008_@_x0001__x0001__x0001__x0001__x0001__x0001__x0010_@_x0001__x0001__x0001__x0001__x0001__x0001__x0008_@_x0001__x0001__x0001__x0001__x0001__x0001__x0018_@_x0001__x0001__x0001__x0001__x0001__x0001__x0008_@_x0001__x0001__x0001__x0001__x0001__x0001__x0008_@_x0001__x0001__x0001__x0001__x0001__x0001__x0008_@_x0001__x0001__x0001__x0001__x0001__x0001__x0001__x0001__x0001__x0002__x0001__x0001__x0001__x0001__x0001_ÀR@_x0001__x0001__x0001__x0001__x0001__x0001__x001C_@_x0001__x0001__x0001__x0001__x0001__x0001__x0008_@_x0001__x0001__x0001__x0001__x0001__x0001_,@_x0001__x0001__x0001__x0001__x0001__x0001__x0001_@_x0001__x0001__x0001__x0001__x0001__x0001__x0008_@_x0001__x0001__x0001__x0001__x0001__x0001__x0010_@_x0001__x0001__x0001__x0001__x0001__x0001__x0010_@_x0001__x0001__x0001__x0001__x0001__x0001__x001C_@_x0001__x0001__x0001__x0001__x0001__x0001__x0018_@_x0001__x0001__x0001__x0001__x0001__x0001__x0018_@_x0001__x0001__x0001__x0001__x0001__x0001__x0010_@_x0001__x0001__x0001__x0001__x0001__x0001__x0008_@_x0001__x0001__x0001__x0001__x0001__x0001__x0008_@_x0001__x0001__x0001__x0001__x0001__x0001__x0018_@_x0001__x0001__x0001__x0001__x0001__x0001_ @_x0001__x0001__x0001__x0001__x0001__x0001__x0008_@_x0001__x0001__x0001__x0001__x0001__x0001__x0010_@_x0001__x0001__x0001__x0001__x0001__x0001__x0018_@_x0001__x0001__x0001__x0001__x0001__x0001__x0008_@_x0001__x0001__x0001__x0001__x0001__x0001__x0010_@_x0001__x0001__x0001__x0001__x0001__x0001__x001C_@_x0001__x0001__x0001__x0001__x0001__x0001__x0010_@_x0001__x0001__x0001__x0001__x0001__x0001__x0008_@_x0001__x0001__x0001__x0001__x0001__x0001__x0008_@_x0001__x0001__x0001__x0001__x0001__x0001__x0018_@_x0001__x0001__x0001__x0001__x0001__x0001__x0008_@_x0001__x0001__x0001__x0001__x0001__x0001__x0008_@_x0001__x0001__x0001__x0001__x0001__x0001__x0014_@_x0001__x0001__x0001__x0001__x0001__x0001__x0008_@_x0001__x0001__x0001__x0001__x0001__x0001__x0010_@_x0001__x0001__x0001__x0001__x0001__x0002__x0001__x0001__x0018_@_x0001__x0001__x0001__x0001__x0001__x0001__x0014_@_x0001__x0001__x0001__x0001__x0001__x0001__x0008_@_x0001__x0001__x0001__x0001__x0001__x0001__x0010_@_x0001__x0001__x0001__x0001__x0001__x0001__x0010_@_x0001__x0001__x0001__x0001__x0001__x0001__x0014_@_x0001__x0001__x0001__x0001__x0001__x0001__x001C_@_x0001__x0001__x0001__x0001__x0001__x0001__x0008_@_x0001__x0001__x0001__x0001__x0001__x0001_ @_x0001__x0001__x0001__x0001__x0001__x0001__x0010_@_x0001__x0001__x0001__x0001__x0001__x0001__x0018_@_x0001__x0001__x0001__x0001__x0001__x0001_8@_x0001__x0001__x0001__x0001__x0001__x0001__x0014_@_x0001__x0001__x0001__x0001__x0001__x0001__x001C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001C_@_x0001__x0001__x0001__x0001__x0001__x0001__x0014_@_x0001__x0001__x0001__x0001__x0001__x0001__x0008_@_x0001__x0001__x0001__x0001__x0001__x0001__x0001_@_x0001__x0001__x0001__x0001__x0001__x0001__x0008_@_x0001__x0001__x0001__x0001__x0001__x0001__x0018_@_x0001__x0001__x0001__x0001__x0001__x0001__x0008_@_x0001__x0001__x0001__x0001__x0001__x0001__x0010_@_x0001__x0001__x0001__x0001__x0001__x0001__x0010_@_x0001__x0001__x0001__x0001__x0001__x0001__x0001_@_x0001__x0001__x0001__x0001__x0001__x0001__x0014_@_x0001__x0001__x0001__x0001__x0001__x0001__x0008_@_x0001__x0002__x0001__x0001__x0001__x0001__x0001__x0001__x0010_@_x0001__x0001__x0001__x0001__x0001__x0001__x0008_@_x0001__x0001__x0001__x0001__x0001__x0001__x0018_@_x0001__x0001__x0001__x0001__x0001__x0001__x001C_@_x0001__x0001__x0001__x0001__x0001__x0001__x0010_@_x0001__x0001__x0001__x0001__x0001__x0001__x0010_@_x0001__x0001__x0001__x0001__x0001__x0001__x0008_@_x0001__x0001__x0001__x0001__x0001__x0001__x0001__x0001__x0001__x0001__x0001__x0001__x0001__x0001__x0010_@_x0001__x0001__x0001__x0001__x0001__x0001_"@_x0001__x0001__x0001__x0001__x0001__x0001__x0008_@_x0001__x0001__x0001__x0001__x0001__x0001__x0008_@_x0001__x0001__x0001__x0001__x0001__x0001__x0018_@_x0001__x0001__x0001__x0001__x0001__x0001__x0010_@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0010_@_x0001__x0001__x0001__x0001__x0001__x0001__x0018_@_x0001__x0001__x0001__x0001__x0001__x0001__x0008_@_x0001__x0001__x0001__x0001__x0001__x0001__x0008_@_x0001__x0001__x0001__x0001__x0001__x0001__x0018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0014_@_x0001__x0001__x0001__x0001__x0001__x0002__x0001__x0001__x0014_@_x0001__x0001__x0001__x0001__x0001__x0001__x0008_@_x0001__x0001__x0001__x0001__x0001__x0001__x0008_@_x0001__x0001__x0001__x0001__x0001__x0001__x0008_@_x0001__x0001__x0001__x0001__x0001__x0001__x0018_@_x0001__x0001__x0001__x0001__x0001__x0001__x0008_@_x0001__x0001__x0001__x0001__x0001__x0001__x0018_@_x0001__x0001__x0001__x0001__x0001__x0001__x0010_@_x0001__x0001__x0001__x0001__x0001__x0001__x0014_@_x0001__x0001__x0001__x0001__x0001__x0001__x0008_@_x0001__x0001__x0001__x0001__x0001__x0001__x0010_@_x0001__x0001__x0001__x0001__x0001__x0001__x0008_@_x0001__x0001__x0001__x0001__x0001__x0001_ @_x0001__x0001__x0001__x0001__x0001__x0001__x0008_@_x0001__x0001__x0001__x0001__x0001__x0001__x0014_@_x0001__x0001__x0001__x0001__x0001__x0001__x0010_@_x0001__x0001__x0001__x0001__x0001__x0001__x0008_@_x0001__x0001__x0001__x0001__x0001__x0001__x0014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0014_@_x0001__x0001__x0001__x0001__x0001__x0001__x0008_@_x0001__x0001__x0001__x0001__x0001__x0001__x0001__x0001__x0001__x0001__x0001__x0001__x0001__x0001__x0001_@_x0001__x0001__x0001__x0001__x0001__x0001__x0008_@_x0001__x0001__x0001__x0001__x0001__x0001__x0008_@_x0001__x0001__x0001__x0001__x0001__x0001__x0008_@_x0001__x0001__x0001__x0001__x0001__x0001__x0014_@_x0001__x0002__x0001__x0001__x0001__x0001__x0001__x0001__x0010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0001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 @_x0001__x0001__x0001__x0001__x0001__x0001__x0018_@_x0001__x0001__x0001__x0001__x0001__x0001__x0008_@_x0001__x0001__x0001__x0001__x0001__x0001__x0008_@_x0001__x0001__x0001__x0001__x0001__x0001__x0001_@_x0001__x0001__x0001__x0001__x0001__x0001__x0014_@_x0001__x0001__x0001__x0001__x0001__x0001__x0008_@_x0001__x0001__x0001__x0001__x0001__x0002__x0001__x0001__x0008_@_x0001__x0001__x0001__x0001__x0001__x0001__x0010_@_x0001__x0001__x0001__x0001__x0001__x0001__x0018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0018_@_x0001__x0001__x0001__x0001__x0001__x0001__x001C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0001_@_x0001__x0001__x0001__x0001__x0001__x0001_2@_x0001__x0001__x0001__x0001__x0001__x0001__x0008_@_x0001__x0001__x0001__x0001__x0001__x0001__x0008_@_x0001__x0001__x0001__x0001__x0001__x0001__x0018_@_x0001__x0001__x0001__x0001__x0001__x0001__x0008_@_x0001__x0001__x0001__x0001__x0001__x0001__x0008_@_x0001__x0001__x0001__x0001__x0001__x0001__x0008_@_x0001__x0001__x0001__x0001__x0001__x0001__x0018_@_x0001__x0001__x0001__x0001__x0001__x0001__x0010_@_x0001__x0001__x0001__x0001__x0001__x0001__x0008_@_x0001__x0001__x0001__x0001__x0001__x0001__x0008_@_x0001__x0002__x0001__x0001__x0001__x0001__x0001__x0001__x0010_@_x0001__x0001__x0001__x0001__x0001__x0001__x0008_@_x0001__x0001__x0001__x0001__x0001__x0001__x0008_@_x0001__x0001__x0001__x0001__x0001__x0001__x0014_@_x0001__x0001__x0001__x0001__x0001__x0001__x0010_@_x0001__x0001__x0001__x0001__x0001__x0001__x0008_@_x0001__x0001__x0001__x0001__x0001__x0001__x0008_@_x0001__x0001__x0001__x0001__x0001__x0001__x0014_@_x0001__x0001__x0001__x0001__x0001__x0001__x001C_@_x0001__x0001__x0001__x0001__x0001__x0001__x0014_@_x0001__x0001__x0001__x0001__x0001__x0001__x0010_@_x0001__x0001__x0001__x0001__x0001__x0001__x0010_@_x0001__x0001__x0001__x0001__x0001__x0001_"@_x0001__x0001__x0001__x0001__x0001__x0001__x0014_@_x0001__x0001__x0001__x0001__x0001__x0001__x0014_@_x0001__x0001__x0001__x0001__x0001__x0001__x0008_@_x0001__x0001__x0001__x0001__x0001__x0001__x0008_@_x0001__x0001__x0001__x0001__x0001__x0001__x0008_@_x0001__x0001__x0001__x0001__x0001__x0001__x0018_@_x0001__x0001__x0001__x0001__x0001_ÀR@_x0001__x0001__x0001__x0001__x0001__x0001__x0014_@_x0001__x0001__x0001__x0001__x0001__x0001__x0018_@_x0001__x0001__x0001__x0001__x0001__x0001__x0008_@_x0001__x0001__x0001__x0001__x0001__x0001__x0018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0018_@_x0001__x0001__x0001__x0001__x0001__x0002__x0001__x0001__x0008_@_x0001__x0001__x0001__x0001__x0001__x0001__x0001__x0001__x0001__x0001__x0001__x0001__x0001__x0001__x0010_@_x0001__x0001__x0001__x0001__x0001__x0001__x0014_@_x0001__x0001__x0001__x0001__x0001__x0001__x001C_@_x0001__x0001__x0001__x0001__x0001__x0001__x0008_@_x0001__x0001__x0001__x0001__x0001__x0001__x0008_@_x0001__x0001__x0001__x0001__x0001__x0001_*@_x0001__x0001__x0001__x0001__x0001__x0001__x0001__x0001__x0001__x0001__x0001__x0001__x0001__x0001_"@_x0001__x0001__x0001__x0001__x0001__x0001__x0008_@_x0001__x0001__x0001__x0001__x0001__x0001__x0010_@_x0001__x0001__x0001__x0001__x0001__x0001__x0001_@_x0001__x0001__x0001__x0001__x0001__x0001__x0010_@_x0001__x0001__x0001__x0001__x0001__x0001__x0018_@_x0001__x0001__x0001__x0001__x0001__x0001__x0010_@_x0001__x0001__x0001__x0001__x0001__x0001__x0014_@_x0001__x0001__x0001__x0001__x0001__x0001__x0014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0014_@_x0001__x0001__x0001__x0001__x0001__x0001__x0008_@_x0001__x0001__x0001__x0001__x0001__x0001__x0018_@_x0001__x0001__x0001__x0001__x0001__x0001__x0010_@_x0001__x0001__x0001__x0001__x0001__x0001__x0008_@_x0001__x0001__x0001__x0001__x0001__x0001__x0008_@_x0001__x0001__x0001__x0001__x0001__x0001__x0008_@_x0001__x0001__x0001__x0001__x0001__x0001__x0008_@_x0001__x0002__x0001__x0001__x0001__x0001__x0001__x0001__x0008_@_x0001__x0001__x0001__x0001__x0001__x0001__x0018_@_x0001__x0001__x0001__x0001__x0001__x0001__x0008_@_x0001__x0001__x0001__x0001__x0001__x0001__x0010_@_x0001__x0001__x0001__x0001__x0001__x0001__x0008_@_x0001__x0001__x0001__x0001__x0001__x0001__x001C_@_x0001__x0001__x0001__x0001__x0001__x0001__x0008_@_x0001__x0001__x0001__x0001__x0001__x0001__x0018_@_x0001__x0001__x0001__x0001__x0001__x0001__x0010_@_x0001__x0001__x0001__x0001__x0001__x0001__x0014_@_x0001__x0001__x0001__x0001__x0001__x0001__x0008_@_x0001__x0001__x0001__x0001__x0001__x0001__x0010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0010_@_x0001__x0001__x0001__x0001__x0001__x0001__x0001_@_x0001__x0001__x0001__x0001__x0001__x0001__x0008_@_x0001__x0001__x0001__x0001__x0001__x0001__x0014_@_x0001__x0001__x0001__x0001__x0001__x0001__x0010_@_x0001__x0001__x0001__x0001__x0001__x0001__x0010_@_x0001__x0001__x0001__x0001__x0001__x0001__x0014_@_x0001__x0001__x0001__x0001__x0001__x0001__x0008_@_x0001__x0001__x0001__x0001__x0001__x0001__x0010_@_x0001__x0001__x0001__x0001__x0001__x0001__x0018_@_x0001__x0001__x0001__x0001__x0001__x0001__x0008_@_x0001__x0001__x0001__x0001__x0001__x0002__x0001__x0001__x0010_@_x0001__x0001__x0001__x0001__x0001__x0001__x0008_@_x0001__x0001__x0001__x0001__x0001__x0001__x0010_@_x0001__x0001__x0001__x0001__x0001__x0001__x0008_@_x0001__x0001__x0001__x0001__x0001__x0001__x0014_@_x0001__x0001__x0001__x0001__x0001__x0001__x0008_@_x0001__x0001__x0001__x0001__x0001__x0001__x001C_@_x0001__x0001__x0001__x0001__x0001__x0001__x0010_@_x0001__x0001__x0001__x0001__x0001__x0001__x0018_@_x0001__x0001__x0001__x0001__x0001__x0001__x0018_@_x0001__x0001__x0001__x0001__x0001__x0001__x0010_@_x0001__x0001__x0001__x0001__x0001__x0001__x0014_@_x0001__x0001__x0001__x0001__x0001__x0001__x0008_@_x0001__x0001__x0001__x0001__x0001__x0001__x0008_@_x0001__x0001__x0001__x0001__x0001__x0001__x0001_@_x0001__x0001__x0001__x0001__x0001__x0001__x0008_@_x0001__x0001__x0001__x0001__x0001__x0001_ @_x0001__x0001__x0001__x0001__x0001__x0001__x0010_@_x0001__x0001__x0001__x0001__x0001__x0001__x0018_@_x0001__x0001__x0001__x0001__x0001__x0001__x0008_@_x0001__x0001__x0001__x0001__x0001__x0001__x0010_@_x0001__x0001__x0001__x0001__x0001__x0001__x0018_@_x0001__x0001__x0001__x0001__x0001__x0001__x0010_@_x0001__x0001__x0001__x0001__x0001__x0001__x0014_@_x0001__x0001__x0001__x0001__x0001__x0001__x0018_@_x0001__x0001__x0001__x0001__x0001__x0001__x0008_@_x0001__x0001__x0001__x0001__x0001__x0001__x0018_@_x0001__x0001__x0001__x0001__x0001__x0001__x0008_@_x0001__x0001__x0001__x0001__x0001__x0001__x0010_@_x0001__x0001__x0001__x0001__x0001__x0001__x0014_@_x0001__x0001__x0001__x0001__x0001__x0001__x0008_@_x0001__x0001__x0001__x0001__x0001__x0001__x0010_@_x0001__x0002__x0001__x0001__x0001__x0001__x0001__x0001__x0010_@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0001_@_x0001__x0001__x0001__x0001__x0001__x0001__x0010_@_x0001__x0001__x0001__x0001__x0001__x0001__x0018_@_x0001__x0001__x0001__x0001__x0001__x0001__x0008_@_x0001__x0001__x0001__x0001__x0001__x0001__x0008_@_x0001__x0001__x0001__x0001__x0001__x0001__x0008_@_x0001__x0001__x0001__x0001__x0001__x0001__x0010_@_x0001__x0001__x0001__x0001__x0001__x0001_A@_x0001__x0001__x0001__x0001__x0001__x0001__x0010_@_x0001__x0001__x0001__x0001__x0001__x0001__x0018_@_x0001__x0001__x0001__x0001__x0001__x0001__x0018_@_x0001__x0001__x0001__x0001__x0001__x0001__x0018_@_x0001__x0001__x0001__x0001__x0001__x0001__x0010_@_x0001__x0001__x0001__x0001__x0001__x0001_ @_x0001__x0001__x0001__x0001__x0001__x0001__x0008_@_x0001__x0001__x0001__x0001__x0001__x0001__x0010_@_x0001__x0001__x0001__x0001__x0001__x0001__x0018_@_x0001__x0001__x0001__x0001__x0001__x0001__x0008_@_x0001__x0001__x0001__x0001__x0001__x0001__x001C_@_x0001__x0001__x0001__x0001__x0001__x0001__x0018_@_x0001__x0001__x0001__x0001__x0001__x0001__x0010_@_x0001__x0001__x0001__x0001__x0001__x0001__x0001_@_x0001__x0001__x0001__x0001__x0001__x0001__x0008_@_x0001__x0001__x0001__x0001__x0001__x0001__x0014_@_x0001__x0001__x0001__x0001__x0001__x0002__x0001__x0001__x0008_@_x0001__x0001__x0001__x0001__x0001__x0001__x0018_@_x0001__x0001__x0001__x0001__x0001__x0001__x0018_@_x0001__x0001__x0001__x0001__x0001__x0001__x0010_@_x0001__x0001__x0001__x0001__x0001__x0001__x0008_@_x0001__x0001__x0001__x0001__x0001__x0001__x0008_@_x0001__x0001__x0001__x0001__x0001__x0001__x0010_@_x0001__x0001__x0001__x0001__x0001__x0001__x0010_@_x0001__x0001__x0001__x0001__x0001__x0001__x0014_@_x0001__x0001__x0001__x0001__x0001__x0001__x0008_@_x0001__x0001__x0001__x0001__x0001__x0001__x0010_@_x0001__x0001__x0001__x0001__x0001__x0001__x0010_@_x0001__x0001__x0001__x0001__x0001__x0001__x0010_@_x0001__x0001__x0001__x0001__x0001__x0001__x0010_@_x0001__x0001__x0001__x0001__x0001__x0001__x0008_@_x0001__x0001__x0001__x0001__x0001__x0001__x0010_@_x0001__x0001__x0001__x0001__x0001__x0001__x0018_@_x0001__x0001__x0001__x0001__x0001__x0001__x0008_@_x0001__x0001__x0001__x0001__x0001__x0001__x0008_@_x0001__x0001__x0001__x0001__x0001__x0001__x0014_@_x0001__x0001__x0001__x0001__x0001__x0001__x0010_@_x0001__x0001__x0001__x0001__x0001__x0001__x0008_@_x0001__x0001__x0001__x0001__x0001__x0001__x0008_@_x0001__x0001__x0001__x0001__x0001__x0001_ @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0001__x0001__x0001__x0002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0018_@_x0001__x0001__x0001__x0001__x0001__x0001__x0008_@_x0001__x0001__x0001__x0001__x0001__x0001__x0008_@_x0001__x0001__x0001__x0001__x0001__x0001__x001C_@_x0001__x0001__x0001__x0001__x0001__x0001__x0008_@_x0001__x0001__x0001__x0001__x0001__x0001__x0010_@_x0001__x0001__x0001__x0001__x0001__x0001__x0014_@_x0001__x0001__x0001__x0001__x0001__x0001__x001C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ÀR@_x0001__x0001__x0001__x0001__x0001__x0001__x0001__x0001__x0001__x0001__x0001__x0001__x0001__x0001__x0008_@_x0001__x0001__x0001__x0001__x0001__x0001__x0014_@_x0001__x0001__x0001__x0001__x0001__x0002__x0001__x0001_*@_x0001__x0001__x0001__x0001__x0001__x0001__x001C_@_x0001__x0001__x0001__x0001__x0001__x0001__x0014_@_x0001__x0001__x0001__x0001__x0001__x0001__x0014_@_x0001__x0001__x0001__x0001__x0001__x0001__x0008_@_x0001__x0001__x0001__x0001__x0001__x0001__x0008_@_x0001__x0001__x0001__x0001__x0001__x0001__x0014_@_x0001__x0001__x0001__x0001__x0001__x0001__x0018_@_x0001__x0001__x0001__x0001__x0001__x0001__x0008_@_x0001__x0001__x0001__x0001__x0001__x0001__x0008_@_x0001__x0001__x0001__x0001__x0001__x0001__x0014_@_x0001__x0001__x0001__x0001__x0001__x0001__x0010_@_x0001__x0001__x0001__x0001__x0001__x0001__x0010_@_x0001__x0001__x0001__x0001__x0001__x0001__x0008_@_x0001__x0001__x0001__x0001__x0001__x0001_ @_x0001__x0001__x0001__x0001__x0001__x0001__x0018_@_x0001__x0001__x0001__x0001__x0001__x0001__x0010_@_x0001__x0001__x0001__x0001__x0001__x0001__x0010_@_x0001__x0001__x0001__x0001__x0001__x0001_ @_x0001__x0001__x0001__x0001__x0001__x0001__x0008_@_x0001__x0001__x0001__x0001__x0001__x0001__x0018_@_x0001__x0001__x0001__x0001__x0001__x0001__x001C_@_x0001__x0001__x0001__x0001__x0001__x0001__x0008_@_x0001__x0001__x0001__x0001__x0001__x0001__x0014_@_x0001__x0001__x0001__x0001__x0001__x0001__x0010_@_x0001__x0001__x0001__x0001__x0001__x0001__x0008_@_x0001__x0001__x0001__x0001__x0001__x0001__x0018_@_x0001__x0001__x0001__x0001__x0001__x0001__x0010_@_x0001__x0001__x0001__x0001__x0001__x0001__x001C_@_x0001__x0001__x0001__x0001__x0001__x0001__x0008_@_x0001__x0001__x0001__x0001__x0001__x0001__x0008_@_x0001__x0001__x0001__x0001__x0001__x0001__x0018_@_x0001__x0002__x0001__x0001__x0001__x0001__x0001__x0001__x0001__x0001__x0001__x0001__x0001__x0001__x0001__x0001__x0008_@_x0001__x0001__x0001__x0001__x0001__x0001__x0008_@_x0001__x0001__x0001__x0001__x0001__x0001__x0010_@_x0001__x0001__x0001__x0001__x0001__x0001__x0010_@_x0001__x0001__x0001__x0001__x0001__x0001__x0018_@_x0001__x0001__x0001__x0001__x0001__x0001__x0008_@_x0001__x0001__x0001__x0001__x0001__x0001__x0008_@_x0001__x0001__x0001__x0001__x0001__x0001__x001C_@_x0001__x0001__x0001__x0001__x0001__x0001__x0008_@_x0001__x0001__x0001__x0001__x0001__x0001__x0010_@_x0001__x0001__x0001__x0001__x0001__x0001__x0008_@_x0001__x0001__x0001__x0001__x0001__x0001__x0018_@_x0001__x0001__x0001__x0001__x0001__x0001__x0008_@_x0001__x0001__x0001__x0001__x0001__x0001__x0010_@_x0001__x0001__x0001__x0001__x0001__x0001__x0010_@_x0001__x0001__x0001__x0001__x0001__x0001__x0001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0010_@_x0001__x0001__x0001__x0001__x0001__x0001__x0010_@_x0001__x0001__x0001__x0001__x0001__x0001__x0001_@_x0001__x0001__x0001__x0001__x0001__x0001__x0001_@_x0001__x0001__x0001__x0001__x0001__x0001__x001C_@_x0001__x0001__x0001__x0001__x0001__x0001__x0014_@_x0001__x0001__x0001__x0001__x0001__x0001_ @_x0001__x0001__x0001__x0001__x0001__x0001__x0010_@_x0001__x0001__x0001__x0001__x0001__x0001__x0008_@_x0001__x0001__x0001__x0001__x0001__x0002__x0001__x0001__x0008_@_x0001__x0001__x0001__x0001__x0001__x0001__x0010_@_x0001__x0001__x0001__x0001__x0001__x0001__x0001_@_x0001__x0001__x0001__x0001__x0001__x0001__x001C_@_x0001__x0001__x0001__x0001__x0001__x0001__x0001_@_x0001__x0001__x0001__x0001__x0001__x0001__x0010_@_x0001__x0001__x0001__x0001__x0001__x0001_ @_x0001__x0001__x0001__x0001__x0001__x0001_ @_x0001__x0001__x0001__x0001__x0001__x0001__x0010_@_x0001__x0001__x0001__x0001__x0001__x0001__x0008_@_x0001__x0001__x0001__x0001__x0001__x0001__x0008_@_x0001__x0001__x0001__x0001__x0001__x0001__x0014_@_x0001__x0001__x0001__x0001__x0001__x0001__x0014_@_x0001__x0001__x0001__x0001__x0001__x0001__x0014_@_x0001__x0001__x0001__x0001__x0001__x0001__x0010_@_x0001__x0001__x0001__x0001__x0001__x0001__x0010_@_x0001__x0001__x0001__x0001__x0001__x0001__x0008_@_x0001__x0001__x0001__x0001__x0001__x0001_(@_x0001__x0001__x0001__x0001__x0001__x0001__x001C_@_x0001__x0001__x0001__x0001__x0001__x0001__x0008_@_x0001__x0001__x0001__x0001__x0001__x0001__x0008_@_x0001__x0001__x0001__x0001__x0001__x0001__x0010_@_x0001__x0001__x0001__x0001__x0001__x0001__x0018_@_x0001__x0001__x0001__x0001__x0001__x0001__x0010_@_x0001__x0001__x0001__x0001__x0001__x0001__x0014_@_x0001__x0001__x0001__x0001__x0001__x0001__x0008_@_x0001__x0001__x0001__x0001__x0001_ÀR@_x0001__x0001__x0001__x0001__x0001__x0001__x0008_@_x0001__x0001__x0001__x0001__x0001__x0001__x001C_@_x0001__x0001__x0001__x0001__x0001__x0001__x0014_@_x0001__x0001__x0001__x0001__x0001__x0001__x0008_@_x0001__x0001__x0001__x0001__x0001__x0001__x0014_@_x0001__x0002__x0001__x0001__x0001__x0001__x0001__x0001__x0008_@_x0001__x0001__x0001__x0001__x0001__x0001__x0008_@_x0001__x0001__x0001__x0001__x0001__x0001__x0018_@_x0001__x0001__x0001__x0001__x0001__x0001__x0008_@_x0001__x0001__x0001__x0001__x0001__x0001__x0001__x0001__x0001__x0001__x0001__x0001__x0001__x0001__x0008_@_x0001__x0001__x0001__x0001__x0001__x0001__x0001__x0001__x0001__x0001__x0001__x0001__x0001__x0001__x0010_@_x0001__x0001__x0001__x0001__x0001__x0001__x0010_@_x0001__x0001__x0001__x0001__x0001__x0001__x0008_@_x0001__x0001__x0001__x0001__x0001__x0001__x001C_@_x0001__x0001__x0001__x0001__x0001__x0001__x0010_@_x0001__x0001__x0001__x0001__x0001__x0001__x0018_@_x0001__x0001__x0001__x0001__x0001__x0001__x0010_@_x0001__x0001__x0001__x0001__x0001__x0001__x0014_@_x0001__x0001__x0001__x0001__x0001__x0001__x0008_@_x0001__x0001__x0001__x0001__x0001__x0001__x0008_@_x0001__x0001__x0001__x0001__x0001__x0001__x0018_@_x0001__x0001__x0001__x0001__x0001__x0001__x0018_@_x0001__x0001__x0001__x0001__x0001__x0001__x0010_@_x0001__x0001__x0001__x0001__x0001_ÀR@_x0001__x0001__x0001__x0001__x0001__x0001__x0010_@_x0001__x0001__x0001__x0001__x0001__x0001__x001C_@_x0001__x0001__x0001__x0001__x0001__x0001__x0008_@_x0001__x0001__x0001__x0001__x0001__x0001_ @_x0001__x0001__x0001__x0001__x0001__x0001__x0008_@_x0001__x0001__x0001__x0001__x0001__x0001__x0008_@_x0001__x0001__x0001__x0001__x0001__x0001__x001C_@_x0001__x0001__x0001__x0001__x0001__x0001__x0008_@_x0001__x0001__x0001__x0001__x0001__x0001__x0010_@_x0001__x0001__x0001__x0001__x0001__x0001__x0008_@_x0001__x0001__x0001__x0001__x0001__x0002__x0001__x0001__x0014_@_x0001__x0001__x0001__x0001__x0001__x0001__x0008_@_x0001__x0001__x0001__x0001__x0001__x0001__x0018_@_x0001__x0001__x0001__x0001__x0001__x0001__x0008_@_x0001__x0001__x0001__x0001__x0001__x0001__x0008_@_x0001__x0001__x0001__x0001__x0001__x0001__x0010_@_x0001__x0001__x0001__x0001__x0001__x0001__x0010_@_x0001__x0001__x0001__x0001__x0001__x0001__x001C_@_x0001__x0001__x0001__x0001__x0001__x0001__x0018_@_x0001__x0001__x0001__x0001__x0001__x0001__x0014_@_x0001__x0001__x0001__x0001__x0001__x0001__x0010_@_x0001__x0001__x0001__x0001__x0001__x0001__x0010_@_x0001__x0001__x0001__x0001__x0001__x0001__x0014_@_x0001__x0001__x0001__x0001__x0001__x0001__x001C_@_x0001__x0001__x0001__x0001__x0001__x0001__x0018_@_x0001__x0001__x0001__x0001__x0001__x0001__x0014_@_x0001__x0001__x0001__x0001__x0001__x0001__x0010_@_x0001__x0001__x0001__x0001__x0001__x0001__x0018_@_x0001__x0001__x0001__x0001__x0001__x0001__x0014_@_x0001__x0001__x0001__x0001__x0001__x0001__x0014_@_x0001__x0001__x0001__x0001__x0001__x0001__x0010_@_x0001__x0001__x0001__x0001__x0001__x0001__x0001__x0001__x0001__x0001__x0001__x0001__x0001__x0001__x0008_@_x0001__x0001__x0001__x0001__x0001__x0001__x0014_@_x0001__x0001__x0001__x0001__x0001__x0001__x0008_@_x0001__x0001__x0001__x0001__x0001__x0001__x0018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0010_@_x0001__x0002__x0001__x0001__x0001__x0001__x0001__x0001__x0018_@_x0001__x0001__x0001__x0001__x0001__x0001__x0010_@_x0001__x0001__x0001__x0001__x0001__x0001__x0010_@_x0001__x0001__x0001__x0001__x0001__x0001__x001C_@_x0001__x0001__x0001__x0001__x0001__x0001__x0010_@_x0001__x0001__x0001__x0001__x0001__x0001__x0010_@_x0001__x0001__x0001__x0001__x0001__x0001__x0018_@_x0001__x0001__x0001__x0001__x0001__x0001__x0008_@_x0001__x0001__x0001__x0001__x0001__x0001__x0018_@_x0001__x0001__x0001__x0001__x0001__x0001__x0008_@_x0001__x0001__x0001__x0001__x0001__x0001__x001C_@_x0001__x0001__x0001__x0001__x0001__x0001__x0014_@_x0001__x0001__x0001__x0001__x0001__x0001__x0010_@_x0001__x0001__x0001__x0001__x0001__x0001__x0014_@_x0001__x0001__x0001__x0001__x0001__x0001__x0010_@_x0001__x0001__x0001__x0001__x0001__x0001__x0008_@_x0001__x0001__x0001__x0001__x0001__x0001__x0018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0001__x0001__x0001__x0001__x0001__x0001__x0001__x0001__x0008_@_x0001__x0001__x0001__x0001__x0001__x0001__x0008_@_x0001__x0001__x0001__x0001__x0001__x0001__x001C_@_x0001__x0001__x0001__x0001__x0001__x0001__x001C_@_x0001__x0001__x0001__x0001__x0001__x0001__x0001__x0001__x0001__x0001__x0001__x0001__x0001__x0002__x0001__x0001__x0008_@_x0001__x0001__x0001__x0001__x0001__x0001__x0008_@_x0001__x0001__x0001__x0001__x0001__x0001__x0008_@_x0001__x0001__x0001__x0001__x0001__x0001__x0008_@_x0001__x0001__x0001__x0001__x0001__x0001__x001C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0010_@_x0001__x0001__x0001__x0001__x0001__x0001__x0010_@_x0001__x0001__x0001__x0001__x0001__x0001__x0008_@_x0001__x0001__x0001__x0001__x0001__x0001__x0014_@_x0001__x0001__x0001__x0001__x0001__x0001__x0010_@_x0001__x0001__x0001__x0001__x0001__x0001__x0008_@_x0001__x0001__x0001__x0001__x0001__x0001__x0008_@_x0001__x0001__x0001__x0001__x0001__x0001__x0008_@_x0001__x0001__x0001__x0001__x0001__x0001__x0014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0001__x0001__x0001__x0001__x0001__x0001__x0001__x0001__x0008_@_x0001__x0001__x0001__x0001__x0001__x0001_ @_x0001__x0001__x0001__x0001__x0001__x0001__x0008_@_x0001__x0002__x0001__x0001__x0001__x0001__x0001__x0001__x0008_@_x0001__x0001__x0001__x0001__x0001__x0001__x0018_@_x0001__x0001__x0001__x0001__x0001__x0001__x0014_@_x0001__x0001__x0001__x0001__x0001__x0001__x0008_@_x0001__x0001__x0001__x0001__x0001__x0001__x0014_@_x0001__x0001__x0001__x0001__x0001__x0001__x0010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C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001C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0002__x0001__x0001_"@_x0001__x0001__x0001__x0001__x0001__x0001__x0008_@_x0001__x0001__x0001__x0001__x0001__x0001__x0018_@_x0001__x0001__x0001__x0001__x0001__x0001__x0010_@_x0001__x0001__x0001__x0001__x0001__x0001__x0014_@_x0001__x0001__x0001__x0001__x0001__x0001__x0010_@_x0001__x0001__x0001__x0001__x0001__x0001__x0014_@_x0001__x0001__x0001__x0001__x0001__x0001__x0010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0018_@_x0001__x0001__x0001__x0001__x0001__x0001__x0008_@_x0001__x0001__x0001__x0001__x0001__x0001__x0018_@_x0001__x0001__x0001__x0001__x0001__x0001__x0008_@_x0001__x0001__x0001__x0001__x0001__x0001__x0010_@_x0001__x0001__x0001__x0001__x0001__x0001__x0008_@_x0001__x0001__x0001__x0001__x0001__x0001__x0008_@_x0001__x0001__x0001__x0001__x0001_ÀR@_x0001__x0001__x0001__x0001__x0001__x0001__x0008_@_x0001__x0001__x0001__x0001__x0001__x0001__x0008_@_x0001__x0001__x0001__x0001__x0001__x0001__x0008_@_x0001__x0001__x0001__x0001__x0001__x0001__x0014_@_x0001__x0001__x0001__x0001__x0001__x0001__x0010_@_x0001__x0001__x0001__x0001__x0001__x0001__x0018_@_x0001__x0001__x0001__x0001__x0001__x0001__x0010_@_x0001__x0001__x0001__x0001__x0001__x0001__x0008_@_x0001__x0001__x0001__x0001__x0001__x0001__x0008_@_x0001__x0001__x0001__x0001__x0001__x0001__x0008_@_x0001__x0001__x0001__x0001__x0001__x0001__x0008_@_x0001__x0002__x0001__x0001__x0001__x0001__x0001__x0001__x0010_@_x0001__x0001__x0001__x0001__x0001__x0001__x0018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C_@_x0001__x0001__x0001__x0001__x0001__x0001__x0010_@_x0001__x0001__x0001__x0001__x0001__x0001__x0008_@_x0001__x0001__x0001__x0001__x0001__x0001__x0014_@_x0001__x0001__x0001__x0001__x0001__x0001__x0008_@_x0001__x0001__x0001__x0001__x0001__x0001__x0008_@_x0001__x0001__x0001__x0001__x0001__x0001_ @_x0001__x0001__x0001__x0001__x0001__x0001__x0001__x0001__x0001__x0001__x0001__x0001__x0001__x0001__x0008_@_x0001__x0001__x0001__x0001__x0001__x0001__x0010_@_x0001__x0001__x0001__x0001__x0001__x0001__x0010_@_x0001__x0001__x0001__x0001__x0001__x0001__x0010_@_x0001__x0001__x0001__x0001__x0001__x0002__x0001__x0001__x0010_@_x0001__x0001__x0001__x0001__x0001__x0001__x0008_@_x0001__x0001__x0001__x0001__x0001__x0001__x001C_@_x0001__x0001__x0001__x0001__x0001__x0001__x0010_@_x0001__x0001__x0001__x0001__x0001__x0001__x0008_@_x0001__x0001__x0001__x0001__x0001__x0001__x0010_@_x0001__x0001__x0001__x0001__x0001__x0001__x0008_@_x0001__x0001__x0001__x0001__x0001__x0001__x0014_@_x0001__x0001__x0001__x0001__x0001__x0001__x0008_@_x0001__x0001__x0001__x0001__x0001__x0001__x0008_@_x0001__x0001__x0001__x0001__x0001__x0001__x0001_@_x0001__x0001__x0001__x0001__x0001__x0001__x0008_@_x0001__x0001__x0001__x0001__x0001__x0001__x0008_@_x0001__x0001__x0001__x0001__x0001__x0001_,@_x0001__x0001__x0001__x0001__x0001__x0001__x0008_@_x0001__x0001__x0001__x0001__x0001__x0001__x0014_@_x0001__x0001__x0001__x0001__x0001__x0001__x0008_@_x0001__x0001__x0001__x0001__x0001__x0001__x0018_@_x0001__x0001__x0001__x0001__x0001__x0001__x0010_@_x0001__x0001__x0001__x0001__x0001__x0001__x0018_@_x0001__x0001__x0001__x0001__x0001__x0001__x0008_@_x0001__x0001__x0001__x0001__x0001__x0001__x0008_@_x0001__x0001__x0001__x0001__x0001__x0001__x0010_@_x0001__x0001__x0001__x0001__x0001__x0001_ @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0008_@_x0001__x0002__x0001__x0001__x0001__x0001__x0001__x0001__x0010_@_x0001__x0001__x0001__x0001__x0001__x0001__x0008_@_x0001__x0001__x0001__x0001__x0001__x0001__x0010_@_x0001__x0001__x0001__x0001__x0001__x0001_,@_x0001__x0001__x0001__x0001__x0001__x0001__x0008_@_x0001__x0001__x0001__x0001__x0001__x0001__x0008_@_x0001__x0001__x0001__x0001__x0001__x0001__x0008_@_x0001__x0001__x0001__x0001__x0001__x0001__x0014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0018_@_x0001__x0001__x0001__x0001__x0001__x0001__x0018_@_x0001__x0001__x0001__x0001__x0001__x0001__x0010_@_x0001__x0001__x0001__x0001__x0001__x0001__x0010_@_x0001__x0001__x0001__x0001__x0001__x0001__x0008_@_x0001__x0001__x0001__x0001__x0001__x0001__x0008_@_x0001__x0001__x0001__x0001__x0001__x0001_ @_x0001__x0001__x0001__x0001__x0001__x0001__x0008_@_x0001__x0001__x0001__x0001__x0001__x0001__x0014_@_x0001__x0001__x0001__x0001__x0001__x0001_"@_x0001__x0001__x0001__x0001__x0001__x0001__x0014_@_x0001__x0001__x0001__x0001__x0001__x0001_ @_x0001__x0001__x0001__x0001__x0001__x0001__x0010_@_x0001__x0001__x0001__x0001__x0001__x0001__x0008_@_x0001__x0001__x0001__x0001__x0001__x0001__x0008_@_x0001__x0001__x0001__x0001__x0001__x0001__x0008_@_x0001__x0001__x0001__x0001__x0001__x0002__x0001__x0001__x0010_@_x0001__x0001__x0001__x0001__x0001__x0001__x0018_@_x0001__x0001__x0001__x0001__x0001__x0001__x0008_@_x0001__x0001__x0001__x0001__x0001__x0001__x0008_@_x0001__x0001__x0001__x0001__x0001__x0001__x0010_@_x0001__x0001__x0001__x0001__x0001__x0001_F@_x0001__x0001__x0001__x0001__x0001__x0001__x0010_@_x0001__x0001__x0001__x0001__x0001__x0001__x0010_@_x0001__x0001__x0001__x0001__x0001__x0001__x0014_@_x0001__x0001__x0001__x0001__x0001__x0001__x0010_@_x0001__x0001__x0001__x0001__x0001__x0001__x0008_@_x0001__x0001__x0001__x0001__x0001__x0001__x0010_@_x0001__x0001__x0001__x0001__x0001__x0001__x0010_@_x0001__x0001__x0001__x0001__x0001__x0001__x0010_@_x0001__x0001__x0001__x0001__x0001__x0001__x001C_@_x0001__x0001__x0001__x0001__x0001__x0001__x0010_@_x0001__x0001__x0001__x0001__x0001__x0001__x0008_@_x0001__x0001__x0001__x0001__x0001__x0001__x0008_@_x0001__x0001__x0001__x0001__x0001__x0001__x0008_@_x0001__x0001__x0001__x0001__x0001__x0001__x0001__x0001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0018_@_x0001__x0001__x0001__x0001__x0001__x0001_,@_x0001__x0001__x0001__x0001__x0001__x0001__x0010_@_x0001__x0001__x0001__x0001__x0001__x0001__x0008_@_x0001__x0001__x0001__x0001__x0001__x0001_ @_x0001__x0001__x0001__x0001__x0001__x0001__x0008_@_x0001__x0001__x0001__x0001__x0001__x0001__x0014_@_x0001__x0002__x0001__x0001__x0001__x0001__x0001__x0001__x0010_@_x0001__x0001__x0001__x0001__x0001__x0001__x0010_@_x0001__x0001__x0001__x0001__x0001__x0001__x0008_@_x0001__x0001__x0001__x0001__x0001__x0001__x0008_@_x0001__x0001__x0001__x0001__x0001__x0001__x0014_@_x0001__x0001__x0001__x0001__x0001__x0001__x001C_@_x0001__x0001__x0001__x0001__x0001__x0001__x0010_@_x0001__x0001__x0001__x0001__x0001__x0001__x0010_@_x0001__x0001__x0001__x0001__x0001__x0001__x0010_@_x0001__x0001__x0001__x0001__x0001__x0001__x0010_@_x0001__x0001__x0001__x0001__x0001__x0001__x0001__x0001__x0001__x0001__x0001__x0001__x0001__x0001__x0008_@_x0001__x0001__x0001__x0001__x0001__x0001__x0008_@_x0001__x0001__x0001__x0001__x0001__x0001__x0010_@_x0001__x0001__x0001__x0001__x0001__x0001__x0010_@_x0001__x0001__x0001__x0001__x0001__x0001__x0001_@_x0001__x0001__x0001__x0001__x0001__x0001__x0014_@_x0001__x0001__x0001__x0001__x0001__x0001__x0008_@_x0001__x0001__x0001__x0001__x0001__x0001__x0010_@_x0001__x0001__x0001__x0001__x0001__x0001__x0008_@_x0001__x0001__x0001__x0001__x0001__x0001__x0001_@_x0001__x0001__x0001__x0001__x0001__x0001__x0010_@_x0001__x0001__x0001__x0001__x0001__x0001__x0010_@_x0001__x0001__x0001__x0001__x0001__x0001__x0008_@_x0001__x0001__x0001__x0001__x0001__x0001_ @_x0001__x0001__x0001__x0001__x0001__x0001__x0014_@_x0001__x0001__x0001__x0001__x0001__x0001__x0010_@_x0001__x0001__x0001__x0001__x0001__x0001__x001C_@_x0001__x0001__x0001__x0001__x0001__x0001__x0018_@_x0001__x0001__x0001__x0001__x0001__x0001__x0014_@_x0001__x0001__x0001__x0001__x0001__x0001_"@_x0001__x0001__x0001__x0001__x0001__x0002__x0001__x0001__x0014_@_x0001__x0001__x0001__x0001__x0001__x0001__x0018_@_x0001__x0001__x0001__x0001__x0001__x0001__x0010_@_x0001__x0001__x0001__x0001__x0001__x0001__x0001_@_x0001__x0001__x0001__x0001__x0001__x0001__x0001__x0001__x0001__x0001__x0001__x0001__x0001__x0001__x001C_@_x0001__x0001__x0001__x0001__x0001__x0001__x0010_@_x0001__x0001__x0001__x0001__x0001__x0001__x0008_@_x0001__x0001__x0001__x0001__x0001__x0001__x0010_@_x0001__x0001__x0001__x0001__x0001__x0001__x0008_@_x0001__x0001__x0001__x0001__x0001__x0001__x0001_@_x0001__x0001__x0001__x0001__x0001__x0001__x0014_@_x0001__x0001__x0001__x0001__x0001__x0001__x0010_@_x0001__x0001__x0001__x0001__x0001__x0001_,@_x0001__x0001__x0001__x0001__x0001__x0001__x0010_@_x0001__x0001__x0001__x0001__x0001__x0001__x0008_@_x0001__x0001__x0001__x0001__x0001__x0001__x0010_@_x0001__x0001__x0001__x0001__x0001__x0001__x0010_@_x0001__x0001__x0001__x0001__x0001__x0001_"@_x0001__x0001__x0001__x0001__x0001__x0001__x0014_@_x0001__x0001__x0001__x0001__x0001__x0001__x001C_@_x0001__x0001__x0001__x0001__x0001__x0001__x0010_@_x0001__x0001__x0001__x0001__x0001__x0001__x0008_@_x0001__x0001__x0001__x0001__x0001__x0001__x0001_@_x0001__x0001__x0001__x0001__x0001__x0001__x0010_@_x0001__x0001__x0001__x0001__x0001__x0001__x0010_@_x0001__x0001__x0001__x0001__x0001__x0001__x001C_@_x0001__x0001__x0001__x0001__x0001__x0001__x0008_@_x0001__x0001__x0001__x0001__x0001__x0001__x0014_@_x0001__x0001__x0001__x0001__x0001__x0001__x0018_@_x0001__x0001__x0001__x0001__x0001__x0001_"@_x0001__x0001__x0001__x0001__x0001__x0001__x0018_@_x0001__x0002__x0001__x0001__x0001__x0001__x0001__x0001__x0008_@_x0001__x0001__x0001__x0001__x0001__x0001__x0010_@_x0001__x0001__x0001__x0001__x0001__x0001__x0010_@_x0001__x0001__x0001__x0001__x0001__x0001__x0010_@_x0001__x0001__x0001__x0001__x0001__x0001__x0010_@_x0001__x0001__x0001__x0001__x0001__x0001__x0018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0018_@_x0001__x0001__x0001__x0001__x0001__x0001__x0001_@_x0001__x0001__x0001__x0001__x0001__x0001__x0008_@_x0001__x0001__x0001__x0001__x0001__x0001__x0014_@_x0001__x0001__x0001__x0001__x0001__x0001__x0018_@_x0001__x0001__x0001__x0001__x0001__x0001_*@_x0001__x0001__x0001__x0001__x0001__x0001__x0008_@_x0001__x0001__x0001__x0001__x0001__x0001__x0014_@_x0001__x0001__x0001__x0001__x0001__x0001__x0008_@_x0001__x0001__x0001__x0001__x0001__x0001__x0008_@_x0001__x0001__x0001__x0001__x0001__x0001__x001C_@_x0001__x0001__x0001__x0001__x0001__x0001__x0018_@_x0001__x0001__x0001__x0001__x0001__x0001__x0010_@_x0001__x0001__x0001__x0001__x0001__x0001__x001C_@_x0001__x0001__x0001__x0001__x0001__x0001__x0008_@_x0001__x0001__x0001__x0001__x0001__x0001__x0014_@_x0001__x0001__x0001__x0001__x0001__x0001__x0008_@_x0001__x0001__x0001__x0001__x0001__x0001__x0008_@_x0001__x0001__x0001__x0001__x0001__x0001_F@_x0001__x0001__x0001__x0001__x0001__x0002__x0001__x0001__x0014_@_x0001__x0001__x0001__x0001__x0001__x0001__x0008_@_x0001__x0001__x0001__x0001__x0001__x0001__x0008_@_x0001__x0001__x0001__x0001__x0001__x0001__x001C_@_x0001__x0001__x0001__x0001__x0001__x0001__x0014_@_x0001__x0001__x0001__x0001__x0001__x0001__x0014_@_x0001__x0001__x0001__x0001__x0001__x0001_ @_x0001__x0001__x0001__x0001__x0001__x0001__x0008_@_x0001__x0001__x0001__x0001__x0001__x0001__x0010_@_x0001__x0001__x0001__x0001__x0001__x0001__x0010_@_x0001__x0001__x0001__x0001__x0001__x0001__x0010_@_x0001__x0001__x0001__x0001__x0001__x0001__x0018_@_x0001__x0001__x0001__x0001__x0001__x0001__x0018_@_x0001__x0001__x0001__x0001__x0001__x0001__x0014_@_x0001__x0001__x0001__x0001__x0001__x0001__x0010_@_x0001__x0001__x0001__x0001__x0001__x0001__x0010_@_x0001__x0001__x0001__x0001__x0001__x0001__x0018_@_x0001__x0001__x0001__x0001__x0001__x0001__x0008_@_x0001__x0001__x0001__x0001__x0001__x0001__x0018_@_x0001__x0001__x0001__x0001__x0001__x0001__x0008_@_x0001__x0001__x0001__x0001__x0001__x0001__x0014_@_x0001__x0001__x0001__x0001__x0001__x0001__x0014_@_x0001__x0001__x0001__x0001__x0001__x0001__x0008_@_x0001__x0001__x0001__x0001__x0001__x0001_ @_x0001__x0001__x0001__x0001__x0001__x0001__x0008_@_x0001__x0001__x0001__x0001__x0001__x0001__x0010_@_x0001__x0001__x0001__x0001__x0001__x0001_ @_x0001__x0001__x0001__x0001__x0001__x0001__x0008_@_x0001__x0001__x0001__x0001__x0001__x0001__x0008_@_x0001__x0001__x0001__x0001__x0001__x0001_"@_x0001__x0001__x0001__x0001__x0001__x0001_"@_x0001__x0001__x0001__x0001__x0001__x0001__x0010_@_x0001__x0002__x0001__x0001__x0001__x0001__x0001__x0001__x0008_@_x0001__x0001__x0001__x0001__x0001__x0001__x0014_@_x0001__x0001__x0001__x0001__x0001__x0001__x0008_@_x0001__x0001__x0001__x0001__x0001__x0001__x0018_@_x0001__x0001__x0001__x0001__x0001__x0001__x001C_@_x0001__x0001__x0001__x0001__x0001__x0001__x0008_@_x0001__x0001__x0001__x0001__x0001__x0001__x0010_@_x0001__x0001__x0001__x0001__x0001__x0001__x0018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0018_@_x0001__x0001__x0001__x0001__x0001__x0001_*@_x0001__x0001__x0001__x0001__x0001__x0001__x0014_@_x0001__x0001__x0001__x0001__x0001__x0001__x0014_@_x0001__x0001__x0001__x0001__x0001__x0001__x0008_@_x0001__x0001__x0001__x0001__x0001__x0001__x0014_@_x0001__x0001__x0001__x0001__x0001__x0001__x0010_@_x0001__x0001__x0001__x0001__x0001__x0001__x0008_@_x0001__x0001__x0001__x0001__x0001__x0001_"@_x0001__x0001__x0001__x0001__x0001__x0001__x0010_@_x0001__x0001__x0001__x0001__x0001__x0001__x0018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0002__x0001__x0001__x0008_@_x0001__x0001__x0001__x0001__x0001__x0001__x0014_@_x0001__x0001__x0001__x0001__x0001__x0001__x0018_@_x0001__x0001__x0001__x0001__x0001__x0001__x0008_@_x0001__x0001__x0001__x0001__x0001__x0001__x0008_@_x0001__x0001__x0001__x0001__x0001__x0001_K@_x0001__x0001__x0001__x0001__x0001__x0001__x0008_@_x0001__x0001__x0001__x0001__x0001__x0001__x0010_@_x0001__x0001__x0001__x0001__x0001__x0001__x0018_@_x0001__x0001__x0001__x0001__x0001__x0001__x0008_@_x0001__x0001__x0001__x0001__x0001__x0001__x0008_@_x0001__x0001__x0001__x0001__x0001__x0001__x0008_@_x0001__x0001__x0001__x0001__x0001__x0001__x0018_@_x0001__x0001__x0001__x0001__x0001__x0001__x001C_@_x0001__x0001__x0001__x0001__x0001__x0001__x0008_@_x0001__x0001__x0001__x0001__x0001__x0001__x0008_@_x0001__x0001__x0001__x0001__x0001__x0001__x0008_@_x0001__x0001__x0001__x0001__x0001__x0001__x0010_@_x0001__x0001__x0001__x0001__x0001__x0001_"@_x0001__x0001__x0001__x0001__x0001__x0001__x0014_@_x0001__x0001__x0001__x0001__x0001__x0001__x0008_@_x0001__x0001__x0001__x0001__x0001__x0001__x0010_@_x0001__x0001__x0001__x0001__x0001__x0001__x0008_@_x0001__x0001__x0001__x0001__x0001__x0001__x0018_@_x0001__x0001__x0001__x0001__x0001__x0001__x0008_@_x0001__x0001__x0001__x0001__x0001__x0001__x0014_@_x0001__x0001__x0001__x0001__x0001__x0001__x001C_@_x0001__x0001__x0001__x0001__x0001__x0001__x0008_@_x0001__x0001__x0001__x0001__x0001__x0001__x0008_@_x0001__x0001__x0001__x0001__x0001__x0001__x0001__x0001__x0001__x0001__x0001__x0001__x0001__x0001__x0008_@_x0001__x0001__x0001__x0001__x0001__x0001__x0010_@_x0001__x0002__x0001__x0001__x0001__x0001__x0001__x0001__x0010_@_x0001__x0001__x0001__x0001__x0001__x0001__x0014_@_x0001__x0001__x0001__x0001__x0001__x0001__x0008_@_x0001__x0001__x0001__x0001__x0001__x0001__x0008_@_x0001__x0001__x0001__x0001__x0001__x0001__x0018_@_x0001__x0001__x0001__x0001__x0001__x0001__x0008_@_x0001__x0001__x0001__x0001__x0001__x0001__x0014_@_x0001__x0001__x0001__x0001__x0001__x0001__x0010_@_x0001__x0001__x0001__x0001__x0001__x0001__x0010_@_x0001__x0001__x0001__x0001__x0001__x0001_"@_x0001__x0001__x0001__x0001__x0001__x0001__x0010_@_x0001__x0001__x0001__x0001__x0001__x0001__x0008_@_x0001__x0001__x0001__x0001__x0001__x0001__x0008_@_x0001__x0001__x0001__x0001__x0001__x0001__x0014_@_x0001__x0001__x0001__x0001__x0001__x0001__x0008_@_x0001__x0001__x0001__x0001__x0001__x0001__x0018_@_x0001__x0001__x0001__x0001__x0001__x0001__x0008_@_x0001__x0001__x0001__x0001__x0001__x0001__x0018_@_x0001__x0001__x0001__x0001__x0001__x0001__x0008_@_x0001__x0001__x0001__x0001__x0001__x0001__x0014_@_x0001__x0001__x0001__x0001__x0001__x0001__x0008_@_x0001__x0001__x0001__x0001__x0001__x0001__x001C_@_x0001__x0001__x0001__x0001__x0001__x0001__x0008_@_x0001__x0001__x0001__x0001__x0001__x0001__x0010_@_x0001__x0001__x0001__x0001__x0001__x0001__x0018_@_x0001__x0001__x0001__x0001__x0001__x0001__x0010_@_x0001__x0001__x0001__x0001__x0001__x0001__x0010_@_x0001__x0001__x0001__x0001__x0001__x0001__x0010_@_x0001__x0001__x0001__x0001__x0001__x0001__x0010_@_x0001__x0001__x0001__x0001__x0001__x0001__x0010_@_x0001__x0001__x0001__x0001__x0001__x0001__x001C_@_x0001__x0001__x0001__x0001__x0001__x0002__x0001__x0001__x0010_@_x0001__x0001__x0001__x0001__x0001__x0001__x0010_@_x0001__x0001__x0001__x0001__x0001__x0001__x0010_@_x0001__x0001__x0001__x0001__x0001__x0001__x001C_@_x0001__x0001__x0001__x0001__x0001__x0001__x0008_@_x0001__x0001__x0001__x0001__x0001__x0001__x0010_@_x0001__x0001__x0001__x0001__x0001__x0001__x0010_@_x0001__x0001__x0001__x0001__x0001__x0001__x0018_@_x0001__x0001__x0001__x0001__x0001__x0001__x0001_@_x0001__x0001__x0001__x0001__x0001__x0001__x0018_@_x0001__x0001__x0001__x0001__x0001__x0001__x0010_@_x0001__x0001__x0001__x0001__x0001__x0001__x0010_@_x0001__x0001__x0001__x0001__x0001__x0001__x0001_@_x0001__x0001__x0001__x0001__x0001__x0001__x0008_@_x0001__x0001__x0001__x0001__x0001__x0001__x0008_@_x0001__x0001__x0001__x0001__x0001__x0001__x0018_@_x0001__x0001__x0001__x0001__x0001__x0001_ @_x0001__x0001__x0001__x0001__x0001__x0001__x0001__x0001__x0001__x0001__x0001__x0001__x0001__x0001__x0008_@_x0001__x0001__x0001__x0001__x0001__x0001_8@_x0001__x0001__x0001__x0001__x0001__x0001__x0010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0010_@_x0001__x0002__x0001__x0001__x0001__x0001__x0001__x0001__x0010_@_x0001__x0001__x0001__x0001__x0001__x0001__x0001_@_x0001__x0001__x0001__x0001__x0001__x0001__x0010_@_x0001__x0001__x0001__x0001__x0001__x0001__x0014_@_x0001__x0001__x0001__x0001__x0001__x0001__x0008_@_x0001__x0001__x0001__x0001__x0001__x0001__x0010_@_x0001__x0001__x0001__x0001__x0001_ÀR@_x0001__x0001__x0001__x0001__x0001__x0001__x0001__x0001__x0001__x0001__x0001__x0001__x0001__x0001__x0018_@_x0001__x0001__x0001__x0001__x0001__x0001__x0008_@_x0001__x0001__x0001__x0001__x0001__x0001__x001C_@_x0001__x0001__x0001__x0001__x0001__x0001__x0001_@_x0001__x0001__x0001__x0001__x0001__x0001__x0010_@_x0001__x0001__x0001__x0001__x0001__x0001__x0010_@_x0001__x0001__x0001__x0001__x0001__x0001__x0010_@_x0001__x0001__x0001__x0001__x0001__x0001__x0008_@_x0001__x0001__x0001__x0001__x0001__x0001__x0010_@_x0001__x0001__x0001__x0001__x0001__x0001__x0010_@_x0001__x0001__x0001__x0001__x0001__x0001__x0018_@_x0001__x0001__x0001__x0001__x0001__x0001__x0008_@_x0001__x0001__x0001__x0001__x0001__x0001__x001C_@_x0001__x0001__x0001__x0001__x0001__x0001__x0018_@_x0001__x0001__x0001__x0001__x0001__x0001__x0010_@_x0001__x0001__x0001__x0001__x0001__x0001__x0010_@_x0001__x0001__x0001__x0001__x0001__x0001__x001C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0002__x0001__x0001__x0008_@_x0001__x0001__x0001__x0001__x0001__x0001__x0018_@_x0001__x0001__x0001__x0001__x0001__x0001__x0014_@_x0001__x0001__x0001__x0001__x0001__x0001__x0010_@_x0001__x0001__x0001__x0001__x0001__x0001__x0014_@_x0001__x0001__x0001__x0001__x0001__x0001__x0018_@_x0001__x0001__x0001__x0001__x0001__x0001__x0010_@_x0001__x0001__x0001__x0001__x0001__x0001__x0008_@_x0001__x0001__x0001__x0001__x0001__x0001__x0014_@_x0001__x0001__x0001__x0001__x0001__x0001_"@_x0001__x0001__x0001__x0001__x0001__x0001__x0014_@_x0001__x0001__x0001__x0001__x0001__x0001__x0010_@_x0001__x0001__x0001__x0001__x0001__x0001__x0018_@_x0001__x0001__x0001__x0001__x0001__x0001_"@_x0001__x0001__x0001__x0001__x0001__x0001__x0008_@_x0001__x0001__x0001__x0001__x0001_ÀR@_x0001__x0001__x0001__x0001__x0001__x0001__x0010_@_x0001__x0001__x0001__x0001__x0001__x0001__x0010_@_x0001__x0001__x0001__x0001__x0001__x0001__x0008_@_x0001__x0001__x0001__x0001__x0001__x0001_ @_x0001__x0001__x0001__x0001__x0001__x0001__x0010_@_x0001__x0001__x0001__x0001__x0001__x0001__x0008_@_x0001__x0001__x0001__x0001__x0001__x0001__x0008_@_x0001__x0001__x0001__x0001__x0001__x0001__x0018_@_x0001__x0001__x0001__x0001__x0001__x0001__x0018_@_x0001__x0001__x0001__x0001__x0001__x0001__x0018_@_x0001__x0001__x0001__x0001__x0001__x0001__x0018_@_x0001__x0001__x0001__x0001__x0001__x0001__x0018_@_x0001__x0001__x0001__x0001__x0001__x0001__x0008_@_x0001__x0001__x0001__x0001__x0001__x0001__x0014_@_x0001__x0001__x0001__x0001__x0001__x0001__x0010_@_x0001__x0001__x0001__x0001__x0001__x0001__x0008_@_x0001__x0002__x0001__x0001__x0001__x0001__x0001__x0001__x0018_@_x0001__x0001__x0001__x0001__x0001__x0001__x0008_@_x0001__x0001__x0001__x0001__x0001__x0001__x0018_@_x0001__x0001__x0001__x0001__x0001__x0001__x0008_@_x0001__x0001__x0001__x0001__x0001__x0001__x0018_@_x0001__x0001__x0001__x0001__x0001__x0001__x0008_@_x0001__x0001__x0001__x0001__x0001__x0001__x0008_@_x0001__x0001__x0001__x0001__x0001__x0001__x0008_@_x0001__x0001__x0001__x0001__x0001__x0001__x0010_@_x0001__x0001__x0001__x0001__x0001__x0001__x001C_@_x0001__x0001__x0001__x0001__x0001__x0001__x0018_@_x0001__x0001__x0001__x0001__x0001__x0001__x0010_@_x0001__x0001__x0001__x0001__x0001__x0001_3@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0014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0018_@_x0001__x0001__x0001__x0001__x0001__x0001__x0008_@_x0001__x0001__x0001__x0001__x0001__x0001__x0008_@_x0001__x0001__x0001__x0001__x0001__x0001__x0010_@_x0001__x0001__x0001__x0001__x0001__x0001_ @_x0001__x0001__x0001__x0001__x0001__x0001__x0010_@_x0001__x0001__x0001__x0001__x0001__x0002__x0001__x0001__x0018_@_x0001__x0001__x0001__x0001__x0001__x0001__x0010_@_x0001__x0001__x0001__x0001__x0001__x0001__x0014_@_x0001__x0001__x0001__x0001__x0001__x0001__x0008_@_x0001__x0001__x0001__x0001__x0001__x0001__x0014_@_x0001__x0001__x0001__x0001__x0001__x0001__x0010_@_x0001__x0001__x0001__x0001__x0001__x0001__x0010_@_x0001__x0001__x0001__x0001__x0001__x0001__x0010_@_x0001__x0001__x0001__x0001__x0001__x0001__x0018_@_x0001__x0001__x0001__x0001__x0001__x0001__x0008_@_x0001__x0001__x0001__x0001__x0001__x0001__x0001__x0001__x0001__x0001__x0001__x0001__x0001__x0001_ @_x0001__x0001__x0001__x0001__x0001__x0001__x0008_@_x0001__x0001__x0001__x0001__x0001__x0001__x0010_@_x0001__x0001__x0001__x0001__x0001__x0001_ @_x0001__x0001__x0001__x0001__x0001__x0001__x0001_@_x0001__x0001__x0001__x0001__x0001__x0001__x0010_@_x0001__x0001__x0001__x0001__x0001__x0001__x0008_@_x0001__x0001__x0001__x0001__x0001__x0001__x0010_@_x0001__x0001__x0001__x0001__x0001__x0001__x0018_@_x0001__x0001__x0001__x0001__x0001__x0001__x0010_@_x0001__x0001__x0001__x0001__x0001__x0001__x0010_@_x0001__x0001__x0001__x0001__x0001__x0001__x0010_@_x0001__x0001__x0001__x0001__x0001__x0001__x0008_@_x0001__x0001__x0001__x0001__x0001__x0001__x0010_@_x0001__x0001__x0001__x0001__x0001__x0001__x0010_@_x0001__x0001__x0001__x0001__x0001__x0001__x0010_@_x0001__x0001__x0001__x0001__x0001__x0001__x0018_@_x0001__x0001__x0001__x0001__x0001__x0001__x0010_@_x0001__x0001__x0001__x0001__x0001__x0001_K@_x0001__x0001__x0001__x0001__x0001__x0001__x0008_@_x0001__x0001__x0001__x0001__x0001__x0001__x0008_@_x0001__x0002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0010_@_x0001__x0001__x0001__x0001__x0001__x0001__x0014_@_x0001__x0001__x0001__x0001__x0001__x0001__x0010_@_x0001__x0001__x0001__x0001__x0001__x0001__x0001_@_x0001__x0001__x0001__x0001__x0001__x0001__x0010_@_x0001__x0001__x0001__x0001__x0001__x0001__x0018_@_x0001__x0001__x0001__x0001__x0001__x0001__x0008_@_x0001__x0001__x0001__x0001__x0001__x0001__x0008_@_x0001__x0001__x0001__x0001__x0001__x0001__x0010_@_x0001__x0001__x0001__x0001__x0001__x0001__x0014_@_x0001__x0001__x0001__x0001__x0001__x0001__x0018_@_x0001__x0001__x0001__x0001__x0001__x0001__x0008_@_x0001__x0001__x0001__x0001__x0001__x0001__x001C_@_x0001__x0001__x0001__x0001__x0001__x0001__x0008_@_x0001__x0001__x0001__x0001__x0001__x0001__x0018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001C_@_x0001__x0001__x0001__x0001__x0001__x0001__x0010_@_x0001__x0001__x0001__x0001__x0001__x0001__x0010_@_x0001__x0001__x0001__x0001__x0001__x0001__x0014_@_x0001__x0001__x0001__x0001__x0001__x0001__x0008_@_x0001__x0001__x0001__x0001__x0001__x0002__x0001__x0001__x0008_@_x0001__x0001__x0001__x0001__x0001__x0001__x0008_@_x0001__x0001__x0001__x0001__x0001__x0001__x0008_@_x0001__x0001__x0001__x0001__x0001__x0001__x0014_@_x0001__x0001__x0001__x0001__x0001__x0001__x001C_@_x0001__x0001__x0001__x0001__x0001__x0001__x0014_@_x0001__x0001__x0001__x0001__x0001__x0001_ @_x0001__x0001__x0001__x0001__x0001__x0001__x0014_@_x0001__x0001__x0001__x0001__x0001__x0001__x0008_@_x0001__x0001__x0001__x0001__x0001__x0001__x0001_@_x0001__x0001__x0001__x0001__x0001__x0001__x0018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0014_@_x0001__x0001__x0001__x0001__x0001__x0001__x001C_@_x0001__x0001__x0001__x0001__x0001__x0001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0018_@_x0001__x0002__x0001__x0001__x0001__x0001__x0001__x0001__x0008_@_x0001__x0001__x0001__x0001__x0001__x0001__x0008_@_x0001__x0001__x0001__x0001__x0001__x0001__x0008_@_x0001__x0001__x0001__x0001__x0001__x0001__x0018_@_x0001__x0001__x0001__x0001__x0001__x0001__x0018_@_x0001__x0001__x0001__x0001__x0001__x0001__x0008_@_x0001__x0001__x0001__x0001__x0001__x0001_ @_x0001__x0001__x0001__x0001__x0001__x0001__x0008_@_x0001__x0001__x0001__x0001__x0001__x0001__x0008_@_x0001__x0001__x0001__x0001__x0001__x0001__x0010_@_x0001__x0001__x0001__x0001__x0001__x0001__x0010_@_x0001__x0001__x0001__x0001__x0001__x0001__x001C_@_x0001__x0001__x0001__x0001__x0001__x0001__x0008_@_x0001__x0001__x0001__x0001__x0001__x0001__x0008_@_x0001__x0001__x0001__x0001__x0001__x0001__x0008_@_x0001__x0001__x0001__x0001__x0001__x0001__x0010_@_x0001__x0001__x0001__x0001__x0001__x0001__x001C_@_x0001__x0001__x0001__x0001__x0001__x0001__x0008_@_x0001__x0001__x0001__x0001__x0001__x0001__x0008_@_x0001__x0001__x0001__x0001__x0001__x0001__x0010_@_x0001__x0001__x0001__x0001__x0001__x0001__x0014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0002__x0001__x0001__x0001_@_x0001__x0001__x0001__x0001__x0001__x0001__x0010_@_x0001__x0001__x0001__x0001__x0001__x0001__x0008_@_x0001__x0001__x0001__x0001__x0001__x0001__x0001_@_x0001__x0001__x0001__x0001__x0001__x0001__x0018_@_x0001__x0001__x0001__x0001__x0001__x0001__x0001__x0001__x0001__x0001__x0001__x0001__x0001__x0001__x0008_@_x0001__x0001__x0001__x0001__x0001__x0001__x0010_@_x0001__x0001__x0001__x0001__x0001__x0001__x0008_@_x0001__x0001__x0001__x0001__x0001__x0001__x001C_@_x0001__x0001__x0001__x0001__x0001__x0001_8@_x0001__x0001__x0001__x0001__x0001__x0001__x0008_@_x0001__x0001__x0001__x0001__x0001__x0001__x001C_@_x0001__x0001__x0001__x0001__x0001__x0001__x0018_@_x0001__x0001__x0001__x0001__x0001__x0001__x0014_@_x0001__x0001__x0001__x0001__x0001__x0001__x0018_@_x0001__x0001__x0001__x0001__x0001__x0001__x0018_@_x0001__x0001__x0001__x0001__x0001__x0001__x0001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0008_@_x0001__x0002__x0001__x0001__x0001__x0001__x0001__x0001__x001C_@_x0001__x0001__x0001__x0001__x0001__x0001__x0008_@_x0001__x0001__x0001__x0001__x0001__x0001__x0010_@_x0001__x0001__x0001__x0001__x0001__x0001__x0010_@_x0001__x0001__x0001__x0001__x0001__x0001_"@_x0001__x0001__x0001__x0001__x0001__x0001__x0010_@_x0001__x0001__x0001__x0001__x0001__x0001__x0018_@_x0001__x0001__x0001__x0001__x0001__x0001__x0008_@_x0001__x0001__x0001__x0001__x0001__x0001__x0010_@_x0001__x0001__x0001__x0001__x0001__x0001__x0008_@_x0001__x0001__x0001__x0001__x0001__x0001__x0018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0018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_x0008_@_x0001__x0001__x0001__x0001__x0001__x0001__x0018_@_x0001__x0001__x0001__x0001__x0001__x0001__x0008_@_x0001__x0001__x0001__x0001__x0001__x0001__x0001__x0001__x0001__x0001__x0001__x0001__x0001__x0001__x0008_@_x0001__x0001__x0001__x0001__x0001__x0001__x0010_@_x0001__x0001__x0001__x0001__x0001__x0001__x0010_@_x0001__x0001__x0001__x0001__x0001__x0001__x0014_@_x0001__x0001__x0001__x0001__x0001__x0002__x0001__x0001__x0008_@_x0001__x0001__x0001__x0001__x0001__x0001__x0008_@_x0001__x0001__x0001__x0001__x0001__x0001__x0014_@_x0001__x0001__x0001__x0001__x0001__x0001__x0008_@_x0001__x0001__x0001__x0001__x0001__x0001__x0018_@_x0001__x0001__x0001__x0001__x0001__x0001__x0018_@_x0001__x0001__x0001__x0001__x0001__x0001__x0008_@_x0001__x0001__x0001__x0001__x0001__x0001__x0001_@_x0001__x0001__x0001__x0001__x0001__x0001__x0010_@_x0001__x0001__x0001__x0001__x0001__x0001__x0010_@_x0001__x0001__x0001__x0001__x0001__x0001__x0008_@_x0001__x0001__x0001__x0001__x0001__x0001__x0018_@_x0001__x0001__x0001__x0001__x0001__x0001__x0010_@_x0001__x0001__x0001__x0001__x0001__x0001__x0014_@_x0001__x0001__x0001__x0001__x0001__x0001_"@_x0001__x0001__x0001__x0001__x0001__x0001__x0010_@_x0001__x0001__x0001__x0001__x0001__x0001__x0008_@_x0001__x0001__x0001__x0001__x0001__x0001__x0008_@_x0001__x0001__x0001__x0001__x0001__x0001__x0018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0001_@_x0001__x0001__x0001__x0001__x0001__x0001__x0014_@_x0001__x0001__x0001__x0001__x0001__x0001__x0008_@_x0001__x0001__x0001__x0001__x0001__x0001__x0018_@_x0001__x0001__x0001__x0001__x0001__x0001__x0010_@_x0001__x0001__x0001__x0001__x0001__x0001__x0010_@_x0001__x0001__x0001__x0001__x0001__x0001__x0008_@_x0001__x0001__x0001__x0001__x0001__x0001__x0008_@_x0001__x0002__x0001__x0001__x0001__x0001__x0001__x0001__x0008_@_x0001__x0001__x0001__x0001__x0001__x0001__x0010_@_x0001__x0001__x0001__x0001__x0001__x0001_3@_x0001__x0001__x0001__x0001__x0001__x0001__x0018_@_x0001__x0001__x0001__x0001__x0001__x0001__x0008_@_x0001__x0001__x0001__x0001__x0001__x0001__x0008_@_x0001__x0001__x0001__x0001__x0001__x0001__x0010_@_x0001__x0001__x0001__x0001__x0001__x0001__x001C_@_x0001__x0001__x0001__x0001__x0001__x0001__x0008_@_x0001__x0001__x0001__x0001__x0001__x0001__x001C_@_x0001__x0001__x0001__x0001__x0001__x0001__x001C_@_x0001__x0001__x0001__x0001__x0001__x0001_ @_x0001__x0001__x0001__x0001__x0001__x0001__x0018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0018_@_x0001__x0001__x0001__x0001__x0001__x0001__x0001_@_x0001__x0001__x0001__x0001__x0001__x0001__x0008_@_x0001__x0001__x0001__x0001__x0001__x0001__x0018_@_x0001__x0001__x0001__x0001__x0001__x0001__x0010_@_x0001__x0001__x0001__x0001__x0001__x0001__x0010_@_x0001__x0001__x0001__x0001__x0001__x0001_"@_x0001__x0001__x0001__x0001__x0001__x0001__x0018_@_x0001__x0001__x0001__x0001__x0001__x0001__x0018_@_x0001__x0001__x0001__x0001__x0001__x0001__x001C_@_x0001__x0001__x0001__x0001__x0001__x0001__x0010_@_x0001__x0001__x0001__x0001__x0001__x0001__x0008_@_x0001__x0001__x0001__x0001__x0001__x0001__x001C_@_x0001__x0001__x0001__x0001__x0001__x0002__x0001__x0001__x0018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001C_@_x0001__x0001__x0001__x0001__x0001__x0001__x0008_@_x0001__x0001__x0001__x0001__x0001__x0001__x0018_@_x0001__x0001__x0001__x0001__x0001__x0001__x0008_@_x0001__x0001__x0001__x0001__x0001__x0001__x0008_@_x0001__x0001__x0001__x0001__x0001__x0001__x0008_@_x0001__x0001__x0001__x0001__x0001__x0001_ @_x0001__x0001__x0001__x0001__x0001__x0001_ @_x0001__x0001__x0001__x0001__x0001__x0001__x0008_@_x0001__x0001__x0001__x0001__x0001__x0001__x0010_@_x0001__x0001__x0001__x0001__x0001__x0001__x0014_@_x0001__x0001__x0001__x0001__x0001__x0001__x0008_@_x0001__x0001__x0001__x0001__x0001__x0001__x0018_@_x0001__x0001__x0001__x0001__x0001__x0001__x0008_@_x0001__x0001__x0001__x0001__x0001__x0001__x0018_@_x0001__x0001__x0001__x0001__x0001__x0001__x0018_@_x0001__x0001__x0001__x0001__x0001__x0001__x0008_@_x0001__x0001__x0001__x0001__x0001__x0001__x0008_@_x0001__x0001__x0001__x0001__x0001__x0001__x0018_@_x0001__x0001__x0001__x0001__x0001__x0001__x0008_@_x0001__x0001__x0001__x0001__x0001__x0001__x0008_@_x0001__x0001__x0001__x0001__x0001__x0001__x0010_@_x0001__x0001__x0001__x0001__x0001__x0001__x0014_@_x0001__x0002__x0001__x0001__x0001__x0001__x0001__x0001__x0010_@_x0001__x0001__x0001__x0001__x0001__x0001__x0010_@_x0001__x0001__x0001__x0001__x0001__x0001__x0008_@_x0001__x0001__x0001__x0001__x0001__x0001__x0010_@_x0001__x0001__x0001__x0001__x0001__x0001__x0008_@_x0001__x0001__x0001__x0001__x0001__x0001__x0014_@_x0001__x0001__x0001__x0001__x0001__x0001__x0010_@_x0001__x0001__x0001__x0001__x0001__x0001__x0008_@_x0001__x0001__x0001__x0001__x0001__x0001__x001C_@_x0001__x0001__x0001__x0001__x0001__x0001__x0010_@_x0001__x0001__x0001__x0001__x0001_ÀR@_x0001__x0001__x0001__x0001__x0001__x0001__x0008_@_x0001__x0001__x0001__x0001__x0001__x0001__x0010_@_x0001__x0001__x0001__x0001__x0001__x0001__x001C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0001_@_x0001__x0001__x0001__x0001__x0001__x0001_ @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0018_@_x0001__x0001__x0001__x0001__x0001__x0002__x0001__x0001__x0008_@_x0001__x0001__x0001__x0001__x0001__x0001__x0001_@_x0001__x0001__x0001__x0001__x0001__x0001__x0010_@_x0001__x0001__x0001__x0001__x0001__x0001__x0010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_x0010_@_x0001__x0001__x0001__x0001__x0001__x0001__x0008_@_x0001__x0001__x0001__x0001__x0001__x0001__x0010_@_x0001__x0001__x0001__x0001__x0001__x0001_ @_x0001__x0001__x0001__x0001__x0001__x0001__x0008_@_x0001__x0001__x0001__x0001__x0001__x0001__x0008_@_x0001__x0001__x0001__x0001__x0001__x0001_ @_x0001__x0001__x0001__x0001__x0001__x0001__x0008_@_x0001__x0001__x0001__x0001__x0001__x0001__x001C_@_x0001__x0001__x0001__x0001__x0001__x0001__x001C_@_x0001__x0001__x0001__x0001__x0001__x0001__x0008_@_x0001__x0001__x0001__x0001__x0001__x0001__x0010_@_x0001__x0001__x0001__x0001__x0001__x0001__x0010_@_x0001__x0001__x0001__x0001__x0001__x0001__x0010_@_x0001__x0001__x0001__x0001__x0001__x0001__x0014_@_x0001__x0001__x0001__x0001__x0001__x0001__x0010_@_x0001__x0001__x0001__x0001__x0001__x0001__x0008_@_x0001__x0001__x0001__x0001__x0001__x0001__x0010_@_x0001__x0001__x0001__x0001__x0001__x0001__x0018_@_x0001__x0001__x0001__x0001__x0001__x0001__x0010_@_x0001__x0001__x0001__x0001__x0001__x0001__x0010_@_x0001__x0002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0018_@_x0001__x0001__x0001__x0001__x0001__x0001__x0008_@_x0001__x0001__x0001__x0001__x0001__x0001__x0010_@_x0001__x0001__x0001__x0001__x0001__x0001__x0010_@_x0001__x0001__x0001__x0001__x0001__x0001__x0010_@_x0001__x0001__x0001__x0001__x0001__x0001__x0010_@_x0001__x0001__x0001__x0001__x0001__x0001__x0018_@_x0001__x0001__x0001__x0001__x0001__x0001__x0008_@_x0001__x0001__x0001__x0001__x0001__x0001__x0010_@_x0001__x0001__x0001__x0001__x0001__x0001__x0008_@_x0001__x0001__x0001__x0001__x0001__x0001__x0014_@_x0001__x0001__x0001__x0001__x0001__x0001__x0008_@_x0001__x0001__x0001__x0001__x0001__x0001__x0018_@_x0001__x0001__x0001__x0001__x0001__x0001__x0008_@_x0001__x0001__x0001__x0001__x0001__x0001__x0008_@_x0001__x0001__x0001__x0001__x0001__x0001__x0008_@_x0001__x0001__x0001__x0001__x0001__x0001__x001C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0002__x0001__x0001__x0010_@_x0001__x0001__x0001__x0001__x0001__x0001__x0001_@_x0001__x0001__x0001__x0001__x0001__x0001__x0008_@_x0001__x0001__x0001__x0001__x0001__x0001__x0008_@_x0001__x0001__x0001__x0001__x0001__x0001__x0010_@_x0001__x0001__x0001__x0001__x0001__x0001__x0018_@_x0001__x0001__x0001__x0001__x0001__x0001__x0014_@_x0001__x0001__x0001__x0001__x0001__x0001__x0008_@_x0001__x0001__x0001__x0001__x0001__x0001__x0018_@_x0001__x0001__x0001__x0001__x0001__x0001__x0018_@_x0001__x0001__x0001__x0001__x0001__x0001__x0008_@_x0001__x0001__x0001__x0001__x0001__x0001__x0014_@_x0001__x0001__x0001__x0001__x0001__x0001__x0018_@_x0001__x0001__x0001__x0001__x0001__x0001_*@_x0001__x0001__x0001__x0001__x0001__x0001__x0010_@_x0001__x0001__x0001__x0001__x0001__x0001__x0008_@_x0001__x0001__x0001__x0001__x0001__x0001__x0018_@_x0001__x0001__x0001__x0001__x0001__x0001__x0001__x0001__x0001__x0001__x0001__x0001__x0001__x0001__x0010_@_x0001__x0001__x0001__x0001__x0001__x0001__x0018_@_x0001__x0001__x0001__x0001__x0001__x0001__x0010_@_x0001__x0001__x0001__x0001__x0001__x0001__x001C_@_x0001__x0001__x0001__x0001__x0001__x0001__x001C_@_x0001__x0001__x0001__x0001__x0001__x0001__x0010_@_x0001__x0001__x0001__x0001__x0001__x0001__x0014_@_x0001__x0001__x0001__x0001__x0001__x0001__x0010_@_x0001__x0001__x0001__x0001__x0001__x0001__x0014_@_x0001__x0001__x0001__x0001__x0001__x0001__x0010_@_x0001__x0001__x0001__x0001__x0001__x0001__x0014_@_x0001__x0001__x0001__x0001__x0001__x0001__x0008_@_x0001__x0001__x0001__x0001__x0001__x0001__x0008_@_x0001__x0001__x0001__x0001__x0001__x0001__x0014_@_x0001__x0002__x0001__x0001__x0001__x0001__x0001__x0001__x0008_@_x0001__x0001__x0001__x0001__x0001__x0001__x0008_@_x0001__x0001__x0001__x0001__x0001__x0001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0001__x0001__x0001__x0001__x0001__x0001__x0014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C_@_x0001__x0001__x0001__x0001__x0001__x0001__x0010_@_x0001__x0001__x0001__x0001__x0001__x0001__x0008_@_x0001__x0001__x0001__x0001__x0001__x0001__x0008_@_x0001__x0001__x0001__x0001__x0001__x0002__x0001__x0001__x0010_@_x0001__x0001__x0001__x0001__x0001__x0001__x0008_@_x0001__x0001__x0001__x0001__x0001__x0001__x001C_@_x0001__x0001__x0001__x0001__x0001__x0001__x0008_@_x0001__x0001__x0001__x0001__x0001__x0001__x0008_@_x0001__x0001__x0001__x0001__x0001__x0001__x0018_@_x0001__x0001__x0001__x0001__x0001__x0001__x0010_@_x0001__x0001__x0001__x0001__x0001__x0001__x0008_@_x0001__x0001__x0001__x0001__x0001__x0001__x0008_@_x0001__x0001__x0001__x0001__x0001__x0001__x0018_@_x0001__x0001__x0001__x0001__x0001__x0001__x0008_@_x0001__x0001__x0001__x0001__x0001__x0001__x0010_@_x0001__x0001__x0001__x0001__x0001__x0001__x0008_@_x0001__x0001__x0001__x0001__x0001__x0001__x0008_@_x0001__x0001__x0001__x0001__x0001__x0001__x001C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0014_@_x0001__x0001__x0001__x0001__x0001__x0001__x0008_@_x0001__x0001__x0001__x0001__x0001__x0001__x0018_@_x0001__x0001__x0001__x0001__x0001__x0001__x0010_@_x0001__x0001__x0001__x0001__x0001__x0001__x0010_@_x0001__x0001__x0001__x0001__x0001__x0001__x0018_@_x0001__x0001__x0001__x0001__x0001__x0001__x0010_@_x0001__x0001__x0001__x0001__x0001__x0001__x0018_@_x0001__x0001__x0001__x0001__x0001__x0001__x0018_@_x0001__x0001__x0001__x0001__x0001__x0001__x0018_@_x0001__x0001__x0001__x0001__x0001__x0001__x0018_@_x0001__x0001__x0001__x0001__x0001__x0001__x0014_@_x0001__x0002__x0001__x0001__x0001__x0001__x0001__x0001__x0008_@_x0001__x0001__x0001__x0001__x0001__x0001__x0008_@_x0001__x0001__x0001__x0001__x0001__x0001_ @_x0001__x0001__x0001__x0001__x0001__x0001__x0010_@_x0001__x0001__x0001__x0001__x0001__x0001_,@_x0001__x0001__x0001__x0001__x0001__x0001__x0008_@_x0001__x0001__x0001__x0001__x0001__x0001__x0008_@_x0001__x0001__x0001__x0001__x0001__x0001__x0010_@_x0001__x0001__x0001__x0001__x0001__x0001__x0008_@_x0001__x0001__x0001__x0001__x0001__x0001__x0018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0018_@_x0001__x0001__x0001__x0001__x0001__x0001__x0008_@_x0001__x0001__x0001__x0001__x0001__x0001__x0008_@_x0001__x0001__x0001__x0001__x0001__x0001__x0014_@_x0001__x0001__x0001__x0001__x0001__x0001__x0018_@_x0001__x0001__x0001__x0001__x0001__x0001__x0014_@_x0001__x0001__x0001__x0001__x0001__x0001__x0010_@_x0001__x0001__x0001__x0001__x0001__x0001__x0008_@_x0001__x0001__x0001__x0001__x0001__x0001__x0008_@_x0001__x0001__x0001__x0001__x0001__x0001__x0018_@_x0001__x0001__x0001__x0001__x0001__x0001__x0010_@_x0001__x0001__x0001__x0001__x0001__x0001__x0008_@_x0001__x0001__x0001__x0001__x0001__x0001__x0018_@_x0001__x0001__x0001__x0001__x0001__x0001__x0008_@_x0001__x0001__x0001__x0001__x0001__x0001__x0010_@_x0001__x0001__x0001__x0001__x0001__x0001__x0008_@_x0001__x0001__x0001__x0001__x0001__x0002__x0001__x0001__x0014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0014_@_x0001__x0001__x0001__x0001__x0001__x0001__x0010_@_x0001__x0001__x0001__x0001__x0001__x0001__x0008_@_x0001__x0001__x0001__x0001__x0001__x0001__x0014_@_x0001__x0001__x0001__x0001__x0001__x0001__x0014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C_@_x0001__x0001__x0001__x0001__x0001__x0001__x0018_@_x0001__x0001__x0001__x0001__x0001__x0001__x001C_@_x0001__x0001__x0001__x0001__x0001__x0001__x0008_@_x0001__x0001__x0001__x0001__x0001__x0001__x0018_@_x0001__x0001__x0001__x0001__x0001__x0001__x0010_@_x0001__x0001__x0001__x0001__x0001__x0001__x0018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0010_@_x0001__x0002__x0001__x0001__x0001__x0001__x0001__x0001__x0014_@_x0001__x0001__x0001__x0001__x0001__x0001__x0001_@_x0001__x0001__x0001__x0001__x0001__x0001__x0008_@_x0001__x0001__x0001__x0001__x0001__x0001__x0010_@_x0001__x0001__x0001__x0001__x0001__x0001__x0008_@_x0001__x0001__x0001__x0001__x0001__x0001_(@_x0001__x0001__x0001__x0001__x0001__x0001__x001C_@_x0001__x0001__x0001__x0001__x0001__x0001__x0014_@_x0001__x0001__x0001__x0001__x0001__x0001__x001C_@_x0001__x0001__x0001__x0001__x0001__x0001__x0008_@_x0001__x0001__x0001__x0001__x0001__x0001__x0014_@_x0001__x0001__x0001__x0001__x0001__x0001__x001C_@_x0001__x0001__x0001__x0001__x0001__x0001__x0014_@_x0001__x0001__x0001__x0001__x0001__x0001__x0008_@_x0001__x0001__x0001__x0001__x0001__x0001__x0018_@_x0001__x0001__x0001__x0001__x0001__x0001__x0018_@_x0001__x0001__x0001__x0001__x0001__x0001__x0014_@_x0001__x0001__x0001__x0001__x0001_ÀR@_x0001__x0001__x0001__x0001__x0001__x0001__x0018_@_x0001__x0001__x0001__x0001__x0001__x0001__x0018_@_x0001__x0001__x0001__x0001__x0001__x0001__x0010_@_x0001__x0001__x0001__x0001__x0001__x0001__x0008_@_x0001__x0001__x0001__x0001__x0001__x0001__x0008_@_x0001__x0001__x0001__x0001__x0001__x0001__x001C_@_x0001__x0001__x0001__x0001__x0001__x0001__x0010_@_x0001__x0001__x0001__x0001__x0001__x0001__x0010_@_x0001__x0001__x0001__x0001__x0001__x0001__x0008_@_x0001__x0001__x0001__x0001__x0001__x0001__x0018_@_x0001__x0001__x0001__x0001__x0001__x0001__x0008_@_x0001__x0001__x0001__x0001__x0001__x0001__x0010_@_x0001__x0001__x0001__x0001__x0001__x0001__x0008_@_x0001__x0001__x0001__x0001__x0001__x0002__x0001__x0001__x001C_@_x0001__x0001__x0001__x0001__x0001__x0001__x0008_@_x0001__x0001__x0001__x0001__x0001__x0001__x0014_@_x0001__x0001__x0001__x0001__x0001__x0001__x0010_@_x0001__x0001__x0001__x0001__x0001__x0001__x0010_@_x0001__x0001__x0001__x0001__x0001__x0001__x001C_@_x0001__x0001__x0001__x0001__x0001__x0001__x0008_@_x0001__x0001__x0001__x0001__x0001__x0001__x0001_@_x0001__x0001__x0001__x0001__x0001__x0001__x001C_@_x0001__x0001__x0001__x0001__x0001__x0001__x0018_@_x0001__x0001__x0001__x0001__x0001__x0001__x0018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0001_@_x0001__x0001__x0001__x0001__x0001__x0001__x0008_@_x0001__x0001__x0001__x0001__x0001__x0001__x0008_@_x0001__x0001__x0001__x0001__x0001__x0001__x0010_@_x0001__x0002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0014_@_x0001__x0001__x0001__x0001__x0001__x0001__x0008_@_x0001__x0001__x0001__x0001__x0001__x0001__x0010_@_x0001__x0001__x0001__x0001__x0001__x0001__x0008_@_x0001__x0001__x0001__x0001__x0001__x0001__x001C_@_x0001__x0001__x0001__x0001__x0001__x0001__x0008_@_x0001__x0001__x0001__x0001__x0001__x0001__x0018_@_x0001__x0001__x0001__x0001__x0001__x0001__x0008_@_x0001__x0001__x0001__x0001__x0001__x0001__x0008_@_x0001__x0001__x0001__x0001__x0001__x0001__x0018_@_x0001__x0001__x0001__x0001__x0001__x0001__x0010_@_x0001__x0001__x0001__x0001__x0001__x0001__x0001__x0001__x0001__x0001__x0001__x0001__x0001__x0001__x0018_@_x0001__x0001__x0001__x0001__x0001__x0001__x001C_@_x0001__x0001__x0001__x0001__x0001__x0001__x0008_@_x0001__x0001__x0001__x0001__x0001__x0001__x0018_@_x0001__x0001__x0001__x0001__x0001__x0001__x0008_@_x0001__x0001__x0001__x0001__x0001__x0001__x0001__x0001__x0001__x0001__x0001__x0001__x0001__x0001__x001C_@_x0001__x0001__x0001__x0001__x0001__x0001__x0008_@_x0001__x0001__x0001__x0001__x0001__x0001__x0014_@_x0001__x0001__x0001__x0001__x0001__x0001__x0010_@_x0001__x0001__x0001__x0001__x0001__x0001__x0008_@_x0001__x0001__x0001__x0001__x0001__x0002__x0001__x0001__x0008_@_x0001__x0001__x0001__x0001__x0001__x0001__x0001__x0001__x0001__x0001__x0001__x0001__x0001__x0001__x0014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_x0008_@_x0001__x0001__x0001__x0001__x0001__x0001__x0018_@_x0001__x0001__x0001__x0001__x0001__x0001__x0018_@_x0001__x0001__x0001__x0001__x0001__x0001__x0008_@_x0001__x0001__x0001__x0001__x0001__x0001__x0008_@_x0001__x0001__x0001__x0001__x0001__x0001__x0008_@_x0001__x0001__x0001__x0001__x0001__x0001__x0018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0001_@_x0001__x0001__x0001__x0001__x0001__x0001__x0018_@_x0001__x0001__x0001__x0001__x0001__x0001__x0008_@_x0001__x0001__x0001__x0001__x0001__x0001__x0010_@_x0001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0010_@_x0001__x0002__x0001__x0001__x0001__x0001__x0001__x0001__x0001_@_x0001__x0001__x0001__x0001__x0001__x0001__x0010_@_x0001__x0001__x0001__x0001__x0001__x0001__x0014_@_x0001__x0001__x0001__x0001__x0001__x0001__x0014_@_x0001__x0001__x0001__x0001__x0001__x0001_,@_x0001__x0001__x0001__x0001__x0001__x0001__x0010_@_x0001__x0001__x0001__x0001__x0001__x0001__x0008_@_x0001__x0001__x0001__x0001__x0001__x0001__x0010_@_x0001__x0001__x0001__x0001__x0001__x0001__x0008_@_x0001__x0001__x0001__x0001__x0001__x0001__x0018_@_x0001__x0001__x0001__x0001__x0001__x0001__x0018_@_x0001__x0001__x0001__x0001__x0001__x0001__x0008_@_x0001__x0001__x0001__x0001__x0001__x0001__x0008_@_x0001__x0001__x0001__x0001__x0001__x0001__x0014_@_x0001__x0001__x0001__x0001__x0001__x0001__x0010_@_x0001__x0001__x0001__x0001__x0001__x0001__x0014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001C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0014_@_x0001__x0001__x0001__x0001__x0001__x0002__x0001__x0001__x0008_@_x0001__x0001__x0001__x0001__x0001__x0001__x0008_@_x0001__x0001__x0001__x0001__x0001_R@_x0001__x0001__x0001__x0001__x0001__x0001__x0014_@_x0001__x0001__x0001__x0001__x0001__x0001__x0018_@_x0001__x0001__x0001__x0001__x0001__x0001__x0014_@_x0001__x0001__x0001__x0001__x0001__x0001__x0008_@_x0001__x0001__x0001__x0001__x0001__x0001__x0008_@_x0001__x0001__x0001__x0001__x0001__x0001_ @_x0001__x0001__x0001__x0001__x0001__x0001_3@_x0001__x0001__x0001__x0001__x0001__x0001__x001C_@_x0001__x0001__x0001__x0001__x0001__x0001__x0001_@_x0001__x0001__x0001__x0001__x0001__x0001__x001C_@_x0001__x0001__x0001__x0001__x0001__x0001__x0010_@_x0001__x0001__x0001__x0001__x0001__x0001__x0008_@_x0001__x0001__x0001__x0001__x0001__x0001__x0008_@_x0001__x0001__x0001__x0001__x0001__x0001__x0010_@_x0001__x0001__x0001__x0001__x0001__x0001__x0014_@_x0001__x0001__x0001__x0001__x0001__x0001_"@_x0001__x0001__x0001__x0001__x0001__x0001__x0010_@_x0001__x0001__x0001__x0001__x0001__x0001__x0018_@_x0001__x0001__x0001__x0001__x0001__x0001__x0008_@_x0001__x0001__x0001__x0001__x0001__x0001__x0014_@_x0001__x0001__x0001__x0001__x0001__x0001__x0010_@_x0001__x0001__x0001__x0001__x0001__x0001__x0018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_x0008_@_x0001__x0002__x0001__x0001__x0001__x0001__x0001__x0001__x0008_@_x0001__x0001__x0001__x0001__x0001__x0001__x0014_@_x0001__x0001__x0001__x0001__x0001__x0001__x0008_@_x0001__x0001__x0001__x0001__x0001__x0001__x0014_@_x0001__x0001__x0001__x0001__x0001__x0001__x0014_@_x0001__x0001__x0001__x0001__x0001__x0001__x0018_@_x0001__x0001__x0001__x0001__x0001__x0001__x001C_@_x0001__x0001__x0001__x0001__x0001__x0001__x0014_@_x0001__x0001__x0001__x0001__x0001__x0001__x0014_@_x0001__x0001__x0001__x0001__x0001__x0001__x0014_@_x0001__x0001__x0001__x0001__x0001__x0001__x0001_@_x0001__x0001__x0001__x0001__x0001__x0001__x0008_@_x0001__x0001__x0001__x0001__x0001__x0001__x0010_@_x0001__x0001__x0001__x0001__x0001__x0001__x0014_@_x0001__x0001__x0001__x0001__x0001__x0001__x0008_@_x0001__x0001__x0001__x0001__x0001__x0001__x0008_@_x0001__x0001__x0001__x0001__x0001__x0001_ @_x0001__x0001__x0001__x0001__x0001__x0001__x0018_@_x0001__x0001__x0001__x0001__x0001__x0001__x001C_@_x0001__x0001__x0001__x0001__x0001__x0001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 @_x0001__x0001__x0001__x0001__x0001__x0002__x0001__x0001__x0010_@_x0001__x0001__x0001__x0001__x0001__x0001__x0014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8@_x0001__x0001__x0001__x0001__x0001__x0001__x0008_@_x0001__x0001__x0001__x0001__x0001__x0001__x0010_@_x0001__x0001__x0001__x0001__x0001__x0001__x0018_@_x0001__x0001__x0001__x0001__x0001__x0001_ @_x0001__x0001__x0001__x0001__x0001__x0001__x0014_@_x0001__x0001__x0001__x0001__x0001__x0001__x0018_@_x0001__x0001__x0001__x0001__x0001__x0001__x0008_@_x0001__x0001__x0001__x0001__x0001__x0001__x0008_@_x0001__x0001__x0001__x0001__x0001__x0001__x001C_@_x0001__x0001__x0001__x0001__x0001__x0001__x0018_@_x0001__x0001__x0001__x0001__x0001__x0001_=@_x0001__x0001__x0001__x0001__x0001__x0001__x0010_@_x0001__x0001__x0001__x0001__x0001__x0001__x0010_@_x0001__x0001__x0001__x0001__x0001__x0001__x0008_@_x0001__x0001__x0001__x0001__x0001__x0001__x0018_@_x0001__x0001__x0001__x0001__x0001__x0001__x0014_@_x0001__x0001__x0001__x0001__x0001__x0001__x0014_@_x0001__x0001__x0001__x0001__x0001__x0001__x0010_@_x0001__x0001__x0001__x0001__x0001__x0001__x0001__x0001__x0001__x0001__x0001__x0001__x0001__x0001__x0008_@_x0001__x0001__x0001__x0001__x0001__x0001__x0008_@_x0001__x0001__x0001__x0001__x0001__x0001__x0018_@_x0001__x0002__x0001__x0001__x0001__x0001__x0001__x0001__x0018_@_x0001__x0001__x0001__x0001__x0001__x0001__x0008_@_x0001__x0001__x0001__x0001__x0001__x0001__x0010_@_x0001__x0001__x0001__x0001__x0001__x0001__x0008_@_x0001__x0001__x0001__x0001__x0001__x0001__x0001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0010_@_x0001__x0001__x0001__x0001__x0001__x0001__x0018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C_@_x0001__x0001__x0001__x0001__x0001__x0001__x0010_@_x0001__x0001__x0001__x0001__x0001__x0001__x0010_@_x0001__x0001__x0001__x0001__x0001__x0001__x0008_@_x0001__x0001__x0001__x0001__x0001__x0001__x0010_@_x0001__x0001__x0001__x0001__x0001__x0001__x0001_@_x0001__x0001__x0001__x0001__x0001__x0001__x0008_@_x0001__x0001__x0001__x0001__x0001__x0002__x0001__x0001__x0010_@_x0001__x0001__x0001__x0001__x0001__x0001__x0018_@_x0001__x0001__x0001__x0001__x0001__x0001__x0008_@_x0001__x0001__x0001__x0001__x0001__x0001__x0018_@_x0001__x0001__x0001__x0001__x0001__x0001__x0018_@_x0001__x0001__x0001__x0001__x0001__x0001__x0008_@_x0001__x0001__x0001__x0001__x0001__x0001__x0008_@_x0001__x0001__x0001__x0001__x0001__x0001__x001C_@_x0001__x0001__x0001__x0001__x0001__x0001__x0001_@_x0001__x0001__x0001__x0001__x0001__x0001__x0014_@_x0001__x0001__x0001__x0001__x0001__x0001__x0008_@_x0001__x0001__x0001__x0001__x0001__x0001__x0010_@_x0001__x0001__x0001__x0001__x0001__x0001__x0010_@_x0001__x0001__x0001__x0001__x0001__x0001__x0008_@_x0001__x0001__x0001__x0001__x0001__x0001_8@_x0001__x0001__x0001__x0001__x0001__x0001_ @_x0001__x0001__x0001__x0001__x0001__x0001__x0008_@_x0001__x0001__x0001__x0001__x0001__x0001__x0010_@_x0001__x0001__x0001__x0001__x0001__x0001__x0010_@_x0001__x0001__x0001__x0001__x0001__x0001_ @_x0001__x0001__x0001__x0001__x0001__x0001__x0008_@_x0001__x0001__x0001__x0001__x0001__x0001__x0010_@_x0001__x0001__x0001__x0001__x0001__x0001__x0001__x0001__x0001__x0001__x0001__x0001__x0001__x0001__x0010_@_x0001__x0001__x0001__x0001__x0001__x0001__x0001_@_x0001__x0001__x0001__x0001__x0001__x0001__x001C_@_x0001__x0001__x0001__x0001__x0001__x0001__x0010_@_x0001__x0001__x0001__x0001__x0001__x0001__x0008_@_x0001__x0001__x0001__x0001__x0001__x0001__x0008_@_x0001__x0001__x0001__x0001__x0001__x0001__x0008_@_x0001__x0001__x0001__x0001__x0001__x0001__x0018_@_x0001__x0001__x0001__x0001__x0001__x0001__x0014_@_x0001__x0002__x0001__x0001__x0001__x0001__x0001__x0001__x0010_@_x0001__x0001__x0001__x0001__x0001__x0001__x0018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0018_@_x0001__x0001__x0001__x0001__x0001__x0001__x0014_@_x0001__x0001__x0001__x0001__x0001__x0001__x001C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0018_@_x0001__x0001__x0001__x0001__x0001__x0001__x0008_@_x0001__x0001__x0001__x0001__x0001__x0001__x0010_@_x0001__x0001__x0001__x0001__x0001__x0001__x0008_@_x0001__x0001__x0001__x0001__x0001__x0001_2@_x0001__x0001__x0001__x0001__x0001__x0001__x0010_@_x0001__x0001__x0001__x0001__x0001__x0001__x0008_@_x0001__x0001__x0001__x0001__x0001__x0001__x0008_@_x0001__x0001__x0001__x0001__x0001__x0001__x0018_@_x0001__x0001__x0001__x0001__x0001__x0001__x0018_@_x0001__x0001__x0001__x0001__x0001__x0001__x0008_@_x0001__x0001__x0001__x0001__x0001__x0001__x0008_@_x0001__x0001__x0001__x0001__x0001__x0001__x0018_@_x0001__x0001__x0001__x0001__x0001__x0001__x0018_@_x0001__x0001__x0001__x0001__x0001__x0002__x0001__x0001__x0018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C_@_x0001__x0001__x0001__x0001__x0001__x0001__x0008_@_x0001__x0001__x0001__x0001__x0001__x0001__x0008_@_x0001__x0001__x0001__x0001__x0001__x0001__x0014_@_x0001__x0001__x0001__x0001__x0001__x0001__x0010_@_x0001__x0001__x0001__x0001__x0001__x0001__x0014_@_x0001__x0001__x0001__x0001__x0001__x0001__x0001_@_x0001__x0001__x0001__x0001__x0001__x0001__x0001__x0001__x0001__x0001__x0001__x0001__x0001__x0001__x001C_@_x0001__x0001__x0001__x0001__x0001__x0001__x0014_@_x0001__x0001__x0001__x0001__x0001__x0001__x0014_@_x0001__x0001__x0001__x0001__x0001__x0001__x0014_@_x0001__x0001__x0001__x0001__x0001__x0001__x001C_@_x0001__x0001__x0001__x0001__x0001__x0001__x0008_@_x0001__x0001__x0001__x0001__x0001__x0001__x0010_@_x0001__x0001__x0001__x0001__x0001__x0001__x0018_@_x0001__x0001__x0001__x0001__x0001__x0001__x0001_@_x0001__x0001__x0001__x0001__x0001__x0001__x0018_@_x0001__x0001__x0001__x0001__x0001__x0001__x0014_@_x0001__x0001__x0001__x0001__x0001__x0001__x0008_@_x0001__x0001__x0001__x0001__x0001__x0001__x0008_@_x0001__x0001__x0001__x0001__x0001__x0001__x0008_@_x0001__x0001__x0001__x0001__x0001__x0001__x0014_@_x0001__x0001__x0001__x0001__x0001__x0001__x0008_@_x0001__x0002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0018_@_x0001__x0001__x0001__x0001__x0001__x0001__x0010_@_x0001__x0001__x0001__x0001__x0001__x0001__x0001__x0001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 @_x0001__x0001__x0001__x0001__x0001__x0001__x0010_@_x0001__x0001__x0001__x0001__x0001__x0001__x0008_@_x0001__x0001__x0001__x0001__x0001__x0001__x001C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0002__x0001__x0001__x0008_@_x0001__x0001__x0001__x0001__x0001__x0001__x0010_@_x0001__x0001__x0001__x0001__x0001__x0001__x0008_@_x0001__x0001__x0001__x0001__x0001__x0001__x0010_@_x0001__x0001__x0001__x0001__x0001__x0001__x0008_@_x0001__x0001__x0001__x0001__x0001__x0001__x001C_@_x0001__x0001__x0001__x0001__x0001__x0001__x0008_@_x0001__x0001__x0001__x0001__x0001__x0001__x0018_@_x0001__x0001__x0001__x0001__x0001__x0001__x0018_@_x0001__x0001__x0001__x0001__x0001__x0001__x0018_@_x0001__x0001__x0001__x0001__x0001__x0001__x0001__x0001__x0001__x0001__x0001__x0001__x0001__x0001__x0018_@_x0001__x0001__x0001__x0001__x0001__x0001__x0014_@_x0001__x0001__x0001__x0001__x0001__x0001__x0008_@_x0001__x0001__x0001__x0001__x0001__x0001__x0008_@_x0001__x0001__x0001__x0001__x0001__x0001__x0010_@_x0001__x0001__x0001__x0001__x0001__x0001__x001C_@_x0001__x0001__x0001__x0001__x0001__x0001_ @_x0001__x0001__x0001__x0001__x0001__x0001__x0010_@_x0001__x0001__x0001__x0001__x0001__x0001__x0018_@_x0001__x0001__x0001__x0001__x0001__x0001__x0014_@_x0001__x0001__x0001__x0001__x0001__x0001__x0010_@_x0001__x0001__x0001__x0001__x0001__x0001__x0018_@_x0001__x0001__x0001__x0001__x0001__x0001__x0008_@_x0001__x0001__x0001__x0001__x0001__x0001__x0010_@_x0001__x0001__x0001__x0001__x0001__x0001__x0008_@_x0001__x0001__x0001__x0001__x0001__x0001__x0014_@_x0001__x0001__x0001__x0001__x0001__x0001__x0018_@_x0001__x0001__x0001__x0001__x0001__x0001__x0010_@_x0001__x0001__x0001__x0001__x0001__x0001__x0010_@_x0001__x0001__x0001__x0001__x0001__x0001__x0010_@_x0001__x0001__x0001__x0001__x0001__x0001__x0008_@_x0001__x0002__x0001__x0001__x0001__x0001__x0001__x0001__x0008_@_x0001__x0001__x0001__x0001__x0001__x0001__x0008_@_x0001__x0001__x0001__x0001__x0001__x0001_ @_x0001__x0001__x0001__x0001__x0001__x0001_ @_x0001__x0001__x0001__x0001__x0001__x0001__x0018_@_x0001__x0001__x0001__x0001__x0001__x0001__x0014_@_x0001__x0001__x0001__x0001__x0001__x0001__x0008_@_x0001__x0001__x0001__x0001__x0001__x0001__x0010_@_x0001__x0001__x0001__x0001__x0001__x0001__x0008_@_x0001__x0001__x0001__x0001__x0001__x0001__x0008_@_x0001__x0001__x0001__x0001__x0001__x0001__x0014_@_x0001__x0001__x0001__x0001__x0001__x0001__x0010_@_x0001__x0001__x0001__x0001__x0001__x0001__x0014_@_x0001__x0001__x0001__x0001__x0001__x0001__x0008_@_x0001__x0001__x0001__x0001__x0001__x0001__x0008_@_x0001__x0001__x0001__x0001__x0001__x0001_ @_x0001__x0001__x0001__x0001__x0001__x0001__x001C_@_x0001__x0001__x0001__x0001__x0001__x0001__x0001_@_x0001__x0001__x0001__x0001__x0001__x0001__x0014_@_x0001__x0001__x0001__x0001__x0001__x0001__x0008_@_x0001__x0001__x0001__x0001__x0001__x0001__x0014_@_x0001__x0001__x0001__x0001__x0001__x0001__x0008_@_x0001__x0001__x0001__x0001__x0001__x0001__x0008_@_x0001__x0001__x0001__x0001__x0001__x0001__x0018_@_x0001__x0001__x0001__x0001__x0001__x0001__x0014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0002__x0001__x0001__x0008_@_x0001__x0001__x0001__x0001__x0001__x0001__x0008_@_x0001__x0001__x0001__x0001__x0001__x0001__x0008_@_x0001__x0001__x0001__x0001__x0001__x0001__x0008_@_x0001__x0001__x0001__x0001__x0001__x0001__x0010_@_x0001__x0001__x0001__x0001__x0001__x0001_ @_x0001__x0001__x0001__x0001__x0001__x0001__x0010_@_x0001__x0001__x0001__x0001__x0001__x0001__x0010_@_x0001__x0001__x0001__x0001__x0001__x0001__x0008_@_x0001__x0001__x0001__x0001__x0001__x0001__x0018_@_x0001__x0001__x0001__x0001__x0001__x0001__x0008_@_x0001__x0001__x0001__x0001__x0001__x0001__x0008_@_x0001__x0001__x0001__x0001__x0001__x0001__x0001_@_x0001__x0001__x0001__x0001__x0001__x0001__x0010_@_x0001__x0001__x0001__x0001__x0001__x0001__x0008_@_x0001__x0001__x0001__x0001__x0001__x0001__x0008_@_x0001__x0001__x0001__x0001__x0001__x0001__x0014_@_x0001__x0001__x0001__x0001__x0001__x0001__x0008_@_x0001__x0001__x0001__x0001__x0001__x0001__x0010_@_x0001__x0001__x0001__x0001__x0001__x0001__x0008_@_x0001__x0001__x0001__x0001__x0001__x0001__x0018_@_x0001__x0001__x0001__x0001__x0001__x0001__x0010_@_x0001__x0001__x0001__x0001__x0001__x0001__x0018_@_x0001__x0001__x0001__x0001__x0001__x0001__x0008_@_x0001__x0001__x0001__x0001__x0001__x0001__x0008_@_x0001__x0001__x0001__x0001__x0001__x0001__x0018_@_x0001__x0001__x0001__x0001__x0001_ÀR@_x0001__x0001__x0001__x0001__x0001__x0001__x0010_@_x0001__x0001__x0001__x0001__x0001__x0001__x0008_@_x0001__x0001__x0001__x0001__x0001__x0001__x0010_@_x0001__x0001__x0001__x0001__x0001__x0001__x0010_@_x0001__x0001__x0001__x0001__x0001__x0001__x0014_@_x0001__x0002__x0001__x0001__x0001__x0001__x0001__x0001_=@_x0001__x0001__x0001__x0001__x0001__x0001_8@_x0001__x0001__x0001__x0001__x0001__x0001__x0008_@_x0001__x0001__x0001__x0001__x0001__x0001__x0008_@_x0001__x0001__x0001__x0001__x0001__x0001__x0001_@_x0001__x0001__x0001__x0001__x0001__x0001__x0008_@_x0001__x0001__x0001__x0001__x0001__x0001__x0008_@_x0001__x0001__x0001__x0001__x0001__x0001__x001C_@_x0001__x0001__x0001__x0001__x0001__x0001__x0008_@_x0001__x0001__x0001__x0001__x0001__x0001__x0008_@_x0001__x0001__x0001__x0001__x0001__x0001__x0014_@_x0001__x0001__x0001__x0001__x0001__x0001__x0018_@_x0001__x0001__x0001__x0001__x0001__x0001__x0010_@_x0001__x0001__x0001__x0001__x0001__x0001__x0014_@_x0001__x0001__x0001__x0001__x0001__x0001__x0008_@_x0001__x0001__x0001__x0001__x0001__x0001__x0008_@_x0001__x0001__x0001__x0001__x0001__x0001__x0018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0018_@_x0001__x0001__x0001__x0001__x0001__x0001__x0014_@_x0001__x0001__x0001__x0001__x0001__x0001__x0008_@_x0001__x0001__x0001__x0001__x0001__x0002__x0001__x0001__x0008_@_x0001__x0001__x0001__x0001__x0001__x0001__x0010_@_x0001__x0001__x0001__x0001__x0001__x0001__x0010_@_x0001__x0001__x0001__x0001__x0001__x0001__x0008_@_x0001__x0001__x0001__x0001__x0001__x0001__x0010_@_x0001__x0001__x0001__x0001__x0001__x0001__x001C_@_x0001__x0001__x0001__x0001__x0001__x0001_ @_x0001__x0001__x0001__x0001__x0001__x0001__x001C_@_x0001__x0001__x0001__x0001__x0001__x0001__x0008_@_x0001__x0001__x0001__x0001__x0001__x0001__x0010_@_x0001__x0001__x0001__x0001__x0001__x0001__x0018_@_x0001__x0001__x0001__x0001__x0001__x0001__x0010_@_x0001__x0001__x0001__x0001__x0001__x0001__x0008_@_x0001__x0001__x0001__x0001__x0001__x0001__x0010_@_x0001__x0001__x0001__x0001__x0001__x0001__x0014_@_x0001__x0001__x0001__x0001__x0001__x0001__x0010_@_x0001__x0001__x0001__x0001__x0001__x0001__x0008_@_x0001__x0001__x0001__x0001__x0001__x0001__x0008_@_x0001__x0001__x0001__x0001__x0001__x0001_(@_x0001__x0001__x0001__x0001__x0001__x0001__x0010_@_x0001__x0001__x0001__x0001__x0001__x0001_"@_x0001__x0001__x0001__x0001__x0001__x0001__x0014_@_x0001__x0001__x0001__x0001__x0001__x0001__x0010_@_x0001__x0001__x0001__x0001__x0001__x0001_"@_x0001__x0001__x0001__x0001__x0001__x0001__x0010_@_x0001__x0001__x0001__x0001__x0001__x0001__x0010_@_x0001__x0001__x0001__x0001__x0001__x0001__x001C_@_x0001__x0001__x0001__x0001__x0001__x0001__x001C_@_x0001__x0001__x0001__x0001__x0001__x0001__x0001_@_x0001__x0001__x0001__x0001__x0001__x0001__x0008_@_x0001__x0001__x0001__x0001__x0001__x0001__x0018_@_x0001__x0001__x0001__x0001__x0001__x0001__x0010_@_x0001__x0002__x0001__x0001__x0001__x0001__x0001__x0001__x0014_@_x0001__x0001__x0001__x0001__x0001__x0001__x0008_@_x0001__x0001__x0001__x0001__x0001__x0001__x0010_@_x0001__x0001__x0001__x0001__x0001__x0001__x0008_@_x0001__x0001__x0001__x0001__x0001__x0001__x0010_@_x0001__x0001__x0001__x0001__x0001__x0001__x0001_@_x0001__x0001__x0001__x0001__x0001__x0001__x0010_@_x0001__x0001__x0001__x0001__x0001__x0001__x0010_@_x0001__x0001__x0001__x0001__x0001__x0001__x0014_@_x0001__x0001__x0001__x0001__x0001__x0001__x0001_@_x0001__x0001__x0001__x0001__x0001__x0001__x0001__x0001__x0001__x0001__x0001__x0001__x0001__x0001__x0018_@_x0001__x0001__x0001__x0001__x0001__x0001__x0008_@_x0001__x0001__x0001__x0001__x0001__x0001__x0010_@_x0001__x0001__x0001__x0001__x0001__x0001__x0014_@_x0001__x0001__x0001__x0001__x0001__x0001__x0008_@_x0001__x0001__x0001__x0001__x0001__x0001__x0008_@_x0001__x0001__x0001__x0001__x0001__x0001__x0008_@_x0001__x0001__x0001__x0001__x0001__x0001__x0014_@_x0001__x0001__x0001__x0001__x0001__x0001__x0018_@_x0001__x0001__x0001__x0001__x0001__x0001__x0018_@_x0001__x0001__x0001__x0001__x0001__x0001__x0008_@_x0001__x0001__x0001__x0001__x0001__x0001__x0008_@_x0001__x0001__x0001__x0001__x0001__x0001__x0008_@_x0001__x0001__x0001__x0001__x0001__x0001__x0008_@_x0001__x0001__x0001__x0001__x0001__x0001__x001C_@_x0001__x0001__x0001__x0001__x0001__x0001__x0008_@_x0001__x0001__x0001__x0001__x0001__x0001__x0010_@_x0001__x0001__x0001__x0001__x0001__x0001__x0018_@_x0001__x0001__x0001__x0001__x0001__x0001__x0008_@_x0001__x0001__x0001__x0001__x0001__x0001__x0018_@_x0001__x0001__x0001__x0001__x0001__x0002__x0001__x0001__x0008_@_x0001__x0001__x0001__x0001__x0001__x0001__x0018_@_x0001__x0001__x0001__x0001__x0001__x0001__x0001__x0001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0008_@_x0001__x0001__x0001__x0001__x0001__x0001__x0001_@_x0001__x0001__x0001__x0001__x0001__x0001__x0001_@_x0001__x0001__x0001__x0001__x0001__x0001__x0018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0001_@_x0001__x0001__x0001__x0001__x0001__x0001__x0018_@_x0001__x0001__x0001__x0001__x0001__x0001__x0010_@_x0001__x0001__x0001__x0001__x0001__x0001__x001C_@_x0001__x0001__x0001__x0001__x0001__x0001__x0014_@_x0001__x0001__x0001__x0001__x0001__x0001__x0010_@_x0001__x0001__x0001__x0001__x0001__x0001__x0008_@_x0001__x0001__x0001__x0001__x0001__x0001__x0010_@_x0001__x0001__x0001__x0001__x0001__x0001__x001C_@_x0001__x0001__x0001__x0001__x0001__x0001__x0008_@_x0001__x0001__x0001__x0001__x0001__x0001__x0008_@_x0001__x0002__x0001__x0001__x0001__x0001__x0001__x0001__x0001_@_x0001__x0001__x0001__x0001__x0001__x0001__x0008_@_x0001__x0001__x0001__x0001__x0001__x0001_ @_x0001__x0001__x0001__x0001__x0001__x0001__x0008_@_x0001__x0001__x0001__x0001__x0001__x0001__x0008_@_x0001__x0001__x0001__x0001__x0001__x0001_"@_x0001__x0001__x0001__x0001__x0001__x0001__x0008_@_x0001__x0001__x0001__x0001__x0001__x0001__x0010_@_x0001__x0001__x0001__x0001__x0001__x0001__x0008_@_x0001__x0001__x0001__x0001__x0001__x0001__x0018_@_x0001__x0001__x0001__x0001__x0001__x0001__x0014_@_x0001__x0001__x0001__x0001__x0001__x0001__x0018_@_x0001__x0001__x0001__x0001__x0001__x0001__x0008_@_x0001__x0001__x0001__x0001__x0001__x0001_"@_x0001__x0001__x0001__x0001__x0001__x0001__x001C_@_x0001__x0001__x0001__x0001__x0001__x0001__x0008_@_x0001__x0001__x0001__x0001__x0001__x0001__x001C_@_x0001__x0001__x0001__x0001__x0001__x0001__x0008_@_x0001__x0001__x0001__x0001__x0001_ÀR@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0010_@_x0001__x0001__x0001__x0001__x0001__x0001__x0018_@_x0001__x0001__x0001__x0001__x0001__x0001__x0010_@_x0001__x0001__x0001__x0001__x0001__x0001__x0010_@_x0001__x0001__x0001__x0001__x0001__x0001__x0001_@_x0001__x0001__x0001__x0001__x0001__x0001__x0008_@_x0001__x0001__x0001__x0001__x0001__x0002__x0001__x0001__x0008_@_x0001__x0001__x0001__x0001__x0001__x0001__x0010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0018_@_x0001__x0001__x0001__x0001__x0001__x0001__x001C_@_x0001__x0001__x0001__x0001__x0001__x0001__x0018_@_x0001__x0001__x0001__x0001__x0001__x0001__x0018_@_x0001__x0001__x0001__x0001__x0001__x0001__x0018_@_x0001__x0001__x0001__x0001__x0001__x0001__x0008_@_x0001__x0001__x0001__x0001__x0001__x0001__x0010_@_x0001__x0001__x0001__x0001__x0001__x0001_ @_x0001__x0001__x0001__x0001__x0001__x0001__x0014_@_x0001__x0001__x0001__x0001__x0001__x0001__x0008_@_x0001__x0001__x0001__x0001__x0001__x0001__x0008_@_x0001__x0001__x0001__x0001__x0001__x0001__x0018_@_x0001__x0001__x0001__x0001__x0001__x0001__x0008_@_x0001__x0001__x0001__x0001__x0001__x0001__x0018_@_x0001__x0001__x0001__x0001__x0001__x0001__x001C_@_x0001__x0001__x0001__x0001__x0001_C@_x0001__x0001__x0001__x0001__x0001__x0001__x0008_@_x0001__x0001__x0001__x0001__x0001__x0001__x0018_@_x0001__x0001__x0001__x0001__x0001__x0001__x0001_@_x0001__x0001__x0001__x0001__x0001__x0001__x0008_@_x0001__x0001__x0001__x0001__x0001__x0001__x0010_@_x0001__x0001__x0001__x0001__x0001__x0001__x0010_@_x0001__x0001__x0001__x0001__x0001__x0001__x001C_@_x0001__x0001__x0001__x0001__x0001__x0001_(@_x0001__x0001__x0001__x0001__x0001__x0001__x0008_@_x0001__x0002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_x0018_@_x0001__x0001__x0001__x0001__x0001__x0001__x0018_@_x0001__x0001__x0001__x0001__x0001__x0001__x0014_@_x0001__x0001__x0001__x0001__x0001__x0001_ @_x0001__x0001__x0001__x0001__x0001__x0001__x0008_@_x0001__x0001__x0001__x0001__x0001__x0001__x0008_@_x0001__x0001__x0001__x0001__x0001__x0001__x0008_@_x0001__x0001__x0001__x0001__x0001__x0001__x0010_@_x0001__x0001__x0001__x0001__x0001__x0001__x0001_@_x0001__x0001__x0001__x0001__x0001__x0001__x0008_@_x0001__x0001__x0001__x0001__x0001__x0001_ @_x0001__x0001__x0001__x0001__x0001__x0001__x0008_@_x0001__x0001__x0001__x0001__x0001__x0001_*@_x0001__x0001__x0001__x0001__x0001__x0001__x0018_@_x0001__x0001__x0001__x0001__x0001__x0001__x0008_@_x0001__x0001__x0001__x0001__x0001__x0002__x0001_ÀR@_x0001__x0001__x0001__x0001__x0001__x0001__x0010_@_x0001__x0001__x0001__x0001__x0001__x0001__x0008_@_x0001__x0001__x0001__x0001__x0001__x0001__x0014_@_x0001__x0001__x0001__x0001__x0001__x0001__x0018_@_x0001__x0001__x0001__x0001__x0001__x0001__x0018_@_x0001__x0001__x0001__x0001__x0001__x0001__x0018_@_x0001__x0001__x0001__x0001__x0001__x0001__x0010_@_x0001__x0001__x0001__x0001__x0001__x0001_ @_x0001__x0001__x0001__x0001__x0001__x0001__x0010_@_x0001__x0001__x0001__x0001__x0001__x0001__x0008_@_x0001__x0001__x0001__x0001__x0001__x0001__x0008_@_x0001__x0001__x0001__x0001__x0001__x0001__x0014_@_x0001__x0001__x0001__x0001__x0001__x0001__x0008_@_x0001__x0001__x0001__x0001__x0001__x0001_ @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_x0001__x0001__x0001__x0001__x0001__x0001_"@_x0001__x0001__x0001__x0001__x0001__x0001__x0018_@_x0001__x0001__x0001__x0001__x0001__x0001__x0014_@_x0001__x0001__x0001__x0001__x0001__x0001__x0001_@_x0001__x0001__x0001__x0001__x0001__x0001__x0010_@_x0001__x0001__x0001__x0001__x0001__x0001__x0008_@_x0001__x0001__x0001__x0001__x0001__x0001_*@_x0001__x0001__x0001__x0001__x0001__x0001__x0008_@_x0001__x0001__x0001__x0001__x0001__x0001__x0008_@_x0001__x0001__x0001__x0001__x0001__x0001__x0008_@_x0001__x0001__x0001__x0001__x0001__x0001__x0001__x0001__x0001__x0002__x0001__x0001__x0001__x0001__x0001__x0001__x0018_@_x0001__x0001__x0001__x0001__x0001__x0001__x0010_@_x0001__x0001__x0001__x0001__x0001__x0001__x0008_@_x0001__x0001__x0001__x0001__x0001__x0001__x0018_@_x0001__x0001__x0001__x0001__x0001__x0001__x0010_@_x0001__x0001__x0001__x0001__x0001__x0001__x0008_@_x0001__x0001__x0001__x0001__x0001__x0001__x0010_@_x0001__x0001__x0001__x0001__x0001__x0001__x0014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 @_x0001__x0001__x0001__x0001__x0001__x0001__x0008_@_x0001__x0001__x0001__x0001__x0001__x0001__x0008_@_x0001__x0001__x0001__x0001__x0001__x0001__x0010_@_x0001__x0001__x0001__x0001__x0001__x0001__x0014_@_x0001__x0001__x0001__x0001__x0001__x0001__x0008_@_x0001__x0001__x0001__x0001__x0001__x0001__x0010_@_x0001__x0001__x0001__x0001__x0001__x0001__x0018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0018_@_x0001__x0001__x0001__x0001__x0001__x0002__x0001__x0001__x0010_@_x0001__x0001__x0001__x0001__x0001__x0001__x0008_@_x0001__x0001__x0001__x0001__x0001__x0001__x0008_@_x0001__x0001__x0001__x0001__x0001__x0001__x0008_@_x0001__x0001__x0001__x0001__x0001__x0001_(@_x0001__x0001__x0001__x0001__x0001__x0001__x0008_@_x0001__x0001__x0001__x0001__x0001__x0001__x0010_@_x0001__x0001__x0001__x0001__x0001__x0001__x0008_@_x0001__x0001__x0001__x0001__x0001__x0001__x0014_@_x0001__x0001__x0001__x0001__x0001__x0001__x0001_@_x0001__x0001__x0001__x0001__x0001__x0001__x0014_@_x0001__x0001__x0001__x0001__x0001__x0001__x0018_@_x0001__x0001__x0001__x0001__x0001__x0001__x0008_@_x0001__x0001__x0001__x0001__x0001__x0001__x0008_@_x0001__x0001__x0001__x0001__x0001__x0001__x0010_@_x0001__x0001__x0001__x0001__x0001__x0001__x0014_@_x0001__x0001__x0001__x0001__x0001__x0001__x0018_@_x0001__x0001__x0001__x0001__x0001__x0001__x0008_@_x0001__x0001__x0001__x0001__x0001__x0001__x0010_@_x0001__x0001__x0001__x0001__x0001__x0001__x0008_@_x0001__x0001__x0001__x0001__x0001__x0001__x0008_@_x0001__x0001__x0001__x0001__x0001__x0001__x0018_@_x0001__x0001__x0001__x0001__x0001__x0001__x0010_@_x0001__x0001__x0001__x0001__x0001__x0001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0010_@_x0001__x0001__x0001__x0001__x0001__x0001__x0008_@_x0001__x0002__x0001__x0001__x0001__x0001__x0001__x0001__x0008_@_x0001__x0001__x0001__x0001__x0001__x0001_,@_x0001__x0001__x0001__x0001__x0001__x0001__x0014_@_x0001__x0001__x0001__x0001__x0001__x0001__x0010_@_x0001__x0001__x0001__x0001__x0001__x0001__x0008_@_x0001__x0001__x0001__x0001__x0001__x0001__x0010_@_x0001__x0001__x0001__x0001__x0001__x0001__x0014_@_x0001__x0001__x0001__x0001__x0001__x0001__x0008_@_x0001__x0001__x0001__x0001__x0001__x0001__x0010_@_x0001__x0001__x0001__x0001__x0001__x0001__x0008_@_x0001__x0001__x0001__x0001__x0001__x0001__x0008_@_x0001__x0001__x0001__x0001__x0001__x0001__x0014_@_x0001__x0001__x0001__x0001__x0001__x0001__x0001__x0001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001C_@_x0001__x0001__x0001__x0001__x0001__x0001__x0008_@_x0001__x0001__x0001__x0001__x0001__x0001__x0001__x0001__x0001__x0001__x0001__x0001__x0001__x0001__x0008_@_x0001__x0001__x0001__x0001__x0001__x0001__x0014_@_x0001__x0001__x0001__x0001__x0001__x0001__x0008_@_x0001__x0001__x0001__x0001__x0001__x0001__x0014_@_x0001__x0001__x0001__x0001__x0001__x0001__x0008_@_x0001__x0001__x0001__x0001__x0001__x0001__x0010_@_x0001__x0001__x0001__x0001__x0001__x0001__x0008_@_x0001__x0001__x0001__x0001__x0001__x0001__x0014_@_x0001__x0001__x0001__x0001__x0001__x0001__x0008_@_x0001__x0001__x0001__x0001__x0001__x0001__x0018_@_x0001__x0001__x0001__x0001__x0001__x0002__x0001__x0001__x0010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0014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0001__x0001__x0001__x0001__x0001__x0001__x0010_@_x0001__x0001__x0001__x0001__x0001__x0001__x0008_@_x0001__x0001__x0001__x0001__x0001__x0001__x001C_@_x0001__x0001__x0001__x0001__x0001__x0001__x0010_@_x0001__x0001__x0001__x0001__x0001__x0001__x0008_@_x0001__x0001__x0001__x0001__x0001__x0001__x0010_@_x0001__x0001__x0001__x0001__x0001__x0001__x0018_@_x0001__x0001__x0001__x0001__x0001__x0001__x0008_@_x0001__x0001__x0001__x0001__x0001__x0001__x0018_@_x0001__x0001__x0001__x0001__x0001__x0001__x0018_@_x0001__x0001__x0001__x0001__x0001__x0001__x0010_@_x0001__x0001__x0001__x0001__x0001__x0001__x0014_@_x0001__x0001__x0001__x0001__x0001__x0001__x0008_@_x0001__x0001__x0001__x0001__x0001__x0001__x001C_@_x0001__x0001__x0001__x0001__x0001__x0001__x0010_@_x0001__x0001__x0001__x0001__x0001__x0001__x0008_@_x0001__x0001__x0001__x0001__x0001__x0001__x0010_@</t>
  </si>
  <si>
    <t>3f636964f9b8f00b326257504c13e7c0_x0001__x0002__x0001__x0001__x0001__x0001__x0001__x0001__x0010_@_x0001__x0001__x0001__x0001__x0001__x0001_"@_x0001__x0001__x0001__x0001__x0001__x0001__x0010_@_x0001__x0001__x0001__x0001__x0001__x0001__x0010_@_x0001__x0001__x0001__x0001__x0001__x0001__x0008_@_x0001__x0001__x0001__x0001__x0001__x0001__x0008_@_x0001__x0001__x0001__x0001__x0001__x0001__x0014_@_x0001__x0001__x0001__x0001__x0001__x0001__x0001__x0001__x0001__x0001__x0001__x0001__x0001__x0001__x0008_@_x0001__x0001__x0001__x0001__x0001__x0001__x0008_@_x0001__x0001__x0001__x0001__x0001__x0001__x0018_@_x0001__x0001__x0001__x0001__x0001__x0001__x001C_@_x0001__x0001__x0001__x0001__x0001__x0001__x0018_@_x0001__x0001__x0001__x0001__x0001__x0001__x0008_@_x0001__x0001__x0001__x0001__x0001__x0001__x0008_@_x0001__x0001__x0001__x0001__x0001__x0001_"@_x0001__x0001__x0001__x0001__x0001__x0001__x0010_@_x0001__x0001__x0001__x0001__x0001__x0001__x0014_@_x0001__x0001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0001_@_x0001__x0001__x0001__x0001__x0001__x0001__x0018_@_x0001__x0001__x0001__x0001__x0001__x0001__x0014_@_x0001__x0001__x0001__x0001__x0001__x0001__x0010_@_x0001__x0001__x0001__x0001__x0001__x0001__x0008_@_x0001__x0001__x0001__x0001__x0001__x0002__x0001__x0001_"@_x0001__x0001__x0001__x0001__x0001__x0001__x0001_@_x0001__x0001__x0001__x0001__x0001__x0001__x0008_@_x0001__x0001__x0001__x0001__x0001__x0001_"@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0010_@_x0001__x0001__x0001__x0001__x0001__x0001__x0010_@_x0001__x0001__x0001__x0001__x0001__x0001__x0010_@_x0001__x0001__x0001__x0001__x0001__x0001__x0010_@_x0001__x0001__x0001__x0001__x0001__x0001__x0010_@_x0001__x0001__x0001__x0001__x0001__x0001__x0010_@_x0001__x0001__x0001__x0001__x0001__x0001__x0008_@_x0001__x0001__x0001__x0001__x0001__x0001__x0010_@_x0001__x0001__x0001__x0001__x0001__x0001__x0014_@_x0001__x0001__x0001__x0001__x0001__x0001__x0010_@_x0001__x0001__x0001__x0001__x0001__x0001__x0018_@_x0001__x0001__x0001__x0001__x0001__x0001__x0001_@_x0001__x0001__x0001__x0001__x0001__x0001__x0010_@_x0001__x0001__x0001__x0001__x0001__x0001__x0008_@_x0001__x0001__x0001__x0001__x0001__x0001__x0010_@_x0001__x0001__x0001__x0001__x0001__x0001__x0014_@_x0001__x0001__x0001__x0001__x0001__x0001__x0008_@_x0001__x0001__x0001__x0001__x0001__x0001__x0008_@_x0001__x0001__x0001__x0001__x0001__x0001__x0001__x0001__x0001__x0001__x0001__x0001__x0001__x0001__x0001__x0001__x0001__x0001__x0001__x0001__x0001__x0001__x0018_@_x0001__x0001__x0001__x0001__x0001__x0001__x0008_@_x0001__x0002__x0001__x0001__x0001__x0001__x0001__x0001__x0008_@_x0001__x0001__x0001__x0001__x0001__x0001__x0010_@_x0001__x0001__x0001__x0001__x0001__x0001__x0018_@_x0001__x0001__x0001__x0001__x0001__x0001__x0008_@_x0001__x0001__x0001__x0001__x0001__x0001__x0008_@_x0001__x0001__x0001__x0001__x0001__x0001__x0001__x0001__x0001__x0001__x0001__x0001__x0001__x0001__x0008_@_x0001__x0001__x0001__x0001__x0001__x0001__x001C_@_x0001__x0001__x0001__x0001__x0001__x0001__x0018_@_x0001__x0001__x0001__x0001__x0001__x0001__x0018_@_x0001__x0001__x0001__x0001__x0001__x0001__x0010_@_x0001__x0001__x0001__x0001__x0001__x0001__x0001_@_x0001__x0001__x0001__x0001__x0001__x0001__x0001__x0001__x0001__x0001__x0001__x0001__x0001__x0001_ @_x0001__x0001__x0001__x0001__x0001__x0001__x0008_@_x0001__x0001__x0001__x0001__x0001__x0001__x0001__x0001__x0001__x0001__x0001__x0001__x0001__x0001__x0008_@_x0001__x0001__x0001__x0001__x0001__x0001__x0010_@_x0001__x0001__x0001__x0001__x0001__x0001__x0008_@_x0001__x0001__x0001__x0001__x0001__x0001__x0008_@_x0001__x0001__x0001__x0001__x0001__x0001__x001C_@_x0001__x0001__x0001__x0001__x0001__x0001__x0008_@_x0001__x0001__x0001__x0001__x0001__x0001__x0010_@_x0001__x0001__x0001__x0001__x0001__x0001__x0010_@_x0001__x0001__x0001__x0001__x0001__x0001__x0010_@_x0001__x0001__x0001__x0001__x0001__x0001_ @_x0001__x0001__x0001__x0001__x0001__x0001__x0010_@_x0001__x0001__x0001__x0001__x0001__x0001__x0008_@_x0001__x0001__x0001__x0001__x0001__x0001__x0001_@_x0001__x0001__x0001__x0001__x0001__x0001__x0018_@_x0001__x0001__x0001__x0001__x0001__x0001__x0008_@_x0001__x0001__x0001__x0001__x0001__x0002__x0001__x0001__x0008_@_x0001__x0001__x0001__x0001__x0001__x0001__x0010_@_x0001__x0001__x0001__x0001__x0001__x0001__x0010_@_x0001__x0001__x0001__x0001__x0001__x0001__x0010_@_x0001__x0001__x0001__x0001__x0001__x0001__x0010_@_x0001__x0001__x0001__x0001__x0001__x0001__x0014_@_x0001__x0001__x0001__x0001__x0001__x0001__x0008_@_x0001__x0001__x0001__x0001__x0001_ÀR@_x0001__x0001__x0001__x0001__x0001__x0001__x0014_@_x0001__x0001__x0001__x0001__x0001__x0001__x0008_@_x0001__x0001__x0001__x0001__x0001__x0001__x0008_@_x0001__x0001__x0001__x0001__x0001__x0001_(@_x0001__x0001__x0001__x0001__x0001__x0001__x0010_@_x0001__x0001__x0001__x0001__x0001__x0001__x0010_@_x0001__x0001__x0001__x0001__x0001__x0001__x0008_@_x0001__x0001__x0001__x0001__x0001__x0001__x0001_@_x0001__x0001__x0001__x0001__x0001__x0001__x0010_@_x0001__x0001__x0001__x0001__x0001__x0001__x0008_@_x0001__x0001__x0001__x0001__x0001__x0001__x0018_@_x0001__x0001__x0001__x0001__x0001__x0001__x0008_@_x0001__x0001__x0001__x0001__x0001__x0001__x0008_@_x0001__x0001__x0001__x0001__x0001__x0001__x0010_@_x0001__x0001__x0001__x0001__x0001__x0001__x0008_@_x0001__x0001__x0001__x0001__x0001__x0001__x0018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0010_@_x0001__x0001__x0001__x0001__x0001__x0001__x0008_@_x0001__x0001__x0001__x0001__x0001__x0001__x0010_@_x0001__x0002__x0001__x0001__x0001__x0001__x0001__x0001__x0008_@_x0001__x0001__x0001__x0001__x0001__x0001__x0008_@_x0001__x0001__x0001__x0001__x0001__x0001__x0018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Q@_x0001__x0001__x0001__x0001__x0001__x0001__x0010_@_x0001__x0001__x0001__x0001__x0001__x0001__x0018_@_x0001__x0001__x0001__x0001__x0001__x0001__x0008_@_x0001__x0001__x0001__x0001__x0001__x0001__x0008_@_x0001__x0001__x0001__x0001__x0001__x0001__x0014_@_x0001__x0001__x0001__x0001__x0001__x0001__x0008_@_x0001__x0001__x0001__x0001__x0001__x0001__x0018_@_x0001__x0001__x0001__x0001__x0001__x0001__x001C_@_x0001__x0001__x0001__x0001__x0001__x0001__x0008_@_x0001__x0001__x0001__x0001__x0001__x0001__x0014_@_x0001__x0001__x0001__x0001__x0001__x0001__x0010_@_x0001__x0001__x0001__x0001__x0001__x0001_8@_x0001__x0001__x0001__x0001__x0001__x0001__x0010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0014_@_x0001__x0001__x0001__x0001__x0001__x0001__x0008_@_x0001__x0001__x0001__x0001__x0001__x0001_"@_x0001__x0001__x0001__x0001__x0001__x0002__x0001__x0001__x0010_@_x0001__x0001__x0001__x0001__x0001__x0001__x001C_@_x0001__x0001__x0001__x0001__x0001__x0001__x0008_@_x0001__x0001__x0001__x0001__x0001__x0001__x0010_@_x0001__x0001__x0001__x0001__x0001__x0001__x0014_@_x0001__x0001__x0001__x0001__x0001__x0001__x0014_@_x0001__x0001__x0001__x0001__x0001__x0001__x0008_@_x0001__x0001__x0001__x0001__x0001__x0001__x0010_@_x0001__x0001__x0001__x0001__x0001__x0001_ @_x0001__x0001__x0001__x0001__x0001__x0001__x0008_@_x0001__x0001__x0001__x0001__x0001__x0001__x0018_@_x0001__x0001__x0001__x0001__x0001__x0001_ @_x0001__x0001__x0001__x0001__x0001__x0001__x0008_@_x0001__x0001__x0001__x0001__x0001__x0001__x0010_@_x0001__x0001__x0001__x0001__x0001__x0001__x0018_@_x0001__x0001__x0001__x0001__x0001__x0001__x0008_@_x0001__x0001__x0001__x0001__x0001__x0001__x0008_@_x0001__x0001__x0001__x0001__x0001__x0001__x0001__x0001__x0001__x0001__x0001__x0001__x0001__x0001__x0010_@_x0001__x0001__x0001__x0001__x0001__x0001__x0008_@_x0001__x0001__x0001__x0001__x0001__x0001__x0008_@_x0001__x0001__x0001__x0001__x0001__x0001__x0001__x0001__x0001__x0001__x0001__x0001__x0001__x0001__x0010_@_x0001__x0001__x0001__x0001__x0001__x0001__x0014_@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_x001C_@_x0001__x0001__x0001__x0001__x0001__x0001__x0008_@_x0001__x0001__x0001__x0001__x0001__x0001__x0008_@_x0001__x0002__x0001__x0001__x0001__x0001__x0001__x0001__x0008_@_x0001__x0001__x0001__x0001__x0001__x0001__x0001__x0001__x0001__x0001__x0001__x0001__x0001__x0001__x0008_@_x0001__x0001__x0001__x0001__x0001__x0001__x0008_@_x0001__x0001__x0001__x0001__x0001__x0001__x0008_@_x0001__x0001__x0001__x0001__x0001__x0001__x0010_@_x0001__x0001__x0001__x0001__x0001__x0001_A@_x0001__x0001__x0001__x0001__x0001__x0001__x0010_@_x0001__x0001__x0001__x0001__x0001__x0001__x0008_@_x0001__x0001__x0001__x0001__x0001__x0001_"@_x0001__x0001__x0001__x0001__x0001__x0001__x0008_@_x0001__x0001__x0001__x0001__x0001__x0001__x0001_@_x0001__x0001__x0001__x0001__x0001__x0001__x0010_@_x0001__x0001__x0001__x0001__x0001__x0001__x0010_@_x0001__x0001__x0001__x0001__x0001__x0001_*@_x0001__x0001__x0001__x0001__x0001__x0001__x0008_@_x0001__x0001__x0001__x0001__x0001__x0001__x0008_@_x0001__x0001__x0001__x0001__x0001__x0001__x0008_@_x0001__x0001__x0001__x0001__x0001__x0001__x0001__x0001__x0001__x0001__x0001__x0001__x0001__x0001_2@_x0001__x0001__x0001__x0001__x0001__x0001__x0010_@_x0001__x0001__x0001__x0001__x0001__x0001__x0010_@_x0001__x0001__x0001__x0001__x0001__x0001__x0010_@_x0001__x0001__x0001__x0001__x0001__x0001__x0010_@_x0001__x0001__x0001__x0001__x0001__x0001__x0018_@_x0001__x0001__x0001__x0001__x0001__x0001__x0010_@_x0001__x0001__x0001__x0001__x0001__x0001__x0001_@_x0001__x0001__x0001__x0001__x0001__x0001__x0010_@_x0001__x0001__x0001__x0001__x0001__x0001__x0018_@_x0001__x0001__x0001__x0001__x0001__x0001__x0018_@_x0001__x0001__x0001__x0001__x0001__x0001__x0008_@_x0001__x0001__x0001__x0001__x0001__x0002__x0001__x0001__x0008_@_x0001__x0001__x0001__x0001__x0001__x0001__x0010_@_x0001__x0001__x0001__x0001__x0001__x0001__x0014_@_x0001__x0001__x0001__x0001__x0001__x0001__x0018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0018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0014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0014_@_x0001__x0001__x0001__x0001__x0001__x0001__x0018_@_x0001__x0001__x0001__x0001__x0001__x0001__x0008_@_x0001__x0001__x0001__x0001__x0001__x0001__x0008_@_x0001__x0001__x0001__x0001__x0001__x0001__x0008_@_x0001__x0001__x0001__x0001__x0001__x0001__x0010_@_x0001__x0001__x0001__x0001__x0001__x0001_"@_x0001__x0001__x0001__x0001__x0001__x0001__x0010_@_x0001__x0001__x0001__x0001__x0001__x0001__x0010_@_x0001__x0002__x0001__x0001__x0001__x0001__x0001__x0001__x0008_@_x0001__x0001__x0001__x0001__x0001__x0001__x0010_@_x0001__x0001__x0001__x0001__x0001__x0001__x0014_@_x0001__x0001__x0001__x0001__x0001__x0001__x0010_@_x0001__x0001__x0001__x0001__x0001__x0001_"@_x0001__x0001__x0001__x0001__x0001__x0001__x0001__x0001__x0001__x0001__x0001__x0001__x0001__x0001__x0014_@_x0001__x0001__x0001__x0001__x0001__x0001__x0014_@_x0001__x0001__x0001__x0001__x0001__x0001__x0008_@_x0001__x0001__x0001__x0001__x0001__x0001__x0014_@_x0001__x0001__x0001__x0001__x0001__x0001__x001C_@_x0001__x0001__x0001__x0001__x0001__x0001__x0018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0008_@_x0001__x0001__x0001__x0001__x0001__x0001_ @_x0001__x0001__x0001__x0001__x0001__x0001__x0014_@_x0001__x0001__x0001__x0001__x0001__x0001__x0018_@_x0001__x0001__x0001__x0001__x0001__x0001__x0010_@_x0001__x0001__x0001__x0001__x0001__x0001__x0010_@_x0001__x0001__x0001__x0001__x0001__x0001__x0008_@_x0001__x0001__x0001__x0001__x0001__x0001__x0008_@_x0001__x0001__x0001__x0001__x0001__x0001_*@_x0001__x0001__x0001__x0001__x0001__x0001__x0010_@_x0001__x0001__x0001__x0001__x0001__x0001__x0008_@_x0001__x0001__x0001__x0001__x0001__x0002__x0001__x0001__x001C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0018_@_x0001__x0001__x0001__x0001__x0001__x0001__x0008_@_x0001__x0001__x0001__x0001__x0001__x0001__x0008_@_x0001__x0001__x0001__x0001__x0001__x0001__x0010_@_x0001__x0001__x0001__x0001__x0001__x0001__x0014_@_x0001__x0001__x0001__x0001__x0001__x0001__x0008_@_x0001__x0001__x0001__x0001__x0001__x0001__x0008_@_x0001__x0001__x0001__x0001__x0001__x0001__x0008_@_x0001__x0001__x0001__x0001__x0001__x0001__x001C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C_@_x0001__x0001__x0001__x0001__x0001__x0001__x0010_@_x0001__x0001__x0001__x0001__x0001__x0001__x0010_@_x0001__x0001__x0001__x0001__x0001__x0001__x0018_@_x0001__x0001__x0001__x0001__x0001__x0001__x0010_@_x0001__x0001__x0001__x0001__x0001__x0001__x0014_@_x0001__x0002__x0001__x0001__x0001__x0001__x0001__x0001__x0008_@_x0001__x0001__x0001__x0001__x0001__x0001__x0010_@_x0001__x0001__x0001__x0001__x0001__x0001__x0008_@_x0001__x0001__x0001__x0001__x0001__x0001_ @_x0001__x0001__x0001__x0001__x0001__x0001__x0010_@_x0001__x0001__x0001__x0001__x0001__x0001__x0008_@_x0001__x0001__x0001__x0001__x0001__x0001__x0010_@_x0001__x0001__x0001__x0001__x0001__x0001__x0014_@_x0001__x0001__x0001__x0001__x0001__x0001__x0008_@_x0001__x0001__x0001__x0001__x0001__x0001__x0008_@_x0001__x0001__x0001__x0001__x0001__x0001__x0010_@_x0001__x0001__x0001__x0001__x0001__x0001__x0008_@_x0001__x0001__x0001__x0001__x0001__x0001__x0018_@_x0001__x0001__x0001__x0001__x0001__x0001__x0018_@_x0001__x0001__x0001__x0001__x0001__x0001__x0008_@_x0001__x0001__x0001__x0001__x0001__x0001__x0008_@_x0001__x0001__x0001__x0001__x0001__x0001__x0001__x0001__x0001__x0001__x0001__x0001__x0001__x0001__x0008_@_x0001__x0001__x0001__x0001__x0001__x0001__x0008_@_x0001__x0001__x0001__x0001__x0001_ÀR@_x0001__x0001__x0001__x0001__x0001__x0001__x0010_@_x0001__x0001__x0001__x0001__x0001__x0001__x0010_@_x0001__x0001__x0001__x0001__x0001__x0001__x0008_@_x0001__x0001__x0001__x0001__x0001__x0001__x0008_@_x0001__x0001__x0001__x0001__x0001__x0001__x0001_@_x0001__x0001__x0001__x0001__x0001__x0001__x0010_@_x0001__x0001__x0001__x0001__x0001__x0001__x0010_@_x0001__x0001__x0001__x0001__x0001__x0001__x0010_@_x0001__x0001__x0001__x0001__x0001__x0001_ @_x0001__x0001__x0001__x0001__x0001__x0001__x0018_@_x0001__x0001__x0001__x0001__x0001__x0001__x0010_@_x0001__x0001__x0001__x0001__x0001__x0002__x0001__x0001__x0010_@_x0001__x0001__x0001__x0001__x0001__x0001__x0008_@_x0001__x0001__x0001__x0001__x0001__x0001__x001C_@_x0001__x0001__x0001__x0001__x0001__x0001__x0018_@_x0001__x0001__x0001__x0001__x0001__x0001__x0010_@_x0001__x0001__x0001__x0001__x0001__x0001__x0010_@_x0001__x0001__x0001__x0001__x0001__x0001__x0008_@_x0001__x0001__x0001__x0001__x0001__x0001__x0008_@_x0001__x0001__x0001__x0001__x0001__x0001__x0010_@_x0001__x0001__x0001__x0001__x0001__x0001__x001C_@_x0001__x0001__x0001__x0001__x0001__x0001__x0010_@_x0001__x0001__x0001__x0001__x0001__x0001__x0014_@_x0001__x0001__x0001__x0001__x0001__x0001__x0014_@_x0001__x0001__x0001__x0001__x0001__x0001__x0008_@_x0001__x0001__x0001__x0001__x0001__x0001__x0014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_x0001__x0001__x0001__x0001__x0001__x0001__x0018_@_x0001__x0001__x0001__x0001__x0001__x0001__x0010_@_x0001__x0002__x0001__x0001__x0001__x0001__x0001__x0001__x001C_@_x0001__x0001__x0001__x0001__x0001__x0001__x0001_@_x0001__x0001__x0001__x0001__x0001__x0001__x0018_@_x0001__x0001__x0001__x0001__x0001__x0001__x0010_@_x0001__x0001__x0001__x0001__x0001__x0001__x0008_@_x0001__x0001__x0001__x0001__x0001__x0001__x0010_@_x0001__x0001__x0001__x0001__x0001__x0001__x0001__x0001__x0001__x0001__x0001__x0001__x0001__x0001__x0010_@_x0001__x0001__x0001__x0001__x0001__x0001__x0008_@_x0001__x0001__x0001__x0001__x0001__x0001__x0014_@_x0001__x0001__x0001__x0001__x0001__x0001__x001C_@_x0001__x0001__x0001__x0001__x0001__x0001__x0008_@_x0001__x0001__x0001__x0001__x0001__x0001__x0010_@_x0001__x0001__x0001__x0001__x0001__x0001__x0008_@_x0001__x0001__x0001__x0001__x0001__x0001__x001C_@_x0001__x0001__x0001__x0001__x0001__x0001__x0010_@_x0001__x0001__x0001__x0001__x0001__x0001__x0010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0018_@_x0001__x0001__x0001__x0001__x0001__x0001__x0010_@_x0001__x0001__x0001__x0001__x0001__x0001__x0018_@_x0001__x0001__x0001__x0001__x0001__x0001__x0008_@_x0001__x0001__x0001__x0001__x0001__x0001__x0010_@_x0001__x0001__x0001__x0001__x0001__x0001__x0008_@_x0001__x0001__x0001__x0001__x0001__x0001__x0008_@_x0001__x0001__x0001__x0001__x0001__x0001__x001C_@_x0001__x0001__x0001__x0001__x0001__x0001__x0008_@_x0001__x0001__x0001__x0001__x0001__x0002__x0001__x0001__x0001_@_x0001__x0001__x0001__x0001__x0001__x0001__x0018_@_x0001__x0001__x0001__x0001__x0001__x0001__x0008_@_x0001__x0001__x0001__x0001__x0001__x0001__x0014_@_x0001__x0001__x0001__x0001__x0001__x0001_ @_x0001__x0001__x0001__x0001__x0001__x0001__x0014_@_x0001__x0001__x0001__x0001__x0001__x0001__x001C_@_x0001__x0001__x0001__x0001__x0001__x0001__x0008_@_x0001__x0001__x0001__x0001__x0001__x0001__x0014_@_x0001__x0001__x0001__x0001__x0001__x0001__x0008_@_x0001__x0001__x0001__x0001__x0001__x0001__x0010_@_x0001__x0001__x0001__x0001__x0001__x0001__x0018_@_x0001__x0001__x0001__x0001__x0001__x0001__x0014_@_x0001__x0001__x0001__x0001__x0001__x0001__x0008_@_x0001__x0001__x0001__x0001__x0001__x0001__x0010_@_x0001__x0001__x0001__x0001__x0001__x0001__x0008_@_x0001__x0001__x0001__x0001__x0001__x0001__x0008_@_x0001__x0001__x0001__x0001__x0001__x0001__x0018_@_x0001__x0001__x0001__x0001__x0001__x0001__x0018_@_x0001__x0001__x0001__x0001__x0001__x0001__x0008_@_x0001__x0001__x0001__x0001__x0001__x0001_"@_x0001__x0001__x0001__x0001__x0001__x0001__x0014_@_x0001__x0001__x0001__x0001__x0001__x0001__x0014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0008_@_x0001__x0002__x0001__x0001__x0001__x0001__x0001__x0001__x0010_@_x0001__x0001__x0001__x0001__x0001__x0001__x0018_@_x0001__x0001__x0001__x0001__x0001__x0001__x0001_@_x0001__x0001__x0001__x0001__x0001__x0001__x0014_@_x0001__x0001__x0001__x0001__x0001__x0001__x0010_@_x0001__x0001__x0001__x0001__x0001__x0001__x0010_@_x0001__x0001__x0001__x0001__x0001__x0001_3@_x0001__x0001__x0001__x0001__x0001__x0001__x0010_@_x0001__x0001__x0001__x0001__x0001__x0001__x0008_@_x0001__x0001__x0001__x0001__x0001__x0001__x0018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_x0010_@_x0001__x0001__x0001__x0001__x0001_ÀR@_x0001__x0001__x0001__x0001__x0001__x0001__x0008_@_x0001__x0001__x0001__x0001__x0001__x0001__x0008_@_x0001__x0001__x0001__x0001__x0001__x0001__x001C_@_x0001__x0001__x0001__x0001__x0001__x0001__x0014_@_x0001__x0001__x0001__x0001__x0001__x0001__x0010_@_x0001__x0001__x0001__x0001__x0001__x0001__x0008_@_x0001__x0001__x0001__x0001__x0001__x0001__x0014_@_x0001__x0001__x0001__x0001__x0001__x0001__x0010_@_x0001__x0001__x0001__x0001__x0001__x0001__x0008_@_x0001__x0001__x0001__x0001__x0001__x0002__x0001__x0001__x0008_@_x0001__x0001__x0001__x0001__x0001__x0001__x0008_@_x0001__x0001__x0001__x0001__x0001__x0001__x0008_@_x0001__x0001__x0001__x0001__x0001__x0001__x0010_@_x0001__x0001__x0001__x0001__x0001__x0001__x0018_@_x0001__x0001__x0001__x0001__x0001__x0001__x0010_@_x0001__x0001__x0001__x0001__x0001__x0001__x0010_@_x0001__x0001__x0001__x0001__x0001__x0001__x0014_@_x0001__x0001__x0001__x0001__x0001__x0001__x0008_@_x0001__x0001__x0001__x0001__x0001__x0001__x0010_@_x0001__x0001__x0001__x0001__x0001__x0001__x0008_@_x0001__x0001__x0001__x0001__x0001__x0001__x0008_@_x0001__x0001__x0001__x0001__x0001__x0001__x0018_@_x0001__x0001__x0001__x0001__x0001__x0001__x0001_@_x0001__x0001__x0001__x0001__x0001__x0001__x0008_@_x0001__x0001__x0001__x0001__x0001__x0001__x0008_@_x0001__x0001__x0001__x0001__x0001__x0001__x0001__x0001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ÀR@_x0001__x0001__x0001__x0001__x0001__x0001__x0010_@_x0001__x0001__x0001__x0001__x0001__x0001__x001C_@_x0001__x0001__x0001__x0001__x0001__x0001__x0008_@_x0001__x0001__x0001__x0001__x0001__x0001__x0001__x0001__x0001__x0001__x0001__x0001__x0001__x0001__x0008_@_x0001__x0001__x0001__x0001__x0001__x0001_ @_x0001__x0001__x0001__x0001__x0001__x0001__x0018_@_x0001__x0001__x0001__x0001__x0001__x0001_(@_x0001__x0001__x0001__x0001__x0001__x0001__x0010_@_x0001__x0002__x0001__x0001__x0001__x0001__x0001__x0001__x0018_@_x0001__x0001__x0001__x0001__x0001__x0001__x0008_@_x0001__x0001__x0001__x0001__x0001__x0001__x0010_@_x0001__x0001__x0001__x0001__x0001__x0001__x0010_@_x0001__x0001__x0001__x0001__x0001__x0001_ @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0001__x001C_@_x0001__x0001__x0001__x0001__x0001__x0001__x001C_@_x0001__x0001__x0001__x0001__x0001__x0001__x0018_@_x0001__x0001__x0001__x0001__x0001__x0001__x0010_@_x0001__x0001__x0001__x0001__x0001__x0001__x0014_@_x0001__x0001__x0001__x0001__x0001__x0001__x0018_@_x0001__x0001__x0001__x0001__x0001__x0001__x0010_@_x0001__x0001__x0001__x0001__x0001__x0001__x0001__x0001__x0001__x0001__x0001__x0001__x0001_M@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_x0008_@_x0001__x0001__x0001__x0001__x0001__x0001__x0008_@_x0001__x0001__x0001__x0001__x0001__x0002__x0001__x0001__x0010_@_x0001__x0001__x0001__x0001__x0001__x0001__x0018_@_x0001__x0001__x0001__x0001__x0001__x0001__x0010_@_x0001__x0001__x0001__x0001__x0001__x0001__x0008_@_x0001__x0001__x0001__x0001__x0001__x0001__x0001__x0001__x0001__x0001__x0001__x0001__x0001__x0001__x0018_@_x0001__x0001__x0001__x0001__x0001__x0001__x001C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001C_@_x0001__x0001__x0001__x0001__x0001__x0001__x0014_@_x0001__x0001__x0001__x0001__x0001__x0001__x0010_@_x0001__x0001__x0001__x0001__x0001__x0001__x0008_@_x0001__x0001__x0001__x0001__x0001__x0001__x0018_@_x0001__x0001__x0001__x0001__x0001__x0001__x0008_@_x0001__x0001__x0001__x0001__x0001__x0001_"@_x0001__x0001__x0001__x0001__x0001__x0001__x0018_@_x0001__x0001__x0001__x0001__x0001__x0001__x0010_@_x0001__x0001__x0001__x0001__x0001__x0001__x0008_@_x0001__x0001__x0001__x0001__x0001__x0001__x0001_@_x0001__x0001__x0001__x0001__x0001__x0001__x0010_@_x0001__x0001__x0001__x0001__x0001__x0001__x0014_@_x0001__x0001__x0001__x0001__x0001__x0001__x0008_@_x0001__x0001__x0001__x0001__x0001__x0001__x0010_@_x0001__x0001__x0001__x0001__x0001__x0001__x0001__x0001__x0001__x0001__x0001__x0001__x0001__x0001__x0008_@_x0001__x0001__x0001__x0001__x0001__x0001__x0001__x0001__x0001__x0001__x0001__x0001__x0001__x0001__x0008_@_x0001__x0001__x0001__x0001__x0001__x0001__x0008_@_x0001__x0002__x0001__x0001__x0001__x0001__x0001__x0001__x0008_@_x0001__x0001__x0001__x0001__x0001__x0001__x0008_@_x0001__x0001__x0001__x0001__x0001__x0001__x0008_@_x0001__x0001__x0001__x0001__x0001__x0001__x001C_@_x0001__x0001__x0001__x0001__x0001__x0001__x0010_@_x0001__x0001__x0001__x0001__x0001__x0001__x0008_@_x0001__x0001__x0001__x0001__x0001__x0001__x0010_@_x0001__x0001__x0001__x0001__x0001__x0001__x0010_@_x0001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0014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0014_@_x0001__x0001__x0001__x0001__x0001__x0001__x0008_@_x0001__x0001__x0001__x0001__x0001__x0001__x0018_@_x0001__x0001__x0001__x0001__x0001__x0001__x0018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0002__x0001__x0001__x0010_@_x0001__x0001__x0001__x0001__x0001__x0001__x0014_@_x0001__x0001__x0001__x0001__x0001__x0001_"@_x0001__x0001__x0001__x0001__x0001__x0001__x0008_@_x0001__x0001__x0001__x0001__x0001__x0001__x001C_@_x0001__x0001__x0001__x0001__x0001__x0001__x0014_@_x0001__x0001__x0001__x0001__x0001__x0001__x0010_@_x0001__x0001__x0001__x0001__x0001__x0001__x0008_@_x0001__x0001__x0001__x0001__x0001__x0001__x0008_@_x0001__x0001__x0001__x0001__x0001__x0001__x0008_@_x0001__x0001__x0001__x0001__x0001__x0001__x0001_@_x0001__x0001__x0001__x0001__x0001__x0001__x0008_@_x0001__x0001__x0001__x0001__x0001__x0001__x0008_@_x0001__x0001__x0001__x0001__x0001__x0001__x0008_@_x0001__x0001__x0001__x0001__x0001__x0001__x0014_@_x0001__x0001__x0001__x0001__x0001__x0001__x0010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0018_@_x0001__x0001__x0001__x0001__x0001__x0001__x0010_@_x0001__x0001__x0001__x0001__x0001__x0001__x0010_@_x0001__x0001__x0001__x0001__x0001__x0001__x0014_@_x0001__x0001__x0001__x0001__x0001__x0001__x0010_@_x0001__x0001__x0001__x0001__x0001__x0001__x0008_@_x0001__x0001__x0001__x0001__x0001__x0001__x0008_@_x0001__x0001__x0001__x0001__x0001__x0001__x0010_@_x0001__x0001__x0001__x0001__x0001__x0001__x0018_@_x0001__x0001__x0001__x0001__x0001__x0001__x0010_@_x0001__x0001__x0001__x0001__x0001__x0001__x0018_@_x0001__x0002__x0001__x0001__x0001__x0001__x0001__x0001__x0001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_x0010_@_x0001__x0001__x0001__x0001__x0001__x0001__x0014_@_x0001__x0001__x0001__x0001__x0001__x0001__x0010_@_x0001__x0001__x0001__x0001__x0001__x0001__x0008_@_x0001__x0001__x0001__x0001__x0001__x0001__x0018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 @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0014_@_x0001__x0001__x0001__x0001__x0001__x0001__x001C_@_x0001__x0001__x0001__x0001__x0001__x0002__x0001__x0001__x0008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_x0008_@_x0001__x0001__x0001__x0001__x0001__x0001__x0008_@_x0001__x0001__x0001__x0001__x0001__x0001__x0018_@_x0001__x0001__x0001__x0001__x0001__x0001__x0008_@_x0001__x0001__x0001__x0001__x0001__x0001__x0014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 @_x0001__x0001__x0001__x0001__x0001__x0001__x0008_@_x0001__x0001__x0001__x0001__x0001__x0001__x0008_@_x0001__x0001__x0001__x0001__x0001__x0001__x0008_@_x0001__x0001__x0001__x0001__x0001__x0001__x0018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0018_@_x0001__x0001__x0001__x0001__x0001__x0001__x0010_@_x0001__x0001__x0001__x0001__x0001__x0001__x0008_@_x0001__x0001__x0001__x0001__x0001__x0001__x0010_@_x0001__x0002__x0001__x0001__x0001__x0001__x0001__x0001__x0010_@_x0001__x0001__x0001__x0001__x0001__x0001__x0010_@_x0001__x0001__x0001__x0001__x0001__x0001__x0001__x0001__x0001__x0001__x0001__x0001__x0001__x0001__x0010_@_x0001__x0001__x0001__x0001__x0001__x0001__x0010_@_x0001__x0001__x0001__x0001__x0001__x0001__x0018_@_x0001__x0001__x0001__x0001__x0001__x0001__x0008_@_x0001__x0001__x0001__x0001__x0001__x0001__x0018_@_x0001__x0001__x0001__x0001__x0001__x0001__x0008_@_x0001__x0001__x0001__x0001__x0001__x0001__x0014_@_x0001__x0001__x0001__x0001__x0001__x0001__x0008_@_x0001__x0001__x0001__x0001__x0001__x0001__x0010_@_x0001__x0001__x0001__x0001__x0001__x0001__x0018_@_x0001__x0001__x0001__x0001__x0001__x0001__x0001__x0001__x0001__x0001__x0001__x0001__x0001__x0001__x0018_@_x0001__x0001__x0001__x0001__x0001__x0001__x0010_@_x0001__x0001__x0001__x0001__x0001__x0001__x0018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_x0008_@_x0001__x0001__x0001__x0001__x0001__x0001_*@_x0001__x0001__x0001__x0001__x0001__x0001__x0008_@_x0001__x0001__x0001__x0001__x0001__x0001__x0014_@_x0001__x0001__x0001__x0001__x0001__x0001__x0010_@_x0001__x0001__x0001__x0001__x0001__x0001__x0008_@_x0001__x0001__x0001__x0001__x0001__x0002__x0001__x0001__x0014_@_x0001__x0001__x0001__x0001__x0001__x0001__x0008_@_x0001__x0001__x0001__x0001__x0001__x0001__x0010_@_x0001__x0001__x0001__x0001__x0001__x0001_ @_x0001__x0001__x0001__x0001__x0001__x0001__x0008_@_x0001__x0001__x0001__x0001__x0001__x0001__x0010_@_x0001__x0001__x0001__x0001__x0001__x0001__x001C_@_x0001__x0001__x0001__x0001__x0001__x0001__x0014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0014_@_x0001__x0001__x0001__x0001__x0001__x0001__x0010_@_x0001__x0001__x0001__x0001__x0001__x0001__x0014_@_x0001__x0001__x0001__x0001__x0001__x0001__x0008_@_x0001__x0001__x0001__x0001__x0001__x0001__x0010_@_x0001__x0001__x0001__x0001__x0001__x0001__x0008_@_x0001__x0001__x0001__x0001__x0001__x0001__x0010_@_x0001__x0001__x0001__x0001__x0001__x0001__x0014_@_x0001__x0001__x0001__x0001__x0001__x0001__x0010_@_x0001__x0001__x0001__x0001__x0001__x0001__x0008_@_x0001__x0001__x0001__x0001__x0001__x0001__x001C_@_x0001__x0001__x0001__x0001__x0001__x0001__x0018_@_x0001__x0001__x0001__x0001__x0001__x0001__x0018_@_x0001__x0001__x0001__x0001__x0001__x0001__x0018_@_x0001__x0001__x0001__x0001__x0001__x0001__x0008_@_x0001__x0002__x0001__x0001__x0001__x0001__x0001__x0001__x0008_@_x0001__x0001__x0001__x0001__x0001__x0001__x0001__x0001__x0001__x0001__x0001__x0001__x0001__x0001__x0008_@_x0001__x0001__x0001__x0001__x0001__x0001__x0014_@_x0001__x0001__x0001__x0001__x0001__x0001__x0010_@_x0001__x0001__x0001__x0001__x0001__x0001__x0010_@_x0001__x0001__x0001__x0001__x0001__x0001__x0010_@_x0001__x0001__x0001__x0001__x0001__x0001__x0010_@_x0001__x0001__x0001__x0001__x0001__x0001__x0014_@_x0001__x0001__x0001__x0001__x0001__x0001__x001C_@_x0001__x0001__x0001__x0001__x0001__x0001__x0001_@_x0001__x0001__x0001__x0001__x0001__x0001__x0010_@_x0001__x0001__x0001__x0001__x0001__x0001__x0008_@_x0001__x0001__x0001__x0001__x0001__x0001__x0010_@_x0001__x0001__x0001__x0001__x0001__x0001__x0014_@_x0001__x0001__x0001__x0001__x0001__x0001_*@_x0001__x0001__x0001__x0001__x0001__x0001__x0008_@_x0001__x0001__x0001__x0001__x0001__x0001__x0008_@_x0001__x0001__x0001__x0001__x0001__x0001__x0010_@_x0001__x0001__x0001__x0001__x0001__x0001__x0008_@_x0001__x0001__x0001__x0001__x0001__x0001__x0018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0002__x0001__x0001__x0014_@_x0001__x0001__x0001__x0001__x0001__x0001__x0014_@_x0001__x0001__x0001__x0001__x0001__x0001_"@_x0001__x0001__x0001__x0001__x0001__x0001__x001C_@_x0001__x0001__x0001__x0001__x0001__x0001__x0010_@_x0001__x0001__x0001__x0001__x0001__x0001__x0008_@_x0001__x0001__x0001__x0001__x0001__x0001_*@_x0001__x0001__x0001__x0001__x0001__x0001__x0014_@_x0001__x0001__x0001__x0001__x0001__x0001__x0010_@_x0001__x0001__x0001__x0001__x0001__x0001__x0010_@_x0001__x0001__x0001__x0001__x0001__x0001__x0010_@_x0001__x0001__x0001__x0001__x0001__x0001__x0008_@_x0001__x0001__x0001__x0001__x0001__x0001__x0008_@_x0001__x0001__x0001__x0001__x0001__x0001__x0010_@_x0001__x0001__x0001__x0001__x0001__x0001__x0014_@_x0001__x0001__x0001__x0001__x0001__x0001__x0008_@_x0001__x0001__x0001__x0001__x0001__x0001__x0001__x0001__x0001__x0001__x0001__x0001__x0001__x0001_ @_x0001__x0001__x0001__x0001__x0001__x0001__x001C_@_x0001__x0001__x0001__x0001__x0001__x0001__x0010_@_x0001__x0001__x0001__x0001__x0001__x0001__x0014_@_x0001__x0001__x0001__x0001__x0001__x0001__x0010_@_x0001__x0001__x0001__x0001__x0001__x0001__x0008_@_x0001__x0001__x0001__x0001__x0001__x0001__x0008_@_x0001__x0001__x0001__x0001__x0001__x0001__x0001_@_x0001__x0001__x0001__x0001__x0001__x0001__x0010_@_x0001__x0001__x0001__x0001__x0001__x0001__x0010_@_x0001__x0001__x0001__x0001__x0001__x0001_3@_x0001__x0001__x0001__x0001__x0001__x0001__x0010_@_x0001__x0001__x0001__x0001__x0001__x0001__x0014_@_x0001__x0001__x0001__x0001__x0001__x0001__x0008_@_x0001__x0001__x0001__x0001__x0001__x0001__x0010_@_x0001__x0002__x0001__x0001__x0001__x0001__x0001__x0001__x0014_@_x0001__x0001__x0001__x0001__x0001__x0001__x0014_@_x0001__x0001__x0001__x0001__x0001__x0001__x0008_@_x0001__x0001__x0001__x0001__x0001__x0001__x0018_@_x0001__x0001__x0001__x0001__x0001__x0001__x0014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0010_@_x0001__x0001__x0001__x0001__x0001__x0001_"@_x0001__x0001__x0001__x0001__x0001__x0001__x0014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0018_@_x0001__x0001__x0001__x0001__x0001__x0001__x0014_@_x0001__x0001__x0001__x0001__x0001__x0001__x0018_@_x0001__x0001__x0001__x0001__x0001__x0001__x0008_@_x0001__x0001__x0001__x0001__x0001__x0001_,@_x0001__x0001__x0001__x0001__x0001__x0001__x0008_@_x0001__x0001__x0001__x0001__x0001__x0001__x0010_@_x0001__x0001__x0001__x0001__x0001__x0001__x0018_@_x0001__x0001__x0001__x0001__x0001__x0001__x0001__x0001__x0001__x0001__x0001__x0001__x0001__x0001__x0008_@_x0001__x0001__x0001__x0001__x0001__x0002__x0001__x0001__x0008_@_x0001__x0001__x0001__x0001__x0001__x0001_8@_x0001__x0001__x0001__x0001__x0001__x0001__x001C_@_x0001__x0001__x0001__x0001__x0001__x0001__x0008_@_x0001__x0001__x0001__x0001__x0001__x0001__x0008_@_x0001__x0001__x0001__x0001__x0001__x0001__x0010_@_x0001__x0001__x0001__x0001__x0001__x0001__x0010_@_x0001__x0001__x0001__x0001__x0001__x0001__x0014_@_x0001__x0001__x0001__x0001__x0001__x0001__x0014_@_x0001__x0001__x0001__x0001__x0001__x0001__x0010_@_x0001__x0001__x0001__x0001__x0001__x0001__x0014_@_x0001__x0001__x0001__x0001__x0001__x0001__x0018_@_x0001__x0001__x0001__x0001__x0001__x0001__x001C_@_x0001__x0001__x0001__x0001__x0001__x0001__x0018_@_x0001__x0001__x0001__x0001__x0001__x0001__x0018_@_x0001__x0001__x0001__x0001__x0001__x0001__x0008_@_x0001__x0001__x0001__x0001__x0001__x0001__x0010_@_x0001__x0001__x0001__x0001__x0001__x0001__x0008_@_x0001__x0001__x0001__x0001__x0001__x0001__x0010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 @_x0001__x0001__x0001__x0001__x0001__x0001__x0010_@_x0001__x0001__x0001__x0001__x0001__x0001__x0008_@_x0001__x0001__x0001__x0001__x0001__x0001_(@_x0001__x0001__x0001__x0001__x0001__x0001__x0008_@_x0001__x0002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001C_@_x0001__x0001__x0001__x0001__x0001__x0001__x0008_@_x0001__x0001__x0001__x0001__x0001__x0001__x0008_@_x0001__x0001__x0001__x0001__x0001__x0001__x0008_@_x0001__x0001__x0001__x0001__x0001__x0001__x0008_@_x0001__x0001__x0001__x0001__x0001__x0001__x0001__x0001__x0001__x0001__x0001__x0001__x0001__x0001__x0008_@_x0001__x0001__x0001__x0001__x0001__x0001__x0010_@_x0001__x0001__x0001__x0001__x0001__x0001__x0001_@_x0001__x0001__x0001__x0001__x0001__x0001__x0008_@_x0001__x0001__x0001__x0001__x0001__x0001__x0008_@_x0001__x0001__x0001__x0001__x0001__x0001__x0014_@_x0001__x0001__x0001__x0001__x0001__x0001__x001C_@_x0001__x0001__x0001__x0001__x0001__x0001__x0008_@_x0001__x0001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0002__x0001_ÀR@_x0001__x0001__x0001__x0001__x0001__x0001_ @_x0001__x0001__x0001__x0001__x0001__x0001__x001C_@_x0001__x0001__x0001__x0001__x0001__x0001__x0018_@_x0001__x0001__x0001__x0001__x0001__x0001__x0008_@_x0001__x0001__x0001__x0001__x0001__x0001__x0010_@_x0001__x0001__x0001__x0001__x0001__x0001__x0014_@_x0001__x0001__x0001__x0001__x0001__x0001__x0008_@_x0001__x0001__x0001__x0001__x0001__x0001__x0001_@_x0001__x0001__x0001__x0001__x0001__x0001__x0018_@_x0001__x0001__x0001__x0001__x0001__x0001__x0008_@_x0001__x0001__x0001__x0001__x0001__x0001__x0014_@_x0001__x0001__x0001__x0001__x0001__x0001__x0008_@_x0001__x0001__x0001__x0001__x0001__x0001__x0008_@_x0001__x0001__x0001__x0001__x0001__x0001__x0010_@_x0001__x0001__x0001__x0001__x0001__x0001__x0008_@_x0001__x0001__x0001__x0001__x0001__x0001__x0018_@_x0001__x0001__x0001__x0001__x0001__x0001__x0008_@_x0001__x0001__x0001__x0001__x0001__x0001_(@_x0001__x0001__x0001__x0001__x0001__x0001__x0001__x0001__x0001__x0001__x0001__x0001__x0001__x0001__x0008_@_x0001__x0001__x0001__x0001__x0001__x0001__x0018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0001_@_x0001__x0001__x0001__x0001__x0001__x0001__x0008_@_x0001__x0001__x0001__x0001__x0001__x0001__x0008_@_x0001__x0001__x0001__x0001__x0001__x0001__x0008_@_x0001__x0002__x0001__x0001__x0001__x0001__x0001__x0001__x0008_@_x0001__x0001__x0001__x0001__x0001__x0001__x0008_@_x0001__x0001__x0001__x0001__x0001__x0001__x0018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0018_@_x0001__x0001__x0001__x0001__x0001__x0001__x0008_@_x0001__x0001__x0001__x0001__x0001__x0001__x0010_@_x0001__x0001__x0001__x0001__x0001__x0001__x0008_@_x0001__x0001__x0001__x0001__x0001__x0001__x001C_@_x0001__x0001__x0001__x0001__x0001__x0001__x0008_@_x0001__x0001__x0001__x0001__x0001__x0001__x0008_@_x0001__x0001__x0001__x0001__x0001__x0001__x001C_@_x0001__x0001__x0001__x0001__x0001__x0001__x0010_@_x0001__x0001__x0001__x0001__x0001__x0001__x0014_@_x0001__x0001__x0001__x0001__x0001__x0001__x0018_@_x0001__x0001__x0001__x0001__x0001__x0001__x0018_@_x0001__x0001__x0001__x0001__x0001__x0001__x0008_@_x0001__x0001__x0001__x0001__x0001__x0001__x0018_@_x0001__x0001__x0001__x0001__x0001__x0001__x0014_@_x0001__x0001__x0001__x0001__x0001__x0001__x0014_@_x0001__x0001__x0001__x0001__x0001__x0001__x0008_@_x0001__x0001__x0001__x0001__x0001__x0001__x0008_@_x0001__x0001__x0001__x0001__x0001__x0002__x0001__x0001__x0010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_x0008_@_x0001__x0001__x0001__x0001__x0001__x0001__x0008_@_x0001__x0001__x0001__x0001__x0001__x0001__x0014_@_x0001__x0001__x0001__x0001__x0001__x0001__x0008_@_x0001__x0001__x0001__x0001__x0001__x0001_8@_x0001__x0001__x0001__x0001__x0001__x0001__x0008_@_x0001__x0001__x0001__x0001__x0001__x0001__x0010_@_x0001__x0001__x0001__x0001__x0001__x0001__x0018_@_x0001__x0001__x0001__x0001__x0001__x0001_=@_x0001__x0001__x0001__x0001__x0001__x0001__x0008_@_x0001__x0001__x0001__x0001__x0001__x0001__x0010_@_x0001__x0001__x0001__x0001__x0001__x0001__x0001__x0001__x0001__x0001__x0001__x0001__x0001__x0001__x0010_@_x0001__x0001__x0001__x0001__x0001__x0001__x001C_@_x0001__x0001__x0001__x0001__x0001__x0001__x0001__x0001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0001_@_x0001__x0001__x0001__x0001__x0001__x0001__x0008_@_x0001__x0001__x0001__x0001__x0001__x0001__x0014_@_x0001__x0001__x0001__x0001__x0001__x0001__x0008_@_x0001__x0001__x0001__x0001__x0001__x0001__x0008_@_x0001__x0002__x0001__x0001__x0001__x0001__x0001__x0001__x0010_@_x0001__x0001__x0001__x0001__x0001__x0001__x0014_@_x0001__x0001__x0001__x0001__x0001__x0001__x0014_@_x0001__x0001__x0001__x0001__x0001__x0001__x0018_@_x0001__x0001__x0001__x0001__x0001__x0001__x0014_@_x0001__x0001__x0001__x0001__x0001__x0001__x0014_@_x0001__x0001__x0001__x0001__x0001__x0001__x0010_@_x0001__x0001__x0001__x0001__x0001__x0001__x0010_@_x0001__x0001__x0001__x0001__x0001__x0001__x0018_@_x0001__x0001__x0001__x0001__x0001__x0001__x0010_@_x0001__x0001__x0001__x0001__x0001__x0001__x0010_@_x0001__x0001__x0001__x0001__x0001__x0001__x0001__x0001__x0001__x0001__x0001__x0001__x0001__x0001__x0018_@_x0001__x0001__x0001__x0001__x0001__x0001__x0008_@_x0001__x0001__x0001__x0001__x0001__x0001__x0018_@_x0001__x0001__x0001__x0001__x0001__x0001__x0018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0010_@_x0001__x0001__x0001__x0001__x0001__x0001__x0010_@_x0001__x0001__x0001__x0001__x0001__x0001__x0018_@_x0001__x0001__x0001__x0001__x0001__x0001__x0010_@_x0001__x0001__x0001__x0001__x0001__x0001__x0014_@_x0001__x0001__x0001__x0001__x0001__x0001__x0008_@_x0001__x0001__x0001__x0001__x0001__x0001__x0010_@_x0001__x0001__x0001__x0001__x0001__x0001__x0018_@_x0001__x0001__x0001__x0001__x0001__x0001__x0018_@_x0001__x0001__x0001__x0001__x0001__x0001__x0008_@_x0001__x0001__x0001__x0001__x0001__x0002__x0001__x0001__x0008_@_x0001__x0001__x0001__x0001__x0001__x0001__x0008_@_x0001__x0001__x0001__x0001__x0001__x0001__x0008_@_x0001__x0001__x0001__x0001__x0001__x0001__x0014_@_x0001__x0001__x0001__x0001__x0001__x0001__x0014_@_x0001__x0001__x0001__x0001__x0001__x0001__x0008_@_x0001__x0001__x0001__x0001__x0001__x0001__x0010_@_x0001__x0001__x0001__x0001__x0001__x0001__x0008_@_x0001__x0001__x0001__x0001__x0001__x0001__x0018_@_x0001__x0001__x0001__x0001__x0001__x0001__x0018_@_x0001__x0001__x0001__x0001__x0001_ÀR@_x0001__x0001__x0001__x0001__x0001__x0001__x0008_@_x0001__x0001__x0001__x0001__x0001__x0001__x0008_@_x0001__x0001__x0001__x0001__x0001__x0001__x0008_@_x0001__x0001__x0001__x0001__x0001__x0001__x0001__x0001__x0001__x0001__x0001__x0001__x0001__x0001_ @_x0001__x0001__x0001__x0001__x0001__x0001__x0014_@_x0001__x0001__x0001__x0001__x0001__x0001__x0008_@_x0001__x0001__x0001__x0001__x0001__x0001__x0018_@_x0001__x0001__x0001__x0001__x0001__x0001__x0008_@_x0001__x0001__x0001__x0001__x0001__x0001__x0010_@_x0001__x0001__x0001__x0001__x0001__x0001__x0010_@_x0001__x0001__x0001__x0001__x0001__x0001__x001C_@_x0001__x0001__x0001__x0001__x0001__x0001__x0018_@_x0001__x0001__x0001__x0001__x0001__x0001__x0008_@_x0001__x0001__x0001__x0001__x0001__x0001__x0010_@_x0001__x0001__x0001__x0001__x0001__x0001__x0008_@_x0001__x0001__x0001__x0001__x0001__x0001__x0001_@_x0001__x0001__x0001__x0001__x0001__x0001__x0008_@_x0001__x0001__x0001__x0001__x0001__x0001__x0008_@_x0001__x0001__x0001__x0001__x0001__x0001__x0008_@_x0001__x0001__x0001__x0001__x0001__x0001__x0001_@_x0001__x0002__x0001__x0001__x0001__x0001__x0001__x0001__x0010_@_x0001__x0001__x0001__x0001__x0001__x0001__x0010_@_x0001__x0001__x0001__x0001__x0001__x0001__x0010_@_x0001__x0001__x0001__x0001__x0001__x0001__x0010_@_x0001__x0001__x0001__x0001__x0001__x0001__x0014_@_x0001__x0001__x0001__x0001__x0001__x0001__x0008_@_x0001__x0001__x0001__x0001__x0001__x0001__x0018_@_x0001__x0001__x0001__x0001__x0001__x0001__x0008_@_x0001__x0001__x0001__x0001__x0001__x0001__x0008_@_x0001__x0001__x0001__x0001__x0001__x0001__x0014_@_x0001__x0001__x0001__x0001__x0001__x0001__x0014_@_x0001__x0001__x0001__x0001__x0001__x0001__x0010_@_x0001__x0001__x0001__x0001__x0001__x0001__x0018_@_x0001__x0001__x0001__x0001__x0001__x0001__x0008_@_x0001__x0001__x0001__x0001__x0001__x0001__x0008_@_x0001__x0001__x0001__x0001__x0001__x0001__x0008_@_x0001__x0001__x0001__x0001__x0001__x0001__x0008_@_x0001__x0001__x0001__x0001__x0001__x0001__x0001__x0001__x0001__x0001__x0001__x0001__x0001__x0001__x0008_@_x0001__x0001__x0001__x0001__x0001__x0001_ @_x0001__x0001__x0001__x0001__x0001__x0001__x001C_@_x0001__x0001__x0001__x0001__x0001__x0001__x0008_@_x0001__x0001__x0001__x0001__x0001__x0001__x0010_@_x0001__x0001__x0001__x0001__x0001__x0001_ @_x0001__x0001__x0001__x0001__x0001__x0001__x0018_@_x0001__x0001__x0001__x0001__x0001__x0001__x0008_@_x0001__x0001__x0001__x0001__x0001__x0001__x0018_@_x0001__x0001__x0001__x0001__x0001__x0001__x0008_@_x0001__x0001__x0001__x0001__x0001__x0001__x0018_@_x0001__x0001__x0001__x0001__x0001__x0001__x0008_@_x0001__x0001__x0001__x0001__x0001__x0001__x0008_@_x0001__x0001__x0001__x0001__x0001__x0002__x0001__x0001__x0008_@_x0001__x0001__x0001__x0001__x0001__x0001__x0008_@_x0001__x0001__x0001__x0001__x0001__x0001__x0008_@_x0001__x0001__x0001__x0001__x0001__x0001__x0014_@_x0001__x0001__x0001__x0001__x0001__x0001__x0010_@_x0001__x0001__x0001__x0001__x0001__x0001__x0014_@_x0001__x0001__x0001__x0001__x0001__x0001__x0014_@_x0001__x0001__x0001__x0001__x0001__x0001__x0010_@_x0001__x0001__x0001__x0001__x0001__x0001__x0008_@_x0001__x0001__x0001__x0001__x0001__x0001__x0010_@_x0001__x0001__x0001__x0001__x0001__x0001__x0001__x0001__x0001__x0001__x0001__x0001__x0001__x0001__x0010_@_x0001__x0001__x0001__x0001__x0001__x0001__x0014_@_x0001__x0001__x0001__x0001__x0001__x0001__x0018_@_x0001__x0001__x0001__x0001__x0001__x0001__x0008_@_x0001__x0001__x0001__x0001__x0001__x0001__x0008_@_x0001__x0001__x0001__x0001__x0001__x0001__x0008_@_x0001__x0001__x0001__x0001__x0001__x0001__x0014_@_x0001__x0001__x0001__x0001__x0001__x0001_ @_x0001__x0001__x0001__x0001__x0001__x0001__x0014_@_x0001__x0001__x0001__x0001__x0001__x0001__x0010_@_x0001__x0001__x0001__x0001__x0001__x0001__x0008_@_x0001__x0001__x0001__x0001__x0001__x0001__x0008_@_x0001__x0001__x0001__x0001__x0001__x0001__x0001__x0001__x0001__x0001__x0001__x0001__x0001__x0001__x0010_@_x0001__x0001__x0001__x0001__x0001__x0001__x0008_@_x0001__x0001__x0001__x0001__x0001__x0001__x0018_@_x0001__x0001__x0001__x0001__x0001__x0001_ @_x0001__x0001__x0001__x0001__x0001__x0001__x0008_@_x0001__x0001__x0001__x0001__x0001__x0001__x0008_@_x0001__x0001__x0001__x0001__x0001__x0001__x0014_@_x0001__x0001__x0001__x0001__x0001__x0001__x0008_@_x0001__x0002__x0001__x0001__x0001__x0001__x0001__x0001__x0008_@_x0001__x0001__x0001__x0001__x0001__x0001__x0008_@_x0001__x0001__x0001__x0001__x0001__x0001__x0018_@_x0001__x0001__x0001__x0001__x0001__x0001__x0010_@_x0001__x0001__x0001__x0001__x0001__x0001__x0014_@_x0001__x0001__x0001__x0001__x0001__x0001__x0008_@_x0001__x0001__x0001__x0001__x0001__x0001__x0008_@_x0001__x0001__x0001__x0001__x0001__x0001__x001C_@_x0001__x0001__x0001__x0001__x0001__x0001__x0008_@_x0001__x0001__x0001__x0001__x0001__x0001__x0001__x0001__x0001__x0001__x0001__x0001__x0001__x0001__x0010_@_x0001__x0001__x0001__x0001__x0001__x0001__x0008_@_x0001__x0001__x0001__x0001__x0001__x0001__x0008_@_x0001__x0001__x0001__x0001__x0001__x0001__x0018_@_x0001__x0001__x0001__x0001__x0001__x0001__x0018_@_x0001__x0001__x0001__x0001__x0001__x0001__x0008_@_x0001__x0001__x0001__x0001__x0001__x0001__x0008_@_x0001__x0001__x0001__x0001__x0001__x0001__x0014_@_x0001__x0001__x0001__x0001__x0001__x0001__x0010_@_x0001__x0001__x0001__x0001__x0001__x0001__x0010_@_x0001__x0001__x0001__x0001__x0001__x0001__x0008_@_x0001__x0001__x0001__x0001__x0001__x0001__x0010_@_x0001__x0001__x0001__x0001__x0001__x0001__x0001_@_x0001__x0001__x0001__x0001__x0001__x0001__x0008_@_x0001__x0001__x0001__x0001__x0001__x0001__x0008_@_x0001__x0001__x0001__x0001__x0001__x0001__x0008_@_x0001__x0001__x0001__x0001__x0001__x0001_ @_x0001__x0001__x0001__x0001__x0001__x0001__x0008_@_x0001__x0001__x0001__x0001__x0001__x0001__x0008_@_x0001__x0001__x0001__x0001__x0001__x0001__x0014_@_x0001__x0001__x0001__x0001__x0001__x0001__x0018_@_x0001__x0001__x0001__x0001__x0001__x0002__x0001__x0001__x0008_@_x0001__x0001__x0001__x0001__x0001__x0001__x0010_@_x0001__x0001__x0001__x0001__x0001__x0001__x0008_@_x0001__x0001__x0001__x0001__x0001__x0001__x0010_@_x0001__x0001__x0001__x0001__x0001__x0001__x0010_@_x0001__x0001__x0001__x0001__x0001__x0001__x0001_@_x0001__x0001__x0001__x0001__x0001__x0001__x0001__x0001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0014_@_x0001__x0001__x0001__x0001__x0001__x0001__x0018_@_x0001__x0001__x0001__x0001__x0001__x0001__x0010_@_x0001__x0001__x0001__x0001__x0001__x0001__x0008_@_x0001__x0001__x0001__x0001__x0001__x0001__x0008_@_x0001__x0001__x0001__x0001__x0001__x0001_"@_x0001__x0001__x0001__x0001__x0001__x0001__x0001__x0001__x0001__x0001__x0001__x0001__x0001__x0001__x001C_@_x0001__x0001__x0001__x0001__x0001__x0001__x0018_@_x0001__x0001__x0001__x0001__x0001__x0001__x001C_@_x0001__x0001__x0001__x0001__x0001__x0001__x0010_@_x0001__x0001__x0001__x0001__x0001__x0001__x0008_@_x0001__x0001__x0001__x0001__x0001__x0001__x0001_@_x0001__x0001__x0001__x0001__x0001__x0001__x0001_@_x0001__x0001__x0001__x0001__x0001__x0001__x0008_@_x0001__x0001__x0001__x0001__x0001__x0001__x0008_@_x0001__x0001__x0001__x0001__x0001__x0001__x0018_@_x0001__x0001__x0001__x0001__x0001__x0001_ @_x0001__x0001__x0001__x0001__x0001__x0001_ @_x0001__x0001__x0001__x0001__x0001__x0001__x0018_@_x0001__x0002__x0001__x0001__x0001__x0001__x0001__x0001__x0008_@_x0001__x0001__x0001__x0001__x0001__x0001__x0008_@_x0001__x0001__x0001__x0001__x0001__x0001__x0018_@_x0001__x0001__x0001__x0001__x0001__x0001_"@_x0001__x0001__x0001__x0001__x0001__x0001__x0014_@_x0001__x0001__x0001__x0001__x0001__x0001__x0001_@_x0001__x0001__x0001__x0001__x0001__x0001__x0014_@_x0001__x0001__x0001__x0001__x0001__x0001__x001C_@_x0001__x0001__x0001__x0001__x0001__x0001__x0008_@_x0001__x0001__x0001__x0001__x0001__x0001__x0008_@_x0001__x0001__x0001__x0001__x0001__x0001__x0018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0001_@_x0001__x0001__x0001__x0001__x0001__x0001__x0010_@_x0001__x0001__x0001__x0001__x0001__x0001__x0010_@_x0001__x0001__x0001__x0001__x0001__x0001__x0014_@_x0001__x0001__x0001__x0001__x0001__x0001__x0008_@_x0001__x0001__x0001__x0001__x0001__x0001__x0008_@_x0001__x0001__x0001__x0001__x0001__x0001__x0008_@_x0001__x0001__x0001__x0001__x0001__x0001__x0001__x0001__x0001__x0001__x0001__x0001__x0001__x0001__x0010_@_x0001__x0001__x0001__x0001__x0001__x0001__x0014_@_x0001__x0001__x0001__x0001__x0001__x0001__x0008_@_x0001__x0001__x0001__x0001__x0001__x0002__x0001__x0001__x0008_@_x0001__x0001__x0001__x0001__x0001__x0001__x0008_@_x0001__x0001__x0001__x0001__x0001__x0001_"@_x0001__x0001__x0001__x0001__x0001__x0001__x0018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0014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0018_@_x0001__x0001__x0001__x0001__x0001__x0001__x0010_@_x0001__x0001__x0001__x0001__x0001__x0001__x0008_@_x0001__x0001__x0001__x0001__x0001__x0001__x0014_@_x0001__x0001__x0001__x0001__x0001__x0001__x0008_@_x0001__x0001__x0001__x0001__x0001__x0001__x0008_@_x0001__x0001__x0001__x0001__x0001__x0001__x0010_@_x0001__x0001__x0001__x0001__x0001__x0001__x0014_@_x0001__x0001__x0001__x0001__x0001__x0001__x0014_@_x0001__x0001__x0001__x0001__x0001__x0001__x0008_@_x0001__x0001__x0001__x0001__x0001__x0001__x0008_@_x0001__x0002__x0001__x0001__x0001__x0001__x0001__x0001__x0008_@_x0001__x0001__x0001__x0001__x0001__x0001__x0018_@_x0001__x0001__x0001__x0001__x0001__x0001__x0010_@_x0001__x0001__x0001__x0001__x0001__x0001__x0008_@_x0001__x0001__x0001__x0001__x0001__x0001__x0010_@_x0001__x0001__x0001__x0001__x0001__x0001__x0014_@_x0001__x0001__x0001__x0001__x0001__x0001__x0014_@_x0001__x0001__x0001__x0001__x0001__x0001__x0008_@_x0001__x0001__x0001__x0001__x0001__x0001__x0010_@_x0001__x0001__x0001__x0001__x0001__x0001__x0008_@_x0001__x0001__x0001__x0001__x0001__x0001__x0014_@_x0001__x0001__x0001__x0001__x0001__x0001__x0018_@_x0001__x0001__x0001__x0001__x0001__x0001__x0001_@_x0001__x0001__x0001__x0001__x0001__x0001__x0018_@_x0001__x0001__x0001__x0001__x0001__x0001__x0010_@_x0001__x0001__x0001__x0001__x0001__x0001__x0010_@_x0001__x0001__x0001__x0001__x0001__x0001__x0008_@_x0001__x0001__x0001__x0001__x0001__x0001__x0001_@_x0001__x0001__x0001__x0001__x0001__x0001__x0010_@_x0001__x0001__x0001__x0001__x0001__x0001__x0010_@_x0001__x0001__x0001__x0001__x0001__x0001__x0010_@_x0001__x0001__x0001__x0001__x0001__x0001__x0008_@_x0001__x0001__x0001__x0001__x0001__x0001__x0010_@_x0001__x0001__x0001__x0001__x0001__x0001__x0018_@_x0001__x0001__x0001__x0001__x0001__x0001__x0008_@_x0001__x0001__x0001__x0001__x0001__x0001__x0001_@_x0001__x0001__x0001__x0001__x0001__x0001_8@_x0001__x0001__x0001__x0001__x0001__x0001__x0010_@_x0001__x0001__x0001__x0001__x0001__x0001__x0008_@_x0001__x0001__x0001__x0001__x0001__x0001__x0014_@_x0001__x0001__x0001__x0001__x0001__x0001__x0008_@_x0001__x0001__x0001__x0001__x0001__x0002__x0001__x0001__x0014_@_x0001__x0001__x0001__x0001__x0001__x0001__x0010_@_x0001__x0001__x0001__x0001__x0001__x0001_"@_x0001__x0001__x0001__x0001__x0001__x0001_"@_x0001__x0001__x0001__x0001__x0001__x0001__x001C_@_x0001__x0001__x0001__x0001__x0001__x0001_"@_x0001__x0001__x0001__x0001__x0001__x0001__x0001__x0001__x0001__x0001__x0001__x0001__x0001__x0001__x0008_@_x0001__x0001__x0001__x0001__x0001__x0001__x0008_@_x0001__x0001__x0001__x0001__x0001__x0001__x0018_@_x0001__x0001__x0001__x0001__x0001__x0001__x0008_@_x0001__x0001__x0001__x0001__x0001__x0001__x0010_@_x0001__x0001__x0001__x0001__x0001_ÀR@_x0001__x0001__x0001__x0001__x0001__x0001__x0008_@_x0001__x0001__x0001__x0001__x0001__x0001__x0008_@_x0001__x0001__x0001__x0001__x0001__x0001_ @_x0001__x0001__x0001__x0001__x0001__x0001__x0008_@_x0001__x0001__x0001__x0001__x0001__x0001__x0018_@_x0001__x0001__x0001__x0001__x0001__x0001__x0010_@_x0001__x0001__x0001__x0001__x0001__x0001__x0008_@_x0001__x0001__x0001__x0001__x0001__x0001__x0010_@_x0001__x0001__x0001__x0001__x0001__x0001__x0018_@_x0001__x0001__x0001__x0001__x0001__x0001__x0008_@_x0001__x0001__x0001__x0001__x0001__x0001__x0010_@_x0001__x0001__x0001__x0001__x0001__x0001__x0001__x0001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0008_@_x0001__x0002__x0001__x0001__x0001__x0001__x0001__x0001__x0010_@_x0001__x0001__x0001__x0001__x0001__x0001__x0018_@_x0001__x0001__x0001__x0001__x0001__x0001__x0008_@_x0001__x0001__x0001__x0001__x0001__x0001__x0010_@_x0001__x0001__x0001__x0001__x0001__x0001__x0008_@_x0001__x0001__x0001__x0001__x0001__x0001__x0018_@_x0001__x0001__x0001__x0001__x0001__x0001__x0008_@_x0001__x0001__x0001__x0001__x0001__x0001__x0014_@_x0001__x0001__x0001__x0001__x0001__x0001__x0018_@_x0001__x0001__x0001__x0001__x0001__x0001__x0014_@_x0001__x0001__x0001__x0001__x0001__x0001__x0014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 @_x0001__x0001__x0001__x0001__x0001__x0001__x0001__x0001__x0001__x0001__x0001__x0001__x0001__x0001__x0008_@_x0001__x0001__x0001__x0001__x0001__x0001__x0018_@_x0001__x0001__x0001__x0001__x0001__x0001__x0010_@_x0001__x0001__x0001__x0001__x0001__x0001__x0008_@_x0001__x0001__x0001__x0001__x0001__x0001__x0008_@_x0001__x0001__x0001__x0001__x0001__x0001__x0008_@_x0001__x0001__x0001__x0001__x0001__x0001_"@_x0001__x0001__x0001__x0001__x0001__x0001__x0008_@_x0001__x0001__x0001__x0001__x0001__x0001__x0010_@_x0001__x0001__x0001__x0001__x0001__x0001__x0010_@_x0001__x0001__x0001__x0001__x0001__x0001__x0010_@_x0001__x0001__x0001__x0001__x0001__x0002__x0001__x0001__x0014_@_x0001__x0001__x0001__x0001__x0001__x0001__x0014_@_x0001__x0001__x0001__x0001__x0001__x0001__x0008_@_x0001__x0001__x0001__x0001__x0001__x0001__x0008_@_x0001__x0001__x0001__x0001__x0001__x0001__x0014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0010_@_x0001__x0001__x0001__x0001__x0001__x0001__x0018_@_x0001__x0001__x0001__x0001__x0001__x0001__x0008_@_x0001__x0001__x0001__x0001__x0001__x0001__x0010_@_x0001__x0001__x0001__x0001__x0001__x0001__x001C_@_x0001__x0001__x0001__x0001__x0001__x0001__x0010_@_x0001__x0001__x0001__x0001__x0001__x0001__x0001_@_x0001__x0001__x0001__x0001__x0001__x0001__x0008_@_x0001__x0001__x0001__x0001__x0001__x0001__x0018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_x0008_@_x0001__x0001__x0001__x0001__x0001__x0001__x0010_@_x0001__x0001__x0001__x0001__x0001__x0001__x0010_@_x0001__x0001__x0001__x0001__x0001__x0001__x0008_@_x0001__x0002__x0001__x0001__x0001__x0001__x0001__x0001__x0008_@_x0001__x0001__x0001__x0001__x0001__x0001__x0008_@_x0001__x0001__x0001__x0001__x0001__x0001__x0008_@_x0001__x0001__x0001__x0001__x0001__x0001__x0018_@_x0001__x0001__x0001__x0001__x0001__x0001__x0010_@_x0001__x0001__x0001__x0001__x0001__x0001__x0014_@_x0001__x0001__x0001__x0001__x0001__x0001__x0008_@_x0001__x0001__x0001__x0001__x0001__x0001__x0010_@_x0001__x0001__x0001__x0001__x0001__x0001__x0008_@_x0001__x0001__x0001__x0001__x0001__x0001__x0010_@_x0001__x0001__x0001__x0001__x0001__x0001__x0018_@_x0001__x0001__x0001__x0001__x0001__x0001__x0008_@_x0001__x0001__x0001__x0001__x0001__x0001__x0001_@_x0001__x0001__x0001__x0001__x0001__x0001__x0014_@_x0001__x0001__x0001__x0001__x0001__x0001__x0008_@_x0001__x0001__x0001__x0001__x0001__x0001__x0018_@_x0001__x0001__x0001__x0001__x0001__x0001__x001C_@_x0001__x0001__x0001__x0001__x0001__x0001__x0010_@_x0001__x0001__x0001__x0001__x0001__x0001__x0010_@_x0001__x0001__x0001__x0001__x0001__x0001__x0008_@_x0001__x0001__x0001__x0001__x0001__x0001__x0018_@_x0001__x0001__x0001__x0001__x0001__x0001__x0008_@_x0001__x0001__x0001__x0001__x0001__x0001__x0008_@_x0001__x0001__x0001__x0001__x0001__x0001__x0008_@_x0001__x0001__x0001__x0001__x0001__x0001__x0010_@_x0001__x0001__x0001__x0001__x0001__x0001__x0018_@_x0001__x0001__x0001__x0001__x0001__x0001__x0008_@_x0001__x0001__x0001__x0001__x0001__x0001__x0014_@_x0001__x0001__x0001__x0001__x0001__x0001__x0008_@_x0001__x0001__x0001__x0001__x0001__x0001__x0014_@_x0001__x0001__x0001__x0001__x0001__x0001_"@_x0001__x0001__x0001__x0001__x0001__x0002__x0001__x0001__x0008_@_x0001__x0001__x0001__x0001__x0001__x0001__x0014_@_x0001__x0001__x0001__x0001__x0001__x0001__x0008_@_x0001__x0001__x0001__x0001__x0001__x0001__x0010_@_x0001__x0001__x0001__x0001__x0001__x0001__x0010_@_x0001__x0001__x0001__x0001__x0001__x0001__x0010_@_x0001__x0001__x0001__x0001__x0001__x0001__x0010_@_x0001__x0001__x0001__x0001__x0001__x0001__x0014_@_x0001__x0001__x0001__x0001__x0001__x0001__x001C_@_x0001__x0001__x0001__x0001__x0001__x0001__x0010_@_x0001__x0001__x0001__x0001__x0001__x0001__x0008_@_x0001__x0001__x0001__x0001__x0001__x0001__x0001_@_x0001__x0001__x0001__x0001__x0001__x0001__x001C_@_x0001__x0001__x0001__x0001__x0001__x0001__x0008_@_x0001__x0001__x0001__x0001__x0001__x0001__x0008_@_x0001__x0001__x0001__x0001__x0001__x0001__x0008_@_x0001__x0001__x0001__x0001__x0001__x0001__x0008_@_x0001__x0001__x0001__x0001__x0001__x0001__x0001__x0001__x0001__x0001__x0001__x0001__x0001__x0001__x0010_@_x0001__x0001__x0001__x0001__x0001__x0001__x0008_@_x0001__x0001__x0001__x0001__x0001__x0001__x0008_@_x0001__x0001__x0001__x0001__x0001__x0001__x0010_@_x0001__x0001__x0001__x0001__x0001__x0001__x0001__x0001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0001__x0001__x0001__x0002__x0001__x0001__x0001__x0001__x0001__x0001_8@_x0001__x0001__x0001__x0001__x0001__x0001__x0010_@_x0001__x0001__x0001__x0001__x0001__x0001__x0008_@_x0001__x0001__x0001__x0001__x0001__x0001__x0010_@_x0001__x0001__x0001__x0001__x0001__x0001__x0010_@_x0001__x0001__x0001__x0001__x0001__x0001__x0010_@_x0001__x0001__x0001__x0001__x0001__x0001__x0018_@_x0001__x0001__x0001__x0001__x0001__x0001__x001C_@_x0001__x0001__x0001__x0001__x0001__x0001__x0014_@_x0001__x0001__x0001__x0001__x0001__x0001__x0010_@_x0001__x0001__x0001__x0001__x0001__x0001__x0010_@_x0001__x0001__x0001__x0001__x0001__x0001__x001C_@_x0001__x0001__x0001__x0001__x0001__x0001__x0010_@_x0001__x0001__x0001__x0001__x0001__x0001__x0014_@_x0001__x0001__x0001__x0001__x0001__x0001__x0008_@_x0001__x0001__x0001__x0001__x0001__x0001__x0018_@_x0001__x0001__x0001__x0001__x0001__x0001__x0018_@_x0001__x0001__x0001__x0001__x0001__x0001__x0008_@_x0001__x0001__x0001__x0001__x0001__x0001__x0010_@_x0001__x0001__x0001__x0001__x0001__x0001__x0008_@_x0001__x0001__x0001__x0001__x0001__x0001__x0008_@_x0001__x0001__x0001__x0001__x0001__x0001__x0014_@_x0001__x0001__x0001__x0001__x0001__x0001__x0008_@_x0001__x0001__x0001__x0001__x0001__x0001__x0010_@_x0001__x0001__x0001__x0001__x0001__x0001__x0014_@_x0001__x0001__x0001__x0001__x0001__x0001__x0008_@_x0001__x0001__x0001__x0001__x0001__x0001__x0008_@_x0001__x0001__x0001__x0001__x0001__x0001__x0014_@_x0001__x0001__x0001__x0001__x0001__x0001__x0018_@_x0001__x0001__x0001__x0001__x0001__x0001__x0008_@_x0001__x0001__x0001__x0001__x0001_ÀR@_x0001__x0001__x0001__x0001__x0001__x0002__x0001__x0001__x0010_@_x0001__x0001__x0001__x0001__x0001__x0001__x0008_@_x0001__x0001__x0001__x0001__x0001__x0001__x0008_@_x0001__x0001__x0001__x0001__x0001__x0001_ @_x0001__x0001__x0001__x0001__x0001__x0001__x0010_@_x0001__x0001__x0001__x0001__x0001__x0001__x0018_@_x0001__x0001__x0001__x0001__x0001__x0001_ @_x0001__x0001__x0001__x0001__x0001__x0001__x0018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0010_@_x0001__x0001__x0001__x0001__x0001__x0001__x0008_@_x0001__x0001__x0001__x0001__x0001__x0001_ @_x0001__x0001__x0001__x0001__x0001__x0001__x0010_@_x0001__x0001__x0001__x0001__x0001__x0001__x0008_@_x0001__x0001__x0001__x0001__x0001__x0001__x0008_@_x0001__x0001__x0001__x0001__x0001__x0001__x0018_@_x0001__x0001__x0001__x0001__x0001__x0001__x0008_@_x0001__x0001__x0001__x0001__x0001__x0001__x0008_@_x0001__x0001__x0001__x0001__x0001__x0001__x0018_@_x0001__x0001__x0001__x0001__x0001__x0001__x0014_@_x0001__x0001__x0001__x0001__x0001__x0001__x0010_@_x0001__x0001__x0001__x0001__x0001__x0001__x001C_@_x0001__x0001__x0001__x0001__x0001__x0001__x0010_@_x0001__x0001__x0001__x0001__x0001__x0001__x0014_@_x0001__x0001__x0001__x0001__x0001__x0001__x0001_@_x0001__x0001__x0001__x0001__x0001__x0001__x0008_@_x0001__x0001__x0001__x0001__x0001__x0001__x0010_@_x0001__x0002__x0001__x0001__x0001__x0001__x0001__x0001__x0008_@_x0001__x0001__x0001__x0001__x0001__x0001__x0001__x0001__x0001__x0001__x0001__x0001__x0001__x0001__x0008_@_x0001__x0001__x0001__x0001__x0001__x0001__x001C_@_x0001__x0001__x0001__x0001__x0001__x0001__x0018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C_@_x0001__x0001__x0001__x0001__x0001__x0001__x0008_@_x0001__x0001__x0001__x0001__x0001__x0001__x0014_@_x0001__x0001__x0001__x0001__x0001__x0001__x0018_@_x0001__x0001__x0001__x0001__x0001__x0001__x0014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0001_@_x0001__x0001__x0001__x0001__x0001__x0001__x0008_@_x0001__x0001__x0001__x0001__x0001__x0001__x0010_@_x0001__x0001__x0001__x0001__x0001__x0001__x0008_@_x0001__x0001__x0001__x0001__x0001__x0001__x0008_@_x0001__x0001__x0001__x0001__x0001__x0001__x001C_@_x0001__x0001__x0001__x0001__x0001__x0002__x0001__x0001__x0018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0001__x0001__x0001__x0001__x0001__x0001__x0001__x0001__x0008_@_x0001__x0001__x0001__x0001__x0001__x0001__x0008_@_x0001__x0001__x0001__x0001__x0001__x0001_"@_x0001__x0001__x0001__x0001__x0001__x0001__x0018_@_x0001__x0001__x0001__x0001__x0001__x0001__x0008_@_x0001__x0001__x0001__x0001__x0001__x0001__x0010_@_x0001__x0001__x0001__x0001__x0001__x0001__x0008_@_x0001__x0001__x0001__x0001__x0001__x0001__x0018_@_x0001__x0001__x0001__x0001__x0001__x0001__x0008_@_x0001__x0001__x0001__x0001__x0001__x0001__x0018_@_x0001__x0001__x0001__x0001__x0001__x0001__x0008_@_x0001__x0001__x0001__x0001__x0001__x0001__x0008_@_x0001__x0001__x0001__x0001__x0001__x0001__x0018_@_x0001__x0001__x0001__x0001__x0001__x0001__x0010_@_x0001__x0002__x0001__x0001__x0001__x0001__x0001__x0001__x0014_@_x0001__x0001__x0001__x0001__x0001__x0001__x0010_@_x0001__x0001__x0001__x0001__x0001__x0001__x0014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0010_@_x0001__x0001__x0001__x0001__x0001__x0001__x0010_@_x0001__x0001__x0001__x0001__x0001__x0001__x001C_@_x0001__x0001__x0001__x0001__x0001__x0001__x0008_@_x0001__x0001__x0001__x0001__x0001__x0001__x0008_@_x0001__x0001__x0001__x0001__x0001__x0001__x0014_@_x0001__x0001__x0001__x0001__x0001__x0001__x0008_@_x0001__x0001__x0001__x0001__x0001__x0001__x0018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0018_@_x0001__x0001__x0001__x0001__x0001__x0001__x0010_@_x0001__x0001__x0001__x0001__x0001__x0001__x0008_@_x0001__x0001__x0001__x0001__x0001__x0001__x0010_@_x0001__x0001__x0001__x0001__x0001__x0001__x0010_@_x0001__x0001__x0001__x0001__x0001__x0001__x001C_@_x0001__x0001__x0001__x0001__x0001__x0001__x0008_@_x0001__x0001__x0001__x0001__x0001__x0001__x0018_@_x0001__x0001__x0001__x0001__x0001__x0001__x0010_@_x0001__x0001__x0001__x0001__x0001__x0002__x0001__x0001__x0010_@_x0001__x0001__x0001__x0001__x0001__x0001__x0008_@_x0001__x0001__x0001__x0001__x0001__x0001__x0018_@_x0001__x0001__x0001__x0001__x0001__x0001__x0014_@_x0001__x0001__x0001__x0001__x0001__x0001__x0014_@_x0001__x0001__x0001__x0001__x0001__x0001__x0008_@_x0001__x0001__x0001__x0001__x0001__x0001__x0010_@_x0001__x0001__x0001__x0001__x0001__x0001__x0018_@_x0001__x0001__x0001__x0001__x0001_ÀR@_x0001__x0001__x0001__x0001__x0001__x0001__x0008_@_x0001__x0001__x0001__x0001__x0001__x0001__x0014_@_x0001__x0001__x0001__x0001__x0001__x0001__x0001__x0001__x0001__x0001__x0001__x0001__x0001__x0001__x0008_@_x0001__x0001__x0001__x0001__x0001__x0001__x0018_@_x0001__x0001__x0001__x0001__x0001__x0001__x0018_@_x0001__x0001__x0001__x0001__x0001__x0001__x0008_@_x0001__x0001__x0001__x0001__x0001__x0001__x0010_@_x0001__x0001__x0001__x0001__x0001__x0001__x0014_@_x0001__x0001__x0001__x0001__x0001__x0001__x0018_@_x0001__x0001__x0001__x0001__x0001__x0001__x0008_@_x0001__x0001__x0001__x0001__x0001__x0001__x0010_@_x0001__x0001__x0001__x0001__x0001__x0001__x0001__x0001__x0001__x0001__x0001__x0001__x0001__x0001__x0008_@_x0001__x0001__x0001__x0001__x0001__x0001_ @_x0001__x0001__x0001__x0001__x0001__x0001__x0008_@_x0001__x0001__x0001__x0001__x0001_ÀR@_x0001__x0001__x0001__x0001__x0001__x0001__x0014_@_x0001__x0001__x0001__x0001__x0001__x0001__x0008_@_x0001__x0001__x0001__x0001__x0001__x0001__x0010_@_x0001__x0001__x0001__x0001__x0001__x0001__x0018_@_x0001__x0001__x0001__x0001__x0001__x0001__x0014_@_x0001__x0001__x0001__x0001__x0001__x0001__x0008_@_x0001__x0002__x0001__x0001__x0001__x0001__x0001__x0001__x0010_@_x0001__x0001__x0001__x0001__x0001__x0001__x0018_@_x0001__x0001__x0001__x0001__x0001__x0001__x0010_@_x0001__x0001__x0001__x0001__x0001__x0001__x0008_@_x0001__x0001__x0001__x0001__x0001__x0001__x0018_@_x0001__x0001__x0001__x0001__x0001__x0001__x0010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0010_@_x0001__x0001__x0001__x0001__x0001__x0001__x0014_@_x0001__x0001__x0001__x0001__x0001__x0001__x0014_@_x0001__x0001__x0001__x0001__x0001__x0001__x001C_@_x0001__x0001__x0001__x0001__x0001__x0001__x0018_@_x0001__x0001__x0001__x0001__x0001__x0001__x0010_@_x0001__x0001__x0001__x0001__x0001__x0001__x0008_@_x0001__x0001__x0001__x0001__x0001__x0001__x0014_@_x0001__x0001__x0001__x0001__x0001__x0001_ @_x0001__x0001__x0001__x0001__x0001__x0001__x0008_@_x0001__x0001__x0001__x0001__x0001__x0001__x0018_@_x0001__x0001__x0001__x0001__x0001__x0001__x0001_@_x0001__x0001__x0001__x0001__x0001__x0001__x0010_@_x0001__x0001__x0001__x0001__x0001__x0001__x0008_@_x0001__x0001__x0001__x0001__x0001__x0001__x0018_@_x0001__x0001__x0001__x0001__x0001__x0001__x001C_@_x0001__x0001__x0001__x0001__x0001__x0001__x0010_@_x0001__x0001__x0001__x0001__x0001__x0001__x0010_@_x0001__x0001__x0001__x0001__x0001__x0001__x0008_@_x0001__x0001__x0001__x0001__x0001__x0001__x001C_@_x0001__x0001__x0001__x0001__x0001__x0002__x0001__x0001__x0008_@_x0001__x0001__x0001__x0001__x0001__x0001__x0008_@_x0001__x0001__x0001__x0001__x0001__x0001__x001C_@_x0001__x0001__x0001__x0001__x0001__x0001__x0010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0010_@_x0001__x0001__x0001__x0001__x0001__x0001__x0014_@_x0001__x0001__x0001__x0001__x0001__x0001_ @_x0001__x0001__x0001__x0001__x0001__x0001__x0008_@_x0001__x0001__x0001__x0001__x0001__x0001__x0001_@_x0001__x0001__x0001__x0001__x0001__x0001__x001C_@_x0001__x0001__x0001__x0001__x0001__x0001__x0008_@_x0001__x0001__x0001__x0001__x0001__x0001__x0014_@_x0001__x0001__x0001__x0001__x0001__x0001__x0008_@_x0001__x0001__x0001__x0001__x0001__x0001__x0018_@_x0001__x0001__x0001__x0001__x0001__x0001__x0018_@_x0001__x0001__x0001__x0001__x0001__x0001__x0010_@_x0001__x0001__x0001__x0001__x0001__x0001__x0008_@_x0001__x0001__x0001__x0001__x0001__x0001__x0010_@_x0001__x0001__x0001__x0001__x0001__x0001__x0008_@_x0001__x0001__x0001__x0001__x0001__x0001_&lt;@_x0001__x0001__x0001__x0001__x0001__x0001__x0008_@_x0001__x0001__x0001__x0001__x0001__x0001__x0008_@_x0001__x0001__x0001__x0001__x0001__x0001__x0010_@_x0001__x0001__x0001__x0001__x0001__x0001__x0018_@_x0001__x0001__x0001__x0001__x0001__x0001__x0001_@_x0001__x0001__x0001__x0001__x0001__x0001__x0008_@_x0001__x0002__x0001__x0001__x0001__x0001__x0001__x0001__x0014_@_x0001__x0001__x0001__x0001__x0001__x0001__x0001_@_x0001__x0001__x0001__x0001__x0001__x0001_ @_x0001__x0001__x0001__x0001__x0001__x0001__x0008_@_x0001__x0001__x0001__x0001__x0001__x0001__x0014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0001__x0018_@_x0001__x0001__x0001__x0001__x0001__x0001__x0008_@_x0001__x0001__x0001__x0001__x0001__x0001__x0010_@_x0001__x0001__x0001__x0001__x0001__x0001__x0008_@_x0001__x0001__x0001__x0001__x0001__x0001__x0018_@_x0001__x0001__x0001__x0001__x0001__x0001__x001C_@_x0001__x0001__x0001__x0001__x0001__x0001__x0008_@_x0001__x0001__x0001__x0001__x0001__x0001__x0010_@_x0001__x0001__x0001__x0001__x0001__x0001_ @_x0001__x0001__x0001__x0001__x0001__x0001__x0008_@_x0001__x0001__x0001__x0001__x0001__x0001__x0008_@_x0001__x0001__x0001__x0001__x0001__x0001__x0018_@_x0001__x0001__x0001__x0001__x0001__x0001__x0008_@_x0001__x0001__x0001__x0001__x0001__x0001__x0010_@_x0001__x0001__x0001__x0001__x0001__x0001__x0014_@_x0001__x0001__x0001__x0001__x0001__x0002__x0001__x0001__x0008_@_x0001__x0001__x0001__x0001__x0001__x0001__x0008_@_x0001__x0001__x0001__x0001__x0001__x0001__x001C_@_x0001__x0001__x0001__x0001__x0001__x0001__x0008_@_x0001__x0001__x0001__x0001__x0001__x0001__x0010_@_x0001__x0001__x0001__x0001__x0001__x0001__x0010_@_x0001__x0001__x0001__x0001__x0001__x0001_"@_x0001__x0001__x0001__x0001__x0001__x0001__x0001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0014_@_x0001__x0001__x0001__x0001__x0001__x0001__x0018_@_x0001__x0001__x0001__x0001__x0001__x0001__x0010_@_x0001__x0001__x0001__x0001__x0001__x0001__x0018_@_x0001__x0001__x0001__x0001__x0001__x0001__x0010_@_x0001__x0001__x0001__x0001__x0001__x0001__x0008_@_x0001__x0001__x0001__x0001__x0001__x0001__x0014_@_x0001__x0001__x0001__x0001__x0001__x0001__x0008_@_x0001__x0002__x0001__x0001__x0001__x0001__x0001__x0001__x0008_@_x0001__x0001__x0001__x0001__x0001__x0001_,@_x0001__x0001__x0001__x0001__x0001__x0001__x0008_@_x0001__x0001__x0001__x0001__x0001__x0001__x0008_@_x0001__x0001__x0001__x0001__x0001__x0001__x0018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001C_@_x0001__x0001__x0001__x0001__x0001__x0001__x0008_@_x0001__x0001__x0001__x0001__x0001__x0001__x001C_@_x0001__x0001__x0001__x0001__x0001__x0001__x0014_@_x0001__x0001__x0001__x0001__x0001__x0001__x0010_@_x0001__x0001__x0001__x0001__x0001__x0001__x0008_@_x0001__x0001__x0001__x0001__x0001__x0001__x0010_@_x0001__x0001__x0001__x0001__x0001__x0001__x0010_@_x0001__x0001__x0001__x0001__x0001_ÀR@_x0001__x0001__x0001__x0001__x0001__x0001__x0008_@_x0001__x0001__x0001__x0001__x0001__x0001__x0018_@_x0001__x0001__x0001__x0001__x0001__x0001__x0010_@_x0001__x0001__x0001__x0001__x0001__x0001__x0008_@_x0001__x0001__x0001__x0001__x0001__x0001_"@_x0001__x0001__x0001__x0001__x0001__x0001__x0010_@_x0001__x0001__x0001__x0001__x0001__x0001__x0010_@_x0001__x0001__x0001__x0001__x0001__x0001__x0018_@_x0001__x0001__x0001__x0001__x0001__x0001__x0008_@_x0001__x0001__x0001__x0001__x0001__x0001__x0010_@_x0001__x0001__x0001__x0001__x0001__x0002__x0001__x0001__x0018_@_x0001__x0001__x0001__x0001__x0001__x0001__x0010_@_x0001__x0001__x0001__x0001__x0001__x0001__x0010_@_x0001__x0001__x0001__x0001__x0001__x0001__x0010_@_x0001__x0001__x0001__x0001__x0001__x0001__x0018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2@_x0001__x0001__x0001__x0001__x0001__x0001__x0014_@_x0001__x0001__x0001__x0001__x0001__x0001__x001C_@_x0001__x0001__x0001__x0001__x0001_ÀR@_x0001__x0001__x0001__x0001__x0001__x0001__x0008_@_x0001__x0001__x0001__x0001__x0001__x0001__x0001_@_x0001__x0001__x0001__x0001__x0001__x0001__x0018_@_x0001__x0001__x0001__x0001__x0001__x0001__x0014_@_x0001__x0001__x0001__x0001__x0001__x0001__x0010_@_x0001__x0001__x0001__x0001__x0001__x0001__x0010_@_x0001__x0001__x0001__x0001__x0001__x0001_8@_x0001__x0001__x0001__x0001__x0001__x0001__x0008_@_x0001__x0001__x0001__x0001__x0001__x0001__x0008_@_x0001__x0001__x0001__x0001__x0001__x0001_ @_x0001__x0001__x0001__x0001__x0001__x0001__x0008_@_x0001__x0001__x0001__x0001__x0001__x0001__x0010_@_x0001__x0001__x0001__x0001__x0001__x0001__x0008_@_x0001__x0001__x0001__x0001__x0001__x0001__x0008_@_x0001__x0001__x0001__x0001__x0001__x0001_"@_x0001__x0001__x0001__x0001__x0001__x0001_A@_x0001__x0001__x0001__x0001__x0001__x0001__x001C_@_x0001__x0001__x0001__x0001__x0001__x0001__x0008_@_x0001__x0002__x0001__x0001__x0001__x0001__x0001__x0001__x0008_@_x0001__x0001__x0001__x0001__x0001__x0001__x0001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0001_@_x0001__x0001__x0001__x0001__x0001__x0001__x0001_@_x0001__x0001__x0001__x0001__x0001__x0001__x0010_@_x0001__x0001__x0001__x0001__x0001__x0001__x0014_@_x0001__x0001__x0001__x0001__x0001__x0001__x0014_@_x0001__x0001__x0001__x0001__x0001__x0001__x0008_@_x0001__x0001__x0001__x0001__x0001__x0001__x0010_@_x0001__x0001__x0001__x0001__x0001__x0001__x0008_@_x0001__x0001__x0001__x0001__x0001__x0001__x0010_@_x0001__x0001__x0001__x0001__x0001__x0001__x0018_@_x0001__x0001__x0001__x0001__x0001__x0001__x0008_@_x0001__x0001__x0001__x0001__x0001__x0001__x0010_@_x0001__x0001__x0001__x0001__x0001__x0001__x0001_@_x0001__x0001__x0001__x0001__x0001__x0001__x0008_@_x0001__x0001__x0001__x0001__x0001__x0001__x0008_@_x0001__x0001__x0001__x0001__x0001__x0001__x0001_@_x0001__x0001__x0001__x0001__x0001__x0001__x0008_@_x0001__x0001__x0001__x0001__x0001__x0001__x0018_@_x0001__x0001__x0001__x0001__x0001__x0001__x0008_@_x0001__x0001__x0001__x0001__x0001__x0001__x0008_@_x0001__x0001__x0001__x0001__x0001__x0001__x0010_@_x0001__x0001__x0001__x0001__x0001__x0001__x0018_@_x0001__x0001__x0001__x0001__x0001__x0001__x0008_@_x0001__x0001__x0001__x0001__x0001__x0001__x0010_@_x0001__x0001__x0001__x0001__x0001__x0002__x0001__x0001__x0010_@_x0001__x0001__x0001__x0001__x0001__x0001__x0008_@_x0001__x0001__x0001__x0001__x0001__x0001__x0008_@_x0001__x0001__x0001__x0001__x0001__x0001__x0010_@_x0001__x0001__x0001__x0001__x0001__x0001__x0008_@_x0001__x0001__x0001__x0001__x0001__x0001__x0014_@_x0001__x0001__x0001__x0001__x0001__x0001__x0010_@_x0001__x0001__x0001__x0001__x0001__x0001__x0018_@_x0001__x0001__x0001__x0001__x0001__x0001__x0008_@_x0001__x0001__x0001__x0001__x0001__x0001__x0010_@_x0001__x0001__x0001__x0001__x0001__x0001__x0008_@_x0001__x0001__x0001__x0001__x0001__x0001__x0008_@_x0001__x0001__x0001__x0001__x0001__x0001__x0018_@_x0001__x0001__x0001__x0001__x0001__x0001__x0010_@_x0001__x0001__x0001__x0001__x0001__x0001__x0008_@_x0001__x0001__x0001__x0001__x0001__x0001__x0008_@_x0001__x0001__x0001__x0001__x0001__x0001__x0008_@_x0001__x0001__x0001__x0001__x0001__x0001_ @_x0001__x0001__x0001__x0001__x0001__x0001__x0008_@_x0001__x0001__x0001__x0001__x0001__x0001__x0008_@_x0001__x0001__x0001__x0001__x0001__x0001__x0008_@_x0001__x0001__x0001__x0001__x0001__x0001__x0018_@_x0001__x0001__x0001__x0001__x0001__x0001__x0008_@_x0001__x0001__x0001__x0001__x0001__x0001__x0018_@_x0001__x0001__x0001__x0001__x0001__x0001__x0008_@_x0001__x0001__x0001__x0001__x0001__x0001__x0010_@_x0001__x0001__x0001__x0001__x0001__x0001__x0008_@_x0001__x0001__x0001__x0001__x0001__x0001__x001C_@_x0001__x0001__x0001__x0001__x0001__x0001__x001C_@_x0001__x0001__x0001__x0001__x0001__x0001__x0014_@_x0001__x0001__x0001__x0001__x0001__x0001__x0008_@_x0001__x0001__x0001__x0001__x0001__x0001__x0008_@_x0001__x0002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0018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0001_@_x0001__x0001__x0001__x0001__x0001__x0001__x0018_@_x0001__x0001__x0001__x0001__x0001__x0001__x0008_@_x0001__x0001__x0001__x0001__x0001__x0001__x001C_@_x0001__x0001__x0001__x0001__x0001__x0001__x0010_@_x0001__x0001__x0001__x0001__x0001__x0001__x0010_@_x0001__x0001__x0001__x0001__x0001__x0001__x0001__x0001__x0001__x0001__x0001__x0001__x0001__x0001__x0010_@_x0001__x0001__x0001__x0001__x0001__x0001_3@_x0001__x0001__x0001__x0001__x0001__x0002__x0001__x0001__x0018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C_@_x0001__x0001__x0001__x0001__x0001__x0001__x0018_@_x0001__x0001__x0001__x0001__x0001__x0001_"@_x0001__x0001__x0001__x0001__x0001__x0001__x0010_@_x0001__x0001__x0001__x0001__x0001__x0001__x0018_@_x0001__x0001__x0001__x0001__x0001__x0001__x0010_@_x0001__x0001__x0001__x0001__x0001__x0001__x0008_@_x0001__x0001__x0001__x0001__x0001__x0001__x0018_@_x0001__x0001__x0001__x0001__x0001__x0001__x0010_@_x0001__x0001__x0001__x0001__x0001__x0001__x0010_@_x0001__x0001__x0001__x0001__x0001__x0001__x0018_@_x0001__x0001__x0001__x0001__x0001__x0001__x0014_@_x0001__x0001__x0001__x0001__x0001__x0001__x0008_@_x0001__x0001__x0001__x0001__x0001__x0001__x0010_@_x0001__x0001__x0001__x0001__x0001__x0001__x0018_@_x0001__x0001__x0001__x0001__x0001__x0001__x0008_@_x0001__x0001__x0001__x0001__x0001__x0001__x0014_@_x0001__x0001__x0001__x0001__x0001__x0001__x0010_@_x0001__x0001__x0001__x0001__x0001__x0001__x0010_@_x0001__x0001__x0001__x0001__x0001__x0001__x0014_@_x0001__x0001__x0001__x0001__x0001__x0001_"@_x0001__x0001__x0001__x0001__x0001__x0001__x0001__x0001__x0001__x0001__x0001__x0001__x0001__x0001__x0010_@_x0001__x0001__x0001__x0001__x0001__x0001__x0008_@_x0001__x0001__x0001__x0001__x0001__x0001__x0008_@_x0001__x0002__x0001__x0001__x0001__x0001__x0001__x0001__x0018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0014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0018_@_x0001__x0001__x0001__x0001__x0001__x0001__x0008_@_x0001__x0001__x0001__x0001__x0001__x0001__x0014_@_x0001__x0001__x0001__x0001__x0001__x0001_(@_x0001__x0001__x0001__x0001__x0001__x0001__x0008_@_x0001__x0001__x0001__x0001__x0001__x0001__x0001__x0001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0018_@_x0001__x0001__x0001__x0001__x0001__x0001__x0008_@_x0001__x0001__x0001__x0001__x0001__x0001__x0008_@_x0001__x0001__x0001__x0001__x0001__x0001__x0018_@_x0001__x0001__x0001__x0001__x0001__x0001__x0014_@_x0001__x0001__x0001__x0001__x0001__x0002__x0001__x0001__x0008_@_x0001__x0001__x0001__x0001__x0001__x0001__x0008_@_x0001__x0001__x0001__x0001__x0001__x0001__x0008_@_x0001__x0001__x0001__x0001__x0001__x0001__x0010_@_x0001__x0001__x0001__x0001__x0001__x0001__x0008_@_x0001__x0001__x0001__x0001__x0001__x0001__x0018_@_x0001__x0001__x0001__x0001__x0001__x0001__x0010_@_x0001__x0001__x0001__x0001__x0001__x0001__x0008_@_x0001__x0001__x0001__x0001__x0001_ÀR@_x0001__x0001__x0001__x0001__x0001__x0001__x0001_@_x0001__x0001__x0001__x0001__x0001__x0001__x0008_@_x0001__x0001__x0001__x0001__x0001__x0001__x0008_@_x0001__x0001__x0001__x0001__x0001__x0001__x0010_@_x0001__x0001__x0001__x0001__x0001__x0001__x0014_@_x0001__x0001__x0001__x0001__x0001__x0001__x0018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0014_@_x0001__x0001__x0001__x0001__x0001__x0001__x0001__x0001__x0001__x0001__x0001__x0001__x0001__x0001__x0010_@_x0001__x0001__x0001__x0001__x0001__x0001__x0010_@_x0001__x0001__x0001__x0001__x0001__x0001__x0014_@_x0001__x0001__x0001__x0001__x0001__x0001__x0018_@_x0001__x0001__x0001__x0001__x0001__x0001__x0010_@_x0001__x0001__x0001__x0001__x0001__x0001__x0014_@_x0001__x0001__x0001__x0001__x0001__x0001__x0010_@_x0001__x0001__x0001__x0001__x0001__x0001__x0018_@_x0001__x0001__x0001__x0001__x0001__x0001__x0008_@_x0001__x0002__x0001__x0001__x0001__x0001__x0001__x0001__x0010_@_x0001__x0001__x0001__x0001__x0001__x0001__x0018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0001__x0001__x0001__x0001__x0001__x0001__x0001__x0001__x0008_@_x0001__x0001__x0001__x0001__x0001__x0001__x0001_@_x0001__x0001__x0001__x0001__x0001__x0001__x0008_@_x0001__x0001__x0001__x0001__x0001__x0001__x0010_@_x0001__x0001__x0001__x0001__x0001__x0001__x0008_@_x0001__x0001__x0001__x0001__x0001__x0001__x0014_@_x0001__x0001__x0001__x0001__x0001__x0001__x0010_@_x0001__x0001__x0001__x0001__x0001__x0001__x0018_@_x0001__x0001__x0001__x0001__x0001__x0001__x0008_@_x0001__x0001__x0001__x0001__x0001__x0001__x0018_@_x0001__x0001__x0001__x0001__x0001__x0001__x0014_@_x0001__x0001__x0001__x0001__x0001__x0001__x0018_@_x0001__x0001__x0001__x0001__x0001__x0001__x0008_@_x0001__x0001__x0001__x0001__x0001__x0001__x0008_@_x0001__x0001__x0001__x0001__x0001__x0002__x0001__x0001__x0014_@_x0001__x0001__x0001__x0001__x0001__x0001__x0018_@_x0001__x0001__x0001__x0001__x0001__x0001__x0018_@_x0001__x0001__x0001__x0001__x0001__x0001__x0010_@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_x0001_@_x0001__x0001__x0001__x0001__x0001__x0001__x0014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0010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0018_@_x0001__x0001__x0001__x0001__x0001__x0001__x0008_@_x0001__x0001__x0001__x0001__x0001__x0001__x0010_@_x0001__x0001__x0001__x0001__x0001__x0001__x0010_@_x0001__x0002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0001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0008_@_x0001__x0001__x0001__x0001__x0001__x0001__x0010_@_x0001__x0001__x0001__x0001__x0001__x0001__x0001_@_x0001__x0001__x0001__x0001__x0001__x0001__x0008_@_x0001__x0001__x0001__x0001__x0001__x0001__x0010_@_x0001__x0001__x0001__x0001__x0001__x0001__x0008_@_x0001__x0001__x0001__x0001__x0001__x0001__x0008_@_x0001__x0001__x0001__x0001__x0001__x0001__x0014_@_x0001__x0001__x0001__x0001__x0001__x0001__x0008_@_x0001__x0001__x0001__x0001__x0001__x0001__x0010_@_x0001__x0001__x0001__x0001__x0001__x0001__x001C_@_x0001__x0001__x0001__x0001__x0001__x0001_ @_x0001__x0001__x0001__x0001__x0001__x0001__x0008_@_x0001__x0001__x0001__x0001__x0001__x0001__x0014_@_x0001__x0001__x0001__x0001__x0001__x0002__x0001__x0001__x0001_@_x0001__x0001__x0001__x0001__x0001__x0001__x0014_@_x0001__x0001__x0001__x0001__x0001__x0001__x0018_@_x0001__x0001__x0001__x0001__x0001__x0001_*@_x0001__x0001__x0001__x0001__x0001__x0001__x0008_@_x0001__x0001__x0001__x0001__x0001__x0001__x0014_@_x0001__x0001__x0001__x0001__x0001__x0001__x0008_@_x0001__x0001__x0001__x0001__x0001__x0001__x0008_@_x0001__x0001__x0001__x0001__x0001__x0001__x0018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 @_x0001__x0001__x0001__x0001__x0001__x0001__x0018_@_x0001__x0001__x0001__x0001__x0001__x0001__x0018_@_x0001__x0001__x0001__x0001__x0001__x0001__x0008_@_x0001__x0001__x0001__x0001__x0001__x0001__x0018_@_x0001__x0001__x0001__x0001__x0001__x0001__x0001_@_x0001__x0001__x0001__x0001__x0001__x0001__x0010_@_x0001__x0001__x0001__x0001__x0001__x0001__x0001__x0001__x0001__x0001__x0001__x0001__x0001__x0001__x0008_@_x0001__x0001__x0001__x0001__x0001__x0001__x0018_@_x0001__x0001__x0001__x0001__x0001__x0001__x0008_@_x0001__x0001__x0001__x0001__x0001__x0001__x0018_@_x0001__x0001__x0001__x0001__x0001__x0001__x0008_@_x0001__x0001__x0001__x0001__x0001__x0001__x0008_@_x0001__x0001__x0001__x0001__x0001__x0001__x0008_@_x0001__x0001__x0001__x0001__x0001__x0001__x0014_@_x0001__x0002__x0001__x0001__x0001__x0001__x0001__x0001__x0010_@_x0001__x0001__x0001__x0001__x0001__x0001__x0018_@_x0001__x0001__x0001__x0001__x0001__x0001__x0014_@_x0001__x0001__x0001__x0001__x0001__x0001__x0008_@_x0001__x0001__x0001__x0001__x0001__x0001_ @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 @_x0001__x0001__x0001__x0001__x0001__x0001__x0008_@_x0001__x0001__x0001__x0001__x0001__x0001__x0014_@_x0001__x0001__x0001__x0001__x0001__x0001_8@_x0001__x0001__x0001__x0001__x0001__x0001__x0014_@_x0001__x0001__x0001__x0001__x0001__x0001__x0008_@_x0001__x0001__x0001__x0001__x0001__x0001_ @_x0001__x0001__x0001__x0001__x0001__x0001__x0014_@_x0001__x0001__x0001__x0001__x0001__x0001__x0014_@_x0001__x0001__x0001__x0001__x0001__x0001__x0010_@_x0001__x0001__x0001__x0001__x0001__x0001__x0010_@_x0001__x0001__x0001__x0001__x0001__x0001__x0001__x0001__x0001__x0001__x0001__x0001__x0001__x0001__x001C_@_x0001__x0001__x0001__x0001__x0001__x0001__x0008_@_x0001__x0001__x0001__x0001__x0001__x0001__x0008_@_x0001__x0001__x0001__x0001__x0001__x0001__x0010_@_x0001__x0001__x0001__x0001__x0001__x0001__x0018_@_x0001__x0001__x0001__x0001__x0001__x0001__x0010_@_x0001__x0001__x0001__x0001__x0001__x0001__x0010_@_x0001__x0001__x0001__x0001__x0001__x0002__x0001__x0001__x0008_@_x0001__x0001__x0001__x0001__x0001__x0001__x0010_@_x0001__x0001__x0001__x0001__x0001__x0001__x0008_@_x0001__x0001__x0001__x0001__x0001__x0001__x0010_@_x0001__x0001__x0001__x0001__x0001__x0001__x0014_@_x0001__x0001__x0001__x0001__x0001__x0001__x001C_@_x0001__x0001__x0001__x0001__x0001__x0001__x0010_@_x0001__x0001__x0001__x0001__x0001__x0001__x0008_@_x0001__x0001__x0001__x0001__x0001__x0001__x0018_@_x0001__x0001__x0001__x0001__x0001__x0001__x0008_@_x0001__x0001__x0001__x0001__x0001__x0001__x0018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_x0014_@_x0001__x0001__x0001__x0001__x0001__x0001__x0010_@_x0001__x0001__x0001__x0001__x0001__x0001__x0008_@_x0001__x0001__x0001__x0001__x0001__x0001__x0008_@_x0001__x0001__x0001__x0001__x0001__x0001__x0010_@_x0001__x0001__x0001__x0001__x0001__x0001__x0001_@_x0001__x0001__x0001__x0001__x0001__x0001__x0010_@_x0001__x0001__x0001__x0001__x0001__x0001__x0001__x0001__x0001__x0002__x0001__x0001__x0001__x0001__x0001__x0001_"@_x0001__x0001__x0001__x0001__x0001__x0001__x0010_@_x0001__x0001__x0001__x0001__x0001__x0001__x0010_@_x0001__x0001__x0001__x0001__x0001__x0001__x0010_@_x0001__x0001__x0001__x0001__x0001__x0001__x0008_@_x0001__x0001__x0001__x0001__x0001__x0001__x0010_@_x0001__x0001__x0001__x0001__x0001__x0001__x0014_@_x0001__x0001__x0001__x0001__x0001__x0001__x0008_@_x0001__x0001__x0001__x0001__x0001__x0001__x0010_@_x0001__x0001__x0001__x0001__x0001__x0001__x0008_@_x0001__x0001__x0001__x0001__x0001__x0001_"@_x0001__x0001__x0001__x0001__x0001__x0001_ @_x0001__x0001__x0001__x0001__x0001__x0001__x0008_@_x0001__x0001__x0001__x0001__x0001__x0001__x0001__x0001__x0001__x0001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0001__x0001__x0001__x0001__x0001__x0001__x0001__x0001__x0001__x0018_@_x0001__x0001__x0001__x0001__x0001__x0001__x0018_@_x0001__x0001__x0001__x0001__x0001__x0001__x0001_@_x0001__x0001__x0001__x0001__x0001__x0001__x0008_@_x0001__x0001__x0001__x0001__x0001__x0001__x0018_@_x0001__x0001__x0001__x0001__x0001__x0001__x0008_@_x0001__x0001__x0001__x0001__x0001__x0002__x0001__x0001__x0010_@_x0001__x0001__x0001__x0001__x0001__x0001__x0008_@_x0001__x0001__x0001__x0001__x0001_ÀR@_x0001__x0001__x0001__x0001__x0001__x0001__x0008_@_x0001__x0001__x0001__x0001__x0001__x0001__x0014_@_x0001__x0001__x0001__x0001__x0001__x0001__x0008_@_x0001__x0001__x0001__x0001__x0001__x0001__x0008_@_x0001__x0001__x0001__x0001__x0001__x0001__x0010_@_x0001__x0001__x0001__x0001__x0001__x0001__x0018_@_x0001__x0001__x0001__x0001__x0001__x0001__x0008_@_x0001__x0001__x0001__x0001__x0001__x0001__x0008_@_x0001__x0001__x0001__x0001__x0001__x0001__x0008_@_x0001__x0001__x0001__x0001__x0001__x0001__x001C_@_x0001__x0001__x0001__x0001__x0001__x0001__x0014_@_x0001__x0001__x0001__x0001__x0001__x0001__x0008_@_x0001__x0001__x0001__x0001__x0001__x0001__x0008_@_x0001__x0001__x0001__x0001__x0001__x0001__x0008_@_x0001__x0001__x0001__x0001__x0001_ÀR@_x0001__x0001__x0001__x0001__x0001__x0001__x0018_@_x0001__x0001__x0001__x0001__x0001__x0001__x0008_@_x0001__x0001__x0001__x0001__x0001__x0001__x0008_@_x0001__x0001__x0001__x0001__x0001__x0001__x0008_@_x0001__x0001__x0001__x0001__x0001__x0001__x0018_@_x0001__x0001__x0001__x0001__x0001__x0001__x0018_@_x0001__x0001__x0001__x0001__x0001__x0001__x0018_@_x0001__x0001__x0001__x0001__x0001__x0001__x0014_@_x0001__x0001__x0001__x0001__x0001__x0001__x0010_@_x0001__x0001__x0001__x0001__x0001__x0001__x001C_@_x0001__x0001__x0001__x0001__x0001__x0001__x0018_@_x0001__x0001__x0001__x0001__x0001__x0001__x001C_@_x0001__x0001__x0001__x0001__x0001__x0001__x0008_@_x0001__x0001__x0001__x0001__x0001__x0001__x0014_@_x0001__x0002__x0001__x0001__x0001__x0001__x0001__x0001__x0008_@_x0001__x0001__x0001__x0001__x0001__x0001__x001C_@_x0001__x0001__x0001__x0001__x0001__x0001__x0008_@_x0001__x0001__x0001__x0001__x0001__x0001__x0010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0001__x0001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_x0008_@_x0001__x0001__x0001__x0001__x0001__x0001__x0008_@_x0001__x0001__x0001__x0001__x0001__x0002__x0001__x0001__x0010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0018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0018_@_x0001__x0001__x0001__x0001__x0001__x0001_3@_x0001__x0001__x0001__x0001__x0001__x0001__x0010_@_x0001__x0001__x0001__x0001__x0001__x0001__x0014_@_x0001__x0001__x0001__x0001__x0001__x0001__x0010_@_x0001__x0001__x0001__x0001__x0001__x0001__x0008_@_x0001__x0001__x0001__x0001__x0001__x0001__x0018_@_x0001__x0001__x0001__x0001__x0001__x0001__x0010_@_x0001__x0001__x0001__x0001__x0001__x0001__x0010_@_x0001__x0001__x0001__x0001__x0001__x0001__x0014_@_x0001__x0001__x0001__x0001__x0001__x0001__x0010_@_x0001__x0001__x0001__x0001__x0001__x0001__x0008_@_x0001__x0001__x0001__x0001__x0001__x0001__x0008_@_x0001__x0001__x0001__x0001__x0001__x0001__x0008_@_x0001__x0001__x0001__x0001__x0001__x0001__x0018_@_x0001__x0001__x0001__x0001__x0001__x0001__x0001_@_x0001__x0001__x0001__x0001__x0001__x0001__x0010_@_x0001__x0001__x0001__x0001__x0001__x0001__x0010_@_x0001__x0001__x0001__x0001__x0001__x0001__x0008_@_x0001__x0002__x0001__x0001__x0001__x0001__x0001__x0001__x0010_@_x0001__x0001__x0001__x0001__x0001__x0001__x0010_@_x0001__x0001__x0001__x0001__x0001__x0001__x0014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_x0010_@_x0001__x0001__x0001__x0001__x0001__x0001__x0018_@_x0001__x0001__x0001__x0001__x0001__x0001__x0008_@_x0001__x0001__x0001__x0001__x0001__x0001__x0010_@_x0001__x0001__x0001__x0001__x0001__x0001__x0018_@_x0001__x0001__x0001__x0001__x0001__x0001__x0008_@_x0001__x0001__x0001__x0001__x0001__x0001__x001C_@_x0001__x0001__x0001__x0001__x0001__x0001__x0014_@_x0001__x0001__x0001__x0001__x0001__x0001__x0008_@_x0001__x0001__x0001__x0001__x0001__x0001__x0008_@_x0001__x0001__x0001__x0001__x0001__x0001__x0010_@_x0001__x0001__x0001__x0001__x0001__x0001_(@_x0001__x0001__x0001__x0001__x0001__x0001__x0008_@_x0001__x0001__x0001__x0001__x0001__x0001__x0018_@_x0001__x0001__x0001__x0001__x0001__x0001__x0018_@_x0001__x0001__x0001__x0001__x0001__x0001__x0008_@_x0001__x0001__x0001__x0001__x0001__x0002__x0001__x0001__x0008_@_x0001__x0001__x0001__x0001__x0001__x0001__x0010_@_x0001__x0001__x0001__x0001__x0001__x0001__x0008_@_x0001__x0001__x0001__x0001__x0001__x0001__x0014_@_x0001__x0001__x0001__x0001__x0001__x0001__x0018_@_x0001__x0001__x0001__x0001__x0001__x0001__x0014_@_x0001__x0001__x0001__x0001__x0001__x0001__x0008_@_x0001__x0001__x0001__x0001__x0001__x0001__x001C_@_x0001__x0001__x0001__x0001__x0001__x0001__x0010_@_x0001__x0001__x0001__x0001__x0001__x0001__x0001_@_x0001__x0001__x0001__x0001__x0001__x0001__x0018_@_x0001__x0001__x0001__x0001__x0001__x0001__x0008_@_x0001__x0001__x0001__x0001__x0001__x0001__x0010_@_x0001__x0001__x0001__x0001__x0001__x0001__x0001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0018_@_x0001__x0001__x0001__x0001__x0001__x0001__x0008_@_x0001__x0001__x0001__x0001__x0001__x0001__x0001__x0001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0001__x0001__x0001__x0001__x0001__x0001__x0008_@_x0001__x0001__x0001__x0001__x0001__x0001__x0008_@_x0001__x0001__x0001__x0001__x0001__x0001__x0008_@_x0001__x0001__x0001__x0001__x0001__x0001__x0018_@_x0001__x0002__x0001__x0001__x0001__x0001__x0001__x0001__x0014_@_x0001__x0001__x0001__x0001__x0001__x0001__x0018_@_x0001__x0001__x0001__x0001__x0001__x0001__x001C_@_x0001__x0001__x0001__x0001__x0001__x0001__x0008_@_x0001__x0001__x0001__x0001__x0001__x0001__x0010_@_x0001__x0001__x0001__x0001__x0001__x0001__x0014_@_x0001__x0001__x0001__x0001__x0001__x0001__x0010_@_x0001__x0001__x0001__x0001__x0001__x0001__x0014_@_x0001__x0001__x0001__x0001__x0001__x0001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0001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0002__x0001__x0001_ @_x0001__x0001__x0001__x0001__x0001__x0001__x0010_@_x0001__x0001__x0001__x0001__x0001__x0001__x0008_@_x0001__x0001__x0001__x0001__x0001__x0001__x0014_@_x0001__x0001__x0001__x0001__x0001__x0001__x0018_@_x0001__x0001__x0001__x0001__x0001__x0001__x0010_@_x0001__x0001__x0001__x0001__x0001__x0001__x0010_@_x0001__x0001__x0001__x0001__x0001__x0001__x0008_@_x0001__x0001__x0001__x0001__x0001__x0001__x0008_@_x0001__x0001__x0001__x0001__x0001_ÀR@_x0001__x0001__x0001__x0001__x0001__x0001__x0018_@_x0001__x0001__x0001__x0001__x0001__x0001__x0008_@_x0001__x0001__x0001__x0001__x0001__x0001__x0018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0018_@_x0001__x0001__x0001__x0001__x0001__x0001__x0008_@_x0001__x0001__x0001__x0001__x0001__x0001__x0008_@_x0001__x0001__x0001__x0001__x0001__x0001__x0018_@_x0001__x0001__x0001__x0001__x0001__x0001__x001C_@_x0001__x0001__x0001__x0001__x0001__x0001__x0014_@_x0001__x0001__x0001__x0001__x0001__x0001__x0010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0008_@_x0001__x0002__x0001__x0001__x0001__x0001__x0001__x0001__x0008_@_x0001__x0001__x0001__x0001__x0001__x0001__x0014_@_x0001__x0001__x0001__x0001__x0001__x0001__x0008_@_x0001__x0001__x0001__x0001__x0001__x0001__x0008_@_x0001__x0001__x0001__x0001__x0001__x0001__x0001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0001_@_x0001__x0001__x0001__x0001__x0001__x0001__x0014_@_x0001__x0001__x0001__x0001__x0001__x0001__x001C_@_x0001__x0001__x0001__x0001__x0001__x0001__x0008_@_x0001__x0001__x0001__x0001__x0001__x0001__x0008_@_x0001__x0001__x0001__x0001__x0001__x0001_"@_x0001__x0001__x0001__x0001__x0001__x0001__x0008_@_x0001__x0001__x0001__x0001__x0001__x0001__x001C_@_x0001__x0001__x0001__x0001__x0001__x0001__x0008_@_x0001__x0001__x0001__x0001__x0001__x0001__x0008_@_x0001__x0001__x0001__x0001__x0001__x0001__x0008_@_x0001__x0001__x0001__x0001__x0001__x0001__x0008_@_x0001__x0001__x0001__x0001__x0001__x0001_*@_x0001__x0001__x0001__x0001__x0001__x0001__x0018_@_x0001__x0001__x0001__x0001__x0001__x0001__x0018_@_x0001__x0001__x0001__x0001__x0001__x0001__x0008_@_x0001__x0001__x0001__x0001__x0001__x0001__x0008_@_x0001__x0001__x0001__x0001__x0001__x0001__x0018_@_x0001__x0001__x0001__x0001__x0001__x0001__x0018_@_x0001__x0001__x0001__x0001__x0001__x0001__x0008_@_x0001__x0001__x0001__x0001__x0001__x0001__x0008_@_x0001__x0001__x0001__x0001__x0001__x0002__x0001__x0001__x0008_@_x0001__x0001__x0001__x0001__x0001__x0001__x0008_@_x0001__x0001__x0001__x0001__x0001__x0001__x0008_@_x0001__x0001__x0001__x0001__x0001__x0001__x0010_@_x0001__x0001__x0001__x0001__x0001__x0001__x0014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ÀR@_x0001__x0001__x0001__x0001__x0001__x0001__x0018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C_@_x0001__x0001__x0001__x0001__x0001__x0001__x001C_@_x0001__x0001__x0001__x0001__x0001__x0001__x0001_@_x0001__x0002__x0001__x0001__x0001__x0001__x0001__x0001__x0010_@_x0001__x0001__x0001__x0001__x0001__x0001__x0001__x0001__x0001__x0001__x0001__x0001__x0001__x0001__x0008_@_x0001__x0001__x0001__x0001__x0001__x0001__x0008_@_x0001__x0001__x0001__x0001__x0001__x0001__x0010_@_x0001__x0001__x0001__x0001__x0001__x0001_3@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0014_@_x0001__x0001__x0001__x0001__x0001__x0001__x001C_@_x0001__x0001__x0001__x0001__x0001__x0001__x0014_@_x0001__x0001__x0001__x0001__x0001__x0001__x0008_@_x0001__x0001__x0001__x0001__x0001__x0001__x0010_@_x0001__x0001__x0001__x0001__x0001__x0001__x0014_@_x0001__x0001__x0001__x0001__x0001__x0001__x0010_@_x0001__x0001__x0001__x0001__x0001__x0001_"@_x0001__x0001__x0001__x0001__x0001__x0001__x0010_@_x0001__x0001__x0001__x0001__x0001__x0001__x0010_@_x0001__x0001__x0001__x0001__x0001__x0001__x0008_@_x0001__x0001__x0001__x0001__x0001__x0001__x0001__x0001__x0001__x0001__x0001__x0001__x0001__x0001__x0018_@_x0001__x0001__x0001__x0001__x0001__x0001__x0010_@_x0001__x0001__x0001__x0001__x0001__x0001__x0008_@_x0001__x0001__x0001__x0001__x0001__x0001__x0008_@_x0001__x0001__x0001__x0001__x0001__x0001__x0014_@_x0001__x0001__x0001__x0001__x0001__x0002__x0001__x0001__x0010_@_x0001__x0001__x0001__x0001__x0001__x0001__x0001__x0001__x0001__x0001__x0001__x0001__x0001_ÀR@_x0001__x0001__x0001__x0001__x0001__x0001__x0008_@_x0001__x0001__x0001__x0001__x0001__x0001__x0018_@_x0001__x0001__x0001__x0001__x0001__x0001__x0001_@_x0001__x0001__x0001__x0001__x0001__x0001__x0010_@_x0001__x0001__x0001__x0001__x0001__x0001__x0018_@_x0001__x0001__x0001__x0001__x0001__x0001__x0008_@_x0001__x0001__x0001__x0001__x0001__x0001__x0010_@_x0001__x0001__x0001__x0001__x0001__x0001__x0008_@_x0001__x0001__x0001__x0001__x0001__x0001__x0008_@_x0001__x0001__x0001__x0001__x0001__x0001__x0001_@_x0001__x0001__x0001__x0001__x0001__x0001__x0008_@_x0001__x0001__x0001__x0001__x0001__x0001__x0018_@_x0001__x0001__x0001__x0001__x0001_ÀR@_x0001__x0001__x0001__x0001__x0001__x0001__x0018_@_x0001__x0001__x0001__x0001__x0001__x0001__x0010_@_x0001__x0001__x0001__x0001__x0001__x0001__x0018_@_x0001__x0001__x0001__x0001__x0001__x0001__x0008_@_x0001__x0001__x0001__x0001__x0001__x0001__x0010_@_x0001__x0001__x0001__x0001__x0001__x0001__x0010_@_x0001__x0001__x0001__x0001__x0001__x0001__x0014_@_x0001__x0001__x0001__x0001__x0001__x0001__x0008_@_x0001__x0001__x0001__x0001__x0001__x0001__x0018_@_x0001__x0001__x0001__x0001__x0001__x0001_"@_x0001__x0001__x0001__x0001__x0001__x0001_ @_x0001__x0001__x0001__x0001__x0001__x0001__x0008_@_x0001__x0001__x0001__x0001__x0001__x0001__x0008_@_x0001__x0001__x0001__x0001__x0001__x0001__x0008_@_x0001__x0001__x0001__x0001__x0001__x0001__x0018_@_x0001__x0001__x0001__x0001__x0001__x0001__x0010_@_x0001__x0002__x0001__x0001__x0001__x0001__x0001__x0001__x0010_@_x0001__x0001__x0001__x0001__x0001__x0001__x0008_@_x0001__x0001__x0001__x0001__x0001__x0001__x0010_@_x0001__x0001__x0001__x0001__x0001__x0001__x0008_@_x0001__x0001__x0001__x0001__x0001__x0001__x0018_@_x0001__x0001__x0001__x0001__x0001__x0001__x0008_@_x0001__x0001__x0001__x0001__x0001__x0001__x0014_@_x0001__x0001__x0001__x0001__x0001__x0001__x0010_@_x0001__x0001__x0001__x0001__x0001__x0001__x0008_@_x0001__x0001__x0001__x0001__x0001__x0001__x0008_@_x0001__x0001__x0001__x0001__x0001__x0001__x0014_@_x0001__x0001__x0001__x0001__x0001__x0001__x0018_@_x0001__x0001__x0001__x0001__x0001__x0001__x0010_@_x0001__x0001__x0001__x0001__x0001__x0001__x0010_@_x0001__x0001__x0001__x0001__x0001_ÀR@_x0001__x0001__x0001__x0001__x0001__x0001__x0010_@_x0001__x0001__x0001__x0001__x0001__x0001__x0008_@_x0001__x0001__x0001__x0001__x0001__x0001__x0018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0001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0002__x0001__x0001__x0001_@_x0001__x0001__x0001__x0001__x0001_ÀR@_x0001__x0001__x0001__x0001__x0001__x0001__x0010_@_x0001__x0001__x0001__x0001__x0001__x0001__x0010_@_x0001__x0001__x0001__x0001__x0001__x0001__x0010_@_x0001__x0001__x0001__x0001__x0001__x0001__x0014_@_x0001__x0001__x0001__x0001__x0001__x0001__x001C_@_x0001__x0001__x0001__x0001__x0001__x0001__x0008_@_x0001__x0001__x0001__x0001__x0001__x0001__x0010_@_x0001__x0001__x0001__x0001__x0001__x0001__x0008_@_x0001__x0001__x0001__x0001__x0001__x0001__x0018_@_x0001__x0001__x0001__x0001__x0001__x0001__x0008_@_x0001__x0001__x0001__x0001__x0001__x0001__x0008_@_x0001__x0001__x0001__x0001__x0001__x0001_"@_x0001__x0001__x0001__x0001__x0001__x0001__x0001__x0001__x0001__x0001__x0001__x0001__x0001__x0001__x0008_@_x0001__x0001__x0001__x0001__x0001__x0001__x0008_@_x0001__x0001__x0001__x0001__x0001__x0001__x0010_@_x0001__x0001__x0001__x0001__x0001__x0001__x0008_@_x0001__x0001__x0001__x0001__x0001__x0001__x0001_@_x0001__x0001__x0001__x0001__x0001__x0001__x0014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001C_@_x0001__x0001__x0001__x0001__x0001__x0001__x0010_@_x0001__x0001__x0001__x0001__x0001__x0001__x0018_@_x0001__x0001__x0001__x0001__x0001__x0001__x0018_@_x0001__x0002__x0001__x0001__x0001__x0001__x0001__x0001__x0010_@_x0001__x0001__x0001__x0001__x0001__x0001__x0018_@_x0001__x0001__x0001__x0001__x0001__x0001__x001C_@_x0001__x0001__x0001__x0001__x0001__x0001__x0010_@_x0001__x0001__x0001__x0001__x0001__x0001__x0010_@_x0001__x0001__x0001__x0001__x0001__x0001__x0008_@_x0001__x0001__x0001__x0001__x0001__x0001__x0010_@_x0001__x0001__x0001__x0001__x0001__x0001__x0018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001C_@_x0001__x0001__x0001__x0001__x0001__x0001_3@_x0001__x0001__x0001__x0001__x0001__x0001__x0008_@_x0001__x0001__x0001__x0001__x0001__x0001__x0010_@_x0001__x0001__x0001__x0001__x0001__x0001__x0008_@_x0001__x0001__x0001__x0001__x0001__x0001__x0008_@_x0001__x0001__x0001__x0001__x0001__x0001__x0014_@_x0001__x0001__x0001__x0001__x0001__x0001__x0014_@_x0001__x0001__x0001__x0001__x0001__x0001__x0010_@_x0001__x0001__x0001__x0001__x0001__x0001__x0010_@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0001__x0018_@_x0001__x0001__x0001__x0001__x0001__x0001__x0014_@_x0001__x0001__x0001__x0001__x0001__x0002__x0001__x0001__x001C_@_x0001__x0001__x0001__x0001__x0001__x0001__x0014_@_x0001__x0001__x0001__x0001__x0001__x0001__x0008_@_x0001__x0001__x0001__x0001__x0001__x0001_*@_x0001__x0001__x0001__x0001__x0001__x0001__x0018_@_x0001__x0001__x0001__x0001__x0001__x0001__x0001_@_x0001__x0001__x0001__x0001__x0001__x0001__x0018_@_x0001__x0001__x0001__x0001__x0001__x0001__x001C_@_x0001__x0001__x0001__x0001__x0001__x0001__x0008_@_x0001__x0001__x0001__x0001__x0001__x0001__x0008_@_x0001__x0001__x0001__x0001__x0001__x0001__x0001__x0001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0010_@_x0001__x0001__x0001__x0001__x0001__x0001__x0018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0001__x0001__x0001__x0001__x0001__x0001__x0001_@_x0001__x0001__x0001__x0001__x0001__x0001__x0018_@_x0001__x0001__x0001__x0001__x0001__x0001__x0014_@_x0001__x0001__x0001__x0001__x0001__x0001__x0010_@_x0001__x0002__x0001__x0001__x0001__x0001__x0001__x0001__x0001_@_x0001__x0001__x0001__x0001__x0001__x0001__x0010_@_x0001__x0001__x0001__x0001__x0001__x0001__x0008_@_x0001__x0001__x0001__x0001__x0001__x0001__x0008_@_x0001__x0001__x0001__x0001__x0001__x0001__x001C_@_x0001__x0001__x0001__x0001__x0001__x0001__x0008_@_x0001__x0001__x0001__x0001__x0001__x0001__x0010_@_x0001__x0001__x0001__x0001__x0001__x0001__x0001__x0001__x0001__x0001__x0001__x0001__x0001__x0001__x0014_@_x0001__x0001__x0001__x0001__x0001__x0001__x001C_@_x0001__x0001__x0001__x0001__x0001__x0001__x0014_@_x0001__x0001__x0001__x0001__x0001__x0001__x0010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0018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0014_@_x0001__x0001__x0001__x0001__x0001__x0001__x0014_@_x0001__x0001__x0001__x0001__x0001__x0001__x0008_@_x0001__x0001__x0001__x0001__x0001__x0001__x0008_@_x0001__x0001__x0001__x0001__x0001__x0001__x0008_@_x0001__x0001__x0001__x0001__x0001__x0001__x0014_@_x0001__x0001__x0001__x0001__x0001__x0002__x0001__x0001__x0008_@_x0001__x0001__x0001__x0001__x0001__x0001__x0018_@_x0001__x0001__x0001__x0001__x0001__x0001__x0018_@_x0001__x0001__x0001__x0001__x0001__x0001__x0010_@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_x0014_@_x0001__x0001__x0001__x0001__x0001__x0001__x0001__x0001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_x0014_@_x0001__x0001__x0001__x0001__x0001__x0001__x0010_@_x0001__x0001__x0001__x0001__x0001_H@_x0001__x0001__x0001__x0001__x0001__x0001__x0018_@_x0001__x0001__x0001__x0001__x0001__x0001_ @_x0001__x0001__x0001__x0001__x0001__x0001__x0008_@_x0001__x0001__x0001__x0001__x0001__x0001__x0014_@_x0001__x0002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_x0008_@_x0001__x0001__x0001__x0001__x0001__x0001__x0001_@_x0001__x0001__x0001__x0001__x0001__x0001__x0008_@_x0001__x0001__x0001__x0001__x0001__x0001__x0008_@_x0001__x0001__x0001__x0001__x0001__x0001_=@_x0001__x0001__x0001__x0001__x0001__x0001__x0010_@_x0001__x0001__x0001__x0001__x0001__x0001__x0010_@_x0001__x0001__x0001__x0001__x0001__x0001__x0014_@_x0001__x0001__x0001__x0001__x0001__x0001__x0010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001C_@_x0001__x0001__x0001__x0001__x0001__x0001__x0014_@_x0001__x0001__x0001__x0001__x0001__x0001__x0014_@_x0001__x0001__x0001__x0001__x0001__x0001__x0008_@_x0001__x0001__x0001__x0001__x0001__x0001__x0008_@_x0001__x0001__x0001__x0001__x0001__x0001__x0014_@_x0001__x0001__x0001__x0001__x0001__x0001__x001C_@_x0001__x0001__x0001__x0001__x0001__x0001__x0010_@_x0001__x0001__x0001__x0001__x0001__x0001__x0008_@_x0001__x0001__x0001__x0001__x0001__x0002__x0001__x0001_"@_x0001__x0001__x0001__x0001__x0001__x0001__x0018_@_x0001__x0001__x0001__x0001__x0001__x0001__x001C_@_x0001__x0001__x0001__x0001__x0001__x0001__x0008_@_x0001__x0001__x0001__x0001__x0001__x0001__x0018_@_x0001__x0001__x0001__x0001__x0001__x0001__x0008_@_x0001__x0001__x0001__x0001__x0001__x0001__x0014_@_x0001__x0001__x0001__x0001__x0001__x0001__x0010_@_x0001__x0001__x0001__x0001__x0001__x0001_ @_x0001__x0001__x0001__x0001__x0001__x0001__x001C_@_x0001__x0001__x0001__x0001__x0001__x0001__x0018_@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 @_x0001__x0001__x0001__x0001__x0001__x0001_(@_x0001__x0001__x0001__x0001__x0001__x0001__x0010_@_x0001__x0001__x0001__x0001__x0001__x0001__x0008_@_x0001__x0001__x0001__x0001__x0001__x0001__x0014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0018_@_x0001__x0001__x0001__x0001__x0001__x0001__x0010_@_x0001__x0001__x0001__x0001__x0001__x0001__x0018_@_x0001__x0001__x0001__x0001__x0001__x0001__x001C_@_x0001__x0002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0018_@_x0001__x0001__x0001__x0001__x0001__x0001__x0008_@_x0001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0010_@_x0001__x0001__x0001__x0001__x0001__x0001__x0018_@_x0001__x0001__x0001__x0001__x0001__x0001__x0008_@_x0001__x0001__x0001__x0001__x0001__x0001__x0010_@_x0001__x0001__x0001__x0001__x0001__x0001__x0008_@_x0001__x0001__x0001__x0001__x0001__x0001__x0014_@_x0001__x0001__x0001__x0001__x0001__x0001__x0001_@_x0001__x0001__x0001__x0001__x0001__x0001__x0008_@_x0001__x0001__x0001__x0001__x0001__x0001__x0018_@_x0001__x0001__x0001__x0001__x0001__x0001__x0008_@_x0001__x0001__x0001__x0001__x0001__x0002__x0001__x0001__x0008_@_x0001__x0001__x0001__x0001__x0001__x0001__x0008_@_x0001__x0001__x0001__x0001__x0001__x0001__x001C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_x0014_@_x0001__x0001__x0001__x0001__x0001__x0001__x0010_@_x0001__x0001__x0001__x0001__x0001__x0001__x0018_@_x0001__x0001__x0001__x0001__x0001__x0001__x0010_@_x0001__x0001__x0001__x0001__x0001__x0001__x001C_@_x0001__x0001__x0001__x0001__x0001__x0001__x0008_@_x0001__x0001__x0001__x0001__x0001__x0001_,@_x0001__x0001__x0001__x0001__x0001__x0001__x0008_@_x0001__x0001__x0001__x0001__x0001__x0001__x0010_@_x0001__x0001__x0001__x0001__x0001__x0001__x0010_@_x0001__x0001__x0001__x0001__x0001__x0001__x0010_@_x0001__x0001__x0001__x0001__x0001__x0001__x0014_@_x0001__x0001__x0001__x0001__x0001__x0001__x0014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0010_@_x0001__x0001__x0001__x0001__x0001__x0001__x0008_@_x0001__x0001__x0001__x0001__x0001__x0001__x0014_@_x0001__x0001__x0001__x0001__x0001__x0001__x0008_@_x0001__x0001__x0001__x0001__x0001__x0001__x0014_@_x0001__x0002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_x0014_@_x0001__x0001__x0001__x0001__x0001__x0001__x0008_@_x0001__x0001__x0001__x0001__x0001__x0001__x0010_@_x0001__x0001__x0001__x0001__x0001__x0001__x0008_@_x0001__x0001__x0001__x0001__x0001__x0001__x0014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001C_@_x0001__x0001__x0001__x0001__x0001__x0001__x0010_@_x0001__x0001__x0001__x0001__x0001__x0001_,@_x0001__x0001__x0001__x0001__x0001__x0001__x0010_@_x0001__x0001__x0001__x0001__x0001__x0001__x0008_@_x0001__x0001__x0001__x0001__x0001__x0001__x0010_@_x0001__x0001__x0001__x0001__x0001__x0001__x001C_@_x0001__x0001__x0001__x0001__x0001__x0001__x0008_@_x0001__x0001__x0001__x0001__x0001__x0001__x0008_@_x0001__x0001__x0001__x0001__x0001__x0001__x001C_@_x0001__x0001__x0001__x0001__x0001__x0001__x0018_@_x0001__x0001__x0001__x0001__x0001__x0001__x0010_@_x0001__x0001__x0001__x0001__x0001__x0001_"@_x0001__x0001__x0001__x0001__x0001__x0001__x0001__x0001__x0001__x0001__x0001__x0001__x0001__x0001__x0018_@_x0001__x0001__x0001__x0001__x0001__x0001__x0010_@_x0001__x0001__x0001__x0001__x0001__x0002__x0001__x0001__x0010_@_x0001__x0001__x0001__x0001__x0001__x0001__x0018_@_x0001__x0001__x0001__x0001__x0001__x0001__x0010_@_x0001__x0001__x0001__x0001__x0001__x0001__x0018_@_x0001__x0001__x0001__x0001__x0001__x0001__x0014_@_x0001__x0001__x0001__x0001__x0001__x0001__x0010_@_x0001__x0001__x0001__x0001__x0001__x0001_ @_x0001__x0001__x0001__x0001__x0001__x0001__x0014_@_x0001__x0001__x0001__x0001__x0001__x0001_"@_x0001__x0001__x0001__x0001__x0001__x0001__x0010_@_x0001__x0001__x0001__x0001__x0001__x0001__x0018_@_x0001__x0001__x0001__x0001__x0001__x0001__x0010_@_x0001__x0001__x0001__x0001__x0001__x0001__x0014_@_x0001__x0001__x0001__x0001__x0001__x0001__x0001_@_x0001__x0001__x0001__x0001__x0001__x0001__x0010_@_x0001__x0001__x0001__x0001__x0001__x0001__x001C_@_x0001__x0001__x0001__x0001__x0001__x0001__x001C_@_x0001__x0001__x0001__x0001__x0001__x0001__x0010_@_x0001__x0001__x0001__x0001__x0001__x0001__x0014_@_x0001__x0001__x0001__x0001__x0001__x0001__x0010_@_x0001__x0001__x0001__x0001__x0001__x0001__x0008_@_x0001__x0001__x0001__x0001__x0001__x0001__x0014_@_x0001__x0001__x0001__x0001__x0001__x0001__x0010_@_x0001__x0001__x0001__x0001__x0001__x0001__x0001__x0001__x0001__x0001__x0001__x0001__x0001__x0001__x0010_@_x0001__x0001__x0001__x0001__x0001__x0001__x0010_@_x0001__x0001__x0001__x0001__x0001__x0001__x0014_@_x0001__x0001__x0001__x0001__x0001__x0001__x0008_@_x0001__x0001__x0001__x0001__x0001__x0001__x0008_@_x0001__x0001__x0001__x0001__x0001__x0001__x0010_@_x0001__x0001__x0001__x0001__x0001__x0001_(@_x0001__x0001__x0001__x0001__x0001__x0001__x0018_@_x0001__x0002__x0001__x0001__x0001__x0001__x0001__x0001__x0008_@_x0001__x0001__x0001__x0001__x0001__x0001__x0008_@_x0001__x0001__x0001__x0001__x0001__x0001__x0001_@_x0001__x0001__x0001__x0001__x0001__x0001_ @_x0001__x0001__x0001__x0001__x0001__x0001__x0018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0014_@_x0001__x0001__x0001__x0001__x0001__x0001__x0014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0018_@_x0001__x0001__x0001__x0001__x0001__x0001__x0008_@_x0001__x0001__x0001__x0001__x0001__x0001__x0001__x0001__x0001__x0001__x0001__x0001__x0001__x0001__x0014_@_x0001__x0001__x0001__x0001__x0001__x0001__x0010_@_x0001__x0001__x0001__x0001__x0001__x0001__x0008_@_x0001__x0001__x0001__x0001__x0001__x0001__x0008_@_x0001__x0001__x0001__x0001__x0001__x0001__x0018_@_x0001__x0001__x0001__x0001__x0001__x0001__x0008_@_x0001__x0001__x0001__x0001__x0001__x0001__x0008_@_x0001__x0001__x0001__x0001__x0001__x0001__x0008_@_x0001__x0001__x0001__x0001__x0001__x0002__x0001__x0001__x0008_@_x0001__x0001__x0001__x0001__x0001__x0001__x0010_@_x0001__x0001__x0001__x0001__x0001__x0001__x0008_@_x0001__x0001__x0001__x0001__x0001__x0001__x0010_@_x0001__x0001__x0001__x0001__x0001__x0001__x0010_@_x0001__x0001__x0001__x0001__x0001_M@_x0001__x0001__x0001__x0001__x0001__x0001__x0008_@_x0001__x0001__x0001__x0001__x0001__x0001__x0014_@_x0001__x0001__x0001__x0001__x0001__x0001__x0008_@_x0001__x0001__x0001__x0001__x0001__x0001__x0010_@_x0001__x0001__x0001__x0001__x0001__x0001__x0018_@_x0001__x0001__x0001__x0001__x0001__x0001__x0010_@_x0001__x0001__x0001__x0001__x0001__x0001__x0014_@_x0001__x0001__x0001__x0001__x0001__x0001__x0008_@_x0001__x0001__x0001__x0001__x0001__x0001__x0008_@_x0001__x0001__x0001__x0001__x0001__x0001__x0008_@_x0001__x0001__x0001__x0001__x0001__x0001__x0001__x0001__x0001__x0001__x0001__x0001__x0001__x0001__x0018_@_x0001__x0001__x0001__x0001__x0001__x0001__x0008_@_x0001__x0001__x0001__x0001__x0001__x0001__x0008_@_x0001__x0001__x0001__x0001__x0001__x0001__x0018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0010_@_x0001__x0001__x0001__x0001__x0001__x0001__x0018_@_x0001__x0002__x0001__x0001__x0001__x0001__x0001__x0001__x0008_@_x0001__x0001__x0001__x0001__x0001__x0001__x0001__x0001__x0001__x0001__x0001__x0001__x0001__x0001__x0008_@_x0001__x0001__x0001__x0001__x0001__x0001__x0008_@_x0001__x0001__x0001__x0001__x0001__x0001__x0001__x0001__x0001__x0001__x0001__x0001__x0001__x0001__x0010_@_x0001__x0001__x0001__x0001__x0001__x0001__x0008_@_x0001__x0001__x0001__x0001__x0001__x0001__x0010_@_x0001__x0001__x0001__x0001__x0001__x0001_ @_x0001__x0001__x0001__x0001__x0001__x0001__x0008_@_x0001__x0001__x0001__x0001__x0001__x0001__x0008_@_x0001__x0001__x0001__x0001__x0001__x0001__x001C_@_x0001__x0001__x0001__x0001__x0001__x0001__x0018_@_x0001__x0001__x0001__x0001__x0001__x0001_"@_x0001__x0001__x0001__x0001__x0001__x0001__x0008_@_x0001__x0001__x0001__x0001__x0001__x0001_,@_x0001__x0001__x0001__x0001__x0001__x0001__x0010_@_x0001__x0001__x0001__x0001__x0001__x0001__x0010_@_x0001__x0001__x0001__x0001__x0001__x0001__x0010_@_x0001__x0001__x0001__x0001__x0001__x0001__x0018_@_x0001__x0001__x0001__x0001__x0001__x0001__x0008_@_x0001__x0001__x0001__x0001__x0001__x0001__x0008_@_x0001__x0001__x0001__x0001__x0001__x0001_ @_x0001__x0001__x0001__x0001__x0001__x0001__x0010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0002__x0001__x0001__x0014_@_x0001__x0001__x0001__x0001__x0001__x0001__x0008_@_x0001__x0001__x0001__x0001__x0001__x0001__x0008_@_x0001__x0001__x0001__x0001__x0001__x0001__x0010_@_x0001__x0001__x0001__x0001__x0001__x0001__x0008_@_x0001__x0001__x0001__x0001__x0001__x0001_ @_x0001__x0001__x0001__x0001__x0001__x0001_ @_x0001__x0001__x0001__x0001__x0001__x0001__x0010_@_x0001__x0001__x0001__x0001__x0001__x0001__x0018_@_x0001__x0001__x0001__x0001__x0001__x0001__x0010_@_x0001__x0001__x0001__x0001__x0001__x0001__x0008_@_x0001__x0001__x0001__x0001__x0001__x0001__x0014_@_x0001__x0001__x0001__x0001__x0001__x0001__x0018_@_x0001__x0001__x0001__x0001__x0001__x0001_(@_x0001__x0001__x0001__x0001__x0001__x0001__x0014_@_x0001__x0001__x0001__x0001__x0001__x0001__x0008_@_x0001__x0001__x0001__x0001__x0001__x0001__x0008_@_x0001__x0001__x0001__x0001__x0001__x0001__x001C_@_x0001__x0001__x0001__x0001__x0001__x0001__x0008_@_x0001__x0001__x0001__x0001__x0001__x0001_"@_x0001__x0001__x0001__x0001__x0001__x0001__x0010_@_x0001__x0001__x0001__x0001__x0001__x0001__x0008_@_x0001__x0001__x0001__x0001__x0001__x0001__x0014_@_x0001__x0001__x0001__x0001__x0001__x0001__x0008_@_x0001__x0001__x0001__x0001__x0001__x0001__x0010_@_x0001__x0001__x0001__x0001__x0001__x0001__x0008_@_x0001__x0001__x0001__x0001__x0001__x0001__x0008_@_x0001__x0001__x0001__x0001__x0001__x0001__x001C_@_x0001__x0001__x0001__x0001__x0001__x0001__x0014_@_x0001__x0001__x0001__x0001__x0001__x0001__x001C_@_x0001__x0001__x0001__x0001__x0001__x0001__x0010_@_x0001__x0001__x0001__x0001__x0001__x0001__x001C_@_x0001__x0002__x0001__x0001__x0001__x0001__x0001__x0001__x0001__x0001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001C_@_x0001__x0001__x0001__x0001__x0001__x0001_=@_x0001__x0001__x0001__x0001__x0001__x0001__x0008_@_x0001__x0001__x0001__x0001__x0001__x0001__x0008_@_x0001__x0001__x0001__x0001__x0001__x0001__x0010_@_x0001__x0001__x0001__x0001__x0001__x0001_*@_x0001__x0001__x0001__x0001__x0001__x0001__x0001__x0001__x0001__x0001__x0001__x0001__x0001__x0001__x0018_@_x0001__x0001__x0001__x0001__x0001__x0001__x0008_@_x0001__x0001__x0001__x0001__x0001__x0001__x0018_@_x0001__x0001__x0001__x0001__x0001__x0001__x0018_@_x0001__x0001__x0001__x0001__x0001_ÀR@_x0001__x0001__x0001__x0001__x0001__x0001__x0008_@_x0001__x0001__x0001__x0001__x0001__x0001__x001C_@_x0001__x0001__x0001__x0001__x0001__x0001__x0014_@_x0001__x0001__x0001__x0001__x0001__x0001__x0008_@_x0001__x0001__x0001__x0001__x0001__x0001__x0014_@_x0001__x0001__x0001__x0001__x0001__x0001__x0008_@_x0001__x0001__x0001__x0001__x0001__x0001__x0018_@_x0001__x0001__x0001__x0001__x0001__x0001__x0008_@_x0001__x0001__x0001__x0001__x0001__x0001__x0008_@_x0001__x0001__x0001__x0001__x0001__x0002__x0001_R@_x0001__x0001__x0001__x0001__x0001__x0001__x0008_@_x0001__x0001__x0001__x0001__x0001__x0001__x0008_@_x0001__x0001__x0001__x0001__x0001__x0001__x0018_@_x0001__x0001__x0001__x0001__x0001__x0001__x0010_@_x0001__x0001__x0001__x0001__x0001__x0001__x0008_@_x0001__x0001__x0001__x0001__x0001__x0001__x0014_@_x0001__x0001__x0001__x0001__x0001__x0001__x0008_@_x0001__x0001__x0001__x0001__x0001__x0001_"@_x0001__x0001__x0001__x0001__x0001__x0001__x0008_@_x0001__x0001__x0001__x0001__x0001__x0001__x0010_@_x0001__x0001__x0001__x0001__x0001__x0001__x0014_@_x0001__x0001__x0001__x0001__x0001__x0001__x0008_@_x0001__x0001__x0001__x0001__x0001__x0001__x0008_@_x0001__x0001__x0001__x0001__x0001__x0001__x0014_@_x0001__x0001__x0001__x0001__x0001__x0001__x0008_@_x0001__x0001__x0001__x0001__x0001__x0001__x0010_@_x0001__x0001__x0001__x0001__x0001__x0001__x0008_@_x0001__x0001__x0001__x0001__x0001__x0001__x0018_@_x0001__x0001__x0001__x0001__x0001__x0001__x0001__x0001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0008_@_x0001__x0002__x0001__x0001__x0001__x0001__x0001__x0001__x0008_@_x0001__x0001__x0001__x0001__x0001__x0001__x0008_@_x0001__x0001__x0001__x0001__x0001__x0001__x0010_@_x0001__x0001__x0001__x0001__x0001__x0001__x0008_@_x0001__x0001__x0001__x0001__x0001__x0001__x0018_@_x0001__x0001__x0001__x0001__x0001__x0001__x0018_@_x0001__x0001__x0001__x0001__x0001__x0001__x0008_@_x0001__x0001__x0001__x0001__x0001__x0001__x0008_@_x0001__x0001__x0001__x0001__x0001__x0001__x0008_@_x0001__x0001__x0001__x0001__x0001__x0001__x001C_@_x0001__x0001__x0001__x0001__x0001__x0001__x0010_@_x0001__x0001__x0001__x0001__x0001__x0001__x0014_@_x0001__x0001__x0001__x0001__x0001__x0001_ @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_x0010_@_x0001__x0001__x0001__x0001__x0001__x0001__x0010_@_x0001__x0001__x0001__x0001__x0001__x0001__x0001__x0001__x0001__x0001__x0001__x0001__x0001__x0001__x0018_@_x0001__x0001__x0001__x0001__x0001__x0001_"@_x0001__x0001__x0001__x0001__x0001__x0001__x0010_@_x0001__x0001__x0001__x0001__x0001__x0001_*@_x0001__x0001__x0001__x0001__x0001__x0001__x001C_@_x0001__x0001__x0001__x0001__x0001__x0001__x0008_@_x0001__x0001__x0001__x0001__x0001__x0001__x0008_@_x0001__x0001__x0001__x0001__x0001__x0001__x0018_@_x0001__x0001__x0001__x0001__x0001__x0001__x0008_@_x0001__x0001__x0001__x0001__x0001__x0001__x0010_@_x0001__x0001__x0001__x0001__x0001__x0002__x0001__x0001__x0010_@_x0001__x0001__x0001__x0001__x0001__x0001__x0010_@_x0001__x0001__x0001__x0001__x0001__x0001__x0008_@_x0001__x0001__x0001__x0001__x0001__x0001__x0018_@_x0001__x0001__x0001__x0001__x0001__x0001__x0008_@_x0001__x0001__x0001__x0001__x0001__x0001__x0018_@_x0001__x0001__x0001__x0001__x0001__x0001__x0010_@_x0001__x0001__x0001__x0001__x0001__x0001__x0010_@_x0001__x0001__x0001__x0001__x0001__x0001__x0010_@_x0001__x0001__x0001__x0001__x0001__x0001__x0010_@_x0001__x0001__x0001__x0001__x0001__x0001__x0010_@_x0001__x0001__x0001__x0001__x0001__x0001__x0008_@_x0001__x0001__x0001__x0001__x0001__x0001__x0018_@_x0001__x0001__x0001__x0001__x0001_ÀR@_x0001__x0001__x0001__x0001__x0001__x0001__x0008_@_x0001__x0001__x0001__x0001__x0001__x0001__x0014_@_x0001__x0001__x0001__x0001__x0001__x0001__x0014_@_x0001__x0001__x0001__x0001__x0001__x0001__x0001__x0001__x0001__x0001__x0001__x0001__x0001__x0001__x0018_@_x0001__x0001__x0001__x0001__x0001__x0001__x0010_@_x0001__x0001__x0001__x0001__x0001__x0001__x0010_@_x0001__x0001__x0001__x0001__x0001__x0001__x0008_@_x0001__x0001__x0001__x0001__x0001__x0001__x0018_@_x0001__x0001__x0001__x0001__x0001__x0001__x0014_@_x0001__x0001__x0001__x0001__x0001__x0001__x0014_@_x0001__x0001__x0001__x0001__x0001__x0001__x0008_@_x0001__x0001__x0001__x0001__x0001__x0001__x0010_@_x0001__x0001__x0001__x0001__x0001__x0001__x0014_@_x0001__x0001__x0001__x0001__x0001__x0001__x0018_@_x0001__x0001__x0001__x0001__x0001__x0001__x0008_@_x0001__x0001__x0001__x0001__x0001__x0001__x001C_@_x0001__x0001__x0001__x0001__x0001__x0001__x0008_@_x0001__x0002__x0001__x0001__x0001__x0001__x0001__x0001__x0008_@_x0001__x0001__x0001__x0001__x0001__x0001__x0018_@_x0001__x0001__x0001__x0001__x0001__x0001__x0008_@_x0001__x0001__x0001__x0001__x0001__x0001__x0010_@_x0001__x0001__x0001__x0001__x0001__x0001__x0010_@_x0001__x0001__x0001__x0001__x0001__x0001__x0008_@_x0001__x0001__x0001__x0001__x0001__x0001__x0014_@_x0001__x0001__x0001__x0001__x0001__x0001__x0010_@_x0001__x0001__x0001__x0001__x0001__x0001__x0014_@_x0001__x0001__x0001__x0001__x0001__x0001__x0018_@_x0001__x0001__x0001__x0001__x0001__x0001__x0018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0018_@_x0001__x0001__x0001__x0001__x0001__x0001__x0018_@_x0001__x0001__x0001__x0001__x0001__x0001__x0008_@_x0001__x0001__x0001__x0001__x0001__x0001__x0014_@_x0001__x0001__x0001__x0001__x0001__x0001__x0001__x0001__x0001__x0001__x0001__x0001__x0001__x0001__x0010_@_x0001__x0001__x0001__x0001__x0001__x0001__x0018_@_x0001__x0001__x0001__x0001__x0001__x0001__x0008_@_x0001__x0001__x0001__x0001__x0001__x0001__x001C_@_x0001__x0001__x0001__x0001__x0001__x0001__x0010_@_x0001__x0001__x0001__x0001__x0001__x0001__x0014_@_x0001__x0001__x0001__x0001__x0001__x0001__x001C_@_x0001__x0001__x0001__x0001__x0001__x0001__x0008_@_x0001__x0001__x0001__x0001__x0001__x0001__x0008_@_x0001__x0001__x0001__x0001__x0001__x0001__x0010_@_x0001__x0001__x0001__x0001__x0001__x0002__x0001__x0001__x0008_@_x0001__x0001__x0001__x0001__x0001__x0001__x0008_@_x0001__x0001__x0001__x0001__x0001__x0001_"@_x0001__x0001__x0001__x0001__x0001__x0001__x0008_@_x0001__x0001__x0001__x0001__x0001__x0001__x0010_@_x0001__x0001__x0001__x0001__x0001__x0001__x0010_@_x0001__x0001__x0001__x0001__x0001__x0001__x001C_@_x0001__x0001__x0001__x0001__x0001__x0001__x0014_@_x0001__x0001__x0001__x0001__x0001__x0001__x0008_@_x0001__x0001__x0001__x0001__x0001__x0001__x0018_@_x0001__x0001__x0001__x0001__x0001__x0001__x0001__x0001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0010_@_x0001__x0001__x0001__x0001__x0001__x0001__x0001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0014_@_x0001__x0001__x0001__x0001__x0001__x0001__x0010_@_x0001__x0001__x0001__x0001__x0001__x0001__x0008_@_x0001__x0001__x0001__x0001__x0001__x0001__x0010_@_x0001__x0002__x0001__x0001__x0001__x0001__x0001__x0001__x0001_@_x0001__x0001__x0001__x0001__x0001__x0001__x0014_@_x0001__x0001__x0001__x0001__x0001__x0001__x0018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0001_@_x0001__x0001__x0001__x0001__x0001__x0001__x0018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0001_@_x0001__x0001__x0001__x0001__x0001__x0001__x0018_@_x0001__x0001__x0001__x0001__x0001__x0001__x001C_@_x0001__x0001__x0001__x0001__x0001__x0001__x0008_@_x0001__x0001__x0001__x0001__x0001__x0001__x0008_@_x0001__x0001__x0001__x0001__x0001__x0001__x0010_@_x0001__x0001__x0001__x0001__x0001__x0001__x0008_@_x0001__x0001__x0001__x0001__x0001__x0001__x0014_@_x0001__x0001__x0001__x0001__x0001__x0001__x0014_@_x0001__x0001__x0001__x0001__x0001__x0001__x0010_@_x0001__x0001__x0001__x0001__x0001__x0001__x0010_@_x0001__x0001__x0001__x0001__x0001__x0001__x0010_@_x0001__x0001__x0001__x0001__x0001__x0001__x0010_@_x0001__x0001__x0001__x0001__x0001__x0001__x0008_@_x0001__x0001__x0001__x0001__x0001__x0001__x0008_@_x0001__x0001__x0001__x0001__x0001__x0001__x0010_@_x0001__x0001__x0001__x0001__x0001__x0002__x0001__x0001__x0008_@_x0001__x0001__x0001__x0001__x0001__x0001__x0018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0001__x0001__x0001__x0001__x0001__x0001__x0001__x0001_,@_x0001__x0001__x0001__x0001__x0001__x0001__x0018_@_x0001__x0001__x0001__x0001__x0001__x0001__x0001_@_x0001__x0001__x0001__x0001__x0001__x0001__x0014_@_x0001__x0001__x0001__x0001__x0001__x0001__x0008_@_x0001__x0001__x0001__x0001__x0001__x0001__x0008_@_x0001__x0001__x0001__x0001__x0001__x0001__x0008_@_x0001__x0001__x0001__x0001__x0001__x0001__x0018_@_x0001__x0001__x0001__x0001__x0001__x0001__x0008_@_x0001__x0001__x0001__x0001__x0001__x0001__x0010_@_x0001__x0001__x0001__x0001__x0001__x0001__x0014_@_x0001__x0001__x0001__x0001__x0001__x0001__x0008_@_x0001__x0001__x0001__x0001__x0001__x0001__x0010_@_x0001__x0001__x0001__x0001__x0001__x0001__x0008_@_x0001__x0001__x0001__x0001__x0001__x0001__x0008_@_x0001__x0001__x0001__x0001__x0001__x0001__x0014_@_x0001__x0001__x0001__x0001__x0001__x0001__x0008_@_x0001__x0001__x0001__x0001__x0001__x0001__x0018_@_x0001__x0001__x0001__x0001__x0001__x0001__x0008_@_x0001__x0001__x0001__x0001__x0001__x0001__x0014_@_x0001__x0001__x0001__x0001__x0001__x0001__x0010_@_x0001__x0001__x0001__x0001__x0001__x0001__x0014_@_x0001__x0001__x0001__x0001__x0001__x0001__x0008_@_x0001__x0001__x0001__x0001__x0001__x0001__x0010_@_x0001__x0002__x0001__x0001__x0001__x0001__x0001__x0001__x0014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0014_@_x0001__x0001__x0001__x0001__x0001__x0001__x0014_@_x0001__x0001__x0001__x0001__x0001__x0001__x0010_@_x0001__x0001__x0001__x0001__x0001__x0001__x001C_@_x0001__x0001__x0001__x0001__x0001__x0001__x0014_@_x0001__x0001__x0001__x0001__x0001__x0001__x0008_@_x0001__x0001__x0001__x0001__x0001__x0001_ @_x0001__x0001__x0001__x0001__x0001__x0001__x0008_@_x0001__x0001__x0001__x0001__x0001__x0001__x0010_@_x0001__x0001__x0001__x0001__x0001__x0001__x0001__x0001__x0001__x0001__x0001__x0001__x0001__x0001__x0010_@_x0001__x0001__x0001__x0001__x0001__x0001__x0008_@_x0001__x0001__x0001__x0001__x0001__x0001__x0008_@_x0001__x0001__x0001__x0001__x0001__x0001__x001C_@_x0001__x0001__x0001__x0001__x0001__x0001__x0010_@_x0001__x0001__x0001__x0001__x0001__x0001__x0008_@_x0001__x0001__x0001__x0001__x0001__x0001__x0014_@_x0001__x0001__x0001__x0001__x0001__x0001__x0008_@_x0001__x0001__x0001__x0001__x0001__x0001__x0010_@_x0001__x0001__x0001__x0001__x0001__x0001__x0014_@_x0001__x0001__x0001__x0001__x0001__x0001__x0008_@_x0001__x0001__x0001__x0001__x0001__x0001__x0001__x0001__x0001__x0001__x0001__x0001__x0001__x0001_ @_x0001__x0001__x0001__x0001__x0001__x0001__x0010_@_x0001__x0001__x0001__x0001__x0001__x0002__x0001__x0001__x0010_@_x0001__x0001__x0001__x0001__x0001__x0001__x0008_@_x0001__x0001__x0001__x0001__x0001__x0001__x0008_@_x0001__x0001__x0001__x0001__x0001__x0001__x0008_@_x0001__x0001__x0001__x0001__x0001__x0001__x0010_@_x0001__x0001__x0001__x0001__x0001__x0001_,@_x0001__x0001__x0001__x0001__x0001__x0001__x0018_@_x0001__x0001__x0001__x0001__x0001__x0001__x0001_@_x0001__x0001__x0001__x0001__x0001__x0001__x0008_@_x0001__x0001__x0001__x0001__x0001__x0001__x0008_@_x0001__x0001__x0001__x0001__x0001__x0001__x0010_@_x0001__x0001__x0001__x0001__x0001__x0001__x0018_@_x0001__x0001__x0001__x0001__x0001__x0001__x0014_@_x0001__x0001__x0001__x0001__x0001__x0001__x0018_@_x0001__x0001__x0001__x0001__x0001__x0001__x0008_@_x0001__x0001__x0001__x0001__x0001__x0001__x0018_@_x0001__x0001__x0001__x0001__x0001__x0001__x0008_@_x0001__x0001__x0001__x0001__x0001__x0001__x0014_@_x0001__x0001__x0001__x0001__x0001__x0001__x0010_@_x0001__x0001__x0001__x0001__x0001__x0001__x0008_@_x0001__x0001__x0001__x0001__x0001__x0001__x0014_@_x0001__x0001__x0001__x0001__x0001__x0001__x0010_@_x0001__x0001__x0001__x0001__x0001__x0001__x0010_@_x0001__x0001__x0001__x0001__x0001__x0001__x0014_@_x0001__x0001__x0001__x0001__x0001__x0001__x0008_@_x0001__x0001__x0001__x0001__x0001__x0001__x0014_@_x0001__x0001__x0001__x0001__x0001__x0001__x0010_@_x0001__x0001__x0001__x0001__x0001__x0001__x0008_@_x0001__x0001__x0001__x0001__x0001__x0001__x0008_@_x0001__x0001__x0001__x0001__x0001__x0001__x0018_@_x0001__x0001__x0001__x0001__x0001__x0001__x0010_@_x0001__x0001__x0001__x0001__x0001__x0001__x0008_@_x0001__x0002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0014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0014_@_x0001__x0001__x0001__x0001__x0001__x0001__x0010_@_x0001__x0001__x0001__x0001__x0001__x0001__x0018_@_x0001__x0001__x0001__x0001__x0001__x0001_ @_x0001__x0001__x0001__x0001__x0001__x0001__x0014_@_x0001__x0001__x0001__x0001__x0001__x0001__x0018_@_x0001__x0001__x0001__x0001__x0001__x0001__x0014_@_x0001__x0001__x0001__x0001__x0001__x0001__x0014_@_x0001__x0001__x0001__x0001__x0001__x0001__x0018_@_x0001__x0001__x0001__x0001__x0001__x0001__x0008_@_x0001__x0001__x0001__x0001__x0001__x0001__x0008_@_x0001__x0001__x0001__x0001__x0001__x0001__x0010_@_x0001__x0001__x0001__x0001__x0001__x0001__x0008_@_x0001__x0001__x0001__x0001__x0001__x0001__x0018_@_x0001__x0001__x0001__x0001__x0001__x0001__x0018_@_x0001__x0001__x0001__x0001__x0001__x0001__x0008_@_x0001__x0001__x0001__x0001__x0001__x0002__x0001__x0001_*@_x0001__x0001__x0001__x0001__x0001__x0001__x0008_@_x0001__x0001__x0001__x0001__x0001__x0001__x0010_@_x0001__x0001__x0001__x0001__x0001__x0001__x0008_@_x0001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0018_@_x0001__x0001__x0001__x0001__x0001__x0001__x0010_@_x0001__x0001__x0001__x0001__x0001__x0001__x0010_@_x0001__x0001__x0001__x0001__x0001__x0001__x0001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_x0014_@_x0001__x0001__x0001__x0001__x0001__x0001__x0001_@_x0001__x0001__x0001__x0001__x0001__x0001__x0008_@_x0001__x0001__x0001__x0001__x0001__x0001__x0014_@_x0001__x0001__x0001__x0001__x0001__x0001_ @_x0001__x0001__x0001__x0001__x0001__x0001__x0008_@_x0001__x0002__x0001__x0001__x0001__x0001__x0001__x0001__x0008_@_x0001__x0001__x0001__x0001__x0001__x0001__x0008_@_x0001__x0001__x0001__x0001__x0001__x0001__x0001_@_x0001__x0001__x0001__x0001__x0001__x0001__x0010_@_x0001__x0001__x0001__x0001__x0001__x0001__x0010_@_x0001__x0001__x0001__x0001__x0001__x0001__x0014_@_x0001__x0001__x0001__x0001__x0001__x0001__x0014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_x0014_@_x0001__x0001__x0001__x0001__x0001__x0001__x0010_@_x0001__x0001__x0001__x0001__x0001__x0001__x0014_@_x0001__x0001__x0001__x0001__x0001__x0001__x0008_@_x0001__x0001__x0001__x0001__x0001__x0001__x0008_@_x0001__x0001__x0001__x0001__x0001__x0001__x0008_@_x0001__x0001__x0001__x0001__x0001__x0001__x0001_@_x0001__x0001__x0001__x0001__x0001__x0001__x0018_@_x0001__x0001__x0001__x0001__x0001__x0001__x0008_@_x0001__x0001__x0001__x0001__x0001__x0001__x001C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0002__x0001__x0001__x0008_@_x0001__x0001__x0001__x0001__x0001__x0001__x0010_@_x0001__x0001__x0001__x0001__x0001__x0001__x0010_@_x0001__x0001__x0001__x0001__x0001__x0001__x0018_@_x0001__x0001__x0001__x0001__x0001__x0001__x0008_@_x0001__x0001__x0001__x0001__x0001__x0001__x0014_@_x0001__x0001__x0001__x0001__x0001__x0001__x0010_@_x0001__x0001__x0001__x0001__x0001__x0001__x0008_@_x0001__x0001__x0001__x0001__x0001__x0001__x0014_@_x0001__x0001__x0001__x0001__x0001__x0001__x0018_@_x0001__x0001__x0001__x0001__x0001__x0001__x0010_@_x0001__x0001__x0001__x0001__x0001__x0001__x0018_@_x0001__x0001__x0001__x0001__x0001__x0001__x0008_@_x0001__x0001__x0001__x0001__x0001__x0001__x0010_@_x0001__x0001__x0001__x0001__x0001__x0001__x0018_@_x0001__x0001__x0001__x0001__x0001__x0001__x0014_@_x0001__x0001__x0001__x0001__x0001__x0001__x0008_@_x0001__x0001__x0001__x0001__x0001__x0001__x0008_@_x0001__x0001__x0001__x0001__x0001__x0001__x0014_@_x0001__x0001__x0001__x0001__x0001__x0001__x001C_@_x0001__x0001__x0001__x0001__x0001__x0001__x0018_@_x0001__x0001__x0001__x0001__x0001__x0001__x0010_@_x0001__x0001__x0001__x0001__x0001__x0001__x0008_@_x0001__x0001__x0001__x0001__x0001__x0001__x001C_@_x0001__x0001__x0001__x0001__x0001__x0001__x0018_@_x0001__x0001__x0001__x0001__x0001__x0001__x0010_@_x0001__x0001__x0001__x0001__x0001__x0001__x0008_@_x0001__x0001__x0001__x0001__x0001__x0001__x0010_@_x0001__x0001__x0001__x0001__x0001__x0001__x0008_@_x0001__x0001__x0001__x0001__x0001__x0001_ @_x0001__x0001__x0001__x0001__x0001__x0001__x0010_@_x0001__x0001__x0001__x0001__x0001__x0001__x0001_@_x0001__x0002__x0001__x0001__x0001__x0001__x0001__x0001__x0010_@_x0001__x0001__x0001__x0001__x0001__x0001__x0018_@_x0001__x0001__x0001__x0001__x0001__x0001__x0018_@_x0001__x0001__x0001__x0001__x0001__x0001__x0008_@_x0001__x0001__x0001__x0001__x0001__x0001__x001C_@_x0001__x0001__x0001__x0001__x0001__x0001__x0008_@_x0001__x0001__x0001__x0001__x0001__x0001__x0014_@_x0001__x0001__x0001__x0001__x0001__x0001__x0018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C_@_x0001__x0001__x0001__x0001__x0001__x0001__x0008_@_x0001__x0001__x0001__x0001__x0001__x0001__x0014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0014_@_x0001__x0001__x0001__x0001__x0001__x0001__x0010_@_x0001__x0001__x0001__x0001__x0001__x0001__x0008_@_x0001__x0001__x0001__x0001__x0001__x0001__x0008_@_x0001__x0001__x0001__x0001__x0001__x0001__x0008_@_x0001__x0001__x0001__x0001__x0001__x0002__x0001__x0001__x0008_@_x0001__x0001__x0001__x0001__x0001__x0001__x001C_@_x0001__x0001__x0001__x0001__x0001__x0001__x0010_@_x0001__x0001__x0001__x0001__x0001__x0001__x001C_@_x0001__x0001__x0001__x0001__x0001__x0001__x0010_@_x0001__x0001__x0001__x0001__x0001__x0001__x0008_@_x0001__x0001__x0001__x0001__x0001__x0001__x0008_@_x0001__x0001__x0001__x0001__x0001__x0001__x0018_@_x0001__x0001__x0001__x0001__x0001__x0001__x0010_@_x0001__x0001__x0001__x0001__x0001__x0001__x0018_@_x0001__x0001__x0001__x0001__x0001__x0001__x0008_@_x0001__x0001__x0001__x0001__x0001__x0001__x0008_@_x0001__x0001__x0001__x0001__x0001__x0001__x0018_@_x0001__x0001__x0001__x0001__x0001__x0001__x0018_@_x0001__x0001__x0001__x0001__x0001__x0001__x0010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_x0014_@_x0001__x0001__x0001__x0001__x0001__x0001__x0008_@_x0001__x0001__x0001__x0001__x0001__x0001__x0010_@_x0001__x0001__x0001__x0001__x0001__x0001__x0008_@_x0001__x0001__x0001__x0001__x0001__x0001__x0010_@_x0001__x0001__x0001__x0001__x0001__x0001__x0001__x0001__x0001__x0001__x0001__x0001__x0001__x0001__x0008_@_x0001__x0001__x0001__x0001__x0001__x0001__x0008_@_x0001__x0002__x0001__x0001__x0001__x0001__x0001__x0001__x0014_@_x0001__x0001__x0001__x0001__x0001__x0001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0001__x0014_@_x0001__x0001__x0001__x0001__x0001__x0001__x0001__x0001__x0001__x0001__x0001__x0001__x0001__x0001__x001C_@_x0001__x0001__x0001__x0001__x0001__x0001__x0008_@_x0001__x0001__x0001__x0001__x0001__x0001__x0008_@_x0001__x0001__x0001__x0001__x0001__x0001__x0008_@_x0001__x0001__x0001__x0001__x0001__x0001_*@_x0001__x0001__x0001__x0001__x0001__x0001__x0014_@_x0001__x0001__x0001__x0001__x0001__x0001__x0018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0018_@_x0001__x0001__x0001__x0001__x0001__x0001__x0008_@_x0001__x0001__x0001__x0001__x0001__x0001__x0014_@_x0001__x0001__x0001__x0001__x0001__x0001__x0008_@_x0001__x0001__x0001__x0001__x0001__x0002__x0001__x0001__x001C_@_x0001__x0001__x0001__x0001__x0001__x0001__x0014_@_x0001__x0001__x0001__x0001__x0001__x0001__x0008_@_x0001__x0001__x0001__x0001__x0001__x0001__x0014_@_x0001__x0001__x0001__x0001__x0001__x0001__x0010_@_x0001__x0001__x0001__x0001__x0001__x0001__x0010_@_x0001__x0001__x0001__x0001__x0001__x0001__x0018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0018_@_x0001__x0001__x0001__x0001__x0001__x0001__x0008_@_x0001__x0001__x0001__x0001__x0001__x0001__x0010_@_x0001__x0001__x0001__x0001__x0001__x0001__x0008_@_x0001__x0001__x0001__x0001__x0001__x0001__x0014_@_x0001__x0001__x0001__x0001__x0001__x0001__x0010_@_x0001__x0001__x0001__x0001__x0001__x0001__x0010_@_x0001__x0001__x0001__x0001__x0001__x0001__x0008_@_x0001__x0001__x0001__x0001__x0001__x0001__x001C_@_x0001__x0001__x0001__x0001__x0001__x0001__x0010_@_x0001__x0001__x0001__x0001__x0001__x0001__x0018_@_x0001__x0001__x0001__x0001__x0001__x0001__x0014_@_x0001__x0001__x0001__x0001__x0001__x0001__x0008_@_x0001__x0001__x0001__x0001__x0001__x0001__x0001_@_x0001__x0001__x0001__x0001__x0001__x0001__x0010_@_x0001__x0001__x0001__x0001__x0001__x0001__x0018_@_x0001__x0001__x0001__x0001__x0001__x0001__x0018_@_x0001__x0001__x0001__x0001__x0001__x0001__x0010_@_x0001__x0002__x0001__x0001__x0001__x0001__x0001__x0001__x0008_@_x0001__x0001__x0001__x0001__x0001__x0001__x0008_@_x0001__x0001__x0001__x0001__x0001__x0001_ @_x0001__x0001__x0001__x0001__x0001__x0001__x0008_@_x0001__x0001__x0001__x0001__x0001__x0001__x0018_@_x0001__x0001__x0001__x0001__x0001__x0001__x0010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001C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0014_@_x0001__x0001__x0001__x0001__x0001__x0001__x0018_@_x0001__x0001__x0001__x0001__x0001__x0001__x0018_@_x0001__x0001__x0001__x0001__x0001__x0001__x0008_@_x0001__x0001__x0001__x0001__x0001__x0001__x0008_@_x0001__x0001__x0001__x0001__x0001__x0001__x0008_@_x0001__x0001__x0001__x0001__x0001__x0001__x0010_@_x0001__x0001__x0001__x0001__x0001__x0001__x0018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0002__x0001__x0001_ @_x0001__x0001__x0001__x0001__x0001__x0001__x001C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 @_x0001__x0001__x0001__x0001__x0001__x0001__x0010_@_x0001__x0001__x0001__x0001__x0001__x0001__x0018_@_x0001__x0001__x0001__x0001__x0001__x0001__x0010_@_x0001__x0001__x0001__x0001__x0001__x0001__x001C_@_x0001__x0001__x0001__x0001__x0001__x0001__x0008_@_x0001__x0001__x0001__x0001__x0001__x0001__x0008_@_x0001__x0001__x0001__x0001__x0001__x0001__x0018_@_x0001__x0001__x0001__x0001__x0001__x0001__x0018_@_x0001__x0001__x0001__x0001__x0001__x0001__x0018_@_x0001__x0001__x0001__x0001__x0001__x0001_*@_x0001__x0001__x0001__x0001__x0001__x0001__x0008_@_x0001__x0001__x0001__x0001__x0001__x0001_ @_x0001__x0001__x0001__x0001__x0001__x0001__x0014_@_x0001__x0001__x0001__x0001__x0001__x0001__x0008_@_x0001__x0001__x0001__x0001__x0001__x0001__x0010_@_x0001__x0001__x0001__x0001__x0001__x0001__x001C_@_x0001__x0001__x0001__x0001__x0001__x0001__x001C_@_x0001__x0001__x0001__x0001__x0001__x0001__x0008_@_x0001__x0001__x0001__x0001__x0001__x0001__x0008_@_x0001__x0001__x0001__x0001__x0001__x0001__x0018_@_x0001__x0001__x0001__x0001__x0001__x0001__x0010_@_x0001__x0001__x0001__x0001__x0001__x0001__x001C_@_x0001__x0002__x0001__x0001__x0001__x0001__x0001__x0001__x0010_@_x0001__x0001__x0001__x0001__x0001__x0001__x0001__x0001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001C_@_x0001__x0001__x0001__x0001__x0001__x0001__x0010_@_x0001__x0001__x0001__x0001__x0001__x0001__x0010_@_x0001__x0001__x0001__x0001__x0001__x0001_"@_x0001__x0001__x0001__x0001__x0001__x0001__x0014_@_x0001__x0001__x0001__x0001__x0001__x0001__x0008_@_x0001__x0001__x0001__x0001__x0001_C@_x0001__x0001__x0001__x0001__x0001__x0001__x0018_@_x0001__x0001__x0001__x0001__x0001__x0001__x0014_@_x0001__x0001__x0001__x0001__x0001__x0001__x0014_@_x0001__x0001__x0001__x0001__x0001__x0001__x0014_@_x0001__x0001__x0001__x0001__x0001__x0001__x0018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0014_@_x0001__x0001__x0001__x0001__x0001__x0001__x0008_@_x0001__x0001__x0001__x0001__x0001__x0001__x001C_@_x0001__x0001__x0001__x0001__x0001__x0001__x0014_@_x0001__x0001__x0001__x0001__x0001__x0001_2@_x0001__x0001__x0001__x0001__x0001__x0001__x0008_@_x0001__x0001__x0001__x0001__x0001__x0002__x0001__x0001__x0018_@_x0001__x0001__x0001__x0001__x0001__x0001__x0001__x0001__x0001__x0001__x0001__x0001__x0001__x0001__x0008_@_x0001__x0001__x0001__x0001__x0001__x0001__x0014_@_x0001__x0001__x0001__x0001__x0001__x0001__x0010_@_x0001__x0001__x0001__x0001__x0001__x0001__x0010_@_x0001__x0001__x0001__x0001__x0001__x0001__x0010_@_x0001__x0001__x0001__x0001__x0001__x0001__x0010_@_x0001__x0001__x0001__x0001__x0001__x0001__x0010_@_x0001__x0001__x0001__x0001__x0001__x0001__x0018_@_x0001__x0001__x0001__x0001__x0001__x0001_ @_x0001__x0001__x0001__x0001__x0001__x0001__x0008_@_x0001__x0001__x0001__x0001__x0001__x0001__x0014_@_x0001__x0001__x0001__x0001__x0001__x0001__x0010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0018_@_x0001__x0001__x0001__x0001__x0001__x0001__x0001_@_x0001__x0001__x0001__x0001__x0001__x0001__x001C_@_x0001__x0001__x0001__x0001__x0001__x0001__x0001_@_x0001__x0001__x0001__x0001__x0001__x0001__x0008_@_x0001__x0001__x0001__x0001__x0001__x0001__x0010_@_x0001__x0001__x0001__x0001__x0001__x0001__x0010_@_x0001__x0001__x0001__x0001__x0001__x0001__x0010_@_x0001__x0001__x0001__x0001__x0001__x0001__x0014_@_x0001__x0002__x0001__x0001__x0001__x0001__x0001__x0001__x0008_@_x0001__x0001__x0001__x0001__x0001__x0001__x0008_@_x0001__x0001__x0001__x0001__x0001__x0001__x0018_@_x0001__x0001__x0001__x0001__x0001__x0001__x0010_@_x0001__x0001__x0001__x0001__x0001__x0001__x0010_@_x0001__x0001__x0001__x0001__x0001__x0001_,@_x0001__x0001__x0001__x0001__x0001__x0001__x0008_@_x0001__x0001__x0001__x0001__x0001__x0001__x0008_@_x0001__x0001__x0001__x0001__x0001__x0001__x0010_@_x0001__x0001__x0001__x0001__x0001__x0001__x0008_@_x0001__x0001__x0001__x0001__x0001__x0001__x0018_@_x0001__x0001__x0001__x0001__x0001__x0001__x0008_@_x0001__x0001__x0001__x0001__x0001__x0001__x001C_@_x0001__x0001__x0001__x0001__x0001__x0001__x0014_@_x0001__x0001__x0001__x0001__x0001__x0001__x0008_@_x0001__x0001__x0001__x0001__x0001__x0001__x0010_@_x0001__x0001__x0001__x0001__x0001__x0001__x0010_@_x0001__x0001__x0001__x0001__x0001__x0001__x0008_@_x0001__x0001__x0001__x0001__x0001__x0001__x0018_@_x0001__x0001__x0001__x0001__x0001__x0001__x0008_@_x0001__x0001__x0001__x0001__x0001__x0001__x0014_@_x0001__x0001__x0001__x0001__x0001__x0001__x0010_@_x0001__x0001__x0001__x0001__x0001__x0001__x0008_@_x0001__x0001__x0001__x0001__x0001__x0001__x0008_@_x0001__x0001__x0001__x0001__x0001__x0001__x0010_@_x0001__x0001__x0001__x0001__x0001__x0001__x0010_@_x0001__x0001__x0001__x0001__x0001__x0001__x0018_@_x0001__x0001__x0001__x0001__x0001__x0001__x0010_@_x0001__x0001__x0001__x0001__x0001__x0001__x0010_@_x0001__x0001__x0001__x0001__x0001__x0001__x0018_@_x0001__x0001__x0001__x0001__x0001__x0001__x0008_@_x0001__x0001__x0001__x0001__x0001__x0002__x0001__x0001__x0008_@_x0001__x0001__x0001__x0001__x0001__x0001__x0010_@_x0001__x0001__x0001__x0001__x0001__x0001__x001C_@_x0001__x0001__x0001__x0001__x0001__x0001__x0008_@_x0001__x0001__x0001__x0001__x0001__x0001__x0014_@_x0001__x0001__x0001__x0001__x0001__x0001__x0010_@_x0001__x0001__x0001__x0001__x0001__x0001__x001C_@_x0001__x0001__x0001__x0001__x0001__x0001__x0010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0018_@_x0001__x0001__x0001__x0001__x0001__x0001__x0018_@_x0001__x0001__x0001__x0001__x0001__x0001__x0008_@_x0001__x0001__x0001__x0001__x0001__x0001__x0010_@_x0001__x0001__x0001__x0001__x0001__x0001__x0018_@_x0001__x0001__x0001__x0001__x0001__x0001__x0008_@_x0001__x0001__x0001__x0001__x0001__x0001__x0008_@_x0001__x0001__x0001__x0001__x0001__x0001__x0010_@_x0001__x0001__x0001__x0001__x0001__x0001__x0008_@_x0001__x0001__x0001__x0001__x0001__x0001_,@_x0001__x0001__x0001__x0001__x0001__x0001__x0008_@_x0001__x0002__x0001__x0001__x0001__x0001__x0001__x0001__x0008_@_x0001__x0001__x0001__x0001__x0001__x0001__x0010_@_x0001__x0001__x0001__x0001__x0001__x0001__x0018_@_x0001__x0001__x0001__x0001__x0001__x0001__x0008_@_x0001__x0001__x0001__x0001__x0001__x0001__x0008_@_x0001__x0001__x0001__x0001__x0001__x0001__x0008_@_x0001__x0001__x0001__x0001__x0001__x0001__x0014_@_x0001__x0001__x0001__x0001__x0001__x0001__x0018_@_x0001__x0001__x0001__x0001__x0001__x0001__x0008_@_x0001__x0001__x0001__x0001__x0001__x0001__x0010_@_x0001__x0001__x0001__x0001__x0001__x0001__x0014_@_x0001__x0001__x0001__x0001__x0001__x0001__x0014_@_x0001__x0001__x0001__x0001__x0001__x0001__x0008_@_x0001__x0001__x0001__x0001__x0001__x0001__x0014_@_x0001__x0001__x0001__x0001__x0001__x0001__x0014_@_x0001__x0001__x0001__x0001__x0001_ÀR@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_x001C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0001_@_x0001__x0001__x0001__x0001__x0001__x0002__x0001__x0001__x0010_@_x0001__x0001__x0001__x0001__x0001__x0001__x0001_@_x0001__x0001__x0001__x0001__x0001__x0001__x0008_@_x0001__x0001__x0001__x0001__x0001__x0001__x0010_@_x0001__x0001__x0001__x0001__x0001__x0001__x0010_@_x0001__x0001__x0001__x0001__x0001__x0001__x0008_@_x0001__x0001__x0001__x0001__x0001__x0001__x0014_@_x0001__x0001__x0001__x0001__x0001__x0001__x0010_@_x0001__x0001__x0001__x0001__x0001_ÀR@_x0001__x0001__x0001__x0001__x0001__x0001__x0008_@_x0001__x0001__x0001__x0001__x0001__x0001__x0010_@_x0001__x0001__x0001__x0001__x0001__x0001_ @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0014_@_x0001__x0001__x0001__x0001__x0001__x0001__x0010_@_x0001__x0001__x0001__x0001__x0001__x0001__x0010_@_x0001__x0001__x0001__x0001__x0001__x0001__x0008_@_x0001__x0001__x0001__x0001__x0001__x0001__x0018_@_x0001__x0001__x0001__x0001__x0001__x0001__x0008_@_x0001__x0001__x0001__x0001__x0001__x0001__x0014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0008_@_x0001__x0002__x0001__x0001__x0001__x0001__x0001__x0001__x0001__x0001__x0001__x0001__x0001__x0001__x0001__x0001__x0014_@_x0001__x0001__x0001__x0001__x0001__x0001__x0008_@_x0001__x0001__x0001__x0001__x0001__x0001__x0008_@_x0001__x0001__x0001__x0001__x0001__x0001__x0010_@_x0001__x0001__x0001__x0001__x0001__x0001__x0010_@_x0001__x0001__x0001__x0001__x0001__x0001__x0018_@_x0001__x0001__x0001__x0001__x0001__x0001__x0018_@_x0001__x0001__x0001__x0001__x0001__x0001__x0008_@_x0001__x0001__x0001__x0001__x0001__x0001_"@_x0001__x0001__x0001__x0001__x0001__x0001__x0008_@_x0001__x0001__x0001__x0001__x0001__x0001__x0008_@_x0001__x0001__x0001__x0001__x0001__x0001__x0001_@_x0001__x0001__x0001__x0001__x0001__x0001__x001C_@_x0001__x0001__x0001__x0001__x0001__x0001__x0008_@_x0001__x0001__x0001__x0001__x0001__x0001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0014_@_x0001__x0001__x0001__x0001__x0001__x0001__x0010_@_x0001__x0001__x0001__x0001__x0001__x0001__x0008_@_x0001__x0001__x0001__x0001__x0001__x0001__x0008_@_x0001__x0001__x0001__x0001__x0001__x0001__x0018_@_x0001__x0001__x0001__x0001__x0001__x0001__x001C_@_x0001__x0001__x0001__x0001__x0001__x0001__x0008_@_x0001__x0001__x0001__x0001__x0001__x0001__x0008_@_x0001__x0001__x0001__x0001__x0001__x0002__x0001__x0001__x0008_@_x0001__x0001__x0001__x0001__x0001__x0001_ @_x0001__x0001__x0001__x0001__x0001__x0001__x001C_@_x0001__x0001__x0001__x0001__x0001__x0001__x0010_@_x0001__x0001__x0001__x0001__x0001__x0001__x0010_@_x0001__x0001__x0001__x0001__x0001__x0001__x0008_@_x0001__x0001__x0001__x0001__x0001__x0001__x0008_@_x0001__x0001__x0001__x0001__x0001__x0001__x0018_@_x0001__x0001__x0001__x0001__x0001__x0001__x0018_@_x0001__x0001__x0001__x0001__x0001__x0001__x0008_@_x0001__x0001__x0001__x0001__x0001__x0001__x0010_@_x0001__x0001__x0001__x0001__x0001__x0001__x0010_@_x0001__x0001__x0001__x0001__x0001__x0001__x0018_@_x0001__x0001__x0001__x0001__x0001__x0001__x0014_@_x0001__x0001__x0001__x0001__x0001__x0001__x001C_@_x0001__x0001__x0001__x0001__x0001__x0001__x0001__x0001__x0001__x0001__x0001__x0001__x0001__x0001__x001C_@_x0001__x0001__x0001__x0001__x0001__x0001__x0010_@_x0001__x0001__x0001__x0001__x0001__x0001__x0010_@_x0001__x0001__x0001__x0001__x0001__x0001__x0010_@_x0001__x0001__x0001__x0001__x0001__x0001__x0018_@_x0001__x0001__x0001__x0001__x0001__x0001__x0008_@_x0001__x0001__x0001__x0001__x0001__x0001__x0014_@_x0001__x0001__x0001__x0001__x0001__x0001__x0018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C_@_x0001__x0001__x0001__x0001__x0001__x0001__x0008_@_x0001__x0001__x0001__x0001__x0001__x0001__x001C_@_x0001__x0002__x0001__x0001__x0001__x0001__x0001__x0001__x0014_@_x0001__x0001__x0001__x0001__x0001__x0001__x0008_@_x0001__x0001__x0001__x0001__x0001__x0001__x0014_@_x0001__x0001__x0001__x0001__x0001__x0001__x0008_@_x0001__x0001__x0001__x0001__x0001__x0001__x0018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ÀR@_x0001__x0001__x0001__x0001__x0001__x0001__x0008_@_x0001__x0001__x0001__x0001__x0001__x0001__x0008_@_x0001__x0001__x0001__x0001__x0001__x0001_ @_x0001__x0001__x0001__x0001__x0001__x0001__x0018_@_x0001__x0001__x0001__x0001__x0001__x0001__x0008_@_x0001__x0001__x0001__x0001__x0001__x0001__x0008_@_x0001__x0001__x0001__x0001__x0001__x0001__x0018_@_x0001__x0001__x0001__x0001__x0001__x0001__x0014_@_x0001__x0001__x0001__x0001__x0001__x0001__x0010_@_x0001__x0001__x0001__x0001__x0001__x0001__x0014_@_x0001__x0001__x0001__x0001__x0001__x0001__x0010_@_x0001__x0001__x0001__x0001__x0001__x0001__x0010_@_x0001__x0001__x0001__x0001__x0001__x0001__x0014_@_x0001__x0001__x0001__x0001__x0001__x0001_,@_x0001__x0001__x0001__x0001__x0001__x0001__x0008_@_x0001__x0001__x0001__x0001__x0001__x0001__x0018_@_x0001__x0001__x0001__x0001__x0001_ÀR@_x0001__x0001__x0001__x0001__x0001__x0001__x001C_@_x0001__x0001__x0001__x0001__x0001__x0002__x0001__x0001__x0008_@_x0001__x0001__x0001__x0001__x0001__x0001__x0014_@_x0001__x0001__x0001__x0001__x0001__x0001__x0008_@_x0001__x0001__x0001__x0001__x0001__x0001__x0001_@_x0001__x0001__x0001__x0001__x0001__x0001_*@_x0001__x0001__x0001__x0001__x0001__x0001__x0008_@_x0001__x0001__x0001__x0001__x0001__x0001__x0014_@_x0001__x0001__x0001__x0001__x0001__x0001__x0008_@_x0001__x0001__x0001__x0001__x0001__x0001__x0008_@_x0001__x0001__x0001__x0001__x0001__x0001__x0014_@_x0001__x0001__x0001__x0001__x0001__x0001__x0010_@_x0001__x0001__x0001__x0001__x0001__x0001__x001C_@_x0001__x0001__x0001__x0001__x0001__x0001_ @_x0001__x0001__x0001__x0001__x0001__x0001_ @_x0001__x0001__x0001__x0001__x0001__x0001__x0018_@_x0001__x0001__x0001__x0001__x0001__x0001__x0008_@_x0001__x0001__x0001__x0001__x0001__x0001__x0008_@_x0001__x0001__x0001__x0001__x0001__x0001_ @_x0001__x0001__x0001__x0001__x0001__x0001__x0010_@_x0001__x0001__x0001__x0001__x0001__x0001__x0008_@_x0001__x0001__x0001__x0001__x0001__x0001__x0008_@_x0001__x0001__x0001__x0001__x0001__x0001__x0010_@_x0001__x0001__x0001__x0001__x0001__x0001__x0010_@_x0001__x0001__x0001__x0001__x0001__x0001__x0018_@_x0001__x0001__x0001__x0001__x0001__x0001__x0008_@_x0001__x0001__x0001__x0001__x0001__x0001__x0014_@_x0001__x0001__x0001__x0001__x0001__x0001__x0010_@_x0001__x0001__x0001__x0001__x0001__x0001__x0008_@_x0001__x0001__x0001__x0001__x0001__x0001__x0008_@_x0001__x0001__x0001__x0001__x0001__x0001_,@_x0001__x0001__x0001__x0001__x0001__x0001__x0018_@_x0001__x0001__x0001__x0001__x0001__x0001__x0008_@</t>
  </si>
  <si>
    <t>f99df2a0a5e038d5ba519742f917aa7f_x0001__x0002__x0001__x0001__x0001__x0001__x0001__x0001__x0010_@_x0001__x0001__x0001__x0001__x0001__x0001__x0018_@_x0001__x0001__x0001__x0001__x0001__x0001__x0008_@_x0001__x0001__x0001__x0001__x0001__x0001__x0008_@_x0001__x0001__x0001__x0001__x0001__x0001__x0008_@_x0001__x0001__x0001__x0001__x0001__x0001__x0001__x0001__x0001__x0001__x0001__x0001__x0001__x0001__x0008_@_x0001__x0001__x0001__x0001__x0001__x0001__x001C_@_x0001__x0001__x0001__x0001__x0001__x0001__x0018_@_x0001__x0001__x0001__x0001__x0001__x0001__x0008_@_x0001__x0001__x0001__x0001__x0001__x0001__x0001_@_x0001__x0001__x0001__x0001__x0001__x0001__x0010_@_x0001__x0001__x0001__x0001__x0001__x0001__x0008_@_x0001__x0001__x0001__x0001__x0001__x0001__x0008_@_x0001__x0001__x0001__x0001__x0001__x0001__x0008_@_x0001__x0001__x0001__x0001__x0001__x0001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0018_@_x0001__x0001__x0001__x0001__x0001__x0001__x0008_@_x0001__x0001__x0001__x0001__x0001__x0001__x0010_@_x0001__x0001__x0001__x0001__x0001__x0001__x0014_@_x0001__x0001__x0001__x0001__x0001__x0001__x0008_@_x0001__x0001__x0001__x0001__x0001__x0001__x0018_@_x0001__x0001__x0001__x0001__x0001__x0001__x0018_@_x0001__x0001__x0001__x0001__x0001__x0001__x0010_@_x0001__x0001__x0001__x0001__x0001__x0001_,@_x0001__x0001__x0001__x0001__x0001__x0001__x0014_@_x0001__x0001__x0001__x0001__x0001__x0002__x0001__x0001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0018_@_x0001__x0001__x0001__x0001__x0001__x0001__x0014_@_x0001__x0001__x0001__x0001__x0001__x0001__x0010_@_x0001__x0001__x0001__x0001__x0001__x0001__x0010_@_x0001__x0001__x0001__x0001__x0001__x0001_ @_x0001__x0001__x0001__x0001__x0001__x0001__x0010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0018_@_x0001__x0001__x0001__x0001__x0001__x0001_ @_x0001__x0001__x0001__x0001__x0001_H@_x0001__x0001__x0001__x0001__x0001__x0001__x0018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0008_@_x0001__x0002__x0001__x0001__x0001__x0001__x0001__x0001__x0008_@_x0001__x0001__x0001__x0001__x0001__x0001__x0008_@_x0001__x0001__x0001__x0001__x0001__x0001__x001C_@_x0001__x0001__x0001__x0001__x0001__x0001__x0008_@_x0001__x0001__x0001__x0001__x0001__x0001__x0010_@_x0001__x0001__x0001__x0001__x0001__x0001__x0008_@_x0001__x0001__x0001__x0001__x0001__x0001__x0008_@_x0001__x0001__x0001__x0001__x0001__x0001__x001C_@_x0001__x0001__x0001__x0001__x0001__x0001__x0008_@_x0001__x0001__x0001__x0001__x0001__x0001__x0018_@_x0001__x0001__x0001__x0001__x0001__x0001__x0008_@_x0001__x0001__x0001__x0001__x0001__x0001__x0010_@_x0001__x0001__x0001__x0001__x0001__x0001__x001C_@_x0001__x0001__x0001__x0001__x0001__x0001__x0008_@_x0001__x0001__x0001__x0001__x0001__x0001__x0008_@_x0001__x0001__x0001__x0001__x0001__x0001__x0010_@_x0001__x0001__x0001__x0001__x0001__x0001__x0001_@_x0001__x0001__x0001__x0001__x0001__x0001__x0010_@_x0001__x0001__x0001__x0001__x0001__x0001__x0010_@_x0001__x0001__x0001__x0001__x0001__x0001__x0001_@_x0001__x0001__x0001__x0001__x0001__x0001__x0008_@_x0001__x0001__x0001__x0001__x0001__x0001__x0010_@_x0001__x0001__x0001__x0001__x0001__x0001__x0010_@_x0001__x0001__x0001__x0001__x0001__x0001__x001C_@_x0001__x0001__x0001__x0001__x0001__x0001__x0018_@_x0001__x0001__x0001__x0001__x0001__x0001__x0008_@_x0001__x0001__x0001__x0001__x0001__x0001__x0014_@_x0001__x0001__x0001__x0001__x0001__x0001__x0018_@_x0001__x0001__x0001__x0001__x0001__x0001__x0018_@_x0001__x0001__x0001__x0001__x0001__x0001__x0008_@_x0001__x0001__x0001__x0001__x0001__x0001__x0008_@_x0001__x0001__x0001__x0001__x0001__x0002__x0001__x0001__x0010_@_x0001__x0001__x0001__x0001__x0001__x0001_ @_x0001__x0001__x0001__x0001__x0001__x0001__x001C_@_x0001__x0001__x0001__x0001__x0001__x0001__x0008_@_x0001__x0001__x0001__x0001__x0001__x0001__x0008_@_x0001__x0001__x0001__x0001__x0001__x0001__x0001_@_x0001__x0001__x0001__x0001__x0001__x0001__x0008_@_x0001__x0001__x0001__x0001__x0001__x0001__x0008_@_x0001__x0001__x0001__x0001__x0001__x0001__x0008_@_x0001__x0001__x0001__x0001__x0001__x0001__x0010_@_x0001__x0001__x0001__x0001__x0001__x0001__x0014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0014_@_x0001__x0001__x0001__x0001__x0001__x0001__x0008_@_x0001__x0001__x0001__x0001__x0001__x0001__x0008_@_x0001__x0001__x0001__x0001__x0001__x0001__x0008_@_x0001__x0001__x0001__x0001__x0001__x0001__x0014_@_x0001__x0001__x0001__x0001__x0001__x0001__x0014_@_x0001__x0001__x0001__x0001__x0001__x0001__x0008_@_x0001__x0001__x0001__x0001__x0001__x0001__x0010_@_x0001__x0001__x0001__x0001__x0001__x0001__x0010_@_x0001__x0001__x0001__x0001__x0001__x0001__x0001__x0001__x0001__x0001__x0001__x0001__x0001__x0001__x0008_@_x0001__x0001__x0001__x0001__x0001__x0001__x0018_@_x0001__x0001__x0001__x0001__x0001__x0001__x0010_@_x0001__x0002__x0001__x0001__x0001__x0001__x0001__x0001_8@_x0001__x0001__x0001__x0001__x0001__x0001__x0018_@_x0001__x0001__x0001__x0001__x0001__x0001__x0018_@_x0001__x0001__x0001__x0001__x0001__x0001__x0008_@_x0001__x0001__x0001__x0001__x0001__x0001__x0001_@_x0001__x0001__x0001__x0001__x0001__x0001__x0018_@_x0001__x0001__x0001__x0001__x0001__x0001__x0018_@_x0001__x0001__x0001__x0001__x0001__x0001__x0008_@_x0001__x0001__x0001__x0001__x0001__x0001__x0018_@_x0001__x0001__x0001__x0001__x0001__x0001__x0008_@_x0001__x0001__x0001__x0001__x0001__x0001__x0010_@_x0001__x0001__x0001__x0001__x0001__x0001__x0018_@_x0001__x0001__x0001__x0001__x0001__x0001__x0008_@_x0001__x0001__x0001__x0001__x0001__x0001__x0018_@_x0001__x0001__x0001__x0001__x0001__x0001__x0018_@_x0001__x0001__x0001__x0001__x0001__x0001__x0014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0001__x0001__x0001__x0001__x0001__x0001__x0001__x0001__x0018_@_x0001__x0001__x0001__x0001__x0001__x0001_"@_x0001__x0001__x0001__x0001__x0001__x0001__x0018_@_x0001__x0001__x0001__x0001__x0001__x0001__x0018_@_x0001__x0001__x0001__x0001__x0001__x0001__x0018_@_x0001__x0001__x0001__x0001__x0001__x0001__x0018_@_x0001__x0001__x0001__x0001__x0001__x0001__x0008_@_x0001__x0001__x0001__x0001__x0001__x0002__x0001__x0001__x0008_@_x0001__x0001__x0001__x0001__x0001__x0001__x0008_@_x0001__x0001__x0001__x0001__x0001__x0001__x0010_@_x0001__x0001__x0001__x0001__x0001__x0001__x0001_@_x0001__x0001__x0001__x0001__x0001__x0001__x0014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0018_@_x0001__x0001__x0001__x0001__x0001__x0001__x0008_@_x0001__x0001__x0001__x0001__x0001__x0001__x0014_@_x0001__x0001__x0001__x0001__x0001__x0001__x0008_@_x0001__x0001__x0001__x0001__x0001__x0001__x0018_@_x0001__x0001__x0001__x0001__x0001__x0001__x0008_@_x0001__x0001__x0001__x0001__x0001__x0001__x001C_@_x0001__x0001__x0001__x0001__x0001__x0001__x0010_@_x0001__x0001__x0001__x0001__x0001__x0001__x0010_@_x0001__x0001__x0001__x0001__x0001__x0001__x0008_@_x0001__x0001__x0001__x0001__x0001__x0001_*@_x0001__x0001__x0001__x0001__x0001__x0001__x0010_@_x0001__x0001__x0001__x0001__x0001__x0001__x0010_@_x0001__x0001__x0001__x0001__x0001__x0001__x0018_@_x0001__x0001__x0001__x0001__x0001__x0001__x0010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0014_@_x0001__x0002__x0001__x0001__x0001__x0001__x0001__x0001__x0018_@_x0001__x0001__x0001__x0001__x0001__x0001__x0014_@_x0001__x0001__x0001__x0001__x0001__x0001__x001C_@_x0001__x0001__x0001__x0001__x0001__x0001__x001C_@_x0001__x0001__x0001__x0001__x0001__x0001__x0010_@_x0001__x0001__x0001__x0001__x0001__x0001__x0018_@_x0001__x0001__x0001__x0001__x0001__x0001__x0008_@_x0001__x0001__x0001__x0001__x0001__x0001__x0008_@_x0001__x0001__x0001__x0001__x0001__x0001__x0008_@_x0001__x0001__x0001__x0001__x0001__x0001_"@_x0001__x0001__x0001__x0001__x0001__x0001__x0010_@_x0001__x0001__x0001__x0001__x0001__x0001__x0018_@_x0001__x0001__x0001__x0001__x0001__x0001__x0010_@_x0001__x0001__x0001__x0001__x0001__x0001__x0008_@_x0001__x0001__x0001__x0001__x0001__x0001__x0018_@_x0001__x0001__x0001__x0001__x0001__x0001__x0010_@_x0001__x0001__x0001__x0001__x0001__x0001__x0014_@_x0001__x0001__x0001__x0001__x0001__x0001__x001C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0010_@_x0001__x0001__x0001__x0001__x0001__x0001__x001C_@_x0001__x0001__x0001__x0001__x0001__x0001__x0010_@_x0001__x0001__x0001__x0001__x0001__x0001__x0018_@_x0001__x0001__x0001__x0001__x0001__x0002__x0001__x0001__x0008_@_x0001__x0001__x0001__x0001__x0001__x0001__x0008_@_x0001__x0001__x0001__x0001__x0001__x0001__x0008_@_x0001__x0001__x0001__x0001__x0001__x0001_ @_x0001__x0001__x0001__x0001__x0001__x0001__x0008_@_x0001__x0001__x0001__x0001__x0001__x0001__x0010_@_x0001__x0001__x0001__x0001__x0001__x0001__x0008_@_x0001__x0001__x0001__x0001__x0001__x0001__x0008_@_x0001__x0001__x0001__x0001__x0001__x0001__x0014_@_x0001__x0001__x0001__x0001__x0001__x0001__x0001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0001_@_x0001__x0001__x0001__x0001__x0001__x0001__x0010_@_x0001__x0001__x0001__x0001__x0001__x0001__x0008_@_x0001__x0001__x0001__x0001__x0001__x0001__x0018_@_x0001__x0001__x0001__x0001__x0001__x0001__x0014_@_x0001__x0001__x0001__x0001__x0001__x0001__x0010_@_x0001__x0001__x0001__x0001__x0001__x0001_=@_x0001__x0001__x0001__x0001__x0001__x0001__x0018_@_x0001__x0001__x0001__x0001__x0001__x0001__x0008_@_x0001__x0001__x0001__x0001__x0001__x0001__x0010_@_x0001__x0001__x0001__x0001__x0001__x0001__x0010_@_x0001__x0001__x0001__x0001__x0001__x0001__x0018_@_x0001__x0001__x0001__x0001__x0001__x0001__x001C_@_x0001__x0001__x0001__x0001__x0001__x0001__x0008_@_x0001__x0001__x0001__x0001__x0001__x0001__x0014_@_x0001__x0002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C_@_x0001__x0001__x0001__x0001__x0001__x0001__x0008_@_x0001__x0001__x0001__x0001__x0001__x0001__x0010_@_x0001__x0001__x0001__x0001__x0001__x0001__x0010_@_x0001__x0001__x0001__x0001__x0001__x0001__x0014_@_x0001__x0001__x0001__x0001__x0001__x0001__x0010_@_x0001__x0001__x0001__x0001__x0001__x0001__x0010_@_x0001__x0001__x0001__x0001__x0001__x0001__x0010_@_x0001__x0001__x0001__x0001__x0001__x0001_A@_x0001__x0001__x0001__x0001__x0001__x0001__x0008_@_x0001__x0001__x0001__x0001__x0001__x0001__x0014_@_x0001__x0001__x0001__x0001__x0001__x0001__x0018_@_x0001__x0001__x0001__x0001__x0001__x0001__x0010_@_x0001__x0001__x0001__x0001__x0001__x0001__x0008_@_x0001__x0001__x0001__x0001__x0001__x0001__x0010_@_x0001__x0001__x0001__x0001__x0001__x0001__x0014_@_x0001__x0001__x0001__x0001__x0001__x0001__x0010_@_x0001__x0001__x0001__x0001__x0001__x0001__x0014_@_x0001__x0001__x0001__x0001__x0001__x0001__x0010_@_x0001__x0001__x0001__x0001__x0001__x0001__x0010_@_x0001__x0001__x0001__x0001__x0001__x0001__x0008_@_x0001__x0001__x0001__x0001__x0001__x0001__x0014_@_x0001__x0001__x0001__x0001__x0001__x0001__x0001_@_x0001__x0001__x0001__x0001__x0001__x0001__x0010_@_x0001__x0001__x0001__x0001__x0001__x0001__x0008_@_x0001__x0001__x0001__x0001__x0001__x0001__x0010_@_x0001__x0001__x0001__x0001__x0001__x0002__x0001__x0001__x0018_@_x0001__x0001__x0001__x0001__x0001__x0001__x0008_@_x0001__x0001__x0001__x0001__x0001__x0001__x0010_@_x0001__x0001__x0001__x0001__x0001__x0001__x0008_@_x0001__x0001__x0001__x0001__x0001__x0001__x0008_@_x0001__x0001__x0001__x0001__x0001__x0001__x0018_@_x0001__x0001__x0001__x0001__x0001__x0001__x0010_@_x0001__x0001__x0001__x0001__x0001__x0001__x0018_@_x0001__x0001__x0001__x0001__x0001__x0001__x0014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0018_@_x0001__x0001__x0001__x0001__x0001__x0001__x0008_@_x0001__x0001__x0001__x0001__x0001__x0001__x0018_@_x0001__x0001__x0001__x0001__x0001__x0001__x0008_@_x0001__x0001__x0001__x0001__x0001__x0001__x0018_@_x0001__x0001__x0001__x0001__x0001__x0001__x0001_@_x0001__x0001__x0001__x0001__x0001__x0001__x0014_@_x0001__x0001__x0001__x0001__x0001__x0001__x0018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0018_@_x0001__x0001__x0001__x0001__x0001__x0001_ @_x0001__x0001__x0001__x0001__x0001__x0001__x0008_@_x0001__x0001__x0001__x0001__x0001__x0001__x0010_@_x0001__x0001__x0001__x0001__x0001__x0001__x0018_@_x0001__x0002__x0001__x0001__x0001__x0001__x0001__x0001__x0008_@_x0001__x0001__x0001__x0001__x0001__x0001__x0008_@_x0001__x0001__x0001__x0001__x0001__x0001_ @_x0001__x0001__x0001__x0001__x0001_ÀR@_x0001__x0001__x0001__x0001__x0001__x0001__x0001_@_x0001__x0001__x0001__x0001__x0001__x0001__x0014_@_x0001__x0001__x0001__x0001__x0001__x0001__x0010_@_x0001__x0001__x0001__x0001__x0001__x0001__x0008_@_x0001__x0001__x0001__x0001__x0001__x0001__x0018_@_x0001__x0001__x0001__x0001__x0001__x0001__x0010_@_x0001__x0001__x0001__x0001__x0001__x0001__x0008_@_x0001__x0001__x0001__x0001__x0001__x0001__x0010_@_x0001__x0001__x0001__x0001__x0001__x0001__x0008_@_x0001__x0001__x0001__x0001__x0001__x0001__x0014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 @_x0001__x0001__x0001__x0001__x0001__x0001_K@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001C_@_x0001__x0001__x0001__x0001__x0001__x0002__x0001__x0001__x0014_@_x0001__x0001__x0001__x0001__x0001__x0001__x0010_@_x0001__x0001__x0001__x0001__x0001__x0001__x0018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 @_x0001__x0001__x0001__x0001__x0001__x0001__x0001_@_x0001__x0001__x0001__x0001__x0001__x0001__x0014_@_x0001__x0001__x0001__x0001__x0001__x0001__x0008_@_x0001__x0001__x0001__x0001__x0001__x0001__x0018_@_x0001__x0001__x0001__x0001__x0001__x0001_3@_x0001__x0001__x0001__x0001__x0001__x0001__x0008_@_x0001__x0001__x0001__x0001__x0001__x0001__x0018_@_x0001__x0001__x0001__x0001__x0001__x0001__x001C_@_x0001__x0001__x0001__x0001__x0001__x0001__x0008_@_x0001__x0001__x0001__x0001__x0001__x0001__x0010_@_x0001__x0001__x0001__x0001__x0001__x0001_*@_x0001__x0001__x0001__x0001__x0001__x0001__x0008_@_x0001__x0001__x0001__x0001__x0001__x0001__x0008_@_x0001__x0001__x0001__x0001__x0001__x0001__x0010_@_x0001__x0001__x0001__x0001__x0001__x0001__x0010_@_x0001__x0001__x0001__x0001__x0001__x0001_*@_x0001__x0001__x0001__x0001__x0001__x0001__x0010_@_x0001__x0001__x0001__x0001__x0001__x0001__x0010_@_x0001__x0001__x0001__x0001__x0001__x0001__x0008_@_x0001__x0001__x0001__x0001__x0001__x0001__x0008_@_x0001__x0001__x0001__x0001__x0001__x0001__x0018_@_x0001__x0001__x0001__x0001__x0001__x0001__x0008_@_x0001__x0001__x0001__x0001__x0001__x0001__x0010_@_x0001__x0002__x0001__x0001__x0001__x0001__x0001__x0001__x0010_@_x0001__x0001__x0001__x0001__x0001__x0001__x0001__x0001__x0001__x0001__x0001__x0001__x0001__x0001__x0018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 @_x0001__x0001__x0001__x0001__x0001__x0001__x0010_@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0001__x0001__x0001__x0001__x0001__x0001__x0001__x0001__x0014_@_x0001__x0001__x0001__x0001__x0001__x0001__x0018_@_x0001__x0001__x0001__x0001__x0001__x0001__x0010_@_x0001__x0001__x0001__x0001__x0001__x0001__x0010_@_x0001__x0001__x0001__x0001__x0001__x0001__x001C_@_x0001__x0001__x0001__x0001__x0001__x0001__x0008_@_x0001__x0001__x0001__x0001__x0001__x0001__x0008_@_x0001__x0001__x0001__x0001__x0001__x0001_ @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0002__x0001__x0001__x0010_@_x0001__x0001__x0001__x0001__x0001__x0001__x0014_@_x0001__x0001__x0001__x0001__x0001__x0001__x001C_@_x0001__x0001__x0001__x0001__x0001__x0001__x0008_@_x0001__x0001__x0001__x0001__x0001__x0001__x0018_@_x0001__x0001__x0001__x0001__x0001__x0001__x0008_@_x0001__x0001__x0001__x0001__x0001__x0001__x0018_@_x0001__x0001__x0001__x0001__x0001__x0001__x0008_@_x0001__x0001__x0001__x0001__x0001__x0001__x0010_@_x0001__x0001__x0001__x0001__x0001__x0001__x0008_@_x0001__x0001__x0001__x0001__x0001__x0001__x0014_@_x0001__x0001__x0001__x0001__x0001__x0001__x0010_@_x0001__x0001__x0001__x0001__x0001__x0001__x0010_@_x0001__x0001__x0001__x0001__x0001__x0001__x0008_@_x0001__x0001__x0001__x0001__x0001__x0001__x0018_@_x0001__x0001__x0001__x0001__x0001__x0001__x001C_@_x0001__x0001__x0001__x0001__x0001__x0001__x0008_@_x0001__x0001__x0001__x0001__x0001__x0001__x0018_@_x0001__x0001__x0001__x0001__x0001__x0001__x0010_@_x0001__x0001__x0001__x0001__x0001__x0001__x0008_@_x0001__x0001__x0001__x0001__x0001__x0001__x0010_@_x0001__x0001__x0001__x0001__x0001__x0001__x0008_@_x0001__x0001__x0001__x0001__x0001__x0001__x0014_@_x0001__x0001__x0001__x0001__x0001__x0001__x0001__x0001__x0001__x0001__x0001__x0001__x0001__x0001__x0008_@_x0001__x0001__x0001__x0001__x0001__x0001__x0014_@_x0001__x0001__x0001__x0001__x0001__x0001__x0014_@_x0001__x0001__x0001__x0001__x0001__x0001__x0008_@_x0001__x0001__x0001__x0001__x0001__x0001__x0008_@_x0001__x0001__x0001__x0001__x0001__x0001_ @_x0001__x0001__x0001__x0001__x0001__x0001__x0014_@_x0001__x0001__x0001__x0001__x0001__x0001__x0008_@_x0001__x0002__x0001__x0001__x0001__x0001__x0001__x0001__x0008_@_x0001__x0001__x0001__x0001__x0001__x0001__x0008_@_x0001__x0001__x0001__x0001__x0001__x0001__x0010_@_x0001__x0001__x0001__x0001__x0001__x0001__x0014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_x0018_@_x0001__x0001__x0001__x0001__x0001__x0001__x0008_@_x0001__x0001__x0001__x0001__x0001__x0001__x0008_@_x0001__x0001__x0001__x0001__x0001__x0001__x0018_@_x0001__x0001__x0001__x0001__x0001__x0001__x0014_@_x0001__x0001__x0001__x0001__x0001__x0001__x0010_@_x0001__x0001__x0001__x0001__x0001_ÀR@_x0001__x0001__x0001__x0001__x0001__x0001__x0018_@_x0001__x0001__x0001__x0001__x0001__x0001__x0008_@_x0001__x0001__x0001__x0001__x0001__x0001__x0010_@_x0001__x0001__x0001__x0001__x0001__x0001__x001C_@_x0001__x0001__x0001__x0001__x0001__x0001__x0010_@_x0001__x0001__x0001__x0001__x0001__x0001__x0008_@_x0001__x0001__x0001__x0001__x0001__x0002__x0001__x0001__x0014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0014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0010_@_x0001__x0001__x0001__x0001__x0001__x0001__x0014_@_x0001__x0001__x0001__x0001__x0001__x0001__x0008_@_x0001__x0001__x0001__x0001__x0001__x0001__x0018_@_x0001__x0001__x0001__x0001__x0001__x0001__x0008_@_x0001__x0001__x0001__x0001__x0001__x0001__x0008_@_x0001__x0001__x0001__x0001__x0001__x0001__x0001_@_x0001__x0001__x0001__x0001__x0001__x0001__x0008_@_x0001__x0001__x0001__x0001__x0001__x0001__x0010_@_x0001__x0001__x0001__x0001__x0001__x0001__x0018_@_x0001__x0001__x0001__x0001__x0001__x0001__x0014_@_x0001__x0001__x0001__x0001__x0001__x0001__x0008_@_x0001__x0001__x0001__x0001__x0001__x0001__x0018_@_x0001__x0002__x0001__x0001__x0001__x0001__x0001__x0001__x0008_@_x0001__x0001__x0001__x0001__x0001__x0001__x0008_@_x0001__x0001__x0001__x0001__x0001__x0001__x0010_@_x0001__x0001__x0001__x0001__x0001__x0001__x0014_@_x0001__x0001__x0001__x0001__x0001__x0001__x0008_@_x0001__x0001__x0001__x0001__x0001__x0001__x0010_@_x0001__x0001__x0001__x0001__x0001__x0001__x0008_@_x0001__x0001__x0001__x0001__x0001__x0001__x0014_@_x0001__x0001__x0001__x0001__x0001__x0001_ @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2@_x0001__x0001__x0001__x0001__x0001__x0001_*@_x0001__x0001__x0001__x0001__x0001__x0001__x0018_@_x0001__x0001__x0001__x0001__x0001__x0001__x0008_@_x0001__x0001__x0001__x0001__x0001__x0001__x0010_@_x0001__x0001__x0001__x0001__x0001__x0001__x0001__x0001__x0001__x0001__x0001__x0001__x0001__x0001__x0008_@_x0001__x0001__x0001__x0001__x0001__x0001__x0018_@_x0001__x0001__x0001__x0001__x0001__x0001__x0008_@_x0001__x0001__x0001__x0001__x0001__x0001_ @_x0001__x0001__x0001__x0001__x0001__x0001__x0014_@_x0001__x0001__x0001__x0001__x0001__x0002__x0001__x0001__x0010_@_x0001__x0001__x0001__x0001__x0001__x0001__x0001__x0001__x0001__x0001__x0001__x0001__x0001__x0001__x0008_@_x0001__x0001__x0001__x0001__x0001__x0001__x0010_@_x0001__x0001__x0001__x0001__x0001__x0001__x0018_@_x0001__x0001__x0001__x0001__x0001__x0001__x0010_@_x0001__x0001__x0001__x0001__x0001__x0001__x0008_@_x0001__x0001__x0001__x0001__x0001__x0001__x0001__x0001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0018_@_x0001__x0001__x0001__x0001__x0001__x0001__x0018_@_x0001__x0001__x0001__x0001__x0001__x0001__x0010_@_x0001__x0001__x0001__x0001__x0001__x0001__x0014_@_x0001__x0001__x0001__x0001__x0001__x0001__x0001__x0001__x0001__x0001__x0001__x0001__x0001__x0001__x0008_@_x0001__x0001__x0001__x0001__x0001__x0001__x0008_@_x0001__x0001__x0001__x0001__x0001__x0001__x0001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0001__x0001__x0001__x0002__x0001__x0001__x0001__x0001__x0001__x0001__x0008_@_x0001__x0001__x0001__x0001__x0001__x0001__x0008_@_x0001__x0001__x0001__x0001__x0001__x0001__x0014_@_x0001__x0001__x0001__x0001__x0001__x0001__x0008_@_x0001__x0001__x0001__x0001__x0001__x0001__x001C_@_x0001__x0001__x0001__x0001__x0001__x0001__x0008_@_x0001__x0001__x0001__x0001__x0001__x0001__x0018_@_x0001__x0001__x0001__x0001__x0001__x0001__x0010_@_x0001__x0001__x0001__x0001__x0001__x0001__x001C_@_x0001__x0001__x0001__x0001__x0001__x0001_ @_x0001__x0001__x0001__x0001__x0001__x0001__x0001__x0001__x0001__x0001__x0001__x0001__x0001__x0001__x0008_@_x0001__x0001__x0001__x0001__x0001__x0001__x0008_@_x0001__x0001__x0001__x0001__x0001__x0001__x0014_@_x0001__x0001__x0001__x0001__x0001__x0001__x0010_@_x0001__x0001__x0001__x0001__x0001__x0001__x0018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0018_@_x0001__x0001__x0001__x0001__x0001__x0001__x0008_@_x0001__x0001__x0001__x0001__x0001__x0001__x0008_@_x0001__x0001__x0001__x0001__x0001__x0001__x0010_@_x0001__x0001__x0001__x0001__x0001__x0001_"@_x0001__x0001__x0001__x0001__x0001__x0001__x0008_@_x0001__x0001__x0001__x0001__x0001__x0001__x0014_@_x0001__x0001__x0001__x0001__x0001__x0001_,@_x0001__x0001__x0001__x0001__x0001__x0002__x0001__x0001__x0018_@_x0001__x0001__x0001__x0001__x0001__x0001__x0008_@_x0001__x0001__x0001__x0001__x0001__x0001__x0010_@_x0001__x0001__x0001__x0001__x0001__x0001__x0010_@_x0001__x0001__x0001__x0001__x0001__x0001__x0010_@_x0001__x0001__x0001__x0001__x0001__x0001__x0001_@_x0001__x0001__x0001__x0001__x0001__x0001__x0010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0018_@_x0001__x0001__x0001__x0001__x0001__x0001__x0018_@_x0001__x0001__x0001__x0001__x0001__x0001__x0008_@_x0001__x0001__x0001__x0001__x0001__x0001__x001C_@_x0001__x0001__x0001__x0001__x0001__x0001__x001C_@_x0001__x0001__x0001__x0001__x0001__x0001__x001C_@_x0001__x0001__x0001__x0001__x0001__x0001__x0018_@_x0001__x0001__x0001__x0001__x0001__x0001__x0010_@_x0001__x0001__x0001__x0001__x0001_ÀR@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ÀR@_x0001__x0001__x0001__x0001__x0001__x0001__x0008_@_x0001__x0001__x0001__x0001__x0001__x0001__x0018_@_x0001__x0001__x0001__x0001__x0001__x0001__x0008_@_x0001__x0002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0014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_x0010_@_x0001__x0001__x0001__x0001__x0001__x0001__x0018_@_x0001__x0001__x0001__x0001__x0001__x0001__x0014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_x0010_@_x0001__x0001__x0001__x0001__x0001__x0002__x0001__x0001__x0008_@_x0001__x0001__x0001__x0001__x0001__x0001__x0018_@_x0001__x0001__x0001__x0001__x0001__x0001__x0008_@_x0001__x0001__x0001__x0001__x0001__x0001__x0008_@_x0001__x0001__x0001__x0001__x0001__x0001__x0010_@_x0001__x0001__x0001__x0001__x0001__x0001__x0008_@_x0001__x0001__x0001__x0001__x0001__x0001__x0018_@_x0001__x0001__x0001__x0001__x0001__x0001__x0014_@_x0001__x0001__x0001__x0001__x0001__x0001__x0014_@_x0001__x0001__x0001__x0001__x0001__x0001__x0008_@_x0001__x0001__x0001__x0001__x0001__x0001__x0014_@_x0001__x0001__x0001__x0001__x0001__x0001__x0008_@_x0001__x0001__x0001__x0001__x0001__x0001__x001C_@_x0001__x0001__x0001__x0001__x0001__x0001__x0008_@_x0001__x0001__x0001__x0001__x0001__x0001__x0010_@_x0001__x0001__x0001__x0001__x0001__x0001__x0010_@_x0001__x0001__x0001__x0001__x0001__x0001__x0008_@_x0001__x0001__x0001__x0001__x0001__x0001__x001C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0001_@_x0001__x0001__x0001__x0001__x0001__x0001__x0010_@_x0001__x0001__x0001__x0001__x0001__x0001__x0008_@_x0001__x0001__x0001__x0001__x0001__x0001__x0010_@_x0001__x0001__x0001__x0001__x0001__x0001__x0014_@_x0001__x0001__x0001__x0001__x0001__x0001__x0008_@_x0001__x0001__x0001__x0001__x0001__x0001_ @_x0001__x0001__x0001__x0001__x0001__x0001__x0008_@_x0001__x0002__x0001__x0001__x0001__x0001__x0001__x0001__x0018_@_x0001__x0001__x0001__x0001__x0001__x0001__x0008_@_x0001__x0001__x0001__x0001__x0001__x0001__x001C_@_x0001__x0001__x0001__x0001__x0001__x0001__x0010_@_x0001__x0001__x0001__x0001__x0001__x0001__x0010_@_x0001__x0001__x0001__x0001__x0001__x0001__x0014_@_x0001__x0001__x0001__x0001__x0001__x0001__x0010_@_x0001__x0001__x0001__x0001__x0001__x0001__x0008_@_x0001__x0001__x0001__x0001__x0001__x0001__x0010_@_x0001__x0001__x0001__x0001__x0001__x0001__x0018_@_x0001__x0001__x0001__x0001__x0001__x0001__x0010_@_x0001__x0001__x0001__x0001__x0001__x0001__x0008_@_x0001__x0001__x0001__x0001__x0001__x0001__x0008_@_x0001__x0001__x0001__x0001__x0001__x0001__x0018_@_x0001__x0001__x0001__x0001__x0001__x0001__x0014_@_x0001__x0001__x0001__x0001__x0001__x0001__x0010_@_x0001__x0001__x0001__x0001__x0001__x0001__x0010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8@_x0001__x0001__x0001__x0001__x0001__x0001__x0010_@_x0001__x0001__x0001__x0001__x0001__x0001__x0008_@_x0001__x0001__x0001__x0001__x0001__x0001__x0001__x0001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0002__x0001__x0001__x0008_@_x0001__x0001__x0001__x0001__x0001__x0001__x0014_@_x0001__x0001__x0001__x0001__x0001__x0001__x0008_@_x0001__x0001__x0001__x0001__x0001__x0001__x0010_@_x0001__x0001__x0001__x0001__x0001__x0001__x0010_@_x0001__x0001__x0001__x0001__x0001__x0001__x0001_@_x0001__x0001__x0001__x0001__x0001__x0001__x0010_@_x0001__x0001__x0001__x0001__x0001__x0001__x0014_@_x0001__x0001__x0001__x0001__x0001__x0001__x001C_@_x0001__x0001__x0001__x0001__x0001__x0001__x0010_@_x0001__x0001__x0001__x0001__x0001__x0001__x0008_@_x0001__x0001__x0001__x0001__x0001__x0001__x0010_@_x0001__x0001__x0001__x0001__x0001__x0001__x0008_@_x0001__x0001__x0001__x0001__x0001__x0001__x0018_@_x0001__x0001__x0001__x0001__x0001__x0001__x0018_@_x0001__x0001__x0001__x0001__x0001__x0001__x0010_@_x0001__x0001__x0001__x0001__x0001__x0001__x0008_@_x0001__x0001__x0001__x0001__x0001__x0001__x0008_@_x0001__x0001__x0001__x0001__x0001__x0001__x001C_@_x0001__x0001__x0001__x0001__x0001__x0001__x0008_@_x0001__x0001__x0001__x0001__x0001__x0001__x0014_@_x0001__x0001__x0001__x0001__x0001__x0001__x0008_@_x0001__x0001__x0001__x0001__x0001__x0001__x0010_@_x0001__x0001__x0001__x0001__x0001__x0001__x0014_@_x0001__x0001__x0001__x0001__x0001__x0001__x0018_@_x0001__x0001__x0001__x0001__x0001__x0001__x0008_@_x0001__x0001__x0001__x0001__x0001__x0001__x0008_@_x0001__x0001__x0001__x0001__x0001__x0001__x0008_@_x0001__x0001__x0001__x0001__x0001__x0001__x0014_@_x0001__x0001__x0001__x0001__x0001__x0001__x0018_@_x0001__x0001__x0001__x0001__x0001__x0001__x0010_@_x0001__x0001__x0001__x0001__x0001__x0001__x0014_@_x0001__x0002__x0001__x0001__x0001__x0001__x0001__x0001__x0008_@_x0001__x0001__x0001__x0001__x0001__x0001__x0018_@_x0001__x0001__x0001__x0001__x0001__x0001__x0018_@_x0001__x0001__x0001__x0001__x0001__x0001__x0010_@_x0001__x0001__x0001__x0001__x0001__x0001__x0008_@_x0001__x0001__x0001__x0001__x0001__x0001__x0010_@_x0001__x0001__x0001__x0001__x0001__x0001__x0008_@_x0001__x0001__x0001__x0001__x0001__x0001__x001C_@_x0001__x0001__x0001__x0001__x0001__x0001__x0008_@_x0001__x0001__x0001__x0001__x0001__x0001__x0018_@_x0001__x0001__x0001__x0001__x0001__x0001__x0008_@_x0001__x0001__x0001__x0001__x0001__x0001__x0010_@_x0001__x0001__x0001__x0001__x0001__x0001__x0014_@_x0001__x0001__x0001__x0001__x0001__x0001__x0010_@_x0001__x0001__x0001__x0001__x0001__x0001__x0010_@_x0001__x0001__x0001__x0001__x0001__x0001__x0014_@_x0001__x0001__x0001__x0001__x0001__x0001__x0010_@_x0001__x0001__x0001__x0001__x0001__x0001__x0014_@_x0001__x0001__x0001__x0001__x0001__x0001__x0010_@_x0001__x0001__x0001__x0001__x0001__x0001__x0014_@_x0001__x0001__x0001__x0001__x0001__x0001__x0010_@_x0001__x0001__x0001__x0001__x0001__x0001__x0008_@_x0001__x0001__x0001__x0001__x0001__x0001__x0008_@_x0001__x0001__x0001__x0001__x0001__x0001__x0014_@_x0001__x0001__x0001__x0001__x0001__x0001__x0018_@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 @_x0001__x0001__x0001__x0001__x0001__x0002__x0001__x0001__x0008_@_x0001__x0001__x0001__x0001__x0001__x0001__x0014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_x0001_@_x0001__x0001__x0001__x0001__x0001__x0001__x001C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ÀR@_x0001__x0001__x0001__x0001__x0001__x0001__x0008_@_x0001__x0001__x0001__x0001__x0001__x0001__x0008_@_x0001__x0001__x0001__x0001__x0001__x0001__x0008_@_x0001__x0001__x0001__x0001__x0001__x0001__x0018_@_x0001__x0001__x0001__x0001__x0001__x0001__x0010_@_x0001__x0001__x0001__x0001__x0001__x0001__x0014_@_x0001__x0001__x0001__x0001__x0001__x0001__x0008_@_x0001__x0001__x0001__x0001__x0001__x0001__x0001_@_x0001__x0001__x0001__x0001__x0001__x0001__x0018_@_x0001__x0001__x0001__x0001__x0001__x0001__x0010_@_x0001__x0001__x0001__x0001__x0001__x0001__x0018_@_x0001__x0001__x0001__x0001__x0001__x0001__x0010_@_x0001__x0001__x0001__x0001__x0001__x0001__x0008_@_x0001__x0001__x0001__x0001__x0001__x0001__x0014_@_x0001__x0001__x0001__x0001__x0001__x0001__x0018_@_x0001__x0001__x0001__x0001__x0001__x0001__x0008_@_x0001__x0002__x0001__x0001__x0001__x0001__x0001__x0001__x0010_@_x0001__x0001__x0001__x0001__x0001__x0001__x0014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0001_@_x0001__x0001__x0001__x0001__x0001__x0001__x0008_@_x0001__x0001__x0001__x0001__x0001__x0001__x0018_@_x0001__x0001__x0001__x0001__x0001__x0001__x0018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0018_@_x0001__x0001__x0001__x0001__x0001__x0001__x0008_@_x0001__x0001__x0001__x0001__x0001__x0001_3@_x0001__x0001__x0001__x0001__x0001__x0001__x001C_@_x0001__x0001__x0001__x0001__x0001__x0001__x0018_@_x0001__x0001__x0001__x0001__x0001__x0001__x0014_@_x0001__x0001__x0001__x0001__x0001__x0001__x0010_@_x0001__x0001__x0001__x0001__x0001__x0001__x0008_@_x0001__x0001__x0001__x0001__x0001__x0001__x0008_@_x0001__x0001__x0001__x0001__x0001__x0001__x0008_@_x0001__x0001__x0001__x0001__x0001__x0001__x0001_@_x0001__x0001__x0001__x0001__x0001__x0001__x001C_@_x0001__x0001__x0001__x0001__x0001__x0001__x0010_@_x0001__x0001__x0001__x0001__x0001__x0001__x001C_@_x0001__x0001__x0001__x0001__x0001__x0002__x0001__x0001__x0010_@_x0001__x0001__x0001__x0001__x0001__x0001__x0010_@_x0001__x0001__x0001__x0001__x0001__x0001__x0014_@_x0001__x0001__x0001__x0001__x0001__x0001__x0008_@_x0001__x0001__x0001__x0001__x0001__x0001__x0008_@_x0001__x0001__x0001__x0001__x0001__x0001__x001C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0018_@_x0001__x0001__x0001__x0001__x0001__x0001__x0008_@_x0001__x0001__x0001__x0001__x0001__x0001__x0008_@_x0001__x0001__x0001__x0001__x0001__x0001__x0008_@_x0001__x0001__x0001__x0001__x0001__x0001__x0010_@_x0001__x0001__x0001__x0001__x0001__x0001__x001C_@_x0001__x0001__x0001__x0001__x0001__x0001__x0018_@_x0001__x0001__x0001__x0001__x0001__x0001__x0010_@_x0001__x0001__x0001__x0001__x0001__x0001__x0014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0014_@_x0001__x0001__x0001__x0001__x0001__x0001__x0001_@_x0001__x0002__x0001__x0001__x0001__x0001__x0001__x0001__x0008_@_x0001__x0001__x0001__x0001__x0001__x0001__x0010_@_x0001__x0001__x0001__x0001__x0001__x0001__x0008_@_x0001__x0001__x0001__x0001__x0001__x0001__x0018_@_x0001__x0001__x0001__x0001__x0001__x0001__x0008_@_x0001__x0001__x0001__x0001__x0001__x0001__x0008_@_x0001__x0001__x0001__x0001__x0001__x0001__x0008_@_x0001__x0001__x0001__x0001__x0001__x0001__x0008_@_x0001__x0001__x0001__x0001__x0001__x0001__x0001_@_x0001__x0001__x0001__x0001__x0001__x0001__x0010_@_x0001__x0001__x0001__x0001__x0001__x0001__x0010_@_x0001__x0001__x0001__x0001__x0001__x0001__x0008_@_x0001__x0001__x0001__x0001__x0001__x0001__x0014_@_x0001__x0001__x0001__x0001__x0001__x0001__x0008_@_x0001__x0001__x0001__x0001__x0001__x0001__x0008_@_x0001__x0001__x0001__x0001__x0001__x0001__x0010_@_x0001__x0001__x0001__x0001__x0001__x0001__x0008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0018_@_x0001__x0001__x0001__x0001__x0001__x0001__x0014_@_x0001__x0001__x0001__x0001__x0001__x0001__x0008_@_x0001__x0001__x0001__x0001__x0001__x0001__x0008_@_x0001__x0001__x0001__x0001__x0001__x0001__x0010_@_x0001__x0001__x0001__x0001__x0001__x0001__x0018_@_x0001__x0001__x0001__x0001__x0001__x0002__x0001__x0001__x0008_@_x0001__x0001__x0001__x0001__x0001__x0001__x0010_@_x0001__x0001__x0001__x0001__x0001__x0001__x0014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0001__x0001__x0001__x0001__x0001__x0001__x0010_@_x0001__x0001__x0001__x0001__x0001__x0001__x0008_@_x0001__x0001__x0001__x0001__x0001__x0001__x0014_@_x0001__x0001__x0001__x0001__x0001__x0001__x0014_@_x0001__x0001__x0001__x0001__x0001__x0001__x0014_@_x0001__x0001__x0001__x0001__x0001__x0001__x0008_@_x0001__x0001__x0001__x0001__x0001__x0001__x0010_@_x0001__x0001__x0001__x0001__x0001__x0001__x0018_@_x0001__x0001__x0001__x0001__x0001__x0001__x0010_@_x0001__x0001__x0001__x0001__x0001__x0001_ @_x0001__x0001__x0001__x0001__x0001__x0001_ @_x0001__x0001__x0001__x0001__x0001__x0001__x0010_@_x0001__x0001__x0001__x0001__x0001__x0001__x0008_@_x0001__x0001__x0001__x0001__x0001__x0001__x0014_@_x0001__x0001__x0001__x0001__x0001__x0001__x0008_@_x0001__x0001__x0001__x0001__x0001__x0001__x0008_@_x0001__x0001__x0001__x0001__x0001__x0001_ @_x0001__x0001__x0001__x0001__x0001__x0001__x0014_@_x0001__x0001__x0001__x0001__x0001__x0001_3@_x0001__x0001__x0001__x0001__x0001__x0001__x001C_@_x0001__x0001__x0001__x0001__x0001__x0001__x0010_@_x0001__x0002__x0001__x0001__x0001__x0001__x0001__x0001__x0010_@_x0001__x0001__x0001__x0001__x0001__x0001__x0008_@_x0001__x0001__x0001__x0001__x0001__x0001__x001C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_x0008_@_x0001__x0001__x0001__x0001__x0001__x0001__x0008_@_x0001__x0001__x0001__x0001__x0001__x0001__x001C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_x0014_@_x0001__x0001__x0001__x0001__x0001__x0001__x0010_@_x0001__x0001__x0001__x0001__x0001__x0001__x0008_@_x0001__x0001__x0001__x0001__x0001__x0001__x0018_@_x0001__x0001__x0001__x0001__x0001__x0001__x0008_@_x0001__x0001__x0001__x0001__x0001__x0001__x0008_@_x0001__x0001__x0001__x0001__x0001__x0001_ @_x0001__x0001__x0001__x0001__x0001__x0001__x0014_@_x0001__x0001__x0001__x0001__x0001__x0001_"@_x0001__x0001__x0001__x0001__x0001__x0001__x0010_@_x0001__x0001__x0001__x0001__x0001__x0001__x0018_@_x0001__x0001__x0001__x0001__x0001__x0002__x0001__x0001__x0010_@_x0001__x0001__x0001__x0001__x0001__x0001__x0010_@_x0001__x0001__x0001__x0001__x0001__x0001__x0008_@_x0001__x0001__x0001__x0001__x0001__x0001__x0010_@_x0001__x0001__x0001__x0001__x0001__x0001__x0018_@_x0001__x0001__x0001__x0001__x0001__x0001__x0008_@_x0001__x0001__x0001__x0001__x0001__x0001__x0014_@_x0001__x0001__x0001__x0001__x0001__x0001__x0008_@_x0001__x0001__x0001__x0001__x0001__x0001__x0010_@_x0001__x0001__x0001__x0001__x0001__x0001__x0010_@_x0001__x0001__x0001__x0001__x0001__x0001__x0014_@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001C_@_x0001__x0001__x0001__x0001__x0001__x0001__x0008_@_x0001__x0001__x0001__x0001__x0001__x0001__x0008_@_x0001__x0001__x0001__x0001__x0001__x0001__x0010_@_x0001__x0001__x0001__x0001__x0001__x0001__x001C_@_x0001__x0001__x0001__x0001__x0001__x0001__x0008_@_x0001__x0001__x0001__x0001__x0001__x0001__x0018_@_x0001__x0001__x0001__x0001__x0001__x0001__x0010_@_x0001__x0001__x0001__x0001__x0001__x0001__x0010_@_x0001__x0001__x0001__x0001__x0001__x0001__x0008_@_x0001__x0001__x0001__x0001__x0001__x0001__x001C_@_x0001__x0001__x0001__x0001__x0001__x0001__x0014_@_x0001__x0001__x0001__x0001__x0001__x0001__x0010_@_x0001__x0001__x0001__x0001__x0001__x0001__x0014_@_x0001__x0001__x0001__x0001__x0001__x0001__x0001__x0001__x0001__x0002__x0001__x0001__x0001__x0001__x0001__x0001__x001C_@_x0001__x0001__x0001__x0001__x0001__x0001__x0008_@_x0001__x0001__x0001__x0001__x0001__x0001__x0014_@_x0001__x0001__x0001__x0001__x0001__x0001__x0010_@_x0001__x0001__x0001__x0001__x0001__x0001__x0014_@_x0001__x0001__x0001__x0001__x0001__x0001__x0010_@_x0001__x0001__x0001__x0001__x0001__x0001__x0008_@_x0001__x0001__x0001__x0001__x0001__x0001__x0014_@_x0001__x0001__x0001__x0001__x0001__x0001__x0008_@_x0001__x0001__x0001__x0001__x0001__x0001__x0010_@_x0001__x0001__x0001__x0001__x0001__x0001__x0008_@_x0001__x0001__x0001__x0001__x0001__x0001__x0001_@_x0001__x0001__x0001__x0001__x0001__x0001__x0008_@_x0001__x0001__x0001__x0001__x0001__x0001__x0008_@_x0001__x0001__x0001__x0001__x0001__x0001__x0018_@_x0001__x0001__x0001__x0001__x0001__x0001__x001C_@_x0001__x0001__x0001__x0001__x0001__x0001__x0008_@_x0001__x0001__x0001__x0001__x0001__x0001__x0010_@_x0001__x0001__x0001__x0001__x0001__x0001__x0018_@_x0001__x0001__x0001__x0001__x0001__x0001__x0008_@_x0001__x0001__x0001__x0001__x0001__x0001__x0001_@_x0001__x0001__x0001__x0001__x0001__x0001__x0010_@_x0001__x0001__x0001__x0001__x0001__x0001__x0008_@_x0001__x0001__x0001__x0001__x0001__x0001__x0008_@_x0001__x0001__x0001__x0001__x0001__x0001__x001C_@_x0001__x0001__x0001__x0001__x0001__x0001__x0008_@_x0001__x0001__x0001__x0001__x0001__x0001__x0010_@_x0001__x0001__x0001__x0001__x0001__x0001__x0010_@_x0001__x0001__x0001__x0001__x0001__x0001__x0008_@_x0001__x0001__x0001__x0001__x0001__x0001__x001C_@_x0001__x0001__x0001__x0001__x0001__x0001__x0008_@_x0001__x0001__x0001__x0001__x0001__x0002__x0001__x0001__x0001_@_x0001__x0001__x0001__x0001__x0001__x0001__x0001__x0001__x0001__x0001__x0001__x0001__x0001__x0001__x0008_@_x0001__x0001__x0001__x0001__x0001__x0001__x0008_@_x0001__x0001__x0001__x0001__x0001__x0001__x0001__x0001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0018_@_x0001__x0001__x0001__x0001__x0001__x0001__x0014_@_x0001__x0001__x0001__x0001__x0001__x0001_"@_x0001__x0001__x0001__x0001__x0001__x0001__x0010_@_x0001__x0001__x0001__x0001__x0001__x0001__x0008_@_x0001__x0001__x0001__x0001__x0001__x0001__x0001__x0001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0018_@_x0001__x0001__x0001__x0001__x0001__x0001__x0010_@_x0001__x0001__x0001__x0001__x0001__x0001__x0001__x0001__x0001__x0001__x0001__x0001__x0001__x0001__x0014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0001__x0001__x0001__x0002__x0001__x0001__x0001__x0001__x0001__x0001__x0008_@_x0001__x0001__x0001__x0001__x0001__x0001__x0010_@_x0001__x0001__x0001__x0001__x0001__x0001__x0008_@_x0001__x0001__x0001__x0001__x0001__x0001_ @_x0001__x0001__x0001__x0001__x0001__x0001__x0008_@_x0001__x0001__x0001__x0001__x0001__x0001__x0008_@_x0001__x0001__x0001__x0001__x0001__x0001__x0010_@_x0001__x0001__x0001__x0001__x0001__x0001_ @_x0001__x0001__x0001__x0001__x0001__x0001__x0008_@_x0001__x0001__x0001__x0001__x0001__x0001__x0010_@_x0001__x0001__x0001__x0001__x0001__x0001__x0010_@_x0001__x0001__x0001__x0001__x0001__x0001__x0014_@_x0001__x0001__x0001__x0001__x0001__x0001__x0001_@_x0001__x0001__x0001__x0001__x0001__x0001__x0008_@_x0001__x0001__x0001__x0001__x0001__x0001__x0008_@_x0001__x0001__x0001__x0001__x0001__x0001__x0001_@_x0001__x0001__x0001__x0001__x0001__x0001__x0018_@_x0001__x0001__x0001__x0001__x0001__x0001__x0010_@_x0001__x0001__x0001__x0001__x0001__x0001__x0008_@_x0001__x0001__x0001__x0001__x0001__x0001__x0008_@_x0001__x0001__x0001__x0001__x0001__x0001__x0018_@_x0001__x0001__x0001__x0001__x0001__x0001__x0010_@_x0001__x0001__x0001__x0001__x0001__x0001__x0008_@_x0001__x0001__x0001__x0001__x0001__x0001__x0014_@_x0001__x0001__x0001__x0001__x0001__x0001__x0018_@_x0001__x0001__x0001__x0001__x0001__x0001__x001C_@_x0001__x0001__x0001__x0001__x0001__x0001__x001C_@_x0001__x0001__x0001__x0001__x0001__x0001__x0018_@_x0001__x0001__x0001__x0001__x0001__x0001__x0014_@_x0001__x0001__x0001__x0001__x0001__x0001__x0008_@_x0001__x0001__x0001__x0001__x0001__x0001__x0008_@_x0001__x0001__x0001__x0001__x0001__x0002__x0001__x0001__x0018_@_x0001__x0001__x0001__x0001__x0001__x0001__x0010_@_x0001__x0001__x0001__x0001__x0001__x0001__x001C_@_x0001__x0001__x0001__x0001__x0001__x0001__x0010_@_x0001__x0001__x0001__x0001__x0001__x0001__x0008_@_x0001__x0001__x0001__x0001__x0001__x0001__x0008_@_x0001__x0001__x0001__x0001__x0001__x0001__x0001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0001_@_x0001__x0001__x0001__x0001__x0001__x0001__x0010_@_x0001__x0001__x0001__x0001__x0001__x0001__x0008_@_x0001__x0001__x0001__x0001__x0001__x0001__x0008_@_x0001__x0001__x0001__x0001__x0001__x0001__x0018_@_x0001__x0001__x0001__x0001__x0001__x0001__x0010_@_x0001__x0001__x0001__x0001__x0001__x0001__x0008_@_x0001__x0001__x0001__x0001__x0001__x0001__x0014_@_x0001__x0001__x0001__x0001__x0001__x0001__x0010_@_x0001__x0001__x0001__x0001__x0001__x0001__x0010_@_x0001__x0001__x0001__x0001__x0001__x0001__x0008_@_x0001__x0001__x0001__x0001__x0001__x0001__x0014_@_x0001__x0001__x0001__x0001__x0001__x0001__x0008_@_x0001__x0001__x0001__x0001__x0001__x0001__x0014_@_x0001__x0001__x0001__x0001__x0001__x0001__x0014_@_x0001__x0001__x0001__x0001__x0001__x0001__x0014_@_x0001__x0001__x0001__x0001__x0001__x0001__x0008_@_x0001__x0001__x0001__x0001__x0001__x0001__x0008_@_x0001__x0001__x0001__x0001__x0001__x0001__x0018_@_x0001__x0002__x0001__x0001__x0001__x0001__x0001__x0001__x0008_@_x0001__x0001__x0001__x0001__x0001__x0001__x0014_@_x0001__x0001__x0001__x0001__x0001__x0001__x0008_@_x0001__x0001__x0001__x0001__x0001__x0001__x0010_@_x0001__x0001__x0001__x0001__x0001__x0001__x0018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_x0008_@_x0001__x0001__x0001__x0001__x0001__x0001__x0014_@_x0001__x0001__x0001__x0001__x0001__x0001__x0008_@_x0001__x0001__x0001__x0001__x0001__x0001__x0014_@_x0001__x0001__x0001__x0001__x0001__x0001__x0018_@_x0001__x0001__x0001__x0001__x0001__x0001__x0008_@_x0001__x0001__x0001__x0001__x0001__x0001__x0008_@_x0001__x0001__x0001__x0001__x0001__x0001__x0001_@_x0001__x0001__x0001__x0001__x0001__x0001__x0008_@_x0001__x0001__x0001__x0001__x0001__x0001__x0018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C_@_x0001__x0001__x0001__x0001__x0001__x0002__x0001__x0001__x001C_@_x0001__x0001__x0001__x0001__x0001__x0001__x0018_@_x0001__x0001__x0001__x0001__x0001__x0001__x0014_@_x0001__x0001__x0001__x0001__x0001__x0001__x0018_@_x0001__x0001__x0001__x0001__x0001__x0001__x0008_@_x0001__x0001__x0001__x0001__x0001__x0001__x0008_@_x0001__x0001__x0001__x0001__x0001__x0001__x0008_@_x0001__x0001__x0001__x0001__x0001__x0001__x0018_@_x0001__x0001__x0001__x0001__x0001__x0001__x0010_@_x0001__x0001__x0001__x0001__x0001__x0001__x0010_@_x0001__x0001__x0001__x0001__x0001__x0001__x0008_@_x0001__x0001__x0001__x0001__x0001__x0001__x0018_@_x0001__x0001__x0001__x0001__x0001__x0001__x0008_@_x0001__x0001__x0001__x0001__x0001__x0001__x0018_@_x0001__x0001__x0001__x0001__x0001__x0001__x0008_@_x0001__x0001__x0001__x0001__x0001__x0001__x0008_@_x0001__x0001__x0001__x0001__x0001__x0001__x0008_@_x0001__x0001__x0001__x0001__x0001__x0001__x0014_@_x0001__x0001__x0001__x0001__x0001__x0001__x0010_@_x0001__x0001__x0001__x0001__x0001__x0001__x0008_@_x0001__x0001__x0001__x0001__x0001__x0001__x0014_@_x0001__x0001__x0001__x0001__x0001__x0001__x0008_@_x0001__x0001__x0001__x0001__x0001__x0001__x0018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0010_@_x0001__x0002__x0001__x0001__x0001__x0001__x0001__x0001__x0010_@_x0001__x0001__x0001__x0001__x0001__x0001_,@_x0001__x0001__x0001__x0001__x0001__x0001__x0001_@_x0001__x0001__x0001__x0001__x0001__x0001__x0010_@_x0001__x0001__x0001__x0001__x0001__x0001__x0010_@_x0001__x0001__x0001__x0001__x0001__x0001__x0008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_x0008_@_x0001__x0001__x0001__x0001__x0001__x0001__x0008_@_x0001__x0001__x0001__x0001__x0001__x0001__x0010_@_x0001__x0001__x0001__x0001__x0001__x0001__x0001__x0001__x0001__x0001__x0001__x0001__x0001__x0001__x0010_@_x0001__x0001__x0001__x0001__x0001__x0001__x0010_@_x0001__x0001__x0001__x0001__x0001__x0001__x0014_@_x0001__x0001__x0001__x0001__x0001__x0001__x0010_@_x0001__x0001__x0001__x0001__x0001__x0001__x0008_@_x0001__x0001__x0001__x0001__x0001__x0001__x001C_@_x0001__x0001__x0001__x0001__x0001__x0001__x0008_@_x0001__x0001__x0001__x0001__x0001__x0001__x0010_@_x0001__x0001__x0001__x0001__x0001__x0001__x0008_@_x0001__x0001__x0001__x0001__x0001__x0001__x0014_@_x0001__x0001__x0001__x0001__x0001__x0001__x0001_@_x0001__x0001__x0001__x0001__x0001__x0001_"@_x0001__x0001__x0001__x0001__x0001__x0001__x0010_@_x0001__x0001__x0001__x0001__x0001__x0001__x0014_@_x0001__x0001__x0001__x0001__x0001__x0001__x0008_@_x0001__x0001__x0001__x0001__x0001__x0002__x0001__x0001_ @_x0001__x0001__x0001__x0001__x0001__x0001__x0014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0014_@_x0001__x0001__x0001__x0001__x0001__x0001__x0010_@_x0001__x0001__x0001__x0001__x0001__x0001__x0010_@_x0001__x0001__x0001__x0001__x0001__x0001__x0010_@_x0001__x0001__x0001__x0001__x0001__x0001__x0008_@_x0001__x0001__x0001__x0001__x0001__x0001__x0008_@_x0001__x0001__x0001__x0001__x0001__x0001__x0018_@_x0001__x0001__x0001__x0001__x0001__x0001__x0010_@_x0001__x0001__x0001__x0001__x0001__x0001__x0010_@_x0001__x0001__x0001__x0001__x0001__x0001__x0008_@_x0001__x0001__x0001__x0001__x0001__x0001__x0001_@_x0001__x0001__x0001__x0001__x0001__x0001__x0018_@_x0001__x0001__x0001__x0001__x0001__x0001__x0008_@_x0001__x0001__x0001__x0001__x0001__x0001__x0008_@_x0001__x0001__x0001__x0001__x0001__x0001__x001C_@_x0001__x0001__x0001__x0001__x0001__x0001__x0008_@_x0001__x0001__x0001__x0001__x0001__x0001__x0001_@_x0001__x0001__x0001__x0001__x0001__x0001__x0010_@_x0001__x0001__x0001__x0001__x0001__x0001__x0010_@_x0001__x0002__x0001__x0001__x0001__x0001__x0001__x0001__x0008_@_x0001__x0001__x0001__x0001__x0001__x0001__x0008_@_x0001__x0001__x0001__x0001__x0001__x0001__x0018_@_x0001__x0001__x0001__x0001__x0001__x0001__x0010_@_x0001__x0001__x0001__x0001__x0001__x0001__x0008_@_x0001__x0001__x0001__x0001__x0001__x0001__x0008_@_x0001__x0001__x0001__x0001__x0001__x0001_A@_x0001__x0001__x0001__x0001__x0001__x0001__x0018_@_x0001__x0001__x0001__x0001__x0001__x0001__x0010_@_x0001__x0001__x0001__x0001__x0001__x0001__x0008_@_x0001__x0001__x0001__x0001__x0001__x0001__x0008_@_x0001__x0001__x0001__x0001__x0001__x0001__x0018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0018_@_x0001__x0001__x0001__x0001__x0001__x0001__x0008_@_x0001__x0001__x0001__x0001__x0001__x0001__x0014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0001_@_x0001__x0001__x0001__x0001__x0001__x0001__x0008_@_x0001__x0001__x0001__x0001__x0001__x0001__x0008_@_x0001__x0001__x0001__x0001__x0001__x0001__x0008_@_x0001__x0001__x0001__x0001__x0001__x0001__x0010_@_x0001__x0001__x0001__x0001__x0001__x0002__x0001__x0001__x0008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0001_@_x0001__x0001__x0001__x0001__x0001__x0001__x0010_@_x0001__x0001__x0001__x0001__x0001__x0001__x0018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0001__x0001__x0001__x0001__x0001__x0001__x0001__x0001__x0001__x0001__x0001__x0001__x0001__x0001__x0010_@_x0001__x0001__x0001__x0001__x0001__x0001_=@_x0001__x0001__x0001__x0001__x0001__x0001__x0014_@_x0001__x0001__x0001__x0001__x0001__x0001__x0010_@_x0001__x0001__x0001__x0001__x0001__x0001__x0010_@_x0001__x0001__x0001__x0001__x0001__x0001__x0010_@_x0001__x0001__x0001__x0001__x0001__x0001__x0010_@_x0001__x0001__x0001__x0001__x0001__x0001__x0010_@_x0001__x0001__x0001__x0001__x0001__x0001__x0010_@_x0001__x0002__x0001__x0001__x0001__x0001__x0001__x0001__x0010_@_x0001__x0001__x0001__x0001__x0001__x0001__x0010_@_x0001__x0001__x0001__x0001__x0001__x0001__x0008_@_x0001__x0001__x0001__x0001__x0001__x0001__x0018_@_x0001__x0001__x0001__x0001__x0001__x0001__x0008_@_x0001__x0001__x0001__x0001__x0001__x0001__x0014_@_x0001__x0001__x0001__x0001__x0001__x0001__x0018_@_x0001__x0001__x0001__x0001__x0001__x0001__x0010_@_x0001__x0001__x0001__x0001__x0001__x0001__x001C_@_x0001__x0001__x0001__x0001__x0001__x0001__x0018_@_x0001__x0001__x0001__x0001__x0001__x0001__x0010_@_x0001__x0001__x0001__x0001__x0001__x0001__x0008_@_x0001__x0001__x0001__x0001__x0001__x0001__x0001_@_x0001__x0001__x0001__x0001__x0001__x0001__x0010_@_x0001__x0001__x0001__x0001__x0001__x0001__x0010_@_x0001__x0001__x0001__x0001__x0001__x0001__x0010_@_x0001__x0001__x0001__x0001__x0001__x0001__x0010_@_x0001__x0001__x0001__x0001__x0001__x0001__x0014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0008_@_x0001__x0001__x0001__x0001__x0001__x0001__x001C_@_x0001__x0001__x0001__x0001__x0001__x0001__x0001__x0001__x0001__x0001__x0001__x0001__x0001__x0001_8@_x0001__x0001__x0001__x0001__x0001__x0001__x001C_@_x0001__x0001__x0001__x0001__x0001__x0001__x0010_@_x0001__x0001__x0001__x0001__x0001__x0002__x0001__x0001__x0008_@_x0001__x0001__x0001__x0001__x0001__x0001__x0010_@_x0001__x0001__x0001__x0001__x0001__x0001__x0001__x0001__x0001__x0001__x0001__x0001__x0001__x0001__x0008_@_x0001__x0001__x0001__x0001__x0001__x0001__x001C_@_x0001__x0001__x0001__x0001__x0001__x0001__x0008_@_x0001__x0001__x0001__x0001__x0001__x0001__x0001_@_x0001__x0001__x0001__x0001__x0001__x0001__x0018_@_x0001__x0001__x0001__x0001__x0001__x0001__x0008_@_x0001__x0001__x0001__x0001__x0001__x0001__x0010_@_x0001__x0001__x0001__x0001__x0001__x0001__x0008_@_x0001__x0001__x0001__x0001__x0001__x0001__x0008_@_x0001__x0001__x0001__x0001__x0001__x0001_2@_x0001__x0001__x0001__x0001__x0001__x0001__x0001_@_x0001__x0001__x0001__x0001__x0001__x0001__x0010_@_x0001__x0001__x0001__x0001__x0001__x0001_*@_x0001__x0001__x0001__x0001__x0001__x0001__x0010_@_x0001__x0001__x0001__x0001__x0001__x0001__x0018_@_x0001__x0001__x0001__x0001__x0001__x0001__x0010_@_x0001__x0001__x0001__x0001__x0001__x0001__x0014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0014_@_x0001__x0001__x0001__x0001__x0001__x0001__x0008_@_x0001__x0001__x0001__x0001__x0001__x0001__x0010_@_x0001__x0002__x0001__x0001__x0001__x0001__x0001__x0001__x0001__x0001__x0001__x0001__x0001__x0001__x0001__x0001__x0010_@_x0001__x0001__x0001__x0001__x0001__x0001__x0008_@_x0001__x0001__x0001__x0001__x0001__x0001__x0001__x0001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0018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001C_@_x0001__x0001__x0001__x0001__x0001__x0001__x0008_@_x0001__x0001__x0001__x0001__x0001__x0001__x0014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0018_@_x0001__x0001__x0001__x0001__x0001__x0001__x001C_@_x0001__x0001__x0001__x0001__x0001__x0002__x0001__x0001__x0014_@_x0001__x0001__x0001__x0001__x0001__x0001__x0010_@_x0001__x0001__x0001__x0001__x0001__x0001__x0008_@_x0001__x0001__x0001__x0001__x0001__x0001__x0010_@_x0001__x0001__x0001__x0001__x0001__x0001__x0008_@_x0001__x0001__x0001__x0001__x0001__x0001__x0014_@_x0001__x0001__x0001__x0001__x0001__x0001__x0008_@_x0001__x0001__x0001__x0001__x0001__x0001__x0018_@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_x0014_@_x0001__x0001__x0001__x0001__x0001__x0001__x0008_@_x0001__x0001__x0001__x0001__x0001__x0001__x0010_@_x0001__x0001__x0001__x0001__x0001__x0001__x0008_@_x0001__x0001__x0001__x0001__x0001__x0001__x0008_@_x0001__x0001__x0001__x0001__x0001__x0001_ @_x0001__x0001__x0001__x0001__x0001__x0001__x0010_@_x0001__x0001__x0001__x0001__x0001__x0001__x0008_@_x0001__x0001__x0001__x0001__x0001__x0001__x0008_@_x0001__x0001__x0001__x0001__x0001__x0001__x0010_@_x0001__x0001__x0001__x0001__x0001__x0001__x0014_@_x0001__x0001__x0001__x0001__x0001__x0001__x0008_@_x0001__x0001__x0001__x0001__x0001__x0001__x0014_@_x0001__x0001__x0001__x0001__x0001__x0001__x0010_@_x0001__x0001__x0001__x0001__x0001__x0001__x0008_@_x0001__x0001__x0001__x0001__x0001__x0001_7@_x0001__x0001__x0001__x0001__x0001__x0001__x0010_@_x0001__x0001__x0001__x0001__x0001__x0001__x0008_@_x0001__x0001__x0001__x0001__x0001__x0001__x001C_@_x0001__x0002__x0001__x0001__x0001__x0001__x0001__x0001__x001C_@_x0001__x0001__x0001__x0001__x0001__x0001__x0010_@_x0001__x0001__x0001__x0001__x0001__x0001__x0008_@_x0001__x0001__x0001__x0001__x0001__x0001__x0008_@_x0001__x0001__x0001__x0001__x0001__x0001__x0008_@_x0001__x0001__x0001__x0001__x0001__x0001__x001C_@_x0001__x0001__x0001__x0001__x0001__x0001_"@_x0001__x0001__x0001__x0001__x0001__x0001__x0018_@_x0001__x0001__x0001__x0001__x0001__x0001__x0008_@_x0001__x0001__x0001__x0001__x0001__x0001__x0008_@_x0001__x0001__x0001__x0001__x0001__x0001__x001C_@_x0001__x0001__x0001__x0001__x0001__x0001__x0008_@_x0001__x0001__x0001__x0001__x0001__x0001__x0018_@_x0001__x0001__x0001__x0001__x0001__x0001__x0010_@_x0001__x0001__x0001__x0001__x0001__x0001__x0008_@_x0001__x0001__x0001__x0001__x0001__x0001__x0008_@_x0001__x0001__x0001__x0001__x0001__x0001__x0010_@_x0001__x0001__x0001__x0001__x0001__x0001_ @_x0001__x0001__x0001__x0001__x0001__x0001__x0010_@_x0001__x0001__x0001__x0001__x0001__x0001__x0008_@_x0001__x0001__x0001__x0001__x0001__x0001__x0010_@_x0001__x0001__x0001__x0001__x0001__x0001__x0008_@_x0001__x0001__x0001__x0001__x0001__x0001__x0018_@_x0001__x0001__x0001__x0001__x0001__x0001__x0008_@_x0001__x0001__x0001__x0001__x0001__x0001__x0018_@_x0001__x0001__x0001__x0001__x0001__x0001__x001C_@_x0001__x0001__x0001__x0001__x0001__x0001__x0008_@_x0001__x0001__x0001__x0001__x0001__x0001__x0014_@_x0001__x0001__x0001__x0001__x0001__x0001__x0001_@_x0001__x0001__x0001__x0001__x0001__x0001__x0008_@_x0001__x0001__x0001__x0001__x0001__x0001__x0008_@_x0001__x0001__x0001__x0001__x0001__x0002__x0001__x0001__x0008_@_x0001__x0001__x0001__x0001__x0001__x0001__x0010_@_x0001__x0001__x0001__x0001__x0001__x0001__x0018_@_x0001__x0001__x0001__x0001__x0001__x0001__x0008_@_x0001__x0001__x0001__x0001__x0001__x0001__x0010_@_x0001__x0001__x0001__x0001__x0001__x0001__x001C_@_x0001__x0001__x0001__x0001__x0001__x0001__x0008_@_x0001__x0001__x0001__x0001__x0001__x0001__x0014_@_x0001__x0001__x0001__x0001__x0001__x0001__x0010_@_x0001__x0001__x0001__x0001__x0001__x0001_8@_x0001__x0001__x0001__x0001__x0001__x0001__x0018_@_x0001__x0001__x0001__x0001__x0001__x0001__x0010_@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0001__x0010_@_x0001__x0001__x0001__x0001__x0001__x0001__x0008_@_x0001__x0001__x0001__x0001__x0001__x0001__x0014_@_x0001__x0001__x0001__x0001__x0001__x0001__x0014_@_x0001__x0001__x0001__x0001__x0001__x0001__x0018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0014_@_x0001__x0001__x0001__x0001__x0001__x0001__x0008_@_x0001__x0001__x0001__x0001__x0001__x0001__x0010_@_x0001__x0002__x0001__x0001__x0001__x0001__x0001__x0001__x0008_@_x0001__x0001__x0001__x0001__x0001__x0001__x0010_@_x0001__x0001__x0001__x0001__x0001__x0001__x0008_@_x0001__x0001__x0001__x0001__x0001__x0001__x0018_@_x0001__x0001__x0001__x0001__x0001_ÀR@_x0001__x0001__x0001__x0001__x0001__x0001__x0008_@_x0001__x0001__x0001__x0001__x0001__x0001__x0008_@_x0001__x0001__x0001__x0001__x0001__x0001__x0010_@_x0001__x0001__x0001__x0001__x0001_ÀR@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0001__x0001__x0001__x0001__x0001__x0001__x0010_@_x0001__x0001__x0001__x0001__x0001__x0001__x0008_@_x0001__x0001__x0001__x0001__x0001__x0001__x0010_@_x0001__x0001__x0001__x0001__x0001__x0001__x0010_@_x0001__x0001__x0001__x0001__x0001__x0001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2@_x0001__x0001__x0001__x0001__x0001__x0001__x0018_@_x0001__x0001__x0001__x0001__x0001__x0001__x0008_@_x0001__x0001__x0001__x0001__x0001__x0001__x0018_@_x0001__x0001__x0001__x0001__x0001__x0001__x0010_@_x0001__x0001__x0001__x0001__x0001__x0002__x0001__x0001__x0008_@_x0001__x0001__x0001__x0001__x0001__x0001__x0008_@_x0001__x0001__x0001__x0001__x0001__x0001__x0014_@_x0001__x0001__x0001__x0001__x0001__x0001__x0008_@_x0001__x0001__x0001__x0001__x0001__x0001__x0014_@_x0001__x0001__x0001__x0001__x0001__x0001__x0008_@_x0001__x0001__x0001__x0001__x0001__x0001__x0008_@_x0001__x0001__x0001__x0001__x0001__x0001__x0018_@_x0001__x0001__x0001__x0001__x0001__x0001_"@_x0001__x0001__x0001__x0001__x0001__x0001__x0010_@_x0001__x0001__x0001__x0001__x0001__x0001__x0010_@_x0001__x0001__x0001__x0001__x0001__x0001__x0008_@_x0001__x0001__x0001__x0001__x0001__x0001_ @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0014_@_x0001__x0002__x0001__x0001__x0001__x0001__x0001__x0001__x0008_@_x0001__x0001__x0001__x0001__x0001__x0001__x0008_@_x0001__x0001__x0001__x0001__x0001__x0001_(@_x0001__x0001__x0001__x0001__x0001__x0001__x0008_@_x0001__x0001__x0001__x0001__x0001__x0001__x0018_@_x0001__x0001__x0001__x0001__x0001__x0001__x0008_@_x0001__x0001__x0001__x0001__x0001__x0001_3@_x0001__x0001__x0001__x0001__x0001__x0001__x0008_@_x0001__x0001__x0001__x0001__x0001__x0001__x0001_@_x0001__x0001__x0001__x0001__x0001__x0001__x0014_@_x0001__x0001__x0001__x0001__x0001__x0001__x0008_@_x0001__x0001__x0001__x0001__x0001__x0001__x0010_@_x0001__x0001__x0001__x0001__x0001__x0001__x0018_@_x0001__x0001__x0001__x0001__x0001__x0001__x0010_@_x0001__x0001__x0001__x0001__x0001__x0001__x0010_@_x0001__x0001__x0001__x0001__x0001__x0001__x0008_@_x0001__x0001__x0001__x0001__x0001__x0001__x0014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0018_@_x0001__x0001__x0001__x0001__x0001__x0001__x0001_@_x0001__x0001__x0001__x0001__x0001__x0001__x0008_@_x0001__x0001__x0001__x0001__x0001__x0001__x001C_@_x0001__x0001__x0001__x0001__x0001__x0001__x0010_@_x0001__x0001__x0001__x0001__x0001__x0001__x0008_@_x0001__x0001__x0001__x0001__x0001__x0001__x0010_@_x0001__x0001__x0001__x0001__x0001__x0001__x0010_@_x0001__x0001__x0001__x0001__x0001__x0001__x0010_@_x0001__x0001__x0001__x0001__x0001__x0002__x0001__x0001__x0010_@_x0001__x0001__x0001__x0001__x0001__x0001__x0008_@_x0001__x0001__x0001__x0001__x0001__x0001__x0008_@_x0001__x0001__x0001__x0001__x0001__x0001_ @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001C_@_x0001__x0001__x0001__x0001__x0001__x0001__x0008_@_x0001__x0001__x0001__x0001__x0001__x0001__x0010_@_x0001__x0001__x0001__x0001__x0001__x0001__x0018_@_x0001__x0001__x0001__x0001__x0001__x0001_(@_x0001__x0001__x0001__x0001__x0001__x0001__x0014_@_x0001__x0001__x0001__x0001__x0001__x0001__x0008_@_x0001__x0001__x0001__x0001__x0001_ÀR@_x0001__x0001__x0001__x0001__x0001__x0001_ @_x0001__x0001__x0001__x0001__x0001__x0001__x0014_@_x0001__x0001__x0001__x0001__x0001__x0001_,@_x0001__x0001__x0001__x0001__x0001__x0001__x001C_@_x0001__x0001__x0001__x0001__x0001__x0001__x0010_@_x0001__x0001__x0001__x0001__x0001__x0001__x0008_@_x0001__x0001__x0001__x0001__x0001__x0001__x0008_@_x0001__x0001__x0001__x0001__x0001__x0001__x0008_@_x0001__x0001__x0001__x0001__x0001__x0001__x001C_@_x0001__x0001__x0001__x0001__x0001__x0001__x0018_@_x0001__x0001__x0001__x0001__x0001__x0001__x001C_@_x0001__x0001__x0001__x0001__x0001__x0001__x0008_@_x0001__x0001__x0001__x0001__x0001__x0001__x0008_@_x0001__x0001__x0001__x0001__x0001__x0001__x0010_@_x0001__x0002__x0001__x0001__x0001__x0001__x0001__x0001__x0008_@_x0001__x0001__x0001__x0001__x0001__x0001_"@_x0001__x0001__x0001__x0001__x0001__x0001__x0010_@_x0001__x0001__x0001__x0001__x0001__x0001__x0014_@_x0001__x0001__x0001__x0001__x0001__x0001__x0014_@_x0001__x0001__x0001__x0001__x0001__x0001__x0010_@_x0001__x0001__x0001__x0001__x0001__x0001__x0018_@_x0001__x0001__x0001__x0001__x0001__x0001__x001C_@_x0001__x0001__x0001__x0001__x0001__x0001__x0008_@_x0001__x0001__x0001__x0001__x0001__x0001__x0018_@_x0001__x0001__x0001__x0001__x0001__x0001__x0001_@_x0001__x0001__x0001__x0001__x0001__x0001_"@_x0001__x0001__x0001__x0001__x0001__x0001__x0008_@_x0001__x0001__x0001__x0001__x0001__x0001__x0018_@_x0001__x0001__x0001__x0001__x0001__x0001__x0010_@_x0001__x0001__x0001__x0001__x0001__x0001__x0014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0001_@_x0001__x0001__x0001__x0001__x0001__x0001__x0018_@_x0001__x0001__x0001__x0001__x0001__x0001__x0018_@_x0001__x0001__x0001__x0001__x0001__x0001__x0018_@_x0001__x0001__x0001__x0001__x0001__x0001__x0008_@_x0001__x0001__x0001__x0001__x0001__x0001__x0008_@_x0001__x0001__x0001__x0001__x0001__x0001__x0001_@_x0001__x0001__x0001__x0001__x0001__x0001__x0008_@_x0001__x0001__x0001__x0001__x0001__x0001__x0010_@_x0001__x0001__x0001__x0001__x0001__x0001__x0008_@_x0001__x0001__x0001__x0001__x0001__x0002__x0001__x0001__x0008_@_x0001__x0001__x0001__x0001__x0001__x0001__x0010_@_x0001__x0001__x0001__x0001__x0001__x0001__x0010_@_x0001__x0001__x0001__x0001__x0001__x0001__x0008_@_x0001__x0001__x0001__x0001__x0001__x0001_ @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0010_@_x0001__x0001__x0001__x0001__x0001__x0001__x0010_@_x0001__x0001__x0001__x0001__x0001__x0001__x0010_@_x0001__x0001__x0001__x0001__x0001__x0001__x0008_@_x0001__x0001__x0001__x0001__x0001__x0001__x0010_@_x0001__x0001__x0001__x0001__x0001__x0001__x0001__x0001__x0001__x0001__x0001__x0001__x0001__x0001__x0018_@_x0001__x0001__x0001__x0001__x0001__x0001__x0008_@_x0001__x0001__x0001__x0001__x0001__x0001__x0010_@_x0001__x0001__x0001__x0001__x0001__x0001_ @_x0001__x0001__x0001__x0001__x0001__x0001__x0008_@_x0001__x0001__x0001__x0001__x0001__x0001__x0014_@_x0001__x0001__x0001__x0001__x0001__x0001__x0008_@_x0001__x0001__x0001__x0001__x0001__x0001__x0014_@_x0001__x0001__x0001__x0001__x0001__x0001__x0014_@_x0001__x0001__x0001__x0001__x0001__x0001__x0008_@_x0001__x0001__x0001__x0001__x0001__x0001__x0014_@_x0001__x0001__x0001__x0001__x0001__x0001__x0001_@_x0001__x0001__x0001__x0001__x0001__x0001__x0001_@_x0001__x0002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0001__x0001__x0001__x0001__x0001__x0001__x0010_@_x0001__x0001__x0001__x0001__x0001__x0001__x0018_@_x0001__x0001__x0001__x0001__x0001__x0001__x0010_@_x0001__x0001__x0001__x0001__x0001__x0001__x0010_@_x0001__x0001__x0001__x0001__x0001__x0001__x0008_@_x0001__x0001__x0001__x0001__x0001__x0001__x0008_@_x0001__x0001__x0001__x0001__x0001__x0001__x001C_@_x0001__x0001__x0001__x0001__x0001__x0001__x0008_@_x0001__x0001__x0001__x0001__x0001__x0001__x0001_@_x0001__x0001__x0001__x0001__x0001__x0001__x001C_@_x0001__x0001__x0001__x0001__x0001__x0001__x0010_@_x0001__x0001__x0001__x0001__x0001__x0001__x0018_@_x0001__x0001__x0001__x0001__x0001__x0001_&lt;@_x0001__x0001__x0001__x0001__x0001__x0001__x0008_@_x0001__x0001__x0001__x0001__x0001__x0001__x0010_@_x0001__x0001__x0001__x0001__x0001__x0001__x0001__x0001__x0001__x0001__x0001__x0001__x0001__x0001__x0008_@_x0001__x0001__x0001__x0001__x0001__x0001__x0010_@_x0001__x0001__x0001__x0001__x0001__x0001__x0008_@_x0001__x0001__x0001__x0001__x0001__x0001__x0010_@_x0001__x0001__x0001__x0001__x0001__x0002__x0001__x0001__x0008_@_x0001__x0001__x0001__x0001__x0001__x0001__x0008_@_x0001__x0001__x0001__x0001__x0001__x0001__x0018_@_x0001__x0001__x0001__x0001__x0001__x0001__x0008_@_x0001__x0001__x0001__x0001__x0001__x0001__x0010_@_x0001__x0001__x0001__x0001__x0001__x0001__x0018_@_x0001__x0001__x0001__x0001__x0001__x0001_ @_x0001__x0001__x0001__x0001__x0001__x0001__x0008_@_x0001__x0001__x0001__x0001__x0001__x0001__x0010_@_x0001__x0001__x0001__x0001__x0001__x0001__x0018_@_x0001__x0001__x0001__x0001__x0001__x0001__x0008_@_x0001__x0001__x0001__x0001__x0001__x0001__x0008_@_x0001__x0001__x0001__x0001__x0001__x0001__x0001_@_x0001__x0001__x0001__x0001__x0001__x0001__x0018_@_x0001__x0001__x0001__x0001__x0001__x0001__x0010_@_x0001__x0001__x0001__x0001__x0001__x0001__x0018_@_x0001__x0001__x0001__x0001__x0001__x0001__x0010_@_x0001__x0001__x0001__x0001__x0001__x0001__x0010_@_x0001__x0001__x0001__x0001__x0001__x0001__x0001__x0001__x0001__x0001__x0001__x0001__x0001__x0001__x0008_@_x0001__x0001__x0001__x0001__x0001__x0001__x0018_@_x0001__x0001__x0001__x0001__x0001__x0001__x0018_@_x0001__x0001__x0001__x0001__x0001__x0001__x0008_@_x0001__x0001__x0001__x0001__x0001__x0001__x0008_@_x0001__x0001__x0001__x0001__x0001__x0001__x0018_@_x0001__x0001__x0001__x0001__x0001__x0001__x0014_@_x0001__x0001__x0001__x0001__x0001__x0001__x0008_@_x0001__x0001__x0001__x0001__x0001__x0001__x001C_@_x0001__x0001__x0001__x0001__x0001__x0001__x0008_@_x0001__x0001__x0001__x0001__x0001__x0001__x0010_@_x0001__x0001__x0001__x0001__x0001__x0001__x0008_@_x0001__x0001__x0001__x0001__x0001__x0001__x0008_@_x0001__x0002__x0001__x0001__x0001__x0001__x0001__x0001__x0008_@_x0001__x0001__x0001__x0001__x0001__x0001__x0001_@_x0001__x0001__x0001__x0001__x0001__x0001__x0014_@_x0001__x0001__x0001__x0001__x0001__x0001__x0001_@_x0001__x0001__x0001__x0001__x0001__x0001__x0010_@_x0001__x0001__x0001__x0001__x0001__x0001__x0010_@_x0001__x0001__x0001__x0001__x0001__x0001__x0010_@_x0001__x0001__x0001__x0001__x0001__x0001__x0008_@_x0001__x0001__x0001__x0001__x0001__x0001__x0014_@_x0001__x0001__x0001__x0001__x0001__x0001__x0010_@_x0001__x0001__x0001__x0001__x0001__x0001__x0008_@_x0001__x0001__x0001__x0001__x0001__x0001__x0001__x0001__x0001__x0001__x0001__x0001__x0001__x0001__x0008_@_x0001__x0001__x0001__x0001__x0001__x0001__x001C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0014_@_x0001__x0001__x0001__x0001__x0001__x0001__x0010_@_x0001__x0001__x0001__x0001__x0001__x0001__x0008_@_x0001__x0001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0014_@_x0001__x0001__x0001__x0001__x0001__x0001__x0018_@_x0001__x0001__x0001__x0001__x0001__x0002__x0001__x0001__x0008_@_x0001__x0001__x0001__x0001__x0001__x0001__x0008_@_x0001__x0001__x0001__x0001__x0001__x0001__x0018_@_x0001__x0001__x0001__x0001__x0001__x0001__x0008_@_x0001__x0001__x0001__x0001__x0001__x0001__x0014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0014_@_x0001__x0001__x0001__x0001__x0001__x0001__x0008_@_x0001__x0001__x0001__x0001__x0001__x0001__x0010_@_x0001__x0001__x0001__x0001__x0001__x0001__x0008_@_x0001__x0001__x0001__x0001__x0001__x0001__x0001_@_x0001__x0001__x0001__x0001__x0001__x0001__x001C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001C_@_x0001__x0001__x0001__x0001__x0001__x0001__x0010_@_x0001__x0001__x0001__x0001__x0001__x0001__x0008_@_x0001__x0001__x0001__x0001__x0001__x0001__x0010_@_x0001__x0001__x0001__x0001__x0001__x0001__x0010_@_x0001__x0001__x0001__x0001__x0001__x0001__x0001_@_x0001__x0001__x0001__x0001__x0001__x0001__x0010_@_x0001__x0001__x0001__x0001__x0001__x0001__x0008_@_x0001__x0001__x0001__x0001__x0001__x0001__x0008_@_x0001__x0001__x0001__x0001__x0001__x0001__x0010_@_x0001__x0002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0001_@_x0001__x0001__x0001__x0001__x0001__x0001__x0001_@_x0001__x0001__x0001__x0001__x0001__x0001__x0008_@_x0001__x0001__x0001__x0001__x0001__x0001__x0014_@_x0001__x0001__x0001__x0001__x0001__x0001__x0014_@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0018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001C_@_x0001__x0001__x0001__x0001__x0001__x0001__x0010_@_x0001__x0001__x0001__x0001__x0001__x0001__x0008_@_x0001__x0001__x0001__x0001__x0001__x0001__x0010_@_x0001__x0001__x0001__x0001__x0001__x0001_ @_x0001__x0001__x0001__x0001__x0001__x0001__x0014_@_x0001__x0001__x0001__x0001__x0001__x0001__x0008_@_x0001__x0001__x0001__x0001__x0001__x0001__x0010_@_x0001__x0001__x0001__x0001__x0001__x0002__x0001__x0001__x0008_@_x0001__x0001__x0001__x0001__x0001__x0001__x0018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_x0010_@_x0001__x0001__x0001__x0001__x0001__x0001_ @_x0001__x0001__x0001__x0001__x0001__x0001__x0010_@_x0001__x0001__x0001__x0001__x0001__x0001__x0010_@_x0001__x0001__x0001__x0001__x0001__x0001__x0010_@_x0001__x0001__x0001__x0001__x0001__x0001__x0014_@_x0001__x0001__x0001__x0001__x0001__x0001__x0010_@_x0001__x0001__x0001__x0001__x0001__x0001__x0001_@_x0001__x0001__x0001__x0001__x0001__x0001__x0010_@_x0001__x0001__x0001__x0001__x0001__x0001__x0010_@_x0001__x0001__x0001__x0001__x0001__x0001__x0010_@_x0001__x0001__x0001__x0001__x0001__x0001__x0010_@_x0001__x0001__x0001__x0001__x0001__x0001__x0008_@_x0001__x0001__x0001__x0001__x0001__x0001__x0014_@_x0001__x0001__x0001__x0001__x0001__x0001__x0001_@_x0001__x0001__x0001__x0001__x0001__x0001_ @_x0001__x0001__x0001__x0001__x0001__x0001__x0010_@_x0001__x0001__x0001__x0001__x0001__x0001__x0010_@_x0001__x0001__x0001__x0001__x0001__x0001__x0010_@_x0001__x0001__x0001__x0001__x0001__x0001__x0008_@_x0001__x0001__x0001__x0001__x0001__x0001__x0014_@_x0001__x0001__x0001__x0001__x0001__x0001__x0008_@_x0001__x0001__x0001__x0001__x0001__x0001__x0008_@_x0001__x0002__x0001__x0001__x0001__x0001__x0001__x0001__x0010_@_x0001__x0001__x0001__x0001__x0001__x0001__x0010_@_x0001__x0001__x0001__x0001__x0001__x0001__x0001_@_x0001__x0001__x0001__x0001__x0001__x0001__x0010_@_x0001__x0001__x0001__x0001__x0001__x0001__x0008_@_x0001__x0001__x0001__x0001__x0001__x0001__x0014_@_x0001__x0001__x0001__x0001__x0001__x0001__x0008_@_x0001__x0001__x0001__x0001__x0001__x0001__x0018_@_x0001__x0001__x0001__x0001__x0001__x0001__x0008_@_x0001__x0001__x0001__x0001__x0001__x0001__x0018_@_x0001__x0001__x0001__x0001__x0001__x0001__x0018_@_x0001__x0001__x0001__x0001__x0001__x0001__x0008_@_x0001__x0001__x0001__x0001__x0001__x0001__x0018_@_x0001__x0001__x0001__x0001__x0001__x0001__x0008_@_x0001__x0001__x0001__x0001__x0001__x0001__x0008_@_x0001__x0001__x0001__x0001__x0001__x0001__x0018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0002__x0001__x0001__x0008_@_x0001__x0001__x0001__x0001__x0001__x0001__x0010_@_x0001__x0001__x0001__x0001__x0001__x0001__x0001__x0001__x0001__x0001__x0001__x0001__x0001__x0001__x0010_@_x0001__x0001__x0001__x0001__x0001__x0001__x0008_@_x0001__x0001__x0001__x0001__x0001__x0001_=@_x0001__x0001__x0001__x0001__x0001__x0001__x0008_@_x0001__x0001__x0001__x0001__x0001__x0001__x0008_@_x0001__x0001__x0001__x0001__x0001__x0001__x0010_@_x0001__x0001__x0001__x0001__x0001__x0001__x0014_@_x0001__x0001__x0001__x0001__x0001__x0001__x0018_@_x0001__x0001__x0001__x0001__x0001__x0001__x0008_@_x0001__x0001__x0001__x0001__x0001__x0001__x0014_@_x0001__x0001__x0001__x0001__x0001__x0001__x0008_@_x0001__x0001__x0001__x0001__x0001__x0001__x0010_@_x0001__x0001__x0001__x0001__x0001__x0001__x0008_@_x0001__x0001__x0001__x0001__x0001__x0001__x0008_@_x0001__x0001__x0001__x0001__x0001__x0001__x0001_@_x0001__x0001__x0001__x0001__x0001__x0001__x0008_@_x0001__x0001__x0001__x0001__x0001__x0001__x0008_@_x0001__x0001__x0001__x0001__x0001__x0001__x0008_@_x0001__x0001__x0001__x0001__x0001__x0001__x001C_@_x0001__x0001__x0001__x0001__x0001__x0001__x0014_@_x0001__x0001__x0001__x0001__x0001__x0001__x0014_@_x0001__x0001__x0001__x0001__x0001__x0001__x0010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0018_@_x0001__x0001__x0001__x0001__x0001__x0001__x0010_@_x0001__x0002__x0001__x0001__x0001__x0001__x0001__x0001__x0008_@_x0001__x0001__x0001__x0001__x0001__x0001__x0010_@_x0001__x0001__x0001__x0001__x0001__x0001__x0010_@_x0001__x0001__x0001__x0001__x0001__x0001__x0014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001C_@_x0001__x0001__x0001__x0001__x0001__x0001__x0008_@_x0001__x0001__x0001__x0001__x0001__x0001__x0018_@_x0001__x0001__x0001__x0001__x0001__x0001__x0008_@_x0001__x0001__x0001__x0001__x0001__x0001__x0014_@_x0001__x0001__x0001__x0001__x0001__x0001__x0010_@_x0001__x0001__x0001__x0001__x0001__x0001__x0018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0008_@_x0001__x0001__x0001__x0001__x0001__x0001__x0010_@_x0001__x0001__x0001__x0001__x0001__x0002__x0001_ÀR@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0001_@_x0001__x0001__x0001__x0001__x0001__x0001_ @_x0001__x0001__x0001__x0001__x0001__x0001__x0008_@_x0001__x0001__x0001__x0001__x0001__x0001__x0010_@_x0001__x0001__x0001__x0001__x0001__x0001__x0001__x0001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0001__x0001__x0001__x0001__x0001__x0001__x0008_@_x0001__x0001__x0001__x0001__x0001__x0001__x0014_@_x0001__x0001__x0001__x0001__x0001__x0001__x0010_@_x0001__x0001__x0001__x0001__x0001__x0001__x0008_@_x0001__x0001__x0001__x0001__x0001__x0001__x0008_@_x0001__x0001__x0001__x0001__x0001__x0001__x0010_@_x0001__x0001__x0001__x0001__x0001__x0001__x0018_@_x0001__x0001__x0001__x0001__x0001__x0001_ @_x0001__x0001__x0001__x0001__x0001__x0001__x0010_@_x0001__x0002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0018_@_x0001__x0001__x0001__x0001__x0001__x0001__x0018_@_x0001__x0001__x0001__x0001__x0001__x0001__x0008_@_x0001__x0001__x0001__x0001__x0001__x0001__x0010_@_x0001__x0001__x0001__x0001__x0001__x0001__x0001_@_x0001__x0001__x0001__x0001__x0001__x0001_8@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0001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0008_@_x0001__x0001__x0001__x0001__x0001__x0001__x0018_@_x0001__x0001__x0001__x0001__x0001__x0001_ @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0002__x0001__x0001__x0008_@_x0001__x0001__x0001__x0001__x0001__x0001__x001C_@_x0001__x0001__x0001__x0001__x0001__x0001__x0010_@_x0001__x0001__x0001__x0001__x0001__x0001__x0018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0010_@_x0001__x0001__x0001__x0001__x0001__x0001__x0010_@_x0001__x0001__x0001__x0001__x0001__x0001__x0018_@_x0001__x0001__x0001__x0001__x0001__x0001__x0014_@_x0001__x0001__x0001__x0001__x0001__x0001__x0008_@_x0001__x0001__x0001__x0001__x0001__x0001__x0008_@_x0001__x0001__x0001__x0001__x0001__x0001__x0010_@_x0001__x0001__x0001__x0001__x0001__x0001__x0010_@_x0001__x0001__x0001__x0001__x0001__x0001__x0018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0014_@_x0001__x0001__x0001__x0001__x0001__x0001__x0008_@_x0001__x0001__x0001__x0001__x0001__x0001__x0010_@_x0001__x0001__x0001__x0001__x0001__x0001__x0014_@_x0001__x0001__x0001__x0001__x0001__x0001__x0008_@_x0001__x0001__x0001__x0001__x0001__x0001__x0010_@_x0001__x0001__x0001__x0001__x0001__x0001__x0018_@_x0001__x0001__x0001__x0001__x0001__x0001__x0018_@_x0001__x0001__x0001__x0001__x0001__x0001__x0010_@_x0001__x0002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001C_@_x0001__x0001__x0001__x0001__x0001__x0001__x0010_@_x0001__x0001__x0001__x0001__x0001__x0001__x0008_@_x0001__x0001__x0001__x0001__x0001__x0001__x0010_@_x0001__x0001__x0001__x0001__x0001__x0001__x0010_@_x0001__x0001__x0001__x0001__x0001__x0001__x0010_@_x0001__x0001__x0001__x0001__x0001__x0001__x0014_@_x0001__x0001__x0001__x0001__x0001__x0001__x0008_@_x0001__x0001__x0001__x0001__x0001__x0001_*@_x0001__x0001__x0001__x0001__x0001__x0001__x0010_@_x0001__x0001__x0001__x0001__x0001__x0001__x0010_@_x0001__x0001__x0001__x0001__x0001__x0001__x0010_@_x0001__x0001__x0001__x0001__x0001__x0001__x0010_@_x0001__x0001__x0001__x0001__x0001__x0001__x0001__x0001__x0001__x0001__x0001__x0001__x0001__x0001__x0018_@_x0001__x0001__x0001__x0001__x0001__x0001__x0010_@_x0001__x0001__x0001__x0001__x0001__x0001__x0014_@_x0001__x0001__x0001__x0001__x0001__x0001__x0001__x0001__x0001__x0001__x0001__x0001__x0001__x0001__x0018_@_x0001__x0001__x0001__x0001__x0001__x0001__x0008_@_x0001__x0001__x0001__x0001__x0001__x0001__x0008_@_x0001__x0001__x0001__x0001__x0001__x0001__x001C_@_x0001__x0001__x0001__x0001__x0001__x0001__x0014_@_x0001__x0001__x0001__x0001__x0001__x0001__x0014_@_x0001__x0001__x0001__x0001__x0001__x0001__x0018_@_x0001__x0001__x0001__x0001__x0001__x0001__x0001_@_x0001__x0001__x0001__x0001__x0001__x0002__x0001__x0001__x0010_@_x0001__x0001__x0001__x0001__x0001__x0001__x0008_@_x0001__x0001__x0001__x0001__x0001__x0001__x001C_@_x0001__x0001__x0001__x0001__x0001__x0001_ @_x0001__x0001__x0001__x0001__x0001__x0001__x0008_@_x0001__x0001__x0001__x0001__x0001__x0001__x0008_@_x0001__x0001__x0001__x0001__x0001__x0001__x0010_@_x0001__x0001__x0001__x0001__x0001__x0001__x0018_@_x0001__x0001__x0001__x0001__x0001__x0001__x0010_@_x0001__x0001__x0001__x0001__x0001__x0001__x0008_@_x0001__x0001__x0001__x0001__x0001__x0001__x0010_@_x0001__x0001__x0001__x0001__x0001__x0001__x0008_@_x0001__x0001__x0001__x0001__x0001__x0001__x0014_@_x0001__x0001__x0001__x0001__x0001__x0001__x0010_@_x0001__x0001__x0001__x0001__x0001__x0001__x0018_@_x0001__x0001__x0001__x0001__x0001__x0001__x0008_@_x0001__x0001__x0001__x0001__x0001__x0001__x0008_@_x0001__x0001__x0001__x0001__x0001__x0001__x0008_@_x0001__x0001__x0001__x0001__x0001__x0001__x001C_@_x0001__x0001__x0001__x0001__x0001__x0001__x0018_@_x0001__x0001__x0001__x0001__x0001__x0001__x0014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0010_@_x0001__x0001__x0001__x0001__x0001__x0001__x0010_@_x0001__x0001__x0001__x0001__x0001__x0001__x0010_@_x0001__x0001__x0001__x0001__x0001__x0001__x0014_@_x0001__x0001__x0001__x0001__x0001__x0001__x0008_@_x0001__x0001__x0001__x0001__x0001__x0001__x001C_@_x0001__x0002__x0001__x0001__x0001__x0001__x0001__x0001__x0010_@_x0001__x0001__x0001__x0001__x0001__x0001__x0018_@_x0001__x0001__x0001__x0001__x0001__x0001__x0008_@_x0001__x0001__x0001__x0001__x0001__x0001__x0008_@_x0001__x0001__x0001__x0001__x0001__x0001__x0008_@_x0001__x0001__x0001__x0001__x0001__x0001_ @_x0001__x0001__x0001__x0001__x0001__x0001__x001C_@_x0001__x0001__x0001__x0001__x0001__x0001__x0008_@_x0001__x0001__x0001__x0001__x0001__x0001__x0008_@_x0001__x0001__x0001__x0001__x0001__x0001_ @_x0001__x0001__x0001__x0001__x0001__x0001_ @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0018_@_x0001__x0001__x0001__x0001__x0001__x0001__x0008_@_x0001__x0001__x0001__x0001__x0001__x0001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 @_x0001__x0001__x0001__x0001__x0001__x0001__x0008_@_x0001__x0001__x0001__x0001__x0001__x0001__x0008_@_x0001__x0001__x0001__x0001__x0001__x0001__x0008_@_x0001__x0001__x0001__x0001__x0001__x0001__x0010_@_x0001__x0001__x0001__x0001__x0001__x0001__x0014_@_x0001__x0001__x0001__x0001__x0001__x0002__x0001__x0001__x0008_@_x0001__x0001__x0001__x0001__x0001__x0001__x0008_@_x0001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0018_@_x0001__x0001__x0001__x0001__x0001__x0001__x0001_@_x0001__x0001__x0001__x0001__x0001__x0001__x0010_@_x0001__x0001__x0001__x0001__x0001__x0001__x0010_@_x0001__x0001__x0001__x0001__x0001__x0001__x0008_@_x0001__x0001__x0001__x0001__x0001__x0001__x0010_@_x0001__x0001__x0001__x0001__x0001__x0001__x0008_@_x0001__x0001__x0001__x0001__x0001__x0001__x0001__x0001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0014_@_x0001__x0001__x0001__x0001__x0001__x0001__x0008_@_x0001__x0001__x0001__x0001__x0001__x0001__x0008_@_x0001__x0001__x0001__x0001__x0001__x0001__x0010_@_x0001__x0001__x0001__x0001__x0001__x0001__x0008_@_x0001__x0001__x0001__x0001__x0001__x0001__x0014_@_x0001__x0001__x0001__x0001__x0001__x0001__x0008_@_x0001__x0001__x0001__x0001__x0001__x0001__x0010_@_x0001__x0002__x0001__x0001__x0001__x0001__x0001__x0001__x001C_@_x0001__x0001__x0001__x0001__x0001__x0001__x0018_@_x0001__x0001__x0001__x0001__x0001__x0001_ @_x0001__x0001__x0001__x0001__x0001__x0001__x0008_@_x0001__x0001__x0001__x0001__x0001__x0001__x001C_@_x0001__x0001__x0001__x0001__x0001__x0001__x0010_@_x0001__x0001__x0001__x0001__x0001__x0001__x0001_@_x0001__x0001__x0001__x0001__x0001__x0001__x0008_@_x0001__x0001__x0001__x0001__x0001__x0001__x0018_@_x0001__x0001__x0001__x0001__x0001__x0001__x0010_@_x0001__x0001__x0001__x0001__x0001__x0001__x0014_@_x0001__x0001__x0001__x0001__x0001__x0001__x0018_@_x0001__x0001__x0001__x0001__x0001__x0001_ @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0014_@_x0001__x0001__x0001__x0001__x0001__x0001__x0014_@_x0001__x0001__x0001__x0001__x0001__x0001__x0018_@_x0001__x0001__x0001__x0001__x0001__x0001__x0008_@_x0001__x0001__x0001__x0001__x0001__x0001__x0008_@_x0001__x0001__x0001__x0001__x0001__x0001__x001C_@_x0001__x0001__x0001__x0001__x0001__x0001__x0018_@_x0001__x0001__x0001__x0001__x0001__x0001__x0014_@_x0001__x0001__x0001__x0001_9:99_x0008_@999999_x0010_@999999_x0008_@999999_x0014_@_x0001__x0007_99_x0002__x0007_99_x0003__x0007_99_x0004__x0007_99_x0005__x0007_99_x0006__x0007_99_x0007__x0007_99_x0008__x0007_99	_x0007_99:_x0007_99_x000B__x0007_99_x000C__x0007_99
_x0007_99_x000E__x0007_99_x000F__x0007_99_x0010__x0007_99_x0011__x0007_99_x0012__x0007_99_x0013__x0007_99_x0014__x0007_99_x0015__x0007_99_x0016__x0007_99_x0017__x0007_99_x0018__x0007_99_x0019__x0007_99_x001A__x0007_99_x001B__x0007_99_x001C__x0007_99_x001D__x0007_99_x001E__x0007_99_x001F__x0007_99 _x0007_99!_x0007_99"_x0007_99#_x0007_99$_x0007_99%_x0007_99&amp;_x0007_99'_x0007_99(_x0007_99)_x0007_99*_x0007_99+_x0007_99,_x0007_99-_x0007_99._x0007_99/_x0007_990_x0007_991_x0007_992_x0007_993_x0007_994_x0007_995_x0007_996_x0007_997_x0007_998_x0007_99_x0001__x0002_9_x0007__x0001__x0001_:_x0007__x0001__x0001_;_x0007__x0001__x0001_&lt;_x0007__x0001__x0001_=_x0007__x0001__x0001_&gt;_x0007__x0001__x0001_?_x0007__x0001__x0001_@_x0007__x0001__x0001_A_x0007__x0001__x0001_B_x0007__x0001__x0001_C_x0007__x0001__x0001_D_x0007__x0001__x0001_E_x0007__x0001__x0001_F_x0007__x0001__x0001_G_x0007__x0001__x0001_H_x0007__x0001__x0001_I_x0007__x0001__x0001_J_x0007__x0001__x0001_K_x0007__x0001__x0001_L_x0007__x0001__x0001_M_x0007__x0001__x0001_N_x0007__x0001__x0001_O_x0007__x0001__x0001_P_x0007__x0001__x0001_Q_x0007__x0001__x0001_R_x0007__x0001__x0001_S_x0007__x0001__x0001_T_x0007__x0001__x0001_U_x0007__x0001__x0001_V_x0007__x0001__x0001_W_x0007__x0001__x0001_X_x0007__x0001__x0001_Y_x0007__x0001__x0001_Z_x0007__x0001__x0001_[_x0007__x0001__x0001_\_x0007__x0001__x0001_]_x0007__x0001__x0001_^_x0007__x0001__x0001___x0007__x0001__x0001_`_x0007__x0001__x0001_a_x0007__x0001__x0001_b_x0007__x0001__x0001_c_x0007__x0001__x0001_d_x0007__x0001__x0001_g_x0007__x0001__x0001_ýÿÿÿýÿÿÿh_x0007__x0001__x0001_i_x0007__x0001__x0001_j_x0007__x0001__x0001_k_x0007__x0001__x0001_l_x0007__x0001__x0001_m_x0007__x0001__x0001_n_x0007__x0001__x0001_o_x0007__x0001__x0001_p_x0007__x0001__x0001_q_x0007__x0001__x0001_r_x0007__x0001__x0001_s_x0007__x0001__x0001_t_x0007__x0001__x0001_u_x0007__x0001__x0001_v_x0007__x0001__x0001_w_x0007__x0001__x0001__x0001__x0002_x_x0007__x0001__x0001_y_x0007__x0001__x0001_z_x0007__x0001__x0001_{_x0007__x0001__x0001_|_x0007__x0001__x0001_}_x0007__x0001__x0001_~_x0007__x0001__x0001__x0007__x0001__x0001__x0007__x0001__x0001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0001__x0001__x0001__x0001__x0001__x0001__x0001__x0001__x0008_@_x0001__x0001__x0001__x0001__x0001__x0001__x0008_@_x0001__x0001__x0001__x0001__x0001__x0001_*@_x0001__x0001__x0001__x0001__x0001__x0001__x0014_@_x0001__x0001__x0001__x0001__x0001__x0001__x0018_@_x0001__x0001__x0001__x0001__x0001__x0001__x0014_@_x0001__x0001__x0001__x0001__x0001__x0001__x0014_@_x0001__x0001__x0001__x0001__x0001__x0001__x0008_@_x0001__x0001__x0001__x0001__x0001__x0001__x0018_@_x0001__x0001__x0001__x0001__x0001__x0001__x0010_@_x0001__x0001__x0001__x0001__x0001__x0001__x0008_@_x0001__x0001__x0001__x0001__x0001__x0001__x0008_@_x0001__x0001__x0001__x0001__x0001__x0001__x0014_@_x0001__x0001__x0001__x0001__x0001__x0001__x001C_@_x0001__x0001__x0001__x0001__x0001__x0001_&amp;@_x0001__x0001__x0001__x0001__x0001__x0001__x0014_@_x0001__x0001__x0001__x0001__x0001__x0001__x0008_@_x0001__x0001__x0001__x0001__x0001__x0001__x0014_@_x0001__x0001__x0001__x0001__x0001__x0001__x001C_@_x0001__x0001__x0001__x0001__x0001__x0001__x0014_@_x0001__x0001__x0001__x0001__x0001__x0001__x0008_@_x0001__x0002__x0001__x0001__x0001__x0001__x0001__x0001__x0010_@_x0001__x0001__x0001__x0001__x0001__x0001__x0010_@_x0001__x0001__x0001__x0001__x0001__x0001__x0008_@_x0001__x0001__x0001__x0001__x0001__x0001_*@_x0001__x0001__x0001__x0001__x0001__x0001__x0001__x0001__x0001__x0001__x0001__x0001__x0001__x0001__x0008_@_x0001__x0001__x0001__x0001__x0001__x0001__x0010_@_x0001__x0001__x0001__x0001__x0001__x0001__x0008_@_x0001__x0001__x0001__x0001__x0001__x0001__x0008_@_x0001__x0001__x0001__x0001__x0001__x0001__x001C_@_x0001__x0001__x0001__x0001__x0001__x0001__x0008_@_x0001__x0001__x0001__x0001__x0001__x0001__x0018_@_x0001__x0001__x0001__x0001__x0001__x0001_ @_x0001__x0001__x0001__x0001__x0001__x0001__x0010_@_x0001__x0001__x0001__x0001__x0001__x0001__x0008_@_x0001__x0001__x0001__x0001__x0001__x0001__x0018_@_x0001__x0001__x0001__x0001__x0001__x0001__x0008_@_x0001__x0001__x0001__x0001__x0001__x0001__x0008_@_x0001__x0001__x0001__x0001__x0001__x0001__x001C_@_x0001__x0001__x0001__x0001__x0001__x0001__x0018_@_x0001__x0001__x0001__x0001__x0001__x0001__x0008_@_x0001__x0001__x0001__x0001__x0001__x0001__x0010_@_x0001__x0001__x0001__x0001__x0001__x0001__x0008_@_x0001__x0001__x0001__x0001__x0001__x0001_"@_x0001__x0001__x0001__x0001__x0001__x0001__x0008_@_x0001__x0001__x0001__x0001__x0001__x0001__x0010_@_x0001__x0001__x0001__x0001__x0001__x0001__x0014_@_x0001__x0001__x0001__x0001__x0001__x0001__x0008_@_x0001__x0001__x0001__x0001__x0001__x0001__x0001__x0001__x0001__x0001__x0001__x0001__x0001__x0001__x0018_@_x0001__x0001__x0001__x0001__x0001__x0001__x0010_@_x0001__x0001__x0001__x0001__x0001__x0002__x0001__x0001__x0008_@_x0001__x0001__x0001__x0001__x0001__x0001__x0018_@_x0001__x0001__x0001__x0001__x0001__x0001__x0008_@_x0001__x0001__x0001__x0001__x0001__x0001__x0018_@_x0001__x0001__x0001__x0001__x0001__x0001__x0010_@_x0001__x0001__x0001__x0001__x0001__x0001__x0010_@_x0001__x0001__x0001__x0001__x0001__x0001__x0010_@_x0001__x0001__x0001__x0001__x0001__x0001__x0014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0014_@_x0001__x0001__x0001__x0001__x0001__x0001__x0008_@_x0001__x0001__x0001__x0001__x0001__x0001__x001C_@_x0001__x0001__x0001__x0001__x0001__x0001__x0008_@_x0001__x0001__x0001__x0001__x0001__x0001_(@_x0001__x0001__x0001__x0001__x0001__x0001__x0008_@_x0001__x0001__x0001__x0001__x0001__x0001__x0010_@_x0001__x0001__x0001__x0001__x0001__x0001__x0008_@_x0001__x0001__x0001__x0001__x0001__x0001_ @_x0001__x0001__x0001__x0001__x0001__x0001__x0014_@_x0001__x0001__x0001__x0001__x0001__x0001__x0010_@_x0001__x0001__x0001__x0001__x0001__x0001__x001C_@_x0001__x0001__x0001__x0001__x0001__x0001__x0010_@_x0001__x0001__x0001__x0001__x0001__x0001__x0008_@_x0001__x0001__x0001__x0001__x0001__x0001__x0010_@_x0001__x0001__x0001__x0001__x0001__x0001__x0010_@_x0001__x0001__x0001__x0001__x0001__x0001_"@_x0001__x0002__x0001__x0001__x0001__x0001__x0001__x0001__x0010_@_x0001__x0001__x0001__x0001__x0001__x0001__x0010_@_x0001__x0001__x0001__x0001__x0001__x0001__x0014_@_x0001__x0001__x0001__x0001__x0001__x0001__x0010_@_x0001__x0001__x0001__x0001__x0001__x0001__x0001__x0001__x0001__x0001__x0001__x0001__x0001__x0001__x0008_@_x0001__x0001__x0001__x0001__x0001__x0001__x0018_@_x0001__x0001__x0001__x0001__x0001__x0001__x0014_@_x0001__x0001__x0001__x0001__x0001__x0001__x0010_@_x0001__x0001__x0001__x0001__x0001__x0001__x001C_@_x0001__x0001__x0001__x0001__x0001__x0001__x0018_@_x0001__x0001__x0001__x0001__x0001__x0001__x001C_@_x0001__x0001__x0001__x0001__x0001__x0001__x0008_@_x0001__x0001__x0001__x0001__x0001__x0001__x0014_@_x0001__x0001__x0001__x0001__x0001__x0001_&amp;@_x0001__x0001__x0001__x0001__x0001__x0001__x0008_@_x0001__x0001__x0001__x0001__x0001__x0001__x0008_@_x0001__x0001__x0001__x0001__x0001__x0001_&amp;@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0001__x0001__x0001__x0001__x0001__x0001__x0014_@_x0001__x0001__x0001__x0001__x0001__x0001__x0014_@_x0001__x0001__x0001__x0001__x0001__x0001__x001C_@_x0001__x0001__x0001__x0001__x0001__x0001__x0008_@_x0001__x0001__x0001__x0001__x0001__x0002__x0001__x0001__x0018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0018_@_x0001__x0001__x0001__x0001__x0001__x0001__x0010_@_x0001__x0001__x0001__x0001__x0001__x0001__x0008_@_x0001__x0001__x0001__x0001__x0001__x0001__x0014_@_x0001__x0001__x0001__x0001__x0001__x0001__x001C_@_x0001__x0001__x0001__x0001__x0001__x0001__x0018_@_x0001__x0001__x0001__x0001__x0001__x0001__x0018_@_x0001__x0001__x0001__x0001__x0001__x0001__x001C_@_x0001__x0001__x0001__x0001__x0001__x0001__x001C_@_x0001__x0001__x0001__x0001__x0001__x0001__x0001__x0001__x0001__x0001__x0001__x0001__x0001__x0001__x0008_@_x0001__x0001__x0001__x0001__x0001__x0001__x0010_@_x0001__x0001__x0001__x0001__x0001__x0001__x0018_@_x0001__x0001__x0001__x0001__x0001__x0001__x001C_@_x0001__x0001__x0001__x0001__x0001__x0001__x0014_@_x0001__x0001__x0001__x0001__x0001__x0001__x0014_@_x0001__x0001__x0001__x0001__x0001__x0001__x0018_@_x0001__x0001__x0001__x0001__x0001__x0001__x0008_@_x0001__x0001__x0001__x0001__x0001__x0001__x0014_@_x0001__x0001__x0001__x0001__x0001__x0001__x0014_@_x0001__x0001__x0001__x0001__x0001__x0001__x0014_@_x0001__x0001__x0001__x0001__x0001__x0001__x0010_@_x0001__x0001__x0001__x0001__x0001__x0001__x0010_@_x0001__x0001__x0001__x0001__x0001__x0001__x0010_@_x0001__x0001__x0001__x0001__x0001__x0001__x0001__x0001__x0001__x0001__x0001__x0001__x0001__x0001__x0014_@_x0001__x0002__x0001__x0001__x0001__x0001__x0001__x0001__x0010_@_x0001__x0001__x0001__x0001__x0001__x0001__x0014_@_x0001__x0001__x0001__x0001__x0001__x0001__x0008_@_x0001__x0001__x0001__x0001__x0001__x0001__x0014_@_x0001__x0001__x0001__x0001__x0001__x0001__x0010_@_x0001__x0001__x0001__x0001__x0001__x0001__x0008_@_x0001__x0001__x0001__x0001__x0001__x0001__x0001__x0001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0014_@_x0001__x0001__x0001__x0001__x0001__x0001__x0008_@_x0001__x0001__x0001__x0001__x0001__x0001__x001C_@_x0001__x0001__x0001__x0001__x0001__x0001__x0008_@_x0001__x0001__x0001__x0001__x0001__x0001__x0008_@_x0001__x0001__x0001__x0001__x0001__x0001__x0010_@_x0001__x0001__x0001__x0001__x0001__x0001__x0008_@_x0001__x0001__x0001__x0001__x0001__x0001__x001C_@_x0001__x0001__x0001__x0001__x0001__x0001__x001C_@_x0001__x0001__x0001__x0001__x0001__x0001__x0010_@_x0001__x0001__x0001__x0001__x0001__x0001_ @_x0001__x0001__x0001__x0001__x0001__x0001__x0008_@_x0001__x0001__x0001__x0001__x0001__x0001_"@_x0001__x0001__x0001__x0001__x0001__x0001__x0008_@_x0001__x0001__x0001__x0001__x0001__x0001__x0014_@_x0001__x0001__x0001__x0001__x0001__x0001__x0010_@_x0001__x0001__x0001__x0001__x0001__x0001__x0010_@_x0001__x0001__x0001__x0001__x0001__x0001__x0014_@_x0001__x0001__x0001__x0001__x0001__x0002__x0001__x0001__x0010_@_x0001__x0001__x0001__x0001__x0001__x0001_ @_x0001__x0001__x0001__x0001__x0001__x0001__x0008_@_x0001__x0001__x0001__x0001__x0001__x0001__x0010_@_x0001__x0001__x0001__x0001__x0001__x0001__x001C_@_x0001__x0001__x0001__x0001__x0001__x0001__x0014_@_x0001__x0001__x0001__x0001__x0001__x0001__x0008_@_x0001__x0001__x0001__x0001__x0001__x0001__x001C_@_x0001__x0001__x0001__x0001__x0001__x0001__x0008_@_x0001__x0001__x0001__x0001__x0001__x0001__x0014_@_x0001__x0001__x0001__x0001__x0001__x0001_&amp;@_x0001__x0001__x0001__x0001__x0001__x0001__x0010_@_x0001__x0001__x0001__x0001__x0001__x0001__x0008_@_x0001__x0001__x0001__x0001__x0001__x0001__x0010_@_x0001__x0001__x0001__x0001__x0001__x0001__x0018_@_x0001__x0001__x0001__x0001__x0001__x0001__x0014_@_x0001__x0001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0018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0001__x0001__x0001__x0001__x0001__x0001__x0001__x0001__x0008_@_x0001__x0001__x0001__x0001__x0001__x0001__x0010_@_x0001__x0001__x0001__x0001__x0001__x0001__x0008_@_x0001__x0002__x0001__x0001__x0001__x0001__x0001__x0001__x0008_@_x0001__x0001__x0001__x0001__x0001__x0001__x001C_@_x0001__x0001__x0001__x0001__x0001__x0001__x0014_@_x0001__x0001__x0001__x0001__x0001__x0001__x0010_@_x0001__x0001__x0001__x0001__x0001__x0001__x0018_@_x0001__x0001__x0001__x0001__x0001__x0001__x0018_@_x0001__x0001__x0001__x0001__x0001__x0001__x0008_@_x0001__x0001__x0001__x0001__x0001__x0001__x001C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0001__x0001__x0001__x0001__x0001__x0001__x0001__x0001__x0008_@_x0001__x0001__x0001__x0001__x0001__x0001__x0014_@_x0001__x0001__x0001__x0001__x0001__x0001__x001C_@_x0001__x0001__x0001__x0001__x0001__x0001__x0001__x0001__x0001__x0001__x0001__x0001__x0001__x0001__x0018_@_x0001__x0001__x0001__x0001__x0001__x0001__x0010_@_x0001__x0001__x0001__x0001__x0001__x0001__x001C_@_x0001__x0001__x0001__x0001__x0001__x0001__x001C_@_x0001__x0001__x0001__x0001__x0001__x0001__x0014_@_x0001__x0001__x0001__x0001__x0001__x0001__x0010_@_x0001__x0001__x0001__x0001__x0001__x0001__x001C_@_x0001__x0001__x0001__x0001__x0001__x0002__x0001__x0001__x0010_@_x0001__x0001__x0001__x0001__x0001__x0001__x0010_@_x0001__x0001__x0001__x0001__x0001__x0001_ @_x0001__x0001__x0001__x0001__x0001__x0001__x0008_@_x0001__x0001__x0001__x0001__x0001__x0001__x0014_@_x0001__x0001__x0001__x0001__x0001__x0001__x0014_@_x0001__x0001__x0001__x0001__x0001__x0001__x001C_@_x0001__x0001__x0001__x0001__x0001__x0001__x0008_@_x0001__x0001__x0001__x0001__x0001__x0001__x0008_@_x0001__x0001__x0001__x0001__x0001__x0001__x0010_@_x0001__x0001__x0001__x0001__x0001__x0001__x0010_@_x0001__x0001__x0001__x0001__x0001__x0001__x001C_@_x0001__x0001__x0001__x0001__x0001__x0001__x0001__x0001__x0001__x0001__x0001__x0001__x0001__x0001__x0008_@_x0001__x0001__x0001__x0001__x0001__x0001__x0008_@_x0001__x0001__x0001__x0001__x0001__x0001__x0014_@_x0001__x0001__x0001__x0001__x0001__x0001__x0014_@_x0001__x0001__x0001__x0001__x0001__x0001__x0018_@_x0001__x0001__x0001__x0001__x0001__x0001__x0001__x0001__x0001__x0001__x0001__x0001__x0001__x0001__x0014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0001_@_x0001__x0001__x0001__x0001__x0001__x0001__x0014_@_x0001__x0001__x0001__x0001__x0001__x0001__x0010_@_x0001__x0001__x0001__x0001__x0001__x0001__x0014_@_x0001__x0001__x0001__x0001__x0001__x0001__x0008_@_x0001__x0001__x0001__x0001__x0001__x0001__x0010_@_x0001__x0002__x0001__x0001__x0001__x0001__x0001__x0001__x0008_@_x0001__x0001__x0001__x0001__x0001__x0001__x0010_@_x0001__x0001__x0001__x0001__x0001__x0001__x0008_@_x0001__x0001__x0001__x0001__x0001__x0001__x0014_@_x0001__x0001__x0001__x0001__x0001__x0001__x0014_@_x0001__x0001__x0001__x0001__x0001__x0001__x0010_@_x0001__x0001__x0001__x0001__x0001__x0001__x0008_@_x0001__x0001__x0001__x0001__x0001__x0001__x0014_@_x0001__x0001__x0001__x0001__x0001__x0001__x0010_@_x0001__x0001__x0001__x0001__x0001__x0001__x0010_@_x0001__x0001__x0001__x0001__x0001__x0001__x0010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C_@_x0001__x0001__x0001__x0001__x0001__x0001__x0018_@_x0001__x0001__x0001__x0001__x0001__x0001__x0010_@_x0001__x0001__x0001__x0001__x0001__x0001__x0010_@_x0001__x0001__x0001__x0001__x0001__x0001_3@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0010_@_x0001__x0001__x0001__x0001__x0001__x0002__x0001__x0001__x0008_@_x0001__x0001__x0001__x0001__x0001__x0001__x0008_@_x0001__x0001__x0001__x0001__x0001__x0001_ @_x0001__x0001__x0001__x0001__x0001__x0001__x0010_@_x0001__x0001__x0001__x0001__x0001__x0001__x0010_@_x0001__x0001__x0001__x0001__x0001__x0001__x0008_@_x0001__x0001__x0001__x0001__x0001__x0001__x0008_@_x0001__x0001__x0001__x0001__x0001__x0001__x0014_@_x0001__x0001__x0001__x0001__x0001__x0001__x0010_@_x0001__x0001__x0001__x0001__x0001__x0001__x0008_@_x0001__x0001__x0001__x0001__x0001__x0001__x0008_@_x0001__x0001__x0001__x0001__x0001__x0001_(@_x0001__x0001__x0001__x0001__x0001__x0001_"@_x0001__x0001__x0001__x0001__x0001__x0001__x0010_@_x0001__x0001__x0001__x0001__x0001__x0001__x0008_@_x0001__x0001__x0001__x0001__x0001__x0001__x0010_@_x0001__x0001__x0001__x0001__x0001__x0001__x0008_@_x0001__x0001__x0001__x0001__x0001__x0001__x0018_@_x0001__x0001__x0001__x0001__x0001__x0001__x0014_@_x0001__x0001__x0001__x0001__x0001__x0001__x0014_@_x0001__x0001__x0001__x0001__x0001__x0001__x0001__x0001__x0001__x0001__x0001__x0001__x0001__x0001__x0008_@_x0001__x0001__x0001__x0001__x0001__x0001__x0014_@_x0001__x0001__x0001__x0001__x0001__x0001__x0010_@_x0001__x0001__x0001__x0001__x0001__x0001__x0018_@_x0001__x0001__x0001__x0001__x0001__x0001__x0008_@_x0001__x0001__x0001__x0001__x0001__x0001__x0018_@_x0001__x0001__x0001__x0001__x0001__x0001__x0001__x0001__x0001__x0001__x0001__x0001__x0001__x0001__x0010_@_x0001__x0001__x0001__x0001__x0001__x0001__x0008_@_x0001__x0001__x0001__x0001__x0001__x0001__x0008_@_x0001__x0001__x0001__x0001__x0001__x0001__x0008_@_x0001__x0002__x0001__x0001__x0001__x0001__x0001__x0001__x0001__x0001__x0001__x0001__x0001__x0001__x0001__x0001__x0014_@_x0001__x0001__x0001__x0001__x0001__x0001_ @_x0001__x0001__x0001__x0001__x0001__x0001_ @_x0001__x0001__x0001__x0001__x0001__x0001__x0018_@_x0001__x0001__x0001__x0001__x0001__x0001__x0008_@_x0001__x0001__x0001__x0001__x0001__x0001__x0001__x0001__x0001__x0001__x0001__x0001__x0001__x0001_(@_x0001__x0001__x0001__x0001__x0001__x0001__x0014_@_x0001__x0001__x0001__x0001__x0001__x0001__x001C_@_x0001__x0001__x0001__x0001__x0001__x0001__x0018_@_x0001__x0001__x0001__x0001__x0001__x0001__x0010_@_x0001__x0001__x0001__x0001__x0001__x0001__x0018_@_x0001__x0001__x0001__x0001__x0001__x0001__x0010_@_x0001__x0001__x0001__x0001__x0001__x0001__x001C_@_x0001__x0001__x0001__x0001__x0001__x0001__x0008_@_x0001__x0001__x0001__x0001__x0001__x0001__x0010_@_x0001__x0001__x0001__x0001__x0001__x0001__x0014_@_x0001__x0001__x0001__x0001__x0001__x0001__x0018_@_x0001__x0001__x0001__x0001__x0001__x0001__x0008_@_x0001__x0001__x0001__x0001__x0001__x0001__x0010_@_x0001__x0001__x0001__x0001__x0001__x0001__x0008_@_x0001__x0001__x0001__x0001__x0001__x0001__x0018_@_x0001__x0001__x0001__x0001__x0001__x0001__x0010_@_x0001__x0001__x0001__x0001__x0001__x0001__x0018_@_x0001__x0001__x0001__x0001__x0001__x0001__x0010_@_x0001__x0001__x0001__x0001__x0001__x0001__x0001__x0001__x0001__x0001__x0001__x0001__x0001__x0001__x0010_@_x0001__x0001__x0001__x0001__x0001__x0001__x0010_@_x0001__x0001__x0001__x0001__x0001__x0001__x0008_@_x0001__x0001__x0001__x0001__x0001__x0001__x0008_@_x0001__x0001__x0001__x0001__x0001__x0002__x0001__x0001__x0010_@_x0001__x0001__x0001__x0001__x0001__x0001__x0014_@_x0001__x0001__x0001__x0001__x0001__x0001_(@_x0001__x0001__x0001__x0001__x0001__x0001__x0018_@_x0001__x0001__x0001__x0001__x0001__x0001__x0008_@_x0001__x0001__x0001__x0001__x0001__x0001__x0014_@_x0001__x0001__x0001__x0001__x0001__x0001__x0018_@_x0001__x0001__x0001__x0001__x0001__x0001__x0014_@_x0001__x0001__x0001__x0001__x0001__x0001__x0001__x0001__x0001__x0001__x0001__x0001__x0001__x0001__x0008_@_x0001__x0001__x0001__x0001__x0001__x0001__x0008_@_x0001__x0001__x0001__x0001__x0001__x0001__x0001__x0001__x0001__x0001__x0001__x0001__x0001__x0001__x001C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001C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0008_@_x0001__x0001__x0001__x0001__x0001__x0001__x0010_@_x0001__x0001__x0001__x0001__x0001__x0001__x001C_@_x0001__x0001__x0001__x0001__x0001__x0001__x0008_@_x0001__x0001__x0001__x0001__x0001__x0001__x0018_@_x0001__x0001__x0001__x0001__x0001__x0001__x0010_@_x0001__x0001__x0001__x0001__x0001__x0001__x0008_@_x0001__x0001__x0001__x0001__x0001__x0001__x0008_@_x0001__x0002__x0001__x0001__x0001__x0001__x0001__x0001__x0018_@_x0001__x0001__x0001__x0001__x0001__x0001__x0014_@_x0001__x0001__x0001__x0001__x0001__x0001__x0014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0018_@_x0001__x0001__x0001__x0001__x0001__x0001_Q@_x0001__x0001__x0001__x0001__x0001__x0001__x0010_@_x0001__x0001__x0001__x0001__x0001__x0001__x0014_@_x0001__x0001__x0001__x0001__x0001__x0001__x001C_@_x0001__x0001__x0001__x0001__x0001__x0001__x0018_@_x0001__x0001__x0001__x0001__x0001__x0001__x0008_@_x0001__x0001__x0001__x0001__x0001__x0001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0018_@_x0001__x0001__x0001__x0001__x0001__x0001__x0018_@_x0001__x0001__x0001__x0001__x0001__x0001__x0008_@_x0001__x0001__x0001__x0001__x0001__x0001__x0008_@_x0001__x0001__x0001__x0001__x0001__x0001__x0008_@_x0001__x0001__x0001__x0001__x0001__x0001_H@_x0001__x0001__x0001__x0001__x0001__x0001__x0010_@_x0001__x0001__x0001__x0001__x0001__x0001_&amp;@_x0001__x0001__x0001__x0001__x0001__x0001__x0001__x0001__x0001__x0001__x0001__x0001__x0001__x0001__x0014_@_x0001__x0001__x0001__x0001__x0001__x0002__x0001__x0001__x0010_@_x0001__x0001__x0001__x0001__x0001__x0001_&amp;@_x0001__x0001__x0001__x0001__x0001__x0001__x0018_@_x0001__x0001__x0001__x0001__x0001__x0001__x0008_@_x0001__x0001__x0001__x0001__x0001__x0001__x0008_@_x0001__x0001__x0001__x0001__x0001__x0001__x0010_@_x0001__x0001__x0001__x0001__x0001__x0001__x0018_@_x0001__x0001__x0001__x0001__x0001__x0001_,@_x0001__x0001__x0001__x0001__x0001__x0001__x0008_@_x0001__x0001__x0001__x0001__x0001__x0001__x001C_@_x0001__x0001__x0001__x0001__x0001__x0001__x0010_@_x0001__x0001__x0001__x0001__x0001__x0001__x0008_@_x0001__x0001__x0001__x0001__x0001__x0001__x0010_@_x0001__x0001__x0001__x0001__x0001__x0001__x001C_@_x0001__x0001__x0001__x0001__x0001__x0001__x0010_@_x0001__x0001__x0001__x0001__x0001__x0001__x0008_@_x0001__x0001__x0001__x0001__x0001__x0001__x0014_@_x0001__x0001__x0001__x0001__x0001__x0001__x0010_@_x0001__x0001__x0001__x0001__x0001__x0001__x0014_@_x0001__x0001__x0001__x0001__x0001__x0001__x0010_@_x0001__x0001__x0001__x0001__x0001__x0001_ @_x0001__x0001__x0001__x0001__x0001__x0001_ @_x0001__x0001__x0001__x0001__x0001__x0001__x0008_@_x0001__x0001__x0001__x0001__x0001__x0001__x0018_@_x0001__x0001__x0001__x0001__x0001__x0001_(@_x0001__x0001__x0001__x0001__x0001__x0001__x0018_@_x0001__x0001__x0001__x0001__x0001__x0001__x0001__x0001__x0001__x0001__x0001__x0001__x0001__x0001__x0014_@_x0001__x0001__x0001__x0001__x0001__x0001__x0010_@_x0001__x0001__x0001__x0001__x0001__x0001__x0018_@_x0001__x0001__x0001__x0001__x0001__x0001__x0010_@_x0001__x0001__x0001__x0001__x0001__x0001__x0010_@_x0001__x0002__x0001__x0001__x0001__x0001__x0001__x0001__x0010_@_x0001__x0001__x0001__x0001__x0001__x0001__x0014_@_x0001__x0001__x0001__x0001__x0001__x0001__x0008_@_x0001__x0001__x0001__x0001__x0001__x0001__x0018_@_x0001__x0001__x0001__x0001__x0001__x0001__x0008_@_x0001__x0001__x0001__x0001__x0001__x0001__x0010_@_x0001__x0001__x0001__x0001__x0001__x0001__x0010_@_x0001__x0001__x0001__x0001__x0001__x0001__x0014_@_x0001__x0001__x0001__x0001__x0001__x0001__x0014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0018_@_x0001__x0001__x0001__x0001__x0001__x0001__x0010_@_x0001__x0001__x0001__x0001__x0001__x0001__x001C_@_x0001__x0001__x0001__x0001__x0001__x0001__x0018_@_x0001__x0001__x0001__x0001__x0001__x0001__x0008_@_x0001__x0001__x0001__x0001__x0001__x0001__x0008_@_x0001__x0001__x0001__x0001__x0001__x0001_ @_x0001__x0001__x0001__x0001__x0001__x0001__x0008_@_x0001__x0001__x0001__x0001__x0001__x0001_"@_x0001__x0001__x0001__x0001__x0001__x0001__x0014_@_x0001__x0001__x0001__x0001__x0001__x0001__x0018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0002__x0001__x0001__x001C_@_x0001__x0001__x0001__x0001__x0001__x0001__x0008_@_x0001__x0001__x0001__x0001__x0001__x0001__x0010_@_x0001__x0001__x0001__x0001__x0001__x0001__x0008_@_x0001__x0001__x0001__x0001__x0001__x0001__x0014_@_x0001__x0001__x0001__x0001__x0001__x0001__x0010_@_x0001__x0001__x0001__x0001__x0001__x0001__x0010_@_x0001__x0001__x0001__x0001__x0001__x0001__x0014_@_x0001__x0001__x0001__x0001__x0001__x0001__x0008_@_x0001__x0001__x0001__x0001__x0001__x0001_"@_x0001__x0001__x0001__x0001__x0001__x0001__x0010_@_x0001__x0001__x0001__x0001__x0001__x0001__x0008_@_x0001__x0001__x0001__x0001__x0001__x0001_ @_x0001__x0001__x0001__x0001__x0001__x0001__x0010_@_x0001__x0001__x0001__x0001__x0001__x0001__x0008_@_x0001__x0001__x0001__x0001__x0001__x0001__x0014_@_x0001__x0001__x0001__x0001__x0001__x0001__x0008_@_x0001__x0001__x0001__x0001__x0001__x0001__x0008_@_x0001__x0001__x0001__x0001__x0001__x0001__x0010_@_x0001__x0001__x0001__x0001__x0001__x0001_"@_x0001__x0001__x0001__x0001__x0001__x0001__x0001__x0001__x0001__x0001__x0001__x0001__x0001__x0001__x0008_@_x0001__x0001__x0001__x0001__x0001__x0001__x0008_@_x0001__x0001__x0001__x0001__x0001__x0001__x0018_@_x0001__x0001__x0001__x0001__x0001__x0001__x0018_@_x0001__x0001__x0001__x0001__x0001__x0001_(@_x0001__x0001__x0001__x0001__x0001__x0001__x0001__x0001__x0001__x0001__x0001__x0001__x0001__x0001__x0010_@_x0001__x0001__x0001__x0001__x0001__x0001__x0014_@_x0001__x0001__x0001__x0001__x0001__x0001_&amp;@_x0001__x0001__x0001__x0001__x0001__x0001_&amp;@_x0001__x0001__x0001__x0001__x0001__x0001__x001C_@_x0001__x0002__x0001__x0001__x0001__x0001__x0001__x0001__x001C_@_x0001__x0001__x0001__x0001__x0001__x0001__x0014_@_x0001__x0001__x0001__x0001__x0001__x0001__x0008_@_x0001__x0001__x0001__x0001__x0001__x0001__x0018_@_x0001__x0001__x0001__x0001__x0001__x0001__x0014_@_x0001__x0001__x0001__x0001__x0001__x0001__x0008_@_x0001__x0001__x0001__x0001__x0001__x0001__x0001__x0001__x0001__x0001__x0001__x0001__x0001__x0001__x0014_@_x0001__x0001__x0001__x0001__x0001__x0001__x0018_@_x0001__x0001__x0001__x0001__x0001__x0001__x0008_@_x0001__x0001__x0001__x0001__x0001__x0001_&amp;@_x0001__x0001__x0001__x0001__x0001_B@_x0001__x0001__x0001__x0001__x0001__x0001__x001C_@_x0001__x0001__x0001__x0001__x0001__x0001__x0001__x0001__x0001__x0001__x0001__x0001__x0001__x0001__x0008_@_x0001__x0001__x0001__x0001__x0001__x0001__x0008_@_x0001__x0001__x0001__x0001__x0001__x0001_ @_x0001__x0001__x0001__x0001__x0001__x0001__x0018_@_x0001__x0001__x0001__x0001__x0001__x0001__x0010_@_x0001__x0001__x0001__x0001__x0001__x0001__x0008_@_x0001__x0001__x0001__x0001__x0001__x0001__x0010_@_x0001__x0001__x0001__x0001__x0001__x0001__x0010_@_x0001__x0001__x0001__x0001__x0001__x0001__x0018_@_x0001__x0001__x0001__x0001__x0001__x0001__x0010_@_x0001__x0001__x0001__x0001__x0001__x0001_"@_x0001__x0001__x0001__x0001__x0001__x0001__x0018_@_x0001__x0001__x0001__x0001__x0001__x0001__x0014_@_x0001__x0001__x0001__x0001__x0001__x0001__x0008_@_x0001__x0001__x0001__x0001__x0001__x0001__x0018_@_x0001__x0001__x0001__x0001__x0001__x0001__x0001__x0001__x0001__x0001__x0001__x0001__x0001__x0001__x0008_@_x0001__x0001__x0001__x0001__x0001__x0002__x0001__x0001__x0018_@_x0001__x0001__x0001__x0001__x0001__x0001__x0014_@_x0001__x0001__x0001__x0001__x0001__x0001__x0018_@_x0001__x0001__x0001__x0001__x0001__x0001__x0014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0001__x0001__x0001__x0001__x0001__x0001__x0001__x0001__x0001_@_x0001__x0001__x0001__x0001__x0001__x0001__x0010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amp;@_x0001__x0001__x0001__x0001__x0001__x0001__x0008_@_x0001__x0001__x0001__x0001__x0001__x0001__x0010_@_x0001__x0001__x0001__x0001__x0001__x0001__x0018_@_x0001__x0001__x0001__x0001__x0001__x0001__x0010_@_x0001__x0001__x0001__x0001__x0001__x0001__x0010_@_x0001__x0001__x0001__x0001__x0001__x0001__x0008_@_x0001__x0001__x0001__x0001__x0001__x0001__x0008_@_x0001__x0001__x0001__x0001__x0001__x0001__x0010_@_x0001__x0001__x0001__x0001__x0001__x0001_&amp;@_x0001__x0001__x0001__x0001__x0001__x0001__x0008_@_x0001__x0001__x0001__x0001__x0001__x0001_ @_x0001__x0001__x0001__x0001__x0001__x0001__x0018_@_x0001__x0002__x0001__x0001__x0001__x0001__x0001__x0001__x0014_@_x0001__x0001__x0001__x0001__x0001__x0001__x001C_@_x0001__x0001__x0001__x0001__x0001__x0001__x0014_@_x0001__x0001__x0001__x0001__x0001__x0001__x0001__x0001__x0001__x0001__x0001__x0001__x0001__x0001__x0010_@_x0001__x0001__x0001__x0001__x0001__x0001__x0010_@_x0001__x0001__x0001__x0001__x0001__x0001_$@_x0001__x0001__x0001__x0001__x0001__x0001__x0010_@_x0001__x0001__x0001__x0001__x0001__x0001__x0008_@_x0001__x0001__x0001__x0001__x0001__x0001__x0008_@_x0001__x0001__x0001__x0001__x0001__x0001__x0008_@_x0001__x0001__x0001__x0001__x0001__x0001__x0018_@_x0001__x0001__x0001__x0001__x0001__x0001__x0008_@_x0001__x0001__x0001__x0001__x0001__x0001__x0018_@_x0001__x0001__x0001__x0001__x0001__x0001__x0008_@_x0001__x0001__x0001__x0001__x0001__x0001__x0010_@_x0001__x0001__x0001__x0001__x0001__x0001__x0010_@_x0001__x0001__x0001__x0001__x0001__x0001__x0010_@_x0001__x0001__x0001__x0001__x0001__x0001__x0010_@_x0001__x0001__x0001__x0001__x0001__x0001__x0008_@_x0001__x0001__x0001__x0001__x0001__x0001_"@_x0001__x0001__x0001__x0001__x0001__x0001__x0018_@_x0001__x0001__x0001__x0001__x0001__x0001_ @_x0001__x0001__x0001__x0001__x0001__x0001__x0014_@_x0001__x0001__x0001__x0001__x0001__x0001__x0010_@_x0001__x0001__x0001__x0001__x0001__x0001_"@_x0001__x0001__x0001__x0001__x0001__x0001__x0010_@_x0001__x0001__x0001__x0001__x0001__x0001__x0008_@_x0001__x0001__x0001__x0001__x0001__x0001__x0010_@_x0001__x0001__x0001__x0001__x0001__x0001__x0018_@_x0001__x0001__x0001__x0001__x0001__x0001__x0008_@_x0001__x0001__x0001__x0001__x0001__x0002__x0001__x0001__x0010_@_x0001__x0001__x0001__x0001__x0001__x0001__x0010_@_x0001__x0001__x0001__x0001__x0001__x0001__x0018_@_x0001__x0001__x0001__x0001__x0001__x0001__x001C_@_x0001__x0001__x0001__x0001__x0001__x0001__x0018_@_x0001__x0001__x0001__x0001__x0001__x0001__x0008_@_x0001__x0001__x0001__x0001__x0001__x0001__x0018_@_x0001__x0001__x0001__x0001__x0001__x0001__x0008_@_x0001__x0001__x0001__x0001__x0001__x0001__x0008_@_x0001__x0001__x0001__x0001__x0001__x0001__x0014_@_x0001__x0001__x0001__x0001__x0001__x0001__x0018_@_x0001__x0001__x0001__x0001__x0001__x0001__x0018_@_x0001__x0001__x0001__x0001__x0001__x0001__x0014_@_x0001__x0001__x0001__x0001__x0001__x0001__x0008_@_x0001__x0001__x0001__x0001__x0001__x0001__x0008_@_x0001__x0001__x0001__x0001__x0001__x0001__x0014_@_x0001__x0001__x0001__x0001__x0001__x0001__x0010_@_x0001__x0001__x0001__x0001__x0001__x0001__x0010_@_x0001__x0001__x0001__x0001__x0001__x0001__x0008_@_x0001__x0001__x0001__x0001__x0001__x0001__x0008_@_x0001__x0001__x0001__x0001__x0001__x0001__x0010_@_x0001__x0001__x0001__x0001__x0001__x0001__x0018_@_x0001__x0001__x0001__x0001__x0001__x0001_*@_x0001__x0001__x0001__x0001__x0001__x0001_ @_x0001__x0001__x0001__x0001__x0001__x0001__x0018_@_x0001__x0001__x0001__x0001__x0001__x0001__x0018_@_x0001__x0001__x0001__x0001__x0001__x0001__x0008_@_x0001__x0001__x0001__x0001__x0001__x0001__x001C_@_x0001__x0001__x0001__x0001__x0001__x0001__x0014_@_x0001__x0001__x0001__x0001__x0001__x0001_ @_x0001__x0001__x0001__x0001__x0001__x0001__x0010_@_x0001__x0001__x0001__x0001__x0001__x0001__x0014_@_x0001__x0002__x0001__x0001__x0001__x0001__x0001__x0001__x0010_@_x0001__x0001__x0001__x0001__x0001__x0001__x0008_@_x0001__x0001__x0001__x0001__x0001__x0001__x0008_@_x0001__x0001__x0001__x0001__x0001__x0001__x0010_@_x0001__x0001__x0001__x0001__x0001__x0001__x0014_@_x0001__x0001__x0001__x0001__x0001__x0001__x0018_@_x0001__x0001__x0001__x0001__x0001__x0001__x0010_@_x0001__x0001__x0001__x0001__x0001__x0001__x0001__x0001__x0001__x0001__x0001__x0001__x0001__x0001__x0010_@_x0001__x0001__x0001__x0001__x0001__x0001__x0008_@_x0001__x0001__x0001__x0001__x0001__x0001__x0008_@_x0001__x0001__x0001__x0001__x0001__x0001__x0014_@_x0001__x0001__x0001__x0001__x0001__x0001__x0018_@_x0001__x0001__x0001__x0001__x0001__x0001__x0014_@_x0001__x0001__x0001__x0001__x0001__x0001__x0008_@_x0001__x0001__x0001__x0001__x0001__x0001__x0008_@_x0001__x0001__x0001__x0001__x0001__x0001_&amp;@_x0001__x0001__x0001__x0001__x0001__x0001__x0010_@_x0001__x0001__x0001__x0001__x0001__x0001__x0001__x0001__x0001__x0001__x0001__x0001__x0001__x0001__x0008_@_x0001__x0001__x0001__x0001__x0001__x0001__x0008_@_x0001__x0001__x0001__x0001__x0001__x0001__x0001__x0001__x0001__x0001__x0001__x0001__x0001__x0001__x0014_@_x0001__x0001__x0001__x0001__x0001__x0001__x0010_@_x0001__x0001__x0001__x0001__x0001__x0001__x0010_@_x0001__x0001__x0001__x0001__x0001__x0001__x0010_@_x0001__x0001__x0001__x0001__x0001__x0001__x0010_@_x0001__x0001__x0001__x0001__x0001__x0001__x0008_@_x0001__x0001__x0001__x0001__x0001__x0001__x0008_@_x0001__x0001__x0001__x0001__x0001__x0001__x0010_@_x0001__x0001__x0001__x0001__x0001__x0001__x0018_@_x0001__x0001__x0001__x0001__x0001__x0002__x0001__x0001__x0014_@_x0001__x0001__x0001__x0001__x0001__x0001__x0008_@_x0001__x0001__x0001__x0001__x0001__x0001__x0008_@_x0001__x0001__x0001__x0001__x0001__x0001__x0018_@_x0001__x0001__x0001__x0001__x0001__x0001__x0008_@_x0001__x0001__x0001__x0001__x0001__x0001__x0001__x0001__x0001__x0001__x0001__x0001__x0001__x0001_"@_x0001__x0001__x0001__x0001__x0001__x0001__x0008_@_x0001__x0001__x0001__x0001__x0001__x0001__x0010_@_x0001__x0001__x0001__x0001__x0001__x0001__x001C_@_x0001__x0001__x0001__x0001__x0001__x0001__x0008_@_x0001__x0001__x0001__x0001__x0001__x0001__x0010_@_x0001__x0001__x0001__x0001__x0001__x0001_"@_x0001__x0001__x0001__x0001__x0001__x0001__x0008_@_x0001__x0001__x0001__x0001__x0001__x0001__x0014_@_x0001__x0001__x0001__x0001__x0001__x0001__x0014_@_x0001__x0001__x0001__x0001__x0001__x0001__x0010_@_x0001__x0001__x0001__x0001__x0001__x0001__x0008_@_x0001__x0001__x0001__x0001__x0001__x0001__x001C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 @_x0001__x0001__x0001__x0001__x0001__x0001__x0008_@_x0001__x0001__x0001__x0001__x0001__x0001__x0018_@_x0001__x0001__x0001__x0001__x0001__x0001__x0010_@_x0001__x0001__x0001__x0001__x0001__x0001__x0014_@_x0001__x0001__x0001__x0001__x0001__x0001__x0018_@_x0001__x0001__x0001__x0001__x0001__x0001_"@_x0001__x0001__x0001__x0001__x0001__x0001__x0014_@_x0001__x0002__x0001__x0001__x0001__x0001__x0001__x0001__x001C_@_x0001__x0001__x0001__x0001__x0001__x0001__x0008_@_x0001__x0001__x0001__x0001__x0001__x0001__x0014_@_x0001__x0001__x0001__x0001__x0001__x0001__x0018_@_x0001__x0001__x0001__x0001__x0001__x0001__x0008_@_x0001__x0001__x0001__x0001__x0001__x0001__x0010_@_x0001__x0001__x0001__x0001__x0001__x0001__x0018_@_x0001__x0001__x0001__x0001__x0001__x0001_ @_x0001__x0001__x0001__x0001__x0001__x0001__x0008_@_x0001__x0001__x0001__x0001__x0001__x0001__x0018_@_x0001__x0001__x0001__x0001__x0001__x0001__x0001__x0001__x0001__x0001__x0001__x0001__x0001__x0001__x0008_@_x0001__x0001__x0001__x0001__x0001__x0001__x0008_@_x0001__x0001__x0001__x0001__x0001__x0001__x0014_@_x0001__x0001__x0001__x0001__x0001__x0001__x0010_@_x0001__x0001__x0001__x0001__x0001__x0001__x0010_@_x0001__x0001__x0001__x0001__x0001__x0001__x0010_@_x0001__x0001__x0001__x0001__x0001__x0001_"@_x0001__x0001__x0001__x0001__x0001__x0001__x0014_@_x0001__x0001__x0001__x0001__x0001__x0001__x0001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0010_@_x0001__x0001__x0001__x0001__x0001__x0001_(@_x0001__x0001__x0001__x0001__x0001__x0001__x0001__x0001__x0001__x0001__x0001__x0001__x0001__x0001__x0008_@_x0001__x0001__x0001__x0001__x0001__x0001__x001C_@_x0001__x0001__x0001__x0001__x0001__x0001__x0001__x0001__x0001__x0001__x0001__x0001__x0001__x0002__x0001__x0001__x0008_@_x0001__x0001__x0001__x0001__x0001__x0001__x0014_@_x0001__x0001__x0001__x0001__x0001__x0001__x0010_@_x0001__x0001__x0001__x0001__x0001__x0001_"@_x0001__x0001__x0001__x0001__x0001__x0001__x0018_@_x0001__x0001__x0001__x0001__x0001_C@_x0001__x0001__x0001__x0001__x0001__x0001__x0008_@_x0001__x0001__x0001__x0001__x0001__x0001__x0010_@_x0001__x0001__x0001__x0001__x0001__x0001__x0010_@_x0001__x0001__x0001__x0001__x0001__x0001__x0018_@_x0001__x0001__x0001__x0001__x0001__x0001__x0018_@_x0001__x0001__x0001__x0001__x0001__x0001__x0008_@_x0001__x0001__x0001__x0001__x0001__x0001__x0010_@_x0001__x0001__x0001__x0001__x0001__x0001__x0018_@_x0001__x0001__x0001__x0001__x0001__x0001__x0014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0014_@_x0001__x0001__x0001__x0001__x0001__x0001__x0008_@_x0001__x0001__x0001__x0001__x0001__x0001__x001C_@_x0001__x0001__x0001__x0001__x0001__x0001__x0010_@_x0001__x0001__x0001__x0001__x0001__x0001__x0008_@_x0001__x0001__x0001__x0001__x0001__x0001__x001C_@_x0001__x0001__x0001__x0001__x0001__x0001__x0010_@_x0001__x0001__x0001__x0001__x0001__x0001__x0010_@_x0001__x0001__x0001__x0001__x0001__x0001__x001C_@_x0001__x0001__x0001__x0001__x0001__x0001__x0010_@_x0001__x0002__x0001__x0001__x0001__x0001__x0001__x0001__x0010_@_x0001__x0001__x0001__x0001__x0001__x0001__x0014_@_x0001__x0001__x0001__x0001__x0001__x0001__x0008_@_x0001__x0001__x0001__x0001__x0001__x0001__x0010_@_x0001__x0001__x0001__x0001__x0001__x0001__x0010_@_x0001__x0001__x0001__x0001__x0001__x0001__x0008_@_x0001__x0001__x0001__x0001__x0001__x0001__x0014_@_x0001__x0001__x0001__x0001__x0001__x0001__x001C_@_x0001__x0001__x0001__x0001__x0001__x0001_ @_x0001__x0001__x0001__x0001__x0001__x0001__x0008_@_x0001__x0001__x0001__x0001__x0001__x0001__x0018_@_x0001__x0001__x0001__x0001__x0001__x0001__x0018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0014_@_x0001__x0001__x0001__x0001__x0001__x0001_ @_x0001__x0001__x0001__x0001__x0001__x0001__x0008_@_x0001__x0001__x0001__x0001__x0001__x0001_ @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1@_x0001__x0001__x0001__x0001__x0001__x0001__x0018_@_x0001__x0001__x0001__x0001__x0001__x0001_*@_x0001__x0001__x0001__x0001__x0001__x0002__x0001__x0001__x0008_@_x0001__x0001__x0001__x0001__x0001__x0001__x0008_@_x0001__x0001__x0001__x0001__x0001__x0001__x0010_@_x0001__x0001__x0001__x0001__x0001__x0001__x0010_@_x0001__x0001__x0001__x0001__x0001__x0001__x0014_@_x0001__x0001__x0001__x0001__x0001__x0001_"@_x0001__x0001__x0001__x0001__x0001__x0001__x0010_@_x0001__x0001__x0001__x0001__x0001__x0001__x0008_@_x0001__x0001__x0001__x0001__x0001__x0001__x0010_@_x0001__x0001__x0001__x0001__x0001__x0001__x0008_@_x0001__x0001__x0001__x0001__x0001__x0001__x0014_@_x0001__x0001__x0001__x0001__x0001__x0001__x0008_@_x0001__x0001__x0001__x0001__x0001__x0001__x0008_@_x0001__x0001__x0001__x0001__x0001__x0001__x0014_@_x0001__x0001__x0001__x0001__x0001__x0001__x0010_@_x0001__x0001__x0001__x0001__x0001__x0001__x0008_@_x0001__x0001__x0001__x0001__x0001__x0001__x0018_@_x0001__x0001__x0001__x0001__x0001__x0001__x0001__x0001__x0001__x0001__x0001__x0001__x0001__x0001__x0008_@_x0001__x0001__x0001__x0001__x0001__x0001__x0008_@_x0001__x0001__x0001__x0001__x0001__x0001__x0014_@_x0001__x0001__x0001__x0001__x0001__x0001__x0008_@_x0001__x0001__x0001__x0001__x0001__x0001__x001C_@_x0001__x0001__x0001__x0001__x0001__x0001__x0014_@_x0001__x0001__x0001__x0001__x0001__x0001__x0008_@_x0001__x0001__x0001__x0001__x0001__x0001__x0008_@_x0001__x0001__x0001__x0001__x0001__x0001__x0010_@_x0001__x0001__x0001__x0001__x0001__x0001__x0010_@_x0001__x0001__x0001__x0001__x0001__x0001__x0018_@_x0001__x0001__x0001__x0001__x0001__x0001__x0010_@_x0001__x0001__x0001__x0001__x0001__x0001__x0010_@_x0001__x0001__x0001__x0001__x0001__x0001__x0010_@_x0001__x0002__x0001__x0001__x0001__x0001__x0001__x0001__x0008_@_x0001__x0001__x0001__x0001__x0001__x0001__x0010_@_x0001__x0001__x0001__x0001__x0001__x0001__x0001__x0001__x0001__x0001__x0001__x0001__x0001__x0001__x001C_@_x0001__x0001__x0001__x0001__x0001__x0001__x0010_@_x0001__x0001__x0001__x0001__x0001__x0001__x0008_@_x0001__x0001__x0001__x0001__x0001__x0001__x0001__x0001__x0001__x0001__x0001__x0001__x0001__x0001__x0018_@_x0001__x0001__x0001__x0001__x0001__x0001__x0018_@_x0001__x0001__x0001__x0001__x0001__x0001__x0014_@_x0001__x0001__x0001__x0001__x0001__x0001__x0014_@_x0001__x0001__x0001__x0001__x0001__x0001__x0014_@_x0001__x0001__x0001__x0001__x0001__x0001__x0008_@_x0001__x0001__x0001__x0001__x0001__x0001_ @_x0001__x0001__x0001__x0001__x0001__x0001__x0008_@_x0001__x0001__x0001__x0001__x0001__x0001__x001C_@_x0001__x0001__x0001__x0001__x0001__x0001__x001C_@_x0001__x0001__x0001__x0001__x0001__x0001__x0008_@_x0001__x0001__x0001__x0001__x0001__x0001__x0018_@_x0001__x0001__x0001__x0001__x0001__x0001__x0014_@_x0001__x0001__x0001__x0001__x0001__x0001__x0014_@_x0001__x0001__x0001__x0001__x0001__x0001__x001C_@_x0001__x0001__x0001__x0001__x0001__x0001__x0010_@_x0001__x0001__x0001__x0001__x0001__x0001__x0010_@_x0001__x0001__x0001__x0001__x0001__x0001__x0008_@_x0001__x0001__x0001__x0001__x0001__x0001_7@_x0001__x0001__x0001__x0001__x0001__x0001__x0010_@_x0001__x0001__x0001__x0001__x0001__x0001__x001C_@_x0001__x0001__x0001__x0001__x0001__x0001__x0008_@_x0001__x0001__x0001__x0001__x0001__x0001__x0018_@_x0001__x0001__x0001__x0001__x0001__x0001__x0010_@_x0001__x0001__x0001__x0001__x0001__x0002__x0001__x0001__x0008_@_x0001__x0001__x0001__x0001__x0001_J@_x0001__x0001__x0001__x0001__x0001__x0001__x0008_@_x0001__x0001__x0001__x0001__x0001__x0001_ @_x0001__x0001__x0001__x0001__x0001__x0001__x0008_@_x0001__x0001__x0001__x0001__x0001__x0001__x0018_@_x0001__x0001__x0001__x0001__x0001__x0001__x0010_@_x0001__x0001__x0001__x0001__x0001__x0001__x0014_@_x0001__x0001__x0001__x0001__x0001__x0001__x0008_@_x0001__x0001__x0001__x0001__x0001__x0001__x0008_@_x0001__x0001__x0001__x0001__x0001__x0001__x0014_@_x0001__x0001__x0001__x0001__x0001__x0001__x0010_@_x0001__x0001__x0001__x0001__x0001__x0001__x0008_@_x0001__x0001__x0001__x0001__x0001__x0001__x0014_@_x0001__x0001__x0001__x0001__x0001__x0001__x0008_@_x0001__x0001__x0001__x0001__x0001__x0001__x0010_@_x0001__x0001__x0001__x0001__x0001__x0001__x0014_@_x0001__x0001__x0001__x0001__x0001__x0001__x0008_@_x0001__x0001__x0001__x0001__x0001__x0001__x0018_@_x0001__x0001__x0001__x0001__x0001__x0001__x0008_@_x0001__x0001__x0001__x0001__x0001__x0001__x0001__x0001__x0001__x0001__x0001__x0001__x0001__x0001__x0008_@_x0001__x0001__x0001__x0001__x0001__x0001__x0008_@_x0001__x0001__x0001__x0001__x0001__x0001_ @_x0001__x0001__x0001__x0001__x0001__x0001__x001C_@_x0001__x0001__x0001__x0001__x0001__x0001__x0010_@_x0001__x0001__x0001__x0001__x0001__x0001__x0008_@_x0001__x0001__x0001__x0001__x0001__x0001__x0008_@_x0001__x0001__x0001__x0001__x0001__x0001_&amp;@_x0001__x0001__x0001__x0001__x0001__x0001__x0014_@_x0001__x0001__x0001__x0001__x0001__x0001__x0008_@_x0001__x0001__x0001__x0001__x0001__x0001__x0014_@_x0001__x0002__x0001__x0001__x0001__x0001__x0001__x0001__x0008_@_x0001__x0001__x0001__x0001__x0001__x0001__x0001__x0001__x0001__x0001__x0001__x0001__x0001__x0001__x0008_@_x0001__x0001__x0001__x0001__x0001__x0001__x0014_@_x0001__x0001__x0001__x0001__x0001__x0001__x0008_@_x0001__x0001__x0001__x0001__x0001__x0001_&amp;@_x0001__x0001__x0001__x0001__x0001__x0001__x0008_@_x0001__x0001__x0001__x0001__x0001__x0001__x0010_@_x0001__x0001__x0001__x0001__x0001__x0001__x0018_@_x0001__x0001__x0001__x0001__x0001__x0001_"@_x0001__x0001__x0001__x0001__x0001__x0001_ @_x0001__x0001__x0001__x0001__x0001__x0001__x0010_@_x0001__x0001__x0001__x0001__x0001__x0001__x0014_@_x0001__x0001__x0001__x0001__x0001__x0001_&amp;@_x0001__x0001__x0001__x0001__x0001__x0001__x0001__x0001__x0001__x0001__x0001__x0001__x0001__x0001_ @_x0001__x0001__x0001__x0001__x0001__x0001__x0008_@_x0001__x0001__x0001__x0001__x0001__x0001__x0018_@_x0001__x0001__x0001__x0001__x0001__x0001__x0014_@_x0001__x0001__x0001__x0001__x0001__x0001__x0018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0010_@_x0001__x0001__x0001__x0001__x0001__x0001__x001C_@_x0001__x0001__x0001__x0001__x0001__x0001__x0010_@_x0001__x0001__x0001__x0001__x0001__x0001__x0008_@_x0001__x0001__x0001__x0001__x0001__x0001__x0018_@_x0001__x0001__x0001__x0001__x0001__x0001__x0010_@_x0001__x0001__x0001__x0001__x0001__x0002__x0001__x0001__x0008_@_x0001__x0001__x0001__x0001__x0001__x0001__x0014_@_x0001__x0001__x0001__x0001__x0001__x0001__x0010_@_x0001__x0001__x0001__x0001__x0001__x0001__x0018_@_x0001__x0001__x0001__x0001__x0001__x0001__x0008_@_x0001__x0001__x0001__x0001__x0001__x0001__x0008_@_x0001__x0001__x0001__x0001__x0001__x0001__x0010_@_x0001__x0001__x0001__x0001__x0001__x0001__x0010_@_x0001__x0001__x0001__x0001__x0001__x0001__x0014_@_x0001__x0001__x0001__x0001__x0001__x0001__x0010_@_x0001__x0001__x0001__x0001__x0001__x0001__x0014_@_x0001__x0001__x0001__x0001__x0001__x0001__x0008_@_x0001__x0001__x0001__x0001__x0001__x0001__x0014_@_x0001__x0001__x0001__x0001__x0001__x0001__x0008_@_x0001__x0001__x0001__x0001__x0001__x0001_ @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C_@_x0001__x0001__x0001__x0001__x0001__x0001__x0008_@_x0001__x0001__x0001__x0001__x0001__x0001__x0010_@_x0001__x0001__x0001__x0001__x0001__x0001__x0014_@_x0001__x0001__x0001__x0001__x0001__x0001__x0008_@_x0001__x0001__x0001__x0001__x0001__x0001__x0008_@_x0001__x0001__x0001__x0001__x0001__x0001_(@_x0001__x0001__x0001__x0001__x0001__x0001__x0008_@_x0001__x0001__x0001__x0001__x0001__x0001_"@_x0001__x0001__x0001__x0001__x0001__x0001__x001C_@_x0001__x0001__x0001__x0001__x0001__x0001__x0010_@_x0001__x0002__x0001__x0001__x0001__x0001__x0001__x0001__x0014_@_x0001__x0001__x0001__x0001__x0001__x0001__x0008_@_x0001__x0001__x0001__x0001__x0001__x0001__x0014_@_x0001__x0001__x0001__x0001__x0001__x0001__x0014_@_x0001__x0001__x0001__x0001__x0001__x0001__x0014_@_x0001__x0001__x0001__x0001__x0001__x0001__x0014_@_x0001__x0001__x0001__x0001__x0001__x0001__x0018_@_x0001__x0001__x0001__x0001__x0001__x0001__x0018_@_x0001__x0001__x0001__x0001__x0001__x0001__x001C_@_x0001__x0001__x0001__x0001__x0001__x0001__x0010_@_x0001__x0001__x0001__x0001__x0001__x0001__x0010_@_x0001__x0001__x0001__x0001__x0001__x0001__x0010_@_x0001__x0001__x0001__x0001__x0001__x0001__x0008_@_x0001__x0001__x0001__x0001__x0001__x0001__x001C_@_x0001__x0001__x0001__x0001__x0001__x0001__x0014_@_x0001__x0001__x0001__x0001__x0001__x0001__x0008_@_x0001__x0001__x0001__x0001__x0001__x0001__x0010_@_x0001__x0001__x0001__x0001__x0001__x0001__x001C_@_x0001__x0001__x0001__x0001__x0001__x0001__x0010_@_x0001__x0001__x0001__x0001__x0001__x0001__x0010_@_x0001__x0001__x0001__x0001__x0001__x0001__x0008_@_x0001__x0001__x0001__x0001__x0001__x0001__x0014_@_x0001__x0001__x0001__x0001__x0001__x0001__x0010_@_x0001__x0001__x0001__x0001__x0001__x0001__x0010_@_x0001__x0001__x0001__x0001__x0001__x0001__x0010_@_x0001__x0001__x0001__x0001__x0001__x0001__x001C_@_x0001__x0001__x0001__x0001__x0001__x0001__x0010_@_x0001__x0001__x0001__x0001__x0001__x0001__x0001__x0001__x0001__x0001__x0001__x0001__x0001__x0001__x0008_@_x0001__x0001__x0001__x0001__x0001__x0001__x0008_@_x0001__x0001__x0001__x0001__x0001__x0001__x001C_@_x0001__x0001__x0001__x0001__x0001__x0002__x0001__x0001_ @_x0001__x0001__x0001__x0001__x0001__x0001__x001C_@_x0001__x0001__x0001__x0001__x0001__x0001__x0014_@_x0001__x0001__x0001__x0001__x0001__x0001__x0008_@_x0001__x0001__x0001__x0001__x0001__x0001__x0008_@_x0001__x0001__x0001__x0001__x0001__x0001__x0014_@_x0001__x0001__x0001__x0001__x0001__x0001__x0014_@_x0001__x0001__x0001__x0001__x0001__x0001__x0010_@_x0001__x0001__x0001__x0001__x0001__x0001__x0010_@_x0001__x0001__x0001__x0001__x0001__x0001_,@_x0001__x0001__x0001__x0001__x0001__x0001__x001C_@_x0001__x0001__x0001__x0001__x0001__x0001__x0008_@_x0001__x0001__x0001__x0001__x0001__x0001_ @_x0001__x0001__x0001__x0001__x0001__x0001__x0010_@_x0001__x0001__x0001__x0001__x0001__x0001__x0008_@_x0001__x0001__x0001__x0001__x0001__x0001__x0010_@_x0001__x0001__x0001__x0001__x0001__x0001__x0008_@_x0001__x0001__x0001__x0001__x0001__x0001__x001C_@_x0001__x0001__x0001__x0001__x0001__x0001__x0010_@_x0001__x0001__x0001__x0001__x0001__x0001__x0010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0001__x0001__x0001__x0001__x0001__x0001__x0010_@_x0001__x0001__x0001__x0001__x0001__x0001__x0008_@_x0001__x0001__x0001__x0001__x0001__x0001__x0001__x0001__x0001__x0001__x0001__x0001__x0001__x0001__x0008_@_x0001__x0001__x0001__x0001__x0001__x0001__x0010_@_x0001__x0001__x0001__x0001__x0001__x0001__x0008_@_x0001__x0002__x0001__x0001__x0001__x0001__x0001__x0001__x0008_@_x0001__x0001__x0001__x0001__x0001__x0001__x0008_@_x0001__x0001__x0001__x0001__x0001__x0001__x001C_@_x0001__x0001__x0001__x0001__x0001__x0001__x0010_@_x0001__x0001__x0001__x0001__x0001__x0001__x0010_@_x0001__x0001__x0001__x0001__x0001__x0001__x001C_@_x0001__x0001__x0001__x0001__x0001__x0001_ @_x0001__x0001__x0001__x0001__x0001__x0001__x0018_@_x0001__x0001__x0001__x0001__x0001__x0001__x0018_@_x0001__x0001__x0001__x0001__x0001__x0001__x0008_@_x0001__x0001__x0001__x0001__x0001__x0001__x0010_@_x0001__x0001__x0001__x0001__x0001__x0001__x0010_@_x0001__x0001__x0001__x0001__x0001__x0001__x0008_@_x0001__x0001__x0001__x0001__x0001__x0001__x0018_@_x0001__x0001__x0001__x0001__x0001__x0001__x0001__x0001__x0001__x0001__x0001__x0001__x0001__x0001__x0014_@_x0001__x0001__x0001__x0001__x0001__x0001__x0014_@_x0001__x0001__x0001__x0001__x0001__x0001__x0010_@_x0001__x0001__x0001__x0001__x0001__x0001__x001C_@_x0001__x0001__x0001__x0001__x0001__x0001__x001C_@_x0001__x0001__x0001__x0001__x0001__x0001__x0014_@_x0001__x0001__x0001__x0001__x0001__x0001__x0010_@_x0001__x0001__x0001__x0001__x0001__x0001__x0008_@_x0001__x0001__x0001__x0001__x0001__x0001__x0008_@_x0001__x0001__x0001__x0001__x0001__x0001__x0010_@_x0001__x0001__x0001__x0001__x0001__x0001__x0010_@_x0001__x0001__x0001__x0001__x0001__x0001__x0014_@_x0001__x0001__x0001__x0001__x0001__x0001__x0008_@_x0001__x0001__x0001__x0001__x0001__x0001__x0008_@_x0001__x0001__x0001__x0001__x0001__x0001__x0010_@_x0001__x0001__x0001__x0001__x0001__x0001__x0008_@_x0001__x0001__x0001__x0001__x0001__x0002__x0001__x0001__x0008_@_x0001__x0001__x0001__x0001__x0001__x0001__x001C_@_x0001__x0001__x0001__x0001__x0001__x0001_ @_x0001__x0001__x0001__x0001__x0001__x0001__x0008_@_x0001__x0001__x0001__x0001__x0001__x0001_7@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C_@_x0001__x0001__x0001__x0001__x0001__x0001__x0010_@_x0001__x0001__x0001__x0001__x0001__x0001_ @_x0001__x0001__x0001__x0001__x0001__x0001__x0008_@_x0001__x0001__x0001__x0001__x0001__x0001__x0008_@_x0001__x0001__x0001__x0001__x0001__x0001__x0008_@_x0001__x0001__x0001__x0001__x0001__x0001__x0018_@_x0001__x0001__x0001__x0001__x0001__x0001__x0010_@_x0001__x0001__x0001__x0001__x0001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0014_@_x0001__x0001__x0001__x0001__x0001__x0001__x0018_@_x0001__x0001__x0001__x0001__x0001__x0001__x0008_@_x0001__x0001__x0001__x0001__x0001__x0001__x0018_@_x0001__x0001__x0001__x0001__x0001__x0001__x0008_@_x0001__x0001__x0001__x0001__x0001__x0001__x0008_@_x0001__x0001__x0001__x0001__x0001__x0001__x0010_@_x0001__x0002__x0001__x0001__x0001__x0001__x0001__x0001__x0001__x0001__x0001__x0001__x0001__x0001__x0001__x0001__x0008_@_x0001__x0001__x0001__x0001__x0001__x0001__x0008_@_x0001__x0001__x0001__x0001__x0001__x0001_8@_x0001__x0001__x0001__x0001__x0001__x0001__x0014_@_x0001__x0001__x0001__x0001__x0001__x0001__x0010_@_x0001__x0001__x0001__x0001__x0001__x0001__x0018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0008_@_x0001__x0001__x0001__x0001__x0001__x0001_ @_x0001__x0001__x0001__x0001__x0001__x0001__x0008_@_x0001__x0001__x0001__x0001__x0001__x0001__x0018_@_x0001__x0001__x0001__x0001__x0001__x0001__x0008_@_x0001__x0001__x0001__x0001__x0001__x0001__x0008_@_x0001__x0001__x0001__x0001__x0001__x0001__x0010_@_x0001__x0001__x0001__x0001__x0001__x0001_$@_x0001__x0001__x0001__x0001__x0001__x0001__x0008_@_x0001__x0001__x0001__x0001__x0001__x0001__x0008_@_x0001__x0001__x0001__x0001__x0001__x0001__x0001__x0001__x0001__x0001__x0001__x0001__x0001__x0001__x0008_@_x0001__x0001__x0001__x0001__x0001__x0001__x0010_@_x0001__x0001__x0001__x0001__x0001__x0001__x0018_@_x0001__x0001__x0001__x0001__x0001__x0001__x0014_@_x0001__x0001__x0001__x0001__x0001__x0001__x0010_@_x0001__x0001__x0001__x0001__x0001__x0001__x0008_@_x0001__x0001__x0001__x0001__x0001__x0001__x0008_@_x0001__x0001__x0001__x0001__x0001__x0001__x0008_@_x0001__x0001__x0001__x0001__x0001__x0002__x0001__x0001__x0014_@_x0001__x0001__x0001__x0001__x0001__x0001__x001C_@_x0001__x0001__x0001__x0001__x0001__x0001__x0008_@_x0001__x0001__x0001__x0001__x0001__x0001__x0010_@_x0001__x0001__x0001__x0001__x0001__x0001__x0010_@_x0001__x0001__x0001__x0001__x0001__x0001__x0010_@_x0001__x0001__x0001__x0001__x0001__x0001_ @_x0001__x0001__x0001__x0001__x0001__x0001_C@_x0001__x0001__x0001__x0001__x0001__x0001__x0018_@_x0001__x0001__x0001__x0001__x0001__x0001__x0018_@_x0001__x0001__x0001__x0001__x0001__x0001__x0008_@_x0001__x0001__x0001__x0001__x0001__x0001__x001C_@_x0001__x0001__x0001__x0001__x0001__x0001__x0010_@_x0001__x0001__x0001__x0001__x0001__x0001__x0010_@_x0001__x0001__x0001__x0001__x0001__x0001__x0008_@_x0001__x0001__x0001__x0001__x0001__x0001__x0001__x0001__x0001__x0001__x0001__x0001__x0001__x0001__x0010_@_x0001__x0001__x0001__x0001__x0001__x0001__x0008_@_x0001__x0001__x0001__x0001__x0001__x0001__x0008_@_x0001__x0001__x0001__x0001__x0001__x0001__x0001__x0001__x0001__x0001__x0001__x0001__x0001__x0001__x0008_@_x0001__x0001__x0001__x0001__x0001__x0001__x0008_@_x0001__x0001__x0001__x0001__x0001__x0001__x001C_@_x0001__x0001__x0001__x0001__x0001__x0001__x0008_@_x0001__x0001__x0001__x0001__x0001__x0001__x001C_@_x0001__x0001__x0001__x0001__x0001__x0001__x001C_@_x0001__x0001__x0001__x0001__x0001__x0001__x001C_@_x0001__x0001__x0001__x0001__x0001__x0001__x0010_@_x0001__x0001__x0001__x0001__x0001__x0001__x0010_@_x0001__x0001__x0001__x0001__x0001__x0001__x0010_@_x0001__x0001__x0001__x0001__x0001__x0001__x0010_@_x0001__x0001__x0001__x0001__x0001__x0001__x0018_@_x0001__x0002__x0001__x0001__x0001__x0001__x0001__x0001__x0014_@_x0001__x0001__x0001__x0001__x0001__x0001__x0010_@_x0001__x0001__x0001__x0001__x0001__x0001__x0018_@_x0001__x0001__x0001__x0001__x0001__x0001__x0008_@_x0001__x0001__x0001__x0001__x0001__x0001__x0010_@_x0001__x0001__x0001__x0001__x0001__x0001__x0001__x0001__x0001__x0001__x0001__x0001__x0001__x0001__x0001__x0001__x0001__x0001__x0001__x0001__x0001__x0001__x0008_@_x0001__x0001__x0001__x0001__x0001__x0001__x0010_@_x0001__x0001__x0001__x0001__x0001__x0001__x0014_@_x0001__x0001__x0001__x0001__x0001__x0001__x0010_@_x0001__x0001__x0001__x0001__x0001__x0001__x0008_@_x0001__x0001__x0001__x0001__x0001__x0001__x0018_@_x0001__x0001__x0001__x0001__x0001__x0001__x0008_@_x0001__x0001__x0001__x0001__x0001__x0001__x0010_@_x0001__x0001__x0001__x0001__x0001__x0001_8@_x0001__x0001__x0001__x0001__x0001__x0001__x001C_@_x0001__x0001__x0001__x0001__x0001__x0001__x0008_@_x0001__x0001__x0001__x0001__x0001__x0001__x0010_@_x0001__x0001__x0001__x0001__x0001__x0001__x0010_@_x0001__x0001__x0001__x0001__x0001__x0001__x0018_@_x0001__x0001__x0001__x0001__x0001__x0001__x0014_@_x0001__x0001__x0001__x0001__x0001__x0001__x0010_@_x0001__x0001__x0001__x0001__x0001__x0001__x0001__x0001__x0001__x0001__x0001__x0001__x0001__x0001__x0010_@_x0001__x0001__x0001__x0001__x0001__x0001_ @_x0001__x0001__x0001__x0001__x0001__x0001__x0001__x0001__x0001__x0001__x0001__x0001__x0001__x0001__x0018_@_x0001__x0001__x0001__x0001__x0001__x0001_&amp;@_x0001__x0001__x0001__x0001__x0001__x0001__x0010_@_x0001__x0001__x0001__x0001__x0001__x0001__x0010_@_x0001__x0001__x0001__x0001__x0001__x0002__x0001__x0001__x0008_@_x0001__x0001__x0001__x0001__x0001__x0001__x0010_@_x0001__x0001__x0001__x0001__x0001__x0001__x0008_@_x0001__x0001__x0001__x0001__x0001__x0001__x0010_@_x0001__x0001__x0001__x0001__x0001__x0001__x0014_@_x0001__x0001__x0001__x0001__x0001__x0001__x0014_@_x0001__x0001__x0001__x0001__x0001__x0001__x0008_@_x0001__x0001__x0001__x0001__x0001__x0001__x0008_@_x0001__x0001__x0001__x0001__x0001__x0001__x0008_@_x0001__x0001__x0001__x0001__x0001__x0001__x0018_@_x0001__x0001__x0001__x0001__x0001__x0001__x0008_@_x0001__x0001__x0001__x0001__x0001__x0001__x0010_@_x0001__x0001__x0001__x0001__x0001__x0001__x0010_@_x0001__x0001__x0001__x0001__x0001__x0001__x0008_@_x0001__x0001__x0001__x0001__x0001__x0001_ @_x0001__x0001__x0001__x0001__x0001__x0001__x0010_@_x0001__x0001__x0001__x0001__x0001__x0001__x0014_@_x0001__x0001__x0001__x0001__x0001__x0001__x0008_@_x0001__x0001__x0001__x0001__x0001__x0001__x0010_@_x0001__x0001__x0001__x0001__x0001__x0001_6@_x0001__x0001__x0001__x0001__x0001__x0001__x0014_@_x0001__x0001__x0001__x0001__x0001_H@_x0001__x0001__x0001__x0001__x0001__x0001__x0008_@_x0001__x0001__x0001__x0001__x0001__x0001_"@_x0001__x0001__x0001__x0001__x0001__x0001__x0014_@_x0001__x0001__x0001__x0001__x0001__x0001__x001C_@_x0001__x0001__x0001__x0001__x0001__x0001__x0010_@_x0001__x0001__x0001__x0001__x0001__x0001__x0008_@_x0001__x0001__x0001__x0001__x0001__x0001__x0014_@_x0001__x0001__x0001__x0001__x0001__x0001__x001C_@_x0001__x0001__x0001__x0001__x0001__x0001__x0010_@_x0001__x0001__x0001__x0001__x0001__x0001__x0008_@_x0001__x0002__x0001__x0001__x0001__x0001__x0001__x0001__x0010_@_x0001__x0001__x0001__x0001__x0001__x0001_ @_x0001__x0001__x0001__x0001__x0001__x0001__x0014_@_x0001__x0001__x0001__x0001__x0001__x0001__x0008_@_x0001__x0001__x0001__x0001__x0001__x0001__x0010_@_x0001__x0001__x0001__x0001__x0001__x0001__x0018_@_x0001__x0001__x0001__x0001__x0001__x0001__x0018_@_x0001__x0001__x0001__x0001__x0001__x0001__x0008_@_x0001__x0001__x0001__x0001__x0001__x0001_"@_x0001__x0001__x0001__x0001__x0001__x0001__x0010_@_x0001__x0001__x0001__x0001__x0001__x0001__x0008_@_x0001__x0001__x0001__x0001__x0001__x0001__x0014_@_x0001__x0001__x0001__x0001__x0001__x0001__x0008_@_x0001__x0001__x0001__x0001__x0001__x0001__x0010_@_x0001__x0001__x0001__x0001__x0001__x0001__x0014_@_x0001__x0001__x0001__x0001__x0001__x0001__x0018_@_x0001__x0001__x0001__x0001__x0001__x0001__x0008_@_x0001__x0001__x0001__x0001__x0001__x0001__x0018_@_x0001__x0001__x0001__x0001__x0001__x0001__x0008_@_x0001__x0001__x0001__x0001__x0001__x0001__x001C_@_x0001__x0001__x0001__x0001__x0001__x0001__x0008_@_x0001__x0001__x0001__x0001__x0001__x0001__x001C_@_x0001__x0001__x0001__x0001__x0001__x0001__x0010_@_x0001__x0001__x0001__x0001__x0001__x0001__x0014_@_x0001__x0001__x0001__x0001__x0001__x0001__x0008_@_x0001__x0001__x0001__x0001__x0001__x0001__x0014_@_x0001__x0001__x0001__x0001__x0001__x0001__x0008_@_x0001__x0001__x0001__x0001__x0001__x0001__x001C_@_x0001__x0001__x0001__x0001__x0001__x0001__x0008_@_x0001__x0001__x0001__x0001__x0001__x0001__x0014_@_x0001__x0001__x0001__x0001__x0001__x0001__x0010_@_x0001__x0001__x0001__x0001__x0001__x0002__x0001__x0001__x0008_@_x0001__x0001__x0001__x0001__x0001__x0001__x0018_@_x0001__x0001__x0001__x0001__x0001__x0001__x0014_@_x0001__x0001__x0001__x0001__x0001__x0001__x0008_@_x0001__x0001__x0001__x0001__x0001__x0001_&amp;@_x0001__x0001__x0001__x0001__x0001__x0001__x0008_@_x0001__x0001__x0001__x0001__x0001__x0001__x0010_@_x0001__x0001__x0001__x0001__x0001__x0001__x0010_@_x0001__x0001__x0001__x0001__x0001__x0001__x0014_@_x0001__x0001__x0001__x0001__x0001__x0001__x0008_@_x0001__x0001__x0001__x0001__x0001__x0001__x0001__x0001__x0001__x0001__x0001__x0001__x0001__x0001__x0008_@_x0001__x0001__x0001__x0001__x0001__x0001__x0010_@_x0001__x0001__x0001__x0001__x0001__x0001__x0008_@_x0001__x0001__x0001__x0001__x0001__x0001__x0008_@_x0001__x0001__x0001__x0001__x0001__x0001__x0014_@_x0001__x0001__x0001__x0001__x0001__x0001__x0010_@_x0001__x0001__x0001__x0001__x0001__x0001__x0018_@_x0001__x0001__x0001__x0001__x0001__x0001__x0014_@_x0001__x0001__x0001__x0001__x0001__x0001__x0010_@_x0001__x0001__x0001__x0001__x0001__x0001__x0008_@_x0001__x0001__x0001__x0001__x0001__x0001__x0008_@_x0001__x0001__x0001__x0001__x0001__x0001__x0018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_x0008_@_x0001__x0002__x0001__x0001__x0001__x0001__x0001__x0001__x0010_@_x0001__x0001__x0001__x0001__x0001__x0001__x0018_@_x0001__x0001__x0001__x0001__x0001__x0001__x0008_@_x0001__x0001__x0001__x0001__x0001__x0001__x0008_@_x0001__x0001__x0001__x0001__x0001__x0001__x0008_@_x0001__x0001__x0001__x0001__x0001__x0001__x0014_@_x0001__x0001__x0001__x0001__x0001__x0001__x0014_@_x0001__x0001__x0001__x0001__x0001__x0001__x0008_@_x0001__x0001__x0001__x0001__x0001__x0001__x0010_@_x0001__x0001__x0001__x0001__x0001__x0001__x001C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0010_@_x0001__x0001__x0001__x0001__x0001__x0001__x001C_@_x0001__x0001__x0001__x0001__x0001__x0001__x0018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0001__x0001__x0001__x0001__x0001__x0001__x001C_@_x0001__x0001__x0001__x0001__x0001__x0001__x0008_@_x0001__x0001__x0001__x0001__x0001__x0001__x0010_@_x0001__x0001__x0001__x0001__x0001__x0002__x0001__x0001_*@_x0001__x0001__x0001__x0001__x0001__x0001__x0018_@_x0001__x0001__x0001__x0001__x0001__x0001__x0008_@_x0001__x0001__x0001__x0001__x0001__x0001__x0008_@_x0001__x0001__x0001__x0001__x0001__x0001__x0008_@_x0001__x0001__x0001__x0001__x0001__x0001__x0001__x0001__x0001__x0001__x0001__x0001__x0001__x0001__x0008_@_x0001__x0001__x0001__x0001__x0001__x0001__x0008_@_x0001__x0001__x0001__x0001__x0001__x0001_&amp;@_x0001__x0001__x0001__x0001__x0001__x0001__x0008_@_x0001__x0001__x0001__x0001__x0001__x0001__x0010_@_x0001__x0001__x0001__x0001__x0001__x0001__x0008_@_x0001__x0001__x0001__x0001__x0001__x0001_ @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0014_@_x0001__x0001__x0001__x0001__x0001__x0001__x0018_@_x0001__x0001__x0001__x0001__x0001__x0001__x0018_@_x0001__x0001__x0001__x0001__x0001__x0001__x0010_@_x0001__x0001__x0001__x0001__x0001__x0001__x0008_@_x0001__x0001__x0001__x0001__x0001__x0001__x0018_@_x0001__x0001__x0001__x0001__x0001__x0001__x0001__x0001__x0001__x0001__x0001__x0001__x0001__x0001__x0014_@_x0001__x0001__x0001__x0001__x0001__x0001__x0018_@_x0001__x0001__x0001__x0001__x0001__x0001__x0018_@_x0001__x0001__x0001__x0001__x0001__x0001__x001C_@_x0001__x0001__x0001__x0001__x0001__x0001__x0018_@_x0001__x0001__x0001__x0001__x0001__x0001__x001C_@_x0001__x0001__x0001__x0001__x0001__x0001__x0018_@_x0001__x0002__x0001__x0001__x0001__x0001__x0001__x0001__x0008_@_x0001__x0001__x0001__x0001__x0001__x0001__x0010_@_x0001__x0001__x0001__x0001__x0001__x0001__x001C_@_x0001__x0001__x0001__x0001__x0001__x0001__x0008_@_x0001__x0001__x0001__x0001__x0001__x0001__x0018_@_x0001__x0001__x0001__x0001__x0001__x0001__x0018_@_x0001__x0001__x0001__x0001__x0001__x0001__x0008_@_x0001__x0001__x0001__x0001__x0001__x0001__x0018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0001__x0001__x0001__x0001__x0001__x0008_@_x0001__x0001__x0001__x0001__x0001__x0001_&amp;@_x0001__x0001__x0001__x0001__x0001__x0001__x0010_@_x0001__x0001__x0001__x0001__x0001__x0001__x001C_@_x0001__x0001__x0001__x0001__x0001__x0001_,@_x0001__x0001__x0001__x0001__x0001__x0001__x0008_@_x0001__x0001__x0001__x0001__x0001__x0001__x0010_@_x0001__x0001__x0001__x0001__x0001__x0001__x0001__x0001__x0001__x0001__x0001__x0001__x0001__x0001__x0001__x0001__x0001__x0001__x0001__x0001__x0001__x0001__x0001__x0001__x0001__x0001__x0001__x0001__x0001__x0001__x0008_@_x0001__x0001__x0001__x0001__x0001__x0001_,@_x0001__x0001__x0001__x0001__x0001__x0001__x0008_@_x0001__x0001__x0001__x0001__x0001__x0001__x0010_@_x0001__x0001__x0001__x0001__x0001__x0001__x0001__x0001__x0001__x0001__x0001__x0001__x0001__x0001__x0010_@_x0001__x0001__x0001__x0001__x0001__x0002__x0001__x0001__x0014_@_x0001__x0001__x0001__x0001__x0001__x0001__x001C_@_x0001__x0001__x0001__x0001__x0001__x0001__x0010_@_x0001__x0001__x0001__x0001__x0001__x0001__x0008_@_x0001__x0001__x0001__x0001__x0001__x0001__x0010_@_x0001__x0001__x0001__x0001__x0001__x0001__x001C_@_x0001__x0001__x0001__x0001__x0001__x0001__x0008_@_x0001__x0001__x0001__x0001__x0001__x0001__x0008_@_x0001__x0001__x0001__x0001__x0001__x0001__x001C_@_x0001__x0001__x0001__x0001__x0001__x0001__x0010_@_x0001__x0001__x0001__x0001__x0001__x0001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C_@_x0001__x0001__x0001__x0001__x0001__x0001__x0010_@_x0001__x0001__x0001__x0001__x0001__x0001__x0010_@_x0001__x0001__x0001__x0001__x0001__x0001__x0008_@_x0001__x0001__x0001__x0001__x0001__x0001_2@_x0001__x0001__x0001__x0001__x0001__x0001__x0008_@_x0001__x0001__x0001__x0001__x0001__x0001__x0018_@_x0001__x0001__x0001__x0001__x0001__x0001__x0008_@_x0001__x0001__x0001__x0001__x0001__x0001__x0018_@_x0001__x0001__x0001__x0001__x0001__x0001__x0008_@_x0001__x0001__x0001__x0001__x0001__x0001__x0010_@_x0001__x0001__x0001__x0001__x0001__x0001__x0008_@_x0001__x0001__x0001__x0001__x0001__x0001__x0008_@_x0001__x0001__x0001__x0001__x0001__x0001_(@_x0001__x0001__x0001__x0001__x0001__x0001__x0010_@_x0001__x0002__x0001__x0001__x0001__x0001__x0001__x0001__x0008_@_x0001__x0001__x0001__x0001__x0001__x0001__x0008_@_x0001__x0001__x0001__x0001__x0001__x0001__x0014_@_x0001__x0001__x0001__x0001__x0001__x0001__x0010_@_x0001__x0001__x0001__x0001__x0001__x0001__x0010_@_x0001__x0001__x0001__x0001__x0001__x0001__x0008_@_x0001__x0001__x0001__x0001__x0001__x0001__x0008_@_x0001__x0001__x0001__x0001__x0001__x0001__x0014_@_x0001__x0001__x0001__x0001__x0001__x0001__x0010_@_x0001__x0001__x0001__x0001__x0001__x0001__x0018_@_x0001__x0001__x0001__x0001__x0001__x0001__x0014_@_x0001__x0001__x0001__x0001__x0001__x0001__x0010_@_x0001__x0001__x0001__x0001__x0001__x0001__x0018_@_x0001__x0001__x0001__x0001__x0001__x0001_ @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001C_@_x0001__x0001__x0001__x0001__x0001__x0001__x0008_@_x0001__x0001__x0001__x0001__x0001__x0001_"@_x0001__x0001__x0001__x0001__x0001__x0001__x0010_@_x0001__x0001__x0001__x0001__x0001__x0001__x0018_@_x0001__x0001__x0001__x0001__x0001__x0001__x001C_@_x0001__x0001__x0001__x0001__x0001__x0001__x0014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0002__x0001__x0001_2@_x0001__x0001__x0001__x0001__x0001__x0001__x0014_@_x0001__x0001__x0001__x0001__x0001__x0001_ @_x0001__x0001__x0001__x0001__x0001__x0001__x0010_@_x0001__x0001__x0001__x0001__x0001__x0001__x0010_@_x0001__x0001__x0001__x0001__x0001__x0001__x001C_@_x0001__x0001__x0001__x0001__x0001__x0001__x0010_@_x0001__x0001__x0001__x0001__x0001__x0001__x0018_@_x0001__x0001__x0001__x0001__x0001__x0001__x0018_@_x0001__x0001__x0001__x0001__x0001__x0001__x0008_@_x0001__x0001__x0001__x0001__x0001__x0001__x001C_@_x0001__x0001__x0001__x0001__x0001__x0001__x0010_@_x0001__x0001__x0001__x0001__x0001__x0001__x0014_@_x0001__x0001__x0001__x0001__x0001__x0001__x0018_@_x0001__x0001__x0001__x0001__x0001__x0001__x0008_@_x0001__x0001__x0001__x0001__x0001__x0001__x0014_@_x0001__x0001__x0001__x0001__x0001__x0001__x0014_@_x0001__x0001__x0001__x0001__x0001__x0001__x0014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_x0008_@_x0001__x0001__x0001__x0001__x0001__x0001__x0001__x0001__x0001__x0001__x0001__x0001__x0001__x0001__x0014_@_x0001__x0001__x0001__x0001__x0001__x0001__x0008_@_x0001__x0001__x0001__x0001__x0001__x0001__x0008_@_x0001__x0001__x0001__x0001__x0001__x0001__x0008_@_x0001__x0001__x0001__x0001__x0001__x0001__x0010_@_x0001__x0001__x0001__x0001__x0001__x0001__x0001__x0001__x0001__x0001__x0001__x0001__x0001__x0001__x0014_@_x0001__x0002__x0001__x0001__x0001__x0001__x0001__x0001_ @_x0001__x0001__x0001__x0001__x0001__x0001__x0018_@_x0001__x0001__x0001__x0001__x0001__x0001_"@_x0001__x0001__x0001__x0001__x0001__x0001__x0010_@_x0001__x0001__x0001__x0001__x0001__x0001__x0001__x0001__x0001__x0001__x0001__x0001__x0001__x0001__x0008_@_x0001__x0001__x0001__x0001__x0001__x0001__x0010_@_x0001__x0001__x0001__x0001__x0001__x0001__x001C_@_x0001__x0001__x0001__x0001__x0001__x0001__x0008_@_x0001__x0001__x0001__x0001__x0001__x0001__x0001__x0001__x0001__x0001__x0001__x0001__x0001__x0001__x001C_@_x0001__x0001__x0001__x0001__x0001__x0001__x0014_@_x0001__x0001__x0001__x0001__x0001__x0001__x0008_@_x0001__x0001__x0001__x0001__x0001__x0001__x0008_@_x0001__x0001__x0001__x0001__x0001__x0001__x0018_@_x0001__x0001__x0001__x0001__x0001__x0001__x0018_@_x0001__x0001__x0001__x0001__x0001__x0001_,@_x0001__x0001__x0001__x0001__x0001__x0001_ @_x0001__x0001__x0001__x0001__x0001__x0001_2@_x0001__x0001__x0001__x0001__x0001__x0001__x0008_@_x0001__x0001__x0001__x0001__x0001__x0001__x0010_@_x0001__x0001__x0001__x0001__x0001__x0001__x0018_@_x0001__x0001__x0001__x0001__x0001__x0001__x0010_@_x0001__x0001__x0001__x0001__x0001__x0001__x0014_@_x0001__x0001__x0001__x0001__x0001__x0001__x0008_@_x0001__x0001__x0001__x0001__x0001__x0001__x0010_@_x0001__x0001__x0001__x0001__x0001__x0001__x0010_@_x0001__x0001__x0001__x0001__x0001__x0001__x0010_@_x0001__x0001__x0001__x0001__x0001__x0001__x0010_@_x0001__x0001__x0001__x0001__x0001__x0001__x0008_@_x0001__x0001__x0001__x0001__x0001__x0001__x0010_@_x0001__x0001__x0001__x0001__x0001__x0002__x0001__x0001__x0018_@_x0001__x0001__x0001__x0001__x0001__x0001__x0010_@_x0001__x0001__x0001__x0001__x0001__x0001__x0008_@_x0001__x0001__x0001__x0001__x0001__x0001__x0014_@_x0001__x0001__x0001__x0001__x0001__x0001__x0018_@_x0001__x0001__x0001__x0001__x0001__x0001__x0008_@_x0001__x0001__x0001__x0001__x0001__x0001__x0010_@_x0001__x0001__x0001__x0001__x0001__x0001__x0001__x0001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0001__x0001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_x0010_@_x0001__x0001__x0001__x0001__x0001__x0001__x0008_@_x0001__x0001__x0001__x0001__x0001__x0001__x0010_@_x0001__x0001__x0001__x0001__x0001__x0001__x0010_@_x0001__x0001__x0001__x0001__x0001__x0001__x0010_@_x0001__x0001__x0001__x0001__x0001__x0001__x001C_@_x0001__x0001__x0001__x0001__x0001__x0001__x0008_@_x0001__x0001__x0001__x0001__x0001__x0001__x0008_@_x0001__x0001__x0001__x0001__x0001__x0001__x0008_@_x0001__x0001__x0001__x0001__x0001__x0001__x0010_@_x0001__x0002__x0001__x0001__x0001__x0001__x0001__x0001__x0018_@_x0001__x0001__x0001__x0001__x0001__x0001__x001C_@_x0001__x0001__x0001__x0001__x0001__x0001__x001C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0001__x0001__x0001__x0001__x0001__x0001__x0010_@_x0001__x0001__x0001__x0001__x0001__x0001__x0010_@_x0001__x0001__x0001__x0001__x0001__x0001__x0014_@_x0001__x0001__x0001__x0001__x0001__x0001__x0008_@_x0001__x0001__x0001__x0001__x0001__x0001__x001C_@_x0001__x0001__x0001__x0001__x0001__x0001__x0008_@_x0001__x0001__x0001__x0001__x0001__x0001__x0014_@_x0001__x0001__x0001__x0001__x0001__x0001_ @_x0001__x0001__x0001__x0001__x0001__x0001__x0014_@_x0001__x0001__x0001__x0001__x0001__x0001__x0008_@_x0001__x0001__x0001__x0001__x0001__x0001__x0008_@_x0001__x0001__x0001__x0001__x0001__x0001__x0018_@_x0001__x0001__x0001__x0001__x0001__x0001__x0018_@_x0001__x0001__x0001__x0001__x0001__x0001__x0008_@_x0001__x0001__x0001__x0001__x0001__x0001__x0010_@_x0001__x0001__x0001__x0001__x0001__x0001__x0018_@_x0001__x0001__x0001__x0001__x0001__x0001__x0001__x0001__x0001__x0001__x0001__x0001__x0001__x0001__x0014_@_x0001__x0001__x0001__x0001__x0001__x0001__x0010_@_x0001__x0001__x0001__x0001__x0001__x0001__x0001__x0001__x0001__x0001__x0001__x0001__x0001__x0001__x001C_@_x0001__x0001__x0001__x0001__x0001__x0002__x0001__x0001__x0014_@_x0001__x0001__x0001__x0001__x0001__x0001_*@_x0001__x0001__x0001__x0001__x0001__x0001__x0001__x0001__x0001__x0001__x0001__x0001__x0001__x0001__x0008_@_x0001__x0001__x0001__x0001__x0001__x0001_ @_x0001__x0001__x0001__x0001__x0001__x0001_(@_x0001__x0001__x0001__x0001__x0001__x0001__x0008_@_x0001__x0001__x0001__x0001__x0001__x0001__x0014_@_x0001__x0001__x0001__x0001__x0001__x0001__x0014_@_x0001__x0001__x0001__x0001__x0001__x0001__x0010_@_x0001__x0001__x0001__x0001__x0001__x0001__x0014_@_x0001__x0001__x0001__x0001__x0001__x0001__x0010_@_x0001__x0001__x0001__x0001__x0001__x0001_"@_x0001__x0001__x0001__x0001__x0001__x0001__x0008_@_x0001__x0001__x0001__x0001__x0001__x0001__x0008_@_x0001__x0001__x0001__x0001__x0001__x0001__x0014_@_x0001__x0001__x0001__x0001__x0001__x0001__x0001__x0001__x0001__x0001__x0001__x0001__x0001__x0001__x0008_@_x0001__x0001__x0001__x0001__x0001__x0001__x0008_@_x0001__x0001__x0001__x0001__x0001__x0001__x0010_@_x0001__x0001__x0001__x0001__x0001__x0001__x0014_@_x0001__x0001__x0001__x0001__x0001__x0001__x0018_@_x0001__x0001__x0001__x0001__x0001__x0001__x0010_@_x0001__x0001__x0001__x0001__x0001__x0001__x0008_@_x0001__x0001__x0001__x0001__x0001_@Q@_x0001__x0001__x0001__x0001__x0001__x0001__x0008_@_x0001__x0001__x0001__x0001__x0001__x0001__x0010_@_x0001__x0001__x0001__x0001__x0001__x0001__x0008_@_x0001__x0001__x0001__x0001__x0001__x0001__x0018_@_x0001__x0001__x0001__x0001__x0001__x0001__x0008_@_x0001__x0001__x0001__x0001__x0001__x0001__x001C_@_x0001__x0001__x0001__x0001__x0001__x0001__x0010_@_x0001__x0002__x0001__x0001__x0001__x0001__x0001__x0001__x0008_@_x0001__x0001__x0001__x0001__x0001__x0001__x0010_@_x0001__x0001__x0001__x0001__x0001__x0001__x0014_@_x0001__x0001__x0001__x0001__x0001__x0001__x0010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001C_@_x0001__x0001__x0001__x0001__x0001__x0001__x0018_@_x0001__x0001__x0001__x0001__x0001__x0001__x0001__x0001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0001__x0001__x0001__x0001__x0001__x0001__x0001__x0001__x0001__x0001__x0001__x0001__x0001__x0001__x0001__x0001__x0018_@_x0001__x0001__x0001__x0001__x0001__x0001__x001C_@_x0001__x0001__x0001__x0001__x0001__x0001__x0008_@_x0001__x0001__x0001__x0001__x0001__x0001__x0018_@_x0001__x0001__x0001__x0001__x0001__x0001__x0018_@_x0001__x0001__x0001__x0001__x0001__x0001__x0014_@_x0001__x0001__x0001__x0001__x0001__x0001_ @_x0001__x0001__x0001__x0001__x0001__x0001__x0010_@_x0001__x0001__x0001__x0001__x0001__x0002__x0001__x0001__x0008_@_x0001__x0001__x0001__x0001__x0001__x0001__x0001__x0001__x0001__x0001__x0001__x0001__x0001__x0001__x0001__x0001__x0001__x0001__x0001__x0001__x0001__x0001__x0008_@_x0001__x0001__x0001__x0001__x0001__x0001__x0008_@_x0001__x0001__x0001__x0001__x0001__x0001_"@_x0001__x0001__x0001__x0001__x0001__x0001__x0018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001C_@_x0001__x0001__x0001__x0001__x0001__x0001__x0014_@_x0001__x0001__x0001__x0001__x0001__x0001__x0008_@_x0001__x0001__x0001__x0001__x0001__x0001__x0014_@_x0001__x0001__x0001__x0001__x0001__x0001__x0010_@_x0001__x0001__x0001__x0001__x0001__x0001__x0008_@_x0001__x0001__x0001__x0001__x0001__x0001__x001C_@_x0001__x0001__x0001__x0001__x0001__x0001__x0008_@_x0001__x0001__x0001__x0001__x0001__x0001__x0001__x0001__x0001__x0001__x0001__x0001__x0001__x0001__x0008_@_x0001__x0001__x0001__x0001__x0001__x0001__x0001__x0001__x0001__x0001__x0001__x0001__x0001__x0001__x0018_@_x0001__x0001__x0001__x0001__x0001__x0001__x0018_@_x0001__x0001__x0001__x0001__x0001__x0001__x0010_@_x0001__x0001__x0001__x0001__x0001__x0001_;@_x0001__x0001__x0001__x0001__x0001__x0001__x0014_@_x0001__x0001__x0001__x0001__x0001__x0001__x001C_@_x0001__x0001__x0001__x0001__x0001__x0001__x0010_@_x0001__x0001__x0001__x0001__x0001__x0001__x001C_@_x0001__x0001__x0001__x0001__x0001__x0001__x0008_@_x0001__x0002__x0001__x0001__x0001__x0001__x0001__x0001__x0010_@_x0001__x0001__x0001__x0001__x0001__x0001__x001C_@_x0001__x0001__x0001__x0001__x0001__x0001__x001C_@_x0001__x0001__x0001__x0001__x0001__x0001__x0014_@_x0001__x0001__x0001__x0001__x0001__x0001__x0010_@_x0001__x0001__x0001__x0001__x0001__x0001__x0014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C_@_x0001__x0001__x0001__x0001__x0001__x0001__x0008_@_x0001__x0001__x0001__x0001__x0001__x0001__x0014_@_x0001__x0001__x0001__x0001__x0001__x0001__x0008_@_x0001__x0001__x0001__x0001__x0001__x0001__x0018_@_x0001__x0001__x0001__x0001__x0001__x0001__x0014_@_x0001__x0001__x0001__x0001__x0001__x0001__x0018_@_x0001__x0001__x0001__x0001__x0001__x0001__x0008_@_x0001__x0001__x0001__x0001__x0001__x0001__x0008_@_x0001__x0001__x0001__x0001__x0001__x0001__x0010_@_x0001__x0001__x0001__x0001__x0001__x0001__x0018_@_x0001__x0001__x0001__x0001__x0001__x0001_0@_x0001__x0001__x0001__x0001__x0001__x0001_$@_x0001__x0001__x0001__x0001__x0001__x0001__x0018_@_x0001__x0001__x0001__x0001__x0001__x0001__x0014_@_x0001__x0001__x0001__x0001__x0001__x0001__x0010_@_x0001__x0001__x0001__x0001__x0001__x0001__x0018_@_x0001__x0001__x0001__x0001__x0001__x0001_ @_x0001__x0001__x0001__x0001__x0001__x0001__x001C_@_x0001__x0001__x0001__x0001__x0001__x0001__x0014_@_x0001__x0001__x0001__x0001__x0001__x0002__x0001__x0001__x0010_@_x0001__x0001__x0001__x0001__x0001__x0001__x001C_@_x0001__x0001__x0001__x0001__x0001__x0001__x001C_@_x0001__x0001__x0001__x0001__x0001__x0001__x0014_@_x0001__x0001__x0001__x0001__x0001__x0001__x0008_@_x0001__x0001__x0001__x0001__x0001__x0001__x0001__x0001__x0001__x0001__x0001__x0001__x0001__x0001__x0008_@_x0001__x0001__x0001__x0001__x0001__x0001__x0018_@_x0001__x0001__x0001__x0001__x0001__x0001__x0008_@_x0001__x0001__x0001__x0001__x0001__x0001__x0018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0018_@_x0001__x0001__x0001__x0001__x0001__x0001__x0010_@_x0001__x0001__x0001__x0001__x0001__x0001__x0014_@_x0001__x0001__x0001__x0001__x0001__x0001__x001C_@_x0001__x0001__x0001__x0001__x0001__x0001__x0010_@_x0001__x0001__x0001__x0001__x0001__x0001__x0010_@_x0001__x0001__x0001__x0001__x0001__x0001_&amp;@_x0001__x0001__x0001__x0001__x0001__x0001__x0008_@_x0001__x0001__x0001__x0001__x0001__x0001__x0014_@_x0001__x0001__x0001__x0001__x0001__x0001__x0008_@_x0001__x0001__x0001__x0001__x0001__x0001__x0014_@_x0001__x0001__x0001__x0001__x0001__x0001__x0018_@_x0001__x0001__x0001__x0001__x0001__x0001__x0018_@_x0001__x0001__x0001__x0001__x0001__x0001__x0014_@_x0001__x0001__x0001__x0001__x0001__x0001__x0010_@_x0001__x0001__x0001__x0001__x0001__x0001__x0014_@</t>
  </si>
  <si>
    <t>ba1370058ddca30b00c8ee8563ce6bdb_x0001__x0002__x0001__x0001__x0001__x0001__x0001__x0001__x0018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0014_@_x0001__x0001__x0001__x0001__x0001__x0001__x0010_@_x0001__x0001__x0001__x0001__x0001__x0001__x0008_@_x0001__x0001__x0001__x0001__x0001__x0001__x0010_@_x0001__x0001__x0001__x0001__x0001__x0001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C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0018_@_x0001__x0001__x0001__x0001__x0001__x0001__x0010_@_x0001__x0001__x0001__x0001__x0001__x0001__x0010_@_x0001__x0001__x0001__x0001__x0001__x0001__x0008_@_x0001__x0001__x0001__x0001__x0001__x0001__x0018_@_x0001__x0001__x0001__x0001__x0001__x0001__x0008_@_x0001__x0001__x0001__x0001__x0001__x0002__x0001__x0001__x0008_@_x0001__x0001__x0001__x0001__x0001__x0001__x0010_@_x0001__x0001__x0001__x0001__x0001__x0001__x0008_@_x0001__x0001__x0001__x0001__x0001__x0001__x0014_@_x0001__x0001__x0001__x0001__x0001__x0001__x0014_@_x0001__x0001__x0001__x0001__x0001__x0001__x0008_@_x0001__x0001__x0001__x0001__x0001__x0001__x0014_@_x0001__x0001__x0001__x0001__x0001__x0001__x0008_@_x0001__x0001__x0001__x0001__x0001__x0001__x0014_@_x0001__x0001__x0001__x0001__x0001__x0001__x0008_@_x0001__x0001__x0001__x0001__x0001__x0001__x0010_@_x0001__x0001__x0001__x0001__x0001__x0001__x0010_@_x0001__x0001__x0001__x0001__x0001__x0001_ @_x0001__x0001__x0001__x0001__x0001__x0001__x0010_@_x0001__x0001__x0001__x0001__x0001__x0001__x0001__x0001__x0001__x0001__x0001__x0001__x0001__x0001__x0008_@_x0001__x0001__x0001__x0001__x0001__x0001__x0008_@_x0001__x0001__x0001__x0001__x0001__x0001_(@_x0001__x0001__x0001__x0001__x0001__x0001__x0014_@_x0001__x0001__x0001__x0001__x0001__x0001__x0010_@_x0001__x0001__x0001__x0001__x0001__x0001__x0014_@_x0001__x0001__x0001__x0001__x0001__x0001__x0010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C_@_x0001__x0001__x0001__x0001__x0001__x0001__x0008_@_x0001__x0001__x0001__x0001__x0001__x0001__x0008_@_x0001__x0002__x0001__x0001__x0001__x0001__x0001__x0001__x0008_@_x0001__x0001__x0001__x0001__x0001__x0001__x0008_@_x0001__x0001__x0001__x0001__x0001__x0001__x0008_@_x0001__x0001__x0001__x0001__x0001__x0001__x0018_@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_x0001__x0001__x0001__x0001__x0001__x0001__x0008_@_x0001__x0001__x0001__x0001__x0001__x0001__x0008_@_x0001__x0001__x0001__x0001__x0001__x0001__x0018_@_x0001__x0001__x0001__x0001__x0001__x0001__x0008_@_x0001__x0001__x0001__x0001__x0001__x0001__x0008_@_x0001__x0001__x0001__x0001__x0001__x0001__x0001__x0001__x0001__x0001__x0001__x0001__x0001__x0001__x0008_@_x0001__x0001__x0001__x0001__x0001__x0001__x001C_@_x0001__x0001__x0001__x0001__x0001__x0001__x0014_@_x0001__x0001__x0001__x0001__x0001__x0001__x0014_@_x0001__x0001__x0001__x0001__x0001__x0001__x0014_@_x0001__x0001__x0001__x0001__x0001__x0001__x0018_@_x0001__x0001__x0001__x0001__x0001__x0001__x0014_@_x0001__x0001__x0001__x0001__x0001__x0001__x0014_@_x0001__x0001__x0001__x0001__x0001__x0001__x0008_@_x0001__x0001__x0001__x0001__x0001__x0001__x0010_@_x0001__x0001__x0001__x0001__x0001__x0001__x0008_@_x0001__x0001__x0001__x0001__x0001__x0001__x0008_@_x0001__x0001__x0001__x0001__x0001__x0001__x0001__x0001__x0001__x0001__x0001__x0001__x0001__x0001__x0008_@_x0001__x0001__x0001__x0001__x0001__x0001__x001C_@_x0001__x0001__x0001__x0001__x0001__x0002__x0001__x0001__x0008_@_x0001__x0001__x0001__x0001__x0001__x0001__x0010_@_x0001__x0001__x0001__x0001__x0001__x0001__x0008_@_x0001__x0001__x0001__x0001__x0001__x0001__x0008_@_x0001__x0001__x0001__x0001__x0001__x0001_ @_x0001__x0001__x0001__x0001__x0001__x0001__x0008_@_x0001__x0001__x0001__x0001__x0001__x0001__x0008_@_x0001__x0001__x0001__x0001__x0001__x0001__x0014_@_x0001__x0001__x0001__x0001__x0001__x0001__x0018_@_x0001__x0001__x0001__x0001__x0001__x0001__x0014_@_x0001__x0001__x0001__x0001__x0001__x0001__x0018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0001__x0001__x0001__x0001__x0001__x0001__x0001__x0001_"@_x0001__x0001__x0001__x0001__x0001__x0001__x0008_@_x0001__x0001__x0001__x0001__x0001__x0001__x0010_@_x0001__x0001__x0001__x0001__x0001__x0001__x0010_@_x0001__x0001__x0001__x0001__x0001__x0001__x0010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0001__x0001__x0001__x0001__x0001__x0001__x0014_@_x0001__x0001__x0001__x0001__x0001__x0001__x0014_@_x0001__x0001__x0001__x0001__x0001__x0001__x0014_@_x0001__x0001__x0001__x0001__x0001__x0001__x0010_@_x0001__x0002__x0001__x0001__x0001__x0001__x0001__x0001__x0008_@_x0001__x0001__x0001__x0001__x0001__x0001__x0008_@_x0001__x0001__x0001__x0001__x0001__x0001__x0014_@_x0001__x0001__x0001__x0001__x0001__x0001__x0014_@_x0001__x0001__x0001__x0001__x0001__x0001__x0014_@_x0001__x0001__x0001__x0001__x0001__x0001_,@_x0001__x0001__x0001__x0001__x0001__x0001__x0018_@_x0001__x0001__x0001__x0001__x0001__x0001__x0008_@_x0001__x0001__x0001__x0001__x0001__x0001__x0008_@_x0001__x0001__x0001__x0001__x0001__x0001__x0010_@_x0001__x0001__x0001__x0001__x0001__x0001__x0001__x0001__x0001__x0001__x0001__x0001__x0001__x0001__x0010_@_x0001__x0001__x0001__x0001__x0001__x0001__x0014_@_x0001__x0001__x0001__x0001__x0001__x0001__x0010_@_x0001__x0001__x0001__x0001__x0001__x0001__x0008_@_x0001__x0001__x0001__x0001__x0001__x0001__x0010_@_x0001__x0001__x0001__x0001__x0001__x0001__x0008_@_x0001__x0001__x0001__x0001__x0001__x0001__x0014_@_x0001__x0001__x0001__x0001__x0001__x0001__x0014_@_x0001__x0001__x0001__x0001__x0001__x0001__x0008_@_x0001__x0001__x0001__x0001__x0001__x0001__x0010_@_x0001__x0001__x0001__x0001__x0001__x0001__x0008_@_x0001__x0001__x0001__x0001__x0001__x0001__x0018_@_x0001__x0001__x0001__x0001__x0001__x0001__x0008_@_x0001__x0001__x0001__x0001__x0001__x0001__x0014_@_x0001__x0001__x0001__x0001__x0001__x0001__x0008_@_x0001__x0001__x0001__x0001__x0001__x0001__x0008_@_x0001__x0001__x0001__x0001__x0001__x0001__x0010_@_x0001__x0001__x0001__x0001__x0001__x0001__x0001__x0001__x0001__x0001__x0001__x0001__x0001__x0001_ @_x0001__x0001__x0001__x0001__x0001__x0001__x0014_@_x0001__x0001__x0001__x0001__x0001__x0002__x0001__x0001__x0008_@_x0001__x0001__x0001__x0001__x0001__x0001__x001C_@_x0001__x0001__x0001__x0001__x0001__x0001__x0010_@_x0001__x0001__x0001__x0001__x0001__x0001__x0014_@_x0001__x0001__x0001__x0001__x0001__x0001__x0010_@_x0001__x0001__x0001__x0001__x0001__x0001__x0008_@_x0001__x0001__x0001__x0001__x0001__x0001__x0010_@_x0001__x0001__x0001__x0001__x0001__x0001__x0001__x0001__x0001__x0001__x0001__x0001__x0001__x0001__x0008_@_x0001__x0001__x0001__x0001__x0001__x0001__x0010_@_x0001__x0001__x0001__x0001__x0001__x0001__x0010_@_x0001__x0001__x0001__x0001__x0001__x0001__x0010_@_x0001__x0001__x0001__x0001__x0001__x0001__x0010_@_x0001__x0001__x0001__x0001__x0001__x0001__x0008_@_x0001__x0001__x0001__x0001__x0001__x0001__x0008_@_x0001__x0001__x0001__x0001__x0001__x0001__x0010_@_x0001__x0001__x0001__x0001__x0001__x0001__x0014_@_x0001__x0001__x0001__x0001__x0001__x0001__x0008_@_x0001__x0001__x0001__x0001__x0001__x0001_2@_x0001__x0001__x0001__x0001__x0001__x0001__x0018_@_x0001__x0001__x0001__x0001__x0001__x0001__x0008_@_x0001__x0001__x0001__x0001__x0001__x0001__x0008_@_x0001__x0001__x0001__x0001__x0001__x0001__x0008_@_x0001__x0001__x0001__x0001__x0001__x0001__x0018_@_x0001__x0001__x0001__x0001__x0001__x0001__x0018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C_@_x0001__x0002__x0001__x0001__x0001__x0001__x0001__x0001_8@_x0001__x0001__x0001__x0001__x0001__x0001__x0014_@_x0001__x0001__x0001__x0001__x0001__x0001__x0010_@_x0001__x0001__x0001__x0001__x0001__x0001__x0010_@_x0001__x0001__x0001__x0001__x0001__x0001__x0008_@_x0001__x0001__x0001__x0001__x0001__x0001__x001C_@_x0001__x0001__x0001__x0001__x0001__x0001__x0010_@_x0001__x0001__x0001__x0001__x0001__x0001_ @_x0001__x0001__x0001__x0001__x0001__x0001__x0018_@_x0001__x0001__x0001__x0001__x0001__x0001__x0014_@_x0001__x0001__x0001__x0001__x0001__x0001__x0018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 @_x0001__x0001__x0001__x0001__x0001__x0001__x0008_@_x0001__x0001__x0001__x0001__x0001__x0001__x0008_@_x0001__x0001__x0001__x0001__x0001__x0001__x0010_@_x0001__x0001__x0001__x0001__x0001__x0001__x0001__x0001__x0001__x0001__x0001__x0001__x0001__x0001__x0018_@_x0001__x0001__x0001__x0001__x0001__x0001__x0014_@_x0001__x0001__x0001__x0001__x0001__x0001__x0014_@_x0001__x0001__x0001__x0001__x0001__x0001_ @_x0001__x0001__x0001__x0001__x0001__x0001__x0008_@_x0001__x0001__x0001__x0001__x0001__x0001__x0014_@_x0001__x0001__x0001__x0001__x0001__x0001__x0010_@_x0001__x0001__x0001__x0001__x0001__x0001__x0010_@_x0001__x0001__x0001__x0001__x0001__x0001__x001C_@_x0001__x0001__x0001__x0001__x0001__x0001__x0010_@_x0001__x0001__x0001__x0001__x0001__x0002__x0001__x0001__x0008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001C_@_x0001__x0001__x0001__x0001__x0001__x0001__x0010_@_x0001__x0001__x0001__x0001__x0001__x0001__x0008_@_x0001__x0001__x0001__x0001__x0001__x0001__x0001__x0001__x0001__x0001__x0001__x0001__x0001__x0001__x0010_@_x0001__x0001__x0001__x0001__x0001__x0001__x0010_@_x0001__x0001__x0001__x0001__x0001__x0001__x0008_@_x0001__x0001__x0001__x0001__x0001__x0001__x0001__x0001__x0001__x0001__x0001__x0001__x0001__x0001__x0008_@_x0001__x0001__x0001__x0001__x0001__x0001__x0014_@_x0001__x0001__x0001__x0001__x0001__x0001__x0014_@_x0001__x0001__x0001__x0001__x0001__x0001__x0014_@_x0001__x0001__x0001__x0001__x0001__x0001__x0008_@_x0001__x0001__x0001__x0001__x0001__x0001__x0010_@_x0001__x0001__x0001__x0001__x0001__x0001__x0014_@_x0001__x0001__x0001__x0001__x0001__x0001__x0018_@_x0001__x0001__x0001__x0001__x0001__x0001__x0010_@_x0001__x0001__x0001__x0001__x0001__x0001__x0014_@_x0001__x0001__x0001__x0001__x0001__x0001__x0014_@_x0001__x0001__x0001__x0001__x0001__x0001__x0010_@_x0001__x0001__x0001__x0001__x0001__x0001__x0018_@_x0001__x0001__x0001__x0001__x0001__x0001__x0008_@_x0001__x0001__x0001__x0001__x0001__x0001__x0008_@_x0001__x0001__x0001__x0001__x0001__x0001__x0014_@_x0001__x0001__x0001__x0001__x0001__x0001__x0010_@_x0001__x0001__x0001__x0001__x0001__x0001__x0008_@_x0001__x0002__x0001__x0001__x0001__x0001__x0001__x0001__x0014_@_x0001__x0001__x0001__x0001__x0001__x0001__x0008_@_x0001__x0001__x0001__x0001__x0001__x0001_2@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0014_@_x0001__x0001__x0001__x0001__x0001__x0001__x0001__x0001__x0001__x0001__x0001__x0001__x0001__x0001__x0001__x0001__x0001__x0001__x0001__x0001__x0001__x0001__x0014_@_x0001__x0001__x0001__x0001__x0001__x0001__x0014_@_x0001__x0001__x0001__x0001__x0001__x0001__x0001__x0001__x0001__x0001__x0001__x0001__x0001__x0001__x0018_@_x0001__x0001__x0001__x0001__x0001__x0001__x0014_@_x0001__x0001__x0001__x0001__x0001__x0001__x0014_@_x0001__x0001__x0001__x0001__x0001__x0001__x0008_@_x0001__x0001__x0001__x0001__x0001__x0001__x0018_@_x0001__x0001__x0001__x0001__x0001__x0001_"@_x0001__x0001__x0001__x0001__x0001__x0001__x0010_@_x0001__x0001__x0001__x0001__x0001__x0001__x0008_@_x0001__x0001__x0001__x0001__x0001__x0001__x0018_@_x0001__x0001__x0001__x0001__x0001__x0001__x0008_@_x0001__x0001__x0001__x0001__x0001__x0001__x0008_@_x0001__x0001__x0001__x0001__x0001__x0001__x0014_@_x0001__x0001__x0001__x0001__x0001__x0001__x0014_@_x0001__x0001__x0001__x0001__x0001__x0001__x0001__x0001__x0001__x0001__x0001__x0001__x0001__x0001__x0010_@_x0001__x0001__x0001__x0001__x0001__x0001__x0008_@_x0001__x0001__x0001__x0001__x0001__x0002__x0001__x0001__x0010_@_x0001__x0001__x0001__x0001__x0001__x0001__x0010_@_x0001__x0001__x0001__x0001__x0001__x0001_ @_x0001__x0001__x0001__x0001__x0001__x0001__x0014_@_x0001__x0001__x0001__x0001__x0001__x0001__x0001__x0001__x0001__x0001__x0001__x0001__x0001__x0001__x0010_@_x0001__x0001__x0001__x0001__x0001__x0001__x0008_@_x0001__x0001__x0001__x0001__x0001__x0001__x0001_@_x0001__x0001__x0001__x0001__x0001__x0001__x0010_@_x0001__x0001__x0001__x0001__x0001__x0001__x0014_@_x0001__x0001__x0001__x0001__x0001__x0001__x0001__x0001__x0001__x0001__x0001__x0001__x0001__x0001__x0010_@_x0001__x0001__x0001__x0001__x0001__x0001__x0018_@_x0001__x0001__x0001__x0001__x0001__x0001_ @_x0001__x0001__x0001__x0001__x0001__x0001__x0010_@_x0001__x0001__x0001__x0001__x0001__x0001__x001C_@_x0001__x0001__x0001__x0001__x0001__x0001__x0008_@_x0001__x0001__x0001__x0001__x0001__x0001__x0014_@_x0001__x0001__x0001__x0001__x0001__x0001__x0010_@_x0001__x0001__x0001__x0001__x0001__x0001__x0014_@_x0001__x0001__x0001__x0001__x0001__x0001__x0018_@_x0001__x0001__x0001__x0001__x0001__x0001__x001C_@_x0001__x0001__x0001__x0001__x0001__x0001__x0010_@_x0001__x0001__x0001__x0001__x0001__x0001__x0010_@_x0001__x0001__x0001__x0001__x0001__x0001__x0014_@_x0001__x0001__x0001__x0001__x0001__x0001__x0008_@_x0001__x0001__x0001__x0001__x0001__x0001__x0008_@_x0001__x0001__x0001__x0001__x0001__x0001__x0008_@_x0001__x0001__x0001__x0001__x0001__x0001__x001C_@_x0001__x0001__x0001__x0001__x0001__x0001__x0008_@_x0001__x0001__x0001__x0001__x0001__x0001__x0010_@_x0001__x0001__x0001__x0001__x0001__x0001__x0018_@_x0001__x0002__x0001__x0001__x0001__x0001__x0001__x0001_@@_x0001__x0001__x0001__x0001__x0001__x0001__x0001__x0001__x0001__x0001__x0001__x0001__x0001__x0001__x0008_@_x0001__x0001__x0001__x0001__x0001__x0001__x0018_@_x0001__x0001__x0001__x0001__x0001__x0001__x0008_@_x0001__x0001__x0001__x0001__x0001__x0001__x0008_@_x0001__x0001__x0001__x0001__x0001__x0001__x0001__x0001__x0001__x0001__x0001__x0001__x0001__x0001_7@_x0001__x0001__x0001__x0001__x0001__x0001__x001C_@_x0001__x0001__x0001__x0001__x0001__x0001__x0014_@_x0001__x0001__x0001__x0001__x0001__x0001__x0008_@_x0001__x0001__x0001__x0001__x0001__x0001__x0018_@_x0001__x0001__x0001__x0001__x0001__x0001__x0010_@_x0001__x0001__x0001__x0001__x0001__x0001__x0008_@_x0001__x0001__x0001__x0001__x0001__x0001_ @_x0001__x0001__x0001__x0001__x0001__x0001__x001C_@_x0001__x0001__x0001__x0001__x0001__x0001__x0008_@_x0001__x0001__x0001__x0001__x0001__x0001__x0010_@_x0001__x0001__x0001__x0001__x0001__x0001__x0018_@_x0001__x0001__x0001__x0001__x0001__x0001__x0014_@_x0001__x0001__x0001__x0001__x0001__x0001__x001C_@_x0001__x0001__x0001__x0001__x0001__x0001__x0001__x0001__x0001__x0001__x0001__x0001__x0001__x0001__x0008_@_x0001__x0001__x0001__x0001__x0001__x0001__x0008_@_x0001__x0001__x0001__x0001__x0001__x0001__x0001__x0001__x0001__x0001__x0001__x0001__x0001__x0001__x0014_@_x0001__x0001__x0001__x0001__x0001__x0001_(@_x0001__x0001__x0001__x0001__x0001_M@_x0001__x0001__x0001__x0001__x0001__x0001__x0018_@_x0001__x0001__x0001__x0001__x0001__x0001__x0010_@_x0001__x0001__x0001__x0001__x0001__x0001__x0010_@_x0001__x0001__x0001__x0001__x0001__x0002__x0001__x0001__x0018_@_x0001__x0001__x0001__x0001__x0001__x0001__x0008_@_x0001__x0001__x0001__x0001__x0001__x0001_*@_x0001__x0001__x0001__x0001__x0001__x0001__x0008_@_x0001__x0001__x0001__x0001__x0001__x0001__x0018_@_x0001__x0001__x0001__x0001__x0001__x0001__x0018_@_x0001__x0001__x0001__x0001__x0001__x0001__x0008_@_x0001__x0001__x0001__x0001__x0001__x0001__x0018_@_x0001__x0001__x0001__x0001__x0001__x0001__x0008_@_x0001__x0001__x0001__x0001__x0001__x0001__x0010_@_x0001__x0001__x0001__x0001__x0001__x0001_ @_x0001__x0001__x0001__x0001__x0001__x0001__x0010_@_x0001__x0001__x0001__x0001__x0001__x0001__x0008_@_x0001__x0001__x0001__x0001__x0001__x0001__x0001__x0001__x0001__x0001__x0001__x0001__x0001__x0001__x0001__x0001__x0001__x0001__x0001__x0001__x0001__x0001__x0014_@_x0001__x0001__x0001__x0001__x0001__x0001__x0010_@_x0001__x0001__x0001__x0001__x0001__x0001__x0014_@_x0001__x0001__x0001__x0001__x0001__x0001__x0008_@_x0001__x0001__x0001__x0001__x0001__x0001_"@_x0001__x0001__x0001__x0001__x0001__x0001__x001C_@_x0001__x0001__x0001__x0001__x0001__x0001__x0008_@_x0001__x0001__x0001__x0001__x0001__x0001__x0010_@_x0001__x0001__x0001__x0001__x0001__x0001__x0018_@_x0001__x0001__x0001__x0001__x0001__x0001__x0008_@_x0001__x0001__x0001__x0001__x0001__x0001__x0010_@_x0001__x0001__x0001__x0001__x0001__x0001__x0008_@_x0001__x0001__x0001__x0001__x0001__x0001__x001C_@_x0001__x0001__x0001__x0001__x0001__x0001__x0008_@_x0001__x0001__x0001__x0001__x0001__x0001__x0014_@_x0001__x0001__x0001__x0001__x0001__x0001__x0001__x0001__x0001__x0001__x0001__x0001__x0001__x0001__x0014_@_x0001__x0002__x0001__x0001__x0001__x0001__x0001__x0001__x0014_@_x0001__x0001__x0001__x0001__x0001__x0001__x0008_@_x0001__x0001__x0001__x0001__x0001__x0001__x0014_@_x0001__x0001__x0001__x0001__x0001__x0001_(@_x0001__x0001__x0001__x0001__x0001__x0001__x0008_@_x0001__x0001__x0001__x0001__x0001__x0001_&amp;@_x0001__x0001__x0001__x0001__x0001__x0001__x0018_@_x0001__x0001__x0001__x0001__x0001__x0001__x0018_@_x0001__x0001__x0001__x0001__x0001__x0001__x0008_@_x0001__x0001__x0001__x0001__x0001__x0001__x0010_@_x0001__x0001__x0001__x0001__x0001__x0001__x0010_@_x0001__x0001__x0001__x0001__x0001__x0001__x0008_@_x0001__x0001__x0001__x0001__x0001__x0001__x0018_@_x0001__x0001__x0001__x0001__x0001__x0001__x0014_@_x0001__x0001__x0001__x0001__x0001__x0001__x0010_@_x0001__x0001__x0001__x0001__x0001__x0001__x0008_@_x0001__x0001__x0001__x0001__x0001__x0001__x0018_@_x0001__x0001__x0001__x0001__x0001__x0001__x001C_@_x0001__x0001__x0001__x0001__x0001__x0001__x0010_@_x0001__x0001__x0001__x0001__x0001__x0001__x0008_@_x0001__x0001__x0001__x0001__x0001__x0001_&amp;@_x0001__x0001__x0001__x0001__x0001__x0001__x0008_@_x0001__x0001__x0001__x0001__x0001__x0001__x0008_@_x0001__x0001__x0001__x0001__x0001__x0001_"@_x0001__x0001__x0001__x0001__x0001__x0001__x0008_@_x0001__x0001__x0001__x0001__x0001__x0001__x0008_@_x0001__x0001__x0001__x0001__x0001__x0001__x0008_@_x0001__x0001__x0001__x0001__x0001__x0001__x0010_@_x0001__x0001__x0001__x0001__x0001__x0001__x0014_@_x0001__x0001__x0001__x0001__x0001__x0001__x0008_@_x0001__x0001__x0001__x0001__x0001__x0001__x0008_@_x0001__x0001__x0001__x0001__x0001__x0002__x0001__x0001__x0008_@_x0001__x0001__x0001__x0001__x0001__x0001__x0008_@_x0001__x0001__x0001__x0001__x0001__x0001__x0018_@_x0001__x0001__x0001__x0001__x0001__x0001__x0014_@_x0001__x0001__x0001__x0001__x0001__x0001__x0008_@_x0001__x0001__x0001__x0001__x0001__x0001__x0014_@_x0001__x0001__x0001__x0001__x0001__x0001__x0008_@_x0001__x0001__x0001__x0001__x0001__x0001__x001C_@_x0001__x0001__x0001__x0001__x0001__x0001__x0008_@_x0001__x0001__x0001__x0001__x0001__x0001__x0014_@_x0001__x0001__x0001__x0001__x0001__x0001_,@_x0001__x0001__x0001__x0001__x0001__x0001__x0008_@_x0001__x0001__x0001__x0001__x0001__x0001__x0010_@_x0001__x0001__x0001__x0001__x0001__x0001__x0001__x0001__x0001__x0001__x0001__x0001__x0001__x0001__x0010_@_x0001__x0001__x0001__x0001__x0001__x0001__x0014_@_x0001__x0001__x0001__x0001__x0001__x0001__x0010_@_x0001__x0001__x0001__x0001__x0001__x0001__x0014_@_x0001__x0001__x0001__x0001__x0001__x0001__x0008_@_x0001__x0001__x0001__x0001__x0001__x0001__x0008_@_x0001__x0001__x0001__x0001__x0001__x0001__x001C_@_x0001__x0001__x0001__x0001__x0001__x0001__x0008_@_x0001__x0001__x0001__x0001__x0001__x0001__x0014_@_x0001__x0001__x0001__x0001__x0001__x0001__x0014_@_x0001__x0001__x0001__x0001__x0001__x0001__x0010_@_x0001__x0001__x0001__x0001__x0001__x0001__x0008_@_x0001__x0001__x0001__x0001__x0001__x0001__x0014_@_x0001__x0001__x0001__x0001__x0001__x0001__x0018_@_x0001__x0001__x0001__x0001__x0001__x0001__x0008_@_x0001__x0001__x0001__x0001__x0001__x0001__x0014_@_x0001__x0001__x0001__x0001__x0001__x0001__x0008_@_x0001__x0001__x0001__x0001__x0001__x0001__x0018_@_x0001__x0002__x0001__x0001__x0001__x0001__x0001__x0001__x0010_@_x0001__x0001__x0001__x0001__x0001__x0001_(@_x0001__x0001__x0001__x0001__x0001__x0001__x0008_@_x0001__x0001__x0001__x0001__x0001__x0001__x0014_@_x0001__x0001__x0001__x0001__x0001__x0001__x0008_@_x0001__x0001__x0001__x0001__x0001__x0001_&lt;@_x0001__x0001__x0001__x0001__x0001__x0001__x0008_@_x0001__x0001__x0001__x0001__x0001__x0001__x0018_@_x0001__x0001__x0001__x0001__x0001__x0001__x001C_@_x0001__x0001__x0001__x0001__x0001__x0001__x0010_@_x0001__x0001__x0001__x0001__x0001__x0001__x0010_@_x0001__x0001__x0001__x0001__x0001__x0001__x0010_@_x0001__x0001__x0001__x0001__x0001__x0001__x0014_@_x0001__x0001__x0001__x0001__x0001__x0001__x0010_@_x0001__x0001__x0001__x0001__x0001__x0001__x0001__x0001__x0001__x0001__x0001__x0001__x0001__x0001__x0014_@_x0001__x0001__x0001__x0001__x0001__x0001__x0010_@_x0001__x0001__x0001__x0001__x0001__x0001__x0010_@_x0001__x0001__x0001__x0001__x0001__x0001__x0010_@_x0001__x0001__x0001__x0001__x0001__x0001__x0008_@_x0001__x0001__x0001__x0001__x0001__x0001__x0010_@_x0001__x0001__x0001__x0001__x0001__x0001__x001C_@_x0001__x0001__x0001__x0001__x0001__x0001_3@_x0001__x0001__x0001__x0001__x0001__x0001__x0008_@_x0001__x0001__x0001__x0001__x0001__x0001__x001C_@_x0001__x0001__x0001__x0001__x0001__x0001__x0018_@_x0001__x0001__x0001__x0001__x0001__x0001__x0010_@_x0001__x0001__x0001__x0001__x0001__x0001__x0008_@_x0001__x0001__x0001__x0001__x0001__x0001__x0008_@_x0001__x0001__x0001__x0001__x0001__x0001__x0008_@_x0001__x0001__x0001__x0001__x0001__x0001_"@_x0001__x0001__x0001__x0001__x0001__x0002__x0001__x0001__x0001__x0001__x0001__x0001__x0001__x0001__x0001__x0001__x0001__x0001__x0001__x0001__x0001__x0001__x0001__x0001__x0008_@_x0001__x0001__x0001__x0001__x0001__x0001__x0001__x0001__x0001__x0001__x0001__x0001__x0001__x0001_ @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0001__x0014_@_x0001__x0001__x0001__x0001__x0001__x0001__x0010_@_x0001__x0001__x0001__x0001__x0001__x0001__x0008_@_x0001__x0001__x0001__x0001__x0001__x0001__x0010_@_x0001__x0001__x0001__x0001__x0001__x0001__x001C_@_x0001__x0001__x0001__x0001__x0001__x0001__x0008_@_x0001__x0001__x0001__x0001__x0001__x0001__x0010_@_x0001__x0001__x0001__x0001__x0001__x0001__x001C_@_x0001__x0001__x0001__x0001__x0001__x0001__x0001__x0001__x0001__x0001__x0001__x0001__x0001__x0001__x001C_@_x0001__x0001__x0001__x0001__x0001__x0001__x0014_@_x0001__x0001__x0001__x0001__x0001__x0001_8@_x0001__x0001__x0001__x0001__x0001__x0001__x0008_@_x0001__x0001__x0001__x0001__x0001__x0001__x0010_@_x0001__x0001__x0001__x0001__x0001__x0001_*@_x0001__x0001__x0001__x0001__x0001__x0001__x0008_@_x0001__x0001__x0001__x0001__x0001__x0001__x0008_@_x0001__x0002__x0001__x0001__x0001__x0001__x0001__x0001__x0014_@_x0001__x0001__x0001__x0001__x0001__x0001__x0014_@_x0001__x0001__x0001__x0001__x0001__x0001_ @_x0001__x0001__x0001__x0001__x0001__x0001__x0010_@_x0001__x0001__x0001__x0001__x0001__x0001__x0008_@_x0001__x0001__x0001__x0001__x0001__x0001__x0010_@_x0001__x0001__x0001__x0001__x0001__x0001__x0018_@_x0001__x0001__x0001__x0001__x0001__x0001__x0010_@_x0001__x0001__x0001__x0001__x0001__x0001__x001C_@_x0001__x0001__x0001__x0001__x0001__x0001__x0010_@_x0001__x0001__x0001__x0001__x0001__x0001__x0014_@_x0001__x0001__x0001__x0001__x0001__x0001__x0008_@_x0001__x0001__x0001__x0001__x0001__x0001__x0008_@_x0001__x0001__x0001__x0001__x0001__x0001__x0010_@_x0001__x0001__x0001__x0001__x0001__x0001__x0008_@_x0001__x0001__x0001__x0001__x0001__x0001__x0014_@_x0001__x0001__x0001__x0001__x0001__x0001__x0018_@_x0001__x0001__x0001__x0001__x0001__x0001__x0018_@_x0001__x0001__x0001__x0001__x0001__x0001__x0014_@_x0001__x0001__x0001__x0001__x0001__x0001__x0018_@_x0001__x0001__x0001__x0001__x0001__x0001__x0018_@_x0001__x0001__x0001__x0001__x0001__x0001__x0010_@_x0001__x0001__x0001__x0001__x0001__x0001__x0008_@_x0001__x0001__x0001__x0001__x0001__x0001__x0014_@_x0001__x0001__x0001__x0001__x0001__x0001__x0001__x0001__x0001__x0001__x0001__x0001__x0001__x0001__x0014_@_x0001__x0001__x0001__x0001__x0001__x0001__x0010_@_x0001__x0001__x0001__x0001__x0001__x0001__x001C_@_x0001__x0001__x0001__x0001__x0001__x0001__x0001__x0001__x0001__x0001__x0001__x0001__x0001__x0001__x0008_@_x0001__x0001__x0001__x0001__x0001__x0001__x0018_@_x0001__x0001__x0001__x0001__x0001__x0002__x0001__x0001__x0010_@_x0001__x0001__x0001__x0001__x0001__x0001__x0014_@_x0001__x0001__x0001__x0001__x0001__x0001__x0008_@_x0001__x0001__x0001__x0001__x0001__x0001_ @_x0001__x0001__x0001__x0001__x0001__x0001__x0010_@_x0001__x0001__x0001__x0001__x0001__x0001__x0008_@_x0001__x0001__x0001__x0001__x0001__x0001__x0008_@_x0001__x0001__x0001__x0001__x0001__x0001__x0018_@_x0001__x0001__x0001__x0001__x0001__x0001__x0018_@_x0001__x0001__x0001__x0001__x0001__x0001__x0018_@_x0001__x0001__x0001__x0001__x0001__x0001__x0018_@_x0001__x0001__x0001__x0001__x0001__x0001__x0018_@_x0001__x0001__x0001__x0001__x0001__x0001__x001C_@_x0001__x0001__x0001__x0001__x0001__x0001__x0014_@_x0001__x0001__x0001__x0001__x0001__x0001__x0014_@_x0001__x0001__x0001__x0001__x0001__x0001__x0008_@_x0001__x0001__x0001__x0001__x0001__x0001__x001C_@_x0001__x0001__x0001__x0001__x0001__x0001__x0008_@_x0001__x0001__x0001__x0001__x0001__x0001__x0018_@_x0001__x0001__x0001__x0001__x0001__x0001__x0008_@_x0001__x0001__x0001__x0001__x0001__x0001__x001C_@_x0001__x0001__x0001__x0001__x0001__x0001__x0008_@_x0001__x0001__x0001__x0001__x0001__x0001__x0008_@_x0001__x0001__x0001__x0001__x0001__x0001__x0008_@_x0001__x0001__x0001__x0001__x0001__x0001__x0010_@_x0001__x0001__x0001__x0001__x0001_J@_x0001__x0001__x0001__x0001__x0001_@@_x0001__x0001__x0001__x0001__x0001__x0001__x0010_@_x0001__x0001__x0001__x0001__x0001__x0001__x001C_@_x0001__x0001__x0001__x0001__x0001__x0001__x0008_@_x0001__x0001__x0001__x0001__x0001__x0001__x0008_@_x0001__x0001__x0001__x0001__x0001__x0001__x0008_@_x0001__x0002__x0001__x0001__x0001__x0001__x0001__x0001__x0008_@_x0001__x0001__x0001__x0001__x0001__x0001__x0010_@_x0001__x0001__x0001__x0001__x0001__x0001__x0014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001C_@_x0001__x0001__x0001__x0001__x0001__x0001__x0008_@_x0001__x0001__x0001__x0001__x0001__x0001__x0008_@_x0001__x0001__x0001__x0001__x0001__x0001__x0010_@_x0001__x0001__x0001__x0001__x0001__x0001__x0014_@_x0001__x0001__x0001__x0001__x0001__x0001__x0008_@_x0001__x0001__x0001__x0001__x0001__x0001__x0018_@_x0001__x0001__x0001__x0001__x0001__x0001__x0014_@_x0001__x0001__x0001__x0001__x0001__x0001__x0014_@_x0001__x0001__x0001__x0001__x0001__x0001__x0008_@_x0001__x0001__x0001__x0001__x0001__x0001__x001C_@_x0001__x0001__x0001__x0001__x0001__x0001__x0010_@_x0001__x0001__x0001__x0001__x0001__x0001__x0010_@_x0001__x0001__x0001__x0001__x0001__x0001__x0010_@_x0001__x0001__x0001__x0001__x0001__x0001__x0014_@_x0001__x0001__x0001__x0001__x0001__x0001__x0008_@_x0001__x0001__x0001__x0001__x0001__x0001_&amp;@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0002__x0001__x0001_,@_x0001__x0001__x0001__x0001__x0001__x0001__x0008_@_x0001__x0001__x0001__x0001__x0001__x0001__x001C_@_x0001__x0001__x0001__x0001__x0001__x0001__x0018_@_x0001__x0001__x0001__x0001__x0001__x0001__x0010_@_x0001__x0001__x0001__x0001__x0001__x0001__x0014_@_x0001__x0001__x0001__x0001__x0001__x0001__x0010_@_x0001__x0001__x0001__x0001__x0001__x0001__x0010_@_x0001__x0001__x0001__x0001__x0001__x0001__x0014_@_x0001__x0001__x0001__x0001__x0001__x0001_"@_x0001__x0001__x0001__x0001__x0001__x0001__x0010_@_x0001__x0001__x0001__x0001__x0001__x0001__x0018_@_x0001__x0001__x0001__x0001__x0001__x0001__x0010_@_x0001__x0001__x0001__x0001__x0001__x0001__x0001__x0001__x0001__x0001__x0001__x0001__x0001__x0001__x0008_@_x0001__x0001__x0001__x0001__x0001__x0001__x0008_@_x0001__x0001__x0001__x0001__x0001__x0001__x0008_@_x0001__x0001__x0001__x0001__x0001__x0001__x0010_@_x0001__x0001__x0001__x0001__x0001__x0001__x0018_@_x0001__x0001__x0001__x0001__x0001__x0001__x0010_@_x0001__x0001__x0001__x0001__x0001__x0001__x0010_@_x0001__x0001__x0001__x0001__x0001__x0001__x0008_@_x0001__x0001__x0001__x0001__x0001__x0001__x0014_@_x0001__x0001__x0001__x0001__x0001__x0001__x0014_@_x0001__x0001__x0001__x0001__x0001__x0001__x0010_@_x0001__x0001__x0001__x0001__x0001__x0001__x0008_@_x0001__x0001__x0001__x0001__x0001__x0001__x0014_@_x0001__x0001__x0001__x0001__x0001__x0001__x001C_@_x0001__x0001__x0001__x0001__x0001__x0001__x0008_@_x0001__x0001__x0001__x0001__x0001__x0001__x0008_@_x0001__x0001__x0001__x0001__x0001__x0001__x001C_@_x0001__x0001__x0001__x0001__x0001__x0001__x0014_@_x0001__x0002__x0001__x0001__x0001__x0001__x0001__x0001_(@_x0001__x0001__x0001__x0001__x0001__x0001__x0008_@_x0001__x0001__x0001__x0001__x0001__x0001__x0018_@_x0001__x0001__x0001__x0001__x0001__x0001__x0008_@_x0001__x0001__x0001__x0001__x0001__x0001_ @_x0001__x0001__x0001__x0001__x0001__x0001__x0014_@_x0001__x0001__x0001__x0001__x0001__x0001__x0008_@_x0001__x0001__x0001__x0001__x0001__x0001__x0008_@_x0001__x0001__x0001__x0001__x0001__x0001__x0008_@_x0001__x0001__x0001__x0001__x0001__x0001__x0018_@_x0001__x0001__x0001__x0001__x0001__x0001_ @_x0001__x0001__x0001__x0001__x0001__x0001__x0010_@_x0001__x0001__x0001__x0001__x0001__x0001__x0001__x0001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001C_@_x0001__x0001__x0001__x0001__x0001__x0001__x0018_@_x0001__x0001__x0001__x0001__x0001__x0001__x0018_@_x0001__x0001__x0001__x0001__x0001__x0001__x0018_@_x0001__x0001__x0001__x0001__x0001__x0001__x0008_@_x0001__x0001__x0001__x0001__x0001__x0001__x0008_@_x0001__x0001__x0001__x0001__x0001__x0001__x001C_@_x0001__x0001__x0001__x0001__x0001__x0001__x0008_@_x0001__x0001__x0001__x0001__x0001__x0001__x0008_@_x0001__x0001__x0001__x0001__x0001__x0001__x0014_@_x0001__x0001__x0001__x0001__x0001__x0001__x0008_@_x0001__x0001__x0001__x0001__x0001__x0001__x0010_@_x0001__x0001__x0001__x0001__x0001__x0002__x0001__x0001__x0018_@_x0001__x0001__x0001__x0001__x0001__x0001__x0018_@_x0001__x0001__x0001__x0001__x0001__x0001_ @_x0001__x0001__x0001__x0001__x0001__x0001__x0008_@_x0001__x0001__x0001__x0001__x0001__x0001__x0008_@_x0001__x0001__x0001__x0001__x0001__x0001_1@_x0001__x0001__x0001__x0001__x0001__x0001_1@_x0001__x0001__x0001__x0001__x0001__x0001__x0008_@_x0001__x0001__x0001__x0001__x0001__x0001__x0008_@_x0001__x0001__x0001__x0001__x0001__x0001__x0008_@_x0001__x0001__x0001__x0001__x0001__x0001__x0018_@_x0001__x0001__x0001__x0001__x0001__x0001__x0008_@_x0001__x0001__x0001__x0001__x0001__x0001__x0010_@_x0001__x0001__x0001__x0001__x0001__x0001__x0008_@_x0001__x0001__x0001__x0001__x0001__x0001__x0008_@_x0001__x0001__x0001__x0001__x0001__x0001_ @_x0001__x0001__x0001__x0001__x0001__x0001__x0018_@_x0001__x0001__x0001__x0001__x0001__x0001__x0008_@_x0001__x0001__x0001__x0001__x0001__x0001__x0008_@_x0001__x0001__x0001__x0001__x0001__x0001__x0014_@_x0001__x0001__x0001__x0001__x0001__x0001_"@_x0001__x0001__x0001__x0001__x0001__x0001__x0008_@_x0001__x0001__x0001__x0001__x0001__x0001_&amp;@_x0001__x0001__x0001__x0001__x0001__x0001__x0018_@_x0001__x0001__x0001__x0001__x0001__x0001__x0008_@_x0001__x0001__x0001__x0001__x0001__x0001__x0014_@_x0001__x0001__x0001__x0001__x0001__x0001__x0010_@_x0001__x0001__x0001__x0001__x0001__x0001__x0014_@_x0001__x0001__x0001__x0001__x0001__x0001__x0010_@_x0001__x0001__x0001__x0001__x0001__x0001__x0008_@_x0001__x0001__x0001__x0001__x0001__x0001__x0008_@_x0001__x0001__x0001__x0001__x0001__x0001__x0014_@_x0001__x0002__x0001__x0001__x0001__x0001__x0001__x0001__x0018_@_x0001__x0001__x0001__x0001__x0001__x0001_ @_x0001__x0001__x0001__x0001__x0001__x0001__x0008_@_x0001__x0001__x0001__x0001__x0001__x0001_&amp;@_x0001__x0001__x0001__x0001__x0001__x0001__x0018_@_x0001__x0001__x0001__x0001__x0001__x0001__x0010_@_x0001__x0001__x0001__x0001__x0001__x0001__x0008_@_x0001__x0001__x0001__x0001__x0001__x0001_"@_x0001__x0001__x0001__x0001__x0001__x0001__x0008_@_x0001__x0001__x0001__x0001__x0001__x0001__x0008_@_x0001__x0001__x0001__x0001__x0001__x0001__x0010_@_x0001__x0001__x0001__x0001__x0001__x0001__x0014_@_x0001__x0001__x0001__x0001__x0001__x0001__x0008_@_x0001__x0001__x0001__x0001__x0001__x0001__x0010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0018_@_x0001__x0001__x0001__x0001__x0001__x0001__x0001__x0001__x0001__x0001__x0001__x0001__x0001__x0001__x0010_@_x0001__x0001__x0001__x0001__x0001__x0001__x0010_@_x0001__x0001__x0001__x0001__x0001__x0001__x0008_@_x0001__x0001__x0001__x0001__x0001__x0001_ @_x0001__x0001__x0001__x0001__x0001__x0001__x0014_@_x0001__x0001__x0001__x0001__x0001__x0001__x0008_@_x0001__x0001__x0001__x0001__x0001__x0001__x001C_@_x0001__x0001__x0001__x0001__x0001__x0001__x0018_@_x0001__x0001__x0001__x0001__x0001__x0001__x0014_@_x0001__x0001__x0001__x0001__x0001__x0001__x001C_@_x0001__x0001__x0001__x0001__x0001__x0002__x0001__x0001__x001C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0014_@_x0001__x0001__x0001__x0001__x0001__x0001__x0008_@_x0001__x0001__x0001__x0001__x0001__x0001__x0001__x0001__x0001__x0001__x0001__x0001__x0001__x0001__x0008_@_x0001__x0001__x0001__x0001__x0001__x0001__x0014_@_x0001__x0001__x0001__x0001__x0001__x0001__x0008_@_x0001__x0001__x0001__x0001__x0001__x0001__x0008_@_x0001__x0001__x0001__x0001__x0001__x0001__x0010_@_x0001__x0001__x0001__x0001__x0001__x0001__x0010_@_x0001__x0001__x0001__x0001__x0001__x0001__x001C_@_x0001__x0001__x0001__x0001__x0001__x0001__x0008_@_x0001__x0001__x0001__x0001__x0001__x0001_"@_x0001__x0001__x0001__x0001__x0001__x0001_"@_x0001__x0001__x0001__x0001__x0001__x0001__x0014_@_x0001__x0001__x0001__x0001__x0001__x0001__x0014_@_x0001__x0001__x0001__x0001__x0001__x0001__x0010_@_x0001__x0001__x0001__x0001__x0001__x0001__x0008_@_x0001__x0001__x0001__x0001__x0001__x0001__x0014_@_x0001__x0001__x0001__x0001__x0001__x0001__x0010_@_x0001__x0001__x0001__x0001__x0001__x0001__x0018_@_x0001__x0001__x0001__x0001__x0001__x0001__x0008_@_x0001__x0001__x0001__x0001__x0001__x0001__x0010_@_x0001__x0001__x0001__x0001__x0001__x0001__x0008_@_x0001__x0001__x0001__x0001__x0001__x0001__x0018_@_x0001__x0001__x0001__x0001__x0001__x0001__x001C_@_x0001__x0002__x0001__x0001__x0001__x0001__x0001__x0001__x001C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amp;@_x0001__x0001__x0001__x0001__x0001__x0001__x0008_@_x0001__x0001__x0001__x0001__x0001__x0001_2@_x0001__x0001__x0001__x0001__x0001__x0001__x0008_@_x0001__x0001__x0001__x0001__x0001__x0001__x0001__x0001__x0001__x0001__x0001__x0001__x0001__x0001__x0008_@_x0001__x0001__x0001__x0001__x0001__x0001__x0014_@_x0001__x0001__x0001__x0001__x0001__x0001__x0010_@_x0001__x0001__x0001__x0001__x0001__x0001__x0018_@_x0001__x0001__x0001__x0001__x0001__x0001__x0008_@_x0001__x0001__x0001__x0001__x0001__x0001__x0008_@_x0001__x0001__x0001__x0001__x0001__x0001_ @_x0001__x0001__x0001__x0001__x0001__x0001__x0008_@_x0001__x0001__x0001__x0001__x0001__x0001__x001C_@_x0001__x0001__x0001__x0001__x0001__x0001__x0001__x0001__x0001__x0001__x0001__x0001__x0001__x0001__x0008_@_x0001__x0001__x0001__x0001__x0001__x0001__x0008_@_x0001__x0001__x0001__x0001__x0001__x0001__x0014_@_x0001__x0001__x0001__x0001__x0001__x0001__x0010_@_x0001__x0001__x0001__x0001__x0001__x0001__x0008_@_x0001__x0001__x0001__x0001__x0001__x0001__x0018_@_x0001__x0001__x0001__x0001__x0001__x0001__x0010_@_x0001__x0001__x0001__x0001__x0001__x0001__x001C_@_x0001__x0001__x0001__x0001__x0001__x0001__x001C_@_x0001__x0001__x0001__x0001__x0001__x0001__x0014_@_x0001__x0001__x0001__x0001__x0001__x0002__x0001__x0001__x0010_@_x0001__x0001__x0001__x0001__x0001__x0001__x0008_@_x0001__x0001__x0001__x0001__x0001__x0001__x0018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0018_@_x0001__x0001__x0001__x0001__x0001__x0001__x0014_@_x0001__x0001__x0001__x0001__x0001__x0001__x0018_@_x0001__x0001__x0001__x0001__x0001__x0001__x0008_@_x0001__x0001__x0001__x0001__x0001__x0001__x0008_@_x0001__x0001__x0001__x0001__x0001__x0001__x0008_@_x0001__x0001__x0001__x0001__x0001__x0001__x0010_@_x0001__x0001__x0001__x0001__x0001__x0001__x0018_@_x0001__x0001__x0001__x0001__x0001__x0001__x001C_@_x0001__x0001__x0001__x0001__x0001__x0001__x0008_@_x0001__x0001__x0001__x0001__x0001__x0001__x0008_@_x0001__x0001__x0001__x0001__x0001__x0001__x0014_@_x0001__x0001__x0001__x0001__x0001__x0001__x0014_@_x0001__x0001__x0001__x0001__x0001__x0001__x0008_@_x0001__x0001__x0001__x0001__x0001__x0001__x001C_@_x0001__x0001__x0001__x0001__x0001__x0001__x001C_@_x0001__x0001__x0001__x0001__x0001__x0001__x0018_@_x0001__x0001__x0001__x0001__x0001__x0001__x0018_@_x0001__x0001__x0001__x0001__x0001__x0001__x0008_@_x0001__x0001__x0001__x0001__x0001__x0001__x0008_@_x0001__x0001__x0001__x0001__x0001__x0001__x0014_@_x0001__x0002__x0001__x0001__x0001__x0001__x0001__x0001__x0010_@_x0001__x0001__x0001__x0001__x0001__x0001__x0010_@_x0001__x0001__x0001__x0001__x0001__x0001__x001C_@_x0001__x0001__x0001__x0001__x0001__x0001__x0008_@_x0001__x0001__x0001__x0001__x0001__x0001__x0008_@_x0001__x0001__x0001__x0001__x0001__x0001__x001C_@_x0001__x0001__x0001__x0001__x0001__x0001_"@_x0001__x0001__x0001__x0001__x0001__x0001__x0010_@_x0001__x0001__x0001__x0001__x0001__x0001__x0001__x0001__x0001__x0001__x0001__x0001__x0001__x0001__x001C_@_x0001__x0001__x0001__x0001__x0001__x0001__x0018_@_x0001__x0001__x0001__x0001__x0001__x0001_&amp;@_x0001__x0001__x0001__x0001__x0001__x0001__x0014_@_x0001__x0001__x0001__x0001__x0001__x0001__x0008_@_x0001__x0001__x0001__x0001__x0001__x0001__x001C_@_x0001__x0001__x0001__x0001__x0001__x0001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001C_@_x0001__x0001__x0001__x0001__x0001__x0001__x0008_@_x0001__x0001__x0001__x0001__x0001__x0001__x0010_@_x0001__x0001__x0001__x0001__x0001__x0001__x0008_@_x0001__x0001__x0001__x0001__x0001__x0001__x0001__x0001__x0001__x0001__x0001__x0001__x0001__x0002__x0001__x0001_"@_x0001__x0001__x0001__x0001__x0001__x0001__x0008_@_x0001__x0001__x0001__x0001__x0001__x0001__x0014_@_x0001__x0001__x0001__x0001__x0001__x0001__x0018_@_x0001__x0001__x0001__x0001__x0001__x0001__x0010_@_x0001__x0001__x0001__x0001__x0001__x0001__x001C_@_x0001__x0001__x0001__x0001__x0001__x0001__x0008_@_x0001__x0001__x0001__x0001__x0001__x0001__x0018_@_x0001__x0001__x0001__x0001__x0001__x0001__x001C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0014_@_x0001__x0001__x0001__x0001__x0001__x0001__x0018_@_x0001__x0001__x0001__x0001__x0001__x0001__x0010_@_x0001__x0001__x0001__x0001__x0001__x0001__x0014_@_x0001__x0001__x0001__x0001__x0001__x0001__x0008_@_x0001__x0001__x0001__x0001__x0001__x0001__x0014_@_x0001__x0001__x0001__x0001__x0001__x0001__x0008_@_x0001__x0001__x0001__x0001__x0001__x0001__x001C_@_x0001__x0001__x0001__x0001__x0001__x0001__x0010_@_x0001__x0001__x0001__x0001__x0001__x0001__x0008_@_x0001__x0001__x0001__x0001__x0001_C@_x0001__x0001__x0001__x0001__x0001__x0001__x0014_@_x0001__x0001__x0001__x0001__x0001__x0001__x0008_@_x0001__x0001__x0001__x0001__x0001__x0001__x0008_@_x0001__x0001__x0001__x0001__x0001__x0001__x0014_@_x0001__x0001__x0001__x0001__x0001__x0001__x0001__x0001__x0001__x0001__x0001__x0001__x0001__x0001__x0008_@_x0001__x0001__x0001__x0001__x0001__x0001__x0010_@_x0001__x0002__x0001__x0001__x0001__x0001__x0001__x0001__x0010_@_x0001__x0001__x0001__x0001__x0001__x0001__x0010_@_x0001__x0001__x0001__x0001__x0001__x0001__x0008_@_x0001__x0001__x0001__x0001__x0001__x0001__x0008_@_x0001__x0001__x0001__x0001__x0001__x0001__x0001__x0001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0018_@_x0001__x0001__x0001__x0001__x0001__x0001__x0010_@_x0001__x0001__x0001__x0001__x0001__x0001__x0008_@_x0001__x0001__x0001__x0001__x0001__x0001__x0014_@_x0001__x0001__x0001__x0001__x0001__x0001__x0010_@_x0001__x0001__x0001__x0001__x0001__x0001__x0010_@_x0001__x0001__x0001__x0001__x0001__x0001__x0014_@_x0001__x0001__x0001__x0001__x0001__x0001__x0014_@_x0001__x0001__x0001__x0001__x0001__x0001__x0008_@_x0001__x0001__x0001__x0001__x0001__x0001__x0008_@_x0001__x0001__x0001__x0001__x0001__x0001__x0008_@_x0001__x0001__x0001__x0001__x0001__x0001__x0014_@_x0001__x0001__x0001__x0001__x0001__x0001__x0010_@_x0001__x0001__x0001__x0001__x0001__x0001__x0010_@_x0001__x0001__x0001__x0001__x0001__x0001__x0010_@_x0001__x0001__x0001__x0001__x0001__x0001__x001C_@_x0001__x0001__x0001__x0001__x0001__x0001__x0008_@_x0001__x0001__x0001__x0001__x0001__x0002__x0001__x0001__x0008_@_x0001__x0001__x0001__x0001__x0001__x0001__x001C_@_x0001__x0001__x0001__x0001__x0001__x0001__x0008_@_x0001__x0001__x0001__x0001__x0001__x0001__x0001__x0001__x0001__x0001__x0001__x0001__x0001__x0001__x0001__x0001__x0001__x0001__x0001__x0001__x0001__x0001__x0008_@_x0001__x0001__x0001__x0001__x0001__x0001_ @_x0001__x0001__x0001__x0001__x0001__x0001__x0010_@_x0001__x0001__x0001__x0001__x0001__x0001__x0010_@_x0001__x0001__x0001__x0001__x0001__x0001__x0018_@_x0001__x0001__x0001__x0001__x0001__x0001__x0010_@_x0001__x0001__x0001__x0001__x0001__x0001__x0008_@_x0001__x0001__x0001__x0001__x0001__x0001__x0018_@_x0001__x0001__x0001__x0001__x0001__x0001__x0010_@_x0001__x0001__x0001__x0001__x0001__x0001__x0010_@_x0001__x0001__x0001__x0001__x0001__x0001__x0014_@_x0001__x0001__x0001__x0001__x0001__x0001__x0010_@_x0001__x0001__x0001__x0001__x0001__x0001__x0014_@_x0001__x0001__x0001__x0001__x0001__x0001__x0008_@_x0001__x0001__x0001__x0001__x0001__x0001__x0010_@_x0001__x0001__x0001__x0001__x0001__x0001__x0008_@_x0001__x0001__x0001__x0001__x0001__x0001__x0018_@_x0001__x0001__x0001__x0001__x0001__x0001__x0008_@_x0001__x0001__x0001__x0001__x0001__x0001__x0014_@_x0001__x0001__x0001__x0001__x0001__x0001__x0010_@_x0001__x0001__x0001__x0001__x0001__x0001__x0010_@_x0001__x0001__x0001__x0001__x0001__x0001__x0010_@_x0001__x0001__x0001__x0001__x0001__x0001_"@_x0001__x0001__x0001__x0001__x0001__x0001__x0008_@_x0001__x0001__x0001__x0001__x0001__x0001__x0014_@_x0001__x0001__x0001__x0001__x0001__x0001__x0008_@_x0001__x0001__x0001__x0001__x0001__x0001__x0014_@_x0001__x0002__x0001__x0001__x0001__x0001__x0001__x0001__x0008_@_x0001__x0001__x0001__x0001__x0001__x0001__x0018_@_x0001__x0001__x0001__x0001__x0001__x0001__x0008_@_x0001__x0001__x0001__x0001__x0001__x0001__x0008_@_x0001__x0001__x0001__x0001__x0001__x0001__x0008_@_x0001__x0001__x0001__x0001__x0001__x0001__x0001__x0001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0018_@_x0001__x0001__x0001__x0001__x0001__x0001__x0001__x0001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0010_@_x0001__x0001__x0001__x0001__x0001__x0001__x0014_@_x0001__x0001__x0001__x0001__x0001__x0001__x0010_@_x0001__x0001__x0001__x0001__x0001__x0001__x0018_@_x0001__x0001__x0001__x0001__x0001__x0001__x0008_@_x0001__x0001__x0001__x0001__x0001__x0001__x0018_@_x0001__x0001__x0001__x0001__x0001__x0001__x001C_@_x0001__x0001__x0001__x0001__x0001__x0001__x0008_@_x0001__x0001__x0001__x0001__x0001__x0001__x0014_@_x0001__x0001__x0001__x0001__x0001__x0001__x0018_@_x0001__x0001__x0001__x0001__x0001__x0001_ @_x0001__x0001__x0001__x0001__x0001__x0001__x0010_@_x0001__x0001__x0001__x0001__x0001__x0001__x0008_@_x0001__x0001__x0001__x0001__x0001__x0002__x0001__x0001__x0018_@_x0001__x0001__x0001__x0001__x0001__x0001__x001C_@_x0001__x0001__x0001__x0001__x0001__x0001__x0014_@_x0001__x0001__x0001__x0001__x0001__x0001__x001C_@_x0001__x0001__x0001__x0001__x0001__x0001__x0014_@_x0001__x0001__x0001__x0001__x0001__x0001__x0001__x0001__x0001__x0001__x0001__x0001__x0001__x0001_3@_x0001__x0001__x0001__x0001__x0001__x0001__x0014_@_x0001__x0001__x0001__x0001__x0001__x0001__x0018_@_x0001__x0001__x0001__x0001__x0001__x0001__x0014_@_x0001__x0001__x0001__x0001__x0001__x0001__x0014_@_x0001__x0001__x0001__x0001__x0001__x0001__x001C_@_x0001__x0001__x0001__x0001__x0001__x0001__x0018_@_x0001__x0001__x0001__x0001__x0001__x0001__x0008_@_x0001__x0001__x0001__x0001__x0001__x0001__x0008_@_x0001__x0001__x0001__x0001__x0001__x0001__x0018_@_x0001__x0001__x0001__x0001__x0001__x0001__x0010_@_x0001__x0001__x0001__x0001__x0001__x0001__x0008_@_x0001__x0001__x0001__x0001__x0001__x0001__x0014_@_x0001__x0001__x0001__x0001__x0001__x0001__x0008_@_x0001__x0001__x0001__x0001__x0001__x0001__x0010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 @_x0001__x0001__x0001__x0001__x0001__x0001__x0014_@_x0001__x0001__x0001__x0001__x0001__x0001__x0010_@_x0001__x0001__x0001__x0001__x0001__x0001__x0010_@_x0001__x0001__x0001__x0001__x0001__x0001__x0008_@_x0001__x0002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0010_@_x0001__x0001__x0001__x0001__x0001__x0001_A@_x0001__x0001__x0001__x0001__x0001__x0001__x0008_@_x0001__x0001__x0001__x0001__x0001__x0001__x0008_@_x0001__x0001__x0001__x0001__x0001__x0001_ @_x0001__x0001__x0001__x0001__x0001__x0001__x001C_@_x0001__x0001__x0001__x0001__x0001__x0001__x0010_@_x0001__x0001__x0001__x0001__x0001__x0001__x0008_@_x0001__x0001__x0001__x0001__x0001__x0001_,@_x0001__x0001__x0001__x0001__x0001__x0001__x0008_@_x0001__x0001__x0001__x0001__x0001__x0001__x0001__x0001__x0001__x0001__x0001__x0001__x0001__x0001__x0008_@_x0001__x0001__x0001__x0001__x0001__x0001__x0010_@_x0001__x0001__x0001__x0001__x0001__x0001_*@_x0001__x0001__x0001__x0001__x0001__x0001__x0010_@_x0001__x0001__x0001__x0001__x0001__x0001__x0008_@_x0001__x0001__x0001__x0001__x0001__x0001__x0008_@_x0001__x0001__x0001__x0001__x0001__x0001__x0018_@_x0001__x0001__x0001__x0001__x0001__x0001__x0008_@_x0001__x0001__x0001__x0001__x0001__x0001__x0014_@_x0001__x0001__x0001__x0001__x0001__x0001__x0010_@_x0001__x0001__x0001__x0001__x0001__x0001__x0010_@_x0001__x0001__x0001__x0001__x0001__x0001__x0001__x0001__x0001__x0001__x0001__x0001__x0001__x0001__x0010_@_x0001__x0001__x0001__x0001__x0001__x0002__x0001__x0001__x0010_@_x0001__x0001__x0001__x0001__x0001__x0001__x0008_@_x0001__x0001__x0001__x0001__x0001__x0001__x0014_@_x0001__x0001__x0001__x0001__x0001__x0001__x0008_@_x0001__x0001__x0001__x0001__x0001__x0001__x0014_@_x0001__x0001__x0001__x0001__x0001__x0001__x0008_@_x0001__x0001__x0001__x0001__x0001__x0001_ @_x0001__x0001__x0001__x0001__x0001__x0001__x0014_@_x0001__x0001__x0001__x0001__x0001__x0001__x0018_@_x0001__x0001__x0001__x0001__x0001__x0001_"@_x0001__x0001__x0001__x0001__x0001__x0001_"@_x0001__x0001__x0001__x0001__x0001__x0001__x001C_@_x0001__x0001__x0001__x0001__x0001__x0001_ @_x0001__x0001__x0001__x0001__x0001__x0001__x001C_@_x0001__x0001__x0001__x0001__x0001__x0001__x0018_@_x0001__x0001__x0001__x0001__x0001__x0001__x0014_@_x0001__x0001__x0001__x0001__x0001__x0001__x0010_@_x0001__x0001__x0001__x0001__x0001__x0001__x0008_@_x0001__x0001__x0001__x0001__x0001__x0001__x0001__x0001__x0001__x0001__x0001__x0001__x0001__x0001__x0014_@_x0001__x0001__x0001__x0001__x0001__x0001__x0001__x0001__x0001__x0001__x0001__x0001__x0001__x0001__x0008_@_x0001__x0001__x0001__x0001__x0001__x0001__x0010_@_x0001__x0001__x0001__x0001__x0001__x0001__x0001__x0001__x0001__x0001__x0001__x0001__x0001__x0001__x0010_@_x0001__x0001__x0001__x0001__x0001__x0001_"@_x0001__x0001__x0001__x0001__x0001__x0001__x0008_@_x0001__x0001__x0001__x0001__x0001__x0001__x0014_@_x0001__x0001__x0001__x0001__x0001__x0001__x0008_@_x0001__x0001__x0001__x0001__x0001__x0001__x0008_@_x0001__x0001__x0001__x0001__x0001__x0001__x0010_@_x0001__x0001__x0001__x0001__x0001__x0001__x0010_@_x0001__x0002__x0001__x0001__x0001__x0001__x0001__x0001__x0008_@_x0001__x0001__x0001__x0001__x0001__x0001__x0008_@_x0001__x0001__x0001__x0001__x0001__x0001__x0018_@_x0001__x0001__x0001__x0001__x0001__x0001_(@_x0001__x0001__x0001__x0001__x0001__x0001__x0018_@_x0001__x0001__x0001__x0001__x0001__x0001__x0014_@_x0001__x0001__x0001__x0001__x0001__x0001__x0008_@_x0001__x0001__x0001__x0001__x0001__x0001__x0010_@_x0001__x0001__x0001__x0001__x0001__x0001_ @_x0001__x0001__x0001__x0001__x0001__x0001__x0010_@_x0001__x0001__x0001__x0001__x0001__x0001__x0010_@_x0001__x0001__x0001__x0001__x0001__x0001__x001C_@_x0001__x0001__x0001__x0001__x0001__x0001__x0008_@_x0001__x0001__x0001__x0001__x0001__x0001__x0014_@_x0001__x0001__x0001__x0001__x0001__x0001__x0008_@_x0001__x0001__x0001__x0001__x0001__x0001__x0014_@_x0001__x0001__x0001__x0001__x0001__x0001__x0008_@_x0001__x0001__x0001__x0001__x0001__x0001__x0010_@_x0001__x0001__x0001__x0001__x0001__x0001__x0008_@_x0001__x0001__x0001__x0001__x0001__x0001__x001C_@_x0001__x0001__x0001__x0001__x0001__x0001__x0010_@_x0001__x0001__x0001__x0001__x0001__x0001__x0010_@_x0001__x0001__x0001__x0001__x0001__x0001__x001C_@_x0001__x0001__x0001__x0001__x0001__x0001__x0008_@_x0001__x0001__x0001__x0001__x0001__x0001__x0014_@_x0001__x0001__x0001__x0001__x0001__x0001__x0018_@_x0001__x0001__x0001__x0001__x0001__x0001__x0010_@_x0001__x0001__x0001__x0001__x0001__x0001__x0010_@_x0001__x0001__x0001__x0001__x0001__x0001__x0008_@_x0001__x0001__x0001__x0001__x0001__x0001__x0010_@_x0001__x0001__x0001__x0001__x0001__x0001__x0008_@_x0001__x0001__x0001__x0001__x0001__x0002__x0001__x0001__x0008_@_x0001__x0001__x0001__x0001__x0001__x0001_ @_x0001__x0001__x0001__x0001__x0001__x0001__x001C_@_x0001__x0001__x0001__x0001__x0001__x0001_*@_x0001__x0001__x0001__x0001__x0001__x0001__x0008_@_x0001__x0001__x0001__x0001__x0001__x0001__x0018_@_x0001__x0001__x0001__x0001__x0001__x0001__x0010_@_x0001__x0001__x0001__x0001__x0001__x0001__x001C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0018_@_x0001__x0001__x0001__x0001__x0001__x0001__x0008_@_x0001__x0001__x0001__x0001__x0001__x0001__x0008_@_x0001__x0001__x0001__x0001__x0001__x0001__x001C_@_x0001__x0001__x0001__x0001__x0001__x0001__x0008_@_x0001__x0001__x0001__x0001__x0001__x0001__x0010_@_x0001__x0001__x0001__x0001__x0001__x0001__x0010_@_x0001__x0001__x0001__x0001__x0001__x0001__x0010_@_x0001__x0001__x0001__x0001__x0001__x0001__x001C_@_x0001__x0001__x0001__x0001__x0001__x0001_ @_x0001__x0001__x0001__x0001__x0001__x0001__x0018_@_x0001__x0001__x0001__x0001__x0001__x0001_(@_x0001__x0001__x0001__x0001__x0001__x0001__x0008_@_x0001__x0001__x0001__x0001__x0001__x0001__x0014_@_x0001__x0001__x0001__x0001__x0001__x0001__x0018_@_x0001__x0001__x0001__x0001__x0001__x0001__x0018_@_x0001__x0001__x0001__x0001__x0001__x0001__x0008_@_x0001__x0001__x0001__x0001__x0001__x0001__x0018_@_x0001__x0001__x0001__x0001__x0001__x0001__x0018_@_x0001__x0002__x0001__x0001__x0001__x0001__x0001__x0001__x0014_@_x0001__x0001__x0001__x0001__x0001__x0001__x0008_@_x0001__x0001__x0001__x0001__x0001__x0001_=@_x0001__x0001__x0001__x0001__x0001__x0001__x001C_@_x0001__x0001__x0001__x0001__x0001__x0001_ @_x0001__x0001__x0001__x0001__x0001__x0001__x0008_@_x0001__x0001__x0001__x0001__x0001__x0001__x0008_@_x0001__x0001__x0001__x0001__x0001__x0001__x0014_@_x0001__x0001__x0001__x0001__x0001__x0001__x0008_@_x0001__x0001__x0001__x0001__x0001__x0001__x0010_@_x0001__x0001__x0001__x0001__x0001__x0001__x0008_@_x0001__x0001__x0001__x0001__x0001__x0001_1@_x0001__x0001__x0001__x0001__x0001__x0001__x0008_@_x0001__x0001__x0001__x0001__x0001__x0001__x0018_@_x0001__x0001__x0001__x0001__x0001__x0001__x0010_@_x0001__x0001__x0001__x0001__x0001__x0001_1@_x0001__x0001__x0001__x0001__x0001__x0001__x0008_@_x0001__x0001__x0001__x0001__x0001__x0001__x001C_@_x0001__x0001__x0001__x0001__x0001__x0001__x0010_@_x0001__x0001__x0001__x0001__x0001__x0001_3@_x0001__x0001__x0001__x0001__x0001__x0001__x0008_@_x0001__x0001__x0001__x0001__x0001__x0001__x0008_@_x0001__x0001__x0001__x0001__x0001__x0001__x0008_@_x0001__x0001__x0001__x0001__x0001__x0001_ @_x0001__x0001__x0001__x0001__x0001__x0001__x0014_@_x0001__x0001__x0001__x0001__x0001__x0001__x0001__x0001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0002__x0001__x0001__x0010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001C_@_x0001__x0001__x0001__x0001__x0001__x0001__x0008_@_x0001__x0001__x0001__x0001__x0001__x0001__x0008_@_x0001__x0001__x0001__x0001__x0001__x0001__x0018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0014_@_x0001__x0001__x0001__x0001__x0001__x0001__x0018_@_x0001__x0001__x0001__x0001__x0001__x0001__x0010_@_x0001__x0001__x0001__x0001__x0001__x0001__x0010_@_x0001__x0001__x0001__x0001__x0001__x0001_&amp;@_x0001__x0001__x0001__x0001__x0001__x0001__x0008_@_x0001__x0001__x0001__x0001__x0001__x0001__x0014_@_x0001__x0001__x0001__x0001__x0001__x0001__x0010_@_x0001__x0001__x0001__x0001__x0001__x0001__x0014_@_x0001__x0001__x0001__x0001__x0001__x0001__x0008_@_x0001__x0001__x0001__x0001__x0001__x0001__x001C_@_x0001__x0001__x0001__x0001__x0001__x0001__x0008_@_x0001__x0002__x0001__x0001__x0001__x0001__x0001__x0001__x0010_@_x0001__x0001__x0001__x0001__x0001__x0001_&amp;@_x0001__x0001__x0001__x0001__x0001__x0001__x0010_@_x0001__x0001__x0001__x0001__x0001__x0001__x0014_@_x0001__x0001__x0001__x0001__x0001__x0001_(@_x0001__x0001__x0001__x0001__x0001__x0001__x0001__x0001__x0001__x0001__x0001__x0001__x0001__x0001__x0008_@_x0001__x0001__x0001__x0001__x0001__x0001__x0014_@_x0001__x0001__x0001__x0001__x0001__x0001__x0008_@_x0001__x0001__x0001__x0001__x0001__x0001_&amp;@_x0001__x0001__x0001__x0001__x0001__x0001_F@_x0001__x0001__x0001__x0001__x0001__x0001__x0008_@_x0001__x0001__x0001__x0001__x0001__x0001__x0018_@_x0001__x0001__x0001__x0001__x0001__x0001__x0010_@_x0001__x0001__x0001__x0001__x0001__x0001__x0008_@_x0001__x0001__x0001__x0001__x0001__x0001__x0010_@_x0001__x0001__x0001__x0001__x0001__x0001__x0001__x0001__x0001__x0001__x0001__x0001__x0001__x0001__x0018_@_x0001__x0001__x0001__x0001__x0001__x0001__x0008_@_x0001__x0001__x0001__x0001__x0001__x0001__x0018_@_x0001__x0001__x0001__x0001__x0001__x0001__x0010_@_x0001__x0001__x0001__x0001__x0001__x0001__x0010_@_x0001__x0001__x0001__x0001__x0001__x0001__x0014_@_x0001__x0001__x0001__x0001__x0001__x0001__x0008_@_x0001__x0001__x0001__x0001__x0001__x0001_ @_x0001__x0001__x0001__x0001__x0001__x0001__x001C_@_x0001__x0001__x0001__x0001__x0001__x0001__x0008_@_x0001__x0001__x0001__x0001__x0001__x0001__x0008_@_x0001__x0001__x0001__x0001__x0001__x0001__x0010_@_x0001__x0001__x0001__x0001__x0001__x0001__x0014_@_x0001__x0001__x0001__x0001__x0001__x0001__x0010_@_x0001__x0001__x0001__x0001__x0001__x0002__x0001__x0001__x0018_@_x0001__x0001__x0001__x0001__x0001__x0001__x0008_@_x0001__x0001__x0001__x0001__x0001__x0001__x0008_@_x0001__x0001__x0001__x0001__x0001__x0001__x0018_@_x0001__x0001__x0001__x0001__x0001__x0001__x0008_@_x0001__x0001__x0001__x0001__x0001__x0001__x0018_@_x0001__x0001__x0001__x0001__x0001__x0001__x0008_@_x0001__x0001__x0001__x0001__x0001__x0001__x0014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0018_@_x0001__x0001__x0001__x0001__x0001__x0001__x0008_@_x0001__x0001__x0001__x0001__x0001__x0001__x0010_@_x0001__x0001__x0001__x0001__x0001__x0001__x001C_@_x0001__x0001__x0001__x0001__x0001__x0001__x0018_@_x0001__x0001__x0001__x0001__x0001__x0001__x0001__x0001__x0001__x0001__x0001__x0001__x0001__x0001__x0014_@_x0001__x0001__x0001__x0001__x0001__x0001__x0008_@_x0001__x0001__x0001__x0001__x0001__x0001_;@_x0001__x0001__x0001__x0001__x0001__x0001__x0008_@_x0001__x0001__x0001__x0001__x0001__x0001__x0014_@_x0001__x0001__x0001__x0001__x0001__x0001__x0014_@_x0001__x0001__x0001__x0001__x0001__x0001__x0008_@_x0001__x0001__x0001__x0001__x0001__x0001__x0010_@_x0001__x0001__x0001__x0001__x0001__x0001__x0018_@_x0001__x0001__x0001__x0001__x0001__x0001__x0014_@_x0001__x0001__x0001__x0001__x0001__x0001__x0018_@_x0001__x0002__x0001__x0001__x0001__x0001__x0001__x0001__x0008_@_x0001__x0001__x0001__x0001__x0001__x0001__x0014_@_x0001__x0001__x0001__x0001__x0001__x0001__x0008_@_x0001__x0001__x0001__x0001__x0001__x0001__x0010_@_x0001__x0001__x0001__x0001__x0001__x0001__x0010_@_x0001__x0001__x0001__x0001__x0001__x0001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0014_@_x0001__x0001__x0001__x0001__x0001__x0001__x0018_@_x0001__x0001__x0001__x0001__x0001__x0001__x0018_@_x0001__x0001__x0001__x0001__x0001__x0001__x0014_@_x0001__x0001__x0001__x0001__x0001__x0001__x0008_@_x0001__x0001__x0001__x0001__x0001__x0001__x0008_@_x0001__x0001__x0001__x0001__x0001__x0001__x0018_@_x0001__x0001__x0001__x0001__x0001__x0001__x0010_@_x0001__x0001__x0001__x0001__x0001__x0001_3@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0002__x0001__x0001__x0010_@_x0001__x0001__x0001__x0001__x0001__x0001__x0014_@_x0001__x0001__x0001__x0001__x0001__x0001__x0001__x0001__x0001__x0001__x0001__x0001__x0001__x0001__x0014_@_x0001__x0001__x0001__x0001__x0001__x0001__x001C_@_x0001__x0001__x0001__x0001__x0001__x0001__x0010_@_x0001__x0001__x0001__x0001__x0001__x0001__x0014_@_x0001__x0001__x0001__x0001__x0001__x0001__x0014_@_x0001__x0001__x0001__x0001__x0001__x0001__x001C_@_x0001__x0001__x0001__x0001__x0001__x0001__x0010_@_x0001__x0001__x0001__x0001__x0001__x0001__x0010_@_x0001__x0001__x0001__x0001__x0001__x0001__x0008_@_x0001__x0001__x0001__x0001__x0001__x0001__x0010_@_x0001__x0001__x0001__x0001__x0001__x0001__x0014_@_x0001__x0001__x0001__x0001__x0001__x0001__x0008_@_x0001__x0001__x0001__x0001__x0001__x0001__x0010_@_x0001__x0001__x0001__x0001__x0001__x0001__x0008_@_x0001__x0001__x0001__x0001__x0001__x0001__x0014_@_x0001__x0001__x0001__x0001__x0001__x0001__x0010_@_x0001__x0001__x0001__x0001__x0001__x0001__x0018_@_x0001__x0001__x0001__x0001__x0001__x0001__x0018_@_x0001__x0001__x0001__x0001__x0001__x0001__x001C_@_x0001__x0001__x0001__x0001__x0001__x0001__x0014_@_x0001__x0001__x0001__x0001__x0001__x0001_"@_x0001__x0001__x0001__x0001__x0001__x0001__x0014_@_x0001__x0001__x0001__x0001__x0001__x0001__x0014_@_x0001__x0001__x0001__x0001__x0001__x0001__x0008_@_x0001__x0001__x0001__x0001__x0001__x0001__x0008_@_x0001__x0001__x0001__x0001__x0001__x0001__x0014_@_x0001__x0001__x0001__x0001__x0001__x0001__x0018_@_x0001__x0001__x0001__x0001__x0001__x0001__x0008_@_x0001__x0001__x0001__x0001__x0001__x0001__x0008_@_x0001__x0002__x0001__x0001__x0001__x0001__x0001__x0001__x0008_@_x0001__x0001__x0001__x0001__x0001__x0001__x0018_@_x0001__x0001__x0001__x0001__x0001__x0001_*@_x0001__x0001__x0001__x0001__x0001__x0001__x0018_@_x0001__x0001__x0001__x0001__x0001__x0001__x0008_@_x0001__x0001__x0001__x0001__x0001__x0001__x0014_@_x0001__x0001__x0001__x0001__x0001__x0001__x0014_@_x0001__x0001__x0001__x0001__x0001__x0001__x0010_@_x0001__x0001__x0001__x0001__x0001__x0001__x0008_@_x0001__x0001__x0001__x0001__x0001__x0001__x0014_@_x0001__x0001__x0001__x0001__x0001__x0001__x0008_@_x0001__x0001__x0001__x0001__x0001__x0001__x001C_@_x0001__x0001__x0001__x0001__x0001__x0001__x0008_@_x0001__x0001__x0001__x0001__x0001__x0001__x0008_@_x0001__x0001__x0001__x0001__x0001__x0001__x0001__x0001__x0001__x0001__x0001__x0001__x0001__x0001__x0014_@_x0001__x0001__x0001__x0001__x0001__x0001__x0014_@_x0001__x0001__x0001__x0001__x0001__x0001__x0010_@_x0001__x0001__x0001__x0001__x0001__x0001__x0010_@_x0001__x0001__x0001__x0001__x0001__x0001__x0008_@_x0001__x0001__x0001__x0001__x0001__x0001__x0018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 @_x0001__x0001__x0001__x0001__x0001_J@_x0001__x0001__x0001__x0001__x0001__x0001__x001C_@_x0001__x0001__x0001__x0001__x0001__x0001__x0018_@_x0001__x0001__x0001__x0001__x0001__x0002__x0001__x0001__x0008_@_x0001__x0001__x0001__x0001__x0001__x0001__x0010_@_x0001__x0001__x0001__x0001__x0001__x0001__x0001__x0001__x0001__x0001__x0001__x0001__x0001__x0001_ @_x0001__x0001__x0001__x0001__x0001__x0001__x0018_@_x0001__x0001__x0001__x0001__x0001__x0001__x0010_@_x0001__x0001__x0001__x0001__x0001__x0001__x0008_@_x0001__x0001__x0001__x0001__x0001__x0001__x0010_@_x0001__x0001__x0001__x0001__x0001__x0001__x0014_@_x0001__x0001__x0001__x0001__x0001__x0001__x0014_@_x0001__x0001__x0001__x0001__x0001__x0001__x0014_@_x0001__x0001__x0001__x0001__x0001__x0001__x0014_@_x0001__x0001__x0001__x0001__x0001__x0001__x0001__x0001__x0001__x0001__x0001__x0001__x0001__x0001__x0008_@_x0001__x0001__x0001__x0001__x0001__x0001__x0008_@_x0001__x0001__x0001__x0001__x0001__x0001__x001C_@_x0001__x0001__x0001__x0001__x0001__x0001_0@_x0001__x0001__x0001__x0001__x0001__x0001__x0010_@_x0001__x0001__x0001__x0001__x0001__x0001_ @_x0001__x0001__x0001__x0001__x0001__x0001__x0008_@_x0001__x0001__x0001__x0001__x0001__x0001__x0001_@_x0001__x0001__x0001__x0001__x0001__x0001__x0010_@_x0001__x0001__x0001__x0001__x0001__x0001__x0014_@_x0001__x0001__x0001__x0001__x0001__x0001__x0008_@_x0001__x0001__x0001__x0001__x0001__x0001__x0018_@_x0001__x0001__x0001__x0001__x0001__x0001__x0008_@_x0001__x0001__x0001__x0001__x0001__x0001__x0008_@_x0001__x0001__x0001__x0001__x0001__x0001__x0008_@_x0001__x0001__x0001__x0001__x0001__x0001__x0010_@_x0001__x0001__x0001__x0001__x0001__x0001__x001C_@_x0001__x0001__x0001__x0001__x0001__x0001__x0008_@_x0001__x0001__x0001__x0001__x0001__x0001__x0010_@_x0001__x0002__x0001__x0001__x0001__x0001__x0001__x0001__x0014_@_x0001__x0001__x0001__x0001__x0001__x0001__x0008_@_x0001__x0001__x0001__x0001__x0001__x0001__x0010_@_x0001__x0001__x0001__x0001__x0001__x0001__x0018_@_x0001__x0001__x0001__x0001__x0001__x0001__x0008_@_x0001__x0001__x0001__x0001__x0001__x0001__x0008_@_x0001__x0001__x0001__x0001__x0001__x0001__x0010_@_x0001__x0001__x0001__x0001__x0001__x0001__x0008_@_x0001__x0001__x0001__x0001__x0001__x0001__x0001__x0001__x0001__x0001__x0001__x0001__x0001__x0001__x0010_@_x0001__x0001__x0001__x0001__x0001__x0001__x0010_@_x0001__x0001__x0001__x0001__x0001__x0001__x0008_@_x0001__x0001__x0001__x0001__x0001__x0001__x0010_@_x0001__x0001__x0001__x0001__x0001__x0001__x0001_@_x0001__x0001__x0001__x0001__x0001__x0001__x0010_@_x0001__x0001__x0001__x0001__x0001__x0001__x0010_@_x0001__x0001__x0001__x0001__x0001__x0001_ @_x0001__x0001__x0001__x0001__x0001__x0001__x0010_@_x0001__x0001__x0001__x0001__x0001__x0001__x0010_@_x0001__x0001__x0001__x0001__x0001__x0001__x0010_@_x0001__x0001__x0001__x0001__x0001__x0001__x0008_@_x0001__x0001__x0001__x0001__x0001__x0001__x0008_@_x0001__x0001__x0001__x0001__x0001__x0001__x0018_@_x0001__x0001__x0001__x0001__x0001__x0001__x0008_@_x0001__x0001__x0001__x0001__x0001__x0001_"@_x0001__x0001__x0001__x0001__x0001__x0001__x0008_@_x0001__x0001__x0001__x0001__x0001__x0001__x0014_@_x0001__x0001__x0001__x0001__x0001__x0001__x0010_@_x0001__x0001__x0001__x0001__x0001__x0001__x0008_@_x0001__x0001__x0001__x0001__x0001__x0001__x0001__x0001__x0001__x0001__x0001__x0001__x0001__x0001__x0014_@_x0001__x0001__x0001__x0001__x0001__x0002__x0001__x0001__x0014_@_x0001__x0001__x0001__x0001__x0001__x0001__x0010_@_x0001__x0001__x0001__x0001__x0001__x0001__x0010_@_x0001__x0001__x0001__x0001__x0001__x0001_ @_x0001__x0001__x0001__x0001__x0001__x0001__x0018_@_x0001__x0001__x0001__x0001__x0001__x0001__x0010_@_x0001__x0001__x0001__x0001__x0001__x0001__x0001__x0001__x0001__x0001__x0001__x0001__x0001__x0001__x0018_@_x0001__x0001__x0001__x0001__x0001__x0001__x0008_@_x0001__x0001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0014_@_x0001__x0001__x0001__x0001__x0001__x0001__x0018_@_x0001__x0001__x0001__x0001__x0001__x0001__x0010_@_x0001__x0001__x0001__x0001__x0001__x0001__x0018_@_x0001__x0001__x0001__x0001__x0001__x0001__x0010_@_x0001__x0001__x0001__x0001__x0001__x0001__x0008_@_x0001__x0001__x0001__x0001__x0001__x0001__x001C_@_x0001__x0001__x0001__x0001__x0001__x0001__x0008_@_x0001__x0001__x0001__x0001__x0001__x0001_1@_x0001__x0001__x0001__x0001__x0001__x0001__x0018_@_x0001__x0001__x0001__x0001__x0001__x0001__x0018_@_x0001__x0001__x0001__x0001__x0001__x0001_3@_x0001__x0001__x0001__x0001__x0001__x0001__x0010_@_x0001__x0001__x0001__x0001__x0001__x0001__x0018_@_x0001__x0001__x0001__x0001__x0001__x0001__x0010_@_x0001__x0001__x0001__x0001__x0001__x0001__x0008_@_x0001__x0001__x0001__x0001__x0001__x0001__x0010_@_x0001__x0002__x0001__x0001__x0001__x0001__x0001__x0001__x0010_@_x0001__x0001__x0001__x0001__x0001__x0001__x0018_@_x0001__x0001__x0001__x0001__x0001__x0001__x0008_@_x0001__x0001__x0001__x0001__x0001__x0001__x0018_@_x0001__x0001__x0001__x0001__x0001__x0001__x0008_@_x0001__x0001__x0001__x0001__x0001__x0001__x0001__x0001__x0001__x0001__x0001__x0001__x0001__x0001__x0010_@_x0001__x0001__x0001__x0001__x0001__x0001__x0008_@_x0001__x0001__x0001__x0001__x0001__x0001__x0008_@_x0001__x0001__x0001__x0001__x0001__x0001__x0018_@_x0001__x0001__x0001__x0001__x0001__x0001__x0018_@_x0001__x0001__x0001__x0001__x0001__x0001__x0008_@_x0001__x0001__x0001__x0001__x0001__x0001__x0008_@_x0001__x0001__x0001__x0001__x0001__x0001__x001C_@_x0001__x0001__x0001__x0001__x0001__x0001_ @_x0001__x0001__x0001__x0001__x0001__x0001__x0018_@_x0001__x0001__x0001__x0001__x0001__x0001__x0014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0001__x0001__x0001__x0001__x0001__x0001__x0001__x0001__x0010_@_x0001__x0001__x0001__x0001__x0001__x0001__x0008_@_x0001__x0001__x0001__x0001__x0001__x0001_ @_x0001__x0001__x0001__x0001__x0001__x0001__x0001__x0001__x0001__x0001__x0001__x0001__x0001__x0001__x0014_@_x0001__x0001__x0001__x0001__x0001__x0001__x0008_@_x0001__x0001__x0001__x0001__x0001__x0001__x0001__x0001__x0001__x0001__x0001__x0001__x0001__x0002__x0001__x0001__x0018_@_x0001__x0001__x0001__x0001__x0001__x0001__x0014_@_x0001__x0001__x0001__x0001__x0001__x0001__x0014_@_x0001__x0001__x0001__x0001__x0001__x0001__x0014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 @_x0001__x0001__x0001__x0001__x0001__x0001_ @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001C_@_x0001__x0001__x0001__x0001__x0001__x0001__x0018_@_x0001__x0001__x0001__x0001__x0001__x0001__x0010_@_x0001__x0001__x0001__x0001__x0001__x0001__x0001__x0001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0014_@_x0001__x0001__x0001__x0001__x0001__x0001__x0014_@_x0001__x0002__x0001__x0001__x0001__x0001__x0001__x0001__x0010_@_x0001__x0001__x0001__x0001__x0001__x0001_&amp;@_x0001__x0001__x0001__x0001__x0001__x0001__x0014_@_x0001__x0001__x0001__x0001__x0001__x0001__x0010_@_x0001__x0001__x0001__x0001__x0001__x0001__x0008_@_x0001__x0001__x0001__x0001__x0001__x0001__x0010_@_x0001__x0001__x0001__x0001__x0001__x0001__x0014_@_x0001__x0001__x0001__x0001__x0001__x0001__x0010_@_x0001__x0001__x0001__x0001__x0001__x0001__x0008_@_x0001__x0001__x0001__x0001__x0001__x0001__x0014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0014_@_x0001__x0001__x0001__x0001__x0001__x0001__x0008_@_x0001__x0001__x0001__x0001__x0001__x0001_"@_x0001__x0001__x0001__x0001__x0001__x0001__x0008_@_x0001__x0001__x0001__x0001__x0001__x0001__x001C_@_x0001__x0001__x0001__x0001__x0001__x0001__x001C_@_x0001__x0001__x0001__x0001__x0001__x0001__x0018_@_x0001__x0001__x0001__x0001__x0001__x0001__x0001__x0001__x0001__x0001__x0001__x0001__x0001__x0001__x0018_@_x0001__x0001__x0001__x0001__x0001__x0001__x0014_@_x0001__x0001__x0001__x0001__x0001__x0001__x0008_@_x0001__x0001__x0001__x0001__x0001__x0001__x0008_@_x0001__x0001__x0001__x0001__x0001__x0001__x0010_@_x0001__x0001__x0001__x0001__x0001__x0002__x0001__x0001__x0001__x0001__x0001__x0001__x0001__x0001__x0001__x0001__x0018_@_x0001__x0001__x0001__x0001__x0001__x0001_1@_x0001__x0001__x0001__x0001__x0001__x0001__x0018_@_x0001__x0001__x0001__x0001__x0001__x0001__x0018_@_x0001__x0001__x0001__x0001__x0001__x0001__x0010_@_x0001__x0001__x0001__x0001__x0001__x0001__x0018_@_x0001__x0001__x0001__x0001__x0001__x0001_&amp;@_x0001__x0001__x0001__x0001__x0001__x0001_ @_x0001__x0001__x0001__x0001__x0001__x0001__x0008_@_x0001__x0001__x0001__x0001__x0001__x0001__x0014_@_x0001__x0001__x0001__x0001__x0001__x0001__x001C_@_x0001__x0001__x0001__x0001__x0001__x0001__x0010_@_x0001__x0001__x0001__x0001__x0001__x0001__x0014_@_x0001__x0001__x0001__x0001__x0001__x0001__x0010_@_x0001__x0001__x0001__x0001__x0001__x0001__x0008_@_x0001__x0001__x0001__x0001__x0001__x0001__x0010_@_x0001__x0001__x0001__x0001__x0001__x0001__x0008_@_x0001__x0001__x0001__x0001__x0001__x0001__x0018_@_x0001__x0001__x0001__x0001__x0001__x0001_*@_x0001__x0001__x0001__x0001__x0001__x0001__x001C_@_x0001__x0001__x0001__x0001__x0001__x0001__x0018_@_x0001__x0001__x0001__x0001__x0001__x0001__x0008_@_x0001__x0001__x0001__x0001__x0001__x0001__x0010_@_x0001__x0001__x0001__x0001__x0001__x0001__x0010_@_x0001__x0001__x0001__x0001__x0001__x0001__x0008_@_x0001__x0001__x0001__x0001__x0001__x0001__x0014_@_x0001__x0001__x0001__x0001__x0001__x0001__x0010_@_x0001__x0001__x0001__x0001__x0001__x0001__x0018_@_x0001__x0001__x0001__x0001__x0001__x0001__x0008_@_x0001__x0001__x0001__x0001__x0001__x0001__x0008_@_x0001__x0001__x0001__x0001__x0001__x0001__x0001__x0001__x0001__x0002__x0001__x0001__x0001__x0001__x0001__x0001_,@_x0001__x0001__x0001__x0001__x0001__x0001__x0001_@_x0001__x0001__x0001__x0001__x0001__x0001__x001C_@_x0001__x0001__x0001__x0001__x0001__x0001__x0008_@_x0001__x0001__x0001__x0001__x0001__x0001__x0014_@_x0001__x0001__x0001__x0001__x0001__x0001__x0010_@_x0001__x0001__x0001__x0001__x0001__x0001__x0008_@_x0001__x0001__x0001__x0001__x0001__x0001__x0018_@_x0001__x0001__x0001__x0001__x0001__x0001_ @_x0001__x0001__x0001__x0001__x0001__x0001__x0008_@_x0001__x0001__x0001__x0001__x0001__x0001__x0010_@_x0001__x0001__x0001__x0001__x0001__x0001__x0010_@_x0001__x0001__x0001__x0001__x0001__x0001__x0010_@_x0001__x0001__x0001__x0001__x0001__x0001__x0014_@_x0001__x0001__x0001__x0001__x0001__x0001__x0014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0001__x0010_@_x0001__x0001__x0001__x0001__x0001__x0001__x0010_@_x0001__x0001__x0001__x0001__x0001__x0001__x0008_@_x0001__x0001__x0001__x0001__x0001__x0001_ @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0002__x0001__x0001__x0018_@_x0001__x0001__x0001__x0001__x0001__x0001__x0008_@_x0001__x0001__x0001__x0001__x0001__x0001__x0014_@_x0001__x0001__x0001__x0001__x0001__x0001__x0008_@_x0001__x0001__x0001__x0001__x0001__x0001_ @_x0001__x0001__x0001__x0001__x0001__x0001__x0014_@_x0001__x0001__x0001__x0001__x0001__x0001__x001C_@_x0001__x0001__x0001__x0001__x0001__x0001__x0008_@_x0001__x0001__x0001__x0001__x0001__x0001__x0008_@_x0001__x0001__x0001__x0001__x0001__x0001__x001C_@_x0001__x0001__x0001__x0001__x0001__x0001__x0010_@_x0001__x0001__x0001__x0001__x0001__x0001__x0010_@_x0001__x0001__x0001__x0001__x0001__x0001__x0010_@_x0001__x0001__x0001__x0001__x0001_@@_x0001__x0001__x0001__x0001__x0001__x0001__x0010_@_x0001__x0001__x0001__x0001__x0001__x0001__x0018_@_x0001__x0001__x0001__x0001__x0001__x0001__x0001__x0001__x0001__x0001__x0001__x0001__x0001__x0001__x001C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 @_x0001__x0001__x0001__x0001__x0001__x0001__x0008_@_x0001__x0001__x0001__x0001__x0001__x0001__x0008_@_x0001__x0001__x0001__x0001__x0001__x0001__x0010_@_x0001__x0001__x0001__x0001__x0001__x0001__x0018_@_x0001__x0001__x0001__x0001__x0001__x0001__x0014_@_x0001__x0001__x0001__x0001__x0001__x0001__x0018_@_x0001__x0001__x0001__x0001__x0001__x0001__x0008_@_x0001__x0001__x0001__x0001__x0001__x0001__x0008_@_x0001__x0002__x0001__x0001__x0001__x0001__x0001__x0001_ @_x0001__x0001__x0001__x0001__x0001__x0001__x0010_@_x0001__x0001__x0001__x0001__x0001__x0001__x0010_@_x0001__x0001__x0001__x0001__x0001__x0001__x0014_@_x0001__x0001__x0001__x0001__x0001__x0001__x0008_@_x0001__x0001__x0001__x0001__x0001__x0001__x0014_@_x0001__x0001__x0001__x0001__x0001__x0001__x0008_@_x0001__x0001__x0001__x0001__x0001__x0001__x0008_@_x0001__x0001__x0001__x0001__x0001_M@_x0001__x0001__x0001__x0001__x0001__x0001__x0010_@_x0001__x0001__x0001__x0001__x0001__x0001__x0008_@_x0001__x0001__x0001__x0001__x0001__x0001__x0010_@_x0001__x0001__x0001__x0001__x0001__x0001_ @_x0001__x0001__x0001__x0001__x0001__x0001__x0010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_x0018_@_x0001__x0001__x0001__x0001__x0001__x0001__x001C_@_x0001__x0001__x0001__x0001__x0001__x0001_ @_x0001__x0001__x0001__x0001__x0001__x0001__x0008_@_x0001__x0001__x0001__x0001__x0001__x0001__x0010_@_x0001__x0001__x0001__x0001__x0001__x0001__x001C_@_x0001__x0001__x0001__x0001__x0001__x0001__x0018_@_x0001__x0001__x0001__x0001__x0001__x0001__x0008_@_x0001__x0001__x0001__x0001__x0001__x0001__x0014_@_x0001__x0001__x0001__x0001__x0001__x0001__x0018_@_x0001__x0001__x0001__x0001__x0001__x0001__x001C_@_x0001__x0001__x0001__x0001__x0001__x0002__x0001__x0001__x0010_@_x0001__x0001__x0001__x0001__x0001__x0001__x0008_@_x0001__x0001__x0001__x0001__x0001__x0001__x0014_@_x0001__x0001__x0001__x0001__x0001__x0001__x0014_@_x0001__x0001__x0001__x0001__x0001__x0001__x0001__x0001__x0001__x0001__x0001__x0001__x0001__x0001__x0018_@_x0001__x0001__x0001__x0001__x0001__x0001__x0014_@_x0001__x0001__x0001__x0001__x0001__x0001__x0001__x0001__x0001__x0001__x0001__x0001__x0001__x0001__x0010_@_x0001__x0001__x0001__x0001__x0001__x0001__x0014_@_x0001__x0001__x0001__x0001__x0001__x0001_ @_x0001__x0001__x0001__x0001__x0001__x0001__x001C_@_x0001__x0001__x0001__x0001__x0001__x0001__x0008_@_x0001__x0001__x0001__x0001__x0001__x0001__x0008_@_x0001__x0001__x0001__x0001__x0001__x0001__x001C_@_x0001__x0001__x0001__x0001__x0001__x0001_&amp;@_x0001__x0001__x0001__x0001__x0001__x0001__x0014_@_x0001__x0001__x0001__x0001__x0001__x0001__x0008_@_x0001__x0001__x0001__x0001__x0001__x0001_1@_x0001__x0001__x0001__x0001__x0001__x0001__x0010_@_x0001__x0001__x0001__x0001__x0001__x0001__x0010_@_x0001__x0001__x0001__x0001__x0001__x0001__x0008_@_x0001__x0001__x0001__x0001__x0001__x0001__x0010_@_x0001__x0001__x0001__x0001__x0001__x0001__x0010_@_x0001__x0001__x0001__x0001__x0001__x0001__x0014_@_x0001__x0001__x0001__x0001__x0001__x0001__x0008_@_x0001__x0001__x0001__x0001__x0001__x0001__x0001__x0001__x0001__x0001__x0001__x0001__x0001__x0001__x001C_@_x0001__x0001__x0001__x0001__x0001__x0001__x0008_@_x0001__x0001__x0001__x0001__x0001__x0001__x0008_@_x0001__x0001__x0001__x0001__x0001__x0001__x0014_@_x0001__x0001__x0001__x0001__x0001__x0001__x0008_@_x0001__x0002__x0001__x0001__x0001__x0001__x0001__x0001__x0008_@_x0001__x0001__x0001__x0001__x0001__x0001__x0008_@_x0001__x0001__x0001__x0001__x0001__x0001__x001C_@_x0001__x0001__x0001__x0001__x0001__x0001__x0014_@_x0001__x0001__x0001__x0001__x0001__x0001_"@_x0001__x0001__x0001__x0001__x0001__x0001__x0008_@_x0001__x0001__x0001__x0001__x0001__x0001__x0008_@_x0001__x0001__x0001__x0001__x0001__x0001__x0008_@_x0001__x0001__x0001__x0001__x0001__x0001__x0008_@_x0001__x0001__x0001__x0001__x0001_C@_x0001__x0001__x0001__x0001__x0001__x0001__x0008_@_x0001__x0001__x0001__x0001__x0001__x0001__x0010_@_x0001__x0001__x0001__x0001__x0001__x0001__x001C_@_x0001__x0001__x0001__x0001__x0001__x0001__x0010_@_x0001__x0001__x0001__x0001__x0001__x0001_ @_x0001__x0001__x0001__x0001__x0001__x0001__x0008_@_x0001__x0001__x0001__x0001__x0001__x0001__x0018_@_x0001__x0001__x0001__x0001__x0001__x0001__x0001__x0001__x0001__x0001__x0001__x0001__x0001__x0001__x0008_@_x0001__x0001__x0001__x0001__x0001__x0001__x0010_@_x0001__x0001__x0001__x0001__x0001__x0001__x0014_@_x0001__x0001__x0001__x0001__x0001__x0001__x0018_@_x0001__x0001__x0001__x0001__x0001__x0001__x0018_@_x0001__x0001__x0001__x0001__x0001__x0001__x0014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0001__x0001__x0001__x0001__x0001__x0001__x0008_@_x0001__x0001__x0001__x0001__x0001__x0002__x0001__x0001__x0008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C_@_x0001__x0001__x0001__x0001__x0001__x0001__x0014_@_x0001__x0001__x0001__x0001__x0001__x0001__x001C_@_x0001__x0001__x0001__x0001__x0001__x0001_ @_x0001__x0001__x0001__x0001__x0001__x0001__x0010_@_x0001__x0001__x0001__x0001__x0001__x0001__x0008_@_x0001__x0001__x0001__x0001__x0001__x0001__x0008_@_x0001__x0001__x0001__x0001__x0001__x0001_0@_x0001__x0001__x0001__x0001__x0001__x0001__x0008_@_x0001__x0001__x0001__x0001__x0001__x0001__x0008_@_x0001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 @_x0001__x0001__x0001__x0001__x0001__x0001__x0008_@_x0001__x0001__x0001__x0001__x0001__x0001__x0010_@_x0001__x0001__x0001__x0001__x0001__x0001__x0010_@_x0001__x0001__x0001__x0001__x0001__x0001__x0018_@_x0001__x0001__x0001__x0001__x0001__x0001__x0014_@_x0001__x0001__x0001__x0001__x0001__x0001__x0014_@_x0001__x0001__x0001__x0001__x0001__x0001__x0010_@_x0001__x0001__x0001__x0001__x0001__x0001__x0014_@_x0001__x0001__x0001__x0001__x0001__x0001__x0010_@_x0001__x0001__x0001__x0001__x0001__x0001__x0008_@_x0001__x0002__x0001__x0001__x0001__x0001__x0001__x0001__x0014_@_x0001__x0001__x0001__x0001__x0001__x0001__x0008_@_x0001__x0001__x0001__x0001__x0001__x0001__x0018_@_x0001__x0001__x0001__x0001__x0001__x0001__x0008_@_x0001__x0001__x0001__x0001__x0001__x0001__x0010_@_x0001__x0001__x0001__x0001__x0001__x0001__x0008_@_x0001__x0001__x0001__x0001__x0001__x0001__x001C_@_x0001__x0001__x0001__x0001__x0001__x0001__x0010_@_x0001__x0001__x0001__x0001__x0001__x0001__x0008_@_x0001__x0001__x0001__x0001__x0001__x0001__x0010_@_x0001__x0001__x0001__x0001__x0001__x0001__x0018_@_x0001__x0001__x0001__x0001__x0001__x0001__x0010_@_x0001__x0001__x0001__x0001__x0001__x0001__x0014_@_x0001__x0001__x0001__x0001__x0001__x0001__x0008_@_x0001__x0001__x0001__x0001__x0001__x0001__x0008_@_x0001__x0001__x0001__x0001__x0001__x0001__x0008_@_x0001__x0001__x0001__x0001__x0001__x0001__x0010_@_x0001__x0001__x0001__x0001__x0001__x0001__x0014_@_x0001__x0001__x0001__x0001__x0001__x0001__x0008_@_x0001__x0001__x0001__x0001__x0001__x0001__x0010_@_x0001__x0001__x0001__x0001__x0001__x0001__x0008_@_x0001__x0001__x0001__x0001__x0001__x0001__x0008_@_x0001__x0001__x0001__x0001__x0001__x0001__x0018_@_x0001__x0001__x0001__x0001__x0001__x0001__x001C_@_x0001__x0001__x0001__x0001__x0001__x0001_7@_x0001__x0001__x0001__x0001__x0001__x0001_ @_x0001__x0001__x0001__x0001__x0001__x0001_"@_x0001__x0001__x0001__x0001__x0001__x0001__x0008_@_x0001__x0001__x0001__x0001__x0001__x0001__x0008_@_x0001__x0001__x0001__x0001__x0001__x0001__x0018_@_x0001__x0001__x0001__x0001__x0001__x0001__x0014_@_x0001__x0001__x0001__x0001__x0001__x0002__x0001__x0001__x0018_@_x0001__x0001__x0001__x0001__x0001__x0001__x0008_@_x0001__x0001__x0001__x0001__x0001__x0001__x0001__x0001__x0001__x0001__x0001__x0001__x0001__x0001__x0008_@_x0001__x0001__x0001__x0001__x0001__x0001__x0014_@_x0001__x0001__x0001__x0001__x0001__x0001__x001C_@_x0001__x0001__x0001__x0001__x0001__x0001__x0010_@_x0001__x0001__x0001__x0001__x0001__x0001__x0008_@_x0001__x0001__x0001__x0001__x0001__x0001_&amp;@_x0001__x0001__x0001__x0001__x0001__x0001__x0008_@_x0001__x0001__x0001__x0001__x0001__x0001__x0008_@_x0001__x0001__x0001__x0001__x0001__x0001__x0008_@_x0001__x0001__x0001__x0001__x0001__x0001__x001C_@_x0001__x0001__x0001__x0001__x0001__x0001_ @_x0001__x0001__x0001__x0001__x0001__x0001__x0001__x0001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0010_@_x0001__x0001__x0001__x0001__x0001__x0001__x0010_@_x0001__x0001__x0001__x0001__x0001__x0001_ @_x0001__x0001__x0001__x0001__x0001__x0001__x0018_@_x0001__x0001__x0001__x0001__x0001__x0001__x0008_@_x0001__x0001__x0001__x0001__x0001__x0001__x0008_@_x0001__x0001__x0001__x0001__x0001__x0001__x0014_@_x0001__x0001__x0001__x0001__x0001__x0001__x0018_@_x0001__x0002__x0001__x0001__x0001__x0001__x0001__x0001__x001C_@_x0001__x0001__x0001__x0001__x0001__x0001__x0014_@_x0001__x0001__x0001__x0001__x0001__x0001__x0018_@_x0001__x0001__x0001__x0001__x0001__x0001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0010_@_x0001__x0001__x0001__x0001__x0001__x0001__x001C_@_x0001__x0001__x0001__x0001__x0001__x0001__x0008_@_x0001__x0001__x0001__x0001__x0001__x0001__x0014_@_x0001__x0001__x0001__x0001__x0001__x0001__x001C_@_x0001__x0001__x0001__x0001__x0001__x0001__x0010_@_x0001__x0001__x0001__x0001__x0001__x0001__x0008_@_x0001__x0001__x0001__x0001__x0001__x0001__x0010_@_x0001__x0001__x0001__x0001__x0001__x0001__x0010_@_x0001__x0001__x0001__x0001__x0001__x0001_ @_x0001__x0001__x0001__x0001__x0001__x0001__x0018_@_x0001__x0001__x0001__x0001__x0001__x0001_$@_x0001__x0001__x0001__x0001__x0001__x0001__x0018_@_x0001__x0001__x0001__x0001__x0001__x0001__x0014_@_x0001__x0001__x0001__x0001__x0001__x0001__x0001__x0001__x0001__x0001__x0001__x0001__x0001__x0001__x0010_@_x0001__x0001__x0001__x0001__x0001__x0001__x0008_@_x0001__x0001__x0001__x0001__x0001__x0001__x0008_@_x0001__x0001__x0001__x0001__x0001__x0001__x0014_@_x0001__x0001__x0001__x0001__x0001__x0001__x0008_@_x0001__x0001__x0001__x0001__x0001__x0001_7@_x0001__x0001__x0001__x0001__x0001__x0001__x0008_@_x0001__x0001__x0001__x0001__x0001__x0002__x0001__x0001__x0008_@_x0001__x0001__x0001__x0001__x0001__x0001__x0008_@_x0001__x0001__x0001__x0001__x0001__x0001__x0010_@_x0001__x0001__x0001__x0001__x0001__x0001__x001C_@_x0001__x0001__x0001__x0001__x0001__x0001_ @_x0001__x0001__x0001__x0001__x0001__x0001__x0018_@_x0001__x0001__x0001__x0001__x0001__x0001__x0001__x0001__x0001__x0001__x0001__x0001__x0001__x0001__x0014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0001__x0001__x0001__x0001__x0001__x0001__x0001__x0001__x001C_@_x0001__x0001__x0001__x0001__x0001__x0001__x0014_@_x0001__x0001__x0001__x0001__x0001__x0001__x0008_@_x0001__x0001__x0001__x0001__x0001__x0001__x001C_@_x0001__x0001__x0001__x0001__x0001__x0001__x0010_@_x0001__x0001__x0001__x0001__x0001__x0001__x0008_@_x0001__x0001__x0001__x0001__x0001__x0001__x0014_@_x0001__x0001__x0001__x0001__x0001__x0001__x0018_@_x0001__x0001__x0001__x0001__x0001__x0001__x0008_@_x0001__x0001__x0001__x0001__x0001__x0001__x0008_@_x0001__x0001__x0001__x0001__x0001__x0001__x0010_@_x0001__x0001__x0001__x0001__x0001__x0001__x0014_@_x0001__x0001__x0001__x0001__x0001__x0001__x0010_@_x0001__x0001__x0001__x0001__x0001__x0001__x0001__x0001__x0001__x0001__x0001__x0001__x0001__x0001__x0010_@_x0001__x0001__x0001__x0001__x0001__x0001__x0008_@_x0001__x0002__x0001__x0001__x0001__x0001__x0001__x0001__x0014_@_x0001__x0001__x0001__x0001__x0001__x0001__x0014_@_x0001__x0001__x0001__x0001__x0001__x0001__x0008_@_x0001__x0001__x0001__x0001__x0001__x0001__x0008_@_x0001__x0001__x0001__x0001__x0001__x0001__x001C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 @_x0001__x0001__x0001__x0001__x0001__x0001__x0008_@_x0001__x0001__x0001__x0001__x0001__x0001__x0008_@_x0001__x0001__x0001__x0001__x0001__x0001__x0008_@_x0001__x0001__x0001__x0001__x0001__x0001_ @_x0001__x0001__x0001__x0001__x0001__x0001__x0010_@_x0001__x0001__x0001__x0001__x0001__x0001__x0008_@_x0001__x0001__x0001__x0001__x0001__x0001__x0008_@_x0001__x0001__x0001__x0001__x0001__x0001__x0010_@_x0001__x0001__x0001__x0001__x0001__x0001_"@_x0001__x0001__x0001__x0001__x0001__x0001__x0008_@_x0001__x0001__x0001__x0001__x0001__x0001__x0010_@_x0001__x0001__x0001__x0001__x0001__x0001__x0008_@_x0001__x0001__x0001__x0001__x0001__x0001__x0018_@_x0001__x0001__x0001__x0001__x0001__x0001__x0008_@_x0001__x0001__x0001__x0001__x0001__x0001__x0014_@_x0001__x0001__x0001__x0001__x0001__x0001__x0018_@_x0001__x0001__x0001__x0001__x0001__x0001__x0010_@_x0001__x0001__x0001__x0001__x0001__x0001__x0008_@_x0001__x0001__x0001__x0001__x0001__x0001__x0014_@_x0001__x0001__x0001__x0001__x0001__x0001__x0018_@_x0001__x0001__x0001__x0001__x0001__x0002__x0001__x0001__x0018_@_x0001__x0001__x0001__x0001__x0001__x0001__x0008_@_x0001__x0001__x0001__x0001__x0001__x0001__x0010_@_x0001__x0001__x0001__x0001__x0001__x0001__x0008_@_x0001__x0001__x0001__x0001__x0001__x0001__x0008_@_x0001__x0001__x0001__x0001__x0001__x0001__x001C_@_x0001__x0001__x0001__x0001__x0001__x0001__x0018_@_x0001__x0001__x0001__x0001__x0001__x0001__x0018_@_x0001__x0001__x0001__x0001__x0001__x0001__x0008_@_x0001__x0001__x0001__x0001__x0001__x0001__x0008_@_x0001__x0001__x0001__x0001__x0001__x0001__x0008_@_x0001__x0001__x0001__x0001__x0001__x0001__x0014_@_x0001__x0001__x0001__x0001__x0001__x0001__x0010_@_x0001__x0001__x0001__x0001__x0001__x0001__x0008_@_x0001__x0001__x0001__x0001__x0001__x0001__x0010_@_x0001__x0001__x0001__x0001__x0001__x0001__x0014_@_x0001__x0001__x0001__x0001__x0001__x0001__x0008_@_x0001__x0001__x0001__x0001__x0001__x0001__x0010_@_x0001__x0001__x0001__x0001__x0001__x0001__x0014_@_x0001__x0001__x0001__x0001__x0001__x0001__x0014_@_x0001__x0001__x0001__x0001__x0001__x0001__x0008_@_x0001__x0001__x0001__x0001__x0001__x0001__x0010_@_x0001__x0001__x0001__x0001__x0001__x0001__x0018_@_x0001__x0001__x0001__x0001__x0001__x0001__x0008_@_x0001__x0001__x0001__x0001__x0001__x0001__x0010_@_x0001__x0001__x0001__x0001__x0001__x0001__x0008_@_x0001__x0001__x0001__x0001__x0001__x0001__x0008_@_x0001__x0001__x0001__x0001__x0001__x0001__x0014_@_x0001__x0001__x0001__x0001__x0001__x0001__x0001__x0001__x0001__x0001__x0001__x0001__x0001__x0001__x0008_@_x0001__x0001__x0001__x0001__x0001__x0001__x0008_@_x0001__x0001__x0001__x0001__x0001__x0001__x0010_@_x0001__x0002__x0001__x0001__x0001__x0001__x0001__x0001__x0010_@_x0001__x0001__x0001__x0001__x0001__x0001__x0008_@_x0001__x0001__x0001__x0001__x0001__x0001__x0001__x0001__x0001__x0001__x0001__x0001__x0001__x0001__x0008_@_x0001__x0001__x0001__x0001__x0001__x0001__x0001__x0001__x0001__x0001__x0001__x0001__x0001__x0001__x0010_@_x0001__x0001__x0001__x0001__x0001__x0001__x001C_@_x0001__x0001__x0001__x0001__x0001__x0001__x0008_@_x0001__x0001__x0001__x0001__x0001__x0001__x0018_@_x0001__x0001__x0001__x0001__x0001__x0001__x0008_@_x0001__x0001__x0001__x0001__x0001__x0001__x0010_@_x0001__x0001__x0001__x0001__x0001__x0001__x0008_@_x0001__x0001__x0001__x0001__x0001__x0001__x001C_@_x0001__x0001__x0001__x0001__x0001__x0001__x0008_@_x0001__x0001__x0001__x0001__x0001__x0001__x0018_@_x0001__x0001__x0001__x0001__x0001__x0001__x0010_@_x0001__x0001__x0001__x0001__x0001__x0001__x0010_@_x0001__x0001__x0001__x0001__x0001__x0001__x0010_@_x0001__x0001__x0001__x0001__x0001__x0001__x0010_@_x0001__x0001__x0001__x0001__x0001__x0001__x0008_@_x0001__x0001__x0001__x0001__x0001__x0001__x0018_@_x0001__x0001__x0001__x0001__x0001__x0001__x001C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0001__x0001__x0001__x0001__x0001__x0001__x0001__x0001__x0018_@_x0001__x0001__x0001__x0001__x0001__x0002__x0001__x0001__x0008_@_x0001__x0001__x0001__x0001__x0001__x0001_ @_x0001__x0001__x0001__x0001__x0001__x0001__x0018_@_x0001__x0001__x0001__x0001__x0001__x0001__x0008_@_x0001__x0001__x0001__x0001__x0001__x0001__x0001__x0001__x0001__x0001__x0001__x0001__x0001__x0001__x0018_@_x0001__x0001__x0001__x0001__x0001__x0001__x0008_@_x0001__x0001__x0001__x0001__x0001__x0001__x001C_@_x0001__x0001__x0001__x0001__x0001__x0001__x0001__x0001__x0001__x0001__x0001__x0001__x0001__x0001__x0010_@_x0001__x0001__x0001__x0001__x0001__x0001__x0018_@_x0001__x0001__x0001__x0001__x0001__x0001__x0008_@_x0001__x0001__x0001__x0001__x0001__x0001__x0001__x0001__x0001__x0001__x0001__x0001__x0001__x0001__x0014_@_x0001__x0001__x0001__x0001__x0001__x0001__x0010_@_x0001__x0001__x0001__x0001__x0001__x0001__x0010_@_x0001__x0001__x0001__x0001__x0001__x0001__x0010_@_x0001__x0001__x0001__x0001__x0001__x0001__x0008_@_x0001__x0001__x0001__x0001__x0001__x0001__x0010_@_x0001__x0001__x0001__x0001__x0001__x0001__x0014_@_x0001__x0001__x0001__x0001__x0001__x0001__x0008_@_x0001__x0001__x0001__x0001__x0001__x0001__x0008_@_x0001__x0001__x0001__x0001__x0001__x0001__x001C_@_x0001__x0001__x0001__x0001__x0001__x0001_ @_x0001__x0001__x0001__x0001__x0001__x0001__x0008_@_x0001__x0001__x0001__x0001__x0001__x0001__x0008_@_x0001__x0001__x0001__x0001__x0001__x0001__x0001__x0001__x0001__x0001__x0001__x0001__x0001__x0001__x0001__x0001__x0001__x0001__x0001__x0001__x0001__x0001__x0001__x0001__x0001__x0001__x0001__x0001__x0001__x0001__x0008_@_x0001__x0001__x0001__x0001__x0001__x0001__x0008_@_x0001__x0001__x0001__x0001__x0001__x0001__x0010_@_x0001__x0002__x0001__x0001__x0001__x0001__x0001__x0001__x0010_@_x0001__x0001__x0001__x0001__x0001__x0001__x0014_@_x0001__x0001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0001_@_x0001__x0001__x0001__x0001__x0001__x0001_ @_x0001__x0001__x0001__x0001__x0001__x0001__x0018_@_x0001__x0001__x0001__x0001__x0001__x0001__x0014_@_x0001__x0001__x0001__x0001__x0001__x0001__x0008_@_x0001__x0001__x0001__x0001__x0001__x0001__x0001__x0001__x0001__x0001__x0001__x0001__x0001__x0001__x0008_@_x0001__x0001__x0001__x0001__x0001__x0001__x0008_@_x0001__x0001__x0001__x0001__x0001__x0001__x001C_@_x0001__x0001__x0001__x0001__x0001__x0001__x0008_@_x0001__x0001__x0001__x0001__x0001__x0001__x0008_@_x0001__x0001__x0001__x0001__x0001__x0001__x0014_@_x0001__x0001__x0001__x0001__x0001__x0001__x0010_@_x0001__x0001__x0001__x0001__x0001__x0001__x0014_@_x0001__x0001__x0001__x0001__x0001__x0001__x0008_@_x0001__x0001__x0001__x0001__x0001__x0001__x0010_@_x0001__x0001__x0001__x0001__x0001__x0001_&amp;@_x0001__x0001__x0001__x0001__x0001__x0001__x001C_@_x0001__x0001__x0001__x0001__x0001__x0001__x0010_@_x0001__x0001__x0001__x0001__x0001__x0001__x0001__x0001__x0001__x0001__x0001__x0001__x0001__x0001__x0008_@_x0001__x0001__x0001__x0001__x0001__x0002__x0001__x0001__x0008_@_x0001__x0001__x0001__x0001__x0001__x0001__x0014_@_x0001__x0001__x0001__x0001__x0001__x0001__x001C_@_x0001__x0001__x0001__x0001__x0001__x0001_ @_x0001__x0001__x0001__x0001__x0001__x0001__x001C_@_x0001__x0001__x0001__x0001__x0001__x0001__x0008_@_x0001__x0001__x0001__x0001__x0001__x0001__x0010_@_x0001__x0001__x0001__x0001__x0001__x0001__x0008_@_x0001__x0001__x0001__x0001__x0001__x0001__x0014_@_x0001__x0001__x0001__x0001__x0001__x0001__x0018_@_x0001__x0001__x0001__x0001__x0001__x0001__x0008_@_x0001__x0001__x0001__x0001__x0001__x0001__x0008_@_x0001__x0001__x0001__x0001__x0001__x0001__x001C_@_x0001__x0001__x0001__x0001__x0001__x0001__x001C_@_x0001__x0001__x0001__x0001__x0001__x0001__x0014_@_x0001__x0001__x0001__x0001__x0001__x0001__x0008_@_x0001__x0001__x0001__x0001__x0001__x0001__x0010_@_x0001__x0001__x0001__x0001__x0001__x0001_ @_x0001__x0001__x0001__x0001__x0001__x0001__x0018_@_x0001__x0001__x0001__x0001__x0001__x0001__x0008_@_x0001__x0001__x0001__x0001__x0001__x0001__x0008_@_x0001__x0001__x0001__x0001__x0001__x0001_"@_x0001__x0001__x0001__x0001__x0001__x0001__x0008_@_x0001__x0001__x0001__x0001__x0001__x0001__x0001__x0001__x0001__x0001__x0001__x0001__x0001__x0001__x001C_@_x0001__x0001__x0001__x0001__x0001__x0001__x0018_@_x0001__x0001__x0001__x0001__x0001__x0001__x0010_@_x0001__x0001__x0001__x0001__x0001__x0001__x0008_@_x0001__x0001__x0001__x0001__x0001__x0001__x001C_@_x0001__x0001__x0001__x0001__x0001__x0001__x0001__x0001__x0001__x0001__x0001__x0001__x0001__x0001__x0010_@_x0001__x0001__x0001__x0001__x0001__x0001__x0001__x0001__x0001__x0002__x0001__x0001__x0001__x0001__x0001__x0001__x0008_@_x0001__x0001__x0001__x0001__x0001__x0001__x0010_@_x0001__x0001__x0001__x0001__x0001__x0001__x0008_@_x0001__x0001__x0001__x0001__x0001__x0001__x0010_@_x0001__x0001__x0001__x0001__x0001__x0001__x0018_@_x0001__x0001__x0001__x0001__x0001__x0001__x0014_@_x0001__x0001__x0001__x0001__x0001__x0001__x0010_@_x0001__x0001__x0001__x0001__x0001__x0001__x0014_@_x0001__x0001__x0001__x0001__x0001__x0001__x0014_@_x0001__x0001__x0001__x0001__x0001__x0001__x001C_@_x0001__x0001__x0001__x0001__x0001__x0001__x0014_@_x0001__x0001__x0001__x0001__x0001__x0001__x0008_@_x0001__x0001__x0001__x0001__x0001__x0001__x0008_@_x0001__x0001__x0001__x0001__x0001__x0001__x001C_@_x0001__x0001__x0001__x0001__x0001__x0001__x0008_@_x0001__x0001__x0001__x0001__x0001__x0001__x0008_@_x0001__x0001__x0001__x0001__x0001__x0001__x0014_@_x0001__x0001__x0001__x0001__x0001__x0001__x0010_@_x0001__x0001__x0001__x0001__x0001__x0001__x0008_@_x0001__x0001__x0001__x0001__x0001__x0001__x0010_@_x0001__x0001__x0001__x0001__x0001__x0001__x0014_@_x0001__x0001__x0001__x0001__x0001__x0001__x0008_@_x0001__x0001__x0001__x0001__x0001__x0001__x0010_@_x0001__x0001__x0001__x0001__x0001__x0001__x0014_@_x0001__x0001__x0001__x0001__x0001__x0001__x0008_@_x0001__x0001__x0001__x0001__x0001__x0001__x0008_@_x0001__x0001__x0001__x0001__x0001__x0001__x001C_@_x0001__x0001__x0001__x0001__x0001__x0001__x0014_@_x0001__x0001__x0001__x0001__x0001__x0001__x0001__x0001__x0001__x0001__x0001__x0001__x0001__x0001__x0008_@_x0001__x0001__x0001__x0001__x0001__x0001__x0008_@_x0001__x0001__x0001__x0001__x0001__x0002__x0001__x0001__x0010_@_x0001__x0001__x0001__x0001__x0001__x0001__x0008_@_x0001__x0001__x0001__x0001__x0001__x0001_C@_x0001__x0001__x0001__x0001__x0001__x0001__x0008_@_x0001__x0001__x0001__x0001__x0001__x0001__x0008_@_x0001__x0001__x0001__x0001__x0001__x0001__x0010_@_x0001__x0001__x0001__x0001__x0001__x0001__x0008_@_x0001__x0001__x0001__x0001__x0001__x0001__x0018_@_x0001__x0001__x0001__x0001__x0001__x0001__x0008_@_x0001__x0001__x0001__x0001__x0001__x0001__x0010_@_x0001__x0001__x0001__x0001__x0001__x0001__x0018_@_x0001__x0001__x0001__x0001__x0001__x0001__x001C_@_x0001__x0001__x0001__x0001__x0001__x0001__x0008_@_x0001__x0001__x0001__x0001__x0001__x0001__x0014_@_x0001__x0001__x0001__x0001__x0001__x0001__x0008_@_x0001__x0001__x0001__x0001__x0001__x0001_*@_x0001__x0001__x0001__x0001__x0001__x0001__x0008_@_x0001__x0001__x0001__x0001__x0001__x0001__x0010_@_x0001__x0001__x0001__x0001__x0001__x0001__x0018_@_x0001__x0001__x0001__x0001__x0001__x0001__x0018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0001__x0001__x0001__x0001__x0001__x0001__x0001__x0001__x0014_@_x0001__x0001__x0001__x0001__x0001__x0001__x001C_@_x0001__x0001__x0001__x0001__x0001__x0001__x0008_@_x0001__x0001__x0001__x0001__x0001__x0001__x0008_@_x0001__x0001__x0001__x0001__x0001__x0001__x001C_@_x0001__x0001__x0001__x0001__x0001__x0001__x0008_@_x0001__x0002__x0001__x0001__x0001__x0001__x0001__x0001_"@_x0001__x0001__x0001__x0001__x0001__x0001__x0018_@_x0001__x0001__x0001__x0001__x0001__x0001__x0008_@_x0001__x0001__x0001__x0001__x0001__x0001__x0018_@_x0001__x0001__x0001__x0001__x0001__x0001__x0010_@_x0001__x0001__x0001__x0001__x0001__x0001__x0001__x0001__x0001__x0001__x0001__x0001__x0001__x0001__x0010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0018_@_x0001__x0001__x0001__x0001__x0001__x0001__x0008_@_x0001__x0001__x0001__x0001__x0001__x0001__x0018_@_x0001__x0001__x0001__x0001__x0001__x0001__x0010_@_x0001__x0001__x0001__x0001__x0001__x0001_7@_x0001__x0001__x0001__x0001__x0001__x0001__x0008_@_x0001__x0001__x0001__x0001__x0001__x0001__x0014_@_x0001__x0001__x0001__x0001__x0001__x0001_"@_x0001__x0001__x0001__x0001__x0001__x0001__x0018_@_x0001__x0001__x0001__x0001__x0001__x0001__x0010_@_x0001__x0001__x0001__x0001__x0001__x0001__x0010_@_x0001__x0001__x0001__x0001__x0001_J@_x0001__x0001__x0001__x0001__x0001__x0001__x0008_@_x0001__x0001__x0001__x0001__x0001__x0001__x001C_@_x0001__x0001__x0001__x0001__x0001__x0001__x0010_@_x0001__x0001__x0001__x0001__x0001__x0001__x0008_@_x0001__x0001__x0001__x0001__x0001__x0001__x0014_@_x0001__x0001__x0001__x0001__x0001__x0001_ @_x0001__x0001__x0001__x0001__x0001__x0001__x0014_@_x0001__x0001__x0001__x0001__x0001__x0002__x0001__x0001__x0008_@_x0001__x0001__x0001__x0001__x0001__x0001__x0001__x0001__x0001__x0001__x0001__x0001__x0001__x0001__x0018_@_x0001__x0001__x0001__x0001__x0001__x0001__x0008_@_x0001__x0001__x0001__x0001__x0001__x0001__x0008_@_x0001__x0001__x0001__x0001__x0001__x0001__x0001__x0001__x0001__x0001__x0001__x0001__x0001__x0001__x0010_@_x0001__x0001__x0001__x0001__x0001__x0001__x0014_@_x0001__x0001__x0001__x0001__x0001__x0001__x0010_@_x0001__x0001__x0001__x0001__x0001__x0001__x0008_@_x0001__x0001__x0001__x0001__x0001__x0001__x0010_@_x0001__x0001__x0001__x0001__x0001__x0001__x0010_@_x0001__x0001__x0001__x0001__x0001__x0001__x0010_@_x0001__x0001__x0001__x0001__x0001__x0001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0010_@_x0001__x0001__x0001__x0001__x0001__x0001_*@_x0001__x0001__x0001__x0001__x0001__x0001__x0001__x0001__x0001__x0001__x0001__x0001__x0001__x0001__x0014_@_x0001__x0001__x0001__x0001__x0001__x0001__x0008_@_x0001__x0001__x0001__x0001__x0001__x0001_"@_x0001__x0001__x0001__x0001__x0001__x0001__x0010_@_x0001__x0001__x0001__x0001__x0001__x0001__x0008_@_x0001__x0001__x0001__x0001__x0001__x0001__x0008_@_x0001__x0001__x0001__x0001__x0001__x0001__x0014_@_x0001__x0001__x0001__x0001__x0001__x0001__x0010_@_x0001__x0001__x0001__x0001__x0001__x0001__x0008_@_x0001__x0002__x0001__x0001__x0001__x0001__x0001__x0001__x0008_@_x0001__x0001__x0001__x0001__x0001__x0001__x0008_@_x0001__x0001__x0001__x0001__x0001__x0001__x0018_@_x0001__x0001__x0001__x0001__x0001__x0001__x0001__x0001__x0001__x0001__x0001__x0001__x0001__x0001__x0010_@_x0001__x0001__x0001__x0001__x0001__x0001__x0008_@_x0001__x0001__x0001__x0001__x0001__x0001__x0010_@_x0001__x0001__x0001__x0001__x0001__x0001__x0010_@_x0001__x0001__x0001__x0001__x0001__x0001_*@_x0001__x0001__x0001__x0001__x0001__x0001__x0010_@_x0001__x0001__x0001__x0001__x0001__x0001__x0008_@_x0001__x0001__x0001__x0001__x0001__x0001__x0010_@_x0001__x0001__x0001__x0001__x0001__x0001__x001C_@_x0001__x0001__x0001__x0001__x0001__x0001_$@_x0001__x0001__x0001__x0001__x0001__x0001__x0008_@_x0001__x0001__x0001__x0001__x0001__x0001__x0008_@_x0001__x0001__x0001__x0001__x0001__x0001__x0014_@_x0001__x0001__x0001__x0001__x0001__x0001__x0014_@_x0001__x0001__x0001__x0001__x0001__x0001_ @_x0001__x0001__x0001__x0001__x0001__x0001__x0010_@_x0001__x0001__x0001__x0001__x0001__x0001__x0018_@_x0001__x0001__x0001__x0001__x0001__x0001__x0014_@_x0001__x0001__x0001__x0001__x0001__x0001__x0010_@_x0001__x0001__x0001__x0001__x0001__x0001__x0008_@_x0001__x0001__x0001__x0001__x0001__x0001__x0010_@_x0001__x0001__x0001__x0001__x0001__x0001__x001C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0002__x0001__x0001__x0010_@_x0001__x0001__x0001__x0001__x0001__x0001__x0018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0018_@_x0001__x0001__x0001__x0001__x0001__x0001_ @_x0001__x0001__x0001__x0001__x0001__x0001__x0008_@_x0001__x0001__x0001__x0001__x0001__x0001__x0008_@_x0001__x0001__x0001__x0001__x0001__x0001__x0008_@_x0001__x0001__x0001__x0001__x0001__x0001__x0018_@_x0001__x0001__x0001__x0001__x0001__x0001__x0010_@_x0001__x0001__x0001__x0001__x0001__x0001__x0010_@_x0001__x0001__x0001__x0001__x0001__x0001__x0010_@_x0001__x0001__x0001__x0001__x0001__x0001__x0010_@_x0001__x0001__x0001__x0001__x0001__x0001__x0010_@_x0001__x0001__x0001__x0001__x0001__x0001__x0018_@_x0001__x0001__x0001__x0001__x0001__x0001__x0014_@_x0001__x0001__x0001__x0001__x0001__x0001__x001C_@_x0001__x0001__x0001__x0001__x0001__x0001__x0001__x0001__x0001__x0001__x0001__x0001__x0001__x0001__x0014_@_x0001__x0001__x0001__x0001__x0001__x0001__x0014_@_x0001__x0001__x0001__x0001__x0001__x0001__x0008_@_x0001__x0001__x0001__x0001__x0001__x0001__x0014_@_x0001__x0001__x0001__x0001__x0001__x0001_"@_x0001__x0001__x0001__x0001__x0001__x0001_&lt;@_x0001__x0001__x0001__x0001__x0001__x0001__x0014_@_x0001__x0001__x0001__x0001__x0001__x0001__x0008_@_x0001__x0001__x0001__x0001__x0001__x0001__x0010_@_x0001__x0001__x0001__x0001__x0001__x0001__x0008_@_x0001__x0002__x0001__x0001__x0001__x0001__x0001__x0001__x0014_@_x0001__x0001__x0001__x0001__x0001__x0001__x0014_@_x0001__x0001__x0001__x0001__x0001__x0001__x0010_@_x0001__x0001__x0001__x0001__x0001__x0001__x0010_@_x0001__x0001__x0001__x0001__x0001__x0001__x0008_@_x0001__x0001__x0001__x0001__x0001__x0001__x0001__x0001__x0001__x0001__x0001__x0001__x0001__x0001__x0018_@_x0001__x0001__x0001__x0001__x0001__x0001__x0010_@_x0001__x0001__x0001__x0001__x0001__x0001__x0014_@_x0001__x0001__x0001__x0001__x0001__x0001__x0010_@_x0001__x0001__x0001__x0001__x0001__x0001__x0008_@_x0001__x0001__x0001__x0001__x0001__x0001__x0010_@_x0001__x0001__x0001__x0001__x0001__x0001__x0014_@_x0001__x0001__x0001__x0001__x0001__x0001__x0010_@_x0001__x0001__x0001__x0001__x0001__x0001__x0010_@_x0001__x0001__x0001__x0001__x0001__x0001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0018_@_x0001__x0001__x0001__x0001__x0001__x0001__x0010_@_x0001__x0001__x0001__x0001__x0001__x0001__x001C_@_x0001__x0001__x0001__x0001__x0001__x0001__x0008_@_x0001__x0001__x0001__x0001__x0001__x0001__x0008_@_x0001__x0001__x0001__x0001__x0001__x0001__x0010_@_x0001__x0001__x0001__x0001__x0001__x0001__x0018_@_x0001__x0001__x0001__x0001__x0001__x0001__x0008_@_x0001__x0001__x0001__x0001__x0001__x0001__x0008_@_x0001__x0001__x0001__x0001__x0001__x0002__x0001__x0001__x0008_@_x0001__x0001__x0001__x0001__x0001__x0001_(@_x0001__x0001__x0001__x0001__x0001__x0001__x0014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0001__x0001__x0001__x0001__x0001__x0001__x0001__x0001__x0014_@_x0001__x0001__x0001__x0001__x0001__x0001__x0010_@_x0001__x0001__x0001__x0001__x0001__x0001__x001C_@_x0001__x0001__x0001__x0001__x0001__x0001__x0014_@_x0001__x0001__x0001__x0001__x0001__x0001__x0014_@_x0001__x0001__x0001__x0001__x0001__x0001__x0008_@_x0001__x0001__x0001__x0001__x0001__x0001__x0010_@_x0001__x0001__x0001__x0001__x0001__x0001__x0008_@_x0001__x0001__x0001__x0001__x0001__x0001__x0018_@_x0001__x0001__x0001__x0001__x0001__x0001_ @_x0001__x0001__x0001__x0001__x0001__x0001__x0010_@_x0001__x0001__x0001__x0001__x0001__x0001_ @_x0001__x0001__x0001__x0001__x0001__x0001__x001C_@_x0001__x0001__x0001__x0001__x0001__x0001__x0008_@_x0001__x0001__x0001__x0001__x0001__x0001__x0008_@_x0001__x0001__x0001__x0001__x0001__x0001__x0014_@_x0001__x0001__x0001__x0001__x0001__x0001__x0008_@_x0001__x0001__x0001__x0001__x0001__x0001__x0018_@_x0001__x0001__x0001__x0001__x0001__x0001_8@_x0001__x0001__x0001__x0001__x0001__x0001__x0010_@_x0001__x0001__x0001__x0001__x0001__x0001__x0008_@_x0001__x0002__x0001__x0001__x0001__x0001__x0001__x0001__x0001__x0001__x0001__x0001__x0001__x0001__x0001__x0001__x0008_@_x0001__x0001__x0001__x0001__x0001__x0001__x0008_@_x0001__x0001__x0001__x0001__x0001__x0001__x0014_@_x0001__x0001__x0001__x0001__x0001__x0001__x001C_@_x0001__x0001__x0001__x0001__x0001__x0001__x0018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2@_x0001__x0001__x0001__x0001__x0001__x0001_A@_x0001__x0001__x0001__x0001__x0001__x0001_ @_x0001__x0001__x0001__x0001__x0001__x0001_&amp;@_x0001__x0001__x0001__x0001__x0001__x0001__x0010_@_x0001__x0001__x0001__x0001__x0001__x0001__x0008_@_x0001__x0001__x0001__x0001__x0001__x0001_1@_x0001__x0001__x0001__x0001__x0001__x0001__x0008_@_x0001__x0001__x0001__x0001__x0001__x0001__x0014_@_x0001__x0001__x0001__x0001__x0001__x0001__x0014_@_x0001__x0001__x0001__x0001__x0001__x0001__x0008_@_x0001__x0001__x0001__x0001__x0001__x0001__x0010_@_x0001__x0001__x0001__x0001__x0001__x0001_(@_x0001__x0001__x0001__x0001__x0001__x0001__x0008_@_x0001__x0001__x0001__x0001__x0001__x0001__x0014_@_x0001__x0001__x0001__x0001__x0001__x0001_"@_x0001__x0001__x0001__x0001__x0001__x0001__x0018_@_x0001__x0001__x0001__x0001__x0001__x0001__x0010_@_x0001__x0001__x0001__x0001__x0001__x0001__x0018_@_x0001__x0001__x0001__x0001__x0001__x0001__x0008_@_x0001__x0001__x0001__x0001__x0001__x0002__x0001__x0001__x0010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C_@_x0001__x0001__x0001__x0001__x0001__x0001__x0008_@_x0001__x0001__x0001__x0001__x0001__x0001__x0008_@_x0001__x0001__x0001__x0001__x0001__x0001__x0010_@_x0001__x0001__x0001__x0001__x0001__x0001__x0008_@_x0001__x0001__x0001__x0001__x0001__x0001__x0018_@_x0001__x0001__x0001__x0001__x0001_H@_x0001__x0001__x0001__x0001__x0001__x0001_ @_x0001__x0001__x0001__x0001__x0001__x0001__x0010_@_x0001__x0001__x0001__x0001__x0001__x0001_7@_x0001__x0001__x0001__x0001__x0001__x0001__x0001_@_x0001__x0001__x0001__x0001__x0001__x0001__x0014_@_x0001__x0001__x0001__x0001__x0001__x0001_&amp;@_x0001__x0001__x0001__x0001__x0001__x0001__x0008_@_x0001__x0001__x0001__x0001__x0001__x0001__x0014_@_x0001__x0001__x0001__x0001__x0001__x0001__x0001__x0001__x0001__x0001__x0001__x0001__x0001__x0001_ @_x0001__x0001__x0001__x0001__x0001__x0001__x0008_@_x0001__x0001__x0001__x0001__x0001__x0001__x0018_@_x0001__x0001__x0001__x0001__x0001__x0001_"@_x0001__x0001__x0001__x0001__x0001__x0001__x0008_@_x0001__x0001__x0001__x0001__x0001_H@_x0001__x0001__x0001__x0001__x0001__x0001__x0014_@_x0001__x0001__x0001__x0001__x0001__x0001_(@_x0001__x0001__x0001__x0001__x0001__x0001__x0010_@_x0001__x0002__x0001__x0001__x0001__x0001__x0001__x0001__x0014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1@_x0001__x0001__x0001__x0001__x0001__x0001__x001C_@_x0001__x0001__x0001__x0001__x0001__x0001__x001C_@_x0001__x0001__x0001__x0001__x0001__x0001__x0010_@_x0001__x0001__x0001__x0001__x0001__x0001__x0010_@_x0001__x0001__x0001__x0001__x0001__x0001__x0008_@_x0001__x0001__x0001__x0001__x0001__x0001__x0008_@_x0001__x0001__x0001__x0001__x0001__x0001_ @_x0001__x0001__x0001__x0001__x0001__x0001__x0008_@_x0001__x0001__x0001__x0001__x0001__x0001__x0008_@_x0001__x0001__x0001__x0001__x0001__x0001__x001C_@_x0001__x0001__x0001__x0001__x0001__x0001__x0010_@_x0001__x0001__x0001__x0001__x0001__x0001__x0014_@_x0001__x0001__x0001__x0001__x0001__x0001__x0001__x0001__x0001__x0001__x0001__x0001__x0001__x0001__x0014_@_x0001__x0001__x0001__x0001__x0001__x0001__x0018_@_x0001__x0001__x0001__x0001__x0001__x0001__x0010_@_x0001__x0001__x0001__x0001__x0001__x0001__x0018_@_x0001__x0001__x0001__x0001__x0001__x0001__x0010_@_x0001__x0001__x0001__x0001__x0001__x0001__x0014_@_x0001__x0001__x0001__x0001__x0001__x0001__x001C_@_x0001__x0001__x0001__x0001__x0001__x0001__x0018_@_x0001__x0001__x0001__x0001__x0001__x0001__x0008_@_x0001__x0001__x0001__x0001__x0001__x0001__x0010_@_x0001__x0001__x0001__x0001__x0001__x0001__x0008_@_x0001__x0001__x0001__x0001__x0001__x0002__x0001__x0001__x0008_@_x0001__x0001__x0001__x0001__x0001__x0001_ @_x0001__x0001__x0001__x0001__x0001__x0001__x001C_@_x0001__x0001__x0001__x0001__x0001__x0001__x0008_@_x0001__x0001__x0001__x0001__x0001__x0001__x0014_@_x0001__x0001__x0001__x0001__x0001__x0001__x001C_@_x0001__x0001__x0001__x0001__x0001__x0001__x0014_@_x0001__x0001__x0001__x0001__x0001__x0001__x0014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0014_@_x0001__x0001__x0001__x0001__x0001__x0001__x0018_@_x0001__x0001__x0001__x0001__x0001__x0001__x0001_@_x0001__x0001__x0001__x0001__x0001__x0001__x0014_@_x0001__x0001__x0001__x0001__x0001__x0001__x0010_@_x0001__x0001__x0001__x0001__x0001__x0001__x0010_@_x0001__x0001__x0001__x0001__x0001__x0001__x0001__x0001__x0001__x0001__x0001__x0001__x0001__x0001__x0010_@_x0001__x0001__x0001__x0001__x0001__x0001__x0010_@_x0001__x0001__x0001__x0001__x0001__x0001_1@_x0001__x0001__x0001__x0001__x0001__x0001__x0014_@_x0001__x0001__x0001__x0001__x0001__x0001__x0010_@_x0001__x0001__x0001__x0001__x0001__x0001__x0008_@_x0001__x0001__x0001__x0001__x0001__x0001__x0008_@_x0001__x0001__x0001__x0001__x0001__x0001__x0010_@_x0001__x0001__x0001__x0001__x0001__x0001__x0010_@_x0001__x0002__x0001__x0001__x0001__x0001__x0001__x0001__x0010_@_x0001__x0001__x0001__x0001__x0001__x0001__x0010_@_x0001__x0001__x0001__x0001__x0001__x0001__x0008_@_x0001__x0001__x0001__x0001__x0001__x0001__x0018_@_x0001__x0001__x0001__x0001__x0001__x0001__x0018_@_x0001__x0001__x0001__x0001__x0001__x0001__x0014_@_x0001__x0001__x0001__x0001__x0001__x0001__x0008_@_x0001__x0001__x0001__x0001__x0001__x0001__x0008_@_x0001__x0001__x0001__x0001__x0001__x0001__x0001__x0001__x0001__x0001__x0001__x0001__x0001__x0001__x0014_@_x0001__x0001__x0001__x0001__x0001__x0001__x0018_@_x0001__x0001__x0001__x0001__x0001__x0001__x0008_@_x0001__x0001__x0001__x0001__x0001__x0001__x0018_@_x0001__x0001__x0001__x0001__x0001__x0001__x0010_@_x0001__x0001__x0001__x0001__x0001__x0001__x0018_@_x0001__x0001__x0001__x0001__x0001__x0001__x0008_@_x0001__x0001__x0001__x0001__x0001__x0001__x0010_@_x0001__x0001__x0001__x0001__x0001__x0001__x0008_@_x0001__x0001__x0001__x0001__x0001__x0001__x0010_@_x0001__x0001__x0001__x0001__x0001__x0001__x001C_@_x0001__x0001__x0001__x0001__x0001__x0001__x0014_@_x0001__x0001__x0001__x0001__x0001__x0001_"@_x0001__x0001__x0001__x0001__x0001__x0001_ @_x0001__x0001__x0001__x0001__x0001__x0001__x0008_@_x0001__x0001__x0001__x0001__x0001__x0001__x0010_@_x0001__x0001__x0001__x0001__x0001__x0001__x0008_@_x0001__x0001__x0001__x0001__x0001__x0001__x0008_@_x0001__x0001__x0001__x0001__x0001__x0001__x001C_@_x0001__x0001__x0001__x0001__x0001__x0001__x0008_@_x0001__x0001__x0001__x0001__x0001__x0001__x0008_@_x0001__x0001__x0001__x0001__x0001__x0001__x0010_@_x0001__x0001__x0001__x0001__x0001__x0002__x0001__x0001__x0001__x0001__x0001__x0001__x0001__x0001__x0001__x0001__x0014_@_x0001__x0001__x0001__x0001__x0001__x0001__x0008_@_x0001__x0001__x0001__x0001__x0001__x0001__x0010_@_x0001__x0001__x0001__x0001__x0001__x0001__x0008_@_x0001__x0001__x0001__x0001__x0001__x0001__x0008_@_x0001__x0001__x0001__x0001__x0001__x0001__x0014_@_x0001__x0001__x0001__x0001__x0001__x0001__x0014_@_x0001__x0001__x0001__x0001__x0001__x0001_ @_x0001__x0001__x0001__x0001__x0001__x0001__x0008_@_x0001__x0001__x0001__x0001__x0001__x0001__x0001__x0001__x0001__x0001__x0001__x0001__x0001__x0001__x0008_@_x0001__x0001__x0001__x0001__x0001__x0001__x0001__x0001__x0001__x0001__x0001__x0001__x0001__x0001_ @_x0001__x0001__x0001__x0001__x0001__x0001__x0018_@_x0001__x0001__x0001__x0001__x0001__x0001__x001C_@_x0001__x0001__x0001__x0001__x0001__x0001_"@_x0001__x0001__x0001__x0001__x0001__x0001__x0010_@_x0001__x0001__x0001__x0001__x0001__x0001__x0010_@_x0001__x0001__x0001__x0001__x0001__x0001__x001C_@_x0001__x0001__x0001__x0001__x0001_H@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0010_@_x0001__x0001__x0001__x0001__x0001__x0001__x0010_@_x0001__x0001__x0001__x0001__x0001__x0001__x0018_@_x0001__x0001__x0001__x0001__x0001__x0001_"@_x0001__x0001__x0001__x0001__x0001__x0001_ @_x0001__x0001__x0001__x0001__x0001__x0001__x0010_@_x0001__x0002__x0001__x0001__x0001__x0001__x0001__x0001__x0014_@_x0001__x0001__x0001__x0001__x0001__x0001_(@_x0001__x0001__x0001__x0001__x0001__x0001__x0010_@_x0001__x0001__x0001__x0001__x0001__x0001__x0001__x0001__x0001__x0001__x0001__x0001__x0001__x0001__x0001__x0001__x0001__x0001__x0001__x0001__x0001__x0001__x0001__x0001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0018_@_x0001__x0001__x0001__x0001__x0001__x0001__x001C_@_x0001__x0001__x0001__x0001__x0001__x0001__x0010_@_x0001__x0001__x0001__x0001__x0001__x0001__x0010_@_x0001__x0001__x0001__x0001__x0001__x0001__x0014_@_x0001__x0001__x0001__x0001__x0001__x0001__x0001__x0001__x0001__x0001__x0001__x0001__x0001__x0001__x0014_@_x0001__x0001__x0001__x0001__x0001__x0001__x0008_@_x0001__x0001__x0001__x0001__x0001__x0001__x0001__x0001__x0001__x0001__x0001__x0001__x0001__x0001__x0018_@_x0001__x0001__x0001__x0001__x0001__x0001__x0018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0001__x0001__x0001__x0001__x0001__x0001__x0001__x0001__x0018_@_x0001__x0001__x0001__x0001__x0001__x0001__x0008_@_x0001__x0001__x0001__x0001__x0001__x0001__x0008_@_x0001__x0001__x0001__x0001__x0001__x0002__x0001__x0001__x001C_@_x0001__x0001__x0001__x0001__x0001__x0001__x0008_@_x0001__x0001__x0001__x0001__x0001__x0001__x0010_@_x0001__x0001__x0001__x0001__x0001__x0001__x001C_@_x0001__x0001__x0001__x0001__x0001__x0001__x0010_@_x0001__x0001__x0001__x0001__x0001__x0001__x0008_@_x0001__x0001__x0001__x0001__x0001__x0001__x0008_@_x0001__x0001__x0001__x0001__x0001__x0001__x0014_@_x0001__x0001__x0001__x0001__x0001__x0001__x0018_@_x0001__x0001__x0001__x0001__x0001__x0001__x0008_@_x0001__x0001__x0001__x0001__x0001__x0001__x001C_@_x0001__x0001__x0001__x0001__x0001__x0001_&amp;@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0014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0018_@_x0001__x0001__x0001__x0001__x0001__x0001__x0018_@_x0001__x0001__x0001__x0001__x0001__x0001__x0010_@_x0001__x0002__x0001__x0001__x0001__x0001__x0001__x0001__x0010_@_x0001__x0001__x0001__x0001__x0001__x0001__x0018_@_x0001__x0001__x0001__x0001__x0001__x0001__x0008_@_x0001__x0001__x0001__x0001__x0001__x0001__x0014_@_x0001__x0001__x0001__x0001__x0001__x0001__x0008_@_x0001__x0001__x0001__x0001__x0001__x0001__x0010_@_x0001__x0001__x0001__x0001__x0001__x0001__x0018_@_x0001__x0001__x0001__x0001__x0001__x0001__x0010_@_x0001__x0001__x0001__x0001__x0001__x0001__x0018_@_x0001__x0001__x0001__x0001__x0001__x0001__x0014_@_x0001__x0001__x0001__x0001__x0001__x0001__x0014_@_x0001__x0001__x0001__x0001__x0001__x0001_8@_x0001__x0001__x0001__x0001__x0001__x0001__x0008_@_x0001__x0001__x0001__x0001__x0001__x0001__x0008_@_x0001__x0001__x0001__x0001__x0001__x0001__x0008_@_x0001__x0001__x0001__x0001__x0001__x0001__x0010_@_x0001__x0001__x0001__x0001__x0001__x0001__x0014_@_x0001__x0001__x0001__x0001__x0001__x0001_"@_x0001__x0001__x0001__x0001__x0001__x0001__x0008_@_x0001__x0001__x0001__x0001__x0001__x0001__x001C_@_x0001__x0001__x0001__x0001__x0001__x0001__x0014_@_x0001__x0001__x0001__x0001__x0001__x0001__x0010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001C_@_x0001__x0001__x0001__x0001__x0001__x0002__x0001__x0001__x0010_@_x0001__x0001__x0001__x0001__x0001__x0001__x0008_@_x0001__x0001__x0001__x0001__x0001__x0001__x0008_@_x0001__x0001__x0001__x0001__x0001__x0001__x0010_@_x0001__x0001__x0001__x0001__x0001__x0001__x0018_@_x0001__x0001__x0001__x0001__x0001__x0001_ @_x0001__x0001__x0001__x0001__x0001__x0001__x0010_@_x0001__x0001__x0001__x0001__x0001__x0001__x0010_@_x0001__x0001__x0001__x0001__x0001__x0001__x0018_@_x0001__x0001__x0001__x0001__x0001__x0001__x0010_@_x0001__x0001__x0001__x0001__x0001__x0001__x0008_@_x0001__x0001__x0001__x0001__x0001__x0001__x0010_@_x0001__x0001__x0001__x0001__x0001__x0001__x0010_@_x0001__x0001__x0001__x0001__x0001__x0001__x001C_@_x0001__x0001__x0001__x0001__x0001__x0001_ @_x0001__x0001__x0001__x0001__x0001__x0001__x001C_@_x0001__x0001__x0001__x0001__x0001__x0001__x0008_@_x0001__x0001__x0001__x0001__x0001__x0001__x0014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2@_x0001__x0001__x0001__x0001__x0001__x0001__x0014_@_x0001__x0001__x0001__x0001__x0001__x0001__x001C_@_x0001__x0001__x0001__x0001__x0001__x0001__x0010_@_x0001__x0001__x0001__x0001__x0001__x0001__x0008_@_x0001__x0001__x0001__x0001__x0001__x0001__x0018_@_x0001__x0001__x0001__x0001__x0001__x0001__x0010_@_x0001__x0001__x0001__x0001__x0001__x0001__x0008_@_x0001__x0001__x0001__x0001__x0001__x0001__x0008_@_x0001__x0002__x0001__x0001__x0001__x0001__x0001__x0001__x0008_@_x0001__x0001__x0001__x0001__x0001__x0001__x0008_@_x0001__x0001__x0001__x0001__x0001__x0001__x0010_@_x0001__x0001__x0001__x0001__x0001__x0001__x0001__x0001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0018_@_x0001__x0001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 @_x0001__x0001__x0001__x0001__x0001__x0001__x0008_@_x0001__x0001__x0001__x0001__x0001__x0001__x0008_@_x0001__x0001__x0001__x0001__x0001__x0001__x0010_@_x0001__x0001__x0001__x0001__x0001__x0001__x0008_@_x0001__x0001__x0001__x0001__x0001__x0001__x001C_@_x0001__x0001__x0001__x0001__x0001__x0001__x0008_@_x0001__x0001__x0001__x0001__x0001__x0001__x0010_@_x0001__x0001__x0001__x0001__x0001__x0001__x0008_@_x0001__x0001__x0001__x0001__x0001__x0001__x0008_@_x0001__x0001__x0001__x0001__x0001__x0002__x0001__x0001__x0008_@_x0001__x0001__x0001__x0001__x0001__x0001__x0008_@_x0001__x0001__x0001__x0001__x0001__x0001__x0018_@_x0001__x0001__x0001__x0001__x0001__x0001__x0010_@_x0001__x0001__x0001__x0001__x0001__x0001__x0008_@_x0001__x0001__x0001__x0001__x0001__x0001__x0008_@_x0001__x0001__x0001__x0001__x0001__x0001__x0018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0018_@_x0001__x0001__x0001__x0001__x0001__x0001__x0010_@_x0001__x0001__x0001__x0001__x0001__x0001_"@_x0001__x0001__x0001__x0001__x0001__x0001__x0008_@_x0001__x0001__x0001__x0001__x0001__x0001__x0010_@_x0001__x0001__x0001__x0001__x0001__x0001__x0018_@_x0001__x0001__x0001__x0001__x0001__x0001_ @_x0001__x0001__x0001__x0001__x0001__x0001__x0010_@_x0001__x0001__x0001__x0001__x0001__x0001__x0014_@_x0001__x0001__x0001__x0001__x0001__x0001__x001C_@_x0001__x0001__x0001__x0001__x0001__x0001__x0010_@_x0001__x0001__x0001__x0001__x0001__x0001_ @_x0001__x0001__x0001__x0001__x0001__x0001__x0008_@_x0001__x0001__x0001__x0001__x0001__x0001__x0014_@_x0001__x0001__x0001__x0001__x0001__x0001__x0010_@_x0001__x0001__x0001__x0001__x0001__x0001__x0010_@_x0001__x0001__x0001__x0001__x0001__x0001__x001C_@_x0001__x0001__x0001__x0001__x0001__x0001__x0001__x0001__x0001__x0001__x0001__x0001__x0001__x0001__x001C_@_x0001__x0001__x0001__x0001__x0001__x0001__x0010_@_x0001__x0002__x0001__x0001__x0001__x0001__x0001__x0001__x0018_@_x0001__x0001__x0001__x0001__x0001__x0001__x0008_@_x0001__x0001__x0001__x0001__x0001__x0001__x0008_@_x0001__x0001__x0001__x0001__x0001__x0001__x0014_@_x0001__x0001__x0001__x0001__x0001__x0001__x0010_@_x0001__x0001__x0001__x0001__x0001__x0001__x0010_@_x0001__x0001__x0001__x0001__x0001__x0001__x0008_@_x0001__x0001__x0001__x0001__x0001__x0001__x0008_@_x0001__x0001__x0001__x0001__x0001__x0001__x0018_@_x0001__x0001__x0001__x0001__x0001__x0001__x0008_@_x0001__x0001__x0001__x0001__x0001__x0001_ @_x0001__x0001__x0001__x0001__x0001__x0001__x0008_@_x0001__x0001__x0001__x0001__x0001__x0001__x001C_@_x0001__x0001__x0001__x0001__x0001__x0001_ @_x0001__x0001__x0001__x0001__x0001__x0001__x0008_@_x0001__x0001__x0001__x0001__x0001__x0001__x0018_@_x0001__x0001__x0001__x0001__x0001__x0001__x0010_@_x0001__x0001__x0001__x0001__x0001__x0001__x0018_@_x0001__x0001__x0001__x0001__x0001__x0001__x0018_@_x0001__x0001__x0001__x0001__x0001__x0001__x0010_@_x0001__x0001__x0001__x0001__x0001__x0001__x0010_@_x0001__x0001__x0001__x0001__x0001__x0001_ @_x0001__x0001__x0001__x0001__x0001__x0001__x0014_@_x0001__x0001__x0001__x0001__x0001__x0001__x0010_@_x0001__x0001__x0001__x0001__x0001__x0001__x0010_@_x0001__x0001__x0001__x0001__x0001__x0001__x0014_@_x0001__x0001__x0001__x0001__x0001__x0001__x0014_@_x0001__x0001__x0001__x0001__x0001__x0001__x0010_@_x0001__x0001__x0001__x0001__x0001__x0001__x0010_@_x0001__x0001__x0001__x0001__x0001__x0001__x0014_@_x0001__x0001__x0001__x0001__x0001__x0001__x0008_@_x0001__x0001__x0001__x0001__x0001__x0002__x0001__x0001__x0008_@_x0001__x0001__x0001__x0001__x0001__x0001__x0018_@_x0001__x0001__x0001__x0001__x0001__x0001__x0010_@_x0001__x0001__x0001__x0001__x0001__x0001__x0014_@_x0001__x0001__x0001__x0001__x0001__x0001__x0010_@_x0001__x0001__x0001__x0001__x0001__x0001_&amp;@_x0001__x0001__x0001__x0001__x0001__x0001__x0008_@_x0001__x0001__x0001__x0001__x0001__x0001__x0014_@_x0001__x0001__x0001__x0001__x0001__x0001__x001C_@_x0001__x0001__x0001__x0001__x0001__x0001__x0014_@_x0001__x0001__x0001__x0001__x0001__x0001__x0008_@_x0001__x0001__x0001__x0001__x0001__x0001_"@_x0001__x0001__x0001__x0001__x0001__x0001_ @_x0001__x0001__x0001__x0001__x0001__x0001__x0018_@_x0001__x0001__x0001__x0001__x0001__x0001__x0001__x0001__x0001__x0001__x0001__x0001__x0001__x0001__x0008_@_x0001__x0001__x0001__x0001__x0001__x0001__x0010_@_x0001__x0001__x0001__x0001__x0001__x0001__x0001__x0001__x0001__x0001__x0001__x0001__x0001__x0001__x0010_@_x0001__x0001__x0001__x0001__x0001__x0001__x0014_@_x0001__x0001__x0001__x0001__x0001__x0001__x0010_@_x0001__x0001__x0001__x0001__x0001__x0001_ @_x0001__x0001__x0001__x0001__x0001__x0001__x0010_@_x0001__x0001__x0001__x0001__x0001__x0001__x001C_@_x0001__x0001__x0001__x0001__x0001__x0001__x0014_@_x0001__x0001__x0001__x0001__x0001__x0001__x0001__x0001__x0001__x0001__x0001__x0001__x0001__x0001__x0008_@_x0001__x0001__x0001__x0001__x0001__x0001__x0010_@_x0001__x0001__x0001__x0001__x0001__x0001__x0008_@_x0001__x0001__x0001__x0001__x0001__x0001__x0008_@_x0001__x0001__x0001__x0001__x0001__x0001__x0014_@_x0001__x0001__x0001__x0001__x0001__x0001__x0001__x0001__x0001__x0002__x0001__x0001__x0001__x0001__x0001__x0001__x0008_@_x0001__x0001__x0001__x0001__x0001__x0001__x0010_@_x0001__x0001__x0001__x0001__x0001__x0001__x0014_@_x0001__x0001__x0001__x0001__x0001__x0001__x0008_@_x0001__x0001__x0001__x0001__x0001__x0001__x001C_@_x0001__x0001__x0001__x0001__x0001__x0001__x0010_@_x0001__x0001__x0001__x0001__x0001__x0001__x0008_@_x0001__x0001__x0001__x0001__x0001__x0001__x0014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0014_@_x0001__x0001__x0001__x0001__x0001__x0001__x0018_@_x0001__x0001__x0001__x0001__x0001__x0001__x0001__x0001__x0001__x0001__x0001__x0001__x0001__x0001_&amp;@_x0001__x0001__x0001__x0001__x0001__x0001__x0010_@_x0001__x0001__x0001__x0001__x0001__x0001__x0010_@_x0001__x0001__x0001__x0001__x0001__x0001__x0014_@_x0001__x0001__x0001__x0001__x0001__x0001__x0014_@_x0001__x0001__x0001__x0001__x0001__x0001_3@_x0001__x0001__x0001__x0001__x0001__x0001__x0014_@_x0001__x0001__x0001__x0001__x0001__x0001__x0010_@_x0001__x0001__x0001__x0001__x0001__x0001__x0008_@_x0001__x0001__x0001__x0001__x0001__x0001__x0008_@_x0001__x0001__x0001__x0001__x0001__x0001__x0008_@_x0001__x0001__x0001__x0001__x0001__x0001__x0014_@_x0001__x0001__x0001__x0001__x0001__x0001__x0010_@_x0001__x0001__x0001__x0001__x0001__x0002__x0001__x0001__x0001__x0001__x0001__x0001__x0001__x0001__x0001__x0001_3@_x0001__x0001__x0001__x0001__x0001__x0001__x001C_@_x0001__x0001__x0001__x0001__x0001__x0001__x0014_@_x0001__x0001__x0001__x0001__x0001__x0001__x0014_@_x0001__x0001__x0001__x0001__x0001__x0001__x0008_@_x0001__x0001__x0001__x0001__x0001__x0001__x0008_@_x0001__x0001__x0001__x0001__x0001__x0001__x0014_@_x0001__x0001__x0001__x0001__x0001__x0001__x0008_@_x0001__x0001__x0001__x0001__x0001__x0001__x0018_@_x0001__x0001__x0001__x0001__x0001__x0001__x0014_@_x0001__x0001__x0001__x0001__x0001__x0001__x0018_@_x0001__x0001__x0001__x0001__x0001__x0001__x0010_@_x0001__x0001__x0001__x0001__x0001__x0001__x0018_@_x0001__x0001__x0001__x0001__x0001__x0001__x0008_@_x0001__x0001__x0001__x0001__x0001__x0001__x0014_@_x0001__x0001__x0001__x0001__x0001__x0001__x0018_@_x0001__x0001__x0001__x0001__x0001__x0001__x0014_@_x0001__x0001__x0001__x0001__x0001__x0001__x0008_@_x0001__x0001__x0001__x0001__x0001__x0001__x001C_@_x0001__x0001__x0001__x0001__x0001__x0001__x0018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0001__x0001__x0001__x0001__x0001__x0001__x0008_@_x0001__x0001__x0001__x0001__x0001__x0001__x0014_@_x0001__x0001__x0001__x0001__x0001__x0001__x0014_@_x0001__x0001__x0001__x0001__x0001__x0001__x0008_@_x0001__x0001__x0001__x0001__x0001__x0001__x0018_@_x0001__x0002__x0001__x0001__x0001__x0001__x0001__x0001__x0008_@_x0001__x0001__x0001__x0001__x0001__x0001__x0010_@_x0001__x0001__x0001__x0001__x0001__x0001_ @_x0001__x0001__x0001__x0001__x0001__x0001__x0010_@_x0001__x0001__x0001__x0001__x0001__x0001__x0008_@_x0001__x0001__x0001__x0001__x0001__x0001__x001C_@_x0001__x0001__x0001__x0001__x0001__x0001__x0014_@_x0001__x0001__x0001__x0001__x0001__x0001__x0014_@_x0001__x0001__x0001__x0001__x0001__x0001__x0008_@_x0001__x0001__x0001__x0001__x0001__x0001__x0018_@_x0001__x0001__x0001__x0001__x0001__x0001__x001C_@_x0001__x0001__x0001__x0001__x0001__x0001__x0018_@_x0001__x0001__x0001__x0001__x0001__x0001__x0018_@_x0001__x0001__x0001__x0001__x0001__x0001__x0001__x0001__x0001__x0001__x0001__x0001__x0001__x0001__x0008_@_x0001__x0001__x0001__x0001__x0001__x0001__x0010_@_x0001__x0001__x0001__x0001__x0001__x0001__x0014_@_x0001__x0001__x0001__x0001__x0001__x0001__x0010_@_x0001__x0001__x0001__x0001__x0001__x0001__x0008_@_x0001__x0001__x0001__x0001__x0001__x0001__x0008_@_x0001__x0001__x0001__x0001__x0001__x0001__x0010_@_x0001__x0001__x0001__x0001__x0001__x0001_&amp;@_x0001__x0001__x0001__x0001__x0001__x0001__x0014_@_x0001__x0001__x0001__x0001__x0001__x0001__x001C_@_x0001__x0001__x0001__x0001__x0001__x0001__x0010_@_x0001__x0001__x0001__x0001__x0001__x0001__x0014_@_x0001__x0001__x0001__x0001__x0001__x0001_ @_x0001__x0001__x0001__x0001__x0001__x0001_*@_x0001__x0001__x0001__x0001__x0001__x0001__x001C_@_x0001__x0001__x0001__x0001__x0001__x0001_&amp;@_x0001__x0001__x0001__x0001__x0001__x0001__x0010_@_x0001__x0001__x0001__x0001__x0001__x0002__x0001__x0001__x0018_@_x0001__x0001__x0001__x0001__x0001__x0001__x0008_@_x0001__x0001__x0001__x0001__x0001__x0001__x0010_@_x0001__x0001__x0001__x0001__x0001__x0001__x0014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0014_@_x0001__x0001__x0001__x0001__x0001__x0001__x0008_@_x0001__x0001__x0001__x0001__x0001__x0001__x0018_@_x0001__x0001__x0001__x0001__x0001__x0001__x0014_@_x0001__x0001__x0001__x0001__x0001__x0001__x0008_@_x0001__x0001__x0001__x0001__x0001__x0001__x001C_@_x0001__x0001__x0001__x0001__x0001__x0001__x0008_@_x0001__x0001__x0001__x0001__x0001__x0001__x0008_@_x0001__x0001__x0001__x0001__x0001__x0001__x0010_@_x0001__x0001__x0001__x0001__x0001__x0001__x0010_@_x0001__x0001__x0001__x0001__x0001__x0001__x0014_@_x0001__x0001__x0001__x0001__x0001__x0001__x0010_@_x0001__x0001__x0001__x0001__x0001__x0001__x0010_@_x0001__x0001__x0001__x0001__x0001__x0001__x0010_@_x0001__x0001__x0001__x0001__x0001__x0001__x0010_@_x0001__x0001__x0001__x0001__x0001__x0001__x0018_@_x0001__x0001__x0001__x0001__x0001__x0001__x0008_@_x0001__x0001__x0001__x0001__x0001__x0001__x0008_@_x0001__x0001__x0001__x0001__x0001__x0001__x0010_@_x0001__x0001__x0001__x0001__x0001__x0001__x001C_@_x0001__x0001__x0001__x0001__x0001__x0001__x0008_@_x0001__x0001__x0001__x0001__x0001__x0001__x0008_@_x0001__x0001__x0001__x0001__x0001__x0001__x0010_@_x0001__x0002__x0001__x0001__x0001__x0001__x0001__x0001__x0008_@_x0001__x0001__x0001__x0001__x0001__x0001__x0008_@_x0001__x0001__x0001__x0001__x0001__x0001__x0008_@_x0001__x0001__x0001__x0001__x0001__x0001__x0014_@_x0001__x0001__x0001__x0001__x0001__x0001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0014_@_x0001__x0001__x0001__x0001__x0001__x0001__x0008_@_x0001__x0001__x0001__x0001__x0001__x0001__x001C_@_x0001__x0001__x0001__x0001__x0001__x0001__x0008_@_x0001__x0001__x0001__x0001__x0001__x0001__x0010_@_x0001__x0001__x0001__x0001__x0001__x0001__x0001__x0001__x0001__x0001__x0001__x0001__x0001__x0001_(@_x0001__x0001__x0001__x0001__x0001__x0001_M@_x0001__x0001__x0001__x0001__x0001__x0001__x0008_@_x0001__x0001__x0001__x0001__x0001__x0001_A@_x0001__x0001__x0001__x0001__x0001__x0001__x0014_@_x0001__x0001__x0001__x0001__x0001__x0001__x0010_@_x0001__x0001__x0001__x0001__x0001__x0001__x0008_@_x0001__x0001__x0001__x0001__x0001__x0001_"@_x0001__x0001__x0001__x0001__x0001__x0001__x0008_@_x0001__x0001__x0001__x0001__x0001__x0001__x0018_@_x0001__x0001__x0001__x0001__x0001__x0001__x0008_@_x0001__x0001__x0001__x0001__x0001__x0001__x0008_@_x0001__x0001__x0001__x0001__x0001__x0001__x0010_@_x0001__x0001__x0001__x0001__x0001__x0001__x0008_@_x0001__x0001__x0001__x0001__x0001__x0002__x0001__x0001__x0018_@_x0001__x0001__x0001__x0001__x0001__x0001__x0010_@_x0001__x0001__x0001__x0001__x0001__x0001__x0014_@_x0001__x0001__x0001__x0001__x0001__x0001__x0001__x0001__x0001__x0001__x0001__x0001__x0001__x0001__x0010_@_x0001__x0001__x0001__x0001__x0001__x0001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001C_@_x0001__x0001__x0001__x0001__x0001__x0001__x0008_@_x0001__x0001__x0001__x0001__x0001__x0001__x0008_@_x0001__x0001__x0001__x0001__x0001__x0001__x0014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_x0001__x0001__x0001__x0001__x0001__x0001__x0008_@_x0001__x0001__x0001__x0001__x0001__x0001__x0010_@_x0001__x0002__x0001__x0001__x0001__x0001__x0001__x0001__x0008_@_x0001__x0001__x0001__x0001__x0001__x0001__x0001__x0001__x0001__x0001__x0001__x0001__x0001__x0001__x0010_@_x0001__x0001__x0001__x0001__x0001__x0001__x0008_@_x0001__x0001__x0001__x0001__x0001__x0001_&amp;@_x0001__x0001__x0001__x0001__x0001__x0001__x0010_@_x0001__x0001__x0001__x0001__x0001__x0001__x001C_@_x0001__x0001__x0001__x0001__x0001__x0001__x001C_@_x0001__x0001__x0001__x0001__x0001__x0001_"@_x0001__x0001__x0001__x0001__x0001__x0001__x0010_@_x0001__x0001__x0001__x0001__x0001__x0001__x001C_@_x0001__x0001__x0001__x0001__x0001__x0001__x0014_@_x0001__x0001__x0001__x0001__x0001__x0001__x0018_@_x0001__x0001__x0001__x0001__x0001__x0001__x0008_@_x0001__x0001__x0001__x0001__x0001__x0001__x0008_@_x0001__x0001__x0001__x0001__x0001__x0001_K@_x0001__x0001__x0001__x0001__x0001__x0001__x0014_@_x0001__x0001__x0001__x0001__x0001__x0001__x0008_@_x0001__x0001__x0001__x0001__x0001__x0001__x0010_@_x0001__x0001__x0001__x0001__x0001__x0001__x0008_@_x0001__x0001__x0001__x0001__x0001__x0001__x0008_@_x0001__x0001__x0001__x0001__x0001__x0001_ @_x0001__x0001__x0001__x0001__x0001__x0001__x0008_@_x0001__x0001__x0001__x0001__x0001__x0001__x0010_@_x0001__x0001__x0001__x0001__x0001__x0001__x0014_@_x0001__x0001__x0001__x0001__x0001__x0001__x0010_@_x0001__x0001__x0001__x0001__x0001__x0001__x0010_@_x0001__x0001__x0001__x0001__x0001__x0001__x0008_@_x0001__x0001__x0001__x0001__x0001__x0001__x0010_@_x0001__x0001__x0001__x0001__x0001__x0001__x001C_@_x0001__x0001__x0001__x0001__x0001__x0001__x001C_@_x0001__x0001__x0001__x0001__x0001__x0002__x0001__x0001__x0008_@_x0001__x0001__x0001__x0001__x0001__x0001__x0018_@_x0001__x0001__x0001__x0001__x0001__x0001__x0001__x0001__x0001__x0001__x0001__x0001__x0001__x0001__x0010_@_x0001__x0001__x0001__x0001__x0001__x0001__x0014_@_x0001__x0001__x0001__x0001__x0001__x0001__x0001__x0001__x0001__x0001__x0001__x0001__x0001__x0001__x0008_@_x0001__x0001__x0001__x0001__x0001__x0001__x0008_@_x0001__x0001__x0001__x0001__x0001__x0001__x0008_@_x0001__x0001__x0001__x0001__x0001__x0001__x0001__x0001__x0001__x0001__x0001__x0001__x0001__x0001__x0014_@_x0001__x0001__x0001__x0001__x0001__x0001__x0008_@_x0001__x0001__x0001__x0001__x0001__x0001__x0008_@_x0001__x0001__x0001__x0001__x0001__x0001__x0018_@_x0001__x0001__x0001__x0001__x0001__x0001__x0008_@_x0001__x0001__x0001__x0001__x0001__x0001__x0008_@_x0001__x0001__x0001__x0001__x0001__x0001__x0010_@_x0001__x0001__x0001__x0001__x0001__x0001__x0018_@_x0001__x0001__x0001__x0001__x0001__x0001__x0018_@_x0001__x0001__x0001__x0001__x0001__x0001__x0018_@_x0001__x0001__x0001__x0001__x0001__x0001__x0014_@_x0001__x0001__x0001__x0001__x0001__x0001__x0014_@_x0001__x0001__x0001__x0001__x0001__x0001__x0010_@_x0001__x0001__x0001__x0001__x0001__x0001__x0008_@_x0001__x0001__x0001__x0001__x0001__x0001__x0018_@_x0001__x0001__x0001__x0001__x0001__x0001__x0010_@_x0001__x0001__x0001__x0001__x0001__x0001__x0010_@_x0001__x0001__x0001__x0001__x0001__x0001__x0001__x0001__x0001__x0001__x0001__x0001__x0001__x0001__x001C_@_x0001__x0001__x0001__x0001__x0001__x0001__x0008_@_x0001__x0001__x0001__x0001__x0001__x0001__x0018_@_x0001__x0001__x0001__x0001__x0001__x0001__x0001__x0001__x0001__x0002__x0001__x0001__x0001__x0001__x0001__x0001__x0008_@_x0001__x0001__x0001__x0001__x0001__x0001__x0014_@_x0001__x0001__x0001__x0001__x0001__x0001__x0010_@_x0001__x0001__x0001__x0001__x0001__x0001__x0001__x0001__x0001__x0001__x0001__x0001__x0001__x0001__x001C_@_x0001__x0001__x0001__x0001__x0001__x0001__x0014_@_x0001__x0001__x0001__x0001__x0001__x0001__x0010_@_x0001__x0001__x0001__x0001__x0001__x0001__x0018_@_x0001__x0001__x0001__x0001__x0001__x0001__x0010_@_x0001__x0001__x0001__x0001__x0001__x0001__x0018_@_x0001__x0001__x0001__x0001__x0001__x0001__x0010_@_x0001__x0001__x0001__x0001__x0001__x0001__x0010_@_x0001__x0001__x0001__x0001__x0001__x0001__x0018_@_x0001__x0001__x0001__x0001__x0001__x0001__x001C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0014_@_x0001__x0001__x0001__x0001__x0001__x0001__x0008_@_x0001__x0001__x0001__x0001__x0001__x0001__x0010_@_x0001__x0001__x0001__x0001__x0001__x0001__x0008_@_x0001__x0001__x0001__x0001__x0001__x0001__x0018_@_x0001__x0001__x0001__x0001__x0001__x0001__x001C_@_x0001__x0001__x0001__x0001__x0001__x0001__x001C_@_x0001__x0001__x0001__x0001__x0001__x0001__x0008_@_x0001__x0001__x0001__x0001__x0001__x0001__x0008_@_x0001__x0001__x0001__x0001__x0001__x0001__x0008_@_x0001__x0001__x0001__x0001__x0001__x0001__x0001__x0001__x0001__x0001__x0001__x0001__x0001__x0001__x0001__x0001__x0001__x0001__x0001__x0001__x0001__x0002__x0001__x0001__x0018_@_x0001__x0001__x0001__x0001__x0001__x0001__x0018_@_x0001__x0001__x0001__x0001__x0001__x0001_7@_x0001__x0001__x0001__x0001__x0001__x0001__x0010_@_x0001__x0001__x0001__x0001__x0001__x0001__x0010_@_x0001__x0001__x0001__x0001__x0001__x0001__x001C_@_x0001__x0001__x0001__x0001__x0001__x0001__x0018_@_x0001__x0001__x0001__x0001__x0001__x0001__x001C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0014_@_x0001__x0001__x0001__x0001__x0001__x0001__x0008_@_x0001__x0001__x0001__x0001__x0001__x0001__x0010_@_x0001__x0001__x0001__x0001__x0001__x0001__x0014_@_x0001__x0001__x0001__x0001__x0001__x0001__x0010_@_x0001__x0001__x0001__x0001__x0001__x0001__x001C_@_x0001__x0001__x0001__x0001__x0001__x0001__x0008_@_x0001__x0001__x0001__x0001__x0001__x0001__x0008_@_x0001__x0001__x0001__x0001__x0001__x0001__x0014_@_x0001__x0001__x0001__x0001__x0001__x0001__x0014_@_x0001__x0001__x0001__x0001__x0001__x0001__x0014_@_x0001__x0001__x0001__x0001__x0001__x0001__x001C_@_x0001__x0001__x0001__x0001__x0001__x0001__x0008_@_x0001__x0001__x0001__x0001__x0001__x0001__x0010_@_x0001__x0001__x0001__x0001__x0001__x0001__x0010_@_x0001__x0002__x0001__x0001__x0001__x0001__x0001__x0001__x0010_@_x0001__x0001__x0001__x0001__x0001__x0001__x0001__x0001__x0001__x0001__x0001__x0001__x0001__x0001__x0008_@_x0001__x0001__x0001__x0001__x0001__x0001__x0001__x0001__x0001__x0001__x0001__x0001__x0001__x0001__x001C_@_x0001__x0001__x0001__x0001__x0001__x0001__x0008_@_x0001__x0001__x0001__x0001__x0001__x0001__x0010_@_x0001__x0001__x0001__x0001__x0001_M@_x0001__x0001__x0001__x0001__x0001__x0001__x0018_@_x0001__x0001__x0001__x0001__x0001__x0001__x0008_@_x0001__x0001__x0001__x0001__x0001__x0001__x001C_@_x0001__x0001__x0001__x0001__x0001__x0001__x0008_@_x0001__x0001__x0001__x0001__x0001__x0001__x001C_@_x0001__x0001__x0001__x0001__x0001__x0001__x0010_@_x0001__x0001__x0001__x0001__x0001__x0001_"@_x0001__x0001__x0001__x0001__x0001__x0001__x0010_@_x0001__x0001__x0001__x0001__x0001__x0001__x0008_@_x0001__x0001__x0001__x0001__x0001__x0001__x0008_@_x0001__x0001__x0001__x0001__x0001__x0001__x0018_@_x0001__x0001__x0001__x0001__x0001__x0001__x0010_@_x0001__x0001__x0001__x0001__x0001__x0001__x0018_@_x0001__x0001__x0001__x0001__x0001__x0001__x0018_@_x0001__x0001__x0001__x0001__x0001__x0001_(@_x0001__x0001__x0001__x0001__x0001__x0001__x0008_@_x0001__x0001__x0001__x0001__x0001__x0001__x0010_@_x0001__x0001__x0001__x0001__x0001__x0001__x0001__x0001__x0001__x0001__x0001__x0001__x0001__x0001__x0010_@_x0001__x0001__x0001__x0001__x0001__x0001__x0018_@_x0001__x0001__x0001__x0001__x0001__x0001_ @_x0001__x0001__x0001__x0001__x0001__x0001__x0010_@_x0001__x0001__x0001__x0001__x0001__x0001__x0008_@_x0001__x0001__x0001__x0001__x0001__x0002__x0001__x0001__x0008_@_x0001__x0001__x0001__x0001__x0001__x0001__x0014_@_x0001__x0001__x0001__x0001__x0001__x0001__x001C_@_x0001__x0001__x0001__x0001__x0001__x0001__x0018_@_x0001__x0001__x0001__x0001__x0001__x0001_ @_x0001__x0001__x0001__x0001__x0001__x0001__x0008_@_x0001__x0001__x0001__x0001__x0001__x0001__x0008_@_x0001__x0001__x0001__x0001__x0001__x0001__x0001__x0001__x0001__x0001__x0001__x0001__x0001__x0001__x0010_@_x0001__x0001__x0001__x0001__x0001__x0001__x0010_@_x0001__x0001__x0001__x0001__x0001__x0001_ @_x0001__x0001__x0001__x0001__x0001__x0001_&amp;@_x0001__x0001__x0001__x0001__x0001__x0001__x0010_@_x0001__x0001__x0001__x0001__x0001__x0001__x0010_@_x0001__x0001__x0001__x0001__x0001__x0001__x0018_@_x0001__x0001__x0001__x0001__x0001__x0001__x0008_@_x0001__x0001__x0001__x0001__x0001__x0001__x0008_@_x0001__x0001__x0001__x0001__x0001__x0001__x0008_@_x0001__x0001__x0001__x0001__x0001__x0001__x0018_@_x0001__x0001__x0001__x0001__x0001__x0001__x0010_@_x0001__x0001__x0001__x0001__x0001__x0001__x0014_@_x0001__x0001__x0001__x0001__x0001__x0001__x0010_@_x0001__x0001__x0001__x0001__x0001__x0001__x0008_@_x0001__x0001__x0001__x0001__x0001__x0001_&amp;@_x0001__x0001__x0001__x0001__x0001__x0001__x0008_@_x0001__x0001__x0001__x0001__x0001__x0001__x0001__x0001__x0001__x0001__x0001__x0001__x0001__x0001__x0010_@_x0001__x0001__x0001__x0001__x0001__x0001__x0008_@_x0001__x0001__x0001__x0001__x0001__x0001__x0008_@_x0001__x0001__x0001__x0001__x0001__x0001__x0018_@_x0001__x0001__x0001__x0001__x0001__x0001_ @_x0001__x0001__x0001__x0001__x0001__x0001__x0008_@_x0001__x0002__x0001__x0001__x0001__x0001__x0001__x0001__x0008_@_x0001__x0001__x0001__x0001__x0001__x0001__x0014_@_x0001__x0001__x0001__x0001__x0001__x0001__x0010_@_x0001__x0001__x0001__x0001__x0001__x0001__x0010_@_x0001__x0001__x0001__x0001__x0001__x0001__x0008_@_x0001__x0001__x0001__x0001__x0001__x0001__x0014_@_x0001__x0001__x0001__x0001__x0001__x0001__x0008_@_x0001__x0001__x0001__x0001__x0001__x0001__x0018_@_x0001__x0001__x0001__x0001__x0001__x0001__x0008_@_x0001__x0001__x0001__x0001__x0001__x0001__x0008_@_x0001__x0001__x0001__x0001__x0001__x0001__x0014_@_x0001__x0001__x0001__x0001__x0001__x0001__x0008_@_x0001__x0001__x0001__x0001__x0001__x0001__x0014_@_x0001__x0001__x0001__x0001__x0001__x0001__x0018_@_x0001__x0001__x0001__x0001__x0001__x0001__x0010_@_x0001__x0001__x0001__x0001__x0001__x0001_"@_x0001__x0001__x0001__x0001__x0001__x0001__x0010_@_x0001__x0001__x0001__x0001__x0001__x0001__x0008_@_x0001__x0001__x0001__x0001__x0001__x0001_&amp;@_x0001__x0001__x0001__x0001__x0001__x0001__x0010_@_x0001__x0001__x0001__x0001__x0001__x0001__x0008_@_x0001__x0001__x0001__x0001__x0001__x0001__x001C_@_x0001__x0001__x0001__x0001__x0001__x0001__x001C_@_x0001__x0001__x0001__x0001__x0001__x0001__x0008_@_x0001__x0001__x0001__x0001__x0001__x0001__x0010_@_x0001__x0001__x0001__x0001__x0001__x0001__x0008_@_x0001__x0001__x0001__x0001__x0001__x0001__x0014_@_x0001__x0001__x0001__x0001__x0001__x0001__x0018_@_x0001__x0001__x0001__x0001__x0001__x0001__x001C_@_x0001__x0001__x0001__x0001__x0001__x0001__x0018_@_x0001__x0001__x0001__x0001__x0001__x0001__x0010_@_x0001__x0001__x0001__x0001__x0001__x0002__x0001__x0001__x0010_@_x0001__x0001__x0001__x0001__x0001__x0001__x0001__x0001__x0001__x0001__x0001__x0001__x0001__x0001__x0014_@_x0001__x0001__x0001__x0001__x0001__x0001_8@_x0001__x0001__x0001__x0001__x0001__x0001__x001C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0018_@_x0001__x0001__x0001__x0001__x0001__x0001__x001C_@_x0001__x0001__x0001__x0001__x0001_@R@_x0001__x0001__x0001__x0001__x0001__x0001__x0018_@_x0001__x0001__x0001__x0001__x0001__x0001__x0008_@_x0001__x0001__x0001__x0001__x0001__x0001__x0008_@_x0001__x0001__x0001__x0001__x0001__x0001_ @_x0001__x0001__x0001__x0001__x0001__x0001__x0001__x0001__x0001__x0001__x0001__x0001__x0001__x0001__x0018_@_x0001__x0001__x0001__x0001__x0001__x0001__x0008_@_x0001__x0001__x0001__x0001__x0001__x0001__x0018_@_x0001__x0001__x0001__x0001__x0001__x0001__x0018_@_x0001__x0001__x0001__x0001__x0001__x0001__x0008_@_x0001__x0001__x0001__x0001__x0001__x0001__x0008_@_x0001__x0001__x0001__x0001__x0001__x0001__x001C_@_x0001__x0001__x0001__x0001__x0001__x0001__x0008_@_x0001__x0001__x0001__x0001__x0001__x0001__x0008_@_x0001__x0001__x0001__x0001__x0001__x0001__x0008_@_x0001__x0001__x0001__x0001__x0001__x0001__x0008_@_x0001__x0001__x0001__x0001__x0001__x0001__x0010_@_x0001__x0002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_x001C_@_x0001__x0001__x0001__x0001__x0001__x0001__x0018_@_x0001__x0001__x0001__x0001__x0001__x0001__x0010_@_x0001__x0001__x0001__x0001__x0001__x0001__x0008_@_x0001__x0001__x0001__x0001__x0001__x0001__x0008_@_x0001__x0001__x0001__x0001__x0001__x0001__x0010_@_x0001__x0001__x0001__x0001__x0001_M@_x0001__x0001__x0001__x0001__x0001__x0001__x0018_@_x0001__x0001__x0001__x0001__x0001__x0001__x0008_@_x0001__x0001__x0001__x0001__x0001__x0001__x0008_@_x0001__x0001__x0001__x0001__x0001__x0001__x0008_@_x0001__x0001__x0001__x0001__x0001__x0001__x0001__x0001__x0001__x0001__x0001__x0001__x0001__x0001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0018_@_x0001__x0001__x0001__x0001__x0001__x0001__x0014_@_x0001__x0001__x0001__x0001__x0001__x0001__x0010_@_x0001__x0001__x0001__x0001__x0001__x0002__x0001__x0001__x0008_@_x0001__x0001__x0001__x0001__x0001__x0001__x0010_@_x0001__x0001__x0001__x0001__x0001__x0001__x0008_@_x0001__x0001__x0001__x0001__x0001__x0001__x0010_@_x0001__x0001__x0001__x0001__x0001__x0001__x0008_@_x0001__x0001__x0001__x0001__x0001__x0001__x001C_@_x0001__x0001__x0001__x0001__x0001__x0001__x0010_@_x0001__x0001__x0001__x0001__x0001__x0001__x0008_@_x0001__x0001__x0001__x0001__x0001__x0001__x0014_@_x0001__x0001__x0001__x0001__x0001__x0001__x0008_@_x0001__x0001__x0001__x0001__x0001__x0001__x0014_@_x0001__x0001__x0001__x0001__x0001__x0001__x0014_@_x0001__x0001__x0001__x0001__x0001__x0001__x0014_@_x0001__x0001__x0001__x0001__x0001__x0001__x0014_@_x0001__x0001__x0001__x0001__x0001__x0001__x0008_@_x0001__x0001__x0001__x0001__x0001__x0001__x0010_@_x0001__x0001__x0001__x0001__x0001__x0001__x0008_@_x0001__x0001__x0001__x0001__x0001__x0001__x001C_@_x0001__x0001__x0001__x0001__x0001__x0001__x0010_@_x0001__x0001__x0001__x0001__x0001__x0001__x0008_@_x0001__x0001__x0001__x0001__x0001__x0001__x0010_@_x0001__x0001__x0001__x0001__x0001__x0001__x0014_@_x0001__x0001__x0001__x0001__x0001__x0001__x0014_@_x0001__x0001__x0001__x0001__x0001__x0001__x0008_@_x0001__x0001__x0001__x0001__x0001__x0001__x0010_@_x0001__x0001__x0001__x0001__x0001__x0001__x0008_@_x0001__x0001__x0001__x0001__x0001__x0001__x0018_@_x0001__x0001__x0001__x0001__x0001__x0001_"@_x0001__x0001__x0001__x0001__x0001__x0001__x0008_@_x0001__x0001__x0001__x0001__x0001__x0001_(@_x0001__x0001__x0001__x0001__x0001__x0001__x0010_@_x0001__x0001__x0001__x0001__x0001__x0001__x0010_@_x0001__x0002__x0001__x0001__x0001__x0001__x0001__x0001__x0018_@_x0001__x0001__x0001__x0001__x0001__x0001__x0008_@_x0001__x0001__x0001__x0001__x0001__x0001__x0018_@_x0001__x0001__x0001__x0001__x0001__x0001__x0010_@_x0001__x0001__x0001__x0001__x0001__x0001__x0014_@_x0001__x0001__x0001__x0001__x0001__x0001__x0008_@_x0001__x0001__x0001__x0001__x0001__x0001__x0010_@_x0001__x0001__x0001__x0001__x0001__x0001__x0018_@_x0001__x0001__x0001__x0001__x0001__x0001__x0008_@_x0001__x0001__x0001__x0001__x0001__x0001__x0008_@_x0001__x0001__x0001__x0001__x0001__x0001__x0001__x0001__x0001__x0001__x0001__x0001__x0001__x0001__x0010_@_x0001__x0001__x0001__x0001__x0001__x0001__x0008_@_x0001__x0001__x0001__x0001__x0001__x0001__x0014_@_x0001__x0001__x0001__x0001__x0001__x0001__x001C_@_x0001__x0001__x0001__x0001__x0001__x0001__x0018_@_x0001__x0001__x0001__x0001__x0001__x0001__x0010_@_x0001__x0001__x0001__x0001__x0001__x0001__x001C_@_x0001__x0001__x0001__x0001__x0001__x0001__x0001__x0001__x0001__x0001__x0001__x0001__x0001__x0001__x0001__x0001__x0001__x0001__x0001__x0001__x0001__x0001__x0010_@_x0001__x0001__x0001__x0001__x0001__x0001__x0018_@_x0001__x0001__x0001__x0001__x0001__x0001__x0008_@_x0001__x0001__x0001__x0001__x0001__x0001__x0008_@_x0001__x0001__x0001__x0001__x0001__x0001_ @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0001__x0001__x0001__x0001__x0001__x0001__x0001__x0002__x0001__x0001__x0008_@_x0001__x0001__x0001__x0001__x0001__x0001__x001C_@_x0001__x0001__x0001__x0001__x0001__x0001__x0010_@_x0001__x0001__x0001__x0001__x0001__x0001__x0014_@_x0001__x0001__x0001__x0001__x0001__x0001__x0010_@_x0001__x0001__x0001__x0001__x0001__x0001__x0018_@_x0001__x0001__x0001__x0001__x0001__x0001_ @_x0001__x0001__x0001__x0001__x0001__x0001__x0010_@_x0001__x0001__x0001__x0001__x0001__x0001__x0001__x0001__x0001__x0001__x0001__x0001__x0001__x0001__x0008_@_x0001__x0001__x0001__x0001__x0001__x0001__x0014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2@_x0001__x0001__x0001__x0001__x0001__x0001__x0018_@_x0001__x0001__x0001__x0001__x0001__x0001__x0008_@_x0001__x0001__x0001__x0001__x0001__x0001__x0010_@_x0001__x0001__x0001__x0001__x0001__x0001__x0008_@_x0001__x0001__x0001__x0001__x0001__x0001__x001C_@_x0001__x0001__x0001__x0001__x0001__x0001__x0010_@_x0001__x0001__x0001__x0001__x0001__x0001__x0014_@_x0001__x0001__x0001__x0001__x0001__x0001__x001C_@_x0001__x0001__x0001__x0001__x0001__x0001__x0018_@_x0001__x0001__x0001__x0001__x0001__x0001__x0014_@_x0001__x0001__x0001__x0001__x0001__x0001__x0008_@_x0001__x0001__x0001__x0001__x0001__x0001__x0010_@_x0001__x0001__x0001__x0001__x0001__x0001__x0010_@_x0001__x0001__x0001__x0001__x0001__x0001__x001C_@_x0001__x0001__x0001__x0001__x0001__x0001__x0008_@_x0001__x0002__x0001__x0001__x0001__x0001__x0001__x0001__x0008_@_x0001__x0001__x0001__x0001__x0001__x0001__x0010_@_x0001__x0001__x0001__x0001__x0001__x0001__x0001__x0001__x0001__x0001__x0001__x0001__x0001__x0001__x0001__x0001__x0001__x0001__x0001__x0001__x0001__x0001__x0010_@_x0001__x0001__x0001__x0001__x0001__x0001__x0014_@_x0001__x0001__x0001__x0001__x0001__x0001__x0010_@_x0001__x0001__x0001__x0001__x0001__x0001__x0008_@_x0001__x0001__x0001__x0001__x0001__x0001__x0010_@_x0001__x0001__x0001__x0001__x0001__x0001__x0008_@_x0001__x0001__x0001__x0001__x0001__x0001__x0001__x0001__x0001__x0001__x0001__x0001__x0001__x0001__x0010_@_x0001__x0001__x0001__x0001__x0001__x0001__x0010_@_x0001__x0001__x0001__x0001__x0001__x0001__x0010_@_x0001__x0001__x0001__x0001__x0001__x0001__x0010_@_x0001__x0001__x0001__x0001__x0001__x0001__x0014_@_x0001__x0001__x0001__x0001__x0001__x0001__x0018_@_x0001__x0001__x0001__x0001__x0001__x0001__x0010_@_x0001__x0001__x0001__x0001__x0001__x0001__x0008_@_x0001__x0001__x0001__x0001__x0001__x0001__x0014_@_x0001__x0001__x0001__x0001__x0001__x0001__x001C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0014_@_x0001__x0001__x0001__x0001__x0001__x0001__x0010_@_x0001__x0001__x0001__x0001__x0001__x0001_ @_x0001__x0001__x0001__x0001__x0001__x0001__x0008_@_x0001__x0001__x0001__x0001__x0001__x0001__x0014_@_x0001__x0001__x0001__x0001__x0001__x0002__x0001__x0001__x0014_@_x0001__x0001__x0001__x0001__x0001__x0001__x0014_@_x0001__x0001__x0001__x0001__x0001__x0001__x0008_@_x0001__x0001__x0001__x0001__x0001__x0001__x0008_@_x0001__x0001__x0001__x0001__x0001__x0001__x0018_@_x0001__x0001__x0001__x0001__x0001__x0001__x0018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_x0010_@_x0001__x0001__x0001__x0001__x0001__x0001__x0010_@_x0001__x0001__x0001__x0001__x0001__x0001__x0014_@_x0001__x0001__x0001__x0001__x0001__x0001__x0008_@_x0001__x0001__x0001__x0001__x0001__x0001__x0008_@_x0001__x0001__x0001__x0001__x0001__x0001__x0010_@_x0001__x0001__x0001__x0001__x0001__x0001__x0008_@_x0001__x0001__x0001__x0001__x0001__x0001_"@_x0001__x0001__x0001__x0001__x0001__x0001__x0018_@_x0001__x0001__x0001__x0001__x0001__x0001_ @_x0001__x0001__x0001__x0001__x0001__x0001__x0008_@_x0001__x0001__x0001__x0001__x0001__x0001__x0014_@_x0001__x0001__x0001__x0001__x0001__x0001__x0008_@_x0001__x0001__x0001__x0001__x0001__x0001__x0010_@_x0001__x0001__x0001__x0001__x0001__x0001__x0001__x0001__x0001__x0001__x0001__x0001__x0001__x0001__x0010_@_x0001__x0001__x0001__x0001__x0001__x0001__x0008_@_x0001__x0001__x0001__x0001__x0001__x0001__x0014_@_x0001__x0001__x0001__x0001__x0001__x0001__x0008_@_x0001__x0001__x0001__x0001__x0001__x0001__x0014_@_x0001__x0002__x0001__x0001__x0001__x0001__x0001__x0001__x0001__x0001__x0001__x0001__x0001__x0001__x0001__x0001__x0010_@_x0001__x0001__x0001__x0001__x0001__x0001__x0010_@_x0001__x0001__x0001__x0001__x0001__x0001__x0008_@_x0001__x0001__x0001__x0001__x0001__x0001_"@_x0001__x0001__x0001__x0001__x0001__x0001__x0008_@_x0001__x0001__x0001__x0001__x0001__x0001__x0008_@_x0001__x0001__x0001__x0001__x0001__x0001__x0010_@_x0001__x0001__x0001__x0001__x0001__x0001__x0010_@_x0001__x0001__x0001__x0001__x0001__x0001_"@_x0001__x0001__x0001__x0001__x0001__x0001__x0008_@_x0001__x0001__x0001__x0001__x0001__x0001__x0018_@_x0001__x0001__x0001__x0001__x0001__x0001__x0008_@_x0001__x0001__x0001__x0001__x0001__x0001__x0014_@_x0001__x0001__x0001__x0001__x0001__x0001__x0001__x0001__x0001__x0001__x0001__x0001__x0001__x0001__x0008_@_x0001__x0001__x0001__x0001__x0001__x0001__x001C_@_x0001__x0001__x0001__x0001__x0001__x0001__x0008_@_x0001__x0001__x0001__x0001__x0001__x0001__x0010_@_x0001__x0001__x0001__x0001__x0001__x0001__x0010_@_x0001__x0001__x0001__x0001__x0001__x0001__x0010_@_x0001__x0001__x0001__x0001__x0001__x0001__x0010_@_x0001__x0001__x0001__x0001__x0001__x0001__x0018_@_x0001__x0001__x0001__x0001__x0001__x0001__x0010_@_x0001__x0001__x0001__x0001__x0001__x0001__x0014_@_x0001__x0001__x0001__x0001__x0001__x0001__x0008_@_x0001__x0001__x0001__x0001__x0001__x0001__x0008_@_x0001__x0001__x0001__x0001__x0001__x0001__x0001__x0001__x0001__x0001__x0001__x0001__x0001__x0001__x0008_@_x0001__x0001__x0001__x0001__x0001__x0001__x0010_@_x0001__x0001__x0001__x0001__x0001__x0001__x0008_@_x0001__x0001__x0001__x0001__x0001__x0002__x0001__x0001__x0008_@_x0001__x0001__x0001__x0001__x0001__x0001__x0001__x0001__x0001__x0001__x0001__x0001__x0001__x0001__x0010_@_x0001__x0001__x0001__x0001__x0001__x0001__x0008_@_x0001__x0001__x0001__x0001__x0001__x0001__x0008_@_x0001__x0001__x0001__x0001__x0001__x0001__x0018_@_x0001__x0001__x0001__x0001__x0001__x0001__x0001__x0001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0014_@_x0001__x0001__x0001__x0001__x0001__x0001__x0010_@_x0001__x0001__x0001__x0001__x0001__x0001__x0008_@_x0001__x0001__x0001__x0001__x0001__x0001__x0001__x0001__x0001__x0001__x0001__x0001__x0001__x0001__x0018_@_x0001__x0001__x0001__x0001__x0001__x0001__x0010_@_x0001__x0001__x0001__x0001__x0001__x0001__x0008_@_x0001__x0001__x0001__x0001__x0001__x0001__x0018_@_x0001__x0001__x0001__x0001__x0001__x0001__x001C_@_x0001__x0001__x0001__x0001__x0001__x0001__x0010_@_x0001__x0001__x0001__x0001__x0001__x0001__x0008_@_x0001__x0001__x0001__x0001__x0001__x0001_ @_x0001__x0001__x0001__x0001__x0001__x0001__x0014_@_x0001__x0001__x0001__x0001__x0001__x0001__x0010_@_x0001__x0001__x0001__x0001__x0001__x0001__x0014_@_x0001__x0001__x0001__x0001__x0001__x0001_0@_x0001__x0001__x0001__x0001__x0001__x0001__x0010_@_x0001__x0001__x0001__x0001__x0001__x0001__x0014_@_x0001__x0001__x0001__x0001__x0001__x0001__x0008_@_x0001__x0001__x0001__x0001__x0001__x0001__x0014_@_x0001__x0002__x0001__x0001__x0001__x0001__x0001__x0001__x001C_@_x0001__x0001__x0001__x0001__x0001__x0001__x0008_@_x0001__x0001__x0001__x0001__x0001__x0001__x0014_@_x0001__x0001__x0001__x0001__x0001__x0001__x0010_@_x0001__x0001__x0001__x0001__x0001__x0001__x0008_@_x0001__x0001__x0001__x0001__x0001__x0001__x0018_@_x0001__x0001__x0001__x0001__x0001__x0001__x0008_@_x0001__x0001__x0001__x0001__x0001__x0001__x0014_@_x0001__x0001__x0001__x0001__x0001__x0001__x0014_@_x0001__x0001__x0001__x0001__x0001__x0001__x0008_@_x0001__x0001__x0001__x0001__x0001__x0001__x0010_@_x0001__x0001__x0001__x0001__x0001__x0001__x0014_@_x0001__x0001__x0001__x0001__x0001__x0001__x001C_@_x0001__x0001__x0001__x0001__x0001__x0001__x0010_@_x0001__x0001__x0001__x0001__x0001__x0001__x0008_@_x0001__x0001__x0001__x0001__x0001__x0001__x001C_@_x0001__x0001__x0001__x0001__x0001__x0001__x0008_@_x0001__x0001__x0001__x0001__x0001__x0001__x0010_@_x0001__x0001__x0001__x0001__x0001__x0001__x0001__x0001__x0001__x0001__x0001__x0001__x0001__x0001_ @_x0001__x0001__x0001__x0001__x0001__x0001__x0018_@_x0001__x0001__x0001__x0001__x0001__x0001__x0001__x0001__x0001__x0001__x0001__x0001__x0001__x0001__x0018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0010_@_x0001__x0001__x0001__x0001__x0001__x0001__x0014_@_x0001__x0001__x0001__x0001__x0001__x0001__x0008_@_x0001__x0001__x0001__x0001__x0001__x0002__x0001__x0001__x0001__x0001__x0001__x0001__x0001__x0001__x0001__x0001_ @_x0001__x0001__x0001__x0001__x0001__x0001__x0008_@_x0001__x0001__x0001__x0001__x0001__x0001__x0008_@_x0001__x0001__x0001__x0001__x0001__x0001_"@_x0001__x0001__x0001__x0001__x0001__x0001__x0008_@_x0001__x0001__x0001__x0001__x0001__x0001__x0010_@_x0001__x0001__x0001__x0001__x0001__x0001__x001C_@_x0001__x0001__x0001__x0001__x0001__x0001__x0014_@_x0001__x0001__x0001__x0001__x0001__x0001__x0010_@_x0001__x0001__x0001__x0001__x0001__x0001__x0001__x0001__x0001__x0001__x0001__x0001__x0001__x0001__x0018_@_x0001__x0001__x0001__x0001__x0001__x0001__x0018_@_x0001__x0001__x0001__x0001__x0001__x0001__x0008_@_x0001__x0001__x0001__x0001__x0001__x0001__x0008_@_x0001__x0001__x0001__x0001__x0001__x0001__x0010_@_x0001__x0001__x0001__x0001__x0001__x0001__x0008_@_x0001__x0001__x0001__x0001__x0001__x0001__x0001__x0001__x0001__x0001__x0001__x0001__x0001__x0001__x0008_@_x0001__x0001__x0001__x0001__x0001__x0001__x001C_@_x0001__x0001__x0001__x0001__x0001__x0001__x0018_@_x0001__x0001__x0001__x0001__x0001__x0001__x0010_@_x0001__x0001__x0001__x0001__x0001__x0001__x0010_@_x0001__x0001__x0001__x0001__x0001__x0001__x0010_@_x0001__x0001__x0001__x0001__x0001__x0001__x0010_@_x0001__x0001__x0001__x0001__x0001__x0001__x0010_@_x0001__x0001__x0001__x0001__x0001__x0001__x0010_@_x0001__x0001__x0001__x0001__x0001__x0001_"@_x0001__x0001__x0001__x0001__x0001__x0001__x0010_@_x0001__x0001__x0001__x0001__x0001__x0001__x0014_@_x0001__x0001__x0001__x0001__x0001__x0001_&amp;@_x0001__x0001__x0001__x0001__x0001__x0001_"@_x0001__x0002__x0001__x0001__x0001__x0001__x0001__x0001__x0014_@_x0001__x0001__x0001__x0001__x0001__x0001__x0008_@_x0001__x0001__x0001__x0001__x0001__x0001__x0010_@_x0001__x0001__x0001__x0001__x0001__x0001__x0018_@_x0001__x0001__x0001__x0001__x0001__x0001__x0008_@_x0001__x0001__x0001__x0001__x0001__x0001__x0010_@_x0001__x0001__x0001__x0001__x0001__x0001__x0008_@_x0001__x0001__x0001__x0001__x0001__x0001__x0010_@_x0001__x0001__x0001__x0001__x0001__x0001__x0018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 @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0014_@_x0001__x0001__x0001__x0001__x0001__x0001__x0010_@_x0001__x0001__x0001__x0001__x0001__x0001__x0008_@_x0001__x0001__x0001__x0001__x0001__x0001__x0010_@_x0001__x0001__x0001__x0001__x0001__x0001__x0001__x0001__x0001__x0001__x0001__x0001__x0001__x0001__x0008_@_x0001__x0001__x0001__x0001__x0001__x0001__x0008_@_x0001__x0001__x0001__x0001__x0001__x0001__x0014_@_x0001__x0001__x0001__x0001__x0001__x0001__x0008_@_x0001__x0001__x0001__x0001__x0001__x0001_"@_x0001__x0001__x0001__x0001__x0001__x0002__x0001__x0001__x0008_@_x0001__x0001__x0001__x0001__x0001__x0001__x0010_@_x0001__x0001__x0001__x0001__x0001__x0001__x0010_@_x0001__x0001__x0001__x0001__x0001__x0001__x0010_@_x0001__x0001__x0001__x0001__x0001__x0001__x0001__x0001__x0001__x0001__x0001__x0001__x0001__x0001_ @_x0001__x0001__x0001__x0001__x0001__x0001__x0008_@_x0001__x0001__x0001__x0001__x0001__x0001__x0010_@_x0001__x0001__x0001__x0001__x0001__x0001__x0008_@_x0001__x0001__x0001__x0001__x0001__x0001__x0018_@_x0001__x0001__x0001__x0001__x0001__x0001__x0010_@_x0001__x0001__x0001__x0001__x0001__x0001_1@_x0001__x0001__x0001__x0001__x0001__x0001__x0010_@_x0001__x0001__x0001__x0001__x0001__x0001__x0008_@_x0001__x0001__x0001__x0001__x0001__x0001__x001C_@_x0001__x0001__x0001__x0001__x0001__x0001__x0010_@_x0001__x0001__x0001__x0001__x0001__x0001__x0014_@_x0001__x0001__x0001__x0001__x0001__x0001__x0010_@_x0001__x0001__x0001__x0001__x0001__x0001__x0018_@_x0001__x0001__x0001__x0001__x0001__x0001__x0010_@_x0001__x0001__x0001__x0001__x0001__x0001__x0010_@_x0001__x0001__x0001__x0001__x0001__x0001__x0010_@_x0001__x0001__x0001__x0001__x0001__x0001__x0010_@_x0001__x0001__x0001__x0001__x0001__x0001__x0010_@_x0001__x0001__x0001__x0001__x0001__x0001__x0014_@_x0001__x0001__x0001__x0001__x0001__x0001__x0010_@_x0001__x0001__x0001__x0001__x0001__x0001__x0008_@_x0001__x0001__x0001__x0001__x0001__x0001__x001C_@_x0001__x0001__x0001__x0001__x0001__x0001__x0008_@_x0001__x0001__x0001__x0001__x0001__x0001__x0008_@_x0001__x0001__x0001__x0001__x0001__x0001__x0014_@_x0001__x0001__x0001__x0001__x0001__x0001__x0010_@_x0001__x0002__x0001__x0001__x0001__x0001__x0001__x0001__x001C_@_x0001__x0001__x0001__x0001__x0001__x0001__x0010_@_x0001__x0001__x0001__x0001__x0001__x0001_ @_x0001__x0001__x0001__x0001__x0001__x0001__x0010_@_x0001__x0001__x0001__x0001__x0001__x0001__x0008_@_x0001__x0001__x0001__x0001__x0001__x0001__x0010_@_x0001__x0001__x0001__x0001__x0001__x0001__x0018_@_x0001__x0001__x0001__x0001__x0001__x0001__x0010_@_x0001__x0001__x0001__x0001__x0001__x0001__x0008_@_x0001__x0001__x0001__x0001__x0001__x0001__x0010_@_x0001__x0001__x0001__x0001__x0001__x0001__x0010_@_x0001__x0001__x0001__x0001__x0001__x0001_ @_x0001__x0001__x0001__x0001__x0001__x0001__x0010_@_x0001__x0001__x0001__x0001__x0001__x0001_ @_x0001__x0001__x0001__x0001__x0001__x0001__x0018_@_x0001__x0001__x0001__x0001__x0001__x0001__x0010_@_x0001__x0001__x0001__x0001__x0001__x0001__x0010_@_x0001__x0001__x0001__x0001__x0001__x0001__x0018_@_x0001__x0001__x0001__x0001__x0001__x0001__x0018_@_x0001__x0001__x0001__x0001__x0001__x0001__x0014_@_x0001__x0001__x0001__x0001__x0001__x0001__x0008_@_x0001__x0001__x0001__x0001__x0001__x0001__x0010_@_x0001__x0001__x0001__x0001__x0001__x0001__x0001__x0001__x0001__x0001__x0001__x0001__x0001__x0001__x0008_@_x0001__x0001__x0001__x0001__x0001__x0001_ @_x0001__x0001__x0001__x0001__x0001__x0001__x0014_@_x0001__x0001__x0001__x0001__x0001__x0001__x0001__x0001__x0001__x0001__x0001__x0001__x0001__x0001__x0014_@_x0001__x0001__x0001__x0001__x0001__x0001__x001C_@_x0001__x0001__x0001__x0001__x0001__x0001__x001C_@_x0001__x0001__x0001__x0001__x0001__x0001__x0010_@_x0001__x0001__x0001__x0001__x0001__x0002__x0001__x0001__x0014_@_x0001__x0001__x0001__x0001__x0001__x0001__x0014_@_x0001__x0001__x0001__x0001__x0001__x0001__x001C_@_x0001__x0001__x0001__x0001__x0001__x0001__x0008_@_x0001__x0001__x0001__x0001__x0001__x0001__x0010_@_x0001__x0001__x0001__x0001__x0001__x0001__x0001__x0001__x0001__x0001__x0001__x0001__x0001__x0001__x0008_@_x0001__x0001__x0001__x0001__x0001__x0001_"@_x0001__x0001__x0001__x0001__x0001__x0001__x0008_@_x0001__x0001__x0001__x0001__x0001__x0001__x0008_@_x0001__x0001__x0001__x0001__x0001__x0001__x0014_@_x0001__x0001__x0001__x0001__x0001__x0001__x0010_@_x0001__x0001__x0001__x0001__x0001__x0001__x0014_@_x0001__x0001__x0001__x0001__x0001__x0001__x0018_@_x0001__x0001__x0001__x0001__x0001__x0001__x0014_@_x0001__x0001__x0001__x0001__x0001__x0001__x0008_@_x0001__x0001__x0001__x0001__x0001__x0001__x0010_@_x0001__x0001__x0001__x0001__x0001__x0001__x0018_@_x0001__x0001__x0001__x0001__x0001__x0001__x0010_@_x0001__x0001__x0001__x0001__x0001__x0001__x0010_@_x0001__x0001__x0001__x0001__x0001__x0001__x001C_@_x0001__x0001__x0001__x0001__x0001__x0001__x0010_@_x0001__x0001__x0001__x0001__x0001__x0001__x0008_@_x0001__x0001__x0001__x0001__x0001__x0001__x0018_@_x0001__x0001__x0001__x0001__x0001__x0001__x0010_@_x0001__x0001__x0001__x0001__x0001__x0001__x0008_@_x0001__x0001__x0001__x0001__x0001__x0001__x0008_@_x0001__x0001__x0001__x0001__x0001__x0001__x0010_@_x0001__x0001__x0001__x0001__x0001__x0001__x001C_@_x0001__x0001__x0001__x0001__x0001__x0001__x0014_@_x0001__x0001__x0001__x0001__x0001__x0001__x0008_@_x0001__x0001__x0001__x0001__x0001__x0001_ @_x0001__x0002__x0001__x0001__x0001__x0001__x0001__x0001__x0010_@_x0001__x0001__x0001__x0001__x0001__x0001__x0008_@_x0001__x0001__x0001__x0001__x0001__x0001_"@_x0001__x0001__x0001__x0001__x0001__x0001__x0018_@_x0001__x0001__x0001__x0001__x0001__x0001__x0008_@_x0001__x0001__x0001__x0001__x0001__x0001__x001C_@_x0001__x0001__x0001__x0001__x0001__x0001__x0008_@_x0001__x0001__x0001__x0001__x0001__x0001__x0010_@_x0001__x0001__x0001__x0001__x0001__x0001__x0010_@_x0001__x0001__x0001__x0001__x0001__x0001__x001C_@_x0001__x0001__x0001__x0001__x0001__x0001_7@_x0001__x0001__x0001__x0001__x0001__x0001__x0014_@_x0001__x0001__x0001__x0001__x0001__x0001__x0010_@_x0001__x0001__x0001__x0001__x0001__x0001__x0010_@_x0001__x0001__x0001__x0001__x0001__x0001_(@_x0001__x0001__x0001__x0001__x0001__x0001__x0008_@_x0001__x0001__x0001__x0001__x0001__x0001__x0008_@_x0001__x0001__x0001__x0001__x0001__x0001_ @_x0001__x0001__x0001__x0001__x0001__x0001__x0010_@_x0001__x0001__x0001__x0001__x0001__x0001__x0008_@_x0001__x0001__x0001__x0001__x0001__x0001__x0014_@_x0001__x0001__x0001__x0001__x0001__x0001__x0014_@_x0001__x0001__x0001__x0001__x0001__x0001__x0010_@_x0001__x0001__x0001__x0001__x0001__x0001__x0008_@_x0001__x0001__x0001__x0001__x0001__x0001__x0010_@_x0001__x0001__x0001__x0001__x0001__x0001__x0018_@_x0001__x0001__x0001__x0001__x0001__x0001__x0018_@_x0001__x0001__x0001__x0001__x0001__x0001__x001C_@_x0001__x0001__x0001__x0001__x0001__x0001__x0018_@_x0001__x0001__x0001__x0001__x0001__x0001__x0008_@_x0001__x0001__x0001__x0001__x0001__x0001__x0001__x0001__x0001__x0001__x0001__x0001__x0001__x0002__x0001__x0001__x0008_@_x0001__x0001__x0001__x0001__x0001__x0001__x0018_@_x0001__x0001__x0001__x0001__x0001__x0001__x0008_@_x0001__x0001__x0001__x0001__x0001__x0001__x0018_@_x0001__x0001__x0001__x0001__x0001__x0001_ @_x0001__x0001__x0001__x0001__x0001__x0001__x0010_@_x0001__x0001__x0001__x0001__x0001__x0001__x0008_@_x0001__x0001__x0001__x0001__x0001__x0001__x0010_@_x0001__x0001__x0001__x0001__x0001__x0001__x0008_@_x0001__x0001__x0001__x0001__x0001__x0001_"@_x0001__x0001__x0001__x0001__x0001__x0001__x0008_@_x0001__x0001__x0001__x0001__x0001__x0001__x0008_@_x0001__x0001__x0001__x0001__x0001__x0001__x0008_@_x0001__x0001__x0001__x0001__x0001__x0001__x001C_@_x0001__x0001__x0001__x0001__x0001__x0001__x0008_@_x0001__x0001__x0001__x0001__x0001__x0001__x0008_@_x0001__x0001__x0001__x0001__x0001__x0001__x0018_@_x0001__x0001__x0001__x0001__x0001__x0001__x0008_@_x0001__x0001__x0001__x0001__x0001__x0001__x0018_@_x0001__x0001__x0001__x0001__x0001__x0001__x0008_@_x0001__x0001__x0001__x0001__x0001__x0001__x0018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0014_@_x0001__x0002__x0001__x0001__x0001__x0001__x0001__x0001__x001C_@_x0001__x0001__x0001__x0001__x0001__x0001__x0008_@_x0001__x0001__x0001__x0001__x0001__x0001__x0010_@_x0001__x0001__x0001__x0001__x0001__x0001__x0008_@_x0001__x0001__x0001__x0001__x0001__x0001_(@_x0001__x0001__x0001__x0001__x0001__x0001_(@_x0001__x0001__x0001__x0001__x0001__x0001__x0008_@_x0001__x0001__x0001__x0001__x0001__x0001__x0010_@_x0001__x0001__x0001__x0001__x0001__x0001__x0001__x0001__x0001__x0001__x0001__x0001__x0001__x0001__x0008_@_x0001__x0001__x0001__x0001__x0001__x0001__x0008_@_x0001__x0001__x0001__x0001__x0001__x0001__x0018_@_x0001__x0001__x0001__x0001__x0001__x0001__x0008_@_x0001__x0001__x0001__x0001__x0001__x0001__x0010_@_x0001__x0001__x0001__x0001__x0001__x0001__x0018_@_x0001__x0001__x0001__x0001__x0001__x0001__x0008_@_x0001__x0001__x0001__x0001__x0001__x0001__x0008_@_x0001__x0001__x0001__x0001__x0001__x0001__x0001__x0001__x0001__x0001__x0001__x0001__x0001__x0001__x0008_@_x0001__x0001__x0001__x0001__x0001__x0001__x0010_@_x0001__x0001__x0001__x0001__x0001__x0001__x0010_@_x0001__x0001__x0001__x0001__x0001__x0001__x0018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0014_@_x0001__x0001__x0001__x0001__x0001__x0002__x0001__x0001__x0010_@_x0001__x0001__x0001__x0001__x0001__x0001__x001C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0001__x0001__x0001__x0001__x0001__x0001_ @_x0001__x0001__x0001__x0001__x0001__x0001__x0008_@_x0001__x0001__x0001__x0001__x0001__x0001__x001C_@_x0001__x0001__x0001__x0001__x0001__x0001__x0014_@_x0001__x0001__x0001__x0001__x0001__x0001__x0008_@_x0001__x0001__x0001__x0001__x0001__x0001__x0018_@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 @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0018_@_x0001__x0001__x0001__x0001__x0001__x0001__x0008_@_x0001__x0001__x0001__x0001__x0001__x0001_0@_x0001__x0001__x0001__x0001__x0001__x0001__x0008_@_x0001__x0001__x0001__x0001__x0001__x0001_(@_x0001__x0001__x0001__x0001__x0001__x0001__x0010_@_x0001__x0002__x0001__x0001__x0001__x0001__x0001__x0001__x0010_@_x0001__x0001__x0001__x0001__x0001__x0001__x0008_@_x0001__x0001__x0001__x0001__x0001__x0001__x0010_@_x0001__x0001__x0001__x0001__x0001__x0001_=@_x0001__x0001__x0001__x0001__x0001__x0001__x0014_@_x0001__x0001__x0001__x0001__x0001__x0001__x0008_@_x0001__x0001__x0001__x0001__x0001__x0001__x0018_@_x0001__x0001__x0001__x0001__x0001__x0001__x0014_@_x0001__x0001__x0001__x0001__x0001__x0001__x0008_@_x0001__x0001__x0001__x0001__x0001__x0001__x0001__x0001__x0001__x0001__x0001__x0001__x0001__x0001__x0010_@_x0001__x0001__x0001__x0001__x0001__x0001__x0010_@_x0001__x0001__x0001__x0001__x0001__x0001__x001C_@_x0001__x0001__x0001__x0001__x0001__x0001__x0008_@_x0001__x0001__x0001__x0001__x0001__x0001__x0014_@_x0001__x0001__x0001__x0001__x0001__x0001_ @_x0001__x0001__x0001__x0001__x0001__x0001__x0014_@_x0001__x0001__x0001__x0001__x0001__x0001__x0010_@_x0001__x0001__x0001__x0001__x0001__x0001__x0010_@_x0001__x0001__x0001__x0001__x0001__x0001__x0018_@_x0001__x0001__x0001__x0001__x0001__x0001__x0010_@_x0001__x0001__x0001__x0001__x0001__x0001__x0018_@_x0001__x0001__x0001__x0001__x0001__x0001__x0010_@_x0001__x0001__x0001__x0001__x0001__x0001__x0014_@_x0001__x0001__x0001__x0001__x0001__x0001__x0008_@_x0001__x0001__x0001__x0001__x0001__x0001__x0001__x0001__x0001__x0001__x0001__x0001__x0001__x0001__x0014_@_x0001__x0001__x0001__x0001__x0001__x0001__x0001__x0001__x0001__x0001__x0001__x0001__x0001__x0001__x0010_@_x0001__x0001__x0001__x0001__x0001__x0001__x0008_@_x0001__x0001__x0001__x0001__x0001__x0001__x0008_@_x0001__x0001__x0001__x0001__x0001__x0002__x0001__x0001_ @_x0001__x0001__x0001__x0001__x0001__x0001__x0018_@_x0001__x0001__x0001__x0001__x0001__x0001__x0014_@_x0001__x0001__x0001__x0001__x0001__x0001__x0014_@_x0001__x0001__x0001__x0001__x0001__x0001__x0008_@_x0001__x0001__x0001__x0001__x0001__x0001__x0008_@_x0001__x0001__x0001__x0001__x0001__x0001__x0008_@_x0001__x0001__x0001__x0001__x0001__x0001__x001C_@_x0001__x0001__x0001__x0001__x0001__x0001__x0008_@_x0001__x0001__x0001__x0001__x0001__x0001__x0010_@_x0001__x0001__x0001__x0001__x0001__x0001__x0008_@_x0001__x0001__x0001__x0001__x0001__x0001__x0008_@_x0001__x0001__x0001__x0001__x0001__x0001__x001C_@_x0001__x0001__x0001__x0001__x0001__x0001__x001C_@_x0001__x0001__x0001__x0001__x0001__x0001__x0018_@_x0001__x0001__x0001__x0001__x0001__x0001__x0010_@_x0001__x0001__x0001__x0001__x0001__x0001_"@_x0001__x0001__x0001__x0001__x0001__x0001__x0008_@_x0001__x0001__x0001__x0001__x0001__x0001__x0008_@_x0001__x0001__x0001__x0001__x0001__x0001__x0018_@_x0001__x0001__x0001__x0001__x0001__x0001_,@_x0001__x0001__x0001__x0001__x0001__x0001__x0008_@_x0001__x0001__x0001__x0001__x0001__x0001__x0018_@_x0001__x0001__x0001__x0001__x0001__x0001__x0008_@_x0001__x0001__x0001__x0001__x0001__x0001__x0008_@_x0001__x0001__x0001__x0001__x0001__x0001__x001C_@_x0001__x0001__x0001__x0001__x0001__x0001__x0018_@_x0001__x0001__x0001__x0001__x0001__x0001__x0018_@_x0001__x0001__x0001__x0001__x0001__x0001__x0008_@_x0001__x0001__x0001__x0001__x0001__x0001__x0014_@_x0001__x0001__x0001__x0001__x0001__x0001__x0008_@_x0001__x0001__x0001__x0001__x0001__x0001__x0010_@_x0001__x0002__x0001__x0001__x0001__x0001__x0001__x0001__x0018_@_x0001__x0001__x0001__x0001__x0001__x0001__x0010_@_x0001__x0001__x0001__x0001__x0001__x0001__x0018_@_x0001__x0001__x0001__x0001__x0001__x0001__x0008_@_x0001__x0001__x0001__x0001__x0001__x0001__x0008_@_x0001__x0001__x0001__x0001__x0001__x0001__x0010_@_x0001__x0001__x0001__x0001__x0001__x0001__x0001_@_x0001__x0001__x0001__x0001__x0001__x0001__x0008_@_x0001__x0001__x0001__x0001__x0001__x0001__x001C_@_x0001__x0001__x0001__x0001__x0001__x0001__x0008_@_x0001__x0001__x0001__x0001__x0001__x0001__x0008_@_x0001__x0001__x0001__x0001__x0001__x0001__x0010_@_x0001__x0001__x0001__x0001__x0001__x0001__x0018_@_x0001__x0001__x0001__x0001__x0001__x0001__x0008_@_x0001__x0001__x0001__x0001__x0001__x0001__x0014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0014_@_x0001__x0001__x0001__x0001__x0001__x0001__x001C_@_x0001__x0001__x0001__x0001__x0001__x0001__x0018_@_x0001__x0001__x0001__x0001__x0001__x0001__x0008_@_x0001__x0001__x0001__x0001__x0001__x0001__x0018_@_x0001__x0001__x0001__x0001__x0001__x0001__x0008_@_x0001__x0001__x0001__x0001__x0001__x0001__x0008_@_x0001__x0001__x0001__x0001__x0001__x0001__x0018_@_x0001__x0001__x0001__x0001__x0001__x0001__x0010_@_x0001__x0001__x0001__x0001__x0001__x0001__x0008_@_x0001__x0001__x0001__x0001__x0001__x0001__x0008_@_x0001__x0001__x0001__x0001__x0001__x0002__x0001__x0001__x0008_@_x0001__x0001__x0001__x0001__x0001__x0001_"@_x0001__x0001__x0001__x0001__x0001__x0001__x0008_@_x0001__x0001__x0001__x0001__x0001__x0001__x0008_@_x0001__x0001__x0001__x0001__x0001__x0001__x0010_@_x0001__x0001__x0001__x0001__x0001__x0001__x0018_@_x0001__x0001__x0001__x0001__x0001__x0001__x0008_@_x0001__x0001__x0001__x0001__x0001__x0001_&amp;@_x0001__x0001__x0001__x0001__x0001__x0001__x0008_@_x0001__x0001__x0001__x0001__x0001__x0001__x0010_@_x0001__x0001__x0001__x0001__x0001__x0001__x0008_@_x0001__x0001__x0001__x0001__x0001__x0001_3@_x0001__x0001__x0001__x0001__x0001__x0001__x0001__x0001__x0001__x0001__x0001__x0001__x0001__x0001__x0014_@_x0001__x0001__x0001__x0001__x0001__x0001__x0018_@_x0001__x0001__x0001__x0001__x0001__x0001__x0008_@_x0001__x0001__x0001__x0001__x0001__x0001__x0008_@_x0001__x0001__x0001__x0001__x0001__x0001__x0018_@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0001__x0001__x0001__x0001__x0001__x0001__x0008_@_x0001__x0001__x0001__x0001__x0001__x0001__x0010_@_x0001__x0001__x0001__x0001__x0001__x0001__x0010_@_x0001__x0001__x0001__x0001__x0001__x0001__x0010_@_x0001__x0002__x0001__x0001__x0001__x0001__x0001__x0001_ @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001C_@_x0001__x0001__x0001__x0001__x0001__x0001__x0008_@_x0001__x0001__x0001__x0001__x0001__x0001__x001C_@_x0001__x0001__x0001__x0001__x0001__x0001__x0014_@_x0001__x0001__x0001__x0001__x0001__x0001__x0018_@_x0001__x0001__x0001__x0001__x0001__x0001__x0010_@_x0001__x0001__x0001__x0001__x0001__x0001__x0010_@_x0001__x0001__x0001__x0001__x0001__x0001__x0008_@_x0001__x0001__x0001__x0001__x0001__x0001__x001C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C_@_x0001__x0001__x0001__x0001__x0001__x0001__x001C_@_x0001__x0001__x0001__x0001__x0001__x0001__x0001__x0001__x0001__x0001__x0001__x0001__x0001__x0001__x0014_@_x0001__x0001__x0001__x0001__x0001__x0001_ @_x0001__x0001__x0001__x0001__x0001__x0001__x0018_@_x0001__x0001__x0001__x0001__x0001__x0001__x0008_@_x0001__x0001__x0001__x0001__x0001__x0001_ @_x0001__x0001__x0001__x0001__x0001__x0001__x0010_@_x0001__x0001__x0001__x0001__x0001__x0002__x0001__x0001__x0014_@_x0001__x0001__x0001__x0001__x0001__x0001__x0018_@_x0001__x0001__x0001__x0001__x0001__x0001__x0014_@_x0001__x0001__x0001__x0001__x0001__x0001__x0010_@_x0001__x0001__x0001__x0001__x0001__x0001__x0018_@_x0001__x0001__x0001__x0001__x0001__x0001__x001C_@_x0001__x0001__x0001__x0001__x0001__x0001__x0008_@_x0001__x0001__x0001__x0001__x0001__x0001__x0018_@_x0001__x0001__x0001__x0001__x0001__x0001__x0010_@_x0001__x0001__x0001__x0001__x0001__x0001__x0008_@_x0001__x0001__x0001__x0001__x0001__x0001__x001C_@_x0001__x0001__x0001__x0001__x0001__x0001__x001C_@_x0001__x0001__x0001__x0001__x0001__x0001__x001C_@_x0001__x0001__x0001__x0001__x0001__x0001__x0014_@_x0001__x0001__x0001__x0001__x0001__x0001__x0008_@_x0001__x0001__x0001__x0001__x0001__x0001__x0008_@_x0001__x0001__x0001__x0001__x0001__x0001__x0018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0014_@_x0001__x0001__x0001__x0001__x0001__x0001__x0008_@_x0001__x0001__x0001__x0001__x0001__x0001__x0014_@_x0001__x0001__x0001__x0001__x0001__x0001__x0010_@_x0001__x0001__x0001__x0001__x0001__x0001__x0010_@_x0001__x0001__x0001__x0001__x0001__x0001__x0008_@_x0001__x0001__x0001__x0001__x0001__x0001__x0018_@_x0001__x0001__x0001__x0001__x0001__x0001__x0010_@_x0001__x0001__x0001__x0001__x0001__x0001_(@_x0001__x0002__x0001__x0001__x0001__x0001__x0001__x0001__x0008_@_x0001__x0001__x0001__x0001__x0001__x0001__x0014_@_x0001__x0001__x0001__x0001__x0001__x0001__x0001__x0001__x0001__x0001__x0001__x0001__x0001__x0001__x0008_@_x0001__x0001__x0001__x0001__x0001__x0001__x0001__x0001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0018_@_x0001__x0001__x0001__x0001__x0001__x0001__x0008_@_x0001__x0001__x0001__x0001__x0001__x0001__x0008_@_x0001__x0001__x0001__x0001__x0001__x0001__x0001__x0001__x0001__x0001__x0001__x0001__x0001__x0001_&amp;@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 @_x0001__x0001__x0001__x0001__x0001__x0001__x0014_@_x0001__x0001__x0001__x0001__x0001__x0001__x0010_@_x0001__x0001__x0001__x0001__x0001__x0001__x0010_@_x0001__x0001__x0001__x0001__x0001__x0001__x0008_@_x0001__x0001__x0001__x0001__x0001__x0001__x0008_@_x0001__x0001__x0001__x0001__x0001__x0001__x0010_@_x0001__x0001__x0001__x0001__x0001__x0001__x0010_@_x0001__x0001__x0001__x0001__x0001__x0001__x001C_@_x0001__x0001__x0001__x0001__x0001__x0001__x0010_@_x0001__x0001__x0001__x0001__x0001__x0001__x0014_@_x0001__x0001__x0001__x0001__x0001__x0002__x0001__x0001__x0008_@_x0001__x0001__x0001__x0001__x0001__x0001__x0008_@_x0001__x0001__x0001__x0001__x0001__x0001__x0008_@_x0001__x0001__x0001__x0001__x0001__x0001__x0010_@_x0001__x0001__x0001__x0001__x0001__x0001__x0008_@_x0001__x0001__x0001__x0001__x0001__x0001_(@_x0001__x0001__x0001__x0001__x0001__x0001_ @_x0001__x0001__x0001__x0001__x0001__x0001_&amp;@_x0001__x0001__x0001__x0001__x0001__x0001__x0014_@_x0001__x0001__x0001__x0001__x0001__x0001__x0018_@_x0001__x0001__x0001__x0001__x0001__x0001__x0018_@_x0001__x0001__x0001__x0001__x0001__x0001__x0010_@_x0001__x0001__x0001__x0001__x0001__x0001_ @_x0001__x0001__x0001__x0001__x0001__x0001__x0014_@_x0001__x0001__x0001__x0001__x0001__x0001_ @_x0001__x0001__x0001__x0001__x0001__x0001__x0008_@_x0001__x0001__x0001__x0001__x0001__x0001__x0014_@_x0001__x0001__x0001__x0001__x0001__x0001__x0018_@_x0001__x0001__x0001__x0001__x0001__x0001__x0014_@_x0001__x0001__x0001__x0001__x0001__x0001__x0008_@_x0001__x0001__x0001__x0001__x0001__x0001__x0014_@_x0001__x0001__x0001__x0001__x0001__x0001__x0008_@_x0001__x0001__x0001__x0001__x0001__x0001_*@_x0001__x0001__x0001__x0001__x0001__x0001__x0014_@_x0001__x0001__x0001__x0001__x0001__x0001__x0010_@_x0001__x0001__x0001__x0001__x0001__x0001__x0008_@_x0001__x0001__x0001__x0001__x0001__x0001__x0008_@_x0001__x0001__x0001__x0001__x0001__x0001__x0001__x0001__x0001__x0001__x0001__x0001__x0001__x0001__x0008_@_x0001__x0001__x0001__x0001__x0001__x0001__x0008_@_x0001__x0001__x0001__x0001__x0001__x0001__x0008_@_x0001__x0001__x0001__x0001__x0001__x0001__x0008_@</t>
  </si>
  <si>
    <t>1d3864792a950b74e4fcc8f1cea9b178_x0001__x0002__x0001__x0001__x0001__x0001__x0001__x0001__x0010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0014_@_x0001__x0001__x0001__x0001__x0001__x0001__x0018_@_x0001__x0001__x0001__x0001__x0001__x0001__x0018_@_x0001__x0001__x0001__x0001__x0001__x0001__x0008_@_x0001__x0001__x0001__x0001__x0001__x0001_ @_x0001__x0001__x0001__x0001__x0001__x0001__x0014_@_x0001__x0001__x0001__x0001__x0001__x0001__x0014_@_x0001__x0001__x0001__x0001__x0001__x0001__x0008_@_x0001__x0001__x0001__x0001__x0001__x0001__x0008_@_x0001__x0001__x0001__x0001__x0001__x0001__x0014_@_x0001__x0001__x0001__x0001__x0001__x0001__x001C_@_x0001__x0001__x0001__x0001__x0001__x0001_C@_x0001__x0001__x0001__x0001__x0001__x0001__x0001__x0001__x0001__x0001__x0001__x0001__x0001__x0001__x0010_@_x0001__x0001__x0001__x0001__x0001__x0001__x0008_@_x0001__x0001__x0001__x0001__x0001__x0001__x0014_@_x0001__x0001__x0001__x0001__x0001__x0001__x0010_@_x0001__x0001__x0001__x0001__x0001__x0001__x0008_@_x0001__x0001__x0001__x0001__x0001__x0001__x0008_@_x0001__x0001__x0001__x0001__x0001__x0001__x0018_@_x0001__x0001__x0001__x0001__x0001__x0001__x0008_@_x0001__x0001__x0001__x0001__x0001__x0001__x0010_@_x0001__x0001__x0001__x0001__x0001__x0001__x0014_@_x0001__x0001__x0001__x0001__x0001__x0001__x0010_@_x0001__x0001__x0001__x0001__x0001__x0001_ @_x0001__x0001__x0001__x0001__x0001__x0002__x0001__x0001__x0014_@_x0001__x0001__x0001__x0001__x0001__x0001__x0010_@_x0001__x0001__x0001__x0001__x0001__x0001_1@_x0001__x0001__x0001__x0001__x0001__x0001__x0014_@_x0001__x0001__x0001__x0001__x0001__x0001__x0010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0018_@_x0001__x0001__x0001__x0001__x0001__x0001__x0008_@_x0001__x0001__x0001__x0001__x0001__x0001__x001C_@_x0001__x0001__x0001__x0001__x0001__x0001__x0010_@_x0001__x0001__x0001__x0001__x0001__x0001__x0010_@_x0001__x0001__x0001__x0001__x0001_@@_x0001__x0001__x0001__x0001__x0001__x0001__x0018_@_x0001__x0001__x0001__x0001__x0001__x0001__x0008_@_x0001__x0001__x0001__x0001__x0001__x0001__x0010_@_x0001__x0001__x0001__x0001__x0001__x0001__x0008_@_x0001__x0001__x0001__x0001__x0001__x0001__x0008_@_x0001__x0001__x0001__x0001__x0001__x0001__x0014_@_x0001__x0001__x0001__x0001__x0001__x0001__x0014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0014_@_x0001__x0001__x0001__x0001__x0001__x0001__x0010_@_x0001__x0001__x0001__x0001__x0001__x0001__x0008_@_x0001__x0002__x0001__x0001__x0001__x0001__x0001__x0001__x0008_@_x0001__x0001__x0001__x0001__x0001__x0001__x0008_@_x0001__x0001__x0001__x0001__x0001__x0001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0018_@_x0001__x0001__x0001__x0001__x0001__x0001__x0008_@_x0001__x0001__x0001__x0001__x0001__x0001__x0014_@_x0001__x0001__x0001__x0001__x0001__x0001_;@_x0001__x0001__x0001__x0001__x0001__x0001__x001C_@_x0001__x0001__x0001__x0001__x0001__x0001__x0008_@_x0001__x0001__x0001__x0001__x0001__x0001_(@_x0001__x0001__x0001__x0001__x0001__x0001__x0008_@_x0001__x0001__x0001__x0001__x0001__x0001__x0018_@_x0001__x0001__x0001__x0001__x0001__x0001__x001C_@_x0001__x0001__x0001__x0001__x0001__x0001__x0001__x0001__x0001__x0001__x0001__x0001__x0001__x0001__x0008_@_x0001__x0001__x0001__x0001__x0001__x0001__x0014_@_x0001__x0001__x0001__x0001__x0001__x0001__x0008_@_x0001__x0001__x0001__x0001__x0001__x0001__x0008_@_x0001__x0001__x0001__x0001__x0001__x0001_"@_x0001__x0001__x0001__x0001__x0001__x0001__x0008_@_x0001__x0001__x0001__x0001__x0001__x0001__x0008_@_x0001__x0001__x0001__x0001__x0001__x0001__x0008_@_x0001__x0001__x0001__x0001__x0001__x0001__x0010_@_x0001__x0001__x0001__x0001__x0001__x0001__x001C_@_x0001__x0001__x0001__x0001__x0001__x0001__x0014_@_x0001__x0001__x0001__x0001__x0001__x0001__x0008_@_x0001__x0001__x0001__x0001__x0001__x0002__x0001__x0001_ @_x0001__x0001__x0001__x0001__x0001__x0001__x0014_@_x0001__x0001__x0001__x0001__x0001__x0001__x0018_@_x0001__x0001__x0001__x0001__x0001__x0001__x0008_@_x0001__x0001__x0001__x0001__x0001__x0001__x0018_@_x0001__x0001__x0001__x0001__x0001__x0001__x0008_@_x0001__x0001__x0001__x0001__x0001__x0001__x0010_@_x0001__x0001__x0001__x0001__x0001__x0001__x0001__x0001__x0001__x0001__x0001__x0001__x0001__x0001__x0008_@_x0001__x0001__x0001__x0001__x0001__x0001_ @_x0001__x0001__x0001__x0001__x0001__x0001__x0010_@_x0001__x0001__x0001__x0001__x0001__x0001_(@_x0001__x0001__x0001__x0001__x0001__x0001__x0008_@_x0001__x0001__x0001__x0001__x0001__x0001__x0010_@_x0001__x0001__x0001__x0001__x0001__x0001__x0008_@_x0001__x0001__x0001__x0001__x0001__x0001__x001C_@_x0001__x0001__x0001__x0001__x0001__x0001__x0010_@_x0001__x0001__x0001__x0001__x0001__x0001__x0018_@_x0001__x0001__x0001__x0001__x0001__x0001__x0018_@_x0001__x0001__x0001__x0001__x0001__x0001__x0010_@_x0001__x0001__x0001__x0001__x0001__x0001__x0014_@_x0001__x0001__x0001__x0001__x0001__x0001__x0008_@_x0001__x0001__x0001__x0001__x0001__x0001__x0010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0014_@_x0001__x0001__x0001__x0001__x0001__x0001__x0010_@_x0001__x0001__x0001__x0001__x0001__x0001__x0014_@_x0001__x0001__x0001__x0001__x0001__x0001__x0018_@_x0001__x0002__x0001__x0001__x0001__x0001__x0001__x0001__x0014_@_x0001__x0001__x0001__x0001__x0001__x0001__x0008_@_x0001__x0001__x0001__x0001__x0001__x0001__x001C_@_x0001__x0001__x0001__x0001__x0001__x0001__x0018_@_x0001__x0001__x0001__x0001__x0001__x0001__x0014_@_x0001__x0001__x0001__x0001__x0001__x0001__x0014_@_x0001__x0001__x0001__x0001__x0001__x0001_(@_x0001__x0001__x0001__x0001__x0001__x0001__x0018_@_x0001__x0001__x0001__x0001__x0001__x0001__x0001__x0001__x0001__x0001__x0001__x0001__x0001__x0001__x0008_@_x0001__x0001__x0001__x0001__x0001__x0001__x0008_@_x0001__x0001__x0001__x0001__x0001__x0001__x0014_@_x0001__x0001__x0001__x0001__x0001__x0001__x0014_@_x0001__x0001__x0001__x0001__x0001__x0001__x0010_@_x0001__x0001__x0001__x0001__x0001__x0001__x0010_@_x0001__x0001__x0001__x0001__x0001__x0001__x0008_@_x0001__x0001__x0001__x0001__x0001__x0001__x0010_@_x0001__x0001__x0001__x0001__x0001__x0001__x0008_@_x0001__x0001__x0001__x0001__x0001__x0001__x0001__x0001__x0001__x0001__x0001__x0001__x0001__x0001__x0018_@_x0001__x0001__x0001__x0001__x0001__x0001_ @_x0001__x0001__x0001__x0001__x0001__x0001__x0014_@_x0001__x0001__x0001__x0001__x0001__x0001__x0008_@_x0001__x0001__x0001__x0001__x0001__x0001__x0018_@_x0001__x0001__x0001__x0001__x0001__x0001__x0010_@_x0001__x0001__x0001__x0001__x0001__x0001__x0008_@_x0001__x0001__x0001__x0001__x0001__x0001__x0008_@_x0001__x0001__x0001__x0001__x0001__x0001__x0014_@_x0001__x0001__x0001__x0001__x0001__x0001__x001C_@_x0001__x0001__x0001__x0001__x0001__x0001__x0008_@_x0001__x0001__x0001__x0001__x0001__x0001__x0018_@_x0001__x0001__x0001__x0001__x0001__x0002__x0001__x0001__x0008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0014_@_x0001__x0001__x0001__x0001__x0001__x0001__x0018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0001__x0001__x0001__x0001__x0001__x0001__x0001__x0001__x0001__x0001__x0001__x0001__x0001__x0001__x0001__x0001__x0014_@_x0001__x0001__x0001__x0001__x0001__x0001__x0010_@_x0001__x0001__x0001__x0001__x0001__x0001__x0010_@_x0001__x0001__x0001__x0001__x0001__x0001__x0018_@_x0001__x0001__x0001__x0001__x0001__x0001__x0008_@_x0001__x0001__x0001__x0001__x0001__x0001__x0018_@_x0001__x0001__x0001__x0001__x0001__x0001__x0008_@_x0001__x0001__x0001__x0001__x0001__x0001__x0010_@_x0001__x0001__x0001__x0001__x0001__x0001__x0018_@_x0001__x0001__x0001__x0001__x0001__x0001__x0010_@_x0001__x0001__x0001__x0001__x0001__x0001__x0001__x0001__x0001__x0001__x0001__x0001__x0001__x0001__x0008_@_x0001__x0001__x0001__x0001__x0001__x0001__x0001__x0001__x0001__x0001__x0001__x0001__x0001__x0001__x0001__x0001__x0001__x0001__x0001__x0001__x0001__x0001__x0010_@_x0001__x0002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0014_@_x0001__x0001__x0001__x0001__x0001__x0001__x0001__x0001__x0001__x0001__x0001__x0001__x0001__x0001_ @_x0001__x0001__x0001__x0001__x0001__x0001__x0018_@_x0001__x0001__x0001__x0001__x0001__x0001__x0008_@_x0001__x0001__x0001__x0001__x0001__x0001__x0008_@_x0001__x0001__x0001__x0001__x0001__x0001__x001C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0018_@_x0001__x0001__x0001__x0001__x0001__x0001__x0008_@_x0001__x0001__x0001__x0001__x0001__x0001__x0008_@_x0001__x0001__x0001__x0001__x0001__x0001__x0010_@_x0001__x0001__x0001__x0001__x0001__x0001__x001C_@_x0001__x0001__x0001__x0001__x0001__x0001__x0008_@_x0001__x0001__x0001__x0001__x0001__x0001__x0008_@_x0001__x0001__x0001__x0001__x0001__x0001__x0010_@_x0001__x0001__x0001__x0001__x0001__x0001__x001C_@_x0001__x0001__x0001__x0001__x0001__x0001__x0018_@_x0001__x0001__x0001__x0001__x0001__x0001_ @_x0001__x0001__x0001__x0001__x0001__x0001__x0014_@_x0001__x0001__x0001__x0001__x0001__x0002__x0001__x0001__x0008_@_x0001__x0001__x0001__x0001__x0001__x0001__x0010_@_x0001__x0001__x0001__x0001__x0001__x0001_"@_x0001__x0001__x0001__x0001__x0001__x0001__x0010_@_x0001__x0001__x0001__x0001__x0001__x0001__x0008_@_x0001__x0001__x0001__x0001__x0001__x0001__x0008_@_x0001__x0001__x0001__x0001__x0001__x0001__x0014_@_x0001__x0001__x0001__x0001__x0001__x0001_ @_x0001__x0001__x0001__x0001__x0001__x0001__x0018_@_x0001__x0001__x0001__x0001__x0001__x0001_&amp;@_x0001__x0001__x0001__x0001__x0001__x0001__x0010_@_x0001__x0001__x0001__x0001__x0001__x0001__x0001__x0001__x0001__x0001__x0001__x0001__x0001__x0001__x0018_@_x0001__x0001__x0001__x0001__x0001__x0001__x001C_@_x0001__x0001__x0001__x0001__x0001__x0001__x0008_@_x0001__x0001__x0001__x0001__x0001__x0001__x001C_@_x0001__x0001__x0001__x0001__x0001__x0001__x0010_@_x0001__x0001__x0001__x0001__x0001__x0001_&amp;@_x0001__x0001__x0001__x0001__x0001__x0001__x0008_@_x0001__x0001__x0001__x0001__x0001__x0001__x0010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0010_@_x0001__x0001__x0001__x0001__x0001__x0001__x0008_@_x0001__x0001__x0001__x0001__x0001__x0001__x001C_@_x0001__x0001__x0001__x0001__x0001__x0001__x0001__x0001__x0001__x0001__x0001__x0001__x0001__x0001__x0018_@_x0001__x0001__x0001__x0001__x0001__x0001__x0008_@_x0001__x0001__x0001__x0001__x0001__x0001__x0010_@_x0001__x0002__x0001__x0001__x0001__x0001__x0001__x0001__x0008_@_x0001__x0001__x0001__x0001__x0001__x0001__x0010_@_x0001__x0001__x0001__x0001__x0001__x0001__x0014_@_x0001__x0001__x0001__x0001__x0001__x0001__x0010_@_x0001__x0001__x0001__x0001__x0001__x0001__x0014_@_x0001__x0001__x0001__x0001__x0001__x0001__x0008_@_x0001__x0001__x0001__x0001__x0001__x0001__x0014_@_x0001__x0001__x0001__x0001__x0001__x0001__x0001__x0001__x0001__x0001__x0001__x0001__x0001__x0001__x0008_@_x0001__x0001__x0001__x0001__x0001__x0001__x0010_@_x0001__x0001__x0001__x0001__x0001__x0001__x0008_@_x0001__x0001__x0001__x0001__x0001__x0001__x0008_@_x0001__x0001__x0001__x0001__x0001__x0001__x0018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0014_@_x0001__x0001__x0001__x0001__x0001__x0001__x001C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_x0014_@_x0001__x0001__x0001__x0001__x0001__x0001__x0010_@_x0001__x0001__x0001__x0001__x0001__x0002__x0001__x0001__x001C_@_x0001__x0001__x0001__x0001__x0001__x0001__x0014_@_x0001__x0001__x0001__x0001__x0001__x0001__x0008_@_x0001__x0001__x0001__x0001__x0001__x0001__x001C_@_x0001__x0001__x0001__x0001__x0001__x0001__x0014_@_x0001__x0001__x0001__x0001__x0001__x0001_ @_x0001__x0001__x0001__x0001__x0001__x0001__x0014_@_x0001__x0001__x0001__x0001__x0001__x0001__x0010_@_x0001__x0001__x0001__x0001__x0001__x0001__x0008_@_x0001__x0001__x0001__x0001__x0001__x0001__x0008_@_x0001__x0001__x0001__x0001__x0001__x0001__x0008_@_x0001__x0001__x0001__x0001__x0001__x0001__x001C_@_x0001__x0001__x0001__x0001__x0001__x0001__x0008_@_x0001__x0001__x0001__x0001__x0001__x0001__x0010_@_x0001__x0001__x0001__x0001__x0001__x0001__x0010_@_x0001__x0001__x0001__x0001__x0001__x0001__x0008_@_x0001__x0001__x0001__x0001__x0001__x0001__x0014_@_x0001__x0001__x0001__x0001__x0001__x0001_8@_x0001__x0001__x0001__x0001__x0001__x0001__x0018_@_x0001__x0001__x0001__x0001__x0001__x0001__x0010_@_x0001__x0001__x0001__x0001__x0001__x0001__x001C_@_x0001__x0001__x0001__x0001__x0001__x0001__x0008_@_x0001__x0001__x0001__x0001__x0001__x0001__x0010_@_x0001__x0001__x0001__x0001__x0001__x0001__x0010_@_x0001__x0001__x0001__x0001__x0001__x0001__x0018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_x0018_@_x0001__x0002__x0001__x0001__x0001__x0001__x0001__x0001_3@_x0001__x0001__x0001__x0001__x0001__x0001__x0008_@_x0001__x0001__x0001__x0001__x0001__x0001__x0010_@_x0001__x0001__x0001__x0001__x0001__x0001__x0018_@_x0001__x0001__x0001__x0001__x0001__x0001__x0008_@_x0001__x0001__x0001__x0001__x0001__x0001__x0001__x0001__x0001__x0001__x0001__x0001__x0001__x0001__x0014_@_x0001__x0001__x0001__x0001__x0001__x0001__x0010_@_x0001__x0001__x0001__x0001__x0001__x0001__x0010_@_x0001__x0001__x0001__x0001__x0001__x0001__x0018_@_x0001__x0001__x0001__x0001__x0001__x0001__x001C_@_x0001__x0001__x0001__x0001__x0001__x0001__x0008_@_x0001__x0001__x0001__x0001__x0001__x0001__x001C_@_x0001__x0001__x0001__x0001__x0001__x0001__x0018_@_x0001__x0001__x0001__x0001__x0001__x0001__x0008_@_x0001__x0001__x0001__x0001__x0001__x0001__x0008_@_x0001__x0001__x0001__x0001__x0001__x0001__x0010_@_x0001__x0001__x0001__x0001__x0001__x0001__x0008_@_x0001__x0001__x0001__x0001__x0001__x0001__x001C_@_x0001__x0001__x0001__x0001__x0001__x0001__x001C_@_x0001__x0001__x0001__x0001__x0001__x0001__x0014_@_x0001__x0001__x0001__x0001__x0001__x0001__x0010_@_x0001__x0001__x0001__x0001__x0001__x0001__x0001__x0001__x0001__x0001__x0001__x0001__x0001__x0001__x0010_@_x0001__x0001__x0001__x0001__x0001__x0001__x0001_@_x0001__x0001__x0001__x0001__x0001__x0001__x001C_@_x0001__x0001__x0001__x0001__x0001__x0001__x0008_@_x0001__x0001__x0001__x0001__x0001__x0001__x0010_@_x0001__x0001__x0001__x0001__x0001__x0001__x0001_@_x0001__x0001__x0001__x0001__x0001__x0001__x0010_@_x0001__x0001__x0001__x0001__x0001__x0001__x0008_@_x0001__x0001__x0001__x0001__x0001__x0002__x0001__x0001__x0010_@_x0001__x0001__x0001__x0001__x0001__x0001__x0008_@_x0001__x0001__x0001__x0001__x0001__x0001__x0008_@_x0001__x0001__x0001__x0001__x0001__x0001__x0018_@_x0001__x0001__x0001__x0001__x0001__x0001__x0008_@_x0001__x0001__x0001__x0001__x0001__x0001__x0001__x0001__x0001__x0001__x0001__x0001__x0001__x0001__x0010_@_x0001__x0001__x0001__x0001__x0001__x0001__x0010_@_x0001__x0001__x0001__x0001__x0001__x0001__x0010_@_x0001__x0001__x0001__x0001__x0001__x0001__x0010_@_x0001__x0001__x0001__x0001__x0001__x0001__x0008_@_x0001__x0001__x0001__x0001__x0001__x0001__x001C_@_x0001__x0001__x0001__x0001__x0001__x0001__x0010_@_x0001__x0001__x0001__x0001__x0001__x0001__x0008_@_x0001__x0001__x0001__x0001__x0001__x0001__x0008_@_x0001__x0001__x0001__x0001__x0001__x0001__x001C_@_x0001__x0001__x0001__x0001__x0001__x0001__x0014_@_x0001__x0001__x0001__x0001__x0001__x0001__x001C_@_x0001__x0001__x0001__x0001__x0001__x0001__x001C_@_x0001__x0001__x0001__x0001__x0001__x0001__x0008_@_x0001__x0001__x0001__x0001__x0001__x0001__x0010_@_x0001__x0001__x0001__x0001__x0001__x0001__x0018_@_x0001__x0001__x0001__x0001__x0001__x0001__x0014_@_x0001__x0001__x0001__x0001__x0001__x0001_ @_x0001__x0001__x0001__x0001__x0001__x0001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_x0008_@_x0001__x0001__x0001__x0001__x0001__x0001__x0010_@_x0001__x0002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0014_@_x0001__x0001__x0001__x0001__x0001__x0001__x0008_@_x0001__x0001__x0001__x0001__x0001__x0001__x0010_@_x0001__x0001__x0001__x0001__x0001__x0001__x0008_@_x0001__x0001__x0001__x0001__x0001__x0001__x0018_@_x0001__x0001__x0001__x0001__x0001__x0001__x0010_@_x0001__x0001__x0001__x0001__x0001__x0001__x0008_@_x0001__x0001__x0001__x0001__x0001__x0001__x0018_@_x0001__x0001__x0001__x0001__x0001__x0001_*@_x0001__x0001__x0001__x0001__x0001__x0001__x0008_@_x0001__x0001__x0001__x0001__x0001__x0001__x0018_@_x0001__x0001__x0001__x0001__x0001__x0001_ @_x0001__x0001__x0001__x0001__x0001__x0001_"@_x0001__x0001__x0001__x0001__x0001__x0001__x0014_@_x0001__x0001__x0001__x0001__x0001__x0001__x0008_@_x0001__x0001__x0001__x0001__x0001__x0001__x0010_@_x0001__x0001__x0001__x0001__x0001__x0001__x0008_@_x0001__x0001__x0001__x0001__x0001__x0001__x001C_@_x0001__x0001__x0001__x0001__x0001__x0001__x0008_@_x0001__x0001__x0001__x0001__x0001__x0001__x0018_@_x0001__x0001__x0001__x0001__x0001__x0001__x0008_@_x0001__x0001__x0001__x0001__x0001__x0001__x0008_@_x0001__x0001__x0001__x0001__x0001__x0001__x0010_@_x0001__x0001__x0001__x0001__x0001__x0002__x0001__x0001__x0008_@_x0001__x0001__x0001__x0001__x0001__x0001__x0008_@_x0001__x0001__x0001__x0001__x0001__x0001_ @_x0001__x0001__x0001__x0001__x0001__x0001__x0008_@_x0001__x0001__x0001__x0001__x0001__x0001_ @_x0001__x0001__x0001__x0001__x0001__x0001__x0010_@_x0001__x0001__x0001__x0001__x0001__x0001_(@_x0001__x0001__x0001__x0001__x0001__x0001__x0014_@_x0001__x0001__x0001__x0001__x0001__x0001__x0018_@_x0001__x0001__x0001__x0001__x0001__x0001_3@_x0001__x0001__x0001__x0001__x0001__x0001__x0008_@_x0001__x0001__x0001__x0001__x0001__x0001__x0014_@_x0001__x0001__x0001__x0001__x0001__x0001__x0008_@_x0001__x0001__x0001__x0001__x0001__x0001__x0008_@_x0001__x0001__x0001__x0001__x0001__x0001__x0014_@_x0001__x0001__x0001__x0001__x0001__x0001__x0008_@_x0001__x0001__x0001__x0001__x0001__x0001__x0010_@_x0001__x0001__x0001__x0001__x0001__x0001__x0014_@_x0001__x0001__x0001__x0001__x0001__x0001__x0008_@_x0001__x0001__x0001__x0001__x0001__x0001__x0008_@_x0001__x0001__x0001__x0001__x0001__x0001__x0008_@_x0001__x0001__x0001__x0001__x0001__x0001__x0014_@_x0001__x0001__x0001__x0001__x0001__x0001_0@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1@_x0001__x0001__x0001__x0001__x0001__x0001__x0010_@_x0001__x0001__x0001__x0001__x0001__x0001__x0010_@_x0001__x0001__x0001__x0001__x0001__x0001__x0001__x0001__x0001__x0002__x0001__x0001__x0001__x0001__x0001__x0001__x0008_@_x0001__x0001__x0001__x0001__x0001__x0001__x001C_@_x0001__x0001__x0001__x0001__x0001__x0001__x0008_@_x0001__x0001__x0001__x0001__x0001__x0001__x0008_@_x0001__x0001__x0001__x0001__x0001__x0001__x0010_@_x0001__x0001__x0001__x0001__x0001__x0001__x0008_@_x0001__x0001__x0001__x0001__x0001__x0001__x0014_@_x0001__x0001__x0001__x0001__x0001__x0001__x001C_@_x0001__x0001__x0001__x0001__x0001__x0001__x0018_@_x0001__x0001__x0001__x0001__x0001__x0001__x0008_@_x0001__x0001__x0001__x0001__x0001__x0001__x0008_@_x0001__x0001__x0001__x0001__x0001__x0001__x0018_@_x0001__x0001__x0001__x0001__x0001__x0001__x001C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0018_@_x0001__x0001__x0001__x0001__x0001__x0001__x0010_@_x0001__x0001__x0001__x0001__x0001__x0001__x0001__x0001__x0001__x0001__x0001__x0001__x0001__x0001__x0018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0014_@_x0001__x0001__x0001__x0001__x0001__x0001__x0018_@_x0001__x0001__x0001__x0001__x0001__x0001__x0008_@_x0001__x0001__x0001__x0001__x0001__x0002__x0001__x0001__x0008_@_x0001__x0001__x0001__x0001__x0001__x0001__x0008_@_x0001__x0001__x0001__x0001__x0001__x0001__x0008_@_x0001__x0001__x0001__x0001__x0001__x0001__x0018_@_x0001__x0001__x0001__x0001__x0001__x0001__x0001__x0001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001C_@_x0001__x0001__x0001__x0001__x0001__x0001_3@_x0001__x0001__x0001__x0001__x0001__x0001__x0008_@_x0001__x0001__x0001__x0001__x0001__x0001__x0008_@_x0001__x0001__x0001__x0001__x0001__x0001__x0001__x0001__x0001__x0001__x0001__x0001__x0001__x0001__x0008_@_x0001__x0001__x0001__x0001__x0001__x0001__x0008_@_x0001__x0001__x0001__x0001__x0001__x0001__x0010_@_x0001__x0001__x0001__x0001__x0001__x0001__x0001__x0001__x0001__x0001__x0001__x0001__x0001__x0001__x0008_@_x0001__x0001__x0001__x0001__x0001__x0001__x0010_@_x0001__x0001__x0001__x0001__x0001__x0001__x0008_@_x0001__x0001__x0001__x0001__x0001__x0001_"@_x0001__x0001__x0001__x0001__x0001__x0001__x0014_@_x0001__x0001__x0001__x0001__x0001__x0001__x0001__x0001__x0001__x0001__x0001__x0001__x0001__x0001__x0010_@_x0001__x0001__x0001__x0001__x0001__x0001__x0008_@_x0001__x0001__x0001__x0001__x0001__x0001__x0014_@_x0001__x0001__x0001__x0001__x0001__x0001_$@_x0001__x0002__x0001__x0001__x0001__x0001__x0001__x0001__x0018_@_x0001__x0001__x0001__x0001__x0001__x0001__x0008_@_x0001__x0001__x0001__x0001__x0001__x0001__x0010_@_x0001__x0001__x0001__x0001__x0001__x0001_"@_x0001__x0001__x0001__x0001__x0001__x0001_(@_x0001__x0001__x0001__x0001__x0001__x0001__x0001__x0001__x0001__x0001__x0001__x0001__x0001__x0001_1@_x0001__x0001__x0001__x0001__x0001__x0001__x0014_@_x0001__x0001__x0001__x0001__x0001__x0001__x0008_@_x0001__x0001__x0001__x0001__x0001__x0001__x0001__x0001__x0001__x0001__x0001__x0001__x0001__x0001__x001C_@_x0001__x0001__x0001__x0001__x0001__x0001__x0010_@_x0001__x0001__x0001__x0001__x0001__x0001__x0008_@_x0001__x0001__x0001__x0001__x0001__x0001__x0008_@_x0001__x0001__x0001__x0001__x0001__x0001__x0014_@_x0001__x0001__x0001__x0001__x0001__x0001__x0010_@_x0001__x0001__x0001__x0001__x0001__x0001_"@_x0001__x0001__x0001__x0001__x0001__x0001__x0008_@_x0001__x0001__x0001__x0001__x0001__x0001__x0008_@_x0001__x0001__x0001__x0001__x0001__x0001__x001C_@_x0001__x0001__x0001__x0001__x0001__x0001__x0008_@_x0001__x0001__x0001__x0001__x0001__x0001__x0010_@_x0001__x0001__x0001__x0001__x0001__x0001__x0018_@_x0001__x0001__x0001__x0001__x0001__x0001__x0008_@_x0001__x0001__x0001__x0001__x0001__x0001__x001C_@_x0001__x0001__x0001__x0001__x0001__x0001__x0008_@_x0001__x0001__x0001__x0001__x0001__x0001__x0008_@_x0001__x0001__x0001__x0001__x0001__x0001__x0008_@_x0001__x0001__x0001__x0001__x0001__x0001__x0008_@_x0001__x0001__x0001__x0001__x0001__x0001__x001C_@_x0001__x0001__x0001__x0001__x0001__x0001__x0008_@_x0001__x0001__x0001__x0001__x0001__x0002__x0001__x0001_ @_x0001__x0001__x0001__x0001__x0001__x0001__x0010_@_x0001__x0001__x0001__x0001__x0001__x0001_ @_x0001__x0001__x0001__x0001__x0001__x0001__x0010_@_x0001__x0001__x0001__x0001__x0001__x0001__x0014_@_x0001__x0001__x0001__x0001__x0001__x0001__x001C_@_x0001__x0001__x0001__x0001__x0001__x0001__x0018_@_x0001__x0001__x0001__x0001__x0001__x0001__x0008_@_x0001__x0001__x0001__x0001__x0001__x0001__x001C_@_x0001__x0001__x0001__x0001__x0001__x0001__x0001__x0001__x0001__x0001__x0001__x0001__x0001__x0001__x0001__x0001__x0001__x0001__x0001__x0001__x0001__x0001__x0008_@_x0001__x0001__x0001__x0001__x0001__x0001__x0010_@_x0001__x0001__x0001__x0001__x0001__x0001__x0010_@_x0001__x0001__x0001__x0001__x0001__x0001__x0018_@_x0001__x0001__x0001__x0001__x0001__x0001__x0014_@_x0001__x0001__x0001__x0001__x0001__x0001_*@_x0001__x0001__x0001__x0001__x0001__x0001__x0008_@_x0001__x0001__x0001__x0001__x0001__x0001_"@_x0001__x0001__x0001__x0001__x0001__x0001__x0008_@_x0001__x0001__x0001__x0001__x0001__x0001_"@_x0001__x0001__x0001__x0001__x0001__x0001__x0010_@_x0001__x0001__x0001__x0001__x0001__x0001__x0014_@_x0001__x0001__x0001__x0001__x0001__x0001__x0010_@_x0001__x0001__x0001__x0001__x0001__x0001__x0008_@_x0001__x0001__x0001__x0001__x0001__x0001__x0014_@_x0001__x0001__x0001__x0001__x0001__x0001__x0014_@_x0001__x0001__x0001__x0001__x0001__x0001__x001C_@_x0001__x0001__x0001__x0001__x0001__x0001__x0010_@_x0001__x0001__x0001__x0001__x0001__x0001__x0014_@_x0001__x0001__x0001__x0001__x0001__x0001__x0018_@_x0001__x0001__x0001__x0001__x0001__x0001__x0010_@_x0001__x0002__x0001__x0001__x0001__x0001__x0001__x0001__x0008_@_x0001__x0001__x0001__x0001__x0001__x0001__x001C_@_x0001__x0001__x0001__x0001__x0001__x0001__x0008_@_x0001__x0001__x0001__x0001__x0001__x0001__x0008_@_x0001__x0001__x0001__x0001__x0001__x0001__x0010_@_x0001__x0001__x0001__x0001__x0001__x0001__x0010_@_x0001__x0001__x0001__x0001__x0001__x0001__x0018_@_x0001__x0001__x0001__x0001__x0001__x0001__x0008_@_x0001__x0001__x0001__x0001__x0001__x0001__x0010_@_x0001__x0001__x0001__x0001__x0001__x0001__x0008_@_x0001__x0001__x0001__x0001__x0001__x0001__x0008_@_x0001__x0001__x0001__x0001__x0001__x0001__x0018_@_x0001__x0001__x0001__x0001__x0001__x0001__x0018_@_x0001__x0001__x0001__x0001__x0001__x0001_"@_x0001__x0001__x0001__x0001__x0001__x0001__x0008_@_x0001__x0001__x0001__x0001__x0001__x0001__x0008_@_x0001__x0001__x0001__x0001__x0001__x0001__x0008_@_x0001__x0001__x0001__x0001__x0001__x0001__x0010_@_x0001__x0001__x0001__x0001__x0001__x0001_"@_x0001__x0001__x0001__x0001__x0001__x0001_ @_x0001__x0001__x0001__x0001__x0001__x0001__x0018_@_x0001__x0001__x0001__x0001__x0001_@@_x0001__x0001__x0001__x0001__x0001__x0001__x0010_@_x0001__x0001__x0001__x0001__x0001__x0001__x0010_@_x0001__x0001__x0001__x0001__x0001__x0001__x0008_@_x0001__x0001__x0001__x0001__x0001__x0001__x001C_@_x0001__x0001__x0001__x0001__x0001__x0001__x0010_@_x0001__x0001__x0001__x0001__x0001__x0001__x0008_@_x0001__x0001__x0001__x0001__x0001__x0001__x001C_@_x0001__x0001__x0001__x0001__x0001__x0001__x001C_@_x0001__x0001__x0001__x0001__x0001__x0001__x0008_@_x0001__x0001__x0001__x0001__x0001__x0002__x0001__x0001__x0010_@_x0001__x0001__x0001__x0001__x0001__x0001__x0010_@_x0001__x0001__x0001__x0001__x0001__x0001__x0008_@_x0001__x0001__x0001__x0001__x0001__x0001__x0001_@_x0001__x0001__x0001__x0001__x0001__x0001__x0014_@_x0001__x0001__x0001__x0001__x0001__x0001__x0008_@_x0001__x0001__x0001__x0001__x0001__x0001__x0010_@_x0001__x0001__x0001__x0001__x0001__x0001__x0010_@_x0001__x0001__x0001__x0001__x0001__x0001__x0008_@_x0001__x0001__x0001__x0001__x0001__x0001_ @_x0001__x0001__x0001__x0001__x0001__x0001__x0008_@_x0001__x0001__x0001__x0001__x0001__x0001__x0008_@_x0001__x0001__x0001__x0001__x0001__x0001_*@_x0001__x0001__x0001__x0001__x0001__x0001__x0014_@_x0001__x0001__x0001__x0001__x0001__x0001__x0018_@_x0001__x0001__x0001__x0001__x0001__x0001__x0018_@_x0001__x0001__x0001__x0001__x0001__x0001__x0010_@_x0001__x0001__x0001__x0001__x0001__x0001__x0018_@_x0001__x0001__x0001__x0001__x0001__x0001_(@_x0001__x0001__x0001__x0001__x0001__x0001__x0018_@_x0001__x0001__x0001__x0001__x0001__x0001__x0014_@_x0001__x0001__x0001__x0001__x0001__x0001__x0008_@_x0001__x0001__x0001__x0001__x0001__x0001__x0010_@_x0001__x0001__x0001__x0001__x0001__x0001_&amp;@_x0001__x0001__x0001__x0001__x0001__x0001__x0008_@_x0001__x0001__x0001__x0001__x0001__x0001__x0010_@_x0001__x0001__x0001__x0001__x0001__x0001__x0008_@_x0001__x0001__x0001__x0001__x0001__x0001__x0010_@_x0001__x0001__x0001__x0001__x0001__x0001__x0018_@_x0001__x0001__x0001__x0001__x0001__x0001_ @_x0001__x0001__x0001__x0001__x0001__x0001__x0018_@_x0001__x0001__x0001__x0001__x0001__x0001__x0001__x0001__x0001__x0002__x0001__x0001__x0001__x0001__x0001__x0001__x0010_@_x0001__x0001__x0001__x0001__x0001__x0001__x0010_@_x0001__x0001__x0001__x0001__x0001__x0001__x0008_@_x0001__x0001__x0001__x0001__x0001__x0001__x0010_@_x0001__x0001__x0001__x0001__x0001__x0001__x0018_@_x0001__x0001__x0001__x0001__x0001__x0001__x0018_@_x0001__x0001__x0001__x0001__x0001__x0001__x001C_@_x0001__x0001__x0001__x0001__x0001__x0001__x0018_@_x0001__x0001__x0001__x0001__x0001__x0001__x0008_@_x0001__x0001__x0001__x0001__x0001__x0001__x0008_@_x0001__x0001__x0001__x0001__x0001__x0001__x0014_@_x0001__x0001__x0001__x0001__x0001__x0001__x0010_@_x0001__x0001__x0001__x0001__x0001__x0001__x0010_@_x0001__x0001__x0001__x0001__x0001__x0001__x0018_@_x0001__x0001__x0001__x0001__x0001__x0001__x0018_@_x0001__x0001__x0001__x0001__x0001__x0001__x0001__x0001__x0001__x0001__x0001__x0001__x0001__x0001__x0018_@_x0001__x0001__x0001__x0001__x0001__x0001__x0010_@_x0001__x0001__x0001__x0001__x0001__x0001__x0001__x0001__x0001__x0001__x0001__x0001__x0001__x0001__x001C_@_x0001__x0001__x0001__x0001__x0001__x0001__x0008_@_x0001__x0001__x0001__x0001__x0001__x0001__x0018_@_x0001__x0001__x0001__x0001__x0001__x0001__x001C_@_x0001__x0001__x0001__x0001__x0001__x0001__x0008_@_x0001__x0001__x0001__x0001__x0001__x0001__x0008_@_x0001__x0001__x0001__x0001__x0001__x0001__x0001__x0001__x0001__x0001__x0001__x0001__x0001__x0001__x0008_@_x0001__x0001__x0001__x0001__x0001__x0001_,@_x0001__x0001__x0001__x0001__x0001__x0001__x0008_@_x0001__x0001__x0001__x0001__x0001__x0001__x0008_@_x0001__x0001__x0001__x0001__x0001__x0001__x0010_@_x0001__x0001__x0001__x0001__x0001__x0002__x0001__x0001__x0014_@_x0001__x0001__x0001__x0001__x0001__x0001__x001C_@_x0001__x0001__x0001__x0001__x0001__x0001__x0008_@_x0001__x0001__x0001__x0001__x0001__x0001_*@_x0001__x0001__x0001__x0001__x0001__x0001__x0008_@_x0001__x0001__x0001__x0001__x0001__x0001__x0008_@_x0001__x0001__x0001__x0001__x0001__x0001__x0010_@_x0001__x0001__x0001__x0001__x0001__x0001__x0008_@_x0001__x0001__x0001__x0001__x0001__x0001__x0018_@_x0001__x0001__x0001__x0001__x0001__x0001__x0008_@_x0001__x0001__x0001__x0001__x0001__x0001__x0008_@_x0001__x0001__x0001__x0001__x0001__x0001_ @_x0001__x0001__x0001__x0001__x0001__x0001__x0008_@_x0001__x0001__x0001__x0001__x0001__x0001__x0018_@_x0001__x0001__x0001__x0001__x0001__x0001__x001C_@_x0001__x0001__x0001__x0001__x0001__x0001__x0018_@_x0001__x0001__x0001__x0001__x0001__x0001__x0008_@_x0001__x0001__x0001__x0001__x0001__x0001__x0010_@_x0001__x0001__x0001__x0001__x0001__x0001__x0008_@_x0001__x0001__x0001__x0001__x0001__x0001__x0010_@_x0001__x0001__x0001__x0001__x0001__x0001__x001C_@_x0001__x0001__x0001__x0001__x0001__x0001__x0008_@_x0001__x0001__x0001__x0001__x0001__x0001__x0014_@_x0001__x0001__x0001__x0001__x0001__x0001__x0001__x0001__x0001__x0001__x0001__x0001__x0001__x0001__x0018_@_x0001__x0001__x0001__x0001__x0001__x0001__x001C_@_x0001__x0001__x0001__x0001__x0001__x0001__x0014_@_x0001__x0001__x0001__x0001__x0001__x0001__x0010_@_x0001__x0001__x0001__x0001__x0001__x0001__x0010_@_x0001__x0001__x0001__x0001__x0001__x0001__x0008_@_x0001__x0001__x0001__x0001__x0001__x0001__x0008_@_x0001__x0001__x0001__x0001__x0001__x0001__x0014_@_x0001__x0002__x0001__x0001__x0001__x0001__x0001__x0001__x0014_@_x0001__x0001__x0001__x0001__x0001__x0001__x0010_@_x0001__x0001__x0001__x0001__x0001__x0001__x0008_@_x0001__x0001__x0001__x0001__x0001__x0001__x0018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0014_@_x0001__x0001__x0001__x0001__x0001__x0001__x0014_@_x0001__x0001__x0001__x0001__x0001__x0001__x0008_@_x0001__x0001__x0001__x0001__x0001__x0001__x0008_@_x0001__x0001__x0001__x0001__x0001__x0001__x0010_@_x0001__x0001__x0001__x0001__x0001__x0001__x0014_@_x0001__x0001__x0001__x0001__x0001__x0001__x0008_@_x0001__x0001__x0001__x0001__x0001__x0001__x0018_@_x0001__x0001__x0001__x0001__x0001__x0001__x001C_@_x0001__x0001__x0001__x0001__x0001__x0001__x0014_@_x0001__x0001__x0001__x0001__x0001__x0001__x0010_@_x0001__x0001__x0001__x0001__x0001__x0001__x0008_@_x0001__x0001__x0001__x0001__x0001__x0001__x0001__x0001__x0001__x0001__x0001__x0001__x0001__x0001__x0018_@_x0001__x0001__x0001__x0001__x0001__x0001__x0010_@_x0001__x0001__x0001__x0001__x0001__x0001__x0014_@_x0001__x0001__x0001__x0001__x0001__x0001__x0001__x0001__x0001__x0001__x0001__x0001__x0001__x0001__x0010_@_x0001__x0001__x0001__x0001__x0001__x0001__x0008_@_x0001__x0001__x0001__x0001__x0001__x0001__x0008_@_x0001__x0001__x0001__x0001__x0001__x0001__x0008_@_x0001__x0001__x0001__x0001__x0001__x0001__x0001__x0001__x0001__x0001__x0001__x0001__x0001__x0002__x0001__x0001__x0014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 @_x0001__x0001__x0001__x0001__x0001__x0001__x0018_@_x0001__x0001__x0001__x0001__x0001__x0001__x0014_@_x0001__x0001__x0001__x0001__x0001__x0001__x0001__x0001__x0001__x0001__x0001__x0001__x0001__x0001_(@_x0001__x0001__x0001__x0001__x0001__x0001__x0001__x0001__x0001__x0001__x0001__x0001__x0001__x0001__x0010_@_x0001__x0001__x0001__x0001__x0001__x0001__x0018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0014_@_x0001__x0001__x0001__x0001__x0001__x0001__x0008_@_x0001__x0001__x0001__x0001__x0001__x0001__x001C_@_x0001__x0001__x0001__x0001__x0001__x0001__x0010_@_x0001__x0001__x0001__x0001__x0001__x0001__x0008_@_x0001__x0001__x0001__x0001__x0001__x0001__x0008_@_x0001__x0001__x0001__x0001__x0001__x0001__x0008_@_x0001__x0001__x0001__x0001__x0001__x0001__x0001__x0001__x0001__x0001__x0001__x0001__x0001__x0001__x0010_@_x0001__x0001__x0001__x0001__x0001__x0001__x0014_@_x0001__x0001__x0001__x0001__x0001__x0001__x001C_@_x0001__x0002__x0001__x0001__x0001__x0001__x0001__x0001__x0014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0001__x0001__x0001__x0001__x0001__x0001__x0001__x0001_ @_x0001__x0001__x0001__x0001__x0001__x0001__x0014_@_x0001__x0001__x0001__x0001__x0001__x0001__x0010_@_x0001__x0001__x0001__x0001__x0001__x0001__x0008_@_x0001__x0001__x0001__x0001__x0001__x0001_ @_x0001__x0001__x0001__x0001__x0001__x0001__x0018_@_x0001__x0001__x0001__x0001__x0001__x0001__x0014_@_x0001__x0001__x0001__x0001__x0001__x0001__x0008_@_x0001__x0001__x0001__x0001__x0001__x0001__x0001__x0001__x0001__x0001__x0001__x0001__x0001__x0001__x0018_@_x0001__x0001__x0001__x0001__x0001__x0001__x0001__x0001__x0001__x0001__x0001__x0001__x0001__x0001__x0008_@_x0001__x0001__x0001__x0001__x0001__x0001__x0018_@_x0001__x0001__x0001__x0001__x0001__x0001__x0008_@_x0001__x0001__x0001__x0001__x0001__x0001__x0014_@_x0001__x0001__x0001__x0001__x0001__x0001__x0010_@_x0001__x0001__x0001__x0001__x0001__x0001_*@_x0001__x0001__x0001__x0001__x0001__x0001__x001C_@_x0001__x0001__x0001__x0001__x0001__x0001__x001C_@_x0001__x0001__x0001__x0001__x0001__x0001__x0008_@_x0001__x0001__x0001__x0001__x0001__x0001__x0008_@_x0001__x0001__x0001__x0001__x0001__x0001__x0010_@_x0001__x0001__x0001__x0001__x0001__x0001__x0008_@_x0001__x0001__x0001__x0001__x0001__x0001__x001C_@_x0001__x0001__x0001__x0001__x0001__x0002__x0001__x0001__x0001__x0001__x0001__x0001__x0001__x0001__x0001__x0001_ @_x0001__x0001__x0001__x0001__x0001__x0001__x0018_@_x0001__x0001__x0001__x0001__x0001__x0001__x0008_@_x0001__x0001__x0001__x0001__x0001__x0001__x0018_@_x0001__x0001__x0001__x0001__x0001__x0001__x0014_@_x0001__x0001__x0001__x0001__x0001__x0001__x0008_@_x0001__x0001__x0001__x0001__x0001__x0001__x0008_@_x0001__x0001__x0001__x0001__x0001__x0001__x0014_@_x0001__x0001__x0001__x0001__x0001__x0001__x0010_@_x0001__x0001__x0001__x0001__x0001__x0001__x0008_@_x0001__x0001__x0001__x0001__x0001__x0001__x0008_@_x0001__x0001__x0001__x0001__x0001__x0001__x0001__x0001__x0001__x0001__x0001__x0001__x0001__x0001__x0014_@_x0001__x0001__x0001__x0001__x0001__x0001__x0018_@_x0001__x0001__x0001__x0001__x0001__x0001__x0008_@_x0001__x0001__x0001__x0001__x0001__x0001__x0014_@_x0001__x0001__x0001__x0001__x0001__x0001__x0008_@_x0001__x0001__x0001__x0001__x0001__x0001__x0008_@_x0001__x0001__x0001__x0001__x0001__x0001__x001C_@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0001__x0018_@_x0001__x0001__x0001__x0001__x0001__x0001__x001C_@_x0001__x0001__x0001__x0001__x0001__x0001__x0010_@_x0001__x0001__x0001__x0001__x0001__x0001__x0008_@_x0001__x0001__x0001__x0001__x0001__x0001__x0010_@_x0001__x0001__x0001__x0001__x0001__x0001__x0010_@_x0001__x0001__x0001__x0001__x0001__x0001__x0008_@_x0001__x0002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0018_@_x0001__x0001__x0001__x0001__x0001__x0001_"@_x0001__x0001__x0001__x0001__x0001__x0001__x0010_@_x0001__x0001__x0001__x0001__x0001__x0001__x0014_@_x0001__x0001__x0001__x0001__x0001__x0001__x0008_@_x0001__x0001__x0001__x0001__x0001__x0001__x001C_@_x0001__x0001__x0001__x0001__x0001__x0001__x0008_@_x0001__x0001__x0001__x0001__x0001__x0001__x0008_@_x0001__x0001__x0001__x0001__x0001__x0001__x0018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0014_@_x0001__x0001__x0001__x0001__x0001__x0001__x0010_@_x0001__x0001__x0001__x0001__x0001__x0001__x0014_@_x0001__x0001__x0001__x0001__x0001__x0001__x0008_@_x0001__x0001__x0001__x0001__x0001__x0001__x001C_@_x0001__x0001__x0001__x0001__x0001__x0001__x0010_@_x0001__x0001__x0001__x0001__x0001__x0001_ @_x0001__x0001__x0001__x0001__x0001__x0001__x0014_@_x0001__x0001__x0001__x0001__x0001__x0001__x0001__x0001__x0001__x0001__x0001__x0001__x0001__x0001__x0008_@_x0001__x0001__x0001__x0001__x0001__x0001__x0001__x0001__x0001__x0001__x0001__x0001__x0001__x0002__x0001__x0001__x0008_@_x0001__x0001__x0001__x0001__x0001__x0001__x0010_@_x0001__x0001__x0001__x0001__x0001__x0001__x0018_@_x0001__x0001__x0001__x0001__x0001__x0001__x0014_@_x0001__x0001__x0001__x0001__x0001__x0001__x0018_@_x0001__x0001__x0001__x0001__x0001__x0001__x0014_@_x0001__x0001__x0001__x0001__x0001__x0001__x0008_@_x0001__x0001__x0001__x0001__x0001__x0001__x0014_@_x0001__x0001__x0001__x0001__x0001__x0001__x0010_@_x0001__x0001__x0001__x0001__x0001__x0001__x0014_@_x0001__x0001__x0001__x0001__x0001__x0001__x0008_@_x0001__x0001__x0001__x0001__x0001__x0001__x0010_@_x0001__x0001__x0001__x0001__x0001__x0001__x0010_@_x0001__x0001__x0001__x0001__x0001__x0001_ @_x0001__x0001__x0001__x0001__x0001__x0001__x0008_@_x0001__x0001__x0001__x0001__x0001__x0001__x0014_@_x0001__x0001__x0001__x0001__x0001__x0001__x0008_@_x0001__x0001__x0001__x0001__x0001__x0001__x0010_@_x0001__x0001__x0001__x0001__x0001__x0001__x001C_@_x0001__x0001__x0001__x0001__x0001__x0001__x0008_@_x0001__x0001__x0001__x0001__x0001__x0001__x0014_@_x0001__x0001__x0001__x0001__x0001__x0001__x0014_@_x0001__x0001__x0001__x0001__x0001__x0001__x0008_@_x0001__x0001__x0001__x0001__x0001__x0001__x0010_@_x0001__x0001__x0001__x0001__x0001__x0001__x0008_@_x0001__x0001__x0001__x0001__x0001__x0001__x0014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0018_@_x0001__x0002__x0001__x0001__x0001__x0001__x0001__x0001_ @_x0001__x0001__x0001__x0001__x0001__x0001__x0001__x0001__x0001__x0001__x0001__x0001__x0001__x0001__x0010_@_x0001__x0001__x0001__x0001__x0001__x0001__x0008_@_x0001__x0001__x0001__x0001__x0001__x0001__x0014_@_x0001__x0001__x0001__x0001__x0001__x0001_&amp;@_x0001__x0001__x0001__x0001__x0001__x0001__x0010_@_x0001__x0001__x0001__x0001__x0001__x0001__x0008_@_x0001__x0001__x0001__x0001__x0001__x0001_(@_x0001__x0001__x0001__x0001__x0001__x0001__x001C_@_x0001__x0001__x0001__x0001__x0001__x0001__x0010_@_x0001__x0001__x0001__x0001__x0001__x0001__x0001__x0001__x0001__x0001__x0001__x0001__x0001__x0001__x0001__x0001__x0001__x0001__x0001__x0001__x0001__x0001_*@_x0001__x0001__x0001__x0001__x0001__x0001__x0010_@_x0001__x0001__x0001__x0001__x0001__x0001__x0010_@_x0001__x0001__x0001__x0001__x0001__x0001__x0018_@_x0001__x0001__x0001__x0001__x0001__x0001__x0010_@_x0001__x0001__x0001__x0001__x0001__x0001_ @_x0001__x0001__x0001__x0001__x0001__x0001__x0014_@_x0001__x0001__x0001__x0001__x0001__x0001__x0014_@_x0001__x0001__x0001__x0001__x0001__x0001__x001C_@_x0001__x0001__x0001__x0001__x0001__x0001__x0014_@_x0001__x0001__x0001__x0001__x0001__x0001__x0001__x0001__x0001__x0001__x0001__x0001__x0001__x0001__x0010_@_x0001__x0001__x0001__x0001__x0001__x0001__x0018_@_x0001__x0001__x0001__x0001__x0001__x0001__x001C_@_x0001__x0001__x0001__x0001__x0001__x0001_"@_x0001__x0001__x0001__x0001__x0001__x0001__x0008_@_x0001__x0001__x0001__x0001__x0001__x0001__x0010_@_x0001__x0001__x0001__x0001__x0001__x0001__x001C_@_x0001__x0001__x0001__x0001__x0001__x0002__x0001__x0001_H@_x0001__x0001__x0001__x0001__x0001__x0001__x0010_@_x0001__x0001__x0001__x0001__x0001__x0001__x001C_@_x0001__x0001__x0001__x0001__x0001__x0001__x0010_@_x0001__x0001__x0001__x0001__x0001__x0001__x0010_@_x0001__x0001__x0001__x0001__x0001__x0001__x0014_@_x0001__x0001__x0001__x0001__x0001__x0001__x0001__x0001__x0001__x0001__x0001__x0001__x0001__x0001__x0001__x0001__x0001__x0001__x0001__x0001__x0001__x0001__x0010_@_x0001__x0001__x0001__x0001__x0001__x0001__x0010_@_x0001__x0001__x0001__x0001__x0001__x0001__x0014_@_x0001__x0001__x0001__x0001__x0001__x0001__x0008_@_x0001__x0001__x0001__x0001__x0001__x0001__x0008_@_x0001__x0001__x0001__x0001__x0001__x0001__x0010_@_x0001__x0001__x0001__x0001__x0001__x0001_7@_x0001__x0001__x0001__x0001__x0001__x0001__x001C_@_x0001__x0001__x0001__x0001__x0001__x0001__x0010_@_x0001__x0001__x0001__x0001__x0001__x0001__x0008_@_x0001__x0001__x0001__x0001__x0001__x0001__x0008_@_x0001__x0001__x0001__x0001__x0001__x0001__x0001__x0001__x0001__x0001__x0001__x0001__x0001__x0001_"@_x0001__x0001__x0001__x0001__x0001__x0001__x0008_@_x0001__x0001__x0001__x0001__x0001__x0001__x001C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0018_@_x0001__x0001__x0001__x0001__x0001__x0001_ @_x0001__x0001__x0001__x0001__x0001__x0001__x0010_@_x0001__x0001__x0001__x0001__x0001__x0001__x0008_@_x0001__x0002__x0001__x0001__x0001__x0001__x0001__x0001__x0010_@_x0001__x0001__x0001__x0001__x0001__x0001__x001C_@_x0001__x0001__x0001__x0001__x0001__x0001__x0010_@_x0001__x0001__x0001__x0001__x0001__x0001__x0008_@_x0001__x0001__x0001__x0001__x0001__x0001__x001C_@_x0001__x0001__x0001__x0001__x0001__x0001__x0008_@_x0001__x0001__x0001__x0001__x0001__x0001__x0010_@_x0001__x0001__x0001__x0001__x0001__x0001__x0014_@_x0001__x0001__x0001__x0001__x0001__x0001__x0010_@_x0001__x0001__x0001__x0001__x0001__x0001__x0008_@_x0001__x0001__x0001__x0001__x0001__x0001__x0008_@_x0001__x0001__x0001__x0001__x0001__x0001__x001C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0014_@_x0001__x0001__x0001__x0001__x0001__x0001__x0014_@_x0001__x0001__x0001__x0001__x0001__x0001__x0018_@_x0001__x0001__x0001__x0001__x0001__x0001__x0008_@_x0001__x0001__x0001__x0001__x0001__x0001__x001C_@_x0001__x0001__x0001__x0001__x0001__x0001__x0008_@_x0001__x0001__x0001__x0001__x0001__x0001__x0014_@_x0001__x0001__x0001__x0001__x0001__x0001__x0001__x0001__x0001__x0001__x0001__x0001__x0001__x0001__x0010_@_x0001__x0001__x0001__x0001__x0001__x0001__x0018_@_x0001__x0001__x0001__x0001__x0001__x0001__x0008_@_x0001__x0001__x0001__x0001__x0001__x0001__x0008_@_x0001__x0001__x0001__x0001__x0001__x0001__x001C_@_x0001__x0001__x0001__x0001__x0001__x0002__x0001__x0001__x0001__x0001__x0001__x0001__x0001__x0001__x0001__x0001_ @_x0001__x0001__x0001__x0001__x0001__x0001__x0008_@_x0001__x0001__x0001__x0001__x0001__x0001__x0008_@_x0001__x0001__x0001__x0001__x0001__x0001__x0018_@_x0001__x0001__x0001__x0001__x0001__x0001__x0010_@_x0001__x0001__x0001__x0001__x0001__x0001_&amp;@_x0001__x0001__x0001__x0001__x0001__x0001__x0010_@_x0001__x0001__x0001__x0001__x0001__x0001__x0014_@_x0001__x0001__x0001__x0001__x0001__x0001__x0008_@_x0001__x0001__x0001__x0001__x0001__x0001__x0014_@_x0001__x0001__x0001__x0001__x0001__x0001__x0010_@_x0001__x0001__x0001__x0001__x0001__x0001__x0008_@_x0001__x0001__x0001__x0001__x0001__x0001__x0010_@_x0001__x0001__x0001__x0001__x0001__x0001__x0010_@_x0001__x0001__x0001__x0001__x0001__x0001__x001C_@_x0001__x0001__x0001__x0001__x0001__x0001__x0008_@_x0001__x0001__x0001__x0001__x0001__x0001__x0018_@_x0001__x0001__x0001__x0001__x0001__x0001__x0008_@_x0001__x0001__x0001__x0001__x0001__x0001__x0010_@_x0001__x0001__x0001__x0001__x0001__x0001__x0001__x0001__x0001__x0001__x0001__x0001__x0001__x0001__x0010_@_x0001__x0001__x0001__x0001__x0001__x0001__x0008_@_x0001__x0001__x0001__x0001__x0001__x0001__x0014_@_x0001__x0001__x0001__x0001__x0001__x0001__x0001__x0001__x0001__x0001__x0001__x0001__x0001__x0001__x0008_@_x0001__x0001__x0001__x0001__x0001__x0001__x0008_@_x0001__x0001__x0001__x0001__x0001__x0001_F@_x0001__x0001__x0001__x0001__x0001__x0001__x0018_@_x0001__x0001__x0001__x0001__x0001__x0001__x001C_@_x0001__x0001__x0001__x0001__x0001__x0001__x0008_@_x0001__x0001__x0001__x0001__x0001__x0001__x0018_@_x0001__x0002__x0001__x0001__x0001__x0001__x0001__x0001_,@_x0001__x0001__x0001__x0001__x0001__x0001__x0014_@_x0001__x0001__x0001__x0001__x0001__x0001__x0010_@_x0001__x0001__x0001__x0001__x0001__x0001__x001C_@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0001__x0014_@_x0001__x0001__x0001__x0001__x0001__x0001__x0008_@_x0001__x0001__x0001__x0001__x0001__x0001__x0018_@_x0001__x0001__x0001__x0001__x0001__x0001__x0008_@_x0001__x0001__x0001__x0001__x0001__x0001__x0010_@_x0001__x0001__x0001__x0001__x0001__x0001__x0010_@_x0001__x0001__x0001__x0001__x0001__x0001__x0018_@_x0001__x0001__x0001__x0001__x0001__x0001__x0008_@_x0001__x0001__x0001__x0001__x0001__x0001__x0008_@_x0001__x0001__x0001__x0001__x0001__x0001__x0018_@_x0001__x0001__x0001__x0001__x0001__x0001__x0008_@_x0001__x0001__x0001__x0001__x0001__x0001__x001C_@_x0001__x0001__x0001__x0001__x0001__x0001__x0008_@_x0001__x0001__x0001__x0001__x0001__x0001__x0010_@_x0001__x0001__x0001__x0001__x0001__x0001__x001C_@_x0001__x0001__x0001__x0001__x0001__x0001__x0010_@_x0001__x0001__x0001__x0001__x0001__x0001__x0008_@_x0001__x0001__x0001__x0001__x0001__x0001__x0014_@_x0001__x0001__x0001__x0001__x0001__x0001__x0018_@_x0001__x0001__x0001__x0001__x0001__x0001__x001C_@_x0001__x0001__x0001__x0001__x0001__x0001__x0014_@_x0001__x0001__x0001__x0001__x0001__x0001__x0008_@_x0001__x0001__x0001__x0001__x0001__x0002__x0001__x0001__x0008_@_x0001__x0001__x0001__x0001__x0001__x0001_*@_x0001__x0001__x0001__x0001__x0001__x0001__x0014_@_x0001__x0001__x0001__x0001__x0001__x0001__x0014_@_x0001__x0001__x0001__x0001__x0001__x0001__x0010_@_x0001__x0001__x0001__x0001__x0001__x0001__x0008_@_x0001__x0001__x0001__x0001__x0001__x0001__x0018_@_x0001__x0001__x0001__x0001__x0001__x0001__x0008_@_x0001__x0001__x0001__x0001__x0001__x0001__x0010_@_x0001__x0001__x0001__x0001__x0001__x0001__x0008_@_x0001__x0001__x0001__x0001__x0001__x0001__x0010_@_x0001__x0001__x0001__x0001__x0001__x0001__x001C_@_x0001__x0001__x0001__x0001__x0001__x0001__x0018_@_x0001__x0001__x0001__x0001__x0001__x0001__x0018_@_x0001__x0001__x0001__x0001__x0001__x0001__x0001__x0001__x0001__x0001__x0001__x0001__x0001__x0001__x001C_@_x0001__x0001__x0001__x0001__x0001__x0001__x001C_@_x0001__x0001__x0001__x0001__x0001__x0001__x0008_@_x0001__x0001__x0001__x0001__x0001__x0001__x0008_@_x0001__x0001__x0001__x0001__x0001__x0001__x0018_@_x0001__x0001__x0001__x0001__x0001__x0001__x0008_@_x0001__x0001__x0001__x0001__x0001__x0001__x0014_@_x0001__x0001__x0001__x0001__x0001__x0001__x0010_@_x0001__x0001__x0001__x0001__x0001__x0001__x0008_@_x0001__x0001__x0001__x0001__x0001__x0001__x0014_@_x0001__x0001__x0001__x0001__x0001__x0001__x0010_@_x0001__x0001__x0001__x0001__x0001__x0001__x0001__x0001__x0001__x0001__x0001__x0001__x0001__x0001_ @_x0001__x0001__x0001__x0001__x0001__x0001__x0014_@_x0001__x0001__x0001__x0001__x0001__x0001__x0010_@_x0001__x0001__x0001__x0001__x0001__x0001__x001C_@_x0001__x0001__x0001__x0001__x0001__x0001__x0001__x0001__x0001__x0002__x0001__x0001__x0001__x0001__x0001__x0001__x0001__x0001__x0001__x0001__x0001__x0001__x0001__x0001__x0018_@_x0001__x0001__x0001__x0001__x0001__x0001__x0010_@_x0001__x0001__x0001__x0001__x0001__x0001__x001C_@_x0001__x0001__x0001__x0001__x0001__x0001__x0014_@_x0001__x0001__x0001__x0001__x0001__x0001__x0008_@_x0001__x0001__x0001__x0001__x0001__x0001__x0008_@_x0001__x0001__x0001__x0001__x0001__x0001__x0018_@_x0001__x0001__x0001__x0001__x0001__x0001__x0018_@_x0001__x0001__x0001__x0001__x0001__x0001__x0008_@_x0001__x0001__x0001__x0001__x0001__x0001__x0018_@_x0001__x0001__x0001__x0001__x0001__x0001__x0008_@_x0001__x0001__x0001__x0001__x0001__x0001__x0018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001C_@_x0001__x0001__x0001__x0001__x0001__x0001__x0014_@_x0001__x0001__x0001__x0001__x0001__x0001__x0010_@_x0001__x0001__x0001__x0001__x0001__x0001__x0014_@_x0001__x0001__x0001__x0001__x0001__x0001__x0008_@_x0001__x0001__x0001__x0001__x0001__x0001__x001C_@_x0001__x0001__x0001__x0001__x0001__x0001__x001C_@_x0001__x0001__x0001__x0001__x0001__x0001__x0001__x0001__x0001__x0001__x0001__x0001__x0001__x0001__x0014_@_x0001__x0001__x0001__x0001__x0001__x0001__x0010_@_x0001__x0001__x0001__x0001__x0001__x0001__x0008_@_x0001__x0001__x0001__x0001__x0001__x0001__x0018_@_x0001__x0001__x0001__x0001__x0001__x0001__x0008_@_x0001__x0001__x0001__x0001__x0001__x0002__x0001__x0001__x0010_@_x0001__x0001__x0001__x0001__x0001__x0001__x0010_@_x0001__x0001__x0001__x0001__x0001__x0001__x0014_@_x0001__x0001__x0001__x0001__x0001__x0001__x0001__x0001__x0001__x0001__x0001__x0001__x0001__x0001__x0008_@_x0001__x0001__x0001__x0001__x0001__x0001__x0008_@_x0001__x0001__x0001__x0001__x0001__x0001_(@_x0001__x0001__x0001__x0001__x0001__x0001__x0008_@_x0001__x0001__x0001__x0001__x0001__x0001__x0014_@_x0001__x0001__x0001__x0001__x0001__x0001__x0010_@_x0001__x0001__x0001__x0001__x0001__x0001__x0008_@_x0001__x0001__x0001__x0001__x0001__x0001__x0008_@_x0001__x0001__x0001__x0001__x0001__x0001__x0014_@_x0001__x0001__x0001__x0001__x0001__x0001__x0010_@_x0001__x0001__x0001__x0001__x0001__x0001__x0010_@_x0001__x0001__x0001__x0001__x0001__x0001__x001C_@_x0001__x0001__x0001__x0001__x0001__x0001__x0008_@_x0001__x0001__x0001__x0001__x0001__x0001__x0010_@_x0001__x0001__x0001__x0001__x0001__x0001__x0014_@_x0001__x0001__x0001__x0001__x0001__x0001__x0010_@_x0001__x0001__x0001__x0001__x0001__x0001__x0010_@_x0001__x0001__x0001__x0001__x0001__x0001__x0018_@_x0001__x0001__x0001__x0001__x0001__x0001__x0010_@_x0001__x0001__x0001__x0001__x0001__x0001__x0010_@_x0001__x0001__x0001__x0001__x0001__x0001__x0008_@_x0001__x0001__x0001__x0001__x0001__x0001__x0001__x0001__x0001__x0001__x0001__x0001__x0001__x0001__x0014_@_x0001__x0001__x0001__x0001__x0001__x0001__x0018_@_x0001__x0001__x0001__x0001__x0001__x0001__x0010_@_x0001__x0001__x0001__x0001__x0001__x0001__x0008_@_x0001__x0001__x0001__x0001__x0001__x0001__x0010_@_x0001__x0001__x0001__x0001__x0001__x0001__x0018_@_x0001__x0002__x0001__x0001__x0001__x0001__x0001__x0001__x0008_@_x0001__x0001__x0001__x0001__x0001__x0001__x0014_@_x0001__x0001__x0001__x0001__x0001__x0001__x0010_@_x0001__x0001__x0001__x0001__x0001__x0001__x0010_@_x0001__x0001__x0001__x0001__x0001__x0001__x0001__x0001__x0001__x0001__x0001__x0001__x0001__x0001__x001C_@_x0001__x0001__x0001__x0001__x0001__x0001__x0010_@_x0001__x0001__x0001__x0001__x0001__x0001__x0010_@_x0001__x0001__x0001__x0001__x0001__x0001__x0001__x0001__x0001__x0001__x0001__x0001__x0001__x0001_"@_x0001__x0001__x0001__x0001__x0001__x0001__x0008_@_x0001__x0001__x0001__x0001__x0001__x0001__x0008_@_x0001__x0001__x0001__x0001__x0001__x0001_&amp;@_x0001__x0001__x0001__x0001__x0001__x0001__x0008_@_x0001__x0001__x0001__x0001__x0001__x0001__x0010_@_x0001__x0001__x0001__x0001__x0001__x0001__x0010_@_x0001__x0001__x0001__x0001__x0001__x0001__x0010_@_x0001__x0001__x0001__x0001__x0001__x0001__x0010_@_x0001__x0001__x0001__x0001__x0001__x0001__x001C_@_x0001__x0001__x0001__x0001__x0001__x0001__x0008_@_x0001__x0001__x0001__x0001__x0001__x0001__x0018_@_x0001__x0001__x0001__x0001__x0001__x0001__x0010_@_x0001__x0001__x0001__x0001__x0001__x0001__x0010_@_x0001__x0001__x0001__x0001__x0001__x0001__x0010_@_x0001__x0001__x0001__x0001__x0001__x0001__x0010_@_x0001__x0001__x0001__x0001__x0001__x0001_"@_x0001__x0001__x0001__x0001__x0001__x0001__x0010_@_x0001__x0001__x0001__x0001__x0001__x0001__x001C_@_x0001__x0001__x0001__x0001__x0001__x0001__x0008_@_x0001__x0001__x0001__x0001__x0001__x0001__x0008_@_x0001__x0001__x0001__x0001__x0001__x0001__x0018_@_x0001__x0001__x0001__x0001__x0001__x0002__x0001__x0001__x0018_@_x0001__x0001__x0001__x0001__x0001__x0001_ @_x0001__x0001__x0001__x0001__x0001__x0001__x0018_@_x0001__x0001__x0001__x0001__x0001__x0001__x0010_@_x0001__x0001__x0001__x0001__x0001__x0001__x0010_@_x0001__x0001__x0001__x0001__x0001__x0001__x0010_@_x0001__x0001__x0001__x0001__x0001__x0001__x0018_@_x0001__x0001__x0001__x0001__x0001__x0001__x0014_@_x0001__x0001__x0001__x0001__x0001__x0001__x0018_@_x0001__x0001__x0001__x0001__x0001__x0001__x0008_@_x0001__x0001__x0001__x0001__x0001__x0001_(@_x0001__x0001__x0001__x0001__x0001__x0001__x0014_@_x0001__x0001__x0001__x0001__x0001__x0001_ @_x0001__x0001__x0001__x0001__x0001__x0001__x0010_@_x0001__x0001__x0001__x0001__x0001__x0001_0@_x0001__x0001__x0001__x0001__x0001__x0001__x0008_@_x0001__x0001__x0001__x0001__x0001__x0001__x0010_@_x0001__x0001__x0001__x0001__x0001__x0001__x001C_@_x0001__x0001__x0001__x0001__x0001__x0001__x0008_@_x0001__x0001__x0001__x0001__x0001__x0001__x0014_@_x0001__x0001__x0001__x0001__x0001__x0001__x001C_@_x0001__x0001__x0001__x0001__x0001__x0001__x0008_@_x0001__x0001__x0001__x0001__x0001__x0001__x0018_@_x0001__x0001__x0001__x0001__x0001__x0001__x0010_@_x0001__x0001__x0001__x0001__x0001__x0001__x0018_@_x0001__x0001__x0001__x0001__x0001__x0001__x0018_@_x0001__x0001__x0001__x0001__x0001__x0001__x001C_@_x0001__x0001__x0001__x0001__x0001__x0001__x0010_@_x0001__x0001__x0001__x0001__x0001__x0001__x0008_@_x0001__x0001__x0001__x0001__x0001__x0001__x0010_@_x0001__x0001__x0001__x0001__x0001__x0001__x0008_@_x0001__x0001__x0001__x0001__x0001__x0001__x0008_@_x0001__x0002__x0001__x0001__x0001__x0001__x0001__x0001__x0018_@_x0001__x0001__x0001__x0001__x0001__x0001__x001C_@_x0001__x0001__x0001__x0001__x0001__x0001__x0008_@_x0001__x0001__x0001__x0001__x0001__x0001__x0014_@_x0001__x0001__x0001__x0001__x0001__x0001__x0010_@_x0001__x0001__x0001__x0001__x0001__x0001__x0014_@_x0001__x0001__x0001__x0001__x0001__x0001_&lt;@_x0001__x0001__x0001__x0001__x0001__x0001__x0008_@_x0001__x0001__x0001__x0001__x0001__x0001_$@_x0001__x0001__x0001__x0001__x0001__x0001_0@_x0001__x0001__x0001__x0001__x0001__x0001__x0014_@_x0001__x0001__x0001__x0001__x0001__x0001_0@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_x0010_@_x0001__x0001__x0001__x0001__x0001__x0001__x0014_@_x0001__x0001__x0001__x0001__x0001__x0001__x0010_@_x0001__x0001__x0001__x0001__x0001__x0001__x0018_@_x0001__x0001__x0001__x0001__x0001__x0001__x0018_@_x0001__x0001__x0001__x0001__x0001__x0001__x0008_@_x0001__x0001__x0001__x0001__x0001__x0001_ @_x0001__x0001__x0001__x0001__x0001__x0001__x0001__x0001__x0001__x0001__x0001__x0001__x0001__x0001__x0008_@_x0001__x0001__x0001__x0001__x0001__x0001_1@_x0001__x0001__x0001__x0001__x0001__x0001__x0010_@_x0001__x0001__x0001__x0001__x0001__x0001__x0010_@_x0001__x0001__x0001__x0001__x0001__x0001__x0008_@_x0001__x0001__x0001__x0001__x0001__x0002__x0001__x0001__x0018_@_x0001__x0001__x0001__x0001__x0001__x0001__x0008_@_x0001__x0001__x0001__x0001__x0001__x0001__x0008_@_x0001__x0001__x0001__x0001__x0001__x0001__x0010_@_x0001__x0001__x0001__x0001__x0001__x0001__x0014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0014_@_x0001__x0001__x0001__x0001__x0001__x0001__x0014_@_x0001__x0001__x0001__x0001__x0001__x0001__x0010_@_x0001__x0001__x0001__x0001__x0001__x0001__x0008_@_x0001__x0001__x0001__x0001__x0001__x0001_1@_x0001__x0001__x0001__x0001__x0001__x0001__x0008_@_x0001__x0001__x0001__x0001__x0001__x0001__x0014_@_x0001__x0001__x0001__x0001__x0001__x0001__x001C_@_x0001__x0001__x0001__x0001__x0001__x0001__x0008_@_x0001__x0001__x0001__x0001__x0001__x0001__x0010_@_x0001__x0001__x0001__x0001__x0001__x0001__x0010_@_x0001__x0001__x0001__x0001__x0001__x0001__x0018_@_x0001__x0001__x0001__x0001__x0001__x0001__x0010_@_x0001__x0001__x0001__x0001__x0001__x0001__x0008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_x0008_@_x0001__x0002__x0001__x0001__x0001__x0001__x0001__x0001__x0018_@_x0001__x0001__x0001__x0001__x0001__x0001__x0014_@_x0001__x0001__x0001__x0001__x0001__x0001__x0008_@_x0001__x0001__x0001__x0001__x0001__x0001__x0008_@_x0001__x0001__x0001__x0001__x0001__x0001_&amp;@_x0001__x0001__x0001__x0001__x0001__x0001__x0008_@_x0001__x0001__x0001__x0001__x0001__x0001__x0018_@_x0001__x0001__x0001__x0001__x0001__x0001__x0018_@_x0001__x0001__x0001__x0001__x0001__x0001__x0010_@_x0001__x0001__x0001__x0001__x0001__x0001__x0014_@_x0001__x0001__x0001__x0001__x0001__x0001__x0010_@_x0001__x0001__x0001__x0001__x0001__x0001__x0010_@_x0001__x0001__x0001__x0001__x0001__x0001__x0008_@_x0001__x0001__x0001__x0001__x0001__x0001__x0018_@_x0001__x0001__x0001__x0001__x0001__x0001__x0018_@_x0001__x0001__x0001__x0001__x0001__x0001__x0008_@_x0001__x0001__x0001__x0001__x0001__x0001_ @_x0001__x0001__x0001__x0001__x0001__x0001__x0010_@_x0001__x0001__x0001__x0001__x0001__x0001__x0008_@_x0001__x0001__x0001__x0001__x0001__x0001__x0008_@_x0001__x0001__x0001__x0001__x0001__x0001__x0010_@_x0001__x0001__x0001__x0001__x0001__x0001__x0018_@_x0001__x0001__x0001__x0001__x0001__x0001__x0001__x0001__x0001__x0001__x0001__x0001__x0001__x0001_"@_x0001__x0001__x0001__x0001__x0001__x0001__x001C_@_x0001__x0001__x0001__x0001__x0001__x0001__x0008_@_x0001__x0001__x0001__x0001__x0001__x0001__x0014_@_x0001__x0001__x0001__x0001__x0001__x0001__x0008_@_x0001__x0001__x0001__x0001__x0001__x0001__x0018_@_x0001__x0001__x0001__x0001__x0001__x0001__x0008_@_x0001__x0001__x0001__x0001__x0001__x0001__x001C_@_x0001__x0001__x0001__x0001__x0001__x0002__x0001__x0001__x0008_@_x0001__x0001__x0001__x0001__x0001__x0001__x0010_@_x0001__x0001__x0001__x0001__x0001__x0001__x0014_@_x0001__x0001__x0001__x0001__x0001__x0001__x0008_@_x0001__x0001__x0001__x0001__x0001__x0001__x0010_@_x0001__x0001__x0001__x0001__x0001__x0001_,@_x0001__x0001__x0001__x0001__x0001__x0001__x0008_@_x0001__x0001__x0001__x0001__x0001__x0001_ @_x0001__x0001__x0001__x0001__x0001__x0001__x0008_@_x0001__x0001__x0001__x0001__x0001__x0001_"@_x0001__x0001__x0001__x0001__x0001__x0001__x0008_@_x0001__x0001__x0001__x0001__x0001__x0001_ @_x0001__x0001__x0001__x0001__x0001__x0001__x0010_@_x0001__x0001__x0001__x0001__x0001__x0001__x0014_@_x0001__x0001__x0001__x0001__x0001__x0001__x0008_@_x0001__x0001__x0001__x0001__x0001__x0001__x0010_@_x0001__x0001__x0001__x0001__x0001__x0001__x0014_@_x0001__x0001__x0001__x0001__x0001__x0001__x0008_@_x0001__x0001__x0001__x0001__x0001__x0001__x0008_@_x0001__x0001__x0001__x0001__x0001__x0001__x0014_@_x0001__x0001__x0001__x0001__x0001__x0001_ @_x0001__x0001__x0001__x0001__x0001__x0001__x0008_@_x0001__x0001__x0001__x0001__x0001__x0001__x0010_@_x0001__x0001__x0001__x0001__x0001__x0001__x0018_@_x0001__x0001__x0001__x0001__x0001__x0001__x0014_@_x0001__x0001__x0001__x0001__x0001__x0001__x0010_@_x0001__x0001__x0001__x0001__x0001__x0001__x0018_@_x0001__x0001__x0001__x0001__x0001__x0001__x0018_@_x0001__x0001__x0001__x0001__x0001__x0001__x0008_@_x0001__x0001__x0001__x0001__x0001__x0001_&lt;@_x0001__x0001__x0001__x0001__x0001__x0001__x0008_@_x0001__x0001__x0001__x0001__x0001__x0001__x0010_@_x0001__x0002__x0001__x0001__x0001__x0001__x0001__x0001__x0010_@_x0001__x0001__x0001__x0001__x0001__x0001__x0010_@_x0001__x0001__x0001__x0001__x0001__x0001__x0010_@_x0001__x0001__x0001__x0001__x0001__x0001__x0008_@_x0001__x0001__x0001__x0001__x0001__x0001__x001C_@_x0001__x0001__x0001__x0001__x0001__x0001__x0018_@_x0001__x0001__x0001__x0001__x0001__x0001__x0010_@_x0001__x0001__x0001__x0001__x0001__x0001__x0018_@_x0001__x0001__x0001__x0001__x0001__x0001__x0008_@_x0001__x0001__x0001__x0001__x0001__x0001__x0018_@_x0001__x0001__x0001__x0001__x0001__x0001__x0018_@_x0001__x0001__x0001__x0001__x0001__x0001__x0008_@_x0001__x0001__x0001__x0001__x0001__x0001_"@_x0001__x0001__x0001__x0001__x0001__x0001_F@_x0001__x0001__x0001__x0001__x0001__x0001__x0014_@_x0001__x0001__x0001__x0001__x0001__x0001__x0010_@_x0001__x0001__x0001__x0001__x0001__x0001__x0008_@_x0001__x0001__x0001__x0001__x0001__x0001__x0010_@_x0001__x0001__x0001__x0001__x0001__x0001__x0010_@_x0001__x0001__x0001__x0001__x0001__x0001__x0014_@_x0001__x0001__x0001__x0001__x0001__x0001__x0001__x0001__x0001__x0001__x0001__x0001__x0001__x0001__x0018_@_x0001__x0001__x0001__x0001__x0001__x0001__x0001_@_x0001__x0001__x0001__x0001__x0001__x0001__x0008_@_x0001__x0001__x0001__x0001__x0001__x0001__x0014_@_x0001__x0001__x0001__x0001__x0001__x0001__x0014_@_x0001__x0001__x0001__x0001__x0001__x0001__x0018_@_x0001__x0001__x0001__x0001__x0001__x0001__x0018_@_x0001__x0001__x0001__x0001__x0001__x0001__x001C_@_x0001__x0001__x0001__x0001__x0001__x0001__x0008_@_x0001__x0001__x0001__x0001__x0001__x0001__x001C_@_x0001__x0001__x0001__x0001__x0001__x0002__x0001__x0001__x0010_@_x0001__x0001__x0001__x0001__x0001__x0001__x0014_@_x0001__x0001__x0001__x0001__x0001__x0001_ @_x0001__x0001__x0001__x0001__x0001__x0001__x0010_@_x0001__x0001__x0001__x0001__x0001__x0001__x001C_@_x0001__x0001__x0001__x0001__x0001__x0001__x0014_@_x0001__x0001__x0001__x0001__x0001__x0001__x001C_@_x0001__x0001__x0001__x0001__x0001__x0001__x001C_@_x0001__x0001__x0001__x0001__x0001__x0001__x0010_@_x0001__x0001__x0001__x0001__x0001__x0001__x0014_@_x0001__x0001__x0001__x0001__x0001__x0001__x0010_@_x0001__x0001__x0001__x0001__x0001__x0001__x0008_@_x0001__x0001__x0001__x0001__x0001__x0001__x0008_@_x0001__x0001__x0001__x0001__x0001__x0001__x0018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0018_@_x0001__x0001__x0001__x0001__x0001__x0001__x001C_@_x0001__x0001__x0001__x0001__x0001__x0001__x0008_@_x0001__x0001__x0001__x0001__x0001__x0001__x0014_@_x0001__x0001__x0001__x0001__x0001__x0001__x0010_@_x0001__x0001__x0001__x0001__x0001__x0001__x0010_@_x0001__x0001__x0001__x0001__x0001__x0001__x0014_@_x0001__x0002__x0001__x0001__x0001__x0001__x0001__x0001__x001C_@_x0001__x0001__x0001__x0001__x0001__x0001__x0018_@_x0001__x0001__x0001__x0001__x0001__x0001__x0001__x0001__x0001__x0001__x0001__x0001__x0001__x0001_(@_x0001__x0001__x0001__x0001__x0001__x0001__x0018_@_x0001__x0001__x0001__x0001__x0001__x0001__x0014_@_x0001__x0001__x0001__x0001__x0001__x0001__x0018_@_x0001__x0001__x0001__x0001__x0001__x0001__x0018_@_x0001__x0001__x0001__x0001__x0001__x0001__x0008_@_x0001__x0001__x0001__x0001__x0001__x0001__x0008_@_x0001__x0001__x0001__x0001__x0001__x0001__x0010_@_x0001__x0001__x0001__x0001__x0001__x0001__x0008_@_x0001__x0001__x0001__x0001__x0001__x0001__x001C_@_x0001__x0001__x0001__x0001__x0001__x0001__x0014_@_x0001__x0001__x0001__x0001__x0001__x0001__x0010_@_x0001__x0001__x0001__x0001__x0001__x0001__x0001__x0001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0014_@_x0001__x0001__x0001__x0001__x0001__x0001__x001C_@_x0001__x0001__x0001__x0001__x0001__x0001__x0008_@_x0001__x0001__x0001__x0001__x0001__x0001_ @_x0001__x0001__x0001__x0001__x0001__x0001__x0008_@_x0001__x0001__x0001__x0001__x0001__x0001__x0010_@_x0001__x0001__x0001__x0001__x0001__x0002__x0001__x0001__x0008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_x0014_@_x0001__x0001__x0001__x0001__x0001__x0001__x0008_@_x0001__x0001__x0001__x0001__x0001__x0001__x0010_@_x0001__x0001__x0001__x0001__x0001__x0001__x0014_@_x0001__x0001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0014_@_x0001__x0001__x0001__x0001__x0001__x0001__x0014_@_x0001__x0001__x0001__x0001__x0001__x0001__x001C_@_x0001__x0001__x0001__x0001__x0001__x0001__x0010_@_x0001__x0001__x0001__x0001__x0001__x0001__x0008_@_x0001__x0001__x0001__x0001__x0001__x0001__x0014_@_x0001__x0001__x0001__x0001__x0001__x0001__x0008_@_x0001__x0001__x0001__x0001__x0001__x0001__x0010_@_x0001__x0001__x0001__x0001__x0001__x0001__x0008_@_x0001__x0001__x0001__x0001__x0001__x0001__x0008_@_x0001__x0001__x0001__x0001__x0001__x0001__x001C_@_x0001__x0001__x0001__x0001__x0001__x0001__x0014_@_x0001__x0002__x0001__x0001__x0001__x0001__x0001__x0001__x0010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001C_@_x0001__x0001__x0001__x0001__x0001__x0001__x0014_@_x0001__x0001__x0001__x0001__x0001__x0001__x001C_@_x0001__x0001__x0001__x0001__x0001__x0001__x0008_@_x0001__x0001__x0001__x0001__x0001__x0001__x0008_@_x0001__x0001__x0001__x0001__x0001__x0001__x0008_@_x0001__x0001__x0001__x0001__x0001__x0001__x0018_@_x0001__x0001__x0001__x0001__x0001__x0001__x0008_@_x0001__x0001__x0001__x0001__x0001__x0001__x0010_@_x0001__x0001__x0001__x0001__x0001__x0001__x0014_@_x0001__x0001__x0001__x0001__x0001__x0001__x0018_@_x0001__x0001__x0001__x0001__x0001__x0001__x0010_@_x0001__x0001__x0001__x0001__x0001__x0001__x0018_@_x0001__x0001__x0001__x0001__x0001__x0001__x0008_@_x0001__x0001__x0001__x0001__x0001__x0001__x0014_@_x0001__x0001__x0001__x0001__x0001__x0001__x0014_@_x0001__x0001__x0001__x0001__x0001__x0001__x0008_@_x0001__x0001__x0001__x0001__x0001__x0001__x0014_@_x0001__x0001__x0001__x0001__x0001__x0001__x0018_@_x0001__x0001__x0001__x0001__x0001__x0001__x0014_@_x0001__x0001__x0001__x0001__x0001__x0001__x001C_@_x0001__x0001__x0001__x0001__x0001__x0001__x0010_@_x0001__x0001__x0001__x0001__x0001__x0001__x0010_@_x0001__x0001__x0001__x0001__x0001__x0001_;@_x0001__x0001__x0001__x0001__x0001__x0001__x0018_@_x0001__x0001__x0001__x0001__x0001__x0002__x0001__x0001__x0010_@_x0001__x0001__x0001__x0001__x0001__x0001__x0010_@_x0001__x0001__x0001__x0001__x0001__x0001__x0018_@_x0001__x0001__x0001__x0001__x0001__x0001__x0010_@_x0001__x0001__x0001__x0001__x0001__x0001__x0018_@_x0001__x0001__x0001__x0001__x0001__x0001__x0010_@_x0001__x0001__x0001__x0001__x0001__x0001__x0008_@_x0001__x0001__x0001__x0001__x0001__x0001_*@_x0001__x0001__x0001__x0001__x0001__x0001__x0014_@_x0001__x0001__x0001__x0001__x0001__x0001__x0010_@_x0001__x0001__x0001__x0001__x0001__x0001__x0008_@_x0001__x0001__x0001__x0001__x0001__x0001__x0010_@_x0001__x0001__x0001__x0001__x0001__x0001__x0008_@_x0001__x0001__x0001__x0001__x0001__x0001__x0001__x0001__x0001__x0001__x0001__x0001__x0001__x0001__x0010_@_x0001__x0001__x0001__x0001__x0001__x0001__x0008_@_x0001__x0001__x0001__x0001__x0001__x0001__x0010_@_x0001__x0001__x0001__x0001__x0001__x0001_&amp;@_x0001__x0001__x0001__x0001__x0001__x0001__x001C_@_x0001__x0001__x0001__x0001__x0001__x0001__x0008_@_x0001__x0001__x0001__x0001__x0001__x0001__x001C_@_x0001__x0001__x0001__x0001__x0001__x0001__x0008_@_x0001__x0001__x0001__x0001__x0001__x0001__x0014_@_x0001__x0001__x0001__x0001__x0001__x0001__x0010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0002__x0001__x0001__x0001__x0001__x0001__x0001__x001C_@_x0001__x0001__x0001__x0001__x0001__x0001__x0008_@_x0001__x0001__x0001__x0001__x0001__x0001__x0014_@_x0001__x0001__x0001__x0001__x0001__x0001__x0008_@_x0001__x0001__x0001__x0001__x0001__x0001__x0018_@_x0001__x0001__x0001__x0001__x0001__x0001__x0014_@_x0001__x0001__x0001__x0001__x0001__x0001__x0008_@_x0001__x0001__x0001__x0001__x0001__x0001__x0014_@_x0001__x0001__x0001__x0001__x0001__x0001__x0008_@_x0001__x0001__x0001__x0001__x0001__x0001__x0010_@_x0001__x0001__x0001__x0001__x0001__x0001__x0018_@_x0001__x0001__x0001__x0001__x0001__x0001__x0014_@_x0001__x0001__x0001__x0001__x0001__x0001__x0008_@_x0001__x0001__x0001__x0001__x0001__x0001__x0008_@_x0001__x0001__x0001__x0001__x0001__x0001__x0010_@_x0001__x0001__x0001__x0001__x0001__x0001__x0008_@_x0001__x0001__x0001__x0001__x0001__x0001__x001C_@_x0001__x0001__x0001__x0001__x0001__x0001__x0010_@_x0001__x0001__x0001__x0001__x0001__x0001_&amp;@_x0001__x0001__x0001__x0001__x0001__x0001__x0010_@_x0001__x0001__x0001__x0001__x0001__x0001__x0008_@_x0001__x0001__x0001__x0001__x0001__x0001__x0008_@_x0001__x0001__x0001__x0001__x0001__x0001__x0018_@_x0001__x0001__x0001__x0001__x0001__x0001__x0014_@_x0001__x0001__x0001__x0001__x0001__x0001__x001C_@_x0001__x0001__x0001__x0001__x0001__x0001__x0010_@_x0001__x0001__x0001__x0001__x0001__x0001__x0008_@_x0001__x0001__x0001__x0001__x0001__x0001__x001C_@_x0001__x0001__x0001__x0001__x0001__x0001_ @_x0001__x0001__x0001__x0001__x0001__x0001__x0014_@_x0001__x0001__x0001__x0001__x0001__x0001__x0008_@_x0001__x0001__x0001__x0001__x0001__x0002__x0001__x0001__x0014_@_x0001__x0001__x0001__x0001__x0001__x0001__x0008_@_x0001__x0001__x0001__x0001__x0001__x0001__x0008_@_x0001__x0001__x0001__x0001__x0001__x0001__x0008_@_x0001__x0001__x0001__x0001__x0001__x0001_"@_x0001__x0001__x0001__x0001__x0001__x0001__x0010_@_x0001__x0001__x0001__x0001__x0001__x0001__x0008_@_x0001__x0001__x0001__x0001__x0001__x0001__x0014_@_x0001__x0001__x0001__x0001__x0001__x0001__x0018_@_x0001__x0001__x0001__x0001__x0001__x0001__x0010_@_x0001__x0001__x0001__x0001__x0001__x0001__x0010_@_x0001__x0001__x0001__x0001__x0001__x0001__x0008_@_x0001__x0001__x0001__x0001__x0001__x0001_M@_x0001__x0001__x0001__x0001__x0001__x0001__x0001__x0001__x0001__x0001__x0001__x0001__x0001__x0001__x0008_@_x0001__x0001__x0001__x0001__x0001__x0001__x0008_@_x0001__x0001__x0001__x0001__x0001__x0001_$@_x0001__x0001__x0001__x0001__x0001__x0001__x001C_@_x0001__x0001__x0001__x0001__x0001__x0001__x0010_@_x0001__x0001__x0001__x0001__x0001__x0001__x0018_@_x0001__x0001__x0001__x0001__x0001__x0001__x0008_@_x0001__x0001__x0001__x0001__x0001__x0001__x0008_@_x0001__x0001__x0001__x0001__x0001__x0001__x0008_@_x0001__x0001__x0001__x0001__x0001__x0001__x0010_@_x0001__x0001__x0001__x0001__x0001__x0001_ @_x0001__x0001__x0001__x0001__x0001__x0001__x0010_@_x0001__x0001__x0001__x0001__x0001__x0001_ @_x0001__x0001__x0001__x0001__x0001__x0001__x0001__x0001__x0001__x0001__x0001__x0001__x0001__x0001_*@_x0001__x0001__x0001__x0001__x0001__x0001__x0010_@_x0001__x0001__x0001__x0001__x0001__x0001__x0010_@_x0001__x0001__x0001__x0001__x0001__x0001__x0008_@_x0001__x0002__x0001__x0001__x0001__x0001__x0001__x0001__x0010_@_x0001__x0001__x0001__x0001__x0001__x0001__x0014_@_x0001__x0001__x0001__x0001__x0001__x0001__x0018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001C_@_x0001__x0001__x0001__x0001__x0001__x0001__x0008_@_x0001__x0001__x0001__x0001__x0001__x0001_&amp;@_x0001__x0001__x0001__x0001__x0001__x0001__x0010_@_x0001__x0001__x0001__x0001__x0001__x0001__x0018_@_x0001__x0001__x0001__x0001__x0001__x0001__x0010_@_x0001__x0001__x0001__x0001__x0001__x0001_&amp;@_x0001__x0001__x0001__x0001__x0001__x0001__x001C_@_x0001__x0001__x0001__x0001__x0001__x0001__x0008_@_x0001__x0001__x0001__x0001__x0001__x0001__x0018_@_x0001__x0001__x0001__x0001__x0001__x0001__x0010_@_x0001__x0001__x0001__x0001__x0001__x0001_(@_x0001__x0001__x0001__x0001__x0001__x0001__x0018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0018_@_x0001__x0001__x0001__x0001__x0001__x0001__x0008_@_x0001__x0001__x0001__x0001__x0001__x0002__x0001__x0001__x0010_@_x0001__x0001__x0001__x0001__x0001__x0001__x0008_@_x0001__x0001__x0001__x0001__x0001__x0001__x0014_@_x0001__x0001__x0001__x0001__x0001__x0001__x0014_@_x0001__x0001__x0001__x0001__x0001__x0001__x0010_@_x0001__x0001__x0001__x0001__x0001__x0001__x0008_@_x0001__x0001__x0001__x0001__x0001__x0001__x0008_@_x0001__x0001__x0001__x0001__x0001__x0001__x0010_@_x0001__x0001__x0001__x0001__x0001__x0001__x0018_@_x0001__x0001__x0001__x0001__x0001__x0001__x0014_@_x0001__x0001__x0001__x0001__x0001__x0001__x0008_@_x0001__x0001__x0001__x0001__x0001__x0001__x0008_@_x0001__x0001__x0001__x0001__x0001__x0001__x0010_@_x0001__x0001__x0001__x0001__x0001__x0001_,@_x0001__x0001__x0001__x0001__x0001__x0001__x0018_@_x0001__x0001__x0001__x0001__x0001__x0001__x0010_@_x0001__x0001__x0001__x0001__x0001__x0001__x0010_@_x0001__x0001__x0001__x0001__x0001__x0001__x0010_@_x0001__x0001__x0001__x0001__x0001_@Q@_x0001__x0001__x0001__x0001__x0001__x0001__x0008_@_x0001__x0001__x0001__x0001__x0001__x0001__x0018_@_x0001__x0001__x0001__x0001__x0001__x0001__x0010_@_x0001__x0001__x0001__x0001__x0001__x0001__x0010_@_x0001__x0001__x0001__x0001__x0001__x0001__x001C_@_x0001__x0001__x0001__x0001__x0001__x0001__x0014_@_x0001__x0001__x0001__x0001__x0001__x0001__x0010_@_x0001__x0001__x0001__x0001__x0001__x0001__x0008_@_x0001__x0001__x0001__x0001__x0001__x0001__x0008_@_x0001__x0001__x0001__x0001__x0001__x0001_A@_x0001__x0001__x0001__x0001__x0001__x0001__x0010_@_x0001__x0001__x0001__x0001__x0001__x0001__x0010_@_x0001__x0001__x0001__x0001__x0001__x0001__x0010_@_x0001__x0002__x0001__x0001__x0001__x0001__x0001__x0001__x0008_@_x0001__x0001__x0001__x0001__x0001__x0001__x0018_@_x0001__x0001__x0001__x0001__x0001__x0001__x0014_@_x0001__x0001__x0001__x0001__x0001__x0001__x001C_@_x0001__x0001__x0001__x0001__x0001__x0001_ @_x0001__x0001__x0001__x0001__x0001__x0001__x0008_@_x0001__x0001__x0001__x0001__x0001__x0001__x0008_@_x0001__x0001__x0001__x0001__x0001__x0001__x0008_@_x0001__x0001__x0001__x0001__x0001__x0001__x0014_@_x0001__x0001__x0001__x0001__x0001__x0001_ @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_x0001__x0001__x0001__x0001__x0001__x0001__x0001__x0001__x0014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 @_x0001__x0001__x0001__x0001__x0001__x0001__x0010_@_x0001__x0001__x0001__x0001__x0001__x0001__x0018_@_x0001__x0001__x0001__x0001__x0001__x0001__x0010_@_x0001__x0001__x0001__x0001__x0001__x0001__x0014_@_x0001__x0001__x0001__x0001__x0001__x0001__x0008_@_x0001__x0001__x0001__x0001__x0001__x0001__x0018_@_x0001__x0001__x0001__x0001__x0001__x0002__x0001__x0001__x0001__x0001__x0001__x0001__x0001__x0001__x0001__x0001__x0018_@_x0001__x0001__x0001__x0001__x0001__x0001__x0018_@_x0001__x0001__x0001__x0001__x0001__x0001__x0001__x0001__x0001__x0001__x0001__x0001__x0001__x0001__x0008_@_x0001__x0001__x0001__x0001__x0001__x0001__x0010_@_x0001__x0001__x0001__x0001__x0001__x0001_ @_x0001__x0001__x0001__x0001__x0001__x0001__x0008_@_x0001__x0001__x0001__x0001__x0001__x0001_(@_x0001__x0001__x0001__x0001__x0001__x0001_$@_x0001__x0001__x0001__x0001__x0001__x0001_*@_x0001__x0001__x0001__x0001__x0001__x0001__x0008_@_x0001__x0001__x0001__x0001__x0001__x0001__x0010_@_x0001__x0001__x0001__x0001__x0001__x0001_ @_x0001__x0001__x0001__x0001__x0001__x0001__x0010_@_x0001__x0001__x0001__x0001__x0001__x0001__x0001__x0001__x0001__x0001__x0001__x0001__x0001__x0001__x0010_@_x0001__x0001__x0001__x0001__x0001__x0001__x0001__x0001__x0001__x0001__x0001__x0001__x0001__x0001__x0018_@_x0001__x0001__x0001__x0001__x0001__x0001__x0010_@_x0001__x0001__x0001__x0001__x0001__x0001__x0008_@_x0001__x0001__x0001__x0001__x0001__x0001__x0010_@_x0001__x0001__x0001__x0001__x0001__x0001__x0008_@_x0001__x0001__x0001__x0001__x0001__x0001__x0014_@_x0001__x0001__x0001__x0001__x0001__x0001__x0018_@_x0001__x0001__x0001__x0001__x0001__x0001__x0014_@_x0001__x0001__x0001__x0001__x0001__x0001__x0001__x0001__x0001__x0001__x0001__x0001__x0001__x0001__x001C_@_x0001__x0001__x0001__x0001__x0001__x0001__x0008_@_x0001__x0001__x0001__x0001__x0001__x0001__x0001__x0001__x0001__x0001__x0001__x0001__x0001__x0001__x0018_@_x0001__x0001__x0001__x0001__x0001__x0001__x0018_@_x0001__x0002__x0001__x0001__x0001__x0001__x0001__x0001__x0018_@_x0001__x0001__x0001__x0001__x0001__x0001__x001C_@_x0001__x0001__x0001__x0001__x0001__x0001_"@_x0001__x0001__x0001__x0001__x0001__x0001__x0008_@_x0001__x0001__x0001__x0001__x0001__x0001__x0008_@_x0001__x0001__x0001__x0001__x0001__x0001__x0010_@_x0001__x0001__x0001__x0001__x0001__x0001__x0008_@_x0001__x0001__x0001__x0001__x0001__x0001_*@_x0001__x0001__x0001__x0001__x0001__x0001__x0014_@_x0001__x0001__x0001__x0001__x0001__x0001__x0018_@_x0001__x0001__x0001__x0001__x0001__x0001__x0008_@_x0001__x0001__x0001__x0001__x0001__x0001__x0018_@_x0001__x0001__x0001__x0001__x0001__x0001__x0014_@_x0001__x0001__x0001__x0001__x0001__x0001__x0001__x0001__x0001__x0001__x0001__x0001__x0001__x0001_ @_x0001__x0001__x0001__x0001__x0001__x0001__x001C_@_x0001__x0001__x0001__x0001__x0001__x0001__x0001__x0001__x0001__x0001__x0001__x0001__x0001__x0001__x0008_@_x0001__x0001__x0001__x0001__x0001__x0001__x001C_@_x0001__x0001__x0001__x0001__x0001__x0001_&amp;@_x0001__x0001__x0001__x0001__x0001__x0001__x0010_@_x0001__x0001__x0001__x0001__x0001__x0001__x0010_@_x0001__x0001__x0001__x0001__x0001__x0001__x0014_@_x0001__x0001__x0001__x0001__x0001__x0001__x0014_@_x0001__x0001__x0001__x0001__x0001__x0001__x0018_@_x0001__x0001__x0001__x0001__x0001__x0001__x0018_@_x0001__x0001__x0001__x0001__x0001__x0001__x0008_@_x0001__x0001__x0001__x0001__x0001__x0001__x001C_@_x0001__x0001__x0001__x0001__x0001__x0001_ @_x0001__x0001__x0001__x0001__x0001__x0001__x0010_@_x0001__x0001__x0001__x0001__x0001__x0001_&amp;@_x0001__x0001__x0001__x0001__x0001__x0002__x0001__x0001__x0010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_x0018_@_x0001__x0001__x0001__x0001__x0001__x0001__x0008_@_x0001__x0001__x0001__x0001__x0001__x0001_ @_x0001__x0001__x0001__x0001__x0001__x0001__x0008_@_x0001__x0001__x0001__x0001__x0001__x0001__x0008_@_x0001__x0001__x0001__x0001__x0001__x0001__x0008_@_x0001__x0001__x0001__x0001__x0001__x0001__x0018_@_x0001__x0001__x0001__x0001__x0001__x0001__x0014_@_x0001__x0001__x0001__x0001__x0001__x0001__x0018_@_x0001__x0001__x0001__x0001__x0001__x0001__x0008_@_x0001__x0001__x0001__x0001__x0001__x0001__x0008_@_x0001__x0001__x0001__x0001__x0001__x0001__x0018_@_x0001__x0001__x0001__x0001__x0001__x0001__x0010_@_x0001__x0001__x0001__x0001__x0001__x0001__x0010_@_x0001__x0001__x0001__x0001__x0001__x0001__x0018_@_x0001__x0001__x0001__x0001__x0001__x0001__x0008_@_x0001__x0001__x0001__x0001__x0001__x0001__x0008_@_x0001__x0001__x0001__x0001__x0001__x0001__x0008_@_x0001__x0001__x0001__x0001__x0001__x0001__x0008_@_x0001__x0001__x0001__x0001__x0001__x0001_ @_x0001__x0001__x0001__x0001__x0001__x0001__x0008_@_x0001__x0001__x0001__x0001__x0001__x0001__x001C_@_x0001__x0001__x0001__x0001__x0001__x0001__x0018_@_x0001__x0001__x0001__x0001__x0001__x0001_ @_x0001__x0001__x0001__x0001__x0001__x0001__x0014_@_x0001__x0002__x0001__x0001__x0001__x0001__x0001__x0001__x0014_@_x0001__x0001__x0001__x0001__x0001__x0001__x0008_@_x0001__x0001__x0001__x0001__x0001__x0001__x001C_@_x0001__x0001__x0001__x0001__x0001__x0001__x0008_@_x0001__x0001__x0001__x0001__x0001__x0001__x0018_@_x0001__x0001__x0001__x0001__x0001__x0001__x0010_@_x0001__x0001__x0001__x0001__x0001__x0001__x0008_@_x0001__x0001__x0001__x0001__x0001__x0001__x0010_@_x0001__x0001__x0001__x0001__x0001__x0001_"@_x0001__x0001__x0001__x0001__x0001__x0001__x0010_@_x0001__x0001__x0001__x0001__x0001__x0001__x0018_@_x0001__x0001__x0001__x0001__x0001__x0001__x0010_@_x0001__x0001__x0001__x0001__x0001__x0001__x0014_@_x0001__x0001__x0001__x0001__x0001__x0001__x0008_@_x0001__x0001__x0001__x0001__x0001__x0001__x0010_@_x0001__x0001__x0001__x0001__x0001__x0001__x0010_@_x0001__x0001__x0001__x0001__x0001__x0001__x0010_@_x0001__x0001__x0001__x0001__x0001__x0001_ @_x0001__x0001__x0001__x0001__x0001__x0001__x001C_@_x0001__x0001__x0001__x0001__x0001__x0001__x0014_@_x0001__x0001__x0001__x0001__x0001__x0001__x0014_@_x0001__x0001__x0001__x0001__x0001__x0001_1@_x0001__x0001__x0001__x0001__x0001__x0001__x0010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0014_@_x0001__x0001__x0001__x0001__x0001__x0001_ @_x0001__x0001__x0001__x0001__x0001__x0002__x0001__x0001__x0008_@_x0001__x0001__x0001__x0001__x0001__x0001__x0008_@_x0001__x0001__x0001__x0001__x0001__x0001__x0008_@_x0001__x0001__x0001__x0001__x0001__x0001__x0008_@_x0001__x0001__x0001__x0001__x0001__x0001_"@_x0001__x0001__x0001__x0001__x0001__x0001__x0018_@_x0001__x0001__x0001__x0001__x0001__x0001__x0018_@_x0001__x0001__x0001__x0001__x0001__x0001__x0010_@_x0001__x0001__x0001__x0001__x0001__x0001__x0010_@_x0001__x0001__x0001__x0001__x0001__x0001__x001C_@_x0001__x0001__x0001__x0001__x0001__x0001__x0008_@_x0001__x0001__x0001__x0001__x0001__x0001__x0008_@_x0001__x0001__x0001__x0001__x0001__x0001__x0014_@_x0001__x0001__x0001__x0001__x0001__x0001__x0008_@_x0001__x0001__x0001__x0001__x0001__x0001__x001C_@_x0001__x0001__x0001__x0001__x0001__x0001__x0008_@_x0001__x0001__x0001__x0001__x0001__x0001__x0008_@_x0001__x0001__x0001__x0001__x0001__x0001__x0010_@_x0001__x0001__x0001__x0001__x0001__x0001__x0018_@_x0001__x0001__x0001__x0001__x0001__x0001__x0008_@_x0001__x0001__x0001__x0001__x0001__x0001__x0008_@_x0001__x0001__x0001__x0001__x0001__x0001__x0010_@_x0001__x0001__x0001__x0001__x0001__x0001__x0018_@_x0001__x0001__x0001__x0001__x0001__x0001__x001C_@_x0001__x0001__x0001__x0001__x0001__x0001__x0010_@_x0001__x0001__x0001__x0001__x0001__x0001__x0014_@_x0001__x0001__x0001__x0001__x0001__x0001__x0014_@_x0001__x0001__x0001__x0001__x0001__x0001__x0014_@_x0001__x0001__x0001__x0001__x0001__x0001__x0010_@_x0001__x0001__x0001__x0001__x0001__x0001__x0018_@_x0001__x0001__x0001__x0001__x0001__x0001__x0014_@_x0001__x0001__x0001__x0001__x0001__x0001__x0014_@_x0001__x0002__x0001__x0001__x0001__x0001__x0001__x0001__x0008_@_x0001__x0001__x0001__x0001__x0001__x0001__x0010_@_x0001__x0001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001C_@_x0001__x0001__x0001__x0001__x0001__x0001__x001C_@_x0001__x0001__x0001__x0001__x0001__x0001__x0010_@_x0001__x0001__x0001__x0001__x0001__x0001__x0010_@_x0001__x0001__x0001__x0001__x0001__x0001__x0008_@_x0001__x0001__x0001__x0001__x0001__x0001__x0008_@_x0001__x0001__x0001__x0001__x0001__x0001__x001C_@_x0001__x0001__x0001__x0001__x0001__x0001__x0008_@_x0001__x0001__x0001__x0001__x0001__x0001__x0010_@_x0001__x0001__x0001__x0001__x0001__x0001__x0001_@_x0001__x0001__x0001__x0001__x0001__x0001__x0008_@_x0001__x0001__x0001__x0001__x0001__x0001__x0010_@_x0001__x0001__x0001__x0001__x0001__x0001__x0014_@_x0001__x0001__x0001__x0001__x0001__x0001__x0008_@_x0001__x0001__x0001__x0001__x0001__x0001__x0018_@_x0001__x0001__x0001__x0001__x0001__x0001__x0014_@_x0001__x0001__x0001__x0001__x0001__x0001__x0008_@_x0001__x0001__x0001__x0001__x0001__x0001__x0008_@_x0001__x0001__x0001__x0001__x0001__x0001__x0018_@_x0001__x0001__x0001__x0001__x0001__x0001__x0018_@_x0001__x0001__x0001__x0001__x0001__x0001__x0008_@_x0001__x0001__x0001__x0001__x0001__x0001__x0010_@_x0001__x0001__x0001__x0001__x0001__x0001__x0008_@_x0001__x0001__x0001__x0001__x0001__x0001__x0014_@_x0001__x0001__x0001__x0001__x0001__x0002__x0001__x0001__x0008_@_x0001__x0001__x0001__x0001__x0001__x0001__x0008_@_x0001__x0001__x0001__x0001__x0001__x0001__x0014_@_x0001__x0001__x0001__x0001__x0001__x0001__x001C_@_x0001__x0001__x0001__x0001__x0001__x0001__x0010_@_x0001__x0001__x0001__x0001__x0001__x0001__x0008_@_x0001__x0001__x0001__x0001__x0001__x0001__x0018_@_x0001__x0001__x0001__x0001__x0001__x0001__x0010_@_x0001__x0001__x0001__x0001__x0001__x0001__x001C_@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_x0008_@_x0001__x0001__x0001__x0001__x0001__x0001__x0001__x0001__x0001__x0001__x0001__x0001__x0001__x0001__x0014_@_x0001__x0001__x0001__x0001__x0001__x0001__x0008_@_x0001__x0001__x0001__x0001__x0001__x0001__x0008_@_x0001__x0001__x0001__x0001__x0001__x0001__x0010_@_x0001__x0001__x0001__x0001__x0001__x0001__x0010_@_x0001__x0001__x0001__x0001__x0001__x0001__x0018_@_x0001__x0001__x0001__x0001__x0001__x0001__x001C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0001__x0001__x0001__x0001__x0001__x0001__x0001__x0001__x0010_@_x0001__x0001__x0001__x0001__x0001__x0001__x0001__x0001__x0001__x0002__x0001__x0001__x0001__x0001__x0001__x0001__x0008_@_x0001__x0001__x0001__x0001__x0001__x0001__x0008_@_x0001__x0001__x0001__x0001__x0001__x0001__x0008_@_x0001__x0001__x0001__x0001__x0001__x0001__x001C_@_x0001__x0001__x0001__x0001__x0001__x0001__x0008_@_x0001__x0001__x0001__x0001__x0001__x0001__x0008_@_x0001__x0001__x0001__x0001__x0001__x0001__x0008_@_x0001__x0001__x0001__x0001__x0001__x0001__x001C_@_x0001__x0001__x0001__x0001__x0001__x0001__x0010_@_x0001__x0001__x0001__x0001__x0001__x0001__x0010_@_x0001__x0001__x0001__x0001__x0001__x0001__x0008_@_x0001__x0001__x0001__x0001__x0001__x0001__x0018_@_x0001__x0001__x0001__x0001__x0001__x0001__x0001__x0001__x0001__x0001__x0001__x0001__x0001__x0001__x0008_@_x0001__x0001__x0001__x0001__x0001__x0001__x0010_@_x0001__x0001__x0001__x0001__x0001__x0001__x0008_@_x0001__x0001__x0001__x0001__x0001__x0001__x001C_@_x0001__x0001__x0001__x0001__x0001__x0001__x0018_@_x0001__x0001__x0001__x0001__x0001__x0001__x0018_@_x0001__x0001__x0001__x0001__x0001__x0001__x0014_@_x0001__x0001__x0001__x0001__x0001__x0001__x0010_@_x0001__x0001__x0001__x0001__x0001__x0001__x0010_@_x0001__x0001__x0001__x0001__x0001__x0001__x001C_@_x0001__x0001__x0001__x0001__x0001__x0001__x001C_@_x0001__x0001__x0001__x0001__x0001__x0001__x0008_@_x0001__x0001__x0001__x0001__x0001__x0001__x0014_@_x0001__x0001__x0001__x0001__x0001__x0001__x0010_@_x0001__x0001__x0001__x0001__x0001__x0001__x0014_@_x0001__x0001__x0001__x0001__x0001__x0001__x0014_@_x0001__x0001__x0001__x0001__x0001__x0001_2@_x0001__x0001__x0001__x0001__x0001__x0001__x0010_@_x0001__x0001__x0001__x0001__x0001__x0002__x0001__x0001__x0014_@_x0001__x0001__x0001__x0001__x0001__x0001__x0014_@_x0001__x0001__x0001__x0001__x0001__x0001__x0014_@_x0001__x0001__x0001__x0001__x0001__x0001__x0010_@_x0001__x0001__x0001__x0001__x0001__x0001_ @_x0001__x0001__x0001__x0001__x0001__x0001__x0010_@_x0001__x0001__x0001__x0001__x0001__x0001_"@_x0001__x0001__x0001__x0001__x0001__x0001__x0001__x0001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001C_@_x0001__x0001__x0001__x0001__x0001__x0001__x0008_@_x0001__x0001__x0001__x0001__x0001__x0001_1@_x0001__x0001__x0001__x0001__x0001__x0001__x0018_@_x0001__x0001__x0001__x0001__x0001__x0001__x0008_@_x0001__x0001__x0001__x0001__x0001__x0001__x0014_@_x0001__x0001__x0001__x0001__x0001__x0001__x0008_@_x0001__x0001__x0001__x0001__x0001__x0001__x001C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0018_@_x0001__x0001__x0001__x0001__x0001__x0001__x0008_@_x0001__x0001__x0001__x0001__x0001__x0001__x0010_@_x0001__x0001__x0001__x0001__x0001__x0001_ @_x0001__x0002__x0001__x0001__x0001__x0001__x0001__x0001__x001C_@_x0001__x0001__x0001__x0001__x0001__x0001__x0010_@_x0001__x0001__x0001__x0001__x0001__x0001__x0010_@_x0001__x0001__x0001__x0001__x0001__x0001__x0010_@_x0001__x0001__x0001__x0001__x0001__x0001__x0014_@_x0001__x0001__x0001__x0001__x0001__x0001__x0010_@_x0001__x0001__x0001__x0001__x0001__x0001__x0018_@_x0001__x0001__x0001__x0001__x0001__x0001__x0010_@_x0001__x0001__x0001__x0001__x0001__x0001__x0010_@_x0001__x0001__x0001__x0001__x0001__x0001__x0018_@_x0001__x0001__x0001__x0001__x0001__x0001__x0001__x0001__x0001__x0001__x0001__x0001__x0001__x0001__x0008_@_x0001__x0001__x0001__x0001__x0001__x0001__x001C_@_x0001__x0001__x0001__x0001__x0001__x0001__x001C_@_x0001__x0001__x0001__x0001__x0001__x0001__x0010_@_x0001__x0001__x0001__x0001__x0001__x0001__x0008_@_x0001__x0001__x0001__x0001__x0001__x0001__x0018_@_x0001__x0001__x0001__x0001__x0001__x0001__x0008_@_x0001__x0001__x0001__x0001__x0001__x0001__x0008_@_x0001__x0001__x0001__x0001__x0001_@@_x0001__x0001__x0001__x0001__x0001__x0001__x0008_@_x0001__x0001__x0001__x0001__x0001__x0001__x0014_@_x0001__x0001__x0001__x0001__x0001__x0001__x0014_@_x0001__x0001__x0001__x0001__x0001__x0001__x0008_@_x0001__x0001__x0001__x0001__x0001__x0001__x0018_@_x0001__x0001__x0001__x0001__x0001__x0001__x0010_@_x0001__x0001__x0001__x0001__x0001__x0001_"@_x0001__x0001__x0001__x0001__x0001__x0001__x0008_@_x0001__x0001__x0001__x0001__x0001__x0001__x0001__x0001__x0001__x0001__x0001__x0001__x0001__x0001_&amp;@_x0001__x0001__x0001__x0001__x0001__x0001__x0008_@_x0001__x0001__x0001__x0001__x0001__x0002__x0001__x0001__x0008_@_x0001__x0001__x0001__x0001__x0001__x0001__x0001__x0001__x0001__x0001__x0001__x0001__x0001__x0001__x0010_@_x0001__x0001__x0001__x0001__x0001__x0001__x0008_@_x0001__x0001__x0001__x0001__x0001__x0001__x0008_@_x0001__x0001__x0001__x0001__x0001__x0001__x0010_@_x0001__x0001__x0001__x0001__x0001__x0001__x0010_@_x0001__x0001__x0001__x0001__x0001__x0001__x001C_@_x0001__x0001__x0001__x0001__x0001__x0001__x0010_@_x0001__x0001__x0001__x0001__x0001__x0001__x0014_@_x0001__x0001__x0001__x0001__x0001__x0001__x0010_@_x0001__x0001__x0001__x0001__x0001__x0001__x0008_@_x0001__x0001__x0001__x0001__x0001__x0001__x0008_@_x0001__x0001__x0001__x0001__x0001__x0001_ @_x0001__x0001__x0001__x0001__x0001__x0001__x0018_@_x0001__x0001__x0001__x0001__x0001__x0001__x0010_@_x0001__x0001__x0001__x0001__x0001__x0001__x001C_@_x0001__x0001__x0001__x0001__x0001__x0001_ @_x0001__x0001__x0001__x0001__x0001__x0001__x0008_@_x0001__x0001__x0001__x0001__x0001__x0001_ @_x0001__x0001__x0001__x0001__x0001__x0001__x0010_@_x0001__x0001__x0001__x0001__x0001__x0001__x0001__x0001__x0001__x0001__x0001__x0001__x0001__x0001__x0008_@_x0001__x0001__x0001__x0001__x0001_J@_x0001__x0001__x0001__x0001__x0001__x0001__x0018_@_x0001__x0001__x0001__x0001__x0001__x0001__x0008_@_x0001__x0001__x0001__x0001__x0001__x0001__x0008_@_x0001__x0001__x0001__x0001__x0001__x0001__x0010_@_x0001__x0001__x0001__x0001__x0001__x0001__x0008_@_x0001__x0001__x0001__x0001__x0001__x0001__x0018_@_x0001__x0001__x0001__x0001__x0001__x0001__x0008_@_x0001__x0001__x0001__x0001__x0001__x0001_;@_x0001__x0002__x0001__x0001__x0001__x0001__x0001__x0001__x0008_@_x0001__x0001__x0001__x0001__x0001__x0001__x0010_@_x0001__x0001__x0001__x0001__x0001__x0001__x0014_@_x0001__x0001__x0001__x0001__x0001__x0001__x0010_@_x0001__x0001__x0001__x0001__x0001__x0001__x0008_@_x0001__x0001__x0001__x0001__x0001__x0001_ @_x0001__x0001__x0001__x0001__x0001__x0001__x0008_@_x0001__x0001__x0001__x0001__x0001__x0001__x0010_@_x0001__x0001__x0001__x0001__x0001__x0001__x0018_@_x0001__x0001__x0001__x0001__x0001__x0001__x0018_@_x0001__x0001__x0001__x0001__x0001__x0001__x0018_@_x0001__x0001__x0001__x0001__x0001__x0001_&amp;@_x0001__x0001__x0001__x0001__x0001__x0001__x0014_@_x0001__x0001__x0001__x0001__x0001__x0001__x0010_@_x0001__x0001__x0001__x0001__x0001__x0001__x0018_@_x0001__x0001__x0001__x0001__x0001__x0001__x0001__x0001__x0001__x0001__x0001__x0001__x0001__x0001__x0018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0018_@_x0001__x0001__x0001__x0001__x0001__x0001__x001C_@_x0001__x0001__x0001__x0001__x0001__x0001__x0014_@_x0001__x0001__x0001__x0001__x0001__x0001__x0010_@_x0001__x0001__x0001__x0001__x0001__x0001__x0010_@_x0001__x0001__x0001__x0001__x0001__x0001__x0001__x0001__x0001__x0001__x0001__x0001__x0001__x0001__x0001__x0001__x0001__x0001__x0001__x0001__x0001__x0001__x0010_@_x0001__x0001__x0001__x0001__x0001__x0001_ @_x0001__x0001__x0001__x0001__x0001__x0002__x0001__x0001__x0008_@_x0001__x0001__x0001__x0001__x0001__x0001__x0010_@_x0001__x0001__x0001__x0001__x0001__x0001__x0008_@_x0001__x0001__x0001__x0001__x0001__x0001__x001C_@_x0001__x0001__x0001__x0001__x0001__x0001__x001C_@_x0001__x0001__x0001__x0001__x0001__x0001__x0001__x0001__x0001__x0001__x0001__x0001__x0001__x0001_*@_x0001__x0001__x0001__x0001__x0001__x0001__x0010_@_x0001__x0001__x0001__x0001__x0001__x0001__x0010_@_x0001__x0001__x0001__x0001__x0001__x0001__x0010_@_x0001__x0001__x0001__x0001__x0001__x0001__x0008_@_x0001__x0001__x0001__x0001__x0001__x0001__x0014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0010_@_x0001__x0001__x0001__x0001__x0001__x0001__x0018_@_x0001__x0001__x0001__x0001__x0001__x0001__x0008_@_x0001__x0001__x0001__x0001__x0001__x0001__x0010_@_x0001__x0001__x0001__x0001__x0001__x0001__x0008_@_x0001__x0001__x0001__x0001__x0001__x0001__x0008_@_x0001__x0001__x0001__x0001__x0001__x0001_1@_x0001__x0001__x0001__x0001__x0001__x0001__x0008_@_x0001__x0001__x0001__x0001__x0001__x0001__x001C_@_x0001__x0001__x0001__x0001__x0001__x0001__x0008_@_x0001__x0001__x0001__x0001__x0001__x0001__x0010_@_x0001__x0001__x0001__x0001__x0001__x0001__x001C_@_x0001__x0001__x0001__x0001__x0001__x0001__x0008_@_x0001__x0001__x0001__x0001__x0001__x0001__x0014_@_x0001__x0001__x0001__x0001__x0001__x0001__x0014_@_x0001__x0002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001C_@_x0001__x0001__x0001__x0001__x0001__x0001__x001C_@_x0001__x0001__x0001__x0001__x0001__x0001__x0001__x0001__x0001__x0001__x0001__x0001__x0001__x0001__x001C_@_x0001__x0001__x0001__x0001__x0001__x0001__x0010_@_x0001__x0001__x0001__x0001__x0001__x0001__x001C_@_x0001__x0001__x0001__x0001__x0001__x0001_(@_x0001__x0001__x0001__x0001__x0001__x0001__x001C_@_x0001__x0001__x0001__x0001__x0001__x0001__x0008_@_x0001__x0001__x0001__x0001__x0001__x0001__x0008_@_x0001__x0001__x0001__x0001__x0001__x0001__x0014_@_x0001__x0001__x0001__x0001__x0001__x0001__x0001__x0001__x0001__x0001__x0001__x0001__x0001__x0001_&amp;@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0014_@_x0001__x0001__x0001__x0001__x0001__x0001_"@_x0001__x0001__x0001__x0001__x0001__x0001__x0008_@_x0001__x0001__x0001__x0001__x0001__x0001__x0010_@_x0001__x0001__x0001__x0001__x0001__x0001__x0010_@_x0001__x0001__x0001__x0001__x0001__x0001__x0010_@_x0001__x0001__x0001__x0001__x0001__x0001__x0010_@_x0001__x0001__x0001__x0001__x0001__x0002__x0001__x0001__x0008_@_x0001__x0001__x0001__x0001__x0001__x0001__x0008_@_x0001__x0001__x0001__x0001__x0001__x0001__x0014_@_x0001__x0001__x0001__x0001__x0001__x0001__x0014_@_x0001__x0001__x0001__x0001__x0001__x0001__x0008_@_x0001__x0001__x0001__x0001__x0001__x0001__x0008_@_x0001__x0001__x0001__x0001__x0001__x0001__x0008_@_x0001__x0001__x0001__x0001__x0001__x0001__x001C_@_x0001__x0001__x0001__x0001__x0001__x0001__x0018_@_x0001__x0001__x0001__x0001__x0001__x0001__x0010_@_x0001__x0001__x0001__x0001__x0001__x0001__x0010_@_x0001__x0001__x0001__x0001__x0001__x0001__x0010_@_x0001__x0001__x0001__x0001__x0001__x0001__x0001__x0001__x0001__x0001__x0001__x0001__x0001__x0001__x0008_@_x0001__x0001__x0001__x0001__x0001__x0001__x0018_@_x0001__x0001__x0001__x0001__x0001__x0001__x0008_@_x0001__x0001__x0001__x0001__x0001__x0001_"@_x0001__x0001__x0001__x0001__x0001__x0001_ @_x0001__x0001__x0001__x0001__x0001__x0001__x001C_@_x0001__x0001__x0001__x0001__x0001__x0001__x0008_@_x0001__x0001__x0001__x0001__x0001__x0001__x0008_@_x0001__x0001__x0001__x0001__x0001__x0001__x001C_@_x0001__x0001__x0001__x0001__x0001__x0001__x0018_@_x0001__x0001__x0001__x0001__x0001__x0001__x0010_@_x0001__x0001__x0001__x0001__x0001__x0001__x0001__x0001__x0001__x0001__x0001__x0001__x0001__x0001__x0008_@_x0001__x0001__x0001__x0001__x0001__x0001__x0010_@_x0001__x0001__x0001__x0001__x0001__x0001__x0018_@_x0001__x0001__x0001__x0001__x0001__x0001__x0008_@_x0001__x0001__x0001__x0001__x0001__x0001__x001C_@_x0001__x0001__x0001__x0001__x0001__x0001__x0018_@_x0001__x0001__x0001__x0001__x0001__x0001__x0018_@_x0001__x0002__x0001__x0001__x0001__x0001__x0001__x0001__x0008_@_x0001__x0001__x0001__x0001__x0001__x0001__x0008_@_x0001__x0001__x0001__x0001__x0001__x0001__x0014_@_x0001__x0001__x0001__x0001__x0001__x0001__x0010_@_x0001__x0001__x0001__x0001__x0001__x0001__x0010_@_x0001__x0001__x0001__x0001__x0001__x0001__x0008_@_x0001__x0001__x0001__x0001__x0001__x0001__x0008_@_x0001__x0001__x0001__x0001__x0001__x0001__x0014_@_x0001__x0001__x0001__x0001__x0001__x0001_&amp;@_x0001__x0001__x0001__x0001__x0001__x0001__x0010_@_x0001__x0001__x0001__x0001__x0001__x0001_ @_x0001__x0001__x0001__x0001__x0001__x0001__x0018_@_x0001__x0001__x0001__x0001__x0001__x0001__x0018_@_x0001__x0001__x0001__x0001__x0001__x0001__x0014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0014_@_x0001__x0001__x0001__x0001__x0001__x0001__x0014_@_x0001__x0001__x0001__x0001__x0001__x0001__x0014_@_x0001__x0001__x0001__x0001__x0001__x0001__x0014_@_x0001__x0001__x0001__x0001__x0001__x0001__x0010_@_x0001__x0001__x0001__x0001__x0001__x0001__x0008_@_x0001__x0001__x0001__x0001__x0001__x0001_ @_x0001__x0001__x0001__x0001__x0001__x0001__x001C_@_x0001__x0001__x0001__x0001__x0001__x0001__x0008_@_x0001__x0001__x0001__x0001__x0001__x0001__x0018_@_x0001__x0001__x0001__x0001__x0001__x0001__x0008_@_x0001__x0001__x0001__x0001__x0001__x0001__x0018_@_x0001__x0001__x0001__x0001__x0001__x0002__x0001__x0001__x0008_@_x0001__x0001__x0001__x0001__x0001__x0001_Q@_x0001__x0001__x0001__x0001__x0001__x0001__x0014_@_x0001__x0001__x0001__x0001__x0001__x0001__x0014_@_x0001__x0001__x0001__x0001__x0001__x0001__x0008_@_x0001__x0001__x0001__x0001__x0001__x0001__x0001__x0001__x0001__x0001__x0001__x0001__x0001__x0001__x0010_@_x0001__x0001__x0001__x0001__x0001__x0001_ @_x0001__x0001__x0001__x0001__x0001__x0001__x0018_@_x0001__x0001__x0001__x0001__x0001__x0001__x0014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 @_x0001__x0001__x0001__x0001__x0001__x0001__x0018_@_x0001__x0001__x0001__x0001__x0001__x0001__x0014_@_x0001__x0001__x0001__x0001__x0001__x0001__x001C_@_x0001__x0001__x0001__x0001__x0001__x0001__x0018_@_x0001__x0001__x0001__x0001__x0001__x0001__x0018_@_x0001__x0001__x0001__x0001__x0001__x0001_F@_x0001__x0001__x0001__x0001__x0001__x0001__x0010_@_x0001__x0001__x0001__x0001__x0001__x0001__x0008_@_x0001__x0001__x0001__x0001__x0001__x0001__x0010_@_x0001__x0001__x0001__x0001__x0001__x0001__x0001__x0001__x0001__x0001__x0001__x0001__x0001__x0001__x0018_@_x0001__x0001__x0001__x0001__x0001__x0001__x0018_@_x0001__x0001__x0001__x0001__x0001__x0001_"@_x0001__x0001__x0001__x0001__x0001__x0001__x0008_@_x0001__x0001__x0001__x0001__x0001__x0001__x0014_@_x0001__x0001__x0001__x0001__x0001__x0001__x0008_@_x0001__x0002__x0001__x0001__x0001__x0001__x0001__x0001_"@_x0001__x0001__x0001__x0001__x0001__x0001__x001C_@_x0001__x0001__x0001__x0001__x0001__x0001__x0008_@_x0001__x0001__x0001__x0001__x0001__x0001__x0010_@_x0001__x0001__x0001__x0001__x0001__x0001__x0014_@_x0001__x0001__x0001__x0001__x0001__x0001__x0010_@_x0001__x0001__x0001__x0001__x0001__x0001__x0008_@_x0001__x0001__x0001__x0001__x0001__x0001_"@_x0001__x0001__x0001__x0001__x0001__x0001__x0008_@_x0001__x0001__x0001__x0001__x0001__x0001__x0008_@_x0001__x0001__x0001__x0001__x0001__x0001__x0008_@_x0001__x0001__x0001__x0001__x0001__x0001__x0014_@_x0001__x0001__x0001__x0001__x0001__x0001__x0001__x0001__x0001__x0001__x0001__x0001__x0001__x0001__x0014_@_x0001__x0001__x0001__x0001__x0001__x0001__x0018_@_x0001__x0001__x0001__x0001__x0001__x0001__x0008_@_x0001__x0001__x0001__x0001__x0001__x0001__x0010_@_x0001__x0001__x0001__x0001__x0001__x0001__x0010_@_x0001__x0001__x0001__x0001__x0001__x0001_8@_x0001__x0001__x0001__x0001__x0001__x0001__x0008_@_x0001__x0001__x0001__x0001__x0001__x0001__x0010_@_x0001__x0001__x0001__x0001__x0001__x0001__x0010_@_x0001__x0001__x0001__x0001__x0001__x0001__x0010_@_x0001__x0001__x0001__x0001__x0001__x0001__x0018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0002__x0001__x0001__x0008_@_x0001__x0001__x0001__x0001__x0001__x0001__x0001_@_x0001__x0001__x0001__x0001__x0001__x0001__x0014_@_x0001__x0001__x0001__x0001__x0001__x0001__x0018_@_x0001__x0001__x0001__x0001__x0001__x0001__x0018_@_x0001__x0001__x0001__x0001__x0001__x0001__x0018_@_x0001__x0001__x0001__x0001__x0001__x0001__x0010_@_x0001__x0001__x0001__x0001__x0001__x0001__x0008_@_x0001__x0001__x0001__x0001__x0001__x0001__x001C_@_x0001__x0001__x0001__x0001__x0001__x0001__x0008_@_x0001__x0001__x0001__x0001__x0001__x0001__x0014_@_x0001__x0001__x0001__x0001__x0001__x0001__x0010_@_x0001__x0001__x0001__x0001__x0001__x0001_ @_x0001__x0001__x0001__x0001__x0001__x0001__x0018_@_x0001__x0001__x0001__x0001__x0001__x0001__x0010_@_x0001__x0001__x0001__x0001__x0001__x0001__x0014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0001__x0001__x0001__x0001__x0001__x0001__x0008_@_x0001__x0001__x0001__x0001__x0001__x0001_ @_x0001__x0001__x0001__x0001__x0001__x0001__x0010_@_x0001__x0001__x0001__x0001__x0001__x0001__x0014_@_x0001__x0001__x0001__x0001__x0001__x0001__x0001__x0001__x0001__x0001__x0001__x0001__x0001__x0001__x0010_@_x0001__x0001__x0001__x0001__x0001__x0001__x0010_@_x0001__x0001__x0001__x0001__x0001__x0001__x0014_@_x0001__x0001__x0001__x0001__x0001__x0001__x0008_@_x0001__x0001__x0001__x0001__x0001__x0001__x0014_@_x0001__x0002__x0001__x0001__x0001__x0001__x0001__x0001__x001C_@_x0001__x0001__x0001__x0001__x0001__x0001__x0010_@_x0001__x0001__x0001__x0001__x0001__x0001__x0008_@_x0001__x0001__x0001__x0001__x0001__x0001__x0010_@_x0001__x0001__x0001__x0001__x0001__x0001__x0018_@_x0001__x0001__x0001__x0001__x0001__x0001__x0010_@_x0001__x0001__x0001__x0001__x0001__x0001__x0014_@_x0001__x0001__x0001__x0001__x0001__x0001__x0014_@_x0001__x0001__x0001__x0001__x0001__x0001__x0010_@_x0001__x0001__x0001__x0001__x0001__x0001__x0008_@_x0001__x0001__x0001__x0001__x0001__x0001_ @_x0001__x0001__x0001__x0001__x0001__x0001__x0008_@_x0001__x0001__x0001__x0001__x0001__x0001__x0014_@_x0001__x0001__x0001__x0001__x0001__x0001__x0008_@_x0001__x0001__x0001__x0001__x0001__x0001__x0010_@_x0001__x0001__x0001__x0001__x0001__x0001__x0018_@_x0001__x0001__x0001__x0001__x0001__x0001__x0008_@_x0001__x0001__x0001__x0001__x0001__x0001__x0014_@_x0001__x0001__x0001__x0001__x0001__x0001__x0010_@_x0001__x0001__x0001__x0001__x0001__x0001__x0010_@_x0001__x0001__x0001__x0001__x0001__x0001_2@_x0001__x0001__x0001__x0001__x0001__x0001__x0010_@_x0001__x0001__x0001__x0001__x0001__x0001__x0018_@_x0001__x0001__x0001__x0001__x0001__x0001__x0014_@_x0001__x0001__x0001__x0001__x0001__x0001__x0008_@_x0001__x0001__x0001__x0001__x0001__x0001__x0010_@_x0001__x0001__x0001__x0001__x0001__x0001__x001C_@_x0001__x0001__x0001__x0001__x0001__x0001__x0008_@_x0001__x0001__x0001__x0001__x0001__x0001__x0008_@_x0001__x0001__x0001__x0001__x0001__x0001__x0018_@_x0001__x0001__x0001__x0001__x0001__x0001__x0008_@_x0001__x0001__x0001__x0001__x0001__x0002__x0001__x0001__x0018_@_x0001__x0001__x0001__x0001__x0001__x0001__x0008_@_x0001__x0001__x0001__x0001__x0001__x0001__x0018_@_x0001__x0001__x0001__x0001__x0001__x0001__x0008_@_x0001__x0001__x0001__x0001__x0001__x0001__x0014_@_x0001__x0001__x0001__x0001__x0001__x0001__x0014_@_x0001__x0001__x0001__x0001__x0001__x0001__x0014_@_x0001__x0001__x0001__x0001__x0001__x0001__x0008_@_x0001__x0001__x0001__x0001__x0001__x0001__x0010_@_x0001__x0001__x0001__x0001__x0001__x0001__x0010_@_x0001__x0001__x0001__x0001__x0001__x0001__x0010_@_x0001__x0001__x0001__x0001__x0001__x0001_&amp;@_x0001__x0001__x0001__x0001__x0001__x0001_"@_x0001__x0001__x0001__x0001__x0001__x0001__x0008_@_x0001__x0001__x0001__x0001__x0001__x0001__x0014_@_x0001__x0001__x0001__x0001__x0001__x0001_"@_x0001__x0001__x0001__x0001__x0001__x0001__x0010_@_x0001__x0001__x0001__x0001__x0001__x0001__x0008_@_x0001__x0001__x0001__x0001__x0001__x0001__x001C_@_x0001__x0001__x0001__x0001__x0001__x0001__x0010_@_x0001__x0001__x0001__x0001__x0001__x0001__x0008_@_x0001__x0001__x0001__x0001__x0001__x0001__x0014_@_x0001__x0001__x0001__x0001__x0001__x0001__x0010_@_x0001__x0001__x0001__x0001__x0001__x0001__x0008_@_x0001__x0001__x0001__x0001__x0001__x0001_,@_x0001__x0001__x0001__x0001__x0001__x0001__x0014_@_x0001__x0001__x0001__x0001__x0001__x0001__x0008_@_x0001__x0001__x0001__x0001__x0001__x0001__x0008_@_x0001__x0001__x0001__x0001__x0001__x0001__x0010_@_x0001__x0001__x0001__x0001__x0001__x0001__x0018_@_x0001__x0001__x0001__x0001__x0001__x0001__x0010_@_x0001__x0001__x0001__x0001__x0001__x0001__x0010_@_x0001__x0002__x0001__x0001__x0001__x0001__x0001__x0001__x0008_@_x0001__x0001__x0001__x0001__x0001__x0001__x0014_@_x0001__x0001__x0001__x0001__x0001__x0001__x0010_@_x0001__x0001__x0001__x0001__x0001__x0001__x0018_@_x0001__x0001__x0001__x0001__x0001__x0001__x001C_@_x0001__x0001__x0001__x0001__x0001__x0001__x0008_@_x0001__x0001__x0001__x0001__x0001__x0001__x0008_@_x0001__x0001__x0001__x0001__x0001__x0001__x001C_@_x0001__x0001__x0001__x0001__x0001__x0001__x0008_@_x0001__x0001__x0001__x0001__x0001__x0001__x0014_@_x0001__x0001__x0001__x0001__x0001__x0001__x0008_@_x0001__x0001__x0001__x0001__x0001__x0001__x0008_@_x0001__x0001__x0001__x0001__x0001__x0001__x001C_@_x0001__x0001__x0001__x0001__x0001__x0001__x0008_@_x0001__x0001__x0001__x0001__x0001__x0001_ @_x0001__x0001__x0001__x0001__x0001__x0001__x0014_@_x0001__x0001__x0001__x0001__x0001__x0001_ @_x0001__x0001__x0001__x0001__x0001__x0001__x0018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0001__x0001__x0001__x0001__x0001__x0001__x0001__x0001__x0008_@_x0001__x0001__x0001__x0001__x0001__x0001__x0014_@_x0001__x0001__x0001__x0001__x0001__x0001__x0008_@_x0001__x0001__x0001__x0001__x0001__x0001__x001C_@_x0001__x0001__x0001__x0001__x0001__x0001__x0001__x0001__x0001__x0001__x0001__x0001__x0001__x0001__x0008_@_x0001__x0001__x0001__x0001__x0001__x0001_ @_x0001__x0001__x0001__x0001__x0001__x0002__x0001__x0001_1@_x0001__x0001__x0001__x0001__x0001__x0001__x0010_@_x0001__x0001__x0001__x0001__x0001__x0001__x0010_@_x0001__x0001__x0001__x0001__x0001__x0001__x0018_@_x0001__x0001__x0001__x0001__x0001__x0001__x0008_@_x0001__x0001__x0001__x0001__x0001__x0001__x0008_@_x0001__x0001__x0001__x0001__x0001__x0001__x0014_@_x0001__x0001__x0001__x0001__x0001__x0001__x0014_@_x0001__x0001__x0001__x0001__x0001__x0001__x0010_@_x0001__x0001__x0001__x0001__x0001__x0001__x0010_@_x0001__x0001__x0001__x0001__x0001__x0001__x0010_@_x0001__x0001__x0001__x0001__x0001__x0001__x0008_@_x0001__x0001__x0001__x0001__x0001__x0001__x0018_@_x0001__x0001__x0001__x0001__x0001__x0001__x0018_@_x0001__x0001__x0001__x0001__x0001__x0001__x0008_@_x0001__x0001__x0001__x0001__x0001__x0001__x0010_@_x0001__x0001__x0001__x0001__x0001__x0001__x0014_@_x0001__x0001__x0001__x0001__x0001__x0001__x0008_@_x0001__x0001__x0001__x0001__x0001__x0001_&amp;@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0010_@_x0001__x0002__x0001__x0001__x0001__x0001__x0001__x0001__x0014_@_x0001__x0001__x0001__x0001__x0001__x0001__x0001__x0001__x0001__x0001__x0001__x0001__x0001__x0001__x0014_@_x0001__x0001__x0001__x0001__x0001__x0001__x0010_@_x0001__x0001__x0001__x0001__x0001__x0001_&amp;@_x0001__x0001__x0001__x0001__x0001__x0001__x0010_@_x0001__x0001__x0001__x0001__x0001__x0001_$@_x0001__x0001__x0001__x0001__x0001__x0001__x0010_@_x0001__x0001__x0001__x0001__x0001__x0001__x0010_@_x0001__x0001__x0001__x0001__x0001__x0001_&amp;@_x0001__x0001__x0001__x0001__x0001__x0001__x0008_@_x0001__x0001__x0001__x0001__x0001__x0001__x0010_@_x0001__x0001__x0001__x0001__x0001__x0001__x0008_@_x0001__x0001__x0001__x0001__x0001__x0001__x0010_@_x0001__x0001__x0001__x0001__x0001__x0001__x0018_@_x0001__x0001__x0001__x0001__x0001__x0001__x0001__x0001__x0001__x0001__x0001__x0001__x0001__x0001__x0014_@_x0001__x0001__x0001__x0001__x0001__x0001_&amp;@_x0001__x0001__x0001__x0001__x0001__x0001__x0008_@_x0001__x0001__x0001__x0001__x0001__x0001__x001C_@_x0001__x0001__x0001__x0001__x0001__x0001__x0008_@_x0001__x0001__x0001__x0001__x0001__x0001_&amp;@_x0001__x0001__x0001__x0001__x0001__x0001__x0008_@_x0001__x0001__x0001__x0001__x0001__x0001__x0010_@_x0001__x0001__x0001__x0001__x0001__x0001__x0010_@_x0001__x0001__x0001__x0001__x0001__x0001__x0014_@_x0001__x0001__x0001__x0001__x0001__x0001__x0018_@_x0001__x0001__x0001__x0001__x0001__x0001__x0010_@_x0001__x0001__x0001__x0001__x0001__x0001__x0010_@_x0001__x0001__x0001__x0001__x0001__x0001__x0018_@_x0001__x0001__x0001__x0001__x0001__x0001_ @_x0001__x0001__x0001__x0001__x0001__x0002__x0001__x0001__x0008_@_x0001__x0001__x0001__x0001__x0001__x0001__x001C_@_x0001__x0001__x0001__x0001__x0001__x0001__x0010_@_x0001__x0001__x0001__x0001__x0001__x0001__x0008_@_x0001__x0001__x0001__x0001__x0001__x0001__x0014_@_x0001__x0001__x0001__x0001__x0001__x0001__x0008_@_x0001__x0001__x0001__x0001__x0001__x0001__x0014_@_x0001__x0001__x0001__x0001__x0001__x0001__x0001__x0001__x0001__x0001__x0001__x0001__x0001__x0001__x0008_@_x0001__x0001__x0001__x0001__x0001__x0001__x001C_@_x0001__x0001__x0001__x0001__x0001__x0001__x0018_@_x0001__x0001__x0001__x0001__x0001__x0001__x0008_@_x0001__x0001__x0001__x0001__x0001__x0001__x0010_@_x0001__x0001__x0001__x0001__x0001__x0001_ @_x0001__x0001__x0001__x0001__x0001__x0001__x0014_@_x0001__x0001__x0001__x0001__x0001__x0001__x0008_@_x0001__x0001__x0001__x0001__x0001__x0001__x0008_@_x0001__x0001__x0001__x0001__x0001__x0001__x0008_@_x0001__x0001__x0001__x0001__x0001__x0001__x0014_@_x0001__x0001__x0001__x0001__x0001__x0001__x0014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0014_@_x0001__x0001__x0001__x0001__x0001__x0001_"@_x0001__x0001__x0001__x0001__x0001__x0001__x0008_@_x0001__x0001__x0001__x0001__x0001__x0001__x0014_@_x0001__x0002__x0001__x0001__x0001__x0001__x0001__x0001__x0010_@_x0001__x0001__x0001__x0001__x0001__x0001__x0018_@_x0001__x0001__x0001__x0001__x0001__x0001__x0018_@_x0001__x0001__x0001__x0001__x0001__x0001__x0014_@_x0001__x0001__x0001__x0001__x0001__x0001__x0010_@_x0001__x0001__x0001__x0001__x0001__x0001__x0018_@_x0001__x0001__x0001__x0001__x0001__x0001__x0014_@_x0001__x0001__x0001__x0001__x0001__x0001__x0018_@_x0001__x0001__x0001__x0001__x0001__x0001__x0008_@_x0001__x0001__x0001__x0001__x0001__x0001_ @_x0001__x0001__x0001__x0001__x0001__x0001__x0008_@_x0001__x0001__x0001__x0001__x0001__x0001__x0014_@_x0001__x0001__x0001__x0001__x0001__x0001__x0010_@_x0001__x0001__x0001__x0001__x0001__x0001__x0018_@_x0001__x0001__x0001__x0001__x0001__x0001__x0008_@_x0001__x0001__x0001__x0001__x0001__x0001__x0018_@_x0001__x0001__x0001__x0001__x0001__x0001__x0008_@_x0001__x0001__x0001__x0001__x0001__x0001__x0018_@_x0001__x0001__x0001__x0001__x0001__x0001__x0008_@_x0001__x0001__x0001__x0001__x0001__x0001__x0008_@_x0001__x0001__x0001__x0001__x0001__x0001_(@_x0001__x0001__x0001__x0001__x0001__x0001__x0008_@_x0001__x0001__x0001__x0001__x0001__x0001_*@_x0001__x0001__x0001__x0001__x0001__x0001__x0008_@_x0001__x0001__x0001__x0001__x0001__x0001__x0010_@_x0001__x0001__x0001__x0001__x0001__x0001__x0014_@_x0001__x0001__x0001__x0001__x0001__x0001__x0014_@_x0001__x0001__x0001__x0001__x0001__x0001__x0010_@_x0001__x0001__x0001__x0001__x0001__x0001__x0010_@_x0001__x0001__x0001__x0001__x0001__x0001__x0010_@_x0001__x0001__x0001__x0001__x0001__x0001__x0010_@_x0001__x0001__x0001__x0001__x0001__x0002__x0001__x0001__x0010_@_x0001__x0001__x0001__x0001__x0001__x0001__x0010_@_x0001__x0001__x0001__x0001__x0001__x0001_"@_x0001__x0001__x0001__x0001__x0001__x0001__x0010_@_x0001__x0001__x0001__x0001__x0001__x0001__x0010_@_x0001__x0001__x0001__x0001__x0001__x0001__x0008_@_x0001__x0001__x0001__x0001__x0001__x0001_ @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001C_@_x0001__x0001__x0001__x0001__x0001__x0001__x0014_@_x0001__x0001__x0001__x0001__x0001__x0001__x0008_@_x0001__x0001__x0001__x0001__x0001__x0001__x0010_@_x0001__x0001__x0001__x0001__x0001__x0001__x0008_@_x0001__x0001__x0001__x0001__x0001__x0001__x0008_@_x0001__x0001__x0001__x0001__x0001__x0001_ @_x0001__x0001__x0001__x0001__x0001__x0001__x0018_@_x0001__x0001__x0001__x0001__x0001__x0001__x0008_@_x0001__x0001__x0001__x0001__x0001__x0001__x0010_@_x0001__x0001__x0001__x0001__x0001__x0001__x0010_@_x0001__x0001__x0001__x0001__x0001__x0001__x0014_@_x0001__x0001__x0001__x0001__x0001__x0001__x0018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0001__x0001__x0001__x0002__x0001__x0001__x0001__x0001__x0001__x0001__x0010_@_x0001__x0001__x0001__x0001__x0001__x0001__x0010_@_x0001__x0001__x0001__x0001__x0001__x0001__x0008_@_x0001__x0001__x0001__x0001__x0001__x0001__x0008_@_x0001__x0001__x0001__x0001__x0001__x0001_$@_x0001__x0001__x0001__x0001__x0001__x0001__x0001__x0001__x0001__x0001__x0001__x0001__x0001__x0001_*@_x0001__x0001__x0001__x0001__x0001__x0001__x0008_@_x0001__x0001__x0001__x0001__x0001__x0001__x0010_@_x0001__x0001__x0001__x0001__x0001__x0001__x001C_@_x0001__x0001__x0001__x0001__x0001__x0001__x0008_@_x0001__x0001__x0001__x0001__x0001__x0001__x001C_@_x0001__x0001__x0001__x0001__x0001__x0001__x0008_@_x0001__x0001__x0001__x0001__x0001__x0001_"@_x0001__x0001__x0001__x0001__x0001__x0001__x0018_@_x0001__x0001__x0001__x0001__x0001__x0001__x0018_@_x0001__x0001__x0001__x0001__x0001__x0001__x0001__x0001__x0001__x0001__x0001__x0001__x0001__x0001__x0008_@_x0001__x0001__x0001__x0001__x0001__x0001_(@_x0001__x0001__x0001__x0001__x0001__x0001__x0018_@_x0001__x0001__x0001__x0001__x0001__x0001__x0014_@_x0001__x0001__x0001__x0001__x0001__x0001__x0008_@_x0001__x0001__x0001__x0001__x0001__x0001__x001C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C_@_x0001__x0001__x0001__x0001__x0001__x0002__x0001__x0001__x001C_@_x0001__x0001__x0001__x0001__x0001__x0001__x0010_@_x0001__x0001__x0001__x0001__x0001__x0001__x0014_@_x0001__x0001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0014_@_x0001__x0001__x0001__x0001__x0001__x0001__x0008_@_x0001__x0001__x0001__x0001__x0001__x0001__x0010_@_x0001__x0001__x0001__x0001__x0001__x0001__x0001__x0001__x0001__x0001__x0001__x0001__x0001__x0001__x0008_@_x0001__x0001__x0001__x0001__x0001__x0001__x0008_@_x0001__x0001__x0001__x0001__x0001__x0001__x0014_@_x0001__x0001__x0001__x0001__x0001__x0001__x0008_@_x0001__x0001__x0001__x0001__x0001__x0001_ @_x0001__x0001__x0001__x0001__x0001__x0001__x0008_@_x0001__x0001__x0001__x0001__x0001__x0001__x001C_@_x0001__x0001__x0001__x0001__x0001__x0001__x0010_@_x0001__x0001__x0001__x0001__x0001__x0001__x001C_@_x0001__x0001__x0001__x0001__x0001__x0001__x0001__x0001__x0001__x0001__x0001__x0001__x0001__x0001__x0001__x0001__x0001__x0001__x0001__x0001__x0001__x0001__x0010_@_x0001__x0001__x0001__x0001__x0001__x0001__x0008_@_x0001__x0001__x0001__x0001__x0001__x0001__x001C_@_x0001__x0001__x0001__x0001__x0001__x0001__x0014_@_x0001__x0001__x0001__x0001__x0001__x0001__x0018_@_x0001__x0002__x0001__x0001__x0001__x0001__x0001__x0001__x0008_@_x0001__x0001__x0001__x0001__x0001__x0001__x0014_@_x0001__x0001__x0001__x0001__x0001__x0001__x0008_@_x0001__x0001__x0001__x0001__x0001__x0001__x0010_@_x0001__x0001__x0001__x0001__x0001__x0001__x0008_@_x0001__x0001__x0001__x0001__x0001__x0001__x0014_@_x0001__x0001__x0001__x0001__x0001__x0001__x0010_@_x0001__x0001__x0001__x0001__x0001__x0001__x0010_@_x0001__x0001__x0001__x0001__x0001__x0001__x0008_@_x0001__x0001__x0001__x0001__x0001__x0001__x0010_@_x0001__x0001__x0001__x0001__x0001__x0001__x0018_@_x0001__x0001__x0001__x0001__x0001__x0001__x0014_@_x0001__x0001__x0001__x0001__x0001__x0001__x0010_@_x0001__x0001__x0001__x0001__x0001__x0001__x0018_@_x0001__x0001__x0001__x0001__x0001__x0001__x0008_@_x0001__x0001__x0001__x0001__x0001__x0001__x001C_@_x0001__x0001__x0001__x0001__x0001__x0001__x0014_@_x0001__x0001__x0001__x0001__x0001__x0001__x0010_@_x0001__x0001__x0001__x0001__x0001__x0001__x0018_@_x0001__x0001__x0001__x0001__x0001__x0001__x0014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0001__x0001__x0001__x0001__x0001__x0001_*@_x0001__x0001__x0001__x0001__x0001__x0001__x001C_@_x0001__x0001__x0001__x0001__x0001__x0002__x0001__x0001__x0008_@_x0001__x0001__x0001__x0001__x0001__x0001__x0018_@_x0001__x0001__x0001__x0001__x0001__x0001__x0018_@_x0001__x0001__x0001__x0001__x0001__x0001__x0010_@_x0001__x0001__x0001__x0001__x0001__x0001_ @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C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001C_@_x0001__x0001__x0001__x0001__x0001__x0001__x0008_@_x0001__x0001__x0001__x0001__x0001__x0001__x0010_@_x0001__x0001__x0001__x0001__x0001__x0001__x0010_@_x0001__x0002__x0001__x0001__x0001__x0001__x0001__x0001__x0008_@_x0001__x0001__x0001__x0001__x0001__x0001__x0010_@_x0001__x0001__x0001__x0001__x0001__x0001__x0010_@_x0001__x0001__x0001__x0001__x0001__x0001_(@_x0001__x0001__x0001__x0001__x0001__x0001__x0010_@_x0001__x0001__x0001__x0001__x0001__x0001__x0018_@_x0001__x0001__x0001__x0001__x0001__x0001__x001C_@_x0001__x0001__x0001__x0001__x0001__x0001__x0014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001C_@_x0001__x0001__x0001__x0001__x0001__x0001__x0001__x0001__x0001__x0001__x0001__x0001__x0001__x0001__x0008_@_x0001__x0001__x0001__x0001__x0001__x0001_&amp;@_x0001__x0001__x0001__x0001__x0001__x0001__x0008_@_x0001__x0001__x0001__x0001__x0001__x0001__x0008_@_x0001__x0001__x0001__x0001__x0001__x0001__x0018_@_x0001__x0001__x0001__x0001__x0001__x0001__x0018_@_x0001__x0001__x0001__x0001__x0001__x0001__x0014_@_x0001__x0001__x0001__x0001__x0001__x0001_"@_x0001__x0001__x0001__x0001__x0001__x0001__x0018_@_x0001__x0001__x0001__x0001__x0001__x0001__x0010_@_x0001__x0001__x0001__x0001__x0001__x0001__x0018_@_x0001__x0001__x0001__x0001__x0001__x0001__x0008_@_x0001__x0001__x0001__x0001__x0001__x0001__x001C_@_x0001__x0001__x0001__x0001__x0001__x0001__x0010_@_x0001__x0001__x0001__x0001__x0001__x0001__x0010_@_x0001__x0001__x0001__x0001__x0001__x0001__x0010_@_x0001__x0001__x0001__x0001__x0001__x0002__x0001__x0001__x0008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0010_@_x0001__x0001__x0001__x0001__x0001__x0001__x0018_@_x0001__x0001__x0001__x0001__x0001__x0001__x0010_@_x0001__x0001__x0001__x0001__x0001__x0001__x0001__x0001__x0001__x0001__x0001__x0001__x0001__x0001__x0008_@_x0001__x0001__x0001__x0001__x0001__x0001__x001C_@_x0001__x0001__x0001__x0001__x0001__x0001__x0008_@_x0001__x0001__x0001__x0001__x0001__x0001__x0001__x0001__x0001__x0001__x0001__x0001__x0001__x0001__x0010_@_x0001__x0001__x0001__x0001__x0001__x0001__x0010_@_x0001__x0001__x0001__x0001__x0001__x0001__x0018_@_x0001__x0001__x0001__x0001__x0001__x0001__x0010_@_x0001__x0001__x0001__x0001__x0001__x0001__x0008_@_x0001__x0001__x0001__x0001__x0001__x0001__x0014_@_x0001__x0001__x0001__x0001__x0001__x0001__x0018_@_x0001__x0001__x0001__x0001__x0001__x0001__x0014_@_x0001__x0001__x0001__x0001__x0001__x0001_ @_x0001__x0001__x0001__x0001__x0001__x0001__x0010_@_x0001__x0001__x0001__x0001__x0001__x0001__x0001__x0001__x0001__x0001__x0001__x0001__x0001__x0001__x0018_@_x0001__x0001__x0001__x0001__x0001__x0001__x0008_@_x0001__x0002__x0001__x0001__x0001__x0001__x0001__x0001__x001C_@_x0001__x0001__x0001__x0001__x0001__x0001__x0008_@_x0001__x0001__x0001__x0001__x0001__x0001__x0008_@_x0001__x0001__x0001__x0001__x0001__x0001__x0014_@_x0001__x0001__x0001__x0001__x0001__x0001__x0010_@_x0001__x0001__x0001__x0001__x0001__x0001__x0008_@_x0001__x0001__x0001__x0001__x0001__x0001__x0001__x0001__x0001__x0001__x0001__x0001__x0001__x0001__x0010_@_x0001__x0001__x0001__x0001__x0001__x0001__x0008_@_x0001__x0001__x0001__x0001__x0001__x0001__x0001__x0001__x0001__x0001__x0001__x0001__x0001__x0001__x0014_@_x0001__x0001__x0001__x0001__x0001__x0001__x0008_@_x0001__x0001__x0001__x0001__x0001__x0001__x0010_@_x0001__x0001__x0001__x0001__x0001__x0001__x0010_@_x0001__x0001__x0001__x0001__x0001__x0001__x0010_@_x0001__x0001__x0001__x0001__x0001__x0001__x0010_@_x0001__x0001__x0001__x0001__x0001__x0001__x0018_@_x0001__x0001__x0001__x0001__x0001__x0001__x0008_@_x0001__x0001__x0001__x0001__x0001__x0001__x0014_@_x0001__x0001__x0001__x0001__x0001__x0001__x0010_@_x0001__x0001__x0001__x0001__x0001__x0001__x0008_@_x0001__x0001__x0001__x0001__x0001__x0001__x0014_@_x0001__x0001__x0001__x0001__x0001__x0001__x0014_@_x0001__x0001__x0001__x0001__x0001__x0001_0@_x0001__x0001__x0001__x0001__x0001__x0001_1@_x0001__x0001__x0001__x0001__x0001__x0001__x0008_@_x0001__x0001__x0001__x0001__x0001__x0001__x0014_@_x0001__x0001__x0001__x0001__x0001__x0001__x0008_@_x0001__x0001__x0001__x0001__x0001__x0001__x001C_@_x0001__x0001__x0001__x0001__x0001__x0001__x0018_@_x0001__x0001__x0001__x0001__x0001__x0001__x0010_@_x0001__x0001__x0001__x0001__x0001__x0002__x0001__x0001__x0008_@_x0001__x0001__x0001__x0001__x0001__x0001__x0008_@_x0001__x0001__x0001__x0001__x0001__x0001__x001C_@_x0001__x0001__x0001__x0001__x0001__x0001__x0008_@_x0001__x0001__x0001__x0001__x0001__x0001__x0014_@_x0001__x0001__x0001__x0001__x0001__x0001__x0008_@_x0001__x0001__x0001__x0001__x0001__x0001__x0014_@_x0001__x0001__x0001__x0001__x0001__x0001__x0014_@_x0001__x0001__x0001__x0001__x0001__x0001_ @_x0001__x0001__x0001__x0001__x0001__x0001__x0010_@_x0001__x0001__x0001__x0001__x0001__x0001__x0008_@_x0001__x0001__x0001__x0001__x0001__x0001__x0008_@_x0001__x0001__x0001__x0001__x0001__x0001__x0018_@_x0001__x0001__x0001__x0001__x0001__x0001_ @_x0001__x0001__x0001__x0001__x0001__x0001__x0014_@_x0001__x0001__x0001__x0001__x0001__x0001__x001C_@_x0001__x0001__x0001__x0001__x0001__x0001__x0008_@_x0001__x0001__x0001__x0001__x0001__x0001_ @_x0001__x0001__x0001__x0001__x0001__x0001_ @_x0001__x0001__x0001__x0001__x0001__x0001__x0010_@_x0001__x0001__x0001__x0001__x0001__x0001__x0008_@_x0001__x0001__x0001__x0001__x0001__x0001__x0010_@_x0001__x0001__x0001__x0001__x0001__x0001__x0008_@_x0001__x0001__x0001__x0001__x0001__x0001_"@_x0001__x0001__x0001__x0001__x0001__x0001__x0010_@_x0001__x0001__x0001__x0001__x0001__x0001__x001C_@_x0001__x0001__x0001__x0001__x0001__x0001__x0010_@_x0001__x0001__x0001__x0001__x0001__x0001_ @_x0001__x0001__x0001__x0001__x0001__x0001_ @_x0001__x0001__x0001__x0001__x0001__x0001__x0010_@_x0001__x0001__x0001__x0001__x0001__x0001__x0010_@_x0001__x0001__x0001__x0001__x0001__x0001__x0018_@_x0001__x0002__x0001__x0001__x0001__x0001__x0001__x0001__x0010_@_x0001__x0001__x0001__x0001__x0001__x0001__x0018_@_x0001__x0001__x0001__x0001__x0001__x0001__x0014_@_x0001__x0001__x0001__x0001__x0001__x0001__x0014_@_x0001__x0001__x0001__x0001__x0001__x0001__x0010_@_x0001__x0001__x0001__x0001__x0001__x0001__x0008_@_x0001__x0001__x0001__x0001__x0001__x0001__x0010_@_x0001__x0001__x0001__x0001__x0001__x0001__x0018_@_x0001__x0001__x0001__x0001__x0001__x0001__x001C_@_x0001__x0001__x0001__x0001__x0001__x0001__x0010_@_x0001__x0001__x0001__x0001__x0001__x0001__x0010_@_x0001__x0001__x0001__x0001__x0001__x0001__x0008_@_x0001__x0001__x0001__x0001__x0001__x0001__x0014_@_x0001__x0001__x0001__x0001__x0001__x0001_"@_x0001__x0001__x0001__x0001__x0001__x0001__x0010_@_x0001__x0001__x0001__x0001__x0001__x0001__x0008_@_x0001__x0001__x0001__x0001__x0001__x0001__x0014_@_x0001__x0001__x0001__x0001__x0001__x0001__x0010_@_x0001__x0001__x0001__x0001__x0001__x0001__x0008_@_x0001__x0001__x0001__x0001__x0001__x0001__x0008_@_x0001__x0001__x0001__x0001__x0001__x0001__x0014_@_x0001__x0001__x0001__x0001__x0001__x0001__x0014_@_x0001__x0001__x0001__x0001__x0001__x0001__x0008_@_x0001__x0001__x0001__x0001__x0001__x0001__x0008_@_x0001__x0001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0002__x0001__x0001__x0008_@_x0001__x0001__x0001__x0001__x0001__x0001__x0008_@_x0001__x0001__x0001__x0001__x0001__x0001__x0008_@_x0001__x0001__x0001__x0001__x0001__x0001_"@_x0001__x0001__x0001__x0001__x0001__x0001__x0010_@_x0001__x0001__x0001__x0001__x0001__x0001__x0014_@_x0001__x0001__x0001__x0001__x0001__x0001__x0008_@_x0001__x0001__x0001__x0001__x0001__x0001__x0008_@_x0001__x0001__x0001__x0001__x0001__x0001_ @_x0001__x0001__x0001__x0001__x0001__x0001__x0014_@_x0001__x0001__x0001__x0001__x0001__x0001__x001C_@_x0001__x0001__x0001__x0001__x0001__x0001__x0010_@_x0001__x0001__x0001__x0001__x0001__x0001__x0008_@_x0001__x0001__x0001__x0001__x0001__x0001__x0014_@_x0001__x0001__x0001__x0001__x0001__x0001__x0001__x0001__x0001__x0001__x0001__x0001__x0001__x0001__x0010_@_x0001__x0001__x0001__x0001__x0001__x0001__x0010_@_x0001__x0001__x0001__x0001__x0001__x0001__x0018_@_x0001__x0001__x0001__x0001__x0001__x0001__x0010_@_x0001__x0001__x0001__x0001__x0001__x0001__x0010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0001__x0001__x0001__x0001__x0001__x0001__x0001__x0001__x0018_@_x0001__x0001__x0001__x0001__x0001__x0001__x0018_@_x0001__x0001__x0001__x0001__x0001__x0001__x0008_@_x0001__x0001__x0001__x0001__x0001__x0001__x0010_@_x0001__x0001__x0001__x0001__x0001__x0001__x0008_@_x0001__x0002__x0001__x0001__x0001__x0001__x0001__x0001__x0008_@_x0001__x0001__x0001__x0001__x0001__x0001__x0018_@_x0001__x0001__x0001__x0001__x0001__x0001__x0008_@_x0001__x0001__x0001__x0001__x0001__x0001__x0001__x0001__x0001__x0001__x0001__x0001__x0001__x0001_&amp;@_x0001__x0001__x0001__x0001__x0001__x0001_ @_x0001__x0001__x0001__x0001__x0001__x0001__x0014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001C_@_x0001__x0001__x0001__x0001__x0001__x0001__x0010_@_x0001__x0001__x0001__x0001__x0001__x0001_&lt;@_x0001__x0001__x0001__x0001__x0001__x0001__x0010_@_x0001__x0001__x0001__x0001__x0001__x0001__x0014_@_x0001__x0001__x0001__x0001__x0001__x0001__x0018_@_x0001__x0001__x0001__x0001__x0001__x0001__x0008_@_x0001__x0001__x0001__x0001__x0001__x0001__x0010_@_x0001__x0001__x0001__x0001__x0001__x0001__x001C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0014_@_x0001__x0001__x0001__x0001__x0001__x0001__x0010_@_x0001__x0001__x0001__x0001__x0001__x0001__x0008_@_x0001__x0001__x0001__x0001__x0001__x0002__x0001__x0001__x0008_@_x0001__x0001__x0001__x0001__x0001__x0001__x0010_@_x0001__x0001__x0001__x0001__x0001__x0001_2@_x0001__x0001__x0001__x0001__x0001__x0001_,@_x0001__x0001__x0001__x0001__x0001__x0001__x0014_@_x0001__x0001__x0001__x0001__x0001__x0001__x0018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0001__x0018_@_x0001__x0001__x0001__x0001__x0001__x0001__x0008_@_x0001__x0001__x0001__x0001__x0001__x0001__x0008_@_x0001__x0001__x0001__x0001__x0001__x0001__x0014_@_x0001__x0001__x0001__x0001__x0001__x0001__x0010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_x0008_@_x0001__x0001__x0001__x0001__x0001__x0001__x0014_@_x0001__x0001__x0001__x0001__x0001__x0001__x0008_@_x0001__x0001__x0001__x0001__x0001__x0001__x0008_@_x0001__x0001__x0001__x0001__x0001__x0001__x0010_@_x0001__x0002__x0001__x0001__x0001__x0001__x0001__x0001__x0010_@_x0001__x0001__x0001__x0001__x0001__x0001_=@_x0001__x0001__x0001__x0001__x0001__x0001__x0008_@_x0001__x0001__x0001__x0001__x0001__x0001__x0008_@_x0001__x0001__x0001__x0001__x0001__x0001__x0018_@_x0001__x0001__x0001__x0001__x0001__x0001__x0008_@_x0001__x0001__x0001__x0001__x0001__x0001__x0008_@_x0001__x0001__x0001__x0001__x0001__x0001__x0008_@_x0001__x0001__x0001__x0001__x0001__x0001__x0018_@_x0001__x0001__x0001__x0001__x0001__x0001__x0018_@_x0001__x0001__x0001__x0001__x0001__x0001__x001C_@_x0001__x0001__x0001__x0001__x0001__x0001__x0010_@_x0001__x0001__x0001__x0001__x0001__x0001__x0008_@_x0001__x0001__x0001__x0001__x0001__x0001__x0010_@_x0001__x0001__x0001__x0001__x0001__x0001__x0018_@_x0001__x0001__x0001__x0001__x0001__x0001__x0008_@_x0001__x0001__x0001__x0001__x0001__x0001__x0014_@_x0001__x0001__x0001__x0001__x0001__x0001__x0014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0001__x0001__x0001__x0001__x0001__x0001__x0001__x0001__x0010_@_x0001__x0001__x0001__x0001__x0001__x0001__x0008_@_x0001__x0001__x0001__x0001__x0001__x0001__x0014_@_x0001__x0001__x0001__x0001__x0001__x0001__x0018_@_x0001__x0001__x0001__x0001__x0001__x0001__x0014_@_x0001__x0001__x0001__x0001__x0001__x0002__x0001__x0001__x0008_@_x0001__x0001__x0001__x0001__x0001__x0001__x0010_@_x0001__x0001__x0001__x0001__x0001__x0001__x0018_@_x0001__x0001__x0001__x0001__x0001__x0001__x0010_@_x0001__x0001__x0001__x0001__x0001__x0001__x0001__x0001__x0001__x0001__x0001__x0001__x0001__x0001_6@_x0001__x0001__x0001__x0001__x0001__x0001__x0014_@_x0001__x0001__x0001__x0001__x0001__x0001__x0008_@_x0001__x0001__x0001__x0001__x0001__x0001__x0018_@_x0001__x0001__x0001__x0001__x0001__x0001__x0008_@_x0001__x0001__x0001__x0001__x0001__x0001__x0008_@_x0001__x0001__x0001__x0001__x0001__x0001__x0001__x0001__x0001__x0001__x0001__x0001__x0001__x0001__x0018_@_x0001__x0001__x0001__x0001__x0001__x0001__x0018_@_x0001__x0001__x0001__x0001__x0001__x0001__x0010_@_x0001__x0001__x0001__x0001__x0001__x0001__x0010_@_x0001__x0001__x0001__x0001__x0001__x0001__x0014_@_x0001__x0001__x0001__x0001__x0001__x0001__x0008_@_x0001__x0001__x0001__x0001__x0001__x0001__x001C_@_x0001__x0001__x0001__x0001__x0001__x0001__x0008_@_x0001__x0001__x0001__x0001__x0001__x0001__x0010_@_x0001__x0001__x0001__x0001__x0001__x0001__x0010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001C_@_x0001__x0001__x0001__x0001__x0001__x0001__x0010_@_x0001__x0001__x0001__x0001__x0001__x0001__x0010_@_x0001__x0001__x0001__x0001__x0001__x0001__x001C_@_x0001__x0001__x0001__x0001__x0001__x0001__x0008_@_x0001__x0002__x0001__x0001__x0001__x0001__x0001__x0001__x0014_@_x0001__x0001__x0001__x0001__x0001__x0001__x0008_@_x0001__x0001__x0001__x0001__x0001__x0001__x0008_@_x0001__x0001__x0001__x0001__x0001__x0001_(@_x0001__x0001__x0001__x0001__x0001__x0001__x0014_@_x0001__x0001__x0001__x0001__x0001__x0001__x0010_@_x0001__x0001__x0001__x0001__x0001__x0001__x0010_@_x0001__x0001__x0001__x0001__x0001__x0001__x0018_@_x0001__x0001__x0001__x0001__x0001__x0001__x0008_@_x0001__x0001__x0001__x0001__x0001__x0001__x0018_@_x0001__x0001__x0001__x0001__x0001__x0001__x001C_@_x0001__x0001__x0001__x0001__x0001__x0001__x0018_@_x0001__x0001__x0001__x0001__x0001__x0001__x0001__x0001__x0001__x0001__x0001__x0001__x0001__x0001__x0010_@_x0001__x0001__x0001__x0001__x0001__x0001__x0010_@_x0001__x0001__x0001__x0001__x0001__x0001__x0010_@_x0001__x0001__x0001__x0001__x0001__x0001__x0014_@_x0001__x0001__x0001__x0001__x0001__x0001__x0008_@_x0001__x0001__x0001__x0001__x0001__x0001__x0014_@_x0001__x0001__x0001__x0001__x0001__x0001_F@_x0001__x0001__x0001__x0001__x0001__x0001__x0008_@_x0001__x0001__x0001__x0001__x0001__x0001__x0014_@_x0001__x0001__x0001__x0001__x0001__x0001__x0008_@_x0001__x0001__x0001__x0001__x0001__x0001__x0014_@_x0001__x0001__x0001__x0001__x0001__x0001__x0010_@_x0001__x0001__x0001__x0001__x0001__x0001__x0014_@_x0001__x0001__x0001__x0001__x0001__x0001__x0010_@_x0001__x0001__x0001__x0001__x0001__x0001__x0008_@_x0001__x0001__x0001__x0001__x0001__x0001__x0014_@_x0001__x0001__x0001__x0001__x0001__x0001__x0010_@_x0001__x0001__x0001__x0001__x0001__x0001__x0014_@_x0001__x0001__x0001__x0001__x0001__x0002__x0001__x0001__x0008_@_x0001__x0001__x0001__x0001__x0001__x0001_ @_x0001__x0001__x0001__x0001__x0001__x0001__x0010_@_x0001__x0001__x0001__x0001__x0001__x0001__x0008_@_x0001__x0001__x0001__x0001__x0001__x0001__x0010_@_x0001__x0001__x0001__x0001__x0001__x0001__x0018_@_x0001__x0001__x0001__x0001__x0001__x0001__x0010_@_x0001__x0001__x0001__x0001__x0001__x0001_"@_x0001__x0001__x0001__x0001__x0001__x0001__x0010_@_x0001__x0001__x0001__x0001__x0001__x0001_A@_x0001__x0001__x0001__x0001__x0001__x0001__x0008_@_x0001__x0001__x0001__x0001__x0001__x0001_K@_x0001__x0001__x0001__x0001__x0001__x0001__x0014_@_x0001__x0001__x0001__x0001__x0001__x0001__x0010_@_x0001__x0001__x0001__x0001__x0001__x0001__x0014_@_x0001__x0001__x0001__x0001__x0001__x0001__x0001__x0001__x0001__x0001__x0001__x0001__x0001__x0001_(@_x0001__x0001__x0001__x0001__x0001__x0001__x0010_@_x0001__x0001__x0001__x0001__x0001__x0001__x0014_@_x0001__x0001__x0001__x0001__x0001__x0001__x0010_@_x0001__x0001__x0001__x0001__x0001__x0001_&amp;@_x0001__x0001__x0001__x0001__x0001__x0001__x0014_@_x0001__x0001__x0001__x0001__x0001__x0001__x0008_@_x0001__x0001__x0001__x0001__x0001__x0001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0001__x0002__x0001__x0001__x0001__x0001__x0001__x0001__x0008_@_x0001__x0001__x0001__x0001__x0001__x0001__x0010_@_x0001__x0001__x0001__x0001__x0001__x0001__x001C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0001__x0001__x0001__x0001__x0001__x0001__x0010_@_x0001__x0001__x0001__x0001__x0001__x0001__x0010_@_x0001__x0001__x0001__x0001__x0001__x0001__x001C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0014_@_x0001__x0001__x0001__x0001__x0001__x0001__x0010_@_x0001__x0001__x0001__x0001__x0001__x0001__x0008_@_x0001__x0001__x0001__x0001__x0001__x0001__x0010_@_x0001__x0001__x0001__x0001__x0001__x0001__x0010_@_x0001__x0001__x0001__x0001__x0001__x0001__x0010_@_x0001__x0001__x0001__x0001__x0001__x0001__x0010_@_x0001__x0001__x0001__x0001__x0001__x0001__x0018_@_x0001__x0001__x0001__x0001__x0001__x0001__x0018_@_x0001__x0001__x0001__x0001__x0001__x0001__x0014_@_x0001__x0001__x0001__x0001__x0001__x0001__x0014_@_x0001__x0001__x0001__x0001__x0001__x0001__x0010_@_x0001__x0001__x0001__x0001__x0001__x0001__x0001__x0001__x0001__x0001__x0001__x0001__x0001__x0002__x0001__x0001__x0010_@_x0001__x0001__x0001__x0001__x0001__x0001__x0008_@_x0001__x0001__x0001__x0001__x0001__x0001__x0008_@_x0001__x0001__x0001__x0001__x0001__x0001__x0010_@_x0001__x0001__x0001__x0001__x0001__x0001__x0010_@_x0001__x0001__x0001__x0001__x0001__x0001_ @_x0001__x0001__x0001__x0001__x0001__x0001_&amp;@_x0001__x0001__x0001__x0001__x0001__x0001__x0001__x0001__x0001__x0001__x0001__x0001__x0001__x0001__x0018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0018_@_x0001__x0001__x0001__x0001__x0001__x0001__x0001__x0001__x0001__x0001__x0001__x0001__x0001__x0001__x0010_@_x0001__x0001__x0001__x0001__x0001__x0001__x0010_@_x0001__x0001__x0001__x0001__x0001__x0001__x0008_@_x0001__x0001__x0001__x0001__x0001__x0001__x0001__x0001__x0001__x0001__x0001__x0001__x0001__x0001__x0008_@_x0001__x0001__x0001__x0001__x0001__x0001__x0008_@_x0001__x0001__x0001__x0001__x0001__x0001__x0018_@_x0001__x0001__x0001__x0001__x0001__x0001_ @_x0001__x0001__x0001__x0001__x0001__x0001__x0008_@_x0001__x0001__x0001__x0001__x0001__x0001__x0010_@_x0001__x0001__x0001__x0001__x0001__x0001__x0014_@_x0001__x0001__x0001__x0001__x0001__x0001__x0018_@_x0001__x0001__x0001__x0001__x0001__x0001__x0008_@_x0001__x0001__x0001__x0001__x0001__x0001__x0014_@_x0001__x0001__x0001__x0001__x0001__x0001__x0010_@_x0001__x0001__x0001__x0001__x0001__x0001__x0008_@_x0001__x0002__x0001__x0001__x0001__x0001__x0001__x0001__x0018_@_x0001__x0001__x0001__x0001__x0001__x0001__x0010_@_x0001__x0001__x0001__x0001__x0001__x0001__x0010_@_x0001__x0001__x0001__x0001__x0001__x0001__x0008_@_x0001__x0001__x0001__x0001__x0001__x0001_ @_x0001__x0001__x0001__x0001__x0001__x0001__x0010_@_x0001__x0001__x0001__x0001__x0001__x0001__x0010_@_x0001__x0001__x0001__x0001__x0001__x0001__x0014_@_x0001__x0001__x0001__x0001__x0001__x0001__x0018_@_x0001__x0001__x0001__x0001__x0001_@@_x0001__x0001__x0001__x0001__x0001__x0001__x0010_@_x0001__x0001__x0001__x0001__x0001__x0001__x0018_@_x0001__x0001__x0001__x0001__x0001__x0001__x0018_@_x0001__x0001__x0001__x0001__x0001__x0001__x0018_@_x0001__x0001__x0001__x0001__x0001__x0001__x0008_@_x0001__x0001__x0001__x0001__x0001__x0001__x0001__x0001__x0001__x0001__x0001__x0001__x0001__x0001__x0010_@_x0001__x0001__x0001__x0001__x0001__x0001_0@_x0001__x0001__x0001__x0001__x0001__x0001__x0014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0014_@_x0001__x0001__x0001__x0001__x0001__x0001__x0008_@_x0001__x0001__x0001__x0001__x0001__x0001__x0010_@_x0001__x0001__x0001__x0001__x0001__x0001__x0010_@_x0001__x0001__x0001__x0001__x0001__x0002__x0001__x0001__x0010_@_x0001__x0001__x0001__x0001__x0001__x0001__x0018_@_x0001__x0001__x0001__x0001__x0001__x0001__x0010_@_x0001__x0001__x0001__x0001__x0001__x0001__x0008_@_x0001__x0001__x0001__x0001__x0001__x0001__x0014_@_x0001__x0001__x0001__x0001__x0001__x0001__x0018_@_x0001__x0001__x0001__x0001__x0001__x0001__x0010_@_x0001__x0001__x0001__x0001__x0001__x0001__x0008_@_x0001__x0001__x0001__x0001__x0001__x0001__x001C_@_x0001__x0001__x0001__x0001__x0001__x0001__x0010_@_x0001__x0001__x0001__x0001__x0001__x0001__x0018_@_x0001__x0001__x0001__x0001__x0001__x0001__x0018_@_x0001__x0001__x0001__x0001__x0001__x0001__x0018_@_x0001__x0001__x0001__x0001__x0001__x0001__x0008_@_x0001__x0001__x0001__x0001__x0001__x0001__x0008_@_x0001__x0001__x0001__x0001__x0001__x0001__x0014_@_x0001__x0001__x0001__x0001__x0001__x0001__x0010_@_x0001__x0001__x0001__x0001__x0001__x0001__x0014_@_x0001__x0001__x0001__x0001__x0001__x0001__x0010_@_x0001__x0001__x0001__x0001__x0001__x0001__x0014_@_x0001__x0001__x0001__x0001__x0001__x0001__x001C_@_x0001__x0001__x0001__x0001__x0001__x0001__x0018_@_x0001__x0001__x0001__x0001__x0001__x0001__x0018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0008_@_x0001__x0001__x0001__x0001__x0001__x0001__x0008_@_x0001__x0002__x0001__x0001__x0001__x0001__x0001__x0001__x0018_@_x0001__x0001__x0001__x0001__x0001__x0001__x0008_@_x0001__x0001__x0001__x0001__x0001__x0001__x0014_@_x0001__x0001__x0001__x0001__x0001__x0001_"@_x0001__x0001__x0001__x0001__x0001__x0001__x0014_@_x0001__x0001__x0001__x0001__x0001__x0001__x0008_@_x0001__x0001__x0001__x0001__x0001__x0001__x0008_@_x0001__x0001__x0001__x0001__x0001__x0001__x0010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7@_x0001__x0001__x0001__x0001__x0001__x0001__x0018_@_x0001__x0001__x0001__x0001__x0001__x0001__x001C_@_x0001__x0001__x0001__x0001__x0001__x0001__x0014_@_x0001__x0001__x0001__x0001__x0001__x0001__x001C_@_x0001__x0001__x0001__x0001__x0001__x0001__x0010_@_x0001__x0001__x0001__x0001__x0001__x0001__x0010_@_x0001__x0001__x0001__x0001__x0001__x0001__x0008_@_x0001__x0001__x0001__x0001__x0001__x0001_,@_x0001__x0001__x0001__x0001__x0001__x0001__x0014_@_x0001__x0001__x0001__x0001__x0001__x0001__x0001__x0001__x0001__x0001__x0001__x0001__x0001__x0001__x0010_@_x0001__x0001__x0001__x0001__x0001__x0001__x0018_@_x0001__x0001__x0001__x0001__x0001__x0001__x0008_@_x0001__x0001__x0001__x0001__x0001__x0001__x0018_@_x0001__x0001__x0001__x0001__x0001__x0001__x0008_@_x0001__x0001__x0001__x0001__x0001__x0001__x0010_@_x0001__x0001__x0001__x0001__x0001__x0002__x0001__x0001__x0008_@_x0001__x0001__x0001__x0001__x0001__x0001__x001C_@_x0001__x0001__x0001__x0001__x0001__x0001__x0008_@_x0001__x0001__x0001__x0001__x0001__x0001__x0010_@_x0001__x0001__x0001__x0001__x0001__x0001__x0018_@_x0001__x0001__x0001__x0001__x0001__x0001__x0008_@_x0001__x0001__x0001__x0001__x0001__x0001__x0010_@_x0001__x0001__x0001__x0001__x0001__x0001__x0010_@_x0001__x0001__x0001__x0001__x0001__x0001__x0010_@_x0001__x0001__x0001__x0001__x0001__x0001__x0014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0001__x0001__x0001__x0001__x0001__x0001__x0001__x0001__x0008_@_x0001__x0001__x0001__x0001__x0001__x0001__x0010_@_x0001__x0001__x0001__x0001__x0001__x0001__x0010_@_x0001__x0001__x0001__x0001__x0001__x0001__x0008_@_x0001__x0001__x0001__x0001__x0001__x0001__x001C_@_x0001__x0001__x0001__x0001__x0001__x0001__x0010_@_x0001__x0001__x0001__x0001__x0001__x0001__x0014_@_x0001__x0001__x0001__x0001__x0001__x0001__x0010_@_x0001__x0001__x0001__x0001__x0001__x0001__x0008_@_x0001__x0001__x0001__x0001__x0001__x0001__x0001__x0001__x0001__x0001__x0001__x0001__x0001__x0001__x0010_@_x0001__x0001__x0001__x0001__x0001__x0001__x0008_@_x0001__x0001__x0001__x0001__x0001__x0001__x0014_@_x0001__x0001__x0001__x0001__x0001__x0001_"@_x0001__x0002__x0001__x0001__x0001__x0001__x0001__x0001__x0010_@_x0001__x0001__x0001__x0001__x0001__x0001_ @_x0001__x0001__x0001__x0001__x0001__x0001__x0018_@_x0001__x0001__x0001__x0001__x0001__x0001__x0010_@_x0001__x0001__x0001__x0001__x0001__x0001__x0010_@_x0001__x0001__x0001__x0001__x0001__x0001__x0001__x0001__x0001__x0001__x0001__x0001__x0001__x0001__x0008_@_x0001__x0001__x0001__x0001__x0001__x0001__x0010_@_x0001__x0001__x0001__x0001__x0001__x0001__x0008_@_x0001__x0001__x0001__x0001__x0001__x0001__x001C_@_x0001__x0001__x0001__x0001__x0001__x0001__x0008_@_x0001__x0001__x0001__x0001__x0001__x0001__x0001__x0001__x0001__x0001__x0001__x0001__x0001__x0001__x0010_@_x0001__x0001__x0001__x0001__x0001__x0001__x0018_@_x0001__x0001__x0001__x0001__x0001__x0001__x0010_@_x0001__x0001__x0001__x0001__x0001__x0001__x0001__x0001__x0001__x0001__x0001__x0001__x0001__x0001__x001C_@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0014_@_x0001__x0001__x0001__x0001__x0001__x0001__x0018_@_x0001__x0001__x0001__x0001__x0001__x0001__x0008_@_x0001__x0001__x0001__x0001__x0001__x0001__x0010_@_x0001__x0001__x0001__x0001__x0001__x0001__x0018_@_x0001__x0001__x0001__x0001__x0001__x0001__x0010_@_x0001__x0001__x0001__x0001__x0001__x0001__x0010_@_x0001__x0001__x0001__x0001__x0001__x0002__x0001__x0001_&amp;@_x0001__x0001__x0001__x0001__x0001__x0001__x0008_@_x0001__x0001__x0001__x0001__x0001__x0001__x0008_@_x0001__x0001__x0001__x0001__x0001__x0001_3@_x0001__x0001__x0001__x0001__x0001__x0001__x0014_@_x0001__x0001__x0001__x0001__x0001__x0001__x0008_@_x0001__x0001__x0001__x0001__x0001__x0001__x0010_@_x0001__x0001__x0001__x0001__x0001__x0001__x0008_@_x0001__x0001__x0001__x0001__x0001__x0001__x0018_@_x0001__x0001__x0001__x0001__x0001__x0001__x0008_@_x0001__x0001__x0001__x0001__x0001__x0001__x0008_@_x0001__x0001__x0001__x0001__x0001__x0001_6@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0018_@_x0001__x0001__x0001__x0001__x0001__x0001__x0010_@_x0001__x0001__x0001__x0001__x0001__x0001__x0008_@_x0001__x0001__x0001__x0001__x0001__x0001__x0010_@_x0001__x0001__x0001__x0001__x0001__x0001__x0001__x0001__x0001__x0001__x0001__x0001__x0001__x0001__x001C_@_x0001__x0001__x0001__x0001__x0001__x0001__x0010_@_x0001__x0001__x0001__x0001__x0001__x0001__x0008_@_x0001__x0001__x0001__x0001__x0001__x0001__x0008_@_x0001__x0001__x0001__x0001__x0001__x0001__x001C_@_x0001__x0001__x0001__x0001__x0001__x0001__x0008_@_x0001__x0001__x0001__x0001__x0001__x0001__x0014_@_x0001__x0001__x0001__x0001__x0001__x0001__x0008_@_x0001__x0001__x0001__x0001__x0001__x0001__x001C_@_x0001__x0002__x0001__x0001__x0001__x0001__x0001__x0001__x0010_@_x0001__x0001__x0001__x0001__x0001__x0001__x001C_@_x0001__x0001__x0001__x0001__x0001__x0001__x0008_@_x0001__x0001__x0001__x0001__x0001__x0001__x0014_@_x0001__x0001__x0001__x0001__x0001__x0001_ @_x0001__x0001__x0001__x0001__x0001__x0001__x0008_@_x0001__x0001__x0001__x0001__x0001__x0001_ @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0014_@_x0001__x0001__x0001__x0001__x0001__x0001__x001C_@_x0001__x0001__x0001__x0001__x0001__x0001__x0010_@_x0001__x0001__x0001__x0001__x0001__x0001__x0014_@_x0001__x0001__x0001__x0001__x0001__x0001__x0014_@_x0001__x0001__x0001__x0001__x0001__x0001__x0010_@_x0001__x0001__x0001__x0001__x0001__x0001__x0008_@_x0001__x0001__x0001__x0001__x0001__x0002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0001__x0001__x0001__x0001__x0001__x0001__x0001__x0001__x0010_@_x0001__x0001__x0001__x0001__x0001__x0001__x001C_@_x0001__x0001__x0001__x0001__x0001__x0001__x0014_@_x0001__x0001__x0001__x0001__x0001__x0001__x0010_@_x0001__x0001__x0001__x0001__x0001__x0001__x0010_@_x0001__x0001__x0001__x0001__x0001__x0001__x0010_@_x0001__x0001__x0001__x0001__x0001__x0001__x0010_@_x0001__x0001__x0001__x0001__x0001__x0001__x0014_@_x0001__x0001__x0001__x0001__x0001__x0001__x0010_@_x0001__x0001__x0001__x0001__x0001__x0001__x0010_@_x0001__x0001__x0001__x0001__x0001__x0001__x0010_@_x0001__x0001__x0001__x0001__x0001__x0001__x0008_@_x0001__x0001__x0001__x0001__x0001__x0001__x001C_@_x0001__x0001__x0001__x0001__x0001__x0001__x0008_@_x0001__x0001__x0001__x0001__x0001__x0001__x0014_@_x0001__x0001__x0001__x0001__x0001__x0001__x001C_@_x0001__x0001__x0001__x0001__x0001__x0001__x0010_@_x0001__x0001__x0001__x0001__x0001__x0001__x001C_@_x0001__x0001__x0001__x0001__x0001__x0001__x0014_@_x0001__x0001__x0001__x0001__x0001__x0001__x0018_@_x0001__x0001__x0001__x0001__x0001__x0001__x0008_@_x0001__x0001__x0001__x0001__x0001__x0001__x0008_@_x0001__x0001__x0001__x0001__x0001__x0001__x0001__x0001__x0001__x0001__x0001__x0001__x0001__x0001__x0010_@_x0001__x0001__x0001__x0001__x0001__x0001__x0001__x0001__x0001__x0002__x0001__x0001__x0001__x0001__x0001__x0001__x0010_@_x0001__x0001__x0001__x0001__x0001__x0001__x0014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0008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0008_@_x0001__x0001__x0001__x0001__x0001__x0001__x0014_@_x0001__x0001__x0001__x0001__x0001__x0001__x001C_@_x0001__x0001__x0001__x0001__x0001__x0001__x0008_@_x0001__x0001__x0001__x0001__x0001__x0001__x0010_@_x0001__x0001__x0001__x0001__x0001__x0001__x0008_@_x0001__x0001__x0001__x0001__x0001__x0001__x0008_@_x0001__x0001__x0001__x0001__x0001__x0001_&amp;@_x0001__x0001__x0001__x0001__x0001__x0001__x0008_@_x0001__x0001__x0001__x0001__x0001__x0001__x0008_@_x0001__x0001__x0001__x0001__x0001__x0001__x0010_@_x0001__x0001__x0001__x0001__x0001__x0001__x0010_@_x0001__x0001__x0001__x0001__x0001__x0001_ @_x0001__x0001__x0001__x0001__x0001__x0001__x0008_@_x0001__x0001__x0001__x0001__x0001__x0001__x0010_@_x0001__x0001__x0001__x0001__x0001__x0001__x0001__x0001__x0001__x0001__x0001__x0001__x0001__x0002__x0001__x0001__x0010_@_x0001__x0001__x0001__x0001__x0001__x0001__x0018_@_x0001__x0001__x0001__x0001__x0001_R@_x0001__x0001__x0001__x0001__x0001__x0001__x0018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_x0018_@_x0001__x0001__x0001__x0001__x0001__x0001__x0008_@_x0001__x0001__x0001__x0001__x0001__x0001__x0014_@_x0001__x0001__x0001__x0001__x0001__x0001__x0008_@_x0001__x0001__x0001__x0001__x0001__x0001_3@_x0001__x0001__x0001__x0001__x0001__x0001__x0001__x0001__x0001__x0001__x0001__x0001__x0001__x0001__x0014_@_x0001__x0001__x0001__x0001__x0001__x0001__x0010_@_x0001__x0001__x0001__x0001__x0001__x0001__x0001__x0001__x0001__x0001__x0001__x0001__x0001__x0001__x0010_@_x0001__x0001__x0001__x0001__x0001__x0001__x0008_@_x0001__x0001__x0001__x0001__x0001__x0001__x0008_@_x0001__x0001__x0001__x0001__x0001__x0001__x0018_@_x0001__x0001__x0001__x0001__x0001__x0001__x0008_@_x0001__x0001__x0001__x0001__x0001__x0001__x0008_@_x0001__x0001__x0001__x0001__x0001__x0001__x001C_@_x0001__x0001__x0001__x0001__x0001__x0001__x0014_@_x0001__x0001__x0001__x0001__x0001__x0001__x0008_@_x0001__x0001__x0001__x0001__x0001__x0001__x0014_@_x0001__x0001__x0001__x0001__x0001__x0001__x0008_@_x0001__x0001__x0001__x0001__x0001__x0001__x0008_@_x0001__x0002__x0001__x0001__x0001__x0001__x0001__x0001__x0008_@_x0001__x0001__x0001__x0001__x0001__x0001__x0008_@_x0001__x0001__x0001__x0001__x0001__x0001_"@_x0001__x0001__x0001__x0001__x0001__x0001__x0014_@_x0001__x0001__x0001__x0001__x0001__x0001__x001C_@_x0001__x0001__x0001__x0001__x0001__x0001__x0008_@_x0001__x0001__x0001__x0001__x0001__x0001__x0014_@_x0001__x0001__x0001__x0001__x0001__x0001__x0008_@_x0001__x0001__x0001__x0001__x0001__x0001__x0014_@_x0001__x0001__x0001__x0001__x0001__x0001__x0008_@_x0001__x0001__x0001__x0001__x0001__x0001__x0010_@_x0001__x0001__x0001__x0001__x0001__x0001__x0008_@_x0001__x0001__x0001__x0001__x0001__x0001__x0010_@_x0001__x0001__x0001__x0001__x0001__x0001__x001C_@_x0001__x0001__x0001__x0001__x0001__x0001__x001C_@_x0001__x0001__x0001__x0001__x0001__x0001__x0014_@_x0001__x0001__x0001__x0001__x0001__x0001_"@_x0001__x0001__x0001__x0001__x0001__x0001__x0008_@_x0001__x0001__x0001__x0001__x0001__x0001__x0018_@_x0001__x0001__x0001__x0001__x0001__x0001_1@_x0001__x0001__x0001__x0001__x0001__x0001__x001C_@_x0001__x0001__x0001__x0001__x0001__x0001__x0008_@_x0001__x0001__x0001__x0001__x0001__x0001_&amp;@_x0001__x0001__x0001__x0001__x0001__x0001__x0010_@_x0001__x0001__x0001__x0001__x0001__x0001__x0008_@_x0001__x0001__x0001__x0001__x0001__x0001__x0014_@_x0001__x0001__x0001__x0001__x0001__x0001__x0010_@_x0001__x0001__x0001__x0001__x0001__x0001__x0008_@_x0001__x0001__x0001__x0001__x0001__x0001__x0018_@_x0001__x0001__x0001__x0001__x0001__x0001__x0008_@_x0001__x0001__x0001__x0001__x0001__x0001__x0010_@_x0001__x0001__x0001__x0001__x0001__x0002__x0001__x0001__x0010_@_x0001__x0001__x0001__x0001__x0001__x0001__x0008_@_x0001__x0001__x0001__x0001__x0001__x0001__x0001__x0001__x0001__x0001__x0001__x0001__x0001__x0001__x0010_@_x0001__x0001__x0001__x0001__x0001__x0001__x0008_@_x0001__x0001__x0001__x0001__x0001__x0001__x0010_@_x0001__x0001__x0001__x0001__x0001__x0001__x0010_@_x0001__x0001__x0001__x0001__x0001__x0001__x0018_@_x0001__x0001__x0001__x0001__x0001__x0001__x0008_@_x0001__x0001__x0001__x0001__x0001__x0001__x0018_@_x0001__x0001__x0001__x0001__x0001__x0001_ @_x0001__x0001__x0001__x0001__x0001__x0001__x0008_@_x0001__x0001__x0001__x0001__x0001__x0001_"@_x0001__x0001__x0001__x0001__x0001__x0001__x0010_@_x0001__x0001__x0001__x0001__x0001__x0001__x0010_@_x0001__x0001__x0001__x0001__x0001__x0001__x001C_@_x0001__x0001__x0001__x0001__x0001__x0001__x0001__x0001__x0001__x0001__x0001__x0001__x0001__x0001_,@_x0001__x0001__x0001__x0001__x0001__x0001__x0014_@_x0001__x0001__x0001__x0001__x0001__x0001__x0008_@_x0001__x0001__x0001__x0001__x0001__x0001__x0008_@_x0001__x0001__x0001__x0001__x0001__x0001_*@_x0001__x0001__x0001__x0001__x0001__x0001_ @_x0001__x0001__x0001__x0001__x0001__x0001__x001C_@_x0001__x0001__x0001__x0001__x0001__x0001__x0014_@_x0001__x0001__x0001__x0001__x0001__x0001__x0008_@_x0001__x0001__x0001__x0001__x0001__x0001_,@_x0001__x0001__x0001__x0001__x0001__x0001__x0008_@_x0001__x0001__x0001__x0001__x0001__x0001__x001C_@_x0001__x0001__x0001__x0001__x0001__x0001__x0010_@_x0001__x0001__x0001__x0001__x0001__x0001__x0008_@_x0001__x0001__x0001__x0001__x0001__x0001__x0008_@_x0001__x0002__x0001__x0001__x0001__x0001__x0001__x0001__x0014_@_x0001__x0001__x0001__x0001__x0001__x0001__x0001__x0001__x0001__x0001__x0001__x0001__x0001__x0001__x0010_@_x0001__x0001__x0001__x0001__x0001__x0001__x0008_@_x0001__x0001__x0001__x0001__x0001__x0001__x0010_@_x0001__x0001__x0001__x0001__x0001__x0001__x0008_@_x0001__x0001__x0001__x0001__x0001__x0001__x0018_@_x0001__x0001__x0001__x0001__x0001__x0001_"@_x0001__x0001__x0001__x0001__x0001__x0001__x001C_@_x0001__x0001__x0001__x0001__x0001__x0001__x001C_@_x0001__x0001__x0001__x0001__x0001__x0001__x0008_@_x0001__x0001__x0001__x0001__x0001__x0001__x0014_@_x0001__x0001__x0001__x0001__x0001__x0001__x0008_@_x0001__x0001__x0001__x0001__x0001__x0001__x0010_@_x0001__x0001__x0001__x0001__x0001__x0001__x0008_@_x0001__x0001__x0001__x0001__x0001__x0001__x0008_@_x0001__x0001__x0001__x0001__x0001__x0001__x0014_@_x0001__x0001__x0001__x0001__x0001__x0001_&amp;@_x0001__x0001__x0001__x0001__x0001__x0001__x0008_@_x0001__x0001__x0001__x0001__x0001__x0001__x0008_@_x0001__x0001__x0001__x0001__x0001__x0001__x0018_@_x0001__x0001__x0001__x0001__x0001__x0001__x0008_@_x0001__x0001__x0001__x0001__x0001__x0001_ @_x0001__x0001__x0001__x0001__x0001__x0001__x0010_@_x0001__x0001__x0001__x0001__x0001__x0001__x0018_@_x0001__x0001__x0001__x0001__x0001__x0001__x0018_@_x0001__x0001__x0001__x0001__x0001__x0001_,@_x0001__x0001__x0001__x0001__x0001__x0001__x0010_@_x0001__x0001__x0001__x0001__x0001__x0001__x0010_@_x0001__x0001__x0001__x0001__x0001__x0001__x0010_@_x0001__x0001__x0001__x0001__x0001__x0001__x0010_@_x0001__x0001__x0001__x0001__x0001__x0002__x0001__x0001__x0010_@_x0001__x0001__x0001__x0001__x0001__x0001__x0010_@_x0001__x0001__x0001__x0001__x0001__x0001__x0008_@_x0001__x0001__x0001__x0001__x0001__x0001__x0010_@_x0001__x0001__x0001__x0001__x0001__x0001__x0014_@_x0001__x0001__x0001__x0001__x0001__x0001__x0018_@_x0001__x0001__x0001__x0001__x0001__x0001__x0010_@_x0001__x0001__x0001__x0001__x0001__x0001__x0010_@_x0001__x0001__x0001__x0001__x0001__x0001__x0010_@_x0001__x0001__x0001__x0001__x0001__x0001__x0008_@_x0001__x0001__x0001__x0001__x0001__x0001__x0014_@_x0001__x0001__x0001__x0001__x0001__x0001__x0008_@_x0001__x0001__x0001__x0001__x0001__x0001__x0010_@_x0001__x0001__x0001__x0001__x0001__x0001__x0018_@_x0001__x0001__x0001__x0001__x0001__x0001__x0008_@_x0001__x0001__x0001__x0001__x0001__x0001__x0014_@_x0001__x0001__x0001__x0001__x0001__x0001__x0010_@_x0001__x0001__x0001__x0001__x0001__x0001__x0010_@_x0001__x0001__x0001__x0001__x0001__x0001__x0008_@_x0001__x0001__x0001__x0001__x0001__x0001__x0018_@_x0001__x0001__x0001__x0001__x0001__x0001__x0018_@_x0001__x0001__x0001__x0001__x0001__x0001__x0014_@_x0001__x0001__x0001__x0001__x0001__x0001__x0010_@_x0001__x0001__x0001__x0001__x0001__x0001__x0010_@_x0001__x0001__x0001__x0001__x0001__x0001__x0014_@_x0001__x0001__x0001__x0001__x0001__x0001__x0010_@_x0001__x0001__x0001__x0001__x0001__x0001__x0010_@_x0001__x0001__x0001__x0001__x0001__x0001__x0008_@_x0001__x0001__x0001__x0001__x0001__x0001__x0001__x0001__x0001__x0001__x0001__x0001__x0001__x0001__x0008_@_x0001__x0001__x0001__x0001__x0001__x0001__x0014_@_x0001__x0001__x0001__x0001__x0001__x0001__x0001__x0001__x0001__x0002__x0001__x0001__x0001__x0001__x0001__x0001__x001C_@_x0001__x0001__x0001__x0001__x0001__x0001__x0010_@_x0001__x0001__x0001__x0001__x0001__x0001__x001C_@_x0001__x0001__x0001__x0001__x0001__x0001__x0010_@_x0001__x0001__x0001__x0001__x0001__x0001__x0001__x0001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001C_@_x0001__x0001__x0001__x0001__x0001__x0001__x001C_@_x0001__x0001__x0001__x0001__x0001__x0001__x0008_@_x0001__x0001__x0001__x0001__x0001__x0001__x001C_@_x0001__x0001__x0001__x0001__x0001__x0001__x0010_@_x0001__x0001__x0001__x0001__x0001__x0001__x0010_@_x0001__x0001__x0001__x0001__x0001__x0001__x0008_@_x0001__x0001__x0001__x0001__x0001__x0001__x0018_@_x0001__x0001__x0001__x0001__x0001__x0001__x0008_@_x0001__x0001__x0001__x0001__x0001__x0001_"@_x0001__x0001__x0001__x0001__x0001__x0001__x0008_@_x0001__x0001__x0001__x0001__x0001__x0001__x0008_@_x0001__x0001__x0001__x0001__x0001__x0001_0@_x0001__x0001__x0001__x0001__x0001__x0001_"@_x0001__x0001__x0001__x0001__x0001__x0001__x0010_@_x0001__x0001__x0001__x0001__x0001__x0001_3@_x0001__x0001__x0001__x0001__x0001__x0001__x0008_@_x0001__x0001__x0001__x0001__x0001__x0001__x0010_@_x0001__x0001__x0001__x0001__x0001__x0001__x0014_@_x0001__x0001__x0001__x0001__x0001__x0001__x0008_@_x0001__x0001__x0001__x0001__x0001__x0001__x0010_@_x0001__x0001__x0001__x0001__x0001__x0002__x0001__x0001__x0010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0014_@_x0001__x0001__x0001__x0001__x0001__x0001__x0018_@_x0001__x0001__x0001__x0001__x0001__x0001__x0014_@_x0001__x0001__x0001__x0001__x0001__x0001__x0010_@_x0001__x0001__x0001__x0001__x0001__x0001__x0008_@_x0001__x0001__x0001__x0001__x0001__x0001__x0010_@_x0001__x0001__x0001__x0001__x0001__x0001__x0018_@_x0001__x0001__x0001__x0001__x0001__x0001__x0008_@_x0001__x0001__x0001__x0001__x0001__x0001__x0008_@_x0001__x0001__x0001__x0001__x0001__x0001__x0014_@_x0001__x0001__x0001__x0001__x0001__x0001__x0008_@_x0001__x0001__x0001__x0001__x0001__x0001__x0014_@_x0001__x0001__x0001__x0001__x0001__x0001__x0008_@_x0001__x0001__x0001__x0001__x0001__x0001__x0001__x0001__x0001__x0001__x0001__x0001__x0001__x0001__x0008_@_x0001__x0001__x0001__x0001__x0001__x0001__x0008_@_x0001__x0001__x0001__x0001__x0001__x0001__x001C_@_x0001__x0001__x0001__x0001__x0001__x0001__x0008_@_x0001__x0001__x0001__x0001__x0001__x0001__x0010_@_x0001__x0001__x0001__x0001__x0001__x0001__x0018_@_x0001__x0001__x0001__x0001__x0001__x0001__x0010_@_x0001__x0001__x0001__x0001__x0001__x0001__x0010_@_x0001__x0001__x0001__x0001__x0001__x0001__x0008_@_x0001__x0002__x0001__x0001__x0001__x0001__x0001__x0001_"@_x0001__x0001__x0001__x0001__x0001__x0001__x0008_@_x0001__x0001__x0001__x0001__x0001__x0001__x0010_@_x0001__x0001__x0001__x0001__x0001__x0001__x0008_@_x0001__x0001__x0001__x0001__x0001__x0001__x0010_@_x0001__x0001__x0001__x0001__x0001__x0001__x0018_@_x0001__x0001__x0001__x0001__x0001__x0001_&amp;@_x0001__x0001__x0001__x0001__x0001__x0001__x0008_@_x0001__x0001__x0001__x0001__x0001__x0001__x0010_@_x0001__x0001__x0001__x0001__x0001__x0001__x0014_@_x0001__x0001__x0001__x0001__x0001__x0001__x0014_@_x0001__x0001__x0001__x0001__x0001__x0001__x0008_@_x0001__x0001__x0001__x0001__x0001__x0001__x0010_@_x0001__x0001__x0001__x0001__x0001__x0001__x0010_@_x0001__x0001__x0001__x0001__x0001__x0001__x0010_@_x0001__x0001__x0001__x0001__x0001__x0001__x0010_@_x0001__x0001__x0001__x0001__x0001__x0001__x0010_@_x0001__x0001__x0001__x0001__x0001__x0001__x0008_@_x0001__x0001__x0001__x0001__x0001__x0001__x001C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C_@_x0001__x0001__x0001__x0001__x0001__x0001__x0008_@_x0001__x0001__x0001__x0001__x0001__x0001__x0010_@_x0001__x0001__x0001__x0001__x0001__x0001__x001C_@_x0001__x0001__x0001__x0001__x0001__x0001__x0001__x0001__x0001__x0001__x0001__x0001__x0001__x0001_ @_x0001__x0001__x0001__x0001__x0001__x0002__x0001__x0001__x0008_@_x0001__x0001__x0001__x0001__x0001__x0001__x0010_@_x0001__x0001__x0001__x0001__x0001__x0001__x0001__x0001__x0001__x0001__x0001__x0001__x0001__x0001__x0018_@_x0001__x0001__x0001__x0001__x0001__x0001__x0001__x0001__x0001__x0001__x0001__x0001__x0001__x0001__x0014_@_x0001__x0001__x0001__x0001__x0001__x0001__x0010_@_x0001__x0001__x0001__x0001__x0001__x0001__x0008_@_x0001__x0001__x0001__x0001__x0001__x0001__x0008_@_x0001__x0001__x0001__x0001__x0001__x0001__x0010_@_x0001__x0001__x0001__x0001__x0001__x0001__x0010_@_x0001__x0001__x0001__x0001__x0001__x0001__x0014_@_x0001__x0001__x0001__x0001__x0001__x0001__x001C_@_x0001__x0001__x0001__x0001__x0001__x0001__x0008_@_x0001__x0001__x0001__x0001__x0001__x0001__x0008_@_x0001__x0001__x0001__x0001__x0001__x0001__x001C_@_x0001__x0001__x0001__x0001__x0001__x0001__x0018_@_x0001__x0001__x0001__x0001__x0001__x0001__x0001__x0001__x0001__x0001__x0001__x0001__x0001__x0001__x0018_@_x0001__x0001__x0001__x0001__x0001__x0001__x0018_@_x0001__x0001__x0001__x0001__x0001__x0001__x0018_@_x0001__x0001__x0001__x0001__x0001__x0001__x0010_@_x0001__x0001__x0001__x0001__x0001__x0001_3@_x0001__x0001__x0001__x0001__x0001__x0001__x0001__x0001__x0001__x0001__x0001__x0001__x0001__x0001__x0010_@_x0001__x0001__x0001__x0001__x0001__x0001_&amp;@_x0001__x0001__x0001__x0001__x0001__x0001__x0008_@_x0001__x0001__x0001__x0001__x0001__x0001__x0008_@_x0001__x0001__x0001__x0001__x0001__x0001__x0008_@_x0001__x0001__x0001__x0001__x0001__x0001__x0018_@_x0001__x0001__x0001__x0001__x0001__x0001__x0001__x0001__x0001__x0001__x0001__x0001__x0001__x0001__x0014_@_x0001__x0002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0018_@_x0001__x0001__x0001__x0001__x0001__x0001__x001C_@_x0001__x0001__x0001__x0001__x0001__x0001__x0018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0001__x0001__x0001__x0001__x0001__x0001__x0008_@_x0001__x0001__x0001__x0001__x0001_@R@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0001__x0010_@_x0001__x0001__x0001__x0001__x0001__x0001__x0010_@_x0001__x0001__x0001__x0001__x0001__x0001__x0018_@_x0001__x0001__x0001__x0001__x0001__x0001__x0010_@_x0001__x0001__x0001__x0001__x0001__x0001__x0010_@_x0001__x0001__x0001__x0001__x0001__x0002__x0001__x0001__x0008_@_x0001__x0001__x0001__x0001__x0001__x0001__x0014_@_x0001__x0001__x0001__x0001__x0001__x0001__x0001__x0001__x0001__x0001__x0001__x0001__x0001__x0001__x001C_@_x0001__x0001__x0001__x0001__x0001__x0001__x0008_@_x0001__x0001__x0001__x0001__x0001__x0001__x0014_@_x0001__x0001__x0001__x0001__x0001__x0001__x0001__x0001__x0001__x0001__x0001__x0001__x0001__x0001__x0010_@_x0001__x0001__x0001__x0001__x0001__x0001__x0018_@_x0001__x0001__x0001__x0001__x0001__x0001__x0018_@_x0001__x0001__x0001__x0001__x0001__x0001__x0014_@_x0001__x0001__x0001__x0001__x0001__x0001__x0018_@_x0001__x0001__x0001__x0001__x0001__x0001__x0008_@_x0001__x0001__x0001__x0001__x0001__x0001__x0018_@_x0001__x0001__x0001__x0001__x0001__x0001__x0008_@_x0001__x0001__x0001__x0001__x0001__x0001__x0008_@_x0001__x0001__x0001__x0001__x0001__x0001__x0010_@_x0001__x0001__x0001__x0001__x0001__x0001__x0010_@_x0001__x0001__x0001__x0001__x0001__x0001__x0014_@_x0001__x0001__x0001__x0001__x0001__x0001__x0008_@_x0001__x0001__x0001__x0001__x0001__x0001__x0010_@_x0001__x0001__x0001__x0001__x0001__x0001__x0014_@_x0001__x0001__x0001__x0001__x0001__x0001__x0008_@_x0001__x0001__x0001__x0001__x0001__x0001_1@_x0001__x0001__x0001__x0001__x0001__x0001__x0008_@_x0001__x0001__x0001__x0001__x0001__x0001__x0010_@_x0001__x0001__x0001__x0001__x0001__x0001__x0008_@_x0001__x0001__x0001__x0001__x0001__x0001__x0014_@_x0001__x0001__x0001__x0001__x0001__x0001__x0018_@_x0001__x0001__x0001__x0001__x0001__x0001__x0010_@_x0001__x0001__x0001__x0001__x0001__x0001__x0010_@_x0001__x0001__x0001__x0001__x0001__x0001__x0008_@_x0001__x0002__x0001__x0001__x0001__x0001__x0001__x0001__x0008_@_x0001__x0001__x0001__x0001__x0001__x0001_$@_x0001__x0001__x0001__x0001__x0001__x0001__x0008_@_x0001__x0001__x0001__x0001__x0001__x0001__x0008_@_x0001__x0001__x0001__x0001__x0001__x0001__x001C_@_x0001__x0001__x0001__x0001__x0001__x0001__x001C_@_x0001__x0001__x0001__x0001__x0001__x0001_ @_x0001__x0001__x0001__x0001__x0001__x0001__x0001__x0001__x0001__x0001__x0001__x0001__x0001__x0001__x0008_@_x0001__x0001__x0001__x0001__x0001__x0001__x0010_@_x0001__x0001__x0001__x0001__x0001__x0001__x0008_@_x0001__x0001__x0001__x0001__x0001__x0001__x0010_@_x0001__x0001__x0001__x0001__x0001__x0001__x0001__x0001__x0001__x0001__x0001__x0001__x0001__x0001__x0008_@_x0001__x0001__x0001__x0001__x0001__x0001__x0010_@_x0001__x0001__x0001__x0001__x0001__x0001__x0008_@_x0001__x0001__x0001__x0001__x0001__x0001__x0008_@_x0001__x0001__x0001__x0001__x0001__x0001__x0018_@_x0001__x0001__x0001__x0001__x0001__x0001__x0010_@_x0001__x0001__x0001__x0001__x0001__x0001__x0010_@_x0001__x0001__x0001__x0001__x0001__x0001_ @_x0001__x0001__x0001__x0001__x0001__x0001_"@_x0001__x0001__x0001__x0001__x0001__x0001__x0008_@_x0001__x0001__x0001__x0001__x0001__x0001__x0018_@_x0001__x0001__x0001__x0001__x0001__x0001_ @_x0001__x0001__x0001__x0001__x0001__x0001__x0008_@_x0001__x0001__x0001__x0001__x0001__x0001__x0008_@_x0001__x0001__x0001__x0001__x0001__x0001__x0008_@_x0001__x0001__x0001__x0001__x0001__x0001__x001C_@_x0001__x0001__x0001__x0001__x0001__x0001__x0014_@_x0001__x0001__x0001__x0001__x0001__x0001__x0018_@_x0001__x0001__x0001__x0001__x0001__x0002__x0001__x0001_ @_x0001__x0001__x0001__x0001__x0001__x0001__x0010_@_x0001__x0001__x0001__x0001__x0001__x0001__x0010_@_x0001__x0001__x0001__x0001__x0001__x0001__x0008_@_x0001__x0001__x0001__x0001__x0001__x0001__x0018_@_x0001__x0001__x0001__x0001__x0001__x0001_ @_x0001__x0001__x0001__x0001__x0001__x0001__x0008_@_x0001__x0001__x0001__x0001__x0001__x0001__x0008_@_x0001__x0001__x0001__x0001__x0001__x0001_(@_x0001__x0001__x0001__x0001__x0001__x0001__x0014_@_x0001__x0001__x0001__x0001__x0001__x0001__x0010_@_x0001__x0001__x0001__x0001__x0001__x0001_ @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0018_@_x0001__x0001__x0001__x0001__x0001__x0001__x0014_@_x0001__x0001__x0001__x0001__x0001__x0001__x0008_@_x0001__x0001__x0001__x0001__x0001__x0001__x0001__x0001__x0001__x0001__x0001__x0001__x0001__x0001__x0008_@_x0001__x0001__x0001__x0001__x0001_@@_x0001__x0001__x0001__x0001__x0001__x0001__x0008_@_x0001__x0001__x0001__x0001__x0001__x0001__x0010_@_x0001__x0002__x0001__x0001__x0001__x0001__x0001__x0001__x0010_@_x0001__x0001__x0001__x0001__x0001__x0001__x0008_@_x0001__x0001__x0001__x0001__x0001__x0001__x0010_@_x0001__x0001__x0001__x0001__x0001__x0001__x0018_@_x0001__x0001__x0001__x0001__x0001__x0001__x0014_@_x0001__x0001__x0001__x0001__x0001__x0001__x0008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_x0008_@_x0001__x0001__x0001__x0001__x0001__x0001__x0014_@_x0001__x0001__x0001__x0001__x0001__x0001__x001C_@_x0001__x0001__x0001__x0001__x0001__x0001__x0008_@_x0001__x0001__x0001__x0001__x0001__x0001__x0010_@_x0001__x0001__x0001__x0001__x0001__x0001__x0018_@_x0001__x0001__x0001__x0001__x0001__x0001__x0008_@_x0001__x0001__x0001__x0001__x0001__x0001__x0018_@_x0001__x0001__x0001__x0001__x0001__x0001__x0008_@_x0001__x0001__x0001__x0001__x0001__x0001__x0014_@_x0001__x0001__x0001__x0001__x0001__x0001__x0008_@_x0001__x0001__x0001__x0001__x0001__x0001__x0010_@_x0001__x0001__x0001__x0001__x0001__x0001__x0010_@_x0001__x0001__x0001__x0001__x0001__x0001__x0014_@_x0001__x0001__x0001__x0001__x0001__x0001__x0010_@_x0001__x0001__x0001__x0001__x0001__x0001__x001C_@_x0001__x0001__x0001__x0001__x0001__x0001__x0010_@_x0001__x0001__x0001__x0001__x0001__x0001__x0008_@_x0001__x0001__x0001__x0001__x0001__x0001_ @_x0001__x0001__x0001__x0001__x0001__x0002__x0001__x0001__x0014_@_x0001__x0001__x0001__x0001__x0001__x0001__x0014_@_x0001__x0001__x0001__x0001__x0001__x0001__x0008_@_x0001__x0001__x0001__x0001__x0001__x0001__x0008_@_x0001__x0001__x0001__x0001__x0001__x0001__x0010_@_x0001__x0001__x0001__x0001__x0001__x0001__x0008_@_x0001__x0001__x0001__x0001__x0001__x0001__x0014_@_x0001__x0001__x0001__x0001__x0001__x0001__x0010_@_x0001__x0001__x0001__x0001__x0001__x0001__x0008_@_x0001__x0001__x0001__x0001__x0001__x0001__x0014_@_x0001__x0001__x0001__x0001__x0001__x0001__x0014_@_x0001__x0001__x0001__x0001__x0001__x0001__x0008_@_x0001__x0001__x0001__x0001__x0001__x0001__x0010_@_x0001__x0001__x0001__x0001__x0001__x0001__x0010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0018_@_x0001__x0001__x0001__x0001__x0001__x0001__x0008_@_x0001__x0001__x0001__x0001__x0001__x0001__x0008_@_x0001__x0001__x0001__x0001__x0001__x0001__x0008_@_x0001__x0001__x0001__x0001__x0001__x0001__x0014_@_x0001__x0001__x0001__x0001__x0001__x0001__x001C_@_x0001__x0001__x0001__x0001__x0001__x0001__x0008_@_x0001__x0001__x0001__x0001__x0001__x0001__x0010_@_x0001__x0001__x0001__x0001__x0001__x0001__x0010_@_x0001__x0001__x0001__x0001__x0001__x0001__x0014_@_x0001__x0001__x0001__x0001__x0001__x0001__x0014_@_x0001__x0002__x0001__x0001__x0001__x0001__x0001__x0001__x0008_@_x0001__x0001__x0001__x0001__x0001__x0001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001C_@_x0001__x0001__x0001__x0001__x0001__x0001__x0010_@_x0001__x0001__x0001__x0001__x0001__x0001__x0008_@_x0001__x0001__x0001__x0001__x0001__x0001__x0010_@_x0001__x0001__x0001__x0001__x0001__x0001__x0018_@_x0001__x0001__x0001__x0001__x0001__x0001__x0018_@_x0001__x0001__x0001__x0001__x0001__x0001__x0008_@_x0001__x0001__x0001__x0001__x0001__x0001__x001C_@_x0001__x0001__x0001__x0001__x0001__x0001__x0010_@_x0001__x0001__x0001__x0001__x0001__x0001_&amp;@_x0001__x0001__x0001__x0001__x0001__x0001__x0008_@_x0001__x0001__x0001__x0001__x0001__x0001__x0014_@_x0001__x0001__x0001__x0001__x0001__x0001__x0008_@_x0001__x0001__x0001__x0001__x0001__x0001__x0010_@_x0001__x0001__x0001__x0001__x0001__x0001__x0010_@_x0001__x0001__x0001__x0001__x0001__x0001__x0008_@_x0001__x0001__x0001__x0001__x0001__x0001__x001C_@_x0001__x0001__x0001__x0001__x0001__x0001__x0010_@_x0001__x0001__x0001__x0001__x0001__x0001__x0018_@_x0001__x0001__x0001__x0001__x0001__x0001__x0014_@_x0001__x0001__x0001__x0001__x0001__x0001__x0014_@_x0001__x0001__x0001__x0001__x0001__x0001__x0010_@_x0001__x0001__x0001__x0001__x0001__x0001__x0014_@_x0001__x0001__x0001__x0001__x0001__x0001__x0010_@_x0001__x0001__x0001__x0001__x0001__x0002__x0001__x0001__x0008_@_x0001__x0001__x0001__x0001__x0001__x0001__x0010_@_x0001__x0001__x0001__x0001__x0001__x0001_*@_x0001__x0001__x0001__x0001__x0001__x0001__x0014_@_x0001__x0001__x0001__x0001__x0001__x0001__x0018_@_x0001__x0001__x0001__x0001__x0001__x0001__x0008_@_x0001__x0001__x0001__x0001__x0001__x0001__x0018_@_x0001__x0001__x0001__x0001__x0001__x0001__x0008_@_x0001__x0001__x0001__x0001__x0001__x0001_ @_x0001__x0001__x0001__x0001__x0001__x0001__x0010_@_x0001__x0001__x0001__x0001__x0001__x0001__x0010_@_x0001__x0001__x0001__x0001__x0001__x0001__x0010_@_x0001__x0001__x0001__x0001__x0001__x0001__x0010_@_x0001__x0001__x0001__x0001__x0001__x0001__x0018_@_x0001__x0001__x0001__x0001__x0001__x0001__x0008_@_x0001__x0001__x0001__x0001__x0001__x0001__x0010_@_x0001__x0001__x0001__x0001__x0001__x0001__x0010_@_x0001__x0001__x0001__x0001__x0001__x0001_*@_x0001__x0001__x0001__x0001__x0001__x0001__x0008_@_x0001__x0001__x0001__x0001__x0001__x0001_ @_x0001__x0001__x0001__x0001__x0001__x0001__x0010_@_x0001__x0001__x0001__x0001__x0001__x0001__x0014_@_x0001__x0001__x0001__x0001__x0001__x0001__x0008_@_x0001__x0001__x0001__x0001__x0001__x0001_ @_x0001__x0001__x0001__x0001__x0001__x0001__x0008_@_x0001__x0001__x0001__x0001__x0001__x0001__x0018_@_x0001__x0001__x0001__x0001__x0001__x0001__x001C_@_x0001__x0001__x0001__x0001__x0001__x0001__x0008_@_x0001__x0001__x0001__x0001__x0001__x0001_ @_x0001__x0001__x0001__x0001__x0001__x0001__x0008_@_x0001__x0001__x0001__x0001__x0001__x0001__x0010_@_x0001__x0001__x0001__x0001__x0001__x0001__x001C_@_x0001__x0002__x0001__x0001__x0001__x0001__x0001__x0001__x0008_@_x0001__x0001__x0001__x0001__x0001__x0001__x0018_@_x0001__x0001__x0001__x0001__x0001__x0001__x0008_@_x0001__x0001__x0001__x0001__x0001__x0001__x0008_@_x0001__x0001__x0001__x0001__x0001__x0001__x0014_@_x0001__x0001__x0001__x0001__x0001__x0001__x0018_@_x0001__x0001__x0001__x0001__x0001__x0001__x0008_@_x0001__x0001__x0001__x0001__x0001__x0001__x0010_@_x0001__x0001__x0001__x0001__x0001__x0001__x0001__x0001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_x0001__x0001__x0001__x0001__x0001__x0001__x0001__x0001__x0010_@_x0001__x0001__x0001__x0001__x0001__x0001__x0008_@_x0001__x0001__x0001__x0001__x0001__x0001__x0001__x0001__x0001__x0001__x0001__x0001__x0001__x0001__x0008_@_x0001__x0001__x0001__x0001__x0001__x0001__x0018_@_x0001__x0001__x0001__x0001__x0001__x0001__x0010_@_x0001__x0001__x0001__x0001__x0001__x0001__x001C_@_x0001__x0001__x0001__x0001__x0001__x0001__x001C_@_x0001__x0001__x0001__x0001__x0001__x0001__x0008_@_x0001__x0001__x0001__x0001__x0001__x0001__x0014_@_x0001__x0001__x0001__x0001__x0001__x0001__x0008_@_x0001__x0001__x0001__x0001__x0001__x0001__x0010_@_x0001__x0001__x0001__x0001__x0001__x0001__x0008_@_x0001__x0001__x0001__x0001__x0001__x0002__x0001__x0001__x0008_@_x0001__x0001__x0001__x0001__x0001__x0001__x0008_@_x0001__x0001__x0001__x0001__x0001__x0001__x0008_@_x0001__x0001__x0001__x0001__x0001__x0001__x0008_@_x0001__x0001__x0001__x0001__x0001__x0001__x0010_@_x0001__x0001__x0001__x0001__x0001__x0001_"@_x0001__x0001__x0001__x0001__x0001__x0001__x0014_@_x0001__x0001__x0001__x0001__x0001__x0001__x0018_@_x0001__x0001__x0001__x0001__x0001__x0001__x0010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001C_@_x0001__x0001__x0001__x0001__x0001__x0001__x0018_@_x0001__x0001__x0001__x0001__x0001__x0001__x0008_@_x0001__x0001__x0001__x0001__x0001__x0001_,@_x0001__x0001__x0001__x0001__x0001__x0001__x0014_@_x0001__x0001__x0001__x0001__x0001__x0001__x0018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0001__x0001__x0001__x0001__x0001__x0001__x0001__x0001__x0014_@_x0001__x0001__x0001__x0001__x0001__x0001__x0008_@_x0001__x0001__x0001__x0001__x0001__x0001__x0008_@_x0001__x0001__x0001__x0001__x0001__x0001__x001C_@_x0001__x0001__x0001__x0001__x0001__x0001__x0010_@_x0001__x0001__x0001__x0001__x0001__x0001__x0018_@_x0001__x0002__x0001__x0001__x0001__x0001__x0001__x0001__x0010_@_x0001__x0001__x0001__x0001__x0001__x0001__x0014_@_x0001__x0001__x0001__x0001__x0001__x0001__x0014_@_x0001__x0001__x0001__x0001__x0001__x0001__x001C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0014_@_x0001__x0001__x0001__x0001__x0001__x0001__x0010_@_x0001__x0001__x0001__x0001__x0001__x0001__x0008_@_x0001__x0001__x0001__x0001__x0001__x0001__x0008_@_x0001__x0001__x0001__x0001__x0001__x0001__x0014_@_x0001__x0001__x0001__x0001__x0001__x0001__x0018_@_x0001__x0001__x0001__x0001__x0001__x0001__x001C_@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0010_@_x0001__x0001__x0001__x0001__x0001__x0001_"@_x0001__x0001__x0001__x0001__x0001__x0001__x0008_@_x0001__x0001__x0001__x0001__x0001__x0001__x0001__x0001__x0001__x0001__x0001__x0001__x0001__x0001__x0008_@_x0001__x0001__x0001__x0001__x0001__x0001__x0010_@_x0001__x0001__x0001__x0001__x0001__x0001__x0010_@_x0001__x0001__x0001__x0001__x0001__x0001__x0008_@_x0001__x0001__x0001__x0001__x0001__x0002__x0001__x0001__x0010_@_x0001__x0001__x0001__x0001__x0001__x0001__x0008_@_x0001__x0001__x0001__x0001__x0001__x0001__x0014_@_x0001__x0001__x0001__x0001__x0001__x0001__x0010_@_x0001__x0001__x0001__x0001__x0001__x0001__x0008_@_x0001__x0001__x0001__x0001__x0001__x0001__x0010_@_x0001__x0001__x0001__x0001__x0001__x0001_"@_x0001__x0001__x0001__x0001__x0001__x0001__x0008_@_x0001__x0001__x0001__x0001__x0001__x0001__x001C_@_x0001__x0001__x0001__x0001__x0001__x0001__x0010_@_x0001__x0001__x0001__x0001__x0001__x0001__x0010_@_x0001__x0001__x0001__x0001__x0001__x0001__x0008_@_x0001__x0001__x0001__x0001__x0001__x0001__x0018_@_x0001__x0001__x0001__x0001__x0001__x0001_(@_x0001__x0001__x0001__x0001__x0001__x0001_ @_x0001__x0001__x0001__x0001__x0001__x0001__x0010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0001__x0001__x0001__x0001__x0001__x0001__x0018_@_x0001__x0001__x0001__x0001__x0001__x0001__x0008_@_x0001__x0001__x0001__x0001__x0001__x0001__x0010_@_x0001__x0001__x0001__x0001__x0001__x0001__x0001_@_x0001__x0001__x0001__x0001__x0001__x0001__x0001__x0001__x0001__x0001__x0001__x0001__x0001__x0001__x0010_@_x0001__x0001__x0001__x0001__x0001__x0001__x0008_@_x0001__x0001__x0001__x0001__x0001__x0001__x0008_@_x0001__x0001__x0001__x0001__x0001__x0001__x0008_@_x0001__x0001__x0001__x0001__x0001__x0001__x0008_@</t>
  </si>
  <si>
    <t>1a48b7b2c3ceedeabdd8bc04c34488bd_x0001__x0002__x0001__x0001__x0001__x0001__x0001__x0001__x0010_@_x0001__x0001__x0001__x0001__x0001__x0001__x0008_@_x0001__x0001__x0001__x0001__x0001__x0001__x0010_@_x0001__x0001__x0001__x0001__x0001__x0001__x0010_@_x0001__x0001__x0001__x0001__x0001__x0001__x0010_@_x0001__x0001__x0001__x0001__x0001__x0001__x0010_@_x0001__x0001__x0001__x0001__x0001__x0001__x0008_@_x0001__x0001__x0001__x0001__x0001__x0001__x0010_@_x0001__x0001__x0001__x0001__x0001__x0001__x001C_@_x0001__x0001__x0001__x0001__x0001__x0001_;@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0001__x0010_@_x0001__x0001__x0001__x0001__x0001__x0001_3@_x0001__x0001__x0001__x0001__x0001__x0001__x0014_@_x0001__x0001__x0001__x0001__x0001__x0001__x0014_@_x0001__x0001__x0001__x0001__x0001__x0001__x0008_@_x0001__x0001__x0001__x0001__x0001__x0001__x0008_@_x0001__x0001__x0001__x0001__x0001__x0001__x001C_@_x0001__x0001__x0001__x0001__x0001__x0001__x0008_@_x0001__x0001__x0001__x0001__x0001__x0001__x0008_@_x0001__x0001__x0001__x0001__x0001__x0001__x0010_@_x0001__x0001__x0001__x0001__x0001__x0001__x0010_@_x0001__x0001__x0001__x0001__x0001__x0001__x001C_@_x0001__x0001__x0001__x0001__x0001__x0001__x0014_@_x0001__x0001__x0001__x0001__x0001__x0001__x0008_@_x0001__x0001__x0001__x0001__x0001__x0001__x0010_@_x0001__x0001__x0001__x0001__x0001__x0001__x0010_@_x0001__x0001__x0001__x0001__x0001__x0002__x0001__x0001__x0010_@_x0001__x0001__x0001__x0001__x0001__x0001__x001C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0018_@_x0001__x0001__x0001__x0001__x0001__x0001__x0008_@_x0001__x0001__x0001__x0001__x0001__x0001__x0014_@_x0001__x0001__x0001__x0001__x0001__x0001__x0018_@_x0001__x0001__x0001__x0001__x0001__x0001__x0008_@_x0001__x0001__x0001__x0001__x0001__x0001__x0010_@_x0001__x0001__x0001__x0001__x0001__x0001__x001C_@_x0001__x0001__x0001__x0001__x0001__x0001__x0001__x0001__x0001__x0001__x0001__x0001__x0001__x0001__x0014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001C_@_x0001__x0001__x0001__x0001__x0001__x0001__x0010_@_x0001__x0001__x0001__x0001__x0001__x0001__x0008_@_x0001__x0001__x0001__x0001__x0001__x0001__x0010_@_x0001__x0001__x0001__x0001__x0001__x0001__x0010_@_x0001__x0001__x0001__x0001__x0001__x0001__x0010_@_x0001__x0001__x0001__x0001__x0001__x0001__x0014_@_x0001__x0001__x0001__x0001__x0001__x0001__x0008_@_x0001__x0001__x0001__x0001__x0001__x0001__x001C_@_x0001__x0001__x0001__x0001__x0001__x0001__x0010_@_x0001__x0001__x0001__x0001__x0001__x0001__x0010_@_x0001__x0002__x0001__x0001__x0001__x0001__x0001__x0001__x0018_@_x0001__x0001__x0001__x0001__x0001__x0001__x0010_@_x0001__x0001__x0001__x0001__x0001__x0001__x0001__x0001__x0001__x0001__x0001__x0001__x0001__x0001_"@_x0001__x0001__x0001__x0001__x0001__x0001__x0010_@_x0001__x0001__x0001__x0001__x0001__x0001__x0018_@_x0001__x0001__x0001__x0001__x0001__x0001_"@_x0001__x0001__x0001__x0001__x0001__x0001_$@_x0001__x0001__x0001__x0001__x0001__x0001__x0008_@_x0001__x0001__x0001__x0001__x0001__x0001__x0008_@_x0001__x0001__x0001__x0001__x0001__x0001__x001C_@_x0001__x0001__x0001__x0001__x0001__x0001__x001C_@_x0001__x0001__x0001__x0001__x0001__x0001__x0014_@_x0001__x0001__x0001__x0001__x0001__x0001_ @_x0001__x0001__x0001__x0001__x0001__x0001__x0008_@_x0001__x0001__x0001__x0001__x0001__x0001__x0008_@_x0001__x0001__x0001__x0001__x0001__x0001__x0008_@_x0001__x0001__x0001__x0001__x0001__x0001__x0018_@_x0001__x0001__x0001__x0001__x0001__x0001__x0001__x0001__x0001__x0001__x0001__x0001__x0001__x0001__x0010_@_x0001__x0001__x0001__x0001__x0001__x0001__x0010_@_x0001__x0001__x0001__x0001__x0001__x0001__x0014_@_x0001__x0001__x0001__x0001__x0001__x0001__x001C_@_x0001__x0001__x0001__x0001__x0001__x0001__x0014_@_x0001__x0001__x0001__x0001__x0001__x0001__x0008_@_x0001__x0001__x0001__x0001__x0001__x0001__x0014_@_x0001__x0001__x0001__x0001__x0001__x0001__x0008_@_x0001__x0001__x0001__x0001__x0001__x0001__x0018_@_x0001__x0001__x0001__x0001__x0001__x0001__x0018_@_x0001__x0001__x0001__x0001__x0001__x0001__x0018_@_x0001__x0001__x0001__x0001__x0001__x0001__x0008_@_x0001__x0001__x0001__x0001__x0001__x0002__x0001__x0001__x0008_@_x0001__x0001__x0001__x0001__x0001__x0001__x0008_@_x0001__x0001__x0001__x0001__x0001__x0001__x0001__x0001__x0001__x0001__x0001__x0001__x0001__x0001__x001C_@_x0001__x0001__x0001__x0001__x0001__x0001_&amp;@_x0001__x0001__x0001__x0001__x0001__x0001__x0008_@_x0001__x0001__x0001__x0001__x0001__x0001__x0010_@_x0001__x0001__x0001__x0001__x0001__x0001__x0008_@_x0001__x0001__x0001__x0001__x0001__x0001__x0014_@_x0001__x0001__x0001__x0001__x0001__x0001__x0014_@_x0001__x0001__x0001__x0001__x0001__x0001__x0010_@_x0001__x0001__x0001__x0001__x0001__x0001__x0010_@_x0001__x0001__x0001__x0001__x0001__x0001__x0010_@_x0001__x0001__x0001__x0001__x0001__x0001__x0018_@_x0001__x0001__x0001__x0001__x0001__x0001__x0010_@_x0001__x0001__x0001__x0001__x0001__x0001__x0014_@_x0001__x0001__x0001__x0001__x0001__x0001__x0010_@_x0001__x0001__x0001__x0001__x0001__x0001_&amp;@_x0001__x0001__x0001__x0001__x0001__x0001__x0008_@_x0001__x0001__x0001__x0001__x0001__x0001__x0008_@_x0001__x0001__x0001__x0001__x0001__x0001__x0008_@_x0001__x0001__x0001__x0001__x0001__x0001__x0010_@_x0001__x0001__x0001__x0001__x0001__x0001__x001C_@_x0001__x0001__x0001__x0001__x0001__x0001__x0010_@_x0001__x0001__x0001__x0001__x0001__x0001__x0008_@_x0001__x0001__x0001__x0001__x0001__x0001__x0001__x0001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0008_@_x0001__x0002__x0001__x0001__x0001__x0001__x0001__x0001_ @_x0001__x0001__x0001__x0001__x0001__x0001__x001C_@_x0001__x0001__x0001__x0001__x0001__x0001__x0008_@_x0001__x0001__x0001__x0001__x0001__x0001__x0018_@_x0001__x0001__x0001__x0001__x0001__x0001__x0008_@_x0001__x0001__x0001__x0001__x0001__x0001__x0008_@_x0001__x0001__x0001__x0001__x0001__x0001__x0008_@_x0001__x0001__x0001__x0001__x0001__x0001__x0014_@_x0001__x0001__x0001__x0001__x0001__x0001__x0010_@_x0001__x0001__x0001__x0001__x0001__x0001__x0001__x0001__x0001__x0001__x0001__x0001__x0001__x0001__x0008_@_x0001__x0001__x0001__x0001__x0001__x0001__x0008_@_x0001__x0001__x0001__x0001__x0001__x0001__x0014_@_x0001__x0001__x0001__x0001__x0001__x0001__x001C_@_x0001__x0001__x0001__x0001__x0001__x0001__x0018_@_x0001__x0001__x0001__x0001__x0001__x0001__x0010_@_x0001__x0001__x0001__x0001__x0001__x0001__x0014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C_@_x0001__x0001__x0001__x0001__x0001__x0001__x0008_@_x0001__x0001__x0001__x0001__x0001__x0001__x0014_@_x0001__x0001__x0001__x0001__x0001__x0001__x0010_@_x0001__x0001__x0001__x0001__x0001__x0001__x0018_@_x0001__x0001__x0001__x0001__x0001__x0001__x0010_@_x0001__x0001__x0001__x0001__x0001__x0002__x0001__x0001__x0008_@_x0001__x0001__x0001__x0001__x0001__x0001__x0018_@_x0001__x0001__x0001__x0001__x0001__x0001__x0014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0014_@_x0001__x0001__x0001__x0001__x0001__x0001__x0008_@_x0001__x0001__x0001__x0001__x0001__x0001__x0008_@_x0001__x0001__x0001__x0001__x0001__x0001__x0010_@_x0001__x0001__x0001__x0001__x0001__x0001__x0008_@_x0001__x0001__x0001__x0001__x0001__x0001__x0018_@_x0001__x0001__x0001__x0001__x0001__x0001__x0008_@_x0001__x0001__x0001__x0001__x0001__x0001__x0010_@_x0001__x0001__x0001__x0001__x0001__x0001_ @_x0001__x0001__x0001__x0001__x0001__x0001__x001C_@_x0001__x0001__x0001__x0001__x0001_J@_x0001__x0001__x0001__x0001__x0001__x0001__x0008_@_x0001__x0001__x0001__x0001__x0001__x0001__x0018_@_x0001__x0001__x0001__x0001__x0001__x0001__x0010_@_x0001__x0001__x0001__x0001__x0001__x0001__x0008_@_x0001__x0001__x0001__x0001__x0001__x0001__x0008_@_x0001__x0001__x0001__x0001__x0001__x0001_=@_x0001__x0001__x0001__x0001__x0001__x0001_1@_x0001__x0001__x0001__x0001__x0001__x0001__x0014_@_x0001__x0001__x0001__x0001__x0001__x0001_7@_x0001__x0001__x0001__x0001__x0001__x0001__x0001__x0001__x0001__x0001__x0001__x0001__x0001__x0001__x0008_@_x0001__x0001__x0001__x0001__x0001__x0001__x0010_@_x0001__x0001__x0001__x0001__x0001__x0001__x0010_@_x0001__x0002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C_@_x0001__x0001__x0001__x0001__x0001__x0001__x0014_@_x0001__x0001__x0001__x0001__x0001__x0001__x0018_@_x0001__x0001__x0001__x0001__x0001__x0001__x0008_@_x0001__x0001__x0001__x0001__x0001__x0001__x0008_@_x0001__x0001__x0001__x0001__x0001__x0001__x0014_@_x0001__x0001__x0001__x0001__x0001__x0001__x0014_@_x0001__x0001__x0001__x0001__x0001__x0001__x0014_@_x0001__x0001__x0001__x0001__x0001__x0001__x0010_@_x0001__x0001__x0001__x0001__x0001__x0001__x0014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ð?_x0001__x0001__x0001__x0001__x0001__x0001__x0010_@_x0001__x0001__x0001__x0001__x0001__x0001_ð?_x0001__x0001__x0001__x0001__x0001__x0001__x0001_@_x0001__x0001__x0001__x0001__x0001__x0001__x0014_@_x0001__x0001__x0001__x0001__x0001__x0001__x0008_@_x0001__x0001__x0001__x0001__x0001__x0001__x0014_@_x0001__x0001__x0001__x0001__x0001__x0001__x0008_@_x0001__x0001__x0001__x0001__x0001__x0001__x0010_@_x0001__x0001__x0001__x0001__x0001__x0002__x0001__x0001__x0008_@_x0001__x0001__x0001__x0001__x0001__x0001__x0014_@_x0001__x0001__x0001__x0001__x0001__x0001__x0001_@_x0001__x0001__x0001__x0001__x0001__x0001__x0018_@_x0001__x0001__x0001__x0001__x0001__x0001_ð?_x0001__x0001__x0001__x0001__x0001__x0001__x0010_@_x0001__x0001__x0001__x0001__x0001__x0001_ð?_x0001__x0001__x0001__x0001__x0001__x0001__x0008_@_x0001__x0001__x0001__x0001__x0001__x0001_ð?_x0001__x0001__x0001__x0001__x0001__x0001__x0010_@_x0001__x0001__x0001__x0001__x0001__x0001_ð?_x0001__x0001__x0001__x0001__x0001__x0001__x0010_@_x0001__x0001__x0001__x0001__x0001__x0001__x0014_@_x0001__x0001__x0001__x0001__x0001__x0001__x0001_@_x0001__x0001__x0001__x0001__x0001__x0001__x0001_@_x0001__x0001__x0001__x0001__x0001__x0001__x0008_@_x0001__x0001__x0001__x0001__x0001__x0001__x0010_@_x0001__x0001__x0001__x0001__x0001__x0001__x0010_@_x0001__x0001__x0001__x0001__x0001__x0001__x0008_@_x0001__x0001__x0001__x0001__x0001__x0001__x0001_@_x0001__x0001__x0001__x0001__x0001__x0001__x0014_@_x0001__x0001__x0001__x0001__x0001__x0001__x0008_@_x0001__x0001__x0001__x0001__x0001__x0001_ð?_x0001__x0001__x0001__x0001__x0001__x0001_ð?_x0001__x0001__x0001__x0001__x0001__x0001__x0010_@_x0001__x0001__x0001__x0001__x0001__x0001_ð?_x0001__x0001__x0001__x0001__x0001__x0001__x0014_@_x0001__x0001__x0001__x0001__x0001__x0001__x0010_@_x0001__x0001__x0001__x0001__x0001__x0001__x0010_@_x0001__x0001__x0001__x0001__x0001__x0001__x0014_@_x0001__x0001__x0001__x0001__x0001__x0001__x0001_@_x0001__x0001__x0001__x0001__x0001__x0001_ð?_x0001__x0002__x0001__x0001__x0001__x0001__x0001__x0001__x0008_@_x0001__x0001__x0001__x0001__x0001__x0001__x0001_@_x0001__x0001__x0001__x0001__x0001__x0001__x0001_@_x0001__x0001__x0001__x0001__x0001__x0001__x0014_@_x0007__x0001__x0001__x0007__x0001__x0001__x0007__x0001__x0001__x0007__x0001__x0001_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 _x0007__x0001__x0001_¡_x0007__x0001__x0001_¢_x0007__x0001__x0001_£_x0007__x0001__x0001_¤_x0007__x0001__x0001_¥_x0007__x0001__x0001_¦_x0007__x0001__x0001_§_x0007__x0001__x0001_¨_x0007__x0001__x0001_©_x0007__x0001__x0001_ª_x0007__x0001__x0001_«_x0007__x0001__x0001_¬_x0007__x0001__x0001_­_x0007__x0001__x0001_®_x0007__x0001__x0001_¯_x0007__x0001__x0001_°_x0007__x0001__x0001_±_x0007__x0001__x0001_²_x0007__x0001__x0001_³_x0007__x0001__x0001_´_x0007__x0001__x0001_µ_x0007__x0001__x0001_¶_x0007__x0001__x0001_·_x0007__x0001__x0001__x0001__x0002_¸_x0007__x0001__x0001_¹_x0007__x0001__x0001_º_x0007__x0001__x0001_»_x0007__x0001__x0001_¼_x0007__x0001__x0001_½_x0007__x0001__x0001_¾_x0007__x0001__x0001_¿_x0007__x0001__x0001_À_x0007__x0001__x0001_Á_x0007__x0001__x0001_Â_x0007__x0001__x0001_Ã_x0007__x0001__x0001_Ä_x0007__x0001__x0001_Å_x0007__x0001__x0001_Æ_x0007__x0001__x0001_Ç_x0007__x0001__x0001_È_x0007__x0001__x0001_É_x0007__x0001__x0001_Ê_x0007__x0001__x0001_Ë_x0007__x0001__x0001_Ì_x0007__x0001__x0001_Í_x0007__x0001__x0001_Î_x0007__x0001__x0001_Ï_x0007__x0001__x0001_Ð_x0007__x0001__x0001_Ñ_x0007__x0001__x0001_Ò_x0007__x0001__x0001_Ó_x0007__x0001__x0001_Ô_x0007__x0001__x0001_Õ_x0007__x0001__x0001_Ö_x0007__x0001__x0001_×_x0007__x0001__x0001_Ø_x0007__x0001__x0001_Ù_x0007__x0001__x0001_Ú_x0007__x0001__x0001_Û_x0007__x0001__x0001_Ü_x0007__x0001__x0001_Ý_x0007__x0001__x0001_Þ_x0007__x0001__x0001_ß_x0007__x0001__x0001_à_x0007__x0001__x0001_á_x0007__x0001__x0001_â_x0007__x0001__x0001_ã_x0007__x0001__x0001_ä_x0007__x0001__x0001_å_x0007__x0001__x0001_æ_x0007__x0001__x0001_ç_x0007__x0001__x0001_è_x0007__x0001__x0001_é_x0007__x0001__x0001_ê_x0007__x0001__x0001_ë_x0007__x0001__x0001_ì_x0007__x0001__x0001_í_x0007__x0001__x0001_î_x0007__x0001__x0001_ï_x0007__x0001__x0001_ð_x0007__x0001__x0001_ñ_x0007__x0001__x0001_ò_x0007__x0001__x0001_ó_x0007__x0001__x0001_ô_x0007__x0001__x0001_õ_x0007__x0001__x0001_ö_x0007__x0001__x0001__x0003_6÷_x0007__x0003__x0003_ø_x0007__x0003__x0003_ù_x0007__x0003__x0003_ú_x0007__x0003__x0003_û_x0007__x0003__x0003_ü_x0007__x0003__x0003_ý_x0007__x0003__x0003_þ_x0007__x0003__x0003_ÿ_x0007__x0003__x0003__x0003__x0008__x0003__x0003__x0001__x0008__x0003__x0003__x0002__x0008__x0003__x0003__x0004__x0008__x0003__x0003_ýÿÿÿ_x0005__x0008__x0003__x0003__x0006__x0008__x0003__x0003__x0007__x0008__x0003__x0003__x0008__x0008__x0003__x0003_	_x0008__x0003__x0003_6_x0008__x0003__x0003__x000B__x0008__x0003__x0003__x000C__x0008__x0003__x0003_
_x0008__x0003__x0003__x000E__x0008__x0003__x0003__x000F__x0008__x0003__x0003__x0010__x0008__x0003__x0003__x0011__x0008__x0003__x0003__x0012__x0008__x0003__x0003__x0013__x0008__x0003__x0003__x0014__x0008__x0003__x0003__x0015__x0008__x0003__x0003__x0016__x0008__x0003__x0003__x0017__x0008__x0003__x0003__x0018__x0008__x0003__x0003__x0019__x0008__x0003__x0003__x001A__x0008__x0003__x0003__x001B__x0008__x0003__x0003__x001C__x0008__x0003__x0003__x001D__x0008__x0003__x0003__x001E__x0008__x0003__x0003__x001F__x0008__x0003__x0003_ _x0008__x0003__x0003_!_x0008__x0003__x0003_"_x0008__x0003__x0003_#_x0008__x0003__x0003_$_x0008__x0003__x0003_%_x0008__x0003__x0003_&amp;_x0008__x0003__x0003_'_x0008__x0003__x0003_(_x0008__x0003__x0003_)_x0008__x0003__x0003_*_x0008__x0003__x0003_+_x0008__x0003__x0003_,_x0008__x0003__x0003_-_x0008__x0003__x0003_._x0008__x0003__x0003_/_x0008__x0003__x0003_0_x0008__x0003__x0003_1_x0008__x0003__x0003_2_x0008__x0003__x0003_3_x0008__x0003__x0003_4_x0008__x0003__x0003_5_x0008__x0003__x0003__x0001__x0002_6_x0008__x0001__x0001_7_x0008__x0001__x0001_8_x0008__x0001__x0001_9_x0008__x0001__x0001_:_x0008__x0001__x0001_;_x0008__x0001__x0001_&lt;_x0008__x0001__x0001_=_x0008__x0001__x0001_&gt;_x0008__x0001__x0001_?_x0008__x0001__x0001_@_x0008__x0001__x0001_A_x0008__x0001__x0001_B_x0008__x0001__x0001_C_x0008__x0001__x0001_D_x0008__x0001__x0001_E_x0008__x0001__x0001_F_x0008__x0001__x0001_G_x0008__x0001__x0001_H_x0008__x0001__x0001_I_x0008__x0001__x0001_J_x0008__x0001__x0001_K_x0008__x0001__x0001_L_x0008__x0001__x0001_M_x0008__x0001__x0001_N_x0008__x0001__x0001_O_x0008__x0001__x0001_P_x0008__x0001__x0001_Q_x0008__x0001__x0001_R_x0008__x0001__x0001_S_x0008__x0001__x0001_T_x0008__x0001__x0001_U_x0008__x0001__x0001_V_x0008__x0001__x0001_W_x0008__x0001__x0001_X_x0008__x0001__x0001_Y_x0008__x0001__x0001_Z_x0008__x0001__x0001_[_x0008__x0001__x0001_\_x0008__x0001__x0001_]_x0008__x0001__x0001_^_x0008__x0001__x0001___x0008__x0001__x0001_`_x0008__x0001__x0001_a_x0008__x0001__x0001_b_x0008__x0001__x0001_c_x0008__x0001__x0001_d_x0008__x0001__x0001_e_x0008__x0001__x0001_f_x0008__x0001__x0001_g_x0008__x0001__x0001_h_x0008__x0001__x0001_i_x0008__x0001__x0001_j_x0008__x0001__x0001_k_x0008__x0001__x0001_l_x0008__x0001__x0001_m_x0008__x0001__x0001_n_x0008__x0001__x0001_o_x0008__x0001__x0001_p_x0008__x0001__x0001_q_x0008__x0001__x0001_r_x0008__x0001__x0001_s_x0008__x0001__x0001_t_x0008__x0001__x0001__x0001__x0002_u_x0008__x0001__x0001_v_x0008__x0001__x0001_w_x0008__x0001__x0001_x_x0008__x0001__x0001_y_x0008__x0001__x0001_z_x0008__x0001__x0001_{_x0008__x0001__x0001_|_x0008__x0001__x0001_}_x0008__x0001__x0001_~_x0008__x0001__x0001__x0008__x0001__x0001__x0008__x0001__x0001__x0001__x0001__x0001__x0001__x0001__x0001__x0008_@_x0001__x0001__x0001__x0001__x0001__x0001__x0001_@_x0001__x0001__x0001__x0001__x0001__x0001__x0014_@_x0001__x0001__x0001__x0001__x0001__x0001__x0008_@_x0001__x0001__x0001__x0001__x0001__x0001__x0014_@_x0001__x0001__x0001__x0001__x0001__x0001__x0001_@_x0001__x0001__x0001__x0001__x0001__x0001__x0008_@_x0001__x0001__x0001__x0001__x0001__x0001_ð?_x0001__x0001__x0001__x0001__x0001__x0001__x0008_@_x0001__x0001__x0001__x0001__x0001__x0001__x0008_@_x0001__x0001__x0001__x0001__x0001__x0001__x0008_@_x0001__x0001__x0001__x0001__x0001__x0001__x0014_@_x0001__x0001__x0001__x0001__x0001__x0001__x0001_@_x0001__x0001__x0001__x0001__x0001__x0001__x0010_@_x0001__x0001__x0001__x0001__x0001__x0001__x0001_@_x0001__x0001__x0001__x0001__x0001__x0001__x0010_@_x0001__x0001__x0001__x0001__x0001__x0001__x0001_@_x0001__x0001__x0001__x0001__x0001__x0001__x0010_@_x0001__x0001__x0001__x0001__x0001__x0001__x0001_@_x0001__x0001__x0001__x0001__x0001__x0001__x0010_@_x0001__x0001__x0001__x0001__x0001__x0001__x0001_@_x0001__x0001__x0001__x0001__x0001__x0001__x0010_@_x0001__x0001__x0001__x0001__x0001__x0001_ð?_x0001__x0001__x0001__x0001__x0001__x0001__x0008_@_x0001__x0001__x0001__x0001__x0001__x0001__x0010_@_x0001__x0001__x0001__x0001__x0001__x0002__x0001__x0001__x0001_@_x0001__x0001__x0001__x0001__x0001__x0001__x0008_@_x0001__x0001__x0001__x0001__x0001__x0001__x0010_@_x0001__x0001__x0001__x0001__x0001__x0001__x0001_@_x0001__x0001__x0001__x0001__x0001__x0001__x0001_@_x0001__x0001__x0001__x0001__x0001__x0001__x0008_@_x0001__x0001__x0001__x0001__x0001__x0001__x0010_@_x0001__x0001__x0001__x0001__x0001__x0001__x0001_@_x0001__x0001__x0001__x0001__x0001__x0001__x0018_@_x0001__x0001__x0001__x0001__x0001__x0001_ð?_x0001__x0001__x0001__x0001__x0001__x0001_ð?_x0001__x0001__x0001__x0001__x0001__x0001_ð?_x0001__x0001__x0001__x0001__x0001__x0001__x0008_@_x0001__x0001__x0001__x0001__x0001__x0001__x0010_@_x0001__x0001__x0001__x0001__x0001__x0001_ð?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0001_@_x0001__x0001__x0001__x0001__x0001__x0001__x0014_@_x0001__x0001__x0001__x0001__x0001__x0001__x0014_@_x0001__x0001__x0001__x0001__x0001__x0001_ð?_x0001__x0001__x0001__x0001__x0001__x0001__x0008_@_x0001__x0001__x0001__x0001__x0001__x0001__x0008_@_x0001__x0001__x0001__x0001__x0001__x0001_ð?_x0001__x0001__x0001__x0001__x0001__x0001__x0014_@_x0001__x0001__x0001__x0001__x0001__x0001__x0018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ð?_x0001__x0001__x0001__x0001__x0001__x0001__x0001_@_x0001__x0001__x0001__x0001__x0001__x0001__x0001_@_x0001__x0001__x0001__x0001__x0001__x0001__x0014_@_x0001__x0001__x0001__x0001__x0001__x0001__x0010_@_x0001__x0001__x0001__x0001__x0001__x0001__x0008_@_x0001__x0001__x0001__x0001__x0001__x0001__x0001_@_x0001__x0001__x0001__x0001__x0001__x0001__x0014_@_x0001__x0001__x0001__x0001__x0001__x0001__x0014_@_x0001__x0001__x0001__x0001__x0001__x0001__x0001_@_x0001__x0001__x0001__x0001__x0001__x0001__x0001_@_x0001__x0001__x0001__x0001__x0001__x0001__x0001_@_x0001__x0001__x0001__x0001__x0001__x0001__x0008_@_x0001__x0001__x0001__x0001__x0001__x0001__x0008_@_x0001__x0001__x0001__x0001__x0001__x0001__x0008_@_x0001__x0001__x0001__x0001__x0001__x0001__x0010_@_x0001__x0001__x0001__x0001__x0001__x0001__x0001_@_x0001__x0001__x0001__x0001__x0001__x0001__x0010_@_x0001__x0001__x0001__x0001__x0001__x0001_ð?_x0001__x0001__x0001__x0001__x0001__x0001_ð?_x0001__x0001__x0001__x0001__x0001__x0001__x0001_@_x0001__x0001__x0001__x0001__x0001__x0001_ð?_x0001__x0001__x0001__x0001__x0001__x0001__x0001_@_x0001__x0001__x0001__x0001__x0001__x0001_ð?_x0001__x0001__x0001__x0001__x0001__x0001__x0001_@_x0001__x0001__x0001__x0001__x0001__x0001__x0010_@_x0001__x0001__x0001__x0001__x0001__x0001__x0001_@_x0001__x0001__x0001__x0001__x0001__x0001__x0014_@_x0001__x0001__x0001__x0001__x0001__x0002__x0001__x0001__x0008_@_x0001__x0001__x0001__x0001__x0001__x0001_ð?_x0001__x0001__x0001__x0001__x0001__x0001__x0001_@_x0001__x0001__x0001__x0001__x0001__x0001_ð?_x0001__x0001__x0001__x0001__x0001__x0001__x0010_@_x0001__x0001__x0001__x0001__x0001__x0001__x0014_@_x0001__x0001__x0001__x0001__x0001__x0001_ð?_x0001__x0001__x0001__x0001__x0001__x0001__x0008_@_x0001__x0001__x0001__x0001__x0001__x0001_ð?_x0001__x0001__x0001__x0001__x0001__x0001__x0010_@_x0001__x0001__x0001__x0001__x0001__x0001__x0008_@_x0001__x0001__x0001__x0001__x0001__x0001__x0014_@_x0001__x0001__x0001__x0001__x0001__x0001__x0014_@_x0001__x0001__x0001__x0001__x0001__x0001_ð?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ð?_x0001__x0001__x0001__x0001__x0001__x0001__x0008_@_x0001__x0001__x0001__x0001__x0001__x0001__x0008_@_x0001__x0001__x0001__x0001__x0001__x0001__x0001_@_x0001__x0001__x0001__x0001__x0001__x0001__x0008_@_x0001__x0001__x0001__x0001__x0001__x0001__x0008_@_x0001__x0001__x0001__x0001__x0001__x0001__x0010_@_x0001__x0001__x0001__x0001__x0001__x0001__x0010_@_x0001__x0001__x0001__x0001__x0001__x0001__x0014_@_x0001__x0001__x0001__x0001__x0001__x0001__x0001_@_x0001__x0001__x0001__x0001__x0001__x0001__x0010_@_x0001__x0001__x0001__x0001__x0001__x0001__x0001_@_x0001__x0002__x0001__x0001__x0001__x0001__x0001__x0001__x0010_@_x0001__x0001__x0001__x0001__x0001__x0001__x0008_@_x0001__x0001__x0001__x0001__x0001__x0001_ð?_x0001__x0001__x0001__x0001__x0001__x0001__x0008_@_x0001__x0001__x0001__x0001__x0001__x0001_ð?_x0001__x0001__x0001__x0001__x0001__x0001_ð?_x0001__x0001__x0001__x0001__x0001__x0001__x0014_@_x0001__x0001__x0001__x0001__x0001__x0001__x0008_@_x0001__x0001__x0001__x0001__x0001__x0001__x0001_@_x0001__x0001__x0001__x0001__x0001__x0001_ð?_x0001__x0001__x0001__x0001__x0001__x0001_ð?_x0001__x0001__x0001__x0001__x0001__x0001__x0001_@_x0001__x0001__x0001__x0001__x0001__x0001__x0008_@_x0001__x0001__x0001__x0001__x0001__x0001__x0001_@_x0001__x0001__x0001__x0001__x0001__x0001__x0008_@_x0001__x0001__x0001__x0001__x0001__x0001__x0014_@_x0001__x0001__x0001__x0001__x0001__x0001__x0014_@_x0001__x0001__x0001__x0001__x0001__x0001__x0018_@_x0001__x0001__x0001__x0001__x0001__x0001__x0010_@_x0001__x0001__x0001__x0001__x0001__x0001__x0010_@_x0001__x0001__x0001__x0001__x0001__x0001__x0014_@_x0001__x0001__x0001__x0001__x0001__x0001__x0014_@_x0001__x0001__x0001__x0001__x0001__x0001__x0001_@_x0001__x0001__x0001__x0001__x0001__x0001__x0014_@_x0001__x0001__x0001__x0001__x0001__x0001__x0001_@_x0001__x0001__x0001__x0001__x0001__x0001__x0014_@_x0001__x0001__x0001__x0001__x0001__x0001_ð?_x0001__x0001__x0001__x0001__x0001__x0001__x0008_@_x0001__x0001__x0001__x0001__x0001__x0001__x0001_@_x0001__x0001__x0001__x0001__x0001__x0001__x0008_@_x0001__x0001__x0001__x0001__x0001__x0001__x0014_@_x0001__x0001__x0001__x0001__x0001__x0002__x0001__x0001__x0008_@_x0001__x0001__x0001__x0001__x0001__x0001__x0008_@_x0001__x0001__x0001__x0001__x0001__x0001__x0010_@_x0001__x0001__x0001__x0001__x0001__x0001__x0008_@_x0001__x0001__x0001__x0001__x0001__x0001__x0001_@_x0001__x0001__x0001__x0001__x0001__x0001__x0010_@_x0001__x0001__x0001__x0001__x0001__x0001__x0001_@_x0001__x0001__x0001__x0001__x0001__x0001__x0010_@_x0001__x0001__x0001__x0001__x0001__x0001__x0010_@_x0001__x0001__x0001__x0001__x0001__x0001_ð?_x0001__x0001__x0001__x0001__x0001__x0001__x0010_@_x0001__x0001__x0001__x0001__x0001__x0001__x0008_@_x0001__x0001__x0001__x0001__x0001__x0001__x0008_@_x0001__x0001__x0001__x0001__x0001__x0001__x0008_@_x0001__x0001__x0001__x0001__x0001__x0001_ð?_x0001__x0001__x0001__x0001__x0001__x0001__x0010_@_x0001__x0001__x0001__x0001__x0001__x0001_ð?_x0001__x0001__x0001__x0001__x0001__x0001__x0001_@_x0001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0001_@_x0001__x0001__x0001__x0001__x0001__x0001__x0008_@_x0001__x0001__x0001__x0001__x0001__x0001_ð?_x0001__x0001__x0001__x0001__x0001__x0001__x0010_@_x0001__x0001__x0001__x0001__x0001__x0001__x0001_@_x0001__x0001__x0001__x0001__x0001__x0001__x0001_@_x0001__x0001__x0001__x0001__x0001__x0001__x0001_@_x0001__x0002__x0001__x0001__x0001__x0001__x0001__x0001__x0008_@_x0001__x0001__x0001__x0001__x0001__x0001_ð?_x0001__x0001__x0001__x0001__x0001__x0001__x0008_@_x0001__x0001__x0001__x0001__x0001__x0001__x0010_@_x0001__x0001__x0001__x0001__x0001__x0001__x0010_@_x0001__x0001__x0001__x0001__x0001__x0001__x0014_@_x0001__x0001__x0001__x0001__x0001__x0001__x0010_@_x0001__x0001__x0001__x0001__x0001__x0001__x0018_@_x0001__x0001__x0001__x0001__x0001__x0001__x0018_@_x0001__x0001__x0001__x0001__x0001__x0001_ð?_x0001__x0001__x0001__x0001__x0001__x0001__x0010_@_x0001__x0001__x0001__x0001__x0001__x0001__x0014_@_x0001__x0001__x0001__x0001__x0001__x0001__x0008_@_x0001__x0001__x0001__x0001__x0001__x0001__x0001_@_x0001__x0001__x0001__x0001__x0001__x0001__x0001_@_x0001__x0001__x0001__x0001__x0001__x0001__x0014_@_x0001__x0001__x0001__x0001__x0001__x0001__x0010_@_x0001__x0001__x0001__x0001__x0001__x0001__x0008_@_x0001__x0001__x0001__x0001__x0001__x0001_ð?_x0001__x0001__x0001__x0001__x0001__x0001__x0010_@_x0001__x0001__x0001__x0001__x0001__x0001__x0001_@_x0001__x0001__x0001__x0001__x0001__x0001_ð?_x0001__x0001__x0001__x0001__x0001__x0001__x0001_@_x0001__x0001__x0001__x0001__x0001__x0001_ð?_x0001__x0001__x0001__x0001__x0001__x0001__x0001_@_x0001__x0001__x0001__x0001__x0001__x0001__x0014_@_x0001__x0001__x0001__x0001__x0001__x0001__x0008_@_x0001__x0001__x0001__x0001__x0001__x0001__x0018_@_x0001__x0001__x0001__x0001__x0001__x0001__x0008_@_x0001__x0001__x0001__x0001__x0001__x0001__x0001_@_x0001__x0001__x0001__x0001__x0001__x0001__x0010_@_x0001__x0001__x0001__x0001__x0001__x0002__x0001__x0001__x0014_@_x0001__x0001__x0001__x0001__x0001__x0001_ð?_x0001__x0001__x0001__x0001__x0001__x0001__x0008_@_x0001__x0001__x0001__x0001__x0001__x0001__x0008_@_x0001__x0001__x0001__x0001__x0001__x0001__x0014_@_x0001__x0001__x0001__x0001__x0001__x0001__x0008_@_x0001__x0001__x0001__x0001__x0001__x0001_ð?_x0001__x0001__x0001__x0001__x0001__x0001__x0010_@_x0001__x0001__x0001__x0001__x0001__x0001__x0008_@_x0001__x0001__x0001__x0001__x0001__x0001_ð?_x0001__x0001__x0001__x0001__x0001__x0001__x0008_@_x0001__x0001__x0001__x0001__x0001__x0001_ð?_x0001__x0001__x0001__x0001__x0001__x0001__x0014_@_x0001__x0001__x0001__x0001__x0001__x0001__x0014_@_x0001__x0001__x0001__x0001__x0001__x0001__x0014_@_x0001__x0001__x0001__x0001__x0001__x0001__x0014_@_x0001__x0001__x0001__x0001__x0001__x0001__x0008_@_x0001__x0001__x0001__x0001__x0001__x0001__x0010_@_x0001__x0001__x0001__x0001__x0001__x0001__x0010_@_x0001__x0001__x0001__x0001__x0001__x0001__x0001_@_x0001__x0001__x0001__x0001__x0001__x0001__x0014_@_x0001__x0001__x0001__x0001__x0001__x0001__x0014_@_x0001__x0001__x0001__x0001__x0001__x0001__x0014_@_x0001__x0001__x0001__x0001__x0001__x0001__x0001_@_x0001__x0001__x0001__x0001__x0001__x0001__x0001_@_x0001__x0001__x0001__x0001__x0001__x0001_ð?_x0001__x0001__x0001__x0001__x0001__x0001_ð?_x0001__x0001__x0001__x0001__x0001__x0001__x0010_@_x0001__x0001__x0001__x0001__x0001__x0001__x0001_@_x0001__x0001__x0001__x0001__x0001__x0001__x0010_@_x0001__x0001__x0001__x0001__x0001__x0001_ð?_x0001__x0001__x0001__x0001__x0001__x0001__x0010_@_x0001__x0002__x0001__x0001__x0001__x0001__x0001__x0001_ð?_x0001__x0001__x0001__x0001__x0001__x0001__x0010_@_x0001__x0001__x0001__x0001__x0001__x0001__x0001_@_x0001__x0001__x0001__x0001__x0001__x0001_ð?_x0001__x0001__x0001__x0001__x0001__x0001__x0001_@_x0001__x0001__x0001__x0001__x0001__x0001__x0010_@_x0001__x0001__x0001__x0001__x0001__x0001__x0001_@_x0001__x0001__x0001__x0001__x0001__x0001__x0001_@_x0001__x0001__x0001__x0001__x0001__x0001_ð?_x0001__x0001__x0001__x0001__x0001__x0001__x0008_@_x0001__x0001__x0001__x0001__x0001__x0001__x0010_@_x0001__x0001__x0001__x0001__x0001__x0001__x0014_@_x0001__x0001__x0001__x0001__x0001__x0001__x0001_@_x0001__x0001__x0001__x0001__x0001__x0001__x0008_@_x0001__x0001__x0001__x0001__x0001__x0001__x0008_@_x0001__x0001__x0001__x0001__x0001__x0001__x0010_@_x0001__x0001__x0001__x0001__x0001__x0001_ð?_x0001__x0001__x0001__x0001__x0001__x0001__x0008_@_x0001__x0001__x0001__x0001__x0001__x0001__x0010_@_x0001__x0001__x0001__x0001__x0001__x0001__x0001_@_x0001__x0001__x0001__x0001__x0001__x0001__x0001_@_x0001__x0001__x0001__x0001__x0001__x0001__x0010_@_x0001__x0001__x0001__x0001__x0001__x0001__x0001_@_x0001__x0001__x0001__x0001__x0001__x0001__x0018_@_x0001__x0001__x0001__x0001__x0001__x0001_ð?_x0001__x0001__x0001__x0001__x0001__x0001__x0001_@_x0001__x0001__x0001__x0001__x0001__x0001__x0010_@_x0001__x0001__x0001__x0001__x0001__x0001__x0014_@_x0001__x0001__x0001__x0001__x0001__x0001_ð?_x0001__x0001__x0001__x0001__x0001__x0001__x0008_@_x0001__x0001__x0001__x0001__x0001__x0001__x0008_@_x0001__x0001__x0001__x0001__x0001__x0002__x0001__x0001__x0010_@_x0001__x0001__x0001__x0001__x0001__x0001__x0014_@_x0001__x0001__x0001__x0001__x0001__x0001_ð?_x0001__x0001__x0001__x0001__x0001__x0001__x0010_@_x0001__x0001__x0001__x0001__x0001__x0001__x0014_@_x0001__x0001__x0001__x0001__x0001__x0001__x0010_@_x0001__x0001__x0001__x0001__x0001__x0001_ð?_x0001__x0001__x0001__x0001__x0001__x0001__x0001_@_x0001__x0001__x0001__x0001__x0001__x0001__x0008_@_x0001__x0001__x0001__x0001__x0001__x0001__x0001_@_x0001__x0001__x0001__x0001__x0001__x0001__x0010_@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0001__x0001_@_x0001__x0001__x0001__x0001__x0001__x0001__x0008_@_x0001__x0001__x0001__x0001__x0001__x0001__x0008_@_x0001__x0001__x0001__x0001__x0001__x0001__x0010_@_x0001__x0001__x0001__x0001__x0001__x0001__x0014_@_x0001__x0001__x0001__x0001__x0001__x0001_ð?_x0001__x0001__x0001__x0001__x0001__x0001__x0010_@_x0001__x0001__x0001__x0001__x0001__x0001_ð?_x0001__x0001__x0001__x0001__x0001__x0001__x0001_@_x0001__x0001__x0001__x0001__x0001__x0001__x0008_@_x0001__x0001__x0001__x0001__x0001__x0001__x0008_@_x0001__x0001__x0001__x0001__x0001__x0001__x0001_@_x0001__x0001__x0001__x0001__x0001__x0001__x0008_@_x0001__x0001__x0001__x0001__x0001__x0001_ð?_x0001__x0001__x0001__x0001__x0001__x0001__x0008_@_x0001__x0001__x0001__x0001__x0001__x0001__x0014_@_x0001__x0002__x0001__x0001__x0001__x0001__x0001__x0001__x0014_@_x0001__x0001__x0001__x0001__x0001__x0001__x0001_@_x0001__x0001__x0001__x0001__x0001__x0001__x0014_@_x0001__x0001__x0001__x0001__x0001__x0001_ð?_x0001__x0001__x0001__x0001__x0001__x0001__x0010_@_x0001__x0001__x0001__x0001__x0001__x0001__x0014_@_x0001__x0001__x0001__x0001__x0001__x0001_ð?_x0001__x0001__x0001__x0001__x0001__x0001__x0008_@_x0001__x0001__x0001__x0001__x0001__x0001_ð?_x0001__x0001__x0001__x0001__x0001__x0001__x0010_@_x0001__x0001__x0001__x0001__x0001__x0001__x0010_@_x0001__x0001__x0001__x0001__x0001__x0001__x0014_@_x0001__x0001__x0001__x0001__x0001__x0001_ð?_x0001__x0001__x0001__x0001__x0001__x0001__x0008_@_x0001__x0001__x0001__x0001__x0001__x0001__x0001_@_x0001__x0001__x0001__x0001__x0001__x0001__x0001_@_x0001__x0001__x0001__x0001__x0001__x0001__x0001_@_x0001__x0001__x0001__x0001__x0001__x0001__x0010_@_x0001__x0001__x0001__x0001__x0001__x0001__x0001_@_x0001__x0001__x0001__x0001__x0001__x0001__x0014_@_x0001__x0001__x0001__x0001__x0001__x0001__x0008_@_x0001__x0001__x0001__x0001__x0001__x0001__x0001_@_x0001__x0001__x0001__x0001__x0001__x0001__x0014_@_x0001__x0001__x0001__x0001__x0001__x0001_ð?_x0001__x0001__x0001__x0001__x0001__x0001__x0008_@_x0001__x0001__x0001__x0001__x0001__x0001__x0008_@_x0001__x0001__x0001__x0001__x0001__x0001_ð?_x0001__x0001__x0001__x0001__x0001__x0001__x0010_@_x0001__x0001__x0001__x0001__x0001__x0001__x0008_@_x0001__x0001__x0001__x0001__x0001__x0001__x0001_@_x0001__x0001__x0001__x0001__x0001__x0001__x0010_@_x0001__x0001__x0001__x0001__x0001__x0002__x0001__x0001_ð?_x0001__x0001__x0001__x0001__x0001__x0001__x0010_@_x0001__x0001__x0001__x0001__x0001__x0001__x0010_@_x0001__x0001__x0001__x0001__x0001__x0001__x0008_@_x0001__x0001__x0001__x0001__x0001__x0001__x0010_@_x0001__x0001__x0001__x0001__x0001__x0001__x0008_@_x0001__x0001__x0001__x0001__x0001__x0001__x0001_@_x0001__x0001__x0001__x0001__x0001__x0001__x0014_@_x0001__x0001__x0001__x0001__x0001__x0001__x0008_@_x0001__x0001__x0001__x0001__x0001__x0001__x0010_@_x0001__x0001__x0001__x0001__x0001__x0001_ð?_x0001__x0001__x0001__x0001__x0001__x0001__x0014_@_x0001__x0001__x0001__x0001__x0001__x0001__x0008_@_x0001__x0001__x0001__x0001__x0001__x0001__x0010_@_x0001__x0001__x0001__x0001__x0001__x0001__x0001_@_x0001__x0001__x0001__x0001__x0001__x0001_ð?_x0001__x0001__x0001__x0001__x0001__x0001__x0001_@_x0001__x0001__x0001__x0001__x0001__x0001__x0018_@_x0001__x0001__x0001__x0001__x0001__x0001__x0010_@_x0001__x0001__x0001__x0001__x0001__x0001__x0008_@_x0001__x0001__x0001__x0001__x0001__x0001__x0014_@_x0001__x0001__x0001__x0001__x0001__x0001__x0010_@_x0001__x0001__x0001__x0001__x0001__x0001_ð?_x0001__x0001__x0001__x0001__x0001__x0001_ð?_x0001__x0001__x0001__x0001__x0001__x0001__x0001_@_x0001__x0001__x0001__x0001__x0001__x0001__x0001_@_x0001__x0001__x0001__x0001__x0001__x0001__x0010_@_x0001__x0001__x0001__x0001__x0001__x0001__x0008_@_x0001__x0001__x0001__x0001__x0001__x0001__x0001_@_x0001__x0001__x0001__x0001__x0001__x0001__x0014_@_x0001__x0001__x0001__x0001__x0001__x0001__x0018_@_x0001__x0001__x0001__x0001__x0001__x0001__x0008_@_x0001__x0002__x0001__x0001__x0001__x0001__x0001__x0001_ð?_x0001__x0001__x0001__x0001__x0001__x0001_ð?_x0001__x0001__x0001__x0001__x0001__x0001_ð?_x0001__x0001__x0001__x0001__x0001__x0001__x0014_@_x0001__x0001__x0001__x0001__x0001__x0001_ð?_x0001__x0001__x0001__x0001__x0001__x0001__x0014_@_x0001__x0001__x0001__x0001__x0001__x0001__x0008_@_x0001__x0001__x0001__x0001__x0001__x0001__x0001_@_x0001__x0001__x0001__x0001__x0001__x0001__x0014_@_x0001__x0001__x0001__x0001__x0001__x0001__x0010_@_x0001__x0001__x0001__x0001__x0001__x0001__x0001_@_x0001__x0001__x0001__x0001__x0001__x0001__x0001_@_x0001__x0001__x0001__x0001__x0001__x0001__x0008_@_x0001__x0001__x0001__x0001__x0001__x0001_ð?_x0001__x0001__x0001__x0001__x0001__x0001_ð?_x0001__x0001__x0001__x0001__x0001__x0001_ð?_x0001__x0001__x0001__x0001__x0001__x0001__x0008_@_x0001__x0001__x0001__x0001__x0001__x0001__x0010_@_x0001__x0001__x0001__x0001__x0001__x0001__x0018_@_x0001__x0001__x0001__x0001__x0001__x0001__x0008_@_x0001__x0001__x0001__x0001__x0001__x0001__x0014_@_x0001__x0001__x0001__x0001__x0001__x0001__x0010_@_x0001__x0001__x0001__x0001__x0001__x0001__x0008_@_x0001__x0001__x0001__x0001__x0001__x0001_ð?_x0001__x0001__x0001__x0001__x0001__x0001__x0001_@_x0001__x0001__x0001__x0001__x0001__x0001__x0008_@_x0001__x0001__x0001__x0001__x0001__x0001_ð?_x0001__x0001__x0001__x0001__x0001__x0001__x0008_@_x0001__x0001__x0001__x0001__x0001__x0001__x0008_@_x0001__x0001__x0001__x0001__x0001__x0001__x0018_@_x0001__x0001__x0001__x0001__x0001__x0001__x0001_@_x0001__x0001__x0001__x0001__x0001__x0002__x0001__x0001__x0008_@_x0001__x0001__x0001__x0001__x0001__x0001__x0008_@_x0001__x0001__x0001__x0001__x0001__x0001_ð?_x0001__x0001__x0001__x0001__x0001__x0001__x0001_@_x0001__x0001__x0001__x0001__x0001__x0001_ð?_x0001__x0001__x0001__x0001__x0001__x0001__x0001_@_x0001__x0001__x0001__x0001__x0001__x0001__x0010_@_x0001__x0001__x0001__x0001__x0001__x0001__x0001_@_x0001__x0001__x0001__x0001__x0001__x0001__x0014_@_x0001__x0001__x0001__x0001__x0001__x0001__x0008_@_x0001__x0001__x0001__x0001__x0001__x0001_ð?_x0001__x0001__x0001__x0001__x0001__x0001__x0008_@_x0001__x0001__x0001__x0001__x0001__x0001__x0001_@_x0001__x0001__x0001__x0001__x0001__x0001__x0010_@_x0001__x0001__x0001__x0001__x0001__x0001_ð?_x0001__x0001__x0001__x0001__x0001__x0001__x0001_@_x0001__x0001__x0001__x0001__x0001__x0001__x0010_@_x0001__x0001__x0001__x0001__x0001__x0001__x0008_@_x0001__x0001__x0001__x0001__x0001__x0001_ð?_x0001__x0001__x0001__x0001__x0001__x0001__x0010_@_x0001__x0001__x0001__x0001__x0001__x0001_ð?_x0001__x0001__x0001__x0001__x0001__x0001__x0010_@_x0001__x0001__x0001__x0001__x0001__x0001__x0001_@_x0001__x0001__x0001__x0001__x0001__x0001__x0014_@_x0001__x0001__x0001__x0001__x0001__x0001__x0010_@_x0001__x0001__x0001__x0001__x0001__x0001_ð?_x0001__x0001__x0001__x0001__x0001__x0001__x0001_@_x0001__x0001__x0001__x0001__x0001__x0001__x0010_@_x0001__x0001__x0001__x0001__x0001__x0001__x0010_@_x0001__x0001__x0001__x0001__x0001__x0001__x0010_@_x0001__x0001__x0001__x0001__x0001__x0001__x0001_@_x0001__x0001__x0001__x0001__x0001__x0001__x0001_@_x0001__x0002__x0001__x0001__x0001__x0001__x0001__x0001__x0010_@_x0001__x0001__x0001__x0001__x0001__x0001__x0008_@_x0001__x0001__x0001__x0001__x0001__x0001__x0018_@_x0001__x0001__x0001__x0001__x0001__x0001__x0010_@_x0001__x0001__x0001__x0001__x0001__x0001_ð?_x0001__x0001__x0001__x0001__x0001__x0001__x0014_@_x0001__x0001__x0001__x0001__x0001__x0001__x0008_@_x0001__x0001__x0001__x0001__x0001__x0001__x0010_@_x0001__x0001__x0001__x0001__x0001__x0001__x0008_@_x0001__x0001__x0001__x0001__x0001__x0001__x0018_@_x0001__x0001__x0001__x0001__x0001__x0001_ð?_x0001__x0001__x0001__x0001__x0001__x0001__x0014_@_x0001__x0001__x0001__x0001__x0001__x0001__x0010_@_x0001__x0001__x0001__x0001__x0001__x0001__x0014_@_x0001__x0001__x0001__x0001__x0001__x0001_ð?_x0001__x0001__x0001__x0001__x0001__x0001_ð?_x0001__x0001__x0001__x0001__x0001__x0001__x0014_@_x0001__x0001__x0001__x0001__x0001__x0001__x0001_@_x0001__x0001__x0001__x0001__x0001__x0001__x0008_@_x0001__x0001__x0001__x0001__x0001__x0001__x0001_@_x0001__x0001__x0001__x0001__x0001__x0001__x0001_@_x0001__x0001__x0001__x0001__x0001__x0001_ð?_x0001__x0001__x0001__x0001__x0001__x0001__x0010_@_x0001__x0001__x0001__x0001__x0001__x0001__x0014_@_x0001__x0001__x0001__x0001__x0001__x0001__x0001_@_x0001__x0001__x0001__x0001__x0001__x0001__x0008_@_x0001__x0001__x0001__x0001__x0001__x0001__x0001_@_x0001__x0001__x0001__x0001__x0001__x0001__x0001_@_x0001__x0001__x0001__x0001__x0001__x0001_ð?_x0001__x0001__x0001__x0001__x0001__x0001__x0014_@_x0001__x0001__x0001__x0001__x0001__x0001_ð?_x0001__x0001__x0001__x0001__x0001__x0002__x0001__x0001__x0010_@_x0001__x0001__x0001__x0001__x0001__x0001__x0001_@_x0001__x0001__x0001__x0001__x0001__x0001__x0001_@_x0001__x0001__x0001__x0001__x0001__x0001__x0010_@_x0001__x0001__x0001__x0001__x0001__x0001_ð?_x0001__x0001__x0001__x0001__x0001__x0001__x0014_@_x0001__x0001__x0001__x0001__x0001__x0001_ð?_x0001__x0001__x0001__x0001__x0001__x0001__x0008_@_x0001__x0001__x0001__x0001__x0001__x0001__x0001_@_x0001__x0001__x0001__x0001__x0001__x0001__x0014_@_x0001__x0001__x0001__x0001__x0001__x0001__x0008_@_x0001__x0001__x0001__x0001__x0001__x0001__x0008_@_x0001__x0001__x0001__x0001__x0001__x0001_ð?_x0001__x0001__x0001__x0001__x0001__x0001__x0008_@_x0001__x0001__x0001__x0001__x0001__x0001__x0008_@_x0001__x0001__x0001__x0001__x0001__x0001__x0014_@_x0001__x0001__x0001__x0001__x0001__x0001__x0010_@_x0001__x0001__x0001__x0001__x0001__x0001_ð?_x0001__x0001__x0001__x0001__x0001__x0001__x0008_@_x0001__x0001__x0001__x0001__x0001__x0001_ð?_x0001__x0001__x0001__x0001__x0001__x0001__x0018_@_x0001__x0001__x0001__x0001__x0001__x0001__x0014_@_x0001__x0001__x0001__x0001__x0001__x0001__x0010_@_x0001__x0001__x0001__x0001__x0001__x0001__x0010_@_x0001__x0001__x0001__x0001__x0001__x0001__x0010_@_x0001__x0001__x0001__x0001__x0001__x0001__x0014_@_x0001__x0001__x0001__x0001__x0001__x0001_ð?_x0001__x0001__x0001__x0001__x0001__x0001__x0014_@_x0001__x0001__x0001__x0001__x0001__x0001__x0001_@_x0001__x0001__x0001__x0001__x0001__x0001__x0010_@_x0001__x0001__x0001__x0001__x0001__x0001_ð?_x0001__x0001__x0001__x0001__x0001__x0001__x0008_@_x0001__x0002__x0001__x0001__x0001__x0001__x0001__x0001__x0008_@_x0001__x0001__x0001__x0001__x0001__x0001__x0014_@_x0001__x0001__x0001__x0001__x0001__x0001_ð?_x0001__x0001__x0001__x0001__x0001__x0001__x0014_@_x0001__x0001__x0001__x0001__x0001__x0001_ð?_x0001__x0001__x0001__x0001__x0001__x0001__x0008_@_x0001__x0001__x0001__x0001__x0001__x0001__x0008_@_x0001__x0001__x0001__x0001__x0001__x0001__x0001_@_x0001__x0001__x0001__x0001__x0001__x0001__x0010_@_x0001__x0001__x0001__x0001__x0001__x0001__x0001_@_x0001__x0001__x0001__x0001__x0001__x0001__x0010_@_x0001__x0001__x0001__x0001__x0001__x0001__x0014_@_x0001__x0001__x0001__x0001__x0001__x0001__x0014_@_x0001__x0001__x0001__x0001__x0001__x0001_ð?_x0001__x0001__x0001__x0001__x0001__x0001__x0001_@_x0001__x0001__x0001__x0001__x0001__x0001__x0010_@_x0001__x0001__x0001__x0001__x0001__x0001__x0010_@_x0001__x0001__x0001__x0001__x0001__x0001__x0001_@_x0001__x0001__x0001__x0001__x0001__x0001_ð?_x0001__x0001__x0001__x0001__x0001__x0001__x0001_@_x0001__x0001__x0001__x0001__x0001__x0001__x0008_@_x0001__x0001__x0001__x0001__x0001__x0001__x0001_@_x0001__x0001__x0001__x0001__x0001__x0001__x0001_@_x0001__x0001__x0001__x0001__x0001__x0001__x0010_@_x0001__x0001__x0001__x0001__x0001__x0001__x0008_@_x0001__x0001__x0001__x0001__x0001__x0001__x0008_@_x0001__x0001__x0001__x0001__x0001__x0001_ð?_x0001__x0001__x0001__x0001__x0001__x0001__x0014_@_x0001__x0001__x0001__x0001__x0001__x0001__x0008_@_x0001__x0001__x0001__x0001__x0001__x0001__x0008_@_x0001__x0001__x0001__x0001__x0001__x0001_ð?_x0001__x0001__x0001__x0001__x0001__x0002__x0001__x0001__x0010_@_x0001__x0001__x0001__x0001__x0001__x0001__x0010_@_x0001__x0001__x0001__x0001__x0001__x0001__x0010_@_x0001__x0001__x0001__x0001__x0001__x0001__x0010_@_x0001__x0001__x0001__x0001__x0001__x0001__x0010_@_x0001__x0001__x0001__x0001__x0001__x0001__x0001_@_x0001__x0001__x0001__x0001__x0001__x0001__x0008_@_x0001__x0001__x0001__x0001__x0001__x0001__x0018_@_x0001__x0001__x0001__x0001__x0001__x0001__x0014_@_x0001__x0001__x0001__x0001__x0001__x0001_ð?_x0001__x0001__x0001__x0001__x0001__x0001__x0014_@_x0001__x0001__x0001__x0001__x0001__x0001__x0010_@_x0001__x0001__x0001__x0001__x0001__x0001__x0008_@_x0001__x0001__x0001__x0001__x0001__x0001__x0008_@_x0001__x0001__x0001__x0001__x0001__x0001__x0008_@_x0001__x0001__x0001__x0001__x0001__x0001_ð?_x0001__x0001__x0001__x0001__x0001__x0001__x0010_@_x0001__x0001__x0001__x0001__x0001__x0001__x0010_@_x0001__x0001__x0001__x0001__x0001__x0001__x0008_@_x0001__x0001__x0001__x0001__x0001__x0001__x0001_@_x0001__x0001__x0001__x0001__x0001__x0001__x0001_@_x0001__x0001__x0001__x0001__x0001__x0001__x0010_@_x0001__x0001__x0001__x0001__x0001__x0001__x0008_@_x0001__x0001__x0001__x0001__x0001__x0001__x0008_@_x0001__x0001__x0001__x0001__x0001__x0001_ð?_x0001__x0001__x0001__x0001__x0001__x0001__x0008_@_x0001__x0001__x0001__x0001__x0001__x0001_ð?_x0001__x0001__x0001__x0001__x0001__x0001__x0010_@_x0001__x0001__x0001__x0001__x0001__x0001__x0010_@_x0001__x0001__x0001__x0001__x0001__x0001_ð?_x0001__x0001__x0001__x0001__x0001__x0001__x0001_@_x0001__x0001__x0001__x0001__x0001__x0001__x0010_@_x0001__x0002__x0001__x0001__x0001__x0001__x0001__x0001_ð?_x0001__x0001__x0001__x0001__x0001__x0001__x0001_@_x0001__x0001__x0001__x0001__x0001__x0001__x0008_@_x0001__x0001__x0001__x0001__x0001__x0001__x0010_@_x0001__x0001__x0001__x0001__x0001__x0001__x0010_@_x0001__x0001__x0001__x0001__x0001__x0001__x0014_@_x0001__x0001__x0001__x0001__x0001__x0001__x0014_@_x0001__x0001__x0001__x0001__x0001__x0001__x0014_@_x0001__x0001__x0001__x0001__x0001__x0001__x0010_@_x0001__x0001__x0001__x0001__x0001__x0001__x0008_@_x0001__x0001__x0001__x0001__x0001__x0001__x0008_@_x0001__x0001__x0001__x0001__x0001__x0001__x0008_@_x0001__x0001__x0001__x0001__x0001__x0001__x0014_@_x0001__x0001__x0001__x0001__x0001__x0001__x0001_@_x0001__x0001__x0001__x0001__x0001__x0001__x0008_@_x0001__x0001__x0001__x0001__x0001__x0001__x0001_@_x0001__x0001__x0001__x0001__x0001__x0001__x0010_@_x0001__x0001__x0001__x0001__x0001__x0001__x0008_@_x0001__x0001__x0001__x0001__x0001__x0001__x0001_@_x0001__x0001__x0001__x0001__x0001__x0001__x0018_@_x0001__x0001__x0001__x0001__x0001__x0001__x0014_@_x0001__x0001__x0001__x0001__x0001__x0001_ð?_x0001__x0001__x0001__x0001__x0001__x0001_ð?_x0001__x0001__x0001__x0001__x0001__x0001_ð?_x0001__x0001__x0001__x0001__x0001__x0001__x0014_@_x0001__x0001__x0001__x0001__x0001__x0001__x0010_@_x0001__x0001__x0001__x0001__x0001__x0001__x0008_@_x0001__x0001__x0001__x0001__x0001__x0001_ð?_x0001__x0001__x0001__x0001__x0001__x0001__x0018_@_x0001__x0001__x0001__x0001__x0001__x0001__x0010_@_x0001__x0001__x0001__x0001__x0001__x0001__x0008_@_x0001__x0001__x0001__x0001__x0001__x0002__x0001__x0001__x0008_@_x0001__x0001__x0001__x0001__x0001__x0001__x0014_@_x0001__x0001__x0001__x0001__x0001__x0001__x0010_@_x0001__x0001__x0001__x0001__x0001__x0001__x0010_@_x0001__x0001__x0001__x0001__x0001__x0001__x0001_@_x0001__x0001__x0001__x0001__x0001__x0001__x0010_@_x0001__x0001__x0001__x0001__x0001__x0001__x0014_@_x0001__x0001__x0001__x0001__x0001__x0001__x0001_@_x0001__x0001__x0001__x0001__x0001__x0001__x0018_@_x0001__x0001__x0001__x0001__x0001__x0001__x0014_@_x0001__x0001__x0001__x0001__x0001__x0001__x0010_@_x0001__x0001__x0001__x0001__x0001__x0001__x0010_@_x0001__x0001__x0001__x0001__x0001__x0001_ð?_x0001__x0001__x0001__x0001__x0001__x0001__x0001_@_x0001__x0001__x0001__x0001__x0001__x0001__x0010_@_x0001__x0001__x0001__x0001__x0001__x0001__x0010_@_x0001__x0001__x0001__x0001__x0001__x0001__x0010_@_x0001__x0001__x0001__x0001__x0001__x0001_ð?_x0001__x0001__x0001__x0001__x0001__x0001__x0014_@_x0001__x0001__x0001__x0001__x0001__x0001__x0010_@_x0001__x0001__x0001__x0001__x0001__x0001__x0001_@_x0001__x0001__x0001__x0001__x0001__x0001_ð?_x0001__x0001__x0001__x0001__x0001__x0001_ð?_x0001__x0001__x0001__x0001__x0001__x0001__x0001_@_x0001__x0001__x0001__x0001__x0001__x0001__x0014_@_x0001__x0001__x0001__x0001__x0001__x0001_ð?_x0001__x0001__x0001__x0001__x0001__x0001__x0010_@_x0001__x0001__x0001__x0001__x0001__x0001__x0001_@_x0001__x0001__x0001__x0001__x0001__x0001__x0010_@_x0001__x0001__x0001__x0001__x0001__x0001__x0010_@_x0001__x0001__x0001__x0001__x0001__x0001__x0010_@_x0001__x0001__x0001__x0001__x0001__x0001_ð?_x0001__x0002__x0001__x0001__x0001__x0001__x0001__x0001_ð?_x0001__x0001__x0001__x0001__x0001__x0001_ð?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ð?_x0001__x0001__x0001__x0001__x0001__x0001__x0001_@_x0001__x0001__x0001__x0001__x0001__x0001__x0008_@_x0001__x0001__x0001__x0001__x0001__x0001__x0001_@_x0001__x0001__x0001__x0001__x0001__x0001__x0001_@_x0001__x0001__x0001__x0001__x0001__x0001__x0001_@_x0001__x0001__x0001__x0001__x0001__x0001__x0010_@_x0001__x0001__x0001__x0001__x0001__x0001__x0010_@_x0001__x0001__x0001__x0001__x0001__x0001__x0008_@_x0001__x0001__x0001__x0001__x0001__x0001__x0001_@_x0001__x0001__x0001__x0001__x0001__x0001__x0001_@_x0001__x0001__x0001__x0001__x0001__x0001__x0001_@_x0001__x0001__x0001__x0001__x0001__x0001__x0008_@_x0001__x0001__x0001__x0001__x0001__x0001__x0008_@_x0001__x0001__x0001__x0001__x0001__x0001_ð?_x0001__x0001__x0001__x0001__x0001__x0001__x0010_@_x0001__x0001__x0001__x0001__x0001__x0001__x0008_@_x0001__x0001__x0001__x0001__x0001__x0001_ð?_x0001__x0001__x0001__x0001__x0001__x0001_ð?_x0001__x0001__x0001__x0001__x0001__x0001__x0001_@_x0001__x0001__x0001__x0001__x0001__x0001__x0008_@_x0001__x0001__x0001__x0001__x0001__x0001__x0014_@_x0001__x0001__x0001__x0001__x0001__x0002__x0001__x0001__x0010_@_x0001__x0001__x0001__x0001__x0001__x0001__x0001_@_x0001__x0001__x0001__x0001__x0001__x0001__x0010_@_x0001__x0001__x0001__x0001__x0001__x0001_ð?_x0001__x0001__x0001__x0001__x0001__x0001__x0001_@_x0001__x0001__x0001__x0001__x0001__x0001__x0010_@_x0001__x0001__x0001__x0001__x0001__x0001_ð?_x0001__x0001__x0001__x0001__x0001__x0001__x0010_@_x0001__x0001__x0001__x0001__x0001__x0001__x0001_@_x0001__x0001__x0001__x0001__x0001__x0001__x0010_@_x0001__x0001__x0001__x0001__x0001__x0001__x0008_@_x0001__x0001__x0001__x0001__x0001__x0001__x0010_@_x0001__x0001__x0001__x0001__x0001__x0001__x0010_@_x0001__x0001__x0001__x0001__x0001__x0001__x0001_@_x0001__x0001__x0001__x0001__x0001__x0001__x0008_@_x0001__x0001__x0001__x0001__x0001__x0001__x0010_@_x0001__x0001__x0001__x0001__x0001__x0001__x0014_@_x0001__x0001__x0001__x0001__x0001__x0001_ð?_x0001__x0001__x0001__x0001__x0001__x0001__x0001_@_x0001__x0001__x0001__x0001__x0001__x0001__x0018_@_x0001__x0001__x0001__x0001__x0001__x0001__x0010_@_x0001__x0001__x0001__x0001__x0001__x0001_ð?_x0001__x0001__x0001__x0001__x0001__x0001__x0010_@_x0001__x0001__x0001__x0001__x0001__x0001__x0008_@_x0001__x0001__x0001__x0001__x0001__x0001__x0014_@_x0001__x0001__x0001__x0001__x0001__x0001__x0008_@_x0001__x0001__x0001__x0001__x0001__x0001__x0008_@_x0001__x0001__x0001__x0001__x0001__x0001__x0014_@_x0001__x0001__x0001__x0001__x0001__x0001_ð?_x0001__x0001__x0001__x0001__x0001__x0001_ð?_x0001__x0001__x0001__x0001__x0001__x0001__x0001_@_x0001__x0001__x0001__x0001__x0001__x0001__x0001_@_x0001__x0002__x0001__x0001__x0001__x0001__x0001__x0001__x0010_@_x0001__x0001__x0001__x0001__x0001__x0001__x0001_@_x0001__x0001__x0001__x0001__x0001__x0001__x0010_@_x0001__x0001__x0001__x0001__x0001__x0001__x0014_@_x0001__x0001__x0001__x0001__x0001__x0001_ð?_x0001__x0001__x0001__x0001__x0001__x0001__x0010_@_x0001__x0001__x0001__x0001__x0001__x0001_ð?_x0001__x0001__x0001__x0001__x0001__x0001_ð?_x0001__x0001__x0001__x0001__x0001__x0001__x0010_@_x0001__x0001__x0001__x0001__x0001__x0001_ð?_x0001__x0001__x0001__x0001__x0001__x0001__x0014_@_x0001__x0001__x0001__x0001__x0001__x0001__x0010_@_x0001__x0001__x0001__x0001__x0001__x0001__x0018_@_x0001__x0001__x0001__x0001__x0001__x0001__x0001_@_x0001__x0001__x0001__x0001__x0001__x0001__x0018_@_x0001__x0001__x0001__x0001__x0001__x0001_ð?_x0001__x0001__x0001__x0001__x0001__x0001__x0008_@_x0001__x0001__x0001__x0001__x0001__x0001__x0010_@_x0001__x0001__x0001__x0001__x0001__x0001__x0014_@_x0001__x0001__x0001__x0001__x0001__x0001_ð?_x0001__x0001__x0001__x0001__x0001__x0001__x0001_@_x0001__x0001__x0001__x0001__x0001__x0001_ð?_x0001__x0001__x0001__x0001__x0001__x0001__x0001_@_x0001__x0001__x0001__x0001__x0001__x0001__x0014_@_x0001__x0001__x0001__x0001__x0001__x0001__x0014_@_x0001__x0001__x0001__x0001__x0001__x0001__x0010_@_x0001__x0001__x0001__x0001__x0001__x0001__x0008_@_x0001__x0001__x0001__x0001__x0001__x0001__x0001_@_x0001__x0001__x0001__x0001__x0001__x0001_ð?_x0001__x0001__x0001__x0001__x0001__x0001__x0008_@_x0001__x0001__x0001__x0001__x0001__x0001__x0014_@_x0001__x0001__x0001__x0001__x0001__x0002__x0001__x0001_ð?_x0001__x0001__x0001__x0001__x0001__x0001_ð?_x0001__x0001__x0001__x0001__x0001__x0001_ð?_x0001__x0001__x0001__x0001__x0001__x0001__x0001_@_x0001__x0001__x0001__x0001__x0001__x0001__x0010_@_x0001__x0001__x0001__x0001__x0001__x0001_ð?_x0001__x0001__x0001__x0001__x0001__x0001_ð?_x0001__x0001__x0001__x0001__x0001__x0001__x0010_@_x0001__x0001__x0001__x0001__x0001__x0001__x0010_@_x0001__x0001__x0001__x0001__x0001__x0001__x0001_@_x0001__x0001__x0001__x0001__x0001__x0001__x0008_@_x0001__x0001__x0001__x0001__x0001__x0001__x0010_@_x0001__x0001__x0001__x0001__x0001__x0001__x0010_@_x0001__x0001__x0001__x0001__x0001__x0001__x0008_@_x0001__x0001__x0001__x0001__x0001__x0001_ð?_x0001__x0001__x0001__x0001__x0001__x0001_ð?_x0001__x0001__x0001__x0001__x0001__x0001__x0008_@_x0001__x0001__x0001__x0001__x0001__x0001__x0001_@_x0001__x0001__x0001__x0001__x0001__x0001__x0010_@_x0001__x0001__x0001__x0001__x0001__x0001__x0010_@_x0001__x0001__x0001__x0001__x0001__x0001__x0001_@_x0001__x0001__x0001__x0001__x0001__x0001__x0010_@_x0001__x0001__x0001__x0001__x0001__x0001__x0008_@_x0001__x0001__x0001__x0001__x0001__x0001__x0008_@_x0001__x0001__x0001__x0001__x0001__x0001__x0018_@_x0001__x0001__x0001__x0001__x0001__x0001__x0008_@_x0001__x0001__x0001__x0001__x0001__x0001__x0008_@_x0001__x0001__x0001__x0001__x0001__x0001__x0010_@_x0001__x0001__x0001__x0001__x0001__x0001__x0001_@_x0001__x0001__x0001__x0001__x0001__x0001_ð?_x0001__x0001__x0001__x0001__x0001__x0001__x0008_@_x0001__x0001__x0001__x0001__x0001__x0001__x0010_@_x0001__x0002__x0001__x0001__x0001__x0001__x0001__x0001__x0014_@_x0001__x0001__x0001__x0001__x0001__x0001__x0014_@_x0001__x0001__x0001__x0001__x0001__x0001__x0008_@_x0001__x0001__x0001__x0001__x0001__x0001__x0001_@_x0001__x0001__x0001__x0001__x0001__x0001__x0010_@_x0001__x0001__x0001__x0001__x0001__x0001__x0014_@_x0001__x0001__x0001__x0001__x0001__x0001__x0008_@_x0001__x0001__x0001__x0001__x0001__x0001__x0001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0018_@_x0001__x0001__x0001__x0001__x0001__x0001__x0010_@_x0001__x0001__x0001__x0001__x0001__x0001__x0014_@_x0001__x0001__x0001__x0001__x0001__x0001__x0001_@_x0001__x0001__x0001__x0001__x0001__x0001__x0014_@_x0001__x0001__x0001__x0001__x0001__x0001_ð?_x0001__x0001__x0001__x0001__x0001__x0001__x0008_@_x0001__x0001__x0001__x0001__x0001__x0001_ð?_x0001__x0001__x0001__x0001__x0001__x0001_ð?_x0001__x0001__x0001__x0001__x0001__x0001__x0014_@_x0001__x0001__x0001__x0001__x0001__x0001__x0014_@_x0001__x0001__x0001__x0001__x0001__x0001__x0010_@_x0001__x0001__x0001__x0001__x0001__x0001__x0001_@_x0001__x0001__x0001__x0001__x0001__x0001__x0001_@_x0001__x0001__x0001__x0001__x0001__x0001__x0014_@_x0001__x0001__x0001__x0001__x0001__x0001__x0014_@_x0001__x0001__x0001__x0001__x0001__x0001__x0001_@_x0001__x0001__x0001__x0001__x0001__x0002__x0001__x0001__x0008_@_x0001__x0001__x0001__x0001__x0001__x0001__x0010_@_x0001__x0001__x0001__x0001__x0001__x0001__x0008_@_x0001__x0001__x0001__x0001__x0001__x0001__x0010_@_x0001__x0001__x0001__x0001__x0001__x0001__x0001_@_x0001__x0001__x0001__x0001__x0001__x0001__x0001_@_x0001__x0001__x0001__x0001__x0001__x0001__x0010_@_x0001__x0001__x0001__x0001__x0001__x0001__x0008_@_x0001__x0001__x0001__x0001__x0001__x0001_ð?_x0001__x0001__x0001__x0001__x0001__x0001_ð?_x0001__x0001__x0001__x0001__x0001__x0001__x0001_@_x0001__x0001__x0001__x0001__x0001__x0001__x0008_@_x0001__x0001__x0001__x0001__x0001__x0001__x0001_@_x0001__x0001__x0001__x0001__x0001__x0001__x0001_@_x0001__x0001__x0001__x0001__x0001__x0001__x0010_@_x0001__x0001__x0001__x0001__x0001__x0001__x0001_@_x0001__x0001__x0001__x0001__x0001__x0001__x0010_@_x0001__x0001__x0001__x0001__x0001__x0001__x0008_@_x0001__x0001__x0001__x0001__x0001__x0001__x0014_@_x0001__x0001__x0001__x0001__x0001__x0001_ð?_x0001__x0001__x0001__x0001__x0001__x0001_ð?_x0001__x0001__x0001__x0001__x0001__x0001__x0008_@_x0001__x0001__x0001__x0001__x0001__x0001__x0001_@_x0001__x0001__x0001__x0001__x0001__x0001__x0010_@_x0001__x0001__x0001__x0001__x0001__x0001__x0010_@_x0001__x0001__x0001__x0001__x0001__x0001__x0001_@_x0001__x0001__x0001__x0001__x0001__x0001_ð?_x0001__x0001__x0001__x0001__x0001__x0001__x0008_@_x0001__x0001__x0001__x0001__x0001__x0001__x0014_@_x0001__x0001__x0001__x0001__x0001__x0001__x0001_@_x0001__x0001__x0001__x0001__x0001__x0001__x0001_@_x0001__x0001__x0001__x0001__x0001__x0001_ð?_x0001__x0002__x0001__x0001__x0001__x0001__x0001__x0001__x0010_@_x0001__x0001__x0001__x0001__x0001__x0001__x0001_@_x0001__x0001__x0001__x0001__x0001__x0001__x0001_@_x0001__x0001__x0001__x0001__x0001__x0001__x0001_@_x0001__x0001__x0001__x0001__x0001__x0001__x0018_@_x0001__x0001__x0001__x0001__x0001__x0001__x0001_@_x0001__x0001__x0001__x0001__x0001__x0001__x0010_@_x0001__x0001__x0001__x0001__x0001__x0001__x0008_@_x0001__x0001__x0001__x0001__x0001__x0001_ð?_x0001__x0001__x0001__x0001__x0001__x0001__x0001_@_x0001__x0001__x0001__x0001__x0001__x0001__x0001_@_x0001__x0001__x0001__x0001__x0001__x0001__x0010_@_x0001__x0001__x0001__x0001__x0001__x0001__x0001_@_x0001__x0001__x0001__x0001__x0001__x0001__x0008_@_x0001__x0001__x0001__x0001__x0001__x0001__x0010_@_x0001__x0001__x0001__x0001__x0001__x0001_ð?_x0001__x0001__x0001__x0001__x0001__x0001__x0008_@_x0001__x0001__x0001__x0001__x0001__x0001_ð?_x0001__x0001__x0001__x0001__x0001__x0001__x0001_@_x0001__x0001__x0001__x0001__x0001__x0001__x0010_@_x0001__x0001__x0001__x0001__x0001__x0001__x0008_@_x0001__x0001__x0001__x0001__x0001__x0001__x0010_@_x0001__x0001__x0001__x0001__x0001__x0001__x0010_@_x0001__x0001__x0001__x0001__x0001__x0001__x0014_@_x0001__x0001__x0001__x0001__x0001__x0001_ð?_x0001__x0001__x0001__x0001__x0001__x0001__x0010_@_x0001__x0001__x0001__x0001__x0001__x0001__x0014_@_x0001__x0001__x0001__x0001__x0001__x0001__x0001_@_x0001__x0001__x0001__x0001__x0001__x0001__x0001_@_x0001__x0001__x0001__x0001__x0001__x0001__x0001_@_x0001__x0001__x0001__x0001__x0001__x0001_ð?_x0001__x0001__x0001__x0001__x0001__x0002__x0001__x0001_ð?_x0001__x0001__x0001__x0001__x0001__x0001__x0008_@_x0001__x0001__x0001__x0001__x0001__x0001_ð?_x0001__x0001__x0001__x0001__x0001__x0001__x0001_@_x0001__x0001__x0001__x0001__x0001__x0001_ð?_x0001__x0001__x0001__x0001__x0001__x0001__x0008_@_x0001__x0001__x0001__x0001__x0001__x0001__x0001_@_x0001__x0001__x0001__x0001__x0001__x0001_ð?_x0001__x0001__x0001__x0001__x0001__x0001__x0008_@_x0001__x0001__x0001__x0001__x0001__x0001__x0010_@_x0001__x0001__x0001__x0001__x0001__x0001__x0010_@_x0001__x0001__x0001__x0001__x0001__x0001__x0010_@_x0001__x0001__x0001__x0001__x0001__x0001__x0014_@_x0001__x0001__x0001__x0001__x0001__x0001__x0014_@_x0001__x0001__x0001__x0001__x0001__x0001_ð?_x0001__x0001__x0001__x0001__x0001__x0001_ð?_x0001__x0001__x0001__x0001__x0001__x0001__x0014_@_x0001__x0001__x0001__x0001__x0001__x0001_ð?_x0001__x0001__x0001__x0001__x0001__x0001__x0014_@_x0001__x0001__x0001__x0001__x0001__x0001__x0008_@_x0001__x0001__x0001__x0001__x0001__x0001__x0014_@_x0001__x0001__x0001__x0001__x0001__x0001__x0010_@_x0001__x0001__x0001__x0001__x0001__x0001__x0010_@_x0001__x0001__x0001__x0001__x0001__x0001__x0001_@_x0001__x0001__x0001__x0001__x0001__x0001__x0008_@_x0001__x0001__x0001__x0001__x0001__x0001__x0008_@_x0001__x0001__x0001__x0001__x0001__x0001__x0010_@_x0001__x0001__x0001__x0001__x0001__x0001__x0014_@_x0001__x0001__x0001__x0001__x0001__x0001_ð?_x0001__x0001__x0001__x0001__x0001__x0001__x0010_@_x0001__x0001__x0001__x0001__x0001__x0001__x0008_@_x0001__x0001__x0001__x0001__x0001__x0001__x0010_@_x0001__x0002__x0001__x0001__x0001__x0001__x0001__x0001__x0001_@_x0001__x0001__x0001__x0001__x0001__x0001__x0010_@_x0001__x0001__x0001__x0001__x0001__x0001__x0001_@_x0001__x0001__x0001__x0001__x0001__x0001__x0001_@_x0001__x0001__x0001__x0001__x0001__x0001__x0010_@_x0001__x0001__x0001__x0001__x0001__x0001__x0010_@_x0001__x0001__x0001__x0001__x0001__x0001__x0014_@_x0001__x0001__x0001__x0001__x0001__x0001_ð?_x0001__x0001__x0001__x0001__x0001__x0001_ð?_x0001__x0001__x0001__x0001__x0001__x0001__x0010_@_x0001__x0001__x0001__x0001__x0001__x0001__x0014_@_x0001__x0001__x0001__x0001__x0001__x0001__x0010_@_x0001__x0001__x0001__x0001__x0001__x0001__x0008_@_x0001__x0001__x0001__x0001__x0001__x0001__x0010_@_x0001__x0001__x0001__x0001__x0001__x0001__x0010_@_x0001__x0001__x0001__x0001__x0001__x0001__x0014_@_x0001__x0001__x0001__x0001__x0001__x0001__x0014_@_x0001__x0001__x0001__x0001__x0001__x0001__x0001_@_x0001__x0001__x0001__x0001__x0001__x0001__x0014_@_x0001__x0001__x0001__x0001__x0001__x0001__x0008_@_x0001__x0001__x0001__x0001__x0001__x0001_ð?_x0001__x0001__x0001__x0001__x0001__x0001__x0010_@_x0001__x0001__x0001__x0001__x0001__x0001__x0010_@_x0001__x0001__x0001__x0001__x0001__x0001_ð?_x0001__x0001__x0001__x0001__x0001__x0001__x0014_@_x0001__x0001__x0001__x0001__x0001__x0001_ð?_x0001__x0001__x0001__x0001__x0001__x0001_ð?_x0001__x0001__x0001__x0001__x0001__x0001__x0010_@_x0001__x0001__x0001__x0001__x0001__x0001__x0008_@_x0001__x0001__x0001__x0001__x0001__x0001_ð?_x0001__x0001__x0001__x0001__x0001__x0001__x0010_@_x0001__x0001__x0001__x0001__x0001__x0002__x0001__x0001__x0008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_x0014_@_x0001__x0001__x0001__x0001__x0001__x0001__x0014_@_x0001__x0001__x0001__x0001__x0001__x0001__x0010_@_x0001__x0001__x0001__x0001__x0001__x0001__x0008_@_x0001__x0001__x0001__x0001__x0001__x0001__x0001_@_x0001__x0001__x0001__x0001__x0001__x0001__x0001_@_x0001__x0001__x0001__x0001__x0001__x0001__x0014_@_x0001__x0001__x0001__x0001__x0001__x0001__x0014_@_x0001__x0001__x0001__x0001__x0001__x0001_ð?_x0001__x0001__x0001__x0001__x0001__x0001__x0014_@_x0001__x0001__x0001__x0001__x0001__x0001__x0010_@_x0001__x0001__x0001__x0001__x0001__x0001_ð?_x0001__x0001__x0001__x0001__x0001__x0001__x0001_@_x0001__x0001__x0001__x0001__x0001__x0001_ð?_x0001__x0001__x0001__x0001__x0001__x0001__x0014_@_x0001__x0001__x0001__x0001__x0001__x0001__x0014_@_x0001__x0001__x0001__x0001__x0001__x0001__x0001_@_x0001__x0001__x0001__x0001__x0001__x0001__x0008_@_x0001__x0001__x0001__x0001__x0001__x0001__x0001_@_x0001__x0001__x0001__x0001__x0001__x0001__x0010_@_x0001__x0001__x0001__x0001__x0001__x0001__x0008_@_x0001__x0001__x0001__x0001__x0001__x0001__x0014_@_x0001__x0001__x0001__x0001__x0001__x0001__x0010_@_x0001__x0001__x0001__x0001__x0001__x0001_ð?_x0001__x0002__x0001__x0001__x0001__x0001__x0001__x0001__x0001_@_x0001__x0001__x0001__x0001__x0001__x0001__x0014_@_x0001__x0001__x0001__x0001__x0001__x0001__x0001_@_x0001__x0001__x0001__x0001__x0001__x0001__x0014_@_x0001__x0001__x0001__x0001__x0001__x0001_ð?_x0001__x0001__x0001__x0001__x0001__x0001_ð?_x0001__x0001__x0001__x0001__x0001__x0001__x0014_@_x0001__x0001__x0001__x0001__x0001__x0001__x0001_@_x0001__x0001__x0001__x0001__x0001__x0001__x0014_@_x0001__x0001__x0001__x0001__x0001__x0001__x0014_@_x0001__x0001__x0001__x0001__x0001__x0001__x0010_@_x0001__x0001__x0001__x0001__x0001__x0001_ð?_x0001__x0001__x0001__x0001__x0001__x0001__x0014_@_x0001__x0001__x0001__x0001__x0001__x0001__x0001_@_x0001__x0001__x0001__x0001__x0001__x0001__x0010_@_x0001__x0001__x0001__x0001__x0001__x0001__x0018_@_x0001__x0001__x0001__x0001__x0001__x0001__x0001_@_x0001__x0001__x0001__x0001__x0001__x0001__x0008_@_x0001__x0001__x0001__x0001__x0001__x0001__x0008_@_x0001__x0001__x0001__x0001__x0001__x0001_ð?_x0001__x0001__x0001__x0001__x0001__x0001_ð?_x0001__x0001__x0001__x0001__x0001__x0001__x0018_@_x0001__x0001__x0001__x0001__x0001__x0001__x0001_@_x0001__x0001__x0001__x0001__x0001__x0001__x0008_@_x0001__x0001__x0001__x0001__x0001__x0001_ð?_x0001__x0001__x0001__x0001__x0001__x0001__x0010_@_x0001__x0001__x0001__x0001__x0001__x0001__x0001_@_x0001__x0001__x0001__x0001__x0001__x0001_ð?_x0001__x0001__x0001__x0001__x0001__x0001__x0014_@_x0001__x0001__x0001__x0001__x0001__x0001__x0008_@_x0001__x0001__x0001__x0001__x0001__x0001__x0008_@_x0001__x0001__x0001__x0001__x0001__x0002__x0001__x0001__x0010_@_x0001__x0001__x0001__x0001__x0001__x0001__x0010_@_x0001__x0001__x0001__x0001__x0001__x0001__x0008_@_x0001__x0001__x0001__x0001__x0001__x0001__x0014_@_x0001__x0001__x0001__x0001__x0001__x0001__x0010_@_x0001__x0001__x0001__x0001__x0001__x0001_ð?_x0001__x0001__x0001__x0001__x0001__x0001__x0001_@_x0001__x0001__x0001__x0001__x0001__x0001__x0010_@_x0001__x0001__x0001__x0001__x0001__x0001__x0010_@_x0001__x0001__x0001__x0001__x0001__x0001__x0010_@_x0001__x0001__x0001__x0001__x0001__x0001__x0018_@_x0001__x0001__x0001__x0001__x0001__x0001__x0014_@_x0001__x0001__x0001__x0001__x0001__x0001__x0001_@_x0001__x0001__x0001__x0001__x0001__x0001__x0001_@_x0001__x0001__x0001__x0001__x0001__x0001__x0001_@_x0001__x0001__x0001__x0001__x0001__x0001_ð?_x0001__x0001__x0001__x0001__x0001__x0001__x0010_@_x0001__x0001__x0001__x0001__x0001__x0001__x0010_@_x0001__x0001__x0001__x0001__x0001__x0001__x0008_@_x0001__x0001__x0001__x0001__x0001__x0001__x0014_@_x0001__x0001__x0001__x0001__x0001__x0001__x0001_@_x0001__x0001__x0001__x0001__x0001__x0001_ð?_x0001__x0001__x0001__x0001__x0001__x0001__x0014_@_x0001__x0001__x0001__x0001__x0001__x0001__x0008_@_x0001__x0001__x0001__x0001__x0001__x0001__x0001_@_x0001__x0001__x0001__x0001__x0001__x0001__x0001_@_x0001__x0001__x0001__x0001__x0001__x0001_ð?_x0001__x0001__x0001__x0001__x0001__x0001__x0001_@_x0001__x0001__x0001__x0001__x0001__x0001__x0014_@_x0001__x0001__x0001__x0001__x0001__x0001__x0008_@_x0001__x0001__x0001__x0001__x0001__x0001__x0014_@_x0001__x0001__x0001__x0001__x0001__x0001__x0010_@_x0001__x0002__x0001__x0001__x0001__x0001__x0001__x0001_ð?_x0001__x0001__x0001__x0001__x0001__x0001_ð?_x0001__x0001__x0001__x0001__x0001__x0001__x0001_@_x0001__x0001__x0001__x0001__x0001__x0001__x0010_@_x0001__x0001__x0001__x0001__x0001__x0001__x0010_@_x0001__x0001__x0001__x0001__x0001__x0001__x0008_@_x0001__x0001__x0001__x0001__x0001__x0001__x0014_@_x0001__x0001__x0001__x0001__x0001__x0001__x0014_@_x0001__x0001__x0001__x0001__x0001__x0001__x0010_@_x0001__x0001__x0001__x0001__x0001__x0001__x0008_@_x0001__x0001__x0001__x0001__x0001__x0001__x0001_@_x0001__x0001__x0001__x0001__x0001__x0001__x0008_@_x0001__x0001__x0001__x0001__x0001__x0001__x0014_@_x0001__x0001__x0001__x0001__x0001__x0001__x0008_@_x0001__x0001__x0001__x0001__x0001__x0001__x0010_@_x0001__x0001__x0001__x0001__x0001__x0001_ð?_x0001__x0001__x0001__x0001__x0001__x0001__x0010_@_x0001__x0001__x0001__x0001__x0001__x0001__x0014_@_x0001__x0001__x0001__x0001__x0001__x0001_ð?_x0001__x0001__x0001__x0001__x0001__x0001__x0010_@_x0001__x0001__x0001__x0001__x0001__x0001__x0010_@_x0001__x0001__x0001__x0001__x0001__x0001__x0001_@_x0001__x0001__x0001__x0001__x0001__x0001__x0010_@_x0001__x0001__x0001__x0001__x0001__x0001__x0001_@_x0001__x0001__x0001__x0001__x0001__x0001__x0008_@_x0001__x0001__x0001__x0001__x0001__x0001__x0010_@_x0001__x0001__x0001__x0001__x0001__x0001__x0010_@_x0001__x0001__x0001__x0001__x0001__x0001__x0010_@_x0001__x0001__x0001__x0001__x0001__x0001__x0001_@_x0001__x0001__x0001__x0001__x0001__x0001__x0014_@_x0001__x0001__x0001__x0001__x0001__x0001__x0001_@_x0001__x0001__x0001__x0001__x0001__x0002__x0001__x0001__x0008_@_x0001__x0001__x0001__x0001__x0001__x0001__x0010_@_x0001__x0001__x0001__x0001__x0001__x0001__x0008_@_x0001__x0001__x0001__x0001__x0001__x0001__x0014_@_x0001__x0001__x0001__x0001__x0001__x0001_ð?_x0001__x0001__x0001__x0001__x0001__x0001__x0010_@_x0001__x0001__x0001__x0001__x0001__x0001__x0008_@_x0001__x0001__x0001__x0001__x0001__x0001_ð?_x0001__x0001__x0001__x0001__x0001__x0001__x0008_@_x0001__x0001__x0001__x0001__x0001__x0001__x0008_@_x0001__x0001__x0001__x0001__x0001__x0001__x0001_@_x0001__x0001__x0001__x0001__x0001__x0001__x0001_@_x0001__x0001__x0001__x0001__x0001__x0001__x0014_@_x0001__x0001__x0001__x0001__x0001__x0001__x0018_@_x0001__x0001__x0001__x0001__x0001__x0001__x0008_@_x0001__x0001__x0001__x0001__x0001__x0001__x0010_@_x0001__x0001__x0001__x0001__x0001__x0001__x0014_@_x0001__x0001__x0001__x0001__x0001__x0001__x0010_@_x0001__x0001__x0001__x0001__x0001__x0001__x0010_@_x0001__x0001__x0001__x0001__x0001__x0001__x0001_@_x0001__x0001__x0001__x0001__x0001__x0001__x0010_@_x0001__x0001__x0001__x0001__x0001__x0001__x0014_@_x0001__x0001__x0001__x0001__x0001__x0001__x0010_@_x0001__x0001__x0001__x0001__x0001__x0001_ð?_x0001__x0001__x0001__x0001__x0001__x0001_ð?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0014_@_x0001__x0001__x0001__x0001__x0001__x0001__x0008_@_x0001__x0002__x0001__x0001__x0001__x0001__x0001__x0001__x0008_@_x0001__x0001__x0001__x0001__x0001__x0001__x0008_@_x0001__x0001__x0001__x0001__x0001__x0001__x0008_@_x0001__x0001__x0001__x0001__x0001__x0001__x0008_@_x0001__x0001__x0001__x0001__x0001__x0001__x0001_@_x0001__x0001__x0001__x0001__x0001__x0001__x0010_@_x0001__x0001__x0001__x0001__x0001__x0001__x0001_@_x0001__x0001__x0001__x0001__x0001__x0001_ð?_x0001__x0001__x0001__x0001__x0001__x0001__x0001_@_x0001__x0001__x0001__x0001__x0001__x0001__x0010_@_x0001__x0001__x0001__x0001__x0001__x0001_ð?_x0001__x0001__x0001__x0001__x0001__x0001__x0001_@_x0001__x0001__x0001__x0001__x0001__x0001__x0014_@_x0001__x0001__x0001__x0001__x0001__x0001__x0001_@_x0001__x0001__x0001__x0001__x0001__x0001__x0008_@_x0001__x0001__x0001__x0001__x0001__x0001__x0008_@_x0001__x0001__x0001__x0001__x0001__x0001__x0014_@_x0001__x0001__x0001__x0001__x0001__x0001_ð?_x0001__x0001__x0001__x0001__x0001__x0001__x0014_@_x0001__x0001__x0001__x0001__x0001__x0001__x0008_@_x0001__x0001__x0001__x0001__x0001__x0001_ð?_x0001__x0001__x0001__x0001__x0001__x0001__x0001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ð?_x0001__x0001__x0001__x0001__x0001__x0001_ð?_x0001__x0001__x0001__x0001__x0001__x0001__x0010_@_x0001__x0001__x0001__x0001__x0001__x0001_ð?_x0001__x0001__x0001__x0001__x0001__x0002__x0001__x0001__x0008_@_x0001__x0001__x0001__x0001__x0001__x0001__x0014_@_x0001__x0001__x0001__x0001__x0001__x0001__x0010_@_x0001__x0001__x0001__x0001__x0001__x0001_ð?_x0001__x0001__x0001__x0001__x0001__x0001__x0014_@_x0001__x0001__x0001__x0001__x0001__x0001__x0010_@_x0001__x0001__x0001__x0001__x0001__x0001__x0001_@_x0001__x0001__x0001__x0001__x0001__x0001_ð?_x0001__x0001__x0001__x0001__x0001__x0001__x0008_@_x0001__x0001__x0001__x0001__x0001__x0001__x0008_@_x0001__x0001__x0001__x0001__x0001__x0001__x0008_@_x0001__x0001__x0001__x0001__x0001__x0001__x0010_@_x0001__x0001__x0001__x0001__x0001__x0001__x0001_@_x0001__x0001__x0001__x0001__x0001__x0001__x0010_@_x0001__x0001__x0001__x0001__x0001__x0001__x0010_@_x0001__x0001__x0001__x0001__x0001__x0001__x0010_@_x0001__x0001__x0001__x0001__x0001__x0001__x0001_@_x0001__x0001__x0001__x0001__x0001__x0001_ð?_x0001__x0001__x0001__x0001__x0001__x0001__x0001_@_x0001__x0001__x0001__x0001__x0001__x0001_ð?_x0001__x0001__x0001__x0001__x0001__x0001_ð?_x0001__x0001__x0001__x0001__x0001__x0001__x0014_@_x0001__x0001__x0001__x0001__x0001__x0001_ð?_x0001__x0001__x0001__x0001__x0001__x0001__x0008_@_x0001__x0001__x0001__x0001__x0001__x0001__x0010_@_x0001__x0001__x0001__x0001__x0001__x0001_ð?_x0001__x0001__x0001__x0001__x0001__x0001_ð?_x0001__x0001__x0001__x0001__x0001__x0001__x0010_@_x0001__x0001__x0001__x0001__x0001__x0001_ð?_x0001__x0001__x0001__x0001__x0001__x0001__x0008_@_x0001__x0001__x0001__x0001__x0001__x0001__x0010_@_x0001__x0001__x0001__x0001__x0001__x0001__x0001_@_x0001__x0002__x0001__x0001__x0001__x0001__x0001__x0001_ð?_x0001__x0001__x0001__x0001__x0001__x0001__x0010_@_x0001__x0001__x0001__x0001__x0001__x0001__x0014_@_x0001__x0001__x0001__x0001__x0001__x0001_ð?_x0001__x0001__x0001__x0001__x0001__x0001__x0010_@_x0001__x0001__x0001__x0001__x0001__x0001__x0010_@_x0001__x0001__x0001__x0001__x0001__x0001__x0010_@_x0001__x0001__x0001__x0001__x0001__x0001__x0001_@_x0001__x0001__x0001__x0001__x0001__x0001_ð?_x0001__x0001__x0001__x0001__x0001__x0001__x0008_@_x0001__x0001__x0001__x0001__x0001__x0001__x0018_@_x0001__x0001__x0001__x0001__x0001__x0001__x0010_@_x0001__x0001__x0001__x0001__x0001__x0001__x0001_@_x0001__x0001__x0001__x0001__x0001__x0001__x0001_@_x0001__x0001__x0001__x0001__x0001__x0001__x0014_@_x0001__x0001__x0001__x0001__x0001__x0001__x0010_@_x0001__x0001__x0001__x0001__x0001__x0001__x0008_@_x0001__x0001__x0001__x0001__x0001__x0001__x0010_@_x0001__x0001__x0001__x0001__x0001__x0001__x0001_@_x0001__x0001__x0001__x0001__x0001__x0001_ð?_x0001__x0001__x0001__x0001__x0001__x0001__x0014_@_x0001__x0001__x0001__x0001__x0001__x0001__x0014_@_x0001__x0001__x0001__x0001__x0001__x0001__x0008_@_x0001__x0001__x0001__x0001__x0001__x0001__x0014_@_x0001__x0001__x0001__x0001__x0001__x0001__x0001_@_x0001__x0001__x0001__x0001__x0001__x0001__x0001_@_x0001__x0001__x0001__x0001__x0001__x0001__x0010_@_x0001__x0001__x0001__x0001__x0001__x0001__x0010_@_x0001__x0001__x0001__x0001__x0001__x0001__x0014_@_x0001__x0001__x0001__x0001__x0001__x0001_ð?_x0001__x0001__x0001__x0001__x0001__x0001__x0008_@_x0001__x0001__x0001__x0001__x0001__x0002__x0001__x0001__x0001_@_x0001__x0001__x0001__x0001__x0001__x0001__x0014_@_x0001__x0001__x0001__x0001__x0001__x0001__x0001_@_x0001__x0001__x0001__x0001__x0001__x0001__x0001_@_x0001__x0001__x0001__x0001__x0001__x0001__x0018_@_x0001__x0001__x0001__x0001__x0001__x0001__x0014_@_x0001__x0001__x0001__x0001__x0001__x0001_ð?_x0001__x0001__x0001__x0001__x0001__x0001__x0008_@_x0001__x0001__x0001__x0001__x0001__x0001__x0010_@_x0001__x0001__x0001__x0001__x0001__x0001__x0014_@_x0001__x0001__x0001__x0001__x0001__x0001__x0014_@_x0001__x0001__x0001__x0001__x0001__x0001__x0010_@_x0001__x0001__x0001__x0001__x0001__x0001__x0001_@_x0001__x0001__x0001__x0001__x0001__x0001_ð?_x0001__x0001__x0001__x0001__x0001__x0001__x0008_@_x0001__x0001__x0001__x0001__x0001__x0001__x0010_@_x0001__x0001__x0001__x0001__x0001__x0001_ð?_x0001__x0001__x0001__x0001__x0001__x0001__x0008_@_x0001__x0001__x0001__x0001__x0001__x0001__x0008_@_x0001__x0001__x0001__x0001__x0001__x0001_ð?_x0001__x0001__x0001__x0001__x0001__x0001__x0001_@_x0001__x0001__x0001__x0001__x0001__x0001__x0001_@_x0001__x0001__x0001__x0001__x0001__x0001__x0014_@_x0001__x0001__x0001__x0001__x0001__x0001__x0010_@_x0001__x0001__x0001__x0001__x0001__x0001__x0014_@_x0001__x0001__x0001__x0001__x0001__x0001__x0008_@_x0001__x0001__x0001__x0001__x0001__x0001__x0010_@_x0001__x0001__x0001__x0001__x0001__x0001__x0001_@_x0001__x0001__x0001__x0001__x0001__x0001__x0001_@_x0001__x0001__x0001__x0001__x0001__x0001__x0010_@_x0001__x0001__x0001__x0001__x0001__x0001__x0001_@_x0001__x0001__x0001__x0001__x0001__x0001__x0001_@_x0001__x0002__x0001__x0001__x0001__x0001__x0001__x0001__x0001_@_x0001__x0001__x0001__x0001__x0001__x0001__x0001_@_x0001__x0001__x0001__x0001__x0001__x0001__x0008_@_x0001__x0001__x0001__x0001__x0001__x0001__x0010_@_x0001__x0001__x0001__x0001__x0001__x0001__x0018_@_x0001__x0001__x0001__x0001__x0001__x0001__x0001_@_x0001__x0001__x0001__x0001__x0001__x0001__x0008_@_x0001__x0001__x0001__x0001__x0001__x0001__x0001_@_x0001__x0001__x0001__x0001__x0001__x0001__x0001_@_x0001__x0001__x0001__x0001__x0001__x0001__x0010_@_x0001__x0001__x0001__x0001__x0001__x0001__x0001_@_x0001__x0001__x0001__x0001__x0001__x0001__x0010_@_x0001__x0001__x0001__x0001__x0001__x0001_ð?_x0001__x0001__x0001__x0001__x0001__x0001__x0010_@_x0001__x0001__x0001__x0001__x0001__x0001__x0001_@_x0001__x0001__x0001__x0001__x0001__x0001__x0014_@_x0001__x0001__x0001__x0001__x0001__x0001_ð?_x0001__x0001__x0001__x0001__x0001__x0001__x0001_@_x0001__x0001__x0001__x0001__x0001__x0001_ð?_x0001__x0001__x0001__x0001__x0001__x0001__x0001_@_x0001__x0001__x0001__x0001__x0001__x0001__x0014_@_x0001__x0001__x0001__x0001__x0001__x0001__x0014_@_x0001__x0001__x0001__x0001__x0001__x0001_ð?_x0001__x0001__x0001__x0001__x0001__x0001__x0014_@_x0001__x0001__x0001__x0001__x0001__x0001_ð?_x0001__x0001__x0001__x0001__x0001__x0001__x0010_@_x0001__x0001__x0001__x0001__x0001__x0001__x0014_@_x0001__x0001__x0001__x0001__x0001__x0001__x0010_@_x0001__x0001__x0001__x0001__x0001__x0001__x0001_@_x0001__x0001__x0001__x0001__x0001__x0001__x0010_@_x0001__x0001__x0001__x0001__x0001__x0001__x0008_@_x0001__x0001__x0001__x0001__x0001__x0002__x0001__x0001__x0014_@_x0001__x0001__x0001__x0001__x0001__x0001__x0001_@_x0001__x0001__x0001__x0001__x0001__x0001__x0010_@_x0001__x0001__x0001__x0001__x0001__x0001_ð?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_x0001_@_x0001__x0001__x0001__x0001__x0001__x0001_ð?_x0001__x0001__x0001__x0001__x0001__x0001_ð?_x0001__x0001__x0001__x0001__x0001__x0001__x0001_@_x0001__x0001__x0001__x0001__x0001__x0001_ð?_x0001__x0001__x0001__x0001__x0001__x0001_ð?_x0001__x0001__x0001__x0001__x0001__x0001__x0001_@_x0001__x0001__x0001__x0001__x0001__x0001_ð?_x0001__x0001__x0001__x0001__x0001__x0001__x0010_@_x0001__x0001__x0001__x0001__x0001__x0001__x0001_@_x0001__x0001__x0001__x0001__x0001__x0001__x0008_@_x0001__x0001__x0001__x0001__x0001__x0001__x0008_@_x0001__x0001__x0001__x0001__x0001__x0001__x0014_@_x0001__x0001__x0001__x0001__x0001__x0001_ð?_x0001__x0001__x0001__x0001__x0001__x0001__x0001_@_x0001__x0001__x0001__x0001__x0001__x0001__x0008_@_x0001__x0001__x0001__x0001__x0001__x0001__x0008_@_x0001__x0001__x0001__x0001__x0001__x0001__x0014_@_x0001__x0001__x0001__x0001__x0001__x0001__x0008_@_x0001__x0001__x0001__x0001__x0001__x0001__x0001_@_x0001__x0001__x0001__x0001__x0001__x0001__x0010_@_x0001__x0001__x0001__x0001__x0001__x0001__x0001_@_x0001__x0001__x0001__x0001__x0001__x0001__x0001_@_x0001__x0002__x0001__x0001__x0001__x0001__x0001__x0001__x0001_@_x0001__x0001__x0001__x0001__x0001__x0001__x0008_@_x0001__x0001__x0001__x0001__x0001__x0001__x0001_@_x0001__x0001__x0001__x0001__x0001__x0001__x0008_@_x0001__x0001__x0001__x0001__x0001__x0001__x0014_@_x0001__x0001__x0001__x0001__x0001__x0001_ð?_x0001__x0001__x0001__x0001__x0001__x0001_ð?_x0001__x0001__x0001__x0001__x0001__x0001_ð?_x0001__x0001__x0001__x0001__x0001__x0001__x0001_@_x0001__x0001__x0001__x0001__x0001__x0001__x0001_@_x0001__x0001__x0001__x0001__x0001__x0001_ð?_x0001__x0001__x0001__x0001__x0001__x0001__x0008_@_x0001__x0001__x0001__x0001__x0001__x0001_ð?_x0001__x0001__x0001__x0001__x0001__x0001__x0018_@_x0001__x0001__x0001__x0001__x0001__x0001_ð?_x0001__x0001__x0001__x0001__x0001__x0001__x0010_@_x0001__x0001__x0001__x0001__x0001__x0001__x0010_@_x0001__x0001__x0001__x0001__x0001__x0001_ð?_x0001__x0001__x0001__x0001__x0001__x0001__x0008_@_x0001__x0001__x0001__x0001__x0001__x0001__x0010_@_x0001__x0001__x0001__x0001__x0001__x0001_ð?_x0001__x0001__x0001__x0001__x0001__x0001_ð?_x0001__x0001__x0001__x0001__x0001__x0001__x0008_@_x0001__x0001__x0001__x0001__x0001__x0001__x0010_@_x0001__x0001__x0001__x0001__x0001__x0001__x0018_@_x0001__x0001__x0001__x0001__x0001__x0001__x0010_@_x0001__x0001__x0001__x0001__x0001__x0001__x0001_@_x0001__x0001__x0001__x0001__x0001__x0001__x0001_@_x0001__x0001__x0001__x0001__x0001__x0001__x0014_@_x0001__x0001__x0001__x0001__x0001__x0001__x0014_@_x0001__x0001__x0001__x0001__x0001__x0001__x0008_@_x0001__x0001__x0001__x0001__x0001__x0002__x0001__x0001__x0008_@_x0001__x0001__x0001__x0001__x0001__x0001__x0001_@_x0001__x0001__x0001__x0001__x0001__x0001__x0008_@_x0001__x0001__x0001__x0001__x0001__x0001__x0008_@_x0001__x0001__x0001__x0001__x0001__x0001__x0014_@_x0001__x0001__x0001__x0001__x0001__x0001__x0010_@_x0001__x0001__x0001__x0001__x0001__x0001_ð?_x0001__x0001__x0001__x0001__x0001__x0001__x0008_@_x0001__x0001__x0001__x0001__x0001__x0001__x0018_@_x0001__x0001__x0001__x0001__x0001__x0001__x0014_@_x0001__x0001__x0001__x0001__x0001__x0001__x0008_@_x0001__x0001__x0001__x0001__x0001__x0001__x0014_@_x0001__x0001__x0001__x0001__x0001__x0001__x0014_@_x0001__x0001__x0001__x0001__x0001__x0001__x0014_@_x0001__x0001__x0001__x0001__x0001__x0001__x0008_@_x0001__x0001__x0001__x0001__x0001__x0001__x0008_@_x0001__x0001__x0001__x0001__x0001__x0001_ð?_x0001__x0001__x0001__x0001__x0001__x0001__x0008_@_x0001__x0001__x0001__x0001__x0001__x0001__x0010_@_x0001__x0001__x0001__x0001__x0001__x0001__x0001_@_x0001__x0001__x0001__x0001__x0001__x0001__x0008_@_x0001__x0001__x0001__x0001__x0001__x0001__x0010_@_x0001__x0001__x0001__x0001__x0001__x0001__x0014_@_x0001__x0001__x0001__x0001__x0001__x0001_ð?_x0001__x0001__x0001__x0001__x0001__x0001_ð?_x0001__x0001__x0001__x0001__x0001__x0001__x0008_@_x0001__x0001__x0001__x0001__x0001__x0001__x0010_@_x0001__x0001__x0001__x0001__x0001__x0001_ð?_x0001__x0001__x0001__x0001__x0001__x0001_ð?_x0001__x0001__x0001__x0001__x0001__x0001__x0010_@_x0001__x0001__x0001__x0001__x0001__x0001__x0014_@_x0001__x0001__x0001__x0001__x0001__x0001__x0014_@_x0001__x0002__x0001__x0001__x0001__x0001__x0001__x0001__x0010_@_x0001__x0001__x0001__x0001__x0001__x0001__x0010_@_x0001__x0001__x0001__x0001__x0001__x0001__x0010_@_x0001__x0001__x0001__x0001__x0001__x0001__x0008_@_x0001__x0001__x0001__x0001__x0001__x0001__x0010_@_x0001__x0001__x0001__x0001__x0001__x0001__x0001_@_x0001__x0001__x0001__x0001__x0001__x0001__x0014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0001_@_x0001__x0001__x0001__x0001__x0001__x0001__x0008_@_x0001__x0001__x0001__x0001__x0001__x0001__x0014_@_x0001__x0001__x0001__x0001__x0001__x0001_ð?_x0001__x0001__x0001__x0001__x0001__x0001__x0010_@_x0001__x0001__x0001__x0001__x0001__x0001__x0014_@_x0001__x0001__x0001__x0001__x0001__x0001_ð?_x0001__x0001__x0001__x0001__x0001__x0001__x0008_@_x0001__x0001__x0001__x0001__x0001__x0001__x0010_@_x0001__x0001__x0001__x0001__x0001__x0001__x0010_@_x0001__x0001__x0001__x0001__x0001__x0001__x0010_@_x0001__x0001__x0001__x0001__x0001__x0001_ð?_x0001__x0001__x0001__x0001__x0001__x0001__x0008_@_x0001__x0001__x0001__x0001__x0001__x0001__x0014_@_x0001__x0001__x0001__x0001__x0001__x0001_ð?_x0001__x0001__x0001__x0001__x0001__x0001__x0001_@_x0001__x0001__x0001__x0001__x0001__x0002__x0001__x0001_ð?_x0001__x0001__x0001__x0001__x0001__x0001__x0001_@_x0001__x0001__x0001__x0001__x0001__x0001__x0014_@_x0001__x0001__x0001__x0001__x0001__x0001__x0001_@_x0001__x0001__x0001__x0001__x0001__x0001__x0014_@_x0001__x0001__x0001__x0001__x0001__x0001__x0008_@_x0001__x0001__x0001__x0001__x0001__x0001__x0014_@_x0001__x0001__x0001__x0001__x0001__x0001__x0010_@_x0001__x0001__x0001__x0001__x0001__x0001__x0014_@_x0001__x0001__x0001__x0001__x0001__x0001_ð?_x0001__x0001__x0001__x0001__x0001__x0001__x0001_@_x0001__x0001__x0001__x0001__x0001__x0001__x0001_@_x0001__x0001__x0001__x0001__x0001__x0001__x0001_@_x0001__x0001__x0001__x0001__x0001__x0001__x0008_@_x0001__x0001__x0001__x0001__x0001__x0001__x0008_@_x0001__x0001__x0001__x0001__x0001__x0001__x0018_@_x0001__x0001__x0001__x0001__x0001__x0001__x0008_@_x0001__x0001__x0001__x0001__x0001__x0001__x0010_@_x0001__x0001__x0001__x0001__x0001__x0001__x0014_@_x0001__x0001__x0001__x0001__x0001__x0001__x0008_@_x0001__x0001__x0001__x0001__x0001__x0001__x0014_@_x0001__x0001__x0001__x0001__x0001__x0001__x0014_@_x0001__x0001__x0001__x0001__x0001__x0001__x0008_@_x0001__x0001__x0001__x0001__x0001__x0001__x0001_@_x0001__x0001__x0001__x0001__x0001__x0001__x0001_@_x0001__x0001__x0001__x0001__x0001__x0001_ð?_x0001__x0001__x0001__x0001__x0001__x0001__x0001_@_x0001__x0001__x0001__x0001__x0001__x0001__x0008_@_x0001__x0001__x0001__x0001__x0001__x0001__x0010_@_x0001__x0001__x0001__x0001__x0001__x0001__x0001_@_x0001__x0001__x0001__x0001__x0001__x0001__x0001_@_x0001__x0001__x0001__x0001__x0001__x0001__x0014_@_x0001__x0002__x0001__x0001__x0001__x0001__x0001__x0001__x0010_@_x0001__x0001__x0001__x0001__x0001__x0001__x0010_@_x0001__x0001__x0001__x0001__x0001__x0001__x0001_@_x0001__x0001__x0001__x0001__x0001__x0001_ð?_x0001__x0001__x0001__x0001__x0001__x0001__x0008_@_x0001__x0001__x0001__x0001__x0001__x0001__x0010_@_x0001__x0001__x0001__x0001__x0001__x0001__x0001_@_x0001__x0001__x0001__x0001__x0001__x0001__x0010_@_x0001__x0001__x0001__x0001__x0001__x0001__x0001_@_x0001__x0001__x0001__x0001__x0001__x0001__x0010_@_x0001__x0001__x0001__x0001__x0001__x0001__x0008_@_x0001__x0001__x0001__x0001__x0001__x0001_ð?_x0001__x0001__x0001__x0001__x0001__x0001_ð?_x0001__x0001__x0001__x0001__x0001__x0001__x0001_@_x0001__x0001__x0001__x0001__x0001__x0001_ð?_x0001__x0001__x0001__x0001__x0001__x0001__x0010_@_x0001__x0001__x0001__x0001__x0001__x0001__x0001_@_x0001__x0001__x0001__x0001__x0001__x0001__x0014_@_x0001__x0001__x0001__x0001__x0001__x0001__x0001_@_x0001__x0001__x0001__x0001__x0001__x0001__x0010_@_x0001__x0001__x0001__x0001__x0001__x0001__x0014_@_x0001__x0001__x0001__x0001__x0001__x0001__x0014_@_x0001__x0001__x0001__x0001__x0001__x0001__x0010_@_x0001__x0001__x0001__x0001__x0001__x0001_ð?_x0001__x0001__x0001__x0001__x0001__x0001__x0001_@_x0001__x0001__x0001__x0001__x0001__x0001__x0010_@_x0001__x0001__x0001__x0001__x0001__x0001__x0010_@_x0001__x0001__x0001__x0001__x0001__x0001_ð?_x0001__x0001__x0001__x0001__x0001__x0001_ð?_x0001__x0001__x0001__x0001__x0001__x0001__x0014_@_x0001__x0001__x0001__x0001__x0001__x0001_ð?_x0001__x0001__x0001__x0001__x0001__x0002__x0001__x0001__x0008_@_x0001__x0001__x0001__x0001__x0001__x0001__x0008_@_x0001__x0001__x0001__x0001__x0001__x0001_ð?_x0001__x0001__x0001__x0001__x0001__x0001__x0001_@_x0001__x0001__x0001__x0001__x0001__x0001_ð?_x0001__x0001__x0001__x0001__x0001__x0001__x0001_@_x0001__x0001__x0001__x0001__x0001__x0001__x0008_@_x0001__x0001__x0001__x0001__x0001__x0001__x0010_@_x0001__x0001__x0001__x0001__x0001__x0001__x0010_@_x0001__x0001__x0001__x0001__x0001__x0001_ð?_x0001__x0001__x0001__x0001__x0001__x0001_ð?_x0001__x0001__x0001__x0001__x0001__x0001__x0008_@_x0001__x0001__x0001__x0001__x0001__x0001__x0001_@_x0001__x0001__x0001__x0001__x0001__x0001__x0008_@_x0001__x0001__x0001__x0001__x0001__x0001__x0014_@_x0001__x0001__x0001__x0001__x0001__x0001__x0001_@_x0001__x0001__x0001__x0001__x0001__x0001__x0008_@_x0001__x0001__x0001__x0001__x0001__x0001__x0010_@_x0001__x0001__x0001__x0001__x0001__x0001__x0008_@_x0001__x0001__x0001__x0001__x0001__x0001__x0010_@_x0001__x0001__x0001__x0001__x0001__x0001_ð?_x0001__x0001__x0001__x0001__x0001__x0001_ð?_x0001__x0001__x0001__x0001__x0001__x0001__x0008_@_x0001__x0001__x0001__x0001__x0001__x0001__x0014_@_x0001__x0001__x0001__x0001__x0001__x0001__x0001_@_x0001__x0001__x0001__x0001__x0001__x0001_ð?_x0001__x0001__x0001__x0001__x0001__x0001__x0010_@_x0001__x0001__x0001__x0001__x0001__x0001__x0018_@_x0001__x0001__x0001__x0001__x0001__x0001_ð?_x0001__x0001__x0001__x0001__x0001__x0001_ð?_x0001__x0001__x0001__x0001__x0001__x0001__x0010_@_x0001__x0001__x0001__x0001__x0001__x0001__x0014_@_x0001__x0002__x0001__x0001__x0001__x0001__x0001__x0001__x0008_@_x0001__x0001__x0001__x0001__x0001__x0001__x0014_@_x0001__x0001__x0001__x0001__x0001__x0001__x0001_@_x0001__x0001__x0001__x0001__x0001__x0001__x0008_@_x0001__x0001__x0001__x0001__x0001__x0001__x0008_@_x0001__x0001__x0001__x0001__x0001__x0001__x0010_@_x0001__x0001__x0001__x0001__x0001__x0001__x0008_@_x0001__x0001__x0001__x0001__x0001__x0001__x0001_@_x0001__x0001__x0001__x0001__x0001__x0001__x0014_@_x0001__x0001__x0001__x0001__x0001__x0001__x0010_@_x0001__x0001__x0001__x0001__x0001__x0001__x0010_@_x0001__x0001__x0001__x0001__x0001__x0001__x0008_@_x0001__x0001__x0001__x0001__x0001__x0001__x0001_@_x0001__x0001__x0001__x0001__x0001__x0001__x0010_@_x0001__x0001__x0001__x0001__x0001__x0001_ð?_x0001__x0001__x0001__x0001__x0001__x0001__x0014_@_x0001__x0001__x0001__x0001__x0001__x0001__x0001_@_x0001__x0001__x0001__x0001__x0001__x0001__x0008_@_x0001__x0001__x0001__x0001__x0001__x0001__x0001_@_x0001__x0001__x0001__x0001__x0001__x0001_ð?_x0001__x0001__x0001__x0001__x0001__x0001__x0010_@_x0001__x0001__x0001__x0001__x0001__x0001__x0010_@_x0001__x0001__x0001__x0001__x0001__x0001__x0010_@_x0001__x0001__x0001__x0001__x0001__x0001__x0014_@_x0001__x0001__x0001__x0001__x0001__x0001__x0010_@_x0001__x0001__x0001__x0001__x0001__x0001__x0008_@_x0001__x0001__x0001__x0001__x0001__x0001__x0001_@_x0001__x0001__x0001__x0001__x0001__x0001__x0001_@_x0001__x0001__x0001__x0001__x0001__x0001_ð?_x0001__x0001__x0001__x0001__x0001__x0001__x0014_@_x0001__x0001__x0001__x0001__x0001__x0001__x0008_@_x0001__x0001__x0001__x0001__x0001__x0002__x0001__x0001_ð?_x0001__x0001__x0001__x0001__x0001__x0001__x0014_@_x0001__x0001__x0001__x0001__x0001__x0001__x0010_@_x0001__x0001__x0001__x0001__x0001__x0001__x0014_@_x0001__x0001__x0001__x0001__x0001__x0001__x0010_@_x0001__x0001__x0001__x0001__x0001__x0001__x0001_@_x0001__x0001__x0001__x0001__x0001__x0001__x0014_@_x0001__x0001__x0001__x0001__x0001__x0001__x0014_@_x0001__x0001__x0001__x0001__x0001__x0001__x0001_@_x0001__x0001__x0001__x0001__x0001__x0001__x0010_@_x0001__x0001__x0001__x0001__x0001__x0001__x0001_@_x0001__x0001__x0001__x0001__x0001__x0001_ð?_x0001__x0001__x0001__x0001__x0001__x0001__x0010_@_x0001__x0001__x0001__x0001__x0001__x0001__x0008_@_x0001__x0001__x0001__x0001__x0001__x0001_ð?_x0001__x0001__x0001__x0001__x0001__x0001__x0014_@_x0001__x0001__x0001__x0001__x0001__x0001__x0014_@_x0001__x0001__x0001__x0001__x0001__x0001__x0001_@_x0001__x0001__x0001__x0001__x0001__x0001__x0001_@_x0001__x0001__x0001__x0001__x0001__x0001_ð?_x0001__x0001__x0001__x0001__x0001__x0001__x0008_@_x0001__x0001__x0001__x0001__x0001__x0001_ð?_x0001__x0001__x0001__x0001__x0001__x0001__x0001_@_x0001__x0001__x0001__x0001__x0001__x0001__x0014_@_x0001__x0001__x0001__x0001__x0001__x0001__x0001_@_x0001__x0001__x0001__x0001__x0001__x0001__x0010_@_x0001__x0001__x0001__x0001__x0001__x0001__x0014_@_x0001__x0001__x0001__x0001__x0001__x0001__x0001_@_x0001__x0001__x0001__x0001__x0001__x0001_ð?_x0001__x0001__x0001__x0001__x0001__x0001__x0001_@_x0001__x0001__x0001__x0001__x0001__x0001__x0001_@_x0001__x0001__x0001__x0001__x0001__x0001__x0001_@_x0001__x0002__x0001__x0001__x0001__x0001__x0001__x0001__x0014_@_x0001__x0001__x0001__x0001__x0001__x0001__x0001_@_x0001__x0001__x0001__x0001__x0001__x0001__x0001_@_x0001__x0001__x0001__x0001__x0001__x0001_ð?_x0001__x0001__x0001__x0001__x0001__x0001__x0010_@_x0001__x0001__x0001__x0001__x0001__x0001__x0014_@_x0001__x0001__x0001__x0001__x0001__x0001__x0001_@_x0001__x0001__x0001__x0001__x0001__x0001_ð?_x0001__x0001__x0001__x0001__x0001__x0001__x0010_@_x0001__x0001__x0001__x0001__x0001__x0001__x0001_@_x0001__x0001__x0001__x0001__x0001__x0001_ð?_x0001__x0001__x0001__x0001__x0001__x0001__x0014_@_x0001__x0001__x0001__x0001__x0001__x0001__x0014_@_x0001__x0001__x0001__x0001__x0001__x0001__x0008_@_x0001__x0001__x0001__x0001__x0001__x0001__x0008_@_x0001__x0001__x0001__x0001__x0001__x0001__x0010_@_x0001__x0001__x0001__x0001__x0001__x0001__x0001_@_x0001__x0001__x0001__x0001__x0001__x0001__x0014_@_x0001__x0001__x0001__x0001__x0001__x0001__x0001_@_x0001__x0001__x0001__x0001__x0001__x0001__x0001_@_x0001__x0001__x0001__x0001__x0001__x0001__x0010_@_x0001__x0001__x0001__x0001__x0001__x0001__x0010_@_x0001__x0001__x0001__x0001__x0001__x0001__x0001_@_x0001__x0001__x0001__x0001__x0001__x0001__x0001_@_x0001__x0001__x0001__x0001__x0001__x0001__x0001_@_x0001__x0001__x0001__x0001__x0001__x0001__x0001_@_x0001__x0001__x0001__x0001__x0001__x0001__x0008_@_x0001__x0001__x0001__x0001__x0001__x0001__x0008_@_x0001__x0001__x0001__x0001__x0001__x0001__x0014_@_x0001__x0001__x0001__x0001__x0001__x0001__x0010_@_x0001__x0001__x0001__x0001__x0001__x0001__x0014_@_x0001__x0001__x0001__x0001__x0001__x0002__x0001__x0001__x0014_@_x0001__x0001__x0001__x0001__x0001__x0001__x0001_@_x0001__x0001__x0001__x0001__x0001__x0001__x0014_@_x0001__x0001__x0001__x0001__x0001__x0001__x0010_@_x0001__x0001__x0001__x0001__x0001__x0001__x0010_@_x0001__x0001__x0001__x0001__x0001__x0001__x0010_@_x0001__x0001__x0001__x0001__x0001__x0001_ð?_x0001__x0001__x0001__x0001__x0001__x0001__x0001_@_x0001__x0001__x0001__x0001__x0001__x0001__x0010_@_x0001__x0001__x0001__x0001__x0001__x0001_ð?_x0001__x0001__x0001__x0001__x0001__x0001__x0014_@_x0001__x0001__x0001__x0001__x0001__x0001__x0018_@_x0001__x0001__x0001__x0001__x0001__x0001__x0010_@_x0001__x0001__x0001__x0001__x0001__x0001__x0008_@_x0001__x0001__x0001__x0001__x0001__x0001__x0001_@_x0001__x0001__x0001__x0001__x0001__x0001__x0008_@_x0001__x0001__x0001__x0001__x0001__x0001__x0008_@_x0001__x0001__x0001__x0001__x0001__x0001__x0001_@_x0001__x0001__x0001__x0001__x0001__x0001__x0001_@_x0001__x0001__x0001__x0001__x0001__x0001__x0014_@_x0001__x0001__x0001__x0001__x0001__x0001_ð?_x0001__x0001__x0001__x0001__x0001__x0001__x0014_@_x0001__x0001__x0001__x0001__x0001__x0001__x0008_@_x0001__x0001__x0001__x0001__x0001__x0001__x0014_@_x0001__x0001__x0001__x0001__x0001__x0001__x0010_@_x0001__x0001__x0001__x0001__x0001__x0001__x0001_@_x0001__x0001__x0001__x0001__x0001__x0001__x0001_@_x0001__x0001__x0001__x0001__x0001__x0001__x0014_@_x0001__x0001__x0001__x0001__x0001__x0001__x0018_@_x0001__x0001__x0001__x0001__x0001__x0001__x0010_@_x0001__x0001__x0001__x0001__x0001__x0001__x0008_@_x0001__x0001__x0001__x0001__x0001__x0001__x0001_@_x0001__x0002__x0001__x0001__x0001__x0001__x0001__x0001__x0008_@_x0001__x0001__x0001__x0001__x0001__x0001_ð?_x0001__x0001__x0001__x0001__x0001__x0001_ð?_x0001__x0001__x0001__x0001__x0001__x0001__x0001_@_x0001__x0001__x0001__x0001__x0001__x0001_ð?_x0001__x0001__x0001__x0001__x0001__x0001__x0010_@_x0001__x0001__x0001__x0001__x0001__x0001_ð?_x0001__x0001__x0001__x0001__x0001__x0001__x0001_@_x0001__x0001__x0001__x0001__x0001__x0001__x0001_@_x0001__x0001__x0001__x0001__x0001__x0001__x0014_@_x0001__x0001__x0001__x0001__x0001__x0001__x0008_@_x0001__x0001__x0001__x0001__x0001__x0001__x0001_@_x0001__x0001__x0001__x0001__x0001__x0001__x0001_@_x0001__x0001__x0001__x0001__x0001__x0001_ð?_x0001__x0001__x0001__x0001__x0001__x0001__x0010_@_x0001__x0001__x0001__x0001__x0001__x0001_ð?_x0001__x0001__x0001__x0001__x0001__x0001__x0008_@_x0001__x0001__x0001__x0001__x0001__x0001_ð?_x0001__x0001__x0001__x0001__x0001__x0001_ð?_x0001__x0001__x0001__x0001__x0001__x0001_ð?_x0001__x0001__x0001__x0001__x0001__x0001__x0001_@_x0001__x0001__x0001__x0001__x0001__x0001__x0001_@_x0001__x0001__x0001__x0001__x0001__x0001__x0001_@_x0001__x0001__x0001__x0001__x0001__x0001__x0008_@_x0001__x0001__x0001__x0001__x0001__x0001__x0010_@_x0001__x0001__x0001__x0001__x0001__x0001__x0014_@_x0001__x0001__x0001__x0001__x0001__x0001_ð?_x0001__x0001__x0001__x0001__x0001__x0001__x0001_@_x0001__x0001__x0001__x0001__x0001__x0001__x0018_@_x0001__x0001__x0001__x0001__x0001__x0001__x0010_@_x0001__x0001__x0001__x0001__x0001__x0001_ð?_x0001__x0001__x0001__x0001__x0001__x0002__x0001__x0001__x0008_@_x0001__x0001__x0001__x0001__x0001__x0001__x0014_@_x0001__x0001__x0001__x0001__x0001__x0001__x0008_@_x0001__x0001__x0001__x0001__x0001__x0001__x0010_@_x0001__x0001__x0001__x0001__x0001__x0001__x0008_@_x0001__x0001__x0001__x0001__x0001__x0001__x0010_@_x0001__x0001__x0001__x0001__x0001__x0001__x0014_@_x0001__x0001__x0001__x0001__x0001__x0001__x0018_@_x0001__x0001__x0001__x0001__x0001__x0001__x0010_@_x0001__x0001__x0001__x0001__x0001__x0001__x0014_@_x0001__x0001__x0001__x0001__x0001__x0001__x0010_@_x0001__x0001__x0001__x0001__x0001__x0001__x0010_@_x0001__x0001__x0001__x0001__x0001__x0001_ð?_x0001__x0001__x0001__x0001__x0001__x0001_ð?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_x0018_@_x0001__x0001__x0001__x0001__x0001__x0001__x0010_@_x0001__x0001__x0001__x0001__x0001__x0001__x0010_@_x0001__x0001__x0001__x0001__x0001__x0001__x0014_@_x0001__x0001__x0001__x0001__x0001__x0001__x0010_@_x0001__x0001__x0001__x0001__x0001__x0001__x0010_@_x0001__x0001__x0001__x0001__x0001__x0001__x0001_@_x0001__x0001__x0001__x0001__x0001__x0001_ð?_x0001__x0001__x0001__x0001__x0001__x0001_ð?_x0001__x0001__x0001__x0001__x0001__x0001_ð?_x0001__x0001__x0001__x0001__x0001__x0001__x0010_@_x0001__x0001__x0001__x0001__x0001__x0001__x0018_@_x0001__x0001__x0001__x0001__x0001__x0001__x0010_@_x0001__x0002__x0001__x0001__x0001__x0001__x0001__x0001__x0001_@_x0001__x0001__x0001__x0001__x0001__x0001__x0008_@_x0001__x0001__x0001__x0001__x0001__x0001__x0010_@_x0001__x0001__x0001__x0001__x0001__x0001_ð?_x0001__x0001__x0001__x0001__x0001__x0001__x0001_@_x0001__x0001__x0001__x0001__x0001__x0001__x0001_@_x0001__x0001__x0001__x0001__x0001__x0001__x0001_@_x0001__x0001__x0001__x0001__x0001__x0001__x0018_@_x0001__x0001__x0001__x0001__x0001__x0001__x0008_@_x0001__x0001__x0001__x0001__x0001__x0001__x0008_@_x0001__x0001__x0001__x0001__x0001__x0001_ð?_x0001__x0001__x0001__x0001__x0001__x0001_ð?_x0001__x0001__x0001__x0001__x0001__x0001__x0001_@_x0001__x0001__x0001__x0001__x0001__x0001__x0001_@_x0001__x0001__x0001__x0001__x0001__x0001__x0014_@_x0001__x0001__x0001__x0001__x0001__x0001__x0014_@_x0001__x0001__x0001__x0001__x0001__x0001_ð?_x0001__x0001__x0001__x0001__x0001__x0001__x0008_@_x0001__x0001__x0001__x0001__x0001__x0001_ð?_x0001__x0001__x0001__x0001__x0001__x0001__x0001_@_x0001__x0001__x0001__x0001__x0001__x0001__x0001_@_x0001__x0001__x0001__x0001__x0001__x0001_ð?_x0001__x0001__x0001__x0001__x0001__x0001__x0008_@_x0001__x0001__x0001__x0001__x0001__x0001__x0014_@_x0001__x0001__x0001__x0001__x0001__x0001__x0014_@_x0001__x0001__x0001__x0001__x0001__x0001_ð?_x0001__x0001__x0001__x0001__x0001__x0001__x0001_@_x0001__x0001__x0001__x0001__x0001__x0001_ð?_x0001__x0001__x0001__x0001__x0001__x0001__x0008_@_x0001__x0001__x0001__x0001__x0001__x0001__x0010_@_x0001__x0001__x0001__x0001__x0001__x0001__x0008_@_x0001__x0001__x0001__x0001__x0001__x0002__x0001__x0001__x0010_@_x0001__x0001__x0001__x0001__x0001__x0001__x0008_@_x0001__x0001__x0001__x0001__x0001__x0001__x0014_@_x0001__x0001__x0001__x0001__x0001__x0001__x0008_@_x0001__x0001__x0001__x0001__x0001__x0001__x0014_@_x0001__x0001__x0001__x0001__x0001__x0001__x0008_@_x0001__x0001__x0001__x0001__x0001__x0001__x0001_@_x0001__x0001__x0001__x0001__x0001__x0001__x0014_@_x0001__x0001__x0001__x0001__x0001__x0001__x0008_@_x0001__x0001__x0001__x0001__x0001__x0001__x0010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0001_@_x0001__x0001__x0001__x0001__x0001__x0001__x0018_@_x0001__x0001__x0001__x0001__x0001__x0001__x0001_@_x0001__x0001__x0001__x0001__x0001__x0001__x0010_@_x0001__x0001__x0001__x0001__x0001__x0001__x0001_@_x0001__x0001__x0001__x0001__x0001__x0001__x0001_@_x0001__x0001__x0001__x0001__x0001__x0001_ð?_x0001__x0001__x0001__x0001__x0001__x0001_ð?_x0001__x0001__x0001__x0001__x0001__x0001__x0010_@_x0001__x0001__x0001__x0001__x0001__x0001__x0014_@_x0001__x0001__x0001__x0001__x0001__x0001__x0001_@_x0001__x0001__x0001__x0001__x0001__x0001_ð?_x0001__x0001__x0001__x0001__x0001__x0001__x0010_@_x0001__x0001__x0001__x0001__x0001__x0001_ð?_x0001__x0001__x0001__x0001__x0001__x0001_ð?_x0001__x0001__x0001__x0001__x0001__x0001__x0008_@_x0001__x0002__x0001__x0001__x0001__x0001__x0001__x0001__x0010_@_x0001__x0001__x0001__x0001__x0001__x0001__x0008_@_x0001__x0001__x0001__x0001__x0001__x0001__x0001_@_x0001__x0001__x0001__x0001__x0001__x0001__x0001_@_x0001__x0001__x0001__x0001__x0001__x0001__x0001_@_x0001__x0001__x0001__x0001__x0001__x0001__x0010_@_x0001__x0001__x0001__x0001__x0001__x0001__x0008_@_x0001__x0001__x0001__x0001__x0001__x0001__x0001_@_x0001__x0001__x0001__x0001__x0001__x0001__x0001_@_x0001__x0001__x0001__x0001__x0001__x0001__x0001_@_x0001__x0001__x0001__x0001__x0001__x0001__x0008_@_x0001__x0001__x0001__x0001__x0001__x0001__x0014_@_x0001__x0001__x0001__x0001__x0001__x0001__x0008_@_x0001__x0001__x0001__x0001__x0001__x0001__x0014_@_x0001__x0001__x0001__x0001__x0001__x0001__x0010_@_x0001__x0001__x0001__x0001__x0001__x0001__x0008_@_x0001__x0001__x0001__x0001__x0001__x0001__x0010_@_x0001__x0001__x0001__x0001__x0001__x0001__x0008_@_x0001__x0001__x0001__x0001__x0001__x0001__x0014_@_x0001__x0001__x0001__x0001__x0001__x0001_ð?_x0001__x0001__x0001__x0001__x0001__x0001_ð?_x0001__x0001__x0001__x0001__x0001__x0001__x0010_@_x0001__x0001__x0001__x0001__x0001__x0001_ð?_x0001__x0001__x0001__x0001__x0001__x0001__x0010_@_x0001__x0001__x0001__x0001__x0001__x0001__x0010_@_x0001__x0001__x0001__x0001__x0001__x0001__x0014_@_x0001__x0001__x0001__x0001__x0001__x0001_ð?_x0001__x0001__x0001__x0001__x0001__x0001_ð?_x0001__x0001__x0001__x0001__x0001__x0001__x0010_@_x0001__x0001__x0001__x0001__x0001__x0001__x0014_@_x0001__x0001__x0001__x0001__x0001__x0001_ð?_x0001__x0001__x0001__x0001__x0001__x0002__x0001__x0001__x0008_@_x0001__x0001__x0001__x0001__x0001__x0001__x0010_@_x0001__x0001__x0001__x0001__x0001__x0001__x0008_@_x0001__x0001__x0001__x0001__x0001__x0001_ð?_x0001__x0001__x0001__x0001__x0001__x0001__x0010_@_x0001__x0001__x0001__x0001__x0001__x0001__x0014_@_x0001__x0001__x0001__x0001__x0001__x0001__x0008_@_x0001__x0001__x0001__x0001__x0001__x0001__x0001_@_x0001__x0001__x0001__x0001__x0001__x0001__x0018_@_x0001__x0001__x0001__x0001__x0001__x0001_ð?_x0001__x0001__x0001__x0001__x0001__x0001__x0001_@_x0001__x0001__x0001__x0001__x0001__x0001_ð?_x0001__x0001__x0001__x0001__x0001__x0001__x0001_@_x0001__x0001__x0001__x0001__x0001__x0001__x0008_@_x0001__x0001__x0001__x0001__x0001__x0001__x0010_@_x0001__x0001__x0001__x0001__x0001__x0001__x0008_@_x0001__x0001__x0001__x0001__x0001__x0001_ð?_x0001__x0001__x0001__x0001__x0001__x0001__x0008_@_x0001__x0001__x0001__x0001__x0001__x0001_ð?_x0001__x0001__x0001__x0001__x0001__x0001__x0010_@_x0001__x0001__x0001__x0001__x0001__x0001__x0008_@_x0001__x0001__x0001__x0001__x0001__x0001__x0010_@_x0001__x0001__x0001__x0001__x0001__x0001__x0010_@_x0001__x0001__x0001__x0001__x0001__x0001__x0010_@_x0001__x0001__x0001__x0001__x0001__x0001__x0001_@_x0001__x0001__x0001__x0001__x0001__x0001__x0008_@_x0001__x0001__x0001__x0001__x0001__x0001_ð?_x0001__x0001__x0001__x0001__x0001__x0001__x0010_@_x0001__x0001__x0001__x0001__x0001__x0001__x0001_@_x0001__x0001__x0001__x0001__x0001__x0001_ð?_x0001__x0001__x0001__x0001__x0001__x0001__x0001_@_x0001__x0001__x0001__x0001__x0001__x0001__x0008_@_x0001__x0002__x0001__x0001__x0001__x0001__x0001__x0001__x0001_@_x0001__x0001__x0001__x0001__x0001__x0001__x0001_@_x0001__x0001__x0001__x0001__x0001__x0001__x0008_@_x0001__x0001__x0001__x0001__x0001__x0001_ð?_x0001__x0001__x0001__x0001__x0001__x0001__x0010_@_x0001__x0001__x0001__x0001__x0001__x0001__x0001_@_x0001__x0001__x0001__x0001__x0001__x0001__x0018_@_x0001__x0001__x0001__x0001__x0001__x0001__x0014_@_x0001__x0001__x0001__x0001__x0001__x0001__x0008_@_x0001__x0001__x0001__x0001__x0001__x0001_ð?_x0001__x0001__x0001__x0001__x0001__x0001_ð?_x0001__x0001__x0001__x0001__x0001__x0001__x0010_@_x0001__x0001__x0001__x0001__x0001__x0001_ð?_x0001__x0001__x0001__x0001__x0001__x0001__x0014_@_x0001__x0001__x0001__x0001__x0001__x0001__x0008_@_x0001__x0001__x0001__x0001__x0001__x0001__x0014_@_x0001__x0001__x0001__x0001__x0001__x0001__x0014_@_x0001__x0001__x0001__x0001__x0001__x0001__x0008_@_x0001__x0001__x0001__x0001__x0001__x0001__x0014_@_x0001__x0001__x0001__x0001__x0001__x0001__x0008_@_x0001__x0001__x0001__x0001__x0001__x0001__x0014_@_x0001__x0001__x0001__x0001__x0001__x0001__x0008_@_x0001__x0001__x0001__x0001__x0001__x0001__x0010_@_x0001__x0001__x0001__x0001__x0001__x0001__x0008_@_x0001__x0001__x0001__x0001__x0001__x0001__x0010_@_x0001__x0001__x0001__x0001__x0001__x0001__x0014_@_x0001__x0001__x0001__x0001__x0001__x0001__x0010_@_x0001__x0001__x0001__x0001__x0001__x0001__x0014_@_x0001__x0001__x0001__x0001__x0001__x0001__x0001_@_x0001__x0001__x0001__x0001__x0001__x0001__x0001_@_x0001__x0001__x0001__x0001__x0001__x0001__x0001_@_x0001__x0001__x0001__x0001__x0001__x0002__x0001__x0001__x0008_@_x0001__x0001__x0001__x0001__x0001__x0001__x0010_@_x0001__x0001__x0001__x0001__x0001__x0001__x0010_@_x0001__x0001__x0001__x0001__x0001__x0001__x0001_@_x0001__x0001__x0001__x0001__x0001__x0001__x0014_@_x0001__x0001__x0001__x0001__x0001__x0001__x0008_@_x0001__x0001__x0001__x0001__x0001__x0001__x0010_@_x0001__x0001__x0001__x0001__x0001__x0001__x0008_@_x0001__x0001__x0001__x0001__x0001__x0001_ð?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0014_@_x0001__x0001__x0001__x0001__x0001__x0001__x0010_@_x0001__x0001__x0001__x0001__x0001__x0001_ð?_x0001__x0001__x0001__x0001__x0001__x0001_ð?_x0001__x0001__x0001__x0001__x0001__x0001__x0001_@_x0001__x0001__x0001__x0001__x0001__x0001__x0010_@_x0001__x0001__x0001__x0001__x0001__x0001__x0001_@_x0001__x0001__x0001__x0001__x0001__x0001__x0010_@_x0001__x0001__x0001__x0001__x0001__x0001_ð?_x0001__x0001__x0001__x0001__x0001__x0001_ð?_x0001__x0001__x0001__x0001__x0001__x0001__x0010_@_x0001__x0001__x0001__x0001__x0001__x0001__x0010_@_x0001__x0001__x0001__x0001__x0001__x0001__x0014_@_x0001__x0001__x0001__x0001__x0001__x0001__x0008_@_x0001__x0001__x0001__x0001__x0001__x0001__x0014_@_x0001__x0001__x0001__x0001__x0001__x0001__x0010_@_x0001__x0001__x0001__x0001__x0001__x0001__x0014_@_x0001__x0002__x0001__x0001__x0001__x0001__x0001__x0001__x0014_@_x0001__x0001__x0001__x0001__x0001__x0001__x0014_@_x0001__x0001__x0001__x0001__x0001__x0001_ð?_x0001__x0001__x0001__x0001__x0001__x0001__x0001_@_x0001__x0001__x0001__x0001__x0001__x0001__x0008_@_x0001__x0001__x0001__x0001__x0001__x0001__x0008_@_x0001__x0001__x0001__x0001__x0001__x0001_ð?_x0001__x0001__x0001__x0001__x0001__x0001__x0001_@_x0001__x0001__x0001__x0001__x0001__x0001__x0001_@_x0001__x0001__x0001__x0001__x0001__x0001__x0008_@_x0001__x0001__x0001__x0001__x0001__x0001__x0010_@_x0001__x0001__x0001__x0001__x0001__x0001_ð?_x0001__x0001__x0001__x0001__x0001__x0001__x0001_@_x0001__x0001__x0001__x0001__x0001__x0001__x0001_@_x0001__x0001__x0001__x0001__x0001__x0001__x0008_@_x0001__x0001__x0001__x0001__x0001__x0001__x0008_@_x0001__x0001__x0001__x0001__x0001__x0001__x0010_@_x0001__x0001__x0001__x0001__x0001__x0001__x0014_@_x0001__x0001__x0001__x0001__x0001__x0001_ð?_x0001__x0001__x0001__x0001__x0001__x0001__x0001_@_x0001__x0001__x0001__x0001__x0001__x0001_ð?_x0001__x0001__x0001__x0001__x0001__x0001__x0008_@_x0001__x0001__x0001__x0001__x0001__x0001_ð?_x0001__x0001__x0001__x0001__x0001__x0001__x0008_@_x0001__x0001__x0001__x0001__x0001__x0001_ð?_x0001__x0001__x0001__x0001__x0001__x0001__x0014_@_x0001__x0001__x0001__x0001__x0001__x0001__x0008_@_x0001__x0001__x0001__x0001__x0001__x0001__x0010_@_x0001__x0001__x0001__x0001__x0001__x0001__x0014_@_x0001__x0001__x0001__x0001__x0001__x0001__x0001_@_x0001__x0001__x0001__x0001__x0001__x0001__x0008_@_x0001__x0001__x0001__x0001__x0001__x0002__x0001__x0001__x0001_@_x0001__x0001__x0001__x0001__x0001__x0001__x0010_@_x0001__x0001__x0001__x0001__x0001__x0001__x0008_@_x0001__x0001__x0001__x0001__x0001__x0001__x0001_@_x0001__x0001__x0001__x0001__x0001__x0001__x0008_@_x0001__x0001__x0001__x0001__x0001__x0001_ð?_x0001__x0001__x0001__x0001__x0001__x0001__x0010_@_x0001__x0001__x0001__x0001__x0001__x0001__x0008_@_x0001__x0001__x0001__x0001__x0001__x0001__x0010_@_x0001__x0001__x0001__x0001__x0001__x0001__x0014_@_x0001__x0001__x0001__x0001__x0001__x0001__x0010_@_x0001__x0001__x0001__x0001__x0001__x0001__x0010_@_x0001__x0001__x0001__x0001__x0001__x0001__x0014_@_x0001__x0001__x0001__x0001__x0001__x0001__x0014_@_x0001__x0001__x0001__x0001__x0001__x0001__x0010_@_x0001__x0001__x0001__x0001__x0001__x0001__x0008_@_x0001__x0001__x0001__x0001__x0001__x0001__x0010_@_x0001__x0001__x0001__x0001__x0001__x0001__x0010_@_x0001__x0001__x0001__x0001__x0001__x0001_ð?_x0001__x0001__x0001__x0001__x0001__x0001__x0008_@_x0001__x0001__x0001__x0001__x0001__x0001__x0008_@_x0001__x0001__x0001__x0001__x0001__x0001__x0010_@_x0001__x0001__x0001__x0001__x0001__x0001__x0018_@_x0001__x0001__x0001__x0001__x0001__x0001__x0008_@_x0001__x0001__x0001__x0001__x0001__x0001__x0008_@_x0001__x0001__x0001__x0001__x0001__x0001_ð?_x0001__x0001__x0001__x0001__x0001__x0001__x0010_@_x0001__x0001__x0001__x0001__x0001__x0001__x0014_@_x0001__x0001__x0001__x0001__x0001__x0001__x0010_@_x0001__x0001__x0001__x0001__x0001__x0001__x0001_@_x0001__x0001__x0001__x0001__x0001__x0001__x0014_@_x0001__x0001__x0001__x0001__x0001__x0001__x0001_@_x0001__x0002__x0001__x0001__x0001__x0001__x0001__x0001__x0018_@_x0001__x0001__x0001__x0001__x0001__x0001__x0008_@_x0001__x0001__x0001__x0001__x0001__x0001__x0014_@_x0001__x0001__x0001__x0001__x0001__x0001__x0010_@_x0001__x0001__x0001__x0001__x0001__x0001__x0008_@_x0001__x0001__x0001__x0001__x0001__x0001__x0010_@_x0001__x0001__x0001__x0001__x0001__x0001__x0001_@_x0001__x0001__x0001__x0001__x0001__x0001__x0001_@_x0001__x0001__x0001__x0001__x0001__x0001__x0001_@_x0001__x0001__x0001__x0001__x0001__x0001__x0001_@_x0001__x0001__x0001__x0001__x0001__x0001__x0010_@_x0001__x0001__x0001__x0001__x0001__x0001__x0001_@_x0001__x0001__x0001__x0001__x0001__x0001__x0008_@_x0001__x0001__x0001__x0001__x0001__x0001__x0008_@_x0001__x0001__x0001__x0001__x0001__x0001__x0010_@_x0001__x0001__x0001__x0001__x0001__x0001__x0001_@_x0001__x0001__x0001__x0001__x0001__x0001__x0001_@_x0001__x0001__x0001__x0001__x0001__x0001_ð?_x0001__x0001__x0001__x0001__x0001__x0001_ð?_x0001__x0001__x0001__x0001__x0001__x0001__x0008_@_x0001__x0001__x0001__x0001__x0001__x0001__x0010_@_x0001__x0001__x0001__x0001__x0001__x0001_ð?_x0001__x0001__x0001__x0001__x0001__x0001__x0014_@_x0001__x0001__x0001__x0001__x0001__x0001__x0010_@_x0001__x0001__x0001__x0001__x0001__x0001__x0008_@_x0001__x0001__x0001__x0001__x0001__x0001__x0014_@_x0001__x0001__x0001__x0001__x0001__x0001__x0010_@_x0001__x0001__x0001__x0001__x0001__x0001__x0008_@_x0001__x0001__x0001__x0001__x0001__x0001__x0008_@_x0001__x0001__x0001__x0001__x0001__x0001__x0008_@_x0001__x0001__x0001__x0001__x0001__x0001__x0001_@_x0001__x0001__x0001__x0001__x0001__x0002__x0001__x0001__x0010_@_x0001__x0001__x0001__x0001__x0001__x0001__x0001_@_x0001__x0001__x0001__x0001__x0001__x0001__x0014_@_x0001__x0001__x0001__x0001__x0001__x0001__x0010_@_x0001__x0001__x0001__x0001__x0001__x0001__x0014_@_x0001__x0001__x0001__x0001__x0001__x0001__x0014_@_x0001__x0001__x0001__x0001__x0001__x0001__x0010_@_x0001__x0001__x0001__x0001__x0001__x0001__x0014_@_x0001__x0001__x0001__x0001__x0001__x0001__x0008_@_x0001__x0001__x0001__x0001__x0001__x0001__x0001_@_x0001__x0001__x0001__x0001__x0001__x0001__x0001_@_x0001__x0001__x0001__x0001__x0001__x0001__x0014_@_x0001__x0001__x0001__x0001__x0001__x0001__x0010_@_x0001__x0001__x0001__x0001__x0001__x0001_ð?_x0001__x0001__x0001__x0001__x0001__x0001__x0010_@_x0001__x0001__x0001__x0001__x0001__x0001_ð?_x0001__x0001__x0001__x0001__x0001__x0001__x0008_@_x0001__x0001__x0001__x0001__x0001__x0001__x0014_@_x0001__x0001__x0001__x0001__x0001__x0001__x0010_@_x0001__x0001__x0001__x0001__x0001__x0001_ð?_x0001__x0001__x0001__x0001__x0001__x0001__x0010_@_x0001__x0001__x0001__x0001__x0001__x0001_ð?_x0001__x0001__x0001__x0001__x0001__x0001__x0014_@_x0001__x0001__x0001__x0001__x0001__x0001__x0014_@_x0001__x0001__x0001__x0001__x0001__x0001__x0008_@_x0001__x0001__x0001__x0001__x0001__x0001__x0010_@_x0001__x0001__x0001__x0001__x0001__x0001__x0014_@_x0001__x0001__x0001__x0001__x0001__x0001__x0008_@_x0001__x0001__x0001__x0001__x0001__x0001_ð?_x0001__x0001__x0001__x0001__x0001__x0001_ð?_x0001__x0001__x0001__x0001__x0001__x0001_ð?_x0001__x0001__x0001__x0001__x0001__x0001__x0010_@_x0001__x0002__x0001__x0001__x0001__x0001__x0001__x0001_ð?_x0001__x0001__x0001__x0001__x0001__x0001__x0014_@_x0001__x0001__x0001__x0001__x0001__x0001__x0010_@_x0001__x0001__x0001__x0001__x0001__x0001__x0001_@_x0001__x0001__x0001__x0001__x0001__x0001__x0010_@_x0001__x0001__x0001__x0001__x0001__x0001__x0014_@_x0001__x0001__x0001__x0001__x0001__x0001__x0001_@_x0001__x0001__x0001__x0001__x0001__x0001__x0010_@_x0001__x0001__x0001__x0001__x0001__x0001__x0010_@_x0001__x0001__x0001__x0001__x0001__x0001__x0010_@_x0001__x0001__x0001__x0001__x0001__x0001_ð?_x0001__x0001__x0001__x0001__x0001__x0001__x0001_@_x0001__x0001__x0001__x0001__x0001__x0001__x0008_@_x0001__x0001__x0001__x0001__x0001__x0001__x0001_@_x0001__x0001__x0001__x0001__x0001__x0001__x0014_@_x0001__x0001__x0001__x0001__x0001__x0001__x0001_@_x0001__x0001__x0001__x0001__x0001__x0001__x0014_@_x0001__x0001__x0001__x0001__x0001__x0001__x0014_@_x0001__x0001__x0001__x0001__x0001__x0001_ð?_x0001__x0001__x0001__x0001__x0001__x0001__x0001_@_x0001__x0001__x0001__x0001__x0001__x0001_ð?_x0001__x0001__x0001__x0001__x0001__x0001__x0001_@_x0001__x0001__x0001__x0001__x0001__x0001__x0001_@_x0001__x0001__x0001__x0001__x0001__x0001__x0008_@_x0001__x0001__x0001__x0001__x0001__x0001__x0001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0002__x0001__x0001__x0014_@_x0001__x0001__x0001__x0001__x0001__x0001__x0008_@_x0001__x0001__x0001__x0001__x0001__x0001_ð?_x0001__x0001__x0001__x0001__x0001__x0001__x0008_@_x0001__x0001__x0001__x0001__x0001__x0001__x0014_@_x0001__x0001__x0001__x0001__x0001__x0001_ð?_x0001__x0001__x0001__x0001__x0001__x0001_ð?_x0001__x0001__x0001__x0001__x0001__x0001__x0001_@_x0001__x0001__x0001__x0001__x0001__x0001__x0008_@_x0001__x0001__x0001__x0001__x0001__x0001__x0001_@_x0001__x0001__x0001__x0001__x0001__x0001__x0010_@_x0001__x0001__x0001__x0001__x0001__x0001__x0010_@_x0001__x0001__x0001__x0001__x0001__x0001_ð?_x0001__x0001__x0001__x0001__x0001__x0001__x0001_@_x0001__x0001__x0001__x0001__x0001__x0001__x0010_@_x0001__x0001__x0001__x0001__x0001__x0001__x0010_@_x0001__x0001__x0001__x0001__x0001__x0001__x0014_@_x0001__x0001__x0001__x0001__x0001__x0001__x0010_@_x0001__x0001__x0001__x0001__x0001__x0001__x0010_@_x0001__x0001__x0001__x0001__x0001__x0001__x0001_@_x0001__x0001__x0001__x0001__x0001__x0001__x0001_@_x0001__x0001__x0001__x0001__x0001__x0001__x0001_@_x0001__x0001__x0001__x0001__x0001__x0001__x0008_@_x0001__x0001__x0001__x0001__x0001__x0001__x0001_@_x0001__x0001__x0001__x0001__x0001__x0001__x0001_@_x0001__x0001__x0001__x0001__x0001__x0001__x0001_@_x0001__x0001__x0001__x0001__x0001__x0001__x0008_@_x0001__x0001__x0001__x0001__x0001__x0001__x0001_@_x0001__x0001__x0001__x0001__x0001__x0001__x0008_@_x0001__x0001__x0001__x0001__x0001__x0001__x0010_@_x0001__x0001__x0001__x0001__x0001__x0001__x0001_@_x0001__x0001__x0001__x0001__x0001__x0001__x0010_@_x0001__x0002__x0001__x0001__x0001__x0001__x0001__x0001__x0014_@_x0001__x0001__x0001__x0001__x0001__x0001__x0010_@_x0001__x0001__x0001__x0001__x0001__x0001__x0001_@_x0001__x0001__x0001__x0001__x0001__x0001__x0010_@_x0001__x0001__x0001__x0001__x0001__x0001__x0008_@_x0001__x0001__x0001__x0001__x0001__x0001__x0001_@_x0001__x0001__x0001__x0001__x0001__x0001__x0008_@_x0001__x0001__x0001__x0001__x0001__x0001_ð?_x0001__x0001__x0001__x0001__x0001__x0001__x0010_@_x0001__x0001__x0001__x0001__x0001__x0001__x0014_@_x0001__x0001__x0001__x0001__x0001__x0001_ð?_x0001__x0001__x0001__x0001__x0001__x0001_ð?_x0001__x0001__x0001__x0001__x0001__x0001_ð?_x0001__x0001__x0001__x0001__x0001__x0001__x0008_@_x0001__x0001__x0001__x0001__x0001__x0001__x0001_@_x0001__x0001__x0001__x0001__x0001__x0001__x0014_@_x0001__x0001__x0001__x0001__x0001__x0001__x0001_@_x0001__x0001__x0001__x0001__x0001__x0001__x0001_@_x0001__x0001__x0001__x0001__x0001__x0001__x0008_@_x0001__x0001__x0001__x0001__x0001__x0001_ð?_x0001__x0001__x0001__x0001__x0001__x0001__x0010_@_x0001__x0001__x0001__x0001__x0001__x0001__x0018_@_x0001__x0001__x0001__x0001__x0001__x0001__x0010_@_x0001__x0001__x0001__x0001__x0001__x0001__x0010_@_x0001__x0001__x0001__x0001__x0001__x0001_ð?_x0001__x0001__x0001__x0001__x0001__x0001__x0014_@_x0001__x0001__x0001__x0001__x0001__x0001__x0001_@_x0001__x0001__x0001__x0001__x0001__x0001__x0008_@_x0001__x0001__x0001__x0001__x0001__x0001__x0008_@_x0001__x0001__x0001__x0001__x0001__x0001__x0010_@_x0001__x0001__x0001__x0001__x0001__x0001__x0010_@_x0001__x0001__x0001__x0001__x0001__x0002__x0001__x0001_ð?_x0001__x0001__x0001__x0001__x0001__x0001__x0014_@_x0001__x0001__x0001__x0001__x0001__x0001__x0018_@_x0001__x0001__x0001__x0001__x0001__x0001_ð?_x0001__x0001__x0001__x0001__x0001__x0001__x0018_@_x0001__x0001__x0001__x0001__x0001__x0001__x0008_@_x0001__x0001__x0001__x0001__x0001__x0001_ð?_x0001__x0001__x0001__x0001__x0001__x0001__x0001_@_x0001__x0001__x0001__x0001__x0001__x0001__x0001_@_x0001__x0001__x0001__x0001__x0001__x0001__x0001_@_x0001__x0001__x0001__x0001__x0001__x0001__x0001_@_x0001__x0001__x0001__x0001__x0001__x0001__x0008_@_x0001__x0001__x0001__x0001__x0001__x0001__x0014_@_x0001__x0001__x0001__x0001__x0001__x0001__x0001_@_x0001__x0001__x0001__x0001__x0001__x0001__x0008_@_x0001__x0001__x0001__x0001__x0001__x0001__x0014_@_x0001__x0001__x0001__x0001__x0001__x0001__x0008_@_x0001__x0001__x0001__x0001__x0001__x0001__x0010_@_x0001__x0001__x0001__x0001__x0001__x0001_ð?_x0001__x0001__x0001__x0001__x0001__x0001_ð?_x0001__x0001__x0001__x0001__x0001__x0001__x0008_@_x0001__x0001__x0001__x0001__x0001__x0001__x0010_@_x0001__x0001__x0001__x0001__x0001__x0001__x0010_@_x0001__x0001__x0001__x0001__x0001__x0001__x0014_@_x0001__x0001__x0001__x0001__x0001__x0001_ð?_x0001__x0001__x0001__x0001__x0001__x0001__x0001_@_x0001__x0001__x0001__x0001__x0001__x0001__x0010_@_x0001__x0001__x0001__x0001__x0001__x0001_ð?_x0001__x0001__x0001__x0001__x0001__x0001_ð?_x0001__x0001__x0001__x0001__x0001__x0001__x0008_@_x0001__x0001__x0001__x0001__x0001__x0001__x0001_@_x0001__x0001__x0001__x0001__x0001__x0001_ð?_x0001__x0002__x0001__x0001__x0001__x0001__x0001__x0001__x0008_@_x0001__x0001__x0001__x0001__x0001__x0001__x0001_@_x0001__x0001__x0001__x0001__x0001__x0001__x0008_@_x0001__x0001__x0001__x0001__x0001__x0001__x0008_@_x0001__x0001__x0001__x0001__x0001__x0001__x0008_@_x0001__x0001__x0001__x0001__x0001__x0001_ð?_x0001__x0001__x0001__x0001__x0001__x0001__x0001_@_x0001__x0001__x0001__x0001__x0001__x0001__x0001_@_x0001__x0001__x0001__x0001__x0001__x0001_ð?_x0001__x0001__x0001__x0001__x0001__x0001__x0001_@_x0001__x0001__x0001__x0001__x0001__x0001__x0008_@_x0001__x0001__x0001__x0001__x0001__x0001__x0008_@_x0001__x0001__x0001__x0001__x0001__x0001__x0001_@_x0001__x0001__x0001__x0001__x0001__x0001_ð?_x0001__x0001__x0001__x0001__x0001__x0001_ð?_x0001__x0001__x0001__x0001__x0001__x0001__x0008_@_x0001__x0001__x0001__x0001__x0001__x0001__x0001_@_x0001__x0001__x0001__x0001__x0001__x0001__x0008_@_x0001__x0001__x0001__x0001__x0001__x0001__x0001_@_x0001__x0001__x0001__x0001__x0001__x0001__x0014_@_x0001__x0001__x0001__x0001__x0001__x0001__x0008_@_x0001__x0001__x0001__x0001__x0001__x0001_ð?_x0001__x0001__x0001__x0001__x0001__x0001__x0014_@_x0001__x0001__x0001__x0001__x0001__x0001__x0010_@_x0001__x0001__x0001__x0001__x0001__x0001__x0001_@_x0001__x0001__x0001__x0001__x0001__x0001__x0010_@_x0001__x0001__x0001__x0001__x0001__x0001__x0014_@_x0001__x0001__x0001__x0001__x0001__x0001__x0001_@_x0001__x0001__x0001__x0001__x0001__x0001__x0010_@_x0001__x0001__x0001__x0001__x0001__x0001__x0014_@_x0001__x0001__x0001__x0001__x0001__x0001_ð?_x0001__x0001__x0001__x0001__x0001__x0002__x0001__x0001__x0001_@_x0001__x0001__x0001__x0001__x0001__x0001__x0001_@_x0001__x0001__x0001__x0001__x0001__x0001__x0001_@_x0001__x0001__x0001__x0001__x0001__x0001__x0008_@_x0001__x0001__x0001__x0001__x0001__x0001__x0001_@_x0001__x0001__x0001__x0001__x0001__x0001_ð?_x0001__x0001__x0001__x0001__x0001__x0001__x0014_@_x0001__x0001__x0001__x0001__x0001__x0001__x0001_@_x0001__x0001__x0001__x0001__x0001__x0001__x0014_@_x0001__x0001__x0001__x0001__x0001__x0001__x0010_@_x0001__x0001__x0001__x0001__x0001__x0001__x0010_@_x0001__x0001__x0001__x0001__x0001__x0001_ð?_x0001__x0001__x0001__x0001__x0001__x0001__x0008_@_x0001__x0001__x0001__x0001__x0001__x0001__x0008_@_x0001__x0001__x0001__x0001__x0001__x0001_ð?_x0001__x0001__x0001__x0001__x0001__x0001__x0008_@_x0001__x0001__x0001__x0001__x0001__x0001__x0008_@_x0001__x0001__x0001__x0001__x0001__x0001__x0010_@_x0001__x0001__x0001__x0001__x0001__x0001__x0001_@_x0001__x0001__x0001__x0001__x0001__x0001__x0008_@_x0001__x0001__x0001__x0001__x0001__x0001__x0001_@_x0001__x0001__x0001__x0001__x0001__x0001__x0010_@_x0001__x0001__x0001__x0001__x0001__x0001__x0018_@_x0001__x0001__x0001__x0001__x0001__x0001__x0010_@_x0001__x0001__x0001__x0001__x0001__x0001__x0008_@_x0001__x0001__x0001__x0001__x0001__x0001__x0001_@_x0001__x0001__x0001__x0001__x0001__x0001__x0001_@_x0001__x0001__x0001__x0001__x0001__x0001_ð?_x0001__x0001__x0001__x0001__x0001__x0001__x0014_@_x0001__x0001__x0001__x0001__x0001__x0001__x0008_@_x0001__x0001__x0001__x0001__x0001__x0001_ð?_x0001__x0001__x0001__x0001__x0001__x0001_ð?_x0001__x0002__x0001__x0001__x0001__x0001__x0001__x0001__x0001_@_x0001__x0001__x0001__x0001__x0001__x0001__x0008_@_x0001__x0001__x0001__x0001__x0001__x0001__x0014_@_x0001__x0001__x0001__x0001__x0001__x0001__x0010_@_x0001__x0001__x0001__x0001__x0001__x0001__x0010_@_x0001__x0001__x0001__x0001__x0001__x0001__x0001_@_x0001__x0001__x0001__x0001__x0001__x0001__x0014_@_x0001__x0001__x0001__x0001__x0001__x0001__x0008_@_x0001__x0001__x0001__x0001__x0001__x0001__x0001_@_x0001__x0001__x0001__x0001__x0001__x0001__x0001_@_x0001__x0001__x0001__x0001__x0001__x0001__x0008_@_x0001__x0001__x0001__x0001__x0001__x0001_ð?_x0001__x0001__x0001__x0001__x0001__x0001__x0001_@_x0001__x0001__x0001__x0001__x0001__x0001_ð?_x0001__x0001__x0001__x0001__x0001__x0001__x0001_@_x0001__x0001__x0001__x0001__x0001__x0001__x0008_@_x0001__x0001__x0001__x0001__x0001__x0001__x0008_@_x0001__x0001__x0001__x0001__x0001__x0001__x0001_@_x0001__x0001__x0001__x0001__x0001__x0001_ð?_x0001__x0001__x0001__x0001__x0001__x0001__x0010_@_x0001__x0001__x0001__x0001__x0001__x0001__x0014_@_x0001__x0001__x0001__x0001__x0001__x0001__x0008_@_x0001__x0001__x0001__x0001__x0001__x0001__x0001_@_x0001__x0001__x0001__x0001__x0001__x0001__x0014_@_x0001__x0001__x0001__x0001__x0001__x0001_ð?_x0001__x0001__x0001__x0001__x0001__x0001__x0014_@_x0001__x0001__x0001__x0001__x0001__x0001_ð?_x0001__x0001__x0001__x0001__x0001__x0001__x0008_@_x0001__x0001__x0001__x0001__x0001__x0001__x0001_@_x0001__x0001__x0001__x0001__x0001__x0001__x0001_@_x0001__x0001__x0001__x0001__x0001__x0001_ð?_x0001__x0001__x0001__x0001__x0001__x0002__x0001__x0001__x0010_@_x0001__x0001__x0001__x0001__x0001__x0001__x0014_@_x0001__x0001__x0001__x0001__x0001__x0001__x0010_@_x0001__x0001__x0001__x0001__x0001__x0001__x0001_@_x0001__x0001__x0001__x0001__x0001__x0001__x0014_@_x0001__x0001__x0001__x0001__x0001__x0001_ð?_x0001__x0001__x0001__x0001__x0001__x0001__x0008_@_x0001__x0001__x0001__x0001__x0001__x0001__x0014_@_x0001__x0001__x0001__x0001__x0001__x0001__x0001_@_x0001__x0001__x0001__x0001__x0001__x0001__x0010_@_x0001__x0001__x0001__x0001__x0001__x0001__x0010_@_x0001__x0001__x0001__x0001__x0001__x0001__x0001_@_x0001__x0001__x0001__x0001__x0001__x0001__x0008_@_x0001__x0001__x0001__x0001__x0001__x0001__x0010_@_x0001__x0001__x0001__x0001__x0001__x0001__x0001_@_x0001__x0001__x0001__x0001__x0001__x0001__x0010_@_x0001__x0001__x0001__x0001__x0001__x0001__x0014_@_x0001__x0001__x0001__x0001__x0001__x0001__x0010_@_x0001__x0001__x0001__x0001__x0001__x0001__x0001_@_x0001__x0001__x0001__x0001__x0001__x0001__x0018_@_x0001__x0001__x0001__x0001__x0001__x0001__x0008_@_x0001__x0001__x0001__x0001__x0001__x0001__x0001_@_x0001__x0001__x0001__x0001__x0001__x0001__x0008_@_x0001__x0001__x0001__x0001__x0001__x0001__x0001_@_x0001__x0001__x0001__x0001__x0001__x0001__x0008_@_x0001__x0001__x0001__x0001__x0001__x0001__x0018_@_x0001__x0001__x0001__x0001__x0001__x0001__x0010_@_x0001__x0001__x0001__x0001__x0001__x0001__x0014_@_x0001__x0001__x0001__x0001__x0001__x0001__x0008_@_x0001__x0001__x0001__x0001__x0001__x0001__x0008_@_x0001__x0001__x0001__x0001__x0001__x0001__x0008_@_x0001__x0001__x0001__x0001__x0001__x0001__x0014_@_x0001__x0002__x0001__x0001__x0001__x0001__x0001__x0001__x0014_@_x0001__x0001__x0001__x0001__x0001__x0001__x0008_@_x0001__x0001__x0001__x0001__x0001__x0001__x0018_@_x0001__x0001__x0001__x0001__x0001__x0001__x0008_@_x0001__x0001__x0001__x0001__x0001__x0001__x0008_@_x0001__x0001__x0001__x0001__x0001__x0001__x0018_@_x0001__x0001__x0001__x0001__x0001__x0001__x0014_@_x0001__x0001__x0001__x0001__x0001__x0001_ð?_x0001__x0001__x0001__x0001__x0001__x0001__x0010_@_x0001__x0001__x0001__x0001__x0001__x0001__x0014_@_x0001__x0001__x0001__x0001__x0001__x0001_ð?_x0001__x0001__x0001__x0001__x0001__x0001__x0001_@_x0001__x0001__x0001__x0001__x0001__x0001__x0010_@_x0001__x0001__x0001__x0001__x0001__x0001__x0010_@_x0001__x0001__x0001__x0001__x0001__x0001__x0001_@_x0001__x0001__x0001__x0001__x0001__x0001__x0014_@_x0001__x0001__x0001__x0001__x0001__x0001__x0008_@_x0001__x0001__x0001__x0001__x0001__x0001__x0001_@_x0001__x0001__x0001__x0001__x0001__x0001__x0001_@_x0001__x0001__x0001__x0001__x0001__x0001__x0008_@_x0001__x0001__x0001__x0001__x0001__x0001__x0008_@_x0001__x0001__x0001__x0001__x0001__x0001__x0001_@_x0001__x0001__x0001__x0001__x0001__x0001__x0001_@_x0001__x0001__x0001__x0001__x0001__x0001__x0018_@_x0001__x0001__x0001__x0001__x0001__x0001__x0008_@_x0001__x0001__x0001__x0001__x0001__x0001__x0008_@_x0001__x0001__x0001__x0001__x0001__x0001__x0001_@_x0001__x0001__x0001__x0001__x0001__x0001__x0010_@_x0001__x0001__x0001__x0001__x0001__x0001__x0008_@_x0001__x0001__x0001__x0001__x0001__x0001__x0001_@_x0001__x0001__x0001__x0001__x0001__x0001__x0010_@_x0001__x0001__x0001__x0001__x0001__x0002__x0001__x0001__x0014_@_x0001__x0001__x0001__x0001__x0001__x0001_ð?_x0001__x0001__x0001__x0001__x0001__x0001__x0010_@_x0001__x0001__x0001__x0001__x0001__x0001__x0008_@_x0001__x0001__x0001__x0001__x0001__x0001__x0001_@_x0001__x0001__x0001__x0001__x0001__x0001__x0014_@_x0001__x0001__x0001__x0001__x0001__x0001__x0001_@_x0001__x0001__x0001__x0001__x0001__x0001__x0001_@_x0001__x0001__x0001__x0001__x0001__x0001__x0001_@_x0001__x0001__x0001__x0001__x0001__x0001__x0008_@_x0001__x0001__x0001__x0001__x0001__x0001_ð?_x0001__x0001__x0001__x0001__x0001__x0001__x0008_@_x0001__x0001__x0001__x0001__x0001__x0001_ð?_x0001__x0001__x0001__x0001__x0001__x0001__x0010_@_x0001__x0001__x0001__x0001__x0001__x0001_ð?_x0001__x0001__x0001__x0001__x0001__x0001__x0008_@_x0001__x0001__x0001__x0001__x0001__x0001__x0001_@_x0001__x0001__x0001__x0001__x0001__x0001__x0010_@_x0001__x0001__x0001__x0001__x0001__x0001__x0010_@_x0001__x0001__x0001__x0001__x0001__x0001__x0014_@_x0001__x0001__x0001__x0001__x0001__x0001__x0010_@_x0001__x0001__x0001__x0001__x0001__x0001__x0010_@_x0001__x0001__x0001__x0001__x0001__x0001__x0010_@_x0001__x0001__x0001__x0001__x0001__x0001__x0010_@_x0001__x0001__x0001__x0001__x0001__x0001__x0001_@_x0001__x0001__x0001__x0001__x0001__x0001__x0001_@_x0001__x0001__x0001__x0001__x0001__x0001__x0014_@_x0001__x0001__x0001__x0001__x0001__x0001__x0008_@_x0001__x0001__x0001__x0001__x0001__x0001_ð?_x0001__x0001__x0001__x0001__x0001__x0001__x0008_@_x0001__x0001__x0001__x0001__x0001__x0001__x0008_@_x0001__x0001__x0001__x0001__x0001__x0001__x0010_@_x0001__x0002__x0001__x0001__x0001__x0001__x0001__x0001__x0018_@_x0001__x0001__x0001__x0001__x0001__x0001__x0008_@_x0001__x0001__x0001__x0001__x0001__x0001_ð?_x0001__x0001__x0001__x0001__x0001__x0001_ð?_x0001__x0001__x0001__x0001__x0001__x0001__x0014_@_x0001__x0001__x0001__x0001__x0001__x0001__x0001_@_x0001__x0001__x0001__x0001__x0001__x0001__x0010_@_x0001__x0001__x0001__x0001__x0001__x0001__x0001_@_x0001__x0001__x0001__x0001__x0001__x0001__x0014_@_x0001__x0001__x0001__x0001__x0001__x0001__x0001_@_x0001__x0001__x0001__x0001__x0001__x0001__x0008_@_x0001__x0001__x0001__x0001__x0001__x0001_ð?_x0001__x0001__x0001__x0001__x0001__x0001__x0008_@_x0001__x0001__x0001__x0001__x0001__x0001__x0001_@_x0001__x0001__x0001__x0001__x0001__x0001__x0001_@_x0001__x0001__x0001__x0001__x0001__x0001__x0010_@_x0001__x0001__x0001__x0001__x0001__x0001__x0001_@_x0001__x0001__x0001__x0001__x0001__x0001__x0010_@_x0001__x0001__x0001__x0001__x0001__x0001__x0010_@_x0001__x0001__x0001__x0001__x0001__x0001__x0001_@_x0001__x0001__x0001__x0001__x0001__x0001__x0010_@_x0001__x0001__x0001__x0001__x0001__x0001__x0008_@_x0001__x0001__x0001__x0001__x0001__x0001__x0008_@_x0001__x0001__x0001__x0001__x0001__x0001_ð?_x0001__x0001__x0001__x0001__x0001__x0001__x0001_@_x0001__x0001__x0001__x0001__x0001__x0001__x0008_@_x0001__x0001__x0001__x0001__x0001__x0001_ð?_x0001__x0001__x0001__x0001__x0001__x0001__x0010_@_x0001__x0001__x0001__x0001__x0001__x0001__x0008_@_x0001__x0001__x0001__x0001__x0001__x0001__x0008_@_x0001__x0001__x0001__x0001__x0001__x0001__x0001_@_x0001__x0001__x0001__x0001__x0001__x0002__x0001__x0001__x0010_@_x0001__x0001__x0001__x0001__x0001__x0001__x0014_@_x0001__x0001__x0001__x0001__x0001__x0001__x0001_@_x0001__x0001__x0001__x0001__x0001__x0001__x0010_@_x0001__x0001__x0001__x0001__x0001__x0001__x0001_@_x0001__x0001__x0001__x0001__x0001__x0001__x0014_@_x0001__x0001__x0001__x0001__x0001__x0001__x0008_@_x0001__x0001__x0001__x0001__x0001__x0001__x0001_@_x0001__x0001__x0001__x0001__x0001__x0001_ð?_x0001__x0001__x0001__x0001__x0001__x0001__x0008_@_x0001__x0001__x0001__x0001__x0001__x0001__x0008_@_x0001__x0001__x0001__x0001__x0001__x0001_ð?_x0001__x0001__x0001__x0001__x0001__x0001__x0010_@_x0001__x0001__x0001__x0001__x0001__x0001__x0010_@_x0001__x0001__x0001__x0001__x0001__x0001__x0008_@_x0001__x0001__x0001__x0001__x0001__x0001__x0008_@_x0001__x0001__x0001__x0001__x0001__x0001__x0001_@_x0001__x0001__x0001__x0001__x0001__x0001__x0018_@_x0001__x0001__x0001__x0001__x0001__x0001__x0008_@_x0001__x0001__x0001__x0001__x0001__x0001__x0014_@_x0001__x0001__x0001__x0001__x0001__x0001__x0008_@_x0001__x0001__x0001__x0001__x0001__x0001__x0008_@_x0001__x0001__x0001__x0001__x0001__x0001__x0001_@_x0001__x0001__x0001__x0001__x0001__x0001__x0001_@_x0001__x0001__x0001__x0001__x0001__x0001__x0010_@_x0001__x0001__x0001__x0001__x0001__x0001__x0008_@_x0001__x0001__x0001__x0001__x0001__x0001__x0010_@_x0001__x0001__x0001__x0001__x0001__x0001__x0018_@_x0001__x0001__x0001__x0001__x0001__x0001__x0010_@_x0001__x0001__x0001__x0001__x0001__x0001__x0008_@_x0001__x0001__x0001__x0001__x0001__x0001__x0001_@_x0001__x0001__x0001__x0001__x0001__x0001__x0008_@_x0001__x0002__x0001__x0001__x0001__x0001__x0001__x0001__x0010_@_x0001__x0001__x0001__x0001__x0001__x0001__x0001_@_x0001__x0001__x0001__x0001__x0001__x0001__x0001_@_x0001__x0001__x0001__x0001__x0001__x0001__x0008_@_x0001__x0001__x0001__x0001__x0001__x0001__x0008_@_x0001__x0001__x0001__x0001__x0001__x0001_ð?_x0001__x0001__x0001__x0001__x0001__x0001__x0008_@_x0001__x0001__x0001__x0001__x0001__x0001__x0010_@_x0001__x0001__x0001__x0001__x0001__x0001_ð?_x0001__x0001__x0001__x0001__x0001__x0001_ð?_x0001__x0001__x0001__x0001__x0001__x0001__x0014_@_x0001__x0001__x0001__x0001__x0001__x0001_ð?_x0001__x0001__x0001__x0001__x0001__x0001__x0001_@_x0001__x0001__x0001__x0001__x0001__x0001__x0001_@_x0001__x0001__x0001__x0001__x0001__x0001__x0010_@_x0001__x0001__x0001__x0001__x0001__x0001__x0001_@_x0001__x0001__x0001__x0001__x0001__x0001__x0001_@_x0001__x0001__x0001__x0001__x0001__x0001__x0010_@_x0001__x0001__x0001__x0001__x0001__x0001__x0001_@_x0001__x0001__x0001__x0001__x0001__x0001__x0001_@_x0001__x0001__x0001__x0001__x0001__x0001__x0014_@_x0001__x0001__x0001__x0001__x0001__x0001__x0008_@_x0001__x0001__x0001__x0001__x0001__x0001__x0008_@_x0001__x0001__x0001__x0001__x0001__x0001_ð?_x0001__x0001__x0001__x0001__x0001__x0001_ð?_x0001__x0001__x0001__x0001__x0001__x0001__x0008_@_x0001__x0001__x0001__x0001__x0001__x0001__x0010_@_x0001__x0001__x0001__x0001__x0001__x0001__x0008_@_x0001__x0001__x0001__x0001__x0001__x0001_ð?_x0001__x0001__x0001__x0001__x0001__x0001__x0010_@_x0001__x0001__x0001__x0001__x0001__x0001_ð?_x0001__x0001__x0001__x0001__x0001__x0002__x0001__x0001_ð?_x0001__x0001__x0001__x0001__x0001__x0001__x0008_@_x0001__x0001__x0001__x0001__x0001__x0001__x0014_@_x0001__x0001__x0001__x0001__x0001__x0001__x0010_@_x0001__x0001__x0001__x0001__x0001__x0001_ð?_x0001__x0001__x0001__x0001__x0001__x0001_ð?_x0001__x0001__x0001__x0001__x0001__x0001__x0001_@_x0001__x0001__x0001__x0001__x0001__x0001_ð?_x0001__x0001__x0001__x0001__x0001__x0001__x0001_@_x0001__x0001__x0001__x0001__x0001__x0001_ð?_x0001__x0001__x0001__x0001__x0001__x0001__x0008_@_x0001__x0001__x0001__x0001__x0001__x0001__x0014_@_x0001__x0001__x0001__x0001__x0001__x0001__x0010_@_x0001__x0001__x0001__x0001__x0001__x0001__x0014_@_x0001__x0001__x0001__x0001__x0001__x0001__x0001_@_x0001__x0001__x0001__x0001__x0001__x0001__x0001_@_x0001__x0001__x0001__x0001__x0001__x0001__x0008_@_x0001__x0001__x0001__x0001__x0001__x0001__x0010_@_x0001__x0001__x0001__x0001__x0001__x0001__x0001_@_x0001__x0001__x0001__x0001__x0001__x0001_ð?_x0001__x0001__x0001__x0001__x0001__x0001__x0001_@_x0001__x0001__x0001__x0001__x0001__x0001__x0014_@_x0001__x0001__x0001__x0001__x0001__x0001__x0008_@_x0001__x0001__x0001__x0001__x0001__x0001__x0014_@_x0001__x0001__x0001__x0001__x0001__x0001_ð?_x0001__x0001__x0001__x0001__x0001__x0001__x0014_@_x0001__x0001__x0001__x0001__x0001__x0001__x0008_@_x0001__x0001__x0001__x0001__x0001__x0001_ð?_x0001__x0001__x0001__x0001__x0001__x0001__x0008_@_x0001__x0001__x0001__x0001__x0001__x0001__x0010_@_x0001__x0001__x0001__x0001__x0001__x0001__x0014_@_x0001__x0001__x0001__x0001__x0001__x0001__x0008_@_x0001__x0002__x0001__x0001__x0001__x0001__x0001__x0001_ð?_x0001__x0001__x0001__x0001__x0001__x0001__x0001_@_x0001__x0001__x0001__x0001__x0001__x0001__x0001_@_x0001__x0001__x0001__x0001__x0001__x0001__x0010_@_x0001__x0001__x0001__x0001__x0001__x0001__x0018_@_x0001__x0001__x0001__x0001__x0001__x0001_ð?_x0001__x0001__x0001__x0001__x0001__x0001__x0014_@_x0001__x0001__x0001__x0001__x0001__x0001__x0001_@_x0001__x0001__x0001__x0001__x0001__x0001__x0001_@_x0001__x0001__x0001__x0001__x0001__x0001__x0001_@_x0001__x0001__x0001__x0001__x0001__x0001__x0008_@_x0001__x0001__x0001__x0001__x0001__x0001__x0008_@_x0001__x0001__x0001__x0001__x0001__x0001__x0001_@_x0001__x0001__x0001__x0001__x0001__x0001__x0001_@_x0001__x0001__x0001__x0001__x0001__x0001__x0001_@_x0001__x0001__x0001__x0001__x0001__x0001__x0018_@_x0001__x0001__x0001__x0001__x0001__x0001__x0001_@_x0001__x0001__x0001__x0001__x0001__x0001__x0001_@_x0001__x0001__x0001__x0001__x0001__x0001__x0008_@_x0001__x0001__x0001__x0001__x0001__x0001__x0008_@_x0001__x0001__x0001__x0001__x0001__x0001__x0001_@_x0001__x0001__x0001__x0001__x0001__x0001__x0008_@_x0001__x0001__x0001__x0001__x0001__x0001_ð?_x0001__x0001__x0001__x0001__x0001__x0001__x0001_@_x0001__x0001__x0001__x0001__x0001__x0001__x0010_@_x0001__x0001__x0001__x0001__x0001__x0001__x0014_@_x0001__x0001__x0001__x0001__x0001__x0001__x0010_@_x0001__x0001__x0001__x0001__x0001__x0001__x0010_@_x0001__x0001__x0001__x0001__x0001__x0001__x0008_@_x0001__x0001__x0001__x0001__x0001__x0001__x0001_@_x0001__x0001__x0001__x0001__x0001__x0001__x0008_@_x0001__x0001__x0001__x0001__x0001__x0002__x0001__x0001_ð?_x0001__x0001__x0001__x0001__x0001__x0001_ð?_x0001__x0001__x0001__x0001__x0001__x0001__x0010_@_x0001__x0001__x0001__x0001__x0001__x0001__x0010_@_x0001__x0001__x0001__x0001__x0001__x0001__x0008_@_x0001__x0001__x0001__x0001__x0001__x0001__x0008_@_x0001__x0001__x0001__x0001__x0001__x0001_ð?_x0001__x0001__x0001__x0001__x0001__x0001__x0008_@_x0001__x0001__x0001__x0001__x0001__x0001__x0001_@_x0001__x0001__x0001__x0001__x0001__x0001__x0010_@_x0001__x0001__x0001__x0001__x0001__x0001_ð?_x0001__x0001__x0001__x0001__x0001__x0001__x0010_@_x0001__x0001__x0001__x0001__x0001__x0001__x0014_@_x0001__x0001__x0001__x0001__x0001__x0001__x0001_@_x0001__x0001__x0001__x0001__x0001__x0001__x0008_@_x0001__x0001__x0001__x0001__x0001__x0001__x0014_@_x0001__x0001__x0001__x0001__x0001__x0001__x0008_@_x0001__x0001__x0001__x0001__x0001__x0001__x0010_@_x0001__x0001__x0001__x0001__x0001__x0001__x0001_@_x0001__x0001__x0001__x0001__x0001__x0001_ð?_x0001__x0001__x0001__x0001__x0001__x0001_ð?_x0001__x0001__x0001__x0001__x0001__x0001__x0010_@_x0001__x0001__x0001__x0001__x0001__x0001__x0001_@_x0001__x0001__x0001__x0001__x0001__x0001__x0010_@_x0001__x0001__x0001__x0001__x0001__x0001__x0001_@_x0001__x0001__x0001__x0001__x0001__x0001__x0014_@_x0001__x0001__x0001__x0001__x0001__x0001_ð?_x0001__x0001__x0001__x0001__x0001__x0001__x0014_@_x0001__x0001__x0001__x0001__x0001__x0001__x0008_@_x0001__x0001__x0001__x0001__x0001__x0001__x0010_@_x0001__x0001__x0001__x0001__x0001__x0001_ð?_x0001__x0001__x0001__x0001__x0001__x0001__x0008_@_x0001__x0002__x0001__x0001__x0001__x0001__x0001__x0001__x0001_@_x0001__x0001__x0001__x0001__x0001__x0001_ð?_x0001__x0001__x0001__x0001__x0001__x0001__x0010_@_x0001__x0001__x0001__x0001__x0001__x0001__x0010_@_x0001__x0001__x0001__x0001__x0001__x0001__x0014_@_x0001__x0001__x0001__x0001__x0001__x0001__x0001_@_x0001__x0001__x0001__x0001__x0001__x0001__x0001_@_x0001__x0001__x0001__x0001__x0001__x0001_ð?_x0001__x0001__x0001__x0001__x0001__x0001__x0008_@_x0001__x0001__x0001__x0001__x0001__x0001__x0014_@_x0001__x0001__x0001__x0001__x0001__x0001_ð?_x0001__x0001__x0001__x0001__x0001__x0001__x0008_@_x0001__x0001__x0001__x0001__x0001__x0001__x0010_@_x0001__x0001__x0001__x0001__x0001__x0001__x0014_@_x0001__x0001__x0001__x0001__x0001__x0001__x0014_@_x0001__x0001__x0001__x0001__x0001__x0001__x0001_@_x0001__x0001__x0001__x0001__x0001__x0001__x0010_@_x0001__x0001__x0001__x0001__x0001__x0001__x0001_@_x0001__x0001__x0001__x0001__x0001__x0001__x0010_@_x0001__x0001__x0001__x0001__x0001__x0001_ð?_x0001__x0001__x0001__x0001__x0001__x0001__x0010_@_x0001__x0001__x0001__x0001__x0001__x0001_ð?_x0001__x0001__x0001__x0001__x0001__x0001__x0008_@_x0001__x0001__x0001__x0001__x0001__x0001_ð?_x0001__x0001__x0001__x0001__x0001__x0001__x0001_@_x0001__x0001__x0001__x0001__x0001__x0001__x0010_@_x0001__x0001__x0001__x0001__x0001__x0001_ð?_x0001__x0001__x0001__x0001__x0001__x0001__x0018_@_x0001__x0001__x0001__x0001__x0001__x0001__x0010_@_x0001__x0001__x0001__x0001__x0001__x0001_ð?_x0001__x0001__x0001__x0001__x0001__x0001__x0010_@_x0001__x0001__x0001__x0001__x0001__x0002__x0001__x0001_ð?_x0001__x0001__x0001__x0001__x0001__x0001__x0010_@_x0001__x0001__x0001__x0001__x0001__x0001__x0001_@_x0001__x0001__x0001__x0001__x0001__x0001_ð?_x0001__x0001__x0001__x0001__x0001__x0001_ð?_x0001__x0001__x0001__x0001__x0001__x0001__x0010_@_x0001__x0001__x0001__x0001__x0001__x0001__x0010_@_x0001__x0001__x0001__x0001__x0001__x0001__x0014_@_x0001__x0001__x0001__x0001__x0001__x0001__x0008_@_x0001__x0001__x0001__x0001__x0001__x0001_ð?_x0001__x0001__x0001__x0001__x0001__x0001__x0014_@_x0001__x0001__x0001__x0001__x0001__x0001__x0001_@_x0001__x0001__x0001__x0001__x0001__x0001__x0010_@_x0001__x0001__x0001__x0001__x0001__x0001__x0008_@_x0001__x0001__x0001__x0001__x0001__x0001__x0010_@_x0001__x0001__x0001__x0001__x0001__x0001__x0010_@_x0001__x0001__x0001__x0001__x0001__x0001__x0001_@_x0001__x0001__x0001__x0001__x0001__x0001__x0001_@_x0001__x0001__x0001__x0001__x0001__x0001__x0001_@_x0001__x0001__x0001__x0001__x0001__x0001__x0014_@_x0001__x0001__x0001__x0001__x0001__x0001__x0001_@_x0001__x0001__x0001__x0001__x0001__x0001__x0014_@_x0001__x0001__x0001__x0001__x0001__x0001_ð?_x0001__x0001__x0001__x0001__x0001__x0001_ð?_x0001__x0001__x0001__x0001__x0001__x0001__x0014_@_x0001__x0001__x0001__x0001__x0001__x0001_ð?_x0001__x0001__x0001__x0001__x0001__x0001__x0018_@_x0001__x0001__x0001__x0001__x0001__x0001__x0008_@_x0001__x0001__x0001__x0001__x0001__x0001__x0010_@_x0001__x0001__x0001__x0001__x0001__x0001__x0010_@_x0001__x0001__x0001__x0001__x0001__x0001__x0001_@_x0001__x0001__x0001__x0001__x0001__x0001__x0001_@_x0001__x0002__x0001__x0001__x0001__x0001__x0001__x0001__x0014_@_x0001__x0001__x0001__x0001__x0001__x0001__x0010_@_x0001__x0001__x0001__x0001__x0001__x0001__x0001_@_x0001__x0001__x0001__x0001__x0001__x0001_ð?_x0001__x0001__x0001__x0001__x0001__x0001__x0008_@_x0001__x0001__x0001__x0001__x0001__x0001_ð?_x0001__x0001__x0001__x0001__x0001__x0001__x0008_@_x0001__x0001__x0001__x0001__x0001__x0001__x0008_@_x0001__x0001__x0001__x0001__x0001__x0001_ð?_x0001__x0001__x0001__x0001__x0001__x0001__x0001_@_x0001__x0001__x0001__x0001__x0001__x0001__x0010_@_x0001__x0001__x0001__x0001__x0001__x0001__x0008_@_x0001__x0001__x0001__x0001__x0001__x0001__x0014_@_x0001__x0001__x0001__x0001__x0001__x0001_ð?_x0001__x0001__x0001__x0001__x0001__x0001__x0008_@_x0001__x0001__x0001__x0001__x0001__x0001__x0008_@_x0001__x0001__x0001__x0001__x0001__x0001__x0008_@_x0001__x0001__x0001__x0001__x0001__x0001__x0008_@_x0001__x0001__x0001__x0001__x0001__x0001_ð?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0001__x0010_@_x0001__x0001__x0001__x0001__x0001__x0001__x0001_@_x0001__x0001__x0001__x0001__x0001__x0001__x0008_@_x0001__x0001__x0001__x0001__x0001__x0001__x0008_@_x0001__x0001__x0001__x0001__x0001__x0001__x0008_@_x0001__x0001__x0001__x0001__x0001__x0002__x0001__x0001__x0001_@_x0001__x0001__x0001__x0001__x0001__x0001__x0010_@_x0001__x0001__x0001__x0001__x0001__x0001__x0008_@_x0001__x0001__x0001__x0001__x0001__x0001_ð?_x0001__x0001__x0001__x0001__x0001__x0001__x0010_@_x0001__x0001__x0001__x0001__x0001__x0001__x0001_@_x0001__x0001__x0001__x0001__x0001__x0001__x0014_@_x0001__x0001__x0001__x0001__x0001__x0001_ð?_x0001__x0001__x0001__x0001__x0001__x0001__x0014_@_x0001__x0001__x0001__x0001__x0001__x0001__x0008_@_x0001__x0001__x0001__x0001__x0001__x0001__x0014_@_x0001__x0001__x0001__x0001__x0001__x0001__x0008_@_x0001__x0001__x0001__x0001__x0001__x0001__x0001_@_x0001__x0001__x0001__x0001__x0001__x0001__x0008_@_x0001__x0001__x0001__x0001__x0001__x0001__x0008_@_x0001__x0001__x0001__x0001__x0001__x0001__x0010_@_x0001__x0001__x0001__x0001__x0001__x0001__x0008_@_x0001__x0001__x0001__x0001__x0001__x0001__x0014_@_x0001__x0001__x0001__x0001__x0001__x0001__x0010_@_x0001__x0001__x0001__x0001__x0001__x0001__x0008_@_x0001__x0001__x0001__x0001__x0001__x0001__x0008_@_x0001__x0001__x0001__x0001__x0001__x0001__x0008_@_x0001__x0001__x0001__x0001__x0001__x0001_ð?_x0001__x0001__x0001__x0001__x0001__x0001_ð?_x0001__x0001__x0001__x0001__x0001__x0001__x0014_@_x0001__x0001__x0001__x0001__x0001__x0001__x0010_@_x0001__x0001__x0001__x0001__x0001__x0001__x0001_@_x0001__x0001__x0001__x0001__x0001__x0001__x0001_@_x0001__x0001__x0001__x0001__x0001__x0001__x0010_@_x0001__x0001__x0001__x0001__x0001__x0001_ð?_x0001__x0001__x0001__x0001__x0001__x0001__x0008_@_x0001__x0001__x0001__x0001__x0001__x0001_ð?_x0001__x0002__x0001__x0001__x0001__x0001__x0001__x0001_ð?_x0001__x0001__x0001__x0001__x0001__x0001__x0010_@_x0001__x0001__x0001__x0001__x0001__x0001_ð?_x0001__x0001__x0001__x0001__x0001__x0001__x0014_@_x0001__x0001__x0001__x0001__x0001__x0001__x0001_@_x0001__x0001__x0001__x0001__x0001__x0001__x0010_@_x0001__x0001__x0001__x0001__x0001__x0001__x0001_@_x0001__x0001__x0001__x0001__x0001__x0001_ð?_x0001__x0001__x0001__x0001__x0001__x0001__x0008_@_x0001__x0001__x0001__x0001__x0001__x0001__x0008_@_x0001__x0001__x0001__x0001__x0001__x0001__x0010_@_x0001__x0001__x0001__x0001__x0001__x0001_ð?_x0001__x0001__x0001__x0001__x0001__x0001__x0010_@_x0001__x0001__x0001__x0001__x0001__x0001__x0014_@_x0001__x0001__x0001__x0001__x0001__x0001__x0014_@_x0001__x0001__x0001__x0001__x0001__x0001_ð?_x0001__x0001__x0001__x0001__x0001__x0001__x0001_@_x0001__x0001__x0001__x0001__x0001__x0001__x0001_@_x0001__x0001__x0001__x0001__x0001__x0001__x0010_@_x0001__x0001__x0001__x0001__x0001__x0001__x0014_@_x0001__x0001__x0001__x0001__x0001__x0001__x0014_@_x0001__x0001__x0001__x0001__x0001__x0001_ð?_x0001__x0001__x0001__x0001__x0001__x0001_ð?_x0001__x0001__x0001__x0001__x0001__x0001__x0014_@_x0001__x0001__x0001__x0001__x0001__x0001_ð?_x0001__x0001__x0001__x0001__x0001__x0001__x0008_@_x0001__x0001__x0001__x0001__x0001__x0001__x0010_@_x0001__x0001__x0001__x0001__x0001__x0001__x0008_@_x0001__x0001__x0001__x0001__x0001__x0001__x0008_@_x0001__x0001__x0001__x0001__x0001__x0001__x0001_@_x0001__x0001__x0001__x0001__x0001__x0001__x0014_@_x0001__x0001__x0001__x0001__x0001__x0002__x0001__x0001__x0014_@_x0001__x0001__x0001__x0001__x0001__x0001_ð?_x0001__x0001__x0001__x0001__x0001__x0001__x0001_@_x0001__x0001__x0001__x0001__x0001__x0001__x0010_@_x0001__x0001__x0001__x0001__x0001__x0001__x0010_@_x0001__x0001__x0001__x0001__x0001__x0001__x0010_@_x0001__x0001__x0001__x0001__x0001__x0001__x0001_@_x0001__x0001__x0001__x0001__x0001__x0001__x0001_@_x0001__x0001__x0001__x0001__x0001__x0001__x0014_@_x0001__x0001__x0001__x0001__x0001__x0001_ð?_x0001__x0001__x0001__x0001__x0001__x0001__x0001_@_x0001__x0001__x0001__x0001__x0001__x0001__x0008_@_x0001__x0001__x0001__x0001__x0001__x0001__x0014_@_x0001__x0001__x0001__x0001__x0001__x0001__x0010_@_x0001__x0001__x0001__x0001__x0001__x0001__x0010_@_x0001__x0001__x0001__x0001__x0001__x0001__x0010_@_x0001__x0001__x0001__x0001__x0001__x0001_ð?_x0001__x0001__x0001__x0001__x0001__x0001__x0001_@_x0001__x0001__x0001__x0001__x0001__x0001__x0008_@_x0001__x0001__x0001__x0001__x0001__x0001__x0001_@_x0001__x0001__x0001__x0001__x0001__x0001__x0010_@_x0001__x0001__x0001__x0001__x0001__x0001__x0010_@_x0001__x0001__x0001__x0001__x0001__x0001__x0008_@_x0001__x0001__x0001__x0001__x0001__x0001_ð?_x0001__x0001__x0001__x0001__x0001__x0001__x0008_@_x0001__x0001__x0001__x0001__x0001__x0001__x0001_@_x0001__x0001__x0001__x0001__x0001__x0001__x0014_@_x0001__x0001__x0001__x0001__x0001__x0001__x0014_@_x0001__x0001__x0001__x0001__x0001__x0001_ð?_x0001__x0001__x0001__x0001__x0001__x0001__x0008_@_x0001__x0001__x0001__x0001__x0001__x0001__x0010_@_x0001__x0001__x0001__x0001__x0001__x0001_ð?_x0001__x0002__x0001__x0001__x0001__x0001__x0001__x0001__x0010_@_x0001__x0001__x0001__x0001__x0001__x0001__x0001_@_x0001__x0001__x0001__x0001__x0001__x0001_ð?_x0001__x0001__x0001__x0001__x0001__x0001_ð?_x0001__x0001__x0001__x0001__x0001__x0001__x0010_@_x0001__x0001__x0001__x0001__x0001__x0001__x0001_@_x0001__x0001__x0001__x0001__x0001__x0001__x0014_@_x0001__x0001__x0001__x0001__x0001__x0001__x0001_@_x0001__x0001__x0001__x0001__x0001__x0001__x0010_@_x0001__x0001__x0001__x0001__x0001__x0001__x0010_@_x0001__x0001__x0001__x0001__x0001__x0001__x0010_@_x0001__x0001__x0001__x0001__x0001__x0001__x0008_@_x0001__x0001__x0001__x0001__x0001__x0001__x0010_@_x0001__x0001__x0001__x0001__x0001__x0001__x0014_@_x0001__x0001__x0001__x0001__x0001__x0001__x0010_@_x0001__x0001__x0001__x0001__x0001__x0001__x0008_@_x0001__x0001__x0001__x0001__x0001__x0001__x0008_@_x0001__x0001__x0001__x0001__x0001__x0001__x0008_@_x0001__x0001__x0001__x0001__x0001__x0001__x0001_@_x0001__x0001__x0001__x0001__x0001__x0001__x0014_@_x0001__x0001__x0001__x0001__x0001__x0001__x0018_@_x0001__x0001__x0001__x0001__x0001__x0001__x0008_@_x0001__x0001__x0001__x0001__x0001__x0001__x0018_@_x0001__x0001__x0001__x0001__x0001__x0001_ð?_x0001__x0001__x0001__x0001__x0001__x0001__x0014_@_x0001__x0001__x0001__x0001__x0001__x0001__x0008_@_x0001__x0001__x0001__x0001__x0001__x0001__x0008_@_x0001__x0001__x0001__x0001__x0001__x0001__x0014_@_x0001__x0001__x0001__x0001__x0001__x0001__x0010_@_x0001__x0001__x0001__x0001__x0001__x0001__x0008_@_x0001__x0001__x0001__x0001__x0001__x0001__x0008_@_x0001__x0001__x0001__x0001__x0001__x0002__x0001__x0001__x0014_@_x0001__x0001__x0001__x0001__x0001__x0001__x0001_@_x0001__x0001__x0001__x0001__x0001__x0001_ð?_x0001__x0001__x0001__x0001__x0001__x0001__x0014_@_x0001__x0001__x0001__x0001__x0001__x0001__x0008_@_x0001__x0001__x0001__x0001__x0001__x0001__x0001_@_x0001__x0001__x0001__x0001__x0001__x0001__x0001_@_x0001__x0001__x0001__x0001__x0001__x0001__x0010_@_x0001__x0001__x0001__x0001__x0001__x0001__x0014_@_x0001__x0001__x0001__x0001__x0001__x0001_ð?_x0001__x0001__x0001__x0001__x0001__x0001__x0014_@_x0001__x0001__x0001__x0001__x0001__x0001_ð?_x0001__x0001__x0001__x0001__x0001__x0001_ð?_x0001__x0001__x0001__x0001__x0001__x0001__x0008_@_x0001__x0001__x0001__x0001__x0001__x0001__x0010_@_x0001__x0001__x0001__x0001__x0001__x0001__x0008_@_x0001__x0001__x0001__x0001__x0001__x0001__x0008_@_x0001__x0001__x0001__x0001__x0001__x0001_ð?_x0001__x0001__x0001__x0001__x0001__x0001_ð?_x0001__x0001__x0001__x0001__x0001__x0001__x0010_@_x0001__x0001__x0001__x0001__x0001__x0001__x0001_@_x0001__x0001__x0001__x0001__x0001__x0001_ð?_x0001__x0001__x0001__x0001__x0001__x0001_ð?_x0001__x0001__x0001__x0001__x0001__x0001__x0001_@_x0001__x0001__x0001__x0001__x0001__x0001__x0008_@_x0001__x0001__x0001__x0001__x0001__x0001_ð?_x0001__x0001__x0001__x0001__x0001__x0001__x0010_@_x0001__x0001__x0001__x0001__x0001__x0001__x0010_@_x0001__x0001__x0001__x0001__x0001__x0001__x0010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0010_@_x0001__x0001__x0001__x0001__x0001__x0001__x0010_@_x0001__x0001__x0001__x0001__x0001__x0001__x0001_@_x0001__x0001__x0001__x0001__x0001__x0001__x0010_@_x0001__x0001__x0001__x0001__x0001__x0001_ð?_x0001__x0001__x0001__x0001__x0001__x0001__x0001_@_x0001__x0001__x0001__x0001__x0001__x0001__x0010_@_x0001__x0001__x0001__x0001__x0001__x0001__x0014_@_x0001__x0001__x0001__x0001__x0001__x0001_ð?_x0001__x0001__x0001__x0001__x0001__x0001__x0014_@_x0001__x0001__x0001__x0001__x0001__x0001__x0008_@_x0001__x0001__x0001__x0001__x0001__x0001__x0014_@_x0001__x0001__x0001__x0001__x0001__x0001__x0010_@_x0001__x0001__x0001__x0001__x0001__x0001_ð?_x0001__x0001__x0001__x0001__x0001__x0001__x0014_@_x0001__x0001__x0001__x0001__x0001__x0001_ð?_x0001__x0001__x0001__x0001__x0001__x0001__x0010_@_x0001__x0001__x0001__x0001__x0001__x0001__x0008_@_x0001__x0001__x0001__x0001__x0001__x0001_ð?_x0001__x0001__x0001__x0001__x0001__x0001__x0008_@_x0001__x0001__x0001__x0001__x0001__x0001__x0014_@_x0001__x0001__x0001__x0001__x0001__x0001__x0008_@_x0001__x0001__x0001__x0001__x0001__x0001__x0008_@_x0001__x0001__x0001__x0001__x0001__x0001__x0001_@_x0001__x0001__x0001__x0001__x0001__x0001__x0001_@_x0001__x0001__x0001__x0001__x0001__x0001_ð?_x0001__x0001__x0001__x0001__x0001__x0001__x0010_@_x0001__x0001__x0001__x0001__x0001__x0001__x0014_@_x0001__x0001__x0001__x0001__x0001__x0001__x0014_@_x0001__x0001__x0001__x0001__x0001__x0002__x0001__x0001__x0008_@_x0001__x0001__x0001__x0001__x0001__x0001__x0008_@_x0001__x0001__x0001__x0001__x0001__x0001__x0001_@_x0001__x0001__x0001__x0001__x0001__x0001__x0008_@_x0001__x0001__x0001__x0001__x0001__x0001__x0001_@_x0001__x0001__x0001__x0001__x0001__x0001__x0001_@_x0001__x0001__x0001__x0001__x0001__x0001__x0008_@_x0001__x0001__x0001__x0001__x0001__x0001__x0014_@_x0001__x0001__x0001__x0001__x0001__x0001__x0001_@_x0001__x0001__x0001__x0001__x0001__x0001_ð?_x0001__x0001__x0001__x0001__x0001__x0001_ð?_x0001__x0001__x0001__x0001__x0001__x0001__x0008_@_x0001__x0001__x0001__x0001__x0001__x0001__x0001_@_x0001__x0001__x0001__x0001__x0001__x0001_ð?_x0001__x0001__x0001__x0001__x0001__x0001__x0008_@_x0001__x0001__x0001__x0001__x0001__x0001__x0008_@_x0001__x0001__x0001__x0001__x0001__x0001__x0001_@_x0001__x0001__x0001__x0001__x0001__x0001__x0010_@_x0001__x0001__x0001__x0001__x0001__x0001__x0001_@_x0001__x0001__x0001__x0001__x0001__x0001__x0014_@_x0001__x0001__x0001__x0001__x0001__x0001_ð?_x0001__x0001__x0001__x0001__x0001__x0001__x0001_@_x0001__x0001__x0001__x0001__x0001__x0001__x0008_@_x0001__x0001__x0001__x0001__x0001__x0001__x0008_@_x0001__x0001__x0001__x0001__x0001__x0001__x0014_@_x0001__x0001__x0001__x0001__x0001__x0001__x0001_@_x0001__x0001__x0001__x0001__x0001__x0001__x0001_@_x0001__x0001__x0001__x0001__x0001__x0001__x0001_@_x0001__x0001__x0001__x0001__x0001__x0001__x0014_@_x0001__x0001__x0001__x0001__x0001__x0001__x0010_@_x0001__x0001__x0001__x0001__x0001__x0001_ð?_x0001__x0001__x0001__x0001__x0001__x0001__x0008_@_x0001__x0002__x0001__x0001__x0001__x0001__x0001__x0001__x0001_@_x0001__x0001__x0001__x0001__x0001__x0001__x0010_@_x0001__x0001__x0001__x0001__x0001__x0001__x0001_@_x0001__x0001__x0001__x0001__x0001__x0001__x0010_@_x0001__x0001__x0001__x0001__x0001__x0001__x0014_@_x0001__x0001__x0001__x0001__x0001__x0001__x0001_@_x0001__x0001__x0001__x0001__x0001__x0001__x0014_@_x0001__x0001__x0001__x0001__x0001__x0001__x0010_@_x0001__x0001__x0001__x0001__x0001__x0001__x0010_@_x0001__x0001__x0001__x0001__x0001__x0001__x0018_@_x0001__x0001__x0001__x0001__x0001__x0001__x0018_@_x0001__x0001__x0001__x0001__x0001__x0001__x0014_@_x0001__x0001__x0001__x0001__x0001__x0001__x0010_@_x0001__x0001__x0001__x0001__x0001__x0001_ð?_x0001__x0001__x0001__x0001__x0001__x0001__x0001_@_x0001__x0001__x0001__x0001__x0001__x0001__x0010_@_x0001__x0001__x0001__x0001__x0001__x0001__x0008_@_x0001__x0001__x0001__x0001__x0001__x0001__x0010_@_x0001__x0001__x0001__x0001__x0001__x0001__x0008_@_x0001__x0001__x0001__x0001__x0001__x0001__x0001_@_x0001__x0001__x0001__x0001__x0001__x0001__x0001_@_x0001__x0001__x0001__x0001__x0001__x0001__x0010_@_x0001__x0001__x0001__x0001__x0001__x0001_ð?_x0001__x0001__x0001__x0001__x0001__x0001__x0001_@_x0001__x0001__x0001__x0001__x0001__x0001__x0010_@_x0001__x0001__x0001__x0001__x0001__x0001__x0010_@_x0001__x0001__x0001__x0001__x0001__x0001__x0010_@_x0001__x0001__x0001__x0001__x0001__x0001_ð?_x0001__x0001__x0001__x0001__x0001__x0001__x0001_@_x0001__x0001__x0001__x0001__x0001__x0001__x0008_@_x0001__x0001__x0001__x0001__x0001__x0001_ð?_x0001__x0001__x0001__x0001__x0001__x0002__x0001__x0001__x0014_@_x0001__x0001__x0001__x0001__x0001__x0001__x0001_@_x0001__x0001__x0001__x0001__x0001__x0001__x0008_@_x0001__x0001__x0001__x0001__x0001__x0001__x0014_@_x0001__x0001__x0001__x0001__x0001__x0001_ð?_x0001__x0001__x0001__x0001__x0001__x0001__x0010_@_x0001__x0001__x0001__x0001__x0001__x0001_ð?_x0001__x0001__x0001__x0001__x0001__x0001__x0010_@_x0001__x0001__x0001__x0001__x0001__x0001_ð?_x0001__x0001__x0001__x0001__x0001__x0001__x0008_@_x0001__x0001__x0001__x0001__x0001__x0001__x0010_@_x0001__x0001__x0001__x0001__x0001__x0001__x0014_@_x0001__x0001__x0001__x0001__x0001__x0001__x0014_@_x0001__x0001__x0001__x0001__x0001__x0001__x0018_@_x0001__x0001__x0001__x0001__x0001__x0001_ð?_x0001__x0001__x0001__x0001__x0001__x0001__x0008_@_x0001__x0001__x0001__x0001__x0001__x0001__x0001_@_x0001__x0001__x0001__x0001__x0001__x0001__x0008_@_x0001__x0001__x0001__x0001__x0001__x0001__x0008_@_x0001__x0001__x0001__x0001__x0001__x0001__x0008_@_x0001__x0001__x0001__x0001__x0001__x0001__x0018_@_x0001__x0001__x0001__x0001__x0001__x0001__x0001_@_x0001__x0001__x0001__x0001__x0001__x0001__x0008_@_x0001__x0001__x0001__x0001__x0001__x0001__x0008_@_x0001__x0001__x0001__x0001__x0001__x0001__x0014_@_x0001__x0001__x0001__x0001__x0001__x0001__x0014_@_x0001__x0001__x0001__x0001__x0001__x0001__x0008_@_x0001__x0001__x0001__x0001__x0001__x0001__x0008_@_x0001__x0001__x0001__x0001__x0001__x0001__x0010_@_x0001__x0001__x0001__x0001__x0001__x0001__x0010_@_x0001__x0001__x0001__x0001__x0001__x0001_ð?_x0001__x0001__x0001__x0001__x0001__x0001__x0008_@_x0001__x0002__x0001__x0001__x0001__x0001__x0001__x0001__x0010_@_x0001__x0001__x0001__x0001__x0001__x0001__x0001_@_x0001__x0001__x0001__x0001__x0001__x0001__x0010_@_x0001__x0001__x0001__x0001__x0001__x0001__x0008_@_x0001__x0001__x0001__x0001__x0001__x0001__x0008_@_x0001__x0001__x0001__x0001__x0001__x0001__x0010_@_x0001__x0001__x0001__x0001__x0001__x0001_ð?_x0001__x0001__x0001__x0001__x0001__x0001_ð?_x0001__x0001__x0001__x0001__x0001__x0001_ð?_x0001__x0001__x0001__x0001__x0001__x0001__x0008_@_x0001__x0001__x0001__x0001__x0001__x0001__x0001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0001_@_x0001__x0001__x0001__x0001__x0001__x0001__x0010_@_x0001__x0001__x0001__x0001__x0001__x0001__x0001_@_x0001__x0001__x0001__x0001__x0001__x0001__x0010_@_x0001__x0001__x0001__x0001__x0001__x0001__x0008_@_x0001__x0001__x0001__x0001__x0001__x0001__x0010_@_x0001__x0001__x0001__x0001__x0001__x0001__x0014_@_x0001__x0001__x0001__x0001__x0001__x0001__x0010_@_x0001__x0001__x0001__x0001__x0001__x0001_ð?_x0001__x0001__x0001__x0001__x0001__x0001_ð?_x0001__x0001__x0001__x0001__x0001__x0001__x0010_@_x0001__x0001__x0001__x0001__x0001__x0001__x0014_@_x0001__x0001__x0001__x0001__x0001__x0001__x0014_@_x0001__x0001__x0001__x0001__x0001__x0001__x0001_@_x0001__x0001__x0001__x0001__x0001__x0001_ð?_x0001__x0001__x0001__x0001__x0001__x0002__x0001__x0001__x0014_@_x0001__x0001__x0001__x0001__x0001__x0001__x0010_@_x0001__x0001__x0001__x0001__x0001__x0001__x0010_@_x0001__x0001__x0001__x0001__x0001__x0001_ð?_x0001__x0001__x0001__x0001__x0001__x0001__x0008_@_x0001__x0001__x0001__x0001__x0001__x0001_ð?_x0001__x0001__x0001__x0001__x0001__x0001__x0001_@_x0001__x0001__x0001__x0001__x0001__x0001__x0001_@_x0001__x0001__x0001__x0001__x0001__x0001_ð?_x0001__x0001__x0001__x0001__x0001__x0001__x0008_@_x0001__x0001__x0001__x0001__x0001__x0001__x0001_@_x0001__x0001__x0001__x0001__x0001__x0001__x0008_@_x0001__x0001__x0001__x0001__x0001__x0001__x0008_@_x0001__x0001__x0001__x0001__x0001__x0001__x0010_@_x0001__x0001__x0001__x0001__x0001__x0001__x0008_@_x0001__x0001__x0001__x0001__x0001__x0001_ð?_x0001__x0001__x0001__x0001__x0001__x0001_ð?_x0001__x0001__x0001__x0001__x0001__x0001__x0010_@_x0001__x0001__x0001__x0001__x0001__x0001__x0001_@_x0001__x0001__x0001__x0001__x0001__x0001__x0010_@_x0001__x0001__x0001__x0001__x0001__x0001__x0010_@_x0001__x0001__x0001__x0001__x0001__x0001_ð?_x0001__x0001__x0001__x0001__x0001__x0001__x0001_@_x0001__x0001__x0001__x0001__x0001__x0001_ð?_x0001__x0001__x0001__x0001__x0001__x0001_ð?_x0001__x0001__x0001__x0001__x0001__x0001__x0010_@_x0001__x0001__x0001__x0001__x0001__x0001__x0010_@_x0001__x0001__x0001__x0001__x0001__x0001__x0014_@_x0001__x0001__x0001__x0001__x0001__x0001_ð?_x0001__x0001__x0001__x0001__x0001__x0001__x0018_@_x0001__x0001__x0001__x0001__x0001__x0001__x0010_@_x0001__x0001__x0001__x0001__x0001__x0001__x0008_@_x0001__x0002__x0001__x0001__x0001__x0001__x0001__x0001__x0008_@_x0001__x0001__x0001__x0001__x0001__x0001__x0001_@_x0001__x0001__x0001__x0001__x0001__x0001__x0014_@_x0001__x0001__x0001__x0001__x0001__x0001__x0008_@_x0001__x0001__x0001__x0001__x0001__x0001__x0001_@_x0001__x0001__x0001__x0001__x0001__x0001__x0010_@_x0001__x0001__x0001__x0001__x0001__x0001__x0014_@_x0001__x0001__x0001__x0001__x0001__x0001__x0001_@_x0001__x0001__x0001__x0001__x0001__x0001_ð?_x0001__x0001__x0001__x0001__x0001__x0001__x0001_@_x0001__x0001__x0001__x0001__x0001__x0001_ð?_x0001__x0001__x0001__x0001__x0001__x0001__x0001_@_x0001__x0001__x0001__x0001__x0001__x0001__x0001_@_x0001__x0001__x0001__x0001__x0001__x0001__x0014_@_x0001__x0001__x0001__x0001__x0001__x0001_ð?_x0001__x0001__x0001__x0001__x0001__x0001__x0001_@_x0001__x0001__x0001__x0001__x0001__x0001__x0010_@_x0001__x0001__x0001__x0001__x0001__x0001__x0001_@_x0001__x0001__x0001__x0001__x0001__x0001__x0014_@_x0001__x0001__x0001__x0001__x0001__x0001__x0008_@_x0001__x0001__x0001__x0001__x0001__x0001_ð?_x0001__x0001__x0001__x0001__x0001__x0001_ð?_x0001__x0001__x0001__x0001__x0001__x0001__x0010_@_x0001__x0001__x0001__x0001__x0001__x0001_ð?_x0001__x0001__x0001__x0001__x0001__x0001__x0010_@_x0001__x0001__x0001__x0001__x0001__x0001__x0014_@_x0001__x0001__x0001__x0001__x0001__x0001__x0010_@_x0001__x0001__x0001__x0001__x0001__x0001__x0010_@_x0001__x0001__x0001__x0001__x0001__x0001__x0008_@_x0001__x0001__x0001__x0001__x0001__x0001__x0001_@_x0001__x0001__x0001__x0001__x0001__x0001_ð?_x0001__x0001__x0001__x0001__x0001__x0002__x0001__x0001__x0001_@_x0001__x0001__x0001__x0001__x0001__x0001__x0001_@_x0001__x0001__x0001__x0001__x0001__x0001_ð?_x0001__x0001__x0001__x0001__x0001__x0001__x0008_@_x0001__x0001__x0001__x0001__x0001__x0001__x0018_@_x0001__x0001__x0001__x0001__x0001__x0001_ð?_x0001__x0001__x0001__x0001__x0001__x0001__x0008_@_x0001__x0001__x0001__x0001__x0001__x0001__x0008_@_x0001__x0001__x0001__x0001__x0001__x0001__x0010_@_x0001__x0001__x0001__x0001__x0001__x0001_ð?_x0001__x0001__x0001__x0001__x0001__x0001__x0001_@_x0001__x0001__x0001__x0001__x0001__x0001__x0001_@_x0001__x0001__x0001__x0001__x0001__x0001__x0010_@_x0001__x0001__x0001__x0001__x0001__x0001__x0008_@_x0001__x0001__x0001__x0001__x0001__x0001__x0001_@_x0001__x0001__x0001__x0001__x0001__x0001__x0010_@_x0001__x0001__x0001__x0001__x0001__x0001__x0014_@_x0001__x0001__x0001__x0001__x0001__x0001__x0014_@_x0001__x0001__x0001__x0001__x0001__x0001__x0010_@_x0001__x0001__x0001__x0001__x0001__x0001_ð?_x0001__x0001__x0001__x0001__x0001__x0001__x0010_@_x0001__x0001__x0001__x0001__x0001__x0001__x0001_@_x0001__x0001__x0001__x0001__x0001__x0001__x0001_@_x0001__x0001__x0001__x0001__x0001__x0001_ð?_x0001__x0001__x0001__x0001__x0001__x0001_ð?_x0001__x0001__x0001__x0001__x0001__x0001__x0001_@_x0001__x0001__x0001__x0001__x0001__x0001__x0001_@_x0001__x0001__x0001__x0001__x0001__x0001__x0008_@_x0001__x0001__x0001__x0001__x0001__x0001_ð?_x0001__x0001__x0001__x0001__x0001__x0001__x0001_@_x0001__x0001__x0001__x0001__x0001__x0001__x0010_@_x0001__x0001__x0001__x0001__x0001__x0001__x0010_@_x0001__x0002__x0001__x0001__x0001__x0001__x0001__x0001__x0014_@_x0001__x0001__x0001__x0001__x0001__x0001__x0001_@_x0001__x0001__x0001__x0001__x0001__x0001__x0010_@_x0001__x0001__x0001__x0001__x0001__x0001__x0001_@_x0001__x0001__x0001__x0001__x0001__x0001__x0001_@_x0001__x0001__x0001__x0001__x0001__x0001__x0014_@_x0001__x0001__x0001__x0001__x0001__x0001__x0010_@_x0001__x0001__x0001__x0001__x0001__x0001__x0008_@_x0001__x0001__x0001__x0001__x0001__x0001__x0001_@_x0001__x0001__x0001__x0001__x0001__x0001_ð?_x0001__x0001__x0001__x0001__x0001__x0001_ð?_x0001__x0001__x0001__x0001__x0001__x0001__x0010_@_x0001__x0001__x0001__x0001__x0001__x0001__x0014_@_x0001__x0001__x0001__x0001__x0001__x0001__x0008_@_x0001__x0001__x0001__x0001__x0001__x0001__x0001_@_x0001__x0001__x0001__x0001__x0001__x0001__x0001_@_x0001__x0001__x0001__x0001__x0001__x0001__x0010_@_x0001__x0001__x0001__x0001__x0001__x0001__x0008_@_x0001__x0001__x0001__x0001__x0001__x0001__x0014_@_x0001__x0001__x0001__x0001__x0001__x0001__x0008_@_x0001__x0001__x0001__x0001__x0001__x0001__x0001_@_x0001__x0001__x0001__x0001__x0001__x0001_ð?_x0001__x0001__x0001__x0001__x0001__x0001__x0001_@_x0001__x0001__x0001__x0001__x0001__x0001__x0001_@_x0001__x0001__x0001__x0001__x0001__x0001__x0014_@_x0001__x0001__x0001__x0001__x0001__x0001__x0010_@_x0001__x0001__x0001__x0001__x0001__x0001__x0010_@_x0001__x0001__x0001__x0001__x0001__x0001__x0014_@_x0001__x0001__x0001__x0001__x0001__x0001_ð?_x0001__x0001__x0001__x0001__x0001__x0001__x0001_@_x0001__x0001__x0001__x0001__x0001__x0001__x0001_@_x0001__x0001__x0001__x0001__x0001__x0002__x0001__x0001__x0014_@_x0001__x0001__x0001__x0001__x0001__x0001__x0010_@_x0001__x0001__x0001__x0001__x0001__x0001__x0010_@_x0001__x0001__x0001__x0001__x0001__x0001__x0014_@_x0001__x0001__x0001__x0001__x0001__x0001__x0001_@_x0001__x0001__x0001__x0001__x0001__x0001__x0008_@_x0001__x0001__x0001__x0001__x0001__x0001__x0010_@_x0001__x0001__x0001__x0001__x0001__x0001__x0001_@_x0001__x0001__x0001__x0001__x0001__x0001__x0018_@_x0001__x0001__x0001__x0001__x0001__x0001__x0014_@_x0001__x0001__x0001__x0001__x0001__x0001__x0010_@_x0001__x0001__x0001__x0001__x0001__x0001__x0008_@_x0001__x0001__x0001__x0001__x0001__x0001__x0008_@_x0001__x0001__x0001__x0001__x0001__x0001__x0010_@_x0001__x0001__x0001__x0001__x0001__x0001__x0014_@_x0001__x0001__x0001__x0001__x0001__x0001__x0010_@_x0001__x0001__x0001__x0001__x0001__x0001_ð?_x0001__x0001__x0001__x0001__x0001__x0001_ð?_x0001__x0001__x0001__x0001__x0001__x0001_ð?_x0001__x0001__x0001__x0001__x0001__x0001_ð?_x0001__x0001__x0001__x0001__x0001__x0001__x0010_@_x0001__x0001__x0001__x0001__x0001__x0001__x0001_@_x0001__x0001__x0001__x0001__x0001__x0001_ð?_x0001__x0001__x0001__x0001__x0001__x0001__x0008_@_x0001__x0001__x0001__x0001__x0001__x0001_ð?_x0001__x0001__x0001__x0001__x0001__x0001__x0001_@_x0001__x0001__x0001__x0001__x0001__x0001__x0001_@_x0001__x0001__x0001__x0001__x0001__x0001__x0001_@_x0001__x0001__x0001__x0001__x0001__x0001__x0001_@_x0001__x0001__x0001__x0001__x0001__x0001_ð?_x0001__x0001__x0001__x0001__x0001__x0001__x0008_@_x0001__x0001__x0001__x0001__x0001__x0001__x0001_@_x0001__x0002__x0001__x0001__x0001__x0001__x0001__x0001__x0010_@_x0001__x0001__x0001__x0001__x0001__x0001__x0001_@_x0001__x0001__x0001__x0001__x0001__x0001__x0008_@_x0001__x0001__x0001__x0001__x0001__x0001__x0001_@_x0001__x0001__x0001__x0001__x0001__x0001__x0008_@_x0001__x0001__x0001__x0001__x0001__x0001__x0010_@_x0001__x0001__x0001__x0001__x0001__x0001_ð?_x0001__x0001__x0001__x0001__x0001__x0001_ð?_x0001__x0001__x0001__x0001__x0001__x0001__x0010_@_x0001__x0001__x0001__x0001__x0001__x0001__x0008_@_x0001__x0001__x0001__x0001__x0001__x0001__x0008_@_x0001__x0001__x0001__x0001__x0001__x0001__x0008_@_x0001__x0001__x0001__x0001__x0001__x0001_ð?_x0001__x0001__x0001__x0001__x0001__x0001__x0010_@_x0001__x0001__x0001__x0001__x0001__x0001__x0018_@_x0001__x0001__x0001__x0001__x0001__x0001_ð?_x0001__x0001__x0001__x0001__x0001__x0001__x0010_@_x0001__x0001__x0001__x0001__x0001__x0001_ð?_x0001__x0001__x0001__x0001__x0001__x0001__x0010_@_x0001__x0001__x0001__x0001__x0001__x0001__x0008_@_x0001__x0001__x0001__x0001__x0001__x0001__x0010_@_x0001__x0001__x0001__x0001__x0001__x0001__x0010_@_x0001__x0001__x0001__x0001__x0001__x0001_ð?_x0001__x0001__x0001__x0001__x0001__x0001_ð?_x0001__x0001__x0001__x0001__x0001__x0001_ð?_x0001__x0001__x0001__x0001__x0001__x0001__x0008_@_x0001__x0001__x0001__x0001__x0001__x0001__x0010_@_x0001__x0001__x0001__x0001__x0001__x0001__x0001_@_x0001__x0001__x0001__x0001__x0001__x0001__x0018_@_x0001__x0001__x0001__x0001__x0001__x0001_ð?_x0001__x0001__x0001__x0001__x0001__x0001__x0010_@_x0001__x0001__x0001__x0001__x0001__x0002__x0001__x0001__x0010_@_x0001__x0001__x0001__x0001__x0001__x0001__x0001_@_x0001__x0001__x0001__x0001__x0001__x0001__x0008_@_x0001__x0001__x0001__x0001__x0001__x0001__x0008_@_x0001__x0001__x0001__x0001__x0001__x0001__x0010_@_x0001__x0001__x0001__x0001__x0001__x0001__x0010_@_x0001__x0001__x0001__x0001__x0001__x0001__x0001_@_x0001__x0001__x0001__x0001__x0001__x0001__x0014_@_x0001__x0001__x0001__x0001__x0001__x0001__x0001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0014_@_x0001__x0001__x0001__x0001__x0001__x0001__x0008_@_x0001__x0001__x0001__x0001__x0001__x0001_ð?_x0001__x0001__x0001__x0001__x0001__x0001__x0010_@_x0001__x0001__x0001__x0001__x0001__x0001__x0014_@_x0001__x0001__x0001__x0001__x0001__x0001__x0010_@_x0001__x0001__x0001__x0001__x0001__x0001__x0010_@_x0001__x0001__x0001__x0001__x0001__x0001_ð?_x0001__x0001__x0001__x0001__x0001__x0001__x0008_@_x0001__x0001__x0001__x0001__x0001__x0001__x0008_@_x0001__x0001__x0001__x0001__x0001__x0001__x0008_@_x0001__x0001__x0001__x0001__x0001__x0001__x0014_@_x0001__x0001__x0001__x0001__x0001__x0001__x0010_@_x0001__x0001__x0001__x0001__x0001__x0001__x0001_@_x0001__x0001__x0001__x0001__x0001__x0001__x0014_@_x0001__x0001__x0001__x0001__x0001__x0001__x0014_@_x0001__x0002__x0001__x0001__x0001__x0001__x0001__x0001__x0010_@_x0001__x0001__x0001__x0001__x0001__x0001__x0001_@_x0001__x0001__x0001__x0001__x0001__x0001__x0008_@_x0001__x0001__x0001__x0001__x0001__x0001__x0001_@_x0001__x0001__x0001__x0001__x0001__x0001__x0008_@_x0001__x0001__x0001__x0001__x0001__x0001__x0001_@_x0001__x0001__x0001__x0001__x0001__x0001__x0010_@_x0001__x0001__x0001__x0001__x0001__x0001__x0014_@_x0001__x0001__x0001__x0001__x0001__x0001__x0001_@_x0001__x0001__x0001__x0001__x0001__x0001__x0010_@_x0001__x0001__x0001__x0001__x0001__x0001_ð?_x0001__x0001__x0001__x0001__x0001__x0001__x0010_@_x0001__x0001__x0001__x0001__x0001__x0001__x0014_@_x0001__x0001__x0001__x0001__x0001__x0001_ð?_x0001__x0001__x0001__x0001__x0001__x0001__x0014_@_x0001__x0001__x0001__x0001__x0001__x0001__x0001_@_x0001__x0001__x0001__x0001__x0001__x0001__x0014_@_x0001__x0001__x0001__x0001__x0001__x0001__x0008_@_x0001__x0001__x0001__x0001__x0001__x0001_ð?_x0001__x0001__x0001__x0001__x0001__x0001__x0001_@_x0001__x0001__x0001__x0001__x0001__x0001__x0008_@_x0001__x0001__x0001__x0001__x0001__x0001__x0010_@_x0001__x0001__x0001__x0001__x0001__x0001__x0001_@_x0001__x0001__x0001__x0001__x0001__x0001__x0001_@_x0001__x0001__x0001__x0001__x0001__x0001_ð?_x0001__x0001__x0001__x0001__x0001__x0001__x0014_@_x0001__x0001__x0001__x0001__x0001__x0001__x0001_@_x0001__x0001__x0001__x0001__x0001__x0001__x0001_@_x0001__x0001__x0001__x0001__x0001__x0001__x0014_@_x0001__x0001__x0001__x0001__x0001__x0001__x0008_@_x0001__x0001__x0001__x0001__x0001__x0001__x0001_@_x0001__x0001__x0001__x0001__x0001__x0002__x0001__x0001__x0008_@_x0001__x0001__x0001__x0001__x0001__x0001__x0010_@_x0001__x0001__x0001__x0001__x0001__x0001__x0010_@_x0001__x0001__x0001__x0001__x0001__x0001_ð?_x0001__x0001__x0001__x0001__x0001__x0001__x0001_@_x0001__x0001__x0001__x0001__x0001__x0001__x0008_@_x0001__x0001__x0001__x0001__x0001__x0001__x0008_@_x0001__x0001__x0001__x0001__x0001__x0001__x0014_@_x0001__x0001__x0001__x0001__x0001__x0001__x0008_@_x0001__x0001__x0001__x0001__x0001__x0001__x0014_@_x0001__x0001__x0001__x0001__x0001__x0001__x0001_@_x0001__x0001__x0001__x0001__x0001__x0001__x0018_@_x0001__x0001__x0001__x0001__x0001__x0001__x0008_@_x0001__x0001__x0001__x0001__x0001__x0001__x0014_@_x0001__x0001__x0001__x0001__x0001__x0001__x0001_@_x0001__x0001__x0001__x0001__x0001__x0001__x0010_@_x0001__x0001__x0001__x0001__x0001__x0001__x0010_@_x0001__x0001__x0001__x0001__x0001__x0001__x0010_@_x0001__x0001__x0001__x0001__x0001__x0001_ð?_x0001__x0001__x0001__x0001__x0001__x0001__x0010_@_x0001__x0001__x0001__x0001__x0001__x0001__x0014_@_x0001__x0001__x0001__x0001__x0001__x0001__x0001_@_x0001__x0001__x0001__x0001__x0001__x0001_ð?_x0001__x0001__x0001__x0001__x0001__x0001__x0001_@_x0001__x0001__x0001__x0001__x0001__x0001__x0014_@_x0001__x0001__x0001__x0001__x0001__x0001_ð?_x0001__x0001__x0001__x0001__x0001__x0001__x0014_@_x0001__x0001__x0001__x0001__x0001__x0001__x0008_@_x0001__x0001__x0001__x0001__x0001__x0001__x0008_@_x0001__x0001__x0001__x0001__x0001__x0001__x0001_@_x0001__x0001__x0001__x0001__x0001__x0001__x0008_@_x0001__x0001__x0001__x0001__x0001__x0001__x0018_@_x0001__x0002__x0001__x0001__x0001__x0001__x0001__x0001__x0001_@_x0001__x0001__x0001__x0001__x0001__x0001__x0010_@_x0001__x0001__x0001__x0001__x0001__x0001__x0008_@_x0001__x0001__x0001__x0001__x0001__x0001_ð?_x0001__x0001__x0001__x0001__x0001__x0001__x0010_@_x0001__x0001__x0001__x0001__x0001__x0001__x0001_@_x0001__x0001__x0001__x0001__x0001__x0001__x0001_@_x0001__x0001__x0001__x0001__x0001__x0001_ð?_x0001__x0001__x0001__x0001__x0001__x0001_ð?_x0001__x0001__x0001__x0001__x0001__x0001__x0014_@_x0001__x0001__x0001__x0001__x0001__x0001__x0001_@_x0001__x0001__x0001__x0001__x0001__x0001__x0001_@_x0001__x0001__x0001__x0001__x0001__x0001__x0010_@_x0001__x0001__x0001__x0001__x0001__x0001__x0018_@_x0001__x0001__x0001__x0001__x0001__x0001_ð?_x0001__x0001__x0001__x0001__x0001__x0001_ð?_x0001__x0001__x0001__x0001__x0001__x0001__x0010_@_x0001__x0001__x0001__x0001__x0001__x0001_ð?_x0001__x0001__x0001__x0001__x0001__x0001__x0010_@_x0001__x0001__x0001__x0001__x0001__x0001__x0014_@_x0001__x0001__x0001__x0001__x0001__x0001__x0010_@_x0001__x0001__x0001__x0001__x0001__x0001__x0001_@_x0001__x0001__x0001__x0001__x0001__x0001__x0008_@_x0001__x0001__x0001__x0001__x0001__x0001_ð?_x0001__x0001__x0001__x0001__x0001__x0001__x0010_@_x0001__x0001__x0001__x0001__x0001__x0001__x0010_@_x0001__x0001__x0001__x0001__x0001__x0001__x0018_@_x0001__x0001__x0001__x0001__x0001__x0001__x0014_@_x0001__x0001__x0001__x0001__x0001__x0001__x0008_@_x0001__x0001__x0001__x0001__x0001__x0001__x0001_@_x0001__x0001__x0001__x0001__x0001__x0001__x0014_@_x0001__x0001__x0001__x0001__x0001__x0002__x0001__x0001__x0008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ð?_x0001__x0001__x0001__x0001__x0001__x0001_ð?_x0001__x0001__x0001__x0001__x0001__x0001__x0018_@_x0001__x0001__x0001__x0001__x0001__x0001__x0001_@_x0001__x0001__x0001__x0001__x0001__x0001__x0001_@_x0001__x0001__x0001__x0001__x0001__x0001__x0008_@_x0001__x0001__x0001__x0001__x0001__x0001__x0014_@_x0001__x0001__x0001__x0001__x0001__x0001__x0008_@_x0001__x0001__x0001__x0001__x0001__x0001__x0001_@_x0001__x0001__x0001__x0001__x0001__x0001__x0001_@_x0001__x0001__x0001__x0001__x0001__x0001_ð?_x0001__x0001__x0001__x0001__x0001__x0001__x0008_@_x0001__x0001__x0001__x0001__x0001__x0001_ð?_x0001__x0001__x0001__x0001__x0001__x0001__x0014_@_x0001__x0001__x0001__x0001__x0001__x0001__x0001_@_x0001__x0001__x0001__x0001__x0001__x0001__x0010_@_x0001__x0001__x0001__x0001__x0001__x0001__x0001_@_x0001__x0001__x0001__x0001__x0001__x0001__x0001_@_x0001__x0001__x0001__x0001__x0001__x0001__x0014_@_x0001__x0001__x0001__x0001__x0001__x0001_ð?_x0001__x0001__x0001__x0001__x0001__x0001__x0008_@_x0001__x0001__x0001__x0001__x0001__x0001__x0010_@_x0001__x0001__x0001__x0001__x0001__x0001__x0008_@_x0001__x0001__x0001__x0001__x0001__x0001__x0014_@_x0001__x0001__x0001__x0001__x0001__x0001__x0010_@_x0001__x0001__x0001__x0001__x0001__x0001_ð?_x0001__x0002__x0001__x0001__x0001__x0001__x0001__x0001__x0001_@_x0001__x0001__x0001__x0001__x0001__x0001__x0001_@_x0001__x0001__x0001__x0001__x0001__x0001__x0008_@_x0001__x0001__x0001__x0001__x0001__x0001__x0014_@_x0001__x0001__x0001__x0001__x0001__x0001_ð?_x0001__x0001__x0001__x0001__x0001__x0001__x0014_@_x0001__x0001__x0001__x0001__x0001__x0001__x0010_@_x0001__x0001__x0001__x0001__x0001__x0001__x0014_@_x0001__x0001__x0001__x0001__x0001__x0001_ð?_x0001__x0001__x0001__x0001__x0001__x0001__x0008_@_x0001__x0001__x0001__x0001__x0001__x0001__x0008_@_x0001__x0001__x0001__x0001__x0001__x0001__x0018_@_x0001__x0001__x0001__x0001__x0001__x0001__x0001_@_x0001__x0001__x0001__x0001__x0001__x0001__x0008_@_x0001__x0001__x0001__x0001__x0001__x0001__x0010_@_x0001__x0001__x0001__x0001__x0001__x0001__x0014_@_x0001__x0001__x0001__x0001__x0001__x0001__x0001_@_x0001__x0001__x0001__x0001__x0001__x0001__x0001_@_x0001__x0001__x0001__x0001__x0001__x0001_ð?_x0001__x0001__x0001__x0001__x0001__x0001__x0001_@_x0001__x0001__x0001__x0001__x0001__x0001__x0008_@_x0001__x0001__x0001__x0001__x0001__x0001__x0014_@_x0001__x0001__x0001__x0001__x0001__x0001__x0010_@_x0001__x0001__x0001__x0001__x0001__x0001__x0008_@_x0001__x0001__x0001__x0001__x0001__x0001__x0010_@_x0001__x0001__x0001__x0001__x0001__x0001__x0001_@_x0001__x0001__x0001__x0001__x0001__x0001__x0018_@_x0001__x0001__x0001__x0001__x0001__x0001__x0018_@_x0001__x0001__x0001__x0001__x0001__x0001__x0008_@_x0001__x0001__x0001__x0001__x0001__x0001__x0014_@_x0001__x0001__x0001__x0001__x0001__x0001_ð?_x0001__x0001__x0001__x0001__x0001__x0002__x0001__x0001__x0001_@_x0001__x0001__x0001__x0001__x0001__x0001__x0001_@_x0001__x0001__x0001__x0001__x0001__x0001__x0001_@_x0001__x0001__x0001__x0001__x0001__x0001__x0014_@_x0001__x0001__x0001__x0001__x0001__x0001__x0008_@_x0001__x0001__x0001__x0001__x0001__x0001__x0010_@_x0001__x0001__x0001__x0001__x0001__x0001__x0018_@_x0001__x0001__x0001__x0001__x0001__x0001__x0014_@_x0001__x0001__x0001__x0001__x0001__x0001__x0018_@_x0001__x0001__x0001__x0001__x0001__x0001_ð?_x0001__x0001__x0001__x0001__x0001__x0001__x0001_@_x0001__x0001__x0001__x0001__x0001__x0001__x0014_@_x0001__x0001__x0001__x0001__x0001__x0001__x0008_@_x0001__x0001__x0001__x0001__x0001__x0001__x0018_@_x0001__x0001__x0001__x0001__x0001__x0001__x0008_@_x0001__x0001__x0001__x0001__x0001__x0001__x0008_@_x0001__x0001__x0001__x0001__x0001__x0001__x0001_@_x0001__x0001__x0001__x0001__x0001__x0001_ð?_x0001__x0001__x0001__x0001__x0001__x0001_ð?_x0001__x0001__x0001__x0001__x0001__x0001__x0008_@_x0001__x0001__x0001__x0001__x0001__x0001__x0001_@_x0001__x0001__x0001__x0001__x0001__x0001_ð?_x0001__x0001__x0001__x0001__x0001__x0001__x0014_@_x0001__x0001__x0001__x0001__x0001__x0001__x0010_@_x0001__x0001__x0001__x0001__x0001__x0001__x0018_@_x0001__x0001__x0001__x0001__x0001__x0001__x0018_@_x0001__x0001__x0001__x0001__x0001__x0001__x0001_@_x0001__x0001__x0001__x0001__x0001__x0001__x0014_@_x0001__x0001__x0001__x0001__x0001__x0001__x0001_@_x0001__x0001__x0001__x0001__x0001__x0001__x0010_@_x0001__x0001__x0001__x0001__x0001__x0001__x0010_@_x0001__x0001__x0001__x0001__x0001__x0001__x0008_@_x0001__x0002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0014_@_x0001__x0001__x0001__x0001__x0001__x0001__x0008_@_x0001__x0001__x0001__x0001__x0001__x0001__x0001_@_x0001__x0001__x0001__x0001__x0001__x0001__x0018_@_x0001__x0001__x0001__x0001__x0001__x0001_ð?_x0001__x0001__x0001__x0001__x0001__x0001_ð?_x0001__x0001__x0001__x0001__x0001__x0001__x0010_@_x0001__x0001__x0001__x0001__x0001__x0001__x0008_@_x0001__x0001__x0001__x0001__x0001__x0001__x0008_@_x0001__x0001__x0001__x0001__x0001__x0001__x0008_@_x0001__x0001__x0001__x0001__x0001__x0001__x0001_@_x0001__x0001__x0001__x0001__x0001__x0001__x0010_@_x0001__x0001__x0001__x0001__x0001__x0001_ð?_x0001__x0001__x0001__x0001__x0001__x0001__x0008_@_x0001__x0001__x0001__x0001__x0001__x0001__x0008_@_x0001__x0001__x0001__x0001__x0001__x0001__x0001_@_x0001__x0001__x0001__x0001__x0001__x0001__x0008_@_x0001__x0001__x0001__x0001__x0001__x0001__x0001_@_x0001__x0001__x0001__x0001__x0001__x0001__x0014_@_x0001__x0001__x0001__x0001__x0001__x0001__x0014_@_x0001__x0001__x0001__x0001__x0001__x0001__x0008_@_x0001__x0001__x0001__x0001__x0001__x0001__x0001_@_x0001__x0001__x0001__x0001__x0001__x0001__x0001_@_x0001__x0001__x0001__x0001__x0001__x0001__x0001_@_x0001__x0001__x0001__x0001__x0001__x0001__x0001_@_x0001__x0001__x0001__x0001__x0001__x0002__x0001__x0001__x0008_@_x0001__x0001__x0001__x0001__x0001__x0001__x0001_@_x0001__x0001__x0001__x0001__x0001__x0001__x0010_@_x0001__x0001__x0001__x0001__x0001__x0001__x0010_@_x0001__x0001__x0001__x0001__x0001__x0001__x0001_@_x0001__x0001__x0001__x0001__x0001__x0001_ð?_x0001__x0001__x0001__x0001__x0001__x0001__x0008_@_x0001__x0001__x0001__x0001__x0001__x0001__x0008_@_x0001__x0001__x0001__x0001__x0001__x0001__x0018_@_x0001__x0001__x0001__x0001__x0001__x0001__x0001_@_x0001__x0001__x0001__x0001__x0001__x0001_ð?_x0001__x0001__x0001__x0001__x0001__x0001__x0014_@_x0001__x0001__x0001__x0001__x0001__x0001__x0010_@_x0001__x0001__x0001__x0001__x0001__x0001__x0001_@_x0001__x0001__x0001__x0001__x0001__x0001__x0001_@_x0001__x0001__x0001__x0001__x0001__x0001__x0010_@_x0001__x0001__x0001__x0001__x0001__x0001__x0001_@_x0001__x0001__x0001__x0001__x0001__x0001__x0018_@_x0001__x0001__x0001__x0001__x0001__x0001__x0010_@_x0001__x0001__x0001__x0001__x0001__x0001__x0008_@_x0001__x0001__x0001__x0001__x0001__x0001__x0008_@_x0001__x0001__x0001__x0001__x0001__x0001_ð?_x0001__x0001__x0001__x0001__x0001__x0001__x0001_@_x0001__x0001__x0001__x0001__x0001__x0001__x0008_@_x0001__x0001__x0001__x0001__x0001__x0001_ð?_x0001__x0001__x0001__x0001__x0001__x0001__x0010_@_x0001__x0001__x0001__x0001__x0001__x0001__x0010_@_x0001__x0001__x0001__x0001__x0001__x0001__x0008_@_x0001__x0001__x0001__x0001__x0001__x0001__x0010_@_x0001__x0001__x0001__x0001__x0001__x0001__x0001_@_x0001__x0001__x0001__x0001__x0001__x0001__x0008_@_x0001__x0001__x0001__x0001__x0001__x0001__x0008_@_x0001__x0002__x0001__x0001__x0001__x0001__x0001__x0001__x0010_@_x0001__x0001__x0001__x0001__x0001__x0001__x0008_@_x0001__x0001__x0001__x0001__x0001__x0001__x0010_@_x0001__x0001__x0001__x0001__x0001__x0001__x0001_@_x0001__x0001__x0001__x0001__x0001__x0001__x0001_@_x0001__x0001__x0001__x0001__x0001__x0001__x0008_@_x0001__x0001__x0001__x0001__x0001__x0001__x0010_@_x0001__x0001__x0001__x0001__x0001__x0001__x0018_@_x0001__x0001__x0001__x0001__x0001__x0001__x0001_@_x0001__x0001__x0001__x0001__x0001__x0001__x0010_@_x0001__x0001__x0001__x0001__x0001__x0001__x0001_@_x0001__x0001__x0001__x0001__x0001__x0001_ð?_x0001__x0001__x0001__x0001__x0001__x0001__x0001_@_x0001__x0001__x0001__x0001__x0001__x0001__x0010_@_x0001__x0001__x0001__x0001__x0001__x0001__x0014_@_x0001__x0001__x0001__x0001__x0001__x0001__x0008_@_x0001__x0001__x0001__x0001__x0001__x0001__x0014_@_x0001__x0001__x0001__x0001__x0001__x0001__x0001_@_x0001__x0001__x0001__x0001__x0001__x0001__x0018_@_x0001__x0001__x0001__x0001__x0001__x0001__x0010_@_x0001__x0001__x0001__x0001__x0001__x0001_ð?_x0001__x0001__x0001__x0001__x0001__x0001_ð?_x0001__x0001__x0001__x0001__x0001__x0001__x0001_@_x0001__x0001__x0001__x0001__x0001__x0001__x0008_@_x0001__x0001__x0001__x0001__x0001__x0001__x0010_@_x0001__x0001__x0001__x0001__x0001__x0001__x0001_@_x0001__x0001__x0001__x0001__x0001__x0001__x0001_@_x0001__x0001__x0001__x0001__x0001__x0001_ð?_x0001__x0001__x0001__x0001__x0001__x0001__x0001_@_x0001__x0001__x0001__x0001__x0001__x0001__x0014_@_x0001__x0001__x0001__x0001__x0001__x0001__x0001_@_x0001__x0001__x0001__x0001__x0001__x0002__x0001__x0001__x0014_@_x0001__x0001__x0001__x0001__x0001__x0001__x0008_@_x0001__x0001__x0001__x0001__x0001__x0001__x0008_@_x0001__x0001__x0001__x0001__x0001__x0001__x0001_@_x0001__x0001__x0001__x0001__x0001__x0001__x0001_@_x0001__x0001__x0001__x0001__x0001__x0001__x0001_@_x0001__x0001__x0001__x0001__x0001__x0001_ð?_x0001__x0001__x0001__x0001__x0001__x0001__x0014_@_x0001__x0001__x0001__x0001__x0001__x0001_ð?_x0001__x0001__x0001__x0001__x0001__x0001__x0008_@_x0001__x0001__x0001__x0001__x0001__x0001__x0001_@_x0001__x0001__x0001__x0001__x0001__x0001_ð?_x0001__x0001__x0001__x0001__x0001__x0001__x0014_@_x0001__x0001__x0001__x0001__x0001__x0001__x0008_@_x0001__x0001__x0001__x0001__x0001__x0001__x0010_@_x0001__x0001__x0001__x0001__x0001__x0001_ð?_x0001__x0001__x0001__x0001__x0001__x0001__x0008_@_x0001__x0001__x0001__x0001__x0001__x0001__x0001_@_x0001__x0001__x0001__x0001__x0001__x0001__x0010_@_x0001__x0001__x0001__x0001__x0001__x0001__x0018_@_x0001__x0001__x0001__x0001__x0001__x0001__x0010_@_x0001__x0001__x0001__x0001__x0001__x0001__x0010_@_x0001__x0001__x0001__x0001__x0001__x0001__x0008_@_x0001__x0001__x0001__x0001__x0001__x0001_ð?_x0001__x0001__x0001__x0001__x0001__x0001__x0008_@_x0001__x0001__x0001__x0001__x0001__x0001__x0001_@_x0001__x0001__x0001__x0001__x0001__x0001__x0001_@_x0001__x0001__x0001__x0001__x0001__x0001__x0008_@_x0001__x0001__x0001__x0001__x0001__x0001__x0010_@_x0001__x0001__x0001__x0001__x0001__x0001__x0018_@_x0001__x0001__x0001__x0001__x0001__x0001__x0008_@_x0001__x0001__x0001__x0001__x0001__x0001__x0014_@_x0001__x0002__x0001__x0001__x0001__x0001__x0001__x0001__x0001_@_x0001__x0001__x0001__x0001__x0001__x0001_ð?_x0001__x0001__x0001__x0001__x0001__x0001__x0008_@_x0001__x0001__x0001__x0001__x0001__x0001__x0001_@_x0001__x0001__x0001__x0001__x0001__x0001__x0008_@_x0001__x0001__x0001__x0001__x0001__x0001__x0001_@_x0001__x0001__x0001__x0001__x0001__x0001__x0008_@_x0001__x0001__x0001__x0001__x0001__x0001_ð?_x0001__x0001__x0001__x0001__x0001__x0001__x0008_@_x0001__x0001__x0001__x0001__x0001__x0001__x0001_@_x0001__x0001__x0001__x0001__x0001__x0001__x0001_@_x0001__x0001__x0001__x0001__x0001__x0001__x0001_@_x0001__x0001__x0001__x0001__x0001__x0001__x0010_@_x0001__x0001__x0001__x0001__x0001__x0001__x0001_@_x0001__x0001__x0001__x0001__x0001__x0001__x0010_@_x0001__x0001__x0001__x0001__x0001__x0001__x0008_@_x0001__x0001__x0001__x0001__x0001__x0001__x0008_@_x0001__x0001__x0001__x0001__x0001__x0001__x0008_@_x0001__x0001__x0001__x0001__x0001__x0001_ð?_x0001__x0001__x0001__x0001__x0001__x0001__x0008_@_x0001__x0001__x0001__x0001__x0001__x0001_ð?_x0001__x0001__x0001__x0001__x0001__x0001__x0001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0001_@_x0001__x0001__x0001__x0001__x0001__x0001__x0010_@_x0001__x0001__x0001__x0001__x0001__x0002__x0001__x0001__x0014_@_x0001__x0001__x0001__x0001__x0001__x0001__x0001_@_x0001__x0001__x0001__x0001__x0001__x0001__x0001_@_x0001__x0001__x0001__x0001__x0001__x0001__x0001_@_x0001__x0001__x0001__x0001__x0001__x0001_ð?_x0001__x0001__x0001__x0001__x0001__x0001__x0014_@_x0001__x0001__x0001__x0001__x0001__x0001__x0010_@_x0001__x0001__x0001__x0001__x0001__x0001__x0001_@_x0001__x0001__x0001__x0001__x0001__x0001__x0008_@_x0001__x0001__x0001__x0001__x0001__x0001_ð?_x0001__x0001__x0001__x0001__x0001__x0001__x0001_@_x0001__x0001__x0001__x0001__x0001__x0001__x0018_@_x0001__x0001__x0001__x0001__x0001__x0001_ð?_x0001__x0001__x0001__x0001__x0001__x0001_ð?_x0001__x0001__x0001__x0001__x0001__x0001__x0001_@_x0001__x0001__x0001__x0001__x0001__x0001__x0010_@_x0001__x0001__x0001__x0001__x0001__x0001__x0010_@_x0001__x0001__x0001__x0001__x0001__x0001_ð?_x0001__x0001__x0001__x0001__x0001__x0001__x0001_@_x0001__x0001__x0001__x0001__x0001__x0001_ð?_x0001__x0001__x0001__x0001__x0001__x0001__x0001_@_x0001__x0001__x0001__x0001__x0001__x0001__x0001_@_x0001__x0001__x0001__x0001__x0001__x0001_ð?_x0001__x0001__x0001__x0001__x0001__x0001__x0010_@_x0001__x0001__x0001__x0001__x0001__x0001__x0014_@_x0001__x0001__x0001__x0001__x0001__x0001__x0010_@_x0001__x0001__x0001__x0001__x0001__x0001__x0010_@_x0001__x0001__x0001__x0001__x0001__x0001__x0010_@_x0001__x0001__x0001__x0001__x0001__x0001__x0008_@_x0001__x0001__x0001__x0001__x0001__x0001__x0010_@_x0001__x0001__x0001__x0001__x0001__x0001_ð?_x0001__x0001__x0001__x0001__x0001__x0001__x0001_@_x0001__x0002__x0001__x0001__x0001__x0001__x0001__x0001__x0001_@_x0001__x0001__x0001__x0001__x0001__x0001__x0010_@_x0001__x0001__x0001__x0001__x0001__x0001__x0010_@_x0001__x0001__x0001__x0001__x0001__x0001_ð?_x0001__x0001__x0001__x0001__x0001__x0001__x0008_@_x0001__x0001__x0001__x0001__x0001__x0001__x0008_@_x0001__x0001__x0001__x0001__x0001__x0001__x0001_@_x0001__x0001__x0001__x0001__x0001__x0001_ð?_x0001__x0001__x0001__x0001__x0001__x0001__x0014_@_x0001__x0001__x0001__x0001__x0001__x0001__x0014_@_x0001__x0001__x0001__x0001__x0001__x0001__x0014_@_x0001__x0001__x0001__x0001__x0001__x0001__x0001_@_x0001__x0001__x0001__x0001__x0001__x0001__x0014_@_x0001__x0001__x0001__x0001__x0001__x0001__x0008_@_x0001__x0001__x0001__x0001__x0001__x0001__x0014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0001_@_x0001__x0001__x0001__x0001__x0001__x0001__x0001_@_x0001__x0001__x0001__x0001__x0001__x0001__x0001_@_x0001__x0001__x0001__x0001__x0001__x0001__x0001_@_x0001__x0001__x0001__x0001__x0001__x0001__x0014_@_x0001__x0001__x0001__x0001__x0001__x0001_ð?_x0001__x0001__x0001__x0001__x0001__x0001_ð?_x0001__x0001__x0001__x0001__x0001__x0001__x0008_@_x0001__x0001__x0001__x0001__x0001__x0001__x0014_@_x0001__x0001__x0001__x0001__x0001__x0001_ð?_x0001__x0001__x0001__x0001__x0001__x0001__x0001_@_x0001__x0001__x0001__x0001__x0001__x0002__x0001__x0001__x0001_@_x0001__x0001__x0001__x0001__x0001__x0001__x0010_@_x0001__x0001__x0001__x0001__x0001__x0001__x0008_@_x0001__x0001__x0001__x0001__x0001__x0001__x0001_@_x0001__x0001__x0001__x0001__x0001__x0001__x0014_@_x0001__x0001__x0001__x0001__x0001__x0001__x0014_@_x0001__x0001__x0001__x0001__x0001__x0001__x0014_@_x0001__x0001__x0001__x0001__x0001__x0001__x0010_@_x0001__x0001__x0001__x0001__x0001__x0001__x0010_@_x0001__x0001__x0001__x0001__x0001__x0001_ð?_x0001__x0001__x0001__x0001__x0001__x0001__x0008_@_x0001__x0001__x0001__x0001__x0001__x0001__x0001_@_x0001__x0001__x0001__x0001__x0001__x0001__x0008_@_x0001__x0001__x0001__x0001__x0001__x0001_ð?_x0001__x0001__x0001__x0001__x0001__x0001__x0010_@_x0001__x0001__x0001__x0001__x0001__x0001__x0001_@_x0001__x0001__x0001__x0001__x0001__x0001__x0001_@_x0001__x0001__x0001__x0001__x0001__x0001__x0008_@_x0001__x0001__x0001__x0001__x0001__x0001__x0014_@_x0001__x0001__x0001__x0001__x0001__x0001__x0010_@_x0001__x0001__x0001__x0001__x0001__x0001__x0001_@_x0001__x0001__x0001__x0001__x0001__x0001__x0010_@_x0001__x0001__x0001__x0001__x0001__x0001__x0014_@_x0001__x0001__x0001__x0001__x0001__x0001_ð?_x0001__x0001__x0001__x0001__x0001__x0001__x0001_@_x0001__x0001__x0001__x0001__x0001__x0001__x0001_@_x0001__x0001__x0001__x0001__x0001__x0001__x0010_@_x0001__x0001__x0001__x0001__x0001__x0001__x0001_@_x0001__x0001__x0001__x0001__x0001__x0001__x0001_@_x0001__x0001__x0001__x0001__x0001__x0001__x0001_@_x0001__x0001__x0001__x0001__x0001__x0001__x0014_@_x0001__x0001__x0001__x0001__x0001__x0001__x0008_@_x0001__x0002__x0001__x0001__x0001__x0001__x0001__x0001__x0001_@_x0001__x0001__x0001__x0001__x0001__x0001__x0010_@_x0001__x0001__x0001__x0001__x0001__x0001__x0010_@_x0001__x0001__x0001__x0001__x0001__x0001__x0014_@_x0001__x0001__x0001__x0001__x0001__x0001__x0008_@_x0001__x0001__x0001__x0001__x0001__x0001__x0014_@_x0001__x0001__x0001__x0001__x0001__x0001__x0001_@_x0001__x0001__x0001__x0001__x0001__x0001__x0010_@_x0001__x0001__x0001__x0001__x0001__x0001__x0014_@_x0001__x0001__x0001__x0001__x0001__x0001__x0001_@_x0001__x0001__x0001__x0001__x0001__x0001__x0014_@_x0001__x0001__x0001__x0001__x0001__x0001_ð?_x0001__x0001__x0001__x0001__x0001__x0001__x0010_@_x0001__x0001__x0001__x0001__x0001__x0001__x0001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ð?_x0001__x0001__x0001__x0001__x0001__x0001__x0008_@_x0001__x0001__x0001__x0001__x0001__x0001__x0018_@_x0001__x0001__x0001__x0001__x0001__x0001__x0008_@_x0001__x0001__x0001__x0001__x0001__x0001__x0001_@_x0001__x0001__x0001__x0001__x0001__x0001__x0008_@_x0001__x0001__x0001__x0001__x0001__x0001_ð?_x0001__x0001__x0001__x0001__x0001__x0001__x0008_@_x0001__x0001__x0001__x0001__x0001__x0001_ð?_x0001__x0001__x0001__x0001__x0001__x0001__x0014_@_x0001__x0001__x0001__x0001__x0001__x0001__x0014_@_x0001__x0001__x0001__x0001__x0001__x0001_ð?_x0001__x0001__x0001__x0001__x0001__x0002__x0001__x0001__x0018_@_x0001__x0001__x0001__x0001__x0001__x0001__x0010_@_x0001__x0001__x0001__x0001__x0001__x0001_ð?_x0001__x0001__x0001__x0001__x0001__x0001_ð?_x0001__x0001__x0001__x0001__x0001__x0001__x0010_@_x0001__x0001__x0001__x0001__x0001__x0001__x0008_@_x0001__x0001__x0001__x0001__x0001__x0001__x0010_@_x0001__x0001__x0001__x0001__x0001__x0001__x0018_@_x0001__x0001__x0001__x0001__x0001__x0001_ð?_x0001__x0001__x0001__x0001__x0001__x0001_ð?_x0001__x0001__x0001__x0001__x0001__x0001__x0010_@_x0001__x0001__x0001__x0001__x0001__x0001__x0001_@_x0001__x0001__x0001__x0001__x0001__x0001__x0014_@_x0001__x0001__x0001__x0001__x0001__x0001_ð?_x0001__x0001__x0001__x0001__x0001__x0001__x0018_@_x0001__x0001__x0001__x0001__x0001__x0001__x0014_@_x0001__x0001__x0001__x0001__x0001__x0001_ð?_x0001__x0001__x0001__x0001__x0001__x0001__x0008_@_x0001__x0001__x0001__x0001__x0001__x0001__x0010_@_x0001__x0001__x0001__x0001__x0001__x0001_ð?_x0001__x0001__x0001__x0001__x0001__x0001__x0010_@_x0001__x0001__x0001__x0001__x0001__x0001_ð?_x0001__x0001__x0001__x0001__x0001__x0001__x0008_@_x0001__x0001__x0001__x0001__x0001__x0001__x0001_@_x0001__x0001__x0001__x0001__x0001__x0001__x0008_@_x0001__x0001__x0001__x0001__x0001__x0001_ð?_x0001__x0001__x0001__x0001__x0001__x0001__x0010_@_x0001__x0001__x0001__x0001__x0001__x0001__x0008_@_x0001__x0001__x0001__x0001__x0001__x0001__x0010_@_x0001__x0001__x0001__x0001__x0001__x0001_ð?_x0001__x0001__x0001__x0001__x0001__x0001_ð?_x0001__x0001__x0001__x0001__x0001__x0001__x0014_@_x0001__x0002__x0001__x0001__x0001__x0001__x0001__x0001__x0014_@_x0001__x0001__x0001__x0001__x0001__x0001__x0008_@_x0001__x0001__x0001__x0001__x0001__x0001_ð?_x0001__x0001__x0001__x0001__x0001__x0001__x0008_@_x0001__x0001__x0001__x0001__x0001__x0001__x0014_@_x0001__x0001__x0001__x0001__x0001__x0001__x0014_@_x0001__x0001__x0001__x0001__x0001__x0001__x0001_@_x0001__x0001__x0001__x0001__x0001__x0001__x0008_@_x0001__x0001__x0001__x0001__x0001__x0001__x0014_@_x0001__x0001__x0001__x0001__x0001__x0001__x0010_@_x0001__x0001__x0001__x0001__x0001__x0001__x0008_@_x0001__x0001__x0001__x0001__x0001__x0001__x0001_@_x0001__x0001__x0001__x0001__x0001__x0001__x0001_@_x0001__x0001__x0001__x0001__x0001__x0001__x0010_@_x0001__x0001__x0001__x0001__x0001__x0001__x0010_@_x0001__x0001__x0001__x0001__x0001__x0001__x0008_@_x0001__x0001__x0001__x0001__x0001__x0001_ð?_x0001__x0001__x0001__x0001__x0001__x0001__x0014_@_x0001__x0001__x0001__x0001__x0001__x0001__x0010_@_x0001__x0001__x0001__x0001__x0001__x0001_ð?_x0001__x0001__x0001__x0001__x0001__x0001__x0014_@_x0001__x0001__x0001__x0001__x0001__x0001__x0010_@_x0001__x0001__x0001__x0001__x0001__x0001__x0014_@_x0001__x0001__x0001__x0001__x0001__x0001__x0001_@_x0001__x0001__x0001__x0001__x0001__x0001__x0008_@_x0001__x0001__x0001__x0001__x0001__x0001__x0014_@_x0001__x0001__x0001__x0001__x0001__x0001_ð?_x0001__x0001__x0001__x0001__x0001__x0001__x0010_@_x0001__x0001__x0001__x0001__x0001__x0001__x0014_@_x0001__x0001__x0001__x0001__x0001__x0001__x0001_@_x0001__x0001__x0001__x0001__x0001__x0001_ð?_x0001__x0001__x0001__x0001__x0001__x0002__x0001__x0001__x0001_@_x0001__x0001__x0001__x0001__x0001__x0001__x0001_@_x0001__x0001__x0001__x0001__x0001__x0001__x0001_@_x0001__x0001__x0001__x0001__x0001__x0001__x0010_@_x0001__x0001__x0001__x0001__x0001__x0001__x0008_@_x0001__x0001__x0001__x0001__x0001__x0001__x0010_@_x0001__x0001__x0001__x0001__x0001__x0001__x0001_@_x0001__x0001__x0001__x0001__x0001__x0001__x0010_@_x0001__x0001__x0001__x0001__x0001__x0001__x0001_@_x0001__x0001__x0001__x0001__x0001__x0001_ð?_x0001__x0001__x0001__x0001__x0001__x0001__x0001_@_x0001__x0001__x0001__x0001__x0001__x0001__x0001_@_x0001__x0001__x0001__x0001__x0001__x0001__x0014_@_x0001__x0001__x0001__x0001__x0001__x0001__x0001_@_x0001__x0001__x0001__x0001__x0001__x0001__x0010_@_x0001__x0001__x0001__x0001__x0001__x0001__x0010_@_x0001__x0001__x0001__x0001__x0001__x0001_ð?_x0001__x0001__x0001__x0001__x0001__x0001__x0008_@_x0001__x0001__x0001__x0001__x0001__x0001__x0001_@_x0001__x0001__x0001__x0001__x0001__x0001_ð?_x0001__x0001__x0001__x0001__x0001__x0001_ð?_x0001__x0001__x0001__x0001__x0001__x0001__x0010_@_x0001__x0001__x0001__x0001__x0001__x0001__x0001_@_x0001__x0001__x0001__x0001__x0001__x0001__x0010_@_x0001__x0001__x0001__x0001__x0001__x0001__x0010_@_x0001__x0001__x0001__x0001__x0001__x0001_ð?_x0001__x0001__x0001__x0001__x0001__x0001__x0010_@_x0001__x0001__x0001__x0001__x0001__x0001__x0010_@_x0001__x0001__x0001__x0001__x0001__x0001__x0010_@_x0001__x0001__x0001__x0001__x0001__x0001__x0010_@_x0001__x0001__x0001__x0001__x0001__x0001__x0014_@_x0001__x0001__x0001__x0001__x0001__x0001__x0010_@</t>
  </si>
  <si>
    <t>f0d7c702798e91ac6ac808b5aa59ed2e_x0001__x0002__x0001__x0001__x0001__x0001__x0001__x0001_ð?_x0001__x0001__x0001__x0001__x0001__x0001__x0010_@_x0001__x0001__x0001__x0001__x0001__x0001__x0008_@_x0001__x0001__x0001__x0001__x0001__x0001__x0008_@_x0001__x0001__x0001__x0001__x0001__x0001_ð?_x0001__x0001__x0001__x0001__x0001__x0001_ð?_x0001__x0001__x0001__x0001__x0001__x0001__x0008_@_x0001__x0001__x0001__x0001__x0001__x0001__x0008_@_x0001__x0001__x0001__x0001__x0001__x0001__x0008_@_x0001__x0001__x0001__x0001__x0001__x0001__x0001_@_x0001__x0001__x0001__x0001__x0001__x0001__x0014_@_x0001__x0001__x0001__x0001__x0001__x0001_ð?_x0001__x0001__x0001__x0001__x0001__x0001_ð?_x0001__x0001__x0001__x0001__x0001__x0001__x0001_@_x0001__x0001__x0001__x0001__x0001__x0001__x0010_@_x0001__x0001__x0001__x0001__x0001__x0001__x0018_@_x0001__x0001__x0001__x0001__x0001__x0001_ð?_x0001__x0001__x0001__x0001__x0001__x0001__x0018_@_x0001__x0001__x0001__x0001__x0001__x0001__x0014_@_x0001__x0001__x0001__x0001__x0001__x0001__x0010_@_x0001__x0001__x0001__x0001__x0001__x0001__x0010_@_x0001__x0001__x0001__x0001__x0001__x0001__x0018_@_x0001__x0001__x0001__x0001__x0001__x0001__x0001_@_x0001__x0001__x0001__x0001__x0001__x0001__x0010_@_x0001__x0001__x0001__x0001__x0001__x0001_ð?_x0001__x0001__x0001__x0001__x0001__x0001__x0001_@_x0001__x0001__x0001__x0001__x0001__x0001__x0018_@_x0001__x0001__x0001__x0001__x0001__x0001__x0001_@_x0001__x0001__x0001__x0001__x0001__x0001__x0010_@_x0001__x0001__x0001__x0001__x0001__x0001__x0008_@_x0001__x0001__x0001__x0001__x0001__x0001__x0001_@_x0001__x0001__x0001__x0001__x0001__x0002__x0001__x0001__x0008_@_x0001__x0001__x0001__x0001__x0001__x0001__x0010_@_x0001__x0001__x0001__x0001__x0001__x0001__x0001_@_x0001__x0001__x0001__x0001__x0001__x0001__x0008_@_x0001__x0001__x0001__x0001__x0001__x0001__x0014_@_x0001__x0001__x0001__x0001__x0001__x0001__x0001_@_x0001__x0001__x0001__x0001__x0001__x0001__x0008_@_x0001__x0001__x0001__x0001__x0001__x0001__x0014_@_x0001__x0001__x0001__x0001__x0001__x0001__x0014_@_x0001__x0001__x0001__x0001__x0001__x0001__x0010_@_x0001__x0001__x0001__x0001__x0001__x0001_ð?_x0001__x0001__x0001__x0001__x0001__x0001__x0014_@_x0001__x0001__x0001__x0001__x0001__x0001__x0014_@_x0001__x0001__x0001__x0001__x0001__x0001_ð?_x0001__x0001__x0001__x0001__x0001__x0001__x0010_@_x0001__x0001__x0001__x0001__x0001__x0001__x0008_@_x0001__x0001__x0001__x0001__x0001__x0001__x0010_@_x0001__x0001__x0001__x0001__x0001__x0001__x0008_@_x0001__x0001__x0001__x0001__x0001__x0001_ð?_x0001__x0001__x0001__x0001__x0001__x0001__x0008_@_x0001__x0001__x0001__x0001__x0001__x0001__x0001_@_x0001__x0001__x0001__x0001__x0001__x0001__x0014_@_x0001__x0001__x0001__x0001__x0001__x0001__x0010_@_x0001__x0001__x0001__x0001__x0001__x0001__x0001_@_x0001__x0001__x0001__x0001__x0001__x0001__x0001_@_x0001__x0001__x0001__x0001__x0001__x0001__x0001_@_x0001__x0001__x0001__x0001__x0001__x0001_ð?_x0001__x0001__x0001__x0001__x0001__x0001_ð?_x0001__x0001__x0001__x0001__x0001__x0001__x0014_@_x0001__x0001__x0001__x0001__x0001__x0001__x0010_@_x0001__x0001__x0001__x0001__x0001__x0001_ð?_x0001__x0001__x0001__x0001__x0001__x0001__x0014_@_x0001__x0002__x0001__x0001__x0001__x0001__x0001__x0001__x0010_@_x0001__x0001__x0001__x0001__x0001__x0001__x0008_@_x0001__x0001__x0001__x0001__x0001__x0001_ð?_x0001__x0001__x0001__x0001__x0001__x0001__x0008_@_x0001__x0001__x0001__x0001__x0001__x0001_ð?_x0001__x0001__x0001__x0001__x0001__x0001__x0010_@_x0001__x0001__x0001__x0001__x0001__x0001__x0008_@_x0001__x0001__x0001__x0001__x0001__x0001__x0008_@_x0001__x0001__x0001__x0001__x0001__x0001__x0001_@_x0001__x0001__x0001__x0001__x0001__x0001__x0010_@_x0001__x0001__x0001__x0001__x0001__x0001__x0010_@_x0001__x0001__x0001__x0001__x0001__x0001__x0008_@_x0001__x0001__x0001__x0001__x0001__x0001__x0014_@_x0001__x0001__x0001__x0001__x0001__x0001__x0010_@_x0001__x0001__x0001__x0001__x0001__x0001__x0001_@_x0001__x0001__x0001__x0001__x0001__x0001__x0008_@_x0001__x0001__x0001__x0001__x0001__x0001__x0010_@_x0001__x0001__x0001__x0001__x0001__x0001__x0010_@_x0001__x0001__x0001__x0001__x0001__x0001__x0001_@_x0001__x0001__x0001__x0001__x0001__x0001_ð?_x0001__x0001__x0001__x0001__x0001__x0001__x0010_@_x0001__x0001__x0001__x0001__x0001__x0001__x0001_@_x0001__x0001__x0001__x0001__x0001__x0001__x0014_@_x0001__x0001__x0001__x0001__x0001__x0001__x0010_@_x0001__x0001__x0001__x0001__x0001__x0001__x0014_@_x0001__x0001__x0001__x0001__x0001__x0001_ð?_x0001__x0001__x0001__x0001__x0001__x0001_ð?_x0001__x0001__x0001__x0001__x0001__x0001__x0008_@_x0001__x0001__x0001__x0001__x0001__x0001__x0014_@_x0001__x0001__x0001__x0001__x0001__x0001__x0018_@_x0001__x0001__x0001__x0001__x0001__x0001__x0010_@_x0001__x0001__x0001__x0001__x0001__x0002__x0001__x0001__x0008_@_x0001__x0001__x0001__x0001__x0001__x0001__x0010_@_x0001__x0001__x0001__x0001__x0001__x0001__x0014_@_x0001__x0001__x0001__x0001__x0001__x0001__x0014_@_x0001__x0001__x0001__x0001__x0001__x0001_ð?_x0001__x0001__x0001__x0001__x0001__x0001__x0008_@_x0001__x0001__x0001__x0001__x0001__x0001__x0014_@_x0001__x0001__x0001__x0001__x0001__x0001__x0008_@_x0001__x0001__x0001__x0001__x0001__x0001__x0001_@_x0001__x0001__x0001__x0001__x0001__x0001__x0014_@_x0001__x0001__x0001__x0001__x0001__x0001__x0018_@_x0001__x0001__x0001__x0001__x0001__x0001__x0010_@_x0001__x0001__x0001__x0001__x0001__x0001_ð?_x0001__x0001__x0001__x0001__x0001__x0001__x0008_@_x0001__x0001__x0001__x0001__x0001__x0001__x0010_@_x0001__x0001__x0001__x0001__x0001__x0001_ð?_x0001__x0001__x0001__x0001__x0001__x0001__x0001_@_x0001__x0001__x0001__x0001__x0001__x0001_ð?_x0001__x0001__x0001__x0001__x0001__x0001__x0008_@_x0001__x0001__x0001__x0001__x0001__x0001__x0008_@_x0001__x0001__x0001__x0001__x0001__x0001__x0008_@_x0001__x0001__x0001__x0001__x0001__x0001__x0001_@_x0001__x0001__x0001__x0001__x0001__x0001__x0001_@_x0001__x0001__x0001__x0001__x0001__x0001__x0010_@_x0001__x0001__x0001__x0001__x0001__x0001__x0014_@_x0001__x0001__x0001__x0001__x0001__x0001__x0001_@_x0001__x0001__x0001__x0001__x0001__x0001__x0010_@_x0001__x0001__x0001__x0001__x0001__x0001_ð?_x0001__x0001__x0001__x0001__x0001__x0001__x0010_@_x0001__x0001__x0001__x0001__x0001__x0001_ð?_x0001__x0001__x0001__x0001__x0001__x0001__x0010_@_x0001__x0001__x0001__x0001__x0001__x0001__x0010_@_x0001__x0002__x0001__x0001__x0001__x0001__x0001__x0001__x0010_@_x0001__x0001__x0001__x0001__x0001__x0001__x0001_@_x0001__x0001__x0001__x0001__x0001__x0001__x0014_@_x0001__x0001__x0001__x0001__x0001__x0001__x0001_@_x0001__x0001__x0001__x0001__x0001__x0001__x0014_@_x0001__x0001__x0001__x0001__x0001__x0001__x0010_@_x0001__x0001__x0001__x0001__x0001__x0001__x0010_@_x0001__x0001__x0001__x0001__x0001__x0001__x0001_@_x0001__x0001__x0001__x0001__x0001__x0001_ð?_x0001__x0001__x0001__x0001__x0001__x0001__x0010_@_x0001__x0001__x0001__x0001__x0001__x0001__x0001_@_x0001__x0001__x0001__x0001__x0001__x0001__x0014_@_x0001__x0001__x0001__x0001__x0001__x0001__x0014_@_x0001__x0001__x0001__x0001__x0001__x0001__x0001_@_x0001__x0001__x0001__x0001__x0001__x0001_ð?_x0001__x0001__x0001__x0001__x0001__x0001_ð?_x0001__x0001__x0001__x0001__x0001__x0001__x0010_@_x0001__x0001__x0001__x0001__x0001__x0001__x0008_@_x0001__x0001__x0001__x0001__x0001__x0001__x0010_@_x0001__x0001__x0001__x0001__x0001__x0001__x0010_@_x0001__x0001__x0001__x0001__x0001__x0001__x0001_@_x0001__x0001__x0001__x0001__x0001__x0001_ð?_x0001__x0001__x0001__x0001__x0001__x0001__x0010_@_x0001__x0001__x0001__x0001__x0001__x0001__x0001_@_x0001__x0001__x0001__x0001__x0001__x0001_ð?_x0001__x0001__x0001__x0001__x0001__x0001__x0010_@_x0001__x0001__x0001__x0001__x0001__x0001__x0014_@_x0001__x0001__x0001__x0001__x0001__x0001__x0010_@_x0001__x0001__x0001__x0001__x0001__x0001__x0014_@_x0001__x0001__x0001__x0001__x0001__x0001__x0001_@_x0001__x0001__x0001__x0001__x0001__x0001_ð?_x0001__x0001__x0001__x0001__x0001__x0002__x0001__x0001__x0014_@_x0001__x0001__x0001__x0001__x0001__x0001__x0010_@_x0001__x0001__x0001__x0001__x0001__x0001__x0001_@_x0001__x0001__x0001__x0001__x0001__x0001__x0018_@_x0001__x0001__x0001__x0001__x0001__x0001__x0010_@_x0001__x0001__x0001__x0001__x0001__x0001_ð?_x0001__x0001__x0001__x0001__x0001__x0001__x0001_@_x0001__x0001__x0001__x0001__x0001__x0001_ð?_x0001__x0001__x0001__x0001__x0001__x0001__x0001_@_x0001__x0001__x0001__x0001__x0001__x0001__x0014_@_x0001__x0001__x0001__x0001__x0001__x0001__x0014_@_x0001__x0001__x0001__x0001__x0001__x0001__x0001_@_x0001__x0001__x0001__x0001__x0001__x0001__x0008_@_x0001__x0001__x0001__x0001__x0001__x0001__x0001_@_x0001__x0001__x0001__x0001__x0001__x0001_ð?_x0001__x0001__x0001__x0001__x0001__x0001__x0008_@_x0001__x0001__x0001__x0001__x0001__x0001__x0010_@_x0001__x0001__x0001__x0001__x0001__x0001__x0014_@_x0001__x0001__x0001__x0001__x0001__x0001__x0010_@_x0001__x0001__x0001__x0001__x0001__x0001__x0008_@_x0001__x0001__x0001__x0001__x0001__x0001__x0010_@_x0001__x0001__x0001__x0001__x0001__x0001__x0008_@_x0001__x0001__x0001__x0001__x0001__x0001_ð?_x0001__x0001__x0001__x0001__x0001__x0001_ð?_x0001__x0001__x0001__x0001__x0001__x0001_ð?_x0001__x0001__x0001__x0001__x0001__x0001__x0008_@_x0001__x0001__x0001__x0001__x0001__x0001__x0001_@_x0001__x0001__x0001__x0001__x0001__x0001__x0014_@_x0001__x0001__x0001__x0001__x0001__x0001__x0010_@_x0001__x0001__x0001__x0001__x0001__x0001__x0014_@_x0001__x0001__x0001__x0001__x0001__x0001__x0010_@_x0001__x0001__x0001__x0001__x0001__x0001__x0018_@_x0001__x0002__x0001__x0001__x0001__x0001__x0001__x0001_ð?_x0001__x0001__x0001__x0001__x0001__x0001__x0014_@_x0001__x0001__x0001__x0001__x0001__x0001__x0001_@_x0001__x0001__x0001__x0001__x0001__x0001__x0001_@_x0001__x0001__x0001__x0001__x0001__x0001__x0018_@_x0001__x0001__x0001__x0001__x0001__x0001__x0001_@_x0001__x0001__x0001__x0001__x0001__x0001__x0008_@_x0001__x0001__x0001__x0001__x0001__x0001__x0010_@_x0001__x0001__x0001__x0001__x0001__x0001__x0010_@_x0001__x0001__x0001__x0001__x0001__x0001_ð?_x0001__x0001__x0001__x0001__x0001__x0001__x0001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ð?_x0001__x0001__x0001__x0001__x0001__x0001__x0010_@_x0001__x0001__x0001__x0001__x0001__x0001__x0010_@_x0001__x0001__x0001__x0001__x0001__x0001_ð?_x0001__x0001__x0001__x0001__x0001__x0001__x0001_@_x0001__x0001__x0001__x0001__x0001__x0001__x0018_@_x0001__x0001__x0001__x0001__x0001__x0001__x0010_@_x0001__x0001__x0001__x0001__x0001__x0001__x0018_@_x0001__x0001__x0001__x0001__x0001__x0001__x0001_@_x0001__x0001__x0001__x0001__x0001__x0001_ð?_x0001__x0001__x0001__x0001__x0001__x0001__x0008_@_x0001__x0001__x0001__x0001__x0001__x0001__x0001_@_x0001__x0001__x0001__x0001__x0001__x0001__x0014_@_x0001__x0001__x0001__x0001__x0001__x0001__x0010_@_x0001__x0001__x0001__x0001__x0001__x0001__x0010_@_x0001__x0001__x0001__x0001__x0001__x0002__x0001__x0001__x0014_@_x0001__x0001__x0001__x0001__x0001__x0001__x0010_@_x0001__x0001__x0001__x0001__x0001__x0001__x0014_@_x0001__x0001__x0001__x0001__x0001__x0001__x0008_@_x0001__x0001__x0001__x0001__x0001__x0001_ð?_x0001__x0001__x0001__x0001__x0001__x0001__x0001_@_x0001__x0001__x0001__x0001__x0001__x0001__x0008_@_x0001__x0001__x0001__x0001__x0001__x0001__x0001_@_x0001__x0001__x0001__x0001__x0001__x0001__x0014_@_x0001__x0001__x0001__x0001__x0001__x0001__x0010_@_x0001__x0001__x0001__x0001__x0001__x0001__x0010_@_x0001__x0001__x0001__x0001__x0001__x0001__x0010_@_x0001__x0001__x0001__x0001__x0001__x0001__x0001_@_x0001__x0001__x0001__x0001__x0001__x0001_ð?_x0001__x0001__x0001__x0001__x0001__x0001__x0001_@_x0001__x0001__x0001__x0001__x0001__x0001_ð?_x0001__x0001__x0001__x0001__x0001__x0001__x0008_@_x0001__x0001__x0001__x0001__x0001__x0001__x0010_@_x0001__x0001__x0001__x0001__x0001__x0001_ð?_x0001__x0001__x0001__x0001__x0001__x0001__x0010_@_x0001__x0001__x0001__x0001__x0001__x0001__x0014_@_x0001__x0001__x0001__x0001__x0001__x0001__x0008_@_x0001__x0001__x0001__x0001__x0001__x0001_ð?_x0001__x0001__x0001__x0001__x0001__x0001__x0014_@_x0001__x0001__x0001__x0001__x0001__x0001__x0014_@_x0001__x0001__x0001__x0001__x0001__x0001__x0018_@_x0001__x0001__x0001__x0001__x0001__x0001_ð?_x0001__x0001__x0001__x0001__x0001__x0001_ð?_x0001__x0001__x0001__x0001__x0001__x0001__x0008_@_x0001__x0001__x0001__x0001__x0001__x0001__x0014_@_x0001__x0001__x0001__x0001__x0001__x0001_ð?_x0001__x0001__x0001__x0001__x0001__x0001__x0001_@_x0001__x0002__x0001__x0001__x0001__x0001__x0001__x0001__x0001_@_x0001__x0001__x0001__x0001__x0001__x0001__x0008_@_x0001__x0001__x0001__x0001__x0001__x0001_ð?_x0001__x0001__x0001__x0001__x0001__x0001__x0008_@_x0001__x0001__x0001__x0001__x0001__x0001__x0014_@_x0001__x0001__x0001__x0001__x0001__x0001__x0014_@_x0001__x0001__x0001__x0001__x0001__x0001_ð?_x0001__x0001__x0001__x0001__x0001__x0001__x0010_@_x0001__x0001__x0001__x0001__x0001__x0001_ð?_x0001__x0001__x0001__x0001__x0001__x0001__x0001_@_x0001__x0001__x0001__x0001__x0001__x0001__x0014_@_x0001__x0001__x0001__x0001__x0001__x0001_ð?_x0001__x0001__x0001__x0001__x0001__x0001__x0010_@_x0001__x0001__x0001__x0001__x0001__x0001__x0014_@_x0001__x0001__x0001__x0001__x0001__x0001__x0014_@_x0001__x0001__x0001__x0001__x0001__x0001__x0008_@_x0001__x0001__x0001__x0001__x0001__x0001__x0008_@_x0001__x0001__x0001__x0001__x0001__x0001__x0018_@_x0001__x0001__x0001__x0001__x0001__x0001__x0008_@_x0001__x0001__x0001__x0001__x0001__x0001__x0008_@_x0001__x0001__x0001__x0001__x0001__x0001__x0010_@_x0001__x0001__x0001__x0001__x0001__x0001__x0014_@_x0001__x0001__x0001__x0001__x0001__x0001__x0001_@_x0001__x0001__x0001__x0001__x0001__x0001__x0001_@_x0001__x0001__x0001__x0001__x0001__x0001_ð?_x0001__x0001__x0001__x0001__x0001__x0001__x0008_@_x0001__x0001__x0001__x0001__x0001__x0001__x0001_@_x0001__x0001__x0001__x0001__x0001__x0001__x0001_@_x0001__x0001__x0001__x0001__x0001__x0001__x0014_@_x0001__x0001__x0001__x0001__x0001__x0001__x0010_@_x0001__x0001__x0001__x0001__x0001__x0001__x0008_@_x0001__x0001__x0001__x0001__x0001__x0002__x0001__x0001__x0014_@_x0001__x0001__x0001__x0001__x0001__x0001__x0001_@_x0001__x0001__x0001__x0001__x0001__x0001__x0014_@_x0001__x0001__x0001__x0001__x0001__x0001__x0018_@_x0001__x0001__x0001__x0001__x0001__x0001__x0010_@_x0001__x0001__x0001__x0001__x0001__x0001__x0008_@_x0001__x0001__x0001__x0001__x0001__x0001__x0008_@_x0001__x0001__x0001__x0001__x0001__x0001_ð?_x0001__x0001__x0001__x0001__x0001__x0001_ð?_x0001__x0001__x0001__x0001__x0001__x0001_ð?_x0001__x0001__x0001__x0001__x0001__x0001__x0001_@_x0001__x0001__x0001__x0001__x0001__x0001__x0008_@_x0001__x0001__x0001__x0001__x0001__x0001__x0008_@_x0001__x0001__x0001__x0001__x0001__x0001__x0014_@_x0001__x0001__x0001__x0001__x0001__x0001__x0010_@_x0001__x0001__x0001__x0001__x0001__x0001__x0010_@_x0001__x0001__x0001__x0001__x0001__x0001__x0008_@_x0001__x0001__x0001__x0001__x0001__x0001__x0008_@_x0001__x0001__x0001__x0001__x0001__x0001__x0001_@_x0001__x0001__x0001__x0001__x0001__x0001__x0010_@_x0001__x0001__x0001__x0001__x0001__x0001__x0014_@_x0001__x0001__x0001__x0001__x0001__x0001__x0014_@_x0001__x0001__x0001__x0001__x0001__x0001__x0010_@_x0001__x0001__x0001__x0001__x0001__x0001__x0010_@_x0001__x0001__x0001__x0001__x0001__x0001_ð?_x0001__x0001__x0001__x0001__x0001__x0001_ð?_x0001__x0001__x0001__x0001__x0001__x0001__x0001_@_x0001__x0001__x0001__x0001__x0001__x0001__x0001_@_x0001__x0001__x0001__x0001__x0001__x0001__x0010_@_x0001__x0001__x0001__x0001__x0001__x0001_ð?_x0001__x0001__x0001__x0001__x0001__x0001__x0001_@_x0001__x0001__x0001__x0001__x0001__x0001_ð?_x0001__x0002__x0001__x0001__x0001__x0001__x0001__x0001_ð?_x0001__x0001__x0001__x0001__x0001__x0001__x0010_@_x0001__x0001__x0001__x0001__x0001__x0001__x0008_@_x0001__x0001__x0001__x0001__x0001__x0001_ð?_x0001__x0001__x0001__x0001__x0001__x0001__x0010_@_x0001__x0001__x0001__x0001__x0001__x0001__x0001_@_x0001__x0001__x0001__x0001__x0001__x0001__x0010_@_x0001__x0001__x0001__x0001__x0001__x0001_ð?_x0001__x0001__x0001__x0001__x0001__x0001__x0001_@_x0001__x0001__x0001__x0001__x0001__x0001__x0008_@_x0001__x0001__x0001__x0001__x0001__x0001__x0001_@_x0001__x0001__x0001__x0001__x0001__x0001_ð?_x0001__x0001__x0001__x0001__x0001__x0001__x0014_@_x0001__x0001__x0001__x0001__x0001__x0001__x0010_@_x0001__x0001__x0001__x0001__x0001__x0001__x0001_@_x0001__x0001__x0001__x0001__x0001__x0001__x0001_@_x0001__x0001__x0001__x0001__x0001__x0001__x0001_@_x0001__x0001__x0001__x0001__x0001__x0001__x0014_@_x0001__x0001__x0001__x0001__x0001__x0001_ð?_x0001__x0001__x0001__x0001__x0001__x0001__x0001_@_x0001__x0001__x0001__x0001__x0001__x0001__x0001_@_x0001__x0001__x0001__x0001__x0001__x0001__x0014_@_x0001__x0001__x0001__x0001__x0001__x0001__x0010_@_x0001__x0001__x0001__x0001__x0001__x0001__x0014_@_x0001__x0001__x0001__x0001__x0001__x0001__x0008_@_x0001__x0001__x0001__x0001__x0001__x0001__x0014_@_x0001__x0001__x0001__x0001__x0001__x0001__x0014_@_x0001__x0001__x0001__x0001__x0001__x0001__x0008_@_x0001__x0001__x0001__x0001__x0001__x0001__x0001_@_x0001__x0001__x0001__x0001__x0001__x0001__x0010_@_x0001__x0001__x0001__x0001__x0001__x0001__x0014_@_x0001__x0001__x0001__x0001__x0001__x0002__x0001__x0001__x0001_@_x0001__x0001__x0001__x0001__x0001__x0001__x0010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0014_@_x0001__x0001__x0001__x0001__x0001__x0001_ð?_x0001__x0001__x0001__x0001__x0001__x0001__x0010_@_x0001__x0001__x0001__x0001__x0001__x0001__x0008_@_x0001__x0001__x0001__x0001__x0001__x0001__x0001_@_x0001__x0001__x0001__x0001__x0001__x0001__x0014_@_x0001__x0001__x0001__x0001__x0001__x0001__x0008_@_x0001__x0001__x0001__x0001__x0001__x0001__x0010_@_x0001__x0001__x0001__x0001__x0001__x0001__x0008_@_x0001__x0001__x0001__x0001__x0001__x0001__x0001_@_x0001__x0001__x0001__x0001__x0001__x0001__x0010_@_x0001__x0001__x0001__x0001__x0001__x0001__x0001_@_x0001__x0001__x0001__x0001__x0001__x0001__x0010_@_x0001__x0001__x0001__x0001__x0001__x0001__x0008_@_x0001__x0001__x0001__x0001__x0001__x0001__x0014_@_x0001__x0001__x0001__x0001__x0001__x0001__x0001_@_x0001__x0001__x0001__x0001__x0001__x0001__x0008_@_x0001__x0001__x0001__x0001__x0001__x0001__x0014_@_x0001__x0001__x0001__x0001__x0001__x0001__x0010_@_x0001__x0001__x0001__x0001__x0001__x0001_ð?_x0001__x0001__x0001__x0001__x0001__x0001__x0010_@_x0001__x0001__x0001__x0001__x0001__x0001__x0010_@_x0001__x0001__x0001__x0001__x0001__x0001__x0018_@_x0001__x0001__x0001__x0001__x0001__x0001__x0010_@_x0001__x0001__x0001__x0001__x0001__x0001_ð?_x0001__x0002__x0001__x0001__x0001__x0001__x0001__x0001__x0010_@_x0001__x0001__x0001__x0001__x0001__x0001__x0010_@_x0001__x0001__x0001__x0001__x0001__x0001__x0010_@_x0001__x0001__x0001__x0001__x0001__x0001__x0001_@_x0001__x0001__x0001__x0001__x0001__x0001__x0008_@_x0001__x0001__x0001__x0001__x0001__x0001__x0010_@_x0001__x0001__x0001__x0001__x0001__x0001__x0008_@_x0001__x0001__x0001__x0001__x0001__x0001__x0008_@_x0001__x0001__x0001__x0001__x0001__x0001_ð?_x0001__x0001__x0001__x0001__x0001__x0001__x0008_@_x0001__x0001__x0001__x0001__x0001__x0001__x0010_@_x0001__x0001__x0001__x0001__x0001__x0001__x0010_@_x0001__x0001__x0001__x0001__x0001__x0001__x0001_@_x0001__x0001__x0001__x0001__x0001__x0001__x0001_@_x0001__x0001__x0001__x0001__x0001__x0001__x0001_@_x0001__x0001__x0001__x0001__x0001__x0001__x0008_@_x0001__x0001__x0001__x0001__x0001__x0001__x0014_@_x0001__x0001__x0001__x0001__x0001__x0001__x0008_@_x0001__x0001__x0001__x0001__x0001__x0001__x0001_@_x0001__x0001__x0001__x0001__x0001__x0001__x0008_@_x0001__x0001__x0001__x0001__x0001__x0001__x0001_@_x0001__x0001__x0001__x0001__x0001__x0001__x0008_@_x0001__x0001__x0001__x0001__x0001__x0001__x0001_@_x0001__x0001__x0001__x0001__x0001__x0001__x0010_@_x0001__x0001__x0001__x0001__x0001__x0001__x0001_@_x0001__x0001__x0001__x0001__x0001__x0001__x0001_@_x0001__x0001__x0001__x0001__x0001__x0001__x0010_@_x0001__x0001__x0001__x0001__x0001__x0001__x0010_@_x0001__x0001__x0001__x0001__x0001__x0001__x0001_@_x0001__x0001__x0001__x0001__x0001__x0001__x0010_@_x0001__x0001__x0001__x0001__x0001__x0001_ð?_x0001__x0001__x0001__x0001__x0001__x0002__x0001__x0001__x0010_@_x0001__x0001__x0001__x0001__x0001__x0001__x0001_@_x0001__x0001__x0001__x0001__x0001__x0001_ð?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ð?_x0001__x0001__x0001__x0001__x0001__x0001__x0001_@_x0001__x0001__x0001__x0001__x0001__x0001__x0008_@_x0001__x0001__x0001__x0001__x0001__x0001__x0014_@_x0001__x0001__x0001__x0001__x0001__x0001_ð?_x0001__x0001__x0001__x0001__x0001__x0001_ð?_x0001__x0001__x0001__x0001__x0001__x0001_ð?_x0001__x0001__x0001__x0001__x0001__x0001__x0001_@_x0001__x0001__x0001__x0001__x0001__x0001__x0018_@_x0001__x0001__x0001__x0001__x0001__x0001_ð?_x0001__x0001__x0001__x0001__x0001__x0001__x0014_@_x0001__x0001__x0001__x0001__x0001__x0001__x0001_@_x0001__x0001__x0001__x0001__x0001__x0001_ð?_x0001__x0001__x0001__x0001__x0001__x0001__x0014_@_x0001__x0001__x0001__x0001__x0001__x0001__x0010_@_x0001__x0001__x0001__x0001__x0001__x0001__x0010_@_x0001__x0001__x0001__x0001__x0001__x0001__x0014_@_x0001__x0001__x0001__x0001__x0001__x0001__x0014_@_x0001__x0001__x0001__x0001__x0001__x0001__x0001_@_x0001__x0001__x0001__x0001__x0001__x0001_ð?_x0001__x0001__x0001__x0001__x0001__x0001__x0001_@_x0001__x0001__x0001__x0001__x0001__x0001__x0008_@_x0001__x0001__x0001__x0001__x0001__x0001__x0014_@_x0001__x0001__x0001__x0001__x0001__x0001_ð?_x0001__x0002__x0001__x0001__x0001__x0001__x0001__x0001_ð?_x0001__x0001__x0001__x0001__x0001__x0001__x0001_@_x0001__x0001__x0001__x0001__x0001__x0001__x0010_@_x0001__x0001__x0001__x0001__x0001__x0001__x0001_@_x0001__x0001__x0001__x0001__x0001__x0001_ð?_x0001__x0001__x0001__x0001__x0001__x0001__x0014_@_x0001__x0001__x0001__x0001__x0001__x0001__x0010_@_x0001__x0001__x0001__x0001__x0001__x0001__x0010_@_x0001__x0001__x0001__x0001__x0001__x0001__x0014_@_x0001__x0001__x0001__x0001__x0001__x0001__x0010_@_x0001__x0001__x0001__x0001__x0001__x0001__x0014_@_x0001__x0001__x0001__x0001__x0001__x0001__x0010_@_x0001__x0001__x0001__x0001__x0001__x0001__x0014_@_x0001__x0001__x0001__x0001__x0001__x0001__x0008_@_x0001__x0001__x0001__x0001__x0001__x0001__x0001_@_x0001__x0001__x0001__x0001__x0001__x0001__x0010_@_x0001__x0001__x0001__x0001__x0001__x0001_ð?_x0001__x0001__x0001__x0001__x0001__x0001__x0010_@_x0001__x0001__x0001__x0001__x0001__x0001__x0010_@_x0001__x0001__x0001__x0001__x0001__x0001__x0014_@_x0001__x0001__x0001__x0001__x0001__x0001__x0001_@_x0001__x0001__x0001__x0001__x0001__x0001__x0001_@_x0001__x0001__x0001__x0001__x0001__x0001__x0001_@_x0001__x0001__x0001__x0001__x0001__x0001__x0010_@_x0001__x0001__x0001__x0001__x0001__x0001__x0010_@_x0001__x0001__x0001__x0001__x0001__x0001__x0001_@_x0001__x0001__x0001__x0001__x0001__x0001__x0001_@_x0001__x0001__x0001__x0001__x0001__x0001_ð?_x0001__x0001__x0001__x0001__x0001__x0001__x0008_@_x0001__x0001__x0001__x0001__x0001__x0001__x0001_@_x0001__x0001__x0001__x0001__x0001__x0001__x0008_@_x0001__x0001__x0001__x0001__x0001__x0002__x0001__x0001_ð?_x0001__x0001__x0001__x0001__x0001__x0001__x0008_@_x0001__x0001__x0001__x0001__x0001__x0001__x0010_@_x0001__x0001__x0001__x0001__x0001__x0001_ð?_x0001__x0001__x0001__x0001__x0001__x0001__x0001_@_x0001__x0001__x0001__x0001__x0001__x0001__x0010_@_x0001__x0001__x0001__x0001__x0001__x0001_ð?_x0001__x0001__x0001__x0001__x0001__x0001__x0008_@_x0001__x0001__x0001__x0001__x0001__x0001__x0010_@_x0001__x0001__x0001__x0001__x0001__x0001__x0008_@_x0001__x0001__x0001__x0001__x0001__x0001__x0014_@_x0001__x0001__x0001__x0001__x0001__x0001__x0008_@_x0001__x0001__x0001__x0001__x0001__x0001__x0008_@_x0001__x0001__x0001__x0001__x0001__x0001__x0001_@_x0001__x0001__x0001__x0001__x0001__x0001__x0008_@_x0001__x0001__x0001__x0001__x0001__x0001_ð?_x0001__x0001__x0001__x0001__x0001__x0001__x0008_@_x0001__x0001__x0001__x0001__x0001__x0001__x0014_@_x0001__x0001__x0001__x0001__x0001__x0001_ð?_x0001__x0001__x0001__x0001__x0001__x0001__x0010_@_x0001__x0001__x0001__x0001__x0001__x0001__x0008_@_x0001__x0001__x0001__x0001__x0001__x0001_ð?_x0001__x0001__x0001__x0001__x0001__x0001__x0008_@_x0001__x0001__x0001__x0001__x0001__x0001__x0001_@_x0001__x0001__x0001__x0001__x0001__x0001__x0014_@_x0001__x0001__x0001__x0001__x0001__x0001__x0014_@_x0001__x0001__x0001__x0001__x0001__x0001__x0008_@_x0001__x0001__x0001__x0001__x0001__x0001__x0010_@_x0001__x0001__x0001__x0001__x0001__x0001__x0001_@_x0001__x0001__x0001__x0001__x0001__x0001__x0018_@_x0001__x0001__x0001__x0001__x0001__x0001_ð?_x0001__x0001__x0001__x0001__x0001__x0001__x0010_@_x0001__x0002__x0001__x0001__x0001__x0001__x0001__x0001__x0001_@_x0001__x0001__x0001__x0001__x0001__x0001__x0008_@_x0001__x0001__x0001__x0001__x0001__x0001__x0010_@_x0001__x0001__x0001__x0001__x0001__x0001_ð?_x0001__x0001__x0001__x0001__x0001__x0001__x0001_@_x0001__x0001__x0001__x0001__x0001__x0001__x0014_@_x0001__x0001__x0001__x0001__x0001__x0001__x0001_@_x0001__x0001__x0001__x0001__x0001__x0001__x0001_@_x0001__x0001__x0001__x0001__x0001__x0001__x0008_@_x0001__x0001__x0001__x0001__x0001__x0001_ð?_x0001__x0001__x0001__x0001__x0001__x0001_ð?_x0001__x0001__x0001__x0001__x0001__x0001_ð?_x0001__x0001__x0001__x0001__x0001__x0001__x0008_@_x0001__x0001__x0001__x0001__x0001__x0001__x0010_@_x0001__x0001__x0001__x0001__x0001__x0001_ð?_x0001__x0001__x0001__x0001__x0001__x0001__x0010_@_x0001__x0001__x0001__x0001__x0001__x0001__x0010_@_x0001__x0001__x0001__x0001__x0001__x0001__x0010_@_x0001__x0001__x0001__x0001__x0001__x0001__x0008_@_x0001__x0001__x0001__x0001__x0001__x0001__x0008_@_x0001__x0001__x0001__x0001__x0001__x0001_ð?_x0001__x0001__x0001__x0001__x0001__x0001__x0008_@_x0001__x0001__x0001__x0001__x0001__x0001__x0008_@_x0001__x0001__x0001__x0001__x0001__x0001__x0014_@_x0001__x0001__x0001__x0001__x0001__x0001__x0001_@_x0001__x0001__x0001__x0001__x0001__x0001__x0008_@_x0001__x0001__x0001__x0001__x0001__x0001__x0001_@_x0001__x0001__x0001__x0001__x0001__x0001_ð?_x0001__x0001__x0001__x0001__x0001__x0001__x0008_@_x0001__x0001__x0001__x0001__x0001__x0001__x0010_@_x0001__x0001__x0001__x0001__x0001__x0001__x0018_@_x0001__x0001__x0001__x0001__x0001__x0002__x0001__x0001__x0014_@_x0001__x0001__x0001__x0001__x0001__x0001__x0008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0010_@_x0001__x0001__x0001__x0001__x0001__x0001__x0010_@_x0001__x0001__x0001__x0001__x0001__x0001__x0008_@_x0001__x0001__x0001__x0001__x0001__x0001__x0014_@_x0001__x0001__x0001__x0001__x0001__x0001__x0008_@_x0001__x0001__x0001__x0001__x0001__x0001__x0008_@_x0001__x0001__x0001__x0001__x0001__x0001__x0018_@_x0001__x0001__x0001__x0001__x0001__x0001__x0008_@_x0001__x0001__x0001__x0001__x0001__x0001__x0001_@_x0001__x0001__x0001__x0001__x0001__x0001__x0001_@_x0001__x0001__x0001__x0001__x0001__x0001__x0010_@_x0001__x0001__x0001__x0001__x0001__x0001__x0014_@_x0001__x0001__x0001__x0001__x0001__x0001__x0008_@_x0001__x0001__x0001__x0001__x0001__x0001__x0001_@_x0001__x0001__x0001__x0001__x0001__x0001__x0001_@_x0001__x0001__x0001__x0001__x0001__x0001__x0008_@_x0001__x0001__x0001__x0001__x0001__x0001__x0001_@_x0001__x0001__x0001__x0001__x0001__x0001__x0010_@_x0001__x0001__x0001__x0001__x0001__x0001__x0008_@_x0001__x0001__x0001__x0001__x0001__x0001__x0001_@_x0001__x0001__x0001__x0001__x0001__x0001__x0014_@_x0001__x0001__x0001__x0001__x0001__x0001__x0010_@_x0001__x0001__x0001__x0001__x0001__x0001__x0010_@_x0001__x0001__x0001__x0001__x0001__x0001__x0014_@_x0001__x0001__x0001__x0001__x0001__x0001__x0010_@_x0001__x0002__x0001__x0001__x0001__x0001__x0001__x0001__x0008_@_x0001__x0001__x0001__x0001__x0001__x0001__x0001_@_x0001__x0001__x0001__x0001__x0001__x0001__x0014_@_x0001__x0001__x0001__x0001__x0001__x0001_ð?_x0001__x0001__x0001__x0001__x0001__x0001__x0001_@_x0001__x0001__x0001__x0001__x0001__x0001__x0008_@_x0001__x0001__x0001__x0001__x0001__x0001_ð?_x0001__x0001__x0001__x0001__x0001__x0001__x0010_@_x0001__x0001__x0001__x0001__x0001__x0001__x0010_@_x0001__x0001__x0001__x0001__x0001__x0001__x0014_@_x0001__x0001__x0001__x0001__x0001__x0001__x0001_@_x0001__x0001__x0001__x0001__x0001__x0001__x0001_@_x0001__x0001__x0001__x0001__x0001__x0001__x0014_@_x0001__x0001__x0001__x0001__x0001__x0001__x0018_@_x0001__x0001__x0001__x0001__x0001__x0001_ð?_x0001__x0001__x0001__x0001__x0001__x0001__x0001_@_x0001__x0001__x0001__x0001__x0001__x0001__x0014_@_x0001__x0001__x0001__x0001__x0001__x0001_ð?_x0001__x0001__x0001__x0001__x0001__x0001__x0001_@_x0001__x0001__x0001__x0001__x0001__x0001__x0014_@_x0001__x0001__x0001__x0001__x0001__x0001__x0001_@_x0001__x0001__x0001__x0001__x0001__x0001__x0001_@_x0001__x0001__x0001__x0001__x0001__x0001__x0001_@_x0001__x0001__x0001__x0001__x0001__x0001__x0008_@_x0001__x0001__x0001__x0001__x0001__x0001__x0001_@_x0001__x0001__x0001__x0001__x0001__x0001__x0001_@_x0001__x0001__x0001__x0001__x0001__x0001__x0001_@_x0001__x0001__x0001__x0001__x0001__x0001__x0008_@_x0001__x0001__x0001__x0001__x0001__x0001__x0001_@_x0001__x0001__x0001__x0001__x0001__x0001_ð?_x0001__x0001__x0001__x0001__x0001__x0001_ð?_x0001__x0001__x0001__x0001__x0001__x0002__x0001__x0001__x0014_@_x0001__x0001__x0001__x0001__x0001__x0001__x0010_@_x0001__x0001__x0001__x0001__x0001__x0001__x0014_@_x0001__x0001__x0001__x0001__x0001__x0001__x0014_@_x0001__x0001__x0001__x0001__x0001__x0001__x0010_@_x0001__x0001__x0001__x0001__x0001__x0001__x0008_@_x0001__x0001__x0001__x0001__x0001__x0001_ð?_x0001__x0001__x0001__x0001__x0001__x0001__x0014_@_x0001__x0001__x0001__x0001__x0001__x0001__x0014_@_x0001__x0001__x0001__x0001__x0001__x0001__x0010_@_x0001__x0001__x0001__x0001__x0001__x0001__x0008_@_x0001__x0001__x0001__x0001__x0001__x0001__x0014_@_x0001__x0001__x0001__x0001__x0001__x0001__x0001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ð?_x0001__x0001__x0001__x0001__x0001__x0001__x0010_@_x0001__x0001__x0001__x0001__x0001__x0001__x0010_@_x0001__x0001__x0001__x0001__x0001__x0001__x0001_@_x0001__x0001__x0001__x0001__x0001__x0001__x0014_@_x0001__x0001__x0001__x0001__x0001__x0001__x0008_@_x0001__x0001__x0001__x0001__x0001__x0001__x0001_@_x0001__x0001__x0001__x0001__x0001__x0001__x0008_@_x0001__x0001__x0001__x0001__x0001__x0001__x0014_@_x0001__x0001__x0001__x0001__x0001__x0001__x0001_@_x0001__x0001__x0001__x0001__x0001__x0001_ð?_x0001__x0001__x0001__x0001__x0001__x0001_ð?_x0001__x0002__x0001__x0001__x0001__x0001__x0001__x0001__x0014_@_x0001__x0001__x0001__x0001__x0001__x0001__x0010_@_x0001__x0001__x0001__x0001__x0001__x0001__x0018_@_x0001__x0001__x0001__x0001__x0001__x0001__x0001_@_x0001__x0001__x0001__x0001__x0001__x0001__x0001_@_x0001__x0001__x0001__x0001__x0001__x0001_ð?_x0001__x0001__x0001__x0001__x0001__x0001__x0014_@_x0001__x0001__x0001__x0001__x0001__x0001__x0001_@_x0001__x0001__x0001__x0001__x0001__x0001__x0008_@_x0001__x0001__x0001__x0001__x0001__x0001_ð?_x0001__x0001__x0001__x0001__x0001__x0001__x0008_@_x0001__x0001__x0001__x0001__x0001__x0001__x0010_@_x0001__x0001__x0001__x0001__x0001__x0001__x0014_@_x0001__x0001__x0001__x0001__x0001__x0001__x0008_@_x0001__x0001__x0001__x0001__x0001__x0001__x0001_@_x0001__x0001__x0001__x0001__x0001__x0001__x0010_@_x0001__x0001__x0001__x0001__x0001__x0001_ð?_x0001__x0001__x0001__x0001__x0001__x0001__x0010_@_x0001__x0001__x0001__x0001__x0001__x0001__x0008_@_x0001__x0001__x0001__x0001__x0001__x0001__x0001_@_x0001__x0001__x0001__x0001__x0001__x0001__x0001_@_x0001__x0001__x0001__x0001__x0001__x0001__x0014_@_x0001__x0001__x0001__x0001__x0001__x0001__x0008_@_x0001__x0001__x0001__x0001__x0001__x0001__x0001_@_x0001__x0001__x0001__x0001__x0001__x0001_ð?_x0001__x0001__x0001__x0001__x0001__x0001__x0008_@_x0001__x0001__x0001__x0001__x0001__x0001_ð?_x0001__x0001__x0001__x0001__x0001__x0001_ð?_x0001__x0001__x0001__x0001__x0001__x0001__x0001_@_x0001__x0001__x0001__x0001__x0001__x0001__x0008_@_x0001__x0001__x0001__x0001__x0001__x0001__x0010_@_x0001__x0001__x0001__x0001__x0001__x0002__x0001__x0001__x0018_@_x0001__x0001__x0001__x0001__x0001__x0001__x0001_@_x0001__x0001__x0001__x0001__x0001__x0001__x0010_@_x0001__x0001__x0001__x0001__x0001__x0001_ð?_x0001__x0001__x0001__x0001__x0001__x0001__x0014_@_x0001__x0001__x0001__x0001__x0001__x0001__x0010_@_x0001__x0001__x0001__x0001__x0001__x0001__x0008_@_x0001__x0001__x0001__x0001__x0001__x0001__x0014_@_x0001__x0001__x0001__x0001__x0001__x0001__x0010_@_x0001__x0001__x0001__x0001__x0001__x0001__x0018_@_x0001__x0001__x0001__x0001__x0001__x0001__x0014_@_x0001__x0001__x0001__x0001__x0001__x0001__x0008_@_x0001__x0001__x0001__x0001__x0001__x0001__x0014_@_x0001__x0001__x0001__x0001__x0001__x0001__x0008_@_x0001__x0001__x0001__x0001__x0001__x0001__x0014_@_x0001__x0001__x0001__x0001__x0001__x0001__x0001_@_x0001__x0001__x0001__x0001__x0001__x0001__x0008_@_x0001__x0001__x0001__x0001__x0001__x0001_ð?_x0001__x0001__x0001__x0001__x0001__x0001__x0010_@_x0001__x0001__x0001__x0001__x0001__x0001__x0008_@_x0001__x0001__x0001__x0001__x0001__x0001__x0010_@_x0001__x0001__x0001__x0001__x0001__x0001__x0014_@_x0001__x0001__x0001__x0001__x0001__x0001__x0010_@_x0001__x0001__x0001__x0001__x0001__x0001__x0014_@_x0001__x0001__x0001__x0001__x0001__x0001__x0001_@_x0001__x0001__x0001__x0001__x0001__x0001__x0008_@_x0001__x0001__x0001__x0001__x0001__x0001__x0014_@_x0001__x0001__x0001__x0001__x0001__x0001__x0010_@_x0001__x0001__x0001__x0001__x0001__x0001__x0001_@_x0001__x0001__x0001__x0001__x0001__x0001__x0008_@_x0001__x0001__x0001__x0001__x0001__x0001__x0014_@_x0001__x0001__x0001__x0001__x0001__x0001__x0008_@_x0001__x0002__x0001__x0001__x0001__x0001__x0001__x0001__x0001_@_x0001__x0001__x0001__x0001__x0001__x0001_ð?_x0001__x0001__x0001__x0001__x0001__x0001__x0008_@_x0001__x0001__x0001__x0001__x0001__x0001__x0001_@_x0001__x0001__x0001__x0001__x0001__x0001__x0001_@_x0001__x0001__x0001__x0001__x0001__x0001__x0008_@_x0001__x0001__x0001__x0001__x0001__x0001__x0018_@_x0001__x0001__x0001__x0001__x0001__x0001__x0001_@_x0001__x0001__x0001__x0001__x0001__x0001__x0008_@_x0001__x0001__x0001__x0001__x0001__x0001_ð?_x0001__x0001__x0001__x0001__x0001__x0001__x0008_@_x0001__x0001__x0001__x0001__x0001__x0001_ð?_x0001__x0001__x0001__x0001__x0001__x0001__x0010_@_x0001__x0001__x0001__x0001__x0001__x0001__x0008_@_x0001__x0001__x0001__x0001__x0001__x0001__x0014_@_x0001__x0001__x0001__x0001__x0001__x0001__x0001_@_x0001__x0001__x0001__x0001__x0001__x0001__x0001_@_x0001__x0001__x0001__x0001__x0001__x0001_ð?_x0001__x0001__x0001__x0001__x0001__x0001__x0014_@_x0001__x0001__x0001__x0001__x0001__x0001__x0008_@_x0001__x0001__x0001__x0001__x0001__x0001__x0010_@_x0001__x0001__x0001__x0001__x0001__x0001__x0001_@_x0001__x0001__x0001__x0001__x0001__x0001__x0018_@_x0001__x0001__x0001__x0001__x0001__x0001__x0010_@_x0001__x0001__x0001__x0001__x0001__x0001__x0001_@_x0001__x0001__x0001__x0001__x0001__x0001__x0001_@_x0001__x0001__x0001__x0001__x0001__x0001_ð?_x0001__x0001__x0001__x0001__x0001__x0001__x0014_@_x0001__x0001__x0001__x0001__x0001__x0001__x0010_@_x0001__x0001__x0001__x0001__x0001__x0001__x0018_@_x0001__x0001__x0001__x0001__x0001__x0001__x0008_@_x0001__x0001__x0001__x0001__x0001__x0002__x0001__x0001__x0008_@_x0001__x0001__x0001__x0001__x0001__x0001__x0010_@_x0001__x0001__x0001__x0001__x0001__x0001__x0010_@_x0001__x0001__x0001__x0001__x0001__x0001__x0014_@_x0001__x0001__x0001__x0001__x0001__x0001_ð?_x0001__x0001__x0001__x0001__x0001__x0001__x0010_@_x0001__x0001__x0001__x0001__x0001__x0001__x0008_@_x0001__x0001__x0001__x0001__x0001__x0001__x0001_@_x0001__x0001__x0001__x0001__x0001__x0001__x0008_@_x0001__x0001__x0001__x0001__x0001__x0001__x0008_@_x0001__x0001__x0001__x0001__x0001__x0001__x0014_@_x0001__x0001__x0001__x0001__x0001__x0001__x0001_@_x0001__x0001__x0001__x0001__x0001__x0001_ð?_x0001__x0001__x0001__x0001__x0001__x0001__x0008_@_x0001__x0001__x0001__x0001__x0001__x0001__x0001_@_x0001__x0001__x0001__x0001__x0001__x0001__x0008_@_x0001__x0001__x0001__x0001__x0001__x0001__x0001_@_x0001__x0001__x0001__x0001__x0001__x0001__x0018_@_x0001__x0001__x0001__x0001__x0001__x0001_ð?_x0001__x0001__x0001__x0001__x0001__x0001__x0001_@_x0001__x0001__x0001__x0001__x0001__x0001__x0014_@_x0001__x0001__x0001__x0001__x0001__x0001__x0001_@_x0001__x0001__x0001__x0001__x0001__x0001__x0001_@_x0001__x0001__x0001__x0001__x0001__x0001_ð?_x0001__x0001__x0001__x0001__x0001__x0001__x0008_@_x0001__x0001__x0001__x0001__x0001__x0001__x0010_@_x0001__x0001__x0001__x0001__x0001__x0001__x0010_@_x0001__x0001__x0001__x0001__x0001__x0001__x0008_@_x0001__x0001__x0001__x0001__x0001__x0001_ð?_x0001__x0001__x0001__x0001__x0001__x0001__x0008_@_x0001__x0001__x0001__x0001__x0001__x0001__x0008_@_x0001__x0001__x0001__x0001__x0001__x0001__x0010_@_x0001__x0002__x0001__x0001__x0001__x0001__x0001__x0001__x0010_@_x0001__x0001__x0001__x0001__x0001__x0001_ð?_x0001__x0001__x0001__x0001__x0001__x0001__x0014_@_x0001__x0001__x0001__x0001__x0001__x0001__x0008_@_x0001__x0001__x0001__x0001__x0001__x0001__x0014_@_x0001__x0001__x0001__x0001__x0001__x0001__x0008_@_x0001__x0001__x0001__x0001__x0001__x0001__x0001_@_x0001__x0001__x0001__x0001__x0001__x0001__x0014_@_x0001__x0001__x0001__x0001__x0001__x0001__x0014_@_x0001__x0001__x0001__x0001__x0001__x0001__x0014_@_x0001__x0001__x0001__x0001__x0001__x0001__x0014_@_x0001__x0001__x0001__x0001__x0001__x0001__x0014_@_x0001__x0001__x0001__x0001__x0001__x0001__x0014_@_x0001__x0001__x0001__x0001__x0001__x0001__x0014_@_x0001__x0001__x0001__x0001__x0001__x0001__x0014_@_x0001__x0001__x0001__x0001__x0001__x0001__x0010_@_x0001__x0001__x0001__x0001__x0001__x0001__x0010_@_x0001__x0001__x0001__x0001__x0001__x0001__x0008_@_x0001__x0001__x0001__x0001__x0001__x0001__x0008_@_x0001__x0001__x0001__x0001__x0001__x0001__x0014_@_x0001__x0001__x0001__x0001__x0001__x0001__x0010_@_x0001__x0001__x0001__x0001__x0001__x0001__x0010_@_x0001__x0001__x0001__x0001__x0001__x0001__x0001_@_x0001__x0001__x0001__x0001__x0001__x0001__x0001_@_x0001__x0001__x0001__x0001__x0001__x0001__x0014_@_x0001__x0001__x0001__x0001__x0001__x0001__x0010_@_x0001__x0001__x0001__x0001__x0001__x0001_ð?_x0001__x0001__x0001__x0001__x0001__x0001__x0014_@_x0001__x0001__x0001__x0001__x0001__x0001__x0010_@_x0001__x0001__x0001__x0001__x0001__x0001__x0014_@_x0001__x0001__x0001__x0001__x0001__x0001_ð?_x0001__x0001__x0001__x0001__x0001__x0002__x0001__x0001__x0014_@_x0001__x0001__x0001__x0001__x0001__x0001__x0008_@_x0001__x0001__x0001__x0001__x0001__x0001__x0008_@_x0001__x0001__x0001__x0001__x0001__x0001__x0001_@_x0001__x0001__x0001__x0001__x0001__x0001__x0010_@_x0001__x0001__x0001__x0001__x0001__x0001_ð?_x0001__x0001__x0001__x0001__x0001__x0001__x0014_@_x0001__x0001__x0001__x0001__x0001__x0001__x0008_@_x0001__x0001__x0001__x0001__x0001__x0001__x0010_@_x0001__x0001__x0001__x0001__x0001__x0001_ð?_x0001__x0001__x0001__x0001__x0001__x0001__x0018_@_x0001__x0001__x0001__x0001__x0001__x0001__x0010_@_x0001__x0001__x0001__x0001__x0001__x0001__x0008_@_x0001__x0001__x0001__x0001__x0001__x0001__x0008_@_x0001__x0001__x0001__x0001__x0001__x0001_ð?_x0001__x0001__x0001__x0001__x0001__x0001__x0008_@_x0001__x0001__x0001__x0001__x0001__x0001__x0001_@_x0001__x0001__x0001__x0001__x0001__x0001__x0010_@_x0001__x0001__x0001__x0001__x0001__x0001_ð?_x0001__x0001__x0001__x0001__x0001__x0001__x0014_@_x0001__x0001__x0001__x0001__x0001__x0001_ð?_x0001__x0001__x0001__x0001__x0001__x0001__x0018_@_x0001__x0001__x0001__x0001__x0001__x0001_ð?_x0001__x0001__x0001__x0001__x0001__x0001__x0001_@_x0001__x0001__x0001__x0001__x0001__x0001__x0010_@_x0001__x0001__x0001__x0001__x0001__x0001__x0010_@_x0001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0014_@_x0001__x0002__x0001__x0001__x0001__x0001__x0001__x0001__x0014_@_x0001__x0001__x0001__x0001__x0001__x0001_ð?_x0001__x0001__x0001__x0001__x0001__x0001__x0010_@_x0001__x0001__x0001__x0001__x0001__x0001__x0018_@_x0001__x0001__x0001__x0001__x0001__x0001__x0010_@_x0001__x0001__x0001__x0001__x0001__x0001__x0014_@_x0001__x0001__x0001__x0001__x0001__x0001_ð?_x0001__x0001__x0001__x0001__x0001__x0001__x0010_@_x0001__x0001__x0001__x0001__x0001__x0001_ð?_x0001__x0001__x0001__x0001__x0001__x0001__x0001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0001__x0010_@_x0001__x0001__x0001__x0001__x0001__x0001__x0010_@_x0001__x0001__x0001__x0001__x0001__x0001__x0008_@_x0001__x0001__x0001__x0001__x0001__x0001_ð?_x0001__x0001__x0001__x0001__x0001__x0001__x0008_@_x0001__x0001__x0001__x0001__x0001__x0001__x0008_@_x0001__x0001__x0001__x0001__x0001__x0001__x0001_@_x0001__x0001__x0001__x0001__x0001__x0001__x0010_@_x0001__x0001__x0001__x0001__x0001__x0001_ð?_x0001__x0001__x0001__x0001__x0001__x0001__x0001_@_x0001__x0001__x0001__x0001__x0001__x0001__x0001_@_x0001__x0001__x0001__x0001__x0001__x0001_ð?_x0001__x0001__x0001__x0001__x0001__x0001__x0014_@_x0001__x0001__x0001__x0001__x0001__x0002__x0001__x0001__x0001_@_x0001__x0001__x0001__x0001__x0001__x0001__x0001_@_x0001__x0001__x0001__x0001__x0001__x0001__x0001_@_x0001__x0001__x0001__x0001__x0001__x0001__x0010_@_x0001__x0001__x0001__x0001__x0001__x0001_ð?_x0001__x0001__x0001__x0001__x0001__x0001__x0010_@_x0001__x0001__x0001__x0001__x0001__x0001_ð?_x0001__x0001__x0001__x0001__x0001__x0001__x0014_@_x0001__x0001__x0001__x0001__x0001__x0001__x0008_@_x0001__x0001__x0001__x0001__x0001__x0001__x0008_@_x0001__x0001__x0001__x0001__x0001__x0001_ð?_x0001__x0001__x0001__x0001__x0001__x0001__x0001_@_x0001__x0001__x0001__x0001__x0001__x0001_ð?_x0001__x0001__x0001__x0001__x0001__x0001__x0010_@_x0001__x0001__x0001__x0001__x0001__x0001__x0014_@_x0001__x0001__x0001__x0001__x0001__x0001_ð?_x0001__x0001__x0001__x0001__x0001__x0001_ð?_x0001__x0001__x0001__x0001__x0001__x0001_ð?_x0001__x0001__x0001__x0001__x0001__x0001__x0001_@_x0001__x0001__x0001__x0001__x0001__x0001__x0008_@_x0001__x0001__x0001__x0001__x0001__x0001__x0010_@_x0001__x0001__x0001__x0001__x0001__x0001_ð?_x0001__x0001__x0001__x0001__x0001__x0001__x0010_@_x0001__x0001__x0001__x0001__x0001__x0001__x0001_@_x0001__x0001__x0001__x0001__x0001__x0001__x0008_@_x0001__x0001__x0001__x0001__x0001__x0001__x0010_@_x0001__x0001__x0001__x0001__x0001__x0001__x0010_@_x0001__x0001__x0001__x0001__x0001__x0001_ð?_x0001__x0001__x0001__x0001__x0001__x0001__x0014_@_x0001__x0001__x0001__x0001__x0001__x0001_ð?_x0001__x0001__x0001__x0001__x0001__x0001__x0001_@_x0001__x0001__x0001__x0001__x0001__x0001__x0008_@_x0001__x0002__x0001__x0001__x0001__x0001__x0001__x0001__x0010_@_x0001__x0001__x0001__x0001__x0001__x0001__x0008_@_x0001__x0001__x0001__x0001__x0001__x0001__x0001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0001_@_x0001__x0001__x0001__x0001__x0001__x0001_ð?_x0001__x0001__x0001__x0001__x0001__x0001__x0001_@_x0001__x0001__x0001__x0001__x0001__x0001__x0010_@_x0001__x0001__x0001__x0001__x0001__x0001__x0008_@_x0001__x0001__x0001__x0001__x0001__x0001__x0018_@_x0001__x0001__x0001__x0001__x0001__x0001__x0008_@_x0001__x0001__x0001__x0001__x0001__x0001__x0008_@_x0001__x0001__x0001__x0001__x0001__x0001_ð?_x0001__x0001__x0001__x0001__x0001__x0001__x0008_@_x0001__x0001__x0001__x0001__x0001__x0001_ð?_x0001__x0001__x0001__x0001__x0001__x0001__x0014_@_x0001__x0001__x0001__x0001__x0001__x0001__x0014_@_x0001__x0001__x0001__x0001__x0001__x0001_ð?_x0001__x0001__x0001__x0001__x0001__x0001__x0014_@_x0001__x0001__x0001__x0001__x0001__x0001__x0001_@_x0001__x0001__x0001__x0001__x0001__x0001__x0010_@_x0001__x0001__x0001__x0001__x0001__x0001__x0008_@_x0001__x0001__x0001__x0001__x0001__x0001__x0010_@_x0001__x0001__x0001__x0001__x0001__x0001__x0014_@_x0001__x0001__x0001__x0001__x0001__x0001__x0014_@_x0001__x0001__x0001__x0001__x0001__x0001__x0001_@_x0001__x0001__x0001__x0001__x0001__x0001__x0008_@_x0001__x0001__x0001__x0001__x0001__x0002__x0001__x0001_ð?_x0001__x0001__x0001__x0001__x0001__x0001__x0008_@_x0001__x0001__x0001__x0001__x0001__x0001__x0008_@_x0001__x0001__x0001__x0001__x0001__x0001__x0014_@_x0001__x0001__x0001__x0001__x0001__x0001_ð?_x0001__x0001__x0001__x0001__x0001__x0001__x0001_@_x0001__x0001__x0001__x0001__x0001__x0001__x0010_@_x0001__x0001__x0001__x0001__x0001__x0001__x0014_@_x0001__x0001__x0001__x0001__x0001__x0001__x0008_@_x0001__x0001__x0001__x0001__x0001__x0001__x0014_@_x0001__x0001__x0001__x0001__x0001__x0001_ð?_x0001__x0001__x0001__x0001__x0001__x0001__x0001_@_x0001__x0001__x0001__x0001__x0001__x0001__x0001_@_x0001__x0001__x0001__x0001__x0001__x0001__x0010_@_x0001__x0001__x0001__x0001__x0001__x0001__x0008_@_x0001__x0001__x0001__x0001__x0001__x0001__x0001_@_x0001__x0001__x0001__x0001__x0001__x0001__x0008_@_x0001__x0001__x0001__x0001__x0001__x0001_ð?_x0001__x0001__x0001__x0001__x0001__x0001__x0010_@_x0001__x0001__x0001__x0001__x0001__x0001__x0001_@_x0001__x0001__x0001__x0001__x0001__x0001__x0014_@_x0001__x0001__x0001__x0001__x0001__x0001__x0018_@_x0001__x0001__x0001__x0001__x0001__x0001__x0001_@_x0001__x0001__x0001__x0001__x0001__x0001__x0014_@_x0001__x0001__x0001__x0001__x0001__x0001__x0010_@_x0001__x0001__x0001__x0001__x0001__x0001__x0001_@_x0001__x0001__x0001__x0001__x0001__x0001__x0001_@_x0001__x0001__x0001__x0001__x0001__x0001__x0001_@_x0001__x0001__x0001__x0001__x0001__x0001_ð?_x0001__x0001__x0001__x0001__x0001__x0001__x0008_@_x0001__x0001__x0001__x0001__x0001__x0001__x0001_@_x0001__x0001__x0001__x0001__x0001__x0001__x0001_@_x0001__x0002__x0001__x0001__x0001__x0001__x0001__x0001__x0001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0001_@_x0001__x0001__x0001__x0001__x0001__x0001__x0010_@_x0001__x0001__x0001__x0001__x0001__x0001__x0010_@_x0001__x0001__x0001__x0001__x0001__x0001__x0010_@_x0001__x0001__x0001__x0001__x0001__x0001__x0008_@_x0001__x0001__x0001__x0001__x0001__x0001__x0010_@_x0001__x0001__x0001__x0001__x0001__x0001_ð?_x0001__x0001__x0001__x0001__x0001__x0001__x0008_@_x0001__x0001__x0001__x0001__x0001__x0001_ð?_x0001__x0001__x0001__x0001__x0001__x0001__x0010_@_x0001__x0001__x0001__x0001__x0001__x0001__x0001_@_x0001__x0001__x0001__x0001__x0001__x0001__x0010_@_x0001__x0001__x0001__x0001__x0001__x0001__x0010_@_x0001__x0001__x0001__x0001__x0001__x0001__x0008_@_x0001__x0001__x0001__x0001__x0001__x0001__x0010_@_x0001__x0001__x0001__x0001__x0001__x0001__x0014_@_x0001__x0001__x0001__x0001__x0001__x0001__x0008_@_x0001__x0001__x0001__x0001__x0001__x0001__x0010_@_x0001__x0001__x0001__x0001__x0001__x0001__x0001_@_x0001__x0001__x0001__x0001__x0001__x0001__x0010_@_x0001__x0001__x0001__x0001__x0001__x0001__x0001_@_x0001__x0001__x0001__x0001__x0001__x0001__x0014_@_x0001__x0001__x0001__x0001__x0001__x0001__x0001_@_x0001__x0001__x0001__x0001__x0001__x0001__x0010_@_x0001__x0001__x0001__x0001__x0001__x0001__x0001_@_x0001__x0001__x0001__x0001__x0001__x0002__x0001__x0001__x0008_@_x0001__x0001__x0001__x0001__x0001__x0001__x0008_@_x0001__x0001__x0001__x0001__x0001__x0001__x0008_@_x0001__x0001__x0001__x0001__x0001__x0001__x0001_@_x0001__x0001__x0001__x0001__x0001__x0001__x0008_@_x0001__x0001__x0001__x0001__x0001__x0001__x0008_@_x0001__x0001__x0001__x0001__x0001__x0001_ð?_x0001__x0001__x0001__x0001__x0001__x0001__x0010_@_x0001__x0001__x0001__x0001__x0001__x0001__x0010_@_x0001__x0001__x0001__x0001__x0001__x0001__x0014_@_x0001__x0001__x0001__x0001__x0001__x0001__x0001_@_x0001__x0001__x0001__x0001__x0001__x0001__x0008_@_x0001__x0001__x0001__x0001__x0001__x0001_ð?_x0001__x0001__x0001__x0001__x0001__x0001__x0010_@_x0001__x0001__x0001__x0001__x0001__x0001__x0001_@_x0001__x0001__x0001__x0001__x0001__x0001__x0001_@_x0001__x0001__x0001__x0001__x0001__x0001__x0010_@_x0001__x0001__x0001__x0001__x0001__x0001_ð?_x0001__x0001__x0001__x0001__x0001__x0001__x0008_@_x0001__x0001__x0001__x0001__x0001__x0001__x0014_@_x0001__x0001__x0001__x0001__x0001__x0001__x0008_@_x0001__x0001__x0001__x0001__x0001__x0001__x0010_@_x0001__x0001__x0001__x0001__x0001__x0001__x0001_@_x0001__x0001__x0001__x0001__x0001__x0001_ð?_x0001__x0001__x0001__x0001__x0001__x0001__x0014_@_x0001__x0001__x0001__x0001__x0001__x0001__x0010_@_x0001__x0001__x0001__x0001__x0001__x0001__x0008_@_x0001__x0001__x0001__x0001__x0001__x0001_ð?_x0001__x0001__x0001__x0001__x0001__x0001_ð?_x0001__x0001__x0001__x0001__x0001__x0001__x0018_@_x0001__x0001__x0001__x0001__x0001__x0001_ð?_x0001__x0001__x0001__x0001__x0001__x0001__x0014_@_x0001__x0002__x0001__x0001__x0001__x0001__x0001__x0001__x0001_@_x0001__x0001__x0001__x0001__x0001__x0001__x0001_@_x0001__x0001__x0001__x0001__x0001__x0001_ð?_x0001__x0001__x0001__x0001__x0001__x0001__x0010_@_x0001__x0001__x0001__x0001__x0001__x0001_ð?_x0001__x0001__x0001__x0001__x0001__x0001_ð?_x0001__x0001__x0001__x0001__x0001__x0001_ð?_x0001__x0001__x0001__x0001__x0001__x0001__x0001_@_x0001__x0001__x0001__x0001__x0001__x0001__x0010_@_x0001__x0001__x0001__x0001__x0001__x0001__x0010_@_x0001__x0001__x0001__x0001__x0001__x0001__x0001_@_x0001__x0001__x0001__x0001__x0001__x0001_ð?_x0001__x0001__x0001__x0001__x0001__x0001__x0008_@_x0001__x0001__x0001__x0001__x0001__x0001__x0010_@_x0001__x0001__x0001__x0001__x0001__x0001__x0018_@_x0001__x0001__x0001__x0001__x0001__x0001__x0010_@_x0001__x0001__x0001__x0001__x0001__x0001_ð?_x0001__x0001__x0001__x0001__x0001__x0001__x0001_@_x0001__x0001__x0001__x0001__x0001__x0001__x0001_@_x0001__x0001__x0001__x0001__x0001__x0001_ð?_x0001__x0001__x0001__x0001__x0001__x0001__x0010_@_x0001__x0001__x0001__x0001__x0001__x0001__x0010_@_x0001__x0001__x0001__x0001__x0001__x0001__x0008_@_x0001__x0001__x0001__x0001__x0001__x0001_ð?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0014_@_x0001__x0001__x0001__x0001__x0001__x0001__x0001_@_x0001__x0001__x0001__x0001__x0001__x0002__x0001__x0001__x0008_@_x0001__x0001__x0001__x0001__x0001__x0001_ð?_x0001__x0001__x0001__x0001__x0001__x0001__x0014_@_x0001__x0001__x0001__x0001__x0001__x0001__x0010_@_x0001__x0001__x0001__x0001__x0001__x0001__x0008_@_x0001__x0001__x0001__x0001__x0001__x0001__x0010_@_x0001__x0001__x0001__x0001__x0001__x0001__x0001_@_x0001__x0001__x0001__x0001__x0001__x0001__x0014_@_x0001__x0001__x0001__x0001__x0001__x0001__x0014_@_x0001__x0001__x0001__x0001__x0001__x0001__x0008_@_x0001__x0001__x0001__x0001__x0001__x0001__x0008_@_x0001__x0001__x0001__x0001__x0001__x0001__x0001_@_x0001__x0001__x0001__x0001__x0001__x0001__x0014_@_x0001__x0001__x0001__x0001__x0001__x0001__x0008_@_x0001__x0001__x0001__x0001__x0001__x0001__x0008_@_x0001__x0001__x0001__x0001__x0001__x0001__x0001_@_x0001__x0001__x0001__x0001__x0001__x0001__x0008_@_x0001__x0001__x0001__x0001__x0001__x0001__x0001_@_x0001__x0001__x0001__x0001__x0001__x0001__x0008_@_x0001__x0001__x0001__x0001__x0001__x0001__x0010_@_x0001__x0001__x0001__x0001__x0001__x0001__x0001_@_x0001__x0001__x0001__x0001__x0001__x0001__x0001_@_x0001__x0001__x0001__x0001__x0001__x0001__x0014_@_x0001__x0001__x0001__x0001__x0001__x0001__x0010_@_x0001__x0001__x0001__x0001__x0001__x0001__x0014_@_x0001__x0001__x0001__x0001__x0001__x0001__x0014_@_x0001__x0001__x0001__x0001__x0001__x0001__x0008_@_x0001__x0001__x0001__x0001__x0001__x0001__x0010_@_x0001__x0001__x0001__x0001__x0001__x0001__x0001_@_x0001__x0001__x0001__x0001__x0001__x0001__x0014_@_x0001__x0001__x0001__x0001__x0001__x0001__x0014_@_x0001__x0001__x0001__x0001__x0001__x0001__x0001_@_x0001__x0002__x0001__x0001__x0001__x0001__x0001__x0001_ð?_x0001__x0001__x0001__x0001__x0001__x0001__x0008_@_x0001__x0001__x0001__x0001__x0001__x0001__x0008_@_x0001__x0001__x0001__x0001__x0001__x0001_ð?_x0001__x0001__x0001__x0001__x0001__x0001__x0008_@_x0001__x0001__x0001__x0001__x0001__x0001__x0010_@_x0001__x0001__x0001__x0001__x0001__x0001__x0008_@_x0001__x0001__x0001__x0001__x0001__x0001__x0008_@_x0001__x0001__x0001__x0001__x0001__x0001_ð?_x0001__x0001__x0001__x0001__x0001__x0001__x0001_@_x0001__x0001__x0001__x0001__x0001__x0001__x0008_@_x0001__x0001__x0001__x0001__x0001__x0001__x0010_@_x0001__x0001__x0001__x0001__x0001__x0001__x0010_@_x0001__x0001__x0001__x0001__x0001__x0001__x0010_@_x0001__x0001__x0001__x0001__x0001__x0001__x0001_@_x0001__x0001__x0001__x0001__x0001__x0001__x0008_@_x0001__x0001__x0001__x0001__x0001__x0001__x0008_@_x0001__x0001__x0001__x0001__x0001__x0001__x0008_@_x0001__x0001__x0001__x0001__x0001__x0001_ð?_x0001__x0001__x0001__x0001__x0001__x0001__x0008_@_x0001__x0001__x0001__x0001__x0001__x0001__x0014_@_x0001__x0001__x0001__x0001__x0001__x0001__x0001_@_x0001__x0001__x0001__x0001__x0001__x0001__x0010_@_x0001__x0001__x0001__x0001__x0001__x0001__x0018_@_x0001__x0001__x0001__x0001__x0001__x0001__x0010_@_x0001__x0001__x0001__x0001__x0001__x0001__x0008_@_x0001__x0001__x0001__x0001__x0001__x0001__x0008_@_x0001__x0001__x0001__x0001__x0001__x0001__x0008_@_x0001__x0001__x0001__x0001__x0001__x0001__x0001_@_x0001__x0001__x0001__x0001__x0001__x0001__x0001_@_x0001__x0001__x0001__x0001__x0001__x0001__x0008_@_x0001__x0001__x0001__x0001__x0001__x0002__x0001__x0001__x0001_@_x0001__x0001__x0001__x0001__x0001__x0001__x0001_@_x0001__x0001__x0001__x0001__x0001__x0001__x0010_@_x0001__x0001__x0001__x0001__x0001__x0001__x0010_@_x0001__x0001__x0001__x0001__x0001__x0001_ð?_x0001__x0001__x0001__x0001__x0001__x0001__x0001_@_x0001__x0001__x0001__x0001__x0001__x0001__x0008_@_x0001__x0001__x0001__x0001__x0001__x0001__x0010_@_x0001__x0001__x0001__x0001__x0001__x0001__x0008_@_x0001__x0001__x0001__x0001__x0001__x0001__x0001_@_x0001__x0001__x0001__x0001__x0001__x0001__x0001_@_x0001__x0001__x0001__x0001__x0001__x0001__x0014_@_x0001__x0001__x0001__x0001__x0001__x0001__x0008_@_x0001__x0001__x0001__x0001__x0001__x0001__x0001_@_x0001__x0001__x0001__x0001__x0001__x0001__x0014_@_x0001__x0001__x0001__x0001__x0001__x0001__x0014_@_x0001__x0001__x0001__x0001__x0001__x0001__x0014_@_x0001__x0001__x0001__x0001__x0001__x0001_ð?_x0001__x0001__x0001__x0001__x0001__x0001__x0010_@_x0001__x0001__x0001__x0001__x0001__x0001__x0008_@_x0001__x0001__x0001__x0001__x0001__x0001__x0001_@_x0001__x0001__x0001__x0001__x0001__x0001__x0018_@_x0001__x0001__x0001__x0001__x0001__x0001__x0010_@_x0001__x0001__x0001__x0001__x0001__x0001__x0010_@_x0001__x0001__x0001__x0001__x0001__x0001_ð?_x0001__x0001__x0001__x0001__x0001__x0001__x0008_@_x0001__x0001__x0001__x0001__x0001__x0001__x0008_@_x0001__x0001__x0001__x0001__x0001__x0001__x0010_@_x0001__x0001__x0001__x0001__x0001__x0001__x0001_@_x0001__x0001__x0001__x0001__x0001__x0001_ð?_x0001__x0001__x0001__x0001__x0001__x0001__x0010_@_x0001__x0001__x0001__x0001__x0001__x0001_ð?_x0001__x0002__x0001__x0001__x0001__x0001__x0001__x0001__x0008_@_x0001__x0001__x0001__x0001__x0001__x0001__x0010_@_x0001__x0001__x0001__x0001__x0001__x0001__x0001_@_x0001__x0001__x0001__x0001__x0001__x0001__x0014_@_x0001__x0001__x0001__x0001__x0001__x0001__x0001_@_x0001__x0001__x0001__x0001__x0001__x0001__x0010_@_x0001__x0001__x0001__x0001__x0001__x0001__x0008_@_x0001__x0001__x0001__x0001__x0001__x0001__x0008_@_x0001__x0001__x0001__x0001__x0001__x0001__x0014_@_x0001__x0001__x0001__x0001__x0001__x0001__x0010_@_x0001__x0001__x0001__x0001__x0001__x0001__x0008_@_x0001__x0001__x0001__x0001__x0001__x0001__x0008_@_x0001__x0001__x0001__x0001__x0001__x0001__x0010_@_x0001__x0001__x0001__x0001__x0001__x0001__x0014_@_x0001__x0001__x0001__x0001__x0001__x0001_ð?_x0001__x0001__x0001__x0001__x0001__x0001__x0008_@_x0001__x0001__x0001__x0001__x0001__x0001__x0001_@_x0001__x0001__x0001__x0001__x0001__x0001__x0001_@_x0001__x0001__x0001__x0001__x0001__x0001__x0018_@_x0001__x0001__x0001__x0001__x0001__x0001__x0010_@_x0001__x0001__x0001__x0001__x0001__x0001__x0010_@_x0001__x0001__x0001__x0001__x0001__x0001__x0008_@_x0001__x0001__x0001__x0001__x0001__x0001_ð?_x0001__x0001__x0001__x0001__x0001__x0001__x0008_@_x0001__x0001__x0001__x0001__x0001__x0001__x0010_@_x0001__x0001__x0001__x0001__x0001__x0001__x0001_@_x0001__x0001__x0001__x0001__x0001__x0001__x0014_@_x0001__x0001__x0001__x0001__x0001__x0001__x0010_@_x0001__x0001__x0001__x0001__x0001__x0001__x0010_@_x0001__x0001__x0001__x0001__x0001__x0001__x0010_@_x0001__x0001__x0001__x0001__x0001__x0001_ð?_x0001__x0001__x0001__x0001__x0001__x0002__x0001__x0001__x0001_@_x0001__x0001__x0001__x0001__x0001__x0001_ð?_x0001__x0001__x0001__x0001__x0001__x0001__x0001_@_x0001__x0001__x0001__x0001__x0001__x0001__x0010_@_x0001__x0001__x0001__x0001__x0001__x0001_ð?_x0001__x0001__x0001__x0001__x0001__x0001__x0014_@_x0001__x0001__x0001__x0001__x0001__x0001__x0010_@_x0001__x0001__x0001__x0001__x0001__x0001__x0008_@_x0001__x0001__x0001__x0001__x0001__x0001__x0014_@_x0001__x0001__x0001__x0001__x0001__x0001_ð?_x0001__x0001__x0001__x0001__x0001__x0001__x0010_@_x0001__x0001__x0001__x0001__x0001__x0001_ð?_x0001__x0001__x0001__x0001__x0001__x0001__x0014_@_x0001__x0001__x0001__x0001__x0001__x0001__x0010_@_x0001__x0001__x0001__x0001__x0001__x0001_ð?_x0001__x0001__x0001__x0001__x0001__x0001__x0001_@_x0001__x0001__x0001__x0001__x0001__x0001__x0008_@_x0001__x0001__x0001__x0001__x0001__x0001__x0010_@_x0001__x0001__x0001__x0001__x0001__x0001_ð?_x0001__x0001__x0001__x0001__x0001__x0001__x0008_@_x0001__x0001__x0001__x0001__x0001__x0001_ð?_x0001__x0001__x0001__x0001__x0001__x0001__x0014_@_x0001__x0001__x0001__x0001__x0001__x0001_ð?_x0001__x0001__x0001__x0001__x0001__x0001__x0008_@_x0001__x0001__x0001__x0001__x0001__x0001__x0001_@_x0001__x0001__x0001__x0001__x0001__x0001__x0001_@_x0001__x0001__x0001__x0001__x0001__x0001__x0010_@_x0001__x0001__x0001__x0001__x0001__x0001__x0001_@_x0001__x0001__x0001__x0001__x0001__x0001__x0010_@_x0001__x0001__x0001__x0001__x0001__x0001__x0010_@_x0001__x0001__x0001__x0001__x0001__x0001__x0010_@_x0001__x0001__x0001__x0001__x0001__x0001__x0001_@_x0001__x0002__x0001__x0001__x0001__x0001__x0001__x0001__x0008_@_x0001__x0001__x0001__x0001__x0001__x0001_ð?_x0001__x0001__x0001__x0001__x0001__x0001__x0010_@_x0001__x0001__x0001__x0001__x0001__x0001__x0010_@_x0001__x0001__x0001__x0001__x0001__x0001__x0010_@_x0001__x0001__x0001__x0001__x0001__x0001__x0008_@_x0001__x0001__x0001__x0001__x0001__x0001__x0014_@_x0001__x0001__x0001__x0001__x0001__x0001__x0008_@_x0001__x0001__x0001__x0001__x0001__x0001__x0010_@_x0001__x0001__x0001__x0001__x0001__x0001__x0008_@_x0001__x0001__x0001__x0001__x0001__x0001__x0001_@_x0001__x0001__x0001__x0001__x0001__x0001__x0010_@_x0001__x0001__x0001__x0001__x0001__x0001__x0014_@_x0001__x0001__x0001__x0001__x0001__x0001__x0001_@_x0001__x0001__x0001__x0001__x0001__x0001__x0001_@_x0001__x0001__x0001__x0001__x0001__x0001__x0014_@_x0001__x0001__x0001__x0001__x0001__x0001__x0001_@_x0001__x0001__x0001__x0001__x0001__x0001__x0001_@_x0001__x0001__x0001__x0001__x0001__x0001__x0014_@_x0001__x0001__x0001__x0001__x0001__x0001__x0001_@_x0001__x0001__x0001__x0001__x0001__x0001__x0001_@_x0001__x0001__x0001__x0001__x0001__x0001__x0008_@_x0001__x0001__x0001__x0001__x0001__x0001__x0014_@_x0001__x0001__x0001__x0001__x0001__x0001__x0001_@_x0001__x0001__x0001__x0001__x0001__x0001__x0001_@_x0001__x0001__x0001__x0001__x0001__x0001_ð?_x0001__x0001__x0001__x0001__x0001__x0001__x0010_@_x0001__x0001__x0001__x0001__x0001__x0001_ð?_x0001__x0001__x0001__x0001__x0001__x0001__x0001_@_x0001__x0001__x0001__x0001__x0001__x0001__x0010_@_x0001__x0001__x0001__x0001__x0001__x0001__x0001_@_x0001__x0001__x0001__x0001__x0001__x0002__x0001__x0001_ð?_x0001__x0001__x0001__x0001__x0001__x0001__x0014_@_x0001__x0001__x0001__x0001__x0001__x0001__x0010_@_x0001__x0001__x0001__x0001__x0001__x0001__x0001_@_x0001__x0001__x0001__x0001__x0001__x0001__x0010_@_x0001__x0001__x0001__x0001__x0001__x0001__x0001_@_x0001__x0001__x0001__x0001__x0001__x0001__x0001_@_x0001__x0001__x0001__x0001__x0001__x0001__x0018_@_x0001__x0001__x0001__x0001__x0001__x0001__x0014_@_x0001__x0001__x0001__x0001__x0001__x0001__x0008_@_x0001__x0001__x0001__x0001__x0001__x0001__x0010_@_x0001__x0001__x0001__x0001__x0001__x0001__x0001_@_x0001__x0001__x0001__x0001__x0001__x0001_ð?_x0001__x0001__x0001__x0001__x0001__x0001_ð?_x0001__x0001__x0001__x0001__x0001__x0001_ð?_x0001__x0001__x0001__x0001__x0001__x0001__x0008_@_x0001__x0001__x0001__x0001__x0001__x0001__x0001_@_x0001__x0001__x0001__x0001__x0001__x0001__x0008_@_x0001__x0001__x0001__x0001__x0001__x0001__x0008_@_x0001__x0001__x0001__x0001__x0001__x0001__x0010_@_x0001__x0001__x0001__x0001__x0001__x0001__x0008_@_x0001__x0001__x0001__x0001__x0001__x0001__x0001_@_x0001__x0001__x0001__x0001__x0001__x0001__x0010_@_x0001__x0001__x0001__x0001__x0001__x0001__x0010_@_x0001__x0001__x0001__x0001__x0001__x0001__x0018_@_x0001__x0001__x0001__x0001__x0001__x0001_ð?_x0001__x0001__x0001__x0001__x0001__x0001__x0001_@_x0001__x0001__x0001__x0001__x0001__x0001__x0010_@_x0001__x0001__x0001__x0001__x0001__x0001__x0014_@_x0001__x0001__x0001__x0001__x0001__x0001__x0010_@_x0001__x0001__x0001__x0001__x0001__x0001__x0001_@_x0001__x0001__x0001__x0001__x0001__x0001_ð?_x0001__x0002__x0001__x0001__x0001__x0001__x0001__x0001__x0014_@_x0001__x0001__x0001__x0001__x0001__x0001__x0010_@_x0001__x0001__x0001__x0001__x0001__x0001__x0001_@_x0001__x0001__x0001__x0001__x0001__x0001_ð?_x0001__x0001__x0001__x0001__x0001__x0001_ð?_x0001__x0001__x0001__x0001__x0001__x0001__x0001_@_x0001__x0001__x0001__x0001__x0001__x0001__x0001_@_x0001__x0001__x0001__x0001__x0001__x0001__x0001_@_x0001__x0001__x0001__x0001__x0001__x0001_ð?_x0001__x0001__x0001__x0001__x0001__x0001__x0001_@_x0001__x0001__x0001__x0001__x0001__x0001__x0008_@_x0001__x0001__x0001__x0001__x0001__x0001__x0001_@_x0001__x0001__x0001__x0001__x0001__x0001_ð?_x0001__x0001__x0001__x0001__x0001__x0001__x0001_@_x0001__x0001__x0001__x0001__x0001__x0001__x0010_@_x0001__x0001__x0001__x0001__x0001__x0001__x0001_@_x0001__x0001__x0001__x0001__x0001__x0001__x0008_@_x0001__x0001__x0001__x0001__x0001__x0001__x0001_@_x0001__x0001__x0001__x0001__x0001__x0001__x0014_@_x0001__x0001__x0001__x0001__x0001__x0001__x0008_@_x0001__x0001__x0001__x0001__x0001__x0001__x0001_@_x0001__x0001__x0001__x0001__x0001__x0001__x0014_@_x0001__x0001__x0001__x0001__x0001__x0001__x0008_@_x0001__x0001__x0001__x0001__x0001__x0001__x0001_@_x0001__x0001__x0001__x0001__x0001__x0001__x0014_@_x0001__x0001__x0001__x0001__x0001__x0001_ð?_x0001__x0001__x0001__x0001__x0001__x0001__x0008_@_x0001__x0001__x0001__x0001__x0001__x0001_ð?_x0001__x0001__x0001__x0001__x0001__x0001__x0008_@_x0001__x0001__x0001__x0001__x0001__x0001__x0008_@_x0001__x0001__x0001__x0001__x0001__x0001__x0001_@_x0001__x0001__x0001__x0001__x0001__x0002__x0001__x0001__x0001_@_x0001__x0001__x0001__x0001__x0001__x0001_ð?_x0001__x0001__x0001__x0001__x0001__x0001__x0008_@_x0001__x0001__x0001__x0001__x0001__x0001_ð?_x0001__x0001__x0001__x0001__x0001__x0001__x0001_@_x0001__x0001__x0001__x0001__x0001__x0001__x0001_@_x0001__x0001__x0001__x0001__x0001__x0001__x0010_@_x0001__x0001__x0001__x0001__x0001__x0001__x0014_@_x0001__x0001__x0001__x0001__x0001__x0001_ð?_x0001__x0001__x0001__x0001__x0001__x0001__x0018_@_x0001__x0001__x0001__x0001__x0001__x0001__x0008_@_x0001__x0001__x0001__x0001__x0001__x0001__x0001_@_x0001__x0001__x0001__x0001__x0001__x0001__x0014_@_x0001__x0001__x0001__x0001__x0001__x0001__x0010_@_x0001__x0001__x0001__x0001__x0001__x0001__x0010_@_x0001__x0001__x0001__x0001__x0001__x0001__x0001_@_x0001__x0001__x0001__x0001__x0001__x0001__x0001_@_x0001__x0001__x0001__x0001__x0001__x0001_ð?_x0001__x0001__x0001__x0001__x0001__x0001__x0001_@_x0001__x0001__x0001__x0001__x0001__x0001__x0014_@_x0001__x0001__x0001__x0001__x0001__x0001__x0001_@_x0001__x0001__x0001__x0001__x0001__x0001_ð?_x0001__x0001__x0001__x0001__x0001__x0001__x0001_@_x0001__x0001__x0001__x0001__x0001__x0001__x0008_@_x0001__x0001__x0001__x0001__x0001__x0001__x0008_@_x0001__x0001__x0001__x0001__x0001__x0001__x0001_@_x0001__x0001__x0001__x0001__x0001__x0001__x0008_@_x0001__x0001__x0001__x0001__x0001__x0001__x0008_@_x0001__x0001__x0001__x0001__x0001__x0001_ð?_x0001__x0001__x0001__x0001__x0001__x0001__x0008_@_x0001__x0001__x0001__x0001__x0001__x0001__x0014_@_x0001__x0001__x0001__x0001__x0001__x0001__x0008_@_x0001__x0002__x0001__x0001__x0001__x0001__x0001__x0001__x0014_@_x0001__x0001__x0001__x0001__x0001__x0001_ð?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0001_@_x0001__x0001__x0001__x0001__x0001__x0001__x0008_@_x0001__x0001__x0001__x0001__x0001__x0001__x0001_@_x0001__x0001__x0001__x0001__x0001__x0001_ð?_x0001__x0001__x0001__x0001__x0001__x0001__x0001_@_x0001__x0001__x0001__x0001__x0001__x0001_ð?_x0001__x0001__x0001__x0001__x0001__x0001__x0001_@_x0001__x0001__x0001__x0001__x0001__x0001_ð?_x0001__x0001__x0001__x0001__x0001__x0001__x0010_@_x0001__x0001__x0001__x0001__x0001__x0001__x0014_@_x0001__x0001__x0001__x0001__x0001__x0001__x0001_@_x0001__x0001__x0001__x0001__x0001__x0001__x0014_@_x0001__x0001__x0001__x0001__x0001__x0001__x0008_@_x0001__x0001__x0001__x0001__x0001__x0001__x0010_@_x0001__x0001__x0001__x0001__x0001__x0001_ð?_x0001__x0001__x0001__x0001__x0001__x0001__x0010_@_x0001__x0001__x0001__x0001__x0001__x0001__x0014_@_x0001__x0001__x0001__x0001__x0001__x0001_ð?_x0001__x0001__x0001__x0001__x0001__x0001__x0001_@_x0001__x0001__x0001__x0001__x0001__x0001__x0008_@_x0001__x0001__x0001__x0001__x0001__x0001__x0010_@_x0001__x0001__x0001__x0001__x0001__x0001__x0001_@_x0001__x0001__x0001__x0001__x0001__x0002__x0001__x0001_ð?_x0001__x0001__x0001__x0001__x0001__x0001_ð?_x0001__x0001__x0001__x0001__x0001__x0001__x0018_@_x0001__x0001__x0001__x0001__x0001__x0001__x0014_@_x0001__x0001__x0001__x0001__x0001__x0001__x0014_@_x0001__x0001__x0001__x0001__x0001__x0001__x0008_@_x0001__x0001__x0001__x0001__x0001__x0001__x0001_@_x0001__x0001__x0001__x0001__x0001__x0001__x0014_@_x0001__x0001__x0001__x0001__x0001__x0001__x0014_@_x0001__x0001__x0001__x0001__x0001__x0001__x0014_@_x0001__x0001__x0001__x0001__x0001__x0001__x0001_@_x0001__x0001__x0001__x0001__x0001__x0001__x0001_@_x0001__x0001__x0001__x0001__x0001__x0001_ð?_x0001__x0001__x0001__x0001__x0001__x0001__x0010_@_x0001__x0001__x0001__x0001__x0001__x0001__x0008_@_x0001__x0001__x0001__x0001__x0001__x0001__x0001_@_x0001__x0001__x0001__x0001__x0001__x0001__x0014_@_x0001__x0001__x0001__x0001__x0001__x0001_ð?_x0001__x0001__x0001__x0001__x0001__x0001__x0001_@_x0001__x0001__x0001__x0001__x0001__x0001__x0001_@_x0001__x0001__x0001__x0001__x0001__x0001__x0001_@_x0001__x0001__x0001__x0001__x0001__x0001__x0001_@_x0001__x0001__x0001__x0001__x0001__x0001__x0014_@_x0001__x0001__x0001__x0001__x0001__x0001__x0018_@_x0001__x0001__x0001__x0001__x0001__x0001__x0010_@_x0001__x0001__x0001__x0001__x0001__x0001__x0008_@_x0001__x0001__x0001__x0001__x0001__x0001_ð?_x0001__x0001__x0001__x0001__x0001__x0001__x0001_@_x0001__x0001__x0001__x0001__x0001__x0001__x0001_@_x0001__x0001__x0001__x0001__x0001__x0001__x0001_@_x0001__x0001__x0001__x0001__x0001__x0001__x0010_@_x0001__x0001__x0001__x0001__x0001__x0001__x0014_@_x0001__x0002__x0001__x0001__x0001__x0001__x0001__x0001__x0008_@_x0001__x0001__x0001__x0001__x0001__x0001__x0014_@_x0001__x0001__x0001__x0001__x0001__x0001__x0001_@_x0001__x0001__x0001__x0001__x0001__x0001_ð?_x0001__x0001__x0001__x0001__x0001__x0001_ð?_x0001__x0001__x0001__x0001__x0001__x0001__x0010_@_x0001__x0001__x0001__x0001__x0001__x0001__x0010_@_x0001__x0001__x0001__x0001__x0001__x0001__x0001_@_x0001__x0001__x0001__x0001__x0001__x0001__x0010_@_x0001__x0001__x0001__x0001__x0001__x0001_ð?_x0001__x0001__x0001__x0001__x0001__x0001__x0001_@_x0001__x0001__x0001__x0001__x0001__x0001__x0014_@_x0001__x0001__x0001__x0001__x0001__x0001__x0010_@_x0001__x0001__x0001__x0001__x0001__x0001__x0014_@_x0001__x0001__x0001__x0001__x0001__x0001__x0008_@_x0001__x0001__x0001__x0001__x0001__x0001__x0010_@_x0001__x0001__x0001__x0001__x0001__x0001__x0014_@_x0001__x0001__x0001__x0001__x0001__x0001__x0008_@_x0001__x0001__x0001__x0001__x0001__x0001__x0001_@_x0001__x0001__x0001__x0001__x0001__x0001__x0010_@_x0001__x0001__x0001__x0001__x0001__x0001__x0014_@_x0001__x0001__x0001__x0001__x0001__x0001__x0014_@_x0001__x0001__x0001__x0001__x0001__x0001__x0001_@_x0001__x0001__x0001__x0001__x0001__x0001__x0001_@_x0001__x0001__x0001__x0001__x0001__x0001__x0001_@_x0001__x0001__x0001__x0001__x0001__x0001__x0014_@_x0001__x0001__x0001__x0001__x0001__x0001_ð?_x0001__x0001__x0001__x0001__x0001__x0001__x0008_@_x0001__x0001__x0001__x0001__x0001__x0001__x0014_@_x0001__x0001__x0001__x0001__x0001__x0001__x0014_@_x0001__x0001__x0001__x0001__x0001__x0001__x0001_@_x0001__x0001__x0001__x0001__x0001__x0002__x0001__x0001_ð?_x0001__x0001__x0001__x0001__x0001__x0001__x0008_@_x0001__x0001__x0001__x0001__x0001__x0001__x0014_@_x0001__x0001__x0001__x0001__x0001__x0001__x0008_@_x0001__x0001__x0001__x0001__x0001__x0001__x0008_@_x0001__x0001__x0001__x0001__x0001__x0001__x0001_@_x0001__x0001__x0001__x0001__x0001__x0001__x0010_@_x0001__x0001__x0001__x0001__x0001__x0001__x0001_@_x0001__x0001__x0001__x0001__x0001__x0001__x0010_@_x0001__x0001__x0001__x0001__x0001__x0001__x0001_@_x0001__x0001__x0001__x0001__x0001__x0001__x0008_@_x0001__x0001__x0001__x0001__x0001__x0001__x0010_@_x0001__x0001__x0001__x0001__x0001__x0001__x0010_@_x0001__x0001__x0001__x0001__x0001__x0001__x0010_@_x0001__x0001__x0001__x0001__x0001__x0001__x0010_@_x0001__x0001__x0001__x0001__x0001__x0001__x0001_@_x0001__x0001__x0001__x0001__x0001__x0001__x0001_@_x0001__x0001__x0001__x0001__x0001__x0001__x0001_@_x0001__x0001__x0001__x0001__x0001__x0001__x0010_@_x0001__x0001__x0001__x0001__x0001__x0001_ð?_x0001__x0001__x0001__x0001__x0001__x0001__x0001_@_x0001__x0001__x0001__x0001__x0001__x0001__x0008_@_x0001__x0001__x0001__x0001__x0001__x0001_ð?_x0001__x0001__x0001__x0001__x0001__x0001__x0014_@_x0001__x0001__x0001__x0001__x0001__x0001__x0010_@_x0001__x0001__x0001__x0001__x0001__x0001__x0010_@_x0001__x0001__x0001__x0001__x0001__x0001__x0010_@_x0001__x0001__x0001__x0001__x0001__x0001__x0010_@_x0001__x0001__x0001__x0001__x0001__x0001_ð?_x0001__x0001__x0001__x0001__x0001__x0001__x0014_@_x0001__x0001__x0001__x0001__x0001__x0001_ð?_x0001__x0001__x0001__x0001__x0001__x0001__x0014_@_x0001__x0002__x0001__x0001__x0001__x0001__x0001__x0001__x0008_@_x0001__x0001__x0001__x0001__x0001__x0001__x0018_@_x0001__x0001__x0001__x0001__x0001__x0001_ð?_x0001__x0001__x0001__x0001__x0001__x0001__x0008_@_x0001__x0001__x0001__x0001__x0001__x0001__x0014_@_x0001__x0001__x0001__x0001__x0001__x0001__x0001_@_x0001__x0001__x0001__x0001__x0001__x0001__x0001_@_x0001__x0001__x0001__x0001__x0001__x0001_ð?_x0001__x0001__x0001__x0001__x0001__x0001__x0001_@_x0001__x0001__x0001__x0001__x0001__x0001_ð?_x0001__x0001__x0001__x0001__x0001__x0001__x0001_@_x0001__x0001__x0001__x0001__x0001__x0001__x0001_@_x0001__x0001__x0001__x0001__x0001__x0001__x0018_@_x0001__x0001__x0001__x0001__x0001__x0001__x0008_@_x0001__x0001__x0001__x0001__x0001__x0001__x0014_@_x0001__x0001__x0001__x0001__x0001__x0001__x0008_@_x0001__x0001__x0001__x0001__x0001__x0001__x0008_@_x0001__x0001__x0001__x0001__x0001__x0001__x0001_@_x0001__x0001__x0001__x0001__x0001__x0001_ð?_x0001__x0001__x0001__x0001__x0001__x0001_ð?_x0001__x0001__x0001__x0001__x0001__x0001__x0008_@_x0001__x0001__x0001__x0001__x0001__x0001__x0001_@_x0001__x0001__x0001__x0001__x0001__x0001__x0010_@_x0001__x0001__x0001__x0001__x0001__x0001__x0001_@_x0001__x0001__x0001__x0001__x0001__x0001__x0001_@_x0001__x0001__x0001__x0001__x0001__x0001__x0014_@_x0001__x0001__x0001__x0001__x0001__x0001__x0008_@_x0001__x0001__x0001__x0001__x0001__x0001__x0008_@_x0001__x0001__x0001__x0001__x0001__x0001__x0014_@_x0001__x0001__x0001__x0001__x0001__x0001__x0014_@_x0001__x0001__x0001__x0001__x0001__x0001__x0001_@_x0001__x0001__x0001__x0001__x0001__x0002__x0001__x0001__x0010_@_x0001__x0001__x0001__x0001__x0001__x0001__x0014_@_x0001__x0001__x0001__x0001__x0001__x0001__x0014_@_x0001__x0001__x0001__x0001__x0001__x0001__x0001_@_x0001__x0001__x0001__x0001__x0001__x0001_ð?_x0001__x0001__x0001__x0001__x0001__x0001__x0014_@_x0001__x0001__x0001__x0001__x0001__x0001__x0001_@_x0001__x0001__x0001__x0001__x0001__x0001__x0010_@_x0001__x0001__x0001__x0001__x0001__x0001__x0014_@_x0001__x0001__x0001__x0001__x0001__x0001__x0001_@_x0001__x0001__x0001__x0001__x0001__x0001__x0001_@_x0001__x0001__x0001__x0001__x0001__x0001__x0001_@_x0001__x0001__x0001__x0001__x0001__x0001__x0010_@_x0001__x0001__x0001__x0001__x0001__x0001__x0010_@_x0001__x0001__x0001__x0001__x0001__x0001__x0008_@_x0001__x0001__x0001__x0001__x0001__x0001__x0008_@_x0001__x0001__x0001__x0001__x0001__x0001__x0018_@_x0001__x0001__x0001__x0001__x0001__x0001_ð?_x0001__x0001__x0001__x0001__x0001__x0001__x0010_@_x0001__x0001__x0001__x0001__x0001__x0001__x0008_@_x0001__x0001__x0001__x0001__x0001__x0001_ð?_x0001__x0001__x0001__x0001__x0001__x0001__x0008_@_x0001__x0001__x0001__x0001__x0001__x0001__x0001_@_x0001__x0001__x0001__x0001__x0001__x0001_ð?_x0001__x0001__x0001__x0001__x0001__x0001_ð?_x0001__x0001__x0001__x0001__x0001__x0001__x0001_@_x0001__x0001__x0001__x0001__x0001__x0001__x0001_@_x0001__x0001__x0001__x0001__x0001__x0001__x0008_@_x0001__x0001__x0001__x0001__x0001__x0001__x0014_@_x0001__x0001__x0001__x0001__x0001__x0001__x0018_@_x0001__x0001__x0001__x0001__x0001__x0001__x0008_@_x0001__x0001__x0001__x0001__x0001__x0001__x0008_@_x0001__x0002_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0001__x0001_@_x0001__x0001__x0001__x0001__x0001__x0001__x0001_@_x0001__x0001__x0001__x0001__x0001__x0001__x0010_@_x0001__x0001__x0001__x0001__x0001__x0001__x0008_@_x0001__x0001__x0001__x0001__x0001__x0001_ð?_x0001__x0001__x0001__x0001__x0001__x0001__x0008_@_x0001__x0001__x0001__x0001__x0001__x0001__x0018_@_x0001__x0001__x0001__x0001__x0001__x0001__x0001_@_x0001__x0001__x0001__x0001__x0001__x0001__x0010_@_x0001__x0001__x0001__x0001__x0001__x0001_ð?_x0001__x0001__x0001__x0001__x0001__x0001__x0001_@_x0001__x0001__x0001__x0001__x0001__x0001__x0008_@_x0001__x0001__x0001__x0001__x0001__x0001__x0008_@_x0001__x0001__x0001__x0001__x0001__x0001__x0001_@_x0001__x0001__x0001__x0001__x0001__x0001__x0010_@_x0001__x0001__x0001__x0001__x0001__x0001__x0018_@_x0001__x0001__x0001__x0001__x0001__x0001_ð?_x0001__x0001__x0001__x0001__x0001__x0001__x0008_@_x0001__x0001__x0001__x0001__x0001__x0001__x0008_@_x0001__x0001__x0001__x0001__x0001__x0001_ð?_x0001__x0001__x0001__x0001__x0001__x0001__x0001_@_x0001__x0001__x0001__x0001__x0001__x0001__x0010_@_x0001__x0001__x0001__x0001__x0001__x0001__x0010_@_x0001__x0001__x0001__x0001__x0001__x0001__x0010_@_x0001__x0001__x0001__x0001__x0001__x0001__x0010_@_x0001__x0001__x0001__x0001__x0001__x0001__x0010_@_x0001__x0001__x0001__x0001__x0001__x0002__x0001__x0001__x0008_@_x0001__x0001__x0001__x0001__x0001__x0001__x0001_@_x0001__x0001__x0001__x0001__x0001__x0001_ð?_x0001__x0001__x0001__x0001__x0001__x0001__x0008_@_x0001__x0001__x0001__x0001__x0001__x0001__x0001_@_x0001__x0001__x0001__x0001__x0001__x0001__x0008_@_x0001__x0001__x0001__x0001__x0001__x0001__x0010_@_x0001__x0001__x0001__x0001__x0001__x0001__x0001_@_x0001__x0001__x0001__x0001__x0001__x0001__x0008_@_x0001__x0001__x0001__x0001__x0001__x0001__x0010_@_x0001__x0001__x0001__x0001__x0001__x0001__x0008_@_x0001__x0001__x0001__x0001__x0001__x0001_ð?_x0001__x0001__x0001__x0001__x0001__x0001__x0001_@_x0001__x0001__x0001__x0001__x0001__x0001_ð?_x0001__x0001__x0001__x0001__x0001__x0001__x0001_@_x0001__x0001__x0001__x0001__x0001__x0001__x0010_@_x0001__x0001__x0001__x0001__x0001__x0001__x0014_@_x0001__x0001__x0001__x0001__x0001__x0001__x0008_@_x0001__x0001__x0001__x0001__x0001__x0001__x0010_@_x0001__x0001__x0001__x0001__x0001__x0001__x0008_@_x0001__x0001__x0001__x0001__x0001__x0001__x0008_@_x0001__x0001__x0001__x0001__x0001__x0001_ð?_x0001__x0001__x0001__x0001__x0001__x0001__x0010_@_x0001__x0001__x0001__x0001__x0001__x0001__x0010_@_x0001__x0001__x0001__x0001__x0001__x0001__x0014_@_x0001__x0001__x0001__x0001__x0001__x0001__x0008_@_x0001__x0001__x0001__x0001__x0001__x0001_ð?_x0001__x0001__x0001__x0001__x0001__x0001__x0014_@_x0001__x0001__x0001__x0001__x0001__x0001_ð?_x0001__x0001__x0001__x0001__x0001__x0001__x0001_@_x0001__x0001__x0001__x0001__x0001__x0001_ð?_x0001__x0001__x0001__x0001__x0001__x0001__x0010_@_x0001__x0002__x0001__x0001__x0001__x0001__x0001__x0001__x0018_@_x0001__x0001__x0001__x0001__x0001__x0001__x0010_@_x0001__x0001__x0001__x0001__x0001__x0001__x0008_@_x0001__x0001__x0001__x0001__x0001__x0001__x0010_@_x0001__x0001__x0001__x0001__x0001__x0001__x0001_@_x0001__x0001__x0001__x0001__x0001__x0001__x0008_@_x0001__x0001__x0001__x0001__x0001__x0001_ð?_x0001__x0001__x0001__x0001__x0001__x0001__x0001_@_x0001__x0001__x0001__x0001__x0001__x0001__x0008_@_x0001__x0001__x0001__x0001__x0001__x0001__x0014_@_x0001__x0001__x0001__x0001__x0001__x0001__x0001_@_x0001__x0001__x0001__x0001__x0001__x0001__x0001_@_x0001__x0001__x0001__x0001__x0001__x0001__x0001_@_x0001__x0001__x0001__x0001__x0001__x0001_ð?_x0001__x0001__x0001__x0001__x0001__x0001__x0001_@_x0001__x0001__x0001__x0001__x0001__x0001__x0001_@_x0001__x0001__x0001__x0001__x0001__x0001__x0001_@_x0001__x0001__x0001__x0001__x0001__x0001__x0010_@_x0001__x0001__x0001__x0001__x0001__x0001__x0008_@_x0001__x0001__x0001__x0001__x0001__x0001__x0008_@_x0001__x0001__x0001__x0001__x0001__x0001__x0010_@_x0001__x0001__x0001__x0001__x0001__x0001__x0014_@_x0001__x0001__x0001__x0001__x0001__x0001__x0001_@_x0001__x0001__x0001__x0001__x0001__x0001__x0018_@_x0001__x0001__x0001__x0001__x0001__x0001__x0010_@_x0001__x0001__x0001__x0001__x0001__x0001__x0001_@_x0001__x0001__x0001__x0001__x0001__x0001__x0014_@_x0001__x0001__x0001__x0001__x0001__x0001_ð?_x0001__x0001__x0001__x0001__x0001__x0001__x0001_@_x0001__x0001__x0001__x0001__x0001__x0001__x0008_@_x0001__x0001__x0001__x0001__x0001__x0001__x0001_@_x0001__x0001__x0001__x0001__x0001__x0002__x0001__x0001_ð?_x0001__x0001__x0001__x0001__x0001__x0001__x0001_@_x0001__x0001__x0001__x0001__x0001__x0001__x0001_@_x0001__x0001__x0001__x0001__x0001__x0001__x0001_@_x0001__x0001__x0001__x0001__x0001__x0001__x0010_@_x0001__x0001__x0001__x0001__x0001__x0001__x0008_@_x0001__x0001__x0001__x0001__x0001__x0001__x0010_@_x0001__x0001__x0001__x0001__x0001__x0001__x0014_@_x0001__x0001__x0001__x0001__x0001__x0001__x0010_@_x0001__x0001__x0001__x0001__x0001__x0001__x0010_@_x0001__x0001__x0001__x0001__x0001__x0001__x0008_@_x0001__x0001__x0001__x0001__x0001__x0001_ð?_x0001__x0001__x0001__x0001__x0001__x0001__x0001_@_x0001__x0001__x0001__x0001__x0001__x0001__x0008_@_x0001__x0001__x0001__x0001__x0001__x0001_ð?_x0001__x0001__x0001__x0001__x0001__x0001__x0008_@_x0001__x0001__x0001__x0001__x0001__x0001__x0008_@_x0001__x0001__x0001__x0001__x0001__x0001__x0010_@_x0001__x0001__x0001__x0001__x0001__x0001_ð?_x0001__x0001__x0001__x0001__x0001__x0001__x0008_@_x0001__x0001__x0001__x0001__x0001__x0001__x0001_@_x0001__x0001__x0001__x0001__x0001__x0001__x0010_@_x0001__x0001__x0001__x0001__x0001__x0001__x0001_@_x0001__x0001__x0001__x0001__x0001__x0001__x0010_@_x0001__x0001__x0001__x0001__x0001__x0001__x0008_@_x0001__x0001__x0001__x0001__x0001__x0001__x0001_@_x0001__x0001__x0001__x0001__x0001__x0001_ð?_x0001__x0001__x0001__x0001__x0001__x0001__x0010_@_x0001__x0001__x0001__x0001__x0001__x0001__x0010_@_x0001__x0001__x0001__x0001__x0001__x0001__x0010_@_x0001__x0001__x0001__x0001__x0001__x0001__x0001_@_x0001__x0001__x0001__x0001__x0001__x0001_ð?_x0001__x0002__x0001__x0001__x0001__x0001__x0001__x0001__x0010_@_x0001__x0001__x0001__x0001__x0001__x0001__x0001_@_x0001__x0001__x0001__x0001__x0001__x0001__x0010_@_x0001__x0001__x0001__x0001__x0001__x0001_ð?_x0001__x0001__x0001__x0001__x0001__x0001__x0001_@_x0001__x0001__x0001__x0001__x0001__x0001__x0001_@_x0001__x0001__x0001__x0001__x0001__x0001__x0001_@_x0001__x0001__x0001__x0001__x0001__x0001__x0014_@_x0001__x0001__x0001__x0001__x0001__x0001__x0010_@_x0001__x0001__x0001__x0001__x0001__x0001__x0010_@_x0001__x0001__x0001__x0001__x0001__x0001__x0001_@_x0001__x0001__x0001__x0001__x0001__x0001__x0014_@_x0001__x0001__x0001__x0001__x0001__x0001__x0008_@_x0001__x0001__x0001__x0001__x0001__x0001__x0014_@_x0001__x0001__x0001__x0001__x0001__x0001_ð?_x0001__x0001__x0001__x0001__x0001__x0001_ð?_x0001__x0001__x0001__x0001__x0001__x0001_ð?_x0001__x0001__x0001__x0001__x0001__x0001__x0001_@_x0001__x0001__x0001__x0001__x0001__x0001__x0008_@_x0001__x0001__x0001__x0001__x0001__x0001__x0014_@_x0001__x0001__x0001__x0001__x0001__x0001_ð?_x0001__x0001__x0001__x0001__x0001__x0001__x0010_@_x0001__x0001__x0001__x0001__x0001__x0001__x0010_@_x0001__x0001__x0001__x0001__x0001__x0001_ð?_x0001__x0001__x0001__x0001__x0001__x0001__x0008_@_x0001__x0001__x0001__x0001__x0001__x0001__x0001_@_x0001__x0001__x0001__x0001__x0001__x0001_ð?_x0001__x0001__x0001__x0001__x0001__x0001__x0001_@_x0001__x0001__x0001__x0001__x0001__x0001__x0010_@_x0001__x0001__x0001__x0001__x0001__x0001__x0014_@_x0001__x0001__x0001__x0001__x0001__x0001_ð?_x0001__x0001__x0001__x0001__x0001__x0002__x0001__x0001__x0001_@_x0001__x0001__x0001__x0001__x0001__x0001__x0014_@_x0001__x0001__x0001__x0001__x0001__x0001__x0010_@_x0001__x0001__x0001__x0001__x0001__x0001__x0008_@_x0001__x0001__x0001__x0001__x0001__x0001__x0008_@_x0001__x0001__x0001__x0001__x0001__x0001__x0018_@_x0001__x0001__x0001__x0001__x0001__x0001__x0014_@_x0001__x0001__x0001__x0001__x0001__x0001__x0001_@_x0001__x0001__x0001__x0001__x0001__x0001__x0014_@_x0001__x0001__x0001__x0001__x0001__x0001_ð?_x0001__x0001__x0001__x0001__x0001__x0001__x0001_@_x0001__x0001__x0001__x0001__x0001__x0001__x0010_@_x0001__x0001__x0001__x0001__x0001__x0001__x0010_@_x0001__x0001__x0001__x0001__x0001__x0001__x0014_@_x0001__x0001__x0001__x0001__x0001__x0001__x0001_@_x0001__x0001__x0001__x0001__x0001__x0001__x0010_@_x0001__x0001__x0001__x0001__x0001__x0001_ð?_x0001__x0001__x0001__x0001__x0001__x0001__x0001_@_x0001__x0001__x0001__x0001__x0001__x0001__x0001_@_x0001__x0001__x0001__x0001__x0001__x0001_ð?_x0001__x0001__x0001__x0001__x0001__x0001__x0010_@_x0001__x0001__x0001__x0001__x0001__x0001__x0010_@_x0001__x0001__x0001__x0001__x0001__x0001__x0001_@_x0001__x0001__x0001__x0001__x0001__x0001__x0001_@_x0001__x0001__x0001__x0001__x0001__x0001__x0001_@_x0001__x0001__x0001__x0001__x0001__x0001__x0008_@_x0001__x0001__x0001__x0001__x0001__x0001__x0014_@_x0001__x0001__x0001__x0001__x0001__x0001_ð?_x0001__x0001__x0001__x0001__x0001__x0001__x0010_@_x0001__x0001__x0001__x0001__x0001__x0001__x0010_@_x0001__x0001__x0001__x0001__x0001__x0001__x0010_@_x0001__x0001__x0001__x0001__x0001__x0001_ð?_x0001__x0002__x0001__x0001__x0001__x0001__x0001__x0001_ð?_x0001__x0001__x0001__x0001__x0001__x0001__x0014_@_x0001__x0001__x0001__x0001__x0001__x0001__x0008_@_x0001__x0001__x0001__x0001__x0001__x0001__x0008_@_x0001__x0001__x0001__x0001__x0001__x0001_ð?_x0001__x0001__x0001__x0001__x0001__x0001_ð?_x0001__x0001__x0001__x0001__x0001__x0001__x0018_@_x0001__x0001__x0001__x0001__x0001__x0001__x0010_@_x0001__x0001__x0001__x0001__x0001__x0001_ð?_x0001__x0001__x0001__x0001__x0001__x0001__x0008_@_x0001__x0001__x0001__x0001__x0001__x0001__x0014_@_x0001__x0001__x0001__x0001__x0001__x0001__x0014_@_x0001__x0001__x0001__x0001__x0001__x0001__x0008_@_x0001__x0001__x0001__x0001__x0001__x0001__x0001_@_x0001__x0001__x0001__x0001__x0001__x0001__x0010_@_x0001__x0001__x0001__x0001__x0001__x0001_ð?_x0001__x0001__x0001__x0001__x0001__x0001__x0001_@_x0001__x0001__x0001__x0001__x0001__x0001__x0010_@_x0001__x0001__x0001__x0001__x0001__x0001__x0010_@_x0001__x0001__x0001__x0001__x0001__x0001__x0008_@_x0001__x0001__x0001__x0001__x0001__x0001__x0001_@_x0001__x0001__x0001__x0001__x0001__x0001_ð?_x0001__x0001__x0001__x0001__x0001__x0001__x0008_@_x0001__x0001__x0001__x0001__x0001__x0001__x0014_@_x0001__x0001__x0001__x0001__x0001__x0001__x0008_@_x0001__x0001__x0001__x0001__x0001__x0001__x0014_@_x0001__x0001__x0001__x0001__x0001__x0001__x0008_@_x0001__x0001__x0001__x0001__x0001__x0001__x0010_@_x0001__x0001__x0001__x0001__x0001__x0001__x0010_@_x0001__x0001__x0001__x0001__x0001__x0001__x0010_@_x0001__x0001__x0001__x0001__x0001__x0001_ð?_x0001__x0001__x0001__x0001__x0001__x0002__x0001__x0001__x0001_@_x0001__x0001__x0001__x0001__x0001__x0001__x0014_@_x0001__x0001__x0001__x0001__x0001__x0001__x0008_@_x0001__x0001__x0001__x0001__x0001__x0001__x0010_@_x0001__x0001__x0001__x0001__x0001__x0001__x0010_@_x0001__x0001__x0001__x0001__x0001__x0001_ð?_x0001__x0001__x0001__x0001__x0001__x0001__x0001_@_x0001__x0001__x0001__x0001__x0001__x0001__x0008_@_x0001__x0001__x0001__x0001__x0001__x0001__x0010_@_x0001__x0001__x0001__x0001__x0001__x0001_ð?_x0001__x0001__x0001__x0001__x0001__x0001__x0001_@_x0001__x0001__x0001__x0001__x0001__x0001__x0014_@_x0001__x0001__x0001__x0001__x0001__x0001__x0008_@_x0001__x0001__x0001__x0001__x0001__x0001__x0001_@_x0001__x0001__x0001__x0001__x0001__x0001_ð?_x0001__x0001__x0001__x0001__x0001__x0001_ð?_x0001__x0001__x0001__x0001__x0001__x0001__x0018_@_x0001__x0001__x0001__x0001__x0001__x0001__x0014_@_x0001__x0001__x0001__x0001__x0001__x0001__x0010_@_x0001__x0001__x0001__x0001__x0001__x0001__x0001_@_x0001__x0001__x0001__x0001__x0001__x0001__x0008_@_x0001__x0001__x0001__x0001__x0001__x0001__x0001_@_x0001__x0001__x0001__x0001__x0001__x0001__x0014_@_x0001__x0001__x0001__x0001__x0001__x0001__x0001_@_x0001__x0001__x0001__x0001__x0001__x0001_ð?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0001__x0001_@_x0001__x0001__x0001__x0001__x0001__x0001__x0010_@_x0001__x0002__x0001__x0001__x0001__x0001__x0001__x0001_ð?_x0001__x0001__x0001__x0001__x0001__x0001_ð?_x0001__x0001__x0001__x0001__x0001__x0001__x0001_@_x0001__x0001__x0001__x0001__x0001__x0001__x0010_@_x0001__x0001__x0001__x0001__x0001__x0001_ð?_x0001__x0001__x0001__x0001__x0001__x0001__x0008_@_x0001__x0001__x0001__x0001__x0001__x0001__x0014_@_x0001__x0001__x0001__x0001__x0001__x0001__x0008_@_x0001__x0001__x0001__x0001__x0001__x0001__x0008_@_x0001__x0001__x0001__x0001__x0001__x0001__x0001_@_x0001__x0001__x0001__x0001__x0001__x0001__x0010_@_x0001__x0001__x0001__x0001__x0001__x0001__x0001_@_x0001__x0001__x0001__x0001__x0001__x0001__x0008_@_x0001__x0001__x0001__x0001__x0001__x0001_ð?_x0001__x0001__x0001__x0001__x0001__x0001__x0008_@_x0001__x0001__x0001__x0001__x0001__x0001__x0008_@_x0001__x0001__x0001__x0001__x0001__x0001_ð?_x0001__x0001__x0001__x0001__x0001__x0001__x0010_@_x0001__x0001__x0001__x0001__x0001__x0001_ð?_x0001__x0001__x0001__x0001__x0001__x0001__x0010_@_x0001__x0001__x0001__x0001__x0001__x0001__x0008_@_x0001__x0001__x0001__x0001__x0001__x0001__x0008_@_x0001__x0001__x0001__x0001__x0001__x0001__x0001_@_x0001__x0001__x0001__x0001__x0001__x0001__x0010_@_x0001__x0001__x0001__x0001__x0001__x0001_ð?_x0001__x0001__x0001__x0001__x0001__x0001__x0008_@_x0001__x0001__x0001__x0001__x0001__x0001__x0014_@_x0001__x0001__x0001__x0001__x0001__x0001__x0008_@_x0001__x0001__x0001__x0001__x0001__x0001__x0008_@_x0001__x0001__x0001__x0001__x0001__x0001_ð?_x0001__x0001__x0001__x0001__x0001__x0001__x0010_@_x0001__x0001__x0001__x0001__x0001__x0002__x0001__x0001__x0008_@_x0001__x0001__x0001__x0001__x0001__x0001__x0008_@_x0001__x0001__x0001__x0001__x0001__x0001__x0014_@_x0001__x0001__x0001__x0001__x0001__x0001_ð?_x0001__x0001__x0001__x0001__x0001__x0001__x0010_@_x0001__x0001__x0001__x0001__x0001__x0001__x0014_@_x0001__x0001__x0001__x0001__x0001__x0001__x0001_@_x0001__x0001__x0001__x0001__x0001__x0001__x0014_@_x0001__x0001__x0001__x0001__x0001__x0001__x0010_@_x0001__x0001__x0001__x0001__x0001__x0001__x0010_@_x0001__x0001__x0001__x0001__x0001__x0001_ð?_x0001__x0001__x0001__x0001__x0001__x0001_ð?_x0001__x0001__x0001__x0001__x0001__x0001__x0008_@_x0001__x0001__x0001__x0001__x0001__x0001__x0001_@_x0001__x0001__x0001__x0001__x0001__x0001__x0001_@_x0001__x0001__x0001__x0001__x0001__x0001__x0014_@_x0001__x0001__x0001__x0001__x0001__x0001__x0001_@_x0001__x0001__x0001__x0001__x0001__x0001__x0008_@_x0001__x0001__x0001__x0001__x0001__x0001__x0001_@_x0001__x0001__x0001__x0001__x0001__x0001_ð?_x0001__x0001__x0001__x0001__x0001__x0001__x0001_@_x0001__x0001__x0001__x0001__x0001__x0001__x0010_@_x0001__x0001__x0001__x0001__x0001__x0001__x0010_@_x0001__x0001__x0001__x0001__x0001__x0001__x0010_@_x0001__x0001__x0001__x0001__x0001__x0001__x0001_@_x0001__x0001__x0001__x0001__x0001__x0001_ð?_x0001__x0001__x0001__x0001__x0001__x0001__x0010_@_x0001__x0001__x0001__x0001__x0001__x0001__x0001_@_x0001__x0001__x0001__x0001__x0001__x0001__x0018_@_x0001__x0001__x0001__x0001__x0001__x0001__x0014_@_x0001__x0001__x0001__x0001__x0001__x0001__x0010_@_x0001__x0001__x0001__x0001__x0001__x0001__x0008_@_x0001__x0002__x0001__x0001__x0001__x0001__x0001__x0001__x0001_@_x0001__x0001__x0001__x0001__x0001__x0001__x0010_@_x0001__x0001__x0001__x0001__x0001__x0001__x0014_@_x0001__x0001__x0001__x0001__x0001__x0001__x0014_@_x0001__x0001__x0001__x0001__x0001__x0001_ð?_x0001__x0001__x0001__x0001__x0001__x0001__x0014_@_x0001__x0001__x0001__x0001__x0001__x0001__x0010_@_x0001__x0001__x0001__x0001__x0001__x0001_ð?_x0001__x0001__x0001__x0001__x0001__x0001__x0008_@_x0001__x0001__x0001__x0001__x0001__x0001__x0010_@_x0001__x0001__x0001__x0001__x0001__x0001__x0008_@_x0001__x0001__x0001__x0001__x0001__x0001__x0001_@_x0001__x0001__x0001__x0001__x0001__x0001__x0010_@_x0001__x0001__x0001__x0001__x0001__x0001__x0014_@_x0001__x0001__x0001__x0001__x0001__x0001__x0008_@_x0001__x0001__x0001__x0001__x0001__x0001__x0014_@_x0001__x0001__x0001__x0001__x0001__x0001__x0001_@_x0001__x0001__x0001__x0001__x0001__x0001__x0010_@_x0001__x0001__x0001__x0001__x0001__x0001__x0010_@_x0001__x0001__x0001__x0001__x0001__x0001__x0010_@_x0001__x0001__x0001__x0001__x0001__x0001_ð?_x0001__x0001__x0001__x0001__x0001__x0001_ð?_x0001__x0001__x0001__x0001__x0001__x0001__x0008_@_x0001__x0001__x0001__x0001__x0001__x0001__x0001_@_x0001__x0001__x0001__x0001__x0001__x0001_ð?_x0001__x0001__x0001__x0001__x0001__x0001__x0014_@_x0001__x0001__x0001__x0001__x0001__x0001__x0001_@_x0001__x0001__x0001__x0001__x0001__x0001_ð?_x0001__x0001__x0001__x0001__x0001__x0001_ð?_x0001__x0001__x0001__x0001__x0001__x0001__x0001_@_x0001__x0001__x0001__x0001__x0001__x0001__x0010_@_x0001__x0001__x0001__x0001__x0001__x0002__x0001__x0001__x0001_@_x0001__x0001__x0001__x0001__x0001__x0001__x0014_@_x0001__x0001__x0001__x0001__x0001__x0001__x0001_@_x0001__x0001__x0001__x0001__x0001__x0001__x0014_@_x0001__x0001__x0001__x0001__x0001__x0001__x0008_@_x0001__x0001__x0001__x0001__x0001__x0001_ð?_x0001__x0001__x0001__x0001__x0001__x0001__x0008_@_x0001__x0001__x0001__x0001__x0001__x0001__x0008_@_x0001__x0001__x0001__x0001__x0001__x0001_ð?_x0001__x0001__x0001__x0001__x0001__x0001_ð?_x0001__x0001__x0001__x0001__x0001__x0001__x0001_@_x0001__x0001__x0001__x0001__x0001__x0001_ð?_x0001__x0001__x0001__x0001__x0001__x0001_ð?_x0001__x0001__x0001__x0001__x0001__x0001__x0010_@_x0001__x0001__x0001__x0001__x0001__x0001__x0008_@_x0001__x0001__x0001__x0001__x0001__x0001__x0001_@_x0001__x0001__x0001__x0001__x0001__x0001__x0010_@_x0001__x0001__x0001__x0001__x0001__x0001_ð?_x0001__x0001__x0001__x0001__x0001__x0001_ð?_x0001__x0001__x0001__x0001__x0001__x0001__x0008_@_x0001__x0001__x0001__x0001__x0001__x0001__x0008_@_x0001__x0001__x0001__x0001__x0001__x0001__x0008_@_x0001__x0001__x0001__x0001__x0001__x0001__x0001_@_x0001__x0001__x0001__x0001__x0001__x0001_ð?_x0001__x0001__x0001__x0001__x0001__x0001__x0010_@_x0001__x0001__x0001__x0001__x0001__x0001__x0014_@_x0001__x0001__x0001__x0001__x0001__x0001__x0008_@_x0001__x0001__x0001__x0001__x0001__x0001__x0008_@_x0001__x0001__x0001__x0001__x0001__x0001__x0001_@_x0001__x0001__x0001__x0001__x0001__x0001__x0008_@_x0001__x0001__x0001__x0001__x0001__x0001__x0010_@_x0001__x0001__x0001__x0001__x0001__x0001__x0008_@_x0001__x0002__x0001__x0001__x0001__x0001__x0001__x0001_ð?_x0001__x0001__x0001__x0001__x0001__x0001__x0001_@_x0001__x0001__x0001__x0001__x0001__x0001__x0008_@_x0001__x0001__x0001__x0001__x0001__x0001__x0001_@_x0001__x0001__x0001__x0001__x0001__x0001__x0010_@_x0001__x0001__x0001__x0001__x0001__x0001__x0008_@_x0001__x0001__x0001__x0001__x0001__x0001__x0008_@_x0001__x0001__x0001__x0001__x0001__x0001__x0008_@_x0001__x0001__x0001__x0001__x0001__x0001__x0001_@_x0001__x0001__x0001__x0001__x0001__x0001__x0008_@_x0001__x0001__x0001__x0001__x0001__x0001__x0001_@_x0001__x0001__x0001__x0001__x0001__x0001__x0014_@_x0001__x0001__x0001__x0001__x0001__x0001_ð?_x0001__x0001__x0001__x0001__x0001__x0001__x0014_@_x0001__x0001__x0001__x0001__x0001__x0001__x0010_@_x0001__x0001__x0001__x0001__x0001__x0001_ð?_x0001__x0001__x0001__x0001__x0001__x0001__x0008_@_x0001__x0001__x0001__x0001__x0001__x0001__x0001_@_x0001__x0001__x0001__x0001__x0001__x0001__x0014_@_x0001__x0001__x0001__x0001__x0001__x0001_ð?_x0001__x0001__x0001__x0001__x0001__x0001__x0010_@_x0001__x0001__x0001__x0001__x0001__x0001__x0014_@_x0001__x0001__x0001__x0001__x0001__x0001__x0010_@_x0001__x0001__x0001__x0001__x0001__x0001_ð?_x0001__x0001__x0001__x0001__x0001__x0001__x0008_@_x0001__x0001__x0001__x0001__x0001__x0001__x0010_@_x0001__x0001__x0001__x0001__x0001__x0001__x0008_@_x0001__x0001__x0001__x0001__x0001__x0001__x0014_@_x0001__x0001__x0001__x0001__x0001__x0001_ð?_x0001__x0001__x0001__x0001__x0001__x0001__x0008_@_x0001__x0001__x0001__x0001__x0001__x0001_ð?_x0001__x0001__x0001__x0001__x0001__x0002__x0001__x0001__x0014_@_x0001__x0001__x0001__x0001__x0001__x0001__x0008_@_x0001__x0001__x0001__x0001__x0001__x0001__x0010_@_x0001__x0001__x0001__x0001__x0001__x0001_ð?_x0001__x0001__x0001__x0001__x0001__x0001__x0001_@_x0001__x0001__x0001__x0001__x0001__x0001__x0001_@_x0001__x0001__x0001__x0001__x0001__x0001__x0010_@_x0001__x0001__x0001__x0001__x0001__x0001__x0008_@_x0001__x0001__x0001__x0001__x0001__x0001__x0010_@_x0001__x0001__x0001__x0001__x0001__x0001__x0014_@_x0001__x0001__x0001__x0001__x0001__x0001_ð?_x0001__x0001__x0001__x0001__x0001__x0001__x0008_@_x0001__x0001__x0001__x0001__x0001__x0001__x0001_@_x0001__x0001__x0001__x0001__x0001__x0001__x0010_@_x0001__x0001__x0001__x0001__x0001__x0001__x0008_@_x0001__x0001__x0001__x0001__x0001__x0001__x0008_@_x0001__x0001__x0001__x0001__x0001__x0001__x0010_@_x0001__x0001__x0001__x0001__x0001__x0001__x0001_@_x0001__x0001__x0001__x0001__x0001__x0001__x0014_@_x0001__x0001__x0001__x0001__x0001__x0001_ð?_x0001__x0001__x0001__x0001__x0001__x0001__x0010_@_x0001__x0001__x0001__x0001__x0001__x0001__x0008_@_x0001__x0001__x0001__x0001__x0001__x0001__x0001_@_x0001__x0001__x0001__x0001__x0001__x0001__x0014_@_x0001__x0001__x0001__x0001__x0001__x0001_ð?_x0001__x0001__x0001__x0001__x0001__x0001_ð?_x0001__x0001__x0001__x0001__x0001__x0001__x0008_@_x0001__x0001__x0001__x0001__x0001__x0001__x0010_@_x0001__x0001__x0001__x0001__x0001__x0001__x0008_@_x0001__x0001__x0001__x0001__x0001__x0001__x0008_@_x0001__x0001__x0001__x0001__x0001__x0001__x0001_@_x0001__x0001__x0001__x0001__x0001__x0001__x0001_@_x0001__x0002__x0001__x0001__x0001__x0001__x0001__x0001__x0010_@_x0001__x0001__x0001__x0001__x0001__x0001__x0010_@_x0001__x0001__x0001__x0001__x0001__x0001__x0014_@_x0001__x0001__x0001__x0001__x0001__x0001__x0010_@_x0001__x0001__x0001__x0001__x0001__x0001__x0001_@_x0001__x0001__x0001__x0001__x0001__x0001__x0008_@_x0001__x0001__x0001__x0001__x0001__x0001__x0014_@_x0001__x0001__x0001__x0001__x0001__x0001__x0001_@_x0001__x0001__x0001__x0001__x0001__x0001_ð?_x0001__x0001__x0001__x0001__x0001__x0001__x0008_@_x0001__x0001__x0001__x0001__x0001__x0001__x0014_@_x0001__x0001__x0001__x0001__x0001__x0001__x0001_@_x0001__x0001__x0001__x0001__x0001__x0001__x0008_@_x0001__x0001__x0001__x0001__x0001__x0001_ð?_x0001__x0001__x0001__x0001__x0001__x0001__x0018_@_x0001__x0001__x0001__x0001__x0001__x0001__x0014_@_x0001__x0001__x0001__x0001__x0001__x0001__x0008_@_x0001__x0001__x0001__x0001__x0001__x0001_ð?_x0001__x0001__x0001__x0001__x0001__x0001_ð?_x0001__x0001__x0001__x0001__x0001__x0001__x0008_@_x0001__x0001__x0001__x0001__x0001__x0001__x0001_@_x0001__x0001__x0001__x0001__x0001__x0001__x0010_@_x0001__x0001__x0001__x0001__x0001__x0001__x0001_@_x0001__x0001__x0001__x0001__x0001__x0001__x0018_@_x0001__x0001__x0001__x0001__x0001__x0001__x0010_@_x0001__x0001__x0001__x0001__x0001__x0001__x0010_@_x0001__x0001__x0001__x0001__x0001__x0001__x0001_@_x0001__x0001__x0001__x0001__x0001__x0001__x0014_@_x0001__x0001__x0001__x0001__x0001__x0001_ð?_x0001__x0001__x0001__x0001__x0001__x0001__x0001_@_x0001__x0001__x0001__x0001__x0001__x0001__x0001_@_x0001__x0001__x0001__x0001__x0001__x0002__x0001__x0001__x0014_@_x0001__x0001__x0001__x0001__x0001__x0001_ð?_x0001__x0001__x0001__x0001__x0001__x0001_ð?_x0001__x0001__x0001__x0001__x0001__x0001__x0008_@_x0001__x0001__x0001__x0001__x0001__x0001_ð?_x0001__x0001__x0001__x0001__x0001__x0001__x0008_@_x0001__x0001__x0001__x0001__x0001__x0001__x0001_@_x0001__x0001__x0001__x0001__x0001__x0001__x0001_@_x0001__x0001__x0001__x0001__x0001__x0001__x0001_@_x0001__x0001__x0001__x0001__x0001__x0001_ð?_x0001__x0001__x0001__x0001__x0001__x0001__x0014_@_x0001__x0001__x0001__x0001__x0001__x0001__x0001_@_x0001__x0001__x0001__x0001__x0001__x0001__x0008_@_x0001__x0001__x0001__x0001__x0001__x0001__x0014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0014_@_x0001__x0001__x0001__x0001__x0001__x0001__x0010_@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0010_@_x0001__x0001__x0001__x0001__x0001__x0001_ð?_x0001__x0001__x0001__x0001__x0001__x0001__x0014_@_x0001__x0001__x0001__x0001__x0001__x0001__x0014_@_x0001__x0002__x0001__x0001__x0001__x0001__x0001__x0001__x0001_@_x0001__x0001__x0001__x0001__x0001__x0001__x0008_@_x0001__x0001__x0001__x0001__x0001__x0001__x0014_@_x0001__x0001__x0001__x0001__x0001__x0001_ð?_x0001__x0001__x0001__x0001__x0001__x0001__x0010_@_x0001__x0001__x0001__x0001__x0001__x0001__x0001_@_x0001__x0001__x0001__x0001__x0001__x0001__x0001_@_x0001__x0001__x0001__x0001__x0001__x0001_ð?_x0001__x0001__x0001__x0001__x0001__x0001__x0014_@_x0001__x0001__x0001__x0001__x0001__x0001_ð?_x0001__x0001__x0001__x0001__x0001__x0001__x0010_@_x0001__x0001__x0001__x0001__x0001__x0001__x0014_@_x0001__x0001__x0001__x0001__x0001__x0001__x0008_@_x0001__x0001__x0001__x0001__x0001__x0001__x0008_@_x0001__x0001__x0001__x0001__x0001__x0001_ð?_x0001__x0001__x0001__x0001__x0001__x0001__x0010_@_x0001__x0001__x0001__x0001__x0001__x0001__x0001_@_x0001__x0001__x0001__x0001__x0001__x0001__x0001_@_x0001__x0001__x0001__x0001__x0001__x0001__x0014_@_x0001__x0001__x0001__x0001__x0001__x0001__x0008_@_x0001__x0001__x0001__x0001__x0001__x0001__x0010_@_x0001__x0001__x0001__x0001__x0001__x0001__x0010_@_x0001__x0001__x0001__x0001__x0001__x0001_ð?_x0001__x0001__x0001__x0001__x0001__x0001__x0010_@_x0001__x0001__x0001__x0001__x0001__x0001__x0014_@_x0001__x0001__x0001__x0001__x0001__x0001__x0008_@_x0001__x0001__x0001__x0001__x0001__x0001_ð?_x0001__x0001__x0001__x0001__x0001__x0001__x0014_@_x0001__x0001__x0001__x0001__x0001__x0001__x0014_@_x0001__x0001__x0001__x0001__x0001__x0001__x0008_@_x0001__x0001__x0001__x0001__x0001__x0001__x0018_@_x0001__x0001__x0001__x0001__x0001__x0002__x0001__x0001__x0008_@_x0001__x0001__x0001__x0001__x0001__x0001__x0014_@_x0001__x0001__x0001__x0001__x0001__x0001__x0001_@_x0001__x0001__x0001__x0001__x0001__x0001__x0010_@_x0001__x0001__x0001__x0001__x0001__x0001_ð?_x0001__x0001__x0001__x0001__x0001__x0001__x0008_@_x0001__x0001__x0001__x0001__x0001__x0001__x0001_@_x0001__x0001__x0001__x0001__x0001__x0001__x0008_@_x0001__x0001__x0001__x0001__x0001__x0001__x0010_@_x0001__x0001__x0001__x0001__x0001__x0001__x0008_@_x0001__x0001__x0001__x0001__x0001__x0001__x0010_@_x0001__x0001__x0001__x0001__x0001__x0001__x0001_@_x0001__x0001__x0001__x0001__x0001__x0001__x0010_@_x0001__x0001__x0001__x0001__x0001__x0001__x0010_@_x0001__x0001__x0001__x0001__x0001__x0001__x0008_@_x0001__x0001__x0001__x0001__x0001__x0001__x0001_@_x0001__x0001__x0001__x0001__x0001__x0001_ð?_x0001__x0001__x0001__x0001__x0001__x0001__x0014_@_x0001__x0001__x0001__x0001__x0001__x0001__x0010_@_x0001__x0001__x0001__x0001__x0001__x0001__x0008_@_x0001__x0001__x0001__x0001__x0001__x0001__x0014_@_x0001__x0001__x0001__x0001__x0001__x0001__x0018_@_x0001__x0001__x0001__x0001__x0001__x0001__x0008_@_x0001__x0001__x0001__x0001__x0001__x0001__x0014_@_x0001__x0001__x0001__x0001__x0001__x0001__x0008_@_x0001__x0001__x0001__x0001__x0001__x0001__x0008_@_x0001__x0001__x0001__x0001__x0001__x0001__x0001_@_x0001__x0001__x0001__x0001__x0001__x0001_ð?_x0001__x0001__x0001__x0001__x0001__x0001__x0014_@_x0001__x0001__x0001__x0001__x0001__x0001__x0014_@_x0001__x0001__x0001__x0001__x0001__x0001__x0008_@_x0001__x0001__x0001__x0001__x0001__x0001__x0008_@_x0001__x0002__x0001__x0001__x0001__x0001__x0001__x0001__x0008_@_x0001__x0001__x0001__x0001__x0001__x0001__x0018_@_x0001__x0001__x0001__x0001__x0001__x0001__x0010_@_x0001__x0001__x0001__x0001__x0001__x0001_ð?_x0001__x0001__x0001__x0001__x0001__x0001__x0008_@_x0001__x0001__x0001__x0001__x0001__x0001__x0010_@_x0001__x0001__x0001__x0001__x0001__x0001__x0014_@_x0001__x0001__x0001__x0001__x0001__x0001__x0010_@_x0001__x0001__x0001__x0001__x0001__x0001__x0001_@_x0001__x0001__x0001__x0001__x0001__x0001__x0010_@_x0001__x0001__x0001__x0001__x0001__x0001__x0008_@_x0001__x0001__x0001__x0001__x0001__x0001__x0014_@_x0001__x0001__x0001__x0001__x0001__x0001__x0008_@_x0001__x0001__x0001__x0001__x0001__x0001__x0010_@_x0001__x0001__x0001__x0001__x0001__x0001_ð?_x0001__x0001__x0001__x0001__x0001__x0001__x0008_@_x0001__x0001__x0001__x0001__x0001__x0001__x0014_@_x0001__x0001__x0001__x0001__x0001__x0001_ð?_x0001__x0001__x0001__x0001__x0001__x0001__x0010_@_x0001__x0001__x0001__x0001__x0001__x0001__x0014_@_x0001__x0001__x0001__x0001__x0001__x0001__x0001_@_x0001__x0001__x0001__x0001__x0001__x0001__x0001_@_x0001__x0001__x0001__x0001__x0001__x0001__x0008_@_x0001__x0001__x0001__x0001__x0001__x0001_ð?_x0001__x0001__x0001__x0001__x0001__x0001__x0001_@_x0001__x0001__x0001__x0001__x0001__x0001_ð?_x0001__x0001__x0001__x0001__x0001__x0001_ð?_x0001__x0001__x0001__x0001__x0001__x0001_ð?_x0001__x0001__x0001__x0001__x0001__x0001__x0014_@_x0001__x0001__x0001__x0001__x0001__x0001__x0008_@_x0001__x0001__x0001__x0001__x0001__x0001__x0008_@_x0001__x0001__x0001__x0001__x0001__x0002__x0001__x0001__x0010_@_x0001__x0001__x0001__x0001__x0001__x0001__x0001_@_x0001__x0001__x0001__x0001__x0001__x0001__x0010_@_x0001__x0001__x0001__x0001__x0001__x0001__x0010_@_x0001__x0001__x0001__x0001__x0001__x0001__x0001_@_x0001__x0001__x0001__x0001__x0001__x0001__x0001_@_x0001__x0001__x0001__x0001__x0001__x0001__x0001_@_x0001__x0001__x0001__x0001__x0001__x0001_ð?_x0001__x0001__x0001__x0001__x0001__x0001__x0001_@_x0001__x0001__x0001__x0001__x0001__x0001__x0001_@_x0001__x0001__x0001__x0001__x0001__x0001__x0001_@_x0001__x0001__x0001__x0001__x0001__x0001__x0010_@_x0001__x0001__x0001__x0001__x0001__x0001__x0008_@_x0001__x0001__x0001__x0001__x0001__x0001__x0008_@_x0001__x0001__x0001__x0001__x0001__x0001_ð?_x0001__x0001__x0001__x0001__x0001__x0001__x0010_@_x0001__x0001__x0001__x0001__x0001__x0001__x0010_@_x0001__x0001__x0001__x0001__x0001__x0001_ð?_x0001__x0001__x0001__x0001__x0001__x0001__x0008_@_x0001__x0001__x0001__x0001__x0001__x0001__x0010_@_x0001__x0001__x0001__x0001__x0001__x0001_ð?_x0001__x0001__x0001__x0001__x0001__x0001__x0010_@_x0001__x0001__x0001__x0001__x0001__x0001__x0001_@_x0001__x0001__x0001__x0001__x0001__x0001__x0001_@_x0001__x0001__x0001__x0001__x0001__x0001__x0001_@_x0001__x0001__x0001__x0001__x0001__x0001__x0014_@_x0001__x0001__x0001__x0001__x0001__x0001__x0008_@_x0001__x0001__x0001__x0001__x0001__x0001__x0001_@_x0001__x0001__x0001__x0001__x0001__x0001__x0008_@_x0001__x0001__x0001__x0001__x0001__x0001__x0014_@_x0001__x0001__x0001__x0001__x0001__x0001_ð?_x0001__x0001__x0001__x0001__x0001__x0001__x0008_@_x0001__x0002__x0001__x0001__x0001__x0001__x0001__x0001__x0010_@_x0001__x0001__x0001__x0001__x0001__x0001__x0008_@_x0001__x0001__x0001__x0001__x0001__x0001__x0008_@_x0001__x0001__x0001__x0001__x0001__x0001__x0001_@_x0001__x0001__x0001__x0001__x0001__x0001__x0008_@_x0001__x0001__x0001__x0001__x0001__x0001__x0010_@_x0001__x0001__x0001__x0001__x0001__x0001__x0001_@_x0001__x0001__x0001__x0001__x0001__x0001__x0001_@_x0001__x0001__x0001__x0001__x0001__x0001__x0001_@_x0001__x0001__x0001__x0001__x0001__x0001__x0010_@_x0001__x0001__x0001__x0001__x0001__x0001__x0010_@_x0001__x0001__x0001__x0001__x0001__x0001__x0001_@_x0001__x0001__x0001__x0001__x0001__x0001__x0008_@_x0001__x0001__x0001__x0001__x0001__x0001__x0008_@_x0001__x0001__x0001__x0001__x0001__x0001_ð?_x0001__x0001__x0001__x0001__x0001__x0001_ð?_x0001__x0001__x0001__x0001__x0001__x0001__x0001_@_x0001__x0001__x0001__x0001__x0001__x0001_ð?_x0001__x0001__x0001__x0001__x0001__x0001_ð?_x0001__x0001__x0001__x0001__x0001__x0001_ð?_x0001__x0001__x0001__x0001__x0001__x0001__x0008_@_x0001__x0001__x0001__x0001__x0001__x0001_ð?_x0001__x0001__x0001__x0001__x0001__x0001_ð?_x0001__x0001__x0001__x0001__x0001__x0001__x0001_@_x0001__x0001__x0001__x0001__x0001__x0001__x0008_@_x0001__x0001__x0001__x0001__x0001__x0001_ð?_x0001__x0001__x0001__x0001__x0001__x0001__x0001_@_x0001__x0001__x0001__x0001__x0001__x0001__x0008_@_x0001__x0001__x0001__x0001__x0001__x0001__x0008_@_x0001__x0001__x0001__x0001__x0001__x0001__x0001_@_x0001__x0001__x0001__x0001__x0001__x0001__x0001_@_x0001__x0001__x0001__x0001__x0001__x0002__x0001__x0001__x0008_@_x0001__x0001__x0001__x0001__x0001__x0001__x0008_@_x0001__x0001__x0001__x0001__x0001__x0001__x0001_@_x0001__x0001__x0001__x0001__x0001__x0001__x0014_@_x0001__x0001__x0001__x0001__x0001__x0001__x0014_@_x0001__x0001__x0001__x0001__x0001__x0001__x0001_@_x0001__x0001__x0001__x0001__x0001__x0001__x0008_@_x0001__x0001__x0001__x0001__x0001__x0001__x0010_@_x0001__x0001__x0001__x0001__x0001__x0001__x0001_@_x0001__x0001__x0001__x0001__x0001__x0001__x0014_@_x0001__x0001__x0001__x0001__x0001__x0001__x0014_@_x0001__x0001__x0001__x0001__x0001__x0001_ð?_x0001__x0001__x0001__x0001__x0001__x0001__x0008_@_x0001__x0001__x0001__x0001__x0001__x0001_ð?_x0001__x0001__x0001__x0001__x0001__x0001_ð?_x0001__x0001__x0001__x0001__x0001__x0001_ð?_x0001__x0001__x0001__x0001__x0001__x0001__x0014_@_x0001__x0001__x0001__x0001__x0001__x0001__x0014_@_x0001__x0001__x0001__x0001__x0001__x0001__x0010_@_x0001__x0001__x0001__x0001__x0001__x0001__x0010_@_x0001__x0001__x0001__x0001__x0001__x0001__x0008_@_x0001__x0001__x0001__x0001__x0001__x0001__x0014_@_x0001__x0001__x0001__x0001__x0001__x0001__x0010_@_x0001__x0001__x0001__x0001__x0001__x0001__x0014_@_x0001__x0001__x0001__x0001__x0001__x0001__x0018_@_x0001__x0001__x0001__x0001__x0001__x0001_ð?_x0001__x0001__x0001__x0001__x0001__x0001_ð?_x0001__x0001__x0001__x0001__x0001__x0001_ð?_x0001__x0001__x0001__x0001__x0001__x0001__x0008_@_x0001__x0001__x0001__x0001__x0001__x0001__x0001_@_x0001__x0001__x0001__x0001__x0001__x0001_ð?_x0001__x0001__x0001__x0001__x0001__x0001__x0014_@_x0001__x0002__x0001__x0001__x0001__x0001__x0001__x0001__x0001_@_x0001__x0001__x0001__x0001__x0001__x0001__x0010_@_x0001__x0001__x0001__x0001__x0001__x0001__x0001_@_x0001__x0001__x0001__x0001__x0001__x0001__x0008_@_x0001__x0001__x0001__x0001__x0001__x0001__x0018_@_x0001__x0001__x0001__x0001__x0001__x0001__x0014_@_x0001__x0001__x0001__x0001__x0001__x0001_ð?_x0001__x0001__x0001__x0001__x0001__x0001__x0008_@_x0001__x0001__x0001__x0001__x0001__x0001_ð?_x0001__x0001__x0001__x0001__x0001__x0001__x0010_@_x0001__x0001__x0001__x0001__x0001__x0001__x0010_@_x0001__x0001__x0001__x0001__x0001__x0001__x0010_@_x0001__x0001__x0001__x0001__x0001__x0001__x0001_@_x0001__x0001__x0001__x0001__x0001__x0001__x0014_@_x0001__x0001__x0001__x0001__x0001__x0001__x0010_@_x0001__x0001__x0001__x0001__x0001__x0001__x0010_@_x0001__x0001__x0001__x0001__x0001__x0001__x0001_@_x0001__x0001__x0001__x0001__x0001__x0001__x0001_@_x0001__x0001__x0001__x0001__x0001__x0001__x0008_@_x0001__x0001__x0001__x0001__x0001__x0001_ð?_x0001__x0001__x0001__x0001__x0001__x0001__x0010_@_x0001__x0001__x0001__x0001__x0001__x0001_ð?_x0001__x0001__x0001__x0001__x0001__x0001__x0001_@_x0001__x0001__x0001__x0001__x0001__x0001__x0001_@_x0001__x0001__x0001__x0001__x0001__x0001__x0018_@_x0001__x0001__x0001__x0001__x0001__x0001__x0014_@_x0001__x0001__x0001__x0001__x0001__x0001__x0008_@_x0001__x0001__x0001__x0001__x0001__x0001__x0010_@_x0001__x0001__x0001__x0001__x0001__x0001__x0014_@_x0001__x0001__x0001__x0001__x0001__x0001__x0010_@_x0001__x0001__x0001__x0001__x0001__x0001__x0001_@_x0001__x0001__x0001__x0001__x0001__x0002__x0001__x0001_ð?_x0001__x0001__x0001__x0001__x0001__x0001__x0010_@_x0001__x0001__x0001__x0001__x0001__x0001__x0010_@_x0001__x0001__x0001__x0001__x0001__x0001__x0001_@_x0001__x0001__x0001__x0001__x0001__x0001_ð?_x0001__x0001__x0001__x0001__x0001__x0001__x0010_@_x0001__x0001__x0001__x0001__x0001__x0001__x0010_@_x0001__x0001__x0001__x0001__x0001__x0001__x0014_@_x0001__x0001__x0001__x0001__x0001__x0001__x0014_@_x0001__x0001__x0001__x0001__x0001__x0001__x0008_@_x0001__x0001__x0001__x0001__x0001__x0001__x0010_@_x0001__x0001__x0001__x0001__x0001__x0001__x0008_@_x0001__x0001__x0001__x0001__x0001__x0001__x0008_@_x0001__x0001__x0001__x0001__x0001__x0001__x0001_@_x0001__x0001__x0001__x0001__x0001__x0001__x0010_@_x0001__x0001__x0001__x0001__x0001__x0001__x0001_@_x0001__x0001__x0001__x0001__x0001__x0001__x0008_@_x0001__x0001__x0001__x0001__x0001__x0001_ð?_x0001__x0001__x0001__x0001__x0001__x0001__x0001_@_x0001__x0001__x0001__x0001__x0001__x0001__x0008_@_x0001__x0001__x0001__x0001__x0001__x0001__x0010_@_x0001__x0001__x0001__x0001__x0001__x0001__x0014_@_x0001__x0001__x0001__x0001__x0001__x0001_ð?_x0001__x0001__x0001__x0001__x0001__x0001__x0014_@_x0001__x0001__x0001__x0001__x0001__x0001__x0010_@_x0001__x0001__x0001__x0001__x0001__x0001__x0008_@_x0001__x0001__x0001__x0001__x0001__x0001_ð?_x0001__x0001__x0001__x0001__x0001__x0001__x0001_@_x0001__x0001__x0001__x0001__x0001__x0001_ð?_x0001__x0001__x0001__x0001__x0001__x0001_ð?_x0001__x0001__x0001__x0001__x0001__x0001__x0008_@_x0001__x0001__x0001__x0001__x0001__x0001__x0001_@_x0001__x0002__x0001__x0001__x0001__x0001__x0001__x0001__x0008_@_x0001__x0001__x0001__x0001__x0001__x0001__x0010_@_x0001__x0001__x0001__x0001__x0001__x0001__x0001_@_x0001__x0001__x0001__x0001__x0001__x0001__x0008_@_x0001__x0001__x0001__x0001__x0001__x0001__x0008_@_x0001__x0001__x0001__x0001__x0001__x0001__x0001_@_x0001__x0001__x0001__x0001__x0001__x0001__x0008_@_x0001__x0001__x0001__x0001__x0001__x0001__x0008_@_x0001__x0001__x0001__x0001__x0001__x0001__x0001_@_x0001__x0001__x0001__x0001__x0001__x0001__x0008_@_x0001__x0001__x0001__x0001__x0001__x0001__x0001_@_x0001__x0001__x0001__x0001__x0001__x0001__x0014_@_x0001__x0001__x0001__x0001__x0001__x0001__x0001_@_x0001__x0001__x0001__x0001__x0001__x0001__x0014_@_x0001__x0001__x0001__x0001__x0001__x0001_ð?_x0001__x0001__x0001__x0001__x0001__x0001__x0008_@_x0001__x0001__x0001__x0001__x0001__x0001__x0010_@_x0001__x0001__x0001__x0001__x0001__x0001__x0001_@_x0001__x0001__x0001__x0001__x0001__x0001__x0010_@_x0001__x0001__x0001__x0001__x0001__x0001__x0001_@_x0001__x0001__x0001__x0001__x0001__x0001__x0014_@_x0001__x0001__x0001__x0001__x0001__x0001__x0014_@_x0001__x0001__x0001__x0001__x0001__x0001__x0001_@_x0001__x0001__x0001__x0001__x0001__x0001__x0018_@_x0001__x0001__x0001__x0001__x0001__x0001__x0010_@_x0001__x0001__x0001__x0001__x0001__x0001__x0014_@_x0001__x0001__x0001__x0001__x0001__x0001__x0010_@_x0001__x0001__x0001__x0001__x0001__x0001__x0008_@_x0001__x0001__x0001__x0001__x0001__x0001__x0008_@_x0001__x0001__x0001__x0001__x0001__x0001__x0008_@_x0001__x0001__x0001__x0001__x0001__x0001_ð?_x0001__x0001__x0001__x0001__x0001__x0002__x0001__x0001__x0008_@_x0001__x0001__x0001__x0001__x0001__x0001__x0010_@_x0001__x0001__x0001__x0001__x0001__x0001__x0014_@_x0001__x0001__x0001__x0001__x0001__x0001_ð?_x0001__x0001__x0001__x0001__x0001__x0001__x0014_@_x0001__x0001__x0001__x0001__x0001__x0001_ð?_x0001__x0001__x0001__x0001__x0001__x0001_ð?_x0001__x0001__x0001__x0001__x0001__x0001__x0001_@_x0001__x0001__x0001__x0001__x0001__x0001__x0008_@_x0001__x0001__x0001__x0001__x0001__x0001_ð?_x0001__x0001__x0001__x0001__x0001__x0001__x0008_@_x0001__x0001__x0001__x0001__x0001__x0001__x0010_@_x0001__x0001__x0001__x0001__x0001__x0001_ð?_x0001__x0001__x0001__x0001__x0001__x0001__x0001_@_x0001__x0001__x0001__x0001__x0001__x0001__x0001_@_x0001__x0001__x0001__x0001__x0001__x0001_ð?_x0001__x0001__x0001__x0001__x0001__x0001__x0010_@_x0001__x0001__x0001__x0001__x0001__x0001__x0010_@_x0001__x0001__x0001__x0001__x0001__x0001__x0001_@_x0001__x0001__x0001__x0001__x0001__x0001__x0014_@_x0001__x0001__x0001__x0001__x0001__x0001__x0001_@_x0001__x0001__x0001__x0001__x0001__x0001_ð?_x0001__x0001__x0001__x0001__x0001__x0001__x0014_@_x0001__x0001__x0001__x0001__x0001__x0001__x0010_@_x0001__x0001__x0001__x0001__x0001__x0001__x0001_@_x0001__x0001__x0001__x0001__x0001__x0001__x0014_@_x0001__x0001__x0001__x0001__x0001__x0001__x0001_@_x0001__x0001__x0001__x0001__x0001__x0001__x0010_@_x0001__x0001__x0001__x0001__x0001__x0001_ð?_x0001__x0001__x0001__x0001__x0001__x0001__x0018_@_x0001__x0001__x0001__x0001__x0001__x0001__x0008_@_x0001__x0001__x0001__x0001__x0001__x0001__x0010_@_x0001__x0002__x0001__x0001__x0001__x0001__x0001__x0001_ð?_x0001__x0001__x0001__x0001__x0001__x0001__x0008_@_x0001__x0001__x0001__x0001__x0001__x0001__x0008_@_x0001__x0001__x0001__x0001__x0001__x0001__x0014_@_x0001__x0001__x0001__x0001__x0001__x0001__x0010_@_x0001__x0001__x0001__x0001__x0001__x0001__x0008_@_x0001__x0001__x0001__x0001__x0001__x0001__x0014_@_x0001__x0001__x0001__x0001__x0001__x0001__x0001_@_x0001__x0001__x0001__x0001__x0001__x0001__x0010_@_x0001__x0001__x0001__x0001__x0001__x0001__x0001_@_x0001__x0001__x0001__x0001__x0001__x0001__x0001_@_x0001__x0001__x0001__x0001__x0001__x0001__x0001_@_x0001__x0001__x0001__x0001__x0001__x0001_ð?_x0001__x0001__x0001__x0001__x0001__x0001_ð?_x0001__x0001__x0001__x0001__x0001__x0001__x0008_@_x0001__x0001__x0001__x0001__x0001__x0001_ð?_x0001__x0001__x0001__x0001__x0001__x0001__x0010_@_x0001__x0001__x0001__x0001__x0001__x0001__x0010_@_x0001__x0001__x0001__x0001__x0001__x0001__x0014_@_x0001__x0001__x0001__x0001__x0001__x0001__x0014_@_x0001__x0001__x0001__x0001__x0001__x0001__x0014_@_x0001__x0001__x0001__x0001__x0001__x0001__x0001_@_x0001__x0001__x0001__x0001__x0001__x0001__x0014_@_x0001__x0001__x0001__x0001__x0001__x0001_ð?_x0001__x0001__x0001__x0001__x0001__x0001_ð?_x0001__x0001__x0001__x0001__x0001__x0001__x0008_@_x0001__x0001__x0001__x0001__x0001__x0001__x0008_@_x0001__x0001__x0001__x0001__x0001__x0001__x0001_@_x0001__x0001__x0001__x0001__x0001__x0001__x0008_@_x0001__x0001__x0001__x0001__x0001__x0001__x0001_@_x0001__x0001__x0001__x0001__x0001__x0001__x0010_@_x0001__x0001__x0001__x0001__x0001__x0002__x0001__x0001_ð?_x0001__x0001__x0001__x0001__x0001__x0001__x0001_@_x0001__x0001__x0001__x0001__x0001__x0001__x0008_@_x0001__x0001__x0001__x0001__x0001__x0001__x0008_@_x0001__x0001__x0001__x0001__x0001__x0001_ð?_x0001__x0001__x0001__x0001__x0001__x0001__x0008_@_x0001__x0001__x0001__x0001__x0001__x0001__x0001_@_x0001__x0001__x0001__x0001__x0001__x0001__x0014_@_x0001__x0001__x0001__x0001__x0001__x0001__x0010_@_x0001__x0001__x0001__x0001__x0001__x0001__x0001_@_x0001__x0001__x0001__x0001__x0001__x0001__x0010_@_x0001__x0001__x0001__x0001__x0001__x0001__x0014_@_x0001__x0001__x0001__x0001__x0001__x0001__x0008_@_x0001__x0001__x0001__x0001__x0001__x0001__x0008_@_x0001__x0001__x0001__x0001__x0001__x0001__x0008_@_x0001__x0001__x0001__x0001__x0001__x0001__x0014_@_x0001__x0001__x0001__x0001__x0001__x0001_ð?_x0001__x0001__x0001__x0001__x0001__x0001_ð?_x0001__x0001__x0001__x0001__x0001__x0001__x0008_@_x0001__x0001__x0001__x0001__x0001__x0001__x0001_@_x0001__x0001__x0001__x0001__x0001__x0001__x0008_@_x0001__x0001__x0001__x0001__x0001__x0001_ð?_x0001__x0001__x0001__x0001__x0001__x0001__x0001_@_x0001__x0001__x0001__x0001__x0001__x0001__x0018_@_x0001__x0001__x0001__x0001__x0001__x0001__x0001_@_x0001__x0001__x0001__x0001__x0001__x0001__x0010_@_x0001__x0001__x0001__x0001__x0001__x0001__x0008_@_x0001__x0001__x0001__x0001__x0001__x0001__x0001_@_x0001__x0001__x0001__x0001__x0001__x0001__x0010_@_x0001__x0001__x0001__x0001__x0001__x0001__x0008_@_x0001__x0001__x0001__x0001__x0001__x0001_ð?_x0001__x0001__x0001__x0001__x0001__x0001__x0014_@_x0001__x0002__x0001__x0001__x0001__x0001__x0001__x0001__x0008_@_x0001__x0001__x0001__x0001__x0001__x0001__x0008_@_x0001__x0001__x0001__x0001__x0001__x0001__x0008_@_x0001__x0001__x0001__x0001__x0001__x0001__x0014_@_x0001__x0001__x0001__x0001__x0001__x0001__x0018_@_x0001__x0001__x0001__x0001__x0001__x0001__x0010_@_x0001__x0001__x0001__x0001__x0001__x0001__x0010_@_x0001__x0001__x0001__x0001__x0001__x0001__x0010_@_x0001__x0001__x0001__x0001__x0001__x0001__x0010_@_x0001__x0001__x0001__x0001__x0001__x0001__x0008_@_x0001__x0001__x0001__x0001__x0001__x0001__x0008_@_x0001__x0001__x0001__x0001__x0001__x0001__x0001_@_x0001__x0001__x0001__x0001__x0001__x0001__x0014_@_x0001__x0001__x0001__x0001__x0001__x0001_ð?_x0001__x0001__x0001__x0001__x0001__x0001__x0008_@_x0001__x0001__x0001__x0001__x0001__x0001__x0008_@_x0001__x0001__x0001__x0001__x0001__x0001__x0001_@_x0001__x0001__x0001__x0001__x0001__x0001_ð?_x0001__x0001__x0001__x0001__x0001__x0001__x0010_@_x0001__x0001__x0001__x0001__x0001__x0001__x0008_@_x0001__x0001__x0001__x0001__x0001__x0001__x0001_@_x0001__x0001__x0001__x0001__x0001__x0001__x0014_@_x0001__x0001__x0001__x0001__x0001__x0001__x0001_@_x0001__x0001__x0001__x0001__x0001__x0001_ð?_x0001__x0001__x0001__x0001__x0001__x0001__x0008_@_x0001__x0001__x0001__x0001__x0001__x0001__x0001_@_x0001__x0001__x0001__x0001__x0001__x0001__x0001_@_x0001__x0001__x0001__x0001__x0001__x0001__x0010_@_x0001__x0001__x0001__x0001__x0001__x0001__x0001_@_x0001__x0001__x0001__x0001__x0001__x0001_ð?_x0001__x0001__x0001__x0001__x0001__x0001__x0001_@_x0001__x0001__x0001__x0001__x0001__x0002__x0001__x0001__x0018_@_x0001__x0001__x0001__x0001__x0001__x0001__x0001_@_x0001__x0001__x0001__x0001__x0001__x0001__x0010_@_x0001__x0001__x0001__x0001__x0001__x0001__x0001_@_x0001__x0001__x0001__x0001__x0001__x0001__x0008_@_x0001__x0001__x0001__x0001__x0001__x0001__x0010_@_x0001__x0001__x0001__x0001__x0001__x0001_ð?_x0001__x0001__x0001__x0001__x0001__x0001__x0008_@_x0001__x0001__x0001__x0001__x0001__x0001__x0018_@_x0001__x0001__x0001__x0001__x0001__x0001__x0014_@_x0001__x0001__x0001__x0001__x0001__x0001__x0010_@_x0001__x0001__x0001__x0001__x0001__x0001_ð?_x0001__x0001__x0001__x0001__x0001__x0001__x0001_@_x0001__x0001__x0001__x0001__x0001__x0001__x0008_@_x0001__x0001__x0001__x0001__x0001__x0001__x0008_@_x0001__x0001__x0001__x0001__x0001__x0001__x0010_@_x0001__x0001__x0001__x0001__x0001__x0001_ð?_x0001__x0001__x0001__x0001__x0001__x0001__x0001_@_x0001__x0001__x0001__x0001__x0001__x0001_ð?_x0001__x0001__x0001__x0001__x0001__x0001_ð?_x0001__x0001__x0001__x0001__x0001__x0001__x0001_@_x0001__x0001__x0001__x0001__x0001__x0001__x0001_@_x0001__x0001__x0001__x0001__x0001__x0001__x0010_@_x0001__x0001__x0001__x0001__x0001__x0001__x0014_@_x0001__x0001__x0001__x0001__x0001__x0001__x0008_@_x0001__x0001__x0001__x0001__x0001__x0001__x0008_@_x0001__x0001__x0001__x0001__x0001__x0001_ð?_x0001__x0001__x0001__x0001__x0001__x0001_ð?_x0001__x0001__x0001__x0001__x0001__x0001_ð?_x0001__x0001__x0001__x0001__x0001__x0001__x0008_@_x0001__x0001__x0001__x0001__x0001__x0001__x0008_@_x0001__x0001__x0001__x0001__x0001__x0001__x0014_@_x0001__x0002__x0001__x0001__x0001__x0001__x0001__x0001__x0018_@_x0001__x0001__x0001__x0001__x0001__x0001__x0008_@_x0001__x0001__x0001__x0001__x0001__x0001__x0014_@_x0001__x0001__x0001__x0001__x0001__x0001__x0008_@_x0001__x0001__x0001__x0001__x0001__x0001__x0008_@_x0001__x0001__x0001__x0001__x0001__x0001_ð?_x0001__x0001__x0001__x0001__x0001__x0001__x0008_@_x0001__x0001__x0001__x0001__x0001__x0001__x0008_@_x0001__x0001__x0001__x0001__x0001__x0001__x0001_@_x0001__x0001__x0001__x0001__x0001__x0001__x0008_@_x0001__x0001__x0001__x0001__x0001__x0001_ð?_x0001__x0001__x0001__x0001__x0001__x0001__x0014_@_x0001__x0001__x0001__x0001__x0001__x0001__x0001_@_x0001__x0001__x0001__x0001__x0001__x0001__x0010_@_x0001__x0001__x0001__x0001__x0001__x0001__x0008_@_x0001__x0001__x0001__x0001__x0001__x0001__x0008_@_x0001__x0001__x0001__x0001__x0001__x0001__x0001_@_x0001__x0001__x0001__x0001__x0001__x0001__x0008_@_x0001__x0001__x0001__x0001__x0001__x0001__x0001_@_x0001__x0001__x0001__x0001__x0001__x0001__x0001_@_x0001__x0001__x0001__x0001__x0001__x0001__x0001_@_x0001__x0001__x0001__x0001__x0001__x0001__x0008_@_x0001__x0001__x0001__x0001__x0001__x0001_ð?_x0001__x0001__x0001__x0001__x0001__x0001__x0001_@_x0001__x0001__x0001__x0001__x0001__x0001__x0001_@_x0001__x0001__x0001__x0001__x0001__x0001__x0008_@_x0001__x0001__x0001__x0001__x0001__x0001__x0010_@_x0001__x0001__x0001__x0001__x0001__x0001__x0014_@_x0001__x0001__x0001__x0001__x0001__x0001__x0001_@_x0001__x0001__x0001__x0001__x0001__x0001_ð?_x0001__x0001__x0001__x0001__x0001__x0001__x0008_@_x0001__x0001__x0001__x0001__x0001__x0002__x0001__x0001__x0008_@_x0001__x0001__x0001__x0001__x0001__x0001__x0010_@_x0001__x0001__x0001__x0001__x0001__x0001_ð?_x0001__x0001__x0001__x0001__x0001__x0001__x0001_@_x0001__x0001__x0001__x0001__x0001__x0001__x0008_@_x0001__x0001__x0001__x0001__x0001__x0001__x0008_@_x0001__x0001__x0001__x0001__x0001__x0001__x0008_@_x0001__x0001__x0001__x0001__x0001__x0001__x0014_@_x0001__x0001__x0001__x0001__x0001__x0001__x0010_@_x0001__x0001__x0001__x0001__x0001__x0001__x0010_@_x0001__x0001__x0001__x0001__x0001__x0001__x0010_@_x0001__x0001__x0001__x0001__x0001__x0001__x0001_@_x0001__x0001__x0001__x0001__x0001__x0001__x0008_@_x0001__x0001__x0001__x0001__x0001__x0001__x0010_@_x0001__x0001__x0001__x0001__x0001__x0001__x0008_@_x0001__x0001__x0001__x0001__x0001__x0001_ð?_x0001__x0001__x0001__x0001__x0001__x0001__x0010_@_x0001__x0001__x0001__x0001__x0001__x0001__x0010_@_x0001__x0001__x0001__x0001__x0001__x0001__x0008_@_x0001__x0001__x0001__x0001__x0001__x0001__x0008_@_x0001__x0001__x0001__x0001__x0001__x0001__x0001_@_x0001__x0001__x0001__x0001__x0001__x0001__x0001_@_x0001__x0001__x0001__x0001__x0001__x0001__x0014_@_x0001__x0001__x0001__x0001__x0001__x0001__x0001_@_x0001__x0001__x0001__x0001__x0001__x0001__x0001_@_x0001__x0001__x0001__x0001__x0001__x0001__x0014_@_x0001__x0001__x0001__x0001__x0001__x0001_ð?_x0001__x0001__x0001__x0001__x0001__x0001__x0008_@_x0001__x0001__x0001__x0001__x0001__x0001__x0008_@_x0001__x0001__x0001__x0001__x0001__x0001__x0018_@_x0001__x0001__x0001__x0001__x0001__x0001_ð?_x0001__x0001__x0001__x0001__x0001__x0001__x0001_@_x0001__x0002__x0001__x0001__x0001__x0001__x0001__x0001__x0008_@_x0001__x0001__x0001__x0001__x0001__x0001__x0001_@_x0001__x0001__x0001__x0001__x0001__x0001__x0014_@_x0001__x0001__x0001__x0001__x0001__x0001__x0014_@_x0001__x0001__x0001__x0001__x0001__x0001__x0014_@_x0001__x0001__x0001__x0001__x0001__x0001__x0014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_x0001_@_x0001__x0001__x0001__x0001__x0001__x0001__x0010_@_x0001__x0001__x0001__x0001__x0001__x0001__x0010_@_x0001__x0001__x0001__x0001__x0001__x0001_ð?_x0001__x0001__x0001__x0001__x0001__x0001__x0001_@_x0001__x0001__x0001__x0001__x0001__x0001__x0010_@_x0001__x0001__x0001__x0001__x0001__x0001__x0001_@_x0001__x0001__x0001__x0001__x0001__x0001__x0014_@_x0001__x0001__x0001__x0001__x0001__x0001__x0001_@_x0001__x0001__x0001__x0001__x0001__x0001__x0008_@_x0001__x0001__x0001__x0001__x0001__x0001__x0008_@_x0001__x0001__x0001__x0001__x0001__x0001_ð?_x0001__x0001__x0001__x0001__x0001__x0001_ð?_x0001__x0001__x0001__x0001__x0001__x0001__x0001_@_x0001__x0001__x0001__x0001__x0001__x0001_ð?_x0001__x0001__x0001__x0001__x0001__x0001__x0008_@_x0001__x0001__x0001__x0001__x0001__x0001__x0008_@_x0001__x0001__x0001__x0001__x0001__x0001_ð?_x0001__x0001__x0001__x0001__x0001__x0001__x0008_@_x0001__x0001__x0001__x0001__x0001__x0001_ð?_x0001__x0001__x0001__x0001__x0001__x0002__x0001__x0001_ð?_x0001__x0001__x0001__x0001__x0001__x0001_ð?_x0001__x0001__x0001__x0001__x0001__x0001__x0001_@_x0001__x0001__x0001__x0001__x0001__x0001__x0010_@_x0001__x0001__x0001__x0001__x0001__x0001__x0008_@_x0001__x0001__x0001__x0001__x0001__x0001__x0001_@_x0001__x0001__x0001__x0001__x0001__x0001__x0001_@_x0001__x0001__x0001__x0001__x0001__x0001__x0010_@_x0001__x0001__x0001__x0001__x0001__x0001__x0008_@_x0001__x0001__x0001__x0001__x0001__x0001_ð?_x0001__x0001__x0001__x0001__x0001__x0001__x0014_@_x0001__x0001__x0001__x0001__x0001__x0001__x0010_@_x0001__x0001__x0001__x0001__x0001__x0001__x0010_@_x0001__x0001__x0001__x0001__x0001__x0001__x0014_@_x0001__x0001__x0001__x0001__x0001__x0001__x0008_@_x0001__x0001__x0001__x0001__x0001__x0001__x0001_@_x0001__x0001__x0001__x0001__x0001__x0001__x0008_@_x0001__x0001__x0001__x0001__x0001__x0001__x0010_@_x0001__x0001__x0001__x0001__x0001__x0001__x0008_@_x0001__x0001__x0001__x0001__x0001__x0001__x0008_@_x0001__x0001__x0001__x0001__x0001__x0001_ð?_x0001__x0001__x0001__x0001__x0001__x0001_ð?_x0001__x0001__x0001__x0001__x0001__x0001__x0014_@_x0001__x0001__x0001__x0001__x0001__x0001__x0001_@_x0001__x0001__x0001__x0001__x0001__x0001__x0010_@_x0001__x0001__x0001__x0001__x0001__x0001__x0014_@_x0001__x0001__x0001__x0001__x0001__x0001__x0014_@_x0001__x0001__x0001__x0001__x0001__x0001__x0014_@_x0001__x0001__x0001__x0001__x0001__x0001__x0010_@_x0001__x0001__x0001__x0001__x0001__x0001__x0001_@_x0001__x0001__x0001__x0001__x0001__x0001__x0010_@_x0001__x0001__x0001__x0001__x0001__x0001__x0001_@_x0001__x0002__x0001__x0001__x0001__x0001__x0001__x0001__x0001_@_x0001__x0001__x0001__x0001__x0001__x0001__x0010_@_x0001__x0001__x0001__x0001__x0001__x0001__x0008_@_x0001__x0001__x0001__x0001__x0001__x0001_ð?_x0001__x0001__x0001__x0001__x0001__x0001__x0018_@_x0001__x0001__x0001__x0001__x0001__x0001__x0010_@_x0001__x0001__x0001__x0001__x0001__x0001__x0010_@_x0001__x0001__x0001__x0001__x0001__x0001__x0018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_x0014_@_x0001__x0001__x0001__x0001__x0001__x0001__x0010_@_x0001__x0001__x0001__x0001__x0001__x0001__x0010_@_x0001__x0001__x0001__x0001__x0001__x0001__x0001_@_x0001__x0001__x0001__x0001__x0001__x0001__x0010_@_x0001__x0001__x0001__x0001__x0001__x0001__x0014_@_x0001__x0001__x0001__x0001__x0001__x0001_ð?_x0001__x0001__x0001__x0001__x0001__x0001__x0014_@_x0001__x0001__x0001__x0001__x0001__x0001__x0001_@_x0001__x0001__x0001__x0001__x0001__x0001__x0001_@_x0001__x0001__x0001__x0001__x0001__x0001__x0008_@_x0001__x0001__x0001__x0001__x0001__x0001__x0018_@_x0001__x0001__x0001__x0001__x0001__x0001__x0014_@_x0001__x0001__x0001__x0001__x0001__x0001__x0010_@_x0001__x0001__x0001__x0001__x0001__x0001__x0001_@_x0001__x0001__x0001__x0001__x0001__x0001__x0010_@_x0001__x0001__x0001__x0001__x0001__x0001__x0010_@_x0001__x0001__x0001__x0001__x0001__x0002__x0001__x0001_ð?_x0001__x0001__x0001__x0001__x0001__x0001__x0014_@_x0001__x0001__x0001__x0001__x0001__x0001__x0008_@_x0001__x0001__x0001__x0001__x0001__x0001__x0001_@_x0001__x0001__x0001__x0001__x0001__x0001_ð?_x0001__x0001__x0001__x0001__x0001__x0001__x0010_@_x0001__x0001__x0001__x0001__x0001__x0001__x0010_@_x0001__x0001__x0001__x0001__x0001__x0001__x0014_@_x0001__x0001__x0001__x0001__x0001__x0001_ð?_x0001__x0001__x0001__x0001__x0001__x0001__x0010_@_x0001__x0001__x0001__x0001__x0001__x0001__x0010_@_x0001__x0001__x0001__x0001__x0001__x0001__x0008_@_x0001__x0001__x0001__x0001__x0001__x0001_ð?_x0001__x0001__x0001__x0001__x0001__x0001__x0008_@_x0001__x0001__x0001__x0001__x0001__x0001__x0014_@_x0001__x0001__x0001__x0001__x0001__x0001__x0008_@_x0001__x0001__x0001__x0001__x0001__x0001__x0008_@_x0001__x0001__x0001__x0001__x0001__x0001__x0010_@_x0001__x0001__x0001__x0001__x0001__x0001_ð?_x0001__x0001__x0001__x0001__x0001__x0001__x0010_@_x0001__x0001__x0001__x0001__x0001__x0001__x0001_@_x0001__x0001__x0001__x0001__x0001__x0001__x0010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0010_@_x0001__x0001__x0001__x0001__x0001__x0001__x0001_@_x0001__x0001__x0001__x0001__x0001__x0001_ð?_x0001__x0001__x0001__x0001__x0001__x0001__x0008_@_x0001__x0001__x0001__x0001__x0001__x0001__x0010_@_x0001__x0002__x0001__x0001__x0001__x0001__x0001__x0001__x0010_@_x0001__x0001__x0001__x0001__x0001__x0001__x0008_@_x0001__x0001__x0001__x0001__x0001__x0001__x0001_@_x0001__x0001__x0001__x0001__x0001__x0001__x0014_@_x0001__x0001__x0001__x0001__x0001__x0001__x0008_@_x0001__x0001__x0001__x0001__x0001__x0001_ð?_x0001__x0001__x0001__x0001__x0001__x0001__x0018_@_x0001__x0001__x0001__x0001__x0001__x0001__x0010_@_x0001__x0001__x0001__x0001__x0001__x0001__x0010_@_x0001__x0001__x0001__x0001__x0001__x0001__x0008_@_x0001__x0001__x0001__x0001__x0001__x0001__x0014_@_x0001__x0001__x0001__x0001__x0001__x0001__x0008_@_x0001__x0001__x0001__x0001__x0001__x0001__x0010_@_x0001__x0001__x0001__x0001__x0001__x0001_ð?_x0001__x0001__x0001__x0001__x0001__x0001__x0018_@_x0001__x0001__x0001__x0001__x0001__x0001__x0010_@_x0001__x0001__x0001__x0001__x0001__x0001__x0010_@_x0001__x0001__x0001__x0001__x0001__x0001__x0001_@_x0001__x0001__x0001__x0001__x0001__x0001__x0001_@_x0001__x0001__x0001__x0001__x0001__x0001_ð?_x0001__x0001__x0001__x0001__x0001__x0001__x0008_@_x0001__x0001__x0001__x0001__x0001__x0001__x0001_@_x0001__x0001__x0001__x0001__x0001__x0001__x0010_@_x0001__x0001__x0001__x0001__x0001__x0001__x0001_@_x0001__x0001__x0001__x0001__x0001__x0001__x0001_@_x0001__x0001__x0001__x0001__x0001__x0001__x0001_@_x0001__x0001__x0001__x0001__x0001__x0001__x0008_@_x0001__x0001__x0001__x0001__x0001__x0001__x0001_@_x0001__x0001__x0001__x0001__x0001__x0001__x0010_@_x0001__x0001__x0001__x0001__x0001__x0001__x0014_@_x0001__x0001__x0001__x0001__x0001__x0001__x0018_@_x0001__x0001__x0001__x0001__x0001__x0002__x0001__x0001__x0018_@_x0001__x0001__x0001__x0001__x0001__x0001__x0014_@_x0001__x0001__x0001__x0001__x0001__x0001__x0014_@_x0001__x0001__x0001__x0001__x0001__x0001__x0018_@_x0001__x0001__x0001__x0001__x0001__x0001__x0001_@_x0001__x0001__x0001__x0001__x0001__x0001__x0014_@_x0001__x0001__x0001__x0001__x0001__x0001_ð?_x0001__x0001__x0001__x0001__x0001__x0001_ð?_x0001__x0001__x0001__x0001__x0001__x0001_ð?_x0001__x0001__x0001__x0001__x0001__x0001__x0001_@_x0001__x0001__x0001__x0001__x0001__x0001__x0010_@_x0001__x0001__x0001__x0001__x0001__x0001_ð?_x0001__x0001__x0001__x0001__x0001__x0001__x0001_@_x0001__x0001__x0001__x0001__x0001__x0001__x0014_@_x0001__x0001__x0001__x0001__x0001__x0001_ð?_x0001__x0001__x0001__x0001__x0001__x0001__x0014_@_x0001__x0001__x0001__x0001__x0001__x0001__x0018_@_x0001__x0001__x0001__x0001__x0001__x0001__x0010_@_x0001__x0001__x0001__x0001__x0001__x0001__x0001_@_x0001__x0001__x0001__x0001__x0001__x0001__x0001_@_x0001__x0001__x0001__x0001__x0001__x0001__x0008_@_x0001__x0001__x0001__x0001__x0001__x0001__x0018_@_x0001__x0001__x0001__x0001__x0001__x0001__x0014_@_x0001__x0001__x0001__x0001__x0001__x0001__x0014_@_x0001__x0001__x0001__x0001__x0001__x0001__x0001_@_x0001__x0001__x0001__x0001__x0001__x0001__x0001_@_x0001__x0001__x0001__x0001__x0001__x0001_ð?_x0001__x0001__x0001__x0001__x0001__x0001__x0008_@_x0001__x0001__x0001__x0001__x0001__x0001__x0001_@_x0001__x0001__x0001__x0001__x0001__x0001__x0001_@_x0001__x0001__x0001__x0001__x0001__x0001_ð?_x0001__x0001__x0001__x0001__x0001__x0001_ð?_x0001__x0002__x0001__x0001__x0001__x0001__x0001__x0001__x0001_@_x0001__x0001__x0001__x0001__x0001__x0001__x0010_@_x0001__x0001__x0001__x0001__x0001__x0001__x0001_@_x0001__x0001__x0001__x0001__x0001__x0001__x0014_@_x0001__x0001__x0001__x0001__x0001__x0001__x0001_@_x0001__x0001__x0001__x0001__x0001__x0001__x0010_@_x0001__x0001__x0001__x0001__x0001__x0001__x0018_@_x0001__x0001__x0001__x0001__x0001__x0001__x0008_@_x0001__x0001__x0001__x0001__x0001__x0001__x0001_@_x0001__x0001__x0001__x0001__x0001__x0001_ð?_x0001__x0001__x0001__x0001__x0001__x0001_ð?_x0001__x0001__x0001__x0001__x0001__x0001__x0014_@_x0001__x0001__x0001__x0001__x0001__x0001__x0001_@_x0001__x0001__x0001__x0001__x0001__x0001_ð?_x0001__x0001__x0001__x0001__x0001__x0001__x0008_@_x0001__x0001__x0001__x0001__x0001__x0001__x0014_@_x0001__x0001__x0001__x0001__x0001__x0001__x0018_@_x0001__x0001__x0001__x0001__x0001__x0001__x0001_@_x0001__x0001__x0001__x0001__x0001__x0001__x0001_@_x0001__x0001__x0001__x0001__x0001__x0001_ð?_x0001__x0001__x0001__x0001__x0001__x0001__x0008_@_x0001__x0001__x0001__x0001__x0001__x0001__x0014_@_x0001__x0001__x0001__x0001__x0001__x0001_ð?_x0001__x0001__x0001__x0001__x0001__x0001__x0001_@_x0001__x0001__x0001__x0001__x0001__x0001__x0001_@_x0001__x0001__x0001__x0001__x0001__x0001__x0010_@_x0001__x0001__x0001__x0001__x0001__x0001__x0010_@_x0001__x0001__x0001__x0001__x0001__x0001__x0014_@_x0001__x0001__x0001__x0001__x0001__x0001__x0001_@_x0001__x0001__x0001__x0001__x0001__x0001__x0008_@_x0001__x0001__x0001__x0001__x0001__x0001__x0014_@_x0001__x0001__x0001__x0001__x0001__x0002__x0001__x0001_ð?_x0001__x0001__x0001__x0001__x0001__x0001__x0001_@_x0001__x0001__x0001__x0001__x0001__x0001__x0001_@_x0001__x0001__x0001__x0001__x0001__x0001__x0001_@_x0001__x0001__x0001__x0001__x0001__x0001__x0001_@_x0001__x0001__x0001__x0001__x0001__x0001_ð?_x0001__x0001__x0001__x0001__x0001__x0001__x0010_@_x0001__x0001__x0001__x0001__x0001__x0001__x0014_@_x0001__x0001__x0001__x0001__x0001__x0001__x0010_@_x0001__x0001__x0001__x0001__x0001__x0001__x0014_@_x0001__x0001__x0001__x0001__x0001__x0001__x0010_@_x0001__x0001__x0001__x0001__x0001__x0001__x0008_@_x0001__x0001__x0001__x0001__x0001__x0001__x0001_@_x0001__x0001__x0001__x0001__x0001__x0001__x0014_@_x0001__x0001__x0001__x0001__x0001__x0001_ð?_x0001__x0001__x0001__x0001__x0001__x0001__x0008_@_x0001__x0001__x0001__x0001__x0001__x0001__x0010_@_x0001__x0001__x0001__x0001__x0001__x0001__x0014_@_x0001__x0001__x0001__x0001__x0001__x0001__x0001_@_x0001__x0001__x0001__x0001__x0001__x0001__x0001_@_x0001__x0001__x0001__x0001__x0001__x0001_ð?_x0001__x0001__x0001__x0001__x0001__x0001__x0001_@_x0001__x0001__x0001__x0001__x0001__x0001__x0001_@_x0001__x0001__x0001__x0001__x0001__x0001__x0008_@_x0001__x0001__x0001__x0001__x0001__x0001__x0001_@_x0001__x0001__x0001__x0001__x0001__x0001_ð?_x0001__x0001__x0001__x0001__x0001__x0001__x0014_@_x0001__x0001__x0001__x0001__x0001__x0001__x0018_@_x0001__x0001__x0001__x0001__x0001__x0001__x0010_@_x0001__x0001__x0001__x0001__x0001__x0001__x0001_@_x0001__x0001__x0001__x0001__x0001__x0001__x0014_@_x0001__x0001__x0001__x0001__x0001__x0001__x0008_@_x0001__x0002__x0001__x0001__x0001__x0001__x0001__x0001__x0014_@_x0001__x0001__x0001__x0001__x0001__x0001__x0018_@_x0001__x0001__x0001__x0001__x0001__x0001_ð?_x0001__x0001__x0001__x0001__x0001__x0001_ð?_x0001__x0001__x0001__x0001__x0001__x0001__x0008_@_x0001__x0001__x0001__x0001__x0001__x0001__x0010_@_x0001__x0001__x0001__x0001__x0001__x0001_ð?_x0001__x0001__x0001__x0001__x0001__x0001__x0008_@_x0001__x0001__x0001__x0001__x0001__x0001__x0010_@_x0001__x0001__x0001__x0001__x0001__x0001__x0001_@_x0001__x0001__x0001__x0001__x0001__x0001__x0001_@_x0001__x0001__x0001__x0001__x0001__x0001_ð?_x0001__x0001__x0001__x0001__x0001__x0001_ð?_x0001__x0001__x0001__x0001__x0001__x0001__x0001_@_x0001__x0001__x0001__x0001__x0001__x0001__x0010_@_x0001__x0001__x0001__x0001__x0001__x0001_ð?_x0001__x0001__x0001__x0001__x0001__x0001_ð?_x0001__x0001__x0001__x0001__x0001__x0001__x0010_@_x0001__x0001__x0001__x0001__x0001__x0001__x0008_@_x0001__x0001__x0001__x0001__x0001__x0001_ð?_x0001__x0001__x0001__x0001__x0001__x0001_ð?_x0001__x0001__x0001__x0001__x0001__x0001_ð?_x0001__x0001__x0001__x0001__x0001__x0001__x0008_@_x0001__x0001__x0001__x0001__x0001__x0001__x0008_@_x0001__x0001__x0001__x0001__x0001__x0001__x0010_@_x0001__x0001__x0001__x0001__x0001__x0001_ð?_x0001__x0001__x0001__x0001__x0001__x0001__x0008_@_x0001__x0001__x0001__x0001__x0001__x0001__x0014_@_x0001__x0001__x0001__x0001__x0001__x0001__x0014_@_x0001__x0001__x0001__x0001__x0001__x0001__x0001_@_x0001__x0001__x0001__x0001__x0001__x0001__x0014_@_x0001__x0001__x0001__x0001__x0001__x0002__x0001__x0001__x0010_@_x0001__x0001__x0001__x0001__x0001__x0001__x0010_@_x0001__x0001__x0001__x0001__x0001__x0001_ð?_x0001__x0001__x0001__x0001__x0001__x0001__x0010_@_x0001__x0001__x0001__x0001__x0001__x0001__x0001_@_x0001__x0001__x0001__x0001__x0001__x0001__x0001_@_x0001__x0001__x0001__x0001__x0001__x0001_ð?_x0001__x0001__x0001__x0001__x0001__x0001_ð?_x0001__x0001__x0001__x0001__x0001__x0001__x0001_@_x0001__x0001__x0001__x0001__x0001__x0001__x0014_@_x0001__x0001__x0001__x0001__x0001__x0001__x0001_@_x0001__x0001__x0001__x0001__x0001__x0001_ð?_x0001__x0001__x0001__x0001__x0001__x0001__x0014_@_x0001__x0001__x0001__x0001__x0001__x0001__x0010_@_x0001__x0001__x0001__x0001__x0001__x0001__x0001_@_x0001__x0001__x0001__x0001__x0001__x0001__x0010_@_x0001__x0001__x0001__x0001__x0001__x0001__x0010_@_x0001__x0001__x0001__x0001__x0001__x0001__x0014_@_x0001__x0001__x0001__x0001__x0001__x0001__x0008_@_x0001__x0001__x0001__x0001__x0001__x0001_ð?_x0001__x0001__x0001__x0001__x0001__x0001__x0001_@_x0001__x0001__x0001__x0001__x0001__x0001__x0010_@_x0001__x0001__x0001__x0001__x0001__x0001__x0010_@_x0001__x0001__x0001__x0001__x0001__x0001__x0001_@_x0001__x0001__x0001__x0001__x0001__x0001__x0008_@_x0001__x0001__x0001__x0001__x0001__x0001__x0001_@_x0001__x0001__x0001__x0001__x0001__x0001__x0010_@_x0001__x0001__x0001__x0001__x0001__x0001_ð?_x0001__x0001__x0001__x0001__x0001__x0001__x0014_@_x0001__x0001__x0001__x0001__x0001__x0001__x0008_@_x0001__x0001__x0001__x0001__x0001__x0001__x0008_@_x0001__x0001__x0001__x0001__x0001__x0001_ð?_x0001__x0002__x0001__x0001__x0001__x0001__x0001__x0001__x0010_@_x0001__x0001__x0001__x0001__x0001__x0001__x0018_@_x0001__x0001__x0001__x0001__x0001__x0001__x0008_@_x0001__x0001__x0001__x0001__x0001__x0001__x0001_@_x0001__x0001__x0001__x0001__x0001__x0001__x0001_@_x0001__x0001__x0001__x0001__x0001__x0001_ð?_x0001__x0001__x0001__x0001__x0001__x0001__x0001_@_x0001__x0001__x0001__x0001__x0001__x0001_ð?_x0001__x0001__x0001__x0001__x0001__x0001__x0008_@_x0001__x0001__x0001__x0001__x0001__x0001__x0018_@_x0001__x0001__x0001__x0001__x0001__x0001__x0001_@_x0001__x0001__x0001__x0001__x0001__x0001__x0001_@_x0001__x0001__x0001__x0001__x0001__x0001__x0008_@_x0001__x0001__x0001__x0001__x0001__x0001_ð?_x0001__x0001__x0001__x0001__x0001__x0001__x0001_@_x0001__x0001__x0001__x0001__x0001__x0001__x0001_@_x0001__x0001__x0001__x0001__x0001__x0001__x0010_@_x0001__x0001__x0001__x0001__x0001__x0001__x0010_@_x0001__x0001__x0001__x0001__x0001__x0001__x0001_@_x0001__x0001__x0001__x0001__x0001__x0001__x0001_@_x0001__x0001__x0001__x0001__x0001__x0001_ð?_x0001__x0001__x0001__x0001__x0001__x0001__x0014_@_x0001__x0001__x0001__x0001__x0001__x0001__x0014_@_x0001__x0001__x0001__x0001__x0001__x0001__x0001_@_x0001__x0001__x0001__x0001__x0001__x0001__x0010_@_x0001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0002__x0001__x0001__x0010_@_x0001__x0001__x0001__x0001__x0001__x0001__x0014_@_x0001__x0001__x0001__x0001__x0001__x0001__x0010_@_x0001__x0001__x0001__x0001__x0001__x0001__x0008_@_x0001__x0001__x0001__x0001__x0001__x0001__x0001_@_x0001__x0001__x0001__x0001__x0001__x0001__x0010_@_x0001__x0001__x0001__x0001__x0001__x0001__x0010_@_x0001__x0001__x0001__x0001__x0001__x0001_ð?_x0001__x0001__x0001__x0001__x0001__x0001__x0001_@_x0001__x0001__x0001__x0001__x0001__x0001_ð?_x0001__x0001__x0001__x0001__x0001__x0001__x0014_@_x0001__x0001__x0001__x0001__x0001__x0001_ð?_x0001__x0001__x0001__x0001__x0001__x0001__x0001_@_x0001__x0001__x0001__x0001__x0001__x0001__x0001_@_x0001__x0001__x0001__x0001__x0001__x0001__x0008_@_x0001__x0001__x0001__x0001__x0001__x0001__x0010_@_x0001__x0001__x0001__x0001__x0001__x0001_ð?_x0001__x0001__x0001__x0001__x0001__x0001__x0001_@_x0001__x0001__x0001__x0001__x0001__x0001__x0008_@_x0001__x0001__x0001__x0001__x0001__x0001__x0008_@_x0001__x0001__x0001__x0001__x0001__x0001__x0008_@_x0001__x0001__x0001__x0001__x0001__x0001__x0010_@_x0001__x0001__x0001__x0001__x0001__x0001_ð?_x0001__x0001__x0001__x0001__x0001__x0001__x0014_@_x0001__x0001__x0001__x0001__x0001__x0001__x0014_@_x0001__x0001__x0001__x0001__x0001__x0001__x0008_@_x0001__x0001__x0001__x0001__x0001__x0001__x0001_@_x0001__x0001__x0001__x0001__x0001__x0001_ð?_x0001__x0001__x0001__x0001__x0001__x0001__x0010_@_x0001__x0001__x0001__x0001__x0001__x0001_ð?_x0001__x0001__x0001__x0001__x0001__x0001__x0018_@_x0001__x0001__x0001__x0001__x0001__x0001__x0010_@_x0001__x0002__x0001__x0001__x0001__x0001__x0001__x0001__x0008_@_x0001__x0001__x0001__x0001__x0001__x0001__x0001_@_x0001__x0001__x0001__x0001__x0001__x0001_ð?_x0001__x0001__x0001__x0001__x0001__x0001__x0010_@_x0001__x0001__x0001__x0001__x0001__x0001__x0008_@_x0001__x0001__x0001__x0001__x0001__x0001__x0001_@_x0001__x0001__x0001__x0001__x0001__x0001_ð?_x0001__x0001__x0001__x0001__x0001__x0001__x0008_@_x0001__x0001__x0001__x0001__x0001__x0001__x0010_@_x0001__x0001__x0001__x0001__x0001__x0001__x0008_@_x0001__x0001__x0001__x0001__x0001__x0001__x0001_@_x0001__x0001__x0001__x0001__x0001__x0001__x0001_@_x0001__x0001__x0001__x0001__x0001__x0001_ð?_x0001__x0001__x0001__x0001__x0001__x0001_ð?_x0001__x0001__x0001__x0001__x0001__x0001__x0010_@_x0001__x0001__x0001__x0001__x0001__x0001__x0008_@_x0001__x0001__x0001__x0001__x0001__x0001__x0010_@_x0001__x0001__x0001__x0001__x0001__x0001__x0014_@_x0001__x0001__x0001__x0001__x0001__x0001__x0008_@_x0001__x0001__x0001__x0001__x0001__x0001__x0018_@_x0001__x0001__x0001__x0001__x0001__x0001__x0010_@_x0001__x0001__x0001__x0001__x0001__x0001_ð?_x0001__x0001__x0001__x0001__x0001__x0001_ð?_x0001__x0001__x0001__x0001__x0001__x0001_ð?_x0001__x0001__x0001__x0001__x0001__x0001__x0014_@_x0001__x0001__x0001__x0001__x0001__x0001__x0008_@_x0001__x0001__x0001__x0001__x0001__x0001__x0010_@_x0001__x0001__x0001__x0001__x0001__x0001_ð?_x0001__x0001__x0001__x0001__x0001__x0001__x0010_@_x0001__x0001__x0001__x0001__x0001__x0001__x0010_@_x0001__x0001__x0001__x0001__x0001__x0001__x0001_@_x0001__x0001__x0001__x0001__x0001__x0002__x0001__x0001__x0010_@_x0001__x0001__x0001__x0001__x0001__x0001__x0008_@_x0001__x0001__x0001__x0001__x0001__x0001__x0008_@_x0001__x0001__x0001__x0001__x0001__x0001__x0008_@_x0001__x0001__x0001__x0001__x0001__x0001__x0008_@_x0001__x0001__x0001__x0001__x0001__x0001__x0001_@_x0001__x0001__x0001__x0001__x0001__x0001__x0014_@_x0001__x0001__x0001__x0001__x0001__x0001__x0001_@_x0001__x0001__x0001__x0001__x0001__x0001__x0008_@_x0001__x0001__x0001__x0001__x0001__x0001__x0014_@_x0001__x0001__x0001__x0001__x0001__x0001__x0001_@_x0001__x0001__x0001__x0001__x0001__x0001__x0001_@_x0001__x0001__x0001__x0001__x0001__x0001__x0001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ð?_x0001__x0001__x0001__x0001__x0001__x0001__x0014_@_x0001__x0001__x0001__x0001__x0001__x0001__x0008_@_x0001__x0001__x0001__x0001__x0001__x0001__x0014_@_x0001__x0001__x0001__x0001__x0001__x0001__x0018_@_x0001__x0001__x0001__x0001__x0001__x0001__x0001_@_x0001__x0001__x0001__x0001__x0001__x0001__x0001_@_x0001__x0001__x0001__x0001__x0001__x0001__x0010_@_x0001__x0001__x0001__x0001__x0001__x0001__x0014_@_x0001__x0001__x0001__x0001__x0001__x0001__x0008_@_x0001__x0001__x0001__x0001__x0001__x0001_ð?_x0001__x0001__x0001__x0001__x0001__x0001__x0014_@_x0001__x0001__x0001__x0001__x0001__x0001__x0010_@_x0001__x0001__x0001__x0001__x0001__x0001__x0010_@_x0001__x0002__x0001__x0001__x0001__x0001__x0001__x0001__x0001_@_x0001__x0001__x0001__x0001__x0001__x0001__x0010_@_x0001__x0001__x0001__x0001__x0001__x0001__x0008_@_x0001__x0001__x0001__x0001__x0001__x0001__x0008_@_x0001__x0001__x0001__x0001__x0001__x0001__x0014_@_x0001__x0001__x0001__x0001__x0001__x0001__x0014_@_x0001__x0001__x0001__x0001__x0001__x0001__x0001_@_x0001__x0001__x0001__x0001__x0001__x0001_ð?_x0001__x0001__x0001__x0001__x0001__x0001__x0001_@_x0001__x0001__x0001__x0001__x0001__x0001__x0014_@_x0001__x0001__x0001__x0001__x0001__x0001__x0001_@_x0001__x0001__x0001__x0001__x0001__x0001__x0001_@_x0001__x0001__x0001__x0001__x0001__x0001__x0010_@_x0001__x0001__x0001__x0001__x0001__x0001__x0010_@_x0001__x0001__x0001__x0001__x0001__x0001__x0001_@_x0001__x0001__x0001__x0001__x0001__x0001_ð?_x0001__x0001__x0001__x0001__x0001__x0001__x0014_@_x0001__x0001__x0001__x0001__x0001__x0001__x0001_@_x0001__x0001__x0001__x0001__x0001__x0001__x0008_@_x0001__x0001__x0001__x0001__x0001__x0001__x0008_@_x0001__x0001__x0001__x0001__x0001__x0001__x0001_@_x0001__x0001__x0001__x0001__x0001__x0001__x0008_@_x0001__x0001__x0001__x0001__x0001__x0001_ð?_x0001__x0001__x0001__x0001__x0001__x0001__x0014_@_x0001__x0001__x0001__x0001__x0001__x0001__x0010_@_x0001__x0001__x0001__x0001__x0001__x0001__x0001_@_x0001__x0001__x0001__x0001__x0001__x0001__x0008_@_x0001__x0001__x0001__x0001__x0001__x0001_ð?_x0001__x0001__x0001__x0001__x0001__x0001__x0010_@_x0001__x0001__x0001__x0001__x0001__x0001__x0014_@_x0001__x0001__x0001__x0001__x0001__x0001__x0018_@_x0001__x0001__x0001__x0001__x0001__x0002__x0001__x0001_ð?_x0001__x0001__x0001__x0001__x0001__x0001__x0014_@_x0001__x0001__x0001__x0001__x0001__x0001__x0010_@_x0001__x0001__x0001__x0001__x0001__x0001__x0008_@_x0001__x0001__x0001__x0001__x0001__x0001__x0001_@_x0001__x0001__x0001__x0001__x0001__x0001__x0008_@_x0001__x0001__x0001__x0001__x0001__x0001__x0008_@_x0001__x0001__x0001__x0001__x0001__x0001_ð?_x0001__x0001__x0001__x0001__x0001__x0001_ð?_x0001__x0001__x0001__x0001__x0001__x0001__x0001_@_x0001__x0001__x0001__x0001__x0001__x0001__x0010_@_x0001__x0001__x0001__x0001__x0001__x0001_ð?_x0001__x0001__x0001__x0001__x0001__x0001_ð?_x0001__x0001__x0001__x0001__x0001__x0001__x0010_@_x0001__x0001__x0001__x0001__x0001__x0001__x0014_@_x0001__x0001__x0001__x0001__x0001__x0001__x0008_@_x0001__x0001__x0001__x0001__x0001__x0001_ð?_x0001__x0001__x0001__x0001__x0001__x0001__x0010_@_x0001__x0001__x0001__x0001__x0001__x0001__x0010_@_x0001__x0001__x0001__x0001__x0001__x0001__x0014_@_x0001__x0001__x0001__x0001__x0001__x0001__x0001_@_x0001__x0001__x0001__x0001__x0001__x0001__x0001_@_x0001__x0001__x0001__x0001__x0001__x0001__x0010_@_x0001__x0001__x0001__x0001__x0001__x0001__x0001_@_x0001__x0001__x0001__x0001__x0001__x0001__x0014_@_x0001__x0001__x0001__x0001__x0001__x0001__x0001_@_x0001__x0001__x0001__x0001__x0001__x0001__x0010_@_x0001__x0001__x0001__x0001__x0001__x0001__x0010_@_x0001__x0001__x0001__x0001__x0001__x0001__x0008_@_x0001__x0001__x0001__x0001__x0001__x0001__x0008_@_x0001__x0001__x0001__x0001__x0001__x0001__x0014_@_x0001__x0001__x0001__x0001__x0001__x0001__x0001_@_x0001__x0002__x0001__x0001__x0001__x0001__x0001__x0001__x0001_@_x0001__x0001__x0001__x0001__x0001__x0001__x0008_@_x0001__x0001__x0001__x0001__x0001__x0001__x0001_@_x0001__x0001__x0001__x0001__x0001__x0001__x0010_@_x0001__x0001__x0001__x0001__x0001__x0001__x0001_@_x0001__x0001__x0001__x0001__x0001__x0001__x0001_@_x0001__x0001__x0001__x0001__x0001__x0001__x0010_@_x0001__x0001__x0001__x0001__x0001__x0001__x0008_@_x0001__x0001__x0001__x0001__x0001__x0001__x0010_@_x0001__x0001__x0001__x0001__x0001__x0001__x0001_@_x0001__x0001__x0001__x0001__x0001__x0001__x0008_@_x0001__x0001__x0001__x0001__x0001__x0001__x0001_@_x0001__x0001__x0001__x0001__x0001__x0001__x0014_@_x0001__x0001__x0001__x0001__x0001__x0001__x0008_@_x0001__x0001__x0001__x0001__x0001__x0001__x0008_@_x0001__x0001__x0001__x0001__x0001__x0001_ð?_x0001__x0001__x0001__x0001__x0001__x0001__x0014_@_x0001__x0001__x0001__x0001__x0001__x0001_ð?_x0001__x0001__x0001__x0001__x0001__x0001__x0001_@_x0001__x0001__x0001__x0001__x0001__x0001__x0001_@_x0001__x0001__x0001__x0001__x0001__x0001_ð?_x0001__x0001__x0001__x0001__x0001__x0001__x0008_@_x0001__x0001__x0001__x0001__x0001__x0001_ð?_x0001__x0001__x0001__x0001__x0001__x0001__x0014_@_x0001__x0001__x0001__x0001__x0001__x0001__x0001_@_x0001__x0001__x0001__x0001__x0001__x0001__x0010_@_x0001__x0001__x0001__x0001__x0001__x0001__x0001_@_x0001__x0001__x0001__x0001__x0001__x0001__x0001_@_x0001__x0001__x0001__x0001__x0001__x0001__x0010_@_x0001__x0001__x0001__x0001__x0001__x0001__x0014_@_x0001__x0001__x0001__x0001__x0001__x0001__x0001_@_x0001__x0001__x0001__x0001__x0001__x0002__x0001__x0001__x0014_@_x0001__x0001__x0001__x0001__x0001__x0001_ð?_x0001__x0001__x0001__x0001__x0001__x0001__x0018_@_x0001__x0001__x0001__x0001__x0001__x0001_ð?_x0001__x0001__x0001__x0001__x0001__x0001__x0014_@_x0001__x0001__x0001__x0001__x0001__x0001__x0001_@_x0001__x0001__x0001__x0001__x0001__x0001__x0010_@_x0001__x0001__x0001__x0001__x0001__x0001__x0001_@_x0001__x0001__x0001__x0001__x0001__x0001__x0008_@_x0001__x0001__x0001__x0001__x0001__x0001__x0001_@_x0001__x0001__x0001__x0001__x0001__x0001__x0014_@_x0001__x0001__x0001__x0001__x0001__x0001__x0001_@_x0001__x0001__x0001__x0001__x0001__x0001__x0010_@_x0001__x0001__x0001__x0001__x0001__x0001__x0014_@_x0001__x0001__x0001__x0001__x0001__x0001__x0018_@_x0001__x0001__x0001__x0001__x0001__x0001_ð?_x0001__x0001__x0001__x0001__x0001__x0001__x0018_@_x0001__x0001__x0001__x0001__x0001__x0001__x0014_@_x0001__x0001__x0001__x0001__x0001__x0001__x0008_@_x0001__x0001__x0001__x0001__x0001__x0001__x0010_@_x0001__x0001__x0001__x0001__x0001__x0001__x0010_@_x0001__x0001__x0001__x0001__x0001__x0001__x0001_@_x0001__x0001__x0001__x0001__x0001__x0001__x0001_@_x0001__x0001__x0001__x0001__x0001__x0001_ð?_x0001__x0001__x0001__x0001__x0001__x0001__x0008_@_x0001__x0001__x0001__x0001__x0001__x0001__x0008_@_x0001__x0001__x0001__x0001__x0001__x0001__x0014_@_x0001__x0001__x0001__x0001__x0001__x0001__x0008_@_x0001__x0001__x0001__x0001__x0001__x0001_ð?_x0001__x0001__x0001__x0001__x0001__x0001__x0008_@_x0001__x0001__x0001__x0001__x0001__x0001__x0001_@_x0001__x0001__x0001__x0001__x0001__x0001__x0008_@_x0001__x0002__x0001__x0001__x0001__x0001__x0001__x0001__x0008_@_x0001__x0001__x0001__x0001__x0001__x0001__x0014_@_x0001__x0001__x0001__x0001__x0001__x0001__x0001_@_x0001__x0001__x0001__x0001__x0001__x0001__x0001_@_x0001__x0001__x0001__x0001__x0001__x0001__x0008_@_x0001__x0001__x0001__x0001__x0001__x0001_ð?_x0001__x0001__x0001__x0001__x0001__x0001__x0008_@_x0001__x0001__x0001__x0001__x0001__x0001__x0014_@_x0001__x0001__x0001__x0001__x0001__x0001__x0010_@_x0001__x0001__x0001__x0001__x0001__x0001__x0014_@_x0001__x0001__x0001__x0001__x0001__x0001_ð?_x0001__x0001__x0001__x0001__x0001__x0001__x0008_@_x0001__x0001__x0001__x0001__x0001__x0001__x0018_@_x0001__x0001__x0001__x0001__x0001__x0001__x0014_@_x0001__x0001__x0001__x0001__x0001__x0001__x0018_@_x0001__x0001__x0001__x0001__x0001__x0001__x0014_@_x0001__x0001__x0001__x0001__x0001__x0001__x0010_@_x0001__x0001__x0001__x0001__x0001__x0001__x0001_@_x0001__x0001__x0001__x0001__x0001__x0001__x0010_@_x0001__x0001__x0001__x0001__x0001__x0001__x0014_@_x0001__x0001__x0001__x0001__x0001__x0001__x0010_@_x0001__x0001__x0001__x0001__x0001__x0001__x0010_@_x0001__x0001__x0001__x0001__x0001__x0001_ð?_x0001__x0001__x0001__x0001__x0001__x0001__x0010_@_x0001__x0001__x0001__x0001__x0001__x0001__x0014_@_x0001__x0001__x0001__x0001__x0001__x0001__x0001_@_x0001__x0001__x0001__x0001__x0001__x0001__x0008_@_x0001__x0001__x0001__x0001__x0001__x0001__x0010_@_x0001__x0001__x0001__x0001__x0001__x0001__x0001_@_x0001__x0001__x0001__x0001__x0001__x0001__x0008_@_x0001__x0001__x0001__x0001__x0001__x0001__x0008_@_x0001__x0001__x0001__x0001__x0001__x0002__x0001__x0001__x0018_@_x0001__x0001__x0001__x0001__x0001__x0001__x0014_@_x0001__x0001__x0001__x0001__x0001__x0001_ð?_x0001__x0001__x0001__x0001__x0001__x0001__x0001_@_x0001__x0001__x0001__x0001__x0001__x0001_ð?_x0001__x0001__x0001__x0001__x0001__x0001__x0008_@_x0001__x0001__x0001__x0001__x0001__x0001__x0010_@_x0001__x0001__x0001__x0001__x0001__x0001__x0014_@_x0001__x0001__x0001__x0001__x0001__x0001__x0001_@_x0001__x0001__x0001__x0001__x0001__x0001__x0014_@_x0001__x0001__x0001__x0001__x0001__x0001__x0008_@_x0001__x0001__x0001__x0001__x0001__x0001__x0010_@_x0001__x0001__x0001__x0001__x0001__x0001__x0008_@_x0001__x0001__x0001__x0001__x0001__x0001__x0010_@_x0001__x0001__x0001__x0001__x0001__x0001__x0014_@_x0001__x0001__x0001__x0001__x0001__x0001__x0014_@_x0001__x0001__x0001__x0001__x0001__x0001__x0001_@_x0001__x0001__x0001__x0001__x0001__x0001__x0001_@_x0001__x0001__x0001__x0001__x0001__x0001__x0001_@_x0001__x0001__x0001__x0001__x0001__x0001__x0008_@_x0001__x0001__x0001__x0001__x0001__x0001__x0014_@_x0001__x0001__x0001__x0001__x0001__x0001__x0010_@_x0001__x0001__x0001__x0001__x0001__x0001__x0008_@_x0001__x0001__x0001__x0001__x0001__x0001__x0001_@_x0001__x0001__x0001__x0001__x0001__x0001__x0010_@_x0001__x0001__x0001__x0001__x0001__x0001__x0001_@_x0001__x0001__x0001__x0001__x0001__x0001__x0010_@_x0001__x0001__x0001__x0001__x0001__x0001__x0014_@_x0001__x0001__x0001__x0001__x0001__x0001__x0010_@_x0001__x0001__x0001__x0001__x0001__x0001__x0018_@_x0001__x0001__x0001__x0001__x0001__x0001__x0014_@_x0001__x0001__x0001__x0001__x0001__x0001__x0010_@_x0001__x0002__x0001__x0001__x0001__x0001__x0001__x0001__x0008_@_x0001__x0001__x0001__x0001__x0001__x0001__x0010_@_x0001__x0001__x0001__x0001__x0001__x0001__x0010_@_x0001__x0001__x0001__x0001__x0001__x0001__x0001_@_x0001__x0001__x0001__x0001__x0001__x0001_ð?_x0001__x0001__x0001__x0001__x0001__x0001_ð?_x0001__x0001__x0001__x0001__x0001__x0001__x0018_@_x0001__x0001__x0001__x0001__x0001__x0001__x0001_@_x0001__x0001__x0001__x0001__x0001__x0001__x0014_@_x0001__x0001__x0001__x0001__x0001__x0001__x0010_@_x0001__x0001__x0001__x0001__x0001__x0001__x0008_@_x0001__x0001__x0001__x0001__x0001__x0001__x0014_@_x0001__x0001__x0001__x0001__x0001__x0001__x0008_@_x0001__x0001__x0001__x0001__x0001__x0001__x0008_@_x0001__x0001__x0001__x0001__x0001__x0001__x0014_@_x0001__x0001__x0001__x0001__x0001__x0001__x0008_@_x0001__x0001__x0001__x0001__x0001__x0001__x0010_@_x0001__x0001__x0001__x0001__x0001__x0001__x0001_@_x0001__x0001__x0001__x0001__x0001__x0001__x0010_@_x0001__x0001__x0001__x0001__x0001__x0001__x0010_@_x0001__x0001__x0001__x0001__x0001__x0001__x0010_@_x0001__x0001__x0001__x0001__x0001__x0001__x0008_@_x0001__x0001__x0001__x0001__x0001__x0001__x0001_@_x0001__x0001__x0001__x0001__x0001__x0001__x0014_@_x0001__x0001__x0001__x0001__x0001__x0001__x0010_@_x0001__x0001__x0001__x0001__x0001__x0001__x0001_@_x0001__x0001__x0001__x0001__x0001__x0001_ð?_x0001__x0001__x0001__x0001__x0001__x0001__x0010_@_x0001__x0001__x0001__x0001__x0001__x0001_ð?_x0001__x0001__x0001__x0001__x0001__x0001__x0010_@_x0001__x0001__x0001__x0001__x0001__x0001__x0010_@_x0001__x0001__x0001__x0001__x0001__x0002__x0001__x0001_ð?_x0001__x0001__x0001__x0001__x0001__x0001__x0001_@_x0001__x0001__x0001__x0001__x0001__x0001__x0001_@_x0001__x0001__x0001__x0001__x0001__x0001__x0008_@_x0001__x0001__x0001__x0001__x0001__x0001__x0008_@_x0001__x0001__x0001__x0001__x0001__x0001_ð?_x0001__x0001__x0001__x0001__x0001__x0001__x0010_@_x0001__x0001__x0001__x0001__x0001__x0001_ð?_x0001__x0001__x0001__x0001__x0001__x0001__x0008_@_x0001__x0001__x0001__x0001__x0001__x0001__x0008_@_x0001__x0001__x0001__x0001__x0001__x0001__x0010_@_x0001__x0001__x0001__x0001__x0001__x0001__x0008_@_x0001__x0001__x0001__x0001__x0001__x0001__x0001_@_x0001__x0001__x0001__x0001__x0001__x0001__x0010_@_x0001__x0001__x0001__x0001__x0001__x0001__x0008_@_x0001__x0001__x0001__x0001__x0001__x0001__x0008_@_x0001__x0001__x0001__x0001__x0001__x0001__x0001_@_x0001__x0001__x0001__x0001__x0001__x0001__x0001_@_x0001__x0001__x0001__x0001__x0001__x0001__x0008_@_x0001__x0001__x0001__x0001__x0001__x0001__x0008_@_x0001__x0001__x0001__x0001__x0001__x0001__x0008_@_x0001__x0001__x0001__x0001__x0001__x0001__x0001_@_x0001__x0001__x0001__x0001__x0001__x0001__x0010_@_x0001__x0001__x0001__x0001__x0001__x0001__x0010_@_x0001__x0001__x0001__x0001__x0001__x0001__x0001_@_x0001__x0001__x0001__x0001__x0001__x0001__x0010_@_x0001__x0001__x0001__x0001__x0001__x0001__x0010_@_x0001__x0001__x0001__x0001__x0001__x0001_ð?_x0001__x0001__x0001__x0001__x0001__x0001_ð?_x0001__x0001__x0001__x0001__x0001__x0001__x0010_@_x0001__x0001__x0001__x0001__x0001__x0001_ð?_x0001__x0001__x0001__x0001__x0001__x0001_ð?_x0001__x0002__x0001__x0001__x0001__x0001__x0001__x0001_ð?_x0001__x0001__x0001__x0001__x0001__x0001__x0001_@_x0001__x0001__x0001__x0001__x0001__x0001__x0001_@_x0001__x0001__x0001__x0001__x0001__x0001__x0008_@_x0001__x0001__x0001__x0001__x0001__x0001__x0014_@_x0001__x0001__x0001__x0001__x0001__x0001__x0018_@_x0001__x0001__x0001__x0001__x0001__x0001__x0010_@_x0001__x0001__x0001__x0001__x0001__x0001__x0008_@_x0001__x0001__x0001__x0001__x0001__x0001__x0014_@_x0001__x0001__x0001__x0001__x0001__x0001__x0014_@_x0001__x0001__x0001__x0001__x0001__x0001__x0014_@_x0001__x0001__x0001__x0001__x0001__x0001__x0001_@_x0001__x0001__x0001__x0001__x0001__x0001__x0001_@_x0001__x0001__x0001__x0001__x0001__x0001__x0010_@_x0001__x0001__x0001__x0001__x0001__x0001_ð?_x0001__x0001__x0001__x0001__x0001__x0001__x0010_@_x0001__x0001__x0001__x0001__x0001__x0001__x0010_@_x0001__x0001__x0001__x0001__x0001__x0001__x0010_@_x0001__x0001__x0001__x0001__x0001__x0001__x0018_@_x0001__x0001__x0001__x0001__x0001__x0001_ð?_x0001__x0001__x0001__x0001__x0001__x0001_ð?_x0001__x0001__x0001__x0001__x0001__x0001__x0008_@_x0001__x0001__x0001__x0001__x0001__x0001__x0001_@_x0001__x0001__x0001__x0001__x0001__x0001_ð?_x0001__x0001__x0001__x0001__x0001__x0001__x0018_@_x0001__x0001__x0001__x0001__x0001__x0001__x0010_@_x0001__x0001__x0001__x0001__x0001__x0001__x0001_@_x0001__x0001__x0001__x0001__x0001__x0001__x0001_@_x0001__x0001__x0001__x0001__x0001__x0001__x0008_@_x0001__x0001__x0001__x0001__x0001__x0001__x0010_@_x0001__x0001__x0001__x0001__x0001__x0001__x0018_@_x0001__x0001__x0001__x0001__x0001__x0002__x0001__x0001__x0001_@_x0001__x0001__x0001__x0001__x0001__x0001_ð?_x0001__x0001__x0001__x0001__x0001__x0001__x0018_@_x0001__x0001__x0001__x0001__x0001__x0001_ð?_x0001__x0001__x0001__x0001__x0001__x0001__x0008_@_x0001__x0001__x0001__x0001__x0001__x0001_ð?_x0001__x0001__x0001__x0001__x0001__x0001_ð?_x0001__x0001__x0001__x0001__x0001__x0001__x0018_@_x0001__x0001__x0001__x0001__x0001__x0001_ð?_x0001__x0001__x0001__x0001__x0001__x0001__x0008_@_x0001__x0001__x0001__x0001__x0001__x0001__x0001_@_x0001__x0001__x0001__x0001__x0001__x0001_ð?_x0001__x0001__x0001__x0001__x0001__x0001__x0001_@_x0001__x0001__x0001__x0001__x0001__x0001__x0010_@_x0001__x0001__x0001__x0001__x0001__x0001__x0001_@_x0001__x0001__x0001__x0001__x0001__x0001_ð?_x0001__x0001__x0001__x0001__x0001__x0001__x0008_@_x0001__x0001__x0001__x0001__x0001__x0001__x0001_@_x0001__x0001__x0001__x0001__x0001__x0001__x0014_@_x0001__x0001__x0001__x0001__x0001__x0001__x0014_@_x0001__x0001__x0001__x0001__x0001__x0001__x0010_@_x0001__x0001__x0001__x0001__x0001__x0001_ð?_x0001__x0001__x0001__x0001__x0001__x0001__x0010_@_x0001__x0001__x0001__x0001__x0001__x0001__x0014_@_x0001__x0001__x0001__x0001__x0001__x0001__x0010_@_x0001__x0001__x0001__x0001__x0001__x0001__x0014_@_x0001__x0001__x0001__x0001__x0001__x0001__x0001_@_x0001__x0001__x0001__x0001__x0001__x0001__x0010_@_x0001__x0001__x0001__x0001__x0001__x0001_ð?_x0001__x0001__x0001__x0001__x0001__x0001_ð?_x0001__x0001__x0001__x0001__x0001__x0001__x0001_@_x0001__x0001__x0001__x0001__x0001__x0001__x0008_@_x0001__x0002__x0001__x0001__x0001__x0001__x0001__x0001_ð?_x0001__x0001__x0001__x0001__x0001__x0001_ð?_x0001__x0001__x0001__x0001__x0001__x0001__x0018_@_x0001__x0001__x0001__x0001__x0001__x0001__x0014_@_x0001__x0001__x0001__x0001__x0001__x0001__x0014_@_x0001__x0001__x0001__x0001__x0001__x0001__x0008_@_x0001__x0001__x0001__x0001__x0001__x0001__x0008_@_x0001__x0001__x0001__x0001__x0001__x0001_ð?_x0001__x0001__x0001__x0001__x0001__x0001__x0010_@_x0001__x0001__x0001__x0001__x0001__x0001_ð?_x0001__x0001__x0001__x0001__x0001__x0001_ð?_x0001__x0001__x0001__x0001__x0001__x0001__x0014_@_x0001__x0001__x0001__x0001__x0001__x0001__x0008_@_x0001__x0001__x0001__x0001__x0001__x0001__x0008_@_x0001__x0001__x0001__x0001__x0001__x0001__x0010_@_x0001__x0001__x0001__x0001__x0001__x0001__x0014_@_x0001__x0001__x0001__x0001__x0001__x0001__x0001_@_x0001__x0001__x0001__x0001__x0001__x0001__x0008_@_x0001__x0001__x0001__x0001__x0001__x0001__x0001_@_x0001__x0001__x0001__x0001__x0001__x0001__x0010_@_x0001__x0001__x0001__x0001__x0001__x0001__x0001_@_x0001__x0001__x0001__x0001__x0001__x0001__x0008_@_x0001__x0001__x0001__x0001__x0001__x0001__x0010_@_x0001__x0001__x0001__x0001__x0001__x0001__x0008_@_x0001__x0001__x0001__x0001__x0001__x0001__x0014_@_x0001__x0001__x0001__x0001__x0001__x0001_ð?_x0001__x0001__x0001__x0001__x0001__x0001__x0010_@_x0001__x0001__x0001__x0001__x0001__x0001_ð?_x0001__x0001__x0001__x0001__x0001__x0001__x0001_@_x0001__x0001__x0001__x0001__x0001__x0001__x0014_@_x0001__x0001__x0001__x0001__x0001__x0001__x0001_@_x0001__x0001__x0001__x0001__x0001__x0002__x0001__x0001__x0008_@_x0001__x0001__x0001__x0001__x0001__x0001__x0010_@_x0001__x0001__x0001__x0001__x0001__x0001__x0001_@_x0001__x0001__x0001__x0001__x0001__x0001__x0001_@_x0001__x0001__x0001__x0001__x0001__x0001__x0010_@_x0001__x0001__x0001__x0001__x0001__x0001__x0008_@_x0001__x0001__x0001__x0001__x0001__x0001__x0001_@_x0001__x0001__x0001__x0001__x0001__x0001__x0010_@_x0001__x0001__x0001__x0001__x0001__x0001__x0001_@_x0001__x0001__x0001__x0001__x0001__x0001__x0008_@_x0001__x0001__x0001__x0001__x0001__x0001__x0001_@_x0001__x0001__x0001__x0001__x0001__x0001__x0001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0001_@_x0001__x0001__x0001__x0001__x0001__x0001__x0001_@_x0001__x0001__x0001__x0001__x0001__x0001__x0010_@_x0001__x0001__x0001__x0001__x0001__x0001__x0001_@_x0001__x0001__x0001__x0001__x0001__x0001__x0001_@_x0001__x0001__x0001__x0001__x0001__x0001__x0001_@_x0001__x0001__x0001__x0001__x0001__x0001__x0014_@_x0001__x0001__x0001__x0001__x0001__x0001_ð?_x0001__x0001__x0001__x0001__x0001__x0001__x0014_@_x0001__x0001__x0001__x0001__x0001__x0001_ð?_x0001__x0001__x0001__x0001__x0001__x0001__x0008_@_x0001__x0001__x0001__x0001__x0001__x0001_ð?_x0001__x0001__x0001__x0001__x0001__x0001__x0001_@_x0001__x0001__x0001__x0001__x0001__x0001__x0014_@_x0001__x0002__x0001__x0001__x0001__x0001__x0001__x0001__x0001_@_x0001__x0001__x0001__x0001__x0001__x0001__x0010_@_x0001__x0001__x0001__x0001__x0001__x0001__x0010_@_x0001__x0001__x0001__x0001__x0001__x0001__x0008_@_x0001__x0001__x0001__x0001__x0001__x0001__x0010_@_x0001__x0001__x0001__x0001__x0001__x0001__x0014_@_x0001__x0001__x0001__x0001__x0001__x0001__x0008_@_x0001__x0001__x0001__x0001__x0001__x0001__x0008_@_x0001__x0001__x0001__x0001__x0001__x0001__x0018_@_x0001__x0001__x0001__x0001__x0001__x0001_ð?_x0001__x0001__x0001__x0001__x0001__x0001_ð?_x0001__x0001__x0001__x0001__x0001__x0001__x0014_@_x0001__x0001__x0001__x0001__x0001__x0001_ð?_x0001__x0001__x0001__x0001__x0001__x0001_ð?_x0001__x0001__x0001__x0001__x0001__x0001__x0014_@_x0001__x0001__x0001__x0001__x0001__x0001__x0001_@_x0001__x0001__x0001__x0001__x0001__x0001_ð?_x0001__x0001__x0001__x0001__x0001__x0001__x0014_@_x0001__x0001__x0001__x0001__x0001__x0001__x0010_@_x0001__x0001__x0001__x0001__x0001__x0001__x0010_@_x0001__x0001__x0001__x0001__x0001__x0001__x0001_@_x0001__x0001__x0001__x0001__x0001__x0001__x0001_@_x0001__x0001__x0001__x0001__x0001__x0001_ð?_x0001__x0001__x0001__x0001__x0001__x0001__x0014_@_x0001__x0001__x0001__x0001__x0001__x0001_ð?_x0001__x0001__x0001__x0001__x0001__x0001__x0010_@_x0001__x0001__x0001__x0001__x0001__x0001__x0010_@_x0001__x0001__x0001__x0001__x0001__x0001_ð?_x0001__x0001__x0001__x0001__x0001__x0001__x0001_@_x0001__x0001__x0001__x0001__x0001__x0001__x0008_@_x0001__x0001__x0001__x0001__x0001__x0001__x0001_@_x0001__x0001__x0001__x0001__x0001__x0002__x0001__x0001__x0001_@_x0001__x0001__x0001__x0001__x0001__x0001__x0018_@_x0001__x0001__x0001__x0001__x0001__x0001__x0010_@_x0001__x0001__x0001__x0001__x0001__x0001__x0010_@_x0001__x0001__x0001__x0001__x0001__x0001__x0018_@_x0001__x0001__x0001__x0001__x0001__x0001__x0010_@_x0001__x0001__x0001__x0001__x0001__x0001_ð?_x0001__x0001__x0001__x0001__x0001__x0001_ð?_x0001__x0001__x0001__x0001__x0001__x0001__x0008_@_x0001__x0001__x0001__x0001__x0001__x0001__x0018_@_x0001__x0001__x0001__x0001__x0001__x0001_ð?_x0001__x0001__x0001__x0001__x0001__x0001__x0010_@_x0001__x0001__x0001__x0001__x0001__x0001__x0018_@_x0001__x0001__x0001__x0001__x0001__x0001__x0014_@_x0001__x0001__x0001__x0001__x0001__x0001_ð?_x0001__x0001__x0001__x0001__x0001__x0001__x0008_@_x0001__x0001__x0001__x0001__x0001__x0001__x0010_@_x0001__x0001__x0001__x0001__x0001__x0001__x0010_@_x0001__x0001__x0001__x0001__x0001__x0001__x0014_@_x0001__x0001__x0001__x0001__x0001__x0001__x0001_@_x0001__x0001__x0001__x0001__x0001__x0001__x0001_@_x0001__x0001__x0001__x0001__x0001__x0001__x0010_@_x0001__x0001__x0001__x0001__x0001__x0001__x0001_@_x0001__x0001__x0001__x0001__x0001__x0001_ð?_x0001__x0001__x0001__x0001__x0001__x0001__x0010_@_x0001__x0001__x0001__x0001__x0001__x0001__x0001_@_x0001__x0001__x0001__x0001__x0001__x0001__x0001_@_x0001__x0001__x0001__x0001__x0001__x0001__x0010_@_x0001__x0001__x0001__x0001__x0001__x0001__x0008_@_x0001__x0001__x0001__x0001__x0001__x0001__x0018_@_x0001__x0001__x0001__x0001__x0001__x0001__x0018_@_x0001__x0001__x0001__x0001__x0001__x0001__x0008_@_x0001__x0002__x0001__x0001__x0001__x0001__x0001__x0001__x0001_@_x0001__x0001__x0001__x0001__x0001__x0001__x0008_@_x0001__x0001__x0001__x0001__x0001__x0001_ð?_x0001__x0001__x0001__x0001__x0001__x0001__x0014_@_x0001__x0001__x0001__x0001__x0001__x0001__x0010_@_x0001__x0001__x0001__x0001__x0001__x0001__x0008_@_x0001__x0001__x0001__x0001__x0001__x0001__x0001_@_x0001__x0001__x0001__x0001__x0001__x0001_ð?_x0001__x0001__x0001__x0001__x0001__x0001__x0001_@_x0001__x0001__x0001__x0001__x0001__x0001_ð?_x0001__x0001__x0001__x0001__x0001__x0001__x0008_@_x0001__x0001__x0001__x0001__x0001__x0001__x0010_@_x0001__x0001__x0001__x0001__x0001__x0001__x0010_@_x0001__x0001__x0001__x0001__x0001__x0001__x0018_@_x0001__x0001__x0001__x0001__x0001__x0001__x0010_@_x0001__x0001__x0001__x0001__x0001__x0001__x0014_@_x0001__x0001__x0001__x0001__x0001__x0001__x0014_@_x0001__x0001__x0001__x0001__x0001__x0001__x0001_@_x0001__x0001__x0001__x0001__x0001__x0001__x0001_@_x0001__x0001__x0001__x0001__x0001__x0001_ð?_x0001__x0001__x0001__x0001__x0001__x0001__x0014_@_x0001__x0001__x0001__x0001__x0001__x0001_ð?_x0001__x0001__x0001__x0001__x0001__x0001__x0001_@_x0001__x0001__x0001__x0001__x0001__x0001__x0008_@_x0001__x0001__x0001__x0001__x0001__x0001__x0008_@_x0001__x0001__x0001__x0001__x0001__x0001__x0014_@_x0001__x0001__x0001__x0001__x0001__x0001__x0010_@_x0001__x0001__x0001__x0001__x0001__x0001__x0008_@_x0001__x0001__x0001__x0001__x0001__x0001__x0014_@_x0001__x0001__x0001__x0001__x0001__x0001__x0010_@_x0001__x0001__x0001__x0001__x0001__x0001__x0008_@_x0001__x0001__x0001__x0001__x0001__x0002__x0001__x0001__x0001_@_x0001__x0001__x0001__x0001__x0001__x0001_ð?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ð?_x0001__x0001__x0001__x0001__x0001__x0001_ð?_x0001__x0001__x0001__x0001__x0001__x0001__x0008_@_x0001__x0001__x0001__x0001__x0001__x0001__x0001_@_x0001__x0001__x0001__x0001__x0001__x0001__x0008_@_x0001__x0001__x0001__x0001__x0001__x0001_ð?_x0001__x0001__x0001__x0001__x0001__x0001__x0014_@_x0001__x0001__x0001__x0001__x0001__x0001__x0014_@_x0001__x0001__x0001__x0001__x0001__x0001__x0008_@_x0001__x0001__x0001__x0001__x0001__x0001__x0010_@_x0001__x0001__x0001__x0001__x0001__x0001__x0014_@_x0001__x0001__x0001__x0001__x0001__x0001__x0008_@_x0001__x0001__x0001__x0001__x0001__x0001__x0001_@_x0001__x0001__x0001__x0001__x0001__x0001__x0008_@_x0001__x0001__x0001__x0001__x0001__x0001__x0010_@_x0001__x0001__x0001__x0001__x0001__x0001__x0008_@_x0001__x0001__x0001__x0001__x0001__x0001__x0014_@_x0001__x0001__x0001__x0001__x0001__x0001_ð?_x0001__x0001__x0001__x0001__x0001__x0001_ð?_x0001__x0001__x0001__x0001__x0001__x0001__x0008_@_x0001__x0001__x0001__x0001__x0001__x0001__x0001_@_x0001__x0001__x0001__x0001__x0001__x0001_ð?_x0001__x0001__x0001__x0001__x0001__x0001__x0010_@_x0001__x0001__x0001__x0001__x0001__x0001__x0014_@_x0001__x0001__x0001__x0001__x0001__x0001__x0014_@_x0001__x0002__x0001__x0001__x0001__x0001__x0001__x0001__x0014_@_x0001__x0001__x0001__x0001__x0001__x0001_ð?_x0001__x0001__x0001__x0001__x0001__x0001_ð?_x0001__x0001__x0001__x0001__x0001__x0001__x0008_@_x0001__x0001__x0001__x0001__x0001__x0001_ð?_x0001__x0001__x0001__x0001__x0001__x0001_ð?_x0001__x0001__x0001__x0001__x0001__x0001__x0008_@_x0001__x0001__x0001__x0001__x0001__x0001__x0008_@_x0001__x0001__x0001__x0001__x0001__x0001_ð?_x0001__x0001__x0001__x0001__x0001__x0001_ð?_x0001__x0001__x0001__x0001__x0001__x0001__x0010_@_x0001__x0001__x0001__x0001__x0001__x0001__x0014_@_x0001__x0001__x0001__x0001__x0001__x0001__x0010_@_x0001__x0001__x0001__x0001__x0001__x0001_ð?_x0001__x0001__x0001__x0001__x0001__x0001__x0010_@_x0001__x0001__x0001__x0001__x0001__x0001__x0010_@_x0001__x0001__x0001__x0001__x0001__x0001__x0001_@_x0001__x0001__x0001__x0001__x0001__x0001__x0008_@_x0001__x0001__x0001__x0001__x0001__x0001__x0014_@_x0001__x0001__x0001__x0001__x0001__x0001__x0008_@_x0001__x0001__x0001__x0001__x0001__x0001__x0014_@_x0001__x0001__x0001__x0001__x0001__x0001__x0008_@_x0001__x0001__x0001__x0001__x0001__x0001_ð?_x0001__x0001__x0001__x0001__x0001__x0001__x0014_@_x0001__x0001__x0001__x0001__x0001__x0001__x0008_@_x0001__x0001__x0001__x0001__x0001__x0001__x0014_@_x0001__x0001__x0001__x0001__x0001__x0001__x0001_@_x0001__x0001__x0001__x0001__x0001__x0001__x0014_@_x0001__x0001__x0001__x0001__x0001__x0001__x0014_@_x0001__x0001__x0001__x0001__x0001__x0001_ð?_x0001__x0001__x0001__x0001__x0001__x0001__x0008_@_x0001__x0001__x0001__x0001__x0001__x0002__x0001__x0001__x0001_@_x0001__x0001__x0001__x0001__x0001__x0001__x0001_@_x0001__x0001__x0001__x0001__x0001__x0001__x0010_@_x0001__x0001__x0001__x0001__x0001__x0001_ð?_x0001__x0001__x0001__x0001__x0001__x0001__x0010_@_x0001__x0001__x0001__x0001__x0001__x0001__x0001_@_x0001__x0001__x0001__x0001__x0001__x0001__x0010_@_x0001__x0001__x0001__x0001__x0001__x0001_ð?_x0001__x0001__x0001__x0001__x0001__x0001__x0014_@_x0001__x0001__x0001__x0001__x0001__x0001_ð?_x0001__x0001__x0001__x0001__x0001__x0001_ð?_x0001__x0001__x0001__x0001__x0001__x0001__x0008_@_x0001__x0001__x0001__x0001__x0001__x0001__x0014_@_x0001__x0001__x0001__x0001__x0001__x0001__x0001_@_x0001__x0001__x0001__x0001__x0001__x0001_ð?_x0001__x0001__x0001__x0001__x0001__x0001__x0010_@_x0001__x0001__x0001__x0001__x0001__x0001_ð?_x0001__x0001__x0001__x0001__x0001__x0001__x0014_@_x0001__x0001__x0001__x0001__x0001__x0001__x0010_@_x0001__x0001__x0001__x0001__x0001__x0001__x0010_@_x0001__x0001__x0001__x0001__x0001__x0001__x0014_@_x0001__x0001__x0001__x0001__x0001__x0001__x0001_@_x0001__x0001__x0001__x0001__x0001__x0001__x0001_@_x0001__x0001__x0001__x0001__x0001__x0001__x0018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ð?_x0001__x0001__x0001__x0001__x0001__x0001__x0008_@_x0001__x0001__x0001__x0001__x0001__x0001__x0008_@_x0001__x0002__x0001__x0001__x0001__x0001__x0001__x0001__x0001_@_x0001__x0001__x0001__x0001__x0001__x0001__x0010_@_x0001__x0001__x0001__x0001__x0001__x0001__x0010_@_x0001__x0001__x0001__x0001__x0001__x0001__x0008_@_x0001__x0001__x0001__x0001__x0001__x0001__x0010_@_x0001__x0001__x0001__x0001__x0001__x0001_ð?_x0001__x0001__x0001__x0001__x0001__x0001__x0008_@_x0001__x0001__x0001__x0001__x0001__x0001__x0001_@_x0001__x0001__x0001__x0001__x0001__x0001_ð?_x0001__x0001__x0001__x0001__x0001__x0001_ð?_x0001__x0001__x0001__x0001__x0001__x0001__x0014_@_x0001__x0001__x0001__x0001__x0001__x0001__x0010_@_x0001__x0001__x0001__x0001__x0001__x0001__x0010_@_x0001__x0001__x0001__x0001__x0001__x0001__x0001_@_x0001__x0001__x0001__x0001__x0001__x0001__x0010_@_x0001__x0001__x0001__x0001__x0001__x0001__x0014_@_x0001__x0001__x0001__x0001__x0001__x0001__x0001_@_x0001__x0001__x0001__x0001__x0001__x0001_ð?_x0001__x0001__x0001__x0001__x0001__x0001__x0018_@_x0001__x0001__x0001__x0001__x0001__x0001__x0001_@_x0001__x0001__x0001__x0001__x0001__x0001_ð?_x0001__x0001__x0001__x0001__x0001__x0001__x0008_@_x0001__x0001__x0001__x0001__x0001__x0001_ð?_x0001__x0001__x0001__x0001__x0001__x0001__x0010_@_x0001__x0001__x0001__x0001__x0001__x0001__x0008_@_x0001__x0001__x0001__x0001__x0001__x0001_ð?_x0001__x0001__x0001__x0001__x0001__x0001_ð?_x0001__x0001__x0001__x0001__x0001__x0001__x0001_@_x0001__x0001__x0001__x0001__x0001__x0001__x0001_@_x0001__x0001__x0001__x0001__x0001__x0001__x0010_@_x0001__x0001__x0001__x0001__x0001__x0001__x0008_@_x0001__x0001__x0001__x0001__x0001__x0002__x0001__x0001__x0010_@_x0001__x0001__x0001__x0001__x0001__x0001__x0001_@_x0001__x0001__x0001__x0001__x0001__x0001__x0010_@_x0001__x0001__x0001__x0001__x0001__x0001__x0008_@_x0001__x0001__x0001__x0001__x0001__x0001__x0010_@_x0001__x0001__x0001__x0001__x0001__x0001__x0010_@_x0001__x0001__x0001__x0001__x0001__x0001__x0001_@_x0001__x0001__x0001__x0001__x0001__x0001__x0010_@_x0001__x0001__x0001__x0001__x0001__x0001__x0008_@_x0001__x0001__x0001__x0001__x0001__x0001__x0014_@_x0001__x0001__x0001__x0001__x0001__x0001__x0014_@_x0001__x0001__x0001__x0001__x0001__x0001__x0001_@_x0001__x0001__x0001__x0001__x0001__x0001__x0010_@_x0001__x0001__x0001__x0001__x0001__x0001__x0001_@_x0001__x0001__x0001__x0001__x0001__x0001__x0010_@_x0001__x0001__x0001__x0001__x0001__x0001_ð?_x0001__x0001__x0001__x0001__x0001__x0001__x0010_@_x0001__x0001__x0001__x0001__x0001__x0001__x0010_@_x0001__x0001__x0001__x0001__x0001__x0001__x0010_@_x0001__x0001__x0001__x0001__x0001__x0001__x0008_@_x0001__x0001__x0001__x0001__x0001__x0001__x0001_@_x0001__x0001__x0001__x0001__x0001__x0001__x0001_@_x0001__x0001__x0001__x0001__x0001__x0001__x0010_@_x0001__x0001__x0001__x0001__x0001__x0001__x0014_@_x0001__x0001__x0001__x0001__x0001__x0001__x0008_@_x0001__x0001__x0001__x0001__x0001__x0001_ð?_x0001__x0001__x0001__x0001__x0001__x0001__x0014_@_x0001__x0001__x0001__x0001__x0001__x0001__x0008_@_x0001__x0001__x0001__x0001__x0001__x0001__x0014_@_x0001__x0001__x0001__x0001__x0001__x0001__x0001_@_x0001__x0001__x0001__x0001__x0001__x0001__x0001_@_x0001__x0001__x0001__x0001__x0001__x0001__x0014_@_x0001__x0002__x0001__x0001__x0001__x0001__x0001__x0001_ð?_x0001__x0001__x0001__x0001__x0001__x0001__x0018_@_x0001__x0001__x0001__x0001__x0001__x0001_ð?_x0001__x0001__x0001__x0001__x0001__x0001__x0014_@_x0001__x0001__x0001__x0001__x0001__x0001__x0010_@_x0001__x0001__x0001__x0001__x0001__x0001__x0010_@_x0001__x0001__x0001__x0001__x0001__x0001__x0008_@_x0001__x0001__x0001__x0001__x0001__x0001_ð?_x0001__x0001__x0001__x0001__x0001__x0001__x0008_@_x0001__x0001__x0001__x0001__x0001__x0001__x0008_@_x0001__x0001__x0001__x0001__x0001__x0001__x0008_@_x0001__x0001__x0001__x0001__x0001__x0001__x0010_@_x0001__x0001__x0001__x0001__x0001__x0001_ð?_x0001__x0001__x0001__x0001__x0001__x0001__x0008_@_x0001__x0001__x0001__x0001__x0001__x0001__x0008_@_x0001__x0001__x0001__x0001__x0001__x0001_ð?_x0001__x0001__x0001__x0001__x0001__x0001__x0010_@_x0001__x0001__x0001__x0001__x0001__x0001__x0008_@_x0001__x0001__x0001__x0001__x0001__x0001__x0010_@_x0001__x0001__x0001__x0001__x0001__x0001__x0001_@_x0001__x0001__x0001__x0001__x0001__x0001__x0008_@_x0001__x0001__x0001__x0001__x0001__x0001__x0010_@_x0001__x0001__x0001__x0001__x0001__x0001__x0010_@_x0001__x0001__x0001__x0001__x0001__x0001__x0014_@_x0001__x0001__x0001__x0001__x0001__x0001__x0018_@_x0001__x0001__x0001__x0001__x0001__x0001_ð?_x0001__x0001__x0001__x0001__x0001__x0001__x0014_@_x0001__x0001__x0001__x0001__x0001__x0001__x0010_@_x0001__x0001__x0001__x0001__x0001__x0001__x0014_@_x0001__x0001__x0001__x0001__x0001__x0001__x0010_@_x0001__x0001__x0001__x0001__x0001__x0001__x0008_@_x0001__x0001__x0001__x0001__x0001__x0002__x0001__x0001__x0014_@_x0001__x0001__x0001__x0001__x0001__x0001__x0014_@_x0001__x0001__x0001__x0001__x0001__x0001_ð?_x0001__x0001__x0001__x0001__x0001__x0001__x0001_@_x0001__x0001__x0001__x0001__x0001__x0001__x0008_@_x0001__x0001__x0001__x0001__x0001__x0001_ð?_x0001__x0001__x0001__x0001__x0001__x0001__x0010_@_x0001__x0001__x0001__x0001__x0001__x0001__x0001_@_x0001__x0001__x0001__x0001__x0001__x0001__x0010_@_x0001__x0001__x0001__x0001__x0001__x0001__x0001_@_x0001__x0001__x0001__x0001__x0001__x0001__x0001_@_x0001__x0001__x0001__x0001__x0001__x0001__x0008_@_x0001__x0001__x0001__x0001__x0001__x0001__x0008_@_x0001__x0001__x0001__x0001__x0001__x0001__x0010_@_x0001__x0001__x0001__x0001__x0001__x0001__x0008_@_x0001__x0001__x0001__x0001__x0001__x0001__x0001_@_x0001__x0001__x0001__x0001__x0001__x0001__x0010_@_x0001__x0001__x0001__x0001__x0001__x0001__x0014_@_x0001__x0001__x0001__x0001__x0001__x0001__x0001_@_x0001__x0001__x0001__x0001__x0001__x0001__x0008_@_x0001__x0001__x0001__x0001__x0001__x0001__x0001_@_x0001__x0001__x0001__x0001__x0001__x0001__x0008_@_x0001__x0001__x0001__x0001__x0001__x0001__x0008_@_x0001__x0001__x0001__x0001__x0001__x0001__x0010_@_x0001__x0001__x0001__x0001__x0001__x0001__x0014_@_x0001__x0001__x0001__x0001__x0001__x0001__x0014_@_x0001__x0001__x0001__x0001__x0001__x0001__x0010_@_x0001__x0001__x0001__x0001__x0001__x0001__x0014_@_x0001__x0001__x0001__x0001__x0001__x0001_ð?_x0001__x0001__x0001__x0001__x0001__x0001__x0010_@_x0001__x0001__x0001__x0001__x0001__x0001__x0014_@_x0001__x0001__x0001__x0001__x0001__x0001_ð?_x0001__x0002__x0001__x0001__x0001__x0001__x0001__x0001_ð?_x0001__x0001__x0001__x0001__x0001__x0001__x0010_@_x0001__x0001__x0001__x0001__x0001__x0001__x0008_@_x0001__x0001__x0001__x0001__x0001__x0001_ð?_x0001__x0001__x0001__x0001__x0001__x0001__x0001_@_x0001__x0001__x0001__x0001__x0001__x0001__x0001_@_x0001__x0001__x0001__x0001__x0001__x0001__x0018_@_x0001__x0001__x0001__x0001__x0001__x0001__x0014_@_x0001__x0001__x0001__x0001__x0001__x0001__x0001_@_x0001__x0001__x0001__x0001__x0001__x0001__x0010_@_x0001__x0001__x0001__x0001__x0001__x0001__x0001_@_x0001__x0001__x0001__x0001__x0001__x0001__x0008_@_x0001__x0001__x0001__x0001__x0001__x0001__x0014_@_x0001__x0001__x0001__x0001__x0001__x0001__x0008_@_x0001__x0001__x0001__x0001__x0001__x0001__x0018_@_x0001__x0001__x0001__x0001__x0001__x0001__x0014_@_x0001__x0001__x0001__x0001__x0001__x0001_ð?_x0001__x0001__x0001__x0001__x0001__x0001__x0008_@_x0001__x0001__x0001__x0001__x0001__x0001__x0010_@_x0001__x0001__x0001__x0001__x0001__x0001__x0010_@_x0001__x0001__x0001__x0001__x0001__x0001__x0001_@_x0001__x0001__x0001__x0001__x0001__x0001__x0010_@_x0001__x0001__x0001__x0001__x0001__x0001__x0001_@_x0001__x0001__x0001__x0001__x0001__x0001_ð?_x0001__x0001__x0001__x0001__x0001__x0001_ð?_x0001__x0001__x0001__x0001__x0001__x0001__x0008_@_x0001__x0001__x0001__x0001__x0001__x0001_ð?_x0001__x0001__x0001__x0001__x0001__x0001__x0008_@_x0001__x0001__x0001__x0001__x0001__x0001__x0008_@_x0001__x0001__x0001__x0001__x0001__x0001__x0001_@_x0001__x0001__x0001__x0001__x0001__x0001_ð?_x0001__x0001__x0001__x0001__x0001__x0002__x0001__x0001__x0008_@_x0001__x0001__x0001__x0001__x0001__x0001__x0010_@_x0001__x0001__x0001__x0001__x0001__x0001__x0001_@_x0001__x0001__x0001__x0001__x0001__x0001__x0010_@_x0001__x0001__x0001__x0001__x0001__x0001__x0001_@_x0001__x0001__x0001__x0001__x0001__x0001__x0010_@_x0001__x0001__x0001__x0001__x0001__x0001_ð?_x0001__x0001__x0001__x0001__x0001__x0001__x0001_@_x0001__x0001__x0001__x0001__x0001__x0001__x0010_@_x0001__x0001__x0001__x0001__x0001__x0001__x0008_@_x0001__x0001__x0001__x0001__x0001__x0001_ð?_x0001__x0001__x0001__x0001__x0001__x0001__x0014_@_x0001__x0001__x0001__x0001__x0001__x0001__x0010_@_x0001__x0001__x0001__x0001__x0001__x0001__x0018_@_x0001__x0001__x0001__x0001__x0001__x0001__x0014_@_x0001__x0001__x0001__x0001__x0001__x0001__x0010_@_x0001__x0001__x0001__x0001__x0001__x0001__x0010_@_x0001__x0001__x0001__x0001__x0001__x0001__x0010_@_x0001__x0001__x0001__x0001__x0001__x0001_ð?_x0001__x0001__x0001__x0001__x0001__x0001__x0008_@_x0001__x0001__x0001__x0001__x0001__x0001__x0001_@_x0001__x0001__x0001__x0001__x0001__x0001__x0001_@_x0001__x0001__x0001__x0001__x0001__x0001_ð?_x0001__x0001__x0001__x0001__x0001__x0001__x0010_@_x0001__x0001__x0001__x0001__x0001__x0001__x0008_@_x0001__x0001__x0001__x0001__x0001__x0001__x0001_@_x0001__x0001__x0001__x0001__x0001__x0001__x0010_@_x0001__x0001__x0001__x0001__x0001__x0001__x0014_@_x0001__x0001__x0001__x0001__x0001__x0001__x0001_@_x0001__x0001__x0001__x0001__x0001__x0001_ð?_x0001__x0001__x0001__x0001__x0001__x0001__x0008_@_x0001__x0001__x0001__x0001__x0001__x0001__x0008_@_x0001__x0002__x0001__x0001__x0001__x0001__x0001__x0001__x0001_@_x0001__x0001__x0001__x0001__x0001__x0001__x0001_@_x0001__x0001__x0001__x0001__x0001__x0001__x0010_@_x0001__x0001__x0001__x0001__x0001__x0001_ð?_x0001__x0001__x0001__x0001__x0001__x0001__x0008_@_x0001__x0001__x0001__x0001__x0001__x0001_ð?_x0001__x0001__x0001__x0001__x0001__x0001__x0008_@_x0001__x0001__x0001__x0001__x0001__x0001_ð?_x0001__x0001__x0001__x0001__x0001__x0001__x0001_@_x0001__x0001__x0001__x0001__x0001__x0001__x0014_@_x0001__x0001__x0001__x0001__x0001__x0001__x0014_@_x0001__x0001__x0001__x0001__x0001__x0001_ð?_x0001__x0001__x0001__x0001__x0001__x0001_ð?_x0001__x0001__x0001__x0001__x0001__x0001__x0001_@_x0001__x0001__x0001__x0001__x0001__x0001__x0014_@_x0001__x0001__x0001__x0001__x0001__x0001__x0001_@_x0001__x0001__x0001__x0001__x0001__x0001__x0008_@_x0001__x0001__x0001__x0001__x0001__x0001_ð?_x0001__x0001__x0001__x0001__x0001__x0001__x0008_@_x0001__x0001__x0001__x0001__x0001__x0001__x0018_@_x0001__x0001__x0001__x0001__x0001__x0001__x0014_@_x0001__x0001__x0001__x0001__x0001__x0001__x0001_@_x0001__x0001__x0001__x0001__x0001__x0001__x0001_@_x0001__x0001__x0001__x0001__x0001__x0001_ð?_x0001__x0001__x0001__x0001__x0001__x0001__x0014_@_x0001__x0001__x0001__x0001__x0001__x0001__x0001_@_x0001__x0001__x0001__x0001__x0001__x0001__x0014_@_x0001__x0001__x0001__x0001__x0001__x0001__x0010_@_x0001__x0001__x0001__x0001__x0001__x0001__x0010_@_x0001__x0001__x0001__x0001__x0001__x0001__x0018_@_x0001__x0001__x0001__x0001__x0001__x0001__x0001_@_x0001__x0001__x0001__x0001__x0001__x0002__x0001__x0001__x0001_@_x0001__x0001__x0001__x0001__x0001__x0001__x0010_@_x0001__x0001__x0001__x0001__x0001__x0001__x0014_@_x0001__x0001__x0001__x0001__x0001__x0001__x0001_@_x0001__x0001__x0001__x0001__x0001__x0001__x0008_@_x0001__x0001__x0001__x0001__x0001__x0001_ð?_x0001__x0001__x0001__x0001__x0001__x0001__x0001_@_x0001__x0001__x0001__x0001__x0001__x0001__x0010_@_x0001__x0001__x0001__x0001__x0001__x0001__x0014_@_x0001__x0001__x0001__x0001__x0001__x0001__x0008_@_x0001__x0001__x0001__x0001__x0001__x0001__x0008_@_x0001__x0001__x0001__x0001__x0001__x0001__x0014_@_x0001__x0001__x0001__x0001__x0001__x0001__x0001_@_x0001__x0001__x0001__x0001__x0001__x0001__x0010_@_x0001__x0001__x0001__x0001__x0001__x0001__x0001_@_x0001__x0001__x0001__x0001__x0001__x0001__x0014_@_x0001__x0001__x0001__x0001__x0001__x0001__x0010_@_x0001__x0001__x0001__x0001__x0001__x0001_ð?_x0001__x0001__x0001__x0001__x0001__x0001__x0010_@_x0001__x0001__x0001__x0001__x0001__x0001__x0001_@_x0001__x0001__x0001__x0001__x0001__x0001__x0010_@_x0001__x0001__x0001__x0001__x0001__x0001__x0014_@_x0001__x0001__x0001__x0001__x0001__x0001__x0001_@_x0001__x0001__x0001__x0001__x0001__x0001__x0001_@_x0001__x0001__x0001__x0001__x0001__x0001__x0008_@_x0001__x0001__x0001__x0001__x0001__x0001__x0001_@_x0001__x0001__x0001__x0001__x0001__x0001__x0010_@_x0001__x0001__x0001__x0001__x0001__x0001__x0008_@_x0001__x0001__x0001__x0001__x0001__x0001__x0014_@_x0001__x0001__x0001__x0001__x0001__x0001__x0001_@_x0001__x0001__x0001__x0001__x0001__x0001__x0001_@_x0001__x0001__x0001__x0001__x0001__x0001__x0001_@_x0001__x0002__x0001__x0001__x0001__x0001__x0001__x0001_ð?_x0001__x0001__x0001__x0001__x0001__x0001__x0008_@_x0001__x0001__x0001__x0001__x0001__x0001__x0001_@_x0001__x0001__x0001__x0001__x0001__x0001__x0001_@_x0001__x0001__x0001__x0001__x0001__x0001_ð?_x0001__x0001__x0001__x0001__x0001__x0001__x0008_@_x0001__x0001__x0001__x0001__x0001__x0001__x0014_@_x0001__x0001__x0001__x0001__x0001__x0001__x0010_@_x0001__x0001__x0001__x0001__x0001__x0001__x0008_@_x0001__x0001__x0001__x0001__x0001__x0001__x0001_@_x0001__x0001__x0001__x0001__x0001__x0001__x0001_@_x0001__x0001__x0001__x0001__x0001__x0001_ð?_x0001__x0001__x0001__x0001__x0001__x0001__x0008_@_x0001__x0001__x0001__x0001__x0001__x0001__x0010_@_x0001__x0001__x0001__x0001__x0001__x0001__x0008_@_x0001__x0001__x0001__x0001__x0001__x0001__x0008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0014_@_x0001__x0001__x0001__x0001__x0001__x0001__x0001_@_x0001__x0001__x0001__x0001__x0001__x0001__x0008_@_x0001__x0001__x0001__x0001__x0001__x0001_ð?_x0001__x0001__x0001__x0001__x0001__x0001__x0008_@_x0001__x0001__x0001__x0001__x0001__x0001__x0010_@_x0001__x0001__x0001__x0001__x0001__x0001__x0010_@_x0001__x0001__x0001__x0001__x0001__x0001__x0001_@_x0001__x0001__x0001__x0001__x0001__x0001__x0001_@_x0001__x0001__x0001__x0001__x0001__x0001_ð?_x0001__x0001__x0001__x0001__x0001__x0002__x0001__x0001__x0010_@_x0001__x0001__x0001__x0001__x0001__x0001__x0010_@_x0001__x0001__x0001__x0001__x0001__x0001__x0008_@_x0001__x0001__x0001__x0001__x0001__x0001__x0010_@_x0001__x0001__x0001__x0001__x0001__x0001__x0008_@_x0001__x0001__x0001__x0001__x0001__x0001__x0001_@_x0001__x0001__x0001__x0001__x0001__x0001__x0010_@_x0001__x0001__x0001__x0001__x0001__x0001_ð?_x0001__x0001__x0001__x0001__x0001__x0001__x0014_@_x0001__x0001__x0001__x0001__x0001__x0001__x0014_@_x0001__x0001__x0001__x0001__x0001__x0001__x0014_@_x0001__x0001__x0001__x0001__x0001__x0001_ð?_x0001__x0001__x0001__x0001__x0001__x0001_ð?_x0001__x0001__x0001__x0001__x0001__x0001__x0001_@_x0001__x0001__x0001__x0001__x0001__x0001__x0001_@_x0001__x0001__x0001__x0001__x0001__x0001__x0014_@_x0001__x0001__x0001__x0001__x0001__x0001__x0008_@_x0001__x0001__x0001__x0001__x0001__x0001__x0001_@_x0001__x0001__x0001__x0001__x0001__x0001__x0010_@_x0001__x0001__x0001__x0001__x0001__x0001__x0018_@_x0001__x0001__x0001__x0001__x0001__x0001__x0001_@_x0001__x0001__x0001__x0001__x0001__x0001_ð?_x0001__x0001__x0001__x0001__x0001__x0001__x0014_@_x0001__x0001__x0001__x0001__x0001__x0001__x0008_@_x0001__x0001__x0001__x0001__x0001__x0001__x0008_@_x0001__x0001__x0001__x0001__x0001__x0001_ð?_x0001__x0001__x0001__x0001__x0001__x0001__x0014_@_x0001__x0001__x0001__x0001__x0001__x0001_ð?_x0001__x0001__x0001__x0001__x0001__x0001__x0010_@_x0001__x0001__x0001__x0001__x0001__x0001__x0014_@_x0001__x0001__x0001__x0001__x0001__x0001_ð?_x0001__x0001__x0001__x0001__x0001__x0001__x0014_@_x0001__x0002__x0001__x0001__x0001__x0001__x0001__x0001_ð?_x0001__x0001__x0001__x0001__x0001__x0001__x0001_@_x0001__x0001__x0001__x0001__x0001__x0001_ð?_x0001__x0001__x0001__x0001__x0001__x0001__x0010_@_x0001__x0001__x0001__x0001__x0001__x0001__x0008_@_x0001__x0001__x0001__x0001__x0001__x0001_ð?_x0001__x0001__x0001__x0001__x0001__x0001__x0008_@_x0001__x0001__x0001__x0001__x0001__x0001__x0008_@_x0001__x0001__x0001__x0001__x0001__x0001__x0008_@_x0001__x0001__x0001__x0001__x0001__x0001__x0010_@_x0001__x0001__x0001__x0001__x0001__x0001_ð?_x0001__x0001__x0001__x0001__x0001__x0001_ð?_x0001__x0001__x0001__x0001__x0001__x0001__x0014_@_x0001__x0001__x0001__x0001__x0001__x0001_ð?_x0001__x0001__x0001__x0001__x0001__x0001__x0008_@_x0001__x0001__x0001__x0001__x0001__x0001_ð?_x0001__x0001__x0001__x0001__x0001__x0001_ð?_x0001__x0001__x0001__x0001__x0001__x0001__x0010_@_x0001__x0001__x0001__x0001__x0001__x0001__x0001_@_x0001__x0001__x0001__x0001__x0001__x0001__x0014_@_x0001__x0001__x0001__x0001__x0001__x0001__x0010_@_x0001__x0001__x0001__x0001__x0001__x0001__x0008_@_x0001__x0001__x0001__x0001__x0001__x0001_ð?_x0001__x0001__x0001__x0001__x0001__x0001__x0008_@_x0001__x0001__x0001__x0001__x0001__x0001__x0014_@_x0001__x0001__x0001__x0001__x0001__x0001__x0014_@_x0001__x0001__x0001__x0001__x0001__x0001__x0001_@_x0001__x0001__x0001__x0001__x0001__x0001_ð?_x0001__x0001__x0001__x0001__x0001__x0001__x0014_@_x0001__x0001__x0001__x0001__x0001__x0001__x0010_@_x0001__x0001__x0001__x0001__x0001__x0001__x0008_@_x0001__x0001__x0001__x0001__x0001__x0002__x0001__x0001__x0014_@_x0001__x0001__x0001__x0001__x0001__x0001__x0008_@_x0001__x0001__x0001__x0001__x0001__x0001__x0008_@_x0001__x0001__x0001__x0001__x0001__x0001_ð?_x0001__x0001__x0001__x0001__x0001__x0001_ð?_x0001__x0001__x0001__x0001__x0001__x0001__x0010_@_x0001__x0001__x0001__x0001__x0001__x0001__x0001_@_x0001__x0001__x0001__x0001__x0001__x0001__x0010_@_x0001__x0001__x0001__x0001__x0001__x0001__x0018_@_x0001__x0001__x0001__x0001__x0001__x0001__x0010_@_x0001__x0001__x0001__x0001__x0001__x0001_ð?_x0001__x0001__x0001__x0001__x0001__x0001__x0014_@_x0001__x0001__x0001__x0001__x0001__x0001__x0001_@_x0001__x0001__x0001__x0001__x0001__x0001__x0010_@_x0001__x0001__x0001__x0001__x0001__x0001__x0010_@_x0001__x0001__x0001__x0001__x0001__x0001__x0001_@_x0001__x0001__x0001__x0001__x0001__x0001__x0010_@_x0001__x0001__x0001__x0001__x0001__x0001_ð?_x0001__x0001__x0001__x0001__x0001__x0001__x0010_@_x0001__x0001__x0001__x0001__x0001__x0001_ð?_x0001__x0001__x0001__x0001__x0001__x0001__x0008_@_x0001__x0001__x0001__x0001__x0001__x0001__x0008_@_x0001__x0001__x0001__x0001__x0001__x0001_ð?_x0001__x0001__x0001__x0001__x0001__x0001__x0010_@_x0001__x0001__x0001__x0001__x0001__x0001__x0014_@_x0001__x0001__x0001__x0001__x0001__x0001__x0010_@_x0001__x0001__x0001__x0001__x0001__x0001__x0010_@_x0001__x0001__x0001__x0001__x0001__x0001__x0010_@_x0001__x0001__x0001__x0001__x0001__x0001__x0001_@_x0001__x0001__x0001__x0001__x0001__x0001__x0014_@_x0001__x0001__x0001__x0001__x0001__x0001__x0010_@_x0001__x0001__x0001__x0001__x0001__x0001_ð?_x0001__x0002__x0001__x0001__x0001__x0001__x0001__x0001__x0008_@_x0001__x0001__x0001__x0001__x0001__x0001__x0001_@_x0001__x0001__x0001__x0001__x0001__x0001__x0001_@_x0001__x0001__x0001__x0001__x0001__x0001__x0014_@_x0001__x0001__x0001__x0001__x0001__x0001_ð?_x0001__x0001__x0001__x0001__x0001__x0001__x0008_@_x0001__x0001__x0001__x0001__x0001__x0001__x0014_@_x0001__x0001__x0001__x0001__x0001__x0001__x0010_@_x0001__x0001__x0001__x0001__x0001__x0001_ð?_x0001__x0001__x0001__x0001__x0001__x0001_ð?_x0001__x0001__x0001__x0001__x0001__x0001__x0010_@_x0001__x0001__x0001__x0001__x0001__x0001__x0010_@_x0001__x0001__x0001__x0001__x0001__x0001__x0001_@_x0001__x0001__x0001__x0001__x0001__x0001_ð?_x0001__x0001__x0001__x0001__x0001__x0001__x0008_@_x0001__x0001__x0001__x0001__x0001__x0001__x0014_@_x0001__x0001__x0001__x0001__x0001__x0001__x0010_@_x0001__x0001__x0001__x0001__x0001__x0001__x0008_@_x0001__x0001__x0001__x0001__x0001__x0001__x0008_@_x0001__x0001__x0001__x0001__x0001__x0001__x0001_@_x0001__x0001__x0001__x0001__x0001__x0001_ð?_x0001__x0001__x0001__x0001__x0001__x0001_ð?_x0001__x0001__x0001__x0001__x0001__x0001__x0008_@_x0001__x0001__x0001__x0001__x0001__x0001_ð?_x0001__x0001__x0001__x0001__x0001__x0001__x0014_@_x0001__x0001__x0001__x0001__x0001__x0001__x0014_@_x0001__x0001__x0001__x0001__x0001__x0001__x0008_@_x0001__x0001__x0001__x0001__x0001__x0001__x0008_@_x0001__x0001__x0001__x0001__x0001__x0001__x0001_@_x0001__x0001__x0001__x0001__x0001__x0001__x0008_@_x0001__x0001__x0001__x0001__x0001__x0001__x0010_@_x0001__x0001__x0001__x0001__x0001__x0002__x0001__x0001__x0001_@_x0001__x0001__x0001__x0001__x0001__x0001__x0010_@_x0001__x0001__x0001__x0001__x0001__x0001_ð?_x0001__x0001__x0001__x0001__x0001__x0001__x0008_@_x0001__x0001__x0001__x0001__x0001__x0001__x0001_@_x0001__x0001__x0001__x0001__x0001__x0001_ð?_x0001__x0001__x0001__x0001__x0001__x0001_ð?_x0001__x0001__x0001__x0001__x0001__x0001__x0018_@_x0001__x0001__x0001__x0001__x0001__x0001__x0001_@_x0001__x0001__x0001__x0001__x0001__x0001__x0001_@_x0001__x0001__x0001__x0001__x0001__x0001__x0001_@_x0001__x0001__x0001__x0001__x0001__x0001__x0001_@_x0001__x0001__x0001__x0001__x0001__x0001__x0010_@_x0001__x0001__x0001__x0001__x0001__x0001__x0001_@_x0001__x0001__x0001__x0001__x0001__x0001__x0001_@_x0001__x0001__x0001__x0001__x0001__x0001_ð?_x0001__x0001__x0001__x0001__x0001__x0001_ð?_x0001__x0001__x0001__x0001__x0001__x0001_ð?_x0001__x0001__x0001__x0001__x0001__x0001__x0008_@_x0001__x0001__x0001__x0001__x0001__x0001_ð?_x0001__x0001__x0001__x0001__x0001__x0001__x0001_@_x0001__x0001__x0001__x0001__x0001__x0001__x0001_@_x0001__x0001__x0001__x0001__x0001__x0001__x0010_@_x0001__x0001__x0001__x0001__x0001__x0001__x0010_@_x0001__x0001__x0001__x0001__x0001__x0001_ð?_x0001__x0001__x0001__x0001__x0001__x0001__x0010_@_x0001__x0001__x0001__x0001__x0001__x0001__x0010_@_x0001__x0001__x0001__x0001__x0001__x0001__x0010_@_x0001__x0001__x0001__x0001__x0001__x0001__x0008_@_x0001__x0001__x0001__x0001__x0001__x0001__x0010_@_x0001__x0001__x0001__x0001__x0001__x0001_ð?_x0001__x0001__x0001__x0001__x0001__x0001__x0008_@_x0001__x0002__x0001__x0001__x0001__x0001__x0001__x0001__x0001_@_x0001__x0001__x0001__x0001__x0001__x0001__x0001_@_x0001__x0001__x0001__x0001__x0001__x0001__x0018_@_x0001__x0001__x0001__x0001__x0001__x0001__x0010_@_x0001__x0001__x0001__x0001__x0001__x0001__x0010_@_x0001__x0001__x0001__x0001__x0001__x0001__x0008_@_x0001__x0001__x0001__x0001__x0001__x0001__x0010_@_x0001__x0001__x0001__x0001__x0001__x0001__x0010_@_x0001__x0001__x0001__x0001__x0001__x0001__x0014_@_x0001__x0001__x0001__x0001__x0001__x0001__x0001_@_x0001__x0001__x0001__x0001__x0001__x0001_ð?_x0001__x0001__x0001__x0001__x0001__x0001__x0010_@_x0001__x0001__x0001__x0001__x0001__x0001_ð?_x0001__x0001__x0001__x0001__x0001__x0001__x0010_@_x0001__x0001__x0001__x0001__x0001__x0001__x0014_@_x0001__x0001__x0001__x0001__x0001__x0001__x0001_@_x0001__x0001__x0001__x0001__x0001__x0001__x0014_@_x0001__x0001__x0001__x0001__x0001__x0001__x0010_@_x0001__x0001__x0001__x0001__x0001__x0001_ð?_x0001__x0001__x0001__x0001__x0001__x0001__x0018_@_x0001__x0001__x0001__x0001__x0001__x0001__x0010_@_x0001__x0001__x0001__x0001__x0001__x0001__x0014_@_x0001__x0001__x0001__x0001__x0001__x0001__x0008_@_x0001__x0001__x0001__x0001__x0001__x0001__x0008_@_x0001__x0001__x0001__x0001__x0001__x0001__x0008_@_x0001__x0001__x0001__x0001__x0001__x0001__x0001_@_x0001__x0001__x0001__x0001__x0001__x0001__x0014_@_x0001__x0001__x0001__x0001__x0001__x0001__x0014_@_x0001__x0001__x0001__x0001__x0001__x0001__x0008_@_x0001__x0001__x0001__x0001__x0001__x0001__x0010_@_x0001__x0001__x0001__x0001__x0001__x0001__x0008_@_x0001__x0001__x0001__x0001__x0001__x0002__x0001__x0001_ð?_x0001__x0001__x0001__x0001__x0001__x0001__x0010_@_x0001__x0001__x0001__x0001__x0001__x0001__x0010_@_x0001__x0001__x0001__x0001__x0001__x0001_ð?_x0001__x0001__x0001__x0001__x0001__x0001__x0010_@_x0001__x0001__x0001__x0001__x0001__x0001__x0018_@_x0001__x0001__x0001__x0001__x0001__x0001__x0010_@_x0001__x0001__x0001__x0001__x0001__x0001_ð?_x0001__x0001__x0001__x0001__x0001__x0001__x0008_@_x0001__x0001__x0001__x0001__x0001__x0001__x0014_@_x0001__x0001__x0001__x0001__x0001__x0001__x0010_@_x0001__x0001__x0001__x0001__x0001__x0001_ð?_x0001__x0001__x0001__x0001__x0001__x0001__x0008_@_x0001__x0001__x0001__x0001__x0001__x0001__x0010_@_x0001__x0001__x0001__x0001__x0001__x0001__x0010_@_x0001__x0001__x0001__x0001__x0001__x0001_ð?_x0001__x0001__x0001__x0001__x0001__x0001__x0008_@_x0001__x0001__x0001__x0001__x0001__x0001__x0001_@_x0001__x0001__x0001__x0001__x0001__x0001__x0001_@_x0001__x0001__x0001__x0001__x0001__x0001__x0010_@_x0001__x0001__x0001__x0001__x0001__x0001__x0008_@_x0001__x0001__x0001__x0001__x0001__x0001__x0001_@_x0001__x0001__x0001__x0001__x0001__x0001__x0008_@_x0001__x0001__x0001__x0001__x0001__x0001_ð?_x0001__x0001__x0001__x0001__x0001__x0001__x0010_@_x0001__x0001__x0001__x0001__x0001__x0001__x0014_@_x0001__x0001__x0001__x0001__x0001__x0001__x0008_@_x0001__x0001__x0001__x0001__x0001__x0001__x0010_@_x0001__x0001__x0001__x0001__x0001__x0001__x0010_@_x0001__x0001__x0001__x0001__x0001__x0001__x0001_@_x0001__x0001__x0001__x0001__x0001__x0001__x0001_@_x0001__x0001__x0001__x0001__x0001__x0001__x0001_@</t>
  </si>
  <si>
    <t>28655ba10d1afb2a1d3f0a823859d026_x0001__x0002__x0001__x0001__x0001__x0001__x0001__x0001__x0014_@_x0001__x0001__x0001__x0001__x0001__x0001__x0001_@_x0001__x0001__x0001__x0001__x0001__x0001__x0014_@_x0001__x0001__x0001__x0001__x0001__x0001__x0001_@_x0001__x0001__x0001__x0001__x0001__x0001__x0001_@_x0001__x0001__x0001__x0001__x0001__x0001__x0010_@_x0001__x0001__x0001__x0001__x0001__x0001_ð?_x0001__x0001__x0001__x0001__x0001__x0001_ð?_x0001__x0001__x0001__x0001__x0001__x0001_ð?_x0001__x0001__x0001__x0001__x0001__x0001__x0018_@_x0001__x0001__x0001__x0001__x0001__x0001__x0014_@_x0001__x0001__x0001__x0001__x0001__x0001__x0001_@_x0001__x0001__x0001__x0001__x0001__x0001__x0008_@_x0001__x0001__x0001__x0001__x0001__x0001__x0010_@_x0001__x0001__x0001__x0001__x0001__x0001__x0001_@_x0001__x0001__x0001__x0001__x0001__x0001__x0014_@_x0001__x0001__x0001__x0001__x0001__x0001__x0008_@_x0001__x0001__x0001__x0001__x0001__x0001__x0008_@_x0001__x0001__x0001__x0001__x0001__x0001__x0014_@_x0001__x0001__x0001__x0001__x0001__x0001__x0001_@_x0001__x0001__x0001__x0001__x0001__x0001__x0010_@_x0001__x0001__x0001__x0001__x0001__x0001__x0008_@_x0001__x0001__x0001__x0001__x0001__x0001_ð?_x0001__x0001__x0001__x0001__x0001__x0001__x0010_@_x0001__x0001__x0001__x0001__x0001__x0001__x0001_@_x0001__x0001__x0001__x0001__x0001__x0001__x0018_@_x0001__x0001__x0001__x0001__x0001__x0001__x0010_@_x0001__x0001__x0001__x0001__x0001__x0001__x0014_@_x0001__x0001__x0001__x0001__x0001__x0001__x0001_@_x0001__x0001__x0001__x0001__x0001__x0001__x0014_@_x0001__x0001__x0001__x0001__x0001__x0001__x0014_@_x0001__x0001__x0001__x0001__x0001__x0002__x0001__x0001__x0008_@_x0001__x0001__x0001__x0001__x0001__x0001__x0001_@_x0001__x0001__x0001__x0001__x0001__x0001_ð?_x0001__x0001__x0001__x0001__x0001__x0001_ð?_x0001__x0001__x0001__x0001__x0001__x0001__x0008_@_x0001__x0001__x0001__x0001__x0001__x0001_ð?_x0001__x0001__x0001__x0001__x0001__x0001__x0014_@_x0001__x0001__x0001__x0001__x0001__x0001__x0001_@_x0001__x0001__x0001__x0001__x0001__x0001_ð?_x0001__x0001__x0001__x0001__x0001__x0001__x0001_@_x0001__x0001__x0001__x0001__x0001__x0001__x0010_@_x0001__x0001__x0001__x0001__x0001__x0001__x0008_@_x0001__x0001__x0001__x0001__x0001__x0001__x0014_@_x0001__x0001__x0001__x0001__x0001__x0001__x0008_@_x0001__x0001__x0001__x0001__x0001__x0001__x0014_@_x0001__x0001__x0001__x0001__x0001__x0001__x0008_@_x0001__x0001__x0001__x0001__x0001__x0001__x0008_@_x0001__x0001__x0001__x0001__x0001__x0001_ð?_x0001__x0001__x0001__x0001__x0001__x0001_ð?_x0001__x0001__x0001__x0001__x0001__x0001__x0001_@_x0001__x0001__x0001__x0001__x0001__x0001__x0008_@_x0001__x0001__x0001__x0001__x0001__x0001__x0010_@_x0001__x0001__x0001__x0001__x0001__x0001_ð?_x0001__x0001__x0001__x0001__x0001__x0001__x0001_@_x0001__x0001__x0001__x0001__x0001__x0001_ð?_x0001__x0001__x0001__x0001__x0001__x0001__x0001_@_x0001__x0001__x0001__x0001__x0001__x0001_ð?_x0001__x0001__x0001__x0001__x0001__x0001__x0001_@_x0001__x0001__x0001__x0001__x0001__x0001__x0001_@_x0001__x0001__x0001__x0001__x0001__x0001__x0008_@_x0001__x0001__x0001__x0001__x0001__x0001__x0014_@_x0001__x0001__x0001__x0001__x0001__x0001__x0014_@_x0001__x0002__x0001__x0001__x0001__x0001__x0001__x0001__x0001_@_x0001__x0001__x0001__x0001__x0001__x0001__x0001_@_x0001__x0001__x0001__x0001__x0001__x0001__x0008_@_x0001__x0001__x0001__x0001__x0001__x0001__x0010_@_x0001__x0001__x0001__x0001__x0001__x0001_ð?_x0001__x0001__x0001__x0001__x0001__x0001__x0001_@_x0001__x0001__x0001__x0001__x0001__x0001__x0001_@_x0001__x0001__x0001__x0001__x0001__x0001__x0008_@_x0001__x0001__x0001__x0001__x0001__x0001__x0010_@_x0001__x0001__x0001__x0001__x0001__x0001__x0001_@_x0001__x0001__x0001__x0001__x0001__x0001__x0001_@_x0001__x0001__x0001__x0001__x0001__x0001__x0001_@_x0001__x0001__x0001__x0001__x0001__x0001__x0014_@_x0001__x0001__x0001__x0001__x0001__x0001_ð?_x0001__x0001__x0001__x0001__x0001__x0001__x0010_@_x0001__x0001__x0001__x0001__x0001__x0001__x0001_@_x0001__x0001__x0001__x0001__x0001__x0001__x0001_@_x0001__x0001__x0001__x0001__x0001__x0001_ð?_x0001__x0001__x0001__x0001__x0001__x0001__x0008_@_x0001__x0001__x0001__x0001__x0001__x0001__x0010_@_x0001__x0001__x0001__x0001__x0001__x0001__x0008_@_x0001__x0001__x0001__x0001__x0001__x0001__x0001_@_x0001__x0001__x0001__x0001__x0001__x0001__x0014_@_x0001__x0001__x0001__x0001__x0001__x0001__x0014_@_x0001__x0001__x0001__x0001__x0001__x0001__x0008_@_x0001__x0001__x0001__x0001__x0001__x0001__x0010_@_x0001__x0001__x0001__x0001__x0001__x0001__x0014_@_x0001__x0001__x0001__x0001__x0001__x0001__x0014_@_x0001__x0001__x0001__x0001__x0001__x0001__x0010_@_x0001__x0001__x0001__x0001__x0001__x0001__x0001_@_x0001__x0001__x0001__x0001__x0001__x0001_ð?_x0001__x0001__x0001__x0001__x0001__x0002__x0001__x0001_ð?_x0001__x0001__x0001__x0001__x0001__x0001__x0010_@_x0001__x0001__x0001__x0001__x0001__x0001__x0008_@_x0001__x0001__x0001__x0001__x0001__x0001__x0014_@_x0001__x0001__x0001__x0001__x0001__x0001__x0010_@_x0001__x0001__x0001__x0001__x0001__x0001__x0001_@_x0001__x0001__x0001__x0001__x0001__x0001__x0008_@_x0001__x0001__x0001__x0001__x0001__x0001__x0001_@_x0001__x0001__x0001__x0001__x0001__x0001__x0014_@_x0001__x0001__x0001__x0001__x0001__x0001_ð?_x0001__x0001__x0001__x0001__x0001__x0001__x0001_@_x0001__x0001__x0001__x0001__x0001__x0001__x0001_@_x0001__x0001__x0001__x0001__x0001__x0001__x0001_@_x0001__x0001__x0001__x0001__x0001__x0001_ð?_x0001__x0001__x0001__x0001__x0001__x0001__x0008_@_x0001__x0001__x0001__x0001__x0001__x0001_ð?_x0001__x0001__x0001__x0001__x0001__x0001__x0010_@_x0001__x0001__x0001__x0001__x0001__x0001__x0014_@_x0001__x0001__x0001__x0001__x0001__x0001__x0018_@_x0001__x0001__x0001__x0001__x0001__x0001__x0014_@_x0001__x0001__x0001__x0001__x0001__x0001__x0001_@_x0001__x0001__x0001__x0001__x0001__x0001_ð?_x0001__x0001__x0001__x0001__x0001__x0001__x0010_@_x0001__x0001__x0001__x0001__x0001__x0001__x0001_@_x0001__x0001__x0001__x0001__x0001__x0001__x0001_@_x0001__x0001__x0001__x0001__x0001__x0001__x0001_@_x0001__x0001__x0001__x0001__x0001__x0001_ð?_x0001__x0001__x0001__x0001__x0001__x0001__x0001_@_x0001__x0001__x0001__x0001__x0001__x0001__x0008_@_x0001__x0001__x0001__x0001__x0001__x0001__x0001_@_x0001__x0001__x0001__x0001__x0001__x0001__x0008_@_x0001__x0001__x0001__x0001__x0001__x0001__x0010_@_x0001__x0002__x0001__x0001__x0001__x0001__x0001__x0001_ð?_x0001__x0001__x0001__x0001__x0001__x0001__x0008_@_x0001__x0001__x0001__x0001__x0001__x0001_ð?_x0001__x0001__x0001__x0001__x0001__x0001__x0008_@_x0001__x0001__x0001__x0001__x0001__x0001__x0008_@_x0001__x0001__x0001__x0001__x0001__x0001__x0001_@_x0001__x0001__x0001__x0001__x0001__x0001__x0014_@_x0001__x0001__x0001__x0001__x0001__x0001__x0001_@_x0001__x0001__x0001__x0001__x0001__x0001__x0010_@_x0001__x0001__x0001__x0001__x0001__x0001__x0014_@_x0001__x0001__x0001__x0001__x0001__x0001_ð?_x0001__x0001__x0001__x0001__x0001__x0001__x0014_@_x0001__x0001__x0001__x0001__x0001__x0001__x0014_@_x0001__x0001__x0001__x0001__x0001__x0001_ð?_x0001__x0001__x0001__x0001__x0001__x0001_ð?_x0001__x0001__x0001__x0001__x0001__x0001__x0008_@_x0001__x0001__x0001__x0001__x0001__x0001__x0001_@_x0001__x0001__x0001__x0001__x0001__x0001__x0010_@_x0001__x0001__x0001__x0001__x0001__x0001__x0014_@_x0001__x0001__x0001__x0001__x0001__x0001__x0010_@_x0001__x0001__x0001__x0001__x0001__x0001_ð?_x0001__x0001__x0001__x0001__x0001__x0001__x0001_@_x0001__x0001__x0001__x0001__x0001__x0001__x0014_@_x0001__x0001__x0001__x0001__x0001__x0001__x0008_@_x0001__x0001__x0001__x0001__x0001__x0001_ð?_x0001__x0001__x0001__x0001__x0001__x0001__x0008_@_x0001__x0001__x0001__x0001__x0001__x0001__x0008_@_x0001__x0001__x0001__x0001__x0001__x0001__x0014_@_x0001__x0001__x0001__x0001__x0001__x0001__x0010_@_x0001__x0001__x0001__x0001__x0001__x0001__x0001_@_x0001__x0001__x0001__x0001__x0001__x0001__x0014_@_x0001__x0001__x0001__x0001__x0001__x0002__x0001__x0001_ð?_x0001__x0001__x0001__x0001__x0001__x0001__x0014_@_x0001__x0001__x0001__x0001__x0001__x0001__x0014_@_x0001__x0001__x0001__x0001__x0001__x0001__x0001_@_x0001__x0001__x0001__x0001__x0001__x0001__x0001_@_x0001__x0001__x0001__x0001__x0001__x0001__x0010_@_x0001__x0001__x0001__x0001__x0001__x0001__x0008_@_x0001__x0001__x0001__x0001__x0001__x0001__x0014_@_x0001__x0001__x0001__x0001__x0001__x0001__x0001_@_x0001__x0001__x0001__x0001__x0001__x0001__x0001_@_x0001__x0001__x0001__x0001__x0001__x0001_ð?_x0001__x0001__x0001__x0001__x0001__x0001_ð?_x0001__x0001__x0001__x0001__x0001__x0001__x0001_@_x0001__x0001__x0001__x0001__x0001__x0001__x0010_@_x0001__x0001__x0001__x0001__x0001__x0001__x0014_@_x0001__x0001__x0001__x0001__x0001__x0001_ð?_x0001__x0001__x0001__x0001__x0001__x0001__x0014_@_x0001__x0001__x0001__x0001__x0001__x0001__x0001_@_x0001__x0001__x0001__x0001__x0001__x0001__x0001_@_x0001__x0001__x0001__x0001__x0001__x0001__x0010_@_x0001__x0001__x0001__x0001__x0001__x0001__x0001_@_x0001__x0001__x0001__x0001__x0001__x0001__x0010_@_x0001__x0001__x0001__x0001__x0001__x0001__x0001_@_x0001__x0001__x0001__x0001__x0001__x0001__x0010_@_x0001__x0001__x0001__x0001__x0001__x0001__x0010_@_x0001__x0001__x0001__x0001__x0001__x0001__x0001_@_x0001__x0001__x0001__x0001__x0001__x0001__x0010_@_x0001__x0001__x0001__x0001__x0001__x0001__x0014_@_x0001__x0001__x0001__x0001__x0001__x0001__x0008_@_x0001__x0001__x0001__x0001__x0001__x0001__x0008_@_x0001__x0001__x0001__x0001__x0001__x0001__x0008_@_x0001__x0001__x0001__x0001__x0001__x0001__x0010_@_x0001__x0002__x0001__x0001__x0001__x0001__x0001__x0001__x0008_@_x0001__x0001__x0001__x0001__x0001__x0001_ð?_x0001__x0001__x0001__x0001__x0001__x0001__x0008_@_x0001__x0001__x0001__x0001__x0001__x0001__x0001_@_x0001__x0001__x0001__x0001__x0001__x0001__x0014_@_x0001__x0001__x0001__x0001__x0001__x0001__x0001_@_x0001__x0001__x0001__x0001__x0001__x0001_ð?_x0001__x0001__x0001__x0001__x0001__x0001__x0008_@_x0001__x0001__x0001__x0001__x0001__x0001__x0014_@_x0001__x0001__x0001__x0001__x0001__x0001__x0014_@_x0001__x0001__x0001__x0001__x0001__x0001__x0001_@_x0001__x0001__x0001__x0001__x0001__x0001__x0010_@_x0001__x0001__x0001__x0001__x0001__x0001__x0014_@_x0001__x0001__x0001__x0001__x0001__x0001__x0001_@_x0001__x0001__x0001__x0001__x0001__x0001_ð?_x0001__x0001__x0001__x0001__x0001__x0001__x0008_@_x0001__x0001__x0001__x0001__x0001__x0001__x0001_@_x0001__x0001__x0001__x0001__x0001__x0001__x0001_@_x0001__x0001__x0001__x0001__x0001__x0001__x0001_@_x0001__x0001__x0001__x0001__x0001__x0001__x0008_@_x0001__x0001__x0001__x0001__x0001__x0001__x0010_@_x0001__x0001__x0001__x0001__x0001__x0001__x0001_@_x0001__x0001__x0001__x0001__x0001__x0001__x0001_@_x0001__x0001__x0001__x0001__x0001__x0001__x0008_@_x0001__x0001__x0001__x0001__x0001__x0001__x0001_@_x0001__x0001__x0001__x0001__x0001__x0001__x0014_@_x0001__x0001__x0001__x0001__x0001__x0001__x0008_@_x0001__x0001__x0001__x0001__x0001__x0001__x0001_@_x0001__x0001__x0001__x0001__x0001__x0001__x0001_@_x0001__x0001__x0001__x0001__x0001__x0001__x0010_@_x0001__x0001__x0001__x0001__x0001__x0001__x0014_@_x0001__x0001__x0001__x0001__x0001__x0002__x0001__x0001__x0001_@_x0001__x0001__x0001__x0001__x0001__x0001__x0018_@_x0001__x0001__x0001__x0001__x0001__x0001__x0018_@_x0001__x0001__x0001__x0001__x0001__x0001__x0001_@_x0001__x0001__x0001__x0001__x0001__x0001__x0001_@_x0001__x0001__x0001__x0001__x0001__x0001__x0008_@_x0001__x0001__x0001__x0001__x0001__x0001__x0014_@_x0001__x0001__x0001__x0001__x0001__x0001__x0001_@_x0001__x0001__x0001__x0001__x0001__x0001_ð?_x0001__x0001__x0001__x0001__x0001__x0001__x0014_@_x0001__x0001__x0001__x0001__x0001__x0001__x0008_@_x0001__x0001__x0001__x0001__x0001__x0001__x0018_@_x0001__x0001__x0001__x0001__x0001__x0001__x0001_@_x0001__x0001__x0001__x0001__x0001__x0001_ð?_x0001__x0001__x0001__x0001__x0001__x0001__x0008_@_x0001__x0001__x0001__x0001__x0001__x0001__x0010_@_x0001__x0001__x0001__x0001__x0001__x0001__x0008_@_x0001__x0001__x0001__x0001__x0001__x0001_ð?_x0001__x0001__x0001__x0001__x0001__x0001__x0008_@_x0001__x0001__x0001__x0001__x0001__x0001__x0008_@_x0001__x0001__x0001__x0001__x0001__x0001__x0014_@_x0001__x0001__x0001__x0001__x0001__x0001__x0008_@_x0001__x0001__x0001__x0001__x0001__x0001__x0001_@_x0001__x0001__x0001__x0001__x0001__x0001__x0001_@_x0001__x0001__x0001__x0001__x0001__x0001__x0010_@_x0001__x0001__x0001__x0001__x0001__x0001__x0008_@_x0001__x0001__x0001__x0001__x0001__x0001__x0010_@_x0001__x0001__x0001__x0001__x0001__x0001__x0010_@_x0001__x0001__x0001__x0001__x0001__x0001__x0001_@_x0001__x0001__x0001__x0001__x0001__x0001__x0010_@_x0001__x0001__x0001__x0001__x0001__x0001__x0001_@_x0001__x0001__x0001__x0001__x0001__x0001__x0014_@_x0001__x0002__x0001__x0001__x0001__x0001__x0001__x0001__x0008_@_x0001__x0001__x0001__x0001__x0001__x0001__x0010_@_x0001__x0001__x0001__x0001__x0001__x0001__x0010_@_x0001__x0001__x0001__x0001__x0001__x0001__x0010_@_x0001__x0001__x0001__x0001__x0001__x0001_ð?_x0001__x0001__x0001__x0001__x0001__x0001__x0010_@_x0001__x0001__x0001__x0001__x0001__x0001_ð?_x0001__x0001__x0001__x0001__x0001__x0001__x0010_@_x0001__x0001__x0001__x0001__x0001__x0001__x0010_@_x0001__x0001__x0001__x0001__x0001__x0001_ð?_x0001__x0001__x0001__x0001__x0001__x0001__x0014_@_x0001__x0001__x0001__x0001__x0001__x0001__x0010_@_x0001__x0001__x0001__x0001__x0001__x0001__x0010_@_x0001__x0001__x0001__x0001__x0001__x0001_ð?_x0001__x0001__x0001__x0001__x0001__x0001__x0001_@_x0001__x0001__x0001__x0001__x0001__x0001__x0008_@_x0001__x0001__x0001__x0001__x0001__x0001__x0008_@_x0001__x0001__x0001__x0001__x0001__x0001__x0010_@_x0001__x0001__x0001__x0001__x0001__x0001__x0014_@_x0001__x0001__x0001__x0001__x0001__x0001__x0010_@_x0001__x0001__x0001__x0001__x0001__x0001__x0001_@_x0001__x0001__x0001__x0001__x0001__x0001__x0018_@_x0001__x0001__x0001__x0001__x0001__x0001__x0008_@_x0001__x0001__x0001__x0001__x0001__x0001__x0010_@_x0001__x0001__x0001__x0001__x0001__x0001__x0001_@_x0001__x0001__x0001__x0001__x0001__x0001__x0010_@_x0001__x0001__x0001__x0001__x0001__x0001_ð?_x0001__x0001__x0001__x0001__x0001__x0001_ð?_x0001__x0001__x0001__x0001__x0001__x0001__x0014_@_x0001__x0001__x0001__x0001__x0001__x0001__x0001_@_x0001__x0001__x0001__x0001__x0001__x0001__x0010_@_x0001__x0001__x0001__x0001__x0001__x0002__x0001__x0001__x0008_@_x0001__x0001__x0001__x0001__x0001__x0001__x0014_@_x0001__x0001__x0001__x0001__x0001__x0001__x0008_@_x0001__x0001__x0001__x0001__x0001__x0001__x0008_@_x0001__x0001__x0001__x0001__x0001__x0001__x0014_@_x0001__x0001__x0001__x0001__x0001__x0001_ð?_x0001__x0001__x0001__x0001__x0001__x0001__x0014_@_x0001__x0001__x0001__x0001__x0001__x0001__x0001_@_x0001__x0001__x0001__x0001__x0001__x0001_ð?_x0001__x0001__x0001__x0001__x0001__x0001__x0001_@_x0001__x0001__x0001__x0001__x0001__x0001__x0008_@_x0001__x0001__x0001__x0001__x0001__x0001_ð?_x0001__x0001__x0001__x0001__x0001__x0001__x0010_@_x0001__x0001__x0001__x0001__x0001__x0001_ð?_x0001__x0001__x0001__x0001__x0001__x0001__x0014_@_x0001__x0001__x0001__x0001__x0001__x0001__x0001_@_x0001__x0001__x0001__x0001__x0001__x0001__x0010_@_x0001__x0001__x0001__x0001__x0001__x0001__x0018_@_x0001__x0001__x0001__x0001__x0001__x0001_ð?_x0001__x0001__x0001__x0001__x0001__x0001__x0008_@_x0001__x0001__x0001__x0001__x0001__x0001__x0001_@_x0001__x0001__x0001__x0001__x0001__x0001__x0018_@_x0001__x0001__x0001__x0001__x0001__x0001__x0008_@_x0001__x0001__x0001__x0001__x0001__x0001_ð?_x0001__x0001__x0001__x0001__x0001__x0001__x0010_@_x0001__x0001__x0001__x0001__x0001__x0001__x0008_@_x0001__x0001__x0001__x0001__x0001__x0001__x0001_@_x0001__x0001__x0001__x0001__x0001__x0001__x0010_@_x0001__x0001__x0001__x0001__x0001__x0001__x0010_@_x0001__x0001__x0001__x0001__x0001__x0001__x0014_@_x0001__x0001__x0001__x0001__x0001__x0001__x0010_@_x0001__x0001__x0001__x0001__x0001__x0001__x0001_@_x0001__x0002__x0001__x0001__x0001__x0001__x0001__x0001__x0010_@_x0001__x0001__x0001__x0001__x0001__x0001_ð?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0001_@_x0001__x0001__x0001__x0001__x0001__x0001__x0010_@_x0001__x0001__x0001__x0001__x0001__x0001__x0001_@_x0001__x0001__x0001__x0001__x0001__x0001__x0001_@_x0001__x0001__x0001__x0001__x0001__x0001_ð?_x0001__x0001__x0001__x0001__x0001__x0001_ð?_x0001__x0001__x0001__x0001__x0001__x0001__x0010_@_x0001__x0001__x0001__x0001__x0001__x0001__x0010_@_x0001__x0001__x0001__x0001__x0001__x0001__x0010_@_x0001__x0001__x0001__x0001__x0001__x0001_ð?_x0001__x0001__x0001__x0001__x0001__x0001__x0014_@_x0001__x0001__x0001__x0001__x0001__x0001__x0014_@_x0001__x0001__x0001__x0001__x0001__x0001__x0008_@_x0001__x0001__x0001__x0001__x0001__x0001__x0010_@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_x0014_@_x0001__x0001__x0001__x0001__x0001__x0001__x0018_@_x0001__x0001__x0001__x0001__x0001__x0001__x0001_@_x0001__x0001__x0001__x0001__x0001__x0001__x0014_@_x0001__x0001__x0001__x0001__x0001__x0002__x0001__x0001_ð?_x0001__x0001__x0001__x0001__x0001__x0001__x0010_@_x0001__x0001__x0001__x0001__x0001__x0001__x0001_@_x0001__x0001__x0001__x0001__x0001__x0001__x0010_@_x0001__x0001__x0001__x0001__x0001__x0001_ð?_x0001__x0001__x0001__x0001__x0001__x0001__x0001_@_x0001__x0001__x0001__x0001__x0001__x0001__x0008_@_x0001__x0001__x0001__x0001__x0001__x0001__x0008_@_x0001__x0001__x0001__x0001__x0001__x0001__x0001_@_x0001__x0001__x0001__x0001__x0001__x0001__x0014_@_x0001__x0001__x0001__x0001__x0001__x0001__x0001_@_x0001__x0001__x0001__x0001__x0001__x0001_ð?_x0001__x0001__x0001__x0001__x0001__x0001__x0008_@_x0001__x0001__x0001__x0001__x0001__x0001__x0001_@_x0001__x0001__x0001__x0001__x0001__x0001__x0018_@_x0001__x0001__x0001__x0001__x0001__x0001__x0001_@_x0001__x0001__x0001__x0001__x0001__x0001_ð?_x0001__x0001__x0001__x0001__x0001__x0001__x0008_@_x0001__x0001__x0001__x0001__x0001__x0001__x0014_@_x0001__x0001__x0001__x0001__x0001__x0001_ð?_x0001__x0001__x0001__x0001__x0001__x0001_ð?_x0001__x0001__x0001__x0001__x0001__x0001__x0010_@_x0001__x0001__x0001__x0001__x0001__x0001__x0008_@_x0001__x0001__x0001__x0001__x0001__x0001_ð?_x0001__x0001__x0001__x0001__x0001__x0001__x0001_@_x0001__x0001__x0001__x0001__x0001__x0001__x0010_@_x0001__x0001__x0001__x0001__x0001__x0001_ð?_x0001__x0001__x0001__x0001__x0001__x0001__x0008_@_x0001__x0001__x0001__x0001__x0001__x0001_ð?_x0001__x0001__x0001__x0001__x0001__x0001__x0010_@_x0001__x0001__x0001__x0001__x0001__x0001__x0008_@_x0001__x0001__x0001__x0001__x0001__x0001__x0008_@_x0001__x0002__x0001__x0001__x0001__x0001__x0001__x0001__x0010_@_x0001__x0001__x0001__x0001__x0001__x0001__x0001_@_x0001__x0001__x0001__x0001__x0001__x0001_ð?_x0001__x0001__x0001__x0001__x0001__x0001__x0001_@_x0001__x0001__x0001__x0001__x0001__x0001__x0014_@_x0001__x0001__x0001__x0001__x0001__x0001_ð?_x0001__x0001__x0001__x0001__x0001__x0001__x0008_@_x0001__x0001__x0001__x0001__x0001__x0001__x0008_@_x0001__x0001__x0001__x0001__x0001__x0001_ð?_x0001__x0001__x0001__x0001__x0001__x0001__x0001_@_x0001__x0001__x0001__x0001__x0001__x0001__x0008_@_x0001__x0001__x0001__x0001__x0001__x0001_ð?_x0001__x0001__x0001__x0001__x0001__x0001__x0014_@_x0001__x0001__x0001__x0001__x0001__x0001__x0010_@_x0001__x0001__x0001__x0001__x0001__x0001_ð?_x0001__x0001__x0001__x0001__x0001__x0001__x0001_@_x0001__x0001__x0001__x0001__x0001__x0001__x0014_@_x0001__x0001__x0001__x0001__x0001__x0001__x0008_@_x0001__x0001__x0001__x0001__x0001__x0001__x0008_@_x0001__x0001__x0001__x0001__x0001__x0001__x0001_@_x0001__x0001__x0001__x0001__x0001__x0001__x0001_@_x0001__x0001__x0001__x0001__x0001__x0001__x0001_@_x0001__x0001__x0001__x0001__x0001__x0001__x0010_@_x0001__x0001__x0001__x0001__x0001__x0001__x0010_@_x0001__x0001__x0001__x0001__x0001__x0001__x0014_@_x0001__x0001__x0001__x0001__x0001__x0001__x0001_@_x0001__x0001__x0001__x0001__x0001__x0001_ð?_x0001__x0001__x0001__x0001__x0001__x0001__x0001_@_x0001__x0001__x0001__x0001__x0001__x0001__x0008_@_x0001__x0001__x0001__x0001__x0001__x0001__x0018_@_x0001__x0001__x0001__x0001__x0001__x0001__x0001_@_x0001__x0001__x0001__x0001__x0001__x0002__x0001__x0001__x0010_@_x0001__x0001__x0001__x0001__x0001__x0001__x0010_@_x0001__x0001__x0001__x0001__x0001__x0001__x0008_@_x0001__x0001__x0001__x0001__x0001__x0001__x0001_@_x0001__x0001__x0001__x0001__x0001__x0001_ð?_x0001__x0001__x0001__x0001__x0001__x0001_ð?_x0001__x0001__x0001__x0001__x0001__x0001_ð?_x0001__x0001__x0001__x0001__x0001__x0001_ð?_x0001__x0001__x0001__x0001__x0001__x0001__x0008_@_x0001__x0001__x0001__x0001__x0001__x0001_ð?_x0001__x0001__x0001__x0001__x0001__x0001__x0008_@_x0001__x0001__x0001__x0001__x0001__x0001__x0008_@_x0001__x0001__x0001__x0001__x0001__x0001__x0010_@_x0001__x0001__x0001__x0001__x0001__x0001_ð?_x0001__x0001__x0001__x0001__x0001__x0001_ð?_x0001__x0001__x0001__x0001__x0001__x0001__x0001_@_x0001__x0001__x0001__x0001__x0001__x0001__x0014_@_x0001__x0001__x0001__x0001__x0001__x0001__x0010_@_x0001__x0001__x0001__x0001__x0001__x0001__x0014_@_x0001__x0001__x0001__x0001__x0001__x0001__x0008_@_x0001__x0001__x0001__x0001__x0001__x0001__x0010_@_x0001__x0001__x0001__x0001__x0001__x0001__x0014_@_x0001__x0001__x0001__x0001__x0001__x0001__x0008_@_x0001__x0001__x0001__x0001__x0001__x0001__x0010_@_x0001__x0001__x0001__x0001__x0001__x0001_ð?_x0001__x0001__x0001__x0001__x0001__x0001__x0001_@_x0001__x0001__x0001__x0001__x0001__x0001__x0018_@_x0001__x0001__x0001__x0001__x0001__x0001__x0014_@_x0001__x0001__x0001__x0001__x0001__x0001_ð?_x0001__x0001__x0001__x0001__x0001__x0001_ð?_x0001__x0001__x0001__x0001__x0001__x0001__x0001_@_x0001__x0001__x0001__x0001__x0001__x0001__x0001_@_x0001__x0002__x0001__x0001__x0001__x0001__x0001__x0001__x0010_@_x0001__x0001__x0001__x0001__x0001__x0001__x0010_@_x0001__x0001__x0001__x0001__x0001__x0001__x0014_@_x0001__x0001__x0001__x0001__x0001__x0001__x0008_@_x0001__x0001__x0001__x0001__x0001__x0001_ð?_x0001__x0001__x0001__x0001__x0001__x0001__x0001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ð?_x0001__x0001__x0001__x0001__x0001__x0001__x0014_@_x0001__x0001__x0001__x0001__x0001__x0001__x0008_@_x0001__x0001__x0001__x0001__x0001__x0001__x0014_@_x0001__x0001__x0001__x0001__x0001__x0001__x0001_@_x0001__x0001__x0001__x0001__x0001__x0001__x0008_@_x0001__x0001__x0001__x0001__x0001__x0001__x0014_@_x0001__x0001__x0001__x0001__x0001__x0001__x0010_@_x0001__x0001__x0001__x0001__x0001__x0001__x0008_@_x0001__x0001__x0001__x0001__x0001__x0001__x0010_@_x0001__x0001__x0001__x0001__x0001__x0001__x0008_@_x0001__x0001__x0001__x0001__x0001__x0001_ð?_x0001__x0001__x0001__x0001__x0001__x0001_ð?_x0001__x0001__x0001__x0001__x0001__x0001__x0001_@_x0001__x0001__x0001__x0001__x0001__x0001__x0001_@_x0001__x0001__x0001__x0001__x0001__x0001__x0010_@_x0001__x0001__x0001__x0001__x0001__x0001__x0008_@_x0001__x0001__x0001__x0001__x0001__x0001_ð?_x0001__x0001__x0001__x0001__x0001__x0002__x0001__x0001__x0001_@_x0001__x0001__x0001__x0001__x0001__x0001__x0008_@_x0001__x0001__x0001__x0001__x0001__x0001__x0001_@_x0001__x0001__x0001__x0001__x0001__x0001__x0008_@_x0001__x0001__x0001__x0001__x0001__x0001_ð?_x0001__x0001__x0001__x0001__x0001__x0001__x0010_@_x0001__x0001__x0001__x0001__x0001__x0001__x0010_@_x0001__x0001__x0001__x0001__x0001__x0001__x0014_@_x0001__x0001__x0001__x0001__x0001__x0001__x0001_@_x0001__x0001__x0001__x0001__x0001__x0001__x0014_@_x0001__x0001__x0001__x0001__x0001__x0001__x0010_@_x0001__x0001__x0001__x0001__x0001__x0001_ð?_x0001__x0001__x0001__x0001__x0001__x0001__x0010_@_x0001__x0001__x0001__x0001__x0001__x0001__x0001_@_x0001__x0001__x0001__x0001__x0001__x0001__x0014_@_x0001__x0001__x0001__x0001__x0001__x0001_ð?_x0001__x0001__x0001__x0001__x0001__x0001__x0008_@_x0001__x0001__x0001__x0001__x0001__x0001__x0010_@_x0001__x0001__x0001__x0001__x0001__x0001__x0008_@_x0001__x0001__x0001__x0001__x0001__x0001__x0010_@_x0001__x0001__x0001__x0001__x0001__x0001_ð?_x0001__x0001__x0001__x0001__x0001__x0001_ð?_x0001__x0001__x0001__x0001__x0001__x0001__x0008_@_x0001__x0001__x0001__x0001__x0001__x0001__x0014_@_x0001__x0001__x0001__x0001__x0001__x0001__x0010_@_x0001__x0001__x0001__x0001__x0001__x0001__x0001_@_x0001__x0001__x0001__x0001__x0001__x0001_ð?_x0001__x0001__x0001__x0001__x0001__x0001__x0010_@_x0001__x0001__x0001__x0001__x0001__x0001__x0008_@_x0001__x0001__x0001__x0001__x0001__x0001_ð?_x0001__x0001__x0001__x0001__x0001__x0001__x0001_@_x0001__x0001__x0001__x0001__x0001__x0001__x0014_@_x0001__x0002__x0001__x0001__x0001__x0001__x0001__x0001__x0001_@_x0001__x0001__x0001__x0001__x0001__x0001_ð?_x0001__x0001__x0001__x0001__x0001__x0001__x0008_@_x0001__x0001__x0001__x0001__x0001__x0001__x0010_@_x0001__x0001__x0001__x0001__x0001__x0001__x0010_@_x0001__x0001__x0001__x0001__x0001__x0001_ð?_x0001__x0001__x0001__x0001__x0001__x0001_ð?_x0001__x0001__x0001__x0001__x0001__x0001__x0014_@_x0001__x0001__x0001__x0001__x0001__x0001_ð?_x0001__x0001__x0001__x0001__x0001__x0001__x0008_@_x0001__x0001__x0001__x0001__x0001__x0001__x0014_@_x0001__x0001__x0001__x0001__x0001__x0001__x0010_@_x0001__x0001__x0001__x0001__x0001__x0001__x0001_@_x0001__x0001__x0001__x0001__x0001__x0001__x0010_@_x0001__x0001__x0001__x0001__x0001__x0001_ð?_x0001__x0001__x0001__x0001__x0001__x0001__x0014_@_x0001__x0001__x0001__x0001__x0001__x0001__x0001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0014_@_x0001__x0001__x0001__x0001__x0001__x0001__x0008_@_x0001__x0001__x0001__x0001__x0001__x0001__x0008_@_x0001__x0001__x0001__x0001__x0001__x0001_ð?_x0001__x0001__x0001__x0001__x0001__x0001__x0008_@_x0001__x0001__x0001__x0001__x0001__x0001__x0001_@_x0001__x0001__x0001__x0001__x0001__x0001__x0008_@_x0001__x0001__x0001__x0001__x0001__x0001_ð?_x0001__x0001__x0001__x0001__x0001__x0001__x0001_@_x0001__x0001__x0001__x0001__x0001__x0002__x0001__x0001__x0008_@_x0001__x0001__x0001__x0001__x0001__x0001__x0008_@_x0001__x0001__x0001__x0001__x0001__x0001__x0008_@_x0001__x0001__x0001__x0001__x0001__x0001__x0001_@_x0001__x0001__x0001__x0001__x0001__x0001__x0014_@_x0001__x0001__x0001__x0001__x0001__x0001__x0008_@_x0001__x0001__x0001__x0001__x0001__x0001__x0008_@_x0001__x0001__x0001__x0001__x0001__x0001__x0001_@_x0001__x0001__x0001__x0001__x0001__x0001__x0014_@_x0001__x0001__x0001__x0001__x0001__x0001__x0014_@_x0001__x0001__x0001__x0001__x0001__x0001__x0010_@_x0001__x0001__x0001__x0001__x0001__x0001__x0014_@_x0001__x0001__x0001__x0001__x0001__x0001_ð?_x0001__x0001__x0001__x0001__x0001__x0001__x0010_@_x0001__x0001__x0001__x0001__x0001__x0001_ð?_x0001__x0001__x0001__x0001__x0001__x0001__x0008_@_x0001__x0001__x0001__x0001__x0001__x0001__x0014_@_x0001__x0001__x0001__x0001__x0001__x0001__x0010_@_x0001__x0001__x0001__x0001__x0001__x0001_ð?_x0001__x0001__x0001__x0001__x0001__x0001__x0008_@_x0001__x0001__x0001__x0001__x0001__x0001__x0014_@_x0001__x0001__x0001__x0001__x0001__x0001__x0001_@_x0001__x0001__x0001__x0001__x0001__x0001__x0001_@_x0001__x0001__x0001__x0001__x0001__x0001__x0014_@_x0001__x0001__x0001__x0001__x0001__x0001__x0008_@_x0001__x0001__x0001__x0001__x0001__x0001__x0008_@_x0001__x0001__x0001__x0001__x0001__x0001__x0008_@_x0001__x0001__x0001__x0001__x0001__x0001__x0014_@_x0001__x0001__x0001__x0001__x0001__x0001__x0010_@_x0001__x0001__x0001__x0001__x0001__x0001__x0001_@_x0001__x0001__x0001__x0001__x0001__x0001__x0010_@_x0001__x0001__x0001__x0001__x0001__x0001__x0014_@_x0001__x0002__x0001__x0001__x0001__x0001__x0001__x0001__x0014_@_x0001__x0001__x0001__x0001__x0001__x0001__x0008_@_x0001__x0001__x0001__x0001__x0001__x0001__x0001_@_x0001__x0001__x0001__x0001__x0001__x0001__x0008_@_x0001__x0001__x0001__x0001__x0001__x0001__x0014_@_x0001__x0001__x0001__x0001__x0001__x0001__x0010_@_x0001__x0001__x0001__x0001__x0001__x0001__x0001_@_x0001__x0001__x0001__x0001__x0001__x0001__x0018_@_x0001__x0001__x0001__x0001__x0001__x0001__x0001_@_x0001__x0001__x0001__x0001__x0001__x0001_ð?_x0001__x0001__x0001__x0001__x0001__x0001__x0008_@_x0001__x0001__x0001__x0001__x0001__x0001__x0008_@_x0001__x0001__x0001__x0001__x0001__x0001__x0001_@_x0001__x0001__x0001__x0001__x0001__x0001__x0014_@_x0001__x0001__x0001__x0001__x0001__x0001__x0010_@_x0001__x0001__x0001__x0001__x0001__x0001__x0008_@_x0001__x0001__x0001__x0001__x0001__x0001__x0008_@_x0001__x0001__x0001__x0001__x0001__x0001__x0014_@_x0001__x0001__x0001__x0001__x0001__x0001__x0014_@_x0001__x0001__x0001__x0001__x0001__x0001__x0010_@_x0001__x0001__x0001__x0001__x0001__x0001__x0001_@_x0001__x0001__x0001__x0001__x0001__x0001__x0010_@_x0001__x0001__x0001__x0001__x0001__x0001__x0001_@_x0001__x0001__x0001__x0001__x0001__x0001__x0014_@_x0001__x0001__x0001__x0001__x0001__x0001__x0008_@_x0001__x0001__x0001__x0001__x0001__x0001__x0008_@_x0001__x0001__x0001__x0001__x0001__x0001__x0001_@_x0001__x0001__x0001__x0001__x0001__x0001__x0001_@_x0001__x0001__x0001__x0001__x0001__x0001_ð?_x0001__x0001__x0001__x0001__x0001__x0001__x0001_@_x0001__x0001__x0001__x0001__x0001__x0001__x0008_@_x0001__x0001__x0001__x0001__x0001__x0002__x0001__x0001_ð?_x0001__x0001__x0001__x0001__x0001__x0001__x0010_@_x0001__x0001__x0001__x0001__x0001__x0001_ð?_x0001__x0001__x0001__x0001__x0001__x0001__x0008_@_x0001__x0001__x0001__x0001__x0001__x0001__x0001_@_x0001__x0001__x0001__x0001__x0001__x0001__x0008_@_x0001__x0001__x0001__x0001__x0001__x0001__x0008_@_x0001__x0001__x0001__x0001__x0001__x0001__x0014_@_x0001__x0001__x0001__x0001__x0001__x0001__x0001_@_x0001__x0001__x0001__x0001__x0001__x0001__x0010_@_x0001__x0001__x0001__x0001__x0001__x0001__x0001_@_x0001__x0001__x0001__x0001__x0001__x0001__x0014_@_x0001__x0001__x0001__x0001__x0001__x0001__x0014_@_x0001__x0001__x0001__x0001__x0001__x0001__x0001_@_x0001__x0001__x0001__x0001__x0001__x0001__x0010_@_x0001__x0001__x0001__x0001__x0001__x0001__x0008_@_x0001__x0001__x0001__x0001__x0001__x0001__x0008_@_x0001__x0001__x0001__x0001__x0001__x0001__x0008_@_x0001__x0001__x0001__x0001__x0001__x0001_ð?_x0001__x0001__x0001__x0001__x0001__x0001__x0010_@_x0001__x0001__x0001__x0001__x0001__x0001__x0001_@_x0001__x0001__x0001__x0001__x0001__x0001__x0010_@_x0001__x0001__x0001__x0001__x0001__x0001__x0014_@_x0001__x0001__x0001__x0001__x0001__x0001__x0010_@_x0001__x0001__x0001__x0001__x0001__x0001__x0014_@_x0001__x0001__x0001__x0001__x0001__x0001__x0010_@_x0001__x0001__x0001__x0001__x0001__x0001__x0010_@_x0001__x0001__x0001__x0001__x0001__x0001__x0001_@_x0001__x0001__x0001__x0001__x0001__x0001__x0008_@_x0001__x0001__x0001__x0001__x0001__x0001__x0010_@_x0001__x0001__x0001__x0001__x0001__x0001__x0001_@_x0001__x0001__x0001__x0001__x0001__x0001__x0001_@_x0001__x0002__x0001__x0001__x0001__x0001__x0001__x0001_ð?_x0001__x0001__x0001__x0001__x0001__x0001__x0001_@_x0001__x0001__x0001__x0001__x0001__x0001__x0008_@_x0001__x0001__x0001__x0001__x0001__x0001__x0008_@_x0001__x0001__x0001__x0001__x0001__x0001__x0014_@_x0001__x0001__x0001__x0001__x0001__x0001__x0010_@_x0001__x0001__x0001__x0001__x0001__x0001__x0001_@_x0001__x0001__x0001__x0001__x0001__x0001__x0001_@_x0001__x0001__x0001__x0001__x0001__x0001__x0014_@_x0001__x0001__x0001__x0001__x0001__x0001__x0014_@_x0001__x0001__x0001__x0001__x0001__x0001__x0014_@_x0001__x0001__x0001__x0001__x0001__x0001__x0008_@_x0001__x0001__x0001__x0001__x0001__x0001__x0001_@_x0001__x0001__x0001__x0001__x0001__x0001_ð?_x0001__x0001__x0001__x0001__x0001__x0001_ð?_x0001__x0001__x0001__x0001__x0001__x0001_ð?_x0001__x0001__x0001__x0001__x0001__x0001__x0008_@_x0001__x0001__x0001__x0001__x0001__x0001__x0010_@_x0001__x0001__x0001__x0001__x0001__x0001__x0001_@_x0001__x0001__x0001__x0001__x0001__x0001__x0010_@_x0001__x0001__x0001__x0001__x0001__x0001__x0001_@_x0001__x0001__x0001__x0001__x0001__x0001_ð?_x0001__x0001__x0001__x0001__x0001__x0001__x0001_@_x0001__x0001__x0001__x0001__x0001__x0001__x0010_@_x0001__x0001__x0001__x0001__x0001__x0001__x0014_@_x0001__x0001__x0001__x0001__x0001__x0001__x0001_@_x0001__x0001__x0001__x0001__x0001__x0001__x0008_@_x0001__x0001__x0001__x0001__x0001__x0001__x0001_@_x0001__x0001__x0001__x0001__x0001__x0001__x0014_@_x0001__x0001__x0001__x0001__x0001__x0001_ð?_x0001__x0001__x0001__x0001__x0001__x0001__x0010_@_x0001__x0001__x0001__x0001__x0001__x0002__x0001__x0001_ð?_x0001__x0001__x0001__x0001__x0001__x0001__x0008_@_x0001__x0001__x0001__x0001__x0001__x0001__x0010_@_x0001__x0001__x0001__x0001__x0001__x0001_ð?_x0001__x0001__x0001__x0001__x0001__x0001__x0010_@_x0001__x0001__x0001__x0001__x0001__x0001__x0010_@_x0001__x0001__x0001__x0001__x0001__x0001_ð?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0018_@_x0001__x0001__x0001__x0001__x0001__x0001__x0008_@_x0001__x0001__x0001__x0001__x0001__x0001__x0001_@_x0001__x0001__x0001__x0001__x0001__x0001__x0014_@_x0001__x0001__x0001__x0001__x0001__x0001__x0008_@_x0001__x0001__x0001__x0001__x0001__x0001_ð?_x0001__x0001__x0001__x0001__x0001__x0001_ð?_x0001__x0001__x0001__x0001__x0001__x0001_ð?_x0001__x0001__x0001__x0001__x0001__x0001__x0010_@_x0001__x0001__x0001__x0001__x0001__x0001__x0001_@_x0001__x0001__x0001__x0001__x0001__x0001__x0014_@_x0001__x0001__x0001__x0001__x0001__x0001__x0014_@_x0001__x0001__x0001__x0001__x0001__x0001__x0018_@_x0001__x0001__x0001__x0001__x0001__x0001__x0008_@_x0001__x0001__x0001__x0001__x0001__x0001__x0014_@_x0001__x0001__x0001__x0001__x0001__x0001__x0010_@_x0001__x0001__x0001__x0001__x0001__x0001__x0010_@_x0001__x0001__x0001__x0001__x0001__x0001__x0008_@_x0001__x0001__x0001__x0001__x0001__x0001__x0018_@_x0001__x0001__x0001__x0001__x0001__x0001__x0001_@_x0001__x0002__x0001__x0001__x0001__x0001__x0001__x0001_ð?_x0001__x0001__x0001__x0001__x0001__x0001__x0018_@_x0001__x0001__x0001__x0001__x0001__x0001__x0008_@_x0001__x0001__x0001__x0001__x0001__x0001__x0001_@_x0001__x0001__x0001__x0001__x0001__x0001_ð?_x0001__x0001__x0001__x0001__x0001__x0001__x0001_@_x0001__x0001__x0001__x0001__x0001__x0001_ð?_x0001__x0001__x0001__x0001__x0001__x0001__x0010_@_x0001__x0001__x0001__x0001__x0001__x0001__x0014_@_x0001__x0001__x0001__x0001__x0001__x0001__x0010_@_x0001__x0001__x0001__x0001__x0001__x0001__x0001_@_x0001__x0001__x0001__x0001__x0001__x0001__x0001_@_x0001__x0001__x0001__x0001__x0001__x0001_ð?_x0001__x0001__x0001__x0001__x0001__x0001__x0008_@_x0001__x0001__x0001__x0001__x0001__x0001__x0010_@_x0001__x0001__x0001__x0001__x0001__x0001__x0008_@_x0001__x0001__x0001__x0001__x0001__x0001__x0014_@_x0001__x0001__x0001__x0001__x0001__x0001__x0001_@_x0001__x0001__x0001__x0001__x0001__x0001__x0008_@_x0001__x0001__x0001__x0001__x0001__x0001_ð?_x0001__x0001__x0001__x0001__x0001__x0001__x0001_@_x0001__x0001__x0001__x0001__x0001__x0001__x0010_@_x0001__x0001__x0001__x0001__x0001__x0001__x0010_@_x0001__x0001__x0001__x0001__x0001__x0001__x0001_@_x0001__x0001__x0001__x0001__x0001__x0001__x0010_@_x0001__x0001__x0001__x0001__x0001__x0001__x0001_@_x0001__x0001__x0001__x0001__x0001__x0001__x0001_@_x0001__x0001__x0001__x0001__x0001__x0001_ð?_x0001__x0001__x0001__x0001__x0001__x0001__x0001_@_x0001__x0001__x0001__x0001__x0001__x0001__x0008_@_x0001__x0001__x0001__x0001__x0001__x0001__x0010_@_x0001__x0001__x0001__x0001__x0001__x0002__x0001__x0001_ð?_x0001__x0001__x0001__x0001__x0001__x0001__x0008_@_x0001__x0001__x0001__x0001__x0001__x0001__x0014_@_x0001__x0001__x0001__x0001__x0001__x0001__x0001_@_x0001__x0001__x0001__x0001__x0001__x0001_ð?_x0001__x0001__x0001__x0001__x0001__x0001__x0001_@_x0001__x0001__x0001__x0001__x0001__x0001__x0014_@_x0001__x0001__x0001__x0001__x0001__x0001__x0010_@_x0001__x0001__x0001__x0001__x0001__x0001__x0010_@_x0001__x0001__x0001__x0001__x0001__x0001__x0008_@_x0001__x0001__x0001__x0001__x0001__x0001__x0001_@_x0001__x0001__x0001__x0001__x0001__x0001__x0001_@_x0001__x0001__x0001__x0001__x0001__x0001__x0010_@_x0001__x0001__x0001__x0001__x0001__x0001__x0010_@_x0001__x0001__x0001__x0001__x0001__x0001__x0001_@_x0001__x0001__x0001__x0001__x0001__x0001_ð?_x0001__x0001__x0001__x0001__x0001__x0001__x0014_@_x0001__x0001__x0001__x0001__x0001__x0001__x0014_@_x0001__x0001__x0001__x0001__x0001__x0001__x0010_@_x0001__x0001__x0001__x0001__x0001__x0001__x0008_@_x0001__x0001__x0001__x0001__x0001__x0001__x0001_@_x0001__x0001__x0001__x0001__x0001__x0001__x0010_@_x0001__x0001__x0001__x0001__x0001__x0001__x0010_@_x0001__x0001__x0001__x0001__x0001__x0001__x0010_@_x0001__x0001__x0001__x0001__x0001__x0001__x0014_@_x0001__x0001__x0001__x0001__x0001__x0001_ð?_x0001__x0001__x0001__x0001__x0001__x0001__x0014_@_x0001__x0001__x0001__x0001__x0001__x0001__x0008_@_x0001__x0001__x0001__x0001__x0001__x0001__x0001_@_x0001__x0001__x0001__x0001__x0001__x0001__x0001_@_x0001__x0001__x0001__x0001__x0001__x0001_ð?_x0001__x0001__x0001__x0001__x0001__x0001__x0008_@_x0001__x0002__x0001__x0001__x0001__x0001__x0001__x0001__x0010_@_x0001__x0001__x0001__x0001__x0001__x0001__x0018_@_x0001__x0001__x0001__x0001__x0001__x0001__x0001_@_x0001__x0001__x0001__x0001__x0001__x0001__x0018_@_x0001__x0001__x0001__x0001__x0001__x0001__x0014_@_x0001__x0001__x0001__x0001__x0001__x0001__x0001_@_x0001__x0001__x0001__x0001__x0001__x0001_ð?_x0001__x0001__x0001__x0001__x0001__x0001__x0001_@_x0001__x0001__x0001__x0001__x0001__x0001_ð?_x0001__x0001__x0001__x0001__x0001__x0001__x0008_@_x0001__x0001__x0001__x0001__x0001__x0001__x0001_@_x0001__x0001__x0001__x0001__x0001__x0001__x0014_@_x0001__x0001__x0001__x0001__x0001__x0001__x0008_@_x0001__x0001__x0001__x0001__x0001__x0001__x0014_@_x0001__x0001__x0001__x0001__x0001__x0001__x0008_@_x0001__x0001__x0001__x0001__x0001__x0001__x0010_@_x0001__x0001__x0001__x0001__x0001__x0001_ð?_x0001__x0001__x0001__x0001__x0001__x0001__x0008_@_x0001__x0001__x0001__x0001__x0001__x0001__x0008_@_x0001__x0001__x0001__x0001__x0001__x0001__x0001_@_x0001__x0001__x0001__x0001__x0001__x0001__x0008_@_x0001__x0001__x0001__x0001__x0001__x0001__x0008_@_x0001__x0001__x0001__x0001__x0001__x0001__x0008_@_x0001__x0001__x0001__x0001__x0001__x0001__x0001_@_x0001__x0001__x0001__x0001__x0001__x0001__x0014_@_x0001__x0001__x0001__x0001__x0001__x0001_ð?_x0001__x0001__x0001__x0001__x0001__x0001__x0010_@_x0001__x0001__x0001__x0001__x0001__x0001_ð?_x0001__x0001__x0001__x0001__x0001__x0001_ð?_x0001__x0001__x0001__x0001__x0001__x0001__x0010_@_x0001__x0001__x0001__x0001__x0001__x0001__x0014_@_x0001__x0001__x0001__x0001__x0001__x0002__x0001__x0001__x0001_@_x0001__x0001__x0001__x0001__x0001__x0001__x0008_@_x0001__x0001__x0001__x0001__x0001__x0001_ð?_x0001__x0001__x0001__x0001__x0001__x0001_ð?_x0001__x0001__x0001__x0001__x0001__x0001_ð?_x0001__x0001__x0001__x0001__x0001__x0001_ð?_x0001__x0001__x0001__x0001__x0001__x0001__x0001_@_x0001__x0001__x0001__x0001__x0001__x0001_ð?_x0001__x0001__x0001__x0001__x0001__x0001__x0001_@_x0001__x0001__x0001__x0001__x0001__x0001__x0001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0001_@_x0001__x0001__x0001__x0001__x0001__x0001__x0014_@_x0001__x0001__x0001__x0001__x0001__x0001__x0014_@_x0001__x0001__x0001__x0001__x0001__x0001_ð?_x0001__x0001__x0001__x0001__x0001__x0001_ð?_x0001__x0001__x0001__x0001__x0001__x0001__x0001_@_x0001__x0001__x0001__x0001__x0001__x0001_ð?_x0001__x0001__x0001__x0001__x0001__x0001__x0010_@_x0001__x0001__x0001__x0001__x0001__x0001__x0010_@_x0001__x0001__x0001__x0001__x0001__x0001__x0008_@_x0001__x0001__x0001__x0001__x0001__x0001__x0018_@_x0001__x0001__x0001__x0001__x0001__x0001__x0010_@_x0001__x0001__x0001__x0001__x0001__x0001__x0010_@_x0001__x0001__x0001__x0001__x0001__x0001__x0010_@_x0001__x0001__x0001__x0001__x0001__x0001_ð?_x0001__x0001__x0001__x0001__x0001__x0001__x0014_@_x0001__x0001__x0001__x0001__x0001__x0001__x0010_@_x0001__x0002__x0001__x0001__x0001__x0001__x0001__x0001__x0001_@_x0001__x0001__x0001__x0001__x0001__x0001__x0008_@_x0001__x0001__x0001__x0001__x0001__x0001__x0010_@_x0001__x0001__x0001__x0001__x0001__x0001__x0008_@_x0001__x0001__x0001__x0001__x0001__x0001_ð?_x0001__x0001__x0001__x0001__x0001__x0001__x0018_@_x0001__x0001__x0001__x0001__x0001__x0001_ð?_x0001__x0001__x0001__x0001__x0001__x0001__x0010_@_x0001__x0001__x0001__x0001__x0001__x0001_ð?_x0001__x0001__x0001__x0001__x0001__x0001__x0014_@_x0001__x0001__x0001__x0001__x0001__x0001__x0008_@_x0001__x0001__x0001__x0001__x0001__x0001_ð?_x0001__x0001__x0001__x0001__x0001__x0001__x0008_@_x0001__x0001__x0001__x0001__x0001__x0001_ð?_x0001__x0001__x0001__x0001__x0001__x0001__x0010_@_x0001__x0001__x0001__x0001__x0001__x0001_ð?_x0001__x0001__x0001__x0001__x0001__x0001__x0010_@_x0001__x0001__x0001__x0001__x0001__x0001__x0001_@_x0001__x0001__x0001__x0001__x0001__x0001__x0001_@_x0001__x0001__x0001__x0001__x0001__x0001__x0010_@_x0001__x0001__x0001__x0001__x0001__x0001_ð?_x0001__x0001__x0001__x0001__x0001__x0001__x0001_@_x0001__x0001__x0001__x0001__x0001__x0001__x0010_@_x0001__x0001__x0001__x0001__x0001__x0001__x0010_@_x0001__x0001__x0001__x0001__x0001__x0001__x0001_@_x0001__x0001__x0001__x0001__x0001__x0001__x0001_@_x0001__x0001__x0001__x0001__x0001__x0001__x0008_@_x0001__x0001__x0001__x0001__x0001__x0001__x0018_@_x0001__x0001__x0001__x0001__x0001__x0001__x0001_@_x0001__x0001__x0001__x0001__x0001__x0001__x0001_@_x0001__x0001__x0001__x0001__x0001__x0001__x0010_@_x0001__x0001__x0001__x0001__x0001__x0002__x0001__x0001__x0014_@_x0001__x0001__x0001__x0001__x0001__x0001_ð?_x0001__x0001__x0001__x0001__x0001__x0001__x0010_@_x0001__x0001__x0001__x0001__x0001__x0001_ð?_x0001__x0001__x0001__x0001__x0001__x0001__x0010_@_x0001__x0001__x0001__x0001__x0001__x0001__x0008_@_x0001__x0001__x0001__x0001__x0001__x0001_ð?_x0001__x0001__x0001__x0001__x0001__x0001__x0014_@_x0001__x0001__x0001__x0001__x0001__x0001__x0010_@_x0001__x0001__x0001__x0001__x0001__x0001__x0008_@_x0001__x0001__x0001__x0001__x0001__x0001__x0008_@_x0001__x0001__x0001__x0001__x0001__x0001__x0001_@_x0001__x0001__x0001__x0001__x0001__x0001_ð?_x0001__x0001__x0001__x0001__x0001__x0001__x0008_@_x0001__x0001__x0001__x0001__x0001__x0001__x0008_@_x0001__x0001__x0001__x0001__x0001__x0001_ð?_x0001__x0001__x0001__x0001__x0001__x0001__x0010_@_x0001__x0001__x0001__x0001__x0001__x0001__x0010_@_x0001__x0001__x0001__x0001__x0001__x0001__x0014_@_x0001__x0001__x0001__x0001__x0001__x0001__x0001_@_x0001__x0001__x0001__x0001__x0001__x0001__x0014_@_x0001__x0001__x0001__x0001__x0001__x0001__x0008_@_x0001__x0001__x0001__x0001__x0001__x0001_ð?_x0001__x0001__x0001__x0001__x0001__x0001__x0010_@_x0001__x0001__x0001__x0001__x0001__x0001__x0008_@_x0001__x0001__x0001__x0001__x0001__x0001__x0014_@_x0001__x0001__x0001__x0001__x0001__x0001__x0008_@_x0001__x0001__x0001__x0001__x0001__x0001__x0001_@_x0001__x0001__x0001__x0001__x0001__x0001__x0008_@_x0001__x0001__x0001__x0001__x0001__x0001__x0018_@_x0001__x0001__x0001__x0001__x0001__x0001_ð?_x0001__x0001__x0001__x0001__x0001__x0001_ð?_x0001__x0002__x0001__x0001__x0001__x0001__x0001__x0001__x0008_@_x0001__x0001__x0001__x0001__x0001__x0001__x0014_@_x0001__x0001__x0001__x0001__x0001__x0001__x0010_@_x0001__x0001__x0001__x0001__x0001__x0001__x0010_@_x0001__x0001__x0001__x0001__x0001__x0001__x0001_@_x0001__x0001__x0001__x0001__x0001__x0001__x0010_@_x0001__x0001__x0001__x0001__x0001__x0001__x0014_@_x0001__x0001__x0001__x0001__x0001__x0001_ð?_x0001__x0001__x0001__x0001__x0001__x0001_ð?_x0001__x0001__x0001__x0001__x0001__x0001__x0010_@_x0001__x0001__x0001__x0001__x0001__x0001__x0010_@_x0001__x0001__x0001__x0001__x0001__x0001__x0001_@_x0001__x0001__x0001__x0001__x0001__x0001__x0001_@_x0001__x0001__x0001__x0001__x0001__x0001__x0018_@_x0001__x0001__x0001__x0001__x0001__x0001__x0014_@_x0001__x0001__x0001__x0001__x0001__x0001_ð?_x0001__x0001__x0001__x0001__x0001__x0001__x0001_@_x0001__x0001__x0001__x0001__x0001__x0001_ð?_x0001__x0001__x0001__x0001__x0001__x0001_ð?_x0001__x0001__x0001__x0001__x0001__x0001__x0008_@_x0001__x0001__x0001__x0001__x0001__x0001_ð?_x0001__x0001__x0001__x0001__x0001__x0001__x0014_@_x0001__x0001__x0001__x0001__x0001__x0001__x0014_@_x0001__x0001__x0001__x0001__x0001__x0001__x0014_@_x0001__x0001__x0001__x0001__x0001__x0001__x0014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0002__x0001__x0001__x0008_@_x0001__x0001__x0001__x0001__x0001__x0001__x0001_@_x0001__x0001__x0001__x0001__x0001__x0001__x0001_@_x0001__x0001__x0001__x0001__x0001__x0001__x0001_@_x0001__x0001__x0001__x0001__x0001__x0001__x0018_@_x0001__x0001__x0001__x0001__x0001__x0001__x0008_@_x0001__x0001__x0001__x0001__x0001__x0001_ð?_x0001__x0001__x0001__x0001__x0001__x0001__x0008_@_x0001__x0001__x0001__x0001__x0001__x0001__x0001_@_x0001__x0001__x0001__x0001__x0001__x0001__x0008_@_x0001__x0001__x0001__x0001__x0001__x0001__x0001_@_x0001__x0001__x0001__x0001__x0001__x0001__x0008_@_x0001__x0001__x0001__x0001__x0001__x0001__x0008_@_x0001__x0001__x0001__x0001__x0001__x0001__x0010_@_x0001__x0001__x0001__x0001__x0001__x0001__x0008_@_x0001__x0001__x0001__x0001__x0001__x0001__x0001_@_x0001__x0001__x0001__x0001__x0001__x0001__x0010_@_x0001__x0001__x0001__x0001__x0001__x0001__x0008_@_x0001__x0001__x0001__x0001__x0001__x0001__x0008_@_x0001__x0001__x0001__x0001__x0001__x0001__x0001_@_x0001__x0001__x0001__x0001__x0001__x0001__x0014_@_x0001__x0001__x0001__x0001__x0001__x0001_ð?_x0001__x0001__x0001__x0001__x0001__x0001__x0001_@_x0001__x0001__x0001__x0001__x0001__x0001__x0010_@_x0001__x0001__x0001__x0001__x0001__x0001__x0001_@_x0001__x0001__x0001__x0001__x0001__x0001__x0008_@_x0001__x0001__x0001__x0001__x0001__x0001__x0014_@_x0001__x0001__x0001__x0001__x0001__x0001__x0008_@_x0001__x0001__x0001__x0001__x0001__x0001__x0001_@_x0001__x0001__x0001__x0001__x0001__x0001_ð?_x0001__x0001__x0001__x0001__x0001__x0001_ð?_x0001__x0001__x0001__x0001__x0001__x0001__x0018_@_x0001__x0002__x0001__x0001__x0001__x0001__x0001__x0001_ð?_x0001__x0001__x0001__x0001__x0001__x0001__x0010_@_x0001__x0001__x0001__x0001__x0001__x0001__x0014_@_x0001__x0001__x0001__x0001__x0001__x0001__x0001_@_x0001__x0001__x0001__x0001__x0001__x0001__x0014_@_x0001__x0001__x0001__x0001__x0001__x0001_ð?_x0001__x0001__x0001__x0001__x0001__x0001__x0001_@_x0001__x0001__x0001__x0001__x0001__x0001__x0010_@_x0001__x0001__x0001__x0001__x0001__x0001__x0008_@_x0001__x0001__x0001__x0001__x0001__x0001__x0001_@_x0001__x0001__x0001__x0001__x0001__x0001__x0014_@_x0001__x0001__x0001__x0001__x0001__x0001__x0010_@_x0001__x0001__x0001__x0001__x0001__x0001__x0001_@_x0001__x0001__x0001__x0001__x0001__x0001_ð?_x0001__x0001__x0001__x0001__x0001__x0001__x0014_@_x0001__x0001__x0001__x0001__x0001__x0001__x0001_@_x0001__x0001__x0001__x0001__x0001__x0001__x0001_@_x0001__x0001__x0001__x0001__x0001__x0001__x0010_@_x0001__x0001__x0001__x0001__x0001__x0001__x0001_@_x0001__x0001__x0001__x0001__x0001__x0001__x0008_@_x0001__x0001__x0001__x0001__x0001__x0001__x0008_@_x0001__x0001__x0001__x0001__x0001__x0001_ð?_x0001__x0001__x0001__x0001__x0001__x0001__x0018_@_x0001__x0001__x0001__x0001__x0001__x0001__x0008_@_x0001__x0001__x0001__x0001__x0001__x0001__x0014_@_x0001__x0001__x0001__x0001__x0001__x0001__x0014_@_x0001__x0001__x0001__x0001__x0001__x0001__x0001_@_x0001__x0001__x0001__x0001__x0001__x0001_ð?_x0001__x0001__x0001__x0001__x0001__x0001__x0010_@_x0001__x0001__x0001__x0001__x0001__x0001__x0010_@_x0001__x0001__x0001__x0001__x0001__x0001_ð?_x0001__x0001__x0001__x0001__x0001__x0002__x0001__x0001__x0008_@_x0001__x0001__x0001__x0001__x0001__x0001__x0001_@_x0001__x0001__x0001__x0001__x0001__x0001__x0010_@_x0001__x0001__x0001__x0001__x0001__x0001_ð?_x0001__x0001__x0001__x0001__x0001__x0001_ð?_x0001__x0001__x0001__x0001__x0001__x0001__x0010_@_x0001__x0001__x0001__x0001__x0001__x0001_ð?_x0001__x0001__x0001__x0001__x0001__x0001__x0014_@_x0001__x0001__x0001__x0001__x0001__x0001__x0010_@_x0001__x0001__x0001__x0001__x0001__x0001__x0010_@_x0001__x0001__x0001__x0001__x0001__x0001__x0001_@_x0001__x0001__x0001__x0001__x0001__x0001__x0001_@_x0001__x0001__x0001__x0001__x0001__x0001__x0014_@_x0001__x0001__x0001__x0001__x0001__x0001__x0014_@_x0001__x0001__x0001__x0001__x0001__x0001__x0014_@_x0001__x0001__x0001__x0001__x0001__x0001__x0008_@_x0001__x0001__x0001__x0001__x0001__x0001_ð?_x0001__x0001__x0001__x0001__x0001__x0001__x0010_@_x0001__x0001__x0001__x0001__x0001__x0001__x0014_@_x0001__x0001__x0001__x0001__x0001__x0001__x0001_@_x0001__x0001__x0001__x0001__x0001__x0001__x0001_@_x0001__x0001__x0001__x0001__x0001__x0001__x0010_@_x0001__x0001__x0001__x0001__x0001__x0001__x0010_@_x0001__x0001__x0001__x0001__x0001__x0001__x0008_@_x0001__x0001__x0001__x0001__x0001__x0001__x0001_@_x0001__x0001__x0001__x0001__x0001__x0001__x0010_@_x0001__x0001__x0001__x0001__x0001__x0001__x0014_@_x0001__x0001__x0001__x0001__x0001__x0001__x0008_@_x0001__x0001__x0001__x0001__x0001__x0001__x0008_@_x0001__x0001__x0001__x0001__x0001__x0001__x0001_@_x0001__x0001__x0001__x0001__x0001__x0001__x0001_@_x0001__x0001__x0001__x0001__x0001__x0001_ð?_x0001__x0002__x0001__x0001__x0001__x0001__x0001__x0001__x0014_@_x0001__x0001__x0001__x0001__x0001__x0001_ð?_x0001__x0001__x0001__x0001__x0001__x0001_ð?_x0001__x0001__x0001__x0001__x0001__x0001__x0008_@_x0001__x0001__x0001__x0001__x0001__x0001__x0008_@_x0001__x0001__x0001__x0001__x0001__x0001_ð?_x0001__x0001__x0001__x0001__x0001__x0001__x0001_@_x0001__x0001__x0001__x0001__x0001__x0001__x0014_@_x0001__x0001__x0001__x0001__x0001__x0001__x0001_@_x0001__x0001__x0001__x0001__x0001__x0001_ð?_x0001__x0001__x0001__x0001__x0001__x0001__x0014_@_x0001__x0001__x0001__x0001__x0001__x0001__x0001_@_x0001__x0001__x0001__x0001__x0001__x0001__x0010_@_x0001__x0001__x0001__x0001__x0001__x0001__x0010_@_x0001__x0001__x0001__x0001__x0001__x0001_ð?_x0001__x0001__x0001__x0001__x0001__x0001_ð?_x0001__x0001__x0001__x0001__x0001__x0001_ð?_x0001__x0001__x0001__x0001__x0001__x0001__x0014_@_x0001__x0001__x0001__x0001__x0001__x0001__x0001_@_x0001__x0001__x0001__x0001__x0001__x0001__x0008_@_x0001__x0001__x0001__x0001__x0001__x0001__x0001_@_x0001__x0001__x0001__x0001__x0001__x0001__x0008_@_x0001__x0001__x0001__x0001__x0001__x0001__x0001_@_x0001__x0001__x0001__x0001__x0001__x0001__x0001_@_x0001__x0001__x0001__x0001__x0001__x0001__x0008_@_x0001__x0001__x0001__x0001__x0001__x0001__x0014_@_x0001__x0001__x0001__x0001__x0001__x0001__x0014_@_x0001__x0001__x0001__x0001__x0001__x0001__x0008_@_x0001__x0001__x0001__x0001__x0001__x0001__x0001_@_x0001__x0001__x0001__x0001__x0001__x0001__x0014_@_x0001__x0001__x0001__x0001__x0001__x0001__x0001_@_x0001__x0001__x0001__x0001__x0001__x0002__x0001__x0001__x0008_@_x0001__x0001__x0001__x0001__x0001__x0001__x0014_@_x0001__x0001__x0001__x0001__x0001__x0001__x0014_@_x0001__x0001__x0001__x0001__x0001__x0001__x0014_@_x0001__x0001__x0001__x0001__x0001__x0001__x0014_@_x0001__x0001__x0001__x0001__x0001__x0001__x0010_@_x0001__x0001__x0001__x0001__x0001__x0001__x0014_@_x0001__x0001__x0001__x0001__x0001__x0001__x0008_@_x0001__x0001__x0001__x0001__x0001__x0001__x0014_@_x0001__x0001__x0001__x0001__x0001__x0001__x0010_@_x0001__x0001__x0001__x0001__x0001__x0001__x0010_@_x0001__x0001__x0001__x0001__x0001__x0001__x0001_@_x0001__x0001__x0001__x0001__x0001__x0001__x0008_@_x0001__x0001__x0001__x0001__x0001__x0001__x0014_@_x0001__x0001__x0001__x0001__x0001__x0001__x0010_@_x0001__x0001__x0001__x0001__x0001__x0001__x0014_@_x0001__x0001__x0001__x0001__x0001__x0001__x0018_@_x0001__x0001__x0001__x0001__x0001__x0001__x0010_@_x0001__x0001__x0001__x0001__x0001__x0001__x0014_@_x0001__x0001__x0001__x0001__x0001__x0001__x0018_@_x0001__x0001__x0001__x0001__x0001__x0001__x0008_@_x0001__x0001__x0001__x0001__x0001__x0001__x0001_@_x0001__x0001__x0001__x0001__x0001__x0001__x0008_@_x0001__x0001__x0001__x0001__x0001__x0001__x0008_@_x0001__x0001__x0001__x0001__x0001__x0001__x0008_@_x0001__x0001__x0001__x0001__x0001__x0001__x0001_@_x0001__x0001__x0001__x0001__x0001__x0001__x0008_@_x0001__x0001__x0001__x0001__x0001__x0001__x0001_@_x0001__x0001__x0001__x0001__x0001__x0001__x0008_@_x0001__x0001__x0001__x0001__x0001__x0001__x0010_@_x0001__x0001__x0001__x0001__x0001__x0001__x0010_@_x0001__x0001__x0001__x0001__x0001__x0001__x0001_@_x0001__x0002__x0001__x0001__x0001__x0001__x0001__x0001__x0001_@_x0001__x0001__x0001__x0001__x0001__x0001_ð?_x0001__x0001__x0001__x0001__x0001__x0001__x0001_@_x0001__x0001__x0001__x0001__x0001__x0001__x0001_@_x0001__x0001__x0001__x0001__x0001__x0001__x0001_@_x0001__x0001__x0001__x0001__x0001__x0001_ð?_x0001__x0001__x0001__x0001__x0001__x0001__x0008_@_x0001__x0001__x0001__x0001__x0001__x0001__x0001_@_x0001__x0001__x0001__x0001__x0001__x0001__x0001_@_x0001__x0001__x0001__x0001__x0001__x0001__x0008_@_x0001__x0001__x0001__x0001__x0001__x0001__x0014_@_x0001__x0001__x0001__x0001__x0001__x0001__x0008_@_x0001__x0001__x0001__x0001__x0001__x0001__x0014_@_x0001__x0001__x0001__x0001__x0001__x0001_ð?_x0001__x0001__x0001__x0001__x0001__x0001__x0014_@_x0001__x0001__x0001__x0001__x0001__x0001__x0001_@_x0001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ð?_x0001__x0001__x0001__x0001__x0001__x0001__x0014_@_x0001__x0001__x0001__x0001__x0001__x0001__x0010_@_x0001__x0001__x0001__x0001__x0001__x0001_ð?_x0001__x0001__x0001__x0001__x0001__x0001__x0010_@_x0001__x0001__x0001__x0001__x0001__x0001__x0014_@_x0001__x0001__x0001__x0001__x0001__x0001__x0010_@_x0001__x0001__x0001__x0001__x0001__x0001__x0010_@_x0001__x0001__x0001__x0001__x0001__x0001_ð?_x0001__x0001__x0001__x0001__x0001__x0002__x0001__x0001__x0001_@_x0001__x0001__x0001__x0001__x0001__x0001__x0001_@_x0001__x0001__x0001__x0001__x0001__x0001__x0008_@_x0001__x0001__x0001__x0001__x0001__x0001_ð?_x0001__x0001__x0001__x0001__x0001__x0001__x0014_@_x0001__x0001__x0001__x0001__x0001__x0001__x0008_@_x0001__x0001__x0001__x0001__x0001__x0001__x0010_@_x0001__x0001__x0001__x0001__x0001__x0001__x0014_@_x0001__x0001__x0001__x0001__x0001__x0001__x0010_@_x0001__x0001__x0001__x0001__x0001__x0001__x0001_@_x0001__x0001__x0001__x0001__x0001__x0001__x0008_@_x0001__x0001__x0001__x0001__x0001__x0001__x0001_@_x0001__x0001__x0001__x0001__x0001__x0001__x0010_@_x0001__x0001__x0001__x0001__x0001__x0001__x0008_@_x0001__x0001__x0001__x0001__x0001__x0001__x0010_@_x0001__x0001__x0001__x0001__x0001__x0001__x0001_@_x0001__x0001__x0001__x0001__x0001__x0001__x0008_@_x0001__x0001__x0001__x0001__x0001__x0001_ð?_x0001__x0001__x0001__x0001__x0001__x0001__x0010_@_x0001__x0001__x0001__x0001__x0001__x0001__x0008_@_x0001__x0001__x0001__x0001__x0001__x0001__x0008_@_x0001__x0001__x0001__x0001__x0001__x0001__x0018_@_x0001__x0001__x0001__x0001__x0001__x0001__x0008_@_x0001__x0001__x0001__x0001__x0001__x0001__x0010_@_x0001__x0001__x0001__x0001__x0001__x0001__x0001_@_x0001__x0001__x0001__x0001__x0001__x0001__x0010_@_x0001__x0001__x0001__x0001__x0001__x0001__x0014_@_x0001__x0001__x0001__x0001__x0001__x0001__x0010_@_x0001__x0001__x0001__x0001__x0001__x0001__x0018_@_x0001__x0001__x0001__x0001__x0001__x0001__x0008_@_x0001__x0001__x0001__x0001__x0001__x0001__x0010_@_x0001__x0001__x0001__x0001__x0001__x0001__x0001_@_x0001__x0002__x0001__x0001__x0001__x0001__x0001__x0001__x0008_@_x0001__x0001__x0001__x0001__x0001__x0001__x0010_@_x0001__x0001__x0001__x0001__x0001__x0001__x0001_@_x0001__x0001__x0001__x0001__x0001__x0001__x0001_@_x0001__x0001__x0001__x0001__x0001__x0001__x0010_@_x0001__x0001__x0001__x0001__x0001__x0001__x0010_@_x0001__x0001__x0001__x0001__x0001__x0001__x0010_@_x0001__x0001__x0001__x0001__x0001__x0001__x0010_@_x0001__x0001__x0001__x0001__x0001__x0001__x0008_@_x0001__x0001__x0001__x0001__x0001__x0001__x0010_@_x0001__x0001__x0001__x0001__x0001__x0001_ð?_x0001__x0001__x0001__x0001__x0001__x0001_ð?_x0001__x0001__x0001__x0001__x0001__x0001__x0010_@_x0001__x0001__x0001__x0001__x0001__x0001__x0001_@_x0001__x0001__x0001__x0001__x0001__x0001_ð?_x0001__x0001__x0001__x0001__x0001__x0001__x0010_@_x0001__x0001__x0001__x0001__x0001__x0001__x0001_@_x0001__x0001__x0001__x0001__x0001__x0001__x0008_@_x0001__x0001__x0001__x0001__x0001__x0001__x0010_@_x0001__x0001__x0001__x0001__x0001__x0001__x0001_@_x0001__x0001__x0001__x0001__x0001__x0001__x0010_@_x0001__x0001__x0001__x0001__x0001__x0001__x0008_@_x0001__x0001__x0001__x0001__x0001__x0001__x0001_@_x0001__x0001__x0001__x0001__x0001__x0001__x0010_@_x0001__x0001__x0001__x0001__x0001__x0001__x0001_@_x0001__x0001__x0001__x0001__x0001__x0001__x0010_@_x0001__x0001__x0001__x0001__x0001__x0001_ð?_x0001__x0001__x0001__x0001__x0001__x0001__x0001_@_x0001__x0001__x0001__x0001__x0001__x0001__x0008_@_x0001__x0001__x0001__x0001__x0001__x0001_ð?_x0001__x0001__x0001__x0001__x0001__x0001_ð?_x0001__x0001__x0001__x0001__x0001__x0002__x0001__x0001__x0008_@_x0001__x0001__x0001__x0001__x0001__x0001_ð?_x0001__x0001__x0001__x0001__x0001__x0001__x0001_@_x0001__x0001__x0001__x0001__x0001__x0001__x0010_@_x0001__x0001__x0001__x0001__x0001__x0001__x0010_@_x0001__x0001__x0001__x0001__x0001__x0001__x0014_@_x0001__x0001__x0001__x0001__x0001__x0001__x0014_@_x0001__x0001__x0001__x0001__x0001__x0001__x0008_@_x0001__x0001__x0001__x0001__x0001__x0001__x0014_@_x0001__x0001__x0001__x0001__x0001__x0001__x0001_@_x0001__x0001__x0001__x0001__x0001__x0001__x0001_@_x0001__x0001__x0001__x0001__x0001__x0001_ð?_x0001__x0001__x0001__x0001__x0001__x0001__x0001_@_x0001__x0001__x0001__x0001__x0001__x0001__x0010_@_x0001__x0001__x0001__x0001__x0001__x0001__x0010_@_x0001__x0001__x0001__x0001__x0001__x0001__x0010_@_x0001__x0001__x0001__x0001__x0001__x0001_ð?_x0001__x0001__x0001__x0001__x0001__x0001_ð?_x0001__x0001__x0001__x0001__x0001__x0001__x0001_@_x0001__x0001__x0001__x0001__x0001__x0001__x0001_@_x0001__x0001__x0001__x0001__x0001__x0001__x0014_@_x0001__x0001__x0001__x0001__x0001__x0001__x0008_@_x0001__x0001__x0001__x0001__x0001__x0001__x0014_@_x0001__x0001__x0001__x0001__x0001__x0001__x0010_@_x0001__x0001__x0001__x0001__x0001__x0001__x0014_@_x0001__x0001__x0001__x0001__x0001__x0001__x0014_@_x0001__x0001__x0001__x0001__x0001__x0001__x0014_@_x0001__x0001__x0001__x0001__x0001__x0001__x0001_@_x0001__x0001__x0001__x0001__x0001__x0001__x0001_@_x0001__x0001__x0001__x0001__x0001__x0001__x0001_@_x0001__x0001__x0001__x0001__x0001__x0001__x0008_@_x0001__x0001__x0001__x0001__x0001__x0001__x0014_@_x0001__x0002__x0001__x0001__x0001__x0001__x0001__x0001__x0010_@_x0001__x0001__x0001__x0001__x0001__x0001__x0001_@_x0001__x0001__x0001__x0001__x0001__x0001__x0010_@_x0001__x0001__x0001__x0001__x0001__x0001_ð?_x0001__x0001__x0001__x0001__x0001__x0001_ð?_x0001__x0001__x0001__x0001__x0001__x0001__x0010_@_x0001__x0001__x0001__x0001__x0001__x0001_ð?_x0001__x0001__x0001__x0001__x0001__x0001__x0014_@_x0001__x0001__x0001__x0001__x0001__x0001__x0010_@_x0001__x0001__x0001__x0001__x0001__x0001__x0008_@_x0001__x0001__x0001__x0001__x0001__x0001__x0001_@_x0001__x0001__x0001__x0001__x0001__x0001__x0001_@_x0001__x0001__x0001__x0001__x0001__x0001__x0008_@_x0001__x0001__x0001__x0001__x0001__x0001__x0010_@_x0001__x0001__x0001__x0001__x0001__x0001__x0010_@_x0001__x0001__x0001__x0001__x0001__x0001__x0010_@_x0001__x0001__x0001__x0001__x0001__x0001__x0001_@_x0001__x0001__x0001__x0001__x0001__x0001__x0001_@_x0001__x0001__x0001__x0001__x0001__x0001_ð?_x0001__x0001__x0001__x0001__x0001__x0001__x0010_@_x0001__x0001__x0001__x0001__x0001__x0001__x0008_@_x0001__x0001__x0001__x0001__x0001__x0001__x0014_@_x0001__x0001__x0001__x0001__x0001__x0001__x0001_@_x0001__x0001__x0001__x0001__x0001__x0001__x0001_@_x0001__x0001__x0001__x0001__x0001__x0001__x0008_@_x0001__x0001__x0001__x0001__x0001__x0001__x0014_@_x0001__x0001__x0001__x0001__x0001__x0001__x0014_@_x0001__x0001__x0001__x0001__x0001__x0001_ð?_x0001__x0001__x0001__x0001__x0001__x0001__x0001_@_x0001__x0001__x0001__x0001__x0001__x0001_ð?_x0001__x0001__x0001__x0001__x0001__x0001__x0008_@_x0001__x0001__x0001__x0001__x0001__x0002__x0001__x0001__x0010_@_x0001__x0001__x0001__x0001__x0001__x0001__x0001_@_x0001__x0001__x0001__x0001__x0001__x0001__x0010_@_x0001__x0001__x0001__x0001__x0001__x0001_ð?_x0001__x0001__x0001__x0001__x0001__x0001_ð?_x0001__x0001__x0001__x0001__x0001__x0001__x0001_@_x0001__x0001__x0001__x0001__x0001__x0001_ð?_x0001__x0001__x0001__x0001__x0001__x0001__x0014_@_x0001__x0001__x0001__x0001__x0001__x0001__x0010_@_x0001__x0001__x0001__x0001__x0001__x0001__x0008_@_x0001__x0001__x0001__x0001__x0001__x0001__x0008_@_x0001__x0001__x0001__x0001__x0001__x0001_ð?_x0001__x0001__x0001__x0001__x0001__x0001__x0014_@_x0001__x0001__x0001__x0001__x0001__x0001__x0014_@_x0001__x0001__x0001__x0001__x0001__x0001__x0014_@_x0001__x0001__x0001__x0001__x0001__x0001__x0001_@_x0001__x0001__x0001__x0001__x0001__x0001__x0001_@_x0001__x0001__x0001__x0001__x0001__x0001__x0001_@_x0001__x0001__x0001__x0001__x0001__x0001__x0010_@_x0001__x0001__x0001__x0001__x0001__x0001__x0014_@_x0001__x0001__x0001__x0001__x0001__x0001__x0014_@_x0001__x0001__x0001__x0001__x0001__x0001__x0010_@_x0001__x0001__x0001__x0001__x0001__x0001__x0001_@_x0001__x0001__x0001__x0001__x0001__x0001_ð?_x0001__x0001__x0001__x0001__x0001__x0001_ð?_x0001__x0001__x0001__x0001__x0001__x0001__x0010_@_x0001__x0001__x0001__x0001__x0001__x0001__x0001_@_x0001__x0001__x0001__x0001__x0001__x0001__x0001_@_x0001__x0001__x0001__x0001__x0001__x0001__x0014_@_x0001__x0001__x0001__x0001__x0001__x0001_ð?_x0001__x0001__x0001__x0001__x0001__x0001__x0008_@_x0001__x0001__x0001__x0001__x0001__x0001__x0008_@_x0001__x0002__x0001__x0001__x0001__x0001__x0001__x0001__x0008_@_x0001__x0001__x0001__x0001__x0001__x0001__x0001_@_x0001__x0001__x0001__x0001__x0001__x0001__x0001_@_x0001__x0001__x0001__x0001__x0001__x0001_ð?_x0001__x0001__x0001__x0001__x0001__x0001__x0010_@_x0001__x0001__x0001__x0001__x0001__x0001__x0001_@_x0001__x0001__x0001__x0001__x0001__x0001_ð?_x0001__x0001__x0001__x0001__x0001__x0001__x0014_@_x0001__x0001__x0001__x0001__x0001__x0001_ð?_x0001__x0001__x0001__x0001__x0001__x0001__x0014_@_x0001__x0001__x0001__x0001__x0001__x0001__x0010_@_x0001__x0001__x0001__x0001__x0001__x0001__x0010_@_x0001__x0001__x0001__x0001__x0001__x0001__x0001_@_x0001__x0001__x0001__x0001__x0001__x0001__x0010_@_x0001__x0001__x0001__x0001__x0001__x0001__x0008_@_x0001__x0001__x0001__x0001__x0001__x0001__x0001_@_x0001__x0001__x0001__x0001__x0001__x0001__x0008_@_x0001__x0001__x0001__x0001__x0001__x0001__x0010_@_x0001__x0001__x0001__x0001__x0001__x0001__x0010_@_x0001__x0001__x0001__x0001__x0001__x0001__x0010_@_x0001__x0001__x0001__x0001__x0001__x0001_ð?_x0001__x0001__x0001__x0001__x0001__x0001__x0010_@_x0001__x0001__x0001__x0001__x0001__x0001__x0014_@_x0001__x0001__x0001__x0001__x0001__x0001__x0001_@_x0001__x0001__x0001__x0001__x0001__x0001__x0001_@_x0001__x0001__x0001__x0001__x0001__x0001__x0010_@_x0001__x0001__x0001__x0001__x0001__x0001_ð?_x0001__x0001__x0001__x0001__x0001__x0001__x0008_@_x0001__x0001__x0001__x0001__x0001__x0001__x0001_@_x0001__x0001__x0001__x0001__x0001__x0001_ð?_x0001__x0001__x0001__x0001__x0001__x0001__x0001_@_x0001__x0001__x0001__x0001__x0001__x0002__x0001__x0001__x0014_@_x0001__x0001__x0001__x0001__x0001__x0001__x0010_@_x0001__x0001__x0001__x0001__x0001__x0001__x0010_@_x0001__x0001__x0001__x0001__x0001__x0001__x0010_@_x0001__x0001__x0001__x0001__x0001__x0001__x0008_@_x0001__x0001__x0001__x0001__x0001__x0001__x0001_@_x0001__x0001__x0001__x0001__x0001__x0001__x0008_@_x0001__x0001__x0001__x0001__x0001__x0001__x0014_@_x0001__x0001__x0001__x0001__x0001__x0001__x0010_@_x0001__x0001__x0001__x0001__x0001__x0001__x0008_@_x0001__x0001__x0001__x0001__x0001__x0001__x0014_@_x0001__x0001__x0001__x0001__x0001__x0001_ð?_x0001__x0001__x0001__x0001__x0001__x0001__x0010_@_x0001__x0001__x0001__x0001__x0001__x0001_ð?_x0001__x0001__x0001__x0001__x0001__x0001__x0001_@_x0001__x0001__x0001__x0001__x0001__x0001_ð?_x0001__x0001__x0001__x0001__x0001__x0001_ð?_x0001__x0001__x0001__x0001__x0001__x0001__x0010_@_x0001__x0001__x0001__x0001__x0001__x0001__x0008_@_x0001__x0001__x0001__x0001__x0001__x0001_ð?_x0001__x0001__x0001__x0001__x0001__x0001_ð?_x0001__x0001__x0001__x0001__x0001__x0001__x0010_@_x0001__x0001__x0001__x0001__x0001__x0001__x0010_@_x0001__x0001__x0001__x0001__x0001__x0001__x0018_@_x0001__x0001__x0001__x0001__x0001__x0001__x0008_@_x0001__x0001__x0001__x0001__x0001__x0001__x0010_@_x0001__x0001__x0001__x0001__x0001__x0001__x0001_@_x0001__x0001__x0001__x0001__x0001__x0001__x0001_@_x0001__x0001__x0001__x0001__x0001__x0001__x0001_@_x0001__x0001__x0001__x0001__x0001__x0001__x0008_@_x0001__x0001__x0001__x0001__x0001__x0001__x0001_@_x0001__x0001__x0001__x0001__x0001__x0001__x0008_@_x0001__x0002__x0001__x0001__x0001__x0001__x0001__x0001__x0010_@_x0001__x0001__x0001__x0001__x0001__x0001__x0010_@_x0001__x0001__x0001__x0001__x0001__x0001__x0001_@_x0001__x0001__x0001__x0001__x0001__x0001__x0008_@_x0001__x0001__x0001__x0001__x0001__x0001_ð?_x0001__x0001__x0001__x0001__x0001__x0001__x0001_@_x0001__x0001__x0001__x0001__x0001__x0001__x0001_@_x0001__x0001__x0001__x0001__x0001__x0001__x0001_@_x0001__x0001__x0001__x0001__x0001__x0001__x0010_@_x0001__x0001__x0001__x0001__x0001__x0001__x0008_@_x0001__x0001__x0001__x0001__x0001__x0001__x0008_@_x0001__x0001__x0001__x0001__x0001__x0001_ð?_x0001__x0001__x0001__x0001__x0001__x0001__x0010_@_x0001__x0001__x0001__x0001__x0001__x0001__x0018_@_x0001__x0001__x0001__x0001__x0001__x0001__x0001_@_x0001__x0001__x0001__x0001__x0001__x0001__x0010_@_x0001__x0001__x0001__x0001__x0001__x0001_ð?_x0001__x0001__x0001__x0001__x0001__x0001__x0014_@_x0001__x0001__x0001__x0001__x0001__x0001__x0010_@_x0001__x0001__x0001__x0001__x0001__x0001__x0010_@_x0001__x0001__x0001__x0001__x0001__x0001__x0010_@_x0001__x0001__x0001__x0001__x0001__x0001__x0008_@_x0001__x0001__x0001__x0001__x0001__x0001_ð?_x0001__x0001__x0001__x0001__x0001__x0001_ð?_x0001__x0001__x0001__x0001__x0001__x0001__x0001_@_x0001__x0001__x0001__x0001__x0001__x0001__x0018_@_x0001__x0001__x0001__x0001__x0001__x0001_ð?_x0001__x0001__x0001__x0001__x0001__x0001__x0001_@_x0001__x0001__x0001__x0001__x0001__x0001__x0008_@_x0001__x0001__x0001__x0001__x0001__x0001_ð?_x0001__x0001__x0001__x0001__x0001__x0001__x0014_@_x0001__x0001__x0001__x0001__x0001__x0002__x0001__x0001__x0010_@_x0001__x0001__x0001__x0001__x0001__x0001__x0008_@_x0001__x0001__x0001__x0001__x0001__x0001__x0010_@_x0001__x0001__x0001__x0001__x0001__x0001_ð?_x0001__x0001__x0001__x0001__x0001__x0001__x0008_@_x0001__x0001__x0001__x0001__x0001__x0001_ð?_x0001__x0001__x0001__x0001__x0001__x0001__x0008_@_x0001__x0001__x0001__x0001__x0001__x0001__x0001_@_x0001__x0001__x0001__x0001__x0001__x0001__x0014_@_x0001__x0001__x0001__x0001__x0001__x0001__x0018_@_x0001__x0001__x0001__x0001__x0001__x0001_ð?_x0001__x0001__x0001__x0001__x0001__x0001__x0018_@_x0001__x0001__x0001__x0001__x0001__x0001_ð?_x0001__x0001__x0001__x0001__x0001__x0001__x0001_@_x0001__x0001__x0001__x0001__x0001__x0001__x0001_@_x0001__x0001__x0001__x0001__x0001__x0001_ð?_x0001__x0001__x0001__x0001__x0001__x0001__x0008_@_x0001__x0001__x0001__x0001__x0001__x0001__x0008_@_x0001__x0001__x0001__x0001__x0001__x0001__x0010_@_x0001__x0001__x0001__x0001__x0001__x0001__x0001_@_x0001__x0001__x0001__x0001__x0001__x0001_ð?_x0001__x0001__x0001__x0001__x0001__x0001__x0001_@_x0001__x0001__x0001__x0001__x0001__x0001_ð?_x0001__x0001__x0001__x0001__x0001__x0001__x0008_@_x0001__x0001__x0001__x0001__x0001__x0001__x0001_@_x0001__x0001__x0001__x0001__x0001__x0001__x0008_@_x0001__x0001__x0001__x0001__x0001__x0001_ð?_x0001__x0001__x0001__x0001__x0001__x0001__x0001_@_x0001__x0001__x0001__x0001__x0001__x0001_ð?_x0001__x0001__x0001__x0001__x0001__x0001__x0001_@_x0001__x0001__x0001__x0001__x0001__x0001_ð?_x0001__x0001__x0001__x0001__x0001__x0001__x0018_@_x0001__x0002__x0001__x0001__x0001__x0001__x0001__x0001__x0001_@_x0001__x0001__x0001__x0001__x0001__x0001__x0014_@_x0001__x0001__x0001__x0001__x0001__x0001__x0010_@_x0001__x0001__x0001__x0001__x0001__x0001__x0001_@_x0001__x0001__x0001__x0001__x0001__x0001_ð?_x0001__x0001__x0001__x0001__x0001__x0001__x0008_@_x0001__x0001__x0001__x0001__x0001__x0001__x0010_@_x0001__x0001__x0001__x0001__x0001__x0001__x0018_@_x0001__x0001__x0001__x0001__x0001__x0001_ð?_x0001__x0001__x0001__x0001__x0001__x0001__x0010_@_x0001__x0001__x0001__x0001__x0001__x0001__x0001_@_x0001__x0001__x0001__x0001__x0001__x0001__x0014_@_x0001__x0001__x0001__x0001__x0001__x0001__x0008_@_x0001__x0001__x0001__x0001__x0001__x0001__x0010_@_x0001__x0001__x0001__x0001__x0001__x0001__x0001_@_x0001__x0001__x0001__x0001__x0001__x0001__x0001_@_x0001__x0001__x0001__x0001__x0001__x0001_ð?_x0001__x0001__x0001__x0001__x0001__x0001__x0001_@_x0001__x0001__x0001__x0001__x0001__x0001_ð?_x0001__x0001__x0001__x0001__x0001__x0001__x0014_@_x0001__x0001__x0001__x0001__x0001__x0001__x0014_@_x0001__x0001__x0001__x0001__x0001__x0001_ð?_x0001__x0001__x0001__x0001__x0001__x0001_ð?_x0001__x0001__x0001__x0001__x0001__x0001__x0010_@_x0001__x0001__x0001__x0001__x0001__x0001__x0008_@_x0001__x0001__x0001__x0001__x0001__x0001__x0010_@_x0001__x0001__x0001__x0001__x0001__x0001__x0014_@_x0001__x0001__x0001__x0001__x0001__x0001__x0010_@_x0001__x0001__x0001__x0001__x0001__x0001__x0014_@_x0001__x0001__x0001__x0001__x0001__x0001__x0018_@_x0001__x0001__x0001__x0001__x0001__x0001__x0001_@_x0001__x0001__x0001__x0001__x0001__x0002__x0001__x0001__x0008_@_x0001__x0001__x0001__x0001__x0001__x0001__x0014_@_x0001__x0001__x0001__x0001__x0001__x0001_ð?_x0001__x0001__x0001__x0001__x0001__x0001__x0014_@_x0001__x0001__x0001__x0001__x0001__x0001__x0008_@_x0001__x0001__x0001__x0001__x0001__x0001__x0010_@_x0001__x0001__x0001__x0001__x0001__x0001__x0008_@_x0001__x0001__x0001__x0001__x0001__x0001__x0014_@_x0001__x0001__x0001__x0001__x0001__x0001__x0008_@_x0001__x0001__x0001__x0001__x0001__x0001__x0014_@_x0001__x0001__x0001__x0001__x0001__x0001__x0008_@_x0001__x0001__x0001__x0001__x0001__x0001_ð?_x0001__x0001__x0001__x0001__x0001__x0001__x0008_@_x0001__x0001__x0001__x0001__x0001__x0001__x0008_@_x0001__x0001__x0001__x0001__x0001__x0001__x0014_@_x0001__x0001__x0001__x0001__x0001__x0001__x0010_@_x0001__x0001__x0001__x0001__x0001__x0001__x0008_@_x0001__x0001__x0001__x0001__x0001__x0001_ð?_x0001__x0001__x0001__x0001__x0001__x0001__x0014_@_x0001__x0001__x0001__x0001__x0001__x0001__x0001_@_x0001__x0001__x0001__x0001__x0001__x0001__x0008_@_x0001__x0001__x0001__x0001__x0001__x0001__x0014_@_x0001__x0001__x0001__x0001__x0001__x0001__x0010_@_x0001__x0001__x0001__x0001__x0001__x0001__x0001_@_x0001__x0001__x0001__x0001__x0001__x0001__x0010_@_x0001__x0001__x0001__x0001__x0001__x0001__x0010_@_x0001__x0001__x0001__x0001__x0001__x0001__x0008_@_x0001__x0001__x0001__x0001__x0001__x0001__x0001_@_x0001__x0001__x0001__x0001__x0001__x0001__x0008_@_x0001__x0001__x0001__x0001__x0001__x0001__x0008_@_x0001__x0001__x0001__x0001__x0001__x0001__x0008_@_x0001__x0001__x0001__x0001__x0001__x0001__x0018_@_x0001__x0002__x0001__x0001__x0001__x0001__x0001__x0001__x0008_@_x0001__x0001__x0001__x0001__x0001__x0001__x0008_@_x0001__x0001__x0001__x0001__x0001__x0001__x0001_@_x0001__x0001__x0001__x0001__x0001__x0001__x0008_@_x0001__x0001__x0001__x0001__x0001__x0001__x0008_@_x0001__x0001__x0001__x0001__x0001__x0001_ð?_x0001__x0001__x0001__x0001__x0001__x0001__x0008_@_x0001__x0001__x0001__x0001__x0001__x0001_ð?_x0001__x0001__x0001__x0001__x0001__x0001__x0014_@_x0001__x0001__x0001__x0001__x0001__x0001_ð?_x0001__x0001__x0001__x0001__x0001__x0001__x0014_@_x0001__x0001__x0001__x0001__x0001__x0001__x0001_@_x0001__x0001__x0001__x0001__x0001__x0001__x0010_@_x0001__x0001__x0001__x0001__x0001__x0001__x0010_@_x0001__x0001__x0001__x0001__x0001__x0001__x0010_@_x0001__x0001__x0001__x0001__x0001__x0001__x0014_@_x0001__x0001__x0001__x0001__x0001__x0001_ð?_x0001__x0001__x0001__x0001__x0001__x0001__x0008_@_x0001__x0001__x0001__x0001__x0001__x0001__x0014_@_x0001__x0001__x0001__x0001__x0001__x0001_ð?_x0001__x0001__x0001__x0001__x0001__x0001__x0010_@_x0001__x0001__x0001__x0001__x0001__x0001__x0001_@_x0001__x0001__x0001__x0001__x0001__x0001__x0001_@_x0001__x0001__x0001__x0001__x0001__x0001__x0018_@_x0001__x0001__x0001__x0001__x0001__x0001_ð?_x0001__x0001__x0001__x0001__x0001__x0001__x0010_@_x0001__x0001__x0001__x0001__x0001__x0001__x0014_@_x0001__x0001__x0001__x0001__x0001__x0001__x0001_@_x0001__x0001__x0001__x0001__x0001__x0001_ð?_x0001__x0001__x0001__x0001__x0001__x0001__x0008_@_x0001__x0001__x0001__x0001__x0001__x0001__x0010_@_x0001__x0001__x0001__x0001__x0001__x0002__x0001__x0001__x0018_@_x0001__x0001__x0001__x0001__x0001__x0001_ð?_x0001__x0001__x0001__x0001__x0001__x0001__x0001_@_x0001__x0001__x0001__x0001__x0001__x0001__x0008_@_x0001__x0001__x0001__x0001__x0001__x0001_ð?_x0001__x0001__x0001__x0001__x0001__x0001_ð?_x0001__x0001__x0001__x0001__x0001__x0001_ð?_x0001__x0001__x0001__x0001__x0001__x0001_ð?_x0001__x0001__x0001__x0001__x0001__x0001__x0010_@_x0001__x0001__x0001__x0001__x0001__x0001__x0001_@_x0001__x0001__x0001__x0001__x0001__x0001_ð?_x0001__x0001__x0001__x0001__x0001__x0001__x0001_@_x0001__x0001__x0001__x0001__x0001__x0001__x0008_@_x0001__x0001__x0001__x0001__x0001__x0001__x0008_@_x0001__x0001__x0001__x0001__x0001__x0001__x0001_@_x0001__x0001__x0001__x0001__x0001__x0001__x0010_@_x0001__x0001__x0001__x0001__x0001__x0001__x0001_@_x0001__x0001__x0001__x0001__x0001__x0001__x0008_@_x0001__x0001__x0001__x0001__x0001__x0001__x0010_@_x0001__x0001__x0001__x0001__x0001__x0001_ð?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0014_@_x0001__x0001__x0001__x0001__x0001__x0001__x0014_@_x0001__x0001__x0001__x0001__x0001__x0001__x0014_@_x0001__x0001__x0001__x0001__x0001__x0001__x0001_@_x0001__x0001__x0001__x0001__x0001__x0001__x0001_@_x0001__x0001__x0001__x0001__x0001__x0001__x0010_@_x0001__x0001__x0001__x0001__x0001__x0001__x0001_@_x0001__x0002__x0001__x0001__x0001__x0001__x0001__x0001__x0001_@_x0001__x0001__x0001__x0001__x0001__x0001__x0001_@_x0001__x0001__x0001__x0001__x0001__x0001__x0010_@_x0001__x0001__x0001__x0001__x0001__x0001__x0008_@_x0001__x0001__x0001__x0001__x0001__x0001__x0001_@_x0001__x0001__x0001__x0001__x0001__x0001__x0008_@_x0001__x0001__x0001__x0001__x0001__x0001__x0010_@_x0001__x0001__x0001__x0001__x0001__x0001__x0014_@_x0001__x0001__x0001__x0001__x0001__x0001__x0001_@_x0001__x0001__x0001__x0001__x0001__x0001__x0001_@_x0001__x0001__x0001__x0001__x0001__x0001__x0014_@_x0001__x0001__x0001__x0001__x0001__x0001__x0001_@_x0001__x0001__x0001__x0001__x0001__x0001__x0001_@_x0001__x0001__x0001__x0001__x0001__x0001__x0014_@_x0001__x0001__x0001__x0001__x0001__x0001__x0010_@_x0001__x0001__x0001__x0001__x0001__x0001__x0010_@_x0001__x0001__x0001__x0001__x0001__x0001__x0001_@_x0001__x0001__x0001__x0001__x0001__x0001_ð?_x0001__x0001__x0001__x0001__x0001__x0001_ð?_x0001__x0001__x0001__x0001__x0001__x0001__x0001_@_x0001__x0001__x0001__x0001__x0001__x0001_ð?_x0001__x0001__x0001__x0001__x0001__x0001__x0010_@_x0001__x0001__x0001__x0001__x0001__x0001__x0008_@_x0001__x0001__x0001__x0001__x0001__x0001__x0001_@_x0001__x0001__x0001__x0001__x0001__x0001__x0014_@_x0001__x0001__x0001__x0001__x0001__x0001__x0001_@_x0001__x0001__x0001__x0001__x0001__x0001__x0001_@_x0001__x0001__x0001__x0001__x0001__x0001__x0001_@_x0001__x0001__x0001__x0001__x0001__x0001_ð?_x0001__x0001__x0001__x0001__x0001__x0001__x0008_@_x0001__x0001__x0001__x0001__x0001__x0001__x0008_@_x0001__x0001__x0001__x0001__x0001__x0002__x0001__x0001__x0014_@_x0001__x0001__x0001__x0001__x0001__x0001__x0014_@_x0001__x0001__x0001__x0001__x0001__x0001__x0001_@_x0001__x0001__x0001__x0001__x0001__x0001_ð?_x0001__x0001__x0001__x0001__x0001__x0001__x0008_@_x0001__x0001__x0001__x0001__x0001__x0001__x0010_@_x0001__x0001__x0001__x0001__x0001__x0001__x0008_@_x0001__x0001__x0001__x0001__x0001__x0001__x0008_@_x0001__x0001__x0001__x0001__x0001__x0001_ð?_x0001__x0001__x0001__x0001__x0001__x0001__x0001_@_x0001__x0001__x0001__x0001__x0001__x0001__x0001_@_x0001__x0001__x0001__x0001__x0001__x0001_ð?_x0001__x0001__x0001__x0001__x0001__x0001__x0010_@_x0001__x0001__x0001__x0001__x0001__x0001__x0010_@_x0001__x0001__x0001__x0001__x0001__x0001__x0001_@_x0001__x0001__x0001__x0001__x0001__x0001__x0008_@_x0001__x0001__x0001__x0001__x0001__x0001_ð?_x0001__x0001__x0001__x0001__x0001__x0001__x0008_@_x0001__x0001__x0001__x0001__x0001__x0001__x0010_@_x0001__x0001__x0001__x0001__x0001__x0001__x0010_@_x0001__x0001__x0001__x0001__x0001__x0001__x0014_@_x0001__x0001__x0001__x0001__x0001__x0001__x0001_@_x0001__x0001__x0001__x0001__x0001__x0001_ð?_x0001__x0001__x0001__x0001__x0001__x0001__x0001_@_x0001__x0001__x0001__x0001__x0001__x0001__x0008_@_x0001__x0001__x0001__x0001__x0001__x0001__x0008_@_x0001__x0001__x0001__x0001__x0001__x0001_ð?_x0001__x0001__x0001__x0001__x0001__x0001__x0010_@_x0001__x0001__x0001__x0001__x0001__x0001__x0010_@_x0001__x0001__x0001__x0001__x0001__x0001__x0008_@_x0001__x0001__x0001__x0001__x0001__x0001_ð?_x0001__x0001__x0001__x0001__x0001__x0001__x0008_@_x0001__x0002__x0001__x0001__x0001__x0001__x0001__x0001_ð?_x0001__x0001__x0001__x0001__x0001__x0001__x0001_@_x0001__x0001__x0001__x0001__x0001__x0001__x0010_@_x0001__x0001__x0001__x0001__x0001__x0001__x0001_@_x0001__x0001__x0001__x0001__x0001__x0001_ð?_x0001__x0001__x0001__x0001__x0001__x0001__x0014_@_x0001__x0001__x0001__x0001__x0001__x0001__x0008_@_x0001__x0001__x0001__x0001__x0001__x0001__x0001_@_x0001__x0001__x0001__x0001__x0001__x0001__x0010_@_x0001__x0001__x0001__x0001__x0001__x0001__x0014_@_x0001__x0001__x0001__x0001__x0001__x0001__x0001_@_x0001__x0001__x0001__x0001__x0001__x0001__x0008_@_x0001__x0001__x0001__x0001__x0001__x0001__x0014_@_x0001__x0001__x0001__x0001__x0001__x0001__x0001_@_x0001__x0001__x0001__x0001__x0001__x0001__x0008_@_x0001__x0001__x0001__x0001__x0001__x0001__x0010_@_x0001__x0001__x0001__x0001__x0001__x0001_ð?_x0001__x0001__x0001__x0001__x0001__x0001_ð?_x0001__x0001__x0001__x0001__x0001__x0001_ð?_x0001__x0001__x0001__x0001__x0001__x0001__x0010_@_x0001__x0001__x0001__x0001__x0001__x0001__x0001_@_x0001__x0001__x0001__x0001__x0001__x0001__x0014_@_x0001__x0001__x0001__x0001__x0001__x0001_ð?_x0001__x0001__x0001__x0001__x0001__x0001__x0010_@_x0001__x0001__x0001__x0001__x0001__x0001__x0001_@_x0001__x0001__x0001__x0001__x0001__x0001_ð?_x0001__x0001__x0001__x0001__x0001__x0001__x0010_@_x0001__x0001__x0001__x0001__x0001__x0001__x0001_@_x0001__x0001__x0001__x0001__x0001__x0001__x0010_@_x0001__x0001__x0001__x0001__x0001__x0001_ð?_x0001__x0001__x0001__x0001__x0001__x0001__x0001_@_x0001__x0001__x0001__x0001__x0001__x0002__x0001__x0001__x0014_@_x0001__x0001__x0001__x0001__x0001__x0001__x0001_@_x0001__x0001__x0001__x0001__x0001__x0001__x0014_@_x0001__x0001__x0001__x0001__x0001__x0001_ð?_x0001__x0001__x0001__x0001__x0001__x0001_ð?_x0001__x0001__x0001__x0001__x0001__x0001__x0014_@_x0001__x0001__x0001__x0001__x0001__x0001__x0008_@_x0001__x0001__x0001__x0001__x0001__x0001__x0010_@_x0001__x0001__x0001__x0001__x0001__x0001__x0014_@_x0001__x0001__x0001__x0001__x0001__x0001__x0008_@_x0001__x0001__x0001__x0001__x0001__x0001__x0010_@_x0001__x0001__x0001__x0001__x0001__x0001_ð?_x0001__x0001__x0001__x0001__x0001__x0001__x0010_@_x0001__x0001__x0001__x0001__x0001__x0001__x0014_@_x0001__x0001__x0001__x0001__x0001__x0001__x0014_@_x0001__x0001__x0001__x0001__x0001__x0001__x0001_@_x0001__x0001__x0001__x0001__x0001__x0001__x0010_@_x0001__x0001__x0001__x0001__x0001__x0001__x0014_@_x0001__x0001__x0001__x0001__x0001__x0001__x0001_@_x0001__x0001__x0001__x0001__x0001__x0001__x0010_@_x0001__x0001__x0001__x0001__x0001__x0001__x0008_@_x0001__x0001__x0001__x0001__x0001__x0001__x0001_@_x0001__x0001__x0001__x0001__x0001__x0001__x0001_@_x0001__x0001__x0001__x0001__x0001__x0001__x0018_@_x0001__x0001__x0001__x0001__x0001__x0001__x0001_@_x0001__x0001__x0001__x0001__x0001__x0001_ð?_x0001__x0001__x0001__x0001__x0001__x0001__x0008_@_x0001__x0001__x0001__x0001__x0001__x0001__x0001_@_x0001__x0001__x0001__x0001__x0001__x0001_ð?_x0001__x0001__x0001__x0001__x0001__x0001__x0001_@_x0001__x0001__x0001__x0001__x0001__x0001__x0008_@_x0001__x0001__x0001__x0001__x0001__x0001_ð?_x0001__x0002__x0001__x0001__x0001__x0001__x0001__x0001__x0010_@_x0001__x0001__x0001__x0001__x0001__x0001_ð?_x0001__x0001__x0001__x0001__x0001__x0001__x0008_@_x0001__x0001__x0001__x0001__x0001__x0001__x0001_@_x0001__x0001__x0001__x0001__x0001__x0001_ð?_x0001__x0001__x0001__x0001__x0001__x0001_ð?_x0001__x0001__x0001__x0001__x0001__x0001__x0010_@_x0001__x0001__x0001__x0001__x0001__x0001_ð?_x0001__x0001__x0001__x0001__x0001__x0001_ð?_x0001__x0001__x0001__x0001__x0001__x0001_ð?_x0001__x0001__x0001__x0001__x0001__x0001_ð?_x0001__x0001__x0001__x0001__x0001__x0001__x0001_@_x0001__x0001__x0001__x0001__x0001__x0001_ð?_x0001__x0001__x0001__x0001__x0001__x0001__x0008_@_x0001__x0001__x0001__x0001__x0001__x0001__x0010_@_x0001__x0001__x0001__x0001__x0001__x0001__x0014_@_x0001__x0001__x0001__x0001__x0001__x0001__x0010_@_x0001__x0001__x0001__x0001__x0001__x0001_ð?_x0001__x0001__x0001__x0001__x0001__x0001_ð?_x0001__x0001__x0001__x0001__x0001__x0001__x0008_@_x0001__x0001__x0001__x0001__x0001__x0001__x0001_@_x0001__x0001__x0001__x0001__x0001__x0001__x0008_@_x0001__x0001__x0001__x0001__x0001__x0001__x0001_@_x0001__x0001__x0001__x0001__x0001__x0001_ð?_x0001__x0001__x0001__x0001__x0001__x0001__x0008_@_x0001__x0001__x0001__x0001__x0001__x0001__x0001_@_x0001__x0001__x0001__x0001__x0001__x0001__x0010_@_x0001__x0001__x0001__x0001__x0001__x0001__x0001_@_x0001__x0001__x0001__x0001__x0001__x0001__x0010_@_x0001__x0001__x0001__x0001__x0001__x0001__x0010_@_x0001__x0001__x0001__x0001__x0001__x0001__x0001_@_x0001__x0001__x0001__x0001__x0001__x0002__x0001__x0001__x0001_@_x0001__x0001__x0001__x0001__x0001__x0001_ð?_x0001__x0001__x0001__x0001__x0001__x0001__x0014_@_x0001__x0001__x0001__x0001__x0001__x0001_ð?_x0001__x0001__x0001__x0001__x0001__x0001__x0008_@_x0001__x0001__x0001__x0001__x0001__x0001__x0014_@_x0001__x0001__x0001__x0001__x0001__x0001__x0010_@_x0001__x0001__x0001__x0001__x0001__x0001__x0001_@_x0001__x0001__x0001__x0001__x0001__x0001__x0008_@_x0001__x0001__x0001__x0001__x0001__x0001__x0010_@_x0001__x0001__x0001__x0001__x0001__x0001__x0010_@_x0001__x0001__x0001__x0001__x0001__x0001__x0010_@_x0001__x0001__x0001__x0001__x0001__x0001_ð?_x0001__x0001__x0001__x0001__x0001__x0001_ð?_x0001__x0001__x0001__x0001__x0001__x0001_ð?_x0001__x0001__x0001__x0001__x0001__x0001__x0010_@_x0001__x0001__x0001__x0001__x0001__x0001_ð?_x0001__x0001__x0001__x0001__x0001__x0001__x0008_@_x0001__x0001__x0001__x0001__x0001__x0001__x0008_@_x0001__x0001__x0001__x0001__x0001__x0001__x0001_@_x0001__x0001__x0001__x0001__x0001__x0001__x0010_@_x0001__x0001__x0001__x0001__x0001__x0001__x0014_@_x0001__x0001__x0001__x0001__x0001__x0001__x0014_@_x0001__x0001__x0001__x0001__x0001__x0001__x0014_@_x0001__x0001__x0001__x0001__x0001__x0001__x0001_@_x0001__x0001__x0001__x0001__x0001__x0001__x0001_@_x0001__x0001__x0001__x0001__x0001__x0001__x0001_@_x0001__x0001__x0001__x0001__x0001__x0001__x0008_@_x0001__x0001__x0001__x0001__x0001__x0001__x0008_@_x0001__x0001__x0001__x0001__x0001__x0001_ð?_x0001__x0001__x0001__x0001__x0001__x0001__x0014_@_x0001__x0001__x0001__x0001__x0001__x0001__x0014_@_x0001__x0002__x0001__x0001__x0001__x0001__x0001__x0001__x0008_@_x0001__x0001__x0001__x0001__x0001__x0001__x0001_@_x0001__x0001__x0001__x0001__x0001__x0001__x0010_@_x0001__x0001__x0001__x0001__x0001__x0001__x0014_@_x0001__x0001__x0001__x0001__x0001__x0001__x0010_@_x0001__x0001__x0001__x0001__x0001__x0001__x0001_@_x0001__x0001__x0001__x0001__x0001__x0001_ð?_x0001__x0001__x0001__x0001__x0001__x0001__x0014_@_x0001__x0001__x0001__x0001__x0001__x0001__x0008_@_x0001__x0001__x0001__x0001__x0001__x0001__x0001_@_x0001__x0001__x0001__x0001__x0001__x0001_ð?_x0001__x0001__x0001__x0001__x0001__x0001__x0010_@_x0001__x0001__x0001__x0001__x0001__x0001__x0001_@_x0001__x0001__x0001__x0001__x0001__x0001__x0001_@_x0001__x0001__x0001__x0001__x0001__x0001__x0001_@_x0001__x0001__x0001__x0001__x0001__x0001__x0014_@_x0001__x0001__x0001__x0001__x0001__x0001__x0001_@_x0001__x0001__x0001__x0001__x0001__x0001_ð?_x0001__x0001__x0001__x0001__x0001__x0001__x0010_@_x0001__x0001__x0001__x0001__x0001__x0001__x0014_@_x0001__x0001__x0001__x0001__x0001__x0001__x0010_@_x0001__x0001__x0001__x0001__x0001__x0001__x0010_@_x0001__x0001__x0001__x0001__x0001__x0001__x0010_@_x0001__x0001__x0001__x0001__x0001__x0001__x0010_@_x0001__x0001__x0001__x0001__x0001__x0001__x0014_@_x0001__x0001__x0001__x0001__x0001__x0001__x0014_@_x0001__x0001__x0001__x0001__x0001__x0001__x0014_@_x0001__x0001__x0001__x0001__x0001__x0001__x0010_@_x0001__x0001__x0001__x0001__x0001__x0001_ð?_x0001__x0001__x0001__x0001__x0001__x0001__x0014_@_x0001__x0001__x0001__x0001__x0001__x0001__x0008_@_x0001__x0001__x0001__x0001__x0001__x0002__x0001__x0001__x0010_@_x0001__x0001__x0001__x0001__x0001__x0001__x0008_@_x0001__x0001__x0001__x0001__x0001__x0001__x0010_@_x0001__x0001__x0001__x0001__x0001__x0001_ð?_x0001__x0001__x0001__x0001__x0001__x0001__x0010_@_x0001__x0001__x0001__x0001__x0001__x0001__x0010_@_x0001__x0001__x0001__x0001__x0001__x0001_ð?_x0001__x0001__x0001__x0001__x0001__x0001__x0014_@_x0001__x0001__x0001__x0001__x0001__x0001__x0008_@_x0001__x0001__x0001__x0001__x0001__x0001__x0014_@_x0001__x0001__x0001__x0001__x0001__x0001__x0008_@_x0001__x0001__x0001__x0001__x0001__x0001__x0010_@_x0001__x0001__x0001__x0001__x0001__x0001__x0008_@_x0001__x0001__x0001__x0001__x0001__x0001_ð?_x0001__x0001__x0001__x0001__x0001__x0001_ð?_x0001__x0001__x0001__x0001__x0001__x0001_ð?_x0001__x0001__x0001__x0001__x0001__x0001_ð?_x0001__x0001__x0001__x0001__x0001__x0001__x0008_@_x0001__x0001__x0001__x0001__x0001__x0001__x0008_@_x0001__x0001__x0001__x0001__x0001__x0001_ð?_x0001__x0001__x0001__x0001__x0001__x0001__x0008_@_x0001__x0001__x0001__x0001__x0001__x0001__x0010_@_x0001__x0001__x0001__x0001__x0001__x0001__x0010_@_x0001__x0001__x0001__x0001__x0001__x0001_ð?_x0001__x0001__x0001__x0001__x0001__x0001__x0008_@_x0001__x0001__x0001__x0001__x0001__x0001__x0001_@_x0001__x0001__x0001__x0001__x0001__x0001__x0018_@_x0001__x0001__x0001__x0001__x0001__x0001_ð?_x0001__x0001__x0001__x0001__x0001__x0001__x0014_@_x0001__x0001__x0001__x0001__x0001__x0001__x0001_@_x0001__x0001__x0001__x0001__x0001__x0001__x0001_@_x0001__x0001__x0001__x0001__x0001__x0001_ð?_x0001__x0002__x0001__x0001__x0001__x0001__x0001__x0001__x0001_@_x0001__x0001__x0001__x0001__x0001__x0001__x0001_@_x0001__x0001__x0001__x0001__x0001__x0001__x0014_@_x0001__x0001__x0001__x0001__x0001__x0001__x0008_@_x0001__x0001__x0001__x0001__x0001__x0001_ð?_x0001__x0001__x0001__x0001__x0001__x0001__x0001_@_x0001__x0001__x0001__x0001__x0001__x0001__x0008_@_x0001__x0001__x0001__x0001__x0001__x0001__x0001_@_x0001__x0001__x0001__x0001__x0001__x0001__x0014_@_x0001__x0001__x0001__x0001__x0001__x0001__x0014_@_x0001__x0001__x0001__x0001__x0001__x0001_ð?_x0001__x0001__x0001__x0001__x0001__x0001__x0001_@_x0001__x0001__x0001__x0001__x0001__x0001__x0008_@_x0001__x0001__x0001__x0001__x0001__x0001__x0001_@_x0001__x0001__x0001__x0001__x0001__x0001__x0010_@_x0001__x0001__x0001__x0001__x0001__x0001__x0014_@_x0001__x0001__x0001__x0001__x0001__x0001__x0014_@_x0001__x0001__x0001__x0001__x0001__x0001__x0001_@_x0001__x0001__x0001__x0001__x0001__x0001__x0010_@_x0001__x0001__x0001__x0001__x0001__x0001__x0010_@_x0001__x0001__x0001__x0001__x0001__x0001_ð?_x0001__x0001__x0001__x0001__x0001__x0001__x0014_@_x0001__x0001__x0001__x0001__x0001__x0001__x0010_@_x0001__x0001__x0001__x0001__x0001__x0001__x0010_@_x0001__x0001__x0001__x0001__x0001__x0001__x0018_@_x0001__x0001__x0001__x0001__x0001__x0001_ð?_x0001__x0001__x0001__x0001__x0001__x0001_ð?_x0001__x0001__x0001__x0001__x0001__x0001__x0008_@_x0001__x0001__x0001__x0001__x0001__x0001__x0010_@_x0001__x0001__x0001__x0001__x0001__x0001__x0010_@_x0001__x0001__x0001__x0001__x0001__x0001_ð?_x0001__x0001__x0001__x0001__x0001__x0002__x0001__x0001__x0008_@_x0001__x0001__x0001__x0001__x0001__x0001__x0008_@_x0001__x0001__x0001__x0001__x0001__x0001__x0010_@_x0001__x0001__x0001__x0001__x0001__x0001__x0010_@_x0001__x0001__x0001__x0001__x0001__x0001__x0010_@_x0001__x0001__x0001__x0001__x0001__x0001__x0014_@_x0001__x0001__x0001__x0001__x0001__x0001__x0014_@_x0001__x0001__x0001__x0001__x0001__x0001__x0008_@_x0001__x0001__x0001__x0001__x0001__x0001__x0010_@_x0001__x0001__x0001__x0001__x0001__x0001__x0008_@_x0001__x0001__x0001__x0001__x0001__x0001__x0008_@_x0001__x0001__x0001__x0001__x0001__x0001_ð?_x0001__x0001__x0001__x0001__x0001__x0001__x0008_@_x0001__x0001__x0001__x0001__x0001__x0001_ð?_x0001__x0001__x0001__x0001__x0001__x0001__x0014_@_x0001__x0001__x0001__x0001__x0001__x0001__x0014_@_x0001__x0001__x0001__x0001__x0001__x0001__x0014_@_x0001__x0001__x0001__x0001__x0001__x0001__x0008_@_x0001__x0001__x0001__x0001__x0001__x0001__x0010_@_x0001__x0001__x0001__x0001__x0001__x0001__x0008_@_x0001__x0001__x0001__x0001__x0001__x0001__x0018_@_x0001__x0001__x0001__x0001__x0001__x0001_ð?_x0001__x0001__x0001__x0001__x0001__x0001__x0010_@_x0001__x0001__x0001__x0001__x0001__x0001__x0018_@_x0001__x0001__x0001__x0001__x0001__x0001__x0010_@_x0001__x0001__x0001__x0001__x0001__x0001_ð?_x0001__x0001__x0001__x0001__x0001__x0001__x0008_@_x0001__x0001__x0001__x0001__x0001__x0001__x0010_@_x0001__x0001__x0001__x0001__x0001__x0001_ð?_x0001__x0001__x0001__x0001__x0001__x0001__x0010_@_x0001__x0001__x0001__x0001__x0001__x0001__x0001_@_x0001__x0001__x0001__x0001__x0001__x0001__x0001_@_x0001__x0002__x0001__x0001__x0001__x0001__x0001__x0001__x0008_@_x0001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ð?_x0001__x0001__x0001__x0001__x0001__x0001__x0014_@_x0001__x0001__x0001__x0001__x0001__x0001_ð?_x0001__x0001__x0001__x0001__x0001__x0001_ð?_x0001__x0001__x0001__x0001__x0001__x0001__x0014_@_x0001__x0001__x0001__x0001__x0001__x0001__x0008_@_x0001__x0001__x0001__x0001__x0001__x0001_ð?_x0001__x0001__x0001__x0001__x0001__x0001__x0008_@_x0001__x0001__x0001__x0001__x0001__x0001__x0008_@_x0001__x0001__x0001__x0001__x0001__x0001_ð?_x0001__x0001__x0001__x0001__x0001__x0001_ð?_x0001__x0001__x0001__x0001__x0001__x0001__x0010_@_x0001__x0001__x0001__x0001__x0001__x0001__x0008_@_x0001__x0001__x0001__x0001__x0001__x0001__x0010_@_x0001__x0001__x0001__x0001__x0001__x0001__x0001_@_x0001__x0001__x0001__x0001__x0001__x0001__x0010_@_x0001__x0001__x0001__x0001__x0001__x0001__x0008_@_x0001__x0001__x0001__x0001__x0001__x0001__x0014_@_x0001__x0001__x0001__x0001__x0001__x0001__x0014_@_x0001__x0001__x0001__x0001__x0001__x0001__x0014_@_x0001__x0001__x0001__x0001__x0001__x0001__x0014_@_x0001__x0001__x0001__x0001__x0001__x0001__x0010_@_x0001__x0001__x0001__x0001__x0001__x0001__x0010_@_x0001__x0001__x0001__x0001__x0001__x0001__x0001_@_x0001__x0001__x0001__x0001__x0001__x0001__x0001_@_x0001__x0001__x0001__x0001__x0001__x0002__x0001__x0001__x0014_@_x0001__x0001__x0001__x0001__x0001__x0001__x0010_@_x0001__x0001__x0001__x0001__x0001__x0001__x0010_@_x0001__x0001__x0001__x0001__x0001__x0001__x0008_@_x0001__x0001__x0001__x0001__x0001__x0001__x0014_@_x0001__x0001__x0001__x0001__x0001__x0001__x0010_@_x0001__x0001__x0001__x0001__x0001__x0001__x0001_@_x0001__x0001__x0001__x0001__x0001__x0001__x0008_@_x0001__x0001__x0001__x0001__x0001__x0001__x0010_@_x0001__x0001__x0001__x0001__x0001__x0001__x0014_@_x0001__x0001__x0001__x0001__x0001__x0001__x0014_@_x0001__x0001__x0001__x0001__x0001__x0001__x0001_@_x0001__x0001__x0001__x0001__x0001__x0001_ð?_x0001__x0001__x0001__x0001__x0001__x0001__x0008_@_x0001__x0001__x0001__x0001__x0001__x0001__x0008_@_x0001__x0001__x0001__x0001__x0001__x0001__x0014_@_x0001__x0001__x0001__x0001__x0001__x0001__x0014_@_x0001__x0001__x0001__x0001__x0001__x0001__x0010_@_x0001__x0001__x0001__x0001__x0001__x0001__x0014_@_x0001__x0001__x0001__x0001__x0001__x0001__x0001_@_x0001__x0001__x0001__x0001__x0001__x0001__x0010_@_x0001__x0001__x0001__x0001__x0001__x0001__x0008_@_x0001__x0001__x0001__x0001__x0001__x0001_ð?_x0001__x0001__x0001__x0001__x0001__x0001__x0008_@_x0001__x0001__x0001__x0001__x0001__x0001__x0018_@_x0001__x0001__x0001__x0001__x0001__x0001__x0014_@_x0001__x0001__x0001__x0001__x0001__x0001__x0010_@_x0001__x0001__x0001__x0001__x0001__x0001__x0001_@_x0001__x0001__x0001__x0001__x0001__x0001__x0014_@_x0001__x0001__x0001__x0001__x0001__x0001_ð?_x0001__x0001__x0001__x0001__x0001__x0001__x0008_@_x0001__x0001__x0001__x0001__x0001__x0001__x0014_@_x0001__x0002__x0001__x0001__x0001__x0001__x0001__x0001__x0010_@_x0001__x0001__x0001__x0001__x0001__x0001__x0014_@_x0001__x0001__x0001__x0001__x0001__x0001__x0008_@_x0001__x0001__x0001__x0001__x0001__x0001__x0010_@_x0001__x0001__x0001__x0001__x0001__x0001__x0001_@_x0001__x0001__x0001__x0001__x0001__x0001_ð?_x0001__x0001__x0001__x0001__x0001__x0001__x0014_@_x0001__x0001__x0001__x0001__x0001__x0001_ð?_x0001__x0001__x0001__x0001__x0001__x0001__x0008_@_x0001__x0001__x0001__x0001__x0001__x0001_ð?_x0001__x0001__x0001__x0001__x0001__x0001__x0010_@_x0001__x0001__x0001__x0001__x0001__x0001__x0014_@_x0001__x0001__x0001__x0001__x0001__x0001__x0001_@_x0001__x0001__x0001__x0001__x0001__x0001__x0001_@_x0001__x0001__x0001__x0001__x0001__x0001_ð?_x0001__x0001__x0001__x0001__x0001__x0001__x0014_@_x0001__x0001__x0001__x0001__x0001__x0001__x0008_@_x0001__x0001__x0001__x0001__x0001__x0001__x0001_@_x0001__x0001__x0001__x0001__x0001__x0001__x0010_@_x0001__x0001__x0001__x0001__x0001__x0001__x0010_@_x0001__x0001__x0001__x0001__x0001__x0001_ð?_x0001__x0001__x0001__x0001__x0001__x0001_ð?_x0001__x0001__x0001__x0001__x0001__x0001__x0008_@_x0001__x0001__x0001__x0001__x0001__x0001__x0001_@_x0001__x0001__x0001__x0001__x0001__x0001__x0010_@_x0001__x0001__x0001__x0001__x0001__x0001__x0008_@_x0001__x0001__x0001__x0001__x0001__x0001__x0014_@_x0001__x0001__x0001__x0001__x0001__x0001__x0001_@_x0001__x0001__x0001__x0001__x0001__x0001__x0008_@_x0001__x0001__x0001__x0001__x0001__x0001__x0001_@_x0001__x0001__x0001__x0001__x0001__x0001__x0008_@_x0001__x0001__x0001__x0001__x0001__x0002__x0001__x0001__x0010_@_x0001__x0001__x0001__x0001__x0001__x0001__x0014_@_x0001__x0001__x0001__x0001__x0001__x0001__x0008_@_x0001__x0001__x0001__x0001__x0001__x0001__x0010_@_x0001__x0001__x0001__x0001__x0001__x0001__x0014_@_x0001__x0001__x0001__x0001__x0001__x0001__x0001_@_x0001__x0001__x0001__x0001__x0001__x0001__x0010_@_x0001__x0001__x0001__x0001__x0001__x0001__x0001_@_x0001__x0001__x0001__x0001__x0001__x0001__x0010_@_x0001__x0001__x0001__x0001__x0001__x0001__x0008_@_x0001__x0001__x0001__x0001__x0001__x0001__x0018_@_x0001__x0001__x0001__x0001__x0001__x0001__x0010_@_x0001__x0001__x0001__x0001__x0001__x0001_ð?_x0001__x0001__x0001__x0001__x0001__x0001__x0014_@_x0001__x0001__x0001__x0001__x0001__x0001__x0001_@_x0001__x0001__x0001__x0001__x0001__x0001__x0008_@_x0001__x0001__x0001__x0001__x0001__x0001__x0008_@_x0001__x0001__x0001__x0001__x0001__x0001__x0008_@_x0001__x0001__x0001__x0001__x0001__x0001__x0014_@_x0001__x0001__x0001__x0001__x0001__x0001__x0010_@_x0001__x0001__x0001__x0001__x0001__x0001_ð?_x0001__x0001__x0001__x0001__x0001__x0001__x0001_@_x0001__x0001__x0001__x0001__x0001__x0001__x0008_@_x0001__x0001__x0001__x0001__x0001__x0001__x0001_@_x0001__x0001__x0001__x0001__x0001__x0001_ð?_x0001__x0001__x0001__x0001__x0001__x0001__x0014_@_x0001__x0001__x0001__x0001__x0001__x0001__x0010_@_x0001__x0001__x0001__x0001__x0001__x0001__x0001_@_x0001__x0001__x0001__x0001__x0001__x0001__x0001_@_x0001__x0001__x0001__x0001__x0001__x0001_ð?_x0001__x0001__x0001__x0001__x0001__x0001__x0008_@_x0001__x0001__x0001__x0001__x0001__x0001__x0010_@_x0001__x0002__x0001__x0001__x0001__x0001__x0001__x0001_ð?_x0001__x0001__x0001__x0001__x0001__x0001__x0001_@_x0001__x0001__x0001__x0001__x0001__x0001__x0001_@_x0001__x0001__x0001__x0001__x0001__x0001__x0014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0001_@_x0001__x0001__x0001__x0001__x0001__x0001__x0008_@_x0001__x0001__x0001__x0001__x0001__x0001__x0014_@_x0001__x0001__x0001__x0001__x0001__x0001__x0008_@_x0001__x0001__x0001__x0001__x0001__x0001__x0001_@_x0001__x0001__x0001__x0001__x0001__x0001__x0008_@_x0001__x0001__x0001__x0001__x0001__x0001__x0010_@_x0001__x0001__x0001__x0001__x0001__x0001__x0008_@_x0001__x0001__x0001__x0001__x0001__x0001_ð?_x0001__x0001__x0001__x0001__x0001__x0001_ð?_x0001__x0001__x0001__x0001__x0001__x0001__x0001_@_x0001__x0001__x0001__x0001__x0001__x0001__x0001_@_x0001__x0001__x0001__x0001__x0001__x0001__x0014_@_x0001__x0001__x0001__x0001__x0001__x0001__x0010_@_x0001__x0001__x0001__x0001__x0001__x0001__x0001_@_x0001__x0001__x0001__x0001__x0001__x0001__x0008_@_x0001__x0001__x0001__x0001__x0001__x0001__x0001_@_x0001__x0001__x0001__x0001__x0001__x0001_ð?_x0001__x0001__x0001__x0001__x0001__x0001__x0001_@_x0001__x0001__x0001__x0001__x0001__x0001__x0008_@_x0001__x0001__x0001__x0001__x0001__x0001__x0008_@_x0001__x0001__x0001__x0001__x0001__x0002__x0001__x0001__x0018_@_x0001__x0001__x0001__x0001__x0001__x0001__x0001_@_x0001__x0001__x0001__x0001__x0001__x0001__x0014_@_x0001__x0001__x0001__x0001__x0001__x0001__x0001_@_x0001__x0001__x0001__x0001__x0001__x0001__x0010_@_x0001__x0001__x0001__x0001__x0001__x0001__x0001_@_x0001__x0001__x0001__x0001__x0001__x0001__x0008_@_x0001__x0001__x0001__x0001__x0001__x0001__x0010_@_x0001__x0001__x0001__x0001__x0001__x0001_ð?_x0001__x0001__x0001__x0001__x0001__x0001__x0008_@_x0001__x0001__x0001__x0001__x0001__x0001__x0001_@_x0001__x0001__x0001__x0001__x0001__x0001__x0010_@_x0001__x0001__x0001__x0001__x0001__x0001__x0008_@_x0001__x0001__x0001__x0001__x0001__x0001__x0010_@_x0001__x0001__x0001__x0001__x0001__x0001__x0001_@_x0001__x0001__x0001__x0001__x0001__x0001__x0008_@_x0001__x0001__x0001__x0001__x0001__x0001__x0018_@_x0001__x0001__x0001__x0001__x0001__x0001__x0001_@_x0001__x0001__x0001__x0001__x0001__x0001_ð?_x0001__x0001__x0001__x0001__x0001__x0001__x0001_@_x0001__x0001__x0001__x0001__x0001__x0001__x0018_@_x0001__x0001__x0001__x0001__x0001__x0001__x0010_@_x0001__x0001__x0001__x0001__x0001__x0001__x0010_@_x0001__x0001__x0001__x0001__x0001__x0001_ð?_x0001__x0001__x0001__x0001__x0001__x0001__x0008_@_x0001__x0001__x0001__x0001__x0001__x0001_ð?_x0001__x0001__x0001__x0001__x0001__x0001_ð?_x0001__x0001__x0001__x0001__x0001__x0001_ð?_x0001__x0001__x0001__x0001__x0001__x0001__x0001_@_x0001__x0001__x0001__x0001__x0001__x0001__x0001_@_x0001__x0001__x0001__x0001__x0001__x0001_ð?_x0001__x0001__x0001__x0001__x0001__x0001__x0008_@_x0001__x0002__x0001__x0001__x0001__x0001__x0001__x0001__x0014_@_x0001__x0001__x0001__x0001__x0001__x0001__x0010_@_x0001__x0001__x0001__x0001__x0001__x0001__x0008_@_x0001__x0001__x0001__x0001__x0001__x0001_ð?_x0001__x0001__x0001__x0001__x0001__x0001__x0010_@_x0001__x0001__x0001__x0001__x0001__x0001__x0001_@_x0001__x0001__x0001__x0001__x0001__x0001__x0014_@_x0001__x0001__x0001__x0001__x0001__x0001__x0008_@_x0001__x0001__x0001__x0001__x0001__x0001__x0001_@_x0001__x0001__x0001__x0001__x0001__x0001__x0008_@_x0001__x0001__x0001__x0001__x0001__x0001__x0001_@_x0001__x0001__x0001__x0001__x0001__x0001_ð?_x0001__x0001__x0001__x0001__x0001__x0001__x0001_@_x0001__x0001__x0001__x0001__x0001__x0001__x0014_@_x0001__x0001__x0001__x0001__x0001__x0001__x0001_@_x0001__x0001__x0001__x0001__x0001__x0001__x0008_@_x0001__x0001__x0001__x0001__x0001__x0001__x0014_@_x0001__x0001__x0001__x0001__x0001__x0001__x0014_@_x0001__x0001__x0001__x0001__x0001__x0001__x0008_@_x0001__x0001__x0001__x0001__x0001__x0001__x0010_@_x0001__x0001__x0001__x0001__x0001__x0001__x0001_@_x0001__x0001__x0001__x0001__x0001__x0001__x0010_@_x0001__x0001__x0001__x0001__x0001__x0001_ð?_x0001__x0001__x0001__x0001__x0001__x0001_ð?_x0001__x0001__x0001__x0001__x0001__x0001__x0010_@_x0001__x0001__x0001__x0001__x0001__x0001__x0010_@_x0001__x0001__x0001__x0001__x0001__x0001__x0014_@_x0001__x0001__x0001__x0001__x0001__x0001__x0001_@_x0001__x0001__x0001__x0001__x0001__x0001__x0010_@_x0001__x0001__x0001__x0001__x0001__x0001__x0001_@_x0001__x0001__x0001__x0001__x0001__x0001__x0014_@_x0001__x0001__x0001__x0001__x0001__x0002__x0001__x0001_ð?_x0001__x0001__x0001__x0001__x0001__x0001_ð?_x0001__x0001__x0001__x0001__x0001__x0001_ð?_x0001__x0001__x0001__x0001__x0001__x0001__x0014_@_x0001__x0001__x0001__x0001__x0001__x0001__x0010_@_x0001__x0001__x0001__x0001__x0001__x0001__x0008_@_x0001__x0001__x0001__x0001__x0001__x0001__x0008_@_x0001__x0001__x0001__x0001__x0001__x0001__x0018_@_x0001__x0001__x0001__x0001__x0001__x0001__x0014_@_x0001__x0001__x0001__x0001__x0001__x0001__x0014_@_x0001__x0001__x0001__x0001__x0001__x0001_ð?_x0001__x0001__x0001__x0001__x0001__x0001_ð?_x0001__x0001__x0001__x0001__x0001__x0001_ð?_x0001__x0001__x0001__x0001__x0001__x0001__x0008_@_x0001__x0001__x0001__x0001__x0001__x0001__x0001_@_x0001__x0001__x0001__x0001__x0001__x0001__x0001_@_x0001__x0001__x0001__x0001__x0001__x0001__x0010_@_x0001__x0001__x0001__x0001__x0001__x0001__x0001_@_x0001__x0001__x0001__x0001__x0001__x0001__x0010_@_x0001__x0001__x0001__x0001__x0001__x0001__x0008_@_x0001__x0001__x0001__x0001__x0001__x0001__x0014_@_x0001__x0001__x0001__x0001__x0001__x0001__x0008_@_x0001__x0001__x0001__x0001__x0001__x0001__x0001_@_x0001__x0001__x0001__x0001__x0001__x0001__x0010_@_x0001__x0001__x0001__x0001__x0001__x0001__x0008_@_x0001__x0001__x0001__x0001__x0001__x0001_ð?_x0001__x0001__x0001__x0001__x0001__x0001__x0014_@_x0001__x0001__x0001__x0001__x0001__x0001__x0008_@_x0001__x0001__x0001__x0001__x0001__x0001__x0001_@_x0001__x0001__x0001__x0001__x0001__x0001__x0010_@_x0001__x0001__x0001__x0001__x0001__x0001__x0001_@_x0001__x0001__x0001__x0001__x0001__x0001__x0008_@_x0001__x0002__x0001__x0001__x0001__x0001__x0001__x0001__x0014_@_x0001__x0001__x0001__x0001__x0001__x0001__x0001_@_x0001__x0001__x0001__x0001__x0001__x0001__x0010_@_x0001__x0001__x0001__x0001__x0001__x0001__x0014_@_x0001__x0001__x0001__x0001__x0001__x0001__x0008_@_x0001__x0001__x0001__x0001__x0001__x0001__x0001_@_x0001__x0001__x0001__x0001__x0001__x0001__x0001_@_x0001__x0001__x0001__x0001__x0001__x0001__x0014_@_x0001__x0001__x0001__x0001__x0001__x0001__x0014_@_x0001__x0001__x0001__x0001__x0001__x0001__x0001_@_x0001__x0001__x0001__x0001__x0001__x0001_ð?_x0001__x0001__x0001__x0001__x0001__x0001_ð?_x0001__x0001__x0001__x0001__x0001__x0001__x0001_@_x0001__x0001__x0001__x0001__x0001__x0001__x0008_@_x0001__x0001__x0001__x0001__x0001__x0001__x0010_@_x0001__x0001__x0001__x0001__x0001__x0001_ð?_x0001__x0001__x0001__x0001__x0001__x0001__x0010_@_x0001__x0001__x0001__x0001__x0001__x0001__x0008_@_x0001__x0001__x0001__x0001__x0001__x0001__x0008_@_x0001__x0001__x0001__x0001__x0001__x0001__x0014_@_x0001__x0001__x0001__x0001__x0001__x0001__x0001_@_x0001__x0001__x0001__x0001__x0001__x0001__x0001_@_x0001__x0001__x0001__x0001__x0001__x0001__x0014_@_x0001__x0001__x0001__x0001__x0001__x0001__x0010_@_x0001__x0001__x0001__x0001__x0001__x0001_ð?_x0001__x0001__x0001__x0001__x0001__x0001__x0014_@_x0001__x0001__x0001__x0001__x0001__x0001_ð?_x0001__x0001__x0001__x0001__x0001__x0001__x0008_@_x0001__x0001__x0001__x0001__x0001__x0001__x0008_@_x0001__x0001__x0001__x0001__x0001__x0001__x0010_@_x0001__x0001__x0001__x0001__x0001__x0001__x0001_@_x0001__x0001__x0001__x0001__x0001__x0002__x0001__x0001__x0014_@_x0001__x0001__x0001__x0001__x0001__x0001_ð?_x0001__x0001__x0001__x0001__x0001__x0001__x0014_@_x0001__x0001__x0001__x0001__x0001__x0001__x0008_@_x0001__x0001__x0001__x0001__x0001__x0001__x0001_@_x0001__x0001__x0001__x0001__x0001__x0001__x0014_@_x0001__x0001__x0001__x0001__x0001__x0001__x0001_@_x0001__x0001__x0001__x0001__x0001__x0001__x0001_@_x0001__x0001__x0001__x0001__x0001__x0001__x0001_@_x0001__x0001__x0001__x0001__x0001__x0001__x0001_@_x0001__x0001__x0001__x0001__x0001__x0001_ð?_x0001__x0001__x0001__x0001__x0001__x0001__x0008_@_x0001__x0001__x0001__x0001__x0001__x0001__x0014_@_x0001__x0001__x0001__x0001__x0001__x0001_ð?_x0001__x0001__x0001__x0001__x0001__x0001__x0008_@_x0001__x0001__x0001__x0001__x0001__x0001__x0001_@_x0001__x0001__x0001__x0001__x0001__x0001_ð?_x0001__x0001__x0001__x0001__x0001__x0001__x0001_@_x0001__x0001__x0001__x0001__x0001__x0001__x0010_@_x0001__x0001__x0001__x0001__x0001__x0001__x0014_@_x0001__x0001__x0001__x0001__x0001__x0001__x0014_@_x0001__x0001__x0001__x0001__x0001__x0001__x0014_@_x0001__x0001__x0001__x0001__x0001__x0001_ð?_x0001__x0001__x0001__x0001__x0001__x0001__x0018_@_x0001__x0001__x0001__x0001__x0001__x0001__x0014_@_x0001__x0001__x0001__x0001__x0001__x0001__x0001_@_x0001__x0001__x0001__x0001__x0001__x0001_ð?_x0001__x0001__x0001__x0001__x0001__x0001__x0010_@_x0001__x0001__x0001__x0001__x0001__x0001__x0001_@_x0001__x0001__x0001__x0001__x0001__x0001__x0001_@_x0001__x0001__x0001__x0001__x0001__x0001__x0008_@_x0001__x0001__x0001__x0001__x0001__x0001__x0008_@_x0001__x0002__x0001__x0001__x0001__x0001__x0001__x0001_ð?_x0001__x0001__x0001__x0001__x0001__x0001_ð?_x0001__x0001__x0001__x0001__x0001__x0001_ð?_x0001__x0001__x0001__x0001__x0001__x0001__x0014_@_x0001__x0001__x0001__x0001__x0001__x0001__x0001_@_x0001__x0001__x0001__x0001__x0001__x0001_ð?_x0001__x0001__x0001__x0001__x0001__x0001__x0008_@_x0001__x0001__x0001__x0001__x0001__x0001__x0008_@_x0001__x0001__x0001__x0001__x0001__x0001_ð?_x0001__x0001__x0001__x0001__x0001__x0001_ð?_x0001__x0001__x0001__x0001__x0001__x0001__x0010_@_x0001__x0001__x0001__x0001__x0001__x0001__x0001_@_x0001__x0001__x0001__x0001__x0001__x0001_ð?_x0001__x0001__x0001__x0001__x0001__x0001_ð?_x0001__x0001__x0001__x0001__x0001__x0001__x0008_@_x0001__x0001__x0001__x0001__x0001__x0001__x0001_@_x0001__x0001__x0001__x0001__x0001__x0001__x0010_@_x0001__x0001__x0001__x0001__x0001__x0001__x0010_@_x0001__x0001__x0001__x0001__x0001__x0001_ð?_x0001__x0001__x0001__x0001__x0001__x0001__x0008_@_x0001__x0001__x0001__x0001__x0001__x0001__x0001_@_x0001__x0001__x0001__x0001__x0001__x0001__x0001_@_x0001__x0001__x0001__x0001__x0001__x0001__x0010_@_x0001__x0001__x0001__x0001__x0001__x0001__x0001_@_x0001__x0001__x0001__x0001__x0001__x0001__x0008_@_x0001__x0001__x0001__x0001__x0001__x0001__x0014_@_x0001__x0001__x0001__x0001__x0001__x0001__x0001_@_x0001__x0001__x0001__x0001__x0001__x0001_ð?_x0001__x0001__x0001__x0001__x0001__x0001__x0010_@_x0001__x0001__x0001__x0001__x0001__x0001__x0001_@_x0001__x0001__x0001__x0001__x0001__x0001_ð?_x0001__x0001__x0001__x0001__x0001__x0002__x0001__x0001__x0014_@_x0001__x0001__x0001__x0001__x0001__x0001__x0014_@_x0001__x0001__x0001__x0001__x0001__x0001__x0008_@_x0001__x0001__x0001__x0001__x0001__x0001__x0001_@_x0001__x0001__x0001__x0001__x0001__x0001__x0008_@_x0001__x0001__x0001__x0001__x0001__x0001__x0008_@_x0001__x0001__x0001__x0001__x0001__x0001_ð?_x0001__x0001__x0001__x0001__x0001__x0001__x0001_@_x0001__x0001__x0001__x0001__x0001__x0001__x0008_@_x0001__x0001__x0001__x0001__x0001__x0001__x0008_@_x0001__x0001__x0001__x0001__x0001__x0001__x0014_@_x0001__x0001__x0001__x0001__x0001__x0001_ð?_x0001__x0001__x0001__x0001__x0001__x0001_ð?_x0001__x0001__x0001__x0001__x0001__x0001__x0001_@_x0001__x0001__x0001__x0001__x0001__x0001__x0008_@_x0001__x0001__x0001__x0001__x0001__x0001_ð?_x0001__x0001__x0001__x0001__x0001__x0001__x0008_@_x0001__x0001__x0001__x0001__x0001__x0001__x0008_@_x0001__x0001__x0001__x0001__x0001__x0001__x0008_@_x0001__x0001__x0001__x0001__x0001__x0001__x0010_@_x0001__x0001__x0001__x0001__x0001__x0001__x0018_@_x0001__x0001__x0001__x0001__x0001__x0001__x0008_@_x0001__x0001__x0001__x0001__x0001__x0001__x0010_@_x0001__x0001__x0001__x0001__x0001__x0001_ð?_x0001__x0001__x0001__x0001__x0001__x0001_ð?_x0001__x0001__x0001__x0001__x0001__x0001__x0010_@_x0001__x0001__x0001__x0001__x0001__x0001_ð?_x0001__x0001__x0001__x0001__x0001__x0001__x0010_@_x0001__x0001__x0001__x0001__x0001__x0001__x0010_@_x0001__x0001__x0001__x0001__x0001__x0001__x0008_@_x0001__x0001__x0001__x0001__x0001__x0001_ð?_x0001__x0001__x0001__x0001__x0001__x0001__x0018_@_x0001__x0002__x0001__x0001__x0001__x0001__x0001__x0001__x0010_@_x0001__x0001__x0001__x0001__x0001__x0001__x0008_@_x0001__x0001__x0001__x0001__x0001__x0001__x0010_@_x0001__x0001__x0001__x0001__x0001__x0001__x0008_@_x0001__x0001__x0001__x0001__x0001__x0001__x0001_@_x0001__x0001__x0001__x0001__x0001__x0001__x0001_@_x0001__x0001__x0001__x0001__x0001__x0001__x0010_@_x0001__x0001__x0001__x0001__x0001__x0001__x0001_@_x0001__x0001__x0001__x0001__x0001__x0001_ð?_x0001__x0001__x0001__x0001__x0001__x0001__x0014_@_x0001__x0001__x0001__x0001__x0001__x0001__x0001_@_x0001__x0001__x0001__x0001__x0001__x0001__x0010_@_x0001__x0001__x0001__x0001__x0001__x0001__x0008_@_x0001__x0001__x0001__x0001__x0001__x0001_ð?_x0001__x0001__x0001__x0001__x0001__x0001__x0008_@_x0001__x0001__x0001__x0001__x0001__x0001__x0010_@_x0001__x0001__x0001__x0001__x0001__x0001__x0010_@_x0001__x0001__x0001__x0001__x0001__x0001__x0018_@_x0001__x0001__x0001__x0001__x0001__x0001__x0008_@_x0001__x0001__x0001__x0001__x0001__x0001__x0001_@_x0001__x0001__x0001__x0001__x0001__x0001__x0014_@_x0001__x0001__x0001__x0001__x0001__x0001__x0010_@_x0001__x0001__x0001__x0001__x0001__x0001__x0014_@_x0001__x0001__x0001__x0001__x0001__x0001__x0008_@_x0001__x0001__x0001__x0001__x0001__x0001__x0014_@_x0001__x0001__x0001__x0001__x0001__x0001__x0008_@_x0001__x0001__x0001__x0001__x0001__x0001__x0010_@_x0001__x0001__x0001__x0001__x0001__x0001__x0001_@_x0001__x0001__x0001__x0001__x0001__x0001__x0001_@_x0001__x0001__x0001__x0001__x0001__x0001__x0008_@_x0001__x0001__x0001__x0001__x0001__x0001_ð?_x0001__x0001__x0001__x0001__x0001__x0002__x0001__x0001__x0001_@_x0001__x0001__x0001__x0001__x0001__x0001__x0001_@_x0001__x0001__x0001__x0001__x0001__x0001__x0001_@_x0001__x0001__x0001__x0001__x0001__x0001_ð?_x0001__x0001__x0001__x0001__x0001__x0001__x0001_@_x0001__x0001__x0001__x0001__x0001__x0001__x0001_@_x0001__x0001__x0001__x0001__x0001__x0001_ð?_x0001__x0001__x0001__x0001__x0001__x0001__x0008_@_x0001__x0001__x0001__x0001__x0001__x0001__x0008_@_x0001__x0001__x0001__x0001__x0001__x0001__x0014_@_x0001__x0001__x0001__x0001__x0001__x0001__x0001_@_x0001__x0001__x0001__x0001__x0001__x0001__x0008_@_x0001__x0001__x0001__x0001__x0001__x0001__x0008_@_x0001__x0001__x0001__x0001__x0001__x0001_ð?_x0001__x0001__x0001__x0001__x0001__x0001__x0010_@_x0001__x0001__x0001__x0001__x0001__x0001__x0014_@_x0001__x0001__x0001__x0001__x0001__x0001__x0001_@_x0001__x0001__x0001__x0001__x0001__x0001__x0001_@_x0001__x0001__x0001__x0001__x0001__x0001_ð?_x0001__x0001__x0001__x0001__x0001__x0001__x0001_@_x0001__x0001__x0001__x0001__x0001__x0001_ð?_x0001__x0001__x0001__x0001__x0001__x0001__x0001_@_x0001__x0001__x0001__x0001__x0001__x0001__x0014_@_x0001__x0001__x0001__x0001__x0001__x0001__x0001_@_x0001__x0001__x0001__x0001__x0001__x0001__x0001_@_x0001__x0001__x0001__x0001__x0001__x0001__x0010_@_x0001__x0001__x0001__x0001__x0001__x0001_ð?_x0001__x0001__x0001__x0001__x0001__x0001_ð?_x0001__x0001__x0001__x0001__x0001__x0001__x0008_@_x0001__x0001__x0001__x0001__x0001__x0001__x0014_@_x0001__x0001__x0001__x0001__x0001__x0001__x0014_@_x0001__x0001__x0001__x0001__x0001__x0001__x0014_@_x0001__x0002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ð?_x0001__x0001__x0001__x0001__x0001__x0001__x0010_@_x0001__x0001__x0001__x0001__x0001__x0001_ð?_x0001__x0001__x0001__x0001__x0001__x0001__x0001_@_x0001__x0001__x0001__x0001__x0001__x0001__x0010_@_x0001__x0001__x0001__x0001__x0001__x0001__x0008_@_x0001__x0001__x0001__x0001__x0001__x0001__x0014_@_x0001__x0001__x0001__x0001__x0001__x0001__x0008_@_x0001__x0001__x0001__x0001__x0001__x0001__x0010_@_x0001__x0001__x0001__x0001__x0001__x0001__x0008_@_x0001__x0001__x0001__x0001__x0001__x0001__x0010_@_x0001__x0001__x0001__x0001__x0001__x0001__x0001_@_x0001__x0001__x0001__x0001__x0001__x0001__x0014_@_x0001__x0001__x0001__x0001__x0001__x0001_ð?_x0001__x0001__x0001__x0001__x0001__x0001__x0010_@_x0001__x0001__x0001__x0001__x0001__x0001_ð?_x0001__x0001__x0001__x0001__x0001__x0001__x0008_@_x0001__x0001__x0001__x0001__x0001__x0001_ð?_x0001__x0001__x0001__x0001__x0001__x0001__x0008_@_x0001__x0001__x0001__x0001__x0001__x0001_ð?_x0001__x0001__x0001__x0001__x0001__x0001__x0010_@_x0001__x0001__x0001__x0001__x0001__x0001__x0014_@_x0001__x0001__x0001__x0001__x0001__x0001__x0001_@_x0001__x0001__x0001__x0001__x0001__x0001__x0001_@_x0001__x0001__x0001__x0001__x0001__x0002__x0001__x0001__x0008_@_x0001__x0001__x0001__x0001__x0001__x0001__x0010_@_x0001__x0001__x0001__x0001__x0001__x0001__x0010_@_x0001__x0001__x0001__x0001__x0001__x0001__x0008_@_x0001__x0001__x0001__x0001__x0001__x0001__x0001_@_x0008__x0001__x0001__x0008__x0001__x0001__x0008__x0001__x0001__x0008__x0001__x0001__x0008__x0001__x0001__x0008__x0001__x0001__x0008__x0001__x0001__x0008__x0001__x0001__x0008__x0001__x0001__x0008__x0001__x0001__x0008__x0001__x0001__x0008__x0001__x0001__x0008__x0001__x0001__x0008__x0001__x0001__x0008__x0001__x0001__x0008__x0001__x0001__x0008__x0001__x0001__x0008__x0001__x0001__x0008__x0001__x0001__x0008__x0001__x0001__x0008__x0001__x0001__x0008__x0001__x0001__x0008__x0001__x0001__x0008__x0001__x0001__x0008__x0001__x0001__x0008__x0001__x0001__x0008__x0001__x0001__x0008__x0001__x0001__x0008__x0001__x0001__x0008__x0001__x0001__x0008__x0001__x0001_¡_x0008__x0001__x0001_ýÿÿÿ¢_x0008__x0001__x0001_£_x0008__x0001__x0001_¤_x0008__x0001__x0001_¥_x0008__x0001__x0001_¦_x0008__x0001__x0001_§_x0008__x0001__x0001_¨_x0008__x0001__x0001_©_x0008__x0001__x0001_ª_x0008__x0001__x0001_«_x0008__x0001__x0001_¬_x0008__x0001__x0001_­_x0008__x0001__x0001_®_x0008__x0001__x0001_¯_x0008__x0001__x0001_°_x0008__x0001__x0001_±_x0008__x0001__x0001_²_x0008__x0001__x0001_³_x0008__x0001__x0001_´_x0008__x0001__x0001_µ_x0008__x0001__x0001_¶_x0008__x0001__x0001__x0001__x0002_·_x0008__x0001__x0001_¸_x0008__x0001__x0001_¹_x0008__x0001__x0001_º_x0008__x0001__x0001_»_x0008__x0001__x0001_¼_x0008__x0001__x0001_½_x0008__x0001__x0001_¾_x0008__x0001__x0001_¿_x0008__x0001__x0001_À_x0008__x0001__x0001_Á_x0008__x0001__x0001_Â_x0008__x0001__x0001_Ã_x0008__x0001__x0001_Ä_x0008__x0001__x0001_Å_x0008__x0001__x0001_Æ_x0008__x0001__x0001_Ç_x0008__x0001__x0001_È_x0008__x0001__x0001_É_x0008__x0001__x0001_Ê_x0008__x0001__x0001_Ë_x0008__x0001__x0001_Ì_x0008__x0001__x0001_Í_x0008__x0001__x0001_Î_x0008__x0001__x0001_Ï_x0008__x0001__x0001_Ð_x0008__x0001__x0001_Ñ_x0008__x0001__x0001_Ò_x0008__x0001__x0001_Ó_x0008__x0001__x0001_Ô_x0008__x0001__x0001_Õ_x0008__x0001__x0001_Ö_x0008__x0001__x0001_×_x0008__x0001__x0001_Ø_x0008__x0001__x0001_Ù_x0008__x0001__x0001_Ú_x0008__x0001__x0001_Û_x0008__x0001__x0001_Ü_x0008__x0001__x0001_Ý_x0008__x0001__x0001_Þ_x0008__x0001__x0001_ß_x0008__x0001__x0001_à_x0008__x0001__x0001_á_x0008__x0001__x0001_â_x0008__x0001__x0001_ã_x0008__x0001__x0001_ä_x0008__x0001__x0001_å_x0008__x0001__x0001_æ_x0008__x0001__x0001_ç_x0008__x0001__x0001_è_x0008__x0001__x0001_é_x0008__x0001__x0001_ê_x0008__x0001__x0001_ë_x0008__x0001__x0001_ì_x0008__x0001__x0001_í_x0008__x0001__x0001_î_x0008__x0001__x0001_ï_x0008__x0001__x0001_ð_x0008__x0001__x0001_ñ_x0008__x0001__x0001_ò_x0008__x0001__x0001_ó_x0008__x0001__x0001_ô_x0008__x0001__x0001_õ_x0008__x0001__x0001__x0001__x0002_ö_x0008__x0001__x0001_÷_x0008__x0001__x0001_ø_x0008__x0001__x0001_ù_x0008__x0001__x0001_ú_x0008__x0001__x0001_û_x0008__x0001__x0001_ü_x0008__x0001__x0001_ý_x0008__x0001__x0001_þ_x0008__x0001__x0001_ÿ_x0008__x0001__x0001__x0001_	_x0001__x0001__x0001__x0001__x0001__x0001__x0001__x0001__x0010_@_x0001__x0001__x0001__x0001__x0001__x0001__x0008_@_x0001__x0001__x0001__x0001__x0001__x0001_ð?_x0001__x0001__x0001__x0001__x0001__x0001_ð?_x0001__x0001__x0001__x0001__x0001__x0001__x0010_@_x0001__x0001__x0001__x0001__x0001__x0001_ð?_x0001__x0001__x0001__x0001__x0001__x0001__x0014_@_x0001__x0001__x0001__x0001__x0001__x0001__x0010_@_x0001__x0001__x0001__x0001__x0001__x0001__x0010_@_x0001__x0001__x0001__x0001__x0001__x0001__x0010_@_x0001__x0001__x0001__x0001__x0001__x0001__x0001_@_x0001__x0001__x0001__x0001__x0001__x0001__x0001_@_x0001__x0001__x0001__x0001__x0001__x0001__x0008_@_x0001__x0001__x0001__x0001__x0001__x0001__x0001_@_x0001__x0001__x0001__x0001__x0001__x0001__x0001_@_x0001__x0001__x0001__x0001__x0001__x0001__x0010_@_x0001__x0001__x0001__x0001__x0001__x0001__x0008_@_x0001__x0001__x0001__x0001__x0001__x0001__x0001_@_x0001__x0001__x0001__x0001__x0001__x0001__x0010_@_x0001__x0001__x0001__x0001__x0001__x0001__x0008_@_x0001__x0001__x0001__x0001__x0001__x0001__x0014_@_x0001__x0001__x0001__x0001__x0001__x0001__x0001_@_x0001__x0001__x0001__x0001__x0001__x0001__x0008_@_x0001__x0001__x0001__x0001__x0001__x0001_ð?_x0001__x0001__x0001__x0001__x0001__x0001__x0008_@_x0001__x0001__x0001__x0001__x0001__x0001__x0008_@_x0001__x0002__x0001__x0001__x0001__x0001__x0001__x0001__x0008_@_x0001__x0001__x0001__x0001__x0001__x0001__x0014_@_x0001__x0001__x0001__x0001__x0001__x0001__x0001_@_x0001__x0001__x0001__x0001__x0001__x0001__x0010_@_x0001__x0001__x0001__x0001__x0001__x0001__x0001_@_x0001__x0001__x0001__x0001__x0001__x0001__x0010_@_x0001__x0001__x0001__x0001__x0001__x0001__x0001_@_x0001__x0001__x0001__x0001__x0001__x0001__x0010_@_x0001__x0001__x0001__x0001__x0001__x0001__x0001_@_x0001__x0001__x0001__x0001__x0001__x0001__x0010_@_x0001__x0001__x0001__x0001__x0001__x0001__x0001_@_x0001__x0001__x0001__x0001__x0001__x0001__x0010_@_x0001__x0001__x0001__x0001__x0001__x0001_ð?_x0001__x0001__x0001__x0001__x0001__x0001__x0008_@_x0001__x0001__x0001__x0001__x0001__x0001__x0010_@_x0001__x0001__x0001__x0001__x0001__x0001__x0001_@_x0001__x0001__x0001__x0001__x0001__x0001__x0008_@_x0001__x0001__x0001__x0001__x0001__x0001__x0010_@_x0001__x0001__x0001__x0001__x0001__x0001__x0001_@_x0001__x0001__x0001__x0001__x0001__x0001__x0001_@_x0001__x0001__x0001__x0001__x0001__x0001__x0008_@_x0001__x0001__x0001__x0001__x0001__x0001__x0010_@_x0001__x0001__x0001__x0001__x0001__x0001__x0001_@_x0001__x0001__x0001__x0001__x0001__x0001__x0014_@_x0001__x0001__x0001__x0001__x0001__x0001__x0001_@_x0001__x0001__x0001__x0001__x0001__x0001_ð?_x0001__x0001__x0001__x0001__x0001__x0001_ð?_x0001__x0001__x0001__x0001__x0001__x0001__x0008_@_x0001__x0001__x0001__x0001__x0001__x0001__x0008_@_x0001__x0001__x0001__x0001__x0001__x0001_ð?_x0001__x0001__x0001__x0001__x0001__x0001__x0008_@_x0001__x0001__x0001__x0001__x0001__x0002__x0001__x0001__x0008_@_x0001__x0001__x0001__x0001__x0001__x0001__x0010_@_x0001__x0001__x0001__x0001__x0001__x0001__x0010_@_x0001__x0001__x0001__x0001__x0001__x0001__x0008_@_x0001__x0001__x0001__x0001__x0001__x0001__x0001_@_x0001__x0001__x0001__x0001__x0001__x0001__x0014_@_x0001__x0001__x0001__x0001__x0001__x0001__x0010_@_x0001__x0001__x0001__x0001__x0001__x0001_ð?_x0001__x0001__x0001__x0001__x0001__x0001__x0008_@_x0001__x0001__x0001__x0001__x0001__x0001__x0008_@_x0001__x0001__x0001__x0001__x0001__x0001_ð?_x0001__x0001__x0001__x0001__x0001__x0001__x0014_@_x0001__x0001__x0001__x0001__x0001__x0001__x0014_@_x0001__x0001__x0001__x0001__x0001__x0001__x0001_@_x0001__x0001__x0001__x0001__x0001__x0001__x0008_@_x0001__x0001__x0001__x0001__x0001__x0001__x0001_@_x0001__x0001__x0001__x0001__x0001__x0001__x0001_@_x0001__x0001__x0001__x0001__x0001__x0001__x0001_@_x0001__x0001__x0001__x0001__x0001__x0001__x0001_@_x0001__x0001__x0001__x0001__x0001__x0001_ð?_x0001__x0001__x0001__x0001__x0001__x0001__x0001_@_x0001__x0001__x0001__x0001__x0001__x0001__x0001_@_x0001__x0001__x0001__x0001__x0001__x0001__x0010_@_x0001__x0001__x0001__x0001__x0001__x0001__x0010_@_x0001__x0001__x0001__x0001__x0001__x0001__x0008_@_x0001__x0001__x0001__x0001__x0001__x0001__x0001_@_x0001__x0001__x0001__x0001__x0001__x0001__x0014_@_x0001__x0001__x0001__x0001__x0001__x0001__x0014_@_x0001__x0001__x0001__x0001__x0001__x0001__x0001_@_x0001__x0001__x0001__x0001__x0001__x0001__x0008_@_x0001__x0001__x0001__x0001__x0001__x0001__x0001_@_x0001__x0001__x0001__x0001__x0001__x0001__x0008_@_x0001__x0002__x0001__x0001__x0001__x0001__x0001__x0001__x0008_@_x0001__x0001__x0001__x0001__x0001__x0001__x0008_@_x0001__x0001__x0001__x0001__x0001__x0001__x0010_@_x0001__x0001__x0001__x0001__x0001__x0001__x0001_@_x0001__x0001__x0001__x0001__x0001__x0001__x0010_@_x0001__x0001__x0001__x0001__x0001__x0001_ð?_x0001__x0001__x0001__x0001__x0001__x0001_ð?_x0001__x0001__x0001__x0001__x0001__x0001__x0001_@_x0001__x0001__x0001__x0001__x0001__x0001_ð?_x0001__x0001__x0001__x0001__x0001__x0001__x0001_@_x0001__x0001__x0001__x0001__x0001__x0001__x0001_@_x0001__x0001__x0001__x0001__x0001__x0001__x0001_@_x0001__x0001__x0001__x0001__x0001__x0001__x0010_@_x0001__x0001__x0001__x0001__x0001__x0001__x0001_@_x0001__x0001__x0001__x0001__x0001__x0001__x0014_@_x0001__x0001__x0001__x0001__x0001__x0001__x0008_@_x0001__x0001__x0001__x0001__x0001__x0001_ð?_x0001__x0001__x0001__x0001__x0001__x0001__x0001_@_x0001__x0001__x0001__x0001__x0001__x0001_ð?_x0001__x0001__x0001__x0001__x0001__x0001__x0010_@_x0001__x0001__x0001__x0001__x0001__x0001__x0010_@_x0001__x0001__x0001__x0001__x0001__x0001_ð?_x0001__x0001__x0001__x0001__x0001__x0001__x0008_@_x0001__x0001__x0001__x0001__x0001__x0001_ð?_x0001__x0001__x0001__x0001__x0001__x0001__x0010_@_x0001__x0001__x0001__x0001__x0001__x0001__x0008_@_x0001__x0001__x0001__x0001__x0001__x0001__x0014_@_x0001__x0001__x0001__x0001__x0001__x0001__x0010_@_x0001__x0001__x0001__x0001__x0001__x0001_ð?_x0001__x0001__x0001__x0001__x0001__x0001__x0014_@_x0001__x0001__x0001__x0001__x0001__x0001__x0008_@_x0001__x0001__x0001__x0001__x0001__x0002__x0001__x0001__x0008_@_x0001__x0001__x0001__x0001__x0001__x0001__x0008_@_x0001__x0001__x0001__x0001__x0001__x0001__x0008_@_x0001__x0001__x0001__x0001__x0001__x0001__x0008_@_x0001__x0001__x0001__x0001__x0001__x0001_ð?_x0001__x0001__x0001__x0001__x0001__x0001__x0008_@_x0001__x0001__x0001__x0001__x0001__x0001__x0008_@_x0001__x0001__x0001__x0001__x0001__x0001__x0001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0001_@_x0001__x0001__x0001__x0001__x0001__x0001__x0010_@_x0001__x0001__x0001__x0001__x0001__x0001__x0001_@_x0001__x0001__x0001__x0001__x0001__x0001__x0010_@_x0001__x0001__x0001__x0001__x0001__x0001__x0008_@_x0001__x0001__x0001__x0001__x0001__x0001__x0001_@_x0001__x0001__x0001__x0001__x0001__x0001__x0008_@_x0001__x0001__x0001__x0001__x0001__x0001__x0001_@_x0001__x0001__x0001__x0001__x0001__x0001_ð?_x0001__x0001__x0001__x0001__x0001__x0001__x0014_@_x0001__x0001__x0001__x0001__x0001__x0001__x0008_@_x0001__x0001__x0001__x0001__x0001__x0001__x0001_@_x0001__x0001__x0001__x0001__x0001__x0001_ð?_x0001__x0001__x0001__x0001__x0001__x0001_ð?_x0001__x0001__x0001__x0001__x0001__x0001__x0001_@_x0001__x0001__x0001__x0001__x0001__x0001__x0008_@_x0001__x0001__x0001__x0001__x0001__x0001__x0001_@_x0001__x0001__x0001__x0001__x0001__x0001__x0008_@_x0001__x0001__x0001__x0001__x0001__x0001__x0014_@_x0001__x0002__x0001__x0001__x0001__x0001__x0001__x0001__x0014_@_x0001__x0001__x0001__x0001__x0001__x0001__x0014_@_x0001__x0001__x0001__x0001__x0001__x0001__x0010_@_x0001__x0001__x0001__x0001__x0001__x0001__x0008_@_x0001__x0001__x0001__x0001__x0001__x0001__x0014_@_x0001__x0001__x0001__x0001__x0001__x0001__x0014_@_x0001__x0001__x0001__x0001__x0001__x0001__x0001_@_x0001__x0001__x0001__x0001__x0001__x0001__x0014_@_x0001__x0001__x0001__x0001__x0001__x0001__x0001_@_x0001__x0001__x0001__x0001__x0001__x0001__x0010_@_x0001__x0001__x0001__x0001__x0001__x0001_ð?_x0001__x0001__x0001__x0001__x0001__x0001__x0008_@_x0001__x0001__x0001__x0001__x0001__x0001__x0001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0001_@_x0001__x0001__x0001__x0001__x0001__x0001__x0008_@_x0001__x0001__x0001__x0001__x0001__x0001__x0001_@_x0001__x0001__x0001__x0001__x0001__x0001__x0010_@_x0001__x0001__x0001__x0001__x0001__x0001__x0010_@_x0001__x0001__x0001__x0001__x0001__x0001_ð?_x0001__x0001__x0001__x0001__x0001__x0001__x0010_@_x0001__x0001__x0001__x0001__x0001__x0001__x0008_@_x0001__x0001__x0001__x0001__x0001__x0001__x0008_@_x0001__x0001__x0001__x0001__x0001__x0001__x0008_@_x0001__x0001__x0001__x0001__x0001__x0001__x0001_@_x0001__x0001__x0001__x0001__x0001__x0001__x0010_@_x0001__x0001__x0001__x0001__x0001__x0002__x0001__x0001__x0001_@_x0001__x0001__x0001__x0001__x0001__x0001__x0001_@_x0001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ð?_x0001__x0001__x0001__x0001__x0001__x0001__x0008_@_x0001__x0001__x0001__x0001__x0001__x0001_ð?_x0001__x0001__x0001__x0001__x0001__x0001__x0008_@_x0001__x0001__x0001__x0001__x0001__x0001__x0001_@_x0001__x0001__x0001__x0001__x0001__x0001__x0001_@_x0001__x0001__x0001__x0001__x0001__x0001__x0001_@_x0001__x0001__x0001__x0001__x0001__x0001__x0008_@_x0001__x0001__x0001__x0001__x0001__x0001_ð?_x0001__x0001__x0001__x0001__x0001__x0001__x0008_@_x0001__x0001__x0001__x0001__x0001__x0001__x0010_@_x0001__x0001__x0001__x0001__x0001__x0001__x0010_@_x0001__x0001__x0001__x0001__x0001__x0001__x0010_@_x0001__x0001__x0001__x0001__x0001__x0001__x0010_@_x0001__x0001__x0001__x0001__x0001__x0001__x0014_@_x0001__x0001__x0001__x0001__x0001__x0001__x0014_@_x0001__x0001__x0001__x0001__x0001__x0001__x0001_@_x0001__x0001__x0001__x0001__x0001__x0001__x0008_@_x0001__x0001__x0001__x0001__x0001__x0001__x0010_@_x0001__x0001__x0001__x0001__x0001__x0001__x0008_@_x0001__x0001__x0001__x0001__x0001__x0001__x0001_@_x0001__x0001__x0001__x0001__x0001__x0001__x0001_@_x0001__x0001__x0001__x0001__x0001__x0001__x0014_@_x0001__x0002__x0001__x0001__x0001__x0001__x0001__x0001__x0010_@_x0001__x0001__x0001__x0001__x0001__x0001__x0008_@_x0001__x0001__x0001__x0001__x0001__x0001_ð?_x0001__x0001__x0001__x0001__x0001__x0001__x0010_@_x0001__x0001__x0001__x0001__x0001__x0001__x0001_@_x0001__x0001__x0001__x0001__x0001__x0001_ð?_x0001__x0001__x0001__x0001__x0001__x0001__x0001_@_x0001__x0001__x0001__x0001__x0001__x0001_ð?_x0001__x0001__x0001__x0001__x0001__x0001__x0001_@_x0001__x0001__x0001__x0001__x0001__x0001__x0010_@_x0001__x0001__x0001__x0001__x0001__x0001__x0008_@_x0001__x0001__x0001__x0001__x0001__x0001__x0014_@_x0001__x0001__x0001__x0001__x0001__x0001__x0008_@_x0001__x0001__x0001__x0001__x0001__x0001__x0001_@_x0001__x0001__x0001__x0001__x0001__x0001__x0010_@_x0001__x0001__x0001__x0001__x0001__x0001__x0010_@_x0001__x0001__x0001__x0001__x0001__x0001_ð?_x0001__x0001__x0001__x0001__x0001__x0001__x0008_@_x0001__x0001__x0001__x0001__x0001__x0001__x0008_@_x0001__x0001__x0001__x0001__x0001__x0001__x0014_@_x0001__x0001__x0001__x0001__x0001__x0001__x0008_@_x0001__x0001__x0001__x0001__x0001__x0001_ð?_x0001__x0001__x0001__x0001__x0001__x0001__x0010_@_x0001__x0001__x0001__x0001__x0001__x0001__x0008_@_x0001__x0001__x0001__x0001__x0001__x0001__x0001_@_x0001__x0001__x0001__x0001__x0001__x0001__x0008_@_x0001__x0001__x0001__x0001__x0001__x0001_ð?_x0001__x0001__x0001__x0001__x0001__x0001__x0010_@_x0001__x0001__x0001__x0001__x0001__x0001__x0010_@_x0001__x0001__x0001__x0001__x0001__x0001__x0010_@_x0001__x0001__x0001__x0001__x0001__x0001__x0010_@_x0001__x0001__x0001__x0001__x0001__x0002__x0001__x0001__x0008_@_x0001__x0001__x0001__x0001__x0001__x0001__x0010_@_x0001__x0001__x0001__x0001__x0001__x0001__x0010_@_x0001__x0001__x0001__x0001__x0001__x0001__x0001_@_x0001__x0001__x0001__x0001__x0001__x0001__x0014_@_x0001__x0001__x0001__x0001__x0001__x0001__x0010_@_x0001__x0001__x0001__x0001__x0001__x0001__x0010_@_x0001__x0001__x0001__x0001__x0001__x0001__x0001_@_x0001__x0001__x0001__x0001__x0001__x0001__x0001_@_x0001__x0001__x0001__x0001__x0001__x0001_ð?_x0001__x0001__x0001__x0001__x0001__x0001__x0001_@_x0001__x0001__x0001__x0001__x0001__x0001__x0010_@_x0001__x0001__x0001__x0001__x0001__x0001__x0001_@_x0001__x0001__x0001__x0001__x0001__x0001__x0008_@_x0001__x0001__x0001__x0001__x0001__x0001_ð?_x0001__x0001__x0001__x0001__x0001__x0001__x0010_@_x0001__x0001__x0001__x0001__x0001__x0001_ð?_x0001__x0001__x0001__x0001__x0001__x0001__x0010_@_x0001__x0001__x0001__x0001__x0001__x0001__x0001_@_x0001__x0001__x0001__x0001__x0001__x0001_ð?_x0001__x0001__x0001__x0001__x0001__x0001__x0001_@_x0001__x0001__x0001__x0001__x0001__x0001__x0010_@_x0001__x0001__x0001__x0001__x0001__x0001__x0001_@_x0001__x0001__x0001__x0001__x0001__x0001__x0001_@_x0001__x0001__x0001__x0001__x0001__x0001_ð?_x0001__x0001__x0001__x0001__x0001__x0001__x0008_@_x0001__x0001__x0001__x0001__x0001__x0001__x0008_@_x0001__x0001__x0001__x0001__x0001__x0001__x0010_@_x0001__x0001__x0001__x0001__x0001__x0001__x0001_@_x0001__x0001__x0001__x0001__x0001__x0001__x0008_@_x0001__x0001__x0001__x0001__x0001__x0001__x0008_@_x0001__x0001__x0001__x0001__x0001__x0001__x0010_@_x0001__x0002__x0001__x0001__x0001__x0001__x0001__x0001_ð?_x0001__x0001__x0001__x0001__x0001__x0001__x0008_@_x0001__x0001__x0001__x0001__x0001__x0001__x0008_@_x0001__x0001__x0001__x0001__x0001__x0001__x0001_@_x0001__x0001__x0001__x0001__x0001__x0001__x0001_@_x0001__x0001__x0001__x0001__x0001__x0001__x0008_@_x0001__x0001__x0001__x0001__x0001__x0001__x0001_@_x0001__x0001__x0001__x0001__x0001__x0001__x0014_@_x0001__x0001__x0001__x0001__x0001__x0001_ð?_x0001__x0001__x0001__x0001__x0001__x0001__x0001_@_x0001__x0001__x0001__x0001__x0001__x0001__x0008_@_x0001__x0001__x0001__x0001__x0001__x0001__x0014_@_x0001__x0001__x0001__x0001__x0001__x0001_ð?_x0001__x0001__x0001__x0001__x0001__x0001__x0008_@_x0001__x0001__x0001__x0001__x0001__x0001__x0008_@_x0001__x0001__x0001__x0001__x0001__x0001__x0008_@_x0001__x0001__x0001__x0001__x0001__x0001__x0010_@_x0001__x0001__x0001__x0001__x0001__x0001_ð?_x0001__x0001__x0001__x0001__x0001__x0001__x0010_@_x0001__x0001__x0001__x0001__x0001__x0001__x0014_@_x0001__x0001__x0001__x0001__x0001__x0001__x0010_@_x0001__x0001__x0001__x0001__x0001__x0001_ð?_x0001__x0001__x0001__x0001__x0001__x0001__x0001_@_x0001__x0001__x0001__x0001__x0001__x0001__x0008_@_x0001__x0001__x0001__x0001__x0001__x0001__x0001_@_x0001__x0001__x0001__x0001__x0001__x0001__x0010_@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0002__x0001__x0001__x0001_@_x0001__x0001__x0001__x0001__x0001__x0001__x0008_@_x0001__x0001__x0001__x0001__x0001__x0001__x0008_@_x0001__x0001__x0001__x0001__x0001__x0001__x0010_@_x0001__x0001__x0001__x0001__x0001__x0001__x0014_@_x0001__x0001__x0001__x0001__x0001__x0001__x0001_@_x0001__x0001__x0001__x0001__x0001__x0001__x0008_@_x0001__x0001__x0001__x0001__x0001__x0001_ð?_x0001__x0001__x0001__x0001__x0001__x0001__x0001_@_x0001__x0001__x0001__x0001__x0001__x0001__x0008_@_x0001__x0001__x0001__x0001__x0001__x0001__x0008_@_x0001__x0001__x0001__x0001__x0001__x0001__x0001_@_x0001__x0001__x0001__x0001__x0001__x0001__x0008_@_x0001__x0001__x0001__x0001__x0001__x0001_ð?_x0001__x0001__x0001__x0001__x0001__x0001__x0008_@_x0001__x0001__x0001__x0001__x0001__x0001__x0014_@_x0001__x0001__x0001__x0001__x0001__x0001__x0010_@_x0001__x0001__x0001__x0001__x0001__x0001__x0001_@_x0001__x0001__x0001__x0001__x0001__x0001__x0014_@_x0001__x0001__x0001__x0001__x0001__x0001_ð?_x0001__x0001__x0001__x0001__x0001__x0001__x0010_@_x0001__x0001__x0001__x0001__x0001__x0001__x0014_@_x0001__x0001__x0001__x0001__x0001__x0001_ð?_x0001__x0001__x0001__x0001__x0001__x0001__x0008_@_x0001__x0001__x0001__x0001__x0001__x0001_ð?_x0001__x0001__x0001__x0001__x0001__x0001__x0008_@_x0001__x0001__x0001__x0001__x0001__x0001__x0010_@_x0001__x0001__x0001__x0001__x0001__x0001__x0014_@_x0001__x0001__x0001__x0001__x0001__x0001_ð?_x0001__x0001__x0001__x0001__x0001__x0001__x0008_@_x0001__x0001__x0001__x0001__x0001__x0001__x0001_@_x0001__x0001__x0001__x0001__x0001__x0001__x0001_@_x0001__x0002__x0001__x0001__x0001__x0001__x0001__x0001__x0001_@_x0001__x0001__x0001__x0001__x0001__x0001__x0010_@_x0001__x0001__x0001__x0001__x0001__x0001__x0001_@_x0001__x0001__x0001__x0001__x0001__x0001__x0014_@_x0001__x0001__x0001__x0001__x0001__x0001__x0008_@_x0001__x0001__x0001__x0001__x0001__x0001__x0008_@_x0001__x0001__x0001__x0001__x0001__x0001__x0014_@_x0001__x0001__x0001__x0001__x0001__x0001_ð?_x0001__x0001__x0001__x0001__x0001__x0001__x0008_@_x0001__x0001__x0001__x0001__x0001__x0001__x0008_@_x0001__x0001__x0001__x0001__x0001__x0001_ð?_x0001__x0001__x0001__x0001__x0001__x0001__x0010_@_x0001__x0001__x0001__x0001__x0001__x0001__x0001_@_x0001__x0001__x0001__x0001__x0001__x0001__x0001_@_x0001__x0001__x0001__x0001__x0001__x0001__x0010_@_x0001__x0001__x0001__x0001__x0001__x0001__x0001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0001_@_x0001__x0001__x0001__x0001__x0001__x0001__x0010_@_x0001__x0001__x0001__x0001__x0001__x0001__x0008_@_x0001__x0001__x0001__x0001__x0001__x0001__x0008_@_x0001__x0001__x0001__x0001__x0001__x0001__x0001_@_x0001__x0001__x0001__x0001__x0001__x0001__x0014_@_x0001__x0001__x0001__x0001__x0001__x0001__x0001_@_x0001__x0001__x0001__x0001__x0001__x0001__x0010_@_x0001__x0001__x0001__x0001__x0001__x0001__x0001_@_x0001__x0001__x0001__x0001__x0001__x0001_ð?_x0001__x0001__x0001__x0001__x0001__x0002__x0001__x0001__x0001_@_x0001__x0001__x0001__x0001__x0001__x0001__x0014_@_x0001__x0001__x0001__x0001__x0001__x0001__x0010_@_x0001__x0001__x0001__x0001__x0001__x0001__x0008_@_x0001__x0001__x0001__x0001__x0001__x0001__x0010_@_x0001__x0001__x0001__x0001__x0001__x0001__x0008_@_x0001__x0001__x0001__x0001__x0001__x0001_ð?_x0001__x0001__x0001__x0001__x0001__x0001_ð?_x0001__x0001__x0001__x0001__x0001__x0001__x0001_@_x0001__x0001__x0001__x0001__x0001__x0001__x0001_@_x0001__x0001__x0001__x0001__x0001__x0001__x0010_@_x0001__x0001__x0001__x0001__x0001__x0001__x0008_@_x0001__x0001__x0001__x0001__x0001__x0001__x0001_@_x0001__x0001__x0001__x0001__x0001__x0001__x0010_@_x0001__x0001__x0001__x0001__x0001__x0001__x0014_@_x0001__x0001__x0001__x0001__x0001__x0001__x0008_@_x0001__x0001__x0001__x0001__x0001__x0001_ð?_x0001__x0001__x0001__x0001__x0001__x0001__x0001_@_x0001__x0001__x0001__x0001__x0001__x0001_ð?_x0001__x0001__x0001__x0001__x0001__x0001__x0010_@_x0001__x0001__x0001__x0001__x0001__x0001_ð?_x0001__x0001__x0001__x0001__x0001__x0001__x0014_@_x0001__x0001__x0001__x0001__x0001__x0001__x0008_@_x0001__x0001__x0001__x0001__x0001__x0001__x0001_@_x0001__x0001__x0001__x0001__x0001__x0001__x0010_@_x0001__x0001__x0001__x0001__x0001__x0001__x0010_@_x0001__x0001__x0001__x0001__x0001__x0001__x0001_@_x0001__x0001__x0001__x0001__x0001__x0001__x0001_@_x0001__x0001__x0001__x0001__x0001__x0001__x0008_@_x0001__x0001__x0001__x0001__x0001__x0001__x0001_@_x0001__x0001__x0001__x0001__x0001__x0001_ð?_x0001__x0001__x0001__x0001__x0001__x0001__x0001_@_x0001__x0002__x0001__x0001__x0001__x0001__x0001__x0001__x0008_@_x0001__x0001__x0001__x0001__x0001__x0001__x0008_@_x0001__x0001__x0001__x0001__x0001__x0001__x0018_@_x0001__x0001__x0001__x0001__x0001__x0001__x0008_@_x0001__x0001__x0001__x0001__x0001__x0001__x0010_@_x0001__x0001__x0001__x0001__x0001__x0001__x0010_@_x0001__x0001__x0001__x0001__x0001__x0001__x0008_@_x0001__x0001__x0001__x0001__x0001__x0001_ð?_x0001__x0001__x0001__x0001__x0001__x0001__x0001_@_x0001__x0001__x0001__x0001__x0001__x0001__x0008_@_x0001__x0001__x0001__x0001__x0001__x0001__x0001_@_x0001__x0001__x0001__x0001__x0001__x0001__x0001_@_x0001__x0001__x0001__x0001__x0001__x0001__x0001_@_x0001__x0001__x0001__x0001__x0001__x0001__x0014_@_x0001__x0001__x0001__x0001__x0001__x0001__x0001_@_x0001__x0001__x0001__x0001__x0001__x0001__x0008_@_x0001__x0001__x0001__x0001__x0001__x0001__x0008_@_x0001__x0001__x0001__x0001__x0001__x0001_ð?_x0001__x0001__x0001__x0001__x0001__x0001__x0001_@_x0001__x0001__x0001__x0001__x0001__x0001_ð?_x0001__x0001__x0001__x0001__x0001__x0001__x0001_@_x0001__x0001__x0001__x0001__x0001__x0001__x0010_@_x0001__x0001__x0001__x0001__x0001__x0001__x0001_@_x0001__x0001__x0001__x0001__x0001__x0001__x0014_@_x0001__x0001__x0001__x0001__x0001__x0001__x0008_@_x0001__x0001__x0001__x0001__x0001__x0001_ð?_x0001__x0001__x0001__x0001__x0001__x0001__x0008_@_x0001__x0001__x0001__x0001__x0001__x0001__x0001_@_x0001__x0001__x0001__x0001__x0001__x0001__x0008_@_x0001__x0001__x0001__x0001__x0001__x0001_ð?_x0001__x0001__x0001__x0001__x0001__x0001__x0001_@_x0001__x0001__x0001__x0001__x0001__x0002__x0001__x0001__x0010_@_x0001__x0001__x0001__x0001__x0001__x0001__x0008_@_x0001__x0001__x0001__x0001__x0001__x0001_ð?_x0001__x0001__x0001__x0001__x0001__x0001__x0010_@_x0001__x0001__x0001__x0001__x0001__x0001_ð?_x0001__x0001__x0001__x0001__x0001__x0001__x0008_@_x0001__x0001__x0001__x0001__x0001__x0001__x0001_@_x0001__x0001__x0001__x0001__x0001__x0001__x0010_@_x0001__x0001__x0001__x0001__x0001__x0001__x0010_@_x0001__x0001__x0001__x0001__x0001__x0001__x0001_@_x0001__x0001__x0001__x0001__x0001__x0001__x0001_@_x0001__x0001__x0001__x0001__x0001__x0001__x0010_@_x0001__x0001__x0001__x0001__x0001__x0001__x0010_@_x0001__x0001__x0001__x0001__x0001__x0001__x0010_@_x0001__x0001__x0001__x0001__x0001__x0001__x0001_@_x0001__x0001__x0001__x0001__x0001__x0001__x0001_@_x0001__x0001__x0001__x0001__x0001__x0001__x0010_@_x0001__x0001__x0001__x0001__x0001__x0001__x0008_@_x0001__x0001__x0001__x0001__x0001__x0001__x0014_@_x0001__x0001__x0001__x0001__x0001__x0001__x0010_@_x0001__x0001__x0001__x0001__x0001__x0001_ð?_x0001__x0001__x0001__x0001__x0001__x0001__x0010_@_x0001__x0001__x0001__x0001__x0001__x0001__x0008_@_x0001__x0001__x0001__x0001__x0001__x0001__x0010_@_x0001__x0001__x0001__x0001__x0001__x0001__x0008_@_x0001__x0001__x0001__x0001__x0001__x0001__x0014_@_x0001__x0001__x0001__x0001__x0001__x0001_ð?_x0001__x0001__x0001__x0001__x0001__x0001__x0010_@_x0001__x0001__x0001__x0001__x0001__x0001__x0008_@_x0001__x0001__x0001__x0001__x0001__x0001__x0010_@_x0001__x0001__x0001__x0001__x0001__x0001_ð?_x0001__x0001__x0001__x0001__x0001__x0001__x0001_@_x0001__x0002__x0001__x0001__x0001__x0001__x0001__x0001__x0014_@_x0001__x0001__x0001__x0001__x0001__x0001__x0001_@_x0001__x0001__x0001__x0001__x0001__x0001__x0008_@_x0001__x0001__x0001__x0001__x0001__x0001__x0001_@_x0001__x0001__x0001__x0001__x0001__x0001__x0008_@_x0001__x0001__x0001__x0001__x0001__x0001_ð?_x0001__x0001__x0001__x0001__x0001__x0001__x0010_@_x0001__x0001__x0001__x0001__x0001__x0001__x0010_@_x0001__x0001__x0001__x0001__x0001__x0001__x0001_@_x0001__x0001__x0001__x0001__x0001__x0001__x0008_@_x0001__x0001__x0001__x0001__x0001__x0001__x0001_@_x0001__x0001__x0001__x0001__x0001__x0001__x0001_@_x0001__x0001__x0001__x0001__x0001__x0001_ð?_x0001__x0001__x0001__x0001__x0001__x0001__x0014_@_x0001__x0001__x0001__x0001__x0001__x0001_ð?_x0001__x0001__x0001__x0001__x0001__x0001__x0010_@_x0001__x0001__x0001__x0001__x0001__x0001__x0001_@_x0001__x0001__x0001__x0001__x0001__x0001__x0001_@_x0001__x0001__x0001__x0001__x0001__x0001__x0010_@_x0001__x0001__x0001__x0001__x0001__x0001_ð?_x0001__x0001__x0001__x0001__x0001__x0001__x0014_@_x0001__x0001__x0001__x0001__x0001__x0001_ð?_x0001__x0001__x0001__x0001__x0001__x0001__x0008_@_x0001__x0001__x0001__x0001__x0001__x0001__x0001_@_x0001__x0001__x0001__x0001__x0001__x0001__x0014_@_x0001__x0001__x0001__x0001__x0001__x0001__x0008_@_x0001__x0001__x0001__x0001__x0001__x0001__x0008_@_x0001__x0001__x0001__x0001__x0001__x0001_ð?_x0001__x0001__x0001__x0001__x0001__x0001__x0008_@_x0001__x0001__x0001__x0001__x0001__x0001__x0008_@_x0001__x0001__x0001__x0001__x0001__x0001__x0014_@_x0001__x0001__x0001__x0001__x0001__x0002__x0001__x0001__x0010_@_x0001__x0001__x0001__x0001__x0001__x0001_ð?_x0001__x0001__x0001__x0001__x0001__x0001__x0008_@_x0001__x0001__x0001__x0001__x0001__x0001__x0001_@_x0001__x0001__x0001__x0001__x0001__x0001__x0014_@_x0001__x0001__x0001__x0001__x0001__x0001__x0014_@_x0001__x0001__x0001__x0001__x0001__x0001__x0010_@_x0001__x0001__x0001__x0001__x0001__x0001__x0010_@_x0001__x0001__x0001__x0001__x0001__x0001__x0010_@_x0001__x0001__x0001__x0001__x0001__x0001__x0014_@_x0001__x0001__x0001__x0001__x0001__x0001_ð?_x0001__x0001__x0001__x0001__x0001__x0001__x0014_@_x0001__x0001__x0001__x0001__x0001__x0001__x0001_@_x0001__x0001__x0001__x0001__x0001__x0001__x0010_@_x0001__x0001__x0001__x0001__x0001__x0001_ð?_x0001__x0001__x0001__x0001__x0001__x0001__x0008_@_x0001__x0001__x0001__x0001__x0001__x0001__x0008_@_x0001__x0001__x0001__x0001__x0001__x0001__x0010_@_x0001__x0001__x0001__x0001__x0001__x0001_ð?_x0001__x0001__x0001__x0001__x0001__x0001__x0014_@_x0001__x0001__x0001__x0001__x0001__x0001__x0001_@_x0001__x0001__x0001__x0001__x0001__x0001__x0008_@_x0001__x0001__x0001__x0001__x0001__x0001__x0008_@_x0001__x0001__x0001__x0001__x0001__x0001__x0001_@_x0001__x0001__x0001__x0001__x0001__x0001__x0010_@_x0001__x0001__x0001__x0001__x0001__x0001__x0001_@_x0001__x0001__x0001__x0001__x0001__x0001__x0008_@_x0001__x0001__x0001__x0001__x0001__x0001__x0014_@_x0001__x0001__x0001__x0001__x0001__x0001__x0010_@_x0001__x0001__x0001__x0001__x0001__x0001__x0001_@_x0001__x0001__x0001__x0001__x0001__x0001__x0001_@_x0001__x0001__x0001__x0001__x0001__x0001__x0008_@_x0001__x0002__x0001__x0001__x0001__x0001__x0001__x0001__x0010_@_x0001__x0001__x0001__x0001__x0001__x0001__x0008_@_x0001__x0001__x0001__x0001__x0001__x0001_ð?_x0001__x0001__x0001__x0001__x0001__x0001__x0001_@_x0001__x0001__x0001__x0001__x0001__x0001__x0008_@_x0001__x0001__x0001__x0001__x0001__x0001__x0001_@_x0001__x0001__x0001__x0001__x0001__x0001__x0001_@_x0001__x0001__x0001__x0001__x0001__x0001__x0008_@_x0001__x0001__x0001__x0001__x0001__x0001__x0008_@_x0001__x0001__x0001__x0001__x0001__x0001__x0008_@_x0001__x0001__x0001__x0001__x0001__x0001_ð?_x0001__x0001__x0001__x0001__x0001__x0001__x0010_@_x0001__x0001__x0001__x0001__x0001__x0001__x0001_@_x0001__x0001__x0001__x0001__x0001__x0001__x0008_@_x0001__x0001__x0001__x0001__x0001__x0001_ð?_x0001__x0001__x0001__x0001__x0001__x0001__x0010_@_x0001__x0001__x0001__x0001__x0001__x0001__x0008_@_x0001__x0001__x0001__x0001__x0001__x0001__x0010_@_x0001__x0001__x0001__x0001__x0001__x0001__x0010_@_x0001__x0001__x0001__x0001__x0001__x0001__x0010_@_x0001__x0001__x0001__x0001__x0001__x0001__x0001_@_x0001__x0001__x0001__x0001__x0001__x0001__x0008_@_x0001__x0001__x0001__x0001__x0001__x0001__x0018_@_x0001__x0001__x0001__x0001__x0001__x0001__x0014_@_x0001__x0001__x0001__x0001__x0001__x0001_ð?_x0001__x0001__x0001__x0001__x0001__x0001__x0010_@_x0001__x0001__x0001__x0001__x0001__x0001__x0010_@_x0001__x0001__x0001__x0001__x0001__x0001__x0001_@_x0001__x0001__x0001__x0001__x0001__x0001__x0008_@_x0001__x0001__x0001__x0001__x0001__x0001__x0008_@_x0001__x0001__x0001__x0001__x0001__x0001_ð?_x0001__x0001__x0001__x0001__x0001__x0002__x0001__x0001__x0010_@_x0001__x0001__x0001__x0001__x0001__x0001__x0010_@_x0001__x0001__x0001__x0001__x0001__x0001__x0008_@_x0001__x0001__x0001__x0001__x0001__x0001_ð?_x0001__x0001__x0001__x0001__x0001__x0001__x0001_@_x0001__x0001__x0001__x0001__x0001__x0001__x0010_@_x0001__x0001__x0001__x0001__x0001__x0001__x0008_@_x0001__x0001__x0001__x0001__x0001__x0001__x0008_@_x0001__x0001__x0001__x0001__x0001__x0001_ð?_x0001__x0001__x0001__x0001__x0001__x0001__x0008_@_x0001__x0001__x0001__x0001__x0001__x0001_ð?_x0001__x0001__x0001__x0001__x0001__x0001__x0008_@_x0001__x0001__x0001__x0001__x0001__x0001__x0010_@_x0001__x0001__x0001__x0001__x0001__x0001__x0001_@_x0001__x0001__x0001__x0001__x0001__x0001__x0001_@_x0001__x0001__x0001__x0001__x0001__x0001__x0010_@_x0001__x0001__x0001__x0001__x0001__x0001_ð?_x0001__x0001__x0001__x0001__x0001__x0001__x0001_@_x0001__x0001__x0001__x0001__x0001__x0001__x0008_@_x0001__x0001__x0001__x0001__x0001__x0001__x0010_@_x0001__x0001__x0001__x0001__x0001__x0001__x0010_@_x0001__x0001__x0001__x0001__x0001__x0001__x0014_@_x0001__x0001__x0001__x0001__x0001__x0001__x0014_@_x0001__x0001__x0001__x0001__x0001__x0001__x0014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0001_@_x0001__x0001__x0001__x0001__x0001__x0001__x0008_@_x0001__x0001__x0001__x0001__x0001__x0001__x0001_@_x0001__x0002__x0001__x0001__x0001__x0001__x0001__x0001__x0008_@_x0001__x0001__x0001__x0001__x0001__x0001__x0008_@_x0001__x0001__x0001__x0001__x0001__x0001__x0001_@_x0001__x0001__x0001__x0001__x0001__x0001__x0014_@_x0001__x0001__x0001__x0001__x0001__x0001__x0014_@_x0001__x0001__x0001__x0001__x0001__x0001_ð?_x0001__x0001__x0001__x0001__x0001__x0001_ð?_x0001__x0001__x0001__x0001__x0001__x0001__x0001_@_x0001__x0001__x0001__x0001__x0001__x0001__x0010_@_x0001__x0001__x0001__x0001__x0001__x0001__x0010_@_x0001__x0001__x0001__x0001__x0001__x0001__x0008_@_x0001__x0001__x0001__x0001__x0001__x0001_ð?_x0001__x0001__x0001__x0001__x0001__x0001__x0014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0001_@_x0001__x0001__x0001__x0001__x0001__x0001__x0008_@_x0001__x0001__x0001__x0001__x0001__x0001__x0014_@_x0001__x0001__x0001__x0001__x0001__x0001__x0001_@_x0001__x0001__x0001__x0001__x0001__x0001__x0014_@_x0001__x0001__x0001__x0001__x0001__x0001__x0014_@_x0001__x0001__x0001__x0001__x0001__x0001__x0010_@_x0001__x0001__x0001__x0001__x0001__x0001__x0010_@_x0001__x0001__x0001__x0001__x0001__x0001_ð?_x0001__x0001__x0001__x0001__x0001__x0001__x0001_@_x0001__x0001__x0001__x0001__x0001__x0001__x0010_@_x0001__x0001__x0001__x0001__x0001__x0001__x0010_@_x0001__x0001__x0001__x0001__x0001__x0002__x0001__x0001__x0010_@_x0001__x0001__x0001__x0001__x0001__x0001__x0001_@_x0001__x0001__x0001__x0001__x0001__x0001__x0010_@_x0001__x0001__x0001__x0001__x0001__x0001__x0008_@_x0001__x0001__x0001__x0001__x0001__x0001__x0001_@_x0001__x0001__x0001__x0001__x0001__x0001_ð?_x0001__x0001__x0001__x0001__x0001__x0001__x0001_@_x0001__x0001__x0001__x0001__x0001__x0001__x0001_@_x0001__x0001__x0001__x0001__x0001__x0001__x0014_@_x0001__x0001__x0001__x0001__x0001__x0001_ð?_x0001__x0001__x0001__x0001__x0001__x0001__x0010_@_x0001__x0001__x0001__x0001__x0001__x0001__x0001_@_x0001__x0001__x0001__x0001__x0001__x0001__x0010_@_x0001__x0001__x0001__x0001__x0001__x0001__x0010_@_x0001__x0001__x0001__x0001__x0001__x0001__x0008_@_x0001__x0001__x0001__x0001__x0001__x0001_ð?_x0001__x0001__x0001__x0001__x0001__x0001__x0001_@_x0001__x0001__x0001__x0001__x0001__x0001_ð?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ð?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0010_@_x0001__x0002__x0001__x0001__x0001__x0001__x0001__x0001__x0010_@_x0001__x0001__x0001__x0001__x0001__x0001__x0008_@_x0001__x0001__x0001__x0001__x0001__x0001__x0001_@_x0001__x0001__x0001__x0001__x0001__x0001__x0001_@_x0001__x0001__x0001__x0001__x0001__x0001__x0001_@_x0001__x0001__x0001__x0001__x0001__x0001__x0008_@_x0001__x0001__x0001__x0001__x0001__x0001__x0008_@_x0001__x0001__x0001__x0001__x0001__x0001_ð?_x0001__x0001__x0001__x0001__x0001__x0001__x0010_@_x0001__x0001__x0001__x0001__x0001__x0001__x0008_@_x0001__x0001__x0001__x0001__x0001__x0001_ð?_x0001__x0001__x0001__x0001__x0001__x0001_ð?_x0001__x0001__x0001__x0001__x0001__x0001__x0001_@_x0001__x0001__x0001__x0001__x0001__x0001__x0008_@_x0001__x0001__x0001__x0001__x0001__x0001__x0014_@_x0001__x0001__x0001__x0001__x0001__x0001__x0010_@_x0001__x0001__x0001__x0001__x0001__x0001__x0001_@_x0001__x0001__x0001__x0001__x0001__x0001__x0008_@_x0001__x0001__x0001__x0001__x0001__x0001__x0001_@_x0001__x0001__x0001__x0001__x0001__x0001__x0008_@_x0001__x0001__x0001__x0001__x0001__x0001__x0010_@_x0001__x0001__x0001__x0001__x0001__x0001__x0001_@_x0001__x0001__x0001__x0001__x0001__x0001__x0008_@_x0001__x0001__x0001__x0001__x0001__x0001__x0001_@_x0001__x0001__x0001__x0001__x0001__x0001__x0010_@_x0001__x0001__x0001__x0001__x0001__x0001__x0008_@_x0001__x0001__x0001__x0001__x0001__x0001__x0010_@_x0001__x0001__x0001__x0001__x0001__x0001__x0010_@_x0001__x0001__x0001__x0001__x0001__x0001__x0001_@_x0001__x0001__x0001__x0001__x0001__x0001__x0008_@_x0001__x0001__x0001__x0001__x0001__x0001__x0008_@_x0001__x0001__x0001__x0001__x0001__x0002__x0001__x0001__x0014_@_x0001__x0001__x0001__x0001__x0001__x0001__x0001_@_x0001__x0001__x0001__x0001__x0001__x0001__x0001_@_x0001__x0001__x0001__x0001__x0001__x0001__x0014_@_x0001__x0001__x0001__x0001__x0001__x0001__x0010_@_x0001__x0001__x0001__x0001__x0001__x0001_ð?_x0001__x0001__x0001__x0001__x0001__x0001__x0010_@_x0001__x0001__x0001__x0001__x0001__x0001__x0008_@_x0001__x0001__x0001__x0001__x0001__x0001__x0014_@_x0001__x0001__x0001__x0001__x0001__x0001__x0008_@_x0001__x0001__x0001__x0001__x0001__x0001__x0001_@_x0001__x0001__x0001__x0001__x0001__x0001__x0014_@_x0001__x0001__x0001__x0001__x0001__x0001_ð?_x0001__x0001__x0001__x0001__x0001__x0001_ð?_x0001__x0001__x0001__x0001__x0001__x0001__x0008_@_x0001__x0001__x0001__x0001__x0001__x0001__x0001_@_x0001__x0001__x0001__x0001__x0001__x0001__x0010_@_x0001__x0001__x0001__x0001__x0001__x0001__x0001_@_x0001__x0001__x0001__x0001__x0001__x0001__x0010_@_x0001__x0001__x0001__x0001__x0001__x0001__x0014_@_x0001__x0001__x0001__x0001__x0001__x0001_ð?_x0001__x0001__x0001__x0001__x0001__x0001__x0010_@_x0001__x0001__x0001__x0001__x0001__x0001_ð?_x0001__x0001__x0001__x0001__x0001__x0001_ð?_x0001__x0001__x0001__x0001__x0001__x0001__x0010_@_x0001__x0001__x0001__x0001__x0001__x0001_ð?_x0001__x0001__x0001__x0001__x0001__x0001__x0010_@_x0001__x0001__x0001__x0001__x0001__x0001__x0010_@_x0001__x0001__x0001__x0001__x0001__x0001__x0018_@_x0001__x0001__x0001__x0001__x0001__x0001__x0001_@_x0001__x0001__x0001__x0001__x0001__x0001__x0018_@_x0001__x0001__x0001__x0001__x0001__x0001_ð?_x0001__x0002__x0001__x0001__x0001__x0001__x0001__x0001__x0008_@_x0001__x0001__x0001__x0001__x0001__x0001__x0008_@_x0001__x0001__x0001__x0001__x0001__x0001__x0014_@_x0001__x0001__x0001__x0001__x0001__x0001_ð?_x0001__x0001__x0001__x0001__x0001__x0001__x0001_@_x0001__x0001__x0001__x0001__x0001__x0001_ð?_x0001__x0001__x0001__x0001__x0001__x0001__x0001_@_x0001__x0001__x0001__x0001__x0001__x0001__x0014_@_x0001__x0001__x0001__x0001__x0001__x0001__x0010_@_x0001__x0001__x0001__x0001__x0001__x0001__x0010_@_x0001__x0001__x0001__x0001__x0001__x0001__x0008_@_x0001__x0001__x0001__x0001__x0001__x0001__x0001_@_x0001__x0001__x0001__x0001__x0001__x0001_ð?_x0001__x0001__x0001__x0001__x0001__x0001__x0008_@_x0001__x0001__x0001__x0001__x0001__x0001__x0010_@_x0001__x0001__x0001__x0001__x0001__x0001_ð?_x0001__x0001__x0001__x0001__x0001__x0001_ð?_x0001__x0001__x0001__x0001__x0001__x0001_ð?_x0001__x0001__x0001__x0001__x0001__x0001__x0001_@_x0001__x0001__x0001__x0001__x0001__x0001__x0010_@_x0001__x0001__x0001__x0001__x0001__x0001_ð?_x0001__x0001__x0001__x0001__x0001__x0001_ð?_x0001__x0001__x0001__x0001__x0001__x0001__x0010_@_x0001__x0001__x0001__x0001__x0001__x0001__x0010_@_x0001__x0001__x0001__x0001__x0001__x0001__x0001_@_x0001__x0001__x0001__x0001__x0001__x0001__x0008_@_x0001__x0001__x0001__x0001__x0001__x0001__x0010_@_x0001__x0001__x0001__x0001__x0001__x0001__x0010_@_x0001__x0001__x0001__x0001__x0001__x0001__x0008_@_x0001__x0001__x0001__x0001__x0001__x0001_ð?_x0001__x0001__x0001__x0001__x0001__x0001__x0001_@_x0001__x0001__x0001__x0001__x0001__x0002__x0001__x0001__x0008_@_x0001__x0001__x0001__x0001__x0001__x0001__x0001_@_x0001__x0001__x0001__x0001__x0001__x0001__x0010_@_x0001__x0001__x0001__x0001__x0001__x0001__x0010_@_x0001__x0001__x0001__x0001__x0001__x0001__x0001_@_x0001__x0001__x0001__x0001__x0001__x0001__x0008_@_x0001__x0001__x0001__x0001__x0001__x0001__x0001_@_x0001__x0001__x0001__x0001__x0001__x0001__x0008_@_x0001__x0001__x0001__x0001__x0001__x0001__x0018_@_x0001__x0001__x0001__x0001__x0001__x0001__x0008_@_x0001__x0001__x0001__x0001__x0001__x0001__x0008_@_x0001__x0001__x0001__x0001__x0001__x0001__x0010_@_x0001__x0001__x0001__x0001__x0001__x0001__x0001_@_x0001__x0001__x0001__x0001__x0001__x0001_ð?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0001_@_x0001__x0001__x0001__x0001__x0001__x0001__x0010_@_x0001__x0001__x0001__x0001__x0001__x0001__x0014_@_x0001__x0001__x0001__x0001__x0001__x0001__x0008_@_x0001__x0001__x0001__x0001__x0001__x0001__x0001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0014_@_x0001__x0001__x0001__x0001__x0001__x0001__x0010_@_x0001__x0002__x0001__x0001__x0001__x0001__x0001__x0001__x0010_@_x0001__x0001__x0001__x0001__x0001__x0001__x0001_@_x0001__x0001__x0001__x0001__x0001__x0001__x0010_@_x0001__x0001__x0001__x0001__x0001__x0001_ð?_x0001__x0001__x0001__x0001__x0001__x0001__x0008_@_x0001__x0001__x0001__x0001__x0001__x0001_ð?_x0001__x0001__x0001__x0001__x0001__x0001_ð?_x0001__x0001__x0001__x0001__x0001__x0001__x0010_@_x0001__x0001__x0001__x0001__x0001__x0001__x0010_@_x0001__x0001__x0001__x0001__x0001__x0001__x0010_@_x0001__x0001__x0001__x0001__x0001__x0001__x0008_@_x0001__x0001__x0001__x0001__x0001__x0001__x0001_@_x0001__x0001__x0001__x0001__x0001__x0001__x0010_@_x0001__x0001__x0001__x0001__x0001__x0001__x0014_@_x0001__x0001__x0001__x0001__x0001__x0001__x0001_@_x0001__x0001__x0001__x0001__x0001__x0001__x0008_@_x0001__x0001__x0001__x0001__x0001__x0001__x0010_@_x0001__x0001__x0001__x0001__x0001__x0001__x0008_@_x0001__x0001__x0001__x0001__x0001__x0001__x0010_@_x0001__x0001__x0001__x0001__x0001__x0001__x0001_@_x0001__x0001__x0001__x0001__x0001__x0001__x0001_@_x0001__x0001__x0001__x0001__x0001__x0001__x0008_@_x0001__x0001__x0001__x0001__x0001__x0001__x0008_@_x0001__x0001__x0001__x0001__x0001__x0001_ð?_x0001__x0001__x0001__x0001__x0001__x0001_ð?_x0001__x0001__x0001__x0001__x0001__x0001__x0001_@_x0001__x0001__x0001__x0001__x0001__x0001__x0008_@_x0001__x0001__x0001__x0001__x0001__x0001__x0001_@_x0001__x0001__x0001__x0001__x0001__x0001__x0001_@_x0001__x0001__x0001__x0001__x0001__x0001__x0008_@_x0001__x0001__x0001__x0001__x0001__x0001__x0001_@_x0001__x0001__x0001__x0001__x0001__x0002__x0001__x0001__x0008_@_x0001__x0001__x0001__x0001__x0001__x0001__x0008_@_x0001__x0001__x0001__x0001__x0001__x0001__x0010_@_x0001__x0001__x0001__x0001__x0001__x0001_ð?_x0001__x0001__x0001__x0001__x0001__x0001_ð?_x0001__x0001__x0001__x0001__x0001__x0001__x0008_@_x0001__x0001__x0001__x0001__x0001__x0001__x0001_@_x0001__x0001__x0001__x0001__x0001__x0001__x0010_@_x0001__x0001__x0001__x0001__x0001__x0001__x0010_@_x0001__x0001__x0001__x0001__x0001__x0001__x0001_@_x0001__x0001__x0001__x0001__x0001__x0001_ð?_x0001__x0001__x0001__x0001__x0001__x0001__x0008_@_x0001__x0001__x0001__x0001__x0001__x0001__x0014_@_x0001__x0001__x0001__x0001__x0001__x0001__x0001_@_x0001__x0001__x0001__x0001__x0001__x0001__x0001_@_x0001__x0001__x0001__x0001__x0001__x0001_ð?_x0001__x0001__x0001__x0001__x0001__x0001__x0010_@_x0001__x0001__x0001__x0001__x0001__x0001__x0008_@_x0001__x0001__x0001__x0001__x0001__x0001__x0001_@_x0001__x0001__x0001__x0001__x0001__x0001__x0001_@_x0001__x0001__x0001__x0001__x0001__x0001__x0014_@_x0001__x0001__x0001__x0001__x0001__x0001__x0001_@_x0001__x0001__x0001__x0001__x0001__x0001__x0010_@_x0001__x0001__x0001__x0001__x0001__x0001__x0008_@_x0001__x0001__x0001__x0001__x0001__x0001__x0001_@_x0001__x0001__x0001__x0001__x0001__x0001__x0001_@_x0001__x0001__x0001__x0001__x0001__x0001__x0001_@_x0001__x0001__x0001__x0001__x0001__x0001__x0010_@_x0001__x0001__x0001__x0001__x0001__x0001__x0001_@_x0001__x0001__x0001__x0001__x0001__x0001__x0008_@_x0001__x0001__x0001__x0001__x0001__x0001__x0010_@_x0001__x0001__x0001__x0001__x0001__x0001_ð?_x0001__x0002__x0001__x0001__x0001__x0001__x0001__x0001__x0008_@_x0001__x0001__x0001__x0001__x0001__x0001_ð?_x0001__x0001__x0001__x0001__x0001__x0001__x0001_@_x0001__x0001__x0001__x0001__x0001__x0001__x0010_@_x0001__x0001__x0001__x0001__x0001__x0001__x0008_@_x0001__x0001__x0001__x0001__x0001__x0001__x0010_@_x0001__x0001__x0001__x0001__x0001__x0001__x0010_@_x0001__x0001__x0001__x0001__x0001__x0001__x0010_@_x0001__x0001__x0001__x0001__x0001__x0001_ð?_x0001__x0001__x0001__x0001__x0001__x0001__x0010_@_x0001__x0001__x0001__x0001__x0001__x0001__x0014_@_x0001__x0001__x0001__x0001__x0001__x0001__x0001_@_x0001__x0001__x0001__x0001__x0001__x0001__x0001_@_x0001__x0001__x0001__x0001__x0001__x0001__x0001_@_x0001__x0001__x0001__x0001__x0001__x0001_ð?_x0001__x0001__x0001__x0001__x0001__x0001__x0001_@_x0001__x0001__x0001__x0001__x0001__x0001__x0008_@_x0001__x0001__x0001__x0001__x0001__x0001_ð?_x0001__x0001__x0001__x0001__x0001__x0001__x0001_@_x0001__x0001__x0001__x0001__x0001__x0001_ð?_x0001__x0001__x0001__x0001__x0001__x0001__x0008_@_x0001__x0001__x0001__x0001__x0001__x0001__x0001_@_x0001__x0001__x0001__x0001__x0001__x0001__x0001_@_x0001__x0001__x0001__x0001__x0001__x0001__x0008_@_x0001__x0001__x0001__x0001__x0001__x0001__x0010_@_x0001__x0001__x0001__x0001__x0001__x0001__x0010_@_x0001__x0001__x0001__x0001__x0001__x0001__x0010_@_x0001__x0001__x0001__x0001__x0001__x0001__x0010_@_x0001__x0001__x0001__x0001__x0001__x0001__x0014_@_x0001__x0001__x0001__x0001__x0001__x0001_ð?_x0001__x0001__x0001__x0001__x0001__x0001_ð?_x0001__x0001__x0001__x0001__x0001__x0002__x0001__x0001__x0010_@_x0001__x0001__x0001__x0001__x0001__x0001_ð?_x0001__x0001__x0001__x0001__x0001__x0001__x0014_@_x0001__x0001__x0001__x0001__x0001__x0001__x0008_@_x0001__x0001__x0001__x0001__x0001__x0001__x0010_@_x0001__x0001__x0001__x0001__x0001__x0001__x0010_@_x0001__x0001__x0001__x0001__x0001__x0001__x0010_@_x0001__x0001__x0001__x0001__x0001__x0001__x0001_@_x0001__x0001__x0001__x0001__x0001__x0001__x0008_@_x0001__x0001__x0001__x0001__x0001__x0001__x0008_@_x0001__x0001__x0001__x0001__x0001__x0001__x0010_@_x0001__x0001__x0001__x0001__x0001__x0001__x0014_@_x0001__x0001__x0001__x0001__x0001__x0001_ð?_x0001__x0001__x0001__x0001__x0001__x0001__x0010_@_x0001__x0001__x0001__x0001__x0001__x0001__x0008_@_x0001__x0001__x0001__x0001__x0001__x0001__x0010_@_x0001__x0001__x0001__x0001__x0001__x0001__x0001_@_x0001__x0001__x0001__x0001__x0001__x0001__x0010_@_x0001__x0001__x0001__x0001__x0001__x0001__x0001_@_x0001__x0001__x0001__x0001__x0001__x0001__x0001_@_x0001__x0001__x0001__x0001__x0001__x0001__x0008_@_x0001__x0001__x0001__x0001__x0001__x0001__x0008_@_x0001__x0001__x0001__x0001__x0001__x0001__x0010_@_x0001__x0001__x0001__x0001__x0001__x0001_ð?_x0001__x0001__x0001__x0001__x0001__x0001_ð?_x0001__x0001__x0001__x0001__x0001__x0001__x0010_@_x0001__x0001__x0001__x0001__x0001__x0001__x0010_@_x0001__x0001__x0001__x0001__x0001__x0001__x0010_@_x0001__x0001__x0001__x0001__x0001__x0001__x0008_@_x0001__x0001__x0001__x0001__x0001__x0001__x0010_@_x0001__x0001__x0001__x0001__x0001__x0001__x0010_@_x0001__x0001__x0001__x0001__x0001__x0001__x0010_@_x0001__x0002__x0001__x0001__x0001__x0001__x0001__x0001__x0010_@_x0001__x0001__x0001__x0001__x0001__x0001__x0001_@_x0001__x0001__x0001__x0001__x0001__x0001__x0010_@_x0001__x0001__x0001__x0001__x0001__x0001__x0008_@_x0001__x0001__x0001__x0001__x0001__x0001_ð?_x0001__x0001__x0001__x0001__x0001__x0001__x0010_@_x0001__x0001__x0001__x0001__x0001__x0001__x0010_@_x0001__x0001__x0001__x0001__x0001__x0001_ð?_x0001__x0001__x0001__x0001__x0001__x0001__x0014_@_x0001__x0001__x0001__x0001__x0001__x0001_ð?_x0001__x0001__x0001__x0001__x0001__x0001_ð?_x0001__x0001__x0001__x0001__x0001__x0001__x0010_@_x0001__x0001__x0001__x0001__x0001__x0001__x0008_@_x0001__x0001__x0001__x0001__x0001__x0001__x0001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0014_@_x0001__x0001__x0001__x0001__x0001__x0001__x0010_@_x0001__x0001__x0001__x0001__x0001__x0001__x0008_@_x0001__x0001__x0001__x0001__x0001__x0001__x0001_@_x0001__x0001__x0001__x0001__x0001__x0001__x0001_@_x0001__x0001__x0001__x0001__x0001__x0001__x0014_@_x0001__x0001__x0001__x0001__x0001__x0001__x0010_@_x0001__x0001__x0001__x0001__x0001__x0002__x0001__x0001_ð?_x0001__x0001__x0001__x0001__x0001__x0001__x0014_@_x0001__x0001__x0001__x0001__x0001__x0001__x0008_@_x0001__x0001__x0001__x0001__x0001__x0001_ð?_x0001__x0001__x0001__x0001__x0001__x0001__x0001_@_x0001__x0001__x0001__x0001__x0001__x0001_ð?_x0001__x0001__x0001__x0001__x0001__x0001__x0014_@_x0001__x0001__x0001__x0001__x0001__x0001__x0014_@_x0001__x0001__x0001__x0001__x0001__x0001__x0001_@_x0001__x0001__x0001__x0001__x0001__x0001__x0008_@_x0001__x0001__x0001__x0001__x0001__x0001__x0001_@_x0001__x0001__x0001__x0001__x0001__x0001__x0008_@_x0001__x0001__x0001__x0001__x0001__x0001__x0008_@_x0001__x0001__x0001__x0001__x0001__x0001__x0010_@_x0001__x0001__x0001__x0001__x0001__x0001__x0010_@_x0001__x0001__x0001__x0001__x0001__x0001_ð?_x0001__x0001__x0001__x0001__x0001__x0001__x0001_@_x0001__x0001__x0001__x0001__x0001__x0001__x0010_@_x0001__x0001__x0001__x0001__x0001__x0001__x0001_@_x0001__x0001__x0001__x0001__x0001__x0001__x0010_@_x0001__x0001__x0001__x0001__x0001__x0001__x0001_@_x0001__x0001__x0001__x0001__x0001__x0001_ð?_x0001__x0001__x0001__x0001__x0001__x0001__x0014_@_x0001__x0001__x0001__x0001__x0001__x0001__x0001_@_x0001__x0001__x0001__x0001__x0001__x0001__x0014_@_x0001__x0001__x0001__x0001__x0001__x0001__x0010_@_x0001__x0001__x0001__x0001__x0001__x0001__x0010_@_x0001__x0001__x0001__x0001__x0001__x0001_ð?_x0001__x0001__x0001__x0001__x0001__x0001__x0014_@_x0001__x0001__x0001__x0001__x0001__x0001__x0001_@_x0001__x0001__x0001__x0001__x0001__x0001__x0010_@_x0001__x0001__x0001__x0001__x0001__x0001__x0018_@_x0001__x0002__x0001__x0001__x0001__x0001__x0001__x0001__x0001_@_x0001__x0001__x0001__x0001__x0001__x0001__x0008_@_x0001__x0001__x0001__x0001__x0001__x0001__x0001_@_x0001__x0001__x0001__x0001__x0001__x0001_ð?_x0001__x0001__x0001__x0001__x0001__x0001_ð?_x0001__x0001__x0001__x0001__x0001__x0001__x0014_@_x0001__x0001__x0001__x0001__x0001__x0001__x0001_@_x0001__x0001__x0001__x0001__x0001__x0001__x0008_@_x0001__x0001__x0001__x0001__x0001__x0001__x0001_@_x0001__x0001__x0001__x0001__x0001__x0001__x0010_@_x0001__x0001__x0001__x0001__x0001__x0001_ð?_x0001__x0001__x0001__x0001__x0001__x0001_ð?_x0001__x0001__x0001__x0001__x0001__x0001__x0014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0010_@_x0001__x0001__x0001__x0001__x0001__x0001_ð?_x0001__x0001__x0001__x0001__x0001__x0001__x0001_@_x0001__x0001__x0001__x0001__x0001__x0001__x0010_@_x0001__x0001__x0001__x0001__x0001__x0001__x0008_@_x0001__x0001__x0001__x0001__x0001__x0001__x0010_@_x0001__x0001__x0001__x0001__x0001__x0001__x0018_@_x0001__x0001__x0001__x0001__x0001__x0001__x0014_@_x0001__x0001__x0001__x0001__x0001__x0001__x0001_@_x0001__x0001__x0001__x0001__x0001__x0001__x0001_@_x0001__x0001__x0001__x0001__x0001__x0001__x0001_@_x0001__x0001__x0001__x0001__x0001__x0001_ð?_x0001__x0001__x0001__x0001__x0001__x0002__x0001__x0001__x0008_@_x0001__x0001__x0001__x0001__x0001__x0001__x0010_@_x0001__x0001__x0001__x0001__x0001__x0001__x0008_@_x0001__x0001__x0001__x0001__x0001__x0001__x0014_@_x0001__x0001__x0001__x0001__x0001__x0001__x0001_@_x0001__x0001__x0001__x0001__x0001__x0001_ð?_x0001__x0001__x0001__x0001__x0001__x0001__x0014_@_x0001__x0001__x0001__x0001__x0001__x0001__x0008_@_x0001__x0001__x0001__x0001__x0001__x0001__x0001_@_x0001__x0001__x0001__x0001__x0001__x0001__x0001_@_x0001__x0001__x0001__x0001__x0001__x0001_ð?_x0001__x0001__x0001__x0001__x0001__x0001__x0001_@_x0001__x0001__x0001__x0001__x0001__x0001__x0010_@_x0001__x0001__x0001__x0001__x0001__x0001__x0008_@_x0001__x0001__x0001__x0001__x0001__x0001__x0014_@_x0001__x0001__x0001__x0001__x0001__x0001__x0008_@_x0001__x0001__x0001__x0001__x0001__x0001_ð?_x0001__x0001__x0001__x0001__x0001__x0001_ð?_x0001__x0001__x0001__x0001__x0001__x0001__x0001_@_x0001__x0001__x0001__x0001__x0001__x0001__x0010_@_x0001__x0001__x0001__x0001__x0001__x0001__x0010_@_x0001__x0001__x0001__x0001__x0001__x0001__x0008_@_x0001__x0001__x0001__x0001__x0001__x0001__x0014_@_x0001__x0001__x0001__x0001__x0001__x0001__x0010_@_x0001__x0001__x0001__x0001__x0001__x0001__x0008_@_x0001__x0001__x0001__x0001__x0001__x0001__x0008_@_x0001__x0001__x0001__x0001__x0001__x0001__x0001_@_x0001__x0001__x0001__x0001__x0001__x0001__x0008_@_x0001__x0001__x0001__x0001__x0001__x0001__x0010_@_x0001__x0001__x0001__x0001__x0001__x0001__x0008_@_x0001__x0001__x0001__x0001__x0001__x0001__x0008_@_x0001__x0001__x0001__x0001__x0001__x0001_ð?_x0001__x0002__x0001__x0001__x0001__x0001__x0001__x0001__x0008_@_x0001__x0001__x0001__x0001__x0001__x0001__x0014_@_x0001__x0001__x0001__x0001__x0001__x0001_ð?_x0001__x0001__x0001__x0001__x0001__x0001__x0008_@_x0001__x0001__x0001__x0001__x0001__x0001__x0010_@_x0001__x0001__x0001__x0001__x0001__x0001__x0001_@_x0001__x0001__x0001__x0001__x0001__x0001__x0010_@_x0001__x0001__x0001__x0001__x0001__x0001__x0001_@_x0001__x0001__x0001__x0001__x0001__x0001__x0008_@_x0001__x0001__x0001__x0001__x0001__x0001__x0010_@_x0001__x0001__x0001__x0001__x0001__x0001__x0010_@_x0001__x0001__x0001__x0001__x0001__x0001__x0010_@_x0001__x0001__x0001__x0001__x0001__x0001__x0001_@_x0001__x0001__x0001__x0001__x0001__x0001__x0010_@_x0001__x0001__x0001__x0001__x0001__x0001__x0001_@_x0001__x0001__x0001__x0001__x0001__x0001__x0008_@_x0001__x0001__x0001__x0001__x0001__x0001__x0010_@_x0001__x0001__x0001__x0001__x0001__x0001__x0008_@_x0001__x0001__x0001__x0001__x0001__x0001__x0014_@_x0001__x0001__x0001__x0001__x0001__x0001__x0001_@_x0001__x0001__x0001__x0001__x0001__x0001__x0008_@_x0001__x0001__x0001__x0001__x0001__x0001__x0008_@_x0001__x0001__x0001__x0001__x0001__x0001_ð?_x0001__x0001__x0001__x0001__x0001__x0001__x0008_@_x0001__x0001__x0001__x0001__x0001__x0001__x0008_@_x0001__x0001__x0001__x0001__x0001__x0001__x0001_@_x0001__x0001__x0001__x0001__x0001__x0001__x0001_@_x0001__x0001__x0001__x0001__x0001__x0001__x0010_@_x0001__x0001__x0001__x0001__x0001__x0001__x0014_@_x0001__x0001__x0001__x0001__x0001__x0001__x0008_@_x0001__x0001__x0001__x0001__x0001__x0001__x0008_@_x0001__x0001__x0001__x0001__x0001__x0002__x0001__x0001__x0014_@_x0001__x0001__x0001__x0001__x0001__x0001__x0010_@_x0001__x0001__x0001__x0001__x0001__x0001__x0010_@_x0001__x0001__x0001__x0001__x0001__x0001__x0001_@_x0001__x0001__x0001__x0001__x0001__x0001__x0010_@_x0001__x0001__x0001__x0001__x0001__x0001__x0014_@_x0001__x0001__x0001__x0001__x0001__x0001__x0010_@_x0001__x0001__x0001__x0001__x0001__x0001_ð?_x0001__x0001__x0001__x0001__x0001__x0001_ð?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0001_@_x0001__x0001__x0001__x0001__x0001__x0001__x0010_@_x0001__x0001__x0001__x0001__x0001__x0001__x0001_@_x0001__x0001__x0001__x0001__x0001__x0001_ð?_x0001__x0001__x0001__x0001__x0001__x0001__x0001_@_x0001__x0001__x0001__x0001__x0001__x0001__x0010_@_x0001__x0001__x0001__x0001__x0001__x0001__x0001_@_x0001__x0001__x0001__x0001__x0001__x0001__x0001_@_x0001__x0001__x0001__x0001__x0001__x0001__x0014_@_x0001__x0001__x0001__x0001__x0001__x0001__x0001_@_x0001__x0001__x0001__x0001__x0001__x0001__x0008_@_x0001__x0001__x0001__x0001__x0001__x0001__x0008_@_x0001__x0002__x0001__x0001__x0001__x0001__x0001__x0001__x0014_@_x0001__x0001__x0001__x0001__x0001__x0001_ð?_x0001__x0001__x0001__x0001__x0001__x0001__x0010_@_x0001__x0001__x0001__x0001__x0001__x0001__x0008_@_x0001__x0001__x0001__x0001__x0001__x0001_ð?_x0001__x0001__x0001__x0001__x0001__x0001__x0001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0001_@_x0001__x0001__x0001__x0001__x0001__x0001_ð?_x0001__x0001__x0001__x0001__x0001__x0001__x0010_@_x0001__x0001__x0001__x0001__x0001__x0001_ð?_x0001__x0001__x0001__x0001__x0001__x0001__x0008_@_x0001__x0001__x0001__x0001__x0001__x0001__x0014_@_x0001__x0001__x0001__x0001__x0001__x0001__x0010_@_x0001__x0001__x0001__x0001__x0001__x0001_ð?_x0001__x0001__x0001__x0001__x0001__x0001__x0014_@_x0001__x0001__x0001__x0001__x0001__x0001__x0010_@_x0001__x0001__x0001__x0001__x0001__x0001__x0001_@_x0001__x0001__x0001__x0001__x0001__x0001__x0001_@_x0001__x0001__x0001__x0001__x0001__x0001__x0008_@_x0001__x0001__x0001__x0001__x0001__x0001__x0008_@_x0001__x0001__x0001__x0001__x0001__x0001__x0008_@_x0001__x0001__x0001__x0001__x0001__x0001__x0010_@_x0001__x0001__x0001__x0001__x0001__x0001__x0001_@_x0001__x0001__x0001__x0001__x0001__x0001__x0010_@_x0001__x0001__x0001__x0001__x0001__x0001__x0010_@_x0001__x0001__x0001__x0001__x0001__x0001__x0008_@_x0001__x0001__x0001__x0001__x0001__x0002__x0001__x0001__x0001_@_x0001__x0001__x0001__x0001__x0001__x0001_ð?_x0001__x0001__x0001__x0001__x0001__x0001__x0001_@_x0001__x0001__x0001__x0001__x0001__x0001__x0001_@_x0001__x0001__x0001__x0001__x0001__x0001_ð?_x0001__x0001__x0001__x0001__x0001__x0001__x0014_@_x0001__x0001__x0001__x0001__x0001__x0001_ð?_x0001__x0001__x0001__x0001__x0001__x0001__x0008_@_x0001__x0001__x0001__x0001__x0001__x0001__x0010_@_x0001__x0001__x0001__x0001__x0001__x0001__x0001_@_x0001__x0001__x0001__x0001__x0001__x0001_ð?_x0001__x0001__x0001__x0001__x0001__x0001__x0010_@_x0001__x0001__x0001__x0001__x0001__x0001_ð?_x0001__x0001__x0001__x0001__x0001__x0001__x0008_@_x0001__x0001__x0001__x0001__x0001__x0001__x0008_@_x0001__x0001__x0001__x0001__x0001__x0001__x0001_@_x0001__x0001__x0001__x0001__x0001__x0001_ð?_x0001__x0001__x0001__x0001__x0001__x0001__x0010_@_x0001__x0001__x0001__x0001__x0001__x0001__x0010_@_x0001__x0001__x0001__x0001__x0001__x0001__x0001_@_x0001__x0001__x0001__x0001__x0001__x0001__x0010_@_x0001__x0001__x0001__x0001__x0001__x0001__x0010_@_x0001__x0001__x0001__x0001__x0001__x0001__x0010_@_x0001__x0001__x0001__x0001__x0001__x0001__x0001_@_x0001__x0001__x0001__x0001__x0001__x0001_ð?_x0001__x0001__x0001__x0001__x0001__x0001__x0008_@_x0001__x0001__x0001__x0001__x0001__x0001__x0018_@_x0001__x0001__x0001__x0001__x0001__x0001__x0010_@_x0001__x0001__x0001__x0001__x0001__x0001__x0001_@_x0001__x0001__x0001__x0001__x0001__x0001__x0001_@_x0001__x0001__x0001__x0001__x0001__x0001__x0010_@_x0001__x0001__x0001__x0001__x0001__x0001__x0008_@_x0001__x0002__x0001__x0001__x0001__x0001__x0001__x0001__x0008_@_x0001__x0001__x0001__x0001__x0001__x0001__x0010_@_x0001__x0001__x0001__x0001__x0001__x0001__x0001_@_x0001__x0001__x0001__x0001__x0001__x0001_ð?_x0001__x0001__x0001__x0001__x0001__x0001__x0014_@_x0001__x0001__x0001__x0001__x0001__x0001__x0010_@_x0001__x0001__x0001__x0001__x0001__x0001__x0008_@_x0001__x0001__x0001__x0001__x0001__x0001__x0010_@_x0001__x0001__x0001__x0001__x0001__x0001__x0001_@_x0001__x0001__x0001__x0001__x0001__x0001__x0001_@_x0001__x0001__x0001__x0001__x0001__x0001__x0010_@_x0001__x0001__x0001__x0001__x0001__x0001__x0008_@_x0001__x0001__x0001__x0001__x0001__x0001__x0010_@_x0001__x0001__x0001__x0001__x0001__x0001_ð?_x0001__x0001__x0001__x0001__x0001__x0001__x0008_@_x0001__x0001__x0001__x0001__x0001__x0001__x0001_@_x0001__x0001__x0001__x0001__x0001__x0001__x0010_@_x0001__x0001__x0001__x0001__x0001__x0001__x0001_@_x0001__x0001__x0001__x0001__x0001__x0001__x0001_@_x0001__x0001__x0001__x0001__x0001__x0001__x0018_@_x0001__x0001__x0001__x0001__x0001__x0001__x0014_@_x0001__x0001__x0001__x0001__x0001__x0001_ð?_x0001__x0001__x0001__x0001__x0001__x0001__x0008_@_x0001__x0001__x0001__x0001__x0001__x0001__x0008_@_x0001__x0001__x0001__x0001__x0001__x0001__x0014_@_x0001__x0001__x0001__x0001__x0001__x0001__x0014_@_x0001__x0001__x0001__x0001__x0001__x0001__x0010_@_x0001__x0001__x0001__x0001__x0001__x0001__x0001_@_x0001__x0001__x0001__x0001__x0001__x0001_ð?_x0001__x0001__x0001__x0001__x0001__x0001__x0008_@_x0001__x0001__x0001__x0001__x0001__x0001__x0010_@_x0001__x0001__x0001__x0001__x0001__x0002__x0001__x0001_ð?_x0001__x0001__x0001__x0001__x0001__x0001__x0008_@_x0001__x0001__x0001__x0001__x0001__x0001__x0008_@_x0001__x0001__x0001__x0001__x0001__x0001_ð?_x0001__x0001__x0001__x0001__x0001__x0001__x0001_@_x0001__x0001__x0001__x0001__x0001__x0001__x0001_@_x0001__x0001__x0001__x0001__x0001__x0001__x0014_@_x0001__x0001__x0001__x0001__x0001__x0001__x0010_@_x0001__x0001__x0001__x0001__x0001__x0001__x0010_@_x0001__x0001__x0001__x0001__x0001__x0001__x0008_@_x0001__x0001__x0001__x0001__x0001__x0001__x0008_@_x0001__x0001__x0001__x0001__x0001__x0001__x0001_@_x0001__x0001__x0001__x0001__x0001__x0001__x0001_@_x0001__x0001__x0001__x0001__x0001__x0001__x0008_@_x0001__x0001__x0001__x0001__x0001__x0001__x0001_@_x0001__x0001__x0001__x0001__x0001__x0001__x0001_@_x0001__x0001__x0001__x0001__x0001__x0001__x0001_@_x0001__x0001__x0001__x0001__x0001__x0001__x0001_@_x0001__x0001__x0001__x0001__x0001__x0001__x0008_@_x0001__x0001__x0001__x0001__x0001__x0001__x0010_@_x0001__x0001__x0001__x0001__x0001__x0001__x0018_@_x0001__x0001__x0001__x0001__x0001__x0001__x0001_@_x0001__x0001__x0001__x0001__x0001__x0001__x0008_@_x0001__x0001__x0001__x0001__x0001__x0001__x0001_@_x0001__x0001__x0001__x0001__x0001__x0001__x0001_@_x0001__x0001__x0001__x0001__x0001__x0001__x0008_@_x0001__x0001__x0001__x0001__x0001__x0001__x0001_@_x0001__x0001__x0001__x0001__x0001__x0001__x0008_@_x0001__x0001__x0001__x0001__x0001__x0001_ð?_x0001__x0001__x0001__x0001__x0001__x0001__x0010_@_x0001__x0001__x0001__x0001__x0001__x0001__x0001_@_x0001__x0001__x0001__x0001__x0001__x0001__x0010_@_x0001__x0002__x0001__x0001__x0001__x0001__x0001__x0001__x0001_@_x0001__x0001__x0001__x0001__x0001__x0001__x0001_@_x0001__x0001__x0001__x0001__x0001__x0001_ð?_x0001__x0001__x0001__x0001__x0001__x0001__x0001_@_x0001__x0001__x0001__x0001__x0001__x0001__x0014_@_x0001__x0001__x0001__x0001__x0001__x0001__x0010_@_x0001__x0001__x0001__x0001__x0001__x0001__x0001_@_x0001__x0001__x0001__x0001__x0001__x0001__x0010_@_x0001__x0001__x0001__x0001__x0001__x0001__x0001_@_x0001__x0001__x0001__x0001__x0001__x0001__x0008_@_x0001__x0001__x0001__x0001__x0001__x0001__x0014_@_x0001__x0001__x0001__x0001__x0001__x0001__x0008_@_x0001__x0001__x0001__x0001__x0001__x0001__x0001_@_x0001__x0001__x0001__x0001__x0001__x0001__x0008_@_x0001__x0001__x0001__x0001__x0001__x0001__x0008_@_x0001__x0001__x0001__x0001__x0001__x0001__x0014_@_x0001__x0001__x0001__x0001__x0001__x0001__x0001_@_x0001__x0001__x0001__x0001__x0001__x0001__x0010_@_x0001__x0001__x0001__x0001__x0001__x0001_ð?_x0001__x0001__x0001__x0001__x0001__x0001__x0008_@_x0001__x0001__x0001__x0001__x0001__x0001__x0008_@_x0001__x0001__x0001__x0001__x0001__x0001__x0010_@_x0001__x0001__x0001__x0001__x0001__x0001__x0010_@_x0001__x0001__x0001__x0001__x0001__x0001__x0001_@_x0001__x0001__x0001__x0001__x0001__x0001__x0001_@_x0001__x0001__x0001__x0001__x0001__x0001_ð?_x0001__x0001__x0001__x0001__x0001__x0001_ð?_x0001__x0001__x0001__x0001__x0001__x0001__x0001_@_x0001__x0001__x0001__x0001__x0001__x0001_ð?_x0001__x0001__x0001__x0001__x0001__x0001_ð?_x0001__x0001__x0001__x0001__x0001__x0001__x0008_@_x0001__x0001__x0001__x0001__x0001__x0002__x0001__x0001__x0001_@_x0001__x0001__x0001__x0001__x0001__x0001__x0010_@_x0001__x0001__x0001__x0001__x0001__x0001__x0001_@_x0001__x0001__x0001__x0001__x0001__x0001__x0008_@_x0001__x0001__x0001__x0001__x0001__x0001__x0008_@_x0001__x0001__x0001__x0001__x0001__x0001__x0010_@_x0001__x0001__x0001__x0001__x0001__x0001_ð?_x0001__x0001__x0001__x0001__x0001__x0001__x0001_@_x0001__x0001__x0001__x0001__x0001__x0001__x0008_@_x0001__x0001__x0001__x0001__x0001__x0001__x0008_@_x0001__x0001__x0001__x0001__x0001__x0001__x0014_@_x0001__x0001__x0001__x0001__x0001__x0001__x0008_@_x0001__x0001__x0001__x0001__x0001__x0001__x0001_@_x0001__x0001__x0001__x0001__x0001__x0001__x0008_@_x0001__x0001__x0001__x0001__x0001__x0001__x0008_@_x0001__x0001__x0001__x0001__x0001__x0001__x0001_@_x0001__x0001__x0001__x0001__x0001__x0001__x0001_@_x0001__x0001__x0001__x0001__x0001__x0001__x0008_@_x0001__x0001__x0001__x0001__x0001__x0001__x0008_@_x0001__x0001__x0001__x0001__x0001__x0001__x0008_@_x0001__x0001__x0001__x0001__x0001__x0001__x0010_@_x0001__x0001__x0001__x0001__x0001__x0001_ð?_x0001__x0001__x0001__x0001__x0001__x0001__x0001_@_x0001__x0001__x0001__x0001__x0001__x0001_ð?_x0001__x0001__x0001__x0001__x0001__x0001__x0001_@_x0001__x0001__x0001__x0001__x0001__x0001__x0001_@_x0001__x0001__x0001__x0001__x0001__x0001__x0001_@_x0001__x0001__x0001__x0001__x0001__x0001__x0008_@_x0001__x0001__x0001__x0001__x0001__x0001_ð?_x0001__x0001__x0001__x0001__x0001__x0001__x0014_@_x0001__x0001__x0001__x0001__x0001__x0001_ð?_x0001__x0001__x0001__x0001__x0001__x0001__x0008_@_x0001__x0002__x0001__x0001__x0001__x0001__x0001__x0001__x0010_@_x0001__x0001__x0001__x0001__x0001__x0001__x0001_@_x0001__x0001__x0001__x0001__x0001__x0001__x0008_@_x0001__x0001__x0001__x0001__x0001__x0001__x0010_@_x0001__x0001__x0001__x0001__x0001__x0001_ð?_x0001__x0001__x0001__x0001__x0001__x0001_ð?_x0001__x0001__x0001__x0001__x0001__x0001__x0008_@_x0001__x0001__x0001__x0001__x0001__x0001__x0010_@_x0001__x0001__x0001__x0001__x0001__x0001__x0018_@_x0001__x0001__x0001__x0001__x0001__x0001__x0010_@_x0001__x0001__x0001__x0001__x0001__x0001__x0001_@_x0001__x0001__x0001__x0001__x0001__x0001__x0001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0001_@_x0001__x0001__x0001__x0001__x0001__x0001__x0008_@_x0001__x0001__x0001__x0001__x0001__x0001__x0014_@_x0001__x0001__x0001__x0001__x0001__x0001__x0010_@_x0001__x0001__x0001__x0001__x0001__x0001_ð?_x0001__x0001__x0001__x0001__x0001__x0001__x0001_@_x0001__x0001__x0001__x0001__x0001__x0001__x0014_@_x0001__x0001__x0001__x0001__x0001__x0001__x0014_@_x0001__x0001__x0001__x0001__x0001__x0001__x0008_@_x0001__x0001__x0001__x0001__x0001__x0001__x0014_@_x0001__x0001__x0001__x0001__x0001__x0001__x0014_@_x0001__x0001__x0001__x0001__x0001__x0001__x0010_@_x0001__x0001__x0001__x0001__x0001__x0001__x0010_@_x0001__x0001__x0001__x0001__x0001__x0001__x0008_@_x0001__x0001__x0001__x0001__x0001__x0002__x0001__x0001_ð?_x0001__x0001__x0001__x0001__x0001__x0001__x0008_@_x0001__x0001__x0001__x0001__x0001__x0001__x0010_@_x0001__x0001__x0001__x0001__x0001__x0001__x0001_@_x0001__x0001__x0001__x0001__x0001__x0001__x0008_@_x0001__x0001__x0001__x0001__x0001__x0001__x0010_@_x0001__x0001__x0001__x0001__x0001__x0001__x0014_@_x0001__x0001__x0001__x0001__x0001__x0001_ð?_x0001__x0001__x0001__x0001__x0001__x0001_ð?_x0001__x0001__x0001__x0001__x0001__x0001__x0008_@_x0001__x0001__x0001__x0001__x0001__x0001__x0010_@_x0001__x0001__x0001__x0001__x0001__x0001_ð?_x0001__x0001__x0001__x0001__x0001__x0001__x0001_@_x0001__x0001__x0001__x0001__x0001__x0001__x0010_@_x0001__x0001__x0001__x0001__x0001__x0001__x0014_@_x0001__x0001__x0001__x0001__x0001__x0001__x0014_@_x0001__x0001__x0001__x0001__x0001__x0001__x0010_@_x0001__x0001__x0001__x0001__x0001__x0001__x0010_@_x0001__x0001__x0001__x0001__x0001__x0001__x0010_@_x0001__x0001__x0001__x0001__x0001__x0001__x0008_@_x0001__x0001__x0001__x0001__x0001__x0001__x0010_@_x0001__x0001__x0001__x0001__x0001__x0001__x0001_@_x0001__x0001__x0001__x0001__x0001__x0001__x0010_@_x0001__x0001__x0001__x0001__x0001__x0001__x0010_@_x0001__x0001__x0001__x0001__x0001__x0001__x0010_@_x0001__x0001__x0001__x0001__x0001__x0001__x0008_@_x0001__x0001__x0001__x0001__x0001__x0001__x0008_@_x0001__x0001__x0001__x0001__x0001__x0001__x0001_@_x0001__x0001__x0001__x0001__x0001__x0001__x0008_@_x0001__x0001__x0001__x0001__x0001__x0001__x0010_@_x0001__x0001__x0001__x0001__x0001__x0001__x0008_@_x0001__x0001__x0001__x0001__x0001__x0001__x0001_@_x0001__x0002__x0001__x0001__x0001__x0001__x0001__x0001__x0008_@_x0001__x0001__x0001__x0001__x0001__x0001__x0010_@_x0001__x0001__x0001__x0001__x0001__x0001__x0001_@_x0001__x0001__x0001__x0001__x0001__x0001__x0010_@_x0001__x0001__x0001__x0001__x0001__x0001__x0014_@_x0001__x0001__x0001__x0001__x0001__x0001_ð?_x0001__x0001__x0001__x0001__x0001__x0001__x0008_@_x0001__x0001__x0001__x0001__x0001__x0001__x0008_@_x0001__x0001__x0001__x0001__x0001__x0001__x0010_@_x0001__x0001__x0001__x0001__x0001__x0001__x0010_@_x0001__x0001__x0001__x0001__x0001__x0001_ð?_x0001__x0001__x0001__x0001__x0001__x0001__x0008_@_x0001__x0001__x0001__x0001__x0001__x0001__x0010_@_x0001__x0001__x0001__x0001__x0001__x0001_ð?_x0001__x0001__x0001__x0001__x0001__x0001__x0001_@_x0001__x0001__x0001__x0001__x0001__x0001__x0001_@_x0001__x0001__x0001__x0001__x0001__x0001__x0001_@_x0001__x0001__x0001__x0001__x0001__x0001__x0014_@_x0001__x0001__x0001__x0001__x0001__x0001__x0001_@_x0001__x0001__x0001__x0001__x0001__x0001__x0010_@_x0001__x0001__x0001__x0001__x0001__x0001__x0008_@_x0001__x0001__x0001__x0001__x0001__x0001__x0014_@_x0001__x0001__x0001__x0001__x0001__x0001__x0010_@_x0001__x0001__x0001__x0001__x0001__x0001__x0014_@_x0001__x0001__x0001__x0001__x0001__x0001_ð?_x0001__x0001__x0001__x0001__x0001__x0001__x0001_@_x0001__x0001__x0001__x0001__x0001__x0001__x0001_@_x0001__x0001__x0001__x0001__x0001__x0001__x0001_@_x0001__x0001__x0001__x0001__x0001__x0001__x0008_@_x0001__x0001__x0001__x0001__x0001__x0001__x0008_@_x0001__x0001__x0001__x0001__x0001__x0001__x0018_@_x0001__x0001__x0001__x0001__x0001__x0002__x0001__x0001__x0008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_x0001_@_x0001__x0001__x0001__x0001__x0001__x0001__x0008_@_x0001__x0001__x0001__x0001__x0001__x0001_ð?_x0001__x0001__x0001__x0001__x0001__x0001__x0001_@_x0001__x0001__x0001__x0001__x0001__x0001__x0008_@_x0001__x0001__x0001__x0001__x0001__x0001__x0008_@_x0001__x0001__x0001__x0001__x0001__x0001__x0001_@_x0001__x0001__x0001__x0001__x0001__x0001__x0001_@_x0001__x0001__x0001__x0001__x0001__x0001__x0010_@_x0001__x0001__x0001__x0001__x0001__x0001__x0008_@_x0001__x0001__x0001__x0001__x0001__x0001__x0008_@_x0001__x0001__x0001__x0001__x0001__x0001__x0001_@_x0001__x0001__x0001__x0001__x0001__x0001_ð?_x0001__x0001__x0001__x0001__x0001__x0001__x0008_@_x0001__x0001__x0001__x0001__x0001__x0001__x0010_@_x0001__x0001__x0001__x0001__x0001__x0001__x0001_@_x0001__x0001__x0001__x0001__x0001__x0001__x0010_@_x0001__x0001__x0001__x0001__x0001__x0001__x0008_@_x0001__x0001__x0001__x0001__x0001__x0001__x0010_@_x0001__x0001__x0001__x0001__x0001__x0001__x0008_@_x0001__x0001__x0001__x0001__x0001__x0001_ð?_x0001__x0001__x0001__x0001__x0001__x0001_ð?_x0001__x0001__x0001__x0001__x0001__x0001__x0001_@_x0001__x0001__x0001__x0001__x0001__x0001_ð?_x0001__x0001__x0001__x0001__x0001__x0001__x0008_@_x0001__x0002__x0001__x0001__x0001__x0001__x0001__x0001__x0001_@_x0001__x0001__x0001__x0001__x0001__x0001__x0014_@_x0001__x0001__x0001__x0001__x0001__x0001__x0001_@_x0001__x0001__x0001__x0001__x0001__x0001__x0008_@_x0001__x0001__x0001__x0001__x0001__x0001__x0014_@_x0001__x0001__x0001__x0001__x0001__x0001__x0014_@_x0001__x0001__x0001__x0001__x0001__x0001__x0010_@_x0001__x0001__x0001__x0001__x0001__x0001_ð?_x0001__x0001__x0001__x0001__x0001__x0001__x0001_@_x0001__x0001__x0001__x0001__x0001__x0001__x0008_@_x0001__x0001__x0001__x0001__x0001__x0001__x0010_@_x0001__x0001__x0001__x0001__x0001__x0001__x0001_@_x0001__x0001__x0001__x0001__x0001__x0001_ð?_x0001__x0001__x0001__x0001__x0001__x0001__x0010_@_x0001__x0001__x0001__x0001__x0001__x0001_ð?_x0001__x0001__x0001__x0001__x0001__x0001__x0008_@_x0001__x0001__x0001__x0001__x0001__x0001__x0008_@_x0001__x0001__x0001__x0001__x0001__x0001_ð?_x0001__x0001__x0001__x0001__x0001__x0001__x0001_@_x0001__x0001__x0001__x0001__x0001__x0001_ð?_x0001__x0001__x0001__x0001__x0001__x0001__x0001_@_x0001__x0001__x0001__x0001__x0001__x0001__x0008_@_x0001__x0001__x0001__x0001__x0001__x0001__x0010_@_x0001__x0001__x0001__x0001__x0001__x0001__x0008_@_x0001__x0001__x0001__x0001__x0001__x0001_ð?_x0001__x0001__x0001__x0001__x0001__x0001_ð?_x0001__x0001__x0001__x0001__x0001__x0001__x0008_@_x0001__x0001__x0001__x0001__x0001__x0001__x0001_@_x0001__x0001__x0001__x0001__x0001__x0001__x0008_@_x0001__x0001__x0001__x0001__x0001__x0001__x0014_@_x0001__x0001__x0001__x0001__x0001__x0001__x0001_@_x0001__x0001__x0001__x0001__x0001__x0002__x0001__x0001__x0008_@_x0001__x0001__x0001__x0001__x0001__x0001__x0010_@_x0001__x0001__x0001__x0001__x0001__x0001__x0008_@_x0001__x0001__x0001__x0001__x0001__x0001__x0010_@_x0001__x0001__x0001__x0001__x0001__x0001_ð?_x0001__x0001__x0001__x0001__x0001__x0001_ð?_x0001__x0001__x0001__x0001__x0001__x0001__x0008_@_x0001__x0001__x0001__x0001__x0001__x0001__x0014_@_x0001__x0001__x0001__x0001__x0001__x0001__x0001_@_x0001__x0001__x0001__x0001__x0001__x0001_ð?_x0001__x0001__x0001__x0001__x0001__x0001__x0010_@_x0001__x0001__x0001__x0001__x0001__x0001__x0018_@_x0001__x0001__x0001__x0001__x0001__x0001_ð?_x0001__x0001__x0001__x0001__x0001__x0001_ð?_x0001__x0001__x0001__x0001__x0001__x0001__x0010_@_x0001__x0001__x0001__x0001__x0001__x0001__x0014_@_x0001__x0001__x0001__x0001__x0001__x0001__x0008_@_x0001__x0001__x0001__x0001__x0001__x0001__x0014_@_x0001__x0001__x0001__x0001__x0001__x0001__x0001_@_x0001__x0001__x0001__x0001__x0001__x0001__x0008_@_x0001__x0001__x0001__x0001__x0001__x0001__x0008_@_x0001__x0001__x0001__x0001__x0001__x0001__x0010_@_x0001__x0001__x0001__x0001__x0001__x0001__x0008_@_x0001__x0001__x0001__x0001__x0001__x0001__x0001_@_x0001__x0001__x0001__x0001__x0001__x0001__x0014_@_x0001__x0001__x0001__x0001__x0001__x0001__x0010_@_x0001__x0001__x0001__x0001__x0001__x0001__x0010_@_x0001__x0001__x0001__x0001__x0001__x0001__x0008_@_x0001__x0001__x0001__x0001__x0001__x0001__x0001_@_x0001__x0001__x0001__x0001__x0001__x0001__x0010_@_x0001__x0001__x0001__x0001__x0001__x0001_ð?_x0001__x0001__x0001__x0001__x0001__x0001__x0014_@_x0001__x0002__x0001__x0001__x0001__x0001__x0001__x0001__x0008_@_x0001__x0001__x0001__x0001__x0001__x0001__x0008_@_x0001__x0001__x0001__x0001__x0001__x0001__x0001_@_x0001__x0001__x0001__x0001__x0001__x0001_ð?_x0001__x0001__x0001__x0001__x0001__x0001__x0010_@_x0001__x0001__x0001__x0001__x0001__x0001__x0010_@_x0001__x0001__x0001__x0001__x0001__x0001__x0008_@_x0001__x0001__x0001__x0001__x0001__x0001__x0014_@_x0001__x0001__x0001__x0001__x0001__x0001__x0010_@_x0001__x0001__x0001__x0001__x0001__x0001__x0008_@_x0001__x0001__x0001__x0001__x0001__x0001__x0001_@_x0001__x0001__x0001__x0001__x0001__x0001__x0001_@_x0001__x0001__x0001__x0001__x0001__x0001_ð?_x0001__x0001__x0001__x0001__x0001__x0001__x0010_@_x0001__x0001__x0001__x0001__x0001__x0001__x0008_@_x0001__x0001__x0001__x0001__x0001__x0001_ð?_x0001__x0001__x0001__x0001__x0001__x0001__x0014_@_x0001__x0001__x0001__x0001__x0001__x0001__x0010_@_x0001__x0001__x0001__x0001__x0001__x0001__x0010_@_x0001__x0001__x0001__x0001__x0001__x0001__x0010_@_x0001__x0001__x0001__x0001__x0001__x0001__x0001_@_x0001__x0001__x0001__x0001__x0001__x0001__x0010_@_x0001__x0001__x0001__x0001__x0001__x0001__x0014_@_x0001__x0001__x0001__x0001__x0001__x0001__x0001_@_x0001__x0001__x0001__x0001__x0001__x0001__x0010_@_x0001__x0001__x0001__x0001__x0001__x0001__x0001_@_x0001__x0001__x0001__x0001__x0001__x0001_ð?_x0001__x0001__x0001__x0001__x0001__x0001__x0010_@_x0001__x0001__x0001__x0001__x0001__x0001__x0008_@_x0001__x0001__x0001__x0001__x0001__x0001_ð?_x0001__x0001__x0001__x0001__x0001__x0001__x0014_@_x0001__x0001__x0001__x0001__x0001__x0002__x0001__x0001__x0010_@_x0001__x0001__x0001__x0001__x0001__x0001__x0001_@_x0001__x0001__x0001__x0001__x0001__x0001__x0001_@_x0001__x0001__x0001__x0001__x0001__x0001_ð?_x0001__x0001__x0001__x0001__x0001__x0001__x0008_@_x0001__x0001__x0001__x0001__x0001__x0001_ð?_x0001__x0001__x0001__x0001__x0001__x0001__x0001_@_x0001__x0001__x0001__x0001__x0001__x0001__x0010_@_x0001__x0001__x0001__x0001__x0001__x0001__x0001_@_x0001__x0001__x0001__x0001__x0001__x0001__x0010_@_x0001__x0001__x0001__x0001__x0001__x0001__x0014_@_x0001__x0001__x0001__x0001__x0001__x0001__x0001_@_x0001__x0001__x0001__x0001__x0001__x0001_ð?_x0001__x0001__x0001__x0001__x0001__x0001__x0001_@_x0001__x0001__x0001__x0001__x0001__x0001__x0001_@_x0001__x0001__x0001__x0001__x0001__x0001__x0001_@_x0001__x0001__x0001__x0001__x0001__x0001__x0010_@_x0001__x0001__x0001__x0001__x0001__x0001__x0001_@_x0001__x0001__x0001__x0001__x0001__x0001__x0001_@_x0001__x0001__x0001__x0001__x0001__x0001_ð?_x0001__x0001__x0001__x0001__x0001__x0001__x0010_@_x0001__x0001__x0001__x0001__x0001__x0001__x0010_@_x0001__x0001__x0001__x0001__x0001__x0001__x0001_@_x0001__x0001__x0001__x0001__x0001__x0001__x0001_@_x0001__x0001__x0001__x0001__x0001__x0001__x0008_@_x0001__x0001__x0001__x0001__x0001__x0001__x0001_@_x0001__x0001__x0001__x0001__x0001__x0001__x0001_@_x0001__x0001__x0001__x0001__x0001__x0001__x0014_@_x0001__x0001__x0001__x0001__x0001__x0001__x0010_@_x0001__x0001__x0001__x0001__x0001__x0001__x0008_@_x0001__x0001__x0001__x0001__x0001__x0001__x0008_@_x0001__x0001__x0001__x0001__x0001__x0001__x0010_@_x0001__x0002__x0001__x0001__x0001__x0001__x0001__x0001__x0001_@_x0001__x0001__x0001__x0001__x0001__x0001__x0010_@_x0001__x0001__x0001__x0001__x0001__x0001__x0001_@_x0001__x0001__x0001__x0001__x0001__x0001__x0001_@_x0001__x0001__x0001__x0001__x0001__x0001__x0010_@_x0001__x0001__x0001__x0001__x0001__x0001__x0010_@_x0001__x0001__x0001__x0001__x0001__x0001__x0001_@_x0001__x0001__x0001__x0001__x0001__x0001__x0001_@_x0001__x0001__x0001__x0001__x0001__x0001__x0001_@_x0001__x0001__x0001__x0001__x0001__x0001__x0001_@_x0001__x0001__x0001__x0001__x0001__x0001__x0008_@_x0001__x0001__x0001__x0001__x0001__x0001__x0008_@_x0001__x0001__x0001__x0001__x0001__x0001__x0014_@_x0001__x0001__x0001__x0001__x0001__x0001__x0010_@_x0001__x0001__x0001__x0001__x0001__x0001__x0010_@_x0001__x0001__x0001__x0001__x0001__x0001__x0010_@_x0001__x0001__x0001__x0001__x0001__x0001__x0001_@_x0001__x0001__x0001__x0001__x0001__x0001__x0010_@_x0001__x0001__x0001__x0001__x0001__x0001__x0010_@_x0001__x0001__x0001__x0001__x0001__x0001__x0010_@_x0001__x0001__x0001__x0001__x0001__x0001__x0010_@_x0001__x0001__x0001__x0001__x0001__x0001_ð?_x0001__x0001__x0001__x0001__x0001__x0001__x0001_@_x0001__x0001__x0001__x0001__x0001__x0001__x0010_@_x0001__x0001__x0001__x0001__x0001__x0001_ð?_x0001__x0001__x0001__x0001__x0001__x0001__x0010_@_x0001__x0001__x0001__x0001__x0001__x0001__x0014_@_x0001__x0001__x0001__x0001__x0001__x0001__x0008_@_x0001__x0001__x0001__x0001__x0001__x0001__x0008_@_x0001__x0001__x0001__x0001__x0001__x0001__x0001_@_x0001__x0001__x0001__x0001__x0001__x0001__x0008_@_x0001__x0001__x0001__x0001__x0001__x0002__x0001__x0001__x0008_@_x0001__x0001__x0001__x0001__x0001__x0001__x0001_@_x0001__x0001__x0001__x0001__x0001__x0001__x0001_@_x0001__x0001__x0001__x0001__x0001__x0001__x0010_@_x0001__x0001__x0001__x0001__x0001__x0001_ð?_x0001__x0001__x0001__x0001__x0001__x0001__x0010_@_x0001__x0001__x0001__x0001__x0001__x0001__x0008_@_x0001__x0001__x0001__x0001__x0001__x0001__x0010_@_x0001__x0001__x0001__x0001__x0001__x0001__x0010_@_x0001__x0001__x0001__x0001__x0001__x0001__x0001_@_x0001__x0001__x0001__x0001__x0001__x0001__x0001_@_x0001__x0001__x0001__x0001__x0001__x0001__x0010_@_x0001__x0001__x0001__x0001__x0001__x0001__x0014_@_x0001__x0001__x0001__x0001__x0001__x0001__x0010_@_x0001__x0001__x0001__x0001__x0001__x0001__x0008_@_x0001__x0001__x0001__x0001__x0001__x0001__x0001_@_x0001__x0001__x0001__x0001__x0001__x0001__x0008_@_x0001__x0001__x0001__x0001__x0001__x0001_ð?_x0001__x0001__x0001__x0001__x0001__x0001_ð?_x0001__x0001__x0001__x0001__x0001__x0001__x0001_@_x0001__x0001__x0001__x0001__x0001__x0001__x0001_@_x0001__x0001__x0001__x0001__x0001__x0001__x0010_@_x0001__x0001__x0001__x0001__x0001__x0001_ð?_x0001__x0001__x0001__x0001__x0001__x0001__x0001_@_x0001__x0001__x0001__x0001__x0001__x0001__x0001_@_x0001__x0001__x0001__x0001__x0001__x0001__x0014_@_x0001__x0001__x0001__x0001__x0001__x0001__x0008_@_x0001__x0001__x0001__x0001__x0001__x0001__x0008_@_x0001__x0001__x0001__x0001__x0001__x0001__x0001_@_x0001__x0001__x0001__x0001__x0001__x0001_ð?_x0001__x0001__x0001__x0001__x0001__x0001__x0010_@_x0001__x0001__x0001__x0001__x0001__x0001_ð?_x0001__x0002__x0001__x0001__x0001__x0001__x0001__x0001__x0008_@_x0001__x0001__x0001__x0001__x0001__x0001_ð?_x0001__x0001__x0001__x0001__x0001__x0001_ð?_x0001__x0001__x0001__x0001__x0001__x0001_ð?_x0001__x0001__x0001__x0001__x0001__x0001__x0001_@_x0001__x0001__x0001__x0001__x0001__x0001__x0001_@_x0001__x0001__x0001__x0001__x0001__x0001__x0001_@_x0001__x0001__x0001__x0001__x0001__x0001__x0008_@_x0001__x0001__x0001__x0001__x0001__x0001__x0010_@_x0001__x0001__x0001__x0001__x0001__x0001__x0010_@_x0001__x0001__x0001__x0001__x0001__x0001_ð?_x0001__x0001__x0001__x0001__x0001__x0001__x0001_@_x0001__x0001__x0001__x0001__x0001__x0001__x0014_@_x0001__x0001__x0001__x0001__x0001__x0001__x0010_@_x0001__x0001__x0001__x0001__x0001__x0001_ð?_x0001__x0001__x0001__x0001__x0001__x0001__x0008_@_x0001__x0001__x0001__x0001__x0001__x0001__x0014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0018_@_x0001__x0001__x0001__x0001__x0001__x0001__x0010_@_x0001__x0001__x0001__x0001__x0001__x0001__x0014_@_x0001__x0001__x0001__x0001__x0001__x0001__x0008_@_x0001__x0001__x0001__x0001__x0001__x0001__x0010_@_x0001__x0001__x0001__x0001__x0001__x0001__x0001_@_x0001__x0001__x0001__x0001__x0001__x0001_ð?_x0001__x0001__x0001__x0001__x0001__x0001__x0008_@_x0001__x0001__x0001__x0001__x0001__x0001__x0008_@_x0001__x0001__x0001__x0001__x0001__x0002__x0001__x0001__x0008_@_x0001__x0001__x0001__x0001__x0001__x0001__x0008_@_x0001__x0001__x0001__x0001__x0001__x0001__x0018_@_x0001__x0001__x0001__x0001__x0001__x0001__x0018_@_x0001__x0001__x0001__x0001__x0001__x0001__x0010_@_x0001__x0001__x0001__x0001__x0001__x0001__x0010_@_x0001__x0001__x0001__x0001__x0001__x0001__x0014_@_x0001__x0001__x0001__x0001__x0001__x0001__x0010_@_x0001__x0001__x0001__x0001__x0001__x0001__x0010_@_x0001__x0001__x0001__x0001__x0001__x0001__x0001_@_x0001__x0001__x0001__x0001__x0001__x0001_ð?_x0001__x0001__x0001__x0001__x0001__x0001_ð?_x0001__x0001__x0001__x0001__x0001__x0001_ð?_x0001__x0001__x0001__x0001__x0001__x0001__x0008_@_x0001__x0001__x0001__x0001__x0001__x0001__x0014_@_x0001__x0001__x0001__x0001__x0001__x0001__x0010_@_x0001__x0001__x0001__x0001__x0001__x0001__x0001_@_x0001__x0001__x0001__x0001__x0001__x0001__x0008_@_x0001__x0001__x0001__x0001__x0001__x0001__x0010_@_x0001__x0001__x0001__x0001__x0001__x0001_ð?_x0001__x0001__x0001__x0001__x0001__x0001__x0001_@_x0001__x0001__x0001__x0001__x0001__x0001__x0001_@_x0001__x0001__x0001__x0001__x0001__x0001__x0001_@_x0001__x0001__x0001__x0001__x0001__x0001__x0018_@_x0001__x0001__x0001__x0001__x0001__x0001__x0008_@_x0001__x0001__x0001__x0001__x0001__x0001__x0008_@_x0001__x0001__x0001__x0001__x0001__x0001_ð?_x0001__x0001__x0001__x0001__x0001__x0001__x0001_@_x0001__x0001__x0001__x0001__x0001__x0001__x0001_@_x0001__x0001__x0001__x0001__x0001__x0001__x0001_@_x0001__x0001__x0001__x0001__x0001__x0001__x0014_@_x0001__x0001__x0001__x0001__x0001__x0001__x0014_@</t>
  </si>
  <si>
    <t>8815c465f02cab9d362f3dab0e8006bf_x0001__x0002__x0001__x0001__x0001__x0001__x0001__x0001_ð?_x0001__x0001__x0001__x0001__x0001__x0001__x0008_@_x0001__x0001__x0001__x0001__x0001__x0001_ð?_x0001__x0001__x0001__x0001__x0001__x0001__x0001_@_x0001__x0001__x0001__x0001__x0001__x0001__x0001_@_x0001__x0001__x0001__x0001__x0001__x0001_ð?_x0001__x0001__x0001__x0001__x0001__x0001__x0008_@_x0001__x0001__x0001__x0001__x0001__x0001__x0014_@_x0001__x0001__x0001__x0001__x0001__x0001__x0010_@_x0001__x0001__x0001__x0001__x0001__x0001_ð?_x0001__x0001__x0001__x0001__x0001__x0001__x0001_@_x0001__x0001__x0001__x0001__x0001__x0001__x0001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0001_@_x0001__x0001__x0001__x0001__x0001__x0001__x0014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0002__x0001__x0001__x0001_@_x0001__x0001__x0001__x0001__x0001__x0001__x0018_@_x0001__x0001__x0001__x0001__x0001__x0001__x0001_@_x0001__x0001__x0001__x0001__x0001__x0001__x0010_@_x0001__x0001__x0001__x0001__x0001__x0001__x0001_@_x0001__x0001__x0001__x0001__x0001__x0001__x0001_@_x0001__x0001__x0001__x0001__x0001__x0001_ð?_x0001__x0001__x0001__x0001__x0001__x0001_ð?_x0001__x0001__x0001__x0001__x0001__x0001__x0010_@_x0001__x0001__x0001__x0001__x0001__x0001__x0010_@_x0001__x0001__x0001__x0001__x0001__x0001__x0001_@_x0001__x0001__x0001__x0001__x0001__x0001_ð?_x0001__x0001__x0001__x0001__x0001__x0001__x0008_@_x0001__x0001__x0001__x0001__x0001__x0001_ð?_x0001__x0001__x0001__x0001__x0001__x0001_ð?_x0001__x0001__x0001__x0001__x0001__x0001__x0008_@_x0001__x0001__x0001__x0001__x0001__x0001__x0010_@_x0001__x0001__x0001__x0001__x0001__x0001__x0008_@_x0001__x0001__x0001__x0001__x0001__x0001__x0001_@_x0001__x0001__x0001__x0001__x0001__x0001__x0001_@_x0001__x0001__x0001__x0001__x0001__x0001__x0001_@_x0001__x0001__x0001__x0001__x0001__x0001__x0010_@_x0001__x0001__x0001__x0001__x0001__x0001__x0008_@_x0001__x0001__x0001__x0001__x0001__x0001__x0001_@_x0001__x0001__x0001__x0001__x0001__x0001__x0001_@_x0001__x0001__x0001__x0001__x0001__x0001__x0001_@_x0001__x0001__x0001__x0001__x0001__x0001__x0008_@_x0001__x0001__x0001__x0001__x0001__x0001__x0014_@_x0001__x0001__x0001__x0001__x0001__x0001__x0001_@_x0001__x0001__x0001__x0001__x0001__x0001__x0010_@_x0001__x0001__x0001__x0001__x0001__x0001__x0010_@_x0001__x0001__x0001__x0001__x0001__x0001__x0008_@_x0001__x0002__x0001__x0001__x0001__x0001__x0001__x0001__x0008_@_x0001__x0001__x0001__x0001__x0001__x0001__x0008_@_x0001__x0001__x0001__x0001__x0001__x0001__x0010_@_x0001__x0001__x0001__x0001__x0001__x0001_ð?_x0001__x0001__x0001__x0001__x0001__x0001_ð?_x0001__x0001__x0001__x0001__x0001__x0001__x0010_@_x0001__x0001__x0001__x0001__x0001__x0001__x0001_@_x0001__x0001__x0001__x0001__x0001__x0001__x0010_@_x0001__x0001__x0001__x0001__x0001__x0001__x0010_@_x0001__x0001__x0001__x0001__x0001__x0001__x0010_@_x0001__x0001__x0001__x0001__x0001__x0001__x0001_@_x0001__x0001__x0001__x0001__x0001__x0001__x0001_@_x0001__x0001__x0001__x0001__x0001__x0001__x0008_@_x0001__x0001__x0001__x0001__x0001__x0001__x0014_@_x0001__x0001__x0001__x0001__x0001__x0001_ð?_x0001__x0001__x0001__x0001__x0001__x0001__x0008_@_x0001__x0001__x0001__x0001__x0001__x0001__x0010_@_x0001__x0001__x0001__x0001__x0001__x0001__x0008_@_x0001__x0001__x0001__x0001__x0001__x0001_ð?_x0001__x0001__x0001__x0001__x0001__x0001__x0010_@_x0001__x0001__x0001__x0001__x0001__x0001__x0014_@_x0001__x0001__x0001__x0001__x0001__x0001__x0008_@_x0001__x0001__x0001__x0001__x0001__x0001__x0001_@_x0001__x0001__x0001__x0001__x0001__x0001__x0014_@_x0001__x0001__x0001__x0001__x0001__x0001_ð?_x0001__x0001__x0001__x0001__x0001__x0001__x0001_@_x0001__x0001__x0001__x0001__x0001__x0001_ð?_x0001__x0001__x0001__x0001__x0001__x0001__x0001_@_x0001__x0001__x0001__x0001__x0001__x0001__x0008_@_x0001__x0001__x0001__x0001__x0001__x0001__x0010_@_x0001__x0001__x0001__x0001__x0001__x0001__x0008_@_x0001__x0001__x0001__x0001__x0001__x0002__x0001__x0001_ð?_x0001__x0001__x0001__x0001__x0001__x0001__x0008_@_x0001__x0001__x0001__x0001__x0001__x0001_ð?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0001__x0001_@_x0001__x0001__x0001__x0001__x0001__x0001__x0008_@_x0001__x0001__x0001__x0001__x0001__x0001__x0001_@_x0001__x0001__x0001__x0001__x0001__x0001__x0008_@_x0001__x0001__x0001__x0001__x0001__x0001__x0001_@_x0001__x0001__x0001__x0001__x0001__x0001_ð?_x0001__x0001__x0001__x0001__x0001__x0001__x0001_@_x0001__x0001__x0001__x0001__x0001__x0001__x0008_@_x0001__x0001__x0001__x0001__x0001__x0001__x0001_@_x0001__x0001__x0001__x0001__x0001__x0001__x0001_@_x0001__x0001__x0001__x0001__x0001__x0001__x0008_@_x0001__x0001__x0001__x0001__x0001__x0001_ð?_x0001__x0001__x0001__x0001__x0001__x0001__x0008_@_x0001__x0001__x0001__x0001__x0001__x0001__x0001_@_x0001__x0001__x0001__x0001__x0001__x0001__x0014_@_x0001__x0001__x0001__x0001__x0001__x0001__x0010_@_x0001__x0001__x0001__x0001__x0001__x0001__x0008_@_x0001__x0001__x0001__x0001__x0001__x0001__x0001_@_x0001__x0001__x0001__x0001__x0001__x0001_ð?_x0001__x0001__x0001__x0001__x0001__x0001__x0010_@_x0001__x0001__x0001__x0001__x0001__x0001_ð?_x0001__x0001__x0001__x0001__x0001__x0001__x0014_@_x0001__x0001__x0001__x0001__x0001__x0001__x0008_@_x0001__x0001__x0001__x0001__x0001__x0001__x0014_@_x0001__x0002__x0001__x0001__x0001__x0001__x0001__x0001__x0010_@_x0001__x0001__x0001__x0001__x0001__x0001__x0008_@_x0001__x0001__x0001__x0001__x0001__x0001__x0010_@_x0001__x0001__x0001__x0001__x0001__x0001__x0008_@_x0001__x0001__x0001__x0001__x0001__x0001__x0014_@_x0001__x0001__x0001__x0001__x0001__x0001__x0001_@_x0001__x0001__x0001__x0001__x0001__x0001__x0010_@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0001__x0001_@_x0001__x0001__x0001__x0001__x0001__x0001__x0001_@_x0001__x0001__x0001__x0001__x0001__x0001__x0001_@_x0001__x0001__x0001__x0001__x0001__x0001__x0008_@_x0001__x0001__x0001__x0001__x0001__x0001__x0010_@_x0001__x0001__x0001__x0001__x0001__x0001__x0010_@_x0001__x0001__x0001__x0001__x0001__x0001__x0001_@_x0001__x0001__x0001__x0001__x0001__x0001__x0014_@_x0001__x0001__x0001__x0001__x0001__x0001__x0008_@_x0001__x0001__x0001__x0001__x0001__x0001__x0008_@_x0001__x0001__x0001__x0001__x0001__x0001__x0008_@_x0001__x0001__x0001__x0001__x0001__x0001_ð?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0014_@_x0001__x0001__x0001__x0001__x0001__x0002__x0001__x0001__x0008_@_x0001__x0001__x0001__x0001__x0001__x0001_ð?_x0001__x0001__x0001__x0001__x0001__x0001_ð?_x0001__x0001__x0001__x0001__x0001__x0001__x0001_@_x0001__x0001__x0001__x0001__x0001__x0001__x0008_@_x0001__x0001__x0001__x0001__x0001__x0001__x0001_@_x0001__x0001__x0001__x0001__x0001__x0001__x0008_@_x0001__x0001__x0001__x0001__x0001__x0001__x0001_@_x0001__x0001__x0001__x0001__x0001__x0001_ð?_x0001__x0001__x0001__x0001__x0001__x0001__x0010_@_x0001__x0001__x0001__x0001__x0001__x0001__x0010_@_x0001__x0001__x0001__x0001__x0001__x0001__x0010_@_x0001__x0001__x0001__x0001__x0001__x0001__x0008_@_x0001__x0001__x0001__x0001__x0001__x0001__x0010_@_x0001__x0001__x0001__x0001__x0001__x0001__x0010_@_x0001__x0001__x0001__x0001__x0001__x0001__x0010_@_x0001__x0001__x0001__x0001__x0001__x0001__x0010_@_x0001__x0001__x0001__x0001__x0001__x0001__x0010_@_x0001__x0001__x0001__x0001__x0001__x0001_ð?_x0001__x0001__x0001__x0001__x0001__x0001__x0008_@_x0001__x0001__x0001__x0001__x0001__x0001__x0008_@_x0001__x0001__x0001__x0001__x0001__x0001__x0008_@_x0001__x0001__x0001__x0001__x0001__x0001__x0001_@_x0001__x0001__x0001__x0001__x0001__x0001__x0001_@_x0001__x0001__x0001__x0001__x0001__x0001__x0001_@_x0001__x0001__x0001__x0001__x0001__x0001__x0008_@_x0001__x0001__x0001__x0001__x0001__x0001__x0008_@_x0001__x0001__x0001__x0001__x0001__x0001_ð?_x0001__x0001__x0001__x0001__x0001__x0001__x0001_@_x0001__x0001__x0001__x0001__x0001__x0001__x0001_@_x0001__x0001__x0001__x0001__x0001__x0001__x0008_@_x0001__x0001__x0001__x0001__x0001__x0001__x0008_@_x0001__x0002__x0001__x0001__x0001__x0001__x0001__x0001__x0008_@_x0001__x0001__x0001__x0001__x0001__x0001__x0014_@_x0001__x0001__x0001__x0001__x0001__x0001_ð?_x0001__x0001__x0001__x0001__x0001__x0001__x0001_@_x0001__x0001__x0001__x0001__x0001__x0001_ð?_x0001__x0001__x0001__x0001__x0001__x0001__x0008_@_x0001__x0001__x0001__x0001__x0001__x0001__x0001_@_x0001__x0001__x0001__x0001__x0001__x0001__x0008_@_x0001__x0001__x0001__x0001__x0001__x0001_ð?_x0001__x0001__x0001__x0001__x0001__x0001__x0014_@_x0001__x0001__x0001__x0001__x0001__x0001__x0008_@_x0001__x0001__x0001__x0001__x0001__x0001__x0010_@_x0001__x0001__x0001__x0001__x0001__x0001__x0010_@_x0001__x0001__x0001__x0001__x0001__x0001__x0001_@_x0001__x0001__x0001__x0001__x0001__x0001__x0008_@_x0001__x0001__x0001__x0001__x0001__x0001__x0001_@_x0001__x0001__x0001__x0001__x0001__x0001__x0010_@_x0001__x0001__x0001__x0001__x0001__x0001__x0008_@_x0001__x0001__x0001__x0001__x0001__x0001__x0001_@_x0001__x0001__x0001__x0001__x0001__x0001__x0008_@_x0001__x0001__x0001__x0001__x0001__x0001_ð?_x0001__x0001__x0001__x0001__x0001__x0001__x0008_@_x0001__x0001__x0001__x0001__x0001__x0001__x0008_@_x0001__x0001__x0001__x0001__x0001__x0001__x0010_@_x0001__x0001__x0001__x0001__x0001__x0001__x0014_@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0002__x0001__x0001__x0010_@_x0001__x0001__x0001__x0001__x0001__x0001__x0010_@_x0001__x0001__x0001__x0001__x0001__x0001_ð?_x0001__x0001__x0001__x0001__x0001__x0001__x0008_@_x0001__x0001__x0001__x0001__x0001__x0001__x0008_@_x0001__x0001__x0001__x0001__x0001__x0001__x0010_@_x0001__x0001__x0001__x0001__x0001__x0001__x0014_@_x0001__x0001__x0001__x0001__x0001__x0001__x0008_@_x0001__x0001__x0001__x0001__x0001__x0001__x0008_@_x0001__x0001__x0001__x0001__x0001__x0001_ð?_x0001__x0001__x0001__x0001__x0001__x0001__x0010_@_x0001__x0001__x0001__x0001__x0001__x0001__x0010_@_x0001__x0001__x0001__x0001__x0001__x0001__x0010_@_x0001__x0001__x0001__x0001__x0001__x0001__x0001_@_x0001__x0001__x0001__x0001__x0001__x0001__x0010_@_x0001__x0001__x0001__x0001__x0001__x0001__x0001_@_x0001__x0001__x0001__x0001__x0001__x0001__x0014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0001_@_x0001__x0001__x0001__x0001__x0001__x0001__x0001_@_x0001__x0001__x0001__x0001__x0001__x0001__x0001_@_x0001__x0001__x0001__x0001__x0001__x0001__x0001_@_x0001__x0001__x0001__x0001__x0001__x0001__x0010_@_x0001__x0001__x0001__x0001__x0001__x0001__x0001_@_x0001__x0001__x0001__x0001__x0001__x0001__x0008_@_x0001__x0001__x0001__x0001__x0001__x0001__x0008_@_x0001__x0001__x0001__x0001__x0001__x0001__x0010_@_x0001__x0001__x0001__x0001__x0001__x0001__x0001_@_x0001__x0002__x0001__x0001__x0001__x0001__x0001__x0001__x0001_@_x0001__x0001__x0001__x0001__x0001__x0001_ð?_x0001__x0001__x0001__x0001__x0001__x0001_ð?_x0001__x0001__x0001__x0001__x0001__x0001__x0001_@_x0001__x0001__x0001__x0001__x0001__x0001__x0010_@_x0001__x0001__x0001__x0001__x0001__x0001_ð?_x0001__x0001__x0001__x0001__x0001__x0001__x0014_@_x0001__x0001__x0001__x0001__x0001__x0001__x0008_@_x0001__x0001__x0001__x0001__x0001__x0001__x0008_@_x0001__x0001__x0001__x0001__x0001__x0001__x0014_@_x0001__x0001__x0001__x0001__x0001__x0001__x0010_@_x0001__x0001__x0001__x0001__x0001__x0001__x0008_@_x0001__x0001__x0001__x0001__x0001__x0001__x0008_@_x0001__x0001__x0001__x0001__x0001__x0001__x0008_@_x0001__x0001__x0001__x0001__x0001__x0001__x0001_@_x0001__x0001__x0001__x0001__x0001__x0001__x0010_@_x0001__x0001__x0001__x0001__x0001__x0001__x0001_@_x0001__x0001__x0001__x0001__x0001__x0001__x0014_@_x0001__x0001__x0001__x0001__x0001__x0001__x0010_@_x0001__x0001__x0001__x0001__x0001__x0001__x0010_@_x0001__x0001__x0001__x0001__x0001__x0001__x0010_@_x0001__x0001__x0001__x0001__x0001__x0001__x0010_@_x0001__x0001__x0001__x0001__x0001__x0001__x0014_@_x0001__x0001__x0001__x0001__x0001__x0001__x0008_@_x0001__x0001__x0001__x0001__x0001__x0001__x0001_@_x0001__x0001__x0001__x0001__x0001__x0001__x0001_@_x0001__x0001__x0001__x0001__x0001__x0001__x0010_@_x0001__x0001__x0001__x0001__x0001__x0001__x0010_@_x0001__x0001__x0001__x0001__x0001__x0001_ð?_x0001__x0001__x0001__x0001__x0001__x0001__x0010_@_x0001__x0001__x0001__x0001__x0001__x0001_ð?_x0001__x0001__x0001__x0001__x0001__x0002__x0001__x0001__x0008_@_x0001__x0001__x0001__x0001__x0001__x0001__x0014_@_x0001__x0001__x0001__x0001__x0001__x0001__x0010_@_x0001__x0001__x0001__x0001__x0001__x0001_ð?_x0001__x0001__x0001__x0001__x0001__x0001__x0008_@_x0001__x0001__x0001__x0001__x0001__x0001_ð?_x0001__x0001__x0001__x0001__x0001__x0001__x0010_@_x0001__x0001__x0001__x0001__x0001__x0001__x0010_@_x0001__x0001__x0001__x0001__x0001__x0001__x0008_@_x0001__x0001__x0001__x0001__x0001__x0001__x0010_@_x0001__x0001__x0001__x0001__x0001__x0001__x0014_@_x0001__x0001__x0001__x0001__x0001__x0001__x0008_@_x0001__x0001__x0001__x0001__x0001__x0001_ð?_x0001__x0001__x0001__x0001__x0001__x0001_ð?_x0001__x0001__x0001__x0001__x0001__x0001_ð?_x0001__x0001__x0001__x0001__x0001__x0001__x0010_@_x0001__x0001__x0001__x0001__x0001__x0001_ð?_x0001__x0001__x0001__x0001__x0001__x0001__x0010_@_x0001__x0001__x0001__x0001__x0001__x0001__x0010_@_x0001__x0001__x0001__x0001__x0001__x0001__x0001_@_x0001__x0001__x0001__x0001__x0001__x0001__x0010_@_x0001__x0001__x0001__x0001__x0001__x0001__x0014_@_x0001__x0001__x0001__x0001__x0001__x0001__x0001_@_x0001__x0001__x0001__x0001__x0001__x0001__x0010_@_x0001__x0001__x0001__x0001__x0001__x0001__x0010_@_x0001__x0001__x0001__x0001__x0001__x0001__x0008_@_x0001__x0001__x0001__x0001__x0001__x0001_ð?_x0001__x0001__x0001__x0001__x0001__x0001__x0008_@_x0001__x0001__x0001__x0001__x0001__x0001__x0008_@_x0001__x0001__x0001__x0001__x0001__x0001__x0001_@_x0001__x0001__x0001__x0001__x0001__x0001__x0014_@_x0001__x0001__x0001__x0001__x0001__x0001__x0001_@_x0001__x0002__x0001__x0001__x0001__x0001__x0001__x0001__x0014_@_x0001__x0001__x0001__x0001__x0001__x0001__x0010_@_x0001__x0001__x0001__x0001__x0001__x0001_ð?_x0001__x0001__x0001__x0001__x0001__x0001__x0008_@_x0001__x0001__x0001__x0001__x0001__x0001_ð?_x0001__x0001__x0001__x0001__x0001__x0001__x0001_@_x0001__x0001__x0001__x0001__x0001__x0001__x0001_@_x0001__x0001__x0001__x0001__x0001__x0001__x0008_@_x0001__x0001__x0001__x0001__x0001__x0001__x0001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0014_@_x0001__x0001__x0001__x0001__x0001__x0001__x0008_@_x0001__x0001__x0001__x0001__x0001__x0001_ð?_x0001__x0001__x0001__x0001__x0001__x0001__x0008_@_x0001__x0001__x0001__x0001__x0001__x0001__x0014_@_x0001__x0001__x0001__x0001__x0001__x0001_ð?_x0001__x0001__x0001__x0001__x0001__x0001__x0001_@_x0001__x0001__x0001__x0001__x0001__x0001__x0001_@_x0001__x0001__x0001__x0001__x0001__x0001__x0008_@_x0001__x0001__x0001__x0001__x0001__x0001__x0001_@_x0001__x0001__x0001__x0001__x0001__x0001__x0010_@_x0001__x0001__x0001__x0001__x0001__x0001__x0008_@_x0001__x0001__x0001__x0001__x0001__x0001__x0001_@_x0001__x0001__x0001__x0001__x0001__x0001__x0001_@_x0001__x0001__x0001__x0001__x0001__x0001__x0008_@_x0001__x0001__x0001__x0001__x0001__x0001__x0008_@_x0001__x0001__x0001__x0001__x0001__x0002__x0001__x0001__x0014_@_x0001__x0001__x0001__x0001__x0001__x0001__x0010_@_x0001__x0001__x0001__x0001__x0001__x0001__x0010_@_x0001__x0001__x0001__x0001__x0001__x0001__x0001_@_x0001__x0001__x0001__x0001__x0001__x0001__x0008_@_x0001__x0001__x0001__x0001__x0001__x0001__x0001_@_x0001__x0001__x0001__x0001__x0001__x0001__x0008_@_x0001__x0001__x0001__x0001__x0001__x0001__x0001_@_x0001__x0001__x0001__x0001__x0001__x0001__x0001_@_x0001__x0001__x0001__x0001__x0001__x0001__x0001_@_x0001__x0001__x0001__x0001__x0001__x0001__x0008_@_x0001__x0001__x0001__x0001__x0001__x0001__x0001_@_x0001__x0001__x0001__x0001__x0001__x0001__x0008_@_x0001__x0001__x0001__x0001__x0001__x0001__x0010_@_x0001__x0001__x0001__x0001__x0001__x0001__x0001_@_x0001__x0001__x0001__x0001__x0001__x0001__x0010_@_x0001__x0001__x0001__x0001__x0001__x0001__x0014_@_x0001__x0001__x0001__x0001__x0001__x0001__x0008_@_x0001__x0001__x0001__x0001__x0001__x0001__x0001_@_x0001__x0001__x0001__x0001__x0001__x0001__x0010_@_x0001__x0001__x0001__x0001__x0001__x0001__x0008_@_x0001__x0001__x0001__x0001__x0001__x0001__x0001_@_x0001__x0001__x0001__x0001__x0001__x0001__x0008_@_x0001__x0001__x0001__x0001__x0001__x0001_ð?_x0001__x0001__x0001__x0001__x0001__x0001__x0010_@_x0001__x0001__x0001__x0001__x0001__x0001__x0010_@_x0001__x0001__x0001__x0001__x0001__x0001_ð?_x0001__x0001__x0001__x0001__x0001__x0001_ð?_x0001__x0001__x0001__x0001__x0001__x0001_ð?_x0001__x0001__x0001__x0001__x0001__x0001__x0008_@_x0001__x0001__x0001__x0001__x0001__x0001__x0001_@_x0001__x0001__x0001__x0001__x0001__x0001__x0010_@_x0001__x0002__x0001__x0001__x0001__x0001__x0001__x0001__x0001_@_x0001__x0001__x0001__x0001__x0001__x0001__x0001_@_x0001__x0001__x0001__x0001__x0001__x0001__x0008_@_x0001__x0001__x0001__x0001__x0001__x0001_ð?_x0001__x0001__x0001__x0001__x0001__x0001__x0010_@_x0001__x0001__x0001__x0001__x0001__x0001__x0014_@_x0001__x0001__x0001__x0001__x0001__x0001__x0008_@_x0001__x0001__x0001__x0001__x0001__x0001__x0010_@_x0001__x0001__x0001__x0001__x0001__x0001_ð?_x0001__x0001__x0001__x0001__x0001__x0001__x0010_@_x0001__x0001__x0001__x0001__x0001__x0001__x0001_@_x0001__x0001__x0001__x0001__x0001__x0001__x0008_@_x0001__x0001__x0001__x0001__x0001__x0001__x0001_@_x0001__x0001__x0001__x0001__x0001__x0001__x0008_@_x0001__x0001__x0001__x0001__x0001__x0001__x0010_@_x0001__x0001__x0001__x0001__x0001__x0001__x0001_@_x0001__x0001__x0001__x0001__x0001__x0001__x0010_@_x0001__x0001__x0001__x0001__x0001__x0001__x0014_@_x0001__x0001__x0001__x0001__x0001__x0001_ð?_x0001__x0001__x0001__x0001__x0001__x0001__x0018_@_x0001__x0001__x0001__x0001__x0001__x0001__x0008_@_x0001__x0001__x0001__x0001__x0001__x0001_ð?_x0001__x0001__x0001__x0001__x0001__x0001__x0001_@_x0001__x0001__x0001__x0001__x0001__x0001__x0001_@_x0001__x0001__x0001__x0001__x0001__x0001__x0001_@_x0001__x0001__x0001__x0001__x0001__x0001__x0001_@_x0001__x0001__x0001__x0001__x0001__x0001__x0008_@_x0001__x0001__x0001__x0001__x0001__x0001__x0014_@_x0001__x0001__x0001__x0001__x0001__x0001__x0001_@_x0001__x0001__x0001__x0001__x0001__x0001__x0008_@_x0001__x0001__x0001__x0001__x0001__x0001__x0014_@_x0001__x0001__x0001__x0001__x0001__x0002__x0001__x0001__x0008_@_x0001__x0001__x0001__x0001__x0001__x0001__x0010_@_x0001__x0001__x0001__x0001__x0001__x0001_ð?_x0001__x0001__x0001__x0001__x0001__x0001__x0001_@_x0001__x0001__x0001__x0001__x0001__x0001__x0008_@_x0001__x0001__x0001__x0001__x0001__x0001__x0010_@_x0001__x0001__x0001__x0001__x0001__x0001__x0010_@_x0001__x0001__x0001__x0001__x0001__x0001__x0014_@_x0001__x0001__x0001__x0001__x0001__x0001_ð?_x0001__x0001__x0001__x0001__x0001__x0001__x0001_@_x0001__x0001__x0001__x0001__x0001__x0001__x0010_@_x0001__x0001__x0001__x0001__x0001__x0001_ð?_x0001__x0001__x0001__x0001__x0001__x0001_ð?_x0001__x0001__x0001__x0001__x0001__x0001__x0008_@_x0001__x0001__x0001__x0001__x0001__x0001__x0001_@_x0001__x0001__x0001__x0001__x0001__x0001__x0001_@_x0001__x0001__x0001__x0001__x0001__x0001__x0001_@_x0001__x0001__x0001__x0001__x0001__x0001__x0001_@_x0001__x0001__x0001__x0001__x0001__x0001__x0008_@_x0001__x0001__x0001__x0001__x0001__x0001__x0008_@_x0001__x0001__x0001__x0001__x0001__x0001__x0008_@_x0001__x0001__x0001__x0001__x0001__x0001_ð?_x0001__x0001__x0001__x0001__x0001__x0001__x0001_@_x0001__x0001__x0001__x0001__x0001__x0001__x0001_@_x0001__x0001__x0001__x0001__x0001__x0001_ð?_x0001__x0001__x0001__x0001__x0001__x0001__x0001_@_x0001__x0001__x0001__x0001__x0001__x0001__x0008_@_x0001__x0001__x0001__x0001__x0001__x0001__x0008_@_x0001__x0001__x0001__x0001__x0001__x0001__x0001_@_x0001__x0001__x0001__x0001__x0001__x0001_ð?_x0001__x0001__x0001__x0001__x0001__x0001_ð?_x0001__x0001__x0001__x0001__x0001__x0001__x0008_@_x0001__x0002__x0001__x0001__x0001__x0001__x0001__x0001__x0001_@_x0001__x0001__x0001__x0001__x0001__x0001__x0008_@_x0001__x0001__x0001__x0001__x0001__x0001__x0001_@_x0001__x0001__x0001__x0001__x0001__x0001__x0014_@_x0001__x0001__x0001__x0001__x0001__x0001__x0008_@_x0001__x0001__x0001__x0001__x0001__x0001_ð?_x0001__x0001__x0001__x0001__x0001__x0001__x0010_@_x0001__x0001__x0001__x0001__x0001__x0001__x0010_@_x0001__x0001__x0001__x0001__x0001__x0001__x0001_@_x0001__x0001__x0001__x0001__x0001__x0001__x0010_@_x0001__x0001__x0001__x0001__x0001__x0001__x0014_@_x0001__x0001__x0001__x0001__x0001__x0001__x0001_@_x0001__x0001__x0001__x0001__x0001__x0001__x0010_@_x0001__x0001__x0001__x0001__x0001__x0001__x0010_@_x0001__x0001__x0001__x0001__x0001__x0001_ð?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_x0001__x0001__x0001__x0001__x0001__x0001__x0010_@_x0001__x0001__x0001__x0001__x0001__x0001__x0008_@_x0001__x0001__x0001__x0001__x0001__x0001__x0014_@_x0001__x0001__x0001__x0001__x0001__x0001__x0008_@_x0001__x0001__x0001__x0001__x0001__x0001__x0010_@_x0001__x0001__x0001__x0001__x0001__x0001_ð?_x0001__x0001__x0001__x0001__x0001__x0001__x0008_@_x0001__x0001__x0001__x0001__x0001__x0001__x0008_@_x0001__x0001__x0001__x0001__x0001__x0001__x0001_@_x0001__x0001__x0001__x0001__x0001__x0001__x0008_@_x0001__x0001__x0001__x0001__x0001__x0002__x0001__x0001__x0008_@_x0001__x0001__x0001__x0001__x0001__x0001__x0010_@_x0001__x0001__x0001__x0001__x0001__x0001__x0001_@_x0001__x0001__x0001__x0001__x0001__x0001__x0008_@_x0001__x0001__x0001__x0001__x0001__x0001__x0001_@_x0001__x0001__x0001__x0001__x0001__x0001__x0008_@_x0001__x0001__x0001__x0001__x0001__x0001__x0018_@_x0001__x0001__x0001__x0001__x0001__x0001__x0010_@_x0001__x0001__x0001__x0001__x0001__x0001__x0008_@_x0001__x0001__x0001__x0001__x0001__x0001__x0001_@_x0001__x0001__x0001__x0001__x0001__x0001__x0001_@_x0001__x0001__x0001__x0001__x0001__x0001__x0001_@_x0001__x0001__x0001__x0001__x0001__x0001__x0014_@_x0001__x0001__x0001__x0001__x0001__x0001__x0008_@_x0001__x0001__x0001__x0001__x0001__x0001_ð?_x0001__x0001__x0001__x0001__x0001__x0001_ð?_x0001__x0001__x0001__x0001__x0001__x0001__x0001_@_x0001__x0001__x0001__x0001__x0001__x0001__x0008_@_x0001__x0001__x0001__x0001__x0001__x0001__x0014_@_x0001__x0001__x0001__x0001__x0001__x0001__x0010_@_x0001__x0001__x0001__x0001__x0001__x0001__x0008_@_x0001__x0001__x0001__x0001__x0001__x0001__x0001_@_x0001__x0001__x0001__x0001__x0001__x0001__x0014_@_x0001__x0001__x0001__x0001__x0001__x0001__x0008_@_x0001__x0001__x0001__x0001__x0001__x0001__x0001_@_x0001__x0001__x0001__x0001__x0001__x0001__x0001_@_x0001__x0001__x0001__x0001__x0001__x0001__x0008_@_x0001__x0001__x0001__x0001__x0001__x0001_ð?_x0001__x0001__x0001__x0001__x0001__x0001__x0001_@_x0001__x0001__x0001__x0001__x0001__x0001_ð?_x0001__x0001__x0001__x0001__x0001__x0001__x0001_@_x0001__x0001__x0001__x0001__x0001__x0001__x0008_@_x0001__x0002__x0001__x0001__x0001__x0001__x0001__x0001__x0008_@_x0001__x0001__x0001__x0001__x0001__x0001__x0001_@_x0001__x0001__x0001__x0001__x0001__x0001__x0001_@_x0001__x0001__x0001__x0001__x0001__x0001__x0010_@_x0001__x0001__x0001__x0001__x0001__x0001__x0014_@_x0001__x0001__x0001__x0001__x0001__x0001__x0008_@_x0001__x0001__x0001__x0001__x0001__x0001__x0001_@_x0001__x0001__x0001__x0001__x0001__x0001__x0014_@_x0001__x0001__x0001__x0001__x0001__x0001__x0001_@_x0001__x0001__x0001__x0001__x0001__x0001__x0010_@_x0001__x0001__x0001__x0001__x0001__x0001_ð?_x0001__x0001__x0001__x0001__x0001__x0001__x0008_@_x0001__x0001__x0001__x0001__x0001__x0001__x0001_@_x0001__x0001__x0001__x0001__x0001__x0001__x0001_@_x0001__x0001__x0001__x0001__x0001__x0001_ð?_x0001__x0001__x0001__x0001__x0001__x0001__x0010_@_x0001__x0001__x0001__x0001__x0001__x0001__x0010_@_x0001__x0001__x0001__x0001__x0001__x0001__x0008_@_x0001__x0001__x0001__x0001__x0001__x0001__x0001_@_x0001__x0001__x0001__x0001__x0001__x0001__x0014_@_x0001__x0001__x0001__x0001__x0001__x0001_ð?_x0001__x0001__x0001__x0001__x0001__x0001__x0008_@_x0001__x0001__x0001__x0001__x0001__x0001__x0014_@_x0001__x0001__x0001__x0001__x0001__x0001__x0001_@_x0001__x0001__x0001__x0001__x0001__x0001__x0010_@_x0001__x0001__x0001__x0001__x0001__x0001__x0010_@_x0001__x0001__x0001__x0001__x0001__x0001__x0001_@_x0001__x0001__x0001__x0001__x0001__x0001__x0008_@_x0001__x0001__x0001__x0001__x0001__x0001__x0010_@_x0001__x0001__x0001__x0001__x0001__x0001__x0001_@_x0001__x0001__x0001__x0001__x0001__x0001__x0010_@_x0001__x0001__x0001__x0001__x0001__x0002__x0001__x0001__x0010_@_x0001__x0001__x0001__x0001__x0001__x0001__x0010_@_x0001__x0001__x0001__x0001__x0001__x0001__x0001_@_x0001__x0001__x0001__x0001__x0001__x0001__x0014_@_x0001__x0001__x0001__x0001__x0001__x0001__x0008_@_x0001__x0001__x0001__x0001__x0001__x0001_ð?_x0001__x0001__x0001__x0001__x0001__x0001__x0008_@_x0001__x0001__x0001__x0001__x0001__x0001__x0001_@_x0001__x0001__x0001__x0001__x0001__x0001__x0008_@_x0001__x0001__x0001__x0001__x0001__x0001__x0014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0014_@_x0001__x0001__x0001__x0001__x0001__x0001__x0008_@_x0001__x0001__x0001__x0001__x0001__x0001__x0008_@_x0001__x0001__x0001__x0001__x0001__x0001__x0018_@_x0001__x0001__x0001__x0001__x0001__x0001__x0010_@_x0001__x0001__x0001__x0001__x0001__x0001_ð?_x0001__x0001__x0001__x0001__x0001__x0001__x0010_@_x0001__x0001__x0001__x0001__x0001__x0001__x0014_@_x0001__x0001__x0001__x0001__x0001__x0001_ð?_x0001__x0001__x0001__x0001__x0001__x0001__x0001_@_x0001__x0001__x0001__x0001__x0001__x0001__x0010_@_x0001__x0001__x0001__x0001__x0001__x0001__x0010_@_x0001__x0001__x0001__x0001__x0001__x0001__x0001_@_x0001__x0001__x0001__x0001__x0001__x0001__x0014_@_x0001__x0002__x0001__x0001__x0001__x0001__x0001__x0001__x0008_@_x0001__x0001__x0001__x0001__x0001__x0001__x0001_@_x0001__x0001__x0001__x0001__x0001__x0001__x0001_@_x0001__x0001__x0001__x0001__x0001__x0001__x0008_@_x0001__x0001__x0001__x0001__x0001__x0001__x0008_@_x0001__x0001__x0001__x0001__x0001__x0001__x0001_@_x0001__x0001__x0001__x0001__x0001__x0001__x0001_@_x0001__x0001__x0001__x0001__x0001__x0001__x0014_@_x0001__x0001__x0001__x0001__x0001__x0001__x0008_@_x0001__x0001__x0001__x0001__x0001__x0001__x0008_@_x0001__x0001__x0001__x0001__x0001__x0001__x0001_@_x0001__x0001__x0001__x0001__x0001__x0001__x0010_@_x0001__x0001__x0001__x0001__x0001__x0001__x0008_@_x0001__x0001__x0001__x0001__x0001__x0001__x0001_@_x0001__x0001__x0001__x0001__x0001__x0001__x0010_@_x0001__x0001__x0001__x0001__x0001__x0001__x0010_@_x0001__x0001__x0001__x0001__x0001__x0001_ð?_x0001__x0001__x0001__x0001__x0001__x0001__x0010_@_x0001__x0001__x0001__x0001__x0001__x0001__x0008_@_x0001__x0001__x0001__x0001__x0001__x0001__x0001_@_x0001__x0001__x0001__x0001__x0001__x0001__x0014_@_x0001__x0001__x0001__x0001__x0001__x0001__x0001_@_x0001__x0001__x0001__x0001__x0001__x0001__x0001_@_x0001__x0001__x0001__x0001__x0001__x0001__x0001_@_x0001__x0001__x0001__x0001__x0001__x0001__x0008_@_x0001__x0001__x0001__x0001__x0001__x0001_ð?_x0001__x0001__x0001__x0001__x0001__x0001__x0008_@_x0001__x0001__x0001__x0001__x0001__x0001_ð?_x0001__x0001__x0001__x0001__x0001__x0001__x0010_@_x0001__x0001__x0001__x0001__x0001__x0001_ð?_x0001__x0001__x0001__x0001__x0001__x0001__x0008_@_x0001__x0001__x0001__x0001__x0001__x0002__x0001__x0001__x0001_@_x0001__x0001__x0001__x0001__x0001__x0001__x0008_@_x0001__x0001__x0001__x0001__x0001__x0001__x0010_@_x0001__x0001__x0001__x0001__x0001__x0001__x0014_@_x0001__x0001__x0001__x0001__x0001__x0001__x0010_@_x0001__x0001__x0001__x0001__x0001__x0001__x0010_@_x0001__x0001__x0001__x0001__x0001__x0001__x0008_@_x0001__x0001__x0001__x0001__x0001__x0001__x0010_@_x0001__x0001__x0001__x0001__x0001__x0001__x0001_@_x0001__x0001__x0001__x0001__x0001__x0001__x0001_@_x0001__x0001__x0001__x0001__x0001__x0001__x0014_@_x0001__x0001__x0001__x0001__x0001__x0001__x0008_@_x0001__x0001__x0001__x0001__x0001__x0001_ð?_x0001__x0001__x0001__x0001__x0001__x0001__x0008_@_x0001__x0001__x0001__x0001__x0001__x0001__x0008_@_x0001__x0001__x0001__x0001__x0001__x0001__x0010_@_x0001__x0001__x0001__x0001__x0001__x0001__x0018_@_x0001__x0001__x0001__x0001__x0001__x0001__x0008_@_x0001__x0001__x0001__x0001__x0001__x0001_ð?_x0001__x0001__x0001__x0001__x0001__x0001_ð?_x0001__x0001__x0001__x0001__x0001__x0001__x0014_@_x0001__x0001__x0001__x0001__x0001__x0001__x0001_@_x0001__x0001__x0001__x0001__x0001__x0001__x0008_@_x0001__x0001__x0001__x0001__x0001__x0001__x0008_@_x0001__x0001__x0001__x0001__x0001__x0001__x0010_@_x0001__x0001__x0001__x0001__x0001__x0001__x0001_@_x0001__x0001__x0001__x0001__x0001__x0001__x0008_@_x0001__x0001__x0001__x0001__x0001__x0001_ð?_x0001__x0001__x0001__x0001__x0001__x0001__x0008_@_x0001__x0001__x0001__x0001__x0001__x0001__x0001_@_x0001__x0001__x0001__x0001__x0001__x0001__x0001_@_x0001__x0001__x0001__x0001__x0001__x0001__x0008_@_x0001__x0002__x0001__x0001__x0001__x0001__x0001__x0001__x0001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0001_@_x0001__x0001__x0001__x0001__x0001__x0001_ð?_x0001__x0001__x0001__x0001__x0001__x0001__x0008_@_x0001__x0001__x0001__x0001__x0001__x0001__x0008_@_x0001__x0001__x0001__x0001__x0001__x0001__x0001_@_x0001__x0001__x0001__x0001__x0001__x0001__x0010_@_x0001__x0001__x0001__x0001__x0001__x0001__x0008_@_x0001__x0001__x0001__x0001__x0001__x0001__x0001_@_x0001__x0001__x0001__x0001__x0001__x0001__x0001_@_x0001__x0001__x0001__x0001__x0001__x0001__x0008_@_x0001__x0001__x0001__x0001__x0001__x0001__x0010_@_x0001__x0001__x0001__x0001__x0001__x0001__x0001_@_x0001__x0001__x0001__x0001__x0001__x0001__x0010_@_x0001__x0001__x0001__x0001__x0001__x0001__x0001_@_x0001__x0001__x0001__x0001__x0001__x0001__x0010_@_x0001__x0001__x0001__x0001__x0001__x0001__x0008_@_x0001__x0001__x0001__x0001__x0001__x0001__x0001_@_x0001__x0001__x0001__x0001__x0001__x0001__x0001_@_x0001__x0001__x0001__x0001__x0001__x0001__x0008_@_x0001__x0001__x0001__x0001__x0001__x0001__x0008_@_x0001__x0001__x0001__x0001__x0001__x0001_ð?_x0001__x0001__x0001__x0001__x0001__x0001__x0010_@_x0001__x0001__x0001__x0001__x0001__x0001__x0010_@_x0001__x0001__x0001__x0001__x0001__x0001__x0001_@_x0001__x0001__x0001__x0001__x0001__x0001__x0008_@_x0001__x0001__x0001__x0001__x0001__x0002__x0001__x0001__x0001_@_x0001__x0001__x0001__x0001__x0001__x0001__x0014_@_x0001__x0001__x0001__x0001__x0001__x0001__x0008_@_x0001__x0001__x0001__x0001__x0001__x0001__x0014_@_x0001__x0001__x0001__x0001__x0001__x0001__x0008_@_x0001__x0001__x0001__x0001__x0001__x0001__x0008_@_x0001__x0001__x0001__x0001__x0001__x0001__x0001_@_x0001__x0001__x0001__x0001__x0001__x0001__x0001_@_x0001__x0001__x0001__x0001__x0001__x0001__x0008_@_x0001__x0001__x0001__x0001__x0001__x0001__x0008_@_x0001__x0001__x0001__x0001__x0001__x0001__x0010_@_x0001__x0001__x0001__x0001__x0001__x0001__x0014_@_x0001__x0001__x0001__x0001__x0001__x0001__x0010_@_x0001__x0001__x0001__x0001__x0001__x0001__x0008_@_x0001__x0001__x0001__x0001__x0001__x0001__x0001_@_x0001__x0001__x0001__x0001__x0001__x0001__x0008_@_x0001__x0001__x0001__x0001__x0001__x0001__x0008_@_x0001__x0001__x0001__x0001__x0001__x0001__x0001_@_x0001__x0001__x0001__x0001__x0001__x0001__x0001_@_x0001__x0001__x0001__x0001__x0001__x0001__x0008_@_x0001__x0001__x0001__x0001__x0001__x0001__x0001_@_x0001__x0001__x0001__x0001__x0001__x0001__x0001_@_x0001__x0001__x0001__x0001__x0001__x0001__x0008_@_x0001__x0001__x0001__x0001__x0001__x0001__x0010_@_x0001__x0001__x0001__x0001__x0001__x0001__x0001_@_x0001__x0001__x0001__x0001__x0001__x0001_ð?_x0001__x0001__x0001__x0001__x0001__x0001__x0014_@_x0001__x0001__x0001__x0001__x0001__x0001_ð?_x0001__x0001__x0001__x0001__x0001__x0001__x0001_@_x0001__x0001__x0001__x0001__x0001__x0001__x0001_@_x0001__x0001__x0001__x0001__x0001__x0001__x0010_@_x0001__x0001__x0001__x0001__x0001__x0001__x0001_@_x0001__x0002__x0001__x0001__x0001__x0001__x0001__x0001__x0001_@_x0001__x0001__x0001__x0001__x0001__x0001__x0010_@_x0001__x0001__x0001__x0001__x0001__x0001__x0001_@_x0001__x0001__x0001__x0001__x0001__x0001__x0001_@_x0001__x0001__x0001__x0001__x0001__x0001__x0010_@_x0001__x0001__x0001__x0001__x0001__x0001__x0008_@_x0001__x0001__x0001__x0001__x0001__x0001__x0008_@_x0001__x0001__x0001__x0001__x0001__x0001_ð?_x0001__x0001__x0001__x0001__x0001__x0001_ð?_x0001__x0001__x0001__x0001__x0001__x0001__x0008_@_x0001__x0001__x0001__x0001__x0001__x0001__x0010_@_x0001__x0001__x0001__x0001__x0001__x0001__x0001_@_x0001__x0001__x0001__x0001__x0001__x0001__x0001_@_x0001__x0001__x0001__x0001__x0001__x0001__x0010_@_x0001__x0001__x0001__x0001__x0001__x0001_ð?_x0001__x0001__x0001__x0001__x0001__x0001_ð?_x0001__x0001__x0001__x0001__x0001__x0001__x0008_@_x0001__x0001__x0001__x0001__x0001__x0001__x0010_@_x0001__x0001__x0001__x0001__x0001__x0001__x0010_@_x0001__x0001__x0001__x0001__x0001__x0001_ð?_x0001__x0001__x0001__x0001__x0001__x0001_ð?_x0001__x0001__x0001__x0001__x0001__x0001__x0001_@_x0001__x0001__x0001__x0001__x0001__x0001_ð?_x0001__x0001__x0001__x0001__x0001__x0001__x0001_@_x0001__x0001__x0001__x0001__x0001__x0001__x0001_@_x0001__x0001__x0001__x0001__x0001__x0001__x0008_@_x0001__x0001__x0001__x0001__x0001__x0001__x0010_@_x0001__x0001__x0001__x0001__x0001__x0001__x0010_@_x0001__x0001__x0001__x0001__x0001__x0001__x0010_@_x0001__x0001__x0001__x0001__x0001__x0001__x0001_@_x0001__x0001__x0001__x0001__x0001__x0001__x0001_@_x0001__x0001__x0001__x0001__x0001__x0002__x0001__x0001__x0008_@_x0001__x0001__x0001__x0001__x0001__x0001__x0010_@_x0001__x0001__x0001__x0001__x0001__x0001__x0001_@_x0001__x0001__x0001__x0001__x0001__x0001_ð?_x0001__x0001__x0001__x0001__x0001__x0001__x0001_@_x0001__x0001__x0001__x0001__x0001__x0001__x0014_@_x0001__x0001__x0001__x0001__x0001__x0001__x0008_@_x0001__x0001__x0001__x0001__x0001__x0001__x0010_@_x0001__x0001__x0001__x0001__x0001__x0001_ð?_x0001__x0001__x0001__x0001__x0001__x0001__x0010_@_x0001__x0001__x0001__x0001__x0001__x0001__x0008_@_x0001__x0001__x0001__x0001__x0001__x0001_ð?_x0001__x0001__x0001__x0001__x0001__x0001__x0008_@_x0001__x0001__x0001__x0001__x0001__x0001__x0008_@_x0001__x0001__x0001__x0001__x0001__x0001__x0010_@_x0001__x0001__x0001__x0001__x0001__x0001__x0008_@_x0001__x0001__x0001__x0001__x0001__x0001__x0001_@_x0001__x0001__x0001__x0001__x0001__x0001__x0001_@_x0001__x0001__x0001__x0001__x0001__x0001__x0001_@_x0001__x0001__x0001__x0001__x0001__x0001__x0008_@_x0001__x0001__x0001__x0001__x0001__x0001__x0014_@_x0001__x0001__x0001__x0001__x0001__x0001_ð?_x0001__x0001__x0001__x0001__x0001__x0001__x0014_@_x0001__x0001__x0001__x0001__x0001__x0001__x0001_@_x0001__x0001__x0001__x0001__x0001__x0001__x0001_@_x0001__x0001__x0001__x0001__x0001__x0001__x0008_@_x0001__x0001__x0001__x0001__x0001__x0001__x0008_@_x0001__x0001__x0001__x0001__x0001__x0001__x0008_@_x0001__x0001__x0001__x0001__x0001__x0001__x0001_@_x0001__x0001__x0001__x0001__x0001__x0001__x0001_@_x0001__x0001__x0001__x0001__x0001__x0001__x0001_@_x0001__x0001__x0001__x0001__x0001__x0001__x0014_@_x0001__x0002__x0001__x0001__x0001__x0001__x0001__x0001__x0001_@_x0001__x0001__x0001__x0001__x0001__x0001__x0001_@_x0001__x0001__x0001__x0001__x0001__x0001__x0008_@_x0001__x0001__x0001__x0001__x0001__x0001__x0008_@_x0001__x0001__x0001__x0001__x0001__x0001__x0001_@_x0001__x0001__x0001__x0001__x0001__x0001__x0008_@_x0001__x0001__x0001__x0001__x0001__x0001_ð?_x0001__x0001__x0001__x0001__x0001__x0001__x0001_@_x0001__x0001__x0001__x0001__x0001__x0001__x0010_@_x0001__x0001__x0001__x0001__x0001__x0001__x0014_@_x0001__x0001__x0001__x0001__x0001__x0001__x0010_@_x0001__x0001__x0001__x0001__x0001__x0001__x0010_@_x0001__x0001__x0001__x0001__x0001__x0001__x0008_@_x0001__x0001__x0001__x0001__x0001__x0001__x0001_@_x0001__x0001__x0001__x0001__x0001__x0001__x0008_@_x0001__x0001__x0001__x0001__x0001__x0001_ð?_x0001__x0001__x0001__x0001__x0001__x0001_ð?_x0001__x0001__x0001__x0001__x0001__x0001__x0010_@_x0001__x0001__x0001__x0001__x0001__x0001__x0010_@_x0001__x0001__x0001__x0001__x0001__x0001__x0008_@_x0001__x0001__x0001__x0001__x0001__x0001__x0008_@_x0001__x0001__x0001__x0001__x0001__x0001_ð?_x0001__x0001__x0001__x0001__x0001__x0001__x0001_@_x0001__x0001__x0001__x0001__x0001__x0001__x0001_@_x0001__x0001__x0001__x0001__x0001__x0001__x0010_@_x0001__x0001__x0001__x0001__x0001__x0001_ð?_x0001__x0001__x0001__x0001__x0001__x0001__x0008_@_x0001__x0001__x0001__x0001__x0001__x0001__x0014_@_x0001__x0001__x0001__x0001__x0001__x0001__x0001_@_x0001__x0001__x0001__x0001__x0001__x0001__x0008_@_x0001__x0001__x0001__x0001__x0001__x0001__x0014_@_x0001__x0001__x0001__x0001__x0001__x0002__x0001__x0001__x0008_@_x0001__x0001__x0001__x0001__x0001__x0001__x0010_@_x0001__x0001__x0001__x0001__x0001__x0001__x0001_@_x0001__x0001__x0001__x0001__x0001__x0001__x0001_@_x0001__x0001__x0001__x0001__x0001__x0001__x0001_@_x0001__x0001__x0001__x0001__x0001__x0001__x0010_@_x0001__x0001__x0001__x0001__x0001__x0001__x0001_@_x0001__x0001__x0001__x0001__x0001__x0001__x0010_@_x0001__x0001__x0001__x0001__x0001__x0001__x0001_@_x0001__x0001__x0001__x0001__x0001__x0001__x0014_@_x0001__x0001__x0001__x0001__x0001__x0001_ð?_x0001__x0001__x0001__x0001__x0001__x0001__x0014_@_x0001__x0001__x0001__x0001__x0001__x0001__x0008_@_x0001__x0001__x0001__x0001__x0001__x0001__x0010_@_x0001__x0001__x0001__x0001__x0001__x0001_ð?_x0001__x0001__x0001__x0001__x0001__x0001__x0008_@_x0001__x0001__x0001__x0001__x0001__x0001__x0001_@_x0001__x0001__x0001__x0001__x0001__x0001_ð?_x0001__x0001__x0001__x0001__x0001__x0001__x0010_@_x0001__x0001__x0001__x0001__x0001__x0001__x0008_@_x0001__x0001__x0001__x0001__x0001__x0001__x0014_@_x0001__x0001__x0001__x0001__x0001__x0001__x0001_@_x0001__x0001__x0001__x0001__x0001__x0001__x0001_@_x0001__x0001__x0001__x0001__x0001__x0001__x0001_@_x0001__x0001__x0001__x0001__x0001__x0001__x0008_@_x0001__x0001__x0001__x0001__x0001__x0001__x0010_@_x0001__x0001__x0001__x0001__x0001__x0001__x0001_@_x0001__x0001__x0001__x0001__x0001__x0001__x0008_@_x0001__x0001__x0001__x0001__x0001__x0001__x0008_@_x0001__x0001__x0001__x0001__x0001__x0001__x0014_@_x0001__x0001__x0001__x0001__x0001__x0001__x0014_@_x0001__x0001__x0001__x0001__x0001__x0001__x0001_@_x0001__x0002__x0001__x0001__x0001__x0001__x0001__x0001__x0010_@_x0001__x0001__x0001__x0001__x0001__x0001__x0001_@_x0001__x0001__x0001__x0001__x0001__x0001__x0010_@_x0001__x0001__x0001__x0001__x0001__x0001_ð?_x0001__x0001__x0001__x0001__x0001__x0001__x0010_@_x0001__x0001__x0001__x0001__x0001__x0001_ð?_x0001__x0001__x0001__x0001__x0001__x0001__x0008_@_x0001__x0001__x0001__x0001__x0001__x0001__x0001_@_x0001__x0001__x0001__x0001__x0001__x0001__x0001_@_x0001__x0001__x0001__x0001__x0001__x0001__x0010_@_x0001__x0001__x0001__x0001__x0001__x0001_ð?_x0001__x0001__x0001__x0001__x0001__x0001__x0018_@_x0001__x0001__x0001__x0001__x0001__x0001__x0010_@_x0001__x0001__x0001__x0001__x0001__x0001__x0001_@_x0001__x0001__x0001__x0001__x0001__x0001__x0010_@_x0001__x0001__x0001__x0001__x0001__x0001_ð?_x0001__x0001__x0001__x0001__x0001__x0001__x0010_@_x0001__x0001__x0001__x0001__x0001__x0001__x0001_@_x0001__x0001__x0001__x0001__x0001__x0001_ð?_x0001__x0001__x0001__x0001__x0001__x0001_ð?_x0001__x0001__x0001__x0001__x0001__x0001__x0008_@_x0001__x0001__x0001__x0001__x0001__x0001__x0010_@_x0001__x0001__x0001__x0001__x0001__x0001__x0010_@_x0001__x0001__x0001__x0001__x0001__x0001__x0008_@_x0001__x0001__x0001__x0001__x0001__x0001_ð?_x0001__x0001__x0001__x0001__x0001__x0001__x0014_@_x0001__x0001__x0001__x0001__x0001__x0001_ð?_x0001__x0001__x0001__x0001__x0001__x0001__x0010_@_x0001__x0001__x0001__x0001__x0001__x0001__x0008_@_x0001__x0001__x0001__x0001__x0001__x0001__x0010_@_x0001__x0001__x0001__x0001__x0001__x0001__x0010_@_x0001__x0001__x0001__x0001__x0001__x0002__x0001__x0001__x0001_@_x0001__x0001__x0001__x0001__x0001__x0001__x0001_@_x0001__x0001__x0001__x0001__x0001__x0001__x0001_@_x0001__x0001__x0001__x0001__x0001__x0001__x0010_@_x0001__x0001__x0001__x0001__x0001__x0001__x0001_@_x0001__x0001__x0001__x0001__x0001__x0001__x0010_@_x0001__x0001__x0001__x0001__x0001__x0001__x0001_@_x0001__x0001__x0001__x0001__x0001__x0001_ð?_x0001__x0001__x0001__x0001__x0001__x0001__x0014_@_x0001__x0001__x0001__x0001__x0001__x0001_ð?_x0001__x0001__x0001__x0001__x0001__x0001__x0014_@_x0001__x0001__x0001__x0001__x0001__x0001__x0008_@_x0001__x0001__x0001__x0001__x0001__x0001__x0010_@_x0001__x0001__x0001__x0001__x0001__x0001__x0010_@_x0001__x0001__x0001__x0001__x0001__x0001__x0001_@_x0001__x0001__x0001__x0001__x0001__x0001__x0001_@_x0001__x0001__x0001__x0001__x0001__x0001__x0014_@_x0001__x0001__x0001__x0001__x0001__x0001__x0008_@_x0001__x0001__x0001__x0001__x0001__x0001__x0001_@_x0001__x0001__x0001__x0001__x0001__x0001_ð?_x0001__x0001__x0001__x0001__x0001__x0001__x0008_@_x0001__x0001__x0001__x0001__x0001__x0001_ð?_x0001__x0001__x0001__x0001__x0001__x0001__x0008_@_x0001__x0001__x0001__x0001__x0001__x0001__x0008_@_x0001__x0001__x0001__x0001__x0001__x0001_ð?_x0001__x0001__x0001__x0001__x0001__x0001_ð?_x0001__x0001__x0001__x0001__x0001__x0001__x0008_@_x0001__x0001__x0001__x0001__x0001__x0001__x0008_@_x0001__x0001__x0001__x0001__x0001__x0001__x0010_@_x0001__x0001__x0001__x0001__x0001__x0001_ð?_x0001__x0001__x0001__x0001__x0001__x0001__x0001_@_x0001__x0001__x0001__x0001__x0001__x0001__x0008_@_x0001__x0002__x0001__x0001__x0001__x0001__x0001__x0001__x0008_@_x0001__x0001__x0001__x0001__x0001__x0001__x0008_@_x0001__x0001__x0001__x0001__x0001__x0001_ð?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ð?_x0001__x0001__x0001__x0001__x0001__x0001__x0008_@_x0001__x0001__x0001__x0001__x0001__x0001__x0001_@_x0001__x0001__x0001__x0001__x0001__x0001__x0008_@_x0001__x0001__x0001__x0001__x0001__x0001__x0001_@_x0001__x0001__x0001__x0001__x0001__x0001__x0010_@_x0001__x0001__x0001__x0001__x0001__x0001__x0008_@_x0001__x0001__x0001__x0001__x0001__x0001_ð?_x0001__x0001__x0001__x0001__x0001__x0001__x0010_@_x0001__x0001__x0001__x0001__x0001__x0001__x0001_@_x0001__x0001__x0001__x0001__x0001__x0001__x0014_@_x0001__x0001__x0001__x0001__x0001__x0001__x0001_@_x0001__x0001__x0001__x0001__x0001__x0001__x0010_@_x0001__x0001__x0001__x0001__x0001__x0001__x0008_@_x0001__x0001__x0001__x0001__x0001__x0001__x0014_@_x0001__x0001__x0001__x0001__x0001__x0001__x0008_@_x0001__x0001__x0001__x0001__x0001__x0001__x0001_@_x0001__x0001__x0001__x0001__x0001__x0001__x0008_@_x0001__x0001__x0001__x0001__x0001__x0001__x0008_@_x0001__x0001__x0001__x0001__x0001__x0001__x0008_@_x0001__x0001__x0001__x0001__x0001__x0002__x0001__x0001__x0008_@_x0001__x0001__x0001__x0001__x0001__x0001__x0014_@_x0001__x0001__x0001__x0001__x0001__x0001__x0010_@_x0001__x0001__x0001__x0001__x0001__x0001__x0008_@_x0001__x0001__x0001__x0001__x0001__x0001__x0008_@_x0001__x0001__x0001__x0001__x0001__x0001__x0008_@_x0001__x0001__x0001__x0001__x0001__x0001_ð?_x0001__x0001__x0001__x0001__x0001__x0001_ð?_x0001__x0001__x0001__x0001__x0001__x0001__x0010_@_x0001__x0001__x0001__x0001__x0001__x0001__x0008_@_x0001__x0001__x0001__x0001__x0001__x0001__x0001_@_x0001__x0001__x0001__x0001__x0001__x0001__x0001_@_x0001__x0001__x0001__x0001__x0001__x0001__x0008_@_x0001__x0001__x0001__x0001__x0001__x0001_ð?_x0001__x0001__x0001__x0001__x0001__x0001__x0001_@_x0001__x0001__x0001__x0001__x0001__x0001_ð?_x0001__x0001__x0001__x0001__x0001__x0001__x0001_@_x0001__x0001__x0001__x0001__x0001__x0001__x0010_@_x0001__x0001__x0001__x0001__x0001__x0001_ð?_x0001__x0001__x0001__x0001__x0001__x0001__x0014_@_x0001__x0001__x0001__x0001__x0001__x0001__x0001_@_x0001__x0001__x0001__x0001__x0001__x0001__x0010_@_x0001__x0001__x0001__x0001__x0001__x0001__x0001_@_x0001__x0001__x0001__x0001__x0001__x0001__x0001_@_x0001__x0001__x0001__x0001__x0001__x0001__x0008_@_x0001__x0001__x0001__x0001__x0001__x0001__x0008_@_x0001__x0001__x0001__x0001__x0001__x0001__x0010_@_x0001__x0001__x0001__x0001__x0001__x0001__x0001_@_x0001__x0001__x0001__x0001__x0001__x0001__x0010_@_x0001__x0001__x0001__x0001__x0001__x0001__x0014_@_x0001__x0001__x0001__x0001__x0001__x0001__x0014_@_x0001__x0001__x0001__x0001__x0001__x0001_ð?_x0001__x0002__x0001__x0001__x0001__x0001__x0001__x0001__x0001_@_x0001__x0001__x0001__x0001__x0001__x0001__x0001_@_x0001__x0001__x0001__x0001__x0001__x0001__x0010_@_x0001__x0001__x0001__x0001__x0001__x0001__x0010_@_x0001__x0001__x0001__x0001__x0001__x0001__x0014_@_x0001__x0001__x0001__x0001__x0001__x0001_ð?_x0001__x0001__x0001__x0001__x0001__x0001_ð?_x0001__x0001__x0001__x0001__x0001__x0001__x0010_@_x0001__x0001__x0001__x0001__x0001__x0001_ð?_x0001__x0001__x0001__x0001__x0001__x0001__x0001_@_x0001__x0001__x0001__x0001__x0001__x0001__x0010_@_x0001__x0001__x0001__x0001__x0001__x0001__x0008_@_x0001__x0001__x0001__x0001__x0001__x0001__x0008_@_x0001__x0001__x0001__x0001__x0001__x0001__x0001_@_x0001__x0001__x0001__x0001__x0001__x0001__x0014_@_x0001__x0001__x0001__x0001__x0001__x0001__x0010_@_x0001__x0001__x0001__x0001__x0001__x0001_ð?_x0001__x0001__x0001__x0001__x0001__x0001__x0001_@_x0001__x0001__x0001__x0001__x0001__x0001__x0010_@_x0001__x0001__x0001__x0001__x0001__x0001__x0010_@_x0001__x0001__x0001__x0001__x0001__x0001__x0008_@_x0001__x0001__x0001__x0001__x0001__x0001__x0001_@_x0001__x0001__x0001__x0001__x0001__x0001__x0001_@_x0001__x0001__x0001__x0001__x0001__x0001__x0010_@_x0001__x0001__x0001__x0001__x0001__x0001_ð?_x0001__x0001__x0001__x0001__x0001__x0001__x0001_@_x0001__x0001__x0001__x0001__x0001__x0001__x0001_@_x0001__x0001__x0001__x0001__x0001__x0001__x0014_@_x0001__x0001__x0001__x0001__x0001__x0001__x0008_@_x0001__x0001__x0001__x0001__x0001__x0001__x0008_@_x0001__x0001__x0001__x0001__x0001__x0001__x0008_@_x0001__x0001__x0001__x0001__x0001__x0002__x0001__x0001_ð?_x0001__x0001__x0001__x0001__x0001__x0001__x0001_@_x0001__x0001__x0001__x0001__x0001__x0001__x0008_@_x0001__x0001__x0001__x0001__x0001__x0001__x0001_@_x0001__x0001__x0001__x0001__x0001__x0001__x0010_@_x0001__x0001__x0001__x0001__x0001__x0001__x0010_@_x0001__x0001__x0001__x0001__x0001__x0001__x0008_@_x0001__x0001__x0001__x0001__x0001__x0001_ð?_x0001__x0001__x0001__x0001__x0001__x0001__x0008_@_x0001__x0001__x0001__x0001__x0001__x0001__x0001_@_x0001__x0001__x0001__x0001__x0001__x0001__x0014_@_x0001__x0001__x0001__x0001__x0001__x0001__x0010_@_x0001__x0001__x0001__x0001__x0001__x0001_ð?_x0001__x0001__x0001__x0001__x0001__x0001__x0008_@_x0001__x0001__x0001__x0001__x0001__x0001__x0008_@_x0001__x0001__x0001__x0001__x0001__x0001__x0001_@_x0001__x0001__x0001__x0001__x0001__x0001__x0010_@_x0001__x0001__x0001__x0001__x0001__x0001__x0001_@_x0001__x0001__x0001__x0001__x0001__x0001_ð?_x0001__x0001__x0001__x0001__x0001__x0001_ð?_x0001__x0001__x0001__x0001__x0001__x0001__x0010_@_x0001__x0001__x0001__x0001__x0001__x0001__x0001_@_x0001__x0001__x0001__x0001__x0001__x0001__x0014_@_x0001__x0001__x0001__x0001__x0001__x0001__x0001_@_x0001__x0001__x0001__x0001__x0001__x0001__x0010_@_x0001__x0001__x0001__x0001__x0001__x0001__x0010_@_x0001__x0001__x0001__x0001__x0001__x0001__x0010_@_x0001__x0001__x0001__x0001__x0001__x0001__x0008_@_x0001__x0001__x0001__x0001__x0001__x0001__x0010_@_x0001__x0001__x0001__x0001__x0001__x0001__x0014_@_x0001__x0001__x0001__x0001__x0001__x0001__x0010_@_x0001__x0001__x0001__x0001__x0001__x0001__x0008_@_x0001__x0002__x0001__x0001__x0001__x0001__x0001__x0001__x0008_@_x0001__x0001__x0001__x0001__x0001__x0001__x0008_@_x0001__x0001__x0001__x0001__x0001__x0001__x0001_@_x0001__x0001__x0001__x0001__x0001__x0001__x0014_@_x0001__x0001__x0001__x0001__x0001__x0001__x0014_@_x0001__x0001__x0001__x0001__x0001__x0001__x0008_@_x0001__x0001__x0001__x0001__x0001__x0001__x0018_@_x0001__x0001__x0001__x0001__x0001__x0001_ð?_x0001__x0001__x0001__x0001__x0001__x0001__x0014_@_x0001__x0001__x0001__x0001__x0001__x0001__x0008_@_x0001__x0001__x0001__x0001__x0001__x0001__x0008_@_x0001__x0001__x0001__x0001__x0001__x0001__x0014_@_x0001__x0001__x0001__x0001__x0001__x0001__x0010_@_x0001__x0001__x0001__x0001__x0001__x0001__x0008_@_x0001__x0001__x0001__x0001__x0001__x0001__x0001_@_x0001__x0001__x0001__x0001__x0001__x0001__x0014_@_x0001__x0001__x0001__x0001__x0001__x0001__x0001_@_x0001__x0001__x0001__x0001__x0001__x0001_ð?_x0001__x0001__x0001__x0001__x0001__x0001__x0010_@_x0001__x0001__x0001__x0001__x0001__x0001__x0008_@_x0001__x0001__x0001__x0001__x0001__x0001__x0001_@_x0001__x0001__x0001__x0001__x0001__x0001__x0001_@_x0001__x0001__x0001__x0001__x0001__x0001__x0008_@_x0001__x0001__x0001__x0001__x0001__x0001__x0014_@_x0001__x0001__x0001__x0001__x0001__x0001_ð?_x0001__x0001__x0001__x0001__x0001__x0001__x0010_@_x0001__x0001__x0001__x0001__x0001__x0001__x0001_@_x0001__x0001__x0001__x0001__x0001__x0001_ð?_x0001__x0001__x0001__x0001__x0001__x0001__x0008_@_x0001__x0001__x0001__x0001__x0001__x0001__x0010_@_x0001__x0001__x0001__x0001__x0001__x0001__x0008_@_x0001__x0001__x0001__x0001__x0001__x0002__x0001__x0001__x0001_@_x0001__x0001__x0001__x0001__x0001__x0001_ð?_x0001__x0001__x0001__x0001__x0001__x0001_ð?_x0001__x0001__x0001__x0001__x0001__x0001__x0010_@_x0001__x0001__x0001__x0001__x0001__x0001__x0001_@_x0001__x0001__x0001__x0001__x0001__x0001_ð?_x0001__x0001__x0001__x0001__x0001__x0001__x0001_@_x0001__x0001__x0001__x0001__x0001__x0001__x0001_@_x0001__x0001__x0001__x0001__x0001__x0001__x0008_@_x0001__x0001__x0001__x0001__x0001__x0001_ð?_x0001__x0001__x0001__x0001__x0001__x0001__x0010_@_x0001__x0001__x0001__x0001__x0001__x0001__x0010_@_x0001__x0001__x0001__x0001__x0001__x0001__x0010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0010_@_x0001__x0001__x0001__x0001__x0001__x0001__x0008_@_x0001__x0001__x0001__x0001__x0001__x0001__x0001_@_x0001__x0001__x0001__x0001__x0001__x0001__x0010_@_x0001__x0001__x0001__x0001__x0001__x0001_ð?_x0001__x0001__x0001__x0001__x0001__x0001__x0001_@_x0001__x0001__x0001__x0001__x0001__x0001__x0008_@_x0001__x0001__x0001__x0001__x0001__x0001__x0014_@_x0001__x0001__x0001__x0001__x0001__x0001_ð?_x0001__x0001__x0001__x0001__x0001__x0001__x0014_@_x0001__x0001__x0001__x0001__x0001__x0001__x0008_@_x0001__x0001__x0001__x0001__x0001__x0001__x0014_@_x0001__x0001__x0001__x0001__x0001__x0001__x0010_@_x0001__x0001__x0001__x0001__x0001__x0001__x0001_@_x0001__x0002__x0001__x0001__x0001__x0001__x0001__x0001__x0010_@_x0001__x0001__x0001__x0001__x0001__x0001__x0001_@_x0001__x0001__x0001__x0001__x0001__x0001__x0010_@_x0001__x0001__x0001__x0001__x0001__x0001__x0008_@_x0001__x0001__x0001__x0001__x0001__x0001_ð?_x0001__x0001__x0001__x0001__x0001__x0001__x0008_@_x0001__x0001__x0001__x0001__x0001__x0001__x0014_@_x0001__x0001__x0001__x0001__x0001__x0001__x0008_@_x0001__x0001__x0001__x0001__x0001__x0001__x0008_@_x0001__x0001__x0001__x0001__x0001__x0001__x0001_@_x0001__x0001__x0001__x0001__x0001__x0001__x0001_@_x0001__x0001__x0001__x0001__x0001__x0001_ð?_x0001__x0001__x0001__x0001__x0001__x0001__x0010_@_x0001__x0001__x0001__x0001__x0001__x0001__x0014_@_x0001__x0001__x0001__x0001__x0001__x0001__x0014_@_x0001__x0001__x0001__x0001__x0001__x0001__x0008_@_x0001__x0001__x0001__x0001__x0001__x0001__x0008_@_x0001__x0001__x0001__x0001__x0001__x0001__x0001_@_x0001__x0001__x0001__x0001__x0001__x0001__x0008_@_x0001__x0001__x0001__x0001__x0001__x0001__x0001_@_x0001__x0001__x0001__x0001__x0001__x0001__x0001_@_x0001__x0001__x0001__x0001__x0001__x0001__x0001_@_x0001__x0001__x0001__x0001__x0001__x0001__x0010_@_x0001__x0001__x0001__x0001__x0001__x0001__x0001_@_x0001__x0001__x0001__x0001__x0001__x0001__x0001_@_x0001__x0001__x0001__x0001__x0001__x0001_ð?_x0001__x0001__x0001__x0001__x0001__x0001__x0008_@_x0001__x0001__x0001__x0001__x0001__x0001__x0001_@_x0001__x0001__x0001__x0001__x0001__x0001__x0001_@_x0001__x0001__x0001__x0001__x0001__x0001__x0008_@_x0001__x0001__x0001__x0001__x0001__x0001__x0008_@_x0001__x0001__x0001__x0001__x0001__x0002__x0001__x0001__x0001_@_x0001__x0001__x0001__x0001__x0001__x0001__x0010_@_x0001__x0001__x0001__x0001__x0001__x0001__x0001_@_x0001__x0001__x0001__x0001__x0001__x0001__x0014_@_x0001__x0001__x0001__x0001__x0001__x0001_ð?_x0001__x0001__x0001__x0001__x0001__x0001__x0001_@_x0001__x0001__x0001__x0001__x0001__x0001__x0008_@_x0001__x0001__x0001__x0001__x0001__x0001__x0008_@_x0001__x0001__x0001__x0001__x0001__x0001__x0014_@_x0001__x0001__x0001__x0001__x0001__x0001__x0001_@_x0001__x0001__x0001__x0001__x0001__x0001__x0001_@_x0001__x0001__x0001__x0001__x0001__x0001__x0001_@_x0001__x0001__x0001__x0001__x0001__x0001__x0014_@_x0001__x0001__x0001__x0001__x0001__x0001__x0008_@_x0001__x0001__x0001__x0001__x0001__x0001__x0001_@_x0001__x0001__x0001__x0001__x0001__x0001__x0008_@_x0001__x0001__x0001__x0001__x0001__x0001__x0008_@_x0001__x0001__x0001__x0001__x0001__x0001__x0010_@_x0001__x0001__x0001__x0001__x0001__x0001__x0001_@_x0001__x0001__x0001__x0001__x0001__x0001__x0010_@_x0001__x0001__x0001__x0001__x0001__x0001__x0014_@_x0001__x0001__x0001__x0001__x0001__x0001__x0001_@_x0001__x0001__x0001__x0001__x0001__x0001__x0010_@_x0001__x0001__x0001__x0001__x0001__x0001__x0010_@_x0001__x0001__x0001__x0001__x0001__x0001__x0008_@_x0001__x0001__x0001__x0001__x0001__x0001__x0014_@_x0001__x0001__x0001__x0001__x0001__x0001__x0014_@_x0001__x0001__x0001__x0001__x0001__x0001__x0014_@_x0001__x0001__x0001__x0001__x0001__x0001__x0008_@_x0001__x0001__x0001__x0001__x0001__x0001_ð?_x0001__x0001__x0001__x0001__x0001__x0001__x0001_@_x0001__x0001__x0001__x0001__x0001__x0001__x0008_@_x0001__x0002__x0001__x0001__x0001__x0001__x0001__x0001__x0008_@_x0001__x0001__x0001__x0001__x0001__x0001__x0010_@_x0001__x0001__x0001__x0001__x0001__x0001__x0008_@_x0001__x0001__x0001__x0001__x0001__x0001__x0001_@_x0001__x0001__x0001__x0001__x0001__x0001__x0001_@_x0001__x0001__x0001__x0001__x0001__x0001__x0010_@_x0001__x0001__x0001__x0001__x0001__x0001__x0001_@_x0001__x0001__x0001__x0001__x0001__x0001__x0001_@_x0001__x0001__x0001__x0001__x0001__x0001__x0010_@_x0001__x0001__x0001__x0001__x0001__x0001__x0010_@_x0001__x0001__x0001__x0001__x0001__x0001__x0010_@_x0001__x0001__x0001__x0001__x0001__x0001_ð?_x0001__x0001__x0001__x0001__x0001__x0001__x0001_@_x0001__x0001__x0001__x0001__x0001__x0001__x0010_@_x0001__x0001__x0001__x0001__x0001__x0001_ð?_x0001__x0001__x0001__x0001__x0001__x0001__x0010_@_x0001__x0001__x0001__x0001__x0001__x0001__x0001_@_x0001__x0001__x0001__x0001__x0001__x0001__x0008_@_x0001__x0001__x0001__x0001__x0001__x0001__x0010_@_x0001__x0001__x0001__x0001__x0001__x0001_ð?_x0001__x0001__x0001__x0001__x0001__x0001__x0010_@_x0001__x0001__x0001__x0001__x0001__x0001_ð?_x0001__x0001__x0001__x0001__x0001__x0001__x0010_@_x0001__x0001__x0001__x0001__x0001__x0001__x0001_@_x0001__x0001__x0001__x0001__x0001__x0001__x0008_@_x0001__x0001__x0001__x0001__x0001__x0001__x0010_@_x0001__x0001__x0001__x0001__x0001__x0001__x0010_@_x0001__x0001__x0001__x0001__x0001__x0001__x0014_@_x0001__x0001__x0001__x0001__x0001__x0001__x0014_@_x0001__x0001__x0001__x0001__x0001__x0001_ð?_x0001__x0001__x0001__x0001__x0001__x0001__x0008_@_x0001__x0001__x0001__x0001__x0001__x0002__x0001__x0001__x0001_@_x0001__x0001__x0001__x0001__x0001__x0001__x0008_@_x0001__x0001__x0001__x0001__x0001__x0001__x0008_@_x0001__x0001__x0001__x0001__x0001__x0001__x0008_@_x0001__x0001__x0001__x0001__x0001__x0001__x0018_@_x0001__x0001__x0001__x0001__x0001__x0001__x0001_@_x0001__x0001__x0001__x0001__x0001__x0001__x0008_@_x0001__x0001__x0001__x0001__x0001__x0001__x0001_@_x0001__x0001__x0001__x0001__x0001__x0001__x0014_@_x0001__x0001__x0001__x0001__x0001__x0001__x0010_@_x0001__x0001__x0001__x0001__x0001__x0001__x0008_@_x0001__x0001__x0001__x0001__x0001__x0001__x0008_@_x0001__x0001__x0001__x0001__x0001__x0001__x0010_@_x0001__x0001__x0001__x0001__x0001__x0001__x0010_@_x0001__x0001__x0001__x0001__x0001__x0001_ð?_x0001__x0001__x0001__x0001__x0001__x0001__x0001_@_x0001__x0001__x0001__x0001__x0001__x0001__x0010_@_x0001__x0001__x0001__x0001__x0001__x0001__x0001_@_x0001__x0001__x0001__x0001__x0001__x0001__x0010_@_x0001__x0001__x0001__x0001__x0001__x0001__x0008_@_x0001__x0001__x0001__x0001__x0001__x0001__x0008_@_x0001__x0001__x0001__x0001__x0001__x0001__x0008_@_x0001__x0001__x0001__x0001__x0001__x0001__x0001_@_x0001__x0001__x0001__x0001__x0001__x0001_ð?_x0001__x0001__x0001__x0001__x0001__x0001_ð?_x0001__x0001__x0001__x0001__x0001__x0001__x0008_@_x0001__x0001__x0001__x0001__x0001__x0001__x0001_@_x0001__x0001__x0001__x0001__x0001__x0001__x0008_@_x0001__x0001__x0001__x0001__x0001__x0001__x0010_@_x0001__x0001__x0001__x0001__x0001__x0001__x0008_@_x0001__x0001__x0001__x0001__x0001__x0001__x0008_@_x0001__x0001__x0001__x0001__x0001__x0001__x0008_@_x0001__x0002__x0001__x0001__x0001__x0001__x0001__x0001__x0001_@_x0001__x0001__x0001__x0001__x0001__x0001__x0010_@_x0001__x0001__x0001__x0001__x0001__x0001__x0001_@_x0001__x0001__x0001__x0001__x0001__x0001__x0008_@_x0001__x0001__x0001__x0001__x0001__x0001__x0008_@_x0001__x0001__x0001__x0001__x0001__x0001__x0008_@_x0001__x0001__x0001__x0001__x0001__x0001__x0014_@_x0001__x0001__x0001__x0001__x0001__x0001__x0010_@_x0001__x0001__x0001__x0001__x0001__x0001_ð?_x0001__x0001__x0001__x0001__x0001__x0001_ð?_x0001__x0001__x0001__x0001__x0001__x0001__x0010_@_x0001__x0001__x0001__x0001__x0001__x0001__x0010_@_x0001__x0001__x0001__x0001__x0001__x0001__x0010_@_x0001__x0001__x0001__x0001__x0001__x0001__x0001_@_x0001__x0001__x0001__x0001__x0001__x0001_ð?_x0001__x0001__x0001__x0001__x0001__x0001__x0014_@_x0001__x0001__x0001__x0001__x0001__x0001__x0010_@_x0001__x0001__x0001__x0001__x0001__x0001__x0008_@_x0001__x0001__x0001__x0001__x0001__x0001_ð?_x0001__x0001__x0001__x0001__x0001__x0001__x0008_@_x0001__x0001__x0001__x0001__x0001__x0001_ð?_x0001__x0001__x0001__x0001__x0001__x0001__x0001_@_x0001__x0001__x0001__x0001__x0001__x0001__x0001_@_x0001__x0001__x0001__x0001__x0001__x0001_ð?_x0001__x0001__x0001__x0001__x0001__x0001__x0008_@_x0001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ð?_x0001__x0001__x0001__x0001__x0001__x0002__x0001__x0001_ð?_x0001__x0001__x0001__x0001__x0001__x0001__x0010_@_x0001__x0001__x0001__x0001__x0001__x0001__x0001_@_x0001__x0001__x0001__x0001__x0001__x0001__x0010_@_x0001__x0001__x0001__x0001__x0001__x0001__x0008_@_x0001__x0001__x0001__x0001__x0001__x0001_ð?_x0001__x0001__x0001__x0001__x0001__x0001__x0001_@_x0001__x0001__x0001__x0001__x0001__x0001_ð?_x0001__x0001__x0001__x0001__x0001__x0001_ð?_x0001__x0001__x0001__x0001__x0001__x0001__x0010_@_x0001__x0001__x0001__x0001__x0001__x0001__x0010_@_x0001__x0001__x0001__x0001__x0001__x0001__x0014_@_x0001__x0001__x0001__x0001__x0001__x0001_ð?_x0001__x0001__x0001__x0001__x0001__x0001__x0014_@_x0001__x0001__x0001__x0001__x0001__x0001__x0010_@_x0001__x0001__x0001__x0001__x0001__x0001__x0008_@_x0001__x0001__x0001__x0001__x0001__x0001__x0008_@_x0001__x0001__x0001__x0001__x0001__x0001__x0001_@_x0001__x0001__x0001__x0001__x0001__x0001__x0014_@_x0001__x0001__x0001__x0001__x0001__x0001__x0008_@_x0001__x0001__x0001__x0001__x0001__x0001__x0008_@_x0001__x0001__x0001__x0001__x0001__x0001__x0010_@_x0001__x0001__x0001__x0001__x0001__x0001__x0010_@_x0001__x0001__x0001__x0001__x0001__x0001__x0001_@_x0001__x0001__x0001__x0001__x0001__x0001_ð?_x0001__x0001__x0001__x0001__x0001__x0001__x0008_@_x0001__x0001__x0001__x0001__x0001__x0001_ð?_x0001__x0001__x0001__x0001__x0001__x0001__x0001_@_x0001__x0001__x0001__x0001__x0001__x0001__x0001_@_x0001__x0001__x0001__x0001__x0001__x0001__x0014_@_x0001__x0001__x0001__x0001__x0001__x0001_ð?_x0001__x0001__x0001__x0001__x0001__x0001__x0001_@_x0001__x0002__x0001__x0001__x0001__x0001__x0001__x0001__x0010_@_x0001__x0001__x0001__x0001__x0001__x0001__x0001_@_x0001__x0001__x0001__x0001__x0001__x0001__x0010_@_x0001__x0001__x0001__x0001__x0001__x0001__x0008_@_x0001__x0001__x0001__x0001__x0001__x0001__x0001_@_x0001__x0001__x0001__x0001__x0001__x0001_ð?_x0001__x0001__x0001__x0001__x0001__x0001__x0008_@_x0001__x0001__x0001__x0001__x0001__x0001_ð?_x0001__x0001__x0001__x0001__x0001__x0001__x0008_@_x0001__x0001__x0001__x0001__x0001__x0001__x0010_@_x0001__x0001__x0001__x0001__x0001__x0001__x0010_@_x0001__x0001__x0001__x0001__x0001__x0001__x0010_@_x0001__x0001__x0001__x0001__x0001__x0001__x0008_@_x0001__x0001__x0001__x0001__x0001__x0001__x0001_@_x0001__x0001__x0001__x0001__x0001__x0001_ð?_x0001__x0001__x0001__x0001__x0001__x0001__x0001_@_x0001__x0001__x0001__x0001__x0001__x0001__x0001_@_x0001__x0001__x0001__x0001__x0001__x0001_ð?_x0001__x0001__x0001__x0001__x0001__x0001__x0008_@_x0001__x0001__x0001__x0001__x0001__x0001__x0014_@_x0001__x0001__x0001__x0001__x0001__x0001_ð?_x0001__x0001__x0001__x0001__x0001__x0001__x0008_@_x0001__x0001__x0001__x0001__x0001__x0001__x0008_@_x0001__x0001__x0001__x0001__x0001__x0001__x0010_@_x0001__x0001__x0001__x0001__x0001__x0001_ð?_x0001__x0001__x0001__x0001__x0001__x0001__x0001_@_x0001__x0001__x0001__x0001__x0001__x0001__x0001_@_x0001__x0001__x0001__x0001__x0001__x0001__x0010_@_x0001__x0001__x0001__x0001__x0001__x0001__x0008_@_x0001__x0001__x0001__x0001__x0001__x0001__x0001_@_x0001__x0001__x0001__x0001__x0001__x0001__x0008_@_x0001__x0001__x0001__x0001__x0001__x0002__x0001__x0001__x0014_@_x0001__x0001__x0001__x0001__x0001__x0001__x0010_@_x0001__x0001__x0001__x0001__x0001__x0001__x0008_@_x0001__x0001__x0001__x0001__x0001__x0001_ð?_x0001__x0001__x0001__x0001__x0001__x0001__x0008_@_x0001__x0001__x0001__x0001__x0001__x0001__x0001_@_x0001__x0001__x0001__x0001__x0001__x0001__x0001_@_x0001__x0001__x0001__x0001__x0001__x0001_ð?_x0001__x0001__x0001__x0001__x0001__x0001__x0001_@_x0001__x0001__x0001__x0001__x0001__x0001__x0001_@_x0001__x0001__x0001__x0001__x0001__x0001__x0001_@_x0001__x0001__x0001__x0001__x0001__x0001__x0008_@_x0001__x0001__x0001__x0001__x0001__x0001_ð?_x0001__x0001__x0001__x0001__x0001__x0001__x0001_@_x0001__x0001__x0001__x0001__x0001__x0001__x0008_@_x0001__x0001__x0001__x0001__x0001__x0001__x0010_@_x0001__x0001__x0001__x0001__x0001__x0001__x0010_@_x0001__x0001__x0001__x0001__x0001__x0001__x0001_@_x0001__x0001__x0001__x0001__x0001__x0001__x0010_@_x0001__x0001__x0001__x0001__x0001__x0001__x0001_@_x0001__x0001__x0001__x0001__x0001__x0001__x0001_@_x0001__x0001__x0001__x0001__x0001__x0001__x0014_@_x0001__x0001__x0001__x0001__x0001__x0001__x0008_@_x0001__x0001__x0001__x0001__x0001__x0001__x0008_@_x0001__x0001__x0001__x0001__x0001__x0001__x0001_@_x0001__x0001__x0001__x0001__x0001__x0001_ð?_x0001__x0001__x0001__x0001__x0001__x0001_ð?_x0001__x0001__x0001__x0001__x0001__x0001__x0008_@_x0001__x0001__x0001__x0001__x0001__x0001__x0014_@_x0001__x0001__x0001__x0001__x0001__x0001__x0008_@_x0001__x0001__x0001__x0001__x0001__x0001__x0001_@_x0001__x0001__x0001__x0001__x0001__x0001__x0001_@_x0001__x0002__x0001__x0001__x0001__x0001__x0001__x0001__x0010_@_x0001__x0001__x0001__x0001__x0001__x0001__x0008_@_x0001__x0001__x0001__x0001__x0001__x0001__x0014_@_x0001__x0001__x0001__x0001__x0001__x0001__x0008_@_x0001__x0001__x0001__x0001__x0001__x0001__x0001_@_x0001__x0001__x0001__x0001__x0001__x0001_ð?_x0001__x0001__x0001__x0001__x0001__x0001__x0001_@_x0001__x0001__x0001__x0001__x0001__x0001__x0001_@_x0001__x0001__x0001__x0001__x0001__x0001__x0014_@_x0001__x0001__x0001__x0001__x0001__x0001__x0010_@_x0001__x0001__x0001__x0001__x0001__x0001__x0010_@_x0001__x0001__x0001__x0001__x0001__x0001__x0010_@_x0001__x0001__x0001__x0001__x0001__x0001_ð?_x0001__x0001__x0001__x0001__x0001__x0001__x0001_@_x0001__x0001__x0001__x0001__x0001__x0001__x0001_@_x0001__x0001__x0001__x0001__x0001__x0001__x0014_@_x0001__x0001__x0001__x0001__x0001__x0001__x0010_@_x0001__x0001__x0001__x0001__x0001__x0001__x0010_@_x0001__x0001__x0001__x0001__x0001__x0001__x0010_@_x0001__x0001__x0001__x0001__x0001__x0001__x0001_@_x0001__x0001__x0001__x0001__x0001__x0001__x0008_@_x0001__x0001__x0001__x0001__x0001__x0001__x0010_@_x0001__x0001__x0001__x0001__x0001__x0001__x0001_@_x0001__x0001__x0001__x0001__x0001__x0001__x0014_@_x0001__x0001__x0001__x0001__x0001__x0001__x0014_@_x0001__x0001__x0001__x0001__x0001__x0001__x0010_@_x0001__x0001__x0001__x0001__x0001__x0001__x0008_@_x0001__x0001__x0001__x0001__x0001__x0001__x0008_@_x0001__x0001__x0001__x0001__x0001__x0001__x0008_@_x0001__x0001__x0001__x0001__x0001__x0001__x0014_@_x0001__x0001__x0001__x0001__x0001__x0001__x0010_@_x0001__x0001__x0001__x0001__x0001__x0002__x0001__x0001_ð?_x0001__x0001__x0001__x0001__x0001__x0001_ð?_x0001__x0001__x0001__x0001__x0001__x0001_ð?_x0001__x0001__x0001__x0001__x0001__x0001_ð?_x0001__x0001__x0001__x0001__x0001__x0001__x0008_@_x0001__x0001__x0001__x0001__x0001__x0001__x0001_@_x0001__x0001__x0001__x0001__x0001__x0001_ð?_x0001__x0001__x0001__x0001__x0001__x0001__x0008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_x0001__x0001__x0001__x0001__x0001__x0001__x0008_@_x0001__x0001__x0001__x0001__x0001__x0001__x0001_@_x0001__x0001__x0001__x0001__x0001__x0001__x0010_@_x0001__x0001__x0001__x0001__x0001__x0001__x0001_@_x0001__x0001__x0001__x0001__x0001__x0001__x0008_@_x0001__x0001__x0001__x0001__x0001__x0001__x0001_@_x0001__x0001__x0001__x0001__x0001__x0001__x0008_@_x0001__x0001__x0001__x0001__x0001__x0001__x0010_@_x0001__x0001__x0001__x0001__x0001__x0001__x0001_@_x0001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0001_@_x0001__x0001__x0001__x0001__x0001__x0001__x0010_@_x0001__x0001__x0001__x0001__x0001__x0001__x0014_@_x0001__x0001__x0001__x0001__x0001__x0001_ð?_x0001__x0002__x0001__x0001__x0001__x0001__x0001__x0001__x0008_@_x0001__x0001__x0001__x0001__x0001__x0001_ð?_x0001__x0001__x0001__x0001__x0001__x0001__x0010_@_x0001__x0001__x0001__x0001__x0001__x0001__x0008_@_x0001__x0001__x0001__x0001__x0001__x0001__x0010_@_x0001__x0001__x0001__x0001__x0001__x0001__x0010_@_x0001__x0001__x0001__x0001__x0001__x0001_ð?_x0001__x0001__x0001__x0001__x0001__x0001_ð?_x0001__x0001__x0001__x0001__x0001__x0001_ð?_x0001__x0001__x0001__x0001__x0001__x0001__x0008_@_x0001__x0001__x0001__x0001__x0001__x0001__x0010_@_x0001__x0001__x0001__x0001__x0001__x0001__x0001_@_x0001__x0001__x0001__x0001__x0001__x0001__x0018_@_x0001__x0001__x0001__x0001__x0001__x0001__x0001_@_x0001__x0001__x0001__x0001__x0001__x0001__x0008_@_x0001__x0001__x0001__x0001__x0001__x0001__x0010_@_x0001__x0001__x0001__x0001__x0001__x0001__x0001_@_x0001__x0001__x0001__x0001__x0001__x0001__x0008_@_x0001__x0001__x0001__x0001__x0001__x0001__x0008_@_x0001__x0001__x0001__x0001__x0001__x0001__x0010_@_x0001__x0001__x0001__x0001__x0001__x0001__x0008_@_x0001__x0001__x0001__x0001__x0001__x0001__x0001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0002__x0001__x0001__x0014_@_x0001__x0001__x0001__x0001__x0001__x0001__x0008_@_x0001__x0001__x0001__x0001__x0001__x0001__x0001_@_x0001__x0001__x0001__x0001__x0001__x0001__x0010_@_x0001__x0001__x0001__x0001__x0001__x0001__x0014_@_x0001__x0001__x0001__x0001__x0001__x0001__x0008_@_x0001__x0001__x0001__x0001__x0001__x0001__x0010_@_x0001__x0001__x0001__x0001__x0001__x0001_ð?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0001_@_x0001__x0001__x0001__x0001__x0001__x0001__x0010_@_x0001__x0001__x0001__x0001__x0001__x0001__x0014_@_x0001__x0001__x0001__x0001__x0001__x0001__x0010_@_x0001__x0001__x0001__x0001__x0001__x0001__x0001_@_x0001__x0001__x0001__x0001__x0001__x0001__x0008_@_x0001__x0001__x0001__x0001__x0001__x0001__x0001_@_x0001__x0001__x0001__x0001__x0001__x0001__x0008_@_x0001__x0001__x0001__x0001__x0001__x0001__x0001_@_x0001__x0001__x0001__x0001__x0001__x0001__x0010_@_x0001__x0001__x0001__x0001__x0001__x0001__x0014_@_x0001__x0001__x0001__x0001__x0001__x0001__x0001_@_x0001__x0001__x0001__x0001__x0001__x0001__x0010_@_x0001__x0001__x0001__x0001__x0001__x0001_ð?_x0001__x0001__x0001__x0001__x0001__x0001__x0010_@_x0001__x0001__x0001__x0001__x0001__x0001__x0014_@_x0001__x0001__x0001__x0001__x0001__x0001_ð?_x0001__x0001__x0001__x0001__x0001__x0001__x0014_@_x0001__x0001__x0001__x0001__x0001__x0001_ð?_x0001__x0002__x0001__x0001__x0001__x0001__x0001__x0001__x0014_@_x0001__x0001__x0001__x0001__x0001__x0001__x0008_@_x0001__x0001__x0001__x0001__x0001__x0001__x0001_@_x0001__x0001__x0001__x0001__x0001__x0001_ð?_x0001__x0001__x0001__x0001__x0001__x0001__x0008_@_x0001__x0001__x0001__x0001__x0001__x0001__x0010_@_x0001__x0001__x0001__x0001__x0001__x0001__x0001_@_x0001__x0001__x0001__x0001__x0001__x0001__x0001_@_x0001__x0001__x0001__x0001__x0001__x0001_ð?_x0001__x0001__x0001__x0001__x0001__x0001__x0014_@_x0001__x0001__x0001__x0001__x0001__x0001_ð?_x0001__x0001__x0001__x0001__x0001__x0001__x0001_@_x0001__x0001__x0001__x0001__x0001__x0001__x0010_@_x0001__x0001__x0001__x0001__x0001__x0001__x0008_@_x0001__x0001__x0001__x0001__x0001__x0001__x0001_@_x0001__x0001__x0001__x0001__x0001__x0001__x0008_@_x0001__x0001__x0001__x0001__x0001__x0001__x0008_@_x0001__x0001__x0001__x0001__x0001__x0001__x0008_@_x0001__x0001__x0001__x0001__x0001__x0001__x0001_@_x0001__x0001__x0001__x0001__x0001__x0001__x0001_@_x0001__x0001__x0001__x0001__x0001__x0001__x0008_@_x0001__x0001__x0001__x0001__x0001__x0001__x0008_@_x0001__x0001__x0001__x0001__x0001__x0001__x0014_@_x0001__x0001__x0001__x0001__x0001__x0001__x0008_@_x0001__x0001__x0001__x0001__x0001__x0001__x0014_@_x0001__x0001__x0001__x0001__x0001__x0001__x0001_@_x0001__x0001__x0001__x0001__x0001__x0001__x0018_@_x0001__x0001__x0001__x0001__x0001__x0001__x0008_@_x0001__x0001__x0001__x0001__x0001__x0001__x0014_@_x0001__x0001__x0001__x0001__x0001__x0001__x0001_@_x0001__x0001__x0001__x0001__x0001__x0001__x0010_@_x0001__x0001__x0001__x0001__x0001__x0002__x0001__x0001__x0008_@_x0001__x0001__x0001__x0001__x0001__x0001__x0008_@_x0001__x0001__x0001__x0001__x0001__x0001_ð?_x0001__x0001__x0001__x0001__x0001__x0001__x0010_@_x0001__x0001__x0001__x0001__x0001__x0001__x0014_@_x0001__x0001__x0001__x0001__x0001__x0001__x0001_@_x0001__x0001__x0001__x0001__x0001__x0001_ð?_x0001__x0001__x0001__x0001__x0001__x0001__x0001_@_x0001__x0001__x0001__x0001__x0001__x0001__x0010_@_x0001__x0001__x0001__x0001__x0001__x0001__x0001_@_x0001__x0001__x0001__x0001__x0001__x0001__x0014_@_x0001__x0001__x0001__x0001__x0001__x0001__x0008_@_x0001__x0001__x0001__x0001__x0001__x0001__x0008_@_x0001__x0001__x0001__x0001__x0001__x0001__x0001_@_x0001__x0001__x0001__x0001__x0001__x0001__x0008_@_x0001__x0001__x0001__x0001__x0001__x0001__x0018_@_x0001__x0001__x0001__x0001__x0001__x0001__x0008_@_x0001__x0001__x0001__x0001__x0001__x0001__x0010_@_x0001__x0001__x0001__x0001__x0001__x0001__x0008_@_x0001__x0001__x0001__x0001__x0001__x0001__x0001_@_x0001__x0001__x0001__x0001__x0001__x0001__x0010_@_x0001__x0001__x0001__x0001__x0001__x0001__x0001_@_x0001__x0001__x0001__x0001__x0001__x0001__x0001_@_x0001__x0001__x0001__x0001__x0001__x0001_ð?_x0001__x0001__x0001__x0001__x0001__x0001_ð?_x0001__x0001__x0001__x0001__x0001__x0001__x0014_@_x0001__x0001__x0001__x0001__x0001__x0001__x0001_@_x0001__x0001__x0001__x0001__x0001__x0001__x0001_@_x0001__x0001__x0001__x0001__x0001__x0001__x0010_@_x0001__x0001__x0001__x0001__x0001__x0001__x0014_@_x0001__x0001__x0001__x0001__x0001__x0001_ð?_x0001__x0001__x0001__x0001__x0001__x0001_ð?_x0001__x0002__x0001__x0001__x0001__x0001__x0001__x0001__x0008_@_x0001__x0001__x0001__x0001__x0001__x0001_ð?_x0001__x0001__x0001__x0001__x0001__x0001__x0010_@_x0001__x0001__x0001__x0001__x0001__x0001__x0010_@_x0001__x0001__x0001__x0001__x0001__x0001__x0010_@_x0001__x0001__x0001__x0001__x0001__x0001__x0001_@_x0001__x0001__x0001__x0001__x0001__x0001__x0008_@_x0001__x0001__x0001__x0001__x0001__x0001_ð?_x0001__x0001__x0001__x0001__x0001__x0001__x0008_@_x0001__x0001__x0001__x0001__x0001__x0001__x0010_@_x0001__x0001__x0001__x0001__x0001__x0001__x0014_@_x0001__x0001__x0001__x0001__x0001__x0001__x0010_@_x0001__x0001__x0001__x0001__x0001__x0001__x0008_@_x0001__x0001__x0001__x0001__x0001__x0001__x0001_@_x0001__x0001__x0001__x0001__x0001__x0001__x0014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ð?_x0001__x0001__x0001__x0001__x0001__x0001_ð?_x0001__x0001__x0001__x0001__x0001__x0001__x0014_@_x0001__x0001__x0001__x0001__x0001__x0001__x0001_@_x0001__x0001__x0001__x0001__x0001__x0001__x0001_@_x0001__x0001__x0001__x0001__x0001__x0001__x0008_@_x0001__x0001__x0001__x0001__x0001__x0001__x0010_@_x0001__x0001__x0001__x0001__x0001__x0001__x0008_@_x0001__x0001__x0001__x0001__x0001__x0001__x0001_@_x0001__x0001__x0001__x0001__x0001__x0001__x0001_@_x0001__x0001__x0001__x0001__x0001__x0002__x0001__x0001__x0001_@_x0001__x0001__x0001__x0001__x0001__x0001__x0008_@_x0001__x0001__x0001__x0001__x0001__x0001_ð?_x0001__x0001__x0001__x0001__x0001__x0001__x0010_@_x0001__x0001__x0001__x0001__x0001__x0001__x0001_@_x0001__x0001__x0001__x0001__x0001__x0001__x0010_@_x0001__x0001__x0001__x0001__x0001__x0001__x0001_@_x0001__x0001__x0001__x0001__x0001__x0001__x0001_@_x0001__x0001__x0001__x0001__x0001__x0001__x0010_@_x0001__x0001__x0001__x0001__x0001__x0001_ð?_x0001__x0001__x0001__x0001__x0001__x0001__x0008_@_x0001__x0001__x0001__x0001__x0001__x0001__x0010_@_x0001__x0001__x0001__x0001__x0001__x0001__x0008_@_x0001__x0001__x0001__x0001__x0001__x0001__x0014_@_x0001__x0001__x0001__x0001__x0001__x0001__x0010_@_x0001__x0001__x0001__x0001__x0001__x0001_ð?_x0001__x0001__x0001__x0001__x0001__x0001_ð?_x0001__x0001__x0001__x0001__x0001__x0001__x0001_@_x0001__x0001__x0001__x0001__x0001__x0001__x0008_@_x0001__x0001__x0001__x0001__x0001__x0001__x0014_@_x0001__x0001__x0001__x0001__x0001__x0001_ð?_x0001__x0001__x0001__x0001__x0001__x0001__x0014_@_x0001__x0001__x0001__x0001__x0001__x0001__x0008_@_x0001__x0001__x0001__x0001__x0001__x0001__x0014_@_x0001__x0001__x0001__x0001__x0001__x0001_ð?_x0001__x0001__x0001__x0001__x0001__x0001__x0008_@_x0001__x0001__x0001__x0001__x0001__x0001__x0008_@_x0001__x0001__x0001__x0001__x0001__x0001__x0014_@_x0001__x0001__x0001__x0001__x0001__x0001__x0001_@_x0001__x0001__x0001__x0001__x0001__x0001__x0008_@_x0001__x0001__x0001__x0001__x0001__x0001__x0010_@_x0001__x0001__x0001__x0001__x0001__x0001__x0010_@_x0001__x0002__x0001__x0001__x0001__x0001__x0001__x0001__x0001_@_x0001__x0001__x0001__x0001__x0001__x0001__x0001_@_x0001__x0001__x0001__x0001__x0001__x0001_ð?_x0001__x0001__x0001__x0001__x0001__x0001__x0008_@_x0001__x0001__x0001__x0001__x0001__x0001__x0008_@_x0001__x0001__x0001__x0001__x0001__x0001__x0014_@_x0001__x0001__x0001__x0001__x0001__x0001__x0010_@_x0001__x0001__x0001__x0001__x0001__x0001__x0008_@_x0001__x0001__x0001__x0001__x0001__x0001__x0010_@_x0001__x0001__x0001__x0001__x0001__x0001__x0001_@_x0001__x0001__x0001__x0001__x0001__x0001__x0014_@_x0001__x0001__x0001__x0001__x0001__x0001__x0014_@_x0001__x0001__x0001__x0001__x0001__x0001__x0008_@_x0001__x0001__x0001__x0001__x0001__x0001__x0014_@_x0001__x0001__x0001__x0001__x0001__x0001__x0001_@_x0001__x0001__x0001__x0001__x0001__x0001__x0001_@_x0001__x0001__x0001__x0001__x0001__x0001__x0001_@_x0001__x0001__x0001__x0001__x0001__x0001__x0001_@_x0001__x0001__x0001__x0001__x0001__x0001__x0010_@_x0001__x0001__x0001__x0001__x0001__x0001__x0008_@_x0001__x0001__x0001__x0001__x0001__x0001__x0010_@_x0001__x0001__x0001__x0001__x0001__x0001__x0014_@_x0001__x0001__x0001__x0001__x0001__x0001__x0010_@_x0001__x0001__x0001__x0001__x0001__x0001__x0014_@_x0001__x0001__x0001__x0001__x0001__x0001_ð?_x0001__x0001__x0001__x0001__x0001__x0001__x0001_@_x0001__x0001__x0001__x0001__x0001__x0001__x0010_@_x0001__x0001__x0001__x0001__x0001__x0001__x0008_@_x0001__x0001__x0001__x0001__x0001__x0001__x0014_@_x0001__x0001__x0001__x0001__x0001__x0001__x0008_@_x0001__x0001__x0001__x0001__x0001__x0001__x0001_@_x0001__x0001__x0001__x0001__x0001__x0002__x0001__x0001__x0001_@_x0001__x0001__x0001__x0001__x0001__x0001_ð?_x0001__x0001__x0001__x0001__x0001__x0001_ð?_x0001__x0001__x0001__x0001__x0001__x0001__x0008_@_x0001__x0001__x0001__x0001__x0001__x0001__x0001_@_x0001__x0001__x0001__x0001__x0001__x0001_ð?_x0001__x0001__x0001__x0001__x0001__x0001__x0010_@_x0001__x0001__x0001__x0001__x0001__x0001__x0010_@_x0001__x0001__x0001__x0001__x0001__x0001__x0014_@_x0001__x0001__x0001__x0001__x0001__x0001__x0018_@_x0001__x0001__x0001__x0001__x0001__x0001__x0001_@_x0001__x0001__x0001__x0001__x0001__x0001__x0014_@_x0001__x0001__x0001__x0001__x0001__x0001__x0001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0014_@_x0001__x0001__x0001__x0001__x0001__x0001__x0008_@_x0001__x0001__x0001__x0001__x0001__x0001__x0001_@_x0001__x0001__x0001__x0001__x0001__x0001__x0018_@_x0001__x0001__x0001__x0001__x0001__x0001_ð?_x0001__x0001__x0001__x0001__x0001__x0001_ð?_x0001__x0001__x0001__x0001__x0001__x0001__x0010_@_x0001__x0001__x0001__x0001__x0001__x0001__x0001_@_x0001__x0001__x0001__x0001__x0001__x0001__x0008_@_x0001__x0001__x0001__x0001__x0001__x0001__x0008_@_x0001__x0002__x0001__x0001__x0001__x0001__x0001__x0001__x0001_@_x0001__x0001__x0001__x0001__x0001__x0001__x0008_@_x0001__x0001__x0001__x0001__x0001__x0001_ð?_x0001__x0001__x0001__x0001__x0001__x0001__x0008_@_x0001__x0001__x0001__x0001__x0001__x0001__x0008_@_x0001__x0001__x0001__x0001__x0001__x0001__x0001_@_x0001__x0001__x0001__x0001__x0001__x0001__x0008_@_x0001__x0001__x0001__x0001__x0001__x0001__x0001_@_x0001__x0001__x0001__x0001__x0001__x0001__x0010_@_x0001__x0001__x0001__x0001__x0001__x0001__x0014_@_x0001__x0001__x0001__x0001__x0001__x0001__x0008_@_x0001__x0001__x0001__x0001__x0001__x0001__x0001_@_x0001__x0001__x0001__x0001__x0001__x0001__x0001_@_x0001__x0001__x0001__x0001__x0001__x0001__x0008_@_x0001__x0001__x0001__x0001__x0001__x0001__x0001_@_x0001__x0001__x0001__x0001__x0001__x0001__x0008_@_x0001__x0001__x0001__x0001__x0001__x0001__x0001_@_x0001__x0001__x0001__x0001__x0001__x0001__x0008_@_x0001__x0001__x0001__x0001__x0001__x0001__x0010_@_x0001__x0001__x0001__x0001__x0001__x0001__x0001_@_x0001__x0001__x0001__x0001__x0001__x0001__x0001_@_x0001__x0001__x0001__x0001__x0001__x0001__x0001_@_x0001__x0001__x0001__x0001__x0001__x0001__x0008_@_x0001__x0001__x0001__x0001__x0001__x0001__x0014_@_x0001__x0001__x0001__x0001__x0001__x0001__x0001_@_x0001__x0001__x0001__x0001__x0001__x0001_ð?_x0001__x0001__x0001__x0001__x0001__x0001__x0014_@_x0001__x0001__x0001__x0001__x0001__x0001__x0008_@_x0001__x0001__x0001__x0001__x0001__x0001__x0008_@_x0001__x0001__x0001__x0001__x0001__x0001__x0008_@_x0001__x0001__x0001__x0001__x0001__x0001__x0010_@_x0001__x0001__x0001__x0001__x0001__x0002__x0001__x0001__x0001_@_x0001__x0001__x0001__x0001__x0001__x0001__x0014_@_x0001__x0001__x0001__x0001__x0001__x0001__x0010_@_x0001__x0001__x0001__x0001__x0001__x0001__x0008_@_x0001__x0001__x0001__x0001__x0001__x0001__x0008_@_x0001__x0001__x0001__x0001__x0001__x0001_ð?_x0001__x0001__x0001__x0001__x0001__x0001__x0001_@_x0001__x0001__x0001__x0001__x0001__x0001__x0008_@_x0001__x0001__x0001__x0001__x0001__x0001_ð?_x0001__x0001__x0001__x0001__x0001__x0001__x0010_@_x0001__x0001__x0001__x0001__x0001__x0001__x0010_@_x0001__x0001__x0001__x0001__x0001__x0001__x0008_@_x0001__x0001__x0001__x0001__x0001__x0001__x0008_@_x0001__x0001__x0001__x0001__x0001__x0001__x0001_@_x0001__x0001__x0001__x0001__x0001__x0001__x0001_@_x0001__x0001__x0001__x0001__x0001__x0001__x0008_@_x0001__x0001__x0001__x0001__x0001__x0001__x0010_@_x0001__x0001__x0001__x0001__x0001__x0001__x0008_@_x0001__x0001__x0001__x0001__x0001__x0001__x0010_@_x0001__x0001__x0001__x0001__x0001__x0001__x0001_@_x0001__x0001__x0001__x0001__x0001__x0001__x0001_@_x0001__x0001__x0001__x0001__x0001__x0001__x0001_@_x0001__x0001__x0001__x0001__x0001__x0001__x0010_@_x0001__x0001__x0001__x0001__x0001__x0001__x0018_@_x0001__x0001__x0001__x0001__x0001__x0001__x0001_@_x0001__x0001__x0001__x0001__x0001__x0001__x0010_@_x0001__x0001__x0001__x0001__x0001__x0001__x0001_@_x0001__x0001__x0001__x0001__x0001__x0001_ð?_x0001__x0001__x0001__x0001__x0001__x0001__x0001_@_x0001__x0001__x0001__x0001__x0001__x0001__x0010_@_x0001__x0001__x0001__x0001__x0001__x0001__x0014_@_x0001__x0001__x0001__x0001__x0001__x0001__x0008_@_x0001__x0002__x0001__x0001__x0001__x0001__x0001__x0001__x0010_@_x0001__x0001__x0001__x0001__x0001__x0001__x0001_@_x0001__x0001__x0001__x0001__x0001__x0001__x0014_@_x0001__x0001__x0001__x0001__x0001__x0001__x0010_@_x0001__x0001__x0001__x0001__x0001__x0001_ð?_x0001__x0001__x0001__x0001__x0001__x0001__x0001_@_x0001__x0001__x0001__x0001__x0001__x0001__x0001_@_x0001__x0001__x0001__x0001__x0001__x0001__x0008_@_x0001__x0001__x0001__x0001__x0001__x0001__x0010_@_x0001__x0001__x0001__x0001__x0001__x0001__x0008_@_x0001__x0001__x0001__x0001__x0001__x0001__x0001_@_x0001__x0001__x0001__x0001__x0001__x0001_ð?_x0001__x0001__x0001__x0001__x0001__x0001__x0001_@_x0001__x0001__x0001__x0001__x0001__x0001__x0010_@_x0001__x0001__x0001__x0001__x0001__x0001__x0001_@_x0001__x0001__x0001__x0001__x0001__x0001__x0010_@_x0001__x0001__x0001__x0001__x0001__x0001__x0008_@_x0001__x0001__x0001__x0001__x0001__x0001__x0008_@_x0001__x0001__x0001__x0001__x0001__x0001__x0001_@_x0001__x0001__x0001__x0001__x0001__x0001__x0001_@_x0001__x0001__x0001__x0001__x0001__x0001__x0001_@_x0001__x0001__x0001__x0001__x0001__x0001_ð?_x0001__x0001__x0001__x0001__x0001__x0001__x0014_@_x0001__x0001__x0001__x0001__x0001__x0001_ð?_x0001__x0001__x0001__x0001__x0001__x0001__x0008_@_x0001__x0001__x0001__x0001__x0001__x0001__x0001_@_x0001__x0001__x0001__x0001__x0001__x0001_ð?_x0001__x0001__x0001__x0001__x0001__x0001__x0014_@_x0001__x0001__x0001__x0001__x0001__x0001__x0008_@_x0001__x0001__x0001__x0001__x0001__x0001__x0008_@_x0001__x0001__x0001__x0001__x0001__x0001_ð?_x0001__x0001__x0001__x0001__x0001__x0002__x0001__x0001__x0008_@_x0001__x0001__x0001__x0001__x0001__x0001__x0001_@_x0001__x0001__x0001__x0001__x0001__x0001__x0010_@_x0001__x0001__x0001__x0001__x0001__x0001__x0014_@_x0001__x0001__x0001__x0001__x0001__x0001__x0008_@_x0001__x0001__x0001__x0001__x0001__x0001__x0010_@_x0001__x0001__x0001__x0001__x0001__x0001__x0008_@_x0001__x0001__x0001__x0001__x0001__x0001__x0001_@_x0001__x0001__x0001__x0001__x0001__x0001__x0008_@_x0001__x0001__x0001__x0001__x0001__x0001__x0001_@_x0001__x0001__x0001__x0001__x0001__x0001__x0001_@_x0001__x0001__x0001__x0001__x0001__x0001__x0008_@_x0001__x0001__x0001__x0001__x0001__x0001__x0010_@_x0001__x0001__x0001__x0001__x0001__x0001__x0018_@_x0001__x0001__x0001__x0001__x0001__x0001__x0001_@_x0001__x0001__x0001__x0001__x0001__x0001__x0014_@_x0001__x0001__x0001__x0001__x0001__x0001__x0001_@_x0001__x0001__x0001__x0001__x0001__x0001_ð?_x0001__x0001__x0001__x0001__x0001__x0001__x0008_@_x0001__x0001__x0001__x0001__x0001__x0001__x0001_@_x0001__x0001__x0001__x0001__x0001__x0001__x0008_@_x0001__x0001__x0001__x0001__x0001__x0001__x0001_@_x0001__x0001__x0001__x0001__x0001__x0001__x0008_@_x0001__x0001__x0001__x0001__x0001__x0001_ð?_x0001__x0001__x0001__x0001__x0001__x0001__x0008_@_x0001__x0001__x0001__x0001__x0001__x0001__x0001_@_x0001__x0001__x0001__x0001__x0001__x0001__x0001_@_x0001__x0001__x0001__x0001__x0001__x0001__x0001_@_x0001__x0001__x0001__x0001__x0001__x0001__x0010_@_x0001__x0001__x0001__x0001__x0001__x0001__x0001_@_x0001__x0001__x0001__x0001__x0001__x0001__x0008_@_x0001__x0001__x0001__x0001__x0001__x0001__x0008_@_x0001__x0002__x0001__x0001__x0001__x0001__x0001__x0001__x0008_@_x0001__x0001__x0001__x0001__x0001__x0001__x0008_@_x0001__x0001__x0001__x0001__x0001__x0001_ð?_x0001__x0001__x0001__x0001__x0001__x0001__x0001_@_x0001__x0001__x0001__x0001__x0001__x0001_ð?_x0001__x0001__x0001__x0001__x0001__x0001__x0001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0001_@_x0001__x0001__x0001__x0001__x0001__x0001__x0008_@_x0001__x0001__x0001__x0001__x0001__x0001__x0010_@_x0001__x0001__x0001__x0001__x0001__x0001__x0001_@_x0001__x0001__x0001__x0001__x0001__x0001__x0001_@_x0001__x0001__x0001__x0001__x0001__x0001__x0001_@_x0001__x0001__x0001__x0001__x0001__x0001__x0001_@_x0001__x0001__x0001__x0001__x0001__x0001__x0010_@_x0001__x0001__x0001__x0001__x0001__x0001__x0010_@_x0001__x0001__x0001__x0001__x0001__x0001__x0001_@_x0001__x0001__x0001__x0001__x0001__x0001__x0008_@_x0001__x0001__x0001__x0001__x0001__x0001_ð?_x0001__x0001__x0001__x0001__x0001__x0001__x0008_@_x0001__x0001__x0001__x0001__x0001__x0001__x0014_@_x0001__x0001__x0001__x0001__x0001__x0001_ð?_x0001__x0001__x0001__x0001__x0001__x0001_ð?_x0001__x0001__x0001__x0001__x0001__x0001__x0001_@_x0001__x0001__x0001__x0001__x0001__x0001__x0010_@_x0001__x0001__x0001__x0001__x0001__x0002__x0001__x0001__x0008_@_x0001__x0001__x0001__x0001__x0001__x0001_ð?_x0001__x0001__x0001__x0001__x0001__x0001__x0001_@_x0001__x0001__x0001__x0001__x0001__x0001_ð?_x0001__x0001__x0001__x0001__x0001__x0001__x0001_@_x0001__x0001__x0001__x0001__x0001__x0001__x0001_@_x0001__x0001__x0001__x0001__x0001__x0001_ð?_x0001__x0001__x0001__x0001__x0001__x0001__x0010_@_x0001__x0001__x0001__x0001__x0001__x0001__x0010_@_x0001__x0001__x0001__x0001__x0001__x0001__x0010_@_x0001__x0001__x0001__x0001__x0001__x0001__x0010_@_x0001__x0001__x0001__x0001__x0001__x0001__x0010_@_x0001__x0001__x0001__x0001__x0001__x0001__x0008_@_x0001__x0001__x0001__x0001__x0001__x0001__x0010_@_x0001__x0001__x0001__x0001__x0001__x0001__x0001_@_x0001__x0001__x0001__x0001__x0001__x0001__x0001_@_x0001__x0001__x0001__x0001__x0001__x0001__x0001_@_x0001__x0001__x0001__x0001__x0001__x0001__x0010_@_x0001__x0001__x0001__x0001__x0001__x0001__x0010_@_x0001__x0001__x0001__x0001__x0001__x0001_ð?_x0001__x0001__x0001__x0001__x0001__x0001__x0008_@_x0001__x0001__x0001__x0001__x0001__x0001__x0008_@_x0001__x0001__x0001__x0001__x0001__x0001__x0001_@_x0001__x0001__x0001__x0001__x0001__x0001__x0001_@_x0001__x0001__x0001__x0001__x0001__x0001__x0014_@_x0001__x0001__x0001__x0001__x0001__x0001__x0014_@_x0001__x0001__x0001__x0001__x0001__x0001__x0014_@_x0001__x0001__x0001__x0001__x0001__x0001__x0001_@_x0001__x0001__x0001__x0001__x0001__x0001__x0010_@_x0001__x0001__x0001__x0001__x0001__x0001__x0001_@_x0001__x0001__x0001__x0001__x0001__x0001__x0014_@_x0001__x0001__x0001__x0001__x0001__x0001__x0008_@_x0001__x0002__x0001__x0001__x0001__x0001__x0001__x0001__x0010_@_x0001__x0001__x0001__x0001__x0001__x0001__x0008_@_x0001__x0001__x0001__x0001__x0001__x0001__x0010_@_x0001__x0001__x0001__x0001__x0001__x0001__x0008_@_x0001__x0001__x0001__x0001__x0001__x0001__x0001_@_x0001__x0001__x0001__x0001__x0001__x0001__x0001_@_x0001__x0001__x0001__x0001__x0001__x0001__x0001_@_x0001__x0001__x0001__x0001__x0001__x0001__x0001_@_x0001__x0001__x0001__x0001__x0001__x0001__x0014_@_x0001__x0001__x0001__x0001__x0001__x0001_ð?_x0001__x0001__x0001__x0001__x0001__x0001__x0001_@_x0001__x0001__x0001__x0001__x0001__x0001__x0008_@_x0001__x0001__x0001__x0001__x0001__x0001__x0010_@_x0001__x0001__x0001__x0001__x0001__x0001_ð?_x0001__x0001__x0001__x0001__x0001__x0001__x0001_@_x0001__x0001__x0001__x0001__x0001__x0001__x0001_@_x0001__x0001__x0001__x0001__x0001__x0001__x0010_@_x0001__x0001__x0001__x0001__x0001__x0001__x0008_@_x0001__x0001__x0001__x0001__x0001__x0001__x0001_@_x0001__x0001__x0001__x0001__x0001__x0001__x0010_@_x0001__x0001__x0001__x0001__x0001__x0001__x0010_@_x0001__x0001__x0001__x0001__x0001__x0001__x0014_@_x0001__x0001__x0001__x0001__x0001__x0001__x0010_@_x0001__x0001__x0001__x0001__x0001__x0001__x0010_@_x0001__x0001__x0001__x0001__x0001__x0001_ð?_x0001__x0001__x0001__x0001__x0001__x0001__x0008_@_x0001__x0001__x0001__x0001__x0001__x0001__x0001_@_x0001__x0001__x0001__x0001__x0001__x0001__x0008_@_x0001__x0001__x0001__x0001__x0001__x0001_ð?_x0001__x0001__x0001__x0001__x0001__x0001__x0008_@_x0001__x0001__x0001__x0001__x0001__x0001__x0001_@_x0001__x0001__x0001__x0001__x0001__x0002__x0001__x0001__x0001_@_x0001__x0001__x0001__x0001__x0001__x0001__x0008_@_x0001__x0001__x0001__x0001__x0001__x0001__x0010_@_x0001__x0001__x0001__x0001__x0001__x0001__x0010_@_x0001__x0001__x0001__x0001__x0001__x0001__x0001_@_x0001__x0001__x0001__x0001__x0001__x0001__x0010_@_x0001__x0001__x0001__x0001__x0001__x0001__x0010_@_x0001__x0001__x0001__x0001__x0001__x0001_ð?_x0001__x0001__x0001__x0001__x0001__x0001__x0001_@_x0001__x0001__x0001__x0001__x0001__x0001__x0001_@_x0001__x0001__x0001__x0001__x0001__x0001__x0010_@_x0001__x0001__x0001__x0001__x0001__x0001__x0001_@_x0001__x0001__x0001__x0001__x0001__x0001__x0001_@_x0001__x0001__x0001__x0001__x0001__x0001__x0001_@_x0001__x0001__x0001__x0001__x0001__x0001__x0014_@_x0001__x0001__x0001__x0001__x0001__x0001__x0008_@_x0001__x0001__x0001__x0001__x0001__x0001__x0001_@_x0001__x0001__x0001__x0001__x0001__x0001__x0010_@_x0001__x0001__x0001__x0001__x0001__x0001__x0010_@_x0001__x0001__x0001__x0001__x0001__x0001__x0010_@_x0001__x0001__x0001__x0001__x0001__x0001__x0008_@_x0001__x0001__x0001__x0001__x0001__x0001__x0014_@_x0001__x0001__x0001__x0001__x0001__x0001__x0001_@_x0001__x0001__x0001__x0001__x0001__x0001__x0010_@_x0001__x0001__x0001__x0001__x0001__x0001__x0014_@_x0001__x0001__x0001__x0001__x0001__x0001__x0001_@_x0001__x0001__x0001__x0001__x0001__x0001__x0010_@_x0001__x0001__x0001__x0001__x0001__x0001_ð?_x0001__x0001__x0001__x0001__x0001__x0001__x0010_@_x0001__x0001__x0001__x0001__x0001__x0001__x0001_@_x0001__x0001__x0001__x0001__x0001__x0001__x0008_@_x0001__x0001__x0001__x0001__x0001__x0001__x0010_@_x0001__x0002__x0001__x0001__x0001__x0001__x0001__x0001__x0008_@_x0001__x0001__x0001__x0001__x0001__x0001__x0008_@_x0001__x0001__x0001__x0001__x0001__x0001__x0008_@_x0001__x0001__x0001__x0001__x0001__x0001__x0001_@_x0001__x0001__x0001__x0001__x0001__x0001__x0008_@_x0001__x0001__x0001__x0001__x0001__x0001__x0014_@_x0001__x0001__x0001__x0001__x0001__x0001__x0008_@_x0001__x0001__x0001__x0001__x0001__x0001__x0001_@_x0001__x0001__x0001__x0001__x0001__x0001__x0008_@_x0001__x0001__x0001__x0001__x0001__x0001__x0001_@_x0001__x0001__x0001__x0001__x0001__x0001__x0001_@_x0001__x0001__x0001__x0001__x0001__x0001_ð?_x0001__x0001__x0001__x0001__x0001__x0001__x0010_@_x0001__x0001__x0001__x0001__x0001__x0001__x0014_@_x0001__x0001__x0001__x0001__x0001__x0001_ð?_x0001__x0001__x0001__x0001__x0001__x0001__x0014_@_x0001__x0001__x0001__x0001__x0001__x0001__x0010_@_x0001__x0001__x0001__x0001__x0001__x0001__x0001_@_x0001__x0001__x0001__x0001__x0001__x0001_ð?_x0001__x0001__x0001__x0001__x0001__x0001__x0010_@_x0001__x0001__x0001__x0001__x0001__x0001__x0008_@_x0001__x0001__x0001__x0001__x0001__x0001__x0008_@_x0001__x0001__x0001__x0001__x0001__x0001__x0014_@_x0001__x0001__x0001__x0001__x0001__x0001__x0001_@_x0001__x0001__x0001__x0001__x0001__x0001_ð?_x0001__x0001__x0001__x0001__x0001__x0001__x0010_@_x0001__x0001__x0001__x0001__x0001__x0001__x0001_@_x0001__x0001__x0001__x0001__x0001__x0001__x0010_@_x0001__x0001__x0001__x0001__x0001__x0001_ð?_x0001__x0001__x0001__x0001__x0001__x0001__x0018_@_x0001__x0001__x0001__x0001__x0001__x0001__x0010_@_x0001__x0001__x0001__x0001__x0001__x0002__x0001__x0001_ð?_x0001__x0001__x0001__x0001__x0001__x0001__x0008_@_x0001__x0001__x0001__x0001__x0001__x0001__x0010_@_x0001__x0001__x0001__x0001__x0001__x0001__x0001_@_x0001__x0001__x0001__x0001__x0001__x0001__x0010_@_x0001__x0001__x0001__x0001__x0001__x0001__x0001_@_x0001__x0001__x0001__x0001__x0001__x0001__x0008_@_x0001__x0001__x0001__x0001__x0001__x0001__x0001_@_x0001__x0001__x0001__x0001__x0001__x0001__x0008_@_x0001__x0001__x0001__x0001__x0001__x0001_ð?_x0001__x0001__x0001__x0001__x0001__x0001__x0010_@_x0001__x0001__x0001__x0001__x0001__x0001__x0008_@_x0001__x0001__x0001__x0001__x0001__x0001__x0008_@_x0001__x0001__x0001__x0001__x0001__x0001_ð?_x0001__x0001__x0001__x0001__x0001__x0001_ð?_x0001__x0001__x0001__x0001__x0001__x0001__x0014_@_x0001__x0001__x0001__x0001__x0001__x0001__x0010_@_x0001__x0001__x0001__x0001__x0001__x0001__x0008_@_x0001__x0001__x0001__x0001__x0001__x0001_ð?_x0001__x0001__x0001__x0001__x0001__x0001__x0008_@_x0001__x0001__x0001__x0001__x0001__x0001__x0010_@_x0001__x0001__x0001__x0001__x0001__x0001__x0010_@_x0001__x0001__x0001__x0001__x0001__x0001__x0001_@_x0001__x0001__x0001__x0001__x0001__x0001__x0008_@_x0001__x0001__x0001__x0001__x0001__x0001__x0014_@_x0001__x0001__x0001__x0001__x0001__x0001__x0008_@_x0001__x0001__x0001__x0001__x0001__x0001__x0008_@_x0001__x0001__x0001__x0001__x0001__x0001__x0001_@_x0001__x0001__x0001__x0001__x0001__x0001__x0001_@_x0001__x0001__x0001__x0001__x0001__x0001__x0010_@_x0001__x0001__x0001__x0001__x0001__x0001__x0008_@_x0001__x0001__x0001__x0001__x0001__x0001__x0008_@_x0001__x0002__x0001__x0001__x0001__x0001__x0001__x0001_ð?_x0001__x0001__x0001__x0001__x0001__x0001__x0010_@_x0001__x0001__x0001__x0001__x0001__x0001__x0010_@_x0001__x0001__x0001__x0001__x0001__x0001_ð?_x0001__x0001__x0001__x0001__x0001__x0001__x0010_@_x0001__x0001__x0001__x0001__x0001__x0001__x0010_@_x0001__x0001__x0001__x0001__x0001__x0001__x0014_@_x0001__x0001__x0001__x0001__x0001__x0001__x0001_@_x0001__x0001__x0001__x0001__x0001__x0001__x0008_@_x0001__x0001__x0001__x0001__x0001__x0001__x0010_@_x0001__x0001__x0001__x0001__x0001__x0001_ð?_x0001__x0001__x0001__x0001__x0001__x0001__x0010_@_x0001__x0001__x0001__x0001__x0001__x0001__x0010_@_x0001__x0001__x0001__x0001__x0001__x0001__x0001_@_x0001__x0001__x0001__x0001__x0001__x0001_ð?_x0001__x0001__x0001__x0001__x0001__x0001__x0001_@_x0001__x0001__x0001__x0001__x0001__x0001__x0001_@_x0001__x0001__x0001__x0001__x0001__x0001__x0001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0001_@_x0001__x0001__x0001__x0001__x0001__x0001__x0001_@_x0001__x0001__x0001__x0001__x0001__x0001__x0001_@_x0001__x0001__x0001__x0001__x0001__x0001__x0001_@_x0001__x0001__x0001__x0001__x0001__x0001__x0010_@_x0001__x0001__x0001__x0001__x0001__x0001__x0001_@_x0001__x0001__x0001__x0001__x0001__x0001__x0010_@_x0001__x0001__x0001__x0001__x0001__x0001__x0010_@_x0001__x0001__x0001__x0001__x0001__x0002__x0001__x0001__x0001_@_x0001__x0001__x0001__x0001__x0001__x0001__x0008_@_x0001__x0001__x0001__x0001__x0001__x0001__x0001_@_x0001__x0001__x0001__x0001__x0001__x0001_ð?_x0001__x0001__x0001__x0001__x0001__x0001__x0001_@_x0001__x0001__x0001__x0001__x0001__x0001__x0010_@_x0001__x0001__x0001__x0001__x0001__x0001__x0001_@_x0001__x0001__x0001__x0001__x0001__x0001__x0010_@_x0001__x0001__x0001__x0001__x0001__x0001__x0010_@_x0001__x0001__x0001__x0001__x0001__x0001_ð?_x0001__x0001__x0001__x0001__x0001__x0001__x0008_@_x0001__x0001__x0001__x0001__x0001__x0001__x0010_@_x0001__x0001__x0001__x0001__x0001__x0001__x0010_@_x0001__x0001__x0001__x0001__x0001__x0001__x0010_@_x0001__x0001__x0001__x0001__x0001__x0001__x0010_@_x0001__x0001__x0001__x0001__x0001__x0001__x0010_@_x0001__x0001__x0001__x0001__x0001__x0001_ð?_x0001__x0001__x0001__x0001__x0001__x0001__x0010_@_x0001__x0001__x0001__x0001__x0001__x0001__x0008_@_x0001__x0001__x0001__x0001__x0001__x0001__x0008_@_x0001__x0001__x0001__x0001__x0001__x0001__x0001_@_x0001__x0001__x0001__x0001__x0001__x0001_ð?_x0001__x0001__x0001__x0001__x0001__x0001__x0008_@_x0001__x0001__x0001__x0001__x0001__x0001__x0001_@_x0001__x0001__x0001__x0001__x0001__x0001__x0008_@_x0001__x0001__x0001__x0001__x0001__x0001_ð?_x0001__x0001__x0001__x0001__x0001__x0001__x0010_@_x0001__x0001__x0001__x0001__x0001__x0001__x0001_@_x0001__x0001__x0001__x0001__x0001__x0001_ð?_x0001__x0001__x0001__x0001__x0001__x0001__x0001_@_x0001__x0001__x0001__x0001__x0001__x0001__x0008_@_x0001__x0001__x0001__x0001__x0001__x0001__x0014_@_x0001__x0002__x0001__x0001__x0001__x0001__x0001__x0001__x0001_@_x0001__x0001__x0001__x0001__x0001__x0001__x0018_@_x0001__x0001__x0001__x0001__x0001__x0001__x0014_@_x0001__x0001__x0001__x0001__x0001__x0001__x0010_@_x0001__x0001__x0001__x0001__x0001__x0001__x0010_@_x0001__x0001__x0001__x0001__x0001__x0001__x0014_@_x0001__x0001__x0001__x0001__x0001__x0001__x0001_@_x0001__x0001__x0001__x0001__x0001__x0001__x0010_@_x0001__x0001__x0001__x0001__x0001__x0001_ð?_x0001__x0001__x0001__x0001__x0001__x0001__x0001_@_x0001__x0001__x0001__x0001__x0001__x0001__x0014_@_x0001__x0001__x0001__x0001__x0001__x0001__x0001_@_x0001__x0001__x0001__x0001__x0001__x0001__x0010_@_x0001__x0001__x0001__x0001__x0001__x0001__x0008_@_x0001__x0001__x0001__x0001__x0001__x0001__x0001_@_x0001__x0001__x0001__x0001__x0001__x0001__x0008_@_x0001__x0001__x0001__x0001__x0001__x0001__x0008_@_x0001__x0001__x0001__x0001__x0001__x0001__x0001_@_x0001__x0001__x0001__x0001__x0001__x0001__x0008_@_x0001__x0001__x0001__x0001__x0001__x0001__x0014_@_x0001__x0001__x0001__x0001__x0001__x0001__x0001_@_x0001__x0001__x0001__x0001__x0001__x0001__x0008_@_x0001__x0001__x0001__x0001__x0001__x0001__x0014_@_x0001__x0001__x0001__x0001__x0001__x0001__x0014_@_x0001__x0001__x0001__x0001__x0001__x0001__x0010_@_x0001__x0001__x0001__x0001__x0001__x0001_ð?_x0001__x0001__x0001__x0001__x0001__x0001__x0014_@_x0001__x0001__x0001__x0001__x0001__x0001__x0010_@_x0001__x0001__x0001__x0001__x0001__x0001_ð?_x0001__x0001__x0001__x0001__x0001__x0001__x0008_@_x0001__x0001__x0001__x0001__x0001__x0001__x0008_@_x0001__x0001__x0001__x0001__x0001__x0002__x0001__x0001__x0008_@_x0001__x0001__x0001__x0001__x0001__x0001__x0008_@_x0001__x0001__x0001__x0001__x0001__x0001__x0001_@_x0001__x0001__x0001__x0001__x0001__x0001__x0008_@_x0001__x0001__x0001__x0001__x0001__x0001__x0001_@_x0001__x0001__x0001__x0001__x0001__x0001__x0010_@_x0001__x0001__x0001__x0001__x0001__x0001__x0010_@_x0001__x0001__x0001__x0001__x0001__x0001__x0001_@_x0001__x0001__x0001__x0001__x0001__x0001__x0001_@_x0001__x0001__x0001__x0001__x0001__x0001__x0001_@_x0001__x0001__x0001__x0001__x0001__x0001_ð?_x0001__x0001__x0001__x0001__x0001__x0001_ð?_x0001__x0001__x0001__x0001__x0001__x0001__x0014_@_x0001__x0001__x0001__x0001__x0001__x0001__x0010_@_x0001__x0001__x0001__x0001__x0001__x0001__x0001_@_x0001__x0001__x0001__x0001__x0001__x0001__x0010_@_x0001__x0001__x0001__x0001__x0001__x0001__x0010_@_x0001__x0001__x0001__x0001__x0001__x0001__x0008_@_x0001__x0001__x0001__x0001__x0001__x0001_ð?_x0001__x0001__x0001__x0001__x0001__x0001__x0008_@_x0001__x0001__x0001__x0001__x0001__x0001_ð?_x0001__x0001__x0001__x0001__x0001__x0001__x0008_@_x0001__x0001__x0001__x0001__x0001__x0001__x0008_@_x0001__x0001__x0001__x0001__x0001__x0001__x0008_@_x0001__x0001__x0001__x0001__x0001__x0001__x0001_@_x0001__x0001__x0001__x0001__x0001__x0001__x0010_@_x0001__x0001__x0001__x0001__x0001__x0001__x0008_@_x0001__x0001__x0001__x0001__x0001__x0001__x0008_@_x0001__x0001__x0001__x0001__x0001__x0001__x0010_@_x0001__x0001__x0001__x0001__x0001__x0001__x0010_@_x0001__x0001__x0001__x0001__x0001__x0001__x0001_@_x0001__x0001__x0001__x0001__x0001__x0001__x0008_@_x0001__x0002__x0001__x0001__x0001__x0001__x0001__x0001__x0010_@_x0001__x0001__x0001__x0001__x0001__x0001__x0010_@_x0001__x0001__x0001__x0001__x0001__x0001__x0001_@_x0001__x0001__x0001__x0001__x0001__x0001_ð?_x0001__x0001__x0001__x0001__x0001__x0001__x0008_@_x0001__x0001__x0001__x0001__x0001__x0001__x0001_@_x0001__x0001__x0001__x0001__x0001__x0001__x0010_@_x0001__x0001__x0001__x0001__x0001__x0001__x0008_@_x0001__x0001__x0001__x0001__x0001__x0001__x0014_@_x0001__x0001__x0001__x0001__x0001__x0001__x0001_@_x0001__x0001__x0001__x0001__x0001__x0001_ð?_x0001__x0001__x0001__x0001__x0001__x0001__x0008_@_x0001__x0001__x0001__x0001__x0001__x0001__x0014_@_x0001__x0001__x0001__x0001__x0001__x0001__x0014_@_x0001__x0001__x0001__x0001__x0001__x0001__x0010_@_x0001__x0001__x0001__x0001__x0001__x0001__x0008_@_x0001__x0001__x0001__x0001__x0001__x0001__x0010_@_x0001__x0001__x0001__x0001__x0001__x0001__x0014_@_x0001__x0001__x0001__x0001__x0001__x0001__x0010_@_x0001__x0001__x0001__x0001__x0001__x0001__x0001_@_x0001__x0001__x0001__x0001__x0001__x0001__x0008_@_x0001__x0001__x0001__x0001__x0001__x0001__x0010_@_x0001__x0001__x0001__x0001__x0001__x0001__x0008_@_x0001__x0001__x0001__x0001__x0001__x0001__x0001_@_x0001__x0001__x0001__x0001__x0001__x0001__x0014_@_x0001__x0001__x0001__x0001__x0001__x0001__x0014_@_x0001__x0001__x0001__x0001__x0001__x0001__x0010_@_x0001__x0001__x0001__x0001__x0001__x0001_ð?_x0001__x0001__x0001__x0001__x0001__x0001__x0008_@_x0001__x0001__x0001__x0001__x0001__x0001__x0010_@_x0001__x0001__x0001__x0001__x0001__x0001__x0001_@_x0001__x0001__x0001__x0001__x0001__x0002__x0001__x0001__x0001_@_x0001__x0001__x0001__x0001__x0001__x0001_ð?_x0001__x0001__x0001__x0001__x0001__x0001__x0008_@_x0001__x0001__x0001__x0001__x0001__x0001__x0008_@_x0001__x0001__x0001__x0001__x0001__x0001__x0008_@_x0001__x0001__x0001__x0001__x0001__x0001__x0001_@_x0001__x0001__x0001__x0001__x0001__x0001__x0001_@_x0001__x0001__x0001__x0001__x0001__x0001__x0010_@_x0001__x0001__x0001__x0001__x0001__x0001__x0010_@_x0001__x0001__x0001__x0001__x0001__x0001__x0008_@_x0001__x0001__x0001__x0001__x0001__x0001__x0008_@_x0001__x0001__x0001__x0001__x0001__x0001__x0001_@_x0001__x0001__x0001__x0001__x0001__x0001__x0008_@_x0001__x0001__x0001__x0001__x0001__x0001_ð?_x0001__x0001__x0001__x0001__x0001__x0001__x0010_@_x0001__x0001__x0001__x0001__x0001__x0001__x0008_@_x0001__x0001__x0001__x0001__x0001__x0001__x0010_@_x0001__x0001__x0001__x0001__x0001__x0001__x0001_@_x0001__x0001__x0001__x0001__x0001__x0001__x0010_@_x0001__x0001__x0001__x0001__x0001__x0001__x0001_@_x0001__x0001__x0001__x0001__x0001__x0001__x0010_@_x0001__x0001__x0001__x0001__x0001__x0001__x0010_@_x0001__x0001__x0001__x0001__x0001__x0001__x0008_@_x0001__x0001__x0001__x0001__x0001__x0001__x0001_@_x0001__x0001__x0001__x0001__x0001__x0001__x0001_@_x0001__x0001__x0001__x0001__x0001__x0001__x0008_@_x0001__x0001__x0001__x0001__x0001__x0001__x0001_@_x0001__x0001__x0001__x0001__x0001__x0001__x0014_@_x0001__x0001__x0001__x0001__x0001__x0001__x0014_@_x0001__x0001__x0001__x0001__x0001__x0001__x0001_@_x0001__x0001__x0001__x0001__x0001__x0001_ð?_x0001__x0001__x0001__x0001__x0001__x0001_ð?_x0001__x0002__x0001__x0001__x0001__x0001__x0001__x0001__x0010_@_x0001__x0001__x0001__x0001__x0001__x0001__x0008_@_x0001__x0001__x0001__x0001__x0001__x0001__x0010_@_x0001__x0001__x0001__x0001__x0001__x0001__x0010_@_x0001__x0001__x0001__x0001__x0001__x0001__x0001_@_x0001__x0001__x0001__x0001__x0001__x0001__x0001_@_x0001__x0001__x0001__x0001__x0001__x0001__x0008_@_x0001__x0001__x0001__x0001__x0001__x0001__x0001_@_x0001__x0001__x0001__x0001__x0001__x0001_ð?_x0001__x0001__x0001__x0001__x0001__x0001__x0010_@_x0001__x0001__x0001__x0001__x0001__x0001__x0014_@_x0001__x0001__x0001__x0001__x0001__x0001__x0008_@_x0001__x0001__x0001__x0001__x0001__x0001__x0010_@_x0001__x0001__x0001__x0001__x0001__x0001__x0001_@_x0001__x0001__x0001__x0001__x0001__x0001_ð?_x0001__x0001__x0001__x0001__x0001__x0001__x0014_@_x0001__x0001__x0001__x0001__x0001__x0001__x0008_@_x0001__x0001__x0001__x0001__x0001__x0001__x0001_@_x0001__x0001__x0001__x0001__x0001__x0001__x0018_@_x0001__x0001__x0001__x0001__x0001__x0001__x0010_@_x0001__x0001__x0001__x0001__x0001__x0001_ð?_x0001__x0001__x0001__x0001__x0001__x0001__x0001_@_x0001__x0001__x0001__x0001__x0001__x0001_ð?_x0001__x0001__x0001__x0001__x0001__x0001__x0001_@_x0001__x0001__x0001__x0001__x0001__x0001__x0014_@_x0001__x0001__x0001__x0001__x0001__x0001__x0010_@_x0001__x0001__x0001__x0001__x0001__x0001__x0001_@_x0001__x0001__x0001__x0001__x0001__x0001__x0008_@_x0001__x0001__x0001__x0001__x0001__x0001__x0001_@_x0001__x0001__x0001__x0001__x0001__x0001_ð?_x0001__x0001__x0001__x0001__x0001__x0001__x0008_@_x0001__x0001__x0001__x0001__x0001__x0002__x0001__x0001__x0010_@_x0001__x0001__x0001__x0001__x0001__x0001__x0014_@_x0001__x0001__x0001__x0001__x0001__x0001__x0010_@_x0001__x0001__x0001__x0001__x0001__x0001__x0008_@_x0001__x0001__x0001__x0001__x0001__x0001__x0010_@_x0001__x0001__x0001__x0001__x0001__x0001__x0008_@_x0001__x0001__x0001__x0001__x0001__x0001_ð?_x0001__x0001__x0001__x0001__x0001__x0001_ð?_x0001__x0001__x0001__x0001__x0001__x0001_ð?_x0001__x0001__x0001__x0001__x0001__x0001__x0001_@_x0001__x0001__x0001__x0001__x0001__x0001__x0001_@_x0001__x0001__x0001__x0001__x0001__x0001__x0010_@_x0001__x0001__x0001__x0001__x0001__x0001__x0008_@_x0001__x0001__x0001__x0001__x0001__x0001__x0014_@_x0001__x0001__x0001__x0001__x0001__x0001__x0008_@_x0001__x0001__x0001__x0001__x0001__x0001__x0014_@_x0001__x0001__x0001__x0001__x0001__x0001__x0001_@_x0001__x0001__x0001__x0001__x0001__x0001__x0010_@_x0001__x0001__x0001__x0001__x0001__x0001__x0001_@_x0001__x0001__x0001__x0001__x0001__x0001__x0001_@_x0001__x0001__x0001__x0001__x0001__x0001__x0018_@_x0001__x0001__x0001__x0001__x0001__x0001__x0008_@_x0001__x0001__x0001__x0001__x0001__x0001__x0008_@_x0001__x0001__x0001__x0001__x0001__x0001__x0008_@_x0001__x0001__x0001__x0001__x0001__x0001__x0010_@_x0001__x0001__x0001__x0001__x0001__x0001_ð?_x0001__x0001__x0001__x0001__x0001__x0001__x0001_@_x0001__x0001__x0001__x0001__x0001__x0001__x0008_@_x0001__x0001__x0001__x0001__x0001__x0001__x0008_@_x0001__x0001__x0001__x0001__x0001__x0001__x0008_@_x0001__x0001__x0001__x0001__x0001__x0001__x0014_@_x0001__x0001__x0001__x0001__x0001__x0001__x0008_@_x0001__x0002__x0001__x0001__x0001__x0001__x0001__x0001_ð?_x0001__x0001__x0001__x0001__x0001__x0001__x0010_@_x0001__x0001__x0001__x0001__x0001__x0001__x0010_@_x0001__x0001__x0001__x0001__x0001__x0001_ð?_x0001__x0001__x0001__x0001__x0001__x0001__x0001_@_x0001__x0001__x0001__x0001__x0001__x0001__x0018_@_x0001__x0001__x0001__x0001__x0001__x0001__x0010_@_x0001__x0001__x0001__x0001__x0001__x0001__x0014_@_x0001__x0001__x0001__x0001__x0001__x0001__x0001_@_x0001__x0001__x0001__x0001__x0001__x0001__x0001_@_x0001__x0001__x0001__x0001__x0001__x0001__x0008_@_x0001__x0001__x0001__x0001__x0001__x0001__x0001_@_x0001__x0001__x0001__x0001__x0001__x0001__x0014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ð?_x0001__x0001__x0001__x0001__x0001__x0001__x0001_@_x0001__x0001__x0001__x0001__x0001__x0001__x0008_@_x0001__x0001__x0001__x0001__x0001__x0001__x0001_@_x0001__x0001__x0001__x0001__x0001__x0001__x0014_@_x0001__x0001__x0001__x0001__x0001__x0001__x0010_@_x0001__x0001__x0001__x0001__x0001__x0001__x0010_@_x0001__x0001__x0001__x0001__x0001__x0001__x0008_@_x0001__x0001__x0001__x0001__x0001__x0001__x0001_@_x0001__x0001__x0001__x0001__x0001__x0001_ð?_x0001__x0001__x0001__x0001__x0001__x0001__x0001_@_x0001__x0001__x0001__x0001__x0001__x0001_ð?_x0001__x0001__x0001__x0001__x0001__x0002__x0001__x0001__x0008_@_x0001__x0001__x0001__x0001__x0001__x0001__x0008_@_x0001__x0001__x0001__x0001__x0001__x0001__x0001_@_x0001__x0001__x0001__x0001__x0001__x0001__x0010_@_x0001__x0001__x0001__x0001__x0001__x0001__x0014_@_x0001__x0001__x0001__x0001__x0001__x0001__x0008_@_x0001__x0001__x0001__x0001__x0001__x0001_ð?_x0001__x0001__x0001__x0001__x0001__x0001__x0014_@_x0001__x0001__x0001__x0001__x0001__x0001__x0014_@_x0001__x0001__x0001__x0001__x0001__x0001__x0014_@_x0001__x0001__x0001__x0001__x0001__x0001_ð?_x0001__x0001__x0001__x0001__x0001__x0001_ð?_x0001__x0001__x0001__x0001__x0001__x0001__x0001_@_x0001__x0001__x0001__x0001__x0001__x0001__x0014_@_x0001__x0001__x0001__x0001__x0001__x0001_ð?_x0001__x0001__x0001__x0001__x0001__x0001__x0001_@_x0001__x0001__x0001__x0001__x0001__x0001__x0001_@_x0001__x0001__x0001__x0001__x0001__x0001__x0008_@_x0001__x0001__x0001__x0001__x0001__x0001_ð?_x0001__x0001__x0001__x0001__x0001__x0001__x0008_@_x0001__x0001__x0001__x0001__x0001__x0001__x0010_@_x0001__x0001__x0001__x0001__x0001__x0001__x0010_@_x0001__x0001__x0001__x0001__x0001__x0001_ð?_x0001__x0001__x0001__x0001__x0001__x0001__x0010_@_x0001__x0001__x0001__x0001__x0001__x0001_ð?_x0001__x0001__x0001__x0001__x0001__x0001__x0001_@_x0001__x0001__x0001__x0001__x0001__x0001__x0010_@_x0001__x0001__x0001__x0001__x0001__x0001_ð?_x0001__x0001__x0001__x0001__x0001__x0001__x0008_@_x0001__x0001__x0001__x0001__x0001__x0001__x0014_@_x0001__x0001__x0001__x0001__x0001__x0001__x0010_@_x0001__x0001__x0001__x0001__x0001__x0001__x0008_@_x0001__x0002__x0001__x0001__x0001__x0001__x0001__x0001__x0008_@_x0001__x0001__x0001__x0001__x0001__x0001__x0018_@_x0001__x0001__x0001__x0001__x0001__x0001__x0008_@_x0001__x0001__x0001__x0001__x0001__x0001__x0008_@_x0001__x0001__x0001__x0001__x0001__x0001__x0010_@_x0001__x0001__x0001__x0001__x0001__x0001__x0014_@_x0001__x0001__x0001__x0001__x0001__x0001__x0001_@_x0001__x0001__x0001__x0001__x0001__x0001__x0001_@_x0001__x0001__x0001__x0001__x0001__x0001_ð?_x0001__x0001__x0001__x0001__x0001__x0001__x0008_@_x0001__x0001__x0001__x0001__x0001__x0001__x0001_@_x0001__x0001__x0001__x0001__x0001__x0001__x0001_@_x0001__x0001__x0001__x0001__x0001__x0001__x0014_@_x0001__x0001__x0001__x0001__x0001__x0001__x0010_@_x0001__x0001__x0001__x0001__x0001__x0001__x0001_@_x0001__x0001__x0001__x0001__x0001__x0001__x0010_@_x0001__x0001__x0001__x0001__x0001__x0001__x0001_@_x0001__x0001__x0001__x0001__x0001__x0001__x0010_@_x0001__x0001__x0001__x0001__x0001__x0001__x0014_@_x0001__x0001__x0001__x0001__x0001__x0001__x0010_@_x0001__x0001__x0001__x0001__x0001__x0001__x0008_@_x0001__x0001__x0001__x0001__x0001__x0001__x0008_@_x0001__x0001__x0001__x0001__x0001__x0001__x0001_@_x0001__x0001__x0001__x0001__x0001__x0001_ð?_x0001__x0001__x0001__x0001__x0001__x0001_ð?_x0001__x0001__x0001__x0001__x0001__x0001__x0001_@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0002__x0001__x0001__x0008_@_x0001__x0001__x0001__x0001__x0001__x0001__x0008_@_x0001__x0001__x0001__x0001__x0001__x0001__x0001_@_x0001__x0001__x0001__x0001__x0001__x0001__x0008_@_x0001__x0001__x0001__x0001__x0001__x0001__x0014_@_x0001__x0001__x0001__x0001__x0001__x0001__x0010_@_x0001__x0001__x0001__x0001__x0001__x0001__x0010_@_x0001__x0001__x0001__x0001__x0001__x0001__x0010_@_x0001__x0001__x0001__x0001__x0001__x0001_ð?_x0001__x0001__x0001__x0001__x0001__x0001_ð?_x0001__x0001__x0001__x0001__x0001__x0001__x0001_@_x0001__x0001__x0001__x0001__x0001__x0001__x0001_@_x0001__x0001__x0001__x0001__x0001__x0001__x0010_@_x0001__x0001__x0001__x0001__x0001__x0001_ð?_x0001__x0001__x0001__x0001__x0001__x0001__x0001_@_x0001__x0001__x0001__x0001__x0001__x0001_ð?_x0001__x0001__x0001__x0001__x0001__x0001_ð?_x0001__x0001__x0001__x0001__x0001__x0001__x0010_@_x0001__x0001__x0001__x0001__x0001__x0001__x0008_@_x0001__x0001__x0001__x0001__x0001__x0001_ð?_x0001__x0001__x0001__x0001__x0001__x0001__x0008_@_x0001__x0001__x0001__x0001__x0001__x0001__x0001_@_x0001__x0001__x0001__x0001__x0001__x0001__x0010_@_x0001__x0001__x0001__x0001__x0001__x0001_ð?_x0001__x0001__x0001__x0001__x0001__x0001__x0001_@_x0001__x0001__x0001__x0001__x0001__x0001__x0008_@_x0001__x0001__x0001__x0001__x0001__x0001__x0001_@_x0001__x0001__x0001__x0001__x0001__x0001_ð?_x0001__x0001__x0001__x0001__x0001__x0001__x0010_@_x0001__x0001__x0001__x0001__x0001__x0001__x0010_@_x0001__x0001__x0001__x0001__x0001__x0001__x0001_@_x0001__x0001__x0001__x0001__x0001__x0001__x0001_@_x0001__x0002__x0001__x0001__x0001__x0001__x0001__x0001__x0001_@_x0001__x0001__x0001__x0001__x0001__x0001__x0014_@_x0001__x0001__x0001__x0001__x0001__x0001_ð?_x0001__x0001__x0001__x0001__x0001__x0001__x0001_@_x0001__x0001__x0001__x0001__x0001__x0001__x0001_@_x0001__x0001__x0001__x0001__x0001__x0001__x0010_@_x0001__x0001__x0001__x0001__x0001__x0001__x0010_@_x0001__x0001__x0001__x0001__x0001__x0001__x0010_@_x0001__x0001__x0001__x0001__x0001__x0001__x0008_@_x0001__x0001__x0001__x0001__x0001__x0001__x0010_@_x0001__x0001__x0001__x0001__x0001__x0001__x0014_@_x0001__x0001__x0001__x0001__x0001__x0001__x0008_@_x0001__x0001__x0001__x0001__x0001__x0001__x0001_@_x0001__x0001__x0001__x0001__x0001__x0001__x0010_@_x0001__x0001__x0001__x0001__x0001__x0001__x0014_@_x0001__x0001__x0001__x0001__x0001__x0001__x0001_@_x0001__x0001__x0001__x0001__x0001__x0001__x0010_@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0014_@_x0001__x0001__x0001__x0001__x0001__x0001_ð?_x0001__x0001__x0001__x0001__x0001__x0001__x0010_@_x0001__x0001__x0001__x0001__x0001__x0001__x0008_@_x0001__x0001__x0001__x0001__x0001__x0001__x0001_@_x0001__x0001__x0001__x0001__x0001__x0001__x0010_@_x0001__x0001__x0001__x0001__x0001__x0001__x0008_@_x0001__x0001__x0001__x0001__x0001__x0001__x0010_@_x0001__x0001__x0001__x0001__x0001__x0001__x0008_@_x0001__x0001__x0001__x0001__x0001__x0002__x0001__x0001__x0001_@_x0001__x0001__x0001__x0001__x0001__x0001__x0010_@_x0001__x0001__x0001__x0001__x0001__x0001__x0001_@_x0001__x0001__x0001__x0001__x0001__x0001__x0010_@_x0001__x0001__x0001__x0001__x0001__x0001__x0008_@_x0001__x0001__x0001__x0001__x0001__x0001__x0014_@_x0001__x0001__x0001__x0001__x0001__x0001__x0001_@_x0001__x0001__x0001__x0001__x0001__x0001__x0008_@_x0001__x0001__x0001__x0001__x0001__x0001__x0014_@_x0001__x0001__x0001__x0001__x0001__x0001__x0008_@_x0001__x0001__x0001__x0001__x0001__x0001_ð?_x0001__x0001__x0001__x0001__x0001__x0001__x0010_@_x0001__x0001__x0001__x0001__x0001__x0001__x0010_@_x0001__x0001__x0001__x0001__x0001__x0001__x0018_@_x0001__x0001__x0001__x0001__x0001__x0001__x0010_@_x0001__x0001__x0001__x0001__x0001__x0001_ð?_x0001__x0001__x0001__x0001__x0001__x0001__x0010_@_x0001__x0001__x0001__x0001__x0001__x0001__x0010_@_x0001__x0001__x0001__x0001__x0001__x0001__x0010_@_x0001__x0001__x0001__x0001__x0001__x0001__x0001_@_x0001__x0001__x0001__x0001__x0001__x0001__x0008_@_x0001__x0001__x0001__x0001__x0001__x0001__x0010_@_x0001__x0001__x0001__x0001__x0001__x0001__x0001_@_x0001__x0001__x0001__x0001__x0001__x0001__x0008_@_x0001__x0001__x0001__x0001__x0001__x0001_ð?_x0001__x0001__x0001__x0001__x0001__x0001__x0001_@_x0001__x0001__x0001__x0001__x0001__x0001__x0010_@_x0001__x0001__x0001__x0001__x0001__x0001__x0008_@_x0001__x0001__x0001__x0001__x0001__x0001__x0008_@_x0001__x0001__x0001__x0001__x0001__x0001__x0001_@_x0001__x0001__x0001__x0001__x0001__x0001__x0001_@_x0001__x0001__x0001__x0001__x0001__x0001__x0008_@_x0001__x0002__x0001__x0001__x0001__x0001__x0001__x0001__x0014_@_x0001__x0001__x0001__x0001__x0001__x0001__x0008_@_x0001__x0001__x0001__x0001__x0001__x0001__x0001_@_x0001__x0001__x0001__x0001__x0001__x0001__x0008_@_x0001__x0001__x0001__x0001__x0001__x0001__x0001_@_x0001__x0001__x0001__x0001__x0001__x0001__x0008_@_x0001__x0001__x0001__x0001__x0001__x0001__x0001_@_x0001__x0001__x0001__x0001__x0001__x0001__x0010_@_x0001__x0001__x0001__x0001__x0001__x0001__x0001_@_x0001__x0001__x0001__x0001__x0001__x0001__x0001_@_x0001__x0001__x0001__x0001__x0001__x0001__x0010_@_x0001__x0001__x0001__x0001__x0001__x0001__x0010_@_x0001__x0001__x0001__x0001__x0001__x0001__x0001_@_x0001__x0001__x0001__x0001__x0001__x0001__x0008_@_x0001__x0001__x0001__x0001__x0001__x0001__x0001_@_x0001__x0001__x0001__x0001__x0001__x0001__x0010_@_x0001__x0001__x0001__x0001__x0001__x0001__x0001_@_x0001__x0001__x0001__x0001__x0001__x0001_ð?_x0001__x0001__x0001__x0001__x0001__x0001__x0001_@_x0001__x0001__x0001__x0001__x0001__x0001__x0010_@_x0001__x0001__x0001__x0001__x0001__x0001__x0001_@_x0001__x0001__x0001__x0001__x0001__x0001__x0008_@_x0001__x0001__x0001__x0001__x0001__x0001__x0008_@_x0001__x0001__x0001__x0001__x0001__x0001_ð?_x0001__x0001__x0001__x0001__x0001__x0001__x0001_@_x0001__x0001__x0001__x0001__x0001__x0001__x0008_@_x0001__x0001__x0001__x0001__x0001__x0001__x0014_@_x0001__x0001__x0001__x0001__x0001__x0001_ð?_x0001__x0001__x0001__x0001__x0001__x0001_ð?_x0001__x0001__x0001__x0001__x0001__x0001_ð?_x0001__x0001__x0001__x0001__x0001__x0001__x0001_@_x0001__x0001__x0001__x0001__x0001__x0002__x0001__x0001__x0014_@_x0001__x0001__x0001__x0001__x0001__x0001__x0001_@_x0001__x0001__x0001__x0001__x0001__x0001__x0010_@_x0001__x0001__x0001__x0001__x0001__x0001__x0001_@_x0001__x0001__x0001__x0001__x0001__x0001_ð?_x0001__x0001__x0001__x0001__x0001__x0001__x0010_@_x0001__x0001__x0001__x0001__x0001__x0001__x0010_@_x0001__x0001__x0001__x0001__x0001__x0001__x0010_@_x0001__x0001__x0001__x0001__x0001__x0001__x0014_@_x0001__x0001__x0001__x0001__x0001__x0001__x0010_@_x0001__x0001__x0001__x0001__x0001__x0001__x0001_@_x0001__x0001__x0001__x0001__x0001__x0001_ð?_x0001__x0001__x0001__x0001__x0001__x0001__x0001_@_x0001__x0001__x0001__x0001__x0001__x0001__x0008_@_x0001__x0001__x0001__x0001__x0001__x0001__x0014_@_x0001__x0001__x0001__x0001__x0001__x0001_ð?_x0001__x0001__x0001__x0001__x0001__x0001_ð?_x0001__x0001__x0001__x0001__x0001__x0001__x0008_@_x0001__x0001__x0001__x0001__x0001__x0001__x0008_@_x0001__x0001__x0001__x0001__x0001__x0001__x0001_@_x0001__x0001__x0001__x0001__x0001__x0001_ð?_x0001__x0001__x0001__x0001__x0001__x0001__x0014_@_x0001__x0001__x0001__x0001__x0001__x0001__x0010_@_x0001__x0001__x0001__x0001__x0001__x0001__x0010_@_x0001__x0001__x0001__x0001__x0001__x0001__x0014_@_x0001__x0001__x0001__x0001__x0001__x0001__x0010_@_x0001__x0001__x0001__x0001__x0001__x0001__x0014_@_x0001__x0001__x0001__x0001__x0001__x0001__x0010_@_x0001__x0001__x0001__x0001__x0001__x0001__x0014_@_x0001__x0001__x0001__x0001__x0001__x0001__x0008_@_x0001__x0001__x0001__x0001__x0001__x0001__x0001_@_x0001__x0001__x0001__x0001__x0001__x0001__x0010_@_x0001__x0002__x0001__x0001__x0001__x0001__x0001__x0001_ð?_x0001__x0001__x0001__x0001__x0001__x0001__x0010_@_x0001__x0001__x0001__x0001__x0001__x0001__x0010_@_x0001__x0001__x0001__x0001__x0001__x0001__x0010_@_x0001__x0001__x0001__x0001__x0001__x0001__x0001_@_x0001__x0001__x0001__x0001__x0001__x0001__x0001_@_x0001__x0001__x0001__x0001__x0001__x0001__x0001_@_x0001__x0001__x0001__x0001__x0001__x0001__x0010_@_x0001__x0001__x0001__x0001__x0001__x0001__x0010_@_x0001__x0001__x0001__x0001__x0001__x0001__x0001_@_x0001__x0001__x0001__x0001__x0001__x0001__x0001_@_x0001__x0001__x0001__x0001__x0001__x0001_ð?_x0001__x0001__x0001__x0001__x0001__x0001__x0001_@_x0001__x0001__x0001__x0001__x0001__x0001__x0001_@_x0001__x0001__x0001__x0001__x0001__x0001__x0008_@_x0001__x0001__x0001__x0001__x0001__x0001_ð?_x0001__x0001__x0001__x0001__x0001__x0001__x0008_@_x0001__x0001__x0001__x0001__x0001__x0001__x0010_@_x0001__x0001__x0001__x0001__x0001__x0001_ð?_x0001__x0001__x0001__x0001__x0001__x0001__x0001_@_x0001__x0001__x0001__x0001__x0001__x0001__x0008_@_x0001__x0001__x0001__x0001__x0001__x0001__x0001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0001_@_x0001__x0001__x0001__x0001__x0001__x0001__x0008_@_x0001__x0001__x0001__x0001__x0001__x0001_ð?_x0001__x0001__x0001__x0001__x0001__x0002__x0001__x0001__x0008_@_x0001__x0001__x0001__x0001__x0001__x0001__x0010_@_x0001__x0001__x0001__x0001__x0001__x0001_ð?_x0001__x0001__x0001__x0001__x0001__x0001__x0010_@_x0001__x0001__x0001__x0001__x0001__x0001__x0008_@_x0001__x0001__x0001__x0001__x0001__x0001_ð?_x0001__x0001__x0001__x0001__x0001__x0001__x0008_@_x0001__x0001__x0001__x0001__x0001__x0001__x0001_@_x0001__x0001__x0001__x0001__x0001__x0001__x0010_@_x0001__x0001__x0001__x0001__x0001__x0001__x0014_@_x0001__x0001__x0001__x0001__x0001__x0001__x0008_@_x0001__x0001__x0001__x0001__x0001__x0001__x0010_@_x0001__x0001__x0001__x0001__x0001__x0001__x0001_@_x0001__x0001__x0001__x0001__x0001__x0001__x0014_@_x0001__x0001__x0001__x0001__x0001__x0001_ð?_x0001__x0001__x0001__x0001__x0001__x0001__x0010_@_x0001__x0001__x0001__x0001__x0001__x0001__x0001_@_x0001__x0001__x0001__x0001__x0001__x0001__x0008_@_x0001__x0001__x0001__x0001__x0001__x0001__x0010_@_x0001__x0001__x0001__x0001__x0001__x0001_ð?_x0001__x0001__x0001__x0001__x0001__x0001__x0008_@_x0001__x0001__x0001__x0001__x0001__x0001__x0014_@_x0001__x0001__x0001__x0001__x0001__x0001__x0001_@_x0001__x0001__x0001__x0001__x0001__x0001__x0001_@_x0001__x0001__x0001__x0001__x0001__x0001__x0008_@_x0001__x0001__x0001__x0001__x0001__x0001__x0001_@_x0001__x0001__x0001__x0001__x0001__x0001_ð?_x0001__x0001__x0001__x0001__x0001__x0001_ð?_x0001__x0001__x0001__x0001__x0001__x0001__x0008_@_x0001__x0001__x0001__x0001__x0001__x0001__x0008_@_x0001__x0001__x0001__x0001__x0001__x0001_ð?_x0001__x0001__x0001__x0001__x0001__x0001__x0010_@_x0001__x0002__x0001__x0001__x0001__x0001__x0001__x0001__x0010_@_x0001__x0001__x0001__x0001__x0001__x0001__x0010_@_x0001__x0001__x0001__x0001__x0001__x0001__x0008_@_x0001__x0001__x0001__x0001__x0001__x0001__x0008_@_x0001__x0001__x0001__x0001__x0001__x0001_ð?_x0001__x0001__x0001__x0001__x0001__x0001__x0008_@_x0001__x0001__x0001__x0001__x0001__x0001__x0008_@_x0001__x0001__x0001__x0001__x0001__x0001__x0014_@_x0001__x0001__x0001__x0001__x0001__x0001__x0001_@_x0001__x0001__x0001__x0001__x0001__x0001__x0008_@_x0001__x0001__x0001__x0001__x0001__x0001__x0001_@_x0001__x0001__x0001__x0001__x0001__x0001_ð?_x0001__x0001__x0001__x0001__x0001__x0001__x0008_@_x0001__x0001__x0001__x0001__x0001__x0001__x0010_@_x0001__x0001__x0001__x0001__x0001__x0001__x0014_@_x0001__x0001__x0001__x0001__x0001__x0001__x0014_@_x0001__x0001__x0001__x0001__x0001__x0001__x0008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0018_@_x0001__x0001__x0001__x0001__x0001__x0001__x0008_@_x0001__x0001__x0001__x0001__x0001__x0001__x0008_@_x0001__x0001__x0001__x0001__x0001__x0002__x0001__x0001__x0001_@_x0001__x0001__x0001__x0001__x0001__x0001__x0010_@_x0001__x0001__x0001__x0001__x0001__x0001__x0014_@_x0001__x0001__x0001__x0001__x0001__x0001__x0008_@_x0001__x0001__x0001__x0001__x0001__x0001__x0001_@_x0001__x0001__x0001__x0001__x0001__x0001__x0001_@_x0001__x0001__x0001__x0001__x0001__x0001__x0008_@_x0001__x0001__x0001__x0001__x0001__x0001__x0001_@_x0001__x0001__x0001__x0001__x0001__x0001__x0010_@_x0001__x0001__x0001__x0001__x0001__x0001__x0008_@_x0001__x0001__x0001__x0001__x0001__x0001__x0001_@_x0001__x0001__x0001__x0001__x0001__x0001__x0010_@_x0001__x0001__x0001__x0001__x0001__x0001__x0010_@_x0001__x0001__x0001__x0001__x0001__x0001__x0010_@_x0001__x0001__x0001__x0001__x0001__x0001__x0014_@_x0001__x0001__x0001__x0001__x0001__x0001__x0010_@_x0001__x0001__x0001__x0001__x0001__x0001__x0008_@_x0001__x0001__x0001__x0001__x0001__x0001__x0001_@_x0001__x0001__x0001__x0001__x0001__x0001__x0010_@_x0001__x0001__x0001__x0001__x0001__x0001_ð?_x0001__x0001__x0001__x0001__x0001__x0001_ð?_x0001__x0001__x0001__x0001__x0001__x0001__x0008_@_x0001__x0001__x0001__x0001__x0001__x0001_ð?_x0001__x0001__x0001__x0001__x0001__x0001__x0010_@_x0001__x0001__x0001__x0001__x0001__x0001__x0010_@_x0001__x0001__x0001__x0001__x0001__x0001__x0010_@_x0001__x0001__x0001__x0001__x0001__x0001__x0001_@_x0001__x0001__x0001__x0001__x0001__x0001__x0001_@_x0001__x0001__x0001__x0001__x0001__x0001__x0014_@_x0001__x0001__x0001__x0001__x0001__x0001__x0014_@_x0001__x0001__x0001__x0001__x0001__x0001_ð?_x0001__x0001__x0001__x0001__x0001__x0001__x0001_@_x0001__x0002__x0001__x0001__x0001__x0001__x0001__x0001__x0014_@_x0001__x0001__x0001__x0001__x0001__x0001_ð?_x0001__x0001__x0001__x0001__x0001__x0001__x0001_@_x0001__x0001__x0001__x0001__x0001__x0001__x0014_@_x0001__x0001__x0001__x0001__x0001__x0001__x0001_@_x0001__x0001__x0001__x0001__x0001__x0001__x0001_@_x0001__x0001__x0001__x0001__x0001__x0001__x0001_@_x0001__x0001__x0001__x0001__x0001__x0001__x0008_@_x0001__x0001__x0001__x0001__x0001__x0001__x0001_@_x0001__x0001__x0001__x0001__x0001__x0001__x0001_@_x0001__x0001__x0001__x0001__x0001__x0001__x0001_@_x0001__x0001__x0001__x0001__x0001__x0001__x0008_@_x0001__x0001__x0001__x0001__x0001__x0001__x0001_@_x0001__x0001__x0001__x0001__x0001__x0001_ð?_x0001__x0001__x0001__x0001__x0001__x0001_ð?_x0001__x0001__x0001__x0001__x0001__x0001__x0010_@_x0001__x0001__x0001__x0001__x0001__x0001__x0008_@_x0001__x0001__x0001__x0001__x0001__x0001__x0010_@_x0001__x0001__x0001__x0001__x0001__x0001__x0014_@_x0001__x0001__x0001__x0001__x0001__x0001__x0010_@_x0001__x0001__x0001__x0001__x0001__x0001__x0008_@_x0001__x0001__x0001__x0001__x0001__x0001_ð?_x0001__x0001__x0001__x0001__x0001__x0001__x0014_@_x0001__x0001__x0001__x0001__x0001__x0001__x0014_@_x0001__x0001__x0001__x0001__x0001__x0001__x0008_@_x0001__x0001__x0001__x0001__x0001__x0001__x0008_@_x0001__x0001__x0001__x0001__x0001__x0001__x0010_@_x0001__x0001__x0001__x0001__x0001__x0001__x0001_@_x0001__x0001__x0001__x0001__x0001__x0001__x0008_@_x0001__x0001__x0001__x0001__x0001__x0001__x0014_@_x0001__x0001__x0001__x0001__x0001__x0001__x0008_@_x0001__x0001__x0001__x0001__x0001__x0002__x0001__x0001__x0008_@_x0001__x0001__x0001__x0001__x0001__x0001__x0008_@_x0001__x0001__x0001__x0001__x0001__x0001__x0008_@_x0001__x0001__x0001__x0001__x0001__x0001__x0008_@_x0001__x0001__x0001__x0001__x0001__x0001_ð?_x0001__x0001__x0001__x0001__x0001__x0001__x0010_@_x0001__x0001__x0001__x0001__x0001__x0001__x0010_@_x0001__x0001__x0001__x0001__x0001__x0001__x0001_@_x0001__x0001__x0001__x0001__x0001__x0001__x0010_@_x0001__x0001__x0001__x0001__x0001__x0001__x0008_@_x0001__x0001__x0001__x0001__x0001__x0001__x0001_@_x0001__x0001__x0001__x0001__x0001__x0001__x0008_@_x0001__x0001__x0001__x0001__x0001__x0001__x0010_@_x0001__x0001__x0001__x0001__x0001__x0001__x0001_@_x0001__x0001__x0001__x0001__x0001__x0001_ð?_x0001__x0001__x0001__x0001__x0001__x0001_ð?_x0001__x0001__x0001__x0001__x0001__x0001__x0010_@_x0001__x0001__x0001__x0001__x0001__x0001__x0010_@_x0001__x0001__x0001__x0001__x0001__x0001__x0018_@_x0001__x0001__x0001__x0001__x0001__x0001__x0001_@_x0001__x0001__x0001__x0001__x0001__x0001__x0001_@_x0001__x0001__x0001__x0001__x0001__x0001_ð?_x0001__x0001__x0001__x0001__x0001__x0001__x0010_@_x0001__x0001__x0001__x0001__x0001__x0001__x0001_@_x0001__x0001__x0001__x0001__x0001__x0001__x0008_@_x0001__x0001__x0001__x0001__x0001__x0001_ð?_x0001__x0001__x0001__x0001__x0001__x0001__x0001_@_x0001__x0001__x0001__x0001__x0001__x0001__x0010_@_x0001__x0001__x0001__x0001__x0001__x0001__x0010_@_x0001__x0001__x0001__x0001__x0001__x0001__x0008_@_x0001__x0001__x0001__x0001__x0001__x0001__x0008_@_x0001__x0001__x0001__x0001__x0001__x0001__x0010_@_x0001__x0002__x0001__x0001__x0001__x0001__x0001__x0001_ð?_x0001__x0001__x0001__x0001__x0001__x0001__x0008_@_x0001__x0001__x0001__x0001__x0001__x0001__x0008_@_x0001__x0001__x0001__x0001__x0001__x0001__x0001_@_x0001__x0001__x0001__x0001__x0001__x0001__x0001_@_x0001__x0001__x0001__x0001__x0001__x0001__x0010_@_x0001__x0001__x0001__x0001__x0001__x0001__x0008_@_x0001__x0001__x0001__x0001__x0001__x0001__x0001_@_x0001__x0001__x0001__x0001__x0001__x0001_ð?_x0001__x0001__x0001__x0001__x0001__x0001__x0008_@_x0001__x0001__x0001__x0001__x0001__x0001_ð?_x0001__x0001__x0001__x0001__x0001__x0001_ð?_x0001__x0001__x0001__x0001__x0001__x0001__x0001_@_x0001__x0001__x0001__x0001__x0001__x0001__x0008_@_x0001__x0001__x0001__x0001__x0001__x0001__x0010_@_x0001__x0001__x0001__x0001__x0001__x0001__x0018_@_x0001__x0001__x0001__x0001__x0001__x0001__x0001_@_x0001__x0001__x0001__x0001__x0001__x0001__x0008_@_x0001__x0001__x0001__x0001__x0001__x0001_ð?_x0001__x0001__x0001__x0001__x0001__x0001__x0010_@_x0001__x0001__x0001__x0001__x0001__x0001__x0008_@_x0001__x0001__x0001__x0001__x0001__x0001__x0008_@_x0001__x0001__x0001__x0001__x0001__x0001__x0010_@_x0001__x0001__x0001__x0001__x0001__x0001__x0010_@_x0001__x0001__x0001__x0001__x0001__x0001__x0014_@_x0001__x0001__x0001__x0001__x0001__x0001__x0014_@_x0001__x0001__x0001__x0001__x0001__x0001__x0008_@_x0001__x0001__x0001__x0001__x0001__x0001__x0010_@_x0001__x0001__x0001__x0001__x0001__x0001__x0010_@_x0001__x0001__x0001__x0001__x0001__x0001__x0014_@_x0001__x0001__x0001__x0001__x0001__x0001__x0001_@_x0001__x0001__x0001__x0001__x0001__x0002__x0001__x0001__x0008_@_x0001__x0001__x0001__x0001__x0001__x0001_ð?_x0001__x0001__x0001__x0001__x0001__x0001__x0008_@_x0001__x0001__x0001__x0001__x0001__x0001__x0001_@_x0001__x0001__x0001__x0001__x0001__x0001__x0010_@_x0001__x0001__x0001__x0001__x0001__x0001__x0010_@_x0001__x0001__x0001__x0001__x0001__x0001__x0010_@_x0001__x0001__x0001__x0001__x0001__x0001__x0014_@_x0001__x0001__x0001__x0001__x0001__x0001__x0001_@_x0001__x0001__x0001__x0001__x0001__x0001__x0008_@_x0001__x0001__x0001__x0001__x0001__x0001__x0010_@_x0001__x0001__x0001__x0001__x0001__x0001__x0010_@_x0001__x0001__x0001__x0001__x0001__x0001__x0001_@_x0001__x0001__x0001__x0001__x0001__x0001__x0008_@_x0001__x0001__x0001__x0001__x0001__x0001__x0014_@_x0001__x0001__x0001__x0001__x0001__x0001__x0008_@_x0001__x0001__x0001__x0001__x0001__x0001__x0001_@_x0001__x0001__x0001__x0001__x0001__x0001__x0001_@_x0001__x0001__x0001__x0001__x0001__x0001__x0008_@_x0001__x0001__x0001__x0001__x0001__x0001__x0001_@_x0001__x0001__x0001__x0001__x0001__x0001__x0001_@_x0001__x0001__x0001__x0001__x0001__x0001__x0008_@_x0001__x0001__x0001__x0001__x0001__x0001__x0014_@_x0001__x0001__x0001__x0001__x0001__x0001__x0001_@_x0001__x0001__x0001__x0001__x0001__x0001__x0008_@_x0001__x0001__x0001__x0001__x0001__x0001_ð?_x0001__x0001__x0001__x0001__x0001__x0001__x0008_@_x0001__x0001__x0001__x0001__x0001__x0001__x0001_@_x0001__x0001__x0001__x0001__x0001__x0001__x0008_@_x0001__x0001__x0001__x0001__x0001__x0001__x0008_@_x0001__x0001__x0001__x0001__x0001__x0001__x0010_@_x0001__x0001__x0001__x0001__x0001__x0001__x0001_@_x0001__x0002__x0001__x0001__x0001__x0001__x0001__x0001__x0001_@_x0001__x0001__x0001__x0001__x0001__x0001_ð?_x0001__x0001__x0001__x0001__x0001__x0001__x0010_@_x0001__x0001__x0001__x0001__x0001__x0001__x0008_@_x0001__x0001__x0001__x0001__x0001__x0001__x0010_@_x0001__x0001__x0001__x0001__x0001__x0001__x0001_@_x0001__x0001__x0001__x0001__x0001__x0001__x0014_@_x0001__x0001__x0001__x0001__x0001__x0001__x0008_@_x0001__x0001__x0001__x0001__x0001__x0001__x0001_@_x0001__x0001__x0001__x0001__x0001__x0001__x0001_@_x0001__x0001__x0001__x0001__x0001__x0001__x0001_@_x0001__x0001__x0001__x0001__x0001__x0001__x0010_@_x0001__x0001__x0001__x0001__x0001__x0001__x0010_@_x0001__x0001__x0001__x0001__x0001__x0001__x0014_@_x0001__x0001__x0001__x0001__x0001__x0001__x0008_@_x0001__x0001__x0001__x0001__x0001__x0001__x0008_@_x0001__x0001__x0001__x0001__x0001__x0001__x0010_@_x0001__x0001__x0001__x0001__x0001__x0001__x0010_@_x0001__x0001__x0001__x0001__x0001__x0001__x0014_@_x0001__x0001__x0001__x0001__x0001__x0001__x0001_@_x0001__x0001__x0001__x0001__x0001__x0001__x0010_@_x0001__x0001__x0001__x0001__x0001__x0001__x0008_@_x0001__x0001__x0001__x0001__x0001__x0001__x0001_@_x0001__x0001__x0001__x0001__x0001__x0001__x0008_@_x0001__x0001__x0001__x0001__x0001__x0001__x0008_@_x0001__x0001__x0001__x0001__x0001__x0001__x0014_@_x0001__x0001__x0001__x0001__x0001__x0001__x0001_@_x0001__x0001__x0001__x0001__x0001__x0001_ð?_x0001__x0001__x0001__x0001__x0001__x0001__x0008_@_x0001__x0001__x0001__x0001__x0001__x0001__x0001_@_x0001__x0001__x0001__x0001__x0001__x0001__x0008_@_x0001__x0001__x0001__x0001__x0001__x0002__x0001__x0001__x0001_@_x0001__x0001__x0001__x0001__x0001__x0001__x0014_@_x0001__x0001__x0001__x0001__x0001__x0001_ð?_x0001__x0001__x0001__x0001__x0001__x0001__x0001_@_x0001__x0001__x0001__x0001__x0001__x0001__x0014_@_x0001__x0001__x0001__x0001__x0001__x0001__x0001_@_x0001__x0001__x0001__x0001__x0001__x0001__x0001_@_x0001__x0001__x0001__x0001__x0001__x0001_ð?_x0001__x0001__x0001__x0001__x0001__x0001__x0008_@_x0001__x0001__x0001__x0001__x0001__x0001__x0010_@_x0001__x0001__x0001__x0001__x0001__x0001__x0008_@_x0001__x0001__x0001__x0001__x0001__x0001__x0001_@_x0001__x0001__x0001__x0001__x0001__x0001_ð?_x0001__x0001__x0001__x0001__x0001__x0001__x0008_@_x0001__x0001__x0001__x0001__x0001__x0001__x0008_@_x0001__x0001__x0001__x0001__x0001__x0001__x0010_@_x0001__x0001__x0001__x0001__x0001__x0001__x0010_@_x0001__x0001__x0001__x0001__x0001__x0001_ð?_x0001__x0001__x0001__x0001__x0001__x0001__x0014_@_x0001__x0001__x0001__x0001__x0001__x0001__x0008_@_x0001__x0001__x0001__x0001__x0001__x0001__x0014_@_x0001__x0001__x0001__x0001__x0001__x0001__x0008_@_x0001__x0001__x0001__x0001__x0001__x0001__x0001_@_x0001__x0001__x0001__x0001__x0001__x0001__x0014_@_x0001__x0001__x0001__x0001__x0001__x0001__x0010_@_x0001__x0001__x0001__x0001__x0001__x0001__x0010_@_x0001__x0001__x0001__x0001__x0001__x0001__x0010_@_x0001__x0001__x0001__x0001__x0001__x0001__x0014_@_x0001__x0001__x0001__x0001__x0001__x0001__x0010_@_x0001__x0001__x0001__x0001__x0001__x0001__x0014_@_x0001__x0001__x0001__x0001__x0001__x0001__x0010_@_x0001__x0001__x0001__x0001__x0001__x0001__x0010_@_x0001__x0002__x0001__x0001__x0001__x0001__x0001__x0001__x0008_@_x0001__x0001__x0001__x0001__x0001__x0001__x0008_@_x0001__x0001__x0001__x0001__x0001__x0001__x0008_@_x0001__x0001__x0001__x0001__x0001__x0001__x0014_@_x0001__x0001__x0001__x0001__x0001__x0001__x0010_@_x0001__x0001__x0001__x0001__x0001__x0001__x0010_@_x0001__x0001__x0001__x0001__x0001__x0001__x0001_@_x0001__x0001__x0001__x0001__x0001__x0001__x0001_@_x0001__x0001__x0001__x0001__x0001__x0001__x0014_@_x0001__x0001__x0001__x0001__x0001__x0001__x0010_@_x0001__x0001__x0001__x0001__x0001__x0001_ð?_x0001__x0001__x0001__x0001__x0001__x0001__x0014_@_x0001__x0001__x0001__x0001__x0001__x0001__x0008_@_x0001__x0001__x0001__x0001__x0001__x0001__x0014_@_x0001__x0001__x0001__x0001__x0001__x0001_ð?_x0001__x0001__x0001__x0001__x0001__x0001__x0010_@_x0001__x0001__x0001__x0001__x0001__x0001__x0008_@_x0001__x0001__x0001__x0001__x0001__x0001__x0008_@_x0001__x0001__x0001__x0001__x0001__x0001__x0001_@_x0001__x0001__x0001__x0001__x0001__x0001__x0008_@_x0001__x0001__x0001__x0001__x0001__x0001__x0001_@_x0001__x0001__x0001__x0001__x0001__x0001__x0014_@_x0001__x0001__x0001__x0001__x0001__x0001__x0008_@_x0001__x0001__x0001__x0001__x0001__x0001__x0010_@_x0001__x0001__x0001__x0001__x0001__x0001__x0001_@_x0001__x0001__x0001__x0001__x0001__x0001__x0018_@_x0001__x0001__x0001__x0001__x0001__x0001__x0010_@_x0001__x0001__x0001__x0001__x0001__x0001__x0001_@_x0001__x0001__x0001__x0001__x0001__x0001__x0001_@_x0001__x0001__x0001__x0001__x0001__x0001_ð?_x0001__x0001__x0001__x0001__x0001__x0001__x0008_@_x0001__x0001__x0001__x0001__x0001__x0002__x0001__x0001__x0001_@_x0001__x0001__x0001__x0001__x0001__x0001__x0010_@_x0001__x0001__x0001__x0001__x0001__x0001_ð?_x0001__x0001__x0001__x0001__x0001__x0001__x0014_@_x0001__x0001__x0001__x0001__x0001__x0001_ð?_x0001__x0001__x0001__x0001__x0001__x0001__x0014_@_x0001__x0001__x0001__x0001__x0001__x0001_ð?_x0001__x0001__x0001__x0001__x0001__x0001__x0001_@_x0001__x0001__x0001__x0001__x0001__x0001__x0010_@_x0001__x0001__x0001__x0001__x0001__x0001__x0010_@_x0001__x0001__x0001__x0001__x0001__x0001__x0001_@_x0001__x0001__x0001__x0001__x0001__x0001__x0001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ð?_x0001__x0001__x0001__x0001__x0001__x0001__x0010_@_x0001__x0001__x0001__x0001__x0001__x0001__x0018_@_x0001__x0001__x0001__x0001__x0001__x0001__x0010_@_x0001__x0001__x0001__x0001__x0001__x0001__x0010_@_x0001__x0001__x0001__x0001__x0001__x0001_ð?_x0001__x0001__x0001__x0001__x0001__x0001__x0010_@_x0001__x0001__x0001__x0001__x0001__x0001_ð?_x0001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0002_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ð?_x0001__x0001__x0001__x0001__x0001__x0001__x0008_@_x0001__x0001__x0001__x0001__x0001__x0001__x0008_@_x0001__x0001__x0001__x0001__x0001__x0001__x0001_@_x0001__x0001__x0001__x0001__x0001__x0001__x0010_@_x0001__x0001__x0001__x0001__x0001__x0001__x0001_@_x0001__x0001__x0001__x0001__x0001__x0001__x0001_@_x0001__x0001__x0001__x0001__x0001__x0001__x0001_@_x0001__x0001__x0001__x0001__x0001__x0001_ð?_x0001__x0001__x0001__x0001__x0001__x0001__x0010_@_x0001__x0001__x0001__x0001__x0001__x0001__x0001_@_x0001__x0001__x0001__x0001__x0001__x0001__x0001_@_x0001__x0001__x0001__x0001__x0001__x0001__x0001_@_x0001__x0001__x0001__x0001__x0001__x0001__x0010_@_x0001__x0001__x0001__x0001__x0001__x0001_ð?_x0001__x0001__x0001__x0001__x0001__x0001__x0010_@_x0001__x0001__x0001__x0001__x0001__x0001_ð?_x0001__x0001__x0001__x0001__x0001__x0001__x0010_@_x0001__x0001__x0001__x0001__x0001__x0001__x0008_@_x0001__x0001__x0001__x0001__x0001__x0001__x0008_@_x0001__x0001__x0001__x0001__x0001__x0001_ð?_x0001__x0001__x0001__x0001__x0001__x0001__x0001_@_x0001__x0001__x0001__x0001__x0001__x0001_ð?_x0001__x0001__x0001__x0001__x0001__x0001__x0008_@_x0001__x0001__x0001__x0001__x0001__x0001__x0014_@_x0001__x0001__x0001__x0001__x0001__x0001_ð?_x0001__x0001__x0001__x0001__x0001__x0002__x0001__x0001_ð?_x0001__x0001__x0001__x0001__x0001__x0001__x0001_@_x0001__x0001__x0001__x0001__x0001__x0001__x0001_@_x0001__x0001__x0001__x0001__x0001__x0001__x0008_@_x0001__x0001__x0001__x0001__x0001__x0001__x0010_@_x0001__x0001__x0001__x0001__x0001__x0001__x0001_@_x0001__x0001__x0001__x0001__x0001__x0001__x0010_@_x0001__x0001__x0001__x0001__x0001__x0001__x0001_@_x0001__x0001__x0001__x0001__x0001__x0001__x0008_@_x0001__x0001__x0001__x0001__x0001__x0001__x0010_@_x0001__x0001__x0001__x0001__x0001__x0001__x0010_@_x0001__x0001__x0001__x0001__x0001__x0001_ð?_x0001__x0001__x0001__x0001__x0001__x0001__x0014_@_x0001__x0001__x0001__x0001__x0001__x0001__x0001_@_x0001__x0001__x0001__x0001__x0001__x0001_ð?_x0001__x0001__x0001__x0001__x0001__x0001__x0008_@_x0001__x0001__x0001__x0001__x0001__x0001__x0010_@_x0001__x0001__x0001__x0001__x0001__x0001__x0001_@_x0001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0001_@_x0001__x0001__x0001__x0001__x0001__x0001_ð?_x0001__x0001__x0001__x0001__x0001__x0001__x0001_@_x0001__x0001__x0001__x0001__x0001__x0001__x0010_@_x0001__x0001__x0001__x0001__x0001__x0001__x0008_@_x0001__x0001__x0001__x0001__x0001__x0001__x0014_@_x0001__x0001__x0001__x0001__x0001__x0001__x0008_@_x0001__x0001__x0001__x0001__x0001__x0001__x0008_@_x0001__x0002__x0001__x0001__x0001__x0001__x0001__x0001_ð?_x0001__x0001__x0001__x0001__x0001__x0001__x0008_@_x0001__x0001__x0001__x0001__x0001__x0001__x0001_@_x0001__x0001__x0001__x0001__x0001__x0001__x0014_@_x0001__x0001__x0001__x0001__x0001__x0001__x0010_@_x0001__x0001__x0001__x0001__x0001__x0001_ð?_x0001__x0001__x0001__x0001__x0001__x0001__x0014_@_x0001__x0001__x0001__x0001__x0001__x0001__x0001_@_x0001__x0001__x0001__x0001__x0001__x0001__x0010_@_x0001__x0001__x0001__x0001__x0001__x0001__x0008_@_x0001__x0001__x0001__x0001__x0001__x0001__x0010_@_x0001__x0001__x0001__x0001__x0001__x0001__x0014_@_x0001__x0001__x0001__x0001__x0001__x0001__x0014_@_x0001__x0001__x0001__x0001__x0001__x0001__x0001_@_x0001__x0001__x0001__x0001__x0001__x0001__x0008_@_x0001__x0001__x0001__x0001__x0001__x0001_ð?_x0001__x0001__x0001__x0001__x0001__x0001__x0001_@_x0001__x0001__x0001__x0001__x0001__x0001__x0008_@_x0001__x0001__x0001__x0001__x0001__x0001__x0010_@_x0001__x0001__x0001__x0001__x0001__x0001_ð?_x0001__x0001__x0001__x0001__x0001__x0001__x0001_@_x0001__x0001__x0001__x0001__x0001__x0001__x0010_@_x0001__x0001__x0001__x0001__x0001__x0001__x0010_@_x0001__x0001__x0001__x0001__x0001__x0001__x0008_@_x0001__x0001__x0001__x0001__x0001__x0001__x0014_@_x0001__x0001__x0001__x0001__x0001__x0001_ð?_x0001__x0001__x0001__x0001__x0001__x0001__x0001_@_x0001__x0001__x0001__x0001__x0001__x0001__x0001_@_x0001__x0001__x0001__x0001__x0001__x0001__x0010_@_x0001__x0001__x0001__x0001__x0001__x0001__x0008_@_x0001__x0001__x0001__x0001__x0001__x0001_ð?_x0001__x0001__x0001__x0001__x0001__x0002__x0001__x0001__x0008_@_x0001__x0001__x0001__x0001__x0001__x0001__x0001_@_x0001__x0001__x0001__x0001__x0001__x0001__x0008_@_x0001__x0001__x0001__x0001__x0001__x0001__x0001_@_x0001__x0001__x0001__x0001__x0001__x0001__x0010_@_x0001__x0001__x0001__x0001__x0001__x0001__x0014_@_x0001__x0001__x0001__x0001__x0001__x0001__x0001_@_x0001__x0001__x0001__x0001__x0001__x0001__x0010_@_x0001__x0001__x0001__x0001__x0001__x0001__x0008_@_x0001__x0001__x0001__x0001__x0001__x0001__x0001_@_x0001__x0001__x0001__x0001__x0001__x0001__x0001_@_x0001__x0001__x0001__x0001__x0001__x0001__x0001_@_x0001__x0001__x0001__x0001__x0001__x0001_ð?_x0001__x0001__x0001__x0001__x0001__x0001__x0008_@_x0001__x0001__x0001__x0001__x0001__x0001__x0001_@_x0001__x0001__x0001__x0001__x0001__x0001__x0001_@_x0001__x0001__x0001__x0001__x0001__x0001__x0001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0001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ð?_x0001__x0001__x0001__x0001__x0001__x0001__x0008_@_x0001__x0001__x0001__x0001__x0001__x0001__x0001_@_x0001__x0001__x0001__x0001__x0001__x0001__x0010_@_x0001__x0002__x0001__x0001__x0001__x0001__x0001__x0001__x0001_@_x0001__x0001__x0001__x0001__x0001__x0001__x0010_@_x0001__x0001__x0001__x0001__x0001__x0001__x0010_@_x0001__x0001__x0001__x0001__x0001__x0001__x0008_@_x0001__x0001__x0001__x0001__x0001__x0001__x0010_@_x0001__x0001__x0001__x0001__x0001__x0001__x0014_@_x0001__x0001__x0001__x0001__x0001__x0001__x0008_@_x0001__x0001__x0001__x0001__x0001__x0001__x0010_@_x0001__x0001__x0001__x0001__x0001__x0001__x0001_@_x0001__x0001__x0001__x0001__x0001__x0001__x0010_@_x0001__x0001__x0001__x0001__x0001__x0001__x0001_@_x0001__x0001__x0001__x0001__x0001__x0001__x0010_@_x0001__x0001__x0001__x0001__x0001__x0001__x0001_@_x0001__x0001__x0001__x0001__x0001__x0001__x0010_@_x0001__x0001__x0001__x0001__x0001__x0001__x0001_@_x0001__x0001__x0001__x0001__x0001__x0001__x0008_@_x0001__x0001__x0001__x0001__x0001__x0001__x0008_@_x0001__x0001__x0001__x0001__x0001__x0001__x0008_@_x0001__x0001__x0001__x0001__x0001__x0001__x0001_@_x0001__x0001__x0001__x0001__x0001__x0001__x0008_@_x0001__x0001__x0001__x0001__x0001__x0001__x0008_@_x0001__x0001__x0001__x0001__x0001__x0001_ð?_x0001__x0001__x0001__x0001__x0001__x0001__x0010_@_x0001__x0001__x0001__x0001__x0001__x0001__x0010_@_x0001__x0001__x0001__x0001__x0001__x0001__x0010_@_x0001__x0001__x0001__x0001__x0001__x0001__x0001_@_x0001__x0001__x0001__x0001__x0001__x0001__x0008_@_x0001__x0001__x0001__x0001__x0001__x0001_ð?_x0001__x0001__x0001__x0001__x0001__x0001__x0010_@_x0001__x0001__x0001__x0001__x0001__x0001__x0001_@_x0001__x0001__x0001__x0001__x0001__x0001__x0001_@_x0001__x0001__x0001__x0001__x0001__x0002__x0001__x0001__x0008_@_x0001__x0001__x0001__x0001__x0001__x0001_ð?_x0001__x0001__x0001__x0001__x0001__x0001__x0008_@_x0001__x0001__x0001__x0001__x0001__x0001__x0014_@_x0001__x0001__x0001__x0001__x0001__x0001__x0008_@_x0001__x0001__x0001__x0001__x0001__x0001__x0010_@_x0001__x0001__x0001__x0001__x0001__x0001__x0001_@_x0001__x0001__x0001__x0001__x0001__x0001_ð?_x0001__x0001__x0001__x0001__x0001__x0001__x0014_@_x0001__x0001__x0001__x0001__x0001__x0001__x0010_@_x0001__x0001__x0001__x0001__x0001__x0001__x0008_@_x0001__x0001__x0001__x0001__x0001__x0001_ð?_x0001__x0001__x0001__x0001__x0001__x0001__x0001_@_x0001__x0001__x0001__x0001__x0001__x0001__x0014_@_x0001__x0001__x0001__x0001__x0001__x0001_ð?_x0001__x0001__x0001__x0001__x0001__x0001__x0010_@_x0001__x0001__x0001__x0001__x0001__x0001__x0001_@_x0001__x0001__x0001__x0001__x0001__x0001__x0001_@_x0001__x0001__x0001__x0001__x0001__x0001_ð?_x0001__x0001__x0001__x0001__x0001__x0001__x0008_@_x0001__x0001__x0001__x0001__x0001__x0001_ð?_x0001__x0001__x0001__x0001__x0001__x0001_ð?_x0001__x0001__x0001__x0001__x0001__x0001_ð?_x0001__x0001__x0001__x0001__x0001__x0001__x0001_@_x0001__x0001__x0001__x0001__x0001__x0001__x0010_@_x0001__x0001__x0001__x0001__x0001__x0001__x0010_@_x0001__x0001__x0001__x0001__x0001__x0001__x0001_@_x0001__x0001__x0001__x0001__x0001__x0001_ð?_x0001__x0001__x0001__x0001__x0001__x0001__x0001_@_x0001__x0001__x0001__x0001__x0001__x0001__x0010_@_x0001__x0001__x0001__x0001__x0001__x0001__x0014_@_x0001__x0001__x0001__x0001__x0001__x0001__x0008_@_x0001__x0002__x0001__x0001__x0001__x0001__x0001__x0001__x0001_@_x0001__x0001__x0001__x0001__x0001__x0001__x0001_@_x0001__x0001__x0001__x0001__x0001__x0001__x0001_@_x0001__x0001__x0001__x0001__x0001__x0001__x0001_@_x0001__x0001__x0001__x0001__x0001__x0001__x0008_@_x0001__x0001__x0001__x0001__x0001__x0001__x0010_@_x0001__x0001__x0001__x0001__x0001__x0001__x0008_@_x0001__x0001__x0001__x0001__x0001__x0001_ð?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0014_@_x0001__x0001__x0001__x0001__x0001__x0001__x0001_@_x0001__x0001__x0001__x0001__x0001__x0001__x0008_@_x0001__x0001__x0001__x0001__x0001__x0001_ð?_x0001__x0001__x0001__x0001__x0001__x0001__x0014_@_x0001__x0001__x0001__x0001__x0001__x0001__x0008_@_x0001__x0001__x0001__x0001__x0001__x0001__x0008_@_x0001__x0001__x0001__x0001__x0001__x0001__x0010_@_x0001__x0001__x0001__x0001__x0001__x0001__x0001_@_x0001__x0001__x0001__x0001__x0001__x0001__x0014_@_x0001__x0001__x0001__x0001__x0001__x0001__x0010_@_x0001__x0001__x0001__x0001__x0001__x0001__x0008_@_x0001__x0001__x0001__x0001__x0001__x0001__x0008_@_x0001__x0001__x0001__x0001__x0001__x0001__x0001_@_x0001__x0001__x0001__x0001__x0001__x0001__x0014_@_x0001__x0001__x0001__x0001__x0001__x0001__x0008_@_x0001__x0001__x0001__x0001__x0001__x0001__x0008_@_x0001__x0001__x0001__x0001__x0001__x0001__x0001_@_x0001__x0001__x0001__x0001__x0001__x0002__x0001__x0001__x0008_@_x0001__x0001__x0001__x0001__x0001__x0001__x0001_@_x0001__x0001__x0001__x0001__x0001__x0001__x0008_@_x0001__x0001__x0001__x0001__x0001__x0001__x0010_@_x0001__x0001__x0001__x0001__x0001__x0001__x0001_@_x0001__x0001__x0001__x0001__x0001__x0001__x0001_@_x0001__x0001__x0001__x0001__x0001__x0001__x0010_@_x0001__x0001__x0001__x0001__x0001__x0001__x0010_@_x0001__x0001__x0001__x0001__x0001__x0001__x0014_@_x0001__x0001__x0001__x0001__x0001__x0001__x0014_@_x0001__x0001__x0001__x0001__x0001__x0001__x0008_@_x0001__x0001__x0001__x0001__x0001__x0001__x0010_@_x0001__x0001__x0001__x0001__x0001__x0001__x0001_@_x0001__x0001__x0001__x0001__x0001__x0001__x0014_@_x0001__x0001__x0001__x0001__x0001__x0001__x0014_@_x0001__x0001__x0001__x0001__x0001__x0001__x0001_@_x0001__x0001__x0001__x0001__x0001__x0001__x0001_@_x0001__x0001__x0001__x0001__x0001__x0001__x0008_@_x0001__x0001__x0001__x0001__x0001__x0001__x0008_@_x0001__x0001__x0001__x0001__x0001__x0001__x0001_@_x0001__x0001__x0001__x0001__x0001__x0001__x0008_@_x0001__x0001__x0001__x0001__x0001__x0001__x0010_@_x0001__x0001__x0001__x0001__x0001__x0001__x0008_@_x0001__x0001__x0001__x0001__x0001__x0001__x0008_@_x0001__x0001__x0001__x0001__x0001__x0001_ð?_x0001__x0001__x0001__x0001__x0001__x0001__x0001_@_x0001__x0001__x0001__x0001__x0001__x0001__x0008_@_x0001__x0001__x0001__x0001__x0001__x0001__x0010_@_x0001__x0001__x0001__x0001__x0001__x0001__x0010_@_x0001__x0001__x0001__x0001__x0001__x0001__x0010_@_x0001__x0001__x0001__x0001__x0001__x0001__x0001_@_x0001__x0001__x0001__x0001__x0001__x0001__x0008_@_x0001__x0002__x0001__x0001__x0001__x0001__x0001__x0001__x0008_@_x0001__x0001__x0001__x0001__x0001__x0001__x0008_@_x0001__x0001__x0001__x0001__x0001__x0001_ð?_x0001__x0001__x0001__x0001__x0001__x0001__x0008_@_x0001__x0001__x0001__x0001__x0001__x0001__x0014_@_x0001__x0001__x0001__x0001__x0001__x0001__x0001_@_x0001__x0001__x0001__x0001__x0001__x0001__x0010_@_x0001__x0001__x0001__x0001__x0001__x0001__x0018_@_x0001__x0001__x0001__x0001__x0001__x0001__x0010_@_x0001__x0001__x0001__x0001__x0001__x0001__x0008_@_x0001__x0001__x0001__x0001__x0001__x0001__x0008_@_x0001__x0001__x0001__x0001__x0001__x0001__x0001_@_x0001__x0001__x0001__x0001__x0001__x0001__x0001_@_x0001__x0001__x0001__x0001__x0001__x0001__x0001_@_x0001__x0001__x0001__x0001__x0001__x0001__x0008_@_x0001__x0001__x0001__x0001__x0001__x0001__x0001_@_x0001__x0001__x0001__x0001__x0001__x0001__x0001_@_x0001__x0001__x0001__x0001__x0001__x0001__x0010_@_x0001__x0001__x0001__x0001__x0001__x0001__x0010_@_x0001__x0001__x0001__x0001__x0001__x0001_ð?_x0001__x0001__x0001__x0001__x0001__x0001__x0008_@_x0001__x0001__x0001__x0001__x0001__x0001__x0008_@_x0001__x0001__x0001__x0001__x0001__x0001__x0010_@_x0001__x0001__x0001__x0001__x0001__x0001__x0008_@_x0001__x0001__x0001__x0001__x0001__x0001__x0001_@_x0001__x0001__x0001__x0001__x0001__x0001__x0001_@_x0001__x0001__x0001__x0001__x0001__x0001__x0010_@_x0001__x0001__x0001__x0001__x0001__x0001__x0008_@_x0001__x0001__x0001__x0001__x0001__x0001__x0008_@_x0001__x0001__x0001__x0001__x0001__x0001__x0010_@_x0001__x0001__x0001__x0001__x0001__x0001__x0014_@_x0001__x0001__x0001__x0001__x0001__x0002__x0001__x0001__x0010_@_x0001__x0001__x0001__x0001__x0001__x0001_ð?_x0001__x0001__x0001__x0001__x0001__x0001__x0010_@_x0001__x0001__x0001__x0001__x0001__x0001__x0008_@_x0001__x0001__x0001__x0001__x0001__x0001__x0001_@_x0001__x0001__x0001__x0001__x0001__x0001__x0018_@_x0001__x0001__x0001__x0001__x0001__x0001__x0010_@_x0001__x0001__x0001__x0001__x0001__x0001__x0010_@_x0001__x0001__x0001__x0001__x0001__x0001_ð?_x0001__x0001__x0001__x0001__x0001__x0001__x0008_@_x0001__x0001__x0001__x0001__x0001__x0001__x0008_@_x0001__x0001__x0001__x0001__x0001__x0001__x0010_@_x0001__x0001__x0001__x0001__x0001__x0001__x0001_@_x0001__x0001__x0001__x0001__x0001__x0001_ð?_x0001__x0001__x0001__x0001__x0001__x0001__x0010_@_x0001__x0001__x0001__x0001__x0001__x0001_ð?_x0001__x0001__x0001__x0001__x0001__x0001__x0008_@_x0001__x0001__x0001__x0001__x0001__x0001__x0010_@_x0001__x0001__x0001__x0001__x0001__x0001__x0001_@_x0001__x0001__x0001__x0001__x0001__x0001__x0014_@_x0001__x0001__x0001__x0001__x0001__x0001__x0001_@_x0001__x0001__x0001__x0001__x0001__x0001__x0010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0001_@_x0001__x0001__x0001__x0001__x0001__x0001__x0010_@_x0001__x0001__x0001__x0001__x0001__x0001__x0010_@_x0001__x0001__x0001__x0001__x0001__x0001_ð?_x0001__x0001__x0001__x0001__x0001__x0001__x0008_@_x0001__x0002__x0001__x0001__x0001__x0001__x0001__x0001__x0001_@_x0001__x0001__x0001__x0001__x0001__x0001__x0001_@_x0001__x0001__x0001__x0001__x0001__x0001__x0014_@_x0001__x0001__x0001__x0001__x0001__x0001__x0010_@_x0001__x0001__x0001__x0001__x0001__x0001__x0010_@_x0001__x0001__x0001__x0001__x0001__x0001__x0008_@_x0001__x0001__x0001__x0001__x0001__x0001_ð?_x0001__x0001__x0001__x0001__x0001__x0001__x0008_@_x0001__x0001__x0001__x0001__x0001__x0001__x0010_@_x0001__x0001__x0001__x0001__x0001__x0001__x0001_@_x0001__x0001__x0001__x0001__x0001__x0001__x0014_@_x0001__x0001__x0001__x0001__x0001__x0001__x0008_@_x0001__x0001__x0001__x0001__x0001__x0001__x0010_@_x0001__x0001__x0001__x0001__x0001__x0001__x0010_@_x0001__x0001__x0001__x0001__x0001__x0001__x0001_@_x0001__x0001__x0001__x0001__x0001__x0001__x0001_@_x0001__x0001__x0001__x0001__x0001__x0001__x0001_@_x0001__x0001__x0001__x0001__x0001__x0001__x0001_@_x0001__x0001__x0001__x0001__x0001__x0001__x0010_@_x0001__x0001__x0001__x0001__x0001__x0001_ð?_x0001__x0001__x0001__x0001__x0001__x0001__x0010_@_x0001__x0001__x0001__x0001__x0001__x0001__x0010_@_x0001__x0001__x0001__x0001__x0001__x0001__x0008_@_x0001__x0001__x0001__x0001__x0001__x0001__x0014_@_x0001__x0001__x0001__x0001__x0001__x0001__x0001_@_x0001__x0001__x0001__x0001__x0001__x0001__x0010_@_x0001__x0001__x0001__x0001__x0001__x0001_ð?_x0001__x0001__x0001__x0001__x0001__x0001__x0010_@_x0001__x0001__x0001__x0001__x0001__x0001__x0010_@_x0001__x0001__x0001__x0001__x0001__x0001_ð?_x0001__x0001__x0001__x0001__x0001__x0001__x0001_@_x0001__x0001__x0001__x0001__x0001__x0002__x0001__x0001__x0008_@_x0001__x0001__x0001__x0001__x0001__x0001__x0008_@_x0001__x0001__x0001__x0001__x0001__x0001_ð?_x0001__x0001__x0001__x0001__x0001__x0001__x0008_@_x0001__x0001__x0001__x0001__x0001__x0001__x0001_@_x0001__x0001__x0001__x0001__x0001__x0001__x0010_@_x0001__x0001__x0001__x0001__x0001__x0001__x0001_@_x0001__x0001__x0001__x0001__x0001__x0001__x0008_@_x0001__x0001__x0001__x0001__x0001__x0001__x0001_@_x0001__x0001__x0001__x0001__x0001__x0001__x0001_@_x0001__x0001__x0001__x0001__x0001__x0001__x0010_@_x0001__x0001__x0001__x0001__x0001__x0001__x0001_@_x0001__x0001__x0001__x0001__x0001__x0001__x0010_@_x0001__x0001__x0001__x0001__x0001__x0001__x0010_@_x0001__x0001__x0001__x0001__x0001__x0001__x0010_@_x0001__x0001__x0001__x0001__x0001__x0001__x0001_@_x0001__x0001__x0001__x0001__x0001__x0001__x0008_@_x0001__x0001__x0001__x0001__x0001__x0001_ð?_x0001__x0001__x0001__x0001__x0001__x0001__x0008_@_x0001__x0001__x0001__x0001__x0001__x0001__x0010_@_x0001__x0001__x0001__x0001__x0001__x0001__x0010_@_x0001__x0001__x0001__x0001__x0001__x0001__x0008_@_x0001__x0001__x0001__x0001__x0001__x0001__x0014_@_x0001__x0001__x0001__x0001__x0001__x0001__x0008_@_x0001__x0001__x0001__x0001__x0001__x0001__x0008_@_x0001__x0001__x0001__x0001__x0001__x0001__x0008_@_x0001__x0001__x0001__x0001__x0001__x0001__x0001_@_x0001__x0001__x0001__x0001__x0001__x0001__x0010_@_x0001__x0001__x0001__x0001__x0001__x0001__x0014_@_x0001__x0001__x0001__x0001__x0001__x0001__x0001_@_x0001__x0001__x0001__x0001__x0001__x0001__x0001_@_x0001__x0001__x0001__x0001__x0001__x0001__x0010_@_x0001__x0002__x0001__x0001__x0001__x0001__x0001__x0001__x0001_@_x0001__x0001__x0001__x0001__x0001__x0001__x0001_@_x0001__x0001__x0001__x0001__x0001__x0001__x0010_@_x0001__x0001__x0001__x0001__x0001__x0001__x0001_@_x0001__x0001__x0001__x0001__x0001__x0001__x0001_@_x0001__x0001__x0001__x0001__x0001__x0001__x0008_@_x0001__x0001__x0001__x0001__x0001__x0001__x0014_@_x0001__x0001__x0001__x0001__x0001__x0001__x0001_@_x0001__x0001__x0001__x0001__x0001__x0001__x0001_@_x0001__x0001__x0001__x0001__x0001__x0001_ð?_x0001__x0001__x0001__x0001__x0001__x0001__x0008_@_x0001__x0001__x0001__x0001__x0001__x0001_ð?_x0001__x0001__x0001__x0001__x0001__x0001__x0001_@_x0001__x0001__x0001__x0001__x0001__x0001__x0010_@_x0001__x0001__x0001__x0001__x0001__x0001__x0001_@_x0001__x0001__x0001__x0001__x0001__x0001_ð?_x0001__x0001__x0001__x0001__x0001__x0001__x0010_@_x0001__x0001__x0001__x0001__x0001__x0001__x0008_@_x0001__x0001__x0001__x0001__x0001__x0001__x0001_@_x0001__x0001__x0001__x0001__x0001__x0001__x0010_@_x0001__x0001__x0001__x0001__x0001__x0001__x0001_@_x0001__x0001__x0001__x0001__x0001__x0001__x0001_@_x0001__x0001__x0001__x0001__x0001__x0001__x0014_@_x0001__x0001__x0001__x0001__x0001__x0001__x0014_@_x0001__x0001__x0001__x0001__x0001__x0001__x0008_@_x0001__x0001__x0001__x0001__x0001__x0001__x0010_@_x0001__x0001__x0001__x0001__x0001__x0001__x0001_@_x0001__x0001__x0001__x0001__x0001__x0001__x0001_@_x0001__x0001__x0001__x0001__x0001__x0001_ð?_x0001__x0001__x0001__x0001__x0001__x0001_ð?_x0001__x0001__x0001__x0001__x0001__x0001__x0001_@_x0001__x0001__x0001__x0001__x0001__x0002__x0001__x0001__x0001_@_x0001__x0001__x0001__x0001__x0001__x0001__x0008_@_x0001__x0001__x0001__x0001__x0001__x0001__x0008_@_x0001__x0001__x0001__x0001__x0001__x0001__x0010_@_x0001__x0001__x0001__x0001__x0001__x0001__x0008_@_x0001__x0001__x0001__x0001__x0001__x0001__x0001_@_x0001__x0001__x0001__x0001__x0001__x0001__x0010_@_x0001__x0001__x0001__x0001__x0001__x0001__x0010_@_x0001__x0001__x0001__x0001__x0001__x0001__x0014_@_x0001__x0001__x0001__x0001__x0001__x0001_ð?_x0001__x0001__x0001__x0001__x0001__x0001__x0001_@_x0001__x0001__x0001__x0001__x0001__x0001__x0010_@_x0001__x0001__x0001__x0001__x0001__x0001__x0014_@_x0001__x0001__x0001__x0001__x0001__x0001__x0010_@_x0001__x0001__x0001__x0001__x0001__x0001__x0001_@_x0001__x0001__x0001__x0001__x0001__x0001_ð?_x0001__x0001__x0001__x0001__x0001__x0001__x0010_@_x0001__x0001__x0001__x0001__x0001__x0001__x0010_@_x0001__x0001__x0001__x0001__x0001__x0001__x0001_@_x0001__x0001__x0001__x0001__x0001__x0001_ð?_x0001__x0001__x0001__x0001__x0001__x0001_ð?_x0001__x0001__x0001__x0001__x0001__x0001__x0001_@_x0001__x0001__x0001__x0001__x0001__x0001__x0001_@_x0001__x0001__x0001__x0001__x0001__x0001__x0001_@_x0001__x0001__x0001__x0001__x0001__x0001_ð?_x0001__x0001__x0001__x0001__x0001__x0001__x0001_@_x0001__x0001__x0001__x0001__x0001__x0001__x0008_@_x0001__x0001__x0001__x0001__x0001__x0001__x0001_@_x0001__x0001__x0001__x0001__x0001__x0001__x0001_@_x0001__x0001__x0001__x0001__x0001__x0001__x0001_@_x0001__x0001__x0001__x0001__x0001__x0001__x0010_@_x0001__x0001__x0001__x0001__x0001__x0001__x0001_@_x0001__x0002__x0001__x0001__x0001__x0001__x0001__x0001__x0008_@_x0001__x0001__x0001__x0001__x0001__x0001__x0001_@_x0001__x0001__x0001__x0001__x0001__x0001__x0010_@_x0001__x0001__x0001__x0001__x0001__x0001__x0008_@_x0001__x0001__x0001__x0001__x0001__x0001__x0001_@_x0001__x0001__x0001__x0001__x0001__x0001__x0014_@_x0001__x0001__x0001__x0001__x0001__x0001__x0008_@_x0001__x0001__x0001__x0001__x0001__x0001_ð?_x0001__x0001__x0001__x0001__x0001__x0001__x0014_@_x0001__x0001__x0001__x0001__x0001__x0001_ð?_x0001__x0001__x0001__x0001__x0001__x0001__x0008_@_x0001__x0001__x0001__x0001__x0001__x0001_ð?_x0001__x0001__x0001__x0001__x0001__x0001__x0008_@_x0001__x0001__x0001__x0001__x0001__x0001__x0008_@_x0001__x0001__x0001__x0001__x0001__x0001__x0001_@_x0001__x0001__x0001__x0001__x0001__x0001__x0001_@_x0001__x0001__x0001__x0001__x0001__x0001__x0001_@_x0001__x0001__x0001__x0001__x0001__x0001__x0008_@_x0001__x0001__x0001__x0001__x0001__x0001__x0001_@_x0001__x0001__x0001__x0001__x0001__x0001__x0001_@_x0001__x0001__x0001__x0001__x0001__x0001__x0001_@_x0001__x0001__x0001__x0001__x0001__x0001__x0010_@_x0001__x0001__x0001__x0001__x0001__x0001__x0014_@_x0001__x0001__x0001__x0001__x0001__x0001_ð?_x0001__x0001__x0001__x0001__x0001__x0001__x0014_@_x0001__x0001__x0001__x0001__x0001__x0001__x0001_@_x0001__x0001__x0001__x0001__x0001__x0001__x0001_@_x0001__x0001__x0001__x0001__x0001__x0001__x0014_@_x0001__x0001__x0001__x0001__x0001__x0001__x0008_@_x0001__x0001__x0001__x0001__x0001__x0001__x0010_@_x0001__x0001__x0001__x0001__x0001__x0001__x0001_@_x0001__x0001__x0001__x0001__x0001__x0002__x0001__x0001__x0001_@_x0001__x0001__x0001__x0001__x0001__x0001_ð?_x0001__x0001__x0001__x0001__x0001__x0001__x0001_@_x0001__x0001__x0001__x0001__x0001__x0001__x0014_@_x0001__x0001__x0001__x0001__x0001__x0001__x0001_@_x0001__x0001__x0001__x0001__x0001__x0001_ð?_x0001__x0001__x0001__x0001__x0001__x0001__x0001_@_x0001__x0001__x0001__x0001__x0001__x0001__x0008_@_x0001__x0001__x0001__x0001__x0001__x0001__x0008_@_x0001__x0001__x0001__x0001__x0001__x0001__x0001_@_x0001__x0001__x0001__x0001__x0001__x0001__x0001_@_x0001__x0001__x0001__x0001__x0001__x0001__x0008_@_x0001__x0001__x0001__x0001__x0001__x0001__x0001_@_x0001__x0001__x0001__x0001__x0001__x0001__x0008_@_x0001__x0001__x0001__x0001__x0001__x0001__x0014_@_x0001__x0001__x0001__x0001__x0001__x0001__x0001_@_x0001__x0001__x0001__x0001__x0001__x0001__x0014_@_x0001__x0001__x0001__x0001__x0001__x0001_ð?_x0001__x0001__x0001__x0001__x0001__x0001__x0010_@_x0001__x0001__x0001__x0001__x0001__x0001__x0008_@_x0001__x0001__x0001__x0001__x0001__x0001__x0008_@_x0001__x0001__x0001__x0001__x0001__x0001__x0008_@_x0001__x0001__x0001__x0001__x0001__x0001__x0001_@_x0001__x0001__x0001__x0001__x0001__x0001__x0010_@_x0001__x0001__x0001__x0001__x0001__x0001__x0008_@_x0001__x0001__x0001__x0001__x0001__x0001__x0001_@_x0001__x0001__x0001__x0001__x0001__x0001__x0008_@_x0001__x0001__x0001__x0001__x0001__x0001__x0001_@_x0001__x0001__x0001__x0001__x0001__x0001_ð?_x0001__x0001__x0001__x0001__x0001__x0001__x0001_@_x0001__x0001__x0001__x0001__x0001__x0001_ð?_x0001__x0001__x0001__x0001__x0001__x0001__x0001_@_x0001__x0002__x0001__x0001__x0001__x0001__x0001__x0001_ð?_x0001__x0001__x0001__x0001__x0001__x0001__x0010_@_x0001__x0001__x0001__x0001__x0001__x0001__x0014_@_x0001__x0001__x0001__x0001__x0001__x0001__x0001_@_x0001__x0001__x0001__x0001__x0001__x0001__x0010_@_x0001__x0001__x0001__x0001__x0001__x0001__x0008_@_x0001__x0001__x0001__x0001__x0001__x0001__x0010_@_x0001__x0001__x0001__x0001__x0001__x0001_ð?_x0001__x0001__x0001__x0001__x0001__x0001__x0010_@_x0001__x0001__x0001__x0001__x0001__x0001__x0010_@_x0001__x0001__x0001__x0001__x0001__x0001_ð?_x0001__x0001__x0001__x0001__x0001__x0001__x0001_@_x0001__x0001__x0001__x0001__x0001__x0001__x0008_@_x0001__x0001__x0001__x0001__x0001__x0001__x0010_@_x0001__x0001__x0001__x0001__x0001__x0001__x0001_@_x0001__x0001__x0001__x0001__x0001__x0001_ð?_x0001__x0001__x0001__x0001__x0001__x0001_ð?_x0001__x0001__x0001__x0001__x0001__x0001__x0018_@_x0001__x0001__x0001__x0001__x0001__x0001__x0010_@_x0001__x0001__x0001__x0001__x0001__x0001__x0014_@_x0001__x0001__x0001__x0001__x0001__x0001__x0008_@_x0001__x0001__x0001__x0001__x0001__x0001__x0001_@_x0001__x0001__x0001__x0001__x0001__x0001__x0010_@_x0001__x0001__x0001__x0001__x0001__x0001__x0014_@_x0001__x0001__x0001__x0001__x0001__x0001__x0010_@_x0001__x0001__x0001__x0001__x0001__x0001__x0008_@_x0001__x0001__x0001__x0001__x0001__x0001__x0001_@_x0001__x0001__x0001__x0001__x0001__x0001_ð?_x0001__x0001__x0001__x0001__x0001__x0001__x0010_@_x0001__x0001__x0001__x0001__x0001__x0001__x0008_@_x0001__x0001__x0001__x0001__x0001__x0001__x0001_@_x0001__x0001__x0001__x0001__x0001__x0002__x0001__x0001__x0010_@_x0001__x0001__x0001__x0001__x0001__x0001_ð?_x0001__x0001__x0001__x0001__x0001__x0001__x0001_@_x0001__x0001__x0001__x0001__x0001__x0001__x0001_@_x0001__x0001__x0001__x0001__x0001__x0001__x0001_@_x0001__x0001__x0001__x0001__x0001__x0001__x0001_@_x0001__x0001__x0001__x0001__x0001__x0001__x0014_@_x0001__x0001__x0001__x0001__x0001__x0001__x0014_@_x0001__x0001__x0001__x0001__x0001__x0001__x0010_@_x0001__x0001__x0001__x0001__x0001__x0001__x0008_@_x0001__x0001__x0001__x0001__x0001__x0001_ð?_x0001__x0001__x0001__x0001__x0001__x0001__x0001_@_x0001__x0001__x0001__x0001__x0001__x0001__x0001_@_x0001__x0001__x0001__x0001__x0001__x0001__x0001_@_x0001__x0001__x0001__x0001__x0001__x0001__x0010_@_x0001__x0001__x0001__x0001__x0001__x0001__x0010_@_x0001__x0001__x0001__x0001__x0001__x0001__x0008_@_x0001__x0001__x0001__x0001__x0001__x0001__x0014_@_x0001__x0001__x0001__x0001__x0001__x0001__x0001_@_x0001__x0001__x0001__x0001__x0001__x0001_ð?_x0001__x0001__x0001__x0001__x0001__x0001_ð?_x0001__x0001__x0001__x0001__x0001__x0001__x0010_@_x0001__x0001__x0001__x0001__x0001__x0001__x0010_@_x0001__x0001__x0001__x0001__x0001__x0001__x0001_@_x0001__x0001__x0001__x0001__x0001__x0001__x0010_@_x0001__x0001__x0001__x0001__x0001__x0001_ð?_x0001__x0001__x0001__x0001__x0001__x0001__x0001_@_x0001__x0001__x0001__x0001__x0001__x0001__x0010_@_x0001__x0001__x0001__x0001__x0001__x0001__x0010_@_x0001__x0001__x0001__x0001__x0001__x0001__x0014_@_x0001__x0001__x0001__x0001__x0001__x0001__x0008_@_x0001__x0001__x0001__x0001__x0001__x0001__x0010_@_x0001__x0002__x0001__x0001__x0001__x0001__x0001__x0001__x0014_@_x0001__x0001__x0001__x0001__x0001__x0001__x0008_@_x0001__x0001__x0001__x0001__x0001__x0001__x0001_@_x0001__x0001__x0001__x0001__x0001__x0001__x0008_@_x0001__x0001__x0001__x0001__x0001__x0001__x0014_@_x0001__x0001__x0001__x0001__x0001__x0001__x0014_@_x0001__x0001__x0001__x0001__x0001__x0001__x0001_@_x0001__x0001__x0001__x0001__x0001__x0001__x0001_@_x0001__x0001__x0001__x0001__x0001__x0001__x0001_@_x0001__x0001__x0001__x0001__x0001__x0001__x0010_@_x0001__x0001__x0001__x0001__x0001__x0001_ð?_x0001__x0001__x0001__x0001__x0001__x0001__x0008_@_x0001__x0001__x0001__x0001__x0001__x0001__x0010_@_x0001__x0001__x0001__x0001__x0001__x0001__x0014_@_x0001__x0001__x0001__x0001__x0001__x0001__x0001_@_x0001__x0001__x0001__x0001__x0001__x0001_ð?_x0001__x0001__x0001__x0001__x0001__x0001__x0008_@_x0001__x0001__x0001__x0001__x0001__x0001__x0010_@_x0001__x0001__x0001__x0001__x0001__x0001__x0008_@_x0001__x0001__x0001__x0001__x0001__x0001__x0008_@_x0001__x0001__x0001__x0001__x0001__x0001__x0001_@_x0001__x0001__x0001__x0001__x0001__x0001__x0010_@_x0001__x0001__x0001__x0001__x0001__x0001__x0001_@_x0001__x0001__x0001__x0001__x0001__x0001__x0010_@_x0001__x0001__x0001__x0001__x0001__x0001__x0001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0001_@_x0001__x0001__x0001__x0001__x0001__x0002__x0001__x0001__x0001_@_x0001__x0001__x0001__x0001__x0001__x0001__x0001_@_x0001__x0001__x0001__x0001__x0001__x0001__x0010_@_x0001__x0001__x0001__x0001__x0001__x0001__x0001_@_x0001__x0001__x0001__x0001__x0001__x0001__x0001_@_x0001__x0001__x0001__x0001__x0001__x0001__x0008_@_x0001__x0001__x0001__x0001__x0001__x0001_ð?_x0001__x0001__x0001__x0001__x0001__x0001__x0010_@_x0001__x0001__x0001__x0001__x0001__x0001__x0010_@_x0001__x0001__x0001__x0001__x0001__x0001__x0010_@_x0001__x0001__x0001__x0001__x0001__x0001__x0008_@_x0001__x0001__x0001__x0001__x0001__x0001__x0010_@_x0001__x0001__x0001__x0001__x0001__x0001_ð?_x0001__x0001__x0001__x0001__x0001__x0001__x0010_@_x0001__x0001__x0001__x0001__x0001__x0001_ð?_x0001__x0001__x0001__x0001__x0001__x0001__x0014_@_x0001__x0001__x0001__x0001__x0001__x0001__x0008_@_x0001__x0001__x0001__x0001__x0001__x0001__x0014_@_x0001__x0001__x0001__x0001__x0001__x0001_ð?_x0001__x0001__x0001__x0001__x0001__x0001__x0008_@_x0001__x0001__x0001__x0001__x0001__x0001__x0010_@_x0001__x0001__x0001__x0001__x0001__x0001__x0001_@_x0001__x0001__x0001__x0001__x0001__x0001__x0001_@_x0001__x0001__x0001__x0001__x0001__x0001_ð?_x0001__x0001__x0001__x0001__x0001__x0001_ð?_x0001__x0001__x0001__x0001__x0001__x0001_ð?_x0001__x0001__x0001__x0001__x0001__x0001__x0001_@_x0001__x0001__x0001__x0001__x0001__x0001__x0001_@_x0001__x0001__x0001__x0001__x0001__x0001__x0018_@_x0001__x0001__x0001__x0001__x0001__x0001__x0008_@_x0001__x0001__x0001__x0001__x0001__x0001__x0010_@_x0001__x0001__x0001__x0001__x0001__x0001__x0008_@_x0001__x0002__x0001__x0001__x0001__x0001__x0001__x0001__x0008_@_x0001__x0001__x0001__x0001__x0001__x0001_ð?_x0001__x0001__x0001__x0001__x0001__x0001_ð?_x0001__x0001__x0001__x0001__x0001__x0001__x0001_@_x0001__x0001__x0001__x0001__x0001__x0001__x0008_@_x0001__x0001__x0001__x0001__x0001__x0001__x0001_@_x0001__x0001__x0001__x0001__x0001__x0001__x0010_@_x0001__x0001__x0001__x0001__x0001__x0001__x0001_@_x0001__x0001__x0001__x0001__x0001__x0001__x0001_@_x0001__x0001__x0001__x0001__x0001__x0001__x0010_@_x0001__x0001__x0001__x0001__x0001__x0001__x0008_@_x0001__x0001__x0001__x0001__x0001__x0001__x0008_@_x0001__x0001__x0001__x0001__x0001__x0001__x0014_@_x0001__x0001__x0001__x0001__x0001__x0001__x0010_@_x0001__x0001__x0001__x0001__x0001__x0001__x0001_@_x0001__x0001__x0001__x0001__x0001__x0001__x0010_@_x0001__x0001__x0001__x0001__x0001__x0001__x0014_@_x0001__x0001__x0001__x0001__x0001__x0001__x0014_@_x0001__x0001__x0001__x0001__x0001__x0001__x0001_@_x0001__x0001__x0001__x0001__x0001__x0001_ð?_x0001__x0001__x0001__x0001__x0001__x0001__x0014_@_x0001__x0001__x0001__x0001__x0001__x0001__x0008_@_x0001__x0001__x0001__x0001__x0001__x0001__x0010_@_x0001__x0001__x0001__x0001__x0001__x0001__x0014_@_x0001__x0001__x0001__x0001__x0001__x0001__x0001_@_x0001__x0001__x0001__x0001__x0001__x0001__x0001_@_x0001__x0001__x0001__x0001__x0001__x0001__x0001_@_x0001__x0001__x0001__x0001__x0001__x0001__x0010_@_x0001__x0001__x0001__x0001__x0001__x0001__x0008_@_x0001__x0001__x0001__x0001__x0001__x0001__x0008_@_x0001__x0001__x0001__x0001__x0001__x0001__x0008_@_x0001__x0001__x0001__x0001__x0001__x0002__x0001__x0001__x0014_@_x0001__x0001__x0001__x0001__x0001__x0001__x0001_@_x0001__x0001__x0001__x0001__x0001__x0001__x0008_@_x0001__x0001__x0001__x0001__x0001__x0001__x0008_@_x0001__x0001__x0001__x0001__x0001__x0001_ð?_x0001__x0001__x0001__x0001__x0001__x0001__x0001_@_x0001__x0001__x0001__x0001__x0001__x0001__x0001_@_x0001__x0001__x0001__x0001__x0001__x0001_ð?_x0001__x0001__x0001__x0001__x0001__x0001_ð?_x0001__x0001__x0001__x0001__x0001__x0001__x0008_@_x0001__x0001__x0001__x0001__x0001__x0001__x0001_@_x0001__x0001__x0001__x0001__x0001__x0001__x0008_@_x0001__x0001__x0001__x0001__x0001__x0001__x0010_@_x0001__x0001__x0001__x0001__x0001__x0001__x0018_@_x0001__x0001__x0001__x0001__x0001__x0001__x0001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0001_@_x0001__x0001__x0001__x0001__x0001__x0001__x0001_@_x0001__x0001__x0001__x0001__x0001__x0001__x0010_@_x0001__x0001__x0001__x0001__x0001__x0001__x0008_@_x0001__x0001__x0001__x0001__x0001__x0001__x0001_@_x0001__x0001__x0001__x0001__x0001__x0001__x0001_@_x0001__x0001__x0001__x0001__x0001__x0001__x0014_@_x0001__x0001__x0001__x0001__x0001__x0001__x0001_@_x0001__x0001__x0001__x0001__x0001__x0001__x0010_@_x0001__x0001__x0001__x0001__x0001__x0001_ð?_x0001__x0001__x0001__x0001__x0001__x0001__x0001_@_x0001__x0002__x0001__x0001__x0001__x0001__x0001__x0001__x0008_@_x0001__x0001__x0001__x0001__x0001__x0001__x0008_@_x0001__x0001__x0001__x0001__x0001__x0001__x0001_@_x0001__x0001__x0001__x0001__x0001__x0001__x0010_@_x0001__x0001__x0001__x0001__x0001__x0001__x0014_@_x0001__x0001__x0001__x0001__x0001__x0001__x0001_@_x0001__x0001__x0001__x0001__x0001__x0001__x0008_@_x0001__x0001__x0001__x0001__x0001__x0001__x0008_@_x0001__x0001__x0001__x0001__x0001__x0001__x0001_@_x0001__x0001__x0001__x0001__x0001__x0001__x0001_@_x0001__x0001__x0001__x0001__x0001__x0001__x0010_@_x0001__x0001__x0001__x0001__x0001__x0001__x0010_@_x0001__x0001__x0001__x0001__x0001__x0001__x0010_@_x0001__x0001__x0001__x0001__x0001__x0001__x0008_@_x0001__x0001__x0001__x0001__x0001__x0001__x0010_@_x0001__x0001__x0001__x0001__x0001__x0001__x0008_@_x0001__x0001__x0001__x0001__x0001__x0001__x0001_@_x0001__x0001__x0001__x0001__x0001__x0001_ð?_x0001__x0001__x0001__x0001__x0001__x0001__x0001_@_x0001__x0001__x0001__x0001__x0001__x0001__x0001_@_x0001__x0001__x0001__x0001__x0001__x0001__x0008_@_x0001__x0001__x0001__x0001__x0001__x0001__x0010_@_x0001__x0001__x0001__x0001__x0001__x0001__x0001_@_x0001__x0001__x0001__x0001__x0001__x0001__x0008_@_x0001__x0001__x0001__x0001__x0001__x0001__x0010_@_x0001__x0001__x0001__x0001__x0001__x0001__x0008_@_x0001__x0001__x0001__x0001__x0001__x0001_ð?_x0001__x0001__x0001__x0001__x0001__x0001__x0001_@_x0001__x0001__x0001__x0001__x0001__x0001_ð?_x0001__x0001__x0001__x0001__x0001__x0001__x0008_@_x0001__x0001__x0001__x0001__x0001__x0001__x0010_@_x0001__x0001__x0001__x0001__x0001__x0002__x0001__x0001__x0014_@_x0001__x0001__x0001__x0001__x0001__x0001__x0008_@_x0001__x0001__x0001__x0001__x0001__x0001__x0010_@_x0001__x0001__x0001__x0001__x0001__x0001__x0008_@_x0001__x0001__x0001__x0001__x0001__x0001__x0008_@_x0001__x0001__x0001__x0001__x0001__x0001_ð?_x0001__x0001__x0001__x0001__x0001__x0001__x0010_@_x0001__x0001__x0001__x0001__x0001__x0001__x0010_@_x0001__x0001__x0001__x0001__x0001__x0001__x0014_@_x0001__x0001__x0001__x0001__x0001__x0001__x0001_@_x0001__x0001__x0001__x0001__x0001__x0001_ð?_x0001__x0001__x0001__x0001__x0001__x0001__x0010_@_x0001__x0001__x0001__x0001__x0001__x0001_ð?_x0001__x0001__x0001__x0001__x0001__x0001__x0001_@_x0001__x0001__x0001__x0001__x0001__x0001_ð?_x0001__x0001__x0001__x0001__x0001__x0001__x0008_@_x0001__x0001__x0001__x0001__x0001__x0001__x0018_@_x0001__x0001__x0001__x0001__x0001__x0001__x0010_@_x0001__x0001__x0001__x0001__x0001__x0001__x0001_@_x0001__x0001__x0001__x0001__x0001__x0001__x0008_@_x0001__x0001__x0001__x0001__x0001__x0001__x0001_@_x0001__x0001__x0001__x0001__x0001__x0001__x0008_@_x0001__x0001__x0001__x0001__x0001__x0001_ð?_x0001__x0001__x0001__x0001__x0001__x0001__x0001_@_x0001__x0001__x0001__x0001__x0001__x0001__x0001_@_x0001__x0001__x0001__x0001__x0001__x0001__x0014_@_x0001__x0001__x0001__x0001__x0001__x0001__x0001_@_x0001__x0001__x0001__x0001__x0001__x0001__x0001_@_x0001__x0001__x0001__x0001__x0001__x0001_ð?_x0001__x0001__x0001__x0001__x0001__x0001_ð?_x0001__x0001__x0001__x0001__x0001__x0001__x0001_@_x0001__x0001__x0001__x0001__x0001__x0001__x0001_@_x0001__x0002__x0001__x0001__x0001__x0001__x0001__x0001__x0001_@_x0001__x0001__x0001__x0001__x0001__x0001__x0010_@_x0001__x0001__x0001__x0001__x0001__x0001__x0008_@_x0001__x0001__x0001__x0001__x0001__x0001__x0008_@_x0001__x0001__x0001__x0001__x0001__x0001__x0010_@_x0001__x0001__x0001__x0001__x0001__x0001__x0014_@_x0001__x0001__x0001__x0001__x0001__x0001__x0001_@_x0001__x0001__x0001__x0001__x0001__x0001__x0014_@_x0001__x0001__x0001__x0001__x0001__x0001__x0010_@_x0001__x0001__x0001__x0001__x0001__x0001__x0001_@_x0001__x0001__x0001__x0001__x0001__x0001__x0010_@_x0001__x0001__x0001__x0001__x0001__x0001_ð?_x0001__x0001__x0001__x0001__x0001__x0001__x0001_@_x0001__x0001__x0001__x0001__x0001__x0001__x0008_@_x0001__x0001__x0001__x0001__x0001__x0001__x0001_@_x0001__x0001__x0001__x0001__x0001__x0001_ð?_x0001__x0001__x0001__x0001__x0001__x0001__x0008_@_x0001__x0001__x0001__x0001__x0001__x0001__x0001_@_x0001__x0001__x0001__x0001__x0001__x0001__x0001_@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0001__x0010_@_x0001__x0001__x0001__x0001__x0001__x0001__x0008_@_x0001__x0001__x0001__x0001__x0001__x0001_ð?_x0001__x0001__x0001__x0001__x0001__x0001__x0001_@_x0001__x0001__x0001__x0001__x0001__x0001__x0008_@_x0001__x0001__x0001__x0001__x0001__x0001_ð?_x0001__x0001__x0001__x0001__x0001__x0001__x0008_@_x0001__x0001__x0001__x0001__x0001__x0002__x0001__x0001__x0008_@_x0001__x0001__x0001__x0001__x0001__x0001__x0010_@_x0001__x0001__x0001__x0001__x0001__x0001_ð?_x0001__x0001__x0001__x0001__x0001__x0001__x0008_@_x0001__x0001__x0001__x0001__x0001__x0001__x0001_@_x0001__x0001__x0001__x0001__x0001__x0001__x0010_@_x0001__x0001__x0001__x0001__x0001__x0001__x0001_@_x0001__x0001__x0001__x0001__x0001__x0001__x0010_@_x0001__x0001__x0001__x0001__x0001__x0001__x0008_@_x0001__x0001__x0001__x0001__x0001__x0001__x0001_@_x0001__x0001__x0001__x0001__x0001__x0001_ð?_x0001__x0001__x0001__x0001__x0001__x0001__x0010_@_x0001__x0001__x0001__x0001__x0001__x0001__x0010_@_x0001__x0001__x0001__x0001__x0001__x0001__x0008_@_x0001__x0001__x0001__x0001__x0001__x0001__x0001_@_x0001__x0001__x0001__x0001__x0001__x0001_ð?_x0001__x0001__x0001__x0001__x0001__x0001__x0008_@_x0001__x0001__x0001__x0001__x0001__x0001__x0001_@_x0001__x0001__x0001__x0001__x0001__x0001__x0010_@_x0001__x0001__x0001__x0001__x0001__x0001__x0001_@_x0001__x0001__x0001__x0001__x0001__x0001__x0001_@_x0001__x0001__x0001__x0001__x0001__x0001__x0001_@_x0001__x0001__x0001__x0001__x0001__x0001__x0001_@_x0001__x0001__x0001__x0001__x0001__x0001__x0014_@_x0001__x0001__x0001__x0001__x0001__x0001__x0010_@_x0001__x0001__x0001__x0001__x0001__x0001__x0010_@_x0001__x0001__x0001__x0001__x0001__x0001__x0008_@_x0001__x0001__x0001__x0001__x0001__x0001__x0014_@_x0001__x0001__x0001__x0001__x0001__x0001__x0008_@_x0001__x0001__x0001__x0001__x0001__x0001__x0014_@_x0001__x0001__x0001__x0001__x0001__x0001_ð?_x0001__x0001__x0001__x0001__x0001__x0001_ð?_x0001__x0002__x0001__x0001__x0001__x0001__x0001__x0001_ð?_x0001__x0001__x0001__x0001__x0001__x0001__x0008_@_x0001__x0001__x0001__x0001__x0001__x0001__x0008_@_x0001__x0001__x0001__x0001__x0001__x0001__x0010_@_x0001__x0001__x0001__x0001__x0001__x0001_ð?_x0001__x0001__x0001__x0001__x0001__x0001__x0010_@_x0001__x0001__x0001__x0001__x0001__x0001__x0010_@_x0001__x0001__x0001__x0001__x0001__x0001_ð?_x0001__x0001__x0001__x0001__x0001__x0001__x0008_@_x0001__x0001__x0001__x0001__x0001__x0001__x0001_@_x0001__x0001__x0001__x0001__x0001__x0001_ð?_x0001__x0001__x0001__x0001__x0001__x0001__x0001_@_x0001__x0001__x0001__x0001__x0001__x0001__x0010_@_x0001__x0001__x0001__x0001__x0001__x0001__x0014_@_x0001__x0001__x0001__x0001__x0001__x0001_ð?_x0001__x0001__x0001__x0001__x0001__x0001__x0001_@_x0001__x0001__x0001__x0001__x0001__x0001__x0014_@_x0001__x0001__x0001__x0001__x0001__x0001__x0010_@_x0001__x0001__x0001__x0001__x0001__x0001__x0008_@_x0001__x0001__x0001__x0001__x0001__x0001__x0008_@_x0001__x0001__x0001__x0001__x0001__x0001__x0014_@_x0001__x0001__x0001__x0001__x0001__x0001__x0010_@_x0001__x0001__x0001__x0001__x0001__x0001__x0001_@_x0001__x0001__x0001__x0001__x0001__x0001__x0014_@_x0001__x0001__x0001__x0001__x0001__x0001_ð?_x0001__x0001__x0001__x0001__x0001__x0001__x0001_@_x0001__x0001__x0001__x0001__x0001__x0001__x0010_@_x0001__x0001__x0001__x0001__x0001__x0001__x0010_@_x0001__x0001__x0001__x0001__x0001__x0001__x0014_@_x0001__x0001__x0001__x0001__x0001__x0001__x0001_@_x0001__x0001__x0001__x0001__x0001__x0001__x0008_@_x0001__x0001__x0001__x0001__x0001__x0002__x0001__x0001_ð?_x0001__x0001__x0001__x0001__x0001__x0001__x0001_@_x0001__x0001__x0001__x0001__x0001__x0001__x0001_@_x0001__x0001__x0001__x0001__x0001__x0001_ð?_x0001__x0001__x0001__x0001__x0001__x0001__x0010_@_x0001__x0001__x0001__x0001__x0001__x0001__x0010_@_x0001__x0001__x0001__x0001__x0001__x0001__x0001_@_x0001__x0001__x0001__x0001__x0001__x0001__x0001_@_x0001__x0001__x0001__x0001__x0001__x0001__x0001_@_x0001__x0001__x0001__x0001__x0001__x0001__x0008_@_x0001__x0001__x0001__x0001__x0001__x0001__x0014_@_x0001__x0001__x0001__x0001__x0001__x0001_ð?_x0001__x0001__x0001__x0001__x0001__x0001__x0010_@_x0001__x0001__x0001__x0001__x0001__x0001__x0010_@_x0001__x0001__x0001__x0001__x0001__x0001__x0010_@_x0001__x0001__x0001__x0001__x0001__x0001_ð?_x0001__x0001__x0001__x0001__x0001__x0001_ð?_x0001__x0001__x0001__x0001__x0001__x0001__x0010_@_x0001__x0001__x0001__x0001__x0001__x0001__x0008_@_x0001__x0001__x0001__x0001__x0001__x0001__x0008_@_x0001__x0001__x0001__x0001__x0001__x0001_ð?_x0001__x0001__x0001__x0001__x0001__x0001_ð?_x0001__x0001__x0001__x0001__x0001__x0001__x0014_@_x0001__x0001__x0001__x0001__x0001__x0001__x0010_@_x0001__x0001__x0001__x0001__x0001__x0001_ð?_x0001__x0001__x0001__x0001__x0001__x0001__x0008_@_x0001__x0001__x0001__x0001__x0001__x0001__x0010_@_x0001__x0001__x0001__x0001__x0001__x0001__x0014_@_x0001__x0001__x0001__x0001__x0001__x0001__x0008_@_x0001__x0001__x0001__x0001__x0001__x0001__x0001_@_x0001__x0001__x0001__x0001__x0001__x0001__x0008_@_x0001__x0001__x0001__x0001__x0001__x0001_ð?_x0001__x0002__x0001__x0001__x0001__x0001__x0001__x0001__x0001_@_x0001__x0001__x0001__x0001__x0001__x0001__x0010_@_x0001__x0001__x0001__x0001__x0001__x0001__x0008_@_x0001__x0001__x0001__x0001__x0001__x0001__x0008_@_x0001__x0001__x0001__x0001__x0001__x0001__x0001_@_x0001__x0001__x0001__x0001__x0001__x0001_ð?_x0001__x0001__x0001__x0001__x0001__x0001__x0008_@_x0001__x0001__x0001__x0001__x0001__x0001__x0014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ð?_x0001__x0001__x0001__x0001__x0001__x0001__x0001_@_x0001__x0001__x0001__x0001__x0001__x0001__x0010_@_x0001__x0001__x0001__x0001__x0001__x0001__x0008_@_x0001__x0001__x0001__x0001__x0001__x0001__x0010_@_x0001__x0001__x0001__x0001__x0001__x0001__x0010_@_x0001__x0001__x0001__x0001__x0001__x0001_ð?_x0001__x0001__x0001__x0001__x0001__x0001__x0001_@_x0001__x0001__x0001__x0001__x0001__x0001__x0008_@_x0001__x0001__x0001__x0001__x0001__x0001__x0010_@_x0001__x0001__x0001__x0001__x0001__x0001_ð?_x0001__x0001__x0001__x0001__x0001__x0001__x0001_@_x0001__x0001__x0001__x0001__x0001__x0001__x0010_@_x0001__x0001__x0001__x0001__x0001__x0001__x0008_@_x0001__x0001__x0001__x0001__x0001__x0001__x0001_@_x0001__x0001__x0001__x0001__x0001__x0001__x0001_@_x0001__x0001__x0001__x0001__x0001__x0001_ð?_x0001__x0001__x0001__x0001__x0001__x0002__x0001__x0001__x0014_@_x0001__x0001__x0001__x0001__x0001__x0001__x0010_@_x0001__x0001__x0001__x0001__x0001__x0001__x0010_@_x0001__x0001__x0001__x0001__x0001__x0001__x0001_@_x0001__x0001__x0001__x0001__x0001__x0001__x0008_@_x0001__x0001__x0001__x0001__x0001__x0001__x0001_@_x0001__x0001__x0001__x0001__x0001__x0001__x0014_@_x0001__x0001__x0001__x0001__x0001__x0001__x0001_@_x0001__x0001__x0001__x0001__x0001__x0001_ð?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0001__x0001_@_x0001__x0001__x0001__x0001__x0001__x0001__x0010_@_x0001__x0001__x0001__x0001__x0001__x0001_ð?_x0001__x0001__x0001__x0001__x0001__x0001_ð?_x0001__x0001__x0001__x0001__x0001__x0001__x0001_@_x0001__x0001__x0001__x0001__x0001__x0001__x0010_@_x0001__x0001__x0001__x0001__x0001__x0001_ð?_x0001__x0001__x0001__x0001__x0001__x0001__x0008_@_x0001__x0001__x0001__x0001__x0001__x0001__x0014_@_x0001__x0001__x0001__x0001__x0001__x0001__x0008_@_x0001__x0001__x0001__x0001__x0001__x0001__x0008_@_x0001__x0001__x0001__x0001__x0001__x0001__x0001_@_x0001__x0001__x0001__x0001__x0001__x0001__x0008_@_x0001__x0001__x0001__x0001__x0001__x0001__x0001_@_x0001__x0001__x0001__x0001__x0001__x0001__x0001_@_x0001__x0001__x0001__x0001__x0001__x0001_ð?_x0001__x0001__x0001__x0001__x0001__x0001__x0008_@_x0001__x0001__x0001__x0001__x0001__x0001__x0008_@_x0001__x0002__x0001__x0001__x0001__x0001__x0001__x0001_ð?_x0001__x0001__x0001__x0001__x0001__x0001__x0008_@_x0001__x0001__x0001__x0001__x0001__x0001_ð?_x0001__x0001__x0001__x0001__x0001__x0001__x0010_@_x0001__x0001__x0001__x0001__x0001__x0001__x0008_@_x0001__x0001__x0001__x0001__x0001__x0001__x0001_@_x0001__x0001__x0001__x0001__x0001__x0001__x0001_@_x0001__x0001__x0001__x0001__x0001__x0001__x0008_@_x0001__x0001__x0001__x0001__x0001__x0001_ð?_x0001__x0001__x0001__x0001__x0001__x0001__x0008_@_x0001__x0001__x0001__x0001__x0001__x0001__x0010_@_x0001__x0001__x0001__x0001__x0001__x0001__x0008_@_x0001__x0001__x0001__x0001__x0001__x0001__x0008_@_x0001__x0001__x0001__x0001__x0001__x0001__x0001_@_x0001__x0001__x0001__x0001__x0001__x0001__x0010_@_x0001__x0001__x0001__x0001__x0001__x0001__x0008_@_x0001__x0001__x0001__x0001__x0001__x0001__x0008_@_x0001__x0001__x0001__x0001__x0001__x0001__x0010_@_x0001__x0001__x0001__x0001__x0001__x0001_ð?_x0001__x0001__x0001__x0001__x0001__x0001__x0008_@_x0001__x0001__x0001__x0001__x0001__x0001__x0014_@_x0001__x0001__x0001__x0001__x0001__x0001__x0001_@_x0001__x0001__x0001__x0001__x0001__x0001__x0010_@_x0001__x0001__x0001__x0001__x0001__x0001__x0010_@_x0001__x0001__x0001__x0001__x0001__x0001__x0010_@_x0001__x0001__x0001__x0001__x0001__x0001_ð?_x0001__x0001__x0001__x0001__x0001__x0001_ð?_x0001__x0001__x0001__x0001__x0001__x0001__x0008_@_x0001__x0001__x0001__x0001__x0001__x0001__x0001_@_x0001__x0001__x0001__x0001__x0001__x0001__x0001_@_x0001__x0001__x0001__x0001__x0001__x0001__x0014_@_x0001__x0001__x0001__x0001__x0001__x0002__x0001__x0001__x0001_@_x0001__x0001__x0001__x0001__x0001__x0001__x0008_@_x0001__x0001__x0001__x0001__x0001__x0001__x0001_@_x0001__x0001__x0001__x0001__x0001__x0001__x0001_@_x0001__x0001__x0001__x0001__x0001__x0001__x0001_@_x0001__x0001__x0001__x0001__x0001__x0001__x0010_@_x0001__x0001__x0001__x0001__x0001__x0001__x0010_@_x0001__x0001__x0001__x0001__x0001__x0001__x0010_@_x0001__x0001__x0001__x0001__x0001__x0001__x0001_@_x0001__x0001__x0001__x0001__x0001__x0001_ð?_x0001__x0001__x0001__x0001__x0001__x0001__x0010_@_x0001__x0001__x0001__x0001__x0001__x0001__x0001_@_x0001__x0001__x0001__x0001__x0001__x0001__x0014_@_x0001__x0001__x0001__x0001__x0001__x0001__x0014_@_x0001__x0001__x0001__x0001__x0001__x0001__x0008_@_x0001__x0001__x0001__x0001__x0001__x0001__x0008_@_x0001__x0001__x0001__x0001__x0001__x0001__x0001_@_x0001__x0001__x0001__x0001__x0001__x0001__x0010_@_x0001__x0001__x0001__x0001__x0001__x0001__x0010_@_x0001__x0001__x0001__x0001__x0001__x0001__x0010_@_x0001__x0001__x0001__x0001__x0001__x0001_ð?_x0001__x0001__x0001__x0001__x0001__x0001__x0010_@_x0001__x0001__x0001__x0001__x0001__x0001__x0010_@_x0001__x0001__x0001__x0001__x0001__x0001__x0001_@_x0001__x0001__x0001__x0001__x0001__x0001__x0008_@_x0001__x0001__x0001__x0001__x0001__x0001__x0010_@_x0001__x0001__x0001__x0001__x0001__x0001__x0008_@_x0001__x0001__x0001__x0001__x0001__x0001__x0001_@_x0001__x0001__x0001__x0001__x0001__x0001__x0010_@_x0001__x0001__x0001__x0001__x0001__x0001__x0014_@_x0001__x0001__x0001__x0001__x0001__x0001__x0008_@_x0001__x0001__x0001__x0001__x0001__x0001__x0010_@_x0001__x0002__x0001__x0001__x0001__x0001__x0001__x0001__x0001_@_x0001__x0001__x0001__x0001__x0001__x0001__x0010_@_x0001__x0001__x0001__x0001__x0001__x0001__x0010_@_x0001__x0001__x0001__x0001__x0001__x0001__x0010_@_x0001__x0001__x0001__x0001__x0001__x0001_ð?_x0001__x0001__x0001__x0001__x0001__x0001_ð?_x0001__x0001__x0001__x0001__x0001__x0001__x0001_@_x0001__x0001__x0001__x0001__x0001__x0001__x0001_@_x0001__x0001__x0001__x0001__x0001__x0001__x0001_@_x0001__x0001__x0001__x0001__x0001__x0001__x0010_@_x0001__x0001__x0001__x0001__x0001__x0001__x0001_@_x0001__x0001__x0001__x0001__x0001__x0001_ð?_x0001__x0001__x0001__x0001__x0001__x0001_ð?_x0001__x0001__x0001__x0001__x0001__x0001__x0001_@_x0001__x0001__x0001__x0001__x0001__x0001__x0010_@_x0001__x0001__x0001__x0001__x0001__x0001__x0001_@_x0001__x0001__x0001__x0001__x0001__x0001__x0014_@_x0001__x0001__x0001__x0001__x0001__x0001__x0001_@_x0001__x0001__x0001__x0001__x0001__x0001__x0010_@_x0001__x0001__x0001__x0001__x0001__x0001__x0008_@_x0001__x0001__x0001__x0001__x0001__x0001_ð?_x0001__x0001__x0001__x0001__x0001__x0001__x0008_@_x0001__x0001__x0001__x0001__x0001__x0001__x0008_@_x0001__x0001__x0001__x0001__x0001__x0001_ð?_x0001__x0001__x0001__x0001__x0001__x0001_ð?_x0001__x0001__x0001__x0001__x0001__x0001__x0001_@_x0001__x0001__x0001__x0001__x0001__x0001_ð?_x0001__x0001__x0001__x0001__x0001__x0001_ð?_x0001__x0001__x0001__x0001__x0001__x0001__x0008_@_x0001__x0001__x0001__x0001__x0001__x0001__x0008_@_x0001__x0001__x0001__x0001__x0001__x0001__x0001_@_x0001__x0001__x0001__x0001__x0001__x0002__x0001__x0001__x0010_@_x0001__x0001__x0001__x0001__x0001__x0001__x0001_@_x0001__x0001__x0001__x0001__x0001__x0001_ð?_x0001__x0001__x0001__x0001__x0001__x0001__x0008_@_x0001__x0001__x0001__x0001__x0001__x0001__x0008_@_x0001__x0001__x0001__x0001__x0001__x0001__x0008_@_x0001__x0001__x0001__x0001__x0001__x0001__x0001_@_x0001__x0001__x0001__x0001__x0001__x0001_ð?_x0001__x0001__x0001__x0001__x0001__x0001__x0010_@_x0001__x0001__x0001__x0001__x0001__x0001__x0014_@_x0001__x0001__x0001__x0001__x0001__x0001__x0008_@_x0001__x0001__x0001__x0001__x0001__x0001__x0001_@_x0001__x0001__x0001__x0001__x0001__x0001__x0001_@_x0001__x0001__x0001__x0001__x0001__x0001__x0008_@_x0001__x0001__x0001__x0001__x0001__x0001__x0008_@_x0001__x0001__x0001__x0001__x0001__x0001__x0008_@_x0001__x0001__x0001__x0001__x0001__x0001_ð?_x0001__x0001__x0001__x0001__x0001__x0001__x0001_@_x0001__x0001__x0001__x0001__x0001__x0001__x0008_@_x0001__x0001__x0001__x0001__x0001__x0001__x0001_@_x0001__x0001__x0001__x0001__x0001__x0001__x0010_@_x0001__x0001__x0001__x0001__x0001__x0001__x0008_@_x0001__x0001__x0001__x0001__x0001__x0001__x0008_@_x0001__x0001__x0001__x0001__x0001__x0001__x0008_@_x0001__x0001__x0001__x0001__x0001__x0001__x0001_@_x0001__x0001__x0001__x0001__x0001__x0001__x0008_@_x0001__x0001__x0001__x0001__x0001__x0001__x0001_@_x0001__x0001__x0001__x0001__x0001__x0001__x0014_@_x0001__x0001__x0001__x0001__x0001__x0001_ð?_x0001__x0001__x0001__x0001__x0001__x0001__x0014_@_x0001__x0001__x0001__x0001__x0001__x0001__x0010_@_x0001__x0001__x0001__x0001__x0001__x0001_ð?_x0001__x0002__x0001__x0001__x0001__x0001__x0001__x0001__x0008_@_x0001__x0001__x0001__x0001__x0001__x0001__x0001_@_x0001__x0001__x0001__x0001__x0001__x0001__x0010_@_x0001__x0001__x0001__x0001__x0001__x0001_ð?_x0001__x0001__x0001__x0001__x0001__x0001__x0010_@_x0001__x0001__x0001__x0001__x0001__x0001__x0014_@_x0001__x0001__x0001__x0001__x0001__x0001__x0010_@_x0001__x0001__x0001__x0001__x0001__x0001__x0001_@_x0001__x0001__x0001__x0001__x0001__x0001__x0008_@_x0001__x0001__x0001__x0001__x0001__x0001__x0010_@_x0001__x0001__x0001__x0001__x0001__x0001__x0008_@_x0001__x0001__x0001__x0001__x0001__x0001__x0014_@_x0001__x0001__x0001__x0001__x0001__x0001_ð?_x0001__x0001__x0001__x0001__x0001__x0001__x0008_@_x0001__x0001__x0001__x0001__x0001__x0001_ð?_x0001__x0001__x0001__x0001__x0001__x0001__x0010_@_x0001__x0001__x0001__x0001__x0001__x0001__x0001_@_x0001__x0001__x0001__x0001__x0001__x0001__x0010_@_x0001__x0001__x0001__x0001__x0001__x0001_ð?_x0001__x0001__x0001__x0001__x0001__x0001__x0001_@_x0001__x0001__x0001__x0001__x0001__x0001__x0001_@_x0001__x0001__x0001__x0001__x0001__x0001__x0010_@_x0001__x0001__x0001__x0001__x0001__x0001__x0008_@_x0001__x0001__x0001__x0001__x0001__x0001__x0010_@_x0001__x0001__x0001__x0001__x0001__x0001__x0014_@_x0001__x0001__x0001__x0001__x0001__x0001_ð?_x0001__x0001__x0001__x0001__x0001__x0001__x0008_@_x0001__x0001__x0001__x0001__x0001__x0001__x0001_@_x0001__x0001__x0001__x0001__x0001__x0001__x0008_@_x0001__x0001__x0001__x0001__x0001__x0001__x0008_@_x0001__x0001__x0001__x0001__x0001__x0001__x0008_@_x0001__x0001__x0001__x0001__x0001__x0002__x0001__x0001__x0008_@_x0001__x0001__x0001__x0001__x0001__x0001__x0001_@_x0001__x0001__x0001__x0001__x0001__x0001__x0014_@_x0001__x0001__x0001__x0001__x0001__x0001_ð?_x0001__x0001__x0001__x0001__x0001__x0001__x0010_@_x0001__x0001__x0001__x0001__x0001__x0001__x0008_@_x0001__x0001__x0001__x0001__x0001__x0001__x0001_@_x0001__x0001__x0001__x0001__x0001__x0001__x0010_@_x0001__x0001__x0001__x0001__x0001__x0001__x0001_@_x0001__x0001__x0001__x0001__x0001__x0001_ð?_x0001__x0001__x0001__x0001__x0001__x0001__x0008_@_x0001__x0001__x0001__x0001__x0001__x0001__x0010_@_x0001__x0001__x0001__x0001__x0001__x0001__x0008_@_x0001__x0001__x0001__x0001__x0001__x0001__x0008_@_x0001__x0001__x0001__x0001__x0001__x0001__x0001_@_x0001__x0001__x0001__x0001__x0001__x0001__x0001_@_x0001__x0001__x0001__x0001__x0001__x0001__x0010_@_x0001__x0001__x0001__x0001__x0001__x0001__x0010_@_x0001__x0001__x0001__x0001__x0001__x0001__x0010_@_x0001__x0001__x0001__x0001__x0001__x0001__x0008_@_x0001__x0001__x0001__x0001__x0001__x0001__x0001_@_x0001__x0001__x0001__x0001__x0001__x0001__x0001_@_x0001__x0001__x0001__x0001__x0001__x0001__x0010_@_x0001__x0001__x0001__x0001__x0001__x0001__x0001_@_x0001__x0001__x0001__x0001__x0001__x0001_ð?_x0001__x0001__x0001__x0001__x0001__x0001__x0008_@_x0001__x0001__x0001__x0001__x0001__x0001__x0014_@_x0001__x0001__x0001__x0001__x0001__x0001__x0001_@_x0001__x0001__x0001__x0001__x0001__x0001__x0008_@_x0001__x0001__x0001__x0001__x0001__x0001__x0001_@_x0001__x0001__x0001__x0001__x0001__x0001__x0018_@_x0001__x0001__x0001__x0001__x0001__x0001__x0010_@_x0001__x0002__x0001__x0001__x0001__x0001__x0001__x0001__x0008_@_x0001__x0001__x0001__x0001__x0001__x0001_ð?_x0001__x0001__x0001__x0001__x0001__x0001_ð?_x0001__x0001__x0001__x0001__x0001__x0001__x0008_@_x0001__x0001__x0001__x0001__x0001__x0001__x0001_@_x0001__x0001__x0001__x0001__x0001__x0001__x0010_@_x0001__x0001__x0001__x0001__x0001__x0001__x0001_@_x0001__x0001__x0001__x0001__x0001__x0001__x0014_@_x0001__x0001__x0001__x0001__x0001__x0001__x0010_@_x0001__x0001__x0001__x0001__x0001__x0001__x0010_@_x0001__x0001__x0001__x0001__x0001__x0001__x0001_@_x0001__x0001__x0001__x0001__x0001__x0001__x0010_@_x0001__x0001__x0001__x0001__x0001__x0001_ð?_x0001__x0001__x0001__x0001__x0001__x0001__x0001_@_x0001__x0001__x0001__x0001__x0001__x0001__x0001_@_x0001__x0001__x0001__x0001__x0001__x0001__x0010_@_x0001__x0001__x0001__x0001__x0001__x0001__x0001_@_x0001__x0001__x0001__x0001__x0001__x0001_ð?_x0001__x0001__x0001__x0001__x0001__x0001__x0008_@_x0001__x0001__x0001__x0001__x0001__x0001_ð?_x0001__x0001__x0001__x0001__x0001__x0001__x0008_@_x0001__x0001__x0001__x0001__x0001__x0001__x0001_@_x0001__x0001__x0001__x0001__x0001__x0001__x0001_@_x0001__x0001__x0001__x0001__x0001__x0001__x0001_@_x0001__x0001__x0001__x0001__x0001__x0001_ð?_x0001__x0001__x0001__x0001__x0001__x0001__x0014_@_x0001__x0001__x0001__x0001__x0001__x0001__x0001_@_x0001__x0001__x0001__x0001__x0001__x0001__x0008_@_x0001__x0001__x0001__x0001__x0001__x0001__x0010_@_x0001__x0001__x0001__x0001__x0001__x0001__x0008_@_x0001__x0001__x0001__x0001__x0001__x0001__x0010_@_x0001__x0001__x0001__x0001__x0001__x0002__x0001__x0001__x0008_@_x0001__x0001__x0001__x0001__x0001__x0001__x0008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0001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ð?_x0001__x0001__x0001__x0001__x0001__x0001__x0014_@_x0001__x0001__x0001__x0001__x0001__x0001__x0014_@_x0001__x0001__x0001__x0001__x0001__x0001__x0001_@_x0001__x0001__x0001__x0001__x0001__x0001__x0001_@_x0001__x0001__x0001__x0001__x0001__x0001__x0010_@_x0001__x0001__x0001__x0001__x0001__x0001__x0001_@_x0001__x0001__x0001__x0001__x0001__x0001__x0008_@_x0001__x0001__x0001__x0001__x0001__x0001__x0001_@_x0001__x0001__x0001__x0001__x0001__x0001__x0001_@_x0001__x0001__x0001__x0001__x0001__x0001_ð?_x0001__x0001__x0001__x0001__x0001__x0001__x0010_@_x0001__x0001__x0001__x0001__x0001__x0001_ð?_x0001__x0001__x0001__x0001__x0001__x0001__x0010_@_x0001__x0001__x0001__x0001__x0001__x0001__x0014_@_x0001__x0001__x0001__x0001__x0001__x0001__x0008_@_x0001__x0001__x0001__x0001__x0001__x0001__x0008_@_x0001__x0001__x0001__x0001__x0001__x0001_ð?_x0001__x0001__x0001__x0001__x0001__x0001__x0010_@</t>
  </si>
  <si>
    <t>ca69931149f138b9fc36ecdb144f2e51_x0001__x0002__x0001__x0001__x0001__x0001__x0001__x0001__x0001_@_x0001__x0001__x0001__x0001__x0001__x0001__x0001_@_x0001__x0001__x0001__x0001__x0001__x0001__x0010_@_x0001__x0001__x0001__x0001__x0001__x0001__x0008_@_x0001__x0001__x0001__x0001__x0001__x0001__x0008_@_x0001__x0001__x0001__x0001__x0001__x0001__x0010_@_x0001__x0001__x0001__x0001__x0001__x0001_ð?_x0001__x0001__x0001__x0001__x0001__x0001__x0010_@_x0001__x0001__x0001__x0001__x0001__x0001__x0014_@_x0001__x0001__x0001__x0001__x0001__x0001__x0008_@_x0001__x0001__x0001__x0001__x0001__x0001_ð?_x0001__x0001__x0001__x0001__x0001__x0001__x0014_@_x0001__x0001__x0001__x0001__x0001__x0001__x0014_@_x0001__x0001__x0001__x0001__x0001__x0001__x0008_@_x0001__x0001__x0001__x0001__x0001__x0001__x0014_@_x0001__x0001__x0001__x0001__x0001__x0001__x0001_@_x0001__x0001__x0001__x0001__x0001__x0001__x0014_@_x0001__x0001__x0001__x0001__x0001__x0001__x0001_@_x0001__x0001__x0001__x0001__x0001__x0001__x0010_@_x0001__x0001__x0001__x0001__x0001__x0001_ð?_x0001__x0001__x0001__x0001__x0001__x0001__x0008_@_x0001__x0001__x0001__x0001__x0001__x0001__x0001_@_x0001__x0001__x0001__x0001__x0001__x0001__x0008_@_x0001__x0001__x0001__x0001__x0001__x0001__x0010_@_x0001__x0001__x0001__x0001__x0001__x0001__x0008_@_x0001__x0001__x0001__x0001__x0001__x0001__x0008_@_x0001__x0001__x0001__x0001__x0001__x0001__x0001_@_x0001__x0001__x0001__x0001__x0001__x0001__x0010_@_x0001__x0001__x0001__x0001__x0001__x0001__x0010_@_x0001__x0001__x0001__x0001__x0001__x0001__x0008_@_x0001__x0001__x0001__x0001__x0001__x0001__x0001_@_x0001__x0001__x0001__x0001__x0001__x0002__x0001__x0001__x0001_@_x0001__x0001__x0001__x0001__x0001__x0001__x0014_@_x0001__x0001__x0001__x0001__x0001__x0001__x0010_@_x0001__x0001__x0001__x0001__x0001__x0001__x0008_@_x0001__x0001__x0001__x0001__x0001__x0001__x0010_@_x0001__x0001__x0001__x0001__x0001__x0001__x0014_@_x0001__x0001__x0001__x0001__x0001__x0001__x0008_@_x0001__x0001__x0001__x0001__x0001__x0001__x0014_@_x0001__x0001__x0001__x0001__x0001__x0001__x0008_@_x0001__x0001__x0001__x0001__x0001__x0001__x0008_@_x0001__x0001__x0001__x0001__x0001__x0001__x0001_@_x0001__x0001__x0001__x0001__x0001__x0001__x0001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0014_@_x0001__x0001__x0001__x0001__x0001__x0001__x0010_@_x0001__x0001__x0001__x0001__x0001__x0001_ð?_x0001__x0001__x0001__x0001__x0001__x0001__x0008_@_x0001__x0001__x0001__x0001__x0001__x0001__x0008_@_x0001__x0001__x0001__x0001__x0001__x0001__x0014_@_x0001__x0001__x0001__x0001__x0001__x0001__x0010_@_x0001__x0001__x0001__x0001__x0001__x0001__x0001_@_x0001__x0001__x0001__x0001__x0001__x0001__x0008_@_x0001__x0001__x0001__x0001__x0001__x0001__x0008_@_x0001__x0001__x0001__x0001__x0001__x0001__x0010_@_x0001__x0001__x0001__x0001__x0001__x0001__x0001_@_x0001__x0001__x0001__x0001__x0001__x0001__x0010_@_x0001__x0001__x0001__x0001__x0001__x0001__x0001_@_x0001__x0001__x0001__x0001__x0001__x0001__x0008_@_x0001__x0002__x0001__x0001__x0001__x0001__x0001__x0001__x0014_@_x0001__x0001__x0001__x0001__x0001__x0001_ð?_x0001__x0001__x0001__x0001__x0001__x0001__x0010_@_x0001__x0001__x0001__x0001__x0001__x0001__x0014_@_x0001__x0001__x0001__x0001__x0001__x0001__x0001_@_x0001__x0001__x0001__x0001__x0001__x0001__x0001_@_x0001__x0001__x0001__x0001__x0001__x0001__x0008_@_x0001__x0001__x0001__x0001__x0001__x0001_ð?_x0001__x0001__x0001__x0001__x0001__x0001__x0001_@_x0001__x0001__x0001__x0001__x0001__x0001_ð?_x0001__x0001__x0001__x0001__x0001__x0001_ð?_x0001__x0001__x0001__x0001__x0001__x0001_ð?_x0001__x0001__x0001__x0001__x0001__x0001__x0014_@_x0001__x0001__x0001__x0001__x0001__x0001__x0001_@_x0001__x0001__x0001__x0001__x0001__x0001__x0008_@_x0001__x0001__x0001__x0001__x0001__x0001__x0010_@_x0001__x0001__x0001__x0001__x0001__x0001__x0001_@_x0001__x0001__x0001__x0001__x0001__x0001__x0010_@_x0001__x0001__x0001__x0001__x0001__x0001__x0010_@_x0001__x0001__x0001__x0001__x0001__x0001__x0001_@_x0001__x0001__x0001__x0001__x0001__x0001__x0001_@_x0001__x0001__x0001__x0001__x0001__x0001__x0001_@_x0001__x0001__x0001__x0001__x0001__x0001_ð?_x0001__x0001__x0001__x0001__x0001__x0001__x0001_@_x0001__x0001__x0001__x0001__x0001__x0001__x0001_@_x0001__x0001__x0001__x0001__x0001__x0001__x0001_@_x0001__x0001__x0001__x0001__x0001__x0001__x0010_@_x0001__x0001__x0001__x0001__x0001__x0001__x0008_@_x0001__x0001__x0001__x0001__x0001__x0001__x0008_@_x0001__x0001__x0001__x0001__x0001__x0001_ð?_x0001__x0001__x0001__x0001__x0001__x0001__x0010_@_x0001__x0001__x0001__x0001__x0001__x0002__x0001__x0001__x0010_@_x0001__x0001__x0001__x0001__x0001__x0001_ð?_x0001__x0001__x0001__x0001__x0001__x0001__x0008_@_x0001__x0001__x0001__x0001__x0001__x0001__x0010_@_x0001__x0001__x0001__x0001__x0001__x0001__x0001_@_x0001__x0001__x0001__x0001__x0001__x0001__x0008_@_x0001__x0001__x0001__x0001__x0001__x0001__x0001_@_x0001__x0001__x0001__x0001__x0001__x0001__x0001_@_x0001__x0001__x0001__x0001__x0001__x0001__x0001_@_x0001__x0001__x0001__x0001__x0001__x0001__x0014_@_x0001__x0001__x0001__x0001__x0001__x0001__x0008_@_x0001__x0001__x0001__x0001__x0001__x0001__x0001_@_x0001__x0001__x0001__x0001__x0001__x0001__x0008_@_x0001__x0001__x0001__x0001__x0001__x0001__x0014_@_x0001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0001_@_x0001__x0001__x0001__x0001__x0001__x0001__x0008_@_x0001__x0001__x0001__x0001__x0001__x0001__x0010_@_x0001__x0001__x0001__x0001__x0001__x0001__x0001_@_x0001__x0001__x0001__x0001__x0001__x0001__x0001_@_x0001__x0001__x0001__x0001__x0001__x0001__x0001_@_x0001__x0001__x0001__x0001__x0001__x0001__x0008_@_x0001__x0001__x0001__x0001__x0001__x0001__x0008_@_x0001__x0001__x0001__x0001__x0001__x0001__x0001_@_x0001__x0001__x0001__x0001__x0001__x0001__x0008_@_x0001__x0001__x0001__x0001__x0001__x0001__x0008_@_x0001__x0001__x0001__x0001__x0001__x0001_ð?_x0001__x0001__x0001__x0001__x0001__x0001_ð?_x0001__x0002__x0001__x0001__x0001__x0001__x0001__x0001__x0001_@_x0001__x0001__x0001__x0001__x0001__x0001__x0001_@_x0001__x0001__x0001__x0001__x0001__x0001_ð?_x0001__x0001__x0001__x0001__x0001__x0001_ð?_x0001__x0001__x0001__x0001__x0001__x0001__x0008_@_x0001__x0001__x0001__x0001__x0001__x0001_ð?_x0001__x0001__x0001__x0001__x0001__x0001__x0001_@_x0001__x0001__x0001__x0001__x0001__x0001__x0001_@_x0001__x0001__x0001__x0001__x0001__x0001__x0008_@_x0001__x0001__x0001__x0001__x0001__x0001_ð?_x0001__x0001__x0001__x0001__x0001__x0001__x0001_@_x0001__x0001__x0001__x0001__x0001__x0001__x0008_@_x0001__x0001__x0001__x0001__x0001__x0001__x0008_@_x0001__x0001__x0001__x0001__x0001__x0001__x0001_@_x0001__x0001__x0001__x0001__x0001__x0001__x0001_@_x0001__x0001__x0001__x0001__x0001__x0001__x0008_@_x0001__x0001__x0001__x0001__x0001__x0001__x0008_@_x0001__x0001__x0001__x0001__x0001__x0001__x0001_@_x0001__x0001__x0001__x0001__x0001__x0001__x0010_@_x0001__x0001__x0001__x0001__x0001__x0001__x0010_@_x0001__x0001__x0001__x0001__x0001__x0001__x0001_@_x0001__x0001__x0001__x0001__x0001__x0001__x0008_@_x0001__x0001__x0001__x0001__x0001__x0001__x0008_@_x0001__x0001__x0001__x0001__x0001__x0001__x0001_@_x0001__x0001__x0001__x0001__x0001__x0001__x0010_@_x0001__x0001__x0001__x0001__x0001__x0001__x0010_@_x0001__x0001__x0001__x0001__x0001__x0001_ð?_x0001__x0001__x0001__x0001__x0001__x0001__x0008_@_x0001__x0001__x0001__x0001__x0001__x0001_ð?_x0001__x0001__x0001__x0001__x0001__x0001__x0001_@_x0001__x0001__x0001__x0001__x0001__x0001__x0001_@_x0001__x0001__x0001__x0001__x0001__x0002__x0001__x0001__x0014_@_x0001__x0001__x0001__x0001__x0001__x0001__x0014_@_x0001__x0001__x0001__x0001__x0001__x0001__x0010_@_x0001__x0001__x0001__x0001__x0001__x0001__x0010_@_x0001__x0001__x0001__x0001__x0001__x0001__x0008_@_x0001__x0001__x0001__x0001__x0001__x0001__x0010_@_x0001__x0001__x0001__x0001__x0001__x0001__x0010_@_x0001__x0001__x0001__x0001__x0001__x0001__x0014_@_x0001__x0001__x0001__x0001__x0001__x0001__x0014_@_x0001__x0001__x0001__x0001__x0001__x0001_ð?_x0001__x0001__x0001__x0001__x0001__x0001_ð?_x0001__x0001__x0001__x0001__x0001__x0001__x0001_@_x0001__x0001__x0001__x0001__x0001__x0001__x0008_@_x0001__x0001__x0001__x0001__x0001__x0001__x0001_@_x0001__x0001__x0001__x0001__x0001__x0001_ð?_x0001__x0001__x0001__x0001__x0001__x0001__x0014_@_x0001__x0001__x0001__x0001__x0001__x0001__x0001_@_x0001__x0001__x0001__x0001__x0001__x0001__x0010_@_x0001__x0001__x0001__x0001__x0001__x0001__x0001_@_x0001__x0001__x0001__x0001__x0001__x0001__x0008_@_x0001__x0001__x0001__x0001__x0001__x0001__x0014_@_x0001__x0001__x0001__x0001__x0001__x0001__x0014_@_x0001__x0001__x0001__x0001__x0001__x0001_ð?_x0001__x0001__x0001__x0001__x0001__x0001__x0001_@_x0001__x0001__x0001__x0001__x0001__x0001__x0001_@_x0001__x0001__x0001__x0001__x0001__x0001__x0010_@_x0001__x0001__x0001__x0001__x0001__x0001__x0010_@_x0001__x0001__x0001__x0001__x0001__x0001__x0008_@_x0001__x0001__x0001__x0001__x0001__x0001__x0001_@_x0001__x0001__x0001__x0001__x0001__x0001__x0014_@_x0001__x0001__x0001__x0001__x0001__x0001__x0010_@_x0001__x0001__x0001__x0001__x0001__x0001__x0010_@_x0001__x0002__x0001__x0001__x0001__x0001__x0001__x0001__x0001_@_x0001__x0001__x0001__x0001__x0001__x0001__x0001_@_x0001__x0001__x0001__x0001__x0001__x0001__x0008_@_x0001__x0001__x0001__x0001__x0001__x0001__x0001_@_x0001__x0001__x0001__x0001__x0001__x0001__x0010_@_x0001__x0001__x0001__x0001__x0001__x0001_ð?_x0001__x0001__x0001__x0001__x0001__x0001__x0001_@_x0001__x0001__x0001__x0001__x0001__x0001__x0001_@_x0001__x0001__x0001__x0001__x0001__x0001__x0014_@_x0001__x0001__x0001__x0001__x0001__x0001__x0010_@_x0001__x0001__x0001__x0001__x0001__x0001__x0008_@_x0001__x0001__x0001__x0001__x0001__x0001__x0010_@_x0001__x0001__x0001__x0001__x0001__x0001__x0014_@_x0001__x0001__x0001__x0001__x0001__x0001__x0008_@_x0001__x0001__x0001__x0001__x0001__x0001__x0001_@_x0001__x0001__x0001__x0001__x0001__x0001_ð?_x0001__x0001__x0001__x0001__x0001__x0001__x0010_@_x0001__x0001__x0001__x0001__x0001__x0001__x0010_@_x0001__x0001__x0001__x0001__x0001__x0001__x0001_@_x0001__x0001__x0001__x0001__x0001__x0001_ð?_x0001__x0001__x0001__x0001__x0001__x0001__x0010_@_x0001__x0001__x0001__x0001__x0001__x0001__x0010_@_x0001__x0001__x0001__x0001__x0001__x0001__x0014_@_x0001__x0001__x0001__x0001__x0001__x0001__x0010_@_x0001__x0001__x0001__x0001__x0001__x0001__x0008_@_x0001__x0001__x0001__x0001__x0001__x0001__x0010_@_x0001__x0001__x0001__x0001__x0001__x0001__x0001_@_x0001__x0001__x0001__x0001__x0001__x0001__x0008_@_x0001__x0001__x0001__x0001__x0001__x0001__x0001_@_x0001__x0001__x0001__x0001__x0001__x0001__x0010_@_x0001__x0001__x0001__x0001__x0001__x0001__x0001_@_x0001__x0001__x0001__x0001__x0001__x0002__x0001__x0001__x0008_@_x0001__x0001__x0001__x0001__x0001__x0001_ð?_x0001__x0001__x0001__x0001__x0001__x0001__x0001_@_x0001__x0001__x0001__x0001__x0001__x0001__x0008_@_x0001__x0001__x0001__x0001__x0001__x0001__x0008_@_x0001__x0001__x0001__x0001__x0001__x0001__x0010_@_x0001__x0001__x0001__x0001__x0001__x0001_ð?_x0001__x0001__x0001__x0001__x0001__x0001__x0010_@_x0001__x0001__x0001__x0001__x0001__x0001__x0010_@_x0001__x0001__x0001__x0001__x0001__x0001__x0008_@_x0001__x0001__x0001__x0001__x0001__x0001_ð?_x0001__x0001__x0001__x0001__x0001__x0001__x0001_@_x0001__x0001__x0001__x0001__x0001__x0001_ð?_x0001__x0001__x0001__x0001__x0001__x0001__x0001_@_x0001__x0001__x0001__x0001__x0001__x0001__x0008_@_x0001__x0001__x0001__x0001__x0001__x0001__x0001_@_x0001__x0001__x0001__x0001__x0001__x0001__x0008_@_x0001__x0001__x0001__x0001__x0001__x0001__x0010_@_x0001__x0001__x0001__x0001__x0001__x0001__x0001_@_x0001__x0001__x0001__x0001__x0001__x0001__x0008_@_x0001__x0001__x0001__x0001__x0001__x0001__x0008_@_x0001__x0001__x0001__x0001__x0001__x0001__x0001_@_x0001__x0001__x0001__x0001__x0001__x0001__x0008_@_x0001__x0001__x0001__x0001__x0001__x0001__x0008_@_x0001__x0001__x0001__x0001__x0001__x0001__x0001_@_x0001__x0001__x0001__x0001__x0001__x0001__x0001_@_x0001__x0001__x0001__x0001__x0001__x0001__x0001_@_x0001__x0001__x0001__x0001__x0001__x0001__x0010_@_x0001__x0001__x0001__x0001__x0001__x0001__x0001_@_x0001__x0001__x0001__x0001__x0001__x0001__x0014_@_x0001__x0001__x0001__x0001__x0001__x0001_ð?_x0001__x0001__x0001__x0001__x0001__x0001__x0008_@_x0001__x0002__x0001__x0001__x0001__x0001__x0001__x0001__x0008_@_x0001__x0001__x0001__x0001__x0001__x0001__x0001_@_x0001__x0001__x0001__x0001__x0001__x0001__x0010_@_x0001__x0001__x0001__x0001__x0001__x0001__x0001_@_x0001__x0001__x0001__x0001__x0001__x0001__x0010_@_x0001__x0001__x0001__x0001__x0001__x0001__x0010_@_x0001__x0001__x0001__x0001__x0001__x0001__x0001_@_x0001__x0001__x0001__x0001__x0001__x0001__x0018_@_x0001__x0001__x0001__x0001__x0001__x0001__x0010_@_x0001__x0001__x0001__x0001__x0001__x0001__x0014_@_x0001__x0001__x0001__x0001__x0001__x0001__x0010_@_x0001__x0001__x0001__x0001__x0001__x0001__x0008_@_x0001__x0001__x0001__x0001__x0001__x0001__x0008_@_x0001__x0001__x0001__x0001__x0001__x0001__x0008_@_x0001__x0001__x0001__x0001__x0001__x0001_ð?_x0001__x0001__x0001__x0001__x0001__x0001__x0008_@_x0001__x0001__x0001__x0001__x0001__x0001__x0010_@_x0001__x0001__x0001__x0001__x0001__x0001__x0014_@_x0001__x0001__x0001__x0001__x0001__x0001_ð?_x0001__x0001__x0001__x0001__x0001__x0001__x0014_@_x0001__x0001__x0001__x0001__x0001__x0001_ð?_x0001__x0001__x0001__x0001__x0001__x0001__x0001_@_x0001__x0001__x0001__x0001__x0001__x0001__x0001_@_x0001__x0001__x0001__x0001__x0001__x0001__x0008_@_x0001__x0001__x0001__x0001__x0001__x0001_ð?_x0001__x0001__x0001__x0001__x0001__x0001__x0008_@_x0001__x0001__x0001__x0001__x0001__x0001__x0008_@_x0001__x0001__x0001__x0001__x0001__x0001_ð?_x0001__x0001__x0001__x0001__x0001__x0001__x0001_@_x0001__x0001__x0001__x0001__x0001__x0001__x0001_@_x0001__x0001__x0001__x0001__x0001__x0001__x0001_@_x0001__x0001__x0001__x0001__x0001__x0002__x0001__x0001__x0010_@_x0001__x0001__x0001__x0001__x0001__x0001__x0010_@_x0001__x0001__x0001__x0001__x0001__x0001__x0001_@_x0001__x0001__x0001__x0001__x0001__x0001__x0010_@_x0001__x0001__x0001__x0001__x0001__x0001__x0001_@_x0001__x0001__x0001__x0001__x0001__x0001_ð?_x0001__x0001__x0001__x0001__x0001__x0001__x0010_@_x0001__x0001__x0001__x0001__x0001__x0001__x0010_@_x0001__x0001__x0001__x0001__x0001__x0001__x0001_@_x0001__x0001__x0001__x0001__x0001__x0001__x0010_@_x0001__x0001__x0001__x0001__x0001__x0001__x0001_@_x0001__x0001__x0001__x0001__x0001__x0001__x0010_@_x0001__x0001__x0001__x0001__x0001__x0001_ð?_x0001__x0001__x0001__x0001__x0001__x0001__x0018_@_x0001__x0001__x0001__x0001__x0001__x0001__x0008_@_x0001__x0001__x0001__x0001__x0001__x0001__x0010_@_x0001__x0001__x0001__x0001__x0001__x0001__x0001_@_x0001__x0001__x0001__x0001__x0001__x0001__x0008_@_x0001__x0001__x0001__x0001__x0001__x0001__x0008_@_x0001__x0001__x0001__x0001__x0001__x0001__x0014_@_x0001__x0001__x0001__x0001__x0001__x0001__x0010_@_x0001__x0001__x0001__x0001__x0001__x0001__x0008_@_x0001__x0001__x0001__x0001__x0001__x0001__x0014_@_x0001__x0001__x0001__x0001__x0001__x0001__x0001_@_x0001__x0001__x0001__x0001__x0001__x0001__x0010_@_x0001__x0001__x0001__x0001__x0001__x0001__x0001_@_x0001__x0001__x0001__x0001__x0001__x0001__x0001_@_x0001__x0001__x0001__x0001__x0001__x0001__x0001_@_x0001__x0001__x0001__x0001__x0001__x0001_ð?_x0001__x0001__x0001__x0001__x0001__x0001__x0001_@_x0001__x0001__x0001__x0001__x0001__x0001__x0008_@_x0001__x0001__x0001__x0001__x0001__x0001_ð?_x0001__x0002__x0001__x0001__x0001__x0001__x0001__x0001__x0010_@_x0001__x0001__x0001__x0001__x0001__x0001__x0010_@_x0001__x0001__x0001__x0001__x0001__x0001__x0010_@_x0001__x0001__x0001__x0001__x0001__x0001__x0014_@_x0001__x0001__x0001__x0001__x0001__x0001__x0010_@_x0001__x0001__x0001__x0001__x0001__x0001__x0001_@_x0001__x0001__x0001__x0001__x0001__x0001__x0014_@_x0001__x0001__x0001__x0001__x0001__x0001_ð?_x0001__x0001__x0001__x0001__x0001__x0001_ð?_x0001__x0001__x0001__x0001__x0001__x0001__x0008_@_x0001__x0001__x0001__x0001__x0001__x0001__x0008_@_x0001__x0001__x0001__x0001__x0001__x0001__x0001_@_x0001__x0001__x0001__x0001__x0001__x0001__x0008_@_x0001__x0001__x0001__x0001__x0001__x0001__x0008_@_x0001__x0001__x0001__x0001__x0001__x0001__x0010_@_x0001__x0001__x0001__x0001__x0001__x0001_ð?_x0001__x0001__x0001__x0001__x0001__x0001__x0001_@_x0001__x0001__x0001__x0001__x0001__x0001__x0008_@_x0001__x0001__x0001__x0001__x0001__x0001__x0008_@_x0001__x0001__x0001__x0001__x0001__x0001__x0001_@_x0001__x0001__x0001__x0001__x0001__x0001__x0008_@_x0001__x0001__x0001__x0001__x0001__x0001__x0001_@_x0001__x0001__x0001__x0001__x0001__x0001__x0014_@_x0001__x0001__x0001__x0001__x0001__x0001__x0010_@_x0001__x0001__x0001__x0001__x0001__x0001__x0001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0014_@_x0001__x0001__x0001__x0001__x0001__x0002__x0001__x0001_ð?_x0001__x0001__x0001__x0001__x0001__x0001_ð?_x0001__x0001__x0001__x0001__x0001__x0001__x0008_@_x0001__x0001__x0001__x0001__x0001__x0001__x0001_@_x0001__x0001__x0001__x0001__x0001__x0001__x0008_@_x0001__x0001__x0001__x0001__x0001__x0001_ð?_x0001__x0001__x0001__x0001__x0001__x0001__x0001_@_x0001__x0001__x0001__x0001__x0001__x0001__x0014_@_x0001__x0001__x0001__x0001__x0001__x0001__x0001_@_x0001__x0001__x0001__x0001__x0001__x0001__x0008_@_x0001__x0001__x0001__x0001__x0001__x0001__x0008_@_x0001__x0001__x0001__x0001__x0001__x0001__x0001_@_x0001__x0001__x0001__x0001__x0001__x0001__x0008_@_x0001__x0001__x0001__x0001__x0001__x0001__x0008_@_x0001__x0001__x0001__x0001__x0001__x0001__x0001_@_x0001__x0001__x0001__x0001__x0001__x0001__x0010_@_x0001__x0001__x0001__x0001__x0001__x0001__x0008_@_x0001__x0001__x0001__x0001__x0001__x0001__x0008_@_x0001__x0001__x0001__x0001__x0001__x0001__x0008_@_x0001__x0001__x0001__x0001__x0001__x0001__x0014_@_x0001__x0001__x0001__x0001__x0001__x0001__x0018_@_x0001__x0001__x0001__x0001__x0001__x0001__x0010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0001_@_x0001__x0001__x0001__x0001__x0001__x0001__x0010_@_x0001__x0001__x0001__x0001__x0001__x0001_ð?_x0001__x0001__x0001__x0001__x0001__x0001__x0008_@_x0001__x0001__x0001__x0001__x0001__x0001__x0008_@_x0001__x0002__x0001__x0001__x0001__x0001__x0001__x0001__x0001_@_x0001__x0001__x0001__x0001__x0001__x0001_ð?_x0001__x0001__x0001__x0001__x0001__x0001__x0010_@_x0001__x0001__x0001__x0001__x0001__x0001__x0008_@_x0001__x0001__x0001__x0001__x0001__x0001__x0001_@_x0001__x0001__x0001__x0001__x0001__x0001__x0014_@_x0001__x0001__x0001__x0001__x0001__x0001__x0001_@_x0001__x0001__x0001__x0001__x0001__x0001_ð?_x0001__x0001__x0001__x0001__x0001__x0001__x0008_@_x0001__x0001__x0001__x0001__x0001__x0001__x0001_@_x0001__x0001__x0001__x0001__x0001__x0001__x0001_@_x0001__x0001__x0001__x0001__x0001__x0001__x0008_@_x0001__x0001__x0001__x0001__x0001__x0001__x0001_@_x0001__x0001__x0001__x0001__x0001__x0001_ð?_x0001__x0001__x0001__x0001__x0001__x0001__x0001_@_x0001__x0001__x0001__x0001__x0001__x0001__x0018_@_x0001__x0001__x0001__x0001__x0001__x0001__x0001_@_x0001__x0001__x0001__x0001__x0001__x0001__x0010_@_x0001__x0001__x0001__x0001__x0001__x0001__x0001_@_x0001__x0001__x0001__x0001__x0001__x0001__x0008_@_x0001__x0001__x0001__x0001__x0001__x0001__x0010_@_x0001__x0001__x0001__x0001__x0001__x0001_ð?_x0001__x0001__x0001__x0001__x0001__x0001__x0008_@_x0001__x0001__x0001__x0001__x0001__x0001__x0014_@_x0001__x0001__x0001__x0001__x0001__x0001__x0010_@_x0001__x0001__x0001__x0001__x0001__x0001__x0008_@_x0001__x0001__x0001__x0001__x0001__x0001_ð?_x0001__x0001__x0001__x0001__x0001__x0001__x0001_@_x0001__x0001__x0001__x0001__x0001__x0001__x0008_@_x0001__x0001__x0001__x0001__x0001__x0001__x0008_@_x0001__x0001__x0001__x0001__x0001__x0001__x0008_@_x0001__x0001__x0001__x0001__x0001__x0002__x0001__x0001_ð?_x0001__x0001__x0001__x0001__x0001__x0001__x0001_@_x0001__x0001__x0001__x0001__x0001__x0001_ð?_x0001__x0001__x0001__x0001__x0001__x0001_ð?_x0001__x0001__x0001__x0001__x0001__x0001__x0001_@_x0001__x0001__x0001__x0001__x0001__x0001__x0001_@_x0001__x0001__x0001__x0001__x0001__x0001__x0010_@_x0001__x0001__x0001__x0001__x0001__x0001__x0010_@_x0001__x0001__x0001__x0001__x0001__x0001__x0008_@_x0001__x0001__x0001__x0001__x0001__x0001__x0008_@_x0001__x0001__x0001__x0001__x0001__x0001_ð?_x0001__x0001__x0001__x0001__x0001__x0001_ð?_x0001__x0001__x0001__x0001__x0001__x0001_ð?_x0001__x0001__x0001__x0001__x0001__x0001__x0008_@_x0001__x0001__x0001__x0001__x0001__x0001__x0008_@_x0001__x0001__x0001__x0001__x0001__x0001__x0010_@_x0001__x0001__x0001__x0001__x0001__x0001__x0014_@_x0001__x0001__x0001__x0001__x0001__x0001__x0008_@_x0001__x0001__x0001__x0001__x0001__x0001__x0010_@_x0001__x0001__x0001__x0001__x0001__x0001__x0008_@_x0001__x0001__x0001__x0001__x0001__x0001__x0010_@_x0001__x0001__x0001__x0001__x0001__x0001_ð?_x0001__x0001__x0001__x0001__x0001__x0001__x0008_@_x0001__x0001__x0001__x0001__x0001__x0001__x0008_@_x0001__x0001__x0001__x0001__x0001__x0001__x0001_@_x0001__x0001__x0001__x0001__x0001__x0001__x0008_@_x0001__x0001__x0001__x0001__x0001__x0001__x0001_@_x0001__x0001__x0001__x0001__x0001__x0001__x0010_@_x0001__x0001__x0001__x0001__x0001__x0001__x0001_@_x0001__x0001__x0001__x0001__x0001__x0001__x0008_@_x0001__x0001__x0001__x0001__x0001__x0001__x0008_@_x0001__x0001__x0001__x0001__x0001__x0001__x0008_@_x0001__x0002__x0001__x0001__x0001__x0001__x0001__x0001__x0001_@_x0001__x0001__x0001__x0001__x0001__x0001__x0008_@_x0001__x0001__x0001__x0001__x0001__x0001__x0001_@_x0001__x0001__x0001__x0001__x0001__x0001__x0001_@_x0001__x0001__x0001__x0001__x0001__x0001__x0001_@_x0001__x0001__x0001__x0001__x0001__x0001__x0008_@_x0001__x0001__x0001__x0001__x0001__x0001_ð?_x0001__x0001__x0001__x0001__x0001__x0001__x0008_@_x0001__x0001__x0001__x0001__x0001__x0001__x0001_@_x0001__x0001__x0001__x0001__x0001__x0001__x0008_@_x0001__x0001__x0001__x0001__x0001__x0001__x0008_@_x0001__x0001__x0001__x0001__x0001__x0001__x0014_@_x0001__x0001__x0001__x0001__x0001__x0001__x0001_@_x0001__x0001__x0001__x0001__x0001__x0001_ð?_x0001__x0001__x0001__x0001__x0001__x0001__x0008_@_x0001__x0001__x0001__x0001__x0001__x0001__x0008_@_x0001__x0001__x0001__x0001__x0001__x0001__x0010_@_x0001__x0001__x0001__x0001__x0001__x0001__x0001_@_x0001__x0001__x0001__x0001__x0001__x0001__x0001_@_x0001__x0001__x0001__x0001__x0001__x0001__x0001_@_x0001__x0001__x0001__x0001__x0001__x0001__x0001_@_x0001__x0001__x0001__x0001__x0001__x0001__x0008_@_x0001__x0001__x0001__x0001__x0001__x0001__x0014_@_x0001__x0001__x0001__x0001__x0001__x0001__x0010_@_x0001__x0001__x0001__x0001__x0001__x0001__x0010_@_x0001__x0001__x0001__x0001__x0001__x0001__x0010_@_x0001__x0001__x0001__x0001__x0001__x0001__x0001_@_x0001__x0001__x0001__x0001__x0001__x0001__x0008_@_x0001__x0001__x0001__x0001__x0001__x0001__x0008_@_x0001__x0001__x0001__x0001__x0001__x0001__x0008_@_x0001__x0001__x0001__x0001__x0001__x0001_ð?_x0001__x0001__x0001__x0001__x0001__x0002__x0001__x0001__x0010_@_x0001__x0001__x0001__x0001__x0001__x0001__x0010_@_x0001__x0001__x0001__x0001__x0001__x0001__x0001_@_x0001__x0001__x0001__x0001__x0001__x0001__x0001_@_x0001__x0001__x0001__x0001__x0001__x0001__x0001_@_x0001__x0001__x0001__x0001__x0001__x0001__x0001_@_x0001__x0001__x0001__x0001__x0001__x0001__x0010_@_x0001__x0001__x0001__x0001__x0001__x0001__x0001_@_x0001__x0001__x0001__x0001__x0001__x0001__x0001_@_x0001__x0001__x0001__x0001__x0001__x0001__x0014_@_x0001__x0001__x0001__x0001__x0001__x0001__x0001_@_x0001__x0001__x0001__x0001__x0001__x0001__x0008_@_x0001__x0001__x0001__x0001__x0001__x0001__x0008_@_x0001__x0001__x0001__x0001__x0001__x0001__x0018_@_x0001__x0001__x0001__x0001__x0001__x0001_ð?_x0001__x0001__x0001__x0001__x0001__x0001__x0001_@_x0001__x0001__x0001__x0001__x0001__x0001__x0008_@_x0001__x0001__x0001__x0001__x0001__x0001__x0001_@_x0001__x0001__x0001__x0001__x0001__x0001__x0010_@_x0001__x0001__x0001__x0001__x0001__x0001__x0010_@_x0001__x0001__x0001__x0001__x0001__x0001__x0014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0001_@_x0001__x0001__x0001__x0001__x0001__x0001__x0010_@_x0001__x0001__x0001__x0001__x0001__x0001__x0010_@_x0001__x0001__x0001__x0001__x0001__x0001_ð?_x0001__x0001__x0001__x0001__x0001__x0001__x0001_@_x0001__x0002__x0001__x0001__x0001__x0001__x0001__x0001__x0008_@_x0001__x0001__x0001__x0001__x0001__x0001__x0001_@_x0001__x0001__x0001__x0001__x0001__x0001__x0010_@_x0001__x0001__x0001__x0001__x0001__x0001__x0008_@_x0001__x0001__x0001__x0001__x0001__x0001__x0008_@_x0001__x0001__x0001__x0001__x0001__x0001__x0008_@_x0001__x0001__x0001__x0001__x0001__x0001_ð?_x0001__x0001__x0001__x0001__x0001__x0001_ð?_x0001__x0001__x0001__x0001__x0001__x0001__x0001_@_x0001__x0001__x0001__x0001__x0001__x0001_ð?_x0001__x0001__x0001__x0001__x0001__x0001__x0008_@_x0001__x0001__x0001__x0001__x0001__x0001__x0008_@_x0001__x0001__x0001__x0001__x0001__x0001_ð?_x0001__x0001__x0001__x0001__x0001__x0001__x0008_@_x0001__x0001__x0001__x0001__x0001__x0001_ð?_x0001__x0001__x0001__x0001__x0001__x0001_ð?_x0001__x0001__x0001__x0001__x0001__x0001_ð?_x0001__x0001__x0001__x0001__x0001__x0001__x0001_@_x0001__x0001__x0001__x0001__x0001__x0001__x0008_@_x0001__x0001__x0001__x0001__x0001__x0001__x0008_@_x0001__x0001__x0001__x0001__x0001__x0001__x0001_@_x0001__x0001__x0001__x0001__x0001__x0001__x0001_@_x0001__x0001__x0001__x0001__x0001__x0001__x0010_@_x0001__x0001__x0001__x0001__x0001__x0001__x0008_@_x0001__x0001__x0001__x0001__x0001__x0001_ð?_x0001__x0001__x0001__x0001__x0001__x0001__x0014_@_x0001__x0001__x0001__x0001__x0001__x0001__x0010_@_x0001__x0001__x0001__x0001__x0001__x0001__x0010_@_x0001__x0001__x0001__x0001__x0001__x0001__x0010_@_x0001__x0001__x0001__x0001__x0001__x0001__x0008_@_x0001__x0001__x0001__x0001__x0001__x0001__x0001_@_x0001__x0001__x0001__x0001__x0001__x0002__x0001__x0001__x0008_@_x0001__x0001__x0001__x0001__x0001__x0001__x0010_@_x0001__x0001__x0001__x0001__x0001__x0001__x0008_@_x0001__x0001__x0001__x0001__x0001__x0001__x0001_@_x0001__x0001__x0001__x0001__x0001__x0001_ð?_x0001__x0001__x0001__x0001__x0001__x0001_ð?_x0001__x0001__x0001__x0001__x0001__x0001__x0014_@_x0001__x0001__x0001__x0001__x0001__x0001__x0001_@_x0001__x0001__x0001__x0001__x0001__x0001__x0010_@_x0001__x0001__x0001__x0001__x0001__x0001__x0010_@_x0001__x0001__x0001__x0001__x0001__x0001__x0014_@_x0001__x0001__x0001__x0001__x0001__x0001__x0014_@_x0001__x0001__x0001__x0001__x0001__x0001__x0010_@_x0001__x0001__x0001__x0001__x0001__x0001__x0001_@_x0001__x0001__x0001__x0001__x0001__x0001__x0008_@_x0001__x0001__x0001__x0001__x0001__x0001__x0001_@_x0001__x0001__x0001__x0001__x0001__x0001__x0001_@_x0001__x0001__x0001__x0001__x0001__x0001__x0008_@_x0001__x0001__x0001__x0001__x0001__x0001__x0008_@_x0001__x0001__x0001__x0001__x0001__x0001__x0001_@_x0001__x0001__x0001__x0001__x0001__x0001__x0018_@_x0001__x0001__x0001__x0001__x0001__x0001__x0008_@_x0001__x0001__x0001__x0001__x0001__x0001__x0010_@_x0001__x0001__x0001__x0001__x0001__x0001__x0014_@_x0001__x0001__x0001__x0001__x0001__x0001__x0008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_x0010_@_x0001__x0002__x0001__x0001__x0001__x0001__x0001__x0001__x0010_@_x0001__x0001__x0001__x0001__x0001__x0001__x0001_@_x0001__x0001__x0001__x0001__x0001__x0001__x0010_@_x0001__x0001__x0001__x0001__x0001__x0001__x0010_@_x0001__x0001__x0001__x0001__x0001__x0001_ð?_x0001__x0001__x0001__x0001__x0001__x0001__x0014_@_x0001__x0001__x0001__x0001__x0001__x0001__x0001_@_x0001__x0001__x0001__x0001__x0001__x0001__x0001_@_x0001__x0001__x0001__x0001__x0001__x0001__x0008_@_x0001__x0001__x0001__x0001__x0001__x0001__x0018_@_x0001__x0001__x0001__x0001__x0001__x0001__x0014_@_x0001__x0001__x0001__x0001__x0001__x0001__x0010_@_x0001__x0001__x0001__x0001__x0001__x0001__x0001_@_x0001__x0001__x0001__x0001__x0001__x0001__x0008_@_x0001__x0001__x0001__x0001__x0001__x0001__x0010_@_x0001__x0001__x0001__x0001__x0001__x0001_ð?_x0001__x0001__x0001__x0001__x0001__x0001__x0014_@_x0001__x0001__x0001__x0001__x0001__x0001__x0008_@_x0001__x0001__x0001__x0001__x0001__x0001__x0001_@_x0001__x0001__x0001__x0001__x0001__x0001__x0001_@_x0001__x0001__x0001__x0001__x0001__x0001__x0010_@_x0001__x0001__x0001__x0001__x0001__x0001__x0010_@_x0001__x0001__x0001__x0001__x0001__x0001__x0010_@_x0001__x0001__x0001__x0001__x0001__x0001_ð?_x0001__x0001__x0001__x0001__x0001__x0001__x0010_@_x0001__x0001__x0001__x0001__x0001__x0001__x0010_@_x0001__x0001__x0001__x0001__x0001__x0001__x0001_@_x0001__x0001__x0001__x0001__x0001__x0001__x0001_@_x0001__x0001__x0001__x0001__x0001__x0001__x0008_@_x0001__x0001__x0001__x0001__x0001__x0001__x0014_@_x0001__x0001__x0001__x0001__x0001__x0001__x0008_@_x0001__x0001__x0001__x0001__x0001__x0002__x0001__x0001__x0008_@_x0001__x0001__x0001__x0001__x0001__x0001__x0010_@_x0001__x0001__x0001__x0001__x0001__x0001_ð?_x0001__x0001__x0001__x0001__x0001__x0001__x0008_@_x0001__x0001__x0001__x0001__x0001__x0001__x0001_@_x0001__x0001__x0001__x0001__x0001__x0001__x0010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0010_@_x0001__x0001__x0001__x0001__x0001__x0001__x0001_@_x0001__x0001__x0001__x0001__x0001__x0001_ð?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0001_@_x0001__x0001__x0001__x0001__x0001__x0001__x0018_@_x0001__x0001__x0001__x0001__x0001__x0001__x0010_@_x0001__x0001__x0001__x0001__x0001__x0001__x0010_@_x0001__x0001__x0001__x0001__x0001__x0001__x0008_@_x0001__x0001__x0001__x0001__x0001__x0001__x0014_@_x0001__x0001__x0001__x0001__x0001__x0001__x0008_@_x0001__x0001__x0001__x0001__x0001__x0001__x0008_@_x0001__x0001__x0001__x0001__x0001__x0001_ð?_x0001__x0001__x0001__x0001__x0001__x0001__x0014_@_x0001__x0001__x0001__x0001__x0001__x0001__x0010_@_x0001__x0002__x0001__x0001__x0001__x0001__x0001__x0001__x0010_@_x0001__x0001__x0001__x0001__x0001__x0001__x0008_@_x0001__x0001__x0001__x0001__x0001__x0001__x0001_@_x0001__x0001__x0001__x0001__x0001__x0001_ð?_x0001__x0001__x0001__x0001__x0001__x0001__x0008_@_x0001__x0001__x0001__x0001__x0001__x0001__x0001_@_x0001__x0001__x0001__x0001__x0001__x0001__x0010_@_x0001__x0001__x0001__x0001__x0001__x0001__x0001_@_x0001__x0001__x0001__x0001__x0001__x0001__x0001_@_x0001__x0001__x0001__x0001__x0001__x0001__x0001_@_x0001__x0001__x0001__x0001__x0001__x0001__x0008_@_x0001__x0001__x0001__x0001__x0001__x0001__x0001_@_x0001__x0001__x0001__x0001__x0001__x0001__x0010_@_x0001__x0001__x0001__x0001__x0001__x0001__x0010_@_x0001__x0001__x0001__x0001__x0001__x0001__x0018_@_x0001__x0001__x0001__x0001__x0001__x0001__x0014_@_x0001__x0001__x0001__x0001__x0001__x0001__x0010_@_x0001__x0001__x0001__x0001__x0001__x0001__x0014_@_x0001__x0001__x0001__x0001__x0001__x0001__x0018_@_x0001__x0001__x0001__x0001__x0001__x0001__x0001_@_x0001__x0001__x0001__x0001__x0001__x0001__x0014_@_x0001__x0001__x0001__x0001__x0001__x0001__x0001_@_x0001__x0001__x0001__x0001__x0001__x0001__x0001_@_x0001__x0001__x0001__x0001__x0001__x0001_ð?_x0001__x0001__x0001__x0001__x0001__x0001__x0001_@_x0001__x0001__x0001__x0001__x0001__x0001__x0010_@_x0001__x0001__x0001__x0001__x0001__x0001_ð?_x0001__x0001__x0001__x0001__x0001__x0001__x0001_@_x0001__x0001__x0001__x0001__x0001__x0001__x0014_@_x0001__x0001__x0001__x0001__x0001__x0001_ð?_x0001__x0001__x0001__x0001__x0001__x0001__x0014_@_x0001__x0001__x0001__x0001__x0001__x0002__x0001__x0001__x0014_@_x0001__x0001__x0001__x0001__x0001__x0001__x0008_@_x0001__x0001__x0001__x0001__x0001__x0001__x0001_@_x0001__x0001__x0001__x0001__x0001__x0001__x0001_@_x0001__x0001__x0001__x0001__x0001__x0001__x0008_@_x0001__x0001__x0001__x0001__x0001__x0001__x0014_@_x0001__x0001__x0001__x0001__x0001__x0001__x0014_@_x0001__x0001__x0001__x0001__x0001__x0001__x0014_@_x0001__x0001__x0001__x0001__x0001__x0001__x0001_@_x0001__x0001__x0001__x0001__x0001__x0001__x0001_@_x0001__x0001__x0001__x0001__x0001__x0001_ð?_x0001__x0001__x0001__x0001__x0001__x0001__x0008_@_x0001__x0001__x0001__x0001__x0001__x0001_ð?_x0001__x0001__x0001__x0001__x0001__x0001__x0001_@_x0001__x0001__x0001__x0001__x0001__x0001_ð?_x0001__x0001__x0001__x0001__x0001__x0001_ð?_x0001__x0001__x0001__x0001__x0001__x0001__x0001_@_x0001__x0001__x0001__x0001__x0001__x0001__x0010_@_x0001__x0001__x0001__x0001__x0001__x0001__x0001_@_x0001__x0001__x0001__x0001__x0001__x0001__x0014_@_x0001__x0001__x0001__x0001__x0001__x0001__x0001_@_x0001__x0001__x0001__x0001__x0001__x0001__x0008_@_x0001__x0001__x0001__x0001__x0001__x0001__x0014_@_x0001__x0001__x0001__x0001__x0001__x0001__x0008_@_x0001__x0001__x0001__x0001__x0001__x0001__x0001_@_x0001__x0001__x0001__x0001__x0001__x0001_ð?_x0001__x0001__x0001__x0001__x0001__x0001_ð?_x0001__x0001__x0001__x0001__x0001__x0001__x0010_@_x0001__x0001__x0001__x0001__x0001__x0001__x0001_@_x0001__x0001__x0001__x0001__x0001__x0001_ð?_x0001__x0001__x0001__x0001__x0001__x0001__x0008_@_x0001__x0001__x0001__x0001__x0001__x0001__x0014_@_x0001__x0002__x0001__x0001__x0001__x0001__x0001__x0001__x0014_@_x0001__x0001__x0001__x0001__x0001__x0001__x0008_@_x0001__x0001__x0001__x0001__x0001__x0001__x0001_@_x0001__x0001__x0001__x0001__x0001__x0001_ð?_x0001__x0001__x0001__x0001__x0001__x0001__x0008_@_x0001__x0001__x0001__x0001__x0001__x0001__x0010_@_x0001__x0001__x0001__x0001__x0001__x0001__x0001_@_x0001__x0001__x0001__x0001__x0001__x0001__x0001_@_x0001__x0001__x0001__x0001__x0001__x0001__x0001_@_x0001__x0001__x0001__x0001__x0001__x0001__x0008_@_x0001__x0001__x0001__x0001__x0001__x0001__x0010_@_x0001__x0001__x0001__x0001__x0001__x0001__x0010_@_x0001__x0001__x0001__x0001__x0001__x0001__x0001_@_x0001__x0001__x0001__x0001__x0001__x0001__x0008_@_x0001__x0001__x0001__x0001__x0001__x0001__x0014_@_x0001__x0001__x0001__x0001__x0001__x0001_ð?_x0001__x0001__x0001__x0001__x0001__x0001__x0001_@_x0001__x0001__x0001__x0001__x0001__x0001__x0001_@_x0001__x0001__x0001__x0001__x0001__x0001__x0001_@_x0001__x0001__x0001__x0001__x0001__x0001__x0001_@_x0001__x0001__x0001__x0001__x0001__x0001_ð?_x0001__x0001__x0001__x0001__x0001__x0001__x0010_@_x0001__x0001__x0001__x0001__x0001__x0001__x0014_@_x0001__x0001__x0001__x0001__x0001__x0001__x0010_@_x0001__x0001__x0001__x0001__x0001__x0001__x0014_@_x0001__x0001__x0001__x0001__x0001__x0001__x0010_@_x0001__x0001__x0001__x0001__x0001__x0001__x0008_@_x0001__x0001__x0001__x0001__x0001__x0001__x0001_@_x0001__x0001__x0001__x0001__x0001__x0001__x0014_@_x0001__x0001__x0001__x0001__x0001__x0001_ð?_x0001__x0001__x0001__x0001__x0001__x0001__x0008_@_x0001__x0001__x0001__x0001__x0001__x0002__x0001__x0001__x0008_@_x0001__x0001__x0001__x0001__x0001__x0001__x0014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0008_@_x0001__x0001__x0001__x0001__x0001__x0001__x0001_@_x0001__x0001__x0001__x0001__x0001__x0001_ð?_x0001__x0001__x0001__x0001__x0001__x0001__x0010_@_x0001__x0001__x0001__x0001__x0001__x0001__x0014_@_x0001__x0001__x0001__x0001__x0001__x0001__x0008_@_x0001__x0001__x0001__x0001__x0001__x0001__x0001_@_x0001__x0001__x0001__x0001__x0001__x0001__x0014_@_x0001__x0001__x0001__x0001__x0001__x0001__x0008_@_x0001__x0001__x0001__x0001__x0001__x0001__x0010_@_x0001__x0001__x0001__x0001__x0001__x0001__x0014_@_x0001__x0001__x0001__x0001__x0001__x0001_ð?_x0001__x0001__x0001__x0001__x0001__x0001_ð?_x0001__x0001__x0001__x0001__x0001__x0001__x0008_@_x0001__x0001__x0001__x0001__x0001__x0001__x0010_@_x0001__x0001__x0001__x0001__x0001__x0001_ð?_x0001__x0001__x0001__x0001__x0001__x0001__x0008_@_x0001__x0001__x0001__x0001__x0001__x0001__x0010_@_x0001__x0001__x0001__x0001__x0001__x0001__x0001_@_x0001__x0001__x0001__x0001__x0001__x0001__x0001_@_x0001__x0001__x0001__x0001__x0001__x0001_ð?_x0001__x0001__x0001__x0001__x0001__x0001_ð?_x0001__x0001__x0001__x0001__x0001__x0001__x0001_@_x0001__x0001__x0001__x0001__x0001__x0001__x0010_@_x0001__x0001__x0001__x0001__x0001__x0001_ð?_x0001__x0002__x0001__x0001__x0001__x0001__x0001__x0001_ð?_x0001__x0001__x0001__x0001__x0001__x0001__x0010_@_x0001__x0001__x0001__x0001__x0001__x0001__x0008_@_x0001__x0001__x0001__x0001__x0001__x0001_ð?_x0001__x0001__x0001__x0001__x0001__x0001_ð?_x0001__x0001__x0001__x0001__x0001__x0001_ð?_x0001__x0001__x0001__x0001__x0001__x0001__x0008_@_x0001__x0001__x0001__x0001__x0001__x0001__x0008_@_x0001__x0001__x0001__x0001__x0001__x0001__x0010_@_x0001__x0001__x0001__x0001__x0001__x0001_ð?_x0001__x0001__x0001__x0001__x0001__x0001__x0008_@_x0001__x0001__x0001__x0001__x0001__x0001__x0014_@_x0001__x0001__x0001__x0001__x0001__x0001__x0014_@_x0001__x0001__x0001__x0001__x0001__x0001__x0001_@_x0001__x0001__x0001__x0001__x0001__x0001__x0010_@_x0001__x0001__x0001__x0001__x0001__x0001__x0010_@_x0001__x0001__x0001__x0001__x0001__x0001__x0008_@_x0001__x0001__x0001__x0001__x0001__x0001_ð?_x0001__x0001__x0001__x0001__x0001__x0001__x0008_@_x0001__x0001__x0001__x0001__x0001__x0001__x0001_@_x0001__x0001__x0001__x0001__x0001__x0001__x0001_@_x0001__x0001__x0001__x0001__x0001__x0001_ð?_x0001__x0001__x0001__x0001__x0001__x0001_ð?_x0001__x0001__x0001__x0001__x0001__x0001__x0001_@_x0001__x0001__x0001__x0001__x0001__x0001__x0010_@_x0001__x0001__x0001__x0001__x0001__x0001__x0001_@_x0001__x0001__x0001__x0001__x0001__x0001__x0001_@_x0001__x0001__x0001__x0001__x0001__x0001__x0010_@_x0001__x0001__x0001__x0001__x0001__x0001__x0010_@_x0001__x0001__x0001__x0001__x0001__x0001__x0001_@_x0001__x0001__x0001__x0001__x0001__x0001__x0010_@_x0001__x0001__x0001__x0001__x0001__x0002__x0001__x0001__x0010_@_x0001__x0001__x0001__x0001__x0001__x0001__x0010_@_x0001__x0001__x0001__x0001__x0001__x0001__x0008_@_x0001__x0001__x0001__x0001__x0001__x0001_ð?_x0001__x0001__x0001__x0001__x0001__x0001__x0008_@_x0001__x0001__x0001__x0001__x0001__x0001__x0010_@_x0001__x0001__x0001__x0001__x0001__x0001__x0008_@_x0001__x0001__x0001__x0001__x0001__x0001__x0001_@_x0001__x0001__x0001__x0001__x0001__x0001__x0008_@_x0001__x0001__x0001__x0001__x0001__x0001__x0001_@_x0001__x0001__x0001__x0001__x0001__x0001__x0010_@_x0001__x0001__x0001__x0001__x0001__x0001_ð?_x0001__x0001__x0001__x0001__x0001__x0001__x0014_@_x0001__x0001__x0001__x0001__x0001__x0001__x0008_@_x0001__x0001__x0001__x0001__x0001__x0001__x0008_@_x0001__x0001__x0001__x0001__x0001__x0001_ð?_x0001__x0001__x0001__x0001__x0001__x0001__x0010_@_x0001__x0001__x0001__x0001__x0001__x0001__x0014_@_x0001__x0001__x0001__x0001__x0001__x0001__x0008_@_x0001__x0001__x0001__x0001__x0001__x0001__x0001_@_x0001__x0001__x0001__x0001__x0001__x0001__x0008_@_x0001__x0001__x0001__x0001__x0001__x0001_ð?_x0001__x0001__x0001__x0001__x0001__x0001__x0001_@_x0001__x0001__x0001__x0001__x0001__x0001_ð?_x0001__x0001__x0001__x0001__x0001__x0001__x0008_@_x0001__x0001__x0001__x0001__x0001__x0001__x0018_@_x0001__x0001__x0001__x0001__x0001__x0001__x0001_@_x0001__x0001__x0001__x0001__x0001__x0001__x0001_@_x0001__x0001__x0001__x0001__x0001__x0001__x0008_@_x0001__x0001__x0001__x0001__x0001__x0001_ð?_x0001__x0001__x0001__x0001__x0001__x0001__x0001_@_x0001__x0001__x0001__x0001__x0001__x0001__x0001_@_x0001__x0002__x0001__x0001__x0001__x0001__x0001__x0001__x0010_@_x0001__x0001__x0001__x0001__x0001__x0001__x0010_@_x0001__x0001__x0001__x0001__x0001__x0001__x0001_@_x0001__x0001__x0001__x0001__x0001__x0001__x0001_@_x0001__x0001__x0001__x0001__x0001__x0001__x0001_@_x0001__x0001__x0001__x0001__x0001__x0001__x0014_@_x0001__x0001__x0001__x0001__x0001__x0001__x0010_@_x0001__x0001__x0001__x0001__x0001__x0001__x0001_@_x0001__x0001__x0001__x0001__x0001__x0001__x0010_@_x0001__x0001__x0001__x0001__x0001__x0001__x0001_@_x0001__x0001__x0001__x0001__x0001__x0001__x0001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0014_@_x0001__x0001__x0001__x0001__x0001__x0001__x0010_@_x0001__x0001__x0001__x0001__x0001__x0001__x0008_@_x0001__x0001__x0001__x0001__x0001__x0001__x0001_@_x0001__x0001__x0001__x0001__x0001__x0001__x0010_@_x0001__x0001__x0001__x0001__x0001__x0001__x0010_@_x0001__x0001__x0001__x0001__x0001__x0001__x0001_@_x0001__x0001__x0001__x0001__x0001__x0001__x0001_@_x0001__x0001__x0001__x0001__x0001__x0001__x0001_@_x0001__x0001__x0001__x0001__x0001__x0001__x0010_@_x0001__x0001__x0001__x0001__x0001__x0001_ð?_x0001__x0001__x0001__x0001__x0001__x0001__x0001_@_x0001__x0001__x0001__x0001__x0001__x0001__x0001_@_x0001__x0001__x0001__x0001__x0001__x0001__x0008_@_x0001__x0001__x0001__x0001__x0001__x0001__x0008_@_x0001__x0001__x0001__x0001__x0001__x0002__x0001__x0001_ð?_x0001__x0001__x0001__x0001__x0001__x0001__x0001_@_x0001__x0001__x0001__x0001__x0001__x0001__x0008_@_x0001__x0001__x0001__x0001__x0001__x0001__x0008_@_x0001__x0001__x0001__x0001__x0001__x0001__x0008_@_x0001__x0001__x0001__x0001__x0001__x0001__x0010_@_x0001__x0001__x0001__x0001__x0001__x0001_ð?_x0001__x0001__x0001__x0001__x0001__x0001__x0014_@_x0001__x0001__x0001__x0001__x0001__x0001__x0014_@_x0001__x0001__x0001__x0001__x0001__x0001__x0008_@_x0001__x0001__x0001__x0001__x0001__x0001__x0001_@_x0001__x0001__x0001__x0001__x0001__x0001_ð?_x0001__x0001__x0001__x0001__x0001__x0001__x0008_@_x0001__x0001__x0001__x0001__x0001__x0001_ð?_x0001__x0001__x0001__x0001__x0001__x0001__x0014_@_x0001__x0001__x0001__x0001__x0001__x0001__x0010_@_x0001__x0001__x0001__x0001__x0001__x0001__x0008_@_x0001__x0001__x0001__x0001__x0001__x0001__x0001_@_x0001__x0001__x0001__x0001__x0001__x0001_ð?_x0001__x0001__x0001__x0001__x0001__x0001__x0008_@_x0001__x0001__x0001__x0001__x0001__x0001__x0008_@_x0001__x0001__x0001__x0001__x0001__x0001__x0001_@_x0001__x0001__x0001__x0001__x0001__x0001_ð?_x0001__x0001__x0001__x0001__x0001__x0001__x0008_@_x0001__x0001__x0001__x0001__x0001__x0001__x0008_@_x0001__x0001__x0001__x0001__x0001__x0001__x0008_@_x0001__x0001__x0001__x0001__x0001__x0001__x0001_@_x0001__x0001__x0001__x0001__x0001__x0001__x0001_@_x0001__x0001__x0001__x0001__x0001__x0001_ð?_x0001__x0001__x0001__x0001__x0001__x0001_ð?_x0001__x0001__x0001__x0001__x0001__x0001__x0008_@_x0001__x0001__x0001__x0001__x0001__x0001__x0008_@_x0001__x0002__x0001__x0001__x0001__x0001__x0001__x0001__x0008_@_x0001__x0001__x0001__x0001__x0001__x0001__x0010_@_x0001__x0001__x0001__x0001__x0001__x0001__x0008_@_x0001__x0001__x0001__x0001__x0001__x0001__x0014_@_x0001__x0001__x0001__x0001__x0001__x0001__x0010_@_x0001__x0001__x0001__x0001__x0001__x0001__x0001_@_x0001__x0001__x0001__x0001__x0001__x0001_ð?_x0001__x0001__x0001__x0001__x0001__x0001__x0001_@_x0001__x0001__x0001__x0001__x0001__x0001__x0010_@_x0001__x0001__x0001__x0001__x0001__x0001__x0008_@_x0001__x0001__x0001__x0001__x0001__x0001__x0010_@_x0001__x0001__x0001__x0001__x0001__x0001_ð?_x0001__x0001__x0001__x0001__x0001__x0001__x0010_@_x0001__x0001__x0001__x0001__x0001__x0001__x0010_@_x0001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0001_@_x0001__x0001__x0001__x0001__x0001__x0001__x0001_@_x0001__x0001__x0001__x0001__x0001__x0001__x0014_@_x0001__x0001__x0001__x0001__x0001__x0001__x0001_@_x0001__x0001__x0001__x0001__x0001__x0001__x0008_@_x0001__x0001__x0001__x0001__x0001__x0001__x0010_@_x0001__x0001__x0001__x0001__x0001__x0001__x0001_@_x0001__x0001__x0001__x0001__x0001__x0001__x0001_@_x0001__x0001__x0001__x0001__x0001__x0001__x0001_@_x0001__x0001__x0001__x0001__x0001__x0001__x0010_@_x0001__x0001__x0001__x0001__x0001__x0001__x0001_@_x0001__x0001__x0001__x0001__x0001__x0001__x0008_@_x0001__x0001__x0001__x0001__x0001__x0002__x0001__x0001__x0008_@_x0001__x0001__x0001__x0001__x0001__x0001__x0008_@_x0001__x0001__x0001__x0001__x0001__x0001_ð?_x0001__x0001__x0001__x0001__x0001__x0001__x0010_@_x0001__x0001__x0001__x0001__x0001__x0001__x0008_@_x0001__x0001__x0001__x0001__x0001__x0001__x0014_@_x0001__x0001__x0001__x0001__x0001__x0001__x0014_@_x0001__x0001__x0001__x0001__x0001__x0001__x0001_@_x0001__x0001__x0001__x0001__x0001__x0001__x0001_@_x0001__x0001__x0001__x0001__x0001__x0001__x0010_@_x0001__x0001__x0001__x0001__x0001__x0001__x0014_@_x0001__x0001__x0001__x0001__x0001__x0001__x0008_@_x0001__x0001__x0001__x0001__x0001__x0001_ð?_x0001__x0001__x0001__x0001__x0001__x0001__x0010_@_x0001__x0001__x0001__x0001__x0001__x0001__x0010_@_x0001__x0001__x0001__x0001__x0001__x0001__x0010_@_x0001__x0001__x0001__x0001__x0001__x0001__x0001_@_x0001__x0001__x0001__x0001__x0001__x0001__x0010_@_x0001__x0001__x0001__x0001__x0001__x0001__x0008_@_x0001__x0001__x0001__x0001__x0001__x0001__x0008_@_x0001__x0001__x0001__x0001__x0001__x0001__x0014_@_x0001__x0001__x0001__x0001__x0001__x0001__x0014_@_x0001__x0001__x0001__x0001__x0001__x0001__x0001_@_x0001__x0001__x0001__x0001__x0001__x0001_ð?_x0001__x0001__x0001__x0001__x0001__x0001__x0001_@_x0001__x0001__x0001__x0001__x0001__x0001__x0010_@_x0001__x0001__x0001__x0001__x0001__x0001__x0001_@_x0001__x0001__x0001__x0001__x0001__x0001__x0001_@_x0001__x0001__x0001__x0001__x0001__x0001__x0010_@_x0001__x0001__x0001__x0001__x0001__x0001__x0008_@_x0001__x0001__x0001__x0001__x0001__x0001__x0001_@_x0001__x0001__x0001__x0001__x0001__x0001_ð?_x0001__x0002__x0001__x0001__x0001__x0001__x0001__x0001__x0014_@_x0001__x0001__x0001__x0001__x0001__x0001__x0001_@_x0001__x0001__x0001__x0001__x0001__x0001__x0008_@_x0001__x0001__x0001__x0001__x0001__x0001__x0008_@_x0001__x0001__x0001__x0001__x0001__x0001__x0001_@_x0001__x0001__x0001__x0001__x0001__x0001__x0008_@_x0001__x0001__x0001__x0001__x0001__x0001_ð?_x0001__x0001__x0001__x0001__x0001__x0001__x0010_@_x0001__x0001__x0001__x0001__x0001__x0001__x0008_@_x0001__x0001__x0001__x0001__x0001__x0001__x0001_@_x0001__x0001__x0001__x0001__x0001__x0001__x0008_@_x0001__x0001__x0001__x0001__x0001__x0001_ð?_x0001__x0001__x0001__x0001__x0001__x0001__x0010_@_x0001__x0001__x0001__x0001__x0001__x0001__x0014_@_x0001__x0001__x0001__x0001__x0001__x0001__x0014_@_x0001__x0001__x0001__x0001__x0001__x0001_ð?_x0001__x0001__x0001__x0001__x0001__x0001__x0010_@_x0001__x0001__x0001__x0001__x0001__x0001__x0010_@_x0001__x0001__x0001__x0001__x0001__x0001__x0008_@_x0001__x0001__x0001__x0001__x0001__x0001_ð?_x0001__x0001__x0001__x0001__x0001__x0001__x0008_@_x0001__x0001__x0001__x0001__x0001__x0001__x0008_@_x0001__x0001__x0001__x0001__x0001__x0001_ð?_x0001__x0001__x0001__x0001__x0001__x0001__x0001_@_x0001__x0001__x0001__x0001__x0001__x0001__x0001_@_x0001__x0001__x0001__x0001__x0001__x0001__x0008_@_x0001__x0001__x0001__x0001__x0001__x0001__x0001_@_x0001__x0001__x0001__x0001__x0001__x0001_ð?_x0001__x0001__x0001__x0001__x0001__x0001__x0010_@_x0001__x0001__x0001__x0001__x0001__x0001__x0014_@_x0001__x0001__x0001__x0001__x0001__x0001__x0001_@_x0001__x0001__x0001__x0001__x0001__x0002__x0001__x0001_ð?_x0001__x0001__x0001__x0001__x0001__x0001__x0010_@_x0001__x0001__x0001__x0001__x0001__x0001__x0008_@_x0001__x0001__x0001__x0001__x0001__x0001__x0010_@_x0001__x0001__x0001__x0001__x0001__x0001__x0001_@_x0001__x0001__x0001__x0001__x0001__x0001__x0001_@_x0001__x0001__x0001__x0001__x0001__x0001__x0008_@_x0001__x0001__x0001__x0001__x0001__x0001__x0001_@_x0001__x0001__x0001__x0001__x0001__x0001__x0014_@_x0001__x0001__x0001__x0001__x0001__x0001__x0001_@_x0001__x0001__x0001__x0001__x0001__x0001__x0010_@_x0001__x0001__x0001__x0001__x0001__x0001__x0010_@_x0001__x0001__x0001__x0001__x0001__x0001__x0001_@_x0001__x0001__x0001__x0001__x0001__x0001__x0008_@_x0001__x0001__x0001__x0001__x0001__x0001__x0010_@_x0001__x0001__x0001__x0001__x0001__x0001__x0001_@_x0001__x0001__x0001__x0001__x0001__x0001__x0001_@_x0001__x0001__x0001__x0001__x0001__x0001__x0008_@_x0001__x0001__x0001__x0001__x0001__x0001__x0001_@_x0001__x0001__x0001__x0001__x0001__x0001__x0010_@_x0001__x0001__x0001__x0001__x0001__x0001__x0001_@_x0001__x0001__x0001__x0001__x0001__x0001__x0001_@_x0001__x0001__x0001__x0001__x0001__x0001__x0010_@_x0001__x0001__x0001__x0001__x0001__x0001__x0008_@_x0001__x0001__x0001__x0001__x0001__x0001__x0008_@_x0001__x0001__x0001__x0001__x0001__x0001__x0001_@_x0001__x0001__x0001__x0001__x0001__x0001__x0008_@_x0001__x0001__x0001__x0001__x0001__x0001__x0001_@_x0001__x0001__x0001__x0001__x0001__x0001__x0014_@_x0001__x0001__x0001__x0001__x0001__x0001__x0008_@_x0001__x0001__x0001__x0001__x0001__x0001__x0008_@_x0001__x0001__x0001__x0001__x0001__x0001_ð?_x0001__x0002__x0001__x0001__x0001__x0001__x0001__x0001__x0014_@_x0001__x0001__x0001__x0001__x0001__x0001_ð?_x0001__x0001__x0001__x0001__x0001__x0001__x0001_@_x0001__x0001__x0001__x0001__x0001__x0001__x0001_@_x0001__x0001__x0001__x0001__x0001__x0001_ð?_x0001__x0001__x0001__x0001__x0001__x0001__x0008_@_x0001__x0001__x0001__x0001__x0001__x0001_ð?_x0001__x0001__x0001__x0001__x0001__x0001__x0010_@_x0001__x0001__x0001__x0001__x0001__x0001__x0001_@_x0001__x0001__x0001__x0001__x0001__x0001__x0010_@_x0001__x0001__x0001__x0001__x0001__x0001__x0008_@_x0001__x0001__x0001__x0001__x0001__x0001__x0001_@_x0001__x0001__x0001__x0001__x0001__x0001__x0008_@_x0001__x0001__x0001__x0001__x0001__x0001__x0014_@_x0001__x0001__x0001__x0001__x0001__x0001__x0001_@_x0001__x0001__x0001__x0001__x0001__x0001__x0014_@_x0001__x0001__x0001__x0001__x0001__x0001_ð?_x0001__x0001__x0001__x0001__x0001__x0001__x0014_@_x0001__x0001__x0001__x0001__x0001__x0001_ð?_x0001__x0001__x0001__x0001__x0001__x0001__x0010_@_x0001__x0001__x0001__x0001__x0001__x0001__x0001_@_x0001__x0001__x0001__x0001__x0001__x0001__x0010_@_x0001__x0001__x0001__x0001__x0001__x0001__x0001_@_x0001__x0001__x0001__x0001__x0001__x0001__x0008_@_x0001__x0001__x0001__x0001__x0001__x0001__x0001_@_x0001__x0001__x0001__x0001__x0001__x0001__x0010_@_x0001__x0001__x0001__x0001__x0001__x0001__x0001_@_x0001__x0001__x0001__x0001__x0001__x0001__x0010_@_x0001__x0001__x0001__x0001__x0001__x0001__x0010_@_x0001__x0001__x0001__x0001__x0001__x0001__x0014_@_x0001__x0001__x0001__x0001__x0001__x0001_ð?_x0001__x0001__x0001__x0001__x0001__x0002__x0001__x0001__x0014_@_x0001__x0001__x0001__x0001__x0001__x0001__x0014_@_x0001__x0001__x0001__x0001__x0001__x0001__x0008_@_x0001__x0001__x0001__x0001__x0001__x0001__x0010_@_x0001__x0001__x0001__x0001__x0001__x0001__x0010_@_x0001__x0001__x0001__x0001__x0001__x0001__x0001_@_x0001__x0001__x0001__x0001__x0001__x0001__x0001_@_x0001__x0001__x0001__x0001__x0001__x0001_ð?_x0001__x0001__x0001__x0001__x0001__x0001__x0008_@_x0001__x0001__x0001__x0001__x0001__x0001__x0008_@_x0001__x0001__x0001__x0001__x0001__x0001__x0014_@_x0001__x0001__x0001__x0001__x0001__x0001__x0008_@_x0001__x0001__x0001__x0001__x0001__x0001_ð?_x0001__x0001__x0001__x0001__x0001__x0001__x0008_@_x0001__x0001__x0001__x0001__x0001__x0001__x0001_@_x0001__x0001__x0001__x0001__x0001__x0001__x0008_@_x0001__x0001__x0001__x0001__x0001__x0001__x0008_@_x0001__x0001__x0001__x0001__x0001__x0001__x0010_@_x0001__x0001__x0001__x0001__x0001__x0001__x0001_@_x0001__x0001__x0001__x0001__x0001__x0001__x0001_@_x0001__x0001__x0001__x0001__x0001__x0001__x0008_@_x0001__x0001__x0001__x0001__x0001__x0001_ð?_x0001__x0001__x0001__x0001__x0001__x0001__x0008_@_x0001__x0001__x0001__x0001__x0001__x0001__x0010_@_x0001__x0001__x0001__x0001__x0001__x0001__x0010_@_x0001__x0001__x0001__x0001__x0001__x0001__x0010_@_x0001__x0001__x0001__x0001__x0001__x0001_ð?_x0001__x0001__x0001__x0001__x0001__x0001__x0008_@_x0001__x0001__x0001__x0001__x0001__x0001__x0014_@_x0001__x0001__x0001__x0001__x0001__x0001__x0014_@_x0001__x0001__x0001__x0001__x0001__x0001__x0014_@_x0001__x0001__x0001__x0001__x0001__x0001__x0010_@_x0001__x0002__x0001__x0001__x0001__x0001__x0001__x0001__x0008_@_x0001__x0001__x0001__x0001__x0001__x0001__x0001_@_x0001__x0001__x0001__x0001__x0001__x0001__x0010_@_x0001__x0001__x0001__x0001__x0001__x0001__x0014_@_x0001__x0001__x0001__x0001__x0001__x0001__x0010_@_x0001__x0001__x0001__x0001__x0001__x0001__x0008_@_x0001__x0001__x0001__x0001__x0001__x0001_ð?_x0001__x0001__x0001__x0001__x0001__x0001__x0008_@_x0001__x0001__x0001__x0001__x0001__x0001__x0014_@_x0001__x0001__x0001__x0001__x0001__x0001__x0001_@_x0001__x0001__x0001__x0001__x0001__x0001__x0008_@_x0001__x0001__x0001__x0001__x0001__x0001__x0010_@_x0001__x0001__x0001__x0001__x0001__x0001__x0001_@_x0001__x0001__x0001__x0001__x0001__x0001__x0008_@_x0001__x0001__x0001__x0001__x0001__x0001__x0008_@_x0001__x0001__x0001__x0001__x0001__x0001__x0014_@_x0001__x0001__x0001__x0001__x0001__x0001__x0014_@_x0001__x0001__x0001__x0001__x0001__x0001_ð?_x0001__x0001__x0001__x0001__x0001__x0001__x0001_@_x0001__x0001__x0001__x0001__x0001__x0001_ð?_x0001__x0001__x0001__x0001__x0001__x0001__x0008_@_x0001__x0001__x0001__x0001__x0001__x0001__x0010_@_x0001__x0001__x0001__x0001__x0001__x0001__x0010_@_x0001__x0001__x0001__x0001__x0001__x0001__x0001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0014_@_x0001__x0001__x0001__x0001__x0001__x0002__x0001__x0001__x0001_@_x0001__x0001__x0001__x0001__x0001__x0001__x0001_@_x0001__x0001__x0001__x0001__x0001__x0001__x0001_@_x0001__x0001__x0001__x0001__x0001__x0001__x0008_@_x0001__x0001__x0001__x0001__x0001__x0001__x0010_@_x0001__x0001__x0001__x0001__x0001__x0001__x0010_@_x0001__x0001__x0001__x0001__x0001__x0001__x0008_@_x0001__x0001__x0001__x0001__x0001__x0001__x0001_@_x0001__x0001__x0001__x0001__x0001__x0001__x0010_@_x0001__x0001__x0001__x0001__x0001__x0001__x0001_@_x0001__x0001__x0001__x0001__x0001__x0001__x0010_@_x0001__x0001__x0001__x0001__x0001__x0001__x0014_@_x0001__x0001__x0001__x0001__x0001__x0001__x0008_@_x0001__x0001__x0001__x0001__x0001__x0001__x0014_@_x0001__x0001__x0001__x0001__x0001__x0001__x0010_@_x0001__x0001__x0001__x0001__x0001__x0001__x0010_@_x0001__x0001__x0001__x0001__x0001__x0001__x0001_@_x0001__x0001__x0001__x0001__x0001__x0001__x0010_@_x0001__x0001__x0001__x0001__x0001__x0001__x0010_@_x0001__x0001__x0001__x0001__x0001__x0001__x0008_@_x0001__x0001__x0001__x0001__x0001__x0001__x0001_@_x0001__x0001__x0001__x0001__x0001__x0001_ð?_x0001__x0001__x0001__x0001__x0001__x0001__x0014_@_x0001__x0001__x0001__x0001__x0001__x0001__x0001_@_x0001__x0001__x0001__x0001__x0001__x0001__x0010_@_x0001__x0001__x0001__x0001__x0001__x0001__x0010_@_x0001__x0001__x0001__x0001__x0001__x0001__x0008_@_x0001__x0001__x0001__x0001__x0001__x0001__x0014_@_x0001__x0001__x0001__x0001__x0001__x0001__x0008_@_x0001__x0001__x0001__x0001__x0001__x0001__x0008_@_x0001__x0001__x0001__x0001__x0001__x0001__x0010_@_x0001__x0001__x0001__x0001__x0001__x0001__x0008_@_x0001__x0002__x0001__x0001__x0001__x0001__x0001__x0001__x0010_@_x0001__x0001__x0001__x0001__x0001__x0001__x0001_@_x0001__x0001__x0001__x0001__x0001__x0001__x0010_@_x0001__x0001__x0001__x0001__x0001__x0001__x0010_@_x0001__x0001__x0001__x0001__x0001__x0001__x0008_@_x0001__x0001__x0001__x0001__x0001__x0001__x0008_@_x0001__x0001__x0001__x0001__x0001__x0001__x0001_@_x0001__x0001__x0001__x0001__x0001__x0001__x0010_@_x0001__x0001__x0001__x0001__x0001__x0001__x0010_@_x0001__x0001__x0001__x0001__x0001__x0001__x0001_@_x0001__x0001__x0001__x0001__x0001__x0001_ð?_x0001__x0001__x0001__x0001__x0001__x0001__x0008_@_x0001__x0001__x0001__x0001__x0001__x0001_ð?_x0001__x0001__x0001__x0001__x0001__x0001__x0010_@_x0001__x0001__x0001__x0001__x0001__x0001__x0010_@_x0001__x0001__x0001__x0001__x0001__x0001_ð?_x0001__x0001__x0001__x0001__x0001__x0001__x0001_@_x0001__x0001__x0001__x0001__x0001__x0001__x0001_@_x0001__x0001__x0001__x0001__x0001__x0001__x0008_@_x0001__x0001__x0001__x0001__x0001__x0001__x0008_@_x0001__x0001__x0001__x0001__x0001__x0001_ð?_x0001__x0001__x0001__x0001__x0001__x0001__x0010_@_x0001__x0001__x0001__x0001__x0001__x0001__x0001_@_x0001__x0001__x0001__x0001__x0001__x0001__x0008_@_x0001__x0001__x0001__x0001__x0001__x0001__x0001_@_x0001__x0001__x0001__x0001__x0001__x0001__x0010_@_x0001__x0001__x0001__x0001__x0001__x0001__x0008_@_x0001__x0001__x0001__x0001__x0001__x0001__x0001_@_x0001__x0001__x0001__x0001__x0001__x0001__x0010_@_x0001__x0001__x0001__x0001__x0001__x0001__x0008_@_x0001__x0001__x0001__x0001__x0001__x0001__x0008_@_x0001__x0001__x0001__x0001__x0001__x0002__x0001__x0001__x0001_@_x0001__x0001__x0001__x0001__x0001__x0001__x0001_@_x0001__x0001__x0001__x0001__x0001__x0001__x0008_@_x0001__x0001__x0001__x0001__x0001__x0001__x0008_@_x0001__x0001__x0001__x0001__x0001__x0001__x0008_@_x0001__x0001__x0001__x0001__x0001__x0001__x0001_@_x0001__x0001__x0001__x0001__x0001__x0001__x0010_@_x0001__x0001__x0001__x0001__x0001__x0001__x0008_@_x0001__x0001__x0001__x0001__x0001__x0001__x0001_@_x0001__x0001__x0001__x0001__x0001__x0001__x0010_@_x0001__x0001__x0001__x0001__x0001__x0001__x0010_@_x0001__x0001__x0001__x0001__x0001__x0001__x0001_@_x0001__x0001__x0001__x0001__x0001__x0001_ð?_x0001__x0001__x0001__x0001__x0001__x0001__x0010_@_x0001__x0001__x0001__x0001__x0001__x0001_ð?_x0001__x0001__x0001__x0001__x0001__x0001_ð?_x0001__x0001__x0001__x0001__x0001__x0001_ð?_x0001__x0001__x0001__x0001__x0001__x0001__x0001_@_x0001__x0001__x0001__x0001__x0001__x0001__x0001_@_x0001__x0001__x0001__x0001__x0001__x0001__x0008_@_x0001__x0001__x0001__x0001__x0001__x0001__x0010_@_x0001__x0001__x0001__x0001__x0001__x0001__x0018_@_x0001__x0001__x0001__x0001__x0001__x0001__x0010_@_x0001__x0001__x0001__x0001__x0001__x0001__x0008_@_x0001__x0001__x0001__x0001__x0001__x0001__x0010_@_x0001__x0001__x0001__x0001__x0001__x0001__x0010_@_x0001__x0001__x0001__x0001__x0001__x0001__x0014_@_x0001__x0001__x0001__x0001__x0001__x0001__x0001_@_x0001__x0001__x0001__x0001__x0001__x0001__x0001_@_x0001__x0001__x0001__x0001__x0001__x0001__x0010_@_x0001__x0001__x0001__x0001__x0001__x0001_ð?_x0001__x0001__x0001__x0001__x0001__x0001__x0010_@_x0001__x0002__x0001__x0001__x0001__x0001__x0001__x0001__x0010_@_x0001__x0001__x0001__x0001__x0001__x0001__x0010_@_x0001__x0001__x0001__x0001__x0001__x0001__x0014_@_x0001__x0001__x0001__x0001__x0001__x0001__x0001_@_x0001__x0001__x0001__x0001__x0001__x0001_ð?_x0001__x0001__x0001__x0001__x0001__x0001__x0008_@_x0001__x0001__x0001__x0001__x0001__x0001__x0001_@_x0001__x0001__x0001__x0001__x0001__x0001_ð?_x0001__x0001__x0001__x0001__x0001__x0001__x0014_@_x0001__x0001__x0001__x0001__x0001__x0001__x0008_@_x0001__x0001__x0001__x0001__x0001__x0001__x0001_@_x0001__x0001__x0001__x0001__x0001__x0001__x0008_@_x0001__x0001__x0001__x0001__x0001__x0001__x0008_@_x0001__x0001__x0001__x0001__x0001__x0001__x0010_@_x0001__x0001__x0001__x0001__x0001__x0001__x0018_@_x0001__x0001__x0001__x0001__x0001__x0001__x0001_@_x0001__x0001__x0001__x0001__x0001__x0001_ð?_x0001__x0001__x0001__x0001__x0001__x0001__x0014_@_x0001__x0001__x0001__x0001__x0001__x0001_ð?_x0001__x0001__x0001__x0001__x0001__x0001__x0008_@_x0001__x0001__x0001__x0001__x0001__x0001_ð?_x0001__x0001__x0001__x0001__x0001__x0001__x0001_@_x0001__x0001__x0001__x0001__x0001__x0001__x0018_@_x0001__x0001__x0001__x0001__x0001__x0001__x0001_@_x0001__x0001__x0001__x0001__x0001__x0001__x0008_@_x0001__x0001__x0001__x0001__x0001__x0001__x0008_@_x0001__x0001__x0001__x0001__x0001__x0001_ð?_x0001__x0001__x0001__x0001__x0001__x0001__x0001_@_x0001__x0001__x0001__x0001__x0001__x0001__x0008_@_x0001__x0001__x0001__x0001__x0001__x0001__x0001_@_x0001__x0001__x0001__x0001__x0001__x0001_ð?_x0001__x0001__x0001__x0001__x0001__x0002__x0001__x0001__x0008_@_x0001__x0001__x0001__x0001__x0001__x0001__x0001_@_x0001__x0001__x0001__x0001__x0001__x0001__x0014_@_x0001__x0001__x0001__x0001__x0001__x0001__x0014_@_x0001__x0001__x0001__x0001__x0001__x0001__x0010_@_x0001__x0001__x0001__x0001__x0001__x0001_ð?_x0001__x0001__x0001__x0001__x0001__x0001__x0010_@_x0001__x0001__x0001__x0001__x0001__x0001__x0014_@_x0001__x0001__x0001__x0001__x0001__x0001__x0008_@_x0001__x0001__x0001__x0001__x0001__x0001__x0014_@_x0001__x0001__x0001__x0001__x0001__x0001__x0001_@_x0001__x0001__x0001__x0001__x0001__x0001__x0010_@_x0001__x0001__x0001__x0001__x0001__x0001_ð?_x0001__x0001__x0001__x0001__x0001__x0001_ð?_x0001__x0001__x0001__x0001__x0001__x0001__x0001_@_x0001__x0001__x0001__x0001__x0001__x0001__x0008_@_x0001__x0001__x0001__x0001__x0001__x0001_ð?_x0001__x0001__x0001__x0001__x0001__x0001_ð?_x0001__x0001__x0001__x0001__x0001__x0001__x0014_@_x0001__x0001__x0001__x0001__x0001__x0001__x0010_@_x0001__x0001__x0001__x0001__x0001__x0001__x0014_@_x0001__x0001__x0001__x0001__x0001__x0001__x0001_@_x0001__x0001__x0001__x0001__x0001__x0001__x0008_@_x0001__x0001__x0001__x0001__x0001__x0001__x0001_@_x0001__x0001__x0001__x0001__x0001__x0001__x0010_@_x0001__x0001__x0001__x0001__x0001__x0001_ð?_x0001__x0001__x0001__x0001__x0001__x0001_ð?_x0001__x0001__x0001__x0001__x0001__x0001__x0014_@_x0001__x0001__x0001__x0001__x0001__x0001__x0008_@_x0001__x0001__x0001__x0001__x0001__x0001__x0001_@_x0001__x0001__x0001__x0001__x0001__x0001__x0010_@_x0001__x0001__x0001__x0001__x0001__x0001__x0010_@_x0001__x0002__x0001__x0001__x0001__x0001__x0001__x0001__x0001_@_x0001__x0001__x0001__x0001__x0001__x0001__x0008_@_x0001__x0001__x0001__x0001__x0001__x0001__x0001_@_x0001__x0001__x0001__x0001__x0001__x0001__x0010_@_x0001__x0001__x0001__x0001__x0001__x0001__x0001_@_x0001__x0001__x0001__x0001__x0001__x0001__x0008_@_x0001__x0001__x0001__x0001__x0001__x0001__x0010_@_x0001__x0001__x0001__x0001__x0001__x0001__x0008_@_x0001__x0001__x0001__x0001__x0001__x0001__x0010_@_x0001__x0001__x0001__x0001__x0001__x0001_ð?_x0001__x0001__x0001__x0001__x0001__x0001__x0010_@_x0001__x0001__x0001__x0001__x0001__x0001_ð?_x0001__x0001__x0001__x0001__x0001__x0001__x0001_@_x0001__x0001__x0001__x0001__x0001__x0001__x0010_@_x0001__x0001__x0001__x0001__x0001__x0001__x0001_@_x0001__x0001__x0001__x0001__x0001__x0001__x0008_@_x0001__x0001__x0001__x0001__x0001__x0001__x0008_@_x0001__x0001__x0001__x0001__x0001__x0001__x0001_@_x0001__x0001__x0001__x0001__x0001__x0001__x0001_@_x0001__x0001__x0001__x0001__x0001__x0001__x0010_@_x0001__x0001__x0001__x0001__x0001__x0001__x0008_@_x0001__x0001__x0001__x0001__x0001__x0001__x0001_@_x0001__x0001__x0001__x0001__x0001__x0001__x0010_@_x0001__x0001__x0001__x0001__x0001__x0001__x0001_@_x0001__x0001__x0001__x0001__x0001__x0001__x0008_@_x0001__x0001__x0001__x0001__x0001__x0001__x0001_@_x0001__x0001__x0001__x0001__x0001__x0001__x0001_@_x0001__x0001__x0001__x0001__x0001__x0001__x0008_@_x0001__x0001__x0001__x0001__x0001__x0001__x0008_@_x0001__x0001__x0001__x0001__x0001__x0001__x0008_@_x0001__x0001__x0001__x0001__x0001__x0001__x0010_@_x0001__x0001__x0001__x0001__x0001__x0002__x0001__x0001__x0008_@_x0001__x0001__x0001__x0001__x0001__x0001__x0008_@_x0001__x0001__x0001__x0001__x0001__x0001__x0001_@_x0001__x0001__x0001__x0001__x0001__x0001__x0001_@_x0001__x0001__x0001__x0001__x0001__x0001__x0010_@_x0001__x0001__x0001__x0001__x0001__x0001__x0001_@_x0001__x0001__x0001__x0001__x0001__x0001__x0001_@_x0001__x0001__x0001__x0001__x0001__x0001__x0001_@_x0001__x0001__x0001__x0001__x0001__x0001__x0010_@_x0001__x0001__x0001__x0001__x0001__x0001_ð?_x0001__x0001__x0001__x0001__x0001__x0001__x0014_@_x0001__x0001__x0001__x0001__x0001__x0001_ð?_x0001__x0001__x0001__x0001__x0001__x0001__x0008_@_x0001__x0001__x0001__x0001__x0001__x0001_ð?_x0001__x0001__x0001__x0001__x0001__x0001__x0001_@_x0001__x0001__x0001__x0001__x0001__x0001__x0014_@_x0001__x0001__x0001__x0001__x0001__x0001__x0001_@_x0001__x0001__x0001__x0001__x0001__x0001__x0010_@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0014_@_x0001__x0001__x0001__x0001__x0001__x0001__x0001_@_x0001__x0001__x0001__x0001__x0001__x0001_ð?_x0001__x0001__x0001__x0001__x0001__x0001__x0014_@_x0001__x0001__x0001__x0001__x0001__x0001_ð?_x0001__x0001__x0001__x0001__x0001__x0001_ð?_x0001__x0001__x0001__x0001__x0001__x0001__x0010_@_x0001__x0001__x0001__x0001__x0001__x0001__x0001_@_x0001__x0002__x0001__x0001__x0001__x0001__x0001__x0001_ð?_x0001__x0001__x0001__x0001__x0001__x0001__x0014_@_x0001__x0001__x0001__x0001__x0001__x0001__x0010_@_x0001__x0001__x0001__x0001__x0001__x0001__x0008_@_x0001__x0001__x0001__x0001__x0001__x0001__x0001_@_x0001__x0001__x0001__x0001__x0001__x0001__x0001_@_x0001__x0001__x0001__x0001__x0001__x0001_ð?_x0001__x0001__x0001__x0001__x0001__x0001__x0014_@_x0001__x0001__x0001__x0001__x0001__x0001_ð?_x0001__x0001__x0001__x0001__x0001__x0001__x0010_@_x0001__x0001__x0001__x0001__x0001__x0001__x0010_@_x0001__x0001__x0001__x0001__x0001__x0001_ð?_x0001__x0001__x0001__x0001__x0001__x0001__x0008_@_x0001__x0001__x0001__x0001__x0001__x0001__x0008_@_x0001__x0001__x0001__x0001__x0001__x0001__x0001_@_x0001__x0001__x0001__x0001__x0001__x0001__x0001_@_x0001__x0001__x0001__x0001__x0001__x0001__x0014_@_x0001__x0001__x0001__x0001__x0001__x0001__x0008_@_x0001__x0001__x0001__x0001__x0001__x0001__x0008_@_x0001__x0001__x0001__x0001__x0001__x0001__x0014_@_x0001__x0001__x0001__x0001__x0001__x0001__x0010_@_x0001__x0001__x0001__x0001__x0001__x0001_ð?_x0001__x0001__x0001__x0001__x0001__x0001_ð?_x0001__x0001__x0001__x0001__x0001__x0001__x0008_@_x0001__x0001__x0001__x0001__x0001__x0001__x0014_@_x0001__x0001__x0001__x0001__x0001__x0001_ð?_x0001__x0001__x0001__x0001__x0001__x0001__x0010_@_x0001__x0001__x0001__x0001__x0001__x0001__x0014_@_x0001__x0001__x0001__x0001__x0001__x0001__x0010_@_x0001__x0001__x0001__x0001__x0001__x0001_ð?_x0001__x0001__x0001__x0001__x0001__x0001__x0001_@_x0001__x0001__x0001__x0001__x0001__x0002__x0001__x0001__x0010_@_x0001__x0001__x0001__x0001__x0001__x0001__x0010_@_x0001__x0001__x0001__x0001__x0001__x0001__x0014_@_x0001__x0001__x0001__x0001__x0001__x0001__x0001_@_x0001__x0001__x0001__x0001__x0001__x0001__x0001_@_x0001__x0001__x0001__x0001__x0001__x0001__x0008_@_x0001__x0001__x0001__x0001__x0001__x0001__x0001_@_x0001__x0001__x0001__x0001__x0001__x0001_ð?_x0001__x0001__x0001__x0001__x0001__x0001__x0010_@_x0001__x0001__x0001__x0001__x0001__x0001__x0001_@_x0001__x0001__x0001__x0001__x0001__x0001__x0001_@_x0001__x0001__x0001__x0001__x0001__x0001__x0010_@_x0001__x0001__x0001__x0001__x0001__x0001__x0008_@_x0001__x0001__x0001__x0001__x0001__x0001__x0018_@_x0001__x0001__x0001__x0001__x0001__x0001__x0018_@_x0001__x0001__x0001__x0001__x0001__x0001__x0008_@_x0001__x0001__x0001__x0001__x0001__x0001__x0001_@_x0001__x0001__x0001__x0001__x0001__x0001__x0008_@_x0001__x0001__x0001__x0001__x0001__x0001_ð?_x0001__x0001__x0001__x0001__x0001__x0001__x0010_@_x0001__x0001__x0001__x0001__x0001__x0001__x0010_@_x0001__x0001__x0001__x0001__x0001__x0001__x0008_@_x0001__x0001__x0001__x0001__x0001__x0001__x0008_@_x0001__x0001__x0001__x0001__x0001__x0001__x0001_@_x0001__x0001__x0001__x0001__x0001__x0001__x0001_@_x0001__x0001__x0001__x0001__x0001__x0001_ð?_x0001__x0001__x0001__x0001__x0001__x0001__x0008_@_x0001__x0001__x0001__x0001__x0001__x0001__x0010_@_x0001__x0001__x0001__x0001__x0001__x0001__x0010_@_x0001__x0001__x0001__x0001__x0001__x0001__x0018_@_x0001__x0001__x0001__x0001__x0001__x0001__x0010_@_x0001__x0001__x0001__x0001__x0001__x0001__x0014_@_x0001__x0002__x0001__x0001__x0001__x0001__x0001__x0001__x0010_@_x0001__x0001__x0001__x0001__x0001__x0001__x0001_@_x0001__x0001__x0001__x0001__x0001__x0001__x0001_@_x0001__x0001__x0001__x0001__x0001__x0001_ð?_x0001__x0001__x0001__x0001__x0001__x0001__x0014_@_x0001__x0001__x0001__x0001__x0001__x0001__x0001_@_x0001__x0001__x0001__x0001__x0001__x0001__x0001_@_x0001__x0001__x0001__x0001__x0001__x0001__x0008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_x0001_@_x0001__x0001__x0001__x0001__x0001__x0001_ð?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ð?_x0001__x0001__x0001__x0001__x0001__x0001_ð?_x0001__x0001__x0001__x0001__x0001__x0001__x0008_@_x0001__x0001__x0001__x0001__x0001__x0001__x0001_@_x0001__x0001__x0001__x0001__x0001__x0001__x0008_@_x0001__x0001__x0001__x0001__x0001__x0001_ð?_x0001__x0001__x0001__x0001__x0001__x0001__x0014_@_x0001__x0001__x0001__x0001__x0001__x0001__x0014_@_x0001__x0001__x0001__x0001__x0001__x0001__x0008_@_x0001__x0001__x0001__x0001__x0001__x0002__x0001__x0001__x0010_@_x0001__x0001__x0001__x0001__x0001__x0001__x0014_@_x0001__x0001__x0001__x0001__x0001__x0001__x0008_@_x0001__x0001__x0001__x0001__x0001__x0001__x0001_@_x0001__x0001__x0001__x0001__x0001__x0001__x0008_@_x0001__x0001__x0001__x0001__x0001__x0001__x0010_@_x0001__x0001__x0001__x0001__x0001__x0001__x0008_@_x0001__x0001__x0001__x0001__x0001__x0001__x0014_@_x0001__x0001__x0001__x0001__x0001__x0001__x0001_@_x0001__x0001__x0001__x0001__x0001__x0001_ð?_x0001__x0001__x0001__x0001__x0001__x0001__x0008_@_x0001__x0001__x0001__x0001__x0001__x0001__x0001_@_x0001__x0001__x0001__x0001__x0001__x0001_ð?_x0001__x0001__x0001__x0001__x0001__x0001__x0010_@_x0001__x0001__x0001__x0001__x0001__x0001__x0014_@_x0001__x0001__x0001__x0001__x0001__x0001__x0010_@_x0001__x0001__x0001__x0001__x0001__x0001__x0014_@_x0001__x0001__x0001__x0001__x0001__x0001__x0001_@_x0001__x0001__x0001__x0001__x0001__x0001__x0001_@_x0001__x0001__x0001__x0001__x0001__x0001__x0001_@_x0001__x0001__x0001__x0001__x0001__x0001_ð?_x0001__x0001__x0001__x0001__x0001__x0001_ð?_x0001__x0001__x0001__x0001__x0001__x0001__x0008_@_x0001__x0001__x0001__x0001__x0001__x0001__x0008_@_x0001__x0001__x0001__x0001__x0001__x0001__x0001_@_x0001__x0001__x0001__x0001__x0001__x0001_ð?_x0001__x0001__x0001__x0001__x0001__x0001__x0010_@_x0001__x0001__x0001__x0001__x0001__x0001__x0014_@_x0001__x0001__x0001__x0001__x0001__x0001__x0010_@_x0001__x0001__x0001__x0001__x0001__x0001_ð?_x0001__x0001__x0001__x0001__x0001__x0001__x0010_@_x0001__x0001__x0001__x0001__x0001__x0001__x0010_@_x0001__x0002__x0001__x0001__x0001__x0001__x0001__x0001__x0001_@_x0001__x0001__x0001__x0001__x0001__x0001__x0008_@_x0001__x0001__x0001__x0001__x0001__x0001__x0010_@_x0001__x0001__x0001__x0001__x0001__x0001__x0008_@_x0001__x0001__x0001__x0001__x0001__x0001__x0014_@_x0001__x0001__x0001__x0001__x0001__x0001__x0008_@_x0001__x0001__x0001__x0001__x0001__x0001__x0001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0010_@_x0001__x0001__x0001__x0001__x0001__x0001__x0001_@_x0001__x0001__x0001__x0001__x0001__x0001__x0008_@_x0001__x0001__x0001__x0001__x0001__x0001__x0001_@_x0001__x0001__x0001__x0001__x0001__x0001__x0001_@_x0001__x0001__x0001__x0001__x0001__x0001__x0008_@_x0001__x0001__x0001__x0001__x0001__x0001_ð?_x0001__x0001__x0001__x0001__x0001__x0001__x0010_@_x0001__x0001__x0001__x0001__x0001__x0001__x0008_@_x0001__x0001__x0001__x0001__x0001__x0001__x0010_@_x0001__x0001__x0001__x0001__x0001__x0001_ð?_x0001__x0001__x0001__x0001__x0001__x0001__x0010_@_x0001__x0001__x0001__x0001__x0001__x0001_ð?_x0001__x0001__x0001__x0001__x0001__x0001_ð?_x0001__x0001__x0001__x0001__x0001__x0001__x0008_@_x0001__x0001__x0001__x0001__x0001__x0001__x0014_@_x0001__x0001__x0001__x0001__x0001__x0001__x0001_@_x0001__x0001__x0001__x0001__x0001__x0001_ð?_x0001__x0001__x0001__x0001__x0001__x0001__x0010_@_x0001__x0001__x0001__x0001__x0001__x0002__x0001__x0001_ð?_x0001__x0001__x0001__x0001__x0001__x0001__x0014_@_x0001__x0001__x0001__x0001__x0001__x0001__x0010_@_x0001__x0001__x0001__x0001__x0001__x0001__x0010_@_x0001__x0001__x0001__x0001__x0001__x0001__x0010_@_x0001__x0001__x0001__x0001__x0001__x0001__x0001_@_x0001__x0001__x0001__x0001__x0001__x0001__x0001_@_x0001__x0001__x0001__x0001__x0001__x0001__x0014_@_x0001__x0001__x0001__x0001__x0001__x0001__x0008_@_x0001__x0001__x0001__x0001__x0001__x0001__x0010_@_x0001__x0001__x0001__x0001__x0001__x0001__x0008_@_x0001__x0001__x0001__x0001__x0001__x0001__x0008_@_x0001__x0001__x0001__x0001__x0001__x0001__x0010_@_x0001__x0001__x0001__x0001__x0001__x0001__x0001_@_x0001__x0001__x0001__x0001__x0001__x0001__x0008_@_x0001__x0001__x0001__x0001__x0001__x0001__x0008_@_x0001__x0001__x0001__x0001__x0001__x0001__x0001_@_x0001__x0001__x0001__x0001__x0001__x0001__x0010_@_x0001__x0001__x0001__x0001__x0001__x0001__x0010_@_x0001__x0001__x0001__x0001__x0001__x0001__x0008_@_x0001__x0001__x0001__x0001__x0001__x0001__x0008_@_x0001__x0001__x0001__x0001__x0001__x0001__x0001_@_x0001__x0001__x0001__x0001__x0001__x0001__x0008_@_x0001__x0001__x0001__x0001__x0001__x0001__x0001_@_x0001__x0001__x0001__x0001__x0001__x0001__x0001_@_x0001__x0001__x0001__x0001__x0001__x0001_ð?_x0001__x0001__x0001__x0001__x0001__x0001__x0014_@_x0001__x0001__x0001__x0001__x0001__x0001__x0010_@_x0001__x0001__x0001__x0001__x0001__x0001__x0008_@_x0001__x0001__x0001__x0001__x0001__x0001__x0001_@_x0001__x0001__x0001__x0001__x0001__x0001__x0010_@_x0001__x0001__x0001__x0001__x0001__x0001__x0014_@_x0001__x0002__x0001__x0001__x0001__x0001__x0001__x0001__x0001_@_x0001__x0001__x0001__x0001__x0001__x0001_ð?_x0001__x0001__x0001__x0001__x0001__x0001__x0014_@_x0001__x0001__x0001__x0001__x0001__x0001__x0001_@_x0001__x0001__x0001__x0001__x0001__x0001_ð?_x0001__x0001__x0001__x0001__x0001__x0001__x0008_@_x0001__x0001__x0001__x0001__x0001__x0001_ð?_x0001__x0001__x0001__x0001__x0001__x0001__x0010_@_x0001__x0001__x0001__x0001__x0001__x0001__x0008_@_x0001__x0001__x0001__x0001__x0001__x0001__x0001_@_x0001__x0001__x0001__x0001__x0001__x0001_ð?_x0001__x0001__x0001__x0001__x0001__x0001__x0001_@_x0001__x0001__x0001__x0001__x0001__x0001__x0001_@_x0001__x0001__x0001__x0001__x0001__x0001__x0010_@_x0001__x0001__x0001__x0001__x0001__x0001__x0008_@_x0001__x0001__x0001__x0001__x0001__x0001__x0008_@_x0001__x0001__x0001__x0001__x0001__x0001__x0001_@_x0001__x0001__x0001__x0001__x0001__x0001__x0010_@_x0001__x0001__x0001__x0001__x0001__x0001__x0008_@_x0001__x0001__x0001__x0001__x0001__x0001__x0010_@_x0001__x0001__x0001__x0001__x0001__x0001__x0010_@_x0001__x0001__x0001__x0001__x0001__x0001__x0001_@_x0001__x0001__x0001__x0001__x0001__x0001__x0010_@_x0001__x0001__x0001__x0001__x0001__x0001__x0008_@_x0001__x0001__x0001__x0001__x0001__x0001__x0010_@_x0001__x0001__x0001__x0001__x0001__x0001__x0010_@_x0001__x0001__x0001__x0001__x0001__x0001__x0001_@_x0001__x0001__x0001__x0001__x0001__x0001__x0008_@_x0001__x0001__x0001__x0001__x0001__x0001__x0001_@_x0001__x0001__x0001__x0001__x0001__x0001__x0008_@_x0001__x0001__x0001__x0001__x0001__x0001_ð?_x0001__x0001__x0001__x0001__x0001__x0002__x0001__x0001__x0010_@_x0001__x0001__x0001__x0001__x0001__x0001__x0010_@_x0001__x0001__x0001__x0001__x0001__x0001__x0010_@_x0001__x0001__x0001__x0001__x0001__x0001__x0008_@_x0001__x0001__x0001__x0001__x0001__x0001__x0001_@_x0001__x0001__x0001__x0001__x0001__x0001__x0001_@_x0001__x0001__x0001__x0001__x0001__x0001__x0010_@_x0001__x0001__x0001__x0001__x0001__x0001__x0010_@_x0001__x0001__x0001__x0001__x0001__x0001__x0008_@_x0001__x0001__x0001__x0001__x0001__x0001_ð?_x0001__x0001__x0001__x0001__x0001__x0001__x0010_@_x0001__x0001__x0001__x0001__x0001__x0001__x0008_@_x0001__x0001__x0001__x0001__x0001__x0001__x0014_@_x0001__x0001__x0001__x0001__x0001__x0001__x0001_@_x0001__x0001__x0001__x0001__x0001__x0001__x0001_@_x0001__x0001__x0001__x0001__x0001__x0001__x0010_@_x0001__x0001__x0001__x0001__x0001__x0001_ð?_x0001__x0001__x0001__x0001__x0001__x0001__x0018_@_x0001__x0001__x0001__x0001__x0001__x0001_ð?_x0001__x0001__x0001__x0001__x0001__x0001__x0014_@_x0001__x0001__x0001__x0001__x0001__x0001__x0010_@_x0001__x0001__x0001__x0001__x0001__x0001__x0010_@_x0001__x0001__x0001__x0001__x0001__x0001__x0008_@_x0001__x0001__x0001__x0001__x0001__x0001_ð?_x0001__x0001__x0001__x0001__x0001__x0001__x0008_@_x0001__x0001__x0001__x0001__x0001__x0001__x0008_@_x0001__x0001__x0001__x0001__x0001__x0001__x0008_@_x0001__x0001__x0001__x0001__x0001__x0001__x0010_@_x0001__x0001__x0001__x0001__x0001__x0001__x0001_@_x0001__x0001__x0001__x0001__x0001__x0001__x0010_@_x0001__x0001__x0001__x0001__x0001__x0001__x0008_@_x0001__x0001__x0001__x0001__x0001__x0001_ð?_x0001__x0002__x0001__x0001__x0001__x0001__x0001__x0001__x0010_@_x0001__x0001__x0001__x0001__x0001__x0001__x0008_@_x0001__x0001__x0001__x0001__x0001__x0001__x0010_@_x0001__x0001__x0001__x0001__x0001__x0001__x0001_@_x0001__x0001__x0001__x0001__x0001__x0001__x0008_@_x0001__x0001__x0001__x0001__x0001__x0001__x0010_@_x0001__x0001__x0001__x0001__x0001__x0001__x0010_@_x0001__x0001__x0001__x0001__x0001__x0001__x0010_@_x0001__x0001__x0001__x0001__x0001__x0001__x0014_@_x0001__x0001__x0001__x0001__x0001__x0001__x0001_@_x0001__x0001__x0001__x0001__x0001__x0001__x0014_@_x0001__x0001__x0001__x0001__x0001__x0001__x0010_@_x0001__x0001__x0001__x0001__x0001__x0001__x0014_@_x0001__x0001__x0001__x0001__x0001__x0001__x0010_@_x0001__x0001__x0001__x0001__x0001__x0001__x0008_@_x0001__x0001__x0001__x0001__x0001__x0001__x0010_@_x0001__x0001__x0001__x0001__x0001__x0001__x0014_@_x0001__x0001__x0001__x0001__x0001__x0001_ð?_x0001__x0001__x0001__x0001__x0001__x0001__x0001_@_x0001__x0001__x0001__x0001__x0001__x0001__x0008_@_x0001__x0001__x0001__x0001__x0001__x0001_ð?_x0001__x0001__x0001__x0001__x0001__x0001__x0008_@_x0001__x0001__x0001__x0001__x0001__x0001__x0001_@_x0001__x0001__x0001__x0001__x0001__x0001__x0010_@_x0001__x0001__x0001__x0001__x0001__x0001__x0001_@_x0001__x0001__x0001__x0001__x0001__x0001__x0001_@_x0001__x0001__x0001__x0001__x0001__x0001__x0008_@_x0001__x0001__x0001__x0001__x0001__x0001__x0008_@_x0001__x0001__x0001__x0001__x0001__x0001__x0010_@_x0001__x0001__x0001__x0001__x0001__x0001__x0008_@_x0001__x0001__x0001__x0001__x0001__x0001__x0001_@_x0001__x0001__x0001__x0001__x0001__x0002__x0001__x0001__x0008_@_x0001__x0001__x0001__x0001__x0001__x0001__x0010_@_x0001__x0001__x0001__x0001__x0001__x0001__x0008_@_x0001__x0001__x0001__x0001__x0001__x0001__x0008_@_x0001__x0001__x0001__x0001__x0001__x0001__x0001_@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0001__x0010_@_x0001__x0001__x0001__x0001__x0001__x0001__x0010_@_x0001__x0001__x0001__x0001__x0001__x0001_ð?_x0001__x0001__x0001__x0001__x0001__x0001__x0010_@_x0001__x0001__x0001__x0001__x0001__x0001__x0010_@_x0001__x0001__x0001__x0001__x0001__x0001_ð?_x0001__x0001__x0001__x0001__x0001__x0001_ð?_x0001__x0001__x0001__x0001__x0001__x0001__x0010_@_x0001__x0001__x0001__x0001__x0001__x0001__x0008_@_x0001__x0001__x0001__x0001__x0001__x0001__x0001_@_x0001__x0001__x0001__x0001__x0001__x0001__x0001_@_x0001__x0001__x0001__x0001__x0001__x0001__x0001_@_x0001__x0001__x0001__x0001__x0001__x0001__x0014_@_x0001__x0001__x0001__x0001__x0001__x0001__x0014_@_x0001__x0001__x0001__x0001__x0001__x0001__x0001_@_x0001__x0001__x0001__x0001__x0001__x0001__x0008_@_x0001__x0001__x0001__x0001__x0001__x0001__x0001_@_x0001__x0001__x0001__x0001__x0001__x0001__x0001_@_x0001__x0001__x0001__x0001__x0001__x0001__x0010_@_x0001__x0001__x0001__x0001__x0001__x0001__x0008_@_x0001__x0001__x0001__x0001__x0001__x0001__x0018_@_x0001__x0001__x0001__x0001__x0001__x0001__x0010_@_x0001__x0002__x0001__x0001__x0001__x0001__x0001__x0001_ð?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_x0001_@_x0001__x0001__x0001__x0001__x0001__x0001__x0001_@_x0001__x0001__x0001__x0001__x0001__x0001__x0001_@_x0001__x0001__x0001__x0001__x0001__x0001__x0008_@_x0001__x0001__x0001__x0001__x0001__x0001_ð?_x0001__x0001__x0001__x0001__x0001__x0001__x0008_@_x0001__x0001__x0001__x0001__x0001__x0001__x0008_@_x0001__x0001__x0001__x0001__x0001__x0001__x0001_@_x0001__x0001__x0001__x0001__x0001__x0001__x0001_@_x0001__x0001__x0001__x0001__x0001__x0001__x0008_@_x0001__x0001__x0001__x0001__x0001__x0001__x0010_@_x0001__x0001__x0001__x0001__x0001__x0001__x0001_@_x0001__x0001__x0001__x0001__x0001__x0001__x0010_@_x0001__x0001__x0001__x0001__x0001__x0001__x0001_@_x0001__x0001__x0001__x0001__x0001__x0001__x0010_@_x0001__x0001__x0001__x0001__x0001__x0001_ð?_x0001__x0001__x0001__x0001__x0001__x0001__x0001_@_x0001__x0001__x0001__x0001__x0001__x0001__x0010_@_x0001__x0001__x0001__x0001__x0001__x0001__x0008_@_x0001__x0001__x0001__x0001__x0001__x0001__x0001_@_x0001__x0001__x0001__x0001__x0001__x0001__x0010_@_x0001__x0001__x0001__x0001__x0001__x0001__x0010_@_x0001__x0001__x0001__x0001__x0001__x0001__x0018_@_x0001__x0001__x0001__x0001__x0001__x0001__x0010_@_x0001__x0001__x0001__x0001__x0001__x0001__x0010_@_x0001__x0001__x0001__x0001__x0001__x0002__x0001__x0001__x0010_@_x0001__x0001__x0001__x0001__x0001__x0001__x0008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0010_@_x0001__x0001__x0001__x0001__x0001__x0001__x0008_@_x0001__x0001__x0001__x0001__x0001__x0001__x0001_@_x0001__x0001__x0001__x0001__x0001__x0001__x0010_@_x0001__x0001__x0001__x0001__x0001__x0001__x0010_@_x0001__x0001__x0001__x0001__x0001__x0001__x0001_@_x0001__x0001__x0001__x0001__x0001__x0001_ð?_x0001__x0001__x0001__x0001__x0001__x0001__x0008_@_x0001__x0001__x0001__x0001__x0001__x0001__x0008_@_x0001__x0001__x0001__x0001__x0001__x0001__x0001_@_x0001__x0001__x0001__x0001__x0001__x0001_ð?_x0001__x0001__x0001__x0001__x0001__x0001__x0010_@_x0001__x0001__x0001__x0001__x0001__x0001__x0001_@_x0001__x0001__x0001__x0001__x0001__x0001__x0008_@_x0001__x0001__x0001__x0001__x0001__x0001__x0001_@_x0001__x0001__x0001__x0001__x0001__x0001__x0008_@_x0001__x0001__x0001__x0001__x0001__x0001__x0001_@_x0001__x0001__x0001__x0001__x0001__x0001__x0001_@_x0001__x0001__x0001__x0001__x0001__x0001__x0014_@_x0001__x0001__x0001__x0001__x0001__x0001__x0014_@_x0001__x0001__x0001__x0001__x0001__x0001_ð?_x0001__x0001__x0001__x0001__x0001__x0001_ð?_x0001__x0001__x0001__x0001__x0001__x0001__x0001_@_x0001__x0001__x0001__x0001__x0001__x0001__x0010_@_x0001__x0001__x0001__x0001__x0001__x0001__x0001_@_x0001__x0002__x0001__x0001__x0001__x0001__x0001__x0001__x0001_@_x0001__x0001__x0001__x0001__x0001__x0001__x0001_@_x0001__x0001__x0001__x0001__x0001__x0001__x0008_@_x0001__x0001__x0001__x0001__x0001__x0001__x0014_@_x0001__x0001__x0001__x0001__x0001__x0001__x0010_@_x0001__x0001__x0001__x0001__x0001__x0001__x0001_@_x0001__x0001__x0001__x0001__x0001__x0001__x0001_@_x0001__x0001__x0001__x0001__x0001__x0001_ð?_x0001__x0001__x0001__x0001__x0001__x0001__x0014_@_x0001__x0001__x0001__x0001__x0001__x0001__x0001_@_x0001__x0001__x0001__x0001__x0001__x0001__x0014_@_x0001__x0001__x0001__x0001__x0001__x0001__x0010_@_x0001__x0001__x0001__x0001__x0001__x0001__x0010_@_x0001__x0001__x0001__x0001__x0001__x0001__x0018_@_x0001__x0001__x0001__x0001__x0001__x0001__x0001_@_x0001__x0001__x0001__x0001__x0001__x0001__x0001_@_x0001__x0001__x0001__x0001__x0001__x0001__x0008_@_x0001__x0001__x0001__x0001__x0001__x0001__x0014_@_x0001__x0001__x0001__x0001__x0001__x0001__x0001_@_x0001__x0001__x0001__x0001__x0001__x0001__x0008_@_x0001__x0001__x0001__x0001__x0001__x0001_ð?_x0001__x0001__x0001__x0001__x0001__x0001__x0001_@_x0001__x0001__x0001__x0001__x0001__x0001__x0010_@_x0001__x0001__x0001__x0001__x0001__x0001__x0014_@_x0001__x0001__x0001__x0001__x0001__x0001__x0008_@_x0001__x0001__x0001__x0001__x0001__x0001__x0008_@_x0001__x0001__x0001__x0001__x0001__x0001__x0014_@_x0001__x0001__x0001__x0001__x0001__x0001__x0001_@_x0001__x0001__x0001__x0001__x0001__x0001__x0008_@_x0001__x0001__x0001__x0001__x0001__x0001__x0001_@_x0001__x0001__x0001__x0001__x0001__x0001__x0014_@_x0001__x0001__x0001__x0001__x0001__x0002__x0001__x0001__x0010_@_x0001__x0001__x0001__x0001__x0001__x0001__x0001_@_x0001__x0001__x0001__x0001__x0001__x0001__x0010_@_x0001__x0001__x0001__x0001__x0001__x0001__x0001_@_x0001__x0001__x0001__x0001__x0001__x0001__x0008_@_x0001__x0001__x0001__x0001__x0001__x0001__x0010_@_x0001__x0001__x0001__x0001__x0001__x0001__x0001_@_x0001__x0001__x0001__x0001__x0001__x0001__x0001_@_x0001__x0001__x0001__x0001__x0001__x0001__x0008_@_x0001__x0001__x0001__x0001__x0001__x0001__x0008_@_x0001__x0001__x0001__x0001__x0001__x0001__x0010_@_x0001__x0001__x0001__x0001__x0001__x0001__x0008_@_x0001__x0001__x0001__x0001__x0001__x0001__x0014_@_x0001__x0001__x0001__x0001__x0001__x0001__x0001_@_x0001__x0001__x0001__x0001__x0001__x0001__x0001_@_x0001__x0001__x0001__x0001__x0001__x0001__x0001_@_x0001__x0001__x0001__x0001__x0001__x0001__x0001_@_x0001__x0001__x0001__x0001__x0001__x0001__x0008_@_x0001__x0001__x0001__x0001__x0001__x0001__x0001_@_x0001__x0001__x0001__x0001__x0001__x0001__x0001_@_x0001__x0001__x0001__x0001__x0001__x0001_ð?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_x0001_@_x0001__x0001__x0001__x0001__x0001__x0001__x0001_@_x0001__x0001__x0001__x0001__x0001__x0001__x0008_@_x0001__x0001__x0001__x0001__x0001__x0001__x0010_@_x0001__x0001__x0001__x0001__x0001__x0001__x0008_@_x0001__x0001__x0001__x0001__x0001__x0001__x0008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0010_@_x0001__x0001__x0001__x0001__x0001__x0001__x0001_@_x0001__x0001__x0001__x0001__x0001__x0001__x0008_@_x0001__x0001__x0001__x0001__x0001__x0001__x0001_@_x0001__x0001__x0001__x0001__x0001__x0001__x0008_@_x0001__x0001__x0001__x0001__x0001__x0001__x0010_@_x0001__x0001__x0001__x0001__x0001__x0001__x0010_@_x0001__x0001__x0001__x0001__x0001__x0001_ð?_x0001__x0001__x0001__x0001__x0001__x0001__x0001_@_x0001__x0001__x0001__x0001__x0001__x0001_ð?_x0001__x0001__x0001__x0001__x0001__x0001__x0010_@_x0001__x0001__x0001__x0001__x0001__x0001__x0008_@_x0001__x0001__x0001__x0001__x0001__x0001__x0008_@_x0001__x0001__x0001__x0001__x0001__x0001__x0010_@_x0001__x0001__x0001__x0001__x0001__x0001__x0008_@_x0001__x0001__x0001__x0001__x0001__x0001__x0001_@_x0001__x0001__x0001__x0001__x0001__x0001__x0010_@_x0001__x0001__x0001__x0001__x0001__x0001__x0001_@_x0001__x0001__x0001__x0001__x0001__x0001__x0014_@_x0001__x0001__x0001__x0001__x0001__x0001__x0010_@_x0001__x0001__x0001__x0001__x0001__x0001__x0010_@_x0001__x0001__x0001__x0001__x0001__x0001_ð?_x0001__x0001__x0001__x0001__x0001__x0001_ð?_x0001__x0001__x0001__x0001__x0001__x0001__x0001_@_x0001__x0001__x0001__x0001__x0001__x0001__x0001_@_x0001__x0001__x0001__x0001__x0001__x0001__x0014_@_x0001__x0001__x0001__x0001__x0001__x0002__x0001__x0001__x0008_@_x0001__x0001__x0001__x0001__x0001__x0001__x0001_@_x0001__x0001__x0001__x0001__x0001__x0001__x0008_@_x0001__x0001__x0001__x0001__x0001__x0001__x0014_@_x0001__x0001__x0001__x0001__x0001__x0001__x0001_@_x0001__x0001__x0001__x0001__x0001__x0001_ð?_x0001__x0001__x0001__x0001__x0001__x0001__x0014_@_x0001__x0001__x0001__x0001__x0001__x0001__x0008_@_x0001__x0001__x0001__x0001__x0001__x0001__x0008_@_x0001__x0001__x0001__x0001__x0001__x0001_ð?_x0001__x0001__x0001__x0001__x0001__x0001__x0014_@_x0001__x0001__x0001__x0001__x0001__x0001_ð?_x0001__x0001__x0001__x0001__x0001__x0001__x0010_@_x0001__x0001__x0001__x0001__x0001__x0001__x0014_@_x0001__x0001__x0001__x0001__x0001__x0001_ð?_x0001__x0001__x0001__x0001__x0001__x0001__x0010_@_x0001__x0001__x0001__x0001__x0001__x0001_ð?_x0001__x0001__x0001__x0001__x0001__x0001__x0001_@_x0001__x0001__x0001__x0001__x0001__x0001_ð?_x0001__x0001__x0001__x0001__x0001__x0001__x0010_@_x0001__x0001__x0001__x0001__x0001__x0001__x0008_@_x0001__x0001__x0001__x0001__x0001__x0001_ð?_x0001__x0001__x0001__x0001__x0001__x0001__x0008_@_x0001__x0001__x0001__x0001__x0001__x0001__x0008_@_x0001__x0001__x0001__x0001__x0001__x0001__x0008_@_x0001__x0001__x0001__x0001__x0001__x0001__x0010_@_x0001__x0001__x0001__x0001__x0001__x0001_ð?_x0001__x0001__x0001__x0001__x0001__x0001__x0001_@_x0001__x0001__x0001__x0001__x0001__x0001__x0010_@_x0001__x0001__x0001__x0001__x0001__x0001_ð?_x0001__x0001__x0001__x0001__x0001__x0001__x0008_@_x0001__x0001__x0001__x0001__x0001__x0001_ð?_x0001__x0002__x0001__x0001__x0001__x0001__x0001__x0001_ð?_x0001__x0001__x0001__x0001__x0001__x0001__x0010_@_x0001__x0001__x0001__x0001__x0001__x0001__x0001_@_x0001__x0001__x0001__x0001__x0001__x0001__x0010_@_x0001__x0001__x0001__x0001__x0001__x0001__x0010_@_x0001__x0001__x0001__x0001__x0001__x0001__x0008_@_x0001__x0001__x0001__x0001__x0001__x0001__x0001_@_x0001__x0001__x0001__x0001__x0001__x0001__x0008_@_x0001__x0001__x0001__x0001__x0001__x0001__x0014_@_x0001__x0001__x0001__x0001__x0001__x0001__x0014_@_x0001__x0001__x0001__x0001__x0001__x0001__x0001_@_x0001__x0001__x0001__x0001__x0001__x0001_ð?_x0001__x0001__x0001__x0001__x0001__x0001__x0010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ð?_x0001__x0001__x0001__x0001__x0001__x0001_ð?_x0001__x0001__x0001__x0001__x0001__x0001__x0008_@_x0001__x0001__x0001__x0001__x0001__x0001__x0001_@_x0001__x0001__x0001__x0001__x0001__x0001__x0010_@_x0001__x0001__x0001__x0001__x0001__x0001__x0018_@_x0001__x0001__x0001__x0001__x0001__x0001__x0010_@_x0001__x0001__x0001__x0001__x0001__x0001_ð?_x0001__x0001__x0001__x0001__x0001__x0001__x0014_@_x0001__x0001__x0001__x0001__x0001__x0001__x0001_@_x0001__x0001__x0001__x0001__x0001__x0001__x0010_@_x0001__x0001__x0001__x0001__x0001__x0001__x0010_@_x0001__x0001__x0001__x0001__x0001__x0001__x0008_@_x0001__x0001__x0001__x0001__x0001__x0002__x0001__x0001__x0008_@_x0001__x0001__x0001__x0001__x0001__x0001_ð?_x0001__x0001__x0001__x0001__x0001__x0001__x0010_@_x0001__x0001__x0001__x0001__x0001__x0001_ð?_x0001__x0001__x0001__x0001__x0001__x0001__x0008_@_x0001__x0001__x0001__x0001__x0001__x0001__x0008_@_x0001__x0001__x0001__x0001__x0001__x0001__x0001_@_x0001__x0001__x0001__x0001__x0001__x0001__x0010_@_x0001__x0001__x0001__x0001__x0001__x0001__x0014_@_x0001__x0001__x0001__x0001__x0001__x0001__x0010_@_x0001__x0001__x0001__x0001__x0001__x0001__x0010_@_x0001__x0001__x0001__x0001__x0001__x0001__x0008_@_x0001__x0001__x0001__x0001__x0001__x0001__x0001_@_x0001__x0001__x0001__x0001__x0001__x0001__x0010_@_x0001__x0001__x0001__x0001__x0001__x0001__x0010_@_x0001__x0001__x0001__x0001__x0001__x0001_ð?_x0001__x0001__x0001__x0001__x0001__x0001__x0008_@_x0001__x0001__x0001__x0001__x0001__x0001__x0001_@_x0001__x0001__x0001__x0001__x0001__x0001__x0001_@_x0001__x0001__x0001__x0001__x0001__x0001__x0014_@_x0001__x0001__x0001__x0001__x0001__x0001__x0001_@_x0001__x0001__x0001__x0001__x0001__x0001__x0008_@_x0001__x0001__x0001__x0001__x0001__x0001__x0014_@_x0001__x0001__x0001__x0001__x0001__x0001__x0010_@_x0001__x0001__x0001__x0001__x0001__x0001_ð?_x0001__x0001__x0001__x0001__x0001__x0001_ð?_x0001__x0001__x0001__x0001__x0001__x0001__x0010_@_x0001__x0001__x0001__x0001__x0001__x0001__x0008_@_x0001__x0001__x0001__x0001__x0001__x0001__x0001_@_x0001__x0001__x0001__x0001__x0001__x0001_ð?_x0001__x0001__x0001__x0001__x0001__x0001__x0008_@_x0001__x0001__x0001__x0001__x0001__x0001__x0014_@_x0001__x0002__x0001__x0001__x0001__x0001__x0001__x0001__x0008_@_x0001__x0001__x0001__x0001__x0001__x0001__x0008_@_x0001__x0001__x0001__x0001__x0001__x0001__x0008_@_x0001__x0001__x0001__x0001__x0001__x0001__x0001_@_x0001__x0001__x0001__x0001__x0001__x0001_ð?_x0001__x0001__x0001__x0001__x0001__x0001_ð?_x0001__x0001__x0001__x0001__x0001__x0001__x0008_@_x0001__x0001__x0001__x0001__x0001__x0001_ð?_x0001__x0001__x0001__x0001__x0001__x0001__x0010_@_x0001__x0001__x0001__x0001__x0001__x0001__x0010_@_x0001__x0001__x0001__x0001__x0001__x0001__x0008_@_x0001__x0001__x0001__x0001__x0001__x0001__x0001_@_x0001__x0001__x0001__x0001__x0001__x0001__x0001_@_x0001__x0001__x0001__x0001__x0001__x0001__x0008_@_x0001__x0001__x0001__x0001__x0001__x0001__x0010_@_x0001__x0001__x0001__x0001__x0001__x0001__x0001_@_x0001__x0001__x0001__x0001__x0001__x0001__x0010_@_x0001__x0001__x0001__x0001__x0001__x0001__x0001_@_x0001__x0001__x0001__x0001__x0001__x0001__x0008_@_x0001__x0001__x0001__x0001__x0001__x0001__x0001_@_x0001__x0001__x0001__x0001__x0001__x0001_ð?_x0001__x0001__x0001__x0001__x0001__x0001_ð?_x0001__x0001__x0001__x0001__x0001__x0001__x0018_@_x0001__x0001__x0001__x0001__x0001__x0001__x0008_@_x0001__x0001__x0001__x0001__x0001__x0001__x0001_@_x0001__x0001__x0001__x0001__x0001__x0001_ð?_x0001__x0001__x0001__x0001__x0001__x0001__x0001_@_x0001__x0001__x0001__x0001__x0001__x0001__x0008_@_x0001__x0001__x0001__x0001__x0001__x0001__x0001_@_x0001__x0001__x0001__x0001__x0001__x0001__x0001_@_x0001__x0001__x0001__x0001__x0001__x0001__x0001_@_x0001__x0001__x0001__x0001__x0001__x0002__x0001__x0001_ð?_x0001__x0001__x0001__x0001__x0001__x0001_ð?_x0001__x0001__x0001__x0001__x0001__x0001__x0001_@_x0001__x0001__x0001__x0001__x0001__x0001__x0001_@_x0001__x0001__x0001__x0001__x0001__x0001__x0001_@_x0001__x0001__x0001__x0001__x0001__x0001__x0001_@_x0001__x0001__x0001__x0001__x0001__x0001__x0010_@_x0001__x0001__x0001__x0001__x0001__x0001__x0010_@_x0001__x0001__x0001__x0001__x0001__x0001__x0001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_x0001_@_x0001__x0001__x0001__x0001__x0001__x0001__x0008_@_x0001__x0001__x0001__x0001__x0001__x0001__x0001_@_x0001__x0001__x0001__x0001__x0001__x0001__x0001_@_x0001__x0001__x0001__x0001__x0001__x0001__x0014_@_x0001__x0001__x0001__x0001__x0001__x0001__x0010_@_x0001__x0001__x0001__x0001__x0001__x0001__x0010_@_x0001__x0001__x0001__x0001__x0001__x0001__x0008_@_x0001__x0001__x0001__x0001__x0001__x0001__x0008_@_x0001__x0001__x0001__x0001__x0001__x0001__x0010_@_x0001__x0001__x0001__x0001__x0001__x0001__x0014_@_x0001__x0001__x0001__x0001__x0001__x0001__x0001_@_x0001__x0001__x0001__x0001__x0001__x0001_ð?_x0001__x0001__x0001__x0001__x0001__x0001__x0010_@_x0001__x0001__x0001__x0001__x0001__x0001_ð?_x0001__x0001__x0001__x0001__x0001__x0001__x0010_@_x0001__x0001__x0001__x0001__x0001__x0001__x0014_@_x0001__x0001__x0001__x0001__x0001__x0001__x0001_@_x0001__x0002__x0001__x0001__x0001__x0001__x0001__x0001__x0014_@_x0001__x0001__x0001__x0001__x0001__x0001__x0010_@_x0001__x0001__x0001__x0001__x0001__x0001_ð?_x0001__x0001__x0001__x0001__x0001__x0001__x0014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0001_@_x0001__x0001__x0001__x0001__x0001__x0001__x0010_@_x0001__x0001__x0001__x0001__x0001__x0001__x0010_@_x0001__x0001__x0001__x0001__x0001__x0001__x0008_@_x0001__x0001__x0001__x0001__x0001__x0001__x0010_@_x0001__x0001__x0001__x0001__x0001__x0001__x0008_@_x0001__x0001__x0001__x0001__x0001__x0001_ð?_x0001__x0001__x0001__x0001__x0001__x0001__x0010_@_x0001__x0001__x0001__x0001__x0001__x0001__x0008_@_x0001__x0001__x0001__x0001__x0001__x0001_ð?_x0001__x0001__x0001__x0001__x0001__x0001__x0010_@_x0001__x0001__x0001__x0001__x0001__x0001__x0014_@_x0001__x0001__x0001__x0001__x0001__x0001__x0008_@_x0001__x0001__x0001__x0001__x0001__x0001_ð?_x0001__x0001__x0001__x0001__x0001__x0001__x0008_@_x0001__x0001__x0001__x0001__x0001__x0001__x0010_@_x0001__x0001__x0001__x0001__x0001__x0001__x0008_@_x0001__x0001__x0001__x0001__x0001__x0001_ð?_x0001__x0001__x0001__x0001__x0001__x0001__x0008_@_x0001__x0001__x0001__x0001__x0001__x0001__x0008_@_x0001__x0001__x0001__x0001__x0001__x0001__x0008_@_x0001__x0001__x0001__x0001__x0001__x0001__x0001_@_x0001__x0001__x0001__x0001__x0001__x0002__x0001__x0001__x0008_@_x0001__x0001__x0001__x0001__x0001__x0001__x0001_@_x0001__x0001__x0001__x0001__x0001__x0001__x0001_@_x0001__x0001__x0001__x0001__x0001__x0001__x0008_@_x0001__x0001__x0001__x0001__x0001__x0001__x0008_@_x0001__x0001__x0001__x0001__x0001__x0001__x0001_@_x0001__x0001__x0001__x0001__x0001__x0001__x0008_@_x0001__x0001__x0001__x0001__x0001__x0001__x0001_@_x0001__x0001__x0001__x0001__x0001__x0001__x0010_@_x0001__x0001__x0001__x0001__x0001__x0001__x0014_@_x0001__x0001__x0001__x0001__x0001__x0001__x0008_@_x0001__x0001__x0001__x0001__x0001__x0001__x0010_@_x0001__x0001__x0001__x0001__x0001__x0001__x0010_@_x0001__x0001__x0001__x0001__x0001__x0001__x0001_@_x0001__x0001__x0001__x0001__x0001__x0001__x0001_@_x0001__x0001__x0001__x0001__x0001__x0001__x0001_@_x0001__x0001__x0001__x0001__x0001__x0001__x0010_@_x0001__x0001__x0001__x0001__x0001__x0001__x0001_@_x0001__x0001__x0001__x0001__x0001__x0001__x0010_@_x0001__x0001__x0001__x0001__x0001__x0001__x0001_@_x0001__x0001__x0001__x0001__x0001__x0001__x0001_@_x0001__x0001__x0001__x0001__x0001__x0001__x0008_@_x0001__x0001__x0001__x0001__x0001__x0001__x0001_@_x0001__x0001__x0001__x0001__x0001__x0001_ð?_x0001__x0001__x0001__x0001__x0001__x0001_ð?_x0001__x0001__x0001__x0001__x0001__x0001__x0014_@_x0001__x0001__x0001__x0001__x0001__x0001__x0010_@_x0001__x0001__x0001__x0001__x0001__x0001__x0001_@_x0001__x0001__x0001__x0001__x0001__x0001__x0008_@_x0001__x0001__x0001__x0001__x0001__x0001__x0010_@_x0001__x0001__x0001__x0001__x0001__x0001__x0001_@_x0001__x0001__x0001__x0001__x0001__x0001__x0010_@_x0001__x0002__x0001__x0001__x0001__x0001__x0001__x0001__x0008_@_x0001__x0001__x0001__x0001__x0001__x0001__x0008_@_x0001__x0001__x0001__x0001__x0001__x0001__x0010_@_x0001__x0001__x0001__x0001__x0001__x0001__x0001_@_x0001__x0001__x0001__x0001__x0001__x0001__x0010_@_x0001__x0001__x0001__x0001__x0001__x0001__x0008_@_x0001__x0001__x0001__x0001__x0001__x0001_ð?_x0001__x0001__x0001__x0001__x0001__x0001__x0010_@_x0001__x0001__x0001__x0001__x0001__x0001__x0001_@_x0001__x0001__x0001__x0001__x0001__x0001__x0014_@_x0001__x0001__x0001__x0001__x0001__x0001__x0010_@_x0001__x0001__x0001__x0001__x0001__x0001__x0010_@_x0001__x0001__x0001__x0001__x0001__x0001__x0001_@_x0001__x0001__x0001__x0001__x0001__x0001__x0014_@_x0001__x0001__x0001__x0001__x0001__x0001__x0014_@_x0001__x0001__x0001__x0001__x0001__x0001__x0008_@_x0001__x0001__x0001__x0001__x0001__x0001__x0001_@_x0001__x0001__x0001__x0001__x0001__x0001__x0001_@_x0001__x0001__x0001__x0001__x0001__x0001_ð?_x0001__x0001__x0001__x0001__x0001__x0001__x0008_@_x0001__x0001__x0001__x0001__x0001__x0001_ð?_x0001__x0001__x0001__x0001__x0001__x0001__x0014_@_x0001__x0001__x0001__x0001__x0001__x0001__x0001_@_x0001__x0001__x0001__x0001__x0001__x0001_ð?_x0001__x0001__x0001__x0001__x0001__x0001__x0001_@_x0001__x0001__x0001__x0001__x0001__x0001__x0010_@_x0001__x0001__x0001__x0001__x0001__x0001__x0001_@_x0001__x0001__x0001__x0001__x0001__x0001__x0010_@_x0001__x0001__x0001__x0001__x0001__x0001__x0008_@_x0001__x0001__x0001__x0001__x0001__x0001__x0010_@_x0001__x0001__x0001__x0001__x0001__x0001__x0008_@_x0001__x0001__x0001__x0001__x0001__x0002__x0001__x0001__x0008_@_x0001__x0001__x0001__x0001__x0001__x0001__x0001_@_x0001__x0001__x0001__x0001__x0001__x0001_ð?_x0001__x0001__x0001__x0001__x0001__x0001__x0001_@_x0001__x0001__x0001__x0001__x0001__x0001__x0008_@_x0001__x0001__x0001__x0001__x0001__x0001__x0008_@_x0001__x0001__x0001__x0001__x0001__x0001_ð?_x0001__x0001__x0001__x0001__x0001__x0001__x0001_@_x0001__x0001__x0001__x0001__x0001__x0001__x0001_@_x0001__x0001__x0001__x0001__x0001__x0001__x0001_@_x0001__x0001__x0001__x0001__x0001__x0001_ð?_x0001__x0001__x0001__x0001__x0001__x0001__x0001_@_x0001__x0001__x0001__x0001__x0001__x0001__x0001_@_x0001__x0001__x0001__x0001__x0001__x0001__x0008_@_x0001__x0001__x0001__x0001__x0001__x0001__x0010_@_x0001__x0001__x0001__x0001__x0001__x0001__x0014_@_x0001__x0001__x0001__x0001__x0001__x0001__x0001_@_x0001__x0001__x0001__x0001__x0001__x0001__x0001_@_x0001__x0001__x0001__x0001__x0001__x0001__x0008_@_x0001__x0001__x0001__x0001__x0001__x0001__x0010_@_x0001__x0001__x0001__x0001__x0001__x0001_ð?_x0001__x0001__x0001__x0001__x0001__x0001__x0001_@_x0001__x0001__x0001__x0001__x0001__x0001__x0001_@_x0001__x0001__x0001__x0001__x0001__x0001__x0008_@_x0001__x0001__x0001__x0001__x0001__x0001__x0010_@_x0001__x0001__x0001__x0001__x0001__x0001__x0001_@_x0001__x0001__x0001__x0001__x0001__x0001__x0001_@_x0001__x0001__x0001__x0001__x0001__x0001__x0001_@_x0001__x0001__x0001__x0001__x0001__x0001__x0018_@_x0001__x0001__x0001__x0001__x0001__x0001_ð?_x0001__x0001__x0001__x0001__x0001__x0001__x0010_@_x0001__x0001__x0001__x0001__x0001__x0001__x0001_@_x0001__x0002__x0001__x0001__x0001__x0001__x0001__x0001__x0001_@_x0001__x0001__x0001__x0001__x0001__x0001_ð?_x0001__x0001__x0001__x0001__x0001__x0001__x0008_@_x0001__x0001__x0001__x0001__x0001__x0001__x0010_@_x0001__x0001__x0001__x0001__x0001__x0001__x0008_@_x0001__x0001__x0001__x0001__x0001__x0001__x0001_@_x0001__x0001__x0001__x0001__x0001__x0001__x0014_@_x0001__x0001__x0001__x0001__x0001__x0001__x0010_@_x0001__x0001__x0001__x0001__x0001__x0001__x0001_@_x0001__x0001__x0001__x0001__x0001__x0001__x0010_@_x0001__x0001__x0001__x0001__x0001__x0001__x0010_@_x0001__x0001__x0001__x0001__x0001__x0001__x0010_@_x0001__x0001__x0001__x0001__x0001__x0001__x0008_@_x0001__x0001__x0001__x0001__x0001__x0001__x0001_@_x0001__x0001__x0001__x0001__x0001__x0001_ð?_x0001__x0001__x0001__x0001__x0001__x0001__x0001_@_x0001__x0001__x0001__x0001__x0001__x0001__x0010_@_x0001__x0001__x0001__x0001__x0001__x0001__x0008_@_x0001__x0001__x0001__x0001__x0001__x0001__x0014_@_x0001__x0001__x0001__x0001__x0001__x0001__x0008_@_x0001__x0001__x0001__x0001__x0001__x0001__x0001_@_x0001__x0001__x0001__x0001__x0001__x0001__x0008_@_x0001__x0001__x0001__x0001__x0001__x0001__x0001_@_x0001__x0001__x0001__x0001__x0001__x0001__x0014_@_x0001__x0001__x0001__x0001__x0001__x0001_ð?_x0001__x0001__x0001__x0001__x0001__x0001__x0001_@_x0001__x0001__x0001__x0001__x0001__x0001__x0001_@_x0001__x0001__x0001__x0001__x0001__x0001__x0001_@_x0001__x0001__x0001__x0001__x0001__x0001_ð?_x0001__x0001__x0001__x0001__x0001__x0001__x0001_@_x0001__x0001__x0001__x0001__x0001__x0001_ð?_x0001__x0001__x0001__x0001__x0001__x0002__x0001__x0001__x0010_@_x0001__x0001__x0001__x0001__x0001__x0001__x0010_@_x0001__x0001__x0001__x0001__x0001__x0001__x0014_@_x0001__x0001__x0001__x0001__x0001__x0001__x0014_@_x0001__x0001__x0001__x0001__x0001__x0001__x0001_@_x0001__x0001__x0001__x0001__x0001__x0001_ð?_x0001__x0001__x0001__x0001__x0001__x0001__x0010_@_x0001__x0001__x0001__x0001__x0001__x0001__x0001_@_x0001__x0001__x0001__x0001__x0001__x0001__x0001_@_x0001__x0001__x0001__x0001__x0001__x0001__x0001_@_x0001__x0001__x0001__x0001__x0001__x0001_ð?_x0001__x0001__x0001__x0001__x0001__x0001__x0001_@_x0001__x0001__x0001__x0001__x0001__x0001__x0008_@_x0001__x0001__x0001__x0001__x0001__x0001__x0008_@_x0001__x0001__x0001__x0001__x0001__x0001__x0008_@_x0001__x0001__x0001__x0001__x0001__x0001__x0010_@_x0001__x0001__x0001__x0001__x0001__x0001_ð?_x0001__x0001__x0001__x0001__x0001__x0001__x0008_@_x0001__x0001__x0001__x0001__x0001__x0001_ð?_x0001__x0001__x0001__x0001__x0001__x0001__x0008_@_x0001__x0001__x0001__x0001__x0001__x0001__x0008_@_x0001__x0001__x0001__x0001__x0001__x0001__x0001_@_x0001__x0001__x0001__x0001__x0001__x0001__x0010_@_x0001__x0001__x0001__x0001__x0001__x0001__x0001_@_x0001__x0001__x0001__x0001__x0001__x0001__x0010_@_x0001__x0001__x0001__x0001__x0001__x0001__x0014_@_x0001__x0001__x0001__x0001__x0001__x0001_ð?_x0001__x0001__x0001__x0001__x0001__x0001__x0010_@_x0001__x0001__x0001__x0001__x0001__x0001__x0014_@_x0001__x0001__x0001__x0001__x0001__x0001_ð?_x0001__x0001__x0001__x0001__x0001__x0001_ð?_x0001__x0001__x0001__x0001__x0001__x0001__x0008_@_x0001__x0002__x0001__x0001__x0001__x0001__x0001__x0001__x0001_@_x0001__x0001__x0001__x0001__x0001__x0001__x0010_@_x0001__x0001__x0001__x0001__x0001__x0001__x0014_@_x0001__x0001__x0001__x0001__x0001__x0001__x0010_@_x0001__x0001__x0001__x0001__x0001__x0001_ð?_x0001__x0001__x0001__x0001__x0001__x0001__x0001_@_x0001__x0001__x0001__x0001__x0001__x0001__x0010_@_x0001__x0001__x0001__x0001__x0001__x0001__x0008_@_x0001__x0001__x0001__x0001__x0001__x0001__x0001_@_x0001__x0001__x0001__x0001__x0001__x0001__x0008_@_x0001__x0001__x0001__x0001__x0001__x0001__x0008_@_x0001__x0001__x0001__x0001__x0001__x0001__x0010_@_x0001__x0001__x0001__x0001__x0001__x0001__x0010_@_x0001__x0001__x0001__x0001__x0001__x0001__x0001_@_x0001__x0001__x0001__x0001__x0001__x0001__x0014_@_x0001__x0001__x0001__x0001__x0001__x0001_ð?_x0001__x0001__x0001__x0001__x0001__x0001__x0014_@_x0001__x0001__x0001__x0001__x0001__x0001__x0014_@_x0001__x0001__x0001__x0001__x0001__x0001__x0008_@_x0001__x0001__x0001__x0001__x0001__x0001__x0001_@_x0001__x0001__x0001__x0001__x0001__x0001__x0008_@_x0001__x0001__x0001__x0001__x0001__x0001__x0008_@_x0001__x0001__x0001__x0001__x0001__x0001__x0010_@_x0001__x0001__x0001__x0001__x0001__x0001__x0001_@_x0001__x0001__x0001__x0001__x0001__x0001__x0001_@_x0001__x0001__x0001__x0001__x0001__x0001_ð?_x0001__x0001__x0001__x0001__x0001__x0001_ð?_x0001__x0001__x0001__x0001__x0001__x0001__x0001_@_x0001__x0001__x0001__x0001__x0001__x0001__x0010_@_x0001__x0001__x0001__x0001__x0001__x0001__x0014_@_x0001__x0001__x0001__x0001__x0001__x0001__x0001_@_x0001__x0001__x0001__x0001__x0001__x0002__x0001__x0001__x0010_@_x0001__x0001__x0001__x0001__x0001__x0001__x0001_@_x0001__x0001__x0001__x0001__x0001__x0001__x0001_@_x0001__x0001__x0001__x0001__x0001__x0001__x0010_@_x0001__x0001__x0001__x0001__x0001__x0001__x0001_@_x0001__x0001__x0001__x0001__x0001__x0001__x0008_@_x0001__x0001__x0001__x0001__x0001__x0001__x0001_@_x0001__x0001__x0001__x0001__x0001__x0001__x0008_@_x0001__x0001__x0001__x0001__x0001__x0001__x0010_@_x0001__x0001__x0001__x0001__x0001__x0001__x0001_@_x0001__x0001__x0001__x0001__x0001__x0001__x0010_@_x0001__x0001__x0001__x0001__x0001__x0001__x0014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ð?_x0001__x0001__x0001__x0001__x0001__x0001__x0008_@_x0001__x0001__x0001__x0001__x0001__x0001__x0001_@_x0001__x0001__x0001__x0001__x0001__x0001__x0014_@_x0001__x0001__x0001__x0001__x0001__x0001__x0001_@_x0001__x0001__x0001__x0001__x0001__x0001_ð?_x0001__x0001__x0001__x0001__x0001__x0001__x0008_@_x0001__x0001__x0001__x0001__x0001__x0001__x0010_@_x0001__x0001__x0001__x0001__x0001__x0001__x0010_@_x0001__x0001__x0001__x0001__x0001__x0001__x0001_@_x0001__x0001__x0001__x0001__x0001__x0001__x0010_@_x0001__x0001__x0001__x0001__x0001__x0001__x0010_@_x0001__x0001__x0001__x0001__x0001__x0001__x0008_@_x0001__x0001__x0001__x0001__x0001__x0001_ð?_x0001__x0001__x0001__x0001__x0001__x0001__x0008_@_x0001__x0002__x0001__x0001__x0001__x0001__x0001__x0001__x0001_@_x0001__x0001__x0001__x0001__x0001__x0001__x0001_@_x0001__x0001__x0001__x0001__x0001__x0001__x0001_@_x0001__x0001__x0001__x0001__x0001__x0001__x0008_@_x0001__x0001__x0001__x0001__x0001__x0001__x0010_@_x0001__x0001__x0001__x0001__x0001__x0001__x0001_@_x0001__x0001__x0001__x0001__x0001__x0001__x0001_@_x0001__x0001__x0001__x0001__x0001__x0001__x0008_@_x0001__x0001__x0001__x0001__x0001__x0001__x0001_@_x0001__x0001__x0001__x0001__x0001__x0001__x0014_@_x0001__x0001__x0001__x0001__x0001__x0001__x0008_@_x0001__x0001__x0001__x0001__x0001__x0001__x0001_@_x0001__x0001__x0001__x0001__x0001__x0001__x0001_@_x0001__x0001__x0001__x0001__x0001__x0001__x0008_@_x0001__x0001__x0001__x0001__x0001__x0001__x0010_@_x0001__x0001__x0001__x0001__x0001__x0001__x0001_@_x0001__x0001__x0001__x0001__x0001__x0001__x0018_@_x0001__x0001__x0001__x0001__x0001__x0001__x0014_@_x0001__x0001__x0001__x0001__x0001__x0001__x0001_@_x0001__x0001__x0001__x0001__x0001__x0001__x0001_@_x0001__x0001__x0001__x0001__x0001__x0001__x0008_@_x0001__x0001__x0001__x0001__x0001__x0001__x0014_@_x0001__x0001__x0001__x0001__x0001__x0001__x0001_@_x0001__x0001__x0001__x0001__x0001__x0001_ð?_x0001__x0001__x0001__x0001__x0001__x0001__x0010_@_x0001__x0001__x0001__x0001__x0001__x0001__x0008_@_x0001__x0001__x0001__x0001__x0001__x0001__x0014_@_x0001__x0001__x0001__x0001__x0001__x0001__x0001_@_x0001__x0001__x0001__x0001__x0001__x0001_ð?_x0001__x0001__x0001__x0001__x0001__x0001__x0008_@_x0001__x0001__x0001__x0001__x0001__x0001__x0010_@_x0001__x0001__x0001__x0001__x0001__x0002__x0001__x0001__x0008_@_x0001__x0001__x0001__x0001__x0001__x0001_ð?_x0001__x0001__x0001__x0001__x0001__x0001__x0008_@_x0001__x0001__x0001__x0001__x0001__x0001__x0008_@_x0001__x0001__x0001__x0001__x0001__x0001__x0010_@_x0001__x0001__x0001__x0001__x0001__x0001__x0008_@_x0001__x0001__x0001__x0001__x0001__x0001__x0001_@_x0001__x0001__x0001__x0001__x0001__x0001__x0001_@_x0001__x0001__x0001__x0001__x0001__x0001__x0010_@_x0001__x0001__x0001__x0001__x0001__x0001__x0008_@_x0001__x0001__x0001__x0001__x0001__x0001__x0008_@_x0001__x0001__x0001__x0001__x0001__x0001__x0008_@_x0001__x0001__x0001__x0001__x0001__x0001__x0001_@_x0001__x0001__x0001__x0001__x0001__x0001__x0008_@_x0001__x0001__x0001__x0001__x0001__x0001__x0001_@_x0001__x0001__x0001__x0001__x0001__x0001__x0014_@_x0001__x0001__x0001__x0001__x0001__x0001__x0008_@_x0001__x0001__x0001__x0001__x0001__x0001__x0010_@_x0001__x0001__x0001__x0001__x0001__x0001__x0010_@_x0001__x0001__x0001__x0001__x0001__x0001__x0010_@_x0001__x0001__x0001__x0001__x0001__x0001_ð?_x0001__x0001__x0001__x0001__x0001__x0001__x0010_@_x0001__x0001__x0001__x0001__x0001__x0001_ð?_x0001__x0001__x0001__x0001__x0001__x0001__x0010_@_x0001__x0001__x0001__x0001__x0001__x0001__x0010_@_x0001__x0001__x0001__x0001__x0001__x0001_ð?_x0001__x0001__x0001__x0001__x0001__x0001__x0010_@_x0001__x0001__x0001__x0001__x0001__x0001__x0010_@_x0001__x0001__x0001__x0001__x0001__x0001__x0008_@_x0001__x0001__x0001__x0001__x0001__x0001_ð?_x0001__x0001__x0001__x0001__x0001__x0001__x0001_@_x0001__x0001__x0001__x0001__x0001__x0001__x0008_@_x0001__x0002__x0001__x0001__x0001__x0001__x0001__x0001__x0008_@_x0001__x0001__x0001__x0001__x0001__x0001__x0010_@_x0001__x0001__x0001__x0001__x0001__x0001__x0014_@_x0001__x0001__x0001__x0001__x0001__x0001__x0010_@_x0001__x0001__x0001__x0001__x0001__x0001__x0008_@_x0001__x0001__x0001__x0001__x0001__x0001__x0014_@_x0001__x0001__x0001__x0001__x0001__x0001__x0008_@_x0001__x0001__x0001__x0001__x0001__x0001__x0010_@_x0001__x0001__x0001__x0001__x0001__x0001__x0008_@_x0001__x0001__x0001__x0001__x0001__x0001__x0010_@_x0001__x0001__x0001__x0001__x0001__x0001_ð?_x0001__x0001__x0001__x0001__x0001__x0001_ð?_x0001__x0001__x0001__x0001__x0001__x0001__x0014_@_x0001__x0001__x0001__x0001__x0001__x0001__x0001_@_x0001__x0001__x0001__x0001__x0001__x0001__x0010_@_x0001__x0001__x0001__x0001__x0001__x0001__x0008_@_x0001__x0001__x0001__x0001__x0001__x0001__x0010_@_x0001__x0001__x0001__x0001__x0001__x0001__x0008_@_x0001__x0001__x0001__x0001__x0001__x0001__x0008_@_x0001__x0001__x0001__x0001__x0001__x0001__x0014_@_x0001__x0001__x0001__x0001__x0001__x0001_ð?_x0001__x0001__x0001__x0001__x0001__x0001__x0014_@_x0001__x0001__x0001__x0001__x0001__x0001__x0001_@_x0001__x0001__x0001__x0001__x0001__x0001_ð?_x0001__x0001__x0001__x0001__x0001__x0001__x0001_@_x0001__x0001__x0001__x0001__x0001__x0001__x0008_@_x0001__x0001__x0001__x0001__x0001__x0001_ð?_x0001__x0001__x0001__x0001__x0001__x0001__x0008_@_x0001__x0001__x0001__x0001__x0001__x0001_ð?_x0001__x0001__x0001__x0001__x0001__x0001__x0014_@_x0001__x0001__x0001__x0001__x0001__x0001__x0001_@_x0001__x0001__x0001__x0001__x0001__x0002__x0001__x0001__x0010_@_x0001__x0001__x0001__x0001__x0001__x0001__x0018_@_x0001__x0001__x0001__x0001__x0001__x0001_ð?_x0001__x0001__x0001__x0001__x0001__x0001__x0008_@_x0001__x0001__x0001__x0001__x0001__x0001__x0001_@_x0001__x0001__x0001__x0001__x0001__x0001__x0018_@_x0001__x0001__x0001__x0001__x0001__x0001__x0008_@_x0001__x0001__x0001__x0001__x0001__x0001_ð?_x0001__x0001__x0001__x0001__x0001__x0001__x0010_@_x0001__x0001__x0001__x0001__x0001__x0001__x0008_@_x0001__x0001__x0001__x0001__x0001__x0001__x0001_@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_x0008_@_x0001__x0001__x0001__x0001__x0001__x0001_ð?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0001_@_x0001__x0001__x0001__x0001__x0001__x0001__x0010_@_x0001__x0001__x0001__x0001__x0001__x0001__x0001_@_x0001__x0001__x0001__x0001__x0001__x0001__x0001_@_x0001__x0001__x0001__x0001__x0001__x0001_ð?_x0001__x0001__x0001__x0001__x0001__x0001_ð?_x0001__x0001__x0001__x0001__x0001__x0001__x0010_@_x0001__x0001__x0001__x0001__x0001__x0001__x0010_@_x0001__x0001__x0001__x0001__x0001__x0001__x0008_@_x0001__x0002__x0001__x0001__x0001__x0001__x0001__x0001__x0001_@_x0001__x0001__x0001__x0001__x0001__x0001__x0010_@_x0001__x0001__x0001__x0001__x0001__x0001__x0014_@_x0001__x0001__x0001__x0001__x0001__x0001__x0008_@_x0001__x0001__x0001__x0001__x0001__x0001__x0010_@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_x0014_@_x0001__x0001__x0001__x0001__x0001__x0001__x0018_@_x0001__x0001__x0001__x0001__x0001__x0001__x0001_@_x0001__x0001__x0001__x0001__x0001__x0001__x0014_@_x0001__x0001__x0001__x0001__x0001__x0001_ð?_x0001__x0001__x0001__x0001__x0001__x0001__x0008_@_x0001__x0001__x0001__x0001__x0001__x0001__x0001_@_x0001__x0001__x0001__x0001__x0001__x0001__x0010_@_x0001__x0001__x0001__x0001__x0001__x0001_ð?_x0001__x0001__x0001__x0001__x0001__x0001__x0001_@_x0001__x0001__x0001__x0001__x0001__x0001__x0008_@_x0001__x0001__x0001__x0001__x0001__x0001__x0008_@_x0001__x0001__x0001__x0001__x0001__x0001__x0001_@_x0001__x0001__x0001__x0001__x0001__x0001__x0014_@_x0001__x0001__x0001__x0001__x0001__x0001__x0001_@_x0001__x0001__x0001__x0001__x0001__x0001_ð?_x0001__x0001__x0001__x0001__x0001__x0001__x0008_@_x0001__x0001__x0001__x0001__x0001__x0001__x0001_@_x0001__x0001__x0001__x0001__x0001__x0001__x0014_@_x0001__x0001__x0001__x0001__x0001__x0001__x0001_@_x0001__x0001__x0001__x0001__x0001__x0002__x0001__x0001_ð?_x0001__x0001__x0001__x0001__x0001__x0001__x0008_@_x0001__x0001__x0001__x0001__x0001__x0001__x0010_@_x0001__x0001__x0001__x0001__x0001__x0001_ð?_x0001__x0001__x0001__x0001__x0001__x0001_ð?_x0001__x0001__x0001__x0001__x0001__x0001__x0010_@_x0001__x0001__x0001__x0001__x0001__x0001__x0008_@_x0001__x0001__x0001__x0001__x0001__x0001_ð?_x0001__x0001__x0001__x0001__x0001__x0001__x0001_@_x0001__x0001__x0001__x0001__x0001__x0001__x0010_@_x0001__x0001__x0001__x0001__x0001__x0001_ð?_x0001__x0001__x0001__x0001__x0001__x0001__x0008_@_x0001__x0001__x0001__x0001__x0001__x0001_ð?_x0001__x0001__x0001__x0001__x0001__x0001__x0010_@_x0001__x0001__x0001__x0001__x0001__x0001__x0001_@_x0001__x0001__x0001__x0001__x0001__x0001__x0008_@_x0001__x0001__x0001__x0001__x0001__x0001__x0010_@_x0001__x0001__x0001__x0001__x0001__x0001__x0001_@_x0001__x0001__x0001__x0001__x0001__x0001__x0001_@_x0001__x0001__x0001__x0001__x0001__x0001__x0001_@_x0001__x0001__x0001__x0001__x0001__x0001__x0010_@_x0001__x0001__x0001__x0001__x0001__x0001_ð?_x0001__x0001__x0001__x0001__x0001__x0001__x0008_@_x0001__x0001__x0001__x0001__x0001__x0001__x0008_@_x0001__x0001__x0001__x0001__x0001__x0001_ð?_x0001__x0001__x0001__x0001__x0001__x0001__x0001_@_x0001__x0001__x0001__x0001__x0001__x0001__x0008_@_x0001__x0001__x0001__x0001__x0001__x0001_ð?_x0001__x0001__x0001__x0001__x0001__x0001__x0014_@_x0001__x0001__x0001__x0001__x0001__x0001__x0010_@_x0001__x0001__x0001__x0001__x0001__x0001__x0001_@_x0001__x0001__x0001__x0001__x0001__x0001__x0008_@_x0001__x0002__x0001__x0001__x0001__x0001__x0001__x0001__x0014_@_x0001__x0001__x0001__x0001__x0001__x0001__x0008_@_x0001__x0001__x0001__x0001__x0001__x0001__x0008_@_x0001__x0001__x0001__x0001__x0001__x0001__x0001_@_x0001__x0001__x0001__x0001__x0001__x0001__x0001_@_x0001__x0001__x0001__x0001__x0001__x0001__x0001_@_x0001__x0001__x0001__x0001__x0001__x0001__x0010_@_x0001__x0001__x0001__x0001__x0001__x0001__x0010_@_x0001__x0001__x0001__x0001__x0001__x0001__x0014_@_x0001__x0001__x0001__x0001__x0001__x0001__x0001_@_x0001__x0001__x0001__x0001__x0001__x0001__x0001_@_x0001__x0001__x0001__x0001__x0001__x0001__x0001_@_x0001__x0001__x0001__x0001__x0001__x0001__x0008_@_x0001__x0001__x0001__x0001__x0001__x0001__x0018_@_x0001__x0001__x0001__x0001__x0001__x0001__x0001_@_x0001__x0001__x0001__x0001__x0001__x0001__x0010_@_x0001__x0001__x0001__x0001__x0001__x0001__x0010_@_x0001__x0001__x0001__x0001__x0001__x0001__x0008_@_x0001__x0001__x0001__x0001__x0001__x0001__x0001_@_x0001__x0001__x0001__x0001__x0001__x0001__x0001_@_x0001__x0001__x0001__x0001__x0001__x0001_ð?_x0001__x0001__x0001__x0001__x0001__x0001_ð?_x0001__x0001__x0001__x0001__x0001__x0001_ð?_x0001__x0001__x0001__x0001__x0001__x0001__x0008_@_x0001__x0001__x0001__x0001__x0001__x0001_ð?_x0001__x0001__x0001__x0001__x0001__x0001__x0008_@_x0001__x0001__x0001__x0001__x0001__x0001__x0008_@_x0001__x0001__x0001__x0001__x0001__x0001__x0010_@_x0001__x0001__x0001__x0001__x0001__x0001__x0001_@_x0001__x0001__x0001__x0001__x0001__x0001_ð?_x0001__x0001__x0001__x0001__x0001__x0001__x0001_@_x0001__x0001__x0001__x0001__x0001__x0002__x0001__x0001__x0014_@_x0001__x0001__x0001__x0001__x0001__x0001__x0010_@_x0001__x0001__x0001__x0001__x0001__x0001__x0014_@_x0001__x0001__x0001__x0001__x0001__x0001__x0008_@_x0001__x0001__x0001__x0001__x0001__x0001__x0010_@_x0001__x0001__x0001__x0001__x0001__x0001__x0014_@_x0001__x0001__x0001__x0001__x0001__x0001__x0008_@_x0001__x0001__x0001__x0001__x0001__x0001__x0010_@_x0001__x0001__x0001__x0001__x0001__x0001_ð?_x0001__x0001__x0001__x0001__x0001__x0001__x0001_@_x0001__x0001__x0001__x0001__x0001__x0001__x0014_@_x0001__x0001__x0001__x0001__x0001__x0001__x0010_@_x0001__x0001__x0001__x0001__x0001__x0001_ð?_x0001__x0001__x0001__x0001__x0001__x0001_ð?_x0001__x0001__x0001__x0001__x0001__x0001__x0001_@_x0001__x0001__x0001__x0001__x0001__x0001__x0001_@_x0001__x0001__x0001__x0001__x0001__x0001__x0010_@_x0001__x0001__x0001__x0001__x0001__x0001__x0010_@_x0001__x0001__x0001__x0001__x0001__x0001__x0010_@_x0001__x0001__x0001__x0001__x0001__x0001__x0008_@_x0001__x0001__x0001__x0001__x0001__x0001__x0001_@_x0001__x0001__x0001__x0001__x0001__x0001__x0001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ð?_x0001__x0001__x0001__x0001__x0001__x0001__x0014_@_x0001__x0001__x0001__x0001__x0001__x0001__x0008_@_x0001__x0002__x0001__x0001__x0001__x0001__x0001__x0001__x0010_@_x0001__x0001__x0001__x0001__x0001__x0001__x0001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_x0008_@_x0001__x0001__x0001__x0001__x0001__x0001__x0001_@_x0001__x0001__x0001__x0001__x0001__x0001__x0001_@_x0001__x0001__x0001__x0001__x0001__x0001__x0001_@_x0001__x0001__x0001__x0001__x0001__x0001__x0001_@_x0001__x0001__x0001__x0001__x0001__x0001__x0008_@_x0001__x0001__x0001__x0001__x0001__x0001__x0008_@_x0001__x0001__x0001__x0001__x0001__x0001__x0001_@_x0001__x0001__x0001__x0001__x0001__x0001__x0001_@_x0001__x0001__x0001__x0001__x0001__x0001__x0008_@_x0001__x0001__x0001__x0001__x0001__x0001__x0001_@_x0001__x0001__x0001__x0001__x0001__x0001__x0008_@_x0001__x0001__x0001__x0001__x0001__x0001__x0001_@_x0001__x0001__x0001__x0001__x0001__x0001__x0008_@_x0001__x0001__x0001__x0001__x0001__x0001__x0010_@_x0001__x0001__x0001__x0001__x0001__x0001__x0010_@_x0001__x0001__x0001__x0001__x0001__x0001__x0001_@_x0001__x0001__x0001__x0001__x0001__x0001__x0010_@_x0001__x0001__x0001__x0001__x0001__x0001__x0010_@_x0001__x0001__x0001__x0001__x0001__x0001_ð?_x0001__x0001__x0001__x0001__x0001__x0001__x0010_@_x0001__x0001__x0001__x0001__x0001__x0001__x0001_@_x0001__x0001__x0001__x0001__x0001__x0001__x0010_@_x0001__x0001__x0001__x0001__x0001__x0001_ð?_x0001__x0001__x0001__x0001__x0001__x0002__x0001__x0001__x0008_@_x0001__x0001__x0001__x0001__x0001__x0001__x0010_@_x0001__x0001__x0001__x0001__x0001__x0001__x0008_@_x0001__x0001__x0001__x0001__x0001__x0001__x0010_@_x0001__x0001__x0001__x0001__x0001__x0001_ð?_x0001__x0001__x0001__x0001__x0001__x0001_ð?_x0001__x0001__x0001__x0001__x0001__x0001__x0008_@_x0001__x0001__x0001__x0001__x0001__x0001__x0010_@_x0001__x0001__x0001__x0001__x0001__x0001__x0010_@_x0001__x0001__x0001__x0001__x0001__x0001__x0001_@_x0001__x0001__x0001__x0001__x0001__x0001_ð?_x0001__x0001__x0001__x0001__x0001__x0001__x0010_@_x0001__x0001__x0001__x0001__x0001__x0001__x0008_@_x0001__x0001__x0001__x0001__x0001__x0001_ð?_x0001__x0001__x0001__x0001__x0001__x0001__x0001_@_x0001__x0001__x0001__x0001__x0001__x0001__x0010_@_x0001__x0001__x0001__x0001__x0001__x0001__x0008_@_x0001__x0001__x0001__x0001__x0001__x0001_ð?_x0001__x0001__x0001__x0001__x0001__x0001__x0008_@_x0001__x0001__x0001__x0001__x0001__x0001__x0008_@_x0001__x0001__x0001__x0001__x0001__x0001__x0010_@_x0001__x0001__x0001__x0001__x0001__x0001_ð?_x0001__x0001__x0001__x0001__x0001__x0001__x0001_@_x0001__x0001__x0001__x0001__x0001__x0001__x0014_@_x0001__x0001__x0001__x0001__x0001__x0001_ð?_x0001__x0001__x0001__x0001__x0001__x0001__x0008_@_x0001__x0001__x0001__x0001__x0001__x0001__x0010_@_x0001__x0001__x0001__x0001__x0001__x0001__x0010_@_x0001__x0001__x0001__x0001__x0001__x0001__x0001_@_x0001__x0001__x0001__x0001__x0001__x0001__x0010_@_x0001__x0001__x0001__x0001__x0001__x0001_ð?_x0001__x0001__x0001__x0001__x0001__x0001__x0010_@_x0001__x0002__x0001__x0001__x0001__x0001__x0001__x0001__x0001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0014_@_x0001__x0001__x0001__x0001__x0001__x0001__x0008_@_x0001__x0001__x0001__x0001__x0001__x0001__x0008_@_x0001__x0001__x0001__x0001__x0001__x0001_ð?_x0001__x0001__x0001__x0001__x0001__x0001__x0008_@_x0001__x0001__x0001__x0001__x0001__x0001__x0001_@_x0001__x0001__x0001__x0001__x0001__x0001__x0008_@_x0001__x0001__x0001__x0001__x0001__x0001__x0001_@_x0001__x0001__x0001__x0001__x0001__x0001__x0001_@_x0001__x0001__x0001__x0001__x0001__x0001__x0001_@_x0001__x0001__x0001__x0001__x0001__x0001__x0008_@_x0001__x0001__x0001__x0001__x0001__x0001__x0008_@_x0001__x0001__x0001__x0001__x0001__x0001__x0001_@_x0001__x0001__x0001__x0001__x0001__x0001__x0014_@_x0001__x0001__x0001__x0001__x0001__x0001__x0008_@_x0001__x0001__x0001__x0001__x0001__x0001__x0008_@_x0001__x0001__x0001__x0001__x0001__x0001__x0001_@_x0001__x0001__x0001__x0001__x0001__x0001__x0014_@_x0001__x0001__x0001__x0001__x0001__x0001__x0014_@_x0001__x0001__x0001__x0001__x0001__x0001__x0008_@_x0001__x0001__x0001__x0001__x0001__x0001__x0014_@_x0001__x0001__x0001__x0001__x0001__x0001__x0001_@_x0001__x0001__x0001__x0001__x0001__x0001__x0010_@_x0001__x0001__x0001__x0001__x0001__x0001_ð?_x0001__x0001__x0001__x0001__x0001__x0001__x0008_@_x0001__x0001__x0001__x0001__x0001__x0002__x0001__x0001__x0014_@_x0001__x0001__x0001__x0001__x0001__x0001__x0010_@_x0001__x0001__x0001__x0001__x0001__x0001_ð?_x0001__x0001__x0001__x0001__x0001__x0001__x0008_@_x0001__x0001__x0001__x0001__x0001__x0001__x0010_@_x0001__x0001__x0001__x0001__x0001__x0001__x0001_@_x0001__x0001__x0001__x0001__x0001__x0001__x0001_@_x0001__x0001__x0001__x0001__x0001__x0001__x0014_@_x0001__x0001__x0001__x0001__x0001__x0001__x0008_@_x0001__x0001__x0001__x0001__x0001__x0001__x0008_@_x0001__x0001__x0001__x0001__x0001__x0001__x0008_@_x0001__x0001__x0001__x0001__x0001__x0001__x0010_@_x0001__x0001__x0001__x0001__x0001__x0001__x0010_@_x0001__x0001__x0001__x0001__x0001__x0001__x0001_@_x0001__x0001__x0001__x0001__x0001__x0001__x0010_@_x0001__x0001__x0001__x0001__x0001__x0001__x0014_@_x0001__x0001__x0001__x0001__x0001__x0001__x0010_@_x0001__x0001__x0001__x0001__x0001__x0001__x0008_@_x0001__x0001__x0001__x0001__x0001__x0001__x0001_@_x0001__x0001__x0001__x0001__x0001__x0001__x0008_@_x0001__x0001__x0001__x0001__x0001__x0001__x0014_@_x0001__x0001__x0001__x0001__x0001__x0001__x0010_@_x0001__x0001__x0001__x0001__x0001__x0001__x0001_@_x0001__x0001__x0001__x0001__x0001__x0001__x0014_@_x0001__x0001__x0001__x0001__x0001__x0001__x0001_@_x0001__x0001__x0001__x0001__x0001__x0001_ð?_x0001__x0001__x0001__x0001__x0001__x0001__x0008_@_x0001__x0001__x0001__x0001__x0001__x0001__x0008_@_x0001__x0001__x0001__x0001__x0001__x0001__x0001_@_x0001__x0001__x0001__x0001__x0001__x0001__x0010_@_x0001__x0001__x0001__x0001__x0001__x0001__x0010_@_x0001__x0001__x0001__x0001__x0001__x0001__x0008_@_x0001__x0002__x0001__x0001__x0001__x0001__x0001__x0001__x0008_@_x0001__x0001__x0001__x0001__x0001__x0001__x0014_@_x0001__x0001__x0001__x0001__x0001__x0001__x0014_@_x0001__x0001__x0001__x0001__x0001__x0001__x0010_@_x0001__x0001__x0001__x0001__x0001__x0001__x0001_@_x0001__x0001__x0001__x0001__x0001__x0001__x0010_@_x0001__x0001__x0001__x0001__x0001__x0001__x0001_@_x0001__x0001__x0001__x0001__x0001__x0001__x0010_@_x0001__x0001__x0001__x0001__x0001__x0001__x0008_@_x0001__x0001__x0001__x0001__x0001__x0001__x0008_@_x0001__x0001__x0001__x0001__x0001__x0001__x0001_@_x0001__x0001__x0001__x0001__x0001__x0001__x0001_@_x0001__x0001__x0001__x0001__x0001__x0001_ð?_x0001__x0001__x0001__x0001__x0001__x0001__x0001_@_x0001__x0001__x0001__x0001__x0001__x0001__x0008_@_x0001__x0001__x0001__x0001__x0001__x0001_ð?_x0001__x0001__x0001__x0001__x0001__x0001__x0008_@_x0001__x0001__x0001__x0001__x0001__x0001_ð?_x0001__x0001__x0001__x0001__x0001__x0001__x0008_@_x0001__x0001__x0001__x0001__x0001__x0001__x0001_@_x0001__x0001__x0001__x0001__x0001__x0001__x0008_@_x0001__x0001__x0001__x0001__x0001__x0001__x0008_@_x0001__x0001__x0001__x0001__x0001__x0001__x0014_@_x0001__x0001__x0001__x0001__x0001__x0001__x0001_@_x0001__x0001__x0001__x0001__x0001__x0001__x0010_@_x0001__x0001__x0001__x0001__x0001__x0001__x0001_@_x0001__x0001__x0001__x0001__x0001__x0001__x0014_@_x0001__x0001__x0001__x0001__x0001__x0001__x0014_@_x0001__x0001__x0001__x0001__x0001__x0001__x0001_@_x0001__x0001__x0001__x0001__x0001__x0001__x0010_@_x0001__x0001__x0001__x0001__x0001__x0001__x0008_@_x0001__x0001__x0001__x0001__x0001__x0002__x0001__x0001__x0008_@_x0001__x0001__x0001__x0001__x0001__x0001__x0008_@_x0001__x0001__x0001__x0001__x0001__x0001_ð?_x0001__x0001__x0001__x0001__x0001__x0001__x0008_@_x0001__x0001__x0001__x0001__x0001__x0001__x0001_@_x0001__x0001__x0001__x0001__x0001__x0001__x0010_@_x0001__x0001__x0001__x0001__x0001__x0001__x0014_@_x0001__x0001__x0001__x0001__x0001__x0001__x0010_@_x0001__x0001__x0001__x0001__x0001__x0001__x0014_@_x0001__x0001__x0001__x0001__x0001__x0001__x0008_@_x0001__x0001__x0001__x0001__x0001__x0001__x0010_@_x0001__x0001__x0001__x0001__x0001__x0001__x0001_@_x0001__x0001__x0001__x0001__x0001__x0001__x0008_@_x0001__x0001__x0001__x0001__x0001__x0001__x0010_@_x0001__x0001__x0001__x0001__x0001__x0001__x0001_@_x0001__x0001__x0001__x0001__x0001__x0001__x0001_@_x0001__x0001__x0001__x0001__x0001__x0001__x0001_@_x0001__x0001__x0001__x0001__x0001__x0001__x0001_@_x0001__x0001__x0001__x0001__x0001__x0001__x0008_@_x0001__x0001__x0001__x0001__x0001__x0001__x0008_@_x0001__x0001__x0001__x0001__x0001__x0001__x0010_@_x0001__x0001__x0001__x0001__x0001__x0001__x0008_@_x0001__x0001__x0001__x0001__x0001__x0001__x0001_@_x0001__x0001__x0001__x0001__x0001__x0001__x0001_@_x0001__x0001__x0001__x0001__x0001__x0001__x0010_@_x0001__x0001__x0001__x0001__x0001__x0001__x0010_@_x0001__x0001__x0001__x0001__x0001__x0001__x0010_@_x0001__x0001__x0001__x0001__x0001__x0001__x0008_@_x0001__x0001__x0001__x0001__x0001__x0001__x0001_@_x0001__x0001__x0001__x0001__x0001__x0001_ð?_x0001__x0001__x0001__x0001__x0001__x0001_ð?_x0001__x0001__x0001__x0001__x0001__x0001__x0001_@_x0001__x0002__x0001__x0001__x0001__x0001__x0001__x0001__x0008_@_x0001__x0001__x0001__x0001__x0001__x0001__x0010_@_x0001__x0001__x0001__x0001__x0001__x0001__x0001_@_x0001__x0001__x0001__x0001__x0001__x0001__x0010_@_x0001__x0001__x0001__x0001__x0001__x0001__x0001_@_x0001__x0001__x0001__x0001__x0001__x0001_ð?_x0001__x0001__x0001__x0001__x0001__x0001__x0001_@_x0001__x0001__x0001__x0001__x0001__x0001__x0010_@_x0001__x0001__x0001__x0001__x0001__x0001__x0010_@_x0001__x0001__x0001__x0001__x0001__x0001__x0001_@_x0001__x0001__x0001__x0001__x0001__x0001__x0001_@_x0001__x0001__x0001__x0001__x0001__x0001__x0001_@_x0001__x0001__x0001__x0001__x0001__x0001__x0010_@_x0001__x0001__x0001__x0001__x0001__x0001_ð?_x0001__x0001__x0001__x0001__x0001__x0001__x0010_@_x0001__x0001__x0001__x0001__x0001__x0001_ð?_x0001__x0001__x0001__x0001__x0001__x0001__x0001_@_x0001__x0001__x0001__x0001__x0001__x0001__x0008_@_x0001__x0001__x0001__x0001__x0001__x0001_ð?_x0001__x0001__x0001__x0001__x0001__x0001__x0008_@_x0001__x0001__x0001__x0001__x0001__x0001__x0008_@_x0001__x0001__x0001__x0001__x0001__x0001_ð?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0001_@_x0001__x0001__x0001__x0001__x0001__x0001__x0010_@_x0001__x0001__x0001__x0001__x0001__x0002__x0001__x0001__x0008_@_x0001__x0001__x0001__x0001__x0001__x0001_ð?_x0001__x0001__x0001__x0001__x0001__x0001_ð?_x0001__x0001__x0001__x0001__x0001__x0001_ð?_x0001__x0001__x0001__x0001__x0001__x0001__x0010_@_x0001__x0001__x0001__x0001__x0001__x0001__x0001_@_x0001__x0001__x0001__x0001__x0001__x0001__x0014_@_x0001__x0001__x0001__x0001__x0001__x0001__x0014_@_x0001__x0001__x0001__x0001__x0001__x0001__x0014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0014_@_x0001__x0001__x0001__x0001__x0001__x0001__x0001_@_x0001__x0001__x0001__x0001__x0001__x0001__x0001_@_x0001__x0001__x0001__x0001__x0001__x0001__x0014_@_x0001__x0001__x0001__x0001__x0001__x0001__x0008_@_x0001__x0001__x0001__x0001__x0001__x0001__x0001_@_x0001__x0001__x0001__x0001__x0001__x0001_ð?_x0001__x0001__x0001__x0001__x0001__x0001__x0001_@_x0001__x0001__x0001__x0001__x0001__x0001_ð?_x0001__x0001__x0001__x0001__x0001__x0001__x0010_@_x0001__x0001__x0001__x0001__x0001__x0001__x0014_@_x0001__x0001__x0001__x0001__x0001__x0001__x0010_@_x0001__x0001__x0001__x0001__x0001__x0001__x0001_@_x0001__x0001__x0001__x0001__x0001__x0001__x0001_@_x0001__x0001__x0001__x0001__x0001__x0001_ð?_x0001__x0001__x0001__x0001__x0001__x0001__x0008_@_x0001__x0001__x0001__x0001__x0001__x0001__x0008_@_x0001__x0001__x0001__x0001__x0001__x0001__x0008_@_x0001__x0002__x0001__x0001__x0001__x0001__x0001__x0001__x0014_@_x0001__x0001__x0001__x0001__x0001__x0001__x0001_@_x0001__x0001__x0001__x0001__x0001__x0001__x0008_@_x0001__x0001__x0001__x0001__x0001__x0001_ð?_x0001__x0001__x0001__x0001__x0001__x0001__x0001_@_x0001__x0001__x0001__x0001__x0001__x0001__x0008_@_x0001__x0001__x0001__x0001__x0001__x0001__x0010_@_x0001__x0001__x0001__x0001__x0001__x0001__x0001_@_x0001__x0001__x0001__x0001__x0001__x0001__x0008_@_x0001__x0001__x0001__x0001__x0001__x0001__x0001_@_x0001__x0001__x0001__x0001__x0001__x0001__x0001_@_x0001__x0001__x0001__x0001__x0001__x0001_ð?_x0001__x0001__x0001__x0001__x0001__x0001__x0001_@_x0001__x0001__x0001__x0001__x0001__x0001__x0008_@_x0001__x0001__x0001__x0001__x0001__x0001__x0010_@_x0001__x0001__x0001__x0001__x0001__x0001_ð?_x0001__x0001__x0001__x0001__x0001__x0001__x0008_@_x0001__x0001__x0001__x0001__x0001__x0001__x0010_@_x0001__x0001__x0001__x0001__x0001__x0001__x0001_@_x0001__x0001__x0001__x0001__x0001__x0001_ð?_x0001__x0001__x0001__x0001__x0001__x0001__x0001_@_x0001__x0001__x0001__x0001__x0001__x0001__x0014_@_x0001__x0001__x0001__x0001__x0001__x0001__x0010_@_x0001__x0001__x0001__x0001__x0001__x0001__x0010_@_x0001__x0001__x0001__x0001__x0001__x0001__x0008_@_x0001__x0001__x0001__x0001__x0001__x0001__x0001_@_x0001__x0001__x0001__x0001__x0001__x0001__x0001_@_x0001__x0001__x0001__x0001__x0001__x0001__x0010_@_x0001__x0001__x0001__x0001__x0001__x0001__x0010_@_x0001__x0001__x0001__x0001__x0001__x0001_ð?_x0001__x0001__x0001__x0001__x0001__x0001_ð?_x0001__x0001__x0001__x0001__x0001__x0002__x0001__x0001__x0014_@_x0001__x0001__x0001__x0001__x0001__x0001__x0014_@_x0001__x0001__x0001__x0001__x0001__x0001__x0008_@_x0001__x0001__x0001__x0001__x0001__x0001__x0008_@_x0001__x0001__x0001__x0001__x0001__x0001__x0001_@_x0001__x0001__x0001__x0001__x0001__x0001__x0010_@_x0001__x0001__x0001__x0001__x0001__x0001__x0010_@_x0001__x0001__x0001__x0001__x0001__x0001__x0010_@_x0001__x0001__x0001__x0001__x0001__x0001__x0010_@_x0001__x0001__x0001__x0001__x0001__x0001_ð?_x0001__x0001__x0001__x0001__x0001__x0001__x0014_@_x0001__x0001__x0001__x0001__x0001__x0001__x0008_@_x0001__x0001__x0001__x0001__x0001__x0001__x0001_@_x0001__x0001__x0001__x0001__x0001__x0001__x0001_@_x0001__x0001__x0001__x0001__x0001__x0001_ð?_x0001__x0001__x0001__x0001__x0001__x0001__x0008_@_x0001__x0001__x0001__x0001__x0001__x0001__x0008_@_x0001__x0001__x0001__x0001__x0001__x0001__x0014_@_x0001__x0001__x0001__x0001__x0001__x0001__x0001_@_x0001__x0001__x0001__x0001__x0001__x0001__x0014_@_x0001__x0001__x0001__x0001__x0001__x0001__x0010_@_x0001__x0001__x0001__x0001__x0001__x0001__x0001_@_x0001__x0001__x0001__x0001__x0001__x0001_ð?_x0001__x0001__x0001__x0001__x0001__x0001__x0001_@_x0001__x0001__x0001__x0001__x0001__x0001_ð?_x0001__x0001__x0001__x0001__x0001__x0001__x0008_@_x0001__x0001__x0001__x0001__x0001__x0001__x0001_@_x0001__x0001__x0001__x0001__x0001__x0001__x0010_@_x0001__x0001__x0001__x0001__x0001__x0001__x0008_@_x0001__x0001__x0001__x0001__x0001__x0001__x0014_@_x0001__x0001__x0001__x0001__x0001__x0001__x0008_@_x0001__x0001__x0001__x0001__x0001__x0001__x0010_@_x0001__x0002__x0001__x0001__x0001__x0001__x0001__x0001_ð?_x0001__x0001__x0001__x0001__x0001__x0001__x0001_@_x0001__x0001__x0001__x0001__x0001__x0001__x0008_@_x0001__x0001__x0001__x0001__x0001__x0001__x0001_@_x0001__x0001__x0001__x0001__x0001__x0001__x0008_@_x0001__x0001__x0001__x0001__x0001__x0001__x0001_@_x0001__x0001__x0001__x0001__x0001__x0001__x0008_@_x0001__x0001__x0001__x0001__x0001__x0001__x0001_@_x0001__x0001__x0001__x0001__x0001__x0001__x0014_@_x0001__x0001__x0001__x0001__x0001__x0001_ð?_x0001__x0001__x0001__x0001__x0001__x0001__x0010_@_x0001__x0001__x0001__x0001__x0001__x0001_ð?_x0001__x0001__x0001__x0001__x0001__x0001__x0001_@_x0001__x0001__x0001__x0001__x0001__x0001__x0010_@_x0001__x0001__x0001__x0001__x0001__x0001__x0014_@_x0001__x0001__x0001__x0001__x0001__x0001__x0001_@_x0001__x0001__x0001__x0001__x0001__x0001__x0008_@_x0001__x0001__x0001__x0001__x0001__x0001_ð?_x0001__x0001__x0001__x0001__x0001__x0001_ð?_x0001__x0001__x0001__x0001__x0001__x0001_ð?_x0001__x0001__x0001__x0001__x0001__x0001_ð?_x0001__x0001__x0001__x0001__x0001__x0001__x0001_@_x0001__x0001__x0001__x0001__x0001__x0001_ð?_x0001__x0001__x0001__x0001__x0001__x0001__x0001_@_x0001__x0001__x0001__x0001__x0001__x0001__x0001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0001_@_x0001__x0001__x0001__x0001__x0001__x0002__x0001__x0001__x0014_@_x0001__x0001__x0001__x0001__x0001__x0001__x0010_@_x0001__x0001__x0001__x0001__x0001__x0001_ð?_x0001__x0001__x0001__x0001__x0001__x0001_ð?_x0001__x0001__x0001__x0001__x0001__x0001__x0001_@_x0001__x0001__x0001__x0001__x0001__x0001_ð?_x0001__x0001__x0001__x0001__x0001__x0001__x0010_@_x0001__x0001__x0001__x0001__x0001__x0001__x0010_@_x0001__x0001__x0001__x0001__x0001__x0001__x0010_@_x0001__x0001__x0001__x0001__x0001__x0001__x0018_@_x0001__x0001__x0001__x0001__x0001__x0001__x0008_@_x0001__x0001__x0001__x0001__x0001__x0001__x0010_@_x0001__x0001__x0001__x0001__x0001__x0001__x0010_@_x0001__x0001__x0001__x0001__x0001__x0001_ð?_x0001__x0001__x0001__x0001__x0001__x0001__x0014_@_x0001__x0001__x0001__x0001__x0001__x0001__x0010_@_x0001__x0001__x0001__x0001__x0001__x0001__x0001_@_x0001__x0001__x0001__x0001__x0001__x0001__x0008_@_x0001__x0001__x0001__x0001__x0001__x0001__x0010_@_x0001__x0001__x0001__x0001__x0001__x0001__x0008_@_x0001__x0001__x0001__x0001__x0001__x0001__x0001_@_x0001__x0001__x0001__x0001__x0001__x0001__x0014_@_x0001__x0001__x0001__x0001__x0001__x0001_ð?_x0001__x0001__x0001__x0001__x0001__x0001__x0008_@_x0001__x0001__x0001__x0001__x0001__x0001_ð?_x0001__x0001__x0001__x0001__x0001__x0001__x0014_@_x0001__x0001__x0001__x0001__x0001__x0001__x0008_@_x0001__x0001__x0001__x0001__x0001__x0001_ð?_x0001__x0001__x0001__x0001__x0001__x0001__x0008_@_x0001__x0001__x0001__x0001__x0001__x0001_ð?_x0001__x0001__x0001__x0001__x0001__x0001__x0008_@_x0001__x0001__x0001__x0001__x0001__x0001_ð?_x0001__x0002__x0001__x0001__x0001__x0001__x0001__x0001__x0010_@_x0001__x0001__x0001__x0001__x0001__x0001__x0001_@_x0001__x0001__x0001__x0001__x0001__x0001__x0001_@_x0001__x0001__x0001__x0001__x0001__x0001__x0010_@_x0001__x0001__x0001__x0001__x0001__x0001_ð?_x0001__x0001__x0001__x0001__x0001__x0001__x0001_@_x0001__x0001__x0001__x0001__x0001__x0001__x0008_@_x0001__x0001__x0001__x0001__x0001__x0001__x0008_@_x0001__x0001__x0001__x0001__x0001__x0001__x0008_@_x0001__x0001__x0001__x0001__x0001__x0001__x0001_@_x0001__x0001__x0001__x0001__x0001__x0001__x0008_@_x0001__x0001__x0001__x0001__x0001__x0001__x0014_@_x0001__x0001__x0001__x0001__x0001__x0001__x0001_@_x0001__x0001__x0001__x0001__x0001__x0001__x0001_@_x0001__x0001__x0001__x0001__x0001__x0001__x0010_@_x0001__x0001__x0001__x0001__x0001__x0001__x0010_@_x0001__x0001__x0001__x0001__x0001__x0001__x0001_@_x0001__x0001__x0001__x0001__x0001__x0001__x0010_@_x0001__x0001__x0001__x0001__x0001__x0001_ð?_x0001__x0001__x0001__x0001__x0001__x0001__x0010_@_x0001__x0001__x0001__x0001__x0001__x0001__x0008_@_x0001__x0001__x0001__x0001__x0001__x0001_ð?_x0001__x0001__x0001__x0001__x0001__x0001__x0010_@_x0001__x0001__x0001__x0001__x0001__x0001__x0010_@_x0001__x0001__x0001__x0001__x0001__x0001__x0008_@_x0001__x0001__x0001__x0001__x0001__x0001__x0001_@_x0001__x0001__x0001__x0001__x0001__x0001__x0001_@_x0001__x0001__x0001__x0001__x0001__x0001_ð?_x0001__x0001__x0001__x0001__x0001__x0001__x0008_@_x0001__x0001__x0001__x0001__x0001__x0001__x0008_@_x0001__x0001__x0001__x0001__x0001__x0001_ð?_x0001__x0001__x0001__x0001__x0001__x0002__x0001__x0001__x0008_@_x0001__x0001__x0001__x0001__x0001__x0001__x0010_@_x0001__x0001__x0001__x0001__x0001__x0001__x0010_@_x0001__x0001__x0001__x0001__x0001__x0001__x0001_@_x0001__x0001__x0001__x0001__x0001__x0001__x0014_@_x0001__x0001__x0001__x0001__x0001__x0001__x0008_@_x0001__x0001__x0001__x0001__x0001__x0001_ð?_x0001__x0001__x0001__x0001__x0001__x0001__x0010_@_x0001__x0001__x0001__x0001__x0001__x0001__x0008_@_x0001__x0001__x0001__x0001__x0001__x0001__x0010_@_x0001__x0001__x0001__x0001__x0001__x0001__x0008_@_x0001__x0001__x0001__x0001__x0001__x0001__x0001_@_x0001__x0001__x0001__x0001__x0001__x0001__x0008_@_x0001__x0001__x0001__x0001__x0001__x0001__x0014_@_x0001__x0001__x0001__x0001__x0001__x0001_ð?_x0001__x0001__x0001__x0001__x0001__x0001_ð?_x0001__x0001__x0001__x0001__x0001__x0001__x0008_@_x0001__x0001__x0001__x0001__x0001__x0001__x0010_@_x0001__x0001__x0001__x0001__x0001__x0001__x0010_@_x0001__x0001__x0001__x0001__x0001__x0001__x0008_@_x0001__x0001__x0001__x0001__x0001__x0001__x0001_@_x0001__x0001__x0001__x0001__x0001__x0001__x0010_@_x0001__x0001__x0001__x0001__x0001__x0001__x0010_@_x0001__x0001__x0001__x0001__x0001__x0001_ð?_x0001__x0001__x0001__x0001__x0001__x0001_ð?_x0001__x0001__x0001__x0001__x0001__x0001__x0010_@_x0001__x0001__x0001__x0001__x0001__x0001__x0010_@_x0001__x0001__x0001__x0001__x0001__x0001__x0001_@_x0001__x0001__x0001__x0001__x0001__x0001__x0001_@_x0001__x0001__x0001__x0001__x0001__x0001__x0014_@_x0001__x0001__x0001__x0001__x0001__x0001__x0014_@_x0001__x0001__x0001__x0001__x0001__x0001_ð?_x0001__x0002__x0001__x0001__x0001__x0001__x0001__x0001__x0001_@_x0001__x0001__x0001__x0001__x0001__x0001__x0001_@_x0001__x0001__x0001__x0001__x0001__x0001_ð?_x0001__x0001__x0001__x0001__x0001__x0001__x0008_@_x0001__x0001__x0001__x0001__x0001__x0001_ð?_x0001__x0001__x0001__x0001__x0001__x0001__x0014_@_x0001__x0001__x0001__x0001__x0001__x0001__x0010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_x0008_@_x0001__x0001__x0001__x0001__x0001__x0001__x0001_@_x0001__x0001__x0001__x0001__x0001__x0001__x0001_@_x0001__x0001__x0001__x0001__x0001__x0001__x0001_@_x0001__x0001__x0001__x0001__x0001__x0001__x0018_@_x0001__x0001__x0001__x0001__x0001__x0001__x0008_@_x0001__x0001__x0001__x0001__x0001__x0001_ð?_x0001__x0001__x0001__x0001__x0001__x0001__x0008_@_x0001__x0001__x0001__x0001__x0001__x0001__x0001_@_x0001__x0001__x0001__x0001__x0001__x0001__x0008_@_x0001__x0001__x0001__x0001__x0001__x0001__x0001_@_x0001__x0001__x0001__x0001__x0001__x0001__x0008_@_x0001__x0001__x0001__x0001__x0001__x0001__x0008_@_x0001__x0001__x0001__x0001__x0001__x0001__x0010_@_x0001__x0001__x0001__x0001__x0001__x0001__x0001_@_x0001__x0001__x0001__x0001__x0001__x0001__x0001_@_x0001__x0001__x0001__x0001__x0001__x0002__x0001__x0001__x0010_@_x0001__x0001__x0001__x0001__x0001__x0001__x0008_@_x0001__x0001__x0001__x0001__x0001__x0001__x0008_@_x0001__x0001__x0001__x0001__x0001__x0001__x0001_@_x0001__x0001__x0001__x0001__x0001__x0001__x0010_@_x0001__x0001__x0001__x0001__x0001__x0001_ð?_x0001__x0001__x0001__x0001__x0001__x0001__x0001_@_x0001__x0001__x0001__x0001__x0001__x0001__x0008_@_x0001__x0001__x0001__x0001__x0001__x0001__x0001_@_x0001__x0001__x0001__x0001__x0001__x0001__x0008_@_x0001__x0001__x0001__x0001__x0001__x0001__x0014_@_x0001__x0001__x0001__x0001__x0001__x0001__x0008_@_x0001__x0001__x0001__x0001__x0001__x0001__x0001_@_x0001__x0001__x0001__x0001__x0001__x0001_ð?_x0001__x0001__x0001__x0001__x0001__x0001__x0001_@_x0001__x0001__x0001__x0001__x0001__x0001__x0014_@_x0001__x0001__x0001__x0001__x0001__x0001__x0001_@_x0001__x0001__x0001__x0001__x0001__x0001__x0008_@_x0001__x0001__x0001__x0001__x0001__x0001__x0010_@_x0001__x0001__x0001__x0001__x0001__x0001__x0001_@_x0001__x0001__x0001__x0001__x0001__x0001__x0010_@_x0001__x0001__x0001__x0001__x0001__x0001_ð?_x0001__x0001__x0001__x0001__x0001__x0001__x0001_@_x0001__x0001__x0001__x0001__x0001__x0001__x0010_@_x0001__x0001__x0001__x0001__x0001__x0001__x0008_@_x0001__x0001__x0001__x0001__x0001__x0001__x0001_@_x0001__x0001__x0001__x0001__x0001__x0001__x0014_@_x0001__x0001__x0001__x0001__x0001__x0001__x0010_@_x0001__x0001__x0001__x0001__x0001__x0001__x0001_@_x0001__x0001__x0001__x0001__x0001__x0001__x0001_@_x0001__x0001__x0001__x0001__x0001__x0001__x0014_@_x0001__x0001__x0001__x0001__x0001__x0001__x0008_@_x0001__x0002__x0001__x0001__x0001__x0001__x0001__x0001__x0001_@_x0001__x0001__x0001__x0001__x0001__x0001__x0010_@_x0001__x0001__x0001__x0001__x0001__x0001__x0001_@_x0001__x0001__x0001__x0001__x0001__x0001__x0008_@_x0001__x0001__x0001__x0001__x0001__x0001__x0008_@_x0001__x0001__x0001__x0001__x0001__x0001_ð?_x0001__x0001__x0001__x0001__x0001__x0001__x0014_@_x0001__x0001__x0001__x0001__x0001__x0001__x0008_@_x0001__x0001__x0001__x0001__x0001__x0001__x0014_@_x0001__x0001__x0001__x0001__x0001__x0001__x0010_@_x0001__x0001__x0001__x0001__x0001__x0001__x0001_@_x0001__x0001__x0001__x0001__x0001__x0001_ð?_x0001__x0001__x0001__x0001__x0001__x0001__x0010_@_x0001__x0001__x0001__x0001__x0001__x0001__x0010_@_x0001__x0001__x0001__x0001__x0001__x0001_ð?_x0001__x0001__x0001__x0001__x0001__x0001__x0008_@_x0001__x0001__x0001__x0001__x0001__x0001__x0001_@_x0001__x0001__x0001__x0001__x0001__x0001__x0008_@_x0001__x0001__x0001__x0001__x0001__x0001_ð?_x0001__x0001__x0001__x0001__x0001__x0001_ð?_x0001__x0001__x0001__x0001__x0001__x0001__x0010_@_x0001__x0001__x0001__x0001__x0001__x0001__x0001_@_x0001__x0001__x0001__x0001__x0001__x0001__x0014_@_x0001__x0001__x0001__x0001__x0001__x0001__x0010_@_x0001__x0001__x0001__x0001__x0001__x0001__x0008_@_x0001__x0001__x0001__x0001__x0001__x0001__x0001_@_x0001__x0001__x0001__x0001__x0001__x0001__x0001_@_x0001__x0001__x0001__x0001__x0001__x0001__x0010_@_x0001__x0001__x0001__x0001__x0001__x0001__x0010_@_x0001__x0001__x0001__x0001__x0001__x0001__x0010_@_x0001__x0001__x0001__x0001__x0001__x0001__x0008_@_x0001__x0001__x0001__x0001__x0001__x0002__x0001__x0001_ð?_x0001__x0001__x0001__x0001__x0001__x0001__x0010_@_x0001__x0001__x0001__x0001__x0001__x0001__x0014_@_x0001__x0001__x0001__x0001__x0001__x0001__x0001_@_x0001__x0001__x0001__x0001__x0001__x0001__x0001_@_x0001__x0001__x0001__x0001__x0001__x0001__x0010_@_x0001__x0001__x0001__x0001__x0001__x0001__x0010_@_x0001__x0001__x0001__x0001__x0001__x0001__x0008_@_x0001__x0001__x0001__x0001__x0001__x0001__x0001_@_x0001__x0001__x0001__x0001__x0001__x0001__x0010_@_x0001__x0001__x0001__x0001__x0001__x0001__x0014_@_x0001__x0001__x0001__x0001__x0001__x0001__x0001_@_x0001__x0001__x0001__x0001__x0001__x0001__x0008_@_x0001__x0001__x0001__x0001__x0001__x0001_ð?_x0001__x0001__x0001__x0001__x0001__x0001__x0001_@_x0001__x0001__x0001__x0001__x0001__x0001_ð?_x0001__x0001__x0001__x0001__x0001__x0001__x0010_@_x0001__x0001__x0001__x0001__x0001__x0001_ð?_x0001__x0001__x0001__x0001__x0001__x0001_ð?_x0001__x0001__x0001__x0001__x0001__x0001__x0008_@_x0001__x0001__x0001__x0001__x0001__x0001__x0008_@_x0001__x0001__x0001__x0001__x0001__x0001_ð?_x0001__x0001__x0001__x0001__x0001__x0001__x0001_@_x0001__x0001__x0001__x0001__x0001__x0001__x0010_@_x0001__x0001__x0001__x0001__x0001__x0001__x0001_@_x0001__x0001__x0001__x0001__x0001__x0001_ð?_x0001__x0001__x0001__x0001__x0001__x0001__x0014_@_x0001__x0001__x0001__x0001__x0001__x0001__x0001_@_x0001__x0001__x0001__x0001__x0001__x0001__x0010_@_x0001__x0001__x0001__x0001__x0001__x0001__x0010_@_x0001__x0001__x0001__x0001__x0001__x0001_ð?_x0001__x0001__x0001__x0001__x0001__x0001__x0001_@_x0001__x0002__x0001__x0001__x0001__x0001__x0001__x0001_ð?_x0001__x0001__x0001__x0001__x0001__x0001__x0014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0008_@_x0001__x0001__x0001__x0001__x0001__x0001__x0014_@_x0001__x0001__x0001__x0001__x0001__x0001__x0010_@_x0001__x0001__x0001__x0001__x0001__x0001__x0008_@_x0001__x0001__x0001__x0001__x0001__x0001__x0008_@_x0001__x0001__x0001__x0001__x0001__x0001__x0010_@_x0001__x0001__x0001__x0001__x0001__x0001__x0001_@_x0001__x0001__x0001__x0001__x0001__x0001__x0008_@_x0001__x0001__x0001__x0001__x0001__x0001__x0014_@_x0001__x0001__x0001__x0001__x0001__x0001__x0014_@_x0001__x0001__x0001__x0001__x0001__x0001__x0014_@_x0001__x0001__x0001__x0001__x0001__x0001__x0014_@_x0001__x0001__x0001__x0001__x0001__x0001__x0010_@_x0001__x0001__x0001__x0001__x0001__x0001__x0010_@_x0001__x0001__x0001__x0001__x0001__x0001__x0008_@_x0001__x0001__x0001__x0001__x0001__x0001__x0014_@_x0001__x0001__x0001__x0001__x0001__x0001__x0008_@_x0001__x0001__x0001__x0001__x0001__x0001__x0010_@_x0001__x0001__x0001__x0001__x0001__x0001__x0001_@_x0001__x0001__x0001__x0001__x0001__x0001__x0001_@_x0001__x0001__x0001__x0001__x0001__x0001__x0010_@_x0001__x0001__x0001__x0001__x0001__x0001__x0008_@_x0001__x0001__x0001__x0001__x0001__x0001__x0014_@_x0001__x0001__x0001__x0001__x0001__x0002__x0001__x0001__x0014_@_x0001__x0001__x0001__x0001__x0001__x0001__x0008_@_x0001__x0001__x0001__x0001__x0001__x0001__x0010_@_x0001__x0001__x0001__x0001__x0001__x0001__x0014_@_x0001__x0001__x0001__x0001__x0001__x0001__x0008_@_x0001__x0001__x0001__x0001__x0001__x0001__x0001_@_x0001__x0001__x0001__x0001__x0001__x0001__x0008_@_x0001__x0001__x0001__x0001__x0001__x0001__x0008_@_x0001__x0001__x0001__x0001__x0001__x0001__x0008_@_x0001__x0001__x0001__x0001__x0001__x0001__x0001_@_x0001__x0001__x0001__x0001__x0001__x0001__x0008_@_x0001__x0001__x0001__x0001__x0001__x0001__x0001_@_x0001__x0001__x0001__x0001__x0001__x0001__x0008_@_x0001__x0001__x0001__x0001__x0001__x0001__x0008_@_x0001__x0001__x0001__x0001__x0001__x0001__x0010_@_x0001__x0001__x0001__x0001__x0001__x0001__x0001_@_x0001__x0001__x0001__x0001__x0001__x0001__x0001_@_x0001__x0001__x0001__x0001__x0001__x0001_ð?_x0001__x0001__x0001__x0001__x0001__x0001__x0001_@_x0001__x0001__x0001__x0001__x0001__x0001__x0001_@_x0001__x0001__x0001__x0001__x0001__x0001_ð?_x0001__x0001__x0001__x0001__x0001__x0001__x0001_@_x0001__x0001__x0001__x0001__x0001__x0001__x0008_@_x0001__x0001__x0001__x0001__x0001__x0001__x0001_@_x0001__x0001__x0001__x0001__x0001__x0001__x0001_@_x0001__x0001__x0001__x0001__x0001__x0001__x0001_@_x0001__x0001__x0001__x0001__x0001__x0001__x0010_@_x0001__x0001__x0001__x0001__x0001__x0001__x0008_@_x0001__x0001__x0001__x0001__x0001__x0001__x0010_@_x0001__x0001__x0001__x0001__x0001__x0001__x0001_@_x0001__x0001__x0001__x0001__x0001__x0001__x0010_@_x0001__x0001__x0001__x0001__x0001__x0001__x0001_@_x0001__x0002__x0001__x0001__x0001__x0001__x0001__x0001__x0001_@_x0001__x0001__x0001__x0001__x0001__x0001__x0008_@_x0001__x0001__x0001__x0001__x0001__x0001__x0008_@_x0001__x0001__x0001__x0001__x0001__x0001__x0008_@_x0001__x0001__x0001__x0001__x0001__x0001__x0008_@_x0001__x0001__x0001__x0001__x0001__x0001__x0010_@_x0001__x0001__x0001__x0001__x0001__x0001_ð?_x0001__x0001__x0001__x0001__x0001__x0001__x0014_@_x0001__x0001__x0001__x0001__x0001__x0001__x0010_@_x0001__x0001__x0001__x0001__x0001__x0001__x0001_@_x0001__x0001__x0001__x0001__x0001__x0001__x0010_@_x0001__x0001__x0001__x0001__x0001__x0001__x0010_@_x0001__x0001__x0001__x0001__x0001__x0001__x0010_@_x0001__x0001__x0001__x0001__x0001__x0001__x0008_@_x0001__x0001__x0001__x0001__x0001__x0001_ð?_x0001__x0001__x0001__x0001__x0001__x0001__x0001_@_x0001__x0001__x0001__x0001__x0001__x0001__x0001_@_x0001__x0001__x0001__x0001__x0001__x0001__x0008_@_x0001__x0001__x0001__x0001__x0001__x0001_ð?_x0001__x0001__x0001__x0001__x0001__x0001__x0014_@_x0001__x0001__x0001__x0001__x0001__x0001__x0008_@_x0001__x0001__x0001__x0001__x0001__x0001__x0010_@_x0001__x0001__x0001__x0001__x0001__x0001__x0014_@_x0001__x0001__x0001__x0001__x0001__x0001__x0008_@_x0001__x0001__x0001__x0001__x0001__x0001__x0001_@_x0001__x0001__x0001__x0001__x0001__x0001__x0008_@_x0001__x0001__x0001__x0001__x0001__x0001__x0001_@_x0001__x0001__x0001__x0001__x0001__x0001__x0010_@_x0001__x0001__x0001__x0001__x0001__x0001__x0008_@_x0001__x0001__x0001__x0001__x0001__x0001__x0010_@_x0001__x0001__x0001__x0001__x0001__x0001__x0001_@_x0001__x0001__x0001__x0001__x0001__x0002__x0001__x0001__x0008_@_x0001__x0001__x0001__x0001__x0001__x0001_ð?_x0001__x0001__x0001__x0001__x0001__x0001__x0010_@_x0001__x0001__x0001__x0001__x0001__x0001__x0008_@_x0001__x0001__x0001__x0001__x0001__x0001__x0008_@_x0001__x0001__x0001__x0001__x0001__x0001__x0018_@_x0001__x0001__x0001__x0001__x0001__x0001__x0008_@_x0001__x0001__x0001__x0001__x0001__x0001__x0010_@_x0001__x0001__x0001__x0001__x0001__x0001__x0001_@_x0001__x0001__x0001__x0001__x0001__x0001__x0010_@_x0001__x0001__x0001__x0001__x0001__x0001__x0014_@_x0001__x0001__x0001__x0001__x0001__x0001__x0010_@_x0001__x0001__x0001__x0001__x0001__x0001__x0014_@_x0001__x0001__x0001__x0001__x0001__x0001__x0008_@_x0001__x0001__x0001__x0001__x0001__x0001__x0010_@_x0001__x0001__x0001__x0001__x0001__x0001__x0001_@_x0001__x0001__x0001__x0001__x0001__x0001__x0008_@_x0001__x0001__x0001__x0001__x0001__x0001__x0010_@_x0001__x0001__x0001__x0001__x0001__x0001__x0001_@_x0001__x0001__x0001__x0001__x0001__x0001__x0001_@_x0001__x0001__x0001__x0001__x0001__x0001__x0008_@_x0001__x0001__x0001__x0001__x0001__x0001__x0010_@_x0001__x0001__x0001__x0001__x0001__x0001__x0008_@_x0001__x0001__x0001__x0001__x0001__x0001__x0008_@_x0001__x0001__x0001__x0001__x0001__x0001__x0008_@_x0001__x0001__x0001__x0001__x0001__x0001__x0010_@_x0001__x0001__x0001__x0001__x0001__x0001_ð?_x0001__x0001__x0001__x0001__x0001__x0001_ð?_x0001__x0001__x0001__x0001__x0001__x0001__x0010_@_x0001__x0001__x0001__x0001__x0001__x0001__x0001_@_x0001__x0001__x0001__x0001__x0001__x0001__x0001_@_x0001__x0001__x0001__x0001__x0001__x0001__x0010_@_x0001__x0002__x0001__x0001__x0001__x0001__x0001__x0001__x0001_@_x0001__x0001__x0001__x0001__x0001__x0001__x0008_@_x0001__x0001__x0001__x0001__x0001__x0001__x0010_@_x0001__x0001__x0001__x0001__x0001__x0001__x0001_@_x0001__x0001__x0001__x0001__x0001__x0001__x0010_@_x0001__x0001__x0001__x0001__x0001__x0001__x0008_@_x0001__x0001__x0001__x0001__x0001__x0001__x0001_@_x0001__x0001__x0001__x0001__x0001__x0001__x0008_@_x0001__x0001__x0001__x0001__x0001__x0001__x0001_@_x0001__x0001__x0001__x0001__x0001__x0001__x0010_@_x0001__x0001__x0001__x0001__x0001__x0001__x0001_@_x0001__x0001__x0001__x0001__x0001__x0001__x0001_@_x0001__x0001__x0001__x0001__x0001__x0001__x0008_@_x0001__x0001__x0001__x0001__x0001__x0001_ð?_x0001__x0001__x0001__x0001__x0001__x0001_ð?_x0001__x0001__x0001__x0001__x0001__x0001__x0008_@_x0001__x0001__x0001__x0001__x0001__x0001_ð?_x0001__x0001__x0001__x0001__x0001__x0001__x0001_@_x0001__x0001__x0001__x0001__x0001__x0001__x0010_@_x0001__x0001__x0001__x0001__x0001__x0001__x0010_@_x0001__x0001__x0001__x0001__x0001__x0001__x0014_@_x0001__x0001__x0001__x0001__x0001__x0001__x0010_@_x0001__x0001__x0001__x0001__x0001__x0001__x0008_@_x0001__x0001__x0001__x0001__x0001__x0001__x0010_@_x0001__x0001__x0001__x0001__x0001__x0001__x0001_@_x0001__x0001__x0001__x0001__x0001__x0001__x0001_@_x0001__x0001__x0001__x0001__x0001__x0001__x0001_@_x0001__x0001__x0001__x0001__x0001__x0001__x0001_@_x0001__x0001__x0001__x0001__x0001__x0001__x0010_@_x0001__x0001__x0001__x0001__x0001__x0001__x0008_@_x0001__x0001__x0001__x0001__x0001__x0001__x0010_@_x0001__x0001__x0001__x0001__x0001__x0002__x0001__x0001_ð?_x0001__x0001__x0001__x0001__x0001__x0001__x0001_@_x0001__x0001__x0001__x0001__x0001__x0001__x0001_@_x0001__x0001__x0001__x0001__x0001__x0001__x0001_@_x0001__x0001__x0001__x0001__x0001__x0001__x0014_@_x0001__x0001__x0001__x0001__x0001__x0001__x0008_@_x0001__x0001__x0001__x0001__x0001__x0001__x0010_@_x0001__x0001__x0001__x0001__x0001__x0001__x0008_@_x0001__x0001__x0001__x0001__x0001__x0001__x0014_@_x0001__x0001__x0001__x0001__x0001__x0001__x0014_@_x0001__x0001__x0001__x0001__x0001__x0001__x0010_@_x0001__x0001__x0001__x0001__x0001__x0001__x0001_@_x0001__x0001__x0001__x0001__x0001__x0001__x0001_@_x0001__x0001__x0001__x0001__x0001__x0001__x0001_@_x0001__x0001__x0001__x0001__x0001__x0001__x0008_@_x0001__x0001__x0001__x0001__x0001__x0001__x0014_@_x0001__x0001__x0001__x0001__x0001__x0001__x0010_@_x0001__x0001__x0001__x0001__x0001__x0001__x0008_@_x0001__x0001__x0001__x0001__x0001__x0001__x0010_@_x0001__x0001__x0001__x0001__x0001__x0001__x0001_@_x0001__x0001__x0001__x0001__x0001__x0001_ð?_x0001__x0001__x0001__x0001__x0001__x0001__x0010_@_x0001__x0001__x0001__x0001__x0001__x0001_ð?_x0001__x0001__x0001__x0001__x0001__x0001__x0014_@_x0001__x0001__x0001__x0001__x0001__x0001__x0010_@_x0001__x0001__x0001__x0001__x0001__x0001__x0008_@_x0001__x0001__x0001__x0001__x0001__x0001__x0001_@_x0001__x0001__x0001__x0001__x0001__x0001__x0001_@_x0001__x0001__x0001__x0001__x0001__x0001__x0008_@_x0001__x0001__x0001__x0001__x0001__x0001__x0010_@_x0001__x0001__x0001__x0001__x0001__x0001__x0010_@_x0001__x0001__x0001__x0001__x0001__x0001__x0008_@_x0001__x0002__x0001__x0001__x0001__x0001__x0001__x0001__x0001_@_x0001__x0001__x0001__x0001__x0001__x0001__x0001_@_x0001__x0001__x0001__x0001__x0001__x0001_ð?_x0001__x0001__x0001__x0001__x0001__x0001__x0010_@_x0001__x0001__x0001__x0001__x0001__x0001__x0010_@_x0001__x0001__x0001__x0001__x0001__x0001__x0010_@_x0001__x0001__x0001__x0001__x0001__x0001__x0001_@_x0001__x0001__x0001__x0001__x0001__x0001__x0001_@_x0001__x0001__x0001__x0001__x0001__x0001__x0008_@_x0001__x0001__x0001__x0001__x0001__x0001__x0014_@_x0001__x0001__x0001__x0001__x0001__x0001__x0010_@_x0001__x0001__x0001__x0001__x0001__x0001_ð?_x0001__x0001__x0001__x0001__x0001__x0001__x0001_@_x0001__x0001__x0001__x0001__x0001__x0001_ð?_x0001__x0001__x0001__x0001__x0001__x0001__x0008_@_x0001__x0001__x0001__x0001__x0001__x0001__x0010_@_x0001__x0001__x0001__x0001__x0001__x0001__x0001_@_x0001__x0001__x0001__x0001__x0001__x0001__x0008_@_x0001__x0001__x0001__x0001__x0001__x0001_ð?_x0001__x0001__x0001__x0001__x0001__x0001_ð?_x0001__x0001__x0001__x0001__x0001__x0001__x0001_@_x0001__x0001__x0001__x0001__x0001__x0001_ð?_x0001__x0001__x0001__x0001__x0001__x0001__x0014_@_x0001__x0001__x0001__x0001__x0001__x0001__x0008_@_x0001__x0001__x0001__x0001__x0001__x0001__x0008_@_x0001__x0001__x0001__x0001__x0001__x0001__x0008_@_x0001__x0001__x0001__x0001__x0001__x0001__x0001_@_x0001__x0001__x0001__x0001__x0001__x0001__x0014_@_x0001__x0001__x0001__x0001__x0001__x0001__x0014_@_x0001__x0001__x0001__x0001__x0001__x0001__x0010_@_x0001__x0001__x0001__x0001__x0001__x0001__x0001_@_x0001__x0001__x0001__x0001__x0001__x0002__x0001__x0001__x0001_@_x0001__x0001__x0001__x0001__x0001__x0001__x0001_@_x0001__x0001__x0001__x0001__x0001__x0001__x0010_@_x0001__x0001__x0001__x0001__x0001__x0001__x0014_@_x0001__x0001__x0001__x0001__x0001__x0001__x0014_@_x0001__x0001__x0001__x0001__x0001__x0001__x0008_@_x0001__x0001__x0001__x0001__x0001__x0001__x0001_@_x0001__x0001__x0001__x0001__x0001__x0001_ð?_x0001__x0001__x0001__x0001__x0001__x0001_ð?_x0001__x0001__x0001__x0001__x0001__x0001__x0010_@_x0001__x0001__x0001__x0001__x0001__x0001__x0001_@_x0001__x0001__x0001__x0001__x0001__x0001__x0001_@_x0001__x0001__x0001__x0001__x0001__x0001__x0014_@_x0001__x0001__x0001__x0001__x0001__x0001_ð?_x0001__x0001__x0001__x0001__x0001__x0001__x0008_@_x0001__x0001__x0001__x0001__x0001__x0001__x0008_@_x0001__x0001__x0001__x0001__x0001__x0001__x0001_@_x0001__x0001__x0001__x0001__x0001__x0001__x0001_@_x0001__x0001__x0001__x0001__x0001__x0001__x0001_@_x0001__x0001__x0001__x0001__x0001__x0001_ð?_x0001__x0001__x0001__x0001__x0001__x0001__x0010_@_x0001__x0001__x0001__x0001__x0001__x0001__x0001_@_x0001__x0001__x0001__x0001__x0001__x0001_ð?_x0001__x0001__x0001__x0001__x0001__x0001__x0010_@_x0001__x0001__x0001__x0001__x0001__x0001__x0001_@_x0001__x0001__x0001__x0001__x0001__x0001__x0014_@_x0001__x0001__x0001__x0001__x0001__x0001__x0010_@_x0001__x0001__x0001__x0001__x0001__x0001__x0008_@_x0001__x0001__x0001__x0001__x0001__x0001__x0001_@_x0001__x0001__x0001__x0001__x0001__x0001__x0010_@_x0001__x0001__x0001__x0001__x0001__x0001__x0008_@_x0001__x0001__x0001__x0001__x0001__x0001__x0001_@_x0001__x0002__x0001__x0001__x0001__x0001__x0001__x0001__x0008_@_x0001__x0001__x0001__x0001__x0001__x0001__x0008_@_x0001__x0001__x0001__x0001__x0001__x0001__x0010_@_x0001__x0001__x0001__x0001__x0001__x0001__x0010_@_x0001__x0001__x0001__x0001__x0001__x0001_ð?_x0001__x0001__x0001__x0001__x0001__x0001__x0008_@_x0001__x0001__x0001__x0001__x0001__x0001__x0010_@_x0001__x0001__x0001__x0001__x0001__x0001__x0001_@_x0001__x0001__x0001__x0001__x0001__x0001__x0001_@_x0001__x0001__x0001__x0001__x0001__x0001__x0010_@_x0001__x0001__x0001__x0001__x0001__x0001_ð?_x0001__x0001__x0001__x0001__x0001__x0001__x0008_@_x0001__x0001__x0001__x0001__x0001__x0001__x0001_@_x0001__x0001__x0001__x0001__x0001__x0001_ð?_x0001__x0001__x0001__x0001__x0001__x0001__x0001_@_x0001__x0001__x0001__x0001__x0001__x0001__x0010_@_x0001__x0001__x0001__x0001__x0001__x0001__x0008_@_x0001__x0001__x0001__x0001__x0001__x0001__x0010_@_x0001__x0001__x0001__x0001__x0001__x0001__x0010_@_x0001__x0001__x0001__x0001__x0001__x0001__x0008_@_x0001__x0001__x0001__x0001__x0001__x0001__x0001_@_x0001__x0001__x0001__x0001__x0001__x0001__x0001_@_x0001__x0001__x0001__x0001__x0001__x0001__x0014_@_x0001__x0001__x0001__x0001__x0001__x0001__x0010_@_x0001__x0001__x0001__x0001__x0001__x0001__x0008_@_x0001__x0001__x0001__x0001__x0001__x0001__x0010_@_x0001__x0001__x0001__x0001__x0001__x0001_ð?_x0001__x0001__x0001__x0001__x0001__x0001__x0010_@_x0001__x0001__x0001__x0001__x0001__x0001_ð?_x0001__x0001__x0001__x0001__x0001__x0001__x0001_@_x0001__x0001__x0001__x0001__x0001__x0001_ð?_x0001__x0001__x0001__x0001__x0001__x0002__x0001__x0001_ð?_x0001__x0001__x0001__x0001__x0001__x0001__x0008_@_x0001__x0001__x0001__x0001__x0001__x0001__x0008_@_x0001__x0001__x0001__x0001__x0001__x0001_ð?_x0001__x0001__x0001__x0001__x0001__x0001__x0001_@_x0001__x0001__x0001__x0001__x0001__x0001__x0010_@_x0001__x0001__x0001__x0001__x0001__x0001__x0008_@_x0001__x0001__x0001__x0001__x0001__x0001__x0014_@_x0001__x0001__x0001__x0001__x0001__x0001__x0008_@_x0001__x0001__x0001__x0001__x0001__x0001__x0010_@_x0001__x0001__x0001__x0001__x0001__x0001__x0001_@_x0001__x0001__x0001__x0001__x0001__x0001__x0001_@_x0001__x0001__x0001__x0001__x0001__x0001__x0001_@_x0001__x0001__x0001__x0001__x0001__x0001__x0008_@_x0001__x0001__x0001__x0001__x0001__x0001__x0001_@_x0001__x0001__x0001__x0001__x0001__x0001__x0008_@_x0001__x0001__x0001__x0001__x0001__x0001__x0010_@_x0001__x0001__x0001__x0001__x0001__x0001__x0010_@_x0001__x0001__x0001__x0001__x0001__x0001__x0001_@_x0001__x0001__x0001__x0001__x0001__x0001__x0008_@_x0001__x0001__x0001__x0001__x0001__x0001_ð?_x0001__x0001__x0001__x0001__x0001__x0001__x0001_@_x0001__x0001__x0001__x0001__x0001__x0001__x0001_@_x0001__x0001__x0001__x0001__x0001__x0001__x0001_@_x0001__x0001__x0001__x0001__x0001__x0001__x0008_@_x0001__x0001__x0001__x0001__x0001__x0001__x0008_@_x0001__x0001__x0001__x0001__x0001__x0001__x0008_@_x0001__x0001__x0001__x0001__x0001__x0001_ð?_x0001__x0001__x0001__x0001__x0001__x0001__x0010_@_x0001__x0001__x0001__x0001__x0001__x0001__x0014_@_x0001__x0001__x0001__x0001__x0001__x0001__x0001_@_x0001__x0001__x0001__x0001__x0001__x0001__x0010_@_x0001__x0002__x0001__x0001__x0001__x0001__x0001__x0001_ð?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ð?_x0001__x0001__x0001__x0001__x0001__x0001_ð?_x0001__x0001__x0001__x0001__x0001__x0001__x0001_@_x0001__x0001__x0001__x0001__x0001__x0001__x0014_@_x0001__x0001__x0001__x0001__x0001__x0001__x0001_@_x0001__x0001__x0001__x0001__x0001__x0001__x0001_@_x0001__x0001__x0001__x0001__x0001__x0001__x0008_@_x0001__x0001__x0001__x0001__x0001__x0001_ð?_x0001__x0001__x0001__x0001__x0001__x0001__x0014_@_x0001__x0001__x0001__x0001__x0001__x0001__x0010_@_x0001__x0001__x0001__x0001__x0001__x0001__x0008_@_x0001__x0001__x0001__x0001__x0001__x0001__x0008_@_x0001__x0001__x0001__x0001__x0001__x0001_ð?_x0001__x0001__x0001__x0001__x0001__x0001__x0008_@_x0001__x0001__x0001__x0001__x0001__x0001_ð?_x0001__x0001__x0001__x0001__x0001__x0001__x0008_@_x0001__x0001__x0001__x0001__x0001__x0001__x0008_@_x0001__x0001__x0001__x0001__x0001__x0001__x0010_@_x0001__x0001__x0001__x0001__x0001__x0001__x0018_@_x0001__x0001__x0001__x0001__x0001__x0001_ð?_x0001__x0001__x0001__x0001__x0001__x0001__x0014_@_x0001__x0001__x0001__x0001__x0001__x0001_ð?_x0001__x0001__x0001__x0001__x0001__x0001__x0001_@_x0001__x0001__x0001__x0001__x0001__x0001__x0001_@_x0001__x0001__x0001__x0001__x0001__x0001_ð?_x0001__x0001__x0001__x0001__x0001__x0002__x0001__x0001__x0008_@_x0001__x0001__x0001__x0001__x0001__x0001__x0008_@_x0001__x0001__x0001__x0001__x0001__x0001__x0010_@_x0001__x0001__x0001__x0001__x0001__x0001__x0001_@_x0001__x0001__x0001__x0001__x0001__x0001_ð?_x0001__x0001__x0001__x0001__x0001__x0001__x0001_@_x0001__x0001__x0001__x0001__x0001__x0001_ð?_x0001__x0001__x0001__x0001__x0001__x0001__x0008_@_x0001__x0001__x0001__x0001__x0001__x0001__x0008_@_x0001__x0001__x0001__x0001__x0001__x0001__x0008_@_x0001__x0001__x0001__x0001__x0001__x0001__x0001_@_x0001__x0001__x0001__x0001__x0001__x0001__x0001_@_x0001__x0001__x0001__x0001__x0001__x0001_ð?_x0001__x0001__x0001__x0001__x0001__x0001__x0001_@_x0001__x0001__x0001__x0001__x0001__x0001_ð?_x0001__x0001__x0001__x0001__x0001__x0001__x0014_@_x0001__x0001__x0001__x0001__x0001__x0001__x0001_@_x0001__x0001__x0001__x0001__x0001__x0001__x0010_@_x0001__x0001__x0001__x0001__x0001__x0001__x0010_@_x0001__x0001__x0001__x0001__x0001__x0001__x0001_@_x0001__x0001__x0001__x0001__x0001__x0001_ð?_x0001__x0001__x0001__x0001__x0001__x0001__x0008_@_x0001__x0001__x0001__x0001__x0001__x0001__x0008_@_x0001__x0001__x0001__x0001__x0001__x0001__x0014_@_x0001__x0001__x0001__x0001__x0001__x0001_ð?_x0001__x0001__x0001__x0001__x0001__x0001__x0008_@_x0001__x0001__x0001__x0001__x0001__x0001__x0001_@_x0001__x0001__x0001__x0001__x0001__x0001__x0010_@_x0001__x0001__x0001__x0001__x0001__x0001__x0008_@_x0001__x0001__x0001__x0001__x0001__x0001__x0010_@_x0001__x0001__x0001__x0001__x0001__x0001__x0001_@_x0001__x0001__x0001__x0001__x0001__x0001__x0001_@_x0001__x0002__x0001__x0001__x0001__x0001__x0001__x0001__x0001_@_x0001__x0001__x0001__x0001__x0001__x0001__x0001_@_x0001__x0001__x0001__x0001__x0001__x0001_ð?_x0001__x0001__x0001__x0001__x0001__x0001__x0014_@_x0001__x0001__x0001__x0001__x0001__x0001__x0010_@_x0001__x0001__x0001__x0001__x0001__x0001_ð?_x0001__x0001__x0001__x0001__x0001__x0001_ð?_x0001__x0001__x0001__x0001__x0001__x0001__x0010_@_x0001__x0001__x0001__x0001__x0001__x0001__x0008_@_x0001__x0001__x0001__x0001__x0001__x0001__x0010_@_x0001__x0001__x0001__x0001__x0001__x0001__x0010_@_x0001__x0001__x0001__x0001__x0001__x0001__x0010_@_x0001__x0001__x0001__x0001__x0001__x0001__x0010_@_x0001__x0001__x0001__x0001__x0001__x0001__x0014_@_x0001__x0001__x0001__x0001__x0001__x0001__x0001_@_x0001__x0001__x0001__x0001__x0001__x0001__x0008_@_x0001__x0001__x0001__x0001__x0001__x0001__x0014_@_x0001__x0001__x0001__x0001__x0001__x0001_ð?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0001_@_x0001__x0001__x0001__x0001__x0001__x0001__x0008_@_x0001__x0001__x0001__x0001__x0001__x0001__x0008_@_x0001__x0001__x0001__x0001__x0001__x0001__x0010_@_x0001__x0001__x0001__x0001__x0001__x0001__x0010_@_x0001__x0001__x0001__x0001__x0001__x0002__x0001__x0001__x0008_@_x0001__x0001__x0001__x0001__x0001__x0001_ð?_x0001__x0001__x0001__x0001__x0001__x0001__x0010_@_x0001__x0001__x0001__x0001__x0001__x0001__x0001_@_x0001__x0001__x0001__x0001__x0001__x0001__x0008_@_x0001__x0001__x0001__x0001__x0001__x0001__x0014_@_x0001__x0001__x0001__x0001__x0001__x0001__x0010_@_x0001__x0001__x0001__x0001__x0001__x0001__x0001_@_x0001__x0001__x0001__x0001__x0001__x0001__x0008_@_x0001__x0001__x0001__x0001__x0001__x0001__x0010_@_x0001__x0001__x0001__x0001__x0001__x0001__x0008_@_x0001__x0001__x0001__x0001__x0001__x0001__x0001_@_x0001__x0001__x0001__x0001__x0001__x0001__x0008_@_x0001__x0001__x0001__x0001__x0001__x0001__x0008_@_x0001__x0001__x0001__x0001__x0001__x0001__x0008_@_x0001__x0001__x0001__x0001__x0001__x0001__x0014_@_x0001__x0001__x0001__x0001__x0001__x0001__x0008_@_x0001__x0001__x0001__x0001__x0001__x0001__x0008_@_x0001__x0001__x0001__x0001__x0001__x0001__x0001_@_x0001__x0001__x0001__x0001__x0001__x0001__x0008_@_x0001__x0001__x0001__x0001__x0001__x0001__x0008_@_x0001__x0001__x0001__x0001__x0001__x0001_ð?_x0001__x0001__x0001__x0001__x0001__x0001__x0008_@_x0001__x0001__x0001__x0001__x0001__x0001_ð?_x0001__x0001__x0001__x0001__x0001__x0001__x0010_@_x0001__x0001__x0001__x0001__x0001__x0001_ð?_x0001__x0001__x0001__x0001__x0001__x0001__x0010_@_x0001__x0001__x0001__x0001__x0001__x0001__x0001_@_x0001__x0001__x0001__x0001__x0001__x0001__x0010_@_x0001__x0001__x0001__x0001__x0001__x0001__x0010_@_x0001__x0001__x0001__x0001__x0001__x0001__x0010_@_x0001__x0001__x0001__x0001__x0001__x0001__x0010_@_x0001__x0002__x0001__x0001__x0001__x0001__x0001__x0001_ð?_x0001__x0001__x0001__x0001__x0001__x0001__x0001_@_x0001__x0001__x0001__x0001__x0001__x0001__x0014_@_x0001__x0001__x0001__x0001__x0001__x0001__x0001_@_x0001__x0001__x0001__x0001__x0001__x0001__x0008_@_x0001__x0001__x0001__x0001__x0001__x0001__x0001_@_x0001__x0001__x0001__x0001__x0001__x0001__x0001_@_x0001__x0001__x0001__x0001__x0001__x0001__x0018_@_x0001__x0001__x0001__x0001__x0001__x0001_ð?_x0001__x0001__x0001__x0001__x0001__x0001__x0010_@_x0001__x0001__x0001__x0001__x0001__x0001__x0014_@_x0001__x0001__x0001__x0001__x0001__x0001__x0001_@_x0001__x0001__x0001__x0001__x0001__x0001_ð?_x0001__x0001__x0001__x0001__x0001__x0001__x0008_@_x0001__x0001__x0001__x0001__x0001__x0001__x0010_@_x0001__x0001__x0001__x0001__x0001__x0001__x0018_@_x0001__x0001__x0001__x0001__x0001__x0001_ð?_x0001__x0001__x0001__x0001__x0001__x0001__x0001_@_x0001__x0001__x0001__x0001__x0001__x0001__x0008_@_x0001__x0001__x0001__x0001__x0001__x0001_ð?_x0001__x0001__x0001__x0001__x0001__x0001_ð?_x0001__x0001__x0001__x0001__x0001__x0001_ð?_x0001__x0001__x0001__x0001__x0001__x0001_ð?_x0001__x0001__x0001__x0001__x0001__x0001__x0010_@_x0001__x0001__x0001__x0001__x0001__x0001__x0001_@_x0001__x0001__x0001__x0001__x0001__x0001_ð?_x0001__x0001__x0001__x0001__x0001__x0001__x0001_@_x0001__x0001__x0001__x0001__x0001__x0001__x0008_@_x0001__x0001__x0001__x0001__x0001__x0001__x0008_@_x0001__x0001__x0001__x0001__x0001__x0001__x0001_@_x0001__x0001__x0001__x0001__x0001__x0001__x0010_@_x0001__x0001__x0001__x0001__x0001__x0002__x0001__x0001__x0001_@_x0001__x0001__x0001__x0001__x0001__x0001__x0008_@_x0001__x0001__x0001__x0001__x0001__x0001__x0010_@_x0001__x0001__x0001__x0001__x0001__x0001__x0001_@_x0001__x0001__x0001__x0001__x0001__x0001__x0008_@_x0001__x0001__x0001__x0001__x0001__x0001__x0008_@_x0001__x0001__x0001__x0001__x0001__x0001__x0001_@_x0001__x0001__x0001__x0001__x0001__x0001__x0010_@_x0001__x0001__x0001__x0001__x0001__x0001__x0008_@_x0001__x0001__x0001__x0001__x0001__x0001__x0014_@_x0001__x0001__x0001__x0001__x0001__x0001__x0014_@_x0001__x0001__x0001__x0001__x0001__x0001__x0010_@_x0001__x0001__x0001__x0001__x0001__x0001__x0001_@_x0001__x0001__x0001__x0001__x0001__x0001__x0001_@_x0001__x0001__x0001__x0001__x0001__x0001__x0008_@_x0001__x0001__x0001__x0001__x0001__x0001__x0001_@_x0001__x0001__x0001__x0001__x0001__x0001__x0001_@_x0001__x0001__x0001__x0001__x0001__x0001__x0001_@_x0001__x0001__x0001__x0001__x0001__x0001__x0010_@_x0001__x0001__x0001__x0001__x0001__x0001__x0001_@_x0001__x0001__x0001__x0001__x0001__x0001_ð?_x0001__x0001__x0001__x0001__x0001__x0001__x0008_@_x0001__x0001__x0001__x0001__x0001__x0001__x0010_@_x0001__x0001__x0001__x0001__x0001__x0001__x0014_@_x0001__x0001__x0001__x0001__x0001__x0001__x0001_@_x0001__x0001__x0001__x0001__x0001__x0001__x0001_@_x0001__x0001__x0001__x0001__x0001__x0001__x0014_@_x0001__x0001__x0001__x0001__x0001__x0001__x0001_@_x0001__x0001__x0001__x0001__x0001__x0001__x0001_@_x0001__x0001__x0001__x0001__x0001__x0001__x0010_@_x0001__x0001__x0001__x0001__x0001__x0001__x0010_@_x0001__x0001__x0001__x0001__x0001__x0001__x0008_@_x0001__x0002__x0001__x0001__x0001__x0001__x0001__x0001__x0001_@_x0001__x0001__x0001__x0001__x0001__x0001_ð?_x0001__x0001__x0001__x0001__x0001__x0001_ð?_x0001__x0001__x0001__x0001__x0001__x0001__x0001_@_x0001__x0001__x0001__x0001__x0001__x0001__x0001_@_x0001__x0001__x0001__x0001__x0001__x0001__x0010_@_x0001__x0001__x0001__x0001__x0001__x0001__x0008_@_x0001__x0001__x0001__x0001__x0001__x0001__x0001_@_x0001__x0001__x0001__x0001__x0001__x0001__x0014_@_x0001__x0001__x0001__x0001__x0001__x0001__x0001_@_x0001__x0001__x0001__x0001__x0001__x0001__x0001_@_x0001__x0001__x0001__x0001__x0001__x0001__x0001_@_x0001__x0001__x0001__x0001__x0001__x0001_ð?_x0001__x0001__x0001__x0001__x0001__x0001__x0001_@_x0001__x0001__x0001__x0001__x0001__x0001__x0008_@_x0001__x0001__x0001__x0001__x0001__x0001__x0010_@_x0001__x0001__x0001__x0001__x0001__x0001__x0010_@_x0001__x0001__x0001__x0001__x0001__x0001__x0001_@_x0001__x0001__x0001__x0001__x0001__x0001__x0001_@_x0001__x0001__x0001__x0001__x0001__x0001__x0008_@_x0001__x0001__x0001__x0001__x0001__x0001__x0010_@_x0001__x0001__x0001__x0001__x0001__x0001__x0008_@_x0001__x0001__x0001__x0001__x0001__x0001__x0008_@_x0001__x0001__x0001__x0001__x0001__x0001_ð?_x0001__x0001__x0001__x0001__x0001__x0001_ð?_x0001__x0001__x0001__x0001__x0001__x0001__x0008_@_x0001__x0001__x0001__x0001__x0001__x0001_ð?_x0001__x0001__x0001__x0001__x0001__x0001__x0008_@_x0001__x0001__x0001__x0001__x0001__x0001__x0008_@_x0001__x0001__x0001__x0001__x0001__x0001__x0001_@_x0001__x0001__x0001__x0001__x0001__x0001__x0008_@_x0001__x0001__x0001__x0001__x0001__x0002__x0001__x0001_ð?_x0001__x0001__x0001__x0001__x0001__x0001__x0008_@_x0001__x0001__x0001__x0001__x0001__x0001__x0008_@_x0001__x0001__x0001__x0001__x0001__x0001__x0010_@_x0001__x0001__x0001__x0001__x0001__x0001__x0014_@_x0001__x0001__x0001__x0001__x0001__x0001__x0001_@_x0001__x0001__x0001__x0001__x0001__x0001_ð?_x0001__x0001__x0001__x0001__x0001__x0001__x0001_@_x0001__x0001__x0001__x0001__x0001__x0001__x0008_@_x0001__x0001__x0001__x0001__x0001__x0001__x0008_@_x0001__x0001__x0001__x0001__x0001__x0001_ð?_x0001__x0001__x0001__x0001__x0001__x0001__x0010_@_x0001__x0001__x0001__x0001__x0001__x0001__x0010_@_x0001__x0001__x0001__x0001__x0001__x0001__x0008_@_x0001__x0001__x0001__x0001__x0001__x0001__x0001_@_x0001__x0001__x0001__x0001__x0001__x0001__x0008_@_x0001__x0001__x0001__x0001__x0001__x0001_ð?_x0001__x0001__x0001__x0001__x0001__x0001__x0001_@_x0001__x0001__x0001__x0001__x0001__x0001__x0010_@_x0001__x0001__x0001__x0001__x0001__x0001__x0001_@_x0001__x0001__x0001__x0001__x0001__x0001_ð?_x0001__x0001__x0001__x0001__x0001__x0001__x0010_@_x0001__x0001__x0001__x0001__x0001__x0001__x0008_@_x0001__x0001__x0001__x0001__x0001__x0001__x0001_@_x0001__x0001__x0001__x0001__x0001__x0001__x0010_@_x0001__x0001__x0001__x0001__x0001__x0001__x0014_@_x0001__x0001__x0001__x0001__x0001__x0001__x0001_@_x0001__x0001__x0001__x0001__x0001__x0001__x0008_@_x0001__x0001__x0001__x0001__x0001__x0001__x0010_@_x0001__x0001__x0001__x0001__x0001__x0001__x0001_@_x0001__x0001__x0001__x0001__x0001__x0001__x0008_@_x0001__x0001__x0001__x0001__x0001__x0001__x0010_@_x0001__x0002__x0001__x0001__x0001__x0001__x0001__x0001_ð?_x0001__x0001__x0001__x0001__x0001__x0001_ð?_x0001__x0001__x0001__x0001__x0001__x0001_ð?_x0001__x0001__x0001__x0001__x0001__x0001__x0008_@_x0001__x0001__x0001__x0001__x0001__x0001__x0001_@_x0001__x0001__x0001__x0001__x0001__x0001__x0010_@_x0001__x0001__x0001__x0001__x0001__x0001_ð?_x0001__x0001__x0001__x0001__x0001__x0001__x0010_@_x0001__x0001__x0001__x0001__x0001__x0001__x0001_@_x0001__x0001__x0001__x0001__x0001__x0001__x0001_@_x0001__x0001__x0001__x0001__x0001__x0001__x0010_@_x0001__x0001__x0001__x0001__x0001__x0001__x0001_@_x0001__x0001__x0001__x0001__x0001__x0001__x0010_@_x0001__x0001__x0001__x0001__x0001__x0001_ð?_x0001__x0001__x0001__x0001__x0001__x0001__x0001_@_x0001__x0001__x0001__x0001__x0001__x0001__x0014_@_x0001__x0001__x0001__x0001__x0001__x0001__x0001_@_x0001__x0001__x0001__x0001__x0001__x0001__x0010_@_x0001__x0001__x0001__x0001__x0001__x0001_ð?_x0001__x0001__x0001__x0001__x0001__x0001_ð?_x0001__x0001__x0001__x0001__x0001__x0001__x0014_@_x0001__x0001__x0001__x0001__x0001__x0001__x0008_@_x0001__x0001__x0001__x0001__x0001__x0001__x0010_@_x0001__x0001__x0001__x0001__x0001__x0001__x0010_@_x0001__x0001__x0001__x0001__x0001__x0001__x0008_@_x0001__x0001__x0001__x0001__x0001__x0001__x0010_@_x0001__x0001__x0001__x0001__x0001__x0001_ð?_x0001__x0001__x0001__x0001__x0001__x0001__x0010_@_x0001__x0001__x0001__x0001__x0001__x0001__x0014_@_x0001__x0001__x0001__x0001__x0001__x0001__x0014_@_x0001__x0001__x0001__x0001__x0001__x0001__x0001_@_x0001__x0001__x0001__x0001__x0001__x0002__x0001__x0001__x0010_@_x0001__x0001__x0001__x0001__x0001__x0001__x0014_@_x0001__x0001__x0001__x0001__x0001__x0001__x0001_@_x0001__x0001__x0001__x0001__x0001__x0001__x0008_@_x0001__x0001__x0001__x0001__x0001__x0001__x0008_@_x0001__x0001__x0001__x0001__x0001__x0001__x0001_@_x0001__x0001__x0001__x0001__x0001__x0001__x0001_@_x0001__x0001__x0001__x0001__x0001__x0001__x0014_@_x0001__x0001__x0001__x0001__x0001__x0001__x0001_@_x0001__x0001__x0001__x0001__x0001__x0001_ð?_x0001__x0001__x0001__x0001__x0001__x0001__x0008_@_x0001__x0001__x0001__x0001__x0001__x0001__x0001_@_x0001__x0001__x0001__x0001__x0001__x0001_ð?_x0001__x0001__x0001__x0001__x0001__x0001__x0001_@_x0001__x0001__x0001__x0001__x0001__x0001__x0008_@_x0001__x0001__x0001__x0001__x0001__x0001_ð?_x0001__x0001__x0001__x0001__x0001__x0001__x0008_@_x0001__x0001__x0001__x0001__x0001__x0001__x0001_@_x0001__x0001__x0001__x0001__x0001__x0001__x0008_@_x0001__x0001__x0001__x0001__x0001__x0001__x0001_@_x0001__x0001__x0001__x0001__x0001__x0001_ð?_x0001__x0001__x0001__x0001__x0001__x0001_ð?_x0001__x0001__x0001__x0001__x0001__x0001__x0008_@_x0001__x0001__x0001__x0001__x0001__x0001_ð?_x0001__x0001__x0001__x0001__x0001__x0001_ð?_x0001__x0001__x0001__x0001__x0001__x0001_ð?_x0001__x0001__x0001__x0001__x0001__x0001_ð?_x0001__x0001__x0001__x0001__x0001__x0001__x0001_@_x0001__x0001__x0001__x0001__x0001__x0001_ð?_x0001__x0001__x0001__x0001__x0001__x0001__x0008_@_x0001__x0001__x0001__x0001__x0001__x0001__x0010_@_x0001__x0001__x0001__x0001__x0001__x0001__x0014_@_x0001__x0002__x0001__x0001__x0001__x0001__x0001__x0001__x0008_@_x0001__x0001__x0001__x0001__x0001__x0001_ð?_x0001__x0001__x0001__x0001__x0001__x0001_ð?_x0001__x0001__x0001__x0001__x0001__x0001__x0008_@_x0001__x0001__x0001__x0001__x0001__x0001__x0001_@_x0001__x0001__x0001__x0001__x0001__x0001__x0001_@_x0001__x0001__x0001__x0001__x0001__x0001__x0001_@_x0001__x0001__x0001__x0001__x0001__x0001_ð?_x0001__x0001__x0001__x0001__x0001__x0001__x0008_@_x0001__x0001__x0001__x0001__x0001__x0001__x0001_@_x0001__x0001__x0001__x0001__x0001__x0001__x0008_@_x0001__x0001__x0001__x0001__x0001__x0001__x0001_@_x0001__x0001__x0001__x0001__x0001__x0001__x0010_@_x0001__x0001__x0001__x0001__x0001__x0001__x0010_@_x0001__x0001__x0001__x0001__x0001__x0001__x0001_@_x0001__x0001__x0001__x0001__x0001__x0001__x0001_@_x0001__x0001__x0001__x0001__x0001__x0001_ð?_x0001__x0001__x0001__x0001__x0001__x0001__x0014_@_x0001__x0001__x0001__x0001__x0001__x0001_ð?_x0001__x0001__x0001__x0001__x0001__x0001__x0008_@_x0001__x0001__x0001__x0001__x0001__x0001__x0010_@_x0001__x0001__x0001__x0001__x0001__x0001__x0008_@_x0001__x0001__x0001__x0001__x0001__x0001__x0001_@_x0001__x0001__x0001__x0001__x0001__x0001__x0008_@_x0001__x0001__x0001__x0001__x0001__x0001__x0010_@_x0001__x0001__x0001__x0001__x0001__x0001__x0010_@_x0001__x0001__x0001__x0001__x0001__x0001__x0010_@_x0001__x0001__x0001__x0001__x0001__x0001_ð?_x0001__x0001__x0001__x0001__x0001__x0001__x0001_@_x0001__x0001__x0001__x0001__x0001__x0001_ð?_x0001__x0001__x0001__x0001__x0001__x0001__x0008_@_x0001__x0001__x0001__x0001__x0001__x0002__x0001__x0001_ð?_x0001__x0001__x0001__x0001__x0001__x0001__x0008_@_x0001__x0001__x0001__x0001__x0001__x0001__x0001_@_x0001__x0001__x0001__x0001__x0001__x0001__x0001_@_x0001__x0001__x0001__x0001__x0001__x0001__x0010_@_x0001__x0001__x0001__x0001__x0001__x0001__x0010_@_x0001__x0001__x0001__x0001__x0001__x0001__x0010_@_x0001__x0001__x0001__x0001__x0001__x0001__x0010_@_x0001__x0001__x0001__x0001__x0001__x0001__x0001_@_x0001__x0001__x0001__x0001__x0001__x0001__x0008_@_x0001__x0001__x0001__x0001__x0001__x0001__x0001_@_x0001__x0001__x0001__x0001__x0001__x0001__x0008_@_x0001__x0001__x0001__x0001__x0001__x0001__x0008_@_x0001__x0001__x0001__x0001__x0001__x0001_ð?_x0001__x0001__x0001__x0001__x0001__x0001__x0010_@_x0001__x0001__x0001__x0001__x0001__x0001__x0010_@_x0001__x0001__x0001__x0001__x0001__x0001__x0008_@_x0001__x0001__x0001__x0001__x0001__x0001__x0001_@_x0001__x0001__x0001__x0001__x0001__x0001__x0010_@_x0001__x0001__x0001__x0001__x0001__x0001__x0010_@_x0001__x0001__x0001__x0001__x0001__x0001__x0010_@_x0001__x0001__x0001__x0001__x0001__x0001__x0001_@_x0001__x0001__x0001__x0001__x0001__x0001_ð?_x0001__x0001__x0001__x0001__x0001__x0001__x0010_@_x0001__x0001__x0001__x0001__x0001__x0001__x0008_@_x0001__x0001__x0001__x0001__x0001__x0001__x0008_@_x0001__x0001__x0001__x0001__x0001__x0001_ð?_x0001__x0001__x0001__x0001__x0001__x0001__x0010_@_x0001__x0001__x0001__x0001__x0001__x0001__x0001_@_x0001__x0001__x0001__x0001__x0001__x0001__x0001_@_x0001__x0001__x0001__x0001__x0001__x0001__x0001_@_x0001__x0001__x0001__x0001__x0001__x0001__x0014_@_x0001__x0002__x0001__x0001__x0001__x0001__x0001__x0001__x0001_@_x0001__x0001__x0001__x0001__x0001__x0001_ð?_x0001__x0001__x0001__x0001__x0001__x0001__x0010_@_x0001__x0001__x0001__x0001__x0001__x0001__x0014_@_x0001__x0001__x0001__x0001__x0001__x0001__x0010_@_x0001__x0001__x0001__x0001__x0001__x0001__x0010_@_x0001__x0001__x0001__x0001__x0001__x0001__x0010_@_x0001__x0001__x0001__x0001__x0001__x0001__x0010_@_x0001__x0001__x0001__x0001__x0001__x0001__x0014_@_x0001__x0001__x0001__x0001__x0001__x0001__x0014_@_x0001__x0001__x0001__x0001__x0001__x0001__x0014_@_x0001__x0001__x0001__x0001__x0001__x0001__x0010_@_x0001__x0001__x0001__x0001__x0001__x0001_ð?_x0001__x0001__x0001__x0001__x0001__x0001__x0014_@_x0001__x0001__x0001__x0001__x0001__x0001__x0008_@_x0001__x0001__x0001__x0001__x0001__x0001__x0010_@_x0001__x0001__x0001__x0001__x0001__x0001__x0008_@_x0001__x0001__x0001__x0001__x0001__x0001__x0008_@_x0001__x0001__x0001__x0001__x0001__x0001_ð?_x0001__x0001__x0001__x0001__x0001__x0001__x0008_@_x0001__x0001__x0001__x0001__x0001__x0001__x0010_@_x0001__x0001__x0001__x0001__x0001__x0001_ð?_x0001__x0001__x0001__x0001__x0001__x0001__x0010_@_x0001__x0001__x0001__x0001__x0001__x0001__x0008_@_x0001__x0001__x0001__x0001__x0001__x0001__x0010_@_x0001__x0001__x0001__x0001__x0001__x0001__x0008_@_x0001__x0001__x0001__x0001__x0001__x0001__x0010_@_x0001__x0001__x0001__x0001__x0001__x0001__x0008_@_x0001__x0001__x0001__x0001__x0001__x0001__x0001_@_x0001__x0001__x0001__x0001__x0001__x0001_ð?_x0001__x0001__x0001__x0001__x0001__x0001_ð?_x0001__x0001__x0001__x0001__x0001__x0002__x0001__x0001_ð?_x0001__x0001__x0001__x0001__x0001__x0001__x0008_@_x0001__x0001__x0001__x0001__x0001__x0001__x0008_@_x0001__x0001__x0001__x0001__x0001__x0001_ð?_x0001__x0001__x0001__x0001__x0001__x0001__x0008_@_x0001__x0001__x0001__x0001__x0001__x0001__x0008_@_x0001__x0001__x0001__x0001__x0001__x0001__x0010_@_x0001__x0001__x0001__x0001__x0001__x0001_ð?_x0001__x0001__x0001__x0001__x0001__x0001__x0008_@_x0001__x0001__x0001__x0001__x0001__x0001__x0001_@_x0001__x0001__x0001__x0001__x0001__x0001__x0014_@_x0001__x0001__x0001__x0001__x0001__x0001_ð?_x0001__x0001__x0001__x0001__x0001__x0001__x0010_@_x0001__x0001__x0001__x0001__x0001__x0001__x0001_@_x0001__x0001__x0001__x0001__x0001__x0001__x0001_@_x0001__x0001__x0001__x0001__x0001__x0001_ð?_x0001__x0001__x0001__x0001__x0001__x0001__x0001_@_x0001__x0001__x0001__x0001__x0001__x0001__x0001_@_x0001__x0001__x0001__x0001__x0001__x0001__x0014_@_x0001__x0001__x0001__x0001__x0001__x0001__x0008_@_x0001__x0001__x0001__x0001__x0001__x0001_ð?_x0001__x0001__x0001__x0001__x0001__x0001__x0001_@_x0001__x0001__x0001__x0001__x0001__x0001__x0001_@_x0001__x0001__x0001__x0001__x0001__x0001__x0001_@_x0001__x0001__x0001__x0001__x0001__x0001__x0014_@_x0001__x0001__x0001__x0001__x0001__x0001__x0014_@_x0001__x0001__x0001__x0001__x0001__x0001_ð?_x0001__x0001__x0001__x0001__x0001__x0001__x0001_@_x0001__x0001__x0001__x0001__x0001__x0001__x0008_@_x0001__x0001__x0001__x0001__x0001__x0001__x0008_@_x0001__x0001__x0001__x0001__x0001__x0001__x0010_@_x0001__x0001__x0001__x0001__x0001__x0001__x0014_@_x0001__x0002__x0001__x0001__x0001__x0001__x0001__x0001__x0014_@_x0001__x0001__x0001__x0001__x0001__x0001__x0001_@_x0001__x0001__x0001__x0001__x0001__x0001__x0010_@_x0001__x0001__x0001__x0001__x0001__x0001__x0010_@_x0001__x0001__x0001__x0001__x0001__x0001_ð?_x0001__x0001__x0001__x0001__x0001__x0001__x0014_@_x0001__x0001__x0001__x0001__x0001__x0001__x0010_@_x0001__x0001__x0001__x0001__x0001__x0001__x0008_@_x0001__x0001__x0001__x0001__x0001__x0001__x0014_@_x0001__x0001__x0001__x0001__x0001__x0001__x0001_@_x0001__x0001__x0001__x0001__x0001__x0001_ð?_x0001__x0001__x0001__x0001__x0001__x0001__x0008_@_x0001__x0001__x0001__x0001__x0001__x0001__x0010_@_x0001__x0001__x0001__x0001__x0001__x0001__x0010_@_x0001__x0001__x0001__x0001__x0001__x0001__x0001_@_x0001__x0001__x0001__x0001__x0001__x0001__x0008_@_x0001__x0001__x0001__x0001__x0001__x0001__x0008_@_x0001__x0001__x0001__x0001__x0001__x0001__x0010_@_x0001__x0001__x0001__x0001__x0001__x0001__x0010_@_x0001__x0001__x0001__x0001__x0001__x0001__x0010_@_x0001__x0001__x0001__x0001__x0001__x0001__x0010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ð?_x0001__x0001__x0001__x0001__x0001__x0001__x0008_@_x0001__x0001__x0001__x0001__x0001__x0001_ð?_x0001__x0001__x0001__x0001__x0001__x0001__x0014_@_x0001__x0001__x0001__x0001__x0001__x0001__x0010_@_x0001__x0001__x0001__x0001__x0001__x0002__x0001__x0001__x0014_@_x0001__x0001__x0001__x0001__x0001__x0001__x0008_@_x0001__x0001__x0001__x0001__x0001__x0001__x0010_@_x0001__x0001__x0001__x0001__x0001__x0001__x0008_@_x0001__x0001__x0001__x0001__x0001__x0001__x0014_@_x0001__x0001__x0001__x0001__x0001__x0001__x0001_@_x0001__x0001__x0001__x0001__x0001__x0001__x0008_@_x0001__x0001__x0001__x0001__x0001__x0001__x0014_@_x0001__x0001__x0001__x0001__x0001__x0001__x0010_@_x0001__x0001__x0001__x0001__x0001__x0001_ð?_x0001__x0001__x0001__x0001__x0001__x0001__x0001_@_x0001__x0001__x0001__x0001__x0001__x0001__x0010_@_x0001__x0001__x0001__x0001__x0001__x0001_ð?_x0001__x0001__x0001__x0001__x0001__x0001__x0010_@_x0001__x0001__x0001__x0001__x0001__x0001__x0008_@_x0001__x0001__x0001__x0001__x0001__x0001__x0001_@_x0001__x0001__x0001__x0001__x0001__x0001__x0001_@_x0001__x0001__x0001__x0001__x0001__x0001__x0001_@_x0001__x0001__x0001__x0001__x0001__x0001__x0008_@_x0001__x0001__x0001__x0001__x0001__x0001__x0001_@_x0001__x0001__x0001__x0001__x0001__x0001__x0008_@_x0001__x0001__x0001__x0001__x0001__x0001__x0008_@_x0001__x0001__x0001__x0001__x0001__x0001_ð?_x0001__x0001__x0001__x0001__x0001__x0001__x0010_@_x0001__x0001__x0001__x0001__x0001__x0001_ð?_x0001__x0001__x0001__x0001__x0001__x0001__x0001_@_x0001__x0001__x0001__x0001__x0001__x0001__x0010_@_x0001__x0001__x0001__x0001__x0001__x0001__x0008_@_x0001__x0001__x0001__x0001__x0001__x0001_ð?_x0001__x0001__x0001__x0001__x0001__x0001__x0008_@_x0001__x0001__x0001__x0001__x0001__x0001__x0008_@_x0001__x0001__x0001__x0001__x0001__x0001_ð?_x0001__x0002__x0001__x0001__x0001__x0001__x0001__x0001_ð?_x0001__x0001__x0001__x0001__x0001__x0001__x0010_@_x0001__x0001__x0001__x0001__x0001__x0001__x0008_@_x0001__x0001__x0001__x0001__x0001__x0001__x0010_@_x0001__x0001__x0001__x0001__x0001__x0001__x0001_@_x0001__x0001__x0001__x0001__x0001__x0001__x0010_@_x0001__x0001__x0001__x0001__x0001__x0001__x0008_@_x0001__x0001__x0001__x0001__x0001__x0001__x0014_@_x0001__x0001__x0001__x0001__x0001__x0001__x0010_@_x0001__x0001__x0001__x0001__x0001__x0001__x0014_@_x0001__x0001__x0001__x0001__x0001__x0001__x0010_@_x0001__x0001__x0001__x0001__x0001__x0001__x0010_@_x0001__x0001__x0001__x0001__x0001__x0001__x0008_@_x0001__x0001__x0001__x0001__x0001__x0001__x0001_@_x0001__x0001__x0001__x0001__x0001__x0001__x0001_@_x0001__x0001__x0001__x0001__x0001__x0001__x0014_@_x0001__x0001__x0001__x0001__x0001__x0001__x0010_@_x0001__x0001__x0001__x0001__x0001__x0001__x0008_@_x0001__x0001__x0001__x0001__x0001__x0001__x0008_@_x0001__x0001__x0001__x0001__x0001__x0001__x0014_@_x0001__x0001__x0001__x0001__x0001__x0001__x0010_@_x0001__x0001__x0001__x0001__x0001__x0001__x0001_@_x0001__x0001__x0001__x0001__x0001__x0001__x0008_@_x0001__x0001__x0001__x0001__x0001__x0001__x0008_@_x0001__x0001__x0001__x0001__x0001__x0001__x0010_@_x0001__x0001__x0001__x0001__x0001__x0001__x0014_@_x0001__x0001__x0001__x0001__x0001__x0001__x0001_@_x0001__x0001__x0001__x0001__x0001__x0001_ð?_x0001__x0001__x0001__x0001__x0001__x0001__x0008_@_x0001__x0001__x0001__x0001__x0001__x0001__x0008_@_x0001__x0001__x0001__x0001__x0001__x0001__x0014_@_x0001__x0001__x0001__x0001__x0001__x0002__x0001__x0001__x0014_@_x0001__x0001__x0001__x0001__x0001__x0001__x0010_@_x0001__x0001__x0001__x0001__x0001__x0001__x0014_@_x0001__x0001__x0001__x0001__x0001__x0001__x0001_@_x0001__x0001__x0001__x0001__x0001__x0001__x0010_@_x0001__x0001__x0001__x0001__x0001__x0001__x0008_@_x0001__x0001__x0001__x0001__x0001__x0001_ð?_x0001__x0001__x0001__x0001__x0001__x0001__x0008_@_x0001__x0001__x0001__x0001__x0001__x0001__x0014_@_x0001__x0001__x0001__x0001__x0001__x0001__x0010_@_x0001__x0001__x0001__x0001__x0001__x0001__x0008_@_x0001__x0001__x0001__x0001__x0001__x0001__x0001_@_x0001__x0001__x0001__x0001__x0001__x0001__x0010_@_x0001__x0001__x0001__x0001__x0001__x0001_ð?_x0001__x0001__x0001__x0001__x0001__x0001__x0008_@_x0001__x0001__x0001__x0001__x0001__x0001__x0014_@_x0001__x0001__x0001__x0001__x0001__x0001__x0010_@_x0001__x0001__x0001__x0001__x0001__x0001__x0014_@_x0001__x0001__x0001__x0001__x0001__x0001__x0001_@_x0001__x0001__x0001__x0001__x0001__x0001__x0010_@_x0001__x0001__x0001__x0001__x0001__x0001__x0001_@_x0001__x0001__x0001__x0001__x0001__x0001__x0001_@_x0001__x0001__x0001__x0001__x0001__x0001__x0014_@_x0001__x0001__x0001__x0001__x0001__x0001_ð?_x0001__x0001__x0001__x0001__x0001__x0001__x0008_@_x0001__x0001__x0001__x0001__x0001__x0001_ð?_x0001__x0001__x0001__x0001__x0001__x0001__x0010_@_x0001__x0001__x0001__x0001__x0001__x0001__x0014_@_x0001__x0001__x0001__x0001__x0001__x0001__x0001_@_x0001__x0001__x0001__x0001__x0001__x0001__x0001_@_x0001__x0001__x0001__x0001__x0001__x0001_ð?_x0001__x0001__x0001__x0001__x0001__x0001__x0014_@_x0001__x0002__x0001__x0001__x0001__x0001__x0001__x0001__x0008_@_x0001__x0001__x0001__x0001__x0001__x0001__x0001_@_x0001__x0001__x0001__x0001__x0001__x0001__x0010_@_x0001__x0001__x0001__x0001__x0001__x0001__x0008_@_x0001__x0001__x0001__x0001__x0001__x0001__x0001_@_x0001__x0001__x0001__x0001__x0001__x0001_ð?_x0001__x0001__x0001__x0001__x0001__x0001__x0008_@_x0001__x0001__x0001__x0001__x0001__x0001__x0001_@_x0001__x0001__x0001__x0001__x0001__x0001__x0010_@_x0001__x0001__x0001__x0001__x0001__x0001__x0008_@_x0001__x0001__x0001__x0001__x0001__x0001__x0014_@_x0001__x0001__x0001__x0001__x0001__x0001__x0001_@_x0001__x0001__x0001__x0001__x0001__x0001__x0008_@_x0001__x0001__x0001__x0001__x0001__x0001__x0001_@_x0001__x0001__x0001__x0001__x0001__x0001__x0008_@_x0001__x0001__x0001__x0001__x0001__x0001__x0010_@_x0001__x0001__x0001__x0001__x0001__x0001__x0014_@_x0001__x0001__x0001__x0001__x0001__x0001__x0008_@_x0001__x0001__x0001__x0001__x0001__x0001__x0010_@_x0001__x0001__x0001__x0001__x0001__x0001__x0014_@_x0001__x0001__x0001__x0001__x0001__x0001__x0001_@_x0001__x0001__x0001__x0001__x0001__x0001__x0010_@_x0001__x0001__x0001__x0001__x0001__x0001__x0001_@_x0001__x0001__x0001__x0001__x0001__x0001__x0010_@_x0001__x0001__x0001__x0001__x0001__x0001__x0008_@_x0001__x0001__x0001__x0001__x0001__x0001__x0018_@_x0001__x0001__x0001__x0001__x0001__x0001__x0010_@_x0001__x0001__x0001__x0001__x0001__x0001__x0001_@_x0001__x0001__x0001__x0001__x0001__x0001__x0014_@_x0001__x0001__x0001__x0001__x0001__x0001__x0001_@_x0001__x0001__x0001__x0001__x0001__x0001__x0008_@_x0001__x0001__x0001__x0001__x0001__x0002__x0001__x0001__x0008_@_x0001__x0001__x0001__x0001__x0001__x0001__x0008_@_x0001__x0001__x0001__x0001__x0001__x0001__x0014_@_x0001__x0001__x0001__x0001__x0001__x0001__x0010_@_x0001__x0001__x0001__x0001__x0001__x0001__x0001_@_x0001__x0001__x0001__x0001__x0001__x0001__x0001_@_x0001__x0001__x0001__x0001__x0001__x0001__x0008_@_x0001__x0001__x0001__x0001__x0001__x0001__x0001_@_x0001__x0001__x0001__x0001__x0001__x0001_ð?_x0001__x0001__x0001__x0001__x0001__x0001__x0014_@_x0001__x0001__x0001__x0001__x0001__x0001__x0008_@_x0001__x0001__x0001__x0001__x0001__x0001__x0001_@_x0001__x0001__x0001__x0001__x0001__x0001__x0001_@_x0001__x0001__x0001__x0001__x0001__x0001__x0001_@_x0001__x0001__x0001__x0001__x0001__x0001__x0008_@_x0001__x0001__x0001__x0001__x0001__x0001__x0008_@_x0001__x0001__x0001__x0001__x0001__x0001_ð?_x0001__x0001__x0001__x0001__x0001__x0001__x0001_@_x0001__x0001__x0001__x0001__x0001__x0001__x0001_@_x0001__x0001__x0001__x0001__x0001__x0001__x0010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0008_@_x0001__x0001__x0001__x0001__x0001__x0001__x0001_@_x0001__x0001__x0001__x0001__x0001__x0001__x0008_@_x0001__x0001__x0001__x0001__x0001__x0001__x0014_@_x0001__x0001__x0001__x0001__x0001__x0001__x0001_@_x0001__x0001__x0001__x0001__x0001__x0001__x0001_@_x0001__x0001__x0001__x0001__x0001__x0001__x0008_@_x0001__x0002__x0001__x0001__x0001__x0001__x0001__x0001__x0010_@_x0001__x0001__x0001__x0001__x0001__x0001__x0001_@_x0001__x0001__x0001__x0001__x0001__x0001_ð?_x0001__x0001__x0001__x0001__x0001__x0001_ð?_x0001__x0001__x0001__x0001__x0001__x0001__x0001_@_x0001__x0001__x0001__x0001__x0001__x0001__x0001_@_x0001__x0001__x0001__x0001__x0001__x0001__x0014_@_x0001__x0001__x0001__x0001__x0001__x0001__x0010_@_x0001__x0001__x0001__x0001__x0001__x0001__x0001_@_x0001__x0001__x0001__x0001__x0001__x0001__x0008_@_x0001__x0001__x0001__x0001__x0001__x0001__x0001_@_x0001__x0001__x0001__x0001__x0001__x0001_ð?_x0001__x0001__x0001__x0001__x0001__x0001__x0001_@_x0001__x0001__x0001__x0001__x0001__x0001__x0008_@_x0001__x0001__x0001__x0001__x0001__x0001__x0010_@_x0001__x0001__x0001__x0001__x0001__x0001__x0014_@_x0001__x0001__x0001__x0001__x0001__x0001__x0001_@_x0001__x0001__x0001__x0001__x0001__x0001__x0010_@_x0001__x0001__x0001__x0001__x0001__x0001__x0001_@_x0001__x0001__x0001__x0001__x0001__x0001__x0010_@_x0001__x0001__x0001__x0001__x0001__x0001__x0001_@_x0001__x0001__x0001__x0001__x0001__x0001__x0008_@_x0001__x0001__x0001__x0001__x0001__x0001__x0008_@_x0001__x0001__x0001__x0001__x0001__x0001_ð?_x0001__x0001__x0001__x0001__x0001__x0001__x0008_@_x0001__x0001__x0001__x0001__x0001__x0001__x0001_@_x0001__x0001__x0001__x0001__x0001__x0001__x0010_@_x0001__x0001__x0001__x0001__x0001__x0001__x0008_@_x0001__x0001__x0001__x0001__x0001__x0001__x0010_@_x0001__x0001__x0001__x0001__x0001__x0001__x0001_@_x0001__x0001__x0001__x0001__x0001__x0001__x0008_@_x0001__x0001__x0001__x0001__x0001__x0002__x0001__x0001__x0014_@_x0001__x0001__x0001__x0001__x0001__x0001__x0001_@_x0001__x0001__x0001__x0001__x0001__x0001__x0001_@_x0001__x0001__x0001__x0001__x0001__x0001__x0001_@_x0001__x0001__x0001__x0001__x0001__x0001__x0018_@_x0001__x0001__x0001__x0001__x0001__x0001__x0010_@_x0001__x0001__x0001__x0001__x0001__x0001__x0010_@_x0001__x0001__x0001__x0001__x0001__x0001_ð?_x0001__x0001__x0001__x0001__x0001__x0001__x0008_@_x0001__x0001__x0001__x0001__x0001__x0001__x0001_@_x0001__x0001__x0001__x0001__x0001__x0001_ð?_x0001__x0001__x0001__x0001__x0001__x0001_ð?_x0001__x0001__x0001__x0001__x0001__x0001__x0001_@_x0001__x0001__x0001__x0001__x0001__x0001__x0001_@_x0001__x0001__x0001__x0001__x0001__x0001_ð?_x0001__x0001__x0001__x0001__x0001__x0001__x0008_@_x0001__x0001__x0001__x0001__x0001__x0001__x0014_@_x0001__x0001__x0001__x0001__x0001__x0001__x0010_@_x0001__x0001__x0001__x0001__x0001__x0001__x0008_@_x0001__x0001__x0001__x0001__x0001__x0001_ð?_x0001__x0001__x0001__x0001__x0001__x0001__x0008_@_x0001__x0001__x0001__x0001__x0001__x0001__x0001_@_x0001__x0001__x0001__x0001__x0001__x0001__x0014_@_x0001__x0001__x0001__x0001__x0001__x0001__x0001_@_x0001__x0001__x0001__x0001__x0001__x0001__x0001_@_x0001__x0001__x0001__x0001__x0001__x0001__x0008_@_x0001__x0001__x0001__x0001__x0001__x0001__x0001_@_x0001__x0001__x0001__x0001__x0001__x0001_ð?_x0001__x0001__x0001__x0001__x0001__x0001__x0001_@_x0001__x0001__x0001__x0001__x0001__x0001__x0010_@_x0001__x0001__x0001__x0001__x0001__x0001__x0001_@_x0001__x0001__x0001__x0001__x0001__x0001__x0008_@</t>
  </si>
  <si>
    <t>7d29b985f399666bf2df875a427c4649_x0001__x0002__x0001__x0001__x0001__x0001__x0001__x0001__x0014_@_x0001__x0001__x0001__x0001__x0001__x0001__x0010_@_x0001__x0001__x0001__x0001__x0001__x0001__x0008_@_x0001__x0001__x0001__x0001__x0001__x0001__x0010_@_x0001__x0001__x0001__x0001__x0001__x0001__x0001_@_x0001__x0001__x0001__x0001__x0001__x0001__x0008_@_x0001__x0001__x0001__x0001__x0001__x0001_ð?_x0001__x0001__x0001__x0001__x0001__x0001_ð?_x0001__x0001__x0001__x0001__x0001__x0001__x0010_@_x0001__x0001__x0001__x0001__x0001__x0001__x0010_@_x0001__x0001__x0001__x0001__x0001__x0001__x0010_@_x0001__x0001__x0001__x0001__x0001__x0001__x0001_@_x0001__x0001__x0001__x0001__x0001__x0001__x0010_@_x0001__x0001__x0001__x0001__x0001__x0001__x0001_@_x0001__x0001__x0001__x0001__x0001__x0001__x0014_@_x0001__x0001__x0001__x0001__x0001__x0001__x0001_@_x0001__x0001__x0001__x0001__x0001__x0001_ð?_x0001__x0001__x0001__x0001__x0001__x0001__x0001_@_x0001__x0001__x0001__x0001__x0001__x0001__x0010_@_x0001__x0001__x0001__x0001__x0001__x0001__x0010_@_x0001__x0001__x0001__x0001__x0001__x0001__x0008_@_x0001__x0001__x0001__x0001__x0001__x0001__x0008_@_x0001__x0001__x0001__x0001__x0001__x0001__x0014_@_x0001__x0001__x0001__x0001__x0001__x0001__x0010_@_x0001__x0001__x0001__x0001__x0001__x0001__x0014_@_x0001__x0001__x0001__x0001__x0001__x0001__x0001_@_x0001__x0001__x0001__x0001__x0001__x0001_ð?_x0001__x0001__x0001__x0001__x0001__x0001_ð?_x0001__x0001__x0001__x0001__x0001__x0001__x0008_@_x0001__x0001__x0001__x0001__x0001__x0001__x0001_@_x0001__x0001__x0001__x0001__x0001__x0001__x0001_@_x0001__x0001__x0001__x0001__x0001__x0002__x0001__x0001__x0008_@_x0001__x0001__x0001__x0001__x0001__x0001__x0001_@_x0001__x0001__x0001__x0001__x0001__x0001__x0008_@_x0001__x0001__x0001__x0001__x0001__x0001__x0008_@_x0001__x0001__x0001__x0001__x0001__x0001__x0014_@_x0001__x0001__x0001__x0001__x0001__x0001__x0008_@_x0001__x0001__x0001__x0001__x0001__x0001__x0001_@_x0001__x0001__x0001__x0001__x0001__x0001__x0008_@_x0001__x0001__x0001__x0001__x0001__x0001__x0008_@_x0001__x0001__x0001__x0001__x0001__x0001__x0001_@_x0001__x0001__x0001__x0001__x0001__x0001__x0014_@_x0001__x0001__x0001__x0001__x0001__x0001__x0008_@_x0001__x0001__x0001__x0001__x0001__x0001__x0001_@_x0001__x0001__x0001__x0001__x0001__x0001__x0010_@_x0001__x0001__x0001__x0001__x0001__x0001__x0001_@_x0001__x0001__x0001__x0001__x0001__x0001__x0008_@_x0001__x0001__x0001__x0001__x0001__x0001__x0010_@_x0001__x0001__x0001__x0001__x0001__x0001__x0001_@_x0001__x0001__x0001__x0001__x0001__x0001__x0010_@_x0001__x0001__x0001__x0001__x0001__x0001__x0014_@_x0001__x0001__x0001__x0001__x0001__x0001__x0008_@_x0001__x0001__x0001__x0001__x0001__x0001__x0001_@_x0001__x0001__x0001__x0001__x0001__x0001__x0001_@_x0001__x0001__x0001__x0001__x0001__x0001__x0010_@_x0001__x0001__x0001__x0001__x0001__x0001__x0010_@_x0001__x0001__x0001__x0001__x0001__x0001__x0001_@_x0001__x0001__x0001__x0001__x0001__x0001_ð?_x0001__x0001__x0001__x0001__x0001__x0001_ð?_x0001__x0001__x0001__x0001__x0001__x0001__x0001_@_x0001__x0001__x0001__x0001__x0001__x0001__x0008_@_x0001__x0001__x0001__x0001__x0001__x0001__x0008_@_x0001__x0001__x0001__x0001__x0001__x0001_ð?_x0001__x0002__x0001__x0001__x0001__x0001__x0001__x0001__x0008_@_x0001__x0001__x0001__x0001__x0001__x0001__x0008_@_x0001__x0001__x0001__x0001__x0001__x0001__x0008_@_x0001__x0001__x0001__x0001__x0001__x0001__x0010_@_x0001__x0001__x0001__x0001__x0001__x0001__x0001_@_x0001__x0001__x0001__x0001__x0001__x0001__x0001_@_x0001__x0001__x0001__x0001__x0001__x0001__x0010_@_x0001__x0001__x0001__x0001__x0001__x0001__x0010_@_x0001__x0001__x0001__x0001__x0001__x0001_ð?_x0001__x0001__x0001__x0001__x0001__x0001__x0010_@_x0001__x0001__x0001__x0001__x0001__x0001__x0001_@_x0001__x0001__x0001__x0001__x0001__x0001__x0008_@_x0001__x0001__x0001__x0001__x0001__x0001__x0008_@_x0001__x0001__x0001__x0001__x0001__x0001__x0010_@_x0001__x0001__x0001__x0001__x0001__x0001__x0001_@_x0001__x0001__x0001__x0001__x0001__x0001__x0014_@_x0001__x0001__x0001__x0001__x0001__x0001_ð?_x0001__x0001__x0001__x0001__x0001__x0001__x0014_@_x0001__x0001__x0001__x0001__x0001__x0001__x0008_@_x0001__x0001__x0001__x0001__x0001__x0001__x0001_@_x0001__x0001__x0001__x0001__x0001__x0001__x0010_@_x0001__x0001__x0001__x0001__x0001__x0001__x0008_@_x0001__x0001__x0001__x0001__x0001__x0001__x0001_@_x0001__x0001__x0001__x0001__x0001__x0001__x0001_@_x0001__x0001__x0001__x0001__x0001__x0001__x0001_@_x0001__x0001__x0001__x0001__x0001__x0001__x0001_@_x0001__x0001__x0001__x0001__x0001__x0001__x0008_@_x0001__x0001__x0001__x0001__x0001__x0001__x0014_@_x0001__x0001__x0001__x0001__x0001__x0001_ð?_x0001__x0001__x0001__x0001__x0001__x0001__x0008_@_x0001__x0001__x0001__x0001__x0001__x0001__x0001_@_x0001__x0001__x0001__x0001__x0001__x0002__x0001__x0001__x0001_@_x0001__x0001__x0001__x0001__x0001__x0001__x0001_@_x0001__x0001__x0001__x0001__x0001__x0001__x0008_@_x0001__x0001__x0001__x0001__x0001__x0001__x0014_@_x0001__x0001__x0001__x0001__x0001__x0001__x0014_@_x0001__x0001__x0001__x0001__x0001__x0001__x0010_@_x0001__x0001__x0001__x0001__x0001__x0001_ð?_x0001__x0001__x0001__x0001__x0001__x0001__x0018_@_x0001__x0001__x0001__x0001__x0001__x0001__x0014_@_x0001__x0001__x0001__x0001__x0001__x0001__x0001_@_x0001__x0001__x0001__x0001__x0001__x0001__x0001_@_x0001__x0001__x0001__x0001__x0001__x0001__x0010_@_x0001__x0001__x0001__x0001__x0001__x0001__x0001_@_x0001__x0001__x0001__x0001__x0001__x0001__x0001_@_x0001__x0001__x0001__x0001__x0001__x0001__x0008_@_x0001__x0001__x0001__x0001__x0001__x0001__x0008_@_x0001__x0001__x0001__x0001__x0001__x0001_ð?_x0001__x0001__x0001__x0001__x0001__x0001_ð?_x0001__x0001__x0001__x0001__x0001__x0001_ð?_x0001__x0001__x0001__x0001__x0001__x0001__x0014_@_x0001__x0001__x0001__x0001__x0001__x0001__x0001_@_x0001__x0001__x0001__x0001__x0001__x0001_ð?_x0001__x0001__x0001__x0001__x0001__x0001__x0008_@_x0001__x0001__x0001__x0001__x0001__x0001__x0010_@_x0001__x0001__x0001__x0001__x0001__x0001_ð?_x0001__x0001__x0001__x0001__x0001__x0001__x0001_@_x0001__x0001__x0001__x0001__x0001__x0001__x0010_@_x0001__x0001__x0001__x0001__x0001__x0001__x0001_@_x0001__x0001__x0001__x0001__x0001__x0001__x0001_@_x0001__x0001__x0001__x0001__x0001__x0001_ð?_x0001__x0001__x0001__x0001__x0001__x0001__x0008_@_x0001__x0001__x0001__x0001__x0001__x0001__x0001_@_x0001__x0002__x0001__x0001__x0001__x0001__x0001__x0001__x0010_@_x0001__x0001__x0001__x0001__x0001__x0001__x0008_@_x0001__x0001__x0001__x0001__x0001__x0001_ð?_x0001__x0001__x0001__x0001__x0001__x0001__x0008_@_x0001__x0001__x0001__x0001__x0001__x0001__x0001_@_x0001__x0001__x0001__x0001__x0001__x0001__x0001_@_x0001__x0001__x0001__x0001__x0001__x0001__x0010_@_x0001__x0001__x0001__x0001__x0001__x0001__x0001_@_x0001__x0001__x0001__x0001__x0001__x0001__x0008_@_x0001__x0001__x0001__x0001__x0001__x0001__x0010_@_x0001__x0001__x0001__x0001__x0001__x0001__x0001_@_x0001__x0001__x0001__x0001__x0001__x0001_ð?_x0001__x0001__x0001__x0001__x0001__x0001__x0010_@_x0001__x0001__x0001__x0001__x0001__x0001__x0008_@_x0001__x0001__x0001__x0001__x0001__x0001_ð?_x0001__x0001__x0001__x0001__x0001__x0001__x0014_@_x0001__x0001__x0001__x0001__x0001__x0001__x0014_@_x0001__x0001__x0001__x0001__x0001__x0001__x0008_@_x0001__x0001__x0001__x0001__x0001__x0001__x0001_@_x0001__x0001__x0001__x0001__x0001__x0001__x0008_@_x0001__x0001__x0001__x0001__x0001__x0001__x0008_@_x0001__x0001__x0001__x0001__x0001__x0001_ð?_x0001__x0001__x0001__x0001__x0001__x0001__x0001_@_x0001__x0001__x0001__x0001__x0001__x0001__x0008_@_x0001__x0001__x0001__x0001__x0001__x0001__x0008_@_x0001__x0001__x0001__x0001__x0001__x0001__x0014_@_x0001__x0001__x0001__x0001__x0001__x0001_ð?_x0001__x0001__x0001__x0001__x0001__x0001_ð?_x0001__x0001__x0001__x0001__x0001__x0001__x0001_@_x0001__x0001__x0001__x0001__x0001__x0001__x0008_@_x0001__x0001__x0001__x0001__x0001__x0001_ð?_x0001__x0001__x0001__x0001__x0001__x0002__x0001__x0001__x0008_@_x0001__x0001__x0001__x0001__x0001__x0001__x0008_@_x0001__x0001__x0001__x0001__x0001__x0001__x0010_@_x0001__x0001__x0001__x0001__x0001__x0001__x0010_@_x0001__x0001__x0001__x0001__x0001__x0001__x0014_@_x0001__x0001__x0001__x0001__x0001__x0001__x0008_@_x0001__x0001__x0001__x0001__x0001__x0001__x0010_@_x0001__x0001__x0001__x0001__x0001__x0001_ð?_x0001__x0001__x0001__x0001__x0001__x0001__x0001_@_x0001__x0001__x0001__x0001__x0001__x0001__x0008_@_x0001__x0001__x0001__x0001__x0001__x0001_ð?_x0001__x0001__x0001__x0001__x0001__x0001__x0008_@_x0001__x0001__x0001__x0001__x0001__x0001__x0010_@_x0001__x0001__x0001__x0001__x0001__x0001__x0008_@_x0001__x0001__x0001__x0001__x0001__x0001_ð?_x0001__x0001__x0001__x0001__x0001__x0001__x0014_@_x0001__x0001__x0001__x0001__x0001__x0001__x0010_@_x0001__x0001__x0001__x0001__x0001__x0001__x0008_@_x0001__x0001__x0001__x0001__x0001__x0001__x0008_@_x0001__x0001__x0001__x0001__x0001__x0001__x0008_@_x0001__x0001__x0001__x0001__x0001__x0001__x0001_@_x0001__x0001__x0001__x0001__x0001__x0001__x0001_@_x0001__x0001__x0001__x0001__x0001__x0001__x0008_@_x0001__x0001__x0001__x0001__x0001__x0001__x0001_@_x0001__x0001__x0001__x0001__x0001__x0001_ð?_x0001__x0001__x0001__x0001__x0001__x0001__x0014_@_x0001__x0001__x0001__x0001__x0001__x0001__x0001_@_x0001__x0001__x0001__x0001__x0001__x0001__x0010_@_x0001__x0001__x0001__x0001__x0001__x0001__x0008_@_x0001__x0001__x0001__x0001__x0001__x0001__x0001_@_x0001__x0001__x0001__x0001__x0001__x0001__x0008_@_x0001__x0001__x0001__x0001__x0001__x0001__x0008_@_x0001__x0002__x0001__x0001__x0001__x0001__x0001__x0001__x0010_@_x0001__x0001__x0001__x0001__x0001__x0001__x0014_@_x0001__x0001__x0001__x0001__x0001__x0001__x0008_@_x0001__x0001__x0001__x0001__x0001__x0001__x0001_@_x0001__x0001__x0001__x0001__x0001__x0001__x0010_@_x0001__x0001__x0001__x0001__x0001__x0001__x0008_@_x0001__x0001__x0001__x0001__x0001__x0001__x0014_@_x0001__x0001__x0001__x0001__x0001__x0001__x0008_@_x0001__x0001__x0001__x0001__x0001__x0001__x0014_@_x0001__x0001__x0001__x0001__x0001__x0001__x0008_@_x0001__x0001__x0001__x0001__x0001__x0001__x0010_@_x0001__x0001__x0001__x0001__x0001__x0001__x0001_@_x0001__x0001__x0001__x0001__x0001__x0001__x0001_@_x0001__x0001__x0001__x0001__x0001__x0001__x0008_@_x0001__x0001__x0001__x0001__x0001__x0001_ð?_x0001__x0001__x0001__x0001__x0001__x0001__x0001_@_x0001__x0001__x0001__x0001__x0001__x0001__x0001_@_x0001__x0001__x0001__x0001__x0001__x0001__x0001_@_x0001__x0001__x0001__x0001__x0001__x0001_ð?_x0001__x0001__x0001__x0001__x0001__x0001__x0001_@_x0001__x0001__x0001__x0001__x0001__x0001__x0001_@_x0001__x0001__x0001__x0001__x0001__x0001_ð?_x0001__x0001__x0001__x0001__x0001__x0001__x0008_@_x0001__x0001__x0001__x0001__x0001__x0001__x0008_@_x0001__x0001__x0001__x0001__x0001__x0001__x0010_@_x0001__x0001__x0001__x0001__x0001__x0001__x0001_@_x0001__x0001__x0001__x0001__x0001__x0001__x0008_@_x0001__x0001__x0001__x0001__x0001__x0001__x0008_@_x0001__x0001__x0001__x0001__x0001__x0001_ð?_x0001__x0001__x0001__x0001__x0001__x0001__x0010_@_x0001__x0001__x0001__x0001__x0001__x0001__x0014_@_x0001__x0001__x0001__x0001__x0001__x0002__x0001__x0001__x0001_@_x0001__x0001__x0001__x0001__x0001__x0001__x0001_@_x0001__x0001__x0001__x0001__x0001__x0001_ð?_x0001__x0001__x0001__x0001__x0001__x0001__x0001_@_x0001__x0001__x0001__x0001__x0001__x0001_ð?_x0001__x0001__x0001__x0001__x0001__x0001__x0001_@_x0001__x0001__x0001__x0001__x0001__x0001__x0014_@_x0001__x0001__x0001__x0001__x0001__x0001__x0001_@_x0001__x0001__x0001__x0001__x0001__x0001__x0001_@_x0001__x0001__x0001__x0001__x0001__x0001__x0010_@_x0001__x0001__x0001__x0001__x0001__x0001__x0001_@_x0001__x0001__x0001__x0001__x0001__x0001_ð?_x0001__x0001__x0001__x0001__x0001__x0001__x0008_@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_x0001_M@_x0001__x0001__x0001__x0001__x0001__x0001_@@_x0001__x0001__x0001__x0001__x0001_ÀR@_x0001__x0001__x0001__x0001__x0001_ÀR@_x0001__x0001__x0001__x0001__x0001__x0001_B@_x0001__x0001__x0001__x0001__x0001_O@_x0001__x0001__x0001__x0001__x0001_ÀR@_x0001__x0001__x0001__x0001__x0001_ÀR@_x0001__x0001__x0001__x0001__x0001_ÀR@_x0001__x0001__x0001__x0001__x0001_ÀR@8988888ÀR@88888I@88888ÀR@88888ÀR@_x0001_	88_x0002_	88_x0003_	88_x0004_	88_x0005_	88_x0006_	88_x0007_	88_x0008_	88		889	88_x000B_	88_x000C_	88
	88_x000E_	88_x000F_	88_x0010_	88_x0011_	88_x0012_	88_x0013_	88_x0014_	88_x0015_	88_x0016_	88_x0017_	88_x0018_	88_x0019_	88_x001A_	88_x001B_	88_x001C_	88_x001D_	88_x001E_	88_x001F_	88 	88!	88"	88#	88$	88%	88&amp;	88'	88(	88)	88*	88+	88,	88-	88.	88/	880	881	882	883	884	885	886	887	88_x0001__x0002_8	_x0001__x0001_9	_x0001__x0001_:	_x0001__x0001_;	_x0001__x0001_&lt;	_x0001__x0001_&gt;	_x0001__x0001_ýÿÿÿ?	_x0001__x0001_@	_x0001__x0001_A	_x0001__x0001_B	_x0001__x0001_C	_x0001__x0001_D	_x0001__x0001_E	_x0001__x0001_F	_x0001__x0001_G	_x0001__x0001_H	_x0001__x0001_I	_x0001__x0001_J	_x0001__x0001_K	_x0001__x0001_L	_x0001__x0001_M	_x0001__x0001_N	_x0001__x0001_O	_x0001__x0001_P	_x0001__x0001_Q	_x0001__x0001_R	_x0001__x0001_S	_x0001__x0001_T	_x0001__x0001_U	_x0001__x0001_V	_x0001__x0001_W	_x0001__x0001_X	_x0001__x0001_Y	_x0001__x0001_Z	_x0001__x0001_[	_x0001__x0001_\	_x0001__x0001_]	_x0001__x0001_^	_x0001__x0001__	_x0001__x0001_`	_x0001__x0001_a	_x0001__x0001_b	_x0001__x0001_c	_x0001__x0001_d	_x0001__x0001_e	_x0001__x0001_f	_x0001__x0001_g	_x0001__x0001_h	_x0001__x0001_i	_x0001__x0001_j	_x0001__x0001_k	_x0001__x0001_l	_x0001__x0001_m	_x0001__x0001_n	_x0001__x0001_o	_x0001__x0001_p	_x0001__x0001_q	_x0001__x0001_r	_x0001__x0001_s	_x0001__x0001_t	_x0001__x0001_u	_x0001__x0001_v	_x0001__x0001__x0001__x0002_w	_x0001__x0001_x	_x0001__x0001_y	_x0001__x0001_z	_x0001__x0001_{	_x0001__x0001_|	_x0001__x0001_}	_x0001__x0001_~	_x0001__x0001_	_x0001__x0001_	_x0001__x0001__x0001__x0001__x0001__x0001__x0001_G@_x0001__x0001__x0001__x0001__x0001__x0001_C@_x0001__x0001__x0001__x0001__x0001_ÀR@_x0001__x0001__x0001__x0001__x0001_ÀR@_x0001__x0001__x0001__x0001__x0001_ÀR@_x0001__x0001__x0001__x0001__x0001_ÀR@_x0001__x0001__x0001__x0001__x0001_B@_x0001__x0001__x0001__x0001__x0001_ÀR@_x0001__x0001__x0001__x0001__x0001_ÀR@_x0001__x0001__x0001__x0001__x0001_ÀR@_x0001__x0001__x0001__x0001__x0001__x0001_J@_x0001__x0001__x0001__x0001__x0001_ÀR@_x0001__x0001__x0001__x0001__x0001_ÀR@_x0001__x0001__x0001__x0001__x0001_@@_x0001__x0001__x0001__x0001__x0001_ÀR@_x0001__x0001__x0001__x0001__x0001_ÀR@_x0001__x0001__x0001__x0001__x0001_ÀR@_x0001__x0001__x0001__x0001__x0001_ÀR@_x0001__x0001__x0001__x0001__x0001_@@_x0001__x0001__x0001__x0001__x0001__x0001_@@_x0001__x0001__x0001__x0001__x0001_ÀR@_x0001__x0001__x0001__x0001__x0001_ÀR@_x0001__x0001__x0001__x0001__x0001_ÀR@_x0001__x0001__x0001__x0001__x0001_ÀR@_x0001__x0001__x0001__x0001__x0001_ÀR@_x0001__x0001__x0001__x0001__x0001__x0001_M@_x0001__x0001__x0001__x0001__x0001__x0002__x0001_ÀR@_x0001__x0001__x0001__x0001__x0001_N@_x0001__x0001__x0001__x0001__x0001_L@_x0001__x0001__x0001__x0001__x0001_ÀR@_x0001__x0001__x0001__x0001__x0001_ÀR@_x0001__x0001__x0001__x0001__x0001__x0001_B@_x0001__x0001__x0001__x0001__x0001_ÀR@_x0001__x0001__x0001__x0001__x0001__x0001_J@_x0001__x0001__x0001__x0001__x0001_ÀR@_x0001__x0001__x0001__x0001__x0001__x0001_G@_x0001__x0001__x0001__x0001__x0001_ÀR@_x0001__x0001__x0001__x0001__x0001_ÀR@_x0001__x0001__x0001__x0001__x0001__x0001_@@_x0001__x0001__x0001__x0001__x0001_ÀR@_x0001__x0001__x0001__x0001__x0001_ÀR@_x0001__x0001__x0001__x0001__x0001_ÀR@_x0001__x0001__x0001__x0001__x0001__x0001_?@_x0001__x0001__x0001__x0001__x0001_ÀR@_x0001__x0001__x0001__x0001__x0001_H@_x0001__x0001__x0001__x0001__x0001_ÀR@_x0001__x0001__x0001__x0001__x0001_ÀR@_x0001__x0001__x0001__x0001__x0001_ÀR@_x0001__x0001__x0001__x0001__x0001_ÀR@_x0001__x0001__x0001__x0001__x0001_ÀR@_x0001__x0001__x0001__x0001__x0001_ÀQ@_x0001__x0001__x0001__x0001__x0001_ÀR@_x0001__x0001__x0001__x0001__x0001_ÀR@_x0001__x0001__x0001__x0001__x0001_ÀR@_x0001__x0001__x0001__x0001__x0001_L@_x0001__x0001__x0001__x0001__x0001_ÀR@_x0001__x0001__x0001__x0001__x0001_ÀR@_x0001__x0001__x0001__x0001__x0001_ÀR@_x0001__x0002__x0001__x0001__x0001__x0001__x0001_C@_x0001__x0001__x0001__x0001__x0001_ÀR@_x0001__x0001__x0001__x0001__x0001__x0001_&lt;@_x0001__x0001__x0001__x0001__x0001_ÀR@_x0001__x0001__x0001__x0001__x0001__x0001_F@_x0001__x0001__x0001__x0001__x0001_ÀR@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_x0001_F@_x0001__x0001__x0001__x0001__x0001_ÀR@_x0001__x0001__x0001__x0001__x0001_ÀR@_x0001__x0001__x0001__x0001__x0001__x0002__x0001__x0001_B@_x0001__x0001__x0001__x0001__x0001_@@_x0001__x0001__x0001__x0001__x0001_ÀR@_x0001__x0001__x0001__x0001__x0001_H@_x0001__x0001__x0001__x0001__x0001_ÀR@_x0001__x0001__x0001__x0001__x0001_E@_x0001__x0001__x0001__x0001__x0001_ÀR@_x0001__x0001__x0001__x0001__x0001__x0001_H@_x0001__x0001__x0001__x0001__x0001_H@_x0001__x0001__x0001__x0001__x0001__x0001_?@_x0001__x0001__x0001__x0001__x0001_ÀR@_x0001__x0001__x0001__x0001__x0001_ÀR@_x0001__x0001__x0001__x0001__x0001_ÀR@_x0001__x0001__x0001__x0001__x0001_ÀR@_x0001__x0001__x0001__x0001__x0001_ÀR@_x0001__x0001__x0001__x0001__x0001__x0001_Q@_x0001__x0001__x0001__x0001__x0001_ÀR@_x0001__x0001__x0001__x0001__x0001_ÀR@_x0001__x0001__x0001__x0001__x0001__x0001_H@_x0001__x0001__x0001__x0001__x0001_ÀR@_x0001__x0001__x0001__x0001__x0001_ÀR@_x0001__x0001__x0001__x0001__x0001_ÀR@_x0001__x0001__x0001__x0001__x0001_ÀR@_x0001__x0001__x0001__x0001__x0001_ÀR@_x0001__x0001__x0001__x0001__x0001__x0001_K@_x0001__x0001__x0001__x0001__x0001_ÀR@_x0001__x0001__x0001__x0001__x0001_ÀR@_x0001__x0001__x0001__x0001__x0001_ÀR@_x0001__x0001__x0001__x0001__x0001_ÀR@_x0001__x0001__x0001__x0001__x0001_ÀR@_x0001__x0001__x0001__x0001__x0001_ÀR@_x0001__x0001__x0001__x0001__x0001_ÀR@_x0001__x0002_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_x0001_L@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M@_x0001__x0001__x0001__x0001__x0001_R@_x0001__x0001__x0001__x0001__x0001__x0001_A@_x0001__x0001__x0001__x0001__x0001_L@_x0001__x0001__x0001__x0001__x0001_ÀR@_x0001__x0001__x0001__x0001__x0001_ÀR@_x0001__x0001__x0001__x0001__x0001_ÀR@_x0001__x0001__x0001__x0001__x0001__x0001_M@_x0001__x0001__x0001__x0001__x0001__x0002__x0001_ÀR@_x0001__x0001__x0001__x0001__x0001__x0001_F@_x0001__x0001__x0001__x0001__x0001_O@_x0001__x0001__x0001__x0001__x0001_ÀR@_x0001__x0001__x0001__x0001__x0001__x0001_?@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G@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0002__x0001__x0001__x0001__x0001__x0001_ÀR@_x0001__x0001__x0001__x0001__x0001__x0001_K@_x0001__x0001__x0001__x0001__x0001_H@_x0001__x0001__x0001__x0001__x0001__x0001_=@_x0001__x0001__x0001__x0001__x0001__x0001_C@_x0001__x0001__x0001__x0001__x0001_ÀR@_x0001__x0001__x0001__x0001__x0001_ÀR@_x0001__x0001__x0001__x0001__x0001__x0001_?@_x0001__x0001__x0001__x0001__x0001_ÀR@_x0001__x0001__x0001__x0001__x0001_B@_x0001__x0001__x0001__x0001__x0001_ÀR@_x0001__x0001__x0001__x0001__x0001_@@_x0001__x0001__x0001__x0001__x0001_ÀR@_x0001__x0001__x0001__x0001__x0001__x0001_F@_x0001__x0001__x0001__x0001__x0001_ÀR@_x0001__x0001__x0001__x0001__x0001__x0001_L@_x0001__x0001__x0001__x0001__x0001_ÀR@_x0001__x0001__x0001__x0001__x0001_ÀR@_x0001__x0001__x0001__x0001__x0001_ÀR@_x0001__x0001__x0001__x0001__x0001_ÀR@_x0001__x0001__x0001__x0001__x0001_ÀR@_x0001__x0001__x0001__x0001__x0001_ÀR@_x0001__x0001__x0001__x0001__x0001__x0001_C@_x0001__x0001__x0001__x0001__x0001_ÀR@_x0001__x0001__x0001__x0001__x0001_ÀR@_x0001__x0001__x0001__x0001__x0001_ÀR@_x0001__x0001__x0001__x0001__x0001__x0001_F@_x0001__x0001__x0001__x0001__x0001_H@_x0001__x0001__x0001__x0001__x0001__x0001_@@_x0001__x0001__x0001__x0001__x0001__x0001_=@_x0001__x0001__x0001__x0001__x0001_ÀR@_x0001__x0001__x0001__x0001__x0001__x0002__x0001_ÀR@_x0001__x0001__x0001__x0001__x0001__x0001_P@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C@_x0001__x0001__x0001__x0001__x0001_ÀR@_x0001__x0001__x0001__x0001__x0001_ÀR@_x0001__x0001__x0001__x0001__x0001_ÀR@_x0001__x0001__x0001__x0001__x0001__x0001_A@_x0001__x0001__x0001__x0001__x0001_ÀQ@_x0001__x0001__x0001__x0001__x0001_ÀR@_x0001__x0001__x0001__x0001__x0001_ÀR@_x0001__x0001__x0001__x0001__x0001_ÀR@_x0001__x0001__x0001__x0001__x0001_ÀR@_x0001__x0001__x0001__x0001__x0001_ÀR@_x0001__x0001__x0001__x0001__x0001__x0001_K@_x0001__x0001__x0001__x0001__x0001_ÀR@_x0001__x0002__x0001__x0001__x0001__x0001__x0001_ÀR@_x0001__x0001__x0001__x0001__x0001_ÀR@_x0001__x0001__x0001__x0001__x0001_ÀR@_x0001__x0001__x0001__x0001__x0001_N@_x0001__x0001__x0001__x0001__x0001__x0001_G@_x0001__x0001__x0001__x0001__x0001_ÀR@_x0001__x0001__x0001__x0001__x0001__x0001_A@_x0001__x0001__x0001__x0001__x0001_ÀR@_x0001__x0001__x0001__x0001__x0001_G@_x0001__x0001__x0001__x0001__x0001_@R@_x0001__x0001__x0001__x0001__x0001__x0001_&lt;@_x0001__x0001__x0001__x0001__x0001_ÀR@_x0001__x0001__x0001__x0001__x0001_ÀR@_x0001__x0001__x0001__x0001__x0001_ÀR@_x0001__x0001__x0001__x0001__x0001__x0001_?@_x0001__x0001__x0001__x0001__x0001_ÀR@_x0001__x0001__x0001__x0001__x0001_C@_x0001__x0001__x0001__x0001__x0001_ÀR@_x0001__x0001__x0001__x0001__x0001__x0001_A@_x0001__x0001__x0001__x0001__x0001_ÀR@_x0001__x0001__x0001__x0001__x0001_ÀR@_x0001__x0001__x0001__x0001__x0001_ÀR@_x0001__x0001__x0001__x0001__x0001__x0001_K@_x0001__x0001__x0001__x0001__x0001_ÀR@_x0001__x0001__x0001__x0001__x0001_ÀR@_x0001__x0001__x0001__x0001__x0001_ÀR@_x0001__x0001__x0001__x0001__x0001_ÀR@_x0001__x0001__x0001__x0001__x0001_ÀR@_x0001__x0001__x0001__x0001__x0001_@@_x0001__x0001__x0001__x0001__x0001__x0001_?@_x0001__x0001__x0001__x0001__x0001_B@_x0001__x0001__x0001__x0001__x0001__x0002__x0001__x0001_J@_x0001__x0001__x0001__x0001__x0001__x0001_M@_x0001__x0001__x0001__x0001__x0001_H@_x0001__x0001__x0001__x0001__x0001_ÀR@_x0001__x0001__x0001__x0001__x0001_ÀR@_x0001__x0001__x0001__x0001__x0001_ÀR@_x0001__x0001__x0001__x0001__x0001_ÀR@_x0001__x0001__x0001__x0001__x0001_ÀR@_x0001__x0001__x0001__x0001__x0001__x0001_M@_x0001__x0001__x0001__x0001__x0001__x0001_?@_x0001__x0001__x0001__x0001__x0001__x0001_?@_x0001__x0001__x0001__x0001__x0001_ÀR@_x0001__x0001__x0001__x0001__x0001_ÀR@_x0001__x0001__x0001__x0001__x0001_ÀR@_x0001__x0001__x0001__x0001__x0001_E@_x0001__x0001__x0001__x0001__x0001_ÀR@_x0001__x0001__x0001__x0001__x0001__x0001_@@_x0001__x0001__x0001__x0001__x0001_D@_x0001__x0001__x0001__x0001__x0001_ÀR@_x0001__x0001__x0001__x0001__x0001_ÀR@_x0001__x0001__x0001__x0001__x0001_ÀR@_x0001__x0001__x0001__x0001__x0001_L@_x0001__x0001__x0001__x0001__x0001__x0001_B@_x0001__x0001__x0001__x0001__x0001_ÀR@_x0001__x0001__x0001__x0001__x0001_ÀR@_x0001__x0001__x0001__x0001__x0001_B@_x0001__x0001__x0001__x0001__x0001__x0001_B@_x0001__x0001__x0001__x0001__x0001_ÀR@_x0001__x0001__x0001__x0001__x0001_ÀR@_x0001__x0001__x0001__x0001__x0001_ÀR@_x0001__x0001__x0001__x0001__x0001_J@_x0001__x0001__x0001__x0001__x0001_ÀR@_x0001__x0002__x0001__x0001__x0001__x0001__x0001__x0001_E@_x0001__x0001__x0001__x0001__x0001_ÀR@_x0001__x0001__x0001__x0001__x0001_ÀR@_x0001__x0001__x0001__x0001__x0001_ÀR@_x0001__x0001__x0001__x0001__x0001_ÀR@_x0001__x0001__x0001__x0001__x0001_I@_x0001__x0001__x0001__x0001__x0001_ÀR@_x0001__x0001__x0001__x0001__x0001_ÀR@_x0001__x0001__x0001__x0001__x0001_ÀR@_x0001__x0001__x0001__x0001__x0001__x0001_H@_x0001__x0001__x0001__x0001__x0001_ÀR@_x0001__x0001__x0001__x0001__x0001_ÀR@_x0001__x0001__x0001__x0001__x0001_ÀR@_x0001__x0001__x0001__x0001__x0001__x0001_A@_x0001__x0001__x0001__x0001__x0001__x0001_E@_x0001__x0001__x0001__x0001__x0001__x0001_H@_x0001__x0001__x0001__x0001__x0001_ÀR@_x0001__x0001__x0001__x0001__x0001_ÀR@_x0001__x0001__x0001__x0001__x0001_ÀR@_x0001__x0001__x0001__x0001__x0001_ÀR@_x0001__x0001__x0001__x0001__x0001_ÀR@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0002__x0001_J@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R@_x0001__x0001__x0001__x0001__x0001_ÀR@_x0001__x0001__x0001__x0001__x0001_ÀR@_x0001__x0001__x0001__x0001__x0001_ÀR@_x0001__x0001__x0001__x0001__x0001__x0001_F@_x0001__x0001__x0001__x0001__x0001__x0001_A@_x0001__x0001__x0001__x0001__x0001_ÀR@_x0001__x0001__x0001__x0001__x0001_ÀR@_x0001__x0001__x0001__x0001__x0001_ÀR@_x0001__x0001__x0001__x0001__x0001_ÀR@_x0001__x0001__x0001__x0001__x0001__x0001_Q@_x0001__x0001__x0001__x0001__x0001_ÀR@_x0001__x0001__x0001__x0001__x0001_ÀR@_x0001__x0001__x0001__x0001__x0001_ÀR@_x0001__x0001__x0001__x0001__x0001_ÀR@_x0001__x0001__x0001__x0001__x0001_@@_x0001__x0001__x0001__x0001__x0001_ÀR@_x0001__x0001__x0001__x0001__x0001_ÀR@_x0001__x0001__x0001__x0001__x0001_ÀR@_x0001__x0001__x0001__x0001__x0001_ÀR@_x0001__x0001__x0001__x0001__x0001_E@_x0001__x0001__x0001__x0001__x0001_ÀR@_x0001__x0002__x0001__x0001__x0001__x0001__x0001__x0001_B@_x0001__x0001__x0001__x0001__x0001_ÀR@_x0001__x0001__x0001__x0001__x0001_ÀR@_x0001__x0001__x0001__x0001__x0001_C@_x0001__x0001__x0001__x0001__x0001_ÀR@_x0001__x0001__x0001__x0001__x0001_ÀR@_x0001__x0001__x0001__x0001__x0001_ÀR@_x0001__x0001__x0001__x0001__x0001__x0001_B@_x0001__x0001__x0001__x0001__x0001_@@_x0001__x0001__x0001__x0001__x0001_ÀR@_x0001__x0001__x0001__x0001__x0001_ÀR@_x0001__x0001__x0001__x0001__x0001_@Q@_x0001__x0001__x0001__x0001__x0001_ÀR@_x0001__x0001__x0001__x0001__x0001_ÀR@_x0001__x0001__x0001__x0001__x0001__x0001_G@_x0001__x0001__x0001__x0001__x0001__x0001_B@_x0001__x0001__x0001__x0001__x0001_ÀR@_x0001__x0001__x0001__x0001__x0001_ÀR@_x0001__x0001__x0001__x0001__x0001_ÀR@_x0001__x0001__x0001__x0001__x0001_M@_x0001__x0001__x0001__x0001__x0001__x0001_@@_x0001_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Q@_x0001__x0001__x0001__x0001__x0001__x0002__x0001_ÀR@_x0001__x0001__x0001__x0001__x0001_C@_x0001__x0001__x0001__x0001__x0001_ÀR@_x0001__x0001__x0001__x0001__x0001__x0001_C@_x0001__x0001__x0001__x0001__x0001_ÀR@_x0001__x0001__x0001__x0001__x0001_ÀR@_x0001__x0001__x0001__x0001__x0001_ÀR@_x0001__x0001__x0001__x0001__x0001_ÀR@_x0001__x0001__x0001__x0001__x0001__x0001_C@_x0001__x0001__x0001__x0001__x0001__x0001_B@_x0001__x0001__x0001__x0001__x0001__x0001_A@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B@_x0001__x0001__x0001__x0001__x0001_B@_x0001__x0001__x0001__x0001__x0001_ÀR@_x0001__x0001__x0001__x0001__x0001_ÀR@_x0001__x0001__x0001__x0001__x0001_ÀR@_x0001__x0001__x0001__x0001__x0001__x0001_K@_x0001__x0001__x0001__x0001__x0001_ÀR@_x0001__x0001__x0001__x0001__x0001_ÀR@_x0001__x0001__x0001__x0001__x0001__x0001_C@_x0001__x0001__x0001__x0001__x0001_ÀR@_x0001__x0001__x0001__x0001__x0001_ÀR@_x0001__x0001__x0001__x0001__x0001_ÀR@_x0001__x0001__x0001__x0001__x0001__x0001_A@_x0001__x0002__x0001__x0001__x0001__x0001__x0001_ÀR@_x0001__x0001__x0001__x0001__x0001_ÀR@_x0001__x0001__x0001__x0001__x0001_ÀR@_x0001__x0001__x0001__x0001__x0001_ÀR@_x0001__x0001__x0001__x0001__x0001_ÀR@_x0001__x0001__x0001__x0001__x0001_ÀR@_x0001_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H@_x0001__x0001__x0001__x0001__x0001_ÀR@_x0001__x0001__x0001__x0001__x0001_G@_x0001__x0001__x0001__x0001__x0001_ÀR@_x0001__x0001__x0001__x0001__x0001_B@_x0001__x0001__x0001__x0001__x0001_ÀR@_x0001__x0001__x0001__x0001__x0001_ÀR@_x0001__x0001__x0001__x0001__x0001_ÀR@_x0001__x0001__x0001__x0001__x0001_ÀR@_x0001__x0001__x0001__x0001__x0001_C@_x0001__x0001__x0001__x0001__x0001__x0001_K@_x0001__x0001__x0001__x0001__x0001_ÀR@_x0001__x0001__x0001__x0001__x0001_ÀR@_x0001__x0001__x0001__x0001__x0001__x0002__x0001_ÀR@_x0001__x0001__x0001__x0001__x0001_ÀR@_x0001__x0001__x0001__x0001__x0001_ÀR@_x0001__x0001__x0001__x0001__x0001_ÀR@_x0001__x0001__x0001__x0001__x0001_@@_x0001__x0001__x0001__x0001__x0001_ÀR@_x0001__x0001__x0001__x0001__x0001_ÀR@_x0001__x0001__x0001__x0001__x0001_E@_x0001__x0001__x0001__x0001__x0001_ÀR@_x0001__x0001__x0001__x0001__x0001_ÀR@_x0001__x0001__x0001__x0001__x0001_ÀR@_x0001__x0001__x0001__x0001__x0001_G@_x0001__x0001__x0001__x0001__x0001__x0001_A@_x0001__x0001__x0001__x0001__x0001_ÀR@_x0001__x0001__x0001__x0001__x0001__x0001_&gt;@_x0001__x0001__x0001__x0001__x0001_E@_x0001__x0001__x0001__x0001__x0001_ÀR@_x0001__x0001__x0001__x0001__x0001__x0001_&gt;@_x0001__x0001__x0001__x0001__x0001_ÀR@_x0001__x0001__x0001__x0001__x0001_M@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ÀR@_x0001__x0001__x0001__x0001__x0001_ÀR@_x0001__x0001__x0001__x0001__x0001_I@_x0001__x0001__x0001__x0001__x0001_ÀR@_x0001__x0002__x0001__x0001__x0001__x0001__x0001__x0001_?@_x0001__x0001__x0001__x0001__x0001_B@_x0001__x0001__x0001__x0001__x0001_ÀR@_x0001__x0001__x0001__x0001__x0001_ÀR@_x0001__x0001__x0001__x0001__x0001_ÀR@_x0001__x0001__x0001__x0001__x0001_ÀR@_x0001__x0001__x0001__x0001__x0001__x0001_A@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E@_x0001__x0001__x0001__x0001__x0001_ÀR@_x0001__x0001__x0001__x0001__x0001_ÀR@_x0001__x0001__x0001__x0001__x0001__x0001_F@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_x0001__x0001__x0001__x0001__x0001__x0002__x0001_ÀR@_x0001__x0001__x0001__x0001__x0001_ÀR@_x0001__x0001__x0001__x0001__x0001_ÀR@_x0001__x0001__x0001__x0001__x0001_ÀR@_x0001__x0001__x0001__x0001__x0001_H@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O@_x0001__x0001__x0001__x0001__x0001_ÀR@_x0001__x0001__x0001__x0001__x0001_ÀR@_x0001__x0001__x0001__x0001__x0001__x0001_&lt;@_x0001__x0001__x0001__x0001__x0001_ÀR@_x0001__x0001__x0001__x0001__x0001_ÀR@_x0001__x0001__x0001__x0001__x0001_ÀR@_x0001__x0001__x0001__x0001__x0001_ÀR@_x0001__x0001__x0001__x0001__x0001_@Q@_x0001__x0001__x0001__x0001__x0001_ÀR@_x0001__x0001__x0001__x0001__x0001_F@_x0001__x0001__x0001__x0001__x0001__x0001_@@_x0001__x0001__x0001__x0001__x0001__x0001_B@_x0001__x0001__x0001__x0001__x0001_ÀR@_x0001__x0001__x0001__x0001__x0001_ÀR@_x0001__x0001__x0001__x0001__x0001_ÀR@_x0001__x0001__x0001__x0001__x0001__x0001_&lt;@_x0001__x0001__x0001__x0001__x0001_ÀR@_x0001__x0001__x0001__x0001__x0001_ÀR@_x0001__x0001__x0001__x0001__x0001__x0001_B@_x0001__x0002__x0001__x0001__x0001__x0001__x0001_ÀR@_x0001__x0001__x0001__x0001__x0001_ÀR@_x0001__x0001__x0001__x0001__x0001_ÀR@_x0001__x0001__x0001__x0001__x0001_ÀR@_x0001__x0001__x0001__x0001__x0001__x0001_@@_x0001__x0001__x0001__x0001__x0001_O@_x0001__x0001__x0001__x0001__x0001_ÀR@_x0001__x0001__x0001__x0001__x0001_ÀR@_x0001__x0001__x0001__x0001__x0001_ÀR@_x0001__x0001__x0001__x0001__x0001__x0001_R@_x0001__x0001__x0001__x0001__x0001_ÀR@_x0001__x0001__x0001__x0001__x0001_ÀR@_x0001__x0001__x0001__x0001__x0001_ÀR@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P@_x0001__x0001__x0001__x0001__x0001_@@_x0001__x0001__x0001__x0001__x0001_ÀR@_x0001__x0001__x0001__x0001__x0001_ÀR@_x0001__x0001__x0001__x0001__x0001__x0001_A@_x0001__x0001__x0001__x0001__x0001_ÀR@_x0001__x0001__x0001__x0001__x0001__x0001_O@_x0001__x0001__x0001__x0001__x0001__x0002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_x0001_A@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_x0001_Q@_x0001__x0001__x0001__x0001__x0001__x0001_K@_x0001__x0001__x0001__x0001__x0001_ÀR@_x0001__x0001__x0001__x0001__x0001_ÀR@_x0001__x0001__x0001__x0001__x0001_ÀR@_x0001__x0001__x0001__x0001__x0001_ÀR@_x0001__x0001__x0001__x0001__x0001__x0001_J@_x0001__x0001__x0001__x0001__x0001_@@_x0001__x0001__x0001__x0001__x0001_ÀR@_x0001__x0002__x0001__x0001__x0001__x0001__x0001_ÀR@_x0001__x0001__x0001__x0001__x0001_ÀR@_x0001__x0001__x0001__x0001__x0001__x0001_L@_x0001_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C@_x0001__x0001__x0001__x0001__x0001_ÀR@_x0001__x0001__x0001__x0001__x0001_ÀR@_x0001__x0001__x0001__x0001__x0001_ÀR@_x0001__x0001__x0001__x0001__x0001_B@_x0001__x0001__x0001__x0001__x0001_ÀR@_x0001__x0001__x0001__x0001__x0001_ÀR@_x0001__x0001__x0001__x0001__x0001_E@_x0001__x0001__x0001__x0001__x0001_H@_x0001__x0001__x0001__x0001__x0001_ÀR@_x0001__x0001__x0001__x0001__x0001_ÀR@_x0001__x0001__x0001__x0001__x0001_ÀR@_x0001__x0001__x0001__x0001__x0001_ÀR@_x0001__x0001__x0001__x0001__x0001_ÀR@_x0001__x0001__x0001__x0001__x0001_ÀR@_x0001__x0001__x0001__x0001__x0001_J@_x0001__x0001__x0001__x0001__x0001_ÀP@_x0001__x0001__x0001__x0001__x0001_ÀR@_x0001__x0001__x0001__x0001__x0001_ÀR@_x0001__x0001__x0001__x0001__x0001_ÀR@_x0001__x0001__x0001__x0001__x0001__x0001_@@_x0001__x0001__x0001__x0001__x0001__x0002__x0001_C@_x0001__x0001__x0001__x0001__x0001_ÀR@_x0001__x0001__x0001__x0001__x0001_ÀR@_x0001__x0001__x0001__x0001__x0001_ÀR@_x0001__x0001__x0001__x0001__x0001_M@_x0001__x0001__x0001__x0001__x0001__x0001_H@_x0001__x0001__x0001__x0001__x0001_ÀR@_x0001__x0001__x0001__x0001__x0001_ÀR@_x0001__x0001__x0001__x0001__x0001_C@_x0001__x0001__x0001__x0001__x0001_ÀR@_x0001__x0001__x0001__x0001__x0001_ÀR@_x0001__x0001__x0001__x0001__x0001_ÀR@_x0001__x0001__x0001__x0001__x0001__x0001_=@_x0001__x0001__x0001__x0001__x0001__x0001_?@_x0001__x0001__x0001__x0001__x0001_ÀR@_x0001__x0001__x0001__x0001__x0001_ÀR@_x0001__x0001__x0001__x0001__x0001_ÀR@_x0001__x0001__x0001__x0001__x0001_C@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G@_x0001__x0001__x0001__x0001__x0001_L@_x0001__x0001__x0001__x0001__x0001_ÀR@_x0001__x0001__x0001__x0001__x0001__x0001_C@_x0001__x0001__x0001__x0001__x0001_ÀR@_x0001__x0001__x0001__x0001__x0001_ÀR@_x0001__x0002__x0001__x0001__x0001__x0001__x0001_ÀR@_x0001__x0001__x0001__x0001__x0001__x0001_E@_x0001__x0001__x0001__x0001__x0001_ÀR@_x0001__x0001__x0001__x0001__x0001_ÀR@_x0001__x0001__x0001__x0001__x0001__x0001_?@_x0001__x0001__x0001__x0001__x0001_M@_x0001__x0001__x0001__x0001__x0001_ÀR@_x0001__x0001__x0001__x0001__x0001_R@_x0001__x0001__x0001__x0001__x0001_ÀR@_x0001__x0001__x0001__x0001__x0001__x0001_A@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H@_x0001__x0001__x0001__x0001__x0001_ÀR@_x0001__x0001__x0001__x0001__x0001_ÀR@_x0001__x0001__x0001__x0001__x0001__x0001_H@_x0001__x0001__x0001__x0001__x0001_ÀR@_x0001__x0001__x0001__x0001__x0001_ÀR@_x0001__x0001__x0001__x0001__x0001_ÀR@_x0001__x0001__x0001__x0001__x0001_ÀQ@_x0001__x0001__x0001__x0001__x0001_ÀR@_x0001__x0001__x0001__x0001__x0001_ÀR@_x0001__x0001__x0001__x0001__x0001_D@_x0001__x0001__x0001__x0001__x0001__x0001_L@_x0001__x0001__x0001__x0001__x0001_ÀR@_x0001__x0001__x0001__x0001__x0001_ÀR@_x0001__x0001__x0001__x0001__x0001__x0002__x0001_ÀR@_x0001__x0001__x0001__x0001__x0001_ÀR@_x0001__x0001__x0001__x0001__x0001_ÀR@_x0001__x0001__x0001__x0001__x0001_ÀR@_x0001__x0001__x0001__x0001__x0001__x0001_;@_x0001__x0001__x0001__x0001__x0001__x0001_?@_x0001__x0001__x0001__x0001__x0001_ÀR@_x0001__x0001__x0001__x0001__x0001_ÀR@_x0001__x0001__x0001__x0001__x0001_ÀR@_x0001__x0001__x0001__x0001__x0001__x0001_P@_x0001__x0001__x0001__x0001__x0001_ÀR@_x0001__x0001__x0001__x0001__x0001_ÀR@_x0001__x0001__x0001__x0001__x0001_ÀR@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P@_x0001__x0001__x0001__x0001__x0001_ÀR@_x0001__x0001__x0001__x0001__x0001_ÀR@_x0001__x0001__x0001__x0001__x0001_ÀR@_x0001__x0001__x0001__x0001__x0001_ÀR@_x0001__x0001__x0001__x0001__x0001_H@_x0001__x0001__x0001__x0001__x0001_ÀR@_x0001__x0001__x0001__x0001__x0001_ÀR@_x0001__x0001__x0001__x0001__x0001_ÀR@_x0001__x0001__x0001__x0001__x0001_L@_x0001__x0002__x0001__x0001__x0001__x0001__x0001_ÀR@_x0001__x0001__x0001__x0001__x0001__x0001_M@_x0001__x0001__x0001__x0001__x0001_ÀR@_x0001__x0001__x0001__x0001__x0001__x0001_A@_x0001__x0001__x0001__x0001__x0001_ÀR@_x0001__x0001__x0001__x0001__x0001_ÀR@_x0001__x0001__x0001__x0001__x0001_ÀR@_x0001__x0001__x0001__x0001__x0001__x0001_G@_x0001__x0001__x0001__x0001__x0001_ÀR@_x0001__x0001__x0001__x0001__x0001_ÀR@_x0001__x0001__x0001__x0001__x0001_O@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R@_x0001__x0001__x0001__x0001__x0001_ÀR@_x0001__x0001__x0001__x0001__x0001_ÀR@_x0001__x0001__x0001__x0001__x0001_@@_x0001__x0001__x0001__x0001__x0001_ÀR@_x0001__x0001__x0001__x0001__x0001_ÀR@_x0001__x0001__x0001__x0001__x0001_ÀR@_x0001__x0001__x0001__x0001__x0001_C@_x0001__x0001__x0001__x0001__x0001_ÀR@_x0001__x0001__x0001__x0001__x0001_ÀR@_x0001__x0001__x0001__x0001__x0001_ÀR@_x0001__x0001__x0001__x0001__x0001__x0001_@@_x0001__x0001__x0001__x0001__x0001_@@_x0001__x0001__x0001__x0001__x0001__x0002__x0001_G@_x0001__x0001__x0001__x0001__x0001__x0001_K@_x0001__x0001__x0001__x0001__x0001_M@_x0001__x0001__x0001__x0001__x0001_ÀR@_x0001__x0001__x0001__x0001__x0001_ÀR@_x0001__x0001__x0001__x0001__x0001_ÀR@_x0001__x0001__x0001__x0001__x0001_ÀR@_x0001__x0001__x0001__x0001__x0001_ÀR@_x0001__x0001__x0001__x0001__x0001__x0001_A@_x0001__x0001__x0001__x0001__x0001_ÀR@_x0001__x0001__x0001__x0001__x0001__x0001_G@_x0001__x0001__x0001__x0001__x0001__x0001_G@_x0001__x0001__x0001__x0001__x0001__x0001_?@_x0001__x0001__x0001__x0001__x0001_ÀR@_x0001__x0001__x0001__x0001__x0001_ÀR@_x0001__x0001__x0001__x0001__x0001_ÀR@_x0001__x0001__x0001__x0001__x0001_H@_x0001__x0001__x0001__x0001__x0001__x0001_&lt;@_x0001__x0001__x0001__x0001__x0001_ÀR@_x0001__x0001__x0001__x0001__x0001_ÀR@_x0001__x0001__x0001__x0001__x0001_ÀR@_x0001__x0001__x0001__x0001__x0001_ÀR@_x0001__x0001__x0001__x0001__x0001_ÀR@_x0001__x0001__x0001__x0001__x0001_H@_x0001__x0001__x0001__x0001__x0001_ÀR@_x0001__x0001__x0001__x0001__x0001_ÀR@_x0001__x0001__x0001__x0001__x0001_ÀR@_x0001__x0001__x0001__x0001__x0001_H@_x0001__x0001__x0001__x0001__x0001__x0001_H@_x0001__x0001__x0001__x0001__x0001_ÀR@_x0001__x0001__x0001__x0001__x0001_ÀR@_x0001__x0001__x0001__x0001__x0001_ÀR@_x0001__x0002__x0001__x0001__x0001__x0001__x0001_ÀR@_x0001__x0001__x0001__x0001__x0001_ÀR@_x0001__x0001__x0001__x0001__x0001__x0001_Q@_x0001__x0001__x0001__x0001__x0001_B@_x0001__x0001__x0001__x0001__x0001_ÀR@_x0001__x0001__x0001__x0001__x0001_B@_x0001__x0001__x0001__x0001__x0001_ÀR@_x0001__x0001__x0001__x0001__x0001_ÀR@_x0001__x0001__x0001__x0001__x0001__x0001_?@_x0001_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_x0001_F@_x0001__x0001__x0001__x0001__x0001_ÀR@_x0001__x0001__x0001__x0001__x0001_ÀR@_x0001__x0001__x0001__x0001__x0001_ÀR@_x0001__x0001__x0001__x0001__x0001_ÀR@_x0001__x0001__x0001__x0001__x0001_C@_x0001__x0001__x0001__x0001__x0001_ÀR@_x0001__x0001__x0001__x0001__x0001_ÀR@_x0001__x0001__x0001__x0001__x0001_ÀR@_x0001__x0001__x0001__x0001__x0001_P@_x0001__x0001__x0001__x0001__x0001_ÀR@_x0001__x0001__x0001__x0001__x0001_ÀR@_x0001__x0001__x0001__x0001__x0001_ÀR@_x0001__x0001__x0001__x0001__x0001_ÀR@_x0001__x0001__x0001__x0001__x0001__x0001_?@_x0001__x0001__x0001__x0001__x0001__x0002__x0001_ÀR@_x0001__x0001__x0001__x0001__x0001_ÀR@_x0001__x0001__x0001__x0001__x0001__x0001_Q@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B@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I@_x0001__x0001__x0001__x0001__x0001_ÀR@_x0001__x0001__x0001__x0001__x0001_ÀR@_x0001__x0001__x0001__x0001__x0001_ÀR@_x0001__x0001__x0001__x0001__x0001_G@_x0001__x0001__x0001__x0001__x0001_ÀR@_x0001__x0001__x0001__x0001__x0001__x0001_=@_x0001__x0001__x0001__x0001__x0001_ÀR@_x0001__x0002__x0001__x0001__x0001__x0001__x0001_ÀR@_x0001__x0001__x0001__x0001__x0001_ÀR@_x0001__x0001__x0001__x0001__x0001_ÀR@_x0001__x0001__x0001__x0001__x0001_E@_x0001__x0001__x0001__x0001__x0001_ÀR@_x0001__x0001__x0001__x0001__x0001_ÀR@_x0001__x0001__x0001__x0001__x0001__x0001_H@_x0001__x0001__x0001__x0001__x0001_ÀR@_x0001__x0001__x0001__x0001__x0001_ÀR@_x0001__x0001__x0001__x0001__x0001_ÀR@_x0001__x0001__x0001__x0001__x0001_B@_x0001__x0001__x0001__x0001__x0001__x0001_B@_x0001__x0001__x0001__x0001__x0001_ÀR@_x0001__x0001__x0001__x0001__x0001_ÀR@_x0001__x0001__x0001__x0001__x0001__x0001_H@_x0001__x0001__x0001__x0001__x0001_ÀR@_x0001__x0001__x0001__x0001__x0001__x0001_H@_x0001__x0001__x0001__x0001__x0001_ÀR@_x0001__x0001__x0001__x0001__x0001__x0001_K@_x0001__x0001__x0001__x0001__x0001_ÀR@_x0001__x0001__x0001__x0001__x0001_B@_x0001__x0001__x0001__x0001__x0001_ÀR@_x0001_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L@_x0001__x0001__x0001__x0001__x0001_ÀR@_x0001__x0001__x0001__x0001__x0001_ÀR@_x0001__x0001__x0001__x0001__x0001_ÀR@_x0001__x0001__x0001__x0001__x0001_B@_x0001__x0001__x0001__x0001__x0001_ÀR@_x0001__x0001__x0001__x0001__x0001_@@_x0001__x0001__x0001__x0001__x0001_ÀR@_x0001__x0001__x0001__x0001__x0001_G@_x0001__x0001__x0001__x0001__x0001_ÀR@_x0001__x0001__x0001__x0001__x0001_ÀR@_x0001__x0001__x0001__x0001__x0001_ÀR@_x0001__x0001__x0001__x0001__x0001_C@_x0001__x0001__x0001__x0001__x0001_ÀR@_x0001__x0001__x0001__x0001__x0001_ÀR@_x0001__x0001__x0001__x0001__x0001__x0001_F@_x0001__x0001__x0001__x0001__x0001_ÀR@_x0001__x0001__x0001__x0001__x0001_ÀR@_x0001__x0001__x0001__x0001__x0001_ÀR@_x0001__x0001__x0001__x0001__x0001_ÀR@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Q@_x0001__x0001__x0001__x0001__x0001_ÀR@_x0001__x0001__x0001__x0001__x0001_ÀR@_x0001__x0002__x0001__x0001__x0001__x0001__x0001_ÀR@_x0001__x0001__x0001__x0001__x0001_ÀR@_x0001__x0001__x0001__x0001__x0001__x0001_@@_x0001__x0001__x0001__x0001__x0001_ÀR@_x0001__x0001__x0001__x0001__x0001__x0001_&lt;@_x0001__x0001__x0001__x0001__x0001_ÀR@_x0001__x0001__x0001__x0001__x0001__x0001_E@_x0001__x0001__x0001__x0001__x0001_ÀR@_x0001__x0001__x0001__x0001__x0001_ÀR@_x0001__x0001__x0001__x0001__x0001__x0001_G@_x0001__x0001__x0001__x0001__x0001_I@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E@_x0001__x0001__x0001__x0001__x0001_ÀR@_x0001__x0001__x0001__x0001__x0001_ÀR@_x0001__x0001__x0001__x0001__x0001__x0002__x0001__x0001_F@_x0001__x0001__x0001__x0001__x0001_ÀR@_x0001__x0001__x0001__x0001__x0001_ÀR@_x0001__x0001__x0001__x0001__x0001_ÀR@_x0001__x0001__x0001__x0001__x0001_ÀR@_x0001__x0001__x0001__x0001__x0001__x0001_G@_x0001__x0001__x0001__x0001__x0001_ÀR@_x0001__x0001__x0001__x0001__x0001_@Q@_x0001__x0001__x0001__x0001__x0001_D@_x0001__x0001__x0001__x0001__x0001_ÀR@_x0001__x0001__x0001__x0001__x0001_ÀR@_x0001__x0001__x0001__x0001__x0001_ÀR@_x0001__x0001__x0001__x0001__x0001_ÀR@_x0001__x0001__x0001__x0001__x0001__x0001_H@_x0001__x0001__x0001__x0001__x0001_@R@_x0001__x0001__x0001__x0001__x0001_ÀR@_x0001__x0001__x0001__x0001__x0001_ÀR@_x0001__x0001__x0001__x0001__x0001_ÀR@_x0001__x0001__x0001__x0001__x0001_ÀR@_x0001__x0001__x0001__x0001__x0001_L@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H@_x0001__x0001__x0001__x0001__x0001_ÀR@_x0001__x0001__x0001__x0001__x0001_ÀR@_x0001__x0001__x0001__x0001__x0001__x0001_E@_x0001__x0001__x0001__x0001__x0001_ÀR@_x0001__x0002__x0001__x0001__x0001__x0001__x0001__x0001_L@_x0001__x0001__x0001__x0001__x0001_ÀR@_x0001__x0001__x0001__x0001__x0001_ÀR@_x0001__x0001__x0001__x0001__x0001_ÀR@_x0001__x0001__x0001__x0001__x0001_ÀR@_x0001__x0001__x0001__x0001__x0001__x0001_M@_x0001__x0001__x0001__x0001__x0001_ÀR@_x0001__x0001__x0001__x0001__x0001_@@_x0001__x0001__x0001__x0001__x0001__x0001_A@_x0001__x0001__x0001__x0001__x0001_ÀR@_x0001__x0001__x0001__x0001__x0001_ÀR@_x0001__x0001__x0001__x0001__x0001__x0001_A@_x0001__x0001__x0001__x0001__x0001_ÀR@_x0001__x0001__x0001__x0001__x0001__x0001_E@_x0001__x0001__x0001__x0001__x0001_ÀR@_x0001__x0001__x0001__x0001__x0001__x0001_F@_x0001__x0001__x0001__x0001__x0001__x0001_A@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K@_x0001__x0001__x0001__x0001__x0001_ÀR@_x0001__x0001__x0001__x0001__x0001_ÀR@_x0001__x0001__x0001__x0001__x0001_@@_x0001__x0001__x0001__x0001__x0001_ÀR@_x0001__x0001__x0001__x0001__x0001_ÀR@_x0001__x0001__x0001__x0001__x0001__x0002__x0001_ÀR@_x0001__x0001__x0001__x0001__x0001_ÀR@_x0001__x0001__x0001__x0001__x0001_ÀR@_x0001__x0001__x0001__x0001__x0001_ÀR@_x0001__x0001__x0001__x0001__x0001_ÀR@_x0001__x0001__x0001__x0001__x0001_ÀR@_x0001__x0001__x0001__x0001__x0001_ÀR@_x0001__x0001__x0001__x0001__x0001_M@_x0001__x0001__x0001__x0001__x0001__x0001_O@_x0001__x0001__x0001__x0001__x0001_ÀR@_x0001__x0001__x0001__x0001__x0001_ÀR@_x0001__x0001__x0001__x0001__x0001_ÀR@_x0001__x0001__x0001__x0001__x0001_C@_x0001__x0001__x0001__x0001__x0001__x0001_K@_x0001__x0001__x0001__x0001__x0001_R@_x0001__x0001__x0001__x0001__x0001__x0001_K@_x0001__x0001__x0001__x0001__x0001__x0001_A@_x0001__x0001__x0001__x0001__x0001_ÀR@_x0001__x0001__x0001__x0001__x0001_ÀR@_x0001__x0001__x0001__x0001__x0001__x0001_F@_x0001__x0001__x0001__x0001__x0001_ÀR@_x0001__x0001__x0001__x0001__x0001_C@_x0001__x0001__x0001__x0001__x0001_ÀR@_x0001__x0001__x0001__x0001__x0001_I@_x0001__x0001__x0001__x0001__x0001__x0001_A@_x0001__x0001__x0001__x0001__x0001_ÀR@_x0001__x0001__x0001__x0001__x0001_ÀR@_x0001__x0001__x0001__x0001__x0001_ÀR@_x0001__x0001__x0001__x0001__x0001_ÀR@_x0001__x0001__x0001__x0001__x0001_B@_x0001__x0001__x0001__x0001__x0001_ÀR@_x0001__x0001__x0001__x0001__x0001_ÀR@_x0001__x0002__x0001__x0001__x0001__x0001__x0001_ÀR@_x0001__x0001__x0001__x0001__x0001_ÀR@_x0001__x0001__x0001__x0001__x0001_ÀR@_x0001__x0001__x0001__x0001__x0001_ÀR@_x0001__x0001__x0001__x0001__x0001__x0001_A@_x0001__x0001__x0001__x0001__x0001_ÀR@_x0001__x0001__x0001__x0001__x0001__x0001_&lt;@_x0001__x0001__x0001__x0001__x0001__x0001_A@_x0001__x0001__x0001__x0001__x0001_ÀR@_x0001__x0001__x0001__x0001__x0001_ÀR@_x0001__x0001__x0001__x0001__x0001_ÀR@_x0001__x0001__x0001__x0001__x0001__x0001_J@_x0001__x0001__x0001__x0001__x0001_ÀR@_x0001__x0001__x0001__x0001__x0001__x0001_J@_x0001__x0001__x0001__x0001__x0001__x0001_?@_x0001__x0001__x0001__x0001__x0001_ÀR@_x0001__x0001__x0001__x0001__x0001_ÀR@_x0001__x0001__x0001__x0001__x0001_ÀR@_x0001__x0001__x0001__x0001__x0001__x0001_F@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K@_x0001__x0001__x0001__x0001__x0001_B@_x0001__x0001__x0001__x0001__x0001_ÀR@_x0001__x0001__x0001__x0001__x0001_ÀR@_x0001__x0001__x0001__x0001__x0001__x0002__x0001_ÀR@_x0001__x0001__x0001__x0001__x0001__x0001_G@_x0001__x0001__x0001__x0001__x0001_G@_x0001__x0001__x0001__x0001__x0001_ÀR@_x0001__x0001__x0001__x0001__x0001_ÀR@_x0001__x0001__x0001__x0001__x0001_ÀR@_x0001__x0001__x0001__x0001__x0001__x0001_?@_x0001__x0001__x0001__x0001__x0001_ÀR@_x0001__x0001__x0001__x0001__x0001__x0001_O@_x0001__x0001__x0001__x0001__x0001_ÀR@_x0001__x0001__x0001__x0001__x0001_ÀR@_x0001__x0001__x0001__x0001__x0001_ÀR@_x0001__x0001__x0001__x0001__x0001_ÀR@_x0001__x0001__x0001__x0001__x0001_L@_x0001__x0001__x0001__x0001__x0001_@@_x0001__x0001__x0001__x0001__x0001_C@_x0001__x0001__x0001__x0001__x0001_ÀR@_x0001__x0001__x0001__x0001__x0001_ÀR@_x0001__x0001__x0001__x0001__x0001_J@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M@_x0001__x0001__x0001__x0001__x0001_ÀR@_x0001__x0001__x0001__x0001__x0001_ÀR@_x0001__x0001__x0001__x0001__x0001_G@_x0001__x0001__x0001__x0001__x0001__x0001_=@_x0001__x0001__x0001__x0001__x0001_ÀR@_x0001__x0002__x0001__x0001__x0001__x0001__x0001_ÀR@_x0001__x0001__x0001__x0001__x0001_M@_x0001__x0001__x0001__x0001__x0001_H@_x0001__x0001__x0001__x0001__x0001_ÀR@_x0001__x0001__x0001__x0001__x0001__x0001_&lt;@_x0001__x0001__x0001__x0001__x0001_L@_x0001__x0001__x0001__x0001__x0001_ÀR@_x0001__x0001__x0001__x0001__x0001_@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C@_x0001__x0001__x0001__x0001__x0001_ÀR@_x0001__x0001__x0001__x0001__x0001_ÀR@_x0001__x0001__x0001__x0001__x0001_ÀR@_x0001__x0001__x0001__x0001__x0001__x0001_E@_x0001__x0001__x0001__x0001__x0001_ÀR@_x0001__x0001__x0001__x0001__x0001_ÀR@_x0001__x0001__x0001__x0001__x0001_ÀR@_x0001__x0001__x0001__x0001__x0001_ÀR@_x0001__x0001__x0001__x0001__x0001_ÀR@_x0001__x0001__x0001__x0001__x0001__x0001_&gt;@_x0001__x0001__x0001__x0001__x0001__x0001_O@_x0001__x0001__x0001__x0001__x0001__x0002__x0001_ÀR@_x0001__x0001__x0001__x0001__x0001_ÀR@_x0001__x0001__x0001__x0001__x0001__x0001_F@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P@_x0001__x0001__x0001__x0001__x0001_ÀR@_x0001__x0001__x0001__x0001__x0001_R@_x0001__x0001__x0001__x0001__x0001_ÀR@_x0001__x0001__x0001__x0001__x0001__x0001_Q@_x0001__x0001__x0001__x0001__x0001_ÀR@_x0001__x0001__x0001__x0001__x0001_ÀR@_x0001__x0001__x0001__x0001__x0001_ÀR@_x0001__x0001__x0001__x0001__x0001_M@_x0001__x0001__x0001__x0001__x0001_C@_x0001__x0001__x0001__x0001__x0001__x0001_J@_x0001__x0001__x0001__x0001__x0001_ÀR@_x0001__x0001__x0001__x0001__x0001_ÀR@_x0001__x0001__x0001__x0001__x0001_ÀR@_x0001__x0001__x0001__x0001__x0001_ÀR@_x0001__x0001__x0001__x0001__x0001__x0001_B@_x0001__x0001__x0001__x0001__x0001_ÀR@_x0001__x0001__x0001__x0001__x0001_ÀR@_x0001__x0002_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D@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_x0001_B@_x0001__x0001__x0001__x0001__x0001_ÀR@_x0001__x0001__x0001__x0001__x0001_E@_x0001__x0001__x0001__x0001__x0001_ÀR@_x0001__x0001__x0001__x0001__x0001_B@_x0001__x0001__x0001__x0001__x0001_ÀR@_x0001__x0001__x0001__x0001__x0001_ÀR@_x0001__x0001__x0001__x0001__x0001_ÀR@_x0001__x0001__x0001__x0001__x0001_E@_x0001__x0001__x0001__x0001__x0001_ÀR@_x0001__x0001__x0001__x0001__x0001_ÀR@_x0001__x0001__x0001__x0001__x0001_ÀR@_x0001__x0001__x0001__x0001__x0001_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E@_x0001__x0001__x0001__x0001__x0001_ÀR@_x0001__x0001__x0001__x0001__x0001_ÀR@_x0001__x0001__x0001__x0001__x0001_ÀR@_x0001__x0001__x0001__x0001__x0001__x0001_K@_x0001__x0001__x0001__x0001__x0001_ÀR@_x0001__x0001__x0001__x0001__x0001__x0001_=@_x0001__x0001__x0001__x0001__x0001_ÀR@_x0001__x0001__x0001__x0001__x0001__x0001_R@_x0001__x0001__x0001__x0001__x0001__x0001_=@_x0001__x0001__x0001__x0001__x0001_ÀR@_x0001__x0002__x0001__x0001__x0001__x0001__x0001_ÀR@_x0001__x0001__x0001__x0001__x0001_ÀR@_x0001__x0001__x0001__x0001__x0001_ÀR@_x0001__x0001__x0001__x0001__x0001_ÀR@_x0001__x0001__x0001__x0001__x0001_ÀR@_x0001__x0001__x0001__x0001__x0001_B@_x0001__x0001__x0001__x0001__x0001_ÀR@_x0001__x0001__x0001__x0001__x0001__x0001_?@_x0001__x0001__x0001__x0001__x0001_ÀR@_x0001__x0001__x0001__x0001__x0001_ÀR@_x0001__x0001__x0001__x0001__x0001_ÀR@_x0001__x0001__x0001__x0001__x0001__x0001_?@_x0001__x0001__x0001__x0001__x0001_@@_x0001__x0001__x0001__x0001__x0001_O@_x0001__x0001__x0001__x0001__x0001_ÀR@_x0001__x0001__x0001__x0001__x0001_B@_x0001__x0001__x0001__x0001__x0001_ÀR@_x0001__x0001__x0001__x0001__x0001_ÀR@_x0001__x0001__x0001__x0001__x0001_ÀR@_x0001__x0001__x0001__x0001__x0001__x0001_M@_x0001__x0001__x0001__x0001__x0001_ÀR@_x0001__x0001__x0001__x0001__x0001_ÀR@_x0001__x0001__x0001__x0001__x0001_ÀR@_x0001__x0001__x0001__x0001__x0001_O@_x0001__x0001__x0001__x0001__x0001__x0001_?@_x0001__x0001__x0001__x0001__x0001_ÀR@_x0001__x0001__x0001__x0001__x0001_J@_x0001__x0001__x0001__x0001__x0001_ÀR@_x0001__x0001__x0001__x0001__x0001__x0001_=@_x0001__x0001__x0001__x0001__x0001_ÀR@_x0001__x0001__x0001__x0001__x0001__x0001_K@_x0001__x0001__x0001__x0001__x0001__x0002__x0001_D@_x0001__x0001__x0001__x0001__x0001_ÀR@_x0001__x0001__x0001__x0001__x0001_ÀR@_x0001__x0001__x0001__x0001__x0001_ÀR@_x0001__x0001__x0001__x0001__x0001__x0001_E@_x0001__x0001__x0001__x0001__x0001_E@_x0001__x0001__x0001__x0001__x0001__x0001_@@_x0001__x0001__x0001__x0001__x0001__x0001_B@_x0001__x0001__x0001__x0001__x0001_@@_x0001__x0001__x0001__x0001__x0001_ÀR@_x0001__x0001__x0001__x0001__x0001_ÀR@_x0001__x0001__x0001__x0001__x0001__x0001_&gt;@_x0001__x0001__x0001__x0001__x0001_ÀR@_x0001__x0001__x0001__x0001__x0001_ÀR@_x0001__x0001__x0001__x0001__x0001__x0001_E@_x0001__x0001__x0001__x0001__x0001__x0001_C@_x0001__x0001__x0001__x0001__x0001_ÀR@_x0001__x0001__x0001__x0001__x0001_ÀR@_x0001__x0001__x0001__x0001__x0001_C@_x0001__x0001__x0001__x0001__x0001__x0001_H@_x0001__x0001__x0001__x0001__x0001__x0001_&lt;@_x0001__x0001__x0001__x0001__x0001_ÀR@_x0001__x0001__x0001__x0001__x0001_ÀR@_x0001__x0001__x0001__x0001__x0001__x0001_C@_x0001__x0001__x0001__x0001__x0001_ÀR@_x0001__x0001__x0001__x0001__x0001_ÀR@_x0001__x0001__x0001__x0001__x0001_ÀR@_x0001__x0001__x0001__x0001__x0001__x0001_&lt;@_x0001__x0001__x0001__x0001__x0001_ÀR@_x0001__x0001__x0001__x0001__x0001_ÀR@_x0001__x0001__x0001__x0001__x0001_ÀR@_x0001__x0001__x0001__x0001__x0001__x0001_L@_x0001__x0002__x0001__x0001__x0001__x0001__x0001_ÀR@_x0001__x0001__x0001__x0001__x0001_ÀR@_x0001__x0001__x0001__x0001__x0001_ÀR@_x0001__x0001__x0001__x0001__x0001_ÀR@_x0001__x0001__x0001__x0001__x0001_ÀR@_x0001__x0001__x0001__x0001__x0001_ÀR@_x0001__x0001__x0001__x0001__x0001_O@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_x0001_@@_x0001__x0001__x0001__x0001__x0001_ÀR@_x0001__x0001__x0001__x0001__x0001_ÀR@_x0001__x0001__x0001__x0001__x0001_ÀR@_x0001__x0001__x0001__x0001__x0001_B@_x0001__x0001__x0001__x0001__x0001__x0001_O@_x0001__x0001__x0001__x0001__x0001_N@_x0001__x0001__x0001__x0001__x0001_ÀR@_x0001__x0001__x0001__x0001__x0001_ÀR@_x0001__x0001__x0001__x0001__x0001__x0002__x0001_P@_x0001__x0001__x0001__x0001__x0001_ÀR@_x0001__x0001__x0001__x0001__x0001_ÀR@_x0001__x0001__x0001__x0001__x0001_ÀR@_x0001__x0001__x0001__x0001__x0001_ÀR@_x0001__x0001__x0001__x0001__x0001_C@_x0001__x0001__x0001__x0001__x0001_ÀR@_x0001__x0001__x0001__x0001__x0001_ÀR@_x0001__x0001__x0001__x0001__x0001_ÀR@_x0001__x0001__x0001__x0001__x0001_ÀR@_x0001__x0001__x0001__x0001__x0001__x0001_&gt;@_x0001__x0001__x0001__x0001__x0001_ÀR@_x0001__x0001__x0001__x0001__x0001__x0001_&lt;@_x0001__x0001__x0001__x0001__x0001_ÀR@_x0001__x0001__x0001__x0001__x0001_ÀR@_x0001__x0001__x0001__x0001__x0001_ÀR@_x0001__x0001__x0001__x0001__x0001_ÀR@_x0001__x0001__x0001__x0001__x0001_ÀR@_x0001__x0001__x0001__x0001__x0001_ÀR@_x0001__x0001__x0001__x0001__x0001_J@_x0001__x0001__x0001__x0001__x0001_ÀR@_x0001__x0001__x0001__x0001__x0001_ÀR@_x0001__x0001__x0001__x0001__x0001__x0001_E@_x0001__x0001__x0001__x0001__x0001__x0001_A@_x0001__x0001__x0001__x0001__x0001_ÀR@_x0001__x0001__x0001__x0001__x0001_ÀR@_x0001__x0001__x0001__x0001__x0001_ÀR@_x0001__x0001__x0001__x0001__x0001_ÀR@_x0001__x0001__x0001__x0001__x0001_G@_x0001__x0001__x0001__x0001__x0001_C@_x0001__x0001__x0001__x0001__x0001_B@_x0001__x0001__x0001__x0001__x0001__x0001_F@_x0001__x0002__x0001__x0001__x0001__x0001__x0001_L@_x0001__x0001__x0001__x0001__x0001_ÀR@_x0001__x0001__x0001__x0001__x0001_ÀR@_x0001__x0001__x0001__x0001__x0001_ÀR@_x0001__x0001__x0001__x0001__x0001__x0001_K@_x0001__x0001__x0001__x0001__x0001_ÀR@_x0001__x0001__x0001__x0001__x0001__x0001_K@_x0001__x0001__x0001__x0001__x0001_ÀR@_x0001__x0001__x0001__x0001__x0001__x0001_@@_x0001__x0001__x0001__x0001__x0001_ÀR@_x0001__x0001__x0001__x0001__x0001__x0001_Q@_x0001__x0001__x0001__x0001__x0001_ÀR@_x0001__x0001__x0001__x0001__x0001__x0001_?@_x0001__x0001__x0001__x0001__x0001__x0001_@@_x0001__x0001__x0001__x0001__x0001_ÀR@_x0001__x0001__x0001__x0001__x0001_ÀR@_x0001__x0001__x0001__x0001__x0001__x0001_H@_x0001__x0001__x0001__x0001__x0001_R@_x0001__x0001__x0001__x0001__x0001_ÀR@_x0001__x0001__x0001__x0001__x0001_ÀR@_x0001__x0001__x0001__x0001__x0001_ÀR@_x0001__x0001__x0001__x0001__x0001__x0001_&lt;@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C@_x0001__x0001__x0001__x0001__x0001__x0002__x0001_ÀR@_x0001__x0001__x0001__x0001__x0001_H@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H@_x0001__x0001__x0001__x0001__x0001_ÀR@_x0001__x0001__x0001__x0001__x0001_@@_x0001__x0001__x0001__x0001__x0001__x0001_@@_x0001__x0001__x0001__x0001__x0001_ÀR@_x0001__x0001__x0001__x0001__x0001_ÀR@_x0001__x0001__x0001__x0001__x0001_ÀR@_x0001__x0001__x0001__x0001__x0001__x0001_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J@_x0001__x0001__x0001__x0001__x0001_ÀR@_x0001__x0002__x0001__x0001__x0001__x0001__x0001_ÀR@_x0001__x0001__x0001__x0001__x0001_ÀR@_x0001__x0001__x0001__x0001__x0001__x0001_F@_x0001__x0001__x0001__x0001__x0001_ÀR@_x0001__x0001__x0001__x0001__x0001_ÀR@_x0001__x0001__x0001__x0001__x0001_I@_x0001__x0001__x0001__x0001__x0001_ÀR@_x0001__x0001__x0001__x0001__x0001__x0001_=@_x0001__x0001__x0001__x0001__x0001_ÀR@_x0001__x0001__x0001__x0001__x0001_ÀR@_x0001__x0001__x0001__x0001__x0001__x0001_G@_x0001__x0001__x0001__x0001__x0001__x0001_B@_x0001__x0001__x0001__x0001__x0001_P@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R@_x0001__x0001__x0001__x0001__x0001_ÀR@_x0001__x0001__x0001__x0001__x0001_ÀR@_x0001__x0001__x0001__x0001__x0001_E@_x0001__x0001__x0001__x0001__x0001_ÀR@_x0001__x0001__x0001__x0001__x0001_ÀR@_x0001__x0001__x0001__x0001__x0001_ÀR@_x0001__x0001__x0001__x0001__x0001__x0001_=@_x0001__x0001__x0001__x0001__x0001_ÀR@_x0001__x0001__x0001__x0001__x0001_ÀR@_x0001__x0001__x0001__x0001__x0001__x0002__x0001_ÀR@_x0001__x0001__x0001__x0001__x0001_ÀR@_x0001__x0001__x0001__x0001__x0001_ÀR@_x0001__x0001__x0001__x0001__x0001_ÀR@_x0001__x0001__x0001__x0001__x0001__x0001_A@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P@_x0001__x0001__x0001__x0001__x0001_ÀR@_x0001__x0001__x0001__x0001__x0001_ÀR@_x0001__x0001__x0001__x0001__x0001_ÀR@_x0001__x0001__x0001__x0001__x0001_L@_x0001__x0001__x0001__x0001__x0001_ÀR@_x0001__x0001__x0001__x0001__x0001_ÀR@_x0001__x0001__x0001__x0001__x0001_ÀR@_x0001__x0001__x0001__x0001__x0001_ÀP@_x0001__x0001__x0001__x0001__x0001_ÀR@_x0001__x0001__x0001__x0001__x0001_ÀR@_x0001__x0001__x0001__x0001__x0001_ÀR@_x0001__x0001__x0001__x0001__x0001__x0001_?@_x0001__x0001__x0001__x0001__x0001_I@_x0001__x0001__x0001__x0001__x0001_D@_x0001__x0001__x0001__x0001__x0001_ÀR@_x0001__x0001__x0001__x0001__x0001_@@_x0001__x0001__x0001__x0001__x0001_ÀR@_x0001__x0002__x0001__x0001__x0001__x0001__x0001_ÀR@_x0001__x0001__x0001__x0001__x0001__x0001_F@_x0001__x0001__x0001__x0001__x0001_ÀR@_x0001__x0001__x0001__x0001__x0001__x0001_C@_x0001_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A@_x0001__x0001__x0001__x0001__x0001__x0001_&lt;@_x0001__x0001__x0001__x0001__x0001_L@_x0001__x0001__x0001__x0001__x0001_ÀR@_x0001__x0001__x0001__x0001__x0001_ÀR@_x0001__x0001__x0001__x0001__x0001_ÀR@_x0001__x0001__x0001__x0001__x0001_ÀR@_x0001__x0001__x0001__x0001__x0001__x0001_=@_x0001__x0001__x0001__x0001__x0001_C@_x0001__x0001__x0001__x0001__x0001_ÀR@_x0001__x0001__x0001__x0001__x0001__x0001_L@_x0001__x0001__x0001__x0001__x0001_B@_x0001__x0001__x0001__x0001__x0001__x0001_E@_x0001__x0001__x0001__x0001__x0001_ÀR@_x0001__x0001__x0001__x0001__x0001_ÀR@_x0001__x0001__x0001__x0001__x0001__x0001_K@_x0001__x0001__x0001__x0001__x0001_ÀR@_x0001__x0001__x0001__x0001__x0001__x0001_Q@_x0001__x0001__x0001__x0001__x0001_ÀR@_x0001__x0001__x0001__x0001__x0001__x0002__x0001__x0001_@@_x0001__x0001__x0001__x0001__x0001_ÀR@_x0001__x0001__x0001__x0001__x0001_ÀR@_x0001__x0001__x0001__x0001__x0001_ÀR@_x0001__x0001__x0001__x0001__x0001__x0001_P@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J@_x0001__x0001__x0001__x0001__x0001_ÀR@_x0001__x0001__x0001__x0001__x0001_ÀR@_x0001_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0002__x0001__x0001__x0001__x0001__x0001_ÀR@_x0001__x0001__x0001__x0001__x0001__x0001_F@_x0001__x0001__x0001__x0001__x0001_B@_x0001__x0001__x0001__x0001__x0001_ÀR@_x0001__x0001__x0001__x0001__x0001_ÀR@_x0001__x0001__x0001__x0001__x0001_ÀR@_x0001__x0001__x0001__x0001__x0001_ÀR@_x0001__x0001__x0001__x0001__x0001__x0001_E@_x0001__x0001__x0001__x0001__x0001_ÀR@_x0001__x0001__x0001__x0001__x0001__x0001_F@_x0001__x0001__x0001__x0001__x0001_ÀR@_x0001__x0001__x0001__x0001__x0001__x0001_?@_x0001__x0001__x0001__x0001__x0001_ÀR@_x0001__x0001__x0001__x0001__x0001__x0001_J@_x0001__x0001__x0001__x0001__x0001_ÀR@_x0001__x0001__x0001__x0001__x0001_ÀR@_x0001__x0001__x0001__x0001__x0001__x0001_E@_x0001__x0001__x0001__x0001__x0001_ÀR@_x0001__x0001__x0001__x0001__x0001_ÀR@_x0001__x0001__x0001__x0001__x0001_ÀR@_x0001__x0001__x0001__x0001__x0001_G@_x0001__x0001__x0001__x0001__x0001__x0001_&lt;@_x0001__x0001__x0001__x0001__x0001_ÀR@_x0001__x0001__x0001__x0001__x0001_ÀR@_x0001__x0001__x0001__x0001__x0001__x0001_&lt;@_x0001__x0001__x0001__x0001__x0001__x0001_=@_x0001__x0001__x0001__x0001__x0001_ÀR@_x0001__x0001__x0001__x0001__x0001_ÀR@_x0001__x0001__x0001__x0001__x0001_ÀR@_x0001__x0001__x0001__x0001__x0001_ÀR@_x0001__x0001__x0001__x0001__x0001__x0001_B@_x0001__x0001__x0001__x0001__x0001__x0002__x0001__x0001_K@_x0001__x0001__x0001__x0001__x0001_ÀR@_x0001__x0001__x0001__x0001__x0001__x0001_?@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E@_x0001__x0001__x0001__x0001__x0001_ÀR@_x0001__x0001__x0001__x0001__x0001_ÀR@_x0001__x0001__x0001__x0001__x0001__x0001_J@_x0001__x0001__x0001__x0001__x0001_ÀR@_x0001__x0001__x0001__x0001__x0001_ÀR@_x0001__x0001__x0001__x0001__x0001_ÀR@_x0001__x0001__x0001__x0001__x0001_L@_x0001__x0001__x0001__x0001__x0001_ÀR@_x0001__x0001__x0001__x0001__x0001_H@_x0001__x0001__x0001__x0001__x0001_ÀP@_x0001__x0001__x0001__x0001__x0001__x0001_A@_x0001__x0001__x0001__x0001__x0001_ÀR@_x0001__x0001__x0001__x0001__x0001_ÀR@_x0001__x0001__x0001__x0001__x0001_@@_x0001__x0001__x0001__x0001__x0001_ÀR@_x0001__x0002__x0001__x0001__x0001__x0001__x0001_ÀR@_x0001__x0001__x0001__x0001__x0001_M@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J@_x0001__x0001__x0001__x0001__x0001_ÀR@_x0001__x0001__x0001__x0001__x0001_ÀR@_x0001__x0001__x0001__x0001__x0001_ÀR@_x0001__x0001__x0001__x0001__x0001_ÀR@_x0001__x0001__x0001__x0001__x0001_J@_x0001__x0001__x0001__x0001__x0001_ÀR@_x0001__x0001__x0001__x0001__x0001_ÀR@_x0001__x0001__x0001__x0001__x0001__x0001_F@_x0001__x0001__x0001__x0001__x0001_ÀR@_x0001__x0001__x0001__x0001__x0001_C@_x0001__x0001__x0001__x0001__x0001_ÀR@_x0001__x0001__x0001__x0001__x0001_ÀR@_x0001__x0001__x0001__x0001__x0001_B@_x0001__x0001__x0001__x0001__x0001_ÀR@_x0001__x0001__x0001__x0001__x0001_ÀR@_x0001__x0001__x0001__x0001__x0001__x0002__x0001_ÀR@_x0001__x0001__x0001__x0001__x0001_ÀR@_x0001__x0001__x0001__x0001__x0001_ÀR@_x0001__x0001__x0001__x0001__x0001_ÀR@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E@_x0001__x0001__x0001__x0001__x0001_ÀR@_x0001__x0001__x0001__x0001__x0001_N@_x0001__x0001__x0001__x0001__x0001_ÀR@_x0001__x0001__x0001__x0001__x0001_B@_x0001__x0001__x0001__x0001__x0001_ÀR@_x0001__x0001__x0001__x0001__x0001_ÀR@_x0001__x0001__x0001__x0001__x0001_H@_x0001__x0001__x0001__x0001__x0001_ÀR@_x0001__x0001__x0001__x0001__x0001_ÀQ@_x0001__x0001__x0001__x0001__x0001_ÀR@_x0001__x0001__x0001__x0001__x0001_ÀR@_x0001__x0002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M@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Q@_x0001__x0001__x0001__x0001__x0001_ÀR@_x0001__x0001__x0001__x0001__x0001_ÀR@_x0001__x0001__x0001__x0001__x0001__x0001_Q@_x0001__x0001__x0001__x0001__x0001_ÀR@_x0001__x0001__x0001__x0001__x0001_ÀR@_x0001__x0001__x0001__x0001__x0001_@@_x0001__x0001__x0001__x0001__x0001_ÀR@_x0001__x0001__x0001__x0001__x0001_ÀR@_x0001__x0001__x0001__x0001__x0001_ÀR@_x0001__x0001__x0001__x0001__x0001_ÀR@_x0001__x0001__x0001__x0001__x0001__x0002__x0001_C@_x0001__x0001__x0001__x0001__x0001_L@_x0001__x0001__x0001__x0001__x0001__x0001_M@_x0001__x0001__x0001__x0001__x0001_B@_x0001__x0001__x0001__x0001__x0001_ÀR@_x0001__x0001__x0001__x0001__x0001__x0001_E@_x0001__x0001__x0001__x0001__x0001_ÀR@_x0001__x0001__x0001__x0001__x0001_ÀR@_x0001__x0001__x0001__x0001__x0001__x0001_R@_x0001__x0001__x0001__x0001__x0001_E@_x0001__x0001__x0001__x0001__x0001_ÀR@_x0001__x0001__x0001__x0001__x0001_ÀR@_x0001__x0001__x0001__x0001__x0001_ÀR@_x0001__x0001__x0001__x0001__x0001_I@_x0001__x0001__x0001__x0001__x0001_ÀR@_x0001__x0001__x0001__x0001__x0001_P@_x0001__x0001__x0001__x0001__x0001__x0001_G@_x0001__x0001__x0001__x0001__x0001_C@_x0001__x0001__x0001__x0001__x0001_@@_x0001__x0001__x0001__x0001__x0001_ÀR@_x0001__x0001__x0001__x0001__x0001_ÀR@_x0001__x0001__x0001__x0001__x0001_ÀR@_x0001__x0001__x0001__x0001__x0001_ÀR@_x0001__x0001__x0001__x0001__x0001__x0001_B@_x0001__x0001__x0001__x0001__x0001_ÀR@_x0001__x0001__x0001__x0001__x0001_B@_x0001__x0001__x0001__x0001__x0001_ÀR@_x0001__x0001__x0001__x0001__x0001_ÀR@_x0001__x0001__x0001__x0001__x0001_ÀR@_x0001__x0001__x0001__x0001__x0001_ÀR@_x0001__x0001__x0001__x0001__x0001_ÀR@_x0001__x0001__x0001__x0001__x0001_@@_x0001__x0002__x0001__x0001__x0001__x0001__x0001_C@_x0001__x0001__x0001__x0001__x0001_ÀR@_x0001__x0001__x0001__x0001__x0001_ÀR@_x0001__x0001__x0001__x0001__x0001_ÀR@_x0001__x0001__x0001__x0001__x0001_ÀR@_x0001__x0001__x0001__x0001__x0001_ÀR@_x0001__x0001__x0001__x0001__x0001_E@_x0001__x0001__x0001__x0001__x0001_ÀR@_x0001__x0001__x0001__x0001__x0001_ÀR@_x0001__x0001__x0001__x0001__x0001__x0001_=@_x0001__x0001__x0001__x0001__x0001_ÀR@_x0001__x0001__x0001__x0001__x0001_ÀR@_x0001__x0001__x0001__x0001__x0001__x0001_B@_x0001__x0001__x0001__x0001__x0001_ÀR@_x0001__x0001__x0001__x0001__x0001_ÀR@_x0001__x0001__x0001__x0001__x0001_D@_x0001__x0001__x0001__x0001__x0001_ÀR@_x0001__x0001__x0001__x0001__x0001__x0001_@@_x0001__x0001__x0001__x0001__x0001_@@_x0001__x0001__x0001__x0001__x0001_ÀR@_x0001__x0001__x0001__x0001__x0001_ÀR@_x0001__x0001__x0001__x0001__x0001_H@_x0001__x0001__x0001__x0001__x0001_ÀR@_x0001__x0001__x0001__x0001__x0001_ÀR@_x0001__x0001__x0001__x0001__x0001_J@_x0001__x0001__x0001__x0001__x0001_ÀR@_x0001__x0001__x0001__x0001__x0001__x0001_@@_x0001__x0001__x0001__x0001__x0001__x0001_C@_x0001__x0001__x0001__x0001__x0001_ÀR@_x0001__x0001__x0001__x0001__x0001_B@_x0001__x0001__x0001__x0001__x0001_C@_x0001__x0001__x0001__x0001__x0001__x0002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B@_x0001__x0001__x0001__x0001__x0001_ÀR@_x0001__x0001__x0001__x0001__x0001_E@_x0001__x0001__x0001__x0001__x0001_C@_x0001__x0001__x0001__x0001__x0001_ÀR@_x0001__x0001__x0001__x0001__x0001__x0001_A@_x0001__x0001__x0001__x0001__x0001_ÀR@_x0001__x0001__x0001__x0001__x0001_ÀR@_x0001__x0001__x0001__x0001__x0001_ÀR@_x0001__x0001__x0001__x0001__x0001_ÀR@_x0001__x0001__x0001__x0001__x0001__x0001_J@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L@_x0001__x0001__x0001__x0001__x0001_ÀR@_x0001__x0001__x0001__x0001__x0001__x0001_H@_x0001__x0002__x0001__x0001__x0001__x0001__x0001_ÀR@_x0001__x0001__x0001__x0001__x0001_ÀR@_x0001__x0001__x0001__x0001__x0001_G@_x0001__x0001__x0001__x0001__x0001_ÀR@_x0001__x0001__x0001__x0001__x0001_ÀR@_x0001__x0001__x0001__x0001__x0001_ÀR@_x0001__x0001__x0001__x0001__x0001_ÀR@_x0001__x0001__x0001__x0001__x0001__x0001_B@_x0001__x0001__x0001__x0001__x0001_G@_x0001__x0001__x0001__x0001__x0001__x0001_@@_x0001__x0001__x0001__x0001__x0001__x0001_P@_x0001__x0001__x0001__x0001__x0001_ÀR@_x0001__x0001__x0001__x0001__x0001_ÀR@_x0001__x0001__x0001__x0001__x0001_ÀR@_x0001__x0001__x0001__x0001__x0001_ÀR@_x0001__x0001__x0001__x0001__x0001_ÀR@_x0001__x0001__x0001__x0001__x0001_O@_x0001__x0001__x0001__x0001__x0001_ÀR@_x0001__x0001__x0001__x0001__x0001_ÀR@_x0001__x0001__x0001__x0001__x0001_ÀR@_x0001__x0001__x0001__x0001__x0001_ÀR@_x0001__x0001__x0001__x0001__x0001_ÀR@_x0001__x0001__x0001__x0001__x0001_ÀR@_x0001__x0001__x0001__x0001__x0001__x0001_C@_x0001__x0001__x0001__x0001__x0001__x0001_@@_x0001__x0001__x0001__x0001__x0001_ÀR@_x0001__x0001__x0001__x0001__x0001_ÀR@_x0001__x0001__x0001__x0001__x0001_ÀR@_x0001__x0001__x0001__x0001__x0001_ÀR@_x0001__x0001__x0001__x0001__x0001_ÀR@_x0001__x0001__x0001__x0001__x0001_E@_x0001__x0001__x0001__x0001__x0001__x0002__x0001_ÀR@_x0001__x0001__x0001__x0001__x0001_ÀR@_x0001__x0001__x0001__x0001__x0001_ÀR@_x0001__x0001__x0001__x0001__x0001_ÀR@_x0001__x0001__x0001__x0001__x0001_ÀR@_x0001__x0001__x0001__x0001__x0001_ÀR@_x0001__x0001__x0001__x0001__x0001__x0001_A@_x0001__x0001__x0001__x0001__x0001_ÀR@_x0001__x0001__x0001__x0001__x0001_ÀR@_x0001__x0001__x0001__x0001__x0001_ÀR@_x0001__x0001__x0001__x0001__x0001_@@_x0001__x0001__x0001__x0001__x0001_E@_x0001__x0001__x0001__x0001__x0001_ÀR@_x0001__x0001__x0001__x0001__x0001_ÀR@_x0001__x0001__x0001__x0001__x0001_ÀR@_x0001__x0001__x0001__x0001__x0001_ÀR@_x0001__x0001__x0001__x0001__x0001_B@_x0001__x0001__x0001__x0001__x0001_ÀR@_x0001__x0001__x0001__x0001__x0001_ÀR@_x0001__x0001__x0001__x0001__x0001_ÀR@_x0001__x0001__x0001__x0001__x0001_ÀR@_x0001__x0001__x0001__x0001__x0001_C@_x0001__x0001__x0001__x0001__x0001_ÀR@_x0001__x0001__x0001__x0001__x0001_ÀR@_x0001__x0001__x0001__x0001__x0001_M@_x0001__x0001__x0001__x0001__x0001_ÀR@_x0001__x0001__x0001__x0001__x0001_ÀR@_x0001__x0001__x0001__x0001__x0001__x0001_E@_x0001__x0001__x0001__x0001__x0001_ÀR@_x0001__x0001__x0001__x0001__x0001_J@_x0001__x0001__x0001__x0001__x0001__x0001_A@_x0001__x0001__x0001__x0001__x0001_ÀR@_x0001__x0002__x0001__x0001__x0001__x0001__x0001_ÀR@_x0001__x0001__x0001__x0001__x0001__x0001_C@_x0001__x0001__x0001__x0001__x0001_ÀR@_x0001__x0001__x0001__x0001__x0001_ÀR@_x0001__x0001__x0001__x0001__x0001__x0001_?@_x0001__x0001__x0001__x0001__x0001_@@_x0001__x0001__x0001__x0001__x0001__x0001_M@_x0001__x0001__x0001__x0001__x0001_ÀR@_x0001__x0001__x0001__x0001__x0001_ÀR@_x0001__x0001__x0001__x0001__x0001_ÀR@_x0001__x0001__x0001__x0001__x0001__x0001_A@_x0001__x0001__x0001__x0001__x0001__x0001_L@_x0001__x0001__x0001__x0001__x0001_G@_x0001__x0001__x0001__x0001__x0001_O@_x0001__x0001__x0001__x0001__x0001_ÀR@_x0001__x0001__x0001__x0001__x0001_ÀR@_x0001__x0001__x0001__x0001__x0001_ÀR@_x0001__x0001__x0001__x0001__x0001_ÀR@_x0001__x0001__x0001__x0001__x0001_ÀR@_x0001__x0001__x0001__x0001__x0001_ÀR@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C@_x0001__x0001__x0001__x0001__x0001_D@_x0001__x0001__x0001__x0001__x0001_C@_x0001__x0001__x0001__x0001__x0001__x0002__x0001_ÀR@_x0001__x0001__x0001__x0001__x0001_ÀR@_x0001__x0001__x0001__x0001__x0001_ÀR@_x0001_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O@_x0001__x0001__x0001__x0001__x0001_ÀR@_x0001__x0001__x0001__x0001__x0001_ÀR@_x0001__x0001__x0001__x0001__x0001__x0001_A@_x0001__x0001__x0001__x0001__x0001_ÀR@_x0001__x0001__x0001__x0001__x0001_ÀR@_x0001__x0001__x0001__x0001__x0001__x0001_K@_x0001__x0001__x0001__x0001__x0001_ÀR@_x0001__x0001__x0001__x0001__x0001_ÀR@_x0001__x0001__x0001__x0001__x0001_ÀR@_x0001__x0001__x0001__x0001__x0001_E@_x0001__x0001__x0001__x0001__x0001_ÀR@_x0001__x0001__x0001__x0001__x0001__x0001_H@_x0001__x0001__x0001__x0001__x0001_ÀR@_x0001__x0002_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B@_x0001__x0001__x0001__x0001__x0001__x0001_@@_x0001__x0001__x0001__x0001__x0001_ÀR@_x0001__x0001__x0001__x0001__x0001_N@_x0001__x0001__x0001__x0001__x0001__x0001_E@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ÀR@_x0001__x0001__x0001__x0001__x0001_ÀR@_x0001__x0001__x0001__x0001__x0001__x0001_&gt;@_x0001__x0001__x0001__x0001__x0001_ÀR@_x0001__x0001__x0001__x0001__x0001_ÀR@_x0001__x0001__x0001__x0001__x0001_ÀR@_x0001__x0001__x0001__x0001__x0001_ÀR@_x0001__x0001__x0001__x0001__x0001_ÀR@_x0001__x0001__x0001__x0001__x0001_@@_x0001__x0001__x0001__x0001__x0001_@@_x0001__x0001__x0001__x0001__x0001_ÀR@_x0001__x0001__x0001__x0001__x0001_ÀR@_x0001__x0001__x0001__x0001__x0001_ÀR@_x0001__x0001__x0001__x0001__x0001_ÀR@_x0001_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lt;@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0002_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C@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_x0001_F@_x0001__x0001__x0001__x0001__x0001__x0001_A@_x0001__x0001__x0001__x0001__x0001_ÀR@_x0001__x0001__x0001__x0001__x0001_ÀR@_x0001__x0001__x0001__x0001__x0001_ÀR@_x0001__x0001__x0001__x0001__x0001_ÀR@_x0001__x0001__x0001__x0001__x0001__x0001_B@_x0001__x0001__x0001__x0001__x0001_ÀR@_x0001__x0001__x0001__x0001__x0001_ÀR@_x0001__x0001__x0001__x0001__x0001__x0001_O@_x0001__x0001__x0001__x0001__x0001_ÀR@_x0001__x0001__x0001__x0001__x0001__x0002__x0001_ÀR@_x0001__x0001__x0001__x0001__x0001__x0001_O@_x0001__x0001__x0001__x0001__x0001_ÀR@_x0001__x0001__x0001__x0001__x0001_ÀR@_x0001__x0001__x0001__x0001__x0001_ÀR@_x0001__x0001__x0001__x0001__x0001_ÀR@_x0001__x0001__x0001__x0001__x0001_ÀR@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gt;@_x0001__x0001__x0001__x0001__x0001_ÀR@_x0001__x0001__x0001__x0001__x0001_ÀR@_x0001__x0001__x0001__x0001__x0001_ÀR@_x0001__x0001__x0001__x0001__x0001_ÀR@_x0001__x0001__x0001__x0001__x0001_R@_x0001__x0001__x0001__x0001__x0001_ÀR@_x0001__x0001__x0001__x0001__x0001_@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0002__x0001__x0001__x0001__x0001__x0001_ÀR@_x0001__x0001__x0001__x0001__x0001_ÀR@_x0001__x0001__x0001__x0001__x0001_ÀR@_x0001__x0001__x0001__x0001__x0001_ÀR@_x0001__x0001__x0001__x0001__x0001_ÀR@_x0001__x0001__x0001__x0001__x0001__x0001_C@_x0001__x0001__x0001__x0001__x0001_ÀR@_x0001__x0001__x0001__x0001__x0001_ÀR@_x0001__x0001__x0001__x0001__x0001_E@_x0001__x0001__x0001__x0001__x0001_ÀR@_x0001__x0001__x0001__x0001__x0001_J@_x0001__x0001__x0001__x0001__x0001_ÀR@_x0001__x0001__x0001__x0001__x0001_L@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G@_x0001__x0001__x0001__x0001__x0001_ÀR@_x0001__x0001__x0001__x0001__x0001_ÀR@_x0001__x0001__x0001__x0001__x0001_ÀR@_x0001__x0001__x0001__x0001__x0001__x0001_@@_x0001__x0001__x0001__x0001__x0001_O@_x0001__x0001__x0001__x0001__x0001_ÀR@_x0001__x0001__x0001__x0001__x0001_ÀR@_x0001__x0001__x0001__x0001__x0001_ÀR@_x0001__x0001__x0001__x0001__x0001_ÀR@_x0001__x0001__x0001__x0001__x0001_ÀR@_x0001__x0001__x0001__x0001__x0001__x0002__x0001__x0001_@@_x0001__x0001__x0001__x0001__x0001_ÀR@_x0001__x0001__x0001__x0001__x0001_ÀR@_x0001__x0001__x0001__x0001__x0001_ÀR@_x0001__x0001__x0001__x0001__x0001_ÀR@_x0001__x0001__x0001__x0001__x0001_ÀR@_x0001__x0001__x0001__x0001__x0001__x0001_O@_x0001__x0001__x0001__x0001__x0001__x0001_C@_x0001__x0001__x0001__x0001__x0001_ÀR@_x0001__x0001__x0001__x0001__x0001__x0001_@@_x0001__x0001__x0001__x0001__x0001_ÀR@_x0001__x0001__x0001__x0001__x0001_I@_x0001__x0001__x0001__x0001__x0001_ÀR@_x0001__x0001__x0001__x0001__x0001_ÀR@_x0001__x0001__x0001__x0001__x0001_I@_x0001__x0001__x0001__x0001__x0001__x0001_@@_x0001__x0001__x0001__x0001__x0001_ÀR@_x0001__x0001__x0001__x0001__x0001_E@_x0001__x0001__x0001__x0001__x0001_ÀR@_x0001__x0001__x0001__x0001__x0001_ÀR@_x0001__x0001__x0001__x0001__x0001__x0001_=@_x0001__x0001__x0001__x0001__x0001_ÀR@_x0001__x0001__x0001__x0001__x0001_ÀR@_x0001__x0001__x0001__x0001__x0001_ÀR@_x0001__x0001__x0001__x0001__x0001_G@_x0001__x0001__x0001__x0001__x0001_ÀR@_x0001__x0001__x0001__x0001__x0001_ÀR@_x0001__x0001__x0001__x0001__x0001__x0001_E@_x0001__x0001__x0001__x0001__x0001_ÀR@_x0001__x0001__x0001__x0001__x0001_ÀR@_x0001__x0001__x0001__x0001__x0001_ÀR@_x0001__x0001__x0001__x0001__x0001_ÀR@_x0001__x0002__x0001__x0001__x0001__x0001__x0001_ÀR@_x0001__x0001__x0001__x0001__x0001_ÀR@_x0001__x0001__x0001__x0001__x0001__x0001_J@_x0001__x0001__x0001__x0001__x0001__x0001_@@_x0001__x0001__x0001__x0001__x0001_ÀR@_x0001__x0001__x0001__x0001__x0001__x0001_O@_x0001__x0001__x0001__x0001__x0001_ÀR@_x0001__x0001__x0001__x0001__x0001_ÀR@_x0001__x0001__x0001__x0001__x0001_ÀR@_x0001__x0001__x0001__x0001__x0001_G@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L@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ÀR@_x0001__x0001__x0001__x0001__x0001_ÀR@_x0001__x0001__x0001__x0001__x0001_ÀR@_x0001__x0001__x0001__x0001__x0001__x0001_A@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_x0001_=@_x0001__x0001__x0001__x0001__x0001_ÀR@_x0001__x0001__x0001__x0001__x0001_G@_x0001__x0001__x0001__x0001__x0001_ÀR@_x0001__x0001__x0001__x0001__x0001_ÀR@_x0001__x0001__x0001__x0001__x0001_ÀR@_x0001_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J@_x0001__x0001__x0001__x0001__x0001_@@_x0001__x0001__x0001__x0001__x0001_ÀR@_x0001__x0001__x0001__x0001__x0001_ÀR@_x0001__x0001__x0001__x0001__x0001_ÀR@_x0001__x0001__x0001__x0001__x0001_ÀR@_x0001__x0001__x0001__x0001__x0001_ÀR@_x0001__x0002__x0001__x0001__x0001__x0001__x0001_ÀR@_x0001__x0001__x0001__x0001__x0001__x0001_&lt;@_x0001__x0001__x0001__x0001__x0001_ÀR@_x0001__x0001__x0001__x0001__x0001_ÀR@_x0001__x0001__x0001__x0001__x0001__x0001_F@_x0001__x0001__x0001__x0001__x0001_ÀR@_x0001__x0001__x0001__x0001__x0001_ÀR@_x0001__x0001__x0001__x0001__x0001_ÀR@_x0001__x0001__x0001__x0001__x0001_ÀR@_x0001__x0001__x0001__x0001__x0001_ÀR@_x0001__x0001__x0001__x0001__x0001_ÀR@_x0001__x0001__x0001__x0001__x0001__x0001_&gt;@_x0001__x0001__x0001__x0001__x0001_ÀR@_x0001__x0001__x0001__x0001__x0001_ÀR@_x0001__x0001__x0001__x0001__x0001__x0001_?@_x0001__x0001__x0001__x0001__x0001__x0001_P@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P@_x0001__x0001__x0001__x0001__x0001_ÀR@_x0001__x0001__x0001__x0001__x0001_ÀP@_x0001__x0001__x0001__x0001__x0001__x0001_H@_x0001__x0001__x0001__x0001__x0001_ÀR@_x0001__x0001__x0001__x0001__x0001_@Q@_x0001__x0001__x0001__x0001__x0001__x0002__x0001_ÀR@_x0001__x0001__x0001__x0001__x0001_ÀR@_x0001__x0001__x0001__x0001__x0001_ÀR@_x0001__x0001__x0001__x0001__x0001_ÀR@_x0001__x0001__x0001__x0001__x0001_ÀR@_x0001__x0001__x0001__x0001__x0001_ÀR@_x0001__x0001__x0001__x0001__x0001_ÀR@_x0001__x0001__x0001__x0001__x0001_J@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G@_x0001__x0001__x0001__x0001__x0001_ÀR@_x0001__x0001__x0001__x0001__x0001_ÀR@_x0001__x0001__x0001__x0001__x0001_I@_x0001__x0001__x0001__x0001__x0001_D@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0002__x0001__x0001__x0001__x0001__x0001_ÀR@_x0001__x0001__x0001__x0001__x0001_@R@_x0001__x0001__x0001__x0001__x0001_ÀR@_x0001__x0001__x0001__x0001__x0001__x0001_A@_x0001__x0001__x0001__x0001__x0001_ÀR@_x0001__x0001__x0001__x0001__x0001_ÀR@_x0001__x0001__x0001__x0001__x0001_C@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ÀP@_x0001__x0001__x0001__x0001__x0001__x0001_?@_x0001__x0001__x0001__x0001__x0001_@@_x0001__x0001__x0001__x0001__x0001_ÀR@_x0001__x0001__x0001__x0001__x0001_ÀR@_x0001__x0001__x0001__x0001__x0001_ÀQ@_x0001__x0001__x0001__x0001__x0001_ÀR@_x0001__x0001__x0001__x0001__x0001_C@_x0001__x0001__x0001__x0001__x0001_ÀR@_x0001__x0001__x0001__x0001__x0001_ÀR@_x0001__x0001__x0001__x0001__x0001_ÀR@_x0001__x0001__x0001__x0001__x0001_ÀR@_x0001__x0001__x0001__x0001__x0001_C@_x0001__x0001__x0001__x0001__x0001__x0001_@@_x0001__x0001__x0001__x0001__x0001_ÀR@_x0001__x0001__x0001__x0001__x0001_ÀR@_x0001__x0001__x0001__x0001__x0001_E@_x0001__x0001__x0001__x0001__x0001__x0002__x0001_ÀR@_x0001__x0001__x0001__x0001__x0001_ÀR@_x0001__x0001__x0001__x0001__x0001_ÀR@_x0001__x0001__x0001__x0001__x0001__x0001_K@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M@_x0001__x0001__x0001__x0001__x0001__x0001_G@_x0001__x0001__x0001__x0001__x0001_ÀR@_x0001__x0001__x0001__x0001__x0001_ÀR@_x0001__x0001__x0001__x0001__x0001__x0001_?@_x0001__x0001__x0001__x0001__x0001_ÀR@_x0001__x0001__x0001__x0001__x0001__x0001_@@_x0001__x0001__x0001__x0001__x0001_ÀR@_x0001__x0001__x0001__x0001__x0001_ÀR@_x0001__x0001__x0001__x0001__x0001_ÀR@_x0001__x0001__x0001__x0001__x0001_ÀR@_x0001__x0001__x0001__x0001__x0001__x0001_K@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G@_x0001__x0001__x0001__x0001__x0001__x0001_O@_x0001__x0002__x0001__x0001__x0001__x0001__x0001__x0001_G@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J@_x0001__x0001__x0001__x0001__x0001_ÀR@_x0001__x0001__x0001__x0001__x0001_ÀR@_x0001__x0001__x0001__x0001__x0001_ÀR@_x0001__x0001__x0001__x0001__x0001_ÀR@_x0001__x0001__x0001__x0001__x0001__x0001_K@_x0001__x0001__x0001__x0001__x0001_ÀR@_x0001__x0001__x0001__x0001__x0001_D@_x0001__x0001__x0001__x0001__x0001_ÀR@_x0001__x0001__x0001__x0001__x0001_ÀR@_x0001__x0001__x0001__x0001__x0001_ÀR@_x0001__x0001__x0001__x0001__x0001_ÀR@_x0001__x0001__x0001__x0001__x0001_ÀR@_x0001__x0001__x0001__x0001__x0001__x0001_C@_x0001__x0001__x0001__x0001__x0001__x0002__x0001_@Q@_x0001__x0001__x0001__x0001__x0001__x0001_G@_x0001__x0001__x0001__x0001__x0001__x0001_J@_x0001__x0001__x0001__x0001__x0001_ÀR@_x0001__x0001__x0001__x0001__x0001_ÀR@_x0001__x0001__x0001__x0001__x0001_ÀR@_x0001__x0001__x0001__x0001__x0001_ÀR@_x0001__x0001__x0001__x0001__x0001_ÀR@_x0001__x0001__x0001__x0001__x0001_ÀR@_x0001__x0001__x0001__x0001__x0001_B@_x0001__x0001__x0001__x0001__x0001_ÀR@_x0001__x0001__x0001__x0001__x0001_C@_x0001__x0001__x0001__x0001__x0001_ÀR@_x0001__x0001__x0001__x0001__x0001_ÀR@_x0001__x0001__x0001__x0001__x0001__x0001_O@_x0001__x0001__x0001__x0001__x0001_ÀR@_x0001__x0001__x0001__x0001__x0001_ÀR@_x0001__x0001__x0001__x0001__x0001_ÀR@_x0001__x0001__x0001__x0001__x0001_ÀR@_x0001__x0001__x0001__x0001__x0001__x0001_&gt;@_x0001__x0001__x0001__x0001__x0001_ÀR@_x0001__x0001__x0001__x0001__x0001_ÀR@_x0001__x0001__x0001__x0001__x0001_ÀR@_x0001__x0001__x0001__x0001__x0001_H@_x0001__x0001__x0001__x0001__x0001_ÀR@_x0001__x0001__x0001__x0001__x0001__x0001_H@_x0001__x0001__x0001__x0001__x0001_ÀR@_x0001__x0001__x0001__x0001__x0001_E@_x0001__x0001__x0001__x0001__x0001_ÀR@_x0001__x0001__x0001__x0001__x0001__x0001_E@_x0001__x0001__x0001__x0001__x0001__x0001_@@_x0001__x0001__x0001__x0001__x0001_ÀR@_x0001__x0002__x0001__x0001__x0001__x0001__x0001_ÀR@_x0001__x0001__x0001__x0001__x0001__x0001_C@_x0001__x0001__x0001__x0001__x0001__x0001_P@_x0001__x0001__x0001__x0001__x0001_ÀR@_x0001__x0001__x0001__x0001__x0001_ÀR@_x0001__x0001__x0001__x0001__x0001__x0001_=@_x0001__x0001__x0001__x0001__x0001_ÀR@_x0001__x0001__x0001__x0001__x0001_ÀR@_x0001__x0001__x0001__x0001__x0001__x0001_@@_x0001__x0001__x0001__x0001__x0001_ÀR@_x0001__x0001__x0001__x0001__x0001_@R@_x0001__x0001__x0001__x0001__x0001__x0001_P@_x0001__x0001__x0001__x0001__x0001_ÀR@_x0001__x0001__x0001__x0001__x0001_ÀP@_x0001__x0001__x0001__x0001__x0001_I@_x0001__x0001__x0001__x0001__x0001_ÀR@_x0001__x0001__x0001__x0001__x0001_ÀR@_x0001__x0001__x0001__x0001__x0001_ÀR@_x0001__x0001__x0001__x0001__x0001_@@_x0001__x0001__x0001__x0001__x0001_ÀR@_x0001__x0001__x0001__x0001__x0001_ÀR@_x0001__x0001__x0001__x0001__x0001_ÀR@_x0001__x0001__x0001__x0001__x0001__x0001_G@_x0001__x0001__x0001__x0001__x0001_ÀR@_x0001__x0001__x0001__x0001__x0001_R@_x0001__x0001__x0001__x0001__x0001__x0001_K@_x0001__x0001__x0001__x0001__x0001_ÀR@_x0001__x0001__x0001__x0001__x0001_ÀR@_x0001__x0001__x0001__x0001__x0001_G@_x0001__x0001__x0001__x0001__x0001_ÀR@_x0001__x0001__x0001__x0001__x0001__x0001_H@_x0001__x0001__x0001__x0001__x0001__x0002__x0001__x0001_=@_x0001__x0001__x0001__x0001__x0001_ÀR@_x0001__x0001__x0001__x0001__x0001__x0001_C@_x0001__x0001__x0001__x0001__x0001_E@_x0001__x0001__x0001__x0001__x0001_ÀR@_x0001__x0001__x0001__x0001__x0001_ÀR@_x0001__x0001__x0001__x0001__x0001_G@_x0001__x0001__x0001__x0001__x0001_ÀR@_x0001__x0001__x0001__x0001__x0001_E@_x0001__x0001__x0001__x0001__x0001_ÀR@_x0001__x0001__x0001__x0001__x0001_ÀR@_x0001__x0001__x0001__x0001__x0001__x0001_C@_x0001__x0001__x0001__x0001__x0001_ÀR@_x0001__x0001__x0001__x0001__x0001_ÀR@_x0001__x0001__x0001__x0001__x0001_ÀR@_x0001__x0001__x0001__x0001__x0001_ÀR@_x0001__x0001__x0001__x0001__x0001_ÀR@_x0001__x0001__x0001__x0001__x0001__x0001_&lt;@_x0001__x0001__x0001__x0001__x0001_L@_x0001__x0001__x0001__x0001__x0001__x0001_F@_x0001__x0001__x0001__x0001__x0001_ÀR@_x0001__x0001__x0001__x0001__x0001__x0001_?@_x0001__x0001__x0001__x0001__x0001_ÀR@_x0001__x0001__x0001__x0001__x0001_ÀR@_x0001__x0001__x0001__x0001__x0001_B@_x0001__x0001__x0001__x0001__x0001_ÀR@_x0001__x0001__x0001__x0001__x0001__x0001_F@_x0001__x0001__x0001__x0001__x0001_ÀR@_x0001__x0001__x0001__x0001__x0001_M@_x0001__x0001__x0001__x0001__x0001_ÀR@_x0001__x0001__x0001__x0001__x0001_ÀR@_x0001__x0001__x0001__x0001__x0001__x0001_K@_x0001__x0002__x0001__x0001__x0001__x0001__x0001_ÀR@_x0001__x0001__x0001__x0001__x0001__x0001_B@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M@_x0001__x0001__x0001__x0001__x0001_ÀR@_x0001__x0001__x0001__x0001__x0001_@R@_x0001__x0001__x0001__x0001__x0001_ÀR@_x0001__x0001__x0001__x0001__x0001_ÀR@_x0001__x0001__x0001__x0001__x0001_ÀR@_x0001__x0001__x0001__x0001__x0001_ÀR@_x0001__x0001__x0001__x0001__x0001_ÀR@_x0001__x0001__x0001__x0001__x0001_ÀR@_x0001__x0001__x0001__x0001__x0001__x0001_O@_x0001__x0001__x0001__x0001__x0001__x0001_F@_x0001__x0001__x0001__x0001__x0001_C@_x0001__x0001__x0001__x0001__x0001__x0001_C@_x0001__x0001__x0001__x0001__x0001_ÀR@_x0001__x0001__x0001__x0001__x0001__x0001_?@_x0001__x0001__x0001__x0001__x0001_ÀR@_x0001__x0001__x0001__x0001__x0001_J@_x0001__x0001__x0001__x0001__x0001_ÀR@_x0001__x0001__x0001__x0001__x0001_@@_x0001__x0001__x0001__x0001__x0001_ÀR@_x0001__x0001__x0001__x0001__x0001_ÀR@_x0001__x0001__x0001__x0001__x0001_ÀR@_x0001__x0001__x0001__x0001__x0001__x0002__x0001_ÀR@_x0001__x0001__x0001__x0001__x0001__x0001_&lt;@_x0001__x0001__x0001__x0001__x0001_ÀR@_x0001__x0001__x0001__x0001__x0001_ÀR@_x0001__x0001__x0001__x0001__x0001_ÀR@_x0001__x0001__x0001__x0001__x0001_ÀR@_x0001__x0001__x0001__x0001__x0001__x0001_?@_x0001__x0001__x0001__x0001__x0001__x0001_&lt;@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E@_x0001__x0001__x0001__x0001__x0001_ÀR@_x0001__x0001__x0001__x0001__x0001_ÀR@_x0001__x0001__x0001__x0001__x0001_E@_x0001__x0001__x0001__x0001__x0001_ÀR@_x0001__x0001__x0001__x0001__x0001__x0001_H@_x0001__x0001__x0001__x0001__x0001__x0001_E@_x0001__x0001__x0001__x0001__x0001_C@_x0001__x0001__x0001__x0001__x0001_ÀR@_x0001__x0001__x0001__x0001__x0001__x0001_C@_x0001__x0001__x0001__x0001__x0001_ÀR@_x0001__x0001__x0001__x0001__x0001_ÀR@_x0001__x0001__x0001__x0001__x0001_ÀR@_x0001__x0001__x0001__x0001__x0001_G@_x0001__x0001__x0001__x0001__x0001_ÀR@_x0001__x0002__x0001__x0001__x0001__x0001__x0001__x0001_L@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_x0001_A@_x0001__x0001__x0001__x0001__x0001_ÀR@_x0001__x0001__x0001__x0001__x0001_ÀR@_x0001__x0001__x0001__x0001__x0001_ÀR@_x0001__x0001__x0001__x0001__x0001_ÀR@_x0001__x0001__x0001__x0001__x0001_ÀR@_x0001__x0001__x0001__x0001__x0001__x0001_L@_x0001__x0001__x0001__x0001__x0001_ÀR@_x0001__x0001__x0001__x0001__x0001_ÀR@_x0001__x0001__x0001__x0001__x0001_ÀR@_x0001__x0001__x0001__x0001__x0001_ÀR@_x0001__x0001__x0001__x0001__x0001__x0001_&lt;@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C@_x0001__x0001__x0001__x0001__x0001_ÀR@_x0001__x0001__x0001__x0001__x0001__x0002__x0001_ÀR@_x0001__x0001__x0001__x0001__x0001_ÀR@_x0001__x0001__x0001__x0001__x0001_ÀR@_x0001__x0001__x0001__x0001__x0001__x0001_C@_x0001__x0001__x0001__x0001__x0001_ÀR@_x0001__x0001__x0001__x0001__x0001_ÀR@_x0001__x0001__x0001__x0001__x0001__x0001_L@_x0001__x0001__x0001__x0001__x0001_ÀR@_x0001__x0001__x0001__x0001__x0001_ÀR@_x0001__x0001__x0001__x0001__x0001_ÀR@_x0001__x0001__x0001__x0001__x0001_ÀR@_x0001__x0001__x0001__x0001__x0001_ÀR@_x0001__x0001__x0001__x0001__x0001_@Q@_x0001__x0001__x0001__x0001__x0001_ÀR@_x0001__x0001__x0001__x0001__x0001_B@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E@_x0001__x0001__x0001__x0001__x0001_ÀR@_x0001__x0001__x0001__x0001__x0001_ÀR@_x0001__x0001__x0001__x0001__x0001_ÀR@_x0001__x0001__x0001__x0001__x0001_ÀR@_x0001__x0001__x0001__x0001__x0001_ÀR@_x0001__x0002_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_x0001__x0001__x0001__x0001__x0001_ÀR@_x0001__x0001__x0001__x0001__x0001_ÀR@_x0001__x0001__x0001__x0001__x0001_ÀR@_x0001__x0001__x0001__x0001__x0001_G@_x0001__x0001__x0001__x0001__x0001_ÀR@_x0001__x0001__x0001__x0001__x0001_ÀR@_x0001__x0001__x0001__x0001__x0001__x0001_@@_x0001__x0001__x0001__x0001__x0001_ÀR@_x0001__x0001__x0001__x0001__x0001_ÀR@_x0001__x0001__x0001__x0001__x0001_ÀR@_x0001__x0001__x0001__x0001__x0001__x0001_P@_x0001__x0001__x0001__x0001__x0001__x0001_=@_x0001__x0001__x0001__x0001__x0001_ÀR@_x0001__x0001__x0001__x0001__x0001__x0001_=@_x0001__x0001__x0001__x0001__x0001_ÀR@_x0001__x0001__x0001__x0001__x0001_ÀR@_x0001__x0001__x0001__x0001__x0001__x0001_F@_x0001__x0001__x0001__x0001__x0001__x0001_F@_x0001__x0001__x0001__x0001__x0001_ÀR@_x0001__x0001__x0001__x0001__x0001__x0001_E@_x0001__x0001__x0001__x0001__x0001_ÀR@_x0001__x0001__x0001__x0001__x0001__x0001_J@_x0001__x0001__x0001__x0001__x0001_ÀR@_x0001__x0001__x0001__x0001__x0001__x0002__x0001_ÀR@_x0001__x0001__x0001__x0001__x0001__x0001_=@_x0001__x0001__x0001__x0001__x0001_ÀR@_x0001__x0001__x0001__x0001__x0001_ÀR@_x0001__x0001__x0001__x0001__x0001_ÀR@_x0001__x0001__x0001__x0001__x0001_ÀR@_x0001__x0001__x0001__x0001__x0001_ÀR@_x0001__x0001__x0001__x0001__x0001_E@_x0001__x0001__x0001__x0001__x0001_ÀP@_x0001__x0001__x0001__x0001__x0001_E@_x0001__x0001__x0001__x0001__x0001_ÀR@_x0001__x0001__x0001__x0001__x0001_ÀR@_x0001__x0001__x0001__x0001__x0001_ÀR@_x0001__x0001__x0001__x0001__x0001_ÀR@_x0001__x0001__x0001__x0001__x0001_ÀR@_x0001__x0001__x0001__x0001__x0001_R@_x0001__x0001__x0001__x0001__x0001_E@_x0001__x0001__x0001__x0001__x0001_ÀR@_x0001__x0001__x0001__x0001__x0001_I@_x0001__x0001__x0001__x0001__x0001_ÀR@_x0001__x0001__x0001__x0001__x0001_ÀR@_x0001__x0001__x0001__x0001__x0001__x0001_B@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0002__x0001__x0001__x0001__x0001__x0001_ÀR@_x0001__x0001__x0001__x0001__x0001_ÀR@_x0001__x0001__x0001__x0001__x0001_O@_x0001__x0001__x0001__x0001__x0001_ÀR@_x0001__x0001__x0001__x0001__x0001_D@_x0001__x0001__x0001__x0001__x0001_ÀR@_x0001__x0001__x0001__x0001__x0001_C@_x0001__x0001__x0001__x0001__x0001_ÀR@_x0001__x0001__x0001__x0001__x0001_ÀR@_x0001__x0001__x0001__x0001__x0001_ÀR@_x0001__x0001__x0001__x0001__x0001_ÀR@_x0001__x0001__x0001__x0001__x0001_ÀR@_x0001__x0001__x0001__x0001__x0001__x0001_B@_x0001__x0001__x0001__x0001__x0001_ÀR@_x0001__x0001__x0001__x0001__x0001_D@_x0001__x0001__x0001__x0001__x0001_ÀR@_x0001__x0001__x0001__x0001__x0001__x0001_F@_x0001__x0001__x0001__x0001__x0001_ÀR@_x0001__x0001__x0001__x0001__x0001_ÀR@_x0001__x0001__x0001__x0001__x0001_@@_x0001__x0001__x0001__x0001__x0001__x0001_A@_x0001__x0001__x0001__x0001__x0001_ÀR@_x0001__x0001__x0001__x0001__x0001_M@_x0001__x0001__x0001__x0001__x0001_ÀR@_x0001__x0001__x0001__x0001__x0001_I@_x0001__x0001__x0001__x0001__x0001_ÀR@_x0001__x0001__x0001__x0001__x0001__x0001_A@_x0001__x0001__x0001__x0001__x0001_ÀR@_x0001__x0001__x0001__x0001__x0001_ÀR@_x0001__x0001__x0001__x0001__x0001_ÀR@_x0001__x0001__x0001__x0001__x0001_ÀR@_x0001__x0001__x0001__x0001__x0001__x0002__x0001_ÀR@_x0001__x0001__x0001__x0001__x0001__x0001_=@_x0001__x0001__x0001__x0001__x0001__x0001_G@_x0001__x0001__x0001__x0001__x0001_ÀR@_x0001__x0001__x0001__x0001__x0001_ÀR@_x0001__x0001__x0001__x0001__x0001_ÀR@_x0001__x0001__x0001__x0001__x0001_ÀR@_x0001__x0001__x0001__x0001__x0001__x0001_J@_x0001__x0001__x0001__x0001__x0001_ÀR@_x0001__x0001__x0001__x0001__x0001_ÀR@_x0001__x0001__x0001__x0001__x0001__x0001_J@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Q@_x0001__x0001__x0001__x0001__x0001_@@_x0001__x0001__x0001__x0001__x0001_ÀR@_x0001__x0002__x0001__x0001__x0001__x0001__x0001_ÀR@_x0001__x0001__x0001__x0001__x0001_@@_x0001__x0001__x0001__x0001__x0001_ÀR@_x0001__x0001__x0001__x0001__x0001__x0001_H@_x0001__x0001__x0001__x0001__x0001_ÀR@_x0001__x0001__x0001__x0001__x0001__x0001_@@_x0001__x0001__x0001__x0001__x0001_P@_x0001__x0001__x0001__x0001__x0001_ÀR@_x0001__x0001__x0001__x0001__x0001_ÀR@_x0001__x0001__x0001__x0001__x0001__x0001_A@_x0001__x0001__x0001__x0001__x0001_ÀR@_x0001__x0001__x0001__x0001__x0001_ÀR@_x0001__x0001__x0001__x0001__x0001_ÀR@_x0001__x0001__x0001__x0001__x0001_ÀR@_x0001__x0001__x0001__x0001__x0001_ÀR@_x0001__x0001__x0001__x0001__x0001__x0001_B@_x0001__x0001__x0001__x0001__x0001__x0001_C@_x0001__x0001__x0001__x0001__x0001_@@_x0001__x0001__x0001__x0001__x0001__x0001_A@_x0001__x0001__x0001__x0001__x0001_J@_x0001__x0001__x0001__x0001__x0001_C@_x0001__x0001__x0001__x0001__x0001_ÀR@_x0001__x0001__x0001__x0001__x0001_G@_x0001__x0001__x0001__x0001__x0001_ÀR@_x0001__x0001__x0001__x0001__x0001_ÀR@_x0001__x0001__x0001__x0001__x0001__x0001_B@_x0001__x0001__x0001__x0001__x0001__x0001_K@_x0001__x0001__x0001__x0001__x0001_ÀR@_x0001__x0001__x0001__x0001__x0001_ÀR@_x0001__x0001__x0001__x0001__x0001_ÀR@_x0001__x0001__x0001__x0001__x0001_ÀR@_x0001__x0001__x0001__x0001__x0001__x0002__x0001_ÀR@_x0001__x0001__x0001__x0001__x0001__x0001_J@_x0001__x0001__x0001__x0001__x0001_ÀR@_x0001__x0001__x0001__x0001__x0001__x0001_A@_x0001__x0001__x0001__x0001__x0001_ÀR@_x0001__x0001__x0001__x0001__x0001_ÀR@_x0001__x0001__x0001__x0001__x0001__x0001_C@_x0001__x0001__x0001__x0001__x0001__x0001_@@_x0001__x0001__x0001__x0001__x0001_C@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_x0001_F@_x0001__x0001__x0001__x0001__x0001_ÀR@_x0001__x0001__x0001__x0001__x0001_D@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0002__x0001__x0001__x0001__x0001__x0001_ÀR@_x0001__x0001__x0001__x0001__x0001_ÀR@_x0001__x0001__x0001__x0001__x0001_ÀR@_x0001__x0001__x0001__x0001__x0001_ÀR@_x0001__x0001__x0001__x0001__x0001_ÀR@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_x0001_F@_x0001__x0001__x0001__x0001__x0001__x0001_E@_x0001__x0001__x0001__x0001__x0001_ÀR@_x0001__x0001__x0001__x0001__x0001_ÀR@_x0001__x0001__x0001__x0001__x0001__x0001_F@_x0001__x0001__x0001__x0001__x0001__x0001_@@_x0001__x0001__x0001__x0001__x0001_ÀR@_x0001__x0001__x0001__x0001__x0001_ÀR@_x0001__x0001__x0001__x0001__x0001_ÀR@_x0001__x0001__x0001__x0001__x0001_ÀR@_x0001__x0001__x0001__x0001__x0001__x0001_A@_x0001__x0001__x0001__x0001__x0001_ÀR@_x0001__x0001__x0001__x0001__x0001_ÀR@_x0001__x0001__x0001__x0001__x0001_ÀR@_x0001__x0001__x0001__x0001__x0001_ÀR@_x0001__x0001__x0001__x0001__x0001_ÀR@_x0001__x0001__x0001__x0001__x0001__x0001_H@_x0001__x0001__x0001__x0001__x0001_ÀR@_x0001__x0001__x0001__x0001__x0001_C@_x0001__x0001__x0001__x0001__x0001__x0002__x0001_ÀR@_x0001__x0001__x0001__x0001__x0001__x0001_C@_x0001__x0001__x0001__x0001__x0001_ÀR@_x0001__x0001__x0001__x0001__x0001__x0001_@@_x0001__x0001__x0001__x0001__x0001_ÀR@_x0001__x0001__x0001__x0001__x0001_ÀR@_x0001__x0001__x0001__x0001__x0001_ÀR@_x0001__x0001__x0001__x0001__x0001_ÀR@_x0001__x0001__x0001__x0001__x0001_C@_x0001__x0001__x0001__x0001__x0001_ÀR@_x0001__x0001__x0001__x0001__x0001_ÀR@_x0001__x0001__x0001__x0001__x0001_ÀR@_x0001__x0001__x0001__x0001__x0001_ÀR@_x0001__x0001__x0001__x0001__x0001__x0001_E@_x0001__x0001__x0001__x0001__x0001__x0001_J@_x0001__x0001__x0001__x0001__x0001__x0001_E@_x0001__x0001__x0001__x0001__x0001_B@_x0001__x0001__x0001__x0001__x0001_ÀR@_x0001__x0001__x0001__x0001__x0001_ÀR@_x0001__x0001__x0001__x0001__x0001_ÀR@_x0001__x0001__x0001__x0001__x0001_B@_x0001__x0001__x0001__x0001__x0001_ÀR@_x0001__x0001__x0001__x0001__x0001_ÀR@_x0001__x0001__x0001__x0001__x0001_ÀR@_x0001__x0001__x0001__x0001__x0001__x0001_E@_x0001__x0001__x0001__x0001__x0001_ÀR@_x0001__x0001__x0001__x0001__x0001_ÀR@_x0001__x0001__x0001__x0001__x0001__x0001_K@_x0001__x0001__x0001__x0001__x0001__x0001_E@_x0001__x0001__x0001__x0001__x0001_ÀR@_x0001__x0001__x0001__x0001__x0001_ÀR@_x0001__x0001__x0001__x0001__x0001__x0001_F@_x0001__x0002__x0001__x0001__x0001__x0001__x0001_ÀR@_x0001__x0001__x0001__x0001__x0001__x0001_H@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K@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_x0001_A@_x0001__x0001__x0001__x0001__x0001_@@_x0001__x0001__x0001__x0001__x0001_ÀR@_x0001__x0001__x0001__x0001__x0001_@Q@_x0001__x0001__x0001__x0001__x0001_ÀR@_x0001__x0001__x0001__x0001__x0001__x0001_C@_x0001__x0001__x0001__x0001__x0001_ÀR@_x0001__x0001__x0001__x0001__x0001_@Q@_x0001__x0001__x0001__x0001__x0001_ÀR@_x0001__x0001__x0001__x0001__x0001_ÀR@_x0001__x0001__x0001__x0001__x0001__x0002__x0001_ÀR@_x0001__x0001__x0001__x0001__x0001_ÀR@_x0001__x0001__x0001__x0001__x0001_ÀR@_x0001__x0001__x0001__x0001__x0001_ÀR@_x0001__x0001__x0001__x0001__x0001_ÀR@_x0001__x0001__x0001__x0001__x0001_C@_x0001__x0001__x0001__x0001__x0001__x0001_B@_x0001__x0001__x0001__x0001__x0001__x0001_&lt;@_x0001__x0001__x0001__x0001__x0001_ÀR@_x0001__x0001__x0001__x0001__x0001_ÀR@_x0001__x0001__x0001__x0001__x0001_ÀR@_x0001__x0001__x0001__x0001__x0001_ÀR@_x0001__x0001__x0001__x0001__x0001_ÀR@_x0001__x0001__x0001__x0001__x0001__x0001_R@_x0001__x0001__x0001__x0001__x0001_ÀR@_x0001__x0001__x0001__x0001__x0001_ÀR@_x0001__x0001__x0001__x0001__x0001_ÀR@_x0001__x0001__x0001__x0001__x0001_@R@_x0001__x0001__x0001__x0001__x0001__x0001_C@_x0001__x0001__x0001__x0001__x0001_R@_x0001__x0001__x0001__x0001__x0001_ÀR@_x0001__x0001__x0001__x0001__x0001_C@_x0001__x0001__x0001__x0001__x0001_ÀR@_x0001__x0001__x0001__x0001__x0001__x0001_G@_x0001__x0001__x0001__x0001__x0001_@@_x0001__x0001__x0001__x0001__x0001_ÀR@_x0001__x0001__x0001__x0001__x0001__x0001_B@_x0001__x0001__x0001__x0001__x0001__x0001_J@_x0001__x0001__x0001__x0001__x0001__x0001_=@_x0001__x0001__x0001__x0001__x0001_B@_x0001__x0001__x0001__x0001__x0001__x0001_&lt;@_x0001__x0001__x0001__x0001__x0001_ÀR@_x0001__x0002__x0001__x0001__x0001__x0001__x0001_ÀR@_x0001__x0001__x0001__x0001__x0001__x0001_M@_x0001__x0001__x0001__x0001__x0001_ÀR@_x0001__x0001__x0001__x0001__x0001_I@_x0001__x0001__x0001__x0001__x0001_ÀR@_x0001__x0001__x0001__x0001__x0001_ÀR@_x0001__x0001__x0001__x0001__x0001_@@_x0001__x0001__x0001__x0001__x0001_ÀR@_x0001__x0001__x0001__x0001__x0001_ÀR@_x0001__x0001__x0001__x0001__x0001_ÀR@_x0001__x0001__x0001__x0001__x0001_ÀR@_x0001__x0001__x0001__x0001__x0001__x0001_P@_x0001__x0001__x0001__x0001__x0001__x0001_Q@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_x0001_A@_x0001__x0001__x0001__x0001__x0001_ÀR@_x0001__x0001__x0001__x0001__x0001_ÀR@_x0001__x0001__x0001__x0001__x0001_@@_x0001__x0001__x0001__x0001__x0001_ÀR@_x0001__x0001__x0001__x0001__x0001_ÀR@_x0001__x0001__x0001__x0001__x0001__x0001_F@_x0001__x0001__x0001__x0001__x0001__x0002__x0001_ÀR@_x0001__x0001__x0001__x0001__x0001_ÀR@_x0001__x0001__x0001__x0001__x0001_ÀR@_x0001__x0001__x0001__x0001__x0001_@Q@_x0001__x0001__x0001__x0001__x0001_ÀR@_x0001__x0001__x0001__x0001__x0001_ÀR@_x0001__x0001__x0001__x0001__x0001_ÀR@_x0001__x0001__x0001__x0001__x0001_ÀR@_x0001__x0001__x0001__x0001__x0001_B@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G@_x0001__x0001__x0001__x0001__x0001_ÀR@_x0001__x0001__x0001__x0001__x0001_ÀR@_x0001__x0001__x0001__x0001__x0001_ÀR@_x0001__x0001__x0001__x0001__x0001__x0001_&lt;@_x0001__x0001__x0001__x0001__x0001_ÀR@_x0001__x0001__x0001__x0001__x0001__x0001_@@_x0001__x0001__x0001__x0001__x0001_ÀR@_x0001__x0001__x0001__x0001__x0001__x0001_=@_x0001__x0001__x0001__x0001__x0001_ÀR@_x0001__x0001__x0001__x0001__x0001__x0001_A@_x0001__x0001__x0001__x0001__x0001_ÀR@_x0001__x0002__x0001__x0001__x0001__x0001__x0001__x0001_&lt;@_x0001__x0001__x0001__x0001__x0001_ÀR@_x0001__x0001__x0001__x0001__x0001_ÀR@_x0001__x0001__x0001__x0001__x0001_ÀR@_x0001__x0001__x0001__x0001__x0001_ÀR@_x0001__x0001__x0001__x0001__x0001_ÀR@_x0001__x0001__x0001__x0001__x0001__x0001_J@_x0001__x0001__x0001__x0001__x0001_ÀR@_x0001__x0001__x0001__x0001__x0001_ÀR@_x0001__x0001__x0001__x0001__x0001_ÀR@_x0001__x0001__x0001__x0001__x0001_ÀR@_x0001__x0001__x0001__x0001__x0001__x0001_E@_x0001__x0001__x0001__x0001__x0001_M@_x0001__x0001__x0001__x0001__x0001_ÀR@_x0001__x0001__x0001__x0001__x0001_ÀR@_x0001__x0001__x0001__x0001__x0001_ÀR@_x0001__x0001__x0001__x0001__x0001_ÀR@_x0001__x0001__x0001__x0001__x0001_ÀR@_x0001__x0001__x0001__x0001__x0001__x0001_O@_x0001__x0001__x0001__x0001__x0001_ÀR@_x0001__x0001__x0001__x0001__x0001_ÀR@_x0001__x0001__x0001__x0001__x0001_ÀR@_x0001__x0001__x0001__x0001__x0001_ÀR@_x0001__x0001__x0001__x0001__x0001_O@_x0001__x0001__x0001__x0001__x0001__x0001_B@_x0001__x0001__x0001__x0001__x0001_ÀR@_x0001__x0001__x0001__x0001__x0001__x0001_H@_x0001__x0001__x0001__x0001__x0001_ÀR@_x0001__x0001__x0001__x0001__x0001_@@_x0001__x0001__x0001__x0001__x0001_G@_x0001__x0001__x0001__x0001__x0001_ÀR@_x0001__x0001__x0001__x0001__x0001__x0002__x0001__x0001_@@_x0001__x0001__x0001__x0001__x0001__x0001_L@_x0001__x0001__x0001__x0001__x0001_ÀR@_x0001__x0001__x0001__x0001__x0001_ÀR@_x0001__x0001__x0001__x0001__x0001_ÀR@_x0001__x0001__x0001__x0001__x0001_ÀR@_x0001__x0001__x0001__x0001__x0001__x0001_?@_x0001__x0001__x0001__x0001__x0001__x0001_B@_x0001__x0001__x0001__x0001__x0001_ÀR@_x0001__x0001__x0001__x0001__x0001_ÀR@_x0001__x0001__x0001__x0001__x0001_ÀR@_x0001__x0001__x0001__x0001__x0001__x0001_=@_x0001__x0001__x0001__x0001__x0001__x0001_M@_x0001__x0001__x0001__x0001__x0001_E@_x0001__x0001__x0001__x0001__x0001__x0001_H@_x0001_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R@_x0001__x0001__x0001__x0001__x0001_ÀR@_x0001__x0001__x0001__x0001__x0001_ÀR@_x0001__x0001__x0001__x0001__x0001__x0001_Q@_x0001__x0001__x0001__x0001__x0001_ÀR@_x0001__x0002_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lt;@_x0001__x0001__x0001__x0001__x0001_ÀR@_x0001__x0001__x0001__x0001__x0001_ÀR@_x0001__x0001__x0001__x0001__x0001_ÀR@_x0001__x0001__x0001__x0001__x0001__x0001_C@_x0001__x0001__x0001__x0001__x0001_ÀR@_x0001__x0001__x0001__x0001__x0001__x0001_F@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M@_x0001__x0001__x0001__x0001__x0001_ÀR@_x0001__x0001__x0001__x0001__x0001_@@_x0001__x0001__x0001__x0001__x0001_ÀR@_x0001__x0001__x0001__x0001__x0001_ÀR@_x0001__x0001__x0001__x0001__x0001_B@_x0001__x0001__x0001__x0001__x0001_ÀR@_x0001__x0001__x0001__x0001__x0001__x0002__x0001_ÀR@_x0001__x0001__x0001__x0001__x0001_ÀR@_x0001__x0001__x0001__x0001__x0001__x0001_@@_x0001__x0001__x0001__x0001__x0001_ÀR@_x0001__x0001__x0001__x0001__x0001_E@_x0001__x0001__x0001__x0001__x0001_ÀR@_x0001__x0001__x0001__x0001__x0001_ÀR@_x0001__x0001__x0001__x0001__x0001__x0001_?@_x0001__x0001__x0001__x0001__x0001_B@_x0001__x0001__x0001__x0001__x0001_@Q@_x0001__x0001__x0001__x0001__x0001_P@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B@_x0001__x0001__x0001__x0001__x0001_N@_x0001__x0001__x0001__x0001__x0001_ÀR@_x0001__x0002__x0001__x0001__x0001__x0001__x0001_ÀR@_x0001__x0001__x0001__x0001__x0001_ÀR@_x0001__x0001__x0001__x0001__x0001_ÀR@_x0001__x0001__x0001__x0001__x0001_ÀR@_x0001__x0001__x0001__x0001__x0001__x0001_&lt;@_x0001__x0001__x0001__x0001__x0001_ÀR@_x0001__x0001__x0001__x0001__x0001_ÀR@_x0001__x0001__x0001__x0001__x0001_ÀR@_x0001__x0001__x0001__x0001__x0001_ÀR@_x0001__x0001__x0001__x0001__x0001_L@_x0001__x0001__x0001__x0001__x0001_B@_x0001__x0001__x0001__x0001__x0001_@@_x0001__x0001__x0001__x0001__x0001_ÀR@_x0001__x0001__x0001__x0001__x0001_ÀR@_x0001__x0001__x0001__x0001__x0001__x0001_=@_x0001__x0001__x0001__x0001__x0001_ÀR@_x0001__x0001__x0001__x0001__x0001_ÀR@_x0001__x0001__x0001__x0001__x0001_L@_x0001__x0001__x0001__x0001__x0001_ÀR@_x0001__x0001__x0001__x0001__x0001_ÀR@_x0001__x0001__x0001__x0001__x0001_G@_x0001__x0001__x0001__x0001__x0001_E@_x0001__x0001__x0001__x0001__x0001_ÀR@_x0001__x0001__x0001__x0001__x0001__x0001_&lt;@_x0001__x0001__x0001__x0001__x0001_ÀR@_x0001__x0001__x0001__x0001__x0001_ÀR@_x0001__x0001__x0001__x0001__x0001_ÀR@_x0001__x0001__x0001__x0001__x0001__x0001_?@_x0001__x0001__x0001__x0001__x0001_ÀR@_x0001__x0001__x0001__x0001__x0001__x0001_&lt;@_x0001__x0001__x0001__x0001__x0001_ÀR@_x0001__x0001__x0001__x0001__x0001__x0002__x0001_ÀR@_x0001__x0001__x0001__x0001__x0001_ÀR@_x0001__x0001__x0001__x0001__x0001_ÀR@_x0001__x0001__x0001__x0001__x0001_ÀR@_x0001__x0001__x0001__x0001__x0001_ÀR@_x0001__x0001__x0001__x0001__x0001_ÀP@_x0001__x0001__x0001__x0001__x0001__x0001_E@_x0001__x0001__x0001__x0001__x0001_ÀR@_x0001__x0001__x0001__x0001__x0001_@@_x0001__x0001__x0001__x0001__x0001_ÀR@_x0001__x0001__x0001__x0001__x0001_ÀR@_x0001__x0001__x0001__x0001__x0001_ÀR@_x0001__x0001__x0001__x0001__x0001_ÀR@_x0001__x0001__x0001__x0001__x0001__x0001_H@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_x0001_P@_x0001__x0001__x0001__x0001__x0001__x0001_?@_x0001__x0001__x0001__x0001__x0001__x0001_Q@_x0001__x0001__x0001__x0001__x0001__x0001_E@_x0001__x0001__x0001__x0001__x0001_ÀR@_x0001__x0001__x0001__x0001__x0001_ÀR@_x0001__x0002__x0001__x0001__x0001__x0001__x0001_ÀR@_x0001__x0001__x0001__x0001__x0001_ÀR@_x0001__x0001__x0001__x0001__x0001_ÀR@_x0001__x0001__x0001__x0001__x0001_ÀR@_x0001__x0001__x0001__x0001__x0001_G@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E@_x0001__x0001__x0001__x0001__x0001_ÀR@_x0001__x0001__x0001__x0001__x0001_ÀR@_x0001__x0001__x0001__x0001__x0001_ÀR@_x0001__x0001__x0001__x0001__x0001_G@_x0001__x0001__x0001__x0001__x0001_ÀR@_x0001__x0001__x0001__x0001__x0001_B@_x0001__x0001__x0001__x0001__x0001_ÀR@_x0001__x0001__x0001__x0001__x0001_ÀR@_x0001__x0001__x0001__x0001__x0001_N@_x0001__x0001__x0001__x0001__x0001_@@_x0001__x0001__x0001__x0001__x0001_ÀR@_x0001__x0001__x0001__x0001__x0001_ÀR@_x0001__x0001__x0001__x0001__x0001__x0001_=@_x0001__x0001__x0001__x0001__x0001__x0001_G@_x0001__x0001__x0001__x0001__x0001_ÀR@_x0001__x0001__x0001__x0001__x0001_ÀR@_x0001__x0001__x0001__x0001__x0001__x0002__x0001_ÀR@_x0001__x0001__x0001__x0001__x0001_ÀR@_x0001__x0001__x0001__x0001__x0001_ÀR@_x0001__x0001__x0001__x0001__x0001_ÀR@_x0001__x0001__x0001__x0001__x0001__x0001_B@_x0001__x0001__x0001__x0001__x0001_R@_x0001__x0001__x0001__x0001__x0001_ÀR@_x0001__x0001__x0001__x0001__x0001_ÀR@_x0001__x0001__x0001__x0001__x0001_ÀR@_x0001__x0001__x0001__x0001__x0001_ÀR@_x0001__x0001__x0001__x0001__x0001_@@_x0001__x0001__x0001__x0001__x0001_ÀR@_x0001__x0001__x0001__x0001__x0001_ÀR@_x0001__x0001__x0001__x0001__x0001_ÀR@_x0001__x0001__x0001__x0001__x0001_C@_x0001__x0001__x0001__x0001__x0001_ÀR@_x0001__x0001__x0001__x0001__x0001_ÀR@_x0001__x0001__x0001__x0001__x0001_ÀR@_x0001__x0001__x0001__x0001__x0001_ÀR@_x0001__x0001__x0001__x0001__x0001_ÀR@_x0001__x0001__x0001__x0001__x0001__x0001_B@_x0001__x0001__x0001__x0001__x0001__x0001_A@_x0001__x0001__x0001__x0001__x0001__x0001_K@_x0001__x0001__x0001__x0001__x0001_ÀR@_x0001__x0001__x0001__x0001__x0001__x0001_A@_x0001__x0001__x0001__x0001__x0001_ÀR@_x0001__x0001__x0001__x0001__x0001_ÀR@_x0001__x0001__x0001__x0001__x0001_@@_x0001__x0001__x0001__x0001__x0001__x0001_P@_x0001__x0001__x0001__x0001__x0001_H@_x0001__x0001__x0001__x0001__x0001_ÀR@_x0001__x0001__x0001__x0001__x0001_H@_x0001__x0002__x0001__x0001__x0001__x0001__x0001__x0001_G@_x0001__x0001__x0001__x0001__x0001_ÀR@_x0001__x0001__x0001__x0001__x0001_P@_x0001__x0001__x0001__x0001__x0001_ÀR@_x0001__x0001__x0001__x0001__x0001_M@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L@_x0001__x0001__x0001__x0001__x0001_ÀR@_x0001__x0001__x0001__x0001__x0001_ÀR@_x0001__x0001__x0001__x0001__x0001_L@_x0001__x0001__x0001__x0001__x0001_ÀR@_x0001__x0001__x0001__x0001__x0001_ÀR@_x0001__x0001__x0001__x0001__x0001_O@_x0001__x0001__x0001__x0001__x0001_ÀR@_x0001__x0001__x0001__x0001__x0001_ÀR@_x0001__x0001__x0001__x0001__x0001__x0001_&lt;@_x0001__x0001__x0001__x0001__x0001__x0001_?@_x0001__x0001__x0001__x0001__x0001__x0002__x0001__x0001_&lt;@_x0001__x0001__x0001__x0001__x0001_ÀR@_x0001__x0001__x0001__x0001__x0001__x0001_O@_x0001__x0001__x0001__x0001__x0001_ÀR@_x0001__x0001__x0001__x0001__x0001_ÀR@_x0001__x0001__x0001__x0001__x0001_ÀR@_x0001__x0001__x0001__x0001__x0001_J@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C@_x0001__x0001__x0001__x0001__x0001_ÀR@_x0001__x0001__x0001__x0001__x0001_ÀR@_x0001__x0001__x0001__x0001__x0001_C@_x0001__x0001__x0001__x0001__x0001_ÀR@_x0001__x0001__x0001__x0001__x0001_ÀR@_x0001__x0001__x0001__x0001__x0001__x0001_L@_x0001__x0002__x0001__x0001__x0001__x0001__x0001_ÀR@_x0001__x0001__x0001__x0001__x0001__x0001_P@_x0001__x0001__x0001__x0001__x0001_ÀR@_x0001__x0001__x0001__x0001__x0001_ÀR@_x0001__x0001__x0001__x0001__x0001_ÀR@_x0001__x0001__x0001__x0001__x0001_ÀR@_x0001__x0001__x0001__x0001__x0001_O@_x0001__x0001__x0001__x0001__x0001_ÀR@_x0001__x0001__x0001__x0001__x0001_ÀR@_x0001__x0001__x0001__x0001__x0001__x0001_B@_x0001__x0001__x0001__x0001__x0001_ÀR@_x0001__x0001__x0001__x0001__x0001_@Q@_x0001__x0001__x0001__x0001__x0001_ÀR@_x0001__x0001__x0001__x0001__x0001__x0001_H@_x0001__x0001__x0001__x0001__x0001__x0001_A@_x0001__x0001__x0001__x0001__x0001_ÀR@_x0001__x0001__x0001__x0001__x0001_ÀR@_x0001__x0001__x0001__x0001__x0001__x0001_;@_x0001__x0001__x0001__x0001__x0001_ÀR@_x0001__x0001__x0001__x0001__x0001_@@_x0001__x0001__x0001__x0001__x0001_ÀR@_x0001__x0001__x0001__x0001__x0001_ÀR@_x0001__x0001__x0001__x0001__x0001__x0001_H@_x0001__x0001__x0001__x0001__x0001_ÀR@_x0001__x0001__x0001__x0001__x0001_ÀR@_x0001__x0001__x0001__x0001__x0001_@Q@_x0001__x0001__x0001__x0001__x0001_ÀR@_x0001__x0001__x0001__x0001__x0001_ÀR@_x0001__x0001__x0001__x0001__x0001_ÀR@_x0001__x0001__x0001__x0001__x0001_ÀR@_x0001__x0001__x0001__x0001__x0001_ÀR@_x0001__x0001__x0001__x0001__x0001__x0002__x0001__x0001_H@_x0001__x0001__x0001__x0001__x0001_@Q@_x0001__x0001__x0001__x0001__x0001_ÀQ@_x0001__x0001__x0001__x0001__x0001_ÀR@_x0001__x0001__x0001__x0001__x0001_ÀR@_x0001__x0001__x0001__x0001__x0001_ÀR@_x0001__x0001__x0001__x0001__x0001_ÀR@_x0001__x0001__x0001__x0001__x0001_ÀR@_x0001__x0001__x0001__x0001__x0001__x0001_R@_x0001__x0001__x0001__x0001__x0001_ÀR@_x0001__x0001__x0001__x0001__x0001_L@_x0001__x0001__x0001__x0001__x0001_O@_x0001__x0001__x0001__x0001__x0001__x0001_?@_x0001__x0001__x0001__x0001__x0001__x0001_G@_x0001__x0001__x0001__x0001__x0001_G@_x0001__x0001__x0001__x0001__x0001_@R@_x0001__x0001__x0001__x0001__x0001_ÀR@_x0001__x0001__x0001__x0001__x0001_C@_x0001__x0001__x0001__x0001__x0001_ÀR@_x0001__x0001__x0001__x0001__x0001__x0001_=@_x0001__x0001__x0001__x0001__x0001_ÀR@_x0001__x0001__x0001__x0001__x0001_ÀR@_x0001__x0001__x0001__x0001__x0001_ÀR@_x0001__x0001__x0001__x0001__x0001__x0001_&gt;@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0002__x0001__x0001__x0001__x0001__x0001_ÀR@_x0001__x0001__x0001__x0001__x0001_ÀR@_x0001__x0001__x0001__x0001__x0001_ÀR@_x0001__x0001__x0001__x0001__x0001_C@_x0001__x0001__x0001__x0001__x0001_@@_x0001__x0001__x0001__x0001__x0001_J@_x0001__x0001__x0001__x0001__x0001_ÀR@_x0001__x0001__x0001__x0001__x0001_ÀR@_x0001__x0001__x0001__x0001__x0001_M@_x0001__x0001__x0001__x0001__x0001__x0001_B@_x0001__x0001__x0001__x0001__x0001_ÀR@_x0001__x0001__x0001__x0001__x0001_ÀR@_x0001__x0001__x0001__x0001__x0001_ÀR@_x0001__x0001__x0001__x0001__x0001_ÀR@_x0001__x0001__x0001__x0001__x0001__x0001_&lt;@_x0001__x0001__x0001__x0001__x0001__x0001_@@_x0001__x0001__x0001__x0001__x0001_ÀR@_x0001__x0001__x0001__x0001__x0001_ÀR@_x0001__x0001__x0001__x0001__x0001_ÀR@_x0001__x0001__x0001__x0001__x0001_ÀR@_x0001__x0001__x0001__x0001__x0001__x0001_Q@_x0001__x0001__x0001__x0001__x0001_ÀR@_x0001__x0001__x0001__x0001__x0001_ÀR@_x0001__x0001__x0001__x0001__x0001__x0001_@@_x0001__x0001__x0001__x0001__x0001_ÀR@_x0001__x0001__x0001__x0001__x0001_ÀR@_x0001__x0001__x0001__x0001__x0001__x0001_A@_x0001__x0001__x0001__x0001__x0001_R@_x0001__x0001__x0001__x0001__x0001_ÀR@_x0001__x0001__x0001__x0001__x0001_ÀR@_x0001__x0001__x0001__x0001__x0001_@@_x0001__x0001__x0001__x0001__x0001__x0002__x0001_ÀR@_x0001__x0001__x0001__x0001__x0001_ÀR@_x0001__x0001__x0001__x0001__x0001_ÀR@_x0001__x0001__x0001__x0001__x0001__x0001_A@_x0001__x0001__x0001__x0001__x0001_ÀR@_x0001__x0001__x0001__x0001__x0001_ÀR@_x0001__x0001__x0001__x0001__x0001_ÀR@_x0001__x0001__x0001__x0001__x0001_ÀR@_x0001__x0001__x0001__x0001__x0001__x0001_E@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H@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lt;@_x0001__x0001__x0001__x0001__x0001_@@_x0001__x0001__x0001__x0001__x0001_ÀR@_x0001__x0001__x0001__x0001__x0001_ÀR@_x0001__x0002__x0001__x0001__x0001__x0001__x0001_ÀR@_x0001__x0001__x0001__x0001__x0001_C@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B@_x0001__x0001__x0001__x0001__x0001_ÀR@_x0001__x0001__x0001__x0001__x0001_ÀR@_x0001__x0001__x0001__x0001__x0001__x0001_A@_x0001__x0001__x0001__x0001__x0001_@@_x0001__x0001__x0001__x0001__x0001_ÀR@_x0001__x0001__x0001__x0001__x0001_ÀR@_x0001__x0001__x0001__x0001__x0001_G@_x0001__x0001__x0001__x0001__x0001__x0001_J@_x0001__x0001__x0001__x0001__x0001_ÀR@_x0001__x0001__x0001__x0001__x0001_ÀR@_x0001__x0001__x0001__x0001__x0001_ÀR@_x0001__x0001__x0001__x0001__x0001__x0001_B@_x0001__x0001__x0001__x0001__x0001__x0001_M@_x0001__x0001__x0001__x0001__x0001__x0001_@@_x0001__x0001__x0001__x0001__x0001__x0001_E@_x0001__x0001__x0001__x0001__x0001_ÀR@_x0001__x0001__x0001__x0001__x0001_M@_x0001__x0001__x0001__x0001__x0001_ÀR@_x0001__x0001__x0001__x0001__x0001_ÀR@_x0001__x0001__x0001__x0001__x0001_J@_x0001__x0001__x0001__x0001__x0001_ÀR@_x0001__x0001__x0001__x0001__x0001__x0002__x0001_C@_x0001__x0001__x0001__x0001__x0001_ÀR@_x0001__x0001__x0001__x0001__x0001_ÀR@_x0001__x0001__x0001__x0001__x0001_C@_x0001__x0001__x0001__x0001__x0001__x0001_G@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_x0001_&lt;@_x0001__x0001__x0001__x0001__x0001_ÀR@_x0001__x0001__x0001__x0001__x0001_N@_x0001__x0001__x0001__x0001__x0001_ÀR@_x0001__x0001__x0001__x0001__x0001_ÀR@_x0001__x0001__x0001__x0001__x0001__x0001_A@_x0001__x0001__x0001__x0001__x0001_@@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_x0001__x0001__x0001__x0001__x0001_G@_x0001__x0001__x0001__x0001__x0001_ÀR@_x0001__x0001__x0001__x0001__x0001_B@_x0001__x0001__x0001__x0001__x0001_ÀR@_x0001__x0002__x0001__x0001__x0001__x0001__x0001__x0001_&lt;@_x0001__x0001__x0001__x0001__x0001__x0001_H@_x0001__x0001__x0001__x0001__x0001__x0001_A@_x0001__x0001__x0001__x0001__x0001__x0001_B@_x0001__x0001__x0001__x0001__x0001_@Q@_x0001__x0001__x0001__x0001__x0001_ÀR@_x0001__x0001__x0001__x0001__x0001_ÀR@_x0001__x0001__x0001__x0001__x0001_ÀR@_x0001__x0001__x0001__x0001__x0001__x0001_G@_x0001__x0001__x0001__x0001__x0001_ÀR@_x0001__x0001__x0001__x0001__x0001_ÀR@_x0001__x0001__x0001__x0001__x0001_ÀR@_x0001__x0001__x0001__x0001__x0001_ÀR@_x0001__x0001__x0001__x0001__x0001_ÀR@_x0001__x0001__x0001__x0001__x0001_ÀR@_x0001__x0001__x0001__x0001__x0001_E@_x0001__x0001__x0001__x0001__x0001_ÀR@_x0001__x0001__x0001__x0001__x0001_C@_x0001__x0001__x0001__x0001__x0001_ÀR@_x0001__x0001__x0001__x0001__x0001_B@_x0001__x0001__x0001__x0001__x0001_ÀR@_x0001_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R@_x0001__x0001__x0001__x0001__x0001__x0002__x0001__x0001_A@_x0001__x0001__x0001__x0001__x0001_ÀR@_x0001__x0001__x0001__x0001__x0001_ÀR@_x0001__x0001__x0001__x0001__x0001__x0001_J@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Q@_x0001__x0001__x0001__x0001__x0001_ÀR@_x0001__x0001__x0001__x0001__x0001_ÀR@_x0001__x0001__x0001__x0001__x0001_ÀR@_x0001__x0001__x0001__x0001__x0001__x0001_G@_x0001__x0001__x0001__x0001__x0001_ÀR@_x0001__x0001__x0001__x0001__x0001__x0001_=@_x0001__x0001__x0001__x0001__x0001_ÀR@_x0001__x0001__x0001__x0001__x0001_ÀR@_x0001__x0001__x0001__x0001__x0001_ÀR@_x0001__x0001__x0001__x0001__x0001_M@_x0001__x0001__x0001__x0001__x0001_ÀR@_x0001__x0001__x0001__x0001__x0001__x0001_=@_x0001__x0001__x0001__x0001__x0001_B@_x0001__x0001__x0001__x0001__x0001__x0001_@@_x0001__x0001__x0001__x0001__x0001_ÀR@_x0001__x0001__x0001__x0001__x0001_ÀR@_x0001__x0001__x0001__x0001__x0001_ÀR@_x0001__x0001__x0001__x0001__x0001__x0001_E@_x0001__x0002__x0001__x0001__x0001__x0001__x0001_ÀP@_x0001__x0001__x0001__x0001__x0001_ÀR@_x0001__x0001__x0001__x0001__x0001__x0001_E@_x0001__x0001__x0001__x0001__x0001_H@_x0001__x0001__x0001__x0001__x0001_ÀR@_x0001__x0001__x0001__x0001__x0001_ÀR@_x0001__x0001__x0001__x0001__x0001_E@_x0001__x0001__x0001__x0001__x0001__x0001_C@_x0001__x0001__x0001__x0001__x0001_ÀR@_x0001__x0001__x0001__x0001__x0001_ÀR@_x0001__x0001__x0001__x0001__x0001_ÀR@_x0001__x0001__x0001__x0001__x0001_ÀR@_x0001__x0001__x0001__x0001__x0001__x0001_?@_x0001__x0001__x0001__x0001__x0001_I@_x0001__x0001__x0001__x0001__x0001_ÀR@_x0001__x0001__x0001__x0001__x0001_ÀR@_x0001__x0001__x0001__x0001__x0001_ÀR@_x0001__x0001__x0001__x0001__x0001_ÀR@_x0001__x0001__x0001__x0001__x0001_ÀR@_x0001__x0001__x0001__x0001__x0001_ÀR@_x0001__x0001__x0001__x0001__x0001_B@_x0001__x0001__x0001__x0001__x0001_ÀR@_x0001__x0001__x0001__x0001__x0001__x0001_&gt;@_x0001__x0001__x0001__x0001__x0001_ÀR@_x0001__x0001__x0001__x0001__x0001__x0001_?@_x0001__x0001__x0001__x0001__x0001_ÀR@_x0001__x0001__x0001__x0001__x0001_ÀR@_x0001__x0001__x0001__x0001__x0001_O@_x0001__x0001__x0001__x0001__x0001_ÀR@_x0001__x0001__x0001__x0001__x0001_ÀR@_x0001__x0001__x0001__x0001__x0001_ÀR@_x0001__x0001__x0001__x0001__x0001__x0002__x0001_H@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O@_x0001__x0001__x0001__x0001__x0001_ÀR@_x0001__x0001__x0001__x0001__x0001_ÀR@_x0001__x0001__x0001__x0001__x0001_ÀP@_x0001__x0001__x0001__x0001__x0001_ÀR@_x0001__x0001__x0001__x0001__x0001_@Q@_x0001__x0001__x0001__x0001__x0001__x0001_H@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lt;@_x0001__x0001__x0001__x0001__x0001_ÀR@_x0001__x0001__x0001__x0001__x0001__x0001_@@_x0001__x0001__x0001__x0001__x0001_ÀR@_x0001__x0001__x0001__x0001__x0001_ÀR@_x0001__x0001__x0001__x0001__x0001_E@_x0001__x0001__x0001__x0001__x0001_M@_x0001__x0001__x0001__x0001__x0001_ÀR@_x0001__x0002__x0001__x0001__x0001__x0001__x0001_ÀR@_x0001__x0001__x0001__x0001__x0001_ÀR@_x0001__x0001__x0001__x0001__x0001_G@_x0001__x0001__x0001__x0001__x0001_ÀR@_x0001__x0001__x0001__x0001__x0001_ÀR@_x0001__x0001__x0001__x0001__x0001_ÀR@_x0001__x0001__x0001__x0001__x0001_ÀR@_x0001__x0001__x0001__x0001__x0001_ÀR@_x0001__x0001__x0001__x0001__x0001__x0001_C@_x0001__x0001__x0001__x0001__x0001_@Q@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J@_x0001__x0001__x0001__x0001__x0001__x0001_J@_x0001__x0001__x0001__x0001__x0001_ÀR@_x0001__x0001__x0001__x0001__x0001_I@_x0001__x0001__x0001__x0001__x0001_C@_x0001__x0001__x0001__x0001__x0001__x0001_@@_x0001__x0001__x0001__x0001__x0001_ÀR@_x0001__x0001__x0001__x0001__x0001_ÀR@_x0001__x0001__x0001__x0001__x0001_ÀR@_x0001__x0001__x0001__x0001__x0001_C@_x0001__x0001__x0001__x0001__x0001__x0001_G@_x0001__x0001__x0001__x0001__x0001_ÀR@_x0001__x0001__x0001__x0001__x0001_ÀR@_x0001__x0001__x0001__x0001__x0001__x0002__x0001_ÀR@_x0001__x0001__x0001__x0001__x0001__x0001_C@_x0001__x0001__x0001__x0001__x0001__x0001_=@_x0001__x0001__x0001__x0001__x0001_H@_x0001__x0001__x0001__x0001__x0001_ÀR@_x0001__x0001__x0001__x0001__x0001__x0001_E@_x0001__x0001__x0001__x0001__x0001_ÀR@_x0001__x0001__x0001__x0001__x0001_B@_x0001__x0001__x0001__x0001__x0001_ÀR@_x0001__x0001__x0001__x0001__x0001__x0001_A@_x0001__x0001__x0001__x0001__x0001_ÀR@_x0001__x0001__x0001__x0001__x0001_ÀR@_x0001__x0001__x0001__x0001__x0001__x0001_Q@_x0001__x0001__x0001__x0001__x0001_M@_x0001__x0001__x0001__x0001__x0001_ÀR@_x0001__x0001__x0001__x0001__x0001_ÀR@_x0001__x0001__x0001__x0001__x0001_ÀR@_x0001__x0001__x0001__x0001__x0001_M@_x0001__x0001__x0001__x0001__x0001_ÀR@_x0001__x0001__x0001__x0001__x0001__x0001_C@_x0001__x0001__x0001__x0001__x0001_@R@_x0001__x0001__x0001__x0001__x0001_ÀR@_x0001__x0001__x0001__x0001__x0001_ÀR@_x0001__x0001__x0001__x0001__x0001_ÀR@_x0001__x0001__x0001__x0001__x0001_ÀR@_x0001__x0001__x0001__x0001__x0001__x0001_O@_x0001__x0001__x0001__x0001__x0001_ÀR@_x0001__x0001__x0001__x0001__x0001_ÀR@_x0001__x0001__x0001__x0001__x0001_ÀR@_x0001__x0001__x0001__x0001__x0001_ÀR@_x0001__x0001__x0001__x0001__x0001_ÀR@_x0001__x0001__x0001__x0001__x0001_ÀR@_x0001__x0002__x0001__x0001__x0001__x0001__x0001__x0001_C@_x0001__x0001__x0001__x0001__x0001_ÀR@_x0001__x0001__x0001__x0001__x0001_ÀR@_x0001__x0001__x0001__x0001__x0001_ÀR@_x0001__x0001__x0001__x0001__x0001_L@_x0001__x0001__x0001__x0001__x0001_ÀR@_x0001__x0001__x0001__x0001__x0001_ÀR@_x0001__x0001__x0001__x0001__x0001__x0001_K@_x0001__x0001__x0001__x0001__x0001_ÀR@_x0001__x0001__x0001__x0001__x0001__x0001_E@_x0001__x0001__x0001__x0001__x0001__x0001_H@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ÀR@_x0001__x0001__x0001__x0001__x0001_C@_x0001__x0001__x0001__x0001__x0001_ÀR@_x0001__x0001__x0001__x0001__x0001_ÀR@_x0001__x0001__x0001__x0001__x0001_ÀR@_x0001__x0001__x0001__x0001__x0001_ÀR@_x0001__x0001__x0001__x0001__x0001_ÀR@_x0001__x0001__x0001__x0001__x0001_M@_x0001__x0001__x0001__x0001__x0001_ÀR@_x0001__x0001__x0001__x0001__x0001_O@_x0001__x0001__x0001__x0001__x0001_ÀR@_x0001__x0001__x0001__x0001__x0001_ÀR@_x0001__x0001__x0001__x0001__x0001_ÀR@_x0001__x0001__x0001__x0001__x0001__x0002__x0001_ÀR@_x0001__x0001__x0001__x0001__x0001_ÀR@_x0001__x0001__x0001__x0001__x0001_ÀR@_x0001__x0001__x0001__x0001__x0001_ÀR@_x0001__x0001__x0001__x0001__x0001__x0001_J@_x0001__x0001__x0001__x0001__x0001_ÀR@_x0001__x0001__x0001__x0001__x0001_ÀR@_x0001__x0001__x0001__x0001__x0001_@@_x0001__x0001__x0001__x0001__x0001_ÀR@_x0001__x0001__x0001__x0001__x0001__x0001_&lt;@_x0001__x0001__x0001__x0001__x0001_ÀR@_x0001__x0001__x0001__x0001__x0001_ÀR@_x0001__x0001__x0001__x0001__x0001_ÀR@_x0001__x0001__x0001__x0001__x0001__x0001_M@_x0001__x0001__x0001__x0001__x0001_ÀR@_x0001__x0001__x0001__x0001__x0001_ÀR@_x0001__x0001__x0001__x0001__x0001__x0001_Q@_x0001__x0001__x0001__x0001__x0001_ÀR@_x0001__x0001__x0001__x0001__x0001_ÀR@_x0001__x0001__x0001__x0001__x0001__x0001_?@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t>
  </si>
  <si>
    <t>5b396f18d3f903c6d1f327142ec9c85a_x0001__x0002_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_x0001_R@_x0001__x0001__x0001__x0001__x0001__x0001_=@_x0001__x0001__x0001__x0001__x0001_ÀR@_x0001__x0001__x0001__x0001__x0001_ÀR@_x0001__x0001__x0001__x0001__x0001_ÀR@_x0001__x0001__x0001__x0001__x0001__x0001_R@_x0001__x0001__x0001__x0001__x0001_ÀR@_x0001__x0001__x0001__x0001__x0001__x0001_E@_x0001__x0001__x0001__x0001__x0001_ÀR@_x0001__x0001__x0001__x0001__x0001_ÀR@_x0001__x0001__x0001__x0001__x0001_ÀR@_x0001__x0001__x0001__x0001__x0001__x0001_M@_x0001__x0001__x0001__x0001__x0001__x0001_L@_x0001__x0001__x0001__x0001__x0001_L@_x0001__x0001__x0001__x0001__x0001__x0001_R@_x0001__x0001__x0001__x0001__x0001_ÀR@_x0001__x0001__x0001__x0001__x0001_E@_x0001__x0001__x0001__x0001__x0001_ÀR@_x0001__x0001__x0001__x0001__x0001__x0001_&lt;@_x0001__x0001__x0001__x0001__x0001_ÀR@_x0001__x0001__x0001__x0001__x0001_ÀR@_x0001__x0001__x0001__x0001__x0001_ÀR@_x0001__x0001__x0001__x0001__x0001_C@_x0001__x0001__x0001__x0001__x0001__x0002__x0001_ÀR@_x0001__x0001__x0001__x0001__x0001_@@_x0001__x0001__x0001__x0001__x0001_ÀR@_x0001__x0001__x0001__x0001__x0001_ÀR@_x0001__x0001__x0001__x0001__x0001_ÀR@_x0001__x0001__x0001__x0001__x0001__x0001_B@_x0001__x0001__x0001__x0001__x0001_ÀR@_x0001__x0001__x0001__x0001__x0001_ÀR@_x0001__x0001__x0001__x0001__x0001_ÀR@_x0001__x0001__x0001__x0001__x0001_D@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_x0001_E@_x0001__x0001__x0001__x0001__x0001_ÀQ@_x0001__x0001__x0001__x0001__x0001_ÀR@_x0001__x0001__x0001__x0001__x0001__x0001_C@_x0001__x0001__x0001__x0001__x0001__x0001_G@_x0001__x0001__x0001__x0001__x0001_ÀR@_x0001__x0001__x0001__x0001__x0001_ÀR@_x0001__x0001__x0001__x0001__x0001_ÀR@_x0001__x0001__x0001__x0001__x0001__x0001_J@_x0001__x0002__x0001__x0001__x0001__x0001__x0001_ÀR@_x0001__x0001__x0001__x0001__x0001_ÀR@_x0001__x0001__x0001__x0001__x0001_ÀR@_x0001__x0001__x0001__x0001__x0001_ÀR@_x0001__x0001__x0001__x0001__x0001__x0001_F@_x0001__x0001__x0001__x0001__x0001_ÀR@_x0001__x0001__x0001__x0001__x0001__x0001_H@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_x0001_E@_x0001__x0001__x0001__x0001__x0001_ÀR@_x0001__x0001__x0001__x0001__x0001_J@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E@_x0001__x0001__x0001__x0001__x0001__x0001_&lt;@_x0001__x0001__x0001__x0001__x0001_ÀR@_x0001__x0001__x0001__x0001__x0001__x0001_J@_x0001__x0001__x0001__x0001__x0001__x0002__x0001_D@_x0001__x0001__x0001__x0001__x0001_ÀR@_x0001__x0001__x0001__x0001__x0001_ÀR@_x0001__x0001__x0001__x0001__x0001_I@_x0001__x0001__x0001__x0001__x0001_ÀR@_x0001__x0001__x0001__x0001__x0001_ÀR@_x0001__x0001__x0001__x0001__x0001__x0001_&gt;@_x0001__x0001__x0001__x0001__x0001_E@_x0001__x0001__x0001__x0001__x0001_ÀR@_x0001__x0001__x0001__x0001__x0001_M@_x0001__x0001__x0001__x0001__x0001_ÀR@_x0001__x0001__x0001__x0001__x0001_ÀR@_x0001__x0001__x0001__x0001__x0001_ÀR@_x0001__x0001__x0001__x0001__x0001_ÀR@_x0001__x0001__x0001__x0001__x0001__x0001_@@_x0001__x0001__x0001__x0001__x0001__x0001_&lt;@_x0001__x0001__x0001__x0001__x0001_ÀR@_x0001__x0001__x0001__x0001__x0001__x0001_Q@_x0001__x0001__x0001__x0001__x0001_ÀR@_x0001__x0001__x0001__x0001__x0001_@@_x0001__x0001__x0001__x0001__x0001_ÀR@_x0001__x0001__x0001__x0001__x0001_ÀR@_x0001__x0001__x0001__x0001__x0001_H@_x0001__x0001__x0001__x0001__x0001_ÀR@_x0001__x0001__x0001__x0001__x0001__x0001_=@_x0001__x0001__x0001__x0001__x0001_ÀR@_x0001__x0001__x0001__x0001__x0001_ÀR@_x0001__x0001__x0001__x0001__x0001_ÀR@_x0001__x0001__x0001__x0001__x0001__x0001_F@_x0001__x0001__x0001__x0001__x0001_ÀR@_x0001__x0001__x0001__x0001__x0001_O@_x0001__x0001__x0001__x0001__x0001_ÀR@_x0001__x0002__x0001__x0001__x0001__x0001__x0001_ÀR@_x0001__x0001__x0001__x0001__x0001_I@_x0001__x0001__x0001__x0001__x0001_ÀR@_x0001__x0001__x0001__x0001__x0001_ÀR@_x0001__x0001__x0001__x0001__x0001__x0001_&gt;@_x0001__x0001__x0001__x0001__x0001__x0001_@@_x0001__x0001__x0001__x0001__x0001__x0001_@@_x0001__x0001__x0001__x0001__x0001_ÀP@_x0001__x0001__x0001__x0001__x0001_ÀR@_x0001__x0001__x0001__x0001__x0001_ÀR@_x0001__x0001__x0001__x0001__x0001_ÀR@_x0001__x0001__x0001__x0001__x0001_ÀR@_x0001__x0001__x0001__x0001__x0001__x0001_?@_x0001__x0001__x0001__x0001__x0001__x0001_A@_x0001__x0001__x0001__x0001__x0001_ÀR@_x0001__x0001__x0001__x0001__x0001__x0001_F@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_x0001_@@_x0001__x0001__x0001__x0001__x0001_ÀR@_x0001__x0001__x0001__x0001__x0001_O@_x0001__x0001__x0001__x0001__x0001_ÀR@_x0001__x0001__x0001__x0001__x0001__x0001_M@_x0001__x0001__x0001__x0001__x0001_ÀR@_x0001__x0001__x0001__x0001__x0001__x0002__x0001_ÀR@_x0001__x0001__x0001__x0001__x0001_ÀR@_x0001__x0001__x0001__x0001__x0001__x0001_L@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G@_x0001__x0001__x0001__x0001__x0001_ÀR@_x0001__x0001__x0001__x0001__x0001_ÀR@_x0001__x0001__x0001__x0001__x0001_ÀR@_x0001__x0001__x0001__x0001__x0001_ÀR@_x0001__x0001__x0001__x0001__x0001_ÀR@_x0001__x0001__x0001__x0001__x0001_ÀR@_x0001__x0001__x0001__x0001__x0001_E@_x0001__x0001__x0001__x0001__x0001_ÀR@_x0001__x0001__x0001__x0001__x0001_ÀR@_x0001__x0001__x0001__x0001__x0001_ÀR@_x0001__x0001__x0001__x0001__x0001_ÀR@_x0001__x0001__x0001__x0001__x0001_ÀR@_x0001__x0001__x0001__x0001__x0001_B@_x0001__x0001__x0001__x0001__x0001_ÀR@_x0001__x0001__x0001__x0001__x0001_I@_x0001__x0001__x0001__x0001__x0001_ÀR@_x0001__x0001__x0001__x0001__x0001_ÀR@_x0001__x0001__x0001__x0001__x0001_ÀR@_x0001__x0001__x0001__x0001__x0001_ÀP@_x0001__x0002__x0001__x0001__x0001__x0001__x0001_B@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_x0001_M@_x0001__x0001__x0001__x0001__x0001_ÀR@_x0001__x0001__x0001__x0001__x0001_ÀR@_x0001__x0001__x0001__x0001__x0001_R@_x0001__x0001__x0001__x0001__x0001_H@_x0001_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O@_x0001__x0001__x0001__x0001__x0001_ÀQ@_x0001__x0001__x0001__x0001__x0001_ÀR@_x0001__x0001__x0001__x0001__x0001_ÀR@_x0001__x0001__x0001__x0001__x0001_C@_x0001__x0001__x0001__x0001__x0001__x0002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M@_x0001__x0001__x0001__x0001__x0001__x0001_?@_x0001__x0001__x0001__x0001__x0001_ÀR@_x0001__x0001__x0001__x0001__x0001_ÀR@_x0001__x0001__x0001__x0001__x0001_J@_x0001__x0001__x0001__x0001__x0001_ÀR@_x0001__x0001__x0001__x0001__x0001_ÀR@_x0001__x0001__x0001__x0001__x0001__x0001_P@_x0001__x0001__x0001__x0001__x0001_ÀP@_x0001__x0001__x0001__x0001__x0001__x0001_?@_x0001__x0001__x0001__x0001__x0001_ÀR@_x0001__x0001__x0001__x0001__x0001__x0001_C@_x0001__x0001__x0001__x0001__x0001_ÀR@_x0001__x0001__x0001__x0001__x0001_ÀR@_x0001__x0001__x0001__x0001__x0001__x0001_A@_x0001__x0001__x0001__x0001__x0001__x0001_C@_x0001__x0001__x0001__x0001__x0001_R@_x0001__x0001__x0001__x0001__x0001_ÀR@_x0001__x0001__x0001__x0001__x0001_ÀR@_x0001__x0001__x0001__x0001__x0001_ÀR@_x0001__x0001__x0001__x0001__x0001_ÀR@_x0001__x0002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A@_x0001__x0001__x0001__x0001__x0001_ÀR@_x0001__x0001__x0001__x0001__x0001__x0001_O@_x0001__x0001__x0001__x0001__x0001_ÀR@_x0001__x0001__x0001__x0001__x0001_ÀR@_x0001__x0001__x0001__x0001__x0001_ÀR@_x0001__x0001__x0001__x0001__x0001_ÀR@_x0001__x0001__x0001__x0001__x0001__x0001_E@_x0001__x0001__x0001__x0001__x0001_ÀR@_x0001__x0001__x0001__x0001__x0001_ÀR@_x0001__x0001__x0001__x0001__x0001_ÀR@_x0001__x0001__x0001__x0001__x0001_ÀR@_x0001__x0001__x0001__x0001__x0001_ÀR@_x0001__x0001__x0001__x0001__x0001_@@_x0001__x0001__x0001__x0001__x0001_ÀR@_x0001__x0001__x0001__x0001__x0001_ÀR@_x0001__x0001__x0001__x0001__x0001_ÀR@_x0001__x0001__x0001__x0001__x0001_ÀR@_x0001__x0001__x0001__x0001__x0001__x0002__x0001_ÀR@_x0001__x0001__x0001__x0001__x0001_ÀR@_x0001__x0001__x0001__x0001__x0001_ÀR@_x0001__x0001__x0001__x0001__x0001_P@_x0001__x0001__x0001__x0001__x0001__x0001_C@_x0001__x0001__x0001__x0001__x0001__x0001_K@_x0001__x0001__x0001__x0001__x0001_ÀR@_x0001__x0001__x0001__x0001__x0001_ÀR@_x0001__x0001__x0001__x0001__x0001_ÀR@_x0001__x0001__x0001__x0001__x0001_ÀR@_x0001__x0001__x0001__x0001__x0001_B@_x0001__x0001__x0001__x0001__x0001_O@_x0001__x0001__x0001__x0001__x0001_ÀR@_x0001__x0001__x0001__x0001__x0001_ÀR@_x0001__x0001__x0001__x0001__x0001__x0001_B@_x0001__x0001__x0001__x0001__x0001_J@_x0001__x0001__x0001__x0001__x0001__x0001_?@_x0001__x0001__x0001__x0001__x0001_ÀR@_x0001__x0001__x0001__x0001__x0001_ÀR@_x0001__x0001__x0001__x0001__x0001_J@_x0001__x0001__x0001__x0001__x0001_ÀR@_x0001__x0001__x0001__x0001__x0001_ÀR@_x0001__x0001__x0001__x0001__x0001__x0001_A@_x0001__x0001__x0001__x0001__x0001_ÀR@_x0001__x0001__x0001__x0001__x0001__x0001_&lt;@_x0001__x0001__x0001__x0001__x0001__x0001_G@_x0001__x0001__x0001__x0001__x0001_ÀR@_x0001__x0001__x0001__x0001__x0001_ÀR@_x0001__x0001__x0001__x0001__x0001_ÀR@_x0001__x0001__x0001__x0001__x0001_ÀR@_x0001__x0001__x0001__x0001__x0001_ÀR@_x0001__x0001__x0001__x0001__x0001_ÀR@_x0001__x0002_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M@_x0001__x0001__x0001__x0001__x0001__x0001_G@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Q@_x0001__x0001__x0001__x0001__x0001_ÀR@_x0001__x0001__x0001__x0001__x0001_ÀR@_x0001__x0001__x0001__x0001__x0001_ÀR@_x0001__x0001__x0001__x0001__x0001_ÀR@_x0001__x0001__x0001__x0001__x0001__x0001_&gt;@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_x0001_H@_x0001__x0001__x0001__x0001__x0001_ÀR@_x0001__x0001__x0001__x0001__x0001_ÀR@_x0001__x0001__x0001__x0001__x0001_ÀR@_x0001__x0001__x0001__x0001__x0001_ÀR@_x0001__x0001__x0001__x0001__x0001__x0001_B@_x0001__x0001__x0001__x0001__x0001_ÀR@_x0001__x0001__x0001__x0001__x0001_ÀR@_x0001__x0001__x0001__x0001__x0001_B@_x0001__x0001__x0001__x0001__x0001_ÀR@_x0001__x0001__x0001__x0001__x0001_ÀR@_x0001__x0001__x0001__x0001__x0001_ÀR@_x0001__x0001__x0001__x0001__x0001_ÀR@_x0001__x0001__x0001__x0001__x0001_ÀR@_x0001__x0001__x0001__x0001__x0001__x0001_A@_x0001__x0001__x0001__x0001__x0001_ÀR@_x0001__x0001__x0001__x0001__x0001_@@_x0001__x0001__x0001__x0001__x0001__x0001_P@_x0001__x0001__x0001__x0001__x0001__x0001_Q@_x0001__x0001__x0001__x0001__x0001_ÀR@_x0001__x0001__x0001__x0001__x0001__x0001_L@_x0001__x0001__x0001__x0001__x0001_ÀR@_x0001__x0001__x0001__x0001__x0001_ÀR@_x0001__x0001__x0001__x0001__x0001_J@_x0001__x0001__x0001__x0001__x0001__x0001_@@_x0001__x0001__x0001__x0001__x0001_ÀR@_x0001__x0001__x0001__x0001__x0001_@@_x0001__x0001__x0001__x0001__x0001_ÀR@_x0001__x0001__x0001__x0001__x0001_ÀR@_x0001__x0001__x0001__x0001__x0001_ÀR@_x0001__x0001__x0001__x0001__x0001_ÀR@_x0001__x0002__x0001__x0001__x0001__x0001__x0001_ÀR@_x0001__x0001__x0001__x0001__x0001__x0001_&lt;@_x0001__x0001__x0001__x0001__x0001_ÀR@_x0001__x0001__x0001__x0001__x0001_ÀR@_x0001__x0001__x0001__x0001__x0001__x0001_@@_x0001__x0001__x0001__x0001__x0001_ÀR@_x0001__x0001__x0001__x0001__x0001_ÀR@_x0001__x0001__x0001__x0001__x0001_ÀR@_x0001__x0001__x0001__x0001__x0001__x0001_B@_x0001__x0001__x0001__x0001__x0001_ÀR@_x0001__x0001__x0001__x0001__x0001_ÀR@_x0001__x0001__x0001__x0001__x0001__x0001_H@_x0001__x0001__x0001__x0001__x0001_ÀR@_x0001__x0001__x0001__x0001__x0001_ÀR@_x0001__x0001__x0001__x0001__x0001_ÀR@_x0001__x0001__x0001__x0001__x0001_ÀR@_x0001__x0001__x0001__x0001__x0001_ÀR@_x0001__x0001__x0001__x0001__x0001__x0001_A@_x0001__x0001__x0001__x0001__x0001_ÀR@_x0001__x0001__x0001__x0001__x0001_ÀR@_x0001__x0001__x0001__x0001__x0001_ÀR@_x0001__x0001__x0001__x0001__x0001__x0001_P@_x0001__x0001__x0001__x0001__x0001_ÀR@_x0001__x0001__x0001__x0001__x0001_ÀR@_x0001__x0001__x0001__x0001__x0001_ÀR@_x0001__x0001__x0001__x0001__x0001_ÀR@_x0001__x0001__x0001__x0001__x0001_ÀR@_x0001__x0001__x0001__x0001__x0001__x0001_=@_x0001__x0001__x0001__x0001__x0001__x0001_E@_x0001__x0001__x0001__x0001__x0001_ÀR@_x0001__x0001__x0001__x0001__x0001_ÀR@_x0001__x0001__x0001__x0001__x0001__x0002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L@_x0001__x0001__x0001__x0001__x0001_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_x0001_E@_x0001__x0001__x0001__x0001__x0001_@@_x0001__x0001__x0001__x0001__x0001__x0001_J@_x0001__x0001__x0001__x0001__x0001_ÀR@_x0001__x0001__x0001__x0001__x0001_ÀR@_x0001__x0001__x0001__x0001__x0001_B@_x0001__x0002__x0001__x0001__x0001__x0001__x0001_ÀR@_x0001__x0001__x0001__x0001__x0001_ÀR@_x0001__x0001__x0001__x0001__x0001__x0001_&lt;@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A@_x0001__x0001__x0001__x0001__x0001_M@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E@_x0001__x0001__x0001__x0001__x0001_@@_x0001__x0001__x0001__x0001__x0001_ÀR@_x0001__x0001__x0001__x0001__x0001_ÀR@_x0001__x0001__x0001__x0001__x0001_ÀR@_x0001__x0001__x0001__x0001__x0001__x0001_A@_x0001__x0001__x0001__x0001__x0001_ÀR@_x0001__x0001__x0001__x0001__x0001_ÀR@_x0001__x0001__x0001__x0001__x0001_ÀR@_x0001__x0001__x0001__x0001__x0001__x0002__x0001_D@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F@_x0001__x0001__x0001__x0001__x0001_ÀR@_x0001__x0001__x0001__x0001__x0001_ÀR@_x0001__x0001__x0001__x0001__x0001__x0001_&gt;@_x0001__x0001__x0001__x0001__x0001_ÀR@_x0001__x0001__x0001__x0001__x0001__x0001_=@_x0001__x0001__x0001__x0001__x0001__x0001_C@_x0001__x0001__x0001__x0001__x0001_ÀR@_x0001__x0001__x0001__x0001__x0001_ÀR@_x0001__x0001__x0001__x0001__x0001_ÀR@_x0001__x0001__x0001__x0001__x0001__x0001_A@_x0001__x0001__x0001__x0001__x0001_ÀR@_x0001__x0001__x0001__x0001__x0001__x0001_F@_x0001__x0001__x0001__x0001__x0001__x0001_&gt;@_x0001__x0001__x0001__x0001__x0001_ÀP@_x0001__x0001__x0001__x0001__x0001_ÀR@_x0001__x0001__x0001__x0001__x0001_ÀR@_x0001__x0001__x0001__x0001__x0001_L@_x0001__x0001__x0001__x0001__x0001_ÀR@_x0001__x0001__x0001__x0001__x0001_@@_x0001__x0001__x0001__x0001__x0001_ÀR@_x0001__x0001__x0001__x0001__x0001_ÀR@_x0001__x0001__x0001__x0001__x0001_ÀR@_x0001__x0001__x0001__x0001__x0001_ÀR@_x0001__x0002__x0001__x0001__x0001__x0001__x0001_ÀR@_x0001__x0001__x0001__x0001__x0001_ÀR@_x0001__x0001__x0001__x0001__x0001_ÀR@_x0001__x0001__x0001__x0001__x0001_ÀR@_x0001__x0001__x0001__x0001__x0001_ÀR@_x0001__x0001__x0001__x0001__x0001__x0001_M@_x0001__x0001__x0001__x0001__x0001__x0001_@@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B@_x0001__x0001__x0001__x0001__x0001_ÀR@_x0001__x0001__x0001__x0001__x0001_M@_x0001__x0001__x0001__x0001__x0001__x0001_J@_x0001__x0001__x0001__x0001__x0001_M@_x0001__x0001__x0001__x0001__x0001_ÀR@_x0001__x0001__x0001__x0001__x0001_ÀR@_x0001__x0001__x0001__x0001__x0001_ÀR@_x0001__x0001__x0001__x0001__x0001_ÀR@_x0001__x0001__x0001__x0001__x0001__x0002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B@_x0001__x0001__x0001__x0001__x0001_ÀR@_x0001__x0001__x0001__x0001__x0001_ÀR@_x0001__x0001__x0001__x0001__x0001_ÀR@_x0001__x0001__x0001__x0001__x0001__x0001_F@_x0001__x0001__x0001__x0001__x0001_ÀR@_x0001__x0001__x0001__x0001__x0001_ÀR@_x0001__x0001__x0001__x0001__x0001__x0001_&gt;@_x0001__x0001__x0001__x0001__x0001_ÀR@_x0001__x0001__x0001__x0001__x0001_ÀR@_x0001__x0001__x0001__x0001__x0001_M@_x0001__x0001__x0001__x0001__x0001_ÀR@_x0001__x0001__x0001__x0001__x0001_ÀR@_x0001__x0001__x0001__x0001__x0001_ÀR@_x0001__x0001__x0001__x0001__x0001_J@_x0001__x0001__x0001__x0001__x0001__x0001_A@_x0001__x0001__x0001__x0001__x0001_ÀR@_x0001__x0001__x0001__x0001__x0001_ÀR@_x0001__x0001__x0001__x0001__x0001__x0001_M@_x0001__x0001__x0001__x0001__x0001_ÀR@_x0001__x0001__x0001__x0001__x0001_ÀR@_x0001__x0001__x0001__x0001__x0001_E@_x0001__x0001__x0001__x0001__x0001__x0001_O@_x0001__x0001__x0001__x0001__x0001_C@_x0001__x0001__x0001__x0001__x0001__x0001_A@_x0001__x0002__x0001__x0001__x0001__x0001__x0001_ÀR@_x0001__x0001__x0001__x0001__x0001_ÀR@_x0001__x0001__x0001__x0001__x0001_ÀR@_x0001__x0001__x0001__x0001__x0001_B@_x0001__x0001__x0001__x0001__x0001_ÀR@_x0001__x0001__x0001__x0001__x0001__x0001_H@_x0001__x0001__x0001__x0001__x0001_ÀR@_x0001__x0001__x0001__x0001__x0001_ÀR@_x0001__x0001__x0001__x0001__x0001__x0001_=@_x0001__x0001__x0001__x0001__x0001__x0001_&lt;@_x0001__x0001__x0001__x0001__x0001__x0001_G@_x0001__x0001__x0001__x0001__x0001_ÀR@_x0001__x0001__x0001__x0001__x0001__x0001_B@_x0001__x0001__x0001__x0001__x0001_ÀR@_x0001__x0001__x0001__x0001__x0001_ÀR@_x0001__x0001__x0001__x0001__x0001_ÀR@_x0001__x0001__x0001__x0001__x0001_ÀR@_x0001__x0001__x0001__x0001__x0001_ÀR@_x0001__x0001__x0001__x0001__x0001__x0001_H@_x0001__x0001__x0001__x0001__x0001_ÀR@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C@_x0001__x0001__x0001__x0001__x0001_ÀR@_x0001__x0001__x0001__x0001__x0001__x0001_?@_x0001__x0001__x0001__x0001__x0001__x0002__x0001_ÀR@_x0001__x0001__x0001__x0001__x0001_ÀR@_x0001__x0001__x0001__x0001__x0001_ÀR@_x0001__x0001__x0001__x0001__x0001_B@_x0001__x0001__x0001__x0001__x0001_ÀR@_x0001__x0001__x0001__x0001__x0001_ÀR@_x0001__x0001__x0001__x0001__x0001_ÀR@_x0001__x0001__x0001__x0001__x0001_ÀR@_x0001__x0001__x0001__x0001__x0001__x0001_E@_x0001__x0001__x0001__x0001__x0001_ÀR@_x0001__x0001__x0001__x0001__x0001__x0001_E@_x0001__x0001__x0001__x0001__x0001__x0001_E@_x0001__x0001__x0001__x0001__x0001__x0001_Q@_x0001__x0001__x0001__x0001__x0001_P@_x0001__x0001__x0001__x0001__x0001_ÀR@_x0001__x0001__x0001__x0001__x0001_ÀR@_x0001__x0001__x0001__x0001__x0001_ÀR@_x0001__x0001__x0001__x0001__x0001_@@_x0001__x0001__x0001__x0001__x0001__x0001_G@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E@_x0001__x0001__x0001__x0001__x0001_ÀR@_x0001__x0001__x0001__x0001__x0001_ÀR@_x0001__x0001__x0001__x0001__x0001_ÀR@_x0001__x0001__x0001__x0001__x0001_ÀR@_x0001__x0001__x0001__x0001__x0001_ÀR@_x0001__x0002__x0001__x0001__x0001__x0001__x0001__x0001_&lt;@_x0001__x0001__x0001__x0001__x0001_ÀR@_x0001__x0001__x0001__x0001__x0001_ÀR@_x0001__x0001__x0001__x0001__x0001_A@_x0001__x0001__x0001__x0001__x0001_ÀR@_x0001__x0001__x0001__x0001__x0001_L@_x0001__x0001__x0001__x0001__x0001_ÀR@_x0001__x0001__x0001__x0001__x0001_ÀR@_x0001__x0001__x0001__x0001__x0001_ÀR@_x0001__x0001__x0001__x0001__x0001_ÀR@_x0001__x0001__x0001__x0001__x0001_ÀR@_x0001__x0001__x0001__x0001__x0001__x0001_J@_x0001__x0001__x0001__x0001__x0001_ÀR@_x0001__x0001__x0001__x0001__x0001_ÀR@_x0001__x0001__x0001__x0001__x0001_ÀR@_x0001__x0001__x0001__x0001__x0001__x0001_H@_x0001__x0001__x0001__x0001__x0001_ÀR@_x0001__x0001__x0001__x0001__x0001__x0001_Q@_x0001__x0001__x0001__x0001__x0001_ÀR@_x0001__x0001__x0001__x0001__x0001_ÀR@_x0001__x0001__x0001__x0001__x0001_ÀR@_x0001__x0001__x0001__x0001__x0001__x0001_=@_x0001__x0001__x0001__x0001__x0001_ÀR@_x0001__x0001__x0001__x0001__x0001__x0001_K@_x0001__x0001__x0001__x0001__x0001_G@_x0001__x0001__x0001__x0001__x0001_ÀR@_x0001__x0001__x0001__x0001__x0001_@@_x0001__x0001__x0001__x0001__x0001__x0001_G@_x0001__x0001__x0001__x0001__x0001_ÀR@_x0001__x0001__x0001__x0001__x0001_ÀR@_x0001__x0001__x0001__x0001__x0001_ÀR@_x0001__x0001__x0001__x0001__x0001__x0002__x0001__x0001_=@_x0001__x0001__x0001__x0001__x0001_ÀP@_x0001__x0001__x0001__x0001__x0001__x0001_P@_x0001__x0001__x0001__x0001__x0001__x0001_B@_x0001__x0001__x0001__x0001__x0001__x0001_@@_x0001__x0001__x0001__x0001__x0001__x0001_=@_x0001__x0001__x0001__x0001__x0001_ÀR@_x0001__x0001__x0001__x0001__x0001__x0001_E@_x0001__x0001__x0001__x0001__x0001_ÀR@_x0001__x0001__x0001__x0001__x0001_ÀR@_x0001__x0001__x0001__x0001__x0001_ÀR@_x0001__x0001__x0001__x0001__x0001_ÀR@_x0001__x0001__x0001__x0001__x0001__x0001_B@_x0001__x0001__x0001__x0001__x0001_ÀR@_x0001__x0001__x0001__x0001__x0001__x0001_E@_x0001__x0001__x0001__x0001__x0001__x0001_J@_x0001__x0001__x0001__x0001__x0001_E@_x0001__x0001__x0001__x0001__x0001__x0001_E@_x0001__x0001__x0001__x0001__x0001_ÀR@_x0001__x0001__x0001__x0001__x0001_ÀR@_x0001__x0001__x0001__x0001__x0001_@@_x0001__x0001__x0001__x0001__x0001__x0001_&gt;@_x0001__x0001__x0001__x0001__x0001_ÀR@_x0001__x0001__x0001__x0001__x0001_B@_x0001__x0001__x0001__x0001__x0001__x0001_L@_x0001__x0001__x0001__x0001__x0001_J@_x0001__x0001__x0001__x0001__x0001_ÀR@_x0001__x0001__x0001__x0001__x0001_ÀR@_x0001__x0001__x0001__x0001__x0001_ÀR@_x0001__x0001__x0001__x0001__x0001_ÀR@_x0001__x0001__x0001__x0001__x0001_ÀR@_x0001__x0001__x0001__x0001__x0001__x0001_R@_x0001__x0002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I@_x0001__x0001__x0001__x0001__x0001__x0001_F@_x0001__x0001__x0001__x0001__x0001_ÀR@_x0001__x0001__x0001__x0001__x0001_ÀR@_x0001__x0001__x0001__x0001__x0001_ÀR@_x0001__x0001__x0001__x0001__x0001__x0001_&lt;@_x0001__x0001__x0001__x0001__x0001_H@_x0001__x0001__x0001__x0001__x0001_ÀR@_x0001__x0001__x0001__x0001__x0001_I@_x0001__x0001__x0001__x0001__x0001_ÀR@_x0001__x0001__x0001__x0001__x0001__x0001_?@_x0001__x0001__x0001__x0001__x0001_ÀR@_x0001__x0001__x0001__x0001__x0001_ÀR@_x0001__x0001__x0001__x0001__x0001__x0001_@@_x0001__x0001__x0001__x0001__x0001__x0002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A@_x0001__x0001__x0001__x0001__x0001_ÀR@_x0001__x0001__x0001__x0001__x0001_ÀR@_x0001__x0001__x0001__x0001__x0001_ÀR@_x0001__x0001__x0001__x0001__x0001_ÀR@_x0001__x0001__x0001__x0001__x0001_@R@_x0001__x0002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gt;@_x0001__x0001__x0001__x0001__x0001_ÀR@_x0001__x0001__x0001__x0001__x0001__x0001_?@_x0001__x0001__x0001__x0001__x0001_ÀR@_x0001__x0001__x0001__x0001__x0001_ÀR@_x0001__x0001__x0001__x0001__x0001_ÀR@_x0001__x0001__x0001__x0001__x0001_C@_x0001__x0001__x0001__x0001__x0001_ÀR@_x0001__x0001__x0001__x0001__x0001_ÀR@_x0001__x0001__x0001__x0001__x0001__x0001_A@_x0001__x0001__x0001__x0001__x0001_ÀR@_x0001__x0001__x0001__x0001__x0001_ÀR@_x0001__x0001__x0001__x0001__x0001__x0001_H@_x0001__x0001__x0001__x0001__x0001_ÀR@_x0001__x0001__x0001__x0001__x0001_ÀR@_x0001__x0001__x0001__x0001__x0001__x0001_?@_x0001__x0001__x0001__x0001__x0001_I@_x0001__x0001__x0001__x0001__x0001_J@_x0001__x0001__x0001__x0001__x0001__x0001_A@_x0001__x0001__x0001__x0001__x0001_ÀR@_x0001__x0001__x0001__x0001__x0001_ÀR@_x0001__x0001__x0001__x0001__x0001__x0002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F@_x0001__x0001__x0001__x0001__x0001__x0001_F@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E@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_x0001_J@_x0001__x0001__x0001__x0001__x0001_ÀR@_x0001__x0002__x0001__x0001__x0001__x0001__x0001_ÀR@_x0001__x0001__x0001__x0001__x0001_ÀR@_x0001__x0001__x0001__x0001__x0001_ÀQ@_x0001__x0001__x0001__x0001__x0001_ÀR@_x0001__x0001__x0001__x0001__x0001_ÀR@_x0001__x0001__x0001__x0001__x0001_L@_x0001__x0001__x0001__x0001__x0001_ÀR@_x0001__x0001__x0001__x0001__x0001_ÀR@_x0001__x0001__x0001__x0001__x0001__x0001_G@_x0001__x0001__x0001__x0001__x0001_ÀR@_x0001__x0001__x0001__x0001__x0001_ÀR@_x0001__x0001__x0001__x0001__x0001__x0001_E@_x0001__x0001__x0001__x0001__x0001_ÀR@_x0001__x0001__x0001__x0001__x0001_ÀR@_x0001__x0001__x0001__x0001__x0001_ÀR@_x0001__x0001__x0001__x0001__x0001_ÀR@_x0001_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_x0001_H@_x0001__x0001__x0001__x0001__x0001_ÀR@_x0001__x0001__x0001__x0001__x0001_@@_x0001__x0001__x0001__x0001__x0001__x0001_F@_x0001__x0001__x0001__x0001__x0001_ÀR@_x0001__x0001__x0001__x0001__x0001_ÀR@_x0001__x0001__x0001__x0001__x0001_ÀR@_x0001__x0001__x0001__x0001__x0001_ÀR@_x0001__x0001__x0001__x0001__x0001__x0001_K@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O@_x0001__x0001__x0001__x0001__x0001_ÀR@_x0001__x0001__x0001__x0001__x0001_ÀR@_x0001__x0001__x0001__x0001__x0001_ÀR@_x0001__x0001__x0001__x0001__x0001__x0001_O@_x0001__x0001__x0001__x0001__x0001_ÀR@_x0001__x0001__x0001__x0001__x0001__x0001_M@_x0001__x0001__x0001__x0001__x0001_ÀR@_x0001__x0001__x0001__x0001__x0001_ÀR@_x0001__x0001__x0001__x0001__x0001_ÀQ@_x0001__x0001__x0001__x0001__x0001_ÀR@_x0001__x0001__x0001__x0001__x0001_ÀR@_x0001__x0001__x0001__x0001__x0001_O@_x0001__x0001__x0001__x0001__x0001_ÀR@_x0001__x0001__x0001__x0001__x0001_ÀR@_x0001__x0002__x0001__x0001__x0001__x0001__x0001_D@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H@_x0001__x0001__x0001__x0001__x0001__x0001_L@_x0001__x0001__x0001__x0001__x0001_ÀR@_x0001__x0001__x0001__x0001__x0001_ÀR@_x0001__x0001__x0001__x0001__x0001_ÀR@_x0001__x0001__x0001__x0001__x0001_@@_x0001__x0001__x0001__x0001__x0001_ÀR@_x0001__x0001__x0001__x0001__x0001__x0001_&gt;@_x0001__x0001__x0001__x0001__x0001__x0001_=@_x0001__x0001__x0001__x0001__x0001_E@_x0001__x0001__x0001__x0001__x0001_ÀR@_x0001__x0001__x0001__x0001__x0001_ÀR@_x0001__x0001__x0001__x0001__x0001_@@_x0001__x0001__x0001__x0001__x0001_ÀR@_x0001__x0001__x0001__x0001__x0001__x0001_H@_x0001__x0001__x0001__x0001__x0001__x0001_C@_x0001__x0001__x0001__x0001__x0001_ÀR@_x0001__x0001__x0001__x0001__x0001_ÀP@_x0001__x0001__x0001__x0001__x0001_ÀR@_x0001__x0001__x0001__x0001__x0001_ÀR@_x0001__x0001__x0001__x0001__x0001_ÀR@_x0001__x0001__x0001__x0001__x0001__x0001_=@_x0001__x0001__x0001__x0001__x0001__x0002__x0001_P@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P@_x0001__x0001__x0001__x0001__x0001__x0001_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C@_x0001__x0001__x0001__x0001__x0001_ÀR@_x0001__x0001__x0001__x0001__x0001__x0001_F@_x0001__x0001__x0001__x0001__x0001_ÀR@_x0001__x0001__x0001__x0001__x0001_ÀR@_x0001__x0001__x0001__x0001__x0001_ÀR@_x0001__x0001__x0001__x0001__x0001_ÀR@_x0001__x0001__x0001__x0001__x0001_E@_x0001__x0001__x0001__x0001__x0001_ÀR@_x0001__x0002__x0001__x0001__x0001__x0001__x0001_ÀR@_x0001__x0001__x0001__x0001__x0001_C@_x0001__x0001__x0001__x0001__x0001_ÀR@_x0001__x0001__x0001__x0001__x0001_ÀR@_x0001__x0001__x0001__x0001__x0001_@Q@_x0001__x0001__x0001__x0001__x0001_ÀR@_x0001__x0001__x0001__x0001__x0001_O@_x0001__x0001__x0001__x0001__x0001_ÀR@_x0001__x0001__x0001__x0001__x0001_A@_x0001__x0001__x0001__x0001__x0001__x0001_O@_x0001__x0001__x0001__x0001__x0001_ÀR@_x0001__x0001__x0001__x0001__x0001_@R@_x0001__x0001__x0001__x0001__x0001_ÀR@_x0001__x0001__x0001__x0001__x0001_ÀR@_x0001__x0001__x0001__x0001__x0001_ÀR@_x0001__x0001__x0001__x0001__x0001_ÀR@_x0001__x0001__x0001__x0001__x0001_I@_x0001__x0001__x0001__x0001__x0001_ÀR@_x0001__x0001__x0001__x0001__x0001_ÀR@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B@_x0001__x0001__x0001__x0001__x0001_P@_x0001__x0001__x0001__x0001__x0001__x0002__x0001_ÀR@_x0001__x0001__x0001__x0001__x0001_ÀR@_x0001__x0001__x0001__x0001__x0001_H@_x0001__x0001__x0001__x0001__x0001__x0001_G@_x0001__x0001__x0001__x0001__x0001__x0001_C@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L@_x0001__x0001__x0001__x0001__x0001_ÀR@_x0001__x0001__x0001__x0001__x0001_ÀR@_x0001__x0001__x0001__x0001__x0001_ÀR@_x0001__x0001__x0001__x0001__x0001_@R@_x0001__x0001__x0001__x0001__x0001_ÀR@_x0001__x0001__x0001__x0001__x0001_ÀR@_x0001__x0001__x0001__x0001__x0001_ÀR@_x0001__x0001__x0001__x0001__x0001_ÀR@_x0001__x0001__x0001__x0001__x0001_ÀR@_x0001__x0001__x0001__x0001__x0001_B@_x0001__x0001__x0001__x0001__x0001_B@_x0001__x0001__x0001__x0001__x0001__x0001_C@_x0001__x0001__x0001__x0001__x0001_ÀR@_x0001__x0001__x0001__x0001__x0001_ÀR@_x0001__x0001__x0001__x0001__x0001__x0001_A@_x0001__x0001__x0001__x0001__x0001_ÀQ@_x0001__x0001__x0001__x0001__x0001_ÀR@_x0001__x0001__x0001__x0001__x0001_I@_x0001__x0001__x0001__x0001__x0001_@R@_x0001__x0002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M@_x0001__x0001__x0001__x0001__x0001_ÀR@_x0001__x0001__x0001__x0001__x0001_ÀR@_x0001__x0001__x0001__x0001__x0001_ÀR@_x0001__x0001__x0001__x0001__x0001_ÀR@_x0001__x0001__x0001__x0001__x0001_ÀR@_x0001__x0001__x0001__x0001__x0001_O@_x0001__x0001__x0001__x0001__x0001_ÀR@_x0001__x0001__x0001__x0001__x0001_ÀR@_x0001__x0001__x0001__x0001__x0001_@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J@_x0001__x0001__x0001__x0001__x0001_ÀR@_x0001__x0001__x0001__x0001__x0001_ÀR@_x0001__x0001__x0001__x0001__x0001_ÀR@_x0001__x0001__x0001__x0001__x0001__x0002__x0001__x0001_L@_x0001__x0001__x0001__x0001__x0001_ÀR@_x0001__x0001__x0001__x0001__x0001_D@_x0001__x0001__x0001__x0001__x0001_ÀR@_x0001__x0001__x0001__x0001__x0001_ÀR@_x0001__x0001__x0001__x0001__x0001_H@_x0001__x0001__x0001__x0001__x0001_ÀR@_x0001__x0001__x0001__x0001__x0001__x0001_R@_x0001__x0001__x0001__x0001__x0001_ÀR@_x0001__x0001__x0001__x0001__x0001_ÀR@_x0001__x0001__x0001__x0001__x0001_ÀR@_x0001__x0001__x0001__x0001__x0001_ÀR@_x0001__x0001__x0001__x0001__x0001_@@_x0001__x0001__x0001__x0001__x0001_E@_x0001__x0001__x0001__x0001__x0001_ÀR@_x0001__x0001__x0001__x0001__x0001_ÀR@_x0001__x0001__x0001__x0001__x0001_ÀR@_x0001__x0001__x0001__x0001__x0001_ÀR@_x0001__x0001__x0001__x0001__x0001_ÀR@_x0001__x0001__x0001__x0001__x0001_E@_x0001__x0001__x0001__x0001__x0001_ÀR@_x0001__x0001__x0001__x0001__x0001_ÀR@_x0001__x0001__x0001__x0001__x0001_ÀR@_x0001__x0001__x0001__x0001__x0001_ÀR@_x0001__x0001__x0001__x0001__x0001_E@_x0001__x0001__x0001__x0001__x0001_ÀR@_x0001__x0001__x0001__x0001__x0001_ÀR@_x0001__x0001__x0001__x0001__x0001__x0001_=@_x0001__x0001__x0001__x0001__x0001_ÀR@_x0001__x0001__x0001__x0001__x0001__x0001_@@_x0001__x0001__x0001__x0001__x0001_ÀR@_x0001__x0001__x0001__x0001__x0001__x0001_=@_x0001__x0002__x0001__x0001__x0001__x0001__x0001_ÀR@_x0001__x0001__x0001__x0001__x0001_ÀR@_x0001__x0001__x0001__x0001__x0001__x0001_H@_x0001__x0001__x0001__x0001__x0001_ÀR@_x0001__x0001__x0001__x0001__x0001_ÀR@_x0001__x0001__x0001__x0001__x0001_ÀR@_x0001__x0001__x0001__x0001__x0001_ÀR@_x0001__x0001__x0001__x0001__x0001_C@_x0001__x0001__x0001__x0001__x0001__x0001_E@_x0001__x0001__x0001__x0001__x0001_ÀR@_x0001__x0001__x0001__x0001__x0001_ÀR@_x0001__x0001__x0001__x0001__x0001_ÀR@_x0001__x0001__x0001__x0001__x0001_ÀR@_x0001__x0001__x0001__x0001__x0001__x0001_K@_x0001__x0001__x0001__x0001__x0001_ÀR@_x0001__x0001__x0001__x0001__x0001_ÀR@_x0001__x0001__x0001__x0001__x0001_ÀR@_x0001__x0001__x0001__x0001__x0001_ÀR@_x0001__x0001__x0001__x0001__x0001__x0001_R@_x0001__x0001__x0001__x0001__x0001_ÀR@_x0001__x0001__x0001__x0001__x0001_ÀR@_x0001__x0001__x0001__x0001__x0001__x0001_F@_x0001__x0001__x0001__x0001__x0001_ÀR@_x0001__x0001__x0001__x0001__x0001_ÀR@_x0001__x0001__x0001__x0001__x0001_ÀR@_x0001__x0001__x0001__x0001__x0001__x0001_G@_x0001__x0001__x0001__x0001__x0001_ÀR@_x0001__x0001__x0001__x0001__x0001__x0001_O@_x0001__x0001__x0001__x0001__x0001_ÀR@_x0001__x0001__x0001__x0001__x0001_ÀR@_x0001__x0001__x0001__x0001__x0001_ÀR@_x0001__x0001__x0001__x0001__x0001__x0002__x0001_ÀR@_x0001__x0001__x0001__x0001__x0001_M@_x0001__x0001__x0001__x0001__x0001__x0001_A@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F@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G@_x0001__x0002__x0001__x0001__x0001__x0001__x0001__x0001_B@_x0001__x0001__x0001__x0001__x0001_@@_x0001__x0001__x0001__x0001__x0001_ÀR@_x0001__x0001__x0001__x0001__x0001_ÀR@_x0001__x0001__x0001__x0001__x0001_ÀR@_x0001__x0001__x0001__x0001__x0001_ÀR@_x0001__x0001__x0001__x0001__x0001_P@_x0001__x0001__x0001__x0001__x0001_ÀR@_x0001__x0001__x0001__x0001__x0001_ÀR@_x0001__x0001__x0001__x0001__x0001_ÀR@_x0001__x0001__x0001__x0001__x0001_ÀR@_x0001__x0001__x0001__x0001__x0001_E@_x0001__x0001__x0001__x0001__x0001__x0001_K@_x0001__x0001__x0001__x0001__x0001_ÀR@_x0001__x0001__x0001__x0001__x0001_ÀR@_x0001__x0001__x0001__x0001__x0001_ÀR@_x0001__x0001__x0001__x0001__x0001_I@_x0001__x0001__x0001__x0001__x0001_ÀR@_x0001__x0001__x0001__x0001__x0001_ÀR@_x0001__x0001__x0001__x0001__x0001_ÀR@_x0001__x0001__x0001__x0001__x0001_H@_x0001__x0001__x0001__x0001__x0001_ÀR@_x0001__x0001__x0001__x0001__x0001__x0001_=@_x0001__x0001__x0001__x0001__x0001_ÀR@_x0001__x0001__x0001__x0001__x0001_J@_x0001__x0001__x0001__x0001__x0001__x0001_B@_x0001__x0001__x0001__x0001__x0001_ÀR@_x0001__x0001__x0001__x0001__x0001__x0001_J@_x0001__x0001__x0001__x0001__x0001_ÀR@_x0001__x0001__x0001__x0001__x0001_ÀR@_x0001__x0001__x0001__x0001__x0001_ÀR@_x0001__x0001__x0001__x0001__x0001__x0002__x0001_ÀR@_x0001__x0001__x0001__x0001__x0001_ÀR@_x0001__x0001__x0001__x0001__x0001__x0001_@@_x0001__x0001__x0001__x0001__x0001_ÀR@_x0001__x0001__x0001__x0001__x0001_ÀR@_x0001__x0001__x0001__x0001__x0001__x0001_?@_x0001__x0001__x0001__x0001__x0001_ÀR@_x0001__x0001__x0001__x0001__x0001_ÀR@_x0001__x0001__x0001__x0001__x0001__x0001_?@_x0001__x0001__x0001__x0001__x0001_ÀR@_x0001__x0001__x0001__x0001__x0001_ÀR@_x0001__x0001__x0001__x0001__x0001__x0001_R@_x0001__x0001__x0001__x0001__x0001_ÀR@_x0001__x0001__x0001__x0001__x0001_ÀR@_x0001__x0001__x0001__x0001__x0001_ÀR@_x0001__x0001__x0001__x0001__x0001_H@_x0001__x0001__x0001__x0001__x0001__x0001_L@_x0001__x0001__x0001__x0001__x0001_ÀR@_x0001__x0001__x0001__x0001__x0001_ÀR@_x0001__x0001__x0001__x0001__x0001_ÀR@_x0001__x0001__x0001__x0001__x0001_ÀR@_x0001__x0001__x0001__x0001__x0001__x0001_B@_x0001__x0001__x0001__x0001__x0001_ÀR@_x0001__x0001__x0001__x0001__x0001__x0001_F@_x0001__x0001__x0001__x0001__x0001__x0001_&lt;@_x0001__x0001__x0001__x0001__x0001__x0001_&lt;@_x0001__x0001__x0001__x0001__x0001__x0001_B@_x0001__x0001__x0001__x0001__x0001_ÀR@_x0001__x0001__x0001__x0001__x0001_ÀR@_x0001__x0001__x0001__x0001__x0001_ÀR@_x0001__x0001__x0001__x0001__x0001_ÀR@_x0001__x0001__x0001__x0001__x0001_ÀR@_x0001__x0002__x0001__x0001__x0001__x0001__x0001_L@_x0001__x0001__x0001__x0001__x0001__x0001_J@_x0001__x0001__x0001__x0001__x0001_ÀR@_x0001__x0001__x0001__x0001__x0001_ÀR@_x0001__x0001__x0001__x0001__x0001_ÀR@_x0001__x0001__x0001__x0001__x0001__x0001_?@_x0001__x0001__x0001__x0001__x0001_ÀR@_x0001__x0001__x0001__x0001__x0001_ÀR@_x0001__x0001__x0001__x0001__x0001__x0001_K@_x0001__x0001__x0001__x0001__x0001__x0001_H@_x0001__x0001__x0001__x0001__x0001_ÀR@_x0001__x0001__x0001__x0001__x0001_L@_x0001__x0001__x0001__x0001__x0001_@@_x0001__x0001__x0001__x0001__x0001_J@_x0001__x0001__x0001__x0001__x0001__x0001_@@_x0001__x0001__x0001__x0001__x0001_ÀR@_x0001__x0001__x0001__x0001__x0001_ÀR@_x0001__x0001__x0001__x0001__x0001_ÀR@_x0001__x0001__x0001__x0001__x0001_E@_x0001__x0001__x0001__x0001__x0001_F@_x0001__x0001__x0001__x0001__x0001__x0001_&lt;@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_x0001_G@_x0001__x0001__x0001__x0001__x0001__x0002__x0001__x0001_L@_x0001__x0001__x0001__x0001__x0001__x0001_O@_x0001__x0001__x0001__x0001__x0001_ÀR@_x0001__x0001__x0001__x0001__x0001_ÀR@_x0001__x0001__x0001__x0001__x0001_B@_x0001__x0001__x0001__x0001__x0001_ÀR@_x0001__x0001__x0001__x0001__x0001__x0001_K@_x0001__x0001__x0001__x0001__x0001_ÀR@_x0001__x0001__x0001__x0001__x0001_G@_x0001__x0001__x0001__x0001__x0001_ÀR@_x0001__x0001__x0001__x0001__x0001__x0001_K@_x0001__x0001__x0001__x0001__x0001_ÀR@_x0001__x0001__x0001__x0001__x0001_ÀR@_x0001__x0001__x0001__x0001__x0001_ÀR@_x0001__x0001__x0001__x0001__x0001_ÀR@_x0001__x0001__x0001__x0001__x0001_ÀR@_x0001__x0001__x0001__x0001__x0001_B@_x0001__x0001__x0001__x0001__x0001_ÀR@_x0001__x0001__x0001__x0001__x0001_O@_x0001__x0001__x0001__x0001__x0001_ÀR@_x0001__x0001__x0001__x0001__x0001_ÀR@_x0001__x0001__x0001__x0001__x0001_ÀR@_x0001__x0001__x0001__x0001__x0001_ÀR@_x0001__x0001__x0001__x0001__x0001_R@_x0001__x0001__x0001__x0001__x0001_ÀR@_x0001__x0001__x0001__x0001__x0001__x0001_H@_x0001__x0001__x0001__x0001__x0001_ÀR@_x0001__x0001__x0001__x0001__x0001_ÀR@_x0001__x0001__x0001__x0001__x0001_ÀR@_x0001__x0001__x0001__x0001__x0001_ÀR@_x0001__x0001__x0001__x0001__x0001__x0001_J@_x0001__x0001__x0001__x0001__x0001_ÀR@_x0001__x0002__x0001__x0001__x0001__x0001__x0001_ÀR@_x0001__x0001__x0001__x0001__x0001_ÀR@_x0001__x0001__x0001__x0001__x0001_ÀR@_x0001__x0001__x0001__x0001__x0001_P@_x0001__x0001__x0001__x0001__x0001_ÀR@_x0001__x0001__x0001__x0001__x0001_ÀR@_x0001__x0001__x0001__x0001__x0001_ÀR@_x0001__x0001__x0001__x0001__x0001_M@_x0001__x0001__x0001__x0001__x0001_ÀR@_x0001__x0001__x0001__x0001__x0001_B@_x0001__x0001__x0001__x0001__x0001_ÀR@_x0001__x0001__x0001__x0001__x0001_ÀR@_x0001__x0001__x0001__x0001__x0001__x0001_&gt;@_x0001__x0001__x0001__x0001__x0001_ÀR@_x0001__x0001__x0001__x0001__x0001_G@_x0001__x0001__x0001__x0001__x0001_ÀR@_x0001__x0001__x0001__x0001__x0001_ÀR@_x0001__x0001__x0001__x0001__x0001__x0001_&lt;@_x0001__x0001__x0001__x0001__x0001_ÀR@_x0001__x0001__x0001__x0001__x0001_ÀR@_x0001__x0001__x0001__x0001__x0001_ÀR@_x0001__x0001__x0001__x0001__x0001_M@_x0001__x0001__x0001__x0001__x0001_ÀR@_x0001__x0001__x0001__x0001__x0001_ÀR@_x0001__x0001__x0001__x0001__x0001__x0001_M@_x0001__x0001__x0001__x0001__x0001__x0001_=@_x0001__x0001__x0001__x0001__x0001_ÀR@_x0001__x0001__x0001__x0001__x0001_ÀR@_x0001__x0001__x0001__x0001__x0001_ÀR@_x0001__x0001__x0001__x0001__x0001_ÀR@_x0001__x0001__x0001__x0001__x0001_ÀR@_x0001__x0001__x0001__x0001__x0001__x0002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B@_x0001__x0001__x0001__x0001__x0001_ÀR@_x0001__x0001__x0001__x0001__x0001_ÀR@_x0001__x0001__x0001__x0001__x0001_ÀR@_x0001__x0001__x0001__x0001__x0001_ÀR@_x0001__x0001__x0001__x0001__x0001_J@_x0001__x0001__x0001__x0001__x0001_ÀR@_x0001__x0001__x0001__x0001__x0001_B@_x0001__x0001__x0001__x0001__x0001_ÀR@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O@_x0001__x0001__x0001__x0001__x0001_ÀR@_x0001__x0001__x0001__x0001__x0001__x0001_J@_x0001__x0001__x0001__x0001__x0001_ÀR@_x0001__x0001__x0001__x0001__x0001__x0001_?@_x0001__x0001__x0001__x0001__x0001_L@_x0001__x0001__x0001__x0001__x0001_ÀR@_x0001__x0002__x0001__x0001__x0001__x0001__x0001_ÀR@_x0001__x0001__x0001__x0001__x0001_ÀR@_x0001__x0001__x0001__x0001__x0001_@R@_x0001__x0001__x0001__x0001__x0001_ÀR@_x0001__x0001__x0001__x0001__x0001__x0001_F@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ÀR@_x0001__x0001__x0001__x0001__x0001_ÀR@_x0001__x0001__x0001__x0001__x0001_ÀR@_x0001__x0001__x0001__x0001__x0001__x0001_A@_x0001__x0001__x0001__x0001__x0001__x0001_H@_x0001__x0001__x0001__x0001__x0001__x0001_K@_x0001__x0001__x0001__x0001__x0001_ÀR@_x0001__x0001__x0001__x0001__x0001_ÀR@_x0001__x0001__x0001__x0001__x0001_ÀR@_x0001__x0001__x0001__x0001__x0001_ÀR@_x0001__x0001__x0001__x0001__x0001_ÀR@_x0001__x0001__x0001__x0001__x0001_E@_x0001__x0001__x0001__x0001__x0001__x0001_F@_x0001__x0001__x0001__x0001__x0001__x0001_C@_x0001__x0001__x0001__x0001__x0001_ÀR@_x0001__x0001__x0001__x0001__x0001_ÀR@_x0001__x0001__x0001__x0001__x0001_ÀR@_x0001__x0001__x0001__x0001__x0001_ÀR@_x0001__x0001__x0001__x0001__x0001_ÀR@_x0001__x0001__x0001__x0001__x0001__x0002__x0001_ÀR@_x0001__x0001__x0001__x0001__x0001_ÀR@_x0001__x0001__x0001__x0001__x0001_ÀR@_x0001__x0001__x0001__x0001__x0001__x0001_?@_x0001__x0001__x0001__x0001__x0001_ÀR@_x0001__x0001__x0001__x0001__x0001_ÀR@_x0001__x0001__x0001__x0001__x0001__x0001_?@_x0001__x0001__x0001__x0001__x0001_ÀR@_x0001__x0001__x0001__x0001__x0001__x0001_?@_x0001__x0001__x0001__x0001__x0001_G@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gt;@_x0001__x0001__x0001__x0001__x0001__x0001_H@_x0001__x0001__x0001__x0001__x0001_ÀR@_x0001__x0001__x0001__x0001__x0001_ÀR@_x0001__x0001__x0001__x0001__x0001__x0001_G@_x0001__x0001__x0001__x0001__x0001_@@_x0001__x0001__x0001__x0001__x0001_ÀR@_x0001__x0001__x0001__x0001__x0001__x0001_A@_x0001__x0001__x0001__x0001__x0001_ÀR@_x0001__x0001__x0001__x0001__x0001_ÀR@_x0001__x0001__x0001__x0001__x0001_ÀR@_x0001__x0001__x0001__x0001__x0001_ÀR@_x0001__x0001__x0001__x0001__x0001_ÀR@_x0001__x0001__x0001__x0001__x0001__x0001_=@_x0001__x0002__x0001__x0001__x0001__x0001__x0001_M@_x0001__x0001__x0001__x0001__x0001_ÀR@_x0001__x0001__x0001__x0001__x0001__x0001_B@_x0001__x0001__x0001__x0001__x0001_ÀR@_x0001__x0001__x0001__x0001__x0001_ÀR@_x0001__x0001__x0001__x0001__x0001_ÀR@_x0001__x0001__x0001__x0001__x0001_E@_x0001__x0001__x0001__x0001__x0001_ÀR@_x0001__x0001__x0001__x0001__x0001_H@_x0001__x0001__x0001__x0001__x0001_ÀR@_x0001__x0001__x0001__x0001__x0001_ÀR@_x0001__x0001__x0001__x0001__x0001_ÀR@_x0001__x0001__x0001__x0001__x0001__x0001_B@_x0001__x0001__x0001__x0001__x0001_ÀR@_x0001__x0001__x0001__x0001__x0001__x0001_L@_x0001__x0001__x0001__x0001__x0001_ÀR@_x0001__x0001__x0001__x0001__x0001_ÀR@_x0001__x0001__x0001__x0001__x0001_ÀR@_x0001__x0001__x0001__x0001__x0001_ÀR@_x0001__x0001__x0001__x0001__x0001__x0001_A@_x0001__x0001__x0001__x0001__x0001_ÀR@_x0001__x0001__x0001__x0001__x0001_G@_x0001__x0001__x0001__x0001__x0001_C@_x0001__x0001__x0001__x0001__x0001_ÀR@_x0001__x0001__x0001__x0001__x0001_ÀR@_x0001__x0001__x0001__x0001__x0001_ÀR@_x0001__x0001__x0001__x0001__x0001_H@_x0001__x0001__x0001__x0001__x0001_ÀR@_x0001__x0001__x0001__x0001__x0001_ÀR@_x0001__x0001__x0001__x0001__x0001_ÀR@_x0001__x0001__x0001__x0001__x0001_ÀR@_x0001__x0001__x0001__x0001__x0001__x0002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_x0001_C@_x0001__x0001__x0001__x0001__x0001_ÀR@_x0001__x0001__x0001__x0001__x0001__x0001_J@_x0001__x0001__x0001__x0001__x0001_ÀR@_x0001__x0001__x0001__x0001__x0001_ÀR@_x0001__x0001__x0001__x0001__x0001_@R@_x0001__x0001__x0001__x0001__x0001_B@_x0001__x0001__x0001__x0001__x0001_D@_x0001__x0001__x0001__x0001__x0001_ÀR@_x0001__x0001__x0001__x0001__x0001_ÀR@_x0001__x0001__x0001__x0001__x0001_B@_x0001__x0001__x0001__x0001__x0001_ÀR@_x0001__x0001__x0001__x0001__x0001_ÀR@_x0001__x0001__x0001__x0001__x0001__x0001_A@_x0001__x0001__x0001__x0001__x0001_J@_x0001__x0001__x0001__x0001__x0001_ÀR@_x0001__x0001__x0001__x0001__x0001_ÀR@_x0001__x0001__x0001__x0001__x0001_M@_x0001__x0001__x0001__x0001__x0001_ÀR@_x0001__x0002__x0001__x0001__x0001__x0001__x0001_ÀR@_x0001__x0001__x0001__x0001__x0001_ÀR@_x0001_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H@_x0001__x0001__x0001__x0001__x0001_ÀR@_x0001__x0001__x0001__x0001__x0001_ÀR@_x0001__x0001__x0001__x0001__x0001_L@_x0001__x0001__x0001__x0001__x0001_ÀR@_x0001__x0001__x0001__x0001__x0001_ÀP@_x0001__x0001__x0001__x0001__x0001__x0001_@@_x0001__x0001__x0001__x0001__x0001_ÀR@_x0001__x0001__x0001__x0001__x0001_R@_x0001__x0001__x0001__x0001__x0001_ÀR@_x0001__x0001__x0001__x0001__x0001_ÀR@_x0001__x0001__x0001__x0001__x0001_E@_x0001__x0001__x0001__x0001__x0001_ÀR@_x0001__x0001__x0001__x0001__x0001_ÀR@_x0001__x0001__x0001__x0001__x0001_ÀR@_x0001__x0001__x0001__x0001__x0001__x0001_K@_x0001__x0001__x0001__x0001__x0001_@@_x0001__x0001__x0001__x0001__x0001__x0002__x0001_ÀR@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P@_x0001__x0001__x0001__x0001__x0001_H@_x0001__x0001__x0001__x0001__x0001__x0001_O@_x0001__x0001__x0001__x0001__x0001_ÀR@_x0001__x0001__x0001__x0001__x0001__x0001_E@_x0001__x0001__x0001__x0001__x0001_@@_x0001__x0001__x0001__x0001__x0001_ÀR@_x0001__x0001__x0001__x0001__x0001__x0001_O@_x0001__x0001__x0001__x0001__x0001_ÀR@_x0001__x0001__x0001__x0001__x0001_ÀR@_x0001__x0001__x0001__x0001__x0001__x0001_?@_x0001__x0001__x0001__x0001__x0001__x0001_E@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_x0001_O@_x0001__x0001__x0001__x0001__x0001_ÀR@_x0001__x0002__x0001__x0001__x0001__x0001__x0001_M@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J@_x0001__x0001__x0001__x0001__x0001_ÀR@_x0001__x0001__x0001__x0001__x0001_ÀR@_x0001__x0001__x0001__x0001__x0001__x0001_O@_x0001__x0001__x0001__x0001__x0001_ÀR@_x0001__x0001__x0001__x0001__x0001__x0001_R@_x0001__x0001__x0001__x0001__x0001__x0001_O@_x0001__x0001__x0001__x0001__x0001_ÀR@_x0001__x0001__x0001__x0001__x0001__x0001_&lt;@_x0001__x0001__x0001__x0001__x0001_G@_x0001__x0001__x0001__x0001__x0001_ÀR@_x0001__x0001__x0001__x0001__x0001__x0001_C@_x0001__x0001__x0001__x0001__x0001_L@_x0001__x0001__x0001__x0001__x0001__x0001_=@_x0001__x0001__x0001__x0001__x0001__x0002__x0001_ÀR@_x0001__x0001__x0001__x0001__x0001__x0001_?@_x0001__x0001__x0001__x0001__x0001_ÀR@_x0001__x0001__x0001__x0001__x0001__x0001_J@_x0001__x0001__x0001__x0001__x0001_ÀR@_x0001__x0001__x0001__x0001__x0001_C@_x0001__x0001__x0001__x0001__x0001_ÀR@_x0001__x0001__x0001__x0001__x0001_I@_x0001__x0001__x0001__x0001__x0001_@@_x0001__x0001__x0001__x0001__x0001_ÀR@_x0001__x0001__x0001__x0001__x0001_ÀR@_x0001__x0001__x0001__x0001__x0001_G@_x0001__x0001__x0001__x0001__x0001_ÀR@_x0001__x0001__x0001__x0001__x0001_ÀR@_x0001__x0001__x0001__x0001__x0001__x0001_H@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I@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0002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C@_x0001__x0001__x0001__x0001__x0001_ÀR@_x0001__x0001__x0001__x0001__x0001__x0001_B@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Q@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ÀR@_x0001__x0001__x0001__x0001__x0001_ÀR@_x0001__x0001__x0001__x0001__x0001_ÀR@_x0001__x0001__x0001__x0001__x0001_ÀR@_x0001__x0001__x0001__x0001__x0001_E@_x0001__x0001__x0001__x0001__x0001_ÀR@_x0001__x0001__x0001__x0001__x0001_ÀR@_x0001__x0001__x0001__x0001__x0001__x0001_L@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J@_x0001__x0001__x0001__x0001__x0001_ÀR@_x0001__x0001__x0001__x0001__x0001_ÀR@_x0001__x0001__x0001__x0001__x0001_ÀR@_x0001__x0001__x0001__x0001__x0001_ÀR@_x0001__x0001__x0001__x0001__x0001_ÀR@_x0001__x0001__x0001__x0001__x0001_D@_x0001__x0001__x0001__x0001__x0001_ÀR@_x0001__x0001__x0001__x0001__x0001_ÀR@_x0001__x0001__x0001__x0001__x0001_ÀR@_x0001__x0001__x0001__x0001__x0001_ÀR@_x0001__x0001__x0001__x0001__x0001_ÀR@_x0001__x0001__x0001__x0001__x0001_ÀR@_x0001__x0002__x0001__x0001__x0001__x0001__x0001_ÀR@_x0001__x0001__x0001__x0001__x0001_ÀR@_x0001__x0001__x0001__x0001__x0001_ÀR@_x0001__x0001__x0001__x0001__x0001_ÀR@_x0001__x0001__x0001__x0001__x0001_ÀR@_x0001__x0001__x0001__x0001__x0001_ÀR@_x0001__x0001__x0001__x0001__x0001__x0001_A@_x0001__x0001__x0001__x0001__x0001_ÀR@_x0001__x0001__x0001__x0001__x0001_ÀR@_x0001__x0001__x0001__x0001__x0001_ÀR@_x0001__x0001__x0001__x0001__x0001__x0001_C@_x0001__x0001__x0001__x0001__x0001_ÀR@_x0001__x0001__x0001__x0001__x0001_ÀR@_x0001__x0001__x0001__x0001__x0001_ÀR@_x0001__x0001__x0001__x0001__x0001_ÀP@_x0001__x0001__x0001__x0001__x0001_ÀR@_x0001__x0001__x0001__x0001__x0001_ÀR@_x0001__x0001__x0001__x0001__x0001_R@_x0001__x0001__x0001__x0001__x0001_ÀR@_x0001__x0001__x0001__x0001__x0001_ÀR@_x0001__x0001__x0001__x0001__x0001_ÀR@_x0001__x0001__x0001__x0001__x0001_ÀR@_x0001__x0001__x0001__x0001__x0001__x0001_&lt;@_x0001__x0001__x0001__x0001__x0001_C@_x0001__x0001__x0001__x0001__x0001_ÀR@_x0001__x0001__x0001__x0001__x0001_ÀR@_x0001__x0001__x0001__x0001__x0001_ÀR@_x0001__x0001__x0001__x0001__x0001_ÀR@_x0001__x0001__x0001__x0001__x0001__x0001_O@_x0001__x0001__x0001__x0001__x0001_ÀR@_x0001__x0001__x0001__x0001__x0001_ÀR@_x0001__x0001__x0001__x0001__x0001__x0002__x0001_ÀR@_x0001__x0001__x0001__x0001__x0001_ÀQ@_x0001__x0001__x0001__x0001__x0001_ÀR@_x0001__x0001__x0001__x0001__x0001_ÀR@_x0001__x0001__x0001__x0001__x0001_D@_x0001__x0001__x0001__x0001__x0001_ÀR@_x0001__x0001__x0001__x0001__x0001_ÀR@_x0001__x0001__x0001__x0001__x0001_ÀR@_x0001__x0001__x0001__x0001__x0001__x0001_L@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I@_x0001__x0001__x0001__x0001__x0001_ÀR@_x0001__x0001__x0001__x0001__x0001__x0001_H@_x0001__x0001__x0001__x0001__x0001_ÀR@_x0001__x0001__x0001__x0001__x0001_ÀR@_x0001__x0001__x0001__x0001__x0001_ÀR@_x0001__x0001__x0001__x0001__x0001__x0001_A@_x0001__x0001__x0001__x0001__x0001_ÀR@_x0001__x0001__x0001__x0001__x0001_ÀR@_x0001__x0001__x0001__x0001__x0001_ÀR@_x0001__x0001__x0001__x0001__x0001__x0001_=@_x0001__x0001__x0001__x0001__x0001_D@_x0001__x0001__x0001__x0001__x0001_ÀR@_x0001__x0001__x0001__x0001__x0001_ÀR@_x0001__x0001__x0001__x0001__x0001__x0001_&lt;@_x0001__x0001__x0001__x0001__x0001__x0001_G@_x0001__x0002__x0001__x0001__x0001__x0001__x0001_ÀR@_x0001__x0001__x0001__x0001__x0001__x0001_=@_x0001__x0001__x0001__x0001__x0001_ÀR@_x0001__x0001__x0001__x0001__x0001_C@_x0001__x0001__x0001__x0001__x0001_ÀR@_x0001__x0001__x0001__x0001__x0001__x0001_B@_x0001__x0001__x0001__x0001__x0001__x0001_C@_x0001__x0001__x0001__x0001__x0001_ÀR@_x0001__x0001__x0001__x0001__x0001__x0001_E@_x0001__x0001__x0001__x0001__x0001_ÀR@_x0001__x0001__x0001__x0001__x0001_E@_x0001__x0001__x0001__x0001__x0001_ÀR@_x0001__x0001__x0001__x0001__x0001__x0001_C@_x0001__x0001__x0001__x0001__x0001_ÀR@_x0001__x0001__x0001__x0001__x0001_ÀR@_x0001__x0001__x0001__x0001__x0001_ÀR@_x0001__x0001__x0001__x0001__x0001_ÀR@_x0001__x0001__x0001__x0001__x0001__x0001_P@_x0001__x0001__x0001__x0001__x0001_ÀR@_x0001__x0001__x0001__x0001__x0001__x0001_J@_x0001__x0001__x0001__x0001__x0001_ÀR@_x0001__x0001__x0001__x0001__x0001_ÀR@_x0001__x0001__x0001__x0001__x0001__x0001_@@_x0001__x0001__x0001__x0001__x0001_ÀR@_x0001__x0001__x0001__x0001__x0001_ÀR@_x0001__x0001__x0001__x0001__x0001_@R@_x0001__x0001__x0001__x0001__x0001__x0001_=@_x0001__x0001__x0001__x0001__x0001_ÀR@_x0001__x0001__x0001__x0001__x0001__x0001_?@_x0001__x0001__x0001__x0001__x0001_ÀR@_x0001__x0001__x0001__x0001__x0001_ÀR@_x0001__x0001__x0001__x0001__x0001__x0002__x0001__x0001_C@_x0001__x0001__x0001__x0001__x0001_ÀQ@_x0001__x0001__x0001__x0001__x0001_ÀR@_x0001__x0001__x0001__x0001__x0001_O@_x0001__x0001__x0001__x0001__x0001_ÀR@_x0001__x0001__x0001__x0001__x0001_ÀR@_x0001__x0001__x0001__x0001__x0001_ÀR@_x0001__x0001__x0001__x0001__x0001__x0001_&gt;@_x0001__x0001__x0001__x0001__x0001_ÀR@_x0001__x0001__x0001__x0001__x0001_ÀR@_x0001__x0001__x0001__x0001__x0001_ÀQ@_x0001__x0001__x0001__x0001__x0001_ÀR@_x0001__x0001__x0001__x0001__x0001_ÀR@_x0001__x0001__x0001__x0001__x0001_ÀR@_x0001__x0001__x0001__x0001__x0001_E@_x0001__x0001__x0001__x0001__x0001_ÀR@_x0001__x0001__x0001__x0001__x0001_ÀR@_x0001__x0001__x0001__x0001__x0001_ÀR@_x0001__x0001__x0001__x0001__x0001_ÀR@_x0001__x0001__x0001__x0001__x0001_ÀR@_x0001__x0001__x0001__x0001__x0001__x0001_E@_x0001__x0001__x0001__x0001__x0001__x0001_L@_x0001__x0001__x0001__x0001__x0001_ÀR@_x0001__x0001__x0001__x0001__x0001_@@_x0001__x0001__x0001__x0001__x0001_ÀR@_x0001__x0001__x0001__x0001__x0001_ÀR@_x0001__x0001__x0001__x0001__x0001__x0001_@@_x0001__x0001__x0001__x0001__x0001_ÀR@_x0001__x0001__x0001__x0001__x0001_ÀR@_x0001__x0001__x0001__x0001__x0001_B@_x0001__x0001__x0001__x0001__x0001_ÀR@_x0001__x0001__x0001__x0001__x0001_ÀR@_x0001__x0002__x0001__x0001__x0001__x0001__x0001__x0001_B@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_x0001_Q@_x0001__x0001__x0001__x0001__x0001_ÀR@_x0001__x0001__x0001__x0001__x0001_ÀR@_x0001__x0001__x0001__x0001__x0001_I@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B@_x0001__x0001__x0001__x0001__x0001_ÀR@_x0001__x0001__x0001__x0001__x0001_ÀR@_x0001__x0001__x0001__x0001__x0001_C@_x0001__x0001__x0001__x0001__x0001_ÀR@_x0001__x0001__x0001__x0001__x0001_I@_x0001__x0001__x0001__x0001__x0001_ÀR@_x0001__x0001__x0001__x0001__x0001_ÀR@_x0001__x0001__x0001__x0001__x0001__x0001_A@_x0001__x0001__x0001__x0001__x0001_ÀR@_x0001__x0001__x0001__x0001__x0001__x0002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P@_x0001__x0001__x0001__x0001__x0001__x0001_A@_x0001__x0001__x0001__x0001__x0001_ÀR@_x0001__x0001__x0001__x0001__x0001_ÀR@_x0001__x0001__x0001__x0001__x0001_ÀR@_x0001__x0001__x0001__x0001__x0001_ÀR@_x0001__x0001__x0001__x0001__x0001__x0001_=@_x0001__x0001__x0001__x0001__x0001_ÀR@_x0001__x0001__x0001__x0001__x0001_J@_x0001__x0001__x0001__x0001__x0001_ÀR@_x0001__x0001__x0001__x0001__x0001__x0001_F@_x0001__x0001__x0001__x0001__x0001_ÀR@_x0001__x0001__x0001__x0001__x0001__x0001_F@_x0001__x0001__x0001__x0001__x0001_ÀR@_x0001__x0001__x0001__x0001__x0001_ÀR@_x0001__x0001__x0001__x0001__x0001_ÀR@_x0001__x0001__x0001__x0001__x0001_ÀR@_x0001__x0001__x0001__x0001__x0001_ÀR@_x0001__x0002__x0001__x0001__x0001__x0001__x0001_ÀR@_x0001__x0001__x0001__x0001__x0001_@@_x0001__x0001__x0001__x0001__x0001_ÀR@_x0001__x0001__x0001__x0001__x0001_ÀR@_x0001__x0001__x0001__x0001__x0001_ÀR@_x0001__x0001__x0001__x0001__x0001_@R@_x0001__x0001__x0001__x0001__x0001_ÀR@_x0001__x0001__x0001__x0001__x0001__x0001_&lt;@_x0001__x0001__x0001__x0001__x0001__x0001_?@_x0001__x0001__x0001__x0001__x0001_ÀR@_x0001__x0001__x0001__x0001__x0001_ÀR@_x0001__x0001__x0001__x0001__x0001_ÀR@_x0001__x0001__x0001__x0001__x0001_ÀR@_x0001__x0001__x0001__x0001__x0001_ÀR@_x0001__x0001__x0001__x0001__x0001_H@_x0001__x0001__x0001__x0001__x0001_ÀR@_x0001__x0001__x0001__x0001__x0001_ÀR@_x0001__x0001__x0001__x0001__x0001_ÀR@_x0001__x0001__x0001__x0001__x0001_ÀR@_x0001__x0001__x0001__x0001__x0001_H@_x0001__x0001__x0001__x0001__x0001_ÀR@_x0001__x0001__x0001__x0001__x0001_ÀR@_x0001__x0001__x0001__x0001__x0001__x0001_&lt;@_x0001__x0001__x0001__x0001__x0001__x0001_F@_x0001__x0001__x0001__x0001__x0001_ÀR@_x0001__x0001__x0001__x0001__x0001_ÀR@_x0001__x0001__x0001__x0001__x0001_E@_x0001__x0001__x0001__x0001__x0001_ÀR@_x0001__x0001__x0001__x0001__x0001_ÀR@_x0001__x0001__x0001__x0001__x0001_A@_x0001__x0001__x0001__x0001__x0001_ÀR@_x0001__x0001__x0001__x0001__x0001__x0002__x0001_ÀR@_x0001__x0001__x0001__x0001__x0001_@@_x0001__x0001__x0001__x0001__x0001__x0001_@@_x0001__x0001__x0001__x0001__x0001_ÀR@_x0001__x0001__x0001__x0001__x0001__x0001_Q@_x0001__x0001__x0001__x0001__x0001_ÀR@_x0001__x0001__x0001__x0001__x0001_ÀR@_x0001__x0001__x0001__x0001__x0001_ÀR@_x0001__x0001__x0001__x0001__x0001__x0001_C@_x0001__x0001__x0001__x0001__x0001_ÀR@_x0001__x0001__x0001__x0001__x0001_ÀR@_x0001__x0001__x0001__x0001__x0001__x0001_J@_x0001__x0001__x0001__x0001__x0001_ÀR@_x0001__x0001__x0001__x0001__x0001_ÀR@_x0001__x0001__x0001__x0001__x0001__x0001_O@_x0001__x0001__x0001__x0001__x0001__x0001_H@_x0001__x0001__x0001__x0001__x0001_L@_x0001__x0001__x0001__x0001__x0001_ÀR@_x0001__x0001__x0001__x0001__x0001_P@_x0001__x0001__x0001__x0001__x0001_R@_x0001__x0001__x0001__x0001__x0001_ÀR@_x0001__x0001__x0001__x0001__x0001_ÀR@_x0001__x0001__x0001__x0001__x0001_C@_x0001__x0001__x0001__x0001__x0001_ÀR@_x0001__x0001__x0001__x0001__x0001__x0001_C@_x0001__x0001__x0001__x0001__x0001_ÀR@_x0001__x0001__x0001__x0001__x0001__x0001_J@_x0001__x0001__x0001__x0001__x0001_ÀR@_x0001__x0001__x0001__x0001__x0001_ÀR@_x0001__x0001__x0001__x0001__x0001_ÀR@_x0001__x0001__x0001__x0001__x0001_ÀR@_x0001__x0001__x0001__x0001__x0001_ÀR@_x0001__x0002__x0001__x0001__x0001__x0001__x0001_ÀR@_x0001__x0001__x0001__x0001__x0001_ÀR@_x0001__x0001__x0001__x0001__x0001_B@_x0001__x0001__x0001__x0001__x0001_@R@_x0001__x0001__x0001__x0001__x0001_ÀR@_x0001__x0001__x0001__x0001__x0001_ÀR@_x0001__x0001__x0001__x0001__x0001_ÀR@_x0001__x0001__x0001__x0001__x0001_A@_x0001__x0001__x0001__x0001__x0001_ÀR@_x0001__x0001__x0001__x0001__x0001_H@_x0001__x0001__x0001__x0001__x0001_ÀR@_x0001__x0001__x0001__x0001__x0001_ÀR@_x0001__x0001__x0001__x0001__x0001__x0001_C@_x0001__x0001__x0001__x0001__x0001_ÀR@_x0001__x0001__x0001__x0001__x0001_ÀR@_x0001__x0001__x0001__x0001__x0001_ÀR@_x0001__x0001__x0001__x0001__x0001_ÀR@_x0001__x0001__x0001__x0001__x0001__x0001_L@_x0001__x0001__x0001__x0001__x0001_ÀR@_x0001__x0001__x0001__x0001__x0001_ÀR@_x0001__x0001__x0001__x0001__x0001_ÀR@_x0001__x0001__x0001__x0001__x0001_ÀR@_x0001_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ÀR@_x0001__x0001__x0001__x0001__x0001_ÀR@_x0001__x0001__x0001__x0001__x0001_C@_x0001__x0001__x0001__x0001__x0001__x0001_@@_x0001__x0001__x0001__x0001__x0001_ÀR@_x0001_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J@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lt;@_x0001__x0001__x0001__x0001__x0001_ÀR@_x0001__x0001__x0001__x0001__x0001_ÀR@_x0001__x0001__x0001__x0001__x0001_@R@_x0001__x0001__x0001__x0001__x0001_ÀR@_x0001__x0001__x0001__x0001__x0001_ÀR@_x0001__x0001__x0001__x0001__x0001_ÀR@_x0001__x0001__x0001__x0001__x0001_ÀR@_x0001__x0001__x0001__x0001__x0001_ÀR@_x0001__x0001__x0001__x0001__x0001_ÀR@_x0001__x0002__x0001__x0001__x0001__x0001__x0001_ÀR@_x0001__x0001__x0001__x0001__x0001_ÀR@_x0001__x0001__x0001__x0001__x0001_ÀR@_x0001__x0001__x0001__x0001__x0001_@Q@_x0001__x0001__x0001__x0001__x0001_ÀR@_x0001__x0001__x0001__x0001__x0001__x0001_M@_x0001__x0001__x0001__x0001__x0001_ÀR@_x0001__x0001__x0001__x0001__x0001_ÀR@_x0001__x0001__x0001__x0001__x0001_ÀP@_x0001__x0001__x0001__x0001__x0001_ÀR@_x0001__x0001__x0001__x0001__x0001_ÀR@_x0001__x0001__x0001__x0001__x0001_ÀR@_x0001__x0001__x0001__x0001__x0001__x0001_H@_x0001__x0001__x0001__x0001__x0001_ÀR@_x0001__x0001__x0001__x0001__x0001_ÀR@_x0001__x0001__x0001__x0001__x0001_ÀR@_x0001__x0001__x0001__x0001__x0001__x0001_K@_x0001__x0001__x0001__x0001__x0001_ÀR@_x0001__x0001__x0001__x0001__x0001_ÀR@_x0001__x0001__x0001__x0001__x0001__x0001_E@_x0001__x0001__x0001__x0001__x0001_ÀR@_x0001__x0001__x0001__x0001__x0001_L@_x0001__x0001__x0001__x0001__x0001_@@_x0001__x0001__x0001__x0001__x0001_@@_x0001__x0001__x0001__x0001__x0001_ÀR@_x0001__x0001__x0001__x0001__x0001_ÀR@_x0001__x0001__x0001__x0001__x0001_ÀR@_x0001__x0001__x0001__x0001__x0001_R@_x0001__x0001__x0001__x0001__x0001_G@_x0001__x0001__x0001__x0001__x0001_ÀR@_x0001__x0001__x0001__x0001__x0001_ÀR@_x0001__x0001__x0001__x0001__x0001__x0002__x0001_C@_x0001__x0001__x0001__x0001__x0001_A@_x0001__x0001__x0001__x0001__x0001_ÀQ@_x0001__x0001__x0001__x0001__x0001_ÀR@_x0001__x0001__x0001__x0001__x0001_B@_x0001__x0001__x0001__x0001__x0001_ÀR@_x0001__x0001__x0001__x0001__x0001_ÀR@_x0001__x0001__x0001__x0001__x0001_ÀR@_x0001__x0001__x0001__x0001__x0001__x0001_H@_x0001__x0001__x0001__x0001__x0001_C@_x0001__x0001__x0001__x0001__x0001__x0001_P@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G@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H@_x0001__x0002_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_x0001__x0001__x0001__x0001__x0001_D@_x0001__x0001__x0001__x0001__x0001_ÀR@_x0001__x0001__x0001__x0001__x0001__x0001_E@_x0001__x0001__x0001__x0001__x0001_@R@_x0001__x0001__x0001__x0001__x0001_B@_x0001__x0001__x0001__x0001__x0001__x0001_F@_x0001__x0001__x0001__x0001__x0001_ÀR@_x0001__x0001__x0001__x0001__x0001_ÀR@_x0001__x0001__x0001__x0001__x0001__x0001_?@_x0001__x0001__x0001__x0001__x0001__x0001_E@_x0001__x0001__x0001__x0001__x0001_ÀR@_x0001__x0001__x0001__x0001__x0001__x0001_B@_x0001__x0001__x0001__x0001__x0001_ÀR@_x0001__x0001__x0001__x0001__x0001_ÀR@_x0001__x0001__x0001__x0001__x0001_ÀR@_x0001__x0001__x0001__x0001__x0001__x0001_H@_x0001__x0001__x0001__x0001__x0001_ÀR@_x0001__x0001__x0001__x0001__x0001_ÀR@_x0001__x0001__x0001__x0001__x0001_ÀR@_x0001__x0001__x0001__x0001__x0001__x0001_C@_x0001__x0001__x0001__x0001__x0001__x0001_J@_x0001__x0001__x0001__x0001__x0001__x0002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_x0001__x0001__x0001__x0001__x0001__x0001_&gt;@_x0001__x0001__x0001__x0001__x0001_ÀR@_x0001_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A@_x0001__x0001__x0001__x0001__x0001_ÀR@_x0001__x0001__x0001__x0001__x0001_E@_x0001__x0001__x0001__x0001__x0001_ÀR@_x0001__x0001__x0001__x0001__x0001_ÀR@_x0001__x0001__x0001__x0001__x0001_E@_x0001__x0001__x0001__x0001__x0001_ÀR@_x0001__x0001__x0001__x0001__x0001_ÀR@_x0001__x0001__x0001__x0001__x0001_ÀR@_x0001__x0001__x0001__x0001__x0001_ÀR@_x0001__x0002__x0001__x0001__x0001__x0001__x0001_ÀR@_x0001__x0001__x0001__x0001__x0001_P@_x0001__x0001__x0001__x0001__x0001_ÀR@_x0001__x0001__x0001__x0001__x0001__x0001_@@_x0001__x0001__x0001__x0001__x0001_M@_x0001__x0001__x0001__x0001__x0001_ÀR@_x0001__x0001__x0001__x0001__x0001_ÀR@_x0001__x0001__x0001__x0001__x0001__x0001_&lt;@_x0001__x0001__x0001__x0001__x0001__x0001_G@_x0001__x0001__x0001__x0001__x0001_ÀR@_x0001__x0001__x0001__x0001__x0001_ÀR@_x0001__x0001__x0001__x0001__x0001__x0001_C@_x0001__x0001__x0001__x0001__x0001__x0001_H@_x0001__x0001__x0001__x0001__x0001_ÀR@_x0001__x0001__x0001__x0001__x0001_ÀR@_x0001__x0001__x0001__x0001__x0001_ÀR@_x0001__x0001__x0001__x0001__x0001__x0001_=@_x0001__x0001__x0001__x0001__x0001_D@_x0001__x0001__x0001__x0001__x0001_ÀR@_x0001__x0001__x0001__x0001__x0001__x0001_&lt;@_x0001__x0001__x0001__x0001__x0001_@@_x0001__x0001__x0001__x0001__x0001_ÀR@_x0001__x0001__x0001__x0001__x0001_ÀR@_x0001__x0001__x0001__x0001__x0001__x0001_&gt;@_x0001__x0001__x0001__x0001__x0001_ÀR@_x0001__x0001__x0001__x0001__x0001_ÀR@_x0001__x0001__x0001__x0001__x0001_ÀR@_x0001__x0001__x0001__x0001__x0001_ÀR@_x0001__x0001__x0001__x0001__x0001_ÀR@_x0001__x0001__x0001__x0001__x0001__x0001_K@_x0001__x0001__x0001__x0001__x0001_ÀR@_x0001__x0001__x0001__x0001__x0001__x0002__x0001_@@_x0001__x0001__x0001__x0001__x0001_ÀR@_x0001__x0001__x0001__x0001__x0001_ÀR@_x0001__x0001__x0001__x0001__x0001_ÀR@_x0001__x0001__x0001__x0001__x0001__x0001_H@_x0001__x0001__x0001__x0001__x0001_ÀR@_x0001__x0001__x0001__x0001__x0001_C@_x0001__x0001__x0001__x0001__x0001__x0001_C@_x0001__x0001__x0001__x0001__x0001_ÀR@_x0001__x0001__x0001__x0001__x0001_C@_x0001__x0001__x0001__x0001__x0001_M@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_x0001_A@_x0001__x0001__x0001__x0001__x0001_ÀR@_x0001__x0001__x0001__x0001__x0001__x0001_&lt;@_x0001__x0001__x0001__x0001__x0001_ÀR@_x0001__x0001__x0001__x0001__x0001_ÀR@_x0001__x0001__x0001__x0001__x0001__x0001_M@_x0001__x0001__x0001__x0001__x0001_ÀR@_x0001__x0001__x0001__x0001__x0001_ÀR@_x0001__x0001__x0001__x0001__x0001_ÀR@_x0001__x0001__x0001__x0001__x0001_ÀR@_x0001__x0001__x0001__x0001__x0001__x0001_G@_x0001__x0001__x0001__x0001__x0001_ÀR@_x0001__x0001__x0001__x0001__x0001_ÀR@_x0001__x0002__x0001__x0001__x0001__x0001__x0001_ÀR@_x0001__x0001__x0001__x0001__x0001_ÀR@_x0001__x0001__x0001__x0001__x0001_ÀR@_x0001__x0001__x0001__x0001__x0001_ÀR@_x0001__x0001__x0001__x0001__x0001_ÀR@_x0001__x0001__x0001__x0001__x0001__x0001_E@_x0001__x0001__x0001__x0001__x0001_ÀR@_x0001__x0001__x0001__x0001__x0001_H@_x0001__x0001__x0001__x0001__x0001_ÀR@_x0001__x0001__x0001__x0001__x0001__x0001_=@_x0001__x0001__x0001__x0001__x0001_ÀR@_x0001_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M@_x0001__x0001__x0001__x0001__x0001_@@_x0001__x0001__x0001__x0001__x0001_ÀR@_x0001__x0001__x0001__x0001__x0001_ÀR@_x0001__x0001__x0001__x0001__x0001_ÀR@_x0001__x0001__x0001__x0001__x0001_ÀR@_x0001__x0001__x0001__x0001__x0001__x0002__x0001__x0001_F@_x0001__x0001__x0001__x0001__x0001_ÀR@_x0001__x0001__x0001__x0001__x0001__x0001_A@_x0001__x0001__x0001__x0001__x0001_ÀR@_x0001__x0001__x0001__x0001__x0001_ÀR@_x0001__x0001__x0001__x0001__x0001_ÀR@_x0001__x0001__x0001__x0001__x0001_ÀR@_x0001__x0001__x0001__x0001__x0001__x0001_E@_x0001__x0001__x0001__x0001__x0001_ÀR@_x0001__x0001__x0001__x0001__x0001_ÀR@_x0001__x0001__x0001__x0001__x0001_H@_x0001__x0001__x0001__x0001__x0001__x0001_@@_x0001__x0001__x0001__x0001__x0001_ÀR@_x0001__x0001__x0001__x0001__x0001_ÀR@_x0001__x0001__x0001__x0001__x0001__x0001_K@_x0001__x0001__x0001__x0001__x0001_ÀR@_x0001__x0001__x0001__x0001__x0001__x0001_E@_x0001__x0001__x0001__x0001__x0001__x0001_H@_x0001__x0001__x0001__x0001__x0001_ÀR@_x0001__x0001__x0001__x0001__x0001_ÀR@_x0001__x0001__x0001__x0001__x0001_ÀR@_x0001__x0001__x0001__x0001__x0001_ÀR@_x0001__x0001__x0001__x0001__x0001_H@_x0001__x0001__x0001__x0001__x0001_ÀR@_x0001__x0001__x0001__x0001__x0001_ÀR@_x0001__x0001__x0001__x0001__x0001_ÀR@_x0001__x0001__x0001__x0001__x0001_ÀR@_x0001__x0001__x0001__x0001__x0001_ÀR@_x0001__x0001__x0001__x0001__x0001__x0001_K@_x0001__x0001__x0001__x0001__x0001__x0001_&lt;@_x0001__x0001__x0001__x0001__x0001_B@_x0001__x0001__x0001__x0001__x0001_ÀR@_x0001__x0002__x0001__x0001__x0001__x0001__x0001_ÀR@_x0001__x0001__x0001__x0001__x0001_ÀR@_x0001__x0001__x0001__x0001__x0001_ÀR@_x0001__x0001__x0001__x0001__x0001_ÀR@_x0001__x0001__x0001__x0001__x0001_ÀR@_x0001__x0001__x0001__x0001__x0001_M@_x0001__x0001__x0001__x0001__x0001_ÀR@_x0001__x0001__x0001__x0001__x0001__x0001_B@_x0001__x0001__x0001__x0001__x0001_ÀR@_x0001__x0001__x0001__x0001__x0001_ÀR@_x0001__x0001__x0001__x0001__x0001__x0001_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_x0001__x0001__x0001__x0001_ÀR@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E@_x0001__x0001__x0001__x0001__x0001_ÀR@_x0001__x0001__x0001__x0001__x0001__x0001_B@_x0001__x0001__x0001__x0001__x0001__x0002__x0001_ÀR@_x0001__x0001__x0001__x0001__x0001_ÀR@_x0001__x0001__x0001__x0001__x0001_ÀR@_x0001__x0001__x0001__x0001__x0001__x0001_K@_x0001__x0001__x0001__x0001__x0001_ÀR@_x0001__x0001__x0001__x0001__x0001__x0001_B@_x0001__x0001__x0001__x0001__x0001__x0001_@@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_x0001_A@_x0001__x0001__x0001__x0001__x0001__x0001_C@_x0001__x0001__x0001__x0001__x0001_ÀR@_x0001__x0001__x0001__x0001__x0001_ÀR@_x0001__x0001__x0001__x0001__x0001__x0001_@@_x0001__x0001__x0001__x0001__x0001_ÀQ@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G@_x0001__x0001__x0001__x0001__x0001_ÀR@_x0001__x0002__x0001__x0001__x0001__x0001__x0001_ÀR@_x0001__x0001__x0001__x0001__x0001_ÀR@_x0001__x0001__x0001__x0001__x0001_ÀR@_x0001__x0001__x0001__x0001__x0001_ÀR@_x0001__x0001__x0001__x0001__x0001__x0001_B@_x0001__x0001__x0001__x0001__x0001_ÀR@_x0001__x0001__x0001__x0001__x0001_ÀR@_x0001__x0001__x0001__x0001__x0001_ÀR@_x0001__x0001__x0001__x0001__x0001_D@_x0001__x0001__x0001__x0001__x0001_ÀR@_x0001__x0001__x0001__x0001__x0001_@R@_x0001__x0001__x0001__x0001__x0001_ÀR@_x0001__x0001__x0001__x0001__x0001_ÀR@_x0001__x0001__x0001__x0001__x0001_ÀR@_x0001__x0001__x0001__x0001__x0001_@Q@_x0001__x0001__x0001__x0001__x0001_ÀR@_x0001__x0001__x0001__x0001__x0001__x0001_C@_x0001__x0001__x0001__x0001__x0001_ÀR@_x0001__x0001__x0001__x0001__x0001_ÀR@_x0001__x0001__x0001__x0001__x0001_ÀR@_x0001__x0001__x0001__x0001__x0001_ÀR@_x0001__x0001__x0001__x0001__x0001_B@_x0001__x0001__x0001__x0001__x0001_ÀR@_x0001__x0001__x0001__x0001__x0001_ÀR@_x0001__x0001__x0001__x0001__x0001__x0001_E@_x0001__x0001__x0001__x0001__x0001_ÀR@_x0001__x0001__x0001__x0001__x0001__x0001_G@_x0001__x0001__x0001__x0001__x0001__x0001_=@_x0001__x0001__x0001__x0001__x0001_ÀR@_x0001__x0001__x0001__x0001__x0001__x0001_P@_x0001__x0001__x0001__x0001__x0001_ÀR@_x0001__x0001__x0001__x0001__x0001__x0002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N@_x0001__x0001__x0001__x0001__x0001_@Q@_x0001__x0001__x0001__x0001__x0001__x0001_G@_x0001__x0001__x0001__x0001__x0001__x0001_H@_x0001__x0001__x0001__x0001__x0001_ÀR@_x0001__x0001__x0001__x0001__x0001_ÀR@_x0001__x0001__x0001__x0001__x0001_ÀR@_x0001__x0001__x0001__x0001__x0001_ÀR@_x0001__x0001__x0001__x0001__x0001_ÀR@_x0001__x0001__x0001__x0001__x0001_O@_x0001__x0001__x0001__x0001__x0001_ÀR@_x0001__x0001__x0001__x0001__x0001_ÀR@_x0001__x0001__x0001__x0001__x0001_ÀR@_x0001__x0001__x0001__x0001__x0001_ÀR@_x0001__x0001__x0001__x0001__x0001_ÀR@_x0001__x0001__x0001__x0001__x0001__x0001_A@_x0001__x0001__x0001__x0001__x0001_ÀR@_x0001__x0001__x0001__x0001__x0001_ÀR@_x0001__x0001__x0001__x0001__x0001_ÀR@_x0001__x0001__x0001__x0001__x0001_B@_x0001__x0001__x0001__x0001__x0001_ÀR@_x0001__x0001__x0001__x0001__x0001_ÀR@_x0001__x0001__x0001__x0001__x0001__x0001_A@_x0001__x0002__x0001__x0001__x0001__x0001__x0001_ÀR@_x0001__x0001__x0001__x0001__x0001_ÀR@_x0001__x0001__x0001__x0001__x0001_ÀR@_x0001__x0001__x0001__x0001__x0001_ÀR@_x0001__x0001__x0001__x0001__x0001_ÀR@_x0001__x0001__x0001__x0001__x0001__x0001_P@_x0001__x0001__x0001__x0001__x0001_ÀR@_x0001__x0001__x0001__x0001__x0001_ÀR@_x0001__x0001__x0001__x0001__x0001_ÀR@_x0001__x0001__x0001__x0001__x0001_ÀR@_x0001__x0001__x0001__x0001__x0001_J@_x0001__x0001__x0001__x0001__x0001_@@_x0001__x0001__x0001__x0001__x0001_ÀR@_x0001__x0001__x0001__x0001__x0001_L@_x0001__x0001__x0001__x0001__x0001_ÀR@_x0001__x0001__x0001__x0001__x0001_ÀR@_x0001__x0001__x0001__x0001__x0001_ÀR@_x0001__x0001__x0001__x0001__x0001__x0001_J@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K@_x0001__x0001__x0001__x0001__x0001_ÀR@_x0001__x0001__x0001__x0001__x0001_ÀR@_x0001__x0001__x0001__x0001__x0001_ÀR@_x0001__x0001__x0001__x0001__x0001__x0002__x0001__x0001_E@_x0001__x0001__x0001__x0001__x0001_ÀR@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_x0001_&lt;@_x0001__x0001__x0001__x0001__x0001_ÀR@_x0001__x0001__x0001__x0001__x0001_ÀR@_x0001__x0001__x0001__x0001__x0001_ÀR@_x0001__x0001__x0001__x0001__x0001__x0001_&lt;@_x0001__x0001__x0001__x0001__x0001_ÀR@_x0001__x0001__x0001__x0001__x0001_M@_x0001__x0001__x0001__x0001__x0001_ÀR@_x0001__x0001__x0001__x0001__x0001_C@_x0001__x0001__x0001__x0001__x0001__x0001_R@_x0001__x0001__x0001__x0001__x0001_ÀR@_x0001__x0001__x0001__x0001__x0001_E@_x0001__x0001__x0001__x0001__x0001_ÀR@_x0001__x0001__x0001__x0001__x0001_ÀR@_x0001__x0001__x0001__x0001__x0001_ÀR@_x0001__x0001__x0001__x0001__x0001_ÀR@_x0001__x0001__x0001__x0001__x0001_ÀR@_x0001__x0001__x0001__x0001__x0001_E@_x0001__x0001__x0001__x0001__x0001_ÀR@_x0001__x0001__x0001__x0001__x0001_ÀR@_x0001__x0001__x0001__x0001__x0001_A@_x0001__x0001__x0001__x0001__x0001_ÀR@_x0001__x0001__x0001__x0001__x0001_ÀR@_x0001__x0002__x0001__x0001__x0001__x0001__x0001_ÀR@_x0001__x0001__x0001__x0001__x0001_ÀR@_x0001__x0001__x0001__x0001__x0001_ÀR@_x0001__x0001__x0001__x0001__x0001_@@_x0001__x0001__x0001__x0001__x0001_ÀR@_x0001__x0001__x0001__x0001__x0001_ÀR@_x0001__x0001__x0001__x0001__x0001_ÀR@_x0001__x0001__x0001__x0001__x0001_ÀR@_x0001__x0001__x0001__x0001__x0001_ÀR@_x0001__x0001__x0001__x0001__x0001__x0001_J@_x0001__x0001__x0001__x0001__x0001_ÀR@_x0001__x0001__x0001__x0001__x0001_ÀR@_x0001__x0001__x0001__x0001__x0001_ÀR@_x0001__x0001__x0001__x0001__x0001_ÀR@_x0001__x0001__x0001__x0001__x0001__x0001_A@_x0001__x0001__x0001__x0001__x0001_ÀR@_x0001__x0001__x0001__x0001__x0001__x0001_?@_x0001__x0001__x0001__x0001__x0001__x0001_&lt;@_x0001__x0001__x0001__x0001__x0001_ÀR@_x0001__x0001__x0001__x0001__x0001__x0001_=@_x0001__x0001__x0001__x0001__x0001__x0001_E@_x0001__x0001__x0001__x0001__x0001_ÀR@_x0001__x0001__x0001__x0001__x0001__x0001_K@_x0001__x0001__x0001__x0001__x0001_O@_x0001__x0001__x0001__x0001__x0001_ÀR@_x0001__x0001__x0001__x0001__x0001_@@_x0001__x0001__x0001__x0001__x0001__x0001_M@_x0001__x0001__x0001__x0001__x0001_ÀR@_x0001__x0001__x0001__x0001__x0001_ÀR@_x0001__x0001__x0001__x0001__x0001_ÀR@_x0001__x0001__x0001__x0001__x0001__x0001_E@_x0001__x0001__x0001__x0001__x0001__x0002__x0001_ÀR@_x0001__x0001__x0001__x0001__x0001_ÀR@_x0001__x0001__x0001__x0001__x0001__x0001_F@_x0001__x0001__x0001__x0001__x0001_ÀR@_x0001__x0001__x0001__x0001__x0001_ÀR@_x0001__x0001__x0001__x0001__x0001_ÀR@_x0001__x0001__x0001__x0001__x0001_ÀR@_x0001__x0001__x0001__x0001__x0001_J@_x0001__x0001__x0001__x0001__x0001_ÀR@_x0001__x0001__x0001__x0001__x0001_D@_x0001__x0001__x0001__x0001__x0001_ÀR@_x0001__x0001__x0001__x0001__x0001__x0001_J@_x0001__x0001__x0001__x0001__x0001_ÀR@_x0001__x0001__x0001__x0001__x0001__x0001_H@_x0001__x0001__x0001__x0001__x0001__x0001_A@_x0001__x0001__x0001__x0001__x0001_ÀR@_x0001__x0001__x0001__x0001__x0001__x0001_K@_x0001__x0001__x0001__x0001__x0001_C@_x0001__x0001__x0001__x0001__x0001_ÀR@_x0001__x0001__x0001__x0001__x0001__x0001_&lt;@_x0001__x0001__x0001__x0001__x0001_ÀR@_x0001__x0001__x0001__x0001__x0001_ÀR@_x0001__x0001__x0001__x0001__x0001_ÀR@_x0001__x0001__x0001__x0001__x0001_ÀR@_x0001__x0001__x0001__x0001__x0001_ÀR@_x0001__x0001__x0001__x0001__x0001_ÀR@_x0001__x0001__x0001__x0001__x0001_B@_x0001__x0001__x0001__x0001__x0001_ÀR@_x0001__x0001__x0001__x0001__x0001_N@_x0001__x0001__x0001__x0001__x0001__x0001_&gt;@_x0001__x0001__x0001__x0001__x0001_ÀR@_x0001__x0001__x0001__x0001__x0001_ÀR@_x0001__x0002__x0001__x0001__x0001__x0001__x0001_ÀR@_x0001__x0001__x0001__x0001__x0001_ÀR@_x0001__x0001__x0001__x0001__x0001_ÀR@_x0001__x0001__x0001__x0001__x0001_@@_x0001__x0001__x0001__x0001__x0001__x0001_&lt;@_x0001__x0001__x0001__x0001__x0001_ÀR@_x0001__x0001__x0001__x0001__x0001_ÀR@_x0001__x0001__x0001__x0001__x0001__x0001_=@_x0001__x0001__x0001__x0001__x0001_M@_x0001__x0001__x0001__x0001__x0001_ÀR@_x0001__x0001__x0001__x0001__x0001__x0001_&lt;@_x0001__x0001__x0001__x0001__x0001_ÀR@_x0001__x0001__x0001__x0001__x0001_ÀR@_x0001__x0001__x0001__x0001__x0001_ÀR@_x0001__x0001__x0001__x0001__x0001_ÀR@_x0001__x0001__x0001__x0001__x0001_ÀR@_x0001__x0001__x0001__x0001__x0001_D@_x0001__x0001__x0001__x0001__x0001_ÀR@_x0001__x0001__x0001__x0001__x0001__x0001_C@_x0001__x0001__x0001__x0001__x0001__x0001_P@_x0001__x0001__x0001__x0001__x0001_ÀR@_x0001__x0001__x0001__x0001__x0001__x0001_G@_x0001__x0001__x0001__x0001__x0001_ÀR@_x0001__x0001__x0001__x0001__x0001_ÀR@_x0001__x0001__x0001__x0001__x0001_ÀR@_x0001__x0001__x0001__x0001__x0001_C@_x0001__x0001__x0001__x0001__x0001_ÀR@_x0001__x0001__x0001__x0001__x0001_ÀR@_x0001__x0001__x0001__x0001__x0001_ÀR@_x0001__x0001__x0001__x0001__x0001__x0001_B@_x0001__x0001__x0001__x0001__x0001__x0001_M@_x0001__x0001__x0001__x0001__x0001__x0002__x0001__x0001_Q@_x0001__x0001__x0001__x0001__x0001__x0001_C@_x0001__x0001__x0001__x0001__x0001_ÀR@_x0001__x0001__x0001__x0001__x0001_ÀR@_x0001__x0001__x0001__x0001__x0001_ÀR@_x0001__x0001__x0001__x0001__x0001_R@_x0001__x0001__x0001__x0001__x0001_ÀR@_x0001__x0001__x0001__x0001__x0001_ÀR@_x0001__x0001__x0001__x0001__x0001__x0001_F@_x0001__x0001__x0001__x0001__x0001_O@_x0001__x0001__x0001__x0001__x0001__x0001_@@_x0001__x0001__x0001__x0001__x0001_C@_x0001__x0001__x0001__x0001__x0001_ÀR@_x0001__x0001__x0001__x0001__x0001_ÀR@_x0001__x0001__x0001__x0001__x0001_ÀR@_x0001__x0001__x0001__x0001__x0001__x0001_?@_x0001__x0001__x0001__x0001__x0001_E@_x0001__x0001__x0001__x0001__x0001__x0001_R@_x0001__x0001__x0001__x0001__x0001_E@_x0001__x0001__x0001__x0001__x0001_ÀR@_x0001__x0001__x0001__x0001__x0001_ÀR@_x0001__x0001__x0001__x0001__x0001_ÀR@_x0001__x0001__x0001__x0001__x0001_B@_x0001__x0001__x0001__x0001__x0001__x0001_&lt;@_x0001__x0001__x0001__x0001__x0001_G@_x0001__x0001__x0001__x0001__x0001_E@_x0001__x0001__x0001__x0001__x0001__x0001_C@_x0001__x0001__x0001__x0001__x0001_ÀR@_x0001__x0001__x0001__x0001__x0001_ÀR@_x0001__x0001__x0001__x0001__x0001_ÀR@_x0001__x0001__x0001__x0001__x0001_ÀR@_x0001__x0001__x0001__x0001__x0001__x0001_&lt;@_x0001__x0002__x0001__x0001__x0001__x0001__x0001__x0001_=@_x0001__x0001__x0001__x0001__x0001_ÀR@_x0001__x0001__x0001__x0001__x0001__x0001_L@_x0001__x0001__x0001__x0001__x0001__x0001_M@_x0001__x0001__x0001__x0001__x0001_ÀR@_x0001__x0001__x0001__x0001__x0001_ÀR@_x0001__x0001__x0001__x0001__x0001__x0001_K@_x0001__x0001__x0001__x0001__x0001_ÀR@_x0001__x0001__x0001__x0001__x0001_R@_x0001__x0001__x0001__x0001__x0001_ÀR@_x0001__x0001__x0001__x0001__x0001_ÀR@_x0001__x0001__x0001__x0001__x0001_ÀR@_x0001__x0001__x0001__x0001__x0001__x0001_L@_x0001__x0001__x0001__x0001__x0001__x0001_O@_x0001__x0001__x0001__x0001__x0001_ÀR@_x0001__x0001__x0001__x0001__x0001_ÀR@_x0001__x0001__x0001__x0001__x0001_ÀR@_x0001__x0001__x0001__x0001__x0001_ÀP@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_x0001_G@_x0001__x0001__x0001__x0001__x0001_ÀR@_x0001__x0001__x0001__x0001__x0001__x0002__x0001_ÀR@_x0001__x0001__x0001__x0001__x0001_ÀR@_x0001__x0001__x0001__x0001__x0001__x0001_@@_x0001__x0001__x0001__x0001__x0001__x0001_Q@_x0001__x0001__x0001__x0001__x0001_ÀR@_x0001__x0001__x0001__x0001__x0001__x0001_?@_x0001__x0001__x0001__x0001__x0001_ÀR@_x0001__x0001__x0001__x0001__x0001_ÀR@_x0001__x0001__x0001__x0001__x0001__x0001_H@_x0001__x0001__x0001__x0001__x0001_ÀR@_x0001__x0001__x0001__x0001__x0001__x0001_H@_x0001__x0001__x0001__x0001__x0001__x0001_F@_x0001__x0001__x0001__x0001__x0001__x0001_=@_x0001__x0001__x0001__x0001__x0001__x0001_A@_x0001__x0001__x0001__x0001__x0001_ÀR@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I@_x0001__x0001__x0001__x0001__x0001_ÀR@_x0001__x0001__x0001__x0001__x0001_ÀR@_x0001__x0001__x0001__x0001__x0001_ÀR@_x0001__x0001__x0001__x0001__x0001_M@_x0001__x0001__x0001__x0001__x0001_G@_x0001__x0001__x0001__x0001__x0001_ÀR@_x0001__x0001__x0001__x0001__x0001_ÀR@_x0001__x0001__x0001__x0001__x0001_ÀR@_x0001__x0002__x0001__x0001__x0001__x0001__x0001_ÀR@_x0001__x0001__x0001__x0001__x0001_P@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B@_x0001__x0001__x0001__x0001__x0001__x0001_A@_x0001__x0001__x0001__x0001__x0001_ÀR@_x0001__x0001__x0001__x0001__x0001_ÀR@_x0001__x0001__x0001__x0001__x0001_ÀR@_x0001__x0001__x0001__x0001__x0001_ÀR@_x0001__x0001__x0001__x0001__x0001_ÀR@_x0001__x0001__x0001__x0001__x0001__x0001_&lt;@_x0001__x0001__x0001__x0001__x0001__x0001_?@_x0001__x0001__x0001__x0001__x0001_ÀR@_x0001__x0001__x0001__x0001__x0001_ÀR@_x0001__x0001__x0001__x0001__x0001_ÀR@_x0001__x0001__x0001__x0001__x0001_ÀR@_x0001__x0001__x0001__x0001__x0001__x0002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H@_x0001__x0001__x0001__x0001__x0001_ÀR@_x0001__x0001__x0001__x0001__x0001_ÀR@_x0001__x0001__x0001__x0001__x0001_ÀR@_x0001__x0001__x0001__x0001__x0001_ÀR@_x0001__x0001__x0001__x0001__x0001_ÀR@_x0001__x0001__x0001__x0001__x0001__x0001_Q@_x0001__x0001__x0001__x0001__x0001_ÀR@_x0001__x0001__x0001__x0001__x0001_ÀR@_x0001__x0001__x0001__x0001__x0001_@Q@_x0001__x0001__x0001__x0001__x0001__x0001_&lt;@_x0001__x0001__x0001__x0001__x0001_ÀR@_x0001__x0001__x0001__x0001__x0001_ÀR@_x0001__x0001__x0001__x0001__x0001_ÀR@_x0001__x0001__x0001__x0001__x0001_ÀR@_x0001__x0001__x0001__x0001__x0001_J@_x0001__x0001__x0001__x0001__x0001_ÀR@_x0001__x0001__x0001__x0001__x0001_B@_x0001__x0001__x0001__x0001__x0001__x0001_O@_x0001__x0001__x0001__x0001__x0001_ÀR@_x0001__x0001__x0001__x0001__x0001_ÀR@_x0001__x0001__x0001__x0001__x0001_ÀR@_x0001__x0001__x0001__x0001__x0001_ÀR@_x0001__x0002__x0001__x0001__x0001__x0001__x0001_ÀR@_x0001__x0001__x0001__x0001__x0001_ÀR@_x0001__x0001__x0001__x0001__x0001_ÀR@_x0001__x0001__x0001__x0001__x0001_ÀR@_x0001__x0001__x0001__x0001__x0001_ÀR@_x0001__x0001__x0001__x0001__x0001__x0001_Q@_x0001__x0001__x0001__x0001__x0001_ÀR@_x0001__x0001__x0001__x0001__x0001_ÀR@_x0001__x0001__x0001__x0001__x0001_ÀR@_x0001__x0001__x0001__x0001__x0001_ÀR@_x0001__x0001__x0001__x0001__x0001_J@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H@_x0001__x0001__x0001__x0001__x0001_ÀR@_x0001__x0001__x0001__x0001__x0001_ÀR@_x0001__x0001__x0001__x0001__x0001_ÀR@_x0001__x0001__x0001__x0001__x0001_ÀR@_x0001__x0001__x0001__x0001__x0001_ÀR@_x0001__x0001__x0001__x0001__x0001_I@_x0001__x0001__x0001__x0001__x0001_E@_x0001__x0001__x0001__x0001__x0001_ÀR@_x0001__x0001__x0001__x0001__x0001_ÀR@_x0001__x0001__x0001__x0001__x0001_ÀR@_x0001__x0001__x0001__x0001__x0001_ÀR@_x0001__x0001__x0001__x0001__x0001_ÀR@_x0001__x0001__x0001__x0001__x0001__x0002__x0001_ÀR@_x0001__x0001__x0001__x0001__x0001_ÀR@_x0001__x0001__x0001__x0001__x0001_ÀR@_x0001__x0001__x0001__x0001__x0001_ÀR@_x0001__x0001__x0001__x0001__x0001_ÀR@_x0001__x0001__x0001__x0001__x0001__x0001_H@_x0001__x0001__x0001__x0001__x0001_ÀR@_x0001__x0001__x0001__x0001__x0001_ÀR@_x0001__x0001__x0001__x0001__x0001__x0001_G@_x0001__x0001__x0001__x0001__x0001_B@_x0001__x0001__x0001__x0001__x0001_ÀR@_x0001__x0001__x0001__x0001__x0001__x0001_A@_x0001__x0001__x0001__x0001__x0001_ÀR@_x0001__x0001__x0001__x0001__x0001_B@_x0001__x0001__x0001__x0001__x0001__x0001_B@_x0001__x0001__x0001__x0001__x0001_ÀR@_x0001__x0001__x0001__x0001__x0001_ÀR@_x0001__x0001__x0001__x0001__x0001_ÀR@_x0001__x0001__x0001__x0001__x0001_B@_x0001__x0001__x0001__x0001__x0001_ÀR@_x0001__x0001__x0001__x0001__x0001_I@_x0001__x0001__x0001__x0001__x0001__x0001_A@_x0001__x0001__x0001__x0001__x0001_ÀR@_x0001__x0001__x0001__x0001__x0001_O@_x0001__x0001__x0001__x0001__x0001_ÀR@_x0001__x0001__x0001__x0001__x0001__x0001_A@_x0001__x0001__x0001__x0001__x0001__x0001_C@_x0001__x0001__x0001__x0001__x0001_ÀR@_x0001__x0001__x0001__x0001__x0001_@@_x0001__x0001__x0001__x0001__x0001_ÀR@_x0001__x0001__x0001__x0001__x0001_ÀR@_x0001__x0001__x0001__x0001__x0001_ÀR@_x0001__x0002__x0001__x0001__x0001__x0001__x0001__x0001_=@_x0001__x0001__x0001__x0001__x0001_ÀR@_x0001__x0001__x0001__x0001__x0001__x0001_E@_x0001__x0001__x0001__x0001__x0001_ÀR@_x0001__x0001__x0001__x0001__x0001_ÀR@_x0001__x0001__x0001__x0001__x0001__x0001_G@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_x0001_A@_x0001__x0001__x0001__x0001__x0001_ÀR@_x0001__x0001__x0001__x0001__x0001_G@_x0001__x0001__x0001__x0001__x0001__x0001_C@_x0001__x0001__x0001__x0001__x0001_G@_x0001__x0001__x0001__x0001__x0001_@@_x0001__x0001__x0001__x0001__x0001_ÀR@_x0001__x0001__x0001__x0001__x0001_ÀR@_x0001__x0001__x0001__x0001__x0001_ÀR@_x0001__x0001__x0001__x0001__x0001_D@_x0001__x0001__x0001__x0001__x0001_@@_x0001__x0001__x0001__x0001__x0001_ÀR@_x0001__x0001__x0001__x0001__x0001_ÀR@_x0001__x0001__x0001__x0001__x0001__x0002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C@_x0001__x0001__x0001__x0001__x0001__x0001_C@_x0001__x0001__x0001__x0001__x0001_ÀR@_x0001__x0001__x0001__x0001__x0001_ÀR@_x0001__x0001__x0001__x0001__x0001__x0001_Q@_x0001__x0001__x0001__x0001__x0001_D@_x0001__x0001__x0001__x0001__x0001_B@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0002__x0001__x0001__x0001__x0001__x0001__x0001_C@_x0001__x0001__x0001__x0001__x0001_ÀR@_x0001__x0001__x0001__x0001__x0001_D@_x0001__x0001__x0001__x0001__x0001_ÀR@_x0001__x0001__x0001__x0001__x0001_ÀR@_x0001__x0001__x0001__x0001__x0001_ÀR@_x0001__x0001__x0001__x0001__x0001__x0001_L@_x0001__x0001__x0001__x0001__x0001_ÀR@_x0001__x0001__x0001__x0001__x0001_ÀR@_x0001__x0001__x0001__x0001__x0001__x0001_&lt;@_x0001__x0001__x0001__x0001__x0001__x0001_?@_x0001__x0001__x0001__x0001__x0001__x0001_G@_x0001__x0001__x0001__x0001__x0001_ÀR@_x0001__x0001__x0001__x0001__x0001_ÀR@_x0001__x0001__x0001__x0001__x0001_ÀR@_x0001__x0001__x0001__x0001__x0001_ÀR@_x0001__x0001__x0001__x0001__x0001_ÀR@_x0001__x0001__x0001__x0001__x0001_ÀR@_x0001__x0001__x0001__x0001__x0001__x0001_C@_x0001__x0001__x0001__x0001__x0001_ÀR@_x0001__x0001__x0001__x0001__x0001_ÀR@_x0001__x0001__x0001__x0001__x0001__x0001_B@_x0001__x0001__x0001__x0001__x0001_ÀR@_x0001__x0001__x0001__x0001__x0001_ÀR@_x0001__x0001__x0001__x0001__x0001_ÀR@_x0001__x0001__x0001__x0001__x0001_ÀR@_x0001__x0001__x0001__x0001__x0001__x0001_M@_x0001__x0001__x0001__x0001__x0001_ÀR@_x0001__x0001__x0001__x0001__x0001_ÀR@_x0001__x0001__x0001__x0001__x0001_ÀR@_x0001__x0001__x0001__x0001__x0001_ÀR@_x0001__x0001__x0001__x0001__x0001__x0002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O@_x0001__x0001__x0001__x0001__x0001__x0001_P@_x0001__x0001__x0001__x0001__x0001_ÀR@_x0001__x0001__x0001__x0001__x0001_ÀR@_x0001__x0001__x0001__x0001__x0001_ÀR@_x0001__x0001__x0001__x0001__x0001_ÀR@_x0001__x0001__x0001__x0001__x0001_ÀR@_x0001__x0001__x0001__x0001__x0001_ÀR@_x0001__x0001__x0001__x0001__x0001_R@_x0001__x0001__x0001__x0001__x0001_ÀR@_x0001__x0001__x0001__x0001__x0001_ÀR@_x0001__x0001__x0001__x0001__x0001_O@_x0001__x0001__x0001__x0001__x0001__x0001_B@_x0001__x0001__x0001__x0001__x0001_ÀR@_x0001__x0001__x0001__x0001__x0001_ÀR@_x0001__x0001__x0001__x0001__x0001__x0001_G@_x0001__x0001__x0001__x0001__x0001__x0001_@@_x0001__x0001__x0001__x0001__x0001_ÀR@_x0001__x0001__x0001__x0001__x0001_ÀR@_x0001__x0001__x0001__x0001__x0001_ÀR@_x0001__x0001__x0001__x0001__x0001__x0001_G@_x0001__x0002__x0001__x0001__x0001__x0001__x0001_ÀR@_x0001__x0001__x0001__x0001__x0001__x0001_M@_x0001__x0001__x0001__x0001__x0001_ÀR@_x0001__x0001__x0001__x0001__x0001_ÀR@_x0001__x0001__x0001__x0001__x0001__x0001_=@_x0001__x0001__x0001__x0001__x0001__x0001_R@_x0001__x0001__x0001__x0001__x0001_ÀR@_x0001__x0001__x0001__x0001__x0001_ÀR@_x0001__x0001__x0001__x0001__x0001_ÀR@_x0001__x0001__x0001__x0001__x0001_ÀR@_x0001__x0001__x0001__x0001__x0001_ÀR@_x0001__x0001__x0001__x0001__x0001_ÀR@_x0001__x0001__x0001__x0001__x0001__x0001_H@_x0001__x0001__x0001__x0001__x0001__x0001_M@_x0001__x0001__x0001__x0001__x0001_ÀR@_x0001__x0001__x0001__x0001__x0001_C@_x0001__x0001__x0001__x0001__x0001__x0001_H@_x0001__x0001__x0001__x0001__x0001__x0001_?@_x0001__x0001__x0001__x0001__x0001_ÀR@_x0001__x0001__x0001__x0001__x0001__x0001_A@_x0001__x0001__x0001__x0001__x0001__x0001_?@_x0001__x0001__x0001__x0001__x0001_ÀR@_x0001__x0001__x0001__x0001__x0001_ÀR@_x0001__x0001__x0001__x0001__x0001_ÀR@_x0001__x0001__x0001__x0001__x0001_ÀR@_x0001__x0001__x0001__x0001__x0001__x0001_K@_x0001__x0001__x0001__x0001__x0001_ÀR@_x0001__x0001__x0001__x0001__x0001__x0001_=@_x0001__x0001__x0001__x0001__x0001_ÀR@_x0001__x0001__x0001__x0001__x0001_ÀR@_x0001__x0001__x0001__x0001__x0001_A@_x0001__x0001__x0001__x0001__x0001__x0002__x0001_C@_x0001__x0001__x0001__x0001__x0001_L@_x0001__x0001__x0001__x0001__x0001_C@_x0001__x0001__x0001__x0001__x0001_ÀR@_x0001__x0001__x0001__x0001__x0001_ÀR@_x0001__x0001__x0001__x0001__x0001_ÀR@_x0001__x0001__x0001__x0001__x0001_ÀR@_x0001__x0001__x0001__x0001__x0001_ÀR@_x0001__x0001__x0001__x0001__x0001_O@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L@_x0001__x0001__x0001__x0001__x0001_ÀR@_x0001__x0001__x0001__x0001__x0001_ÀR@_x0001__x0001__x0001__x0001__x0001_ÀR@_x0001__x0001__x0001__x0001__x0001_ÀP@_x0001__x0001__x0001__x0001__x0001_ÀR@_x0001__x0002__x0001__x0001__x0001__x0001__x0001_@Q@_x0001__x0001__x0001__x0001__x0001_ÀR@_x0001__x0001__x0001__x0001__x0001_ÀR@_x0001__x0001__x0001__x0001__x0001_ÀR@_x0001__x0001__x0001__x0001__x0001_ÀR@_x0001__x0001__x0001__x0001__x0001_ÀR@_x0001__x0001__x0001__x0001__x0001__x0001_A@_x0001__x0001__x0001__x0001__x0001_ÀR@_x0001__x0001__x0001__x0001__x0001_J@_x0001__x0001__x0001__x0001__x0001_ÀR@_x0001__x0001__x0001__x0001__x0001_ÀR@_x0001__x0001__x0001__x0001__x0001_@Q@_x0001__x0001__x0001__x0001__x0001_ÀR@_x0001__x0001__x0001__x0001__x0001__x0001_@@_x0001__x0001__x0001__x0001__x0001__x0001_E@_x0001__x0001__x0001__x0001__x0001_ÀR@_x0001__x0001__x0001__x0001__x0001_ÀR@_x0001__x0001__x0001__x0001__x0001_ÀR@_x0001__x0001__x0001__x0001__x0001_ÀR@_x0001__x0001__x0001__x0001__x0001_@@_x0001__x0001__x0001__x0001__x0001_ÀR@_x0001__x0001__x0001__x0001__x0001_ÀR@_x0001__x0001__x0001__x0001__x0001_ÀR@_x0001__x0001__x0001__x0001__x0001_O@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C@_x0001__x0001__x0001__x0001__x0001_ÀR@_x0001__x0001__x0001__x0001__x0001_ÀR@_x0001__x0001__x0001__x0001__x0001_ÀR@_x0001__x0001__x0001__x0001__x0001_@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L@_x0001__x0001__x0001__x0001__x0001_ÀR@_x0001__x0001__x0001__x0001__x0001_ÀR@_x0001__x0001__x0001__x0001__x0001_ÀR@_x0001__x0002__x0001__x0001__x0001__x0001__x0001_ÀR@_x0001__x0001__x0001__x0001__x0001__x0001_E@_x0001__x0001__x0001__x0001__x0001__x0001_?@_x0001__x0001__x0001__x0001__x0001_ÀR@_x0001__x0001__x0001__x0001__x0001_ÀR@_x0001__x0001__x0001__x0001__x0001_N@_x0001__x0001__x0001__x0001__x0001_ÀR@_x0001__x0001__x0001__x0001__x0001_ÀR@_x0001__x0001__x0001__x0001__x0001_ÀP@_x0001__x0001__x0001__x0001__x0001_@@_x0001__x0001__x0001__x0001__x0001_ÀR@_x0001__x0001__x0001__x0001__x0001__x0001_C@_x0001__x0001__x0001__x0001__x0001_ÀR@_x0001__x0001__x0001__x0001__x0001_ÀR@_x0001__x0001__x0001__x0001__x0001_ÀR@_x0001__x0001__x0001__x0001__x0001__x0001_&lt;@_x0001__x0001__x0001__x0001__x0001_ÀR@_x0001__x0001__x0001__x0001__x0001_ÀR@_x0001__x0001__x0001__x0001__x0001_ÀR@_x0001__x0001__x0001__x0001__x0001_ÀR@_x0001__x0001__x0001__x0001__x0001_ÀR@_x0001__x0001__x0001__x0001__x0001_E@_x0001__x0001__x0001__x0001__x0001_ÀR@_x0001__x0001__x0001__x0001__x0001_ÀR@_x0001__x0001__x0001__x0001__x0001_ÀR@_x0001__x0001__x0001__x0001__x0001_G@_x0001__x0001__x0001__x0001__x0001__x0001_F@_x0001__x0001__x0001__x0001__x0001_ÀR@_x0001__x0001__x0001__x0001__x0001__x0001_@@_x0001__x0001__x0001__x0001__x0001_J@_x0001__x0001__x0001__x0001__x0001_ÀR@_x0001__x0001__x0001__x0001__x0001__x0002__x0001__x0001_B@_x0001__x0001__x0001__x0001__x0001_ÀR@_x0001__x0001__x0001__x0001__x0001_ÀP@_x0001__x0001__x0001__x0001__x0001_ÀR@_x0001__x0001__x0001__x0001__x0001_ÀR@_x0001__x0001__x0001__x0001__x0001_ÀR@_x0001__x0001__x0001__x0001__x0001_@@_x0001__x0001__x0001__x0001__x0001_ÀR@_x0001__x0001__x0001__x0001__x0001_E@_x0001__x0001__x0001__x0001__x0001_ÀR@_x0001__x0001__x0001__x0001__x0001_ÀR@_x0001__x0001__x0001__x0001__x0001_ÀR@_x0001__x0001__x0001__x0001__x0001_ÀR@_x0001__x0001__x0001__x0001__x0001_ÀR@_x0001__x0001__x0001__x0001__x0001__x0001_&lt;@_x0001__x0001__x0001__x0001__x0001_ÀR@_x0001__x0001__x0001__x0001__x0001_ÀR@_x0001__x0001__x0001__x0001__x0001_ÀR@_x0001__x0001__x0001__x0001__x0001_B@_x0001__x0001__x0001__x0001__x0001__x0001_O@_x0001__x0001__x0001__x0001__x0001_ÀR@_x0001__x0001__x0001__x0001__x0001_ÀR@_x0001__x0001__x0001__x0001__x0001_ÀR@_x0001__x0001__x0001__x0001__x0001_ÀR@_x0001__x0001__x0001__x0001__x0001_ÀR@_x0001__x0001__x0001__x0001__x0001__x0001_G@_x0001__x0001__x0001__x0001__x0001_ÀR@_x0001__x0001__x0001__x0001__x0001_ÀR@_x0001__x0001__x0001__x0001__x0001_E@_x0001__x0001__x0001__x0001__x0001_ÀR@_x0001__x0001__x0001__x0001__x0001_ÀR@_x0001__x0001__x0001__x0001__x0001_ÀR@_x0001__x0002__x0001__x0001__x0001__x0001__x0001_E@_x0001__x0001__x0001__x0001__x0001_ÀR@_x0001__x0001__x0001__x0001__x0001__x0001_O@_x0001__x0001__x0001__x0001__x0001_ÀR@_x0001__x0001__x0001__x0001__x0001_ÀR@_x0001__x0001__x0001__x0001__x0001_ÀR@_x0001__x0001__x0001__x0001__x0001__x0001_F@_x0001__x0001__x0001__x0001__x0001_ÀR@_x0001__x0001__x0001__x0001__x0001_ÀR@_x0001__x0001__x0001__x0001__x0001__x0001_R@_x0001__x0001__x0001__x0001__x0001__x0001_E@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E@_x0001__x0001__x0001__x0001__x0001__x0001_O@_x0001__x0001__x0001__x0001__x0001_ÀR@_x0001__x0001__x0001__x0001__x0001_ÀR@_x0001__x0001__x0001__x0001__x0001_ÀR@_x0001__x0001__x0001__x0001__x0001_ÀR@_x0001__x0001__x0001__x0001__x0001_ÀR@_x0001__x0001__x0001__x0001__x0001_ÀR@_x0001__x0001__x0001__x0001__x0001__x0001_E@_x0001__x0001__x0001__x0001__x0001_ÀR@_x0001__x0001__x0001__x0001__x0001_ÀR@_x0001__x0001__x0001__x0001__x0001__x0002__x0001_ÀR@_x0001__x0001__x0001__x0001__x0001_@Q@_x0001__x0001__x0001__x0001__x0001_ÀR@_x0001__x0001__x0001__x0001__x0001_ÀR@_x0001_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M@_x0001__x0001__x0001__x0001__x0001_ÀR@_x0001__x0001__x0001__x0001__x0001_B@_x0001__x0001__x0001__x0001__x0001_ÀR@_x0001__x0001__x0001__x0001__x0001__x0001_Q@_x0001__x0001__x0001__x0001__x0001_ÀR@_x0001__x0001__x0001__x0001__x0001_ÀR@_x0001__x0001__x0001__x0001__x0001_ÀR@_x0001__x0001__x0001__x0001__x0001_ÀR@_x0001__x0001__x0001__x0001__x0001_ÀR@_x0001__x0001__x0001__x0001__x0001_ÀR@_x0001__x0002__x0001__x0001__x0001__x0001__x0001_ÀR@_x0001__x0001__x0001__x0001__x0001__x0001_@@_x0001__x0001__x0001__x0001__x0001__x0001_L@_x0001__x0001__x0001__x0001__x0001_ÀR@_x0001__x0001__x0001__x0001__x0001_I@_x0001__x0001__x0001__x0001__x0001_ÀR@_x0001__x0001__x0001__x0001__x0001_ÀR@_x0001__x0001__x0001__x0001__x0001__x0001_P@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K@_x0001__x0001__x0001__x0001__x0001_ÀR@_x0001__x0001__x0001__x0001__x0001_ÀR@_x0001__x0001__x0001__x0001__x0001_ÀR@_x0001__x0001__x0001__x0001__x0001_@@_x0001__x0001__x0001__x0001__x0001_ÀR@_x0001__x0001__x0001__x0001__x0001_ÀR@_x0001__x0001__x0001__x0001__x0001_ÀR@_x0001__x0001__x0001__x0001__x0001_ÀR@_x0001__x0001__x0001__x0001__x0001_I@_x0001__x0001__x0001__x0001__x0001__x0002__x0001__x0001_A@_x0001__x0001__x0001__x0001__x0001_J@_x0001__x0001__x0001__x0001__x0001_ÀR@_x0001__x0001__x0001__x0001__x0001_ÀR@_x0001__x0001__x0001__x0001__x0001_ÀR@_x0001__x0001__x0001__x0001__x0001_ÀR@_x0001__x0001__x0001__x0001__x0001_ÀR@_x0001__x0001__x0001__x0001__x0001_D@_x0001__x0001__x0001__x0001__x0001_ÀR@_x0001__x0001__x0001__x0001__x0001_ÀR@_x0001__x0001__x0001__x0001__x0001_ÀR@_x0001__x0001__x0001__x0001__x0001_ÀR@_x0001__x0001__x0001__x0001__x0001_ÀR@_x0001__x0001__x0001__x0001__x0001__x0001_J@_x0001__x0001__x0001__x0001__x0001_ÀR@_x0001__x0001__x0001__x0001__x0001_ÀR@_x0001__x0001__x0001__x0001__x0001_ÀR@_x0001__x0001__x0001__x0001__x0001_ÀR@_x0001__x0001__x0001__x0001__x0001_ÀR@_x0001__x0001__x0001__x0001__x0001_ÀR@_x0001__x0001__x0001__x0001__x0001__x0001_H@_x0001__x0001__x0001__x0001__x0001_C@_x0001__x0001__x0001__x0001__x0001_ÀR@_x0001__x0001__x0001__x0001__x0001__x0001_P@_x0001__x0001__x0001__x0001__x0001_ÀR@_x0001__x0001__x0001__x0001__x0001_ÀR@_x0001__x0001__x0001__x0001__x0001__x0001_@@_x0001__x0001__x0001__x0001__x0001_H@_x0001__x0001__x0001__x0001__x0001_ÀR@_x0001__x0001__x0001__x0001__x0001_ÀR@_x0001__x0001__x0001__x0001__x0001_ÀR@_x0001__x0001__x0001__x0001__x0001_ÀR@_x0001__x0002_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I@_x0001__x0001__x0001__x0001__x0001__x0001_A@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M@_x0001__x0001__x0001__x0001__x0001_ÀR@_x0001__x0001__x0001__x0001__x0001_ÀR@_x0001__x0001__x0001__x0001__x0001__x0001_@@_x0001__x0001__x0001__x0001__x0001_ÀR@_x0001__x0001__x0001__x0001__x0001__x0002__x0001_ÀR@_x0001__x0001__x0001__x0001__x0001_ÀR@_x0001__x0001__x0001__x0001__x0001_J@_x0001__x0001__x0001__x0001__x0001_ÀR@_x0001__x0001__x0001__x0001__x0001_P@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lt;@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lt;@_x0001__x0001__x0001__x0001__x0001_ÀR@_x0001__x0001__x0001__x0001__x0001_ÀR@_x0001__x0001__x0001__x0001__x0001_ÀR@_x0001__x0001__x0001__x0001__x0001_ÀR@_x0001__x0001__x0001__x0001__x0001_ÀR@_x0001__x0001__x0001__x0001__x0001_G@_x0001__x0002__x0001__x0001__x0001__x0001__x0001_M@_x0001__x0001__x0001__x0001__x0001_ÀR@_x0001__x0001__x0001__x0001__x0001__x0001_?@_x0001__x0001__x0001__x0001__x0001_ÀR@_x0001__x0001__x0001__x0001__x0001_ÀR@_x0001__x0001__x0001__x0001__x0001__x0001_J@_x0001__x0001__x0001__x0001__x0001_ÀR@_x0001__x0001__x0001__x0001__x0001_ÀR@_x0001__x0001__x0001__x0001__x0001_ÀR@_x0001__x0001__x0001__x0001__x0001_ÀR@_x0001__x0001__x0001__x0001__x0001_ÀR@_x0001__x0001__x0001__x0001__x0001_ÀR@_x0001__x0001__x0001__x0001__x0001__x0001_L@_x0001__x0001__x0001__x0001__x0001_ÀR@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E@_x0001__x0001__x0001__x0001__x0001_ÀR@_x0001__x0001__x0001__x0001__x0001_ÀR@_x0001__x0001__x0001__x0001__x0001_ÀR@_x0001__x0001__x0001__x0001__x0001_ÀR@_x0001__x0001__x0001__x0001__x0001_ÀR@_x0001__x0001__x0001__x0001__x0001__x0001_F@_x0001__x0001__x0001__x0001__x0001_ÀR@_x0001__x0001__x0001__x0001__x0001__x0002__x0001_J@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_x0001_P@_x0001__x0001__x0001__x0001__x0001_ÀR@_x0001__x0001__x0001__x0001__x0001_ÀR@_x0001__x0001__x0001__x0001__x0001_ÀR@_x0001__x0001__x0001__x0001__x0001__x0001_G@_x0001__x0001__x0001__x0001__x0001_ÀR@_x0001__x0001__x0001__x0001__x0001__x0001_@@_x0001__x0001__x0001__x0001__x0001_I@_x0001__x0001__x0001__x0001__x0001_ÀR@_x0001__x0001__x0001__x0001__x0001_ÀR@_x0001__x0001__x0001__x0001__x0001__x0001_=@_x0001__x0001__x0001__x0001__x0001_ÀR@_x0001__x0001__x0001__x0001__x0001_D@_x0001__x0001__x0001__x0001__x0001__x0001_C@_x0001__x0001__x0001__x0001__x0001_G@_x0001__x0001__x0001__x0001__x0001_ÀR@_x0001__x0001__x0001__x0001__x0001__x0001_Q@_x0001__x0001__x0001__x0001__x0001_ÀR@_x0001__x0001__x0001__x0001__x0001_ÀR@_x0001__x0001__x0001__x0001__x0001_E@_x0001__x0001__x0001__x0001__x0001_ÀR@_x0001__x0002__x0001__x0001__x0001__x0001__x0001__x0001_&lt;@_x0001__x0001__x0001__x0001__x0001_ÀR@_x0001__x0001__x0001__x0001__x0001_ÀR@_x0001__x0001__x0001__x0001__x0001__x0001_G@_x0001__x0001__x0001__x0001__x0001_ÀR@_x0001__x0001__x0001__x0001__x0001_ÀR@_x0001__x0001__x0001__x0001__x0001_ÀR@_x0001__x0001__x0001__x0001__x0001_ÀR@_x0001__x0001__x0001__x0001__x0001__x0001_=@_x0001__x0001__x0001__x0001__x0001_ÀR@_x0001__x0001__x0001__x0001__x0001_@@_x0001__x0001__x0001__x0001__x0001_L@_x0001__x0001__x0001__x0001__x0001_ÀR@_x0001__x0001__x0001__x0001__x0001_C@_x0001__x0001__x0001__x0001__x0001_ÀR@_x0001__x0001__x0001__x0001__x0001__x0001_&lt;@_x0001__x0001__x0001__x0001__x0001_ÀR@_x0001__x0001__x0001__x0001__x0001_ÀR@_x0001__x0001__x0001__x0001__x0001_ÀR@_x0001__x0001__x0001__x0001__x0001_M@_x0001__x0001__x0001__x0001__x0001_ÀR@_x0001_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M@_x0001__x0001__x0001__x0001__x0001_ÀR@_x0001__x0001__x0001__x0001__x0001_ÀR@_x0001__x0001__x0001__x0001__x0001__x0002__x0001_@@_x0001__x0001__x0001__x0001__x0001_ÀR@_x0001__x0001__x0001__x0001__x0001_ÀR@_x0001__x0001__x0001__x0001__x0001__x0001_G@_x0001__x0001__x0001__x0001__x0001__x0001_M@_x0001__x0001__x0001__x0001__x0001_ÀR@_x0001__x0001__x0001__x0001__x0001_ÀR@_x0001__x0001__x0001__x0001__x0001_ÀR@_x0001__x0001__x0001__x0001__x0001_ÀR@_x0001__x0001__x0001__x0001__x0001_ÀR@_x0001__x0001__x0001__x0001__x0001__x0001_&lt;@_x0001__x0001__x0001__x0001__x0001_ÀR@_x0001__x0001__x0001__x0001__x0001_ÀR@_x0001__x0001__x0001__x0001__x0001_ÀR@_x0001__x0001__x0001__x0001__x0001_G@_x0001__x0001__x0001__x0001__x0001_ÀR@_x0001__x0001__x0001__x0001__x0001_I@_x0001__x0001__x0001__x0001__x0001__x0001_M@_x0001__x0001__x0001__x0001__x0001_ÀR@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Q@_x0001__x0001__x0001__x0001__x0001_ÀR@_x0001__x0001__x0001__x0001__x0001_ÀR@_x0001__x0001__x0001__x0001__x0001_ÀR@_x0001__x0001__x0001__x0001__x0001__x0001_A@_x0001__x0001__x0001__x0001__x0001_ÀR@_x0001__x0002__x0001__x0001__x0001__x0001__x0001_ÀR@_x0001__x0001__x0001__x0001__x0001_ÀR@_x0001__x0001__x0001__x0001__x0001_R@_x0001__x0001__x0001__x0001__x0001_ÀR@_x0001__x0001__x0001__x0001__x0001_ÀR@_x0001__x0001__x0001__x0001__x0001__x0001_J@_x0001__x0001__x0001__x0001__x0001_ÀR@_x0001__x0001__x0001__x0001__x0001_ÀR@_x0001__x0001__x0001__x0001__x0001_ÀR@_x0001__x0001__x0001__x0001__x0001_ÀR@_x0001__x0001__x0001__x0001__x0001_ÀR@_x0001__x0001__x0001__x0001__x0001_ÀR@_x0001__x0001__x0001__x0001__x0001_I@_x0001__x0001__x0001__x0001__x0001_ÀR@_x0001__x0001__x0001__x0001__x0001__x0001_A@_x0001__x0001__x0001__x0001__x0001_ÀR@_x0001__x0001__x0001__x0001__x0001_ÀR@_x0001__x0001__x0001__x0001__x0001_ÀR@_x0001__x0001__x0001__x0001__x0001_@Q@_x0001__x0001__x0001__x0001__x0001__x0001_G@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M@_x0001__x0001__x0001__x0001__x0001_ÀR@_x0001__x0001__x0001__x0001__x0001_ÀR@_x0001__x0001__x0001__x0001__x0001_ÀR@_x0001__x0001__x0001__x0001__x0001__x0002__x0001_ÀR@_x0001__x0001__x0001__x0001__x0001_@@_x0001__x0001__x0001__x0001__x0001_ÀR@_x0001__x0001__x0001__x0001__x0001_ÀR@_x0001__x0001__x0001__x0001__x0001_ÀR@_x0001__x0001__x0001__x0001__x0001_ÀR@_x0001__x0001__x0001__x0001__x0001_ÀR@_x0001__x0001__x0001__x0001__x0001__x0001_&lt;@_x0001__x0001__x0001__x0001__x0001_J@_x0001__x0001__x0001__x0001__x0001_ÀR@_x0001__x0001__x0001__x0001__x0001_ÀR@_x0001__x0001__x0001__x0001__x0001_ÀR@_x0001__x0001__x0001__x0001__x0001_ÀR@_x0001__x0001__x0001__x0001__x0001_ÀR@_x0001__x0001__x0001__x0001__x0001_@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_x0001_M@_x0001__x0002__x0001__x0001__x0001__x0001__x0001_ÀR@_x0001__x0001__x0001__x0001__x0001_@R@_x0001__x0001__x0001__x0001__x0001__x0001_C@_x0001__x0001__x0001__x0001__x0001_M@_x0001__x0001__x0001__x0001__x0001_ÀR@_x0001__x0001__x0001__x0001__x0001_ÀR@_x0001__x0001__x0001__x0001__x0001_H@_x0001__x0001__x0001__x0001__x0001__x0001_=@_x0001__x0001__x0001__x0001__x0001_ÀR@_x0001__x0001__x0001__x0001__x0001_ÀR@_x0001__x0001__x0001__x0001__x0001_ÀR@_x0001_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Q@_x0001__x0001__x0001__x0001__x0001_ÀR@_x0001__x0001__x0001__x0001__x0001__x0001_C@_x0001__x0001__x0001__x0001__x0001_ÀR@_x0001__x0001__x0001__x0001__x0001_ÀR@_x0001__x0001__x0001__x0001__x0001_H@_x0001__x0001__x0001__x0001__x0001__x0002__x0001_ÀR@_x0001__x0001__x0001__x0001__x0001_ÀR@_x0001__x0001__x0001__x0001__x0001_ÀR@_x0001__x0001__x0001__x0001__x0001_A@_x0001__x0001__x0001__x0001__x0001__x0001_&lt;@_x0001__x0001__x0001__x0001__x0001_J@_x0001__x0001__x0001__x0001__x0001_ÀR@_x0001__x0001__x0001__x0001__x0001__x0001_@@_x0001__x0001__x0001__x0001__x0001__x0001_Q@_x0001__x0001__x0001__x0001__x0001_@@_x0001__x0001__x0001__x0001__x0001_ÀR@_x0001__x0001__x0001__x0001__x0001_ÀR@_x0001__x0001__x0001__x0001__x0001__x0001_C@_x0001__x0001__x0001__x0001__x0001_ÀR@_x0001__x0001__x0001__x0001__x0001__x0001_=@_x0001__x0001__x0001__x0001__x0001_ÀR@_x0001__x0001__x0001__x0001__x0001_M@_x0001__x0001__x0001__x0001__x0001_ÀR@_x0001__x0001__x0001__x0001__x0001_I@_x0001__x0001__x0001__x0001__x0001_ÀR@_x0001__x0001__x0001__x0001__x0001_ÀR@_x0001__x0001__x0001__x0001__x0001_ÀR@_x0001__x0001__x0001__x0001__x0001_ÀR@_x0001__x0001__x0001__x0001__x0001_ÀR@_x0001__x0001__x0001__x0001__x0001_C@_x0001__x0001__x0001__x0001__x0001_ÀR@_x0001__x0001__x0001__x0001__x0001_ÀR@_x0001__x0001__x0001__x0001__x0001__x0001_A@_x0001__x0001__x0001__x0001__x0001_ÀR@_x0001__x0001__x0001__x0001__x0001_ÀR@_x0001__x0001__x0001__x0001__x0001_ÀR@_x0001__x0001__x0001__x0001__x0001_L@_x0001__x0002__x0001__x0001__x0001__x0001__x0001__x0001_@@_x0001__x0001__x0001__x0001__x0001_I@_x0001__x0001__x0001__x0001__x0001__x0001_&lt;@_x0001__x0001__x0001__x0001__x0001_ÀR@_x0001__x0001__x0001__x0001__x0001_ÀR@_x0001__x0001__x0001__x0001__x0001_ÀR@_x0001__x0001__x0001__x0001__x0001_ÀR@_x0001__x0001__x0001__x0001__x0001_ÀR@_x0001__x0001__x0001__x0001__x0001_H@_x0001__x0001__x0001__x0001__x0001_ÀR@_x0001__x0001__x0001__x0001__x0001__x0001_F@_x0001__x0001__x0001__x0001__x0001_ÀR@_x0001__x0001__x0001__x0001__x0001_@Q@_x0001__x0001__x0001__x0001__x0001_J@_x0001__x0001__x0001__x0001__x0001_ÀR@_x0001__x0001__x0001__x0001__x0001_ÀR@_x0001__x0001__x0001__x0001__x0001_ÀR@_x0001__x0001__x0001__x0001__x0001_ÀR@_x0001__x0001__x0001__x0001__x0001__x0001_G@_x0001__x0001__x0001__x0001__x0001__x0001_B@_x0001__x0001__x0001__x0001__x0001_ÀR@_x0001__x0001__x0001__x0001__x0001__x0001_&lt;@_x0001__x0001__x0001__x0001__x0001_ÀR@_x0001__x0001__x0001__x0001__x0001_ÀR@_x0001__x0001__x0001__x0001__x0001_ÀR@_x0001__x0001__x0001__x0001__x0001__x0001_K@_x0001__x0001__x0001__x0001__x0001_R@_x0001__x0001__x0001__x0001__x0001_ÀP@_x0001__x0001__x0001__x0001__x0001_ÀR@_x0001__x0001__x0001__x0001__x0001__x0001_F@_x0001__x0001__x0001__x0001__x0001_ÀR@_x0001__x0001__x0001__x0001__x0001__x0002__x0001_ÀR@_x0001__x0001__x0001__x0001__x0001_ÀR@_x0001__x0001__x0001__x0001__x0001_ÀR@_x0001__x0001__x0001__x0001__x0001_ÀR@_x0001__x0001__x0001__x0001__x0001__x0001_&lt;@_x0001__x0001__x0001__x0001__x0001_ÀR@_x0001__x0001__x0001__x0001__x0001_ÀR@_x0001__x0001__x0001__x0001__x0001_H@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O@_x0001__x0001__x0001__x0001__x0001_ÀR@_x0001__x0001__x0001__x0001__x0001_ÀR@_x0001__x0001__x0001__x0001__x0001_ÀR@_x0001__x0001__x0001__x0001__x0001_ÀR@_x0001__x0001__x0001__x0001__x0001_ÀR@_x0001__x0001__x0001__x0001__x0001_I@_x0001__x0001__x0001__x0001__x0001_ÀR@_x0001__x0001__x0001__x0001__x0001_ÀR@_x0001__x0001__x0001__x0001__x0001_ÀR@_x0001__x0001__x0001__x0001__x0001_L@_x0001__x0001__x0001__x0001__x0001_ÀR@_x0001__x0001__x0001__x0001__x0001__x0001_M@_x0001__x0001__x0001__x0001__x0001_ÀR@_x0001__x0001__x0001__x0001__x0001_ÀR@_x0001__x0001__x0001__x0001__x0001__x0001_&lt;@_x0001__x0002__x0001__x0001__x0001__x0001__x0001_ÀR@_x0001__x0001__x0001__x0001__x0001_ÀR@_x0001__x0001__x0001__x0001__x0001_ÀR@_x0001__x0001__x0001__x0001__x0001__x0001_B@_x0001__x0001__x0001__x0001__x0001_ÀR@_x0001__x0001__x0001__x0001__x0001__x0001_G@_x0001__x0001__x0001__x0001__x0001_ÀR@_x0001__x0001__x0001__x0001__x0001_ÀR@_x0001__x0001__x0001__x0001__x0001_ÀR@_x0001__x0001__x0001__x0001__x0001__x0001_&lt;@_x0001__x0001__x0001__x0001__x0001__x0001_R@_x0001__x0001__x0001__x0001__x0001__x0001_H@_x0001__x0001__x0001__x0001__x0001__x0001_?@_x0001__x0001__x0001__x0001__x0001_O@_x0001_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A@_x0001__x0001__x0001__x0001__x0001_ÀR@_x0001__x0001__x0001__x0001__x0001_ÀR@_x0001__x0001__x0001__x0001__x0001_ÀR@_x0001__x0001__x0001__x0001__x0001_ÀR@_x0001__x0001__x0001__x0001__x0001__x0001_F@_x0001__x0001__x0001__x0001__x0001__x0001_Q@_x0001__x0001__x0001__x0001__x0001__x0002__x0001_O@_x0001__x0001__x0001__x0001__x0001_ÀR@_x0001__x0001__x0001__x0001__x0001_D@_x0001__x0001__x0001__x0001__x0001_ÀR@_x0001__x0001__x0001__x0001__x0001_ÀR@_x0001__x0001__x0001__x0001__x0001_B@_x0001__x0001__x0001__x0001__x0001_@Q@_x0001__x0001__x0001__x0001__x0001_ÀR@_x0001__x0001__x0001__x0001__x0001_ÀR@_x0001__x0001__x0001__x0001__x0001_ÀR@_x0001__x0001__x0001__x0001__x0001_ÀR@_x0001__x0001__x0001__x0001__x0001__x0001_J@_x0001__x0001__x0001__x0001__x0001_ÀR@_x0001__x0001__x0001__x0001__x0001_ÀR@_x0001__x0001__x0001__x0001__x0001_ÀR@_x0001__x0001__x0001__x0001__x0001_@@_x0001__x0001__x0001__x0001__x0001_ÀR@_x0001__x0001__x0001__x0001__x0001_G@_x0001__x0001__x0001__x0001__x0001_ÀR@_x0001__x0001__x0001__x0001__x0001__x0001_@@_x0001__x0001__x0001__x0001__x0001_ÀR@_x0001__x0001__x0001__x0001__x0001_ÀR@_x0001__x0001__x0001__x0001__x0001__x0001_A@_x0001__x0001__x0001__x0001__x0001_ÀR@_x0001__x0001__x0001__x0001__x0001_ÀR@_x0001__x0001__x0001__x0001__x0001_ÀR@_x0001__x0001__x0001__x0001__x0001_ÀR@_x0001__x0001__x0001__x0001__x0001__x0001_H@_x0001__x0001__x0001__x0001__x0001_ÀR@_x0001__x0001__x0001__x0001__x0001_ÀR@_x0001__x0001__x0001__x0001__x0001_ÀP@_x0001__x0001__x0001__x0001__x0001_ÀP@_x0001__x0002__x0001__x0001__x0001__x0001__x0001_ÀR@_x0001__x0001__x0001__x0001__x0001_ÀR@_x0001__x0001__x0001__x0001__x0001_ÀR@_x0001__x0001__x0001__x0001__x0001_ÀR@_x0001__x0001__x0001__x0001__x0001_ÀR@_x0001__x0001__x0001__x0001__x0001_ÀR@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L@_x0001__x0001__x0001__x0001__x0001_ÀR@_x0001__x0001__x0001__x0001__x0001_@Q@_x0001__x0001__x0001__x0001__x0001_@R@_x0001__x0001__x0001__x0001__x0001_ÀR@_x0001__x0001__x0001__x0001__x0001_ÀR@_x0001__x0001__x0001__x0001__x0001__x0001_=@_x0001__x0001__x0001__x0001__x0001_ÀR@_x0001__x0001__x0001__x0001__x0001_ÀR@_x0001__x0001__x0001__x0001__x0001__x0001_@@_x0001__x0001__x0001__x0001__x0001_L@_x0001__x0001__x0001__x0001__x0001_O@_x0001__x0001__x0001__x0001__x0001_ÀR@_x0001__x0001__x0001__x0001__x0001_C@_x0001__x0001__x0001__x0001__x0001_ÀR@_x0001__x0001__x0001__x0001__x0001_ÀR@_x0001__x0001__x0001__x0001__x0001_ÀR@_x0001__x0001__x0001__x0001__x0001_ÀR@_x0001__x0001__x0001__x0001__x0001__x0002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E@_x0001__x0001__x0001__x0001__x0001__x0001_@@_x0001__x0001__x0001__x0001__x0001__x0001_L@_x0001__x0001__x0001__x0001__x0001__x0001_F@_x0001__x0001__x0001__x0001__x0001_ÀR@_x0001__x0001__x0001__x0001__x0001__x0001_C@_x0001__x0001__x0001__x0001__x0001_ÀR@_x0001__x0001__x0001__x0001__x0001__x0001_H@_x0001__x0001__x0001__x0001__x0001_ÀR@_x0001__x0001__x0001__x0001__x0001__x0001_@@_x0001__x0001__x0001__x0001__x0001_ÀR@_x0001__x0001__x0001__x0001__x0001_ÀR@_x0001__x0001__x0001__x0001__x0001_ÀR@_x0001__x0001__x0001__x0001__x0001_ÀR@_x0001__x0001__x0001__x0001__x0001_B@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0002__x0001__x0001__x0001__x0001__x0001_ÀR@_x0001__x0001__x0001__x0001__x0001_ÀR@_x0001__x0001__x0001__x0001__x0001_ÀR@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L@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O@_x0001__x0001__x0001__x0001__x0001_B@_x0001__x0001__x0001__x0001__x0001_G@_x0001__x0001__x0001__x0001__x0001_ÀR@_x0001__x0001__x0001__x0001__x0001_ÀR@_x0001__x0001__x0001__x0001__x0001_E@_x0001__x0001__x0001__x0001__x0001_E@_x0001__x0001__x0001__x0001__x0001_B@_x0001__x0001__x0001__x0001__x0001__x0001_E@_x0001__x0001__x0001__x0001__x0001_ÀR@_x0001__x0001__x0001__x0001__x0001__x0002__x0001_ÀR@_x0001__x0001__x0001__x0001__x0001_ÀR@_x0001__x0001__x0001__x0001__x0001__x0001_C@_x0001__x0001__x0001__x0001__x0001_ÀR@_x0001__x0001__x0001__x0001__x0001_ÀR@_x0001__x0001__x0001__x0001__x0001_C@_x0001__x0001__x0001__x0001__x0001__x0001_=@_x0001__x0001__x0001__x0001__x0001_L@_x0001__x0001__x0001__x0001__x0001_ÀR@_x0001__x0001__x0001__x0001__x0001_ÀR@_x0001__x0001__x0001__x0001__x0001_ÀR@_x0001__x0001__x0001__x0001__x0001_ÀR@_x0001__x0001__x0001__x0001__x0001_D@_x0001__x0001__x0001__x0001__x0001_ÀR@_x0001__x0001__x0001__x0001__x0001__x0001_A@_x0001__x0001__x0001__x0001__x0001_ÀR@_x0001__x0001__x0001__x0001__x0001_ÀR@_x0001__x0001__x0001__x0001__x0001_ÀR@_x0001__x0001__x0001__x0001__x0001_ÀR@_x0001__x0001__x0001__x0001__x0001_ÀR@_x0001__x0001__x0001__x0001__x0001_ÀR@_x0001__x0001__x0001__x0001__x0001_N@_x0001__x0001__x0001__x0001__x0001_ÀR@_x0001__x0001__x0001__x0001__x0001_ÀQ@_x0001__x0001__x0001__x0001__x0001_ÀR@_x0001__x0001__x0001__x0001__x0001_ÀR@_x0001__x0001__x0001__x0001__x0001_ÀR@_x0001__x0001__x0001__x0001__x0001__x0001_Q@_x0001__x0001__x0001__x0001__x0001_ÀR@_x0001__x0001__x0001__x0001__x0001_ÀR@_x0001__x0001__x0001__x0001__x0001_ÀR@_x0001__x0001__x0001__x0001__x0001_ÀR@_x0001__x0002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K@_x0001__x0001__x0001__x0001__x0001_ÀR@_x0001__x0001__x0001__x0001__x0001_ÀR@_x0001__x0001__x0001__x0001__x0001_ÀR@_x0001__x0001__x0001__x0001__x0001_ÀR@_x0001__x0001__x0001__x0001__x0001_ÀR@_x0001__x0001__x0001__x0001__x0001_ÀR@_x0001__x0001__x0001__x0001__x0001__x0001_H@_x0001__x0001__x0001__x0001__x0001_ÀR@_x0001__x0001__x0001__x0001__x0001_ÀR@_x0001__x0001__x0001__x0001__x0001__x0001_G@_x0001__x0001__x0001__x0001__x0001_ÀR@_x0001__x0001__x0001__x0001__x0001_ÀR@_x0001__x0001__x0001__x0001__x0001_ÀR@_x0001__x0001__x0001__x0001__x0001_B@_x0001__x0001__x0001__x0001__x0001_ÀR@_x0001__x0001__x0001__x0001__x0001_ÀR@_x0001__x0001__x0001__x0001__x0001_ÀR@_x0001__x0001__x0001__x0001__x0001_ÀR@_x0001__x0001__x0001__x0001__x0001__x0002__x0001_ÀR@_x0001__x0001__x0001__x0001__x0001_ÀR@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Q@_x0001__x0001__x0001__x0001__x0001_ÀR@_x0001__x0001__x0001__x0001__x0001_ÀR@_x0001__x0001__x0001__x0001__x0001_ÀR@_x0001__x0001__x0001__x0001__x0001_ÀR@_x0001__x0001__x0001__x0001__x0001_ÀR@_x0001__x0001__x0001__x0001__x0001_N@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_x0001_A@_x0001__x0001__x0001__x0001__x0001_ÀP@_x0001__x0001__x0001__x0001__x0001__x0001_O@_x0001__x0001__x0001__x0001__x0001_ÀR@_x0001__x0001__x0001__x0001__x0001_ÀR@_x0001__x0001__x0001__x0001__x0001_ÀR@_x0001__x0002__x0001__x0001__x0001__x0001__x0001_ÀR@_x0001__x0001__x0001__x0001__x0001__x0001_G@_x0001__x0001__x0001__x0001__x0001_ÀR@_x0001__x0001__x0001__x0001__x0001_ÀR@_x0001__x0001__x0001__x0001__x0001_ÀR@_x0001__x0001__x0001__x0001__x0001_ÀR@_x0001__x0001__x0001__x0001__x0001__x0001_L@_x0001__x0001__x0001__x0001__x0001__x0001_R@_x0001__x0001__x0001__x0001__x0001_ÀQ@_x0001__x0001__x0001__x0001__x0001_G@_x0001__x0001__x0001__x0001__x0001_ÀR@_x0001__x0001__x0001__x0001__x0001_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_x0001_M@_x0001__x0001__x0001__x0001__x0001_ÀR@_x0001__x0001__x0001__x0001__x0001__x0002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_x0001_@@_x0001__x0001__x0001__x0001__x0001_ÀR@_x0001__x0001__x0001__x0001__x0001__x0001_F@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D@_x0001__x0001__x0001__x0001__x0001_C@_x0001__x0001__x0001__x0001__x0001_ÀR@_x0001__x0001__x0001__x0001__x0001__x0001_E@_x0001__x0001__x0001__x0001__x0001_ÀR@_x0001__x0001__x0001__x0001__x0001_ÀR@_x0001__x0002__x0001__x0001__x0001__x0001__x0001_G@_x0001__x0001__x0001__x0001__x0001_ÀR@_x0001__x0001__x0001__x0001__x0001_ÀR@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ÀR@_x0001__x0001__x0001__x0001__x0001_ÀR@_x0001__x0001__x0001__x0001__x0001_I@_x0001__x0001__x0001__x0001__x0001__x0001_E@_x0001__x0001__x0001__x0001__x0001__x0001_=@_x0001__x0001__x0001__x0001__x0001_D@_x0001__x0001__x0001__x0001__x0001_ÀR@_x0001__x0001__x0001__x0001__x0001_ÀR@_x0001__x0001__x0001__x0001__x0001_ÀR@_x0001__x0001__x0001__x0001__x0001_ÀR@_x0001__x0001__x0001__x0001__x0001_B@_x0001__x0001__x0001__x0001__x0001__x0001_E@_x0001__x0001__x0001__x0001__x0001_ÀR@_x0001__x0001__x0001__x0001__x0001__x0001_&lt;@_x0001__x0001__x0001__x0001__x0001__x0002__x0001_ÀR@_x0001__x0001__x0001__x0001__x0001__x0001_&lt;@_x0001__x0001__x0001__x0001__x0001__x0001_J@_x0001__x0001__x0001__x0001__x0001_ÀR@_x0001__x0001__x0001__x0001__x0001_ÀR@_x0001__x0001__x0001__x0001__x0001_@@_x0001__x0001__x0001__x0001__x0001_ÀR@_x0001__x0001__x0001__x0001__x0001_ÀR@_x0001__x0001__x0001__x0001__x0001__x0001_O@_x0001__x0001__x0001__x0001__x0001__x0001_P@_x0001__x0001__x0001__x0001__x0001_ÀR@_x0001__x0001__x0001__x0001__x0001_ÀR@_x0001__x0001__x0001__x0001__x0001_B@_x0001__x0001__x0001__x0001__x0001_ÀR@_x0001__x0001__x0001__x0001__x0001_A@_x0001__x0001__x0001__x0001__x0001_ÀR@_x0001__x0001__x0001__x0001__x0001_ÀR@_x0001__x0001__x0001__x0001__x0001__x0001_B@_x0001__x0001__x0001__x0001__x0001_ÀR@_x0001__x0001__x0001__x0001__x0001_ÀR@_x0001__x0001__x0001__x0001__x0001_ÀR@_x0001__x0001__x0001__x0001__x0001__x0001_O@_x0001__x0001__x0001__x0001__x0001_ÀR@_x0001__x0001__x0001__x0001__x0001_ÀR@_x0001__x0001__x0001__x0001__x0001_ÀR@_x0001__x0001__x0001__x0001__x0001__x0001_B@_x0001__x0001__x0001__x0001__x0001__x0001_Q@_x0001__x0001__x0001__x0001__x0001_ÀP@_x0001__x0001__x0001__x0001__x0001_ÀR@_x0001__x0001__x0001__x0001__x0001__x0001_A@_x0001__x0001__x0001__x0001__x0001_ÀR@_x0001__x0001__x0001__x0001__x0001__x0001_Q@_x0001__x0002_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C@_x0001__x0001__x0001__x0001__x0001_ÀR@_x0001__x0001__x0001__x0001__x0001_M@_x0001__x0001__x0001__x0001__x0001__x0001_E@_x0001__x0001__x0001__x0001__x0001__x0001_@@_x0001__x0001__x0001__x0001__x0001_ÀR@_x0001__x0001__x0001__x0001__x0001_ÀR@_x0001__x0001__x0001__x0001__x0001_ÀR@_x0001__x0001__x0001__x0001__x0001_D@_x0001__x0001__x0001__x0001__x0001__x0001_E@_x0001__x0001__x0001__x0001__x0001_C@_x0001__x0001__x0001__x0001__x0001_ÀR@_x0001__x0001__x0001__x0001__x0001__x0001_?@_x0001__x0001__x0001__x0001__x0001_ÀR@_x0001__x0001__x0001__x0001__x0001__x0001_A@_x0001__x0001__x0001__x0001__x0001_ÀR@_x0001__x0001__x0001__x0001__x0001_ÀR@_x0001__x0001__x0001__x0001__x0001_ÀR@_x0001__x0001__x0001__x0001__x0001_J@_x0001__x0001__x0001__x0001__x0001_ÀR@_x0001__x0001__x0001__x0001__x0001_ÀR@_x0001__x0001__x0001__x0001__x0001_R@_x0001__x0001__x0001__x0001__x0001_ÀR@_x0001__x0001__x0001__x0001__x0001__x0002__x0001__x0001_G@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N@_x0001__x0001__x0001__x0001__x0001__x0001_H@_x0001__x0001__x0001__x0001__x0001_B@_x0001__x0001__x0001__x0001__x0001_ÀR@_x0001__x0001__x0001__x0001__x0001_ÀR@_x0001__x0001__x0001__x0001__x0001_C@_x0001__x0001__x0001__x0001__x0001_ÀR@_x0001__x0002__x0001__x0001__x0001__x0001__x0001_ÀR@_x0001__x0001__x0001__x0001__x0001__x0001_A@_x0001__x0001__x0001__x0001__x0001_ÀR@_x0001__x0001__x0001__x0001__x0001_@R@_x0001__x0001__x0001__x0001__x0001_ÀR@_x0001__x0001__x0001__x0001__x0001_ÀR@_x0001__x0001__x0001__x0001__x0001__x0001_=@_x0001__x0001__x0001__x0001__x0001__x0001_@@_x0001__x0001__x0001__x0001__x0001__x0001_L@_x0001__x0001__x0001__x0001__x0001__x0001_F@_x0001__x0001__x0001__x0001__x0001__x0001_C@_x0001__x0001__x0001__x0001__x0001_ÀR@_x0001__x0001__x0001__x0001__x0001_ÀR@_x0001_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L@_x0001__x0001__x0001__x0001__x0001_ÀR@_x0001__x0001__x0001__x0001__x0001_ÀR@_x0001__x0001__x0001__x0001__x0001_ÀR@_x0001__x0001__x0001__x0001__x0001__x0002__x0001_J@_x0001__x0001__x0001__x0001__x0001_ÀR@_x0001__x0001__x0001__x0001__x0001__x0001_G@_x0001__x0001__x0001__x0001__x0001__x0001_=@_x0001__x0001__x0001__x0001__x0001_ÀR@_x0001__x0001__x0001__x0001__x0001__x0001_@@_x0001__x0001__x0001__x0001__x0001_ÀR@_x0001__x0001__x0001__x0001__x0001_ÀR@_x0001__x0001__x0001__x0001__x0001__x0001_C@_x0001__x0001__x0001__x0001__x0001_ÀR@_x0001__x0001__x0001__x0001__x0001_ÀR@_x0001__x0001__x0001__x0001__x0001_ÀR@_x0001__x0001__x0001__x0001__x0001__x0001_A@_x0001__x0001__x0001__x0001__x0001_ÀR@_x0001__x0001__x0001__x0001__x0001_ÀR@_x0001__x0001__x0001__x0001__x0001__x0001_M@_x0001__x0001__x0001__x0001__x0001_@@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I@_x0001__x0001__x0001__x0001__x0001__x0001_A@_x0001__x0001__x0001__x0001__x0001_ÀR@_x0001__x0001__x0001__x0001__x0001_ÀR@_x0001__x0001__x0001__x0001__x0001_ÀR@</t>
  </si>
  <si>
    <t>286a89e8f5a81424d6e4dcde26ed1417_x0001__x0002__x0001__x0001__x0001__x0001__x0001_ÀR@_x0001__x0001__x0001__x0001__x0001_ÀR@_x0001__x0001__x0001__x0001__x0001__x0001_Q@_x0001__x0001__x0001__x0001__x0001_ÀR@_x0001__x0001__x0001__x0001__x0001_ÀR@_x0001__x0001__x0001__x0001__x0001_ÀR@_x0001__x0001__x0001__x0001__x0001__x0001_H@_x0001__x0001__x0001__x0001__x0001_ÀR@_x0001__x0001__x0001__x0001__x0001_ÀR@_x0001__x0001__x0001__x0001__x0001__x0001_A@_x0001__x0001__x0001__x0001__x0001_B@_x0001__x0001__x0001__x0001__x0001_ÀR@_x0001__x0001__x0001__x0001__x0001_B@_x0001__x0001__x0001__x0001__x0001_ÀR@_x0001__x0001__x0001__x0001__x0001__x0001_C@_x0001__x0001__x0001__x0001__x0001_ÀR@_x0001__x0001__x0001__x0001__x0001_@@_x0001__x0001__x0001__x0001__x0001_ÀR@_x0001__x0001__x0001__x0001__x0001_ÀR@_x0001__x0001__x0001__x0001__x0001_ÀR@_x0001__x0001__x0001__x0001__x0001_M@_x0001__x0001__x0001__x0001__x0001_ÀR@_x0001__x0001__x0001__x0001__x0001_H@_x0001__x0001__x0001__x0001__x0001_ÀR@_x0001__x0001__x0001__x0001__x0001_ÀR@_x0001__x0001__x0001__x0001__x0001_ÀR@_x0001__x0001__x0001__x0001__x0001_ÀR@_x0001__x0001__x0001__x0001__x0001_ÀR@_x0001__x0001__x0001__x0001__x0001_ÀR@_x0001__x0001__x0001__x0001__x0001_ÀP@_x0001__x0001__x0001__x0001__x0001_ÀR@_x0001__x0001__x0001__x0001__x0001__x0002__x0001_ÀR@_x0001__x0001__x0001__x0001__x0001_ÀR@_x0001__x0001__x0001__x0001__x0001__x0001_Q@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I@_x0001__x0001__x0001__x0001__x0001_ÀR@_x0001__x0001__x0001__x0001__x0001_P@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Q@_x0001__x0001__x0001__x0001__x0001_ÀR@_x0001__x0001__x0001__x0001__x0001_ÀR@_x0001__x0001__x0001__x0001__x0001_G@_x0001__x0002__x0001__x0001__x0001__x0001__x0001_ÀR@_x0001__x0001__x0001__x0001__x0001_ÀR@_x0001__x0001__x0001__x0001__x0001_ÀR@_x0001__x0001__x0001__x0001__x0001__x0001_&lt;@_x0001__x0001__x0001__x0001__x0001_ÀR@_x0001__x0001__x0001__x0001__x0001__x0001_L@_x0001__x0001__x0001__x0001__x0001_ÀR@_x0001__x0001__x0001__x0001__x0001_ÀR@_x0001__x0001__x0001__x0001__x0001_ÀR@_x0001__x0001__x0001__x0001__x0001_ÀR@_x0001__x0001__x0001__x0001__x0001_I@_x0001__x0001__x0001__x0001__x0001_ÀR@_x0001__x0001__x0001__x0001__x0001_ÀR@_x0001__x0001__x0001__x0001__x0001__x0001_A@_x0001__x0001__x0001__x0001__x0001_ÀR@_x0001__x0001__x0001__x0001__x0001_ÀR@_x0001__x0001__x0001__x0001__x0001__x0001_=@_x0001__x0001__x0001__x0001__x0001_ÀR@_x0001__x0001__x0001__x0001__x0001_ÀR@_x0001__x0001__x0001__x0001__x0001__x0001_?@_x0001__x0001__x0001__x0001__x0001__x0001_H@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_x0002__x0001_ÀR@_x0001__x0001__x0001__x0001__x0001_ÀR@_x0001__x0001__x0001__x0001__x0001_ÀR@_x0001__x0001__x0001__x0001__x0001_ÀR@_x0001__x0001__x0001__x0001__x0001__x0001_?@_x0001__x0001__x0001__x0001__x0001__x0001_&lt;@_x0001__x0001__x0001__x0001__x0001_O@_x0001__x0001__x0001__x0001__x0001_ÀR@_x0001__x0001__x0001__x0001__x0001_ÀR@_x0001__x0001__x0001__x0001__x0001_ÀR@_x0001__x0001__x0001__x0001__x0001_ÀR@_x0001__x0001__x0001__x0001__x0001_M@_x0001__x0001__x0001__x0001__x0001_ÀR@_x0001__x0001__x0001__x0001__x0001_ÀR@_x0001__x0001__x0001__x0001__x0001_ÀR@_x0001__x0001__x0001__x0001__x0001_ÀR@_x0001__x0001__x0001__x0001__x0001__x0001_Q@_x0001__x0001__x0001__x0001__x0001_@R@_x0001__x0001__x0001__x0001__x0001_ÀR@_x0001__x0001__x0001__x0001__x0001_ÀR@_x0001__x0001__x0001__x0001__x0001__x0001_@@_x0001__x0001__x0001__x0001__x0001_M@_x0001__x0001__x0001__x0001__x0001_D@_x0001__x0001__x0001__x0001__x0001_ÀR@_x0001__x0001__x0001__x0001__x0001_ÀR@_x0001__x0001__x0001__x0001__x0001_ÀR@_x0001__x0001__x0001__x0001__x0001_ÀR@_x0001__x0001__x0001__x0001__x0001_ÀR@_x0001__x0001__x0001__x0001__x0001_ÀR@_x0001__x0001__x0001__x0001__x0001_B@_x0001__x0001__x0001__x0001__x0001_ÀR@_x0001__x0001__x0001__x0001__x0001__x0001_J@_x0001__x0002__x0001__x0001__x0001__x0001__x0001_ÀR@_x0001__x0001__x0001__x0001__x0001_ÀR@_x0001__x0001__x0001__x0001__x0001_ÀR@_x0001__x0001__x0001__x0001__x0001__x0001_@@_x0001__x0001__x0001__x0001__x0001__x0001_&gt;@_x0001__x0001__x0001__x0001__x0001_ÀR@_x0001__x0001__x0001__x0001__x0001_ÀR@_x0001__x0001__x0001__x0001__x0001_ÀR@_x0001__x0001__x0001__x0001__x0001_ÀR@_x0001__x0001__x0001__x0001__x0001_D@_x0001__x0001__x0001__x0001__x0001_ÀR@_x0001__x0001__x0001__x0001__x0001_ÀR@_x0001__x0001__x0001__x0001__x0001_ÀR@_x0001__x0001__x0001__x0001__x0001_ÀR@_x0001__x0001__x0001__x0001__x0001_ÀR@_x0001__x0001__x0001__x0001__x0001_ÀR@_x0001__x0001__x0001__x0001__x0001__x0001_J@_x0001__x0001__x0001__x0001__x0001__x0001_G@_x0001__x0001__x0001__x0001__x0001_ÀR@_x0001__x0001__x0001__x0001__x0001_ÀR@_x0001__x0001__x0001__x0001__x0001_ÀR@_x0001__x0001__x0001__x0001__x0001_R@_x0001__x0001__x0001__x0001__x0001_D@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_x0002__x0001_R@_x0001__x0001__x0001__x0001__x0001_ÀR@_x0001__x0001__x0001__x0001__x0001_ÀR@_x0001__x0001__x0001__x0001__x0001_E@_x0001__x0001__x0001__x0001__x0001_ÀR@_x0001__x0001__x0001__x0001__x0001_ÀR@_x0001__x0001__x0001__x0001__x0001_ÀR@_x0001__x0001__x0001__x0001__x0001_ÀR@_x0001__x0001__x0001__x0001__x0001_ÀR@_x0001__x0001__x0001__x0001__x0001__x0001_H@_x0001__x0001__x0001__x0001__x0001_ÀR@_x0001__x0001__x0001__x0001__x0001_ÀR@_x0001__x0001__x0001__x0001__x0001_G@_x0001__x0001__x0001__x0001__x0001_ÀR@_x0001__x0001__x0001__x0001__x0001_D@_x0001__x0001__x0001__x0001__x0001_ÀR@_x0001__x0001__x0001__x0001__x0001_C@_x0001__x0001__x0001__x0001__x0001_ÀR@_x0001__x0001__x0001__x0001__x0001_ÀR@_x0001__x0001__x0001__x0001__x0001_ÀR@_x0001__x0001__x0001__x0001__x0001_J@_x0001__x0001__x0001__x0001__x0001_ÀR@_x0001__x0001__x0001__x0001__x0001_ÀR@_x0001__x0001__x0001__x0001__x0001_ÀR@_x0001__x0001__x0001__x0001__x0001_ÀR@_x0001__x0001__x0001__x0001__x0001_ÀR@_x0001__x0001__x0001__x0001__x0001_ÀR@_x0001__x0001__x0001__x0001__x0001_I@_x0001__x0001__x0001__x0001__x0001_ÀR@_x0001__x0001__x0001__x0001__x0001_E@_x0001__x0001__x0001__x0001__x0001_G@_x0001__x0001__x0001__x0001__x0001_ÀR@_x0001__x0002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A@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I@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I@_x0001__x0001__x0001__x0001__x0001__x0001_A@_x0001__x0001__x0001__x0001__x0001_I@_x0001__x0001__x0001__x0001__x0001_ÀR@_x0001__x0001__x0001__x0001__x0001_ÀR@_x0001__x0001__x0001__x0001__x0001_ÀR@_x0001__x0001__x0001__x0001__x0001_ÀR@_x0001__x0001__x0001__x0001__x0001__x0002__x0001_ÀP@_x0001__x0001__x0001__x0001__x0001_ÀR@_x0001__x0001__x0001__x0001__x0001_ÀR@_x0001__x0001__x0001__x0001__x0001_ÀR@_x0001__x0001__x0001__x0001__x0001__x0001_&lt;@_x0001__x0001__x0001__x0001__x0001_ÀR@_x0001__x0001__x0001__x0001__x0001_ÀR@_x0001__x0001__x0001__x0001__x0001__x0001_B@_x0001__x0001__x0001__x0001__x0001_ÀR@_x0001__x0001__x0001__x0001__x0001__x0001_=@_x0001__x0001__x0001__x0001__x0001_ÀR@_x0001__x0001__x0001__x0001__x0001_ÀR@_x0001__x0001__x0001__x0001__x0001_@@_x0001__x0001__x0001__x0001__x0001_ÀR@_x0001__x0001__x0001__x0001__x0001_E@_x0001__x0001__x0001__x0001__x0001_E@_x0001__x0001__x0001__x0001__x0001_H@_x0001__x0001__x0001__x0001__x0001__x0001_&lt;@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_x0001_K@_x0001__x0001__x0001__x0001__x0001_ÀR@_x0001__x0001__x0001__x0001__x0001_ÀR@_x0001__x0001__x0001__x0001__x0001_ÀR@_x0001__x0001__x0001__x0001__x0001_ÀR@_x0001__x0001__x0001__x0001__x0001_ÀR@_x0001__x0001__x0001__x0001__x0001_ÀR@_x0001__x0002__x0001__x0001__x0001__x0001__x0001_B@_x0001__x0001__x0001__x0001__x0001__x0001_C@_x0001__x0001__x0001__x0001__x0001_ÀR@_x0001__x0001__x0001__x0001__x0001_I@_x0001__x0001__x0001__x0001__x0001__x0001_@@_x0001__x0001__x0001__x0001__x0001_ÀR@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I@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A@_x0001__x0001__x0001__x0001__x0001_ÀR@_x0001__x0001__x0001__x0001__x0001_C@_x0001__x0001__x0001__x0001__x0001_ÀR@_x0001__x0001__x0001__x0001__x0001__x0002__x0001_ÀR@_x0001_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A@_x0001__x0001__x0001__x0001__x0001_ÀR@_x0001__x0001__x0001__x0001__x0001_ÀR@_x0001__x0001__x0001__x0001__x0001_H@_x0001__x0001__x0001__x0001__x0001_ÀR@_x0001__x0001__x0001__x0001__x0001_ÀR@_x0001__x0001__x0001__x0001__x0001_ÀR@_x0001__x0001__x0001__x0001__x0001_ÀR@_x0001__x0001__x0001__x0001__x0001_@@_x0001__x0001__x0001__x0001__x0001_ÀR@_x0001__x0001__x0001__x0001__x0001_@@_x0001__x0001__x0001__x0001__x0001_ÀR@_x0001__x0001__x0001__x0001__x0001_ÀR@_x0001__x0001__x0001__x0001__x0001_ÀR@_x0001__x0001__x0001__x0001__x0001_@@_x0001__x0001__x0001__x0001__x0001_ÀR@_x0001__x0001__x0001__x0001__x0001_ÀP@_x0001__x0001__x0001__x0001__x0001_ÀR@_x0001__x0001__x0001__x0001__x0001_ÀR@_x0001__x0001__x0001__x0001__x0001_ÀR@_x0001__x0001__x0001__x0001__x0001_@@_x0001__x0001__x0001__x0001__x0001_ÀR@_x0001__x0001__x0001__x0001__x0001_ÀR@_x0001__x0002__x0001__x0001__x0001__x0001__x0001_ÀR@_x0001__x0001__x0001__x0001__x0001_C@_x0001__x0001__x0001__x0001__x0001_ÀR@_x0001__x0001__x0001__x0001__x0001__x0001_&lt;@_x0001__x0001__x0001__x0001__x0001__x0001_F@_x0001__x0001__x0001__x0001__x0001_ÀR@_x0001__x0001__x0001__x0001__x0001_ÀR@_x0001__x0001__x0001__x0001__x0001__x0001_P@_x0001__x0001__x0001__x0001__x0001_ÀR@_x0001__x0001__x0001__x0001__x0001_ÀR@_x0001__x0001__x0001__x0001__x0001__x0001_L@_x0001__x0001__x0001__x0001__x0001_ÀR@_x0001__x0001__x0001__x0001__x0001_ÀR@_x0001__x0001__x0001__x0001__x0001_ÀR@_x0001__x0001__x0001__x0001__x0001_ÀR@_x0001__x0001__x0001__x0001__x0001_ÀR@_x0001__x0001__x0001__x0001__x0001__x0001_G@_x0001__x0001__x0001__x0001__x0001_ÀR@_x0001__x0001__x0001__x0001__x0001_ÀR@_x0001__x0001__x0001__x0001__x0001_ÀR@_x0001__x0001__x0001__x0001__x0001_ÀR@_x0001__x0001__x0001__x0001__x0001_ÀR@_x0001__x0001__x0001__x0001__x0001__x0001_E@_x0001__x0001__x0001__x0001__x0001_ÀR@_x0001__x0001__x0001__x0001__x0001_ÀR@_x0001__x0001__x0001__x0001__x0001_ÀR@_x0001__x0001__x0001__x0001__x0001_ÀR@_x0001__x0001__x0001__x0001__x0001_B@_x0001__x0001__x0001__x0001__x0001_ÀR@_x0001__x0001__x0001__x0001__x0001_A@_x0001__x0001__x0001__x0001__x0001_ÀR@_x0001__x0001__x0001__x0001__x0001__x0002__x0001_ÀR@_x0001__x0001__x0001__x0001__x0001_ÀR@_x0001__x0001__x0001__x0001__x0001_ÀR@_x0001__x0001__x0001__x0001__x0001_ÀR@_x0001__x0001__x0001__x0001__x0001__x0001_L@_x0001__x0001__x0001__x0001__x0001_ÀR@_x0001__x0001__x0001__x0001__x0001__x0001_?@_x0001__x0001__x0001__x0001__x0001__x0001_G@_x0001__x0001__x0001__x0001__x0001_ÀR@_x0001__x0001__x0001__x0001__x0001__x0001_@@_x0001__x0001__x0001__x0001__x0001_ÀR@_x0001__x0001__x0001__x0001__x0001_ÀR@_x0001__x0001__x0001__x0001__x0001_ÀR@_x0001__x0001__x0001__x0001__x0001_ÀR@_x0001__x0001__x0001__x0001__x0001_B@_x0001__x0001__x0001__x0001__x0001_ÀR@_x0001__x0001__x0001__x0001__x0001_ÀR@_x0001__x0001__x0001__x0001__x0001_ÀR@_x0001__x0001__x0001__x0001__x0001_ÀR@_x0001__x0001__x0001__x0001__x0001_ÀR@_x0001__x0001__x0001__x0001__x0001_D@_x0001__x0001__x0001__x0001__x0001__x0001_M@_x0001__x0001__x0001__x0001__x0001_ÀR@_x0001__x0001__x0001__x0001__x0001_ÀR@_x0001__x0001__x0001__x0001__x0001_ÀR@_x0001__x0001__x0001__x0001__x0001_ÀR@_x0001__x0001__x0001__x0001__x0001_ÀR@_x0001__x0001__x0001__x0001__x0001_O@_x0001__x0001__x0001__x0001__x0001_ÀR@_x0001__x0001__x0001__x0001__x0001_ÀR@_x0001__x0001__x0001__x0001__x0001_@@_x0001__x0001__x0001__x0001__x0001_ÀR@_x0001__x0002__x0001__x0001__x0001__x0001__x0001_ÀR@_x0001__x0001__x0001__x0001__x0001_ÀR@_x0001__x0001__x0001__x0001__x0001_ÀR@_x0001__x0001__x0001__x0001__x0001__x0001_B@_x0001__x0001__x0001__x0001__x0001_ÀR@_x0001__x0001__x0001__x0001__x0001_ÀR@_x0001__x0001__x0001__x0001__x0001_ÀR@_x0001__x0001__x0001__x0001__x0001_ÀR@_x0001__x0001__x0001__x0001__x0001_H@_x0001__x0001__x0001__x0001__x0001_ÀR@_x0001__x0001__x0001__x0001__x0001_ÀR@_x0001__x0001__x0001__x0001__x0001_ÀR@_x0001__x0001__x0001__x0001__x0001_G@_x0001__x0001__x0001__x0001__x0001_ÀR@_x0001__x0001__x0001__x0001__x0001_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J@_x0001__x0001__x0001__x0001__x0001_ÀR@_x0001__x0001__x0001__x0001__x0001_ÀR@_x0001__x0001__x0001__x0001__x0001__x0002__x0001_ÀR@_x0001__x0001__x0001__x0001__x0001_ÀR@_x0001__x0001__x0001__x0001__x0001_ÀR@_x0001__x0001__x0001__x0001__x0001__x0001_E@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D@_x0001__x0001__x0001__x0001__x0001_ÀR@_x0001__x0001__x0001__x0001__x0001_ÀR@_x0001__x0001__x0001__x0001__x0001__x0001_C@_x0001__x0001__x0001__x0001__x0001_ÀR@_x0001__x0001__x0001__x0001__x0001_E@_x0001__x0001__x0001__x0001__x0001_ÀR@_x0001__x0001__x0001__x0001__x0001_ÀR@_x0001__x0001__x0001__x0001__x0001_ÀR@_x0001__x0001__x0001__x0001__x0001_ÀR@_x0001__x0001__x0001__x0001__x0001_ÀR@_x0001__x0001__x0001__x0001__x0001__x0001_J@_x0001__x0001__x0001__x0001__x0001_ÀR@_x0001__x0001__x0001__x0001__x0001_ÀR@_x0001__x0001__x0001__x0001__x0001_ÀR@_x0001__x0001__x0001__x0001__x0001__x0001_?@_x0001__x0002__x0001__x0001__x0001__x0001__x0001_ÀR@_x0001__x0001__x0001__x0001__x0001_ÀR@_x0001__x0001__x0001__x0001__x0001_ÀR@_x0001__x0001__x0001__x0001__x0001_ÀR@_x0001__x0001__x0001__x0001__x0001__x0001_E@_x0001__x0001__x0001__x0001__x0001_ÀR@_x0001__x0001__x0001__x0001__x0001_ÀR@_x0001__x0001__x0001__x0001__x0001_ÀR@_x0001__x0001__x0001__x0001__x0001_ÀR@_x0001__x0001__x0001__x0001__x0001_ÀR@_x0001__x0001__x0001__x0001__x0001_D@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C@_x0001__x0001__x0001__x0001__x0001_ÀR@_x0001__x0001__x0001__x0001__x0001__x0001_G@_x0001__x0001__x0001__x0001__x0001__x0001_Q@_x0001__x0001__x0001__x0001__x0001_ÀR@_x0001__x0001__x0001__x0001__x0001_G@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E@_x0001__x0001__x0001__x0001__x0001_ÀR@_x0001__x0001__x0001__x0001__x0001__x0001_C@_x0001__x0001__x0001__x0001__x0001__x0001_Q@_x0001__x0001__x0001__x0001__x0001_ÀR@_x0001__x0001__x0001__x0001__x0001_ÀR@_x0001__x0001__x0001__x0001__x0001_ÀR@_x0001__x0001__x0001__x0001__x0001__x0001_@@_x0001__x0001__x0001__x0001__x0001_ÀR@_x0001__x0002__x0001__x0001__x0001__x0001__x0001__x0001_=@_x0001__x0001__x0001__x0001__x0001__x0001_L@_x0001__x0001__x0001__x0001__x0001_ÀR@_x0001__x0001__x0001__x0001__x0001_ÀR@_x0001__x0001__x0001__x0001__x0001__x0001_H@_x0001__x0001__x0001__x0001__x0001_ÀR@_x0001__x0001__x0001__x0001__x0001_ÀR@_x0001__x0001__x0001__x0001__x0001_ÀR@_x0001__x0001__x0001__x0001__x0001_ÀR@_x0001__x0001__x0001__x0001__x0001_ÀR@_x0001__x0001__x0001__x0001__x0001_ÀR@_x0001__x0001__x0001__x0001__x0001__x0001_F@_x0001_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B@_x0001__x0001__x0001__x0001__x0001_ÀR@_x0001__x0001__x0001__x0001__x0001_ÀR@_x0001__x0001__x0001__x0001__x0001_ÀR@_x0001__x0001__x0001__x0001__x0001__x0001_B@_x0001__x0001__x0001__x0001__x0001_ÀR@_x0001__x0001__x0001__x0001__x0001_ÀR@_x0001__x0001__x0001__x0001__x0001__x0001_R@_x0001__x0001__x0001__x0001__x0001_ÀR@_x0001__x0001__x0001__x0001__x0001__x0001_C@_x0001__x0001__x0001__x0001__x0001_ÀR@_x0001__x0001__x0001__x0001__x0001_ÀR@_x0001__x0001__x0001__x0001__x0001__x0002__x0001_ÀR@_x0001__x0001__x0001__x0001__x0001_ÀR@_x0001__x0001__x0001__x0001__x0001__x0001_A@_x0001__x0001__x0001__x0001__x0001_ÀR@_x0001__x0001__x0001__x0001__x0001_ÀR@_x0001__x0001__x0001__x0001__x0001_ÀR@_x0001__x0001__x0001__x0001__x0001_D@_x0001__x0001__x0001__x0001__x0001_ÀR@_x0001__x0001__x0001__x0001__x0001_ÀR@_x0001__x0001__x0001__x0001__x0001_@@_x0001__x0001__x0001__x0001__x0001__x0001_B@_x0001__x0001__x0001__x0001__x0001_ÀR@_x0001_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E@_x0001__x0001__x0001__x0001__x0001__x0001_&gt;@_x0001__x0001__x0001__x0001__x0001_ÀR@_x0001__x0001__x0001__x0001__x0001_E@_x0001__x0001__x0001__x0001__x0001__x0001_B@_x0001__x0001__x0001__x0001__x0001_ÀR@_x0001__x0001__x0001__x0001__x0001_ÀR@_x0001__x0001__x0001__x0001__x0001_ÀR@_x0001__x0001__x0001__x0001__x0001_ÀR@_x0001__x0002__x0001__x0001__x0001__x0001__x0001_ÀR@_x0001__x0001__x0001__x0001__x0001__x0001_B@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L@_x0001__x0001__x0001__x0001__x0001_ÀR@_x0001__x0001__x0001__x0001__x0001_ÀR@_x0001__x0001__x0001__x0001__x0001_ÀR@_x0001__x0001__x0001__x0001__x0001__x0001_A@_x0001__x0001__x0001__x0001__x0001_ÀR@_x0001__x0001__x0001__x0001__x0001_@@_x0001__x0001__x0001__x0001__x0001_ÀR@_x0001__x0001__x0001__x0001__x0001_P@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_x0002__x0001_ÀR@_x0001__x0001__x0001__x0001__x0001_ÀR@_x0001__x0001__x0001__x0001__x0001_ÀR@_x0001__x0001__x0001__x0001__x0001_ÀR@_x0001__x0001__x0001__x0001__x0001_ÀR@_x0001__x0001__x0001__x0001__x0001__x0001_&lt;@_x0001__x0001__x0001__x0001__x0001_ÀR@_x0001__x0001__x0001__x0001__x0001_G@_x0001__x0001__x0001__x0001__x0001__x0001_L@_x0001__x0001__x0001__x0001__x0001_@Q@_x0001__x0001__x0001__x0001__x0001_ÀR@_x0001__x0001__x0001__x0001__x0001_ÀR@_x0001__x0001__x0001__x0001__x0001_ÀR@_x0001__x0001__x0001__x0001__x0001_ÀR@_x0001__x0001__x0001__x0001__x0001_ÀR@_x0001__x0001__x0001__x0001__x0001_ÀR@_x0001__x0001__x0001__x0001__x0001__x0001_G@_x0001__x0001__x0001__x0001__x0001_ÀR@_x0001__x0001__x0001__x0001__x0001_ÀR@_x0001__x0001__x0001__x0001__x0001__x0001_G@_x0001__x0001__x0001__x0001__x0001_ÀR@_x0001__x0001__x0001__x0001__x0001_ÀR@_x0001__x0001__x0001__x0001__x0001_B@_x0001__x0001__x0001__x0001__x0001_ÀR@_x0001__x0001__x0001__x0001__x0001_G@_x0001__x0001__x0001__x0001__x0001_@@_x0001__x0001__x0001__x0001__x0001__x0001_?@_x0001__x0001__x0001__x0001__x0001_ÀR@_x0001__x0001__x0001__x0001__x0001__x0001_?@_x0001__x0001__x0001__x0001__x0001_ÀR@_x0001__x0001__x0001__x0001__x0001_ÀR@_x0001__x0001__x0001__x0001__x0001_ÀR@_x0001__x0002__x0001__x0001__x0001__x0001__x0001_ÀR@_x0001__x0001__x0001__x0001__x0001__x0001_H@_x0001__x0001__x0001__x0001__x0001_@@_x0001__x0001__x0001__x0001__x0001__x0001_M@_x0001__x0001__x0001__x0001__x0001_G@_x0001__x0001__x0001__x0001__x0001_L@_x0001__x0001__x0001__x0001__x0001_ÀR@_x0001__x0001__x0001__x0001__x0001_D@_x0001__x0001__x0001__x0001__x0001_N@_x0001__x0001__x0001__x0001__x0001__x0001_@@_x0001__x0001__x0001__x0001__x0001_E@_x0001__x0001__x0001__x0001__x0001_ÀR@_x0001__x0001__x0001__x0001__x0001_ÀR@_x0001__x0001__x0001__x0001__x0001__x0001_=@_x0001__x0001__x0001__x0001__x0001_ÀR@_x0001__x0001__x0001__x0001__x0001_ÀR@_x0001__x0001__x0001__x0001__x0001_P@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C@_x0001__x0001__x0001__x0001__x0001_ÀR@_x0001__x0001__x0001__x0001__x0001__x0001_?@_x0001__x0001__x0001__x0001__x0001_ÀR@_x0001__x0001__x0001__x0001__x0001_ÀR@_x0001__x0001__x0001__x0001__x0001_ÀR@_x0001__x0001__x0001__x0001__x0001_ÀR@_x0001__x0001__x0001__x0001__x0001__x0002__x0001__x0001_@@_x0001__x0001__x0001__x0001__x0001_ÀR@_x0001__x0001__x0001__x0001__x0001__x0001_K@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ÀR@_x0001__x0001__x0001__x0001__x0001_ÀR@_x0001__x0001__x0001__x0001__x0001_ÀR@_x0001__x0001__x0001__x0001__x0001_ÀR@_x0001__x0001__x0001__x0001__x0001_O@_x0001__x0001__x0001__x0001__x0001__x0001_J@_x0001__x0001__x0001__x0001__x0001_ÀR@_x0001__x0001__x0001__x0001__x0001__x0001_F@_x0001__x0001__x0001__x0001__x0001__x0001_@@_x0001__x0001__x0001__x0001__x0001_@@_x0001__x0001__x0001__x0001__x0001__x0001_=@_x0001__x0001__x0001__x0001__x0001_ÀR@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E@_x0001__x0002__x0001__x0001__x0001__x0001__x0001_ÀR@_x0001__x0001__x0001__x0001__x0001__x0001_C@_x0001__x0001__x0001__x0001__x0001_ÀR@_x0001__x0001__x0001__x0001__x0001__x0001_@@_x0001__x0001__x0001__x0001__x0001_ÀR@_x0001__x0001__x0001__x0001__x0001_ÀR@_x0001__x0001__x0001__x0001__x0001_ÀR@_x0001__x0001__x0001__x0001__x0001_J@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H@_x0001__x0001__x0001__x0001__x0001_ÀR@_x0001__x0001__x0001__x0001__x0001_@@_x0001__x0001__x0001__x0001__x0001__x0001_?@_x0001__x0001__x0001__x0001__x0001_ÀR@_x0001__x0001__x0001__x0001__x0001_ÀR@_x0001__x0001__x0001__x0001__x0001_E@_x0001__x0001__x0001__x0001__x0001_ÀR@_x0001__x0001__x0001__x0001__x0001_ÀR@_x0001__x0001__x0001__x0001__x0001__x0001_G@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ÀR@_x0001__x0001__x0001__x0001__x0001__x0001_G@_x0001__x0001__x0001__x0001__x0001_ÀR@_x0001__x0001__x0001__x0001__x0001_ÀR@_x0001__x0001__x0001__x0001__x0001__x0001_&lt;@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_x0001_C@_x0001__x0001__x0001__x0001__x0001_ÀR@_x0001__x0001__x0001__x0001__x0001_ÀR@_x0001__x0001__x0001__x0001__x0001_ÀR@_x0001__x0001__x0001__x0001__x0001__x0001_A@_x0001__x0001__x0001__x0001__x0001_ÀR@_x0001__x0001__x0001__x0001__x0001_ÀR@_x0001__x0001__x0001__x0001__x0001_ÀR@_x0001__x0001__x0001__x0001__x0001_ÀR@_x0001__x0001__x0001__x0001__x0001__x0001_B@_x0001__x0001__x0001__x0001__x0001_E@_x0001__x0001__x0001__x0001__x0001_ÀR@_x0001__x0001__x0001__x0001__x0001_ÀR@_x0001__x0001__x0001__x0001__x0001_ÀR@_x0001__x0001__x0001__x0001__x0001_ÀR@_x0001__x0002__x0001__x0001__x0001__x0001__x0001_O@_x0001__x0001__x0001__x0001__x0001_ÀR@_x0001__x0001__x0001__x0001__x0001_ÀR@_x0001__x0001__x0001__x0001__x0001_ÀR@_x0001__x0001__x0001__x0001__x0001_J@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G@_x0001__x0001__x0001__x0001__x0001_ÀR@_x0001__x0001__x0001__x0001__x0001_ÀR@_x0001__x0001__x0001__x0001__x0001_ÀR@_x0001__x0001__x0001__x0001__x0001_ÀR@_x0001__x0001__x0001__x0001__x0001_ÀR@_x0001__x0001__x0001__x0001__x0001_D@_x0001__x0001__x0001__x0001__x0001_ÀR@_x0001__x0001__x0001__x0001__x0001_ÀR@_x0001__x0001__x0001__x0001__x0001_ÀR@_x0001__x0001__x0001__x0001__x0001__x0002__x0001_G@_x0001__x0001__x0001__x0001__x0001_ÀR@_x0001__x0001__x0001__x0001__x0001_ÀR@_x0001__x0001__x0001__x0001__x0001__x0001_H@_x0001__x0001__x0001__x0001__x0001_O@_x0001__x0001__x0001__x0001__x0001_ÀR@_x0001__x0001__x0001__x0001__x0001_ÀR@_x0001__x0001__x0001__x0001__x0001_ÀR@_x0001__x0001__x0001__x0001__x0001__x0001_=@_x0001__x0001__x0001__x0001__x0001_ÀR@_x0001__x0001__x0001__x0001__x0001_ÀR@_x0001__x0001__x0001__x0001__x0001__x0001_@@_x0001__x0001__x0001__x0001__x0001__x0001_C@_x0001__x0001__x0001__x0001__x0001__x0001_@@_x0001__x0001__x0001__x0001__x0001_ÀR@_x0001__x0001__x0001__x0001__x0001_ÀR@_x0001__x0001__x0001__x0001__x0001_C@_x0001__x0001__x0001__x0001__x0001__x0001_H@_x0001__x0001__x0001__x0001__x0001__x0001_@@_x0001__x0001__x0001__x0001__x0001_ÀR@_x0001__x0001__x0001__x0001__x0001_ÀR@_x0001__x0001__x0001__x0001__x0001_ÀR@_x0001__x0001__x0001__x0001__x0001_G@_x0001__x0001__x0001__x0001__x0001__x0001_=@_x0001__x0001__x0001__x0001__x0001_ÀR@_x0001__x0001__x0001__x0001__x0001_ÀR@_x0001__x0001__x0001__x0001__x0001_ÀR@_x0001__x0001__x0001__x0001__x0001_ÀR@_x0001__x0001__x0001__x0001__x0001_@Q@_x0001__x0001__x0001__x0001__x0001_ÀR@_x0001__x0001__x0001__x0001__x0001_ÀR@_x0001__x0001__x0001__x0001__x0001_ÀR@_x0001__x0002__x0001__x0001__x0001__x0001__x0001_ÀR@_x0001__x0001__x0001__x0001__x0001_ÀR@_x0001__x0001__x0001__x0001__x0001_ÀR@_x0001__x0001__x0001__x0001__x0001_ÀR@_x0001__x0001__x0001__x0001__x0001_ÀR@_x0001__x0001__x0001__x0001__x0001_E@_x0001__x0001__x0001__x0001__x0001__x0001_F@_x0001__x0001__x0001__x0001__x0001_ÀR@_x0001__x0001__x0001__x0001__x0001__x0001_B@_x0001__x0001__x0001__x0001__x0001__x0001_M@_x0001__x0001__x0001__x0001__x0001_ÀR@_x0001__x0001__x0001__x0001__x0001_ÀR@_x0001__x0001__x0001__x0001__x0001_ÀR@_x0001__x0001__x0001__x0001__x0001_E@_x0001__x0001__x0001__x0001__x0001_ÀR@_x0001__x0001__x0001__x0001__x0001__x0001_H@_x0001__x0001__x0001__x0001__x0001_B@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_x0001_H@_x0001__x0001__x0001__x0001__x0001__x0001_=@_x0001__x0001__x0001__x0001__x0001__x0001_Q@_x0001__x0001__x0001__x0001__x0001__x0001_=@_x0001__x0001__x0001__x0001__x0001_ÀR@_x0001__x0001__x0001__x0001__x0001_ÀR@_x0001__x0001__x0001__x0001__x0001_ÀR@_x0001__x0001__x0001__x0001__x0001__x0002__x0001_ÀR@_x0001__x0001__x0001__x0001__x0001_ÀR@_x0001__x0001__x0001__x0001__x0001_ÀR@_x0001__x0001__x0001__x0001__x0001_B@_x0001__x0001__x0001__x0001__x0001_ÀR@_x0001__x0001__x0001__x0001__x0001_ÀR@_x0001__x0001__x0001__x0001__x0001__x0001_K@_x0001__x0001__x0001__x0001__x0001_ÀR@_x0001__x0001__x0001__x0001__x0001_@@_x0001__x0001__x0001__x0001__x0001_ÀR@_x0001__x0001__x0001__x0001__x0001_ÀR@_x0001__x0001__x0001__x0001__x0001_ÀR@_x0001__x0001__x0001__x0001__x0001_H@_x0001__x0001__x0001__x0001__x0001_ÀR@_x0001__x0001__x0001__x0001__x0001_ÀR@_x0001__x0001__x0001__x0001__x0001_C@_x0001__x0001__x0001__x0001__x0001__x0001_&lt;@_x0001__x0001__x0001__x0001__x0001_ÀR@_x0001__x0001__x0001__x0001__x0001_ÀR@_x0001__x0001__x0001__x0001__x0001_ÀR@_x0001__x0001__x0001__x0001__x0001_ÀR@_x0001__x0001__x0001__x0001__x0001_ÀR@_x0001__x0001__x0001__x0001__x0001_ÀR@_x0001__x0001__x0001__x0001__x0001__x0001_H@_x0001__x0001__x0001__x0001__x0001_ÀR@_x0001__x0001__x0001__x0001__x0001_H@_x0001__x0001__x0001__x0001__x0001__x0001_C@_x0001__x0001__x0001__x0001__x0001_ÀR@_x0001__x0001__x0001__x0001__x0001_ÀR@_x0001__x0001__x0001__x0001__x0001_ÀR@_x0001__x0001__x0001__x0001__x0001_ÀR@_x0001__x0001__x0001__x0001__x0001__x0001_?@_x0001__x0002__x0001__x0001__x0001__x0001__x0001__x0001_R@_x0001__x0001__x0001__x0001__x0001_ÀR@_x0001__x0001__x0001__x0001__x0001_ÀR@_x0001__x0001__x0001__x0001__x0001_ÀR@_x0001__x0001__x0001__x0001__x0001_@@_x0001__x0001__x0001__x0001__x0001_ÀR@_x0001__x0001__x0001__x0001__x0001_ÀR@_x0001__x0001__x0001__x0001__x0001_@@_x0001__x0001__x0001__x0001__x0001__x0001_&lt;@_x0001__x0001__x0001__x0001__x0001_ÀR@_x0001__x0001__x0001__x0001__x0001_ÀR@_x0001__x0001__x0001__x0001__x0001_ÀP@_x0001__x0001__x0001__x0001__x0001_ÀR@_x0001__x0001__x0001__x0001__x0001__x0001_?@_x0001__x0001__x0001__x0001__x0001_G@_x0001__x0001__x0001__x0001__x0001_ÀR@_x0001__x0001__x0001__x0001__x0001_ÀR@_x0001__x0001__x0001__x0001__x0001_ÀR@_x0001__x0001__x0001__x0001__x0001__x0001_J@_x0001__x0001__x0001__x0001__x0001__x0001_M@_x0001__x0001__x0001__x0001__x0001_ÀR@_x0001__x0001__x0001__x0001__x0001__x0001_K@_x0001__x0001__x0001__x0001__x0001__x0001_E@_x0001__x0001__x0001__x0001__x0001_ÀP@_x0001__x0001__x0001__x0001__x0001_ÀR@_x0001__x0001__x0001__x0001__x0001_ÀR@_x0001__x0001__x0001__x0001__x0001_ÀR@_x0001__x0001__x0001__x0001__x0001_ÀR@_x0001__x0001__x0001__x0001__x0001__x0001_C@_x0001__x0001__x0001__x0001__x0001_ÀR@_x0001__x0001__x0001__x0001__x0001_ÀR@_x0001__x0001__x0001__x0001__x0001__x0002__x0001__x0001_H@_x0001__x0001__x0001__x0001__x0001_ÀR@_x0001__x0001__x0001__x0001__x0001_ÀR@_x0001__x0001__x0001__x0001__x0001__x0001_F@_x0001__x0001__x0001__x0001__x0001_ÀR@_x0001__x0001__x0001__x0001__x0001_ÀR@_x0001__x0001__x0001__x0001__x0001_ÀR@_x0001__x0001__x0001__x0001__x0001_@@_x0001__x0001__x0001__x0001__x0001_H@_x0001__x0001__x0001__x0001__x0001_ÀR@_x0001__x0001__x0001__x0001__x0001_ÀR@_x0001__x0001__x0001__x0001__x0001_ÀR@_x0001__x0001__x0001__x0001__x0001__x0001_Q@_x0001__x0001__x0001__x0001__x0001_ÀR@_x0001__x0001__x0001__x0001__x0001_ÀR@_x0001__x0001__x0001__x0001__x0001_ÀR@_x0001__x0001__x0001__x0001__x0001__x0001_F@_x0001__x0001__x0001__x0001__x0001_ÀR@_x0001__x0001__x0001__x0001__x0001_ÀR@_x0001__x0001__x0001__x0001__x0001_ÀR@_x0001__x0001__x0001__x0001__x0001_ÀR@_x0001__x0001__x0001__x0001__x0001_ÀR@_x0001__x0001__x0001__x0001__x0001_ÀR@_x0001__x0001__x0001__x0001__x0001__x0001_L@_x0001__x0001__x0001__x0001__x0001_ÀR@_x0001__x0001__x0001__x0001__x0001__x0001_C@_x0001__x0001__x0001__x0001__x0001_ÀR@_x0001__x0001__x0001__x0001__x0001_ÀR@_x0001__x0001__x0001__x0001__x0001_ÀR@_x0001__x0001__x0001__x0001__x0001_ÀR@_x0001__x0001__x0001__x0001__x0001_ÀR@_x0001__x0001__x0001__x0001__x0001_ÀR@_x0001__x0002__x0001__x0001__x0001__x0001__x0001_ÀR@_x0001__x0001__x0001__x0001__x0001__x0001_@@_x0001__x0001__x0001__x0001__x0001_ÀR@_x0001__x0001__x0001__x0001__x0001__x0001_A@_x0001__x0001__x0001__x0001__x0001_ÀR@_x0001__x0001__x0001__x0001__x0001_ÀR@_x0001__x0001__x0001__x0001__x0001_ÀR@_x0001__x0001__x0001__x0001__x0001_ÀR@_x0001__x0001__x0001__x0001__x0001__x0001_E@_x0001__x0001__x0001__x0001__x0001_E@_x0001__x0001__x0001__x0001__x0001__x0001_@@_x0001__x0001__x0001__x0001__x0001_ÀR@_x0001__x0001__x0001__x0001__x0001_ÀR@_x0001__x0001__x0001__x0001__x0001_ÀR@_x0001__x0001__x0001__x0001__x0001_ÀR@_x0001__x0001__x0001__x0001__x0001__x0001_F@_x0001__x0001__x0001__x0001__x0001_ÀR@_x0001__x0001__x0001__x0001__x0001_O@_x0001__x0001__x0001__x0001__x0001__x0001_=@_x0001__x0001__x0001__x0001__x0001_ÀR@_x0001__x0001__x0001__x0001__x0001_ÀR@_x0001__x0001__x0001__x0001__x0001_ÀR@_x0001__x0001__x0001__x0001__x0001_ÀR@_x0001__x0001__x0001__x0001__x0001_ÀR@_x0001__x0001__x0001__x0001__x0001_P@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ÀR@_x0001__x0001__x0001__x0001__x0001__x0001_K@_x0001__x0001__x0001__x0001__x0001_ÀR@_x0001__x0001__x0001__x0001__x0001_ÀR@_x0001__x0001__x0001__x0001__x0001__x0001_L@_x0001__x0001__x0001__x0001__x0001_ÀR@_x0001__x0001__x0001__x0001__x0001__x0001_@@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_x0001_C@_x0001__x0001__x0001__x0001__x0001_ÀR@_x0001__x0001__x0001__x0001__x0001_ÀR@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_x0001_Q@_x0001__x0001__x0001__x0001__x0001_ÀR@_x0001__x0001__x0001__x0001__x0001_ÀR@_x0001__x0001__x0001__x0001__x0001_ÀR@_x0001__x0001__x0001__x0001__x0001_ÀR@_x0001__x0001__x0001__x0001__x0001_ÀR@_x0001__x0002_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_x0001_C@_x0001__x0001__x0001__x0001__x0001_ÀR@_x0001__x0001__x0001__x0001__x0001__x0001_K@_x0001__x0001__x0001__x0001__x0001_@@_x0001__x0001__x0001__x0001__x0001_ÀP@_x0001__x0001__x0001__x0001__x0001_G@_x0001__x0001__x0001__x0001__x0001_ÀR@_x0001__x0001__x0001__x0001__x0001_ÀR@_x0001__x0001__x0001__x0001__x0001__x0001_H@_x0001__x0001__x0001__x0001__x0001_ÀR@_x0001__x0001__x0001__x0001__x0001_ÀR@_x0001__x0001__x0001__x0001__x0001_ÀR@_x0001__x0001__x0001__x0001__x0001__x0001_C@_x0001__x0001__x0001__x0001__x0001_ÀR@_x0001__x0001__x0001__x0001__x0001_@@_x0001__x0001__x0001__x0001__x0001_M@_x0001__x0001__x0001__x0001__x0001_ÀR@_x0001__x0001__x0001__x0001__x0001_ÀR@_x0001__x0001__x0001__x0001__x0001_ÀR@_x0001__x0001__x0001__x0001__x0001_ÀR@_x0001__x0001__x0001__x0001__x0001_ÀR@_x0001__x0001__x0001__x0001__x0001_ÀR@_x0001__x0001__x0001__x0001__x0001__x0001_P@_x0001__x0001__x0001__x0001__x0001__x0002__x0001__x0001_&lt;@_x0001__x0001__x0001__x0001__x0001_ÀR@_x0001__x0001__x0001__x0001__x0001_D@_x0001__x0001__x0001__x0001__x0001_ÀR@_x0001__x0001__x0001__x0001__x0001__x0001_P@_x0001__x0001__x0001__x0001__x0001__x0001_A@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F@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E@_x0001__x0001__x0001__x0001__x0001_A@_x0001__x0001__x0001__x0001__x0001_ÀR@_x0001__x0001__x0001__x0001__x0001__x0001_A@_x0001__x0001__x0001__x0001__x0001_ÀR@_x0001__x0001__x0001__x0001__x0001_ÀR@_x0001__x0002__x0001__x0001__x0001__x0001__x0001__x0001_J@_x0001__x0001__x0001__x0001__x0001_ÀR@_x0001__x0001__x0001__x0001__x0001_ÀR@_x0001__x0001__x0001__x0001__x0001_ÀR@_x0001__x0001__x0001__x0001__x0001__x0001_F@_x0001__x0001__x0001__x0001__x0001_G@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_x0001_&gt;@_x0001__x0001__x0001__x0001__x0001_ÀR@_x0001__x0001__x0001__x0001__x0001_ÀR@_x0001__x0001__x0001__x0001__x0001_ÀR@_x0001__x0001__x0001__x0001__x0001__x0001_A@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ÀR@_x0001__x0001__x0001__x0001__x0001_ÀR@_x0001__x0001__x0001__x0001__x0001_ÀR@_x0001__x0001__x0001__x0001__x0001_@@_x0001__x0001__x0001__x0001__x0001_ÀR@_x0001__x0001__x0001__x0001__x0001__x0001_=@_x0001__x0001__x0001__x0001__x0001_ÀR@_x0001__x0001__x0001__x0001__x0001__x0001_Q@_x0001__x0001__x0001__x0001__x0001__x0001_E@_x0001__x0001__x0001__x0001__x0001_ÀR@_x0001__x0001__x0001__x0001__x0001_ÀR@_x0001__x0001__x0001__x0001__x0001_ÀR@_x0001__x0001__x0001__x0001__x0001_C@_x0001__x0001__x0001__x0001__x0001_ÀR@_x0001__x0001__x0001__x0001__x0001_ÀR@_x0001__x0001__x0001__x0001__x0001_ÀR@_x0001__x0001__x0001__x0001__x0001_ÀR@_x0001__x0001__x0001__x0001__x0001_ÀR@_x0001__x0001__x0001__x0001__x0001__x0001_E@_x0001__x0001__x0001__x0001__x0001_ÀR@_x0001__x0001__x0001__x0001__x0001_ÀR@_x0001__x0001__x0001__x0001__x0001__x0001_J@_x0001__x0001__x0001__x0001__x0001_I@_x0001__x0001__x0001__x0001__x0001_ÀR@_x0001__x0001__x0001__x0001__x0001_ÀR@_x0001__x0001__x0001__x0001__x0001_ÀR@_x0001__x0001__x0001__x0001__x0001_ÀR@_x0001__x0001__x0001__x0001__x0001_ÀR@_x0001__x0001__x0001__x0001__x0001_ÀR@_x0001__x0001__x0001__x0001__x0001__x0001_B@_x0001__x0001__x0001__x0001__x0001_ÀR@_x0001__x0002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R@_x0001__x0001__x0001__x0001__x0001__x0001_Q@_x0001__x0001__x0001__x0001__x0001__x0001_&lt;@_x0001__x0001__x0001__x0001__x0001_ÀR@_x0001__x0001__x0001__x0001__x0001_ÀR@_x0001__x0001__x0001__x0001__x0001_ÀR@_x0001__x0001__x0001__x0001__x0001__x0001_M@_x0001__x0001__x0001__x0001__x0001__x0001_R@_x0001__x0001__x0001__x0001__x0001_C@_x0001__x0001__x0001__x0001__x0001_ÀR@_x0001__x0001__x0001__x0001__x0001__x0001_K@_x0001__x0001__x0001__x0001__x0001_ÀR@_x0001__x0001__x0001__x0001__x0001_ÀR@_x0001__x0001__x0001__x0001__x0001_ÀR@_x0001__x0001__x0001__x0001__x0001__x0001_K@_x0001__x0001__x0001__x0001__x0001__x0001_&lt;@_x0001__x0001__x0001__x0001__x0001_ÀR@_x0001__x0001__x0001__x0001__x0001_ÀR@_x0001__x0001__x0001__x0001__x0001_G@_x0001__x0001__x0001__x0001__x0001__x0001_L@_x0001__x0001__x0001__x0001__x0001_J@_x0001__x0001__x0001__x0001__x0001_L@_x0001__x0001__x0001__x0001__x0001_ÀR@_x0001__x0001__x0001__x0001__x0001_ÀR@_x0001__x0001__x0001__x0001__x0001__x0002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K@_x0001__x0001__x0001__x0001__x0001_ÀR@_x0001__x0001__x0001__x0001__x0001_E@_x0001__x0001__x0001__x0001__x0001_ÀR@_x0001__x0001__x0001__x0001__x0001_J@_x0001__x0001__x0001__x0001__x0001_ÀR@_x0001__x0001__x0001__x0001__x0001_ÀR@_x0001__x0001__x0001__x0001__x0001__x0001_F@_x0001__x0001__x0001__x0001__x0001_ÀR@_x0001__x0001__x0001__x0001__x0001_ÀR@_x0001__x0001__x0001__x0001__x0001_ÀR@_x0001__x0001__x0001__x0001__x0001_ÀR@_x0001__x0001__x0001__x0001__x0001__x0001_K@_x0001__x0001__x0001__x0001__x0001_I@_x0001__x0001__x0001__x0001__x0001_J@_x0001__x0001__x0001__x0001__x0001_ÀR@_x0001__x0001__x0001__x0001__x0001__x0001_@@_x0001__x0001__x0001__x0001__x0001_ÀR@_x0001__x0002__x0001__x0001__x0001__x0001__x0001_ÀR@_x0001__x0001__x0001__x0001__x0001_ÀR@_x0001__x0001__x0001__x0001__x0001__x0001_E@_x0001__x0001__x0001__x0001__x0001_ÀR@_x0001__x0001__x0001__x0001__x0001_ÀR@_x0001__x0001__x0001__x0001__x0001_B@_x0001__x0001__x0001__x0001__x0001_ÀR@_x0001__x0001__x0001__x0001__x0001_ÀR@_x0001__x0001__x0001__x0001__x0001_ÀR@_x0001__x0001__x0001__x0001__x0001_ÀR@_x0001__x0001__x0001__x0001__x0001_O@_x0001__x0001__x0001__x0001__x0001_ÀR@_x0001__x0001__x0001__x0001__x0001_ÀR@_x0001__x0001__x0001__x0001__x0001__x0001_O@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_x0001_&lt;@_x0001__x0001__x0001__x0001__x0001_ÀR@_x0001__x0001__x0001__x0001__x0001_ÀR@_x0001__x0001__x0001__x0001__x0001_ÀR@_x0001__x0001__x0001__x0001__x0001_ÀR@_x0001__x0001__x0001__x0001__x0001__x0002__x0001_ÀR@_x0001__x0001__x0001__x0001__x0001_ÀR@_x0001__x0001__x0001__x0001__x0001_ÀR@_x0001__x0001__x0001__x0001__x0001__x0001_B@_x0001__x0001__x0001__x0001__x0001_ÀR@_x0001__x0001__x0001__x0001__x0001_ÀR@_x0001__x0001__x0001__x0001__x0001_N@_x0001__x0001__x0001__x0001__x0001_R@_x0001__x0001__x0001__x0001__x0001_ÀR@_x0001__x0001__x0001__x0001__x0001_ÀR@_x0001__x0001__x0001__x0001__x0001_ÀR@_x0001__x0001__x0001__x0001__x0001_B@_x0001__x0001__x0001__x0001__x0001_ÀR@_x0001__x0001__x0001__x0001__x0001_ÀR@_x0001__x0001__x0001__x0001__x0001_ÀR@_x0001__x0001__x0001__x0001__x0001_ÀR@_x0001__x0001__x0001__x0001__x0001_ÀR@_x0001__x0001__x0001__x0001__x0001__x0001_C@_x0001__x0001__x0001__x0001__x0001__x0001_L@_x0001__x0001__x0001__x0001__x0001_ÀR@_x0001__x0001__x0001__x0001__x0001_ÀR@_x0001__x0001__x0001__x0001__x0001_E@_x0001__x0001__x0001__x0001__x0001_ÀR@_x0001__x0001__x0001__x0001__x0001__x0001_&lt;@_x0001__x0001__x0001__x0001__x0001_ÀR@_x0001__x0001__x0001__x0001__x0001__x0001_&lt;@_x0001__x0001__x0001__x0001__x0001__x0001_F@_x0001__x0001__x0001__x0001__x0001_ÀR@_x0001__x0001__x0001__x0001__x0001_G@_x0001__x0001__x0001__x0001__x0001__x0001_?@_x0001__x0001__x0001__x0001__x0001_ÀR@_x0001__x0001__x0001__x0001__x0001_ÀR@_x0001__x0002__x0001__x0001__x0001__x0001__x0001_@@_x0001__x0001__x0001__x0001__x0001__x0001_A@_x0001__x0001__x0001__x0001__x0001_ÀR@_x0001__x0001__x0001__x0001__x0001_ÀR@_x0001__x0001__x0001__x0001__x0001__x0001_K@_x0001__x0001__x0001__x0001__x0001_ÀR@_x0001__x0001__x0001__x0001__x0001_ÀR@_x0001__x0001__x0001__x0001__x0001_ÀR@_x0001__x0001__x0001__x0001__x0001_ÀR@_x0001__x0001__x0001__x0001__x0001__x0001_&gt;@_x0001__x0001__x0001__x0001__x0001_E@_x0001__x0001__x0001__x0001__x0001_ÀR@_x0001__x0001__x0001__x0001__x0001__x0001_K@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_x0001_K@_x0001__x0001__x0001__x0001__x0001__x0001_C@_x0001__x0001__x0001__x0001__x0001_ÀR@_x0001__x0001__x0001__x0001__x0001__x0001_?@_x0001__x0001__x0001__x0001__x0001_C@_x0001__x0001__x0001__x0001__x0001_B@_x0001__x0001__x0001__x0001__x0001_ÀR@_x0001__x0001__x0001__x0001__x0001_ÀR@_x0001__x0001__x0001__x0001__x0001__x0002__x0001_J@_x0001__x0001__x0001__x0001__x0001_ÀR@_x0001__x0001__x0001__x0001__x0001__x0001_?@_x0001__x0001__x0001__x0001__x0001_@@_x0001__x0001__x0001__x0001__x0001_ÀR@_x0001__x0001__x0001__x0001__x0001_ÀR@_x0001__x0001__x0001__x0001__x0001_ÀR@_x0001__x0001__x0001__x0001__x0001__x0001_?@_x0001__x0001__x0001__x0001__x0001__x0001_&lt;@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_x0001_C@_x0001__x0001__x0001__x0001__x0001__x0001_@@_x0001__x0001__x0001__x0001__x0001__x0001_K@_x0001_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0002__x0001__x0001__x0001__x0001__x0001_ÀR@_x0001__x0001__x0001__x0001__x0001_ÀR@_x0001__x0001__x0001__x0001__x0001_ÀR@_x0001__x0001__x0001__x0001__x0001_ÀR@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_x0001_C@_x0001__x0001__x0001__x0001__x0001_ÀR@_x0001__x0001__x0001__x0001__x0001_ÀR@_x0001__x0001__x0001__x0001__x0001_ÀR@_x0001__x0001__x0001__x0001__x0001_ÀR@_x0001__x0001__x0001__x0001__x0001_D@_x0001__x0001__x0001__x0001__x0001_@Q@_x0001__x0001__x0001__x0001__x0001_ÀR@_x0001__x0001__x0001__x0001__x0001_ÀR@_x0001__x0001__x0001__x0001__x0001_ÀR@_x0001__x0001__x0001__x0001__x0001_ÀR@_x0001__x0001__x0001__x0001__x0001_ÀR@_x0001__x0001__x0001__x0001__x0001__x0002__x0001__x0001_?@_x0001__x0001__x0001__x0001__x0001_ÀR@_x0001__x0001__x0001__x0001__x0001_ÀR@_x0001__x0001__x0001__x0001__x0001__x0001_@@_x0001__x0001__x0001__x0001__x0001_ÀR@_x0001__x0001__x0001__x0001__x0001_ÀR@_x0001__x0001__x0001__x0001__x0001__x0001_?@_x0001__x0001__x0001__x0001__x0001_ÀR@_x0001__x0001__x0001__x0001__x0001_E@_x0001__x0001__x0001__x0001__x0001_G@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_x0001_K@_x0001__x0001__x0001__x0001__x0001_ÀR@_x0001__x0001__x0001__x0001__x0001_ÀR@_x0001__x0001__x0001__x0001__x0001_ÀR@_x0001__x0001__x0001__x0001__x0001_M@_x0001__x0001__x0001__x0001__x0001__x0001_F@_x0001__x0001__x0001__x0001__x0001_ÀR@_x0001__x0001__x0001__x0001__x0001_ÀR@_x0001__x0001__x0001__x0001__x0001__x0001_M@_x0001__x0001__x0001__x0001__x0001_ÀR@_x0001__x0001__x0001__x0001__x0001_@Q@_x0001__x0001__x0001__x0001__x0001_ÀR@_x0001__x0002__x0001__x0001__x0001__x0001__x0001_ÀR@_x0001__x0001__x0001__x0001__x0001_ÀR@_x0001__x0001__x0001__x0001__x0001_ÀR@_x0001__x0001__x0001__x0001__x0001_ÀR@_x0001__x0001__x0001__x0001__x0001_ÀR@_x0001__x0001__x0001__x0001__x0001_ÀR@_x0001__x0001__x0001__x0001__x0001__x0001_E@_x0001__x0001__x0001__x0001__x0001_ÀR@_x0001__x0001__x0001__x0001__x0001_ÀP@_x0001__x0001__x0001__x0001__x0001_ÀR@_x0001__x0001__x0001__x0001__x0001_ÀR@_x0001__x0001__x0001__x0001__x0001_ÀR@_x0001__x0001__x0001__x0001__x0001_C@_x0001__x0001__x0001__x0001__x0001_ÀR@_x0001__x0001__x0001__x0001__x0001__x0001_K@_x0001__x0001__x0001__x0001__x0001_B@_x0001__x0001__x0001__x0001__x0001__x0001_@@_x0001__x0001__x0001__x0001__x0001__x0001_O@_x0001__x0001__x0001__x0001__x0001_ÀR@_x0001__x0001__x0001__x0001__x0001_ÀR@_x0001__x0001__x0001__x0001__x0001_ÀR@_x0001__x0001__x0001__x0001__x0001_ÀR@_x0001__x0001__x0001__x0001__x0001_ÀR@_x0001__x0001__x0001__x0001__x0001__x0001_F@_x0001__x0001__x0001__x0001__x0001_ÀR@_x0001__x0001__x0001__x0001__x0001__x0001_C@_x0001__x0001__x0001__x0001__x0001_ÀR@_x0001__x0001__x0001__x0001__x0001__x0001_L@_x0001__x0001__x0001__x0001__x0001_ÀR@_x0001__x0001__x0001__x0001__x0001_ÀR@_x0001__x0001__x0001__x0001__x0001_ÀR@_x0001__x0001__x0001__x0001__x0001__x0002__x0001_ÀR@_x0001__x0001__x0001__x0001__x0001_ÀR@_x0001__x0001__x0001__x0001__x0001__x0001_@@_x0001__x0001__x0001__x0001__x0001_ÀR@_x0001__x0001__x0001__x0001__x0001_ÀR@_x0001__x0001__x0001__x0001__x0001_ÀR@_x0001__x0001__x0001__x0001__x0001__x0001_O@_x0001__x0001__x0001__x0001__x0001_ÀR@_x0001__x0001__x0001__x0001__x0001_ÀR@_x0001__x0001__x0001__x0001__x0001__x0001_A@_x0001__x0001__x0001__x0001__x0001_ÀR@_x0001__x0001__x0001__x0001__x0001_ÀR@_x0001__x0001__x0001__x0001__x0001_C@_x0001__x0001__x0001__x0001__x0001_ÀR@_x0001__x0001__x0001__x0001__x0001_ÀR@_x0001__x0001__x0001__x0001__x0001_ÀR@_x0001__x0001__x0001__x0001__x0001_ÀR@_x0001__x0001__x0001__x0001__x0001__x0001_B@_x0001__x0001__x0001__x0001__x0001_ÀR@_x0001__x0001__x0001__x0001__x0001_ÀR@_x0001__x0001__x0001__x0001__x0001__x0001_=@_x0001__x0001__x0001__x0001__x0001_ÀR@_x0001__x0001__x0001__x0001__x0001_ÀR@_x0001__x0001__x0001__x0001__x0001_ÀR@_x0001__x0001__x0001__x0001__x0001_P@_x0001__x0001__x0001__x0001__x0001_ÀR@_x0001__x0001__x0001__x0001__x0001_ÀR@_x0001__x0001__x0001__x0001__x0001_ÀR@_x0001__x0001__x0001__x0001__x0001_ÀR@_x0001__x0001__x0001__x0001__x0001_ÀR@_x0001__x0001__x0001__x0001__x0001_ÀR@_x0001__x0001__x0001__x0001__x0001_ÀR@_x0001__x0002__x0001__x0001__x0001__x0001__x0001_ÀR@_x0001__x0001__x0001__x0001__x0001_ÀR@_x0001__x0001__x0001__x0001__x0001_ÀR@_x0001__x0001__x0001__x0001__x0001_ÀR@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_x0001_L@_x0001__x0001__x0001__x0001__x0001_ÀR@_x0001__x0001__x0001__x0001__x0001_ÀR@_x0001__x0001__x0001__x0001__x0001__x0001_K@_x0001__x0001__x0001__x0001__x0001_ÀR@_x0001__x0001__x0001__x0001__x0001_ÀR@_x0001__x0001__x0001__x0001__x0001_ÀR@_x0001__x0001__x0001__x0001__x0001_ÀR@_x0001__x0001__x0001__x0001__x0001_H@_x0001__x0001__x0001__x0001__x0001_ÀR@_x0001__x0001__x0001__x0001__x0001__x0001_@@_x0001__x0001__x0001__x0001__x0001_ÀR@_x0001__x0001__x0001__x0001__x0001_ÀR@_x0001__x0001__x0001__x0001__x0001_ÀR@_x0001__x0001__x0001__x0001__x0001_ÀR@_x0001__x0001__x0001__x0001__x0001__x0001_H@_x0001__x0001__x0001__x0001__x0001_ÀR@_x0001__x0001__x0001__x0001__x0001__x0001_?@_x0001__x0001__x0001__x0001__x0001_ÀR@_x0001__x0001__x0001__x0001__x0001_D@_x0001__x0001__x0001__x0001__x0001__x0002__x0001__x0001_=@_x0001__x0001__x0001__x0001__x0001_ÀR@_x0001__x0001__x0001__x0001__x0001_ÀR@_x0001__x0001__x0001__x0001__x0001__x0001_B@_x0001__x0001__x0001__x0001__x0001_B@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J@_x0001__x0001__x0001__x0001__x0001_ÀR@_x0001__x0001__x0001__x0001__x0001_ÀR@_x0001__x0001__x0001__x0001__x0001_ÀR@_x0001__x0001__x0001__x0001__x0001_ÀR@_x0001__x0001__x0001__x0001__x0001_ÀR@_x0001_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G@_x0001__x0001__x0001__x0001__x0001_ÀR@_x0001__x0001__x0001__x0001__x0001_H@_x0001__x0001__x0001__x0001__x0001_ÀR@_x0001__x0001__x0001__x0001__x0001_ÀR@_x0001__x0001__x0001__x0001__x0001__x0001_K@_x0001__x0001__x0001__x0001__x0001_ÀR@_x0001__x0002__x0001__x0001__x0001__x0001__x0001_ÀR@_x0001__x0001__x0001__x0001__x0001_ÀR@_x0001__x0001__x0001__x0001__x0001__x0001_A@_x0001__x0001__x0001__x0001__x0001_ÀR@_x0001__x0001__x0001__x0001__x0001_ÀR@_x0001__x0001__x0001__x0001__x0001_ÀR@_x0001__x0001__x0001__x0001__x0001_ÀR@_x0001__x0001__x0001__x0001__x0001_ÀR@_x0001__x0001__x0001__x0001__x0001_O@_x0001__x0001__x0001__x0001__x0001_ÀR@_x0001__x0001__x0001__x0001__x0001_ÀR@_x0001__x0001__x0001__x0001__x0001__x0001_A@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B@_x0001__x0001__x0001__x0001__x0001__x0001_?@_x0001__x0001__x0001__x0001__x0001_ÀR@_x0001__x0001__x0001__x0001__x0001_ÀR@_x0001__x0001__x0001__x0001__x0001_G@_x0001__x0001__x0001__x0001__x0001_ÀR@_x0001__x0001__x0001__x0001__x0001_ÀR@_x0001__x0001__x0001__x0001__x0001__x0002__x0001_J@_x0001__x0001__x0001__x0001__x0001_ÀR@_x0001__x0001__x0001__x0001__x0001_ÀR@_x0001__x0001__x0001__x0001__x0001__x0001_Q@_x0001__x0001__x0001__x0001__x0001_ÀR@_x0001__x0001__x0001__x0001__x0001_E@_x0001__x0001__x0001__x0001__x0001__x0001_K@_x0001__x0001__x0001__x0001__x0001_ÀR@_x0001__x0001__x0001__x0001__x0001_ÀR@_x0001__x0001__x0001__x0001__x0001_ÀR@_x0001__x0001__x0001__x0001__x0001_ÀR@_x0001__x0001__x0001__x0001__x0001_ÀR@_x0001__x0001__x0001__x0001__x0001__x0001_M@_x0001__x0001__x0001__x0001__x0001_ÀR@_x0001__x0001__x0001__x0001__x0001__x0001_E@_x0001__x0001__x0001__x0001__x0001_ÀR@_x0001__x0001__x0001__x0001__x0001_ÀR@_x0001__x0001__x0001__x0001__x0001_ÀR@_x0001__x0001__x0001__x0001__x0001_ÀR@_x0001__x0001__x0001__x0001__x0001_E@_x0001__x0001__x0001__x0001__x0001_ÀR@_x0001__x0001__x0001__x0001__x0001_O@_x0001__x0001__x0001__x0001__x0001_G@_x0001__x0001__x0001__x0001__x0001_ÀR@_x0001__x0001__x0001__x0001__x0001__x0001_L@_x0001__x0001__x0001__x0001__x0001_ÀR@_x0001__x0001__x0001__x0001__x0001_ÀR@_x0001__x0001__x0001__x0001__x0001_ÀR@_x0001__x0001__x0001__x0001__x0001_ÀR@_x0001__x0001__x0001__x0001__x0001_D@_x0001__x0001__x0001__x0001__x0001_ÀR@_x0001__x0001__x0001__x0001__x0001_ÀR@_x0001__x0002__x0001__x0001__x0001__x0001__x0001_I@_x0001__x0001__x0001__x0001__x0001__x0001_?@_x0001__x0001__x0001__x0001__x0001_ÀR@_x0001__x0001__x0001__x0001__x0001_E@_x0001__x0001__x0001__x0001__x0001_ÀR@_x0001__x0001__x0001__x0001__x0001_@@_x0001__x0001__x0001__x0001__x0001_ÀR@_x0001__x0001__x0001__x0001__x0001_ÀR@_x0001__x0001__x0001__x0001__x0001__x0001_=@_x0001__x0001__x0001__x0001__x0001_ÀR@_x0001__x0001__x0001__x0001__x0001_B@_x0001__x0001__x0001__x0001__x0001_ÀR@_x0001__x0001__x0001__x0001__x0001_ÀR@_x0001__x0001__x0001__x0001__x0001_ÀR@_x0001__x0001__x0001__x0001__x0001_ÀR@_x0001__x0001__x0001__x0001__x0001__x0001_A@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ÀR@_x0001__x0001__x0001__x0001__x0001_C@_x0001__x0001__x0001__x0001__x0001_ÀR@_x0001__x0001__x0001__x0001__x0001__x0001_C@_x0001__x0001__x0001__x0001__x0001__x0001_F@_x0001__x0001__x0001__x0001__x0001_@@_x0001__x0001__x0001__x0001__x0001_G@_x0001__x0001__x0001__x0001__x0001_ÀR@_x0001__x0001__x0001__x0001__x0001_ÀR@_x0001__x0001__x0001__x0001__x0001_ÀR@_x0001_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M@_x0001__x0001__x0001__x0001__x0001_ÀR@_x0001__x0001__x0001__x0001__x0001__x0001_M@_x0001__x0001__x0001__x0001__x0001_ÀR@_x0001__x0001__x0001__x0001__x0001_ÀR@_x0001__x0001__x0001__x0001__x0001_ÀP@_x0001__x0001__x0001__x0001__x0001__x0001_R@_x0001__x0001__x0001__x0001__x0001_ÀR@_x0001__x0002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G@_x0001__x0001__x0001__x0001__x0001_ÀR@_x0001__x0001__x0001__x0001__x0001__x0001_G@_x0001__x0001__x0001__x0001__x0001_ÀR@_x0001__x0001__x0001__x0001__x0001_ÀR@_x0001__x0001__x0001__x0001__x0001_ÀR@_x0001__x0001__x0001__x0001__x0001_ÀR@_x0001__x0001__x0001__x0001__x0001_J@_x0001__x0001__x0001__x0001__x0001_O@_x0001__x0001__x0001__x0001__x0001_C@_x0001__x0001__x0001__x0001__x0001_ÀR@_x0001__x0001__x0001__x0001__x0001__x0001_=@_x0001__x0001__x0001__x0001__x0001_ÀR@_x0001__x0001__x0001__x0001__x0001_ÀR@_x0001__x0001__x0001__x0001__x0001_ÀR@_x0001__x0001__x0001__x0001__x0001__x0001_A@_x0001__x0001__x0001__x0001__x0001_ÀR@_x0001__x0001__x0001__x0001__x0001__x0001_=@_x0001__x0001__x0001__x0001__x0001_C@_x0001__x0001__x0001__x0001__x0001_ÀR@_x0001__x0001__x0001__x0001__x0001__x0001_@@_x0001__x0001__x0001__x0001__x0001__x0002__x0001__x0001_?@_x0001__x0001__x0001__x0001__x0001_ÀR@_x0001__x0001__x0001__x0001__x0001_ÀR@_x0001__x0001__x0001__x0001__x0001__x0001_G@_x0001__x0001__x0001__x0001__x0001_ÀR@_x0001__x0001__x0001__x0001__x0001__x0001_H@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P@_x0001__x0001__x0001__x0001__x0001_ÀR@_x0001__x0001__x0001__x0001__x0001_ÀR@_x0001__x0001__x0001__x0001__x0001_ÀR@_x0001__x0001__x0001__x0001__x0001_J@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_x0001_@@_x0001__x0001__x0001__x0001__x0001__x0001_@@_x0001__x0002__x0001__x0001__x0001__x0001__x0001_ÀR@_x0001__x0001__x0001__x0001__x0001_ÀR@_x0001__x0001__x0001__x0001__x0001_ÀR@_x0001__x0001__x0001__x0001__x0001_ÀR@_x0001__x0001__x0001__x0001__x0001_ÀP@_x0001__x0001__x0001__x0001__x0001_ÀR@_x0001__x0001__x0001__x0001__x0001_ÀR@_x0001__x0001__x0001__x0001__x0001_ÀR@_x0001__x0001__x0001__x0001__x0001__x0001_?@_x0001__x0001__x0001__x0001__x0001_ÀR@_x0001__x0001__x0001__x0001__x0001_@Q@_x0001__x0001__x0001__x0001__x0001_ÀR@_x0001__x0001__x0001__x0001__x0001_ÀR@_x0001__x0001__x0001__x0001__x0001_@R@_x0001__x0001__x0001__x0001__x0001_ÀR@_x0001__x0001__x0001__x0001__x0001_M@_x0001__x0001__x0001__x0001__x0001__x0001_O@_x0001__x0001__x0001__x0001__x0001_ÀR@_x0001__x0001__x0001__x0001__x0001__x0001_G@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H@_x0001__x0001__x0001__x0001__x0001_ÀR@_x0001__x0001__x0001__x0001__x0001__x0002__x0001__x0001_C@_x0001__x0001__x0001__x0001__x0001__x0001_?@_x0001__x0001__x0001__x0001__x0001_ÀR@_x0001__x0001__x0001__x0001__x0001_ÀR@_x0001__x0001__x0001__x0001__x0001_ÀR@_x0001__x0001__x0001__x0001__x0001_ÀR@_x0001__x0001__x0001__x0001__x0001_ÀR@_x0001__x0001__x0001__x0001__x0001_B@_x0001__x0001__x0001__x0001__x0001_ÀR@_x0001__x0001__x0001__x0001__x0001_ÀR@_x0001__x0001__x0001__x0001__x0001__x0001_H@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G@_x0001__x0001__x0001__x0001__x0001_ÀR@_x0001__x0001__x0001__x0001__x0001_ÀR@_x0001__x0001__x0001__x0001__x0001_ÀR@_x0001__x0001__x0001__x0001__x0001_ÀR@_x0001__x0001__x0001__x0001__x0001_ÀR@_x0001__x0001__x0001__x0001__x0001_ÀR@_x0001__x0001__x0001__x0001__x0001_ÀQ@_x0001__x0001__x0001__x0001__x0001_O@_x0001__x0002__x0001__x0001__x0001__x0001__x0001_E@_x0001__x0001__x0001__x0001__x0001__x0001_&lt;@_x0001__x0001__x0001__x0001__x0001_ÀR@_x0001__x0001__x0001__x0001__x0001__x0001_=@_x0001__x0001__x0001__x0001__x0001_ÀR@_x0001__x0001__x0001__x0001__x0001_ÀR@_x0001__x0001__x0001__x0001__x0001__x0001_P@_x0001__x0001__x0001__x0001__x0001_ÀR@_x0001__x0001__x0001__x0001__x0001_ÀR@_x0001__x0001__x0001__x0001__x0001_ÀR@_x0001__x0001__x0001__x0001__x0001_M@_x0001__x0001__x0001__x0001__x0001_ÀR@_x0001__x0001__x0001__x0001__x0001__x0001_J@_x0001__x0001__x0001__x0001__x0001_ÀR@_x0001__x0001__x0001__x0001__x0001_L@_x0001__x0001__x0001__x0001__x0001_ÀR@_x0001__x0001__x0001__x0001__x0001_ÀR@_x0001__x0001__x0001__x0001__x0001_ÀR@_x0001__x0001__x0001__x0001__x0001_ÀR@_x0001__x0001__x0001__x0001__x0001_ÀR@_x0001__x0001__x0001__x0001__x0001_ÀR@_x0001__x0001__x0001__x0001__x0001__x0001_L@_x0001__x0001__x0001__x0001__x0001_ÀR@_x0001__x0001__x0001__x0001__x0001_ÀR@_x0001__x0001__x0001__x0001__x0001_I@_x0001__x0001__x0001__x0001__x0001_ÀR@_x0001__x0001__x0001__x0001__x0001__x0001_@@_x0001__x0001__x0001__x0001__x0001_ÀR@_x0001__x0001__x0001__x0001__x0001_ÀR@_x0001__x0001__x0001__x0001__x0001_ÀR@_x0001__x0001__x0001__x0001__x0001_ÀR@_x0001__x0001__x0001__x0001__x0001__x0002__x0001_H@_x0001__x0001__x0001__x0001__x0001_ÀR@_x0001__x0001__x0001__x0001__x0001_ÀR@_x0001__x0001__x0001__x0001__x0001_C@_x0001__x0001__x0001__x0001__x0001_ÀR@_x0001__x0001__x0001__x0001__x0001_M@_x0001__x0001__x0001__x0001__x0001_ÀR@_x0001__x0001__x0001__x0001__x0001__x0001_C@_x0001__x0001__x0001__x0001__x0001_ÀR@_x0001__x0001__x0001__x0001__x0001_ÀR@_x0001__x0001__x0001__x0001__x0001_ÀR@_x0001__x0001__x0001__x0001__x0001_D@_x0001__x0001__x0001__x0001__x0001_ÀR@_x0001__x0001__x0001__x0001__x0001_ÀR@_x0001__x0001__x0001__x0001__x0001__x0001_&lt;@_x0001__x0001__x0001__x0001__x0001_ÀR@_x0001__x0001__x0001__x0001__x0001_ÀR@_x0001__x0001__x0001__x0001__x0001_ÀR@_x0001__x0001__x0001__x0001__x0001_ÀR@_x0001__x0001__x0001__x0001__x0001__x0001_A@_x0001__x0001__x0001__x0001__x0001_ÀR@_x0001__x0001__x0001__x0001__x0001_E@_x0001__x0001__x0001__x0001__x0001_ÀR@_x0001__x0001__x0001__x0001__x0001_ÀR@_x0001__x0001__x0001__x0001__x0001_D@_x0001__x0001__x0001__x0001__x0001_ÀR@_x0001__x0001__x0001__x0001__x0001_ÀR@_x0001__x0001__x0001__x0001__x0001__x0001_=@_x0001__x0001__x0001__x0001__x0001_ÀR@_x0001__x0001__x0001__x0001__x0001_ÀR@_x0001__x0001__x0001__x0001__x0001__x0001_C@_x0001__x0001__x0001__x0001__x0001_ÀR@_x0001__x0002__x0001__x0001__x0001__x0001__x0001_ÀQ@_x0001__x0001__x0001__x0001__x0001__x0001_@@_x0001__x0001__x0001__x0001__x0001__x0001_?@_x0001__x0001__x0001__x0001__x0001_ÀR@_x0001__x0001__x0001__x0001__x0001_ÀR@_x0001__x0001__x0001__x0001__x0001_ÀR@_x0001__x0001__x0001__x0001__x0001__x0001_&gt;@_x0001__x0001__x0001__x0001__x0001_B@_x0001__x0001__x0001__x0001__x0001__x0001_B@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P@_x0001__x0001__x0001__x0001__x0001__x0001_B@_x0001__x0001__x0001__x0001__x0001_ÀR@_x0001__x0001__x0001__x0001__x0001_ÀR@_x0001__x0001__x0001__x0001__x0001_ÀR@_x0001__x0001__x0001__x0001__x0001__x0001_B@_x0001__x0001__x0001__x0001__x0001_ÀR@_x0001__x0001__x0001__x0001__x0001_ÀR@_x0001__x0001__x0001__x0001__x0001_ÀR@_x0001__x0001__x0001__x0001__x0001__x0001_C@_x0001__x0001__x0001__x0001__x0001_ÀR@_x0001__x0001__x0001__x0001__x0001__x0002__x0001_ÀR@_x0001__x0001__x0001__x0001__x0001_ÀR@_x0001__x0001__x0001__x0001__x0001_B@_x0001__x0001__x0001__x0001__x0001_ÀR@_x0001__x0001__x0001__x0001__x0001__x0001_?@_x0001__x0001__x0001__x0001__x0001_ÀR@_x0001__x0001__x0001__x0001__x0001_ÀR@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lt;@_x0001__x0001__x0001__x0001__x0001_ÀR@_x0001__x0001__x0001__x0001__x0001_ÀR@_x0001__x0001__x0001__x0001__x0001_ÀR@_x0001__x0001__x0001__x0001__x0001_ÀR@_x0001__x0001__x0001__x0001__x0001__x0001_J@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_x0001_F@_x0001__x0001__x0001__x0001__x0001__x0001_G@_x0001__x0002__x0001__x0001__x0001__x0001__x0001_ÀR@_x0001__x0001__x0001__x0001__x0001_ÀR@_x0001__x0001__x0001__x0001__x0001__x0001_&lt;@_x0001__x0001__x0001__x0001__x0001_ÀR@_x0001__x0001__x0001__x0001__x0001_ÀR@_x0001__x0001__x0001__x0001__x0001_ÀR@_x0001__x0001__x0001__x0001__x0001_H@_x0001__x0001__x0001__x0001__x0001_ÀR@_x0001__x0001__x0001__x0001__x0001_C@_x0001__x0001__x0001__x0001__x0001_ÀR@_x0001__x0001__x0001__x0001__x0001_ÀR@_x0001__x0001__x0001__x0001__x0001__x0001_F@_x0001__x0001__x0001__x0001__x0001_ÀR@_x0001__x0001__x0001__x0001__x0001_ÀR@_x0001__x0001__x0001__x0001__x0001_ÀR@_x0001__x0001__x0001__x0001__x0001_ÀR@_x0001__x0001__x0001__x0001__x0001_@@_x0001__x0001__x0001__x0001__x0001_ÀR@_x0001__x0001__x0001__x0001__x0001_ÀR@_x0001__x0001__x0001__x0001__x0001_O@_x0001__x0001__x0001__x0001__x0001_ÀR@_x0001__x0001__x0001__x0001__x0001_ÀR@_x0001__x0001__x0001__x0001__x0001__x0001_A@_x0001__x0001__x0001__x0001__x0001_ÀR@_x0001__x0001__x0001__x0001__x0001_ÀR@_x0001__x0001__x0001__x0001__x0001__x0001_F@_x0001__x0001__x0001__x0001__x0001_ÀR@_x0001__x0001__x0001__x0001__x0001__x0001_H@_x0001__x0001__x0001__x0001__x0001_J@_x0001__x0001__x0001__x0001__x0001_ÀR@_x0001__x0001__x0001__x0001__x0001_ÀR@_x0001__x0001__x0001__x0001__x0001__x0002__x0001_ÀR@_x0001__x0001__x0001__x0001__x0001_ÀR@_x0001__x0001__x0001__x0001__x0001_ÀR@_x0001__x0001__x0001__x0001__x0001_ÀR@_x0001__x0001__x0001__x0001__x0001__x0001_E@_x0001__x0001__x0001__x0001__x0001_ÀR@_x0001__x0001__x0001__x0001__x0001__x0001_A@_x0001__x0001__x0001__x0001__x0001_ÀR@_x0001__x0001__x0001__x0001__x0001_ÀR@_x0001__x0001__x0001__x0001__x0001_ÀR@_x0001__x0001__x0001__x0001__x0001_ÀR@_x0001__x0001__x0001__x0001__x0001_@@_x0001__x0001__x0001__x0001__x0001_ÀR@_x0001__x0001__x0001__x0001__x0001__x0001_@@_x0001__x0001__x0001__x0001__x0001_ÀR@_x0001__x0001__x0001__x0001__x0001__x0001_H@_x0001__x0001__x0001__x0001__x0001__x0001_G@_x0001__x0001__x0001__x0001__x0001__x0001_=@_x0001__x0001__x0001__x0001__x0001__x0001_C@_x0001_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I@_x0001__x0001__x0001__x0001__x0001_ÀR@_x0001__x0001__x0001__x0001__x0001_ÀR@_x0001__x0001__x0001__x0001__x0001_ÀR@_x0001__x0002__x0001__x0001__x0001__x0001__x0001__x0001_?@_x0001__x0001__x0001__x0001__x0001_ÀR@_x0001__x0001__x0001__x0001__x0001_ÀR@_x0001__x0001__x0001__x0001__x0001_ÀR@_x0001__x0001__x0001__x0001__x0001_D@_x0001__x0001__x0001__x0001__x0001_ÀR@_x0001__x0001__x0001__x0001__x0001_ÀR@_x0001__x0001__x0001__x0001__x0001_ÀR@_x0001__x0001__x0001__x0001__x0001_E@_x0001__x0001__x0001__x0001__x0001_ÀR@_x0001__x0001__x0001__x0001__x0001_ÀR@_x0001__x0001__x0001__x0001__x0001__x0001_G@_x0001__x0001__x0001__x0001__x0001_ÀQ@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A@_x0001__x0001__x0001__x0001__x0001__x0001_@@_x0001__x0001__x0001__x0001__x0001__x0001_B@_x0001__x0001__x0001__x0001__x0001_I@_x0001__x0001__x0001__x0001__x0001_ÀR@_x0001__x0001__x0001__x0001__x0001_ÀR@_x0001__x0001__x0001__x0001__x0001_ÀR@_x0001__x0001__x0001__x0001__x0001__x0001_?@_x0001__x0001__x0001__x0001__x0001__x0001_L@_x0001__x0001__x0001__x0001__x0001_ÀR@_x0001__x0001__x0001__x0001__x0001__x0002__x0001_ÀR@_x0001__x0001__x0001__x0001__x0001_ÀR@_x0001__x0001__x0001__x0001__x0001__x0001_C@_x0001__x0001__x0001__x0001__x0001__x0001_E@_x0001__x0001__x0001__x0001__x0001_ÀR@_x0001__x0001__x0001__x0001__x0001_ÀR@_x0001__x0001__x0001__x0001__x0001_ÀR@_x0001__x0001__x0001__x0001__x0001_B@_x0001__x0001__x0001__x0001__x0001_ÀR@_x0001__x0001__x0001__x0001__x0001_ÀR@_x0001__x0001__x0001__x0001__x0001__x0001_=@_x0001__x0001__x0001__x0001__x0001_ÀR@_x0001__x0001__x0001__x0001__x0001_ÀP@_x0001__x0001__x0001__x0001__x0001_ÀR@_x0001__x0001__x0001__x0001__x0001_ÀR@_x0001__x0001__x0001__x0001__x0001_H@_x0001__x0001__x0001__x0001__x0001_ÀR@_x0001__x0001__x0001__x0001__x0001__x0001_C@_x0001__x0001__x0001__x0001__x0001_ÀR@_x0001__x0001__x0001__x0001__x0001_J@_x0001__x0001__x0001__x0001__x0001_@Q@_x0001__x0001__x0001__x0001__x0001_ÀR@_x0001__x0001__x0001__x0001__x0001_ÀR@_x0001__x0001__x0001__x0001__x0001__x0001_A@_x0001__x0001__x0001__x0001__x0001_ÀR@_x0001__x0001__x0001__x0001__x0001_ÀR@_x0001__x0001__x0001__x0001__x0001_ÀR@_x0001__x0001__x0001__x0001__x0001_G@_x0001__x0001__x0001__x0001__x0001_ÀR@_x0001__x0001__x0001__x0001__x0001_ÀR@_x0001__x0001__x0001__x0001__x0001_ÀR@_x0001__x0001__x0001__x0001__x0001_ÀR@_x0001__x0002__x0001__x0001__x0001__x0001__x0001__x0001_L@_x0001__x0001__x0001__x0001__x0001_@@_x0001__x0001__x0001__x0001__x0001_ÀR@_x0001__x0001__x0001__x0001__x0001_ÀR@_x0001__x0001__x0001__x0001__x0001_P@_x0001__x0001__x0001__x0001__x0001_ÀR@_x0001__x0001__x0001__x0001__x0001_ÀR@_x0001__x0001__x0001__x0001__x0001__x0001_A@_x0001__x0001__x0001__x0001__x0001_ÀR@_x0001__x0001__x0001__x0001__x0001__x0001_&lt;@_x0001__x0001__x0001__x0001__x0001_ÀR@_x0001__x0001__x0001__x0001__x0001_ÀR@_x0001__x0001__x0001__x0001__x0001_ÀR@_x0001__x0001__x0001__x0001__x0001__x0001_L@_x0001__x0001__x0001__x0001__x0001__x0001_J@_x0001__x0001__x0001__x0001__x0001__x0001_?@_x0001__x0001__x0001__x0001__x0001_L@_x0001__x0001__x0001__x0001__x0001__x0001_?@_x0001__x0001__x0001__x0001__x0001_ÀR@_x0001__x0001__x0001__x0001__x0001_ÀR@_x0001__x0001__x0001__x0001__x0001_ÀR@_x0001__x0001__x0001__x0001__x0001_ÀR@_x0001__x0001__x0001__x0001__x0001_D@_x0001__x0001__x0001__x0001__x0001_ÀR@_x0001__x0001__x0001__x0001__x0001_ÀR@_x0001__x0001__x0001__x0001__x0001_ÀR@_x0001__x0001__x0001__x0001__x0001__x0001_G@_x0001__x0001__x0001__x0001__x0001_@@_x0001__x0001__x0001__x0001__x0001_ÀR@_x0001__x0001__x0001__x0001__x0001_ÀR@_x0001__x0001__x0001__x0001__x0001_ÀR@_x0001__x0001__x0001__x0001__x0001__x0002__x0001_ÀR@_x0001__x0001__x0001__x0001__x0001_ÀR@_x0001__x0001__x0001__x0001__x0001_ÀR@_x0001__x0001__x0001__x0001__x0001_ÀR@_x0001__x0001__x0001__x0001__x0001_ÀR@_x0001__x0001__x0001__x0001__x0001_G@_x0001__x0001__x0001__x0001__x0001_ÀR@_x0001__x0001__x0001__x0001__x0001_E@_x0001__x0001__x0001__x0001__x0001_D@_x0001__x0001__x0001__x0001__x0001_ÀR@_x0001__x0001__x0001__x0001__x0001_ÀR@_x0001__x0001__x0001__x0001__x0001_ÀR@_x0001__x0001__x0001__x0001__x0001_ÀR@_x0001__x0001__x0001__x0001__x0001_O@_x0001__x0001__x0001__x0001__x0001_ÀR@_x0001__x0001__x0001__x0001__x0001_ÀR@_x0001__x0001__x0001__x0001__x0001_ÀR@_x0001__x0001__x0001__x0001__x0001_ÀR@_x0001__x0001__x0001__x0001__x0001__x0001_F@_x0001__x0001__x0001__x0001__x0001__x0001_B@_x0001__x0001__x0001__x0001__x0001_ÀR@_x0001__x0001__x0001__x0001__x0001_O@_x0001__x0001__x0001__x0001__x0001__x0001_E@_x0001__x0001__x0001__x0001__x0001_ÀR@_x0001__x0001__x0001__x0001__x0001__x0001_A@_x0001__x0001__x0001__x0001__x0001_ÀR@_x0001__x0001__x0001__x0001__x0001_ÀR@_x0001__x0001__x0001__x0001__x0001__x0001_C@_x0001__x0001__x0001__x0001__x0001_ÀR@_x0001__x0001__x0001__x0001__x0001_ÀR@_x0001__x0001__x0001__x0001__x0001_ÀR@_x0001__x0001__x0001__x0001__x0001_ÀR@_x0001__x0002__x0001__x0001__x0001__x0001__x0001_ÀR@_x0001__x0001__x0001__x0001__x0001_ÀR@_x0001__x0001__x0001__x0001__x0001_ÀR@_x0001__x0001__x0001__x0001__x0001_ÀR@_x0001__x0001__x0001__x0001__x0001_C@_x0001__x0001__x0001__x0001__x0001_ÀR@_x0001__x0001__x0001__x0001__x0001_ÀR@_x0001__x0001__x0001__x0001__x0001_B@_x0001__x0001__x0001__x0001__x0001_ÀR@_x0001__x0001__x0001__x0001__x0001_ÀR@_x0001__x0001__x0001__x0001__x0001_ÀR@_x0001__x0001__x0001__x0001__x0001_ÀR@_x0001_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C@_x0001__x0001__x0001__x0001__x0001__x0001_F@_x0001__x0001__x0001__x0001__x0001_ÀR@_x0001__x0001__x0001__x0001__x0001_ÀR@_x0001__x0001__x0001__x0001__x0001_ÀR@_x0001__x0001__x0001__x0001__x0001_ÀR@_x0001__x0001__x0001__x0001__x0001__x0001_&lt;@_x0001__x0001__x0001__x0001__x0001__x0002__x0001_ÀR@_x0001__x0001__x0001__x0001__x0001_L@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D@_x0001__x0001__x0001__x0001__x0001_ÀR@_x0001__x0001__x0001__x0001__x0001_ÀR@_x0001__x0001__x0001__x0001__x0001_ÀR@_x0001__x0001__x0001__x0001__x0001_ÀR@_x0001__x0001__x0001__x0001__x0001__x0001_?@_x0001__x0001__x0001__x0001__x0001_C@_x0001__x0001__x0001__x0001__x0001_ÀR@_x0001__x0001__x0001__x0001__x0001_ÀR@_x0001__x0001__x0001__x0001__x0001_ÀR@_x0001__x0001__x0001__x0001__x0001__x0001_B@_x0001__x0001__x0001__x0001__x0001_ÀR@_x0001__x0001__x0001__x0001__x0001__x0001_P@_x0001__x0001__x0001__x0001__x0001_ÀR@_x0001__x0001__x0001__x0001__x0001_ÀR@_x0001__x0001__x0001__x0001__x0001_ÀR@_x0001__x0001__x0001__x0001__x0001_ÀR@_x0001__x0001__x0001__x0001__x0001_ÀR@_x0001__x0001__x0001__x0001__x0001_ÀR@_x0001__x0001__x0001__x0001__x0001_C@_x0001__x0001__x0001__x0001__x0001_ÀR@_x0001__x0002__x0001__x0001__x0001__x0001__x0001_ÀR@_x0001__x0001__x0001__x0001__x0001_ÀR@_x0001__x0001__x0001__x0001__x0001__x0001_A@_x0001__x0001__x0001__x0001__x0001__x0001_?@_x0001__x0001__x0001__x0001__x0001_E@_x0001__x0001__x0001__x0001__x0001_I@_x0001__x0001__x0001__x0001__x0001_ÀR@_x0001__x0001__x0001__x0001__x0001_ÀR@_x0001__x0001__x0001__x0001__x0001__x0001_R@_x0001__x0001__x0001__x0001__x0001_ÀR@_x0001__x0001__x0001__x0001__x0001_ÀR@_x0001__x0001__x0001__x0001__x0001_ÀR@_x0001__x0001__x0001__x0001__x0001__x0001_E@_x0001__x0001__x0001__x0001__x0001__x0001_G@_x0001__x0001__x0001__x0001__x0001_C@_x0001__x0001__x0001__x0001__x0001_ÀR@_x0001__x0001__x0001__x0001__x0001_ÀR@_x0001__x0001__x0001__x0001__x0001_ÀR@_x0001__x0001__x0001__x0001__x0001__x0001_H@_x0001__x0001__x0001__x0001__x0001_ÀR@_x0001__x0001__x0001__x0001__x0001__x0001_A@_x0001__x0001__x0001__x0001__x0001_@@_x0001__x0001__x0001__x0001__x0001_R@_x0001__x0001__x0001__x0001__x0001_ÀR@_x0001__x0001__x0001__x0001__x0001_ÀR@_x0001__x0001__x0001__x0001__x0001_ÀR@_x0001__x0001__x0001__x0001__x0001__x0001_E@_x0001__x0001__x0001__x0001__x0001__x0001_K@_x0001__x0001__x0001__x0001__x0001_ÀR@_x0001__x0001__x0001__x0001__x0001_ÀR@_x0001__x0001__x0001__x0001__x0001_ÀR@_x0001__x0001__x0001__x0001__x0001__x0002__x0001_ÀR@_x0001__x0001__x0001__x0001__x0001_ÀR@_x0001__x0001__x0001__x0001__x0001__x0001_=@_x0001__x0001__x0001__x0001__x0001_ÀR@_x0001__x0001__x0001__x0001__x0001_ÀR@_x0001__x0001__x0001__x0001__x0001__x0001_R@_x0001__x0001__x0001__x0001__x0001__x0001_B@_x0001__x0001__x0001__x0001__x0001__x0001_J@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_x0001_L@_x0001__x0001__x0001__x0001__x0001_G@_x0001__x0001__x0001__x0001__x0001_ÀR@_x0001__x0001__x0001__x0001__x0001_ÀR@_x0001__x0001__x0001__x0001__x0001__x0001_B@_x0001__x0001__x0001__x0001__x0001_D@_x0001__x0001__x0001__x0001__x0001__x0001_A@_x0001__x0001__x0001__x0001__x0001_ÀR@_x0001__x0001__x0001__x0001__x0001_E@_x0001__x0001__x0001__x0001__x0001_ÀR@_x0001__x0001__x0001__x0001__x0001__x0001_?@_x0001__x0001__x0001__x0001__x0001__x0001_J@_x0001__x0001__x0001__x0001__x0001_ÀR@_x0001__x0001__x0001__x0001__x0001_J@_x0001__x0001__x0001__x0001__x0001_ÀR@_x0001__x0001__x0001__x0001__x0001__x0001_?@_x0001__x0001__x0001__x0001__x0001_ÀR@_x0001__x0002__x0001__x0001__x0001__x0001__x0001_ÀR@_x0001__x0001__x0001__x0001__x0001_ÀR@_x0001__x0001__x0001__x0001__x0001_ÀR@_x0001__x0001__x0001__x0001__x0001__x0001_K@_x0001__x0001__x0001__x0001__x0001_ÀR@_x0001__x0001__x0001__x0001__x0001_ÀR@_x0001__x0001__x0001__x0001__x0001__x0001_&lt;@_x0001__x0001__x0001__x0001__x0001_C@_x0001__x0001__x0001__x0001__x0001_ÀR@_x0001__x0001__x0001__x0001__x0001_ÀR@_x0001__x0001__x0001__x0001__x0001_ÀR@_x0001__x0001__x0001__x0001__x0001_ÀR@_x0001__x0001__x0001__x0001__x0001_ÀR@_x0001__x0001__x0001__x0001__x0001__x0001_E@_x0001__x0001__x0001__x0001__x0001_ÀR@_x0001__x0001__x0001__x0001__x0001_ÀR@_x0001__x0001__x0001__x0001__x0001_ÀR@_x0001__x0001__x0001__x0001__x0001__x0001_Q@_x0001__x0001__x0001__x0001__x0001__x0001_A@_x0001__x0001__x0001__x0001__x0001_B@_x0001__x0001__x0001__x0001__x0001__x0001_J@_x0001__x0001__x0001__x0001__x0001_ÀR@_x0001__x0001__x0001__x0001__x0001__x0001_Q@_x0001__x0001__x0001__x0001__x0001_ÀR@_x0001__x0001__x0001__x0001__x0001_ÀR@_x0001__x0001__x0001__x0001__x0001_ÀR@_x0001__x0001__x0001__x0001__x0001__x0001_E@_x0001__x0001__x0001__x0001__x0001_B@_x0001__x0001__x0001__x0001__x0001_ÀR@_x0001__x0001__x0001__x0001__x0001_ÀR@_x0001__x0001__x0001__x0001__x0001_ÀR@_x0001__x0001__x0001__x0001__x0001__x0002__x0001__x0001_&lt;@_x0001__x0001__x0001__x0001__x0001_ÀR@_x0001__x0001__x0001__x0001__x0001_ÀR@_x0001__x0001__x0001__x0001__x0001_ÀR@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_x0001__x0001_ª	_x0001__x0001_«	_x0001__x0001_¬	_x0001__x0001_­	_x0001__x0001_®	_x0001__x0001_¯	_x0001__x0001_°	_x0001__x0001_±	_x0001__x0001_²	_x0001__x0001_³	_x0001__x0001_´	_x0001__x0001_µ	_x0001__x0001_¶	_x0001__x0001_·	_x0001__x0001_¸	_x0001__x0001__x0001__x0002_¹	_x0001__x0001_º	_x0001__x0001_»	_x0001__x0001_¼	_x0001__x0001_½	_x0001__x0001_¾	_x0001__x0001_¿	_x0001__x0001_À	_x0001__x0001_Á	_x0001__x0001_Â	_x0001__x0001_Ã	_x0001__x0001_Ä	_x0001__x0001_Å	_x0001__x0001_Æ	_x0001__x0001_Ç	_x0001__x0001_È	_x0001__x0001_É	_x0001__x0001_Ê	_x0001__x0001_Ë	_x0001__x0001_Ì	_x0001__x0001_Í	_x0001__x0001_Î	_x0001__x0001_Ï	_x0001__x0001_Ð	_x0001__x0001_Ñ	_x0001__x0001_Ò	_x0001__x0001_Ó	_x0001__x0001_Ô	_x0001__x0001_Õ	_x0001__x0001_Ö	_x0001__x0001_×	_x0001__x0001_Ø	_x0001__x0001_Ù	_x0001__x0001_Ú	_x0001__x0001_Ü	_x0001__x0001_ýÿÿÿÝ	_x0001__x0001_Þ	_x0001__x0001_ß	_x0001__x0001_à	_x0001__x0001_á	_x0001__x0001_â	_x0001__x0001_ã	_x0001__x0001_ä	_x0001__x0001_å	_x0001__x0001_æ	_x0001__x0001_ç	_x0001__x0001_è	_x0001__x0001_é	_x0001__x0001_ê	_x0001__x0001_ë	_x0001__x0001_ì	_x0001__x0001_í	_x0001__x0001_î	_x0001__x0001_ï	_x0001__x0001_ð	_x0001__x0001_ñ	_x0001__x0001_ò	_x0001__x0001_ó	_x0001__x0001_ô	_x0001__x0001_õ	_x0001__x0001_ö	_x0001__x0001_÷	_x0001__x0001__x0001__x0002_ø	_x0001__x0001_ù	_x0001__x0001_ú	_x0001__x0001_û	_x0001__x0001_ü	_x0001__x0001_ý	_x0001__x0001_þ	_x0001__x0001_ÿ	_x0001__x0001__x0001__x0002__x0001__x0001__x0001__x0001__x0001__x0001__x0001_ÀR@_x0001__x0001__x0001__x0001__x0001_ÀR@_x0001__x0001__x0001__x0001__x0001_B@_x0001__x0001__x0001__x0001__x0001__x0001_&lt;@_x0001__x0001__x0001__x0001__x0001_ÀR@_x0001__x0001__x0001__x0001__x0001_ÀR@_x0001__x0001__x0001__x0001__x0001__x0001_C@_x0001__x0001__x0001__x0001__x0001__x0001_H@_x0001__x0001__x0001__x0001__x0001_ÀR@_x0001__x0001__x0001__x0001__x0001_ÀR@_x0001__x0001__x0001__x0001__x0001_ÀR@_x0001__x0001__x0001__x0001__x0001_ÀR@_x0001__x0001__x0001__x0001__x0001_ÀR@_x0001__x0001__x0001__x0001__x0001_C@_x0001__x0001__x0001__x0001__x0001_ÀR@_x0001__x0001__x0001__x0001__x0001_ÀR@_x0001_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C@_x0001__x0002__x0001__x0001__x0001__x0001__x0001_ÀR@_x0001__x0001__x0001__x0001__x0001_ÀR@_x0001__x0001__x0001__x0001__x0001_ÀR@_x0001__x0001__x0001__x0001__x0001_ÀR@_x0001__x0001__x0001__x0001__x0001_ÀR@_x0001__x0001__x0001__x0001__x0001_@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C@_x0001__x0001__x0001__x0001__x0001_ÀR@_x0001__x0001__x0001__x0001__x0001__x0001_F@_x0001__x0001__x0001__x0001__x0001__x0001_E@_x0001__x0001__x0001__x0001__x0001_ÀR@_x0001__x0001__x0001__x0001__x0001_ÀR@_x0001__x0001__x0001__x0001__x0001_D@_x0001__x0001__x0001__x0001__x0001_ÀR@_x0001__x0001__x0001__x0001__x0001__x0001_C@_x0001__x0001__x0001__x0001__x0001_ÀR@_x0001__x0001__x0001__x0001__x0001_@@_x0001__x0001__x0001__x0001__x0001_ÀR@_x0001__x0001__x0001__x0001__x0001_ÀR@_x0001__x0001__x0001__x0001__x0001__x0001_G@_x0001__x0001__x0001__x0001__x0001_ÀR@_x0001__x0001__x0001__x0001__x0001_ÀR@_x0001__x0001__x0001__x0001__x0001_ÀR@_x0001__x0001__x0001__x0001__x0001__x0002__x0001_ÀR@_x0001__x0001__x0001__x0001__x0001_ÀR@_x0001__x0001__x0001__x0001__x0001_E@_x0001__x0001__x0001__x0001__x0001_ÀR@_x0001__x0001__x0001__x0001__x0001_ÀR@_x0001__x0001__x0001__x0001__x0001_ÀR@_x0001__x0001__x0001__x0001__x0001_ÀR@_x0001__x0001__x0001__x0001__x0001_ÀR@_x0001__x0001__x0001__x0001__x0001__x0001_J@_x0001__x0001__x0001__x0001__x0001_ÀR@_x0001__x0001__x0001__x0001__x0001_ÀR@_x0001__x0001__x0001__x0001__x0001_ÀR@_x0001__x0001__x0001__x0001__x0001__x0001_M@_x0001__x0001__x0001__x0001__x0001_ÀR@_x0001__x0001__x0001__x0001__x0001_ÀR@_x0001__x0001__x0001__x0001__x0001_ÀR@_x0001__x0001__x0001__x0001__x0001__x0001_A@_x0001__x0001__x0001__x0001__x0001_ÀR@_x0001__x0001__x0001__x0001__x0001__x0001_8@_x0001__x0001__x0001__x0001__x0001_ÀR@_x0001__x0001__x0001__x0001__x0001__x0001_B@_x0001__x0001__x0001__x0001__x0001_ÀR@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0002__x0001__x0001__x0001__x0001__x0001_ÀR@_x0001__x0001__x0001__x0001__x0001_ÀR@_x0001__x0001__x0001__x0001__x0001_ÀR@_x0001__x0001__x0001__x0001__x0001_ÀR@_x0001__x0001__x0001__x0001__x0001_ÀR@_x0001__x0001__x0001__x0001__x0001__x0001_9@_x0001__x0001__x0001__x0001__x0001_ÀR@_x0001__x0001__x0001__x0001__x0001_ÀR@_x0001__x0001__x0001__x0001__x0001_ÀR@_x0001__x0001__x0001__x0001__x0001_ÀR@_x0001__x0001__x0001__x0001__x0001_ÀR@_x0001__x0001__x0001__x0001__x0001_ÀR@_x0001__x0001__x0001__x0001__x0001_C@_x0001__x0001__x0001__x0001__x0001_ÀR@_x0001__x0001__x0001__x0001__x0001_ÀR@_x0001__x0001__x0001__x0001__x0001_ÀR@_x0001__x0001__x0001__x0001__x0001_C@_x0001__x0001__x0001__x0001__x0001_ÀR@_x0001__x0001__x0001__x0001__x0001__x0001_J@_x0001__x0001__x0001__x0001__x0001_ÀR@_x0001__x0001__x0001__x0001__x0001_@@_x0001__x0001__x0001__x0001__x0001_ÀR@_x0001__x0001__x0001__x0001__x0001__x0001_K@_x0001__x0001__x0001__x0001__x0001__x0001_F@_x0001__x0001__x0001__x0001__x0001__x0001_&lt;@_x0001__x0001__x0001__x0001__x0001_ÀR@_x0001__x0001__x0001__x0001__x0001_ÀR@_x0001__x0001__x0001__x0001__x0001_ÀR@_x0001__x0001__x0001__x0001__x0001_ÀR@_x0001__x0001__x0001__x0001__x0001_ÀR@_x0001__x0001__x0001__x0001__x0001_G@_x0001__x0001__x0001__x0001__x0001__x0002__x0001_ÀR@_x0001__x0001__x0001__x0001__x0001_ÀR@_x0001__x0001__x0001__x0001__x0001_@Q@_x0001__x0001__x0001__x0001__x0001_ÀR@_x0001__x0001__x0001__x0001__x0001_ÀR@_x0001__x0001__x0001__x0001__x0001__x0001_J@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0002__x0001__x0001__x0001__x0001__x0001_ÀR@_x0001__x0001__x0001__x0001__x0001_ÀR@_x0001__x0001__x0001__x0001__x0001_ÀR@_x0001__x0001__x0001__x0001__x0001_ÀR@_x0001__x0001__x0001__x0001__x0001_ÀR@_x0001__x0001__x0001__x0001__x0001_@R@_x0001__x0001__x0001__x0001__x0001_ÀR@_x0001__x0001__x0001__x0001__x0001__x0001_G@_x0001__x0001__x0001__x0001__x0001_ÀR@_x0001__x0001__x0001__x0001__x0001_D@_x0001__x0001__x0001__x0001__x0001_ÀR@_x0001__x0001__x0001__x0001__x0001__x0001_M@_x0001__x0001__x0001__x0001__x0001_ÀR@_x0001__x0001__x0001__x0001__x0001_ÀR@_x0001__x0001__x0001__x0001__x0001_ÀR@_x0001__x0001__x0001__x0001__x0001_ÀR@_x0001__x0001__x0001__x0001__x0001__x0001_A@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_x0001_@@_x0001__x0001__x0001__x0001__x0001_ÀR@_x0001__x0001__x0001__x0001__x0001_H@_x0001__x0001__x0001__x0001__x0001_ÀR@_x0001__x0001__x0001__x0001__x0001_ÀR@_x0001__x0001__x0001__x0001__x0001_ÀR@_x0001__x0001__x0001__x0001__x0001_ÀR@_x0001__x0001__x0001__x0001__x0001__x0002__x0001_ÀR@_x0001__x0001__x0001__x0001__x0001_ÀR@_x0001__x0001__x0001__x0001__x0001__x0001_J@_x0001__x0001__x0001__x0001__x0001_ÀR@_x0001__x0001__x0001__x0001__x0001_ÀR@_x0001__x0001__x0001__x0001__x0001_ÀR@_x0001__x0001__x0001__x0001__x0001_C@_x0001__x0001__x0001__x0001__x0001_ÀR@_x0001__x0001__x0001__x0001__x0001_ÀR@_x0001__x0001__x0001__x0001__x0001_ÀR@_x0001__x0001__x0001__x0001__x0001_ÀR@_x0001__x0001__x0001__x0001__x0001_ÀR@_x0001__x0001__x0001__x0001__x0001_E@_x0001__x0001__x0001__x0001__x0001_ÀR@_x0001__x0001__x0001__x0001__x0001_ÀR@_x0001__x0001__x0001__x0001__x0001_ÀR@_x0001__x0001__x0001__x0001__x0001_ÀR@_x0001__x0001__x0001__x0001__x0001_ÀR@_x0001__x0001__x0001__x0001__x0001__x0001_A@_x0001__x0001__x0001__x0001__x0001__x0001_;@_x0001_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_x0001_&lt;@_x0001__x0001__x0001__x0001__x0001_ÀR@_x0001__x0001__x0001__x0001__x0001_B@_x0001__x0001__x0001__x0001__x0001_ÀR@_x0001__x0001__x0001__x0001__x0001_D@_x0001__x0002__x0001__x0001__x0001__x0001__x0001_ÀR@_x0001__x0001__x0001__x0001__x0001_ÀR@_x0001__x0001__x0001__x0001__x0001_ÀR@_x0001__x0001__x0001__x0001__x0001_ÀR@_x0001__x0001__x0001__x0001__x0001_ÀR@_x0001__x0001__x0001__x0001__x0001_ÀR@_x0001__x0001__x0001__x0001__x0001_B@_x0001__x0001__x0001__x0001__x0001_ÀR@_x0001__x0001__x0001__x0001__x0001_ÀR@_x0001__x0001__x0001__x0001__x0001_ÀR@_x0001__x0001__x0001__x0001__x0001_I@_x0001__x0001__x0001__x0001__x0001__x0001_E@_x0001__x0001__x0001__x0001__x0001_ÀR@_x0001__x0001__x0001__x0001__x0001__x0001_:@_x0001__x0001__x0001__x0001__x0001_ÀR@_x0001__x0001__x0001__x0001__x0001_ÀR@_x0001__x0001__x0001__x0001__x0001_I@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Q@_x0001__x0001__x0001__x0001__x0001_B@_x0001__x0001__x0001__x0001__x0001_ÀR@_x0001__x0001__x0001__x0001__x0001_ÀR@_x0001__x0001__x0001__x0001__x0001_ÀR@_x0001__x0001__x0001__x0001__x0001_ÀR@_x0001__x0001__x0001__x0001__x0001_ÀR@_x0001__x0001__x0001__x0001__x0001_B@_x0001__x0001__x0001__x0001__x0001_ÀR@_x0001__x0001__x0001__x0001__x0001__x0001_C@_x0001__x0001__x0001__x0001__x0001_ÀR@_x0001__x0001__x0001__x0001__x0001__x0001_B@_x0001__x0001__x0001__x0001__x0001_ÀR@_x0001__x0001__x0001__x0001__x0001__x0001_7@_x0001__x0001__x0001__x0001__x0001_ÀR@_x0001__x0001__x0001__x0001__x0001_ÀR@_x0001__x0001__x0001__x0001__x0001_ÀR@_x0001__x0001__x0001__x0001__x0001_C@_x0001__x0001__x0001__x0001__x0001_ÀR@_x0001__x0002__x0001__x0001__x0001__x0001__x0001__x0001_B@_x0001__x0001__x0001__x0001__x0001_ÀR@_x0001__x0001__x0001__x0001__x0001__x0001_E@_x0001__x0001__x0001__x0001__x0001_ÀR@_x0001__x0001__x0001__x0001__x0001_ÀR@_x0001__x0001__x0001__x0001__x0001_ÀR@_x0001__x0001__x0001__x0001__x0001__x0001_C@_x0001__x0001__x0001__x0001__x0001_ÀR@_x0001__x0001__x0001__x0001__x0001_ÀR@_x0001__x0001__x0001__x0001__x0001_ÀR@_x0001__x0001__x0001__x0001__x0001_ÀR@_x0001__x0001__x0001__x0001__x0001_ÀR@_x0001__x0001__x0001__x0001__x0001__x0001_;@_x0001__x0001__x0001__x0001__x0001__x0001_;@_x0001__x0001__x0001__x0001__x0001__x0001_=@_x0001__x0001__x0001__x0001__x0001_G@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H@_x0001__x0001__x0001__x0001__x0001__x0001_@@_x0001__x0001__x0001__x0001__x0001__x0001_:@_x0001__x0001__x0001__x0001__x0001_ÀR@_x0001__x0001__x0001__x0001__x0001_ÀR@_x0001__x0001__x0001__x0001__x0001_O@_x0001__x0001__x0001__x0001__x0001_E@_x0001__x0001__x0001__x0001__x0001_I@_x0001__x0001__x0001__x0001__x0001__x0002__x0001__x0001_&lt;@_x0001__x0001__x0001__x0001__x0001__x0001_P@_x0001__x0001__x0001__x0001__x0001_ÀR@_x0001__x0001__x0001__x0001__x0001_ÀR@_x0001__x0001__x0001__x0001__x0001_ÀR@_x0001__x0001__x0001__x0001__x0001_ÀR@_x0001__x0001__x0001__x0001__x0001_@@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L@_x0001__x0001__x0001__x0001__x0001_ÀR@_x0001__x0001__x0001__x0001__x0001_ÀR@_x0001__x0001__x0001__x0001__x0001_ÀR@_x0001__x0001__x0001__x0001__x0001_ÀR@_x0001__x0001__x0001__x0001__x0001_ÀR@_x0001__x0001__x0001__x0001__x0001_ÀR@_x0001__x0001__x0001__x0001__x0001_D@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lt;@_x0001__x0001__x0001__x0001__x0001_ÀR@_x0001__x0001__x0001__x0001__x0001__x0001_L@_x0001__x0002_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D@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gt;@_x0001__x0001__x0001__x0001__x0001__x0002__x0001_ÀR@_x0001__x0001__x0001__x0001__x0001_ÀR@_x0001__x0001__x0001__x0001__x0001_ÀR@_x0001__x0001__x0001__x0001__x0001_ÀR@_x0001__x0001__x0001__x0001__x0001_P@_x0001__x0001__x0001__x0001__x0001_ÀR@_x0001__x0001__x0001__x0001__x0001_ÀR@_x0001__x0001__x0001__x0001__x0001_ÀR@_x0001__x0001__x0001__x0001__x0001_ÀR@_x0001__x0001__x0001__x0001__x0001_C@_x0001__x0001__x0001__x0001__x0001_ÀR@_x0001__x0001__x0001__x0001__x0001_ÀR@_x0001__x0001__x0001__x0001__x0001_ÀR@_x0001__x0001__x0001__x0001__x0001_ÀR@_x0001__x0001__x0001__x0001__x0001__x0001_A@_x0001__x0001__x0001__x0001__x0001__x0001_P@_x0001__x0001__x0001__x0001__x0001__x0001_?@_x0001__x0001__x0001__x0001__x0001_ÀR@_x0001__x0001__x0001__x0001__x0001_ÀR@_x0001__x0001__x0001__x0001__x0001_ÀR@_x0001__x0001__x0001__x0001__x0001__x0001_R@_x0001__x0001__x0001__x0001__x0001_ÀR@_x0001__x0001__x0001__x0001__x0001_ÀR@_x0001__x0001__x0001__x0001__x0001_ÀR@_x0001__x0001__x0001__x0001__x0001__x0001_A@_x0001__x0001__x0001__x0001__x0001_ÀR@_x0001__x0001__x0001__x0001__x0001_ÀR@_x0001__x0001__x0001__x0001__x0001_ÀR@_x0001__x0001__x0001__x0001__x0001_ÀR@_x0001__x0001__x0001__x0001__x0001_ÀR@_x0001__x0001__x0001__x0001__x0001__x0001_A@_x0001__x0001__x0001__x0001__x0001__x0001_F@_x0001__x0002__x0001__x0001__x0001__x0001__x0001_ÀR@_x0001__x0001__x0001__x0001__x0001_ÀR@_x0001__x0001__x0001__x0001__x0001_ÀR@_x0001__x0001__x0001__x0001__x0001__x0001_E@_x0001__x0001__x0001__x0001__x0001_G@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H@_x0001__x0001__x0001__x0001__x0001_ÀR@_x0001__x0001__x0001__x0001__x0001__x0001_?@_x0001__x0001__x0001__x0001__x0001_ÀR@_x0001__x0001__x0001__x0001__x0001_C@_x0001__x0001__x0001__x0001__x0001_ÀR@_x0001__x0001__x0001__x0001__x0001_ÀR@_x0001__x0001__x0001__x0001__x0001_ÀR@_x0001__x0001__x0001__x0001__x0001_ÀR@_x0001__x0001__x0001__x0001__x0001_ÀR@_x0001__x0001__x0001__x0001__x0001__x0001_C@_x0001__x0001__x0001__x0001__x0001__x0001_=@_x0001__x0001__x0001__x0001__x0001_ÀR@_x0001__x0001__x0001__x0001__x0001_ÀR@_x0001__x0001__x0001__x0001__x0001_ÀR@_x0001__x0001__x0001__x0001__x0001_ÀR@_x0001__x0001__x0001__x0001__x0001_ÀR@_x0001__x0001__x0001__x0001__x0001__x0002__x0001_ÀR@_x0001__x0001__x0001__x0001__x0001_ÀR@_x0001__x0001__x0001__x0001__x0001_ÀR@_x0001__x0001__x0001__x0001__x0001__x0001_?@_x0001__x0001__x0001__x0001__x0001_O@_x0001__x0001__x0001__x0001__x0001_ÀR@_x0001__x0001__x0001__x0001__x0001_ÀR@_x0001__x0001__x0001__x0001__x0001_ÀR@_x0001__x0001__x0001__x0001__x0001__x0001_H@_x0001__x0001__x0001__x0001__x0001_ÀR@_x0001__x0001__x0001__x0001__x0001_ÀR@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O@_x0001__x0002__x0001__x0001__x0001__x0001__x0001_ÀR@_x0001__x0001__x0001__x0001__x0001_ÀR@_x0001__x0001__x0001__x0001__x0001__x0001_H@_x0001__x0001__x0001__x0001__x0001_ÀR@_x0001_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J@_x0001__x0001__x0001__x0001__x0001_ÀR@_x0001__x0001__x0001__x0001__x0001_ÀR@_x0001__x0001__x0001__x0001__x0001_ÀR@_x0001__x0001__x0001__x0001__x0001_ÀR@_x0001__x0001__x0001__x0001__x0001_ÀR@_x0001__x0001__x0001__x0001__x0001__x0001_&lt;@_x0001__x0001__x0001__x0001__x0001_R@_x0001__x0001__x0001__x0001__x0001_ÀR@_x0001__x0001__x0001__x0001__x0001_ÀR@_x0001__x0001__x0001__x0001__x0001_ÀR@_x0001__x0001__x0001__x0001__x0001_ÀR@_x0001__x0001__x0001__x0001__x0001_ÀR@_x0001__x0001__x0001__x0001__x0001_J@_x0001__x0001__x0001__x0001__x0001__x0001_&lt;@_x0001__x0001__x0001__x0001__x0001_ÀR@_x0001__x0001__x0001__x0001__x0001__x0001_:@_x0001__x0001__x0001__x0001__x0001__x0001_A@_x0001__x0001__x0001__x0001__x0001__x0002__x0001_ÀR@_x0001__x0001__x0001__x0001__x0001_ÀR@_x0001__x0001__x0001__x0001__x0001_ÀR@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Q@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L@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0002__x0001__x0001__x0001__x0001__x0001_ÀR@_x0001__x0001__x0001__x0001__x0001_ÀR@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_x0001_F@_x0001__x0001__x0001__x0001__x0001_ÀR@_x0001__x0001__x0001__x0001__x0001_ÀR@_x0001__x0001__x0001__x0001__x0001_ÀR@_x0001_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8@_x0001__x0001__x0001__x0001__x0001__x0002__x0001_ÀR@_x0001__x0001__x0001__x0001__x0001_ÀR@_x0001__x0001__x0001__x0001__x0001_ÀR@_x0001__x0001__x0001__x0001__x0001_ÀR@_x0001__x0001__x0001__x0001__x0001_L@_x0001__x0001__x0001__x0001__x0001_ÀR@_x0001__x0001__x0001__x0001__x0001__x0001_C@_x0001__x0001__x0001__x0001__x0001__x0001_E@_x0001__x0001__x0001__x0001__x0001_ÀR@_x0001__x0001__x0001__x0001__x0001_M@_x0001__x0001__x0001__x0001__x0001_ÀR@_x0001__x0001__x0001__x0001__x0001_ÀR@_x0001__x0001__x0001__x0001__x0001__x0001_8@_x0001__x0001__x0001__x0001__x0001_ÀR@_x0001__x0001__x0001__x0001__x0001_ÀR@_x0001__x0001__x0001__x0001__x0001_ÀR@_x0001__x0001__x0001__x0001__x0001_J@_x0001__x0001__x0001__x0001__x0001_ÀR@_x0001__x0001__x0001__x0001__x0001_ÀP@_x0001__x0001__x0001__x0001__x0001_ÀR@_x0001__x0001__x0001__x0001__x0001__x0001_&lt;@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0002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M@_x0001__x0001__x0001__x0001__x0001__x0001_R@_x0001__x0001__x0001__x0001__x0001__x0001_P@_x0001__x0001__x0001__x0001__x0001_ÀR@_x0001__x0001__x0001__x0001__x0001__x0001_=@_x0001__x0001__x0001__x0001__x0001_ÀR@_x0001__x0001__x0001__x0001__x0001__x0001_J@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R@_x0001__x0001__x0001__x0001__x0001_ÀR@_x0001__x0001__x0001__x0001__x0001_ÀR@_x0001__x0001__x0001__x0001__x0001_ÀR@_x0001__x0001__x0001__x0001__x0001__x0001_=@_x0001__x0001__x0001__x0001__x0001__x0002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F@_x0001__x0001__x0001__x0001__x0001__x0001_J@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O@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L@_x0001__x0001__x0001__x0001__x0001_ÀR@_x0001__x0001__x0001__x0001__x0001_ÀR@_x0001__x0001__x0001__x0001__x0001_ÀR@_x0001__x0001__x0001__x0001__x0001_ÀR@_x0001__x0001__x0001__x0001__x0001_ÀR@_x0001__x0002__x0001__x0001__x0001__x0001__x0001_O@_x0001__x0001__x0001__x0001__x0001_C@_x0001_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_x0001__x0001__x0001__x0001_ÀR@_x0001__x0001__x0001__x0001__x0001_ÀR@_x0001__x0001__x0001__x0001__x0001_ÀR@_x0001_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lt;@_x0001__x0001__x0001__x0001__x0001__x0001_;@_x0001__x0001__x0001__x0001__x0001_ÀR@_x0001__x0001__x0001__x0001__x0001_ÀR@_x0001__x0001__x0001__x0001__x0001__x0002__x0001_ÀR@_x0001__x0001__x0001__x0001__x0001_ÀR@_x0001__x0001__x0001__x0001__x0001__x0001_:@_x0001__x0001__x0001__x0001__x0001_ÀR@_x0001__x0001__x0001__x0001__x0001_@Q@_x0001__x0001__x0001__x0001__x0001_ÀR@_x0001__x0001__x0001__x0001__x0001_ÀR@_x0001__x0001__x0001__x0001__x0001_ÀR@_x0001__x0001__x0001__x0001__x0001_ÀR@_x0001__x0001__x0001__x0001__x0001_ÀR@_x0001__x0001__x0001__x0001__x0001__x0001_A@_x0001__x0001__x0001__x0001__x0001_ÀR@_x0001__x0001__x0001__x0001__x0001_ÀR@_x0001__x0001__x0001__x0001__x0001_@@_x0001__x0001__x0001__x0001__x0001_ÀR@_x0001__x0001__x0001__x0001__x0001_ÀR@_x0001__x0001__x0001__x0001__x0001_ÀR@_x0001__x0001__x0001__x0001__x0001_ÀR@_x0001__x0001__x0001__x0001__x0001_ÀR@_x0001__x0001__x0001__x0001__x0001_ÀP@_x0001__x0001__x0001__x0001__x0001__x0001_=@_x0001__x0001__x0001__x0001__x0001_J@_x0001__x0001__x0001__x0001__x0001_ÀR@_x0001__x0001__x0001__x0001__x0001_H@_x0001__x0001__x0001__x0001__x0001_ÀR@_x0001__x0001__x0001__x0001__x0001__x0001_&lt;@_x0001__x0001__x0001__x0001__x0001_ÀR@_x0001__x0001__x0001__x0001__x0001_ÀR@_x0001__x0001__x0001__x0001__x0001_ÀR@_x0001__x0001__x0001__x0001__x0001_ÀR@_x0001__x0001__x0001__x0001__x0001_ÀR@_x0001__x0001__x0001__x0001__x0001_ÀR@_x0001__x0002__x0001__x0001__x0001__x0001__x0001_ÀR@_x0001__x0001__x0001__x0001__x0001_ÀR@_x0001__x0001__x0001__x0001__x0001_ÀR@_x0001__x0001__x0001__x0001__x0001_ÀR@_x0001__x0001__x0001__x0001__x0001_C@_x0001__x0001__x0001__x0001__x0001_ÀR@_x0001__x0001__x0001__x0001__x0001_ÀR@_x0001__x0001__x0001__x0001__x0001_ÀR@_x0001__x0001__x0001__x0001__x0001__x0001_H@_x0001__x0001__x0001__x0001__x0001_ÀR@_x0001__x0001__x0001__x0001__x0001_ÀR@_x0001__x0001__x0001__x0001__x0001_M@_x0001__x0001__x0001__x0001__x0001__x0001_F@_x0001__x0001__x0001__x0001__x0001_ÀR@_x0001__x0001__x0001__x0001__x0001_ÀR@_x0001__x0001__x0001__x0001__x0001_ÀR@_x0001__x0001__x0001__x0001__x0001_ÀR@_x0001__x0001__x0001__x0001__x0001_ÀR@_x0001__x0001__x0001__x0001__x0001_ÀR@_x0001__x0001__x0001__x0001__x0001__x0001_8@_x0001__x0001__x0001__x0001__x0001_B@_x0001__x0001__x0001__x0001__x0001_M@_x0001__x0001__x0001__x0001__x0001_L@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0002__x0001_H@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B@_x0001__x0001__x0001__x0001__x0001_ÀR@_x0001__x0001__x0001__x0001__x0001_ÀR@_x0001__x0001__x0001__x0001__x0001_ÀR@_x0001__x0001__x0001__x0001__x0001_ÀR@_x0001__x0001__x0001__x0001__x0001__x0001_H@_x0001__x0001__x0001__x0001__x0001_@Q@_x0001__x0001__x0001__x0001__x0001_ÀR@_x0001__x0001__x0001__x0001__x0001_ÀR@_x0001__x0001__x0001__x0001__x0001_ÀR@_x0001__x0001__x0001__x0001__x0001_N@_x0001__x0001__x0001__x0001__x0001_ÀR@_x0001__x0001__x0001__x0001__x0001_ÀR@_x0001__x0001__x0001__x0001__x0001_ÀR@_x0001__x0001__x0001__x0001__x0001__x0001_M@_x0001__x0001__x0001__x0001__x0001_E@_x0001__x0001__x0001__x0001__x0001_ÀR@_x0001__x0001__x0001__x0001__x0001_ÀR@_x0001__x0001__x0001__x0001__x0001_ÀR@_x0001__x0001__x0001__x0001__x0001_ÀR@_x0001__x0001__x0001__x0001__x0001_ÀR@_x0001__x0002__x0001__x0001__x0001__x0001__x0001_ÀR@_x0001__x0001__x0001__x0001__x0001_ÀR@_x0001__x0001__x0001__x0001__x0001_G@_x0001__x0001__x0001__x0001__x0001_ÀR@_x0001__x0001__x0001__x0001__x0001_ÀR@_x0001__x0001__x0001__x0001__x0001__x0001_&lt;@_x0001__x0001__x0001__x0001__x0001_ÀR@_x0001__x0001__x0001__x0001__x0001_ÀR@_x0001__x0001__x0001__x0001__x0001_ÀR@_x0001__x0001__x0001__x0001__x0001_@@_x0001__x0001__x0001__x0001__x0001_ÀR@_x0001__x0001__x0001__x0001__x0001_ÀR@_x0001__x0001__x0001__x0001__x0001_ÀR@_x0001__x0001__x0001__x0001__x0001__x0001_&lt;@_x0001__x0001__x0001__x0001__x0001__x0001_F@_x0001__x0001__x0001__x0001__x0001_C@_x0001__x0001__x0001__x0001__x0001_ÀR@_x0001__x0001__x0001__x0001__x0001__x0001_O@_x0001__x0001__x0001__x0001__x0001_ÀR@_x0001__x0001__x0001__x0001__x0001_ÀR@_x0001__x0001__x0001__x0001__x0001_ÀR@_x0001__x0001__x0001__x0001__x0001_O@_x0001__x0001__x0001__x0001__x0001_ÀR@_x0001__x0001__x0001__x0001__x0001_ÀR@_x0001__x0001__x0001__x0001__x0001_ÀR@_x0001__x0001__x0001__x0001__x0001__x0001_A@_x0001__x0001__x0001__x0001__x0001__x0001_Q@_x0001__x0001__x0001__x0001__x0001_D@_x0001__x0001__x0001__x0001__x0001_ÀR@_x0001__x0001__x0001__x0001__x0001_ÀR@_x0001__x0001__x0001__x0001__x0001_ÀR@_x0001__x0001__x0001__x0001__x0001__x0002__x0001__x0001_C@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P@_x0001__x0001__x0001__x0001__x0001_ÀR@_x0001__x0001__x0001__x0001__x0001_ÀR@_x0001__x0001__x0001__x0001__x0001_G@_x0001__x0001__x0001__x0001__x0001_C@_x0001__x0001__x0001__x0001__x0001_ÀR@_x0001__x0001__x0001__x0001__x0001_ÀR@_x0001__x0001__x0001__x0001__x0001_ÀR@_x0001__x0001__x0001__x0001__x0001_ÀR@_x0001__x0001__x0001__x0001__x0001_ÀR@_x0001__x0001__x0001__x0001__x0001_H@_x0001__x0001__x0001__x0001__x0001_B@_x0001__x0001__x0001__x0001__x0001_ÀR@_x0001__x0001__x0001__x0001__x0001__x0001_?@_x0001__x0001__x0001__x0001__x0001_ÀR@_x0001__x0001__x0001__x0001__x0001_ÀR@_x0001__x0001__x0001__x0001__x0001_ÀR@_x0001__x0001__x0001__x0001__x0001_@R@_x0001__x0001__x0001__x0001__x0001_ÀR@_x0001__x0001__x0001__x0001__x0001_ÀR@_x0001__x0001__x0001__x0001__x0001_ÀR@_x0001__x0001__x0001__x0001__x0001_ÀR@_x0001__x0001__x0001__x0001__x0001_ÀR@_x0001__x0001__x0001__x0001__x0001_ÀR@_x0001__x0002_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H@_x0001__x0001__x0001__x0001__x0001_ÀR@_x0001__x0001__x0001__x0001__x0001_ÀR@_x0001__x0001__x0001__x0001__x0001_ÀR@_x0001__x0001__x0001__x0001__x0001_ÀR@_x0001__x0001__x0001__x0001__x0001_ÀR@_x0001__x0001__x0001__x0001__x0001_ÀR@_x0001__x0001__x0001__x0001__x0001_@R@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ÀR@_x0001__x0001__x0001__x0001__x0001_@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L@_x0001__x0001__x0001__x0001__x0001_ÀR@_x0001__x0001__x0001__x0001__x0001_ÀR@_x0001__x0001__x0001__x0001__x0001_ÀR@_x0001__x0001__x0001__x0001__x0001_ÀR@_x0001__x0001__x0001__x0001__x0001_D@_x0001__x0001__x0001__x0001__x0001_ÀR@_x0001__x0001__x0001__x0001__x0001_ÀR@_x0001__x0001__x0001__x0001__x0001_ÀR@_x0001__x0001__x0001__x0001__x0001__x0001_=@_x0001__x0001__x0001__x0001__x0001__x0001_Q@_x0001__x0001__x0001__x0001__x0001_ÀR@_x0001__x0001__x0001__x0001__x0001_ÀR@_x0001__x0001__x0001__x0001__x0001__x0001_Q@_x0001__x0001__x0001__x0001__x0001_ÀR@_x0001__x0002__x0001__x0001__x0001__x0001__x0001_ÀR@_x0001__x0001__x0001__x0001__x0001_ÀR@_x0001__x0001__x0001__x0001__x0001_E@_x0001__x0001__x0001__x0001__x0001_ÀR@_x0001__x0001__x0001__x0001__x0001__x0001_@@_x0001__x0001__x0001__x0001__x0001_ÀR@_x0001__x0001__x0001__x0001__x0001_ÀR@_x0001__x0001__x0001__x0001__x0001__x0001_Q@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C@_x0001__x0001__x0001__x0001__x0001_ÀR@_x0001__x0001__x0001__x0001__x0001_ÀR@_x0001__x0001__x0001__x0001__x0001_ÀR@_x0001__x0001__x0001__x0001__x0001__x0001_=@_x0001__x0001__x0001__x0001__x0001_ÀR@_x0001__x0001__x0001__x0001__x0001_R@_x0001__x0001__x0001__x0001__x0001_ÀR@_x0001__x0001__x0001__x0001__x0001__x0001_A@_x0001__x0001__x0001__x0001__x0001__x0001_Q@_x0001__x0001__x0001__x0001__x0001_ÀR@_x0001__x0001__x0001__x0001__x0001_ÀR@_x0001__x0001__x0001__x0001__x0001_ÀR@_x0001__x0001__x0001__x0001__x0001_ÀR@_x0001__x0001__x0001__x0001__x0001_ÀR@_x0001__x0001__x0001__x0001__x0001__x0002__x0001__x0001_A@_x0001__x0001__x0001__x0001__x0001_ÀR@_x0001__x0001__x0001__x0001__x0001_ÀR@_x0001__x0001__x0001__x0001__x0001_ÀR@_x0001__x0001__x0001__x0001__x0001__x0001_H@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R@_x0001__x0001__x0001__x0001__x0001_ÀR@_x0001__x0001__x0001__x0001__x0001_R@_x0001__x0001__x0001__x0001__x0001__x0001_&lt;@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_x0001_E@_x0001__x0001__x0001__x0001__x0001_ÀR@_x0001__x0001__x0001__x0001__x0001__x0001_J@_x0001__x0001__x0001__x0001__x0001_ÀR@_x0001__x0001__x0001__x0001__x0001_ÀR@_x0001__x0001__x0001__x0001__x0001_ÀR@_x0001__x0002_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E@_x0001__x0001__x0001__x0001__x0001__x0001_K@_x0001__x0001__x0001__x0001__x0001_ÀR@_x0001__x0001__x0001__x0001__x0001__x0002__x0001_ÀR@_x0001__x0001__x0001__x0001__x0001_ÀR@_x0001__x0001__x0001__x0001__x0001_ÀR@_x0001__x0001__x0001__x0001__x0001__x0001_G@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B@_x0001__x0001__x0001__x0001__x0001_ÀR@_x0001__x0001__x0001__x0001__x0001_ÀR@_x0001__x0001__x0001__x0001__x0001__x0001_O@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Q@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B@_x0001__x0002_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E@_x0001__x0001__x0001__x0001__x0001_ÀR@_x0001__x0001__x0001__x0001__x0001__x0001_O@_x0001__x0001__x0001__x0001__x0001_ÀR@_x0001__x0001__x0001__x0001__x0001_@@_x0001__x0001__x0001__x0001__x0001_G@_x0001__x0001__x0001__x0001__x0001_ÀR@_x0001__x0001__x0001__x0001__x0001_ÀR@_x0001__x0001__x0001__x0001__x0001__x0002__x0001__x0001_A@_x0001__x0001__x0001__x0001__x0001_ÀR@_x0001__x0001__x0001__x0001__x0001_ÀR@_x0001__x0001__x0001__x0001__x0001_J@_x0001__x0001__x0001__x0001__x0001_ÀR@_x0001__x0001__x0001__x0001__x0001__x0001_@@_x0001__x0001__x0001__x0001__x0001_O@_x0001__x0001__x0001__x0001__x0001_C@_x0001__x0001__x0001__x0001__x0001_B@_x0001__x0001__x0001__x0001__x0001_ÀR@_x0001__x0001__x0001__x0001__x0001_ÀR@_x0001__x0001__x0001__x0001__x0001_ÀR@_x0001__x0001__x0001__x0001__x0001_ÀR@_x0001__x0001__x0001__x0001__x0001__x0001_=@_x0001__x0001__x0001__x0001__x0001__x0001_Q@_x0001__x0001__x0001__x0001__x0001_ÀQ@_x0001__x0001__x0001__x0001__x0001_ÀR@_x0001__x0001__x0001__x0001__x0001_ÀR@_x0001__x0001__x0001__x0001__x0001_ÀR@_x0001__x0001__x0001__x0001__x0001_ÀR@_x0001__x0001__x0001__x0001__x0001__x0001_?@_x0001__x0001__x0001__x0001__x0001_ÀR@_x0001__x0001__x0001__x0001__x0001_R@_x0001__x0001__x0001__x0001__x0001__x0001_&lt;@_x0001__x0001__x0001__x0001__x0001_L@_x0001__x0001__x0001__x0001__x0001_ÀR@_x0001__x0001__x0001__x0001__x0001_ÀR@_x0001__x0001__x0001__x0001__x0001_B@_x0001__x0001__x0001__x0001__x0001_ÀR@_x0001__x0001__x0001__x0001__x0001__x0001_H@_x0001__x0001__x0001__x0001__x0001__x0001_&lt;@_x0001__x0001__x0001__x0001__x0001_ÀR@_x0001__x0002__x0001__x0001__x0001__x0001__x0001_ÀR@_x0001__x0001__x0001__x0001__x0001__x0001_H@_x0001__x0001__x0001__x0001__x0001_ÀR@_x0001__x0001__x0001__x0001__x0001_ÀR@_x0001__x0001__x0001__x0001__x0001_ÀR@_x0001__x0001__x0001__x0001__x0001_ÀR@_x0001__x0001__x0001__x0001__x0001_ÀR@_x0001__x0001__x0001__x0001__x0001__x0001_H@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_x0001_E@_x0001__x0001__x0001__x0001__x0001__x0001_F@_x0001__x0001__x0001__x0001__x0001_ÀR@_x0001__x0001__x0001__x0001__x0001_ÀR@_x0001__x0001__x0001__x0001__x0001_ÀR@_x0001__x0001__x0001__x0001__x0001_ÀR@_x0001__x0001__x0001__x0001__x0001_ÀR@_x0001__x0001__x0001__x0001__x0001__x0001_G@_x0001__x0001__x0001__x0001__x0001_ÀR@_x0001__x0001__x0001__x0001__x0001_ÀR@_x0001__x0001__x0001__x0001__x0001_ÀR@_x0001__x0001__x0001__x0001__x0001_ÀR@_x0001__x0001__x0001__x0001__x0001_ÀR@_x0001__x0001__x0001__x0001__x0001__x0001_&lt;@_x0001__x0001__x0001__x0001__x0001_ÀR@_x0001__x0001__x0001__x0001__x0001__x0002__x0001_ÀR@_x0001__x0001__x0001__x0001__x0001_ÀR@_x0001__x0001__x0001__x0001__x0001_H@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C@_x0001__x0001__x0001__x0001__x0001_ÀR@_x0001__x0001__x0001__x0001__x0001__x0001_8@_x0001__x0001__x0001__x0001__x0001_L@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0002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R@_x0001__x0001__x0001__x0001__x0001_ÀR@_x0001__x0001__x0001__x0001__x0001__x0001_P@_x0001__x0001__x0001__x0001__x0001_@Q@_x0001__x0001__x0001__x0001__x0001_ÀR@_x0001_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ÀR@_x0001__x0001__x0001__x0001__x0001_ÀP@_x0001__x0001__x0001__x0001__x0001_ÀR@_x0001__x0001__x0001__x0001__x0001_ÀR@_x0001__x0001__x0001__x0001__x0001_ÀR@_x0001__x0001__x0001__x0001__x0001_H@_x0001__x0001__x0001__x0001__x0001__x0001_?@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O@_x0001__x0001__x0001__x0001__x0001_ÀR@_x0001__x0001__x0001__x0001__x0001__x0001_;@_x0001__x0001__x0001__x0001__x0001_ÀR@_x0001__x0001__x0001__x0001__x0001_ÀR@_x0001__x0001__x0001__x0001__x0001_ÀR@_x0001__x0001__x0001__x0001__x0001_ÀR@_x0001__x0001__x0001__x0001__x0001_H@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E@_x0001__x0002__x0001__x0001__x0001__x0001__x0001_ÀR@_x0001__x0001__x0001__x0001__x0001_ÀR@_x0001__x0001__x0001__x0001__x0001_ÀR@_x0001__x0001__x0001__x0001__x0001_L@_x0001__x0001__x0001__x0001__x0001_ÀR@_x0001__x0001__x0001__x0001__x0001_ÀR@_x0001__x0001__x0001__x0001__x0001_ÀR@_x0001__x0001__x0001__x0001__x0001_O@_x0001__x0001__x0001__x0001__x0001_ÀR@_x0001__x0001__x0001__x0001__x0001_ÀR@_x0001__x0001__x0001__x0001__x0001_ÀR@_x0001__x0001__x0001__x0001__x0001_ÀR@_x0001__x0001__x0001__x0001__x0001_M@_x0001__x0001__x0001__x0001__x0001_ÀR@_x0001__x0001__x0001__x0001__x0001_ÀR@_x0001__x0001__x0001__x0001__x0001_ÀR@_x0001__x0001__x0001__x0001__x0001__x0001_?@_x0001__x0001__x0001__x0001__x0001_ÀR@_x0001__x0001__x0001__x0001__x0001_E@_x0001__x0001__x0001__x0001__x0001_ÀR@_x0001__x0001__x0001__x0001__x0001_@@_x0001__x0001__x0001__x0001__x0001_ÀR@_x0001__x0001__x0001__x0001__x0001_ÀR@_x0001__x0001__x0001__x0001__x0001_ÀR@_x0001__x0001__x0001__x0001__x0001__x0001_R@_x0001__x0001__x0001__x0001__x0001_ÀR@_x0001__x0001__x0001__x0001__x0001__x0001_G@_x0001__x0001__x0001__x0001__x0001_ÀR@_x0001__x0001__x0001__x0001__x0001_ÀR@_x0001__x0001__x0001__x0001__x0001_ÀR@_x0001__x0001__x0001__x0001__x0001_ÀR@_x0001__x0001__x0001__x0001__x0001__x0002__x0001_I@_x0001__x0001__x0001__x0001__x0001_ÀR@_x0001__x0001__x0001__x0001__x0001_ÀR@_x0001__x0001__x0001__x0001__x0001__x0001_M@_x0001__x0001__x0001__x0001__x0001_ÀR@_x0001__x0001__x0001__x0001__x0001_E@_x0001__x0001__x0001__x0001__x0001_ÀR@_x0001__x0001__x0001__x0001__x0001_ÀR@_x0001__x0001__x0001__x0001__x0001_ÀR@_x0001__x0001__x0001__x0001__x0001__x0001_E@_x0001__x0001__x0001__x0001__x0001_ÀR@_x0001__x0001__x0001__x0001__x0001__x0001_8@_x0001__x0001__x0001__x0001__x0001__x0001_Q@_x0001__x0001__x0001__x0001__x0001__x0001_H@_x0001__x0001__x0001__x0001__x0001__x0001_H@_x0001__x0001__x0001__x0001__x0001_ÀR@_x0001__x0001__x0001__x0001__x0001_ÀR@_x0001__x0001__x0001__x0001__x0001_ÀR@_x0001__x0001__x0001__x0001__x0001_ÀR@_x0001__x0001__x0001__x0001__x0001_ÀR@_x0001__x0001__x0001__x0001__x0001__x0001_K@_x0001__x0001__x0001__x0001__x0001_ÀR@_x0001__x0001__x0001__x0001__x0001_ÀR@_x0001__x0001__x0001__x0001__x0001__x0001_;@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_x0001_?@_x0001__x0002__x0001__x0001__x0001__x0001__x0001_ÀR@_x0001__x0001__x0001__x0001__x0001_ÀR@_x0001__x0001__x0001__x0001__x0001_J@_x0001__x0001__x0001__x0001__x0001__x0001_G@_x0001__x0001__x0001__x0001__x0001_ÀR@_x0001__x0001__x0001__x0001__x0001_ÀR@_x0001__x0001__x0001__x0001__x0001_ÀR@_x0001__x0001__x0001__x0001__x0001_ÀR@_x0001__x0001__x0001__x0001__x0001_ÀR@_x0001__x0001__x0001__x0001__x0001_ÀR@_x0001__x0001__x0001__x0001__x0001_G@_x0001__x0001__x0001__x0001__x0001__x0001_J@_x0001__x0001__x0001__x0001__x0001__x0001_;@_x0001__x0001__x0001__x0001__x0001_ÀR@_x0001__x0001__x0001__x0001__x0001__x0001_E@_x0001__x0001__x0001__x0001__x0001__x0001_J@_x0001__x0001__x0001__x0001__x0001_ÀR@_x0001__x0001__x0001__x0001__x0001_ÀR@_x0001__x0001__x0001__x0001__x0001_ÀR@_x0001__x0001__x0001__x0001__x0001_ÀR@_x0001__x0001__x0001__x0001__x0001_ÀR@_x0001__x0001__x0001__x0001__x0001__x0001_E@_x0001__x0001__x0001__x0001__x0001_ÀR@_x0001__x0001__x0001__x0001__x0001__x0001_=@_x0001__x0001__x0001__x0001__x0001_ÀR@_x0001__x0001__x0001__x0001__x0001_ÀR@_x0001__x0001__x0001__x0001__x0001__x0001_=@_x0001__x0001__x0001__x0001__x0001_ÀR@_x0001__x0001__x0001__x0001__x0001_ÀR@_x0001__x0001__x0001__x0001__x0001__x0001_K@_x0001__x0001__x0001__x0001__x0001_ÀR@_x0001__x0001__x0001__x0001__x0001__x0002__x0001_ÀR@_x0001__x0001__x0001__x0001__x0001_ÀR@_x0001__x0001__x0001__x0001__x0001__x0001_R@_x0001__x0001__x0001__x0001__x0001__x0001_F@_x0001__x0001__x0001__x0001__x0001__x0001_9@_x0001__x0001__x0001__x0001__x0001_ÀR@_x0001__x0001__x0001__x0001__x0001_N@_x0001__x0001__x0001__x0001__x0001__x0001_F@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F@_x0001__x0001__x0001__x0001__x0001_ÀR@_x0001__x0001__x0001__x0001__x0001__x0001_H@_x0001__x0001__x0001__x0001__x0001_ÀR@_x0001__x0001__x0001__x0001__x0001_ÀR@_x0001__x0001__x0001__x0001__x0001_ÀR@_x0001__x0001__x0001__x0001__x0001_ÀR@_x0001__x0001__x0001__x0001__x0001_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0002__x0001__x0001__x0001__x0001__x0001__x0001_J@_x0001__x0001__x0001__x0001__x0001_L@_x0001__x0001__x0001__x0001__x0001_ÀR@_x0001__x0001__x0001__x0001__x0001_ÀR@_x0001__x0001__x0001__x0001__x0001_ÀR@_x0001__x0001__x0001__x0001__x0001_ÀR@_x0001__x0001__x0001__x0001__x0001__x0001_&lt;@_x0001__x0001__x0001__x0001__x0001_ÀR@_x0001__x0001__x0001__x0001__x0001_@R@_x0001__x0001__x0001__x0001__x0001__x0001_L@_x0001__x0001__x0001__x0001__x0001__x0001_&gt;@_x0001__x0001__x0001__x0001__x0001__x0001_E@_x0001__x0001__x0001__x0001__x0001_G@_x0001__x0001__x0001__x0001__x0001_ÀR@_x0001__x0001__x0001__x0001__x0001_ÀR@_x0001__x0001__x0001__x0001__x0001_I@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E@_x0001__x0001__x0001__x0001__x0001_ÀR@_x0001__x0001__x0001__x0001__x0001__x0001_&lt;@_x0001__x0001__x0001__x0001__x0001_ÀR@_x0001__x0001__x0001__x0001__x0001_ÀR@_x0001__x0001__x0001__x0001__x0001_ÀR@_x0001__x0001__x0001__x0001__x0001__x0002__x0001_ÀR@_x0001__x0001__x0001__x0001__x0001_ÀR@_x0001__x0001__x0001__x0001__x0001_ÀR@_x0001__x0001__x0001__x0001__x0001_E@_x0001__x0001__x0001__x0001__x0001_ÀR@_x0001__x0001__x0001__x0001__x0001_ÀR@_x0001__x0001__x0001__x0001__x0001__x0001_J@_x0001__x0001__x0001__x0001__x0001_@@_x0001__x0001__x0001__x0001__x0001_ÀR@_x0001__x0001__x0001__x0001__x0001_ÀR@_x0001__x0001__x0001__x0001__x0001_ÀR@_x0001__x0001__x0001__x0001__x0001_ÀR@_x0001__x0001__x0001__x0001__x0001_L@_x0001__x0001__x0001__x0001__x0001_ÀR@_x0001__x0001__x0001__x0001__x0001__x0001_J@_x0001__x0001__x0001__x0001__x0001__x0001_B@_x0001__x0001__x0001__x0001__x0001__x0001_M@_x0001__x0001__x0001__x0001__x0001_ÀR@_x0001__x0001__x0001__x0001__x0001_ÀR@_x0001__x0001__x0001__x0001__x0001_ÀR@_x0001__x0001__x0001__x0001__x0001_C@_x0001__x0001__x0001__x0001__x0001_ÀR@_x0001__x0001__x0001__x0001__x0001_D@_x0001__x0001__x0001__x0001__x0001_ÀR@_x0001__x0001__x0001__x0001__x0001_ÀR@_x0001__x0001__x0001__x0001__x0001_ÀR@_x0001__x0001__x0001__x0001__x0001_G@_x0001__x0001__x0001__x0001__x0001_ÀR@_x0001__x0001__x0001__x0001__x0001_ÀR@_x0001__x0001__x0001__x0001__x0001_ÀR@_x0001__x0001__x0001__x0001__x0001_ÀR@_x0001__x0001__x0001__x0001__x0001_ÀR@_x0001__x0002__x0001__x0001__x0001__x0001__x0001__x0001_C@_x0001__x0001__x0001__x0001__x0001_ÀR@_x0001__x0001__x0001__x0001__x0001_ÀR@_x0001__x0001__x0001__x0001__x0001_P@_x0001__x0001__x0001__x0001__x0001_ÀR@_x0001__x0001__x0001__x0001__x0001__x0001_:@_x0001__x0001__x0001__x0001__x0001__x0001_&lt;@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J@_x0001__x0001__x0001__x0001__x0001_ÀR@_x0001__x0001__x0001__x0001__x0001__x0001_J@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_x0001_;@_x0001__x0001__x0001__x0001__x0001__x0002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Q@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E@_x0001__x0001__x0001__x0001__x0001_ÀR@_x0001__x0001__x0001__x0001__x0001__x0001_:@_x0001__x0001__x0001__x0001__x0001_ÀR@_x0001__x0001__x0001__x0001__x0001_ÀR@_x0001__x0001__x0001__x0001__x0001__x0001_G@_x0001__x0001__x0001__x0001__x0001__x0001_H@_x0001__x0001__x0001__x0001__x0001__x0001_F@_x0001__x0001__x0001__x0001__x0001_ÀR@_x0001__x0001__x0001__x0001__x0001_ÀR@_x0001__x0001__x0001__x0001__x0001_ÀR@_x0001__x0002__x0001__x0001__x0001__x0001__x0001_ÀR@_x0001__x0001__x0001__x0001__x0001_ÀR@_x0001__x0001__x0001__x0001__x0001_ÀR@_x0001__x0001__x0001__x0001__x0001_ÀR@_x0001__x0001__x0001__x0001__x0001_ÀR@_x0001__x0001__x0001__x0001__x0001_G@_x0001__x0001__x0001__x0001__x0001_ÀR@_x0001__x0001__x0001__x0001__x0001_ÀR@_x0001__x0001__x0001__x0001__x0001_C@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_x0001_&lt;@_x0001__x0001__x0001__x0001__x0001_N@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ÀR@_x0001__x0001__x0001__x0001__x0001_D@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E@_x0001__x0001__x0001__x0001__x0001_@Q@_x0001__x0001__x0001__x0001__x0001_ÀR@_x0001__x0001__x0001__x0001__x0001_ÀR@_x0001__x0001__x0001__x0001__x0001_ÀR@_x0001__x0001__x0001__x0001__x0001_ÀR@_x0001__x0001__x0001__x0001__x0001_H@_x0001__x0001__x0001__x0001__x0001__x0001_M@_x0001__x0001__x0001__x0001__x0001_D@_x0001__x0001__x0001__x0001__x0001_@@_x0001__x0001__x0001__x0001__x0001_ÀR@_x0001__x0001__x0001__x0001__x0001_N@_x0001__x0001__x0001__x0001__x0001_H@_x0001__x0001__x0001__x0001__x0001_ÀR@_x0001__x0001__x0001__x0001__x0001_ÀR@_x0001__x0001__x0001__x0001__x0001_ÀR@_x0001__x0001__x0001__x0001__x0001_ÀR@_x0001__x0001__x0001__x0001__x0001__x0001_=@_x0001__x0001__x0001__x0001__x0001__x0001_F@_x0001__x0001__x0001__x0001__x0001_ÀR@_x0001__x0001__x0001__x0001__x0001_@R@_x0001__x0002__x0001__x0001__x0001__x0001__x0001_ÀR@_x0001__x0001__x0001__x0001__x0001_ÀR@_x0001__x0001__x0001__x0001__x0001_ÀR@_x0001__x0001__x0001__x0001__x0001__x0001_C@_x0001__x0001__x0001__x0001__x0001_@@_x0001__x0001__x0001__x0001__x0001_ÀR@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ÀR@_x0001__x0001__x0001__x0001__x0001_ÀR@_x0001__x0001__x0001__x0001__x0001__x0001_C@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L@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Q@_x0001__x0001__x0001__x0001__x0001_ÀR@_x0001__x0001__x0001__x0001__x0001_ÀR@_x0001__x0001__x0001__x0001__x0001_ÀR@_x0001__x0001__x0001__x0001__x0001__x0001_=@_x0001__x0001__x0001__x0001__x0001_ÀR@_x0001__x0001__x0001__x0001__x0001_N@_x0001__x0001__x0001__x0001__x0001_ÀR@_x0001__x0001__x0001__x0001__x0001_ÀR@_x0001__x0002__x0001__x0001__x0001__x0001__x0001__x0001_@@_x0001__x0001__x0001__x0001__x0001_ÀR@_x0001__x0001__x0001__x0001__x0001_ÀR@_x0001__x0001__x0001__x0001__x0001_ÀR@_x0001__x0001__x0001__x0001__x0001__x0001_Q@_x0001__x0001__x0001__x0001__x0001_ÀR@_x0001__x0001__x0001__x0001__x0001_ÀR@_x0001__x0001__x0001__x0001__x0001_ÀR@_x0001__x0001__x0001__x0001__x0001__x0001_7@_x0001__x0001__x0001__x0001__x0001__x0001_&lt;@_x0001__x0001__x0001__x0001__x0001_ÀR@_x0001__x0001__x0001__x0001__x0001_ÀR@_x0001__x0001__x0001__x0001__x0001_ÀR@_x0001__x0001__x0001__x0001__x0001_ÀR@_x0001__x0001__x0001__x0001__x0001_ÀR@_x0001__x0001__x0001__x0001__x0001__x0001_J@_x0001__x0001__x0001__x0001__x0001_ÀR@_x0001__x0001__x0001__x0001__x0001__x0001_;@_x0001__x0001__x0001__x0001__x0001_ÀR@_x0001__x0001__x0001__x0001__x0001__x0001_&lt;@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0002__x0001__x0001_A@_x0001__x0001__x0001__x0001__x0001_ÀR@_x0001__x0001__x0001__x0001__x0001_ÀR@_x0001__x0001__x0001__x0001__x0001_C@_x0001__x0001__x0001__x0001__x0001_ÀR@_x0001__x0001__x0001__x0001__x0001_ÀR@_x0001__x0001__x0001__x0001__x0001_ÀR@_x0001__x0001__x0001__x0001__x0001_ÀR@_x0001__x0001__x0001__x0001__x0001_ÀR@_x0001__x0001__x0001__x0001__x0001__x0001_C@_x0001__x0001__x0001__x0001__x0001_ÀR@_x0001__x0001__x0001__x0001__x0001__x0001_&gt;@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O@_x0001__x0001__x0001__x0001__x0001_ÀR@_x0001__x0001__x0001__x0001__x0001_ÀR@_x0001__x0001__x0001__x0001__x0001_ÀR@_x0001__x0001__x0001__x0001__x0001_ÀR@_x0001__x0001__x0001__x0001__x0001_ÀR@_x0001__x0001__x0001__x0001__x0001_D@_x0001__x0002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H@_x0001__x0001__x0001__x0001__x0001_ÀR@_x0001__x0001__x0001__x0001__x0001_ÀR@_x0001__x0001__x0001__x0001__x0001__x0001_E@_x0001__x0001__x0001__x0001__x0001_ÀR@_x0001__x0001__x0001__x0001__x0001_@Q@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_x0001_K@_x0001__x0001__x0001__x0001__x0001_D@_x0001__x0001__x0001__x0001__x0001_ÀR@_x0001__x0001__x0001__x0001__x0001_H@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H@_x0001__x0001__x0001__x0001__x0001_ÀR@_x0001__x0001__x0001__x0001__x0001_ÀR@_x0001__x0001__x0001__x0001__x0001_ÀR@_x0001__x0001__x0001__x0001__x0001_ÀR@_x0001__x0001__x0001__x0001__x0001_ÀR@_x0001__x0001__x0001__x0001__x0001_ÀR@</t>
  </si>
  <si>
    <t>72956bac83e046584fee1ddee99590f5_x0001__x0002__x0001__x0001__x0001__x0001__x0001_ÀR@_x0001__x0001__x0001__x0001__x0001__x0001_Q@_x0001__x0001__x0001__x0001__x0001_ÀR@_x0001__x0001__x0001__x0001__x0001__x0001_:@_x0001__x0001__x0001__x0001__x0001_E@_x0001__x0001__x0001__x0001__x0001_R@_x0001__x0001__x0001__x0001__x0001_ÀR@_x0001__x0001__x0001__x0001__x0001_ÀR@_x0001__x0001__x0001__x0001__x0001_ÀR@_x0001__x0001__x0001__x0001__x0001_ÀR@_x0001__x0001__x0001__x0001__x0001__x0001_?@_x0001__x0001__x0001__x0001__x0001__x0001_L@_x0001__x0001__x0001__x0001__x0001_ÀR@_x0001__x0001__x0001__x0001__x0001_ÀR@_x0001__x0001__x0001__x0001__x0001_ÀR@_x0001__x0001__x0001__x0001__x0001_ÀR@_x0001__x0001__x0001__x0001__x0001__x0001_E@_x0001__x0001__x0001__x0001__x0001_C@_x0001__x0001__x0001__x0001__x0001_E@_x0001__x0001__x0001__x0001__x0001_ÀR@_x0001__x0001__x0001__x0001__x0001_A@_x0001__x0001__x0001__x0001__x0001__x0001_H@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0002__x0001_C@_x0001__x0001__x0001__x0001__x0001_ÀR@_x0001__x0001__x0001__x0001__x0001__x0001_@@_x0001__x0001__x0001__x0001__x0001_ÀR@_x0001__x0001__x0001__x0001__x0001_ÀR@_x0001__x0001__x0001__x0001__x0001_ÀR@_x0001__x0001__x0001__x0001__x0001_ÀR@_x0001__x0001__x0001__x0001__x0001__x0001_@@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ÀR@_x0001__x0001__x0001__x0001__x0001_ÀR@_x0001__x0001__x0001__x0001__x0001__x0001_P@_x0001__x0001__x0001__x0001__x0001_ÀR@_x0001__x0001__x0001__x0001__x0001_ÀR@_x0001__x0001__x0001__x0001__x0001_@@_x0001__x0001__x0001__x0001__x0001_ÀR@_x0001__x0001__x0001__x0001__x0001__x0001_L@_x0001__x0001__x0001__x0001__x0001_ÀR@_x0001__x0001__x0001__x0001__x0001_ÀR@_x0001__x0001__x0001__x0001__x0001_ÀR@_x0001__x0001__x0001__x0001__x0001__x0001_C@_x0001__x0001__x0001__x0001__x0001_ÀR@_x0001__x0001__x0001__x0001__x0001_ÀR@_x0001__x0001__x0001__x0001__x0001__x0001_A@_x0001__x0002__x0001__x0001__x0001__x0001__x0001_ÀR@_x0001__x0001__x0001__x0001__x0001_@@_x0001__x0001__x0001__x0001__x0001__x0001_&lt;@_x0001__x0001__x0001__x0001__x0001_ÀR@_x0001__x0001__x0001__x0001__x0001_ÀR@_x0001__x0001__x0001__x0001__x0001_C@_x0001__x0001__x0001__x0001__x0001_ÀR@_x0001__x0001__x0001__x0001__x0001_ÀR@_x0001__x0001__x0001__x0001__x0001_P@_x0001__x0001__x0001__x0001__x0001_ÀR@_x0001__x0001__x0001__x0001__x0001_ÀR@_x0001__x0001__x0001__x0001__x0001_ÀR@_x0001__x0001__x0001__x0001__x0001_ÀR@_x0001__x0001__x0001__x0001__x0001__x0001_B@_x0001__x0001__x0001__x0001__x0001_@@_x0001__x0001__x0001__x0001__x0001_ÀR@_x0001__x0001__x0001__x0001__x0001__x0001_J@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C@_x0001__x0001__x0001__x0001__x0001_ÀR@_x0001__x0001__x0001__x0001__x0001__x0001_K@_x0001__x0001__x0001__x0001__x0001__x0001_E@_x0001__x0001__x0001__x0001__x0001_ÀR@_x0001__x0001__x0001__x0001__x0001_H@_x0001__x0001__x0001__x0001__x0001_ÀR@_x0001__x0001__x0001__x0001__x0001__x0002__x0001_@Q@_x0001__x0001__x0001__x0001__x0001_ÀR@_x0001__x0001__x0001__x0001__x0001__x0001_M@_x0001__x0001__x0001__x0001__x0001__x0001_C@_x0001__x0001__x0001__x0001__x0001_ÀR@_x0001__x0001__x0001__x0001__x0001_L@_x0001__x0001__x0001__x0001__x0001_ÀR@_x0001__x0001__x0001__x0001__x0001_ÀR@_x0001__x0001__x0001__x0001__x0001_ÀR@_x0001__x0001__x0001__x0001__x0001_ÀR@_x0001__x0001__x0001__x0001__x0001_ÀR@_x0001__x0001__x0001__x0001__x0001_ÀR@_x0001__x0001__x0001__x0001__x0001_M@_x0001__x0001__x0001__x0001__x0001_ÀR@_x0001__x0001__x0001__x0001__x0001_ÀR@_x0001__x0001__x0001__x0001__x0001__x0001_B@_x0001__x0001__x0001__x0001__x0001_ÀR@_x0001__x0001__x0001__x0001__x0001_ÀR@_x0001__x0001__x0001__x0001__x0001_D@_x0001__x0001__x0001__x0001__x0001_ÀR@_x0001__x0001__x0001__x0001__x0001_ÀR@_x0001__x0001__x0001__x0001__x0001_ÀR@_x0001__x0001__x0001__x0001__x0001_ÀR@_x0001__x0001__x0001__x0001__x0001_ÀR@_x0001__x0001__x0001__x0001__x0001_I@_x0001__x0001__x0001__x0001__x0001_ÀR@_x0001__x0001__x0001__x0001__x0001_ÀR@_x0001__x0001__x0001__x0001__x0001_ÀR@_x0001__x0001__x0001__x0001__x0001_ÀR@_x0001__x0001__x0001__x0001__x0001_ÀR@_x0001__x0001__x0001__x0001__x0001_ÀR@_x0001__x0001__x0001__x0001__x0001_ÀR@_x0001__x0002__x0001__x0001__x0001__x0001__x0001_H@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M@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_x0001_&lt;@_x0001__x0001__x0001__x0001__x0001_ÀR@_x0001__x0001__x0001__x0001__x0001_ÀR@_x0001__x0001__x0001__x0001__x0001_ÀR@_x0001__x0001__x0001__x0001__x0001_ÀR@_x0001__x0001__x0001__x0001__x0001_ÀR@_x0001__x0001__x0001__x0001__x0001__x0002__x0001__x0001_@@_x0001__x0001__x0001__x0001__x0001_ÀR@_x0001__x0001__x0001__x0001__x0001_ÀR@_x0001__x0001__x0001__x0001__x0001_ÀR@_x0001__x0001__x0001__x0001__x0001_O@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C@_x0001__x0001__x0001__x0001__x0001__x0001_;@_x0001__x0001__x0001__x0001__x0001_ÀR@_x0001__x0001__x0001__x0001__x0001_ÀR@_x0001__x0001__x0001__x0001__x0001_@@_x0001__x0001__x0001__x0001__x0001_ÀR@_x0001__x0001__x0001__x0001__x0001_ÀR@_x0001__x0001__x0001__x0001__x0001__x0001_;@_x0001__x0001__x0001__x0001__x0001__x0001_&lt;@_x0001__x0001__x0001__x0001__x0001_C@_x0001__x0001__x0001__x0001__x0001_ÀR@_x0001__x0001__x0001__x0001__x0001_ÀR@_x0001__x0001__x0001__x0001__x0001_R@_x0001__x0001__x0001__x0001__x0001__x0001_&lt;@_x0001__x0001__x0001__x0001__x0001_ÀR@_x0001__x0001__x0001__x0001__x0001__x0001_C@_x0001__x0001__x0001__x0001__x0001__x0001_G@_x0001__x0001__x0001__x0001__x0001_ÀR@_x0001__x0001__x0001__x0001__x0001_ÀR@_x0001__x0002__x0001__x0001__x0001__x0001__x0001_ÀR@_x0001__x0001__x0001__x0001__x0001_ÀR@_x0001__x0001__x0001__x0001__x0001_ÀR@_x0001__x0001__x0001__x0001__x0001_ÀR@_x0001__x0001__x0001__x0001__x0001__x0001_A@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I@_x0001__x0001__x0001__x0001__x0001_ÀR@_x0001__x0001__x0001__x0001__x0001_ÀR@_x0001__x0001__x0001__x0001__x0001_ÀR@_x0001__x0001__x0001__x0001__x0001_ÀR@_x0001__x0001__x0001__x0001__x0001_ÀR@_x0001__x0001__x0001__x0001__x0001__x0002__x0001__x0001_J@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_x0001_H@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A@_x0001__x0001__x0001__x0001__x0001_C@_x0001__x0001__x0001__x0001__x0001_ÀR@_x0001__x0001__x0001__x0001__x0001_ÀR@_x0001__x0001__x0001__x0001__x0001__x0001_@@_x0001__x0002__x0001__x0001__x0001__x0001__x0001_ÀR@_x0001__x0001__x0001__x0001__x0001_ÀR@_x0001__x0001__x0001__x0001__x0001_ÀR@_x0001__x0001__x0001__x0001__x0001__x0001_K@_x0001__x0001__x0001__x0001__x0001__x0001_&lt;@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_x0001_&lt;@_x0001__x0001__x0001__x0001__x0001_ÀR@_x0001__x0001__x0001__x0001__x0001_ÀR@_x0001__x0001__x0001__x0001__x0001_ÀR@_x0001__x0001__x0001__x0001__x0001_ÀR@_x0001__x0001__x0001__x0001__x0001__x0001_C@_x0001__x0001__x0001__x0001__x0001__x0002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J@_x0001__x0001__x0001__x0001__x0001_@@_x0001__x0001__x0001__x0001__x0001_ÀR@_x0001__x0001__x0001__x0001__x0001__x0001_:@_x0001__x0001__x0001__x0001__x0001_ÀR@_x0001__x0001__x0001__x0001__x0001_ÀR@_x0001__x0002__x0001__x0001__x0001__x0001__x0001_ÀR@_x0001__x0001__x0001__x0001__x0001_ÀR@_x0001__x0001__x0001__x0001__x0001__x0001_M@_x0001__x0001__x0001__x0001__x0001_ÀR@_x0001__x0001__x0001__x0001__x0001__x0001_A@_x0001__x0001__x0001__x0001__x0001__x0001_&lt;@_x0001__x0001__x0001__x0001__x0001_ÀR@_x0001__x0001__x0001__x0001__x0001_ÀR@_x0001__x0001__x0001__x0001__x0001_ÀR@_x0001__x0001__x0001__x0001__x0001_ÀR@_x0001__x0001__x0001__x0001__x0001__x0001_F@_x0001__x0001__x0001__x0001__x0001_ÀR@_x0001__x0001__x0001__x0001__x0001_ÀR@_x0001__x0001__x0001__x0001__x0001__x0001_G@_x0001__x0001__x0001__x0001__x0001_ÀR@_x0001__x0001__x0001__x0001__x0001_ÀR@_x0001__x0001__x0001__x0001__x0001_N@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_x0001_C@_x0001__x0001__x0001__x0001__x0001_ÀR@_x0001__x0001__x0001__x0001__x0001_ÀR@_x0001__x0001__x0001__x0001__x0001_ÀR@_x0001__x0001__x0001__x0001__x0001_ÀR@_x0001__x0001__x0001__x0001__x0001_H@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B@_x0001__x0001__x0001__x0001__x0001_ÀR@_x0001__x0001__x0001__x0001__x0001_ÀR@_x0001_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ÀR@_x0001__x0002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L@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G@_x0001__x0001__x0001__x0001__x0001_ÀR@_x0001__x0001__x0001__x0001__x0001_G@_x0001__x0001__x0001__x0001__x0001_ÀR@_x0001__x0001__x0001__x0001__x0001_ÀR@_x0001__x0001__x0001__x0001__x0001__x0001_?@_x0001__x0001__x0001__x0001__x0001_ÀR@_x0001__x0001__x0001__x0001__x0001_L@_x0001__x0001__x0001__x0001__x0001_ÀR@_x0001__x0001__x0001__x0001__x0001_ÀR@_x0001__x0001__x0001__x0001__x0001_ÀR@_x0001__x0001__x0001__x0001__x0001_@@_x0001__x0001__x0001__x0001__x0001__x0002__x0001_ÀR@_x0001__x0001__x0001__x0001__x0001_ÀR@_x0001__x0001__x0001__x0001__x0001_ÀR@_x0001__x0001__x0001__x0001__x0001_ÀR@_x0001__x0001__x0001__x0001__x0001_ÀR@_x0001__x0001__x0001__x0001__x0001_ÀR@_x0001__x0001__x0001__x0001__x0001_J@_x0001__x0001__x0001__x0001__x0001_ÀR@_x0001__x0001__x0001__x0001__x0001__x0001_C@_x0001__x0001__x0001__x0001__x0001_ÀR@_x0001__x0001__x0001__x0001__x0001_ÀR@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B@_x0001_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O@_x0001__x0001__x0001__x0001__x0001_ÀR@_x0001__x0002__x0001__x0001__x0001__x0001__x0001_ÀR@_x0001__x0001__x0001__x0001__x0001_ÀR@_x0001__x0001__x0001__x0001__x0001_J@_x0001__x0001__x0001__x0001__x0001_ÀR@_x0001__x0001__x0001__x0001__x0001__x0001_H@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8@_x0001__x0001__x0001__x0001__x0001_ÀR@_x0001__x0001__x0001__x0001__x0001_ÀR@_x0001__x0001__x0001__x0001__x0001_ÀR@_x0001__x0001__x0001__x0001__x0001__x0001_;@_x0001__x0001__x0001__x0001__x0001_ÀR@_x0001__x0001__x0001__x0001__x0001__x0001_G@_x0001__x0001__x0001__x0001__x0001_ÀR@_x0001__x0001__x0001__x0001__x0001__x0002__x0001_ÀR@_x0001__x0001__x0001__x0001__x0001_ÀR@_x0001__x0001__x0001__x0001__x0001__x0001_?@_x0001__x0001__x0001__x0001__x0001_ÀR@_x0001__x0001__x0001__x0001__x0001_ÀR@_x0001__x0001__x0001__x0001__x0001__x0001_J@_x0001__x0001__x0001__x0001__x0001_ÀR@_x0001__x0001__x0001__x0001__x0001_ÀR@_x0001__x0001__x0001__x0001__x0001_ÀR@_x0001__x0001__x0001__x0001__x0001_ÀR@_x0001__x0001__x0001__x0001__x0001_M@_x0001__x0001__x0001__x0001__x0001_H@_x0001__x0001__x0001__x0001__x0001_ÀR@_x0001__x0001__x0001__x0001__x0001_ÀR@_x0001__x0001__x0001__x0001__x0001_ÀR@_x0001__x0001__x0001__x0001__x0001_ÀR@_x0001__x0001__x0001__x0001__x0001_ÀR@_x0001__x0001__x0001__x0001__x0001__x0001_8@_x0001__x0001__x0001__x0001__x0001_ÀR@_x0001__x0001__x0001__x0001__x0001_ÀR@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G@_x0001__x0002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C@_x0001__x0001__x0001__x0001__x0001_ÀR@_x0001__x0001__x0001__x0001__x0001__x0001_G@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ÀR@_x0001__x0001__x0001__x0001__x0001__x0001_C@_x0001__x0001__x0001__x0001__x0001_ÀR@_x0001__x0001__x0001__x0001__x0001_ÀR@_x0001__x0001__x0001__x0001__x0001_D@_x0001_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B@_x0001__x0001__x0001__x0001__x0001_ÀR@_x0001__x0001__x0001__x0001__x0001__x0001_F@_x0001__x0001__x0001__x0001__x0001_ÀR@_x0001__x0001__x0001__x0001__x0001_ÀR@_x0001__x0001__x0001__x0001__x0001_ÀR@_x0001__x0001__x0001__x0001__x0001_L@_x0001__x0001__x0001__x0001__x0001_@@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E@_x0001__x0001__x0001__x0001__x0001__x0001_H@_x0001__x0002__x0001__x0001__x0001__x0001__x0001__x0001_=@_x0001__x0001__x0001__x0001__x0001_ÀR@_x0001__x0001__x0001__x0001__x0001_ÀR@_x0001__x0001__x0001__x0001__x0001__x0001_F@_x0001__x0001__x0001__x0001__x0001__x0001_P@_x0001__x0001__x0001__x0001__x0001_@@_x0001__x0001__x0001__x0001__x0001_ÀR@_x0001__x0001__x0001__x0001__x0001_ÀR@_x0001__x0001__x0001__x0001__x0001_ÀR@_x0001__x0001__x0001__x0001__x0001_ÀR@_x0001__x0001__x0001__x0001__x0001__x0001_H@_x0001_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B@_x0001__x0001__x0001__x0001__x0001_ÀR@_x0001__x0001__x0001__x0001__x0001_ÀR@_x0001__x0001__x0001__x0001__x0001__x0001_;@_x0001__x0001__x0001__x0001__x0001__x0002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B@_x0001__x0001__x0001__x0001__x0001__x0001_E@_x0001__x0001__x0001__x0001__x0001__x0001_C@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_x0001_:@_x0001__x0001__x0001__x0001__x0001_ÀR@_x0001__x0001__x0001__x0001__x0001_ÀR@_x0001__x0001__x0001__x0001__x0001_H@_x0001__x0001__x0001__x0001__x0001_C@_x0001__x0001__x0001__x0001__x0001_ÀR@_x0001__x0001__x0001__x0001__x0001_ÀR@_x0001__x0002__x0001__x0001__x0001__x0001__x0001_ÀR@_x0001__x0001__x0001__x0001__x0001_G@_x0001__x0001__x0001__x0001__x0001_ÀR@_x0001__x0001__x0001__x0001__x0001_L@_x0001__x0001__x0001__x0001__x0001_ÀR@_x0001__x0001__x0001__x0001__x0001_ÀR@_x0001__x0001__x0001__x0001__x0001_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D@_x0001__x0001__x0001__x0001__x0001_ÀR@_x0001__x0001__x0001__x0001__x0001__x0001_E@_x0001__x0001__x0001__x0001__x0001_@R@_x0001__x0001__x0001__x0001__x0001_ÀR@_x0001__x0001__x0001__x0001__x0001_ÀR@_x0001__x0001__x0001__x0001__x0001_ÀR@_x0001__x0001__x0001__x0001__x0001_ÀR@_x0001__x0001__x0001__x0001__x0001_ÀR@_x0001__x0001__x0001__x0001__x0001__x0001_M@_x0001__x0001__x0001__x0001__x0001__x0001_?@_x0001__x0001__x0001__x0001__x0001_ÀR@_x0001__x0001__x0001__x0001__x0001_ÀR@_x0001__x0001__x0001__x0001__x0001_ÀR@_x0001__x0001__x0001__x0001__x0001_ÀR@_x0001__x0001__x0001__x0001__x0001_I@_x0001__x0001__x0001__x0001__x0001_ÀR@_x0001__x0001__x0001__x0001__x0001__x0002__x0001_ÀR@_x0001__x0001__x0001__x0001__x0001_ÀR@_x0001__x0001__x0001__x0001__x0001_ÀR@_x0001__x0001__x0001__x0001__x0001__x0001_H@_x0001__x0001__x0001__x0001__x0001_ÀR@_x0001__x0001__x0001__x0001__x0001_ÀR@_x0001__x0001__x0001__x0001__x0001_ÀR@_x0001__x0001__x0001__x0001__x0001_B@_x0001__x0001__x0001__x0001__x0001_ÀR@_x0001__x0001__x0001__x0001__x0001_D@_x0001__x0001__x0001__x0001__x0001_ÀR@_x0001__x0001__x0001__x0001__x0001_@@_x0001__x0001__x0001__x0001__x0001_ÀR@_x0001__x0001__x0001__x0001__x0001_ÀR@_x0001__x0001__x0001__x0001__x0001_ÀR@_x0001__x0001__x0001__x0001__x0001_ÀR@_x0001__x0001__x0001__x0001__x0001_ÀR@_x0001__x0001__x0001__x0001__x0001__x0001_K@_x0001__x0001__x0001__x0001__x0001_ÀR@_x0001__x0001__x0001__x0001__x0001_ÀR@_x0001__x0001__x0001__x0001__x0001_ÀR@_x0001__x0001__x0001__x0001__x0001_H@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_x0001_J@_x0001__x0001__x0001__x0001__x0001_ÀR@_x0001__x0002__x0001__x0001__x0001__x0001__x0001_ÀR@_x0001__x0001__x0001__x0001__x0001_ÀR@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E@_x0001__x0001__x0001__x0001__x0001_ÀR@_x0001__x0001__x0001__x0001__x0001_ÀR@_x0001__x0001__x0001__x0001__x0001_B@_x0001__x0001__x0001__x0001__x0001_ÀR@_x0001__x0001__x0001__x0001__x0001_ÀR@_x0001__x0001__x0001__x0001__x0001__x0001_;@_x0001__x0001__x0001__x0001__x0001_ÀR@_x0001__x0001__x0001__x0001__x0001__x0001_?@_x0001__x0001__x0001__x0001__x0001__x0001_@@_x0001__x0001__x0001__x0001__x0001_ÀR@_x0001__x0001__x0001__x0001__x0001_ÀR@_x0001__x0001__x0001__x0001__x0001_ÀR@_x0001__x0001__x0001__x0001__x0001_ÀR@_x0001_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_x0001_:@_x0001__x0001__x0001__x0001__x0001_ÀR@_x0001__x0001__x0001__x0001__x0001_B@_x0001__x0001__x0001__x0001__x0001_ÀR@_x0001__x0001__x0001__x0001__x0001__x0001_M@_x0001__x0001__x0001__x0001__x0001_ÀR@_x0001__x0001__x0001__x0001__x0001_ÀR@_x0001__x0001__x0001__x0001__x0001__x0001_G@_x0001__x0001__x0001__x0001__x0001_ÀR@_x0001__x0001__x0001__x0001__x0001_ÀR@_x0001__x0001__x0001__x0001__x0001_ÀR@_x0001__x0001__x0001__x0001__x0001_E@_x0001__x0001__x0001__x0001__x0001__x0001_K@_x0001__x0001__x0001__x0001__x0001_O@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_x0001_B@_x0001__x0001__x0001__x0001__x0001_ÀR@_x0001__x0001__x0001__x0001__x0001_ÀR@_x0001__x0001__x0001__x0001__x0001_ÀR@_x0001__x0001__x0001__x0001__x0001_ÀR@_x0001__x0001__x0001__x0001__x0001_ÀR@_x0001__x0001__x0001__x0001__x0001_L@_x0001__x0001__x0001__x0001__x0001_ÀR@_x0001__x0001__x0001__x0001__x0001_ÀR@_x0001__x0002__x0001__x0001__x0001__x0001__x0001_ÀR@_x0001__x0001__x0001__x0001__x0001_ÀR@_x0001__x0001__x0001__x0001__x0001_R@_x0001__x0001__x0001__x0001__x0001__x0001_B@_x0001__x0001__x0001__x0001__x0001__x0001_A@_x0001__x0001__x0001__x0001__x0001_ÀR@_x0001__x0001__x0001__x0001__x0001_ÀR@_x0001__x0001__x0001__x0001__x0001__x0001_B@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_x0001_P@_x0001__x0001__x0001__x0001__x0001_ÀR@_x0001__x0001__x0001__x0001__x0001_ÀR@_x0001__x0001__x0001__x0001__x0001_ÀR@_x0001__x0001__x0001__x0001__x0001_ÀR@_x0001__x0001__x0001__x0001__x0001__x0001_=@_x0001__x0001__x0001__x0001__x0001__x0001_9@_x0001__x0001__x0001__x0001__x0001_ÀR@_x0001__x0001__x0001__x0001__x0001_@R@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_x0001_B@_x0001__x0001__x0001__x0001__x0001_ÀR@_x0001__x0001__x0001__x0001__x0001_ÀR@_x0001__x0001__x0001__x0001__x0001_G@_x0001__x0001__x0001__x0001__x0001_ÀR@_x0001__x0001__x0001__x0001__x0001_B@_x0001__x0001__x0001__x0001__x0001__x0001_A@_x0001__x0001__x0001__x0001__x0001__x0001_?@_x0001__x0001__x0001__x0001__x0001_ÀR@_x0001__x0001__x0001__x0001__x0001__x0001_M@_x0001__x0001__x0001__x0001__x0001_ÀR@_x0001__x0001__x0001__x0001__x0001_ÀR@_x0001__x0001__x0001__x0001__x0001_ÀR@_x0001__x0001__x0001__x0001__x0001__x0001_F@_x0001__x0001__x0001__x0001__x0001_ÀR@_x0001__x0001__x0001__x0001__x0001_ÀR@_x0001__x0001__x0001__x0001__x0001_ÀR@_x0001__x0001__x0001__x0001__x0001_ÀR@_x0001__x0001__x0001__x0001__x0001_ÀR@_x0001__x0001__x0001__x0001__x0001__x0001_=@_x0001__x0001__x0001__x0001__x0001_J@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E@_x0001__x0001__x0001__x0001__x0001_ÀR@_x0001__x0002__x0001__x0001__x0001__x0001__x0001_ÀR@_x0001__x0001__x0001__x0001__x0001_ÀR@_x0001__x0001__x0001__x0001__x0001_ÀR@_x0001__x0001__x0001__x0001__x0001__x0001_8@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L@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_x0001_G@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A@_x0001__x0001__x0001__x0001__x0001_ÀR@_x0001__x0001__x0001__x0001__x0001__x0002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J@_x0001__x0001__x0001__x0001__x0001_@@_x0001__x0001__x0001__x0001__x0001_ÀR@_x0001__x0001__x0001__x0001__x0001__x0001_L@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_x0001_E@_x0001__x0001__x0001__x0001__x0001_ÀR@_x0001__x0002__x0001__x0001__x0001__x0001__x0001_ÀR@_x0001__x0001__x0001__x0001__x0001_ÀR@_x0001__x0001__x0001__x0001__x0001__x0001_H@_x0001__x0001__x0001__x0001__x0001__x0001_&lt;@_x0001__x0001__x0001__x0001__x0001_ÀR@_x0001__x0001__x0001__x0001__x0001_ÀR@_x0001__x0001__x0001__x0001__x0001_ÀR@_x0001__x0001__x0001__x0001__x0001__x0001_R@_x0001__x0001__x0001__x0001__x0001_H@_x0001__x0001__x0001__x0001__x0001__x0001_H@_x0001__x0001__x0001__x0001__x0001_@R@_x0001__x0001__x0001__x0001__x0001_G@_x0001__x0001__x0001__x0001__x0001_ÀR@_x0001__x0001__x0001__x0001__x0001__x0001_H@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C@_x0001__x0001__x0001__x0001__x0001_I@_x0001__x0001__x0001__x0001__x0001__x0001_A@_x0001__x0001__x0001__x0001__x0001_ÀR@_x0001__x0001__x0001__x0001__x0001_ÀR@_x0001__x0001__x0001__x0001__x0001_N@_x0001__x0001__x0001__x0001__x0001_ÀR@_x0001__x0001__x0001__x0001__x0001_ÀR@_x0001__x0001__x0001__x0001__x0001_ÀR@_x0001__x0001__x0001__x0001__x0001__x0002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E@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_x0001__x0001__x0001__x0001__x0001_ÀR@_x0001__x0002__x0001__x0001__x0001__x0001__x0001__x0001_K@_x0001__x0001__x0001__x0001__x0001_ÀR@_x0001__x0001__x0001__x0001__x0001_N@_x0001__x0001__x0001__x0001__x0001_ÀR@_x0001__x0001__x0001__x0001__x0001_ÀR@_x0001__x0001__x0001__x0001__x0001_ÀR@_x0001__x0001__x0001__x0001__x0001_O@_x0001__x0001__x0001__x0001__x0001_G@_x0001__x0001__x0001__x0001__x0001_B@_x0001__x0001__x0001__x0001__x0001_ÀR@_x0001__x0001__x0001__x0001__x0001_ÀR@_x0001__x0001__x0001__x0001__x0001_ÀR@_x0001__x0001__x0001__x0001__x0001_ÀR@_x0001__x0001__x0001__x0001__x0001_L@_x0001__x0001__x0001__x0001__x0001_ÀR@_x0001__x0001__x0001__x0001__x0001_ÀR@_x0001__x0001__x0001__x0001__x0001__x0001_&lt;@_x0001__x0001__x0001__x0001__x0001__x0001_P@_x0001__x0001__x0001__x0001__x0001_ÀR@_x0001__x0001__x0001__x0001__x0001_ÀR@_x0001__x0001__x0001__x0001__x0001_ÀR@_x0001__x0001__x0001__x0001__x0001_ÀR@_x0001__x0001__x0001__x0001__x0001__x0001_C@_x0001__x0001__x0001__x0001__x0001_ÀR@_x0001__x0001__x0001__x0001__x0001_ÀR@_x0001__x0001__x0001__x0001__x0001_H@_x0001__x0001__x0001__x0001__x0001_ÀR@_x0001__x0001__x0001__x0001__x0001_ÀR@_x0001__x0001__x0001__x0001__x0001_ÀR@_x0001__x0001__x0001__x0001__x0001_ÀR@_x0001__x0001__x0001__x0001__x0001__x0001_&lt;@_x0001__x0001__x0001__x0001__x0001__x0002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G@_x0001__x0001__x0001__x0001__x0001__x0001_?@_x0001__x0001__x0001__x0001__x0001_ÀR@_x0001__x0001__x0001__x0001__x0001_ÀR@_x0001__x0001__x0001__x0001__x0001__x0001_?@_x0001__x0001__x0001__x0001__x0001_ÀR@_x0001__x0001__x0001__x0001__x0001_ÀR@_x0001__x0001__x0001__x0001__x0001_ÀR@_x0001__x0001__x0001__x0001__x0001_C@_x0001__x0001__x0001__x0001__x0001_ÀR@_x0001__x0001__x0001__x0001__x0001_ÀR@_x0001__x0001__x0001__x0001__x0001_J@_x0001__x0001__x0001__x0001__x0001__x0001_&lt;@_x0001__x0001__x0001__x0001__x0001_J@_x0001__x0001__x0001__x0001__x0001_ÀR@_x0001__x0001__x0001__x0001__x0001_ÀR@_x0001__x0001__x0001__x0001__x0001_ÀR@_x0001__x0001__x0001__x0001__x0001_ÀR@_x0001__x0001__x0001__x0001__x0001__x0001_?@_x0001__x0002__x0001__x0001__x0001__x0001__x0001__x0001_@@_x0001__x0001__x0001__x0001__x0001__x0001_?@_x0001__x0001__x0001__x0001__x0001_ÀR@_x0001__x0001__x0001__x0001__x0001__x0001_H@_x0001__x0001__x0001__x0001__x0001__x0001_@@_x0001__x0001__x0001__x0001__x0001_ÀR@_x0001__x0001__x0001__x0001__x0001_D@_x0001__x0001__x0001__x0001__x0001_ÀR@_x0001__x0001__x0001__x0001__x0001_ÀR@_x0001__x0001__x0001__x0001__x0001_G@_x0001__x0001__x0001__x0001__x0001_ÀR@_x0001__x0001__x0001__x0001__x0001_ÀR@_x0001__x0001__x0001__x0001__x0001_ÀR@_x0001__x0001__x0001__x0001__x0001_ÀR@_x0001__x0001__x0001__x0001__x0001_ÀR@_x0001__x0001__x0001__x0001__x0001_ÀR@_x0001__x0001__x0001__x0001__x0001__x0001_E@_x0001__x0001__x0001__x0001__x0001_ÀR@_x0001__x0001__x0001__x0001__x0001__x0001_@@_x0001__x0001__x0001__x0001__x0001_ÀR@_x0001__x0001__x0001__x0001__x0001_ÀR@_x0001__x0001__x0001__x0001__x0001_ÀR@_x0001__x0001__x0001__x0001__x0001__x0001_?@_x0001__x0001__x0001__x0001__x0001_E@_x0001__x0001__x0001__x0001__x0001_ÀR@_x0001__x0001__x0001__x0001__x0001__x0001_H@_x0001__x0001__x0001__x0001__x0001_ÀR@_x0001__x0001__x0001__x0001__x0001_ÀR@_x0001__x0001__x0001__x0001__x0001_ÀR@_x0001__x0001__x0001__x0001__x0001_ÀR@_x0001__x0001__x0001__x0001__x0001_ÀR@_x0001__x0001__x0001__x0001__x0001__x0002__x0001_ÀR@_x0001__x0001__x0001__x0001__x0001__x0001_B@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_x0001_A@_x0001__x0001__x0001__x0001__x0001_@@_x0001__x0001__x0001__x0001__x0001_ÀR@_x0001__x0001__x0001__x0001__x0001_ÀR@_x0001__x0002__x0001__x0001__x0001__x0001__x0001_ÀR@_x0001__x0001__x0001__x0001__x0001_ÀR@_x0001__x0001__x0001__x0001__x0001_ÀR@_x0001__x0001__x0001__x0001__x0001_ÀR@_x0001__x0001__x0001__x0001__x0001_ÀR@_x0001__x0001__x0001__x0001__x0001_ÀR@_x0001__x0001__x0001__x0001__x0001__x0001_K@_x0001__x0001__x0001__x0001__x0001_ÀR@_x0001__x0001__x0001__x0001__x0001_ÀR@_x0001__x0001__x0001__x0001__x0001_ÀR@_x0001__x0001__x0001__x0001__x0001_ÀR@_x0001__x0001__x0001__x0001__x0001_ÀR@_x0001__x0001__x0001__x0001__x0001__x0001_K@_x0001__x0001__x0001__x0001__x0001_ÀR@_x0001__x0001__x0001__x0001__x0001__x0001_J@_x0001__x0001__x0001__x0001__x0001_ÀR@_x0001__x0001__x0001__x0001__x0001_J@_x0001__x0001__x0001__x0001__x0001_ÀR@_x0001__x0001__x0001__x0001__x0001__x0001_;@_x0001__x0001__x0001__x0001__x0001_ÀR@_x0001__x0001__x0001__x0001__x0001_ÀR@_x0001__x0001__x0001__x0001__x0001_ÀR@_x0001__x0001__x0001__x0001__x0001_ÀR@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_x0001_A@_x0001__x0001__x0001__x0001__x0001__x0002__x0001_H@_x0001__x0001__x0001__x0001__x0001_ÀR@_x0001__x0001__x0001__x0001__x0001_ÀR@_x0001__x0001__x0001__x0001__x0001_ÀR@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_x0001_C@_x0001__x0001__x0001__x0001__x0001__x0001_Q@_x0001__x0001__x0001__x0001__x0001_ÀR@_x0001__x0001__x0001__x0001__x0001_ÀR@_x0001__x0001__x0001__x0001__x0001_ÀR@_x0001__x0001__x0001__x0001__x0001_ÀR@_x0001__x0001__x0001__x0001__x0001__x0001_A@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0002__x0001__x0001__x0001__x0001__x0001_ÀR@_x0001__x0001__x0001__x0001__x0001_ÀR@_x0001__x0001__x0001__x0001__x0001_ÀR@_x0001__x0001__x0001__x0001__x0001_ÀR@_x0001__x0001__x0001__x0001__x0001_ÀR@_x0001__x0001__x0001__x0001__x0001__x0001_=@_x0001__x0001__x0001__x0001__x0001__x0001_&lt;@_x0001__x0001__x0001__x0001__x0001_ÀR@_x0001__x0001__x0001__x0001__x0001_ÀR@_x0001__x0001__x0001__x0001__x0001_ÀR@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B@_x0001__x0001__x0001__x0001__x0001__x0001_8@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ÀR@_x0001__x0001__x0001__x0001__x0001__x0001_G@_x0001__x0001__x0001__x0001__x0001_ÀQ@_x0001__x0001__x0001__x0001__x0001_ÀR@_x0001__x0001__x0001__x0001__x0001_@@_x0001__x0001__x0001__x0001__x0001_ÀR@_x0001__x0001__x0001__x0001__x0001__x0001_G@_x0001__x0001__x0001__x0001__x0001_ÀR@_x0001__x0001__x0001__x0001__x0001_ÀR@_x0001__x0001__x0001__x0001__x0001_ÀR@_x0001__x0001__x0001__x0001__x0001_ÀR@_x0001__x0001__x0001__x0001__x0001__x0001_8@_x0001__x0001__x0001__x0001__x0001_J@_x0001__x0001__x0001__x0001__x0001_ÀR@_x0001__x0001__x0001__x0001__x0001_ÀR@_x0001__x0001__x0001__x0001__x0001_ÀP@_x0001__x0001__x0001__x0001__x0001_E@_x0001__x0001__x0001__x0001__x0001_ÀR@_x0001_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L@_x0001__x0001__x0001__x0001__x0001_ÀR@_x0001__x0001__x0001__x0001__x0001_H@_x0001__x0002__x0001__x0001__x0001__x0001__x0001_ÀR@_x0001__x0001__x0001__x0001__x0001_ÀR@_x0001__x0001__x0001__x0001__x0001_ÀR@_x0001__x0001__x0001__x0001__x0001_ÀR@_x0001__x0001__x0001__x0001__x0001_ÀR@_x0001__x0001__x0001__x0001__x0001_ÀR@_x0001__x0001__x0001__x0001__x0001__x0001_F@_x0001__x0001__x0001__x0001__x0001_ÀR@_x0001__x0001__x0001__x0001__x0001_ÀR@_x0001__x0001__x0001__x0001__x0001_ÀR@_x0001__x0001__x0001__x0001__x0001_ÀR@_x0001__x0001__x0001__x0001__x0001__x0001_E@_x0001__x0001__x0001__x0001__x0001_ÀR@_x0001__x0001__x0001__x0001__x0001_ÀR@_x0001__x0001__x0001__x0001__x0001_B@_x0001__x0001__x0001__x0001__x0001_ÀR@_x0001__x0001__x0001__x0001__x0001_ÀR@_x0001__x0001__x0001__x0001__x0001_ÀR@_x0001__x0001__x0001__x0001__x0001__x0001_J@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H@_x0001__x0001__x0001__x0001__x0001__x0001_;@_x0001__x0001__x0001__x0001__x0001_ÀR@_x0001__x0001__x0001__x0001__x0001_ÀR@_x0001__x0001__x0001__x0001__x0001_ÀR@_x0001__x0001__x0001__x0001__x0001__x0002__x0001_ÀR@_x0001__x0001__x0001__x0001__x0001_ÀR@_x0001__x0001__x0001__x0001__x0001_ÀR@_x0001__x0001__x0001__x0001__x0001_ÀR@_x0001__x0001__x0001__x0001__x0001__x0001_A@_x0001__x0001__x0001__x0001__x0001_ÀR@_x0001__x0001__x0001__x0001__x0001_ÀR@_x0001__x0001__x0001__x0001__x0001_ÀR@_x0001__x0001__x0001__x0001__x0001__x0001_A@_x0001__x0001__x0001__x0001__x0001_ÀR@_x0001__x0001__x0001__x0001__x0001__x0001_;@_x0001__x0001__x0001__x0001__x0001__x0001_J@_x0001__x0001__x0001__x0001__x0001_ÀR@_x0001__x0001__x0001__x0001__x0001_ÀR@_x0001__x0001__x0001__x0001__x0001__x0001_@@_x0001__x0001__x0001__x0001__x0001_ÀR@_x0001__x0001__x0001__x0001__x0001__x0001_7@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0002__x0001__x0001__x0001__x0001__x0001_N@_x0001__x0001__x0001__x0001__x0001_ÀR@_x0001__x0001__x0001__x0001__x0001_ÀR@_x0001__x0001__x0001__x0001__x0001_ÀR@_x0001__x0001__x0001__x0001__x0001_ÀR@_x0001__x0001__x0001__x0001__x0001_ÀR@_x0001__x0001__x0001__x0001__x0001_ÀR@_x0001__x0001__x0001__x0001__x0001_G@_x0001__x0001__x0001__x0001__x0001__x0001_F@_x0001__x0001__x0001__x0001__x0001_ÀR@_x0001__x0001__x0001__x0001__x0001_B@_x0001__x0001__x0001__x0001__x0001_ÀR@_x0001__x0001__x0001__x0001__x0001_C@_x0001__x0001__x0001__x0001__x0001_C@_x0001__x0001__x0001__x0001__x0001_ÀR@_x0001__x0001__x0001__x0001__x0001_ÀR@_x0001__x0001__x0001__x0001__x0001_J@_x0001__x0001__x0001__x0001__x0001_ÀR@_x0001__x0001__x0001__x0001__x0001_ÀR@_x0001__x0001__x0001__x0001__x0001_ÀR@_x0001__x0001__x0001__x0001__x0001_ÀR@_x0001__x0001__x0001__x0001__x0001__x0001_@@_x0001__x0001__x0001__x0001__x0001__x0001_P@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_x0002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F@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A@_x0001__x0001__x0001__x0001__x0001_R@_x0001__x0001__x0001__x0001__x0001_ÀR@_x0001__x0001__x0001__x0001__x0001_ÀR@_x0001__x0001__x0001__x0001__x0001_ÀR@_x0001__x0001__x0001__x0001__x0001__x0001_J@_x0001__x0002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E@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D@_x0001__x0001__x0001__x0001__x0001_ÀR@_x0001__x0001__x0001__x0001__x0001_ÀR@_x0001__x0001__x0001__x0001__x0001__x0001_;@_x0001__x0001__x0001__x0001__x0001_M@_x0001__x0001__x0001__x0001__x0001_ÀR@_x0001__x0001__x0001__x0001__x0001_I@_x0001__x0001__x0001__x0001__x0001_ÀR@_x0001__x0001__x0001__x0001__x0001_ÀR@_x0001__x0001__x0001__x0001__x0001_ÀR@_x0001__x0001__x0001__x0001__x0001_ÀR@_x0001__x0001__x0001__x0001__x0001_ÀR@_x0001__x0001__x0001__x0001__x0001__x0002__x0001_ÀR@_x0001__x0001__x0001__x0001__x0001_ÀR@_x0001__x0001__x0001__x0001__x0001_ÀR@_x0001__x0001__x0001__x0001__x0001_ÀR@_x0001__x0001__x0001__x0001__x0001_ÀR@_x0001__x0001__x0001__x0001__x0001_ÀR@_x0001__x0001__x0001__x0001__x0001_ÀR@_x0001__x0001__x0001__x0001__x0001_@R@_x0001__x0001__x0001__x0001__x0001_ÀR@_x0001__x0001__x0001__x0001__x0001_ÀR@_x0001__x0001__x0001__x0001__x0001_ÀR@_x0001__x0001__x0001__x0001__x0001_ÀR@_x0001__x0001__x0001__x0001__x0001_ÀR@_x0001__x0001__x0001__x0001__x0001_@@_x0001__x0001__x0001__x0001__x0001__x0001_O@_x0001__x0001__x0001__x0001__x0001_ÀR@_x0001__x0001__x0001__x0001__x0001_ÀR@_x0001__x0001__x0001__x0001__x0001_ÀR@_x0001__x0001__x0001__x0001__x0001_ÀR@_x0001__x0001__x0001__x0001__x0001_ÀR@_x0001__x0001__x0001__x0001__x0001_@@_x0001__x0001__x0001__x0001__x0001_ÀR@_x0001__x0001__x0001__x0001__x0001_ÀR@_x0001__x0001__x0001__x0001__x0001__x0001_J@_x0001__x0001__x0001__x0001__x0001_ÀR@_x0001__x0001__x0001__x0001__x0001_E@_x0001__x0001__x0001__x0001__x0001_@@_x0001__x0001__x0001__x0001__x0001__x0001_=@_x0001__x0001__x0001__x0001__x0001_ÀR@_x0001__x0001__x0001__x0001__x0001_ÀR@_x0001__x0001__x0001__x0001__x0001_ÀR@_x0001__x0001__x0001__x0001__x0001_ÀR@_x0001__x0002__x0001__x0001__x0001__x0001__x0001_ÀR@_x0001__x0001__x0001__x0001__x0001__x0001_H@_x0001__x0001__x0001__x0001__x0001_ÀR@_x0001__x0001__x0001__x0001__x0001_ÀR@_x0001__x0001__x0001__x0001__x0001_B@_x0001__x0001__x0001__x0001__x0001_@@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B@_x0001__x0001__x0001__x0001__x0001_ÀR@_x0001__x0001__x0001__x0001__x0001__x0001_&lt;@_x0001__x0001__x0001__x0001__x0001_ÀR@_x0001__x0001__x0001__x0001__x0001__x0001_J@_x0001__x0001__x0001__x0001__x0001_ÀR@_x0001__x0001__x0001__x0001__x0001__x0001_R@_x0001__x0001__x0001__x0001__x0001_ÀR@_x0001__x0001__x0001__x0001__x0001_ÀR@_x0001__x0001__x0001__x0001__x0001_ÀR@_x0001__x0001__x0001__x0001__x0001__x0002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_x0001_C@_x0001__x0001__x0001__x0001__x0001_ÀR@_x0001__x0001__x0001__x0001__x0001__x0001_A@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P@_x0001__x0001__x0001__x0001__x0001_ÀR@_x0001__x0001__x0001__x0001__x0001_ÀR@_x0001__x0002__x0001__x0001__x0001__x0001__x0001_@Q@_x0001__x0001__x0001__x0001__x0001_ÀR@_x0001__x0001__x0001__x0001__x0001_ÀR@_x0001__x0001__x0001__x0001__x0001_ÀR@_x0001__x0001__x0001__x0001__x0001_ÀR@_x0001__x0001__x0001__x0001__x0001_ÀR@_x0001__x0001__x0001__x0001__x0001_ÀR@_x0001__x0001__x0001__x0001__x0001_H@_x0001__x0001__x0001__x0001__x0001__x0001_M@_x0001__x0001__x0001__x0001__x0001_ÀR@_x0001__x0001__x0001__x0001__x0001_ÀR@_x0001__x0001__x0001__x0001__x0001_ÀR@_x0001__x0001__x0001__x0001__x0001__x0001_G@_x0001__x0001__x0001__x0001__x0001_ÀR@_x0001__x0001__x0001__x0001__x0001_ÀR@_x0001__x0001__x0001__x0001__x0001_ÀR@_x0001__x0001__x0001__x0001__x0001_ÀR@_x0001__x0001__x0001__x0001__x0001_ÀR@_x0001__x0001__x0001__x0001__x0001_H@_x0001__x0001__x0001__x0001__x0001__x0001_G@_x0001__x0001__x0001__x0001__x0001_ÀR@_x0001__x0001__x0001__x0001__x0001_ÀR@_x0001__x0001__x0001__x0001__x0001__x0001_K@_x0001__x0001__x0001__x0001__x0001_ÀR@_x0001__x0001__x0001__x0001__x0001_ÀR@_x0001__x0001__x0001__x0001__x0001_O@_x0001__x0001__x0001__x0001__x0001_ÀR@_x0001__x0001__x0001__x0001__x0001_ÀR@_x0001__x0001__x0001__x0001__x0001_ÀR@_x0001__x0001__x0001__x0001__x0001__x0001_@@_x0001__x0001__x0001__x0001__x0001_ÀR@_x0001__x0001__x0001__x0001__x0001__x0002__x0001_ÀR@_x0001__x0001__x0001__x0001__x0001_ÀR@_x0001__x0001__x0001__x0001__x0001_ÀR@_x0001__x0001__x0001__x0001__x0001_ÀR@_x0001__x0001__x0001__x0001__x0001_ÀR@_x0001__x0001__x0001__x0001__x0001_M@_x0001__x0001__x0001__x0001__x0001_ÀR@_x0001__x0001__x0001__x0001__x0001_ÀR@_x0001__x0001__x0001__x0001__x0001__x0001_?@_x0001__x0001__x0001__x0001__x0001_ÀR@_x0001__x0001__x0001__x0001__x0001_ÀR@_x0001__x0001__x0001__x0001__x0001_ÀR@_x0001__x0001__x0001__x0001__x0001__x0001_H@_x0001__x0001__x0001__x0001__x0001_B@_x0001__x0001__x0001__x0001__x0001_ÀR@_x0001__x0001__x0001__x0001__x0001_C@_x0001__x0001__x0001__x0001__x0001_C@_x0001__x0001__x0001__x0001__x0001_ÀR@_x0001__x0001__x0001__x0001__x0001__x0001_H@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J@_x0001__x0001__x0001__x0001__x0001_ÀR@_x0001__x0001__x0001__x0001__x0001_M@_x0001__x0001__x0001__x0001__x0001_ÀR@_x0001__x0001__x0001__x0001__x0001_ÀR@_x0001__x0002__x0001__x0001__x0001__x0001__x0001_ÀR@_x0001__x0001__x0001__x0001__x0001_ÀR@_x0001__x0001__x0001__x0001__x0001_ÀR@_x0001__x0001__x0001__x0001__x0001_ÀR@_x0001__x0001__x0001__x0001__x0001__x0001_R@_x0001__x0001__x0001__x0001__x0001_ÀR@_x0001__x0001__x0001__x0001__x0001_ÀR@_x0001__x0001__x0001__x0001__x0001_ÀR@_x0001__x0001__x0001__x0001__x0001__x0001_M@_x0001__x0001__x0001__x0001__x0001_ÀR@_x0001__x0001__x0001__x0001__x0001_D@_x0001__x0001__x0001__x0001__x0001_ÀR@_x0001__x0001__x0001__x0001__x0001_ÀR@_x0001__x0001__x0001__x0001__x0001_ÀR@_x0001__x0001__x0001__x0001__x0001_B@_x0001__x0001__x0001__x0001__x0001_ÀR@_x0001__x0001__x0001__x0001__x0001_ÀR@_x0001__x0001__x0001__x0001__x0001__x0001_J@_x0001__x0001__x0001__x0001__x0001_ÀR@_x0001__x0001__x0001__x0001__x0001_ÀR@_x0001__x0001__x0001__x0001__x0001_ÀR@_x0001__x0001__x0001__x0001__x0001_P@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L@_x0001__x0001__x0001__x0001__x0001_ÀR@_x0001__x0001__x0001__x0001__x0001_ÀR@_x0001__x0001__x0001__x0001__x0001_ÀR@_x0001__x0001__x0001__x0001__x0001_ÀR@_x0001__x0001__x0001__x0001__x0001_G@_x0001__x0001__x0001__x0001__x0001_ÀR@_x0001__x0001__x0001__x0001__x0001_ÀR@_x0001__x0001__x0001__x0001__x0001_@@_x0001__x0001__x0001__x0001__x0001_ÀR@_x0001__x0001__x0001__x0001__x0001_ÀR@_x0001__x0001__x0001__x0001__x0001_ÀR@_x0001__x0001__x0001__x0001__x0001__x0001_C@_x0001__x0001__x0001__x0001__x0001_ÀR@_x0001__x0001__x0001__x0001__x0001_ÀR@_x0001__x0002__x0001__x0001__x0001__x0001__x0001_ÀR@_x0001__x0001__x0001__x0001__x0001__x0001_=@_x0001__x0001__x0001__x0001__x0001_ÀR@_x0001__x0001__x0001__x0001__x0001__x0001_&lt;@_x0001__x0001__x0001__x0001__x0001_ÀR@_x0001__x0001__x0001__x0001__x0001_M@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O@_x0001__x0001__x0001__x0001__x0001_J@_x0001__x0001__x0001__x0001__x0001_I@_x0001__x0001__x0001__x0001__x0001_ÀR@_x0001__x0001__x0001__x0001__x0001_ÀR@_x0001__x0001__x0001__x0001__x0001_ÀR@_x0001__x0001__x0001__x0001__x0001_ÀR@_x0001__x0001__x0001__x0001__x0001_ÀR@_x0001__x0001__x0001__x0001__x0001_I@_x0001__x0001__x0001__x0001__x0001_ÀR@_x0001__x0001__x0001__x0001__x0001_ÀP@_x0001__x0001__x0001__x0001__x0001__x0001_H@_x0001__x0001__x0001__x0001__x0001__x0001_;@_x0001__x0001__x0001__x0001__x0001_ÀR@_x0001__x0001__x0001__x0001__x0001__x0001_A@_x0001__x0001__x0001__x0001__x0001_H@_x0001__x0001__x0001__x0001__x0001__x0002__x0001_ÀR@_x0001__x0001__x0001__x0001__x0001_G@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P@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0002__x0001__x0001__x0001__x0001__x0001_ÀR@_x0001__x0001__x0001__x0001__x0001_ÀR@_x0001__x0001__x0001__x0001__x0001_ÀR@_x0001__x0001__x0001__x0001__x0001_ÀR@_x0001__x0001__x0001__x0001__x0001__x0001_F@_x0001__x0001__x0001__x0001__x0001_ÀR@_x0001__x0001__x0001__x0001__x0001_ÀR@_x0001__x0001__x0001__x0001__x0001__x0001_;@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_x0001_K@_x0001__x0001__x0001__x0001__x0001_ÀR@_x0001__x0001__x0001__x0001__x0001_ÀR@_x0001__x0001__x0001__x0001__x0001__x0001_A@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_x0002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C@_x0001__x0001__x0001__x0001__x0001_@@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_x0001_&lt;@_x0001__x0001__x0001__x0001__x0001_ÀR@_x0001__x0001__x0001__x0001__x0001_ÀR@_x0001__x0001__x0001__x0001__x0001_ÀR@_x0001__x0001__x0001__x0001__x0001__x0001_=@_x0001__x0001__x0001__x0001__x0001_ÀR@_x0001__x0001__x0001__x0001__x0001_ÀR@_x0001__x0001__x0001__x0001__x0001__x0001_&lt;@_x0001__x0001__x0001__x0001__x0001_ÀR@_x0001__x0001__x0001__x0001__x0001_ÀR@_x0001__x0001__x0001__x0001__x0001_ÀR@_x0001__x0002__x0001__x0001__x0001__x0001__x0001_J@_x0001__x0001__x0001__x0001__x0001_ÀR@_x0001__x0001__x0001__x0001__x0001_ÀR@_x0001__x0001__x0001__x0001__x0001_ÀR@_x0001__x0001__x0001__x0001__x0001_ÀR@_x0001__x0001__x0001__x0001__x0001__x0001_A@_x0001__x0001__x0001__x0001__x0001_G@_x0001__x0001__x0001__x0001__x0001__x0001_J@_x0001__x0001__x0001__x0001__x0001_@@_x0001__x0001__x0001__x0001__x0001_ÀR@_x0001__x0001__x0001__x0001__x0001_C@_x0001__x0001__x0001__x0001__x0001_ÀR@_x0001__x0001__x0001__x0001__x0001_ÀR@_x0001__x0001__x0001__x0001__x0001_ÀR@_x0001__x0001__x0001__x0001__x0001_ÀR@_x0001__x0001__x0001__x0001__x0001_@@_x0001__x0001__x0001__x0001__x0001_ÀR@_x0001__x0001__x0001__x0001__x0001_ÀR@_x0001_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_x0001_:@_x0001__x0001__x0001__x0001__x0001_ÀR@_x0001__x0001__x0001__x0001__x0001__x0001_G@_x0001__x0001__x0001__x0001__x0001__x0002__x0001_ÀR@_x0001__x0001__x0001__x0001__x0001_ÀR@_x0001__x0001__x0001__x0001__x0001_ÀR@_x0001__x0001__x0001__x0001__x0001_C@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_x0001_&lt;@_x0001__x0001__x0001__x0001__x0001_ÀR@_x0001__x0001__x0001__x0001__x0001_ÀR@_x0001__x0001__x0001__x0001__x0001__x0001_A@_x0001__x0001__x0001__x0001__x0001_ÀR@_x0001__x0001__x0001__x0001__x0001__x0001_7@_x0001__x0001__x0001__x0001__x0001_ÀR@_x0001__x0001__x0001__x0001__x0001_ÀR@_x0001__x0001__x0001__x0001__x0001_B@_x0001__x0001__x0001__x0001__x0001__x0001_J@_x0001__x0001__x0001__x0001__x0001_ÀR@_x0001__x0001__x0001__x0001__x0001_L@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B@_x0001__x0002__x0001__x0001__x0001__x0001__x0001_ÀR@_x0001__x0001__x0001__x0001__x0001_M@_x0001__x0001__x0001__x0001__x0001_ÀR@_x0001_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9@_x0001__x0001__x0001__x0001__x0001__x0001_J@_x0001__x0001__x0001__x0001__x0001_@@_x0001__x0001__x0001__x0001__x0001_ÀR@_x0001__x0001__x0001__x0001__x0001_ÀR@_x0001__x0001__x0001__x0001__x0001__x0001_E@_x0001__x0001__x0001__x0001__x0001_ÀR@_x0001__x0001__x0001__x0001__x0001__x0001_Q@_x0001__x0001__x0001__x0001__x0001_O@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ÀR@_x0001__x0001__x0001__x0001__x0001_ÀR@_x0001__x0001__x0001__x0001__x0001__x0001_A@_x0001__x0001__x0001__x0001__x0001_ÀR@_x0001__x0001__x0001__x0001__x0001_ÀR@_x0001__x0001__x0001__x0001__x0001_ÀR@_x0001__x0001__x0001__x0001__x0001_ÀR@_x0001__x0001__x0001__x0001__x0001_ÀR@_x0001__x0001__x0001__x0001__x0001__x0001_@@_x0001__x0001__x0001__x0001__x0001__x0001_=@_x0001__x0001__x0001__x0001__x0001_ÀR@_x0001__x0001__x0001__x0001__x0001_ÀR@_x0001__x0001__x0001__x0001__x0001_ÀR@_x0001__x0001__x0001__x0001__x0001_ÀR@_x0001__x0001__x0001__x0001__x0001__x0001_A@_x0001__x0001__x0001__x0001__x0001_ÀR@_x0001__x0001__x0001__x0001__x0001_ÀR@_x0001__x0001__x0001__x0001__x0001__x0001_B@_x0001__x0001__x0001__x0001__x0001_ÀR@_x0001__x0001__x0001__x0001__x0001_ÀR@_x0001__x0001__x0001__x0001__x0001_ÀR@_x0001__x0001__x0001__x0001__x0001__x0001_B@_x0001__x0001__x0001__x0001__x0001__x0001_F@_x0001__x0001__x0001__x0001__x0001_ÀR@_x0001__x0001__x0001__x0001__x0001_ÀR@_x0001__x0001__x0001__x0001__x0001_ÀR@_x0001__x0001__x0001__x0001__x0001_ÀR@_x0001__x0001__x0001__x0001__x0001__x0001_;@_x0001__x0001__x0001__x0001__x0001__x0001_C@_x0001__x0001__x0001__x0001__x0001_ÀR@_x0001__x0001__x0001__x0001__x0001_ÀR@_x0001__x0002__x0001__x0001__x0001__x0001__x0001_ÀR@_x0001__x0001__x0001__x0001__x0001_ÀR@_x0001__x0001__x0001__x0001__x0001_ÀR@_x0001__x0001__x0001__x0001__x0001_ÀR@_x0001__x0001__x0001__x0001__x0001_ÀR@_x0001__x0001__x0001__x0001__x0001_ÀP@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M@_x0001__x0001__x0001__x0001__x0001_ÀR@_x0001__x0001__x0001__x0001__x0001_ÀR@_x0001__x0001__x0001__x0001__x0001__x0002__x0001__x0001_C@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lt;@_x0001__x0001__x0001__x0001__x0001_ÀR@_x0001__x0001__x0001__x0001__x0001_C@_x0001__x0001__x0001__x0001__x0001_ÀR@_x0001__x0001__x0001__x0001__x0001_O@_x0001__x0001__x0001__x0001__x0001_ÀR@_x0001__x0001__x0001__x0001__x0001_ÀR@_x0001__x0001__x0001__x0001__x0001_ÀR@_x0001__x0001__x0001__x0001__x0001_ÀR@_x0001__x0001__x0001__x0001__x0001_ÀR@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_x0001_G@_x0001__x0001__x0001__x0001__x0001_ÀR@_x0001__x0001__x0001__x0001__x0001_ÀR@_x0001__x0001__x0001__x0001__x0001_ÀR@_x0001__x0001__x0001__x0001__x0001_ÀR@_x0001__x0001__x0001__x0001__x0001_ÀR@_x0001__x0001__x0001__x0001__x0001_ÀR@_x0001__x0002__x0001__x0001__x0001__x0001__x0001_ÀR@_x0001__x0001__x0001__x0001__x0001_ÀR@_x0001__x0001__x0001__x0001__x0001_D@_x0001__x0001__x0001__x0001__x0001_ÀR@_x0001__x0001__x0001__x0001__x0001_ÀR@_x0001__x0001__x0001__x0001__x0001_ÀR@_x0001__x0001__x0001__x0001__x0001_ÀR@_x0001__x0001__x0001__x0001__x0001__x0001_H@_x0001__x0001__x0001__x0001__x0001_ÀR@_x0001__x0001__x0001__x0001__x0001_ÀR@_x0001__x0001__x0001__x0001__x0001_ÀR@_x0001__x0001__x0001__x0001__x0001_B@_x0001__x0001__x0001__x0001__x0001_D@_x0001__x0001__x0001__x0001__x0001__x0001_F@_x0001__x0001__x0001__x0001__x0001_ÀR@_x0001__x0001__x0001__x0001__x0001_ÀR@_x0001__x0001__x0001__x0001__x0001__x0001_A@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lt;@_x0001__x0001__x0001__x0001__x0001_ÀR@_x0001__x0001__x0001__x0001__x0001_ÀR@_x0001__x0001__x0001__x0001__x0001_ÀR@_x0001__x0001__x0001__x0001__x0001__x0001_F@_x0001__x0001__x0001__x0001__x0001_ÀR@_x0001__x0001__x0001__x0001__x0001_ÀR@_x0001__x0001__x0001__x0001__x0001__x0002__x0001_ÀR@_x0001__x0001__x0001__x0001__x0001_ÀR@_x0001__x0001__x0001__x0001__x0001_ÀR@_x0001__x0001__x0001__x0001__x0001_ÀR@_x0001__x0001__x0001__x0001__x0001_ÀQ@_x0001__x0001__x0001__x0001__x0001_ÀR@_x0001__x0001__x0001__x0001__x0001_ÀR@_x0001__x0001__x0001__x0001__x0001_ÀR@_x0001__x0001__x0001__x0001__x0001__x0001_K@_x0001__x0001__x0001__x0001__x0001__x0001_F@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C@_x0001__x0001__x0001__x0001__x0001_ÀR@_x0001__x0001__x0001__x0001__x0001_ÀR@_x0001__x0001__x0001__x0001__x0001_ÀR@_x0001__x0001__x0001__x0001__x0001_ÀR@_x0001__x0001__x0001__x0001__x0001__x0001_A@_x0001__x0001__x0001__x0001__x0001_ÀR@_x0001__x0001__x0001__x0001__x0001_ÀR@_x0001__x0001__x0001__x0001__x0001_ÀR@_x0001__x0001__x0001__x0001__x0001_ÀR@_x0001__x0001__x0001__x0001__x0001_G@_x0001__x0001__x0001__x0001__x0001_ÀR@_x0001__x0002__x0001__x0001__x0001__x0001__x0001_ÀR@_x0001__x0001__x0001__x0001__x0001__x0001_;@_x0001__x0001__x0001__x0001__x0001_ÀR@_x0001__x0001__x0001__x0001__x0001__x0001_A@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C@_x0001__x0001__x0001__x0001__x0001_ÀR@_x0001__x0001__x0001__x0001__x0001_I@_x0001__x0001__x0001__x0001__x0001_ÀR@_x0001__x0001__x0001__x0001__x0001_ÀR@_x0001__x0001__x0001__x0001__x0001_ÀR@_x0001__x0001__x0001__x0001__x0001_ÀR@_x0001__x0001__x0001__x0001__x0001_ÀR@_x0001__x0001__x0001__x0001__x0001_C@_x0001__x0001__x0001__x0001__x0001_ÀR@_x0001__x0001__x0001__x0001__x0001_ÀR@_x0001__x0001__x0001__x0001__x0001__x0001_&lt;@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0002__x0001__x0001_J@_x0001__x0001__x0001__x0001__x0001_ÀR@_x0001__x0001__x0001__x0001__x0001_ÀR@_x0001__x0001__x0001__x0001__x0001__x0001_&lt;@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G@_x0001__x0001__x0001__x0001__x0001_ÀR@_x0001__x0001__x0001__x0001__x0001_ÀR@_x0001__x0001__x0001__x0001__x0001__x0001_R@_x0001__x0001__x0001__x0001__x0001_J@_x0001__x0001__x0001__x0001__x0001_ÀR@_x0001__x0001__x0001__x0001__x0001_ÀR@_x0001__x0001__x0001__x0001__x0001_ÀR@_x0001__x0001__x0001__x0001__x0001__x0001_L@_x0001__x0001__x0001__x0001__x0001_N@_x0001__x0001__x0001__x0001__x0001_ÀR@_x0001__x0002__x0001__x0001__x0001__x0001__x0001_ÀR@_x0001__x0001__x0001__x0001__x0001_ÀR@_x0001__x0001__x0001__x0001__x0001_ÀR@_x0001__x0001__x0001__x0001__x0001_ÀR@_x0001__x0001__x0001__x0001__x0001__x0001_M@_x0001__x0001__x0001__x0001__x0001_D@_x0001__x0001__x0001__x0001__x0001_ÀR@_x0001__x0001__x0001__x0001__x0001_ÀR@_x0001__x0001__x0001__x0001__x0001__x0001_G@_x0001__x0001__x0001__x0001__x0001_ÀR@_x0001__x0001__x0001__x0001__x0001__x0001_@@_x0001__x0001__x0001__x0001__x0001_ÀR@_x0001__x0001__x0001__x0001__x0001_ÀR@_x0001__x0001__x0001__x0001__x0001_ÀR@_x0001__x0001__x0001__x0001__x0001_@@_x0001__x0001__x0001__x0001__x0001_ÀR@_x0001__x0001__x0001__x0001__x0001__x0001_=@_x0001__x0001__x0001__x0001__x0001_ÀR@_x0001__x0001__x0001__x0001__x0001_ÀR@_x0001__x0001__x0001__x0001__x0001_H@_x0001__x0001__x0001__x0001__x0001__x0001_=@_x0001__x0001__x0001__x0001__x0001_ÀR@_x0001__x0001__x0001__x0001__x0001_ÀR@_x0001__x0001__x0001__x0001__x0001_ÀR@_x0001__x0001__x0001__x0001__x0001__x0001_A@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ÀR@_x0001__x0001__x0001__x0001__x0001_ÀR@_x0001__x0001__x0001__x0001__x0001_ÀR@_x0001__x0001__x0001__x0001__x0001_ÀR@_x0001__x0001__x0001__x0001__x0001__x0001_&lt;@_x0001__x0001__x0001__x0001__x0001_ÀR@_x0001__x0001__x0001__x0001__x0001_ÀR@_x0001__x0001__x0001__x0001__x0001_ÀR@_x0001__x0001__x0001__x0001__x0001_ÀR@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J@_x0001__x0001__x0001__x0001__x0001_@@_x0001__x0001__x0001__x0001__x0001_ÀR@_x0001__x0001__x0001__x0001__x0001_B@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0002__x0001__x0001__x0001__x0001__x0001_@@_x0001__x0001__x0001__x0001__x0001_ÀR@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A@_x0001__x0001__x0001__x0001__x0001__x0001_:@_x0001__x0001__x0001__x0001__x0001_ÀR@_x0001__x0001__x0001__x0001__x0001_H@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H@_x0001__x0001__x0001__x0001__x0001_ÀR@_x0001__x0001__x0001__x0001__x0001_ÀR@_x0001__x0001__x0001__x0001__x0001_ÀR@_x0001__x0001__x0001__x0001__x0001_ÀR@_x0001__x0001__x0001__x0001__x0001__x0001_E@_x0001__x0001__x0001__x0001__x0001__x0001_&lt;@_x0001__x0001__x0001__x0001__x0001__x0002__x0001_ÀR@_x0001__x0001__x0001__x0001__x0001_E@_x0001__x0001__x0001__x0001__x0001_ÀR@_x0001__x0001__x0001__x0001__x0001__x0001_&lt;@_x0001__x0001__x0001__x0001__x0001_J@_x0001__x0001__x0001__x0001__x0001_ÀR@_x0001__x0001__x0001__x0001__x0001_D@_x0001__x0001__x0001__x0001__x0001_ÀR@_x0001__x0001__x0001__x0001__x0001_M@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_x0001_&lt;@_x0001__x0001__x0001__x0001__x0001__x0001_H@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J@_x0001__x0002__x0001__x0001__x0001__x0001__x0001_ÀR@_x0001__x0001__x0001__x0001__x0001_ÀR@_x0001__x0001__x0001__x0001__x0001_L@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E@_x0001__x0001__x0001__x0001__x0001_ÀR@_x0001__x0001__x0001__x0001__x0001__x0001_G@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F@_x0001__x0001__x0001__x0001__x0001_ÀR@_x0001__x0001__x0001__x0001__x0001_ÀR@_x0001__x0001__x0001__x0001__x0001_ÀR@_x0001__x0001__x0001__x0001__x0001__x0002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A@_x0001__x0001__x0001__x0001__x0001_ÀR@_x0001__x0001__x0001__x0001__x0001_ÀR@_x0001__x0001__x0001__x0001__x0001_ÀR@_x0001__x0001__x0001__x0001__x0001_ÀR@_x0001__x0001__x0001__x0001__x0001__x0001_K@_x0001__x0001__x0001__x0001__x0001_ÀR@_x0001__x0001__x0001__x0001__x0001_J@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_x0001_J@_x0001__x0001__x0001__x0001__x0001_ÀR@_x0001__x0001__x0001__x0001__x0001_ÀR@_x0001__x0001__x0001__x0001__x0001__x0001_&lt;@_x0001__x0001__x0001__x0001__x0001_ÀR@_x0001__x0001__x0001__x0001__x0001_ÀR@_x0001__x0001__x0001__x0001__x0001_ÀR@_x0001__x0001__x0001__x0001__x0001__x0001_J@_x0001__x0002__x0001__x0001__x0001__x0001__x0001_E@_x0001__x0001__x0001__x0001__x0001__x0001_G@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C@_x0001__x0001__x0001__x0001__x0001_ÀR@_x0001__x0001__x0001__x0001__x0001_ÀR@_x0001__x0001__x0001__x0001__x0001_ÀR@_x0001__x0001__x0001__x0001__x0001__x0001_J@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J@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_x0002__x0001_ÀR@_x0001__x0001__x0001__x0001__x0001_ÀR@_x0001__x0001__x0001__x0001__x0001_ÀR@_x0001__x0001__x0001__x0001__x0001_M@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_x0001_J@_x0001__x0001__x0001__x0001__x0001_ÀR@_x0001__x0001__x0001__x0001__x0001_ÀR@_x0001__x0001__x0001__x0001__x0001_ÀR@_x0001__x0001__x0001__x0001__x0001_ÀR@_x0001__x0001__x0001__x0001__x0001_O@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K@_x0001__x0001__x0001__x0001__x0001_ÀR@_x0001__x0001__x0001__x0001__x0001_O@_x0001__x0002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_x0001_R@_x0001__x0001__x0001__x0001__x0001_ÀR@_x0001__x0001__x0001__x0001__x0001_L@_x0001__x0001__x0001__x0001__x0001_ÀR@_x0001__x0001__x0001__x0001__x0001_ÀR@_x0001__x0001__x0001__x0001__x0001_@@_x0001__x0001__x0001__x0001__x0001_C@_x0001__x0001__x0001__x0001__x0001_ÀR@_x0001__x0001__x0001__x0001__x0001_ÀR@_x0001__x0001__x0001__x0001__x0001_ÀR@_x0001__x0001__x0001__x0001__x0001_ÀR@_x0001__x0001__x0001__x0001__x0001__x0001_C@_x0001__x0001__x0001__x0001__x0001__x0001_F@_x0001__x0001__x0001__x0001__x0001_ÀR@_x0001__x0001__x0001__x0001__x0001_ÀR@_x0001__x0001__x0001__x0001__x0001_C@_x0001__x0001__x0001__x0001__x0001_C@_x0001__x0001__x0001__x0001__x0001__x0002__x0001__x0001_=@_x0001__x0001__x0001__x0001__x0001_ÀR@_x0001__x0001__x0001__x0001__x0001_ÀR@_x0001__x0001__x0001__x0001__x0001__x0001_C@_x0001__x0001__x0001__x0001__x0001_ÀR@_x0001__x0001__x0001__x0001__x0001_ÀR@_x0001__x0001__x0001__x0001__x0001__x0001_=@_x0001__x0001__x0001__x0001__x0001_ÀR@_x0001__x0001__x0001__x0001__x0001__x0001_K@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B@_x0001__x0001__x0001__x0001__x0001_ÀR@_x0001__x0001__x0001__x0001__x0001_ÀR@_x0001__x0001__x0001__x0001__x0001_ÀR@_x0001__x0001__x0001__x0001__x0001_ÀR@_x0001__x0001__x0001__x0001__x0001_ÀR@_x0001__x0001__x0001__x0001__x0001_ÀR@_x0001__x0002__x0001__x0001__x0001__x0001__x0001_ÀR@_x0001__x0001__x0001__x0001__x0001__x0001_O@_x0001__x0001__x0001__x0001__x0001__x0001_M@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B@_x0001__x0001__x0001__x0001__x0001_ÀR@_x0001__x0001__x0001__x0001__x0001_ÀR@_x0001__x0001__x0001__x0001__x0001_ÀR@_x0001__x0001__x0001__x0001__x0001_ÀR@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0002__x0001_ÀR@_x0001__x0001__x0001__x0001__x0001__x0001_&lt;@_x0001__x0001__x0001__x0001__x0001_ÀR@_x0001__x0001__x0001__x0001__x0001_G@_x0001__x0001__x0001__x0001__x0001_ÀR@_x0001__x0001__x0001__x0001__x0001_ÀR@_x0001__x0001__x0001__x0001__x0001_ÀR@_x0001__x0001__x0001__x0001__x0001_ÀR@_x0001__x0001__x0001__x0001__x0001__x0001_P@_x0001__x0001__x0001__x0001__x0001_ÀR@_x0001__x0001__x0001__x0001__x0001__x0001_Q@_x0001__x0001__x0001__x0001__x0001_ÀR@_x0001__x0001__x0001__x0001__x0001_ÀR@_x0001__x0001__x0001__x0001__x0001_ÀR@_x0001__x0001__x0001__x0001__x0001_ÀR@_x0001__x0001__x0001__x0001__x0001_ÀR@_x0001__x0001__x0001__x0001__x0001_ÀR@_x0001__x0001__x0001__x0001__x0001__x0001_8@_x0001__x0001__x0001__x0001__x0001_ÀR@_x0001__x0001__x0001__x0001__x0001_ÀR@_x0001__x0001__x0001__x0001__x0001_ÀR@_x0001__x0001__x0001__x0001__x0001_ÀR@_x0001__x0001__x0001__x0001__x0001_ÀR@_x0001__x0001__x0001__x0001__x0001_ÀR@_x0001__x0001__x0001__x0001__x0001__x0001_&lt;@_x0001__x0001__x0001__x0001__x0001_ÀR@_x0001__x0001__x0001__x0001__x0001_ÀR@_x0001__x0001__x0001__x0001__x0001_B@_x0001__x0001__x0001__x0001__x0001_ÀR@_x0001__x0001__x0001__x0001__x0001_ÀR@_x0001__x0001__x0001__x0001__x0001_ÀR@_x0001__x0001__x0001__x0001__x0001_ÀR@_x0001__x0002__x0001__x0001__x0001__x0001__x0001_ÀR@_x0001__x0001__x0001__x0001__x0001__x0001_&lt;@_x0001__x0001__x0001__x0001__x0001_ÀR@_x0001__x0001__x0001__x0001__x0001_ÀR@_x0001__x0001__x0001__x0001__x0001_ÀR@_x0001__x0001__x0001__x0001__x0001__x0001_L@_x0001__x0001__x0001__x0001__x0001_ÀR@_x0001__x0001__x0001__x0001__x0001_ÀR@_x0001__x0001__x0001__x0001__x0001_ÀR@_x0001__x0001__x0001__x0001__x0001_ÀR@_x0001__x0001__x0001__x0001__x0001_ÀR@_x0001__x0001__x0001__x0001__x0001_B@_x0001__x0001__x0001__x0001__x0001_@@_x0001__x0001__x0001__x0001__x0001_ÀR@_x0001__x0001__x0001__x0001__x0001_ÀR@_x0001__x0001__x0001__x0001__x0001__x0001_&lt;@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K@_x0001__x0001__x0001__x0001__x0001__x0002__x0001_ÀR@_x0001__x0001__x0001__x0001__x0001_ÀR@_x0001__x0001__x0001__x0001__x0001_ÀR@_x0001__x0001__x0001__x0001__x0001__x0001_F@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I@_x0001__x0001__x0001__x0001__x0001__x0001_G@_x0001__x0001__x0001__x0001__x0001_ÀR@_x0001__x0001__x0001__x0001__x0001_ÀR@_x0001__x0001__x0001__x0001__x0001__x0001_&lt;@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lt;@_x0001__x0001__x0001__x0001__x0001_ÀR@_x0001__x0001__x0001__x0001__x0001_ÀR@_x0001__x0001__x0001__x0001__x0001_ÀR@_x0001__x0002__x0001__x0001__x0001__x0001__x0001_ÀR@_x0001__x0001__x0001__x0001__x0001_ÀR@_x0001__x0001__x0001__x0001__x0001_ÀR@_x0001__x0001__x0001__x0001__x0001_ÀR@_x0001__x0001__x0001__x0001__x0001_ÀR@_x0001__x0001__x0001__x0001__x0001_ÀR@_x0001__x0001__x0001__x0001__x0001__x0001_H@_x0001__x0001__x0001__x0001__x0001__x0001_@@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_x0001_B@_x0001__x0001__x0001__x0001__x0001_ÀR@_x0001__x0001__x0001__x0001__x0001__x0001_P@_x0001__x0001__x0001__x0001__x0001_ÀR@_x0001__x0001__x0001__x0001__x0001_ÀR@_x0001__x0001__x0001__x0001__x0001_ÀR@_x0001__x0001__x0001__x0001__x0001_ÀR@_x0001__x0001__x0001__x0001__x0001_ÀR@_x0001__x0001__x0001__x0001__x0001_B@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_x0002__x0001_ÀR@_x0001__x0001__x0001__x0001__x0001_ÀR@_x0001__x0001__x0001__x0001__x0001__x0001_?@_x0001__x0001__x0001__x0001__x0001_ÀR@_x0001__x0001__x0001__x0001__x0001__x0001_O@_x0001__x0001__x0001__x0001__x0001__x0001_B@_x0001__x0001__x0001__x0001__x0001_ÀR@_x0001__x0001__x0001__x0001__x0001_ÀR@_x0001__x0001__x0001__x0001__x0001_ÀR@_x0001__x0001__x0001__x0001__x0001_D@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_x0001_O@_x0001__x0001__x0001__x0001__x0001_ÀR@_x0001__x0001__x0001__x0001__x0001_ÀR@_x0001__x0001__x0001__x0001__x0001_ÀR@_x0001__x0001__x0001__x0001__x0001_ÀR@_x0001__x0001__x0001__x0001__x0001_ÀR@_x0001__x0001__x0001__x0001__x0001_ÀR@_x0001__x0001__x0001__x0001__x0001_ÀR@_x0001__x0002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F@_x0001__x0001__x0001__x0001__x0001_B@_x0001__x0001__x0001__x0001__x0001_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I@_x0001__x0001__x0001__x0001__x0001_ÀR@_x0001__x0001__x0001__x0001__x0001_ÀR@_x0001__x0001__x0001__x0001__x0001_ÀR@_x0001__x0001__x0001__x0001__x0001__x0001_&gt;@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ÀR@_x0001__x0001__x0001__x0001__x0001_ÀR@_x0001__x0001__x0001__x0001__x0001_ÀR@_x0001__x0001__x0001__x0001__x0001_ÀR@_x0001__x0001__x0001__x0001__x0001_ÀR@_x0001__x0001__x0001__x0001__x0001__x0001_&lt;@_x0001__x0001__x0001__x0001__x0001_ÀR@_x0001__x0001__x0001__x0001__x0001_ÀR@_x0001__x0001__x0001__x0001__x0001_I@_x0001__x0001__x0001__x0001__x0001_ÀR@_x0001__x0001__x0001__x0001__x0001_ÀR@_x0001__x0001__x0001__x0001__x0001__x0001_G@_x0001__x0001__x0001__x0001__x0001_ÀR@_x0001__x0001__x0001__x0001__x0001__x0001_B@_x0001__x0001__x0001__x0001__x0001__x0001_&lt;@_x0001__x0001__x0001__x0001__x0001_H@_x0001__x0001__x0001__x0001__x0001_H@_x0001__x0001__x0001__x0001__x0001_ÀR@_x0001__x0001__x0001__x0001__x0001_ÀR@_x0001__x0001__x0001__x0001__x0001_ÀR@_x0001__x0001__x0001__x0001__x0001_B@_x0001__x0001__x0001__x0001__x0001_ÀR@_x0001__x0001__x0001__x0001__x0001_ÀR@_x0001__x0001__x0001__x0001__x0001__x0001_8@_x0001__x0001__x0001__x0001__x0001__x0001_M@_x0001__x0001__x0001__x0001__x0001_B@_x0001__x0001__x0001__x0001__x0001_ÀR@_x0001__x0001__x0001__x0001__x0001__x0001_=@_x0001__x0001__x0001__x0001__x0001_ÀR@_x0001__x0001__x0001__x0001__x0001_ÀR@_x0001__x0001__x0001__x0001__x0001__x0001_O@_x0001__x0002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Q@_x0001__x0001__x0001__x0001__x0001_E@_x0001__x0001__x0001__x0001__x0001_ÀR@_x0001__x0001__x0001__x0001__x0001_ÀR@_x0001__x0001__x0001__x0001__x0001_ÀR@_x0001__x0001__x0001__x0001__x0001_H@_x0001__x0001__x0001__x0001__x0001_ÀR@_x0001__x0001__x0001__x0001__x0001_ÀR@_x0001__x0001__x0001__x0001__x0001_ÀR@_x0001__x0001__x0001__x0001__x0001_ÀR@_x0001__x0001__x0001__x0001__x0001__x0001_A@_x0001__x0001__x0001__x0001__x0001_ÀR@_x0001__x0001__x0001__x0001__x0001_@@_x0001__x0001__x0001__x0001__x0001_ÀR@_x0001__x0001__x0001__x0001__x0001_ÀR@_x0001__x0001__x0001__x0001__x0001__x0001_G@_x0001__x0001__x0001__x0001__x0001_ÀR@_x0001__x0001__x0001__x0001__x0001_ÀR@_x0001__x0001__x0001__x0001__x0001__x0002__x0001_ÀR@_x0001__x0001__x0001__x0001__x0001_H@_x0001_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A@_x0001__x0001__x0001__x0001__x0001_ÀR@_x0001__x0001__x0001__x0001__x0001_ÀR@_x0001__x0001__x0001__x0001__x0001_ÀR@_x0001__x0001__x0001__x0001__x0001_ÀR@_x0001__x0001__x0001__x0001__x0001_ÀR@_x0001__x0001__x0001__x0001__x0001__x0001_8@_x0001__x0001__x0001__x0001__x0001_ÀR@_x0001__x0001__x0001__x0001__x0001_ÀR@_x0001__x0001__x0001__x0001__x0001_O@_x0001__x0001__x0001__x0001__x0001_ÀR@_x0001__x0001__x0001__x0001__x0001_M@_x0001__x0001__x0001__x0001__x0001_O@_x0001__x0001__x0001__x0001__x0001_ÀR@_x0001__x0001__x0001__x0001__x0001_ÀR@_x0001__x0001__x0001__x0001__x0001_ÀR@_x0001__x0001__x0001__x0001__x0001_ÀR@_x0001__x0001__x0001__x0001__x0001__x0001_C@_x0001__x0001__x0001__x0001__x0001_ÀR@_x0001__x0001__x0001__x0001__x0001_ÀR@_x0001__x0001__x0001__x0001__x0001_ÀR@_x0001__x0001__x0001__x0001__x0001_C@_x0001__x0002__x0001__x0001__x0001__x0001__x0001_ÀR@_x0001__x0001__x0001__x0001__x0001__x0001_J@_x0001__x0001__x0001__x0001__x0001_ÀR@_x0001__x0001__x0001__x0001__x0001_ÀR@_x0001__x0001__x0001__x0001__x0001_ÀR@_x0001__x0001__x0001__x0001__x0001_ÀR@_x0001__x0001__x0001__x0001__x0001_ÀR@_x0001__x0001__x0001__x0001__x0001_C@_x0001__x0001__x0001__x0001__x0001_B@_x0001__x0001__x0001__x0001__x0001_ÀR@_x0001__x0001__x0001__x0001__x0001_ÀR@_x0001__x0001__x0001__x0001__x0001__x0001_G@_x0001__x0001__x0001__x0001__x0001_ÀR@_x0001__x0001__x0001__x0001__x0001_ÀR@_x0001__x0001__x0001__x0001__x0001_ÀR@_x0001__x0001__x0001__x0001__x0001_R@_x0001__x0001__x0001__x0001__x0001__x0001_G@_x0001__x0001__x0001__x0001__x0001_ÀR@_x0001__x0001__x0001__x0001__x0001__x0001_=@_x0001__x0001__x0001__x0001__x0001_ÀR@_x0001__x0001__x0001__x0001__x0001_ÀR@_x0001__x0001__x0001__x0001__x0001_ÀR@_x0001__x0001__x0001__x0001__x0001__x0001_M@_x0001__x0001__x0001__x0001__x0001_J@_x0001__x0001__x0001__x0001__x0001_ÀR@_x0001__x0001__x0001__x0001__x0001__x0001_J@_x0001__x0001__x0001__x0001__x0001_ÀR@_x0001__x0001__x0001__x0001__x0001__x0001_@@_x0001__x0001__x0001__x0001__x0001_ÀR@_x0001__x0001__x0001__x0001__x0001__x0001_E@_x0001__x0001__x0001__x0001__x0001_ÀR@_x0001__x0001__x0001__x0001__x0001__x0002__x0001_D@_x0001__x0001__x0001__x0001__x0001_ÀR@_x0001__x0001__x0001__x0001__x0001_ÀR@_x0001__x0001__x0001__x0001__x0001__x0001_P@_x0001__x0001__x0001__x0001__x0001_ÀR@_x0001__x0001__x0001__x0001__x0001_ÀR@_x0001__x0001__x0001__x0001__x0001_ÀR@_x0001__x0001__x0001__x0001__x0001__x0001_@@_x0001__x0001__x0001__x0001__x0001_G@_x0001_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ÀR@_x0001__x0002__x0001__x0001__x0001__x0001__x0001_ÀR@_x0001__x0001__x0001__x0001__x0001_N@_x0001__x0001__x0001__x0001__x0001__x0001_K@_x0001__x0001__x0001__x0001__x0001_ÀR@_x0001__x0001__x0001__x0001__x0001_ÀR@_x0001__x0001__x0001__x0001__x0001_ÀR@_x0001__x0001__x0001__x0001__x0001_ÀR@_x0001__x0001__x0001__x0001__x0001__x0001_C@_x0001__x0001__x0001__x0001__x0001_ÀR@_x0001__x0001__x0001__x0001__x0001_B@_x0001__x0001__x0001__x0001__x0001_ÀR@_x0001__x0001__x0001__x0001__x0001__x0001_=@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M@_x0001__x0001__x0001__x0001__x0001__x0002__x0001__x0001_&lt;@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A@_x0001__x0001__x0001__x0001__x0001_ÀR@_x0001__x0001__x0001__x0001__x0001_ÀR@_x0001__x0001__x0001__x0001__x0001_ÀR@_x0001__x0001__x0001__x0001__x0001_ÀR@_x0001__x0001__x0001__x0001__x0001_G@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lt;@_x0001__x0001__x0001__x0001__x0001_ÀR@_x0001__x0001__x0001__x0001__x0001__x0001_Q@_x0001__x0001__x0001__x0001__x0001_ÀR@_x0001__x0001__x0001__x0001__x0001_ÀR@_x0001__x0001__x0001__x0001__x0001_ÀR@_x0001__x0002__x0001__x0001__x0001__x0001__x0001_G@_x0001__x0001__x0001__x0001__x0001_ÀR@_x0001__x0001__x0001__x0001__x0001_ÀR@_x0001__x0001__x0001__x0001__x0001_ÀR@_x0001__x0001__x0001__x0001__x0001_ÀR@_x0001__x0001__x0001__x0001__x0001_ÀR@_x0001__x0001__x0001__x0001__x0001_O@_x0001__x0001__x0001__x0001__x0001_ÀR@_x0001__x0001__x0001__x0001__x0001_ÀR@_x0001__x0001__x0001__x0001__x0001_@@_x0001__x0001__x0001__x0001__x0001_ÀR@_x0001__x0001__x0001__x0001__x0001__x0001_J@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E@_x0001__x0001__x0001__x0001__x0001_ÀR@_x0001__x0001__x0001__x0001__x0001_ÀR@_x0001__x0001__x0001__x0001__x0001_ÀR@_x0001__x0001__x0001__x0001__x0001__x0002__x0001_ÀR@_x0001__x0001__x0001__x0001__x0001_ÀR@_x0001__x0001__x0001__x0001__x0001_ÀR@_x0001__x0001__x0001__x0001__x0001_ÀR@_x0001__x0001__x0001__x0001__x0001_ÀR@_x0001__x0001__x0001__x0001__x0001_ÀR@_x0001__x0001__x0001__x0001__x0001__x0001_A@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N@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M@_x0001__x0001__x0001__x0001__x0001_ÀR@_x0001__x0001__x0001__x0001__x0001_ÀP@_x0001__x0001__x0001__x0001__x0001_ÀR@_x0001__x0001__x0001__x0001__x0001_ÀR@_x0001__x0001__x0001__x0001__x0001_ÀR@_x0001__x0001__x0001__x0001__x0001_ÀR@_x0001__x0001__x0001__x0001__x0001_ÀR@_x0001__x0001__x0001__x0001__x0001_J@_x0001__x0001__x0001__x0001__x0001_ÀR@_x0001__x0002__x0001__x0001__x0001__x0001__x0001_M@_x0001__x0001__x0001__x0001__x0001_ÀR@_x0001__x0001__x0001__x0001__x0001_ÀR@_x0001__x0001__x0001__x0001__x0001_ÀR@_x0001__x0001__x0001__x0001__x0001_P@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P@_x0001__x0001__x0001__x0001__x0001_ÀQ@_x0001__x0001__x0001__x0001__x0001_ÀR@_x0001__x0001__x0001__x0001__x0001_ÀR@_x0001__x0001__x0001__x0001__x0001__x0001_&lt;@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G@_x0001__x0001__x0001__x0001__x0001_ÀR@_x0001__x0001__x0001__x0001__x0001_ÀR@_x0001__x0001__x0001__x0001__x0001_H@_x0001__x0001__x0001__x0001__x0001__x0001_E@_x0001__x0001__x0001__x0001__x0001_ÀR@_x0001__x0001__x0001__x0001__x0001_ÀR@_x0001__x0001__x0001__x0001__x0001_ÀQ@_x0001__x0001__x0001__x0001__x0001_ÀR@_x0001__x0001__x0001__x0001__x0001_ÀR@_x0001__x0001__x0001__x0001__x0001_ÀR@_x0001__x0001__x0001__x0001__x0001_ÀR@_x0001__x0001__x0001__x0001__x0001_E@_x0001__x0001__x0001__x0001__x0001_ÀR@_x0001__x0001__x0001__x0001__x0001_ÀR@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E@_x0001__x0001__x0001__x0001__x0001_ÀR@_x0001__x0001__x0001__x0001__x0001_ÀR@_x0001__x0001__x0001__x0001__x0001_ÀR@_x0001__x0001__x0001__x0001__x0001_ÀR@_x0001__x0001__x0001__x0001__x0001_ÀR@_x0001__x0002__x0001__x0001__x0001__x0001__x0001__x0001_:@_x0001__x0001__x0001__x0001__x0001_J@_x0001__x0001__x0001__x0001__x0001_@@_x0001__x0001__x0001__x0001__x0001_ÀR@_x0001__x0001__x0001__x0001__x0001_ÀR@_x0001__x0001__x0001__x0001__x0001_ÀR@_x0001__x0001__x0001__x0001__x0001_ÀR@_x0001__x0001__x0001__x0001__x0001__x0001_C@_x0001__x0001__x0001__x0001__x0001__x0001_J@_x0001__x0001__x0001__x0001__x0001_ÀR@_x0001__x0001__x0001__x0001__x0001_G@_x0001__x0001__x0001__x0001__x0001_ÀR@_x0001__x0001__x0001__x0001__x0001__x0001_P@_x0001__x0001__x0001__x0001__x0001_ÀR@_x0001__x0001__x0001__x0001__x0001_ÀR@_x0001__x0001__x0001__x0001__x0001_ÀR@_x0001__x0001__x0001__x0001__x0001_ÀR@_x0001__x0001__x0001__x0001__x0001_ÀR@_x0001__x0001__x0001__x0001__x0001_ÀR@_x0001__x0001__x0001__x0001__x0001_G@_x0001__x0001__x0001__x0001__x0001_ÀR@_x0001__x0001__x0001__x0001__x0001_ÀR@_x0001__x0001__x0001__x0001__x0001_ÀR@_x0001__x0001__x0001__x0001__x0001__x0001_&lt;@_x0001__x0001__x0001__x0001__x0001_ÀR@_x0001__x0001__x0001__x0001__x0001_ÀR@_x0001__x0001__x0001__x0001__x0001_ÀR@_x0001__x0001__x0001__x0001__x0001__x0001_J@_x0001__x0001__x0001__x0001__x0001__x0001_Q@_x0001__x0001__x0001__x0001__x0001_ÀR@_x0001__x0001__x0001__x0001__x0001__x0001_:@_x0001__x0001__x0001__x0001__x0001__x0002__x0001_ÀR@_x0001__x0001__x0001__x0001__x0001_ÀR@_x0001__x0001__x0001__x0001__x0001_ÀR@_x0001__x0001__x0001__x0001__x0001_ÀR@_x0001__x0001__x0001__x0001__x0001_ÀR@_x0001__x0001__x0001__x0001__x0001_ÀR@_x0001__x0001__x0001__x0001__x0001_ÀR@_x0001__x0001__x0001__x0001__x0001_D@_x0001__x0001__x0001__x0001__x0001_ÀR@_x0001__x0001__x0001__x0001__x0001_ÀR@_x0001__x0001__x0001__x0001__x0001_ÀR@_x0001__x0001__x0001__x0001__x0001_ÀR@_x0001__x0001__x0001__x0001__x0001_E@_x0001__x0001__x0001__x0001__x0001_ÀR@_x0001__x0001__x0001__x0001__x0001__x0001_L@_x0001__x0001__x0001__x0001__x0001__x0001_L@_x0001__x0001__x0001__x0001__x0001__x0001_J@_x0001__x0001__x0001__x0001__x0001__x0001_@@_x0001__x0001__x0001__x0001__x0001_ÀR@_x0001__x0001__x0001__x0001__x0001_ÀR@_x0001__x0001__x0001__x0001__x0001__x0001_J@_x0001__x0001__x0001__x0001__x0001_ÀR@_x0001__x0001__x0001__x0001__x0001_ÀR@_x0001__x0001__x0001__x0001__x0001_ÀR@_x0001__x0001__x0001__x0001__x0001__x0001_?@_x0001__x0001__x0001__x0001__x0001_ÀR@_x0001__x0001__x0001__x0001__x0001_ÀR@_x0001__x0001__x0001__x0001__x0001_P@_x0001__x0001__x0001__x0001__x0001_ÀR@_x0001__x0001__x0001__x0001__x0001_ÀR@_x0001__x0001__x0001__x0001__x0001_@R@_x0001__x0001__x0001__x0001__x0001_ÀR@_x0001__x0002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P@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G@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E@_x0001__x0001__x0001__x0001__x0001_ÀR@_x0001__x0001__x0001__x0001__x0001_ÀR@_x0001__x0001__x0001__x0001__x0001_ÀR@_x0001__x0001__x0001__x0001__x0001__x0002__x0001__x0001_K@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H@_x0001__x0001__x0001__x0001__x0001_ÀR@_x0001__x0001__x0001__x0001__x0001_ÀR@_x0001__x0001__x0001__x0001__x0001__x0001_&lt;@_x0001__x0001__x0001__x0001__x0001_ÀR@_x0001__x0001__x0001__x0001__x0001_ÀR@_x0001__x0001__x0001__x0001__x0001__x0001_E@_x0001__x0001__x0001__x0001__x0001_H@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G@_x0001__x0001__x0001__x0001__x0001_ÀR@_x0001__x0001__x0001__x0001__x0001_ÀR@_x0001__x0002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D@_x0001__x0001__x0001__x0001__x0001_G@_x0001__x0001__x0001__x0001__x0001_M@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H@_x0001__x0001__x0001__x0001__x0001__x0001_&lt;@_x0001__x0001__x0001__x0001__x0001__x0001_E@_x0001__x0001__x0001__x0001__x0001_ÀR@_x0001__x0001__x0001__x0001__x0001_ÀR@_x0001__x0001__x0001__x0001__x0001__x0002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A@_x0001__x0001__x0001__x0001__x0001_ÀR@_x0001__x0001__x0001__x0001__x0001_ÀR@_x0001__x0001__x0001__x0001__x0001__x0001_&lt;@_x0001__x0001__x0001__x0001__x0001_P@_x0001__x0001__x0001__x0001__x0001__x0001_=@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J@_x0001__x0001__x0001__x0001__x0001__x0001_A@_x0001__x0001__x0001__x0001__x0001_ÀR@_x0001__x0001__x0001__x0001__x0001_ÀR@_x0001__x0001__x0001__x0001__x0001_ÀR@_x0001__x0001__x0001__x0001__x0001_ÀR@_x0001__x0001__x0001__x0001__x0001_D@_x0001__x0001__x0001__x0001__x0001_ÀR@_x0001__x0001__x0001__x0001__x0001_@Q@_x0001__x0002__x0001__x0001__x0001__x0001__x0001_ÀR@_x0001__x0001__x0001__x0001__x0001_ÀR@_x0001__x0001__x0001__x0001__x0001_L@_x0001__x0001__x0001__x0001__x0001_ÀR@_x0001__x0001__x0001__x0001__x0001_ÀR@_x0001_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J@_x0001__x0001__x0001__x0001__x0001_C@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A@_x0001__x0001__x0001__x0001__x0001_@@_x0001__x0001__x0001__x0001__x0001_ÀR@_x0001__x0001__x0001__x0001__x0001_ÀR@_x0001__x0001__x0001__x0001__x0001_ÀR@_x0001__x0001__x0001__x0001__x0001_ÀR@_x0001__x0001__x0001__x0001__x0001__x0001_R@_x0001__x0001__x0001__x0001__x0001_ÀR@_x0001__x0001__x0001__x0001__x0001__x0001_Q@_x0001__x0001__x0001__x0001__x0001_ÀR@_x0001__x0001__x0001__x0001__x0001_ÀR@_x0001__x0001__x0001__x0001__x0001_C@_x0001__x0001__x0001__x0001__x0001_B@_x0001__x0001__x0001__x0001__x0001_ÀR@_x0001__x0001__x0001__x0001__x0001_ÀR@_x0001__x0001__x0001__x0001__x0001_ÀR@_x0001__x0002__x0001__x0001__x0001__x0001__x0001_C@_x0001__x0001__x0001__x0001__x0001_ÀR@_x0001__x0001__x0001__x0001__x0001_ÀR@_x0001__x0001__x0001__x0001__x0001_ÀR@_x0001__x0001__x0001__x0001__x0001_ÀR@_x0001__x0001__x0001__x0001__x0001_ÀR@_x0001__x0001__x0001__x0001__x0001__x0001_&lt;@_x0001__x0001__x0001__x0001__x0001_ÀR@_x0001__x0001__x0001__x0001__x0001_ÀR@_x0001__x0001__x0001__x0001__x0001__x0001_@@_x0001__x0001__x0001__x0001__x0001_ÀR@_x0001__x0001__x0001__x0001__x0001_C@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P@_x0001__x0001__x0001__x0001__x0001__x0001_9@_x0001__x0001__x0001__x0001__x0001__x0001_B@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_x0001_C@_x0001__x0001__x0001__x0001__x0001_ÀR@_x0001__x0001__x0001__x0001__x0001_ÀR@_x0001__x0001__x0001__x0001__x0001_ÀR@_x0001__x0001__x0001__x0001__x0001__x0001_&lt;@_x0001__x0001__x0001__x0001__x0001_ÀR@_x0001__x0001__x0001__x0001__x0001_ÀR@_x0001__x0001__x0001__x0001__x0001__x0001_E@_x0001__x0001__x0001__x0001__x0001_ÀR@_x0001__x0001__x0001__x0001__x0001_ÀR@_x0001__x0001__x0001__x0001__x0001_G@_x0001__x0001__x0001__x0001__x0001__x0001_@@_x0001__x0001__x0001__x0001__x0001_ÀR@_x0001__x0001__x0001__x0001__x0001_ÀR@_x0001__x0001__x0001__x0001__x0001_ÀR@_x0001__x0002__x0001__x0001__x0001__x0001__x0001_ÀR@_x0001__x0001__x0001__x0001__x0001_ÀR@_x0001__x0001__x0001__x0001__x0001__x0001_A@_x0001__x0001__x0001__x0001__x0001__x0001_A@_x0001__x0001__x0001__x0001__x0001__x0001_=@_x0001__x0001__x0001__x0001__x0001_ÀR@_x0001__x0001__x0001__x0001__x0001_ÀR@_x0001__x0001__x0001__x0001__x0001_ÀR@_x0001__x0001__x0001__x0001__x0001_ÀR@_x0001__x0001__x0001__x0001__x0001_ÀR@_x0001__x0001__x0001__x0001__x0001_M@_x0001__x0001__x0001__x0001__x0001_ÀR@_x0001__x0001__x0001__x0001__x0001_ÀR@_x0001__x0001__x0001__x0001__x0001_ÀR@_x0001__x0001__x0001__x0001__x0001__x0001_H@_x0001__x0001__x0001__x0001__x0001_ÀR@_x0001__x0001__x0001__x0001__x0001_ÀR@_x0001__x0001__x0001__x0001__x0001_ÀR@_x0001__x0001__x0001__x0001__x0001_ÀR@_x0001__x0001__x0001__x0001__x0001__x0001_?@_x0001__x0001__x0001__x0001__x0001_I@_x0001__x0001__x0001__x0001__x0001__x0001_E@_x0001__x0001__x0001__x0001__x0001_ÀR@_x0001__x0001__x0001__x0001__x0001_C@_x0001__x0001__x0001__x0001__x0001_ÀR@_x0001__x0001__x0001__x0001__x0001__x0001_E@_x0001__x0001__x0001__x0001__x0001_ÀR@_x0001__x0001__x0001__x0001__x0001_ÀR@_x0001__x0001__x0001__x0001__x0001_ÀR@_x0001__x0001__x0001__x0001__x0001_ÀR@_x0001__x0001__x0001__x0001__x0001_ÀR@_x0001__x0001__x0001__x0001__x0001__x0002__x0001__x0001_B@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E@_x0001__x0001__x0001__x0001__x0001_ÀR@_x0001__x0001__x0001__x0001__x0001_ÀR@_x0001__x0001__x0001__x0001__x0001_ÀR@_x0001__x0001__x0001__x0001__x0001_ÀR@_x0001__x0001__x0001__x0001__x0001_G@_x0001__x0001__x0001__x0001__x0001_ÀR@_x0001__x0001__x0001__x0001__x0001__x0001_O@_x0001__x0001__x0001__x0001__x0001_ÀR@_x0001__x0001__x0001__x0001__x0001_ÀR@_x0001__x0001__x0001__x0001__x0001__x0001_F@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_x0001_;@_x0001__x0001__x0001__x0001__x0001_ÀR@_x0001__x0001__x0001__x0001__x0001_ÀR@_x0001__x0001__x0001__x0001__x0001_ÀR@_x0001__x0002_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lt;@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G@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0002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D@_x0001__x0001__x0001__x0001__x0001_ÀR@_x0001__x0001__x0001__x0001__x0001_J@_x0001__x0001__x0001__x0001__x0001_ÀR@_x0001__x0001__x0001__x0001__x0001_ÀR@_x0001__x0001__x0001__x0001__x0001_ÀR@_x0001__x0001__x0001__x0001__x0001_ÀR@_x0001__x0001__x0001__x0001__x0001_J@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A@_x0001__x0001__x0001__x0001__x0001_ÀR@_x0001__x0001__x0001__x0001__x0001_ÀR@_x0001__x0001__x0001__x0001__x0001_ÀR@_x0001__x0001__x0001__x0001__x0001__x0001_&lt;@_x0001__x0002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B@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A@_x0001__x0001__x0001__x0001__x0001_ÀR@_x0001__x0001__x0001__x0001__x0001_ÀR@_x0001__x0001__x0001__x0001__x0001_ÀR@_x0001__x0001__x0001__x0001__x0001_ÀR@_x0001__x0001__x0001__x0001__x0001_ÀR@_x0001__x0001__x0001__x0001__x0001_M@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ÀR@_x0001__x0001__x0001__x0001__x0001__x0001_;@_x0001__x0001__x0001__x0001__x0001_ÀR@_x0001__x0001__x0001__x0001__x0001_ÀR@_x0001__x0001__x0001__x0001__x0001_ÀR@_x0001__x0001__x0001__x0001__x0001_B@_x0001__x0001__x0001__x0001__x0001__x0001_&lt;@_x0001__x0001__x0001__x0001__x0001__x0001_R@_x0001__x0001__x0001__x0001__x0001__x0001_R@_x0001__x0001__x0001__x0001__x0001_ÀR@_x0001__x0001__x0001__x0001__x0001_ÀR@_x0001__x0001__x0001__x0001__x0001_ÀR@_x0001__x0001__x0001__x0001__x0001_ÀR@_x0001__x0001__x0001__x0001__x0001_ÀR@_x0001__x0001__x0001__x0001__x0001__x0001_H@_x0001__x0001__x0001__x0001__x0001_E@_x0001__x0001__x0001__x0001__x0001_ÀR@_x0001__x0001__x0001__x0001__x0001_B@_x0001__x0001__x0001__x0001__x0001_ÀR@_x0001__x0001__x0001__x0001__x0001_ÀR@_x0001__x0001__x0001__x0001__x0001_ÀR@_x0001__x0001__x0001__x0001__x0001_ÀR@_x0001__x0001__x0001__x0001__x0001_ÀR@_x0001__x0001__x0001__x0001__x0001_B@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0002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C@_x0001__x0001__x0001__x0001__x0001_ÀR@_x0001__x0001__x0001__x0001__x0001_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8@_x0001__x0001__x0001__x0001__x0001_ÀR@_x0001__x0001__x0001__x0001__x0001__x0001_A@_x0001__x0001__x0001__x0001__x0001_ÀR@_x0001__x0001__x0001__x0001__x0001_B@_x0001__x0001__x0001__x0001__x0001__x0002__x0001_ÀR@_x0001__x0001__x0001__x0001__x0001_ÀR@_x0001__x0001__x0001__x0001__x0001_ÀR@_x0001__x0001__x0001__x0001__x0001_D@_x0001__x0001__x0001__x0001__x0001__x0001_A@_x0001__x0001__x0001__x0001__x0001_ÀR@_x0001__x0001__x0001__x0001__x0001_ÀR@_x0001__x0001__x0001__x0001__x0001__x0001_@@_x0001__x0001__x0001__x0001__x0001_ÀR@_x0001__x0001__x0001__x0001__x0001_ÀR@_x0001__x0001__x0001__x0001__x0001__x0001_B@_x0001__x0001__x0001__x0001__x0001_D@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D@_x0001__x0001__x0001__x0001__x0001_ÀR@_x0001__x0002__x0001__x0001__x0001__x0001__x0001_ÀR@_x0001__x0001__x0001__x0001__x0001_ÀR@_x0001__x0001__x0001__x0001__x0001_ÀR@_x0001__x0001__x0001__x0001__x0001_ÀR@_x0001__x0001__x0001__x0001__x0001_ÀR@_x0001__x0001__x0001__x0001__x0001_ÀR@_x0001__x0001__x0001__x0001__x0001__x0001_F@_x0001__x0001__x0001__x0001__x0001_ÀR@_x0001__x0001__x0001__x0001__x0001_ÀR@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_x0001_G@_x0001__x0001__x0001__x0001__x0001_G@_x0001__x0001__x0001__x0001__x0001_ÀR@_x0001__x0001__x0001__x0001__x0001_ÀR@_x0001__x0001__x0001__x0001__x0001_ÀR@_x0001__x0001__x0001__x0001__x0001_ÀR@_x0001__x0001__x0001__x0001__x0001_ÀR@_x0001__x0001__x0001__x0001__x0001__x0001_P@_x0001__x0001__x0001__x0001__x0001__x0002__x0001_ÀR@_x0001__x0001__x0001__x0001__x0001_ÀR@_x0001__x0001__x0001__x0001__x0001_ÀR@_x0001__x0001__x0001__x0001__x0001__x0001_C@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C@_x0001__x0001__x0001__x0001__x0001_ÀR@_x0001__x0001__x0001__x0001__x0001__x0001_L@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0002__x0001__x0001__x0001__x0001__x0001_ÀR@_x0001__x0001__x0001__x0001__x0001_ÀR@_x0001__x0001__x0001__x0001__x0001_ÀR@_x0001__x0001__x0001__x0001__x0001_ÀR@_x0001__x0001__x0001__x0001__x0001_N@_x0001__x0001__x0001__x0001__x0001_ÀR@_x0001__x0001__x0001__x0001__x0001_ÀR@_x0001__x0001__x0001__x0001__x0001_ÀR@_x0001__x0001__x0001__x0001__x0001_ÀR@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K@_x0001__x0001__x0001__x0001__x0001_ÀR@_x0001__x0001__x0001__x0001__x0001_ÀR@_x0001__x0001__x0001__x0001__x0001__x0001_?@_x0001__x0001__x0001__x0001__x0001_ÀR@_x0001__x0001__x0001__x0001__x0001_ÀR@_x0001__x0001__x0001__x0001__x0001_B@_x0001__x0001__x0001__x0001__x0001_ÀR@_x0001__x0001__x0001__x0001__x0001_ÀR@_x0001__x0001__x0001__x0001__x0001_C@_x0001__x0001__x0001__x0001__x0001_ÀR@_x0001__x0001__x0001__x0001__x0001__x0002__x0001_ÀR@_x0001__x0001__x0001__x0001__x0001_ÀR@_x0001__x0001__x0001__x0001__x0001_ÀR@_x0001__x0001__x0001__x0001__x0001_ÀR@_x0001__x0001__x0001__x0001__x0001_ÀR@_x0001__x0001__x0001__x0001__x0001_ÀR@_x0001__x0001__x0001__x0001__x0001__x0001_C@_x0001__x0001__x0001__x0001__x0001_ÀR@_x0001__x0001__x0001__x0001__x0001__x0001_J@_x0001__x0001__x0001__x0001__x0001_ÀR@_x0001__x0001__x0001__x0001__x0001_O@_x0001__x0001__x0001__x0001__x0001_ÀR@_x0001__x0001__x0001__x0001__x0001_L@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L@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E@_x0001__x0001__x0001__x0001__x0001_ÀR@_x0001__x0001__x0001__x0001__x0001_ÀR@_x0001__x0002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M@_x0001__x0001__x0001__x0001__x0001_ÀR@_x0001__x0001__x0001__x0001__x0001_ÀR@_x0001__x0001__x0001__x0001__x0001_ÀR@_x0001__x0001__x0001__x0001__x0001__x0001_A@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P@_x0001__x0001__x0001__x0001__x0001_ÀR@_x0001__x0001__x0001__x0001__x0001_ÀR@_x0001__x0001__x0001__x0001__x0001_ÀR@_x0001__x0001__x0001__x0001__x0001_ÀR@_x0001__x0001__x0001__x0001__x0001_ÀR@_x0001__x0001__x0001__x0001__x0001_ÀR@_x0001__x0001__x0001__x0001__x0001__x0001_A@_x0001__x0001__x0001__x0001__x0001_ÀR@_x0001__x0001__x0001__x0001__x0001_ÀR@_x0001__x0001__x0001__x0001__x0001_ÀR@_x0001__x0001__x0001__x0001__x0001_@@_x0001__x0001__x0001__x0001__x0001_ÀR@_x0001__x0001__x0001__x0001__x0001_ÀR@_x0001__x0001__x0001__x0001__x0001_ÀR@_x0001__x0001__x0001__x0001__x0001_ÀR@_x0001__x0001__x0001__x0001__x0001_ÀR@_x0001__x0002__x0001__x0001__x0001__x0001__x0001_ÀR@_x0001__x0001__x0001__x0001__x0001_J@_x0001__x0001__x0001__x0001__x0001_ÀR@_x0001__x0001__x0001__x0001__x0001_ÀR@_x0001__x0001__x0001__x0001__x0001_ÀR@_x0001__x0001__x0001__x0001__x0001_ÀR@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A@_x0001__x0001__x0001__x0001__x0001_ÀR@_x0001__x0001__x0001__x0001__x0001_ÀR@_x0001__x0001__x0001__x0001__x0001_ÀR@_x0001__x0001__x0001__x0001__x0001_I@_x0001__x0001__x0001__x0001__x0001_ÀR@_x0001__x0001__x0001__x0001__x0001_ÀR@_x0001__x0001__x0001__x0001__x0001_ÀR@_x0001__x0001__x0001__x0001__x0001_ÀR@_x0001__x0001__x0001__x0001__x0001_ÀR@_x0001__x0001__x0001__x0001__x0001__x0001_8@_x0001__x0001__x0001__x0001__x0001_ÀR@_x0001__x0001__x0001__x0001__x0001__x0002__x0001__x0001_G@_x0001__x0001__x0001__x0001__x0001_ÀR@_x0001__x0001__x0001__x0001__x0001__x0001_G@_x0001__x0001__x0001__x0001__x0001_ÀR@_x0001__x0001__x0001__x0001__x0001_ÀR@_x0001__x0001__x0001__x0001__x0001_ÀR@_x0001__x0001__x0001__x0001__x0001_ÀR@_x0001__x0001__x0001__x0001__x0001_ÀR@_x0001__x0001__x0001__x0001__x0001_L@_x0001__x0001__x0001__x0001__x0001_ÀR@_x0001__x0001__x0001__x0001__x0001__x0001_C@_x0001__x0001__x0001__x0001__x0001_ÀR@_x0001__x0001__x0001__x0001__x0001_ÀR@_x0001__x0001__x0001__x0001__x0001_ÀR@_x0001__x0001__x0001__x0001__x0001_B@_x0001__x0001__x0001__x0001__x0001_B@_x0001__x0001__x0001__x0001__x0001_ÀR@_x0001__x0001__x0001__x0001__x0001__x0001_8@_x0001__x0001__x0001__x0001__x0001_ÀR@_x0001__x0001__x0001__x0001__x0001_ÀR@_x0001__x0001__x0001__x0001__x0001_ÀR@_x0001__x0001__x0001__x0001__x0001__x0001_?@_x0001__x0001__x0001__x0001__x0001__x0001_E@_x0001__x0001__x0001__x0001__x0001_ÀR@_x0001__x0001__x0001__x0001__x0001__x0001_J@_x0001__x0001__x0001__x0001__x0001_ÀR@_x0001__x0001__x0001__x0001__x0001_ÀR@_x0001__x0001__x0001__x0001__x0001_ÀR@_x0001__x0001__x0001__x0001__x0001__x0001_B@_x0001__x0001__x0001__x0001__x0001_ÀR@_x0001__x0001__x0001__x0001__x0001_ÀR@_x0001__x0001__x0001__x0001__x0001_ÀR@_x0001__x0002__x0001__x0001__x0001__x0001__x0001_ÀR@_x0001__x0001__x0001__x0001__x0001_ÀR@_x0001__x0001__x0001__x0001__x0001_ÀR@_x0001__x0001__x0001__x0001__x0001_B@_x0001__x0001__x0001__x0001__x0001_ÀR@_x0001__x0001__x0001__x0001__x0001_ÀR@_x0001__x0001__x0001__x0001__x0001__x0001_M@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H@_x0001__x0001__x0001__x0001__x0001_ÀR@_x0001__x0001__x0001__x0001__x0001_C@_x0001__x0001__x0001__x0001__x0001_ÀR@_x0001__x0001__x0001__x0001__x0001_ÀR@_x0001__x0001__x0001__x0001__x0001_ÀR@_x0001__x0001__x0001__x0001__x0001__x0001_9@_x0001__x0001__x0001__x0001__x0001_ÀR@_x0001__x0001__x0001__x0001__x0001_ÀR@_x0001__x0001__x0001__x0001__x0001__x0001_J@_x0001__x0001__x0001__x0001__x0001_ÀR@_x0001__x0001__x0001__x0001__x0001_ÀR@_x0001__x0001__x0001__x0001__x0001_ÀR@_x0001__x0001__x0001__x0001__x0001_C@_x0001__x0001__x0001__x0001__x0001_ÀR@_x0001__x0001__x0001__x0001__x0001__x0002__x0001_ÀR@_x0001__x0001__x0001__x0001__x0001_ÀR@_x0001__x0001__x0001__x0001__x0001_ÀR@_x0001__x0001__x0001__x0001__x0001_ÀR@_x0001__x0001__x0001__x0001__x0001_ÀR@_x0001__x0001__x0001__x0001__x0001_N@_x0001__x0001__x0001__x0001__x0001_ÀR@_x0001__x0001__x0001__x0001__x0001__x0001_J@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_x0001_E@_x0001__x0001__x0001__x0001__x0001_ÀR@_x0001__x0001__x0001__x0001__x0001_ÀR@_x0001__x0001__x0001__x0001__x0001_C@_x0001__x0001__x0001__x0001__x0001_ÀR@_x0001__x0001__x0001__x0001__x0001_ÀR@_x0001__x0001__x0001__x0001__x0001_ÀR@_x0001__x0001__x0001__x0001__x0001_ÀR@_x0001__x0001__x0001__x0001__x0001_F@_x0001__x0001__x0001__x0001__x0001__x0001_K@_x0001__x0001__x0001__x0001__x0001_ÀR@_x0001__x0001__x0001__x0001__x0001_ÀR@_x0001__x0001__x0001__x0001__x0001_ÀR@_x0001__x0001__x0001__x0001__x0001__x0001_@@_x0001__x0001__x0001__x0001__x0001_ÀR@_x0001__x0001__x0001__x0001__x0001_ÀR@_x0001__x0002__x0001__x0001__x0001__x0001__x0001_ÀR@_x0001__x0001__x0001__x0001__x0001_ÀR@_x0001__x0001__x0001__x0001__x0001_ÀR@_x0001__x0001__x0001__x0001__x0001_ÀR@_x0001__x0001__x0001__x0001__x0001_ÀR@_x0001__x0001__x0001__x0001__x0001__x0001_F@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L@_x0001__x0001__x0001__x0001__x0001_ÀR@_x0001__x0001__x0001__x0001__x0001_ÀR@_x0001__x0001__x0001__x0001__x0001_ÀR@_x0001__x0001__x0001__x0001__x0001_ÀR@_x0001__x0001__x0001__x0001__x0001_ÀR@_x0001__x0001__x0001__x0001__x0001_ÀR@_x0001__x0001__x0001__x0001__x0001_L@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lt;@_x0001__x0001__x0001__x0001__x0001__x0002__x0001_ÀR@_x0001__x0001__x0001__x0001__x0001_ÀR@_x0001__x0001__x0001__x0001__x0001_ÀR@_x0001__x0001__x0001__x0001__x0001_ÀR@_x0001__x0001__x0001__x0001__x0001_ÀR@_x0001__x0001__x0001__x0001__x0001_ÀR@_x0001__x0001__x0001__x0001__x0001__x0001_F@_x0001__x0001__x0001__x0001__x0001_ÀR@_x0001__x0001__x0001__x0001__x0001_B@_x0001__x0001__x0001__x0001__x0001_ÀR@_x0001_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_x0001_&lt;@_x0001__x0001__x0001__x0001__x0001_ÀR@_x0001__x0001__x0001__x0001__x0001_ÀR@_x0001__x0001__x0001__x0001__x0001_ÀR@_x0001__x0001__x0001__x0001__x0001__x0001_H@_x0001__x0001__x0001__x0001__x0001_ÀR@_x0001__x0001__x0001__x0001__x0001__x0001_;@_x0001__x0001__x0001__x0001__x0001__x0001_A@_x0001__x0001__x0001__x0001__x0001_ÀR@_x0001__x0001__x0001__x0001__x0001_ÀR@_x0001__x0001__x0001__x0001__x0001_ÀR@_x0001__x0001__x0001__x0001__x0001__x0001_H@_x0001__x0001__x0001__x0001__x0001_ÀR@_x0001__x0001__x0001__x0001__x0001_ÀR@_x0001__x0001__x0001__x0001__x0001_ÀR@_x0001__x0002__x0001__x0001__x0001__x0001__x0001_ÀR@_x0001__x0001__x0001__x0001__x0001_ÀR@_x0001__x0001__x0001__x0001__x0001_ÀR@_x0001__x0001__x0001__x0001__x0001__x0001_A@_x0001__x0001__x0001__x0001__x0001_ÀR@_x0001__x0001__x0001__x0001__x0001_ÀR@_x0001__x0001__x0001__x0001__x0001__x0001_@@_x0001__x0001__x0001__x0001__x0001__x0001_B@_x0001__x0001__x0001__x0001__x0001_ÀR@_x0001__x0001__x0001__x0001__x0001_R@_x0001__x0001__x0001__x0001__x0001_@@_x0001__x0001__x0001__x0001__x0001_ÀR@_x0001__x0001__x0001__x0001__x0001_ÀR@_x0001__x0001__x0001__x0001__x0001__x0001_&lt;@_x0001__x0001__x0001__x0001__x0001_ÀR@_x0001__x0001__x0001__x0001__x0001_ÀR@_x0001__x0001__x0001__x0001__x0001_C@_x0001__x0001__x0001__x0001__x0001__x0001_;@_x0001__x0001__x0001__x0001__x0001_ÀR@_x0001__x0001__x0001__x0001__x0001_ÀR@_x0001__x0001__x0001__x0001__x0001_ÀR@_x0001__x0001__x0001__x0001__x0001_ÀR@_x0001__x0001__x0001__x0001__x0001_ÀR@_x0001__x0001__x0001__x0001__x0001__x0001_B@_x0001__x0001__x0001__x0001__x0001_ÀR@_x0001__x0001__x0001__x0001__x0001_ÀR@_x0001__x0001__x0001__x0001__x0001_ÀR@_x0001__x0001__x0001__x0001__x0001_ÀR@_x0001__x0001__x0001__x0001__x0001_ÀR@_x0001__x0001__x0001__x0001__x0001_G@_x0001__x0001__x0001__x0001__x0001_D@_x0001__x0001__x0001__x0001__x0001__x0002__x0001_ÀR@_x0001__x0001__x0001__x0001__x0001_ÀR@_x0001__x0001__x0001__x0001__x0001_E@_x0001__x0001__x0001__x0001__x0001__x0001_J@_x0001__x0001__x0001__x0001__x0001_ÀR@_x0001__x0001__x0001__x0001__x0001_ÀR@_x0001__x0001__x0001__x0001__x0001_ÀR@_x0001__x0001__x0001__x0001__x0001_ÀR@_x0001__x0001__x0001__x0001__x0001_ÀR@_x0001__x0001__x0001__x0001__x0001_ÀR@_x0001__x0001__x0001__x0001__x0001_I@_x0001__x0001__x0001__x0001__x0001_ÀR@_x0001__x0001__x0001__x0001__x0001_ÀR@_x0001__x0001__x0001__x0001__x0001_ÀR@_x0001__x0001__x0001__x0001__x0001_ÀR@_x0001__x0001__x0001__x0001__x0001__x0001_K@_x0001__x0001__x0001__x0001__x0001_ÀR@_x0001__x0001__x0001__x0001__x0001_ÀR@_x0001__x0001__x0001__x0001__x0001__x0001_?@_x0001__x0001__x0001__x0001__x0001_H@_x0001__x0001__x0001__x0001__x0001_ÀR@_x0001__x0001__x0001__x0001__x0001_ÀR@_x0001__x0001__x0001__x0001__x0001_ÀR@_x0001__x0001__x0001__x0001__x0001_ÀR@_x0001__x0001__x0001__x0001__x0001_ÀR@_x0001__x0001__x0001__x0001__x0001__x0001_O@_x0001__x0001__x0001__x0001__x0001_@R@_x0001__x0001__x0001__x0001__x0001_ÀR@_x0001__x0001__x0001__x0001__x0001__x0001_E@_x0001__x0001__x0001__x0001__x0001_ÀR@_x0001__x0001__x0001__x0001__x0001_ÀR@_x0001__x0001__x0001__x0001__x0001_ÀR@_x0001__x0002_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P@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H@_x0001__x0001__x0001__x0001__x0001__x0001_Q@_x0001__x0001__x0001__x0001_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D@_x0001__x0001__x0001__x0001__x0001_ÀR@_x0001__x0001__x0001__x0001__x0001_ÀR@_x0001__x0001__x0001__x0001__x0001__x0002__x0001_ÀR@_x0001__x0001__x0001__x0001__x0001_ÀR@_x0001__x0001__x0001__x0001__x0001_ÀR@_x0001__x0001__x0001__x0001__x0001_ÀR@_x0001__x0001__x0001__x0001__x0001_ÀR@_x0001__x0001__x0001__x0001__x0001_ÀR@_x0001__x0001__x0001__x0001__x0001__x0001_P@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P@_x0001__x0001__x0001__x0001__x0001_ÀR@_x0001__x0001__x0001__x0001__x0001_ÀR@_x0001__x0001__x0001__x0001__x0001_ÀR@_x0001__x0001__x0001__x0001__x0001_E@_x0001__x0001__x0001__x0001__x0001_ÀR@_x0001__x0001__x0001__x0001__x0001_ÀR@_x0001__x0001__x0001__x0001__x0001_ÀR@_x0001__x0001__x0001__x0001__x0001_ÀR@_x0001__x0001__x0001__x0001__x0001__x0001_J@_x0001__x0001__x0001__x0001__x0001_ÀR@_x0001__x0001__x0001__x0001__x0001_P@_x0001__x0001__x0001__x0001__x0001_ÀR@_x0001__x0001__x0001__x0001__x0001_C@_x0001__x0001__x0001__x0001__x0001_ÀR@_x0001__x0001__x0001__x0001__x0001_ÀR@_x0001__x0001__x0001__x0001__x0001_ÀR@_x0001__x0002__x0001__x0001__x0001__x0001__x0001__x0001_M@_x0001__x0001__x0001__x0001__x0001_ÀR@_x0001__x0001__x0001__x0001__x0001_ÀR@_x0001__x0001__x0001__x0001__x0001__x0001_A@_x0001__x0001__x0001__x0001__x0001_ÀR@_x0001__x0001__x0001__x0001__x0001_C@_x0001__x0001__x0001__x0001__x0001__x0001_E@_x0001__x0001__x0001__x0001__x0001__x0001_;@_x0001__x0001__x0001__x0001__x0001_ÀR@_x0001__x0001__x0001__x0001__x0001_ÀR@_x0001__x0001__x0001__x0001__x0001_ÀR@_x0001__x0001__x0001__x0001__x0001_ÀR@_x0001__x0001__x0001__x0001__x0001__x0001_B@_x0001__x0001__x0001__x0001__x0001_ÀR@_x0001__x0001__x0001__x0001__x0001_ÀR@_x0001__x0001__x0001__x0001__x0001_ÀR@_x0001__x0001__x0001__x0001__x0001__x0001_&lt;@_x0001__x0001__x0001__x0001__x0001_ÀR@_x0001__x0001__x0001__x0001__x0001_ÀR@_x0001__x0001__x0001__x0001__x0001__x0001_G@_x0001__x0001__x0001__x0001__x0001_ÀR@_x0001__x0001__x0001__x0001__x0001_ÀR@_x0001__x0001__x0001__x0001__x0001_ÀR@_x0001__x0001__x0001__x0001__x0001_ÀR@_x0001__x0001__x0001__x0001__x0001_B@_x0001__x0001__x0001__x0001__x0001_C@_x0001__x0001__x0001__x0001__x0001_ÀR@_x0001__x0001__x0001__x0001__x0001_ÀR@_x0001__x0001__x0001__x0001__x0001_ÀR@_x0001__x0001__x0001__x0001__x0001_ÀR@_x0001__x0001__x0001__x0001__x0001_ÀR@_x0001__x0001__x0001__x0001__x0001__x0002__x0001_ÀR@_x0001__x0001__x0001__x0001__x0001_ÀR@_x0001__x0001__x0001__x0001__x0001_ÀR@_x0001__x0001__x0001__x0001__x0001_ÀR@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C@_x0001__x0001__x0001__x0001__x0001_ÀR@_x0001__x0001__x0001__x0001__x0001_ÀR@_x0001__x0001__x0001__x0001__x0001_ÀR@_x0001__x0001__x0001__x0001__x0001__x0001_?@_x0001__x0001__x0001__x0001__x0001_ÀR@_x0001__x0001__x0001__x0001__x0001_@Q@_x0001__x0001__x0001__x0001__x0001_ÀR@_x0001__x0001__x0001__x0001__x0001_ÀR@_x0001__x0001__x0001__x0001__x0001_ÀR@_x0001__x0001__x0001__x0001__x0001__x0001_C@_x0001__x0001__x0001__x0001__x0001_B@_x0001__x0001__x0001__x0001__x0001_ÀR@_x0001__x0001__x0001__x0001__x0001__x0001_H@_x0001__x0001__x0001__x0001__x0001__x0001_M@_x0001__x0001__x0001__x0001__x0001_C@_x0001__x0001__x0001__x0001__x0001_B@</t>
  </si>
  <si>
    <t>05af861230cfee7543e84da22d4825a3_x0001__x0002__x0001__x0001__x0001__x0001__x0001_ÀR@_x0001__x0001__x0001__x0001__x0001__x0001_R@_x0001__x0001__x0001__x0001__x0001__x0001_&lt;@_x0001__x0001__x0001__x0001__x0001_ÀR@_x0001__x0001__x0001__x0001__x0001_ÀR@_x0001__x0001__x0001__x0001__x0001_H@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B@_x0001__x0001__x0001__x0001__x0001_C@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_x0001_:@_x0001__x0001__x0001__x0001__x0001_ÀR@_x0001__x0001__x0001__x0001__x0001__x0001_A@_x0001__x0001__x0001__x0001__x0001_ÀR@_x0001__x0001__x0001__x0001__x0001_ÀR@_x0001__x0001__x0001__x0001__x0001_ÀR@_x0001__x0001__x0001__x0001__x0001_ÀR@_x0001__x0001__x0001__x0001__x0001__x0002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C@_x0001__x0001__x0001__x0001__x0001_ÀR@_x0001__x0001__x0001__x0001__x0001_ÀR@_x0001__x0001__x0001__x0001__x0001__x0001_A@_x0001__x0001__x0001__x0001__x0001_ÀR@_x0001__x0001__x0001__x0001__x0001_ÀR@_x0001__x0001__x0001__x0001__x0001_ÀR@_x0001__x0001__x0001__x0001__x0001_ÀR@_x0001__x0001__x0001__x0001__x0001_ÀR@_x0001__x0001__x0001__x0001__x0001__x0001_G@_x0001__x0001__x0001__x0001__x0001_ÀR@_x0001__x0001__x0001__x0001__x0001_ÀR@_x0001__x0001__x0001__x0001__x0001_ÀR@_x0001__x0001__x0001__x0001__x0001_ÀR@_x0001__x0001__x0001__x0001__x0001_ÀR@_x0001__x0001__x0001__x0001__x0001__x0001_8@_x0001__x0001__x0001__x0001__x0001_ÀR@_x0001__x0001__x0001__x0001__x0001_ÀR@_x0001__x0001__x0001__x0001__x0001_ÀQ@_x0001__x0001__x0001__x0001__x0001_ÀR@_x0001__x0001__x0001__x0001__x0001_ÀR@_x0001__x0001__x0001__x0001__x0001_ÀR@_x0001__x0001__x0001__x0001__x0001_ÀR@_x0001__x0001__x0001__x0001__x0001_ÀR@_x0001__x0002__x0001__x0001__x0001__x0001__x0001_@@_x0001__x0001__x0001__x0001__x0001_O@_x0001__x0001__x0001__x0001__x0001_ÀR@_x0001__x0001__x0001__x0001__x0001__x0001_?@_x0001__x0001__x0001__x0001__x0001__x0001_?@_x0001__x0001__x0001__x0001__x0001_ÀR@_x0001__x0001__x0001__x0001__x0001_ÀR@_x0001__x0001__x0001__x0001__x0001_ÀR@_x0001__x0001__x0001__x0001__x0001_ÀR@_x0001__x0001__x0001__x0001__x0001__x0001_K@_x0001__x0001__x0001__x0001__x0001_ÀR@_x0001__x0001__x0001__x0001__x0001_ÀR@_x0001__x0001__x0001__x0001__x0001_ÀR@_x0001__x0001__x0001__x0001__x0001__x0001_D@_x0001__x0001__x0001__x0001__x0001_ÀR@_x0001__x0001__x0001__x0001__x0001__x0001_&lt;@_x0001__x0001__x0001__x0001__x0001_ÀR@_x0001__x0001__x0001__x0001__x0001_ÀR@_x0001__x0001__x0001__x0001__x0001_ÀR@_x0001__x0001__x0001__x0001__x0001_ÀR@_x0001__x0001__x0001__x0001__x0001_ÀR@_x0001__x0001__x0001__x0001__x0001__x0001_C@_x0001__x0001__x0001__x0001__x0001__x0001_@@_x0001__x0001__x0001__x0001__x0001_ÀR@_x0001__x0001__x0001__x0001__x0001_N@_x0001__x0001__x0001__x0001__x0001__x0001_M@_x0001__x0001__x0001__x0001__x0001_ÀR@_x0001__x0001__x0001__x0001__x0001_ÀR@_x0001__x0001__x0001__x0001__x0001_ÀR@_x0001__x0001__x0001__x0001__x0001_ÀR@_x0001__x0001__x0001__x0001__x0001_C@_x0001__x0001__x0001__x0001__x0001__x0002__x0001_ÀR@_x0001__x0001__x0001__x0001__x0001_ÀR@_x0001__x0001__x0001__x0001__x0001_ÀR@_x0001__x0001__x0001__x0001__x0001__x0001_=@_x0001__x0001__x0001__x0001__x0001_ÀR@_x0001__x0001__x0001__x0001__x0001__x0001_8@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J@_x0001__x0001__x0001__x0001__x0001_ÀR@_x0001__x0001__x0001__x0001__x0001_ÀR@_x0001__x0001__x0001__x0001__x0001_ÀR@_x0001__x0001__x0001__x0001__x0001_ÀR@_x0001__x0001__x0001__x0001__x0001_ÀR@_x0001__x0001__x0001__x0001__x0001_ÀR@_x0001__x0001__x0001__x0001__x0001__x0001_B@_x0001__x0001__x0001__x0001__x0001_ÀR@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0002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H@_x0001__x0001__x0001__x0001__x0001_ÀR@_x0001__x0001__x0001__x0001__x0001__x0001_;@_x0001__x0001__x0001__x0001__x0001_ÀR@_x0001__x0001__x0001__x0001__x0001_ÀR@_x0001__x0001__x0001__x0001__x0001_ÀR@_x0001__x0001__x0001__x0001__x0001_ÀR@_x0001__x0001__x0001__x0001__x0001_@@_x0001__x0001__x0001__x0001__x0001_ÀR@_x0001__x0001__x0001__x0001__x0001_ÀR@_x0001__x0001__x0001__x0001__x0001_ÀR@_x0001__x0001__x0001__x0001__x0001__x0001_A@_x0001__x0001__x0001__x0001__x0001_ÀR@_x0001__x0001__x0001__x0001__x0001_ÀR@_x0001__x0001__x0001__x0001__x0001_ÀR@_x0001__x0001__x0001__x0001__x0001_ÀR@_x0001__x0001__x0001__x0001__x0001__x0002__x0001__x0001_A@_x0001__x0001__x0001__x0001__x0001_D@_x0001__x0001__x0001__x0001__x0001_ÀR@_x0001__x0001__x0001__x0001__x0001_ÀQ@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F@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0002_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L@_x0001__x0001__x0001__x0001__x0001_ÀR@_x0001__x0001__x0001__x0001__x0001__x0001_=@_x0001__x0001__x0001__x0001__x0001_ÀR@_x0001__x0001__x0001__x0001__x0001_ÀR@_x0001__x0001__x0001__x0001__x0001_ÀR@_x0001_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_x0001_E@_x0001__x0001__x0001__x0001__x0001_ÀR@_x0001__x0001__x0001__x0001__x0001_ÀR@_x0001__x0001__x0001__x0001__x0001_ÀR@_x0001__x0001__x0001__x0001__x0001_ÀR@_x0001__x0001__x0001__x0001__x0001_ÀR@_x0001__x0001__x0001__x0001__x0001__x0002__x0001__x0001_C@_x0001__x0001__x0001__x0001__x0001_ÀR@_x0001__x0001__x0001__x0001__x0001_ÀR@_x0001__x0001__x0001__x0001__x0001_ÀR@_x0001__x0001__x0001__x0001__x0001__x0001_:@_x0001__x0001__x0001__x0001__x0001_M@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L@_x0001__x0001__x0001__x0001__x0001_ÀR@_x0001__x0001__x0001__x0001__x0001_R@_x0001__x0001__x0001__x0001__x0001_ÀR@_x0001__x0001__x0001__x0001__x0001__x0001_@@_x0001__x0001__x0001__x0001__x0001_ÀR@_x0001__x0001__x0001__x0001__x0001_ÀR@_x0001__x0001__x0001__x0001__x0001_ÀR@_x0001__x0001__x0001__x0001__x0001_@@_x0001__x0001__x0001__x0001__x0001_ÀR@_x0001__x0001__x0001__x0001__x0001__x0001_P@_x0001__x0001__x0001__x0001__x0001_ÀR@_x0001__x0001__x0001__x0001__x0001_ÀR@_x0001__x0001__x0001__x0001__x0001_ÀR@_x0001__x0001__x0001__x0001__x0001__x0001_J@_x0001__x0001__x0001__x0001__x0001_ÀR@_x0001__x0002__x0001__x0001__x0001__x0001__x0001__x0001_&gt;@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M@_x0001__x0001__x0001__x0001__x0001_ÀR@_x0001__x0001__x0001__x0001__x0001_ÀR@_x0001__x0001__x0001__x0001__x0001__x0001_B@_x0001__x0001__x0001__x0001__x0001_ÀR@_x0001__x0001__x0001__x0001__x0001_ÀR@_x0001__x0001__x0001__x0001__x0001_ÀR@_x0001__x0001__x0001__x0001__x0001_ÀR@_x0001__x0001__x0001__x0001__x0001_ÀR@_x0001__x0001__x0001__x0001__x0001__x0001_Q@_x0001__x0001__x0001__x0001__x0001_ÀR@_x0001__x0001__x0001__x0001__x0001_ÀR@_x0001__x0001__x0001__x0001__x0001_ÀR@_x0001__x0001__x0001__x0001__x0001_ÀR@_x0001__x0001__x0001__x0001__x0001_ÀR@_x0001__x0001__x0001__x0001__x0001_@@_x0001__x0001__x0001__x0001__x0001_O@_x0001__x0001__x0001__x0001__x0001__x0001_J@_x0001__x0001__x0001__x0001__x0001_ÀR@_x0001__x0001__x0001__x0001__x0001_ÀR@_x0001__x0001__x0001__x0001__x0001_ÀR@_x0001__x0001__x0001__x0001__x0001_ÀR@_x0001__x0001__x0001__x0001__x0001_ÀR@_x0001__x0001__x0001__x0001__x0001__x0002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lt;@_x0001__x0001__x0001__x0001__x0001_ÀR@_x0001__x0001__x0001__x0001__x0001_ÀR@_x0001__x0001__x0001__x0001__x0001_ÀR@_x0001__x0001__x0001__x0001__x0001__x0001_=@_x0001__x0001__x0001__x0001__x0001_ÀR@_x0001__x0001__x0001__x0001__x0001_ÀR@_x0001__x0001__x0001__x0001__x0001_J@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C@_x0001__x0001__x0001__x0001__x0001__x0001_A@_x0001__x0001__x0001__x0001__x0001__x0001_J@_x0001__x0001__x0001__x0001__x0001_G@_x0001__x0001__x0001__x0001__x0001_ÀR@_x0001__x0001__x0001__x0001__x0001_ÀR@_x0001__x0002__x0001__x0001__x0001__x0001__x0001_ÀR@_x0001__x0001__x0001__x0001__x0001_G@_x0001__x0001__x0001__x0001__x0001_ÀR@_x0001__x0001__x0001__x0001__x0001_ÀR@_x0001__x0001__x0001__x0001__x0001_N@_x0001__x0001__x0001__x0001__x0001_ÀR@_x0001__x0001__x0001__x0001__x0001_ÀR@_x0001__x0001__x0001__x0001__x0001_ÀR@_x0001__x0001__x0001__x0001__x0001_ÀR@_x0001__x0001__x0001__x0001__x0001_ÀR@_x0001__x0001__x0001__x0001__x0001_ÀR@_x0001__x0001__x0001__x0001__x0001_C@_x0001__x0001__x0001__x0001__x0001_ÀR@_x0001__x0001__x0001__x0001__x0001_ÀR@_x0001__x0001__x0001__x0001__x0001_L@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_x0001_L@_x0001__x0001__x0001__x0001__x0001_ÀR@_x0001__x0001__x0001__x0001__x0001__x0001_A@_x0001__x0001__x0001__x0001__x0001_ÀR@_x0001__x0001__x0001__x0001__x0001_C@_x0001__x0001__x0001__x0001__x0001__x0002__x0001_ÀR@_x0001__x0001__x0001__x0001__x0001_@@_x0001__x0001__x0001__x0001__x0001__x0001_G@_x0001__x0001__x0001__x0001__x0001_ÀR@_x0001__x0001__x0001__x0001__x0001__x0001_B@_x0001__x0001__x0001__x0001__x0001_ÀR@_x0001__x0001__x0001__x0001__x0001_ÀR@_x0001__x0001__x0001__x0001__x0001_ÀR@_x0001__x0001__x0001__x0001__x0001_ÀR@_x0001__x0001__x0001__x0001__x0001_ÀR@_x0001__x0001__x0001__x0001__x0001__x0001_F@_x0001__x0001__x0001__x0001__x0001_ÀR@_x0001__x0001__x0001__x0001__x0001_ÀR@_x0001__x0001__x0001__x0001__x0001_ÀR@_x0001__x0001__x0001__x0001__x0001__x0001_P@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E@_x0001__x0001__x0001__x0001__x0001_ÀR@_x0001__x0001__x0001__x0001__x0001_ÀR@_x0001__x0001__x0001__x0001__x0001_G@_x0001__x0001__x0001__x0001__x0001_ÀR@_x0001__x0001__x0001__x0001__x0001__x0001_?@_x0001__x0001__x0001__x0001__x0001_ÀR@_x0001__x0002__x0001__x0001__x0001__x0001__x0001__x0001_C@_x0001__x0001__x0001__x0001__x0001__x0001_;@_x0001__x0001__x0001__x0001__x0001_ÀR@_x0001__x0001__x0001__x0001__x0001__x0001_?@_x0001__x0001__x0001__x0001__x0001__x0001_A@_x0001__x0001__x0001__x0001__x0001_ÀR@_x0001__x0001__x0001__x0001__x0001__x0001_K@_x0001__x0001__x0001__x0001__x0001__x0001_F@_x0001__x0001__x0001__x0001__x0001_ÀR@_x0001__x0001__x0001__x0001__x0001_ÀR@_x0001__x0001__x0001__x0001__x0001_ÀR@_x0001__x0001__x0001__x0001__x0001_ÀR@_x0001__x0001__x0001__x0001__x0001_ÀR@_x0001__x0001__x0001__x0001__x0001_J@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E@_x0001__x0001__x0001__x0001__x0001_ÀR@_x0001__x0001__x0001__x0001__x0001_ÀR@_x0001__x0001__x0001__x0001__x0001_ÀR@_x0001__x0001__x0001__x0001__x0001_ÀR@_x0001__x0001__x0001__x0001__x0001_ÀR@_x0001__x0001__x0001__x0001__x0001_D@_x0001__x0001__x0001__x0001__x0001__x0001_=@_x0001__x0001__x0001__x0001__x0001_ÀR@_x0001__x0001__x0001__x0001__x0001__x0002__x0001__x0001_C@_x0001__x0001__x0001__x0001__x0001_ÀR@_x0001__x0001__x0001__x0001__x0001_ÀR@_x0001__x0001__x0001__x0001__x0001_L@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Q@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N@_x0001__x0001__x0001__x0001__x0001_ÀR@_x0001__x0001__x0001__x0001__x0001__x0001_:@_x0001__x0001__x0001__x0001__x0001_ÀR@_x0001__x0001__x0001__x0001__x0001_ÀR@_x0001__x0001__x0001__x0001__x0001_I@_x0001__x0001__x0001__x0001__x0001_ÀR@_x0001__x0001__x0001__x0001__x0001_ÀR@_x0001__x0002__x0001__x0001__x0001__x0001__x0001_ÀR@_x0001__x0001__x0001__x0001__x0001_ÀR@_x0001__x0001__x0001__x0001__x0001_ÀR@_x0001__x0001__x0001__x0001__x0001_ÀR@_x0001__x0001__x0001__x0001__x0001_ÀR@_x0001__x0001__x0001__x0001__x0001_L@_x0001__x0001__x0001__x0001__x0001_ÀR@_x0001__x0001__x0001__x0001__x0001_ÀR@_x0001__x0001__x0001__x0001__x0001_ÀR@_x0001__x0001__x0001__x0001__x0001_@@_x0001__x0001__x0001__x0001__x0001__x0001_K@_x0001__x0001__x0001__x0001__x0001_ÀR@_x0001__x0001__x0001__x0001__x0001_ÀR@_x0001__x0001__x0001__x0001__x0001__x0001_C@_x0001__x0001__x0001__x0001__x0001_ÀR@_x0001__x0001__x0001__x0001__x0001_G@_x0001__x0001__x0001__x0001__x0001__x0001_@@_x0001__x0001__x0001__x0001__x0001_ÀR@_x0001__x0001__x0001__x0001__x0001_ÀR@_x0001__x0001__x0001__x0001__x0001_ÀR@_x0001__x0001__x0001__x0001__x0001__x0001_J@_x0001__x0001__x0001__x0001__x0001_ÀR@_x0001__x0001__x0001__x0001__x0001_ÀR@_x0001__x0001__x0001__x0001__x0001_E@_x0001__x0001__x0001__x0001__x0001_ÀR@_x0001__x0001__x0001__x0001__x0001__x0001_=@_x0001__x0001__x0001__x0001__x0001__x0001_E@_x0001__x0001__x0001__x0001__x0001_ÀR@_x0001__x0001__x0001__x0001__x0001_ÀR@_x0001__x0001__x0001__x0001__x0001_ÀR@_x0001__x0001__x0001__x0001__x0001__x0001_&lt;@_x0001__x0001__x0001__x0001__x0001__x0002__x0001_ÀR@_x0001__x0001__x0001__x0001__x0001__x0001_G@_x0001__x0001__x0001__x0001__x0001__x0001_A@_x0001__x0001__x0001__x0001__x0001_ÀR@_x0001__x0001__x0001__x0001__x0001_ÀR@_x0001__x0001__x0001__x0001__x0001_ÀR@_x0001__x0001__x0001__x0001__x0001_ÀR@_x0001__x0001__x0001__x0001__x0001_ÀR@_x0001__x0001__x0001__x0001__x0001_A@_x0001__x0001__x0001__x0001__x0001_ÀR@_x0001__x0001__x0001__x0001__x0001__x0001_@@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_x0001_O@_x0001__x0001__x0001__x0001__x0001__x0001_J@_x0001__x0001__x0001__x0001__x0001_ÀR@_x0001__x0001__x0001__x0001__x0001_ÀR@_x0001__x0001__x0001__x0001__x0001__x0001_F@_x0001__x0001__x0001__x0001__x0001_ÀR@_x0001__x0001__x0001__x0001__x0001_ÀR@_x0001__x0001__x0001__x0001__x0001_ÀR@_x0001__x0001__x0001__x0001__x0001_ÀR@_x0001__x0001__x0001__x0001__x0001_ÀR@_x0001__x0001__x0001__x0001__x0001_ÀR@_x0001__x0001__x0001__x0001__x0001__x0001_L@_x0001__x0001__x0001__x0001__x0001_ÀR@_x0001__x0001__x0001__x0001__x0001_ÀR@_x0001__x0002__x0001__x0001__x0001__x0001__x0001_ÀR@_x0001__x0001__x0001__x0001__x0001__x0001_F@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B@_x0001__x0001__x0001__x0001__x0001_ÀR@_x0001__x0001__x0001__x0001__x0001_ÀR@_x0001__x0001__x0001__x0001__x0001_ÀR@_x0001__x0001__x0001__x0001__x0001_ÀR@_x0001__x0001__x0001__x0001__x0001__x0001_J@_x0001__x0001__x0001__x0001__x0001_ÀR@_x0001__x0001__x0001__x0001__x0001__x0001_:@_x0001__x0001__x0001__x0001__x0001_ÀR@_x0001__x0001__x0001__x0001__x0001_ÀR@_x0001__x0001__x0001__x0001__x0001_G@_x0001__x0001__x0001__x0001__x0001_ÀR@_x0001__x0001__x0001__x0001__x0001_E@_x0001__x0001__x0001__x0001__x0001_@@_x0001__x0001__x0001__x0001__x0001__x0001_8@_x0001__x0001__x0001__x0001__x0001__x0001_=@_x0001__x0001__x0001__x0001__x0001_ÀR@_x0001__x0001__x0001__x0001__x0001_ÀR@_x0001__x0001__x0001__x0001__x0001__x0002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E@_x0001__x0001__x0001__x0001__x0001_ÀR@_x0001__x0001__x0001__x0001__x0001_ÀR@_x0001__x0001__x0001__x0001__x0001_ÀR@_x0001__x0001__x0001__x0001__x0001_ÀR@_x0001__x0001__x0001__x0001__x0001_ÀR@_x0001__x0001__x0001__x0001__x0001__x0001_H@_x0001__x0001__x0001__x0001__x0001_ÀR@_x0001__x0001__x0001__x0001__x0001_I@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0002__x0001__x0001__x0001__x0001__x0001__x0001_O@_x0001__x0001__x0001__x0001__x0001_ÀR@_x0001__x0001__x0001__x0001__x0001__x0001_A@_x0001__x0001__x0001__x0001__x0001__x0001_@@_x0001__x0001__x0001__x0001__x0001_J@_x0001__x0001__x0001__x0001__x0001_ÀR@_x0001__x0001__x0001__x0001__x0001_ÀR@_x0001__x0001__x0001__x0001__x0001_ÀR@_x0001__x0001__x0001__x0001__x0001_ÀR@_x0001__x0001__x0001__x0001__x0001__x0001_8@_x0001__x0001__x0001__x0001__x0001_ÀR@_x0001__x0001__x0001__x0001__x0001_ÀR@_x0001__x0001__x0001__x0001__x0001_ÀR@_x0001__x0001__x0001__x0001__x0001_ÀR@_x0001__x0001__x0001__x0001__x0001_G@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C@_x0001__x0001__x0001__x0001__x0001_ÀR@_x0001__x0001__x0001__x0001__x0001_ÀR@_x0001__x0001__x0001__x0001__x0001__x0001_P@_x0001__x0001__x0001__x0001__x0001_ÀR@_x0001__x0001__x0001__x0001__x0001_ÀR@_x0001__x0001__x0001__x0001__x0001_ÀR@_x0001__x0001__x0001__x0001__x0001__x0002__x0001_ÀR@_x0001__x0001__x0001__x0001__x0001_ÀR@_x0001__x0001__x0001__x0001__x0001_ÀR@_x0001__x0001__x0001__x0001__x0001__x0001_@@_x0001__x0001__x0001__x0001__x0001_ÀR@_x0001__x0001__x0001__x0001__x0001__x0001_O@_x0001__x0001__x0001__x0001__x0001_ÀR@_x0001__x0001__x0001__x0001__x0001_ÀR@_x0001__x0001__x0001__x0001__x0001__x0001_C@_x0001__x0001__x0001__x0001__x0001_ÀR@_x0001__x0001__x0001__x0001__x0001__x0001_?@_x0001__x0001__x0001__x0001__x0001_H@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O@_x0001__x0001__x0001__x0001__x0001_O@_x0001__x0001__x0001__x0001__x0001_ÀR@_x0001__x0001__x0001__x0001__x0001__x0001_Q@_x0001__x0001__x0001__x0001__x0001_ÀR@_x0001__x0001__x0001__x0001__x0001_ÀR@_x0001__x0001__x0001__x0001__x0001_ÀR@_x0001__x0001__x0001__x0001__x0001_ÀR@_x0001__x0001__x0001__x0001__x0001_ÀR@_x0001__x0001__x0001__x0001__x0001_ÀR@_x0001__x0001__x0001__x0001__x0001_ÀR@_x0001__x0002__x0001__x0001__x0001__x0001__x0001_ÀR@_x0001__x0001__x0001__x0001__x0001_ÀR@_x0001__x0001__x0001__x0001__x0001_B@_x0001__x0001__x0001__x0001__x0001_ÀR@_x0001__x0001__x0001__x0001__x0001_ÀR@_x0001__x0001__x0001__x0001__x0001_ÀR@_x0001__x0001__x0001__x0001__x0001_ÀR@_x0001__x0001__x0001__x0001__x0001_ÀR@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A@_x0001__x0001__x0001__x0001__x0001_ÀR@_x0001__x0001__x0001__x0001__x0001_ÀR@_x0001__x0001__x0001__x0001__x0001__x0001_B@_x0001__x0001__x0001__x0001__x0001_ÀR@_x0001__x0001__x0001__x0001__x0001_ÀR@_x0001__x0001__x0001__x0001__x0001__x0001_A@_x0001__x0001__x0001__x0001__x0001_ÀR@_x0001__x0001__x0001__x0001__x0001_ÀR@_x0001__x0001__x0001__x0001__x0001_ÀR@_x0001__x0001__x0001__x0001__x0001_ÀR@_x0001__x0001__x0001__x0001__x0001__x0002__x0001_ÀR@_x0001__x0001__x0001__x0001__x0001_ÀR@_x0001__x0001__x0001__x0001__x0001__x0001_G@_x0001__x0001__x0001__x0001__x0001_ÀR@_x0001__x0001__x0001__x0001__x0001_B@_x0001__x0001__x0001__x0001__x0001__x0001_?@_x0001__x0001__x0001__x0001__x0001__x0001_Q@_x0001__x0001__x0001__x0001__x0001_ÀR@_x0001__x0001__x0001__x0001__x0001_ÀR@_x0001__x0001__x0001__x0001__x0001_ÀR@_x0001__x0001__x0001__x0001__x0001__x0001_?@_x0001__x0001__x0001__x0001__x0001_ÀR@_x0001__x0001__x0001__x0001__x0001__x0001_&lt;@_x0001__x0001__x0001__x0001__x0001_ÀR@_x0001__x0001__x0001__x0001__x0001_ÀR@_x0001__x0001__x0001__x0001__x0001_ÀR@_x0001__x0001__x0001__x0001__x0001__x0001_&lt;@_x0001__x0001__x0001__x0001__x0001_ÀR@_x0001__x0001__x0001__x0001__x0001_D@_x0001__x0001__x0001__x0001__x0001_ÀR@_x0001__x0001__x0001__x0001__x0001_ÀR@_x0001__x0001__x0001__x0001__x0001__x0001_A@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R@_x0001__x0001__x0001__x0001__x0001__x0001_=@_x0001__x0001__x0001__x0001__x0001_ÀR@_x0001__x0002__x0001__x0001__x0001__x0001__x0001_ÀR@_x0001__x0001__x0001__x0001__x0001_ÀR@_x0001__x0001__x0001__x0001__x0001__x0001_C@_x0001__x0001__x0001__x0001__x0001_ÀR@_x0001__x0001__x0001__x0001__x0001__x0001_E@_x0001__x0001__x0001__x0001__x0001__x0001_?@_x0001__x0001__x0001__x0001__x0001_O@_x0001__x0001__x0001__x0001__x0001__x0001_&gt;@_x0001__x0001__x0001__x0001__x0001_ÀR@_x0001__x0001__x0001__x0001__x0001_ÀR@_x0001__x0001__x0001__x0001__x0001_ÀR@_x0001__x0001__x0001__x0001__x0001_@@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M@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Q@_x0001__x0001__x0001__x0001__x0001__x0001_@@_x0001__x0001__x0001__x0001__x0001_ÀR@_x0001__x0001__x0001__x0001__x0001__x0002__x0001_ÀR@_x0001__x0001__x0001__x0001__x0001_G@_x0001__x0001__x0001__x0001__x0001__x0001_B@_x0001__x0001__x0001__x0001__x0001_ÀR@_x0001__x0001__x0001__x0001__x0001_ÀR@_x0001__x0001__x0001__x0001__x0001_ÀR@_x0001__x0001__x0001__x0001__x0001_ÀR@_x0001__x0001__x0001__x0001__x0001__x0001_H@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C@_x0001__x0001__x0001__x0001__x0001_ÀR@_x0001__x0001__x0001__x0001__x0001__x0001_A@_x0001__x0001__x0001__x0001__x0001_ÀR@_x0001__x0001__x0001__x0001__x0001_ÀR@_x0001__x0001__x0001__x0001__x0001_ÀR@_x0001__x0001__x0001__x0001__x0001__x0001_H@_x0001__x0001__x0001__x0001__x0001_ÀR@_x0001__x0001__x0001__x0001__x0001_ÀR@_x0001__x0001__x0001__x0001__x0001__x0001_:@_x0001__x0001__x0001__x0001__x0001__x0001_=@_x0001__x0001__x0001__x0001__x0001_ÀR@_x0001__x0001__x0001__x0001__x0001_ÀR@_x0001__x0001__x0001__x0001__x0001_ÀR@_x0001__x0001__x0001__x0001__x0001_ÀR@_x0001__x0001__x0001__x0001__x0001_ÀR@_x0001__x0002__x0001__x0001__x0001__x0001__x0001_ÀR@_x0001__x0001__x0001__x0001__x0001_ÀR@_x0001__x0001__x0001__x0001__x0001_C@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Q@_x0001__x0001__x0001__x0001__x0001_ÀR@_x0001__x0001__x0001__x0001__x0001_ÀR@_x0001__x0001__x0001__x0001__x0001_ÀR@_x0001__x0001__x0001__x0001__x0001__x0001_:@_x0001__x0001__x0001__x0001__x0001_ÀR@_x0001__x0001__x0001__x0001__x0001_H@_x0001__x0001__x0001__x0001__x0001_ÀR@_x0001__x0001__x0001__x0001__x0001_ÀR@_x0001__x0001__x0001__x0001__x0001_ÀR@_x0001__x0001__x0001__x0001__x0001_ÀR@_x0001__x0001__x0001__x0001__x0001_ÀR@_x0001__x0001__x0001__x0001__x0001_ÀR@_x0001__x0001__x0001__x0001__x0001_E@_x0001__x0001__x0001__x0001__x0001_ÀR@_x0001__x0001__x0001__x0001__x0001_ÀR@_x0001__x0001__x0001__x0001__x0001_ÀR@_x0001__x0001__x0001__x0001__x0001__x0002__x0001_ÀR@_x0001__x0001__x0001__x0001__x0001_ÀR@_x0001__x0001__x0001__x0001__x0001_ÀR@_x0001__x0001__x0001__x0001__x0001_ÀR@_x0001__x0001__x0001__x0001__x0001_ÀR@_x0001__x0001__x0001__x0001__x0001_ÀR@_x0001__x0001__x0001__x0001__x0001__x0001_M@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P@_x0001__x0001__x0001__x0001__x0001_ÀR@_x0001__x0001__x0001__x0001__x0001_ÀR@_x0001__x0001__x0001__x0001__x0001_J@_x0001__x0001__x0001__x0001__x0001_P@_x0001__x0001__x0001__x0001__x0001_ÀR@_x0001__x0001__x0001__x0001__x0001_ÀR@_x0001__x0001__x0001__x0001__x0001_ÀR@_x0001__x0001__x0001__x0001__x0001_ÀR@_x0001__x0001__x0001__x0001__x0001_ÀR@_x0001__x0001__x0001__x0001__x0001_B@_x0001__x0001__x0001__x0001__x0001_ÀR@_x0001__x0001__x0001__x0001__x0001_ÀR@_x0001__x0001__x0001__x0001__x0001_O@_x0001__x0002__x0001__x0001__x0001__x0001__x0001_ÀR@_x0001__x0001__x0001__x0001__x0001_ÀR@_x0001__x0001__x0001__x0001__x0001_ÀR@_x0001_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8@_x0001__x0001__x0001__x0001__x0001_ÀR@_x0001__x0001__x0001__x0001__x0001_ÀR@_x0001__x0001__x0001__x0001__x0001__x0001_C@_x0001_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F@_x0001__x0001__x0001__x0001__x0001_ÀR@_x0001__x0001__x0001__x0001__x0001_ÀR@_x0001__x0001__x0001__x0001__x0001_ÀR@_x0001__x0001__x0001__x0001__x0001_ÀR@_x0001__x0001__x0001__x0001__x0001_ÀR@_x0001__x0001__x0001__x0001__x0001_G@_x0001__x0001__x0001__x0001__x0001_ÀR@_x0001__x0001__x0001__x0001__x0001__x0002__x0001__x0001_P@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L@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lt;@_x0001__x0001__x0001__x0001__x0001_ÀR@_x0001__x0001__x0001__x0001__x0001_D@_x0001__x0001__x0001__x0001__x0001_ÀR@_x0001__x0001__x0001__x0001__x0001_ÀR@_x0001__x0001__x0001__x0001__x0001_ÀR@_x0001__x0001__x0001__x0001__x0001_ÀR@_x0001__x0001__x0001__x0001__x0001__x0001_&lt;@_x0001__x0001__x0001__x0001__x0001__x0001_C@_x0001__x0001__x0001__x0001__x0001_ÀR@_x0001__x0002__x0001__x0001__x0001__x0001__x0001_ÀR@_x0001__x0001__x0001__x0001__x0001_ÀR@_x0001__x0001__x0001__x0001__x0001_ÀR@_x0001__x0001__x0001__x0001__x0001__x0001_&gt;@_x0001__x0001__x0001__x0001__x0001_ÀR@_x0001__x0001__x0001__x0001__x0001_ÀR@_x0001__x0001__x0001__x0001__x0001_ÀR@_x0001__x0001__x0001__x0001__x0001__x0001_P@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_x0002__x0001_ÀR@_x0001__x0001__x0001__x0001__x0001_ÀR@_x0001__x0001__x0001__x0001__x0001_ÀR@_x0001__x0001__x0001__x0001__x0001_ÀR@_x0001__x0001__x0001__x0001__x0001__x0001_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E@_x0001__x0001__x0001__x0001__x0001_ÀR@_x0001__x0001__x0001__x0001__x0001_ÀR@_x0001__x0001__x0001__x0001__x0001_ÀR@_x0001__x0001__x0001__x0001__x0001_ÀR@_x0001__x0001__x0001__x0001__x0001_@@_x0001__x0001__x0001__x0001__x0001__x0001_:@_x0001__x0001__x0001__x0001__x0001_ÀR@_x0001__x0001__x0001__x0001__x0001_ÀR@_x0001__x0001__x0001__x0001__x0001_I@_x0001__x0001__x0001__x0001__x0001_ÀR@_x0001__x0001__x0001__x0001__x0001__x0001_Q@_x0001__x0001__x0001__x0001__x0001_D@_x0001__x0001__x0001__x0001__x0001__x0001_E@_x0001__x0001__x0001__x0001__x0001_ÀR@_x0001__x0001__x0001__x0001__x0001__x0001_C@_x0001__x0001__x0001__x0001__x0001_ÀR@_x0001__x0001__x0001__x0001__x0001_ÀR@_x0001__x0001__x0001__x0001__x0001_ÀR@_x0001__x0001__x0001__x0001__x0001_ÀR@_x0001__x0002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A@_x0001__x0001__x0001__x0001__x0001_@@_x0001__x0001__x0001__x0001__x0001_ÀR@_x0001__x0001__x0001__x0001__x0001__x0001_C@_x0001__x0001__x0001__x0001__x0001_C@_x0001__x0001__x0001__x0001__x0001_ÀR@_x0001__x0001__x0001__x0001__x0001__x0001_A@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ÀR@_x0001__x0001__x0001__x0001__x0001__x0001_@@_x0001__x0001__x0001__x0001__x0001__x0001_F@_x0001__x0001__x0001__x0001__x0001_ÀR@_x0001__x0001__x0001__x0001__x0001_ÀR@_x0001__x0001__x0001__x0001__x0001_ÀR@_x0001__x0001__x0001__x0001__x0001_O@_x0001__x0001__x0001__x0001__x0001_ÀR@_x0001__x0001__x0001__x0001__x0001__x0001_C@_x0001__x0001__x0001__x0001__x0001_ÀR@_x0001__x0001__x0001__x0001__x0001_ÀR@_x0001__x0001__x0001__x0001__x0001__x0001_C@_x0001__x0001__x0001__x0001__x0001_ÀR@_x0001__x0001__x0001__x0001__x0001_ÀR@_x0001__x0001__x0001__x0001__x0001_ÀR@_x0001__x0001__x0001__x0001__x0001_ÀR@_x0001__x0001__x0001__x0001__x0001_ÀR@_x0001__x0001__x0001__x0001__x0001_G@_x0001__x0001__x0001__x0001__x0001_ÀR@_x0001__x0001__x0001__x0001__x0001_ÀR@_x0001__x0001__x0001__x0001__x0001_ÀR@_x0001__x0001__x0001__x0001__x0001__x0001_B@_x0001__x0001__x0001__x0001__x0001_ÀR@_x0001__x0001__x0001__x0001__x0001_ÀR@_x0001__x0001__x0001__x0001__x0001_ÀQ@_x0001__x0001__x0001__x0001__x0001_ÀR@_x0001__x0001__x0001__x0001__x0001_ÀR@_x0001__x0001__x0001__x0001__x0001_ÀR@_x0001__x0001__x0001__x0001__x0001_ÀR@_x0001__x0001__x0001__x0001__x0001__x0001_?@_x0001__x0001__x0001__x0001__x0001_ÀR@_x0001__x0002__x0001__x0001__x0001__x0001__x0001_ÀR@_x0001__x0001__x0001__x0001__x0001_ÀR@_x0001__x0001__x0001__x0001__x0001_ÀR@_x0001__x0001__x0001__x0001__x0001_ÀR@_x0001__x0001__x0001__x0001__x0001__x0001_B@_x0001__x0001__x0001__x0001__x0001__x0001_P@_x0001__x0001__x0001__x0001__x0001_ÀR@_x0001__x0001__x0001__x0001__x0001_ÀR@_x0001__x0001__x0001__x0001__x0001_ÀR@_x0001__x0001__x0001__x0001__x0001_ÀR@_x0001__x0001__x0001__x0001__x0001_ÀR@_x0001__x0001__x0001__x0001__x0001_ÀR@_x0001__x0001__x0001__x0001__x0001_B@_x0001__x0001__x0001__x0001__x0001_ÀR@_x0001__x0001__x0001__x0001__x0001_ÀR@_x0001__x0001__x0001__x0001__x0001_ÀR@_x0001__x0001__x0001__x0001__x0001__x0001_G@_x0001__x0001__x0001__x0001__x0001__x0001_Q@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_x0001_J@_x0001__x0001__x0001__x0001__x0001_ÀR@_x0001__x0001__x0001__x0001__x0001_ÀR@_x0001__x0001__x0001__x0001__x0001_ÀR@_x0001__x0001__x0001__x0001__x0001_ÀR@_x0001__x0001__x0001__x0001__x0001__x0001_P@_x0001__x0001__x0001__x0001__x0001__x0002__x0001__x0001_:@_x0001__x0001__x0001__x0001__x0001_ÀR@_x0001__x0001__x0001__x0001__x0001_ÀR@_x0001__x0001__x0001__x0001__x0001_ÀR@_x0001__x0001__x0001__x0001__x0001__x0001_Q@_x0001__x0001__x0001__x0001__x0001_L@_x0001__x0001__x0001__x0001__x0001_ÀR@_x0001__x0001__x0001__x0001__x0001_ÀR@_x0001__x0001__x0001__x0001__x0001_ÀR@_x0001__x0001__x0001__x0001__x0001_O@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F@_x0001__x0001__x0001__x0001__x0001_ÀR@_x0001__x0001__x0001__x0001__x0001__x0001_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L@_x0001__x0001__x0001__x0001__x0001_ÀR@_x0001__x0001__x0001__x0001__x0001_ÀR@_x0001__x0002__x0001__x0001__x0001__x0001__x0001_ÀR@_x0001__x0001__x0001__x0001__x0001_ÀR@_x0001__x0001__x0001__x0001__x0001_ÀR@_x0001__x0001__x0001__x0001__x0001_ÀR@_x0001__x0001__x0001__x0001__x0001_ÀR@_x0001__x0001__x0001__x0001__x0001_ÀR@_x0001__x0001__x0001__x0001__x0001_M@_x0001__x0001__x0001__x0001__x0001_ÀR@_x0001__x0001__x0001__x0001__x0001_ÀR@_x0001__x0001__x0001__x0001__x0001__x0001_&lt;@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O@_x0001__x0001__x0001__x0001__x0001_ÀR@_x0001__x0001__x0001__x0001__x0001_ÀR@_x0001__x0001__x0001__x0001__x0001_ÀR@_x0001__x0001__x0001__x0001__x0001_ÀR@_x0001__x0001__x0001__x0001__x0001__x0001_A@_x0001__x0001__x0001__x0001__x0001_ÀR@_x0001__x0001__x0001__x0001__x0001_ÀR@_x0001__x0001__x0001__x0001__x0001_ÀR@_x0001__x0001__x0001__x0001__x0001_ÀR@_x0001__x0001__x0001__x0001__x0001_ÀR@_x0001__x0001__x0001__x0001__x0001_H@_x0001__x0001__x0001__x0001__x0001_ÀR@_x0001__x0001__x0001__x0001__x0001_H@_x0001__x0001__x0001__x0001__x0001__x0002__x0001_ÀR@_x0001__x0001__x0001__x0001__x0001_ÀR@_x0001__x0001__x0001__x0001__x0001_ÀR@_x0001__x0001__x0001__x0001__x0001_ÀR@_x0001__x0001__x0001__x0001__x0001_H@_x0001__x0001__x0001__x0001__x0001_ÀR@_x0001__x0001__x0001__x0001__x0001_ÀR@_x0001__x0001__x0001__x0001__x0001_G@_x0001__x0001__x0001__x0001__x0001_ÀR@_x0001__x0001__x0001__x0001__x0001_ÀR@_x0001__x0001__x0001__x0001__x0001__x0001_A@_x0001__x0001__x0001__x0001__x0001__x0001_F@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P@_x0001__x0001__x0001__x0001__x0001_ÀR@_x0001__x0001__x0001__x0001__x0001_ÀR@_x0001__x0001__x0001__x0001__x0001_ÀR@_x0001__x0001__x0001__x0001__x0001_ÀR@_x0001__x0001__x0001__x0001__x0001_ÀR@_x0001__x0001__x0001__x0001__x0001_ÀR@_x0001__x0001__x0001__x0001__x0001_C@_x0001__x0001__x0001__x0001__x0001_ÀR@_x0001__x0001__x0001__x0001__x0001_ÀR@_x0001__x0002__x0001__x0001__x0001__x0001__x0001__x0001_A@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G@_x0001__x0001__x0001__x0001__x0001__x0001_F@_x0001__x0001__x0001__x0001__x0001_ÀR@_x0001_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M@_x0001__x0001__x0001__x0001__x0001_ÀR@_x0001__x0001__x0001__x0001__x0001_ÀR@_x0001__x0001__x0001__x0001__x0001_ÀR@_x0001__x0001__x0001__x0001__x0001_ÀR@_x0001__x0001__x0001__x0001__x0001__x0002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H@_x0001__x0001__x0001__x0001__x0001_ÀR@_x0001__x0001__x0001__x0001__x0001_ÀR@_x0001__x0001__x0001__x0001__x0001_ÀR@_x0001__x0001__x0001__x0001__x0001_ÀR@_x0001__x0001__x0001__x0001__x0001_ÀR@_x0001__x0001__x0001__x0001__x0001_C@_x0001__x0001__x0001__x0001__x0001_ÀR@_x0001__x0001__x0001__x0001__x0001_ÀR@_x0001__x0001__x0001__x0001__x0001_ÀR@_x0001__x0001__x0001__x0001__x0001_ÀR@_x0001__x0001__x0001__x0001__x0001_ÀR@_x0001_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_x0001_F@_x0001__x0001__x0001__x0001__x0001_ÀR@_x0001__x0001__x0001__x0001__x0001_G@_x0001__x0001__x0001__x0001__x0001_M@_x0001__x0002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J@_x0001__x0001__x0001__x0001__x0001_ÀR@_x0001__x0001__x0001__x0001__x0001_ÀR@_x0001__x0001__x0001__x0001__x0001_ÀR@_x0001__x0001__x0001__x0001__x0001_ÀR@_x0001__x0001__x0001__x0001__x0001_M@_x0001__x0001__x0001__x0001__x0001__x0001_A@_x0001__x0001__x0001__x0001__x0001_ÀR@_x0001__x0001__x0001__x0001__x0001_ÀR@_x0001__x0001__x0001__x0001__x0001__x0001_F@_x0001__x0001__x0001__x0001__x0001_ÀR@_x0001__x0001__x0001__x0001__x0001_I@_x0001__x0001__x0001__x0001__x0001_ÀR@_x0001__x0001__x0001__x0001__x0001_ÀR@_x0001__x0001__x0001__x0001__x0001_ÀR@_x0001__x0001__x0001__x0001__x0001_ÀR@_x0001__x0001__x0001__x0001__x0001_ÀP@_x0001__x0001__x0001__x0001__x0001_ÀR@_x0001__x0001__x0001__x0001__x0001_ÀR@_x0001__x0001__x0001__x0001__x0001_ÀR@_x0001__x0001__x0001__x0001__x0001_ÀR@_x0001__x0001__x0001__x0001__x0001_ÀR@_x0001__x0001__x0001__x0001__x0001_ÀR@_x0001__x0001__x0001__x0001__x0001__x0001_A@_x0001__x0001__x0001__x0001__x0001__x0002__x0001_ÀR@_x0001__x0001__x0001__x0001__x0001__x0001_=@_x0001__x0001__x0001__x0001__x0001_ÀR@_x0001__x0001__x0001__x0001__x0001_M@_x0001__x0001__x0001__x0001__x0001_ÀR@_x0001__x0001__x0001__x0001__x0001__x0001_=@_x0001__x0001__x0001__x0001__x0001_ÀR@_x0001__x0001__x0001__x0001__x0001__x0001_@@_x0001__x0001__x0001__x0001__x0001__x0001_E@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_x0001_?@_x0001__x0001__x0001__x0001__x0001_ÀR@_x0001__x0001__x0001__x0001__x0001_ÀP@_x0001__x0001__x0001__x0001__x0001__x0001_B@_x0001__x0001__x0001__x0001__x0001_ÀR@_x0001__x0001__x0001__x0001__x0001__x0001_:@_x0001__x0002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H@_x0001__x0001__x0001__x0001__x0001_ÀR@_x0001__x0001__x0001__x0001__x0001_ÀR@_x0001__x0001__x0001__x0001__x0001_M@_x0001__x0001__x0001__x0001__x0001_ÀR@_x0001__x0001__x0001__x0001__x0001_ÀR@_x0001__x0001__x0001__x0001__x0001__x0001_B@_x0001__x0001__x0001__x0001__x0001_C@_x0001__x0001__x0001__x0001__x0001_ÀR@_x0001__x0001__x0001__x0001__x0001_ÀR@_x0001__x0001__x0001__x0001__x0001_ÀR@_x0001__x0001__x0001__x0001__x0001_ÀR@_x0001__x0001__x0001__x0001__x0001_ÀR@_x0001__x0001__x0001__x0001__x0001__x0001_8@_x0001__x0001__x0001__x0001__x0001_ÀR@_x0001__x0001__x0001__x0001__x0001_@Q@_x0001__x0001__x0001__x0001__x0001_ÀR@_x0001__x0001__x0001__x0001__x0001__x0001_C@_x0001__x0001__x0001__x0001__x0001_ÀR@_x0001__x0001__x0001__x0001__x0001__x0002__x0001_ÀR@_x0001__x0001__x0001__x0001__x0001_ÀR@_x0001__x0001__x0001__x0001__x0001_ÀR@_x0001__x0001__x0001__x0001__x0001_A@_x0001__x0001__x0001__x0001__x0001_ÀR@_x0001__x0001__x0001__x0001__x0001_ÀR@_x0001__x0001__x0001__x0001__x0001_ÀR@_x0001__x0001__x0001__x0001__x0001_ÀR@_x0001__x0001__x0001__x0001__x0001_@Q@_x0001__x0001__x0001__x0001__x0001_ÀR@_x0001__x0001__x0001__x0001__x0001__x0001_E@_x0001__x0001__x0001__x0001__x0001_ÀR@_x0001__x0001__x0001__x0001__x0001_ÀR@_x0001__x0001__x0001__x0001__x0001_ÀR@_x0001__x0001__x0001__x0001__x0001__x0001_C@_x0001__x0001__x0001__x0001__x0001_ÀR@_x0001__x0001__x0001__x0001__x0001_ÀR@_x0001__x0001__x0001__x0001__x0001__x0001_O@_x0001__x0001__x0001__x0001__x0001_ÀR@_x0001__x0001__x0001__x0001__x0001_ÀR@_x0001__x0001__x0001__x0001__x0001_ÀR@_x0001__x0001__x0001__x0001__x0001__x0001_G@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lt;@_x0001__x0001__x0001__x0001__x0001_ÀR@_x0001__x0002__x0001__x0001__x0001__x0001__x0001_ÀR@_x0001__x0001__x0001__x0001__x0001_ÀR@_x0001__x0001__x0001__x0001__x0001_ÀR@_x0001__x0001__x0001__x0001__x0001_ÀR@_x0001__x0001__x0001__x0001__x0001_ÀR@_x0001__x0001__x0001__x0001__x0001_ÀR@_x0001__x0001__x0001__x0001__x0001__x0001_M@_x0001__x0001__x0001__x0001__x0001_ÀR@_x0001__x0001__x0001__x0001__x0001__x0001_J@_x0001__x0001__x0001__x0001__x0001_ÀR@_x0001__x0001__x0001__x0001__x0001_ÀR@_x0001__x0001__x0001__x0001__x0001_N@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_x0001_8@_x0001_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Q@_x0001__x0001__x0001__x0001__x0001__x0001_;@_x0001__x0001__x0001__x0001__x0001_ÀR@_x0001__x0001__x0001__x0001__x0001_ÀR@_x0001__x0001__x0001__x0001__x0001_C@_x0001__x0001__x0001__x0001__x0001_ÀR@_x0001__x0001__x0001__x0001__x0001_ÀR@_x0001__x0001__x0001__x0001__x0001__x0001_A@_x0001__x0001__x0001__x0001__x0001_D@_x0001__x0001__x0001__x0001__x0001__x0001_H@_x0001__x0001__x0001__x0001__x0001_ÀR@_x0001__x0001__x0001__x0001__x0001_C@_x0001__x0001__x0001__x0001__x0001__x0001_C@_x0001__x0001__x0001__x0001__x0001_ÀR@_x0001__x0001__x0001__x0001__x0001_ÀR@_x0001__x0001__x0001__x0001__x0001_ÀR@_x0001__x0001__x0001__x0001__x0001_L@_x0001__x0001__x0001__x0001__x0001_ÀR@_x0001__x0001__x0001__x0001__x0001_ÀR@_x0001__x0001__x0001__x0001__x0001_ÀR@_x0001__x0001__x0001__x0001__x0001_ÀR@_x0001__x0002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R@_x0001__x0001__x0001__x0001__x0001_ÀR@_x0001__x0001__x0001__x0001__x0001_ÀR@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_x0001_8@_x0001__x0001__x0001__x0001__x0001_C@_x0001__x0001__x0001__x0001__x0001_ÀR@_x0001__x0001__x0001__x0001__x0001__x0001_&lt;@_x0001__x0001__x0001__x0001__x0001__x0001_H@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_x0002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F@_x0001__x0001__x0001__x0001__x0001_ÀR@_x0001__x0001__x0001__x0001__x0001_ÀR@_x0001__x0001__x0001__x0001__x0001__x0001_&lt;@_x0001__x0001__x0001__x0001__x0001_ÀR@_x0001__x0001__x0001__x0001__x0001_ÀR@_x0001__x0001__x0001__x0001__x0001_ÀR@_x0001__x0001__x0001__x0001__x0001_@R@_x0001__x0001__x0001__x0001__x0001_E@_x0001__x0001__x0001__x0001__x0001_D@_x0001__x0001__x0001__x0001__x0001__x0001_;@_x0001__x0001__x0001__x0001__x0001_ÀR@_x0001__x0001__x0001__x0001__x0001_ÀR@_x0001__x0001__x0001__x0001__x0001_ÀR@_x0001__x0001__x0001__x0001__x0001_ÀR@_x0001__x0001__x0001__x0001__x0001_ÀR@_x0001__x0001__x0001__x0001__x0001__x0001_F@_x0001__x0001__x0001__x0001__x0001_ÀR@_x0001__x0001__x0001__x0001__x0001_ÀR@_x0001__x0001__x0001__x0001__x0001_ÀR@_x0001__x0001__x0001__x0001__x0001__x0001_H@_x0001__x0001__x0001__x0001__x0001__x0001_E@_x0001__x0001__x0001__x0001__x0001_ÀR@_x0001__x0001__x0001__x0001__x0001_ÀR@_x0001__x0002__x0001__x0001__x0001__x0001__x0001_ÀR@_x0001__x0001__x0001__x0001__x0001_ÀR@_x0001__x0001__x0001__x0001__x0001__x0001_A@_x0001__x0001__x0001__x0001__x0001_ÀR@_x0001__x0001__x0001__x0001__x0001_ÀR@_x0001__x0001__x0001__x0001__x0001__x0001_@@_x0001__x0001__x0001__x0001__x0001_ÀR@_x0001__x0001__x0001__x0001__x0001_ÀR@_x0001__x0001__x0001__x0001__x0001_ÀR@_x0001__x0001__x0001__x0001__x0001_J@_x0001__x0001__x0001__x0001__x0001__x0001_H@_x0001__x0001__x0001__x0001__x0001__x0001_M@_x0001__x0001__x0001__x0001__x0001_ÀR@_x0001__x0001__x0001__x0001__x0001__x0001_A@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P@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J@_x0001__x0001__x0001__x0001__x0001_ÀR@_x0001__x0001__x0001__x0001__x0001__x0001_F@_x0001__x0001__x0001__x0001__x0001_ÀR@_x0001__x0001__x0001__x0001__x0001_ÀR@_x0001__x0001__x0001__x0001__x0001__x0001_:@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_x0001_E@_x0001__x0001__x0001__x0001__x0001_ÀR@_x0001__x0001__x0001__x0001__x0001_ÀR@_x0001__x0001__x0001__x0001__x0001_ÀR@_x0001__x0001__x0001__x0001__x0001_D@_x0001__x0001__x0001__x0001__x0001_ÀR@_x0001__x0002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R@_x0001__x0001__x0001__x0001__x0001_ÀR@_x0001__x0001__x0001__x0001__x0001_ÀR@_x0001__x0001__x0001__x0001__x0001__x0001_G@_x0001__x0001__x0001__x0001__x0001_ÀR@_x0001__x0001__x0001__x0001__x0001_ÀR@_x0001__x0001__x0001__x0001__x0001_ÀR@_x0001__x0001__x0001__x0001__x0001_ÀR@_x0001__x0001__x0001__x0001__x0001_E@_x0001__x0001__x0001__x0001__x0001_L@_x0001__x0001__x0001__x0001__x0001_ÀR@_x0001__x0001__x0001__x0001__x0001_ÀR@_x0001__x0001__x0001__x0001__x0001_ÀR@_x0001__x0001__x0001__x0001__x0001_N@_x0001__x0001__x0001__x0001__x0001_ÀR@_x0001__x0001__x0001__x0001__x0001_ÀR@_x0001__x0001__x0001__x0001__x0001_ÀR@_x0001__x0001__x0001__x0001__x0001_ÀR@_x0001__x0001__x0001__x0001__x0001__x0001_=@_x0001__x0001__x0001__x0001__x0001__x0002__x0001_ÀR@_x0001__x0001__x0001__x0001__x0001_B@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M@_x0001__x0001__x0001__x0001__x0001_ÀR@_x0001__x0001__x0001__x0001__x0001_ÀR@_x0001__x0001__x0001__x0001__x0001_ÀR@_x0001__x0001__x0001__x0001__x0001_ÀR@_x0001__x0001__x0001__x0001__x0001__x0001_P@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0002_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B@_x0001__x0001__x0001__x0001__x0001_ÀR@_x0001__x0001__x0001__x0001__x0001_B@_x0001__x0001__x0001__x0001__x0001_ÀR@_x0001__x0001__x0001__x0001__x0001_H@_x0001__x0001__x0001__x0001__x0001__x0002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_x0001_Q@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0002__x0001__x0001__x0001__x0001__x0001__x0001_H@_x0001__x0001__x0001__x0001__x0001_ÀR@_x0001__x0001__x0001__x0001__x0001_ÀR@_x0001__x0001__x0001__x0001__x0001_ÀR@_x0001__x0001__x0001__x0001__x0001_ÀR@_x0001__x0001__x0001__x0001__x0001__x0001_Q@_x0001__x0001__x0001__x0001__x0001_B@_x0001__x0001__x0001__x0001__x0001_B@_x0001__x0001__x0001__x0001__x0001_ÀR@_x0001__x0001__x0001__x0001__x0001_ÀR@_x0001__x0001__x0001__x0001__x0001__x0001_A@_x0001__x0001__x0001__x0001__x0001__x0001_H@_x0001__x0001__x0001__x0001__x0001_C@_x0001__x0001__x0001__x0001__x0001__x0001_M@_x0001__x0001__x0001__x0001__x0001_ÀR@_x0001__x0001__x0001__x0001__x0001_ÀR@_x0001__x0001__x0001__x0001__x0001_ÀR@_x0001__x0001__x0001__x0001__x0001__x0001_@@_x0001__x0001__x0001__x0001__x0001_ÀR@_x0001__x0001__x0001__x0001__x0001_ÀR@_x0001__x0001__x0001__x0001__x0001_@@_x0001__x0001__x0001__x0001__x0001_ÀR@_x0001__x0001__x0001__x0001__x0001__x0001_F@_x0001__x0001__x0001__x0001__x0001_ÀR@_x0001__x0001__x0001__x0001__x0001_ÀR@_x0001__x0001__x0001__x0001__x0001_ÀR@_x0001__x0001__x0001__x0001__x0001_ÀR@_x0001__x0001__x0001__x0001__x0001_ÀR@_x0001__x0001__x0001__x0001__x0001_ÀR@_x0001__x0001__x0001__x0001__x0001__x0001_J@_x0001__x0001__x0001__x0001__x0001_ÀR@_x0001__x0001__x0001__x0001__x0001__x0002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H@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P@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0002__x0001__x0001__x0001__x0001__x0001_ÀR@_x0001__x0001__x0001__x0001__x0001_ÀR@_x0001__x0001__x0001__x0001__x0001_ÀR@_x0001__x0001__x0001__x0001__x0001_B@_x0001__x0001__x0001__x0001__x0001_J@_x0001__x0001__x0001__x0001__x0001_ÀR@_x0001__x0001__x0001__x0001__x0001_ÀR@_x0001__x0001__x0001__x0001__x0001_ÀR@_x0001__x0001__x0001__x0001__x0001_ÀR@_x0001__x0001__x0001__x0001__x0001_ÀR@_x0001__x0001__x0001__x0001__x0001__x0001_F@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ÀR@_x0001__x0001__x0001__x0001__x0001_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_x0001__x0001__x0001__x0001__x0001_E@_x0001__x0001__x0001__x0001__x0001_ÀR@_x0001__x0001__x0001__x0001__x0001_ÀR@_x0001__x0001__x0001__x0001__x0001_ÀR@_x0001__x0001__x0001__x0001__x0001_ÀR@_x0001__x0001__x0001__x0001__x0001__x0001_K@_x0001__x0001__x0001__x0001__x0001__x0001_P@_x0001__x0001__x0001__x0001__x0001_ÀR@_x0001__x0001__x0001__x0001__x0001_ÀR@_x0001__x0001__x0001__x0001__x0001_ÀR@_x0001__x0001__x0001__x0001__x0001_ÀR@_x0001__x0001__x0001__x0001__x0001_D@_x0001__x0001__x0001__x0001__x0001_ÀR@_x0001__x0001__x0001__x0001__x0001_ÀR@_x0001__x0001__x0001__x0001__x0001__x0001_C@_x0001__x0001__x0001__x0001__x0001_ÀR@_x0001__x0001__x0001__x0001__x0001_J@_x0001__x0001__x0001__x0001__x0001_ÀR@_x0001__x0001__x0001__x0001__x0001_ÀR@_x0001__x0001__x0001__x0001__x0001_ÀR@_x0001__x0001__x0001__x0001__x0001_ÀR@_x0001__x0002__x0001__x0001__x0001__x0001__x0001_ÀR@_x0001__x0001__x0001__x0001__x0001__x0001_M@_x0001__x0001__x0001__x0001__x0001_ÀR@_x0001__x0001__x0001__x0001__x0001__x0001_O@_x0001__x0001__x0001__x0001__x0001_ÀR@_x0001__x0001__x0001__x0001__x0001_ÀR@_x0001__x0001__x0001__x0001__x0001_L@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O@_x0001__x0001__x0001__x0001__x0001__x0001_;@_x0001__x0001__x0001__x0001__x0001_ÀR@_x0001__x0001__x0001__x0001__x0001_ÀR@_x0001__x0001__x0001__x0001__x0001_ÀR@_x0001__x0001__x0001__x0001__x0001_ÀR@_x0001__x0001__x0001__x0001__x0001_ÀR@_x0001__x0001__x0001__x0001__x0001__x0002__x0001__x0001_J@_x0001__x0001__x0001__x0001__x0001_ÀR@_x0001__x0001__x0001__x0001__x0001_ÀR@_x0001__x0001__x0001__x0001__x0001_ÀR@_x0001__x0001__x0001__x0001__x0001_ÀR@_x0001__x0001__x0001__x0001__x0001_ÀR@_x0001__x0001__x0001__x0001__x0001_ÀR@_x0001__x0001__x0001__x0001__x0001_R@_x0001__x0001__x0001__x0001__x0001_ÀR@_x0001__x0001__x0001__x0001__x0001_ÀR@_x0001__x0001__x0001__x0001__x0001_@Q@_x0001__x0001__x0001__x0001__x0001_B@_x0001__x0001__x0001__x0001__x0001_ÀR@_x0001__x0001__x0001__x0001__x0001_ÀR@_x0001__x0001__x0001__x0001__x0001_ÀR@_x0001__x0001__x0001__x0001__x0001_I@_x0001__x0001__x0001__x0001__x0001_ÀR@_x0001__x0001__x0001__x0001__x0001_ÀR@_x0001__x0001__x0001__x0001__x0001_ÀR@_x0001__x0001__x0001__x0001__x0001_ÀR@_x0001__x0001__x0001__x0001__x0001__x0001_M@_x0001__x0001__x0001__x0001__x0001_ÀR@_x0001__x0001__x0001__x0001__x0001_ÀR@_x0001__x0001__x0001__x0001__x0001_ÀR@_x0001__x0001__x0001__x0001__x0001_N@_x0001__x0001__x0001__x0001__x0001_ÀR@_x0001__x0001__x0001__x0001__x0001_ÀR@_x0001__x0001__x0001__x0001__x0001_ÀR@_x0001__x0001__x0001__x0001__x0001_ÀR@_x0001__x0001__x0001__x0001__x0001_ÀR@_x0001__x0001__x0001__x0001__x0001_ÀR@_x0001__x0001__x0001__x0001__x0001_ÀR@_x0001__x0002__x0001__x0001__x0001__x0001__x0001_ÀR@_x0001__x0001__x0001__x0001__x0001_ÀR@_x0001__x0001__x0001__x0001__x0001_ÀR@_x0001__x0001__x0001__x0001__x0001_C@_x0001__x0001__x0001__x0001__x0001__x0001_A@_x0001__x0001__x0001__x0001__x0001__x0001_@@_x0001__x0001__x0001__x0001__x0001_@@_x0001__x0001__x0001__x0001__x0001_ÀR@_x0001__x0001__x0001__x0001__x0001_ÀR@_x0001__x0001__x0001__x0001__x0001_ÀR@_x0001__x0001__x0001__x0001__x0001_ÀR@_x0001__x0001__x0001__x0001__x0001__x0001_@@_x0001__x0001__x0001__x0001__x0001__x0001_A@_x0001__x0001__x0001__x0001__x0001_ÀR@_x0001__x0001__x0001__x0001__x0001__x0001_8@_x0001__x0001__x0001__x0001__x0001_ÀR@_x0001__x0001__x0001__x0001__x0001__x0001_8@_x0001__x0001__x0001__x0001__x0001_B@_x0001__x0001__x0001__x0001__x0001_ÀR@_x0001__x0001__x0001__x0001__x0001_ÀR@_x0001__x0001__x0001__x0001__x0001__x0001_&lt;@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0002__x0001_J@_x0001__x0001__x0001__x0001__x0001__x0001_?@_x0001__x0001__x0001__x0001__x0001_ÀR@_x0001__x0001__x0001__x0001__x0001_ÀR@_x0001__x0001__x0001__x0001__x0001_ÀR@_x0001_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_x0001_P@_x0001__x0001__x0001__x0001__x0001__x0001_;@_x0001__x0001__x0001__x0001__x0001_ÀR@_x0001__x0001__x0001__x0001__x0001_J@_x0001__x0001__x0001__x0001__x0001_ÀR@_x0001__x0001__x0001__x0001__x0001_ÀR@_x0001__x0001__x0001__x0001__x0001__x0001_=@_x0001__x0001__x0001__x0001__x0001__x0001_M@_x0001__x0001__x0001__x0001__x0001_ÀR@_x0001__x0001__x0001__x0001__x0001_ÀR@_x0001__x0001__x0001__x0001__x0001_ÀR@_x0001__x0001__x0001__x0001__x0001_ÀR@_x0001__x0001__x0001__x0001__x0001_ÀR@_x0001__x0001__x0001__x0001__x0001_ÀR@_x0001__x0001__x0001__x0001__x0001__x0001_F@_x0001__x0001__x0001__x0001__x0001__x0001_@@_x0001__x0001__x0001__x0001__x0001__x0001_&lt;@_x0001__x0001__x0001__x0001__x0001_ÀR@_x0001__x0001__x0001__x0001__x0001_ÀR@_x0001__x0001__x0001__x0001__x0001_ÀR@_x0001__x0002__x0001__x0001__x0001__x0001__x0001__x0001_B@_x0001__x0001__x0001__x0001__x0001__x0001_B@_x0001__x0001__x0001__x0001__x0001__x0001_@@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D@_x0001__x0001__x0001__x0001__x0001_ÀR@_x0001__x0001__x0001__x0001__x0001_ÀR@_x0001__x0001__x0001__x0001__x0001_J@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L@_x0001__x0001__x0001__x0001__x0001_ÀR@_x0001__x0001__x0001__x0001__x0001_ÀR@_x0001__x0001__x0001__x0001__x0001_ÀP@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R@_x0001__x0001__x0001__x0001__x0001_ÀR@_x0001__x0001__x0001__x0001__x0001_ÀR@_x0001__x0001__x0001__x0001__x0001_ÀR@_x0001__x0001__x0001__x0001__x0001_ÀR@_x0001__x0001__x0001__x0001__x0001_M@_x0001__x0001__x0001__x0001__x0001_ÀR@_x0001__x0001__x0001__x0001__x0001_ÀR@_x0001__x0001__x0001__x0001__x0001__x0001_?@_x0001__x0001__x0001__x0001__x0001_ÀR@_x0001__x0001__x0001__x0001__x0001_H@_x0001__x0001__x0001__x0001__x0001_ÀR@_x0001__x0001__x0001__x0001__x0001_ÀR@_x0001__x0001__x0001__x0001__x0001_ÀR@_x0001__x0001__x0001__x0001__x0001__x0001_A@_x0001__x0001__x0001__x0001__x0001_ÀR@_x0001__x0001__x0001__x0001__x0001_@@_x0001__x0001__x0001__x0001__x0001_ÀR@_x0001__x0001__x0001__x0001__x0001_ÀR@_x0001__x0001__x0001__x0001__x0001_ÀR@_x0001__x0001__x0001__x0001__x0001_ÀR@_x0001__x0001__x0001__x0001__x0001_M@_x0001__x0001__x0001__x0001__x0001_ÀR@_x0001__x0002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C@_x0001__x0001__x0001__x0001__x0001_ÀR@_x0001__x0001__x0001__x0001__x0001_ÀR@_x0001__x0001__x0001__x0001__x0001_ÀR@_x0001__x0001__x0001__x0001__x0001_ÀR@_x0001__x0001__x0001__x0001__x0001_ÀR@_x0001__x0001__x0001__x0001__x0001_B@_x0001__x0001__x0001__x0001__x0001__x0001_:@_x0001__x0001__x0001__x0001__x0001_ÀR@_x0001__x0001__x0001__x0001__x0001__x0001_;@_x0001__x0001__x0001__x0001__x0001_ÀR@_x0001__x0001__x0001__x0001__x0001_ÀR@_x0001__x0001__x0001__x0001__x0001__x0001_A@_x0001__x0001__x0001__x0001__x0001_ÀR@_x0001__x0001__x0001__x0001__x0001_ÀR@_x0001__x0001__x0001__x0001__x0001_ÀR@_x0001__x0001__x0001__x0001__x0001_ÀR@_x0001__x0001__x0001__x0001__x0001_ÀR@_x0001__x0001__x0001__x0001__x0001_ÀR@_x0001__x0001__x0001__x0001__x0001__x0001_F@_x0001__x0001__x0001__x0001__x0001__x0002__x0001__x0001_;@_x0001__x0001__x0001__x0001__x0001_ÀR@_x0001__x0001__x0001__x0001__x0001_ÀR@_x0001__x0001__x0001__x0001__x0001_ÀR@_x0001__x0001__x0001__x0001__x0001__x0001_M@_x0001__x0001__x0001__x0001__x0001_ÀR@_x0001__x0001__x0001__x0001__x0001_ÀR@_x0001__x0001__x0001__x0001__x0001_ÀR@_x0001__x0001__x0001__x0001__x0001_ÀR@_x0001__x0001__x0001__x0001__x0001_ÀR@_x0001__x0001__x0001__x0001__x0001_ÀR@_x0001__x0001__x0001__x0001__x0001_H@_x0001__x0001__x0001__x0001__x0001__x0001_&lt;@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_x0001_J@_x0001__x0001__x0001__x0001__x0001_ÀR@_x0001__x0002__x0001__x0001__x0001__x0001__x0001__x0001_=@_x0001__x0001__x0001__x0001__x0001_ÀR@_x0001__x0001__x0001__x0001__x0001_ÀR@_x0001__x0001__x0001__x0001__x0001_ÀR@_x0001__x0001__x0001__x0001__x0001_R@_x0001__x0001__x0001__x0001__x0001_ÀR@_x0001__x0001__x0001__x0001__x0001_C@_x0001__x0001__x0001__x0001__x0001__x0001_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O@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0002__x0001_@Q@_x0001__x0001__x0001__x0001__x0001_ÀR@_x0001__x0001__x0001__x0001__x0001_O@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M@_x0001__x0001__x0001__x0001__x0001_ÀR@_x0001__x0001__x0001__x0001__x0001__x0001_O@_x0001__x0001__x0001__x0001__x0001_ÀR@_x0001__x0001__x0001__x0001__x0001_ÀR@_x0001__x0001__x0001__x0001__x0001_E@_x0001__x0001__x0001__x0001__x0001__x0001_K@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C@_x0001__x0001__x0001__x0001__x0001_ÀR@_x0001__x0001__x0001__x0001__x0001_ÀR@_x0001__x0001__x0001__x0001__x0001_@@_x0001__x0001__x0001__x0001__x0001_ÀR@_x0001__x0001__x0001__x0001__x0001_ÀR@_x0001__x0002__x0001__x0001__x0001__x0001__x0001__x0001_=@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P@_x0001__x0001__x0001__x0001__x0001_ÀR@_x0001__x0001__x0001__x0001__x0001__x0001_8@_x0001__x0001__x0001__x0001__x0001_H@_x0001__x0001__x0001__x0001__x0001_ÀR@_x0001__x0001__x0001__x0001__x0001_ÀR@_x0001__x0001__x0001__x0001__x0001_ÀR@_x0001__x0001__x0001__x0001__x0001_ÀR@_x0001__x0001__x0001__x0001__x0001_N@_x0001__x0001__x0001__x0001__x0001_ÀR@_x0001__x0001__x0001__x0001__x0001_ÀR@_x0001__x0001__x0001__x0001__x0001_ÀR@_x0001__x0001__x0001__x0001__x0001_ÀR@_x0001__x0001__x0001__x0001__x0001__x0002__x0001_E@_x0001__x0001__x0001__x0001__x0001_ÀR@_x0001__x0001__x0001__x0001__x0001_ÀR@_x0001__x0001__x0001__x0001__x0001_ÀR@_x0001__x0001__x0001__x0001__x0001_ÀR@_x0001__x0001__x0001__x0001__x0001_J@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_x0001_?@_x0001__x0001__x0001__x0001__x0001__x0001_9@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Q@_x0001__x0001__x0001__x0001__x0001_ÀR@_x0001__x0001__x0001__x0001__x0001_ÀR@_x0001__x0001__x0001__x0001__x0001_ÀR@_x0001__x0002__x0001__x0001__x0001__x0001__x0001_ÀR@_x0001__x0001__x0001__x0001__x0001_H@_x0001__x0001__x0001__x0001__x0001_ÀR@_x0001__x0001__x0001__x0001__x0001_ÀP@_x0001__x0001__x0001__x0001__x0001_ÀR@_x0001__x0001__x0001__x0001__x0001_J@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J@_x0001__x0001__x0001__x0001__x0001__x0001_L@_x0001__x0001__x0001__x0001__x0001_ÀR@_x0001__x0001__x0001__x0001__x0001_@@_x0001__x0001__x0001__x0001__x0001_ÀR@_x0001__x0001__x0001__x0001__x0001_ÀR@_x0001__x0001__x0001__x0001__x0001_ÀR@_x0001__x0001__x0001__x0001__x0001_ÀR@_x0001__x0001__x0001__x0001__x0001_ÀR@_x0001__x0001__x0001__x0001__x0001__x0001_C@_x0001__x0001__x0001__x0001__x0001_ÀR@_x0001__x0001__x0001__x0001__x0001_ÀR@_x0001__x0001__x0001__x0001__x0001_ÀR@_x0001__x0001__x0001__x0001__x0001_ÀR@_x0001__x0001__x0001__x0001__x0001_@@_x0001__x0001__x0001__x0001__x0001_ÀR@_x0001__x0001__x0001__x0001__x0001__x0002__x0001__x0001_E@_x0001__x0001__x0001__x0001__x0001_ÀR@_x0001__x0001__x0001__x0001__x0001_ÀR@_x0001__x0001__x0001__x0001__x0001_ÀR@_x0001_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A@_x0001__x0001__x0001__x0001__x0001__x0001_A@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P@_x0001__x0001__x0001__x0001__x0001_ÀR@_x0001__x0001__x0001__x0001__x0001_ÀR@_x0001__x0002__x0001__x0001__x0001__x0001__x0001_ÀR@_x0001__x0001__x0001__x0001__x0001_ÀR@_x0001__x0001__x0001__x0001__x0001_ÀR@_x0001__x0001__x0001__x0001__x0001_ÀR@_x0001__x0001__x0001__x0001__x0001_ÀR@_x0001__x0001__x0001__x0001__x0001_R@_x0001__x0001__x0001__x0001__x0001__x0001_O@_x0001__x0001__x0001__x0001__x0001_ÀR@_x0001__x0001__x0001__x0001__x0001_ÀR@_x0001__x0001__x0001__x0001__x0001__x0001_;@_x0001_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9@_x0001__x0001__x0001__x0001__x0001_ÀR@_x0001__x0001__x0001__x0001__x0001_ÀR@_x0001__x0001__x0001__x0001__x0001_E@_x0001__x0001__x0001__x0001__x0001_ÀR@_x0001__x0001__x0001__x0001__x0001_ÀR@_x0001__x0001__x0001__x0001__x0001_ÀR@_x0001__x0001__x0001__x0001__x0001__x0002__x0001_D@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_x0001_M@_x0001__x0001__x0001__x0001__x0001__x0001_@@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G@_x0001__x0001__x0001__x0001__x0001_ÀR@_x0001__x0002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lt;@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Q@_x0001__x0001__x0001__x0001__x0001_ÀR@_x0001__x0001__x0001__x0001__x0001__x0001_C@_x0001__x0001__x0001__x0001__x0001_ÀR@_x0001__x0001__x0001__x0001__x0001_ÀR@_x0001__x0001__x0001__x0001__x0001_ÀR@_x0001__x0001__x0001__x0001__x0001__x0002__x0001_ÀR@_x0001__x0001__x0001__x0001__x0001__x0001_&lt;@_x0001__x0001__x0001__x0001__x0001_ÀR@_x0001__x0001__x0001__x0001__x0001__x0001_&lt;@_x0001__x0001__x0001__x0001__x0001_ÀR@_x0001__x0001__x0001__x0001__x0001_ÀR@_x0001__x0001__x0001__x0001__x0001_ÀR@_x0001__x0001__x0001__x0001__x0001__x0001_G@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P@_x0001__x0001__x0001__x0001__x0001__x0001_H@_x0001__x0001__x0001__x0001__x0001_ÀR@_x0001__x0001__x0001__x0001__x0001_ÀR@_x0001__x0001__x0001__x0001__x0001_@@_x0001__x0001__x0001__x0001__x0001_ÀR@_x0001__x0001__x0001__x0001__x0001_ÀR@_x0001__x0001__x0001__x0001__x0001_@Q@_x0001__x0001__x0001__x0001__x0001_ÀR@_x0001__x0001__x0001__x0001__x0001_ÀR@_x0001__x0001__x0001__x0001__x0001__x0001_F@_x0001__x0001__x0001__x0001__x0001_ÀR@_x0001__x0001__x0001__x0001__x0001_M@_x0001__x0001__x0001__x0001__x0001_ÀR@_x0001__x0001__x0001__x0001__x0001_ÀR@_x0001__x0001__x0001__x0001__x0001_ÀR@_x0001__x0002__x0001__x0001__x0001__x0001__x0001_C@_x0001__x0001__x0001__x0001__x0001_ÀR@_x0001__x0001__x0001__x0001__x0001_ÀR@_x0001__x0001__x0001__x0001__x0001_ÀR@_x0001__x0001__x0001__x0001__x0001_ÀR@_x0001__x0001__x0001__x0001__x0001_ÀR@_x0001__x0001__x0001__x0001__x0001_@@_x0001__x0001__x0001__x0001__x0001_ÀR@_x0001__x0001__x0001__x0001__x0001__x0001_Q@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G@_x0001__x0001__x0001__x0001__x0001_ÀR@_x0001__x0001__x0001__x0001__x0001__x0001_?@_x0001__x0001__x0001__x0001__x0001__x0001_A@_x0001__x0001__x0001__x0001__x0001_ÀR@_x0001__x0001__x0001__x0001__x0001__x0001_C@_x0001__x0001__x0001__x0001__x0001_ÀR@_x0001__x0001__x0001__x0001__x0001_ÀR@_x0001__x0001__x0001__x0001__x0001_ÀR@_x0001__x0001__x0001__x0001__x0001_ÀR@_x0001__x0001__x0001__x0001__x0001__x0001_C@_x0001__x0001__x0001__x0001__x0001_ÀR@_x0001__x0001__x0001__x0001__x0001__x0002__x0001_ÀR@_x0001__x0001__x0001__x0001__x0001_ÀR@_x0001__x0001__x0001__x0001__x0001_ÀR@_x0001__x0001__x0001__x0001__x0001_ÀR@_x0001__x0001__x0001__x0001__x0001__x0001_H@_x0001__x0001__x0001__x0001__x0001__x0001_O@_x0001__x0001__x0001__x0001__x0001_ÀR@_x0001__x0001__x0001__x0001__x0001_ÀR@_x0001__x0001__x0001__x0001__x0001_ÀR@_x0001__x0001__x0001__x0001__x0001_ÀR@_x0001__x0001__x0001__x0001__x0001_ÀR@_x0001__x0001__x0001__x0001__x0001_H@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B@_x0001__x0001__x0001__x0001__x0001_ÀR@_x0001__x0001__x0001__x0001__x0001_ÀR@_x0001__x0001__x0001__x0001__x0001_ÀR@_x0001__x0001__x0001__x0001__x0001__x0001_M@_x0001__x0001__x0001__x0001__x0001__x0001_C@_x0001__x0001__x0001__x0001__x0001_ÀR@_x0001__x0001__x0001__x0001__x0001_ÀR@_x0001__x0001__x0001__x0001__x0001_ÀR@_x0001__x0001__x0001__x0001__x0001_B@_x0001__x0001__x0001__x0001__x0001_ÀR@_x0001__x0001__x0001__x0001__x0001_ÀR@_x0001__x0001__x0001__x0001__x0001_ÀR@_x0001__x0002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O@_x0001__x0001__x0001__x0001__x0001_ÀR@_x0001__x0001__x0001__x0001__x0001__x0001_M@_x0001__x0001__x0001__x0001__x0001_ÀR@_x0001__x0001__x0001__x0001__x0001__x0001_M@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ÀR@_x0001__x0001__x0001__x0001__x0001_ÀR@_x0001__x0001__x0001__x0001__x0001__x0001_Q@_x0001__x0001__x0001__x0001__x0001_ÀR@_x0001__x0001__x0001__x0001__x0001_ÀR@_x0001__x0001__x0001__x0001__x0001_ÀR@_x0001__x0001__x0001__x0001__x0001_ÀR@_x0001__x0001__x0001__x0001__x0001__x0001_J@_x0001__x0001__x0001__x0001__x0001_ÀR@_x0001__x0001__x0001__x0001__x0001_ÀR@_x0001__x0001__x0001__x0001__x0001_ÀR@_x0001__x0001__x0001__x0001__x0001_ÀR@_x0001__x0001__x0001__x0001__x0001_ÀR@_x0001__x0001__x0001__x0001__x0001_ÀR@_x0001__x0001__x0001__x0001__x0001__x0001_A@_x0001__x0001__x0001__x0001__x0001__x0001_H@_x0001__x0001__x0001__x0001__x0001_ÀR@_x0001__x0001__x0001__x0001__x0001_ÀR@_x0001__x0001__x0001__x0001__x0001_ÀR@_x0001__x0001__x0001__x0001__x0001__x0001_A@_x0001__x0001__x0001__x0001__x0001_ÀR@_x0001__x0001__x0001__x0001__x0001_ÀR@_x0001__x0001__x0001__x0001__x0001_ÀR@_x0001__x0001__x0001__x0001__x0001__x0001_K@_x0001__x0001__x0001__x0001__x0001_ÀR@_x0001__x0001__x0001__x0001__x0001__x0001_A@_x0001__x0001__x0001__x0001__x0001_ÀR@_x0001__x0001__x0001__x0001__x0001_ÀR@_x0001__x0001__x0001__x0001__x0001_ÀR@_x0001__x0001__x0001__x0001__x0001_ÀR@_x0001__x0001__x0001__x0001__x0001_ÀR@_x0001__x0002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P@_x0001__x0001__x0001__x0001__x0001_ÀR@_x0001__x0001__x0001__x0001__x0001_ÀR@_x0001__x0001__x0001__x0001__x0001_ÀR@_x0001__x0001__x0001__x0001__x0001_H@_x0001__x0001__x0001__x0001__x0001_ÀR@_x0001__x0001__x0001__x0001__x0001_ÀR@_x0001__x0001__x0001__x0001__x0001_ÀR@_x0001__x0001__x0001__x0001__x0001_ÀR@_x0001__x0001__x0001__x0001__x0001_N@_x0001__x0001__x0001__x0001__x0001_ÀR@_x0001__x0001__x0001__x0001__x0001_C@_x0001__x0001__x0001__x0001__x0001_ÀR@_x0001__x0001__x0001__x0001__x0001__x0001_M@_x0001__x0001__x0001__x0001__x0001__x0001_M@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ÀR@_x0001__x0001__x0001__x0001__x0001_ÀR@_x0001__x0001__x0001__x0001__x0001_ÀR@_x0001__x0001__x0001__x0001__x0001_ÀR@_x0001__x0001__x0001__x0001__x0001__x0001_Q@_x0001__x0001__x0001__x0001__x0001_ÀR@_x0001__x0001__x0001__x0001__x0001__x0001_A@_x0001__x0001__x0001__x0001__x0001__x0001_P@_x0001__x0001__x0001__x0001__x0001__x0001_@@_x0001__x0001__x0001__x0001__x0001_H@_x0001__x0001__x0001__x0001__x0001_ÀR@_x0001__x0001__x0001__x0001__x0001_ÀR@_x0001__x0001__x0001__x0001__x0001_ÀR@_x0001__x0001__x0001__x0001__x0001_ÀR@_x0001__x0001__x0001__x0001__x0001_ÀR@_x0001__x0001__x0001__x0001__x0001_ÀR@_x0001__x0001__x0001__x0001__x0001_N@_x0001__x0001__x0001__x0001__x0001_ÀR@_x0001__x0001__x0001__x0001__x0001_ÀR@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B@_x0001__x0001__x0001__x0001__x0001_R@_x0001__x0001__x0001__x0001__x0001__x0001_Q@_x0001__x0001__x0001__x0001__x0001_ÀR@_x0001__x0001__x0001__x0001__x0001_ÀR@_x0001__x0002__x0001__x0001__x0001__x0001__x0001_ÀR@_x0001__x0001__x0001__x0001__x0001_ÀR@_x0001__x0001__x0001__x0001__x0001_H@_x0001__x0001__x0001__x0001__x0001__x0001_=@_x0001__x0001__x0001__x0001__x0001_ÀR@_x0001__x0001__x0001__x0001__x0001_ÀR@_x0001__x0001__x0001__x0001__x0001_ÀR@_x0001__x0001__x0001__x0001__x0001__x0001_?@_x0001__x0001__x0001__x0001__x0001_ÀR@_x0001__x0001__x0001__x0001__x0001_ÀR@_x0001__x0001__x0001__x0001__x0001__x0001_M@_x0001__x0001__x0001__x0001__x0001_ÀR@_x0001__x0001__x0001__x0001__x0001__x0001_@@_x0001__x0001__x0001__x0001__x0001_ÀR@_x0001__x0001__x0001__x0001__x0001_ÀR@_x0001__x0001__x0001__x0001__x0001_ÀR@_x0001__x0001__x0001__x0001__x0001_ÀR@_x0001__x0001__x0001__x0001__x0001__x0001_A@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_x0001_J@_x0001__x0001__x0001__x0001__x0001_ÀR@_x0001__x0001__x0001__x0001__x0001__x0002__x0001_ÀR@_x0001__x0001__x0001__x0001__x0001_ÀR@_x0001__x0001__x0001__x0001__x0001_ÀR@_x0001__x0001__x0001__x0001__x0001_ÀR@_x0001__x0001__x0001__x0001__x0001__x0001_F@_x0001__x0001__x0001__x0001__x0001_ÀR@_x0001__x0001__x0001__x0001__x0001__x0001_;@_x0001__x0001__x0001__x0001__x0001_O@_x0001__x0001__x0001__x0001__x0001_ÀR@_x0001__x0001__x0001__x0001__x0001_ÀR@_x0001__x0001__x0001__x0001__x0001__x0001_C@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E@_x0001__x0001__x0001__x0001__x0001_ÀR@_x0001__x0001__x0001__x0001__x0001_ÀR@_x0001__x0001__x0001__x0001__x0001_ÀR@_x0001__x0002__x0001__x0001__x0001__x0001__x0001__x0001_=@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I@_x0001__x0001__x0001__x0001__x0001_ÀR@_x0001__x0001__x0001__x0001__x0001_ÀR@_x0001__x0001__x0001__x0001__x0001_ÀR@_x0001__x0001__x0001__x0001__x0001_N@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Q@_x0001__x0001__x0001__x0001__x0001_ÀR@_x0001__x0001__x0001__x0001__x0001_L@_x0001__x0001__x0001__x0001__x0001_ÀR@_x0001__x0001__x0001__x0001__x0001_ÀR@_x0001__x0001__x0001__x0001__x0001_ÀR@_x0001__x0001__x0001__x0001__x0001__x0002__x0001_H@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_x0001_@@_x0001__x0001__x0001__x0001__x0001__x0001_P@_x0001__x0001__x0001__x0001__x0001_ÀR@_x0001__x0001__x0001__x0001__x0001_@Q@_x0001__x0001__x0001__x0001__x0001_ÀR@_x0001__x0001__x0001__x0001__x0001_ÀR@_x0001__x0001__x0001__x0001__x0001_ÀR@_x0001__x0001__x0001__x0001__x0001_ÀR@_x0001__x0001__x0001__x0001__x0001_ÀR@_x0001__x0001__x0001__x0001__x0001_ÀR@_x0001__x0001__x0001__x0001__x0001__x0001_A@_x0001__x0001__x0001__x0001__x0001_I@_x0001__x0001__x0001__x0001__x0001_ÀR@_x0001__x0001__x0001__x0001__x0001_C@_x0001__x0001__x0001__x0001__x0001_ÀR@_x0001__x0001__x0001__x0001__x0001__x0001_;@_x0001__x0001__x0001__x0001__x0001__x0001_A@_x0001__x0001__x0001__x0001__x0001_ÀR@_x0001__x0001__x0001__x0001__x0001_ÀR@_x0001__x0001__x0001__x0001__x0001_C@_x0001__x0001__x0001__x0001__x0001_ÀR@_x0001__x0001__x0001__x0001__x0001_ÀR@_x0001__x0002__x0001__x0001__x0001__x0001__x0001_G@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_x0001_;@_x0001__x0001__x0001__x0001__x0001_ÀR@_x0001__x0001__x0001__x0001__x0001_C@_x0001__x0001__x0001__x0001__x0001__x0001_M@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ÀR@_x0001__x0001__x0001__x0001__x0001__x0001_P@_x0001__x0001__x0001__x0001__x0001_ÀR@_x0001__x0001__x0001__x0001__x0001_ÀR@_x0001__x0001__x0001__x0001__x0001__x0002__x0001_ÀR@_x0001__x0001__x0001__x0001__x0001_ÀR@_x0001__x0001__x0001__x0001__x0001_ÀR@_x0001__x0001__x0001__x0001__x0001__x0001_B@_x0001__x0001__x0001__x0001__x0001__x0001_O@_x0001__x0001__x0001__x0001__x0001_B@_x0001__x0001__x0001__x0001__x0001_ÀR@_x0001__x0001__x0001__x0001__x0001_ÀR@_x0001__x0001__x0001__x0001__x0001__x0001_&lt;@_x0001__x0001__x0001__x0001__x0001_ÀR@_x0001__x0001__x0001__x0001__x0001_ÀR@_x0001__x0001__x0001__x0001__x0001_ÀR@_x0001__x0001__x0001__x0001__x0001_ÀR@_x0001__x0001__x0001__x0001__x0001_ÀR@_x0001__x0001__x0001__x0001__x0001_ÀR@_x0001__x0001__x0001__x0001__x0001_@Q@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_x0001_E@_x0001__x0001__x0001__x0001__x0001_ÀR@_x0001__x0001__x0001__x0001__x0001_ÀR@_x0001__x0001__x0001__x0001__x0001_ÀR@_x0001__x0001__x0001__x0001__x0001_ÀR@_x0001__x0001__x0001__x0001__x0001__x0001_K@_x0001__x0001__x0001__x0001__x0001_ÀR@_x0001__x0001__x0001__x0001__x0001_ÀR@_x0001__x0001__x0001__x0001__x0001_ÀR@_x0001__x0002__x0001__x0001__x0001__x0001__x0001_ÀR@_x0001__x0001__x0001__x0001__x0001__x0001_B@_x0001__x0001__x0001__x0001__x0001_ÀR@_x0001__x0001__x0001__x0001__x0001_ÀR@_x0001__x0001__x0001__x0001__x0001_ÀR@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R@_x0001__x0001__x0001__x0001__x0001__x0001_8@_x0001__x0001__x0001__x0001__x0001_ÀR@_x0001__x0001__x0001__x0001__x0001_ÀR@_x0001__x0001__x0001__x0001__x0001_ÀR@_x0001__x0001__x0001__x0001__x0001_ÀR@_x0001__x0001__x0001__x0001__x0001__x0001_P@_x0001__x0001__x0001__x0001__x0001_ÀR@_x0001__x0001__x0001__x0001__x0001_ÀR@_x0001__x0001__x0001__x0001__x0001_ÀR@_x0001__x0001__x0001__x0001__x0001_ÀR@_x0001__x0001__x0001__x0001__x0001_ÀR@_x0001__x0001__x0001__x0001__x0001__x0002__x0001_@@_x0001__x0001__x0001__x0001__x0001_ÀR@_x0001__x0001__x0001__x0001__x0001_ÀR@_x0001__x0001__x0001__x0001__x0001__x0001_H@_x0001__x0001__x0001__x0001__x0001_ÀR@_x0001__x0001__x0001__x0001__x0001_ÀR@_x0001__x0001__x0001__x0001__x0001_ÀR@_x0001__x0001__x0001__x0001__x0001_ÀR@_x0001__x0001__x0001__x0001__x0001_ÀR@_x0001__x0001__x0001__x0001__x0001_ÀR@_x0001__x0001__x0001__x0001__x0001_O@_x0001__x0001__x0001__x0001__x0001__x0001_A@_x0001__x0001__x0001__x0001__x0001_ÀR@_x0001__x0001__x0001__x0001__x0001_ÀR@_x0001__x0001__x0001__x0001__x0001_ÀR@_x0001__x0001__x0001__x0001__x0001_ÀR@_x0001__x0001__x0001__x0001__x0001_G@_x0001__x0001__x0001__x0001__x0001_ÀR@_x0001__x0001__x0001__x0001__x0001_ÀR@_x0001__x0001__x0001__x0001__x0001_ÀR@_x0001__x0001__x0001__x0001__x0001_B@_x0001__x0001__x0001__x0001__x0001_ÀR@_x0001__x0001__x0001__x0001__x0001_ÀR@_x0001__x0001__x0001__x0001__x0001_ÀR@_x0001__x0001__x0001__x0001__x0001__x0001_M@_x0001__x0001__x0001__x0001__x0001_ÀR@_x0001__x0001__x0001__x0001__x0001__x0001_R@_x0001__x0001__x0001__x0001__x0001_ÀR@_x0001__x0001__x0001__x0001__x0001_ÀR@_x0001__x0001__x0001__x0001__x0001_ÀR@_x0001__x0001__x0001__x0001__x0001_ÀR@_x0001__x0001__x0001__x0001__x0001_ÀR@_x0001__x0002__x0001__x0001__x0001__x0001__x0001_ÀR@_x0001__x0001__x0001__x0001__x0001_ÀR@_x0001__x0001__x0001__x0001__x0001_ÀR@_x0001__x0001__x0001__x0001__x0001_ÀR@_x0001__x0001__x0001__x0001__x0001_ÀR@_x0001_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A@_x0001__x0001__x0001__x0001__x0001_ÀR@_x0001__x0001__x0001__x0001__x0001__x0001_J@_x0001__x0001__x0001__x0001__x0001_ÀR@_x0001__x0001__x0001__x0001__x0001__x0001_H@_x0001__x0001__x0001__x0001__x0001_ÀR@_x0001__x0001__x0001__x0001__x0001_ÀR@_x0001__x0001__x0001__x0001__x0001_ÀR@_x0001__x0001__x0001__x0001__x0001__x0001_:@_x0001__x0001__x0001__x0001__x0001_ÀR@_x0001__x0001__x0001__x0001__x0001_ÀR@_x0001__x0001__x0001__x0001__x0001__x0001_=@_x0001__x0001__x0001__x0001__x0001__x0001_@@_x0001__x0001__x0001__x0001__x0001_O@_x0001__x0001__x0001__x0001__x0001_ÀR@_x0001__x0001__x0001__x0001__x0001_ÀR@_x0001__x0001__x0001__x0001__x0001__x0002__x0001_ÀR@_x0001__x0001__x0001__x0001__x0001_L@_x0001__x0001__x0001__x0001__x0001__x0001_@@_x0001__x0001__x0001__x0001__x0001_ÀR@_x0001__x0001__x0001__x0001__x0001_ÀR@_x0001__x0001__x0001__x0001__x0001_ÀR@_x0001__x0001__x0001__x0001__x0001_B@_x0001__x0001__x0001__x0001__x0001__x0001_;@_x0001__x0001__x0001__x0001__x0001_ÀR@_x0001__x0001__x0001__x0001__x0001_ÀR@_x0001__x0001__x0001__x0001__x0001_ÀR@_x0001__x0001__x0001__x0001__x0001_ÀR@_x0001__x0001__x0001__x0001__x0001_M@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E@_x0001__x0001__x0001__x0001__x0001_ÀR@_x0001__x0001__x0001__x0001__x0001_ÀR@_x0001__x0001__x0001__x0001__x0001_ÀR@_x0001__x0001__x0001__x0001__x0001_@@_x0001__x0001__x0001__x0001__x0001_ÀR@_x0001__x0001__x0001__x0001__x0001_ÀR@_x0001__x0002__x0001__x0001__x0001__x0001__x0001_C@_x0001__x0001__x0001__x0001__x0001_ÀR@_x0001__x0001__x0001__x0001__x0001__x0001_&lt;@_x0001__x0001__x0001__x0001__x0001_ÀR@_x0001__x0001__x0001__x0001__x0001_ÀR@_x0001__x0001__x0001__x0001__x0001_ÀR@_x0001__x0001__x0001__x0001__x0001_ÀR@_x0001__x0001__x0001__x0001__x0001_ÀR@_x0001__x0001__x0001__x0001__x0001_C@_x0001__x0001__x0001__x0001__x0001_L@_x0001__x0001__x0001__x0001__x0001__x0001_F@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L@_x0001__x0001__x0001__x0001__x0001_ÀR@_x0001__x0001__x0001__x0001__x0001_ÀR@_x0001__x0001__x0001__x0001__x0001_D@_x0001__x0001__x0001__x0001__x0001_ÀR@_x0001_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0002__x0001__x0001_H@_x0001__x0001__x0001__x0001__x0001_ÀR@_x0001__x0001__x0001__x0001__x0001_ÀR@_x0001__x0001__x0001__x0001__x0001_ÀR@_x0001__x0001__x0001__x0001__x0001_ÀR@_x0001__x0001__x0001__x0001__x0001_ÀR@_x0001__x0001__x0001__x0001__x0001_ÀR@_x0001__x0001__x0001__x0001__x0001__x0001_B@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_x0001_:@_x0001__x0001__x0001__x0001__x0001__x0001_K@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_x0001_9@_x0001__x0001__x0001__x0001__x0001_ÀR@_x0001__x0001__x0001__x0001__x0001_ÀR@_x0001__x0001__x0001__x0001__x0001_ÀR@_x0001__x0001__x0001__x0001__x0001_ÀR@_x0001__x0001__x0001__x0001__x0001__x0001_&lt;@_x0001__x0001__x0001__x0001__x0001__x0001_F@_x0001__x0001__x0001__x0001__x0001_ÀR@_x0001__x0002__x0001__x0001__x0001__x0001__x0001_ÀR@_x0001__x0001__x0001__x0001__x0001_ÀR@_x0001__x0001__x0001__x0001__x0001__x0001_R@_x0001__x0001__x0001__x0001__x0001_G@_x0001__x0001__x0001__x0001__x0001_ÀR@_x0001__x0001__x0001__x0001__x0001_C@_x0001__x0001__x0001__x0001__x0001_@@_x0001__x0001__x0001__x0001__x0001_G@_x0001__x0001__x0001__x0001__x0001_ÀR@_x0001__x0001__x0001__x0001__x0001_ÀR@_x0001__x0001__x0001__x0001__x0001_ÀR@_x0001__x0001__x0001__x0001__x0001_ÀR@_x0001__x0001__x0001__x0001__x0001_@@_x0001__x0001__x0001__x0001__x0001_ÀR@_x0001__x0001__x0001__x0001__x0001_ÀR@_x0001__x0001__x0001__x0001__x0001_C@_x0001__x0001__x0001__x0001__x0001_ÀR@_x0001__x0001__x0001__x0001__x0001_ÀR@_x0001__x0001__x0001__x0001__x0001_B@_x0001__x0001__x0001__x0001__x0001_ÀR@_x0001__x0001__x0001__x0001__x0001_ÀR@_x0001__x0001__x0001__x0001__x0001_ÀR@_x0001__x0001__x0001__x0001__x0001_ÀR@_x0001__x0001__x0001__x0001__x0001_L@_x0001__x0001__x0001__x0001__x0001_N@_x0001__x0001__x0001__x0001__x0001_ÀR@_x0001__x0001__x0001__x0001__x0001_ÀR@_x0001__x0001__x0001__x0001__x0001__x0001_H@_x0001__x0001__x0001__x0001__x0001_ÀR@_x0001__x0001__x0001__x0001__x0001_ÀR@_x0001__x0001__x0001__x0001__x0001_ÀR@_x0001__x0001__x0001__x0001__x0001__x0002__x0001__x0001_G@_x0001__x0001__x0001__x0001__x0001_ÀR@_x0001__x0001__x0001__x0001__x0001_ÀR@_x0001__x0001__x0001__x0001__x0001_ÀR@_x0001__x0001__x0001__x0001__x0001_ÀR@_x0001__x0001__x0001__x0001__x0001_ÀR@_x0001__x0001__x0001__x0001__x0001_ÀR@_x0001__x0001__x0001__x0001__x0001_I@_x0001__x0001__x0001__x0001__x0001_ÀR@_x0001__x0001__x0001__x0001__x0001__x0001_A@_x0001__x0001__x0001__x0001__x0001__x0001_J@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_x0001_=@_x0001__x0001__x0001__x0001__x0001_ÀR@_x0001__x0001__x0001__x0001__x0001_ÀR@_x0001__x0001__x0001__x0001__x0001_ÀR@_x0001__x0001__x0001__x0001__x0001_ÀR@_x0001__x0001__x0001__x0001__x0001__x0001_F@_x0001__x0001__x0001__x0001__x0001_@@_x0001__x0001__x0001__x0001__x0001__x0001_F@_x0001__x0001__x0001__x0001__x0001_ÀR@_x0001__x0001__x0001__x0001__x0001_ÀR@_x0001__x0001__x0001__x0001__x0001_J@_x0001__x0001__x0001__x0001__x0001_ÀR@_x0001__x0001__x0001__x0001__x0001__x0001_C@_x0001__x0002__x0001__x0001__x0001__x0001__x0001_ÀR@_x0001__x0001__x0001__x0001__x0001_ÀR@_x0001__x0001__x0001__x0001__x0001_@@_x0001__x0001__x0001__x0001__x0001_ÀR@_x0001__x0001__x0001__x0001__x0001_ÀR@_x0001__x0001__x0001__x0001__x0001_ÀR@_x0001__x0001__x0001__x0001__x0001_ÀR@_x0001__x0001__x0001__x0001__x0001_ÀR@_x0001__x0001__x0001__x0001__x0001__x0001_F@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0002__x0001_B@_x0001__x0001__x0001__x0001__x0001_ÀR@_x0001__x0001__x0001__x0001__x0001_ÀR@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lt;@_x0001__x0001__x0001__x0001__x0001_ÀR@_x0001__x0001__x0001__x0001__x0001__x0001_A@_x0001__x0001__x0001__x0001__x0001_ÀR@_x0001__x0001__x0001__x0001__x0001_H@_x0001__x0001__x0001__x0001__x0001__x0001_&lt;@_x0001__x0001__x0001__x0001__x0001__x0001_G@_x0001__x0001__x0001__x0001__x0001_ÀR@_x0001__x0001__x0001__x0001__x0001_ÀR@_x0001__x0001__x0001__x0001__x0001_ÀR@_x0001__x0002__x0001__x0001__x0001__x0001__x0001_ÀR@_x0001__x0001__x0001__x0001__x0001_ÀR@_x0001__x0001__x0001__x0001__x0001_ÀR@_x0001__x0001__x0001__x0001__x0001_ÀR@_x0001__x0001__x0001__x0001__x0001__x0001_?@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8@_x0001__x0001__x0001__x0001__x0001_ÀR@_x0001__x0001__x0001__x0001__x0001__x0001_A@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R@_x0001__x0001__x0001__x0001__x0001_ÀR@_x0001__x0001__x0001__x0001__x0001__x0002__x0001_ÀR@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_x0001_?@_x0001__x0001__x0001__x0001__x0001__x0001_K@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P@_x0001__x0001__x0001__x0001__x0001_ÀR@_x0001__x0001__x0001__x0001__x0001_ÀR@_x0001__x0001__x0001__x0001__x0001_ÀR@_x0001__x0001__x0001__x0001__x0001__x0001_;@_x0001__x0001__x0001__x0001__x0001_ÀR@_x0001__x0001__x0001__x0001__x0001_ÀR@_x0001__x0001__x0001__x0001__x0001__x0001_;@_x0001__x0002_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_x0001_8@_x0001__x0001__x0001__x0001__x0001_I@_x0001__x0001__x0001__x0001__x0001_L@_x0001__x0001__x0001__x0001__x0001_ÀR@_x0001__x0001__x0001__x0001__x0001_ÀR@_x0001__x0001__x0001__x0001__x0001_J@_x0001__x0001__x0001__x0001__x0001_ÀR@_x0001__x0001__x0001__x0001__x0001__x0001_@@_x0001__x0001__x0001__x0001__x0001_ÀR@_x0001__x0001__x0001__x0001__x0001_ÀR@_x0001__x0001__x0001__x0001__x0001__x0002__x0001_ÀR@_x0001__x0001__x0001__x0001__x0001_ÀR@_x0001__x0001__x0001__x0001__x0001_ÀR@_x0001__x0001__x0001__x0001__x0001__x0001_E@_x0001__x0001__x0001__x0001__x0001_ÀR@_x0001__x0001__x0001__x0001__x0001_ÀR@_x0001__x0001__x0001__x0001__x0001_ÀR@_x0001__x0001__x0001__x0001__x0001__x0001_G@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P@_x0001__x0001__x0001__x0001__x0001_ÀR@_x0001__x0001__x0001__x0001__x0001_ÀR@_x0001__x0001__x0001__x0001__x0001_ÀR@_x0001__x0001__x0001__x0001__x0001_ÀR@_x0001__x0001__x0001__x0001__x0001_ÀR@_x0001__x0001__x0001__x0001__x0001_G@_x0001__x0001__x0001__x0001__x0001_ÀR@_x0001__x0001__x0001__x0001__x0001_ÀR@_x0001__x0001__x0001__x0001__x0001_ÀR@_x0001__x0001__x0001__x0001__x0001_ÀR@_x0001__x0001__x0001__x0001__x0001__x0001_G@_x0001__x0001__x0001__x0001__x0001_ÀR@_x0001__x0001__x0001__x0001__x0001_J@_x0001__x0002__x0001__x0001__x0001__x0001__x0001_ÀR@_x0001__x0001__x0001__x0001__x0001_ÀR@_x0001__x0001__x0001__x0001__x0001_ÀR@_x0001__x0001__x0001__x0001__x0001_ÀR@_x0001__x0001__x0001__x0001__x0001_ÀR@_x0001__x0001__x0001__x0001__x0001__x0001_C@_x0001__x0001__x0001__x0001__x0001__x0001_&lt;@_x0001__x0001__x0001__x0001__x0001_ÀR@_x0001__x0001__x0001__x0001__x0001_ÀR@_x0001__x0001__x0001__x0001__x0001__x0001_C@_x0001__x0001__x0001__x0001__x0001_E@_x0001__x0001__x0001__x0001__x0001__x0001_R@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O@_x0001__x0001__x0001__x0001__x0001_ÀR@_x0001__x0001__x0001__x0001__x0001_ÀR@_x0001__x0001__x0001__x0001__x0001_ÀR@_x0001__x0001__x0001__x0001__x0001__x0002__x0001__x0001_A@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E@_x0001__x0001__x0001__x0001__x0001_ÀR@_x0001__x0001__x0001__x0001__x0001__x0001_F@_x0001__x0001__x0001__x0001__x0001_ÀR@_x0001__x0001__x0001__x0001__x0001_ÀR@_x0001__x0001__x0001__x0001__x0001_ÀR@_x0001__x0001__x0001__x0001__x0001__x0001_@@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H@_x0001__x0001__x0001__x0001__x0001_ÀR@_x0001__x0001__x0001__x0001__x0001_ÀR@_x0001__x0001__x0001__x0001__x0001__x0001_E@_x0001__x0001__x0001__x0001__x0001_ÀR@_x0001__x0001__x0001__x0001__x0001_ÀR@_x0001__x0002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J@_x0001__x0001__x0001__x0001__x0001_ÀR@_x0001_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M@_x0001__x0001__x0001__x0001__x0001_ÀR@_x0001__x0001__x0001__x0001__x0001__x0001_H@_x0001__x0001__x0001__x0001__x0001_G@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B@_x0001__x0001__x0001__x0001__x0001_D@_x0001__x0001__x0001__x0001__x0001_ÀR@_x0001__x0001__x0001__x0001__x0001_ÀR@_x0001__x0001__x0001__x0001__x0001_ÀR@_x0001__x0001__x0001__x0001__x0001_ÀR@_x0001__x0001__x0001__x0001__x0001__x0001_8@_x0001__x0001__x0001__x0001__x0001_ÀR@_x0001__x0001__x0001__x0001__x0001_ÀR@_x0001__x0001__x0001__x0001__x0001_ÀR@_x0001__x0001__x0001__x0001__x0001_ÀR@_x0001__x0001__x0001__x0001__x0001__x0001_C@_x0001__x0001__x0001__x0001__x0001__x0001_=@_x0001__x0001__x0001__x0001__x0001_ÀR@_x0001__x0001__x0001__x0001__x0001_ÀR@_x0001__x0001__x0001__x0001__x0001__x0001_&lt;@_x0001__x0001__x0001__x0001__x0001__x0001_B@_x0001__x0001__x0001__x0001__x0001_ÀR@_x0001__x0001__x0001__x0001__x0001_ÀR@_x0001__x0001__x0001__x0001__x0001_C@_x0001__x0001__x0001__x0001__x0001_ÀR@_x0001__x0001__x0001__x0001__x0001_ÀR@_x0001__x0001__x0001__x0001__x0001_ÀR@_x0001__x0001__x0001__x0001__x0001_ÀR@_x0001__x0001__x0001__x0001__x0001_G@_x0001__x0001__x0001__x0001__x0001__x0001_B@_x0001__x0001__x0001__x0001__x0001_ÀR@_x0001__x0001__x0001__x0001__x0001__x0001_E@_x0001__x0001__x0001__x0001__x0001_ÀR@_x0001__x0001__x0001__x0001__x0001_ÀR@_x0001__x0001__x0001__x0001__x0001_ÀR@_x0001__x0002_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_x0001_E@_x0001__x0001__x0001__x0001__x0001_ÀR@_x0001__x0001__x0001__x0001__x0001_ÀR@_x0001__x0001__x0001__x0001__x0001__x0001_:@_x0001__x0001__x0001__x0001__x0001__x0001_@@_x0001__x0001__x0001__x0001__x0001__x0001_A@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_x0001_;@_x0001__x0001__x0001__x0001__x0001_ÀR@_x0001__x0001__x0001__x0001__x0001_ÀR@_x0001__x0001__x0001__x0001__x0001_ÀR@_x0001__x0001__x0001__x0001__x0001_ÀR@_x0001__x0001__x0001__x0001__x0001_ÀR@_x0001__x0001__x0001__x0001__x0001_L@_x0001__x0001__x0001__x0001__x0001_D@_x0001__x0001__x0001__x0001__x0001__x0002__x0001__x0001_?@_x0001__x0001__x0001__x0001__x0001__x0001_@@_x0001__x0001__x0001__x0001__x0001__x0001_D@_x0001__x0001__x0001__x0001__x0001__x0001_@@_x0001__x0001__x0001__x0001__x0001__x0001_L@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H@_x0001__x0001__x0001__x0001__x0001__x0001_:@_x0001__x0001__x0001__x0001__x0001_ÀR@_x0001__x0001__x0001__x0001__x0001_ÀR@_x0001__x0001__x0001__x0001__x0001_ÀR@_x0001__x0002__x0001__x0001__x0001__x0001__x0001_ÀR@_x0001__x0001__x0001__x0001__x0001_ÀR@_x0001__x0001__x0001__x0001__x0001_ÀR@_x0001__x0001__x0001__x0001__x0001_ÀR@_x0001__x0001__x0001__x0001__x0001_H@_x0001__x0001__x0001__x0001__x0001_ÀR@_x0001__x0001__x0001__x0001__x0001_ÀR@_x0001__x0001__x0001__x0001__x0001_ÀR@_x0001__x0001__x0001__x0001__x0001_ÀR@_x0001__x0001__x0001__x0001__x0001_H@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R@_x0001__x0001__x0001__x0001__x0001__x0001_;@_x0001__x0001__x0001__x0001__x0001_ÀR@_x0001__x0001__x0001__x0001__x0001__x0001_B@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_x0002__x0001_ÀR@_x0001__x0001__x0001__x0001__x0001_ÀR@_x0001__x0001__x0001__x0001__x0001_ÀR@_x0001__x0001__x0001__x0001__x0001_ÀR@_x0001__x0001__x0001__x0001__x0001_J@_x0001__x0001__x0001__x0001__x0001__x0001_M@_x0001__x0001__x0001__x0001__x0001_ÀR@_x0001__x0001__x0001__x0001__x0001_ÀR@_x0001__x0001__x0001__x0001__x0001_ÀR@_x0001__x0001__x0001__x0001__x0001__x0001_G@_x0001__x0001__x0001__x0001__x0001_ÀR@_x0001__x0001__x0001__x0001__x0001_ÀR@_x0001__x0001__x0001__x0001__x0001_H@_x0001__x0001__x0001__x0001__x0001_ÀR@_x0001__x0001__x0001__x0001__x0001__x0001_H@_x0001__x0001__x0001__x0001__x0001_ÀR@_x0001__x0001__x0001__x0001__x0001_ÀR@_x0001__x0001__x0001__x0001__x0001_ÀR@_x0001__x0001__x0001__x0001__x0001__x0001_M@_x0001__x0001__x0001__x0001__x0001_ÀR@_x0001__x0001__x0001__x0001__x0001__x0001_R@_x0001__x0001__x0001__x0001__x0001_ÀR@_x0001__x0001__x0001__x0001__x0001_ÀR@_x0001__x0001__x0001__x0001__x0001_ÀR@_x0001__x0001__x0001__x0001__x0001__x0001_G@_x0001__x0001__x0001__x0001__x0001_ÀR@_x0001__x0001__x0001__x0001__x0001_ÀR@_x0001__x0001__x0001__x0001__x0001_ÀR@_x0001__x0001__x0001__x0001__x0001_J@_x0001__x0001__x0001__x0001__x0001_ÀR@_x0001__x0001__x0001__x0001__x0001_ÀR@_x0001__x0001__x0001__x0001__x0001__x0001_@@_x0001__x0002__x0001__x0001__x0001__x0001__x0001_ÀR@_x0001__x0001__x0001__x0001__x0001_H@_x0001__x0001__x0001__x0001__x0001_ÀR@_x0001__x0001__x0001__x0001__x0001_ÀR@_x0001__x0001__x0001__x0001__x0001_ÀR@_x0001__x0001__x0001__x0001__x0001_ÀR@_x0001__x0001__x0001__x0001__x0001_ÀR@_x0001__x0001__x0001__x0001__x0001__x0001_F@_x0001__x0001__x0001__x0001__x0001_ÀR@_x0001__x0001__x0001__x0001__x0001_ÀR@_x0001__x0001__x0001__x0001__x0001_ÀR@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J@_x0001__x0001__x0001__x0001__x0001_ÀR@_x0001__x0001__x0001__x0001__x0001__x0002__x0001_ÀR@_x0001__x0001__x0001__x0001__x0001_ÀR@_x0001__x0001__x0001__x0001__x0001_ÀR@_x0001__x0001__x0001__x0001__x0001_ÀR@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_x0001_K@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0002__x0001__x0001__x0001__x0001__x0001_ÀR@_x0001__x0001__x0001__x0001__x0001_ÀR@_x0001__x0001__x0001__x0001__x0001_ÀR@_x0001__x0001__x0001__x0001__x0001_E@_x0001__x0001__x0001__x0001__x0001_ÀR@_x0001__x0001__x0001__x0001__x0001__x0001_&lt;@_x0001__x0001__x0001__x0001__x0001_ÀR@_x0001__x0001__x0001__x0001__x0001_ÀR@_x0001__x0001__x0001__x0001__x0001_ÀR@_x0001__x0001__x0001__x0001__x0001_ÀR@_x0001__x0001__x0001__x0001__x0001__x0001_B@_x0001__x0001__x0001__x0001__x0001_ÀR@_x0001__x0001__x0001__x0001__x0001__x0001_:@_x0001__x0001__x0001__x0001__x0001__x0001_O@_x0001__x0001__x0001__x0001__x0001__x0001_A@_x0001__x0001__x0001__x0001__x0001_ÀR@_x0001__x0001__x0001__x0001__x0001_ÀR@_x0001__x0001__x0001__x0001__x0001_ÀR@_x0001__x0001__x0001__x0001__x0001_ÀR@_x0001__x0001__x0001__x0001__x0001_ÀR@_x0001__x0001__x0001__x0001__x0001_ÀR@_x0001__x0001__x0001__x0001__x0001__x0001_&lt;@_x0001__x0001__x0001__x0001__x0001_ÀR@_x0001__x0001__x0001__x0001__x0001__x0001_Q@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C@_x0001__x0001__x0001__x0001__x0001_ÀR@_x0001__x0001__x0001__x0001__x0001_ÀR@_x0001__x0001__x0001__x0001__x0001_ÀR@_x0001__x0001__x0001__x0001__x0001_ÀR@_x0001__x0001__x0001__x0001__x0001__x0001_R@_x0001__x0001__x0001__x0001__x0001_ÀR@_x0001__x0001__x0001__x0001__x0001__x0001_&lt;@_x0001__x0001__x0001__x0001__x0001_ÀR@_x0001__x0001__x0001__x0001__x0001_ÀR@_x0001__x0001__x0001__x0001__x0001_ÀR@_x0001__x0001__x0001__x0001__x0001_O@_x0001__x0001__x0001__x0001__x0001_ÀR@_x0001__x0001__x0001__x0001__x0001_ÀR@_x0001__x0001__x0001__x0001__x0001_ÀR@_x0001__x0001__x0001__x0001__x0001_ÀR@_x0001__x0001__x0001__x0001__x0001_@@_x0001__x0001__x0001__x0001__x0001_ÀR@_x0001__x0001__x0001__x0001__x0001__x0001_H@_x0001__x0001__x0001__x0001__x0001_ÀR@_x0001__x0001__x0001__x0001__x0001_ÀR@_x0001__x0002__x0001__x0001__x0001__x0001__x0001_ÀR@_x0001__x0001__x0001__x0001__x0001_ÀR@_x0001__x0001__x0001__x0001__x0001_ÀR@_x0001__x0001__x0001__x0001__x0001_ÀR@_x0001__x0001__x0001__x0001__x0001_ÀR@_x0001__x0001__x0001__x0001__x0001_@@_x0001__x0001__x0001__x0001__x0001_ÀR@_x0001__x0001__x0001__x0001__x0001_L@_x0001__x0001__x0001__x0001__x0001_ÀR@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F@_x0001__x0001__x0001__x0001__x0001_ÀR@_x0001__x0001__x0001__x0001__x0001_ÀR@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_x0002__x0001_ÀR@_x0001__x0001__x0001__x0001__x0001_ÀR@_x0001__x0001__x0001__x0001__x0001_ÀR@_x0001__x0001__x0001__x0001__x0001_D@_x0001__x0001__x0001__x0001__x0001__x0001_R@_x0001__x0001__x0001__x0001__x0001_ÀR@_x0001__x0001__x0001__x0001__x0001__x0001_B@_x0001__x0001__x0001__x0001__x0001_ÀR@_x0001__x0001__x0001__x0001__x0001__x0001_G@_x0001__x0001__x0001__x0001__x0001_ÀR@_x0001__x0001__x0001__x0001__x0001_ÀR@_x0001__x0001__x0001__x0001__x0001_ÀR@_x0001__x0001__x0001__x0001__x0001__x0001_J@_x0001__x0001__x0001__x0001__x0001_ÀR@_x0001__x0001__x0001__x0001__x0001_ÀR@_x0001__x0001__x0001__x0001__x0001_ÀR@_x0001__x0001__x0001__x0001__x0001__x0001_H@_x0001__x0001__x0001__x0001__x0001__x0001_&lt;@_x0001__x0001__x0001__x0001__x0001_ÀR@_x0001__x0001__x0001__x0001__x0001_ÀR@_x0001__x0001__x0001__x0001__x0001_ÀR@_x0001__x0001__x0001__x0001__x0001_ÀR@_x0001__x0001__x0001__x0001__x0001_ÀR@_x0001__x0001__x0001__x0001__x0001_ÀR@_x0001__x0001__x0001__x0001__x0001__x0001_8@_x0001__x0001__x0001__x0001__x0001_ÀR@_x0001__x0001__x0001__x0001__x0001_ÀR@_x0001__x0001__x0001__x0001__x0001_ÀR@_x0001__x0001__x0001__x0001__x0001_ÀR@_x0001__x0001__x0001__x0001__x0001_ÀR@_x0001__x0001__x0001__x0001__x0001_ÀR@_x0001__x0001__x0001__x0001__x0001_ÀR@_x0001__x0002__x0001__x0001__x0001__x0001__x0001_ÀR@_x0001__x0001__x0001__x0001__x0001__x0001_O@_x0001__x0001__x0001__x0001__x0001_ÀR@_x0001__x0001__x0001__x0001__x0001__x0001_Q@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M@_x0001__x0001__x0001__x0001__x0001_ÀR@_x0001__x0001__x0001__x0001__x0001_ÀR@_x0001__x0001__x0001__x0001__x0001_ÀR@_x0001__x0001__x0001__x0001__x0001_ÀR@_x0001__x0001__x0001__x0001__x0001_L@_x0001__x0001__x0001__x0001__x0001_ÀR@_x0001__x0001__x0001__x0001__x0001_ÀR@_x0001__x0001__x0001__x0001__x0001__x0001_M@_x0001__x0001__x0001__x0001__x0001_ÀR@_x0001__x0001__x0001__x0001__x0001_ÀR@_x0001__x0001__x0001__x0001__x0001_ÀR@_x0001__x0001__x0001__x0001__x0001__x0001_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_x0002__x0001_J@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I@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ÀR@_x0001__x0001__x0001__x0001__x0001_B@_x0001__x0001__x0001__x0001__x0001_ÀR@_x0001__x0001__x0001__x0001__x0001_ÀR@_x0001__x0001__x0001__x0001__x0001_ÀR@_x0001__x0002__x0001__x0001__x0001__x0001__x0001_L@_x0001__x0001__x0001__x0001__x0001_P@_x0001__x0001__x0001__x0001__x0001_ÀR@_x0001__x0001__x0001__x0001__x0001__x0001_A@_x0001__x0001__x0001__x0001__x0001_ÀR@_x0001__x0001__x0001__x0001__x0001__x0001_=@_x0001__x0001__x0001__x0001__x0001_ÀR@_x0001__x0001__x0001__x0001__x0001_ÀR@_x0001__x0001__x0001__x0001__x0001_ÀR@_x0001__x0001__x0001__x0001__x0001_@@_x0001__x0001__x0001__x0001__x0001_ÀR@_x0001__x0001__x0001__x0001__x0001__x0001_:@_x0001__x0001__x0001__x0001__x0001__x0001_@@_x0001__x0001__x0001__x0001__x0001_R@_x0001__x0001__x0001__x0001__x0001__x0001_=@_x0001__x0001__x0001__x0001__x0001__x0001_:@_x0001__x0001__x0001__x0001__x0001_ÀR@_x0001__x0001__x0001__x0001__x0001_ÀR@_x0001__x0001__x0001__x0001__x0001__x0001_C@_x0001__x0001__x0001__x0001__x0001_ÀR@_x0001__x0001__x0001__x0001__x0001__x0001_J@_x0001__x0001__x0001__x0001__x0001_ÀR@_x0001__x0001__x0001__x0001__x0001__x0001_F@_x0001__x0001__x0001__x0001__x0001_ÀP@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0002__x0001__x0001_K@_x0001__x0001__x0001__x0001__x0001_ÀR@_x0001__x0001__x0001__x0001__x0001_ÀR@_x0001__x0001__x0001__x0001__x0001_ÀR@_x0001_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E@_x0001__x0001__x0001__x0001__x0001_ÀR@_x0001__x0001__x0001__x0001__x0001__x0001_=@_x0001__x0001__x0001__x0001__x0001__x0001_=@_x0001__x0001__x0001__x0001__x0001_ÀR@_x0001__x0001__x0001__x0001__x0001_ÀR@_x0001__x0001__x0001__x0001__x0001_ÀR@_x0001__x0001__x0001__x0001__x0001_M@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D@_x0001__x0002__x0001__x0001__x0001__x0001__x0001__x0001_O@_x0001__x0001__x0001__x0001__x0001_ÀR@_x0001__x0001__x0001__x0001__x0001__x0001_A@_x0001__x0001__x0001__x0001__x0001__x0001_&lt;@_x0001__x0001__x0001__x0001__x0001_ÀR@_x0001__x0001__x0001__x0001__x0001_ÀR@_x0001__x0001__x0001__x0001__x0001_ÀR@_x0001__x0001__x0001__x0001__x0001_ÀR@_x0001__x0001__x0001__x0001__x0001_J@_x0001__x0001__x0001__x0001__x0001_ÀR@_x0001__x0001__x0001__x0001__x0001_ÀR@_x0001__x0001__x0001__x0001__x0001_ÀR@_x0001__x0001__x0001__x0001__x0001_ÀR@_x0001__x0001__x0001__x0001__x0001__x0001_E@_x0001__x0001__x0001__x0001__x0001_ÀR@_x0001__x0001__x0001__x0001__x0001__x0001_@@_x0001__x0001__x0001__x0001__x0001_ÀR@_x0001__x0001__x0001__x0001__x0001_ÀR@_x0001__x0001__x0001__x0001__x0001__x0001_O@_x0001__x0001__x0001__x0001__x0001_ÀR@_x0001__x0001__x0001__x0001__x0001_ÀR@_x0001__x0001__x0001__x0001__x0001_ÀR@_x0001__x0001__x0001__x0001__x0001_ÀR@_x0001__x0001__x0001__x0001__x0001_ÀR@_x0001__x0001__x0001__x0001__x0001_ÀR@_x0001__x0001__x0001__x0001__x0001__x0001_B@_x0001__x0001__x0001__x0001__x0001__x0001_O@_x0001__x0001__x0001__x0001__x0001__x0001_;@_x0001__x0001__x0001__x0001__x0001_ÀR@_x0001__x0001__x0001__x0001__x0001_ÀR@_x0001__x0001__x0001__x0001__x0001_ÀR@_x0001__x0001__x0001__x0001__x0001__x0002__x0001_ÀR@_x0001__x0001__x0001__x0001__x0001_ÀR@_x0001__x0001__x0001__x0001__x0001_ÀR@_x0001__x0001__x0001__x0001__x0001_ÀR@_x0001__x0001__x0001__x0001__x0001_ÀR@_x0001__x0001__x0001__x0001__x0001_ÀR@_x0001__x0001__x0001__x0001__x0001_H@_x0001__x0001__x0001__x0001__x0001__x0001_A@_x0001__x0001__x0001__x0001__x0001_ÀR@_x0001__x0001__x0001__x0001__x0001_ÀR@_x0001__x0001__x0001__x0001__x0001_ÀR@_x0001__x0001__x0001__x0001__x0001_ÀR@_x0001__x0001__x0001__x0001__x0001_ÀR@_x0001__x0001__x0001__x0001__x0001_ÀR@_x0001__x0001__x0001__x0001__x0001_G@_x0001__x0001__x0001__x0001__x0001_G@_x0001__x0001__x0001__x0001__x0001__x0001_A@_x0001__x0001__x0001__x0001__x0001_C@_x0001__x0001__x0001__x0001__x0001_ÀR@_x0001__x0001__x0001__x0001__x0001__x0001_;@_x0001__x0001__x0001__x0001__x0001_ÀR@_x0001__x0001__x0001__x0001__x0001_ÀR@_x0001__x0001__x0001__x0001__x0001_ÀR@_x0001__x0001__x0001__x0001__x0001__x0001_K@_x0001__x0001__x0001__x0001__x0001_ÀR@_x0001__x0001__x0001__x0001__x0001_ÀR@_x0001__x0001__x0001__x0001__x0001_ÀR@_x0001__x0001__x0001__x0001__x0001_ÀR@_x0001__x0001__x0001__x0001__x0001_ÀR@_x0001__x0001__x0001__x0001__x0001_ÀR@_x0001__x0001__x0001__x0001__x0001__x0001_G@_x0001__x0001__x0001__x0001__x0001_ÀR@_x0001__x0002__x0001__x0001__x0001__x0001__x0001_ÀR@_x0001__x0001__x0001__x0001__x0001__x0001_F@_x0001__x0001__x0001__x0001__x0001_ÀR@_x0001__x0001__x0001__x0001__x0001_ÀR@_x0001__x0001__x0001__x0001__x0001_ÀR@_x0001__x0001__x0001__x0001__x0001_@Q@_x0001__x0001__x0001__x0001__x0001_ÀR@_x0001__x0001__x0001__x0001__x0001_ÀR@_x0001__x0001__x0001__x0001__x0001__x0001_J@_x0001__x0001__x0001__x0001__x0001_ÀR@_x0001__x0001__x0001__x0001__x0001_ÀP@_x0001__x0001__x0001__x0001__x0001_ÀR@_x0001__x0001__x0001__x0001__x0001_ÀR@_x0001__x0001__x0001__x0001__x0001_ÀR@_x0001__x0001__x0001__x0001__x0001_ÀR@_x0001_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_x0001_B@_x0001__x0001__x0001__x0001__x0001_ÀR@_x0001__x0001__x0001__x0001__x0001__x0002__x0001_ÀR@_x0001__x0001__x0001__x0001__x0001_ÀR@_x0001__x0001__x0001__x0001__x0001_G@_x0001__x0001__x0001__x0001__x0001_ÀR@_x0001__x0001__x0001__x0001__x0001_ÀR@_x0001__x0001__x0001__x0001__x0001_@@_x0001__x0001__x0001__x0001__x0001_ÀR@_x0001__x0001__x0001__x0001__x0001_ÀR@_x0001__x0001__x0001__x0001__x0001_G@_x0001__x0001__x0001__x0001__x0001_ÀR@_x0001__x0001__x0001__x0001__x0001_ÀR@_x0001__x0001__x0001__x0001__x0001__x0001_&lt;@_x0001__x0001__x0001__x0001__x0001_ÀR@_x0001__x0001__x0001__x0001__x0001_ÀR@_x0001__x0001__x0001__x0001__x0001__x0001_?@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_x0001_:@_x0001__x0001__x0001__x0001__x0001__x0001_=@_x0001__x0001__x0001__x0001__x0001_L@_x0001__x0001__x0001__x0001__x0001_ÀR@_x0001__x0001__x0001__x0001__x0001_ÀR@_x0001__x0001__x0001__x0001__x0001_ÀR@_x0001__x0001__x0001__x0001__x0001_ÀR@_x0001__x0001__x0001__x0001__x0001_ÀR@_x0001__x0001__x0001__x0001__x0001_ÀR@_x0001__x0001__x0001__x0001__x0001_ÀR@_x0001__x0002__x0001__x0001__x0001__x0001__x0001_ÀR@_x0001__x0001__x0001__x0001__x0001_ÀR@_x0001__x0001__x0001__x0001__x0001__x0001_B@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_x0001_A@_x0001__x0001__x0001__x0001__x0001_ÀR@_x0001__x0001__x0001__x0001__x0001__x0001_M@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0002__x0001__x0001_@@_x0001__x0001__x0001__x0001__x0001_ÀR@_x0001__x0001__x0001__x0001__x0001_ÀR@_x0001__x0001__x0001__x0001__x0001_ÀR@_x0001__x0001__x0001__x0001__x0001_ÀR@_x0001__x0001__x0001__x0001__x0001__x0001_C@_x0001__x0001__x0001__x0001__x0001_ÀR@_x0001__x0001__x0001__x0001__x0001__x0001_&lt;@_x0001__x0001__x0001__x0001__x0001_ÀR@_x0001__x0001__x0001__x0001__x0001_ÀR@_x0001__x0001__x0001__x0001__x0001_ÀR@_x0001__x0001__x0001__x0001__x0001_ÀR@_x0001__x0001__x0001__x0001__x0001_ÀR@_x0001__x0001__x0001__x0001__x0001_ÀR@_x0001__x0001__x0001__x0001__x0001__x0001_A@_x0001__x0001__x0001__x0001__x0001_ÀR@_x0001__x0001__x0001__x0001__x0001_ÀR@_x0001__x0001__x0001__x0001__x0001_ÀR@_x0001__x0001__x0001__x0001__x0001__x0001_&lt;@_x0001__x0001__x0001__x0001__x0001_ÀR@_x0001__x0001__x0001__x0001__x0001_ÀR@_x0001__x0001__x0001__x0001__x0001_ÀR@_x0001__x0001__x0001__x0001__x0001__x0001_E@_x0001__x0001__x0001__x0001__x0001_ÀR@_x0001__x0001__x0001__x0001__x0001_@@_x0001__x0001__x0001__x0001__x0001_ÀR@_x0001__x0001__x0001__x0001__x0001_ÀR@_x0001__x0001__x0001__x0001__x0001_B@_x0001__x0001__x0001__x0001__x0001_ÀR@_x0001__x0001__x0001__x0001__x0001_ÀR@_x0001__x0001__x0001__x0001__x0001_ÀR@_x0001__x0001__x0001__x0001__x0001_ÀR@_x0001__x0002__x0001__x0001__x0001__x0001__x0001__x0001_&lt;@_x0001__x0001__x0001__x0001__x0001_ÀR@_x0001__x0001__x0001__x0001__x0001__x0001_K@_x0001__x0001__x0001__x0001__x0001__x0001_L@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_x0001_F@_x0001__x0001__x0001__x0001__x0001_ÀR@_x0001_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B@_x0001__x0001__x0001__x0001__x0001_ÀR@_x0001__x0001__x0001__x0001__x0001_C@_x0001__x0001__x0001__x0001__x0001__x0002__x0001_@@_x0001__x0001__x0001__x0001__x0001__x0001_@@_x0001__x0001__x0001__x0001__x0001_B@_x0001__x0001__x0001__x0001__x0001__x0001_A@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D@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C@_x0001__x0001__x0001__x0001__x0001_ÀR@_x0001__x0001__x0001__x0001__x0001_ÀR@_x0001__x0001__x0001__x0001__x0001_E@_x0001__x0001__x0001__x0001__x0001_I@_x0001__x0001__x0001__x0001__x0001_ÀR@_x0001__x0001__x0001__x0001__x0001_ÀP@_x0001__x0001__x0001__x0001__x0001_ÀR@_x0001__x0002__x0001__x0001__x0001__x0001__x0001_ÀR@_x0001__x0001__x0001__x0001__x0001_ÀR@_x0001__x0001__x0001__x0001__x0001_ÀR@_x0001__x0001__x0001__x0001__x0001_ÀR@_x0001__x0001__x0001__x0001__x0001_ÀR@_x0001__x0001__x0001__x0001__x0001__x0001_F@_x0001__x0001__x0001__x0001__x0001_C@_x0001__x0001__x0001__x0001__x0001_@@_x0001__x0001__x0001__x0001__x0001_ÀR@_x0001__x0001__x0001__x0001__x0001_@R@_x0001__x0001__x0001__x0001__x0001_ÀR@_x0001__x0001__x0001__x0001__x0001_ÀR@_x0001__x0001__x0001__x0001__x0001__x0001_&lt;@_x0001__x0001__x0001__x0001__x0001__x0001_F@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_x0001_C@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_x0002__x0001_ÀR@_x0001__x0001__x0001__x0001__x0001__x0001_B@_x0001__x0001__x0001__x0001__x0001_ÀR@_x0001__x0001__x0001__x0001__x0001_ÀR@_x0001__x0001__x0001__x0001__x0001__x0001_Q@_x0001__x0001__x0001__x0001__x0001_ÀR@_x0001__x0001__x0001__x0001__x0001_ÀR@_x0001__x0001__x0001__x0001__x0001_ÀR@_x0001__x0001__x0001__x0001__x0001_ÀR@_x0001__x0001__x0001__x0001__x0001_ÀR@_x0001__x0001__x0001__x0001__x0001_ÀR@_x0001__x0001__x0001__x0001__x0001__x0001_E@_x0001__x0001__x0001__x0001__x0001_ÀR@_x0001__x0001__x0001__x0001__x0001_ÀR@_x0001__x0001__x0001__x0001__x0001_ÀR@_x0001__x0001__x0001__x0001__x0001_ÀR@_x0001__x0001__x0001__x0001__x0001_ÀR@_x0001__x0001__x0001__x0001__x0001__x0001_&lt;@_x0001__x0001__x0001__x0001__x0001__x0001_J@_x0001__x0001__x0001__x0001__x0001_ÀR@_x0001__x0001__x0001__x0001__x0001_E@_x0001__x0001__x0001__x0001__x0001_ÀR@_x0001__x0001__x0001__x0001__x0001_ÀR@_x0001__x0001__x0001__x0001__x0001__x0001_&lt;@_x0001__x0001__x0001__x0001__x0001_ÀR@_x0001__x0001__x0001__x0001__x0001__x0001_8@_x0001__x0001__x0001__x0001__x0001_ÀR@_x0001__x0001__x0001__x0001__x0001_ÀR@_x0001__x0001__x0001__x0001__x0001__x0001_H@_x0001__x0001__x0001__x0001__x0001__x0001_F@_x0001__x0001__x0001__x0001__x0001__x0001_C@_x0001__x0001__x0001__x0001__x0001__x0001_;@</t>
  </si>
  <si>
    <t>15048e3f56c4bd6fc5034c7b74d8c3cf_x0001__x0002_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J@_x0001__x0001__x0001__x0001__x0001_C@_x0001__x0001__x0001__x0001__x0001_ÀR@_x0001__x0001__x0001__x0001__x0001_M@_x0001__x0001__x0001__x0001__x0001_ÀR@_x0001__x0001__x0001__x0001__x0001_ÀR@_x0001__x0001__x0001__x0001__x0001_ÀR@_x0001__x0001__x0001__x0001__x0001_ÀR@_x0001__x0001__x0001__x0001__x0001_ÀR@_x0001__x0001__x0001__x0001__x0001__x0001_K@_x0001__x0001__x0001__x0001__x0001__x0001_P@_x0001__x0001__x0001__x0001__x0001_ÀR@_x0001__x0001__x0001__x0001__x0001__x0002__x0001_ÀR@_x0001__x0001__x0001__x0001__x0001_ÀR@_x0001__x0001__x0001__x0001__x0001_@R@_x0001__x0001__x0001__x0001__x0001_ÀR@_x0001__x0001__x0001__x0001__x0001_ÀR@_x0001__x0001__x0001__x0001__x0001_ÀR@_x0001__x0001__x0001__x0001__x0001_D@_x0001__x0001__x0001__x0001__x0001_ÀR@_x0001__x0001__x0001__x0001__x0001__x0001_&lt;@_x0001__x0001__x0001__x0001__x0001_ÀR@_x0001__x0001__x0001__x0001__x0001_ÀR@_x0001_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E@_x0001__x0001__x0001__x0001__x0001_ÀR@_x0001__x0001__x0001__x0001__x0001_ÀR@_x0001__x0001__x0001__x0001__x0001__x0001_?@_x0001__x0001__x0001__x0001__x0001_@Q@_x0001__x0001__x0001__x0001__x0001_ÀR@_x0001__x0001__x0001__x0001__x0001_ÀR@_x0001__x0001__x0001__x0001__x0001_ÀR@_x0001__x0001__x0001__x0001__x0001_ÀR@_x0001__x0001__x0001__x0001__x0001_ÀR@_x0001__x0001__x0001__x0001__x0001_ÀR@_x0001__x0001__x0001__x0001__x0001_ÀR@_x0001__x0002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B@_x0001__x0001__x0001__x0001__x0001__x0001_A@_x0001__x0001__x0001__x0001__x0001_ÀR@_x0001__x0001__x0001__x0001__x0001_ÀR@_x0001__x0001__x0001__x0001__x0001_ÀR@_x0001__x0001__x0001__x0001__x0001_ÀR@_x0001__x0001__x0001__x0001__x0001__x0001_8@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K@_x0001__x0001__x0001__x0001__x0001_ÀR@_x0001__x0001__x0001__x0001__x0001_E@_x0001__x0001__x0001__x0001__x0001_ÀR@_x0001__x0001__x0001__x0001__x0001_ÀR@_x0001__x0001__x0001__x0001__x0001_ÀR@_x0001__x0001__x0001__x0001__x0001_L@_x0001__x0001__x0001__x0001__x0001__x0002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D@_x0001__x0001__x0001__x0001__x0001_@@_x0001__x0001__x0001__x0001__x0001_ÀR@_x0001__x0001__x0001__x0001__x0001_ÀR@_x0001__x0001__x0001__x0001__x0001_ÀR@_x0001__x0001__x0001__x0001__x0001_G@_x0001__x0001__x0001__x0001__x0001_ÀR@_x0001__x0001__x0001__x0001__x0001_ÀR@_x0001__x0001__x0001__x0001__x0001_ÀR@_x0001__x0001__x0001__x0001__x0001_ÀR@_x0001__x0001__x0001__x0001__x0001__x0001_B@_x0001__x0001__x0001__x0001__x0001_ÀR@_x0001__x0001__x0001__x0001__x0001_M@_x0001__x0002__x0001__x0001__x0001__x0001__x0001_ÀR@_x0001__x0001__x0001__x0001__x0001_ÀR@_x0001__x0001__x0001__x0001__x0001_ÀR@_x0001__x0001__x0001__x0001__x0001_ÀR@_x0001__x0001__x0001__x0001__x0001__x0001_=@_x0001__x0001__x0001__x0001__x0001_B@_x0001__x0001__x0001__x0001__x0001__x0001_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L@_x0001__x0001__x0001__x0001__x0001_ÀR@_x0001__x0001__x0001__x0001__x0001__x0001_8@_x0001__x0001__x0001__x0001__x0001_ÀR@_x0001__x0001__x0001__x0001__x0001_ÀR@_x0001__x0001__x0001__x0001__x0001_G@_x0001__x0001__x0001__x0001__x0001__x0001_?@_x0001__x0001__x0001__x0001__x0001__x0001_J@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_x0002__x0001__x0001_B@_x0001__x0001__x0001__x0001__x0001_ÀR@_x0001__x0001__x0001__x0001__x0001_ÀR@_x0001__x0001__x0001__x0001__x0001__x0001_&lt;@_x0001__x0001__x0001__x0001__x0001__x0001_A@_x0001__x0001__x0001__x0001__x0001__x0001_M@_x0001__x0001__x0001__x0001__x0001_ÀR@_x0001__x0001__x0001__x0001__x0001_@@_x0001__x0001__x0001__x0001__x0001_ÀR@_x0001__x0001__x0001__x0001__x0001__x0001_=@_x0001__x0001__x0001__x0001__x0001_ÀR@_x0001__x0001__x0001__x0001__x0001_ÀR@_x0001__x0001__x0001__x0001__x0001_C@_x0001__x0001__x0001__x0001__x0001_ÀR@_x0001__x0001__x0001__x0001__x0001__x0001_@@_x0001__x0001__x0001__x0001__x0001_ÀR@_x0001__x0001__x0001__x0001__x0001_ÀR@_x0001__x0001__x0001__x0001__x0001_ÀR@_x0001__x0001__x0001__x0001__x0001_ÀR@_x0001__x0001__x0001__x0001__x0001_H@_x0001__x0001__x0001__x0001__x0001_ÀR@_x0001__x0001__x0001__x0001__x0001_ÀR@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ÀR@_x0001__x0001__x0001__x0001__x0001_ÀR@_x0001__x0002__x0001__x0001__x0001__x0001__x0001_ÀR@_x0001__x0001__x0001__x0001__x0001_ÀR@_x0001__x0001__x0001__x0001__x0001__x0001_=@_x0001__x0001__x0001__x0001__x0001_B@_x0001__x0001__x0001__x0001__x0001__x0001_E@_x0001__x0001__x0001__x0001__x0001_ÀR@_x0001__x0001__x0001__x0001__x0001_J@_x0001__x0001__x0001__x0001__x0001_ÀR@_x0001__x0001__x0001__x0001__x0001_ÀR@_x0001__x0001__x0001__x0001__x0001_ÀR@_x0001__x0001__x0001__x0001__x0001_ÀR@_x0001__x0001__x0001__x0001__x0001_ÀP@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_x0001_M@_x0001__x0001__x0001__x0001__x0001__x0001_&lt;@_x0001__x0001__x0001__x0001__x0001_ÀR@_x0001__x0001__x0001__x0001__x0001_ÀR@_x0001__x0001__x0001__x0001__x0001__x0001_B@_x0001__x0001__x0001__x0001__x0001_J@_x0001__x0001__x0001__x0001__x0001_ÀR@_x0001__x0001__x0001__x0001__x0001_ÀR@_x0001__x0001__x0001__x0001__x0001_ÀR@_x0001__x0001__x0001__x0001__x0001_ÀR@_x0001__x0001__x0001__x0001__x0001__x0002__x0001_ÀR@_x0001__x0001__x0001__x0001__x0001__x0001_F@_x0001__x0001__x0001__x0001__x0001_ÀR@_x0001__x0001__x0001__x0001__x0001_ÀR@_x0001__x0001__x0001__x0001__x0001_G@_x0001__x0001__x0001__x0001__x0001__x0001_C@_x0001__x0001__x0001__x0001__x0001_ÀR@_x0001__x0001__x0001__x0001__x0001_ÀR@_x0001__x0001__x0001__x0001__x0001_ÀR@_x0001__x0001__x0001__x0001__x0001_ÀR@_x0001__x0001__x0001__x0001__x0001_B@_x0001__x0001__x0001__x0001__x0001_ÀR@_x0001__x0001__x0001__x0001__x0001_ÀR@_x0001__x0001__x0001__x0001__x0001_ÀR@_x0001__x0001__x0001__x0001__x0001__x0001_J@_x0001__x0001__x0001__x0001__x0001_ÀR@_x0001__x0001__x0001__x0001__x0001_ÀR@_x0001__x0001__x0001__x0001__x0001_@@_x0001__x0001__x0001__x0001__x0001_ÀR@_x0001__x0001__x0001__x0001__x0001_ÀR@_x0001__x0001__x0001__x0001__x0001_ÀR@_x0001__x0001__x0001__x0001__x0001_ÀR@_x0001__x0001__x0001__x0001__x0001_@@_x0001__x0001__x0001__x0001__x0001_D@_x0001__x0001__x0001__x0001__x0001_ÀR@_x0001__x0001__x0001__x0001__x0001_ÀR@_x0001__x0001__x0001__x0001__x0001_ÀR@_x0001__x0001__x0001__x0001__x0001_ÀR@_x0001__x0001__x0001__x0001__x0001_ÀR@_x0001__x0001__x0001__x0001__x0001__x0001_M@_x0001__x0001__x0001__x0001__x0001_ÀR@_x0001__x0001__x0001__x0001__x0001_J@8988888G@88888ÀR@88888ÀR@88888@@_x0001_988_x0002_988_x0003_988_x0004_988_x0005_988_x0006_988_x0007_988_x0008_988	9889988_x000B_988_x000C_988
988_x000E_988_x000F_988_x0010_988_x0011_988_x0012_988_x0013_988_x0014_988_x0015_988_x0016_988_x0017_988_x0018_988_x0019_988_x001A_988_x001B_988_x001C_988_x001D_988_x001E_988_x001F_988 988!988"988#988$988%988&amp;988'988(988)988*988+988,988-988.988/98809881988298839884988598869887988_x0001__x0002_8_x0002__x0001__x0001_9_x0002__x0001__x0001_:_x0002__x0001__x0001_;_x0002__x0001__x0001_&lt;_x0002__x0001__x0001_=_x0002__x0001__x0001_&gt;_x0002__x0001__x0001_?_x0002__x0001__x0001_@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W_x0002__x0001__x0001_X_x0002__x0001__x0001_Y_x0002__x0001__x0001_Z_x0002__x0001__x0001_[_x0002__x0001__x0001_\_x0002__x0001__x0001_]_x0002__x0001__x0001_^_x0002__x0001__x0001___x0002__x0001__x0001_`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_x0001__x0002_w_x0002__x0001__x0001_z_x0002__x0001__x0001_ýÿÿÿýÿÿÿ{_x0002__x0001__x0001_|_x0002__x0001__x0001_}_x0002__x0001__x0001_~_x0002__x0001__x0001__x0002__x0001__x0001__x0002__x0001__x0001__x0001__x0001__x0001__x0001__x0001_ÀR@_x0001__x0001__x0001__x0001__x0001__x0001_J@_x0001__x0001__x0001__x0001__x0001_ÀR@_x0001__x0001__x0001__x0001__x0001__x0001_G@_x0001__x0001__x0001__x0001__x0001_ÀR@_x0001__x0001__x0001__x0001__x0001_ÀR@_x0001__x0001__x0001__x0001__x0001__x0001_?@_x0001__x0001__x0001__x0001__x0001_ÀR@_x0001__x0001__x0001__x0001__x0001_ÀR@_x0001__x0001__x0001__x0001__x0001_ÀR@_x0001__x0001__x0001__x0001__x0001__x0001_=@_x0001__x0001__x0001__x0001__x0001_ÀR@_x0001__x0001__x0001__x0001__x0001_H@_x0001__x0001__x0001__x0001__x0001_ÀR@_x0001__x0001__x0001__x0001__x0001_ÀR@_x0001__x0001__x0001__x0001__x0001_ÀR@_x0001__x0001__x0001__x0001__x0001_ÀR@_x0001__x0001__x0001__x0001__x0001_ÀR@_x0001__x0001__x0001__x0001__x0001_ÀQ@_x0001__x0001__x0001__x0001__x0001_ÀR@_x0001__x0001__x0001__x0001__x0001_ÀR@_x0001__x0001__x0001__x0001__x0001_ÀR@_x0001__x0001__x0001__x0001__x0001__x0001_J@_x0001__x0001__x0001__x0001__x0001_ÀR@_x0001__x0001__x0001__x0001__x0001_ÀR@_x0001__x0001__x0001__x0001__x0001_ÀR@_x0001__x0001__x0001__x0001__x0001__x0002__x0001_C@_x0001__x0001__x0001__x0001__x0001_ÀR@_x0001__x0001__x0001__x0001__x0001__x0001_;@_x0001__x0001__x0001__x0001__x0001_ÀR@_x0001__x0001__x0001__x0001__x0001__x0001_F@_x0001__x0001__x0001__x0001__x0001_ÀR@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lt;@_x0001__x0001__x0001__x0001__x0001_ÀR@_x0001__x0001__x0001__x0001__x0001_ÀR@_x0001__x0001__x0001__x0001__x0001_ÀR@_x0001__x0001__x0001__x0001__x0001_ÀR@_x0001__x0001__x0001__x0001__x0001_ÀR@_x0001__x0001__x0001__x0001__x0001_ÀR@_x0001__x0001__x0001__x0001__x0001__x0001_F@_x0001__x0001__x0001__x0001__x0001_ÀR@_x0001__x0001__x0001__x0001__x0001_ÀR@_x0001__x0001__x0001__x0001__x0001__x0001_J@_x0001__x0002__x0001__x0001__x0001__x0001__x0001_@@_x0001__x0001__x0001__x0001__x0001_ÀR@_x0001__x0001__x0001__x0001__x0001__x0001_C@_x0001__x0001__x0001__x0001__x0001_ÀR@_x0001__x0001__x0001__x0001__x0001_E@_x0001__x0001__x0001__x0001__x0001_ÀR@_x0001__x0001__x0001__x0001__x0001__x0001_F@_x0001__x0001__x0001__x0001__x0001_E@_x0001__x0001__x0001__x0001__x0001__x0001_=@_x0001__x0001__x0001__x0001__x0001_ÀR@_x0001__x0001__x0001__x0001__x0001_ÀR@_x0001__x0001__x0001__x0001__x0001_ÀR@_x0001__x0001__x0001__x0001__x0001_ÀR@_x0001__x0001__x0001__x0001__x0001_ÀR@_x0001__x0001__x0001__x0001__x0001__x0001_Q@_x0001__x0001__x0001__x0001__x0001_ÀR@_x0001__x0001__x0001__x0001__x0001_ÀR@_x0001__x0001__x0001__x0001__x0001__x0001_F@_x0001__x0001__x0001__x0001__x0001_ÀR@_x0001__x0001__x0001__x0001__x0001_ÀR@_x0001__x0001__x0001__x0001__x0001_ÀR@_x0001__x0001__x0001__x0001__x0001_ÀR@_x0001__x0001__x0001__x0001__x0001_ÀR@_x0001__x0001__x0001__x0001__x0001_L@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0002__x0001__x0001_@@_x0001__x0001__x0001__x0001__x0001_O@_x0001__x0001__x0001__x0001__x0001_ÀR@_x0001__x0001__x0001__x0001__x0001_ÀR@_x0001__x0001__x0001__x0001__x0001_ÀR@_x0001__x0001__x0001__x0001__x0001_ÀR@_x0001__x0001__x0001__x0001__x0001_ÀR@_x0001__x0001__x0001__x0001__x0001__x0001_L@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H@_x0001__x0001__x0001__x0001__x0001_ÀR@_x0001__x0001__x0001__x0001__x0001__x0001_A@_x0001__x0001__x0001__x0001__x0001_L@_x0001__x0001__x0001__x0001__x0001_ÀR@_x0001__x0001__x0001__x0001__x0001_ÀR@_x0001__x0001__x0001__x0001__x0001_ÀR@_x0001__x0001__x0001__x0001__x0001__x0001_M@_x0001__x0001__x0001__x0001__x0001_ÀR@_x0001__x0002__x0001__x0001__x0001__x0001__x0001_B@_x0001__x0001__x0001__x0001__x0001_O@_x0001__x0001__x0001__x0001__x0001_ÀR@_x0001__x0001__x0001__x0001__x0001__x0001_=@_x0001__x0001__x0001__x0001__x0001_ÀR@_x0001__x0001__x0001__x0001__x0001_ÀR@_x0001__x0001__x0001__x0001__x0001_ÀR@_x0001__x0001__x0001__x0001__x0001_ÀR@_x0001__x0001__x0001__x0001__x0001__x0001_&lt;@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B@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_x0002__x0001_ÀR@_x0001__x0001__x0001__x0001__x0001_J@_x0001__x0001__x0001__x0001__x0001_H@_x0001__x0001__x0001__x0001__x0001__x0001_9@_x0001__x0001__x0001__x0001__x0001__x0001_A@_x0001__x0001__x0001__x0001__x0001_ÀR@_x0001__x0001__x0001__x0001__x0001_ÀR@_x0001__x0001__x0001__x0001__x0001_G@_x0001__x0001__x0001__x0001__x0001_ÀR@_x0001__x0001__x0001__x0001__x0001_M@_x0001__x0001__x0001__x0001__x0001_ÀR@_x0001__x0001__x0001__x0001__x0001__x0001_?@_x0001__x0001__x0001__x0001__x0001_ÀR@_x0001__x0001__x0001__x0001__x0001__x0001_F@_x0001__x0001__x0001__x0001__x0001_ÀR@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B@_x0001__x0001__x0001__x0001__x0001_ÀR@_x0001__x0001__x0001__x0001__x0001_ÀR@_x0001__x0001__x0001__x0001__x0001_ÀR@_x0001__x0001__x0001__x0001__x0001__x0001_C@_x0001__x0001__x0001__x0001__x0001_E@_x0001__x0001__x0001__x0001__x0001__x0001_C@_x0001__x0001__x0001__x0001__x0001__x0001_&lt;@_x0001__x0001__x0001__x0001__x0001_ÀR@_x0001__x0001__x0001__x0001__x0001_ÀR@_x0001__x0002__x0001__x0001__x0001__x0001__x0001__x0001_P@_x0001_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B@_x0001__x0001__x0001__x0001__x0001_ÀR@_x0001__x0001__x0001__x0001__x0001_ÀR@_x0001__x0001__x0001__x0001__x0001_ÀR@_x0001__x0001__x0001__x0001__x0001__x0001_?@_x0001__x0001__x0001__x0001__x0001_ÀQ@_x0001__x0001__x0001__x0001__x0001_ÀR@_x0001__x0001__x0001__x0001__x0001_ÀR@_x0001__x0001__x0001__x0001__x0001_ÀR@_x0001__x0001__x0001__x0001__x0001_ÀR@_x0001__x0001__x0001__x0001__x0001_ÀR@_x0001__x0001__x0001__x0001__x0001__x0001_K@_x0001__x0001__x0001__x0001__x0001_ÀR@_x0001__x0001__x0001__x0001__x0001__x0002__x0001_ÀR@_x0001__x0001__x0001__x0001__x0001_ÀR@_x0001__x0001__x0001__x0001__x0001_ÀR@_x0001__x0001__x0001__x0001__x0001_ÀR@_x0001__x0001__x0001__x0001__x0001__x0001_G@_x0001__x0001__x0001__x0001__x0001_ÀR@_x0001__x0001__x0001__x0001__x0001__x0001_@@_x0001__x0001__x0001__x0001__x0001_ÀR@_x0001__x0001__x0001__x0001__x0001_C@_x0001__x0001__x0001__x0001__x0001__x0001_P@_x0001__x0001__x0001__x0001__x0001__x0001_8@_x0001__x0001__x0001__x0001__x0001_ÀR@_x0001__x0001__x0001__x0001__x0001_ÀR@_x0001__x0001__x0001__x0001__x0001_ÀR@_x0001__x0001__x0001__x0001__x0001__x0001_=@_x0001__x0001__x0001__x0001__x0001_ÀR@_x0001__x0001__x0001__x0001__x0001__x0001_A@_x0001__x0001__x0001__x0001__x0001_ÀR@_x0001__x0001__x0001__x0001__x0001_@@_x0001__x0001__x0001__x0001__x0001_ÀR@_x0001__x0001__x0001__x0001__x0001_ÀR@_x0001__x0001__x0001__x0001__x0001_ÀR@_x0001__x0001__x0001__x0001__x0001__x0001_K@_x0001__x0001__x0001__x0001__x0001_ÀR@_x0001__x0001__x0001__x0001__x0001_ÀR@_x0001__x0001__x0001__x0001__x0001_ÀR@_x0001__x0001__x0001__x0001__x0001_ÀR@_x0001__x0001__x0001__x0001__x0001_ÀR@_x0001__x0001__x0001__x0001__x0001__x0001_=@_x0001__x0001__x0001__x0001__x0001__x0001_?@_x0001__x0001__x0001__x0001__x0001_B@_x0001__x0001__x0001__x0001__x0001__x0001_F@_x0001__x0002__x0001__x0001__x0001__x0001__x0001_J@_x0001__x0001__x0001__x0001__x0001_H@_x0001__x0001__x0001__x0001__x0001_ÀR@_x0001__x0001__x0001__x0001__x0001_ÀR@_x0001__x0001__x0001__x0001__x0001_ÀR@_x0001__x0001__x0001__x0001__x0001_ÀR@_x0001__x0001__x0001__x0001__x0001_ÀR@_x0001__x0001__x0001__x0001__x0001__x0001_M@_x0001__x0001__x0001__x0001__x0001__x0001_&lt;@_x0001__x0001__x0001__x0001__x0001__x0001_;@_x0001__x0001__x0001__x0001__x0001_ÀR@_x0001__x0001__x0001__x0001__x0001_ÀR@_x0001__x0001__x0001__x0001__x0001_ÀR@_x0001__x0001__x0001__x0001__x0001__x0001_C@_x0001__x0001__x0001__x0001__x0001_P@_x0001__x0001__x0001__x0001__x0001__x0001_@@_x0001__x0001__x0001__x0001__x0001_B@_x0001__x0001__x0001__x0001__x0001_ÀR@_x0001__x0001__x0001__x0001__x0001_ÀR@_x0001__x0001__x0001__x0001__x0001_ÀR@_x0001__x0001__x0001__x0001__x0001_H@_x0001__x0001__x0001__x0001__x0001_@@_x0001__x0001__x0001__x0001__x0001_ÀR@_x0001__x0001__x0001__x0001__x0001_ÀR@_x0001__x0001__x0001__x0001__x0001_B@_x0001__x0001__x0001__x0001__x0001__x0001_?@_x0001__x0001__x0001__x0001__x0001_ÀR@_x0001__x0001__x0001__x0001__x0001_ÀR@_x0001__x0001__x0001__x0001__x0001_ÀR@_x0001__x0001__x0001__x0001__x0001__x0001_H@_x0001__x0001__x0001__x0001__x0001_ÀR@_x0001__x0001__x0001__x0001__x0001__x0002__x0001__x0001_L@_x0001__x0001__x0001__x0001__x0001_ÀR@_x0001__x0001__x0001__x0001__x0001_ÀR@_x0001__x0001__x0001__x0001__x0001_ÀR@_x0001__x0001__x0001__x0001__x0001_ÀR@_x0001__x0001__x0001__x0001__x0001_I@_x0001__x0001__x0001__x0001__x0001_ÀR@_x0001__x0001__x0001__x0001__x0001_ÀR@_x0001__x0001__x0001__x0001__x0001_ÀR@_x0001__x0001__x0001__x0001__x0001__x0001_H@_x0001__x0001__x0001__x0001__x0001_ÀR@_x0001__x0001__x0001__x0001__x0001_ÀR@_x0001__x0001__x0001__x0001__x0001__x0001_R@_x0001__x0001__x0001__x0001__x0001__x0001_A@_x0001__x0001__x0001__x0001__x0001_M@_x0001__x0001__x0001__x0001__x0001__x0001_C@_x0001__x0001__x0001__x0001__x0001_ÀR@_x0001__x0001__x0001__x0001__x0001_ÀR@_x0001__x0001__x0001__x0001__x0001_ÀR@_x0001__x0001__x0001__x0001__x0001_ÀR@_x0001__x0001__x0001__x0001__x0001_ÀR@_x0001__x0001__x0001__x0001__x0001__x0001_&lt;@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J@_x0001__x0002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F@_x0001__x0001__x0001__x0001__x0001__x0001_=@_x0001__x0001__x0001__x0001__x0001_ÀR@_x0001__x0001__x0001__x0001__x0001_ÀR@_x0001__x0001__x0001__x0001__x0001_ÀR@_x0001__x0001__x0001__x0001__x0001_ÀR@_x0001__x0001__x0001__x0001__x0001__x0001_Q@_x0001__x0001__x0001__x0001__x0001_ÀR@_x0001__x0001__x0001__x0001__x0001_ÀR@_x0001__x0001__x0001__x0001__x0001_ÀR@_x0001__x0001__x0001__x0001__x0001_ÀR@_x0001__x0001__x0001__x0001__x0001_@@_x0001__x0001__x0001__x0001__x0001_ÀR@_x0001__x0001__x0001__x0001__x0001_ÀR@_x0001__x0001__x0001__x0001__x0001_ÀR@_x0001__x0001__x0001__x0001__x0001_ÀR@_x0001__x0001__x0001__x0001__x0001__x0001_A@_x0001__x0001__x0001__x0001__x0001__x0001_R@_x0001__x0001__x0001__x0001__x0001__x0002__x0001__x0001_B@_x0001__x0001__x0001__x0001__x0001_ÀR@_x0001__x0001__x0001__x0001__x0001_ÀR@_x0001__x0001__x0001__x0001__x0001__x0001_C@_x0001__x0001__x0001__x0001__x0001_M@_x0001__x0001__x0001__x0001__x0001_ÀR@_x0001__x0001__x0001__x0001__x0001_ÀR@_x0001__x0001__x0001__x0001__x0001__x0001_F@_x0001__x0001__x0001__x0001__x0001__x0001_&lt;@_x0001__x0001__x0001__x0001__x0001_ÀR@_x0001__x0001__x0001__x0001__x0001_ÀR@_x0001__x0001__x0001__x0001__x0001__x0001_J@_x0001__x0001__x0001__x0001__x0001_ÀR@_x0001__x0001__x0001__x0001__x0001_ÀR@_x0001__x0001__x0001__x0001__x0001__x0001_G@_x0001__x0001__x0001__x0001__x0001__x0001_?@_x0001__x0001__x0001__x0001__x0001_ÀR@_x0001__x0001__x0001__x0001__x0001_ÀR@_x0001__x0001__x0001__x0001__x0001_ÀR@_x0001__x0001__x0001__x0001__x0001_H@_x0001__x0001__x0001__x0001__x0001__x0001_=@_x0001_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O@_x0001__x0001__x0001__x0001__x0001_ÀR@_x0001__x0002__x0001__x0001__x0001__x0001__x0001_@@_x0001__x0001__x0001__x0001__x0001_ÀQ@_x0001__x0001__x0001__x0001__x0001__x0001_B@_x0001__x0001__x0001__x0001__x0001_@Q@_x0001__x0001__x0001__x0001__x0001_ÀR@_x0001__x0001__x0001__x0001__x0001_ÀR@_x0001__x0001__x0001__x0001__x0001_ÀR@_x0001__x0001__x0001__x0001__x0001_B@_x0001__x0001__x0001__x0001__x0001__x0001_B@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B@_x0001__x0001__x0001__x0001__x0001__x0001_A@_x0001__x0001__x0001__x0001__x0001_ÀR@_x0001__x0001__x0001__x0001__x0001_ÀR@_x0001__x0001__x0001__x0001__x0001_ÀR@_x0001__x0001__x0001__x0001__x0001_J@_x0001__x0001__x0001__x0001__x0001_ÀR@_x0001__x0001__x0001__x0001__x0001_ÀR@_x0001__x0001__x0001__x0001__x0001__x0001_C@_x0001__x0001__x0001__x0001__x0001_ÀR@_x0001__x0001__x0001__x0001__x0001_ÀR@_x0001__x0001__x0001__x0001__x0001_ÀR@_x0001__x0001__x0001__x0001__x0001_B@_x0001__x0001__x0001__x0001__x0001__x0002__x0001_ÀR@_x0001__x0001__x0001__x0001__x0001_ÀR@_x0001__x0001__x0001__x0001__x0001_ÀR@_x0001__x0001__x0001__x0001__x0001_ÀR@_x0001__x0001__x0001__x0001__x0001_ÀR@_x0001__x0001__x0001__x0001__x0001_ÀR@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O@_x0001__x0001__x0001__x0001__x0001_ÀR@_x0001__x0001__x0001__x0001__x0001_ÀR@_x0001__x0001__x0001__x0001__x0001__x0001_C@_x0001__x0001__x0001__x0001__x0001_ÀR@_x0001_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ÀR@_x0001__x0001__x0001__x0001__x0001_ÀR@_x0001__x0001__x0001__x0001__x0001_ÀR@_x0001__x0001__x0001__x0001__x0001_ÀR@_x0001__x0002__x0001__x0001__x0001__x0001__x0001_ÀR@_x0001__x0001__x0001__x0001__x0001_ÀR@_x0001__x0001__x0001__x0001__x0001_ÀR@_x0001__x0001__x0001__x0001__x0001__x0001_&lt;@_x0001__x0001__x0001__x0001__x0001_ÀR@_x0001__x0001__x0001__x0001__x0001_ÀR@_x0001__x0001__x0001__x0001__x0001__x0001_C@_x0001__x0001__x0001__x0001__x0001_ÀR@_x0001__x0001__x0001__x0001__x0001_ÀR@_x0001__x0001__x0001__x0001__x0001_ÀR@_x0001__x0001__x0001__x0001__x0001_G@_x0001__x0001__x0001__x0001__x0001__x0001_=@_x0001__x0001__x0001__x0001__x0001_ÀR@_x0001__x0001__x0001__x0001__x0001__x0001_:@_x0001__x0001__x0001__x0001__x0001_C@_x0001__x0001__x0001__x0001__x0001_ÀR@_x0001__x0001__x0001__x0001__x0001_E@_x0001__x0001__x0001__x0001__x0001_ÀR@_x0001__x0001__x0001__x0001__x0001_M@_x0001__x0001__x0001__x0001__x0001_ÀR@_x0001__x0001__x0001__x0001__x0001_ÀR@_x0001__x0001__x0001__x0001__x0001_ÀR@_x0001__x0001__x0001__x0001__x0001_ÀR@_x0001__x0001__x0001__x0001__x0001_ÀR@_x0001__x0001__x0001__x0001__x0001_ÀR@_x0001__x0001__x0001__x0001__x0001__x0001_P@_x0001__x0001__x0001__x0001__x0001_@@_x0001__x0001__x0001__x0001__x0001_ÀR@_x0001__x0001__x0001__x0001__x0001_ÀR@_x0001__x0001__x0001__x0001__x0001_G@_x0001__x0001__x0001__x0001__x0001_ÀR@_x0001__x0001__x0001__x0001__x0001__x0002__x0001__x0001_@@_x0001__x0001__x0001__x0001__x0001_F@_x0001__x0001__x0001__x0001__x0001_ÀR@_x0001__x0001__x0001__x0001__x0001_ÀR@_x0001__x0001__x0001__x0001__x0001_ÀR@_x0001__x0001__x0001__x0001__x0001_ÀR@_x0001__x0001__x0001__x0001__x0001__x0001_A@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C@_x0001__x0001__x0001__x0001__x0001_ÀR@_x0001__x0001__x0001__x0001__x0001_ÀR@_x0001__x0001__x0001__x0001__x0001__x0001_E@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_x0001__x0001__x0001__x0001__x0001_ÀR@_x0001__x0002__x0001__x0001__x0001__x0001__x0001_ÀR@_x0001__x0001__x0001__x0001__x0001_ÀR@_x0001__x0001__x0001__x0001__x0001_ÀR@_x0001_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L@_x0001__x0001__x0001__x0001__x0001_ÀR@_x0001__x0001__x0001__x0001__x0001_ÀR@_x0001__x0001__x0001__x0001__x0001__x0001_&lt;@_x0001__x0001__x0001__x0001__x0001_ÀR@_x0001__x0001__x0001__x0001__x0001_ÀR@_x0001__x0001__x0001__x0001__x0001_ÀR@_x0001__x0001__x0001__x0001__x0001_ÀR@_x0001__x0001__x0001__x0001__x0001_L@_x0001__x0001__x0001__x0001__x0001_ÀR@_x0001__x0001__x0001__x0001__x0001_B@_x0001__x0001__x0001__x0001__x0001__x0001_&lt;@_x0001__x0001__x0001__x0001__x0001__x0001_@@_x0001__x0001__x0001__x0001__x0001_ÀR@_x0001__x0001__x0001__x0001__x0001_ÀR@_x0001__x0001__x0001__x0001__x0001_ÀR@_x0001__x0001__x0001__x0001__x0001__x0001_8@_x0001__x0001__x0001__x0001__x0001_ÀR@_x0001__x0001__x0001__x0001__x0001_ÀR@_x0001__x0001__x0001__x0001__x0001__x0001_A@_x0001__x0001__x0001__x0001__x0001__x0002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N@_x0001__x0001__x0001__x0001__x0001_ÀR@_x0001__x0001__x0001__x0001__x0001_ÀR@_x0001__x0001__x0001__x0001__x0001_ÀR@_x0001__x0001__x0001__x0001__x0001__x0001_&lt;@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G@_x0001__x0001__x0001__x0001__x0001__x0001_=@_x0001__x0001__x0001__x0001__x0001_ÀR@_x0001__x0001__x0001__x0001__x0001_ÀR@_x0001__x0001__x0001__x0001__x0001__x0001_=@_x0001__x0001__x0001__x0001__x0001_ÀR@_x0001__x0001__x0001__x0001__x0001_I@_x0001__x0001__x0001__x0001__x0001_ÀQ@_x0001__x0002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_x0001_Q@_x0001__x0001__x0001__x0001__x0001__x0001_K@_x0001__x0001__x0001__x0001__x0001_ÀR@_x0001__x0001__x0001__x0001__x0001_ÀR@_x0001__x0001__x0001__x0001__x0001_ÀR@_x0001__x0001__x0001__x0001__x0001_ÀR@_x0001__x0001__x0001__x0001__x0001__x0001_H@_x0001__x0001__x0001__x0001__x0001_@@_x0001__x0001__x0001__x0001__x0001_ÀR@_x0001__x0001__x0001__x0001__x0001__x0002__x0001_ÀR@_x0001__x0001__x0001__x0001__x0001_ÀR@_x0001__x0001__x0001__x0001__x0001__x0001_L@_x0001__x0001__x0001__x0001__x0001__x0001_A@_x0001__x0001__x0001__x0001__x0001_ÀR@_x0001__x0001__x0001__x0001__x0001_ÀR@_x0001__x0001__x0001__x0001__x0001_ÀR@_x0001__x0001__x0001__x0001__x0001_ÀR@_x0001__x0001__x0001__x0001__x0001_ÀR@_x0001__x0001__x0001__x0001__x0001_ÀR@_x0001__x0001__x0001__x0001__x0001_C@_x0001__x0001__x0001__x0001__x0001_ÀR@_x0001__x0001__x0001__x0001__x0001_ÀR@_x0001__x0001__x0001__x0001__x0001_ÀR@_x0001__x0001__x0001__x0001__x0001_ÀR@_x0001__x0001__x0001__x0001__x0001_ÀR@_x0001__x0001__x0001__x0001__x0001__x0001_Q@_x0001__x0001__x0001__x0001__x0001__x0001_C@_x0001__x0001__x0001__x0001__x0001_H@_x0001__x0001__x0001__x0001__x0001_ÀR@_x0001__x0001__x0001__x0001__x0001_ÀR@_x0001__x0001__x0001__x0001__x0001_ÀR@_x0001__x0001__x0001__x0001__x0001_ÀR@_x0001__x0001__x0001__x0001__x0001_ÀR@_x0001__x0001__x0001__x0001__x0001_ÀR@_x0001__x0001__x0001__x0001__x0001_J@_x0001__x0001__x0001__x0001__x0001_ÀP@_x0001__x0001__x0001__x0001__x0001_ÀR@_x0001__x0001__x0001__x0001__x0001_ÀR@_x0001__x0001__x0001__x0001__x0001_ÀR@_x0001__x0001__x0001__x0001__x0001__x0001_@@_x0001__x0001__x0001__x0001__x0001_C@_x0001__x0002__x0001__x0001__x0001__x0001__x0001_ÀR@_x0001__x0001__x0001__x0001__x0001_ÀR@_x0001__x0001__x0001__x0001__x0001_ÀR@_x0001__x0001__x0001__x0001__x0001_M@_x0001__x0001__x0001__x0001__x0001__x0001_H@_x0001__x0001__x0001__x0001__x0001_ÀR@_x0001__x0001__x0001__x0001__x0001_ÀR@_x0001__x0001__x0001__x0001__x0001_ÀR@_x0001__x0001__x0001__x0001__x0001_ÀR@_x0001__x0001__x0001__x0001__x0001_ÀR@_x0001__x0001__x0001__x0001__x0001_P@_x0001__x0001__x0001__x0001__x0001__x0001_&lt;@_x0001__x0001__x0001__x0001__x0001__x0001_?@_x0001__x0001__x0001__x0001__x0001_ÀR@_x0001__x0001__x0001__x0001__x0001_ÀR@_x0001__x0001__x0001__x0001__x0001_ÀR@_x0001__x0001__x0001__x0001__x0001_C@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G@_x0001__x0001__x0001__x0001__x0001_ÀR@_x0001__x0001__x0001__x0001__x0001_ÀR@_x0001__x0001__x0001__x0001__x0001_B@_x0001__x0001__x0001__x0001__x0001_ÀR@_x0001__x0001__x0001__x0001__x0001_ÀR@_x0001__x0001__x0001__x0001__x0001__x0002__x0001_ÀR@_x0001__x0001__x0001__x0001__x0001__x0001_E@_x0001__x0001__x0001__x0001__x0001_ÀR@_x0001__x0001__x0001__x0001__x0001_ÀR@_x0001__x0001__x0001__x0001__x0001__x0001_?@_x0001__x0001__x0001__x0001__x0001_F@_x0001__x0001__x0001__x0001__x0001_ÀR@_x0001__x0001__x0001__x0001__x0001_K@_x0001__x0001__x0001__x0001__x0001_ÀR@_x0001__x0001__x0001__x0001__x0001__x0001_A@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H@_x0001__x0001__x0001__x0001__x0001_ÀR@_x0001__x0001__x0001__x0001__x0001_ÀR@_x0001__x0001__x0001__x0001__x0001__x0001_H@_x0001__x0001__x0001__x0001__x0001_ÀR@_x0001__x0001__x0001__x0001__x0001_ÀR@_x0001__x0001__x0001__x0001__x0001_ÀR@_x0001__x0001__x0001__x0001__x0001__x0001_J@_x0001__x0001__x0001__x0001__x0001_ÀR@_x0001__x0001__x0001__x0001__x0001_ÀR@_x0001__x0001__x0001__x0001__x0001__x0001_B@_x0001__x0001__x0001__x0001__x0001_J@_x0001__x0001__x0001__x0001__x0001_ÀR@_x0001__x0001__x0001__x0001__x0001_ÀR@_x0001__x0001__x0001__x0001__x0001_ÀR@_x0001__x0002__x0001__x0001__x0001__x0001__x0001_ÀR@_x0001__x0001__x0001__x0001__x0001_ÀR@_x0001__x0001__x0001__x0001__x0001_ÀR@_x0001__x0001__x0001__x0001__x0001__x0001_8@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H@_x0001__x0001__x0001__x0001__x0001_ÀR@_x0001__x0001__x0001__x0001__x0001_ÀR@_x0001__x0001__x0001__x0001__x0001__x0001_O@_x0001__x0001__x0001__x0001__x0001_ÀR@_x0001__x0001__x0001__x0001__x0001_ÀR@_x0001__x0001__x0001__x0001__x0001_ÀR@_x0001__x0001__x0001__x0001__x0001_ÀR@_x0001__x0001__x0001__x0001__x0001_ÀR@_x0001__x0001__x0001__x0001__x0001__x0001_O@_x0001__x0001__x0001__x0001__x0001_ÀR@_x0001__x0001__x0001__x0001__x0001_ÀR@_x0001__x0001__x0001__x0001__x0001_ÀR@_x0001__x0001__x0001__x0001__x0001_ÀR@_x0001__x0001__x0001__x0001__x0001_B@_x0001__x0001__x0001__x0001__x0001_ÀR@_x0001__x0001__x0001__x0001__x0001_ÀR@_x0001__x0001__x0001__x0001__x0001_ÀR@_x0001__x0001__x0001__x0001__x0001_L@_x0001__x0001__x0001__x0001__x0001__x0002__x0001_ÀR@_x0001__x0001__x0001__x0001__x0001__x0001_E@_x0001__x0001__x0001__x0001__x0001_ÀR@_x0001__x0001__x0001__x0001__x0001__x0001_A@_x0001__x0001__x0001__x0001__x0001_@Q@_x0001__x0001__x0001__x0001__x0001_ÀR@_x0001__x0001__x0001__x0001__x0001_ÀR@_x0001__x0001__x0001__x0001__x0001_C@_x0001__x0001__x0001__x0001__x0001_ÀR@_x0001__x0001__x0001__x0001__x0001_ÀR@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H@_x0001__x0001__x0001__x0001__x0001_ÀR@_x0001__x0001__x0001__x0001__x0001_ÀR@_x0001__x0001__x0001__x0001__x0001__x0001_&lt;@_x0001__x0001__x0001__x0001__x0001_ÀR@_x0001__x0001__x0001__x0001__x0001_ÀR@_x0001__x0001__x0001__x0001__x0001_ÀR@_x0001__x0001__x0001__x0001__x0001_B@_x0001__x0001__x0001__x0001__x0001_ÀR@_x0001__x0001__x0001__x0001__x0001_ÀR@_x0001__x0001__x0001__x0001__x0001_ÀR@_x0001__x0001__x0001__x0001__x0001__x0001_=@_x0001__x0001__x0001__x0001__x0001__x0001_@@_x0001__x0001__x0001__x0001__x0001__x0001_B@_x0001__x0002__x0001__x0001__x0001__x0001__x0001__x0001_K@_x0001__x0001__x0001__x0001__x0001_G@_x0001__x0001__x0001__x0001__x0001_ÀR@_x0001__x0001__x0001__x0001__x0001_ÀR@_x0001__x0001__x0001__x0001__x0001_ÀR@_x0001__x0001__x0001__x0001__x0001__x0001_L@_x0001__x0001__x0001__x0001__x0001_ÀR@_x0001__x0001__x0001__x0001__x0001__x0001_A@_x0001__x0001__x0001__x0001__x0001_ÀR@_x0001__x0001__x0001__x0001__x0001__x0001_G@_x0001__x0001__x0001__x0001__x0001__x0001_C@_x0001__x0001__x0001__x0001__x0001__x0001_&gt;@_x0001__x0001__x0001__x0001__x0001_ÀR@_x0001__x0001__x0001__x0001__x0001_ÀR@_x0001__x0001__x0001__x0001__x0001_ÀR@_x0001__x0001__x0001__x0001__x0001_H@_x0001__x0001__x0001__x0001__x0001__x0001_:@_x0001__x0001__x0001__x0001__x0001_ÀR@_x0001__x0001__x0001__x0001__x0001_ÀR@_x0001__x0001__x0001__x0001__x0001_ÀR@_x0001__x0001__x0001__x0001__x0001_ÀR@_x0001__x0001__x0001__x0001__x0001_ÀR@_x0001__x0001__x0001__x0001__x0001_H@_x0001__x0001__x0001__x0001__x0001_ÀR@_x0001__x0001__x0001__x0001__x0001_ÀR@_x0001__x0001__x0001__x0001__x0001_ÀR@_x0001__x0001__x0001__x0001__x0001_H@_x0001__x0001__x0001__x0001__x0001__x0001_H@_x0001__x0001__x0001__x0001__x0001_ÀR@_x0001__x0001__x0001__x0001__x0001_ÀR@_x0001__x0001__x0001__x0001__x0001_K@_x0001__x0001__x0001__x0001__x0001__x0002__x0001_ÀR@_x0001__x0001__x0001__x0001__x0001_ÀR@_x0001__x0001__x0001__x0001__x0001__x0001_P@_x0001__x0001__x0001__x0001__x0001_B@_x0001__x0001__x0001__x0001__x0001_ÀR@_x0001__x0001__x0001__x0001__x0001__x0001_&gt;@_x0001__x0001__x0001__x0001__x0001_ÀR@_x0001__x0001__x0001__x0001__x0001_ÀR@_x0001__x0001__x0001__x0001__x0001__x0001_?@_x0001__x0001__x0001__x0001__x0001__x0001_A@_x0001__x0001__x0001__x0001__x0001_ÀR@_x0001__x0001__x0001__x0001__x0001_ÀR@_x0001__x0001__x0001__x0001__x0001_ÀR@_x0001__x0001__x0001__x0001__x0001_ÀR@_x0001__x0001__x0001__x0001__x0001_ÀR@_x0001__x0001__x0001__x0001__x0001_ÀR@_x0001__x0001__x0001__x0001__x0001__x0001_C@_x0001__x0001__x0001__x0001__x0001_ÀR@_x0001__x0001__x0001__x0001__x0001_ÀR@_x0001__x0001__x0001__x0001__x0001_ÀR@_x0001__x0001__x0001__x0001__x0001_ÀR@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0002__x0001__x0001__x0001__x0001__x0001_ÀR@_x0001__x0001__x0001__x0001__x0001_M@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A@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_x0001_E@_x0001__x0001__x0001__x0001__x0001_ÀR@_x0001__x0001__x0001__x0001__x0001_ÀR@_x0001__x0001__x0001__x0001__x0001_ÀR@_x0001__x0001__x0001__x0001__x0001_G@_x0001__x0001__x0001__x0001__x0001_ÀR@_x0001__x0001__x0001__x0001__x0001_H@_x0001__x0001__x0001__x0001__x0001_ÀR@_x0001__x0001__x0001__x0001__x0001__x0002__x0001_ÀR@_x0001__x0001__x0001__x0001__x0001_ÀR@_x0001__x0001__x0001__x0001__x0001_ÀR@_x0001__x0001__x0001__x0001__x0001_E@_x0001__x0001__x0001__x0001__x0001_ÀR@_x0001__x0001__x0001__x0001__x0001_ÀR@_x0001__x0001__x0001__x0001__x0001__x0001_F@_x0001__x0001__x0001__x0001__x0001_ÀR@_x0001__x0001__x0001__x0001__x0001_ÀR@_x0001__x0001__x0001__x0001__x0001_ÀR@_x0001__x0001__x0001__x0001__x0001__x0001_?@_x0001__x0001__x0001__x0001__x0001_@@_x0001__x0001__x0001__x0001__x0001_ÀR@_x0001__x0001__x0001__x0001__x0001_ÀR@_x0001__x0001__x0001__x0001__x0001_G@_x0001__x0001__x0001__x0001__x0001_ÀR@_x0001__x0001__x0001__x0001__x0001_D@_x0001__x0001__x0001__x0001__x0001_ÀR@_x0001__x0001__x0001__x0001__x0001__x0001_E@_x0001__x0001__x0001__x0001__x0001_ÀR@_x0001__x0001__x0001__x0001__x0001__x0001_B@_x0001__x0001__x0001__x0001__x0001_ÀR@_x0001__x0001__x0001__x0001__x0001__x0001_G@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0002__x0001__x0001__x0001__x0001__x0001_L@_x0001__x0001__x0001__x0001__x0001_ÀR@_x0001__x0001__x0001__x0001__x0001_ÀR@_x0001__x0001__x0001__x0001__x0001_ÀR@_x0001__x0001__x0001__x0001__x0001_B@_x0001__x0001__x0001__x0001__x0001_ÀR@_x0001__x0001__x0001__x0001__x0001__x0001_B@_x0001__x0001__x0001__x0001__x0001_ÀR@_x0001__x0001__x0001__x0001__x0001_G@_x0001__x0001__x0001__x0001__x0001_ÀR@_x0001__x0001__x0001__x0001__x0001_ÀR@_x0001__x0001__x0001__x0001__x0001_ÀR@_x0001__x0001__x0001__x0001__x0001_C@_x0001__x0001__x0001__x0001__x0001_ÀR@_x0001__x0001__x0001__x0001__x0001_ÀR@_x0001__x0001__x0001__x0001__x0001__x0001_A@_x0001__x0001__x0001__x0001__x0001_ÀR@_x0001__x0001__x0001__x0001__x0001_ÀR@_x0001__x0001__x0001__x0001__x0001_ÀR@_x0001__x0001__x0001__x0001__x0001_ÀR@_x0001_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Q@_x0001__x0001__x0001__x0001__x0001_ÀR@_x0001__x0001__x0001__x0001__x0001_ÀR@_x0001__x0001__x0001__x0001__x0001__x0002__x0001_ÀR@_x0001__x0001__x0001__x0001__x0001_ÀR@_x0001__x0001__x0001__x0001__x0001__x0001_;@_x0001__x0001__x0001__x0001__x0001_ÀR@_x0001__x0001__x0001__x0001__x0001__x0001_:@_x0001__x0001__x0001__x0001__x0001_ÀR@_x0001__x0001__x0001__x0001__x0001__x0001_E@_x0001__x0001__x0001__x0001__x0001_ÀR@_x0001__x0001__x0001__x0001__x0001_ÀR@_x0001__x0001__x0001__x0001__x0001__x0001_G@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_x0001_&lt;@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E@_x0001__x0001__x0001__x0001__x0001_ÀR@_x0001__x0001__x0001__x0001__x0001_ÀR@_x0001__x0001__x0001__x0001__x0001__x0001_F@_x0001__x0002__x0001__x0001__x0001__x0001__x0001_ÀR@_x0001__x0001__x0001__x0001__x0001_ÀR@_x0001__x0001__x0001__x0001__x0001_ÀR@_x0001__x0001__x0001__x0001__x0001_ÀR@_x0001__x0001__x0001__x0001__x0001__x0001_G@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H@_x0001__x0001__x0001__x0001__x0001__x0001_K@_x0001__x0001__x0001__x0001__x0001_ÀR@_x0001__x0001__x0001__x0001__x0001_ÀR@_x0001__x0001__x0001__x0001__x0001_ÀR@_x0001__x0001__x0001__x0001__x0001_ÀR@_x0001__x0001__x0001__x0001__x0001_L@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H@_x0001__x0001__x0001__x0001__x0001_ÀR@_x0001__x0001__x0001__x0001__x0001_ÀR@_x0001__x0001__x0001__x0001__x0001_C@_x0001__x0001__x0001__x0001__x0001_ÀR@_x0001__x0001__x0001__x0001__x0001__x0002__x0001_J@_x0001__x0001__x0001__x0001__x0001_ÀR@_x0001__x0001__x0001__x0001__x0001_@Q@_x0001__x0001__x0001__x0001__x0001_ÀR@_x0001__x0001__x0001__x0001__x0001_ÀR@_x0001__x0001__x0001__x0001__x0001__x0001_M@_x0001__x0001__x0001__x0001__x0001_ÀR@_x0001__x0001__x0001__x0001__x0001__x0001_&lt;@_x0001__x0001__x0001__x0001__x0001_O@_x0001__x0001__x0001__x0001__x0001_ÀR@_x0001__x0001__x0001__x0001__x0001_ÀR@_x0001__x0001__x0001__x0001__x0001__x0001_A@_x0001__x0001__x0001__x0001__x0001_ÀR@_x0001__x0001__x0001__x0001__x0001__x0001_C@_x0001__x0001__x0001__x0001__x0001_ÀR@_x0001__x0001__x0001__x0001__x0001_E@_x0001__x0001__x0001__x0001__x0001__x0001_E@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K@_x0001__x0001__x0001__x0001__x0001_ÀR@_x0001__x0001__x0001__x0001__x0001_ÀR@_x0001__x0001__x0001__x0001__x0001__x0001_=@_x0001__x0001__x0001__x0001__x0001_ÀR@_x0001__x0001__x0001__x0001__x0001_ÀR@_x0001__x0001__x0001__x0001__x0001_ÀR@_x0001__x0002__x0001__x0001__x0001__x0001__x0001_ÀR@_x0001__x0001__x0001__x0001__x0001_ÀR@_x0001__x0001__x0001__x0001__x0001_ÀR@_x0001__x0001__x0001__x0001__x0001_ÀR@_x0001__x0001__x0001__x0001__x0001_ÀR@_x0001__x0001__x0001__x0001__x0001_ÀR@_x0001__x0001__x0001__x0001__x0001_M@_x0001__x0001__x0001__x0001__x0001__x0001_G@_x0001__x0001__x0001__x0001__x0001_ÀR@_x0001__x0001__x0001__x0001__x0001_R@_x0001__x0001__x0001__x0001__x0001_ÀR@_x0001__x0001__x0001__x0001__x0001_@@_x0001__x0001__x0001__x0001__x0001_D@_x0001__x0001__x0001__x0001__x0001_ÀR@_x0001__x0001__x0001__x0001__x0001__x0001_K@_x0001__x0001__x0001__x0001__x0001_@@_x0001__x0001__x0001__x0001__x0001_ÀR@_x0001__x0001__x0001__x0001__x0001_ÀR@_x0001__x0001__x0001__x0001__x0001_A@_x0001__x0001__x0001__x0001__x0001_ÀR@_x0001__x0001__x0001__x0001__x0001_C@_x0001__x0001__x0001__x0001__x0001_ÀR@_x0001__x0001__x0001__x0001__x0001_I@_x0001__x0001__x0001__x0001__x0001__x0001_A@_x0001__x0001__x0001__x0001__x0001_ÀR@_x0001__x0001__x0001__x0001__x0001_ÀR@_x0001__x0001__x0001__x0001__x0001_ÀR@_x0001__x0001__x0001__x0001__x0001_ÀR@_x0001__x0001__x0001__x0001__x0001_@@_x0001__x0001__x0001__x0001__x0001_ÀR@_x0001__x0001__x0001__x0001__x0001_ÀR@_x0001__x0001__x0001__x0001__x0001__x0002__x0001_ÀR@_x0001__x0001__x0001__x0001__x0001_ÀR@_x0001__x0001__x0001__x0001__x0001_ÀR@_x0001__x0001__x0001__x0001__x0001_ÀR@_x0001__x0001__x0001__x0001__x0001__x0001_=@_x0001__x0001__x0001__x0001__x0001_ÀR@_x0001__x0001__x0001__x0001__x0001__x0001_&gt;@_x0001__x0001__x0001__x0001__x0001__x0001_A@_x0001__x0001__x0001__x0001__x0001_M@_x0001__x0001__x0001__x0001__x0001_ÀR@_x0001__x0001__x0001__x0001__x0001_ÀR@_x0001__x0001__x0001__x0001__x0001__x0001_J@_x0001__x0001__x0001__x0001__x0001_ÀR@_x0001__x0001__x0001__x0001__x0001__x0001_C@_x0001__x0001__x0001__x0001__x0001__x0001_?@_x0001__x0001__x0001__x0001__x0001_ÀR@_x0001__x0001__x0001__x0001__x0001_ÀR@_x0001__x0001__x0001__x0001__x0001_ÀR@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K@_x0001__x0001__x0001__x0001__x0001_B@_x0001__x0001__x0001__x0001__x0001_ÀR@_x0001__x0001__x0001__x0001__x0001_ÀR@_x0001__x0001__x0001__x0001__x0001_ÀR@_x0001__x0002__x0001__x0001__x0001__x0001__x0001__x0001_G@_x0001__x0001__x0001__x0001__x0001_E@_x0001__x0001__x0001__x0001__x0001_ÀR@_x0001__x0001__x0001__x0001__x0001_ÀR@_x0001__x0001__x0001__x0001__x0001_ÀR@_x0001__x0001__x0001__x0001__x0001__x0001_&lt;@_x0001__x0001__x0001__x0001__x0001_ÀR@_x0001__x0001__x0001__x0001__x0001__x0001_O@_x0001__x0001__x0001__x0001__x0001_ÀR@_x0001__x0001__x0001__x0001__x0001_ÀR@_x0001__x0001__x0001__x0001__x0001_ÀR@_x0001__x0001__x0001__x0001__x0001_ÀR@_x0001__x0001__x0001__x0001__x0001__x0001_M@_x0001__x0001__x0001__x0001__x0001_@@_x0001__x0001__x0001__x0001__x0001_D@_x0001__x0001__x0001__x0001__x0001_ÀR@_x0001__x0001__x0001__x0001__x0001_ÀR@_x0001__x0001__x0001__x0001__x0001_D@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M@_x0001__x0001__x0001__x0001__x0001_ÀR@_x0001__x0001__x0001__x0001__x0001_ÀR@_x0001__x0001__x0001__x0001__x0001_@R@_x0001__x0001__x0001__x0001__x0001_G@_x0001__x0001__x0001__x0001__x0001_ÀR@_x0001__x0001__x0001__x0001__x0001__x0002__x0001_ÀR@_x0001__x0001__x0001__x0001__x0001_M@_x0001__x0001__x0001__x0001__x0001_H@_x0001__x0001__x0001__x0001__x0001_ÀR@_x0001__x0001__x0001__x0001__x0001__x0001_&lt;@_x0001__x0001__x0001__x0001__x0001_E@_x0001__x0001__x0001__x0001__x0001_ÀR@_x0001__x0001__x0001__x0001__x0001__x0001_P@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C@_x0001__x0001__x0001__x0001__x0001_ÀR@_x0001__x0001__x0001__x0001__x0001_ÀR@_x0001__x0001__x0001__x0001__x0001_ÀR@_x0001__x0001__x0001__x0001__x0001__x0001_E@_x0001__x0001__x0001__x0001__x0001_O@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0002__x0001__x0001__x0001__x0001__x0001_ÀR@_x0001__x0001__x0001__x0001__x0001__x0001_F@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Q@_x0001__x0001__x0001__x0001__x0001_ÀR@_x0001__x0001__x0001__x0001__x0001_R@_x0001__x0001__x0001__x0001__x0001_ÀR@_x0001__x0001__x0001__x0001__x0001_M@_x0001__x0001__x0001__x0001__x0001_ÀR@_x0001__x0001__x0001__x0001__x0001_ÀR@_x0001__x0001__x0001__x0001__x0001_ÀR@_x0001__x0001__x0001__x0001__x0001__x0001_H@_x0001__x0001__x0001__x0001__x0001_C@_x0001__x0001__x0001__x0001__x0001__x0001_J@_x0001__x0001__x0001__x0001__x0001_ÀR@_x0001__x0001__x0001__x0001__x0001_ÀR@_x0001__x0001__x0001__x0001__x0001_ÀR@_x0001__x0001__x0001__x0001__x0001_ÀR@_x0001__x0001__x0001__x0001__x0001__x0001_B@_x0001__x0001__x0001__x0001__x0001_ÀR@_x0001__x0001__x0001__x0001__x0001_@R@_x0001__x0001__x0001__x0001__x0001__x0002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Q@_x0001_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B@_x0001__x0001__x0001__x0001__x0001_ÀR@_x0001__x0001__x0001__x0001__x0001_ÀR@_x0001__x0001__x0001__x0001__x0001_ÀR@_x0001__x0001__x0001__x0001__x0001_ÀR@_x0001__x0001__x0001__x0001__x0001__x0001_K@_x0001__x0001__x0001__x0001__x0001_ÀR@_x0001__x0001__x0001__x0001__x0001_ÀR@_x0001__x0001__x0001__x0001__x0001_ÀR@_x0001__x0002__x0001__x0001__x0001__x0001__x0001__x0001_B@_x0001__x0001__x0001__x0001__x0001_ÀR@_x0001__x0001__x0001__x0001__x0001__x0001_A@_x0001__x0001__x0001__x0001__x0001_ÀR@_x0001__x0001__x0001__x0001__x0001__x0001_?@_x0001__x0001__x0001__x0001__x0001_ÀR@_x0001__x0001__x0001__x0001__x0001_ÀR@_x0001__x0001__x0001__x0001__x0001_ÀR@_x0001__x0001__x0001__x0001__x0001_E@_x0001__x0001__x0001__x0001__x0001_ÀR@_x0001__x0001__x0001__x0001__x0001_ÀR@_x0001__x0001__x0001__x0001__x0001_ÀR@_x0001__x0001__x0001__x0001__x0001_P@_x0001__x0001__x0001__x0001__x0001_ÀR@_x0001__x0001__x0001__x0001__x0001_ÀR@_x0001__x0001__x0001__x0001__x0001__x0001_O@_x0001__x0001__x0001__x0001__x0001_ÀR@_x0001__x0001__x0001__x0001__x0001_ÀR@_x0001__x0001__x0001__x0001__x0001_ÀR@_x0001__x0001__x0001__x0001__x0001_ÀR@_x0001__x0001__x0001__x0001__x0001__x0001_E@_x0001__x0001__x0001__x0001__x0001_ÀR@_x0001__x0001__x0001__x0001__x0001_ÀR@_x0001__x0001__x0001__x0001__x0001_ÀR@_x0001__x0001__x0001__x0001__x0001__x0001_K@_x0001__x0001__x0001__x0001__x0001_ÀR@_x0001__x0001__x0001__x0001__x0001__x0001_:@_x0001__x0001__x0001__x0001__x0001_ÀR@_x0001__x0001__x0001__x0001__x0001_N@_x0001__x0001__x0001__x0001__x0001__x0001_=@_x0001__x0001__x0001__x0001__x0001_ÀR@_x0001__x0001__x0001__x0001__x0001__x0002__x0001_ÀR@_x0001__x0001__x0001__x0001__x0001_ÀR@_x0001__x0001__x0001__x0001__x0001_ÀR@_x0001__x0001__x0001__x0001__x0001__x0001_O@_x0001__x0001__x0001__x0001__x0001_ÀR@_x0001__x0001__x0001__x0001__x0001_@@_x0001__x0001__x0001__x0001__x0001_ÀR@_x0001__x0001__x0001__x0001__x0001__x0001_?@_x0001__x0001__x0001__x0001__x0001_ÀR@_x0001__x0001__x0001__x0001__x0001_ÀR@_x0001__x0001__x0001__x0001__x0001_ÀR@_x0001__x0001__x0001__x0001__x0001__x0001_?@_x0001__x0001__x0001__x0001__x0001__x0001_E@_x0001__x0001__x0001__x0001__x0001_O@_x0001__x0001__x0001__x0001__x0001_ÀR@_x0001__x0001__x0001__x0001__x0001_B@_x0001__x0001__x0001__x0001__x0001_ÀR@_x0001__x0001__x0001__x0001__x0001_ÀR@_x0001__x0001__x0001__x0001__x0001_ÀR@_x0001__x0001__x0001__x0001__x0001__x0001_H@_x0001__x0001__x0001__x0001__x0001_ÀR@_x0001__x0001__x0001__x0001__x0001_ÀR@_x0001__x0001__x0001__x0001__x0001_ÀR@_x0001__x0001__x0001__x0001__x0001_O@_x0001__x0001__x0001__x0001__x0001__x0001_M@_x0001__x0001__x0001__x0001__x0001_ÀR@_x0001__x0001__x0001__x0001__x0001_J@_x0001__x0001__x0001__x0001__x0001_ÀR@_x0001__x0001__x0001__x0001__x0001__x0001_9@_x0001__x0001__x0001__x0001__x0001_ÀR@_x0001__x0001__x0001__x0001__x0001__x0001_K@_x0001__x0001__x0001__x0001__x0001__x0001_B@_x0001__x0002__x0001__x0001__x0001__x0001__x0001_ÀR@_x0001__x0001__x0001__x0001__x0001_ÀR@_x0001__x0001__x0001__x0001__x0001_ÀR@_x0001__x0001__x0001__x0001__x0001_A@_x0001__x0001__x0001__x0001__x0001_E@_x0001__x0001__x0001__x0001__x0001__x0001_@@_x0001__x0001__x0001__x0001__x0001_@@_x0001__x0001__x0001__x0001__x0001_@@_x0001__x0001__x0001__x0001__x0001_ÀR@_x0001__x0001__x0001__x0001__x0001_ÀR@_x0001__x0001__x0001__x0001__x0001__x0001_:@_x0001__x0001__x0001__x0001__x0001_ÀR@_x0001__x0001__x0001__x0001__x0001_ÀR@_x0001__x0001__x0001__x0001__x0001__x0001_E@_x0001__x0001__x0001__x0001__x0001__x0001_P@_x0001__x0001__x0001__x0001__x0001_ÀR@_x0001__x0001__x0001__x0001__x0001_ÀR@_x0001__x0001__x0001__x0001__x0001__x0001_A@_x0001__x0001__x0001__x0001__x0001_D@_x0001__x0001__x0001__x0001__x0001__x0001_&lt;@_x0001__x0001__x0001__x0001__x0001_ÀR@_x0001__x0001__x0001__x0001__x0001_ÀR@_x0001__x0001__x0001__x0001__x0001__x0001_@@_x0001__x0001__x0001__x0001__x0001_ÀR@_x0001__x0001__x0001__x0001__x0001_ÀR@_x0001__x0001__x0001__x0001__x0001_ÀR@_x0001__x0001__x0001__x0001__x0001_E@_x0001__x0001__x0001__x0001__x0001_ÀR@_x0001__x0001__x0001__x0001__x0001_ÀR@_x0001__x0001__x0001__x0001__x0001_ÀR@_x0001__x0001__x0001__x0001__x0001__x0001_L@_x0001__x0001__x0001__x0001__x0001__x0002__x0001_ÀR@_x0001__x0001__x0001__x0001__x0001_ÀR@_x0001__x0001__x0001__x0001__x0001_ÀR@_x0001__x0001__x0001__x0001__x0001_ÀR@_x0001__x0001__x0001__x0001__x0001_ÀR@_x0001__x0001__x0001__x0001__x0001_ÀR@_x0001__x0001__x0001__x0001__x0001__x0001_F@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E@_x0001__x0001__x0001__x0001__x0001_ÀR@_x0001__x0001__x0001__x0001__x0001_ÀR@_x0001__x0001__x0001__x0001__x0001__x0001_?@_x0001__x0001__x0001__x0001__x0001_ÀR@_x0001__x0001__x0001__x0001__x0001_ÀR@_x0001__x0001__x0001__x0001__x0001_ÀR@_x0001__x0001__x0001__x0001__x0001__x0001_@@_x0001__x0001__x0001__x0001__x0001__x0001_H@_x0001__x0001__x0001__x0001__x0001_N@_x0001__x0001__x0001__x0001__x0001_ÀR@_x0001__x0001__x0001__x0001__x0001_ÀR@_x0001__x0001__x0001__x0001__x0001__x0001_H@_x0001__x0002__x0001__x0001__x0001__x0001__x0001_ÀR@_x0001__x0001__x0001__x0001__x0001_ÀR@_x0001__x0001__x0001__x0001__x0001_ÀR@_x0001__x0001__x0001__x0001__x0001_ÀR@_x0001__x0001__x0001__x0001__x0001_C@_x0001__x0001__x0001__x0001__x0001_ÀR@_x0001__x0001__x0001__x0001__x0001_ÀR@_x0001__x0001__x0001__x0001__x0001_ÀR@_x0001__x0001__x0001__x0001__x0001_ÀR@_x0001__x0001__x0001__x0001__x0001__x0001_&gt;@_x0001__x0001__x0001__x0001__x0001_ÀR@_x0001__x0001__x0001__x0001__x0001__x0001_9@_x0001__x0001__x0001__x0001__x0001_ÀR@_x0001__x0001__x0001__x0001__x0001_ÀR@_x0001__x0001__x0001__x0001__x0001_ÀR@_x0001__x0001__x0001__x0001__x0001_ÀR@_x0001__x0001__x0001__x0001__x0001_ÀR@_x0001__x0001__x0001__x0001__x0001_ÀR@_x0001__x0001__x0001__x0001__x0001_J@_x0001__x0001__x0001__x0001__x0001_ÀR@_x0001__x0001__x0001__x0001__x0001_ÀR@_x0001__x0001__x0001__x0001__x0001__x0001_E@_x0001__x0001__x0001__x0001__x0001__x0001_&lt;@_x0001__x0001__x0001__x0001__x0001_ÀR@_x0001__x0001__x0001__x0001__x0001_ÀR@_x0001__x0001__x0001__x0001__x0001_ÀR@_x0001__x0001__x0001__x0001__x0001_ÀR@_x0001__x0001__x0001__x0001__x0001_E@_x0001__x0001__x0001__x0001__x0001_B@_x0001__x0001__x0001__x0001__x0001__x0001_B@_x0001__x0001__x0001__x0001__x0001__x0001_F@_x0001__x0001__x0001__x0001__x0001__x0002__x0001_I@_x0001__x0001__x0001__x0001__x0001_ÀR@_x0001__x0001__x0001__x0001__x0001_ÀR@_x0001__x0001__x0001__x0001__x0001_ÀR@_x0001__x0001__x0001__x0001__x0001__x0001_K@_x0001__x0001__x0001__x0001__x0001_ÀR@_x0001__x0001__x0001__x0001__x0001__x0001_K@_x0001__x0001__x0001__x0001__x0001_ÀR@_x0001__x0001__x0001__x0001__x0001_@@_x0001__x0001__x0001__x0001__x0001_ÀR@_x0001__x0001__x0001__x0001__x0001__x0001_Q@_x0001__x0001__x0001__x0001__x0001_ÀR@_x0001__x0001__x0001__x0001__x0001__x0001_?@_x0001__x0001__x0001__x0001__x0001__x0001_@@_x0001__x0001__x0001__x0001__x0001_ÀR@_x0001__x0001__x0001__x0001__x0001_ÀR@_x0001__x0001__x0001__x0001__x0001_B@_x0001__x0001__x0001__x0001__x0001_R@_x0001__x0001__x0001__x0001__x0001_ÀR@_x0001__x0001__x0001__x0001__x0001_@Q@_x0001__x0001__x0001__x0001__x0001_ÀR@_x0001__x0001__x0001__x0001__x0001__x0001_8@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A@_x0001__x0001__x0001__x0001__x0001_ÀR@_x0001__x0002_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G@_x0001__x0001__x0001__x0001__x0001_ÀR@_x0001__x0001__x0001__x0001__x0001_@@_x0001__x0001__x0001__x0001__x0001__x0001_?@_x0001__x0001__x0001__x0001__x0001_ÀR@_x0001__x0001__x0001__x0001__x0001_ÀR@_x0001__x0001__x0001__x0001__x0001_ÀR@_x0001__x0001__x0001__x0001__x0001_@Q@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G@_x0001__x0001__x0001__x0001__x0001_ÀR@_x0001__x0001__x0001__x0001__x0001__x0002__x0001_ÀR@_x0001__x0001__x0001__x0001__x0001_ÀR@_x0001__x0001__x0001__x0001__x0001_D@_x0001__x0001__x0001__x0001__x0001_ÀR@_x0001__x0001__x0001__x0001__x0001_ÀR@_x0001__x0001__x0001__x0001__x0001__x0001_G@_x0001__x0001__x0001__x0001__x0001_ÀR@_x0001__x0001__x0001__x0001__x0001__x0001_:@_x0001__x0001__x0001__x0001__x0001_ÀR@_x0001__x0001__x0001__x0001__x0001_ÀR@_x0001__x0001__x0001__x0001__x0001_A@_x0001__x0001__x0001__x0001__x0001__x0001_B@_x0001__x0001__x0001__x0001__x0001_P@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R@_x0001__x0001__x0001__x0001__x0001_ÀR@_x0001__x0001__x0001__x0001__x0001_ÀR@_x0001__x0001__x0001__x0001__x0001__x0001_B@_x0001__x0001__x0001__x0001__x0001_ÀR@_x0001__x0001__x0001__x0001__x0001_ÀR@_x0001__x0001__x0001__x0001__x0001_ÀR@_x0001__x0001__x0001__x0001__x0001__x0001_&lt;@_x0001__x0001__x0001__x0001__x0001_ÀR@_x0001__x0001__x0001__x0001__x0001_ÀR@_x0001__x0001__x0001__x0001__x0001_ÀR@_x0001__x0002_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_x0001_M@_x0001__x0001__x0001__x0001__x0001_ÀR@_x0001__x0001__x0001__x0001__x0001_ÀR@_x0001__x0001__x0001__x0001__x0001_ÀR@_x0001__x0001__x0001__x0001__x0001_ÀR@_x0001__x0001__x0001__x0001__x0001_H@_x0001__x0001__x0001__x0001__x0001_ÀR@_x0001__x0001__x0001__x0001__x0001_ÀR@_x0001__x0001__x0001__x0001__x0001_@Q@_x0001__x0001__x0001__x0001__x0001_L@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D@_x0001__x0001__x0001__x0001__x0001_C@_x0001__x0001__x0001__x0001__x0001_ÀR@_x0001__x0001__x0001__x0001__x0001_@@_x0001__x0001__x0001__x0001__x0001_ÀR@_x0001__x0001__x0001__x0001__x0001__x0002__x0001_ÀR@_x0001__x0001__x0001__x0001__x0001_E@_x0001__x0001__x0001__x0001__x0001_ÀR@_x0001__x0001__x0001__x0001__x0001__x0001_?@_x0001_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_x0001_;@_x0001__x0001__x0001__x0001__x0001_L@_x0001__x0001__x0001__x0001__x0001_ÀR@_x0001__x0001__x0001__x0001__x0001_ÀR@_x0001__x0001__x0001__x0001__x0001_ÀR@_x0001__x0001__x0001__x0001__x0001_ÀR@_x0001__x0001__x0001__x0001__x0001__x0001_:@_x0001__x0001__x0001__x0001__x0001_A@_x0001__x0001__x0001__x0001__x0001_ÀR@_x0001__x0001__x0001__x0001__x0001__x0001_L@_x0001__x0001__x0001__x0001__x0001_B@_x0001__x0001__x0001__x0001__x0001__x0001_E@_x0001__x0001__x0001__x0001__x0001_ÀR@_x0001__x0001__x0001__x0001__x0001_ÀR@_x0001__x0001__x0001__x0001__x0001_ÀR@_x0001__x0001__x0001__x0001__x0001_ÀR@_x0001__x0001__x0001__x0001__x0001__x0001_Q@_x0001__x0001__x0001__x0001__x0001_ÀR@_x0001__x0001__x0001__x0001__x0001__x0001_@@_x0001__x0002__x0001__x0001__x0001__x0001__x0001_ÀR@_x0001__x0001__x0001__x0001__x0001_ÀR@_x0001__x0001__x0001__x0001__x0001_ÀR@_x0001__x0001__x0001__x0001__x0001__x0001_H@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J@_x0001__x0001__x0001__x0001__x0001_ÀR@_x0001__x0001__x0001__x0001__x0001_ÀR@_x0001_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_x0001_C@_x0001__x0001__x0001__x0001__x0001__x0001_B@_x0001__x0001__x0001__x0001__x0001_ÀR@_x0001__x0001__x0001__x0001__x0001_ÀR@_x0001__x0001__x0001__x0001__x0001_ÀR@_x0001__x0001__x0001__x0001__x0001_K@_x0001__x0001__x0001__x0001__x0001__x0001_B@_x0001__x0001__x0001__x0001__x0001_ÀR@_x0001__x0001__x0001__x0001__x0001_E@_x0001__x0001__x0001__x0001__x0001_ÀR@_x0001__x0001__x0001__x0001__x0001__x0001_:@_x0001__x0001__x0001__x0001__x0001_ÀR@_x0001__x0001__x0001__x0001__x0001_G@_x0001__x0001__x0001__x0001__x0001_ÀR@_x0001__x0001__x0001__x0001__x0001_ÀR@_x0001__x0001__x0001__x0001__x0001__x0001_E@_x0001__x0001__x0001__x0001__x0001_ÀR@_x0001__x0001__x0001__x0001__x0001_ÀR@_x0001__x0001__x0001__x0001__x0001_ÀR@_x0001__x0001__x0001__x0001__x0001_C@_x0001__x0001__x0001__x0001__x0001_F@_x0001__x0001__x0001__x0001__x0001_ÀR@_x0001__x0001__x0001__x0001__x0001_ÀR@_x0001__x0001__x0001__x0001__x0001__x0001_9@_x0001__x0001__x0001__x0001__x0001__x0001_:@_x0001__x0001__x0001__x0001__x0001_ÀR@_x0001__x0001__x0001__x0001__x0001_ÀR@_x0001__x0001__x0001__x0001__x0001_ÀR@_x0001__x0001__x0001__x0001__x0001_ÀR@_x0001__x0001__x0001__x0001__x0001_C@_x0001__x0001__x0001__x0001__x0001__x0001_E@_x0001__x0002__x0001__x0001__x0001__x0001__x0001_ÀR@_x0001__x0001__x0001__x0001__x0001__x0001_?@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C@_x0001__x0001__x0001__x0001__x0001_ÀR@_x0001__x0001__x0001__x0001__x0001_ÀR@_x0001__x0001__x0001__x0001__x0001__x0001_J@_x0001__x0001__x0001__x0001__x0001_ÀR@_x0001__x0001__x0001__x0001__x0001_ÀR@_x0001__x0001__x0001__x0001__x0001_ÀR@_x0001__x0001__x0001__x0001__x0001_L@_x0001__x0001__x0001__x0001__x0001_ÀR@_x0001__x0001__x0001__x0001__x0001_G@_x0001__x0001__x0001__x0001__x0001_ÀP@_x0001__x0001__x0001__x0001__x0001__x0001_A@_x0001__x0001__x0001__x0001__x0001_ÀR@_x0001__x0001__x0001__x0001__x0001_ÀR@_x0001__x0001__x0001__x0001__x0001__x0001_=@_x0001__x0001__x0001__x0001__x0001_ÀR@_x0001__x0001__x0001__x0001__x0001__x0002__x0001_ÀR@_x0001__x0001__x0001__x0001__x0001__x0001_J@_x0001__x0001__x0001__x0001__x0001_ÀR@_x0001__x0001__x0001__x0001__x0001__x0001_&lt;@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J@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F@_x0001__x0001__x0001__x0001__x0001_ÀR@_x0001__x0001__x0001__x0001__x0001_B@_x0001__x0001__x0001__x0001__x0001_ÀR@_x0001__x0001__x0001__x0001__x0001_ÀR@_x0001__x0001__x0001__x0001__x0001_B@_x0001__x0001__x0001__x0001__x0001_ÀR@_x0001__x0001__x0001__x0001__x0001_L@_x0001__x0001__x0001__x0001__x0001_ÀR@_x0001__x0002__x0001__x0001__x0001__x0001__x0001_ÀR@_x0001__x0001__x0001__x0001__x0001_ÀR@_x0001__x0001__x0001__x0001__x0001_ÀR@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H@_x0001__x0001__x0001__x0001__x0001_ÀR@_x0001__x0001__x0001__x0001__x0001_N@_x0001__x0001__x0001__x0001__x0001_ÀR@_x0001__x0001__x0001__x0001__x0001__x0001_?@_x0001__x0001__x0001__x0001__x0001_ÀR@_x0001__x0001__x0001__x0001__x0001_ÀR@_x0001__x0001__x0001__x0001__x0001_H@_x0001__x0001__x0001__x0001__x0001_ÀR@_x0001__x0001__x0001__x0001__x0001_ÀQ@_x0001__x0001__x0001__x0001__x0001_ÀR@_x0001__x0001__x0001__x0001__x0001_ÀR@_x0001__x0001__x0001__x0001__x0001__x0002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F@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Q@_x0001__x0001__x0001__x0001__x0001_ÀR@_x0001__x0001__x0001__x0001__x0001_ÀR@_x0001__x0001__x0001__x0001__x0001__x0001_Q@_x0001__x0001__x0001__x0001__x0001_ÀR@_x0001__x0001__x0001__x0001__x0001_ÀR@_x0001__x0001__x0001__x0001__x0001__x0001_&lt;@_x0001__x0001__x0001__x0001__x0001__x0001_M@_x0001__x0001__x0001__x0001__x0001_ÀR@_x0001__x0001__x0001__x0001__x0001_ÀR@_x0001__x0001__x0001__x0001__x0001_ÀR@_x0001__x0001__x0001__x0001__x0001_C@_x0001__x0002__x0001__x0001__x0001__x0001__x0001_L@_x0001__x0001__x0001__x0001__x0001__x0001_M@_x0001__x0001__x0001__x0001__x0001__x0001_&gt;@_x0001__x0001__x0001__x0001__x0001_ÀR@_x0001__x0001__x0001__x0001__x0001__x0001_E@_x0001__x0001__x0001__x0001__x0001_ÀR@_x0001__x0001__x0001__x0001__x0001_ÀR@_x0001__x0001__x0001__x0001__x0001_ÀR@_x0001__x0001__x0001__x0001__x0001_E@_x0001__x0001__x0001__x0001__x0001_ÀR@_x0001__x0001__x0001__x0001__x0001_ÀR@_x0001__x0001__x0001__x0001__x0001_ÀR@_x0001__x0001__x0001__x0001__x0001_H@_x0001__x0001__x0001__x0001__x0001_ÀR@_x0001__x0001__x0001__x0001__x0001_P@_x0001__x0001__x0001__x0001__x0001_B@_x0001__x0001__x0001__x0001__x0001_ÀR@_x0001__x0001__x0001__x0001__x0001__x0001_&lt;@_x0001__x0001__x0001__x0001__x0001_ÀR@_x0001__x0001__x0001__x0001__x0001_ÀR@_x0001__x0001__x0001__x0001__x0001_ÀR@_x0001__x0001__x0001__x0001__x0001_ÀR@_x0001__x0001__x0001__x0001__x0001__x0001_?@_x0001__x0001__x0001__x0001__x0001_ÀR@_x0001__x0001__x0001__x0001__x0001__x0001_?@_x0001__x0001__x0001__x0001__x0001_@Q@_x0001__x0001__x0001__x0001__x0001_ÀR@_x0001__x0001__x0001__x0001__x0001_ÀR@_x0001__x0001__x0001__x0001__x0001_ÀR@_x0001__x0001__x0001__x0001__x0001_ÀR@_x0001__x0001__x0001__x0001__x0001__x0001_=@_x0001__x0001__x0001__x0001__x0001__x0002__x0001_C@_x0001__x0001__x0001__x0001__x0001_ÀR@_x0001__x0001__x0001__x0001__x0001_ÀR@_x0001__x0001__x0001__x0001__x0001_ÀR@_x0001__x0001__x0001__x0001__x0001_ÀR@_x0001__x0001__x0001__x0001__x0001_ÀR@_x0001__x0001__x0001__x0001__x0001__x0001_A@_x0001__x0001__x0001__x0001__x0001_ÀR@_x0001__x0001__x0001__x0001__x0001_ÀR@_x0001__x0001__x0001__x0001__x0001__x0001_&lt;@_x0001__x0001__x0001__x0001__x0001_ÀR@_x0001__x0001__x0001__x0001__x0001_ÀR@_x0001__x0001__x0001__x0001__x0001__x0001_@@_x0001__x0001__x0001__x0001__x0001_ÀR@_x0001__x0001__x0001__x0001__x0001_ÀR@_x0001__x0001__x0001__x0001__x0001_D@_x0001__x0001__x0001__x0001__x0001_ÀR@_x0001__x0001__x0001__x0001__x0001__x0001_;@_x0001__x0001__x0001__x0001__x0001__x0001_?@_x0001__x0001__x0001__x0001__x0001_ÀR@_x0001__x0001__x0001__x0001__x0001_ÀR@_x0001__x0001__x0001__x0001__x0001_C@_x0001__x0001__x0001__x0001__x0001_ÀR@_x0001__x0001__x0001__x0001__x0001_ÀR@_x0001__x0001__x0001__x0001__x0001_D@_x0001__x0001__x0001__x0001__x0001_ÀR@_x0001__x0001__x0001__x0001__x0001__x0001_@@_x0001__x0001__x0001__x0001__x0001__x0001_C@_x0001__x0001__x0001__x0001__x0001_ÀR@_x0001__x0001__x0001__x0001__x0001_@@_x0001__x0001__x0001__x0001__x0001__x0001_@@_x0001__x0001__x0001__x0001__x0001_ÀR@_x0001__x0002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ÀR@_x0001__x0001__x0001__x0001__x0001_E@_x0001__x0001__x0001__x0001__x0001__x0001_C@_x0001__x0001__x0001__x0001__x0001_ÀR@_x0001__x0001__x0001__x0001__x0001__x0001_@@_x0001__x0001__x0001__x0001__x0001_ÀR@_x0001__x0001__x0001__x0001__x0001_ÀR@_x0001__x0001__x0001__x0001__x0001_ÀR@_x0001__x0001__x0001__x0001__x0001_ÀR@_x0001__x0001__x0001__x0001__x0001__x0001_J@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L@_x0001__x0001__x0001__x0001__x0001_ÀR@_x0001__x0001__x0001__x0001__x0001__x0001_E@_x0001__x0001__x0001__x0001__x0001__x0002__x0001_ÀR@_x0001__x0001__x0001__x0001__x0001_ÀR@_x0001__x0001__x0001__x0001__x0001_C@_x0001__x0001__x0001__x0001__x0001_ÀR@_x0001__x0001__x0001__x0001__x0001_ÀR@_x0001__x0001__x0001__x0001__x0001_ÀR@_x0001__x0001__x0001__x0001__x0001_ÀR@_x0001__x0001__x0001__x0001__x0001_P@_x0001__x0001__x0001__x0001__x0001_B@_x0001__x0001__x0001__x0001__x0001__x0001_H@_x0001__x0001__x0001__x0001__x0001__x0001_O@_x0001__x0001__x0001__x0001__x0001_ÀR@_x0001__x0001__x0001__x0001__x0001_ÀR@_x0001__x0001__x0001__x0001__x0001_ÀR@_x0001__x0001__x0001__x0001__x0001_ÀR@_x0001__x0001__x0001__x0001__x0001_ÀR@_x0001__x0001__x0001__x0001__x0001_O@_x0001__x0001__x0001__x0001__x0001_ÀR@_x0001__x0001__x0001__x0001__x0001_ÀR@_x0001__x0001__x0001__x0001__x0001_ÀR@_x0001__x0001__x0001__x0001__x0001_ÀR@_x0001__x0001__x0001__x0001__x0001_ÀR@_x0001__x0001__x0001__x0001__x0001_ÀR@_x0001__x0001__x0001__x0001__x0001__x0001_C@_x0001__x0001__x0001__x0001__x0001_H@_x0001__x0001__x0001__x0001__x0001_ÀR@_x0001__x0001__x0001__x0001__x0001_ÀR@_x0001__x0001__x0001__x0001__x0001_ÀR@_x0001__x0001__x0001__x0001__x0001_ÀR@_x0001__x0001__x0001__x0001__x0001_ÀR@_x0001__x0001__x0001__x0001__x0001__x0001_E@_x0001__x0001__x0001__x0001__x0001_ÀR@_x0001__x0002__x0001__x0001__x0001__x0001__x0001_ÀR@_x0001__x0001__x0001__x0001__x0001_ÀR@_x0001__x0001__x0001__x0001__x0001_ÀR@_x0001__x0001__x0001__x0001__x0001_ÀR@_x0001__x0001__x0001__x0001__x0001_ÀR@_x0001__x0001__x0001__x0001__x0001_@@_x0001__x0001__x0001__x0001__x0001_ÀR@_x0001__x0001__x0001__x0001__x0001_ÀR@_x0001__x0001__x0001__x0001__x0001_ÀR@_x0001__x0001__x0001__x0001__x0001_@@_x0001__x0001__x0001__x0001__x0001_I@_x0001__x0001__x0001__x0001__x0001_ÀR@_x0001__x0001__x0001__x0001__x0001_ÀR@_x0001__x0001__x0001__x0001__x0001_ÀR@_x0001__x0001__x0001__x0001__x0001_ÀR@_x0001__x0001__x0001__x0001__x0001__x0001_B@_x0001__x0001__x0001__x0001__x0001_ÀR@_x0001__x0001__x0001__x0001__x0001_ÀR@_x0001__x0001__x0001__x0001__x0001_ÀR@_x0001__x0001__x0001__x0001__x0001__x0001_Q@_x0001__x0001__x0001__x0001__x0001_C@_x0001__x0001__x0001__x0001__x0001_ÀR@_x0001__x0001__x0001__x0001__x0001_ÀR@_x0001__x0001__x0001__x0001__x0001_M@_x0001__x0001__x0001__x0001__x0001_ÀR@_x0001__x0001__x0001__x0001__x0001_ÀR@_x0001__x0001__x0001__x0001__x0001_O@_x0001__x0001__x0001__x0001__x0001_ÀR@_x0001__x0001__x0001__x0001__x0001_J@_x0001__x0001__x0001__x0001__x0001__x0001_?@_x0001__x0001__x0001__x0001__x0001_ÀR@_x0001__x0001__x0001__x0001__x0001__x0002__x0001_ÀR@_x0001__x0001__x0001__x0001__x0001__x0001_C@_x0001__x0001__x0001__x0001__x0001_ÀR@_x0001__x0001__x0001__x0001__x0001_ÀR@_x0001__x0001__x0001__x0001__x0001__x0001_&gt;@_x0001__x0001__x0001__x0001__x0001__x0001_&gt;@_x0001__x0001__x0001__x0001__x0001__x0001_M@_x0001__x0001__x0001__x0001__x0001_ÀR@_x0001__x0001__x0001__x0001__x0001_ÀR@_x0001__x0001__x0001__x0001__x0001_ÀR@_x0001__x0001__x0001__x0001__x0001__x0001_&lt;@_x0001__x0001__x0001__x0001__x0001__x0001_F@_x0001__x0001__x0001__x0001__x0001_G@_x0001__x0001__x0001__x0001__x0001__x0001_M@_x0001__x0001__x0001__x0001__x0001_ÀR@_x0001__x0001__x0001__x0001__x0001_ÀR@_x0001__x0001__x0001__x0001__x0001_ÀR@_x0001__x0001__x0001__x0001__x0001_ÀR@_x0001__x0001__x0001__x0001__x0001_ÀR@_x0001__x0001__x0001__x0001__x0001_ÀR@_x0001__x0001__x0001__x0001__x0001__x0001_A@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B@_x0001__x0001__x0001__x0001__x0001_C@_x0001__x0001__x0001__x0001__x0001_E@_x0001__x0001__x0001__x0001__x0001_ÀR@_x0001__x0002__x0001__x0001__x0001__x0001__x0001_ÀR@_x0001__x0001__x0001__x0001__x0001_ÀR@_x0001__x0001__x0001__x0001__x0001__x0001_A@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P@_x0001__x0001__x0001__x0001__x0001_ÀR@_x0001__x0001__x0001__x0001__x0001_ÀR@_x0001__x0001__x0001__x0001__x0001__x0001_&gt;@_x0001__x0001__x0001__x0001__x0001_ÀR@_x0001__x0001__x0001__x0001__x0001_O@_x0001__x0001__x0001__x0001__x0001__x0001_G@_x0001__x0001__x0001__x0001__x0001_ÀR@_x0001__x0001__x0001__x0001__x0001_ÀR@_x0001__x0001__x0001__x0001__x0001_ÀR@_x0001__x0001__x0001__x0001__x0001_E@_x0001__x0001__x0001__x0001__x0001_ÀR@_x0001__x0001__x0001__x0001__x0001_H@_x0001__x0001__x0001__x0001__x0001_ÀR@_x0001__x0001__x0001__x0001__x0001__x0002__x0001_ÀR@_x0001__x0001__x0001__x0001__x0001_ÀR@_x0001__x0001__x0001__x0001__x0001__x0001_&lt;@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B@_x0001__x0001__x0001__x0001__x0001__x0001_;@_x0001__x0001__x0001__x0001__x0001_ÀR@_x0001__x0001__x0001__x0001__x0001_ÀR@_x0001__x0001__x0001__x0001__x0001__x0001_E@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0002_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J@_x0001__x0001__x0001__x0001__x0001_@@_x0001__x0001__x0001__x0001__x0001_ÀR@_x0001__x0001__x0001__x0001__x0001_ÀR@_x0001__x0001__x0001__x0001__x0001_ÀR@_x0001__x0001__x0001__x0001__x0001_ÀR@_x0001_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8@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0002__x0001__x0001_H@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B@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_x0001_F@_x0001__x0001__x0001__x0001__x0001__x0001_?@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_x0001_O@_x0001__x0001__x0001__x0001__x0001_ÀR@_x0001__x0001__x0001__x0001__x0001_ÀR@_x0001__x0002__x0001__x0001__x0001__x0001__x0001__x0001_O@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_x0001_J@_x0001__x0001__x0001__x0001__x0001_ÀR@_x0001__x0001__x0001__x0001__x0001_@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_x0002__x0001_ÀR@_x0001__x0001__x0001__x0001__x0001_ÀR@_x0001__x0001__x0001__x0001__x0001_ÀR@_x0001__x0001__x0001__x0001__x0001_ÀR@_x0001__x0001__x0001__x0001__x0001_ÀR@_x0001__x0001__x0001__x0001__x0001__x0001_C@_x0001__x0001__x0001__x0001__x0001_ÀR@_x0001__x0001__x0001__x0001__x0001_ÀR@_x0001__x0001__x0001__x0001__x0001_E@_x0001__x0001__x0001__x0001__x0001_ÀR@_x0001__x0001__x0001__x0001__x0001_J@_x0001__x0001__x0001__x0001__x0001_ÀR@_x0001__x0001__x0001__x0001__x0001__x0001_F@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G@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0002__x0001__x0001__x0001__x0001__x0001_ÀR@_x0001__x0001__x0001__x0001__x0001_ÀR@_x0001__x0001__x0001__x0001__x0001_ÀP@_x0001__x0001__x0001__x0001__x0001_ÀR@_x0001__x0001__x0001__x0001__x0001_ÀR@_x0001__x0001__x0001__x0001__x0001__x0001_O@_x0001__x0001__x0001__x0001__x0001__x0001_C@_x0001__x0001__x0001__x0001__x0001_ÀR@_x0001__x0001__x0001__x0001__x0001__x0001_=@_x0001__x0001__x0001__x0001__x0001_J@_x0001__x0001__x0001__x0001__x0001_I@_x0001__x0001__x0001__x0001__x0001_ÀR@_x0001__x0001__x0001__x0001__x0001_ÀR@_x0001__x0001__x0001__x0001__x0001_I@_x0001__x0001__x0001__x0001__x0001__x0001_?@_x0001__x0001__x0001__x0001__x0001_ÀR@_x0001__x0001__x0001__x0001__x0001__x0001_E@_x0001__x0001__x0001__x0001__x0001_ÀR@_x0001__x0001__x0001__x0001__x0001_ÀR@_x0001__x0001__x0001__x0001__x0001__x0001_;@_x0001__x0001__x0001__x0001__x0001_ÀR@_x0001__x0001__x0001__x0001__x0001_ÀR@_x0001__x0001__x0001__x0001__x0001_ÀR@_x0001__x0001__x0001__x0001__x0001_G@_x0001__x0001__x0001__x0001__x0001_ÀR@_x0001__x0001__x0001__x0001__x0001_ÀR@_x0001__x0001__x0001__x0001__x0001__x0001_A@_x0001__x0001__x0001__x0001__x0001_ÀR@_x0001__x0001__x0001__x0001__x0001_ÀR@_x0001__x0001__x0001__x0001__x0001_ÀR@_x0001__x0001__x0001__x0001__x0001_ÀR@_x0001__x0001__x0001__x0001__x0001__x0002__x0001_ÀR@_x0001__x0001__x0001__x0001__x0001_ÀR@_x0001__x0001__x0001__x0001__x0001__x0001_J@_x0001__x0001__x0001__x0001__x0001__x0001_;@_x0001__x0001__x0001__x0001__x0001_ÀR@_x0001__x0001__x0001__x0001__x0001_H@_x0001__x0001__x0001__x0001__x0001_ÀR@_x0001__x0001__x0001__x0001__x0001_ÀR@_x0001__x0001__x0001__x0001__x0001_ÀR@_x0001__x0001__x0001__x0001__x0001_G@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L@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0002__x0001__x0001__x0001__x0001__x0001_ÀR@_x0001__x0001__x0001__x0001__x0001_ÀR@_x0001__x0001__x0001__x0001__x0001_ÀR@_x0001__x0001__x0001__x0001__x0001__x0001_A@_x0001__x0001__x0001__x0001__x0001_ÀR@_x0001__x0001__x0001__x0001__x0001_ÀR@_x0001__x0001__x0001__x0001__x0001_ÀR@_x0001__x0001__x0001__x0001__x0001__x0001_8@_x0001__x0001__x0001__x0001__x0001_ÀR@_x0001__x0001__x0001__x0001__x0001_ÀR@_x0001__x0001__x0001__x0001__x0001_ÀR@_x0001__x0001__x0001__x0001__x0001__x0001_=@_x0001__x0001__x0001__x0001__x0001_ÀR@_x0001__x0001__x0001__x0001__x0001_G@_x0001__x0001__x0001__x0001__x0001_ÀR@_x0001__x0001__x0001__x0001__x0001_ÀR@_x0001__x0001__x0001__x0001__x0001_ÀR@_x0001__x0001__x0001__x0001__x0001__x0001_?@_x0001__x0001__x0001__x0001__x0001_ÀR@_x0001__x0001__x0001__x0001__x0001_ÀR@_x0001__x0001__x0001__x0001__x0001__x0001_L@_x0001__x0001__x0001__x0001__x0001_ÀR@_x0001__x0001__x0001__x0001__x0001_ÀR@_x0001__x0001__x0001__x0001__x0001_ÀR@_x0001__x0001__x0001__x0001__x0001_J@_x0001__x0001__x0001__x0001__x0001_@@_x0001__x0001__x0001__x0001__x0001_ÀR@_x0001__x0001__x0001__x0001__x0001_ÀR@_x0001__x0001__x0001__x0001__x0001_ÀR@_x0001__x0001__x0001__x0001__x0001_ÀR@_x0001__x0001__x0001__x0001__x0001_ÀR@_x0001__x0001__x0001__x0001__x0001__x0002__x0001_ÀR@_x0001__x0001__x0001__x0001__x0001__x0001_&lt;@_x0001__x0001__x0001__x0001__x0001_ÀR@_x0001__x0001__x0001__x0001__x0001_ÀR@_x0001_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_x0001_E@_x0001__x0001__x0001__x0001__x0001__x0001_O@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O@_x0001__x0001__x0001__x0001__x0001_ÀR@_x0001__x0001__x0001__x0001__x0001_ÀP@_x0001__x0001__x0001__x0001__x0001__x0001_H@_x0001__x0001__x0001__x0001__x0001_ÀR@_x0001__x0001__x0001__x0001__x0001__x0001_K@_x0001__x0001__x0001__x0001__x0001_ÀR@_x0001__x0002__x0001__x0001__x0001__x0001__x0001_ÀR@_x0001__x0001__x0001__x0001__x0001_ÀR@_x0001__x0001__x0001__x0001__x0001_ÀR@_x0001__x0001__x0001__x0001__x0001_ÀR@_x0001__x0001__x0001__x0001__x0001_ÀR@_x0001__x0001__x0001__x0001__x0001_ÀR@_x0001__x0001__x0001__x0001__x0001_J@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G@_x0001__x0001__x0001__x0001__x0001_ÀR@_x0001__x0001__x0001__x0001__x0001__x0001_P@_x0001__x0001__x0001__x0001__x0001_I@_x0001__x0001__x0001__x0001__x0001_A@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lt;@_x0001__x0001__x0001__x0001__x0001__x0002__x0001_ÀR@_x0001__x0001__x0001__x0001__x0001_@R@_x0001__x0001__x0001__x0001__x0001_ÀR@_x0001__x0001__x0001__x0001__x0001__x0001_?@_x0001__x0001__x0001__x0001__x0001_ÀR@_x0001__x0001__x0001__x0001__x0001_ÀR@_x0001__x0001__x0001__x0001__x0001_C@_x0001_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ÀP@_x0001__x0001__x0001__x0001__x0001__x0001_=@_x0001__x0001__x0001__x0001__x0001__x0001_?@_x0001__x0001__x0001__x0001__x0001_ÀR@_x0001__x0001__x0001__x0001__x0001_ÀR@_x0001__x0001__x0001__x0001__x0001_ÀQ@_x0001__x0001__x0001__x0001__x0001_ÀR@_x0001__x0001__x0001__x0001__x0001_@@_x0001__x0001__x0001__x0001__x0001_ÀR@_x0001__x0001__x0001__x0001__x0001_ÀR@_x0001__x0001__x0001__x0001__x0001_ÀR@_x0001__x0001__x0001__x0001__x0001_ÀR@_x0001__x0001__x0001__x0001__x0001__x0001_@@_x0001__x0001__x0001__x0001__x0001__x0001_@@_x0001__x0001__x0001__x0001__x0001_ÀR@_x0001__x0001__x0001__x0001__x0001_ÀR@_x0001__x0001__x0001__x0001__x0001_E@_x0001__x0001__x0001__x0001__x0001_ÀR@_x0001__x0002__x0001__x0001__x0001__x0001__x0001_ÀR@_x0001__x0001__x0001__x0001__x0001_ÀR@_x0001__x0001__x0001__x0001__x0001__x0001_K@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D@_x0001__x0001__x0001__x0001__x0001_ÀR@_x0001__x0001__x0001__x0001__x0001_ÀR@_x0001__x0001__x0001__x0001__x0001__x0001_?@_x0001__x0001__x0001__x0001__x0001_ÀR@_x0001__x0001__x0001__x0001__x0001__x0001_;@_x0001__x0001__x0001__x0001__x0001_ÀR@_x0001__x0001__x0001__x0001__x0001_ÀR@_x0001__x0001__x0001__x0001__x0001_ÀR@_x0001__x0001__x0001__x0001__x0001_ÀR@_x0001__x0001__x0001__x0001__x0001_@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G@_x0001__x0001__x0001__x0001__x0001__x0001_H@_x0001__x0001__x0001__x0001__x0001__x0002__x0001_D@_x0001__x0001__x0001__x0001__x0001_ÀR@_x0001__x0001__x0001__x0001__x0001_ÀR@_x0001__x0001__x0001__x0001__x0001_ÀR@_x0001__x0001__x0001__x0001__x0001_ÀR@_x0001__x0001__x0001__x0001__x0001__x0001_&lt;@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_x0001_&lt;@_x0001__x0001__x0001__x0001__x0001_ÀR@_x0001__x0001__x0001__x0001__x0001_ÀR@_x0001__x0001__x0001__x0001__x0001_ÀR@_x0001__x0001__x0001__x0001__x0001_D@_x0001__x0001__x0001__x0001__x0001_ÀR@_x0001__x0001__x0001__x0001__x0001_ÀR@_x0001__x0001__x0001__x0001__x0001_ÀR@_x0001__x0001__x0001__x0001__x0001_ÀR@_x0001__x0001__x0001__x0001__x0001_D@_x0001__x0001__x0001__x0001__x0001_ÀR@_x0001__x0001__x0001__x0001__x0001_D@_x0001__x0001__x0001__x0001__x0001_ÀR@_x0001__x0001__x0001__x0001__x0001_ÀR@_x0001__x0001__x0001__x0001__x0001_ÀR@_x0001__x0001__x0001__x0001__x0001_ÀR@_x0001__x0001__x0001__x0001__x0001_ÀR@_x0001__x0001__x0001__x0001__x0001__x0001_C@_x0001__x0001__x0001__x0001__x0001_P@_x0001__x0002__x0001__x0001__x0001__x0001__x0001__x0001_G@_x0001_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B@_x0001__x0001__x0001__x0001__x0001_ÀR@_x0001__x0001__x0001__x0001__x0001__x0001_C@_x0001__x0001__x0001__x0001__x0001_ÀR@_x0001__x0001__x0001__x0001__x0001_ÀR@_x0001__x0001__x0001__x0001__x0001__x0001_O@_x0001__x0001__x0001__x0001__x0001_ÀR@_x0001__x0001__x0001__x0001__x0001_ÀR@_x0001__x0001__x0001__x0001__x0001_ÀR@_x0001__x0001__x0001__x0001__x0001_ÀR@_x0001__x0001__x0001__x0001__x0001__x0001_&lt;@_x0001__x0001__x0001__x0001__x0001_ÀR@_x0001__x0001__x0001__x0001__x0001_ÀR@_x0001__x0001__x0001__x0001__x0001_ÀR@_x0001__x0001__x0001__x0001__x0001_H@_x0001__x0001__x0001__x0001__x0001_ÀR@_x0001__x0001__x0001__x0001__x0001_G@_x0001__x0001__x0001__x0001__x0001_ÀR@_x0001__x0001__x0001__x0001__x0001_E@_x0001__x0001__x0001__x0001__x0001_ÀR@_x0001__x0001__x0001__x0001__x0001__x0001_E@_x0001__x0001__x0001__x0001__x0001__x0001_G@_x0001__x0001__x0001__x0001__x0001_ÀR@_x0001__x0001__x0001__x0001__x0001__x0002__x0001_ÀR@_x0001__x0001__x0001__x0001__x0001_@@_x0001__x0001__x0001__x0001__x0001__x0001_P@_x0001__x0001__x0001__x0001__x0001_ÀR@_x0001__x0001__x0001__x0001__x0001_ÀR@_x0001__x0001__x0001__x0001__x0001__x0001_;@_x0001__x0001__x0001__x0001__x0001_ÀR@_x0001__x0001__x0001__x0001__x0001_ÀR@_x0001__x0001__x0001__x0001__x0001__x0001_&lt;@_x0001__x0001__x0001__x0001__x0001_ÀR@_x0001__x0001__x0001__x0001__x0001_ÀR@_x0001__x0001__x0001__x0001__x0001_ÀR@_x0001__x0001__x0001__x0001__x0001_ÀR@_x0001__x0001__x0001__x0001__x0001_K@_x0001__x0001__x0001__x0001__x0001_I@_x0001__x0001__x0001__x0001__x0001_ÀR@_x0001__x0001__x0001__x0001__x0001_ÀR@_x0001__x0001__x0001__x0001__x0001_ÀR@_x0001__x0001__x0001__x0001__x0001_@@_x0001__x0001__x0001__x0001__x0001_ÀR@_x0001__x0001__x0001__x0001__x0001_ÀR@_x0001__x0001__x0001__x0001__x0001_ÀR@_x0001__x0001__x0001__x0001__x0001__x0001_G@_x0001__x0001__x0001__x0001__x0001_ÀR@_x0001__x0001__x0001__x0001__x0001_R@_x0001__x0001__x0001__x0001__x0001__x0001_K@_x0001__x0001__x0001__x0001__x0001_ÀR@_x0001__x0001__x0001__x0001__x0001_ÀR@_x0001__x0001__x0001__x0001__x0001_G@_x0001__x0001__x0001__x0001__x0001_ÀR@_x0001__x0001__x0001__x0001__x0001__x0001_H@_x0001__x0001__x0001__x0001__x0001__x0001_9@_x0001__x0002__x0001__x0001__x0001__x0001__x0001_ÀR@_x0001__x0001__x0001__x0001__x0001__x0001_C@_x0001__x0001__x0001__x0001__x0001_E@_x0001__x0001__x0001__x0001__x0001_ÀR@_x0001__x0001__x0001__x0001__x0001_ÀR@_x0001__x0001__x0001__x0001__x0001_ÀR@_x0001__x0001__x0001__x0001__x0001_ÀR@_x0001__x0001__x0001__x0001__x0001_E@_x0001__x0001__x0001__x0001__x0001_ÀR@_x0001__x0001__x0001__x0001__x0001_ÀR@_x0001__x0001__x0001__x0001__x0001__x0001_A@_x0001__x0001__x0001__x0001__x0001_ÀR@_x0001__x0001__x0001__x0001__x0001_ÀR@_x0001__x0001__x0001__x0001__x0001_ÀR@_x0001__x0001__x0001__x0001__x0001_ÀR@_x0001__x0001__x0001__x0001__x0001_ÀR@_x0001__x0001__x0001__x0001__x0001__x0001_&lt;@_x0001__x0001__x0001__x0001__x0001_J@_x0001__x0001__x0001__x0001__x0001_E@_x0001__x0001__x0001__x0001__x0001_ÀR@_x0001__x0001__x0001__x0001__x0001__x0001_?@_x0001__x0001__x0001__x0001__x0001_ÀR@_x0001__x0001__x0001__x0001__x0001_ÀR@_x0001__x0001__x0001__x0001__x0001__x0001_?@_x0001__x0001__x0001__x0001__x0001_ÀR@_x0001__x0001__x0001__x0001__x0001__x0001_F@_x0001__x0001__x0001__x0001__x0001_ÀR@_x0001__x0001__x0001__x0001__x0001_G@_x0001__x0001__x0001__x0001__x0001_ÀR@_x0001__x0001__x0001__x0001__x0001_ÀR@_x0001__x0001__x0001__x0001__x0001_ÀP@_x0001__x0001__x0001__x0001__x0001__x0002__x0001_ÀR@_x0001__x0001__x0001__x0001__x0001__x0001_B@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N@_x0001__x0001__x0001__x0001__x0001_ÀR@_x0001__x0001__x0001__x0001__x0001__x0001_K@_x0001__x0001__x0001__x0001__x0001_ÀR@_x0001__x0001__x0001__x0001__x0001_ÀR@_x0001__x0001__x0001__x0001__x0001_ÀR@_x0001__x0001__x0001__x0001__x0001_ÀR@_x0001__x0001__x0001__x0001__x0001_ÀR@_x0001__x0001__x0001__x0001__x0001_ÀR@_x0001__x0001__x0001__x0001__x0001__x0001_G@_x0001__x0001__x0001__x0001__x0001__x0001_E@_x0001__x0001__x0001__x0001__x0001_C@_x0001__x0001__x0001__x0001__x0001_@@_x0001__x0001__x0001__x0001__x0001_ÀR@_x0001__x0001__x0001__x0001__x0001__x0001_;@_x0001__x0001__x0001__x0001__x0001_ÀR@_x0001__x0001__x0001__x0001__x0001__x0001_J@_x0001__x0001__x0001__x0001__x0001_ÀR@_x0001__x0001__x0001__x0001__x0001__x0001_@@_x0001__x0001__x0001__x0001__x0001_ÀR@_x0001__x0001__x0001__x0001__x0001_ÀR@_x0001__x0001__x0001__x0001__x0001_ÀR@_x0001__x0001__x0001__x0001__x0001_ÀR@_x0001__x0002__x0001__x0001__x0001__x0001__x0001__x0001_=@_x0001__x0001__x0001__x0001__x0001_ÀR@_x0001__x0001__x0001__x0001__x0001_ÀR@_x0001__x0001__x0001__x0001__x0001_ÀR@_x0001__x0001__x0001__x0001__x0001_ÀR@_x0001__x0001__x0001__x0001__x0001__x0001_;@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E@_x0001__x0001__x0001__x0001__x0001_ÀR@_x0001__x0001__x0001__x0001__x0001_ÀR@_x0001__x0001__x0001__x0001__x0001__x0001_A@_x0001__x0001__x0001__x0001__x0001_ÀR@_x0001__x0001__x0001__x0001__x0001__x0001_H@_x0001__x0001__x0001__x0001__x0001__x0001_E@_x0001__x0001__x0001__x0001__x0001_C@_x0001__x0001__x0001__x0001__x0001_ÀR@_x0001__x0001__x0001__x0001__x0001__x0001_C@_x0001__x0001__x0001__x0001__x0001_ÀR@_x0001__x0001__x0001__x0001__x0001_ÀR@_x0001__x0001__x0001__x0001__x0001_ÀR@_x0001__x0001__x0001__x0001__x0001__x0001_B@_x0001__x0001__x0001__x0001__x0001_ÀR@_x0001__x0001__x0001__x0001__x0001__x0002__x0001__x0001_G@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_x0001_A@_x0001__x0001__x0001__x0001__x0001_ÀR@_x0001__x0001__x0001__x0001__x0001_ÀR@_x0001__x0001__x0001__x0001__x0001_ÀR@_x0001__x0001__x0001__x0001__x0001_ÀR@_x0001__x0001__x0001__x0001__x0001_ÀR@_x0001__x0001__x0001__x0001__x0001_E@_x0001__x0001__x0001__x0001__x0001_ÀR@_x0001__x0001__x0001__x0001__x0001_ÀR@_x0001__x0001__x0001__x0001__x0001_ÀR@_x0001__x0001__x0001__x0001__x0001_ÀR@_x0001__x0001__x0001__x0001__x0001__x0001_;@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C@_x0001__x0001__x0001__x0001__x0001_ÀR@_x0001__x0001__x0001__x0001__x0001_ÀR@_x0001__x0002__x0001__x0001__x0001__x0001__x0001__x0001_K@_x0001__x0001__x0001__x0001__x0001_ÀR@_x0001__x0001__x0001__x0001__x0001__x0001_C@_x0001__x0001__x0001__x0001__x0001_ÀR@_x0001__x0001__x0001__x0001__x0001_ÀR@_x0001__x0001__x0001__x0001__x0001__x0001_F@_x0001__x0001__x0001__x0001__x0001_ÀR@_x0001__x0001__x0001__x0001__x0001_ÀR@_x0001__x0001__x0001__x0001__x0001_ÀR@_x0001__x0001__x0001__x0001__x0001_ÀR@_x0001__x0001__x0001__x0001__x0001_ÀR@_x0001__x0001__x0001__x0001__x0001__x0001_H@_x0001__x0001__x0001__x0001__x0001_ÀR@_x0001__x0001__x0001__x0001__x0001_B@_x0001__x0001__x0001__x0001__x0001_ÀR@_x0001__x0001__x0001__x0001__x0001_ÀR@_x0001__x0001__x0001__x0001__x0001__x0001_B@_x0001__x0001__x0001__x0001__x0001_ÀR@_x0001__x0001__x0001__x0001__x0001_ÀR@_x0001__x0001__x0001__x0001__x0001_ÀR@_x0001__x0001__x0001__x0001__x0001_ÀR@_x0001__x0001__x0001__x0001__x0001_B@_x0001__x0001__x0001__x0001__x0001_ÀR@_x0001__x0001__x0001__x0001__x0001_ÀR@_x0001__x0001__x0001__x0001__x0001_ÀR@_x0001__x0001__x0001__x0001__x0001__x0001_A@_x0001__x0001__x0001__x0001__x0001_ÀR@_x0001__x0001__x0001__x0001__x0001__x0001_L@_x0001__x0001__x0001__x0001__x0001_ÀR@_x0001__x0001__x0001__x0001__x0001_ÀR@_x0001__x0001__x0001__x0001__x0001_ÀR@_x0001__x0001__x0001__x0001__x0001__x0002__x0001_ÀR@_x0001__x0001__x0001__x0001__x0001_ÀR@_x0001__x0001__x0001__x0001__x0001_ÀR@_x0001__x0001__x0001__x0001__x0001_ÀR@_x0001__x0001__x0001__x0001__x0001__x0001_:@_x0001__x0001__x0001__x0001__x0001_ÀR@_x0001__x0001__x0001__x0001__x0001_ÀR@_x0001__x0001__x0001__x0001__x0001__x0001_;@_x0001__x0001__x0001__x0001__x0001_ÀR@_x0001__x0001__x0001__x0001__x0001_ÀR@_x0001__x0001__x0001__x0001__x0001_ÀR@_x0001__x0001__x0001__x0001__x0001__x0001_C@_x0001__x0001__x0001__x0001__x0001_ÀR@_x0001__x0001__x0001__x0001__x0001_ÀR@_x0001__x0001__x0001__x0001__x0001__x0001_=@_x0001__x0001__x0001__x0001__x0001_ÀR@_x0001__x0001__x0001__x0001__x0001_ÀR@_x0001__x0001__x0001__x0001__x0001_ÀR@_x0001__x0001__x0001__x0001__x0001_L@_x0001__x0001__x0001__x0001__x0001__x0001_&lt;@_x0001__x0001__x0001__x0001__x0001_ÀR@_x0001__x0001__x0001__x0001__x0001__x0001_=@_x0001__x0001__x0001__x0001__x0001_ÀR@_x0001__x0001__x0001__x0001__x0001__x0001_Q@_x0001__x0001__x0001__x0001__x0001__x0001_F@_x0001__x0001__x0001__x0001__x0001_E@_x0001__x0001__x0001__x0001__x0001_ÀR@_x0001__x0001__x0001__x0001__x0001_C@_x0001__x0001__x0001__x0001__x0001_ÀR@_x0001__x0001__x0001__x0001__x0001__x0001_E@_x0001__x0001__x0001__x0001__x0001_ÀR@_x0001__x0001__x0001__x0001__x0001_ÀR@_x0001__x0002__x0001__x0001__x0001__x0001__x0001__x0001_9@_x0001__x0001__x0001__x0001__x0001_ÀR@_x0001__x0001__x0001__x0001__x0001_ÀR@_x0001__x0001__x0001__x0001__x0001_ÀR@_x0001__x0001__x0001__x0001__x0001_ÀR@_x0001__x0001__x0001__x0001__x0001_ÀR@_x0001__x0001__x0001__x0001__x0001_E@_x0001__x0001__x0001__x0001__x0001__x0001_H@_x0001__x0001__x0001__x0001__x0001__x0001_B@_x0001__x0001__x0001__x0001__x0001_ÀR@_x0001__x0001__x0001__x0001__x0001_ÀR@_x0001__x0001__x0001__x0001__x0001_O@_x0001__x0001__x0001__x0001__x0001_ÀR@_x0001__x0001__x0001__x0001__x0001_ÀR@_x0001__x0001__x0001__x0001__x0001_R@_x0001__x0001__x0001__x0001__x0001_C@_x0001__x0001__x0001__x0001__x0001_ÀR@_x0001__x0001__x0001__x0001__x0001__x0001_E@_x0001__x0001__x0001__x0001__x0001_ÀR@_x0001__x0001__x0001__x0001__x0001_ÀR@_x0001__x0001__x0001__x0001__x0001__x0001_B@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_x0002__x0001_ÀR@_x0001__x0001__x0001__x0001__x0001_ÀR@_x0001__x0001__x0001__x0001__x0001__x0001_H@_x0001__x0001__x0001__x0001__x0001_ÀR@_x0001__x0001__x0001__x0001__x0001_@@_x0001__x0001__x0001__x0001__x0001_ÀR@_x0001__x0001__x0001__x0001__x0001_A@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_x0001_B@_x0001__x0001__x0001__x0001__x0001_ÀR@_x0001__x0001__x0001__x0001__x0001_A@_x0001__x0001__x0001__x0001__x0001_ÀR@_x0001__x0001__x0001__x0001__x0001_ÀR@_x0001__x0001__x0001__x0001__x0001__x0001_@@_x0001__x0001__x0001__x0001__x0001__x0001_@@_x0001__x0001__x0001__x0001__x0001_ÀR@_x0001__x0001__x0001__x0001__x0001_E@_x0001__x0001__x0001__x0001__x0001_ÀR@_x0001__x0001__x0001__x0001__x0001_I@_x0001__x0001__x0001__x0001__x0001_ÀR@_x0001__x0001__x0001__x0001__x0001__x0001_?@_x0001__x0001__x0001__x0001__x0001_ÀR@_x0001__x0001__x0001__x0001__x0001_ÀR@_x0001__x0001__x0001__x0001__x0001_ÀR@_x0001__x0001__x0001__x0001__x0001__x0001_R@_x0001__x0001__x0001__x0001__x0001_ÀR@_x0001__x0002__x0001__x0001__x0001__x0001__x0001__x0001_;@_x0001__x0001__x0001__x0001__x0001__x0001_E@_x0001__x0001__x0001__x0001__x0001_ÀR@_x0001__x0001__x0001__x0001__x0001_ÀR@_x0001__x0001__x0001__x0001__x0001_ÀR@_x0001__x0001__x0001__x0001__x0001_ÀR@_x0001__x0001__x0001__x0001__x0001_F@_x0001__x0001__x0001__x0001__x0001_ÀR@_x0001__x0001__x0001__x0001__x0001_ÀR@_x0001__x0001__x0001__x0001__x0001__x0001_J@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K@_x0001__x0001__x0001__x0001__x0001_@@_x0001__x0001__x0001__x0001__x0001_ÀR@_x0001__x0001__x0001__x0001__x0001__x0002__x0001_ÀR@_x0001__x0001__x0001__x0001__x0001__x0001_?@_x0001__x0001__x0001__x0001__x0001_ÀR@_x0001__x0001__x0001__x0001__x0001_L@_x0001__x0001__x0001__x0001__x0001_ÀR@_x0001__x0001__x0001__x0001__x0001__x0001_=@_x0001__x0001__x0001__x0001__x0001_P@_x0001__x0001__x0001__x0001__x0001_ÀR@_x0001__x0001__x0001__x0001__x0001_ÀR@_x0001__x0001__x0001__x0001__x0001__x0001_&lt;@_x0001__x0001__x0001__x0001__x0001__x0001_Q@_x0001__x0001__x0001__x0001__x0001_ÀR@_x0001__x0001__x0001__x0001__x0001_ÀR@_x0001__x0001__x0001__x0001__x0001_ÀR@_x0001__x0001__x0001__x0001__x0001_ÀR@_x0001__x0001__x0001__x0001__x0001__x0001_A@_x0001__x0001__x0001__x0001__x0001__x0001_@@_x0001__x0001__x0001__x0001__x0001_@@_x0001__x0001__x0001__x0001__x0001__x0001_C@_x0001__x0001__x0001__x0001__x0001__x0001_J@_x0001__x0001__x0001__x0001__x0001_C@_x0001__x0001__x0001__x0001__x0001_ÀR@_x0001__x0001__x0001__x0001__x0001__x0001_F@_x0001__x0001__x0001__x0001__x0001_ÀR@_x0001__x0001__x0001__x0001__x0001_ÀR@_x0001__x0001__x0001__x0001__x0001__x0001_=@_x0001__x0001__x0001__x0001__x0001_H@_x0001__x0001__x0001__x0001__x0001_ÀR@_x0001__x0001__x0001__x0001__x0001_ÀR@_x0001__x0001__x0001__x0001__x0001_ÀR@_x0001__x0001__x0001__x0001__x0001_ÀR@_x0001__x0001__x0001__x0001__x0001_ÀR@_x0001__x0002__x0001__x0001__x0001__x0001__x0001__x0001_J@_x0001__x0001__x0001__x0001__x0001_ÀR@_x0001__x0001__x0001__x0001__x0001__x0001_?@_x0001__x0001__x0001__x0001__x0001_ÀR@_x0001__x0001__x0001__x0001__x0001_ÀR@_x0001__x0001__x0001__x0001__x0001_ÀR@_x0001__x0001__x0001__x0001__x0001__x0001_=@_x0001__x0001__x0001__x0001__x0001__x0001_A@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D@_x0001__x0001__x0001__x0001__x0001_ÀR@_x0001__x0001__x0001__x0001__x0001__x0001_C@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ÀR@_x0001__x0001__x0001__x0001__x0001_ÀR@_x0001__x0001__x0001__x0001__x0001_ÀR@_x0001__x0001__x0001__x0001__x0001_ÀR@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_x0001_A@_x0001__x0001__x0001__x0001__x0001__x0001_E@_x0001__x0001__x0001__x0001__x0001_ÀR@_x0001__x0001__x0001__x0001__x0001_ÀR@_x0001__x0001__x0001__x0001__x0001__x0001_E@_x0001__x0001__x0001__x0001__x0001__x0001_?@_x0001__x0001__x0001__x0001__x0001_ÀR@_x0001__x0001__x0001__x0001__x0001_ÀR@_x0001__x0001__x0001__x0001__x0001_ÀR@_x0001__x0001__x0001__x0001__x0001_ÀR@_x0001__x0001__x0001__x0001__x0001__x0001_A@_x0001__x0001__x0001__x0001__x0001_ÀR@_x0001__x0001__x0001__x0001__x0001_ÀR@_x0001__x0001__x0001__x0001__x0001_ÀR@_x0001__x0001__x0001__x0001__x0001_ÀR@_x0001__x0001__x0001__x0001__x0001_ÀR@_x0001__x0001__x0001__x0001__x0001_D@_x0001__x0001__x0001__x0001__x0001_ÀR@_x0001__x0001__x0001__x0001__x0001_C@_x0001__x0001__x0001__x0001__x0001_ÀR@_x0001__x0002__x0001__x0001__x0001__x0001__x0001__x0001_A@_x0001__x0001__x0001__x0001__x0001_ÀR@_x0001__x0001__x0001__x0001__x0001__x0001_=@_x0001__x0001__x0001__x0001__x0001_ÀR@_x0001__x0001__x0001__x0001__x0001_ÀR@_x0001__x0001__x0001__x0001__x0001_ÀR@_x0001__x0001__x0001__x0001__x0001_ÀR@_x0001__x0001__x0001__x0001__x0001_@@_x0001__x0001__x0001__x0001__x0001_ÀR@_x0001__x0001__x0001__x0001__x0001_ÀR@_x0001__x0001__x0001__x0001__x0001_ÀR@_x0001__x0001__x0001__x0001__x0001_ÀR@_x0001__x0001__x0001__x0001__x0001__x0001_H@_x0001__x0001__x0001__x0001__x0001_@Q@_x0001__x0001__x0001__x0001__x0001_C@_x0001__x0001__x0001__x0001__x0001_B@_x0001__x0001__x0001__x0001__x0001_ÀR@_x0001__x0001__x0001__x0001__x0001_ÀR@_x0001__x0001__x0001__x0001__x0001_ÀR@_x0001__x0001__x0001__x0001__x0001_B@_x0001__x0001__x0001__x0001__x0001_ÀR@_x0001__x0001__x0001__x0001__x0001_ÀR@_x0001__x0001__x0001__x0001__x0001_ÀR@_x0001__x0001__x0001__x0001__x0001__x0001_E@_x0001__x0001__x0001__x0001__x0001_ÀR@_x0001__x0001__x0001__x0001__x0001_ÀR@_x0001__x0001__x0001__x0001__x0001__x0001_K@_x0001__x0001__x0001__x0001__x0001__x0001_E@_x0001__x0001__x0001__x0001__x0001_ÀR@_x0001__x0001__x0001__x0001__x0001_L@_x0001__x0001__x0001__x0001__x0001__x0001_F@_x0001__x0001__x0001__x0001__x0001__x0002__x0001_ÀR@_x0001__x0001__x0001__x0001__x0001__x0001_H@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E@_x0001__x0001__x0001__x0001__x0001_ÀR@_x0001__x0001__x0001__x0001__x0001_ÀR@_x0001__x0001__x0001__x0001__x0001_ÀR@_x0001__x0001__x0001__x0001__x0001_C@_x0001__x0001__x0001__x0001__x0001_ÀR@_x0001__x0001__x0001__x0001__x0001_ÀR@_x0001__x0001__x0001__x0001__x0001_ÀR@_x0001__x0001__x0001__x0001__x0001__x0001_?@_x0001__x0001__x0001__x0001__x0001_@@_x0001__x0001__x0001__x0001__x0001_ÀR@_x0001__x0001__x0001__x0001__x0001_N@_x0001__x0001__x0001__x0001__x0001_ÀR@_x0001__x0001__x0001__x0001__x0001__x0001_C@_x0001__x0001__x0001__x0001__x0001_ÀR@_x0001__x0001__x0001__x0001__x0001_@Q@_x0001__x0001__x0001__x0001__x0001_ÀR@_x0001__x0001__x0001__x0001__x0001_ÀR@_x0001__x0001__x0001__x0001__x0001_ÀR@_x0001__x0002__x0001__x0001__x0001__x0001__x0001_ÀR@_x0001__x0001__x0001__x0001__x0001_ÀR@_x0001__x0001__x0001__x0001__x0001_ÀR@_x0001__x0001__x0001__x0001__x0001_ÀR@_x0001__x0001__x0001__x0001__x0001_N@_x0001__x0001__x0001__x0001__x0001__x0001_&gt;@_x0001__x0001__x0001__x0001__x0001__x0001_8@_x0001__x0001__x0001__x0001__x0001_ÀR@_x0001__x0001__x0001__x0001__x0001_ÀR@_x0001__x0001__x0001__x0001__x0001_ÀR@_x0001__x0001__x0001__x0001__x0001_ÀR@_x0001__x0001__x0001__x0001__x0001_ÀR@_x0001__x0001__x0001__x0001__x0001__x0001_O@_x0001__x0001__x0001__x0001__x0001_ÀR@_x0001__x0001__x0001__x0001__x0001_ÀR@_x0001__x0001__x0001__x0001__x0001_ÀR@_x0001__x0001__x0001__x0001__x0001_H@_x0001__x0001__x0001__x0001__x0001_@@_x0001__x0001__x0001__x0001__x0001__x0001_L@_x0001__x0001__x0001__x0001__x0001_ÀR@_x0001__x0001__x0001__x0001__x0001_C@_x0001__x0001__x0001__x0001__x0001_ÀR@_x0001__x0001__x0001__x0001__x0001__x0001_C@_x0001__x0001__x0001__x0001__x0001__x0001_@@_x0001__x0001__x0001__x0001__x0001_ÀR@_x0001__x0001__x0001__x0001__x0001_B@_x0001__x0001__x0001__x0001__x0001__x0001_E@_x0001__x0001__x0001__x0001__x0001__x0001_9@_x0001__x0001__x0001__x0001__x0001_B@_x0001__x0001__x0001__x0001__x0001__x0001_;@_x0001__x0001__x0001__x0001__x0001_ÀR@_x0001__x0001__x0001__x0001__x0001__x0002__x0001_ÀR@_x0001__x0001__x0001__x0001__x0001_E@_x0001__x0001__x0001__x0001__x0001_ÀR@_x0001__x0001__x0001__x0001__x0001__x0001_G@_x0001__x0001__x0001__x0001__x0001_ÀR@_x0001__x0001__x0001__x0001__x0001_ÀR@_x0001__x0001__x0001__x0001__x0001_P@_x0001__x0001__x0001__x0001__x0001_ÀR@_x0001__x0001__x0001__x0001__x0001_ÀR@_x0001__x0001__x0001__x0001__x0001_ÀR@_x0001__x0001__x0001__x0001__x0001_ÀR@_x0001__x0001__x0001__x0001__x0001_O@_x0001__x0001__x0001__x0001__x0001_ÀR@_x0001__x0001__x0001__x0001__x0001_ÀR@_x0001__x0001__x0001__x0001__x0001_ÀR@_x0001__x0001__x0001__x0001__x0001_ÀR@_x0001__x0001__x0001__x0001__x0001__x0001_P@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_x0001_A@_x0001__x0001__x0001__x0001__x0001_ÀR@_x0001__x0001__x0001__x0001__x0001_ÀR@_x0001__x0001__x0001__x0001__x0001__x0001_=@_x0001__x0001__x0001__x0001__x0001_ÀR@_x0001__x0001__x0001__x0001__x0001_ÀR@_x0001__x0001__x0001__x0001__x0001_A@_x0001__x0001__x0001__x0001__x0001_ÀR@_x0001__x0002__x0001__x0001__x0001__x0001__x0001_ÀR@_x0001__x0001__x0001__x0001__x0001_ÀR@_x0001__x0001__x0001__x0001__x0001_@Q@_x0001__x0001__x0001__x0001__x0001_ÀR@_x0001__x0001__x0001__x0001__x0001_ÀR@_x0001__x0001__x0001__x0001__x0001__x0001_M@_x0001__x0001__x0001__x0001__x0001_ÀR@_x0001__x0001__x0001__x0001__x0001_I@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G@_x0001__x0001__x0001__x0001__x0001_ÀR@_x0001__x0001__x0001__x0001__x0001_ÀR@_x0001__x0001__x0001__x0001__x0001_ÀR@_x0001__x0001__x0001__x0001__x0001__x0001_:@_x0001__x0001__x0001__x0001__x0001_ÀR@_x0001__x0001__x0001__x0001__x0001__x0001_?@_x0001__x0001__x0001__x0001__x0001_ÀR@_x0001__x0001__x0001__x0001__x0001__x0001_=@_x0001__x0001__x0001__x0001__x0001_ÀR@_x0001__x0001__x0001__x0001__x0001__x0001_A@_x0001__x0001__x0001__x0001__x0001_ÀR@_x0001__x0001__x0001__x0001__x0001__x0002__x0001__x0001_:@_x0001__x0001__x0001__x0001__x0001_ÀR@_x0001__x0001__x0001__x0001__x0001_ÀR@_x0001__x0001__x0001__x0001__x0001_ÀR@_x0001__x0001__x0001__x0001__x0001_ÀR@_x0001__x0001__x0001__x0001__x0001_ÀR@_x0001__x0001__x0001__x0001__x0001__x0001_J@_x0001__x0001__x0001__x0001__x0001_ÀR@_x0001__x0001__x0001__x0001__x0001_ÀR@_x0001__x0001__x0001__x0001__x0001_ÀR@_x0001__x0001__x0001__x0001__x0001_ÀR@_x0001__x0001__x0001__x0001__x0001_B@_x0001__x0001__x0001__x0001__x0001_ÀP@_x0001__x0001__x0001__x0001__x0001_ÀR@_x0001__x0001__x0001__x0001__x0001_ÀR@_x0001__x0001__x0001__x0001__x0001_ÀR@_x0001__x0001__x0001__x0001__x0001__x0001_H@_x0001__x0001__x0001__x0001__x0001_ÀR@_x0001__x0001__x0001__x0001__x0001__x0001_O@_x0001__x0001__x0001__x0001__x0001_ÀR@_x0001__x0001__x0001__x0001__x0001_@Q@_x0001__x0001__x0001__x0001__x0001_ÀR@_x0001__x0001__x0001__x0001__x0001_ÀR@_x0001__x0001__x0001__x0001__x0001_O@_x0001__x0001__x0001__x0001__x0001_@@_x0001__x0001__x0001__x0001__x0001_ÀR@_x0001__x0001__x0001__x0001__x0001_B@_x0001__x0001__x0001__x0001__x0001_ÀR@_x0001__x0001__x0001__x0001__x0001_@@_x0001__x0001__x0001__x0001__x0001_G@_x0001__x0001__x0001__x0001__x0001_ÀR@_x0001__x0001__x0001__x0001__x0001__x0001_=@_x0001__x0002__x0001__x0001__x0001__x0001__x0001__x0001_L@_x0001__x0001__x0001__x0001__x0001_ÀR@_x0001__x0001__x0001__x0001__x0001_ÀR@_x0001__x0001__x0001__x0001__x0001_ÀR@_x0001__x0001__x0001__x0001__x0001_ÀR@_x0001__x0001__x0001__x0001__x0001__x0001_:@_x0001__x0001__x0001__x0001__x0001__x0001_B@_x0001__x0001__x0001__x0001__x0001_ÀR@_x0001__x0001__x0001__x0001__x0001_ÀR@_x0001__x0001__x0001__x0001__x0001_ÀR@_x0001__x0001__x0001__x0001__x0001__x0001_=@_x0001__x0001__x0001__x0001__x0001_ÀR@_x0001__x0001__x0001__x0001__x0001_ÀR@_x0001__x0001__x0001__x0001__x0001__x0001_H@_x0001_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R@_x0001__x0001__x0001__x0001__x0001_ÀR@_x0001__x0001__x0001__x0001__x0001_ÀR@_x0001__x0001__x0001__x0001__x0001__x0001_Q@_x0001__x0001__x0001__x0001__x0001_ÀR@_x0001__x0001__x0001__x0001__x0001__x0002__x0001_A@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_x0001_C@_x0001__x0001__x0001__x0001__x0001_ÀR@_x0001__x0001__x0001__x0001__x0001__x0001_F@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M@_x0001__x0001__x0001__x0001__x0001_ÀR@_x0001__x0001__x0001__x0001__x0001__x0001_=@_x0001__x0001__x0001__x0001__x0001_ÀR@_x0001__x0001__x0001__x0001__x0001_ÀR@_x0001__x0001__x0001__x0001__x0001_B@_x0001__x0001__x0001__x0001__x0001_ÀR@_x0001__x0001__x0001__x0001__x0001_ÀR@_x0001__x0002__x0001__x0001__x0001__x0001__x0001_ÀR@_x0001__x0001__x0001__x0001__x0001_M@_x0001__x0001__x0001__x0001__x0001_ÀR@_x0001__x0001__x0001__x0001__x0001__x0001_A@_x0001__x0001__x0001__x0001__x0001_ÀR@_x0001__x0001__x0001__x0001__x0001_ÀR@_x0001__x0001__x0001__x0001__x0001__x0001_=@_x0001__x0001__x0001__x0001__x0001_B@_x0001__x0001__x0001__x0001__x0001_@Q@_x0001__x0001__x0001__x0001__x0001_N@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L@_x0001__x0001__x0001__x0001__x0001_ÀR@_x0001__x0001__x0001__x0001__x0001_ÀR@_x0001__x0001__x0001__x0001__x0001_ÀR@_x0001__x0001__x0001__x0001__x0001_ÀR@_x0001__x0001__x0001__x0001__x0001_ÀR@_x0001__x0001__x0001__x0001__x0001__x0001_A@_x0001__x0001__x0001__x0001__x0001_N@_x0001__x0001__x0001__x0001__x0001_ÀR@_x0001__x0001__x0001__x0001__x0001__x0002__x0001_ÀR@_x0001__x0001__x0001__x0001__x0001_ÀR@_x0001__x0001__x0001__x0001__x0001_ÀR@_x0001__x0001__x0001__x0001__x0001_ÀR@_x0001__x0001__x0001__x0001__x0001__x0001_8@_x0001__x0001__x0001__x0001__x0001_ÀR@_x0001__x0001__x0001__x0001__x0001_ÀR@_x0001__x0001__x0001__x0001__x0001__x0001_L@_x0001__x0001__x0001__x0001__x0001_ÀR@_x0001__x0001__x0001__x0001__x0001__x0001_J@_x0001__x0001__x0001__x0001__x0001_B@_x0001__x0001__x0001__x0001__x0001__x0001_@@_x0001__x0001__x0001__x0001__x0001_ÀR@_x0001__x0001__x0001__x0001__x0001_ÀR@_x0001__x0001__x0001__x0001__x0001__x0001_;@_x0001__x0001__x0001__x0001__x0001_ÀR@_x0001__x0001__x0001__x0001__x0001_ÀR@_x0001__x0001__x0001__x0001__x0001_E@_x0001__x0001__x0001__x0001__x0001_ÀR@_x0001__x0001__x0001__x0001__x0001_ÀR@_x0001__x0001__x0001__x0001__x0001_G@_x0001__x0001__x0001__x0001__x0001__x0001_C@_x0001__x0001__x0001__x0001__x0001_ÀR@_x0001__x0001__x0001__x0001__x0001__x0001_;@_x0001__x0001__x0001__x0001__x0001_ÀR@_x0001__x0001__x0001__x0001__x0001_ÀR@_x0001__x0001__x0001__x0001__x0001_ÀR@_x0001__x0001__x0001__x0001__x0001__x0001_;@_x0001__x0001__x0001__x0001__x0001_ÀR@_x0001__x0001__x0001__x0001__x0001__x0001_8@_x0001__x0001__x0001__x0001__x0001_ÀR@_x0001__x0001__x0001__x0001__x0001_ÀR@_x0001__x0002__x0001__x0001__x0001__x0001__x0001_ÀR@_x0001__x0001__x0001__x0001__x0001_ÀR@_x0001__x0001__x0001__x0001__x0001_ÀR@_x0001__x0001__x0001__x0001__x0001_ÀR@_x0001__x0001__x0001__x0001__x0001__x0001_G@_x0001__x0001__x0001__x0001__x0001_C@_x0001__x0001__x0001__x0001__x0001_ÀR@_x0001__x0001__x0001__x0001__x0001_@@_x0001__x0001__x0001__x0001__x0001_ÀR@_x0001__x0001__x0001__x0001__x0001_ÀR@_x0001__x0001__x0001__x0001__x0001_ÀR@_x0001__x0001__x0001__x0001__x0001_ÀR@_x0001__x0001__x0001__x0001__x0001__x0001_H@_x0001__x0001__x0001__x0001__x0001_ÀR@_x0001__x0001__x0001__x0001__x0001_ÀR@_x0001__x0001__x0001__x0001__x0001_ÀR@_x0001__x0001__x0001__x0001__x0001_ÀP@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_x0001_P@_x0001__x0001__x0001__x0001__x0001__x0001_=@_x0001__x0001__x0001__x0001__x0001_J@_x0001__x0001__x0001__x0001__x0001__x0001_C@_x0001__x0001__x0001__x0001__x0001_ÀR@_x0001__x0001__x0001__x0001__x0001_ÀR@_x0001__x0001__x0001__x0001__x0001__x0002__x0001_ÀR@_x0001__x0001__x0001__x0001__x0001_ÀR@_x0001__x0001__x0001__x0001__x0001_ÀR@_x0001__x0001__x0001__x0001__x0001_ÀR@_x0001__x0001__x0001__x0001__x0001_D@_x0001__x0001__x0001__x0001__x0001_ÀR@_x0001__x0001__x0001__x0001__x0001__x0001_M@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E@_x0001__x0001__x0001__x0001__x0001_ÀR@_x0001__x0001__x0001__x0001__x0001__x0001_O@_x0001__x0001__x0001__x0001__x0001_ÀR@_x0001__x0001__x0001__x0001__x0001__x0001_G@_x0001__x0001__x0001__x0001__x0001_ÀR@_x0001__x0001__x0001__x0001__x0001_B@_x0001__x0001__x0001__x0001__x0001_ÀR@_x0001__x0001__x0001__x0001__x0001_ÀQ@_x0001__x0001__x0001__x0001__x0001__x0001_G@_x0001__x0001__x0001__x0001__x0001__x0001_@@_x0001__x0001__x0001__x0001__x0001_ÀR@_x0001__x0001__x0001__x0001__x0001_ÀR@_x0001__x0001__x0001__x0001__x0001__x0001_@@_x0001__x0001__x0001__x0001__x0001_E@_x0001__x0001__x0001__x0001__x0001_ÀR@_x0001__x0001__x0001__x0001__x0001_ÀR@_x0001__x0001__x0001__x0001__x0001_ÀR@_x0001__x0002__x0001__x0001__x0001__x0001__x0001_ÀR@_x0001__x0001__x0001__x0001__x0001_ÀR@_x0001__x0001__x0001__x0001__x0001_K@_x0001__x0001__x0001__x0001__x0001__x0001_B@_x0001__x0001__x0001__x0001__x0001_R@_x0001__x0001__x0001__x0001__x0001_ÀR@_x0001__x0001__x0001__x0001__x0001_J@_x0001__x0001__x0001__x0001__x0001_ÀR@_x0001__x0001__x0001__x0001__x0001_ÀR@_x0001__x0001__x0001__x0001__x0001__x0001_?@_x0001__x0001__x0001__x0001__x0001_ÀR@_x0001__x0001__x0001__x0001__x0001_ÀR@_x0001__x0001__x0001__x0001__x0001_ÀR@_x0001__x0001__x0001__x0001__x0001_C@_x0001__x0001__x0001__x0001__x0001_ÀR@_x0001__x0001__x0001__x0001__x0001_ÀR@_x0001__x0001__x0001__x0001__x0001_ÀR@_x0001__x0001__x0001__x0001__x0001_ÀR@_x0001__x0001__x0001__x0001__x0001_ÀR@_x0001__x0001__x0001__x0001__x0001__x0001_P@_x0001__x0001__x0001__x0001__x0001__x0001_@@_x0001__x0001__x0001__x0001__x0001__x0001_K@_x0001__x0001__x0001__x0001__x0001_ÀR@_x0001__x0001__x0001__x0001__x0001__x0001_A@_x0001__x0001__x0001__x0001__x0001_ÀR@_x0001__x0001__x0001__x0001__x0001_ÀR@_x0001__x0001__x0001__x0001__x0001__x0001_=@_x0001__x0001__x0001__x0001__x0001__x0001_P@_x0001__x0001__x0001__x0001__x0001__x0001_E@_x0001__x0001__x0001__x0001__x0001_ÀR@_x0001__x0001__x0001__x0001__x0001_H@_x0001__x0001__x0001__x0001__x0001__x0002__x0001_A@_x0001__x0001__x0001__x0001__x0001_ÀR@_x0001__x0001__x0001__x0001__x0001_G@_x0001__x0001__x0001__x0001__x0001_ÀR@_x0001__x0001__x0001__x0001__x0001_M@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H@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H@_x0001__x0001__x0001__x0001__x0001_ÀR@_x0001__x0001__x0001__x0001__x0001_ÀR@_x0001__x0001__x0001__x0001__x0001_P@_x0001__x0001__x0001__x0001__x0001_ÀR@_x0001__x0001__x0001__x0001__x0001_ÀR@_x0001__x0001__x0001__x0001__x0001_O@_x0001__x0001__x0001__x0001__x0001_ÀR@_x0001__x0001__x0001__x0001__x0001_ÀR@_x0001__x0001__x0001__x0001__x0001_G@_x0001__x0001__x0001__x0001__x0001__x0001_;@_x0001__x0001__x0001__x0001__x0001__x0001_@@_x0001__x0002__x0001__x0001__x0001__x0001__x0001_ÀR@_x0001__x0001__x0001__x0001__x0001_G@_x0001__x0001__x0001__x0001__x0001_ÀR@_x0001__x0001__x0001__x0001__x0001_ÀR@_x0001__x0001__x0001__x0001__x0001_ÀR@_x0001__x0001__x0001__x0001__x0001__x0001_F@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K@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C@_x0001__x0001__x0001__x0001__x0001_ÀR@_x0001__x0001__x0001__x0001__x0001_ÀR@_x0001__x0001__x0001__x0001__x0001_ÀR@_x0001__x0001__x0001__x0001__x0001_ÀR@_x0001__x0001__x0001__x0001__x0001_ÀR@_x0001__x0001__x0001__x0001__x0001_H@_x0001__x0001__x0001__x0001__x0001__x0002__x0001_ÀR@_x0001__x0001__x0001__x0001__x0001_O@_x0001__x0001__x0001__x0001__x0001_ÀR@_x0001__x0001__x0001__x0001__x0001_ÀR@_x0001__x0001__x0001__x0001__x0001_ÀR@_x0001__x0001__x0001__x0001__x0001_ÀR@_x0001__x0001__x0001__x0001__x0001_G@_x0001__x0001__x0001__x0001__x0001_ÀR@_x0001__x0001__x0001__x0001__x0001_ÀR@_x0001__x0001__x0001__x0001__x0001_@@_x0001__x0001__x0001__x0001__x0001_ÀR@_x0001__x0001__x0001__x0001__x0001_ÀR@_x0001__x0001__x0001__x0001__x0001_ÀR@_x0001__x0001__x0001__x0001__x0001__x0001_H@_x0001__x0001__x0001__x0001__x0001__x0001_@@_x0001__x0001__x0001__x0001__x0001_ÀR@_x0001__x0001__x0001__x0001__x0001_ÀR@_x0001__x0001__x0001__x0001__x0001__x0001_:@_x0001__x0001__x0001__x0001__x0001_ÀR@_x0001__x0001__x0001__x0001__x0001__x0001_&lt;@_x0001__x0001__x0001__x0001__x0001_ÀR@_x0001__x0001__x0001__x0001__x0001_ÀR@_x0001__x0001__x0001__x0001__x0001_C@_x0001__x0001__x0001__x0001__x0001_ÀR@_x0001__x0001__x0001__x0001__x0001_ÀR@_x0001__x0001__x0001__x0001__x0001_@Q@_x0001__x0001__x0001__x0001__x0001_ÀR@_x0001__x0001__x0001__x0001__x0001_ÀR@_x0001__x0001__x0001__x0001__x0001_ÀR@_x0001__x0001__x0001__x0001__x0001_ÀR@_x0001__x0001__x0001__x0001__x0001_ÀR@_x0001__x0001__x0001__x0001__x0001__x0001_H@_x0001__x0002__x0001__x0001__x0001__x0001__x0001__x0001_G@_x0001__x0001__x0001__x0001__x0001_ÀQ@_x0001__x0001__x0001__x0001__x0001_ÀR@_x0001__x0001__x0001__x0001__x0001_ÀR@_x0001__x0001__x0001__x0001__x0001_ÀR@_x0001__x0001__x0001__x0001__x0001_ÀR@_x0001__x0001__x0001__x0001__x0001_ÀR@_x0001__x0001__x0001__x0001__x0001__x0001_R@_x0001__x0001__x0001__x0001__x0001_ÀR@_x0001__x0001__x0001__x0001__x0001__x0001_E@_x0001__x0001__x0001__x0001__x0001_O@_x0001__x0001__x0001__x0001__x0001__x0001_?@_x0001__x0001__x0001__x0001__x0001_ÀR@_x0001__x0001__x0001__x0001__x0001_G@_x0001__x0001__x0001__x0001__x0001_H@_x0001__x0001__x0001__x0001__x0001_ÀR@_x0001__x0001__x0001__x0001__x0001_B@_x0001__x0001__x0001__x0001__x0001_ÀR@_x0001__x0001__x0001__x0001__x0001__x0001_&lt;@_x0001__x0001__x0001__x0001__x0001_ÀR@_x0001__x0001__x0001__x0001__x0001_ÀR@_x0001__x0001__x0001__x0001__x0001_ÀR@_x0001__x0001__x0001__x0001__x0001__x0001_&lt;@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ÀR@_x0001__x0001__x0001__x0001__x0001_ÀR@_x0001__x0001__x0001__x0001__x0001_B@_x0001__x0001__x0001__x0001__x0001_@@_x0001__x0001__x0001__x0001__x0001_J@_x0001__x0001__x0001__x0001__x0001_ÀR@_x0001__x0001__x0001__x0001__x0001_ÀR@_x0001__x0001__x0001__x0001__x0001__x0001_K@_x0001__x0001__x0001__x0001__x0001__x0001_B@_x0001__x0001__x0001__x0001__x0001_ÀR@_x0001__x0001__x0001__x0001__x0001_ÀR@_x0001__x0001__x0001__x0001__x0001_ÀR@_x0001__x0001__x0001__x0001__x0001_ÀR@_x0001__x0001__x0001__x0001__x0001__x0001_G@_x0001__x0001__x0001__x0001__x0001__x0001_&lt;@_x0001__x0001__x0001__x0001__x0001_ÀR@_x0001__x0001__x0001__x0001__x0001_ÀR@_x0001__x0001__x0001__x0001__x0001_ÀR@_x0001__x0001__x0001__x0001__x0001_ÀR@_x0001__x0001__x0001__x0001__x0001__x0001_Q@_x0001__x0001__x0001__x0001__x0001_ÀR@_x0001__x0001__x0001__x0001__x0001_ÀR@_x0001__x0001__x0001__x0001__x0001__x0001_?@_x0001__x0001__x0001__x0001__x0001_ÀR@_x0001__x0001__x0001__x0001__x0001_ÀR@_x0001__x0001__x0001__x0001__x0001__x0001_A@_x0001__x0001__x0001__x0001__x0001_ÀQ@_x0001__x0001__x0001__x0001__x0001_ÀR@_x0001__x0001__x0001__x0001__x0001_ÀR@_x0001__x0001__x0001__x0001__x0001_D@_x0001__x0001__x0001__x0001__x0001_ÀR@_x0001__x0002__x0001__x0001__x0001__x0001__x0001_ÀR@_x0001__x0001__x0001__x0001__x0001_ÀR@_x0001__x0001__x0001__x0001__x0001__x0001_A@_x0001__x0001__x0001__x0001__x0001_ÀR@_x0001__x0001__x0001__x0001__x0001_ÀR@_x0001__x0001__x0001__x0001__x0001_ÀR@_x0001__x0001__x0001__x0001__x0001_ÀR@_x0001__x0001__x0001__x0001__x0001__x0001_C@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H@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_x0001_&lt;@_x0001__x0001__x0001__x0001__x0001_ÀR@_x0001__x0001__x0001__x0001__x0001_ÀR@_x0001__x0001__x0001__x0001__x0001__x0002__x0001_ÀR@_x0001__x0001__x0001__x0001__x0001__x0001_@@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B@_x0001__x0001__x0001__x0001__x0001_ÀR@_x0001__x0001__x0001__x0001__x0001_ÀR@_x0001__x0001__x0001__x0001__x0001__x0001_&lt;@_x0001__x0001__x0001__x0001__x0001_@@_x0001__x0001__x0001__x0001__x0001_ÀR@_x0001__x0001__x0001__x0001__x0001_ÀR@_x0001__x0001__x0001__x0001__x0001__x0001_B@_x0001__x0001__x0001__x0001__x0001__x0001_J@_x0001__x0001__x0001__x0001__x0001_ÀR@_x0001__x0001__x0001__x0001__x0001_ÀR@_x0001__x0001__x0001__x0001__x0001_ÀR@_x0001__x0001__x0001__x0001__x0001__x0001_B@_x0001__x0001__x0001__x0001__x0001_H@_x0001__x0001__x0001__x0001__x0001__x0001_&gt;@_x0001__x0001__x0001__x0001__x0001__x0001_E@_x0001__x0001__x0001__x0001__x0001_ÀR@_x0001__x0001__x0001__x0001__x0001_M@_x0001__x0001__x0001__x0001__x0001_ÀR@_x0001__x0001__x0001__x0001__x0001_ÀR@_x0001__x0001__x0001__x0001__x0001_@P@_x0001__x0001__x0001__x0001__x0001_ÀR@_x0001__x0001__x0001__x0001__x0001_C@_x0001__x0002__x0001__x0001__x0001__x0001__x0001_ÀR@_x0001__x0001__x0001__x0001__x0001_ÀR@_x0001__x0001__x0001__x0001__x0001__x0001_A@_x0001__x0001__x0001__x0001__x0001_ÀP@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_x0001_;@_x0001__x0001__x0001__x0001__x0001_ÀR@_x0001__x0001__x0001__x0001__x0001_N@_x0001__x0001__x0001__x0001__x0001_ÀR@_x0001__x0001__x0001__x0001__x0001_ÀR@_x0001__x0001__x0001__x0001__x0001__x0001_A@_x0001__x0001__x0001__x0001__x0001_@@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_x0001_@@_x0001__x0001__x0001__x0001__x0001_G@_x0001__x0001__x0001__x0001__x0001_ÀR@_x0001__x0001__x0001__x0001__x0001__x0001_A@_x0001__x0001__x0001__x0001__x0001__x0001_M@_x0001__x0001__x0001__x0001__x0001__x0002__x0001__x0001_8@_x0001__x0001__x0001__x0001__x0001__x0001_H@_x0001__x0001__x0001__x0001__x0001__x0001_A@_x0001__x0001__x0001__x0001__x0001__x0001_&gt;@_x0001__x0001__x0001__x0001__x0001_K@_x0001__x0001__x0001__x0001__x0001_ÀR@_x0001__x0001__x0001__x0001__x0001_ÀR@_x0001__x0001__x0001__x0001__x0001_ÀR@_x0001__x0001__x0001__x0001__x0001__x0001_P@_x0001__x0001__x0001__x0001__x0001_ÀR@_x0001__x0001__x0001__x0001__x0001_ÀR@_x0001__x0001__x0001__x0001__x0001_ÀR@_x0001__x0001__x0001__x0001__x0001_ÀR@_x0001__x0001__x0001__x0001__x0001_ÀR@_x0001__x0001__x0001__x0001__x0001_ÀR@_x0001__x0001__x0001__x0001__x0001__x0001_C@_x0001__x0001__x0001__x0001__x0001_ÀR@_x0001__x0001__x0001__x0001__x0001__x0001_B@_x0001__x0001__x0001__x0001__x0001_ÀR@_x0001__x0001__x0001__x0001__x0001_B@_x0001__x0001__x0001__x0001__x0001_ÀR@_x0001_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R@_x0001__x0001__x0001__x0001__x0001__x0001_=@_x0001__x0002__x0001__x0001__x0001__x0001__x0001_ÀR@_x0001__x0001__x0001__x0001__x0001_ÀR@_x0001__x0001__x0001__x0001__x0001__x0001_J@_x0001__x0001__x0001__x0001__x0001_ÀR@_x0001__x0001__x0001__x0001__x0001__x0001_J@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Q@_x0001__x0001__x0001__x0001__x0001_ÀR@_x0001__x0001__x0001__x0001__x0001_ÀR@_x0001__x0001__x0001__x0001__x0001_ÀR@_x0001__x0001__x0001__x0001__x0001_D@_x0001__x0001__x0001__x0001__x0001_ÀR@_x0001__x0001__x0001__x0001__x0001__x0001_:@_x0001__x0001__x0001__x0001__x0001_ÀR@_x0001__x0001__x0001__x0001__x0001_ÀR@_x0001__x0001__x0001__x0001__x0001_ÀR@_x0001__x0001__x0001__x0001__x0001__x0001_G@_x0001__x0001__x0001__x0001__x0001_ÀR@_x0001__x0001__x0001__x0001__x0001__x0001_9@_x0001__x0001__x0001__x0001__x0001__x0001_@@_x0001__x0001__x0001__x0001__x0001__x0001_@@_x0001__x0001__x0001__x0001__x0001_ÀR@_x0001__x0001__x0001__x0001__x0001_ÀR@_x0001__x0001__x0001__x0001__x0001_ÀR@_x0001__x0001__x0001__x0001__x0001__x0001_E@_x0001__x0001__x0001__x0001__x0001__x0002__x0001_ÀP@_x0001__x0001__x0001__x0001__x0001_ÀR@_x0001__x0001__x0001__x0001__x0001__x0001_E@_x0001__x0001__x0001__x0001__x0001_G@_x0001__x0001__x0001__x0001__x0001_M@_x0001__x0001__x0001__x0001__x0001_ÀR@_x0001__x0001__x0001__x0001__x0001_E@_x0001__x0001__x0001__x0001__x0001__x0001_C@_x0001__x0001__x0001__x0001__x0001_ÀR@_x0001__x0001__x0001__x0001__x0001_ÀR@_x0001__x0001__x0001__x0001__x0001_ÀR@_x0001__x0001__x0001__x0001__x0001_ÀR@_x0001__x0001__x0001__x0001__x0001__x0001_:@_x0001__x0001__x0001__x0001__x0001__x0001_G@_x0001__x0001__x0001__x0001__x0001_ÀR@_x0001__x0001__x0001__x0001__x0001_ÀR@_x0001__x0001__x0001__x0001__x0001_ÀR@_x0001__x0001__x0001__x0001__x0001_ÀR@_x0001__x0001__x0001__x0001__x0001_ÀR@_x0001__x0001__x0001__x0001__x0001_ÀR@_x0001__x0001__x0001__x0001__x0001__x0001_F@_x0001__x0001__x0001__x0001__x0001_ÀR@_x0001__x0001__x0001__x0001__x0001_D@_x0001__x0001__x0001__x0001__x0001_ÀR@_x0001__x0001__x0001__x0001__x0001__x0001_=@_x0001__x0001__x0001__x0001__x0001_M@_x0001__x0001__x0001__x0001__x0001_ÀR@_x0001__x0001__x0001__x0001__x0001_O@_x0001__x0001__x0001__x0001__x0001_ÀR@_x0001__x0001__x0001__x0001__x0001_ÀR@_x0001__x0001__x0001__x0001__x0001_ÀR@_x0001__x0001__x0001__x0001__x0001_H@_x0001__x0002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O@_x0001__x0001__x0001__x0001__x0001_ÀR@_x0001__x0001__x0001__x0001__x0001_ÀR@_x0001__x0001__x0001__x0001__x0001_ÀP@_x0001__x0001__x0001__x0001__x0001_ÀR@_x0001__x0001__x0001__x0001__x0001_@Q@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_x0001_;@_x0001__x0001__x0001__x0001__x0001_ÀR@_x0001__x0001__x0001__x0001__x0001_ÀP@_x0001__x0001__x0001__x0001__x0001_M@_x0001__x0001__x0001__x0001__x0001_H@_x0001__x0001__x0001__x0001__x0001_ÀR@_x0001__x0001__x0001__x0001__x0001__x0002__x0001_ÀR@_x0001__x0001__x0001__x0001__x0001_ÀR@_x0001__x0001__x0001__x0001__x0001_G@_x0001__x0001__x0001__x0001__x0001_ÀR@_x0001__x0001__x0001__x0001__x0001_ÀR@_x0001__x0001__x0001__x0001__x0001_ÀR@_x0001__x0001__x0001__x0001__x0001_ÀR@_x0001__x0001__x0001__x0001__x0001_ÀR@_x0001__x0001__x0001__x0001__x0001_B@_x0001__x0001__x0001__x0001__x0001_L@_x0001__x0001__x0001__x0001__x0001_ÀR@_x0001__x0001__x0001__x0001__x0001_ÀR@_x0001__x0001__x0001__x0001__x0001_ÀQ@_x0001__x0001__x0001__x0001__x0001_ÀR@_x0001__x0001__x0001__x0001__x0001_ÀR@_x0001__x0001__x0001__x0001__x0001_ÀR@_x0001__x0001__x0001__x0001__x0001_ÀR@_x0001__x0001__x0001__x0001__x0001_ÀR@_x0001__x0001__x0001__x0001__x0001__x0001_H@_x0001__x0001__x0001__x0001__x0001__x0001_J@_x0001__x0001__x0001__x0001__x0001_ÀR@_x0001__x0001__x0001__x0001__x0001__x0001_J@_x0001__x0001__x0001__x0001__x0001_C@_x0001__x0001__x0001__x0001__x0001__x0001_?@_x0001__x0001__x0001__x0001__x0001_ÀR@_x0001__x0001__x0001__x0001__x0001_ÀR@_x0001__x0001__x0001__x0001__x0001_ÀR@_x0001__x0001__x0001__x0001__x0001__x0001_A@_x0001__x0001__x0001__x0001__x0001_E@_x0001__x0001__x0001__x0001__x0001_ÀR@_x0001__x0001__x0001__x0001__x0001_ÀR@_x0001__x0001__x0001__x0001__x0001_@Q@_x0001__x0002__x0001__x0001__x0001__x0001__x0001__x0001_C@_x0001__x0001__x0001__x0001__x0001_@@_x0001__x0001__x0001__x0001__x0001_ÀR@_x0001__x0001__x0001__x0001__x0001_ÀR@_x0001__x0001__x0001__x0001__x0001__x0001_C@_x0001__x0001__x0001__x0001__x0001_ÀR@_x0001__x0001__x0001__x0001__x0001_B@_x0001__x0001__x0001__x0001__x0001_ÀR@_x0001__x0001__x0001__x0001__x0001__x0001_A@_x0001__x0001__x0001__x0001__x0001_ÀR@_x0001__x0001__x0001__x0001__x0001_ÀR@_x0001__x0001__x0001__x0001__x0001_ÀR@_x0001__x0001__x0001__x0001__x0001_H@_x0001__x0001__x0001__x0001__x0001_ÀR@_x0001__x0001__x0001__x0001__x0001_ÀR@_x0001__x0001__x0001__x0001__x0001_ÀR@_x0001__x0001__x0001__x0001__x0001_L@_x0001__x0001__x0001__x0001__x0001_ÀR@_x0001__x0001__x0001__x0001__x0001_@@_x0001__x0001__x0001__x0001__x0001_J@_x0001__x0001__x0001__x0001__x0001_ÀR@_x0001__x0001__x0001__x0001__x0001_ÀR@_x0001__x0001__x0001__x0001__x0001_ÀR@_x0001__x0001__x0001__x0001__x0001_ÀR@_x0001__x0001__x0001__x0001__x0001__x0001_O@_x0001__x0001__x0001__x0001__x0001_ÀR@_x0001__x0001__x0001__x0001__x0001_ÀR@_x0001__x0001__x0001__x0001__x0001_ÀR@_x0001__x0001__x0001__x0001__x0001_ÀR@_x0001__x0001__x0001__x0001__x0001_ÀR@_x0001__x0001__x0001__x0001__x0001_ÀR@_x0001__x0001__x0001__x0001__x0001__x0002__x0001__x0001_C@_x0001__x0001__x0001__x0001__x0001_ÀR@_x0001__x0001__x0001__x0001__x0001_ÀR@_x0001__x0001__x0001__x0001__x0001_ÀR@_x0001__x0001__x0001__x0001__x0001_D@_x0001__x0001__x0001__x0001__x0001_ÀR@_x0001__x0001__x0001__x0001__x0001_ÀR@_x0001__x0001__x0001__x0001__x0001__x0001_K@_x0001__x0001__x0001__x0001__x0001_ÀR@_x0001__x0001__x0001__x0001__x0001_C@_x0001__x0001__x0001__x0001__x0001__x0001_H@_x0001__x0001__x0001__x0001__x0001_ÀR@_x0001__x0001__x0001__x0001__x0001_ÀR@_x0001__x0001__x0001__x0001__x0001_ÀR@_x0001__x0001__x0001__x0001__x0001_ÀR@_x0001__x0001__x0001__x0001__x0001_ÀR@_x0001__x0001__x0001__x0001__x0001_ÀR@_x0001__x0001__x0001__x0001__x0001__x0001_&lt;@_x0001__x0001__x0001__x0001__x0001_ÀR@_x0001__x0001__x0001__x0001__x0001_A@_x0001__x0001__x0001__x0001__x0001_ÀR@_x0001__x0001__x0001__x0001__x0001_ÀR@_x0001__x0001__x0001__x0001__x0001_ÀR@_x0001__x0001__x0001__x0001__x0001_ÀR@_x0001__x0001__x0001__x0001__x0001_ÀR@_x0001__x0001__x0001__x0001__x0001_G@_x0001__x0001__x0001__x0001__x0001_ÀR@_x0001__x0001__x0001__x0001__x0001_O@_x0001__x0001__x0001__x0001__x0001_ÀR@_x0001__x0001__x0001__x0001__x0001_ÀR@_x0001__x0001__x0001__x0001__x0001_ÀR@_x0001__x0001__x0001__x0001__x0001_ÀR@_x0001__x0002__x0001__x0001__x0001__x0001__x0001_ÀR@_x0001__x0001__x0001__x0001__x0001_ÀR@_x0001__x0001__x0001__x0001__x0001_ÀR@_x0001__x0001__x0001__x0001__x0001__x0001_E@_x0001__x0001__x0001__x0001__x0001_ÀR@_x0001__x0001__x0001__x0001__x0001_ÀR@_x0001__x0001__x0001__x0001__x0001__x0001_@@_x0001__x0001__x0001__x0001__x0001_ÀR@_x0001__x0001__x0001__x0001__x0001__x0001_&lt;@_x0001__x0001__x0001__x0001__x0001_ÀR@_x0001__x0001__x0001__x0001__x0001_ÀR@_x0001__x0001__x0001__x0001__x0001_ÀR@_x0001__x0001__x0001__x0001__x0001_H@_x0001__x0001__x0001__x0001__x0001_ÀR@_x0001__x0001__x0001__x0001__x0001_ÀR@_x0001__x0001__x0001__x0001__x0001_G@_x0001__x0001__x0001__x0001__x0001_ÀR@_x0001__x0001__x0001__x0001__x0001_ÀR@_x0001__x0001__x0001__x0001__x0001__x0001_;@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H@_x0001__x0001__x0001__x0001__x0001__x0001_;@_x0001__x0001__x0001__x0001__x0001_ÀR@_x0001__x0001__x0001__x0001__x0001_ÀR@_x0001__x0001__x0001__x0001__x0001_ÀR@_x0001__x0001__x0001__x0001__x0001__x0001_J@_x0001__x0001__x0001__x0001__x0001__x0001_L@_x0001__x0001__x0001__x0001__x0001_ÀR@_x0001__x0001__x0001__x0001__x0001_ÀR@_x0001__x0001__x0001__x0001__x0001_ÀR@_x0001__x0001__x0001__x0001__x0001_ÀR@_x0001__x0001__x0001__x0001__x0001__x0001_G@_x0001__x0001__x0001__x0001__x0001_E@_x0001__x0001__x0001__x0001__x0001_L@_x0001__x0001__x0001__x0001__x0001_J@_x0001__x0001__x0001__x0001__x0001_ÀR@_x0001__x0001__x0001__x0001__x0001__x0001_C@_x0001__x0001__x0001__x0001__x0001_ÀR@_x0001__x0001__x0001__x0001__x0001__x0001_8@_x0001__x0001__x0001__x0001__x0001_ÀR@_x0001__x0001__x0001__x0001__x0001_ÀR@_x0001__x0001__x0001__x0001__x0001_ÀR@_x0001__x0001__x0001__x0001__x0001__x0001_A@_x0001__x0001__x0001__x0001__x0001_ÀR@</t>
  </si>
  <si>
    <t>fca0d2bd09c1728f8aab9eb9d9df7166_x0001__x0002__x0001__x0001__x0001__x0001__x0001_@@_x0001__x0001__x0001__x0001__x0001__x0001_K@_x0001__x0001__x0001__x0001__x0001_ÀR@_x0001__x0001__x0001__x0001__x0001_ÀR@_x0001__x0001__x0001__x0001__x0001_@@_x0001__x0001__x0001__x0001__x0001_ÀR@_x0001__x0001__x0001__x0001__x0001_ÀR@_x0001__x0001__x0001__x0001__x0001_ÀR@_x0001__x0001__x0001__x0001__x0001__x0001_A@_x0001__x0001__x0001__x0001__x0001_ÀR@_x0001__x0001__x0001__x0001__x0001_ÀR@_x0001__x0001__x0001__x0001__x0001_ÀR@_x0001__x0001__x0001__x0001__x0001_ÀR@_x0001__x0001__x0001__x0001__x0001_ÀR@_x0001__x0001__x0001__x0001__x0001__x0001_Q@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_x0001_E@_x0001__x0001__x0001__x0001__x0001_ÀR@_x0001__x0001__x0001__x0001__x0001_ÀR@_x0001__x0001__x0001__x0001__x0001__x0001_A@_x0001__x0001__x0001__x0001__x0001__x0001_G@_x0001__x0001__x0001__x0001__x0001_ÀR@_x0001__x0001__x0001__x0001__x0001_ÀR@_x0001__x0001__x0001__x0001__x0001_ÀR@_x0001__x0001__x0001__x0001__x0001__x0001_J@_x0001__x0001__x0001__x0001__x0001__x0002__x0001_ÀR@_x0001__x0001__x0001__x0001__x0001_ÀR@_x0001__x0001__x0001__x0001__x0001_ÀR@_x0001__x0001__x0001__x0001__x0001_J@_x0001__x0001__x0001__x0001__x0001__x0001_F@_x0001__x0001__x0001__x0001__x0001_ÀR@_x0001__x0001__x0001__x0001__x0001__x0001_H@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_x0001_E@_x0001__x0001__x0001__x0001__x0001_ÀR@_x0001__x0001__x0001__x0001__x0001_J@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E@_x0001__x0001__x0001__x0001__x0001__x0001_:@_x0001__x0001__x0001__x0001__x0001_ÀR@_x0001__x0001__x0001__x0001__x0001__x0001_J@_x0001__x0001__x0001__x0001__x0001__x0001_C@_x0001__x0002__x0001__x0001__x0001__x0001__x0001_ÀR@_x0001__x0001__x0001__x0001__x0001_ÀR@_x0001__x0001__x0001__x0001__x0001_I@_x0001__x0001__x0001__x0001__x0001_ÀR@_x0001__x0001__x0001__x0001__x0001_ÀR@_x0001__x0001__x0001__x0001__x0001__x0001_&gt;@_x0001__x0001__x0001__x0001__x0001_ÀR@_x0001__x0001__x0001__x0001__x0001_ÀR@_x0001__x0001__x0001__x0001__x0001_M@_x0001__x0001__x0001__x0001__x0001_ÀR@_x0001__x0001__x0001__x0001__x0001_ÀR@_x0001__x0001__x0001__x0001__x0001_ÀR@_x0001__x0001__x0001__x0001__x0001_ÀR@_x0001__x0001__x0001__x0001__x0001__x0001_&lt;@_x0001__x0001__x0001__x0001__x0001__x0001_:@_x0001__x0001__x0001__x0001__x0001_ÀR@_x0001__x0001__x0001__x0001__x0001__x0001_Q@_x0001__x0001__x0001__x0001__x0001_ÀR@_x0001__x0001__x0001__x0001__x0001__x0001_&lt;@_x0001__x0001__x0001__x0001__x0001_ÀR@_x0001__x0001__x0001__x0001__x0001_ÀR@_x0001__x0001__x0001__x0001__x0001_G@_x0001__x0001__x0001__x0001__x0001_ÀR@_x0001__x0001__x0001__x0001__x0001__x0001_;@_x0001__x0001__x0001__x0001__x0001_ÀR@_x0001__x0001__x0001__x0001__x0001_ÀR@_x0001__x0001__x0001__x0001__x0001_ÀR@_x0001__x0001__x0001__x0001__x0001__x0001_F@_x0001__x0001__x0001__x0001__x0001_ÀR@_x0001__x0001__x0001__x0001__x0001_O@_x0001__x0001__x0001__x0001__x0001_ÀR@_x0001__x0001__x0001__x0001__x0001__x0002__x0001_ÀR@_x0001__x0001__x0001__x0001__x0001_O@_x0001__x0001__x0001__x0001__x0001_ÀR@_x0001__x0001__x0001__x0001__x0001_ÀR@_x0001__x0001__x0001__x0001__x0001__x0001_C@_x0001__x0001__x0001__x0001__x0001__x0001_@@_x0001__x0001__x0001__x0001__x0001__x0001_@@_x0001__x0001__x0001__x0001__x0001__x0001_L@_x0001__x0001__x0001__x0001__x0001_ÀR@_x0001__x0001__x0001__x0001__x0001_ÀR@_x0001__x0001__x0001__x0001__x0001_ÀR@_x0001__x0001__x0001__x0001__x0001_ÀR@_x0001__x0001__x0001__x0001__x0001__x0001_&lt;@_x0001__x0001__x0001__x0001__x0001__x0001_?@_x0001__x0001__x0001__x0001__x0001_ÀR@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_x0001_@@_x0001__x0001__x0001__x0001__x0001_ÀR@_x0001__x0001__x0001__x0001__x0001_O@_x0001__x0001__x0001__x0001__x0001_ÀR@_x0001__x0001__x0001__x0001__x0001_L@_x0001__x0001__x0001__x0001__x0001_ÀR@_x0001__x0001__x0001__x0001__x0001_ÀR@_x0001__x0002__x0001__x0001__x0001__x0001__x0001_ÀR@_x0001__x0001__x0001__x0001__x0001_H@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_x0001_E@_x0001__x0001__x0001__x0001__x0001_ÀR@_x0001__x0001__x0001__x0001__x0001_ÀR@_x0001__x0001__x0001__x0001__x0001_ÀR@_x0001__x0001__x0001__x0001__x0001_ÀR@_x0001__x0001__x0001__x0001__x0001_ÀR@_x0001__x0001__x0001__x0001__x0001_B@_x0001__x0001__x0001__x0001__x0001_ÀR@_x0001__x0001__x0001__x0001__x0001_ÀR@_x0001__x0001__x0001__x0001__x0001_ÀR@_x0001__x0001__x0001__x0001__x0001_ÀR@_x0001__x0001__x0001__x0001__x0001_ÀR@_x0001__x0001__x0001__x0001__x0001_L@_x0001__x0001__x0001__x0001__x0001__x0002__x0001_B@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L@_x0001__x0001__x0001__x0001__x0001_ÀR@_x0001__x0001__x0001__x0001__x0001_ÀR@_x0001__x0001__x0001__x0001__x0001__x0001_=@_x0001__x0001__x0001__x0001__x0001__x0001_L@_x0001__x0001__x0001__x0001__x0001_ÀR@_x0001__x0001__x0001__x0001__x0001_ÀR@_x0001__x0001__x0001__x0001__x0001_R@_x0001__x0001__x0001__x0001__x0001_H@_x0001__x0001__x0001__x0001__x0001_A@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O@_x0001__x0001__x0001__x0001__x0001_ÀR@_x0001__x0001__x0001__x0001__x0001_ÀR@_x0001__x0001__x0001__x0001__x0001_ÀR@_x0001__x0001__x0001__x0001__x0001__x0001_A@_x0001__x0001__x0001__x0001__x0001__x0001_E@_x0001__x0002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M@_x0001__x0001__x0001__x0001__x0001__x0001_&lt;@_x0001__x0001__x0001__x0001__x0001_ÀR@_x0001__x0001__x0001__x0001__x0001_ÀR@_x0001__x0001__x0001__x0001__x0001_J@_x0001__x0001__x0001__x0001__x0001_ÀR@_x0001__x0001__x0001__x0001__x0001_ÀR@_x0001__x0001__x0001__x0001__x0001_ÀR@_x0001__x0001__x0001__x0001__x0001_ÀP@_x0001__x0001__x0001__x0001__x0001__x0001_&gt;@_x0001__x0001__x0001__x0001__x0001_ÀR@_x0001__x0001__x0001__x0001__x0001__x0001_A@_x0001__x0001__x0001__x0001__x0001_ÀR@_x0001__x0001__x0001__x0001__x0001_ÀR@_x0001__x0001__x0001__x0001__x0001__x0001_&lt;@_x0001__x0001__x0001__x0001__x0001_A@_x0001__x0001__x0001__x0001__x0001_R@_x0001__x0001__x0001__x0001__x0001_ÀR@_x0001__x0001__x0001__x0001__x0001_ÀR@_x0001__x0001__x0001__x0001__x0001_ÀR@_x0001__x0001__x0001__x0001__x0001_ÀR@_x0001__x0001__x0001__x0001__x0001__x0002__x0001__x0001_O@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K@_x0001__x0001__x0001__x0001__x0001_ÀR@_x0001__x0001__x0001__x0001__x0001_ÀR@_x0001__x0001__x0001__x0001__x0001_ÀR@_x0001__x0001__x0001__x0001__x0001_ÀR@_x0001__x0001__x0001__x0001__x0001_@@_x0001__x0001__x0001__x0001__x0001_R@_x0001__x0001__x0001__x0001__x0001_L@_x0001__x0001__x0001__x0001__x0001_ÀR@_x0001__x0001__x0001__x0001__x0001_ÀR@_x0001__x0001__x0001__x0001__x0001_ÀR@_x0001__x0001__x0001__x0001__x0001__x0001_P@_x0001__x0001__x0001__x0001__x0001__x0001_E@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Q@_x0001__x0001__x0001__x0001__x0001_ÀR@_x0001__x0002__x0001__x0001__x0001__x0001__x0001_ÀR@_x0001__x0001__x0001__x0001__x0001_ÀR@_x0001__x0001__x0001__x0001__x0001__x0001_L@_x0001__x0001__x0001__x0001__x0001__x0001_C@_x0001__x0001__x0001__x0001__x0001_D@_x0001__x0001__x0001__x0001__x0001_ÀR@_x0001__x0001__x0001__x0001__x0001_ÀR@_x0001__x0001__x0001__x0001__x0001_ÀR@_x0001__x0001__x0001__x0001__x0001_ÀR@_x0001__x0001__x0001__x0001__x0001__x0001_?@_x0001__x0001__x0001__x0001__x0001_O@_x0001__x0001__x0001__x0001__x0001_ÀR@_x0001__x0001__x0001__x0001__x0001_ÀR@_x0001__x0001__x0001__x0001__x0001__x0001_A@_x0001__x0001__x0001__x0001__x0001_J@_x0001__x0001__x0001__x0001__x0001__x0001_&lt;@_x0001__x0001__x0001__x0001__x0001_ÀR@_x0001__x0001__x0001__x0001__x0001_ÀR@_x0001__x0001__x0001__x0001__x0001_D@_x0001__x0001__x0001__x0001__x0001_ÀR@_x0001__x0001__x0001__x0001__x0001_P@_x0001__x0001__x0001__x0001__x0001_@@_x0001__x0001__x0001__x0001__x0001_ÀR@_x0001__x0001__x0001__x0001__x0001__x0001_&lt;@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_x0002__x0001__x0001_&lt;@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G@_x0001_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L@_x0001__x0001__x0001__x0001__x0001_ÀR@_x0001__x0001__x0001__x0001__x0001__x0001_&gt;@_x0001__x0001__x0001__x0001__x0001_ÀR@_x0001__x0001__x0001__x0001__x0001_ÀR@_x0001__x0001__x0001__x0001__x0001_ÀR@_x0001__x0001__x0001__x0001__x0001_ÀR@_x0001__x0001__x0001__x0001__x0001_ÀR@_x0001__x0001__x0001__x0001__x0001_ÀR@_x0001__x0001__x0001__x0001__x0001_ÀR@_x0001__x0002__x0001__x0001__x0001__x0001__x0001__x0001_C@_x0001__x0001__x0001__x0001__x0001_ÀR@_x0001__x0001__x0001__x0001__x0001_ÀR@_x0001__x0001__x0001__x0001__x0001_ÀR@_x0001__x0001__x0001__x0001__x0001_ÀR@_x0001__x0001__x0001__x0001__x0001__x0001_B@_x0001__x0001__x0001__x0001__x0001_ÀR@_x0001__x0001__x0001__x0001__x0001_ÀR@_x0001__x0001__x0001__x0001__x0001_J@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_x0001__x0001__x0001__x0001__x0001__x0001_K@_x0001__x0001__x0001__x0001__x0001__x0001_Q@_x0001__x0001__x0001__x0001__x0001_ÀR@_x0001__x0001__x0001__x0001__x0001__x0001_L@_x0001__x0001__x0001__x0001__x0001_ÀR@_x0001__x0001__x0001__x0001__x0001_ÀR@_x0001__x0001__x0001__x0001__x0001_J@_x0001__x0001__x0001__x0001__x0001__x0001_K@_x0001__x0001__x0001__x0001__x0001_ÀR@_x0001__x0001__x0001__x0001__x0001_@@_x0001__x0001__x0001__x0001__x0001_ÀR@_x0001__x0001__x0001__x0001__x0001_ÀR@_x0001__x0001__x0001__x0001__x0001_ÀR@_x0001__x0001__x0001__x0001__x0001_ÀR@_x0001__x0001__x0001__x0001__x0001__x0002__x0001_ÀR@_x0001__x0001__x0001__x0001__x0001__x0001_9@_x0001__x0001__x0001__x0001__x0001_ÀR@_x0001__x0001__x0001__x0001__x0001_ÀR@_x0001__x0001__x0001__x0001__x0001__x0001_?@_x0001__x0001__x0001__x0001__x0001_ÀR@_x0001__x0001__x0001__x0001__x0001_ÀR@_x0001__x0001__x0001__x0001__x0001_ÀR@_x0001__x0001__x0001__x0001__x0001__x0001_=@_x0001__x0001__x0001__x0001__x0001_ÀR@_x0001__x0001__x0001__x0001__x0001_ÀR@_x0001__x0001__x0001__x0001__x0001__x0001_H@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G@_x0001__x0001__x0001__x0001__x0001_ÀR@_x0001__x0001__x0001__x0001__x0001_ÀR@_x0001__x0001__x0001__x0001__x0001_ÀR@_x0001__x0001__x0001__x0001__x0001_M@_x0001__x0001__x0001__x0001__x0001_ÀR@_x0001__x0001__x0001__x0001__x0001__x0001_=@_x0001__x0001__x0001__x0001__x0001_@@_x0001__x0001__x0001__x0001__x0001_ÀR@_x0001__x0001__x0001__x0001__x0001_ÀR@_x0001__x0001__x0001__x0001__x0001__x0001_;@_x0001__x0002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L@_x0001__x0001__x0001__x0001__x0001_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_x0001_E@_x0001__x0001__x0001__x0001__x0001_@@_x0001__x0001__x0001__x0001__x0001__x0001_J@_x0001__x0001__x0001__x0001__x0001_ÀR@_x0001__x0001__x0001__x0001__x0001_ÀR@_x0001__x0001__x0001__x0001__x0001_B@_x0001__x0001__x0001__x0001__x0001__x0002__x0001_ÀR@_x0001__x0001__x0001__x0001__x0001_ÀR@_x0001__x0001__x0001__x0001__x0001__x0001_8@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lt;@_x0001__x0001__x0001__x0001__x0001_J@_x0001__x0001__x0001__x0001__x0001_ÀR@_x0001__x0001__x0001__x0001__x0001_ÀP@_x0001__x0001__x0001__x0001__x0001_ÀR@_x0001__x0001__x0001__x0001__x0001_ÀR@_x0001__x0001__x0001__x0001__x0001_ÀR@_x0001__x0001__x0001__x0001__x0001_ÀR@_x0001__x0001__x0001__x0001__x0001_ÀR@_x0001__x0001__x0001__x0001__x0001_ÀR@_x0001__x0001__x0001__x0001__x0001_C@_x0001__x0001__x0001__x0001__x0001_@@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_x0001_@@_x0001__x0002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A@_x0001__x0001__x0001__x0001__x0001_ÀR@_x0001__x0001__x0001__x0001__x0001_ÀR@_x0001__x0001__x0001__x0001__x0001__x0001_C@_x0001__x0001__x0001__x0001__x0001_ÀR@_x0001__x0001__x0001__x0001__x0001__x0001_9@_x0001__x0001__x0001__x0001__x0001__x0001_C@_x0001__x0001__x0001__x0001__x0001_ÀR@_x0001__x0001__x0001__x0001__x0001_ÀR@_x0001__x0001__x0001__x0001__x0001_ÀR@_x0001__x0001__x0001__x0001__x0001__x0001_=@_x0001__x0001__x0001__x0001__x0001_ÀR@_x0001__x0001__x0001__x0001__x0001__x0001_B@_x0001__x0001__x0001__x0001__x0001__x0001_:@_x0001__x0001__x0001__x0001__x0001_ÀR@_x0001__x0001__x0001__x0001__x0001_ÀR@_x0001__x0001__x0001__x0001__x0001_ÀR@_x0001__x0001__x0001__x0001__x0001__x0001_G@_x0001__x0001__x0001__x0001__x0001_ÀR@_x0001__x0001__x0001__x0001__x0001__x0001_&lt;@_x0001__x0001__x0001__x0001__x0001_ÀR@_x0001__x0001__x0001__x0001__x0001_ÀR@_x0001__x0001__x0001__x0001__x0001_ÀR@_x0001__x0001__x0001__x0001__x0001_ÀR@_x0001__x0001__x0001__x0001__x0001__x0002__x0001_ÀR@_x0001__x0001__x0001__x0001__x0001_ÀR@_x0001__x0001__x0001__x0001__x0001_ÀR@_x0001__x0001__x0001__x0001__x0001_ÀR@_x0001__x0001__x0001__x0001__x0001_ÀR@_x0001__x0001__x0001__x0001__x0001__x0001_M@_x0001__x0001__x0001__x0001__x0001__x0001_&lt;@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R@_x0001__x0001__x0001__x0001__x0001_ÀR@_x0001__x0001__x0001__x0001__x0001_ÀR@_x0001__x0001__x0001__x0001__x0001_ÀR@_x0001__x0001__x0001__x0001__x0001_C@_x0001__x0001__x0001__x0001__x0001_ÀR@_x0001__x0001__x0001__x0001__x0001_M@_x0001__x0001__x0001__x0001__x0001__x0001_J@_x0001__x0001__x0001__x0001__x0001_M@_x0001__x0001__x0001__x0001__x0001_ÀR@_x0001__x0001__x0001__x0001__x0001_ÀR@_x0001__x0001__x0001__x0001__x0001_ÀR@_x0001__x0001__x0001__x0001__x0001_ÀR@_x0001__x0001__x0001__x0001__x0001_ÀR@_x0001__x0002_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D@_x0001__x0001__x0001__x0001__x0001_ÀR@_x0001__x0001__x0001__x0001__x0001_ÀR@_x0001__x0001__x0001__x0001__x0001_L@_x0001__x0001__x0001__x0001__x0001__x0001_K@_x0001__x0001__x0001__x0001__x0001_ÀR@_x0001__x0001__x0001__x0001__x0001_M@_x0001__x0001__x0001__x0001__x0001_ÀR@_x0001__x0001__x0001__x0001__x0001_ÀR@_x0001__x0001__x0001__x0001__x0001_ÀR@_x0001__x0001__x0001__x0001__x0001__x0001_G@_x0001__x0001__x0001__x0001__x0001__x0001_A@_x0001__x0001__x0001__x0001__x0001_ÀR@_x0001__x0001__x0001__x0001__x0001_ÀR@_x0001__x0001__x0001__x0001__x0001_H@_x0001__x0001__x0001__x0001__x0001_ÀR@_x0001__x0001__x0001__x0001__x0001_ÀR@_x0001__x0001__x0001__x0001__x0001_@@_x0001__x0001__x0001__x0001__x0001__x0001_O@_x0001__x0001__x0001__x0001__x0001__x0001_B@_x0001__x0001__x0001__x0001__x0001__x0001_&lt;@_x0001__x0001__x0001__x0001__x0001__x0002__x0001_ÀR@_x0001__x0001__x0001__x0001__x0001_M@_x0001__x0001__x0001__x0001__x0001_ÀR@_x0001__x0001__x0001__x0001__x0001_J@_x0001__x0001__x0001__x0001__x0001_ÀR@_x0001__x0001__x0001__x0001__x0001__x0001_H@_x0001__x0001__x0001__x0001__x0001_ÀR@_x0001__x0001__x0001__x0001__x0001_ÀR@_x0001__x0001__x0001__x0001__x0001__x0001_8@_x0001__x0001__x0001__x0001__x0001__x0001_;@_x0001__x0001__x0001__x0001__x0001_C@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_x0001_E@_x0001__x0001__x0001__x0001__x0001_ÀR@_x0001__x0001__x0001__x0001__x0001__x0001_H@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B@_x0001__x0001__x0001__x0001__x0001_ÀR@_x0001__x0001__x0001__x0001__x0001__x0001_&lt;@_x0001__x0001__x0001__x0001__x0001__x0001_Q@_x0001__x0002_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_x0001_E@_x0001__x0001__x0001__x0001__x0001_ÀR@_x0001__x0001__x0001__x0001__x0001__x0001_E@_x0001__x0001__x0001__x0001__x0001__x0001_E@_x0001__x0001__x0001__x0001__x0001__x0001_Q@_x0001__x0001__x0001__x0001__x0001_L@_x0001__x0001__x0001__x0001__x0001_ÀR@_x0001__x0001__x0001__x0001__x0001_ÀR@_x0001__x0001__x0001__x0001__x0001_ÀR@_x0001__x0001__x0001__x0001__x0001__x0001_=@_x0001__x0001__x0001__x0001__x0001__x0001_G@_x0001__x0001__x0001__x0001__x0001_P@_x0001__x0001__x0001__x0001__x0001_ÀR@_x0001__x0001__x0001__x0001__x0001_ÀR@_x0001__x0001__x0001__x0001__x0001_ÀR@_x0001__x0001__x0001__x0001__x0001_ÀR@_x0001__x0001__x0001__x0001__x0001_ÀR@_x0001__x0001__x0001__x0001__x0001_ÀR@_x0001__x0001__x0001__x0001__x0001_E@_x0001__x0001__x0001__x0001__x0001_ÀR@_x0001__x0001__x0001__x0001__x0001_ÀR@_x0001__x0001__x0001__x0001__x0001_ÀR@_x0001__x0001__x0001__x0001__x0001_ÀR@_x0001__x0001__x0001__x0001__x0001_ÀR@_x0001__x0001__x0001__x0001__x0001__x0002__x0001__x0001_;@_x0001__x0001__x0001__x0001__x0001_ÀR@_x0001__x0001__x0001__x0001__x0001_ÀR@_x0001__x0001__x0001__x0001__x0001__x0001_@@_x0001__x0001__x0001__x0001__x0001_ÀR@_x0001__x0001__x0001__x0001__x0001__x0001_F@_x0001__x0001__x0001__x0001__x0001_ÀR@_x0001__x0001__x0001__x0001__x0001_ÀR@_x0001__x0001__x0001__x0001__x0001_ÀR@_x0001__x0001__x0001__x0001__x0001_ÀR@_x0001__x0001__x0001__x0001__x0001_ÀR@_x0001__x0001__x0001__x0001__x0001__x0001_E@_x0001__x0001__x0001__x0001__x0001_ÀR@_x0001__x0001__x0001__x0001__x0001_ÀR@_x0001__x0001__x0001__x0001__x0001_ÀR@_x0001__x0001__x0001__x0001__x0001__x0001_F@_x0001__x0001__x0001__x0001__x0001_ÀR@_x0001__x0001__x0001__x0001__x0001__x0001_Q@_x0001__x0001__x0001__x0001__x0001_ÀR@_x0001__x0001__x0001__x0001__x0001_ÀR@_x0001__x0001__x0001__x0001__x0001_ÀR@_x0001__x0001__x0001__x0001__x0001__x0001_C@_x0001__x0001__x0001__x0001__x0001_ÀR@_x0001__x0001__x0001__x0001__x0001__x0001_K@_x0001__x0001__x0001__x0001__x0001_C@_x0001__x0001__x0001__x0001__x0001_ÀR@_x0001__x0001__x0001__x0001__x0001_@@_x0001__x0001__x0001__x0001__x0001_E@_x0001__x0001__x0001__x0001__x0001_ÀR@_x0001__x0001__x0001__x0001__x0001_ÀR@_x0001__x0001__x0001__x0001__x0001_ÀR@_x0001__x0001__x0001__x0001__x0001__x0001_@@_x0001__x0002__x0001__x0001__x0001__x0001__x0001__x0001_K@_x0001__x0001__x0001__x0001__x0001__x0001_P@_x0001__x0001__x0001__x0001__x0001__x0001_@@_x0001__x0001__x0001__x0001__x0001__x0001_G@_x0001__x0001__x0001__x0001__x0001__x0001_=@_x0001__x0001__x0001__x0001__x0001_ÀR@_x0001__x0001__x0001__x0001__x0001__x0001_C@_x0001__x0001__x0001__x0001__x0001_ÀR@_x0001__x0001__x0001__x0001__x0001_ÀR@_x0001__x0001__x0001__x0001__x0001__x0001_M@_x0001__x0001__x0001__x0001__x0001_ÀR@_x0001__x0001__x0001__x0001__x0001__x0001_B@_x0001__x0001__x0001__x0001__x0001_ÀR@_x0001__x0001__x0001__x0001__x0001__x0001_A@_x0001__x0001__x0001__x0001__x0001__x0001_L@_x0001__x0001__x0001__x0001__x0001_E@_x0001__x0001__x0001__x0001__x0001_B@_x0001__x0001__x0001__x0001__x0001_ÀR@_x0001__x0001__x0001__x0001__x0001_ÀR@_x0001__x0001__x0001__x0001__x0001__x0001_B@_x0001__x0001__x0001__x0001__x0001__x0001_=@_x0001__x0001__x0001__x0001__x0001_ÀR@_x0001__x0001__x0001__x0001__x0001__x0001_?@_x0001__x0001__x0001__x0001__x0001__x0001_L@_x0001__x0001__x0001__x0001__x0001_J@_x0001__x0001__x0001__x0001__x0001_ÀR@_x0001__x0001__x0001__x0001__x0001_ÀR@_x0001__x0001__x0001__x0001__x0001_ÀR@_x0001__x0001__x0001__x0001__x0001_ÀR@_x0001__x0001__x0001__x0001__x0001_ÀR@_x0001__x0001__x0001__x0001__x0001_ÀP@_x0001__x0001__x0001__x0001__x0001__x0002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I@_x0001__x0001__x0001__x0001__x0001__x0001_A@_x0001__x0001__x0001__x0001__x0001_ÀR@_x0001__x0001__x0001__x0001__x0001_ÀR@_x0001__x0001__x0001__x0001__x0001_ÀR@_x0001__x0001__x0001__x0001__x0001__x0001_:@_x0001__x0001__x0001__x0001__x0001_H@_x0001__x0001__x0001__x0001__x0001_ÀR@_x0001__x0001__x0001__x0001__x0001__x0001_C@_x0001__x0001__x0001__x0001__x0001_ÀR@_x0001__x0001__x0001__x0001__x0001__x0001_?@_x0001__x0001__x0001__x0001__x0001_ÀR@_x0001__x0001__x0001__x0001__x0001_ÀR@_x0001__x0001__x0001__x0001__x0001__x0001_:@_x0001__x0001__x0001__x0001__x0001_ÀR@_x0001__x0002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lt;@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lt;@_x0001__x0001__x0001__x0001__x0001_ÀR@_x0001__x0001__x0001__x0001__x0001_ÀR@_x0001__x0001__x0001__x0001__x0001_ÀR@_x0001__x0001__x0001__x0001__x0001_ÀR@_x0001__x0001__x0001__x0001__x0001_@R@_x0001__x0001__x0001__x0001__x0001__x0002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9@_x0001__x0001__x0001__x0001__x0001_@P@_x0001__x0001__x0001__x0001__x0001__x0001_@@_x0001__x0001__x0001__x0001__x0001_ÀR@_x0001__x0001__x0001__x0001__x0001_ÀR@_x0001__x0001__x0001__x0001__x0001_ÀR@_x0001__x0001__x0001__x0001__x0001_@@_x0001__x0001__x0001__x0001__x0001_ÀR@_x0001__x0001__x0001__x0001__x0001_ÀR@_x0001__x0001__x0001__x0001__x0001__x0001_F@_x0001__x0001__x0001__x0001__x0001_ÀR@_x0001__x0001__x0001__x0001__x0001_ÀR@_x0001__x0001__x0001__x0001__x0001__x0001_H@_x0001__x0001__x0001__x0001__x0001_ÀR@_x0001__x0001__x0001__x0001__x0001_ÀR@_x0001__x0001__x0001__x0001__x0001__x0001_:@_x0001__x0001__x0001__x0001__x0001_ÀR@_x0001__x0001__x0001__x0001__x0001_J@_x0001__x0001__x0001__x0001__x0001_B@_x0001__x0001__x0001__x0001__x0001_ÀR@_x0001__x0001__x0001__x0001__x0001_ÀR@_x0001__x0001__x0001__x0001__x0001_ÀR@_x0001__x0002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F@_x0001__x0001__x0001__x0001__x0001_D@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J@_x0001__x0001__x0001__x0001__x0001__x0001_C@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_x0001_E@_x0001__x0001__x0001__x0001__x0001_ÀR@_x0001__x0001__x0001__x0001__x0001__x0002__x0001_ÀR@_x0001__x0001__x0001__x0001__x0001_ÀR@_x0001__x0001__x0001__x0001__x0001_J@_x0001__x0001__x0001__x0001__x0001_ÀR@_x0001__x0001__x0001__x0001__x0001_ÀR@_x0001__x0001__x0001__x0001__x0001_I@_x0001__x0001__x0001__x0001__x0001_ÀR@_x0001__x0001__x0001__x0001__x0001_ÀR@_x0001__x0001__x0001__x0001__x0001_D@_x0001__x0001__x0001__x0001__x0001_ÀR@_x0001__x0001__x0001__x0001__x0001_ÀR@_x0001__x0001__x0001__x0001__x0001__x0001_E@_x0001__x0001__x0001__x0001__x0001_ÀR@_x0001__x0001__x0001__x0001__x0001_ÀR@_x0001__x0001__x0001__x0001__x0001_ÀR@_x0001__x0001__x0001__x0001__x0001_ÀR@_x0001__x0001__x0001__x0001__x0001_D@_x0001__x0001__x0001__x0001__x0001_ÀR@_x0001__x0001__x0001__x0001__x0001_ÀR@_x0001__x0001__x0001__x0001__x0001_M@_x0001__x0001__x0001__x0001__x0001_ÀR@_x0001__x0001__x0001__x0001__x0001_ÀR@_x0001__x0001__x0001__x0001__x0001_ÀR@_x0001__x0001__x0001__x0001__x0001_ÀR@_x0001__x0001__x0001__x0001__x0001__x0001_L@_x0001__x0001__x0001__x0001__x0001_ÀR@_x0001__x0001__x0001__x0001__x0001_ÀR@_x0001__x0001__x0001__x0001__x0001_ÀR@_x0001__x0001__x0001__x0001__x0001_ÀR@_x0001__x0001__x0001__x0001__x0001_ÀR@_x0001__x0001__x0001__x0001__x0001_ÀR@_x0001__x0001__x0001__x0001__x0001_ÀR@_x0001__x0002__x0001__x0001__x0001__x0001__x0001_ÀR@_x0001__x0001__x0001__x0001__x0001_ÀR@_x0001__x0001__x0001__x0001__x0001__x0001_?@_x0001__x0001__x0001__x0001__x0001__x0001_F@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M@_x0001__x0001__x0001__x0001__x0001_ÀR@_x0001__x0001__x0001__x0001__x0001_ÀR@_x0001__x0001__x0001__x0001__x0001__x0001_M@_x0001__x0001__x0001__x0001__x0001__x0001_O@_x0001__x0001__x0001__x0001__x0001_ÀR@_x0001__x0001__x0001__x0001__x0001__x0001_M@_x0001__x0001__x0001__x0001__x0001_ÀR@_x0001__x0001__x0001__x0001__x0001_ÀR@_x0001__x0001__x0001__x0001__x0001_ÀQ@_x0001__x0001__x0001__x0001__x0001_ÀR@_x0001__x0001__x0001__x0001__x0001_ÀR@_x0001__x0001__x0001__x0001__x0001_O@_x0001__x0001__x0001__x0001__x0001_ÀR@_x0001__x0001__x0001__x0001__x0001_ÀR@_x0001__x0001__x0001__x0001__x0001__x0002__x0001__x0001_A@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E@_x0001__x0001__x0001__x0001__x0001__x0001_L@_x0001__x0001__x0001__x0001__x0001_ÀR@_x0001__x0001__x0001__x0001__x0001_ÀR@_x0001__x0001__x0001__x0001__x0001_ÀR@_x0001__x0001__x0001__x0001__x0001_D@_x0001__x0001__x0001__x0001__x0001_ÀR@_x0001__x0001__x0001__x0001__x0001__x0001_:@_x0001__x0001__x0001__x0001__x0001__x0001_;@_x0001__x0001__x0001__x0001__x0001_E@_x0001__x0001__x0001__x0001__x0001_ÀR@_x0001__x0001__x0001__x0001__x0001_ÀR@_x0001__x0001__x0001__x0001__x0001_D@_x0001__x0001__x0001__x0001__x0001_ÀR@_x0001__x0001__x0001__x0001__x0001__x0001_H@_x0001__x0001__x0001__x0001__x0001__x0001_@@_x0001__x0001__x0001__x0001__x0001_ÀR@_x0001__x0001__x0001__x0001__x0001_ÀP@_x0001__x0001__x0001__x0001__x0001_ÀR@_x0001__x0001__x0001__x0001__x0001_ÀR@_x0001__x0001__x0001__x0001__x0001_ÀR@_x0001__x0001__x0001__x0001__x0001__x0001_L@_x0001__x0001__x0001__x0001__x0001_ÀR@_x0001__x0002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P@_x0001__x0001__x0001__x0001__x0001_J@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A@_x0001__x0001__x0001__x0001__x0001_ÀR@_x0001__x0001__x0001__x0001__x0001__x0001_F@_x0001__x0001__x0001__x0001__x0001_ÀR@_x0001__x0001__x0001__x0001__x0001_ÀR@_x0001__x0001__x0001__x0001__x0001_ÀR@_x0001__x0001__x0001__x0001__x0001_ÀR@_x0001__x0001__x0001__x0001__x0001__x0001_C@_x0001__x0001__x0001__x0001__x0001_ÀR@_x0001__x0001__x0001__x0001__x0001__x0002__x0001_ÀR@_x0001__x0001__x0001__x0001__x0001_C@_x0001__x0001__x0001__x0001__x0001_ÀR@_x0001__x0001__x0001__x0001__x0001_J@_x0001__x0001__x0001__x0001__x0001_I@_x0001__x0001__x0001__x0001__x0001_ÀR@_x0001__x0001__x0001__x0001__x0001_M@_x0001__x0001__x0001__x0001__x0001_ÀR@_x0001__x0001__x0001__x0001__x0001__x0001_?@_x0001__x0001__x0001__x0001__x0001__x0001_O@_x0001__x0001__x0001__x0001__x0001_ÀR@_x0001__x0001__x0001__x0001__x0001__x0001_I@_x0001__x0001__x0001__x0001__x0001_ÀR@_x0001__x0001__x0001__x0001__x0001_ÀR@_x0001__x0001__x0001__x0001__x0001_L@_x0001__x0001__x0001__x0001__x0001_ÀR@_x0001__x0001__x0001__x0001__x0001_I@_x0001__x0001__x0001__x0001__x0001_ÀR@_x0001__x0001__x0001__x0001__x0001_ÀR@_x0001__x0001__x0001__x0001__x0001__x0001_B@_x0001__x0001__x0001__x0001__x0001_ÀR@_x0001__x0001__x0001__x0001__x0001_ÀR@_x0001__x0001__x0001__x0001__x0001_ÀR@_x0001__x0001__x0001__x0001__x0001_ÀR@_x0001__x0001__x0001__x0001__x0001_ÀR@_x0001__x0001__x0001__x0001__x0001_@Q@_x0001__x0001__x0001__x0001__x0001_ÀR@_x0001__x0001__x0001__x0001__x0001_ÀR@_x0001__x0001__x0001__x0001__x0001_ÀR@_x0001__x0001__x0001__x0001__x0001__x0001_=@_x0001__x0001__x0001__x0001__x0001_L@_x0001__x0001__x0001__x0001__x0001_ÀR@_x0001__x0002__x0001__x0001__x0001__x0001__x0001_ÀR@_x0001__x0001__x0001__x0001__x0001_H@_x0001__x0001__x0001__x0001__x0001_ÀR@_x0001__x0001__x0001__x0001__x0001__x0001_C@_x0001__x0001__x0001__x0001__x0001_@@_x0001__x0001__x0001__x0001__x0001_ÀR@_x0001__x0001__x0001__x0001__x0001_ÀR@_x0001__x0001__x0001__x0001__x0001_ÀP@_x0001__x0001__x0001__x0001__x0001_ÀR@_x0001__x0001__x0001__x0001__x0001_ÀR@_x0001__x0001__x0001__x0001__x0001_ÀR@_x0001__x0001__x0001__x0001__x0001_L@_x0001__x0001__x0001__x0001__x0001_ÀR@_x0001__x0001__x0001__x0001__x0001_ÀR@_x0001__x0001__x0001__x0001__x0001_ÀR@_x0001__x0001__x0001__x0001__x0001_@R@_x0001__x0001__x0001__x0001__x0001_ÀR@_x0001__x0001__x0001__x0001__x0001_ÀR@_x0001__x0001__x0001__x0001__x0001_ÀR@_x0001__x0001__x0001__x0001__x0001_ÀR@_x0001__x0001__x0001__x0001__x0001_ÀR@_x0001__x0001__x0001__x0001__x0001_B@_x0001__x0001__x0001__x0001__x0001_B@_x0001__x0001__x0001__x0001__x0001__x0001_C@_x0001__x0001__x0001__x0001__x0001_ÀR@_x0001__x0001__x0001__x0001__x0001_ÀR@_x0001__x0001__x0001__x0001__x0001__x0001_A@_x0001__x0001__x0001__x0001__x0001_ÀQ@_x0001__x0001__x0001__x0001__x0001_ÀR@_x0001__x0001__x0001__x0001__x0001__x0001_E@_x0001__x0001__x0001__x0001__x0001__x0001_I@_x0001__x0001__x0001__x0001__x0001__x0002__x0001_ÀR@_x0001__x0001__x0001__x0001__x0001_ÀR@_x0001__x0001__x0001__x0001__x0001_ÀR@_x0001__x0001__x0001__x0001__x0001_ÀR@_x0001__x0001__x0001__x0001__x0001_ÀR@_x0001__x0001__x0001__x0001__x0001_ÀR@_x0001__x0001__x0001__x0001__x0001_ÀR@_x0001__x0001__x0001__x0001__x0001_M@_x0001__x0001__x0001__x0001__x0001_ÀR@_x0001__x0001__x0001__x0001__x0001_ÀR@_x0001__x0001__x0001__x0001__x0001_ÀR@_x0001__x0001__x0001__x0001__x0001_ÀR@_x0001__x0001__x0001__x0001__x0001_ÀR@_x0001__x0001__x0001__x0001__x0001_O@_x0001__x0001__x0001__x0001__x0001_ÀR@_x0001__x0001__x0001__x0001__x0001_ÀR@_x0001__x0001__x0001__x0001__x0001_@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E@_x0001__x0002__x0001__x0001__x0001__x0001__x0001_ÀR@_x0001__x0001__x0001__x0001__x0001__x0001_A@_x0001__x0001__x0001__x0001__x0001_ÀR@_x0001__x0001__x0001__x0001__x0001_ÀR@_x0001__x0001__x0001__x0001__x0001_G@_x0001__x0001__x0001__x0001__x0001_ÀR@_x0001__x0001__x0001__x0001__x0001__x0001_R@_x0001__x0001__x0001__x0001__x0001_ÀR@_x0001__x0001__x0001__x0001__x0001_ÀR@_x0001__x0001__x0001__x0001__x0001_ÀR@_x0001__x0001__x0001__x0001__x0001_ÀR@_x0001__x0001__x0001__x0001__x0001_@@_x0001__x0001__x0001__x0001__x0001__x0001_A@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E@_x0001__x0001__x0001__x0001__x0001_ÀR@_x0001__x0001__x0001__x0001__x0001_ÀR@_x0001__x0001__x0001__x0001__x0001__x0001_:@_x0001__x0001__x0001__x0001__x0001_ÀR@_x0001__x0001__x0001__x0001__x0001__x0001_?@_x0001__x0001__x0001__x0001__x0001_ÀR@_x0001__x0001__x0001__x0001__x0001__x0001_8@_x0001__x0001__x0001__x0001__x0001__x0002__x0001_ÀR@_x0001__x0001__x0001__x0001__x0001_ÀR@_x0001__x0001__x0001__x0001__x0001__x0001_G@_x0001__x0001__x0001__x0001__x0001_ÀR@_x0001__x0001__x0001__x0001__x0001_ÀR@_x0001__x0001__x0001__x0001__x0001_ÀR@_x0001__x0001__x0001__x0001__x0001_ÀR@_x0001__x0001__x0001__x0001__x0001__x0001_A@_x0001__x0001__x0001__x0001__x0001_B@_x0001__x0001__x0001__x0001__x0001_ÀR@_x0001__x0001__x0001__x0001__x0001_ÀR@_x0001__x0001__x0001__x0001__x0001_ÀR@_x0001__x0001__x0001__x0001__x0001_ÀR@_x0001__x0001__x0001__x0001__x0001_I@_x0001__x0001__x0001__x0001__x0001_ÀR@_x0001__x0001__x0001__x0001__x0001_ÀR@_x0001__x0001__x0001__x0001__x0001_ÀR@_x0001__x0001__x0001__x0001__x0001_ÀR@_x0001__x0001__x0001__x0001__x0001_N@_x0001__x0001__x0001__x0001__x0001_ÀR@_x0001__x0001__x0001__x0001__x0001_ÀR@_x0001__x0001__x0001__x0001__x0001__x0001_F@_x0001__x0001__x0001__x0001__x0001_ÀR@_x0001__x0001__x0001__x0001__x0001_ÀR@_x0001__x0001__x0001__x0001__x0001_ÀR@_x0001__x0001__x0001__x0001__x0001_J@_x0001__x0001__x0001__x0001__x0001_ÀR@_x0001__x0001__x0001__x0001__x0001__x0001_O@_x0001__x0001__x0001__x0001__x0001_ÀR@_x0001__x0001__x0001__x0001__x0001_ÀR@_x0001__x0001__x0001__x0001__x0001_ÀR@_x0001__x0001__x0001__x0001__x0001_ÀR@_x0001__x0002__x0001__x0001__x0001__x0001__x0001__x0001_K@_x0001__x0001__x0001__x0001__x0001__x0001_=@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G@_x0001__x0001__x0001__x0001__x0001__x0002__x0001__x0001_@@_x0001__x0001__x0001__x0001__x0001_@@_x0001__x0001__x0001__x0001__x0001_ÀR@_x0001__x0001__x0001__x0001__x0001_ÀR@_x0001__x0001__x0001__x0001__x0001_ÀR@_x0001__x0001__x0001__x0001__x0001_ÀR@_x0001__x0001__x0001__x0001__x0001_P@_x0001__x0001__x0001__x0001__x0001_ÀR@_x0001__x0001__x0001__x0001__x0001__x0001_K@_x0001__x0001__x0001__x0001__x0001_ÀR@_x0001__x0001__x0001__x0001__x0001__x0001_O@_x0001__x0001__x0001__x0001__x0001__x0001_B@_x0001__x0001__x0001__x0001__x0001__x0001_K@_x0001__x0001__x0001__x0001__x0001_ÀR@_x0001__x0001__x0001__x0001__x0001_ÀR@_x0001__x0001__x0001__x0001__x0001_ÀR@_x0001__x0001__x0001__x0001__x0001__x0001_H@_x0001__x0001__x0001__x0001__x0001_ÀR@_x0001__x0001__x0001__x0001__x0001_ÀR@_x0001__x0001__x0001__x0001__x0001_ÀR@_x0001__x0001__x0001__x0001__x0001_H@_x0001__x0001__x0001__x0001__x0001_ÀR@_x0001__x0001__x0001__x0001__x0001__x0001_&lt;@_x0001__x0001__x0001__x0001__x0001_ÀR@_x0001__x0001__x0001__x0001__x0001__x0001_E@_x0001__x0001__x0001__x0001__x0001_@@_x0001__x0001__x0001__x0001__x0001_ÀR@_x0001__x0001__x0001__x0001__x0001__x0001_J@_x0001__x0001__x0001__x0001__x0001_ÀR@_x0001__x0001__x0001__x0001__x0001_ÀR@_x0001__x0001__x0001__x0001__x0001_ÀR@_x0001__x0001__x0001__x0001__x0001_ÀR@_x0001__x0002__x0001__x0001__x0001__x0001__x0001_ÀR@_x0001__x0001__x0001__x0001__x0001__x0001_;@_x0001__x0001__x0001__x0001__x0001_ÀR@_x0001__x0001__x0001__x0001__x0001_ÀR@_x0001__x0001__x0001__x0001__x0001__x0001_?@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_x0001_L@_x0001__x0001__x0001__x0001__x0001__x0001_O@_x0001__x0001__x0001__x0001__x0001_ÀR@_x0001__x0001__x0001__x0001__x0001_ÀR@_x0001__x0001__x0001__x0001__x0001_ÀR@_x0001__x0001__x0001__x0001__x0001_ÀR@_x0001__x0001__x0001__x0001__x0001__x0001_B@_x0001__x0001__x0001__x0001__x0001_ÀR@_x0001__x0001__x0001__x0001__x0001_C@_x0001__x0001__x0001__x0001__x0001__x0001_:@_x0001__x0001__x0001__x0001__x0001__x0001_:@_x0001__x0001__x0001__x0001__x0001__x0001_?@_x0001__x0001__x0001__x0001__x0001__x0001_P@_x0001__x0001__x0001__x0001__x0001_ÀR@_x0001__x0001__x0001__x0001__x0001_ÀR@_x0001__x0001__x0001__x0001__x0001_ÀR@_x0001__x0001__x0001__x0001__x0001_ÀR@_x0001__x0001__x0001__x0001__x0001__x0002__x0001_L@_x0001__x0001__x0001__x0001__x0001__x0001_J@_x0001__x0001__x0001__x0001__x0001_ÀR@_x0001__x0001__x0001__x0001__x0001_ÀR@_x0001__x0001__x0001__x0001__x0001_ÀR@_x0001__x0001__x0001__x0001__x0001__x0001_?@_x0001__x0001__x0001__x0001__x0001_ÀR@_x0001__x0001__x0001__x0001__x0001_ÀR@_x0001__x0001__x0001__x0001__x0001_D@_x0001__x0001__x0001__x0001__x0001_G@_x0001__x0001__x0001__x0001__x0001_ÀR@_x0001__x0001__x0001__x0001__x0001_L@_x0001__x0001__x0001__x0001__x0001__x0001_&lt;@_x0001__x0001__x0001__x0001__x0001__x0001_E@_x0001__x0001__x0001__x0001__x0001_@@_x0001__x0001__x0001__x0001__x0001_ÀR@_x0001__x0001__x0001__x0001__x0001_ÀR@_x0001__x0001__x0001__x0001__x0001_ÀR@_x0001__x0001__x0001__x0001__x0001__x0001_A@_x0001__x0001__x0001__x0001__x0001__x0001_B@_x0001__x0001__x0001__x0001__x0001__x0001_:@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_x0001_G@_x0001__x0001__x0001__x0001__x0001__x0001_H@_x0001__x0002__x0001__x0001__x0001__x0001__x0001__x0001_O@_x0001__x0001__x0001__x0001__x0001_ÀR@_x0001__x0001__x0001__x0001__x0001_ÀR@_x0001__x0001__x0001__x0001__x0001__x0001_?@_x0001__x0001__x0001__x0001__x0001_ÀR@_x0001__x0001__x0001__x0001__x0001__x0001_H@_x0001__x0001__x0001__x0001__x0001_ÀR@_x0001__x0001__x0001__x0001__x0001_G@_x0001__x0001__x0001__x0001__x0001_ÀR@_x0001__x0001__x0001__x0001__x0001__x0001_K@_x0001__x0001__x0001__x0001__x0001_ÀR@_x0001__x0001__x0001__x0001__x0001_ÀR@_x0001__x0001__x0001__x0001__x0001_ÀR@_x0001__x0001__x0001__x0001__x0001_ÀR@_x0001__x0001__x0001__x0001__x0001_ÀR@_x0001__x0001__x0001__x0001__x0001_B@_x0001__x0001__x0001__x0001__x0001_ÀR@_x0001__x0001__x0001__x0001__x0001_O@_x0001__x0001__x0001__x0001__x0001_ÀR@_x0001__x0001__x0001__x0001__x0001_ÀR@_x0001__x0001__x0001__x0001__x0001_ÀR@_x0001__x0001__x0001__x0001__x0001_ÀR@_x0001__x0001__x0001__x0001__x0001_R@_x0001__x0001__x0001__x0001__x0001_ÀR@_x0001__x0001__x0001__x0001__x0001_B@_x0001__x0001__x0001__x0001__x0001_ÀR@_x0001__x0001__x0001__x0001__x0001_ÀR@_x0001__x0001__x0001__x0001__x0001_ÀR@_x0001__x0001__x0001__x0001__x0001_ÀR@_x0001__x0001__x0001__x0001__x0001_C@_x0001__x0001__x0001__x0001__x0001_ÀR@_x0001__x0001__x0001__x0001__x0001__x0002__x0001_ÀR@_x0001__x0001__x0001__x0001__x0001_ÀR@_x0001__x0001__x0001__x0001__x0001_ÀR@_x0001__x0001__x0001__x0001__x0001_P@_x0001__x0001__x0001__x0001__x0001_ÀR@_x0001__x0001__x0001__x0001__x0001_ÀR@_x0001__x0001__x0001__x0001__x0001_ÀR@_x0001__x0001__x0001__x0001__x0001_M@_x0001__x0001__x0001__x0001__x0001_ÀR@_x0001__x0001__x0001__x0001__x0001_B@_x0001__x0001__x0001__x0001__x0001_ÀR@_x0001__x0001__x0001__x0001__x0001_ÀR@_x0001__x0001__x0001__x0001__x0001__x0001_:@_x0001__x0001__x0001__x0001__x0001_ÀR@_x0001__x0001__x0001__x0001__x0001_@R@_x0001__x0001__x0001__x0001__x0001_ÀR@_x0001__x0001__x0001__x0001__x0001_ÀR@_x0001__x0001__x0001__x0001__x0001__x0001_:@_x0001__x0001__x0001__x0001__x0001_ÀR@_x0001__x0001__x0001__x0001__x0001_ÀR@_x0001__x0001__x0001__x0001__x0001_ÀR@_x0001__x0001__x0001__x0001__x0001_J@_x0001__x0001__x0001__x0001__x0001_ÀR@_x0001__x0001__x0001__x0001__x0001_ÀR@_x0001__x0001__x0001__x0001__x0001__x0001_M@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0002_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J@_x0001__x0001__x0001__x0001__x0001_ÀR@_x0001__x0001__x0001__x0001__x0001_B@_x0001__x0001__x0001__x0001__x0001_ÀR@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N@_x0001__x0001__x0001__x0001__x0001_ÀR@_x0001__x0001__x0001__x0001__x0001__x0001_J@_x0001__x0001__x0001__x0001__x0001_ÀR@_x0001__x0001__x0001__x0001__x0001__x0001_?@_x0001__x0001__x0001__x0001__x0001__x0001_L@_x0001__x0001__x0001__x0001__x0001_ÀR@_x0001__x0001__x0001__x0001__x0001__x0002__x0001_ÀR@_x0001__x0001__x0001__x0001__x0001_ÀR@_x0001__x0001__x0001__x0001__x0001__x0001_R@_x0001__x0001__x0001__x0001__x0001_ÀR@_x0001__x0001__x0001__x0001__x0001__x0001_F@_x0001__x0001__x0001__x0001__x0001_ÀR@_x0001__x0001__x0001__x0001__x0001__x0001_Q@_x0001__x0001__x0001__x0001__x0001_ÀR@_x0001__x0001__x0001__x0001__x0001_ÀR@_x0001__x0001__x0001__x0001__x0001_ÀR@_x0001__x0001__x0001__x0001__x0001_ÀR@_x0001__x0001__x0001__x0001__x0001_@@_x0001__x0001__x0001__x0001__x0001_ÀR@_x0001__x0001__x0001__x0001__x0001_ÀR@_x0001__x0001__x0001__x0001__x0001_ÀR@_x0001__x0001__x0001__x0001__x0001__x0001_?@_x0001__x0001__x0001__x0001__x0001__x0001_H@_x0001__x0001__x0001__x0001__x0001_ÀR@_x0001__x0001__x0001__x0001__x0001_ÀR@_x0001__x0001__x0001__x0001__x0001_ÀR@_x0001__x0001__x0001__x0001__x0001_ÀR@_x0001__x0001__x0001__x0001__x0001_ÀR@_x0001__x0001__x0001__x0001__x0001_ÀR@_x0001__x0001__x0001__x0001__x0001__x0001_A@_x0001__x0001__x0001__x0001__x0001_ÀQ@_x0001__x0001__x0001__x0001__x0001__x0001_C@_x0001__x0001__x0001__x0001__x0001_ÀR@_x0001__x0001__x0001__x0001__x0001_ÀR@_x0001__x0001__x0001__x0001__x0001_ÀR@_x0001__x0001__x0001__x0001__x0001_ÀR@_x0001__x0001__x0001__x0001__x0001_ÀP@_x0001__x0001__x0001__x0001__x0001_ÀR@_x0001__x0002__x0001__x0001__x0001__x0001__x0001_ÀR@_x0001__x0001__x0001__x0001__x0001_ÀR@_x0001__x0001__x0001__x0001__x0001__x0001_&lt;@_x0001__x0001__x0001__x0001__x0001_ÀR@_x0001__x0001__x0001__x0001__x0001_ÀR@_x0001__x0001__x0001__x0001__x0001__x0001_B@_x0001__x0001__x0001__x0001__x0001__x0001_O@_x0001__x0001__x0001__x0001__x0001__x0001_C@_x0001__x0001__x0001__x0001__x0001_G@_x0001__x0001__x0001__x0001__x0001_ÀR@_x0001__x0001__x0001__x0001__x0001_ÀR@_x0001__x0001__x0001__x0001__x0001__x0001_Q@_x0001__x0001__x0001__x0001__x0001_ÀR@_x0001__x0001__x0001__x0001__x0001_ÀR@_x0001__x0001__x0001__x0001__x0001_ÀR@_x0001__x0001__x0001__x0001__x0001_ÀR@_x0001__x0001__x0001__x0001__x0001_ÀR@_x0001__x0001__x0001__x0001__x0001__x0001_&gt;@_x0001__x0001__x0001__x0001__x0001__x0001_G@_x0001__x0001__x0001__x0001__x0001_ÀR@_x0001__x0001__x0001__x0001__x0001_ÀR@_x0001__x0001__x0001__x0001__x0001__x0001_B@_x0001__x0001__x0001__x0001__x0001_@@_x0001__x0001__x0001__x0001__x0001_ÀR@_x0001__x0001__x0001__x0001__x0001__x0001_&gt;@_x0001__x0001__x0001__x0001__x0001_ÀR@_x0001__x0001__x0001__x0001__x0001_ÀR@_x0001__x0001__x0001__x0001__x0001_ÀR@_x0001__x0001__x0001__x0001__x0001_ÀR@_x0001__x0001__x0001__x0001__x0001_ÀR@_x0001__x0001__x0001__x0001__x0001__x0001_;@_x0001__x0001__x0001__x0001__x0001__x0002__x0001_M@_x0001__x0001__x0001__x0001__x0001_ÀR@_x0001__x0001__x0001__x0001__x0001__x0001_@@_x0001__x0001__x0001__x0001__x0001_ÀR@_x0001__x0001__x0001__x0001__x0001_ÀR@_x0001__x0001__x0001__x0001__x0001_ÀR@_x0001__x0001__x0001__x0001__x0001__x0001_L@_x0001__x0001__x0001__x0001__x0001_ÀR@_x0001__x0001__x0001__x0001__x0001__x0001_E@_x0001__x0001__x0001__x0001__x0001_ÀR@_x0001__x0001__x0001__x0001__x0001_ÀR@_x0001__x0001__x0001__x0001__x0001_ÀR@_x0001__x0001__x0001__x0001__x0001__x0001_B@_x0001__x0001__x0001__x0001__x0001_ÀR@_x0001__x0001__x0001__x0001__x0001_D@_x0001__x0001__x0001__x0001__x0001_ÀR@_x0001__x0001__x0001__x0001__x0001_ÀR@_x0001__x0001__x0001__x0001__x0001_ÀR@_x0001__x0001__x0001__x0001__x0001_ÀR@_x0001__x0001__x0001__x0001__x0001_@@_x0001__x0001__x0001__x0001__x0001_ÀR@_x0001__x0001__x0001__x0001__x0001__x0001_F@_x0001__x0001__x0001__x0001__x0001__x0001_C@_x0001__x0001__x0001__x0001__x0001_ÀR@_x0001__x0001__x0001__x0001__x0001_ÀR@_x0001__x0001__x0001__x0001__x0001_ÀR@_x0001__x0001__x0001__x0001__x0001_H@_x0001__x0001__x0001__x0001__x0001_ÀR@_x0001__x0001__x0001__x0001__x0001_ÀR@_x0001__x0001__x0001__x0001__x0001_ÀR@_x0001__x0001__x0001__x0001__x0001_ÀR@_x0001__x0001__x0001__x0001__x0001__x0001_&lt;@_x0001__x0002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_x0001_@@_x0001__x0001__x0001__x0001__x0001_ÀR@_x0001__x0001__x0001__x0001__x0001__x0001_J@_x0001__x0001__x0001__x0001__x0001_ÀR@_x0001__x0001__x0001__x0001__x0001_ÀR@_x0001__x0001__x0001__x0001__x0001_ÀR@_x0001__x0001__x0001__x0001__x0001__x0001_B@_x0001__x0001__x0001__x0001__x0001_@@_x0001__x0001__x0001__x0001__x0001_ÀR@_x0001__x0001__x0001__x0001__x0001_ÀR@_x0001__x0001__x0001__x0001__x0001_B@_x0001__x0001__x0001__x0001__x0001_ÀR@_x0001__x0001__x0001__x0001__x0001_ÀR@_x0001__x0001__x0001__x0001__x0001__x0001_=@_x0001__x0001__x0001__x0001__x0001_J@_x0001__x0001__x0001__x0001__x0001_ÀR@_x0001__x0001__x0001__x0001__x0001_@R@_x0001__x0001__x0001__x0001__x0001_G@_x0001__x0001__x0001__x0001__x0001_ÀR@_x0001__x0001__x0001__x0001__x0001__x0002__x0001_ÀR@_x0001__x0001__x0001__x0001__x0001__x0001_R@_x0001_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H@_x0001__x0001__x0001__x0001__x0001_ÀR@_x0001__x0001__x0001__x0001__x0001_ÀR@_x0001__x0001__x0001__x0001__x0001__x0001_K@_x0001__x0001__x0001__x0001__x0001_ÀR@_x0001__x0001__x0001__x0001__x0001_N@_x0001__x0001__x0001__x0001__x0001_C@_x0001__x0001__x0001__x0001__x0001_ÀR@_x0001__x0001__x0001__x0001__x0001_R@_x0001__x0001__x0001__x0001__x0001_ÀR@_x0001__x0001__x0001__x0001__x0001_ÀR@_x0001__x0001__x0001__x0001__x0001__x0001_A@_x0001__x0001__x0001__x0001__x0001_ÀR@_x0001__x0001__x0001__x0001__x0001_ÀR@_x0001__x0001__x0001__x0001__x0001_ÀR@_x0001__x0001__x0001__x0001__x0001_N@_x0001__x0001__x0001__x0001__x0001_B@_x0001__x0001__x0001__x0001__x0001_ÀR@_x0001__x0002__x0001__x0001__x0001__x0001__x0001__x0001_&lt;@_x0001__x0001__x0001__x0001__x0001_ÀR@_x0001__x0001__x0001__x0001__x0001_ÀR@_x0001__x0001__x0001__x0001__x0001_ÀR@_x0001__x0001__x0001__x0001__x0001_ÀR@_x0001__x0001__x0001__x0001__x0001_ÀR@_x0001__x0001__x0001__x0001__x0001_ÀR@_x0001__x0001__x0001__x0001__x0001_G@_x0001__x0001__x0001__x0001__x0001_H@_x0001__x0001__x0001__x0001__x0001__x0001_O@_x0001__x0001__x0001__x0001__x0001_ÀR@_x0001__x0001__x0001__x0001__x0001__x0001_E@_x0001__x0001__x0001__x0001__x0001_P@_x0001__x0001__x0001__x0001__x0001_ÀR@_x0001__x0001__x0001__x0001__x0001_G@_x0001__x0001__x0001__x0001__x0001_ÀR@_x0001__x0001__x0001__x0001__x0001_ÀR@_x0001__x0001__x0001__x0001__x0001__x0001_?@_x0001__x0001__x0001__x0001__x0001_@@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_x0001_O@_x0001__x0001__x0001__x0001__x0001_ÀR@_x0001__x0001__x0001__x0001__x0001__x0002__x0001_G@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P@_x0001__x0001__x0001__x0001__x0001_ÀR@_x0001__x0001__x0001__x0001__x0001_ÀR@_x0001__x0001__x0001__x0001__x0001_ÀR@_x0001__x0001__x0001__x0001__x0001_ÀR@_x0001__x0001__x0001__x0001__x0001_ÀR@_x0001__x0001__x0001__x0001__x0001_ÀR@_x0001__x0001__x0001__x0001__x0001__x0001_H@_x0001__x0001__x0001__x0001__x0001_ÀR@_x0001__x0001__x0001__x0001__x0001_ÀR@_x0001__x0001__x0001__x0001__x0001__x0001_O@_x0001__x0001__x0001__x0001__x0001_ÀR@_x0001__x0001__x0001__x0001__x0001__x0001_J@_x0001__x0001__x0001__x0001__x0001_P@_x0001__x0001__x0001__x0001__x0001_ÀR@_x0001__x0001__x0001__x0001__x0001__x0001_;@_x0001__x0001__x0001__x0001__x0001_N@_x0001__x0001__x0001__x0001__x0001_ÀR@_x0001__x0001__x0001__x0001__x0001__x0001_C@_x0001__x0001__x0001__x0001__x0001_L@_x0001__x0001__x0001__x0001__x0001__x0001_=@_x0001__x0001__x0001__x0001__x0001_ÀR@_x0001__x0002__x0001__x0001__x0001__x0001__x0001_B@_x0001__x0001__x0001__x0001__x0001_ÀR@_x0001__x0001__x0001__x0001__x0001_F@_x0001__x0001__x0001__x0001__x0001_ÀR@_x0001__x0001__x0001__x0001__x0001__x0001_A@_x0001__x0001__x0001__x0001__x0001_ÀR@_x0001__x0001__x0001__x0001__x0001_ÀR@_x0001__x0001__x0001__x0001__x0001__x0001_=@_x0001__x0001__x0001__x0001__x0001_ÀR@_x0001__x0001__x0001__x0001__x0001_ÀR@_x0001__x0001__x0001__x0001__x0001_G@_x0001__x0001__x0001__x0001__x0001_ÀR@_x0001__x0001__x0001__x0001__x0001_ÀR@_x0001_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C@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ÀR@_x0001__x0001__x0001__x0001__x0001_ÀR@_x0001__x0001__x0001__x0001__x0001_ÀR@_x0001__x0001__x0001__x0001__x0001_ÀP@_x0001__x0001__x0001__x0001__x0001_ÀR@_x0001__x0001__x0001__x0001__x0001_ÀR@_x0001__x0001__x0001__x0001__x0001_ÀR@_x0001__x0001__x0001__x0001__x0001_ÀR@_x0001__x0001__x0001__x0001__x0001_ÀR@_x0001__x0001__x0001__x0001__x0001__x0001_J@_x0001__x0001__x0001__x0001__x0001_ÀR@_x0001__x0001__x0001__x0001__x0001__x0001_D@_x0001__x0001__x0001__x0001__x0001__x0001_&lt;@_x0001__x0001__x0001__x0001__x0001_ÀR@_x0001__x0001__x0001__x0001__x0001__x0001_M@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M@_x0001__x0001__x0001__x0001__x0001_ÀR@_x0001__x0001__x0001__x0001__x0001_ÀR@_x0001__x0001__x0001__x0001__x0001_ÀR@_x0001__x0001__x0001__x0001__x0001_ÀR@_x0001__x0001__x0001__x0001__x0001_ÀR@_x0001__x0001__x0001__x0001__x0001_ÀR@_x0001__x0001__x0001__x0001__x0001_ÀR@_x0001__x0002__x0001__x0001__x0001__x0001__x0001_N@_x0001__x0001__x0001__x0001__x0001_ÀR@_x0001__x0001__x0001__x0001__x0001_ÀR@_x0001__x0001__x0001__x0001__x0001_ÀR@_x0001__x0001__x0001__x0001__x0001_C@_x0001__x0001__x0001__x0001__x0001_ÀR@_x0001__x0001__x0001__x0001__x0001_ÀR@_x0001__x0001__x0001__x0001__x0001__x0001_L@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E@_x0001__x0001__x0001__x0001__x0001_ÀR@_x0001__x0001__x0001__x0001__x0001_ÀR@_x0001__x0001__x0001__x0001__x0001__x0001_J@_x0001__x0001__x0001__x0001__x0001_ÀR@_x0001__x0001__x0001__x0001__x0001_ÀR@_x0001__x0001__x0001__x0001__x0001_D@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_x0001_C@_x0001__x0001__x0001__x0001__x0001_ÀR@_x0001__x0001__x0001__x0001__x0001_ÀR@_x0001__x0001__x0001__x0001__x0001_ÀR@_x0001__x0001__x0001__x0001__x0001_ÀP@_x0001__x0001__x0001__x0001__x0001_ÀR@_x0001__x0001__x0001__x0001__x0001_ÀR@_x0001__x0001__x0001__x0001__x0001_R@_x0001__x0001__x0001__x0001__x0001_ÀR@_x0001__x0001__x0001__x0001__x0001_ÀR@_x0001__x0001__x0001__x0001__x0001_ÀR@_x0001__x0001__x0001__x0001__x0001_ÀR@_x0001__x0001__x0001__x0001__x0001__x0001_;@_x0001__x0001__x0001__x0001__x0001_ÀR@_x0001__x0001__x0001__x0001__x0001__x0001_O@_x0001__x0001__x0001__x0001__x0001_ÀR@_x0001__x0001__x0001__x0001__x0001_ÀR@_x0001__x0001__x0001__x0001__x0001_ÀR@_x0001__x0001__x0001__x0001__x0001_ÀR@_x0001__x0001__x0001__x0001__x0001_ÀR@_x0001__x0001__x0001__x0001__x0001_ÀR@_x0001__x0001__x0001__x0001__x0001_ÀR@_x0001__x0002__x0001__x0001__x0001__x0001__x0001_ÀQ@_x0001__x0001__x0001__x0001__x0001_ÀR@_x0001__x0001__x0001__x0001__x0001_ÀR@_x0001__x0001__x0001__x0001__x0001_A@_x0001__x0001__x0001__x0001__x0001_ÀR@_x0001__x0001__x0001__x0001__x0001_ÀR@_x0001__x0001__x0001__x0001__x0001_ÀR@_x0001__x0001__x0001__x0001__x0001__x0001_L@_x0001__x0001__x0001__x0001__x0001_ÀR@_x0001__x0001__x0001__x0001__x0001_ÀR@_x0001__x0001__x0001__x0001__x0001_ÀR@_x0001__x0001__x0001__x0001__x0001_ÀR@_x0001__x0001__x0001__x0001__x0001_ÀR@_x0001__x0001__x0001__x0001__x0001__x0001_&lt;@_x0001__x0001__x0001__x0001__x0001_ÀR@_x0001__x0001__x0001__x0001__x0001_G@_x0001__x0001__x0001__x0001__x0001_ÀR@_x0001__x0001__x0001__x0001__x0001_B@_x0001__x0001__x0001__x0001__x0001_ÀR@_x0001__x0001__x0001__x0001__x0001_ÀR@_x0001__x0001__x0001__x0001__x0001_ÀR@_x0001__x0001__x0001__x0001__x0001_@@_x0001__x0001__x0001__x0001__x0001_ÀR@_x0001__x0001__x0001__x0001__x0001_ÀR@_x0001__x0001__x0001__x0001__x0001_ÀR@_x0001__x0001__x0001__x0001__x0001__x0001_;@_x0001__x0001__x0001__x0001__x0001__x0001_B@_x0001__x0001__x0001__x0001__x0001_ÀR@_x0001__x0001__x0001__x0001__x0001_ÀR@_x0001__x0001__x0001__x0001__x0001__x0001_:@_x0001__x0001__x0001__x0001__x0001_E@_x0001__x0001__x0001__x0001__x0001__x0002__x0001_ÀR@_x0001__x0001__x0001__x0001__x0001__x0001_:@_x0001__x0001__x0001__x0001__x0001_ÀR@_x0001__x0001__x0001__x0001__x0001_C@_x0001__x0001__x0001__x0001__x0001_ÀR@_x0001__x0001__x0001__x0001__x0001__x0001_&gt;@_x0001__x0001__x0001__x0001__x0001__x0001_@@_x0001__x0001__x0001__x0001__x0001_ÀR@_x0001__x0001__x0001__x0001__x0001_B@_x0001__x0001__x0001__x0001__x0001_ÀR@_x0001__x0001__x0001__x0001__x0001_H@_x0001__x0001__x0001__x0001__x0001_ÀR@_x0001__x0001__x0001__x0001__x0001__x0001_C@_x0001__x0001__x0001__x0001__x0001_ÀR@_x0001__x0001__x0001__x0001__x0001_ÀR@_x0001__x0001__x0001__x0001__x0001_ÀR@_x0001__x0001__x0001__x0001__x0001_ÀR@_x0001__x0001__x0001__x0001__x0001_H@_x0001__x0001__x0001__x0001__x0001_ÀR@_x0001__x0001__x0001__x0001__x0001__x0001_J@_x0001__x0001__x0001__x0001__x0001_ÀR@_x0001__x0001__x0001__x0001__x0001_ÀR@_x0001__x0001__x0001__x0001__x0001__x0001_@@_x0001__x0001__x0001__x0001__x0001_ÀR@_x0001__x0001__x0001__x0001__x0001_ÀR@_x0001__x0001__x0001__x0001__x0001_@R@_x0001__x0001__x0001__x0001__x0001_C@_x0001__x0001__x0001__x0001__x0001_ÀR@_x0001__x0001__x0001__x0001__x0001__x0001_?@_x0001__x0001__x0001__x0001__x0001_ÀR@_x0001__x0001__x0001__x0001__x0001_ÀR@_x0001__x0001__x0001__x0001__x0001__x0001_A@_x0001__x0002__x0001__x0001__x0001__x0001__x0001_ÀQ@_x0001__x0001__x0001__x0001__x0001_ÀR@_x0001__x0001__x0001__x0001__x0001_O@_x0001__x0001__x0001__x0001__x0001_ÀR@_x0001__x0001__x0001__x0001__x0001_ÀR@_x0001__x0001__x0001__x0001__x0001_ÀR@_x0001__x0001__x0001__x0001__x0001__x0001_&lt;@_x0001__x0001__x0001__x0001__x0001_ÀR@_x0001__x0001__x0001__x0001__x0001_ÀR@_x0001__x0001__x0001__x0001__x0001__x0001_J@_x0001__x0001__x0001__x0001__x0001_ÀR@_x0001__x0001__x0001__x0001__x0001_ÀR@_x0001__x0001__x0001__x0001__x0001_ÀR@_x0001__x0001__x0001__x0001__x0001_E@_x0001__x0001__x0001__x0001__x0001_ÀR@_x0001__x0001__x0001__x0001__x0001_ÀR@_x0001__x0001__x0001__x0001__x0001_ÀR@_x0001__x0001__x0001__x0001__x0001_ÀR@_x0001__x0001__x0001__x0001__x0001_ÀR@_x0001__x0001__x0001__x0001__x0001__x0001_E@_x0001__x0001__x0001__x0001__x0001__x0001_L@_x0001__x0001__x0001__x0001__x0001_ÀR@_x0001__x0001__x0001__x0001__x0001_@@_x0001__x0001__x0001__x0001__x0001_ÀR@_x0001__x0001__x0001__x0001__x0001_ÀR@_x0001__x0001__x0001__x0001__x0001__x0001_?@_x0001__x0001__x0001__x0001__x0001_ÀR@_x0001__x0001__x0001__x0001__x0001_ÀR@_x0001__x0001__x0001__x0001__x0001_B@_x0001__x0001__x0001__x0001__x0001_ÀR@_x0001__x0001__x0001__x0001__x0001_ÀR@_x0001__x0001__x0001__x0001__x0001__x0002__x0001__x0001_A@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H@_x0001__x0001__x0001__x0001__x0001_ÀR@_x0001__x0001__x0001__x0001__x0001_ÀR@_x0001__x0001__x0001__x0001__x0001__x0001_G@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F@_x0001__x0001__x0001__x0001__x0001_ÀR@_x0001__x0001__x0001__x0001__x0001_ÀR@_x0001__x0001__x0001__x0001__x0001_ÀR@_x0001__x0001__x0001__x0001__x0001_ÀR@_x0001__x0001__x0001__x0001__x0001__x0001_A@_x0001__x0001__x0001__x0001__x0001_ÀR@_x0001__x0001__x0001__x0001__x0001_ÀR@_x0001__x0002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H@_x0001__x0001__x0001__x0001__x0001__x0001_A@_x0001__x0001__x0001__x0001__x0001_ÀR@_x0001__x0001__x0001__x0001__x0001_ÀR@_x0001__x0001__x0001__x0001__x0001_ÀR@_x0001__x0001__x0001__x0001__x0001_ÀR@_x0001__x0001__x0001__x0001__x0001__x0001_=@_x0001__x0001__x0001__x0001__x0001_ÀR@_x0001__x0001__x0001__x0001__x0001_J@_x0001__x0001__x0001__x0001__x0001_ÀR@_x0001__x0001__x0001__x0001__x0001_E@_x0001__x0001__x0001__x0001__x0001_ÀR@_x0001__x0001__x0001__x0001__x0001__x0001_F@_x0001__x0001__x0001__x0001__x0001_ÀR@_x0001__x0001__x0001__x0001__x0001_ÀR@_x0001__x0001__x0001__x0001__x0001_ÀR@_x0001__x0001__x0001__x0001__x0001_ÀR@_x0001__x0001__x0001__x0001__x0001_ÀR@_x0001__x0001__x0001__x0001__x0001__x0002__x0001_ÀR@_x0001__x0001__x0001__x0001__x0001_@@_x0001__x0001__x0001__x0001__x0001_ÀR@_x0001__x0001__x0001__x0001__x0001_ÀR@_x0001__x0001__x0001__x0001__x0001_ÀR@_x0001__x0001__x0001__x0001__x0001_@R@_x0001__x0001__x0001__x0001__x0001_ÀR@_x0001__x0001__x0001__x0001__x0001__x0001_&lt;@_x0001__x0001__x0001__x0001__x0001__x0001_?@_x0001__x0001__x0001__x0001__x0001_ÀR@_x0001__x0001__x0001__x0001__x0001_ÀR@_x0001__x0001__x0001__x0001__x0001_ÀR@_x0001__x0001__x0001__x0001__x0001_ÀR@_x0001__x0001__x0001__x0001__x0001_ÀR@_x0001__x0001__x0001__x0001__x0001_H@_x0001__x0001__x0001__x0001__x0001_ÀR@_x0001__x0001__x0001__x0001__x0001_ÀR@_x0001__x0001__x0001__x0001__x0001_ÀR@_x0001__x0001__x0001__x0001__x0001_ÀR@_x0001__x0001__x0001__x0001__x0001_H@_x0001__x0001__x0001__x0001__x0001_ÀR@_x0001__x0001__x0001__x0001__x0001_ÀR@_x0001__x0001__x0001__x0001__x0001__x0001_8@_x0001__x0001__x0001__x0001__x0001_B@_x0001__x0001__x0001__x0001__x0001_ÀR@_x0001__x0001__x0001__x0001__x0001_ÀR@_x0001__x0001__x0001__x0001__x0001_E@_x0001__x0001__x0001__x0001__x0001_ÀR@_x0001__x0001__x0001__x0001__x0001_ÀR@_x0001__x0001__x0001__x0001__x0001__x0001_&gt;@_x0001__x0001__x0001__x0001__x0001_ÀR@_x0001__x0001__x0001__x0001__x0001_ÀR@_x0001__x0002__x0001__x0001__x0001__x0001__x0001__x0001_&lt;@_x0001__x0001__x0001__x0001__x0001__x0001_?@_x0001__x0001__x0001__x0001__x0001_ÀR@_x0001__x0001__x0001__x0001__x0001__x0001_O@_x0001__x0001__x0001__x0001__x0001_ÀR@_x0001__x0001__x0001__x0001__x0001_ÀR@_x0001__x0001__x0001__x0001__x0001_ÀR@_x0001__x0001__x0001__x0001__x0001__x0001_?@_x0001__x0001__x0001__x0001__x0001_ÀR@_x0001__x0001__x0001__x0001__x0001_ÀR@_x0001__x0001__x0001__x0001__x0001__x0001_J@_x0001__x0001__x0001__x0001__x0001_ÀR@_x0001__x0001__x0001__x0001__x0001_ÀR@_x0001__x0001__x0001__x0001__x0001__x0001_O@_x0001__x0001__x0001__x0001__x0001__x0001_H@_x0001__x0001__x0001__x0001__x0001__x0001_J@_x0001__x0001__x0001__x0001__x0001_ÀR@_x0001__x0001__x0001__x0001__x0001__x0001_G@_x0001__x0001__x0001__x0001__x0001_R@_x0001__x0001__x0001__x0001__x0001_ÀR@_x0001__x0001__x0001__x0001__x0001_ÀR@_x0001__x0001__x0001__x0001__x0001_C@_x0001__x0001__x0001__x0001__x0001_ÀR@_x0001__x0001__x0001__x0001__x0001__x0001_C@_x0001__x0001__x0001__x0001__x0001_ÀR@_x0001__x0001__x0001__x0001__x0001__x0001_J@_x0001__x0001__x0001__x0001__x0001_ÀR@_x0001__x0001__x0001__x0001__x0001_ÀR@_x0001__x0001__x0001__x0001__x0001_ÀR@_x0001__x0001__x0001__x0001__x0001_ÀR@_x0001__x0001__x0001__x0001__x0001_ÀR@_x0001__x0001__x0001__x0001__x0001__x0002__x0001_ÀR@_x0001__x0001__x0001__x0001__x0001_ÀR@_x0001__x0001__x0001__x0001__x0001_B@_x0001__x0001__x0001__x0001__x0001_@R@_x0001__x0001__x0001__x0001__x0001_ÀR@_x0001__x0001__x0001__x0001__x0001_ÀR@_x0001__x0001__x0001__x0001__x0001_ÀR@_x0001__x0001__x0001__x0001__x0001__x0001_A@_x0001__x0001__x0001__x0001__x0001_ÀR@_x0001__x0001__x0001__x0001__x0001_D@_x0001__x0001__x0001__x0001__x0001_ÀR@_x0001__x0001__x0001__x0001__x0001_ÀR@_x0001__x0001__x0001__x0001__x0001_@@_x0001__x0001__x0001__x0001__x0001_ÀR@_x0001__x0001__x0001__x0001__x0001_ÀR@_x0001__x0001__x0001__x0001__x0001_ÀR@_x0001__x0001__x0001__x0001__x0001_ÀR@_x0001__x0001__x0001__x0001__x0001__x0001_H@_x0001__x0001__x0001__x0001__x0001_ÀR@_x0001__x0001__x0001__x0001__x0001_ÀR@_x0001__x0001__x0001__x0001__x0001_ÀR@_x0001__x0001__x0001__x0001__x0001_ÀR@_x0001_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0002__x0001__x0001__x0001__x0001__x0001_ÀR@_x0001__x0001__x0001__x0001__x0001_ÀR@_x0001__x0001__x0001__x0001__x0001_B@_x0001__x0001__x0001__x0001__x0001__x0001_=@_x0001__x0001__x0001__x0001__x0001_ÀR@_x0001__x0001__x0001__x0001__x0001__x0001_A@_x0001__x0001__x0001__x0001__x0001_ÀR@_x0001__x0001__x0001__x0001__x0001_ÀR@_x0001__x0001__x0001__x0001__x0001_ÀR@_x0001__x0001__x0001__x0001__x0001_ÀR@_x0001__x0001__x0001__x0001__x0001_ÀR@_x0001__x0001__x0001__x0001__x0001_ÀR@_x0001__x0001__x0001__x0001__x0001__x0001_G@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lt;@_x0001__x0001__x0001__x0001__x0001_ÀR@_x0001__x0001__x0001__x0001__x0001_ÀR@_x0001__x0001__x0001__x0001__x0001__x0001_R@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ÀR@_x0001__x0001__x0001__x0001__x0001_ÀR@_x0001__x0001__x0001__x0001__x0001_@Q@_x0001__x0001__x0001__x0001__x0001_ÀR@_x0001__x0001__x0001__x0001__x0001_G@_x0001__x0001__x0001__x0001__x0001_ÀR@_x0001__x0001__x0001__x0001__x0001_ÀR@_x0001__x0001__x0001__x0001__x0001_ÀP@_x0001__x0001__x0001__x0001__x0001_ÀR@_x0001__x0001__x0001__x0001__x0001_L@_x0001__x0001__x0001__x0001__x0001_ÀR@_x0001__x0001__x0001__x0001__x0001_D@_x0001__x0001__x0001__x0001__x0001_ÀR@_x0001__x0001__x0001__x0001__x0001_ÀR@_x0001__x0001__x0001__x0001__x0001_ÀR@_x0001__x0001__x0001__x0001__x0001_G@_x0001__x0001__x0001__x0001__x0001_ÀR@_x0001__x0001__x0001__x0001__x0001_ÀR@_x0001__x0001__x0001__x0001__x0001__x0001_A@_x0001__x0001__x0001__x0001__x0001_ÀR@_x0001__x0001__x0001__x0001__x0001_L@_x0001__x0001__x0001__x0001__x0001__x0001_@@_x0001__x0001__x0001__x0001__x0001__x0001_&lt;@_x0001__x0001__x0001__x0001__x0001_ÀR@_x0001__x0001__x0001__x0001__x0001_ÀR@_x0001__x0001__x0001__x0001__x0001_ÀR@_x0001__x0001__x0001__x0001__x0001__x0001_K@_x0001__x0001__x0001__x0001__x0001_G@_x0001__x0001__x0001__x0001__x0001_ÀR@_x0001__x0001__x0001__x0001__x0001_ÀR@_x0001__x0001__x0001__x0001__x0001_C@_x0001__x0002__x0001__x0001__x0001__x0001__x0001__x0001_&gt;@_x0001__x0001__x0001__x0001__x0001_J@_x0001__x0001__x0001__x0001__x0001_ÀR@_x0001__x0001__x0001__x0001__x0001_@@_x0001__x0001__x0001__x0001__x0001_ÀR@_x0001__x0001__x0001__x0001__x0001_ÀR@_x0001__x0001__x0001__x0001__x0001_ÀR@_x0001__x0001__x0001__x0001__x0001_ÀR@_x0001__x0001__x0001__x0001__x0001_C@_x0001__x0001__x0001__x0001__x0001__x0001_P@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E@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D@_x0001__x0001__x0001__x0001__x0001__x0002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_x0001_?@_x0001__x0001__x0001__x0001__x0001_D@_x0001__x0001__x0001__x0001__x0001_ÀR@_x0001__x0001__x0001__x0001__x0001_@@_x0001__x0001__x0001__x0001__x0001__x0001_J@_x0001__x0001__x0001__x0001__x0001__x0001_@@_x0001__x0001__x0001__x0001__x0001__x0001_B@_x0001__x0001__x0001__x0001__x0001_ÀR@_x0001__x0001__x0001__x0001__x0001_ÀR@_x0001__x0001__x0001__x0001__x0001__x0001_?@_x0001__x0001__x0001__x0001__x0001__x0001_E@_x0001__x0001__x0001__x0001__x0001_ÀR@_x0001__x0001__x0001__x0001__x0001__x0001_B@_x0001__x0001__x0001__x0001__x0001_ÀR@_x0001__x0001__x0001__x0001__x0001_ÀR@_x0001__x0001__x0001__x0001__x0001_ÀR@_x0001__x0001__x0001__x0001__x0001__x0001_H@_x0001__x0001__x0001__x0001__x0001_ÀR@_x0001__x0001__x0001__x0001__x0001_ÀR@_x0001__x0001__x0001__x0001__x0001_ÀR@_x0001__x0001__x0001__x0001__x0001__x0001_C@_x0001__x0001__x0001__x0001__x0001__x0001_J@_x0001__x0001__x0001__x0001__x0001_ÀR@_x0001__x0002_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B@_x0001__x0001__x0001__x0001__x0001__x0001_;@_x0001__x0001__x0001__x0001__x0001_ÀR@_x0001__x0001__x0001__x0001__x0001__x0001_@@_x0001__x0001__x0001__x0001__x0001_@Q@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ÀR@_x0001__x0001__x0001__x0001__x0001__x0001_B@_x0001__x0001__x0001__x0001__x0001_ÀR@_x0001__x0001__x0001__x0001__x0001_ÀR@_x0001__x0001__x0001__x0001__x0001_E@_x0001__x0001__x0001__x0001__x0001_ÀR@_x0001__x0001__x0001__x0001__x0001_ÀR@_x0001__x0001__x0001__x0001__x0001_ÀR@_x0001__x0001__x0001__x0001__x0001_ÀR@_x0001__x0001__x0001__x0001__x0001__x0002__x0001_ÀR@_x0001__x0001__x0001__x0001__x0001__x0001_G@_x0001__x0001__x0001__x0001__x0001_ÀR@_x0001__x0001__x0001__x0001__x0001__x0001_@@_x0001__x0001__x0001__x0001__x0001_M@_x0001__x0001__x0001__x0001__x0001_ÀR@_x0001__x0001__x0001__x0001__x0001_ÀR@_x0001__x0001__x0001__x0001__x0001__x0001_&lt;@_x0001__x0001__x0001__x0001__x0001__x0001_G@_x0001__x0001__x0001__x0001__x0001_ÀR@_x0001__x0001__x0001__x0001__x0001_ÀR@_x0001__x0001__x0001__x0001__x0001__x0001_B@_x0001__x0001__x0001__x0001__x0001_E@_x0001__x0001__x0001__x0001__x0001_ÀR@_x0001__x0001__x0001__x0001__x0001_ÀR@_x0001__x0001__x0001__x0001__x0001_ÀR@_x0001__x0001__x0001__x0001__x0001__x0001_&lt;@_x0001__x0001__x0001__x0001__x0001_@@_x0001__x0001__x0001__x0001__x0001_ÀR@_x0001__x0001__x0001__x0001__x0001__x0001_8@_x0001__x0001__x0001__x0001__x0001__x0001_?@_x0001__x0001__x0001__x0001__x0001_ÀR@_x0001__x0001__x0001__x0001__x0001_ÀR@_x0001__x0001__x0001__x0001__x0001_C@_x0001__x0001__x0001__x0001__x0001_ÀR@_x0001__x0001__x0001__x0001__x0001_ÀR@_x0001__x0001__x0001__x0001__x0001_ÀR@_x0001__x0001__x0001__x0001__x0001_ÀR@_x0001__x0001__x0001__x0001__x0001_ÀR@_x0001__x0001__x0001__x0001__x0001_D@_x0001__x0001__x0001__x0001__x0001_ÀR@_x0001__x0001__x0001__x0001__x0001_@@_x0001__x0002__x0001__x0001__x0001__x0001__x0001_ÀR@_x0001__x0001__x0001__x0001__x0001_ÀR@_x0001__x0001__x0001__x0001__x0001_ÀR@_x0001__x0001__x0001__x0001__x0001_N@_x0001__x0001__x0001__x0001__x0001_ÀR@_x0001__x0001__x0001__x0001__x0001_@@_x0001__x0001__x0001__x0001__x0001__x0001_C@_x0001__x0001__x0001__x0001__x0001_ÀR@_x0001__x0001__x0001__x0001__x0001__x0001_C@_x0001__x0001__x0001__x0001__x0001_M@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_x0001_&gt;@_x0001__x0001__x0001__x0001__x0001_ÀR@_x0001__x0001__x0001__x0001__x0001__x0001_:@_x0001__x0001__x0001__x0001__x0001_ÀR@_x0001__x0001__x0001__x0001__x0001_ÀR@_x0001__x0001__x0001__x0001__x0001__x0001_M@_x0001__x0001__x0001__x0001__x0001_ÀR@_x0001__x0001__x0001__x0001__x0001_ÀR@_x0001__x0001__x0001__x0001__x0001_ÀR@_x0001__x0001__x0001__x0001__x0001_ÀR@_x0001__x0001__x0001__x0001__x0001_N@_x0001__x0001__x0001__x0001__x0001_ÀR@_x0001__x0001__x0001__x0001__x0001_ÀR@_x0001__x0001__x0001__x0001__x0001__x0002__x0001_ÀR@_x0001__x0001__x0001__x0001__x0001_ÀR@_x0001__x0001__x0001__x0001__x0001_ÀR@_x0001__x0001__x0001__x0001__x0001_ÀR@_x0001__x0001__x0001__x0001__x0001_ÀR@_x0001__x0001__x0001__x0001__x0001_B@_x0001__x0001__x0001__x0001__x0001_ÀR@_x0001__x0001__x0001__x0001__x0001_H@_x0001__x0001__x0001__x0001__x0001_ÀR@_x0001__x0001__x0001__x0001__x0001__x0001_A@_x0001__x0001__x0001__x0001__x0001_ÀR@_x0001_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L@_x0001__x0001__x0001__x0001__x0001__x0001_@@_x0001__x0001__x0001__x0001__x0001_ÀR@_x0001__x0001__x0001__x0001__x0001_ÀR@_x0001__x0001__x0001__x0001__x0001_ÀR@_x0001__x0001__x0001__x0001__x0001_ÀR@_x0001__x0001__x0001__x0001__x0001__x0001_F@_x0001__x0002__x0001__x0001__x0001__x0001__x0001_ÀR@_x0001__x0001__x0001__x0001__x0001__x0001_=@_x0001__x0001__x0001__x0001__x0001_ÀR@_x0001__x0001__x0001__x0001__x0001_ÀR@_x0001__x0001__x0001__x0001__x0001_ÀR@_x0001__x0001__x0001__x0001__x0001_ÀR@_x0001__x0001__x0001__x0001__x0001__x0001_E@_x0001__x0001__x0001__x0001__x0001_ÀR@_x0001__x0001__x0001__x0001__x0001_ÀR@_x0001__x0001__x0001__x0001__x0001_H@_x0001__x0001__x0001__x0001__x0001__x0001_=@_x0001__x0001__x0001__x0001__x0001_ÀR@_x0001__x0001__x0001__x0001__x0001_ÀR@_x0001__x0001__x0001__x0001__x0001__x0001_K@_x0001__x0001__x0001__x0001__x0001_ÀR@_x0001__x0001__x0001__x0001__x0001__x0001_E@_x0001__x0001__x0001__x0001__x0001__x0001_C@_x0001__x0001__x0001__x0001__x0001_ÀR@_x0001__x0001__x0001__x0001__x0001_ÀR@_x0001__x0001__x0001__x0001__x0001_ÀR@_x0001__x0001__x0001__x0001__x0001_ÀR@_x0001__x0001__x0001__x0001__x0001__x0001_F@_x0001__x0001__x0001__x0001__x0001_ÀR@_x0001__x0001__x0001__x0001__x0001_ÀR@_x0001__x0001__x0001__x0001__x0001_ÀR@_x0001__x0001__x0001__x0001__x0001_ÀR@_x0001__x0001__x0001__x0001__x0001_ÀR@_x0001__x0001__x0001__x0001__x0001_ÀR@_x0001__x0001__x0001__x0001__x0001__x0001_&lt;@_x0001__x0001__x0001__x0001__x0001_B@_x0001__x0001__x0001__x0001__x0001_ÀR@_x0001__x0001__x0001__x0001__x0001__x0002__x0001_ÀR@_x0001__x0001__x0001__x0001__x0001_ÀR@_x0001__x0001__x0001__x0001__x0001_ÀR@_x0001__x0001__x0001__x0001__x0001_ÀR@_x0001__x0001__x0001__x0001__x0001_ÀR@_x0001__x0001__x0001__x0001__x0001__x0001_L@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_x0001__x0001__x0001__x0001__x0001_ÀR@_x0001_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_x0001_C@_x0001__x0001__x0001__x0001__x0001_ÀR@_x0001__x0001__x0001__x0001__x0001__x0001_=@_x0001__x0001__x0001__x0001__x0001_ÀR@_x0001__x0002__x0001__x0001__x0001__x0001__x0001_ÀR@_x0001__x0001__x0001__x0001__x0001_ÀR@_x0001__x0001__x0001__x0001__x0001__x0001_K@_x0001__x0001__x0001__x0001__x0001_ÀR@_x0001__x0001__x0001__x0001__x0001__x0001_H@_x0001__x0001__x0001__x0001__x0001__x0001_@@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_x0001_A@_x0001__x0001__x0001__x0001__x0001_ÀR@_x0001__x0001__x0001__x0001__x0001_ÀR@_x0001__x0001__x0001__x0001__x0001_ÀR@_x0001__x0001__x0001__x0001__x0001__x0001_&lt;@_x0001__x0001__x0001__x0001__x0001__x0001_J@_x0001__x0001__x0001__x0001__x0001_ÀR@_x0001__x0001__x0001__x0001__x0001_ÀR@_x0001__x0001__x0001__x0001__x0001_ÀR@_x0001__x0001__x0001__x0001__x0001_ÀR@_x0001__x0001__x0001__x0001__x0001_ÀQ@_x0001__x0001__x0001__x0001__x0001_ÀR@_x0001__x0001__x0001__x0001__x0001_ÀR@_x0001__x0001__x0001__x0001__x0001_ÀR@_x0001__x0001__x0001__x0001__x0001_C@_x0001__x0001__x0001__x0001__x0001_ÀR@_x0001__x0001__x0001__x0001__x0001__x0002__x0001__x0001_R@_x0001__x0001__x0001__x0001__x0001_ÀR@_x0001__x0001__x0001__x0001__x0001_ÀR@_x0001__x0001__x0001__x0001__x0001_ÀR@_x0001__x0001__x0001__x0001__x0001__x0001_B@_x0001__x0001__x0001__x0001__x0001_ÀR@_x0001__x0001__x0001__x0001__x0001_ÀR@_x0001__x0001__x0001__x0001__x0001_ÀR@_x0001__x0001__x0001__x0001__x0001_D@_x0001__x0001__x0001__x0001__x0001_ÀR@_x0001__x0001__x0001__x0001__x0001_@R@_x0001__x0001__x0001__x0001__x0001_ÀR@_x0001__x0001__x0001__x0001__x0001_ÀR@_x0001__x0001__x0001__x0001__x0001_ÀR@_x0001__x0001__x0001__x0001__x0001__x0001_P@_x0001__x0001__x0001__x0001__x0001_ÀR@_x0001__x0001__x0001__x0001__x0001_@@_x0001__x0001__x0001__x0001__x0001_ÀR@_x0001__x0001__x0001__x0001__x0001_ÀR@_x0001__x0001__x0001__x0001__x0001_ÀR@_x0001__x0001__x0001__x0001__x0001_ÀR@_x0001__x0001__x0001__x0001__x0001__x0001_G@_x0001__x0001__x0001__x0001__x0001_ÀR@_x0001__x0001__x0001__x0001__x0001_ÀR@_x0001__x0001__x0001__x0001__x0001__x0001_E@_x0001__x0001__x0001__x0001__x0001_ÀR@_x0001__x0001__x0001__x0001__x0001_D@_x0001__x0001__x0001__x0001__x0001__x0001_&lt;@_x0001__x0001__x0001__x0001__x0001_ÀR@_x0001__x0001__x0001__x0001__x0001__x0001_P@_x0001__x0001__x0001__x0001__x0001_ÀR@_x0001__x0001__x0001__x0001__x0001_ÀR@_x0001__x0002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N@_x0001__x0001__x0001__x0001__x0001_@Q@_x0001__x0001__x0001__x0001__x0001__x0001_O@_x0001__x0001__x0001__x0001__x0001_E@_x0001__x0001__x0001__x0001__x0001_ÀR@_x0001__x0001__x0001__x0001__x0001_ÀR@_x0001__x0001__x0001__x0001__x0001_ÀR@_x0001__x0001__x0001__x0001__x0001_ÀR@_x0001__x0001__x0001__x0001__x0001_ÀR@_x0001__x0001__x0001__x0001__x0001_O@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B@_x0001__x0001__x0001__x0001__x0001_ÀR@_x0001__x0001__x0001__x0001__x0001_ÀR@_x0001__x0001__x0001__x0001__x0001__x0001_A@_x0001__x0001__x0001__x0001__x0001__x0002__x0001_ÀR@_x0001__x0001__x0001__x0001__x0001_ÀR@_x0001__x0001__x0001__x0001__x0001_ÀR@_x0001__x0001__x0001__x0001__x0001_ÀR@_x0001__x0001__x0001__x0001__x0001_ÀR@_x0001__x0001__x0001__x0001__x0001__x0001_K@_x0001__x0001__x0001__x0001__x0001_ÀR@_x0001__x0001__x0001__x0001__x0001_ÀR@_x0001__x0001__x0001__x0001__x0001_ÀR@_x0001__x0001__x0001__x0001__x0001_ÀR@_x0001__x0001__x0001__x0001__x0001__x0001_G@_x0001__x0001__x0001__x0001__x0001__x0001_=@_x0001__x0001__x0001__x0001__x0001_ÀR@_x0001__x0001__x0001__x0001__x0001_L@_x0001__x0001__x0001__x0001__x0001_ÀR@_x0001__x0001__x0001__x0001__x0001_ÀR@_x0001__x0001__x0001__x0001__x0001_ÀR@_x0001__x0001__x0001__x0001__x0001_H@_x0001__x0001__x0001__x0001__x0001_ÀR@_x0001__x0001__x0001__x0001__x0001_ÀR@_x0001__x0001__x0001__x0001__x0001_ÀR@_x0001__x0001__x0001__x0001__x0001_ÀR@_x0001__x0001__x0001__x0001__x0001_ÀR@_x0001__x0001__x0001__x0001__x0001_ÀR@_x0001__x0001__x0001__x0001__x0001_P@_x0001__x0001__x0001__x0001__x0001_ÀR@_x0001__x0001__x0001__x0001__x0001_ÀR@_x0001__x0001__x0001__x0001__x0001__x0001_K@_x0001__x0001__x0001__x0001__x0001_ÀR@_x0001__x0001__x0001__x0001__x0001_ÀR@_x0001__x0001__x0001__x0001__x0001_ÀR@_x0001__x0001__x0001__x0001__x0001__x0001_B@_x0001__x0002__x0001__x0001__x0001__x0001__x0001_ÀR@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_x0001_8@_x0001__x0001__x0001__x0001__x0001_ÀR@_x0001__x0001__x0001__x0001__x0001_ÀR@_x0001__x0001__x0001__x0001__x0001_ÀR@_x0001__x0001__x0001__x0001__x0001__x0001_9@_x0001__x0001__x0001__x0001__x0001_ÀR@_x0001__x0001__x0001__x0001__x0001_M@_x0001__x0001__x0001__x0001__x0001_ÀR@_x0001__x0001__x0001__x0001__x0001_C@_x0001__x0001__x0001__x0001__x0001__x0001_R@_x0001__x0001__x0001__x0001__x0001_ÀR@_x0001__x0001__x0001__x0001__x0001__x0001_C@_x0001__x0001__x0001__x0001__x0001_ÀR@_x0001__x0001__x0001__x0001__x0001_ÀR@_x0001__x0001__x0001__x0001__x0001_ÀR@_x0001__x0001__x0001__x0001__x0001_ÀR@_x0001__x0001__x0001__x0001__x0001_ÀR@_x0001__x0001__x0001__x0001__x0001_A@_x0001__x0001__x0001__x0001__x0001_ÀR@_x0001__x0001__x0001__x0001__x0001_ÀR@_x0001__x0001__x0001__x0001__x0001__x0001_?@_x0001__x0001__x0001__x0001__x0001_ÀR@_x0001__x0001__x0001__x0001__x0001_ÀR@_x0001__x0001__x0001__x0001__x0001__x0002__x0001_ÀR@_x0001__x0001__x0001__x0001__x0001_ÀR@_x0001__x0001__x0001__x0001__x0001_ÀR@_x0001__x0001__x0001__x0001__x0001_H@_x0001__x0001__x0001__x0001__x0001_ÀR@_x0001__x0001__x0001__x0001__x0001_ÀR@_x0001__x0001__x0001__x0001__x0001_ÀR@_x0001__x0001__x0001__x0001__x0001_ÀR@_x0001__x0001__x0001__x0001__x0001_ÀR@_x0001__x0001__x0001__x0001__x0001__x0001_J@_x0001__x0001__x0001__x0001__x0001_ÀR@_x0001__x0001__x0001__x0001__x0001_ÀR@_x0001__x0001__x0001__x0001__x0001_ÀR@_x0001__x0001__x0001__x0001__x0001_ÀR@_x0001__x0001__x0001__x0001__x0001__x0001_=@_x0001__x0001__x0001__x0001__x0001_ÀR@_x0001__x0001__x0001__x0001__x0001__x0001_;@_x0001__x0001__x0001__x0001__x0001__x0001_9@_x0001__x0001__x0001__x0001__x0001_ÀR@_x0001__x0001__x0001__x0001__x0001__x0001_&lt;@_x0001__x0001__x0001__x0001__x0001__x0001_E@_x0001__x0001__x0001__x0001__x0001_ÀR@_x0001__x0001__x0001__x0001__x0001__x0001_F@_x0001__x0001__x0001__x0001__x0001__x0001_F@_x0001__x0001__x0001__x0001__x0001_ÀR@_x0001__x0001__x0001__x0001__x0001_@@_x0001__x0001__x0001__x0001__x0001__x0001_Q@_x0001__x0001__x0001__x0001__x0001_ÀR@_x0001__x0001__x0001__x0001__x0001_ÀR@_x0001__x0001__x0001__x0001__x0001__x0001_Q@_x0001__x0001__x0001__x0001__x0001__x0001_A@_x0001__x0001__x0001__x0001__x0001_ÀR@_x0001__x0002__x0001__x0001__x0001__x0001__x0001_ÀR@_x0001__x0001__x0001__x0001__x0001_C@_x0001__x0001__x0001__x0001__x0001_ÀR@_x0001__x0001__x0001__x0001__x0001_ÀR@_x0001__x0001__x0001__x0001__x0001_ÀR@_x0001__x0001__x0001__x0001__x0001_ÀR@_x0001__x0001__x0001__x0001__x0001_J@_x0001__x0001__x0001__x0001__x0001_ÀR@_x0001__x0001__x0001__x0001__x0001_D@_x0001__x0001__x0001__x0001__x0001_ÀR@_x0001__x0001__x0001__x0001__x0001__x0001_G@_x0001__x0001__x0001__x0001__x0001_ÀR@_x0001__x0001__x0001__x0001__x0001__x0001_H@_x0001__x0001__x0001__x0001__x0001__x0001_A@_x0001__x0001__x0001__x0001__x0001_ÀR@_x0001__x0001__x0001__x0001__x0001__x0001_K@_x0001__x0001__x0001__x0001__x0001__x0001_K@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B@_x0001__x0001__x0001__x0001__x0001_ÀR@_x0001__x0001__x0001__x0001__x0001_N@_x0001__x0001__x0001__x0001__x0001__x0001_B@_x0001__x0001__x0001__x0001__x0001_ÀR@_x0001__x0001__x0001__x0001__x0001_ÀR@_x0001__x0001__x0001__x0001__x0001__x0002__x0001_ÀR@_x0001__x0001__x0001__x0001__x0001_ÀR@_x0001__x0001__x0001__x0001__x0001_ÀR@_x0001__x0001__x0001__x0001__x0001_B@_x0001__x0001__x0001__x0001__x0001__x0001_&lt;@_x0001__x0001__x0001__x0001__x0001_ÀR@_x0001__x0001__x0001__x0001__x0001_ÀR@_x0001__x0001__x0001__x0001__x0001__x0001_;@_x0001__x0001__x0001__x0001__x0001_L@_x0001__x0001__x0001__x0001__x0001_ÀR@_x0001__x0001__x0001__x0001__x0001__x0001_9@_x0001__x0001__x0001__x0001__x0001_ÀR@_x0001__x0001__x0001__x0001__x0001_ÀR@_x0001__x0001__x0001__x0001__x0001_M@_x0001__x0001__x0001__x0001__x0001_ÀR@_x0001__x0001__x0001__x0001__x0001_ÀR@_x0001__x0001__x0001__x0001__x0001_D@_x0001__x0001__x0001__x0001__x0001_ÀR@_x0001__x0001__x0001__x0001__x0001_A@_x0001__x0001__x0001__x0001__x0001__x0001_H@_x0001__x0001__x0001__x0001__x0001_ÀR@_x0001__x0001__x0001__x0001__x0001__x0001_E@_x0001__x0001__x0001__x0001__x0001_ÀR@_x0001__x0001__x0001__x0001__x0001_ÀR@_x0001__x0001__x0001__x0001__x0001_ÀR@_x0001__x0001__x0001__x0001__x0001_C@_x0001__x0001__x0001__x0001__x0001__x0001_K@_x0001__x0001__x0001__x0001__x0001_ÀR@_x0001__x0001__x0001__x0001__x0001_ÀR@_x0001__x0001__x0001__x0001__x0001__x0001_=@_x0001__x0001__x0001__x0001__x0001_H@_x0001__x0001__x0001__x0001__x0001__x0001_Q@_x0001__x0002__x0001__x0001__x0001__x0001__x0001__x0001_A@_x0001__x0001__x0001__x0001__x0001_ÀR@_x0001__x0001__x0001__x0001__x0001_ÀR@_x0001__x0001__x0001__x0001__x0001_ÀR@_x0001__x0001__x0001__x0001__x0001__x0001_R@_x0001__x0001__x0001__x0001__x0001_ÀR@_x0001__x0001__x0001__x0001__x0001_ÀR@_x0001__x0001__x0001__x0001__x0001_B@_x0001__x0001__x0001__x0001__x0001_ÀR@_x0001__x0001__x0001__x0001__x0001__x0001_;@_x0001__x0001__x0001__x0001__x0001_C@_x0001__x0001__x0001__x0001__x0001_ÀR@_x0001__x0001__x0001__x0001__x0001_ÀR@_x0001__x0001__x0001__x0001__x0001_ÀR@_x0001__x0001__x0001__x0001__x0001__x0001_=@_x0001__x0001__x0001__x0001__x0001_B@_x0001__x0001__x0001__x0001__x0001__x0001_R@_x0001__x0001__x0001__x0001__x0001_D@_x0001__x0001__x0001__x0001__x0001_ÀR@_x0001__x0001__x0001__x0001__x0001_ÀR@_x0001__x0001__x0001__x0001__x0001_ÀR@_x0001__x0001__x0001__x0001__x0001_B@_x0001__x0001__x0001__x0001__x0001__x0001_A@_x0001__x0001__x0001__x0001__x0001__x0001_C@_x0001__x0001__x0001__x0001__x0001_E@_x0001__x0001__x0001__x0001__x0001_B@_x0001__x0001__x0001__x0001__x0001_ÀR@_x0001__x0001__x0001__x0001__x0001_ÀR@_x0001__x0001__x0001__x0001__x0001_ÀR@_x0001__x0001__x0001__x0001__x0001_ÀR@_x0001__x0001__x0001__x0001__x0001__x0001_:@_x0001__x0001__x0001__x0001__x0001__x0002__x0001__x0001_G@_x0001__x0001__x0001__x0001__x0001_ÀR@_x0001__x0001__x0001__x0001__x0001_E@_x0001__x0001__x0001__x0001__x0001__x0001_E@_x0001__x0001__x0001__x0001__x0001_ÀR@_x0001__x0001__x0001__x0001__x0001_ÀR@_x0001__x0001__x0001__x0001__x0001__x0001_G@_x0001__x0001__x0001__x0001__x0001_ÀR@_x0001__x0001__x0001__x0001__x0001_R@_x0001__x0001__x0001__x0001__x0001_ÀR@_x0001__x0001__x0001__x0001__x0001_ÀR@_x0001__x0001__x0001__x0001__x0001_ÀR@_x0001__x0001__x0001__x0001__x0001_ÀR@_x0001__x0001__x0001__x0001__x0001__x0001_O@_x0001__x0001__x0001__x0001__x0001_ÀR@_x0001__x0001__x0001__x0001__x0001_ÀR@_x0001__x0001__x0001__x0001__x0001_ÀR@_x0001__x0001__x0001__x0001__x0001_ÀP@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lt;@_x0001__x0001__x0001__x0001__x0001__x0001_C@_x0001__x0001__x0001__x0001__x0001_ÀR@_x0001__x0001__x0001__x0001__x0001_ÀR@_x0001__x0002__x0001__x0001__x0001__x0001__x0001_ÀR@_x0001__x0001__x0001__x0001__x0001_@@_x0001__x0001__x0001__x0001__x0001__x0001_Q@_x0001__x0001__x0001__x0001__x0001_ÀR@_x0001__x0001__x0001__x0001__x0001__x0001_:@_x0001__x0001__x0001__x0001__x0001_ÀR@_x0001__x0001__x0001__x0001__x0001_ÀR@_x0001__x0001__x0001__x0001__x0001__x0001_H@_x0001__x0001__x0001__x0001__x0001_ÀR@_x0001__x0001__x0001__x0001__x0001__x0001_F@_x0001__x0001__x0001__x0001__x0001__x0001_F@_x0001__x0001__x0001__x0001__x0001__x0001_:@_x0001__x0001__x0001__x0001__x0001__x0001_A@_x0001__x0001__x0001__x0001__x0001_ÀR@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M@_x0001__x0001__x0001__x0001__x0001_ÀR@_x0001__x0001__x0001__x0001__x0001_ÀR@_x0001__x0001__x0001__x0001__x0001_ÀR@_x0001__x0001__x0001__x0001__x0001_G@_x0001__x0001__x0001__x0001__x0001_N@_x0001__x0001__x0001__x0001__x0001_ÀR@_x0001__x0001__x0001__x0001__x0001_ÀR@_x0001__x0001__x0001__x0001__x0001_ÀR@_x0001__x0001__x0001__x0001__x0001__x0002__x0001_ÀR@_x0001__x0001__x0001__x0001__x0001_P@_x0001__x0001__x0001__x0001__x0001_ÀR@_x0001__x0001__x0001__x0001__x0001_ÀR@_x0001__x0001__x0001__x0001__x0001_ÀR@_x0001__x0001__x0001__x0001__x0001_ÀR@_x0001__x0001__x0001__x0001__x0001_ÀR@_x0001__x0001__x0001__x0001__x0001_ÀR@_x0001__x0001__x0001__x0001__x0001__x0001_M@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B@_x0001__x0001__x0001__x0001__x0001__x0001_=@_x0001__x0001__x0001__x0001__x0001_@Q@_x0001__x0001__x0001__x0001__x0001_ÀR@_x0001__x0001__x0001__x0001__x0001_ÀR@_x0001__x0001__x0001__x0001__x0001_ÀR@_x0001__x0001__x0001__x0001__x0001_ÀR@_x0001__x0001__x0001__x0001__x0001__x0001_8@_x0001__x0001__x0001__x0001__x0001__x0001_C@_x0001__x0001__x0001__x0001__x0001_ÀR@_x0001__x0001__x0001__x0001__x0001_ÀR@_x0001__x0001__x0001__x0001__x0001_ÀR@_x0001__x0001__x0001__x0001__x0001_ÀR@_x0001__x0001__x0001__x0001__x0001__x0001_&lt;@_x0001__x0002__x0001__x0001__x0001__x0001__x0001_ÀR@_x0001__x0001__x0001__x0001__x0001_ÀR@_x0001__x0001__x0001__x0001__x0001_ÀR@_x0001__x0001__x0001__x0001__x0001_ÀR@_x0001__x0001__x0001__x0001__x0001_ÀR@_x0001__x0001__x0001__x0001__x0001_ÀR@_x0001__x0001__x0001__x0001__x0001_N@_x0001__x0001__x0001__x0001__x0001_ÀR@_x0001__x0001__x0001__x0001__x0001__x0001_E@_x0001__x0001__x0001__x0001__x0001_ÀR@_x0001__x0001__x0001__x0001__x0001_ÀR@_x0001__x0001__x0001__x0001__x0001_ÀR@_x0001__x0001__x0001__x0001__x0001_ÀR@_x0001__x0001__x0001__x0001__x0001_ÀR@_x0001__x0001__x0001__x0001__x0001__x0001_Q@_x0001__x0001__x0001__x0001__x0001_ÀR@_x0001__x0001__x0001__x0001__x0001_R@_x0001__x0001__x0001__x0001__x0001_O@_x0001__x0001__x0001__x0001__x0001__x0001_8@_x0001__x0001__x0001__x0001__x0001_ÀR@_x0001__x0001__x0001__x0001__x0001_ÀR@_x0001__x0001__x0001__x0001__x0001_ÀR@_x0001__x0001__x0001__x0001__x0001_ÀR@_x0001__x0001__x0001__x0001__x0001_J@_x0001__x0001__x0001__x0001__x0001_ÀR@_x0001__x0001__x0001__x0001__x0001_B@_x0001__x0001__x0001__x0001__x0001_N@_x0001__x0001__x0001__x0001__x0001_ÀR@_x0001__x0001__x0001__x0001__x0001_ÀR@_x0001__x0001__x0001__x0001__x0001_ÀR@_x0001__x0001__x0001__x0001__x0001_ÀR@_x0001__x0001__x0001__x0001__x0001__x0002__x0001_ÀR@_x0001__x0001__x0001__x0001__x0001_ÀR@_x0001__x0001__x0001__x0001__x0001_ÀR@_x0001__x0001__x0001__x0001__x0001_ÀR@_x0001__x0001__x0001__x0001__x0001_ÀR@_x0001__x0001__x0001__x0001__x0001__x0001_O@_x0001__x0001__x0001__x0001__x0001_ÀR@_x0001__x0001__x0001__x0001__x0001_ÀR@_x0001__x0001__x0001__x0001__x0001_ÀR@_x0001__x0001__x0001__x0001__x0001_ÀR@_x0001__x0001__x0001__x0001__x0001__x0001_L@_x0001__x0001__x0001__x0001__x0001_ÀR@_x0001__x0001__x0001__x0001__x0001_ÀR@_x0001__x0001__x0001__x0001__x0001_ÀR@_x0001__x0001__x0001__x0001__x0001_ÀR@_x0001__x0001__x0001__x0001__x0001_ÀR@_x0001__x0001__x0001__x0001__x0001__x0001_L@_x0001__x0001__x0001__x0001__x0001_ÀR@_x0001__x0001__x0001__x0001__x0001_B@_x0001__x0001__x0001__x0001__x0001_ÀR@_x0001__x0001__x0001__x0001__x0001_ÀR@_x0001__x0001__x0001__x0001__x0001_ÀR@_x0001__x0001__x0001__x0001__x0001_ÀR@_x0001__x0001__x0001__x0001__x0001_ÀR@_x0001__x0001__x0001__x0001__x0001_I@_x0001__x0001__x0001__x0001__x0001_E@_x0001__x0001__x0001__x0001__x0001_ÀR@_x0001__x0001__x0001__x0001__x0001_ÀR@_x0001__x0001__x0001__x0001__x0001_ÀR@_x0001__x0001__x0001__x0001__x0001_ÀR@_x0001__x0001__x0001__x0001__x0001_ÀR@_x0001__x0001__x0001__x0001__x0001_ÀR@_x0001__x0002__x0001__x0001__x0001__x0001__x0001_ÀR@_x0001__x0001__x0001__x0001__x0001_ÀR@_x0001__x0001__x0001__x0001__x0001_ÀR@_x0001__x0001__x0001__x0001__x0001_ÀR@_x0001__x0001__x0001__x0001__x0001__x0001_H@_x0001__x0001__x0001__x0001__x0001_ÀR@_x0001__x0001__x0001__x0001__x0001_ÀR@_x0001__x0001__x0001__x0001__x0001__x0001_G@_x0001__x0001__x0001__x0001__x0001__x0001_H@_x0001__x0001__x0001__x0001__x0001_ÀR@_x0001__x0001__x0001__x0001__x0001__x0001_?@_x0001__x0001__x0001__x0001__x0001_ÀR@_x0001__x0001__x0001__x0001__x0001__x0001_F@_x0001__x0001__x0001__x0001__x0001__x0001_B@_x0001__x0001__x0001__x0001__x0001_ÀR@_x0001__x0001__x0001__x0001__x0001_ÀR@_x0001__x0001__x0001__x0001__x0001_ÀR@_x0001__x0001__x0001__x0001__x0001_B@_x0001__x0001__x0001__x0001__x0001_ÀR@_x0001__x0001__x0001__x0001__x0001__x0001_E@_x0001__x0001__x0001__x0001__x0001__x0001_&lt;@_x0001__x0001__x0001__x0001__x0001_ÀR@_x0001__x0001__x0001__x0001__x0001__x0001_J@_x0001__x0001__x0001__x0001__x0001_ÀR@_x0001__x0001__x0001__x0001__x0001__x0001_E@_x0001__x0001__x0001__x0001__x0001__x0001_C@_x0001__x0001__x0001__x0001__x0001_ÀR@_x0001__x0001__x0001__x0001__x0001_@@_x0001__x0001__x0001__x0001__x0001_ÀR@_x0001__x0001__x0001__x0001__x0001_ÀR@_x0001__x0001__x0001__x0001__x0001_ÀR@_x0001__x0001__x0001__x0001__x0001__x0002__x0001__x0001_8@_x0001__x0001__x0001__x0001__x0001_ÀR@_x0001__x0001__x0001__x0001__x0001__x0001_E@_x0001__x0001__x0001__x0001__x0001_O@_x0001__x0001__x0001__x0001__x0001_ÀR@_x0001__x0001__x0001__x0001__x0001__x0001_G@_x0001__x0001__x0001__x0001__x0001_ÀR@_x0001__x0001__x0001__x0001__x0001_ÀR@_x0001__x0001__x0001__x0001__x0001_ÀR@_x0001__x0001__x0001__x0001__x0001_ÀR@_x0001__x0001__x0001__x0001__x0001_ÀR@_x0001__x0001__x0001__x0001__x0001_P@_x0001__x0001__x0001__x0001__x0001_ÀR@_x0001__x0001__x0001__x0001__x0001_N@_x0001__x0001__x0001__x0001__x0001__x0001_;@_x0001__x0001__x0001__x0001__x0001_ÀR@_x0001__x0001__x0001__x0001__x0001_ÀR@_x0001__x0001__x0001__x0001__x0001_ÀR@_x0001__x0001__x0001__x0001__x0001__x0001_=@_x0001__x0001__x0001__x0001__x0001_ÀR@_x0001__x0001__x0001__x0001__x0001__x0001_G@_x0001__x0001__x0001__x0001__x0001__x0001_A@_x0001__x0001__x0001__x0001__x0001_G@_x0001__x0001__x0001__x0001__x0001_@@_x0001__x0001__x0001__x0001__x0001_ÀR@_x0001__x0001__x0001__x0001__x0001_ÀR@_x0001__x0001__x0001__x0001__x0001_ÀR@_x0001__x0001__x0001__x0001__x0001__x0001_C@_x0001__x0001__x0001__x0001__x0001__x0001_&lt;@_x0001__x0001__x0001__x0001__x0001_ÀR@_x0001__x0001__x0001__x0001__x0001_ÀR@_x0001__x0001__x0001__x0001__x0001__x0001_P@_x0001__x0002__x0001__x0001__x0001__x0001__x0001_ÀR@_x0001__x0001__x0001__x0001__x0001_ÀR@_x0001__x0001__x0001__x0001__x0001_ÀR@_x0001__x0001__x0001__x0001__x0001_ÀR@_x0001__x0001__x0001__x0001__x0001__x0001_&lt;@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A@_x0001__x0001__x0001__x0001__x0001__x0001_C@_x0001__x0001__x0001__x0001__x0001_ÀR@_x0001__x0001__x0001__x0001__x0001_ÀR@_x0001__x0001__x0001__x0001__x0001__x0001_Q@_x0001__x0001__x0001__x0001__x0001__x0001_A@_x0001__x0001__x0001__x0001__x0001__x0001_B@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0002__x0001__x0001_C@_x0001__x0001__x0001__x0001__x0001_ÀR@_x0001__x0001__x0001__x0001__x0001__x0001_B@_x0001__x0001__x0001__x0001__x0001_ÀR@_x0001__x0001__x0001__x0001__x0001_ÀR@_x0001__x0001__x0001__x0001__x0001_ÀR@_x0001__x0001__x0001__x0001__x0001__x0001_L@_x0001__x0001__x0001__x0001__x0001_ÀR@_x0001__x0001__x0001__x0001__x0001__x0001_O@_x0001__x0001__x0001__x0001__x0001__x0001_&lt;@_x0001__x0001__x0001__x0001__x0001__x0001_=@_x0001__x0001__x0001__x0001__x0001__x0001_G@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_x0001__x0001__x0001__x0001__x0001_ÀR@_x0001__x0001__x0001__x0001__x0001_ÀR@_x0001__x0001__x0001__x0001__x0001_ÀR@_x0001__x0001__x0001__x0001__x0001_ÀR@_x0001__x0001__x0001__x0001__x0001__x0001_M@_x0001__x0001__x0001__x0001__x0001_ÀR@_x0001__x0001__x0001__x0001__x0001_ÀR@_x0001__x0001__x0001__x0001__x0001_ÀR@_x0001__x0001__x0001__x0001__x0001_ÀR@_x0001__x0001__x0001__x0001__x0001_ÀR@_x0001__x0002__x0001__x0001__x0001__x0001__x0001_ÀR@_x0001__x0001__x0001__x0001__x0001_ÀR@_x0001__x0001__x0001__x0001__x0001__x0001_&lt;@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O@_x0001__x0001__x0001__x0001__x0001__x0001_P@_x0001__x0001__x0001__x0001__x0001_ÀR@_x0001__x0001__x0001__x0001__x0001_ÀR@_x0001__x0001__x0001__x0001__x0001_ÀR@_x0001__x0001__x0001__x0001__x0001_ÀR@_x0001__x0001__x0001__x0001__x0001_ÀR@_x0001__x0001__x0001__x0001__x0001_ÀR@_x0001__x0001__x0001__x0001__x0001__x0001_M@_x0001__x0001__x0001__x0001__x0001_ÀR@_x0001__x0001__x0001__x0001__x0001_ÀR@_x0001__x0001__x0001__x0001__x0001_O@_x0001__x0001__x0001__x0001__x0001_@@_x0001__x0001__x0001__x0001__x0001_ÀR@_x0001__x0001__x0001__x0001__x0001_ÀR@_x0001__x0001__x0001__x0001__x0001_D@_x0001__x0001__x0001__x0001__x0001__x0001_@@_x0001__x0001__x0001__x0001__x0001_ÀR@_x0001__x0001__x0001__x0001__x0001_ÀR@_x0001__x0001__x0001__x0001__x0001_ÀR@_x0001__x0001__x0001__x0001__x0001__x0001_G@_x0001__x0001__x0001__x0001__x0001__x0002__x0001_ÀR@_x0001__x0001__x0001__x0001__x0001__x0001_J@_x0001__x0001__x0001__x0001__x0001_ÀR@_x0001__x0001__x0001__x0001__x0001_ÀR@_x0001__x0001__x0001__x0001__x0001_F@_x0001__x0001__x0001__x0001__x0001_H@_x0001__x0001__x0001__x0001__x0001_ÀR@_x0001__x0001__x0001__x0001__x0001_ÀR@_x0001__x0001__x0001__x0001__x0001_ÀR@_x0001__x0001__x0001__x0001__x0001_ÀR@_x0001__x0001__x0001__x0001__x0001_ÀR@_x0001__x0001__x0001__x0001__x0001_ÀR@_x0001__x0001__x0001__x0001__x0001__x0001_H@_x0001__x0001__x0001__x0001__x0001_ÀR@_x0001__x0001__x0001__x0001__x0001_ÀR@_x0001__x0001__x0001__x0001__x0001_C@_x0001__x0001__x0001__x0001__x0001__x0001_E@_x0001__x0001__x0001__x0001__x0001__x0001_?@_x0001__x0001__x0001__x0001__x0001_ÀR@_x0001__x0001__x0001__x0001__x0001_@@_x0001__x0001__x0001__x0001__x0001__x0001_Q@_x0001__x0001__x0001__x0001__x0001_ÀR@_x0001__x0001__x0001__x0001__x0001_ÀR@_x0001__x0001__x0001__x0001__x0001_ÀP@_x0001__x0001__x0001__x0001__x0001_ÀR@_x0001__x0001__x0001__x0001__x0001__x0001_K@_x0001__x0001__x0001__x0001__x0001_ÀR@_x0001__x0001__x0001__x0001__x0001__x0001_8@_x0001__x0001__x0001__x0001__x0001_ÀR@_x0001__x0001__x0001__x0001__x0001_ÀR@_x0001__x0001__x0001__x0001__x0001__x0001_?@_x0001__x0001__x0001__x0001__x0001_B@_x0001__x0002__x0001__x0001__x0001__x0001__x0001_H@_x0001__x0001__x0001__x0001__x0001_C@_x0001__x0001__x0001__x0001__x0001_ÀR@_x0001__x0001__x0001__x0001__x0001_ÀR@_x0001__x0001__x0001__x0001__x0001_ÀR@_x0001__x0001__x0001__x0001__x0001_ÀR@_x0001__x0001__x0001__x0001__x0001_ÀR@_x0001__x0001__x0001__x0001__x0001_O@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lt;@_x0001__x0001__x0001__x0001__x0001_ÀR@_x0001__x0001__x0001__x0001__x0001_ÀR@_x0001__x0001__x0001__x0001__x0001_ÀR@_x0001__x0001__x0001__x0001__x0001_L@_x0001__x0001__x0001__x0001__x0001_ÀR@_x0001__x0001__x0001__x0001__x0001_ÀR@_x0001__x0001__x0001__x0001__x0001_ÀR@_x0001__x0001__x0001__x0001__x0001_L@_x0001__x0001__x0001__x0001__x0001_ÀR@_x0001__x0001__x0001__x0001__x0001__x0002__x0001_@Q@_x0001__x0001__x0001__x0001__x0001_ÀR@_x0001__x0001__x0001__x0001__x0001_ÀR@_x0001__x0001__x0001__x0001__x0001_ÀR@_x0001__x0001__x0001__x0001__x0001_ÀR@_x0001__x0001__x0001__x0001__x0001_ÀR@_x0001__x0001__x0001__x0001__x0001__x0001_&gt;@_x0001__x0001__x0001__x0001__x0001_ÀR@_x0001__x0001__x0001__x0001__x0001_J@_x0001__x0001__x0001__x0001__x0001_ÀR@_x0001__x0001__x0001__x0001__x0001_ÀR@_x0001__x0001__x0001__x0001__x0001_@Q@_x0001__x0001__x0001__x0001__x0001_P@_x0001__x0001__x0001__x0001__x0001__x0001_@@_x0001__x0001__x0001__x0001__x0001__x0001_E@_x0001__x0001__x0001__x0001__x0001_ÀR@_x0001__x0001__x0001__x0001__x0001_ÀR@_x0001__x0001__x0001__x0001__x0001_ÀR@_x0001__x0001__x0001__x0001__x0001_ÀR@_x0001__x0001__x0001__x0001__x0001__x0001_&lt;@_x0001__x0001__x0001__x0001__x0001_ÀR@_x0001__x0001__x0001__x0001__x0001_ÀR@_x0001__x0001__x0001__x0001__x0001_ÀR@_x0001__x0001__x0001__x0001__x0001_O@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0002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L@_x0001__x0001__x0001__x0001__x0001_ÀR@_x0001__x0001__x0001__x0001__x0001_ÀR@_x0001__x0001__x0001__x0001__x0001_ÀR@_x0001__x0001__x0001__x0001__x0001__x0002__x0001_ÀR@_x0001__x0001__x0001__x0001__x0001__x0001_E@_x0001__x0001__x0001__x0001__x0001__x0001_?@_x0001__x0001__x0001__x0001__x0001_ÀR@_x0001__x0001__x0001__x0001__x0001_ÀR@_x0001__x0001__x0001__x0001__x0001_G@_x0001__x0001__x0001__x0001__x0001_ÀR@_x0001__x0001__x0001__x0001__x0001_ÀR@_x0001__x0001__x0001__x0001__x0001_ÀP@_x0001__x0001__x0001__x0001__x0001__x0001_=@_x0001__x0001__x0001__x0001__x0001_ÀR@_x0001__x0001__x0001__x0001__x0001_@@_x0001__x0001__x0001__x0001__x0001_ÀR@_x0001__x0001__x0001__x0001__x0001_ÀR@_x0001__x0001__x0001__x0001__x0001_ÀR@_x0001__x0001__x0001__x0001__x0001__x0001_E@_x0001__x0001__x0001__x0001__x0001_ÀR@_x0001__x0001__x0001__x0001__x0001_ÀR@_x0001__x0001__x0001__x0001__x0001_ÀR@_x0001__x0001__x0001__x0001__x0001_ÀR@_x0001__x0001__x0001__x0001__x0001_ÀR@_x0001__x0001__x0001__x0001__x0001_E@_x0001__x0001__x0001__x0001__x0001_ÀR@_x0001__x0001__x0001__x0001__x0001_ÀR@_x0001__x0001__x0001__x0001__x0001_ÀR@_x0001__x0001__x0001__x0001__x0001__x0001_B@_x0001__x0001__x0001__x0001__x0001__x0001_F@_x0001__x0001__x0001__x0001__x0001_ÀR@_x0001__x0001__x0001__x0001__x0001__x0001_&lt;@_x0001__x0001__x0001__x0001__x0001_G@_x0001__x0001__x0001__x0001__x0001_ÀR@_x0001__x0001__x0001__x0001__x0001__x0001_B@_x0001__x0002__x0001__x0001__x0001__x0001__x0001_ÀR@_x0001__x0001__x0001__x0001__x0001_ÀP@_x0001__x0001__x0001__x0001__x0001_ÀR@_x0001__x0001__x0001__x0001__x0001_ÀR@_x0001__x0001__x0001__x0001__x0001_ÀR@_x0001__x0001__x0001__x0001__x0001_E@_x0001__x0001__x0001__x0001__x0001_ÀR@_x0001__x0001__x0001__x0001__x0001_C@_x0001__x0001__x0001__x0001__x0001_ÀR@_x0001__x0001__x0001__x0001__x0001_ÀR@_x0001__x0001__x0001__x0001__x0001_ÀR@_x0001__x0001__x0001__x0001__x0001_ÀR@_x0001__x0001__x0001__x0001__x0001_ÀR@_x0001__x0001__x0001__x0001__x0001__x0001_B@_x0001__x0001__x0001__x0001__x0001_ÀR@_x0001__x0001__x0001__x0001__x0001_ÀR@_x0001__x0001__x0001__x0001__x0001_ÀR@_x0001__x0001__x0001__x0001__x0001_@@_x0001__x0001__x0001__x0001__x0001_G@_x0001__x0001__x0001__x0001__x0001_ÀR@_x0001__x0001__x0001__x0001__x0001_ÀR@_x0001__x0001__x0001__x0001__x0001_ÀR@_x0001__x0001__x0001__x0001__x0001__x0001_O@_x0001__x0001__x0001__x0001__x0001_ÀR@_x0001__x0001__x0001__x0001__x0001__x0001_B@_x0001__x0001__x0001__x0001__x0001_ÀR@_x0001__x0001__x0001__x0001__x0001_ÀR@_x0001__x0001__x0001__x0001__x0001_E@_x0001__x0001__x0001__x0001__x0001_ÀR@_x0001__x0001__x0001__x0001__x0001_ÀR@_x0001__x0001__x0001__x0001__x0001_ÀR@_x0001__x0001__x0001__x0001__x0001__x0002__x0001_C@_x0001__x0001__x0001__x0001__x0001_ÀR@_x0001__x0001__x0001__x0001__x0001__x0001_F@_x0001__x0001__x0001__x0001__x0001_ÀR@_x0001__x0001__x0001__x0001__x0001_ÀR@_x0001__x0001__x0001__x0001__x0001_ÀR@_x0001__x0001__x0001__x0001__x0001__x0001_F@_x0001__x0001__x0001__x0001__x0001_ÀR@_x0001__x0001__x0001__x0001__x0001_ÀR@_x0001__x0001__x0001__x0001__x0001__x0001_H@_x0001__x0001__x0001__x0001__x0001__x0001_C@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_x0001_E@_x0001__x0001__x0001__x0001__x0001_I@_x0001__x0001__x0001__x0001__x0001_ÀR@_x0001__x0001__x0001__x0001__x0001_ÀR@_x0001__x0001__x0001__x0001__x0001_ÀR@_x0001__x0001__x0001__x0001__x0001_ÀR@_x0001__x0001__x0001__x0001__x0001_ÀR@_x0001__x0001__x0001__x0001__x0001_ÀR@_x0001__x0001__x0001__x0001__x0001__x0001_B@_x0001__x0001__x0001__x0001__x0001_ÀR@_x0001__x0001__x0001__x0001__x0001_ÀR@_x0001__x0001__x0001__x0001__x0001_ÀR@_x0001__x0002__x0001__x0001__x0001__x0001__x0001_I@_x0001__x0001__x0001__x0001__x0001_L@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P@_x0001__x0001__x0001__x0001__x0001_E@_x0001__x0001__x0001__x0001__x0001_ÀR@_x0001__x0001__x0001__x0001__x0001__x0001_@@_x0001__x0001__x0001__x0001__x0001_ÀR@_x0001__x0001__x0001__x0001__x0001__x0001_K@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_x0001_@@_x0001__x0001__x0001__x0001__x0001__x0001_L@_x0001__x0001__x0001__x0001__x0001_ÀR@_x0001__x0001__x0001__x0001__x0001_D@_x0001__x0001__x0001__x0001__x0001_ÀR@_x0001__x0001__x0001__x0001__x0001_ÀR@_x0001__x0001__x0001__x0001__x0001__x0001_P@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K@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I@_x0001__x0001__x0001__x0001__x0001_ÀR@_x0001__x0002__x0001__x0001__x0001__x0001__x0001_J@_x0001__x0001__x0001__x0001__x0001_ÀR@_x0001__x0001__x0001__x0001__x0001_ÀR@_x0001__x0001__x0001__x0001__x0001_ÀR@_x0001__x0001__x0001__x0001__x0001_ÀR@_x0001__x0001__x0001__x0001__x0001_ÀR@_x0001__x0001__x0001__x0001__x0001_D@_x0001__x0001__x0001__x0001__x0001_ÀR@_x0001__x0001__x0001__x0001__x0001_ÀR@_x0001__x0001__x0001__x0001__x0001_ÀR@_x0001__x0001__x0001__x0001__x0001_ÀR@_x0001__x0001__x0001__x0001__x0001_ÀR@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_x0001_H@_x0001__x0001__x0001__x0001__x0001_C@_x0001__x0001__x0001__x0001__x0001_ÀR@_x0001__x0001__x0001__x0001__x0001__x0001_P@_x0001__x0001__x0001__x0001__x0001_ÀR@_x0001__x0001__x0001__x0001__x0001_ÀQ@_x0001__x0001__x0001__x0001__x0001__x0001_?@_x0001__x0001__x0001__x0001__x0001_C@_x0001__x0001__x0001__x0001__x0001_ÀR@_x0001__x0001__x0001__x0001__x0001_ÀR@_x0001__x0001__x0001__x0001__x0001_P@_x0001__x0001__x0001__x0001__x0001_ÀR@_x0001__x0001__x0001__x0001__x0001__x0002__x0001_E@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A@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L@_x0001__x0001__x0001__x0001__x0001_ÀR@_x0001__x0001__x0001__x0001__x0001_ÀR@_x0001__x0001__x0001__x0001__x0001__x0001_&gt;@_x0001__x0001__x0001__x0001__x0001__x0001_Q@_x0001__x0001__x0001__x0001__x0001_ÀR@_x0001__x0002__x0001__x0001__x0001__x0001__x0001_ÀR@_x0001__x0001__x0001__x0001__x0001_ÀQ@_x0001__x0001__x0001__x0001__x0001_ÀR@_x0001__x0001__x0001__x0001__x0001__x0001_H@_x0001__x0001__x0001__x0001__x0001_ÀR@_x0001__x0001__x0001__x0001__x0001_ÀR@_x0001__x0001__x0001__x0001__x0001__x0001_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_x0001_Q@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G@_x0001__x0001__x0001__x0001__x0001__x0002__x0001__x0001_Q@_x0001__x0001__x0001__x0001__x0001_ÀR@_x0001__x0001__x0001__x0001__x0001__x0001_?@_x0001__x0001__x0001__x0001__x0001_ÀR@_x0001__x0001__x0001__x0001__x0001_ÀR@_x0001__x0001__x0001__x0001__x0001_I@_x0001__x0001__x0001__x0001__x0001_ÀR@_x0001__x0001__x0001__x0001__x0001_ÀR@_x0001__x0001__x0001__x0001__x0001_ÀR@_x0001__x0001__x0001__x0001__x0001_ÀR@_x0001__x0001__x0001__x0001__x0001_ÀR@_x0001__x0001__x0001__x0001__x0001_ÀR@_x0001__x0001__x0001__x0001__x0001_F@_x0001__x0001__x0001__x0001__x0001_ÀR@_x0001__x0001__x0001__x0001__x0001_E@_x0001__x0001__x0001__x0001__x0001_ÀR@_x0001__x0001__x0001__x0001__x0001_ÀR@_x0001__x0001__x0001__x0001__x0001_ÀR@_x0001__x0001__x0001__x0001__x0001_@P@_x0001__x0001__x0001__x0001__x0001_ÀR@_x0001__x0001__x0001__x0001__x0001_ÀR@_x0001__x0001__x0001__x0001__x0001_ÀR@_x0001__x0001__x0001__x0001__x0001_ÀR@_x0001__x0001__x0001__x0001__x0001_C@_x0001__x0001__x0001__x0001__x0001_ÀR@_x0001__x0001__x0001__x0001__x0001_ÀR@_x0001__x0001__x0001__x0001__x0001_ÀR@_x0001__x0001__x0001__x0001__x0001_ÀR@_x0001__x0001__x0001__x0001__x0001_ÀR@_x0001__x0001__x0001__x0001__x0001__x0001_F@_x0001__x0001__x0001__x0001__x0001_ÀR@_x0001__x0001__x0001__x0001__x0001_@R@_x0001__x0002__x0001__x0001__x0001__x0001__x0001_B@_x0001__x0001__x0001__x0001__x0001_ÀR@_x0001__x0001__x0001__x0001__x0001_P@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I@_x0001__x0001__x0001__x0001__x0001_ÀR@_x0001__x0001__x0001__x0001__x0001_ÀR@_x0001__x0001__x0001__x0001__x0001_ÀR@_x0001__x0001__x0001__x0001__x0001__x0001_C@_x0001__x0001__x0001__x0001__x0001_ÀR@_x0001__x0001__x0001__x0001__x0001__x0001_@@_x0001__x0001__x0001__x0001__x0001_I@_x0001__x0001__x0001__x0001__x0001__x0001_O@_x0001__x0001__x0001__x0001__x0001_ÀR@_x0001__x0001__x0001__x0001__x0001__x0001_&lt;@_x0001__x0001__x0001__x0001__x0001_ÀR@_x0001__x0001__x0001__x0001__x0001__x0001_B@_x0001__x0001__x0001__x0001__x0001__x0001_@@_x0001__x0001__x0001__x0001__x0001_G@_x0001__x0001__x0001__x0001__x0001_ÀR@_x0001__x0001__x0001__x0001__x0001_ÀR@_x0001__x0001__x0001__x0001__x0001_ÀR@_x0001__x0001__x0001__x0001__x0001_ÀR@_x0001__x0001__x0001__x0001__x0001_E@_x0001__x0001__x0001__x0001__x0001_ÀR@_x0001__x0001__x0001__x0001__x0001__x0002__x0001__x0001_:@_x0001__x0001__x0001__x0001__x0001_ÀR@_x0001__x0001__x0001__x0001__x0001_ÀR@_x0001__x0001__x0001__x0001__x0001_C@_x0001__x0001__x0001__x0001__x0001_ÀR@_x0001__x0001__x0001__x0001__x0001_ÀR@_x0001__x0001__x0001__x0001__x0001_ÀR@_x0001__x0001__x0001__x0001__x0001_ÀR@_x0001__x0001__x0001__x0001__x0001__x0001_:@_x0001__x0001__x0001__x0001__x0001_ÀR@_x0001__x0001__x0001__x0001__x0001__x0001_&lt;@_x0001__x0001__x0001__x0001__x0001_F@_x0001__x0001__x0001__x0001__x0001_ÀR@_x0001__x0001__x0001__x0001__x0001_B@_x0001__x0001__x0001__x0001__x0001_ÀR@_x0001__x0001__x0001__x0001__x0001__x0001_;@_x0001__x0001__x0001__x0001__x0001_ÀR@_x0001__x0001__x0001__x0001__x0001_ÀR@_x0001__x0001__x0001__x0001__x0001_ÀR@_x0001__x0001__x0001__x0001__x0001__x0001_M@_x0001__x0001__x0001__x0001__x0001_ÀR@_x0001_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M@_x0001__x0001__x0001__x0001__x0001_ÀR@_x0001__x0001__x0001__x0001__x0001_ÀR@_x0001__x0001__x0001__x0001__x0001__x0001_@@_x0001__x0002__x0001__x0001__x0001__x0001__x0001_ÀR@_x0001__x0001__x0001__x0001__x0001_ÀR@_x0001__x0001__x0001__x0001__x0001__x0001_G@_x0001__x0001__x0001__x0001__x0001__x0001_M@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_x0001_C@_x0001__x0001__x0001__x0001__x0001_ÀR@_x0001__x0001__x0001__x0001__x0001_I@_x0001__x0001__x0001__x0001__x0001_ÀR@_x0001__x0001__x0001__x0001__x0001_ÀR@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Q@_x0001__x0001__x0001__x0001__x0001_ÀR@_x0001__x0001__x0001__x0001__x0001_ÀR@_x0001__x0001__x0001__x0001__x0001_ÀR@_x0001__x0001__x0001__x0001__x0001__x0001_A@_x0001__x0001__x0001__x0001__x0001_ÀR@_x0001__x0001__x0001__x0001__x0001__x0002__x0001_ÀR@_x0001__x0001__x0001__x0001__x0001_ÀR@_x0001__x0001__x0001__x0001__x0001__x0001_Q@_x0001__x0001__x0001__x0001__x0001_ÀR@_x0001__x0001__x0001__x0001__x0001_ÀR@_x0001__x0001__x0001__x0001__x0001__x0001_J@_x0001__x0001__x0001__x0001__x0001_ÀR@_x0001__x0001__x0001__x0001__x0001_ÀR@_x0001__x0001__x0001__x0001__x0001_ÀR@_x0001__x0001__x0001__x0001__x0001_ÀR@_x0001__x0001__x0001__x0001__x0001_ÀR@_x0001__x0001__x0001__x0001__x0001_ÀR@_x0001__x0001__x0001__x0001__x0001__x0001_H@_x0001__x0001__x0001__x0001__x0001_ÀR@_x0001__x0001__x0001__x0001__x0001__x0001_&lt;@_x0001__x0001__x0001__x0001__x0001_ÀR@_x0001__x0001__x0001__x0001__x0001_ÀR@_x0001__x0001__x0001__x0001__x0001_ÀR@_x0001__x0001__x0001__x0001__x0001_ÀP@_x0001__x0001__x0001__x0001__x0001__x0001_F@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E@_x0001__x0001__x0001__x0001__x0001_ÀR@_x0001__x0001__x0001__x0001__x0001_ÀR@_x0001__x0001__x0001__x0001__x0001_ÀR@_x0001__x0001__x0001__x0001__x0001_ÀR@_x0001__x0002__x0001__x0001__x0001__x0001__x0001__x0001_&gt;@_x0001__x0001__x0001__x0001__x0001_ÀR@_x0001__x0001__x0001__x0001__x0001_ÀR@_x0001__x0001__x0001__x0001__x0001_ÀR@_x0001__x0001__x0001__x0001__x0001_ÀR@_x0001__x0001__x0001__x0001__x0001_ÀR@_x0001__x0001__x0001__x0001__x0001__x0001_8@_x0001__x0001__x0001__x0001__x0001_J@_x0001__x0001__x0001__x0001__x0001_ÀR@_x0001__x0001__x0001__x0001__x0001_ÀR@_x0001__x0001__x0001__x0001__x0001_ÀR@_x0001__x0001__x0001__x0001__x0001_ÀR@_x0001__x0001__x0001__x0001__x0001_ÀR@_x0001__x0001__x0001__x0001__x0001_@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_x0001_M@_x0001__x0001__x0001__x0001__x0001__x0002__x0001_ÀR@_x0001__x0001__x0001__x0001__x0001_J@_x0001__x0001__x0001__x0001__x0001_@@_x0001__x0001__x0001__x0001__x0001_M@_x0001__x0001__x0001__x0001__x0001__x0001_J@_x0001__x0001__x0001__x0001__x0001_ÀR@_x0001__x0001__x0001__x0001__x0001_H@_x0001__x0001__x0001__x0001__x0001__x0001_;@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Q@_x0001__x0001__x0001__x0001__x0001_ÀR@_x0001__x0001__x0001__x0001__x0001_@@_x0001__x0001__x0001__x0001__x0001_ÀR@_x0001__x0001__x0001__x0001__x0001_ÀR@_x0001__x0001__x0001__x0001__x0001__x0001_M@_x0001__x0001__x0001__x0001__x0001_ÀR@_x0001__x0002__x0001__x0001__x0001__x0001__x0001_ÀR@_x0001__x0001__x0001__x0001__x0001_ÀR@_x0001__x0001__x0001__x0001__x0001_@@_x0001__x0001__x0001__x0001__x0001__x0001_8@_x0001__x0001__x0001__x0001__x0001_J@_x0001__x0001__x0001__x0001__x0001_ÀR@_x0001__x0001__x0001__x0001__x0001__x0001_@@_x0001__x0001__x0001__x0001__x0001_H@_x0001__x0001__x0001__x0001__x0001_@@_x0001__x0001__x0001__x0001__x0001_ÀR@_x0001__x0001__x0001__x0001__x0001_ÀR@_x0001__x0001__x0001__x0001__x0001__x0001_J@_x0001__x0001__x0001__x0001__x0001_ÀR@_x0001__x0001__x0001__x0001__x0001__x0001_8@_x0001__x0001__x0001__x0001__x0001_ÀR@_x0001__x0001__x0001__x0001__x0001_L@_x0001__x0001__x0001__x0001__x0001_ÀR@_x0001__x0001__x0001__x0001__x0001__x0001_G@_x0001__x0001__x0001__x0001__x0001_ÀR@_x0001__x0001__x0001__x0001__x0001_ÀR@_x0001__x0001__x0001__x0001__x0001_ÀR@_x0001__x0001__x0001__x0001__x0001_ÀR@_x0001__x0001__x0001__x0001__x0001_ÀR@_x0001__x0001__x0001__x0001__x0001_@@_x0001__x0001__x0001__x0001__x0001_ÀR@_x0001__x0001__x0001__x0001__x0001_ÀR@_x0001__x0001__x0001__x0001__x0001__x0001_A@_x0001__x0001__x0001__x0001__x0001_ÀR@_x0001__x0001__x0001__x0001__x0001_ÀR@_x0001__x0001__x0001__x0001__x0001_ÀR@_x0001__x0001__x0001__x0001__x0001__x0001_G@_x0001__x0001__x0001__x0001__x0001__x0002__x0001__x0001_@@_x0001__x0001__x0001__x0001__x0001_I@_x0001__x0001__x0001__x0001__x0001__x0001_:@_x0001__x0001__x0001__x0001__x0001_ÀR@_x0001__x0001__x0001__x0001__x0001_ÀR@_x0001__x0001__x0001__x0001__x0001_ÀR@_x0001__x0001__x0001__x0001__x0001_ÀR@_x0001__x0001__x0001__x0001__x0001_ÀR@_x0001__x0001__x0001__x0001__x0001__x0001_G@_x0001__x0001__x0001__x0001__x0001_ÀR@_x0001__x0001__x0001__x0001__x0001_C@_x0001__x0001__x0001__x0001__x0001_ÀR@_x0001__x0001__x0001__x0001__x0001_@Q@_x0001__x0001__x0001__x0001__x0001_J@_x0001__x0001__x0001__x0001__x0001_ÀR@_x0001__x0001__x0001__x0001__x0001_ÀR@_x0001__x0001__x0001__x0001__x0001_ÀR@_x0001__x0001__x0001__x0001__x0001_ÀR@_x0001__x0001__x0001__x0001__x0001_B@_x0001__x0001__x0001__x0001__x0001__x0001_B@_x0001__x0001__x0001__x0001__x0001_ÀR@_x0001__x0001__x0001__x0001__x0001__x0001_9@_x0001__x0001__x0001__x0001__x0001_ÀR@_x0001__x0001__x0001__x0001__x0001_ÀR@_x0001__x0001__x0001__x0001__x0001_ÀR@_x0001__x0001__x0001__x0001__x0001__x0001_K@_x0001__x0001__x0001__x0001__x0001_R@_x0001__x0001__x0001__x0001__x0001__x0001_P@_x0001__x0001__x0001__x0001__x0001_ÀR@_x0001__x0001__x0001__x0001__x0001__x0001_F@_x0001__x0001__x0001__x0001__x0001_ÀR@_x0001__x0001__x0001__x0001__x0001_ÀR@_x0001__x0002__x0001__x0001__x0001__x0001__x0001_ÀR@_x0001__x0001__x0001__x0001__x0001_ÀR@_x0001__x0001__x0001__x0001__x0001_ÀR@_x0001__x0001__x0001__x0001__x0001_G@_x0001__x0001__x0001__x0001__x0001_ÀR@_x0001__x0001__x0001__x0001__x0001_ÀR@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I@_x0001__x0001__x0001__x0001__x0001_ÀR@_x0001__x0001__x0001__x0001__x0001_ÀR@_x0001__x0001__x0001__x0001__x0001_ÀR@_x0001__x0001__x0001__x0001__x0001_L@_x0001__x0001__x0001__x0001__x0001_ÀR@_x0001__x0001__x0001__x0001__x0001_G@_x0001__x0001__x0001__x0001__x0001_ÀR@_x0001__x0001__x0001__x0001__x0001_ÀR@_x0001__x0001__x0001__x0001__x0001__x0001_:@_x0001__x0001__x0001__x0001__x0001__x0002__x0001__x0001_R@_x0001__x0001__x0001__x0001__x0001_ÀR@_x0001__x0001__x0001__x0001__x0001_ÀR@_x0001__x0001__x0001__x0001__x0001__x0001_?@_x0001__x0001__x0001__x0001__x0001_ÀR@_x0001__x0001__x0001__x0001__x0001__x0001_I@_x0001__x0001__x0001__x0001__x0001_ÀR@_x0001__x0001__x0001__x0001__x0001_ÀR@_x0001__x0001__x0001__x0001__x0001_ÀR@_x0001__x0001__x0001__x0001__x0001__x0001_:@_x0001__x0001__x0001__x0001__x0001__x0001_R@_x0001__x0001__x0001__x0001__x0001__x0001_H@_x0001__x0001__x0001__x0001__x0001__x0001_=@_x0001__x0001__x0001__x0001__x0001_O@_x0001_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A@_x0001__x0001__x0001__x0001__x0001_ÀR@_x0001__x0001__x0001__x0001__x0001_ÀR@_x0001__x0001__x0001__x0001__x0001_ÀR@_x0001__x0001__x0001__x0001__x0001_ÀR@_x0001__x0001__x0001__x0001__x0001_H@_x0001__x0001__x0001__x0001__x0001_ÀR@_x0001__x0001__x0001__x0001__x0001_O@_x0001__x0002__x0001__x0001__x0001__x0001__x0001_ÀR@_x0001__x0001__x0001__x0001__x0001_ÀR@_x0001__x0001__x0001__x0001__x0001_ÀR@_x0001__x0001__x0001__x0001__x0001_ÀR@_x0001__x0001__x0001__x0001__x0001_B@_x0001__x0001__x0001__x0001__x0001_@Q@_x0001__x0001__x0001__x0001__x0001_ÀR@_x0001__x0001__x0001__x0001__x0001_ÀR@_x0001__x0001__x0001__x0001__x0001_ÀR@_x0001__x0001__x0001__x0001__x0001_ÀR@_x0001__x0001__x0001__x0001__x0001__x0001_G@_x0001__x0001__x0001__x0001__x0001_ÀR@_x0001__x0001__x0001__x0001__x0001_ÀR@_x0001__x0001__x0001__x0001__x0001_ÀR@_x0001__x0001__x0001__x0001__x0001__x0001_?@_x0001__x0001__x0001__x0001__x0001_ÀR@_x0001__x0001__x0001__x0001__x0001_G@_x0001__x0001__x0001__x0001__x0001_L@_x0001__x0001__x0001__x0001__x0001__x0001_=@_x0001__x0001__x0001__x0001__x0001_ÀR@_x0001__x0001__x0001__x0001__x0001_ÀR@_x0001__x0001__x0001__x0001__x0001__x0001_A@_x0001__x0001__x0001__x0001__x0001_ÀR@_x0001__x0001__x0001__x0001__x0001_ÀR@_x0001__x0001__x0001__x0001__x0001_ÀR@_x0001__x0001__x0001__x0001__x0001_ÀR@_x0001__x0001__x0001__x0001__x0001__x0001_L@_x0001__x0001__x0001__x0001__x0001_ÀR@_x0001__x0001__x0001__x0001__x0001_ÀR@_x0001__x0001__x0001__x0001__x0001_J@_x0001__x0001__x0001__x0001__x0001_ÀP@_x0001__x0001__x0001__x0001__x0001__x0002__x0001_ÀR@_x0001__x0001__x0001__x0001__x0001_ÀR@_x0001__x0001__x0001__x0001__x0001_ÀR@_x0001__x0001__x0001__x0001__x0001_ÀR@_x0001__x0001__x0001__x0001__x0001_ÀR@_x0001__x0001__x0001__x0001__x0001_ÀR@_x0001__x0001__x0001__x0001__x0001_G@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Q@_x0001__x0001__x0001__x0001__x0001_ÀR@_x0001__x0001__x0001__x0001__x0001_ÀR@_x0001__x0001__x0001__x0001__x0001_ÀR@_x0001__x0001__x0001__x0001__x0001__x0001_9@_x0001__x0001__x0001__x0001__x0001_ÀR@_x0001__x0001__x0001__x0001__x0001_ÀR@_x0001__x0001__x0001__x0001__x0001__x0001_C@_x0001__x0001__x0001__x0001__x0001_M@_x0001__x0001__x0001__x0001__x0001_G@_x0001__x0001__x0001__x0001__x0001_ÀR@_x0001__x0001__x0001__x0001__x0001_C@_x0001__x0001__x0001__x0001__x0001_ÀR@_x0001__x0001__x0001__x0001__x0001_ÀR@_x0001__x0001__x0001__x0001__x0001_ÀR@_x0001__x0001__x0001__x0001__x0001_ÀR@_x0001__x0001__x0001__x0001__x0001_ÀR@_x0001__x0002__x0001__x0001__x0001__x0001__x0001_ÀR@_x0001__x0001__x0001__x0001__x0001_ÀR@_x0001__x0001__x0001__x0001__x0001_ÀR@_x0001__x0001__x0001__x0001__x0001__x0001_R@_x0001__x0001__x0001__x0001__x0001_ÀR@_x0001__x0001__x0001__x0001__x0001_ÀR@_x0001__x0001__x0001__x0001__x0001_ÀR@_x0001__x0001__x0001__x0001__x0001__x0001_C@_x0001__x0001__x0001__x0001__x0001__x0001_?@_x0001__x0001__x0001__x0001__x0001_H@_x0001__x0001__x0001__x0001__x0001__x0001_F@_x0001__x0001__x0001__x0001__x0001_ÀR@_x0001__x0001__x0001__x0001__x0001__x0001_A@_x0001__x0001__x0001__x0001__x0001_ÀR@_x0001__x0001__x0001__x0001__x0001__x0001_H@_x0001__x0001__x0001__x0001__x0001_ÀR@_x0001__x0001__x0001__x0001__x0001__x0001_@@_x0001__x0001__x0001__x0001__x0001_ÀR@_x0001__x0001__x0001__x0001__x0001_ÀR@_x0001__x0001__x0001__x0001__x0001_ÀR@_x0001__x0001__x0001__x0001__x0001_ÀR@_x0001__x0001__x0001__x0001__x0001_B@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_x0002__x0001_ÀR@_x0001__x0001__x0001__x0001__x0001__x0001_L@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L@_x0001__x0001__x0001__x0001__x0001_ÀR@_x0001__x0001__x0001__x0001__x0001_ÀR@_x0001__x0001__x0001__x0001__x0001__x0001_O@_x0001__x0001__x0001__x0001__x0001_ÀR@_x0001__x0001__x0001__x0001__x0001_ÀR@_x0001__x0001__x0001__x0001__x0001_ÀR@_x0001__x0001__x0001__x0001__x0001_ÀR@_x0001__x0001__x0001__x0001__x0001_ÀR@_x0001__x0001__x0001__x0001__x0001_ÀR@_x0001__x0001__x0001__x0001__x0001__x0001_F@_x0001__x0001__x0001__x0001__x0001_B@_x0001__x0001__x0001__x0001__x0001__x0001_F@_x0001__x0001__x0001__x0001__x0001_ÀR@_x0001__x0001__x0001__x0001__x0001_ÀR@_x0001__x0001__x0001__x0001__x0001_E@_x0001__x0001__x0001__x0001__x0001__x0001_E@_x0001__x0001__x0001__x0001__x0001__x0001_?@_x0001__x0001__x0001__x0001__x0001__x0001_E@_x0001__x0001__x0001__x0001__x0001_ÀR@_x0001__x0001__x0001__x0001__x0001_ÀR@_x0001__x0002__x0001__x0001__x0001__x0001__x0001_ÀR@_x0001__x0001__x0001__x0001__x0001__x0001_C@_x0001__x0001__x0001__x0001__x0001_ÀR@_x0001__x0001__x0001__x0001__x0001_ÀR@_x0001__x0001__x0001__x0001__x0001_B@_x0001__x0001__x0001__x0001__x0001__x0001_&lt;@_x0001__x0001__x0001__x0001__x0001__x0001_K@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Q@_x0001__x0001__x0001__x0001__x0001_ÀR@_x0001__x0001__x0001__x0001__x0001_ÀR@_x0001__x0001__x0001__x0001__x0001_ÀR@_x0001__x0001__x0001__x0001__x0001__x0001_Q@_x0001__x0001__x0001__x0001__x0001_ÀR@_x0001__x0001__x0001__x0001__x0001_ÀR@_x0001__x0001__x0001__x0001__x0001_ÀR@_x0001__x0001__x0001__x0001__x0001_ÀR@_x0001__x0001__x0001__x0001__x0001__x0002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F@_x0001__x0001__x0001__x0001__x0001_ÀR@_x0001__x0001__x0001__x0001__x0001_ÀR@_x0001__x0001__x0001__x0001__x0001_ÀR@_x0001__x0001__x0001__x0001__x0001_ÀR@_x0001__x0001__x0001__x0001__x0001_ÀR@_x0001__x0001__x0001__x0001__x0001_ÀR@_x0001__x0001__x0001__x0001__x0001_C@_x0001__x0001__x0001__x0001__x0001_L@_x0001__x0001__x0001__x0001__x0001_ÀR@_x0001__x0001__x0001__x0001__x0001_E@_x0001__x0001__x0001__x0001__x0001_ÀR@_x0001__x0001__x0001__x0001__x0001_ÀR@_x0001__x0001__x0001__x0001__x0001_ÀR@_x0001__x0001__x0001__x0001__x0001_B@_x0001__x0001__x0001__x0001__x0001_ÀR@_x0001__x0001__x0001__x0001__x0001_ÀR@_x0001__x0001__x0001__x0001__x0001_ÀR@_x0001__x0001__x0001__x0001__x0001_ÀR@_x0001__x0001__x0001__x0001__x0001_ÀR@_x0001__x0002__x0001__x0001__x0001__x0001__x0001_ÀR@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J@_x0001__x0001__x0001__x0001__x0001_ÀR@_x0001__x0001__x0001__x0001__x0001_ÀR@_x0001__x0001__x0001__x0001__x0001_ÀR@_x0001__x0001__x0001__x0001__x0001_ÀR@_x0001__x0001__x0001__x0001__x0001_ÀR@_x0001__x0001__x0001__x0001__x0001_L@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_x0001_A@_x0001__x0001__x0001__x0001__x0001_ÀP@_x0001__x0001__x0001__x0001__x0001__x0001_O@_x0001__x0001__x0001__x0001__x0001_ÀR@_x0001__x0001__x0001__x0001__x0001_ÀR@_x0001__x0001__x0001__x0001__x0001_ÀR@_x0001__x0001__x0001__x0001__x0001__x0002__x0001_ÀR@_x0001__x0001__x0001__x0001__x0001__x0001_G@_x0001__x0001__x0001__x0001__x0001_ÀR@_x0001__x0001__x0001__x0001__x0001_ÀR@_x0001__x0001__x0001__x0001__x0001_ÀR@_x0001__x0001__x0001__x0001__x0001_ÀR@_x0001__x0001__x0001__x0001__x0001_E@_x0001__x0001__x0001__x0001__x0001_H@_x0001__x0001__x0001__x0001__x0001_N@_x0001__x0001__x0001__x0001__x0001__x0001_B@_x0001__x0001__x0001__x0001__x0001_ÀR@_x0001__x0001__x0001__x0001__x0001_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N@_x0001__x0001__x0001__x0001__x0001_ÀR@_x0001__x0001__x0001__x0001__x0001_ÀR@_x0001__x0002__x0001__x0001__x0001__x0001__x0001__x0001_Q@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_x0001_;@_x0001__x0001__x0001__x0001__x0001_ÀR@_x0001__x0001__x0001__x0001__x0001__x0001_F@_x0001__x0001__x0001__x0001__x0001_ÀR@_x0001__x0001__x0001__x0001__x0001_ÀR@_x0001__x0001__x0001__x0001__x0001_ÀR@_x0001__x0001__x0001__x0001__x0001_ÀR@_x0001__x0001__x0001__x0001__x0001_J@_x0001__x0001__x0001__x0001__x0001_ÀR@_x0001__x0001__x0001__x0001__x0001_I@_x0001__x0001__x0001__x0001__x0001_ÀR@_x0001__x0001__x0001__x0001__x0001_ÀR@_x0001__x0001__x0001__x0001__x0001_ÀR@_x0001__x0001__x0001__x0001__x0001_ÀR@_x0001__x0001__x0001__x0001__x0001_ÀR@_x0001__x0001__x0001__x0001__x0001_ÀR@_x0001__x0001__x0001__x0001__x0001_A@_x0001__x0001__x0001__x0001__x0001__x0001_A@_x0001__x0001__x0001__x0001__x0001_ÀR@_x0001__x0001__x0001__x0001__x0001_B@_x0001__x0001__x0001__x0001__x0001_ÀR@_x0001__x0001__x0001__x0001__x0001_O@_x0001__x0001__x0001__x0001__x0001__x0002__x0001__x0001_F@_x0001__x0001__x0001__x0001__x0001_ÀR@_x0001__x0001__x0001__x0001__x0001_ÀR@_x0001__x0001__x0001__x0001__x0001__x0001_H@_x0001__x0001__x0001__x0001__x0001_ÀR@_x0001__x0001__x0001__x0001__x0001_ÀR@_x0001__x0001__x0001__x0001__x0001_ÀR@_x0001__x0001__x0001__x0001__x0001_ÀR@_x0001__x0001__x0001__x0001__x0001_P@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ÀR@_x0001__x0001__x0001__x0001__x0001_ÀR@_x0001__x0001__x0001__x0001__x0001_I@_x0001__x0001__x0001__x0001__x0001__x0001_E@_x0001__x0001__x0001__x0001__x0001__x0001_;@_x0001__x0001__x0001__x0001__x0001_D@_x0001__x0001__x0001__x0001__x0001_ÀR@_x0001__x0001__x0001__x0001__x0001_ÀR@_x0001__x0001__x0001__x0001__x0001_ÀR@_x0001__x0001__x0001__x0001__x0001_ÀR@_x0001__x0001__x0001__x0001__x0001_B@_x0001__x0001__x0001__x0001__x0001__x0001_C@_x0001__x0001__x0001__x0001__x0001_ÀR@_x0001__x0001__x0001__x0001__x0001__x0001_:@_x0001__x0001__x0001__x0001__x0001_ÀR@_x0001__x0002__x0001__x0001__x0001__x0001__x0001__x0001_8@_x0001__x0001__x0001__x0001__x0001__x0001_J@_x0001__x0001__x0001__x0001__x0001_ÀR@_x0001__x0001__x0001__x0001__x0001_ÀR@_x0001__x0001__x0001__x0001__x0001__x0001_?@_x0001__x0001__x0001__x0001__x0001_ÀR@_x0001__x0001__x0001__x0001__x0001_ÀR@_x0001__x0001__x0001__x0001__x0001_ÀQ@_x0001__x0001__x0001__x0001__x0001__x0001_P@_x0001__x0001__x0001__x0001__x0001_ÀR@_x0001__x0001__x0001__x0001__x0001_ÀR@_x0001__x0001__x0001__x0001__x0001_@@_x0001__x0001__x0001__x0001__x0001_ÀR@_x0001__x0001__x0001__x0001__x0001_A@_x0001__x0001__x0001__x0001__x0001_ÀR@_x0001__x0001__x0001__x0001__x0001_ÀR@_x0001__x0001__x0001__x0001__x0001__x0001_B@_x0001__x0001__x0001__x0001__x0001_ÀR@_x0001__x0001__x0001__x0001__x0001_ÀR@_x0001__x0001__x0001__x0001__x0001_ÀR@_x0001__x0001__x0001__x0001__x0001__x0001_O@_x0001__x0001__x0001__x0001__x0001_ÀR@_x0001__x0001__x0001__x0001__x0001_ÀR@_x0001__x0001__x0001__x0001__x0001_ÀR@_x0001__x0001__x0001__x0001__x0001__x0001_M@_x0001__x0001__x0001__x0001__x0001__x0001_Q@_x0001__x0001__x0001__x0001__x0001__x0001_P@_x0001__x0001__x0001__x0001__x0001__x0001_O@_x0001__x0001__x0001__x0001__x0001__x0001_=@_x0001__x0001__x0001__x0001__x0001_ÀR@_x0001__x0001__x0001__x0001__x0001__x0001_Q@_x0001__x0001__x0001__x0001__x0001__x0002__x0001_ÀR@_x0001__x0001__x0001__x0001__x0001_ÀR@_x0001__x0001__x0001__x0001__x0001__x0001_?@_x0001__x0001__x0001__x0001__x0001_L@_x0001__x0001__x0001__x0001__x0001_ÀR@_x0001__x0001__x0001__x0001__x0001_ÀR@_x0001__x0001__x0001__x0001__x0001_ÀR@_x0001__x0001__x0001__x0001__x0001_ÀR@_x0001__x0001__x0001__x0001__x0001__x0001_E@_x0001__x0001__x0001__x0001__x0001_ÀR@_x0001__x0001__x0001__x0001__x0001_M@_x0001__x0001__x0001__x0001__x0001__x0001_A@_x0001__x0001__x0001__x0001__x0001__x0001_@@_x0001__x0001__x0001__x0001__x0001_ÀR@_x0001__x0001__x0001__x0001__x0001_ÀR@_x0001__x0001__x0001__x0001__x0001_ÀR@_x0001__x0001__x0001__x0001__x0001_A@_x0001__x0001__x0001__x0001__x0001__x0001_E@_x0001__x0001__x0001__x0001__x0001_A@_x0001__x0001__x0001__x0001__x0001_ÀR@_x0001__x0001__x0001__x0001__x0001__x0001_;@_x0001__x0001__x0001__x0001__x0001_ÀR@_x0001__x0001__x0001__x0001__x0001__x0001_B@_x0001__x0001__x0001__x0001__x0001_ÀR@_x0001__x0001__x0001__x0001__x0001_ÀR@_x0001__x0001__x0001__x0001__x0001_ÀR@_x0001__x0001__x0001__x0001__x0001_J@_x0001__x0001__x0001__x0001__x0001_ÀR@_x0001__x0001__x0001__x0001__x0001_ÀR@_x0001__x0001__x0001__x0001__x0001_R@_x0001__x0001__x0001__x0001__x0001__x0001_O@_x0001__x0001__x0001__x0001__x0001_C@_x0001__x0002__x0001__x0001__x0001__x0001__x0001_ÀR@_x0001__x0001__x0001__x0001__x0001_ÀR@_x0001__x0001__x0001__x0001__x0001_ÀR@_x0001__x0001__x0001__x0001__x0001_ÀR@_x0001__x0001__x0001__x0001__x0001_ÀR@_x0001__x0001__x0001__x0001__x0001_ÀQ@_x0001__x0001__x0001__x0001__x0001_ÀR@_x0001__x0001__x0001__x0001__x0001_ÀR@_x0001__x0001__x0001__x0001__x0001_J@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H@_x0001__x0001__x0001__x0001__x0001_O@_x0001__x0001__x0001__x0001__x0001__x0001_E@_x0001__x0001__x0001__x0001__x0001_ÀR@_x0001__x0001__x0001__x0001__x0001_ÀR@_x0001__x0001__x0001__x0001__x0001__x0001_C@_x0001__x0001__x0001__x0001__x0001_ÀR@_x0001__x0001__x0001__x0001__x0001__x0002__x0001_ÀR@_x0001__x0001__x0001__x0001__x0001__x0001_=@_x0001__x0001__x0001__x0001__x0001_ÀR@_x0001__x0001__x0001__x0001__x0001_@R@_x0001__x0001__x0001__x0001__x0001_ÀR@_x0001__x0001__x0001__x0001__x0001_ÀR@_x0001__x0001__x0001__x0001__x0001_@@_x0001__x0001__x0001__x0001__x0001__x0001_&gt;@_x0001__x0001__x0001__x0001__x0001__x0001_L@_x0001__x0001__x0001__x0001__x0001__x0001_F@_x0001__x0001__x0001__x0001__x0001__x0001_C@_x0001__x0001__x0001__x0001__x0001_ÀR@_x0001__x0001__x0001__x0001__x0001_ÀR@_x0001__x0001__x0001__x0001__x0001_G@_x0001__x0001__x0001__x0001__x0001_R@_x0001__x0001__x0001__x0001__x0001_ÀR@_x0001__x0001__x0001__x0001__x0001_ÀR@_x0001__x0001__x0001__x0001__x0001_ÀP@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L@_x0001__x0001__x0001__x0001__x0001_ÀR@_x0001__x0001__x0001__x0001__x0001_ÀR@_x0001__x0001__x0001__x0001__x0001_ÀR@_x0001__x0001__x0001__x0001__x0001_J@_x0001__x0002__x0001__x0001__x0001__x0001__x0001_ÀR@_x0001__x0001__x0001__x0001__x0001_D@_x0001__x0001__x0001__x0001__x0001__x0001_=@_x0001__x0001__x0001__x0001__x0001_ÀR@_x0001__x0001__x0001__x0001__x0001__x0001_=@_x0001__x0001__x0001__x0001__x0001_ÀR@_x0001__x0001__x0001__x0001__x0001_ÀR@_x0001__x0001__x0001__x0001__x0001__x0001_?@_x0001__x0001__x0001__x0001__x0001_ÀR@_x0001__x0001__x0001__x0001__x0001_ÀR@_x0001__x0001__x0001__x0001__x0001_ÀR@_x0001__x0001__x0001__x0001__x0001__x0001_A@_x0001__x0001__x0001__x0001__x0001_ÀR@_x0001__x0001__x0001__x0001__x0001_ÀR@_x0001__x0001__x0001__x0001__x0001__x0001_M@_x0001__x0001__x0001__x0001__x0001__x0001_&lt;@_x0001__x0001__x0001__x0001__x0001_ÀR@_x0001__x0001__x0001__x0001__x0001_ÀR@_x0001__x0001__x0001__x0001__x0001__x0001_&gt;@_x0001__x0001__x0001__x0001__x0001__x0001_L@_x0001__x0001__x0001__x0001__x0001_ÀR@_x0001__x0001__x0001__x0001__x0001_ÀR@_x0001__x0001__x0001__x0001__x0001_ÀR@_x0001__x0001__x0001__x0001__x0001_ÀR@_x0001__x0001__x0001__x0001__x0001_ÀR@_x0001__x0001__x0001__x0001__x0001_ÀR@_x0001__x0001__x0001__x0001__x0001_E@_x0001__x0001__x0001__x0001__x0001__x0001_@@_x0001__x0001__x0001__x0001__x0001_ÀR@_x0001__x0001__x0001__x0001__x0001_ÀR@_x0001__x0001__x0001__x0001__x0001_ÀR@_x0001__x0001__x0001__x0001__x0001__x0002__x0001_ÀR@_x0001__x0001__x0001__x0001__x0001_ÀR@_x0001__x0001__x0001__x0001__x0001__x0001_Q@_x0001__x0001__x0001__x0001__x0001_ÀR@_x0001__x0001__x0001__x0001__x0001_ÀR@_x0001__x0001__x0001__x0001__x0001_ÀR@_x0001__x0001__x0001__x0001__x0001_C@_x0001__x0001__x0001__x0001__x0001_ÀR@_x0001__x0001__x0001__x0001__x0001_ÀR@_x0001__x0001__x0001__x0001__x0001_@@_x0001__x0001__x0001__x0001__x0001_B@_x0001__x0001__x0001__x0001__x0001_ÀR@_x0001__x0001__x0001__x0001__x0001__x0001_@@_x0001__x0001__x0001__x0001__x0001_ÀR@_x0001__x0001__x0001__x0001__x0001_B@_x0001__x0001__x0001__x0001__x0001_ÀR@_x0001__x0001__x0001__x0001__x0001__x0001_?@_x0001__x0001__x0001__x0001__x0001_ÀR@_x0001__x0001__x0001__x0001__x0001_ÀR@_x0001__x0001__x0001__x0001__x0001_ÀR@_x0001__x0001__x0001__x0001__x0001__x0001_L@_x0001__x0001__x0001__x0001__x0001_ÀR@_x0001__x0001__x0001__x0001__x0001_H@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t>
  </si>
  <si>
    <t>8ec51a90bb66e72fc7964e89d1013a55_x0001__x0002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Q@_x0001__x0001__x0001__x0001__x0001_ÀR@_x0001__x0001__x0001__x0001__x0001_ÀR@_x0001__x0001__x0001__x0001__x0001_ÀR@_x0001__x0001__x0001__x0001__x0001_ÀR@_x0001__x0001__x0001__x0001__x0001_I@_x0001__x0001__x0001__x0001__x0001_ÀR@_x0001__x0001__x0001__x0001__x0001_P@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G@_x0001__x0001__x0001__x0001__x0001_ÀR@_x0001__x0001__x0001__x0001__x0001_ÀR@_x0001__x0001__x0001__x0001__x0001__x0001_G@_x0001__x0001__x0001__x0001__x0001__x0002__x0001_ÀR@_x0001__x0001__x0001__x0001__x0001_ÀR@_x0001__x0001__x0001__x0001__x0001_ÀR@_x0001__x0001__x0001__x0001__x0001__x0001_=@_x0001__x0001__x0001__x0001__x0001_ÀR@_x0001__x0001__x0001__x0001__x0001__x0001_L@_x0001__x0001__x0001__x0001__x0001_ÀR@_x0001__x0001__x0001__x0001__x0001_ÀR@_x0001__x0001__x0001__x0001__x0001_ÀR@_x0001__x0001__x0001__x0001__x0001_ÀR@_x0001__x0001__x0001__x0001__x0001_E@_x0001__x0001__x0001__x0001__x0001_ÀR@_x0001__x0001__x0001__x0001__x0001_ÀR@_x0001__x0001__x0001__x0001__x0001__x0001_&gt;@_x0001__x0001__x0001__x0001__x0001_ÀR@_x0001__x0001__x0001__x0001__x0001_ÀR@_x0001__x0001__x0001__x0001__x0001__x0001_:@_x0001__x0001__x0001__x0001__x0001_ÀR@_x0001__x0001__x0001__x0001__x0001_ÀR@_x0001__x0001__x0001__x0001__x0001__x0001_?@_x0001__x0001__x0001__x0001__x0001__x0001_G@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A@_x0001__x0001__x0001__x0001__x0001_ÀR@_x0001__x0001__x0001__x0001__x0001_ÀR@_x0001__x0002__x0001__x0001__x0001__x0001__x0001_ÀR@_x0001__x0001__x0001__x0001__x0001_ÀR@_x0001__x0001__x0001__x0001__x0001_ÀR@_x0001__x0001__x0001__x0001__x0001__x0001_?@_x0001__x0001__x0001__x0001__x0001__x0001_:@_x0001__x0001__x0001__x0001__x0001__x0001_H@_x0001__x0001__x0001__x0001__x0001_ÀR@_x0001__x0001__x0001__x0001__x0001_ÀR@_x0001__x0001__x0001__x0001__x0001_ÀR@_x0001__x0001__x0001__x0001__x0001_ÀR@_x0001__x0001__x0001__x0001__x0001_M@_x0001__x0001__x0001__x0001__x0001_ÀR@_x0001__x0001__x0001__x0001__x0001_ÀR@_x0001__x0001__x0001__x0001__x0001_ÀR@_x0001__x0001__x0001__x0001__x0001_ÀR@_x0001__x0001__x0001__x0001__x0001__x0001_Q@_x0001__x0001__x0001__x0001__x0001_@R@_x0001__x0001__x0001__x0001__x0001_ÀR@_x0001__x0001__x0001__x0001__x0001_ÀR@_x0001__x0001__x0001__x0001__x0001__x0001_@@_x0001__x0001__x0001__x0001__x0001_M@_x0001__x0001__x0001__x0001__x0001__x0001_G@_x0001__x0001__x0001__x0001__x0001_ÀR@_x0001__x0001__x0001__x0001__x0001_ÀR@_x0001__x0001__x0001__x0001__x0001_ÀR@_x0001__x0001__x0001__x0001__x0001_ÀR@_x0001__x0001__x0001__x0001__x0001_ÀR@_x0001__x0001__x0001__x0001__x0001_ÀR@_x0001__x0001__x0001__x0001__x0001__x0001_B@_x0001__x0001__x0001__x0001__x0001_ÀR@_x0001__x0001__x0001__x0001__x0001_L@_x0001__x0001__x0001__x0001__x0001__x0002__x0001_ÀR@_x0001__x0001__x0001__x0001__x0001_ÀR@_x0001__x0001__x0001__x0001__x0001_ÀR@_x0001__x0001__x0001__x0001__x0001__x0001_@@_x0001__x0001__x0001__x0001__x0001__x0001_:@_x0001__x0001__x0001__x0001__x0001_ÀR@_x0001__x0001__x0001__x0001__x0001_ÀR@_x0001__x0001__x0001__x0001__x0001_ÀR@_x0001__x0001__x0001__x0001__x0001_ÀR@_x0001__x0001__x0001__x0001__x0001_B@_x0001__x0001__x0001__x0001__x0001_ÀR@_x0001__x0001__x0001__x0001__x0001_ÀR@_x0001__x0001__x0001__x0001__x0001_@Q@_x0001__x0001__x0001__x0001__x0001_ÀR@_x0001__x0001__x0001__x0001__x0001_ÀR@_x0001__x0001__x0001__x0001__x0001_ÀR@_x0001__x0001__x0001__x0001__x0001__x0001_G@_x0001__x0001__x0001__x0001__x0001__x0001_G@_x0001__x0001__x0001__x0001__x0001_ÀR@_x0001__x0001__x0001__x0001__x0001_ÀR@_x0001__x0001__x0001__x0001__x0001_ÀR@_x0001__x0001__x0001__x0001__x0001__x0001_L@_x0001__x0001__x0001__x0001__x0001__x0001_A@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R@_x0001__x0002__x0001__x0001__x0001__x0001__x0001_N@_x0001__x0001__x0001__x0001__x0001_ÀR@_x0001__x0001__x0001__x0001__x0001_E@_x0001__x0001__x0001__x0001__x0001_ÀR@_x0001__x0001__x0001__x0001__x0001_ÀR@_x0001__x0001__x0001__x0001__x0001_ÀR@_x0001__x0001__x0001__x0001__x0001_ÀR@_x0001__x0001__x0001__x0001__x0001_ÀR@_x0001__x0001__x0001__x0001__x0001__x0001_C@_x0001__x0001__x0001__x0001__x0001_ÀR@_x0001__x0001__x0001__x0001__x0001_ÀR@_x0001__x0001__x0001__x0001__x0001__x0001_E@_x0001__x0001__x0001__x0001__x0001_ÀR@_x0001__x0001__x0001__x0001__x0001_D@_x0001__x0001__x0001__x0001__x0001_ÀR@_x0001__x0001__x0001__x0001__x0001_C@_x0001__x0001__x0001__x0001__x0001_ÀR@_x0001__x0001__x0001__x0001__x0001_ÀR@_x0001__x0001__x0001__x0001__x0001_ÀR@_x0001__x0001__x0001__x0001__x0001_J@_x0001__x0001__x0001__x0001__x0001_ÀR@_x0001__x0001__x0001__x0001__x0001_ÀR@_x0001__x0001__x0001__x0001__x0001_ÀR@_x0001__x0001__x0001__x0001__x0001_ÀR@_x0001__x0001__x0001__x0001__x0001_ÀR@_x0001__x0001__x0001__x0001__x0001_ÀR@_x0001__x0001__x0001__x0001__x0001_I@_x0001__x0001__x0001__x0001__x0001_ÀR@_x0001__x0001__x0001__x0001__x0001_E@_x0001__x0001__x0001__x0001__x0001_B@_x0001__x0001__x0001__x0001__x0001_ÀR@_x0001__x0001__x0001__x0001__x0001__x0002__x0001_ÀR@_x0001__x0001__x0001__x0001__x0001_ÀR@_x0001__x0001__x0001__x0001__x0001_ÀR@_x0001__x0001__x0001__x0001__x0001_ÀR@_x0001__x0001__x0001__x0001__x0001_ÀR@_x0001__x0001__x0001__x0001__x0001_ÀR@_x0001__x0001__x0001__x0001__x0001_ÀR@_x0001__x0001__x0001__x0001__x0001_F@_x0001__x0001__x0001__x0001__x0001_ÀR@_x0001__x0001__x0001__x0001__x0001_ÀR@_x0001__x0001__x0001__x0001__x0001_ÀR@_x0001__x0001__x0001__x0001__x0001_ÀR@_x0001__x0001__x0001__x0001__x0001_ÀR@_x0001__x0001__x0001__x0001__x0001__x0001_K@_x0001__x0001__x0001__x0001__x0001_ÀR@_x0001__x0001__x0001__x0001__x0001__x0001_K@_x0001__x0001__x0001__x0001__x0001_ÀR@_x0001__x0001__x0001__x0001__x0001_ÀR@_x0001__x0001__x0001__x0001__x0001__x0001_@@_x0001__x0001__x0001__x0001__x0001_ÀR@_x0001__x0001__x0001__x0001__x0001_ÀR@_x0001__x0001__x0001__x0001__x0001__x0001_P@_x0001__x0001__x0001__x0001__x0001_ÀR@_x0001__x0001__x0001__x0001__x0001_ÀR@_x0001__x0001__x0001__x0001__x0001_I@_x0001__x0001__x0001__x0001__x0001__x0001_?@_x0001__x0001__x0001__x0001__x0001__x0001_C@_x0001__x0001__x0001__x0001__x0001_ÀR@_x0001__x0001__x0001__x0001__x0001_ÀR@_x0001__x0001__x0001__x0001__x0001_ÀR@_x0001__x0001__x0001__x0001__x0001_ÀR@_x0001__x0001__x0001__x0001__x0001_I@_x0001__x0002__x0001__x0001__x0001__x0001__x0001_ÀR@_x0001__x0001__x0001__x0001__x0001_ÀR@_x0001__x0001__x0001__x0001__x0001_ÀR@_x0001__x0001__x0001__x0001__x0001__x0001_:@_x0001__x0001__x0001__x0001__x0001_ÀR@_x0001__x0001__x0001__x0001__x0001_ÀR@_x0001__x0001__x0001__x0001__x0001_@Q@_x0001__x0001__x0001__x0001__x0001_ÀR@_x0001__x0001__x0001__x0001__x0001__x0001_9@_x0001__x0001__x0001__x0001__x0001_ÀR@_x0001__x0001__x0001__x0001__x0001_ÀR@_x0001__x0001__x0001__x0001__x0001_@@_x0001__x0001__x0001__x0001__x0001_ÀR@_x0001__x0001__x0001__x0001__x0001_C@_x0001__x0001__x0001__x0001__x0001_B@_x0001__x0001__x0001__x0001__x0001_B@_x0001__x0001__x0001__x0001__x0001__x0001_8@_x0001__x0001__x0001__x0001__x0001_ÀR@_x0001__x0001__x0001__x0001__x0001_ÀR@_x0001__x0001__x0001__x0001__x0001_ÀR@_x0001__x0001__x0001__x0001__x0001_ÀR@_x0001__x0001__x0001__x0001__x0001_ÀR@_x0001__x0001__x0001__x0001__x0001__x0001_K@_x0001__x0001__x0001__x0001__x0001_ÀR@_x0001__x0001__x0001__x0001__x0001__x0001_D@_x0001__x0001__x0001__x0001__x0001_ÀR@_x0001__x0001__x0001__x0001__x0001_ÀR@_x0001__x0001__x0001__x0001__x0001_ÀR@_x0001__x0001__x0001__x0001__x0001_ÀR@_x0001__x0001__x0001__x0001__x0001_ÀR@_x0001__x0001__x0001__x0001__x0001_ÀR@_x0001__x0001__x0001__x0001__x0001__x0002__x0001_@@_x0001__x0001__x0001__x0001__x0001__x0001_C@_x0001__x0001__x0001__x0001__x0001_ÀR@_x0001__x0001__x0001__x0001__x0001_G@_x0001__x0001__x0001__x0001__x0001__x0001_&lt;@_x0001__x0001__x0001__x0001__x0001_ÀR@_x0001__x0001__x0001__x0001__x0001_C@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I@_x0001__x0001__x0001__x0001__x0001_ÀR@_x0001__x0001__x0001__x0001__x0001_ÀR@_x0001__x0001__x0001__x0001__x0001_ÀR@_x0001__x0001__x0001__x0001__x0001_ÀR@_x0001__x0001__x0001__x0001__x0001_ÀR@_x0001__x0001__x0001__x0001__x0001_ÀR@_x0001__x0001__x0001__x0001__x0001_R@_x0001__x0001__x0001__x0001__x0001_ÀR@_x0001__x0001__x0001__x0001__x0001_ÀR@_x0001__x0001__x0001__x0001__x0001_ÀR@_x0001__x0001__x0001__x0001__x0001_ÀR@_x0001__x0001__x0001__x0001__x0001_ÀR@_x0001__x0001__x0001__x0001__x0001__x0001_A@_x0001__x0001__x0001__x0001__x0001_ÀR@_x0001__x0001__x0001__x0001__x0001__x0001_F@_x0001__x0001__x0001__x0001__x0001_ÀR@_x0001__x0001__x0001__x0001__x0001_ÀR@_x0001__x0002__x0001__x0001__x0001__x0001__x0001_B@_x0001__x0001__x0001__x0001__x0001_ÀR@_x0001__x0001__x0001__x0001__x0001_ÀR@_x0001__x0001__x0001__x0001__x0001_ÀP@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_x0001_F@_x0001__x0001__x0001__x0001__x0001_ÀR@_x0001__x0001__x0001__x0001__x0001_ÀR@_x0001__x0001__x0001__x0001__x0001_ÀR@_x0001__x0001__x0001__x0001__x0001_ÀR@_x0001__x0001__x0001__x0001__x0001__x0001_=@_x0001__x0001__x0001__x0001__x0001_ÀR@_x0001__x0001__x0001__x0001__x0001_@@_x0001__x0001__x0001__x0001__x0001_ÀR@_x0001__x0001__x0001__x0001__x0001_ÀR@_x0001__x0001__x0001__x0001__x0001_ÀR@_x0001__x0001__x0001__x0001__x0001__x0001_=@_x0001__x0001__x0001__x0001__x0001_ÀR@_x0001__x0001__x0001__x0001__x0001__x0001_M@_x0001__x0001__x0001__x0001__x0001_ÀR@_x0001__x0001__x0001__x0001__x0001_ÀR@_x0001__x0001__x0001__x0001__x0001_ÀR@_x0001__x0001__x0001__x0001__x0001__x0001_B@_x0001__x0001__x0001__x0001__x0001_ÀR@_x0001__x0001__x0001__x0001__x0001_ÀR@_x0001__x0001__x0001__x0001__x0001__x0002__x0001_ÀR@_x0001__x0001__x0001__x0001__x0001_@@_x0001__x0001__x0001__x0001__x0001_ÀR@_x0001__x0001__x0001__x0001__x0001__x0001_Q@_x0001__x0001__x0001__x0001__x0001__x0001_F@_x0001__x0001__x0001__x0001__x0001_ÀR@_x0001__x0001__x0001__x0001__x0001_ÀR@_x0001__x0001__x0001__x0001__x0001__x0001_P@_x0001__x0001__x0001__x0001__x0001_ÀR@_x0001__x0001__x0001__x0001__x0001_ÀR@_x0001__x0001__x0001__x0001__x0001__x0001_L@_x0001__x0001__x0001__x0001__x0001_ÀR@_x0001__x0001__x0001__x0001__x0001_N@_x0001__x0001__x0001__x0001__x0001_ÀR@_x0001__x0001__x0001__x0001__x0001_ÀR@_x0001__x0001__x0001__x0001__x0001_ÀR@_x0001__x0001__x0001__x0001__x0001_D@_x0001__x0001__x0001__x0001__x0001_ÀR@_x0001__x0001__x0001__x0001__x0001_ÀR@_x0001__x0001__x0001__x0001__x0001_ÀR@_x0001__x0001__x0001__x0001__x0001_ÀR@_x0001__x0001__x0001__x0001__x0001_ÀR@_x0001__x0001__x0001__x0001__x0001__x0001_E@_x0001__x0001__x0001__x0001__x0001_ÀR@_x0001__x0001__x0001__x0001__x0001_ÀR@_x0001__x0001__x0001__x0001__x0001_ÀR@_x0001__x0001__x0001__x0001__x0001_ÀR@_x0001__x0001__x0001__x0001__x0001__x0001_A@_x0001__x0001__x0001__x0001__x0001_ÀR@_x0001__x0001__x0001__x0001__x0001_C@_x0001__x0001__x0001__x0001__x0001_ÀR@_x0001__x0001__x0001__x0001__x0001_ÀR@_x0001__x0002__x0001__x0001__x0001__x0001__x0001_ÀR@_x0001__x0001__x0001__x0001__x0001_ÀR@_x0001__x0001__x0001__x0001__x0001_ÀR@_x0001__x0001__x0001__x0001__x0001__x0001_E@_x0001__x0001__x0001__x0001__x0001_ÀR@_x0001__x0001__x0001__x0001__x0001__x0001_&lt;@_x0001__x0001__x0001__x0001__x0001__x0001_B@_x0001__x0001__x0001__x0001__x0001_ÀR@_x0001__x0001__x0001__x0001__x0001__x0001_@@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_x0001__x0001__x0001__x0001__x0001__x0001_G@_x0001__x0001__x0001__x0001__x0001_ÀR@_x0001__x0001__x0001__x0001__x0001_ÀR@_x0001__x0001__x0001__x0001__x0001_ÀR@_x0001__x0001__x0001__x0001__x0001_ÀR@_x0001__x0001__x0001__x0001__x0001_ÀR@_x0001__x0001__x0001__x0001__x0001_O@_x0001__x0001__x0001__x0001__x0001_ÀR@_x0001__x0001__x0001__x0001__x0001_ÀR@_x0001__x0001__x0001__x0001__x0001__x0001_=@_x0001__x0001__x0001__x0001__x0001_ÀR@_x0001__x0001__x0001__x0001__x0001__x0002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H@_x0001__x0001__x0001__x0001__x0001_ÀR@_x0001__x0001__x0001__x0001__x0001_ÀR@_x0001__x0001__x0001__x0001__x0001_ÀR@_x0001__x0001__x0001__x0001__x0001_G@_x0001__x0001__x0001__x0001__x0001_ÀR@_x0001__x0001__x0001__x0001__x0001_@Q@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K@_x0001__x0001__x0001__x0001__x0001_ÀR@_x0001__x0001__x0001__x0001__x0001_ÀR@_x0001__x0001__x0001__x0001__x0001_ÀR@_x0001__x0002__x0001__x0001__x0001__x0001__x0001_ÀR@_x0001__x0001__x0001__x0001__x0001_ÀR@_x0001__x0001__x0001__x0001__x0001_C@_x0001__x0001__x0001__x0001__x0001_ÀR@_x0001__x0001__x0001__x0001__x0001__x0001_&lt;@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C@_x0001__x0001__x0001__x0001__x0001_ÀR@_x0001__x0001__x0001__x0001__x0001_ÀR@_x0001__x0001__x0001__x0001__x0001_@@_x0001__x0001__x0001__x0001__x0001_ÀR@_x0001__x0001__x0001__x0001__x0001_E@_x0001__x0001__x0001__x0001__x0001_ÀR@_x0001__x0001__x0001__x0001__x0001_ÀR@_x0001__x0001__x0001__x0001__x0001_ÀR@_x0001__x0001__x0001__x0001__x0001_ÀR@_x0001__x0001__x0001__x0001__x0001_ÀR@_x0001__x0001__x0001__x0001__x0001__x0001_J@_x0001__x0001__x0001__x0001__x0001_ÀR@_x0001__x0001__x0001__x0001__x0001_ÀR@_x0001__x0001__x0001__x0001__x0001_ÀR@_x0001__x0001__x0001__x0001__x0001__x0001_=@_x0001__x0001__x0001__x0001__x0001__x0002__x0001_ÀR@_x0001__x0001__x0001__x0001__x0001_ÀR@_x0001__x0001__x0001__x0001__x0001_ÀR@_x0001__x0001__x0001__x0001__x0001_ÀR@_x0001__x0001__x0001__x0001__x0001_D@_x0001__x0001__x0001__x0001__x0001_ÀR@_x0001__x0001__x0001__x0001__x0001_ÀR@_x0001__x0001__x0001__x0001__x0001_ÀR@_x0001__x0001__x0001__x0001__x0001_ÀR@_x0001__x0001__x0001__x0001__x0001_ÀR@_x0001__x0001__x0001__x0001__x0001_D@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N@_x0001__x0001__x0001__x0001__x0001_ÀR@_x0001__x0001__x0001__x0001__x0001_ÀR@_x0001__x0001__x0001__x0001__x0001_ÀR@_x0001__x0001__x0001__x0001__x0001_ÀR@_x0001__x0001__x0001__x0001__x0001_ÀR@_x0001__x0001__x0001__x0001__x0001_ÀR@_x0001__x0001__x0001__x0001__x0001_ÀR@_x0001__x0002__x0001__x0001__x0001__x0001__x0001_C@_x0001__x0001__x0001__x0001__x0001_ÀR@_x0001__x0001__x0001__x0001__x0001_F@_x0001__x0001__x0001__x0001__x0001_I@_x0001__x0001__x0001__x0001__x0001_ÀR@_x0001__x0001__x0001__x0001__x0001__x0001_E@_x0001__x0001__x0001__x0001__x0001_ÀR@_x0001__x0001__x0001__x0001__x0001_ÀR@_x0001__x0001__x0001__x0001__x0001_L@_x0001__x0001__x0001__x0001__x0001_ÀR@_x0001__x0001__x0001__x0001__x0001_ÀR@_x0001__x0001__x0001__x0001__x0001_ÀR@_x0001__x0001__x0001__x0001__x0001_ÀR@_x0001__x0001__x0001__x0001__x0001_ÀR@_x0001__x0001__x0001__x0001__x0001_ÀQ@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E@_x0001__x0001__x0001__x0001__x0001__x0001_O@_x0001__x0001__x0001__x0001__x0001__x0001_C@_x0001__x0001__x0001__x0001__x0001__x0001_G@_x0001__x0001__x0001__x0001__x0001_ÀR@_x0001__x0001__x0001__x0001__x0001_ÀR@_x0001__x0001__x0001__x0001__x0001_ÀR@_x0001__x0001__x0001__x0001__x0001__x0001_@@_x0001__x0001__x0001__x0001__x0001_ÀR@_x0001__x0001__x0001__x0001__x0001__x0002__x0001__x0001_&lt;@_x0001__x0001__x0001__x0001__x0001_H@_x0001__x0001__x0001__x0001__x0001_ÀR@_x0001__x0001__x0001__x0001__x0001_ÀR@_x0001__x0001__x0001__x0001__x0001__x0001_B@_x0001__x0001__x0001__x0001__x0001_R@_x0001__x0001__x0001__x0001__x0001_ÀR@_x0001__x0001__x0001__x0001__x0001_ÀR@_x0001__x0001__x0001__x0001__x0001_ÀR@_x0001__x0001__x0001__x0001__x0001_ÀR@_x0001__x0001__x0001__x0001__x0001_ÀR@_x0001__x0001__x0001__x0001__x0001__x0001_F@_x0001_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_x0001_&gt;@_x0001__x0001__x0001__x0001__x0001_ÀR@_x0001__x0001__x0001__x0001__x0001_ÀR@_x0001__x0001__x0001__x0001__x0001__x0001_O@_x0001__x0001__x0001__x0001__x0001_ÀR@_x0001__x0001__x0001__x0001__x0001__x0001_A@_x0001__x0001__x0001__x0001__x0001_ÀR@_x0001__x0001__x0001__x0001__x0001_ÀR@_x0001__x0001__x0001__x0001__x0001_ÀR@_x0001__x0002__x0001__x0001__x0001__x0001__x0001_ÀR@_x0001__x0001__x0001__x0001__x0001__x0001_A@_x0001__x0001__x0001__x0001__x0001_ÀR@_x0001__x0001__x0001__x0001__x0001_ÀR@_x0001__x0001__x0001__x0001__x0001_ÀR@_x0001__x0001__x0001__x0001__x0001__x0001_G@_x0001__x0001__x0001__x0001__x0001_ÀR@_x0001__x0001__x0001__x0001__x0001_ÀR@_x0001__x0001__x0001__x0001__x0001__x0001_;@_x0001__x0001__x0001__x0001__x0001_@@_x0001__x0001__x0001__x0001__x0001_ÀR@_x0001_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E@_x0001__x0001__x0001__x0001__x0001_N@_x0001__x0001__x0001__x0001__x0001_ÀR@_x0001__x0001__x0001__x0001__x0001__x0001_A@_x0001__x0001__x0001__x0001__x0001__x0001_B@_x0001__x0001__x0001__x0001__x0001_ÀR@_x0001__x0001__x0001__x0001__x0001_L@_x0001__x0001__x0001__x0001__x0001_ÀR@_x0001__x0001__x0001__x0001__x0001_ÀR@_x0001__x0001__x0001__x0001__x0001__x0002__x0001_ÀR@_x0001__x0001__x0001__x0001__x0001__x0001_B@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L@_x0001__x0001__x0001__x0001__x0001_ÀR@_x0001__x0001__x0001__x0001__x0001_ÀR@_x0001__x0001__x0001__x0001__x0001_ÀR@_x0001__x0001__x0001__x0001__x0001__x0001_A@_x0001__x0001__x0001__x0001__x0001_ÀR@_x0001__x0001__x0001__x0001__x0001__x0001_?@_x0001__x0001__x0001__x0001__x0001_ÀR@_x0001__x0001__x0001__x0001__x0001__x0001_M@_x0001__x0001__x0001__x0001__x0001_ÀR@_x0001__x0001__x0001__x0001__x0001_ÀR@_x0001__x0001__x0001__x0001__x0001_ÀR@_x0001__x0001__x0001__x0001__x0001__x0001_J@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0002__x0001__x0001__x0001__x0001__x0001_ÀR@_x0001__x0001__x0001__x0001__x0001_ÀR@_x0001__x0001__x0001__x0001__x0001_ÀR@_x0001__x0001__x0001__x0001__x0001_ÀR@_x0001__x0001__x0001__x0001__x0001__x0001_8@_x0001__x0001__x0001__x0001__x0001_ÀR@_x0001__x0001__x0001__x0001__x0001_ÀR@_x0001__x0001__x0001__x0001__x0001__x0001_L@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B@_x0001__x0001__x0001__x0001__x0001_ÀR@_x0001__x0001__x0001__x0001__x0001_ÀR@_x0001__x0001__x0001__x0001__x0001_ÀR@_x0001__x0001__x0001__x0001__x0001_ÀR@_x0001__x0001__x0001__x0001__x0001_ÀR@_x0001__x0001__x0001__x0001__x0001_I@_x0001__x0001__x0001__x0001__x0001_ÀR@_x0001__x0001__x0001__x0001__x0001_J@_x0001__x0001__x0001__x0001__x0001__x0001_&lt;@_x0001__x0001__x0001__x0001__x0001__x0001_&lt;@_x0001__x0001__x0001__x0001__x0001_ÀR@_x0001__x0001__x0001__x0001__x0001_C@_x0001__x0001__x0001__x0001__x0001_ÀR@_x0001__x0001__x0001__x0001__x0001_ÀR@_x0001__x0001__x0001__x0001__x0001_ÀR@_x0001__x0001__x0001__x0001__x0001__x0002__x0001_ÀR@_x0001__x0001__x0001__x0001__x0001__x0001_H@_x0001__x0001__x0001__x0001__x0001_@@_x0001__x0001__x0001__x0001__x0001_G@_x0001__x0001__x0001__x0001__x0001_G@_x0001__x0001__x0001__x0001__x0001__x0001_E@_x0001__x0001__x0001__x0001__x0001_ÀR@_x0001__x0001__x0001__x0001__x0001_D@_x0001__x0001__x0001__x0001__x0001__x0001_J@_x0001__x0001__x0001__x0001__x0001__x0001_=@_x0001__x0001__x0001__x0001__x0001__x0001_B@_x0001__x0001__x0001__x0001__x0001_ÀR@_x0001__x0001__x0001__x0001__x0001_ÀR@_x0001__x0001__x0001__x0001__x0001__x0001_&lt;@_x0001__x0001__x0001__x0001__x0001_ÀR@_x0001__x0001__x0001__x0001__x0001_ÀR@_x0001__x0001__x0001__x0001__x0001_P@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A@_x0001__x0001__x0001__x0001__x0001_ÀP@_x0001__x0001__x0001__x0001__x0001__x0001_&lt;@_x0001__x0001__x0001__x0001__x0001__x0001_P@_x0001__x0001__x0001__x0001__x0001_ÀP@_x0001__x0001__x0001__x0001__x0001_ÀR@_x0001__x0001__x0001__x0001__x0001_ÀR@_x0001__x0001__x0001__x0001__x0001__x0001_=@_x0001__x0002__x0001__x0001__x0001__x0001__x0001_ÀR@_x0001__x0001__x0001__x0001__x0001__x0001_D@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lt;@_x0001__x0001__x0001__x0001__x0001_ÀR@_x0001__x0001__x0001__x0001__x0001_ÀR@_x0001__x0001__x0001__x0001__x0001_ÀR@_x0001__x0001__x0001__x0001__x0001_ÀR@_x0001__x0001__x0001__x0001__x0001_G@_x0001__x0001__x0001__x0001__x0001_J@_x0001__x0001__x0001__x0001__x0001_ÀR@_x0001__x0001__x0001__x0001__x0001__x0001_B@_x0001__x0001__x0001__x0001__x0001_@@_x0001__x0001__x0001__x0001__x0001__x0001_=@_x0001__x0001__x0001__x0001__x0001__x0001_&lt;@_x0001__x0001__x0001__x0001__x0001_ÀR@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_x0001_C@_x0001__x0001__x0001__x0001__x0001__x0002__x0001_ÀR@_x0001__x0001__x0001__x0001__x0001_B@_x0001__x0001__x0001__x0001__x0001_ÀR@_x0001__x0001__x0001__x0001__x0001_P@_x0001__x0001__x0001__x0001__x0001_ÀR@_x0001__x0001__x0001__x0001__x0001_ÀR@_x0001__x0001__x0001__x0001__x0001_ÀR@_x0001__x0001__x0001__x0001__x0001_J@_x0001__x0001__x0001__x0001__x0001_ÀR@_x0001__x0001__x0001__x0001__x0001_ÀR@_x0001__x0001__x0001__x0001__x0001_ÀR@_x0001__x0001__x0001__x0001__x0001_ÀR@_x0001__x0001__x0001__x0001__x0001_@R@_x0001__x0001__x0001__x0001__x0001_ÀR@_x0001__x0001__x0001__x0001__x0001_ÀR@_x0001__x0001__x0001__x0001__x0001_H@_x0001__x0001__x0001__x0001__x0001_ÀR@_x0001__x0001__x0001__x0001__x0001__x0001_=@_x0001__x0001__x0001__x0001__x0001__x0001_?@_x0001__x0001__x0001__x0001__x0001_ÀR@_x0001__x0001__x0001__x0001__x0001_ÀR@_x0001__x0001__x0001__x0001__x0001__x0001_B@_x0001__x0001__x0001__x0001__x0001_ÀR@_x0001__x0001__x0001__x0001__x0001_ÀR@_x0001__x0001__x0001__x0001__x0001__x0001_G@_x0001__x0001__x0001__x0001__x0001_ÀR@_x0001__x0001__x0001__x0001__x0001_ÀR@_x0001__x0001__x0001__x0001__x0001_ÀR@_x0001__x0001__x0001__x0001__x0001_ÀR@_x0001__x0001__x0001__x0001__x0001_ÀR@_x0001__x0001__x0001__x0001__x0001_ÀR@_x0001__x0001__x0001__x0001__x0001_ÀR@_x0001__x0002__x0001__x0001__x0001__x0001__x0001_ÀR@_x0001__x0001__x0001__x0001__x0001__x0001_G@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_x0001_C@_x0001__x0001__x0001__x0001__x0001_ÀR@_x0001__x0001__x0001__x0001__x0001_ÀR@_x0001__x0001__x0001__x0001__x0001_ÀR@_x0001__x0001__x0001__x0001__x0001_@@_x0001__x0001__x0001__x0001__x0001_ÀR@_x0001__x0001__x0001__x0001__x0001_ÀR@_x0001__x0001__x0001__x0001__x0001_ÀR@_x0001__x0001__x0001__x0001__x0001_ÀR@_x0001__x0001__x0001__x0001__x0001__x0001_B@_x0001__x0001__x0001__x0001__x0001_E@_x0001__x0001__x0001__x0001__x0001_ÀR@_x0001__x0001__x0001__x0001__x0001_ÀR@_x0001__x0001__x0001__x0001__x0001_ÀR@_x0001__x0001__x0001__x0001__x0001_ÀR@_x0001__x0001__x0001__x0001__x0001__x0002__x0001_O@_x0001__x0001__x0001__x0001__x0001_ÀR@_x0001__x0001__x0001__x0001__x0001_ÀR@_x0001__x0001__x0001__x0001__x0001_ÀR@_x0001__x0001__x0001__x0001__x0001_J@_x0001__x0001__x0001__x0001__x0001_ÀR@_x0001__x0001__x0001__x0001__x0001_ÀR@_x0001__x0001__x0001__x0001__x0001_ÀR@_x0001__x0001__x0001__x0001__x0001__x0001_Q@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G@_x0001__x0001__x0001__x0001__x0001_ÀR@_x0001__x0001__x0001__x0001__x0001_ÀR@_x0001__x0001__x0001__x0001__x0001_ÀR@_x0001__x0001__x0001__x0001__x0001_ÀR@_x0001__x0001__x0001__x0001__x0001_ÀR@_x0001__x0001__x0001__x0001__x0001_C@_x0001__x0001__x0001__x0001__x0001_ÀR@_x0001__x0001__x0001__x0001__x0001_ÀR@_x0001__x0001__x0001__x0001__x0001_ÀR@_x0001__x0001__x0001__x0001__x0001_G@_x0001__x0002__x0001__x0001__x0001__x0001__x0001_ÀR@_x0001__x0001__x0001__x0001__x0001__x0001_L@_x0001__x0001__x0001__x0001__x0001__x0001_H@_x0001__x0001__x0001__x0001__x0001__x0001_F@_x0001__x0001__x0001__x0001__x0001_ÀR@_x0001__x0001__x0001__x0001__x0001_ÀR@_x0001__x0001__x0001__x0001__x0001_ÀR@_x0001__x0001__x0001__x0001__x0001__x0001_9@_x0001__x0001__x0001__x0001__x0001_ÀR@_x0001__x0001__x0001__x0001__x0001_ÀR@_x0001__x0001__x0001__x0001__x0001__x0001_=@_x0001__x0001__x0001__x0001__x0001__x0001_C@_x0001__x0001__x0001__x0001__x0001__x0001_A@_x0001__x0001__x0001__x0001__x0001_ÀR@_x0001__x0001__x0001__x0001__x0001_ÀR@_x0001__x0001__x0001__x0001__x0001__x0001_H@_x0001__x0001__x0001__x0001__x0001__x0001_H@_x0001__x0001__x0001__x0001__x0001__x0001_@@_x0001__x0001__x0001__x0001__x0001_ÀR@_x0001__x0001__x0001__x0001__x0001_ÀR@_x0001__x0001__x0001__x0001__x0001_ÀR@_x0001__x0001__x0001__x0001__x0001_C@_x0001__x0001__x0001__x0001__x0001__x0001_:@_x0001__x0001__x0001__x0001__x0001_ÀR@_x0001__x0001__x0001__x0001__x0001_ÀR@_x0001__x0001__x0001__x0001__x0001_ÀR@_x0001__x0001__x0001__x0001__x0001_ÀR@_x0001__x0001__x0001__x0001__x0001__x0001_O@_x0001__x0001__x0001__x0001__x0001_ÀR@_x0001__x0001__x0001__x0001__x0001_ÀR@_x0001__x0001__x0001__x0001__x0001_ÀR@_x0001__x0001__x0001__x0001__x0001__x0002__x0001_ÀR@_x0001__x0001__x0001__x0001__x0001_ÀR@_x0001__x0001__x0001__x0001__x0001_ÀR@_x0001__x0001__x0001__x0001__x0001_ÀR@_x0001__x0001__x0001__x0001__x0001_ÀR@_x0001__x0001__x0001__x0001__x0001_E@_x0001__x0001__x0001__x0001__x0001_C@_x0001__x0001__x0001__x0001__x0001_ÀR@_x0001__x0001__x0001__x0001__x0001__x0001_B@_x0001__x0001__x0001__x0001__x0001__x0001_M@_x0001__x0001__x0001__x0001__x0001_ÀR@_x0001__x0001__x0001__x0001__x0001_ÀR@_x0001__x0001__x0001__x0001__x0001_ÀR@_x0001__x0001__x0001__x0001__x0001_E@_x0001__x0001__x0001__x0001__x0001_ÀR@_x0001__x0001__x0001__x0001__x0001__x0001_G@_x0001__x0001__x0001__x0001__x0001__x0001_?@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_x0001_C@_x0001__x0001__x0001__x0001__x0001__x0001_;@_x0001__x0001__x0001__x0001__x0001__x0001_Q@_x0001__x0001__x0001__x0001__x0001__x0001_=@_x0001__x0001__x0001__x0001__x0001_ÀR@_x0001__x0001__x0001__x0001__x0001_ÀR@_x0001__x0001__x0001__x0001__x0001_ÀR@_x0001__x0001__x0001__x0001__x0001_ÀR@_x0001__x0002__x0001__x0001__x0001__x0001__x0001_ÀR@_x0001__x0001__x0001__x0001__x0001_ÀR@_x0001__x0001__x0001__x0001__x0001__x0001_B@_x0001__x0001__x0001__x0001__x0001_ÀR@_x0001__x0001__x0001__x0001__x0001_ÀR@_x0001__x0001__x0001__x0001__x0001_G@_x0001__x0001__x0001__x0001__x0001_ÀR@_x0001__x0001__x0001__x0001__x0001__x0001_&lt;@_x0001__x0001__x0001__x0001__x0001_ÀR@_x0001__x0001__x0001__x0001__x0001_ÀR@_x0001__x0001__x0001__x0001__x0001_ÀR@_x0001__x0001__x0001__x0001__x0001__x0001_F@_x0001__x0001__x0001__x0001__x0001_ÀR@_x0001__x0001__x0001__x0001__x0001_M@_x0001__x0001__x0001__x0001__x0001_C@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_x0001_C@_x0001__x0001__x0001__x0001__x0001_ÀR@_x0001__x0001__x0001__x0001__x0001_H@_x0001__x0001__x0001__x0001__x0001__x0001_C@_x0001__x0001__x0001__x0001__x0001_ÀR@_x0001__x0001__x0001__x0001__x0001_ÀR@_x0001__x0001__x0001__x0001__x0001_ÀR@_x0001__x0001__x0001__x0001__x0001_ÀR@_x0001__x0001__x0001__x0001__x0001__x0001_?@_x0001__x0001__x0001__x0001__x0001__x0002__x0001_P@_x0001__x0001__x0001__x0001__x0001_ÀR@_x0001__x0001__x0001__x0001__x0001_ÀR@_x0001__x0001__x0001__x0001__x0001_ÀR@_x0001__x0001__x0001__x0001__x0001_@@_x0001__x0001__x0001__x0001__x0001_ÀR@_x0001__x0001__x0001__x0001__x0001_ÀR@_x0001__x0001__x0001__x0001__x0001__x0001_&lt;@_x0001__x0001__x0001__x0001__x0001__x0001_:@_x0001__x0001__x0001__x0001__x0001_ÀR@_x0001__x0001__x0001__x0001__x0001_ÀR@_x0001__x0001__x0001__x0001__x0001_I@_x0001__x0001__x0001__x0001__x0001_ÀR@_x0001__x0001__x0001__x0001__x0001__x0001_&lt;@_x0001__x0001__x0001__x0001__x0001_D@_x0001__x0001__x0001__x0001__x0001_ÀR@_x0001__x0001__x0001__x0001__x0001_ÀR@_x0001__x0001__x0001__x0001__x0001_ÀR@_x0001__x0001__x0001__x0001__x0001__x0001_J@_x0001__x0001__x0001__x0001__x0001__x0001_F@_x0001__x0001__x0001__x0001__x0001_ÀR@_x0001__x0001__x0001__x0001__x0001__x0001_K@_x0001__x0001__x0001__x0001__x0001__x0001_A@_x0001__x0001__x0001__x0001__x0001_ÀP@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G@_x0001__x0002__x0001__x0001__x0001__x0001__x0001_ÀR@_x0001__x0001__x0001__x0001__x0001_ÀR@_x0001__x0001__x0001__x0001__x0001__x0001_F@_x0001__x0001__x0001__x0001__x0001_ÀR@_x0001__x0001__x0001__x0001__x0001_ÀR@_x0001__x0001__x0001__x0001__x0001_ÀR@_x0001__x0001__x0001__x0001__x0001_@@_x0001__x0001__x0001__x0001__x0001_H@_x0001__x0001__x0001__x0001__x0001_ÀR@_x0001__x0001__x0001__x0001__x0001_ÀR@_x0001__x0001__x0001__x0001__x0001_ÀR@_x0001__x0001__x0001__x0001__x0001__x0001_Q@_x0001__x0001__x0001__x0001__x0001_ÀR@_x0001__x0001__x0001__x0001__x0001_ÀR@_x0001__x0001__x0001__x0001__x0001_ÀR@_x0001__x0001__x0001__x0001__x0001__x0001_F@_x0001__x0001__x0001__x0001__x0001_ÀR@_x0001__x0001__x0001__x0001__x0001_ÀR@_x0001__x0001__x0001__x0001__x0001_ÀR@_x0001__x0001__x0001__x0001__x0001_ÀR@_x0001__x0001__x0001__x0001__x0001_ÀR@_x0001__x0001__x0001__x0001__x0001_ÀR@_x0001__x0001__x0001__x0001__x0001__x0001_H@_x0001__x0001__x0001__x0001__x0001_ÀR@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_x0001_;@_x0001__x0001__x0001__x0001__x0001_ÀR@_x0001__x0001__x0001__x0001__x0001_@@_x0001__x0001__x0001__x0001__x0001_ÀR@_x0001__x0001__x0001__x0001__x0001_ÀR@_x0001__x0001__x0001__x0001__x0001_ÀR@_x0001__x0001__x0001__x0001__x0001_ÀR@_x0001__x0001__x0001__x0001__x0001__x0001_E@_x0001__x0001__x0001__x0001__x0001_E@_x0001__x0001__x0001__x0001__x0001__x0001_@@_x0001__x0001__x0001__x0001__x0001_ÀR@_x0001__x0001__x0001__x0001__x0001_ÀR@_x0001__x0001__x0001__x0001__x0001_@R@_x0001__x0001__x0001__x0001__x0001_ÀR@_x0001__x0001__x0001__x0001__x0001_C@_x0001__x0001__x0001__x0001__x0001_ÀR@_x0001__x0001__x0001__x0001__x0001_O@_x0001__x0001__x0001__x0001__x0001__x0001_:@_x0001__x0001__x0001__x0001__x0001_ÀR@_x0001__x0001__x0001__x0001__x0001_ÀR@_x0001__x0001__x0001__x0001__x0001_ÀR@_x0001__x0001__x0001__x0001__x0001_ÀR@_x0001__x0001__x0001__x0001__x0001_ÀR@_x0001__x0001__x0001__x0001__x0001__x0001_J@_x0001__x0001__x0001__x0001__x0001_ÀR@_x0001__x0001__x0001__x0001__x0001_ÀR@_x0001__x0001__x0001__x0001__x0001_ÀR@_x0001__x0001__x0001__x0001__x0001_ÀR@_x0001__x0001__x0001__x0001__x0001_ÀR@_x0001__x0001__x0001__x0001__x0001_ÀR@_x0001__x0001__x0001__x0001__x0001_ÀR@_x0001__x0002__x0001__x0001__x0001__x0001__x0001_ÀR@_x0001__x0001__x0001__x0001__x0001__x0001_K@_x0001__x0001__x0001__x0001__x0001_ÀR@_x0001__x0001__x0001__x0001__x0001_ÀR@_x0001__x0001__x0001__x0001__x0001__x0001_L@_x0001__x0001__x0001__x0001__x0001_ÀR@_x0001__x0001__x0001__x0001__x0001__x0001_=@_x0001__x0001__x0001__x0001__x0001_ÀR@_x0001__x0001__x0001__x0001__x0001_ÀR@_x0001__x0001__x0001__x0001__x0001_ÀR@_x0001__x0001__x0001__x0001__x0001_ÀR@_x0001__x0001__x0001__x0001__x0001_@@_x0001__x0001__x0001__x0001__x0001_ÀR@_x0001__x0001__x0001__x0001__x0001_ÀR@_x0001__x0001__x0001__x0001__x0001_ÀR@_x0001__x0001__x0001__x0001__x0001__x0001_A@_x0001__x0001__x0001__x0001__x0001_ÀR@_x0001__x0001__x0001__x0001__x0001_ÀR@_x0001__x0001__x0001__x0001__x0001_E@_x0001__x0001__x0001__x0001__x0001_ÀR@_x0001__x0001__x0001__x0001__x0001_ÀR@_x0001__x0001__x0001__x0001__x0001_@Q@_x0001__x0001__x0001__x0001__x0001_ÀR@_x0001__x0001__x0001__x0001__x0001_ÀR@_x0001__x0001__x0001__x0001__x0001_ÀR@_x0001__x0001__x0001__x0001__x0001__x0001_Q@_x0001__x0001__x0001__x0001__x0001_ÀR@_x0001__x0001__x0001__x0001__x0001_ÀR@_x0001__x0001__x0001__x0001__x0001_ÀR@_x0001__x0001__x0001__x0001__x0001_ÀR@_x0001__x0001__x0001__x0001__x0001_ÀR@_x0001__x0001__x0001__x0001__x0001__x0002__x0001_ÀR@_x0001__x0001__x0001__x0001__x0001_ÀR@_x0001__x0001__x0001__x0001__x0001_ÀR@_x0001__x0001__x0001__x0001__x0001_ÀP@_x0001__x0001__x0001__x0001__x0001_ÀR@_x0001__x0001__x0001__x0001__x0001_ÀR@_x0001__x0001__x0001__x0001__x0001__x0001_&gt;@_x0001__x0001__x0001__x0001__x0001_ÀR@_x0001__x0001__x0001__x0001__x0001__x0001_?@_x0001__x0001__x0001__x0001__x0001_ÀR@_x0001__x0001__x0001__x0001__x0001__x0001_K@_x0001__x0001__x0001__x0001__x0001_@@_x0001__x0001__x0001__x0001__x0001_H@_x0001__x0001__x0001__x0001__x0001_C@_x0001__x0001__x0001__x0001__x0001_ÀR@_x0001__x0001__x0001__x0001__x0001_ÀR@_x0001__x0001__x0001__x0001__x0001__x0001_H@_x0001__x0001__x0001__x0001__x0001_ÀR@_x0001__x0001__x0001__x0001__x0001_ÀR@_x0001__x0001__x0001__x0001__x0001_ÀR@_x0001__x0001__x0001__x0001__x0001__x0001_C@_x0001__x0001__x0001__x0001__x0001_ÀR@_x0001__x0001__x0001__x0001__x0001_@@_x0001__x0001__x0001__x0001__x0001__x0001_M@_x0001__x0001__x0001__x0001__x0001_ÀR@_x0001__x0001__x0001__x0001__x0001_ÀR@_x0001__x0001__x0001__x0001__x0001_ÀR@_x0001__x0001__x0001__x0001__x0001_ÀR@_x0001__x0001__x0001__x0001__x0001_I@_x0001__x0001__x0001__x0001__x0001_ÀR@_x0001__x0001__x0001__x0001__x0001_J@_x0001__x0001__x0001__x0001__x0001__x0001_:@_x0001__x0002__x0001__x0001__x0001__x0001__x0001_ÀR@_x0001__x0001__x0001__x0001__x0001_@@_x0001__x0001__x0001__x0001__x0001_ÀR@_x0001__x0001__x0001__x0001__x0001_ÀR@_x0001__x0001__x0001__x0001__x0001__x0001_A@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N@_x0001__x0001__x0001__x0001__x0001_ÀR@_x0001__x0001__x0001__x0001__x0001_ÀP@_x0001__x0001__x0001__x0001__x0001__x0001_A@_x0001__x0001__x0001__x0001__x0001__x0001_F@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E@_x0001__x0001__x0001__x0001__x0001__x0001_?@_x0001__x0001__x0001__x0001__x0001_ÀR@_x0001__x0001__x0001__x0001__x0001__x0001_A@_x0001__x0001__x0001__x0001__x0001_ÀR@_x0001__x0001__x0001__x0001__x0001_ÀR@_x0001__x0001__x0001__x0001__x0001__x0002__x0001_ÀR@_x0001__x0001__x0001__x0001__x0001_ÀR@_x0001__x0001__x0001__x0001__x0001_ÀR@_x0001__x0001__x0001__x0001__x0001_ÀR@_x0001__x0001__x0001__x0001__x0001__x0001_F@_x0001_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_x0001_:@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0002__x0001__x0001__x0001__x0001__x0001_ÀR@_x0001__x0001__x0001__x0001__x0001_ÀR@_x0001__x0001__x0001__x0001__x0001_ÀR@_x0001__x0001__x0001__x0001__x0001_@@_x0001__x0001__x0001__x0001__x0001_ÀR@_x0001__x0001__x0001__x0001__x0001__x0001_;@_x0001__x0001__x0001__x0001__x0001_ÀR@_x0001__x0001__x0001__x0001__x0001_J@_x0001__x0001__x0001__x0001__x0001__x0001_E@_x0001__x0001__x0001__x0001__x0001_ÀR@_x0001__x0001__x0001__x0001__x0001_ÀR@_x0001__x0001__x0001__x0001__x0001_ÀR@_x0001__x0001__x0001__x0001__x0001_C@_x0001__x0001__x0001__x0001__x0001_ÀR@_x0001__x0001__x0001__x0001__x0001_ÀR@_x0001__x0001__x0001__x0001__x0001_ÀR@_x0001__x0001__x0001__x0001__x0001_ÀR@_x0001__x0001__x0001__x0001__x0001_P@_x0001__x0001__x0001__x0001__x0001_B@_x0001__x0001__x0001__x0001__x0001_ÀR@_x0001__x0001__x0001__x0001__x0001_ÀR@_x0001__x0001__x0001__x0001__x0001_ÀR@_x0001__x0001__x0001__x0001__x0001_I@_x0001__x0001__x0001__x0001__x0001_ÀR@_x0001__x0001__x0001__x0001__x0001_ÀR@_x0001__x0001__x0001__x0001__x0001_ÀR@_x0001__x0001__x0001__x0001__x0001_ÀR@_x0001__x0001__x0001__x0001__x0001_ÀR@_x0001__x0001__x0001__x0001__x0001_ÀR@_x0001__x0001__x0001__x0001__x0001__x0001_B@_x0001__x0001__x0001__x0001__x0001_ÀR@_x0001__x0001__x0001__x0001__x0001__x0002__x0001_ÀR@_x0001__x0001__x0001__x0001__x0001_ÀR@_x0001__x0001__x0001__x0001__x0001_ÀP@_x0001__x0001__x0001__x0001__x0001_ÀR@_x0001__x0001__x0001__x0001__x0001_ÀR@_x0001__x0001__x0001__x0001__x0001_ÀR@_x0001__x0001__x0001__x0001__x0001_ÀR@_x0001__x0001__x0001__x0001__x0001__x0001_R@_x0001__x0001__x0001__x0001__x0001__x0001_Q@_x0001__x0001__x0001__x0001__x0001__x0001_&lt;@_x0001__x0001__x0001__x0001__x0001_ÀR@_x0001__x0001__x0001__x0001__x0001_ÀR@_x0001__x0001__x0001__x0001__x0001_ÀR@_x0001__x0001__x0001__x0001__x0001__x0001_J@_x0001__x0001__x0001__x0001__x0001__x0001_R@_x0001__x0001__x0001__x0001__x0001_C@_x0001__x0001__x0001__x0001__x0001_ÀR@_x0001__x0001__x0001__x0001__x0001_G@_x0001__x0001__x0001__x0001__x0001_ÀR@_x0001__x0001__x0001__x0001__x0001_ÀR@_x0001__x0001__x0001__x0001__x0001_ÀR@_x0001__x0001__x0001__x0001__x0001_E@_x0001__x0001__x0001__x0001__x0001__x0001_&lt;@_x0001__x0001__x0001__x0001__x0001_ÀR@_x0001__x0001__x0001__x0001__x0001_ÀR@_x0001__x0001__x0001__x0001__x0001_G@_x0001__x0001__x0001__x0001__x0001__x0001_L@_x0001__x0001__x0001__x0001__x0001_D@_x0001__x0001__x0001__x0001__x0001_L@_x0001__x0001__x0001__x0001__x0001_ÀR@_x0001__x0001__x0001__x0001__x0001_ÀR@_x0001__x0001__x0001__x0001__x0001_ÀR@_x0001__x0002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M@_x0001__x0001__x0001__x0001__x0001_ÀR@_x0001__x0001__x0001__x0001__x0001_ÀR@_x0001__x0001__x0001__x0001__x0001_ÀR@_x0001__x0001__x0001__x0001__x0001__x0001_H@_x0001__x0001__x0001__x0001__x0001_ÀR@_x0001__x0001__x0001__x0001__x0001_C@_x0001__x0001__x0001__x0001__x0001_ÀR@_x0001__x0001__x0001__x0001__x0001_I@_x0001__x0001__x0001__x0001__x0001_ÀR@_x0001__x0001__x0001__x0001__x0001_ÀR@_x0001__x0001__x0001__x0001__x0001__x0001_F@_x0001__x0001__x0001__x0001__x0001_ÀR@_x0001__x0001__x0001__x0001__x0001_ÀR@_x0001__x0001__x0001__x0001__x0001_ÀR@_x0001__x0001__x0001__x0001__x0001_ÀR@_x0001__x0001__x0001__x0001__x0001_G@_x0001__x0001__x0001__x0001__x0001_I@_x0001__x0001__x0001__x0001__x0001_J@_x0001__x0001__x0001__x0001__x0001_ÀR@_x0001__x0001__x0001__x0001__x0001__x0001_@@_x0001__x0001__x0001__x0001__x0001_ÀR@_x0001__x0001__x0001__x0001__x0001__x0002__x0001_ÀR@_x0001__x0001__x0001__x0001__x0001_ÀR@_x0001__x0001__x0001__x0001__x0001__x0001_E@_x0001__x0001__x0001__x0001__x0001_ÀR@_x0001__x0001__x0001__x0001__x0001_ÀR@_x0001__x0001__x0001__x0001__x0001__x0001_B@_x0001__x0001__x0001__x0001__x0001_ÀR@_x0001__x0001__x0001__x0001__x0001_ÀR@_x0001__x0001__x0001__x0001__x0001_ÀR@_x0001__x0001__x0001__x0001__x0001_ÀR@_x0001__x0001__x0001__x0001__x0001_O@_x0001__x0001__x0001__x0001__x0001_ÀR@_x0001__x0001__x0001__x0001__x0001_ÀR@_x0001__x0001__x0001__x0001__x0001__x0001_O@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0002__x0001__x0001__x0001__x0001__x0001_ÀR@_x0001__x0001__x0001__x0001__x0001_ÀR@_x0001__x0001__x0001__x0001__x0001__x0001_B@_x0001__x0001__x0001__x0001__x0001_ÀR@_x0001__x0001__x0001__x0001__x0001_ÀR@_x0001__x0001__x0001__x0001__x0001_H@_x0001__x0001__x0001__x0001__x0001_R@_x0001__x0001__x0001__x0001__x0001_ÀR@_x0001__x0001__x0001__x0001__x0001_ÀR@_x0001__x0001__x0001__x0001__x0001_ÀR@_x0001__x0001__x0001__x0001__x0001__x0001_H@_x0001__x0001__x0001__x0001__x0001_ÀR@_x0001__x0001__x0001__x0001__x0001_ÀR@_x0001__x0001__x0001__x0001__x0001_ÀR@_x0001__x0001__x0001__x0001__x0001_ÀR@_x0001__x0001__x0001__x0001__x0001_ÀR@_x0001__x0001__x0001__x0001__x0001_B@_x0001__x0001__x0001__x0001__x0001_H@_x0001__x0001__x0001__x0001__x0001_ÀR@_x0001__x0001__x0001__x0001__x0001_ÀR@_x0001__x0001__x0001__x0001__x0001_E@_x0001__x0001__x0001__x0001__x0001_@R@_x0001__x0001__x0001__x0001__x0001__x0001_&lt;@_x0001__x0001__x0001__x0001__x0001_ÀR@_x0001__x0001__x0001__x0001__x0001_@@_x0001__x0001__x0001__x0001__x0001__x0001_D@_x0001__x0001__x0001__x0001__x0001_ÀR@_x0001__x0001__x0001__x0001__x0001_G@_x0001__x0001__x0001__x0001__x0001__x0001_?@_x0001__x0001__x0001__x0001__x0001_ÀR@_x0001__x0001__x0001__x0001__x0001_ÀR@_x0001__x0001__x0001__x0001__x0001__x0002__x0001__x0001_&lt;@_x0001__x0001__x0001__x0001__x0001__x0001_=@_x0001__x0001__x0001__x0001__x0001_ÀR@_x0001__x0001__x0001__x0001__x0001_ÀR@_x0001__x0001__x0001__x0001__x0001__x0001_K@_x0001__x0001__x0001__x0001__x0001_ÀR@_x0001__x0001__x0001__x0001__x0001_ÀR@_x0001__x0001__x0001__x0001__x0001_ÀR@_x0001__x0001__x0001__x0001__x0001_ÀR@_x0001__x0001__x0001__x0001__x0001__x0001_&gt;@_x0001__x0001__x0001__x0001__x0001_E@_x0001__x0001__x0001__x0001__x0001_ÀR@_x0001__x0001__x0001__x0001__x0001__x0001_K@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I@_x0001__x0001__x0001__x0001__x0001__x0001_A@_x0001__x0001__x0001__x0001__x0001_ÀR@_x0001__x0001__x0001__x0001__x0001__x0001_;@_x0001__x0001__x0001__x0001__x0001_C@_x0001__x0001__x0001__x0001__x0001__x0001_@@_x0001__x0001__x0001__x0001__x0001_ÀR@_x0001__x0001__x0001__x0001__x0001_ÀR@_x0001__x0001__x0001__x0001__x0001__x0001_G@_x0001__x0002__x0001__x0001__x0001__x0001__x0001_ÀR@_x0001__x0001__x0001__x0001__x0001_C@_x0001__x0001__x0001__x0001__x0001_A@_x0001__x0001__x0001__x0001__x0001_ÀR@_x0001__x0001__x0001__x0001__x0001_P@_x0001__x0001__x0001__x0001__x0001_ÀR@_x0001__x0001__x0001__x0001__x0001__x0001_&gt;@_x0001__x0001__x0001__x0001__x0001__x0001_:@_x0001__x0001__x0001__x0001__x0001_ÀR@_x0001__x0001__x0001__x0001__x0001_ÀR@_x0001__x0001__x0001__x0001__x0001_ÀR@_x0001__x0001__x0001__x0001__x0001_ÀR@_x0001__x0001__x0001__x0001__x0001_ÀR@_x0001__x0001__x0001__x0001__x0001_O@_x0001__x0001__x0001__x0001__x0001__x0001_&lt;@_x0001__x0001__x0001__x0001__x0001__x0001_C@_x0001__x0001__x0001__x0001__x0001__x0001_?@_x0001__x0001__x0001__x0001__x0001__x0001_H@_x0001_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ÀR@_x0001__x0001__x0001__x0001__x0001_ÀR@_x0001__x0001__x0001__x0001__x0001_ÀR@_x0001__x0001__x0001__x0001__x0001_B@_x0001__x0001__x0001__x0001__x0001_ÀR@_x0001__x0001__x0001__x0001__x0001_ÀR@_x0001__x0001__x0001__x0001__x0001_ÀP@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_x0001_M@_x0001__x0001__x0001__x0001__x0001__x0001_B@_x0001__x0001__x0001__x0001__x0001__x0001_K@_x0001__x0001__x0001__x0001__x0001_ÀR@_x0001__x0001__x0001__x0001__x0001_ÀR@_x0001__x0001__x0001__x0001__x0001_ÀR@_x0001__x0001__x0001__x0001__x0001_B@_x0001__x0001__x0001__x0001__x0001_I@_x0001__x0001__x0001__x0001__x0001_ÀR@_x0001__x0001__x0001__x0001__x0001_ÀR@_x0001__x0001__x0001__x0001__x0001_ÀR@_x0001__x0001__x0001__x0001__x0001_ÀR@_x0001__x0001__x0001__x0001__x0001_ÀR@_x0001__x0001__x0001__x0001__x0001__x0001_;@_x0001__x0002__x0001__x0001__x0001__x0001__x0001_ÀR@_x0001__x0001__x0001__x0001__x0001_ÀR@_x0001__x0001__x0001__x0001__x0001__x0001_@@_x0001__x0001__x0001__x0001__x0001_ÀR@_x0001__x0001__x0001__x0001__x0001_ÀR@_x0001__x0001__x0001__x0001__x0001__x0001_?@_x0001__x0001__x0001__x0001__x0001_ÀR@_x0001__x0001__x0001__x0001__x0001_E@_x0001__x0001__x0001__x0001__x0001_G@_x0001__x0001__x0001__x0001__x0001_ÀR@_x0001__x0001__x0001__x0001__x0001_ÀR@_x0001__x0001__x0001__x0001__x0001_ÀR@_x0001__x0001__x0001__x0001__x0001__x0001_@@_x0001__x0001__x0001__x0001__x0001_O@_x0001__x0001__x0001__x0001__x0001_ÀR@_x0001__x0001__x0001__x0001__x0001_ÀR@_x0001__x0001__x0001__x0001__x0001_ÀR@_x0001__x0001__x0001__x0001__x0001_ÀR@_x0001__x0001__x0001__x0001__x0001_ÀR@_x0001__x0001__x0001__x0001__x0001__x0001_K@_x0001__x0001__x0001__x0001__x0001_ÀR@_x0001__x0001__x0001__x0001__x0001_ÀR@_x0001__x0001__x0001__x0001__x0001_ÀR@_x0001__x0001__x0001__x0001__x0001_L@_x0001__x0001__x0001__x0001__x0001_C@_x0001__x0001__x0001__x0001__x0001_ÀR@_x0001__x0001__x0001__x0001__x0001_ÀR@_x0001__x0001__x0001__x0001__x0001_L@_x0001__x0001__x0001__x0001__x0001_ÀR@_x0001__x0001__x0001__x0001__x0001_@Q@_x0001__x0001__x0001__x0001__x0001_ÀR@_x0001__x0001__x0001__x0001__x0001__x0002__x0001_ÀR@_x0001__x0001__x0001__x0001__x0001_ÀR@_x0001__x0001__x0001__x0001__x0001_ÀR@_x0001__x0001__x0001__x0001__x0001_ÀR@_x0001__x0001__x0001__x0001__x0001_ÀR@_x0001__x0001__x0001__x0001__x0001_ÀR@_x0001__x0001__x0001__x0001__x0001_B@_x0001__x0001__x0001__x0001__x0001_ÀR@_x0001__x0001__x0001__x0001__x0001_I@_x0001__x0001__x0001__x0001__x0001_ÀR@_x0001__x0001__x0001__x0001__x0001_ÀR@_x0001__x0001__x0001__x0001__x0001_ÀR@_x0001__x0001__x0001__x0001__x0001_@@_x0001__x0001__x0001__x0001__x0001_ÀR@_x0001__x0001__x0001__x0001__x0001__x0001_G@_x0001__x0001__x0001__x0001__x0001__x0001_B@_x0001__x0001__x0001__x0001__x0001_G@_x0001__x0001__x0001__x0001__x0001_J@_x0001__x0001__x0001__x0001__x0001_ÀR@_x0001__x0001__x0001__x0001__x0001_ÀR@_x0001__x0001__x0001__x0001__x0001_ÀR@_x0001__x0001__x0001__x0001__x0001_ÀR@_x0001__x0001__x0001__x0001__x0001_ÀR@_x0001__x0001__x0001__x0001__x0001_A@_x0001__x0001__x0001__x0001__x0001_ÀR@_x0001__x0001__x0001__x0001__x0001_H@_x0001__x0001__x0001__x0001__x0001_ÀR@_x0001__x0001__x0001__x0001__x0001__x0001_L@_x0001__x0001__x0001__x0001__x0001_ÀR@_x0001__x0001__x0001__x0001__x0001_ÀR@_x0001__x0001__x0001__x0001__x0001_ÀR@_x0001__x0001__x0001__x0001__x0001_ÀR@_x0001__x0002__x0001__x0001__x0001__x0001__x0001_ÀR@_x0001__x0001__x0001__x0001__x0001__x0001_=@_x0001__x0001__x0001__x0001__x0001_ÀR@_x0001__x0001__x0001__x0001__x0001_ÀR@_x0001__x0001__x0001__x0001__x0001_ÀR@_x0001__x0001__x0001__x0001__x0001__x0001_J@_x0001__x0001__x0001__x0001__x0001_ÀR@_x0001__x0001__x0001__x0001__x0001_ÀR@_x0001__x0001__x0001__x0001__x0001_E@_x0001__x0001__x0001__x0001__x0001_ÀR@_x0001__x0001__x0001__x0001__x0001_ÀR@_x0001__x0001__x0001__x0001__x0001_C@_x0001__x0001__x0001__x0001__x0001_ÀR@_x0001__x0001__x0001__x0001__x0001_I@_x0001__x0001__x0001__x0001__x0001_ÀR@_x0001__x0001__x0001__x0001__x0001_ÀP@_x0001__x0001__x0001__x0001__x0001_C@_x0001__x0001__x0001__x0001__x0001_ÀR@_x0001__x0001__x0001__x0001__x0001_ÀR@_x0001__x0001__x0001__x0001__x0001__x0001_=@_x0001__x0001__x0001__x0001__x0001_ÀR@_x0001__x0001__x0001__x0001__x0001_ÀR@_x0001__x0001__x0001__x0001__x0001_ÀR@_x0001__x0001__x0001__x0001__x0001_P@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ÀR@_x0001__x0001__x0001__x0001__x0001_ÀR@_x0001__x0001__x0001__x0001__x0001_ÀR@_x0001_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I@_x0001__x0001__x0001__x0001__x0001_ÀR@_x0001__x0001__x0001__x0001__x0001_ÀR@_x0001__x0001__x0001__x0001__x0001__x0001_F@_x0001__x0001__x0001__x0001__x0001_ÀR@_x0001__x0001__x0001__x0001__x0001_ÀR@_x0001__x0001__x0001__x0001__x0001_ÀR@_x0001__x0001__x0001__x0001__x0001_ÀR@_x0001__x0001__x0001__x0001__x0001_H@_x0001__x0001__x0001__x0001__x0001_ÀR@_x0001__x0001__x0001__x0001__x0001__x0001_;@_x0001__x0001__x0001__x0001__x0001_ÀR@_x0001__x0001__x0001__x0001__x0001_ÀR@_x0001__x0001__x0001__x0001__x0001_ÀR@_x0001__x0001__x0001__x0001__x0001_ÀR@_x0001__x0001__x0001__x0001__x0001_E@_x0001__x0001__x0001__x0001__x0001_ÀR@_x0001__x0001__x0001__x0001__x0001__x0001_:@_x0001__x0001__x0001__x0001__x0001_ÀR@_x0001__x0001__x0001__x0001__x0001_C@_x0001__x0001__x0001__x0001__x0001__x0001_;@_x0001__x0002__x0001__x0001__x0001__x0001__x0001_ÀR@_x0001__x0001__x0001__x0001__x0001_ÀR@_x0001__x0001__x0001__x0001__x0001_@@_x0001__x0001__x0001__x0001__x0001_E@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R@_x0001__x0001__x0001__x0001__x0001_ÀR@_x0001__x0001__x0001__x0001__x0001_ÀR@_x0001__x0001__x0001__x0001__x0001_ÀR@_x0001__x0001__x0001__x0001__x0001_ÀR@_x0001__x0001__x0001__x0001__x0001_ÀR@_x0001_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G@_x0001__x0001__x0001__x0001__x0001_ÀR@_x0001__x0001__x0001__x0001__x0001_H@_x0001__x0001__x0001__x0001__x0001_ÀR@_x0001__x0001__x0001__x0001__x0001_ÀR@_x0001__x0001__x0001__x0001__x0001__x0001_K@_x0001__x0001__x0001__x0001__x0001_ÀR@_x0001__x0001__x0001__x0001__x0001__x0002__x0001_ÀR@_x0001__x0001__x0001__x0001__x0001_ÀR@_x0001__x0001__x0001__x0001__x0001__x0001_=@_x0001__x0001__x0001__x0001__x0001_ÀR@_x0001__x0001__x0001__x0001__x0001_ÀR@_x0001__x0001__x0001__x0001__x0001_ÀR@_x0001__x0001__x0001__x0001__x0001_O@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_x0001_C@_x0001__x0001__x0001__x0001__x0001__x0001_&lt;@_x0001__x0001__x0001__x0001__x0001_ÀR@_x0001__x0001__x0001__x0001__x0001_ÀR@_x0001__x0001__x0001__x0001__x0001_G@_x0001__x0001__x0001__x0001__x0001_ÀR@_x0001__x0001__x0001__x0001__x0001_ÀR@_x0001__x0001__x0001__x0001__x0001__x0001_R@_x0001__x0002__x0001__x0001__x0001__x0001__x0001_ÀR@_x0001__x0001__x0001__x0001__x0001_ÀR@_x0001__x0001__x0001__x0001__x0001__x0001_Q@_x0001__x0001__x0001__x0001__x0001_ÀR@_x0001__x0001__x0001__x0001__x0001_E@_x0001__x0001__x0001__x0001__x0001__x0001_K@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E@_x0001__x0001__x0001__x0001__x0001_ÀR@_x0001__x0001__x0001__x0001__x0001_ÀR@_x0001__x0001__x0001__x0001__x0001_ÀR@_x0001__x0001__x0001__x0001__x0001_ÀR@_x0001__x0001__x0001__x0001__x0001__x0001_B@_x0001__x0001__x0001__x0001__x0001_ÀR@_x0001__x0001__x0001__x0001__x0001__x0001_L@_x0001__x0001__x0001__x0001__x0001_G@_x0001__x0001__x0001__x0001__x0001_ÀR@_x0001__x0001__x0001__x0001__x0001__x0001_L@_x0001__x0001__x0001__x0001__x0001_ÀR@_x0001__x0001__x0001__x0001__x0001_ÀR@_x0001__x0001__x0001__x0001__x0001_ÀR@_x0001__x0001__x0001__x0001__x0001_ÀP@_x0001__x0001__x0001__x0001__x0001_D@_x0001__x0001__x0001__x0001__x0001_ÀR@_x0001__x0001__x0001__x0001__x0001_ÀR@_x0001__x0001__x0001__x0001__x0001__x0002__x0001_G@_x0001__x0001__x0001__x0001__x0001__x0001_?@_x0001__x0001__x0001__x0001__x0001_ÀR@_x0001__x0001__x0001__x0001__x0001__x0001_B@_x0001__x0001__x0001__x0001__x0001_ÀR@_x0001__x0001__x0001__x0001__x0001_K@_x0001__x0001__x0001__x0001__x0001_ÀR@_x0001__x0001__x0001__x0001__x0001_ÀR@_x0001__x0001__x0001__x0001__x0001__x0001_:@_x0001__x0001__x0001__x0001__x0001_ÀR@_x0001__x0001__x0001__x0001__x0001_B@_x0001__x0001__x0001__x0001__x0001_ÀR@_x0001__x0001__x0001__x0001__x0001_ÀR@_x0001__x0001__x0001__x0001__x0001_ÀR@_x0001__x0001__x0001__x0001__x0001_ÀR@_x0001_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9@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0002__x0001__x0001__x0001__x0001__x0001__x0001_Q@_x0001__x0001__x0001__x0001__x0001_C@_x0001__x0001__x0001__x0001__x0001_ÀR@_x0001__x0001__x0001__x0001__x0001__x0001_@@_x0001__x0001__x0001__x0001__x0001_ÀR@_x0001__x0001__x0001__x0001__x0001_@@_x0001__x0001__x0001__x0001__x0001_G@_x0001__x0001__x0001__x0001__x0001_ÀR@_x0001__x0001__x0001__x0001__x0001_ÀR@_x0001__x0001__x0001__x0001__x0001_ÀR@_x0001_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H@_x0001__x0001__x0001__x0001__x0001_M@_x0001__x0001__x0001__x0001__x0001_ÀR@_x0001__x0001__x0001__x0001__x0001_ÀR@_x0001__x0001__x0001__x0001__x0001_ÀR@_x0001__x0001__x0001__x0001__x0001_ÀR@_x0001__x0001__x0001__x0001__x0001_ÀP@_x0001__x0001__x0001__x0001__x0001__x0001_R@_x0001__x0001__x0001__x0001__x0001_ÀR@_x0001__x0001__x0001__x0001__x0001__x0002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G@_x0001__x0001__x0001__x0001__x0001_ÀR@_x0001__x0001__x0001__x0001__x0001__x0001_G@_x0001__x0001__x0001__x0001__x0001_ÀR@_x0001__x0001__x0001__x0001__x0001_ÀR@_x0001__x0001__x0001__x0001__x0001_ÀR@_x0001__x0001__x0001__x0001__x0001_ÀR@_x0001__x0001__x0001__x0001__x0001_J@_x0001__x0001__x0001__x0001__x0001_O@_x0001__x0001__x0001__x0001__x0001_@@_x0001__x0001__x0001__x0001__x0001_L@_x0001__x0001__x0001__x0001__x0001__x0001_:@_x0001__x0001__x0001__x0001__x0001_ÀR@_x0001__x0001__x0001__x0001__x0001_ÀR@_x0001__x0001__x0001__x0001__x0001_ÀR@_x0001__x0001__x0001__x0001__x0001__x0001_=@_x0001__x0001__x0001__x0001__x0001_ÀR@_x0001__x0001__x0001__x0001__x0001__x0001_=@_x0001__x0001__x0001__x0001__x0001__x0001_B@_x0001__x0001__x0001__x0001__x0001_ÀQ@_x0001__x0001__x0001__x0001__x0001__x0001_@@_x0001__x0001__x0001__x0001__x0001__x0001_:@_x0001__x0002__x0001__x0001__x0001__x0001__x0001_ÀR@_x0001__x0001__x0001__x0001__x0001_ÀR@_x0001__x0001__x0001__x0001__x0001__x0001_C@_x0001__x0001__x0001__x0001__x0001_ÀR@_x0001__x0001__x0001__x0001__x0001__x0001_E@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P@_x0001__x0001__x0001__x0001__x0001_ÀR@_x0001__x0001__x0001__x0001__x0001_ÀR@_x0001__x0001__x0001__x0001__x0001_ÀR@_x0001__x0001__x0001__x0001__x0001_I@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_x0001_@@_x0001__x0001__x0001__x0001__x0001__x0001_@@_x0001__x0001__x0001__x0001__x0001__x0002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Q@_x0001__x0001__x0001__x0001__x0001_ÀR@_x0001__x0001__x0001__x0001__x0001_ÀR@_x0001__x0001__x0001__x0001__x0001_ÀR@_x0001__x0001__x0001__x0001__x0001_ÀR@_x0001__x0001__x0001__x0001__x0001_M@_x0001__x0001__x0001__x0001__x0001_J@_x0001__x0001__x0001__x0001__x0001_ÀR@_x0001__x0001__x0001__x0001__x0001__x0001_G@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C@_x0001__x0001__x0001__x0001__x0001_ÀR@_x0001__x0001__x0001__x0001__x0001__x0001_C@_x0001__x0002__x0001__x0001__x0001__x0001__x0001__x0001_=@_x0001__x0001__x0001__x0001__x0001_ÀR@_x0001__x0001__x0001__x0001__x0001_ÀR@_x0001__x0001__x0001__x0001__x0001_ÀR@_x0001__x0001__x0001__x0001__x0001_ÀR@_x0001__x0001__x0001__x0001__x0001_ÀR@_x0001__x0001__x0001__x0001__x0001_B@_x0001__x0001__x0001__x0001__x0001_ÀR@_x0001__x0001__x0001__x0001__x0001_ÀR@_x0001__x0001__x0001__x0001__x0001__x0001_H@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_x0001_M@_x0001__x0001__x0001__x0001__x0001_ÀR@_x0001__x0001__x0001__x0001__x0001_ÀR@_x0001__x0001__x0001__x0001__x0001_ÀR@_x0001_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_x0001_H@_x0001__x0001__x0001__x0001__x0001_O@_x0001__x0001__x0001__x0001__x0001__x0002__x0001__x0001_A@_x0001__x0001__x0001__x0001__x0001__x0001_:@_x0001__x0001__x0001__x0001__x0001_ÀR@_x0001__x0001__x0001__x0001__x0001__x0001_=@_x0001__x0001__x0001__x0001__x0001_ÀR@_x0001__x0001__x0001__x0001__x0001_ÀR@_x0001__x0001__x0001__x0001__x0001_P@_x0001__x0001__x0001__x0001__x0001_ÀR@_x0001__x0001__x0001__x0001__x0001_ÀR@_x0001__x0001__x0001__x0001__x0001_ÀR@_x0001__x0001__x0001__x0001__x0001_M@_x0001__x0001__x0001__x0001__x0001_ÀR@_x0001__x0001__x0001__x0001__x0001__x0001_J@_x0001__x0001__x0001__x0001__x0001_ÀR@_x0001__x0001__x0001__x0001__x0001_D@_x0001__x0001__x0001__x0001__x0001_ÀR@_x0001__x0001__x0001__x0001__x0001_ÀR@_x0001__x0001__x0001__x0001__x0001_ÀR@_x0001__x0001__x0001__x0001__x0001_ÀR@_x0001__x0001__x0001__x0001__x0001_ÀR@_x0001__x0001__x0001__x0001__x0001_ÀR@_x0001__x0001__x0001__x0001__x0001_J@_x0001__x0001__x0001__x0001__x0001_ÀR@_x0001__x0001__x0001__x0001__x0001_ÀR@_x0001__x0001__x0001__x0001__x0001__x0001_C@_x0001__x0001__x0001__x0001__x0001_ÀR@_x0001__x0001__x0001__x0001__x0001__x0001_B@_x0001__x0001__x0001__x0001__x0001_ÀR@_x0001__x0001__x0001__x0001__x0001_ÀR@_x0001__x0001__x0001__x0001__x0001_ÀR@_x0001__x0001__x0001__x0001__x0001_ÀR@_x0001__x0001__x0001__x0001__x0001_H@_x0001__x0002__x0001__x0001__x0001__x0001__x0001_ÀR@_x0001__x0001__x0001__x0001__x0001_ÀR@_x0001__x0001__x0001__x0001__x0001_C@_x0001__x0001__x0001__x0001__x0001_ÀR@_x0001__x0001__x0001__x0001__x0001__x0001_J@_x0001__x0001__x0001__x0001__x0001_ÀR@_x0001__x0001__x0001__x0001__x0001__x0001_C@_x0001__x0001__x0001__x0001__x0001_ÀR@_x0001__x0001__x0001__x0001__x0001_ÀR@_x0001__x0001__x0001__x0001__x0001_ÀR@_x0001__x0001__x0001__x0001__x0001_ÀR@_x0001__x0001__x0001__x0001__x0001_ÀR@_x0001__x0001__x0001__x0001__x0001__x0001_L@_x0001__x0001__x0001__x0001__x0001__x0001_&lt;@_x0001__x0001__x0001__x0001__x0001_ÀR@_x0001__x0001__x0001__x0001__x0001_ÀR@_x0001__x0001__x0001__x0001__x0001_ÀR@_x0001__x0001__x0001__x0001__x0001_ÀR@_x0001__x0001__x0001__x0001__x0001_F@_x0001__x0001__x0001__x0001__x0001_ÀR@_x0001__x0001__x0001__x0001__x0001_@@_x0001__x0001__x0001__x0001__x0001_ÀR@_x0001__x0001__x0001__x0001__x0001_ÀR@_x0001__x0001__x0001__x0001__x0001_D@_x0001__x0001__x0001__x0001__x0001_ÀR@_x0001__x0001__x0001__x0001__x0001_ÀR@_x0001__x0001__x0001__x0001__x0001__x0001_8@_x0001__x0001__x0001__x0001__x0001_ÀR@_x0001__x0001__x0001__x0001__x0001_ÀR@_x0001__x0001__x0001__x0001__x0001__x0001_C@_x0001__x0001__x0001__x0001__x0001_ÀR@_x0001__x0001__x0001__x0001__x0001__x0002__x0001_ÀQ@_x0001__x0001__x0001__x0001__x0001__x0001_;@_x0001__x0001__x0001__x0001__x0001__x0001_C@_x0001__x0001__x0001__x0001__x0001_J@_x0001__x0001__x0001__x0001__x0001_ÀR@_x0001__x0001__x0001__x0001__x0001_ÀR@_x0001__x0001__x0001__x0001__x0001__x0001_:@_x0001__x0001__x0001__x0001__x0001_B@_x0001__x0001__x0001__x0001__x0001_B@_x0001__x0001__x0001__x0001__x0001_ÀR@_x0001__x0001__x0001__x0001__x0001_ÀR@_x0001__x0001__x0001__x0001__x0001__x0001_A@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ÀP@_x0001__x0001__x0001__x0001__x0001__x0001_?@_x0001__x0001__x0001__x0001__x0001_ÀR@_x0001__x0001__x0001__x0001__x0001_ÀR@_x0001__x0001__x0001__x0001__x0001_ÀR@_x0001__x0001__x0001__x0001__x0001_H@_x0001__x0001__x0001__x0001__x0001_ÀR@_x0001__x0001__x0001__x0001__x0001_ÀR@_x0001__x0001__x0001__x0001__x0001_ÀR@_x0001__x0001__x0001__x0001__x0001__x0001_C@_x0001__x0001__x0001__x0001__x0001_ÀR@_x0001__x0001__x0001__x0001__x0001_ÀR@_x0001__x0002__x0001__x0001__x0001__x0001__x0001_ÀR@_x0001__x0001__x0001__x0001__x0001_B@_x0001__x0001__x0001__x0001__x0001_ÀR@_x0001__x0001__x0001__x0001__x0001__x0001_&lt;@_x0001__x0001__x0001__x0001__x0001_ÀR@_x0001__x0001__x0001__x0001__x0001_ÀR@_x0001_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9@_x0001__x0001__x0001__x0001__x0001_ÀR@_x0001__x0001__x0001__x0001__x0001_ÀR@_x0001__x0001__x0001__x0001__x0001_ÀR@_x0001__x0001__x0001__x0001__x0001_ÀR@_x0001__x0001__x0001__x0001__x0001_C@_x0001__x0001__x0001__x0001__x0001_ÀR@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_x0001_F@_x0001__x0001__x0001__x0001__x0001__x0001_Q@_x0001__x0001__x0001__x0001__x0001__x0002__x0001_ÀR@_x0001__x0001__x0001__x0001__x0001_ÀR@_x0001__x0001__x0001__x0001__x0001__x0001_:@_x0001__x0001__x0001__x0001__x0001_ÀR@_x0001__x0001__x0001__x0001__x0001_ÀR@_x0001__x0001__x0001__x0001__x0001_ÀR@_x0001__x0001__x0001__x0001__x0001_D@_x0001__x0001__x0001__x0001__x0001_ÀR@_x0001__x0001__x0001__x0001__x0001__x0001_A@_x0001__x0001__x0001__x0001__x0001_ÀR@_x0001__x0001__x0001__x0001__x0001_ÀR@_x0001__x0001__x0001__x0001__x0001__x0001_F@_x0001__x0001__x0001__x0001__x0001_ÀR@_x0001__x0001__x0001__x0001__x0001_ÀR@_x0001__x0001__x0001__x0001__x0001_ÀR@_x0001__x0001__x0001__x0001__x0001_ÀR@_x0001__x0001__x0001__x0001__x0001__x0001_&lt;@_x0001__x0001__x0001__x0001__x0001_ÀR@_x0001__x0001__x0001__x0001__x0001_ÀR@_x0001__x0001__x0001__x0001__x0001_J@_x0001__x0001__x0001__x0001__x0001_ÀR@_x0001__x0001__x0001__x0001__x0001_ÀR@_x0001__x0001__x0001__x0001__x0001__x0001_A@_x0001__x0001__x0001__x0001__x0001_ÀR@_x0001__x0001__x0001__x0001__x0001_ÀR@_x0001__x0001__x0001__x0001__x0001__x0001_F@_x0001__x0001__x0001__x0001__x0001_ÀR@_x0001__x0001__x0001__x0001__x0001__x0001_F@_x0001__x0001__x0001__x0001__x0001_J@_x0001__x0001__x0001__x0001__x0001_ÀR@_x0001__x0001__x0001__x0001__x0001_ÀR@_x0001__x0001__x0001__x0001__x0001_ÀR@_x0001__x0002__x0001__x0001__x0001__x0001__x0001_ÀR@_x0001__x0001__x0001__x0001__x0001_ÀR@_x0001__x0001__x0001__x0001__x0001_ÀR@_x0001__x0001__x0001__x0001__x0001__x0001_B@_x0001__x0001__x0001__x0001__x0001_ÀR@_x0001__x0001__x0001__x0001__x0001__x0001_=@_x0001__x0001__x0001__x0001__x0001_ÀR@_x0001__x0001__x0001__x0001__x0001_ÀR@_x0001__x0001__x0001__x0001__x0001_ÀR@_x0001__x0001__x0001__x0001__x0001_ÀR@_x0001__x0001__x0001__x0001__x0001_@@_x0001__x0001__x0001__x0001__x0001_ÀR@_x0001__x0001__x0001__x0001__x0001__x0001_;@_x0001__x0001__x0001__x0001__x0001_ÀQ@_x0001__x0001__x0001__x0001__x0001__x0001_F@_x0001__x0001__x0001__x0001__x0001__x0001_G@_x0001__x0001__x0001__x0001__x0001__x0001_;@_x0001__x0001__x0001__x0001__x0001_@@_x0001__x0001__x0001__x0001__x0001__x0001_B@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I@_x0001__x0001__x0001__x0001__x0001_ÀR@_x0001__x0001__x0001__x0001__x0001_ÀR@_x0001__x0001__x0001__x0001__x0001_ÀR@_x0001__x0001__x0001__x0001__x0001__x0002__x0001__x0001_;@_x0001__x0001__x0001__x0001__x0001_ÀR@_x0001__x0001__x0001__x0001__x0001_ÀR@_x0001__x0001__x0001__x0001__x0001_ÀR@_x0001__x0001__x0001__x0001__x0001_H@_x0001__x0001__x0001__x0001__x0001_ÀR@_x0001__x0001__x0001__x0001__x0001_ÀR@_x0001__x0001__x0001__x0001__x0001_ÀR@_x0001__x0001__x0001__x0001__x0001__x0001_A@_x0001__x0001__x0001__x0001__x0001_ÀR@_x0001__x0001__x0001__x0001__x0001_ÀR@_x0001__x0001__x0001__x0001__x0001__x0001_B@_x0001__x0001__x0001__x0001__x0001_ÀQ@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A@_x0001__x0001__x0001__x0001__x0001__x0001_&lt;@_x0001__x0001__x0001__x0001__x0001__x0001_A@_x0001__x0001__x0001__x0001__x0001_D@_x0001__x0001__x0001__x0001__x0001_@R@_x0001__x0001__x0001__x0001__x0001_ÀR@_x0001__x0001__x0001__x0001__x0001_ÀR@_x0001__x0001__x0001__x0001__x0001__x0001_&lt;@_x0001__x0001__x0001__x0001__x0001__x0001_L@_x0001__x0001__x0001__x0001__x0001_ÀR@_x0001__x0001__x0001__x0001__x0001_ÀR@_x0001__x0002__x0001__x0001__x0001__x0001__x0001_ÀR@_x0001__x0001__x0001__x0001__x0001__x0001_C@_x0001__x0001__x0001__x0001__x0001__x0001_E@_x0001__x0001__x0001__x0001__x0001_ÀR@_x0001__x0001__x0001__x0001__x0001_ÀR@_x0001__x0001__x0001__x0001__x0001_ÀR@_x0001__x0001__x0001__x0001__x0001__x0001_@@_x0001__x0001__x0001__x0001__x0001_ÀR@_x0001__x0001__x0001__x0001__x0001_ÀR@_x0001__x0001__x0001__x0001__x0001__x0001_;@_x0001__x0001__x0001__x0001__x0001_ÀR@_x0001__x0001__x0001__x0001__x0001__x0001_M@_x0001__x0001__x0001__x0001__x0001_ÀR@_x0001__x0001__x0001__x0001__x0001_ÀR@_x0001__x0001__x0001__x0001__x0001_H@_x0001__x0001__x0001__x0001__x0001_ÀR@_x0001__x0001__x0001__x0001__x0001__x0001_?@_x0001__x0001__x0001__x0001__x0001_ÀR@_x0001__x0001__x0001__x0001__x0001_R@_x0001__x0001__x0001__x0001__x0001_G@_x0001__x0001__x0001__x0001__x0001_ÀR@_x0001__x0001__x0001__x0001__x0001_ÀR@_x0001__x0001__x0001__x0001__x0001__x0001_&gt;@_x0001__x0001__x0001__x0001__x0001_ÀR@_x0001__x0001__x0001__x0001__x0001_ÀR@_x0001__x0001__x0001__x0001__x0001_ÀR@_x0001__x0001__x0001__x0001__x0001_B@_x0001__x0001__x0001__x0001__x0001_ÀR@_x0001__x0001__x0001__x0001__x0001_ÀR@_x0001__x0001__x0001__x0001__x0001_ÀR@_x0001__x0001__x0001__x0001__x0001_ÀR@_x0001__x0001__x0001__x0001__x0001__x0002__x0001__x0001_L@_x0001__x0001__x0001__x0001__x0001__x0001_?@_x0001__x0001__x0001__x0001__x0001_ÀR@_x0001__x0001__x0001__x0001__x0001_ÀR@_x0001__x0001__x0001__x0001__x0001_F@_x0001__x0001__x0001__x0001__x0001_ÀR@_x0001__x0001__x0001__x0001__x0001_ÀR@_x0001__x0001__x0001__x0001__x0001__x0001_=@_x0001__x0001__x0001__x0001__x0001_ÀR@_x0001__x0001__x0001__x0001__x0001__x0001_8@_x0001__x0001__x0001__x0001__x0001_ÀR@_x0001__x0001__x0001__x0001__x0001_ÀR@_x0001__x0001__x0001__x0001__x0001_ÀR@_x0001__x0001__x0001__x0001__x0001__x0001_H@_x0001__x0001__x0001__x0001__x0001_E@_x0001__x0001__x0001__x0001__x0001__x0001_?@_x0001__x0001__x0001__x0001__x0001_ÀR@_x0001__x0001__x0001__x0001__x0001__x0001_:@_x0001__x0001__x0001__x0001__x0001_ÀR@_x0001__x0001__x0001__x0001__x0001_ÀR@_x0001__x0001__x0001__x0001__x0001_ÀR@_x0001__x0001__x0001__x0001__x0001_ÀR@_x0001__x0001__x0001__x0001__x0001_C@_x0001__x0001__x0001__x0001__x0001_ÀR@_x0001__x0001__x0001__x0001__x0001_ÀR@_x0001__x0001__x0001__x0001__x0001_ÀR@_x0001__x0001__x0001__x0001__x0001__x0001_C@_x0001__x0001__x0001__x0001__x0001__x0001_@@_x0001__x0001__x0001__x0001__x0001_ÀR@_x0001__x0001__x0001__x0001__x0001_ÀR@_x0001__x0001__x0001__x0001__x0001_ÀR@_x0001__x0001__x0001__x0001__x0001_ÀR@_x0001__x0002__x0001__x0001__x0001__x0001__x0001_ÀR@_x0001__x0001__x0001__x0001__x0001_ÀR@_x0001__x0001__x0001__x0001__x0001_ÀR@_x0001__x0001__x0001__x0001__x0001_ÀR@_x0001__x0001__x0001__x0001__x0001__x0001_G@_x0001__x0001__x0001__x0001__x0001_ÀR@_x0001__x0001__x0001__x0001__x0001__x0001_C@_x0001__x0001__x0001__x0001__x0001__x0001_C@_x0001__x0001__x0001__x0001__x0001_ÀR@_x0001__x0001__x0001__x0001__x0001_@R@_x0001__x0001__x0001__x0001__x0001_ÀR@_x0001__x0001__x0001__x0001__x0001_ÀR@_x0001__x0001__x0001__x0001__x0001_O@_x0001__x0001__x0001__x0001__x0001_ÀQ@_x0001__x0001__x0001__x0001__x0001_ÀR@_x0001__x0001__x0001__x0001__x0001_ÀR@_x0001__x0001__x0001__x0001__x0001_ÀR@_x0001__x0001__x0001__x0001__x0001__x0001_C@_x0001__x0001__x0001__x0001__x0001__x0001_A@_x0001__x0001__x0001__x0001__x0001_ÀR@_x0001__x0001__x0001__x0001__x0001__x0001_H@_x0001__x0001__x0001__x0001__x0001__x0001_A@_x0001__x0001__x0001__x0001__x0001_ÀR@_x0001__x0001__x0001__x0001__x0001__x0001_=@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_x0002__x0001_ÀR@_x0001__x0001__x0001__x0001__x0001_ÀR@_x0001__x0001__x0001__x0001__x0001_ÀR@_x0001__x0001__x0001__x0001__x0001_ÀR@_x0001__x0001__x0001__x0001__x0001__x0001_@@_x0001__x0001__x0001__x0001__x0001_ÀR@_x0001__x0001__x0001__x0001__x0001_ÀR@_x0001__x0001__x0001__x0001__x0001__x0001_&gt;@_x0001__x0001__x0001__x0001__x0001_ÀR@_x0001__x0001__x0001__x0001__x0001_ÀR@_x0001__x0001__x0001__x0001__x0001_ÀR@_x0001__x0001__x0001__x0001__x0001_ÀR@_x0001__x0001__x0001__x0001__x0001_A@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_x0001_C@_x0001__x0001__x0001__x0001__x0001_ÀR@_x0001__x0001__x0001__x0001__x0001_ÀR@_x0001__x0001__x0001__x0001__x0001_ÀR@_x0001__x0001__x0001__x0001__x0001_ÀR@_x0001__x0001__x0001__x0001__x0001__x0001_:@_x0001__x0001__x0001__x0001__x0001__x0001_O@_x0001__x0002__x0001__x0001__x0001__x0001__x0001__x0001_H@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B@_x0001__x0001__x0001__x0001__x0001_ÀR@_x0001__x0001__x0001__x0001__x0001_ÀR@_x0001__x0001__x0001__x0001__x0001_ÀR@_x0001__x0001__x0001__x0001__x0001_ÀR@_x0001__x0001__x0001__x0001__x0001__x0001_@@_x0001__x0001__x0001__x0001__x0001__x0001_@@_x0001__x0001__x0001__x0001__x0001_ÀR@_x0001__x0001__x0001__x0001__x0001_ÀR@_x0001__x0001__x0001__x0001__x0001_ÀR@_x0001__x0001__x0001__x0001__x0001_E@_x0001__x0001__x0001__x0001__x0001_ÀR@_x0001__x0001__x0001__x0001__x0001__x0001_P@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0002__x0001_ÀR@_x0001__x0001__x0001__x0001__x0001_ÀR@_x0001__x0001__x0001__x0001__x0001__x0001_@@_x0001__x0001__x0001__x0001__x0001__x0001_;@_x0001__x0001__x0001__x0001__x0001__x0001_A@_x0001__x0001__x0001__x0001__x0001_ÀR@_x0001__x0001__x0001__x0001__x0001_ÀR@_x0001__x0001__x0001__x0001__x0001_ÀR@_x0001__x0001__x0001__x0001__x0001__x0001_R@_x0001__x0001__x0001__x0001__x0001_ÀR@_x0001__x0001__x0001__x0001__x0001_ÀR@_x0001__x0001__x0001__x0001__x0001_R@_x0001__x0001__x0001__x0001__x0001__x0001_E@_x0001__x0001__x0001__x0001__x0001__x0001_B@_x0001__x0001__x0001__x0001__x0001_C@_x0001__x0001__x0001__x0001__x0001_ÀR@_x0001__x0001__x0001__x0001__x0001_ÀR@_x0001__x0001__x0001__x0001__x0001_ÀR@_x0001__x0001__x0001__x0001__x0001__x0001_H@_x0001__x0001__x0001__x0001__x0001_ÀR@_x0001__x0001__x0001__x0001__x0001__x0001_A@_x0001__x0001__x0001__x0001__x0001__x0001_&lt;@_x0001__x0001__x0001__x0001__x0001_R@_x0001__x0001__x0001__x0001__x0001_ÀR@_x0001__x0001__x0001__x0001__x0001_ÀR@_x0001__x0001__x0001__x0001__x0001_ÀR@_x0001__x0001__x0001__x0001__x0001_F@_x0001__x0001__x0001__x0001__x0001__x0001_K@_x0001__x0001__x0001__x0001__x0001_ÀR@_x0001__x0001__x0001__x0001__x0001_ÀR@_x0001__x0001__x0001__x0001__x0001_ÀR@_x0001__x0001__x0001__x0001__x0001_ÀR@_x0001__x0002__x0001__x0001__x0001__x0001__x0001_ÀR@_x0001__x0001__x0001__x0001__x0001__x0001_:@_x0001__x0001__x0001__x0001__x0001_ÀR@_x0001__x0001__x0001__x0001__x0001_ÀR@_x0001__x0001__x0001__x0001__x0001__x0001_R@_x0001__x0001__x0001__x0001__x0001__x0001_&gt;@_x0001__x0001__x0001__x0001__x0001__x0001_F@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Q@_x0001__x0001__x0001__x0001__x0001_G@_x0001__x0001__x0001__x0001__x0001_ÀR@_x0001__x0001__x0001__x0001__x0001_ÀR@_x0001__x0001__x0001__x0001__x0001__x0001_?@_x0001__x0001__x0001__x0001__x0001_@@_x0001__x0001__x0001__x0001__x0001__x0001_A@_x0001__x0001__x0001__x0001__x0001_ÀR@_x0001__x0001__x0001__x0001__x0001_E@_x0001__x0001__x0001__x0001__x0001_ÀR@_x0001__x0001__x0001__x0001__x0001__x0001_:@_x0001__x0001__x0001__x0001__x0001_E@_x0001__x0001__x0001__x0001__x0001_ÀR@_x0001__x0001__x0001__x0001__x0001_J@_x0001__x0001__x0001__x0001__x0001_ÀR@_x0001__x0001__x0001__x0001__x0001__x0001_&lt;@_x0001__x0001__x0001__x0001__x0001_ÀR@_x0001__x0001__x0001__x0001__x0001__x0002__x0001_ÀR@_x0001__x0001__x0001__x0001__x0001_ÀR@_x0001__x0001__x0001__x0001__x0001_ÀR@_x0001__x0001__x0001__x0001__x0001__x0001_E@_x0001__x0001__x0001__x0001__x0001_ÀR@_x0001__x0001__x0001__x0001__x0001_ÀR@_x0001__x0001__x0001__x0001__x0001__x0001_9@_x0001__x0001__x0001__x0001__x0001_H@_x0001__x0001__x0001__x0001__x0001_ÀR@_x0001__x0001__x0001__x0001__x0001_ÀR@_x0001__x0001__x0001__x0001__x0001_ÀR@_x0001__x0001__x0001__x0001__x0001_ÀR@_x0001__x0001__x0001__x0001__x0001_ÀR@_x0001__x0001__x0001__x0001__x0001__x0001_E@_x0001__x0001__x0001__x0001__x0001_ÀR@_x0001__x0001__x0001__x0001__x0001_ÀR@_x0001__x0001__x0001__x0001__x0001_ÀR@_x0001__x0001__x0001__x0001__x0001__x0001_O@_x0001__x0001__x0001__x0001__x0001__x0001_?@_x0001__x0001__x0001__x0001__x0001__x0001_@@_x0001__x0001__x0001__x0001__x0001__x0001_J@_x0001__x0001__x0001__x0001__x0001_ÀR@_x0001__x0001__x0001__x0001__x0001__x0001_Q@_x0001__x0001__x0001__x0001__x0001_ÀR@_x0001__x0001__x0001__x0001__x0001_ÀR@_x0001__x0001__x0001__x0001__x0001_ÀR@_x0001__x0001__x0001__x0001__x0001__x0001_B@_x0001__x0001__x0001__x0001__x0001_B@_x0001__x0001__x0001__x0001__x0001_ÀR@_x0001__x0001__x0001__x0001__x0001_ÀR@_x0001__x0001__x0001__x0001__x0001_ÀR@_x0001__x0001__x0001__x0001__x0001__x0001_H@_x0001__x0002__x0001__x0001__x0001__x0001__x0001_ÀR@_x0001__x0001__x0001__x0001__x0001_@@_x0001__x0001__x0001__x0001__x0001_O@_x0001__x0001__x0001__x0001__x0001__x0001_E@_x0001__x0001__x0001__x0001__x0001_ÀR@_x0001__x0001__x0001__x0001__x0001_ÀR@_x0001__x0001__x0001__x0001__x0001__x0001__x0001_@_x0001__x0001__x0001__x0001__x0001_ÀR@_x0001__x0001__x0001__x0001__x0001__x0001_"@_x0001__x0001__x0001__x0001__x0001__x0001_3@_x0001__x0001__x0001__x0001__x0001_ÀR@_x0001__x0001__x0001__x0001__x0001__x0001_&lt;@_x0001__x0001__x0001__x0001__x0001_ÀR@_x0001__x0001__x0001__x0001__x0001_@@_x0001__x0001__x0001__x0001__x0001__x0001_L@_x0001__x0001__x0001__x0001__x0001__x0001_9@_x0001__x0001__x0001__x0001__x0001_ÀR@_x0001__x0001__x0001__x0001__x0001__x0001_3@_x0001__x0001__x0001__x0001__x0001_ÀR@_x0001__x0001__x0001__x0001__x0001__x0001__x0018_@_x0001__x0001__x0001__x0001__x0001_ÀR@_x0001__x0001__x0001__x0001__x0001__x0001__x001C_@_x0001__x0001__x0001__x0001__x0001__x0001_8@_x0001__x0001__x0001__x0001__x0001__x0001__x0008_@_x0001__x0001__x0001__x0001__x0001__x0001_G@_x0001__x0001__x0001__x0001__x0001__x0001__x0018_@_x0001__x0001__x0001__x0001__x0001__x0001_M@_x0001__x0001__x0001__x0001__x0001_ÀR@_x0001__x0001__x0001__x0001__x0001__x0001_3@_x0001__x0001__x0001__x0001__x0001__x0001_5@_x0001__x0001__x0001__x0001__x0001_C@_x0001__x0001__x0001__x0001__x0001__x0002__x0001_ÀR@_x0001__x0001__x0001__x0001__x0001_ÀR@_x0001__x0001__x0001__x0001__x0001__x0001_A@_x0001__x0001__x0001__x0001__x0001__x0001_5@_x0002__x0001__x0001__x0002__x0001__x0001__x0002__x0001__x0001__x0002__x0001__x0001_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 _x0002__x0001__x0001_¡_x0002__x0001__x0001_¢_x0002__x0001__x0001_£_x0002__x0001__x0001_¤_x0002__x0001__x0001_¥_x0002__x0001__x0001_¦_x0002__x0001__x0001_§_x0002__x0001__x0001_¨_x0002__x0001__x0001_©_x0002__x0001__x0001_ª_x0002__x0001__x0001_«_x0002__x0001__x0001_¬_x0002__x0001__x0001_­_x0002__x0001__x0001_®_x0002__x0001__x0001_¯_x0002__x0001__x0001_°_x0002__x0001__x0001_±_x0002__x0001__x0001_²_x0002__x0001__x0001_³_x0002__x0001__x0001_´_x0002__x0001__x0001_µ_x0002__x0001__x0001_¶_x0002__x0001__x0001_·_x0002__x0001__x0001_¸_x0002__x0001__x0001__x0001__x0002_¹_x0002__x0001__x0001_º_x0002__x0001__x0001_»_x0002__x0001__x0001_¼_x0002__x0001__x0001_½_x0002__x0001__x0001_¾_x0002__x0001__x0001_¿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_x0001__x0001_Î_x0002__x0001__x0001_Ï_x0002__x0001__x0001_Ð_x0002__x0001__x0001_Ñ_x0002__x0001__x0001_Ò_x0002__x0001__x0001_Ó_x0002__x0001__x0001_Ô_x0002__x0001__x0001_Õ_x0002__x0001__x0001_Ö_x0002__x0001__x0001_×_x0002__x0001__x0001_Ø_x0002__x0001__x0001_Ù_x0002__x0001__x0001_Ú_x0002__x0001__x0001_Û_x0002__x0001__x0001_Ü_x0002__x0001__x0001_Ý_x0002__x0001__x0001_Þ_x0002__x0001__x0001_ß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_x0001__x0001_î_x0002__x0001__x0001_ï_x0002__x0001__x0001_ð_x0002__x0001__x0001_ñ_x0002__x0001__x0001_ò_x0002__x0001__x0001_ó_x0002__x0001__x0001_ô_x0002__x0001__x0001_õ_x0002__x0001__x0001_ö_x0002__x0001__x0001_÷_x0002__x0001__x0001__x0016_7ø7_x0016__x0016_ù7_x0016__x0016_ú7_x0016__x0016_û7_x0016__x0016_ü7_x0016__x0016_ý7_x0016__x0016_þ7_x0016__x0016_ÿ7_x0016__x0016__x0016__x000B__x0016__x0016__x0001__x000B__x0016__x0016__x0002__x000B__x0016__x0016__x0003__x000B__x0016__x0016__x0004__x000B__x0016__x0016__x0005__x000B__x0016__x0016__x0006__x000B__x0016__x0016__x0007__x000B__x0016__x0016__x0008__x000B__x0016__x0016_	_x000B__x0016__x0016_7_x000B__x0016__x0016__x000B__x000B__x0016__x0016__x000C__x000B__x0016__x0016_
_x000B__x0016__x0016__x000E__x000B__x0016__x0016__x000F__x000B__x0016__x0016__x0010__x000B__x0016__x0016__x0011__x000B__x0016__x0016__x0012__x000B__x0016__x0016__x0013__x000B__x0016__x0016__x0014__x000B__x0016__x0016__x0015__x000B__x0016__x0016__x0017__x000B__x0016__x0016_ýÿÿÿ_x0018__x000B__x0016__x0016__x0019__x000B__x0016__x0016__x001A__x000B__x0016__x0016__x001B__x000B__x0016__x0016__x001C__x000B__x0016__x0016__x001D__x000B__x0016__x0016__x001E__x000B__x0016__x0016__x001F__x000B__x0016__x0016_ _x000B__x0016__x0016_!_x000B__x0016__x0016_"_x000B__x0016__x0016_#_x000B__x0016__x0016_$_x000B__x0016__x0016_%_x000B__x0016__x0016_&amp;_x000B__x0016__x0016_'_x000B__x0016__x0016_(_x000B__x0016__x0016_)_x000B__x0016__x0016_*_x000B__x0016__x0016_+_x000B__x0016__x0016_,_x000B__x0016__x0016_-_x000B__x0016__x0016_._x000B__x0016__x0016_/_x000B__x0016__x0016_0_x000B__x0016__x0016_1_x000B__x0016__x0016_2_x000B__x0016__x0016_3_x000B__x0016__x0016_4_x000B__x0016__x0016_5_x000B__x0016__x0016_6_x000B__x0016__x0016__x0001__x0002_7_x000B__x0001__x0001_8_x000B__x0001__x0001_9_x000B__x0001__x0001_:_x000B__x0001__x0001_;_x000B__x0001__x0001_&lt;_x000B__x0001__x0001_=_x000B__x0001__x0001_&gt;_x000B__x0001__x0001_?_x000B__x0001__x0001_@_x000B__x0001__x0001_A_x000B__x0001__x0001_B_x000B__x0001__x0001_C_x000B__x0001__x0001_D_x000B__x0001__x0001_E_x000B__x0001__x0001_F_x000B__x0001__x0001_G_x000B__x0001__x0001_H_x000B__x0001__x0001_I_x000B__x0001__x0001_J_x000B__x0001__x0001_K_x000B__x0001__x0001_L_x000B__x0001__x0001_M_x000B__x0001__x0001_N_x000B__x0001__x0001_O_x000B__x0001__x0001_P_x000B__x0001__x0001_Q_x000B__x0001__x0001_R_x000B__x0001__x0001_S_x000B__x0001__x0001_T_x000B__x0001__x0001_U_x000B__x0001__x0001_V_x000B__x0001__x0001_W_x000B__x0001__x0001_X_x000B__x0001__x0001_Y_x000B__x0001__x0001_Z_x000B__x0001__x0001_[_x000B__x0001__x0001_\_x000B__x0001__x0001_]_x000B__x0001__x0001_^_x000B__x0001__x0001___x000B__x0001__x0001_`_x000B__x0001__x0001_a_x000B__x0001__x0001_b_x000B__x0001__x0001_c_x000B__x0001__x0001_d_x000B__x0001__x0001_e_x000B__x0001__x0001_f_x000B__x0001__x0001_g_x000B__x0001__x0001_h_x000B__x0001__x0001_i_x000B__x0001__x0001_j_x000B__x0001__x0001_k_x000B__x0001__x0001_l_x000B__x0001__x0001_m_x000B__x0001__x0001_n_x000B__x0001__x0001_o_x000B__x0001__x0001_p_x000B__x0001__x0001_q_x000B__x0001__x0001_r_x000B__x0001__x0001_s_x000B__x0001__x0001_t_x000B__x0001__x0001_u_x000B__x0001__x0001__x0001__x0002_v_x000B__x0001__x0001_w_x000B__x0001__x0001_x_x000B__x0001__x0001_y_x000B__x0001__x0001_z_x000B__x0001__x0001_{_x000B__x0001__x0001_|_x000B__x0001__x0001_}_x000B__x0001__x0001_~_x000B__x0001__x0001__x000B__x0001__x0001__x000B__x0001__x0001__x0001__x0001__x0001__x0001__x0001_ÀR@_x0001__x0001__x0001__x0001__x0001__x0001_&gt;@_x0001__x0001__x0001__x0001__x0001__x0001__x0001_@_x0001__x0001__x0001__x0001__x0001__x0001_ @_x0001__x0001__x0001__x0001__x0001_J@_x0001__x0001__x0001__x0001__x0001__x0001__x0010_@_x0001__x0001__x0001__x0001__x0001_ÀR@_x0001__x0001__x0001__x0001__x0001_ÀR@_x0001__x0001__x0001__x0001__x0001_ÀR@_x0001__x0001__x0001__x0001__x0001_ÀR@_x0001__x0001__x0001__x0001__x0001__x0001_2@_x0001__x0001__x0001__x0001__x0001__x0001_ @_x0001__x0001__x0001__x0001__x0001__x0001_9@_x0001__x0001__x0001__x0001__x0001__x0001_&amp;@_x0001__x0001__x0001__x0001__x0001__x0001_*@_x0001__x0001__x0001__x0001__x0001_ÀR@_x0001__x0001__x0001__x0001__x0001__x0001_&gt;@_x0001__x0001__x0001__x0001__x0001__x0001_(@_x0001__x0001__x0001__x0001__x0001_ÀR@_x0001__x0001__x0001__x0001__x0001__x0001_E@_x0001__x0001__x0001__x0001__x0001_ÀR@_x0001__x0001__x0001__x0001__x0001__x0001_,@_x0001__x0001__x0001__x0001__x0001__x0001_;@_x0001__x0001__x0001__x0001__x0001__x0001__x0018_@_x0001__x0001__x0001__x0001__x0001__x0001_&gt;@_x0001__x0001__x0001__x0001__x0001__x0001_C@_x0001__x0002__x0001__x0001__x0001__x0001__x0001_D@_x0001__x0001__x0001__x0001__x0001_ÀR@_x0001__x0001__x0001__x0001__x0001__x0001_&amp;@_x0001__x0001__x0001__x0001__x0001_ÀR@_x0001__x0001__x0001__x0001__x0001__x0001_*@_x0001__x0001__x0001__x0001__x0001_M@_x0001__x0001__x0001__x0001__x0001__x0001_0@_x0001__x0001__x0001__x0001__x0001_ÀR@_x0001__x0001__x0001__x0001__x0001__x0001_&amp;@_x0001__x0001__x0001__x0001__x0001_I@_x0001__x0001__x0001__x0001__x0001__x0001_*@_x0001__x0001__x0001__x0001__x0001_ÀR@_x0001__x0001__x0001__x0001__x0001__x0001__x0018_@_x0001__x0001__x0001__x0001__x0001__x0001_7@_x0001__x0001__x0001__x0001__x0001_ÀR@_x0001__x0001__x0001__x0001__x0001__x0001_"@_x0001__x0001__x0001__x0001__x0001__x0001_&gt;@_x0001__x0001__x0001__x0001__x0001_N@_x0001__x0001__x0001__x0001__x0001__x0001_*@_x0001__x0001__x0001__x0001__x0001__x0001_$@_x0001__x0001__x0001__x0001__x0001__x0001_A@_x0001__x0001__x0001__x0001__x0001_ÀR@_x0001__x0001__x0001__x0001__x0001__x0001_4@_x0001__x0001__x0001__x0001__x0001_ÀR@_x0001__x0001__x0001__x0001__x0001__x0001__x001C_@_x0001__x0001__x0001__x0001__x0001__x0001__x0014_@_x0001__x0001__x0001__x0001__x0001__x0001_ð?_x0001__x0001__x0001__x0001__x0001_D@_x0001__x0001__x0001__x0001__x0001_L@_x0001__x0001__x0001__x0001__x0001__x0001__x0001_@_x0001__x0001__x0001__x0001__x0001__x0001_:@_x0001__x0001__x0001__x0001__x0001__x0002__x0001__x0001_E@_x0001__x0001__x0001__x0001__x0001_O@_x0001__x0001__x0001__x0001__x0001_ÀR@_x0001__x0001__x0001__x0001__x0001__x0001_;@_x0001__x0001__x0001__x0001__x0001__x0001_3@_x0001__x0001__x0001__x0001__x0001_ÀR@_x0001__x0001__x0001__x0001__x0001_ÀR@_x0001__x0001__x0001__x0001__x0001__x0001__x0010_@_x0001__x0001__x0001__x0001__x0001__x0001_&lt;@_x0001__x0001__x0001__x0001__x0001__x0001_=@_x0001__x0001__x0001__x0001__x0001__x0001__x0010_@_x0001__x0001__x0001__x0001__x0001_ÀR@_x0001__x0001__x0001__x0001__x0001_ÀR@_x0001__x0001__x0001__x0001__x0001__x0001_&amp;@_x0001__x0001__x0001__x0001__x0001__x0001_2@_x0001__x0001__x0001__x0001__x0001__x0001_.@_x0001__x0001__x0001__x0001__x0001__x0001_&amp;@_x0001__x0001__x0001__x0001__x0001__x0001_5@_x0001__x0001__x0001__x0001__x0001__x0001_0@_x0001__x0001__x0001__x0001__x0001__x0001__x0008_@_x0001__x0001__x0001__x0001__x0001__x0001_*@_x0001__x0001__x0001__x0001__x0001__x0001_&amp;@_x0001__x0001__x0001__x0001__x0001_ÀR@_x0001__x0001__x0001__x0001__x0001_ÀR@_x0001__x0001__x0001__x0001__x0001_@@_x0001__x0001__x0001__x0001__x0001__x0001_"@_x0001__x0001__x0001__x0001__x0001_ÀR@_x0001__x0001__x0001__x0001__x0001_ÀR@_x0001__x0001__x0001__x0001__x0001__x0001_*@_x0001__x0001__x0001__x0001__x0001__x0001_5@_x0001__x0001__x0001__x0001__x0001__x0001_1@_x0001__x0001__x0001__x0001__x0001_D@_x0001__x0002__x0001__x0001__x0001__x0001__x0001__x0001_6@_x0001__x0001__x0001__x0001__x0001__x0001_C@_x0001__x0001__x0001__x0001__x0001_ÀR@_x0001__x0001__x0001__x0001__x0001__x0001_0@_x0001__x0001__x0001__x0001__x0001_ÀR@_x0001__x0001__x0001__x0001__x0001__x0001_ @_x0001__x0001__x0001__x0001__x0001__x0001__x0010_@_x0001__x0001__x0001__x0001__x0001__x0001_,@_x0001__x0001__x0001__x0001__x0001__x0001__x0014_@_x0001__x0001__x0001__x0001__x0001__x0001_,@_x0001__x0001__x0001__x0001__x0001__x0001__x0018_@_x0001__x0001__x0001__x0001__x0001__x0001_&amp;@_x0001__x0001__x0001__x0001__x0001_ÀR@_x0001__x0001__x0001__x0001__x0001__x0001_&amp;@_x0001__x0001__x0001__x0001__x0001_ÀR@_x0001__x0001__x0001__x0001__x0001__x0001_7@_x0001__x0001__x0001__x0001__x0001__x0001__x0001_@_x0001__x0001__x0001__x0001__x0001__x0001_&amp;@_x0001__x0001__x0001__x0001__x0001__x0001__x0008_@_x0001__x0001__x0001__x0001__x0001_ÀR@_x0001__x0001__x0001__x0001__x0001_ÀR@_x0001__x0001__x0001__x0001__x0001__x0001__x0008_@_x0001__x0001__x0001__x0001__x0001__x0001_?@_x0001__x0001__x0001__x0001__x0001__x0001__x0014_@_x0001__x0001__x0001__x0001__x0001_ÀR@_x0001__x0001__x0001__x0001__x0001__x0001_@@_x0001__x0001__x0001__x0001__x0001_ÀR@_x0001__x0001__x0001__x0001__x0001_ÀR@_x0001__x0001__x0001__x0001__x0001__x0001__x0010_@_x0001__x0001__x0001__x0001__x0001_ÀR@_x0001__x0001__x0001__x0001__x0001_E@_x0001__x0001__x0001__x0001__x0001__x0002__x0001__x0001_=@_x0001__x0001__x0001__x0001__x0001__x0001_@@_x0001__x0001__x0001__x0001__x0001__x0001_A@_x0001__x0001__x0001__x0001__x0001_G@_x0001__x0001__x0001__x0001__x0001__x0001__x0010_@_x0001__x0001__x0001__x0001__x0001__x0001_@@_x0001__x0001__x0001__x0001__x0001__x0001_;@_x0001__x0001__x0001__x0001__x0001__x0001_$@_x0001__x0001__x0001__x0001__x0001__x0001_&lt;@_x0001__x0001__x0001__x0001__x0001__x0001_@@_x0001__x0001__x0001__x0001__x0001_ÀR@_x0001__x0001__x0001__x0001__x0001__x0001_J@_x0001__x0001__x0001__x0001__x0001_ÀR@_x0001__x0001__x0001__x0001__x0001__x0001_5@_x0001__x0001__x0001__x0001__x0001_ÀR@_x0001__x0001__x0001__x0001__x0001__x0001_1@_x0001__x0001__x0001__x0001__x0001_R@_x0001__x0001__x0001__x0001__x0001__x0001_9@_x0001__x0001__x0001__x0001__x0001__x0001_"@_x0001__x0001__x0001__x0001__x0001__x0001_6@_x0001__x0001__x0001__x0001__x0001__x0001_ @_x0001__x0001__x0001__x0001__x0001__x0001__x0014_@_x0001__x0001__x0001__x0001__x0001_ÀR@_x0001__x0001__x0001__x0001__x0001__x0001_&lt;@_x0001__x0001__x0001__x0001__x0001__x0001_$@_x0001__x0001__x0001__x0001__x0001__x0001__x0001_@_x0001__x0001__x0001__x0001__x0001__x0001__x0010_@_x0001__x0001__x0001__x0001__x0001__x0001_0@_x0001__x0001__x0001__x0001__x0001__x0001_C@_x0001__x0001__x0001__x0001__x0001__x0001_,@_x0001__x0001__x0001__x0001__x0001__x0001_=@_x0001__x0001__x0001__x0001__x0001_ÀR@_x0001__x0002__x0001__x0001__x0001__x0001__x0001_ÀR@_x0001__x0001__x0001__x0001__x0001_ÀR@_x0001__x0001__x0001__x0001__x0001_ÀR@_x0001__x0001__x0001__x0001__x0001_G@_x0001__x0001__x0001__x0001__x0001_ÀR@_x0001__x0001__x0001__x0001__x0001_ÀR@_x0001__x0001__x0001__x0001__x0001__x0001_&amp;@_x0001__x0001__x0001__x0001__x0001_ÀR@_x0001__x0001__x0001__x0001__x0001__x0001_0@_x0001__x0001__x0001__x0001__x0001_ÀR@_x0001__x0001__x0001__x0001__x0001__x0001__x0010_@_x0001__x0001__x0001__x0001__x0001__x0001_D@_x0001__x0001__x0001__x0001__x0001__x0001_$@_x0001__x0001__x0001__x0001__x0001__x0001_6@_x0001__x0001__x0001__x0001__x0001_ÀR@_x0001__x0001__x0001__x0001__x0001__x0001_@@_x0001__x0001__x0001__x0001__x0001__x0001_&gt;@_x0001__x0001__x0001__x0001__x0001_ÀR@_x0001__x0001__x0001__x0001__x0001_C@_x0001__x0001__x0001__x0001__x0001__x0001_1@_x0001__x0001__x0001__x0001__x0001__x0001_N@_x0001__x0001__x0001__x0001__x0001__x0001_$@_x0001__x0001__x0001__x0001__x0001_@Q@_x0001__x0001__x0001__x0001__x0001_ÀR@_x0001__x0001__x0001__x0001__x0001__x0001__x0014_@_x0001__x0001__x0001__x0001__x0001_R@_x0001__x0001__x0001__x0001__x0001__x0001_A@_x0001__x0001__x0001__x0001__x0001__x0001_:@_x0001__x0001__x0001__x0001__x0001__x0001_&lt;@_x0001__x0001__x0001__x0001__x0001__x0001__x0018_@_x0001__x0001__x0001__x0001__x0001_O@_x0001__x0001__x0001__x0001__x0001__x0002__x0001__x0001__x0018_@_x0001__x0001__x0001__x0001__x0001__x0001_&amp;@_x0001__x0001__x0001__x0001__x0001__x0001_.@_x0001__x0001__x0001__x0001__x0001_C@_x0001__x0001__x0001__x0001__x0001__x0001_8@_x0001__x0001__x0001__x0001__x0001__x0001_8@_x0001__x0001__x0001__x0001__x0001__x0001_:@_x0001__x0001__x0001__x0001__x0001__x0001_&gt;@_x0001__x0001__x0001__x0001__x0001_ÀR@_x0001__x0001__x0001__x0001__x0001__x0001_$@_x0001__x0001__x0001__x0001__x0001__x0001_=@_x0001__x0001__x0001__x0001__x0001__x0001__x0008_@_x0001__x0001__x0001__x0001__x0001__x0001_H@_x0001__x0001__x0001__x0001__x0001__x0001_5@_x0001__x0001__x0001__x0001__x0001__x0001_1@_x0001__x0001__x0001__x0001__x0001__x0001_(@_x0001__x0001__x0001__x0001__x0001__x0001_D@_x0001__x0001__x0001__x0001__x0001__x0001__x0008_@_x0001__x0001__x0001__x0001__x0001__x0001_;@_x0001__x0001__x0001__x0001__x0001__x0001_Q@_x0001__x0001__x0001__x0001__x0001_ÀR@_x0001__x0001__x0001__x0001__x0001_ÀR@_x0001__x0001__x0001__x0001__x0001_ÀR@_x0001__x0001__x0001__x0001__x0001_ÀR@_x0001__x0001__x0001__x0001__x0001_ÀR@_x0001__x0001__x0001__x0001__x0001__x0001_ @_x0001__x0001__x0001__x0001__x0001_F@_x0001__x0001__x0001__x0001__x0001_ÀR@_x0001__x0001__x0001__x0001__x0001__x0001_9@_x0001__x0001__x0001__x0001__x0001__x0001_*@_x0001__x0001__x0001__x0001__x0001__x0001_0@_x0001__x0001__x0001__x0001__x0001_ÀR@_x0001__x0002__x0001__x0001__x0001__x0001__x0001__x0001_N@_x0001__x0001__x0001__x0001__x0001__x0001_@@_x0001__x0001__x0001__x0001__x0001__x0001__x0008_@_x0001__x0001__x0001__x0001__x0001__x0001_O@_x0001__x0001__x0001__x0001__x0001__x0001_2@_x0001__x0001__x0001__x0001__x0001__x0001__x0008_@_x0001__x0001__x0001__x0001__x0001__x0001_$@_x0001__x0001__x0001__x0001__x0001__x0001__x0010_@_x0001__x0001__x0001__x0001__x0001__x0001_4@_x0001__x0001__x0001__x0001__x0001_ÀR@_x0001__x0001__x0001__x0001__x0001_@@_x0001__x0001__x0001__x0001__x0001_ÀR@_x0001__x0001__x0001__x0001__x0001_E@_x0001__x0001__x0001__x0001__x0001__x0001_0@_x0001__x0001__x0001__x0001__x0001_ÀR@_x0001__x0001__x0001__x0001__x0001_ÀR@_x0001__x0001__x0001__x0001__x0001__x0001_ @_x0001__x0001__x0001__x0001__x0001__x0001_A@_x0001__x0001__x0001__x0001__x0001_C@_x0001__x0001__x0001__x0001__x0001_ÀR@_x0001__x0001__x0001__x0001__x0001__x0001_&gt;@_x0001__x0001__x0001__x0001__x0001__x0001__x0010_@_x0001__x0001__x0001__x0001__x0001_ÀR@_x0001__x0001__x0001__x0001__x0001__x0001_9@_x0001__x0001__x0001__x0001__x0001__x0001_ @_x0001__x0001__x0001__x0001__x0001__x0001_F@_x0001__x0001__x0001__x0001__x0001__x0001__x0014_@_x0001__x0001__x0001__x0001__x0001_ÀR@_x0001__x0001__x0001__x0001__x0001_ÀR@_x0001__x0001__x0001__x0001__x0001_ÀR@_x0001__x0001__x0001__x0001__x0001_ÀR@_x0001__x0001__x0001__x0001__x0001__x0002__x0001__x0001_?@_x0001__x0001__x0001__x0001__x0001_ÀR@_x0001__x0001__x0001__x0001__x0001_P@_x0001__x0001__x0001__x0001__x0001__x0001_*@_x0001__x0001__x0001__x0001__x0001_ÀR@_x0001__x0001__x0001__x0001__x0001_ÀR@_x0001__x0001__x0001__x0001__x0001_ÀR@_x0001__x0001__x0001__x0001__x0001__x0001_5@_x0001__x0001__x0001__x0001__x0001__x0001_.@_x0001__x0001__x0001__x0001__x0001__x0001__x0014_@_x0001__x0001__x0001__x0001__x0001__x0001_"@_x0001__x0001__x0001__x0001__x0001_ÀR@_x0001__x0001__x0001__x0001__x0001__x0001_1@_x0001__x0001__x0001__x0001__x0001__x0001_L@_x0001__x0001__x0001__x0001__x0001__x0001__x0008_@_x0001__x0001__x0001__x0001__x0001_ÀR@_x0001__x0001__x0001__x0001__x0001__x0001__x0010_@_x0001__x0001__x0001__x0001__x0001_@P@_x0001__x0001__x0001__x0001__x0001__x0001_0@_x0001__x0001__x0001__x0001__x0001__x0001__x0014_@_x0001__x0001__x0001__x0001__x0001__x0001_&amp;@_x0001__x0001__x0001__x0001__x0001_O@_x0001__x0001__x0001__x0001__x0001__x0001_,@_x0001__x0001__x0001__x0001__x0001__x0001_4@_x0001__x0001__x0001__x0001__x0001__x0001__x001C_@_x0001__x0001__x0001__x0001__x0001__x0001_&lt;@_x0001__x0001__x0001__x0001__x0001_F@_x0001__x0001__x0001__x0001__x0001_ÀR@_x0001__x0001__x0001__x0001__x0001__x0001_&amp;@_x0001__x0001__x0001__x0001__x0001__x0001_C@_x0001__x0001__x0001__x0001__x0001__x0001_?@_x0001__x0001__x0001__x0001__x0001_ÀR@_x0001__x0002__x0001__x0001__x0001__x0001__x0001__x0001__x0008_@_x0001__x0001__x0001__x0001__x0001_D@_x0001__x0001__x0001__x0001__x0001_G@_x0001__x0001__x0001__x0001__x0001__x0001_&amp;@_x0001__x0001__x0001__x0001__x0001__x0001_5@_x0001__x0001__x0001__x0001__x0001__x0001_I@_x0001__x0001__x0001__x0001__x0001__x0001_2@_x0001__x0001__x0001__x0001__x0001_ÀR@_x0001__x0001__x0001__x0001__x0001__x0001__x0010_@_x0001__x0001__x0001__x0001__x0001__x0001_(@_x0001__x0001__x0001__x0001__x0001_I@_x0001__x0001__x0001__x0001__x0001_ÀR@_x0001__x0001__x0001__x0001__x0001__x0001__x0010_@_x0001__x0001__x0001__x0001__x0001_C@_x0001__x0001__x0001__x0001__x0001__x0001_7@_x0001__x0001__x0001__x0001__x0001__x0001_H@_x0001__x0001__x0001__x0001__x0001_ÀR@_x0001__x0001__x0001__x0001__x0001__x0001_ @_x0001__x0001__x0001__x0001__x0001_O@_x0001__x0001__x0001__x0001__x0001_ÀR@_x0001__x0001__x0001__x0001__x0001__x0001_K@_x0001__x0001__x0001__x0001__x0001__x0001__x0010_@_x0001__x0001__x0001__x0001__x0001__x0001_(@_x0001__x0001__x0001__x0001__x0001__x0001_F@_x0001__x0001__x0001__x0001__x0001__x0001_4@_x0001__x0001__x0001__x0001__x0001_O@_x0001__x0001__x0001__x0001__x0001__x0001_9@_x0001__x0001__x0001__x0001__x0001__x0001_?@_x0001__x0001__x0001__x0001__x0001_ÀR@_x0001__x0001__x0001__x0001__x0001_ÀR@_x0001__x0001__x0001__x0001__x0001__x0001_N@_x0001__x0001__x0001__x0001__x0001__x0002__x0001__x0001_0@_x0001__x0001__x0001__x0001__x0001__x0001_9@_x0001__x0001__x0001__x0001__x0001__x0001_&lt;@_x0001__x0001__x0001__x0001__x0001_ÀR@_x0001__x0001__x0001__x0001__x0001_ÀR@_x0001__x0001__x0001__x0001__x0001__x0001_ @_x0001__x0001__x0001__x0001__x0001_@P@_x0001__x0001__x0001__x0001__x0001__x0001__x0008_@_x0001__x0001__x0001__x0001__x0001__x0001_4@_x0001__x0001__x0001__x0001__x0001__x0001_8@_x0001__x0001__x0001__x0001__x0001__x0001_8@_x0001__x0001__x0001__x0001__x0001__x0001_$@_x0001__x0001__x0001__x0001__x0001__x0001_7@_x0001__x0001__x0001__x0001__x0001__x0001_ @_x0001__x0001__x0001__x0001__x0001__x0001_=@_x0001__x0001__x0001__x0001__x0001_ÀR@_x0001__x0001__x0001__x0001__x0001_ÀR@_x0001__x0001__x0001__x0001__x0001__x0001_$@_x0001__x0001__x0001__x0001__x0001_ÀR@_x0001__x0001__x0001__x0001__x0001__x0001__x0008_@_x0001__x0001__x0001__x0001__x0001__x0001_Q@_x0001__x0001__x0001__x0001__x0001_ÀR@_x0001__x0001__x0001__x0001__x0001__x0001_ð?_x0001__x0001__x0001__x0001__x0001__x0001_8@_x0001__x0001__x0001__x0001__x0001__x0001__x0018_@_x0001__x0001__x0001__x0001__x0001__x0001_I@_x0001__x0001__x0001__x0001__x0001_ÀR@_x0001__x0001__x0001__x0001__x0001_ÀR@_x0001__x0001__x0001__x0001__x0001__x0001__x0014_@_x0001__x0001__x0001__x0001__x0001__x0001_=@_x0001__x0001__x0001__x0001__x0001__x0001_5@_x0001__x0001__x0001__x0001__x0001__x0001_2@_x0001__x0002__x0001__x0001__x0001__x0001__x0001__x0001_3@_x0001__x0001__x0001__x0001__x0001_ÀR@_x0001__x0001__x0001__x0001__x0001__x0001_,@_x0001__x0001__x0001__x0001__x0001_ÀR@_x0001__x0001__x0001__x0001__x0001__x0001_E@_x0001__x0001__x0001__x0001__x0001__x0001_3@_x0001__x0001__x0001__x0001__x0001_ÀR@_x0001__x0001__x0001__x0001__x0001__x0001__x0010_@_x0001__x0001__x0001__x0001__x0001__x0001_6@_x0001__x0001__x0001__x0001__x0001__x0001_&lt;@_x0001__x0001__x0001__x0001__x0001__x0001__x001C_@_x0001__x0001__x0001__x0001__x0001_ÀR@_x0001__x0001__x0001__x0001__x0001__x0001_5@_x0001__x0001__x0001__x0001__x0001__x0001_4@_x0001__x0001__x0001__x0001__x0001_ÀR@_x0001__x0001__x0001__x0001__x0001__x0001_ @_x0001__x0001__x0001__x0001__x0001_@P@_x0001__x0001__x0001__x0001__x0001_ÀR@_x0001__x0001__x0001__x0001__x0001_E@_x0001__x0001__x0001__x0001__x0001_G@_x0001__x0001__x0001__x0001__x0001_E@_x0001__x0001__x0001__x0001__x0001__x0001_&amp;@_x0001__x0001__x0001__x0001__x0001_ÀR@_x0001__x0001__x0001__x0001__x0001__x0001_;@_x0001__x0001__x0001__x0001__x0001__x0001_H@_x0001__x0001__x0001__x0001__x0001__x0001_ @_x0001__x0001__x0001__x0001__x0001_ÀR@_x0001__x0001__x0001__x0001__x0001__x0001_5@_x0001__x0001__x0001__x0001__x0001__x0001_H@_x0001__x0001__x0001__x0001__x0001__x0001_*@_x0001__x0001__x0001__x0001__x0001__x0001__x0010_@_x0001__x0001__x0001__x0001__x0001__x0002__x0001__x0001_2@_x0001__x0001__x0001__x0001__x0001_ÀR@_x0001__x0001__x0001__x0001__x0001__x0001_M@_x0001__x0001__x0001__x0001__x0001__x0001_F@_x0001__x0001__x0001__x0001__x0001_ÀR@_x0001__x0001__x0001__x0001__x0001__x0001_N@_x0001__x0001__x0001__x0001__x0001__x0001__x0001_@_x0001__x0001__x0001__x0001__x0001__x0001__x001C_@_x0001__x0001__x0001__x0001__x0001__x0001_"@_x0001__x0001__x0001__x0001__x0001__x0001_*@_x0001__x0001__x0001__x0001__x0001_H@_x0001__x0001__x0001__x0001__x0001__x0001_6@_x0001__x0001__x0001__x0001__x0001__x0001_&amp;@_x0001__x0001__x0001__x0001__x0001_ÀR@_x0001__x0001__x0001__x0001__x0001_ÀR@_x0001__x0001__x0001__x0001__x0001__x0001_;@_x0001__x0001__x0001__x0001__x0001__x0001_"@_x0001__x0001__x0001__x0001__x0001__x0001__x0014_@_x0001__x0001__x0001__x0001__x0001__x0001_"@_x0001__x0001__x0001__x0001__x0001_ÀR@_x0001__x0001__x0001__x0001__x0001__x0001__x0008_@_x0001__x0001__x0001__x0001__x0001_ÀR@_x0001__x0001__x0001__x0001__x0001__x0001_7@_x0001__x0001__x0001__x0001__x0001__x0001_,@_x0001__x0001__x0001__x0001__x0001_ÀR@_x0001__x0001__x0001__x0001__x0001_ÀR@_x0001__x0001__x0001__x0001__x0001__x0001_3@_x0001__x0001__x0001__x0001__x0001__x0001_(@_x0001__x0001__x0001__x0001__x0001__x0001_?@_x0001__x0001__x0001__x0001__x0001__x0001_"@_x0001__x0001__x0001__x0001__x0001__x0001_ð?_x0001__x0001__x0001__x0001__x0001__x0001_ @_x0001__x0002__x0001__x0001__x0001__x0001__x0001_@@_x0001__x0001__x0001__x0001__x0001__x0001_I@_x0001__x0001__x0001__x0001__x0001_ÀR@_x0001__x0001__x0001__x0001__x0001_C@_x0001__x0001__x0001__x0001__x0001_ÀR@_x0001__x0001__x0001__x0001__x0001_@Q@_x0001__x0001__x0001__x0001__x0001__x0001_?@_x0001__x0001__x0001__x0001__x0001__x0001__x0008_@_x0001__x0001__x0001__x0001__x0001__x0001_0@_x0001__x0001__x0001__x0001__x0001__x0001_&lt;@_x0001__x0001__x0001__x0001__x0001__x0001__x0018_@_x0001__x0001__x0001__x0001__x0001__x0001_7@_x0001__x0001__x0001__x0001__x0001__x0001_7@_x0001__x0001__x0001__x0001__x0001_ÀR@_x0001__x0001__x0001__x0001__x0001__x0001_.@_x0001__x0001__x0001__x0001__x0001__x0001_D@_x0001__x0001__x0001__x0001__x0001__x0001_A@_x0001__x0001__x0001__x0001__x0001__x0001_ @_x0001__x0001__x0001__x0001__x0001__x0001_3@_x0001__x0001__x0001__x0001__x0001__x0001__x0001_@_x0001__x0001__x0001__x0001__x0001__x0001_(@_x0001__x0001__x0001__x0001__x0001_ÀR@_x0001__x0001__x0001__x0001__x0001__x0001_,@_x0001__x0001__x0001__x0001__x0001_ÀR@_x0001__x0001__x0001__x0001__x0001__x0001_C@_x0001__x0001__x0001__x0001__x0001__x0001_ @_x0001__x0001__x0001__x0001__x0001__x0001_7@_x0001__x0001__x0001__x0001__x0001__x0001_$@_x0001__x0001__x0001__x0001__x0001__x0001_H@_x0001__x0001__x0001__x0001__x0001__x0001_ð?_x0001__x0001__x0001__x0001__x0001__x0001_0@_x0001__x0001__x0001__x0001__x0001__x0002__x0001_ÀR@_x0001__x0001__x0001__x0001__x0001__x0001_:@_x0001__x0001__x0001__x0001__x0001__x0001__x0008_@_x0001__x0001__x0001__x0001__x0001_ÀR@_x0001__x0001__x0001__x0001__x0001__x0001__x0018_@_x0001__x0001__x0001__x0001__x0001__x0001_G@_x0001__x0001__x0001__x0001__x0001__x0001_,@_x0001__x0001__x0001__x0001__x0001_ÀR@_x0001__x0001__x0001__x0001__x0001_ÀR@_x0001__x0001__x0001__x0001__x0001__x0001__x0010_@_x0001__x0001__x0001__x0001__x0001__x0001_5@_x0001__x0001__x0001__x0001__x0001__x0001_M@_x0001__x0001__x0001__x0001__x0001_ÀR@_x0001__x0001__x0001__x0001__x0001_@Q@_x0001__x0001__x0001__x0001__x0001__x0001_3@_x0001__x0001__x0001__x0001__x0001__x0001_,@_x0001__x0001__x0001__x0001__x0001_ÀR@_x0001__x0001__x0001__x0001__x0001__x0001_:@_x0001__x0001__x0001__x0001__x0001_ÀR@_x0001__x0001__x0001__x0001__x0001__x0001_J@_x0001__x0001__x0001__x0001__x0001__x0001__x0001_@_x0001__x0001__x0001__x0001__x0001_ÀR@_x0001__x0001__x0001__x0001__x0001__x0001_F@_x0001__x0001__x0001__x0001__x0001__x0001_N@_x0001__x0001__x0001__x0001__x0001__x0001_7@_x0001__x0001__x0001__x0001__x0001_ÀR@_x0001__x0001__x0001__x0001__x0001__x0001__x001C_@_x0001__x0001__x0001__x0001__x0001_ÀR@_x0001__x0001__x0001__x0001__x0001__x0001_J@_x0001__x0001__x0001__x0001__x0001_ÀR@_x0001__x0001__x0001__x0001__x0001__x0001__x0014_@_x0001__x0001__x0001__x0001__x0001__x0001__x0018_@_x0001__x0002__x0001__x0001__x0001__x0001__x0001_ÀR@_x0001__x0001__x0001__x0001__x0001__x0001_,@_x0001__x0001__x0001__x0001__x0001__x0001_D@_x0001__x0001__x0001__x0001__x0001__x0001_*@_x0001__x0001__x0001__x0001__x0001__x0001_4@_x0001__x0001__x0001__x0001__x0001__x0001__x0014_@_x0001__x0001__x0001__x0001__x0001_L@_x0001__x0001__x0001__x0001__x0001_ÀR@_x0001__x0001__x0001__x0001__x0001__x0001_.@_x0001__x0001__x0001__x0001__x0001__x0001_:@_x0001__x0001__x0001__x0001__x0001__x0001_*@_x0001__x0001__x0001__x0001__x0001__x0001_3@_x0001__x0001__x0001__x0001__x0001__x0001_"@_x0001__x0001__x0001__x0001__x0001_ÀR@_x0001__x0001__x0001__x0001__x0001__x0001__x0010_@_x0001__x0001__x0001__x0001__x0001__x0001_Q@_x0001__x0001__x0001__x0001__x0001__x0001_*@_x0001__x0001__x0001__x0001__x0001__x0001_0@_x0001__x0001__x0001__x0001__x0001_ÀR@_x0001__x0001__x0001__x0001__x0001__x0001__x0010_@_x0001__x0001__x0001__x0001__x0001_ÀR@_x0001__x0001__x0001__x0001__x0001__x0001__x0008_@_x0001__x0001__x0001__x0001__x0001__x0001_F@_x0001__x0001__x0001__x0001__x0001__x0001_0@_x0001__x0001__x0001__x0001__x0001_ÀR@_x0001__x0001__x0001__x0001__x0001__x0001_@@_x0001__x0001__x0001__x0001__x0001__x0001_8@_x0001__x0001__x0001__x0001__x0001__x0001__x0008_@_x0001__x0001__x0001__x0001__x0001_@@_x0001__x0001__x0001__x0001__x0001_E@_x0001__x0001__x0001__x0001__x0001_ÀR@_x0001__x0001__x0001__x0001__x0001__x0002__x0001_ÀR@_x0001__x0001__x0001__x0001__x0001__x0001__x0018_@_x0001__x0001__x0001__x0001__x0001__x0001_=@_x0001__x0001__x0001__x0001__x0001__x0001__x001C_@_x0001__x0001__x0001__x0001__x0001_ÀR@_x0001__x0001__x0001__x0001__x0001_ÀR@_x0001__x0001__x0001__x0001__x0001_ÀR@_x0001__x0001__x0001__x0001__x0001__x0001_O@_x0001__x0001__x0001__x0001__x0001__x0001_K@_x0001__x0001__x0001__x0001__x0001_ÀR@_x0001__x0001__x0001__x0001__x0001__x0001__x0001_@_x0001__x0001__x0001__x0001__x0001_ÀR@_x0001__x0001__x0001__x0001__x0001__x0001_$@_x0001__x0001__x0001__x0001__x0001__x0001_J@_x0001__x0001__x0001__x0001__x0001__x0001__x0014_@_x0001__x0001__x0001__x0001__x0001_D@_x0001__x0001__x0001__x0001__x0001__x0001_C@_x0001__x0001__x0001__x0001__x0001_ÀR@_x0001__x0001__x0001__x0001__x0001__x0001_ @_x0001__x0001__x0001__x0001__x0001_ÀR@_x0001__x0001__x0001__x0001__x0001__x0001_"@_x0001__x0001__x0001__x0001__x0001__x0001_?@_x0001__x0001__x0001__x0001__x0001__x0001_;@_x0001__x0001__x0001__x0001__x0001__x0001_2@_x0001__x0001__x0001__x0001__x0001_ÀR@_x0001__x0001__x0001__x0001__x0001__x0001_(@_x0001__x0001__x0001__x0001__x0001_F@_x0001__x0001__x0001__x0001__x0001_ÀR@_x0001__x0001__x0001__x0001__x0001_ÀR@_x0001__x0001__x0001__x0001__x0001__x0001_ @_x0001__x0001__x0001__x0001__x0001__x0001_*@_x0001__x0001__x0001__x0001__x0001__x0001_I@_x0001__x0002__x0001__x0001__x0001__x0001__x0001_P@_x0001__x0001__x0001__x0001__x0001__x0001_3@_x0001__x0001__x0001__x0001__x0001__x0001__x0001_@_x0001__x0001__x0001__x0001__x0001__x0001_*@_x0001__x0001__x0001__x0001__x0001__x0001_&lt;@_x0001__x0001__x0001__x0001__x0001__x0001_$@_x0001__x0001__x0001__x0001__x0001__x0001_0@_x0001__x0001__x0001__x0001__x0001__x0001_G@_x0001__x0001__x0001__x0001__x0001_E@_x0001__x0001__x0001__x0001__x0001_E@_x0001__x0001__x0001__x0001__x0001__x0001__x0018_@_x0001__x0001__x0001__x0001__x0001_ÀR@_x0001__x0001__x0001__x0001__x0001__x0001_8@_x0001__x0001__x0001__x0001__x0001__x0001_;@_x0001__x0001__x0001__x0001__x0001__x0001__x0001_@_x0001__x0001__x0001__x0001__x0001__x0001_L@_x0001__x0001__x0001__x0001__x0001__x0001_K@_x0001__x0001__x0001__x0001__x0001_N@_x0001__x0001__x0001__x0001__x0001_ÀR@_x0001__x0001__x0001__x0001__x0001_P@_x0001__x0001__x0001__x0001__x0001__x0001_&amp;@_x0001__x0001__x0001__x0001__x0001__x0001_:@_x0001__x0001__x0001__x0001__x0001_ÀR@_x0001__x0001__x0001__x0001__x0001_ÀR@_x0001__x0001__x0001__x0001__x0001__x0001__x0008_@_x0001__x0001__x0001__x0001__x0001_ÀR@_x0001__x0001__x0001__x0001__x0001_ÀR@_x0001__x0001__x0001__x0001__x0001__x0001_6@_x0001__x0001__x0001__x0001__x0001__x0001_&lt;@_x0001__x0001__x0001__x0001__x0001_C@_x0001__x0001__x0001__x0001__x0001__x0001__x0010_@_x0001__x0001__x0001__x0001__x0001__x0002__x0001_P@_x0001__x0001__x0001__x0001__x0001_ÀR@_x0001__x0001__x0001__x0001__x0001__x0001_5@_x0001__x0001__x0001__x0001__x0001__x0001_$@_x0001__x0001__x0001__x0001__x0001__x0001_&amp;@_x0001__x0001__x0001__x0001__x0001_ÀR@_x0001__x0001__x0001__x0001__x0001__x0001_&lt;@_x0001__x0001__x0001__x0001__x0001__x0001_8@_x0001__x0001__x0001__x0001__x0001__x0001__x0018_@_x0001__x0001__x0001__x0001__x0001_E@_x0001__x0001__x0001__x0001__x0001__x0001__x0008_@_x0001__x0001__x0001__x0001__x0001_G@_x0001__x0001__x0001__x0001__x0001_ÀR@_x0001__x0001__x0001__x0001__x0001__x0001__x001C_@_x0001__x0001__x0001__x0001__x0001__x0001_0@_x0001__x0001__x0001__x0001__x0001_ÀR@_x0001__x0001__x0001__x0001__x0001__x0001__x001C_@_x0001__x0001__x0001__x0001__x0001__x0001_3@_x0001__x0001__x0001__x0001__x0001_D@_x0001__x0001__x0001__x0001__x0001_ÀR@_x0001__x0001__x0001__x0001__x0001_ÀR@_x0001__x0001__x0001__x0001__x0001_ÀR@_x0001__x0001__x0001__x0001__x0001_ÀR@_x0001__x0001__x0001__x0001__x0001_ÀR@_x0001__x0001__x0001__x0001__x0001__x0001_K@_x0001__x0001__x0001__x0001__x0001__x0001_F@_x0001__x0001__x0001__x0001__x0001_@@_x0001__x0001__x0001__x0001__x0001__x0001_;@_x0001__x0001__x0001__x0001__x0001_ÀR@_x0001__x0001__x0001__x0001__x0001__x0001_4@_x0001__x0001__x0001__x0001__x0001__x0001_:@_x0001__x0001__x0001__x0001__x0001__x0001_3@_x0001__x0002__x0001__x0001__x0001__x0001__x0001_F@_x0001__x0001__x0001__x0001__x0001_D@_x0001__x0001__x0001__x0001__x0001__x0001_$@_x0001__x0001__x0001__x0001__x0001_ÀR@_x0001__x0001__x0001__x0001__x0001_ÀR@_x0001__x0001__x0001__x0001__x0001__x0001__x0014_@_x0001__x0001__x0001__x0001__x0001__x0001__x0010_@_x0001__x0001__x0001__x0001__x0001__x0001_"@_x0001__x0001__x0001__x0001__x0001_ÀR@_x0001__x0001__x0001__x0001__x0001_ÀR@_x0001__x0001__x0001__x0001__x0001__x0001_;@_x0001__x0001__x0001__x0001__x0001__x0001_ @_x0001__x0001__x0001__x0001__x0001_ÀR@_x0001__x0001__x0001__x0001__x0001_I@_x0001__x0001__x0001__x0001__x0001__x0001_@@_x0001__x0001__x0001__x0001__x0001__x0001_&lt;@_x0001__x0001__x0001__x0001__x0001_ÀR@_x0001__x0001__x0001__x0001__x0001_F@_x0001__x0001__x0001__x0001__x0001_ÀR@_x0001__x0001__x0001__x0001__x0001__x0001_.@_x0001__x0001__x0001__x0001__x0001__x0001_I@_x0001__x0001__x0001__x0001__x0001_ÀR@_x0001__x0001__x0001__x0001__x0001__x0001_&amp;@_x0001__x0001__x0001__x0001__x0001_ÀR@_x0001__x0001__x0001__x0001__x0001_ÀR@_x0001__x0001__x0001__x0001__x0001_ÀR@_x0001__x0001__x0001__x0001__x0001_ÀR@_x0001__x0001__x0001__x0001__x0001__x0001__x0018_@_x0001__x0001__x0001__x0001__x0001__x0001_5@_x0001__x0001__x0001__x0001__x0001_M@_x0001__x0001__x0001__x0001__x0001_ÀR@_x0001__x0001__x0001__x0001__x0001__x0002__x0001__x0001_N@_x0001__x0001__x0001__x0001__x0001__x0001__x001C_@_x0001__x0001__x0001__x0001__x0001_ÀR@_x0001__x0001__x0001__x0001__x0001_G@_x0001__x0001__x0001__x0001__x0001__x0001_.@_x0001__x0001__x0001__x0001__x0001__x0001__x0018_@_x0001__x0001__x0001__x0001__x0001__x0001_ @_x0001__x0001__x0001__x0001__x0001__x0001_2@_x0001__x0001__x0001__x0001__x0001_ÀR@_x0001__x0001__x0001__x0001__x0001__x0001__x0010_@_x0001__x0001__x0001__x0001__x0001_ÀR@_x0001__x0001__x0001__x0001__x0001__x0001_,@_x0001__x0001__x0001__x0001__x0001_ÀR@_x0001__x0001__x0001__x0001__x0001__x0001_N@_x0001__x0001__x0001__x0001__x0001_H@_x0001__x0001__x0001__x0001__x0001__x0001__x001C_@_x0001__x0001__x0001__x0001__x0001__x0001__x001C_@_x0001__x0001__x0001__x0001__x0001__x0001__x0001_@_x0001__x0001__x0001__x0001__x0001_ÀR@_x0001__x0001__x0001__x0001__x0001__x0001_F@_x0001__x0001__x0001__x0001__x0001__x0001_@@_x0001__x0001__x0001__x0001__x0001_@@_x0001__x0001__x0001__x0001__x0001__x0001_:@_x0001__x0001__x0001__x0001__x0001_ÀR@_x0001__x0001__x0001__x0001__x0001_D@_x0001__x0001__x0001__x0001__x0001__x0001__x0008_@_x0001__x0001__x0001__x0001__x0001__x0001_4@_x0001__x0001__x0001__x0001__x0001__x0001_6@_x0001__x0001__x0001__x0001__x0001__x0001_&amp;@_x0001__x0001__x0001__x0001__x0001__x0001_2@_x0001__x0001__x0001__x0001__x0001__x0001_3@_x0001__x0001__x0001__x0001__x0001_ÀR@_x0001__x0002__x0001__x0001__x0001__x0001__x0001_O@_x0001__x0001__x0001__x0001__x0001__x0001_&lt;@_x0001__x0001__x0001__x0001__x0001__x0001_,@_x0001__x0001__x0001__x0001__x0001__x0001_&amp;@_x0001__x0001__x0001__x0001__x0001__x0001_$@_x0001__x0001__x0001__x0001__x0001__x0001_E@_x0001__x0001__x0001__x0001__x0001__x0001_@@_x0001__x0001__x0001__x0001__x0001__x0001__x0014_@_x0001__x0001__x0001__x0001__x0001__x0001_L@_x0001__x0001__x0001__x0001__x0001__x0001_F@_x0001__x0001__x0001__x0001__x0001__x0001__x0010_@_x0001__x0001__x0001__x0001__x0001__x0001__x0010_@_x0001__x0001__x0001__x0001__x0001__x0001_&amp;@_x0001__x0001__x0001__x0001__x0001_F@_x0001__x0001__x0001__x0001__x0001_ÀR@_x0001__x0001__x0001__x0001__x0001__x0001_O@_x0001__x0001__x0001__x0001__x0001__x0001_0@_x0001__x0001__x0001__x0001__x0001_I@_x0001__x0001__x0001__x0001__x0001__x0001__x001C_@_x0001__x0001__x0001__x0001__x0001__x0001_5@_x0001__x0001__x0001__x0001__x0001_ÀR@_x0001__x0001__x0001__x0001__x0001__x0001__x0018_@_x0001__x0001__x0001__x0001__x0001_G@_x0001__x0001__x0001__x0001__x0001__x0001_$@_x0001__x0001__x0001__x0001__x0001_J@_x0001__x0001__x0001__x0001__x0001__x0001_9@_x0001__x0001__x0001__x0001__x0001_ÀP@_x0001__x0001__x0001__x0001__x0001__x0001_J@_x0001__x0001__x0001__x0001__x0001__x0001_.@_x0001__x0001__x0001__x0001__x0001__x0001_F@_x0001__x0001__x0001__x0001__x0001_G@_x0001__x0001__x0001__x0001__x0001__x0002__x0001_ÀR@_x0001__x0001__x0001__x0001__x0001__x0001_ @_x0001__x0001__x0001__x0001__x0001__x0001_,@_x0001__x0001__x0001__x0001__x0001_ÀR@_x0001__x0001__x0001__x0001__x0001_ÀR@_x0001__x0001__x0001__x0001__x0001__x0001__x0001_@_x0001__x0001__x0001__x0001__x0001_@Q@_x0001__x0001__x0001__x0001__x0001__x0001_@@_x0001__x0001__x0001__x0001__x0001_ÀR@_x0001__x0001__x0001__x0001__x0001_B@_x0001__x0001__x0001__x0001__x0001__x0001_7@_x0001__x0001__x0001__x0001__x0001_ÀR@_x0001__x0001__x0001__x0001__x0001__x0001__x0010_@_x0001__x0001__x0001__x0001__x0001__x0001__x0008_@_x0001__x0001__x0001__x0001__x0001__x0001_3@_x0001__x0001__x0001__x0001__x0001__x0001_&amp;@_x0001__x0001__x0001__x0001__x0001_ÀR@_x0001__x0001__x0001__x0001__x0001__x0001_2@_x0001__x0001__x0001__x0001__x0001__x0001_Q@_x0001__x0001__x0001__x0001__x0001_ÀR@_x0001__x0001__x0001__x0001__x0001__x0001__x0008_@_x0001__x0001__x0001__x0001__x0001__x0001_Q@_x0001__x0001__x0001__x0001__x0001__x0001__x0001_@_x0001__x0001__x0001__x0001__x0001__x0001__x0008_@_x0001__x0001__x0001__x0001__x0001_ÀR@_x0001__x0001__x0001__x0001__x0001__x0001_ @_x0001__x0001__x0001__x0001__x0001_ÀR@_x0001__x0001__x0001__x0001__x0001_ÀR@_x0001__x0001__x0001__x0001__x0001_ÀR@_x0001__x0001__x0001__x0001__x0001__x0001_0@_x0001__x0001__x0001__x0001__x0001_ÀR@_x0001__x0001__x0001__x0001__x0001__x0001__x0010_@_x0001__x0002__x0001__x0001__x0001__x0001__x0001__x0001_&gt;@_x0001__x0001__x0001__x0001__x0001__x0001_I@_x0001__x0001__x0001__x0001__x0001_ÀR@_x0001__x0001__x0001__x0001__x0001__x0001__x0018_@_x0001__x0001__x0001__x0001__x0001__x0001_*@_x0001__x0001__x0001__x0001__x0001__x0001_"@_x0001__x0001__x0001__x0001__x0001__x0001_,@_x0001__x0001__x0001__x0001__x0001_ÀR@_x0001__x0001__x0001__x0001__x0001_ÀR@_x0001__x0001__x0001__x0001__x0001_ÀR@_x0001__x0001__x0001__x0001__x0001__x0001_&lt;@_x0001__x0001__x0001__x0001__x0001__x0001_2@_x0001__x0001__x0001__x0001__x0001__x0001__x0008_@_x0001__x0001__x0001__x0001__x0001__x0001_;@_x0001__x0001__x0001__x0001__x0001_ÀR@_x0001__x0001__x0001__x0001__x0001__x0001__x0010_@_x0001__x0001__x0001__x0001__x0001__x0001__x001C_@_x0001__x0001__x0001__x0001__x0001__x0001__x0010_@_x0001__x0001__x0001__x0001__x0001__x0001_&amp;@_x0001__x0001__x0001__x0001__x0001_ÀR@_x0001__x0001__x0001__x0001__x0001__x0001__x0010_@_x0001__x0001__x0001__x0001__x0001__x0001__x0001_@_x0001__x0001__x0001__x0001__x0001__x0001_L@_x0001__x0001__x0001__x0001__x0001_P@_x0001__x0001__x0001__x0001__x0001__x0001_3@_x0001__x0001__x0001__x0001__x0001__x0001_;@_x0001__x0001__x0001__x0001__x0001_ÀR@_x0001__x0001__x0001__x0001__x0001__x0001_Q@_x0001__x0001__x0001__x0001__x0001__x0001_=@_x0001__x0001__x0001__x0001__x0001__x0001__x0010_@_x0001__x0001__x0001__x0001__x0001__x0001__x001C_@_x0001__x0001__x0001__x0001__x0001__x0002__x0001_@@_x0001__x0001__x0001__x0001__x0001__x0001_(@_x0001__x0001__x0001__x0001__x0001_ÀR@_x0001__x0001__x0001__x0001__x0001_ÀR@_x0001__x0001__x0001__x0001__x0001__x0001_0@_x0001__x0001__x0001__x0001__x0001_H@_x0001__x0001__x0001__x0001__x0001__x0001_6@_x0001__x0001__x0001__x0001__x0001__x0001_A@_x0001__x0001__x0001__x0001__x0001_ÀR@_x0001__x0001__x0001__x0001__x0001__x0001_&gt;@_x0001__x0001__x0001__x0001__x0001__x0001_;@_x0001__x0001__x0001__x0001__x0001_ÀR@_x0001__x0001__x0001__x0001__x0001__x0001_2@_x0001__x0001__x0001__x0001__x0001__x0001__x0001_@_x0001__x0001__x0001__x0001__x0001__x0001_;@_x0001__x0001__x0001__x0001__x0001__x0001_M@_x0001__x0001__x0001__x0001__x0001_ÀR@_x0001__x0001__x0001__x0001__x0001_ÀR@_x0001__x0001__x0001__x0001__x0001__x0001_E@_x0001__x0001__x0001__x0001__x0001__x0001_1@_x0001__x0001__x0001__x0001__x0001_ÀR@_x0001__x0001__x0001__x0001__x0001_ÀR@_x0001__x0001__x0001__x0001__x0001__x0001_A@_x0001__x0001__x0001__x0001__x0001__x0001_3@_x0001__x0001__x0001__x0001__x0001_ÀR@_x0001__x0001__x0001__x0001__x0001_E@_x0001__x0001__x0001__x0001__x0001__x0001_F@_x0001__x0001__x0001__x0001__x0001__x0001_C@_x0001__x0001__x0001__x0001__x0001__x0001_;@_x0001__x0001__x0001__x0001__x0001_ÀR@_x0001__x0001__x0001__x0001__x0001_ÀR@_x0001__x0001__x0001__x0001__x0001_I@_x0001__x0002__x0001__x0001__x0001__x0001__x0001_ÀR@_x0001__x0001__x0001__x0001__x0001__x0001_(@_x0001__x0001__x0001__x0001__x0001_ÀR@_x0001__x0001__x0001__x0001__x0001__x0001__x0014_@_x0001__x0001__x0001__x0001__x0001__x0001_A@_x0001__x0001__x0001__x0001__x0001__x0001__x0001_@_x0001__x0001__x0001__x0001__x0001__x0001__x0001_@_x0001__x0001__x0001__x0001__x0001_ÀR@_x0001__x0001__x0001__x0001__x0001_ÀR@_x0001__x0001__x0001__x0001__x0001_O@_x0001__x0001__x0001__x0001__x0001__x0001_3@_x0001__x0001__x0001__x0001__x0001__x0001_.@_x0001__x0001__x0001__x0001__x0001_ÀR@_x0001__x0001__x0001__x0001__x0001_ÀR@_x0001__x0001__x0001__x0001__x0001__x0001_&amp;@_x0001__x0001__x0001__x0001__x0001__x0001_&gt;@_x0001__x0001__x0001__x0001__x0001_O@_x0001__x0001__x0001__x0001__x0001__x0001_:@_x0001__x0001__x0001__x0001__x0001_ÀR@_x0001__x0001__x0001__x0001__x0001__x0001_$@_x0001__x0001__x0001__x0001__x0001__x0001_3@_x0001__x0001__x0001__x0001__x0001_O@_x0001__x0001__x0001__x0001__x0001__x0001_A@_x0001__x0001__x0001__x0001__x0001__x0001_"@_x0001__x0001__x0001__x0001__x0001__x0001__x001C_@_x0001__x0001__x0001__x0001__x0001__x0001_5@_x0001__x0001__x0001__x0001__x0001__x0001_;@_x0001__x0001__x0001__x0001__x0001__x0001_1@_x0001__x0001__x0001__x0001__x0001__x0001_$@_x0001__x0001__x0001__x0001__x0001__x0001_H@_x0001__x0001__x0001__x0001__x0001__x0001_3@_x0001__x0001__x0001__x0001__x0001__x0002__x0001_H@_x0001__x0001__x0001__x0001__x0001__x0001_&lt;@_x0001__x0001__x0001__x0001__x0001_ÀR@_x0001__x0001__x0001__x0001__x0001__x0001__x0008_@_x0001__x0001__x0001__x0001__x0001__x0001__x001C_@_x0001__x0001__x0001__x0001__x0001_@@_x0001__x0001__x0001__x0001__x0001__x0001_*@_x0001__x0001__x0001__x0001__x0001_ÀR@_x0001__x0001__x0001__x0001__x0001_L@_x0001__x0001__x0001__x0001__x0001__x0001_.@_x0001__x0001__x0001__x0001__x0001__x0001__x0008_@_x0001__x0001__x0001__x0001__x0001_E@_x0001__x0001__x0001__x0001__x0001_ÀR@_x0001__x0001__x0001__x0001__x0001__x0001_,@_x0001__x0001__x0001__x0001__x0001__x0001_4@_x0001__x0001__x0001__x0001__x0001__x0001__x001C_@_x0001__x0001__x0001__x0001__x0001_ÀR@_x0001__x0001__x0001__x0001__x0001__x0001_4@_x0001__x0001__x0001__x0001__x0001__x0001_.@_x0001__x0001__x0001__x0001__x0001__x0001_1@_x0001__x0001__x0001__x0001__x0001_ÀR@_x0001__x0001__x0001__x0001__x0001__x0001_.@_x0001__x0001__x0001__x0001__x0001_ÀR@_x0001__x0001__x0001__x0001__x0001_@@_x0001__x0001__x0001__x0001__x0001__x0001_ @_x0001__x0001__x0001__x0001__x0001__x0001_&amp;@_x0001__x0001__x0001__x0001__x0001__x0001_2@_x0001__x0001__x0001__x0001__x0001_ÀR@_x0001__x0001__x0001__x0001__x0001__x0001_0@_x0001__x0001__x0001__x0001__x0001__x0001_&lt;@_x0001__x0001__x0001__x0001__x0001_ÀR@_x0001__x0001__x0001__x0001__x0001__x0001__x0018_@_x0001__x0002__x0001__x0001__x0001__x0001__x0001__x0001_=@_x0001__x0001__x0001__x0001__x0001__x0001_ @_x0001__x0001__x0001__x0001__x0001__x0001_2@_x0001__x0001__x0001__x0001__x0001_I@_x0001__x0001__x0001__x0001__x0001__x0001_A@_x0001__x0001__x0001__x0001__x0001_ÀR@_x0001__x0001__x0001__x0001__x0001_J@_x0001__x0001__x0001__x0001__x0001_ÀR@_x0001__x0001__x0001__x0001__x0001__x0001__x0010_@_x0001__x0001__x0001__x0001__x0001_ÀR@_x0001__x0001__x0001__x0001__x0001_ÀR@_x0001__x0001__x0001__x0001__x0001__x0001_.@_x0001__x0001__x0001__x0001__x0001__x0001_&amp;@_x0001__x0001__x0001__x0001__x0001__x0001_(@_x0001__x0001__x0001__x0001__x0001__x0001__x0008_@_x0001__x0001__x0001__x0001__x0001__x0001__x0014_@_x0001__x0001__x0001__x0001__x0001__x0001_&gt;@_x0001__x0001__x0001__x0001__x0001__x0001__x0010_@_x0001__x0001__x0001__x0001__x0001__x0001_2@_x0001__x0001__x0001__x0001__x0001__x0001_ @_x0001__x0001__x0001__x0001__x0001_F@_x0001__x0001__x0001__x0001__x0001__x0001_(@_x0001__x0001__x0001__x0001__x0001__x0001__x001C_@_x0001__x0001__x0001__x0001__x0001__x0001_6@_x0001__x0001__x0001__x0001__x0001_F@_x0001__x0001__x0001__x0001__x0001_@Q@_x0001__x0001__x0001__x0001__x0001_ÀR@_x0001__x0001__x0001__x0001__x0001_ÀR@_x0001__x0001__x0001__x0001__x0001_ÀR@_x0001__x0001__x0001__x0001__x0001__x0001__x001C_@_x0001__x0001__x0001__x0001__x0001__x0001__x0014_@_x0001__x0001__x0001__x0001__x0001__x0002__x0001_ÀR@_x0001__x0001__x0001__x0001__x0001__x0001__x0001_@_x0001__x0001__x0001__x0001__x0001_ÀR@_x0001__x0001__x0001__x0001__x0001__x0001_&gt;@_x0001__x0001__x0001__x0001__x0001_ÀR@_x0001__x0001__x0001__x0001__x0001_ÀR@_x0001__x0001__x0001__x0001__x0001_ÀR@_x0001__x0001__x0001__x0001__x0001__x0001_&amp;@_x0001__x0001__x0001__x0001__x0001__x0001_?@_x0001__x0001__x0001__x0001__x0001__x0001_:@_x0001__x0001__x0001__x0001__x0001_G@_x0001__x0001__x0001__x0001__x0001_ÀR@_x0001__x0001__x0001__x0001__x0001__x0001__x0008_@_x0001__x0001__x0001__x0001__x0001_L@_x0001__x0001__x0001__x0001__x0001__x0001_=@_x0001__x0001__x0001__x0001__x0001_ÀR@_x0001__x0001__x0001__x0001__x0001__x0001_*@_x0001__x0001__x0001__x0001__x0001_ÀR@_x0001__x0001__x0001__x0001__x0001__x0001_2@_x0001__x0001__x0001__x0001__x0001__x0001_(@_x0001__x0001__x0001__x0001__x0001_G@_x0001__x0001__x0001__x0001__x0001_J@_x0001__x0001__x0001__x0001__x0001_ÀR@_x0001__x0001__x0001__x0001__x0001__x0001__x001C_@_x0001__x0001__x0001__x0001__x0001__x0001__x0014_@_x0001__x0001__x0001__x0001__x0001__x0001_O@_x0001__x0001__x0001__x0001__x0001_ÀR@_x0001__x0001__x0001__x0001__x0001_ÀR@_x0001__x0001__x0001__x0001__x0001__x0001_=@_x0001__x0001__x0001__x0001__x0001_M@_x0001__x0001__x0001__x0001__x0001_ÀR@_x0001__x0001__x0001__x0001__x0001_ÀR@_x0001__x0002__x0001__x0001__x0001__x0001__x0001_ÀR@_x0001__x0001__x0001__x0001__x0001__x0001_*@_x0001__x0001__x0001__x0001__x0001_ÀR@_x0001__x0001__x0001__x0001__x0001__x0001_9@_x0001__x0001__x0001__x0001__x0001__x0001__x0018_@_x0001__x0001__x0001__x0001__x0001__x0001_O@_x0001__x0001__x0001__x0001__x0001__x0001_L@_x0001__x0001__x0001__x0001__x0001__x0001__x0018_@_x0001__x0001__x0001__x0001__x0001_ÀR@_x0001__x0001__x0001__x0001__x0001__x0001__x0018_@_x0001__x0001__x0001__x0001__x0001__x0001__x0014_@_x0001__x0001__x0001__x0001__x0001_ÀR@_x0001__x0001__x0001__x0001__x0001__x0001_7@_x0001__x0001__x0001__x0001__x0001__x0001__x001C_@_x0001__x0001__x0001__x0001__x0001_G@_x0001__x0001__x0001__x0001__x0001__x0001_=@_x0001__x0001__x0001__x0001__x0001__x0001_9@_x0001__x0001__x0001__x0001__x0001_ÀR@_x0001__x0001__x0001__x0001__x0001__x0001_E@_x0001__x0001__x0001__x0001__x0001__x0001_J@_x0001__x0001__x0001__x0001__x0001__x0001_I@_x0001__x0001__x0001__x0001__x0001__x0001_A@_x0001__x0001__x0001__x0001__x0001_ÀR@_x0001__x0001__x0001__x0001__x0001_ÀR@_x0001__x0001__x0001__x0001__x0001_ÀR@_x0001__x0001__x0001__x0001__x0001_ÀR@_x0001__x0001__x0001__x0001__x0001_@@_x0001__x0001__x0001__x0001__x0001__x0001_2@_x0001__x0001__x0001__x0001__x0001__x0001_&amp;@_x0001__x0001__x0001__x0001__x0001_ÀR@_x0001__x0001__x0001__x0001__x0001_ÀR@_x0001__x0001__x0001__x0001__x0001__x0002__x0001__x0001__x0008_@_x0001__x0001__x0001__x0001__x0001_ÀR@_x0001__x0001__x0001__x0001__x0001__x0001_I@_x0001__x0001__x0001__x0001__x0001__x0001__x0018_@_x0001__x0001__x0001__x0001__x0001__x0001_&amp;@_x0001__x0001__x0001__x0001__x0001__x0001__x001C_@_x0001__x0001__x0001__x0001__x0001_ÀR@_x0001__x0001__x0001__x0001__x0001_ÀR@_x0001__x0001__x0001__x0001__x0001__x0001_0@_x0001__x0001__x0001__x0001__x0001__x0001_F@_x0001__x0001__x0001__x0001__x0001__x0001_$@_x0001__x0001__x0001__x0001__x0001_J@_x0001__x0001__x0001__x0001__x0001__x0001_;@_x0001__x0001__x0001__x0001__x0001_ÀR@_x0001__x0001__x0001__x0001__x0001__x0001_N@_x0001__x0001__x0001__x0001__x0001__x0001__x0018_@_x0001__x0001__x0001__x0001__x0001__x0001_$@_x0001__x0001__x0001__x0001__x0001_ÀR@_x0001__x0001__x0001__x0001__x0001__x0001_$@_x0001__x0001__x0001__x0001__x0001_ÀR@_x0001__x0001__x0001__x0001__x0001__x0001_ @_x0001__x0001__x0001__x0001__x0001__x0001_ @_x0001__x0001__x0001__x0001__x0001_ÀR@_x0001__x0001__x0001__x0001__x0001__x0001_,@_x0001__x0001__x0001__x0001__x0001_ÀR@_x0001__x0001__x0001__x0001__x0001_ÀR@_x0001__x0001__x0001__x0001__x0001_ÀR@_x0001__x0001__x0001__x0001__x0001__x0001__x0010_@_x0001__x0001__x0001__x0001__x0001_ÀR@_x0001__x0001__x0001__x0001__x0001__x0001_.@_x0001__x0001__x0001__x0001__x0001_ÀR@_x0001__x0001__x0001__x0001__x0001_ÀR@_x0001__x0002__x0001__x0001__x0001__x0001__x0001__x0001_&amp;@_x0001__x0001__x0001__x0001__x0001__x0001_8@_x0001__x0001__x0001__x0001__x0001__x0001_5@_x0001__x0001__x0001__x0001__x0001__x0001__x0010_@_x0001__x0001__x0001__x0001__x0001__x0001__x0010_@_x0001__x0001__x0001__x0001__x0001_ÀR@_x0001__x0001__x0001__x0001__x0001__x0001_*@_x0001__x0001__x0001__x0001__x0001__x0001_&lt;@_x0001__x0001__x0001__x0001__x0001__x0001__x0018_@_x0001__x0001__x0001__x0001__x0001_ÀR@_x0001__x0001__x0001__x0001__x0001__x0001_$@_x0001__x0001__x0001__x0001__x0001__x0001__x0014_@_x0001__x0001__x0001__x0001__x0001_ÀR@_x0001__x0001__x0001__x0001__x0001__x0001_@@_x0001__x0001__x0001__x0001__x0001_E@_x0001__x0001__x0001__x0001__x0001_ÀP@_x0001__x0001__x0001__x0001__x0001_I@_x0001__x0001__x0001__x0001__x0001_@@_x0001__x0001__x0001__x0001__x0001_ÀR@_x0001__x0001__x0001__x0001__x0001_ÀR@_x0001__x0001__x0001__x0001__x0001__x0001__x001C_@_x0001__x0001__x0001__x0001__x0001__x0001_5@_x0001__x0001__x0001__x0001__x0001_ÀR@_x0001__x0001__x0001__x0001__x0001_F@_x0001__x0001__x0001__x0001__x0001__x0001_N@_x0001__x0001__x0001__x0001__x0001_ÀR@_x0001__x0001__x0001__x0001__x0001_ÀR@_x0001__x0001__x0001__x0001__x0001__x0001_0@_x0001__x0001__x0001__x0001__x0001__x0001_*@_x0001__x0001__x0001__x0001__x0001__x0001_0@_x0001__x0001__x0001__x0001__x0001__x0001_"@_x0001__x0001__x0001__x0001__x0001__x0002__x0001_N@_x0001__x0001__x0001__x0001__x0001_R@_x0001__x0001__x0001__x0001__x0001_C@_x0001__x0001__x0001__x0001__x0001_ÀR@_x0001__x0001__x0001__x0001__x0001__x0001_2@_x0001__x0001__x0001__x0001__x0001__x0001__x0018_@_x0001__x0001__x0001__x0001__x0001_ÀR@_x0001__x0001__x0001__x0001__x0001__x0001_:@_x0001__x0001__x0001__x0001__x0001__x0001_$@_x0001__x0001__x0001__x0001__x0001__x0001_5@_x0001__x0001__x0001__x0001__x0001__x0001__x0001_@_x0001__x0001__x0001__x0001__x0001__x0001_(@_x0001__x0001__x0001__x0001__x0001_ÀR@_x0001__x0001__x0001__x0001__x0001__x0001_F@_x0001__x0001__x0001__x0001__x0001_ÀR@_x0001__x0001__x0001__x0001__x0001_G@_x0001__x0001__x0001__x0001__x0001__x0001__x0014_@_x0001__x0001__x0001__x0001__x0001__x0001__x0014_@_x0001__x0001__x0001__x0001__x0001__x0001_2@_x0001__x0001__x0001__x0001__x0001_ÀR@_x0001__x0001__x0001__x0001__x0001_ÀR@_x0001__x0001__x0001__x0001__x0001_C@_x0001__x0001__x0001__x0001__x0001_ÀR@_x0001__x0001__x0001__x0001__x0001_ÀR@_x0001__x0001__x0001__x0001__x0001__x0001_J@_x0001__x0001__x0001__x0001__x0001__x0001_E@_x0001__x0001__x0001__x0001__x0001__x0001_.@_x0001__x0001__x0001__x0001__x0001__x0001_=@_x0001__x0001__x0001__x0001__x0001_ÀR@_x0001__x0001__x0001__x0001__x0001__x0001_?@_x0001__x0001__x0001__x0001__x0001__x0001_H@_x0001__x0001__x0001__x0001__x0001__x0001__x0010_@_x0001__x0002__x0001__x0001__x0001__x0001__x0001__x0001_H@_x0001__x0001__x0001__x0001__x0001_ÀR@_x0001__x0001__x0001__x0001__x0001__x0001__x0010_@_x0001__x0001__x0001__x0001__x0001_H@_x0001__x0001__x0001__x0001__x0001_K@_x0001__x0001__x0001__x0001__x0001__x0001_&amp;@_x0001__x0001__x0001__x0001__x0001_ÀR@_x0001__x0001__x0001__x0001__x0001__x0001_.@_x0001__x0001__x0001__x0001__x0001__x0001_A@_x0001__x0001__x0001__x0001__x0001_ÀR@_x0001__x0001__x0001__x0001__x0001__x0001_L@_x0001__x0001__x0001__x0001__x0001_@P@_x0001__x0001__x0001__x0001__x0001__x0001_$@_x0001__x0001__x0001__x0001__x0001_ÀR@_x0001__x0001__x0001__x0001__x0001__x0001_0@_x0001__x0001__x0001__x0001__x0001_C@_x0001__x0001__x0001__x0001__x0001_ÀR@_x0001__x0001__x0001__x0001__x0001__x0001_:@_x0001__x0001__x0001__x0001__x0001_ÀR@_x0001__x0001__x0001__x0001__x0001__x0001__x0014_@_x0001__x0001__x0001__x0001__x0001_M@_x0001__x0001__x0001__x0001__x0001__x0001_?@_x0001__x0001__x0001__x0001__x0001__x0001_ @_x0001__x0001__x0001__x0001__x0001__x0001_?@_x0001__x0001__x0001__x0001__x0001__x0001_;@_x0001__x0001__x0001__x0001__x0001__x0001_$@_x0001__x0001__x0001__x0001__x0001__x0001_3@_x0001__x0001__x0001__x0001__x0001_ÀR@_x0001__x0001__x0001__x0001__x0001_ÀR@_x0001__x0001__x0001__x0001__x0001__x0001_:@_x0001__x0001__x0001__x0001__x0001_M@_x0001__x0001__x0001__x0001__x0001__x0002__x0001_ÀR@_x0001__x0001__x0001__x0001__x0001__x0001_K@_x0001__x0001__x0001__x0001__x0001_ÀR@_x0001__x0001__x0001__x0001__x0001__x0001_5@_x0001__x0001__x0001__x0001__x0001_J@_x0001__x0001__x0001__x0001__x0001_ÀR@_x0001__x0001__x0001__x0001__x0001_ÀR@_x0001__x0001__x0001__x0001__x0001__x0001__x0014_@_x0001__x0001__x0001__x0001__x0001__x0001__x0010_@_x0001__x0001__x0001__x0001__x0001_@@_x0001__x0001__x0001__x0001__x0001_H@_x0001__x0001__x0001__x0001__x0001__x0001_=@_x0001__x0001__x0001__x0001__x0001_J@_x0001__x0001__x0001__x0001__x0001_@P@_x0001__x0001__x0001__x0001__x0001_ÀR@_x0001__x0001__x0001__x0001__x0001__x0001_@@_x0001__x0001__x0001__x0001__x0001__x0001_=@_x0001__x0001__x0001__x0001__x0001__x0001_;@_x0001__x0001__x0001__x0001__x0001__x0001_;@_x0001__x0001__x0001__x0001__x0001__x0001_;@_x0001__x0001__x0001__x0001__x0001__x0001_&amp;@_x0001__x0001__x0001__x0001__x0001_ÀR@_x0001__x0001__x0001__x0001__x0001__x0001_&amp;@_x0001__x0001__x0001__x0001__x0001__x0001__x0014_@_x0001__x0001__x0001__x0001__x0001__x0001_(@_x0001__x0001__x0001__x0001__x0001_@P@_x0001__x0001__x0001__x0001__x0001__x0001_"@_x0001__x0001__x0001__x0001__x0001__x0001_5@_x0001__x0001__x0001__x0001__x0001_ÀR@_x0001__x0001__x0001__x0001__x0001__x0001_0@_x0001__x0001__x0001__x0001__x0001_D@_x0001__x0001__x0001__x0001__x0001__x0001_:@_x0001__x0002__x0001__x0001__x0001__x0001__x0001_ÀR@_x0001__x0001__x0001__x0001__x0001__x0001__x0018_@_x0001__x0001__x0001__x0001__x0001_ÀR@_x0001__x0001__x0001__x0001__x0001__x0001_?@_x0001__x0001__x0001__x0001__x0001__x0001__x0014_@_x0001__x0001__x0001__x0001__x0001__x0001_$@_x0001__x0001__x0001__x0001__x0001__x0001_:@_x0001__x0001__x0001__x0001__x0001_C@_x0001__x0001__x0001__x0001__x0001_ÀR@_x0001__x0001__x0001__x0001__x0001_ÀR@_x0001__x0001__x0001__x0001__x0001__x0001_D@_x0001__x0001__x0001__x0001__x0001__x0001_ @_x0001__x0001__x0001__x0001__x0001__x0001__x0008_@_x0001__x0001__x0001__x0001__x0001_N@_x0001__x0001__x0001__x0001__x0001__x0001__x0001_@_x0001__x0001__x0001__x0001__x0001__x0001_;@_x0001__x0001__x0001__x0001__x0001_ÀR@_x0001__x0001__x0001__x0001__x0001_K@_x0001__x0001__x0001__x0001__x0001__x0001__x0001_@_x0001__x0001__x0001__x0001__x0001_ÀR@_x0001__x0001__x0001__x0001__x0001_ÀR@_x0001__x0001__x0001__x0001__x0001__x0001_2@_x0001__x0001__x0001__x0001__x0001__x0001_ @_x0001__x0001__x0001__x0001__x0001__x0001_F@_x0001__x0001__x0001__x0001__x0001_@@_x0001__x0001__x0001__x0001__x0001__x0001_8@_x0001__x0001__x0001__x0001__x0001_@Q@_x0001__x0001__x0001__x0001__x0001__x0001_(@_x0001__x0001__x0001__x0001__x0001_ÀR@_x0001__x0001__x0001__x0001__x0001__x0001_K@_x0001__x0001__x0001__x0001__x0001__x0001_I@_x0001__x0001__x0001__x0001__x0001__x0002__x0001__x0001_0@_x0001__x0001__x0001__x0001__x0001__x0001__x0018_@_x0001__x0001__x0001__x0001__x0001__x0001_3@_x0001__x0001__x0001__x0001__x0001__x0001_ @_x0001__x0001__x0001__x0001__x0001__x0001_"@_x0001__x0001__x0001__x0001__x0001_ÀR@_x0001__x0001__x0001__x0001__x0001__x0001__x0010_@_x0001__x0001__x0001__x0001__x0001_D@_x0001__x0001__x0001__x0001__x0001_ÀR@_x0001__x0001__x0001__x0001__x0001__x0001_ @_x0001__x0001__x0001__x0001__x0001__x0001__x001C_@_x0001__x0001__x0001__x0001__x0001_ÀR@_x0001__x0001__x0001__x0001__x0001__x0001__x0001_@_x0001__x0001__x0001__x0001__x0001__x0001_8@_x0001__x0001__x0001__x0001__x0001_I@_x0001__x0001__x0001__x0001__x0001__x0001_&amp;@_x0001__x0001__x0001__x0001__x0001__x0001__x0008_@_x0001__x0001__x0001__x0001__x0001__x0001_M@_x0001__x0001__x0001__x0001__x0001_ÀR@_x0001__x0001__x0001__x0001__x0001__x0001__x0014_@_x0001__x0001__x0001__x0001__x0001_ÀR@_x0001__x0001__x0001__x0001__x0001_ÀR@_x0001__x0001__x0001__x0001__x0001_M@_x0001__x0001__x0001__x0001__x0001__x0001_&amp;@_x0001__x0001__x0001__x0001__x0001__x0001__x0014_@_x0001__x0001__x0001__x0001__x0001__x0001_9@_x0001__x0001__x0001__x0001__x0001_ÀR@_x0001__x0001__x0001__x0001__x0001_ÀR@_x0001__x0001__x0001__x0001__x0001__x0001_*@_x0001__x0001__x0001__x0001__x0001__x0001_(@_x0001__x0001__x0001__x0001__x0001_ÀR@_x0001__x0001__x0001__x0001__x0001__x0001_G@_x0001__x0002__x0001__x0001__x0001__x0001__x0001__x0001_C@_x0001__x0001__x0001__x0001__x0001__x0001_K@_x0001__x0001__x0001__x0001__x0001__x0001_3@_x0001__x0001__x0001__x0001__x0001__x0001_ @_x0001__x0001__x0001__x0001__x0001_ÀR@_x0001__x0001__x0001__x0001__x0001_ÀR@_x0001__x0001__x0001__x0001__x0001__x0001_C@_x0001__x0001__x0001__x0001__x0001_ÀR@_x0001__x0001__x0001__x0001__x0001__x0001_2@_x0001__x0001__x0001__x0001__x0001__x0001_(@_x0001__x0001__x0001__x0001__x0001_ÀR@_x0001__x0001__x0001__x0001__x0001__x0001_J@_x0001__x0001__x0001__x0001__x0001_ÀR@_x0001__x0001__x0001__x0001__x0001__x0001__x0018_@_x0001__x0001__x0001__x0001__x0001__x0001_@@_x0001__x0001__x0001__x0001__x0001__x0001_0@_x0001__x0001__x0001__x0001__x0001_ÀR@_x0001__x0001__x0001__x0001__x0001__x0001_&amp;@_x0001__x0001__x0001__x0001__x0001__x0001_*@_x0001__x0001__x0001__x0001__x0001_ÀR@_x0001__x0001__x0001__x0001__x0001_ÀR@_x0001__x0001__x0001__x0001__x0001__x0001_ @_x0001__x0001__x0001__x0001__x0001__x0001_8@_x0001__x0001__x0001__x0001__x0001_H@_x0001__x0001__x0001__x0001__x0001_ÀR@_x0001__x0001__x0001__x0001__x0001_ÀR@_x0001__x0001__x0001__x0001__x0001__x0001_N@_x0001__x0001__x0001__x0001__x0001__x0001_0@_x0001__x0001__x0001__x0001__x0001__x0001__x001C_@_x0001__x0001__x0001__x0001__x0001__x0001_@@_x0001__x0001__x0001__x0001__x0001_ÀR@_x0001__x0001__x0001__x0001__x0001__x0002__x0001__x0001__x001C_@_x0001__x0001__x0001__x0001__x0001_D@_x0001__x0001__x0001__x0001__x0001__x0001_;@_x0001__x0001__x0001__x0001__x0001__x0001_"@_x0001__x0001__x0001__x0001__x0001__x0001_*@_x0001__x0001__x0001__x0001__x0001__x0001_&amp;@_x0001__x0001__x0001__x0001__x0001_ÀR@_x0001__x0001__x0001__x0001__x0001_ÀR@_x0001__x0001__x0001__x0001__x0001_ÀR@_x0001__x0001__x0001__x0001__x0001_E@_x0001__x0001__x0001__x0001__x0001__x0001_G@_x0001__x0001__x0001__x0001__x0001__x0001_$@_x0001__x0001__x0001__x0001__x0001__x0001_,@_x0001__x0001__x0001__x0001__x0001_F@_x0001__x0001__x0001__x0001__x0001__x0001_$@_x0001__x0001__x0001__x0001__x0001__x0001_*@_x0001__x0001__x0001__x0001__x0001__x0001_,@_x0001__x0001__x0001__x0001__x0001__x0001_1@_x0001__x0001__x0001__x0001__x0001__x0001_=@_x0001__x0001__x0001__x0001__x0001_R@_x0001__x0001__x0001__x0001__x0001_ÀR@_x0001__x0001__x0001__x0001__x0001__x0001_0@_x0001__x0001__x0001__x0001__x0001__x0001_&lt;@_x0001__x0001__x0001__x0001__x0001__x0001_,@_x0001__x0001__x0001__x0001__x0001__x0001_"@_x0001__x0001__x0001__x0001__x0001__x0001_H@_x0001__x0001__x0001__x0001__x0001__x0001_(@_x0001__x0001__x0001__x0001__x0001_K@_x0001__x0001__x0001__x0001__x0001__x0001__x0010_@_x0001__x0001__x0001__x0001__x0001_O@_x0001__x0001__x0001__x0001__x0001__x0001_$@_x0001__x0001__x0001__x0001__x0001_ÀR@_x0001__x0002__x0001__x0001__x0001__x0001__x0001__x0001__x0010_@_x0001__x0001__x0001__x0001__x0001__x0001_&amp;@_x0001__x0001__x0001__x0001__x0001__x0001_ð?_x0001__x0001__x0001__x0001__x0001__x0001_5@_x0001__x0001__x0001__x0001__x0001_ÀR@_x0001__x0001__x0001__x0001__x0001_ÀR@_x0001__x0001__x0001__x0001__x0001__x0001__x0018_@_x0001__x0001__x0001__x0001__x0001_ÀR@_x0001__x0001__x0001__x0001__x0001__x0001__x0014_@_x0001__x0001__x0001__x0001__x0001__x0001_J@_x0001__x0001__x0001__x0001__x0001_ÀR@_x0001__x0001__x0001__x0001__x0001__x0001_L@_x0001__x0001__x0001__x0001__x0001__x0001_1@_x0001__x0001__x0001__x0001__x0001_G@_x0001__x0001__x0001__x0001__x0001__x0001_:@_x0001__x0001__x0001__x0001__x0001_ÀR@_x0001__x0001__x0001__x0001__x0001__x0001_1@_x0001__x0001__x0001__x0001__x0001_ÀR@_x0001__x0001__x0001__x0001__x0001__x0001__x0014_@_x0001__x0001__x0001__x0001__x0001__x0001_K@_x0001__x0001__x0001__x0001__x0001__x0001_&lt;@_x0001__x0001__x0001__x0001__x0001_ÀR@_x0001__x0001__x0001__x0001__x0001__x0001_M@_x0001__x0001__x0001__x0001__x0001__x0001_7@_x0001__x0001__x0001__x0001__x0001__x0001_.@_x0001__x0001__x0001__x0001__x0001__x0001__x0001_@_x0001__x0001__x0001__x0001__x0001__x0001__x0010_@_x0001__x0001__x0001__x0001__x0001__x0001_$@_x0001__x0001__x0001__x0001__x0001__x0001_"@_x0001__x0001__x0001__x0001__x0001__x0001__x0008_@_x0001__x0001__x0001__x0001__x0001__x0001_2@_x0001__x0001__x0001__x0001__x0001__x0002__x0001__x0001_"@_x0001__x0001__x0001__x0001__x0001_ÀR@_x0001__x0001__x0001__x0001__x0001__x0001_,@_x0001__x0001__x0001__x0001__x0001__x0001_A@_x0001__x0001__x0001__x0001__x0001__x0001_:@_x0001__x0001__x0001__x0001__x0001_ÀR@_x0001__x0001__x0001__x0001__x0001__x0001__x0001_@_x0001__x0001__x0001__x0001__x0001__x0001_*@_x0001__x0001__x0001__x0001__x0001__x0001_8@_x0001__x0001__x0001__x0001__x0001_D@_x0001__x0001__x0001__x0001__x0001_ÀR@_x0001__x0001__x0001__x0001__x0001__x0001_?@_x0001__x0001__x0001__x0001__x0001__x0001_(@_x0001__x0001__x0001__x0001__x0001_@Q@_x0001__x0001__x0001__x0001__x0001__x0001_4@_x0001__x0001__x0001__x0001__x0001__x0001_&amp;@_x0001__x0001__x0001__x0001__x0001__x0001_5@_x0001__x0001__x0001__x0001__x0001__x0001_5@_x0001__x0001__x0001__x0001__x0001__x0001_3@_x0001__x0001__x0001__x0001__x0001__x0001_E@_x0001__x0001__x0001__x0001__x0001_ÀR@_x0001__x0001__x0001__x0001__x0001__x0001__x0001_@_x0001__x0001__x0001__x0001__x0001__x0001_"@_x0001__x0001__x0001__x0001__x0001__x0001__x0018_@_x0001__x0001__x0001__x0001__x0001__x0001_2@_x0001__x0001__x0001__x0001__x0001__x0001_3@_x0001__x0001__x0001__x0001__x0001__x0001_"@_x0001__x0001__x0001__x0001__x0001_@@_x0001__x0001__x0001__x0001__x0001__x0001__x0018_@_x0001__x0001__x0001__x0001__x0001_ÀR@_x0001__x0001__x0001__x0001__x0001__x0001__x001C_@_x0001__x0001__x0001__x0001__x0001__x0001_K@_x0001__x0002__x0001__x0001__x0001__x0001__x0001__x0001_J@_x0001__x0001__x0001__x0001__x0001__x0001_"@_x0001__x0001__x0001__x0001__x0001__x0001_C@_x0001__x0001__x0001__x0001__x0001__x0001_P@_x0001__x0001__x0001__x0001__x0001__x0001__x0008_@_x0001__x0001__x0001__x0001__x0001__x0001_ @_x0001__x0001__x0001__x0001__x0001_C@_x0001__x0001__x0001__x0001__x0001_ÀR@_x0001__x0001__x0001__x0001__x0001_ÀR@_x0001__x0001__x0001__x0001__x0001_ÀR@_x0001__x0001__x0001__x0001__x0001__x0001_2@_x0001__x0001__x0001__x0001__x0001__x0001_5@_x0001__x0001__x0001__x0001__x0001_ÀR@_x0001__x0001__x0001__x0001__x0001_ÀR@_x0001__x0001__x0001__x0001__x0001__x0001_A@_x0001__x0001__x0001__x0001__x0001__x0001_C@_x0001__x0001__x0001__x0001__x0001__x0001_5@_x0001__x0001__x0001__x0001__x0001__x0001_7@_x0001__x0001__x0001__x0001__x0001__x0001_C@_x0001__x0001__x0001__x0001__x0001_ÀR@_x0001__x0001__x0001__x0001__x0001_ÀR@_x0001__x0001__x0001__x0001__x0001__x0001__x0014_@_x0001__x0001__x0001__x0001__x0001__x0001_5@_x0001__x0001__x0001__x0001__x0001_ÀR@_x0001__x0001__x0001__x0001__x0001_ÀR@_x0001__x0001__x0001__x0001__x0001__x0001_7@_x0001__x0001__x0001__x0001__x0001_ÀR@_x0001__x0001__x0001__x0001__x0001_ÀR@_x0001__x0001__x0001__x0001__x0001_ÀR@_x0001__x0001__x0001__x0001__x0001_D@_x0001__x0001__x0001__x0001__x0001__x0001_A@_x0001__x0001__x0001__x0001__x0001__x0002__x0001__x0001__x0008_@_x0001__x0001__x0001__x0001__x0001__x0001_9@_x0001__x0001__x0001__x0001__x0001_ÀR@_x0001__x0001__x0001__x0001__x0001__x0001_(@_x0001__x0001__x0001__x0001__x0001__x0001_&lt;@_x0001__x0001__x0001__x0001__x0001__x0001_N@_x0001__x0001__x0001__x0001__x0001_ÀR@_x0001__x0001__x0001__x0001__x0001__x0001__x0001_@_x0001__x0001__x0001__x0001__x0001__x0001__x001C_@_x0001__x0001__x0001__x0001__x0001__x0001_:@_x0001__x0001__x0001__x0001__x0001_ÀR@_x0001__x0001__x0001__x0001__x0001__x0001__x0014_@_x0001__x0001__x0001__x0001__x0001__x0001__x001C_@_x0001__x0001__x0001__x0001__x0001__x0001_O@_x0001__x0001__x0001__x0001__x0001_ÀR@_x0001__x0001__x0001__x0001__x0001_ÀR@_x0001__x0001__x0001__x0001__x0001_ÀR@_x0001__x0001__x0001__x0001__x0001_@R@_x0001__x0001__x0001__x0001__x0001_ÀR@_x0001__x0001__x0001__x0001__x0001__x0001_7@_x0001__x0001__x0001__x0001__x0001_I@_x0001__x0001__x0001__x0001__x0001__x0001_*@_x0001__x0001__x0001__x0001__x0001_ÀR@_x0001__x0001__x0001__x0001__x0001__x0001_K@_x0001__x0001__x0001__x0001__x0001__x0001_H@_x0001__x0001__x0001__x0001__x0001_E@_x0001__x0001__x0001__x0001__x0001__x0001_F@_x0001__x0001__x0001__x0001__x0001__x0001_7@_x0001__x0001__x0001__x0001__x0001__x0001_H@_x0001__x0001__x0001__x0001__x0001_ÀP@_x0001__x0001__x0001__x0001__x0001__x0001_;@_x0001__x0001__x0001__x0001__x0001__x0001_"@_x0001__x0002__x0001__x0001__x0001__x0001__x0001_@@_x0001__x0001__x0001__x0001__x0001_ÀR@_x0001__x0001__x0001__x0001__x0001__x0001_"@_x0001__x0001__x0001__x0001__x0001_ÀR@_x0001__x0001__x0001__x0001__x0001_ÀR@_x0001__x0001__x0001__x0001__x0001__x0001__x0008_@_x0001__x0001__x0001__x0001__x0001__x0001_?@_x0001__x0001__x0001__x0001__x0001_O@_x0001__x0001__x0001__x0001__x0001_@P@_x0001__x0001__x0001__x0001__x0001_M@_x0001__x0001__x0001__x0001__x0001__x0001__x0010_@_x0001__x0001__x0001__x0001__x0001__x0001_@@_x0001__x0001__x0001__x0001__x0001_ÀR@_x0001__x0001__x0001__x0001__x0001__x0001__x0010_@_x0001__x0001__x0001__x0001__x0001__x0001_(@_x0001__x0001__x0001__x0001__x0001__x0001_ @_x0001__x0001__x0001__x0001__x0001__x0001_(@_x0001__x0001__x0001__x0001__x0001_ÀR@_x0001__x0001__x0001__x0001__x0001__x0001_2@_x0001__x0001__x0001__x0001__x0001_ÀR@_x0001__x0001__x0001__x0001__x0001_@@_x0001__x0001__x0001__x0001__x0001_ÀR@_x0001__x0001__x0001__x0001__x0001_ÀR@_x0001__x0001__x0001__x0001__x0001_ÀR@_x0001__x0001__x0001__x0001__x0001__x0001__x0014_@_x0001__x0001__x0001__x0001__x0001__x0001_.@_x0001__x0001__x0001__x0001__x0001__x0001_2@_x0001__x0001__x0001__x0001__x0001__x0001_5@_x0001__x0001__x0001__x0001__x0001__x0001_&gt;@_x0001__x0001__x0001__x0001__x0001__x0001_&lt;@_x0001__x0001__x0001__x0001__x0001_ÀR@_x0001__x0001__x0001__x0001__x0001__x0002__x0001__x0001_8@_x0001__x0001__x0001__x0001__x0001_O@_x0001__x0001__x0001__x0001__x0001_ÀR@_x0001__x0001__x0001__x0001__x0001__x0001_;@_x0001__x0001__x0001__x0001__x0001_ÀR@_x0001__x0001__x0001__x0001__x0001_ÀR@_x0001__x0001__x0001__x0001__x0001__x0001_@@_x0001__x0001__x0001__x0001__x0001__x0001_&amp;@_x0001__x0001__x0001__x0001__x0001__x0001_0@_x0001__x0001__x0001__x0001__x0001__x0001__x0001_@_x0001__x0001__x0001__x0001__x0001__x0001_"@_x0001__x0001__x0001__x0001__x0001__x0001_:@_x0001__x0001__x0001__x0001__x0001__x0001_H@_x0001__x0001__x0001__x0001__x0001__x0001_.@_x0001__x0001__x0001__x0001__x0001__x0001_&amp;@_x0001__x0001__x0001__x0001__x0001_ÀR@_x0001__x0001__x0001__x0001__x0001__x0001_G@_x0001__x0001__x0001__x0001__x0001__x0001_I@_x0001__x0001__x0001__x0001__x0001__x0001_,@_x0001__x0001__x0001__x0001__x0001__x0001_ð?_x0001__x0001__x0001__x0001__x0001__x0001_&lt;@_x0001__x0001__x0001__x0001__x0001_ÀR@_x0001__x0001__x0001__x0001__x0001__x0001_&amp;@_x0001__x0001__x0001__x0001__x0001_K@_x0001__x0001__x0001__x0001__x0001__x0001_4@_x0001__x0001__x0001__x0001__x0001_ÀR@_x0001__x0001__x0001__x0001__x0001__x0001_?@_x0001__x0001__x0001__x0001__x0001__x0001__x0018_@_x0001__x0001__x0001__x0001__x0001__x0001__x0014_@_x0001__x0001__x0001__x0001__x0001__x0001_5@_x0001__x0001__x0001__x0001__x0001__x0001__x0001_@_x0001__x0001__x0001__x0001__x0001_G@_x0001__x0002__x0001__x0001__x0001__x0001__x0001__x0001_1@_x0001__x0001__x0001__x0001__x0001_ÀR@_x0001__x0001__x0001__x0001__x0001__x0001_.@_x0001__x0001__x0001__x0001__x0001_J@_x0001__x0001__x0001__x0001__x0001_ÀR@_x0001__x0001__x0001__x0001__x0001_ÀR@_x0001__x0001__x0001__x0001__x0001_ÀR@_x0001__x0001__x0001__x0001__x0001__x0001__x0010_@_x0001__x0001__x0001__x0001__x0001__x0001_&amp;@_x0001__x0001__x0001__x0001__x0001__x0001_H@_x0001__x0001__x0001__x0001__x0001_L@_x0001__x0001__x0001__x0001__x0001__x0001_ @_x0001__x0001__x0001__x0001__x0001__x0001__x0001_@_x0001__x0001__x0001__x0001__x0001_ÀR@_x0001__x0001__x0001__x0001__x0001__x0001__x0014_@_x0001__x0001__x0001__x0001__x0001_F@_x0001__x0001__x0001__x0001__x0001__x0001_;@_x0001__x0001__x0001__x0001__x0001__x0001__x0010_@_x0001__x0001__x0001__x0001__x0001__x0001_,@_x0001__x0001__x0001__x0001__x0001__x0001__x0010_@_x0001__x0001__x0001__x0001__x0001__x0001_1@_x0001__x0001__x0001__x0001__x0001__x0001_?@_x0001__x0001__x0001__x0001__x0001__x0001_Q@_x0001__x0001__x0001__x0001__x0001__x0001_N@_x0001__x0001__x0001__x0001__x0001__x0001_ð?_x0001__x0001__x0001__x0001__x0001__x0001_"@_x0001__x0001__x0001__x0001__x0001__x0001_A@_x0001__x0001__x0001__x0001__x0001__x0001_.@_x0001__x0001__x0001__x0001__x0001__x0001_8@_x0001__x0001__x0001__x0001__x0001_ÀR@_x0001__x0001__x0001__x0001__x0001__x0001_2@_x0001__x0001__x0001__x0001__x0001__x0002__x0001__x0001_D@_x0001__x0001__x0001__x0001__x0001_ÀR@_x0001__x0001__x0001__x0001__x0001__x0001_8@_x0001__x0001__x0001__x0001__x0001_ÀP@_x0001__x0001__x0001__x0001__x0001__x0001__x0008_@_x0001__x0001__x0001__x0001__x0001__x0001__x0008_@_x0001__x0001__x0001__x0001__x0001__x0001_F@_x0001__x0001__x0001__x0001__x0001_ÀR@_x0001__x0001__x0001__x0001__x0001__x0001_&amp;@_x0001__x0001__x0001__x0001__x0001__x0001__x0010_@_x0001__x0001__x0001__x0001__x0001_ÀR@_x0001__x0001__x0001__x0001__x0001_ÀR@_x0001__x0001__x0001__x0001__x0001__x0001__x001C_@_x0001__x0001__x0001__x0001__x0001__x0001__x0018_@_x0001__x0001__x0001__x0001__x0001_ÀR@_x0001__x0001__x0001__x0001__x0001_ÀR@_x0001__x0001__x0001__x0001__x0001__x0001_;@_x0001__x0001__x0001__x0001__x0001_ÀR@_x0001__x0001__x0001__x0001__x0001__x0001_(@_x0001__x0001__x0001__x0001__x0001__x0001_?@_x0001__x0001__x0001__x0001__x0001__x0001_F@_x0001__x0001__x0001__x0001__x0001_ÀR@_x0001__x0001__x0001__x0001__x0001_@@_x0001__x0001__x0001__x0001__x0001__x0001_&amp;@_x0001__x0001__x0001__x0001__x0001_ÀR@_x0001__x0001__x0001__x0001__x0001_@Q@_x0001__x0001__x0001__x0001__x0001_ÀR@_x0001__x0001__x0001__x0001__x0001__x0001_&gt;@_x0001__x0001__x0001__x0001__x0001__x0001_1@_x0001__x0001__x0001__x0001__x0001_ÀR@_x0001__x0001__x0001__x0001__x0001__x0001__x0001_@_x0001__x0001__x0001__x0001__x0001_ÀR@_x0001__x0002__x0001__x0001__x0001__x0001__x0001__x0001_5@_x0001__x0001__x0001__x0001__x0001_@@_x0001__x0001__x0001__x0001__x0001__x0001_0@_x0001__x0001__x0001__x0001__x0001__x0001__x0018_@_x0001__x0001__x0001__x0001__x0001__x0001_I@_x0001__x0001__x0001__x0001__x0001_L@_x0001__x0001__x0001__x0001__x0001__x0001_H@_x0001__x0001__x0001__x0001__x0001_ÀR@_x0001__x0001__x0001__x0001__x0001_ÀR@_x0001__x0001__x0001__x0001__x0001__x0001_?@_x0001__x0001__x0001__x0001__x0001__x0001_.@_x0001__x0001__x0001__x0001__x0001__x0001_2@_x0001__x0001__x0001__x0001__x0001__x0001__x001C_@_x0001__x0001__x0001__x0001__x0001_ÀR@_x0001__x0001__x0001__x0001__x0001__x0001_A@_x0001__x0001__x0001__x0001__x0001__x0001__x0018_@_x0001__x0001__x0001__x0001__x0001_ÀR@_x0001__x0001__x0001__x0001__x0001__x0001_O@_x0001__x0001__x0001__x0001__x0001_ÀR@_x0001__x0001__x0001__x0001__x0001_ÀR@_x0001__x0001__x0001__x0001__x0001__x0001_*@_x0001__x0001__x0001__x0001__x0001_ÀR@_x0001__x0001__x0001__x0001__x0001_ÀR@_x0001__x0001__x0001__x0001__x0001__x0001_4@_x0001__x0001__x0001__x0001__x0001_ÀP@_x0001__x0001__x0001__x0001__x0001__x0001_*@_x0001__x0001__x0001__x0001__x0001__x0001__x0014_@_x0001__x0001__x0001__x0001__x0001_@Q@_x0001__x0001__x0001__x0001__x0001__x0001_A@_x0001__x0001__x0001__x0001__x0001__x0001__x0008_@_x0001__x0001__x0001__x0001__x0001_ÀR@_x0001__x0001__x0001__x0001__x0001__x0002__x0001_ÀR@_x0001__x0001__x0001__x0001__x0001__x0001_$@_x0001__x0001__x0001__x0001__x0001__x0001_1@_x0001__x0001__x0001__x0001__x0001__x0001__x0010_@_x0001__x0001__x0001__x0001__x0001__x0001_&gt;@_x0001__x0001__x0001__x0001__x0001__x0001__x0014_@_x0001__x0001__x0001__x0001__x0001__x0001_$@_x0001__x0001__x0001__x0001__x0001_ÀR@_x0001__x0001__x0001__x0001__x0001__x0001_,@_x0001__x0001__x0001__x0001__x0001_ÀR@_x0001__x0001__x0001__x0001__x0001_ÀR@_x0001__x0001__x0001__x0001__x0001__x0001_.@_x0001__x0001__x0001__x0001__x0001__x0001_ @_x0001__x0001__x0001__x0001__x0001__x0001_2@_x0001__x0001__x0001__x0001__x0001__x0001_&amp;@_x0001__x0001__x0001__x0001__x0001__x0001_0@_x0001__x0001__x0001__x0001__x0001_ÀR@_x0001__x0001__x0001__x0001__x0001__x0001_4@_x0001__x0001__x0001__x0001__x0001__x0001_&amp;@_x0001__x0001__x0001__x0001__x0001__x0001_ @_x0001__x0001__x0001__x0001__x0001_M@_x0001__x0001__x0001__x0001__x0001_ÀR@_x0001__x0001__x0001__x0001__x0001__x0001_,@_x0001__x0001__x0001__x0001__x0001__x0001__x0014_@_x0001__x0001__x0001__x0001__x0001__x0001_K@_x0001__x0001__x0001__x0001__x0001__x0001_.@_x0001__x0001__x0001__x0001__x0001__x0001__x001C_@_x0001__x0001__x0001__x0001__x0001_ÀR@_x0001__x0001__x0001__x0001__x0001_ÀR@_x0001__x0001__x0001__x0001__x0001__x0001_=@_x0001__x0001__x0001__x0001__x0001__x0001_F@_x0001__x0001__x0001__x0001__x0001__x0001_J@_x0001__x0002__x0001__x0001__x0001__x0001__x0001__x0001_0@_x0001__x0001__x0001__x0001__x0001_ÀR@_x0001__x0001__x0001__x0001__x0001__x0001_.@_x0001__x0001__x0001__x0001__x0001__x0001_1@_x0001__x0001__x0001__x0001__x0001_H@_x0001__x0001__x0001__x0001__x0001_I@_x0001__x0001__x0001__x0001__x0001__x0001_$@_x0001__x0001__x0001__x0001__x0001__x0001_0@_x0001__x0001__x0001__x0001__x0001__x0001_.@_x0001__x0001__x0001__x0001__x0001__x0001_4@_x0001__x0001__x0001__x0001__x0001__x0001_D@_x0001__x0001__x0001__x0001__x0001__x0001_8@_x0001__x0001__x0001__x0001__x0001_ÀR@_x0001__x0001__x0001__x0001__x0001_R@_x0001__x0001__x0001__x0001__x0001_ÀR@_x0001__x0001__x0001__x0001__x0001_ÀR@_x0001__x0001__x0001__x0001__x0001__x0001_1@_x0001__x0001__x0001__x0001__x0001_ÀR@_x0001__x0001__x0001__x0001__x0001__x0001_N@_x0001__x0001__x0001__x0001__x0001_ÀR@_x0001__x0001__x0001__x0001__x0001_ÀR@_x0001__x0001__x0001__x0001__x0001__x0001__x0008_@_x0001__x0001__x0001__x0001__x0001__x0001_(@_x0001__x0001__x0001__x0001__x0001_ÀR@_x0001__x0001__x0001__x0001__x0001__x0001_ @_x0001__x0001__x0001__x0001__x0001_ÀR@_x0001__x0001__x0001__x0001__x0001_ÀR@_x0001__x0001__x0001__x0001__x0001_@P@_x0001__x0001__x0001__x0001__x0001__x0001_7@_x0001__x0001__x0001__x0001__x0001__x0001_*@_x0001__x0001__x0001__x0001__x0001__x0001_;@_x0001__x0001__x0001__x0001__x0001__x0002__x0001__x0001_9@_x0001__x0001__x0001__x0001__x0001__x0001_*@_x0001__x0001__x0001__x0001__x0001__x0001_1@_x0001__x0001__x0001__x0001__x0001_ÀR@_x0001__x0001__x0001__x0001__x0001__x0001__x0008_@_x0001__x0001__x0001__x0001__x0001_ÀR@_x0001__x0001__x0001__x0001__x0001__x0001_D@_x0001__x0001__x0001__x0001__x0001_ÀR@_x0001__x0001__x0001__x0001__x0001_ÀP@_x0001__x0001__x0001__x0001__x0001__x0001_(@_x0001__x0001__x0001__x0001__x0001__x0001_(@_x0001__x0001__x0001__x0001__x0001_ÀR@_x0001__x0001__x0001__x0001__x0001_ÀR@_x0001__x0001__x0001__x0001__x0001_ÀR@_x0001__x0001__x0001__x0001__x0001__x0001_@@_x0001__x0001__x0001__x0001__x0001__x0001_4@_x0001__x0001__x0001__x0001__x0001__x0001_D@_x0001__x0001__x0001__x0001__x0001__x0001__x001C_@_x0001__x0001__x0001__x0001__x0001__x0001__x0001_@_x0001__x0001__x0001__x0001__x0001__x0001_(@_x0001__x0001__x0001__x0001__x0001__x0001_ @_x0001__x0001__x0001__x0001__x0001_ÀR@_x0001__x0001__x0001__x0001__x0001__x0001__x0018_@_x0001__x0001__x0001__x0001__x0001__x0001_0@_x0001__x0001__x0001__x0001__x0001__x0001_4@_x0001__x0001__x0001__x0001__x0001_ÀR@_x0001__x0001__x0001__x0001__x0001__x0001_9@_x0001__x0001__x0001__x0001__x0001__x0001_4@_x0001__x0001__x0001__x0001__x0001__x0001_"@_x0001__x0001__x0001__x0001__x0001__x0001__x0008_@_x0001__x0001__x0001__x0001__x0001__x0001_P@_x0001__x0001__x0001__x0001__x0001__x0001__x0014_@_x0001__x0002__x0001__x0001__x0001__x0001__x0001_D@_x0001__x0001__x0001__x0001__x0001__x0001__x0010_@_x0001__x0001__x0001__x0001__x0001__x0001__x0018_@_x0001__x0001__x0001__x0001__x0001__x0001__x0014_@_x0001__x0001__x0001__x0001__x0001__x0001_*@_x0001__x0001__x0001__x0001__x0001__x0001_$@_x0001__x0001__x0001__x0001__x0001__x0001_*@_x0001__x0001__x0001__x0001__x0001__x0001_9@_x0001__x0001__x0001__x0001__x0001__x0001_G@_x0001__x0001__x0001__x0001__x0001_ÀR@_x0001__x0001__x0001__x0001__x0001__x0001__x0018_@_x0001__x0001__x0001__x0001__x0001__x0001_"@_x0001__x0001__x0001__x0001__x0001_ÀR@_x0001__x0001__x0001__x0001__x0001_ÀR@_x0001__x0001__x0001__x0001__x0001__x0001__x0008_@_x0001__x0001__x0001__x0001__x0001__x0001_7@_x0001__x0001__x0001__x0001__x0001_ÀR@_x0001__x0001__x0001__x0001__x0001__x0001_A@_x0001__x0001__x0001__x0001__x0001_ÀR@_x0001__x0001__x0001__x0001__x0001__x0001_C@_x0001__x0001__x0001__x0001__x0001_ÀR@_x0001__x0001__x0001__x0001__x0001_ÀR@_x0001__x0001__x0001__x0001__x0001_ÀR@_x0001__x0001__x0001__x0001__x0001_ÀR@_x0001__x0001__x0001__x0001__x0001_ÀR@_x0001__x0001__x0001__x0001__x0001__x0001_J@_x0001__x0001__x0001__x0001__x0001__x0001_K@_x0001__x0001__x0001__x0001__x0001__x0001_ @_x0001__x0001__x0001__x0001__x0001__x0001__x0010_@_x0001__x0001__x0001__x0001__x0001_C@_x0001__x0001__x0001__x0001__x0001__x0001_:@_x0001__x0001__x0001__x0001__x0001__x0002__x0001__x0001_E@_x0001__x0001__x0001__x0001__x0001__x0001_8@_x0001__x0001__x0001__x0001__x0001_ÀR@_x0001__x0001__x0001__x0001__x0001_ÀR@_x0001__x0001__x0001__x0001__x0001__x0001_G@_x0001__x0001__x0001__x0001__x0001_ÀR@_x0001__x0001__x0001__x0001__x0001_ÀR@_x0001__x0001__x0001__x0001__x0001__x0001_K@_x0001__x0001__x0001__x0001__x0001_ÀR@_x0001__x0001__x0001__x0001__x0001__x0001_.@_x0001__x0001__x0001__x0001__x0001__x0001__x0008_@_x0001__x0001__x0001__x0001__x0001__x0001__x0018_@_x0001__x0001__x0001__x0001__x0001__x0001__x0018_@_x0001__x0001__x0001__x0001__x0001__x0001_N@_x0001__x0001__x0001__x0001__x0001_ÀR@_x0001__x0001__x0001__x0001__x0001_ÀR@_x0001__x0001__x0001__x0001__x0001__x0001_*@_x0001__x0001__x0001__x0001__x0001__x0001_&gt;@_x0001__x0001__x0001__x0001__x0001_@P@_x0001__x0001__x0001__x0001__x0001__x0001__x0014_@_x0001__x0001__x0001__x0001__x0001__x0001_,@_x0001__x0001__x0001__x0001__x0001__x0001_"@_x0001__x0001__x0001__x0001__x0001__x0001_(@_x0001__x0001__x0001__x0001__x0001_ÀR@_x0001__x0001__x0001__x0001__x0001__x0001_A@_x0001__x0001__x0001__x0001__x0001__x0001_:@_x0001__x0001__x0001__x0001__x0001__x0001__x0010_@_x0001__x0001__x0001__x0001__x0001__x0001__x0014_@_x0001__x0001__x0001__x0001__x0001__x0001_*@_x0001__x0001__x0001__x0001__x0001__x0001_5@_x0001__x0001__x0001__x0001__x0001_ÀR@_x0001__x0001__x0001__x0001__x0001_ÀR@</t>
  </si>
  <si>
    <t>bf4824ec238809d87deaf3278c0c3caa_x0001__x0002__x0001__x0001__x0001__x0001__x0001__x0001__x0008_@_x0001__x0001__x0001__x0001__x0001__x0001_9@_x0001__x0001__x0001__x0001__x0001__x0001__x0014_@_x0001__x0001__x0001__x0001__x0001__x0001_"@_x0001__x0001__x0001__x0001__x0001__x0001_.@_x0001__x0001__x0001__x0001__x0001__x0001__x0010_@_x0001__x0001__x0001__x0001__x0001__x0001_=@_x0001__x0001__x0001__x0001__x0001_ÀR@_x0001__x0001__x0001__x0001__x0001_ÀR@_x0001__x0001__x0001__x0001__x0001__x0001__x0001_@_x0001__x0001__x0001__x0001__x0001__x0001_*@_x0001__x0001__x0001__x0001__x0001__x0001__x001C_@_x0001__x0001__x0001__x0001__x0001_C@_x0001__x0001__x0001__x0001__x0001_ÀR@_x0001__x0001__x0001__x0001__x0001__x0001_=@_x0001__x0001__x0001__x0001__x0001_H@_x0001__x0001__x0001__x0001__x0001__x0001_&gt;@_x0001__x0001__x0001__x0001__x0001_ÀR@_x0001__x0001__x0001__x0001__x0001__x0001_C@_x0001__x0001__x0001__x0001__x0001_ÀR@_x0001__x0001__x0001__x0001__x0001__x0001_A@_x0001__x0001__x0001__x0001__x0001__x0001_,@_x0001__x0001__x0001__x0001__x0001_ÀR@_x0001__x0001__x0001__x0001__x0001__x0001_:@_x0001__x0001__x0001__x0001__x0001__x0001_H@_x0001__x0001__x0001__x0001__x0001_ÀR@_x0001__x0001__x0001__x0001__x0001_E@_x0001__x0001__x0001__x0001__x0001__x0001_A@_x0001__x0001__x0001__x0001__x0001_C@_x0001__x0001__x0001__x0001__x0001__x0001_9@_x0001__x0001__x0001__x0001__x0001__x0001_9@_x0001__x0001__x0001__x0001__x0001__x0002__x0001__x0001_.@_x0001__x0001__x0001__x0001__x0001_ÀR@_x0001__x0001__x0001__x0001__x0001__x0001_.@_x0001__x0001__x0001__x0001__x0001_R@_x0001__x0001__x0001__x0001__x0001__x0001_(@_x0001__x0001__x0001__x0001__x0001__x0001_4@_x0001__x0001__x0001__x0001__x0001__x0001__x0010_@_x0001__x0001__x0001__x0001__x0001__x0001__x0001_@_x0001__x0001__x0001__x0001__x0001_@P@_x0001__x0001__x0001__x0001__x0001_ÀR@_x0001__x0001__x0001__x0001__x0001__x0001_1@_x0001__x0001__x0001__x0001__x0001__x0001__x0018_@_x0001__x0001__x0001__x0001__x0001__x0001_K@_x0001__x0001__x0001__x0001__x0001__x0001__x0014_@_x0001__x0001__x0001__x0001__x0001__x0001__x0008_@_x0001__x0001__x0001__x0001__x0001__x0001_9@_x0001__x0001__x0001__x0001__x0001_ÀR@_x0001__x0001__x0001__x0001__x0001__x0001_&gt;@_x0001__x0001__x0001__x0001__x0001__x0001_1@_x0001__x0001__x0001__x0001__x0001__x0001_*@_x0001__x0001__x0001__x0001__x0001__x0001_,@_x0001__x0001__x0001__x0001__x0001_ÀR@_x0001__x0001__x0001__x0001__x0001__x0001_;@_x0001__x0001__x0001__x0001__x0001__x0001_.@_x0001__x0001__x0001__x0001__x0001__x0001_,@_x0001__x0001__x0001__x0001__x0001__x0001_4@_x0001__x0001__x0001__x0001__x0001__x0001_?@_x0001__x0001__x0001__x0001__x0001_ÀR@_x0001__x0001__x0001__x0001__x0001__x0001_7@_x0001__x0001__x0001__x0001__x0001_ÀR@_x0001__x0001__x0001__x0001__x0001_R@_x0001__x0001__x0001__x0001__x0001__x0001_9@_x0001__x0002__x0001__x0001__x0001__x0001__x0001_F@_x0001__x0001__x0001__x0001__x0001__x0001_D@_x0001__x0001__x0001__x0001__x0001_ÀR@_x0001__x0001__x0001__x0001__x0001__x0001__x0008_@_x0001__x0001__x0001__x0001__x0001__x0001_ @_x0001__x0001__x0001__x0001__x0001_N@_x0001__x0001__x0001__x0001__x0001__x0001__x0018_@_x0001__x0001__x0001__x0001__x0001_ÀR@_x0001__x0001__x0001__x0001__x0001__x0001_K@_x0001__x0001__x0001__x0001__x0001_ÀR@_x0001__x0001__x0001__x0001__x0001__x0001_ @_x0001__x0001__x0001__x0001__x0001__x0001_ @_x0001__x0001__x0001__x0001__x0001__x0001_I@_x0001__x0001__x0001__x0001__x0001_ÀR@_x0001__x0001__x0001__x0001__x0001__x0001__x0008_@_x0001__x0001__x0001__x0001__x0001__x0001_;@_x0001__x0001__x0001__x0001__x0001_ÀR@_x0001__x0001__x0001__x0001__x0001__x0001_;@_x0001__x0001__x0001__x0001__x0001__x0001__x0008_@_x0001__x0001__x0001__x0001__x0001_@P@_x0001__x0001__x0001__x0001__x0001_ÀR@_x0001__x0001__x0001__x0001__x0001__x0001_@@_x0001__x0001__x0001__x0001__x0001__x0001_0@_x0001__x0001__x0001__x0001__x0001_ÀR@_x0001__x0001__x0001__x0001__x0001__x0001__x0018_@_x0001__x0001__x0001__x0001__x0001__x0001_*@_x0001__x0001__x0001__x0001__x0001__x0001__x0010_@_x0001__x0001__x0001__x0001__x0001__x0001_&amp;@_x0001__x0001__x0001__x0001__x0001__x0001_&gt;@_x0001__x0001__x0001__x0001__x0001_L@_x0001__x0001__x0001__x0001__x0001__x0001_:@_x0001__x0001__x0001__x0001__x0001__x0002__x0001__x0001__x0001_@_x0001__x0001__x0001__x0001__x0001__x0001_C@_x0001__x0001__x0001__x0001__x0001__x0001__x0014_@_x0001__x0001__x0001__x0001__x0001__x0001_H@_x0001__x0001__x0001__x0001__x0001_D@_x0001__x0001__x0001__x0001__x0001_ÀR@_x0001__x0001__x0001__x0001__x0001_ÀR@_x0001__x0001__x0001__x0001__x0001_ÀR@_x0001__x0001__x0001__x0001__x0001__x0001_1@_x0001__x0001__x0001__x0001__x0001__x0001_9@_x0001__x0001__x0001__x0001__x0001__x0001_"@_x0001__x0001__x0001__x0001__x0001__x0001_J@_x0001__x0001__x0001__x0001__x0001__x0001_5@_x0001__x0001__x0001__x0001__x0001__x0001__x0014_@_x0001__x0001__x0001__x0001__x0001__x0001_5@_x0001__x0001__x0001__x0001__x0001_D@_x0001__x0001__x0001__x0001__x0001__x0001_(@_x0001__x0001__x0001__x0001__x0001__x0001_0@_x0001__x0001__x0001__x0001__x0001__x0001_@@_x0001__x0001__x0001__x0001__x0001__x0001__x0008_@_x0001__x0001__x0001__x0001__x0001__x0001_G@_x0001__x0001__x0001__x0001__x0001__x0001_4@_x0001__x0001__x0001__x0001__x0001_ÀR@_x0001__x0001__x0001__x0001__x0001_ÀR@_x0001__x0001__x0001__x0001__x0001__x0001_7@_x0001__x0001__x0001__x0001__x0001__x0001_ @_x0001__x0001__x0001__x0001__x0001__x0001__x0018_@_x0001__x0001__x0001__x0001__x0001_ÀR@_x0001__x0001__x0001__x0001__x0001__x0001__x0014_@_x0001__x0001__x0001__x0001__x0001_ÀR@_x0001__x0001__x0001__x0001__x0001__x0001_E@_x0001__x0001__x0001__x0001__x0001_ÀR@_x0001__x0002__x0001__x0001__x0001__x0001__x0001_ÀR@_x0001__x0001__x0001__x0001__x0001__x0001_D@_x0001__x0001__x0001__x0001__x0001_ÀR@_x0001__x0001__x0001__x0001__x0001_C@_x0001__x0001__x0001__x0001__x0001_ÀR@_x0001__x0001__x0001__x0001__x0001__x0001_6@_x0001__x0001__x0001__x0001__x0001_ÀR@_x0001__x0001__x0001__x0001__x0001__x0001_&gt;@_x0001__x0001__x0001__x0001__x0001_F@_x0001__x0001__x0001__x0001__x0001_ÀR@_x0001__x0001__x0001__x0001__x0001_M@_x0001__x0001__x0001__x0001__x0001_ÀR@_x0001__x0001__x0001__x0001__x0001__x0001_,@_x0001__x0001__x0001__x0001__x0001__x0001_4@_x0001__x0001__x0001__x0001__x0001__x0001_(@_x0001__x0001__x0001__x0001__x0001__x0001_7@_x0001__x0001__x0001__x0001__x0001_ÀR@_x0001__x0001__x0001__x0001__x0001_ÀR@_x0001__x0001__x0001__x0001__x0001__x0001_&amp;@_x0001__x0001__x0001__x0001__x0001_ÀR@_x0001__x0001__x0001__x0001__x0001__x0001_A@_x0001__x0001__x0001__x0001__x0001_K@_x0001__x0001__x0001__x0001__x0001__x0001_=@_x0001__x0001__x0001__x0001__x0001__x0001_"@_x0001__x0001__x0001__x0001__x0001__x0001_8@_x0001__x0001__x0001__x0001__x0001__x0001_&gt;@_x0001__x0001__x0001__x0001__x0001__x0001_I@_x0001__x0001__x0001__x0001__x0001_@@_x0001__x0001__x0001__x0001__x0001__x0001_F@_x0001__x0001__x0001__x0001__x0001_ÀR@_x0001__x0001__x0001__x0001__x0001_ÀR@_x0001__x0001__x0001__x0001__x0001__x0002__x0001_I@_x0001__x0001__x0001__x0001__x0001__x0001__x0001_@_x0001__x0001__x0001__x0001__x0001__x0001_ @_x0001__x0001__x0001__x0001__x0001__x0001_.@_x0001__x0001__x0001__x0001__x0001__x0001_H@_x0001__x0001__x0001__x0001__x0001__x0001_(@_x0001__x0001__x0001__x0001__x0001__x0001_G@_x0001__x0001__x0001__x0001__x0001__x0001__x0018_@_x0001__x0001__x0001__x0001__x0001__x0001__x0014_@_x0001__x0001__x0001__x0001__x0001_ÀR@_x0001__x0001__x0001__x0001__x0001_K@_x0001__x0001__x0001__x0001__x0001_ÀR@_x0001__x0001__x0001__x0001__x0001__x0001_E@_x0001__x0001__x0001__x0001__x0001_ÀR@_x0001__x0001__x0001__x0001__x0001_ÀR@_x0001__x0001__x0001__x0001__x0001_ÀR@_x0001__x0001__x0001__x0001__x0001_ÀR@_x0001__x0001__x0001__x0001__x0001_ÀR@_x0001__x0001__x0001__x0001__x0001__x0001_ @_x0001__x0001__x0001__x0001__x0001__x0001_4@_x0001__x0001__x0001__x0001__x0001__x0001_;@_x0001__x0001__x0001__x0001__x0001_@@_x0001__x0001__x0001__x0001__x0001__x0001__x0018_@_x0001__x0001__x0001__x0001__x0001__x0001_$@_x0001__x0001__x0001__x0001__x0001__x0001_&amp;@_x0001__x0001__x0001__x0001__x0001__x0001_9@_x0001__x0001__x0001__x0001__x0001_I@_x0001__x0001__x0001__x0001__x0001__x0001__x0001_@_x0001__x0001__x0001__x0001__x0001__x0001_2@_x0001__x0001__x0001__x0001__x0001__x0001_2@_x0001__x0001__x0001__x0001__x0001__x0001_7@_x0001__x0001__x0001__x0001__x0001_E@_x0001__x0002__x0001__x0001__x0001__x0001__x0001_F@_x0001__x0001__x0001__x0001__x0001_ÀR@_x0001__x0001__x0001__x0001__x0001__x0001_ @_x0001__x0001__x0001__x0001__x0001__x0001_4@_x0001__x0001__x0001__x0001__x0001__x0001__x0008_@_x0001__x0001__x0001__x0001__x0001__x0001_&lt;@_x0001__x0001__x0001__x0001__x0001__x0001__x0018_@_x0001__x0001__x0001__x0001__x0001__x0001_@@_x0001__x0001__x0001__x0001__x0001__x0001__x0001_@_x0001__x0001__x0001__x0001__x0001_ÀR@_x0001__x0001__x0001__x0001__x0001__x0001_@@_x0001__x0001__x0001__x0001__x0001_ÀR@_x0001__x0001__x0001__x0001__x0001_ÀR@_x0001__x0001__x0001__x0001__x0001__x0001_4@_x0001__x0001__x0001__x0001__x0001__x0001_F@_x0001__x0001__x0001__x0001__x0001__x0001_*@_x0001__x0001__x0001__x0001__x0001_ÀR@_x0001__x0001__x0001__x0001__x0001__x0001_8@_x0001__x0001__x0001__x0001__x0001__x0001_&amp;@_x0001__x0001__x0001__x0001__x0001_E@_x0001__x0001__x0001__x0001__x0001__x0001__x0008_@_x0001__x0001__x0001__x0001__x0001_@P@_x0001__x0001__x0001__x0001__x0001_D@_x0001__x0001__x0001__x0001__x0001_ÀR@_x0001__x0001__x0001__x0001__x0001_ÀR@_x0001__x0001__x0001__x0001__x0001__x0001_O@_x0001__x0001__x0001__x0001__x0001__x0001_H@_x0001__x0001__x0001__x0001__x0001_ÀR@_x0001__x0001__x0001__x0001__x0001_ÀR@_x0001__x0001__x0001__x0001__x0001__x0001_N@_x0001__x0001__x0001__x0001__x0001__x0001_?@_x0001__x0001__x0001__x0001__x0001__x0002__x0001_ÀR@_x0001__x0001__x0001__x0001__x0001__x0001_O@_x0001__x0001__x0001__x0001__x0001__x0001__x0008_@_x0001__x0001__x0001__x0001__x0001__x0001_:@_x0001__x0001__x0001__x0001__x0001__x0001_:@_x0001__x0001__x0001__x0001__x0001_ÀR@_x0001__x0001__x0001__x0001__x0001_ÀR@_x0001__x0001__x0001__x0001__x0001__x0001_8@_x0001__x0001__x0001__x0001__x0001__x0001_A@_x0001__x0001__x0001__x0001__x0001__x0001__x0010_@_x0001__x0001__x0001__x0001__x0001__x0001_N@_x0001__x0001__x0001__x0001__x0001_ÀR@_x0001__x0001__x0001__x0001__x0001_O@_x0001__x0001__x0001__x0001__x0001__x0001_*@_x0001__x0001__x0001__x0001__x0001_ÀR@_x0001__x0001__x0001__x0001__x0001__x0001_$@_x0001__x0001__x0001__x0001__x0001_ÀR@_x0001__x0001__x0001__x0001__x0001__x0001_F@_x0001__x0001__x0001__x0001__x0001_ÀR@_x0001__x0001__x0001__x0001__x0001_K@_x0001__x0001__x0001__x0001__x0001__x0001_9@_x0001__x0001__x0001__x0001__x0001_I@_x0001__x0001__x0001__x0001__x0001__x0001_2@_x0001__x0001__x0001__x0001__x0001__x0001_0@_x0001__x0001__x0001__x0001__x0001__x0001_4@_x0001__x0001__x0001__x0001__x0001__x0001_,@_x0001__x0001__x0001__x0001__x0001_ÀR@_x0001__x0001__x0001__x0001__x0001__x0001_$@_x0001__x0001__x0001__x0001__x0001__x0001_6@_x0001__x0001__x0001__x0001__x0001__x0001_9@_x0001__x0001__x0001__x0001__x0001_R@_x0001__x0001__x0001__x0001__x0001__x0001_&amp;@_x0001__x0002__x0001__x0001__x0001__x0001__x0001__x0001_(@_x0001__x0001__x0001__x0001__x0001__x0001__x0010_@_x0001__x0001__x0001__x0001__x0001__x0001__x0014_@_x0001__x0001__x0001__x0001__x0001__x0001_6@_x0001__x0001__x0001__x0001__x0001_ÀR@_x0001__x0001__x0001__x0001__x0001__x0001__x0001_@_x0001__x0001__x0001__x0001__x0001_ÀR@_x0001__x0001__x0001__x0001__x0001_H@_x0001__x0001__x0001__x0001__x0001__x0001_A@_x0001__x0001__x0001__x0001__x0001_ÀR@_x0001__x0001__x0001__x0001__x0001_ÀR@_x0001__x0001__x0001__x0001__x0001__x0001_C@_x0001__x0001__x0001__x0001__x0001__x0001_?@_x0001__x0001__x0001__x0001__x0001_D@_x0001__x0001__x0001__x0001__x0001__x0001_1@_x0001__x0001__x0001__x0001__x0001_L@_x0001__x0001__x0001__x0001__x0001__x0001_(@_x0001__x0001__x0001__x0001__x0001_ÀR@_x0001__x0001__x0001__x0001__x0001_ÀR@_x0001__x0001__x0001__x0001__x0001_ÀR@_x0001__x0001__x0001__x0001__x0001_ÀR@_x0001__x0001__x0001__x0001__x0001_@Q@_x0001__x0001__x0001__x0001__x0001_ÀR@_x0001__x0001__x0001__x0001__x0001__x0001_C@_x0001__x0001__x0001__x0001__x0001__x0001_0@_x0001__x0001__x0001__x0001__x0001__x0001_3@_x0001__x0001__x0001__x0001__x0001_ÀR@_x0001__x0001__x0001__x0001__x0001_R@_x0001__x0001__x0001__x0001__x0001__x0001__x001C_@_x0001__x0001__x0001__x0001__x0001_M@_x0001__x0001__x0001__x0001__x0001__x0001_ @_x0001__x0001__x0001__x0001__x0001__x0002__x0001__x0001_&gt;@_x0001__x0001__x0001__x0001__x0001_ÀR@_x0001__x0001__x0001__x0001__x0001_ÀR@_x0001__x0001__x0001__x0001__x0001__x0001__x0010_@_x0001__x0001__x0001__x0001__x0001_F@_x0001__x0001__x0001__x0001__x0001__x0001__x0001_@_x0001__x0001__x0001__x0001__x0001_ÀR@_x0001__x0001__x0001__x0001__x0001_ÀR@_x0001__x0001__x0001__x0001__x0001__x0001_&lt;@_x0001__x0001__x0001__x0001__x0001_ÀR@_x0001__x0001__x0001__x0001__x0001_ÀR@_x0001__x0001__x0001__x0001__x0001__x0001_E@_x0001__x0001__x0001__x0001__x0001__x0001__x0008_@_x0001__x0001__x0001__x0001__x0001__x0001__x0014_@_x0001__x0001__x0001__x0001__x0001__x0001__x0001_@_x0001__x0001__x0001__x0001__x0001__x0001_L@_x0001__x0001__x0001__x0001__x0001__x0001__x0010_@_x0001__x0001__x0001__x0001__x0001_ÀR@_x0001__x0001__x0001__x0001__x0001_G@_x0001__x0001__x0001__x0001__x0001__x0001_2@_x0001__x0001__x0001__x0001__x0001_ÀR@_x0001__x0001__x0001__x0001__x0001_ÀR@_x0001__x0001__x0001__x0001__x0001__x0001_$@_x0001__x0001__x0001__x0001__x0001_M@_x0001__x0001__x0001__x0001__x0001_N@_x0001__x0001__x0001__x0001__x0001_I@_x0001__x0001__x0001__x0001__x0001__x0001__x0008_@_x0001__x0001__x0001__x0001__x0001__x0001_2@_x0001__x0001__x0001__x0001__x0001__x0001_=@_x0001__x0001__x0001__x0001__x0001__x0001_1@_x0001__x0001__x0001__x0001__x0001_ÀR@_x0001__x0001__x0001__x0001__x0001__x0001_$@_x0001__x0002__x0001__x0001__x0001__x0001__x0001_ÀR@_x0001__x0001__x0001__x0001__x0001_ÀR@_x0001__x0001__x0001__x0001__x0001__x0001__x0010_@_x0001__x0001__x0001__x0001__x0001__x0001_.@_x0001__x0001__x0001__x0001__x0001__x0001_ð?_x0001__x0001__x0001__x0001__x0001__x0001_&amp;@_x0001__x0001__x0001__x0001__x0001__x0001_(@_x0001__x0001__x0001__x0001__x0001__x0001_&gt;@_x0001__x0001__x0001__x0001__x0001__x0001_(@_x0001__x0001__x0001__x0001__x0001__x0001_:@_x0001__x0001__x0001__x0001__x0001_F@_x0001__x0001__x0001__x0001__x0001__x0001_&gt;@_x0001__x0001__x0001__x0001__x0001_ÀR@_x0001__x0001__x0001__x0001__x0001_C@_x0001__x0001__x0001__x0001__x0001__x0001_;@_x0001__x0001__x0001__x0001__x0001_ÀR@_x0001__x0001__x0001__x0001__x0001__x0001_A@_x0001__x0001__x0001__x0001__x0001__x0001__x0010_@_x0001__x0001__x0001__x0001__x0001__x0001_C@_x0001__x0001__x0001__x0001__x0001_ÀR@_x0001__x0001__x0001__x0001__x0001__x0001__x0010_@_x0001__x0001__x0001__x0001__x0001__x0001__x001C_@_x0001__x0001__x0001__x0001__x0001__x0001_3@_x0001__x0001__x0001__x0001__x0001__x0001_:@_x0001__x0001__x0001__x0001__x0001__x0001_,@_x0001__x0001__x0001__x0001__x0001_ÀR@_x0001__x0001__x0001__x0001__x0001__x0001_J@_x0001__x0001__x0001__x0001__x0001__x0001_ @_x0001__x0001__x0001__x0001__x0001__x0001_,@_x0001__x0001__x0001__x0001__x0001_L@_x0001__x0001__x0001__x0001__x0001_I@_x0001__x0001__x0001__x0001__x0001__x0002__x0001_ÀR@_x0001__x0001__x0001__x0001__x0001__x0001_O@_x0001__x0001__x0001__x0001__x0001__x0001_O@_x0001__x0001__x0001__x0001__x0001__x0001_$@_x0001__x0001__x0001__x0001__x0001__x0001_3@_x0001__x0001__x0001__x0001__x0001__x0001_,@_x0001__x0001__x0001__x0001__x0001_C@_x0001__x0001__x0001__x0001__x0001__x0001_*@_x0001__x0001__x0001__x0001__x0001__x0001_&amp;@_x0001__x0001__x0001__x0001__x0001__x0001_$@_x0001__x0001__x0001__x0001__x0001__x0001_8@_x0001__x0001__x0001__x0001__x0001__x0001_"@_x0001__x0001__x0001__x0001__x0001__x0001_;@_x0001__x0001__x0001__x0001__x0001_ÀR@_x0001__x0001__x0001__x0001__x0001__x0001_5@_x0001__x0001__x0001__x0001__x0001_ÀR@_x0001__x0001__x0001__x0001__x0001_ÀR@_x0001__x0001__x0001__x0001__x0001__x0001_G@_x0001__x0001__x0001__x0001__x0001__x0001_5@_x0001__x0001__x0001__x0001__x0001_ÀR@_x0001__x0001__x0001__x0001__x0001__x0001_&lt;@_x0001__x0001__x0001__x0001__x0001__x0001_,@_x0001__x0001__x0001__x0001__x0001__x0001_=@_x0001__x0001__x0001__x0001__x0001__x0001__x0018_@_x0001__x0001__x0001__x0001__x0001_ÀR@_x0001__x0001__x0001__x0001__x0001_ÀR@_x0001__x0001__x0001__x0001__x0001__x0001__x0001_@_x0001__x0001__x0001__x0001__x0001__x0001_ @_x0001__x0001__x0001__x0001__x0001__x0001_ð?_x0001__x0001__x0001__x0001__x0001__x0001_&lt;@_x0001__x0001__x0001__x0001__x0001__x0001_&amp;@_x0001__x0001__x0001__x0001__x0001_ÀR@_x0001__x0002__x0001__x0001__x0001__x0001__x0001__x0001_*@_x0001__x0001__x0001__x0001__x0001__x0001_.@_x0001__x0001__x0001__x0001__x0001_@@_x0001__x0001__x0001__x0001__x0001__x0001_"@_x0001__x0001__x0001__x0001__x0001_ÀR@_x0001__x0001__x0001__x0001__x0001_ÀR@_x0001__x0001__x0001__x0001__x0001__x0001_M@_x0001__x0001__x0001__x0001__x0001_J@_x0001__x0001__x0001__x0001__x0001__x0001__x0010_@_x0001__x0001__x0001__x0001__x0001_ÀR@_x0001__x0001__x0001__x0001__x0001__x0001_,@_x0001__x0001__x0001__x0001__x0001__x0001_&gt;@_x0001__x0001__x0001__x0001__x0001__x0001_8@_x0001__x0001__x0001__x0001__x0001__x0001_H@_x0001__x0001__x0001__x0001__x0001__x0001_P@_x0001__x0001__x0001__x0001__x0001__x0001_"@_x0001__x0001__x0001__x0001__x0001_ÀR@_x0001__x0001__x0001__x0001__x0001_ÀR@_x0001__x0001__x0001__x0001__x0001__x0001__x0014_@_x0001__x0001__x0001__x0001__x0001_ÀR@_x0001__x0001__x0001__x0001__x0001__x0001_;@_x0001__x0001__x0001__x0001__x0001__x0001__x0014_@_x0001__x0001__x0001__x0001__x0001__x0001_$@_x0001__x0001__x0001__x0001__x0001__x0001_"@_x0001__x0001__x0001__x0001__x0001__x0001_*@_x0001__x0001__x0001__x0001__x0001__x0001_,@_x0001__x0001__x0001__x0001__x0001__x0001_8@_x0001__x0001__x0001__x0001__x0001_ÀR@_x0001__x0001__x0001__x0001__x0001__x0001_(@_x0001__x0001__x0001__x0001__x0001__x0001_?@_x0001__x0001__x0001__x0001__x0001_ÀR@_x0001__x0001__x0001__x0001__x0001__x0002__x0001__x0001_;@_x0001__x0001__x0001__x0001__x0001__x0001_P@_x0001__x0001__x0001__x0001__x0001__x0001__x0014_@_x0001__x0001__x0001__x0001__x0001__x0001__x0008_@_x0001__x0001__x0001__x0001__x0001__x0001_@@_x0001__x0001__x0001__x0001__x0001_ÀR@_x0001__x0001__x0001__x0001__x0001__x0001_L@_x0001__x0001__x0001__x0001__x0001_ÀR@_x0001__x0001__x0001__x0001__x0001__x0001__x0014_@_x0001__x0001__x0001__x0001__x0001__x0001_0@_x0001__x0001__x0001__x0001__x0001__x0001_K@_x0001__x0001__x0001__x0001__x0001__x0001__x0008_@_x0001__x0001__x0001__x0001__x0001__x0001__x0001_@_x0001__x0001__x0001__x0001__x0001__x0001_A@_x0001__x0001__x0001__x0001__x0001__x0001_(@_x0001__x0001__x0001__x0001__x0001__x0001_ @_x0001__x0001__x0001__x0001__x0001__x0001_6@_x0001__x0001__x0001__x0001__x0001__x0001_3@_x0001__x0001__x0001__x0001__x0001__x0001_&lt;@_x0001__x0001__x0001__x0001__x0001_E@_x0001__x0001__x0001__x0001__x0001__x0001_@@_x0001__x0001__x0001__x0001__x0001__x0001__x0010_@_x0001__x0001__x0001__x0001__x0001__x0001_1@_x0001__x0001__x0001__x0001__x0001__x0001_,@_x0001__x0001__x0001__x0001__x0001__x0001__x0001_@_x0001__x0001__x0001__x0001__x0001__x0001_$@_x0001__x0001__x0001__x0001__x0001__x0001_9@_x0001__x0001__x0001__x0001__x0001__x0001_E@_x0001__x0001__x0001__x0001__x0001__x0001_0@_x0001__x0001__x0001__x0001__x0001__x0001__x0010_@_x0001__x0001__x0001__x0001__x0001__x0001__x0008_@_x0001__x0001__x0001__x0001__x0001__x0001_=@_x0001__x0002__x0001__x0001__x0001__x0001__x0001__x0001_1@_x0001__x0001__x0001__x0001__x0001__x0001_D@_x0001__x0001__x0001__x0001__x0001__x0001_&amp;@_x0001__x0001__x0001__x0001__x0001_ÀR@_x0001__x0001__x0001__x0001__x0001_F@_x0001__x0001__x0001__x0001__x0001__x0001__x0008_@_x0001__x0001__x0001__x0001__x0001_ÀR@_x0001__x0001__x0001__x0001__x0001__x0001_G@_x0001__x0001__x0001__x0001__x0001__x0001_$@_x0001__x0001__x0001__x0001__x0001__x0001_H@_x0001__x0001__x0001__x0001__x0001_ÀR@_x0001__x0001__x0001__x0001__x0001__x0001_0@_x0001__x0001__x0001__x0001__x0001_ÀR@_x0001__x0001__x0001__x0001__x0001_ÀR@_x0001__x0001__x0001__x0001__x0001__x0001__x001C_@_x0001__x0001__x0001__x0001__x0001__x0001_1@_x0001__x0001__x0001__x0001__x0001__x0001_2@_x0001__x0001__x0001__x0001__x0001__x0001_$@_x0001__x0001__x0001__x0001__x0001__x0001_6@_x0001__x0001__x0001__x0001__x0001__x0001_4@_x0001__x0001__x0001__x0001__x0001__x0001__x001C_@_x0001__x0001__x0001__x0001__x0001_ÀR@_x0001__x0001__x0001__x0001__x0001__x0001_5@_x0001__x0001__x0001__x0001__x0001_ÀR@_x0001__x0001__x0001__x0001__x0001__x0001_I@_x0001__x0001__x0001__x0001__x0001_ÀR@_x0001__x0001__x0001__x0001__x0001__x0001__x0001_@_x0001__x0001__x0001__x0001__x0001__x0001_C@_x0001__x0001__x0001__x0001__x0001__x0001_=@_x0001__x0001__x0001__x0001__x0001__x0001__x0018_@_x0001__x0001__x0001__x0001__x0001__x0001_8@_x0001__x0001__x0001__x0001__x0001__x0002__x0001__x0001_A@_x0001__x0001__x0001__x0001__x0001_ÀR@_x0001__x0001__x0001__x0001__x0001__x0001_(@_x0001__x0001__x0001__x0001__x0001_C@_x0001__x0001__x0001__x0001__x0001__x0001_.@_x0001__x0001__x0001__x0001__x0001_G@_x0001__x0001__x0001__x0001__x0001_ÀR@_x0001__x0001__x0001__x0001__x0001_@Q@_x0001__x0001__x0001__x0001__x0001__x0001_:@_x0001__x0001__x0001__x0001__x0001__x0001_1@_x0001__x0001__x0001__x0001__x0001__x0001_(@_x0001__x0001__x0001__x0001__x0001__x0001_"@_x0001__x0001__x0001__x0001__x0001_ÀR@_x0001__x0001__x0001__x0001__x0001__x0001_D@_x0001__x0001__x0001__x0001__x0001__x0001__x0001_@_x0001__x0001__x0001__x0001__x0001__x0001_ð?_x0001__x0001__x0001__x0001__x0001__x0001_"@_x0001__x0001__x0001__x0001__x0001__x0001_7@_x0001__x0001__x0001__x0001__x0001_ÀR@_x0001__x0001__x0001__x0001__x0001_L@_x0001__x0001__x0001__x0001__x0001__x0001_I@_x0001__x0001__x0001__x0001__x0001__x0001_&amp;@_x0001__x0001__x0001__x0001__x0001_ÀR@_x0001__x0001__x0001__x0001__x0001__x0001_&gt;@_x0001__x0001__x0001__x0001__x0001__x0001_0@_x0001__x0001__x0001__x0001__x0001__x0001_,@_x0001__x0001__x0001__x0001__x0001__x0001_7@_x0001__x0001__x0001__x0001__x0001__x0001__x001C_@_x0001__x0001__x0001__x0001__x0001__x0001_0@_x0001__x0001__x0001__x0001__x0001__x0001__x0001_@_x0001__x0001__x0001__x0001__x0001__x0001_"@_x0001__x0001__x0001__x0001__x0001_E@_x0001__x0002__x0001__x0001__x0001__x0001__x0001__x0001_8@_x0001__x0001__x0001__x0001__x0001__x0001_2@_x0001__x0001__x0001__x0001__x0001__x0001_ @_x0001__x0001__x0001__x0001__x0001_N@_x0001__x0001__x0001__x0001__x0001_ÀR@_x0001__x0001__x0001__x0001__x0001__x0001_8@_x0001__x0001__x0001__x0001__x0001__x0001_2@_x0001__x0001__x0001__x0001__x0001_ÀR@_x0001__x0001__x0001__x0001__x0001__x0001__x001C_@_x0001__x0001__x0001__x0001__x0001_ÀR@_x0001__x0001__x0001__x0001__x0001__x0001__x0018_@_x0001__x0001__x0001__x0001__x0001_E@_x0001__x0001__x0001__x0001__x0001__x0001_2@_x0001__x0001__x0001__x0001__x0001__x0001_&amp;@_x0001__x0001__x0001__x0001__x0001__x0001__x0008_@_x0001__x0001__x0001__x0001__x0001__x0001_L@_x0001__x0001__x0001__x0001__x0001_ÀR@_x0001__x0001__x0001__x0001__x0001_ÀR@_x0001__x0001__x0001__x0001__x0001__x0001_(@_x0001__x0001__x0001__x0001__x0001_ÀR@_x0001__x0001__x0001__x0001__x0001__x0001__x0008_@_x0001__x0001__x0001__x0001__x0001__x0001_:@_x0001__x0001__x0001__x0001__x0001_ÀR@_x0001__x0001__x0001__x0001__x0001__x0001_,@_x0001__x0001__x0001__x0001__x0001_M@_x0001__x0001__x0001__x0001__x0001_@P@_x0001__x0001__x0001__x0001__x0001__x0001_(@_x0001__x0001__x0001__x0001__x0001__x0001_=@_x0001__x0001__x0001__x0001__x0001_ÀR@_x0001__x0001__x0001__x0001__x0001__x0001_2@_x0001__x0001__x0001__x0001__x0001_ÀR@_x0001__x0001__x0001__x0001__x0001__x0002__x0001_ÀR@_x0001__x0001__x0001__x0001__x0001_R@_x0001__x0001__x0001__x0001__x0001__x0001_(@_x0001__x0001__x0001__x0001__x0001_ÀR@_x0001__x0001__x0001__x0001__x0001__x0001_9@_x0001__x0001__x0001__x0001__x0001__x0001_$@_x0001__x0001__x0001__x0001__x0001__x0001_&lt;@_x0001__x0001__x0001__x0001__x0001__x0001_*@_x0001__x0001__x0001__x0001__x0001_E@_x0001__x0001__x0001__x0001__x0001_ÀR@_x0001__x0001__x0001__x0001__x0001_F@_x0001__x0001__x0001__x0001__x0001_ÀR@_x0001__x0001__x0001__x0001__x0001__x0001_8@_x0001__x0001__x0001__x0001__x0001_D@_x0001__x0001__x0001__x0001__x0001__x0001_;@_x0001__x0001__x0001__x0001__x0001_ÀR@_x0001__x0001__x0001__x0001__x0001_ÀR@_x0001__x0001__x0001__x0001__x0001_@@_x0001__x0001__x0001__x0001__x0001_ÀR@_x0001__x0001__x0001__x0001__x0001__x0001_D@_x0001__x0001__x0001__x0001__x0001__x0001_D@_x0001__x0001__x0001__x0001__x0001_ÀR@_x0001__x0001__x0001__x0001__x0001_ÀR@_x0001__x0001__x0001__x0001__x0001__x0001__x0014_@_x0001__x0001__x0001__x0001__x0001__x0001_M@_x0001__x0001__x0001__x0001__x0001_ÀR@_x0001__x0001__x0001__x0001__x0001__x0001__x0001_@_x0001__x0001__x0001__x0001__x0001__x0001_.@_x0001__x0001__x0001__x0001__x0001__x0001_K@_x0001__x0001__x0001__x0001__x0001_@P@_x0001__x0001__x0001__x0001__x0001__x0001_"@_x0001__x0001__x0001__x0001__x0001_ÀR@_x0001__x0002__x0001__x0001__x0001__x0001__x0001__x0001_:@_x0001__x0001__x0001__x0001__x0001__x0001_,@_x0001__x0001__x0001__x0001__x0001__x0001_0@_x0001__x0001__x0001__x0001__x0001__x0001_A@_x0001__x0001__x0001__x0001__x0001__x0001_A@_x0001__x0001__x0001__x0001__x0001__x0001_*@_x0001__x0001__x0001__x0001__x0001__x0001_.@_x0001__x0001__x0001__x0001__x0001_ÀR@_x0001__x0001__x0001__x0001__x0001__x0001_E@_x0001__x0001__x0001__x0001__x0001_C@_x0001__x0001__x0001__x0001__x0001__x0001_&amp;@_x0001__x0001__x0001__x0001__x0001_ÀR@_x0001__x0001__x0001__x0001__x0001__x0001_?@_x0001__x0001__x0001__x0001__x0001__x0001_1@_x0001__x0001__x0001__x0001__x0001_ÀR@_x0001__x0001__x0001__x0001__x0001_ÀR@_x0001__x0001__x0001__x0001__x0001__x0001__x0008_@_x0001__x0001__x0001__x0001__x0001_ÀR@_x0001__x0001__x0001__x0001__x0001__x0001_7@_x0001__x0001__x0001__x0001__x0001__x0001_*@_x0001__x0001__x0001__x0001__x0001_ÀR@_x0001__x0001__x0001__x0001__x0001__x0001_3@_x0001__x0001__x0001__x0001__x0001__x0001_.@_x0001__x0001__x0001__x0001__x0001__x0001_.@_x0001__x0001__x0001__x0001__x0001__x0001_=@_x0001__x0001__x0001__x0001__x0001__x0001__x0018_@_x0001__x0001__x0001__x0001__x0001__x0001_C@_x0001__x0001__x0001__x0001__x0001__x0001__x0014_@_x0001__x0001__x0001__x0001__x0001_O@_x0001__x0001__x0001__x0001__x0001__x0001__x0018_@_x0001__x0001__x0001__x0001__x0001_@@_x0001__x0001__x0001__x0001__x0001__x0002__x0001__x0001_5@_x0001__x0001__x0001__x0001__x0001_G@_x0001__x0001__x0001__x0001__x0001_ÀR@_x0001__x0001__x0001__x0001__x0001_ÀR@_x0001__x0001__x0001__x0001__x0001_P@_x0001__x0001__x0001__x0001__x0001_ÀR@_x0001__x0001__x0001__x0001__x0001_M@_x0001__x0001__x0001__x0001__x0001_ÀR@_x0001__x0001__x0001__x0001__x0001__x0001_&amp;@_x0001__x0001__x0001__x0001__x0001__x0001_3@_x0001__x0001__x0001__x0001__x0001_ÀR@_x0001__x0001__x0001__x0001__x0001__x0001_8@_x0001__x0001__x0001__x0001__x0001__x0001_ @_x0001__x0001__x0001__x0001__x0001__x0001_;@_x0001__x0001__x0001__x0001__x0001__x0001_C@_x0001__x0001__x0001__x0001__x0001_ÀR@_x0001__x0001__x0001__x0001__x0001_ÀR@_x0001__x0001__x0001__x0001__x0001__x0001_:@_x0001__x0001__x0001__x0001__x0001__x0001__x0010_@_x0001__x0001__x0001__x0001__x0001__x0001__x0010_@_x0001__x0001__x0001__x0001__x0001_ÀR@_x0001__x0001__x0001__x0001__x0001__x0001_4@_x0001__x0001__x0001__x0001__x0001_G@_x0001__x0001__x0001__x0001__x0001__x0001_3@_x0001__x0001__x0001__x0001__x0001_ÀR@_x0001__x0001__x0001__x0001__x0001__x0001_&amp;@_x0001__x0001__x0001__x0001__x0001__x0001_&lt;@_x0001__x0001__x0001__x0001__x0001__x0001__x0010_@_x0001__x0001__x0001__x0001__x0001__x0001_@@_x0001__x0001__x0001__x0001__x0001__x0001_0@_x0001__x0001__x0001__x0001__x0001__x0001_2@_x0001__x0001__x0001__x0001__x0001_J@_x0001__x0002__x0001__x0001__x0001__x0001__x0001__x0001_.@_x0001__x0001__x0001__x0001__x0001_R@_x0001__x0001__x0001__x0001__x0001_ÀR@_x0001__x0001__x0001__x0001__x0001__x0001_4@_x0001__x0001__x0001__x0001__x0001_@P@_x0001__x0001__x0001__x0001__x0001__x0001_&lt;@_x0001__x0001__x0001__x0001__x0001__x0001_8@_x0001__x0001__x0001__x0001__x0001__x0001_ @_x0001__x0001__x0001__x0001__x0001__x0001_5@_x0001__x0001__x0001__x0001__x0001__x0001_C@_x0001__x0001__x0001__x0001__x0001__x0001__x001C_@_x0001__x0001__x0001__x0001__x0001_ÀR@_x0001__x0001__x0001__x0001__x0001__x0001_C@_x0001__x0001__x0001__x0001__x0001__x0001_7@_x0001__x0001__x0001__x0001__x0001__x0001_0@_x0001__x0001__x0001__x0001__x0001__x0001_L@_x0001__x0001__x0001__x0001__x0001_ÀR@_x0001__x0001__x0001__x0001__x0001__x0001_$@_x0001__x0001__x0001__x0001__x0001_L@_x0001__x0001__x0001__x0001__x0001__x0001_*@_x0001__x0001__x0001__x0001__x0001_ÀR@_x0001__x0001__x0001__x0001__x0001_F@_x0001__x0001__x0001__x0001__x0001__x0001_$@_x0001__x0001__x0001__x0001__x0001__x0001__x0014_@_x0001__x0001__x0001__x0001__x0001_E@_x0001__x0001__x0001__x0001__x0001__x0001_F@_x0001__x0001__x0001__x0001__x0001__x0001__x0014_@_x0001__x0001__x0001__x0001__x0001_G@_x0001__x0001__x0001__x0001__x0001_ÀR@_x0001__x0001__x0001__x0001__x0001__x0001_6@_x0001__x0001__x0001__x0001__x0001__x0001_=@_x0001__x0001__x0001__x0001__x0001__x0002__x0001__x0001_$@_x0001__x0001__x0001__x0001__x0001_ÀR@_x0001__x0001__x0001__x0001__x0001__x0001_A@_x0001__x0001__x0001__x0001__x0001_ÀR@_x0001__x0001__x0001__x0001__x0001__x0001_A@_x0001__x0001__x0001__x0001__x0001_C@_x0001__x0001__x0001__x0001__x0001__x0001_(@_x0001__x0001__x0001__x0001__x0001__x0001_.@_x0001__x0001__x0001__x0001__x0001_H@_x0001__x0001__x0001__x0001__x0001__x0001_C@_x0001__x0001__x0001__x0001__x0001_ÀR@_x0001__x0001__x0001__x0001__x0001_ÀR@_x0001__x0001__x0001__x0001__x0001_N@_x0001__x0001__x0001__x0001__x0001_F@_x0001__x0001__x0001__x0001__x0001__x0001_&amp;@_x0001__x0001__x0001__x0001__x0001__x0001_=@_x0001__x0001__x0001__x0001__x0001__x0001_J@_x0001__x0001__x0001__x0001__x0001__x0001_.@_x0001__x0001__x0001__x0001__x0001__x0001_1@_x0001__x0001__x0001__x0001__x0001_@@_x0001__x0001__x0001__x0001__x0001__x0001_7@_x0001__x0001__x0001__x0001__x0001__x0001_ @_x0001__x0001__x0001__x0001__x0001_E@_x0001__x0001__x0001__x0001__x0001_ÀR@_x0001__x0001__x0001__x0001__x0001__x0001_"@_x0001__x0001__x0001__x0001__x0001__x0001_ð?_x0001__x0001__x0001__x0001__x0001_ÀR@_x0001__x0001__x0001__x0001__x0001__x0001__x0010_@_x0001__x0001__x0001__x0001__x0001__x0001_&amp;@_x0001__x0001__x0001__x0001__x0001__x0001_,@_x0001__x0001__x0001__x0001__x0001__x0001_Q@_x0001__x0001__x0001__x0001__x0001__x0001_*@_x0001__x0002__x0001__x0001__x0001__x0001__x0001__x0001_.@_x0001__x0001__x0001__x0001__x0001_ÀR@_x0001__x0001__x0001__x0001__x0001__x0001_(@_x0001__x0001__x0001__x0001__x0001__x0001_.@_x0001__x0001__x0001__x0001__x0001_ÀR@_x0001__x0001__x0001__x0001__x0001_E@_x0001__x0001__x0001__x0001__x0001__x0001_F@_x0001__x0001__x0001__x0001__x0001__x0001__x0010_@_x0001__x0001__x0001__x0001__x0001__x0001__x001C_@_x0001__x0001__x0001__x0001__x0001__x0001_9@_x0001__x0001__x0001__x0001__x0001__x0001_J@_x0001__x0001__x0001__x0001__x0001__x0001_7@_x0001__x0001__x0001__x0001__x0001__x0001_"@_x0001__x0001__x0001__x0001__x0001_ÀP@_x0001__x0001__x0001__x0001__x0001__x0001__x0008_@_x0001__x0001__x0001__x0001__x0001__x0001__x0001_@_x0001__x0001__x0001__x0001__x0001__x0001_A@_x0001__x0001__x0001__x0001__x0001_ÀR@_x0001__x0001__x0001__x0001__x0001_ÀR@_x0001__x0001__x0001__x0001__x0001__x0001_ @_x0001__x0001__x0001__x0001__x0001__x0001__x0008_@_x0001__x0001__x0001__x0001__x0001__x0001_$@_x0001__x0001__x0001__x0001__x0001__x0001_ @_x0001__x0001__x0001__x0001__x0001__x0001_6@_x0001__x0001__x0001__x0001__x0001__x0001_"@_x0001__x0001__x0001__x0001__x0001__x0001_A@_x0001__x0001__x0001__x0001__x0001_ÀR@_x0001__x0001__x0001__x0001__x0001_P@_x0001__x0001__x0001__x0001__x0001_ÀR@_x0001__x0001__x0001__x0001__x0001__x0001_"@_x0001__x0001__x0001__x0001__x0001__x0001_*@_x0001__x0001__x0001__x0001__x0001__x0002__x0001_E@_x0001__x0001__x0001__x0001__x0001_K@_x0001__x0001__x0001__x0001__x0001__x0001_,@_x0001__x0001__x0001__x0001__x0001__x0001__x0001_@_x0001__x0001__x0001__x0001__x0001__x0001_2@_x0001__x0001__x0001__x0001__x0001_ÀR@_x0001__x0001__x0001__x0001__x0001__x0001_:@_x0001__x0001__x0001__x0001__x0001_ÀR@_x0001__x0001__x0001__x0001__x0001__x0001_ @_x0001__x0001__x0001__x0001__x0001_ÀR@_x0001__x0001__x0001__x0001__x0001__x0001_?@_x0001__x0001__x0001__x0001__x0001__x0001__x0010_@_x0001__x0001__x0001__x0001__x0001__x0001_;@_x0001__x0001__x0001__x0001__x0001_H@_x0001__x0001__x0001__x0001__x0001_ÀR@_x0001__x0001__x0001__x0001__x0001__x0001_&gt;@_x0001__x0001__x0001__x0001__x0001__x0001_ @_x0001__x0001__x0001__x0001__x0001__x0001_"@_x0001__x0001__x0001__x0001__x0001__x0001_4@_x0001__x0001__x0001__x0001__x0001__x0001_G@_x0001__x0001__x0001__x0001__x0001_ÀR@_x0001__x0001__x0001__x0001__x0001__x0001__x0008_@_x0001__x0001__x0001__x0001__x0001_ÀR@_x0001__x0001__x0001__x0001__x0001__x0001_4@_x0001__x0001__x0001__x0001__x0001__x0001_4@_x0001__x0001__x0001__x0001__x0001__x0001_3@_x0001__x0001__x0001__x0001__x0001__x0001_:@_x0001__x0001__x0001__x0001__x0001__x0001_&gt;@_x0001__x0001__x0001__x0001__x0001__x0001_2@_x0001__x0001__x0001__x0001__x0001__x0001_2@_x0001__x0001__x0001__x0001__x0001__x0001_4@_x0001__x0001__x0001__x0001__x0001_ÀR@_x0001__x0002__x0001__x0001__x0001__x0001__x0001__x0001_$@_x0001__x0001__x0001__x0001__x0001__x0001_1@_x0001__x0001__x0001__x0001__x0001_E@_x0001__x0001__x0001__x0001__x0001__x0001_C@_x0001__x0001__x0001__x0001__x0001__x0001_.@_x0001__x0001__x0001__x0001__x0001__x0001_C@_x0001__x0001__x0001__x0001__x0001__x0001__x0018_@_x0001__x0001__x0001__x0001__x0001__x0001_"@_x0001__x0001__x0001__x0001__x0001_ÀR@_x0001__x0001__x0001__x0001__x0001_ÀR@_x0001__x0001__x0001__x0001__x0001_ÀR@_x0001__x0001__x0001__x0001__x0001_H@_x0001__x0001__x0001__x0001__x0001__x0001_D@_x0001__x0001__x0001__x0001__x0001__x0001_$@_x0001__x0001__x0001__x0001__x0001__x0001_E@_x0001__x0001__x0001__x0001__x0001__x0001__x0001_@_x0001__x0001__x0001__x0001__x0001__x0001__x0018_@_x0001__x0001__x0001__x0001__x0001_ÀR@_x0001__x0001__x0001__x0001__x0001_ÀR@_x0001__x0001__x0001__x0001__x0001_E@_x0001__x0001__x0001__x0001__x0001__x0001_@@_x0001__x0001__x0001__x0001__x0001__x0001__x0014_@_x0001__x0001__x0001__x0001__x0001__x0001_6@_x0001__x0001__x0001__x0001__x0001__x0001_$@_x0001__x0001__x0001__x0001__x0001_ÀR@_x0001__x0001__x0001__x0001__x0001__x0001__x0018_@_x0001__x0001__x0001__x0001__x0001_F@_x0001__x0001__x0001__x0001__x0001_ÀR@_x0001__x0001__x0001__x0001__x0001__x0001_1@_x0001__x0001__x0001__x0001__x0001__x0001_&gt;@_x0001__x0001__x0001__x0001__x0001_ÀR@_x0001__x0001__x0001__x0001__x0001__x0002__x0001__x0001_;@_x0001__x0001__x0001__x0001__x0001_ÀR@_x0001__x0001__x0001__x0001__x0001__x0001_3@_x0001__x0001__x0001__x0001__x0001__x0001_ @_x0001__x0001__x0001__x0001__x0001__x0001__x0018_@_x0001__x0001__x0001__x0001__x0001_ÀR@_x0001__x0001__x0001__x0001__x0001__x0001_5@_x0001__x0001__x0001__x0001__x0001__x0001_P@_x0001__x0001__x0001__x0001__x0001__x0001_.@_x0001__x0001__x0001__x0001__x0001_ÀR@_x0001__x0001__x0001__x0001__x0001__x0001_ @_x0001__x0001__x0001__x0001__x0001_ÀR@_x0001__x0001__x0001__x0001__x0001__x0001_;@_x0001__x0001__x0001__x0001__x0001_ÀR@_x0001__x0001__x0001__x0001__x0001__x0001__x0001_@_x0001__x0001__x0001__x0001__x0001__x0001_:@_x0001__x0001__x0001__x0001__x0001__x0001_$@_x0001__x0001__x0001__x0001__x0001__x0001__x0014_@_x0001__x0001__x0001__x0001__x0001_J@_x0001__x0001__x0001__x0001__x0001__x0001_L@_x0001__x0001__x0001__x0001__x0001_ÀR@_x0001__x0001__x0001__x0001__x0001__x0001_$@_x0001__x0001__x0001__x0001__x0001__x0001_*@_x0001__x0001__x0001__x0001__x0001__x0001_ @_x0001__x0001__x0001__x0001__x0001__x0001_9@_x0001__x0001__x0001__x0001__x0001_ÀR@_x0001__x0001__x0001__x0001__x0001__x0001_ @_x0001__x0001__x0001__x0001__x0001__x0001_:@_x0001__x0001__x0001__x0001__x0001_F@_x0001__x0001__x0001__x0001__x0001_ÀR@_x0001__x0001__x0001__x0001__x0001_ÀR@_x0001__x0001__x0001__x0001__x0001__x0001_&amp;@_x0001__x0002__x0001__x0001__x0001__x0001__x0001_ÀR@_x0001__x0001__x0001__x0001__x0001__x0001_,@_x0001__x0001__x0001__x0001__x0001_ÀR@_x0001__x0001__x0001__x0001__x0001__x0001__x001C_@_x0001__x0001__x0001__x0001__x0001_ÀR@_x0001__x0001__x0001__x0001__x0001__x0001__x0008_@_x0001__x0001__x0001__x0001__x0001_D@_x0001__x0001__x0001__x0001__x0001__x0001__x001C_@_x0001__x0001__x0001__x0001__x0001__x0001_0@_x0001__x0001__x0001__x0001__x0001_ÀR@_x0001__x0001__x0001__x0001__x0001__x0001__x001C_@_x0001__x0001__x0001__x0001__x0001_ÀR@_x0001__x0001__x0001__x0001__x0001_ÀR@_x0001__x0001__x0001__x0001__x0001__x0001_ @_x0001__x0001__x0001__x0001__x0001_ÀR@_x0001__x0001__x0001__x0001__x0001__x0001__x0010_@_x0001__x0001__x0001__x0001__x0001_ÀR@_x0001__x0001__x0001__x0001__x0001__x0001_(@_x0001__x0001__x0001__x0001__x0001__x0001__x0010_@_x0001__x0001__x0001__x0001__x0001__x0001__x0014_@_x0001__x0001__x0001__x0001__x0001__x0001_N@_x0001__x0001__x0001__x0001__x0001__x0001_Q@_x0001__x0001__x0001__x0001__x0001_ÀR@_x0001__x0001__x0001__x0001__x0001__x0001_9@_x0001__x0001__x0001__x0001__x0001__x0001_ @_x0001__x0001__x0001__x0001__x0001_ÀR@_x0001__x0001__x0001__x0001__x0001__x0001_$@_x0001__x0001__x0001__x0001__x0001_ÀR@_x0001__x0001__x0001__x0001__x0001__x0001_6@_x0001__x0001__x0001__x0001__x0001_ÀR@_x0001__x0001__x0001__x0001__x0001_@Q@_x0001__x0001__x0001__x0001__x0001__x0002__x0001__x0001_*@_x0001__x0001__x0001__x0001__x0001__x0001_&amp;@_x0001__x0001__x0001__x0001__x0001__x0001_(@_x0001__x0001__x0001__x0001__x0001_ÀR@_x0001__x0001__x0001__x0001__x0001__x0001_3@_x0001__x0001__x0001__x0001__x0001_ÀR@_x0001__x0001__x0001__x0001__x0001__x0001__x0018_@_x0001__x0001__x0001__x0001__x0001__x0001_"@_x0001__x0001__x0001__x0001__x0001_ÀR@_x0001__x0001__x0001__x0001__x0001__x0001__x0018_@_x0001__x0001__x0001__x0001__x0001_ÀR@_x0001__x0001__x0001__x0001__x0001__x0001_9@_x0001__x0001__x0001__x0001__x0001_ÀR@_x0001__x0001__x0001__x0001__x0001_ÀR@_x0001__x0001__x0001__x0001__x0001__x0001_(@_x0001__x0001__x0001__x0001__x0001__x0001_$@_x0001__x0001__x0001__x0001__x0001_ÀR@_x0001__x0001__x0001__x0001__x0001__x0001_J@_x0001__x0001__x0001__x0001__x0001__x0001_(@_x0001__x0001__x0001__x0001__x0001__x0001__x0008_@_x0001__x0001__x0001__x0001__x0001__x0001_:@_x0001__x0001__x0001__x0001__x0001__x0001__x0014_@_x0001__x0001__x0001__x0001__x0001__x0001_9@_x0001__x0001__x0001__x0001__x0001_@@_x0001__x0001__x0001__x0001__x0001__x0001__x0008_@_x0001__x0001__x0001__x0001__x0001__x0001_$@_x0001__x0001__x0001__x0001__x0001__x0001_I@_x0001__x0001__x0001__x0001__x0001__x0001_=@_x0001__x0001__x0001__x0001__x0001_ÀR@_x0001__x0001__x0001__x0001__x0001__x0001__x0010_@_x0001__x0001__x0001__x0001__x0001__x0001_7@_x0001__x0001__x0001__x0001__x0001__x0001_@@_x0001__x0002__x0001__x0001__x0001__x0001__x0001__x0001_@@_x0001__x0001__x0001__x0001__x0001__x0001_F@_x0001__x0001__x0001__x0001__x0001__x0001__x0008_@_x0001__x0001__x0001__x0001__x0001_N@_x0001__x0001__x0001__x0001__x0001__x0001_7@_x0001__x0001__x0001__x0001__x0001_@@_x0001__x0001__x0001__x0001__x0001__x0001_&lt;@_x0001__x0001__x0001__x0001__x0001_L@_x0001__x0001__x0001__x0001__x0001_@Q@_x0001__x0001__x0001__x0001__x0001__x0001_H@_x0001__x0001__x0001__x0001__x0001_ÀP@_x0001__x0001__x0001__x0001__x0001__x0001_"@_x0001__x0001__x0001__x0001__x0001__x0001_A@_x0001__x0001__x0001__x0001__x0001__x0001_7@_x0001__x0001__x0001__x0001__x0001__x0001_;@_x0001__x0001__x0001__x0001__x0001__x0001_$@_x0001__x0001__x0001__x0001__x0001_ÀR@_x0001__x0001__x0001__x0001__x0001__x0001_:@_x0001__x0001__x0001__x0001__x0001__x0001__x0018_@_x0001__x0001__x0001__x0001__x0001_J@_x0001__x0001__x0001__x0001__x0001__x0001_4@_x0001__x0001__x0001__x0001__x0001_ÀR@_x0001__x0001__x0001__x0001__x0001__x0001__x001C_@_x0001__x0001__x0001__x0001__x0001_ÀR@_x0001__x0001__x0001__x0001__x0001__x0001_E@_x0001__x0001__x0001__x0001__x0001_ÀR@_x0001__x0001__x0001__x0001__x0001__x0001_A@_x0001__x0001__x0001__x0001__x0001__x0001_"@_x0001__x0001__x0001__x0001__x0001__x0001_8@_x0001__x0001__x0001__x0001__x0001__x0001_E@_x0001__x0001__x0001__x0001__x0001_I@_x0001__x0001__x0001__x0001__x0001__x0002__x0001_@@_x0001__x0001__x0001__x0001__x0001_ÀR@_x0001__x0001__x0001__x0001__x0001_ÀR@_x0001__x0001__x0001__x0001__x0001__x0001_A@_x0001__x0001__x0001__x0001__x0001__x0001_&lt;@_x0001__x0001__x0001__x0001__x0001__x0001_@@_x0001__x0001__x0001__x0001__x0001__x0001__x0018_@_x0001__x0001__x0001__x0001__x0001__x0001__x0014_@_x0001__x0001__x0001__x0001__x0001_ÀR@_x0001__x0001__x0001__x0001__x0001__x0001_J@_x0001__x0001__x0001__x0001__x0001__x0001_,@_x0001__x0001__x0001__x0001__x0001__x0001_&amp;@_x0001__x0001__x0001__x0001__x0001__x0001_L@_x0001__x0001__x0001__x0001__x0001__x0001__x0001_@_x0001__x0001__x0001__x0001__x0001__x0001_5@_x0001__x0001__x0001__x0001__x0001__x0001__x0001_@_x0001__x0001__x0001__x0001__x0001__x0001__x001C_@_x0001__x0001__x0001__x0001__x0001_ÀR@_x0001__x0001__x0001__x0001__x0001__x0001__x0008_@_x0001__x0001__x0001__x0001__x0001_ÀR@_x0001__x0001__x0001__x0001__x0001__x0001_&amp;@_x0001__x0001__x0001__x0001__x0001__x0001_P@_x0001__x0001__x0001__x0001__x0001__x0001_3@_x0001__x0001__x0001__x0001__x0001__x0001_ @_x0001__x0001__x0001__x0001__x0001__x0001_=@_x0001__x0001__x0001__x0001__x0001_D@_x0001__x0001__x0001__x0001__x0001__x0001_L@_x0001__x0001__x0001__x0001__x0001__x0001__x0018_@_x0001__x0001__x0001__x0001__x0001_ÀR@_x0001__x0001__x0001__x0001__x0001_ÀR@_x0001__x0001__x0001__x0001__x0001_ÀR@_x0001__x0001__x0001__x0001__x0001__x0001__x0018_@_x0001__x0002__x0001__x0001__x0001__x0001__x0001__x0001_3@_x0001__x0001__x0001__x0001__x0001__x0001_0@_x0001__x0001__x0001__x0001__x0001_P@_x0001__x0001__x0001__x0001__x0001_ÀR@_x0001__x0001__x0001__x0001__x0001_ÀR@_x0001__x0001__x0001__x0001__x0001__x0001__x0008_@_x0001__x0001__x0001__x0001__x0001__x0001__x001C_@_x0001__x0001__x0001__x0001__x0001_ÀR@_x0001__x0001__x0001__x0001__x0001__x0001__x001C_@_x0001__x0001__x0001__x0001__x0001__x0001_7@_x0001__x0001__x0001__x0001__x0001_ÀR@_x0001__x0001__x0001__x0001__x0001__x0001_?@_x0001__x0001__x0001__x0001__x0001_@@_x0001__x0001__x0001__x0001__x0001__x0001_2@_x0001__x0001__x0001__x0001__x0001_ÀR@_x0001__x0001__x0001__x0001__x0001_ÀR@_x0001__x0001__x0001__x0001__x0001__x0001__x0018_@_x0001__x0001__x0001__x0001__x0001__x0001_*@_x0001__x0001__x0001__x0001__x0001__x0001_N@_x0001__x0001__x0001__x0001__x0001_M@_x0001__x0001__x0001__x0001__x0001_N@_x0001__x0001__x0001__x0001__x0001__x0001_(@_x0001__x0001__x0001__x0001__x0001__x0001_4@_x0001__x0001__x0001__x0001__x0001_ÀR@_x0001__x0001__x0001__x0001__x0001__x0001__x0014_@_x0001__x0001__x0001__x0001__x0001__x0001_1@_x0001__x0001__x0001__x0001__x0001__x0001_6@_x0001__x0001__x0001__x0001__x0001_ÀR@_x0001__x0001__x0001__x0001__x0001_ÀR@_x0001__x0001__x0001__x0001__x0001_I@_x0001__x0001__x0001__x0001__x0001__x0001_I@_x0001__x0001__x0001__x0001__x0001__x0002__x0001__x0001__x0008_@_x0001__x0001__x0001__x0001__x0001__x0001_*@_x0001__x0001__x0001__x0001__x0001__x0001_=@_x0001__x0001__x0001__x0001__x0001__x0001_2@_x0001__x0001__x0001__x0001__x0001_N@_x0001__x0001__x0001__x0001__x0001__x0001_M@_x0001__x0001__x0001__x0001__x0001__x0001_C@_x0001__x0001__x0001__x0001__x0001__x0001__x0018_@_x0001__x0001__x0001__x0001__x0001__x0001_A@_x0001__x0001__x0001__x0001__x0001__x0001_4@_x0001__x0001__x0001__x0001__x0001_ÀR@_x0001__x0001__x0001__x0001__x0001_ÀR@_x0001__x0001__x0001__x0001__x0001__x0001__x001C_@_x0001__x0001__x0001__x0001__x0001__x0001_8@_x0001__x0001__x0001__x0001__x0001_J@_x0001__x0001__x0001__x0001__x0001__x0001__x001C_@_x0001__x0001__x0001__x0001__x0001_ÀR@_x0001__x0001__x0001__x0001__x0001__x0001_3@_x0001__x0001__x0001__x0001__x0001__x0001__x0008_@_x0001__x0001__x0001__x0001__x0001__x0001__x001C_@_x0001__x0001__x0001__x0001__x0001_ÀP@_x0001__x0001__x0001__x0001__x0001__x0001_&amp;@_x0001__x0001__x0001__x0001__x0001_ÀR@_x0001__x0001__x0001__x0001__x0001__x0001_4@_x0001__x0001__x0001__x0001__x0001_M@_x0001__x0001__x0001__x0001__x0001__x0001_H@_x0001__x0001__x0001__x0001__x0001_ÀR@_x0001__x0001__x0001__x0001__x0001__x0001_E@_x0001__x0001__x0001__x0001__x0001_@P@_x0001__x0001__x0001__x0001__x0001_ÀR@_x0001__x0001__x0001__x0001__x0001__x0001_N@_x0001__x0001__x0001__x0001__x0001_@@_x0001__x0002__x0001__x0001__x0001__x0001__x0001__x0001_=@_x0001__x0001__x0001__x0001__x0001__x0001_&gt;@_x0001__x0001__x0001__x0001__x0001__x0001_&amp;@_x0001__x0001__x0001__x0001__x0001_ÀR@_x0001__x0001__x0001__x0001__x0001_ÀR@_x0001__x0001__x0001__x0001__x0001__x0001_;@_x0001__x0001__x0001__x0001__x0001_ÀR@_x0001__x0001__x0001__x0001__x0001__x0001__x0018_@_x0001__x0001__x0001__x0001__x0001_ÀR@_x0001__x0001__x0001__x0001__x0001__x0001_:@_x0001__x0001__x0001__x0001__x0001__x0001_7@_x0001__x0001__x0001__x0001__x0001_ÀR@_x0001__x0001__x0001__x0001__x0001__x0001_K@_x0001__x0001__x0001__x0001__x0001__x0001_A@_x0001__x0001__x0001__x0001__x0001__x0001_8@_x0001__x0001__x0001__x0001__x0001_ÀR@_x0001__x0001__x0001__x0001__x0001__x0001_*@_x0001__x0001__x0001__x0001__x0001__x0001__x0008_@_x0001__x0001__x0001__x0001__x0001_ÀR@_x0001__x0001__x0001__x0001__x0001__x0001_@@_x0001__x0001__x0001__x0001__x0001__x0001_(@_x0001__x0001__x0001__x0001__x0001__x0001_5@_x0001__x0001__x0001__x0001__x0001__x0001_I@_x0001__x0001__x0001__x0001__x0001_ÀR@_x0001__x0001__x0001__x0001__x0001__x0001__x0018_@_x0001__x0001__x0001__x0001__x0001_ÀR@_x0001__x0001__x0001__x0001__x0001__x0001__x0018_@_x0001__x0001__x0001__x0001__x0001__x0001_ @_x0001__x0001__x0001__x0001__x0001__x0001_@@_x0001__x0001__x0001__x0001__x0001_ÀR@_x0001__x0001__x0001__x0001__x0001__x0001_8@_x0001__x0001__x0001__x0001__x0001__x0002__x0001__x0001_6@_x0001__x0001__x0001__x0001__x0001__x0001__x0010_@_x0001__x0001__x0001__x0001__x0001__x0001__x001C_@_x0001__x0001__x0001__x0001__x0001_ÀR@_x0001__x0001__x0001__x0001__x0001__x0001_*@_x0001__x0001__x0001__x0001__x0001__x0001__x0014_@_x0001__x0001__x0001__x0001__x0001__x0001__x001C_@_x0001__x0001__x0001__x0001__x0001__x0001_4@_x0001__x0001__x0001__x0001__x0001__x0001_;@_x0001__x0001__x0001__x0001__x0001__x0001__x0014_@_x0001__x0001__x0001__x0001__x0001__x0001_P@_x0001__x0001__x0001__x0001__x0001__x0001_Q@_x0001__x0001__x0001__x0001__x0001__x0001_G@_x0001__x0001__x0001__x0001__x0001__x0001_$@_x0001__x0001__x0001__x0001__x0001__x0001_4@_x0001__x0001__x0001__x0001__x0001__x0001_2@_x0001__x0001__x0001__x0001__x0001__x0001_,@_x0001__x0001__x0001__x0001__x0001__x0001_,@_x0001__x0001__x0001__x0001__x0001_ÀR@_x0001__x0001__x0001__x0001__x0001_M@_x0001__x0001__x0001__x0001__x0001__x0001_*@_x0001__x0001__x0001__x0001__x0001_M@_x0001__x0001__x0001__x0001__x0001__x0001__x0001_@_x0001__x0001__x0001__x0001__x0001__x0001_2@_x0001__x0001__x0001__x0001__x0001__x0001_O@_x0001__x0001__x0001__x0001__x0001_ÀR@_x0001__x0001__x0001__x0001__x0001__x0001__x0018_@_x0001__x0001__x0001__x0001__x0001_ÀR@_x0001__x0001__x0001__x0001__x0001__x0001_:@_x0001__x0001__x0001__x0001__x0001_ÀR@_x0001__x0001__x0001__x0001__x0001__x0001_L@_x0001__x0001__x0001__x0001__x0001__x0001__x001C_@_x0001__x0002__x0001__x0001__x0001__x0001__x0001_ÀR@_x0001__x0001__x0001__x0001__x0001__x0001__x0014_@_x0001__x0001__x0001__x0001__x0001_ÀR@_x0001__x0001__x0001__x0001__x0001__x0001_C@_x0001__x0001__x0001__x0001__x0001__x0001__x0008_@_x0001__x0001__x0001__x0001__x0001__x0001_D@_x0001__x0001__x0001__x0001__x0001_ÀR@_x0001__x0001__x0001__x0001__x0001__x0001_8@_x0001__x0001__x0001__x0001__x0001__x0001_=@_x0001__x0001__x0001__x0001__x0001__x0001_(@_x0001__x0001__x0001__x0001__x0001__x0001_4@_x0001__x0001__x0001__x0001__x0001__x0001__x0018_@_x0001__x0001__x0001__x0001__x0001_ÀR@_x0001__x0001__x0001__x0001__x0001_ÀR@_x0001__x0001__x0001__x0001__x0001_ÀR@_x0001__x0001__x0001__x0001__x0001__x0001_7@_x0001__x0001__x0001__x0001__x0001__x0001_6@_x0001__x0001__x0001__x0001__x0001__x0001_*@_x0001__x0001__x0001__x0001__x0001__x0001_7@_x0001__x0001__x0001__x0001__x0001__x0001_2@_x0001__x0001__x0001__x0001__x0001__x0001_1@_x0001__x0001__x0001__x0001__x0001__x0001_7@_x0001__x0001__x0001__x0001__x0001_ÀR@_x0001__x0001__x0001__x0001__x0001__x0001_5@_x0001__x0001__x0001__x0001__x0001__x0001_ @_x0001__x0001__x0001__x0001__x0001__x0001__x001C_@_x0001__x0001__x0001__x0001__x0001__x0001_@@_x0001__x0001__x0001__x0001__x0001__x0001_,@_x0001__x0001__x0001__x0001__x0001__x0001__x001C_@_x0001__x0001__x0001__x0001__x0001__x0001_:@_x0001__x0001__x0001__x0001__x0001__x0001_:@_x0001__x0001__x0001__x0001__x0001__x0002__x0001__x0001_4@_x0001__x0001__x0001__x0001__x0001_ÀR@_x0001__x0001__x0001__x0001__x0001__x0001_&amp;@_x0001__x0001__x0001__x0001__x0001_ÀR@_x0001__x0001__x0001__x0001__x0001__x0001__x0008_@_x0001__x0001__x0001__x0001__x0001__x0001_,@_x0001__x0001__x0001__x0001__x0001_E@_x0001__x0001__x0001__x0001__x0001_C@_x0001__x0001__x0001__x0001__x0001_ÀR@_x0001__x0001__x0001__x0001__x0001__x0001_&amp;@_x0001__x0001__x0001__x0001__x0001__x0001_(@_x0001__x0001__x0001__x0001__x0001__x0001_&amp;@_x0001__x0001__x0001__x0001__x0001_ÀR@_x0001__x0001__x0001__x0001__x0001_J@_x0001__x0001__x0001__x0001__x0001__x0001_ @_x0001__x0001__x0001__x0001__x0001__x0001_=@_x0001__x0001__x0001__x0001__x0001__x0001_3@_x0001__x0001__x0001__x0001__x0001_ÀR@_x0001__x0001__x0001__x0001__x0001__x0001_(@_x0001__x0001__x0001__x0001__x0001_ÀR@_x0001__x0001__x0001__x0001__x0001_ÀR@_x0001__x0001__x0001__x0001__x0001__x0001_.@_x0001__x0001__x0001__x0001__x0001_ÀR@_x0001__x0001__x0001__x0001__x0001_ÀR@_x0001__x0001__x0001__x0001__x0001__x0001_O@_x0001__x0001__x0001__x0001__x0001_ÀR@_x0001__x0001__x0001__x0001__x0001_ÀR@_x0001__x0001__x0001__x0001__x0001_ÀR@_x0001__x0001__x0001__x0001__x0001__x0001_J@_x0001__x0001__x0001__x0001__x0001__x0001__x0008_@_x0001__x0001__x0001__x0001__x0001__x0001_$@_x0001__x0001__x0001__x0001__x0001_P@_x0001__x0002__x0001__x0001__x0001__x0001__x0001__x0001_E@_x0001__x0001__x0001__x0001__x0001_M@_x0001__x0001__x0001__x0001__x0001__x0001_9@_x0001__x0001__x0001__x0001__x0001__x0001_2@_x0001__x0001__x0001__x0001__x0001__x0001_&amp;@_x0001__x0001__x0001__x0001__x0001_O@_x0001__x0001__x0001__x0001__x0001__x0001__x001C_@_x0001__x0001__x0001__x0001__x0001__x0001_$@_x0001__x0001__x0001__x0001__x0001_ÀR@_x0001__x0001__x0001__x0001__x0001_N@_x0001__x0001__x0001__x0001__x0001__x0001_J@_x0001__x0001__x0001__x0001__x0001__x0001__x0001_@_x0001__x0001__x0001__x0001__x0001__x0001_&amp;@_x0001__x0001__x0001__x0001__x0001_E@_x0001__x0001__x0001__x0001__x0001__x0001__x0010_@_x0001__x0001__x0001__x0001__x0001_ÀR@_x0001__x0001__x0001__x0001__x0001__x0001_3@_x0001__x0001__x0001__x0001__x0001__x0001_9@_x0001__x0001__x0001__x0001__x0001_ÀR@_x0001__x0001__x0001__x0001__x0001__x0001__x001C_@_x0001__x0001__x0001__x0001__x0001_ÀR@_x0001__x0001__x0001__x0001__x0001__x0001__x0001_@_x0001__x0001__x0001__x0001__x0001__x0001_H@_x0001__x0001__x0001__x0001__x0001__x0001_"@_x0001__x0001__x0001__x0001__x0001__x0001_7@_x0001__x0001__x0001__x0001__x0001_ÀR@_x0001__x0001__x0001__x0001__x0001_ÀR@_x0001__x0001__x0001__x0001__x0001_ÀR@_x0001__x0001__x0001__x0001__x0001_ÀR@_x0001__x0001__x0001__x0001__x0001__x0001__x0014_@_x0001__x0001__x0001__x0001__x0001_C@_x0001__x0001__x0001__x0001__x0001__x0002__x0001__x0001_0@_x0001__x0001__x0001__x0001__x0001_@@_x0001__x0001__x0001__x0001__x0001__x0001_:@_x0001__x0001__x0001__x0001__x0001__x0001_=@_x0001__x0001__x0001__x0001__x0001_ÀR@_x0001__x0001__x0001__x0001__x0001__x0001_5@_x0001__x0001__x0001__x0001__x0001__x0001_F@_x0001__x0001__x0001__x0001__x0001__x0001_6@_x0001__x0001__x0001__x0001__x0001_ÀR@_x0001__x0001__x0001__x0001__x0001_ÀR@_x0001__x0001__x0001__x0001__x0001__x0001_9@_x0001__x0001__x0001__x0001__x0001_@@_x0001__x0001__x0001__x0001__x0001__x0001_K@_x0001__x0001__x0001__x0001__x0001_ÀR@_x0001__x0001__x0001__x0001__x0001__x0001__x001C_@_x0001__x0001__x0001__x0001__x0001__x0001_6@_x0001__x0001__x0001__x0001__x0001_ÀR@_x0001__x0001__x0001__x0001__x0001__x0001_4@_x0001__x0001__x0001__x0001__x0001_ÀR@_x0001__x0001__x0001__x0001__x0001__x0001_C@_x0001__x0001__x0001__x0001__x0001__x0001_A@_x0001__x0001__x0001__x0001__x0001__x0001_J@_x0001__x0001__x0001__x0001__x0001__x0001_"@_x0001__x0001__x0001__x0001__x0001__x0001__x0018_@_x0001__x0001__x0001__x0001__x0001__x0001__x0010_@_x0001__x0001__x0001__x0001__x0001__x0001_&lt;@_x0001__x0001__x0001__x0001__x0001__x0001_1@_x0001__x0001__x0001__x0001__x0001_@@_x0001__x0001__x0001__x0001__x0001__x0001_N@_x0001__x0001__x0001__x0001__x0001__x0001_I@_x0001__x0001__x0001__x0001__x0001_E@_x0001__x0001__x0001__x0001__x0001_D@_x0001__x0002__x0001__x0001__x0001__x0001__x0001__x0001_*@_x0001__x0001__x0001__x0001__x0001__x0001_O@_x0001__x0001__x0001__x0001__x0001__x0001_1@_x0001__x0001__x0001__x0001__x0001_F@_x0001__x0001__x0001__x0001__x0001_D@_x0001__x0001__x0001__x0001__x0001_K@_x0001__x0001__x0001__x0001__x0001_ÀR@_x0001__x0001__x0001__x0001__x0001_ÀR@_x0001__x0001__x0001__x0001__x0001__x0001__x0018_@_x0001__x0001__x0001__x0001__x0001__x0001__x0018_@_x0001__x0001__x0001__x0001__x0001_ÀR@_x0001__x0001__x0001__x0001__x0001_ÀR@_x0001__x0001__x0001__x0001__x0001_ÀR@_x0001__x0001__x0001__x0001__x0001__x0001_$@_x0001__x0001__x0001__x0001__x0001__x0001__x001C_@_x0001__x0001__x0001__x0001__x0001_ÀR@_x0001__x0001__x0001__x0001__x0001_ÀR@_x0001__x0001__x0001__x0001__x0001_G@_x0001__x0001__x0001__x0001__x0001__x0001__x0008_@_x0001__x0001__x0001__x0001__x0001__x0001_7@_x0001__x0001__x0001__x0001__x0001__x0001__x0001_@_x0001__x0001__x0001__x0001__x0001__x0001_*@_x0001__x0001__x0001__x0001__x0001__x0001_,@_x0001__x0001__x0001__x0001__x0001__x0001__x0001_@_x0001__x0001__x0001__x0001__x0001__x0001_@@_x0001__x0001__x0001__x0001__x0001__x0001_3@_x0001__x0001__x0001__x0001__x0001__x0001_@@_x0001__x0001__x0001__x0001__x0001__x0001_9@_x0001__x0001__x0001__x0001__x0001_J@_x0001__x0001__x0001__x0001__x0001__x0001_9@_x0001__x0001__x0001__x0001__x0001__x0001__x0010_@_x0001__x0001__x0001__x0001__x0001__x0002__x0001__x0001__x0010_@_x0001__x0001__x0001__x0001__x0001_M@_x0001__x0001__x0001__x0001__x0001__x0001_.@_x0001__x0001__x0001__x0001__x0001_@Q@_x0001__x0001__x0001__x0001__x0001_G@_x0001__x0001__x0001__x0001__x0001__x0001__x0010_@_x0001__x0001__x0001__x0001__x0001__x0001_,@_x0001__x0001__x0001__x0001__x0001__x0001__x0018_@_x0001__x0001__x0001__x0001__x0001__x0001__x001C_@_x0001__x0001__x0001__x0001__x0001_ÀR@_x0001__x0001__x0001__x0001__x0001__x0001_O@_x0001__x0001__x0001__x0001__x0001_ÀR@_x0001__x0001__x0001__x0001__x0001__x0001__x0018_@_x0001__x0001__x0001__x0001__x0001_ÀR@_x0001__x0001__x0001__x0001__x0001_ÀR@_x0001__x0001__x0001__x0001__x0001__x0001_&lt;@_x0001__x0001__x0001__x0001__x0001__x0001_8@_x0001__x0001__x0001__x0001__x0001__x0001_(@_x0001__x0001__x0001__x0001__x0001_ÀR@_x0001__x0001__x0001__x0001__x0001__x0001_9@_x0001__x0001__x0001__x0001__x0001__x0001_5@_x0001__x0001__x0001__x0001__x0001_ÀR@_x0001__x0001__x0001__x0001__x0001_ÀR@_x0001__x0001__x0001__x0001__x0001__x0001_$@_x0001__x0001__x0001__x0001__x0001__x0001__x001C_@_x0001__x0001__x0001__x0001__x0001__x0001_4@_x0001__x0001__x0001__x0001__x0001__x0001__x0010_@_x0001__x0001__x0001__x0001__x0001__x0001_1@_x0001__x0001__x0001__x0001__x0001__x0001_,@_x0001__x0001__x0001__x0001__x0001_ÀR@_x0001__x0001__x0001__x0001__x0001__x0001__x0018_@_x0001__x0001__x0001__x0001__x0001__x0001_&amp;@_x0001__x0002__x0001__x0001__x0001__x0001__x0001_O@_x0001__x0001__x0001__x0001__x0001__x0001_5@_x0001__x0001__x0001__x0001__x0001_ÀR@_x0001__x0001__x0001__x0001__x0001_C@_x0001__x0001__x0001__x0001__x0001__x0001_ @_x0001__x0001__x0001__x0001__x0001__x0001__x0008_@_x0001__x0001__x0001__x0001__x0001__x0001_L@_x0001__x0001__x0001__x0001__x0001__x0001__x0001_@_x0001__x0001__x0001__x0001__x0001__x0001_K@_x0001__x0001__x0001__x0001__x0001_ÀR@_x0001__x0001__x0001__x0001__x0001_ÀR@_x0001__x0001__x0001__x0001__x0001__x0001_P@_x0001__x0001__x0001__x0001__x0001__x0001_A@_x0001__x0001__x0001__x0001__x0001__x0001_1@_x0001__x0001__x0001__x0001__x0001__x0001__x0008_@_x0001__x0001__x0001__x0001__x0001__x0001_5@_x0001__x0001__x0001__x0001__x0001__x0001_2@_x0001__x0001__x0001__x0001__x0001__x0001__x0001_@_x0001__x0001__x0001__x0001__x0001__x0001_A@_x0001__x0001__x0001__x0001__x0001_ÀR@_x0001__x0001__x0001__x0001__x0001__x0001__x0001_@_x0001__x0001__x0001__x0001__x0001__x0001_6@_x0001__x0001__x0001__x0001__x0001_C@_x0001__x0001__x0001__x0001__x0001_ÀR@_x0001__x0001__x0001__x0001__x0001__x0001_ @_x0001__x0001__x0001__x0001__x0001__x0001_0@_x0001__x0001__x0001__x0001__x0001__x0001_0@_x0001__x0001__x0001__x0001__x0001_ÀR@_x0001__x0001__x0001__x0001__x0001__x0001_:@_x0001__x0001__x0001__x0001__x0001__x0001_(@_x0001__x0001__x0001__x0001__x0001__x0001_H@_x0001__x0001__x0001__x0001__x0001__x0002__x0001_ÀR@_x0001__x0001__x0001__x0001__x0001_ÀR@_x0001__x0001__x0001__x0001__x0001__x0001_I@_x0001__x0001__x0001__x0001__x0001__x0001__x0018_@_x0001__x0001__x0001__x0001__x0001__x0001_I@_x0001__x0001__x0001__x0001__x0001__x0001_*@_x0001__x0001__x0001__x0001__x0001__x0001_.@_x0001__x0001__x0001__x0001__x0001__x0001__x0001_@_x0001__x0001__x0001__x0001__x0001__x0001__x001C_@_x0001__x0001__x0001__x0001__x0001__x0001_*@_x0001__x0001__x0001__x0001__x0001__x0001_(@_x0001__x0001__x0001__x0001__x0001__x0001_A@_x0001__x0001__x0001__x0001__x0001__x0001__x0014_@_x0001__x0001__x0001__x0001__x0001__x0001_&amp;@_x0001__x0001__x0001__x0001__x0001__x0001_K@_x0001__x0001__x0001__x0001__x0001_ÀR@_x0001__x0001__x0001__x0001__x0001_ÀR@_x0001__x0001__x0001__x0001__x0001__x0001_*@_x0001__x0001__x0001__x0001__x0001_ÀR@_x0001__x0001__x0001__x0001__x0001__x0001_0@_x0001__x0001__x0001__x0001__x0001__x0001_(@_x0001__x0001__x0001__x0001__x0001_ÀR@_x0001__x0001__x0001__x0001__x0001_P@_x0001__x0001__x0001__x0001__x0001__x0001_D@_x0001__x0001__x0001__x0001__x0001__x0001_3@_x0001__x0001__x0001__x0001__x0001__x0001__x0010_@_x0001__x0001__x0001__x0001__x0001__x0001__x0010_@_x0001__x0001__x0001__x0001__x0001__x0001_M@_x0001__x0001__x0001__x0001__x0001_ÀR@_x0001__x0001__x0001__x0001__x0001__x0001_=@_x0001__x0001__x0001__x0001__x0001__x0001_5@_x0001__x0001__x0001__x0001__x0001__x0001_"@_x0001__x0002__x0001__x0001__x0001__x0001__x0001_ÀR@_x0001__x0001__x0001__x0001__x0001__x0001_D@_x0001__x0001__x0001__x0001__x0001_ÀR@_x0001__x0001__x0001__x0001__x0001__x0001_A@_x0001__x0001__x0001__x0001__x0001__x0001_,@_x0001__x0001__x0001__x0001__x0001__x0001__x0010_@_x0001__x0001__x0001__x0001__x0001__x0001_2@_x0001__x0001__x0001__x0001__x0001__x0001_&amp;@_x0001__x0001__x0001__x0001__x0001_ÀR@_x0001__x0001__x0001__x0001__x0001_ÀR@_x0001__x0001__x0001__x0001__x0001_ÀR@_x0001__x0001__x0001__x0001__x0001_ÀR@_x0001__x0001__x0001__x0001__x0001__x0001__x0001_@_x0001__x0001__x0001__x0001__x0001__x0001_$@_x0001__x0001__x0001__x0001__x0001__x0001_1@_x0001__x0001__x0001__x0001__x0001_ÀR@_x0001__x0001__x0001__x0001__x0001_ÀP@_x0001__x0001__x0001__x0001__x0001_ÀR@_x0001__x0001__x0001__x0001__x0001_ÀR@_x0001__x0001__x0001__x0001__x0001__x0001_3@_x0001__x0001__x0001__x0001__x0001_@@_x0001__x0001__x0001__x0001__x0001__x0001_J@_x0001__x0001__x0001__x0001__x0001__x0001_5@_x0001__x0001__x0001__x0001__x0001_ÀR@_x0001__x0001__x0001__x0001__x0001_ÀR@_x0001__x0001__x0001__x0001__x0001_L@_x0001__x0001__x0001__x0001__x0001__x0001_:@_x0001__x0001__x0001__x0001__x0001_@@_x0001__x0001__x0001__x0001__x0001__x0001_G@_x0001__x0001__x0001__x0001__x0001_ÀR@_x0001__x0001__x0001__x0001__x0001_O@_x0001__x0001__x0001__x0001__x0001__x0002__x0001__x0001__x001C_@_x0001__x0001__x0001__x0001__x0001__x0001_"@_x0001__x0001__x0001__x0001__x0001__x0001__x0008_@_x0001__x0001__x0001__x0001__x0001__x0001__x0008_@_x0001__x0001__x0001__x0001__x0001__x0001_J@_x0001__x0001__x0001__x0001__x0001__x0001_4@_x0001__x0001__x0001__x0001__x0001__x0001_ @_x0001__x0001__x0001__x0001__x0001__x0001_@@_x0001__x0001__x0001__x0001__x0001__x0001__x001C_@_x0001__x0001__x0001__x0001__x0001__x0001_$@_x0001__x0001__x0001__x0001__x0001__x0001_0@_x0001__x0001__x0001__x0001__x0001__x0001_3@_x0001__x0001__x0001__x0001__x0001__x0001_0@_x0001__x0001__x0001__x0001__x0001__x0001__x0010_@_x0001__x0001__x0001__x0001__x0001_E@_x0001__x0001__x0001__x0001__x0001__x0001_4@_x0001__x0001__x0001__x0001__x0001_ÀR@_x0001__x0001__x0001__x0001__x0001__x0001_3@_x0001__x0001__x0001__x0001__x0001__x0001_@@_x0001__x0001__x0001__x0001__x0001__x0001_(@_x0001__x0001__x0001__x0001__x0001__x0001_=@_x0001__x0001__x0001__x0001__x0001_ÀR@_x0001__x0001__x0001__x0001__x0001__x0001_"@_x0001__x0001__x0001__x0001__x0001__x0001_ @_x0001__x0001__x0001__x0001__x0001__x0001_I@_x0001__x0001__x0001__x0001__x0001__x0001_:@_x0001__x0001__x0001__x0001__x0001__x0001_?@_x0001__x0001__x0001__x0001__x0001__x0001_?@_x0001__x0001__x0001__x0001__x0001__x0001__x0018_@_x0001__x0001__x0001__x0001__x0001_ÀR@_x0001__x0001__x0001__x0001__x0001_ÀR@_x0001__x0001__x0001__x0001__x0001__x0001__x0008_@_x0001__x0002__x0001__x0001__x0001__x0001__x0001_I@_x0001__x0001__x0001__x0001__x0001__x0001__x0001_@_x0001__x0001__x0001__x0001__x0001__x0001_M@_x0001__x0001__x0001__x0001__x0001__x0001_;@_x0001__x0001__x0001__x0001__x0001_M@_x0001__x0001__x0001__x0001__x0001__x0001_K@_x0001__x0001__x0001__x0001__x0001__x0001__x0008_@_x0001__x0001__x0001__x0001__x0001__x0001__x0010_@_x0001__x0001__x0001__x0001__x0001__x0001__x0001_@_x0001__x0001__x0001__x0001__x0001__x0001_@@_x0001__x0001__x0001__x0001__x0001_ÀR@_x0001__x0001__x0001__x0001__x0001__x0001_*@_x0001__x0001__x0001__x0001__x0001_ÀR@_x0001__x0001__x0001__x0001__x0001__x0001__x001C_@_x0001__x0001__x0001__x0001__x0001__x0001_G@_x0001__x0001__x0001__x0001__x0001__x0001_P@_x0001__x0001__x0001__x0001__x0001__x0001_&amp;@_x0001__x0001__x0001__x0001__x0001__x0001_@@_x0001__x0001__x0001__x0001__x0001__x0001_;@_x0001__x0001__x0001__x0001__x0001__x0001_L@_x0001__x0001__x0001__x0001__x0001_L@_x0001__x0001__x0001__x0001__x0001__x0001_3@_x0001__x0001__x0001__x0001__x0001_ÀR@_x0001__x0001__x0001__x0001__x0001__x0001_4@_x0001__x0001__x0001__x0001__x0001_G@_x0001__x0001__x0001__x0001__x0001__x0001_?@_x0001__x0001__x0001__x0001__x0001__x0001_C@_x0001__x0001__x0001__x0001__x0001__x0001_J@_x0001__x0001__x0001__x0001__x0001__x0001_5@_x0001__x0001__x0001__x0001__x0001_ÀR@_x0001__x0001__x0001__x0001__x0001__x0001_&gt;@_x0001__x0001__x0001__x0001__x0001__x0002__x0001_ÀR@_x0001__x0001__x0001__x0001__x0001__x0001_C@_x0001__x0001__x0001__x0001__x0001__x0001_ @_x0001__x0001__x0001__x0001__x0001_ÀR@_x0001__x0001__x0001__x0001__x0001_ÀR@_x0001__x0001__x0001__x0001__x0001__x0001_I@_x0001__x0001__x0001__x0001__x0001_ÀR@_x0001__x0001__x0001__x0001__x0001__x0001__x0010_@_x0001__x0001__x0001__x0001__x0001__x0001_;@_x0001__x0001__x0001__x0001__x0001__x0001_9@_x0001__x0001__x0001__x0001__x0001__x0001_9@_x0001__x0001__x0001__x0001__x0001_ÀR@_x0001__x0001__x0001__x0001__x0001_@Q@_x0001__x0001__x0001__x0001__x0001__x0001_5@_x0001__x0001__x0001__x0001__x0001_ÀR@_x0001__x0001__x0001__x0001__x0001_ÀR@_x0001__x0001__x0001__x0001__x0001_ÀR@_x0001__x0001__x0001__x0001__x0001__x0001_(@_x0001__x0001__x0001__x0001__x0001__x0001_A@_x0001__x0001__x0001__x0001__x0001__x0001_&amp;@_x0001__x0001__x0001__x0001__x0001__x0001_C@_x0001__x0001__x0001__x0001__x0001__x0001_&amp;@_x0001__x0001__x0001__x0001__x0001_ÀR@_x0001__x0001__x0001__x0001__x0001_ÀR@_x0001__x0001__x0001__x0001__x0001__x0001_$@_x0001__x0001__x0001__x0001__x0001_ÀR@_x0001__x0001__x0001__x0001__x0001__x0001__x0014_@_x0001__x0001__x0001__x0001__x0001_ÀR@_x0001__x0001__x0001__x0001__x0001_ÀR@_x0001__x0001__x0001__x0001__x0001__x0001__x001C_@_x0001__x0001__x0001__x0001__x0001_ÀR@_x0001__x0001__x0001__x0001__x0001__x0001_$@_x0001__x0002__x0001__x0001__x0001__x0001__x0001_ÀR@_x0001__x0001__x0001__x0001__x0001_E@_x0001__x0001__x0001__x0001__x0001__x0001_"@_x0001__x0001__x0001__x0001__x0001__x0001_"@_x0001__x0001__x0001__x0001__x0001__x0001_C@_x0001__x0001__x0001__x0001__x0001_N@_x0001__x0001__x0001__x0001__x0001__x0001_4@_x0001__x0001__x0001__x0001__x0001__x0001_3@_x0001__x0001__x0001__x0001__x0001__x0001__x0008_@_x0001__x0001__x0001__x0001__x0001_ÀR@_x0001__x0001__x0001__x0001__x0001__x0001_"@_x0001__x0001__x0001__x0001__x0001__x0001_0@_x0001__x0001__x0001__x0001__x0001_ÀR@_x0001__x0001__x0001__x0001__x0001__x0001_E@_x0001__x0001__x0001__x0001__x0001__x0001_4@_x0001__x0001__x0001__x0001__x0001__x0001_&gt;@_x0001__x0001__x0001__x0001__x0001__x0001_I@_x0001__x0001__x0001__x0001__x0001_F@_x0001__x0001__x0001__x0001__x0001__x0001__x0014_@_x0001__x0001__x0001__x0001__x0001__x0001_$@_x0001__x0001__x0001__x0001__x0001__x0001_=@_x0001__x0001__x0001__x0001__x0001__x0001_:@_x0001__x0001__x0001__x0001__x0001_ÀR@_x0001__x0001__x0001__x0001__x0001__x0001_8@_x0001__x0001__x0001__x0001__x0001_ÀR@_x0001__x0001__x0001__x0001__x0001__x0001_2@_x0001__x0001__x0001__x0001__x0001_ÀR@_x0001__x0001__x0001__x0001__x0001_@@_x0001__x0001__x0001__x0001__x0001_ÀR@_x0001__x0001__x0001__x0001__x0001__x0001_(@_x0001__x0001__x0001__x0001__x0001_ÀR@_x0001__x0001__x0001__x0001__x0001__x0002__x0001__x0001_I@_x0001__x0001__x0001__x0001__x0001_I@_x0001__x0001__x0001__x0001__x0001__x0001__x0014_@_x0001__x0001__x0001__x0001__x0001_@Q@_x0001__x0001__x0001__x0001__x0001_ÀR@_x0001__x0001__x0001__x0001__x0001__x0001_&amp;@_x0001__x0001__x0001__x0001__x0001__x0001__x0008_@_x0001__x0001__x0001__x0001__x0001__x0001_"@_x0001__x0001__x0001__x0001__x0001_ÀR@_x0001__x0001__x0001__x0001__x0001__x0001_"@_x0001__x0001__x0001__x0001__x0001_ÀR@_x0001__x0001__x0001__x0001__x0001__x0001_;@_x0001__x0001__x0001__x0001__x0001__x0001_D@_x0001__x0001__x0001__x0001__x0001__x0001_,@_x0001__x0001__x0001__x0001__x0001_C@_x0001__x0001__x0001__x0001__x0001_ÀR@_x0001__x0001__x0001__x0001__x0001__x0001_2@_x0001__x0001__x0001__x0001__x0001_ÀR@_x0001__x0001__x0001__x0001__x0001_C@_x0001__x0001__x0001__x0001__x0001__x0001_ @_x0001__x0001__x0001__x0001__x0001_ÀR@_x0001__x0001__x0001__x0001__x0001__x0001_3@_x0001__x0001__x0001__x0001__x0001__x0001_(@_x0001__x0001__x0001__x0001__x0001__x0001__x0001_@_x0001__x0001__x0001__x0001__x0001__x0001__x0001_@_x0001__x0001__x0001__x0001__x0001_ÀR@_x0001__x0001__x0001__x0001__x0001__x0001_3@_x0001__x0001__x0001__x0001__x0001__x0001_2@_x0001__x0001__x0001__x0001__x0001_ÀR@_x0001__x0001__x0001__x0001__x0001_ÀR@_x0001__x0001__x0001__x0001__x0001__x0001__x001C_@_x0001__x0001__x0001__x0001__x0001__x0001_ð?_x0001__x0002__x0001__x0001__x0001__x0001__x0001__x0001_J@_x0001__x0001__x0001__x0001__x0001__x0001__x0008_@_x0001__x0001__x0001__x0001__x0001__x0001_K@_x0001__x0001__x0001__x0001__x0001_ÀR@_x0001__x0001__x0001__x0001__x0001__x0001_M@_x0001__x0001__x0001__x0001__x0001__x0001_&amp;@_x0001__x0001__x0001__x0001__x0001__x0001_:@_x0001__x0001__x0001__x0001__x0001__x0001__x0010_@_x0001__x0001__x0001__x0001__x0001__x0001_H@_x0001__x0001__x0001__x0001__x0001_ÀR@_x0001__x0001__x0001__x0001__x0001_ÀR@_x0001__x0001__x0001__x0001__x0001_ÀR@_x0001__x0001__x0001__x0001__x0001__x0001_@@_x0001__x0001__x0001__x0001__x0001__x0001_2@_x0001__x0001__x0001__x0001__x0001_ÀR@_x0001__x0001__x0001__x0001__x0001__x0001_8@_x0001__x0001__x0001__x0001__x0001__x0001_=@_x0001__x0001__x0001__x0001__x0001__x0001_:@_x0001__x0001__x0001__x0001__x0001__x0001_7@_x0001__x0001__x0001__x0001__x0001_L@_x0001__x0001__x0001__x0001__x0001__x0001_:@_x0001__x0001__x0001__x0001__x0001__x0001__x0014_@_x0001__x0001__x0001__x0001__x0001__x0001__x0008_@_x0001__x0001__x0001__x0001__x0001_ÀR@_x0001__x0001__x0001__x0001__x0001__x0001_&amp;@_x0001__x0001__x0001__x0001__x0001__x0001_"@_x0001__x0001__x0001__x0001__x0001__x0001_7@_x0001__x0001__x0001__x0001__x0001_ÀR@_x0001__x0001__x0001__x0001__x0001__x0001_:@_x0001__x0001__x0001__x0001__x0001__x0001_&amp;@_x0001__x0001__x0001__x0001__x0001__x0001_*@_x0001__x0001__x0001__x0001__x0001__x0002__x0001__x0001__x0018_@_x0001__x0001__x0001__x0001__x0001__x0001_E@_x0001__x0001__x0001__x0001__x0001__x0001__x0001_@_x0001__x0001__x0001__x0001__x0001_ÀR@_x0001__x0001__x0001__x0001__x0001__x0001_&amp;@_x0001__x0001__x0001__x0001__x0001_ÀR@_x0001__x0001__x0001__x0001__x0001__x0001_$@_x0001__x0001__x0001__x0001__x0001__x0001_*@_x0001__x0001__x0001__x0001__x0001_ÀR@_x0001__x0001__x0001__x0001__x0001__x0001__x0001_@_x0001__x0001__x0001__x0001__x0001__x0001_&gt;@_x0001__x0001__x0001__x0001__x0001_ÀR@_x0001__x0001__x0001__x0001__x0001__x0001_;@_x0001__x0001__x0001__x0001__x0001_ÀR@_x0001__x0001__x0001__x0001__x0001_ÀR@_x0001__x0001__x0001__x0001__x0001__x0001__x0001_@_x0001__x0001__x0001__x0001__x0001__x0001_"@_x0001__x0001__x0001__x0001__x0001__x0001_1@_x0001__x0001__x0001__x0001__x0001__x0001_;@_x0001__x0001__x0001__x0001__x0001_ÀR@_x0001__x0001__x0001__x0001__x0001__x0001__x001C_@_x0001__x0001__x0001__x0001__x0001_ÀR@_x0001__x0001__x0001__x0001__x0001_M@_x0001__x0001__x0001__x0001__x0001_ÀR@_x0001__x0001__x0001__x0001__x0001__x0001__x0014_@_x0001__x0001__x0001__x0001__x0001__x0001_5@_x0001__x0001__x0001__x0001__x0001__x0001_C@_x0001__x0001__x0001__x0001__x0001_ÀR@_x0001__x0001__x0001__x0001__x0001__x0001_0@_x0001__x0001__x0001__x0001__x0001__x0001_A@_x0001__x0001__x0001__x0001__x0001_ÀP@_x0001__x0001__x0001__x0001__x0001_ÀR@_x0001__x0002__x0001__x0001__x0001__x0001__x0001__x0001_5@_x0001__x0001__x0001__x0001__x0001__x0001_2@_x0001__x0001__x0001__x0001__x0001__x0001__x001C_@_x0001__x0001__x0001__x0001__x0001__x0001_4@_x0001__x0001__x0001__x0001__x0001__x0001_D@_x0001__x0001__x0001__x0001__x0001_ÀR@_x0001__x0001__x0001__x0001__x0001_ÀR@_x0001__x0001__x0001__x0001__x0001__x0001_E@_x0001__x0001__x0001__x0001__x0001__x0001_N@_x0001__x0001__x0001__x0001__x0001__x0001_&amp;@_x0001__x0001__x0001__x0001__x0001_ÀR@_x0001__x0001__x0001__x0001__x0001_ÀR@_x0001__x0001__x0001__x0001__x0001_D@_x0001__x0001__x0001__x0001__x0001_ÀR@_x0001__x0001__x0001__x0001__x0001__x0001__x001C_@_x0001__x0001__x0001__x0001__x0001__x0001_&amp;@_x0001__x0001__x0001__x0001__x0001__x0001_.@_x0001__x0001__x0001__x0001__x0001__x0001_*@_x0001__x0001__x0001__x0001__x0001_ÀR@_x0001__x0001__x0001__x0001__x0001__x0001_@@_x0001__x0001__x0001__x0001__x0001_I@_x0001__x0001__x0001__x0001__x0001_ÀR@_x0001__x0001__x0001__x0001__x0001_ÀR@_x0001__x0001__x0001__x0001__x0001_ÀR@_x0001__x0001__x0001__x0001__x0001__x0001__x0008_@_x0001__x0001__x0001__x0001__x0001__x0001_.@_x0001__x0001__x0001__x0001__x0001_ÀR@_x0001__x0001__x0001__x0001__x0001__x0001_E@_x0001__x0001__x0001__x0001__x0001_ÀR@_x0001__x0001__x0001__x0001__x0001__x0001_6@_x0001__x0001__x0001__x0001__x0001__x0001_6@_x0001__x0001__x0001__x0001__x0001__x0002__x0001__x0001_.@_x0001__x0001__x0001__x0001__x0001__x0001_ @_x0001__x0001__x0001__x0001__x0001__x0001__x0001_@_x0001__x0001__x0001__x0001__x0001__x0001_9@_x0001__x0001__x0001__x0001__x0001__x0001_4@_x0001__x0001__x0001__x0001__x0001__x0001__x0001_@_x0001__x0001__x0001__x0001__x0001_ÀR@_x0001__x0001__x0001__x0001__x0001_@Q@_x0001__x0001__x0001__x0001__x0001_ÀR@_x0001__x0001__x0001__x0001__x0001_ÀR@_x0001__x0001__x0001__x0001__x0001__x0001_2@_x0001__x0001__x0001__x0001__x0001_ÀR@_x0001__x0001__x0001__x0001__x0001__x0001_1@_x0001__x0001__x0001__x0001__x0001__x0001_H@_x0001__x0001__x0001__x0001__x0001_ÀR@_x0001__x0001__x0001__x0001__x0001__x0001_8@_x0001__x0001__x0001__x0001__x0001_I@_x0001__x0001__x0001__x0001__x0001__x0001_E@_x0001__x0001__x0001__x0001__x0001_ÀR@_x0001__x0001__x0001__x0001__x0001__x0001_?@_x0001__x0001__x0001__x0001__x0001_N@_x0001__x0001__x0001__x0001__x0001__x0001_A@_x0001__x0001__x0001__x0001__x0001_ÀR@_x0001__x0001__x0001__x0001__x0001__x0001_@@_x0001__x0001__x0001__x0001__x0001__x0001_*@_x0001__x0001__x0001__x0001__x0001_ÀR@_x0001__x0001__x0001__x0001__x0001__x0001__x0008_@_x0001__x0001__x0001__x0001__x0001__x0001__x0014_@_x0001__x0001__x0001__x0001__x0001_ÀR@_x0001__x0001__x0001__x0001__x0001__x0001_6@_x0001__x0001__x0001__x0001__x0001__x0001_A@_x0001__x0001__x0001__x0001__x0001__x0001_:@_x0001__x0002__x0001__x0001__x0001__x0001__x0001__x0001_(@_x0001__x0001__x0001__x0001__x0001__x0001_K@_x0001__x0001__x0001__x0001__x0001__x0001__x0008_@_x0001__x0001__x0001__x0001__x0001__x0001_&gt;@_x0001__x0001__x0001__x0001__x0001__x0001_6@_x0001__x0001__x0001__x0001__x0001__x0001_$@_x0001__x0001__x0001__x0001__x0001__x0001_;@_x0001__x0001__x0001__x0001__x0001__x0001_&amp;@_x0001__x0001__x0001__x0001__x0001_ÀR@_x0001__x0001__x0001__x0001__x0001_ÀR@_x0001__x0001__x0001__x0001__x0001__x0001_;@_x0001__x0001__x0001__x0001__x0001__x0001_&amp;@_x0001__x0001__x0001__x0001__x0001__x0001_*@_x0001__x0001__x0001__x0001__x0001__x0001_6@_x0001__x0001__x0001__x0001__x0001__x0001_,@_x0001__x0001__x0001__x0001__x0001__x0001_?@_x0001__x0001__x0001__x0001__x0001__x0001_.@_x0001__x0001__x0001__x0001__x0001__x0001_H@_x0001__x0001__x0001__x0001__x0001_@P@_x0001__x0001__x0001__x0001__x0001__x0001_4@_x0001__x0001__x0001__x0001__x0001__x0001_ @_x0001__x0001__x0001__x0001__x0001__x0001_6@_x0001__x0001__x0001__x0001__x0001__x0001_&gt;@_x0001__x0001__x0001__x0001__x0001_ÀR@_x0001__x0001__x0001__x0001__x0001__x0001_*@_x0001__x0001__x0001__x0001__x0001__x0001__x0008_@_x0001__x0001__x0001__x0001__x0001_ÀR@_x0001__x0001__x0001__x0001__x0001__x0001_H@_x0001__x0001__x0001__x0001__x0001__x0001_1@_x0001__x0001__x0001__x0001__x0001__x0001_,@_x0001__x0001__x0001__x0001__x0001_ÀR@_x0001__x0001__x0001__x0001__x0001__x0002__x0001__x0001_*@_x0001__x0001__x0001__x0001__x0001_ÀR@_x0001__x0001__x0001__x0001__x0001_ÀR@_x0001__x0001__x0001__x0001__x0001__x0001_?@_x0001__x0001__x0001__x0001__x0001__x0001_:@_x0001__x0001__x0001__x0001__x0001__x0001__x001C_@_x0001__x0001__x0001__x0001__x0001__x0001_*@_x0001__x0001__x0001__x0001__x0001__x0001_6@_x0001__x0001__x0001__x0001__x0001__x0001__x0008_@_x0001__x0001__x0001__x0001__x0001_ÀR@_x0001__x0001__x0001__x0001__x0001__x0001_L@_x0001__x0001__x0001__x0001__x0001__x0001_8@_x0001__x0001__x0001__x0001__x0001__x0001_I@_x0001__x0001__x0001__x0001__x0001__x0001_*@_x0001__x0001__x0001__x0001__x0001__x0001_7@_x0001__x0001__x0001__x0001__x0001__x0001_&gt;@_x0001__x0001__x0001__x0001__x0001_ÀR@_x0001__x0001__x0001__x0001__x0001__x0001_F@_x0001__x0001__x0001__x0001__x0001_ÀR@_x0001__x0001__x0001__x0001__x0001__x0001_&amp;@_x0001__x0001__x0001__x0001__x0001__x0001_1@_x0001__x0001__x0001__x0001__x0001__x0001_6@_x0001__x0001__x0001__x0001__x0001__x0001_L@_x0001__x0001__x0001__x0001__x0001_ÀR@_x0001__x0001__x0001__x0001__x0001__x0001_4@_x0001__x0001__x0001__x0001__x0001_ÀR@_x0001__x0001__x0001__x0001__x0001__x0001_.@_x0001__x0001__x0001__x0001__x0001__x0001__x0018_@_x0001__x0001__x0001__x0001__x0001__x0001_3@_x0001__x0001__x0001__x0001__x0001_ÀR@_x0001__x0001__x0001__x0001__x0001_ÀR@_x0001__x0001__x0001__x0001__x0001__x0001_?@_x0001__x0002__x0001__x0001__x0001__x0001__x0001_ÀR@_x0001__x0001__x0001__x0001__x0001__x0001_1@_x0001__x0001__x0001__x0001__x0001_ÀR@_x0001__x0001__x0001__x0001__x0001_ÀR@_x0001__x0001__x0001__x0001__x0001__x0001__x0010_@_x0001__x0001__x0001__x0001__x0001__x0001_ @_x0001__x0001__x0001__x0001__x0001__x0001_0@_x0001__x0001__x0001__x0001__x0001_F@_x0001__x0001__x0001__x0001__x0001__x0001_L@_x0001__x0001__x0001__x0001__x0001__x0001_5@_x0001__x0001__x0001__x0001__x0001__x0001_*@_x0001__x0001__x0001__x0001__x0001__x0001__x0014_@_x0001__x0001__x0001__x0001__x0001__x0001_$@_x0001__x0001__x0001__x0001__x0001_ÀR@_x0001__x0001__x0001__x0001__x0001__x0001_,@_x0001__x0001__x0001__x0001__x0001_ÀR@_x0001__x0001__x0001__x0001__x0001_B@_x0001__x0001__x0001__x0001__x0001__x0001_8@_x0001__x0001__x0001__x0001__x0001__x0001_1@_x0001__x0001__x0001__x0001__x0001__x0001_(@_x0001__x0001__x0001__x0001__x0001__x0001_4@_x0001__x0001__x0001__x0001__x0001__x0001__x0010_@_x0001__x0001__x0001__x0001__x0001_ÀR@_x0001__x0001__x0001__x0001__x0001__x0001__x0008_@_x0001__x0001__x0001__x0001__x0001__x0001_D@_x0001__x0001__x0001__x0001__x0001__x0001_.@_x0001__x0001__x0001__x0001__x0001__x0001__x0018_@_x0001__x0001__x0001__x0001__x0001_ÀR@_x0001__x0001__x0001__x0001__x0001_C@_x0001__x0001__x0001__x0001__x0001_H@_x0001__x0001__x0001__x0001__x0001__x0001__x0018_@_x0001__x0001__x0001__x0001__x0001__x0002__x0001__x0001_&gt;@_x0001__x0001__x0001__x0001__x0001__x0001_$@_x0001__x0001__x0001__x0001__x0001_ÀR@_x0001__x0001__x0001__x0001__x0001_ÀR@_x0001__x0001__x0001__x0001__x0001__x0001_J@_x0001__x0001__x0001__x0001__x0001_ÀR@_x0001__x0001__x0001__x0001__x0001__x0001_C@_x0001__x0001__x0001__x0001__x0001__x0001__x0014_@_x0001__x0001__x0001__x0001__x0001__x0001_?@_x0001__x0001__x0001__x0001__x0001__x0001_.@_x0001__x0001__x0001__x0001__x0001__x0001_$@_x0001__x0001__x0001__x0001__x0001__x0001_8@_x0001__x0001__x0001__x0001__x0001_ÀR@_x0001__x0001__x0001__x0001__x0001_ÀR@_x0001__x0001__x0001__x0001__x0001__x0001_7@_x0001__x0001__x0001__x0001__x0001_ÀR@_x0001__x0001__x0001__x0001__x0001__x0001_&amp;@_x0001__x0001__x0001__x0001__x0001__x0001__x0010_@_x0001__x0001__x0001__x0001__x0001_F@_x0001__x0001__x0001__x0001__x0001__x0001_.@_x0001__x0001__x0001__x0001__x0001__x0001_=@_x0001__x0001__x0001__x0001__x0001__x0001_2@_x0001__x0001__x0001__x0001__x0001__x0001_8@_x0001__x0001__x0001__x0001__x0001__x0001_ð?_x0001__x0001__x0001__x0001__x0001__x0001_9@_x0001__x0001__x0001__x0001__x0001__x0001_"@_x0001__x0001__x0001__x0001__x0001__x0001_0@_x0001__x0001__x0001__x0001__x0001__x0001_(@_x0001__x0001__x0001__x0001__x0001_ÀR@_x0001__x0001__x0001__x0001__x0001__x0001_(@_x0001__x0001__x0001__x0001__x0001__x0001_G@_x0001__x0001__x0001__x0001__x0001__x0001_?@_x0001__x0002__x0001__x0001__x0001__x0001__x0001__x0001_F@_x0001__x0001__x0001__x0001__x0001_D@_x0001__x0001__x0001__x0001__x0001__x0001__x0014_@_x0001__x0001__x0001__x0001__x0001__x0001_8@_x0001__x0001__x0001__x0001__x0001__x0001__x0014_@_x0001__x0001__x0001__x0001__x0001__x0001_2@_x0001__x0001__x0001__x0001__x0001_C@_x0001__x0001__x0001__x0001__x0001__x0001_=@_x0001__x0001__x0001__x0001__x0001_J@_x0001__x0001__x0001__x0001__x0001__x0001_7@_x0001__x0001__x0001__x0001__x0001_@@_x0001__x0001__x0001__x0001__x0001__x0001_A@_x0001__x0001__x0001__x0001__x0001_C@_x0001__x0001__x0001__x0001__x0001__x0001_2@_x0001__x0001__x0001__x0001__x0001__x0001_J@_x0001__x0001__x0001__x0001__x0001_ÀR@_x0001__x0001__x0001__x0001__x0001__x0001_.@_x0001__x0001__x0001__x0001__x0001__x0001_,@_x0001__x0001__x0001__x0001__x0001__x0001_*@_x0001__x0001__x0001__x0001__x0001__x0001__x001C_@_x0001__x0001__x0001__x0001__x0001_ÀR@_x0001__x0001__x0001__x0001__x0001_K@_x0001__x0001__x0001__x0001__x0001__x0001_5@_x0001__x0001__x0001__x0001__x0001__x0001_D@_x0001__x0001__x0001__x0001__x0001__x0001__x0018_@_x0001__x0001__x0001__x0001__x0001__x0001_3@_x0001__x0001__x0001__x0001__x0001_ÀR@_x0001__x0001__x0001__x0001__x0001__x0001__x0018_@_x0001__x0001__x0001__x0001__x0001__x0001__x0010_@_x0001__x0001__x0001__x0001__x0001__x0001_5@_x0001__x0001__x0001__x0001__x0001__x0001_L@_x0001__x0001__x0001__x0001__x0001__x0002__x0001__x0001_P@_x0001__x0001__x0001__x0001__x0001__x0001__x0014_@_x0001__x0001__x0001__x0001__x0001__x0001_,@_x0001__x0001__x0001__x0001__x0001__x0001_ @_x0001__x0001__x0001__x0001__x0001__x0001_(@_x0001__x0001__x0001__x0001__x0001__x0001_*@_x0001__x0001__x0001__x0001__x0001__x0001__x0018_@_x0001__x0001__x0001__x0001__x0001_P@_x0001__x0001__x0001__x0001__x0001_ÀR@_x0001__x0001__x0001__x0001__x0001_ÀR@_x0001__x0001__x0001__x0001__x0001_ÀR@_x0001__x0001__x0001__x0001__x0001_ÀR@_x0001__x0001__x0001__x0001__x0001__x0001_C@_x0001__x0001__x0001__x0001__x0001_ÀR@_x0001__x0001__x0001__x0001__x0001__x0001__x001C_@_x0001__x0001__x0001__x0001__x0001__x0001_1@_x0001__x0001__x0001__x0001__x0001__x0001_"@_x0001__x0001__x0001__x0001__x0001_J@_x0001__x0001__x0001__x0001__x0001_ÀR@_x0001__x0001__x0001__x0001__x0001__x0001__x0014_@_x0001__x0001__x0001__x0001__x0001__x0001_&gt;@_x0001__x0001__x0001__x0001__x0001__x0001_8@_x0001__x0001__x0001__x0001__x0001__x0001_2@_x0001__x0001__x0001__x0001__x0001__x0001__x001C_@_x0001__x0001__x0001__x0001__x0001_ÀR@_x0001__x0001__x0001__x0001__x0001_ÀR@_x0001__x0001__x0001__x0001__x0001_ÀR@_x0001__x0001__x0001__x0001__x0001__x0001_3@_x0001__x0001__x0001__x0001__x0001_ÀR@_x0001__x0001__x0001__x0001__x0001__x0001_7@_x0001__x0001__x0001__x0001__x0001_ÀR@_x0001__x0001__x0001__x0001__x0001__x0001_&lt;@_x0001__x0002__x0001__x0001__x0001__x0001__x0001_ÀR@_x0001__x0001__x0001__x0001__x0001_G@_x0001__x0001__x0001__x0001__x0001_N@_x0001__x0001__x0001__x0001__x0001__x0001_9@_x0001__x0001__x0001__x0001__x0001__x0001_.@_x0001__x0001__x0001__x0001__x0001__x0001_1@_x0001__x0001__x0001__x0001__x0001__x0001_*@_x0001__x0001__x0001__x0001__x0001__x0001_(@_x0001__x0001__x0001__x0001__x0001_ÀR@_x0001__x0001__x0001__x0001__x0001__x0001__x0010_@_x0001__x0001__x0001__x0001__x0001__x0001__x0018_@_x0001__x0001__x0001__x0001__x0001__x0001_?@_x0001__x0001__x0001__x0001__x0001_ÀR@_x0001__x0001__x0001__x0001__x0001__x0001__x0010_@_x0001__x0001__x0001__x0001__x0001__x0001_1@_x0001__x0001__x0001__x0001__x0001__x0001_1@_x0001__x0001__x0001__x0001__x0001__x0001_M@_x0001__x0001__x0001__x0001__x0001__x0001_&gt;@_x0001__x0001__x0001__x0001__x0001__x0001_0@_x0001__x0001__x0001__x0001__x0001_ÀR@_x0001__x0001__x0001__x0001__x0001_ÀR@_x0001__x0001__x0001__x0001__x0001_ÀR@_x0001__x0001__x0001__x0001__x0001_ÀR@_x0001__x0001__x0001__x0001__x0001_ÀR@_x0001__x0001__x0001__x0001__x0001__x0001__x0010_@_x0001__x0001__x0001__x0001__x0001__x0001_&gt;@_x0001__x0001__x0001__x0001__x0001__x0001_*@_x0001__x0001__x0001__x0001__x0001__x0001_A@_x0001__x0001__x0001__x0001__x0001__x0001__x0014_@_x0001__x0001__x0001__x0001__x0001__x0001_N@_x0001__x0001__x0001__x0001__x0001__x0001_2@_x0001__x0001__x0001__x0001__x0001__x0002__x0001__x0001_$@_x0001__x0001__x0001__x0001__x0001_D@_x0001__x0001__x0001__x0001__x0001_ÀR@_x0001__x0001__x0001__x0001__x0001_ÀR@_x0001__x0001__x0001__x0001__x0001__x0001_,@_x0001__x0001__x0001__x0001__x0001_ÀR@_x0001__x0001__x0001__x0001__x0001_ÀR@_x0001__x0001__x0001__x0001__x0001__x0001__x0008_@_x0001__x0001__x0001__x0001__x0001__x0001_,@_x0001__x0001__x0001__x0001__x0001__x0001_4@_x0001__x0001__x0001__x0001__x0001_ÀR@_x0001__x0001__x0001__x0001__x0001__x0001_&amp;@_x0001__x0001__x0001__x0001__x0001__x0001_4@_x0001__x0001__x0001__x0001__x0001__x0001_0@_x0001__x0001__x0001__x0001__x0001_ÀR@_x0001__x0001__x0001__x0001__x0001_C@_x0001__x0001__x0001__x0001__x0001__x0001_1@_x0001__x0001__x0001__x0001__x0001__x0001_O@_x0001__x0001__x0001__x0001__x0001_ÀR@_x0001__x0001__x0001__x0001__x0001_ÀR@_x0001__x0001__x0001__x0001__x0001__x0001_&lt;@_x0001__x0001__x0001__x0001__x0001_ÀR@_x0001__x0001__x0001__x0001__x0001__x0001_4@_x0001__x0001__x0001__x0001__x0001_ÀR@_x0001__x0001__x0001__x0001__x0001_ÀR@_x0001__x0001__x0001__x0001__x0001__x0001_$@_x0001__x0001__x0001__x0001__x0001_ÀR@_x0001__x0001__x0001__x0001__x0001__x0001__x0010_@_x0001__x0001__x0001__x0001__x0001_K@_x0001__x0001__x0001__x0001__x0001__x0001_5@_x0001__x0001__x0001__x0001__x0001__x0001_&lt;@_x0001__x0001__x0001__x0001__x0001_ÀR@_x0001__x0002__x0001__x0001__x0001__x0001__x0001__x0001_;@_x0001__x0001__x0001__x0001__x0001__x0001_9@_x0001__x0001__x0001__x0001__x0001__x0001_6@_x0001__x0001__x0001__x0001__x0001__x0001_ @_x0001__x0001__x0001__x0001__x0001__x0001_A@_x0001__x0001__x0001__x0001__x0001_ÀR@_x0001__x0001__x0001__x0001__x0001__x0001_7@_x0001__x0001__x0001__x0001__x0001__x0001_1@_x0001__x0001__x0001__x0001__x0001__x0001_@@_x0001__x0001__x0001__x0001__x0001__x0001__x001C_@_x0001__x0001__x0001__x0001__x0001__x0001_8@_x0001__x0001__x0001__x0001__x0001__x0001__x0018_@_x0001__x0001__x0001__x0001__x0001_ÀR@_x0001__x0001__x0001__x0001__x0001_ÀR@_x0001__x0001__x0001__x0001__x0001__x0001_ @_x0001__x0001__x0001__x0001__x0001_ÀR@_x0001__x0001__x0001__x0001__x0001_@Q@_x0001__x0001__x0001__x0001__x0001__x0001_ @_x0001__x0001__x0001__x0001__x0001__x0001__x0014_@_x0001__x0001__x0001__x0001__x0001_J@_x0001__x0001__x0001__x0001__x0001__x0001_&lt;@_x0001__x0001__x0001__x0001__x0001__x0001_H@_x0001__x0001__x0001__x0001__x0001_ÀR@_x0001__x0001__x0001__x0001__x0001__x0001_ @_x0001__x0001__x0001__x0001__x0001__x0001__x001C_@_x0001__x0001__x0001__x0001__x0001_N@_x0001__x0001__x0001__x0001__x0001__x0001_"@_x0001__x0001__x0001__x0001__x0001_ÀR@_x0001__x0001__x0001__x0001__x0001__x0001__x0014_@_x0001__x0001__x0001__x0001__x0001_ÀR@_x0001__x0001__x0001__x0001__x0001_ÀR@_x0001__x0001__x0001__x0001__x0001__x0002__x0001__x0001__x0014_@_x0001__x0001__x0001__x0001__x0001__x0001_9@_x0001__x0001__x0001__x0001__x0001_ÀR@_x0001__x0001__x0001__x0001__x0001__x0001__x0018_@_x0001__x0001__x0001__x0001__x0001_K@_x0001__x0001__x0001__x0001__x0001__x0001__x0014_@_x0001__x0001__x0001__x0001__x0001__x0001_F@_x0001__x0001__x0001__x0001__x0001__x0001_5@_x0001__x0001__x0001__x0001__x0001__x0001_?@_x0001__x0001__x0001__x0001__x0001__x0001__x0010_@_x0001__x0001__x0001__x0001__x0001_ÀR@_x0001__x0001__x0001__x0001__x0001__x0001_?@_x0001__x0001__x0001__x0001__x0001_P@_x0001__x0001__x0001__x0001__x0001__x0001__x0010_@_x0001__x0001__x0001__x0001__x0001__x0001__x0001_@_x0001__x0001__x0001__x0001__x0001_ÀR@_x0001__x0001__x0001__x0001__x0001_ÀR@_x0001__x0001__x0001__x0001__x0001__x0001_;@_x0001__x0001__x0001__x0001__x0001__x0001__x001C_@_x0001__x0001__x0001__x0001__x0001_@@_x0001__x0001__x0001__x0001__x0001_ÀR@_x0001__x0001__x0001__x0001__x0001_ÀR@_x0001__x0001__x0001__x0001__x0001__x0001_$@_x0001__x0001__x0001__x0001__x0001__x0001_9@_x0001__x0001__x0001__x0001__x0001_ÀR@_x0001__x0001__x0001__x0001__x0001_L@_x0001__x0001__x0001__x0001__x0001_E@_x0001__x0001__x0001__x0001__x0001__x0001_4@_x0001__x0001__x0001__x0001__x0001__x0001_&amp;@_x0001__x0001__x0001__x0001__x0001_ÀR@_x0001__x0001__x0001__x0001__x0001__x0001_H@_x0001__x0001__x0001__x0001__x0001__x0001_:@_x0001__x0002__x0001__x0001__x0001__x0001__x0001__x0001__x0014_@_x0001__x0001__x0001__x0001__x0001_ÀR@_x0001__x0001__x0001__x0001__x0001_ÀR@_x0001__x0001__x0001__x0001__x0001__x0001__x001C_@_x0001__x0001__x0001__x0001__x0001_ÀR@_x0001__x0001__x0001__x0001__x0001_L@_x0001__x0001__x0001__x0001__x0001_ÀR@_x0001__x0001__x0001__x0001__x0001__x0001_2@_x0001__x0001__x0001__x0001__x0001__x0001_;@_x0001__x0001__x0001__x0001__x0001_ÀR@_x0001__x0001__x0001__x0001__x0001__x0001__x0001_@_x0001__x0001__x0001__x0001__x0001_ÀR@_x0001__x0001__x0001__x0001__x0001_ÀR@_x0001__x0001__x0001__x0001__x0001__x0001_(@_x0001__x0001__x0001__x0001__x0001__x0001__x0001_@_x0001__x0001__x0001__x0001__x0001__x0001_4@_x0001__x0001__x0001__x0001__x0001__x0001_3@_x0001__x0001__x0001__x0001__x0001__x0001_5@_x0001__x0001__x0001__x0001__x0001_O@_x0001__x0001__x0001__x0001__x0001__x0001_C@_x0001__x0001__x0001__x0001__x0001_@Q@_x0001__x0001__x0001__x0001__x0001__x0001_5@_x0001__x0001__x0001__x0001__x0001_ÀR@_x0001__x0001__x0001__x0001__x0001__x0001_$@_x0001__x0001__x0001__x0001__x0001__x0001__x0018_@_x0001__x0001__x0001__x0001__x0001__x0001_(@_x0001__x0001__x0001__x0001__x0001__x0001_2@_x0001__x0001__x0001__x0001__x0001_ÀR@_x0001__x0001__x0001__x0001__x0001__x0001_2@_x0001__x0001__x0001__x0001__x0001_ÀR@_x0001__x0001__x0001__x0001__x0001_@P@_x0001__x0001__x0001__x0001__x0001__x0002__x0001__x0001__x0018_@_x0001__x0001__x0001__x0001__x0001__x0001_A@_x0001__x0001__x0001__x0001__x0001__x0001_5@_x0001__x0001__x0001__x0001__x0001__x0001_ @_x0001__x0001__x0001__x0001__x0001__x0001_"@_x0001__x0001__x0001__x0001__x0001_ÀR@_x0001__x0001__x0001__x0001__x0001__x0001_4@_x0001__x0001__x0001__x0001__x0001_J@_x0001__x0001__x0001__x0001__x0001_ÀR@_x0001__x0001__x0001__x0001__x0001__x0001__x0014_@_x0001__x0001__x0001__x0001__x0001__x0001_L@_x0001__x0001__x0001__x0001__x0001__x0001_Q@_x0001__x0001__x0001__x0001__x0001_ÀR@_x0001__x0001__x0001__x0001__x0001_ÀR@_x0001__x0001__x0001__x0001__x0001_ÀR@_x0001__x0001__x0001__x0001__x0001_ÀR@_x0001__x0001__x0001__x0001__x0001__x0001__x0010_@_x0001__x0001__x0001__x0001__x0001_ÀR@_x0001__x0001__x0001__x0001__x0001__x0001_9@_x0001__x0001__x0001__x0001__x0001__x0001_?@_x0001__x0001__x0001__x0001__x0001__x0001__x0014_@_x0001__x0001__x0001__x0001__x0001__x0001__x001C_@_x0001__x0001__x0001__x0001__x0001__x0001_?@_x0001__x0001__x0001__x0001__x0001__x0001_7@_x0001__x0001__x0001__x0001__x0001__x0001_?@_x0001__x0001__x0001__x0001__x0001__x0001_"@_x0001__x0001__x0001__x0001__x0001_ÀR@_x0001__x0001__x0001__x0001__x0001__x0001__x001C_@_x0001__x0001__x0001__x0001__x0001__x0001__x0008_@_x0001__x0001__x0001__x0001__x0001__x0001_4@_x0001__x0001__x0001__x0001__x0001_H@_x0001__x0001__x0001__x0001__x0001_ÀR@_x0001__x0002__x0001__x0001__x0001__x0001__x0001__x0001__x001C_@_x0001__x0001__x0001__x0001__x0001_ÀR@_x0001__x0001__x0001__x0001__x0001_ÀR@_x0001__x0001__x0001__x0001__x0001_ÀR@_x0001__x0001__x0001__x0001__x0001_ÀR@_x0001__x0001__x0001__x0001__x0001_ÀR@_x0001__x0001__x0001__x0001__x0001__x0001_1@_x0001__x0001__x0001__x0001__x0001__x0001_M@_x0001__x0001__x0001__x0001__x0001__x0001__x0001_@_x0001__x0001__x0001__x0001__x0001__x0001_*@_x0001__x0001__x0001__x0001__x0001_ÀR@_x0001__x0001__x0001__x0001__x0001__x0001_*@_x0001__x0001__x0001__x0001__x0001__x0001_H@_x0001__x0001__x0001__x0001__x0001__x0001_5@_x0001__x0001__x0001__x0001__x0001__x0001_4@_x0001__x0001__x0001__x0001__x0001__x0001_F@_x0001__x0001__x0001__x0001__x0001__x0001_H@_x0001__x0001__x0001__x0001__x0001__x0001_.@_x0001__x0001__x0001__x0001__x0001__x0001_?@_x0001__x0001__x0001__x0001__x0001_ÀR@_x0001__x0001__x0001__x0001__x0001__x0001_$@_x0001__x0001__x0001__x0001__x0001__x0001_&lt;@_x0001__x0001__x0001__x0001__x0001_ÀR@_x0001__x0001__x0001__x0001__x0001_ÀR@_x0001__x0001__x0001__x0001__x0001_ÀR@_x0001__x0001__x0001__x0001__x0001__x0001__x0014_@_x0001__x0001__x0001__x0001__x0001_ÀR@_x0001__x0001__x0001__x0001__x0001_ÀR@_x0001__x0001__x0001__x0001__x0001__x0001__x0018_@_x0001__x0001__x0001__x0001__x0001_F@_x0001__x0001__x0001__x0001__x0001__x0001_&gt;@_x0001__x0001__x0001__x0001__x0001__x0002__x0001__x0001_G@_x0001__x0001__x0001__x0001__x0001__x0001_;@_x0001__x0001__x0001__x0001__x0001__x0001_ @_x0001__x0001__x0001__x0001__x0001__x0001_&gt;@_x0001__x0001__x0001__x0001__x0001__x0001_3@_x0001__x0001__x0001__x0001__x0001_ÀR@_x0001__x0001__x0001__x0001__x0001_ÀR@_x0001__x0001__x0001__x0001__x0001__x0001_0@_x0001__x0001__x0001__x0001__x0001__x0001_4@_x0001__x0001__x0001__x0001__x0001__x0001_$@_x0001__x0001__x0001__x0001__x0001__x0001__x0018_@_x0001__x0001__x0001__x0001__x0001__x0001__x0008_@_x0001__x0001__x0001__x0001__x0001_ÀR@_x0001__x0001__x0001__x0001__x0001__x0001_H@_x0001__x0001__x0001__x0001__x0001__x0001__x001C_@_x0001__x0001__x0001__x0001__x0001_ÀR@_x0001__x0001__x0001__x0001__x0001__x0001_P@_x0001__x0001__x0001__x0001__x0001__x0001_;@_x0001__x0001__x0001__x0001__x0001__x0001__x0010_@_x0001__x0001__x0001__x0001__x0001__x0001_:@_x0001__x0001__x0001__x0001__x0001__x0001_ð?_x0001__x0001__x0001__x0001__x0001_ÀR@_x0001__x0001__x0001__x0001__x0001__x0001_&gt;@_x0001__x0001__x0001__x0001__x0001__x0001_6@_x0001__x0001__x0001__x0001__x0001__x0001_3@_x0001__x0001__x0001__x0001__x0001_ÀR@_x0001__x0001__x0001__x0001__x0001__x0001_G@_x0001__x0001__x0001__x0001__x0001__x0001_?@_x0001__x0001__x0001__x0001__x0001_ÀR@_x0001__x0001__x0001__x0001__x0001_ÀR@_x0001__x0001__x0001__x0001__x0001__x0001_4@_x0001__x0001__x0001__x0001__x0001__x0001_9@_x0001__x0002__x0001__x0001__x0001__x0001__x0001_ÀR@_x0001__x0001__x0001__x0001__x0001__x0001_G@_x0001__x0001__x0001__x0001__x0001__x0001_.@_x0001__x0001__x0001__x0001__x0001__x0001_"@_x0001__x0001__x0001__x0001__x0001_F@_x0001__x0001__x0001__x0001__x0001__x0001_$@_x0001__x0001__x0001__x0001__x0001_ÀR@_x0001__x0001__x0001__x0001__x0001_J@_x0001__x0001__x0001__x0001__x0001_ÀR@_x0001__x0001__x0001__x0001__x0001__x0001__x001C_@_x0001__x0001__x0001__x0001__x0001__x0001__x0010_@_x0001__x0001__x0001__x0001__x0001__x0001_=@_x0001__x0001__x0001__x0001__x0001_ÀR@_x0001__x0001__x0001__x0001__x0001_ÀR@_x0001__x0001__x0001__x0001__x0001__x0001_L@_x0001__x0001__x0001__x0001__x0001__x0001_F@_x0001__x0001__x0001__x0001__x0001_K@_x0001__x0001__x0001__x0001__x0001_ÀR@_x0001__x0001__x0001__x0001__x0001_ÀR@_x0001__x0001__x0001__x0001__x0001__x0001__x0014_@_x0001__x0001__x0001__x0001__x0001__x0001_=@_x0001__x0001__x0001__x0001__x0001_ÀR@_x0001__x0001__x0001__x0001__x0001__x0001_&lt;@_x0001__x0001__x0001__x0001__x0001__x0001_5@_x0001__x0001__x0001__x0001__x0001_ÀR@_x0001__x0001__x0001__x0001__x0001_ÀR@_x0001__x0001__x0001__x0001__x0001_ÀR@_x0001__x0001__x0001__x0001__x0001__x0001__x0008_@_x0001__x0001__x0001__x0001__x0001__x0001_=@_x0001__x0001__x0001__x0001__x0001_ÀR@_x0001__x0001__x0001__x0001__x0001__x0001_ @_x0001__x0001__x0001__x0001__x0001__x0002__x0001__x0001_,@_x0001__x0001__x0001__x0001__x0001__x0001__x0018_@_x0001__x0001__x0001__x0001__x0001__x0001_A@_x0001__x0001__x0001__x0001__x0001__x0001_;@_x0001__x0001__x0001__x0001__x0001__x0001_&lt;@_x0001__x0001__x0001__x0001__x0001__x0001_5@_x0001__x0001__x0001__x0001__x0001__x0001_&amp;@_x0001__x0001__x0001__x0001__x0001_N@_x0001__x0001__x0001__x0001__x0001_ÀR@_x0001__x0001__x0001__x0001__x0001__x0001_3@_x0001__x0001__x0001__x0001__x0001__x0001_G@_x0001__x0001__x0001__x0001__x0001__x0001_ @_x0001__x0001__x0001__x0001__x0001__x0001_G@_x0001__x0001__x0001__x0001__x0001__x0001__x0010_@_x0001__x0001__x0001__x0001__x0001_ÀR@_x0001__x0001__x0001__x0001__x0001__x0001_K@_x0001__x0001__x0001__x0001__x0001_@P@_x0001__x0001__x0001__x0001__x0001__x0001_4@_x0001__x0001__x0001__x0001__x0001_ÀR@_x0001__x0001__x0001__x0001__x0001__x0001_2@_x0001__x0001__x0001__x0001__x0001_ÀR@_x0001__x0001__x0001__x0001__x0001__x0001_K@_x0001__x0001__x0001__x0001__x0001__x0001_H@_x0001__x0001__x0001__x0001__x0001__x0001_3@_x0001__x0001__x0001__x0001__x0001__x0001__x001C_@_x0001__x0001__x0001__x0001__x0001__x0001_M@_x0001__x0001__x0001__x0001__x0001__x0001_5@_x0001__x0001__x0001__x0001__x0001_ÀR@_x0001__x0001__x0001__x0001__x0001_ÀR@_x0001__x0001__x0001__x0001__x0001__x0001_&amp;@_x0001__x0001__x0001__x0001__x0001__x0001__x0014_@_x0001__x0001__x0001__x0001__x0001__x0001__x0001_@_x0001__x0002__x0001__x0001__x0001__x0001__x0001_ÀR@_x0001__x0001__x0001__x0001__x0001_C@_x0001__x0001__x0001__x0001__x0001_ÀR@_x0001__x0001__x0001__x0001__x0001_ÀR@_x0001__x0001__x0001__x0001__x0001__x0001_4@_x0001__x0001__x0001__x0001__x0001__x0001__x0008_@_x0001__x0001__x0001__x0001__x0001__x0001_O@_x0001__x0001__x0001__x0001__x0001__x0001_&amp;@_x0001__x0001__x0001__x0001__x0001__x0001__x001C_@_x0001__x0001__x0001__x0001__x0001_K@_x0001__x0001__x0001__x0001__x0001_ÀR@_x0001__x0001__x0001__x0001__x0001_G@_x0001__x0001__x0001__x0001__x0001_ÀR@_x0001__x0001__x0001__x0001__x0001__x0001_5@_x0001__x0001__x0001__x0001__x0001__x0001__x001C_@_x0001__x0001__x0001__x0001__x0001_ÀR@_x0001__x0001__x0001__x0001__x0001_I@_x0001__x0001__x0001__x0001__x0001__x0001_1@_x0001__x0001__x0001__x0001__x0001_ÀR@_x0001__x0001__x0001__x0001__x0001_ÀR@_x0001__x0001__x0001__x0001__x0001__x0001__x001C_@_x0001__x0001__x0001__x0001__x0001__x0001_(@_x0001__x0001__x0001__x0001__x0001__x0001__x0008_@_x0001__x0001__x0001__x0001__x0001__x0001_(@_x0001__x0001__x0001__x0001__x0001_ÀR@_x0001__x0001__x0001__x0001__x0001_ÀR@_x0001__x0001__x0001__x0001__x0001__x0001_0@_x0001__x0001__x0001__x0001__x0001__x0001_9@_x0001__x0001__x0001__x0001__x0001__x0001_.@_x0001__x0001__x0001__x0001__x0001__x0001__x0001_@_x0001__x0001__x0001__x0001__x0001__x0001_:@_x0001__x0001__x0001__x0001__x0001__x0002__x0001_ÀR@_x0001__x0001__x0001__x0001__x0001_ÀR@_x0001__x0001__x0001__x0001__x0001_@Q@_x0001__x0001__x0001__x0001__x0001__x0001_7@_x0001__x0001__x0001__x0001__x0001_H@_x0001__x0001__x0001__x0001__x0001__x0001_E@_x0001__x0001__x0001__x0001__x0001__x0001__x0014_@_x0001__x0001__x0001__x0001__x0001__x0001__x0008_@_x0001__x0001__x0001__x0001__x0001__x0001__x0014_@_x0001__x0001__x0001__x0001__x0001__x0001_8@_x0001__x0001__x0001__x0001__x0001__x0001_&amp;@_x0001__x0001__x0001__x0001__x0001_ÀR@_x0001__x0001__x0001__x0001__x0001_H@_x0001__x0001__x0001__x0001__x0001_ÀR@_x0001__x0001__x0001__x0001__x0001__x0001_G@_x0001__x0001__x0001__x0001__x0001_ÀR@_x0001__x0001__x0001__x0001__x0001__x0001__x0018_@_x0001__x0001__x0001__x0001__x0001_ÀR@_x0001__x0001__x0001__x0001__x0001__x0001_0@_x0001__x0001__x0001__x0001__x0001__x0001_"@_x0001__x0001__x0001__x0001__x0001_ÀR@_x0001__x0001__x0001__x0001__x0001__x0001_1@_x0001__x0001__x0001__x0001__x0001__x0001_?@_x0001__x0001__x0001__x0001__x0001__x0001_I@_x0001__x0001__x0001__x0001__x0001_I@_x0001__x0001__x0001__x0001__x0001__x0001_ @_x0001__x0001__x0001__x0001__x0001__x0001_&amp;@_x0001__x0001__x0001__x0001__x0001__x0001_&gt;@_x0001__x0001__x0001__x0001__x0001_C@_x0001__x0001__x0001__x0001__x0001__x0001_9@_x0001__x0001__x0001__x0001__x0001_ÀR@_x0001__x0001__x0001__x0001__x0001__x0001_&gt;@_x0001__x0002__x0001__x0001__x0001__x0001__x0001__x0001__x001C_@_x0001__x0001__x0001__x0001__x0001__x0001_O@_x0001__x0001__x0001__x0001__x0001_L@_x0001__x0001__x0001__x0001__x0001__x0001__x001C_@_x0001__x0001__x0001__x0001__x0001__x0001_.@_x0001__x0001__x0001__x0001__x0001_ÀR@_x0001__x0001__x0001__x0001__x0001_ÀR@_x0001__x0001__x0001__x0001__x0001_ÀR@_x0001__x0001__x0001__x0001__x0001__x0001_$@_x0001__x0001__x0001__x0001__x0001__x0001_ @_x0001__x0001__x0001__x0001__x0001_C@_x0001__x0001__x0001__x0001__x0001__x0001_(@_x0001__x0001__x0001__x0001__x0001_ÀR@_x0001__x0001__x0001__x0001__x0001__x0001_N@_x0001__x0001__x0001__x0001__x0001_J@_x0001__x0001__x0001__x0001__x0001_ÀR@_x0001__x0001__x0001__x0001__x0001_I@_x0001__x0001__x0001__x0001__x0001_ÀR@_x0001__x0001__x0001__x0001__x0001__x0001_8@_x0001__x0001__x0001__x0001__x0001__x0001__x001C_@_x0001__x0001__x0001__x0001__x0001__x0001_4@_x0001__x0001__x0001__x0001__x0001__x0001_7@_x0001__x0001__x0001__x0001__x0001__x0001_4@_x0001__x0001__x0001__x0001__x0001_ÀR@_x0001__x0001__x0001__x0001__x0001_ÀR@_x0001__x0001__x0001__x0001__x0001__x0001_J@_x0001__x0001__x0001__x0001__x0001_G@_x0001__x0001__x0001__x0001__x0001__x0001_.@_x0001__x0001__x0001__x0001__x0001__x0001__x001C_@_x0001__x0001__x0001__x0001__x0001__x0001_(@_x0001__x0001__x0001__x0001__x0001__x0001__x0008_@_x0001__x0001__x0001__x0001__x0001__x0002__x0001__x0001_@@_x0001__x0001__x0001__x0001__x0001_I@_x0001__x0001__x0001__x0001__x0001__x0001_ @_x0001__x0001__x0001__x0001__x0001_ÀR@_x0001__x0001__x0001__x0001__x0001_ÀR@_x0001__x0001__x0001__x0001__x0001__x0001_&lt;@_x0001__x0001__x0001__x0001__x0001__x0001__x0010_@_x0001__x0001__x0001__x0001__x0001_ÀR@_x0001__x0001__x0001__x0001__x0001_ÀR@_x0001__x0001__x0001__x0001__x0001_ÀR@_x0001__x0001__x0001__x0001__x0001__x0001__x0014_@_x0001__x0001__x0001__x0001__x0001__x0001__x001C_@_x0001__x0001__x0001__x0001__x0001__x0001_7@_x0001__x0001__x0001__x0001__x0001_ÀR@_x0001__x0001__x0001__x0001__x0001__x0001__x0001_@_x0001__x0001__x0001__x0001__x0001__x0001_5@_x0001__x0001__x0001__x0001__x0001__x0001_&amp;@_x0001__x0001__x0001__x0001__x0001__x0001_?@_x0001__x0001__x0001__x0001__x0001__x0001__x0010_@_x0001__x0001__x0001__x0001__x0001_D@_x0001__x0001__x0001__x0001__x0001_ÀR@_x0001__x0001__x0001__x0001__x0001_ÀR@_x0001__x0001__x0001__x0001__x0001__x0001__x0018_@_x0001__x0001__x0001__x0001__x0001_J@_x0001__x0001__x0001__x0001__x0001__x0001_ @_x0001__x0001__x0001__x0001__x0001__x0001_3@_x0001__x0001__x0001__x0001__x0001_ÀR@_x0001__x0001__x0001__x0001__x0001__x0001__x0014_@_x0001__x0001__x0001__x0001__x0001_L@_x0001__x0001__x0001__x0001__x0001_ÀR@_x0001__x0001__x0001__x0001__x0001_ÀR@_x0001__x0001__x0001__x0001__x0001__x0001_E@_x0001__x0002__x0001__x0001__x0001__x0001__x0001__x0001_F@_x0001__x0001__x0001__x0001__x0001_ÀR@_x0001__x0001__x0001__x0001__x0001__x0001_?@_x0001__x0001__x0001__x0001__x0001__x0001_;@_x0001__x0001__x0001__x0001__x0001__x0001_P@_x0001__x0001__x0001__x0001__x0001_ÀR@_x0001__x0001__x0001__x0001__x0001__x0001_*@_x0001__x0001__x0001__x0001__x0001__x0001_,@_x0001__x0001__x0001__x0001__x0001__x0001__x001C_@_x0001__x0001__x0001__x0001__x0001__x0001_&gt;@_x0001__x0001__x0001__x0001__x0001__x0001_$@_x0001__x0001__x0001__x0001__x0001__x0001_*@_x0001__x0001__x0001__x0001__x0001_ÀR@_x0001__x0001__x0001__x0001__x0001_L@_x0001__x0001__x0001__x0001__x0001__x0001_5@_x0001__x0001__x0001__x0001__x0001_ÀR@_x0001__x0001__x0001__x0001__x0001__x0001_0@_x0001__x0001__x0001__x0001__x0001_ÀR@_x0001__x0001__x0001__x0001__x0001_ÀR@_x0001__x0001__x0001__x0001__x0001__x0001_K@_x0001__x0001__x0001__x0001__x0001__x0001_9@_x0001__x0001__x0001__x0001__x0001__x0001_9@_x0001__x0001__x0001__x0001__x0001__x0001__x0014_@_x0001__x0001__x0001__x0001__x0001__x0001__x0001_@_x0001__x0001__x0001__x0001__x0001__x0001__x0008_@_x0001__x0001__x0001__x0001__x0001__x0001_"@_x0001__x0001__x0001__x0001__x0001__x0001_?@_x0001__x0001__x0001__x0001__x0001__x0001_?@_x0001__x0001__x0001__x0001__x0001_ÀR@_x0001__x0001__x0001__x0001__x0001_ÀR@_x0001__x0001__x0001__x0001__x0001__x0001_P@_x0001__x0001__x0001__x0001__x0001__x0002__x0001__x0001_9@_x0001__x0001__x0001__x0001__x0001__x0001_?@_x0001__x0001__x0001__x0001__x0001__x0001_$@_x0001__x0001__x0001__x0001__x0001__x0001_J@_x0001__x0001__x0001__x0001__x0001_ÀR@_x0001__x0001__x0001__x0001__x0001_ÀR@_x0001__x0001__x0001__x0001__x0001_ÀR@_x0001__x0001__x0001__x0001__x0001_ÀR@_x0001__x0001__x0001__x0001__x0001__x0001__x0014_@_x0001__x0001__x0001__x0001__x0001__x0001__x0010_@_x0001__x0001__x0001__x0001__x0001__x0001_&amp;@_x0001__x0001__x0001__x0001__x0001__x0001_5@_x0001__x0001__x0001__x0001__x0001_N@_x0001__x0001__x0001__x0001__x0001__x0001_ @_x0001__x0001__x0001__x0001__x0001__x0001_*@_x0001__x0001__x0001__x0001__x0001__x0001__x0014_@_x0001__x0001__x0001__x0001__x0001__x0001__x0014_@_x0001__x0001__x0001__x0001__x0001_ÀR@_x0001__x0001__x0001__x0001__x0001__x0001_6@_x0001__x0001__x0001__x0001__x0001__x0001__x0001_@_x0001__x0001__x0001__x0001__x0001__x0001_H@_x0001__x0001__x0001__x0001__x0001__x0001_"@_x0001__x0001__x0001__x0001__x0001__x0001_N@_x0001__x0001__x0001__x0001__x0001__x0001__x0008_@_x0001__x0001__x0001__x0001__x0001__x0001_3@_x0001__x0001__x0001__x0001__x0001__x0001_C@_x0001__x0001__x0001__x0001__x0001__x0001_,@_x0001__x0001__x0001__x0001__x0001__x0001__x0010_@_x0001__x0001__x0001__x0001__x0001_ÀR@_x0001__x0001__x0001__x0001__x0001_ÀR@_x0001__x0001__x0001__x0001__x0001__x0001_3@_x0001__x0001__x0001__x0001__x0001__x0001_4@_x0001__x0002__x0001__x0001__x0001__x0001__x0001__x0001_&amp;@_x0001__x0001__x0001__x0001__x0001_ÀR@_x0001__x0001__x0001__x0001__x0001__x0001__x0008_@_x0001__x0001__x0001__x0001__x0001__x0001_2@_x0001__x0001__x0001__x0001__x0001__x0001_5@_x0001__x0001__x0001__x0001__x0001_ÀR@_x0001__x0001__x0001__x0001__x0001_ÀR@_x0001__x0001__x0001__x0001__x0001_ÀR@_x0001__x0001__x0001__x0001__x0001__x0001_&lt;@_x0001__x0001__x0001__x0001__x0001_ÀR@_x0001__x0001__x0001__x0001__x0001_ÀR@_x0001__x0001__x0001__x0001__x0001__x0001_8@_x0001__x0001__x0001__x0001__x0001__x0001_$@_x0001__x0001__x0001__x0001__x0001_I@_x0001__x0001__x0001__x0001__x0001_ÀR@_x0001__x0001__x0001__x0001__x0001__x0001_.@_x0001__x0001__x0001__x0001__x0001_ÀR@_x0001__x0001__x0001__x0001__x0001__x0001_P@_x0001__x0001__x0001__x0001__x0001__x0001_9@_x0001__x0001__x0001__x0001__x0001__x0001_:@_x0001__x0001__x0001__x0001__x0001_ÀR@_x0001__x0001__x0001__x0001__x0001__x0001_7@_x0001__x0001__x0001__x0001__x0001_ÀR@_x0001__x0001__x0001__x0001__x0001__x0001__x0018_@_x0001__x0001__x0001__x0001__x0001_ÀR@_x0001__x0001__x0001__x0001__x0001__x0001_A@_x0001__x0001__x0001__x0001__x0001__x0001_3@_x0001__x0001__x0001__x0001__x0001_ÀR@_x0001__x0001__x0001__x0001__x0001_@@_x0001__x0001__x0001__x0001__x0001_ÀR@_x0001__x0001__x0001__x0001__x0001__x0001_;@_x0001__x0001__x0001__x0001__x0001__x0002__x0001__x0001_$@_x0001__x0001__x0001__x0001__x0001_ÀR@_x0001__x0001__x0001__x0001__x0001__x0001_0@_x0001__x0001__x0001__x0001__x0001_@Q@_x0001__x0001__x0001__x0001__x0001__x0001_;@_x0001__x0001__x0001__x0001__x0001_ÀR@_x0001__x0001__x0001__x0001__x0001__x0001_0@_x0001__x0001__x0001__x0001__x0001__x0001_F@_x0001__x0001__x0001__x0001__x0001_ÀR@_x0001__x0001__x0001__x0001__x0001__x0001_H@_x0001__x0001__x0001__x0001__x0001__x0001__x0008_@_x0001__x0001__x0001__x0001__x0001_ÀR@_x0001__x0001__x0001__x0001__x0001__x0001_J@_x0001__x0001__x0001__x0001__x0001_ÀR@_x0001__x0001__x0001__x0001__x0001_ÀR@_x0001__x0001__x0001__x0001__x0001__x0001__x0010_@_x0001__x0001__x0001__x0001__x0001_ÀR@_x0001__x0001__x0001__x0001__x0001_ÀR@_x0001__x0001__x0001__x0001__x0001__x0001_K@_x0001__x0001__x0001__x0001__x0001__x0001_4@_x0001__x0001__x0001__x0001__x0001__x0001_7@_x0001__x0001__x0001__x0001__x0001_ÀR@_x0001__x0001__x0001__x0001__x0001__x0001_6@_x0001__x0001__x0001__x0001__x0001__x0001_;@_x0001__x0001__x0001__x0001__x0001__x0001__x0001_@_x0001__x0001__x0001__x0001__x0001__x0001_7@_x0001__x0001__x0001__x0001__x0001_ÀR@_x0001__x0001__x0001__x0001__x0001__x0001_H@_x0001__x0001__x0001__x0001__x0001__x0001_3@_x0001__x0001__x0001__x0001__x0001__x0001_0@_x0001__x0001__x0001__x0001__x0001__x0001_*@_x0001__x0001__x0001__x0001__x0001__x0001_@@_x0001__x0002__x0001__x0001__x0001__x0001__x0001_ÀR@_x0001__x0001__x0001__x0001__x0001__x0001_8@_x0001__x0001__x0001__x0001__x0001__x0001_2@_x0001__x0001__x0001__x0001__x0001_E@_x0001__x0001__x0001__x0001__x0001__x0001_*@_x0001__x0001__x0001__x0001__x0001__x0001_:@_x0001__x0001__x0001__x0001__x0001__x0001_0@_x0001__x0001__x0001__x0001__x0001_ÀR@_x0001__x0001__x0001__x0001__x0001__x0001_5@_x0001__x0001__x0001__x0001__x0001__x0001_&amp;@_x0001__x0001__x0001__x0001__x0001_ÀR@_x0001__x0001__x0001__x0001__x0001_ÀR@_x0001__x0001__x0001__x0001__x0001__x0001_&amp;@_x0001__x0001__x0001__x0001__x0001__x0001_G@_x0001__x0001__x0001__x0001__x0001__x0001__x0018_@_x0001__x0001__x0001__x0001__x0001_ÀR@_x0001__x0001__x0001__x0001__x0001__x0001_,@_x0001__x0001__x0001__x0001__x0001__x0001__x0001_@_x0001__x0001__x0001__x0001__x0001__x0001_7@_x0001__x0001__x0001__x0001__x0001__x0001_H@_x0001__x0001__x0001__x0001__x0001__x0001_6@_x0001__x0001__x0001__x0001__x0001__x0001_F@_x0001__x0001__x0001__x0001__x0001__x0001_&lt;@_x0001__x0001__x0001__x0001__x0001__x0001__x0001_@_x0001__x0001__x0001__x0001__x0001__x0001_,@_x0001__x0001__x0001__x0001__x0001__x0001_&gt;@_x0001__x0001__x0001__x0001__x0001_ÀR@_x0001__x0001__x0001__x0001__x0001__x0001__x0008_@_x0001__x0001__x0001__x0001__x0001__x0001__x0018_@_x0001__x0001__x0001__x0001__x0001__x0001__x0014_@_x0001__x0001__x0001__x0001__x0001__x0001_*@_x0001__x0001__x0001__x0001__x0001__x0002__x0001_ÀR@_x0001__x0001__x0001__x0001__x0001__x0001_ @_x0001__x0001__x0001__x0001__x0001_ÀR@_x0001__x0001__x0001__x0001__x0001__x0001_0@_x0001__x0001__x0001__x0001__x0001__x0001__x0008_@_x0001__x0001__x0001__x0001__x0001_ÀR@_x0001__x0001__x0001__x0001__x0001_P@_x0001__x0001__x0001__x0001__x0001_ÀR@_x0001__x0001__x0001__x0001__x0001_ÀR@_x0001__x0001__x0001__x0001__x0001_ÀR@_x0001__x0001__x0001__x0001__x0001__x0001_(@_x0001__x0001__x0001__x0001__x0001__x0001__x0010_@_x0001__x0001__x0001__x0001__x0001__x0001_2@_x0001__x0001__x0001__x0001__x0001__x0001_=@_x0001__x0001__x0001__x0001__x0001_ÀR@_x0001__x0001__x0001__x0001__x0001__x0001__x0018_@_x0001__x0001__x0001__x0001__x0001__x0001__x001C_@_x0001__x0001__x0001__x0001__x0001__x0001_3@_x0001__x0001__x0001__x0001__x0001__x0001_G@_x0001__x0001__x0001__x0001__x0001__x0001_(@_x0001__x0001__x0001__x0001__x0001__x0001__x001C_@_x0001__x0001__x0001__x0001__x0001_ÀR@_x0001__x0001__x0001__x0001__x0001_ÀP@_x0001__x0001__x0001__x0001__x0001_ÀR@_x0001__x0001__x0001__x0001__x0001_ÀR@_x0001__x0001__x0001__x0001__x0001__x0001_O@_x0001__x0001__x0001__x0001__x0001_ÀR@_x0001__x0001__x0001__x0001__x0001_@Q@_x0001__x0001__x0001__x0001__x0001_ÀR@_x0001__x0001__x0001__x0001__x0001__x0001_=@_x0001__x0001__x0001__x0001__x0001__x0001_1@_x0001__x0001__x0001__x0001__x0001_N@_x0001__x0002__x0001__x0001__x0001__x0001__x0001__x0001_ @_x0001__x0001__x0001__x0001__x0001_J@_x0001__x0001__x0001__x0001__x0001_ÀR@_x0001__x0001__x0001__x0001__x0001_ÀR@_x0001__x0001__x0001__x0001__x0001__x0001_,@_x0001__x0001__x0001__x0001__x0001__x0001_1@_x0001__x0001__x0001__x0001__x0001__x0001_&amp;@_x0001__x0001__x0001__x0001__x0001_K@_x0001__x0001__x0001__x0001__x0001_ÀR@_x0001__x0001__x0001__x0001__x0001__x0001_3@_x0001__x0001__x0001__x0001__x0001__x0001_&amp;@_x0001__x0001__x0001__x0001__x0001__x0001__x0008_@_x0001__x0001__x0001__x0001__x0001__x0001_6@_x0001__x0001__x0001__x0001__x0001__x0001_&amp;@_x0001__x0001__x0001__x0001__x0001__x0001_&gt;@_x0001__x0001__x0001__x0001__x0001__x0001__x0014_@_x0001__x0001__x0001__x0001__x0001__x0001_8@_x0001__x0001__x0001__x0001__x0001__x0001_K@_x0001__x0001__x0001__x0001__x0001__x0001__x0001_@_x0001__x0001__x0001__x0001__x0001__x0001_$@_x0001__x0001__x0001__x0001__x0001_G@_x0001__x0001__x0001__x0001__x0001__x0001_ @_x0001__x0001__x0001__x0001__x0001__x0001_&lt;@_x0001__x0001__x0001__x0001__x0001_O@_x0001__x0001__x0001__x0001__x0001__x0001_=@_x0001__x0001__x0001__x0001__x0001_ÀR@_x0001__x0001__x0001__x0001__x0001__x0001_:@_x0001__x0001__x0001__x0001__x0001__x0001_7@_x0001__x0001__x0001__x0001__x0001__x0001_0@_x0001__x0001__x0001__x0001__x0001_D@_x0001__x0001__x0001__x0001__x0001__x0001__x0010_@_x0001__x0001__x0001__x0001__x0001__x0002__x0001_E@_x0001__x0001__x0001__x0001__x0001_ÀR@_x0001__x0001__x0001__x0001__x0001__x0001__x0014_@_x0001__x0001__x0001__x0001__x0001_ÀR@_x0001__x0001__x0001__x0001__x0001__x0001_;@_x0001__x0001__x0001__x0001__x0001__x0001_ @_x0001__x0001__x0001__x0001__x0001__x0001_E@_x0001__x0001__x0001__x0001__x0001__x0001_0@_x0001__x0001__x0001__x0001__x0001_ÀR@_x0001__x0001__x0001__x0001__x0001_ÀR@_x0001__x0001__x0001__x0001__x0001_D@_x0001__x0001__x0001__x0001__x0001_ÀR@_x0001__x0001__x0001__x0001__x0001__x0001_*@_x0001__x0001__x0001__x0001__x0001_ÀR@_x0001__x0001__x0001__x0001__x0001__x0001_"@_x0001__x0001__x0001__x0001__x0001_O@_x0001__x0001__x0001__x0001__x0001__x0001_$@_x0001__x0001__x0001__x0001__x0001__x0001_?@_x0001__x0001__x0001__x0001__x0001__x0001_P@_x0001__x0001__x0001__x0001__x0001__x0001__x0001_@_x0001__x0001__x0001__x0001__x0001__x0001_1@_x0001__x0001__x0001__x0001__x0001_ÀR@_x0001__x0001__x0001__x0001__x0001__x0001_$@_x0001__x0001__x0001__x0001__x0001__x0001_5@_x0001__x0001__x0001__x0001__x0001_D@_x0001__x0001__x0001__x0001__x0001__x0001__x0018_@_x0001__x0001__x0001__x0001__x0001__x0001__x0001_@_x0001__x0001__x0001__x0001__x0001__x0001__x001C_@_x0001__x0001__x0001__x0001__x0001__x0001_?@_x0001__x0001__x0001__x0001__x0001_G@_x0001__x0001__x0001__x0001__x0001__x0001__x0014_@_x0001__x0001__x0001__x0001__x0001_K@_x0001__x0002__x0001__x0001__x0001__x0001__x0001_ÀR@_x0001__x0001__x0001__x0001__x0001_ÀR@_x0001__x0001__x0001__x0001__x0001__x0001_F@_x0001__x0001__x0001__x0001__x0001__x0001_=@_x0001__x0001__x0001__x0001__x0001__x0001__x001C_@_x0001__x0001__x0001__x0001__x0001__x0001_:@_x0001__x0001__x0001__x0001__x0001_@@_x0001__x0001__x0001__x0001__x0001_ÀR@_x0001__x0001__x0001__x0001__x0001__x0001_1@_x0001__x0001__x0001__x0001__x0001__x0001_8@_x0001__x0001__x0001__x0001__x0001__x0001_(@_x0001__x0001__x0001__x0001__x0001__x0001__x0010_@_x0001__x0001__x0001__x0001__x0001__x0001_8@_x0001__x0001__x0001__x0001__x0001_M@_x0001__x0001__x0001__x0001__x0001_ÀR@_x0001__x0001__x0001__x0001__x0001_ÀR@_x0001__x0001__x0001__x0001__x0001__x0001_&lt;@_x0001__x0001__x0001__x0001__x0001__x0001_,@_x0001__x0001__x0001__x0001__x0001__x0001_1@_x0001__x0001__x0001__x0001__x0001__x0001_3@_x0001__x0001__x0001__x0001__x0001__x0001_4@_x0001__x0001__x0001__x0001__x0001__x0001_&amp;@_x0001__x0001__x0001__x0001__x0001_N@_x0001__x0001__x0001__x0001__x0001__x0001_G@_x0001__x0001__x0001__x0001__x0001__x0001_D@_x0001__x0001__x0001__x0001__x0001_ÀR@_x0001__x0001__x0001__x0001__x0001__x0001_8@_x0001__x0001__x0001__x0001__x0001__x0001_:@_x0001__x0001__x0001__x0001__x0001_ÀR@_x0001__x0001__x0001__x0001__x0001__x0001_:@_x0001__x0001__x0001__x0001__x0001__x0001_5@_x0001__x0001__x0001__x0001__x0001__x0002__x0001__x0001_2@_x0001__x0001__x0001__x0001__x0001__x0001_O@_x0001__x0001__x0001__x0001__x0001_ÀR@_x0001__x0001__x0001__x0001__x0001_E@_x0001__x0001__x0001__x0001__x0001__x0001_(@_x0001__x0001__x0001__x0001__x0001__x0001_*@_x0001__x0001__x0001__x0001__x0001__x0001_8@_x0001__x0001__x0001__x0001__x0001__x0001_4@_x0001__x0001__x0001__x0001__x0001__x0001_O@_x0001__x0001__x0001__x0001__x0001__x0001_&lt;@_x0001__x0001__x0001__x0001__x0001__x0001_3@_x0001__x0001__x0001__x0001__x0001_ÀR@_x0001__x0001__x0001__x0001__x0001_ÀR@_x0001__x0001__x0001__x0001__x0001_P@_x0001__x0001__x0001__x0001__x0001_ÀR@_x0001__x0001__x0001__x0001__x0001_ÀR@_x0001__x0001__x0001__x0001__x0001__x0001_9@_x0001__x0001__x0001__x0001__x0001__x0001_,@_x0001__x0001__x0001__x0001__x0001_ÀR@_x0001__x0001__x0001__x0001__x0001__x0001__x0018_@_x0001__x0001__x0001__x0001__x0001__x0001_$@_x0001__x0001__x0001__x0001__x0001__x0001_A@_x0001__x0001__x0001__x0001__x0001__x0001__x0014_@_x0001__x0001__x0001__x0001__x0001_ÀR@_x0001__x0001__x0001__x0001__x0001_M@_x0001__x0001__x0001__x0001__x0001_ÀR@_x0001__x0001__x0001__x0001__x0001__x0001_$@_x0001__x0001__x0001__x0001__x0001__x0001_,@_x0001__x0001__x0001__x0001__x0001_ÀR@_x0001__x0001__x0001__x0001__x0001_ÀR@_x0001__x0001__x0001__x0001__x0001__x0001__x0010_@_x0001__x0001__x0001__x0001__x0001__x0001_(@_x0001__x0002__x0001__x0001__x0001__x0001__x0001_ÀR@_x0001__x0001__x0001__x0001__x0001__x0001__x0008_@_x0001__x0001__x0001__x0001__x0001__x0001_5@_x0001__x0001__x0001__x0001__x0001_ÀR@_x0001__x0001__x0001__x0001__x0001__x0001_3@_x0001__x0001__x0001__x0001__x0001__x0001_&amp;@_x0001__x0001__x0001__x0001__x0001__x0001_3@_x0001__x0001__x0001__x0001__x0001_C@_x0001__x0001__x0001__x0001__x0001__x0001_0@_x0001__x0001__x0001__x0001__x0001__x0001_(@_x0001__x0001__x0001__x0001__x0001__x0001_5@_x0001__x0001__x0001__x0001__x0001_F@_x0001__x0001__x0001__x0001__x0001__x0001_(@_x0001__x0001__x0001__x0001__x0001__x0001__x0001_@_x0001__x0001__x0001__x0001__x0001__x0001__x0010_@_x0001__x0001__x0001__x0001__x0001_ÀR@_x0001__x0001__x0001__x0001__x0001__x0001_K@_x0001__x0001__x0001__x0001__x0001_ÀR@_x0001__x0001__x0001__x0001__x0001_ÀR@_x0001__x0001__x0001__x0001__x0001_ÀR@_x0001__x0001__x0001__x0001__x0001__x0001_=@_x0001__x0001__x0001__x0001__x0001__x0001__x0001_@_x0001__x0001__x0001__x0001__x0001_ÀR@_x0001__x0001__x0001__x0001__x0001_ÀR@_x0001__x0001__x0001__x0001__x0001_ÀR@_x0001__x0001__x0001__x0001__x0001__x0001_=@_x0001__x0001__x0001__x0001__x0001_ÀR@_x0001__x0001__x0001__x0001__x0001__x0001_,@_x0001__x0001__x0001__x0001__x0001__x0001_E@_x0001__x0001__x0001__x0001__x0001_ÀR@_x0001__x0001__x0001__x0001__x0001__x0001_9@_x0001__x0001__x0001__x0001__x0001__x0002__x0001__x0001_&lt;@_x0001__x0001__x0001__x0001__x0001__x0001_F@_x0001__x0001__x0001__x0001__x0001__x0001_&lt;@_x0001__x0001__x0001__x0001__x0001__x0001_&gt;@_x0001__x0001__x0001__x0001__x0001__x0001__x0001_@_x0001__x0001__x0001__x0001__x0001_ÀR@_x0001__x0001__x0001__x0001__x0001_ÀR@_x0001__x0001__x0001__x0001__x0001__x0001_$@_x0001__x0001__x0001__x0001__x0001_ÀR@_x0001__x0001__x0001__x0001__x0001_@@_x0001__x0001__x0001__x0001__x0001__x0001_3@_x0001__x0001__x0001__x0001__x0001__x0001_;@_x0001__x0001__x0001__x0001__x0001_ÀR@_x0001__x0001__x0001__x0001__x0001__x0001_.@_x0001__x0001__x0001__x0001__x0001__x0001__x001C_@_x0001__x0001__x0001__x0001__x0001__x0001__x0010_@_x0001__x0001__x0001__x0001__x0001_ÀR@_x0001__x0001__x0001__x0001__x0001_ÀP@_x0001__x0001__x0001__x0001__x0001_ÀR@_x0001__x0001__x0001__x0001__x0001__x0001_&amp;@_x0001__x0001__x0001__x0001__x0001__x0001_3@_x0001__x0001__x0001__x0001__x0001__x0001__x0008_@_x0001__x0001__x0001__x0001__x0001_ÀR@_x0001__x0001__x0001__x0001__x0001__x0001_&amp;@_x0001__x0001__x0001__x0001__x0001_E@_x0001__x0001__x0001__x0001__x0001__x0001__x0008_@_x0001__x0001__x0001__x0001__x0001__x0001_8@_x0001__x0001__x0001__x0001__x0001_M@_x0001__x0001__x0001__x0001__x0001_ÀR@_x0001__x0001__x0001__x0001__x0001_E@_x0001__x0001__x0001__x0001__x0001__x0001_5@_x0001__x0001__x0001__x0001__x0001_O@_x0001__x0002__x0001__x0001__x0001__x0001__x0001__x0001__x0014_@_x0001__x0001__x0001__x0001__x0001__x0001_G@_x0001__x0001__x0001__x0001__x0001__x0001_C@_x0001__x0001__x0001__x0001__x0001__x0001_4@_x0001__x0001__x0001__x0001__x0001__x0001_*@_x0001__x0001__x0001__x0001__x0001_ÀR@_x0001__x0001__x0001__x0001__x0001_C@_x0001__x0001__x0001__x0001__x0001__x0001_*@_x0001__x0001__x0001__x0001__x0001__x0001__x0010_@_x0001__x0001__x0001__x0001__x0001_C@_x0001__x0001__x0001__x0001__x0001__x0001__x0014_@_x0001__x0001__x0001__x0001__x0001__x0001__x0010_@_x0001__x0001__x0001__x0001__x0001__x0001_0@_x0001__x0001__x0001__x0001__x0001_C@_x0001__x0001__x0001__x0001__x0001__x0001_J@_x0001__x0001__x0001__x0001__x0001_ÀR@_x0001__x0001__x0001__x0001__x0001__x0001_4@_x0001__x0001__x0001__x0001__x0001_F@_x0001__x0001__x0001__x0001__x0001__x0001__x0014_@_x0001__x0001__x0001__x0001__x0001_ÀR@_x0001__x0001__x0001__x0001__x0001_I@_x0001__x0001__x0001__x0001__x0001_B@_x0001__x0001__x0001__x0001__x0001_ÀR@_x0001__x0001__x0001__x0001__x0001_H@_x0001__x0001__x0001__x0001__x0001_ÀR@_x0001__x0001__x0001__x0001__x0001_ÀR@_x0001__x0001__x0001__x0001__x0001__x0001_7@_x0001__x0001__x0001__x0001__x0001_ÀR@_x0001__x0001__x0001__x0001__x0001_E@_x0001__x0001__x0001__x0001__x0001_ÀR@_x0001__x0001__x0001__x0001__x0001__x0001_1@_x0001__x0001__x0001__x0001__x0001__x0002__x0001__x0001_@@_x0001__x0001__x0001__x0001__x0001__x0001__x001C_@_x0001__x0001__x0001__x0001__x0001__x0001_G@_x0001__x0001__x0001__x0001__x0001__x0001_5@_x0001__x0001__x0001__x0001__x0001_@Q@_x0001__x0001__x0001__x0001__x0001_ÀR@_x0001__x0001__x0001__x0001__x0001__x0001_P@_x0001__x0001__x0001__x0001__x0001_ÀR@_x0001__x0001__x0001__x0001__x0001__x0001_$@_x0001__x0001__x0001__x0001__x0001__x0001_7@_x0001__x0001__x0001__x0001__x0001_ÀR@_x0001__x0001__x0001__x0001__x0001__x0001_Q@_x0001__x0001__x0001__x0001__x0001__x0001_"@_x0001__x0001__x0001__x0001__x0001_@@_x0001__x0001__x0001__x0001__x0001_ÀR@_x0001__x0001__x0001__x0001__x0001__x0001_&lt;@_x0001__x0001__x0001__x0001__x0001__x0001_$@_x0001__x0001__x0001__x0001__x0001__x0001__x0018_@_x0001__x0001__x0001__x0001__x0001__x0001_C@_x0001__x0001__x0001__x0001__x0001__x0001_&amp;@_x0001__x0001__x0001__x0001__x0001__x0001_&amp;@_x0001__x0001__x0001__x0001__x0001__x0001_:@_x0001__x0001__x0001__x0001__x0001_ÀR@_x0001__x0001__x0001__x0001__x0001__x0001_*@_x0001__x0001__x0001__x0001__x0001__x0001_C@_x0001__x0001__x0001__x0001__x0001__x0001__x0018_@_x0001__x0001__x0001__x0001__x0001_@@_x0001__x0001__x0001__x0001__x0001__x0001__x001C_@_x0001__x0001__x0001__x0001__x0001_P@_x0001__x0001__x0001__x0001__x0001__x0001_;@_x0001__x0001__x0001__x0001__x0001_ÀR@_x0001__x0001__x0001__x0001__x0001__x0001_"@_x0001__x0002__x0001__x0001__x0001__x0001__x0001__x0001_&amp;@_x0001__x0001__x0001__x0001__x0001__x0001__x0010_@_x0001__x0001__x0001__x0001__x0001_ÀR@_x0001__x0001__x0001__x0001__x0001__x0001_;@_x0001__x0001__x0001__x0001__x0001_ÀP@_x0001__x0001__x0001__x0001__x0001__x0001_2@_x0001__x0001__x0001__x0001__x0001_ÀR@_x0001__x0001__x0001__x0001__x0001__x0001_Q@_x0001__x0001__x0001__x0001__x0001__x0001_$@_x0001__x0001__x0001__x0001__x0001__x0001_(@_x0001__x0001__x0001__x0001__x0001__x0001_ @_x0001__x0001__x0001__x0001__x0001_ÀR@_x0001__x0001__x0001__x0001__x0001_ÀP@_x0001__x0001__x0001__x0001__x0001_ÀR@_x0001__x0001__x0001__x0001__x0001__x0001_7@_x0001__x0001__x0001__x0001__x0001__x0001_A@_x0001__x0001__x0001__x0001__x0001_ÀR@_x0001__x0001__x0001__x0001__x0001_P@_x0001__x0001__x0001__x0001__x0001_ÀR@_x0001__x0001__x0001__x0001__x0001__x0001_ @_x0001__x0001__x0001__x0001__x0001_ÀR@_x0001__x0001__x0001__x0001__x0001__x0001_6@_x0001__x0001__x0001__x0001__x0001__x0001_(@_x0001__x0001__x0001__x0001__x0001__x0001_=@_x0001__x0001__x0001__x0001__x0001__x0001_@@_x0001__x0001__x0001__x0001__x0001_ÀR@_x0001__x0001__x0001__x0001__x0001__x0001_2@_x0001__x0001__x0001__x0001__x0001__x0001__x0010_@_x0001__x0001__x0001__x0001__x0001__x0001_@@_x0001__x0001__x0001__x0001__x0001__x0001_.@_x0001__x0001__x0001__x0001__x0001__x0001_@@_x0001__x0001__x0001__x0001__x0001__x0002__x0001__x0001_,@_x0001__x0001__x0001__x0001__x0001_ÀR@_x0001__x0001__x0001__x0001__x0001__x0001__x0010_@_x0001__x0001__x0001__x0001__x0001__x0001_,@_x0001__x0001__x0001__x0001__x0001_ÀR@_x0001__x0001__x0001__x0001__x0001__x0001_&amp;@_x0001__x0001__x0001__x0001__x0001__x0001_*@_x0001__x0001__x0001__x0001__x0001__x0001__x0018_@_x0001__x0001__x0001__x0001__x0001__x0001_F@_x0001__x0001__x0001__x0001__x0001_J@_x0001__x0001__x0001__x0001__x0001_L@_x0001__x0001__x0001__x0001__x0001__x0001_6@_x0001__x0001__x0001__x0001__x0001__x0001__x0001_@_x0001__x0001__x0001__x0001__x0001__x0001_@@_x0001__x0001__x0001__x0001__x0001__x0001_?@_x0001__x0001__x0001__x0001__x0001_ÀR@_x0001__x0001__x0001__x0001__x0001_@P@_x0001__x0001__x0001__x0001__x0001__x0001__x0014_@_x0001__x0001__x0001__x0001__x0001_ÀR@_x0001__x0001__x0001__x0001__x0001__x0001_:@_x0001__x0001__x0001__x0001__x0001_ÀR@_x0001__x0001__x0001__x0001__x0001__x0001_7@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R@_x0001__x0002__x0001__x0001__x0001__x0001__x0001__x0001_N@_x0001__x0001__x0001__x0001__x0001__x0001_E@_x0001__x0001__x0001__x0001__x0001_D@_x0001__x0001__x0001__x0001__x0001_ÀR@_x0001__x0001__x0001__x0001__x0001__x0001_M@_x0001__x0001__x0001__x0001__x0001__x0001_P@_x0001__x0001__x0001__x0001__x0001__x0001_$@_x0001__x0001__x0001__x0001__x0001__x0001_0@_x0001__x0001__x0001__x0001__x0001_ÀR@_x0001__x0001__x0001__x0001__x0001_ÀR@_x0001__x0001__x0001__x0001__x0001__x0001__x0008_@_x0001__x0001__x0001__x0001__x0001_ÀR@_x0001__x0001__x0001__x0001__x0001_F@_x0001__x0001__x0001__x0001__x0001_ÀR@_x0001__x0001__x0001__x0001__x0001__x0001__x0018_@_x0001__x0001__x0001__x0001__x0001_ÀR@_x0001__x0001__x0001__x0001__x0001_C@_x0001__x0001__x0001__x0001__x0001__x0001_;@_x0001__x0001__x0001__x0001__x0001__x0001_0@_x0001__x0001__x0001__x0001__x0001_H@_x0001__x0001__x0001__x0001__x0001__x0001__x0014_@_x0001__x0001__x0001__x0001__x0001_ÀR@_x0001__x0001__x0001__x0001__x0001_@@_x0001__x0001__x0001__x0001__x0001_ÀR@_x0001__x0001__x0001__x0001__x0001__x0001__x001C_@_x0001__x0001__x0001__x0001__x0001_ÀR@_x0001__x0001__x0001__x0001__x0001_ÀR@_x0001__x0001__x0001__x0001__x0001__x0001_5@_x0001__x0001__x0001__x0001__x0001__x0001_6@_x0001__x0001__x0001__x0001__x0001__x0001_ @_x0001__x0001__x0001__x0001__x0001__x0001_A@_x0001__x0001__x0001__x0001__x0001__x0002__x0001__x0001_$@_x0001__x0001__x0001__x0001__x0001_ÀR@_x0001__x0001__x0001__x0001__x0001__x0001__x0001_@_x0001__x0001__x0001__x0001__x0001_ÀR@_x0001__x0001__x0001__x0001__x0001__x0001__x001C_@_x0001__x0001__x0001__x0001__x0001_ÀR@_x0001__x0001__x0001__x0001__x0001__x0001_ @_x0001__x0001__x0001__x0001__x0001__x0001_0@_x0001__x0001__x0001__x0001__x0001__x0001_I@_x0001__x0001__x0001__x0001__x0001_K@_x0001__x0001__x0001__x0001__x0001__x0001_2@_x0001__x0001__x0001__x0001__x0001__x0001_8@_x0001__x0001__x0001__x0001__x0001__x0001_E@_x0001__x0001__x0001__x0001__x0001__x0001_&gt;@_x0001__x0001__x0001__x0001__x0001__x0001_D@_x0001__x0001__x0001__x0001__x0001_ÀR@_x0001__x0001__x0001__x0001__x0001_ÀR@_x0001__x0001__x0001__x0001__x0001__x0001_ð?_x0001__x0001__x0001__x0001__x0001__x0001_Q@_x0001__x0001__x0001__x0001__x0001_ÀR@_x0001__x0001__x0001__x0001__x0001_ÀR@_x0001__x0001__x0001__x0001__x0001_ÀR@_x0001__x0001__x0001__x0001__x0001__x0001__x0018_@_x0001__x0001__x0001__x0001__x0001__x0001_M@_x0001__x0001__x0001__x0001__x0001__x0001_ð?_x0001__x0001__x0001__x0001__x0001__x0001_$@_x0001__x0001__x0001__x0001__x0001__x0001_D@_x0001__x0001__x0001__x0001__x0001__x0001_&lt;@_x0001__x0001__x0001__x0001__x0001_J@_x0001__x0001__x0001__x0001__x0001__x0001_?@_x0001__x0001__x0001__x0001__x0001__x0001_C@_x0001__x0001__x0001__x0001__x0001__x0001_N@_x0001__x0002__x0001__x0001__x0001__x0001__x0001_ÀR@_x0001__x0001__x0001__x0001__x0001__x0001_I@_x0001__x0001__x0001__x0001__x0001__x0001_K@_x0001__x0001__x0001__x0001__x0001__x0001_J@_x0001__x0001__x0001__x0001__x0001__x0001_D@_x0001__x0001__x0001__x0001__x0001__x0001__x001C_@_x0001__x0001__x0001__x0001__x0001_C@_x0001__x0001__x0001__x0001__x0001__x0001_C@_x0001__x0001__x0001__x0001__x0001__x0001_"@_x0001__x0001__x0001__x0001__x0001_ÀR@_x0001__x0001__x0001__x0001__x0001__x0001__x001C_@_x0001__x0001__x0001__x0001__x0001__x0001_5@_x0001__x0001__x0001__x0001__x0001__x0001_(@_x0001__x0001__x0001__x0001__x0001__x0001__x0010_@_x0001__x0001__x0001__x0001__x0001_ÀR@_x0001__x0001__x0001__x0001__x0001__x0001_,@_x0001__x0001__x0001__x0001__x0001__x0001_.@_x0001__x0001__x0001__x0001__x0001__x0001_(@_x0001__x0001__x0001__x0001__x0001_@P@_x0001__x0001__x0001__x0001__x0001__x0001__x0001_@_x0001__x0001__x0001__x0001__x0001_ÀR@_x0001__x0001__x0001__x0001__x0001__x0001_ @_x0001__x0001__x0001__x0001__x0001_ÀR@_x0001__x0001__x0001__x0001__x0001__x0001_C@_x0001__x0001__x0001__x0001__x0001__x0001_D@_x0001__x0001__x0001__x0001__x0001__x0001__x0008_@_x0001__x0001__x0001__x0001__x0001__x0001_1@_x0001__x0001__x0001__x0001__x0001__x0001__x0008_@_x0001__x0001__x0001__x0001__x0001__x0001_G@_x0001__x0001__x0001__x0001__x0001_ÀR@_x0001__x0001__x0001__x0001__x0001__x0001__x001C_@_x0001__x0001__x0001__x0001__x0001__x0002__x0001__x0001__x0008_@_x0001__x0001__x0001__x0001__x0001__x0001_ @_x0001__x0001__x0001__x0001__x0001__x0001_*@_x0001__x0001__x0001__x0001__x0001__x0001_;@_x0001__x0001__x0001__x0001__x0001_ÀR@_x0001__x0001__x0001__x0001__x0001__x0001_ @_x0001__x0001__x0001__x0001__x0001__x0001_H@_x0001__x0001__x0001__x0001__x0001__x0001_"@_x0001__x0001__x0001__x0001__x0001__x0001_8@_x0001__x0001__x0001__x0001__x0001_ÀR@_x0001__x0001__x0001__x0001__x0001_ÀR@_x0001__x0001__x0001__x0001__x0001__x0001__x0010_@_x0001__x0001__x0001__x0001__x0001_ÀR@_x0001__x0001__x0001__x0001__x0001__x0001__x0018_@_x0001__x0001__x0001__x0001__x0001__x0001_$@_x0001__x0001__x0001__x0001__x0001__x0001_?@_x0001__x0001__x0001__x0001__x0001_ÀR@_x0001__x0001__x0001__x0001__x0001__x0001_8@_x0001__x0001__x0001__x0001__x0001__x0001_0@_x0001__x0001__x0001__x0001__x0001__x0001_M@_x0001__x0001__x0001__x0001__x0001__x0001_9@_x0001__x0001__x0001__x0001__x0001__x0001_C@_x0001__x0001__x0001__x0001__x0001__x0001_&gt;@_x0001__x0001__x0001__x0001__x0001__x0001_C@_x0001__x0001__x0001__x0001__x0001__x0001_(@_x0001__x0001__x0001__x0001__x0001__x0001_ @_x0001__x0001__x0001__x0001__x0001__x0001_"@_x0001__x0001__x0001__x0001__x0001_ÀR@_x0001__x0001__x0001__x0001__x0001_D@_x0001__x0001__x0001__x0001__x0001_ÀR@_x0001__x0001__x0001__x0001__x0001_@@_x0001__x0001__x0001__x0001__x0001_E@_x0001__x0002__x0001__x0001__x0001__x0001__x0001__x0001__x0001_@_x0001__x0001__x0001__x0001__x0001__x0001_=@_x0001__x0001__x0001__x0001__x0001__x0001_"@_x0001__x0001__x0001__x0001__x0001_ÀR@_x0001__x0001__x0001__x0001__x0001_ÀR@_x0001__x0001__x0001__x0001__x0001__x0001__x0014_@_x0001__x0001__x0001__x0001__x0001_ÀR@_x0001__x0001__x0001__x0001__x0001__x0001_6@_x0001__x0001__x0001__x0001__x0001__x0001_K@_x0001__x0001__x0001__x0001__x0001__x0001_A@_x0001__x0001__x0001__x0001__x0001_M@_x0001__x0001__x0001__x0001__x0001_ÀR@_x0001__x0001__x0001__x0001__x0001_ÀR@_x0001__x0001__x0001__x0001__x0001__x0001_5@_x0001__x0001__x0001__x0001__x0001_@@_x0001__x0001__x0001__x0001__x0001__x0001_"@_x0001__x0001__x0001__x0001__x0001__x0001_7@_x0001__x0001__x0001__x0001__x0001__x0001_E@_x0001__x0001__x0001__x0001__x0001_ÀR@_x0001__x0001__x0001__x0001__x0001__x0001__x0014_@_x0001__x0001__x0001__x0001__x0001__x0001_$@_x0001__x0001__x0001__x0001__x0001__x0001_M@_x0001__x0001__x0001__x0001__x0001_ÀR@_x0001__x0001__x0001__x0001__x0001__x0001_7@_x0001__x0001__x0001__x0001__x0001_ÀR@_x0001__x0001__x0001__x0001__x0001__x0001__x0018_@_x0001__x0001__x0001__x0001__x0001__x0001_2@_x0001__x0001__x0001__x0001__x0001__x0001_3@_x0001__x0001__x0001__x0001__x0001_ÀR@_x0001__x0001__x0001__x0001__x0001__x0001_C@_x0001__x0001__x0001__x0001__x0001__x0001_"@_x0001__x0001__x0001__x0001__x0001__x0002__x0001__x0001_?@_x0001__x0001__x0001__x0001__x0001__x0001_ @_x0001__x0001__x0001__x0001__x0001__x0001_H@_x0001__x0001__x0001__x0001__x0001__x0001_4@_x0001__x0001__x0001__x0001__x0001_ÀR@_x0001__x0001__x0001__x0001__x0001_ÀR@_x0001__x0001__x0001__x0001__x0001__x0001_2@_x0001__x0001__x0001__x0001__x0001_ÀR@_x0001__x0001__x0001__x0001__x0001__x0001_K@_x0001__x0001__x0001__x0001__x0001__x0001_$@_x0001__x0001__x0001__x0001__x0001__x0001_3@_x0001__x0001__x0001__x0001__x0001__x0001_*@_x0001__x0001__x0001__x0001__x0001__x0001__x0001_@_x0001__x0001__x0001__x0001__x0001_F@_x0001__x0001__x0001__x0001__x0001__x0001_5@_x0001__x0001__x0001__x0001__x0001__x0001_1@_x0001__x0001__x0001__x0001__x0001__x0001_2@_x0001__x0001__x0001__x0001__x0001__x0001_9@_x0001__x0001__x0001__x0001__x0001_C@_x0001__x0001__x0001__x0001__x0001__x0001_;@_x0001__x0001__x0001__x0001__x0001__x0001_N@_x0001__x0001__x0001__x0001__x0001_H@_x0001__x0001__x0001__x0001__x0001__x0001_.@_x0001__x0001__x0001__x0001__x0001__x0001_I@_x0001__x0001__x0001__x0001__x0001_ÀR@_x0001__x0001__x0001__x0001__x0001_ÀR@_x0001__x0001__x0001__x0001__x0001__x0001_9@_x0001__x0001__x0001__x0001__x0001_ÀR@_x0001__x0001__x0001__x0001__x0001__x0001__x0014_@_x0001__x0001__x0001__x0001__x0001__x0001_&gt;@_x0001__x0001__x0001__x0001__x0001__x0001__x001C_@_x0001__x0001__x0001__x0001__x0001_ÀR@_x0001__x0002__x0001__x0001__x0001__x0001__x0001__x0001_5@_x0001__x0001__x0001__x0001__x0001_ÀR@_x0001__x0001__x0001__x0001__x0001_N@_x0001__x0001__x0001__x0001__x0001_@@_x0001__x0001__x0001__x0001__x0001_ÀR@_x0001__x0001__x0001__x0001__x0001_ÀR@_x0001__x0001__x0001__x0001__x0001__x0001_&gt;@_x0001__x0001__x0001__x0001__x0001_ÀR@_x0001__x0001__x0001__x0001__x0001__x0001_3@_x0001__x0001__x0001__x0001__x0001_ÀR@_x0001__x0001__x0001__x0001__x0001__x0001_0@_x0001__x0001__x0001__x0001__x0001_ÀR@_x0001__x0001__x0001__x0001__x0001__x0001_.@_x0001__x0001__x0001__x0001__x0001__x0001_Q@_x0001__x0001__x0001__x0001__x0001__x0001_3@_x0001__x0001__x0001__x0001__x0001__x0001_&lt;@_x0001__x0001__x0001__x0001__x0001_@@_x0001__x0001__x0001__x0001__x0001__x0001_:@_x0001__x0001__x0001__x0001__x0001__x0001_(@_x0001__x0001__x0001__x0001__x0001__x0001_F@_x0001__x0001__x0001__x0001__x0001__x0001_&lt;@_x0001__x0001__x0001__x0001__x0001__x0001__x0010_@_x0001__x0001__x0001__x0001__x0001_ÀR@_x0001__x0001__x0001__x0001__x0001_ÀR@_x0001__x0001__x0001__x0001__x0001_ÀR@_x0001__x0001__x0001__x0001__x0001__x0001_2@_x0001__x0001__x0001__x0001__x0001_D@_x0001__x0001__x0001__x0001__x0001__x0001__x0010_@_x0001__x0001__x0001__x0001__x0001_ÀR@_x0001__x0001__x0001__x0001__x0001__x0001_.@_x0001__x0001__x0001__x0001__x0001__x0001_.@_x0001__x0001__x0001__x0001__x0001__x0002__x0001__x0001_H@_x0001__x0001__x0001__x0001__x0001__x0001__x0018_@_x0001__x0001__x0001__x0001__x0001__x0001_A@_x0001__x0001__x0001__x0001__x0001_ÀR@_x0001__x0001__x0001__x0001__x0001__x0001_:@_x0001__x0001__x0001__x0001__x0001_ÀR@_x0001__x0001__x0001__x0001__x0001__x0001_&amp;@_x0001__x0001__x0001__x0001__x0001__x0001__x001C_@_x0001__x0001__x0001__x0001__x0001_ÀR@_x0001__x0001__x0001__x0001__x0001_ÀR@_x0001__x0001__x0001__x0001__x0001__x0001_7@_x0001__x0001__x0001__x0001__x0001__x0001__x0008_@_x0001__x0001__x0001__x0001__x0001__x0001__x0018_@_x0001__x0001__x0001__x0001__x0001_ÀR@_x0001__x0001__x0001__x0001__x0001__x0001__x0001_@_x0001__x0001__x0001__x0001__x0001_ÀR@_x0001__x0001__x0001__x0001__x0001__x0001_,@_x0001__x0001__x0001__x0001__x0001__x0001_3@_x0001__x0001__x0001__x0001__x0001__x0001__x0001_@_x0001__x0001__x0001__x0001__x0001__x0001_H@_x0001__x0001__x0001__x0001__x0001__x0001_ð?_x0001__x0001__x0001__x0001__x0001__x0001__x0008_@_x0001__x0001__x0001__x0001__x0001__x0001__x0010_@_x0001__x0001__x0001__x0001__x0001__x0001_4@_x0001__x0001__x0001__x0001__x0001__x0001_Q@_x0001__x0001__x0001__x0001__x0001_ÀP@_x0001__x0001__x0001__x0001__x0001__x0001_0@_x0001__x0001__x0001__x0001__x0001__x0001__x0010_@_x0001__x0001__x0001__x0001__x0001__x0001_6@_x0001__x0001__x0001__x0001__x0001_ÀR@_x0001__x0001__x0001__x0001__x0001_ÀR@_x0001__x0001__x0001__x0001__x0001_F@_x0001__x0002__x0001__x0001__x0001__x0001__x0001__x0001__x0014_@_x0001__x0001__x0001__x0001__x0001__x0001_*@_x0001__x0001__x0001__x0001__x0001__x0001_5@_x0001__x0001__x0001__x0001__x0001__x0001_ @_x0001__x0001__x0001__x0001__x0001_I@_x0001__x0001__x0001__x0001__x0001_ÀR@_x0001__x0001__x0001__x0001__x0001__x0001_A@_x0001__x0001__x0001__x0001__x0001__x0001__x0014_@_x0001__x0001__x0001__x0001__x0001_ÀR@_x0001__x0001__x0001__x0001__x0001_@@_x0001__x0001__x0001__x0001__x0001_O@_x0001__x0001__x0001__x0001__x0001__x0001_:@_x0001__x0001__x0001__x0001__x0001_ÀR@_x0001__x0001__x0001__x0001__x0001_ÀR@_x0001__x0001__x0001__x0001__x0001__x0001_.@_x0001__x0001__x0001__x0001__x0001__x0001_9@_x0001__x0001__x0001__x0001__x0001__x0001__x0010_@_x0001__x0001__x0001__x0001__x0001_ÀR@_x0001__x0001__x0001__x0001__x0001_F@_x0001__x0001__x0001__x0001__x0001__x0001_&gt;@_x0001__x0001__x0001__x0001__x0001_ÀR@_x0001__x0001__x0001__x0001__x0001__x0001_$@_x0001__x0001__x0001__x0001__x0001_ÀR@_x0001__x0001__x0001__x0001__x0001_ÀR@_x0001__x0001__x0001__x0001__x0001__x0001_?@_x0001__x0001__x0001__x0001__x0001__x0001_;@_x0001__x0001__x0001__x0001__x0001__x0001_*@_x0001__x0001__x0001__x0001__x0001_ÀR@_x0001__x0001__x0001__x0001__x0001__x0001_7@_x0001__x0001__x0001__x0001__x0001__x0001_C@_x0001__x0001__x0001__x0001__x0001__x0001_0@_x0001__x0001__x0001__x0001__x0001__x0002__x0001__x0001_8@_x0001__x0001__x0001__x0001__x0001__x0001_3@_x0001__x0001__x0001__x0001__x0001__x0001_9@_x0001__x0001__x0001__x0001__x0001_ÀR@_x0001__x0001__x0001__x0001__x0001__x0001_4@_x0001__x0001__x0001__x0001__x0001__x0001_,@_x0001__x0001__x0001__x0001__x0001_ÀR@_x0001__x0001__x0001__x0001__x0001_ÀR@_x0001__x0001__x0001__x0001__x0001_ÀR@_x0001__x0001__x0001__x0001__x0001_ÀR@_x0001__x0001__x0001__x0001__x0001__x0001_&lt;@_x0001__x0001__x0001__x0001__x0001_ÀR@_x0001__x0001__x0001__x0001__x0001__x0001_0@_x0001__x0001__x0001__x0001__x0001_ÀR@_x0001__x0001__x0001__x0001__x0001_ÀR@_x0001__x0001__x0001__x0001__x0001__x0001_&amp;@_x0001__x0001__x0001__x0001__x0001__x0001__x001C_@_x0001__x0001__x0001__x0001__x0001_E@_x0001__x0001__x0001__x0001__x0001__x0001_?@_x0001__x0001__x0001__x0001__x0001__x0001__x0018_@_x0001__x0001__x0001__x0001__x0001__x0001_&lt;@_x0001__x0001__x0001__x0001__x0001_ÀR@_x0001__x0001__x0001__x0001__x0001__x0001_?@_x0001__x0001__x0001__x0001__x0001__x0001_=@_x0001__x0001__x0001__x0001__x0001__x0001__x0008_@_x0001__x0001__x0001__x0001__x0001__x0001_3@_x0001__x0001__x0001__x0001__x0001__x0001_9@_x0001__x0001__x0001__x0001__x0001_@P@_x0001__x0001__x0001__x0001__x0001_ÀR@_x0001__x0001__x0001__x0001__x0001_ÀR@_x0001__x0001__x0001__x0001__x0001__x0001_.@_x0001__x0001__x0001__x0001__x0001__x0001_A@_x0001__x0002__x0001__x0001__x0001__x0001__x0001__x0001_E@_x0001__x0001__x0001__x0001__x0001_F@_x0001__x0001__x0001__x0001__x0001__x0001_ @_x0001__x0001__x0001__x0001__x0001__x0001_D@_x0001__x0001__x0001__x0001__x0001_ÀR@_x0001__x0001__x0001__x0001__x0001__x0001_.@_x0001__x0001__x0001__x0001__x0001_ÀR@_x0001__x0001__x0001__x0001__x0001_ÀR@_x0001__x0001__x0001__x0001__x0001_ÀR@_x0001__x0001__x0001__x0001__x0001__x0001_?@_x0001__x0001__x0001__x0001__x0001__x0001_?@_x0001__x0001__x0001__x0001__x0001__x0001_8@_x0001__x0001__x0001__x0001__x0001__x0001_,@_x0001__x0001__x0001__x0001__x0001__x0001_$@_x0001__x0001__x0001__x0001__x0001__x0001_F@_x0001__x0001__x0001__x0001__x0001__x0001_0@_x0001__x0001__x0001__x0001__x0001__x0001_*@_x0001__x0001__x0001__x0001__x0001_ÀR@_x0001__x0001__x0001__x0001__x0001__x0001_O@_x0001__x0001__x0001__x0001__x0001__x0001__x0014_@_x0001__x0001__x0001__x0001__x0001__x0001_5@_x0001__x0001__x0001__x0001__x0001__x0001_8@_x0001__x0001__x0001__x0001__x0001__x0001_K@_x0001__x0001__x0001__x0001__x0001__x0001_?@_x0001__x0001__x0001__x0001__x0001__x0001_5@_x0001__x0001__x0001__x0001__x0001__x0001_$@_x0001__x0001__x0001__x0001__x0001_ÀR@_x0001__x0001__x0001__x0001__x0001__x0001_F@_x0001__x0001__x0001__x0001__x0001__x0001_3@_x0001__x0001__x0001__x0001__x0001_ÀR@_x0001__x0001__x0001__x0001__x0001_ÀR@_x0001__x0001__x0001__x0001__x0001__x0002__x0001_ÀR@_x0001__x0001__x0001__x0001__x0001__x0001__x0018_@_x0001__x0001__x0001__x0001__x0001__x0001_H@_x0001__x0001__x0001__x0001__x0001__x0001_6@_x0001__x0001__x0001__x0001__x0001__x0001_,@_x0001__x0001__x0001__x0001__x0001_ÀR@_x0001__x0001__x0001__x0001__x0001_ÀR@_x0001__x0001__x0001__x0001__x0001_N@_x0001__x0001__x0001__x0001__x0001__x0001_ @_x0001__x0001__x0001__x0001__x0001__x0001_C@_x0001__x0001__x0001__x0001__x0001__x0001_D@_x0001__x0001__x0001__x0001__x0001_J@_x0001__x0001__x0001__x0001__x0001__x0001_3@_x0001__x0001__x0001__x0001__x0001__x0001__x0008_@_x0001__x0001__x0001__x0001__x0001__x0001_K@_x0001__x0001__x0001__x0001__x0001__x0001__x0014_@_x0001__x0001__x0001__x0001__x0001__x0001_&lt;@_x0001__x0001__x0001__x0001__x0001_ÀR@_x0001__x0001__x0001__x0001__x0001__x0001_*@_x0001__x0001__x0001__x0001__x0001_ÀR@_x0001__x0001__x0001__x0001__x0001__x0001_1@_x0001__x0001__x0001__x0001__x0001_ÀR@_x0001__x0001__x0001__x0001__x0001_C@_x0001__x0001__x0001__x0001__x0001__x0001_;@_x0001__x0001__x0001__x0001__x0001_ÀR@_x0001__x0001__x0001__x0001__x0001_ÀR@_x0001__x0001__x0001__x0001__x0001_@@_x0001__x0001__x0001__x0001__x0001__x0001_6@_x0001__x0001__x0001__x0001__x0001_ÀR@_x0001__x0001__x0001__x0001__x0001_ÀR@_x0001__x0001__x0001__x0001__x0001__x0001__x0008_@_x0001__x0001__x0001__x0001__x0001__x0001_9@_x0001__x0002__x0001__x0001__x0001__x0001__x0001__x0001_3@_x0001__x0001__x0001__x0001__x0001__x0001_&amp;@_x0001__x0001__x0001__x0001__x0001_ÀR@_x0001__x0001__x0001__x0001__x0001_ÀR@_x0001__x0001__x0001__x0001__x0001_ÀR@_x0001__x0001__x0001__x0001__x0001__x0001_=@_x0001__x0001__x0001__x0001__x0001__x0001__x0010_@_x0001__x0001__x0001__x0001__x0001__x0001_:@_x0001__x0001__x0001__x0001__x0001__x0001_N@_x0001__x0001__x0001__x0001__x0001__x0001_1@_x0001__x0001__x0001__x0001__x0001_ÀR@_x0001__x0001__x0001__x0001__x0001__x0001_H@_x0001__x0001__x0001__x0001__x0001_ÀR@_x0001__x0001__x0001__x0001__x0001_ÀR@_x0001__x0001__x0001__x0001__x0001__x0001__x0010_@_x0001__x0001__x0001__x0001__x0001__x0001_,@_x0001__x0001__x0001__x0001__x0001__x0001_"@_x0001__x0001__x0001__x0001__x0001__x0001_&amp;@_x0001__x0001__x0001__x0001__x0001_ÀR@_x0001__x0001__x0001__x0001__x0001__x0001__x0008_@_x0001__x0001__x0001__x0001__x0001_ÀR@_x0001__x0001__x0001__x0001__x0001__x0001_P@_x0001__x0001__x0001__x0001__x0001__x0001_?@_x0001__x0001__x0001__x0001__x0001_ÀR@_x0001__x0001__x0001__x0001__x0001__x0001_"@_x0001__x0001__x0001__x0001__x0001__x0001_M@_x0001__x0001__x0001__x0001__x0001__x0001__x0010_@_x0001__x0001__x0001__x0001__x0001_ÀR@_x0001__x0001__x0001__x0001__x0001__x0001_N@_x0001__x0001__x0001__x0001__x0001__x0001__x0014_@_x0001__x0001__x0001__x0001__x0001__x0001_$@_x0001__x0001__x0001__x0001__x0001__x0002__x0001__x0001_:@_x0001__x0001__x0001__x0001__x0001__x0001_I@_x0001__x0001__x0001__x0001__x0001__x0001__x0008_@_x0001__x0001__x0001__x0001__x0001__x0001_9@_x0001__x0001__x0001__x0001__x0001__x0001__x0018_@_x0001__x0001__x0001__x0001__x0001_ÀR@_x0001__x0001__x0001__x0001__x0001__x0001__x001C_@_x0001__x0001__x0001__x0001__x0001__x0001_F@_x0001__x0001__x0001__x0001__x0001__x0001_3@_x0001__x0001__x0001__x0001__x0001__x0001_,@_x0001__x0001__x0001__x0001__x0001_ÀR@_x0001__x0001__x0001__x0001__x0001__x0001_0@_x0001__x0001__x0001__x0001__x0001__x0001_Q@_x0001__x0001__x0001__x0001__x0001_K@_x0001__x0001__x0001__x0001__x0001_ÀR@_x0001__x0001__x0001__x0001__x0001__x0001_4@_x0001__x0001__x0001__x0001__x0001__x0001_8@_x0001__x0001__x0001__x0001__x0001__x0001__x0014_@_x0001__x0001__x0001__x0001__x0001_G@_x0001__x0001__x0001__x0001__x0001__x0001_I@_x0001__x0001__x0001__x0001__x0001_L@_x0001__x0001__x0001__x0001__x0001_E@_x0001__x0001__x0001__x0001__x0001_ÀR@_x0001__x0001__x0001__x0001__x0001_D@_x0001__x0001__x0001__x0001__x0001_L@_x0001__x0001__x0001__x0001__x0001__x0001_6@_x0001__x0001__x0001__x0001__x0001__x0001_2@_x0001__x0001__x0001__x0001__x0001_ÀR@_x0001__x0001__x0001__x0001__x0001_ÀR@_x0001__x0001__x0001__x0001__x0001__x0001_,@_x0001__x0001__x0001__x0001__x0001__x0001_*@_x0001__x0001__x0001__x0001__x0001_ÀR@_x0001__x0002__x0001__x0001__x0001__x0001__x0001__x0001_3@_x0001__x0001__x0001__x0001__x0001__x0001_0@_x0001__x0001__x0001__x0001__x0001_ÀR@_x0001__x0001__x0001__x0001__x0001__x0001_2@_x0001__x0001__x0001__x0001__x0001__x0001_0@_x0001__x0001__x0001__x0001__x0001__x0001_&gt;@_x0001__x0001__x0001__x0001__x0001_ÀR@_x0001__x0001__x0001__x0001__x0001__x0001_.@_x0001__x0001__x0001__x0001__x0001__x0001_$@_x0001__x0001__x0001__x0001__x0001__x0001__x0010_@_x0001__x0001__x0001__x0001__x0001_J@_x0001__x0001__x0001__x0001__x0001__x0001__x0014_@_x0001__x0001__x0001__x0001__x0001__x0001_,@_x0001__x0001__x0001__x0001__x0001_L@_x0001__x0001__x0001__x0001__x0001__x0001_0@_x0001__x0001__x0001__x0001__x0001__x0001__x0010_@_x0001__x0001__x0001__x0001__x0001_ÀR@_x0001__x0001__x0001__x0001__x0001_J@_x0001__x0001__x0001__x0001__x0001__x0001_.@_x0001__x0001__x0001__x0001__x0001_ÀR@_x0001__x0001__x0001__x0001__x0001__x0001_0@_x0001__x0001__x0001__x0001__x0001__x0001_,@_x0001__x0001__x0001__x0001__x0001_ÀR@_x0001__x0001__x0001__x0001__x0001_ÀR@_x0001__x0001__x0001__x0001__x0001_@@_x0001__x0001__x0001__x0001__x0001_ÀR@_x0001__x0001__x0001__x0001__x0001__x0001_.@_x0001__x0001__x0001__x0001__x0001__x0001_"@_x0001__x0001__x0001__x0001__x0001__x0001__x0008_@_x0001__x0001__x0001__x0001__x0001__x0001__x001C_@_x0001__x0001__x0001__x0001__x0001__x0001_6@_x0001__x0001__x0001__x0001__x0001__x0002__x0001__x0001_,@_x0001__x0001__x0001__x0001__x0001__x0001_&gt;@_x0001__x0001__x0001__x0001__x0001__x0001_;@_x0001__x0001__x0001__x0001__x0001_ÀR@_x0001__x0001__x0001__x0001__x0001__x0001_&gt;@_x0001__x0001__x0001__x0001__x0001__x0001_2@_x0001__x0001__x0001__x0001__x0001_I@_x0001__x0001__x0001__x0001__x0001_ÀR@_x0001__x0001__x0001__x0001__x0001_ÀR@_x0001__x0001__x0001__x0001__x0001__x0001__x0001_@_x0001__x0001__x0001__x0001__x0001__x0001_$@_x0001__x0001__x0001__x0001__x0001_ÀR@_x0001__x0001__x0001__x0001__x0001_ÀR@_x0001__x0001__x0001__x0001__x0001_ÀR@_x0001__x0001__x0001__x0001__x0001__x0001_&amp;@_x0001__x0001__x0001__x0001__x0001__x0001__x001C_@_x0001__x0001__x0001__x0001__x0001_ÀR@_x0001__x0001__x0001__x0001__x0001_ÀR@_x0001__x0001__x0001__x0001__x0001__x0001_*@_x0001__x0001__x0001__x0001__x0001__x0001__x0010_@_x0001__x0001__x0001__x0001__x0001__x0001__x0010_@_x0001__x0001__x0001__x0001__x0001__x0001_4@_x0001__x0001__x0001__x0001__x0001__x0001_0@_x0001__x0001__x0001__x0001__x0001__x0001_,@_x0001__x0001__x0001__x0001__x0001__x0001__x001C_@_x0001__x0001__x0001__x0001__x0001__x0001_0@_x0001__x0001__x0001__x0001__x0001__x0001_&gt;@_x0001__x0001__x0001__x0001__x0001__x0001_3@_x0001__x0001__x0001__x0001__x0001__x0001_ @_x0001__x0001__x0001__x0001__x0001__x0001_0@_x0001__x0001__x0001__x0001__x0001__x0001_J@_x0001__x0001__x0001__x0001__x0001__x0001_,@_x0001__x0002__x0001__x0001__x0001__x0001__x0001_E@_x0001__x0001__x0001__x0001__x0001__x0001_(@_x0001__x0001__x0001__x0001__x0001_ÀR@_x0001__x0001__x0001__x0001__x0001__x0001_&lt;@_x0001__x0001__x0001__x0001__x0001__x0001_(@_x0001__x0001__x0001__x0001__x0001_ÀR@_x0001__x0001__x0001__x0001__x0001__x0001_8@_x0001__x0001__x0001__x0001__x0001__x0001_"@_x0001__x0001__x0001__x0001__x0001_ÀR@_x0001__x0001__x0001__x0001__x0001__x0001__x0010_@_x0001__x0001__x0001__x0001__x0001__x0001_:@_x0001__x0001__x0001__x0001__x0001__x0001__x0008_@_x0001__x0001__x0001__x0001__x0001__x0001_&gt;@_x0001__x0001__x0001__x0001__x0001__x0001_@@_x0001__x0001__x0001__x0001__x0001__x0001_"@_x0001__x0001__x0001__x0001__x0001__x0001_*@_x0001__x0001__x0001__x0001__x0001__x0001__x0018_@_x0001__x0001__x0001__x0001__x0001__x0001_&gt;@_x0001__x0001__x0001__x0001__x0001__x0001__x0018_@_x0001__x0001__x0001__x0001__x0001__x0001_*@_x0001__x0001__x0001__x0001__x0001__x0001_,@_x0001__x0001__x0001__x0001__x0001_N@_x0001__x0001__x0001__x0001__x0001_ÀR@_x0001__x0001__x0001__x0001__x0001__x0001_"@_x0001__x0001__x0001__x0001__x0001_ÀR@_x0001__x0001__x0001__x0001__x0001__x0001_6@_x0001__x0001__x0001__x0001__x0001__x0001_&amp;@_x0001__x0001__x0001__x0001__x0001_ÀR@_x0001__x0001__x0001__x0001__x0001_ÀR@_x0001__x0001__x0001__x0001__x0001_ÀR@_x0001__x0001__x0001__x0001__x0001__x0001_*@_x0001__x0001__x0001__x0001__x0001__x0002__x0001__x0001_5@_x0001__x0001__x0001__x0001__x0001__x0001__x0018_@_x0001__x0001__x0001__x0001__x0001__x0001_$@_x0001__x0001__x0001__x0001__x0001_ÀR@_x0001__x0001__x0001__x0001__x0001__x0001_$@_x0001__x0001__x0001__x0001__x0001__x0001_ @_x0001__x0001__x0001__x0001__x0001__x0001_.@_x0001__x0001__x0001__x0001__x0001__x0001_&gt;@_x0001__x0001__x0001__x0001__x0001__x0001_&lt;@_x0001__x0001__x0001__x0001__x0001__x0001_1@_x0001__x0001__x0001__x0001__x0001__x0001_7@_x0001__x0001__x0001__x0001__x0001__x0001_=@_x0001__x0001__x0001__x0001__x0001__x0001__x001C_@_x0001__x0001__x0001__x0001__x0001__x0001_&lt;@_x0001__x0001__x0001__x0001__x0001_ÀR@_x0001__x0001__x0001__x0001__x0001__x0001_6@_x0001__x0001__x0001__x0001__x0001_ÀR@_x0001__x0001__x0001__x0001__x0001__x0001__x0008_@_x0001__x0001__x0001__x0001__x0001_ÀR@_x0001__x0001__x0001__x0001__x0001__x0001_6@_x0001__x0001__x0001__x0001__x0001_@@_x0001__x0001__x0001__x0001__x0001_H@_x0001__x0001__x0001__x0001__x0001__x0001_8@_x0001__x0001__x0001__x0001__x0001_ÀR@_x0001__x0001__x0001__x0001__x0001__x0001_J@_x0001__x0001__x0001__x0001__x0001__x0001_4@_x0001__x0001__x0001__x0001__x0001__x0001_&lt;@_x0001__x0001__x0001__x0001__x0001__x0001_,@_x0001__x0001__x0001__x0001__x0001__x0001_ @_x0001__x0001__x0001__x0001__x0001__x0001_.@_x0001__x0001__x0001__x0001__x0001__x0001__x001C_@_x0001__x0001__x0001__x0001__x0001__x0001_(@_x0001__x0002__x0001__x0001__x0001__x0001__x0001__x0001__x0001_@_x0001__x0001__x0001__x0001__x0001_ÀR@_x0001__x0001__x0001__x0001__x0001_ÀR@_x0001__x0001__x0001__x0001__x0001__x0001_&amp;@_x0001__x0001__x0001__x0001__x0001_ÀR@_x0001__x0001__x0001__x0001__x0001__x0001_@@_x0001__x0001__x0001__x0001__x0001_ÀR@_x0001__x0001__x0001__x0001__x0001__x0001__x0014_@_x0001__x0001__x0001__x0001__x0001_ÀR@_x0001__x0001__x0001__x0001__x0001_ÀR@_x0001__x0001__x0001__x0001__x0001__x0001__x0010_@_x0001__x0001__x0001__x0001__x0001__x0001_"@_x0001__x0001__x0001__x0001__x0001_F@_x0001__x0001__x0001__x0001__x0001_ÀP@_x0001__x0001__x0001__x0001__x0001__x0001_1@_x0001__x0001__x0001__x0001__x0001__x0001__x0014_@_x0001__x0001__x0001__x0001__x0001__x0001__x0010_@_x0001__x0001__x0001__x0001__x0001_ÀR@_x0001__x0001__x0001__x0001__x0001_ÀR@_x0001__x0001__x0001__x0001__x0001_ÀR@_x0001__x0001__x0001__x0001__x0001__x0001_F@_x0001__x0001__x0001__x0001__x0001__x0001_*@_x0001__x0001__x0001__x0001__x0001_ÀR@_x0001__x0001__x0001__x0001__x0001_ÀR@_x0001__x0001__x0001__x0001__x0001_ÀR@_x0001__x0001__x0001__x0001__x0001__x0001_.@_x0001__x0001__x0001__x0001__x0001__x0001_3@_x0001__x0001__x0001__x0001__x0001__x0001__x0001_@_x0001__x0001__x0001__x0001__x0001__x0001_M@_x0001__x0001__x0001__x0001__x0001__x0001_C@_x0001__x0001__x0001__x0001__x0001__x0001_*@_x0001__x0001__x0001__x0001__x0001__x0002__x0001_ÀR@_x0001__x0001__x0001__x0001__x0001__x0001__x0001_@_x0001__x0001__x0001__x0001__x0001__x0001_.@_x0001__x0001__x0001__x0001__x0001__x0001_5@_x0001__x0001__x0001__x0001__x0001__x0001_(@_x0001__x0001__x0001__x0001__x0001__x0001_0@_x0001__x0001__x0001__x0001__x0001_ÀR@_x0001__x0001__x0001__x0001__x0001_ÀR@_x0001__x0001__x0001__x0001__x0001_ÀR@_x0001__x0001__x0001__x0001__x0001__x0001_&lt;@_x0001__x0001__x0001__x0001__x0001__x0001__x0014_@_x0001__x0001__x0001__x0001__x0001__x0001_.@_x0001__x0001__x0001__x0001__x0001__x0001_3@_x0001__x0001__x0001__x0001__x0001__x0001_4@_x0001__x0001__x0001__x0001__x0001_@P@_x0001__x0001__x0001__x0001__x0001_ÀR@_x0001__x0001__x0001__x0001__x0001__x0001_6@_x0001__x0001__x0001__x0001__x0001_ÀR@_x0001__x0001__x0001__x0001__x0001__x0001_0@_x0001__x0001__x0001__x0001__x0001__x0001__x001C_@_x0001__x0001__x0001__x0001__x0001__x0001__x0014_@_x0001__x0001__x0001__x0001__x0001_ÀR@_x0001__x0001__x0001__x0001__x0001_ÀR@_x0001__x0001__x0001__x0001__x0001__x0001_1@_x0001__x0001__x0001__x0001__x0001_@Q@_x0001__x0001__x0001__x0001__x0001__x0001__x0018_@_x0001__x0001__x0001__x0001__x0001__x0001_4@_x0001__x0001__x0001__x0001__x0001_ÀR@_x0001__x0001__x0001__x0001__x0001_M@_x0001__x0001__x0001__x0001__x0001_ÀR@_x0001__x0001__x0001__x0001__x0001_C@_x0001__x0001__x0001__x0001__x0001_ÀR@_x0001__x0002__x0001__x0001__x0001__x0001__x0001_ÀR@_x0001__x0001__x0001__x0001__x0001__x0001_9@_x0001__x0001__x0001__x0001__x0001__x0001_*@_x0001__x0001__x0001__x0001__x0001__x0001_K@_x0001__x0001__x0001__x0001__x0001_ÀR@_x0001__x0001__x0001__x0001__x0001_ÀR@_x0001__x0001__x0001__x0001__x0001__x0001_"@_x0001__x0001__x0001__x0001__x0001__x0001_.@_x0001__x0001__x0001__x0001__x0001__x0001_(@_x0001__x0001__x0001__x0001__x0001_ÀR@_x0001__x0001__x0001__x0001__x0001__x0001__x001C_@_x0001__x0001__x0001__x0001__x0001__x0001_6@_x0001__x0001__x0001__x0001__x0001_ÀR@_x0001__x0001__x0001__x0001__x0001_ÀR@_x0001__x0001__x0001__x0001__x0001__x0001_"@_x0001__x0001__x0001__x0001__x0001__x0001__x0010_@_x0001__x0001__x0001__x0001__x0001__x0001_A@_x0001__x0001__x0001__x0001__x0001_ÀR@_x0001__x0001__x0001__x0001__x0001__x0001_8@_x0001__x0001__x0001__x0001__x0001__x0001_&gt;@_x0001__x0001__x0001__x0001__x0001__x0001_5@_x0001__x0001__x0001__x0001__x0001__x0001_K@_x0001__x0001__x0001__x0001__x0001__x0001_.@_x0001__x0001__x0001__x0001__x0001_ÀR@_x0001__x0001__x0001__x0001__x0001__x0001_.@_x0001__x0001__x0001__x0001__x0001__x0001_&lt;@_x0001__x0001__x0001__x0001__x0001_ÀR@_x0001__x0001__x0001__x0001__x0001__x0001_K@_x0001__x0001__x0001__x0001__x0001_M@_x0001__x0001__x0001__x0001__x0001__x0001_H@_x0001__x0001__x0001__x0001__x0001__x0001_,@_x0001__x0001__x0001__x0001__x0001__x0002__x0001__x0001_&amp;@_x0001__x0001__x0001__x0001__x0001__x0001_0@_x0001__x0001__x0001__x0001__x0001_ÀR@_x0001__x0001__x0001__x0001__x0001__x0001_ @_x0001__x0001__x0001__x0001__x0001__x0001_4@_x0001__x0001__x0001__x0001__x0001__x0001_7@_x0001__x0001__x0001__x0001__x0001__x0001__x0010_@_x0001__x0001__x0001__x0001__x0001_ÀR@_x0001__x0001__x0001__x0001__x0001_ÀR@_x0001__x0001__x0001__x0001__x0001_ÀR@_x0001__x0001__x0001__x0001__x0001__x0001_H@_x0001__x0001__x0001__x0001__x0001_ÀR@_x0001__x0001__x0001__x0001__x0001__x0001__x0001_@_x0001__x0001__x0001__x0001__x0001_ÀR@_x0001__x0001__x0001__x0001__x0001__x0001__x0010_@_x0001__x0001__x0001__x0001__x0001_ÀR@_x0001__x0001__x0001__x0001__x0001__x0001_@@_x0001__x0001__x0001__x0001__x0001_ÀR@_x0001__x0001__x0001__x0001__x0001__x0001__x0018_@_x0001__x0001__x0001__x0001__x0001__x0001_=@_x0001__x0001__x0001__x0001__x0001_ÀR@_x0001__x0001__x0001__x0001__x0001__x0001_1@_x0001__x0001__x0001__x0001__x0001__x0001_*@_x0001__x0001__x0001__x0001__x0001__x0001__x0010_@_x0001__x0001__x0001__x0001__x0001__x0001_$@_x0001__x0001__x0001__x0001__x0001__x0001__x0014_@_x0001__x0001__x0001__x0001__x0001__x0001_3@_x0001__x0001__x0001__x0001__x0001__x0001_1@_x0001__x0001__x0001__x0001__x0001_ÀR@_x0001__x0001__x0001__x0001__x0001__x0001_&lt;@_x0001__x0001__x0001__x0001__x0001_ÀR@_x0001__x0001__x0001__x0001__x0001_C@_x0001__x0002__x0001__x0001__x0001__x0001__x0001__x0001_8@_x0001__x0001__x0001__x0001__x0001__x0001_$@_x0001__x0001__x0001__x0001__x0001__x0001_ @_x0001__x0001__x0001__x0001__x0001__x0001_ @_x0001__x0001__x0001__x0001__x0001__x0001_@@_x0001__x0001__x0001__x0001__x0001__x0001_5@_x0001__x0001__x0001__x0001__x0001_ÀR@_x0001__x0001__x0001__x0001__x0001__x0001_&amp;@_x0001__x0001__x0001__x0001__x0001__x0001_*@_x0001__x0001__x0001__x0001__x0001_ÀR@_x0001__x0001__x0001__x0001__x0001__x0001_?@_x0001__x0001__x0001__x0001__x0001__x0001_:@_x0001__x0001__x0001__x0001__x0001_ÀR@_x0001__x0001__x0001__x0001__x0001_ÀR@_x0001__x0001__x0001__x0001__x0001__x0001_&amp;@_x0001__x0001__x0001__x0001__x0001__x0001_J@_x0001__x0001__x0001__x0001__x0001_ÀR@_x0001__x0001__x0001__x0001__x0001_ÀR@_x0001__x0001__x0001__x0001__x0001__x0001_1@_x0001__x0001__x0001__x0001__x0001__x0001__x0008_@_x0001__x0001__x0001__x0001__x0001_ÀR@_x0001__x0001__x0001__x0001__x0001__x0001_4@_x0001__x0001__x0001__x0001__x0001_ÀR@_x0001__x0001__x0001__x0001__x0001_ÀR@_x0001__x0001__x0001__x0001__x0001__x0001_*@_x0001__x0001__x0001__x0001__x0001__x0001_,@_x0001__x0001__x0001__x0001__x0001__x0001_*@_x0001__x0001__x0001__x0001__x0001_J@_x0001__x0001__x0001__x0001__x0001__x0001_H@_x0001__x0001__x0001__x0001__x0001__x0001_D@_x0001__x0001__x0001__x0001__x0001__x0001_:@_x0001__x0001__x0001__x0001__x0001__x0002__x0001_ÀR@_x0001__x0001__x0001__x0001__x0001__x0001__x0018_@_x0001__x0001__x0001__x0001__x0001__x0001_I@_x0001__x0001__x0001__x0001__x0001_@@_x0001__x0001__x0001__x0001__x0001__x0001__x0014_@_x0001__x0001__x0001__x0001__x0001__x0001_6@_x0001__x0001__x0001__x0001__x0001__x0001_"@_x0001__x0001__x0001__x0001__x0001__x0001__x0001_@_x0001__x0001__x0001__x0001__x0001__x0001_ð?_x0001__x0001__x0001__x0001__x0001__x0001_2@_x0001__x0001__x0001__x0001__x0001__x0001_0@_x0001__x0001__x0001__x0001__x0001__x0001_E@_x0001__x0001__x0001__x0001__x0001_ÀR@_x0001__x0001__x0001__x0001__x0001_ÀR@_x0001__x0001__x0001__x0001__x0001__x0001_6@_x0001__x0001__x0001__x0001__x0001__x0001_=@_x0001__x0001__x0001__x0001__x0001__x0001_C@_x0001__x0001__x0001__x0001__x0001__x0001_;@_x0001__x0001__x0001__x0001__x0001_O@_x0001__x0001__x0001__x0001__x0001__x0001_H@_x0001__x0001__x0001__x0001__x0001_@P@_x0001__x0001__x0001__x0001__x0001__x0001_,@_x0001__x0001__x0001__x0001__x0001__x0001_(@_x0001__x0001__x0001__x0001__x0001__x0001_G@_x0001__x0001__x0001__x0001__x0001__x0001_&gt;@_x0001__x0001__x0001__x0001__x0001__x0001_ @_x0001__x0001__x0001__x0001__x0001__x0001_7@_x0001__x0001__x0001__x0001__x0001_ÀR@_x0001__x0001__x0001__x0001__x0001__x0001_2@_x0001__x0001__x0001__x0001__x0001_ÀR@_x0001__x0001__x0001__x0001__x0001__x0001__x0018_@_x0001__x0001__x0001__x0001__x0001__x0001_1@_x0001__x0002__x0001__x0001__x0001__x0001__x0001_@@_x0001__x0001__x0001__x0001__x0001__x0001_E@_x0001__x0001__x0001__x0001__x0001__x0001_*@_x0001__x0001__x0001__x0001__x0001_ÀR@_x0001__x0001__x0001__x0001__x0001_ÀR@_x0001__x0001__x0001__x0001__x0001__x0001_"@_x0001__x0001__x0001__x0001__x0001__x0001_6@_x0001__x0001__x0001__x0001__x0001_@@_x0001__x0001__x0001__x0001__x0001__x0001__x0014_@_x0001__x0001__x0001__x0001__x0001__x0001_.@_x0001__x0001__x0001__x0001__x0001_ÀR@_x0001__x0001__x0001__x0001__x0001_J@_x0001__x0001__x0001__x0001__x0001__x0001_G@_x0001__x0001__x0001__x0001__x0001__x0001_K@_x0001__x0001__x0001__x0001__x0001_ÀR@_x0001__x0001__x0001__x0001__x0001__x0001_7@_x0001__x0001__x0001__x0001__x0001__x0001_2@_x0001__x0001__x0001__x0001__x0001__x0001__x0010_@_x0001__x0001__x0001__x0001__x0001__x0001_6@_x0001__x0001__x0001__x0001__x0001__x0001_5@_x0001__x0001__x0001__x0001__x0001_C@_x0001__x0001__x0001__x0001__x0001_R@_x0001__x0001__x0001__x0001__x0001__x0001_(@_x0001__x0001__x0001__x0001__x0001__x0001_;@_x0001__x0001__x0001__x0001__x0001_P@_x0001__x0001__x0001__x0001__x0001__x0001_;@_x0001__x0001__x0001__x0001__x0001__x0001__x0001_@_x0001__x0001__x0001__x0001__x0001__x0001_.@_x0001__x0001__x0001__x0001__x0001__x0001__x0008_@_x0001__x0001__x0001__x0001__x0001__x0001_4@_x0001__x0001__x0001__x0001__x0001_ÀR@_x0001__x0001__x0001__x0001__x0001__x0002__x0001_ÀR@_x0001__x0001__x0001__x0001__x0001__x0001_?@_x0001__x0001__x0001__x0001__x0001_ÀR@_x0001__x0001__x0001__x0001__x0001__x0001_=@_x0001__x0001__x0001__x0001__x0001__x0001_7@_x0001__x0001__x0001__x0001__x0001__x0001__x0008_@_x0001__x0001__x0001__x0001__x0001_ÀR@_x0001__x0001__x0001__x0001__x0001__x0001_M@_x0001__x0001__x0001__x0001__x0001_ÀR@_x0001__x0001__x0001__x0001__x0001__x0001_6@_x0001__x0001__x0001__x0001__x0001__x0001_ @_x0001__x0001__x0001__x0001__x0001_ÀR@_x0001__x0001__x0001__x0001__x0001__x0001__x0008_@_x0001__x0001__x0001__x0001__x0001__x0001_$@_x0001__x0001__x0001__x0001__x0001__x0001_ @_x0001__x0001__x0001__x0001__x0001__x0001_J@_x0001__x0001__x0001__x0001__x0001_ÀR@_x0001__x0001__x0001__x0001__x0001_ÀR@_x0001__x0001__x0001__x0001__x0001__x0001_6@_x0001__x0001__x0001__x0001__x0001_J@_x0001__x0001__x0001__x0001__x0001__x0001_0@_x0001__x0001__x0001__x0001__x0001__x0001_?@_x0001__x0001__x0001__x0001__x0001__x0001__x001C_@_x0001__x0001__x0001__x0001__x0001__x0001_(@_x0001__x0001__x0001__x0001__x0001__x0001_7@_x0001__x0001__x0001__x0001__x0001_ÀR@_x0001__x0001__x0001__x0001__x0001__x0001_1@_x0001__x0001__x0001__x0001__x0001__x0001_$@_x0001__x0001__x0001__x0001__x0001__x0001_$@_x0001__x0001__x0001__x0001__x0001__x0001__x0018_@_x0001__x0001__x0001__x0001__x0001__x0001_$@_x0001__x0001__x0001__x0001__x0001__x0001_4@_x0001__x0002__x0001__x0001__x0001__x0001__x0001__x0001_$@_x0001__x0001__x0001__x0001__x0001_ÀR@_x0001__x0001__x0001__x0001__x0001__x0001_&gt;@_x0001__x0001__x0001__x0001__x0001__x0001_8@_x0001__x0001__x0001__x0001__x0001_P@_x0001__x0001__x0001__x0001__x0001_ÀR@_x0001__x0001__x0001__x0001__x0001__x0001_$@_x0001__x0001__x0001__x0001__x0001_ÀR@_x0001__x0001__x0001__x0001__x0001_ÀR@_x0001__x0001__x0001__x0001__x0001__x0001_5@_x0001__x0001__x0001__x0001__x0001_ÀR@_x0001__x0001__x0001__x0001__x0001__x0001_ @_x0001__x0001__x0001__x0001__x0001__x0001_1@_x0001__x0001__x0001__x0001__x0001__x0001_9@_x0001__x0001__x0001__x0001__x0001__x0001_1@_x0001__x0001__x0001__x0001__x0001__x0001__x0001_@_x0001__x0001__x0001__x0001__x0001__x0001_2@_x0001__x0001__x0001__x0001__x0001__x0001_(@_x0001__x0001__x0001__x0001__x0001__x0001_&amp;@_x0001__x0001__x0001__x0001__x0001_J@_x0001__x0001__x0001__x0001__x0001__x0001_9@_x0001__x0001__x0001__x0001__x0001_ÀR@_x0001__x0001__x0001__x0001__x0001_ÀR@_x0001__x0001__x0001__x0001__x0001_ÀR@_x0001__x0001__x0001__x0001__x0001_ÀR@_x0001__x0001__x0001__x0001__x0001__x0001_;@_x0001__x0001__x0001__x0001__x0001__x0001__x0014_@_x0001__x0001__x0001__x0001__x0001__x0001_$@_x0001__x0001__x0001__x0001__x0001__x0001_@@_x0001__x0001__x0001__x0001__x0001__x0001__x0001_@_x0001__x0001__x0001__x0001__x0001__x0001_A@_x0001__x0001__x0001__x0001__x0001__x0002__x0001_@@_x0001__x0001__x0001__x0001__x0001_J@_x0001__x0001__x0001__x0001__x0001__x0001__x0001_@_x0001__x0001__x0001__x0001__x0001__x0001_9@_x0001__x0001__x0001__x0001__x0001__x0001_1@_x0001__x0001__x0001__x0001__x0001_ÀR@_x0001__x0001__x0001__x0001__x0001__x0001_$@_x0001__x0001__x0001__x0001__x0001__x0001_M@_x0001__x0001__x0001__x0001__x0001__x0001_@@_x0001__x0001__x0001__x0001__x0001__x0001_"@_x0001__x0001__x0001__x0001__x0001__x0001__x0010_@_x0001__x0001__x0001__x0001__x0001__x0001_M@_x0001__x0001__x0001__x0001__x0001_I@_x0001__x0001__x0001__x0001__x0001_K@_x0001__x0001__x0001__x0001__x0001__x0001_0@_x0001__x0001__x0001__x0001__x0001__x0001_ @_x0001__x0001__x0001__x0001__x0001__x0001_H@_x0001__x0001__x0001__x0001__x0001__x0001_2@_x0001__x0001__x0001__x0001__x0001_F@_x0001__x0001__x0001__x0001__x0001__x0001__x001C_@_x0001__x0001__x0001__x0001__x0001__x0001_(@_x0001__x0001__x0001__x0001__x0001__x0001_&amp;@_x0001__x0001__x0001__x0001__x0001__x0001_.@_x0001__x0001__x0001__x0001__x0001_ÀR@_x0001__x0001__x0001__x0001__x0001_ÀR@_x0001__x0001__x0001__x0001__x0001_O@_x0001__x0001__x0001__x0001__x0001__x0001_4@_x0001__x0001__x0001__x0001__x0001_ÀR@_x0001__x0001__x0001__x0001__x0001__x0001_=@_x0001__x0001__x0001__x0001__x0001_ÀR@_x0001__x0001__x0001__x0001__x0001__x0001__x0010_@_x0001__x0001__x0001__x0001__x0001__x0001__x0014_@_x0001__x0002__x0001__x0001__x0001__x0001__x0001__x0001__x0010_@_x0001__x0001__x0001__x0001__x0001__x0001_3@_x0001__x0001__x0001__x0001__x0001__x0001_&lt;@_x0001__x0001__x0001__x0001__x0001_ÀR@_x0001__x0001__x0001__x0001__x0001__x0001__x0008_@_x0001__x0001__x0001__x0001__x0001_ÀR@_x0001__x0001__x0001__x0001__x0001_ÀR@_x0001__x0001__x0001__x0001__x0001__x0001__x0001_@_x0001__x0001__x0001__x0001__x0001__x0001_;@_x0001__x0001__x0001__x0001__x0001__x0001_2@_x0001__x0001__x0001__x0001__x0001__x0001__x0001_@_x0001__x0001__x0001__x0001__x0001__x0001_.@_x0001__x0001__x0001__x0001__x0001_H@_x0001__x0001__x0001__x0001__x0001_ÀR@_x0001__x0001__x0001__x0001__x0001__x0001__x0010_@_x0001__x0001__x0001__x0001__x0001__x0001_(@_x0001__x0001__x0001__x0001__x0001_ÀR@_x0001__x0001__x0001__x0001__x0001_J@_x0001__x0001__x0001__x0001__x0001__x0001_@@_x0001__x0001__x0001__x0001__x0001_C@_x0001__x0001__x0001__x0001__x0001_ÀR@_x0001__x0001__x0001__x0001__x0001_ÀR@_x0001__x0001__x0001__x0001__x0001__x0001_*@_x0001__x0001__x0001__x0001__x0001_ÀR@_x0001__x0001__x0001__x0001__x0001__x0001__x0010_@_x0001__x0001__x0001__x0001__x0001__x0001_4@_x0001__x0001__x0001__x0001__x0001_ÀR@_x0001__x0001__x0001__x0001__x0001__x0001_L@_x0001__x0001__x0001__x0001__x0001_ÀR@_x0001__x0001__x0001__x0001__x0001__x0001_1@_x0001__x0001__x0001__x0001__x0001_H@_x0001__x0001__x0001__x0001__x0001__x0002__x0001__x0001__x0014_@_x0001__x0001__x0001__x0001__x0001__x0001_&amp;@_x0001__x0001__x0001__x0001__x0001__x0001_$@_x0001__x0001__x0001__x0001__x0001__x0001_ð?_x0001__x0001__x0001__x0001__x0001_ÀR@_x0001__x0001__x0001__x0001__x0001_ÀR@_x0001__x0001__x0001__x0001__x0001__x0001_.@_x0001__x0001__x0001__x0001__x0001__x0001_$@_x0001__x0001__x0001__x0001__x0001__x0001_4@_x0001__x0001__x0001__x0001__x0001__x0001_E@_x0001__x0001__x0001__x0001__x0001_ÀR@_x0001__x0001__x0001__x0001__x0001__x0001__x0018_@_x0001__x0001__x0001__x0001__x0001_M@_x0001__x0001__x0001__x0001__x0001_ÀR@_x0001__x0001__x0001__x0001__x0001__x0001_J@_x0001__x0001__x0001__x0001__x0001__x0001__x0014_@_x0001__x0001__x0001__x0001__x0001__x0001__x0014_@_x0001__x0001__x0001__x0001__x0001_ÀR@_x0001__x0001__x0001__x0001__x0001__x0001_A@_x0001__x0001__x0001__x0001__x0001__x0001_7@_x0001__x0001__x0001__x0001__x0001__x0001__x0008_@_x0001__x0001__x0001__x0001__x0001__x0001__x001C_@_x0001__x0001__x0001__x0001__x0001_ÀR@_x0001__x0001__x0001__x0001__x0001_ÀR@_x0001__x0001__x0001__x0001__x0001__x0001__x0018_@_x0001__x0001__x0001__x0001__x0001__x0001_&lt;@_x0001__x0001__x0001__x0001__x0001_ÀR@_x0001__x0001__x0001__x0001__x0001_ÀR@_x0001__x0001__x0001__x0001__x0001__x0001_:@_x0001__x0001__x0001__x0001__x0001__x0001_4@_x0001__x0001__x0001__x0001__x0001_ÀR@_x0001__x0001__x0001__x0001__x0001__x0001_"@_x0001__x0002__x0001__x0001__x0001__x0001__x0001__x0001_$@_x0001__x0001__x0001__x0001__x0001_ÀR@_x0001__x0001__x0001__x0001__x0001_F@_x0001__x0001__x0001__x0001__x0001__x0001_C@_x0001__x0001__x0001__x0001__x0001__x0001_0@_x0001__x0001__x0001__x0001__x0001__x0001_ @_x0001__x0001__x0001__x0001__x0001_E@_x0001__x0001__x0001__x0001__x0001_ÀR@_x0001__x0001__x0001__x0001__x0001_F@_x0001__x0001__x0001__x0001__x0001_ÀR@_x0001__x0001__x0001__x0001__x0001__x0001_9@_x0001__x0001__x0001__x0001__x0001_ÀR@_x0001__x0001__x0001__x0001__x0001_J@_x0001__x0001__x0001__x0001__x0001_ÀR@_x0001__x0001__x0001__x0001__x0001__x0001_ @_x0001__x0001__x0001__x0001__x0001__x0001_1@_x0001__x0001__x0001__x0001__x0001_ÀR@_x0001__x0001__x0001__x0001__x0001__x0001_:@_x0001__x0001__x0001__x0001__x0001_J@_x0001__x0001__x0001__x0001__x0001_ÀR@_x0001__x0001__x0001__x0001__x0001__x0001__x0014_@_x0001__x0001__x0001__x0001__x0001__x0001_0@_x0001__x0001__x0001__x0001__x0001__x0001_&gt;@_x0001__x0001__x0001__x0001__x0001_ÀR@_x0001__x0001__x0001__x0001__x0001__x0001__x0001_@_x0001__x0001__x0001__x0001__x0001__x0001_3@_x0001__x0001__x0001__x0001__x0001_ÀR@_x0001__x0001__x0001__x0001__x0001__x0001_9@_x0001__x0001__x0001__x0001__x0001__x0001_0@_x0001__x0001__x0001__x0001__x0001__x0001__x001C_@_x0001__x0001__x0001__x0001__x0001__x0001__x0010_@_x0001__x0001__x0001__x0001__x0001__x0002__x0001_ÀR@_x0001__x0001__x0001__x0001__x0001_ÀR@_x0001__x0001__x0001__x0001__x0001_ÀR@_x0001__x0001__x0001__x0001__x0001__x0001_(@_x0001__x0001__x0001__x0001__x0001__x0001_=@_x0001__x0001__x0001__x0001__x0001__x0001_1@_x0001__x0001__x0001__x0001__x0001_ÀR@_x0001__x0001__x0001__x0001__x0001__x0001_&amp;@_x0001__x0001__x0001__x0001__x0001__x0001__x001C_@_x0001__x0001__x0001__x0001__x0001__x0001_6@_x0001__x0001__x0001__x0001__x0001_B@_x0001__x0001__x0001__x0001__x0001_ÀR@_x0001__x0001__x0001__x0001__x0001__x0001_J@_x0001__x0001__x0001__x0001__x0001__x0001_Q@_x0001__x0001__x0001__x0001__x0001__x0001_"@_x0001__x0001__x0001__x0001__x0001_ÀR@_x0001__x0001__x0001__x0001__x0001__x0001__x0014_@_x0001__x0001__x0001__x0001__x0001__x0001__x0001_@_x0001__x0001__x0001__x0001__x0001__x0001_3@_x0001__x0001__x0001__x0001__x0001__x0001_N@_x0001__x0001__x0001__x0001__x0001__x0001__x0014_@_x0001__x0001__x0001__x0001__x0001__x0001_&gt;@_x0001__x0001__x0001__x0001__x0001_ÀR@_x0001__x0001__x0001__x0001__x0001__x0001_;@_x0001__x0001__x0001__x0001__x0001__x0001_7@_x0001__x0001__x0001__x0001__x0001__x0001_1@_x0001__x0001__x0001__x0001__x0001_I@_x0001__x0001__x0001__x0001__x0001__x0001_4@_x0001__x0001__x0001__x0001__x0001__x0001_6@_x0001__x0001__x0001__x0001__x0001__x0001__x0008_@_x0001__x0001__x0001__x0001__x0001__x0001_:@_x0001__x0001__x0001__x0001__x0001__x0001_8@_x0001__x0002__x0001__x0001__x0001__x0001__x0001__x0001__x0008_@_x0001__x0001__x0001__x0001__x0001__x0001_H@_x0001__x0001__x0001__x0001__x0001__x0001_ @_x0001__x0001__x0001__x0001__x0001__x0001_P@_x0001__x0001__x0001__x0001__x0001__x0001_@@_x0001__x0001__x0001__x0001__x0001__x0001_6@_x0001__x0001__x0001__x0001__x0001__x0001_&amp;@_x0001__x0001__x0001__x0001__x0001_N@_x0001__x0001__x0001__x0001__x0001__x0001_ @_x0001__x0001__x0001__x0001__x0001__x0001_:@_x0001__x0001__x0001__x0001__x0001_ÀR@_x0001__x0001__x0001__x0001__x0001__x0001_&lt;@_x0001__x0001__x0001__x0001__x0001_E@_x0001__x0001__x0001__x0001__x0001__x0001_"@_x0001__x0001__x0001__x0001__x0001_ÀR@_x0001__x0001__x0001__x0001__x0001__x0001_&lt;@_x0001__x0001__x0001__x0001__x0001__x0001_C@_x0001__x0001__x0001__x0001__x0001_ÀR@_x0001__x0001__x0001__x0001__x0001__x0001__x0010_@_x0001__x0001__x0001__x0001__x0001__x0001_G@_x0001__x0001__x0001__x0001__x0001_ÀR@_x0001__x0001__x0001__x0001__x0001__x0001_*@_x0001__x0001__x0001__x0001__x0001_ÀR@_x0001__x0001__x0001__x0001__x0001_ÀR@_x0001__x0001__x0001__x0001__x0001_ÀR@_x0001__x0001__x0001__x0001__x0001__x0001__x0001_@_x0001__x0001__x0001__x0001__x0001__x0001__x0001_@_x0001__x0001__x0001__x0001__x0001__x0001_8@_x0001__x0001__x0001__x0001__x0001__x0001_4@_x0001__x0001__x0001__x0001__x0001__x0001_*@_x0001__x0001__x0001__x0001__x0001_ÀR@_x0001__x0001__x0001__x0001__x0001__x0002__x0001__x0001_,@_x0001__x0001__x0001__x0001__x0001__x0001_A@_x0001__x0001__x0001__x0001__x0001__x0001_0@_x0001__x0001__x0001__x0001__x0001__x0001__x0010_@_x0001__x0001__x0001__x0001__x0001__x0001_2@_x0001__x0001__x0001__x0001__x0001_M@_x0001__x0001__x0001__x0001__x0001_ÀR@_x0001__x0001__x0001__x0001__x0001__x0001_J@_x0001__x0001__x0001__x0001__x0001__x0001_(@_x0001__x0001__x0001__x0001__x0001__x0001__x0001_@_x0001__x0001__x0001__x0001__x0001_ÀR@_x0001__x0001__x0001__x0001__x0001__x0001_0@_x0001__x0001__x0001__x0001__x0001_ÀR@_x0001__x0001__x0001__x0001__x0001_ÀR@_x0001__x0001__x0001__x0001__x0001__x0001_I@_x0001__x0001__x0001__x0001__x0001__x0001_E@_x0001__x0001__x0001__x0001__x0001__x0001_"@_x0001__x0001__x0001__x0001__x0001__x0001_M@_x0001__x0001__x0001__x0001__x0001_ÀR@_x0001__x0001__x0001__x0001__x0001_ÀR@_x0001__x0001__x0001__x0001__x0001__x0001__x0008_@_x0001__x0001__x0001__x0001__x0001_ÀR@_x0001__x0001__x0001__x0001__x0001_ÀR@_x0001__x0001__x0001__x0001__x0001__x0001_"@_x0001__x0001__x0001__x0001__x0001_C@_x0001__x0001__x0001__x0001__x0001_ÀR@_x0001__x0001__x0001__x0001__x0001__x0001_F@_x0001__x0001__x0001__x0001__x0001__x0001_,@_x0001__x0001__x0001__x0001__x0001_ÀR@_x0001__x0001__x0001__x0001__x0001_ÀR@_x0001__x0001__x0001__x0001__x0001__x0001_@@_x0001__x0001__x0001__x0001__x0001_ÀR@_x0001__x0002__x0001__x0001__x0001__x0001__x0001__x0001_4@_x0001__x0001__x0001__x0001__x0001_F@_x0001__x0001__x0001__x0001__x0001_ÀR@_x0001__x0001__x0001__x0001__x0001_@P@_x0001__x0001__x0001__x0001__x0001__x0001__x0008_@_x0001__x0001__x0001__x0001__x0001__x0001__x0018_@_x0001__x0001__x0001__x0001__x0001__x0001_7@_x0001__x0001__x0001__x0001__x0001__x0001_*@_x0001__x0001__x0001__x0001__x0001__x0001__x001C_@_x0001__x0001__x0001__x0001__x0001_ÀR@_x0001__x0001__x0001__x0001__x0001__x0001_,@_x0001__x0001__x0001__x0001__x0001__x0001__x001C_@_x0001__x0001__x0001__x0001__x0001__x0001_ @_x0001__x0001__x0001__x0001__x0001__x0001_1@_x0001__x0001__x0001__x0001__x0001__x0001_J@_x0001__x0001__x0001__x0001__x0001__x0001_4@_x0001__x0001__x0001__x0001__x0001_ÀR@_x0001__x0001__x0001__x0001__x0001__x0001_,@_x0001__x0001__x0001__x0001__x0001_ÀR@_x0001__x0001__x0001__x0001__x0001__x0001_:@_x0001__x0001__x0001__x0001__x0001__x0001__x0018_@_x0001__x0001__x0001__x0001__x0001__x0001_?@_x0001__x0001__x0001__x0001__x0001_E@_x0001__x0001__x0001__x0001__x0001__x0001__x001C_@_x0001__x0001__x0001__x0001__x0001__x0001__x0018_@_x0001__x0001__x0001__x0001__x0001__x0001_,@_x0001__x0001__x0001__x0001__x0001__x0001__x0014_@_x0001__x0001__x0001__x0001__x0001__x0001__x0001_@_x0001__x0001__x0001__x0001__x0001_H@_x0001__x0001__x0001__x0001__x0001_F@_x0001__x0001__x0001__x0001__x0001__x0001_(@_x0001__x0001__x0001__x0001__x0001__x0002__x0001_P@_x0001__x0001__x0001__x0001__x0001__x0001__x0018_@_x0001__x0001__x0001__x0001__x0001__x0001__x0014_@_x0001__x0001__x0001__x0001__x0001_E@_x0001__x0001__x0001__x0001__x0001__x0001_?@_x0001__x0001__x0001__x0001__x0001__x0001_&lt;@_x0001__x0001__x0001__x0001__x0001__x0001_5@_x0001__x0001__x0001__x0001__x0001__x0001__x0001_@_x0001__x0001__x0001__x0001__x0001_ÀR@_x0001__x0001__x0001__x0001__x0001_ÀR@_x0001__x0001__x0001__x0001__x0001_C@_x0001__x0001__x0001__x0001__x0001__x0001_6@_x0001__x0001__x0001__x0001__x0001__x0001_$@_x0001__x0001__x0001__x0001__x0001_D@_x0001__x0001__x0001__x0001__x0001_ÀR@_x0001__x0001__x0001__x0001__x0001__x0001_9@_x0001__x0001__x0001__x0001__x0001__x0001__x001C_@_x0001__x0001__x0001__x0001__x0001__x0001_$@_x0001__x0001__x0001__x0001__x0001__x0001_C@_x0001__x0001__x0001__x0001__x0001__x0001_1@_x0001__x0001__x0001__x0001__x0001_M@_x0001__x0001__x0001__x0001__x0001__x0001_;@_x0001__x0001__x0001__x0001__x0001__x0001_&gt;@_x0001__x0001__x0001__x0001__x0001__x0001_C@_x0001__x0001__x0001__x0001__x0001__x0001_2@_x0001__x0001__x0001__x0001__x0001_@@_x0001__x0001__x0001__x0001__x0001__x0001_.@_x0001__x0001__x0001__x0001__x0001_ÀR@_x0001__x0001__x0001__x0001__x0001__x0001__x0001_@_x0001__x0001__x0001__x0001__x0001_ÀR@_x0001__x0001__x0001__x0001__x0001_ÀR@_x0001__x0001__x0001__x0001__x0001__x0001__x0010_@_x0001__x0002__x0001__x0001__x0001__x0001__x0001__x0001_;@_x0001__x0001__x0001__x0001__x0001__x0001_5@_x0001__x0001__x0001__x0001__x0001_ÀR@_x0001__x0001__x0001__x0001__x0001__x0001__x0010_@_x0001__x0001__x0001__x0001__x0001_ÀR@_x0001__x0001__x0001__x0001__x0001_ÀR@_x0001__x0001__x0001__x0001__x0001_ÀR@_x0001__x0001__x0001__x0001__x0001__x0001_"@_x0001__x0001__x0001__x0001__x0001__x0001_@@_x0001__x0001__x0001__x0001__x0001_ÀR@_x0001__x0001__x0001__x0001__x0001__x0001_;@_x0001__x0001__x0001__x0001__x0001_ÀR@_x0001__x0001__x0001__x0001__x0001__x0001_"@_x0001__x0001__x0001__x0001__x0001__x0001_@@_x0001__x0001__x0001__x0001__x0001__x0001_ð?_x0001__x0001__x0001__x0001__x0001_ÀR@_x0001__x0001__x0001__x0001__x0001__x0001_7@_x0001__x0001__x0001__x0001__x0001_ÀR@_x0001__x0001__x0001__x0001__x0001__x0001__x0001_@_x0001__x0001__x0001__x0001__x0001__x0001_0@_x0001__x0001__x0001__x0001__x0001__x0001_2@_x0001__x0001__x0001__x0001__x0001_ÀR@_x0001__x0001__x0001__x0001__x0001__x0001_7@_x0001__x0001__x0001__x0001__x0001_ÀR@_x0001__x0001__x0001__x0001__x0001_ÀR@_x0001__x0001__x0001__x0001__x0001__x0001__x0014_@_x0001__x0001__x0001__x0001__x0001__x0001_9@_x0001__x0001__x0001__x0001__x0001__x0001_0@_x0001__x0001__x0001__x0001__x0001_J@_x0001__x0001__x0001__x0001__x0001__x0001_7@_x0001__x0001__x0001__x0001__x0001__x0001_7@_x0001__x0001__x0001__x0001__x0001__x0002__x0001__x0001_K@_x0001__x0001__x0001__x0001__x0001__x0001_.@_x0001__x0001__x0001__x0001__x0001_ÀR@_x0001__x0001__x0001__x0001__x0001__x0001_ @_x0001__x0001__x0001__x0001__x0001_ÀR@_x0001__x0001__x0001__x0001__x0001__x0001_@@_x0001__x0001__x0001__x0001__x0001__x0001_$@_x0001__x0001__x0001__x0001__x0001_ÀR@_x0001__x0001__x0001__x0001__x0001__x0001_"@_x0001__x0001__x0001__x0001__x0001__x0001__x0001_@_x0001__x0001__x0001__x0001__x0001__x0001_D@_x0001__x0001__x0001__x0001__x0001_ÀR@_x0001__x0001__x0001__x0001__x0001__x0001_7@_x0001__x0001__x0001__x0001__x0001__x0001_:@_x0001__x0001__x0001__x0001__x0001__x0001_.@_x0001__x0001__x0001__x0001__x0001__x0001_2@_x0001__x0001__x0001__x0001__x0001__x0001_Q@_x0001__x0001__x0001__x0001__x0001_ÀR@_x0001__x0001__x0001__x0001__x0001_ÀR@_x0001__x0001__x0001__x0001__x0001_H@_x0001__x0001__x0001__x0001__x0001__x0001_$@_x0001__x0001__x0001__x0001__x0001__x0001_6@_x0001__x0001__x0001__x0001__x0001_ÀR@_x0001__x0001__x0001__x0001__x0001__x0001_$@_x0001__x0001__x0001__x0001__x0001__x0001__x0001_@_x0001__x0001__x0001__x0001__x0001_C@_x0001__x0001__x0001__x0001__x0001_ÀR@_x0001__x0001__x0001__x0001__x0001__x0001_"@_x0001__x0001__x0001__x0001__x0001__x0001_C@_x0001__x0001__x0001__x0001__x0001__x0001_"@_x0001__x0001__x0001__x0001__x0001_ÀR@_x0001__x0001__x0001__x0001__x0001_ÀR@_x0001__x0002__x0001__x0001__x0001__x0001__x0001_D@_x0001__x0001__x0001__x0001__x0001__x0001__x001C_@_x0001__x0001__x0001__x0001__x0001__x0001__x001C_@_x0001__x0001__x0001__x0001__x0001__x0001_=@_x0001__x0001__x0001__x0001__x0001__x0001_$@_x0001__x0001__x0001__x0001__x0001__x0001_N@_x0001__x0001__x0001__x0001__x0001__x0001_1@_x0001__x0001__x0001__x0001__x0001_ÀR@_x0001__x0001__x0001__x0001__x0001_ÀR@_x0001__x0001__x0001__x0001__x0001_ÀR@_x0001__x0001__x0001__x0001__x0001__x0001_4@_x0001__x0001__x0001__x0001__x0001_ÀR@_x0001__x0001__x0001__x0001__x0001__x0001_ð?_x0001__x0001__x0001__x0001__x0001__x0001_"@_x0001__x0001__x0001__x0001__x0001__x0001_$@_x0001__x0001__x0001__x0001__x0001_ÀR@_x0001__x0001__x0001__x0001__x0001__x0001_ @_x0001__x0001__x0001__x0001__x0001__x0001_ð?_x0001__x0001__x0001__x0001__x0001_D@_x0001__x0001__x0001__x0001__x0001__x0001__x0018_@_x0001__x0001__x0001__x0001__x0001__x0001_:@_x0001__x0001__x0001__x0001__x0001__x0001_3@_x0001__x0001__x0001__x0001__x0001__x0001_2@_x0001__x0001__x0001__x0001__x0001__x0001_.@_x0001__x0001__x0001__x0001__x0001__x0001__x0001_@_x0001__x0001__x0001__x0001__x0001_ÀR@_x0001__x0001__x0001__x0001__x0001__x0001_4@_x0001__x0001__x0001__x0001__x0001__x0001_;@_x0001__x0001__x0001__x0001__x0001_ÀR@_x0001__x0001__x0001__x0001__x0001__x0001_E@_x0001__x0001__x0001__x0001__x0001__x0001_K@_x0001__x0001__x0001__x0001__x0001__x0002__x0001__x0001_=@_x0001__x0001__x0001__x0001__x0001_D@_x0001__x0001__x0001__x0001__x0001__x0001_&lt;@_x0001__x0001__x0001__x0001__x0001_I@_x0001__x0001__x0001__x0001__x0001__x0001_&lt;@_x0001__x0001__x0001__x0001__x0001_ÀR@_x0001__x0001__x0001__x0001__x0001_ÀR@_x0001__x0001__x0001__x0001__x0001__x0001_8@_x0001__x0001__x0001__x0001__x0001__x0001_L@_x0001__x0001__x0001__x0001__x0001_ÀR@_x0001__x0001__x0001__x0001__x0001_P@_x0001__x0001__x0001__x0001__x0001__x0001_&gt;@_x0001__x0001__x0001__x0001__x0001_F@_x0001__x0001__x0001__x0001__x0001__x0001__x0001_@_x0001__x0001__x0001__x0001__x0001_ÀR@_x0001__x0001__x0001__x0001__x0001_ÀR@_x0001__x0001__x0001__x0001__x0001__x0001_(@_x0001__x0001__x0001__x0001__x0001__x0001_7@_x0001__x0001__x0001__x0001__x0001_ÀR@_x0001__x0001__x0001__x0001__x0001__x0001_ @_x0001__x0001__x0001__x0001__x0001_L@_x0001__x0001__x0001__x0001__x0001__x0001_$@_x0001__x0001__x0001__x0001__x0001__x0001_(@_x0001__x0001__x0001__x0001__x0001__x0001_ @_x0001__x0001__x0001__x0001__x0001_ÀR@_x0001__x0001__x0001__x0001__x0001__x0001_ @_x0001__x0001__x0001__x0001__x0001_ÀR@_x0001__x0001__x0001__x0001__x0001_ÀR@_x0001__x0001__x0001__x0001__x0001__x0001_&gt;@_x0001__x0001__x0001__x0001__x0001_@@_x0001__x0001__x0001__x0001__x0001__x0001__x0014_@_x0001__x0001__x0001__x0001__x0001_ÀP@</t>
  </si>
  <si>
    <t>45a8e7337ca399b0623dea66a8a409e6_x0001__x0002__x0001__x0001__x0001__x0001__x0001__x0001_(@_x0001__x0001__x0001__x0001__x0001__x0001_,@_x0001__x0001__x0001__x0001__x0001_ÀR@_x0001__x0001__x0001__x0001__x0001__x0001_=@_x0001__x0001__x0001__x0001__x0001_F@_x0001__x0001__x0001__x0001__x0001__x0001_L@_x0001__x0001__x0001__x0001__x0001__x0001_"@_x0001__x0001__x0001__x0001__x0001_ÀR@_x0001__x0001__x0001__x0001__x0001_ÀR@_x0001__x0001__x0001__x0001__x0001__x0001_9@_x0001__x0001__x0001__x0001__x0001__x0001__x0008_@_x0001__x0001__x0001__x0001__x0001_ÀR@_x0001__x0001__x0001__x0001__x0001_ÀR@_x0001__x0001__x0001__x0001__x0001__x0001_9@_x0001__x0001__x0001__x0001__x0001_ÀR@_x0001__x0001__x0001__x0001__x0001__x0001_5@_x0001__x0001__x0001__x0001__x0001_ÀR@_x0001__x0001__x0001__x0001__x0001__x0001_"@_x0001__x0001__x0001__x0001__x0001__x0001_J@_x0001__x0001__x0001__x0001__x0001__x0001__x001C_@_x0001__x0001__x0001__x0001__x0001__x0001_A@_x0001__x0001__x0001__x0001__x0001__x0001_.@_x0001__x0001__x0001__x0001__x0001__x0001_=@_x0001__x0001__x0001__x0001__x0001__x0001_L@_x0001__x0001__x0001__x0001__x0001__x0001_:@_x0001__x0001__x0001__x0001__x0001__x0001_K@_x0001__x0001__x0001__x0001__x0001__x0001_$@_x0001__x0001__x0001__x0001__x0001_@P@_x0001__x0001__x0001__x0001__x0001_ÀR@_x0001__x0001__x0001__x0001__x0001__x0001_&lt;@_x0001__x0001__x0001__x0001__x0001__x0001_"@_x0001__x0001__x0001__x0001__x0001__x0002__x0001__x0001__x001C_@_x0001__x0001__x0001__x0001__x0001_ÀR@_x0001__x0001__x0001__x0001__x0001_ÀR@_x0001__x0001__x0001__x0001__x0001__x0001_C@_x0001__x0001__x0001__x0001__x0001_ÀR@_x0001__x0001__x0001__x0001__x0001_ÀR@_x0001__x0001__x0001__x0001__x0001__x0001_D@_x0001__x0001__x0001__x0001__x0001_ÀR@_x0001__x0001__x0001__x0001__x0001__x0001_&lt;@_x0001__x0001__x0001__x0001__x0001__x0001_C@_x0001__x0001__x0001__x0001__x0001__x0001_4@_x0001__x0001__x0001__x0001__x0001__x0001_"@_x0001__x0001__x0001__x0001__x0001_ÀR@_x0001__x0001__x0001__x0001__x0001_ÀR@_x0001__x0001__x0001__x0001__x0001_@@_x0001__x0001__x0001__x0001__x0001__x0001_&gt;@_x0001__x0001__x0001__x0001__x0001__x0001_9@_x0001__x0001__x0001__x0001__x0001_ÀR@_x0001__x0001__x0001__x0001__x0001__x0001_K@_x0001__x0001__x0001__x0001__x0001__x0001__x0010_@_x0001__x0001__x0001__x0001__x0001__x0001_=@_x0001__x0001__x0001__x0001__x0001_ÀP@_x0001__x0001__x0001__x0001__x0001_ÀR@_x0001__x0001__x0001__x0001__x0001__x0001_M@_x0001__x0001__x0001__x0001__x0001__x0001_.@_x0001__x0001__x0001__x0001__x0001__x0001_K@_x0001__x0001__x0001__x0001__x0001_D@_x0001__x0001__x0001__x0001__x0001_ÀR@_x0001__x0001__x0001__x0001__x0001__x0001_6@_x0001__x0001__x0001__x0001__x0001_ÀR@_x0001__x0001__x0001__x0001__x0001__x0001_ @_x0001__x0001__x0001__x0001__x0001_E@_x0001__x0002__x0001__x0001__x0001__x0001__x0001_ÀR@_x0001__x0001__x0001__x0001__x0001__x0001__x001C_@_x0001__x0001__x0001__x0001__x0001__x0001_N@_x0001__x0001__x0001__x0001__x0001_ÀR@_x0001__x0001__x0001__x0001__x0001__x0001_,@_x0001__x0001__x0001__x0001__x0001__x0001_5@_x0001__x0001__x0001__x0001__x0001__x0001_D@_x0001__x0001__x0001__x0001__x0001__x0001__x001C_@_x0001__x0001__x0001__x0001__x0001__x0001_5@_x0001__x0001__x0001__x0001__x0001__x0001_ð?_x0001__x0001__x0001__x0001__x0001__x0001__x0010_@_x0001__x0001__x0001__x0001__x0001__x0001__x0008_@_x0001__x0001__x0001__x0001__x0001_ÀR@_x0001__x0001__x0001__x0001__x0001__x0001_6@_x0001__x0001__x0001__x0001__x0001__x0001_E@_x0001__x0001__x0001__x0001__x0001_ÀR@_x0001__x0001__x0001__x0001__x0001__x0001_.@_x0001__x0001__x0001__x0001__x0001_P@_x0001__x0001__x0001__x0001__x0001__x0001_M@_x0001__x0001__x0001__x0001__x0001__x0001_,@_x0001__x0001__x0001__x0001__x0001__x0001_5@_x0001__x0001__x0001__x0001__x0001__x0001_1@_x0001__x0001__x0001__x0001__x0001__x0001__x0001_@_x0001__x0001__x0001__x0001__x0001__x0001_3@_x0001__x0001__x0001__x0001__x0001__x0001_3@_x0001__x0001__x0001__x0001__x0001__x0001_$@_x0001__x0001__x0001__x0001__x0001_R@_x0001__x0001__x0001__x0001__x0001__x0001_C@_x0001__x0001__x0001__x0001__x0001__x0001_@@_x0001__x0001__x0001__x0001__x0001__x0001__x0008_@_x0001__x0001__x0001__x0001__x0001_ÀR@_x0001__x0001__x0001__x0001__x0001__x0002__x0001__x0001_K@_x0001__x0001__x0001__x0001__x0001__x0001__x0010_@_x0001__x0001__x0001__x0001__x0001_E@_x0001__x0001__x0001__x0001__x0001_N@_x0001__x0001__x0001__x0001__x0001__x0001_"@_x0001__x0001__x0001__x0001__x0001_K@_x0001__x0001__x0001__x0001__x0001__x0001_$@_x0001__x0001__x0001__x0001__x0001__x0001_,@_x0001__x0001__x0001__x0001__x0001__x0001_1@_x0001__x0001__x0001__x0001__x0001_ÀR@_x0001__x0001__x0001__x0001__x0001__x0001_@@_x0001__x0001__x0001__x0001__x0001__x0001_4@_x0001__x0001__x0001__x0001__x0001__x0001_E@_x0001__x0001__x0001__x0001__x0001_ÀR@_x0001__x0001__x0001__x0001__x0001__x0001_ @_x0001__x0001__x0001__x0001__x0001_E@_x0001__x0001__x0001__x0001__x0001__x0001_M@_x0001__x0001__x0001__x0001__x0001__x0001_D@_x0001__x0001__x0001__x0001__x0001__x0001_7@_x0001__x0001__x0001__x0001__x0001__x0001_.@_x0001__x0001__x0001__x0001__x0001_@@_x0001__x0001__x0001__x0001__x0001_ÀR@_x0001__x0001__x0001__x0001__x0001__x0001_$@_x0001__x0001__x0001__x0001__x0001__x0001_2@_x0001__x0001__x0001__x0001__x0001__x0001_1@_x0001__x0001__x0001__x0001__x0001__x0001_K@_x0001__x0001__x0001__x0001__x0001_J@_x0001__x0001__x0001__x0001__x0001__x0001_(@_x0001__x0001__x0001__x0001__x0001_@@_x0001__x0001__x0001__x0001__x0001__x0001_@@_x0001__x0001__x0001__x0001__x0001__x0001__x0010_@_x0001__x0001__x0001__x0001__x0001__x0001__x0014_@_x0001__x0002__x0001__x0001__x0001__x0001__x0001__x0001_(@_x0001__x0001__x0001__x0001__x0001__x0001_ @_x0001__x0001__x0001__x0001__x0001__x0001__x0010_@_x0001__x0001__x0001__x0001__x0001__x0001__x0008_@_x0001__x0001__x0001__x0001__x0001__x0001_D@_x0001__x0001__x0001__x0001__x0001__x0001__x0010_@_x0001__x0001__x0001__x0001__x0001__x0001__x0014_@_x0001__x0001__x0001__x0001__x0001__x0001_(@_x0001__x0001__x0001__x0001__x0001__x0001_=@_x0001__x0001__x0001__x0001__x0001__x0001__x001C_@_x0001__x0001__x0001__x0001__x0001__x0001_2@_x0001__x0001__x0001__x0001__x0001__x0001_&lt;@_x0001__x0001__x0001__x0001__x0001__x0001_8@_x0001__x0001__x0001__x0001__x0001__x0001_&amp;@_x0001__x0001__x0001__x0001__x0001__x0001_,@_x0001__x0001__x0001__x0001__x0001__x0001_;@_x0001__x0001__x0001__x0001__x0001_D@_x0001__x0001__x0001__x0001__x0001__x0001_,@_x0001__x0001__x0001__x0001__x0001_ÀR@_x0001__x0001__x0001__x0001__x0001_ÀR@_x0001__x0001__x0001__x0001__x0001__x0001_&amp;@_x0001__x0001__x0001__x0001__x0001_E@_x0001__x0001__x0001__x0001__x0001_G@_x0001__x0001__x0001__x0001__x0001__x0001_4@_x0001__x0001__x0001__x0001__x0001_ÀR@_x0001__x0001__x0001__x0001__x0001_ÀR@_x0001__x0001__x0001__x0001__x0001__x0001__x001C_@_x0001__x0001__x0001__x0001__x0001__x0001_9@_x0001__x0001__x0001__x0001__x0001__x0001__x0008_@_x0001__x0001__x0001__x0001__x0001__x0001_ @_x0001__x0001__x0001__x0001__x0001__x0001_ @_x0001__x0001__x0001__x0001__x0001__x0002__x0001_ÀR@_x0001__x0001__x0001__x0001__x0001_ÀR@_x0001__x0001__x0001__x0001__x0001_ÀR@_x0001__x0001__x0001__x0001__x0001__x0001_P@_x0001__x0001__x0001__x0001__x0001__x0001_6@_x0001__x0001__x0001__x0001__x0001_ÀR@_x0001__x0001__x0001__x0001__x0001__x0001_P@_x0001__x0001__x0001__x0001__x0001_ÀR@_x0001__x0001__x0001__x0001__x0001_ÀR@_x0001__x0001__x0001__x0001__x0001__x0001__x0008_@_x0001__x0001__x0001__x0001__x0001__x0001__x0008_@_x0001__x0001__x0001__x0001__x0001__x0001__x001C_@_x0001__x0001__x0001__x0001__x0001_@@_x0001__x0001__x0001__x0001__x0001__x0001_5@_x0001__x0001__x0001__x0001__x0001__x0001__x0010_@_x0001__x0001__x0001__x0001__x0001_ÀR@_x0001__x0001__x0001__x0001__x0001__x0001_(@_x0001__x0001__x0001__x0001__x0001_ÀR@_x0001__x0001__x0001__x0001__x0001__x0001_0@_x0001__x0001__x0001__x0001__x0001__x0001_?@_x0001__x0001__x0001__x0001__x0001_ÀR@_x0001__x0001__x0001__x0001__x0001_ÀR@_x0001__x0001__x0001__x0001__x0001__x0001_ @_x0001__x0001__x0001__x0001__x0001__x0001_7@_x0001__x0001__x0001__x0001__x0001__x0001__x0018_@_x0001__x0001__x0001__x0001__x0001_ÀR@_x0001__x0001__x0001__x0001__x0001_ÀR@_x0001__x0001__x0001__x0001__x0001_K@_x0001__x0001__x0001__x0001__x0001__x0001_&amp;@_x0001__x0001__x0001__x0001__x0001_ÀR@_x0001__x0001__x0001__x0001__x0001_ÀR@_x0001__x0001__x0001__x0001__x0001_ÀR@_x0001__x0002__x0001__x0001__x0001__x0001__x0001__x0001_1@_x0001__x0001__x0001__x0001__x0001__x0001_,@_x0001__x0001__x0001__x0001__x0001__x0001_&gt;@_x0001__x0001__x0001__x0001__x0001__x0001__x001C_@_x0001__x0001__x0001__x0001__x0001__x0001_L@_x0001__x0001__x0001__x0001__x0001__x0001__x0014_@_x0001__x0001__x0001__x0001__x0001__x0001_.@_x0001__x0001__x0001__x0001__x0001__x0001_0@_x0001__x0001__x0001__x0001__x0001_ÀR@_x0001__x0001__x0001__x0001__x0001_ÀR@_x0001__x0001__x0001__x0001__x0001__x0001_D@_x0001__x0001__x0001__x0001__x0001_ÀR@_x0001__x0001__x0001__x0001__x0001_ÀR@_x0001__x0001__x0001__x0001__x0001_G@_x0001__x0001__x0001__x0001__x0001__x0001_3@_x0001__x0001__x0001__x0001__x0001__x0001__x001C_@_x0001__x0001__x0001__x0001__x0001_N@_x0001__x0001__x0001__x0001__x0001_ÀR@_x0001__x0001__x0001__x0001__x0001__x0001_5@_x0001__x0001__x0001__x0001__x0001__x0001__x001C_@_x0001__x0001__x0001__x0001__x0001__x0001_Q@_x0001__x0001__x0001__x0001__x0001_ÀR@_x0001__x0001__x0001__x0001__x0001_ÀR@_x0001__x0001__x0001__x0001__x0001_ÀR@_x0001__x0001__x0001__x0001__x0001_@@_x0001__x0001__x0001__x0001__x0001__x0001_O@_x0001__x0001__x0001__x0001__x0001__x0001_8@_x0001__x0001__x0001__x0001__x0001__x0001_C@_x0001__x0001__x0001__x0001__x0001__x0001_4@_x0001__x0001__x0001__x0001__x0001_ÀR@_x0001__x0001__x0001__x0001__x0001__x0001_.@_x0001__x0001__x0001__x0001__x0001__x0002__x0001__x0001_A@_x0001__x0001__x0001__x0001__x0001__x0001__x0018_@_x0001__x0001__x0001__x0001__x0001__x0001_.@_x0001__x0001__x0001__x0001__x0001__x0001_&gt;@_x0001__x0001__x0001__x0001__x0001_G@_x0001__x0001__x0001__x0001__x0001_ÀR@_x0001__x0001__x0001__x0001__x0001__x0001__x0018_@_x0001__x0001__x0001__x0001__x0001_ÀR@_x0001__x0001__x0001__x0001__x0001_ÀR@_x0001__x0001__x0001__x0001__x0001_@@_x0001__x0001__x0001__x0001__x0001__x0001__x001C_@_x0001__x0001__x0001__x0001__x0001__x0001_$@_x0001__x0001__x0001__x0001__x0001__x0001__x0018_@_x0001__x0001__x0001__x0001__x0001__x0001_"@_x0001__x0001__x0001__x0001__x0001__x0001_@@_x0001__x0001__x0001__x0001__x0001__x0001_(@_x0001__x0001__x0001__x0001__x0001_@@_x0001__x0001__x0001__x0001__x0001_L@_x0001__x0001__x0001__x0001__x0001__x0001_4@_x0001__x0001__x0001__x0001__x0001__x0001_F@_x0001__x0001__x0001__x0001__x0001__x0001_&lt;@_x0001__x0001__x0001__x0001__x0001__x0001_3@_x0001__x0001__x0001__x0001__x0001_@@_x0001__x0001__x0001__x0001__x0001__x0001_:@_x0001__x0001__x0001__x0001__x0001__x0001_(@_x0001__x0001__x0001__x0001__x0001__x0001_7@_x0001__x0001__x0001__x0001__x0001__x0001_*@_x0001__x0001__x0001__x0001__x0001_ÀR@_x0001__x0001__x0001__x0001__x0001__x0001_0@_x0001__x0001__x0001__x0001__x0001_ÀR@_x0001__x0001__x0001__x0001__x0001__x0001__x001C_@_x0001__x0001__x0001__x0001__x0001__x0001_E@_x0001__x0002__x0001__x0001__x0001__x0001__x0001__x0001_M@_x0001__x0001__x0001__x0001__x0001__x0001_0@_x0001__x0001__x0001__x0001__x0001_ÀR@_x0001__x0001__x0001__x0001__x0001__x0001_2@_x0001__x0001__x0001__x0001__x0001_ÀR@_x0001__x0001__x0001__x0001__x0001_ÀR@_x0001__x0001__x0001__x0001__x0001__x0001_$@_x0001__x0001__x0001__x0001__x0001_ÀR@_x0001__x0001__x0001__x0001__x0001_P@_x0001__x0001__x0001__x0001__x0001_ÀR@_x0001__x0001__x0001__x0001__x0001_M@_x0001__x0001__x0001__x0001__x0001__x0001_D@_x0001__x0001__x0001__x0001__x0001__x0001_&lt;@_x0001__x0001__x0001__x0001__x0001__x0001_6@_x0001__x0001__x0001__x0001__x0001__x0001__x0001_@_x0001__x0001__x0001__x0001__x0001__x0001_F@_x0001__x0001__x0001__x0001__x0001_ÀP@_x0001__x0001__x0001__x0001__x0001_ÀR@_x0001__x0001__x0001__x0001__x0001__x0001__x0014_@_x0001__x0001__x0001__x0001__x0001_ÀR@_x0001__x0001__x0001__x0001__x0001__x0001__x0001_@_x0001__x0001__x0001__x0001__x0001__x0001_"@_x0001__x0001__x0001__x0001__x0001__x0001_&amp;@_x0001__x0001__x0001__x0001__x0001__x0001_8@_x0001__x0001__x0001__x0001__x0001__x0001__x001C_@_x0001__x0001__x0001__x0001__x0001__x0001_@@_x0001__x0001__x0001__x0001__x0001__x0001_J@_x0001__x0001__x0001__x0001__x0001__x0001__x001C_@_x0001__x0001__x0001__x0001__x0001__x0001_1@_x0001__x0001__x0001__x0001__x0001__x0001_4@_x0001__x0001__x0001__x0001__x0001__x0001__x0018_@_x0001__x0001__x0001__x0001__x0001__x0002__x0001_ÀR@_x0001__x0001__x0001__x0001__x0001_ÀR@_x0001__x0001__x0001__x0001__x0001__x0001_5@_x0001__x0001__x0001__x0001__x0001_ÀR@_x0001__x0001__x0001__x0001__x0001__x0001_$@_x0001__x0001__x0001__x0001__x0001__x0001_"@_x0001__x0001__x0001__x0001__x0001_ÀR@_x0001__x0001__x0001__x0001__x0001_ÀR@_x0001__x0001__x0001__x0001__x0001__x0001_1@_x0001__x0001__x0001__x0001__x0001_ÀR@_x0001__x0001__x0001__x0001__x0001__x0001_*@_x0001__x0001__x0001__x0001__x0001_ÀR@_x0001__x0001__x0001__x0001__x0001__x0001__x001C_@_x0001__x0001__x0001__x0001__x0001_ÀR@_x0001__x0001__x0001__x0001__x0001__x0001_&lt;@_x0001__x0001__x0001__x0001__x0001__x0001_O@_x0001__x0001__x0001__x0001__x0001__x0001_ @_x0001__x0001__x0001__x0001__x0001_D@_x0001__x0001__x0001__x0001__x0001__x0001_9@_x0001__x0001__x0001__x0001__x0001_ÀR@_x0001__x0001__x0001__x0001__x0001_ÀP@_x0001__x0001__x0001__x0001__x0001_D@_x0001__x0001__x0001__x0001__x0001_ÀR@_x0001__x0001__x0001__x0001__x0001__x0001_*@_x0001__x0001__x0001__x0001__x0001_ÀR@_x0001__x0001__x0001__x0001__x0001__x0001_1@_x0001__x0001__x0001__x0001__x0001__x0001_5@_x0001__x0001__x0001__x0001__x0001__x0001_3@_x0001__x0001__x0001__x0001__x0001__x0001__x0010_@_x0001__x0001__x0001__x0001__x0001__x0001__x0018_@_x0001__x0001__x0001__x0001__x0001__x0001_;@_x0001__x0001__x0001__x0001__x0001__x0001__x0018_@_x0001__x0002_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_x0001__x0008_@_x0001__x0001__x0001__x0001__x0001__x0001__x0008_@_x0001__x0001__x0001__x0001__x0001__x0001_8@_x0001__x0001__x0001__x0001__x0001__x0001_8@_x0001__x0001__x0001__x0001__x0001__x0001_(@_x0001__x0001__x0001__x0001__x0001_F@_x0001__x0001__x0001__x0001__x0001__x0001_4@_x0001__x0001__x0001__x0001__x0001__x0001_O@_x0001__x0001__x0001__x0001__x0001__x0001__x0010_@_x0001__x0001__x0001__x0001__x0001__x0001_.@_x0001__x0001__x0001__x0001__x0001__x0001_:@_x0001__x0001__x0001__x0001__x0001__x0001_C@_x0001__x0001__x0001__x0001__x0001__x0001_"@_x0001__x0001__x0001__x0001__x0001__x0001_F@_x0001__x0001__x0001__x0001__x0001__x0001_$@_x0001__x0001__x0001__x0001__x0001_ÀR@_x0001__x0001__x0001__x0001__x0001_R@_x0001__x0001__x0001__x0001__x0001__x0001_0@_x0001__x0001__x0001__x0001__x0001_ÀR@_x0001__x0001__x0001__x0001__x0001_ÀR@_x0001__x0001__x0001__x0001__x0001_E@_x0001__x0001__x0001__x0001__x0001__x0001_;@_x0001__x0001__x0001__x0001__x0001__x0001_@@_x0001__x0001__x0001__x0001__x0001_ÀR@_x0001__x0001__x0001__x0001__x0001__x0002__x0001__x0001__x0001_@_x0001__x0001__x0001__x0001__x0001__x0001__x0010_@_x0001__x0001__x0001__x0001__x0001__x0001_?@_x0001__x0001__x0001__x0001__x0001__x0001_&amp;@_x0001__x0001__x0001__x0001__x0001__x0001_:@_x0001__x0001__x0001__x0001__x0001__x0001__x0001_@_x0001__x0001__x0001__x0001__x0001__x0001_$@_x0001__x0001__x0001__x0001__x0001_ÀR@_x0001__x0001__x0001__x0001__x0001__x0001_4@_x0001__x0001__x0001__x0001__x0001_G@_x0001__x0001__x0001__x0001__x0001__x0001_9@_x0001__x0001__x0001__x0001__x0001__x0001_0@_x0001__x0001__x0001__x0001__x0001_H@_x0001__x0001__x0001__x0001__x0001__x0001_D@_x0001__x0001__x0001__x0001__x0001__x0001__x001C_@_x0001__x0001__x0001__x0001__x0001_ÀR@_x0001__x0001__x0001__x0001__x0001__x0001_7@_x0001__x0001__x0001__x0001__x0001__x0001_D@_x0001__x0001__x0001__x0001__x0001__x0001_?@_x0001__x0001__x0001__x0001__x0001_ÀR@_x0001__x0001__x0001__x0001__x0001_ÀR@_x0001__x0001__x0001__x0001__x0001_K@_x0001__x0001__x0001__x0001__x0001_ÀR@_x0001__x0001__x0001__x0001__x0001__x0001_O@_x0001__x0001__x0001__x0001__x0001__x0001_G@_x0001__x0001__x0001__x0001__x0001__x0001_&gt;@_x0001__x0001__x0001__x0001__x0001_@@_x0001__x0001__x0001__x0001__x0001__x0001_"@_x0001__x0001__x0001__x0001__x0001_ÀR@_x0001__x0001__x0001__x0001__x0001__x0001_ @_x0001__x0001__x0001__x0001__x0001__x0001_=@_x0001__x0001__x0001__x0001__x0001__x0001_8@_x0001__x0002__x0001__x0001__x0001__x0001__x0001__x0001_&amp;@_x0001__x0001__x0001__x0001__x0001__x0001__x0018_@_x0001__x0001__x0001__x0001__x0001_ÀR@_x0001__x0001__x0001__x0001__x0001__x0001_D@_x0001__x0001__x0001__x0001__x0001__x0001_4@_x0001__x0001__x0001__x0001__x0001_ÀR@_x0001__x0001__x0001__x0001__x0001__x0001_(@_x0001__x0001__x0001__x0001__x0001__x0001__x0001_@_x0001__x0001__x0001__x0001__x0001__x0001_:@_x0001__x0001__x0001__x0001__x0001__x0001_$@_x0001__x0001__x0001__x0001__x0001__x0001_,@_x0001__x0001__x0001__x0001__x0001__x0001_J@_x0001__x0001__x0001__x0001__x0001__x0001_3@_x0001__x0001__x0001__x0001__x0001__x0001__x0018_@_x0001__x0001__x0001__x0001__x0001__x0001_.@_x0001__x0001__x0001__x0001__x0001_ÀR@_x0001__x0001__x0001__x0001__x0001__x0001_$@_x0001__x0001__x0001__x0001__x0001__x0001_P@_x0001__x0001__x0001__x0001__x0001__x0001_&amp;@_x0001__x0001__x0001__x0001__x0001__x0001_@@_x0001__x0001__x0001__x0001__x0001_ÀR@_x0001__x0001__x0001__x0001__x0001__x0001__x0010_@_x0001__x0001__x0001__x0001__x0001__x0001_7@_x0001__x0001__x0001__x0001__x0001_ÀR@_x0001__x0001__x0001__x0001__x0001_ÀR@_x0001__x0001__x0001__x0001__x0001__x0001_I@_x0001__x0001__x0001__x0001__x0001__x0001__x0001_@_x0001__x0001__x0001__x0001__x0001__x0001_1@_x0001__x0001__x0001__x0001__x0001__x0001_:@_x0001__x0001__x0001__x0001__x0001__x0001_:@_x0001__x0001__x0001__x0001__x0001__x0001_Q@_x0001__x0001__x0001__x0001__x0001__x0002__x0001__x0001_ @_x0001__x0001__x0001__x0001__x0001__x0001_3@_x0001__x0001__x0001__x0001__x0001__x0001__x0010_@_x0001__x0001__x0001__x0001__x0001__x0001__x0008_@_x0001__x0001__x0001__x0001__x0001__x0001_(@_x0001__x0001__x0001__x0001__x0001__x0001_$@_x0001__x0001__x0001__x0001__x0001__x0001_J@_x0001__x0001__x0001__x0001__x0001_ÀR@_x0001__x0001__x0001__x0001__x0001__x0001_5@_x0001__x0001__x0001__x0001__x0001__x0001_:@_x0001__x0001__x0001__x0001__x0001__x0001__x0008_@_x0001__x0001__x0001__x0001__x0001__x0001__x001C_@_x0001__x0001__x0001__x0001__x0001__x0001__x0001_@_x0001__x0001__x0001__x0001__x0001_D@_x0001__x0001__x0001__x0001__x0001__x0001_9@_x0001__x0001__x0001__x0001__x0001_ÀR@_x0001__x0001__x0001__x0001__x0001_ÀR@_x0001__x0001__x0001__x0001__x0001__x0001_E@_x0001__x0001__x0001__x0001__x0001_ÀR@_x0001__x0001__x0001__x0001__x0001__x0001_8@_x0001__x0001__x0001__x0001__x0001_F@_x0001__x0001__x0001__x0001__x0001__x0001_ð?_x0001__x0001__x0001__x0001__x0001__x0001_6@_x0001__x0001__x0001__x0001__x0001__x0001_=@_x0001__x0001__x0001__x0001__x0001__x0001_(@_x0001__x0001__x0001__x0001__x0001__x0001_=@_x0001__x0001__x0001__x0001__x0001__x0001__x0014_@_x0001__x0001__x0001__x0001__x0001_ÀR@_x0001__x0001__x0001__x0001__x0001__x0001_&amp;@_x0001__x0001__x0001__x0001__x0001__x0001_J@_x0001__x0001__x0001__x0001__x0001__x0001_;@_x0001__x0001__x0001__x0001__x0001_D@_x0001__x0002__x0001__x0001__x0001__x0001__x0001__x0001_4@_x0001__x0001__x0001__x0001__x0001__x0001_;@_x0001__x0001__x0001__x0001__x0001__x0001_,@_x0001__x0001__x0001__x0001__x0001__x0001_3@_x0001__x0001__x0001__x0001__x0001__x0001_(@_x0001__x0001__x0001__x0001__x0001__x0001_E@_x0001__x0001__x0001__x0001__x0001__x0001__x0018_@_x0001__x0001__x0001__x0001__x0001__x0001_4@_x0001__x0001__x0001__x0001__x0001__x0001_0@_x0001__x0001__x0001__x0001__x0001__x0001_9@_x0001__x0001__x0001__x0001__x0001_G@_x0001__x0001__x0001__x0001__x0001_ÀR@_x0001__x0001__x0001__x0001__x0001__x0001_$@_x0001__x0001__x0001__x0001__x0001__x0001_ @_x0001__x0001__x0001__x0001__x0001__x0001_?@_x0001__x0001__x0001__x0001__x0001__x0001_;@_x0001__x0001__x0001__x0001__x0001_P@_x0001__x0001__x0001__x0001__x0001__x0001_ @_x0001__x0001__x0001__x0001__x0001__x0001_&amp;@_x0001__x0001__x0001__x0001__x0001__x0001_8@_x0001__x0001__x0001__x0001__x0001__x0001_8@_x0001__x0001__x0001__x0001__x0001_@@_x0001__x0001__x0001__x0001__x0001_ÀR@_x0001__x0001__x0001__x0001__x0001_ÀR@_x0001__x0001__x0001__x0001__x0001_O@_x0001__x0001__x0001__x0001__x0001_ÀR@_x0001__x0001__x0001__x0001__x0001__x0001_.@_x0001__x0001__x0001__x0001__x0001__x0001_F@_x0001__x0001__x0001__x0001__x0001__x0001_H@_x0001__x0001__x0001__x0001__x0001__x0001_C@_x0001__x0001__x0001__x0001__x0001__x0001_ð?_x0001__x0001__x0001__x0001__x0001__x0002__x0001_ÀR@_x0001__x0001__x0001__x0001__x0001_ÀR@_x0001__x0001__x0001__x0001__x0001__x0001_6@_x0001__x0001__x0001__x0001__x0001__x0001_7@_x0001__x0001__x0001__x0001__x0001__x0001_,@_x0001__x0001__x0001__x0001__x0001__x0001_2@_x0001__x0001__x0001__x0001__x0001_ÀR@_x0001__x0001__x0001__x0001__x0001__x0001_1@_x0001__x0001__x0001__x0001__x0001__x0001_.@_x0001__x0001__x0001__x0001__x0001_ÀR@_x0001__x0001__x0001__x0001__x0001__x0001__x001C_@_x0001__x0001__x0001__x0001__x0001__x0001_&gt;@_x0001__x0001__x0001__x0001__x0001_C@_x0001__x0001__x0001__x0001__x0001_ÀR@_x0001__x0001__x0001__x0001__x0001__x0001__x001C_@_x0001__x0001__x0001__x0001__x0001__x0001_*@_x0001__x0001__x0001__x0001__x0001_@@_x0001__x0001__x0001__x0001__x0001__x0001_2@_x0001__x0001__x0001__x0001__x0001_ÀR@_x0001__x0001__x0001__x0001__x0001_ÀR@_x0001__x0001__x0001__x0001__x0001_ÀR@_x0001__x0001__x0001__x0001__x0001_ÀR@_x0001__x0001__x0001__x0001__x0001__x0001_7@_x0001__x0001__x0001__x0001__x0001_ÀR@_x0001__x0001__x0001__x0001__x0001__x0001_J@_x0001__x0001__x0001__x0001__x0001__x0001_=@_x0001__x0001__x0001__x0001__x0001_@Q@_x0001__x0001__x0001__x0001__x0001__x0001_4@_x0001__x0001__x0001__x0001__x0001_J@_x0001__x0001__x0001__x0001__x0001_ÀR@_x0001__x0001__x0001__x0001__x0001__x0001_ @_x0001__x0001__x0001__x0001__x0001__x0001_"@_x0001__x0002__x0001__x0001__x0001__x0001__x0001_H@_x0001__x0001__x0001__x0001__x0001__x0001_,@_x0001__x0001__x0001__x0001__x0001_ÀR@_x0001__x0001__x0001__x0001__x0001__x0001_3@_x0001__x0001__x0001__x0001__x0001__x0001_C@_x0001__x0001__x0001__x0001__x0001_@@_x0001__x0001__x0001__x0001__x0001__x0001_ @_x0001__x0001__x0001__x0001__x0001__x0001__x0014_@_x0001__x0001__x0001__x0001__x0001__x0001_4@_x0001__x0001__x0001__x0001__x0001__x0001__x0008_@_x0001__x0001__x0001__x0001__x0001__x0001_&lt;@_x0001__x0001__x0001__x0001__x0001__x0001_@@_x0001__x0001__x0001__x0001__x0001__x0001_ @_x0001__x0001__x0001__x0001__x0001__x0001_9@_x0001__x0001__x0001__x0001__x0001__x0001__x0014_@_x0001__x0001__x0001__x0001__x0001__x0001__x0001_@_x0001__x0001__x0001__x0001__x0001__x0001__x0018_@_x0001__x0001__x0001__x0001__x0001__x0001_2@_x0001__x0001__x0001__x0001__x0001__x0001_M@_x0001__x0001__x0001__x0001__x0001__x0001_:@_x0001__x0001__x0001__x0001__x0001__x0001_3@_x0001__x0001__x0001__x0001__x0001__x0001_&amp;@_x0001__x0001__x0001__x0001__x0001_R@_x0001__x0001__x0001__x0001__x0001__x0001_8@_x0001__x0001__x0001__x0001__x0001__x0001__x0018_@_x0001__x0001__x0001__x0001__x0001_ÀR@_x0001__x0001__x0001__x0001__x0001_@P@_x0001__x0001__x0001__x0001__x0001_N@_x0001__x0001__x0001__x0001__x0001_ÀR@_x0001__x0001__x0001__x0001__x0001__x0001_C@_x0001__x0001__x0001__x0001__x0001__x0001_.@_x0001__x0001__x0001__x0001__x0001__x0002__x0001__x0001_&gt;@_x0001__x0001__x0001__x0001__x0001__x0001_N@_x0001__x0001__x0001__x0001__x0001__x0001_=@_x0001__x0001__x0001__x0001__x0001__x0001_6@_x0001__x0001__x0001__x0001__x0001__x0001__x0018_@_x0001__x0001__x0001__x0001__x0001__x0001_"@_x0001__x0001__x0001__x0001__x0001_ÀR@_x0001__x0001__x0001__x0001__x0001__x0001_3@_x0001__x0001__x0001__x0001__x0001_ÀR@_x0001__x0001__x0001__x0001__x0001_ÀR@_x0001__x0001__x0001__x0001__x0001_ÀR@_x0001__x0001__x0001__x0001__x0001_ÀR@_x0001__x0001__x0001__x0001__x0001_ÀR@_x0001__x0001__x0001__x0001__x0001__x0001_$@_x0001__x0001__x0001__x0001__x0001__x0001_J@_x0001__x0001__x0001__x0001__x0001__x0001_&amp;@_x0001__x0001__x0001__x0001__x0001__x0001_(@_x0001__x0001__x0001__x0001__x0001__x0001_H@_x0001__x0001__x0001__x0001__x0001_D@_x0001__x0001__x0001__x0001__x0001__x0001_ @_x0001__x0001__x0001__x0001__x0001_ÀR@_x0001__x0001__x0001__x0001__x0001_ÀR@_x0001__x0001__x0001__x0001__x0001_ÀR@_x0001__x0001__x0001__x0001__x0001_ÀR@_x0001__x0001__x0001__x0001__x0001__x0001_&lt;@_x0001__x0001__x0001__x0001__x0001__x0001_E@_x0001__x0001__x0001__x0001__x0001_ÀR@_x0001__x0001__x0001__x0001__x0001__x0001_L@_x0001__x0001__x0001__x0001__x0001__x0001_C@_x0001__x0001__x0001__x0001__x0001__x0001_J@_x0001__x0001__x0001__x0001__x0001_ÀR@_x0001__x0001__x0001__x0001__x0001_M@_x0001__x0002__x0001__x0001__x0001__x0001__x0001_ÀR@_x0001__x0001__x0001__x0001__x0001__x0001_2@_x0001__x0001__x0001__x0001__x0001_M@_x0001__x0001__x0001__x0001__x0001_ÀR@_x0001__x0001__x0001__x0001__x0001__x0001__x0014_@_x0001__x0001__x0001__x0001__x0001_ÀR@_x0001__x0001__x0001__x0001__x0001__x0001_*@_x0001__x0001__x0001__x0001__x0001__x0001_$@_x0001__x0001__x0001__x0001__x0001__x0001_=@_x0001__x0001__x0001__x0001__x0001_ÀR@_x0001__x0001__x0001__x0001__x0001_ÀR@_x0001__x0001__x0001__x0001__x0001_ÀR@_x0001__x0001__x0001__x0001__x0001__x0001_&amp;@_x0001__x0001__x0001__x0001__x0001__x0001_G@_x0001__x0001__x0001__x0001__x0001_ÀR@_x0001__x0001__x0001__x0001__x0001__x0001__x0001_@_x0001__x0001__x0001__x0001__x0001_ÀR@_x0001__x0001__x0001__x0001__x0001__x0001_C@_x0001__x0001__x0001__x0001__x0001__x0001_4@_x0001__x0001__x0001__x0001__x0001__x0001_ @_x0001__x0001__x0001__x0001__x0001__x0001_Q@_x0001__x0001__x0001__x0001__x0001_@P@_x0001__x0001__x0001__x0001__x0001_ÀR@_x0001__x0001__x0001__x0001__x0001__x0001__x0010_@_x0001__x0001__x0001__x0001__x0001_ÀR@_x0001__x0001__x0001__x0001__x0001_ÀR@_x0001__x0001__x0001__x0001__x0001__x0001_7@_x0001__x0001__x0001__x0001__x0001__x0001_ @_x0001__x0001__x0001__x0001__x0001__x0001_D@_x0001__x0001__x0001__x0001__x0001_ÀR@_x0001__x0001__x0001__x0001__x0001__x0001_D@_x0001__x0001__x0001__x0001__x0001__x0002__x0001__x0001_?@_x0001__x0001__x0001__x0001__x0001_O@_x0001__x0001__x0001__x0001__x0001__x0001__x0001_@_x0001__x0001__x0001__x0001__x0001_@P@_x0001__x0001__x0001__x0001__x0001__x0001_&amp;@_x0001__x0001__x0001__x0001__x0001_N@_x0001__x0001__x0001__x0001__x0001__x0001_1@_x0001__x0001__x0001__x0001__x0001__x0001_(@_x0001__x0001__x0001__x0001__x0001__x0001_1@_x0001__x0001__x0001__x0001__x0001__x0001_3@_x0001__x0001__x0001__x0001__x0001__x0001_&amp;@_x0001__x0001__x0001__x0001__x0001_ÀR@_x0001__x0001__x0001__x0001__x0001__x0001_5@_x0001__x0001__x0001__x0001__x0001__x0001__x0014_@_x0001__x0001__x0001__x0001__x0001_C@_x0001__x0001__x0001__x0001__x0001_L@_x0001__x0001__x0001__x0001__x0001__x0001_N@_x0001__x0001__x0001__x0001__x0001_E@_x0001__x0001__x0001__x0001__x0001__x0001_5@_x0001__x0001__x0001__x0001__x0001_ÀR@_x0001__x0001__x0001__x0001__x0001__x0001_@@_x0001__x0001__x0001__x0001__x0001__x0001__x001C_@_x0001__x0001__x0001__x0001__x0001_ÀR@_x0001__x0001__x0001__x0001__x0001_L@_x0001__x0001__x0001__x0001__x0001_ÀR@_x0001__x0001__x0001__x0001__x0001__x0001_8@_x0001__x0001__x0001__x0001__x0001_ÀR@_x0001__x0001__x0001__x0001__x0001__x0001_9@_x0001__x0001__x0001__x0001__x0001__x0001_I@_x0001__x0001__x0001__x0001__x0001__x0001_ @_x0001__x0001__x0001__x0001__x0001_ÀR@_x0001__x0001__x0001__x0001__x0001_ÀR@_x0001__x0002__x0001__x0001__x0001__x0001__x0001_ÀP@_x0001__x0001__x0001__x0001__x0001__x0001_3@_x0001__x0001__x0001__x0001__x0001__x0001_4@_x0001__x0001__x0001__x0001__x0001__x0001__x0010_@_x0001__x0001__x0001__x0001__x0001_@@_x0001__x0001__x0001__x0001__x0001__x0001_(@_x0001__x0001__x0001__x0001__x0001_ÀR@_x0001__x0001__x0001__x0001__x0001__x0001_$@_x0001__x0001__x0001__x0001__x0001__x0001_$@_x0001__x0001__x0001__x0001__x0001__x0001_.@_x0001__x0001__x0001__x0001__x0001__x0001_F@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5@_x0001__x0001__x0001__x0001__x0001_ÀR@_x0001__x0001__x0001__x0001__x0001__x0001_"@_x0001__x0001__x0001__x0001__x0001__x0001__x001C_@_x0001__x0001__x0001__x0001__x0001__x0001_ @_x0001__x0001__x0001__x0001__x0001__x0001_5@_x0001__x0001__x0001__x0001__x0001__x0001_J@_x0001__x0001__x0001__x0001__x0001__x0001__x0014_@_x0001__x0001__x0001__x0001__x0001__x0001_*@_x0001__x0001__x0001__x0001__x0001_ÀR@_x0001__x0001__x0001__x0001__x0001__x0001__x0018_@_x0001__x0001__x0001__x0001__x0001_ÀR@_x0001__x0001__x0001__x0001__x0001__x0002__x0001_ÀR@_x0001__x0001__x0001__x0001__x0001__x0001_J@_x0001__x0001__x0001__x0001__x0001__x0001_0@_x0001__x0001__x0001__x0001__x0001__x0001_1@_x0001__x0001__x0001__x0001__x0001__x0001_9@_x0001__x0001__x0001__x0001__x0001_ÀR@_x0001__x0001__x0001__x0001__x0001_ÀR@_x0001__x0001__x0001__x0001__x0001_ÀR@_x0001__x0001__x0001__x0001__x0001__x0001_&amp;@_x0001__x0001__x0001__x0001__x0001__x0001_$@_x0001__x0001__x0001__x0001__x0001__x0001__x001C_@_x0001__x0001__x0001__x0001__x0001__x0001_:@_x0001__x0001__x0001__x0001__x0001__x0001_"@_x0001__x0001__x0001__x0001__x0001__x0001_0@_x0001__x0001__x0001__x0001__x0001__x0001__x0014_@_x0001__x0001__x0001__x0001__x0001__x0001__x0001_@_x0001__x0001__x0001__x0001__x0001__x0001_(@_x0001__x0001__x0001__x0001__x0001_G@_x0001__x0001__x0001__x0001__x0001__x0001_4@_x0001__x0001__x0001__x0001__x0001_ÀR@_x0001__x0001__x0001__x0001__x0001__x0001_.@_x0001__x0001__x0001__x0001__x0001_K@_x0001__x0001__x0001__x0001__x0001_ÀR@_x0001__x0001__x0001__x0001__x0001__x0001_E@_x0001__x0001__x0001__x0001__x0001__x0001_0@_x0001__x0001__x0001__x0001__x0001__x0001_"@_x0001__x0001__x0001__x0001__x0001__x0001_"@_x0001__x0001__x0001__x0001__x0001_ÀR@_x0001__x0001__x0001__x0001__x0001__x0001_2@_x0001__x0001__x0001__x0001__x0001__x0001__x0014_@_x0001__x0001__x0001__x0001__x0001__x0001_;@_x0001__x0001__x0001__x0001__x0001_ÀR@_x0001__x0002__x0001__x0001__x0001__x0001__x0001_ÀR@_x0001__x0001__x0001__x0001__x0001__x0001_2@_x0001__x0001__x0001__x0001__x0001__x0001_.@_x0001__x0001__x0001__x0001__x0001__x0001__x0014_@_x0001__x0001__x0001__x0001__x0001_C@_x0001__x0001__x0001__x0001__x0001_ÀR@_x0001__x0001__x0001__x0001__x0001__x0001__x001C_@_x0001__x0001__x0001__x0001__x0001__x0001_1@_x0001__x0001__x0001__x0001__x0001__x0001_&amp;@_x0001__x0001__x0001__x0001__x0001_F@_x0001__x0001__x0001__x0001__x0001_ÀR@_x0001__x0001__x0001__x0001__x0001_ÀR@_x0001__x0001__x0001__x0001__x0001__x0001_,@_x0001__x0001__x0001__x0001__x0001_D@_x0001__x0001__x0001__x0001__x0001_ÀR@_x0001__x0001__x0001__x0001__x0001__x0001__x0008_@_x0001__x0001__x0001__x0001__x0001__x0001_.@_x0001__x0001__x0001__x0001__x0001__x0001_5@_x0001__x0001__x0001__x0001__x0001__x0001_$@_x0001__x0001__x0001__x0001__x0001__x0001_.@_x0001__x0001__x0001__x0001__x0001__x0001__x0018_@_x0001__x0001__x0001__x0001__x0001_ÀR@_x0001__x0001__x0001__x0001__x0001_ÀR@_x0001__x0001__x0001__x0001__x0001_ÀR@_x0001__x0001__x0001__x0001__x0001_ÀR@_x0001__x0001__x0001__x0001__x0001_ÀR@_x0001__x0001__x0001__x0001__x0001__x0001_:@_x0001__x0001__x0001__x0001__x0001__x0001_*@_x0001__x0001__x0001__x0001__x0001_ÀR@_x0001__x0001__x0001__x0001__x0001__x0001__x0010_@_x0001__x0001__x0001__x0001__x0001__x0001_&lt;@_x0001__x0001__x0001__x0001__x0001__x0002__x0001_I@_x0001__x0001__x0001__x0001__x0001_ÀR@_x0001__x0001__x0001__x0001__x0001__x0001_$@_x0001__x0001__x0001__x0001__x0001__x0001_.@_x0001__x0001__x0001__x0001__x0001__x0001__x0014_@_x0001__x0001__x0001__x0001__x0001__x0001_,@_x0001__x0001__x0001__x0001__x0001__x0001_"@_x0001__x0001__x0001__x0001__x0001__x0001_&gt;@_x0001__x0001__x0001__x0001__x0001__x0001_"@_x0001__x0001__x0001__x0001__x0001__x0001__x0001_@_x0001__x0001__x0001__x0001__x0001_ÀR@_x0001__x0001__x0001__x0001__x0001_ÀR@_x0001__x0001__x0001__x0001__x0001_F@_x0001__x0001__x0001__x0001__x0001__x0001_*@_x0001__x0001__x0001__x0001__x0001_ÀR@_x0001__x0001__x0001__x0001__x0001__x0001_7@_x0001__x0001__x0001__x0001__x0001_ÀR@_x0001__x0001__x0001__x0001__x0001_ÀR@_x0001__x0001__x0001__x0001__x0001__x0001__x0008_@_x0001__x0001__x0001__x0001__x0001__x0001_ð?_x0001__x0001__x0001__x0001__x0001__x0001_@@_x0001__x0001__x0001__x0001__x0001_ÀR@_x0001__x0001__x0001__x0001__x0001__x0001_ð?_x0001__x0001__x0001__x0001__x0001__x0001_:@_x0001__x0001__x0001__x0001__x0001_ÀR@_x0001__x0001__x0001__x0001__x0001__x0001_(@_x0001__x0001__x0001__x0001__x0001__x0001_,@_x0001__x0001__x0001__x0001__x0001__x0001__x0008_@_x0001__x0001__x0001__x0001__x0001__x0001__x001C_@_x0001__x0001__x0001__x0001__x0001__x0001_"@_x0001__x0001__x0001__x0001__x0001_ÀR@_x0001__x0001__x0001__x0001__x0001__x0001_ @_x0001__x0002__x0001__x0001__x0001__x0001__x0001__x0001__x0018_@_x0001__x0001__x0001__x0001__x0001_ÀR@_x0001__x0001__x0001__x0001__x0001_@@_x0001__x0001__x0001__x0001__x0001__x0001_ð?_x0001__x0001__x0001__x0001__x0001__x0001__x0008_@_x0001__x0001__x0001__x0001__x0001__x0001__x0018_@_x0001__x0001__x0001__x0001__x0001__x0001_;@_x0001__x0001__x0001__x0001__x0001_@@_x0001__x0001__x0001__x0001__x0001_ÀR@_x0001__x0001__x0001__x0001__x0001__x0001__x0010_@_x0001__x0001__x0001__x0001__x0001__x0001_A@_x0001__x0001__x0001__x0001__x0001_ÀR@_x0001__x0001__x0001__x0001__x0001_ÀR@_x0001__x0001__x0001__x0001__x0001__x0001_1@_x0001__x0001__x0001__x0001__x0001_ÀR@_x0001__x0001__x0001__x0001__x0001_L@_x0001__x0001__x0001__x0001__x0001__x0001_G@_x0001__x0001__x0001__x0001__x0001__x0001__x0018_@_x0001__x0001__x0001__x0001__x0001__x0001_G@_x0001__x0001__x0001__x0001__x0001__x0001_2@_x0001__x0001__x0001__x0001__x0001__x0001_.@_x0001__x0001__x0001__x0001__x0001__x0001__x0018_@_x0001__x0001__x0001__x0001__x0001__x0001__x0018_@_x0001__x0001__x0001__x0001__x0001__x0001_3@_x0001__x0001__x0001__x0001__x0001_ÀR@_x0001__x0001__x0001__x0001__x0001__x0001_$@_x0001__x0001__x0001__x0001__x0001__x0001_ @_x0001__x0001__x0001__x0001__x0001_ÀR@_x0001__x0001__x0001__x0001__x0001_@Q@_x0001__x0001__x0001__x0001__x0001__x0001_$@_x0001__x0001__x0001__x0001__x0001_ÀP@_x0001__x0001__x0001__x0001__x0001__x0002__x0001_R@_x0001__x0001__x0001__x0001__x0001_ÀR@_x0001__x0001__x0001__x0001__x0001__x0001_?@_x0001__x0001__x0001__x0001__x0001__x0001__x0018_@_x0001__x0001__x0001__x0001__x0001__x0001_4@_x0001__x0001__x0001__x0001__x0001_O@_x0001__x0001__x0001__x0001__x0001__x0001_M@_x0001__x0001__x0001__x0001__x0001__x0001_,@_x0001__x0001__x0001__x0001__x0001__x0001_;@_x0001__x0001__x0001__x0001__x0001__x0001_(@_x0001__x0001__x0001__x0001__x0001__x0001_L@_x0001__x0001__x0001__x0001__x0001__x0001__x0018_@_x0001__x0001__x0001__x0001__x0001_ÀR@_x0001__x0001__x0001__x0001__x0001__x0001_9@_x0001__x0001__x0001__x0001__x0001_E@_x0001__x0001__x0001__x0001__x0001__x0001__x0001_@_x0001__x0001__x0001__x0001__x0001_ÀR@_x0001__x0001__x0001__x0001__x0001_ÀR@_x0001__x0001__x0001__x0001__x0001__x0001_&lt;@_x0001__x0001__x0001__x0001__x0001__x0001_&amp;@_x0001__x0001__x0001__x0001__x0001__x0001_5@_x0001__x0001__x0001__x0001__x0001__x0001__x0018_@_x0001__x0001__x0001__x0001__x0001__x0001_.@_x0001__x0001__x0001__x0001__x0001__x0001__x0008_@_x0001__x0001__x0001__x0001__x0001__x0001_A@_x0001__x0001__x0001__x0001__x0001_ÀR@_x0001__x0001__x0001__x0001__x0001__x0001_0@_x0001__x0001__x0001__x0001__x0001__x0001_3@_x0001__x0001__x0001__x0001__x0001_D@_x0001__x0001__x0001__x0001__x0001__x0001__x0008_@_x0001__x0001__x0001__x0001__x0001__x0001_4@_x0001__x0001__x0001__x0001__x0001__x0001_0@_x0001__x0002__x0001__x0001__x0001__x0001__x0001_ÀR@_x0001__x0001__x0001__x0001__x0001_R@_x0001__x0001__x0001__x0001__x0001__x0001_$@_x0001__x0001__x0001__x0001__x0001__x0001_*@_x0001__x0001__x0001__x0001__x0001__x0001__x0001_@_x0001__x0001__x0001__x0001__x0001_ÀR@_x0001__x0001__x0001__x0001__x0001_ÀR@_x0001__x0001__x0001__x0001__x0001__x0001_0@_x0001__x0001__x0001__x0001__x0001_ÀR@_x0001__x0001__x0001__x0001__x0001__x0001_2@_x0001__x0001__x0001__x0001__x0001__x0001_6@_x0001__x0001__x0001__x0001__x0001__x0001_;@_x0001__x0001__x0001__x0001__x0001__x0001_;@_x0001__x0001__x0001__x0001__x0001__x0001_9@_x0001__x0001__x0001__x0001__x0001_ÀR@_x0001__x0001__x0001__x0001__x0001_O@_x0001__x0001__x0001__x0001__x0001_ÀR@_x0001__x0001__x0001__x0001__x0001_P@_x0001__x0001__x0001__x0001__x0001__x0001_=@_x0001__x0001__x0001__x0001__x0001__x0001_(@_x0001__x0001__x0001__x0001__x0001_ÀR@_x0001__x0001__x0001__x0001__x0001_N@_x0001__x0001__x0001__x0001__x0001__x0001__x0014_@_x0001__x0001__x0001__x0001__x0001__x0001_,@_x0001__x0001__x0001__x0001__x0001__x0001_"@_x0001__x0001__x0001__x0001__x0001_ÀR@_x0001__x0001__x0001__x0001__x0001__x0001__x0001_@_x0001__x0001__x0001__x0001__x0001__x0001_*@_x0001__x0001__x0001__x0001__x0001__x0001_1@_x0001__x0001__x0001__x0001__x0001__x0001_&lt;@_x0001__x0001__x0001__x0001__x0001_H@_x0001__x0001__x0001__x0001__x0001__x0002__x0001__x0001_ð?_x0001__x0001__x0001__x0001__x0001__x0001_1@_x0001__x0001__x0001__x0001__x0001__x0001_&gt;@_x0001__x0001__x0001__x0001__x0001_@@_x0001__x0001__x0001__x0001__x0001_@@_x0001__x0001__x0001__x0001__x0001_K@_x0001__x0001__x0001__x0001__x0001__x0001__x0001_@_x0001__x0001__x0001__x0001__x0001_ÀR@_x0001__x0001__x0001__x0001__x0001_ÀR@_x0001__x0001__x0001__x0001__x0001__x0001_E@_x0001__x0001__x0001__x0001__x0001__x0001_(@_x0001__x0001__x0001__x0001__x0001__x0001__x0001_@_x0001__x0001__x0001__x0001__x0001_ÀR@_x0001__x0001__x0001__x0001__x0001__x0001_"@_x0001__x0001__x0001__x0001__x0001_ÀR@_x0001__x0001__x0001__x0001__x0001_ÀR@_x0001__x0001__x0001__x0001__x0001__x0001_?@_x0001__x0001__x0001__x0001__x0001__x0001_*@_x0001__x0001__x0001__x0001__x0001__x0001__x001C_@_x0001__x0001__x0001__x0001__x0001__x0001_I@_x0001__x0001__x0001__x0001__x0001__x0001_;@_x0001__x0001__x0001__x0001__x0001__x0001_4@_x0001__x0001__x0001__x0001__x0001__x0001__x0001_@_x0001__x0001__x0001__x0001__x0001__x0001_@@_x0001__x0001__x0001__x0001__x0001__x0001_I@_x0001__x0001__x0001__x0001__x0001__x0001_D@_x0001__x0001__x0001__x0001__x0001__x0001_3@_x0001__x0001__x0001__x0001__x0001__x0001_2@_x0001__x0001__x0001__x0001__x0001__x0001__x0018_@_x0001__x0001__x0001__x0001__x0001__x0001__x0014_@_x0001__x0001__x0001__x0001__x0001__x0001_L@_x0001__x0001__x0001__x0001__x0001__x0001_E@_x0001__x0002__x0001__x0001__x0001__x0001__x0001__x0001_J@_x0001__x0001__x0001__x0001__x0001_ÀR@_x0001__x0001__x0001__x0001__x0001__x0001_=@_x0001__x0001__x0001__x0001__x0001_ÀR@_x0001__x0001__x0001__x0001__x0001__x0001_P@_x0001__x0001__x0001__x0001__x0001__x0001__x001C_@_x0001__x0001__x0001__x0001__x0001__x0001__x0010_@_x0001__x0001__x0001__x0001__x0001__x0001_"@_x0001__x0001__x0001__x0001__x0001_ÀR@_x0001__x0001__x0001__x0001__x0001__x0001_8@_x0001__x0001__x0001__x0001__x0001_ÀR@_x0001__x0001__x0001__x0001__x0001__x0001__x0010_@_x0001__x0001__x0001__x0001__x0001_@Q@_x0001__x0001__x0001__x0001__x0001_ÀR@_x0001__x0001__x0001__x0001__x0001__x0001_,@_x0001__x0001__x0001__x0001__x0001_I@_x0001__x0001__x0001__x0001__x0001_D@_x0001__x0001__x0001__x0001__x0001_C@_x0001__x0001__x0001__x0001__x0001__x0001_F@_x0001__x0001__x0001__x0001__x0001__x0001_6@_x0001__x0001__x0001__x0001__x0001__x0001_5@_x0001__x0001__x0001__x0001__x0001_ÀR@_x0001__x0001__x0001__x0001__x0001__x0001_5@_x0001__x0001__x0001__x0001__x0001__x0001_&gt;@_x0001__x0001__x0001__x0001__x0001_ÀR@_x0001__x0001__x0001__x0001__x0001__x0001_.@_x0001__x0001__x0001__x0001__x0001__x0001_*@_x0001__x0001__x0001__x0001__x0001__x0001_5@_x0001__x0001__x0001__x0001__x0001_ÀR@_x0001__x0001__x0001__x0001__x0001__x0001_8@_x0001__x0001__x0001__x0001__x0001__x0001_7@_x0001__x0001__x0001__x0001__x0001__x0002__x0001__x0001_:@_x0001__x0001__x0001__x0001__x0001_H@_x0001__x0001__x0001__x0001__x0001__x0001_ @_x0001__x0001__x0001__x0001__x0001_ÀR@_x0001__x0001__x0001__x0001__x0001__x0001_D@_x0001__x0001__x0001__x0001__x0001_ÀR@_x0001__x0001__x0001__x0001__x0001_ÀR@_x0001__x0001__x0001__x0001__x0001__x0001_.@_x0001__x0001__x0001__x0001__x0001__x0001_2@_x0001__x0001__x0001__x0001__x0001_I@_x0001__x0001__x0001__x0001__x0001_ÀR@_x0001__x0001__x0001__x0001__x0001__x0001_6@_x0001__x0001__x0001__x0001__x0001__x0001_"@_x0001__x0001__x0001__x0001__x0001_ÀR@_x0001__x0001__x0001__x0001__x0001_ÀR@_x0001__x0001__x0001__x0001__x0001_ÀR@_x0001__x0001__x0001__x0001__x0001__x0001_&amp;@_x0001__x0001__x0001__x0001__x0001_G@_x0001__x0001__x0001__x0001__x0001_F@_x0001__x0001__x0001__x0001__x0001_@@_x0001__x0001__x0001__x0001__x0001_ÀR@_x0001__x0001__x0001__x0001__x0001_ÀR@_x0001__x0001__x0001__x0001__x0001__x0001_$@_x0001__x0001__x0001__x0001__x0001__x0001__x0014_@_x0001__x0001__x0001__x0001__x0001__x0001_2@_x0001__x0001__x0001__x0001__x0001_ÀR@_x0001__x0001__x0001__x0001__x0001__x0001_"@_x0001__x0001__x0001__x0001__x0001__x0001_"@_x0001__x0001__x0001__x0001__x0001_ÀR@_x0001__x0001__x0001__x0001__x0001_J@_x0001__x0001__x0001__x0001__x0001__x0001_1@_x0001__x0001__x0001__x0001__x0001__x0001__x0010_@_x0001__x0002__x0001__x0001__x0001__x0001__x0001_ÀR@_x0001__x0001__x0001__x0001__x0001__x0001_.@_x0001__x0001__x0001__x0001__x0001__x0001_@@_x0001__x0001__x0001__x0001__x0001__x0001_8@_x0001__x0001__x0001__x0001__x0001__x0001_3@_x0001__x0001__x0001__x0001__x0001__x0001_?@_x0001__x0001__x0001__x0001__x0001__x0001__x001C_@_x0001__x0001__x0001__x0001__x0001_ÀR@_x0001__x0001__x0001__x0001__x0001__x0001_I@_x0001__x0001__x0001__x0001__x0001__x0001_.@_x0001__x0001__x0001__x0001__x0001__x0001_5@_x0001__x0001__x0001__x0001__x0001__x0001__x0008_@_x0001__x0001__x0001__x0001__x0001_ÀP@_x0001__x0001__x0001__x0001__x0001_ÀR@_x0001__x0001__x0001__x0001__x0001_ÀR@_x0001__x0001__x0001__x0001__x0001__x0001__x001C_@_x0001__x0001__x0001__x0001__x0001_ÀR@_x0001__x0001__x0001__x0001__x0001_ÀR@_x0001__x0001__x0001__x0001__x0001__x0001_A@_x0001__x0001__x0001__x0001__x0001__x0001_$@_x0001__x0001__x0001__x0001__x0001__x0001_?@_x0001__x0001__x0001__x0001__x0001__x0001_&lt;@_x0001__x0001__x0001__x0001__x0001__x0001_ @_x0001__x0001__x0001__x0001__x0001__x0001_"@_x0001__x0001__x0001__x0001__x0001__x0001_3@_x0001__x0001__x0001__x0001__x0001__x0001_N@_x0001__x0001__x0001__x0001__x0001__x0001__x0001_@_x0001__x0001__x0001__x0001__x0001__x0001__x0014_@_x0001__x0001__x0001__x0001__x0001_ÀR@_x0001__x0001__x0001__x0001__x0001_ÀR@_x0001__x0001__x0001__x0001__x0001__x0001_7@_x0001__x0001__x0001__x0001__x0001__x0002__x0001__x0001__x0010_@_x0001__x0001__x0001__x0001__x0001_ÀR@_x0001__x0001__x0001__x0001__x0001__x0001_G@_x0001__x0001__x0001__x0001__x0001_ÀR@_x0001__x0001__x0001__x0001__x0001__x0001_4@_x0001__x0001__x0001__x0001__x0001__x0001_.@_x0001__x0001__x0001__x0001__x0001_J@_x0001__x0001__x0001__x0001__x0001__x0001_.@_x0001__x0001__x0001__x0001__x0001_ÀR@_x0001__x0001__x0001__x0001__x0001__x0001_,@_x0001__x0001__x0001__x0001__x0001_ÀR@_x0001__x0001__x0001__x0001__x0001_@P@_x0001__x0001__x0001__x0001__x0001__x0001_7@_x0001__x0001__x0001__x0001__x0001_C@_x0001__x0001__x0001__x0001__x0001_ÀR@_x0001__x0001__x0001__x0001__x0001__x0001_(@_x0001__x0001__x0001__x0001__x0001__x0001_$@_x0001__x0001__x0001__x0001__x0001__x0001_;@_x0001__x0001__x0001__x0001__x0001__x0001_2@_x0001__x0001__x0001__x0001__x0001__x0001_P@_x0001__x0001__x0001__x0001__x0001__x0001_3@_x0001__x0001__x0001__x0001__x0001__x0001_2@_x0001__x0001__x0001__x0001__x0001_ÀR@_x0001__x0001__x0001__x0001__x0001__x0001_E@_x0001__x0001__x0001__x0001__x0001__x0001_N@_x0001__x0001__x0001__x0001__x0001__x0001_0@_x0001__x0001__x0001__x0001__x0001__x0001_&lt;@_x0001__x0001__x0001__x0001__x0001__x0001_.@_x0001__x0001__x0001__x0001__x0001_ÀR@_x0001__x0001__x0001__x0001__x0001__x0001_9@_x0001__x0001__x0001__x0001__x0001_C@_x0001__x0001__x0001__x0001__x0001__x0001__x0014_@_x0001__x0002__x0001__x0001__x0001__x0001__x0001_ÀR@_x0001__x0001__x0001__x0001__x0001__x0001__x0010_@_x0001__x0001__x0001__x0001__x0001__x0001_(@_x0001__x0001__x0001__x0001__x0001__x0001_(@_x0001__x0001__x0001__x0001__x0001__x0001__x0010_@_x0001__x0001__x0001__x0001__x0001__x0001_@@_x0001__x0001__x0001__x0001__x0001__x0001_ @_x0001__x0001__x0001__x0001__x0001_ÀR@_x0001__x0001__x0001__x0001__x0001__x0001_4@_x0001__x0001__x0001__x0001__x0001_@Q@_x0001__x0001__x0001__x0001__x0001__x0001_4@_x0001__x0001__x0001__x0001__x0001__x0001_0@_x0001__x0001__x0001__x0001__x0001_N@_x0001__x0001__x0001__x0001__x0001_ÀR@_x0001__x0001__x0001__x0001__x0001__x0001_"@_x0001__x0001__x0001__x0001__x0001_ÀR@_x0001__x0001__x0001__x0001__x0001__x0001__x0014_@_x0001__x0001__x0001__x0001__x0001_ÀR@_x0001__x0001__x0001__x0001__x0001__x0001__x0008_@_x0001__x0001__x0001__x0001__x0001_ÀR@_x0001__x0001__x0001__x0001__x0001__x0001_5@_x0001__x0001__x0001__x0001__x0001_ÀR@_x0001__x0001__x0001__x0001__x0001__x0001_4@_x0001__x0001__x0001__x0001__x0001__x0001_8@_x0001__x0001__x0001__x0001__x0001__x0001_"@_x0001__x0001__x0001__x0001__x0001_ÀR@_x0001__x0001__x0001__x0001__x0001__x0001_3@_x0001__x0001__x0001__x0001__x0001__x0001_M@_x0001__x0001__x0001__x0001__x0001_ÀR@_x0001__x0001__x0001__x0001__x0001_ÀR@_x0001__x0001__x0001__x0001__x0001__x0001__x0001_@_x0001__x0001__x0001__x0001__x0001__x0002__x0001_ÀR@_x0001__x0001__x0001__x0001__x0001_ÀR@_x0001__x0001__x0001__x0001__x0001_E@_x0001__x0001__x0001__x0001__x0001_R@_x0001__x0001__x0001__x0001__x0001_ÀR@_x0001__x0001__x0001__x0001__x0001__x0001_$@_x0001__x0001__x0001__x0001__x0001__x0001_4@_x0001__x0001__x0001__x0001__x0001__x0001_ @_x0001__x0001__x0001__x0001__x0001__x0001_=@_x0001__x0001__x0001__x0001__x0001__x0001_8@_x0001__x0001__x0001__x0001__x0001_ÀR@_x0001__x0001__x0001__x0001__x0001__x0001_F@_x0001__x0001__x0001__x0001__x0001__x0001__x0008_@_x0001__x0001__x0001__x0001__x0001__x0001_=@_x0001__x0001__x0001__x0001__x0001__x0001_(@_x0001__x0001__x0001__x0001__x0001__x0001_9@_x0001__x0001__x0001__x0001__x0001__x0001_7@_x0001__x0001__x0001__x0001__x0001_ÀR@_x0001__x0001__x0001__x0001__x0001__x0001_*@_x0001__x0001__x0001__x0001__x0001__x0001_.@_x0001__x0001__x0001__x0001__x0001__x0001_&gt;@_x0001__x0001__x0001__x0001__x0001__x0001__x0001_@_x0001__x0001__x0001__x0001__x0001__x0001_&lt;@_x0001__x0001__x0001__x0001__x0001_ÀR@_x0001__x0001__x0001__x0001__x0001_@P@_x0001__x0001__x0001__x0001__x0001_ÀR@_x0001__x0001__x0001__x0001__x0001__x0001__x0014_@_x0001__x0001__x0001__x0001__x0001__x0001_6@_x0001__x0001__x0001__x0001__x0001_ÀR@_x0001__x0001__x0001__x0001__x0001_ÀR@_x0001__x0001__x0001__x0001__x0001_ÀR@_x0001__x0001__x0001__x0001__x0001_ÀR@_x0001__x0002__x0001__x0001__x0001__x0001__x0001_@Q@_x0001__x0001__x0001__x0001__x0001__x0001_(@_x0001__x0001__x0001__x0001__x0001_ÀR@_x0001__x0001__x0001__x0001__x0001_ÀR@_x0001__x0001__x0001__x0001__x0001_ÀR@_x0001__x0001__x0001__x0001__x0001_J@_x0001__x0001__x0001__x0001__x0001__x0001__x0010_@_x0001__x0001__x0001__x0001__x0001__x0001_K@_x0001__x0001__x0001__x0001__x0001_ÀR@_x0001__x0001__x0001__x0001__x0001__x0001_$@_x0001__x0001__x0001__x0001__x0001__x0001_9@_x0001__x0001__x0001__x0001__x0001_ÀR@_x0001__x0001__x0001__x0001__x0001__x0001_*@_x0001__x0001__x0001__x0001__x0001__x0001_D@_x0001__x0001__x0001__x0001__x0001__x0001_=@_x0001__x0001__x0001__x0001__x0001_ÀR@_x0001__x0001__x0001__x0001__x0001_ÀR@_x0001__x0001__x0001__x0001__x0001__x0001__x0018_@_x0001__x0001__x0001__x0001__x0001__x0001_&amp;@_x0001__x0001__x0001__x0001__x0001__x0001__x0018_@_x0001__x0001__x0001__x0001__x0001__x0001_8@_x0001__x0001__x0001__x0001__x0001_P@_x0001__x0001__x0001__x0001__x0001_ÀR@_x0001__x0001__x0001__x0001__x0001__x0001_2@_x0001__x0001__x0001__x0001__x0001_ÀR@_x0001__x0001__x0001__x0001__x0001__x0001_7@_x0001__x0001__x0001__x0001__x0001_I@_x0001__x0001__x0001__x0001__x0001_E@_x0001__x0001__x0001__x0001__x0001_ÀR@_x0001__x0001__x0001__x0001__x0001_ÀR@_x0001__x0001__x0001__x0001__x0001_ÀR@_x0001__x0001__x0001__x0001__x0001__x0002__x0001__x0001_&amp;@_x0001__x0001__x0001__x0001__x0001__x0001_1@_x0001__x0001__x0001__x0001__x0001__x0001_*@_x0001__x0001__x0001__x0001__x0001__x0001_@@_x0001__x0001__x0001__x0001__x0001_ÀR@_x0001__x0001__x0001__x0001__x0001_ÀR@_x0001__x0001__x0001__x0001__x0001__x0001_&gt;@_x0001__x0001__x0001__x0001__x0001__x0001_.@_x0001__x0001__x0001__x0001__x0001_ÀR@_x0001__x0001__x0001__x0001__x0001__x0001_,@_x0001__x0001__x0001__x0001__x0001_ÀR@_x0001__x0001__x0001__x0001__x0001_ÀR@_x0001__x0001__x0001__x0001__x0001_I@_x0001__x0001__x0001__x0001__x0001_ÀR@_x0001__x0001__x0001__x0001__x0001_ÀR@_x0001__x0001__x0001__x0001__x0001__x0001_O@_x0001__x0001__x0001__x0001__x0001__x0001_6@_x0001__x0001__x0001__x0001__x0001__x0001_Q@_x0001__x0001__x0001__x0001__x0001_ÀR@_x0001__x0001__x0001__x0001__x0001__x0001_0@_x0001__x0001__x0001__x0001__x0001__x0001_"@_x0001__x0001__x0001__x0001__x0001__x0001_ð?_x0001__x0001__x0001__x0001__x0001_ÀR@_x0001__x0001__x0001__x0001__x0001__x0001_&amp;@_x0001__x0001__x0001__x0001__x0001_ÀR@_x0001__x0001__x0001__x0001__x0001_ÀR@_x0001__x0001__x0001__x0001__x0001_E@_x0001__x0001__x0001__x0001__x0001_ÀR@_x0001__x0001__x0001__x0001__x0001__x0001_9@_x0001__x0001__x0001__x0001__x0001__x0001_&gt;@_x0001__x0001__x0001__x0001__x0001_ÀR@_x0001__x0001__x0001__x0001__x0001__x0001_E@_x0001__x0002__x0001__x0001__x0001__x0001__x0001_ÀP@_x0001__x0001__x0001__x0001__x0001__x0001_1@_x0001__x0001__x0001__x0001__x0001_ÀR@_x0001__x0001__x0001__x0001__x0001_N@_x0001__x0001__x0001__x0001__x0001__x0001_N@_x0001__x0001__x0001__x0001__x0001__x0001_;@_x0001__x0001__x0001__x0001__x0001__x0001_&amp;@_x0001__x0001__x0001__x0001__x0001_ÀR@_x0001__x0001__x0001__x0001__x0001__x0001_I@_x0001__x0001__x0001__x0001__x0001__x0001_0@_x0001__x0001__x0001__x0001__x0001__x0001__x001C_@_x0001__x0001__x0001__x0001__x0001_M@_x0001__x0001__x0001__x0001__x0001__x0001__x0014_@_x0001__x0001__x0001__x0001__x0001__x0001_N@_x0001__x0001__x0001__x0001__x0001_ÀR@_x0001__x0001__x0001__x0001__x0001__x0001_ @_x0001__x0001__x0001__x0001__x0001__x0001_$@_x0001__x0001__x0001__x0001__x0001__x0001_0@_x0001__x0001__x0001__x0001__x0001__x0001_&lt;@_x0001__x0001__x0001__x0001__x0001__x0001_;@_x0001__x0001__x0001__x0001__x0001__x0001_"@_x0001__x0001__x0001__x0001__x0001__x0001_K@_x0001__x0001__x0001__x0001__x0001__x0001__x0014_@_x0001__x0001__x0001__x0001__x0001__x0001_:@_x0001__x0001__x0001__x0001__x0001__x0001_8@_x0001__x0001__x0001__x0001__x0001_ÀR@_x0001__x0001__x0001__x0001__x0001_F@_x0001__x0001__x0001__x0001__x0001__x0001_1@_x0001__x0001__x0001__x0001__x0001_ÀR@_x0001__x0001__x0001__x0001__x0001__x0001_=@_x0001__x0001__x0001__x0001__x0001__x0001_&lt;@_x0001__x0001__x0001__x0001__x0001__x0002__x0001__x0001_&amp;@_x0001__x0001__x0001__x0001__x0001__x0001_1@_x0001__x0001__x0001__x0001__x0001__x0001_?@_x0001__x0001__x0001__x0001__x0001__x0001_A@_x0001__x0001__x0001__x0001__x0001_@@_x0001__x0001__x0001__x0001__x0001__x0001_,@_x0001__x0001__x0001__x0001__x0001_ÀR@_x0001__x0001__x0001__x0001__x0001__x0001_J@_x0001__x0001__x0001__x0001__x0001__x0001_&amp;@_x0001__x0001__x0001__x0001__x0001_ÀR@_x0001__x0001__x0001__x0001__x0001_N@_x0001__x0001__x0001__x0001__x0001__x0001__x0018_@_x0001__x0001__x0001__x0001__x0001__x0001__x0008_@_x0001__x0001__x0001__x0001__x0001__x0001_O@_x0001__x0001__x0001__x0001__x0001__x0001__x001C_@_x0001__x0001__x0001__x0001__x0001__x0001_ @_x0001__x0001__x0001__x0001__x0001__x0001__x0010_@_x0001__x0001__x0001__x0001__x0001__x0001_2@_x0001__x0001__x0001__x0001__x0001__x0001_2@_x0001__x0001__x0001__x0001__x0001__x0001_9@_x0001__x0001__x0001__x0001__x0001_ÀR@_x0001__x0001__x0001__x0001__x0001_ÀR@_x0001__x0001__x0001__x0001__x0001__x0001_N@_x0001__x0001__x0001__x0001__x0001__x0001_?@_x0001__x0001__x0001__x0001__x0001_ÀR@_x0001__x0001__x0001__x0001__x0001_ÀR@_x0001__x0001__x0001__x0001__x0001_ÀR@_x0001__x0001__x0001__x0001__x0001__x0001_0@_x0001__x0001__x0001__x0001__x0001__x0001_&amp;@_x0001__x0001__x0001__x0001__x0001_ÀR@_x0001__x0001__x0001__x0001__x0001__x0001__x0014_@_x0001__x0001__x0001__x0001__x0001__x0001_L@_x0001__x0002__x0001__x0001__x0001__x0001__x0001__x0001_L@_x0001__x0001__x0001__x0001__x0001_ÀR@_x0001__x0001__x0001__x0001__x0001_ÀR@_x0001__x0001__x0001__x0001__x0001__x0001__x0010_@_x0001__x0001__x0001__x0001__x0001__x0001__x0018_@_x0001__x0001__x0001__x0001__x0001_C@_x0001__x0001__x0001__x0001__x0001__x0001_.@_x0001__x0001__x0001__x0001__x0001__x0001__x0008_@_x0001__x0001__x0001__x0001__x0001_ÀR@_x0001__x0001__x0001__x0001__x0001_K@_x0001__x0001__x0001__x0001__x0001__x0001_,@_x0001__x0001__x0001__x0001__x0001__x0001_3@_x0001__x0001__x0001__x0001__x0001__x0001_@@_x0001__x0001__x0001__x0001__x0001_ÀR@_x0001__x0001__x0001__x0001__x0001_ÀR@_x0001__x0001__x0001__x0001__x0001__x0001_4@_x0001__x0001__x0001__x0001__x0001__x0001__x0008_@_x0001__x0001__x0001__x0001__x0001_ÀR@_x0001__x0001__x0001__x0001__x0001__x0001__x0014_@_x0001__x0001__x0001__x0001__x0001__x0001_=@_x0001__x0001__x0001__x0001__x0001__x0001_ @_x0001__x0001__x0001__x0001__x0001__x0001__x001C_@_x0001__x0001__x0001__x0001__x0001_ÀR@_x0001__x0001__x0001__x0001__x0001__x0001_ @_x0001__x0001__x0001__x0001__x0001_@@_x0001__x0001__x0001__x0001__x0001__x0001_2@_x0001__x0001__x0001__x0001__x0001__x0001__x0001_@_x0001__x0001__x0001__x0001__x0001__x0001_0@_x0001__x0001__x0001__x0001__x0001_H@_x0001__x0001__x0001__x0001__x0001__x0001_(@_x0001__x0001__x0001__x0001__x0001__x0001__x0010_@_x0001__x0001__x0001__x0001__x0001__x0002__x0001__x0001_9@_x0001__x0001__x0001__x0001__x0001__x0001_(@_x0001__x0001__x0001__x0001__x0001_ÀR@_x0001__x0001__x0001__x0001__x0001_ÀR@_x0001__x0001__x0001__x0001__x0001__x0001_L@_x0001__x0001__x0001__x0001__x0001__x0001_ @_x0001__x0001__x0001__x0001__x0001_H@_x0001__x0001__x0001__x0001__x0001_ÀR@_x0001__x0001__x0001__x0001__x0001__x0001_H@_x0001__x0001__x0001__x0001__x0001_ÀR@_x0001__x0001__x0001__x0001__x0001__x0001_0@_x0001__x0001__x0001__x0001__x0001_ÀR@_x0001__x0001__x0001__x0001__x0001__x0001__x0001_@_x0001__x0001__x0001__x0001__x0001__x0001__x0014_@_x0001__x0001__x0001__x0001__x0001__x0001_3@_x0001__x0001__x0001__x0001__x0001__x0001_=@_x0001__x0001__x0001__x0001__x0001__x0001_ @_x0001__x0001__x0001__x0001__x0001__x0001__x0008_@_x0001__x0001__x0001__x0001__x0001_ÀR@_x0001__x0001__x0001__x0001__x0001_ÀR@_x0001__x0001__x0001__x0001__x0001_ÀR@_x0001__x0001__x0001__x0001__x0001__x0001_6@_x0001__x0001__x0001__x0001__x0001__x0001_;@_x0001__x0001__x0001__x0001__x0001__x0001__x001C_@_x0001__x0001__x0001__x0001__x0001_ÀR@_x0001__x0001__x0001__x0001__x0001__x0001__x0018_@_x0001__x0001__x0001__x0001__x0001__x0001__x0014_@_x0001__x0001__x0001__x0001__x0001_ÀR@_x0001__x0001__x0001__x0001__x0001__x0001_D@_x0001__x0001__x0001__x0001__x0001__x0001_5@_x0001__x0001__x0001__x0001__x0001_O@_x0001__x0001__x0001__x0001__x0001_ÀR@_x0001__x0002__x0001__x0001__x0001__x0001__x0001__x0001_.@_x0001__x0001__x0001__x0001__x0001__x0001_?@_x0001__x0001__x0001__x0001__x0001__x0001_$@_x0001__x0001__x0001__x0001__x0001_P@_x0001__x0001__x0001__x0001__x0001__x0001_4@_x0001__x0001__x0001__x0001__x0001__x0001_=@_x0001__x0001__x0001__x0001__x0001_N@_x0001__x0001__x0001__x0001__x0001__x0001_C@_x0001__x0001__x0001__x0001__x0001_ÀR@_x0001__x0001__x0001__x0001__x0001__x0001__x0018_@_x0001__x0001__x0001__x0001__x0001_ÀR@_x0001__x0001__x0001__x0001__x0001__x0001__x0008_@_x0001__x0001__x0001__x0001__x0001__x0001_*@_x0001__x0001__x0001__x0001__x0001_ÀR@_x0001__x0001__x0001__x0001__x0001__x0001_5@_x0001__x0001__x0001__x0001__x0001__x0001_F@_x0001__x0001__x0001__x0001__x0001__x0001_O@_x0001__x0001__x0001__x0001__x0001__x0001_2@_x0001__x0001__x0001__x0001__x0001__x0001_*@_x0001__x0001__x0001__x0001__x0001_ÀR@_x0001__x0001__x0001__x0001__x0001__x0001_C@_x0001__x0001__x0001__x0001__x0001__x0001_(@_x0001__x0001__x0001__x0001__x0001_ÀR@_x0001__x0001__x0001__x0001__x0001__x0001_*@_x0001__x0001__x0001__x0001__x0001__x0001_=@_x0001__x0001__x0001__x0001__x0001__x0001_1@_x0001__x0001__x0001__x0001__x0001__x0001_.@_x0001__x0001__x0001__x0001__x0001__x0001_;@_x0001__x0001__x0001__x0001__x0001__x0001_6@_x0001__x0001__x0001__x0001__x0001__x0001_@@_x0001__x0001__x0001__x0001__x0001_ÀR@_x0001__x0001__x0001__x0001__x0001__x0002__x0001__x0001_A@_x0001__x0001__x0001__x0001__x0001__x0001_=@_x0001__x0001__x0001__x0001__x0001__x0001_3@_x0001__x0001__x0001__x0001__x0001__x0001_*@_x0001__x0001__x0001__x0001__x0001_@P@_x0001__x0001__x0001__x0001__x0001__x0001_.@_x0001__x0001__x0001__x0001__x0001__x0001_*@_x0001__x0001__x0001__x0001__x0001__x0001_"@_x0001__x0001__x0001__x0001__x0001_ÀR@_x0001__x0001__x0001__x0001__x0001__x0001__x0008_@_x0001__x0001__x0001__x0001__x0001_ÀR@_x0001__x0001__x0001__x0001__x0001__x0001__x0010_@_x0001__x0001__x0001__x0001__x0001__x0001_@@_x0001__x0001__x0001__x0001__x0001__x0001__x0010_@_x0001__x0001__x0001__x0001__x0001__x0001_$@_x0001__x0001__x0001__x0001__x0001_ÀR@_x0001__x0001__x0001__x0001__x0001__x0001_0@_x0001__x0001__x0001__x0001__x0001_O@_x0001__x0001__x0001__x0001__x0001_ÀR@_x0001__x0001__x0001__x0001__x0001__x0001_?@_x0001__x0001__x0001__x0001__x0001_ÀR@_x0001__x0001__x0001__x0001__x0001_ÀR@_x0001__x0001__x0001__x0001__x0001__x0001_;@_x0001__x0001__x0001__x0001__x0001__x0001_D@_x0001__x0001__x0001__x0001__x0001_ÀR@_x0001__x0001__x0001__x0001__x0001__x0001__x0018_@_x0001__x0001__x0001__x0001__x0001__x0001__x0014_@_x0001__x0001__x0001__x0001__x0001_ÀR@_x0001__x0001__x0001__x0001__x0001__x0001__x0001_@_x0001__x0001__x0001__x0001__x0001__x0001__x0014_@_x0001__x0001__x0001__x0001__x0001_ÀR@_x0001__x0001__x0001__x0001__x0001__x0001_1@_x0001__x0002__x0001__x0001__x0001__x0001__x0001__x0001_"@_x0001__x0001__x0001__x0001__x0001_ÀR@_x0001__x0001__x0001__x0001__x0001__x0001_M@_x0001__x0001__x0001__x0001__x0001_J@_x0001__x0001__x0001__x0001__x0001__x0001_,@_x0001__x0001__x0001__x0001__x0001__x0001_3@_x0001__x0001__x0001__x0001__x0001__x0001__x0010_@_x0001__x0001__x0001__x0001__x0001_ÀR@_x0001__x0001__x0001__x0001__x0001__x0001__x0010_@_x0001__x0001__x0001__x0001__x0001_ÀR@_x0001__x0001__x0001__x0001__x0001_ÀR@_x0001__x0001__x0001__x0001__x0001__x0001_ð?_x0001__x0001__x0001__x0001__x0001__x0001_5@_x0001__x0001__x0001__x0001__x0001__x0001_;@_x0001__x0001__x0001__x0001__x0001__x0001_"@_x0001__x0001__x0001__x0001__x0001__x0001_&amp;@_x0001__x0001__x0001__x0001__x0001_ÀR@_x0001__x0001__x0001__x0001__x0001_H@_x0001__x0001__x0001__x0001__x0001_F@_x0001__x0001__x0001__x0001__x0001_ÀR@_x0001__x0001__x0001__x0001__x0001__x0001_P@_x0001__x0001__x0001__x0001__x0001__x0001__x0018_@_x0001__x0001__x0001__x0001__x0001__x0001__x0008_@_x0001__x0001__x0001__x0001__x0001_C@_x0001__x0001__x0001__x0001__x0001_ÀR@_x0001__x0001__x0001__x0001__x0001__x0001__x0001_@_x0001__x0001__x0001__x0001__x0001_ÀR@_x0001__x0001__x0001__x0001__x0001_ÀR@_x0001__x0001__x0001__x0001__x0001_ÀR@_x0001__x0001__x0001__x0001__x0001__x0001__x001C_@_x0001__x0001__x0001__x0001__x0001__x0001_8@_x0001__x0001__x0001__x0001__x0001__x0002__x0001_ÀR@_x0001__x0001__x0001__x0001__x0001__x0001_P@_x0001__x0001__x0001__x0001__x0001_ÀR@_x0001__x0001__x0001__x0001__x0001__x0001_1@_x0001__x0001__x0001__x0001__x0001__x0001_5@_x0001__x0001__x0001__x0001__x0001_G@_x0001__x0001__x0001__x0001__x0001__x0001_0@_x0001__x0001__x0001__x0001__x0001__x0001__x0001_@_x0001__x0001__x0001__x0001__x0001_ÀR@_x0001__x0001__x0001__x0001__x0001__x0001_4@_x0001__x0001__x0001__x0001__x0001__x0001_$@_x0001__x0001__x0001__x0001__x0001__x0001_P@_x0001__x0001__x0001__x0001__x0001__x0001_8@_x0001__x0001__x0001__x0001__x0001_ÀR@_x0001__x0001__x0001__x0001__x0001_ÀR@_x0001__x0001__x0001__x0001__x0001__x0001_8@_x0001__x0001__x0001__x0001__x0001__x0001_4@_x0001__x0001__x0001__x0001__x0001__x0001_&gt;@_x0001__x0001__x0001__x0001__x0001__x0001__x0010_@_x0001__x0001__x0001__x0001__x0001_ÀR@_x0001__x0001__x0001__x0001__x0001_L@_x0001__x0001__x0001__x0001__x0001__x0001_7@_x0001__x0001__x0001__x0001__x0001__x0001_1@_x0001__x0001__x0001__x0001__x0001__x0001_ @_x0001__x0001__x0001__x0001__x0001__x0001_2@_x0001__x0001__x0001__x0001__x0001__x0001__x001C_@_x0001__x0001__x0001__x0001__x0001__x0001_D@_x0001__x0001__x0001__x0001__x0001_I@_x0001__x0001__x0001__x0001__x0001_H@_x0001__x0001__x0001__x0001__x0001_ÀR@_x0001__x0001__x0001__x0001__x0001_ÀR@_x0001__x0001__x0001__x0001__x0001_ÀR@_x0001__x0002__x0001__x0001__x0001__x0001__x0001_ÀR@_x0001__x0001__x0001__x0001__x0001__x0001_(@_x0001__x0001__x0001__x0001__x0001__x0001_&amp;@_x0001__x0001__x0001__x0001__x0001__x0001__x0018_@_x0001__x0001__x0001__x0001__x0001_ÀR@_x0001__x0001__x0001__x0001__x0001__x0001_"@_x0001__x0001__x0001__x0001__x0001__x0001_,@_x0001__x0001__x0001__x0001__x0001__x0001_7@_x0001__x0001__x0001__x0001__x0001_F@_x0001__x0001__x0001__x0001__x0001_ÀR@_x0001__x0001__x0001__x0001__x0001_@Q@_x0001__x0001__x0001__x0001__x0001__x0001_F@_x0001__x0001__x0001__x0001__x0001_ÀR@_x0001__x0001__x0001__x0001__x0001_ÀR@_x0001__x0001__x0001__x0001__x0001__x0001_?@_x0001__x0001__x0001__x0001__x0001__x0001_$@_x0001__x0001__x0001__x0001__x0001__x0001__x0014_@_x0001__x0001__x0001__x0001__x0001__x0001_;@_x0001__x0001__x0001__x0001__x0001_@@_x0001__x0001__x0001__x0001__x0001__x0001_&gt;@_x0001__x0001__x0001__x0001__x0001_R@_x0001__x0001__x0001__x0001__x0001__x0001_=@_x0001__x0001__x0001__x0001__x0001__x0001__x0008_@_x0001__x0001__x0001__x0001__x0001__x0001__x0014_@_x0001__x0001__x0001__x0001__x0001__x0001_=@_x0001__x0001__x0001__x0001__x0001__x0001_*@_x0001__x0001__x0001__x0001__x0001__x0001_8@_x0001__x0001__x0001__x0001__x0001__x0001__x0001_@_x0001__x0001__x0001__x0001__x0001_ÀR@_x0001__x0001__x0001__x0001__x0001_ÀR@_x0001__x0001__x0001__x0001__x0001_D@_x0001__x0001__x0001__x0001__x0001__x0002__x0001_ÀR@_x0001__x0001__x0001__x0001__x0001_ÀR@_x0001__x0001__x0001__x0001__x0001_@@_x0001__x0001__x0001__x0001__x0001__x0001_1@_x0001__x0001__x0001__x0001__x0001_C@_x0001__x0001__x0001__x0001__x0001_O@_x0001__x0001__x0001__x0001__x0001__x0001_?@_x0001__x0001__x0001__x0001__x0001_ÀR@_x0001__x0001__x0001__x0001__x0001__x0001__x0014_@_x0001__x0001__x0001__x0001__x0001__x0001__x0008_@_x0001__x0001__x0001__x0001__x0001__x0001_&lt;@_x0001__x0001__x0001__x0001__x0001__x0001_&amp;@_x0001__x0001__x0001__x0001__x0001__x0001__x0008_@_x0001__x0001__x0001__x0001__x0001_ÀR@_x0001__x0001__x0001__x0001__x0001_ÀR@_x0001__x0001__x0001__x0001__x0001_ÀR@_x0001__x0001__x0001__x0001__x0001_ÀR@_x0001__x0001__x0001__x0001__x0001__x0001_ @_x0001__x0001__x0001__x0001__x0001__x0001_ @_x0001__x0001__x0001__x0001__x0001__x0001_7@_x0001__x0001__x0001__x0001__x0001__x0001__x0014_@_x0001__x0001__x0001__x0001__x0001__x0001__x0014_@_x0001__x0001__x0001__x0001__x0001_F@_x0001__x0001__x0001__x0001__x0001__x0001_F@_x0001__x0001__x0001__x0001__x0001__x0001__x0018_@_x0001__x0001__x0001__x0001__x0001__x0001__x0014_@_x0001__x0001__x0001__x0001__x0001_@P@_x0001__x0001__x0001__x0001__x0001_ÀR@_x0001__x0001__x0001__x0001__x0001_K@_x0001__x0001__x0001__x0001__x0001__x0001__x0008_@_x0001__x0001__x0001__x0001__x0001_ÀR@_x0001__x0001__x0001__x0001__x0001_ÀR@_x0001__x0002__x0001__x0001__x0001__x0001__x0001__x0001_*@_x0001__x0001__x0001__x0001__x0001__x0001_?@_x0001__x0001__x0001__x0001__x0001_ÀR@_x0001__x0001__x0001__x0001__x0001_F@_x0001__x0001__x0001__x0001__x0001_ÀR@_x0001__x0001__x0001__x0001__x0001__x0001_9@_x0001__x0001__x0001__x0001__x0001__x0001_ @_x0001__x0001__x0001__x0001__x0001_ÀR@_x0001__x0001__x0001__x0001__x0001__x0001_A@_x0001__x0001__x0001__x0001__x0001_ÀR@_x0001__x0001__x0001__x0001__x0001__x0001_1@_x0001__x0001__x0001__x0001__x0001_ÀR@_x0001__x0001__x0001__x0001__x0001_ÀR@_x0001__x0001__x0001__x0001__x0001__x0001__x0018_@_x0001__x0001__x0001__x0001__x0001__x0001_:@_x0001__x0001__x0001__x0001__x0001__x0001_0@_x0001__x0001__x0001__x0001__x0001__x0001_$@_x0001__x0001__x0001__x0001__x0001__x0001_M@_x0001__x0001__x0001__x0001__x0001__x0001__x0018_@_x0001__x0001__x0001__x0001__x0001_ÀR@_x0001__x0001__x0001__x0001__x0001__x0001_5@_x0001__x0001__x0001__x0001__x0001_ÀR@_x0001__x0001__x0001__x0001__x0001__x0001__x0010_@_x0001__x0001__x0001__x0001__x0001_ÀR@_x0001__x0001__x0001__x0001__x0001__x0001__x0018_@_x0001__x0001__x0001__x0001__x0001__x0001__x0010_@_x0001__x0001__x0001__x0001__x0001__x0001_@@_x0001__x0001__x0001__x0001__x0001_ÀR@_x0001__x0001__x0001__x0001__x0001__x0001_(@_x0001__x0001__x0001__x0001__x0001__x0001__x0018_@_x0001__x0001__x0001__x0001__x0001_ÀR@_x0001__x0001__x0001__x0001__x0001__x0002__x0001__x0001__x0008_@_x0001__x0001__x0001__x0001__x0001_ÀR@_x0001__x0001__x0001__x0001__x0001_I@_x0001__x0001__x0001__x0001__x0001_ÀR@_x0001__x0001__x0001__x0001__x0001_ÀR@_x0001__x0001__x0001__x0001__x0001__x0001_0@_x0001__x0001__x0001__x0001__x0001__x0001_1@_x0001__x0001__x0001__x0001__x0001_ÀR@_x0001__x0001__x0001__x0001__x0001__x0001_8@_x0001__x0001__x0001__x0001__x0001_ÀR@_x0001__x0001__x0001__x0001__x0001__x0001_9@_x0001__x0001__x0001__x0001__x0001__x0001_8@_x0001__x0001__x0001__x0001__x0001_ÀR@_x0001__x0001__x0001__x0001__x0001__x0001__x0018_@_x0001__x0001__x0001__x0001__x0001__x0001_=@_x0001__x0001__x0001__x0001__x0001__x0001_D@_x0001__x0001__x0001__x0001__x0001__x0001_(@_x0001__x0001__x0001__x0001__x0001__x0001_M@_x0001__x0001__x0001__x0001__x0001__x0001_J@_x0001__x0001__x0001__x0001__x0001_D@_x0001__x0001__x0001__x0001__x0001__x0001_G@_x0001__x0001__x0001__x0001__x0001__x0001__x0008_@_x0001__x0001__x0001__x0001__x0001__x0001_F@_x0001__x0001__x0001__x0001__x0001__x0001_3@_x0001__x0001__x0001__x0001__x0001__x0001_ @_x0001__x0001__x0001__x0001__x0001__x0001__x0008_@_x0001__x0001__x0001__x0001__x0001_ÀR@_x0001__x0001__x0001__x0001__x0001_K@_x0001__x0001__x0001__x0001__x0001__x0001_G@_x0001__x0001__x0001__x0001__x0001__x0001_1@_x0001__x0001__x0001__x0001__x0001_ÀP@_x0001__x0001__x0001__x0001__x0001_ÀR@_x0001__x0002__x0001__x0001__x0001__x0001__x0001__x0001_,@_x0001__x0001__x0001__x0001__x0001__x0001__x0001_@_x0001__x0001__x0001__x0001__x0001_ÀR@_x0001__x0001__x0001__x0001__x0001__x0001_3@_x0001__x0001__x0001__x0001__x0001__x0001__x0014_@_x0001__x0001__x0001__x0001__x0001__x0001_A@_x0001__x0001__x0001__x0001__x0001__x0001__x001C_@_x0001__x0001__x0001__x0001__x0001_@P@_x0001__x0001__x0001__x0001__x0001_E@_x0001__x0001__x0001__x0001__x0001__x0001__x0018_@_x0001__x0001__x0001__x0001__x0001__x0001__x0014_@_x0001__x0001__x0001__x0001__x0001__x0001_5@_x0001__x0001__x0001__x0001__x0001__x0001_3@_x0001__x0001__x0001__x0001__x0001_G@_x0001__x0001__x0001__x0001__x0001_D@_x0001__x0001__x0001__x0001__x0001_F@_x0001__x0001__x0001__x0001__x0001__x0001_"@_x0001__x0001__x0001__x0001__x0001_ÀR@_x0001__x0001__x0001__x0001__x0001__x0001_=@_x0001__x0001__x0001__x0001__x0001_ÀR@_x0001__x0001__x0001__x0001__x0001_ÀR@_x0001__x0001__x0001__x0001__x0001__x0001_2@_x0001__x0001__x0001__x0001__x0001_ÀR@_x0001__x0001__x0001__x0001__x0001__x0001_D@_x0001__x0001__x0001__x0001__x0001_ÀR@_x0001__x0001__x0001__x0001__x0001_ÀR@_x0001__x0001__x0001__x0001__x0001__x0001_0@_x0001__x0001__x0001__x0001__x0001_G@_x0001__x0001__x0001__x0001__x0001__x0001_(@_x0001__x0001__x0001__x0001__x0001_F@_x0001__x0001__x0001__x0001__x0001__x0001__x0018_@_x0001__x0001__x0001__x0001__x0001__x0002__x0001_ÀR@_x0001__x0001__x0001__x0001__x0001_M@_x0001__x0001__x0001__x0001__x0001_ÀP@_x0001__x0001__x0001__x0001__x0001_C@_x0001__x0001__x0001__x0001__x0001__x0001_*@_x0001__x0001__x0001__x0001__x0001__x0001_*@_x0001__x0001__x0001__x0001__x0001__x0001_I@_x0001__x0001__x0001__x0001__x0001_ÀR@_x0001__x0001__x0001__x0001__x0001__x0001_?@_x0001__x0001__x0001__x0001__x0001__x0001__x0008_@_x0001__x0001__x0001__x0001__x0001_ÀR@_x0001__x0001__x0001__x0001__x0001__x0001_6@_x0001__x0001__x0001__x0001__x0001_ÀR@_x0001__x0001__x0001__x0001__x0001__x0001_2@_x0001__x0001__x0001__x0001__x0001__x0001_(@_x0001__x0001__x0001__x0001__x0001_ÀR@_x0001__x0001__x0001__x0001__x0001__x0001__x0018_@_x0001__x0001__x0001__x0001__x0001_ÀR@_x0001__x0001__x0001__x0001__x0001__x0001__x0018_@_x0001__x0001__x0001__x0001__x0001_ÀR@_x0001__x0001__x0001__x0001__x0001__x0001_P@_x0001__x0001__x0001__x0001__x0001_ÀR@_x0001__x0001__x0001__x0001__x0001__x0001_E@_x0001__x0001__x0001__x0001__x0001__x0001__x0008_@_x0001__x0001__x0001__x0001__x0001__x0001_;@_x0001__x0001__x0001__x0001__x0001__x0001_;@_x0001__x0001__x0001__x0001__x0001__x0001_A@_x0001__x0001__x0001__x0001__x0001_ÀR@_x0001__x0001__x0001__x0001__x0001__x0001__x0001_@_x0001__x0001__x0001__x0001__x0001__x0001_F@_x0001__x0001__x0001__x0001__x0001__x0001_=@_x0001__x0001__x0001__x0001__x0001__x0001__x0001_@_x0001__x0002__x0001__x0001__x0001__x0001__x0001_ÀR@_x0001__x0001__x0001__x0001__x0001__x0001_9@_x0001__x0001__x0001__x0001__x0001_L@_x0001__x0001__x0001__x0001__x0001__x0001_0@_x0001__x0001__x0001__x0001__x0001__x0001_@@_x0001__x0001__x0001__x0001__x0001__x0001_N@_x0001__x0001__x0001__x0001__x0001_ÀR@_x0001__x0001__x0001__x0001__x0001_ÀR@_x0001__x0001__x0001__x0001__x0001_ÀR@_x0001__x0001__x0001__x0001__x0001__x0001_ @_x0001__x0001__x0001__x0001__x0001_ÀR@_x0001__x0001__x0001__x0001__x0001_ÀR@_x0001__x0001__x0001__x0001__x0001_ÀR@_x0001__x0001__x0001__x0001__x0001_ÀR@_x0001__x0001__x0001__x0001__x0001__x0001_&gt;@_x0001__x0001__x0001__x0001__x0001_ÀR@_x0001__x0001__x0001__x0001__x0001_ÀR@_x0001__x0001__x0001__x0001__x0001__x0001_"@_x0001__x0001__x0001__x0001__x0001__x0001_3@_x0001__x0001__x0001__x0001__x0001__x0001_7@_x0001__x0001__x0001__x0001__x0001__x0001__x0014_@_x0001__x0001__x0001__x0001__x0001_G@_x0001__x0001__x0001__x0001__x0001__x0001_(@_x0001__x0001__x0001__x0001__x0001_M@_x0001__x0001__x0001__x0001__x0001__x0001_3@_x0001__x0001__x0001__x0001__x0001__x0001_0@_x0001__x0001__x0001__x0001__x0001__x0001_9@_x0001__x0001__x0001__x0001__x0001_@@_x0001__x0001__x0001__x0001__x0001_ÀR@_x0001__x0001__x0001__x0001__x0001__x0001_F@_x0001__x0001__x0001__x0001__x0001__x0001_*@_x0001__x0001__x0001__x0001__x0001__x0002__x0001__x0001_K@_x0001__x0001__x0001__x0001__x0001_ÀR@_x0001__x0001__x0001__x0001__x0001__x0001_3@_x0001__x0001__x0001__x0001__x0001__x0001_8@_x0001__x0001__x0001__x0001__x0001__x0001_*@_x0001__x0001__x0001__x0001__x0001__x0001_?@_x0001__x0001__x0001__x0001__x0001__x0001_:@_x0001__x0001__x0001__x0001__x0001_ÀR@_x0001__x0001__x0001__x0001__x0001_ÀR@_x0001__x0001__x0001__x0001__x0001_ÀR@_x0001__x0001__x0001__x0001__x0001_ÀR@_x0001__x0001__x0001__x0001__x0001_ÀR@_x0001__x0001__x0001__x0001__x0001__x0001_ @_x0001__x0001__x0001__x0001__x0001_ÀR@_x0001__x0001__x0001__x0001__x0001_ÀR@_x0001__x0001__x0001__x0001__x0001__x0001__x0014_@_x0001__x0001__x0001__x0001__x0001__x0001__x0008_@_x0001__x0001__x0001__x0001__x0001_ÀR@_x0001__x0001__x0001__x0001__x0001_D@_x0001__x0001__x0001__x0001__x0001__x0001__x001C_@_x0001__x0001__x0001__x0001__x0001__x0001_"@_x0001__x0001__x0001__x0001__x0001__x0001_,@_x0001__x0001__x0001__x0001__x0001_ÀR@_x0001__x0001__x0001__x0001__x0001_ÀR@_x0001__x0001__x0001__x0001__x0001__x0001_4@_x0001__x0001__x0001__x0001__x0001__x0001_H@_x0001__x0001__x0001__x0001__x0001__x0001_"@_x0001__x0001__x0001__x0001__x0001__x0001_6@_x0001__x0001__x0001__x0001__x0001_ÀR@_x0001__x0001__x0001__x0001__x0001_E@_x0001__x0001__x0001__x0001__x0001_ÀR@_x0001__x0001__x0001__x0001__x0001_ÀR@_x0001__x0002__x0001__x0001__x0001__x0001__x0001__x0001__x0014_@_x0001__x0001__x0001__x0001__x0001__x0001_:@_x0001__x0001__x0001__x0001__x0001_I@_x0001__x0001__x0001__x0001__x0001_ÀR@_x0001__x0001__x0001__x0001__x0001__x0001_4@_x0001__x0001__x0001__x0001__x0001_ÀR@_x0001__x0001__x0001__x0001__x0001__x0001_5@_x0001__x0001__x0001__x0001__x0001__x0001__x001C_@_x0001__x0001__x0001__x0001__x0001__x0001_"@_x0001__x0001__x0001__x0001__x0001__x0001_;@_x0001__x0001__x0001__x0001__x0001__x0001__x0001_@_x0001__x0001__x0001__x0001__x0001__x0001_E@_x0001__x0001__x0001__x0001__x0001__x0001_A@_x0001__x0001__x0001__x0001__x0001__x0001_(@_x0001__x0001__x0001__x0001__x0001__x0001_ @_x0001__x0001__x0001__x0001__x0001__x0001_=@_x0001__x0001__x0001__x0001__x0001_ÀP@_x0001__x0001__x0001__x0001__x0001__x0001_$@_x0001__x0001__x0001__x0001__x0001__x0001_J@_x0001__x0001__x0001__x0001__x0001__x0001_$@_x0001__x0001__x0001__x0001__x0001_ÀR@_x0001__x0001__x0001__x0001__x0001__x0001__x0010_@_x0001__x0001__x0001__x0001__x0001__x0001_1@_x0001__x0001__x0001__x0001__x0001_ÀR@_x0001__x0001__x0001__x0001__x0001__x0001_=@_x0001__x0001__x0001__x0001__x0001__x0001__x001C_@_x0001__x0001__x0001__x0001__x0001_ÀR@_x0001__x0001__x0001__x0001__x0001_ÀR@_x0001__x0001__x0001__x0001__x0001_ÀR@_x0001__x0001__x0001__x0001__x0001_ÀR@_x0001__x0001__x0001__x0001__x0001__x0001_L@_x0001__x0001__x0001__x0001__x0001__x0002__x0001_ÀR@_x0001__x0001__x0001__x0001__x0001_L@_x0001__x0001__x0001__x0001__x0001__x0001_"@_x0001__x0001__x0001__x0001__x0001__x0001_7@_x0001__x0001__x0001__x0001__x0001__x0001_&amp;@_x0001__x0001__x0001__x0001__x0001__x0001_0@_x0001__x0001__x0001__x0001__x0001__x0001_"@_x0001__x0001__x0001__x0001__x0001_ÀR@_x0001__x0001__x0001__x0001__x0001__x0001_=@_x0001__x0001__x0001__x0001__x0001__x0001_1@_x0001__x0001__x0001__x0001__x0001_ÀR@_x0001__x0001__x0001__x0001__x0001_ÀR@_x0001__x0001__x0001__x0001__x0001__x0001_(@_x0001__x0001__x0001__x0001__x0001__x0001__x0008_@_x0001__x0001__x0001__x0001__x0001__x0001_?@_x0001__x0001__x0001__x0001__x0001__x0001_C@_x0001__x0001__x0001__x0001__x0001__x0001_,@_x0001__x0001__x0001__x0001__x0001__x0001_$@_x0001__x0001__x0001__x0001__x0001_ÀR@_x0001__x0001__x0001__x0001__x0001__x0001__x0014_@_x0001__x0001__x0001__x0001__x0001__x0001_A@_x0001__x0001__x0001__x0001__x0001__x0001__x001C_@_x0001__x0001__x0001__x0001__x0001_C@_x0001__x0001__x0001__x0001__x0001__x0001_"@_x0001__x0001__x0001__x0001__x0001__x0001_3@_x0001__x0001__x0001__x0001__x0001_ÀR@_x0001__x0001__x0001__x0001__x0001_ÀR@_x0001__x0001__x0001__x0001__x0001__x0001__x0001_@_x0001__x0001__x0001__x0001__x0001__x0001__x0018_@_x0001__x0001__x0001__x0001__x0001__x0001_*@_x0001__x0001__x0001__x0001__x0001_ÀR@_x0001__x0001__x0001__x0001__x0001__x0001_$@_x0001__x0002__x0001__x0001__x0001__x0001__x0001__x0001_6@_x0001__x0001__x0001__x0001__x0001__x0001__x0018_@_x0001__x0001__x0001__x0001__x0001__x0001_9@_x0001__x0001__x0001__x0001__x0001_ÀR@_x0001__x0001__x0001__x0001__x0001_ÀR@_x0001__x0001__x0001__x0001__x0001__x0001_1@_x0001__x0001__x0001__x0001__x0001__x0001_3@_x0001__x0001__x0001__x0001__x0001__x0001_ @_x0001__x0001__x0001__x0001__x0001_ÀR@_x0001__x0001__x0001__x0001__x0001__x0001_(@_x0001__x0001__x0001__x0001__x0001_ÀR@_x0001__x0001__x0001__x0001__x0001_ÀR@_x0001__x0001__x0001__x0001__x0001__x0001_M@_x0001__x0001__x0001__x0001__x0001_ÀR@_x0001__x0001__x0001__x0001__x0001__x0001_$@_x0001__x0001__x0001__x0001__x0001__x0001_2@_x0001__x0001__x0001__x0001__x0001_H@_x0001__x0001__x0001__x0001__x0001_ÀR@_x0001__x0001__x0001__x0001__x0001__x0001_(@_x0001__x0001__x0001__x0001__x0001__x0001_D@_x0001__x0001__x0001__x0001__x0001__x0001__x0010_@_x0001__x0001__x0001__x0001__x0001__x0001_(@_x0001__x0001__x0001__x0001__x0001_ÀR@_x0001__x0001__x0001__x0001__x0001_ÀR@_x0001__x0001__x0001__x0001__x0001__x0001_D@_x0001__x0001__x0001__x0001__x0001__x0001_:@_x0001__x0001__x0001__x0001__x0001_ÀR@_x0001__x0001__x0001__x0001__x0001__x0001_2@_x0001__x0001__x0001__x0001__x0001_K@_x0001__x0001__x0001__x0001__x0001__x0001_3@_x0001__x0001__x0001__x0001__x0001_ÀR@_x0001__x0001__x0001__x0001__x0001__x0002__x0001_ÀR@_x0001__x0001__x0001__x0001__x0001__x0001_"@_x0001__x0001__x0001__x0001__x0001_ÀR@_x0001__x0001__x0001__x0001__x0001__x0001_$@_x0001__x0001__x0001__x0001__x0001__x0001_J@_x0001__x0001__x0001__x0001__x0001_ÀR@_x0001__x0001__x0001__x0001__x0001__x0001_&amp;@_x0001__x0001__x0001__x0001__x0001__x0001_*@_x0001__x0001__x0001__x0001__x0001__x0001_D@_x0001__x0001__x0001__x0001__x0001__x0001_4@_x0001__x0001__x0001__x0001__x0001_N@_x0001__x0001__x0001__x0001__x0001_D@_x0001__x0001__x0001__x0001__x0001_ÀR@_x0001__x0001__x0001__x0001__x0001__x0001_,@_x0001__x0001__x0001__x0001__x0001__x0001_1@_x0001__x0001__x0001__x0001__x0001__x0001_*@_x0001__x0001__x0001__x0001__x0001__x0001_ @_x0001__x0001__x0001__x0001__x0001__x0001_C@_x0001__x0001__x0001__x0001__x0001__x0001_(@_x0001__x0001__x0001__x0001__x0001__x0001_*@_x0001__x0001__x0001__x0001__x0001__x0001__x0014_@_x0001__x0001__x0001__x0001__x0001__x0001_;@_x0001__x0001__x0001__x0001__x0001_ÀR@_x0001__x0001__x0001__x0001__x0001_ÀR@_x0001__x0001__x0001__x0001__x0001__x0001_D@_x0001__x0001__x0001__x0001__x0001__x0001_3@_x0001__x0001__x0001__x0001__x0001__x0001_&amp;@_x0001__x0001__x0001__x0001__x0001__x0001_ @_x0001__x0001__x0001__x0001__x0001__x0001_6@_x0001__x0001__x0001__x0001__x0001_ÀR@_x0001__x0001__x0001__x0001__x0001__x0001_F@_x0001__x0001__x0001__x0001__x0001__x0001_E@_x0001__x0002__x0001__x0001__x0001__x0001__x0001__x0001_.@_x0001__x0001__x0001__x0001__x0001__x0001_&amp;@_x0001__x0001__x0001__x0001__x0001__x0001_3@_x0001__x0001__x0001__x0001__x0001__x0001_,@_x0001__x0001__x0001__x0001__x0001__x0001_,@_x0001__x0001__x0001__x0001__x0001_ÀR@_x0001__x0001__x0001__x0001__x0001__x0001_"@_x0001__x0001__x0001__x0001__x0001__x0001_:@_x0001__x0001__x0001__x0001__x0001__x0001_ @_x0001__x0001__x0001__x0001__x0001__x0001_8@_x0001__x0001__x0001__x0001__x0001_ÀR@_x0001__x0001__x0001__x0001__x0001_ÀR@_x0001__x0001__x0001__x0001__x0001__x0001_$@_x0001__x0001__x0001__x0001__x0001__x0001_"@_x0001__x0001__x0001__x0001__x0001__x0001__x0010_@_x0001__x0001__x0001__x0001__x0001__x0001_G@_x0001__x0001__x0001__x0001__x0001_K@_x0001__x0001__x0001__x0001__x0001__x0001_8@_x0001__x0001__x0001__x0001__x0001__x0001_I@_x0001__x0001__x0001__x0001__x0001__x0001_&gt;@_x0001__x0001__x0001__x0001__x0001__x0001_1@_x0001__x0001__x0001__x0001__x0001_O@_x0001__x0001__x0001__x0001__x0001__x0001__x001C_@_x0001__x0001__x0001__x0001__x0001_ÀR@_x0001__x0001__x0001__x0001__x0001_ÀR@_x0001__x0001__x0001__x0001__x0001_ÀR@_x0001__x0001__x0001__x0001__x0001__x0001__x0018_@_x0001__x0001__x0001__x0001__x0001__x0001__x0014_@_x0001__x0001__x0001__x0001__x0001__x0001_(@_x0001__x0001__x0001__x0001__x0001__x0001_0@_x0001__x0001__x0001__x0001__x0001_ÀR@_x0001__x0001__x0001__x0001__x0001__x0002__x0001__x0001_5@_x0001__x0001__x0001__x0001__x0001__x0001_,@_x0001__x0001__x0001__x0001__x0001__x0001_M@_x0001__x0001__x0001__x0001__x0001_ÀR@_x0001__x0001__x0001__x0001__x0001__x0001_4@_x0001__x0001__x0001__x0001__x0001__x0001__x0001_@_x0001__x0001__x0001__x0001__x0001_ÀR@_x0001__x0001__x0001__x0001__x0001__x0001_;@_x0001__x0001__x0001__x0001__x0001__x0001_C@_x0001__x0001__x0001__x0001__x0001__x0001__x0018_@_x0001__x0001__x0001__x0001__x0001_ÀR@_x0001__x0001__x0001__x0001__x0001__x0001__x0018_@_x0001__x0001__x0001__x0001__x0001_J@_x0001__x0001__x0001__x0001__x0001_ÀR@_x0001__x0001__x0001__x0001__x0001__x0001__x001C_@_x0001__x0001__x0001__x0001__x0001_ÀR@_x0001__x0001__x0001__x0001__x0001__x0001__x0001_@_x0001__x0001__x0001__x0001__x0001__x0001_1@_x0001__x0001__x0001__x0001__x0001__x0001__x0001_@_x0001__x0001__x0001__x0001__x0001_ÀR@_x0001__x0001__x0001__x0001__x0001__x0001_D@_x0001__x0001__x0001__x0001__x0001__x0001__x0018_@_x0001__x0001__x0001__x0001__x0001__x0001_:@_x0001__x0001__x0001__x0001__x0001__x0001_C@_x0001__x0001__x0001__x0001__x0001__x0001_:@_x0001__x0001__x0001__x0001__x0001_M@_x0001__x0001__x0001__x0001__x0001__x0001__x0010_@_x0001__x0001__x0001__x0001__x0001__x0001__x0008_@_x0001__x0001__x0001__x0001__x0001_ÀR@_x0001__x0001__x0001__x0001__x0001__x0001__x0001_@_x0001__x0001__x0001__x0001__x0001__x0001_:@_x0001__x0001__x0001__x0001__x0001__x0001__x001C_@_x0001__x0002__x0001__x0001__x0001__x0001__x0001__x0001__x001C_@_x0001__x0001__x0001__x0001__x0001_ÀR@_x0001__x0001__x0001__x0001__x0001__x0001_1@_x0001__x0001__x0001__x0001__x0001_ÀR@_x0001__x0001__x0001__x0001__x0001_ÀR@_x0001__x0001__x0001__x0001__x0001__x0001_A@_x0001__x0001__x0001__x0001__x0001__x0001_ @_x0001__x0001__x0001__x0001__x0001_C@_x0001__x0001__x0001__x0001__x0001_ÀR@_x0001__x0001__x0001__x0001__x0001_ÀR@_x0001__x0001__x0001__x0001__x0001__x0001_*@_x0001__x0001__x0001__x0001__x0001__x0001__x0010_@_x0001__x0001__x0001__x0001__x0001_ÀR@_x0001__x0001__x0001__x0001__x0001_ÀR@_x0001__x0001__x0001__x0001__x0001_E@_x0001__x0001__x0001__x0001__x0001_ÀR@_x0001__x0001__x0001__x0001__x0001__x0001_:@_x0001__x0001__x0001__x0001__x0001__x0001_9@_x0001__x0001__x0001__x0001__x0001__x0001__x0008_@_x0001__x0001__x0001__x0001__x0001__x0001_ @_x0001__x0001__x0001__x0001__x0001_K@_x0001__x0001__x0001__x0001__x0001__x0001_4@_x0001__x0001__x0001__x0001__x0001__x0001_Q@_x0001__x0001__x0001__x0001__x0001_ÀR@_x0001__x0001__x0001__x0001__x0001_M@_x0001__x0001__x0001__x0001__x0001__x0001__x0010_@_x0001__x0001__x0001__x0001__x0001_ÀR@_x0001__x0001__x0001__x0001__x0001__x0001_3@_x0001__x0001__x0001__x0001__x0001_ÀR@_x0001__x0001__x0001__x0001__x0001_@Q@_x0001__x0001__x0001__x0001__x0001__x0001_2@_x0001__x0001__x0001__x0001__x0001__x0002__x0001_H@_x0001__x0001__x0001__x0001__x0001__x0001_ð?_x0001__x0001__x0001__x0001__x0001_ÀR@_x0001__x0001__x0001__x0001__x0001__x0001__x0010_@_x0001__x0001__x0001__x0001__x0001__x0001_:@_x0001__x0001__x0001__x0001__x0001__x0001_C@_x0001__x0001__x0001__x0001__x0001__x0001_ @_x0001__x0001__x0001__x0001__x0001_ÀR@_x0001__x0001__x0001__x0001__x0001_ÀR@_x0001__x0001__x0001__x0001__x0001_ÀR@_x0001__x0001__x0001__x0001__x0001_@Q@_x0001__x0001__x0001__x0001__x0001_H@_x0001__x0001__x0001__x0001__x0001__x0001_5@_x0001__x0001__x0001__x0001__x0001_ÀR@_x0001__x0001__x0001__x0001__x0001_L@_x0001__x0001__x0001__x0001__x0001__x0001__x0018_@_x0001__x0001__x0001__x0001__x0001__x0001_@@_x0001__x0001__x0001__x0001__x0001__x0001_*@_x0001__x0001__x0001__x0001__x0001__x0001_&amp;@_x0001__x0001__x0001__x0001__x0001_ÀR@_x0001__x0001__x0001__x0001__x0001__x0001_ @_x0001__x0001__x0001__x0001__x0001_B@_x0001__x0001__x0001__x0001__x0001_ÀR@_x0001__x0001__x0001__x0001__x0001_ÀR@_x0001__x0001__x0001__x0001__x0001__x0001__x001C_@_x0001__x0001__x0001__x0001__x0001__x0001__x0010_@_x0001__x0001__x0001__x0001__x0001_ÀR@_x0001__x0001__x0001__x0001__x0001_F@_x0001__x0001__x0001__x0001__x0001__x0001_&amp;@_x0001__x0001__x0001__x0001__x0001__x0001__x0014_@_x0001__x0001__x0001__x0001__x0001__x0001_&lt;@_x0001__x0001__x0001__x0001__x0001_ÀR@_x0001__x0002__x0001__x0001__x0001__x0001__x0001_M@_x0001__x0001__x0001__x0001__x0001__x0001_@@_x0001__x0001__x0001__x0001__x0001_@@_x0001__x0001__x0001__x0001__x0001__x0001_*@_x0001__x0001__x0001__x0001__x0001__x0001__x0010_@_x0001__x0001__x0001__x0001__x0001__x0001__x0014_@_x0001__x0001__x0001__x0001__x0001__x0001_:@_x0001__x0001__x0001__x0001__x0001__x0001__x0014_@_x0001__x0001__x0001__x0001__x0001_ÀR@_x0001__x0001__x0001__x0001__x0001_ÀR@_x0001__x0001__x0001__x0001__x0001__x0001_8@_x0001__x0001__x0001__x0001__x0001__x0001_5@_x0001__x0001__x0001__x0001__x0001__x0001_&amp;@_x0001__x0001__x0001__x0001__x0001_C@_x0001__x0001__x0001__x0001__x0001_N@_x0001__x0001__x0001__x0001__x0001__x0001_5@_x0001__x0001__x0001__x0001__x0001_J@_x0001__x0001__x0001__x0001__x0001__x0001__x0018_@_x0001__x0001__x0001__x0001__x0001__x0001_A@_x0001__x0001__x0001__x0001__x0001__x0001_,@_x0001__x0001__x0001__x0001__x0001__x0001__x0001_@_x0001__x0001__x0001__x0001__x0001__x0001__x0010_@_x0001__x0001__x0001__x0001__x0001_ÀR@_x0001__x0001__x0001__x0001__x0001__x0001_3@_x0001__x0001__x0001__x0001__x0001__x0001_$@_x0001__x0001__x0001__x0001__x0001__x0001_"@_x0001__x0001__x0001__x0001__x0001__x0001_4@_x0001__x0001__x0001__x0001__x0001_K@_x0001__x0001__x0001__x0001__x0001__x0001_4@_x0001__x0001__x0001__x0001__x0001__x0001_.@_x0001__x0001__x0001__x0001__x0001__x0001_ @_x0001__x0001__x0001__x0001__x0001__x0002__x0001__x0001__x0008_@_x0001__x0001__x0001__x0001__x0001__x0001__x0010_@_x0001__x0001__x0001__x0001__x0001__x0001_6@_x0001__x0001__x0001__x0001__x0001__x0001__x001C_@_x0001__x0001__x0001__x0001__x0001__x0001_*@_x0001__x0001__x0001__x0001__x0001__x0001_"@_x0001__x0001__x0001__x0001__x0001_L@_x0001__x0001__x0001__x0001__x0001__x0001_P@_x0001__x0001__x0001__x0001__x0001__x0001_"@_x0001__x0001__x0001__x0001__x0001_H@_x0001__x0001__x0001__x0001__x0001_R@_x0001__x0001__x0001__x0001__x0001_ÀR@_x0001__x0001__x0001__x0001__x0001__x0001_&gt;@_x0001__x0001__x0001__x0001__x0001_ÀR@_x0001__x0001__x0001__x0001__x0001__x0001_ @_x0001__x0001__x0001__x0001__x0001__x0001_E@_x0001__x0001__x0001__x0001__x0001__x0001_5@_x0001__x0001__x0001__x0001__x0001__x0001_0@_x0001__x0001__x0001__x0001__x0001_ÀR@_x0001__x0001__x0001__x0001__x0001_K@_x0001__x0001__x0001__x0001__x0001_O@_x0001__x0001__x0001__x0001__x0001__x0001_F@_x0001__x0001__x0001__x0001__x0001__x0001_I@_x0001__x0001__x0001__x0001__x0001_F@_x0001__x0001__x0001__x0001__x0001_ÀR@_x0001__x0001__x0001__x0001__x0001__x0001_4@_x0001__x0001__x0001__x0001__x0001__x0001__x0014_@_x0001__x0001__x0001__x0001__x0001_ÀR@_x0001__x0001__x0001__x0001__x0001__x0001__x0008_@_x0001__x0001__x0001__x0001__x0001_J@_x0001__x0001__x0001__x0001__x0001_ÀR@_x0001__x0001__x0001__x0001__x0001__x0001_3@_x0001__x0002__x0001__x0001__x0001__x0001__x0001_ÀR@_x0001__x0001__x0001__x0001__x0001_ÀR@_x0001__x0001__x0001__x0001__x0001__x0001__x0008_@_x0001__x0001__x0001__x0001__x0001_ÀR@_x0001__x0001__x0001__x0001__x0001_ÀR@_x0001__x0001__x0001__x0001__x0001_ÀR@_x0001__x0001__x0001__x0001__x0001__x0001_&lt;@_x0001__x0001__x0001__x0001__x0001__x0001_7@_x0001__x0001__x0001__x0001__x0001__x0001_?@_x0001__x0001__x0001__x0001__x0001__x0001_4@_x0001__x0001__x0001__x0001__x0001_ÀR@_x0001__x0001__x0001__x0001__x0001_ÀR@_x0001__x0001__x0001__x0001__x0001__x0001_6@_x0001__x0001__x0001__x0001__x0001_ÀR@_x0001__x0001__x0001__x0001__x0001__x0001_E@_x0001__x0001__x0001__x0001__x0001__x0001__x0010_@_x0001__x0001__x0001__x0001__x0001_ÀR@_x0001__x0001__x0001__x0001__x0001_J@_x0001__x0001__x0001__x0001__x0001__x0001__x0008_@_x0001__x0001__x0001__x0001__x0001_ÀR@_x0001__x0001__x0001__x0001__x0001_ÀR@_x0001__x0001__x0001__x0001__x0001__x0001_I@_x0001__x0001__x0001__x0001__x0001__x0001__x001C_@_x0001__x0001__x0001__x0001__x0001__x0001_@@_x0001__x0001__x0001__x0001__x0001_ÀR@_x0001__x0001__x0001__x0001__x0001__x0001_G@_x0001__x0001__x0001__x0001__x0001__x0001__x001C_@_x0001__x0001__x0001__x0001__x0001_@@_x0001__x0001__x0001__x0001__x0001__x0001_H@_x0001__x0001__x0001__x0001__x0001_K@_x0001__x0001__x0001__x0001__x0001__x0001__x0018_@_x0001__x0001__x0001__x0001__x0001__x0002__x0001__x0001_;@_x0001__x0001__x0001__x0001__x0001__x0001_.@_x0001__x0001__x0001__x0001__x0001__x0001_,@_x0001__x0001__x0001__x0001__x0001__x0001_G@_x0001__x0001__x0001__x0001__x0001__x0001_=@_x0001__x0001__x0001__x0001__x0001__x0001_&amp;@_x0001__x0001__x0001__x0001__x0001__x0001_F@_x0001__x0001__x0001__x0001__x0001__x0001_ @_x0001__x0001__x0001__x0001__x0001_ÀR@_x0001__x0001__x0001__x0001__x0001_ÀR@_x0001__x0001__x0001__x0001__x0001__x0001_8@_x0001__x0001__x0001__x0001__x0001__x0001_M@_x0001__x0001__x0001__x0001__x0001_N@_x0001__x0001__x0001__x0001__x0001__x0001_&amp;@_x0001__x0001__x0001__x0001__x0001__x0001_2@_x0001__x0001__x0001__x0001__x0001__x0001_3@_x0001__x0001__x0001__x0001__x0001_ÀR@_x0001__x0001__x0001__x0001__x0001__x0001_0@_x0001__x0001__x0001__x0001__x0001_ÀR@_x0001__x0001__x0001__x0001__x0001__x0001_*@_x0001__x0001__x0001__x0001__x0001__x0001_2@_x0001__x0001__x0001__x0001__x0001_L@_x0001__x0001__x0001__x0001__x0001__x0001__x0014_@_x0001__x0001__x0001__x0001__x0001__x0001__x0001_@_x0001__x0001__x0001__x0001__x0001__x0001__x0014_@_x0001__x0001__x0001__x0001__x0001_ÀR@_x0001__x0001__x0001__x0001__x0001_ÀR@_x0001__x0001__x0001__x0001__x0001__x0001_3@_x0001__x0001__x0001__x0001__x0001_D@_x0001__x0001__x0001__x0001__x0001_ÀR@_x0001__x0001__x0001__x0001__x0001__x0001_&amp;@_x0001__x0001__x0001__x0001__x0001_ÀR@_x0001__x0002__x0001__x0001__x0001__x0001__x0001__x0001_?@_x0001__x0001__x0001__x0001__x0001__x0001_6@_x0001__x0001__x0001__x0001__x0001_ÀR@_x0001__x0001__x0001__x0001__x0001__x0001_1@_x0001__x0001__x0001__x0001__x0001_ÀP@_x0001__x0001__x0001__x0001__x0001__x0001_&lt;@_x0001__x0001__x0001__x0001__x0001__x0001__x0001_@_x0001__x0001__x0001__x0001__x0001_ÀR@_x0001__x0001__x0001__x0001__x0001__x0001_0@_x0001__x0001__x0001__x0001__x0001_ÀR@_x0001__x0001__x0001__x0001__x0001_ÀR@_x0001__x0001__x0001__x0001__x0001_ÀR@_x0001__x0001__x0001__x0001__x0001__x0001_.@_x0001__x0001__x0001__x0001__x0001_ÀR@_x0001__x0001__x0001__x0001__x0001_ÀR@_x0001__x0001__x0001__x0001__x0001__x0001_9@_x0001__x0001__x0001__x0001__x0001__x0001_0@_x0001__x0001__x0001__x0001__x0001__x0001__x001C_@_x0001__x0001__x0001__x0001__x0001__x0001__x0018_@_x0001__x0001__x0001__x0001__x0001__x0001_:@_x0001__x0001__x0001__x0001__x0001__x0001__x0001_@_x0001__x0001__x0001__x0001__x0001_ÀR@_x0001__x0001__x0001__x0001__x0001__x0001_&amp;@_x0001__x0001__x0001__x0001__x0001__x0001__x0008_@_x0001__x0001__x0001__x0001__x0001__x0001_.@_x0001__x0001__x0001__x0001__x0001_ÀR@_x0001__x0001__x0001__x0001__x0001__x0001_6@_x0001__x0001__x0001__x0001__x0001_ÀR@_x0001__x0001__x0001__x0001__x0001__x0001_F@_x0001__x0001__x0001__x0001__x0001_ÀR@_x0001__x0001__x0001__x0001__x0001__x0001_F@_x0001__x0001__x0001__x0001__x0001__x0002__x0001__x0001_&lt;@_x0001__x0001__x0001__x0001__x0001__x0001_"@_x0001__x0001__x0001__x0001__x0001__x0001__x001C_@_x0001__x0001__x0001__x0001__x0001__x0001_.@_x0001__x0001__x0001__x0001__x0001__x0001_8@_x0001__x0001__x0001__x0001__x0001__x0001_I@_x0001__x0001__x0001__x0001__x0001__x0001__x0010_@_x0001__x0001__x0001__x0001__x0001__x0001_.@_x0001__x0001__x0001__x0001__x0001__x0001__x0010_@_x0001__x0001__x0001__x0001__x0001__x0001_0@_x0001__x0001__x0001__x0001__x0001__x0001__x0001_@_x0001__x0001__x0001__x0001__x0001__x0001_"@_x0001__x0001__x0001__x0001__x0001__x0001_&amp;@_x0001__x0001__x0001__x0001__x0001__x0001_?@_x0001__x0001__x0001__x0001__x0001_ÀR@_x0001__x0001__x0001__x0001__x0001_ÀR@_x0001__x0001__x0001__x0001__x0001__x0001_5@_x0001__x0001__x0001__x0001__x0001__x0001_"@_x0001__x0001__x0001__x0001__x0001__x0001_7@_x0001__x0001__x0001__x0001__x0001_@P@_x0001__x0001__x0001__x0001__x0001__x0001__x001C_@_x0001__x0001__x0001__x0001__x0001__x0001_3@_x0001__x0001__x0001__x0001__x0001__x0001_$@_x0001__x0001__x0001__x0001__x0001__x0001_D@_x0001__x0001__x0001__x0001__x0001__x0001_J@_x0001__x0001__x0001__x0001__x0001__x0001_4@_x0001__x0001__x0001__x0001__x0001__x0001_3@_x0001__x0001__x0001__x0001__x0001__x0001_$@_x0001__x0001__x0001__x0001__x0001_ÀR@_x0001__x0001__x0001__x0001__x0001__x0001__x0008_@_x0001__x0001__x0001__x0001__x0001__x0001_P@_x0001__x0001__x0001__x0001__x0001__x0001_$@_x0001__x0002__x0001__x0001__x0001__x0001__x0001__x0001_,@_x0001__x0001__x0001__x0001__x0001__x0001__x001C_@_x0001__x0001__x0001__x0001__x0001__x0001_;@_x0001__x0001__x0001__x0001__x0001_ÀR@_x0001__x0001__x0001__x0001__x0001__x0001_;@_x0001__x0001__x0001__x0001__x0001__x0001_.@_x0001__x0001__x0001__x0001__x0001_ÀR@_x0001__x0001__x0001__x0001__x0001_ÀR@_x0001__x0001__x0001__x0001__x0001__x0001_6@_x0001__x0001__x0001__x0001__x0001_R@_x0001__x0001__x0001__x0001__x0001_ÀR@_x0001__x0001__x0001__x0001__x0001_ÀR@_x0001__x0001__x0001__x0001__x0001_F@_x0001__x0001__x0001__x0001__x0001__x0001_3@_x0001__x0001__x0001__x0001__x0001__x0001_ @_x0001__x0001__x0001__x0001__x0001__x0001__x001C_@_x0001__x0001__x0001__x0001__x0001__x0001_Q@_x0001__x0001__x0001__x0001__x0001__x0001_&lt;@_x0001__x0001__x0001__x0001__x0001_ÀR@_x0001__x0001__x0001__x0001__x0001__x0001_J@_x0001__x0001__x0001__x0001__x0001__x0001_0@_x0001__x0001__x0001__x0001__x0001_C@_x0001__x0001__x0001__x0001__x0001__x0001_1@_x0001__x0001__x0001__x0001__x0001_ÀR@_x0001__x0001__x0001__x0001__x0001__x0001__x0010_@_x0001__x0001__x0001__x0001__x0001__x0001_*@_x0001__x0001__x0001__x0001__x0001__x0001_0@_x0001__x0001__x0001__x0001__x0001__x0001_$@_x0001__x0001__x0001__x0001__x0001__x0001__x001C_@_x0001__x0001__x0001__x0001__x0001__x0001_6@_x0001__x0001__x0001__x0001__x0001__x0001_ @_x0001__x0001__x0001__x0001__x0001__x0002__x0001_ÀR@_x0001__x0001__x0001__x0001__x0001_ÀR@_x0001__x0001__x0001__x0001__x0001_ÀR@_x0001__x0001__x0001__x0001__x0001_ÀR@_x0001__x0001__x0001__x0001__x0001__x0001_(@_x0001__x0001__x0001__x0001__x0001__x0001__x001C_@_x0001__x0001__x0001__x0001__x0001_ÀR@_x0001__x0001__x0001__x0001__x0001__x0001_4@_x0001__x0001__x0001__x0001__x0001__x0001_(@_x0001__x0001__x0001__x0001__x0001__x0001_0@_x0001__x0001__x0001__x0001__x0001__x0001__x001C_@_x0001__x0001__x0001__x0001__x0001__x0001_.@_x0001__x0001__x0001__x0001__x0001__x0001_&lt;@_x0001__x0001__x0001__x0001__x0001__x0001_5@_x0001__x0001__x0001__x0001__x0001_C@_x0001__x0001__x0001__x0001__x0001_R@_x0001__x0001__x0001__x0001__x0001__x0001__x0010_@_x0001__x0001__x0001__x0001__x0001__x0001_C@_x0001__x0001__x0001__x0001__x0001__x0001__x0018_@_x0001__x0001__x0001__x0001__x0001__x0001_=@_x0001__x0001__x0001__x0001__x0001__x0001_&gt;@_x0001__x0001__x0001__x0001__x0001__x0001_(@_x0001__x0001__x0001__x0001__x0001_ÀR@_x0001__x0001__x0001__x0001__x0001__x0001_2@_x0001__x0001__x0001__x0001__x0001_ÀR@_x0001__x0001__x0001__x0001__x0001_ÀR@_x0001__x0001__x0001__x0001__x0001__x0001_ @_x0001__x0001__x0001__x0001__x0001_ÀR@_x0001__x0001__x0001__x0001__x0001_ÀR@_x0001__x0001__x0001__x0001__x0001__x0001__x001C_@_x0001__x0001__x0001__x0001__x0001__x0001__x001C_@_x0001__x0001__x0001__x0001__x0001_@@_x0001__x0002__x0001__x0001__x0001__x0001__x0001__x0001_3@_x0001__x0001__x0001__x0001__x0001_ÀR@_x0001__x0001__x0001__x0001__x0001_ÀR@_x0001__x0001__x0001__x0001__x0001_ÀR@_x0001__x0001__x0001__x0001__x0001__x0001_"@_x0001__x0001__x0001__x0001__x0001__x0001_$@_x0001__x0001__x0001__x0001__x0001_ÀR@_x0001__x0001__x0001__x0001__x0001__x0001_:@_x0001__x0001__x0001__x0001__x0001__x0001__x001C_@_x0001__x0001__x0001__x0001__x0001__x0001_D@_x0001__x0001__x0001__x0001__x0001__x0001_:@_x0001__x0001__x0001__x0001__x0001_ÀR@_x0001__x0001__x0001__x0001__x0001_ÀR@_x0001__x0001__x0001__x0001__x0001__x0001_$@_x0001__x0001__x0001__x0001__x0001_ÀR@_x0001__x0001__x0001__x0001__x0001__x0001__x0008_@_x0001__x0001__x0001__x0001__x0001_ÀR@_x0001__x0001__x0001__x0001__x0001_ÀR@_x0001__x0001__x0001__x0001__x0001__x0001_1@_x0001__x0001__x0001__x0001__x0001__x0001_1@_x0001__x0001__x0001__x0001__x0001_ÀR@_x0001__x0001__x0001__x0001__x0001__x0001_?@_x0001__x0001__x0001__x0001__x0001_ÀR@_x0001__x0001__x0001__x0001__x0001__x0001_*@_x0001__x0001__x0001__x0001__x0001__x0001_0@_x0001__x0001__x0001__x0001__x0001__x0001__x0001_@_x0001__x0001__x0001__x0001__x0001__x0001__x0018_@_x0001__x0001__x0001__x0001__x0001__x0001_1@_x0001__x0001__x0001__x0001__x0001__x0001_M@_x0001__x0001__x0001__x0001__x0001_ÀR@_x0001__x0001__x0001__x0001__x0001__x0001__x001C_@_x0001__x0001__x0001__x0001__x0001__x0002__x0001_ÀR@_x0001__x0001__x0001__x0001__x0001__x0001_1@_x0001__x0001__x0001__x0001__x0001__x0001_3@_x0001__x0001__x0001__x0001__x0001_ÀR@_x0001__x0001__x0001__x0001__x0001__x0001_.@_x0001__x0001__x0001__x0001__x0001_G@_x0001__x0001__x0001__x0001__x0001__x0001_0@_x0001__x0001__x0001__x0001__x0001__x0001_O@_x0001__x0001__x0001__x0001__x0001__x0001_O@_x0001__x0001__x0001__x0001__x0001__x0001_(@_x0001__x0001__x0001__x0001__x0001_ÀR@_x0001__x0001__x0001__x0001__x0001_ÀR@_x0001__x0001__x0001__x0001__x0001__x0001_:@_x0001__x0001__x0001__x0001__x0001__x0001_E@_x0001__x0001__x0001__x0001__x0001__x0001_;@_x0001__x0001__x0001__x0001__x0001_ÀR@_x0001__x0001__x0001__x0001__x0001__x0001_;@_x0001__x0001__x0001__x0001__x0001__x0001__x0008_@_x0001__x0001__x0001__x0001__x0001__x0001_@@_x0001__x0001__x0001__x0001__x0001__x0001_(@_x0001__x0001__x0001__x0001__x0001_ÀR@_x0001__x0001__x0001__x0001__x0001__x0001_4@_x0001__x0001__x0001__x0001__x0001__x0001__x0001_@_x0001__x0001__x0001__x0001__x0001__x0001_A@_x0001__x0001__x0001__x0001__x0001_ÀR@_x0001__x0001__x0001__x0001__x0001_ÀR@_x0001__x0001__x0001__x0001__x0001__x0001_2@_x0001__x0001__x0001__x0001__x0001_N@_x0001__x0001__x0001__x0001__x0001_ÀR@_x0001__x0001__x0001__x0001__x0001__x0001_4@_x0001__x0001__x0001__x0001__x0001__x0001__x001C_@_x0001__x0001__x0001__x0001__x0001__x0001_9@_x0001__x0002__x0001__x0001__x0001__x0001__x0001__x0001_0@_x0001__x0001__x0001__x0001__x0001__x0001_1@_x0001__x0001__x0001__x0001__x0001__x0001_,@_x0001__x0001__x0001__x0001__x0001__x0001_&gt;@_x0001__x0001__x0001__x0001__x0001_ÀR@_x0001__x0001__x0001__x0001__x0001__x0001_5@_x0001__x0001__x0001__x0001__x0001__x0001_.@_x0001__x0001__x0001__x0001__x0001__x0001_?@_x0001__x0001__x0001__x0001__x0001__x0001_3@_x0001__x0001__x0001__x0001__x0001_ÀR@_x0001__x0001__x0001__x0001__x0001__x0001_7@_x0001__x0001__x0001__x0001__x0001__x0001_0@_x0001__x0001__x0001__x0001__x0001__x0001_4@_x0001__x0001__x0001__x0001__x0001__x0001_G@_x0001__x0001__x0001__x0001__x0001_ÀR@_x0001__x0001__x0001__x0001__x0001__x0001_1@_x0001__x0001__x0001__x0001__x0001_ÀR@_x0001__x0001__x0001__x0001__x0001_ÀR@_x0001__x0001__x0001__x0001__x0001__x0001_.@_x0001__x0001__x0001__x0001__x0001__x0001_&amp;@_x0001__x0001__x0001__x0001__x0001_F@_x0001__x0001__x0001__x0001__x0001_ÀR@_x0001__x0001__x0001__x0001__x0001__x0001_3@_x0001__x0001__x0001__x0001__x0001__x0001__x0001_@_x0001__x0001__x0001__x0001__x0001_ÀR@_x0001__x0001__x0001__x0001__x0001__x0001_C@_x0001__x0001__x0001__x0001__x0001_ÀR@_x0001__x0001__x0001__x0001__x0001__x0001_0@_x0001__x0001__x0001__x0001__x0001__x0001__x0014_@_x0001__x0001__x0001__x0001__x0001__x0001_8@_x0001__x0001__x0001__x0001__x0001_O@_x0001__x0001__x0001__x0001__x0001__x0002__x0001__x0001_@@_x0001__x0001__x0001__x0001__x0001__x0001__x0014_@_x0001__x0001__x0001__x0001__x0001__x0001_:@_x0001__x0001__x0001__x0001__x0001__x0001_=@_x0001__x0001__x0001__x0001__x0001_ÀR@_x0001__x0001__x0001__x0001__x0001__x0001_&gt;@_x0001__x0001__x0001__x0001__x0001__x0001_,@_x0001__x0001__x0001__x0001__x0001__x0001_*@_x0001__x0001__x0001__x0001__x0001_O@_x0001__x0001__x0001__x0001__x0001__x0001_@@_x0001__x0001__x0001__x0001__x0001_ÀR@_x0001__x0001__x0001__x0001__x0001__x0001_M@_x0001__x0001__x0001__x0001__x0001__x0001_.@_x0001__x0001__x0001__x0001__x0001__x0001_G@_x0001__x0001__x0001__x0001__x0001__x0001_(@_x0001__x0001__x0001__x0001__x0001_ÀR@_x0001__x0001__x0001__x0001__x0001__x0001_F@_x0001__x0001__x0001__x0001__x0001_ÀR@_x0001__x0001__x0001__x0001__x0001_ÀR@_x0001__x0001__x0001__x0001__x0001_ÀR@_x0001__x0001__x0001__x0001__x0001__x0001__x0014_@_x0001__x0001__x0001__x0001__x0001__x0001_O@_x0001__x0001__x0001__x0001__x0001__x0001__x0018_@_x0001__x0001__x0001__x0001__x0001_ÀR@_x0001__x0001__x0001__x0001__x0001_ÀR@_x0001__x0001__x0001__x0001__x0001__x0001__x0008_@_x0001__x0001__x0001__x0001__x0001_ÀR@_x0001__x0001__x0001__x0001__x0001_ÀR@_x0001__x0001__x0001__x0001__x0001__x0001_I@_x0001__x0001__x0001__x0001__x0001__x0001__x0014_@_x0001__x0001__x0001__x0001__x0001__x0001_5@_x0001__x0001__x0001__x0001__x0001_B@_x0001__x0002__x0001__x0001__x0001__x0001__x0001__x0001_8@_x0001__x0001__x0001__x0001__x0001_ÀR@_x0001__x0001__x0001__x0001__x0001_ÀR@_x0001__x0001__x0001__x0001__x0001__x0001_P@_x0001__x0001__x0001__x0001__x0001__x0001_5@_x0001__x0001__x0001__x0001__x0001_ÀR@_x0001__x0001__x0001__x0001__x0001__x0001_7@_x0001__x0001__x0001__x0001__x0001_ÀR@_x0001__x0001__x0001__x0001__x0001__x0001_4@_x0001__x0001__x0001__x0001__x0001_ÀR@_x0001__x0001__x0001__x0001__x0001__x0001__x0018_@_x0001__x0001__x0001__x0001__x0001__x0001__x0008_@_x0001__x0001__x0001__x0001__x0001_ÀR@_x0001__x0001__x0001__x0001__x0001__x0001_2@_x0001__x0001__x0001__x0001__x0001_@P@_x0001__x0001__x0001__x0001__x0001__x0001_@@_x0001__x0001__x0001__x0001__x0001_ÀR@_x0001__x0001__x0001__x0001__x0001_@@_x0001__x0001__x0001__x0001__x0001__x0001_&lt;@_x0001__x0001__x0001__x0001__x0001_ÀR@_x0001__x0001__x0001__x0001__x0001__x0001__x0001_@_x0001__x0001__x0001__x0001__x0001_ÀR@_x0001__x0001__x0001__x0001__x0001__x0001_2@_x0001__x0001__x0001__x0001__x0001__x0001_ @_x0001__x0001__x0001__x0001__x0001__x0001_5@_x0001__x0001__x0001__x0001__x0001_@@_x0001__x0001__x0001__x0001__x0001__x0001__x0001_@_x0001__x0001__x0001__x0001__x0001_H@_x0001__x0001__x0001__x0001__x0001__x0001__x0010_@_x0001__x0001__x0001__x0001__x0001_ÀR@_x0001__x0001__x0001__x0001__x0001__x0001_,@_x0001__x0001__x0001__x0001__x0001__x0002__x0001__x0001_N@_x0001__x0001__x0001__x0001__x0001_ÀR@_x0001__x0001__x0001__x0001__x0001__x0001__x0010_@_x0001__x0001__x0001__x0001__x0001__x0001_C@_x0001__x0001__x0001__x0001__x0001__x0001_*@_x0001__x0001__x0001__x0001__x0001_ÀR@_x0001__x0001__x0001__x0001__x0001__x0001_=@_x0001__x0001__x0001__x0001__x0001__x0001__x0018_@_x0001__x0001__x0001__x0001__x0001_J@_x0001__x0001__x0001__x0001__x0001__x0001_F@_x0001__x0001__x0001__x0001__x0001__x0001_.@_x0001__x0001__x0001__x0001__x0001__x0001_Q@_x0001__x0001__x0001__x0001__x0001_G@_x0001__x0001__x0001__x0001__x0001_ÀR@_x0001__x0001__x0001__x0001__x0001_ÀR@_x0001__x0001__x0001__x0001__x0001__x0001_5@_x0001__x0001__x0001__x0001__x0001_G@_x0001__x0001__x0001__x0001__x0001__x0001__x0001_@_x0001__x0001__x0001__x0001__x0001__x0001_E@_x0001__x0001__x0001__x0001__x0001__x0001_J@_x0001__x0001__x0001__x0001__x0001_I@_x0001__x0001__x0001__x0001__x0001__x0001_&gt;@_x0001__x0001__x0001__x0001__x0001__x0001_9@_x0001__x0001__x0001__x0001__x0001__x0001_4@_x0001__x0001__x0001__x0001__x0001__x0001_P@_x0001__x0001__x0001__x0001__x0001__x0001_"@_x0001__x0001__x0001__x0001__x0001__x0001_,@_x0001__x0001__x0001__x0001__x0001__x0001__x0010_@_x0001__x0001__x0001__x0001__x0001__x0001__x0008_@_x0001__x0001__x0001__x0001__x0001_R@_x0001__x0001__x0001__x0001__x0001_@Q@_x0001__x0001__x0001__x0001__x0001__x0001_I@_x0001__x0002__x0001__x0001__x0001__x0001__x0001__x0001__x0014_@_x0001__x0001__x0001__x0001__x0001_ÀR@_x0001__x0001__x0001__x0001__x0001_ÀR@_x0001__x0001__x0001__x0001__x0001__x0001_&lt;@_x0001__x0001__x0001__x0001__x0001_M@_x0001__x0001__x0001__x0001__x0001__x0001__x0008_@_x0001__x0001__x0001__x0001__x0001__x0001__x0008_@_x0001__x0001__x0001__x0001__x0001__x0001__x0001_@_x0001__x0001__x0001__x0001__x0001__x0001__x0010_@_x0001__x0001__x0001__x0001__x0001__x0001__x0018_@_x0001__x0001__x0001__x0001__x0001__x0001__x0001_@_x0001__x0001__x0001__x0001__x0001_ÀR@_x0001__x0001__x0001__x0001__x0001_ÀR@_x0001__x0001__x0001__x0001__x0001__x0001_$@_x0001__x0001__x0001__x0001__x0001_ÀR@_x0001__x0001__x0001__x0001__x0001__x0001__x0018_@_x0001__x0001__x0001__x0001__x0001_H@_x0001__x0001__x0001__x0001__x0001__x0001_0@_x0001__x0001__x0001__x0001__x0001__x0001_Q@_x0001__x0001__x0001__x0001__x0001__x0001__x0010_@_x0001__x0001__x0001__x0001__x0001__x0001_5@_x0001__x0001__x0001__x0001__x0001__x0001_;@_x0001__x0001__x0001__x0001__x0001_D@_x0001__x0001__x0001__x0001__x0001__x0001_4@_x0001__x0001__x0001__x0001__x0001_ÀR@_x0001__x0001__x0001__x0001__x0001__x0001_$@_x0001__x0001__x0001__x0001__x0001__x0001__x0008_@_x0001__x0001__x0001__x0001__x0001__x0001_@@_x0001__x0001__x0001__x0001__x0001__x0001_(@_x0001__x0001__x0001__x0001__x0001_ÀR@_x0001__x0001__x0001__x0001__x0001__x0001_"@_x0001__x0001__x0001__x0001__x0001__x0002__x0001__x0001__x0014_@_x0001__x0001__x0001__x0001__x0001__x0001_9@_x0001__x0001__x0001__x0001__x0001_ÀR@_x0001__x0001__x0001__x0001__x0001__x0001__x0001_@_x0001__x0001__x0001__x0001__x0001__x0001__x0008_@_x0001__x0001__x0001__x0001__x0001__x0001_K@_x0001__x0001__x0001__x0001__x0001_C@_x0001__x0001__x0001__x0001__x0001__x0001__x0014_@_x0001__x0001__x0001__x0001__x0001__x0001_3@_x0001__x0001__x0001__x0001__x0001__x0001_L@_x0001__x0001__x0001__x0001__x0001__x0001__x0001_@_x0001__x0001__x0001__x0001__x0001__x0001_@@_x0001__x0001__x0001__x0001__x0001__x0001__x0008_@_x0001__x0001__x0001__x0001__x0001__x0001_J@_x0001__x0001__x0001__x0001__x0001__x0001_7@_x0001__x0001__x0001__x0001__x0001__x0001_?@_x0001__x0001__x0001__x0001__x0001__x0001_P@_x0001__x0001__x0001__x0001__x0001__x0001_&amp;@_x0001__x0001__x0001__x0001__x0001__x0001__x0014_@_x0001__x0001__x0001__x0001__x0001__x0001_,@_x0001__x0001__x0001__x0001__x0001_ÀR@_x0001__x0001__x0001__x0001__x0001__x0001_ @_x0001__x0001__x0001__x0001__x0001__x0001_A@_x0001__x0001__x0001__x0001__x0001__x0001_A@_x0001__x0001__x0001__x0001__x0001__x0001__x0001_@_x0001__x0001__x0001__x0001__x0001__x0001_4@_x0001__x0001__x0001__x0001__x0001__x0001_7@_x0001__x0001__x0001__x0001__x0001__x0001__x0008_@_x0001__x0001__x0001__x0001__x0001_ÀR@_x0001__x0001__x0001__x0001__x0001__x0001_N@_x0001__x0001__x0001__x0001__x0001__x0001_ @_x0001__x0001__x0001__x0001__x0001__x0001_4@_x0001__x0002__x0001__x0001__x0001__x0001__x0001_ÀR@_x0001__x0001__x0001__x0001__x0001__x0001_6@_x0001__x0001__x0001__x0001__x0001__x0001_5@_x0001__x0001__x0001__x0001__x0001__x0001_,@_x0001__x0001__x0001__x0001__x0001__x0001_0@_x0001__x0001__x0001__x0001__x0001__x0001_*@_x0001__x0001__x0001__x0001__x0001_ÀR@_x0001__x0001__x0001__x0001__x0001__x0001_J@_x0001__x0001__x0001__x0001__x0001_ÀR@_x0001__x0001__x0001__x0001__x0001__x0001_&amp;@_x0001__x0001__x0001__x0001__x0001__x0001__x0018_@_x0001__x0001__x0001__x0001__x0001__x0001_(@_x0001__x0001__x0001__x0001__x0001__x0001_:@_x0001__x0001__x0001__x0001__x0001_ÀR@_x0001__x0001__x0001__x0001__x0001__x0001_*@_x0001__x0001__x0001__x0001__x0001_ÀR@_x0001__x0001__x0001__x0001__x0001_ÀR@_x0001__x0001__x0001__x0001__x0001__x0001_:@_x0001__x0001__x0001__x0001__x0001__x0001_3@_x0001__x0001__x0001__x0001__x0001__x0001_ @_x0001__x0001__x0001__x0001__x0001__x0001__x0008_@_x0001__x0001__x0001__x0001__x0001__x0001__x0008_@_x0001__x0001__x0001__x0001__x0001__x0001__x0014_@_x0001__x0001__x0001__x0001__x0001_F@_x0001__x0001__x0001__x0001__x0001__x0001__x0008_@_x0001__x0001__x0001__x0001__x0001__x0001_D@_x0001__x0001__x0001__x0001__x0001__x0001_:@_x0001__x0001__x0001__x0001__x0001__x0001_J@_x0001__x0001__x0001__x0001__x0001__x0001__x001C_@_x0001__x0001__x0001__x0001__x0001__x0001__x0001_@_x0001__x0001__x0001__x0001__x0001__x0001_4@_x0001__x0001__x0001__x0001__x0001__x0002__x0001_ÀR@_x0001__x0001__x0001__x0001__x0001_ÀR@_x0001__x0001__x0001__x0001__x0001_ÀR@_x0001__x0001__x0001__x0001__x0001__x0001_6@_x0001__x0001__x0001__x0001__x0001__x0001_Q@_x0001__x0001__x0001__x0001__x0001_ÀR@_x0001__x0001__x0001__x0001__x0001__x0001_8@_x0001__x0001__x0001__x0001__x0001_M@_x0001__x0001__x0001__x0001__x0001__x0001__x0008_@_x0001__x0001__x0001__x0001__x0001__x0001_$@_x0001__x0001__x0001__x0001__x0001_ÀR@_x0001__x0001__x0001__x0001__x0001_ÀR@_x0001__x0001__x0001__x0001__x0001__x0001_ @_x0001__x0001__x0001__x0001__x0001__x0001__x001C_@_x0001__x0001__x0001__x0001__x0001__x0001_5@_x0001__x0001__x0001__x0001__x0001__x0001_,@_x0001__x0001__x0001__x0001__x0001_ÀR@_x0001__x0001__x0001__x0001__x0001_ÀR@_x0001__x0001__x0001__x0001__x0001_ÀR@_x0001__x0001__x0001__x0001__x0001__x0001_D@_x0001__x0001__x0001__x0001__x0001__x0001__x0010_@_x0001__x0001__x0001__x0001__x0001__x0001_1@_x0001__x0001__x0001__x0001__x0001_J@_x0001__x0001__x0001__x0001__x0001_I@_x0001__x0001__x0001__x0001__x0001__x0001_;@_x0001__x0001__x0001__x0001__x0001__x0001_&lt;@_x0001__x0001__x0001__x0001__x0001__x0001_7@_x0001__x0001__x0001__x0001__x0001__x0001_=@_x0001__x0001__x0001__x0001__x0001_ÀR@_x0001__x0001__x0001__x0001__x0001__x0001__x001C_@_x0001__x0001__x0001__x0001__x0001_ÀR@_x0001__x0001__x0001__x0001__x0001__x0001_8@_x0001__x0002__x0001__x0001__x0001__x0001__x0001_ÀR@_x0001__x0001__x0001__x0001__x0001__x0001_2@_x0001__x0001__x0001__x0001__x0001_C@_x0001__x0001__x0001__x0001__x0001_ÀR@_x0001__x0001__x0001__x0001__x0001_ÀR@_x0001__x0001__x0001__x0001__x0001__x0001_?@_x0001__x0001__x0001__x0001__x0001_ÀR@_x0001__x0001__x0001__x0001__x0001__x0001_8@_x0001__x0001__x0001__x0001__x0001__x0001_ @_x0001__x0001__x0001__x0001__x0001__x0001_ @_x0001__x0001__x0001__x0001__x0001__x0001_"@_x0001__x0001__x0001__x0001__x0001__x0001_$@_x0001__x0001__x0001__x0001__x0001_H@_x0001__x0001__x0001__x0001__x0001_@@_x0001__x0001__x0001__x0001__x0001__x0001__x0018_@_x0001__x0001__x0001__x0001__x0001__x0001_,@_x0001__x0001__x0001__x0001__x0001__x0001_&gt;@_x0001__x0001__x0001__x0001__x0001__x0001_,@_x0001__x0001__x0001__x0001__x0001_E@_x0001__x0001__x0001__x0001__x0001__x0001__x0018_@_x0001__x0001__x0001__x0001__x0001_L@_x0001__x0001__x0001__x0001__x0001_I@_x0001__x0001__x0001__x0001__x0001_ÀR@_x0001__x0001__x0001__x0001__x0001__x0001_.@_x0001__x0001__x0001__x0001__x0001_ÀR@_x0001__x0001__x0001__x0001__x0001_ÀR@_x0001__x0001__x0001__x0001__x0001__x0001__x0010_@_x0001__x0001__x0001__x0001__x0001_@P@_x0001__x0001__x0001__x0001__x0001__x0001_2@_x0001__x0001__x0001__x0001__x0001_ÀR@_x0001__x0001__x0001__x0001__x0001__x0001__x0014_@_x0001__x0001__x0001__x0001__x0001__x0002__x0001__x0001_=@_x0001__x0001__x0001__x0001__x0001_ÀR@_x0001__x0001__x0001__x0001__x0001__x0001_E@_x0001__x0001__x0001__x0001__x0001__x0001_Q@_x0001__x0001__x0001__x0001__x0001__x0001__x0008_@_x0001__x0001__x0001__x0001__x0001__x0001__x0001_@_x0001__x0001__x0001__x0001__x0001__x0001_&lt;@_x0001__x0001__x0001__x0001__x0001_ÀR@_x0001__x0001__x0001__x0001__x0001_ÀR@_x0001__x0001__x0001__x0001__x0001__x0001_4@_x0001__x0001__x0001__x0001__x0001__x0001__x0001_@_x0001__x0001__x0001__x0001__x0001_ÀR@_x0001__x0001__x0001__x0001__x0001__x0001_@@_x0001__x0001__x0001__x0001__x0001__x0001__x0018_@_x0001__x0001__x0001__x0001__x0001__x0001_$@_x0001__x0001__x0001__x0001__x0001_ÀR@_x0001__x0001__x0001__x0001__x0001__x0001_1@_x0001__x0001__x0001__x0001__x0001__x0001_ @_x0001__x0001__x0001__x0001__x0001__x0001_D@_x0001__x0001__x0001__x0001__x0001_K@_x0001__x0001__x0001__x0001__x0001_ÀR@_x0001__x0001__x0001__x0001__x0001__x0001_ @_x0001__x0001__x0001__x0001__x0001__x0001__x0018_@_x0001__x0001__x0001__x0001__x0001_ÀR@_x0001__x0001__x0001__x0001__x0001__x0001__x0018_@_x0001__x0001__x0001__x0001__x0001_D@_x0001__x0001__x0001__x0001__x0001_ÀR@_x0001__x0001__x0001__x0001__x0001_ÀR@_x0001__x0001__x0001__x0001__x0001__x0001_1@_x0001__x0001__x0001__x0001__x0001_M@_x0001__x0001__x0001__x0001__x0001__x0001__x0001_@_x0001__x0001__x0001__x0001__x0001_ÀR@_x0001__x0002__x0001__x0001__x0001__x0001__x0001__x0001_&amp;@_x0001__x0001__x0001__x0001__x0001_F@_x0001__x0001__x0001__x0001__x0001__x0001_9@_x0001__x0001__x0001__x0001__x0001__x0001_C@_x0001__x0001__x0001__x0001__x0001_ÀR@_x0001__x0001__x0001__x0001__x0001__x0001_8@_x0001__x0001__x0001__x0001__x0001_ÀR@_x0001__x0001__x0001__x0001__x0001__x0001_F@_x0001__x0001__x0001__x0001__x0001_E@_x0001__x0001__x0001__x0001__x0001__x0001__x0014_@_x0001__x0001__x0001__x0001__x0001__x0001_A@_x0001__x0001__x0001__x0001__x0001__x0001_$@_x0001__x0001__x0001__x0001__x0001__x0001_;@_x0001__x0001__x0001__x0001__x0001__x0001_ @_x0001__x0001__x0001__x0001__x0001__x0001_2@_x0001__x0001__x0001__x0001__x0001__x0001_6@_x0001__x0001__x0001__x0001__x0001__x0001_&lt;@_x0001__x0001__x0001__x0001__x0001__x0001_7@_x0001__x0001__x0001__x0001__x0001__x0001_$@_x0001__x0001__x0001__x0001__x0001_ÀR@_x0001__x0001__x0001__x0001__x0001__x0001_A@_x0001__x0001__x0001__x0001__x0001__x0001_&lt;@_x0001__x0001__x0001__x0001__x0001__x0001_(@_x0001__x0001__x0001__x0001__x0001_ÀR@_x0001__x0001__x0001__x0001__x0001_ÀR@_x0001__x0001__x0001__x0001__x0001_H@_x0001__x0001__x0001__x0001__x0001_ÀR@_x0001__x0001__x0001__x0001__x0001__x0001__x001C_@_x0001__x0001__x0001__x0001__x0001_ÀR@_x0001__x0001__x0001__x0001__x0001__x0001__x0008_@_x0001__x0001__x0001__x0001__x0001__x0001_7@_x0001__x0001__x0001__x0001__x0001__x0002__x0001_ÀR@_x0001__x0001__x0001__x0001__x0001_ÀR@_x0001__x0001__x0001__x0001__x0001__x0001__x0001_@_x0001__x0001__x0001__x0001__x0001_F@_x0001__x0001__x0001__x0001__x0001_ÀR@_x0001__x0001__x0001__x0001__x0001__x0001_1@_x0001__x0001__x0001__x0001__x0001__x0001_&amp;@_x0001__x0001__x0001__x0001__x0001_ÀR@_x0001__x0001__x0001__x0001__x0001__x0001_D@_x0001__x0001__x0001__x0001__x0001__x0001_:@_x0001__x0001__x0001__x0001__x0001_@@_x0001__x0001__x0001__x0001__x0001_ÀR@_x0001__x0001__x0001__x0001__x0001__x0001_O@_x0001__x0001__x0001__x0001__x0001__x0001_.@_x0001__x0001__x0001__x0001__x0001_K@_x0001__x0001__x0001__x0001__x0001_ÀR@_x0001__x0001__x0001__x0001__x0001_ÀR@_x0001__x0001__x0001__x0001__x0001__x0001_@@_x0001__x0001__x0001__x0001__x0001__x0001_3@_x0001__x0001__x0001__x0001__x0001__x0001_C@_x0001__x0001__x0001__x0001__x0001_ÀR@_x0001__x0001__x0001__x0001__x0001__x0001_N@_x0001__x0001__x0001__x0001__x0001__x0001_.@_x0001__x0001__x0001__x0001__x0001_ÀR@_x0001__x0001__x0001__x0001__x0001__x0001_$@_x0001__x0001__x0001__x0001__x0001__x0001__x0010_@_x0001__x0001__x0001__x0001__x0001_D@_x0001__x0001__x0001__x0001__x0001__x0001_D@_x0001__x0001__x0001__x0001__x0001__x0001_,@_x0001__x0001__x0001__x0001__x0001_ÀR@_x0001__x0001__x0001__x0001__x0001__x0001_Q@_x0001__x0001__x0001__x0001__x0001__x0001_9@_x0001__x0002__x0001__x0001__x0001__x0001__x0001__x0001_:@_x0001__x0001__x0001__x0001__x0001_ÀR@_x0001__x0001__x0001__x0001__x0001_ÀR@_x0001__x0001__x0001__x0001__x0001_ÀR@_x0001__x0001__x0001__x0001__x0001__x0001_1@_x0001__x0001__x0001__x0001__x0001_ÀR@_x0001__x0001__x0001__x0001__x0001__x0001_3@_x0001__x0001__x0001__x0001__x0001_ÀR@_x0001__x0001__x0001__x0001__x0001_E@_x0001__x0001__x0001__x0001__x0001_@@_x0001__x0001__x0001__x0001__x0001__x0001_$@_x0001__x0001__x0001__x0001__x0001__x0001_,@_x0001__x0001__x0001__x0001__x0001__x0001_ð?_x0001__x0001__x0001__x0001__x0001__x0001_.@_x0001__x0001__x0001__x0001__x0001__x0001_A@_x0001__x0001__x0001__x0001__x0001__x0001__x0018_@_x0001__x0001__x0001__x0001__x0001_H@_x0001__x0001__x0001__x0001__x0001__x0001_"@_x0001__x0001__x0001__x0001__x0001__x0001_?@_x0001__x0001__x0001__x0001__x0001__x0001_5@_x0001__x0001__x0001__x0001__x0001__x0001_8@_x0001__x0001__x0001__x0001__x0001__x0001_@@_x0001__x0001__x0001__x0001__x0001_ÀR@_x0001__x0001__x0001__x0001__x0001__x0001_0@_x0001__x0001__x0001__x0001__x0001_ÀR@_x0001__x0001__x0001__x0001__x0001__x0001_1@_x0001__x0001__x0001__x0001__x0001_ÀR@_x0001__x0001__x0001__x0001__x0001_ÀR@_x0001__x0001__x0001__x0001__x0001__x0001_2@_x0001__x0001__x0001__x0001__x0001_J@_x0001__x0001__x0001__x0001__x0001_@@_x0001__x0001__x0001__x0001__x0001__x0002__x0001_C@_x0001__x0001__x0001__x0001__x0001__x0001_F@_x0001__x0001__x0001__x0001__x0001__x0001__x0010_@_x0001__x0001__x0001__x0001__x0001__x0001_J@_x0001__x0001__x0001__x0001__x0001__x0001_$@_x0001__x0001__x0001__x0001__x0001__x0001_Q@_x0001__x0001__x0001__x0001__x0001_ÀR@_x0001__x0001__x0001__x0001__x0001_ÀR@_x0001__x0001__x0001__x0001__x0001_ÀR@_x0001__x0001__x0001__x0001__x0001_G@_x0001__x0001__x0001__x0001__x0001_K@_x0001__x0001__x0001__x0001__x0001__x0001_0@_x0001__x0001__x0001__x0001__x0001__x0001_C@_x0001__x0001__x0001__x0001__x0001_ÀR@_x0001__x0001__x0001__x0001__x0001__x0001_1@_x0001__x0001__x0001__x0001__x0001__x0001_$@_x0001__x0001__x0001__x0001__x0001__x0001__x001C_@_x0001__x0001__x0001__x0001__x0001__x0001_4@_x0001__x0001__x0001__x0001__x0001__x0001_9@_x0001__x0001__x0001__x0001__x0001_D@_x0001__x0001__x0001__x0001__x0001_ÀR@_x0001__x0001__x0001__x0001__x0001_P@_x0001__x0001__x0001__x0001__x0001__x0001_.@_x0001__x0001__x0001__x0001__x0001__x0001_,@_x0001__x0001__x0001__x0001__x0001_ÀR@_x0001__x0001__x0001__x0001__x0001_ÀR@_x0001__x0001__x0001__x0001__x0001_ÀR@_x0001__x0001__x0001__x0001__x0001__x0001_:@_x0001__x0001__x0001__x0001__x0001__x0001_$@_x0001__x0001__x0001__x0001__x0001__x0001__x0008_@_x0001__x0001__x0001__x0001__x0001__x0001__x0010_@_x0001__x0001__x0001__x0001__x0001__x0001__x0014_@_x0001__x0002__x0001__x0001__x0001__x0001__x0001_C@_x0001__x0001__x0001__x0001__x0001_K@_x0001__x0001__x0001__x0001__x0001__x0001_1@_x0001__x0001__x0001__x0001__x0001_M@_x0001__x0001__x0001__x0001__x0001__x0001_,@_x0001__x0001__x0001__x0001__x0001__x0001__x0014_@_x0001__x0001__x0001__x0001__x0001__x0001_&amp;@_x0001__x0001__x0001__x0001__x0001__x0001_J@_x0001__x0001__x0001__x0001__x0001_ÀR@_x0001__x0001__x0001__x0001__x0001__x0001_0@_x0001__x0001__x0001__x0001__x0001__x0001_5@_x0001__x0001__x0001__x0001__x0001__x0001_5@_x0001__x0001__x0001__x0001__x0001_ÀR@_x0001__x0001__x0001__x0001__x0001__x0001__x0008_@_x0001__x0001__x0001__x0001__x0001_ÀR@_x0001__x0001__x0001__x0001__x0001__x0001__x0010_@_x0001__x0001__x0001__x0001__x0001__x0001_6@_x0001__x0001__x0001__x0001__x0001_G@_x0001__x0001__x0001__x0001__x0001__x0001__x0008_@_x0001__x0001__x0001__x0001__x0001_L@_x0001__x0001__x0001__x0001__x0001__x0001_H@_x0001__x0001__x0001__x0001__x0001__x0001__x0014_@_x0001__x0001__x0001__x0001__x0001__x0001_I@_x0001__x0001__x0001__x0001__x0001__x0001_:@_x0001__x0001__x0001__x0001__x0001__x0001_;@_x0001__x0001__x0001__x0001__x0001__x0001_C@_x0001__x0001__x0001__x0001__x0001__x0001_E@_x0001__x0001__x0001__x0001__x0001_ÀR@_x0001__x0001__x0001__x0001__x0001__x0001_F@_x0001__x0001__x0001__x0001__x0001__x0001_.@_x0001__x0001__x0001__x0001__x0001_ÀR@_x0001__x0001__x0001__x0001__x0001__x0002__x0001__x0001_=@_x0001__x0001__x0001__x0001__x0001__x0001__x0010_@_x0001__x0001__x0001__x0001__x0001__x0001__x0018_@_x0001__x0001__x0001__x0001__x0001__x0001__x0010_@_x0001__x0001__x0001__x0001__x0001_ÀR@_x0001__x0001__x0001__x0001__x0001__x0001_3@_x0001__x0001__x0001__x0001__x0001_ÀR@_x0001__x0001__x0001__x0001__x0001_ÀR@_x0001__x0001__x0001__x0001__x0001_ÀR@_x0001__x0001__x0001__x0001__x0001__x0001_9@_x0001__x0001__x0001__x0001__x0001_ÀR@_x0001__x0001__x0001__x0001__x0001_I@_x0001__x0001__x0001__x0001__x0001_ÀR@_x0001__x0001__x0001__x0001__x0001__x0001_6@_x0001__x0001__x0001__x0001__x0001_ÀR@_x0001__x0001__x0001__x0001__x0001__x0001_0@_x0001__x0001__x0001__x0001__x0001__x0001__x0018_@_x0001__x0001__x0001__x0001__x0001_ÀR@_x0001__x0001__x0001__x0001__x0001__x0001_F@_x0001__x0001__x0001__x0001__x0001__x0001_1@_x0001__x0001__x0001__x0001__x0001__x0001__x0018_@_x0001__x0001__x0001__x0001__x0001__x0001_*@_x0001__x0001__x0001__x0001__x0001__x0001__x0010_@_x0001__x0001__x0001__x0001__x0001__x0001_J@_x0001__x0001__x0001__x0001__x0001_ÀR@_x0001__x0001__x0001__x0001__x0001_N@_x0001__x0001__x0001__x0001__x0001__x0001_(@_x0001__x0001__x0001__x0001__x0001__x0001_*@_x0001__x0001__x0001__x0001__x0001__x0001__x001C_@_x0001__x0001__x0001__x0001__x0001__x0001_?@_x0001__x0001__x0001__x0001__x0001_F@_x0001__x0001__x0001__x0001__x0001__x0001_:@_x0001__x0002__x0001__x0001__x0001__x0001__x0001_ÀR@_x0001__x0001__x0001__x0001__x0001__x0001_4@_x0001__x0001__x0001__x0001__x0001__x0001_;@_x0001__x0001__x0001__x0001__x0001__x0001__x0001_@_x0001__x0001__x0001__x0001__x0001__x0001_3@_x0001__x0001__x0001__x0001__x0001_J@_x0001__x0001__x0001__x0001__x0001_ÀR@_x0001__x0001__x0001__x0001__x0001__x0001_$@_x0001__x0001__x0001__x0001__x0001__x0001_G@_x0001__x0001__x0001__x0001__x0001__x0001_2@_x0001__x0001__x0001__x0001__x0001__x0001_.@_x0001__x0001__x0001__x0001__x0001__x0001__x0008_@_x0001__x0001__x0001__x0001__x0001__x0001_$@_x0001__x0001__x0001__x0001__x0001_F@_x0001__x0001__x0001__x0001__x0001_ÀR@_x0001__x0001__x0001__x0001__x0001__x0001__x0010_@_x0001__x0001__x0001__x0001__x0001__x0001_6@_x0001__x0001__x0001__x0001__x0001_ÀR@_x0001__x0001__x0001__x0001__x0001__x0001_5@_x0001__x0001__x0001__x0001__x0001__x0001__x0001_@_x0001__x0001__x0001__x0001__x0001__x0001_0@_x0001__x0001__x0001__x0001__x0001_ÀR@_x0001__x0001__x0001__x0001__x0001__x0001_P@_x0001__x0001__x0001__x0001__x0001_ÀR@_x0001__x0001__x0001__x0001__x0001__x0001_A@_x0001__x0001__x0001__x0001__x0001__x0001_5@_x0001__x0001__x0001__x0001__x0001__x0001_3@_x0001__x0001__x0001__x0001__x0001_ÀR@_x0001__x0001__x0001__x0001__x0001__x0001_N@_x0001__x0001__x0001__x0001__x0001__x0001_$@_x0001__x0001__x0001__x0001__x0001__x0001__x0008_@_x0001__x0001__x0001__x0001__x0001__x0002__x0001_ÀR@_x0001__x0001__x0001__x0001__x0001_ÀR@_x0001__x0001__x0001__x0001__x0001_J@_x0001__x0001__x0001__x0001__x0001__x0001_=@_x0001__x0001__x0001__x0001__x0001__x0001_$@_x0001__x0001__x0001__x0001__x0001_@P@_x0001__x0001__x0001__x0001__x0001_ÀR@_x0001__x0001__x0001__x0001__x0001_ÀR@_x0001__x0001__x0001__x0001__x0001_ÀR@_x0001__x0001__x0001__x0001__x0001__x0001__x0008_@_x0001__x0001__x0001__x0001__x0001_ÀR@_x0001__x0001__x0001__x0001__x0001__x0001_E@_x0001__x0001__x0001__x0001__x0001__x0001_2@_x0001__x0001__x0001__x0001__x0001__x0001_(@_x0001__x0001__x0001__x0001__x0001__x0001_ @_x0001__x0001__x0001__x0001__x0001__x0001_?@_x0001__x0001__x0001__x0001__x0001__x0001_K@_x0001__x0001__x0001__x0001__x0001_ÀR@_x0001__x0001__x0001__x0001__x0001__x0001_,@_x0001__x0001__x0001__x0001__x0001_ÀR@_x0001__x0001__x0001__x0001__x0001_ÀR@_x0001__x0001__x0001__x0001__x0001__x0001_$@_x0001__x0001__x0001__x0001__x0001__x0001__x001C_@_x0001__x0001__x0001__x0001__x0001__x0001_(@_x0001__x0001__x0001__x0001__x0001__x0001_ð?_x0001__x0001__x0001__x0001__x0001__x0001_D@_x0001__x0001__x0001__x0001__x0001__x0001_1@_x0001__x0001__x0001__x0001__x0001_ÀR@_x0001__x0001__x0001__x0001__x0001__x0001_@@_x0001__x0001__x0001__x0001__x0001_ÀR@_x0001__x0001__x0001__x0001__x0001__x0001_A@_x0001__x0001__x0001__x0001__x0001_ÀR@_x0001__x0002__x0001__x0001__x0001__x0001__x0001__x0001__x0001_@_x0001__x0001__x0001__x0001__x0001__x0001_6@_x0001__x0001__x0001__x0001__x0001__x0001_6@_x0001__x0001__x0001__x0001__x0001__x0001_(@_x0001__x0001__x0001__x0001__x0001_@@_x0001__x0001__x0001__x0001__x0001__x0001_6@_x0001__x0001__x0001__x0001__x0001__x0001_7@_x0001__x0001__x0001__x0001__x0001__x0001_$@_x0001__x0001__x0001__x0001__x0001_ÀR@_x0001__x0001__x0001__x0001__x0001__x0001__x0018_@_x0001__x0001__x0001__x0001__x0001_ÀR@_x0001__x0001__x0001__x0001__x0001__x0001__x0001_@_x0001__x0001__x0001__x0001__x0001__x0001__x0018_@_x0001__x0001__x0001__x0001__x0001_J@_x0001__x0001__x0001__x0001__x0001_ÀR@_x0001__x0001__x0001__x0001__x0001__x0001_&amp;@_x0001__x0001__x0001__x0001__x0001__x0001_6@_x0001__x0001__x0001__x0001__x0001__x0001__x0018_@_x0001__x0001__x0001__x0001__x0001__x0001__x0010_@_x0001__x0001__x0001__x0001__x0001__x0001__x001C_@_x0001__x0001__x0001__x0001__x0001__x0001__x001C_@_x0001__x0001__x0001__x0001__x0001__x0001_0@_x0001__x0001__x0001__x0001__x0001__x0001__x0018_@_x0001__x0001__x0001__x0001__x0001__x0001_$@_x0001__x0001__x0001__x0001__x0001__x0001_.@_x0001__x0001__x0001__x0001__x0001__x0001_7@_x0001__x0001__x0001__x0001__x0001_ÀR@_x0001__x0001__x0001__x0001__x0001__x0001_6@_x0001__x0001__x0001__x0001__x0001__x0001_9@_x0001__x0001__x0001__x0001__x0001__x0001_&lt;@_x0001__x0001__x0001__x0001__x0001__x0001_&amp;@_x0001__x0001__x0001__x0001__x0001__x0002__x0001_ÀR@_x0001__x0001__x0001__x0001__x0001_ÀR@_x0001__x0001__x0001__x0001__x0001__x0001__x0008_@_x0001__x0001__x0001__x0001__x0001__x0001__x0010_@_x0001__x0001__x0001__x0001__x0001__x0001_&amp;@_x0001__x0001__x0001__x0001__x0001__x0001__x0001_@_x0001__x0001__x0001__x0001__x0001_ÀR@_x0001__x0001__x0001__x0001__x0001_@P@_x0001__x0001__x0001__x0001__x0001_C@_x0001__x0001__x0001__x0001__x0001_ÀR@_x0001__x0001__x0001__x0001__x0001_G@_x0001__x0001__x0001__x0001__x0001_ÀR@_x0001__x0001__x0001__x0001__x0001_ÀR@_x0001__x0001__x0001__x0001__x0001__x0001__x0008_@_x0001__x0001__x0001__x0001__x0001_ÀR@_x0001__x0001__x0001__x0001__x0001__x0001_K@_x0001__x0001__x0001__x0001__x0001__x0001_5@_x0001__x0001__x0001__x0001__x0001__x0001_?@_x0001__x0001__x0001__x0001__x0001_ÀR@_x0001__x0001__x0001__x0001__x0001__x0001_@@_x0001__x0001__x0001__x0001__x0001__x0001__x001C_@_x0001__x0001__x0001__x0001__x0001_ÀR@_x0001__x0001__x0001__x0001__x0001__x0001__x0010_@_x0001__x0001__x0001__x0001__x0001__x0001_H@_x0001__x0001__x0001__x0001__x0001__x0001__x0001_@_x0001__x0001__x0001__x0001__x0001_ÀR@_x0001__x0001__x0001__x0001__x0001__x0001_D@_x0001__x0001__x0001__x0001__x0001__x0001__x0014_@_x0001__x0001__x0001__x0001__x0001__x0001_&gt;@_x0001__x0001__x0001__x0001__x0001__x0001__x0018_@_x0001__x0001__x0001__x0001__x0001_H@_x0001__x0001__x0001__x0001__x0001__x0001__x0010_@_x0001__x0002__x0001__x0001__x0001__x0001__x0001_ÀR@_x0001__x0001__x0001__x0001__x0001__x0001_.@_x0001__x0001__x0001__x0001__x0001__x0001_1@_x0001__x0001__x0001__x0001__x0001__x0001_J@_x0001__x0001__x0001__x0001__x0001__x0001__x0008_@_x0001__x0001__x0001__x0001__x0001__x0001_$@_x0001__x0001__x0001__x0001__x0001__x0001_P@_x0001__x0001__x0001__x0001__x0001_I@_x0001__x0001__x0001__x0001__x0001__x0001_5@_x0001__x0001__x0001__x0001__x0001__x0001_3@_x0001__x0001__x0001__x0001__x0001__x0001_@@_x0001__x0001__x0001__x0001__x0001_ÀR@_x0001__x0001__x0001__x0001__x0001__x0001_*@_x0001__x0001__x0001__x0001__x0001__x0001_&amp;@_x0001__x0001__x0001__x0001__x0001_ÀR@_x0001__x0001__x0001__x0001__x0001_ÀR@_x0001__x0001__x0001__x0001__x0001__x0001__x0018_@_x0001__x0001__x0001__x0001__x0001_ÀR@_x0001__x0001__x0001__x0001__x0001__x0001__x0010_@_x0001__x0001__x0001__x0001__x0001_I@_x0001__x0001__x0001__x0001__x0001__x0001_D@_x0001__x0001__x0001__x0001__x0001__x0001__x0001_@_x0001__x0001__x0001__x0001__x0001_ÀR@_x0001__x0001__x0001__x0001__x0001_ÀR@_x0001__x0001__x0001__x0001__x0001__x0001_E@_x0001__x0001__x0001__x0001__x0001__x0001_6@_x0001__x0001__x0001__x0001__x0001__x0001_1@_x0001__x0001__x0001__x0001__x0001__x0001__x0001_@_x0001__x0001__x0001__x0001__x0001__x0001_?@_x0001__x0001__x0001__x0001__x0001__x0001_=@_x0001__x0001__x0001__x0001__x0001__x0001__x0010_@_x0001__x0001__x0001__x0001__x0001__x0002__x0001__x0001_J@_x0001__x0001__x0001__x0001__x0001_ÀR@_x0001__x0001__x0001__x0001__x0001_ÀR@_x0001__x0001__x0001__x0001__x0001__x0001_$@_x0001__x0001__x0001__x0001__x0001_ÀR@_x0001__x0001__x0001__x0001__x0001__x0001_&lt;@_x0001__x0001__x0001__x0001__x0001__x0001__x0001_@_x0001__x0001__x0001__x0001__x0001__x0001_G@_x0001__x0001__x0001__x0001__x0001__x0001_=@_x0001__x0001__x0001__x0001__x0001_ÀR@_x0001__x0001__x0001__x0001__x0001__x0001_A@_x0001__x0001__x0001__x0001__x0001__x0001_$@_x0001__x0001__x0001__x0001__x0001__x0001_9@_x0001__x0001__x0001__x0001__x0001_ÀR@_x0001__x0001__x0001__x0001__x0001__x0001__x0010_@_x0001__x0001__x0001__x0001__x0001__x0001__x001C_@_x0001__x0001__x0001__x0001__x0001_C@_x0001__x0001__x0001__x0001__x0001_ÀR@_x0001__x0001__x0001__x0001__x0001_ÀR@_x0001__x0001__x0001__x0001__x0001_L@_x0001__x0001__x0001__x0001__x0001__x0001_3@_x0001__x0001__x0001__x0001__x0001_J@_x0001__x0001__x0001__x0001__x0001_ÀR@_x0001__x0001__x0001__x0001__x0001__x0001__x0008_@_x0001__x0001__x0001__x0001__x0001__x0001__x0010_@_x0001__x0001__x0001__x0001__x0001_ÀR@_x0001__x0001__x0001__x0001__x0001_ÀR@_x0001__x0001__x0001__x0001__x0001__x0001_$@_x0001__x0001__x0001__x0001__x0001__x0001_"@_x0001__x0001__x0001__x0001__x0001_ÀR@_x0001__x0001__x0001__x0001__x0001_ÀR@_x0001__x0001__x0001__x0001__x0001__x0001__x0008_@_x0001__x0002__x0001__x0001__x0001__x0001__x0001__x0001_1@_x0001__x0001__x0001__x0001__x0001__x0001__x001C_@_x0001__x0001__x0001__x0001__x0001__x0001__x0001_@_x0001__x0001__x0001__x0001__x0001__x0001_9@_x0001__x0001__x0001__x0001__x0001__x0001__x0014_@_x0001__x0001__x0001__x0001__x0001_ÀR@_x0001__x0001__x0001__x0001__x0001_ÀR@_x0001__x0001__x0001__x0001__x0001_ÀR@_x0001__x0001__x0001__x0001__x0001_ÀR@_x0001__x0001__x0001__x0001__x0001_L@_x0001__x0001__x0001__x0001__x0001__x0001_A@_x0001__x0001__x0001__x0001__x0001__x0001_7@_x0001__x0001__x0001__x0001__x0001__x0001_&lt;@_x0001__x0001__x0001__x0001__x0001__x0001_8@_x0001__x0001__x0001__x0001__x0001_H@_x0001__x0001__x0001__x0001__x0001__x0001_C@_x0001__x0001__x0001__x0001__x0001__x0001_*@_x0001__x0001__x0001__x0001__x0001__x0001_(@_x0001__x0001__x0001__x0001__x0001__x0001_4@_x0001__x0001__x0001__x0001__x0001_ÀR@_x0001__x0001__x0001__x0001__x0001__x0001_A@_x0001__x0001__x0001__x0001__x0001__x0001__x001C_@_x0001__x0001__x0001__x0001__x0001__x0001_8@_x0001__x0001__x0001__x0001__x0001__x0001_,@_x0001__x0001__x0001__x0001__x0001_F@_x0001__x0001__x0001__x0001__x0001__x0001_,@_x0001__x0001__x0001__x0001__x0001__x0001_=@_x0001__x0001__x0001__x0001__x0001__x0001_&gt;@_x0001__x0001__x0001__x0001__x0001_ÀR@_x0001__x0001__x0001__x0001__x0001__x0001_6@_x0001__x0001__x0001__x0001__x0001__x0001_*@_x0001__x0001__x0001__x0001__x0001__x0002__x0001_ÀR@_x0001__x0001__x0001__x0001__x0001__x0001_7@_x0001__x0001__x0001__x0001__x0001__x0001_9@_x0001__x0001__x0001__x0001__x0001__x0001_&amp;@_x0001__x0001__x0001__x0001__x0001_ÀR@_x0001__x0001__x0001__x0001__x0001__x0001__x0008_@_x0001__x0001__x0001__x0001__x0001__x0001_,@_x0001__x0001__x0001__x0001__x0001_K@_x0001__x0001__x0001__x0001__x0001__x0001_1@_x0001__x0001__x0001__x0001__x0001__x0001_&lt;@_x0001__x0001__x0001__x0001__x0001_ÀR@_x0001__x0001__x0001__x0001__x0001__x0001_=@_x0001__x0001__x0001__x0001__x0001__x0001_1@_x0001__x0001__x0001__x0001__x0001__x0001__x0008_@_x0001__x0001__x0001__x0001__x0001__x0001__x001C_@_x0001__x0001__x0001__x0001__x0001_ÀR@_x0001__x0001__x0001__x0001__x0001__x0001_ @_x0001__x0001__x0001__x0001__x0001_F@_x0001__x0001__x0001__x0001__x0001_ÀR@_x0001__x0001__x0001__x0001__x0001__x0001_2@_x0001__x0001__x0001__x0001__x0001_ÀR@_x0001__x0001__x0001__x0001__x0001__x0001__x0008_@_x0001__x0001__x0001__x0001__x0001__x0001_$@_x0001__x0001__x0001__x0001__x0001__x0001_N@_x0001__x0001__x0001__x0001__x0001__x0001_;@_x0001__x0001__x0001__x0001__x0001__x0001_.@_x0001__x0001__x0001__x0001__x0001_ÀR@_x0001__x0001__x0001__x0001__x0001_ÀR@_x0001__x0001__x0001__x0001__x0001__x0001_1@_x0001__x0001__x0001__x0001__x0001__x0001__x0014_@_x0001__x0001__x0001__x0001__x0001_ÀR@_x0001__x0001__x0001__x0001__x0001__x0001_2@_x0001__x0002__x0001__x0001__x0001__x0001__x0001__x0001_5@_x0001__x0001__x0001__x0001__x0001_M@_x0001__x0001__x0001__x0001__x0001__x0001_2@_x0001__x0001__x0001__x0001__x0001__x0001_=@_x0001__x0001__x0001__x0001__x0001__x0001_?@_x0001__x0001__x0001__x0001__x0001__x0001__x0008_@_x0001__x0001__x0001__x0001__x0001_ÀR@_x0001__x0001__x0001__x0001__x0001_@@_x0001__x0001__x0001__x0001__x0001_ÀR@_x0001__x0001__x0001__x0001__x0001_ÀR@_x0001__x0001__x0001__x0001__x0001__x0001_$@_x0001__x0001__x0001__x0001__x0001__x0001__x0010_@_x0001__x0001__x0001__x0001__x0001_ÀR@_x0001__x0001__x0001__x0001__x0001_ÀR@_x0001__x0001__x0001__x0001__x0001__x0001__x0001_@_x0001__x0001__x0001__x0001__x0001__x0001_7@_x0001__x0001__x0001__x0001__x0001__x0001_5@_x0001__x0001__x0001__x0001__x0001_O@_x0001__x0001__x0001__x0001__x0001__x0001__x0010_@_x0001__x0001__x0001__x0001__x0001__x0001__x0018_@_x0001__x0001__x0001__x0001__x0001_ÀR@_x0001__x0001__x0001__x0001__x0001__x0001__x0018_@_x0001__x0001__x0001__x0001__x0001_ÀR@_x0001__x0001__x0001__x0001__x0001__x0001_L@_x0001__x0001__x0001__x0001__x0001_H@_x0001__x0001__x0001__x0001__x0001__x0001_4@_x0001__x0001__x0001__x0001__x0001__x0001_2@_x0001__x0001__x0001__x0001__x0001_ÀR@_x0001__x0001__x0001__x0001__x0001_ÀR@_x0001__x0001__x0001__x0001__x0001_ÀR@_x0001__x0001__x0001__x0001__x0001__x0001_7@_x0001__x0001__x0001__x0001__x0001__x0002__x0001__x0001__x0014_@_x0001__x0001__x0001__x0001__x0001__x0001_P@_x0001__x0001__x0001__x0001__x0001_ÀR@_x0001__x0001__x0001__x0001__x0001__x0001_5@_x0001__x0001__x0001__x0001__x0001__x0001_$@_x0001__x0001__x0001__x0001__x0001_ÀR@_x0001__x0001__x0001__x0001__x0001_@P@_x0001__x0001__x0001__x0001__x0001__x0001_:@_x0001__x0001__x0001__x0001__x0001__x0001_"@_x0001__x0001__x0001__x0001__x0001_ÀR@_x0001__x0001__x0001__x0001__x0001_ÀR@_x0001__x0001__x0001__x0001__x0001__x0001_6@_x0001__x0001__x0001__x0001__x0001__x0001_D@_x0001__x0001__x0001__x0001__x0001__x0001_$@_x0001__x0001__x0001__x0001__x0001__x0001_(@_x0001__x0001__x0001__x0001__x0001__x0001__x0014_@_x0001__x0001__x0001__x0001__x0001_ÀR@_x0001__x0001__x0001__x0001__x0001__x0001__x0001_@_x0001__x0001__x0001__x0001__x0001__x0001__x0008_@_x0001__x0001__x0001__x0001__x0001__x0001_=@_x0001__x0001__x0001__x0001__x0001__x0001_?@_x0001__x0001__x0001__x0001__x0001__x0001__x0014_@_x0001__x0001__x0001__x0001__x0001__x0001_.@_x0001__x0001__x0001__x0001__x0001_ÀR@_x0001__x0001__x0001__x0001__x0001__x0001_,@_x0001__x0001__x0001__x0001__x0001__x0001_ð?_x0001__x0001__x0001__x0001__x0001_ÀR@_x0001__x0001__x0001__x0001__x0001__x0001_*@_x0001__x0001__x0001__x0001__x0001_L@_x0001__x0001__x0001__x0001__x0001_G@_x0001__x0001__x0001__x0001__x0001__x0001__x0001_@_x0001__x0001__x0001__x0001__x0001__x0001_ @_x0001__x0002__x0001__x0001__x0001__x0001__x0001__x0001__x0008_@_x0001__x0001__x0001__x0001__x0001_ÀR@_x0001__x0001__x0001__x0001__x0001__x0001_2@_x0001__x0001__x0001__x0001__x0001__x0001_6@_x0001__x0001__x0001__x0001__x0001__x0001_&amp;@_x0001__x0001__x0001__x0001__x0001__x0001_7@_x0001__x0001__x0001__x0001__x0001__x0001_3@_x0001__x0001__x0001__x0001__x0001__x0001_3@_x0001__x0001__x0001__x0001__x0001__x0001_&lt;@_x0001__x0001__x0001__x0001__x0001_ÀR@_x0001__x0001__x0001__x0001__x0001_ÀR@_x0001__x0001__x0001__x0001__x0001__x0001_;@_x0001__x0001__x0001__x0001__x0001__x0001_3@_x0001__x0001__x0001__x0001__x0001_ÀR@_x0001__x0001__x0001__x0001__x0001__x0001_(@_x0001__x0001__x0001__x0001__x0001__x0001_7@_x0001__x0001__x0001__x0001__x0001_ÀR@_x0001__x0001__x0001__x0001__x0001_ÀR@_x0001__x0001__x0001__x0001__x0001_ÀR@_x0001__x0001__x0001__x0001__x0001_ÀR@_x0001__x0001__x0001__x0001__x0001__x0001_P@_x0001__x0001__x0001__x0001__x0001_ÀR@_x0001__x0001__x0001__x0001__x0001_@@_x0001__x0001__x0001__x0001__x0001_ÀR@_x0001__x0001__x0001__x0001__x0001_N@_x0001__x0001__x0001__x0001__x0001_ÀR@_x0001__x0001__x0001__x0001__x0001__x0001_(@_x0001__x0001__x0001__x0001__x0001__x0001_8@_x0001__x0001__x0001__x0001__x0001_ÀR@_x0001__x0001__x0001__x0001__x0001__x0001_L@_x0001__x0001__x0001__x0001__x0001_ÀR@_x0001__x0001__x0001__x0001__x0001__x0002__x0001_ÀR@_x0001__x0001__x0001__x0001__x0001_G@_x0001__x0001__x0001__x0001__x0001_ÀR@_x0001__x0001__x0001__x0001__x0001_ÀR@_x0001__x0001__x0001__x0001__x0001__x0001_&lt;@_x0001__x0001__x0001__x0001__x0001__x0001_0@_x0001__x0001__x0001__x0001__x0001__x0001_@@_x0001__x0001__x0001__x0001__x0001_F@_x0001__x0001__x0001__x0001__x0001_C@_x0001__x0001__x0001__x0001__x0001__x0001_5@_x0001__x0001__x0001__x0001__x0001_E@_x0001__x0001__x0001__x0001__x0001__x0001_4@_x0001__x0001__x0001__x0001__x0001__x0001_C@_x0001__x0001__x0001__x0001__x0001_J@_x0001__x0001__x0001__x0001__x0001__x0001_M@_x0001__x0001__x0001__x0001__x0001__x0001_(@_x0001__x0001__x0001__x0001__x0001__x0001_5@_x0001__x0001__x0001__x0001__x0001__x0001__x0018_@_x0001__x0001__x0001__x0001__x0001__x0001_,@_x0001__x0001__x0001__x0001__x0001__x0001_$@_x0001__x0001__x0001__x0001__x0001__x0001_$@_x0001__x0001__x0001__x0001__x0001__x0001__x001C_@_x0001__x0001__x0001__x0001__x0001__x0001_8@_x0001__x0001__x0001__x0001__x0001__x0001_0@_x0001__x0001__x0001__x0001__x0001__x0001_1@_x0001__x0001__x0001__x0001__x0001__x0001_7@_x0001__x0001__x0001__x0001__x0001_ÀR@_x0001__x0001__x0001__x0001__x0001__x0001_?@_x0001__x0001__x0001__x0001__x0001_ÀR@_x0001__x0001__x0001__x0001__x0001__x0001_ @_x0001__x0001__x0001__x0001__x0001_ÀR@_x0001__x0001__x0001__x0001__x0001__x0001_&amp;@_x0001__x0002__x0001__x0001__x0001__x0001__x0001__x0001_,@_x0001__x0001__x0001__x0001__x0001__x0001_:@_x0001__x0001__x0001__x0001__x0001__x0001_F@_x0001__x0001__x0001__x0001__x0001_E@_x0001__x0001__x0001__x0001__x0001__x0001_8@_x0001__x0001__x0001__x0001__x0001_ÀP@_x0001__x0001__x0001__x0001__x0001__x0001__x0018_@_x0001__x0001__x0001__x0001__x0001_ÀR@_x0001__x0001__x0001__x0001__x0001__x0001_G@_x0001__x0001__x0001__x0001__x0001__x0001_ @_x0001__x0001__x0001__x0001__x0001_P@_x0001__x0001__x0001__x0001__x0001_ÀR@_x0001__x0001__x0001__x0001__x0001_@P@_x0001__x0001__x0001__x0001__x0001_I@_x0001__x0001__x0001__x0001__x0001__x0001__x0008_@_x0001__x0001__x0001__x0001__x0001__x0001_5@_x0001__x0001__x0001__x0001__x0001__x0001_$@_x0001__x0001__x0001__x0001__x0001_C@_x0001__x0001__x0001__x0001__x0001__x0001__x0018_@_x0001__x0001__x0001__x0001__x0001_ÀR@_x0001__x0001__x0001__x0001__x0001__x0001_:@_x0001__x0001__x0001__x0001__x0001_ÀR@_x0001__x0001__x0001__x0001__x0001_ÀR@_x0001__x0001__x0001__x0001__x0001_F@_x0001__x0001__x0001__x0001__x0001__x0001_&amp;@_x0001__x0001__x0001__x0001__x0001_@@_x0001__x0001__x0001__x0001__x0001__x0001_$@_x0001__x0001__x0001__x0001__x0001_ÀR@_x0001__x0001__x0001__x0001__x0001__x0001_8@_x0001__x0001__x0001__x0001__x0001_ÀR@_x0001__x0001__x0001__x0001__x0001__x0001_.@_x0001__x0001__x0001__x0001__x0001__x0002__x0001__x0001_C@_x0001__x0001__x0001__x0001__x0001__x0001__x0001_@_x0001__x0001__x0001__x0001__x0001_ÀR@_x0001__x0001__x0001__x0001__x0001__x0001_:@_x0001__x0001__x0001__x0001__x0001__x0001_F@_x0001__x0001__x0001__x0001__x0001_ÀR@_x0001__x0001__x0001__x0001__x0001__x0001_:@_x0001__x0001__x0001__x0001__x0001_ÀR@_x0001__x0001__x0001__x0001__x0001__x0001_,@_x0001__x0001__x0001__x0001__x0001__x0001_F@_x0001__x0001__x0001__x0001__x0001_ÀR@_x0001__x0001__x0001__x0001__x0001_J@_x0001__x0001__x0001__x0001__x0001_ÀR@_x0001__x0001__x0001__x0001__x0001_B@_x0001__x0001__x0001__x0001__x0001_ÀR@_x0001__x0001__x0001__x0001__x0001__x0001_3@_x0001__x0001__x0001__x0001__x0001__x0001_&gt;@_x0001__x0001__x0001__x0001__x0001_ÀR@_x0001__x0001__x0001__x0001__x0001__x0001_(@_x0001__x0001__x0001__x0001__x0001__x0001_2@_x0001__x0001__x0001__x0001__x0001__x0001_H@_x0001__x0001__x0001__x0001__x0001__x0001_L@_x0001__x0001__x0001__x0001__x0001_ÀR@_x0001__x0001__x0001__x0001__x0001_M@_x0001__x0001__x0001__x0001__x0001__x0001_9@_x0001__x0001__x0001__x0001__x0001_ÀR@_x0001__x0001__x0001__x0001__x0001__x0001__x0008_@_x0001__x0001__x0001__x0001__x0001__x0001__x0008_@_x0001__x0001__x0001__x0001__x0001__x0001_L@_x0001__x0001__x0001__x0001__x0001__x0001_0@_x0001__x0001__x0001__x0001__x0001__x0001__x001C_@_x0001__x0001__x0001__x0001__x0001_ÀR@_x0001__x0002__x0001__x0001__x0001__x0001__x0001__x0001_5@_x0001__x0001__x0001__x0001__x0001_@@_x0001__x0001__x0001__x0001__x0001_ÀR@_x0001__x0001__x0001__x0001__x0001__x0001_2@_x0001__x0001__x0001__x0001__x0001_H@_x0001__x0001__x0001__x0001__x0001_E@_x0001__x0001__x0001__x0001__x0001__x0001_0@_x0001__x0001__x0001__x0001__x0001__x0001_H@_x0001__x0001__x0001__x0001__x0001__x0001_*@_x0001__x0001__x0001__x0001__x0001_I@_x0001__x0001__x0001__x0001__x0001__x0001__x001C_@_x0001__x0001__x0001__x0001__x0001__x0001_*@_x0001__x0001__x0001__x0001__x0001__x0001_?@_x0001__x0001__x0001__x0001__x0001__x0001__x0008_@_x0001__x0001__x0001__x0001__x0001__x0001__x0001_@_x0001__x0001__x0001__x0001__x0001__x0001_A@_x0001__x0001__x0001__x0001__x0001__x0001__x0018_@_x0001__x0001__x0001__x0001__x0001__x0001_(@_x0001__x0001__x0001__x0001__x0001_ÀR@_x0001__x0001__x0001__x0001__x0001_ÀR@_x0001__x0001__x0001__x0001__x0001_ÀR@_x0001__x0001__x0001__x0001__x0001_ÀR@_x0001__x0001__x0001__x0001__x0001__x0001_E@_x0001__x0001__x0001__x0001__x0001_ÀR@_x0001__x0001__x0001__x0001__x0001__x0001_&amp;@_x0001__x0001__x0001__x0001__x0001__x0001_&amp;@_x0001__x0001__x0001__x0001__x0001__x0001_ @_x0001__x0001__x0001__x0001__x0001__x0001_1@_x0001__x0001__x0001__x0001__x0001__x0001_K@_x0001__x0001__x0001__x0001__x0001__x0001_L@_x0001__x0001__x0001__x0001__x0001__x0001_N@_x0001__x0001__x0001__x0001__x0001__x0002__x0001__x0001__x0018_@_x0001__x0001__x0001__x0001__x0001__x0001__x0018_@_x0001__x0001__x0001__x0001__x0001__x0001_*@_x0001__x0001__x0001__x0001__x0001__x0001_*@_x0001__x0001__x0001__x0001__x0001_ÀR@_x0001__x0001__x0001__x0001__x0001__x0001_&lt;@_x0001__x0001__x0001__x0001__x0001_ÀR@_x0001__x0001__x0001__x0001__x0001_K@_x0001__x0001__x0001__x0001__x0001_ÀR@_x0001__x0001__x0001__x0001__x0001_ÀR@_x0001__x0001__x0001__x0001__x0001_ÀR@_x0001__x0001__x0001__x0001__x0001__x0001_.@_x0001__x0001__x0001__x0001__x0001__x0001_5@_x0001__x0001__x0001__x0001__x0001__x0001_1@_x0001__x0001__x0001__x0001__x0001__x0001_@@_x0001__x0001__x0001__x0001__x0001_ÀR@_x0001__x0001__x0001__x0001__x0001_ÀR@_x0001__x0001__x0001__x0001__x0001__x0001_2@_x0001__x0001__x0001__x0001__x0001_L@_x0001__x0001__x0001__x0001__x0001__x0001__x0014_@_x0001__x0001__x0001__x0001__x0001__x0001__x0010_@_x0001__x0001__x0001__x0001__x0001_ÀR@_x0001__x0001__x0001__x0001__x0001__x0001__x001C_@_x0001__x0001__x0001__x0001__x0001_ÀR@_x0001__x0001__x0001__x0001__x0001_ÀR@_x0001__x0001__x0001__x0001__x0001__x0001_?@_x0001__x0001__x0001__x0001__x0001__x0001_1@_x0001__x0001__x0001__x0001__x0001__x0001_*@_x0001__x0001__x0001__x0001__x0001__x0001_F@_x0001__x0001__x0001__x0001__x0001__x0001_N@_x0001__x0001__x0001__x0001__x0001_ÀR@_x0001__x0001__x0001__x0001__x0001__x0001_H@_x0001__x0002__x0001__x0001__x0001__x0001__x0001__x0001_2@_x0001__x0001__x0001__x0001__x0001__x0001_1@_x0001__x0001__x0001__x0001__x0001__x0001__x001C_@_x0001__x0001__x0001__x0001__x0001__x0001_J@_x0001__x0001__x0001__x0001__x0001_F@_x0001__x0001__x0001__x0001__x0001_ÀR@_x0001__x0001__x0001__x0001__x0001__x0001_(@_x0001__x0001__x0001__x0001__x0001__x0001_3@_x0001__x0001__x0001__x0001__x0001__x0001_@@_x0001__x0001__x0001__x0001__x0001_ÀR@_x0001__x0001__x0001__x0001__x0001_ÀR@_x0001__x0001__x0001__x0001__x0001__x0001__x0014_@_x0001__x0001__x0001__x0001__x0001__x0001_0@_x0001__x0001__x0001__x0001__x0001__x0001__x0014_@_x0001__x0001__x0001__x0001__x0001_D@_x0001__x0001__x0001__x0001__x0001__x0001_N@_x0001__x0001__x0001__x0001__x0001__x0001_4@_x0001__x0001__x0001__x0001__x0001_H@_x0001__x0001__x0001__x0001__x0001__x0001__x001C_@_x0001__x0001__x0001__x0001__x0001__x0001__x0008_@_x0001__x0001__x0001__x0001__x0001__x0001_*@_x0001__x0001__x0001__x0001__x0001__x0001__x0008_@_x0001__x0001__x0001__x0001__x0001_ÀR@_x0001__x0001__x0001__x0001__x0001_G@_x0001__x0001__x0001__x0001__x0001__x0001_D@_x0001__x0001__x0001__x0001__x0001__x0001_9@_x0001__x0001__x0001__x0001__x0001__x0001__x0014_@_x0001__x0001__x0001__x0001__x0001_ÀR@_x0001__x0001__x0001__x0001__x0001_ÀR@_x0001__x0001__x0001__x0001__x0001_ÀR@_x0001__x0001__x0001__x0001__x0001__x0001_*@_x0001__x0001__x0001__x0001__x0001__x0002__x0001__x0001_.@_x0001__x0001__x0001__x0001__x0001__x0001_"@_x0001__x0001__x0001__x0001__x0001_ÀR@_x0001__x0001__x0001__x0001__x0001_ÀR@_x0001__x0001__x0001__x0001__x0001_ÀR@_x0001__x0001__x0001__x0001__x0001_G@_x0001__x0001__x0001__x0001__x0001__x0001_3@_x0001__x0001__x0001__x0001__x0001__x0001_ @_x0001__x0001__x0001__x0001__x0001__x0001__x0010_@_x0001__x0001__x0001__x0001__x0001_ÀR@_x0001__x0001__x0001__x0001__x0001__x0001_1@_x0001__x0001__x0001__x0001__x0001__x0001_4@_x0001__x0001__x0001__x0001__x0001_ÀR@_x0001__x0001__x0001__x0001__x0001__x0001__x0014_@_x0001__x0001__x0001__x0001__x0001__x0001_=@_x0001__x0001__x0001__x0001__x0001__x0001_:@_x0001__x0001__x0001__x0001__x0001__x0001_6@_x0001__x0001__x0001__x0001__x0001__x0001_$@_x0001__x0001__x0001__x0001__x0001__x0001_5@_x0001__x0001__x0001__x0001__x0001__x0001__x0010_@_x0001__x0001__x0001__x0001__x0001_L@_x0001__x0001__x0001__x0001__x0001__x0001_4@_x0001__x0001__x0001__x0001__x0001__x0001__x0014_@_x0001__x0001__x0001__x0001__x0001_ÀR@_x0001__x0001__x0001__x0001__x0001__x0001_ @_x0001__x0001__x0001__x0001__x0001_ÀR@_x0001__x0001__x0001__x0001__x0001_L@_x0001__x0001__x0001__x0001__x0001_G@_x0001__x0001__x0001__x0001__x0001__x0001_0@_x0001__x0001__x0001__x0001__x0001_@Q@_x0001__x0001__x0001__x0001__x0001__x0001_@@_x0001__x0001__x0001__x0001__x0001__x0001_(@_x0001__x0002__x0001__x0001__x0001__x0001__x0001__x0001_D@_x0001__x0001__x0001__x0001__x0001__x0001_J@_x0001__x0001__x0001__x0001__x0001__x0001_P@_x0001__x0001__x0001__x0001__x0001_ÀR@_x0001__x0001__x0001__x0001__x0001__x0001__x0010_@_x0001__x0001__x0001__x0001__x0001__x0001_I@_x0001__x0001__x0001__x0001__x0001_ÀR@_x0001__x0001__x0001__x0001__x0001__x0001_0@_x0001__x0001__x0001__x0001__x0001__x0001_0@_x0001__x0001__x0001__x0001__x0001_ÀR@_x0001__x0001__x0001__x0001__x0001__x0001__x0014_@_x0001__x0001__x0001__x0001__x0001__x0001_:@_x0001__x0001__x0001__x0001__x0001__x0001_,@_x0001__x0001__x0001__x0001__x0001__x0001__x0008_@_x0001__x0001__x0001__x0001__x0001__x0001_*@_x0001__x0001__x0001__x0001__x0001_ÀR@_x0001__x0001__x0001__x0001__x0001__x0001_I@_x0001__x0001__x0001__x0001__x0001_ÀR@_x0001__x0001__x0001__x0001__x0001_ÀR@_x0001__x0001__x0001__x0001__x0001__x0001_A@_x0001__x0001__x0001__x0001__x0001__x0001_0@_x0001__x0001__x0001__x0001__x0001__x0001_6@_x0001__x0001__x0001__x0001__x0001_ÀR@_x0001__x0001__x0001__x0001__x0001_ÀR@_x0001__x0001__x0001__x0001__x0001__x0001_;@_x0001__x0001__x0001__x0001__x0001_ÀR@_x0001__x0001__x0001__x0001__x0001__x0001__x0014_@_x0001__x0001__x0001__x0001__x0001_ÀR@_x0001__x0001__x0001__x0001__x0001__x0001_ð?_x0001__x0001__x0001__x0001__x0001__x0001_4@_x0001__x0001__x0001__x0001__x0001__x0001__x0010_@_x0001__x0001__x0001__x0001__x0001__x0002__x0001__x0001__x0014_@_x0001__x0001__x0001__x0001__x0001_H@_x0001__x0001__x0001__x0001__x0001__x0001_;@_x0001__x0001__x0001__x0001__x0001__x0001__x0018_@_x0001__x0001__x0001__x0001__x0001__x0001__x001C_@_x0001__x0001__x0001__x0001__x0001_N@_x0001__x0001__x0001__x0001__x0001__x0001_N@_x0001__x0001__x0001__x0001__x0001_ÀR@_x0001__x0001__x0001__x0001__x0001__x0001_8@_x0001__x0001__x0001__x0001__x0001__x0001_O@_x0001__x0001__x0001__x0001__x0001__x0001_.@_x0001__x0001__x0001__x0001__x0001__x0001_3@_x0001__x0001__x0001__x0001__x0001__x0001_*@_x0001__x0001__x0001__x0001__x0001__x0001_8@_x0001__x0001__x0001__x0001__x0001__x0001_2@_x0001__x0001__x0001__x0001__x0001__x0001_9@_x0001__x0001__x0001__x0001__x0001_P@_x0001__x0001__x0001__x0001__x0001_ÀR@_x0001__x0001__x0001__x0001__x0001__x0001_5@_x0001__x0001__x0001__x0001__x0001__x0001_E@_x0001__x0001__x0001__x0001__x0001__x0001__x0014_@_x0001__x0001__x0001__x0001__x0001__x0001_1@_x0001__x0001__x0001__x0001__x0001__x0001_1@_x0001__x0001__x0001__x0001__x0001__x0001_5@_x0001__x0001__x0001__x0001__x0001__x0001_G@_x0001__x0001__x0001__x0001__x0001__x0001_@@_x0001__x0001__x0001__x0001__x0001__x0001_E@_x0001__x0001__x0001__x0001__x0001__x0001__x0001_@_x0001__x0001__x0001__x0001__x0001_ÀR@_x0001__x0001__x0001__x0001__x0001_ÀR@_x0001__x0001__x0001__x0001__x0001__x0001_2@_x0001__x0001__x0001__x0001__x0001_ÀR@_x0001__x0002__x0001__x0001__x0001__x0001__x0001__x0001_ @_x0001__x0001__x0001__x0001__x0001_ÀR@_x0001__x0001__x0001__x0001__x0001_J@_x0001__x0001__x0001__x0001__x0001__x0001_Q@_x0001__x0001__x0001__x0001__x0001_J@_x0001__x0001__x0001__x0001__x0001__x0001_E@_x0001__x0001__x0001__x0001__x0001__x0001__x0014_@_x0001__x0001__x0001__x0001__x0001__x0001__x0008_@_x0001__x0001__x0001__x0001__x0001__x0001_2@_x0001__x0001__x0001__x0001__x0001_ÀR@_x0001__x0001__x0001__x0001__x0001__x0001__x0018_@_x0001__x0001__x0001__x0001__x0001__x0001_5@_x0001__x0001__x0001__x0001__x0001__x0001_:@_x0001__x0001__x0001__x0001__x0001__x0001__x0001_@_x0001__x0001__x0001__x0001__x0001_ÀR@_x0001__x0001__x0001__x0001__x0001_ÀR@_x0001__x0001__x0001__x0001__x0001__x0001_:@_x0001__x0001__x0001__x0001__x0001__x0001_G@_x0001__x0001__x0001__x0001__x0001__x0001_ð?_x0001__x0001__x0001__x0001__x0001__x0001_;@_x0001__x0001__x0001__x0001__x0001__x0001__x0001_@_x0001__x0001__x0001__x0001__x0001_D@_x0001__x0001__x0001__x0001__x0001__x0001_4@_x0001__x0001__x0001__x0001__x0001_ÀR@_x0001__x0001__x0001__x0001__x0001_ÀR@_x0001__x0001__x0001__x0001__x0001__x0001__x0018_@_x0001__x0001__x0001__x0001__x0001_ÀR@_x0001__x0001__x0001__x0001__x0001__x0001__x0014_@_x0001__x0001__x0001__x0001__x0001__x0001_*@_x0001__x0001__x0001__x0001__x0001__x0001_$@_x0001__x0001__x0001__x0001__x0001__x0001__x0018_@_x0001__x0001__x0001__x0001__x0001__x0002__x0001__x0001_9@_x0001__x0001__x0001__x0001__x0001_E@_x0001__x0001__x0001__x0001__x0001_L@_x0001__x0001__x0001__x0001__x0001__x0001_0@_x0001__x0001__x0001__x0001__x0001__x0001__x0010_@_x0001__x0001__x0001__x0001__x0001__x0001_.@_x0001__x0001__x0001__x0001__x0001__x0001__x0001_@_x0001__x0001__x0001__x0001__x0001__x0001_7@_x0001__x0001__x0001__x0001__x0001__x0001_3@_x0001__x0001__x0001__x0001__x0001__x0001_&gt;@_x0001__x0001__x0001__x0001__x0001__x0001__x0018_@_x0001__x0001__x0001__x0001__x0001__x0001_4@_x0001__x0001__x0001__x0001__x0001__x0001__x0010_@_x0001__x0001__x0001__x0001__x0001__x0001_4@_x0001__x0001__x0001__x0001__x0001__x0001__x0008_@_x0001__x0001__x0001__x0001__x0001_ÀR@_x0001__x0001__x0001__x0001__x0001__x0001_2@_x0001__x0001__x0001__x0001__x0001_ÀR@_x0001__x0001__x0001__x0001__x0001__x0001_Q@_x0001__x0001__x0001__x0001__x0001__x0001_&amp;@_x0001__x0001__x0001__x0001__x0001__x0001_ @_x0001__x0001__x0001__x0001__x0001_@@_x0001__x0001__x0001__x0001__x0001_H@_x0001__x0001__x0001__x0001__x0001_ÀR@_x0001__x0001__x0001__x0001__x0001__x0001__x0008_@_x0001__x0001__x0001__x0001__x0001__x0001_G@_x0001__x0001__x0001__x0001__x0001__x0001_,@_x0001__x0001__x0001__x0001__x0001_ÀR@_x0001__x0001__x0001__x0001__x0001__x0001_D@_x0001__x0001__x0001__x0001__x0001_ÀR@_x0001__x0001__x0001__x0001__x0001__x0001_1@_x0001__x0001__x0001__x0001__x0001__x0001_2@_x0001__x0002__x0001__x0001__x0001__x0001__x0001__x0001_"@_x0001__x0001__x0001__x0001__x0001__x0001_4@_x0001__x0001__x0001__x0001__x0001__x0001_ @_x0001__x0001__x0001__x0001__x0001_ÀR@_x0001__x0001__x0001__x0001__x0001_ÀR@_x0001__x0001__x0001__x0001__x0001__x0001__x001C_@_x0001__x0001__x0001__x0001__x0001__x0001__x0010_@_x0001__x0001__x0001__x0001__x0001_K@_x0001__x0001__x0001__x0001__x0001__x0001_8@_x0001__x0001__x0001__x0001__x0001_ÀR@_x0001__x0001__x0001__x0001__x0001_ÀR@_x0001__x0001__x0001__x0001__x0001_ÀR@_x0001__x0001__x0001__x0001__x0001_ÀR@_x0001__x0001__x0001__x0001__x0001_ÀR@_x0001__x0001__x0001__x0001__x0001__x0001_(@_x0001__x0001__x0001__x0001__x0001__x0001_:@_x0001__x0001__x0001__x0001__x0001_ÀR@_x0001__x0001__x0001__x0001__x0001__x0001__x0018_@_x0001__x0001__x0001__x0001__x0001_ÀR@_x0001__x0001__x0001__x0001__x0001__x0001_9@_x0001__x0001__x0001__x0001__x0001_N@_x0001__x0001__x0001__x0001__x0001__x0001_7@_x0001__x0001__x0001__x0001__x0001_ÀR@_x0001__x0001__x0001__x0001__x0001__x0001_9@_x0001__x0001__x0001__x0001__x0001_ÀR@_x0001__x0001__x0001__x0001__x0001__x0001_A@_x0001__x0001__x0001__x0001__x0001__x0001_"@_x0001__x0001__x0001__x0001__x0001__x0001_:@_x0001__x0001__x0001__x0001__x0001_@@_x0001__x0001__x0001__x0001__x0001_ÀR@_x0001__x0001__x0001__x0001__x0001_ÀR@_x0001__x0001__x0001__x0001__x0001__x0002__x0001_@@_x0001__x0001__x0001__x0001__x0001__x0001_"@_x0001__x0001__x0001__x0001__x0001_ÀR@_x0001__x0001__x0001__x0001__x0001__x0001_4@_x0001__x0001__x0001__x0001__x0001__x0001_&gt;@_x0001__x0001__x0001__x0001__x0001_ÀR@_x0001__x0001__x0001__x0001__x0001_L@_x0001__x0001__x0001__x0001__x0001__x0001_*@_x0001__x0001__x0001__x0001__x0001_F@_x0001__x0001__x0001__x0001__x0001_ÀR@_x0001__x0001__x0001__x0001__x0001__x0001_&lt;@_x0001__x0001__x0001__x0001__x0001__x0001_(@_x0001__x0001__x0001__x0001__x0001__x0001_E@_x0001__x0001__x0001__x0001__x0001__x0001_C@_x0001__x0001__x0001__x0001__x0001_E@_x0001__x0001__x0001__x0001__x0001_ÀR@_x0001__x0001__x0001__x0001__x0001_@@_x0001__x0001__x0001__x0001__x0001__x0001_&gt;@_x0001__x0001__x0001__x0001__x0001__x0001_2@_x0001__x0001__x0001__x0001__x0001__x0001_A@_x0001__x0001__x0001__x0001__x0001__x0001_8@_x0001__x0001__x0001__x0001__x0001__x0001_ @_x0001__x0001__x0001__x0001__x0001_D@_x0001__x0001__x0001__x0001__x0001__x0001__x0001_@_x0001__x0001__x0001__x0001__x0001_ÀR@_x0001__x0001__x0001__x0001__x0001__x0001_ @_x0001__x0001__x0001__x0001__x0001_ÀR@_x0001__x0001__x0001__x0001__x0001__x0001_2@_x0001__x0001__x0001__x0001__x0001_ÀR@_x0001__x0001__x0001__x0001__x0001_ÀR@_x0001__x0001__x0001__x0001__x0001_ÀR@_x0001__x0001__x0001__x0001__x0001_ÀR@_x0001__x0002__x0001__x0001__x0001__x0001__x0001__x0001__x0010_@_x0001__x0001__x0001__x0001__x0001__x0001_7@_x0001__x0001__x0001__x0001__x0001_ÀR@_x0001__x0001__x0001__x0001__x0001__x0001__x0008_@_x0001__x0001__x0001__x0001__x0001_J@_x0001__x0001__x0001__x0001__x0001__x0001_(@_x0001__x0001__x0001__x0001__x0001__x0001_1@_x0001__x0001__x0001__x0001__x0001_ÀR@_x0001__x0001__x0001__x0001__x0001__x0001__x0001_@_x0001__x0001__x0001__x0001__x0001_ÀR@_x0001__x0001__x0001__x0001__x0001_ÀR@_x0001__x0001__x0001__x0001__x0001__x0001_$@_x0001__x0001__x0001__x0001__x0001__x0001__x0014_@_x0001__x0001__x0001__x0001__x0001__x0001_F@_x0001__x0001__x0001__x0001__x0001_ÀR@_x0001__x0001__x0001__x0001__x0001_ÀR@_x0001__x0001__x0001__x0001__x0001__x0001__x0008_@_x0001__x0001__x0001__x0001__x0001__x0001_2@_x0001__x0001__x0001__x0001__x0001__x0001_C@_x0001__x0001__x0001__x0001__x0001__x0001__x001C_@_x0001__x0001__x0001__x0001__x0001__x0001_"@_x0001__x0001__x0001__x0001__x0001__x0001__x0014_@_x0001__x0001__x0001__x0001__x0001__x0001__x0010_@_x0001__x0001__x0001__x0001__x0001_G@_x0001__x0001__x0001__x0001__x0001__x0001_1@_x0001__x0001__x0001__x0001__x0001__x0001__x0008_@_x0001__x0001__x0001__x0001__x0001__x0001_*@_x0001__x0001__x0001__x0001__x0001__x0001_D@_x0001__x0001__x0001__x0001__x0001_C@_x0001__x0001__x0001__x0001__x0001__x0001_,@_x0001__x0001__x0001__x0001__x0001_M@_x0001__x0001__x0001__x0001__x0001__x0002__x0001__x0001_2@_x0001__x0001__x0001__x0001__x0001__x0001_7@_x0001__x0001__x0001__x0001__x0001_ÀR@_x0001__x0001__x0001__x0001__x0001__x0001__x0014_@_x0001__x0001__x0001__x0001__x0001__x0001_8@_x0001__x0001__x0001__x0001__x0001__x0001_8@_x0001__x0001__x0001__x0001__x0001__x0001_8@_x0001__x0001__x0001__x0001__x0001_ÀR@_x0001__x0001__x0001__x0001__x0001__x0001_7@_x0001__x0001__x0001__x0001__x0001_ÀR@_x0001__x0001__x0001__x0001__x0001_ÀR@_x0001__x0001__x0001__x0001__x0001_ÀR@_x0001__x0001__x0001__x0001__x0001__x0001_0@_x0001__x0001__x0001__x0001__x0001__x0001_3@_x0001__x0001__x0001__x0001__x0001_I@_x0001__x0001__x0001__x0001__x0001__x0001_(@_x0001__x0001__x0001__x0001__x0001__x0001_&amp;@_x0001__x0001__x0001__x0001__x0001__x0001_4@_x0001__x0001__x0001__x0001__x0001_L@_x0001__x0001__x0001__x0001__x0001__x0001_7@_x0001__x0001__x0001__x0001__x0001__x0001_"@_x0001__x0001__x0001__x0001__x0001__x0001_&gt;@_x0001__x0001__x0001__x0001__x0001_ÀR@_x0001__x0001__x0001__x0001__x0001_ÀR@_x0001__x0001__x0001__x0001__x0001__x0001_(@_x0001__x0001__x0001__x0001__x0001__x0001_3@_x0001__x0001__x0001__x0001__x0001_ÀR@_x0001__x0001__x0001__x0001__x0001__x0001_,@_x0001__x0001__x0001__x0001__x0001__x0001_3@_x0001__x0001__x0001__x0001__x0001_ÀR@_x0001__x0001__x0001__x0001__x0001_L@_x0001__x0001__x0001__x0001__x0001__x0001_H@_x0001__x0002__x0001__x0001__x0001__x0001__x0001__x0001_&amp;@_x0001__x0001__x0001__x0001__x0001__x0001__x0001_@_x0001__x0001__x0001__x0001__x0001__x0001_ @_x0001__x0001__x0001__x0001__x0001__x0001_.@_x0001__x0001__x0001__x0001__x0001__x0001__x0008_@_x0001__x0001__x0001__x0001__x0001_ÀP@_x0001__x0001__x0001__x0001__x0001__x0001_;@_x0001__x0001__x0001__x0001__x0001__x0001_3@_x0001__x0001__x0001__x0001__x0001_ÀR@_x0001__x0001__x0001__x0001__x0001__x0001_3@_x0001__x0001__x0001__x0001__x0001__x0001_&amp;@_x0001__x0001__x0001__x0001__x0001__x0001_4@_x0001__x0001__x0001__x0001__x0001__x0001__x0008_@_x0001__x0001__x0001__x0001__x0001__x0001_5@_x0001__x0001__x0001__x0001__x0001__x0001_;@_x0001__x0001__x0001__x0001__x0001_ÀR@_x0001__x0001__x0001__x0001__x0001_ÀR@_x0001__x0001__x0001__x0001__x0001__x0001_1@_x0001__x0001__x0001__x0001__x0001__x0001_"@_x0001__x0001__x0001__x0001__x0001__x0001_&gt;@_x0001__x0001__x0001__x0001__x0001_L@_x0001__x0001__x0001__x0001__x0001__x0001_A@_x0001__x0001__x0001__x0001__x0001__x0001_&gt;@_x0001__x0001__x0001__x0001__x0001__x0001__x0014_@_x0001__x0001__x0001__x0001__x0001__x0001_"@_x0001__x0001__x0001__x0001__x0001__x0001_4@_x0001__x0001__x0001__x0001__x0001__x0001_ @_x0001__x0001__x0001__x0001__x0001_ÀP@_x0001__x0001__x0001__x0001__x0001_G@_x0001__x0001__x0001__x0001__x0001__x0001_,@_x0001__x0001__x0001__x0001__x0001__x0001_?@_x0001__x0001__x0001__x0001__x0001__x0002__x0001__x0001__x0008_@_x0001__x0001__x0001__x0001__x0001_F@_x0001__x0001__x0001__x0001__x0001__x0001_J@_x0001__x0001__x0001__x0001__x0001_ÀR@_x0001__x0001__x0001__x0001__x0001_ÀR@_x0001__x0001__x0001__x0001__x0001__x0001_1@_x0001__x0001__x0001__x0001__x0001__x0001__x0014_@_x0001__x0001__x0001__x0001__x0001__x0001_*@_x0001__x0001__x0001__x0001__x0001_E@_x0001__x0001__x0001__x0001__x0001__x0001_=@_x0001__x0001__x0001__x0001__x0001__x0001__x0008_@_x0001__x0001__x0001__x0001__x0001_ÀR@_x0001__x0001__x0001__x0001__x0001_@P@_x0001__x0001__x0001__x0001__x0001__x0001_D@_x0001__x0001__x0001__x0001__x0001__x0001_ @_x0001__x0001__x0001__x0001__x0001__x0001_:@_x0001__x0001__x0001__x0001__x0001__x0001__x0014_@_x0001__x0001__x0001__x0001__x0001__x0001_1@_x0001__x0001__x0001__x0001__x0001_ÀR@_x0001__x0001__x0001__x0001__x0001__x0001_1@_x0001__x0001__x0001__x0001__x0001__x0001__x0010_@_x0001__x0001__x0001__x0001__x0001_ÀR@_x0001__x0001__x0001__x0001__x0001_C@_x0001__x0001__x0001__x0001__x0001__x0001_1@_x0001__x0001__x0001__x0001__x0001_M@_x0001__x0001__x0001__x0001__x0001_ÀR@_x0001__x0001__x0001__x0001__x0001__x0001_0@_x0001__x0001__x0001__x0001__x0001_D@_x0001__x0001__x0001__x0001__x0001_ÀR@_x0001__x0001__x0001__x0001__x0001__x0001_&amp;@_x0001__x0001__x0001__x0001__x0001__x0001_=@_x0001__x0001__x0001__x0001__x0001_ÀR@_x0001__x0002__x0001__x0001__x0001__x0001__x0001__x0001__x0010_@_x0001__x0001__x0001__x0001__x0001__x0001__x0001_@_x0001__x0001__x0001__x0001__x0001__x0001__x0008_@_x0001__x0001__x0001__x0001__x0001_O@_x0001__x0001__x0001__x0001__x0001__x0001_1@_x0001__x0001__x0001__x0001__x0001_ÀR@_x0001__x0001__x0001__x0001__x0001__x0001__x0008_@_x0001__x0001__x0001__x0001__x0001_ÀR@_x0001__x0001__x0001__x0001__x0001__x0001_5@_x0001__x0001__x0001__x0001__x0001__x0001_ @_x0001__x0001__x0001__x0001__x0001_ÀR@_x0001__x0001__x0001__x0001__x0001__x0001_$@_x0001__x0001__x0001__x0001__x0001_@P@_x0001__x0001__x0001__x0001__x0001__x0001__x0018_@_x0001__x0001__x0001__x0001__x0001__x0001_&amp;@_x0001__x0001__x0001__x0001__x0001_ÀR@_x0001__x0001__x0001__x0001__x0001__x0001_0@_x0001__x0001__x0001__x0001__x0001_ÀR@_x0001__x0001__x0001__x0001__x0001__x0001__x0010_@_x0001__x0001__x0001__x0001__x0001__x0001__x0001_@_x0001__x0001__x0001__x0001__x0001_ÀR@_x0001__x0001__x0001__x0001__x0001__x0001_=@_x0001__x0001__x0001__x0001__x0001_ÀR@_x0001__x0001__x0001__x0001__x0001_ÀR@_x0001__x0001__x0001__x0001__x0001__x0001_@@_x0001__x0001__x0001__x0001__x0001_K@_x0001__x0001__x0001__x0001__x0001__x0001__x0018_@_x0001__x0001__x0001__x0001__x0001_@P@_x0001__x0001__x0001__x0001__x0001_ÀR@_x0001__x0001__x0001__x0001__x0001_ÀR@_x0001__x0001__x0001__x0001__x0001__x0001_4@_x0001__x0001__x0001__x0001__x0001__x0002__x0001_ÀR@_x0001__x0001__x0001__x0001__x0001_ÀR@_x0001__x0001__x0001__x0001__x0001__x0001_"@_x0001__x0001__x0001__x0001__x0001__x0001_J@_x0001__x0001__x0001__x0001__x0001__x0001_8@_x0001__x0001__x0001__x0001__x0001__x0001_1@_x0001__x0001__x0001__x0001__x0001__x0001_.@_x0001__x0001__x0001__x0001__x0001_ÀR@_x0001__x0001__x0001__x0001__x0001__x0001_.@_x0001__x0001__x0001__x0001__x0001__x0001__x0018_@_x0001__x0001__x0001__x0001__x0001__x0001_8@_x0001__x0001__x0001__x0001__x0001__x0001_&amp;@_x0001__x0001__x0001__x0001__x0001__x0001__x0001_@_x0001__x0001__x0001__x0001__x0001__x0001_0@_x0001__x0001__x0001__x0001__x0001_C@_x0001__x0001__x0001__x0001__x0001__x0001__x0014_@_x0001__x0001__x0001__x0001__x0001__x0001_H@_x0001__x0001__x0001__x0001__x0001__x0001__x001C_@_x0001__x0001__x0001__x0001__x0001__x0001_:@_x0001__x0001__x0001__x0001__x0001__x0001_1@_x0001__x0001__x0001__x0001__x0001__x0001__x0008_@_x0001__x0001__x0001__x0001__x0001__x0001__x0018_@_x0001__x0001__x0001__x0001__x0001_M@_x0001__x0001__x0001__x0001__x0001__x0001__x0018_@_x0001__x0001__x0001__x0001__x0001__x0001__x0008_@_x0001__x0001__x0001__x0001__x0001__x0001__x0008_@_x0001__x0001__x0001__x0001__x0001__x0001_ @_x0001__x0001__x0001__x0001__x0001__x0001_(@_x0001__x0001__x0001__x0001__x0001__x0001__x0010_@_x0001__x0001__x0001__x0001__x0001__x0001_;@_x0001__x0001__x0001__x0001__x0001__x0001_J@_x0001__x0001__x0001__x0001__x0001_ÀR@_x0001__x0002__x0001__x0001__x0001__x0001__x0001__x0001_H@_x0001__x0001__x0001__x0001__x0001__x0001__x001C_@_x0001__x0001__x0001__x0001__x0001__x0001__x001C_@_x0001__x0001__x0001__x0001__x0001__x0001_8@_x0001__x0001__x0001__x0001__x0001__x0001_5@_x0001__x0001__x0001__x0001__x0001__x0001_8@_x0001__x0001__x0001__x0001__x0001__x0001_&amp;@_x0001__x0001__x0001__x0001__x0001__x0001__x0018_@_x0001__x0001__x0001__x0001__x0001_@@_x0001__x0001__x0001__x0001__x0001__x0001_2@_x0001__x0001__x0001__x0001__x0001_I@_x0001__x0001__x0001__x0001__x0001__x0001_.@_x0001__x0001__x0001__x0001__x0001_ÀR@_x0001__x0001__x0001__x0001__x0001_P@_x0001__x0001__x0001__x0001__x0001__x0001_$@_x0001__x0001__x0001__x0001__x0001__x0001_,@_x0001__x0001__x0001__x0001__x0001__x0001__x001C_@_x0001__x0001__x0001__x0001__x0001_ÀR@_x0001__x0001__x0001__x0001__x0001__x0001_ @_x0001__x0001__x0001__x0001__x0001__x0001_=@_x0001__x0001__x0001__x0001__x0001_ÀR@_x0001__x0001__x0001__x0001__x0001__x0001_J@_x0001__x0001__x0001__x0001__x0001__x0001_*@_x0001__x0001__x0001__x0001__x0001_@@_x0001__x0001__x0001__x0001__x0001__x0001_H@_x0001__x0001__x0001__x0001__x0001_ÀR@_x0001__x0001__x0001__x0001__x0001_ÀR@_x0001__x0001__x0001__x0001__x0001__x0001_ @_x0001__x0001__x0001__x0001__x0001__x0001_ @_x0001__x0001__x0001__x0001__x0001__x0001__x0018_@_x0001__x0001__x0001__x0001__x0001__x0001_I@_x0001__x0001__x0001__x0001__x0001__x0002__x0001__x0001__x0001_@_x0001__x0001__x0001__x0001__x0001__x0001_8@_x0001__x0001__x0001__x0001__x0001__x0001_6@_x0001__x0001__x0001__x0001__x0001__x0001_3@_x0001__x0001__x0001__x0001__x0001_ÀR@_x0001__x0001__x0001__x0001__x0001_ÀR@_x0001__x0001__x0001__x0001__x0001_ÀR@_x0001__x0001__x0001__x0001__x0001_ÀR@_x0001__x0001__x0001__x0001__x0001__x0001_$@_x0001__x0001__x0001__x0001__x0001__x0001_3@_x0001__x0001__x0001__x0001__x0001__x0001_&amp;@_x0001__x0001__x0001__x0001__x0001__x0001_?@_x0001__x0001__x0001__x0001__x0001__x0001_&lt;@_x0001__x0001__x0001__x0001__x0001__x0001__x0008_@_x0001__x0001__x0001__x0001__x0001_ÀR@_x0001__x0001__x0001__x0001__x0001_ÀR@_x0001__x0001__x0001__x0001__x0001__x0001_D@_x0001__x0001__x0001__x0001__x0001__x0001_,@_x0001__x0001__x0001__x0001__x0001_ÀR@_x0001__x0001__x0001__x0001__x0001_ÀR@_x0001__x0001__x0001__x0001__x0001_ÀR@_x0001__x0001__x0001__x0001__x0001__x0001_,@_x0001__x0001__x0001__x0001__x0001__x0001__x0018_@_x0001__x0001__x0001__x0001__x0001_ÀR@_x0001__x0001__x0001__x0001__x0001__x0001_D@_x0001__x0001__x0001__x0001__x0001__x0001_4@_x0001__x0001__x0001__x0001__x0001__x0001_ð?_x0001__x0001__x0001__x0001__x0001_ÀR@_x0001__x0001__x0001__x0001__x0001__x0001_&amp;@_x0001__x0001__x0001__x0001__x0001__x0001_*@_x0001__x0001__x0001__x0001__x0001__x0001_2@_x0001__x0001__x0001__x0001__x0001_ÀR@_x0001__x0002__x0001__x0001__x0001__x0001__x0001__x0001_&amp;@_x0001__x0001__x0001__x0001__x0001__x0001__x0014_@_x0001__x0001__x0001__x0001__x0001_H@_x0001__x0001__x0001__x0001__x0001_ÀR@_x0001__x0001__x0001__x0001__x0001_ÀR@_x0001__x0001__x0001__x0001__x0001_ÀR@_x0001__x0001__x0001__x0001__x0001_L@_x0001__x0001__x0001__x0001__x0001__x0001_Q@_x0001__x0001__x0001__x0001__x0001_ÀR@_x0001__x0001__x0001__x0001__x0001_ÀR@_x0001__x0001__x0001__x0001__x0001_ÀR@_x0001__x0001__x0001__x0001__x0001_J@_x0001__x0001__x0001__x0001__x0001__x0001__x0018_@_x0001__x0001__x0001__x0001__x0001_ÀR@_x0001__x0001__x0001__x0001__x0001__x0001_9@_x0001__x0001__x0001__x0001__x0001_ÀR@_x0001__x0001__x0001__x0001__x0001__x0001_9@_x0001__x0001__x0001__x0001__x0001_I@_x0001__x0001__x0001__x0001__x0001__x0001__x0001_@_x0001__x0001__x0001__x0001__x0001_I@_x0001__x0001__x0001__x0001__x0001_ÀR@_x0001__x0001__x0001__x0001__x0001__x0001__x0001_@_x0001__x0001__x0001__x0001__x0001_ÀR@_x0001__x0001__x0001__x0001__x0001__x0001_8@_x0001__x0001__x0001__x0001__x0001_ÀR@_x0001__x0001__x0001__x0001__x0001_F@_x0001__x0001__x0001__x0001__x0001_ÀR@_x0001__x0001__x0001__x0001__x0001__x0001_7@_x0001__x0001__x0001__x0001__x0001__x0001__x0001_@_x0001__x0001__x0001__x0001__x0001__x0001_ @_x0001__x0001__x0001__x0001__x0001__x0001__x0018_@_x0001__x0001__x0001__x0001__x0001__x0002__x0001__x0001__x001C_@_x0001__x0001__x0001__x0001__x0001_C@_x0001__x0001__x0001__x0001__x0001__x0001_=@_x0001__x0001__x0001__x0001__x0001__x0001__x0001_@_x0001__x0001__x0001__x0001__x0001__x0001_&lt;@_x0001__x0001__x0001__x0001__x0001__x0001_H@_x0001__x0001__x0001__x0001__x0001__x0001_J@_x0001__x0001__x0001__x0001__x0001__x0001__x0014_@_x0001__x0001__x0001__x0001__x0001__x0001_=@_x0001__x0001__x0001__x0001__x0001__x0001_&amp;@_x0001__x0001__x0001__x0001__x0001_ÀR@_x0001__x0001__x0001__x0001__x0001__x0001__x001C_@_x0001__x0001__x0001__x0001__x0001_ÀR@_x0001__x0001__x0001__x0001__x0001__x0001_(@_x0001__x0001__x0001__x0001__x0001__x0001_$@_x0001__x0001__x0001__x0001__x0001__x0001__x001C_@_x0001__x0001__x0001__x0001__x0001__x0001_"@_x0001__x0001__x0001__x0001__x0001__x0001_(@_x0001__x0001__x0001__x0001__x0001_ÀR@_x0001__x0001__x0001__x0001__x0001_E@_x0001__x0001__x0001__x0001__x0001__x0001__x0010_@_x0001__x0001__x0001__x0001__x0001__x0001_(@_x0001__x0001__x0001__x0001__x0001__x0001_6@_x0001__x0001__x0001__x0001__x0001__x0001_.@_x0001__x0001__x0001__x0001__x0001_ÀR@_x0001__x0001__x0001__x0001__x0001_ÀR@_x0001__x0001__x0001__x0001__x0001__x0001__x0018_@_x0001__x0001__x0001__x0001__x0001__x0001_$@_x0001__x0001__x0001__x0001__x0001__x0001_=@_x0001__x0001__x0001__x0001__x0001__x0001_5@_x0001__x0001__x0001__x0001__x0001__x0001_I@_x0001__x0001__x0001__x0001__x0001_ÀR@_x0001__x0002__x0001__x0001__x0001__x0001__x0001_ÀR@_x0001__x0001__x0001__x0001__x0001__x0001_,@_x0001__x0001__x0001__x0001__x0001__x0001_L@_x0001__x0001__x0001__x0001__x0001_ÀR@_x0001__x0001__x0001__x0001__x0001__x0001__x0018_@_x0001__x0001__x0001__x0001__x0001_ÀR@_x0001__x0001__x0001__x0001__x0001__x0001_O@_x0001__x0001__x0001__x0001__x0001_L@_x0001__x0001__x0001__x0001__x0001_ÀR@_x0001__x0001__x0001__x0001__x0001__x0001__x0018_@_x0001__x0001__x0001__x0001__x0001__x0001__x0008_@_x0001__x0001__x0001__x0001__x0001__x0001_7@_x0001__x0001__x0001__x0001__x0001_ÀR@_x0001__x0001__x0001__x0001__x0001_ÀR@_x0001__x0001__x0001__x0001__x0001__x0001__x0018_@_x0001__x0001__x0001__x0001__x0001__x0001_A@_x0001__x0001__x0001__x0001__x0001__x0001_?@_x0001__x0001__x0001__x0001__x0001_ÀR@_x0001__x0001__x0001__x0001__x0001__x0001_H@_x0001__x0001__x0001__x0001__x0001_ÀR@_x0001__x0001__x0001__x0001__x0001_ÀR@_x0001__x0001__x0001__x0001__x0001_ÀR@_x0001__x0001__x0001__x0001__x0001__x0001_;@_x0001__x0001__x0001__x0001__x0001_M@_x0001__x0001__x0001__x0001__x0001__x0001_A@_x0001__x0001__x0001__x0001__x0001__x0001_6@_x0001__x0001__x0001__x0001__x0001__x0001__x0001_@_x0001__x0001__x0001__x0001__x0001_@@_x0001__x0001__x0001__x0001__x0001__x0001__x0001_@_x0001__x0001__x0001__x0001__x0001_ÀR@_x0001__x0001__x0001__x0001__x0001_ÀR@_x0001__x0001__x0001__x0001__x0001__x0002__x0001_ÀR@_x0001__x0001__x0001__x0001__x0001__x0001_7@_x0001__x0001__x0001__x0001__x0001_ÀR@_x0001__x0001__x0001__x0001__x0001__x0001_9@_x0001__x0001__x0001__x0001__x0001_ÀR@_x0001__x0001__x0001__x0001__x0001__x0001_"@_x0001__x0001__x0001__x0001__x0001_K@_x0001__x0001__x0001__x0001__x0001_ÀR@_x0001__x0001__x0001__x0001__x0001_ÀR@_x0001__x0001__x0001__x0001__x0001__x0001__x0010_@_x0001__x0001__x0001__x0001__x0001__x0001_7@_x0001__x0001__x0001__x0001__x0001_R@_x0001__x0001__x0001__x0001__x0001__x0001__x0008_@_x0001__x0001__x0001__x0001__x0001_ÀR@_x0001__x0001__x0001__x0001__x0001__x0001_3@_x0001__x0001__x0001__x0001__x0001__x0001_(@_x0001__x0001__x0001__x0001__x0001__x0001_7@_x0001__x0001__x0001__x0001__x0001__x0001_(@_x0001__x0001__x0001__x0001__x0001__x0001_6@_x0001__x0001__x0001__x0001__x0001__x0001_7@_x0001__x0001__x0001__x0001__x0001__x0001_7@_x0001__x0001__x0001__x0001__x0001__x0001_A@_x0001__x0001__x0001__x0001__x0001__x0001__x0001_@_x0001__x0001__x0001__x0001__x0001_ÀR@_x0001__x0001__x0001__x0001__x0001__x0001_ @_x0001__x0001__x0001__x0001__x0001__x0001__x001C_@_x0001__x0001__x0001__x0001__x0001_ÀR@_x0001__x0001__x0001__x0001__x0001__x0001_:@_x0001__x0001__x0001__x0001__x0001__x0001__x0001_@_x0001__x0001__x0001__x0001__x0001__x0001_C@_x0001__x0001__x0001__x0001__x0001__x0001_D@_x0001__x0001__x0001__x0001__x0001__x0001__x0001_@_x0001__x0002__x0001__x0001__x0001__x0001__x0001__x0001__x0010_@_x0001__x0001__x0001__x0001__x0001__x0001_M@_x0001__x0001__x0001__x0001__x0001__x0001_=@_x0001__x0001__x0001__x0001__x0001_@Q@_x0001__x0001__x0001__x0001__x0001__x0001_.@_x0001__x0001__x0001__x0001__x0001_ÀR@_x0001__x0001__x0001__x0001__x0001_E@_x0001__x0001__x0001__x0001__x0001_ÀR@_x0001__x0001__x0001__x0001__x0001_ÀR@_x0001__x0001__x0001__x0001__x0001_ÀR@_x0001__x0001__x0001__x0001__x0001_ÀR@_x0001__x0001__x0001__x0001__x0001_ÀR@_x0001__x0001__x0001__x0001__x0001_F@_x0001__x0001__x0001__x0001__x0001__x0001_5@_x0001__x0001__x0001__x0001__x0001__x0001_(@_x0001__x0001__x0001__x0001__x0001_ÀR@_x0001__x0001__x0001__x0001__x0001_ÀR@_x0001__x0001__x0001__x0001__x0001_L@_x0001__x0001__x0001__x0001__x0001__x0001_D@_x0001__x0001__x0001__x0001__x0001_ÀR@_x0001__x0001__x0001__x0001__x0001_O@_x0001__x0001__x0001__x0001__x0001__x0001_*@_x0001__x0001__x0001__x0001__x0001__x0001_E@_x0001__x0001__x0001__x0001__x0001__x0001_K@_x0001__x0001__x0001__x0001__x0001_ÀR@_x0001__x0001__x0001__x0001__x0001_ÀR@_x0001__x0001__x0001__x0001__x0001__x0001_.@_x0001__x0001__x0001__x0001__x0001__x0001__x0018_@_x0001__x0001__x0001__x0001__x0001__x0001_6@_x0001__x0001__x0001__x0001__x0001_E@_x0001__x0001__x0001__x0001__x0001_ÀR@_x0001__x0001__x0001__x0001__x0001__x0002__x0001_ÀR@_x0001__x0001__x0001__x0001__x0001_ÀR@_x0001__x0001__x0001__x0001__x0001_ÀR@_x0001__x0001__x0001__x0001__x0001__x0001_.@_x0001__x0001__x0001__x0001__x0001_ÀR@_x0001__x0001__x0001__x0001__x0001__x0001_&lt;@_x0001__x0001__x0001__x0001__x0001__x0001__x0018_@_x0001__x0001__x0001__x0001__x0001__x0001_A@_x0001__x0001__x0001__x0001__x0001_ÀR@_x0001__x0001__x0001__x0001__x0001_ÀR@_x0001__x0001__x0001__x0001__x0001__x0001_G@_x0001__x0001__x0001__x0001__x0001__x0001_,@_x0001__x0001__x0001__x0001__x0001_ÀR@_x0001__x0001__x0001__x0001__x0001__x0001__x0008_@_x0001__x0001__x0001__x0001__x0001__x0001_9@_x0001__x0001__x0001__x0001__x0001_ÀR@_x0001__x0001__x0001__x0001__x0001_ÀR@_x0001__x0001__x0001__x0001__x0001_ÀR@_x0001__x0001__x0001__x0001__x0001__x0001_7@_x0001__x0001__x0001__x0001__x0001_ÀR@_x0001__x0001__x0001__x0001__x0001__x0001_0@_x0001__x0001__x0001__x0001__x0001__x0001__x001C_@_x0001__x0001__x0001__x0001__x0001_ÀR@_x0001__x0001__x0001__x0001__x0001__x0001__x001C_@_x0001__x0001__x0001__x0001__x0001__x0001_@@_x0001__x0001__x0001__x0001__x0001__x0001__x0018_@_x0001__x0001__x0001__x0001__x0001_ÀR@_x0001__x0001__x0001__x0001__x0001_ÀR@_x0001__x0001__x0001__x0001__x0001__x0001_&amp;@_x0001__x0001__x0001__x0001__x0001__x0001_*@_x0001__x0001__x0001__x0001__x0001__x0001__x0008_@_x0001__x0001__x0001__x0001__x0001_ÀR@_x0001__x0002__x0001__x0001__x0001__x0001__x0001_@@_x0001__x0001__x0001__x0001__x0001__x0001_*@_x0001__x0001__x0001__x0001__x0001_L@_x0001__x0001__x0001__x0001__x0001_F@_x0001__x0001__x0001__x0001__x0001__x0001_"@_x0001__x0001__x0001__x0001__x0001__x0001__x0001_@_x0001__x0001__x0001__x0001__x0001__x0001_E@_x0001__x0001__x0001__x0001__x0001__x0001_"@_x0001__x0001__x0001__x0001__x0001_ÀR@_x0001__x0001__x0001__x0001__x0001__x0001_?@_x0001__x0001__x0001__x0001__x0001_ÀR@_x0001__x0001__x0001__x0001__x0001__x0001_4@_x0001__x0001__x0001__x0001__x0001__x0001_?@_x0001__x0001__x0001__x0001__x0001__x0001_2@_x0001__x0001__x0001__x0001__x0001__x0001_:@_x0001__x0001__x0001__x0001__x0001_ÀR@_x0001__x0001__x0001__x0001__x0001_ÀR@_x0001__x0001__x0001__x0001__x0001__x0001_@@_x0001__x0001__x0001__x0001__x0001_ÀR@_x0001__x0001__x0001__x0001__x0001_ÀR@_x0001__x0001__x0001__x0001__x0001__x0001_&amp;@_x0001__x0001__x0001__x0001__x0001__x0001_N@_x0001__x0001__x0001__x0001__x0001__x0001_.@_x0001__x0001__x0001__x0001__x0001_ÀR@_x0001__x0001__x0001__x0001__x0001__x0001_9@_x0001__x0001__x0001__x0001__x0001_ÀR@_x0001__x0001__x0001__x0001__x0001_ÀR@_x0001__x0001__x0001__x0001__x0001__x0001_"@_x0001__x0001__x0001__x0001__x0001_ÀR@_x0001__x0001__x0001__x0001__x0001__x0001_4@_x0001__x0001__x0001__x0001__x0001__x0001_9@_x0001__x0001__x0001__x0001__x0001__x0002__x0001__x0001_=@_x0001__x0001__x0001__x0001__x0001__x0001_A@_x0001__x0001__x0001__x0001__x0001_ÀR@_x0001__x0001__x0001__x0001__x0001_ÀR@_x0001__x0001__x0001__x0001__x0001__x0001_ @_x0001__x0001__x0001__x0001__x0001__x0001_1@_x0001__x0001__x0001__x0001__x0001__x0001_:@_x0001__x0001__x0001__x0001__x0001__x0001_$@_x0001__x0001__x0001__x0001__x0001__x0001__x0014_@_x0001__x0001__x0001__x0001__x0001_ÀR@_x0001__x0001__x0001__x0001__x0001__x0001_G@_x0001__x0001__x0001__x0001__x0001__x0001_5@_x0001__x0001__x0001__x0001__x0001__x0001_4@_x0001__x0001__x0001__x0001__x0001__x0001_ @_x0001__x0001__x0001__x0001__x0001_E@_x0001__x0001__x0001__x0001__x0001__x0001_H@_x0001__x0001__x0001__x0001__x0001__x0001__x0018_@_x0001__x0001__x0001__x0001__x0001__x0001_$@_x0001__x0001__x0001__x0001__x0001__x0001_.@_x0001__x0001__x0001__x0001__x0001_ÀR@_x0001__x0001__x0001__x0001__x0001_H@_x0001__x0001__x0001__x0001__x0001__x0001_D@_x0001__x0001__x0001__x0001__x0001__x0001_F@_x0001__x0001__x0001__x0001__x0001_J@_x0001__x0001__x0001__x0001__x0001__x0001_=@_x0001__x0001__x0001__x0001__x0001__x0001_8@_x0001__x0001__x0001__x0001__x0001__x0001_*@_x0001__x0001__x0001__x0001__x0001_E@_x0001__x0001__x0001__x0001__x0001_ÀR@_x0001__x0001__x0001__x0001__x0001__x0001_7@_x0001__x0001__x0001__x0001__x0001__x0001_,@_x0001__x0001__x0001__x0001__x0001_D@_x0001__x0002__x0001__x0001__x0001__x0001__x0001_ÀR@_x0001__x0001__x0001__x0001__x0001__x0001_7@_x0001__x0001__x0001__x0001__x0001__x0001__x0008_@_x0001__x0001__x0001__x0001__x0001__x0001__x001C_@_x0001__x0001__x0001__x0001__x0001__x0001_1@_x0001__x0001__x0001__x0001__x0001__x0001_1@_x0001__x0001__x0001__x0001__x0001_ÀR@_x0001__x0001__x0001__x0001__x0001_ÀR@_x0001__x0001__x0001__x0001__x0001__x0001_2@_x0001__x0001__x0001__x0001__x0001__x0001_A@_x0001__x0001__x0001__x0001__x0001__x0001_&amp;@_x0001__x0001__x0001__x0001__x0001__x0001__x0001_@_x0001__x0001__x0001__x0001__x0001__x0001_4@_x0001__x0001__x0001__x0001__x0001__x0001_;@_x0001__x0001__x0001__x0001__x0001_E@_x0001__x0001__x0001__x0001__x0001_ÀR@_x0001__x0001__x0001__x0001__x0001__x0001_,@_x0001__x0001__x0001__x0001__x0001_ÀR@_x0001__x0001__x0001__x0001__x0001__x0001_.@_x0001__x0001__x0001__x0001__x0001_L@_x0001__x0001__x0001__x0001__x0001__x0001_.@_x0001__x0001__x0001__x0001__x0001__x0001_;@_x0001__x0001__x0001__x0001__x0001__x0001_G@_x0001__x0001__x0001__x0001__x0001__x0001__x0014_@_x0001__x0001__x0001__x0001__x0001__x0001_@@_x0001__x0001__x0001__x0001__x0001__x0001_$@_x0001__x0001__x0001__x0001__x0001__x0001_O@_x0001__x0001__x0001__x0001__x0001__x0001_9@_x0001__x0001__x0001__x0001__x0001_ÀR@_x0001__x0001__x0001__x0001__x0001__x0001_"@_x0001__x0001__x0001__x0001__x0001__x0001_A@_x0001__x0001__x0001__x0001__x0001__x0002__x0001_ÀR@_x0001__x0001__x0001__x0001__x0001__x0001_1@_x0001__x0001__x0001__x0001__x0001__x0001__x0010_@_x0001__x0001__x0001__x0001__x0001__x0001_3@_x0001__x0001__x0001__x0001__x0001_ÀR@_x0001__x0001__x0001__x0001__x0001__x0001_J@_x0001__x0001__x0001__x0001__x0001_ÀR@_x0001__x0001__x0001__x0001__x0001__x0001__x0001_@_x0001__x0001__x0001__x0001__x0001__x0001_&gt;@_x0001__x0001__x0001__x0001__x0001__x0001_"@_x0001__x0001__x0001__x0001__x0001__x0001__x0008_@_x0001__x0001__x0001__x0001__x0001__x0001__x0008_@_x0001__x0001__x0001__x0001__x0001__x0001_.@_x0001__x0001__x0001__x0001__x0001__x0001_*@_x0001__x0001__x0001__x0001__x0001__x0001__x0008_@_x0001__x0001__x0001__x0001__x0001__x0001_&lt;@_x0001__x0001__x0001__x0001__x0001_ÀR@_x0001__x0001__x0001__x0001__x0001_ÀR@_x0001__x0001__x0001__x0001__x0001__x0001_8@_x0001__x0001__x0001__x0001__x0001__x0001__x0018_@_x0001__x0001__x0001__x0001__x0001_F@_x0001__x0001__x0001__x0001__x0001__x0001_5@_x0001__x0001__x0001__x0001__x0001_ÀR@_x0001__x0001__x0001__x0001__x0001__x0001_7@_x0001__x0001__x0001__x0001__x0001__x0001_3@_x0001__x0001__x0001__x0001__x0001__x0001_6@_x0001__x0001__x0001__x0001__x0001__x0001_4@_x0001__x0001__x0001__x0001__x0001__x0001_ð?_x0001__x0001__x0001__x0001__x0001__x0001_(@_x0001__x0001__x0001__x0001__x0001_ÀR@_x0001__x0001__x0001__x0001__x0001__x0001_3@_x0001__x0001__x0001__x0001__x0001__x0001_;@</t>
  </si>
  <si>
    <t>7d0500d36258c4112c0f8308c960d0a9_x0001__x0002__x0001__x0001__x0001__x0001__x0001_ÀR@_x0001__x0001__x0001__x0001__x0001_ÀR@_x0001__x0001__x0001__x0001__x0001__x0001_;@_x0001__x0001__x0001__x0001__x0001_ÀR@_x0001__x0001__x0001__x0001__x0001__x0001_&amp;@_x0001__x0001__x0001__x0001__x0001__x0001_G@_x0001__x0001__x0001__x0001__x0001__x0001__x0018_@_x0001__x0001__x0001__x0001__x0001__x0001__x001C_@_x0001__x0001__x0001__x0001__x0001__x0001_H@_x0001__x0001__x0001__x0001__x0001_N@_x0001__x0001__x0001__x0001__x0001_ÀR@_x0001__x0001__x0001__x0001__x0001__x0001_,@_x0001__x0001__x0001__x0001__x0001_ÀR@_x0001__x0001__x0001__x0001__x0001__x0001_1@_x0001__x0001__x0001__x0001__x0001_ÀR@_x0001__x0001__x0001__x0001__x0001__x0001__x0018_@_x0001__x0001__x0001__x0001__x0001__x0001_ @_x0001__x0001__x0001__x0001__x0001__x0001_ @_x0001__x0001__x0001__x0001__x0001_ÀR@_x0001__x0001__x0001__x0001__x0001_ÀR@_x0001__x0001__x0001__x0001__x0001__x0001_=@_x0001__x0001__x0001__x0001__x0001_E@_x0001__x0001__x0001__x0001__x0001_ÀR@_x0001__x0001__x0001__x0001__x0001_ÀR@_x0001__x0001__x0001__x0001__x0001_ÀR@_x0001__x0001__x0001__x0001__x0001__x0001_ @_x0001__x0001__x0001__x0001__x0001__x0001__x001C_@_x0001__x0001__x0001__x0001__x0001__x0001__x001C_@_x0001__x0001__x0001__x0001__x0001_F@_x0001__x0001__x0001__x0001__x0001__x0001_0@_x0001__x0001__x0001__x0001__x0001__x0001_2@_x0001__x0001__x0001__x0001__x0001__x0002__x0001_ÀP@_x0001__x0001__x0001__x0001__x0001__x0001_(@_x0001__x0001__x0001__x0001__x0001__x0001_H@_x0001__x0001__x0001__x0001__x0001__x0001_A@_x0001__x0001__x0001__x0001__x0001_ÀR@_x0001__x0001__x0001__x0001__x0001__x0001_6@_x0001__x0001__x0001__x0001__x0001__x0001_&amp;@_x0001__x0001__x0001__x0001__x0001_G@_x0001__x0001__x0001__x0001__x0001__x0001_=@_x0001__x0001__x0001__x0001__x0001__x0001_ @_x0001__x0001__x0001__x0001__x0001_ÀR@_x0001__x0001__x0001__x0001__x0001__x0001_8@_x0001__x0001__x0001__x0001__x0001__x0001_5@_x0001__x0001__x0001__x0001__x0001_ÀR@_x0001__x0001__x0001__x0001__x0001__x0001_(@_x0001__x0001__x0001__x0001__x0001__x0001_E@_x0001__x0001__x0001__x0001__x0001_ÀR@_x0001__x0001__x0001__x0001__x0001__x0001_3@_x0001__x0001__x0001__x0001__x0001__x0001_N@_x0001__x0001__x0001__x0001__x0001_ÀR@_x0001__x0001__x0001__x0001__x0001_E@_x0001__x0001__x0001__x0001__x0001__x0001_,@_x0001__x0001__x0001__x0001__x0001__x0001_0@_x0001__x0001__x0001__x0001__x0001_ÀR@_x0001__x0001__x0001__x0001__x0001_ÀR@_x0001__x0001__x0001__x0001__x0001__x0001_4@_x0001__x0001__x0001__x0001__x0001__x0001__x0001_@_x0001__x0001__x0001__x0001__x0001__x0001__x0010_@_x0001__x0001__x0001__x0001__x0001__x0001_.@_x0001__x0001__x0001__x0001__x0001_C@_x0001__x0001__x0001__x0001__x0001__x0001_J@_x0001__x0001__x0001__x0001__x0001__x0001__x0010_@_x0001__x0002__x0001__x0001__x0001__x0001__x0001__x0001_I@_x0001__x0001__x0001__x0001__x0001__x0001_&lt;@_x0001__x0001__x0001__x0001__x0001_@@_x0001__x0001__x0001__x0001__x0001_ÀR@_x0001__x0001__x0001__x0001__x0001__x0001_4@_x0001__x0001__x0001__x0001__x0001__x0001_3@_x0001__x0001__x0001__x0001__x0001_ÀR@_x0001__x0001__x0001__x0001__x0001__x0001_I@_x0001__x0001__x0001__x0001__x0001__x0001__x0008_@_x0001__x0001__x0001__x0001__x0001_ÀR@_x0001__x0001__x0001__x0001__x0001__x0001__x0010_@_x0001__x0001__x0001__x0001__x0001__x0001_=@_x0001__x0001__x0001__x0001__x0001_C@_x0001__x0001__x0001__x0001__x0001_I@_x0001__x0001__x0001__x0001__x0001__x0001_$@_x0001__x0001__x0001__x0001__x0001_ÀR@_x0001__x0001__x0001__x0001__x0001__x0001__x0010_@_x0001__x0001__x0001__x0001__x0001_ÀR@_x0001__x0001__x0001__x0001__x0001__x0001_:@_x0001__x0001__x0001__x0001__x0001__x0001_&amp;@_x0001__x0001__x0001__x0001__x0001_ÀR@_x0001__x0001__x0001__x0001__x0001__x0001_4@_x0001__x0001__x0001__x0001__x0001__x0001_,@_x0001__x0001__x0001__x0001__x0001__x0001_1@_x0001__x0001__x0001__x0001__x0001__x0001_$@_x0001__x0001__x0001__x0001__x0001__x0001_ @_x0001__x0001__x0001__x0001__x0001__x0001_&lt;@_x0001__x0001__x0001__x0001__x0001_ÀR@_x0001__x0001__x0001__x0001__x0001__x0001__x0014_@_x0001__x0001__x0001__x0001__x0001__x0001_9@_x0001__x0001__x0001__x0001__x0001__x0001_"@_x0001__x0001__x0001__x0001__x0001__x0002__x0001__x0001__x0010_@_x0001__x0001__x0001__x0001__x0001__x0001_$@_x0001__x0001__x0001__x0001__x0001_I@_x0001__x0001__x0001__x0001__x0001_ÀR@_x0001__x0001__x0001__x0001__x0001_ÀR@_x0001__x0001__x0001__x0001__x0001_ÀR@_x0001__x0001__x0001__x0001__x0001__x0001__x0001_@_x0001__x0001__x0001__x0001__x0001_ÀR@_x0001__x0001__x0001__x0001__x0001_ÀR@_x0001__x0001__x0001__x0001__x0001__x0001_5@_x0001__x0001__x0001__x0001__x0001__x0001__x0014_@_x0001__x0001__x0001__x0001__x0001_ÀR@_x0001__x0001__x0001__x0001__x0001__x0001_2@_x0001__x0001__x0001__x0001__x0001__x0001_.@_x0001__x0001__x0001__x0001__x0001__x0001_:@_x0001__x0001__x0001__x0001__x0001__x0001_A@_x0001__x0001__x0001__x0001__x0001__x0001__x0010_@_x0001__x0001__x0001__x0001__x0001__x0001__x0010_@_x0001__x0001__x0001__x0001__x0001__x0001__x0010_@_x0001__x0001__x0001__x0001__x0001_ÀR@_x0001__x0001__x0001__x0001__x0001__x0001_,@_x0001__x0001__x0001__x0001__x0001__x0001__x0008_@_x0001__x0001__x0001__x0001__x0001__x0001_?@_x0001__x0001__x0001__x0001__x0001__x0001_F@_x0001__x0001__x0001__x0001__x0001__x0001__x0001_@_x0001__x0001__x0001__x0001__x0001__x0001_"@_x0001__x0001__x0001__x0001__x0001_ÀR@_x0001__x0001__x0001__x0001__x0001__x0001_(@_x0001__x0001__x0001__x0001__x0001__x0001__x0008_@_x0001__x0001__x0001__x0001__x0001__x0001_ð?_x0001__x0001__x0001__x0001__x0001__x0001_@@_x0001__x0001__x0001__x0001__x0001__x0001_(@_x0001__x0002__x0001__x0001__x0001__x0001__x0001_ÀR@_x0001__x0001__x0001__x0001__x0001_G@_x0001__x0001__x0001__x0001__x0001__x0001_ð?_x0001__x0001__x0001__x0001__x0001_C@_x0001__x0001__x0001__x0001__x0001__x0001_(@_x0001__x0001__x0001__x0001__x0001__x0001_.@_x0001__x0001__x0001__x0001__x0001__x0001_Q@_x0001__x0001__x0001__x0001__x0001__x0001_4@_x0001__x0001__x0001__x0001__x0001__x0001_:@_x0001__x0001__x0001__x0001__x0001_ÀR@_x0001__x0001__x0001__x0001__x0001__x0001_3@_x0001__x0001__x0001__x0001__x0001__x0001__x0018_@_x0001__x0001__x0001__x0001__x0001_ÀR@_x0001__x0001__x0001__x0001__x0001__x0001_3@_x0001__x0001__x0001__x0001__x0001__x0001__x0001_@_x0001__x0001__x0001__x0001__x0001_ÀR@_x0001__x0001__x0001__x0001__x0001_ÀR@_x0001__x0001__x0001__x0001__x0001__x0001_=@_x0001__x0001__x0001__x0001__x0001__x0001_1@_x0001__x0001__x0001__x0001__x0001__x0001_;@_x0001__x0001__x0001__x0001__x0001_F@_x0001__x0001__x0001__x0001__x0001__x0001__x001C_@_x0001__x0001__x0001__x0001__x0001__x0001_0@_x0001__x0001__x0001__x0001__x0001__x0001_F@_x0001__x0001__x0001__x0001__x0001__x0001_&lt;@_x0001__x0001__x0001__x0001__x0001_ÀR@_x0001__x0001__x0001__x0001__x0001__x0001__x0010_@_x0001__x0001__x0001__x0001__x0001__x0001__x0001_@_x0001__x0001__x0001__x0001__x0001__x0001_&amp;@_x0001__x0001__x0001__x0001__x0001__x0001_D@_x0001__x0001__x0001__x0001__x0001__x0001__x0008_@_x0001__x0001__x0001__x0001__x0001__x0002__x0001__x0001_=@_x0001__x0001__x0001__x0001__x0001__x0001_?@_x0001__x0001__x0001__x0001__x0001__x0001_F@_x0001__x0001__x0001__x0001__x0001_ÀR@_x0001__x0001__x0001__x0001__x0001_ÀR@_x0001__x0001__x0001__x0001__x0001_C@_x0001__x0001__x0001__x0001__x0001_ÀR@_x0001__x0001__x0001__x0001__x0001__x0001__x0014_@_x0001__x0001__x0001__x0001__x0001__x0001__x0014_@_x0001__x0001__x0001__x0001__x0001__x0001_G@_x0001__x0001__x0001__x0001__x0001__x0001__x0008_@_x0001__x0001__x0001__x0001__x0001_G@_x0001__x0001__x0001__x0001__x0001_@P@_x0001__x0001__x0001__x0001__x0001_D@_x0001__x0001__x0001__x0001__x0001__x0001__x0008_@_x0001__x0001__x0001__x0001__x0001_ÀR@_x0001__x0001__x0001__x0001__x0001_ÀR@_x0001__x0001__x0001__x0001__x0001__x0001_C@_x0001__x0001__x0001__x0001__x0001_L@_x0001__x0001__x0001__x0001__x0001__x0001_A@_x0001__x0001__x0001__x0001__x0001__x0001_$@_x0001__x0001__x0001__x0001__x0001__x0001_.@_x0001__x0001__x0001__x0001__x0001_F@_x0001__x0001__x0001__x0001__x0001__x0001_3@_x0001__x0001__x0001__x0001__x0001__x0001__x0010_@_x0001__x0001__x0001__x0001__x0001_ÀR@_x0001__x0001__x0001__x0001__x0001__x0001_$@_x0001__x0001__x0001__x0001__x0001_ÀR@_x0001__x0001__x0001__x0001__x0001_D@_x0001__x0001__x0001__x0001__x0001__x0001_ @_x0001__x0001__x0001__x0001__x0001__x0001_&lt;@_x0001__x0001__x0001__x0001__x0001_F@_x0001__x0002__x0001__x0001__x0001__x0001__x0001_ÀR@_x0001__x0001__x0001__x0001__x0001_ÀR@_x0001__x0001__x0001__x0001__x0001__x0001_;@_x0001__x0001__x0001__x0001__x0001__x0001_4@_x0001__x0001__x0001__x0001__x0001_ÀR@_x0001__x0001__x0001__x0001__x0001__x0001_N@_x0001__x0001__x0001__x0001__x0001_ÀR@_x0001__x0001__x0001__x0001__x0001__x0001_8@_x0001__x0001__x0001__x0001__x0001_ÀR@_x0001__x0001__x0001__x0001__x0001_E@_x0001__x0001__x0001__x0001__x0001_N@_x0001__x0001__x0001__x0001__x0001__x0001_1@_x0001__x0001__x0001__x0001__x0001__x0001_&amp;@_x0001__x0001__x0001__x0001__x0001__x0001_E@_x0001__x0001__x0001__x0001__x0001__x0001__x0008_@_x0001__x0001__x0001__x0001__x0001__x0001_$@_x0001__x0001__x0001__x0001__x0001__x0001_0@_x0001__x0001__x0001__x0001__x0001__x0001_5@_x0001__x0001__x0001__x0001__x0001__x0001__x0001_@_x0001__x0001__x0001__x0001__x0001__x0001_&amp;@_x0001__x0001__x0001__x0001__x0001__x0001_.@_x0001__x0001__x0001__x0001__x0001__x0001__x0014_@_x0001__x0001__x0001__x0001__x0001_D@_x0001__x0001__x0001__x0001__x0001__x0001_9@_x0001__x0001__x0001__x0001__x0001_ÀR@_x0001__x0001__x0001__x0001__x0001__x0001_&amp;@_x0001__x0001__x0001__x0001__x0001__x0001_:@_x0001__x0001__x0001__x0001__x0001__x0001_A@_x0001__x0001__x0001__x0001__x0001__x0001__x0010_@_x0001__x0001__x0001__x0001__x0001_ÀR@_x0001__x0001__x0001__x0001__x0001_ÀR@_x0001__x0001__x0001__x0001__x0001__x0002__x0001__x0001_&amp;@_x0001__x0001__x0001__x0001__x0001__x0001_.@_x0001__x0001__x0001__x0001__x0001__x0001__x0001_@_x0001__x0001__x0001__x0001__x0001__x0001_2@_x0001__x0001__x0001__x0001__x0001__x0001__x0008_@_x0001__x0001__x0001__x0001__x0001__x0001_,@_x0001__x0001__x0001__x0001__x0001_ÀR@_x0001__x0001__x0001__x0001__x0001__x0001_&amp;@_x0001__x0001__x0001__x0001__x0001__x0001_1@_x0001__x0001__x0001__x0001__x0001_M@_x0001__x0001__x0001__x0001__x0001__x0001_ @_x0001__x0001__x0001__x0001__x0001__x0001__x0008_@_x0001__x0001__x0001__x0001__x0001_@@_x0001__x0001__x0001__x0001__x0001_ÀR@_x0001__x0001__x0001__x0001__x0001_ÀR@_x0001__x0001__x0001__x0001__x0001_ÀR@_x0001__x0001__x0001__x0001__x0001__x0001_E@_x0001__x0001__x0001__x0001__x0001_ÀR@_x0001__x0001__x0001__x0001__x0001__x0001_C@_x0001__x0001__x0001__x0001__x0001_ÀR@_x0001__x0001__x0001__x0001__x0001__x0001_H@_x0001__x0001__x0001__x0001__x0001_ÀR@_x0001__x0001__x0001__x0001__x0001_ÀR@_x0001__x0001__x0001__x0001__x0001__x0001__x001C_@_x0001__x0001__x0001__x0001__x0001_ÀR@_x0001__x0001__x0001__x0001__x0001__x0001_"@_x0001__x0001__x0001__x0001__x0001__x0001_6@_x0001__x0001__x0001__x0001__x0001_ÀR@_x0001__x0001__x0001__x0001__x0001__x0001_A@_x0001__x0001__x0001__x0001__x0001_ÀR@_x0001__x0001__x0001__x0001__x0001_I@_x0001__x0001__x0001__x0001__x0001_ÀR@_x0001__x0002__x0001__x0001__x0001__x0001__x0001__x0001_?@_x0001__x0001__x0001__x0001__x0001_ÀR@_x0001__x0001__x0001__x0001__x0001__x0001_:@_x0001__x0001__x0001__x0001__x0001_ÀR@_x000B__x0001__x0001__x000B__x0001__x0001__x000B__x0001__x0001__x000B__x0001__x0001_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 _x000B__x0001__x0001_¡_x000B__x0001__x0001_¢_x000B__x0001__x0001_£_x000B__x0001__x0001_¤_x000B__x0001__x0001_¥_x000B__x0001__x0001_¦_x000B__x0001__x0001_§_x000B__x0001__x0001_¨_x000B__x0001__x0001_©_x000B__x0001__x0001_ª_x000B__x0001__x0001_«_x000B__x0001__x0001_¬_x000B__x0001__x0001_­_x000B__x0001__x0001_®_x000B__x0001__x0001_¯_x000B__x0001__x0001_°_x000B__x0001__x0001_±_x000B__x0001__x0001_²_x000B__x0001__x0001_³_x000B__x0001__x0001_´_x000B__x0001__x0001_µ_x000B__x0001__x0001_¶_x000B__x0001__x0001_·_x000B__x0001__x0001__x0001__x0002_¸_x000B__x0001__x0001_¹_x000B__x0001__x0001_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_x0001__x0001__x0001__x0001__x0001__x0001_ @_x0001__x0001__x0001__x0001__x0001_ÀR@_x0001__x0001__x0001__x0001__x0001__x0001_"@_x0001__x0001__x0001__x0001__x0001__x0001_;@_x0001__x0001__x0001__x0001__x0001__x0001__x0018_@_x0001__x0001__x0001__x0001__x0001_L@_x0001__x0001__x0001__x0001__x0001__x0001_ @_x0001__x0001__x0001__x0001__x0001_ÀR@_x0001__x0001__x0001__x0001__x0001_ÀR@_x0001__x0001__x0001__x0001__x0001__x0001_7@_x0001__x0001__x0001__x0001__x0001__x0001_7@_x0001__x0001__x0001__x0001__x0001_E@_x0001__x0001__x0001__x0001__x0001_ÀR@_x0001__x0001__x0001__x0001__x0001_ÀR@_x0001__x0001__x0001__x0001__x0001_E@_x0001__x0001__x0001__x0001__x0001__x0001_7@_x0001__x0001__x0001__x0001__x0001_ÀR@_x0001__x0001__x0001__x0001__x0001_B@_x0001__x0001__x0001__x0001__x0001__x0001__x0010_@_x0001__x0001__x0001__x0001__x0001__x0001_"@_x0001__x0001__x0001__x0001__x0001_ÀR@_x0001__x0001__x0001__x0001__x0001__x0001__x0018_@_x0001__x0001__x0001__x0001__x0001_ÀR@_x0001__x0001__x0001__x0001__x0001_ÀR@_x0001__x0001__x0001__x0001__x0001_ÀR@_x0001__x0001__x0001__x0001__x0001_ÀR@_x0001__x0001__x0001__x0001__x0001__x0002__x0001__x0001_7@_x0001__x0001__x0001__x0001__x0001__x0001_,@_x0001__x0001__x0001__x0001__x0001__x0001_&lt;@_x0001__x0001__x0001__x0001__x0001__x0001_2@_x0001__x0001__x0001__x0001__x0001__x0001_,@_x0001__x0001__x0001__x0001__x0001_ÀR@_x0001__x0001__x0001__x0001__x0001_@@_x0001__x0001__x0001__x0001__x0001__x0001_.@_x0001__x0001__x0001__x0001__x0001_ÀR@_x0001__x0001__x0001__x0001__x0001__x0001_D@_x0001__x0001__x0001__x0001__x0001_ÀR@_x0001__x0001__x0001__x0001__x0001__x0001_4@_x0001__x0001__x0001__x0001__x0001__x0001_=@_x0001__x0001__x0001__x0001__x0001__x0001__x001C_@_x0001__x0001__x0001__x0001__x0001__x0001_D@_x0001__x0001__x0001__x0001__x0001_E@_x0001__x0001__x0001__x0001__x0001__x0001_G@_x0001__x0001__x0001__x0001__x0001_ÀR@_x0001__x0001__x0001__x0001__x0001__x0001_.@_x0001__x0001__x0001__x0001__x0001_ÀR@_x0001__x0001__x0001__x0001__x0001__x0001_.@_x0001__x0001__x0001__x0001__x0001_ÀP@_x0001__x0001__x0001__x0001__x0001__x0001_4@_x0001__x0001__x0001__x0001__x0001_ÀR@_x0001__x0001__x0001__x0001__x0001__x0001_.@_x0001__x0001__x0001__x0001__x0001__x0001_K@_x0001__x0001__x0001__x0001__x0001__x0001_,@_x0001__x0001__x0001__x0001__x0001_ÀR@_x0001__x0001__x0001__x0001__x0001__x0001_$@_x0001__x0001__x0001__x0001__x0001__x0001_&lt;@_x0001__x0001__x0001__x0001__x0001_ÀR@_x0001__x0001__x0001__x0001__x0001__x0001_0@_x0001__x0002__x0001__x0001__x0001__x0001__x0001__x0001_?@_x0001__x0001__x0001__x0001__x0001_ÀR@_x0001__x0001__x0001__x0001__x0001__x0001_0@_x0001__x0001__x0001__x0001__x0001__x0001_(@_x0001__x0001__x0001__x0001__x0001_B@_x0001__x0001__x0001__x0001__x0001_ÀR@_x0001__x0001__x0001__x0001__x0001__x0001_6@_x0001__x0001__x0001__x0001__x0001_ÀR@_x0001__x0001__x0001__x0001__x0001__x0001_0@_x0001__x0001__x0001__x0001__x0001__x0001_ @_x0001__x0001__x0001__x0001__x0001__x0001__x0001_@_x0001__x0001__x0001__x0001__x0001_G@_x0001__x0001__x0001__x0001__x0001_N@_x0001__x0001__x0001__x0001__x0001__x0001__x0018_@_x0001__x0001__x0001__x0001__x0001__x0001_?@_x0001__x0001__x0001__x0001__x0001_G@_x0001__x0001__x0001__x0001__x0001_P@_x0001__x0001__x0001__x0001__x0001_ÀR@_x0001__x0001__x0001__x0001__x0001__x0001_A@_x0001__x0001__x0001__x0001__x0001__x0001_5@_x0001__x0001__x0001__x0001__x0001_ÀR@_x0001__x0001__x0001__x0001__x0001__x0001_Q@_x0001__x0001__x0001__x0001__x0001__x0001_$@_x0001__x0001__x0001__x0001__x0001__x0001_@@_x0001__x0001__x0001__x0001__x0001_@@_x0001__x0001__x0001__x0001__x0001__x0001_$@_x0001__x0001__x0001__x0001__x0001_ÀR@_x0001__x0001__x0001__x0001__x0001_ÀR@_x0001__x0001__x0001__x0001__x0001__x0001_*@_x0001__x0001__x0001__x0001__x0001__x0001_:@_x0001__x0001__x0001__x0001__x0001__x0001_3@_x0001__x0001__x0001__x0001__x0001__x0002__x0001__x0001_*@_x0001__x0001__x0001__x0001__x0001__x0001_7@_x0001__x0001__x0001__x0001__x0001__x0001_1@_x0001__x0001__x0001__x0001__x0001__x0001__x001C_@_x0001__x0001__x0001__x0001__x0001__x0001_2@_x0001__x0001__x0001__x0001__x0001__x0001_*@_x0001__x0001__x0001__x0001__x0001_ÀR@_x0001__x0001__x0001__x0001__x0001_ÀR@_x0001__x0001__x0001__x0001__x0001_B@_x0001__x0001__x0001__x0001__x0001__x0001_*@_x0001__x0001__x0001__x0001__x0001_ÀR@_x0001__x0001__x0001__x0001__x0001_ÀR@_x0001__x0001__x0001__x0001__x0001__x0001_3@_x0001__x0001__x0001__x0001__x0001__x0001_=@_x0001__x0001__x0001__x0001__x0001__x0001_7@_x0001__x0001__x0001__x0001__x0001__x0001_E@_x0001__x0001__x0001__x0001__x0001__x0001_@@_x0001__x0001__x0001__x0001__x0001_D@_x0001__x0001__x0001__x0001__x0001_ÀR@_x0001__x0001__x0001__x0001__x0001__x0001_4@_x0001__x0001__x0001__x0001__x0001_ÀR@_x0001__x0001__x0001__x0001__x0001__x0001_$@_x0001__x0001__x0001__x0001__x0001__x0001_"@_x0001__x0001__x0001__x0001__x0001__x0001_3@_x0001__x0001__x0001__x0001__x0001__x0001__x001C_@_x0001__x0001__x0001__x0001__x0001__x0001_2@_x0001__x0001__x0001__x0001__x0001__x0001_,@_x0001__x0001__x0001__x0001__x0001__x0001_3@_x0001__x0001__x0001__x0001__x0001_ÀR@_x0001__x0001__x0001__x0001__x0001__x0001_.@_x0001__x0001__x0001__x0001__x0001_ÀR@_x0001__x0001__x0001__x0001__x0001__x0001_:@_x0001__x0002__x0001__x0001__x0001__x0001__x0001__x0001__x0008_@_x0001__x0001__x0001__x0001__x0001__x0001_,@_x0001__x0001__x0001__x0001__x0001__x0001__x0010_@_x0001__x0001__x0001__x0001__x0001_ÀR@_x0001__x0001__x0001__x0001__x0001_ÀR@_x0001__x0001__x0001__x0001__x0001__x0001_"@_x0001__x0001__x0001__x0001__x0001__x0001_E@_x0001__x0001__x0001__x0001__x0001__x0001__x001C_@_x0001__x0001__x0001__x0001__x0001_ÀR@_x0001__x0001__x0001__x0001__x0001_D@_x0001__x0001__x0001__x0001__x0001_ÀR@_x0001__x0001__x0001__x0001__x0001_ÀR@_x0001__x0001__x0001__x0001__x0001__x0001__x0014_@_x0001__x0001__x0001__x0001__x0001_ÀR@_x0001__x0001__x0001__x0001__x0001_I@_x0001__x0001__x0001__x0001__x0001_E@_x0001__x0001__x0001__x0001__x0001_D@_x0001__x0001__x0001__x0001__x0001_F@_x0001__x0001__x0001__x0001__x0001_G@_x0001__x0001__x0001__x0001__x0001__x0001__x0010_@_x0001__x0001__x0001__x0001__x0001__x0001_A@_x0001__x0001__x0001__x0001__x0001__x0001_&gt;@_x0001__x0001__x0001__x0001__x0001__x0001_&amp;@_x0001__x0001__x0001__x0001__x0001__x0001_?@_x0001__x0001__x0001__x0001__x0001__x0001_D@_x0001__x0001__x0001__x0001__x0001_ÀR@_x0001__x0001__x0001__x0001__x0001__x0001_K@_x0001__x0001__x0001__x0001__x0001_ÀR@_x0001__x0001__x0001__x0001__x0001__x0001_8@_x0001__x0001__x0001__x0001__x0001_ÀR@_x0001__x0001__x0001__x0001__x0001__x0001_3@_x0001__x0001__x0001__x0001__x0001__x0002__x0001_ÀR@_x0001__x0001__x0001__x0001__x0001__x0001_;@_x0001__x0001__x0001__x0001__x0001__x0001_&amp;@_x0001__x0001__x0001__x0001__x0001__x0001_;@_x0001__x0001__x0001__x0001__x0001__x0001_&amp;@_x0001__x0001__x0001__x0001__x0001__x0001_ @_x0001__x0001__x0001__x0001__x0001_ÀR@_x0001__x0001__x0001__x0001__x0001__x0001_?@_x0001__x0001__x0001__x0001__x0001__x0001_,@_x0001__x0001__x0001__x0001__x0001__x0001__x0018_@_x0001__x0001__x0001__x0001__x0001__x0001__x0018_@_x0001__x0001__x0001__x0001__x0001__x0001_1@_x0001__x0001__x0001__x0001__x0001__x0001_F@_x0001__x0001__x0001__x0001__x0001__x0001_0@_x0001__x0001__x0001__x0001__x0001__x0001_@@_x0001__x0001__x0001__x0001__x0001_ÀR@_x0001__x0001__x0001__x0001__x0001_ÀR@_x0001__x0001__x0001__x0001__x0001_ÀR@_x0001__x0001__x0001__x0001__x0001_R@_x0001__x0001__x0001__x0001__x0001_I@_x0001__x0001__x0001__x0001__x0001_ÀR@_x0001__x0001__x0001__x0001__x0001_ÀR@_x0001__x0001__x0001__x0001__x0001__x0001_0@_x0001__x0001__x0001__x0001__x0001_ÀR@_x0001__x0001__x0001__x0001__x0001__x0001_2@_x0001__x0001__x0001__x0001__x0001_ÀR@_x0001__x0001__x0001__x0001__x0001__x0001__x0018_@_x0001__x0001__x0001__x0001__x0001_E@_x0001__x0001__x0001__x0001__x0001__x0001_(@_x0001__x0001__x0001__x0001__x0001__x0001_8@_x0001__x0001__x0001__x0001__x0001_ÀR@_x0001__x0001__x0001__x0001__x0001_E@_x0001__x0002__x0001__x0001__x0001__x0001__x0001__x0001_A@_x0001__x0001__x0001__x0001__x0001_ÀR@_x0001__x0001__x0001__x0001__x0001__x0001_C@_x0001__x0001__x0001__x0001__x0001__x0001_3@_x0001__x0001__x0001__x0001__x0001_L@_x0001__x0001__x0001__x0001__x0001__x0001_1@_x0001__x0001__x0001__x0001__x0001_ÀR@_x0001__x0001__x0001__x0001__x0001_ÀR@_x0001__x0001__x0001__x0001__x0001__x0001_ @_x0001__x0001__x0001__x0001__x0001_ÀR@_x0001__x0001__x0001__x0001__x0001__x0001_F@_x0001__x0001__x0001__x0001__x0001__x0001_:@_x0001__x0001__x0001__x0001__x0001__x0001_@@_x0001__x0001__x0001__x0001__x0001__x0001_&amp;@_x0001__x0001__x0001__x0001__x0001__x0001_Q@_x0001__x0001__x0001__x0001__x0001__x0001_(@_x0001__x0001__x0001__x0001__x0001__x0001_*@_x0001__x0001__x0001__x0001__x0001__x0001_3@_x0001__x0001__x0001__x0001__x0001__x0001_J@_x0001__x0001__x0001__x0001__x0001__x0001_&lt;@_x0001__x0001__x0001__x0001__x0001__x0001_?@_x0001__x0001__x0001__x0001__x0001__x0001_?@_x0001__x0001__x0001__x0001__x0001__x0001_@@_x0001__x0001__x0001__x0001__x0001_ÀR@_x0001__x0001__x0001__x0001__x0001__x0001_&amp;@_x0001__x0001__x0001__x0001__x0001__x0001_C@_x0001__x0001__x0001__x0001__x0001__x0001__x001C_@_x0001__x0001__x0001__x0001__x0001_G@_x0001__x0001__x0001__x0001__x0001__x0001_7@_x0001__x0001__x0001__x0001__x0001__x0001_3@_x0001__x0001__x0001__x0001__x0001__x0001_,@_x0001__x0001__x0001__x0001__x0001__x0002__x0001_H@_x0001__x0001__x0001__x0001__x0001__x0001_ @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_x0001_1@_x0001__x0001__x0001__x0001__x0001_I@_x0001__x0001__x0001__x0001__x0001_ÀR@_x0001__x0001__x0001__x0001__x0001_@@_x0001__x0001__x0001__x0001__x0001__x0001_3@_x0001__x0001__x0001__x0001__x0001__x0001_4@_x0001__x0001__x0001__x0001__x0001_ÀR@_x0001__x0001__x0001__x0001__x0001_P@_x0001__x0001__x0001__x0001__x0001__x0001_E@_x0001__x0001__x0001__x0001__x0001__x0001__x0010_@_x0001__x0001__x0001__x0001__x0001_ÀR@_x0001__x0001__x0001__x0001__x0001__x0001_5@_x0001__x0001__x0001__x0001__x0001__x0001_"@_x0001__x0001__x0001__x0001__x0001__x0001_*@_x0001__x0001__x0001__x0001__x0001__x0001__x0018_@_x0001__x0001__x0001__x0001__x0001__x0001_7@_x0001__x0001__x0001__x0001__x0001_ÀR@_x0001__x0001__x0001__x0001__x0001__x0001_C@_x0001__x0001__x0001__x0001__x0001_ÀR@_x0001__x0001__x0001__x0001__x0001__x0001_J@_x0001__x0001__x0001__x0001__x0001__x0001_2@_x0001__x0001__x0001__x0001__x0001__x0001_P@_x0001__x0001__x0001__x0001__x0001_ÀR@_x0001__x0002__x0001__x0001__x0001__x0001__x0001__x0001_&amp;@_x0001__x0001__x0001__x0001__x0001_I@_x0001__x0001__x0001__x0001__x0001__x0001_G@_x0001__x0001__x0001__x0001__x0001_ÀR@_x0001__x0001__x0001__x0001__x0001__x0001_?@_x0001__x0001__x0001__x0001__x0001__x0001_ @_x0001__x0001__x0001__x0001__x0001_ÀR@_x0001__x0001__x0001__x0001__x0001__x0001_&lt;@_x0001__x0001__x0001__x0001__x0001__x0001_*@_x0001__x0001__x0001__x0001__x0001_G@_x0001__x0001__x0001__x0001__x0001__x0001_$@_x0001__x0001__x0001__x0001__x0001_ÀR@_x0001__x0001__x0001__x0001__x0001_ÀR@_x0001__x0001__x0001__x0001__x0001_ÀR@_x0001__x0001__x0001__x0001__x0001_ÀR@_x0001__x0001__x0001__x0001__x0001_@@_x0001__x0001__x0001__x0001__x0001_R@_x0001__x0001__x0001__x0001__x0001_@Q@_x0001__x0001__x0001__x0001__x0001__x0001_0@_x0001__x0001__x0001__x0001__x0001_ÀR@_x0001__x0001__x0001__x0001__x0001_ÀR@_x0001__x0001__x0001__x0001__x0001_ÀR@_x0001__x0001__x0001__x0001__x0001__x0001_7@_x0001__x0001__x0001__x0001__x0001__x0001_3@_x0001__x0001__x0001__x0001__x0001__x0001_ @_x0001__x0001__x0001__x0001__x0001__x0001_(@_x0001__x0001__x0001__x0001__x0001_ÀR@_x0001__x0001__x0001__x0001__x0001__x0001_8@_x0001__x0001__x0001__x0001__x0001__x0001_F@_x0001__x0001__x0001__x0001__x0001__x0001__x001C_@_x0001__x0001__x0001__x0001__x0001_ÀR@_x0001__x0001__x0001__x0001__x0001__x0002__x0001__x0001_ @_x0001__x0001__x0001__x0001__x0001__x0001_M@_x0001__x0001__x0001__x0001__x0001__x0001_2@_x0001__x0001__x0001__x0001__x0001__x0001_ @_x0001__x0001__x0001__x0001__x0001__x0001_.@_x0001__x0001__x0001__x0001__x0001_ÀR@_x0001__x0001__x0001__x0001__x0001__x0001_3@_x0001__x0001__x0001__x0001__x0001__x0001_:@_x0001__x0001__x0001__x0001__x0001__x0001_&amp;@_x0001__x0001__x0001__x0001__x0001__x0001_&lt;@_x0001__x0001__x0001__x0001__x0001_C@_x0001__x0001__x0001__x0001__x0001_ÀR@_x0001__x0001__x0001__x0001__x0001__x0001_,@_x0001__x0001__x0001__x0001__x0001_C@_x0001__x0001__x0001__x0001__x0001_@@_x0001__x0001__x0001__x0001__x0001_ÀR@_x0001__x0001__x0001__x0001__x0001__x0001__x001C_@_x0001__x0001__x0001__x0001__x0001_E@_x0001__x0001__x0001__x0001__x0001__x0001_O@_x0001__x0001__x0001__x0001__x0001__x0001_(@_x0001__x0001__x0001__x0001__x0001__x0001_:@_x0001__x0001__x0001__x0001__x0001_J@_x0001__x0001__x0001__x0001__x0001__x0001_4@_x0001__x0001__x0001__x0001__x0001_ÀR@_x0001__x0001__x0001__x0001__x0001__x0001__x001C_@_x0001__x0001__x0001__x0001__x0001__x0001_,@_x0001__x0001__x0001__x0001__x0001__x0001_F@_x0001__x0001__x0001__x0001__x0001_ÀR@_x0001__x0001__x0001__x0001__x0001__x0001__x0014_@_x0001__x0001__x0001__x0001__x0001_D@_x0001__x0001__x0001__x0001__x0001__x0001_;@_x0001__x0001__x0001__x0001__x0001_I@_x0001__x0002__x0001__x0001__x0001__x0001__x0001_ÀR@_x0001__x0001__x0001__x0001__x0001__x0001_$@_x0001__x0001__x0001__x0001__x0001_ÀR@_x0001__x0001__x0001__x0001__x0001_ÀR@_x0001__x0001__x0001__x0001__x0001_@Q@_x0001__x0001__x0001__x0001__x0001__x0001_ @_x0001__x0001__x0001__x0001__x0001__x0001_0@_x0001__x0001__x0001__x0001__x0001__x0001_H@_x0001__x0001__x0001__x0001__x0001__x0001_7@_x0001__x0001__x0001__x0001__x0001_ÀR@_x0001__x0001__x0001__x0001__x0001__x0001_A@_x0001__x0001__x0001__x0001__x0001_C@_x0001__x0001__x0001__x0001__x0001_ÀR@_x0001__x0001__x0001__x0001__x0001_ÀR@_x0001__x0001__x0001__x0001__x0001_ÀR@_x0001__x0001__x0001__x0001__x0001__x0001_3@_x0001__x0001__x0001__x0001__x0001__x0001_&lt;@_x0001__x0001__x0001__x0001__x0001_D@_x0001__x0001__x0001__x0001__x0001_ÀR@_x0001__x0001__x0001__x0001__x0001_ÀR@_x0001__x0001__x0001__x0001__x0001__x0001_(@_x0001__x0001__x0001__x0001__x0001_J@_x0001__x0001__x0001__x0001__x0001__x0001__x0010_@_x0001__x0001__x0001__x0001__x0001__x0001_7@_x0001__x0001__x0001__x0001__x0001_@@_x0001__x0001__x0001__x0001__x0001__x0001_&gt;@_x0001__x0001__x0001__x0001__x0001__x0001_5@_x0001__x0001__x0001__x0001__x0001__x0001_@@_x0001__x0001__x0001__x0001__x0001__x0001_"@_x0001__x0001__x0001__x0001__x0001__x0001_D@_x0001__x0001__x0001__x0001__x0001_ÀR@_x0001__x0001__x0001__x0001__x0001__x0002__x0001_ÀR@_x0001__x0001__x0001__x0001__x0001__x0001_0@_x0001__x0001__x0001__x0001__x0001_ÀR@_x0001__x0001__x0001__x0001__x0001__x0001__x0018_@_x0001__x0001__x0001__x0001__x0001_R@_x0001__x0001__x0001__x0001__x0001_ÀR@_x0001__x0001__x0001__x0001__x0001__x0001__x0008_@_x0001__x0001__x0001__x0001__x0001__x0001_&gt;@_x0001__x0001__x0001__x0001__x0001__x0001_$@_x0001__x0001__x0001__x0001__x0001__x0001_O@_x0001__x0001__x0001__x0001__x0001_ÀR@_x0001__x0001__x0001__x0001__x0001_ÀR@_x0001__x0001__x0001__x0001__x0001__x0001_&amp;@_x0001__x0001__x0001__x0001__x0001_@@_x0001__x0001__x0001__x0001__x0001__x0001_6@_x0001__x0001__x0001__x0001__x0001__x0001_5@_x0001__x0001__x0001__x0001__x0001__x0001_6@_x0001__x0001__x0001__x0001__x0001_ÀR@_x0001__x0001__x0001__x0001__x0001__x0001_0@_x0001__x0001__x0001__x0001__x0001_ÀR@_x0001__x0001__x0001__x0001__x0001__x0001_F@_x0001__x0001__x0001__x0001__x0001__x0001_&lt;@_x0001__x0001__x0001__x0001__x0001_ÀR@_x0001__x0001__x0001__x0001__x0001__x0001_"@_x0001__x0001__x0001__x0001__x0001__x0001_8@_x0001__x0001__x0001__x0001__x0001__x0001_&gt;@_x0001__x0001__x0001__x0001__x0001__x0001_ @_x0001__x0001__x0001__x0001__x0001_ÀR@_x0001__x0001__x0001__x0001__x0001__x0001_:@_x0001__x0001__x0001__x0001__x0001__x0001_:@_x0001__x0001__x0001__x0001__x0001_M@_x0001__x0001__x0001__x0001__x0001__x0001_,@_x0001__x0002__x0001__x0001__x0001__x0001__x0001_J@_x0001__x0001__x0001__x0001__x0001_ÀR@_x0001__x0001__x0001__x0001__x0001__x0001_J@_x0001__x0001__x0001__x0001__x0001_J@_x0001__x0001__x0001__x0001__x0001_G@_x0001__x0001__x0001__x0001__x0001__x0001_,@_x0001__x0001__x0001__x0001__x0001_ÀR@_x0001__x0001__x0001__x0001__x0001__x0001_=@_x0001__x0001__x0001__x0001__x0001__x0001_G@_x0001__x0001__x0001__x0001__x0001__x0001_*@_x0001__x0001__x0001__x0001__x0001_ÀR@_x0001__x0001__x0001__x0001__x0001__x0001_9@_x0001__x0001__x0001__x0001__x0001_@P@_x0001__x0001__x0001__x0001__x0001__x0001_5@_x0001__x0001__x0001__x0001__x0001__x0001__x001C_@_x0001__x0001__x0001__x0001__x0001__x0001_5@_x0001__x0001__x0001__x0001__x0001_ÀR@_x0001__x0001__x0001__x0001__x0001_ÀR@_x0001__x0001__x0001__x0001__x0001_K@_x0001__x0001__x0001__x0001__x0001_ÀR@_x0001__x0001__x0001__x0001__x0001__x0001_M@_x0001__x0001__x0001__x0001__x0001__x0001__x0010_@_x0001__x0001__x0001__x0001__x0001__x0001_&amp;@_x0001__x0001__x0001__x0001__x0001__x0001_(@_x0001__x0001__x0001__x0001__x0001__x0001_4@_x0001__x0001__x0001__x0001__x0001_L@_x0001__x0001__x0001__x0001__x0001__x0001_9@_x0001__x0001__x0001__x0001__x0001__x0001_.@_x0001__x0001__x0001__x0001__x0001_ÀR@_x0001__x0001__x0001__x0001__x0001_ÀR@_x0001__x0001__x0001__x0001__x0001__x0001_?@_x0001__x0001__x0001__x0001__x0001__x0002__x0001__x0001_$@_x0001__x0001__x0001__x0001__x0001__x0001_&amp;@_x0001__x0001__x0001__x0001__x0001__x0001_&amp;@_x0001__x0001__x0001__x0001__x0001_ÀR@_x0001__x0001__x0001__x0001__x0001__x0001__x001C_@_x0001__x0001__x0001__x0001__x0001_ÀR@_x0001__x0001__x0001__x0001__x0001__x0001_&gt;@_x0001__x0001__x0001__x0001__x0001__x0001_2@_x0001__x0001__x0001__x0001__x0001_ÀR@_x0001__x0001__x0001__x0001__x0001_ÀR@_x0001__x0001__x0001__x0001__x0001__x0001_5@_x0001__x0001__x0001__x0001__x0001__x0001_*@_x0001__x0001__x0001__x0001__x0001_@@_x0001__x0001__x0001__x0001__x0001__x0001_(@_x0001__x0001__x0001__x0001__x0001__x0001__x0001_@_x0001__x0001__x0001__x0001__x0001__x0001_1@_x0001__x0001__x0001__x0001__x0001__x0001_F@_x0001__x0001__x0001__x0001__x0001_L@_x0001__x0001__x0001__x0001__x0001_ÀR@_x0001__x0001__x0001__x0001__x0001__x0001_A@_x0001__x0001__x0001__x0001__x0001_ÀR@_x0001__x0001__x0001__x0001__x0001_ÀR@_x0001__x0001__x0001__x0001__x0001__x0001_E@_x0001__x0001__x0001__x0001__x0001__x0001__x0010_@_x0001__x0001__x0001__x0001__x0001__x0001_5@_x0001__x0001__x0001__x0001__x0001_E@_x0001__x0001__x0001__x0001__x0001__x0001_(@_x0001__x0001__x0001__x0001__x0001__x0001_9@_x0001__x0001__x0001__x0001__x0001__x0001_:@_x0001__x0001__x0001__x0001__x0001_ÀR@_x0001__x0001__x0001__x0001__x0001__x0001_5@_x0001__x0001__x0001__x0001__x0001__x0001_G@_x0001__x0002__x0001__x0001__x0001__x0001__x0001_D@_x0001__x0001__x0001__x0001__x0001__x0001_"@_x0001__x0001__x0001__x0001__x0001__x0001_6@_x0001__x0001__x0001__x0001__x0001__x0001__x0010_@_x0001__x0001__x0001__x0001__x0001__x0001_,@_x0001__x0001__x0001__x0001__x0001_ÀR@_x0001__x0001__x0001__x0001__x0001__x0001_2@_x0001__x0001__x0001__x0001__x0001_ÀR@_x0001__x0001__x0001__x0001__x0001__x0001_H@_x0001__x0001__x0001__x0001__x0001__x0001_"@_x0001__x0001__x0001__x0001__x0001__x0001_;@_x0001__x0001__x0001__x0001__x0001__x0001_2@_x0001__x0001__x0001__x0001__x0001__x0001_J@_x0001__x0001__x0001__x0001__x0001__x0001__x0008_@_x0001__x0001__x0001__x0001__x0001__x0001_5@_x0001__x0001__x0001__x0001__x0001_@R@_x0001__x0001__x0001__x0001__x0001__x0001_?@_x0001__x0001__x0001__x0001__x0001__x0001_$@_x0001__x0001__x0001__x0001__x0001_ÀR@_x0001__x0001__x0001__x0001__x0001__x0001_"@_x0001__x0001__x0001__x0001__x0001__x0001_F@_x0001__x0001__x0001__x0001__x0001__x0001_1@_x0001__x0001__x0001__x0001__x0001_ÀR@_x0001__x0001__x0001__x0001__x0001_ÀR@_x0001__x0001__x0001__x0001__x0001__x0001_(@_x0001__x0001__x0001__x0001__x0001__x0001_7@_x0001__x0001__x0001__x0001__x0001_@Q@_x0001__x0001__x0001__x0001__x0001_ÀP@_x0001__x0001__x0001__x0001__x0001_ÀR@_x0001__x0001__x0001__x0001__x0001__x0001_5@_x0001__x0001__x0001__x0001__x0001__x0001_1@_x0001__x0001__x0001__x0001__x0001__x0002__x0001_ÀR@_x0001__x0001__x0001__x0001__x0001__x0001_&lt;@_x0001__x0001__x0001__x0001__x0001_ÀR@_x0001__x0001__x0001__x0001__x0001_@Q@_x0001__x0001__x0001__x0001__x0001__x0001__x001C_@_x0001__x0001__x0001__x0001__x0001_ÀR@_x0001__x0001__x0001__x0001__x0001__x0001_L@_x0001__x0001__x0001__x0001__x0001_O@_x0001__x0001__x0001__x0001__x0001__x0001_&gt;@_x0001__x0001__x0001__x0001__x0001_ÀR@_x0001__x0001__x0001__x0001__x0001__x0001_"@_x0001__x0001__x0001__x0001__x0001_ÀR@_x0001__x0001__x0001__x0001__x0001__x0001_F@_x0001__x0001__x0001__x0001__x0001_ÀR@_x0001__x0001__x0001__x0001__x0001__x0001_"@_x0001__x0001__x0001__x0001__x0001__x0001_(@_x0001__x0001__x0001__x0001__x0001_ÀR@_x0001__x0001__x0001__x0001__x0001__x0001_0@_x0001__x0001__x0001__x0001__x0001__x0001_F@_x0001__x0001__x0001__x0001__x0001__x0001_0@_x0001__x0001__x0001__x0001__x0001__x0001_;@_x0001__x0001__x0001__x0001__x0001__x0001_&amp;@_x0001__x0001__x0001__x0001__x0001_@P@_x0001__x0001__x0001__x0001__x0001_ÀR@_x0001__x0001__x0001__x0001__x0001__x0001_2@_x0001__x0001__x0001__x0001__x0001__x0001_A@_x0001__x0001__x0001__x0001__x0001__x0001_4@_x0001__x0001__x0001__x0001__x0001__x0001_5@_x0001__x0001__x0001__x0001__x0001__x0001_"@_x0001__x0001__x0001__x0001__x0001_ÀR@_x0001__x0001__x0001__x0001__x0001__x0001__x0018_@_x0001__x0001__x0001__x0001__x0001_ÀR@_x0001__x0002__x0001__x0001__x0001__x0001__x0001__x0001_,@_x0001__x0001__x0001__x0001__x0001__x0001_2@_x0001__x0001__x0001__x0001__x0001_ÀR@_x0001__x0001__x0001__x0001__x0001__x0001__x0010_@_x0001__x0001__x0001__x0001__x0001_ÀR@_x0001__x0001__x0001__x0001__x0001__x0001__x0018_@_x0001__x0001__x0001__x0001__x0001__x0001_F@_x0001__x0001__x0001__x0001__x0001__x0001_4@_x0001__x0001__x0001__x0001__x0001_ÀR@_x0001__x0001__x0001__x0001__x0001_E@_x0001__x0001__x0001__x0001__x0001__x0001_;@_x0001__x0001__x0001__x0001__x0001__x0001__x0014_@_x0001__x0001__x0001__x0001__x0001__x0001_H@_x0001__x0001__x0001__x0001__x0001__x0001_J@_x0001__x0001__x0001__x0001__x0001_ÀR@_x0001__x0001__x0001__x0001__x0001_ÀR@_x0001__x0001__x0001__x0001__x0001__x0001__x001C_@_x0001__x0001__x0001__x0001__x0001__x0001_A@_x0001__x0001__x0001__x0001__x0001__x0001_(@_x0001__x0001__x0001__x0001__x0001_ÀR@_x0001__x0001__x0001__x0001__x0001_ÀR@_x0001__x0001__x0001__x0001__x0001_ÀR@_x0001__x0001__x0001__x0001__x0001_ÀR@_x0001__x0001__x0001__x0001__x0001_R@_x0001__x0001__x0001__x0001__x0001_ÀR@_x0001__x0001__x0001__x0001__x0001__x0001__x0001_@_x0001__x0001__x0001__x0001__x0001_ÀR@_x0001__x0001__x0001__x0001__x0001__x0001_(@_x0001__x0001__x0001__x0001__x0001_R@_x0001__x0001__x0001__x0001__x0001__x0001__x0014_@_x0001__x0001__x0001__x0001__x0001__x0001_C@_x0001__x0001__x0001__x0001__x0001__x0002__x0001_C@_x0001__x0001__x0001__x0001__x0001_ÀR@_x0001__x0001__x0001__x0001__x0001__x0001_(@_x0001__x0001__x0001__x0001__x0001_ÀR@_x0001__x0001__x0001__x0001__x0001__x0001_,@_x0001__x0001__x0001__x0001__x0001_D@_x0001__x0001__x0001__x0001__x0001__x0001_?@_x0001__x0001__x0001__x0001__x0001__x0001_6@_x0001__x0001__x0001__x0001__x0001_ÀR@_x0001__x0001__x0001__x0001__x0001__x0001_1@_x0001__x0001__x0001__x0001__x0001__x0001_O@_x0001__x0001__x0001__x0001__x0001_ÀR@_x0001__x0001__x0001__x0001__x0001_ÀR@_x0001__x0001__x0001__x0001__x0001__x0001_,@_x0001__x0001__x0001__x0001__x0001__x0001_.@_x0001__x0001__x0001__x0001__x0001_D@_x0001__x0001__x0001__x0001__x0001_ÀR@_x0001__x0001__x0001__x0001__x0001__x0001_?@_x0001__x0001__x0001__x0001__x0001__x0001__x0010_@_x0001__x0001__x0001__x0001__x0001__x0001_3@_x0001__x0001__x0001__x0001__x0001__x0001_@@_x0001__x0001__x0001__x0001__x0001__x0001_*@_x0001__x0001__x0001__x0001__x0001__x0001_3@_x0001__x0001__x0001__x0001__x0001__x0001_G@_x0001__x0001__x0001__x0001__x0001_F@_x0001__x0001__x0001__x0001__x0001_G@_x0001__x0001__x0001__x0001__x0001__x0001__x001C_@_x0001__x0001__x0001__x0001__x0001_ÀR@_x0001__x0001__x0001__x0001__x0001__x0001_8@_x0001__x0001__x0001__x0001__x0001__x0001_@@_x0001__x0001__x0001__x0001__x0001__x0001_ @_x0001__x0001__x0001__x0001__x0001_P@_x0001__x0002__x0001__x0001__x0001__x0001__x0001__x0001_K@_x0001__x0001__x0001__x0001__x0001_O@_x0001__x0001__x0001__x0001__x0001_@Q@_x0001__x0001__x0001__x0001__x0001_ÀR@_x0001__x0001__x0001__x0001__x0001__x0001_.@_x0001__x0001__x0001__x0001__x0001__x0001_&gt;@_x0001__x0001__x0001__x0001__x0001_ÀR@_x0001__x0001__x0001__x0001__x0001_ÀR@_x0001__x0001__x0001__x0001__x0001__x0001__x0014_@_x0001__x0001__x0001__x0001__x0001_ÀR@_x0001__x0001__x0001__x0001__x0001_ÀR@_x0001__x0001__x0001__x0001__x0001__x0001_8@_x0001__x0001__x0001__x0001__x0001__x0001_C@_x0001__x0001__x0001__x0001__x0001__x0001_C@_x0001__x0001__x0001__x0001__x0001__x0001__x0014_@_x0001__x0001__x0001__x0001__x0001_ÀR@_x0001__x0001__x0001__x0001__x0001_ÀR@_x0001__x0001__x0001__x0001__x0001__x0001_&lt;@_x0001__x0001__x0001__x0001__x0001__x0001_(@_x0001__x0001__x0001__x0001__x0001__x0001_(@_x0001__x0001__x0001__x0001__x0001_ÀR@_x0001__x0001__x0001__x0001__x0001_@@_x0001__x0001__x0001__x0001__x0001__x0001_@@_x0001__x0001__x0001__x0001__x0001__x0001__x001C_@_x0001__x0001__x0001__x0001__x0001_F@_x0001__x0001__x0001__x0001__x0001__x0001__x0018_@_x0001__x0001__x0001__x0001__x0001_H@_x0001__x0001__x0001__x0001__x0001_ÀR@_x0001__x0001__x0001__x0001__x0001__x0001_&amp;@_x0001__x0001__x0001__x0001__x0001__x0001_3@_x0001__x0001__x0001__x0001__x0001_ÀR@_x0001__x0001__x0001__x0001__x0001__x0002__x0001__x0001_ @_x0001__x0001__x0001__x0001__x0001__x0001_7@_x0001__x0001__x0001__x0001__x0001_G@_x0001__x0001__x0001__x0001__x0001_ÀR@_x0001__x0001__x0001__x0001__x0001_ÀR@_x0001__x0001__x0001__x0001__x0001_ÀR@_x0001__x0001__x0001__x0001__x0001_ÀR@_x0001__x0001__x0001__x0001__x0001_ÀR@_x0001__x0001__x0001__x0001__x0001_ÀR@_x0001__x0001__x0001__x0001__x0001_G@_x0001__x0001__x0001__x0001__x0001_G@_x0001__x0001__x0001__x0001__x0001__x0001_?@_x0001__x0001__x0001__x0001__x0001_ÀR@_x0001__x0001__x0001__x0001__x0001__x0001_8@_x0001__x0001__x0001__x0001__x0001_@@_x0001__x0001__x0001__x0001__x0001__x0001_5@_x0001__x0001__x0001__x0001__x0001__x0001_J@_x0001__x0001__x0001__x0001__x0001_G@_x0001__x0001__x0001__x0001__x0001__x0001_0@_x0001__x0001__x0001__x0001__x0001_ÀR@_x0001__x0001__x0001__x0001__x0001_ÀR@_x0001__x0001__x0001__x0001__x0001__x0001__x001C_@_x0001__x0001__x0001__x0001__x0001__x0001_ @_x0001__x0001__x0001__x0001__x0001__x0001_(@_x0001__x0001__x0001__x0001__x0001_ÀR@_x0001__x0001__x0001__x0001__x0001_ÀR@_x0001__x0001__x0001__x0001__x0001_D@_x0001__x0001__x0001__x0001__x0001__x0001_$@_x0001__x0001__x0001__x0001__x0001_ÀR@_x0001__x0001__x0001__x0001__x0001_K@_x0001__x0001__x0001__x0001__x0001__x0001_A@_x0001__x0001__x0001__x0001__x0001_E@_x0001__x0002__x0001__x0001__x0001__x0001__x0001_ÀR@_x0001__x0001__x0001__x0001__x0001__x0001_J@_x0001__x0001__x0001__x0001__x0001_ÀR@_x0001__x0001__x0001__x0001__x0001__x0001_2@_x0001__x0001__x0001__x0001__x0001__x0001_L@_x0001__x0001__x0001__x0001__x0001_ÀR@_x0001__x0001__x0001__x0001__x0001__x0001_(@_x0001__x0001__x0001__x0001__x0001_ÀR@_x0001__x0001__x0001__x0001__x0001_ÀR@_x0001__x0001__x0001__x0001__x0001_ÀR@_x0001__x0001__x0001__x0001__x0001_ÀR@_x0001__x0001__x0001__x0001__x0001__x0001_"@_x0001__x0001__x0001__x0001__x0001__x0001_7@_x0001__x0001__x0001__x0001__x0001_ÀR@_x0001__x0001__x0001__x0001__x0001_ÀR@_x0001__x0001__x0001__x0001__x0001_ÀR@_x0001__x0001__x0001__x0001__x0001__x0001_,@_x0001__x0001__x0001__x0001__x0001_ÀR@_x0001__x0001__x0001__x0001__x0001__x0001_F@_x0001__x0001__x0001__x0001__x0001__x0001_2@_x0001__x0001__x0001__x0001__x0001__x0001__x001C_@_x0001__x0001__x0001__x0001__x0001__x0001_*@_x0001__x0001__x0001__x0001__x0001__x0001_6@_x0001__x0001__x0001__x0001__x0001_ÀR@_x0001__x0001__x0001__x0001__x0001__x0001__x0014_@_x0001__x0001__x0001__x0001__x0001_ÀR@_x0001__x0001__x0001__x0001__x0001__x0001_0@_x0001__x0001__x0001__x0001__x0001_ÀR@_x0001__x0001__x0001__x0001__x0001_ÀR@_x0001__x0001__x0001__x0001__x0001__x0001_P@_x0001__x0001__x0001__x0001__x0001__x0001_&amp;@_x0001__x0001__x0001__x0001__x0001__x0002__x0001__x0001_&amp;@_x0001__x0001__x0001__x0001__x0001__x0001__x0008_@_x0001__x0001__x0001__x0001__x0001_ÀR@_x0001__x0001__x0001__x0001__x0001_J@_x0001__x0001__x0001__x0001__x0001_@@_x0001__x0001__x0001__x0001__x0001__x0001_C@_x0001__x0001__x0001__x0001__x0001__x0001_?@_x0001__x0001__x0001__x0001__x0001_ÀR@_x0001__x0001__x0001__x0001__x0001__x0001_H@_x0001__x0001__x0001__x0001__x0001__x0001__x0018_@_x0001__x0001__x0001__x0001__x0001__x0001_8@_x0001__x0001__x0001__x0001__x0001__x0001_;@_x0001__x0001__x0001__x0001__x0001__x0001_,@_x0001__x0001__x0001__x0001__x0001__x0001_3@_x0001__x0001__x0001__x0001__x0001__x0001_6@_x0001__x0001__x0001__x0001__x0001_ÀR@_x0001__x0001__x0001__x0001__x0001_ÀR@_x0001__x0001__x0001__x0001__x0001__x0001_?@_x0001__x0001__x0001__x0001__x0001__x0001_0@_x0001__x0001__x0001__x0001__x0001__x0001_2@_x0001__x0001__x0001__x0001__x0001__x0001_(@_x0001__x0001__x0001__x0001__x0001_H@_x0001__x0001__x0001__x0001__x0001__x0001_F@_x0001__x0001__x0001__x0001__x0001__x0001__x001C_@_x0001__x0001__x0001__x0001__x0001_P@_x0001__x0001__x0001__x0001__x0001__x0001_J@_x0001__x0001__x0001__x0001__x0001__x0001__x001C_@_x0001__x0001__x0001__x0001__x0001__x0001__x001C_@_x0001__x0001__x0001__x0001__x0001__x0001_*@_x0001__x0001__x0001__x0001__x0001_D@_x0001__x0001__x0001__x0001__x0001_ÀR@_x0001__x0001__x0001__x0001__x0001_ÀR@_x0001__x0002__x0001__x0001__x0001__x0001__x0001__x0001_3@_x0001__x0001__x0001__x0001__x0001_K@_x0001__x0001__x0001__x0001__x0001__x0001_*@_x0001__x0001__x0001__x0001__x0001__x0001_&lt;@_x0001__x0001__x0001__x0001__x0001_ÀR@_x0001__x0001__x0001__x0001__x0001__x0001_(@_x0001__x0001__x0001__x0001__x0001_K@_x0001__x0001__x0001__x0001__x0001__x0001_0@_x0001__x0001__x0001__x0001__x0001_ÀR@_x0001__x0001__x0001__x0001__x0001__x0001_9@_x0001__x0001__x0001__x0001__x0001_ÀR@_x0001__x0001__x0001__x0001__x0001__x0001_P@_x0001__x0001__x0001__x0001__x0001__x0001_4@_x0001__x0001__x0001__x0001__x0001_L@_x0001__x0001__x0001__x0001__x0001__x0001_M@_x0001__x0001__x0001__x0001__x0001_ÀR@_x0001__x0001__x0001__x0001__x0001__x0001_0@_x0001__x0001__x0001__x0001__x0001__x0001_0@_x0001__x0001__x0001__x0001__x0001_ÀR@_x0001__x0001__x0001__x0001__x0001_ÀR@_x0001__x0001__x0001__x0001__x0001__x0001__x001C_@_x0001__x0001__x0001__x0001__x0001_ÀR@_x0001__x0001__x0001__x0001__x0001_C@_x0001__x0001__x0001__x0001__x0001_ÀR@_x0001__x0001__x0001__x0001__x0001__x0001_D@_x0001__x0001__x0001__x0001__x0001__x0001_:@_x0001__x0001__x0001__x0001__x0001_ÀR@_x0001__x0001__x0001__x0001__x0001__x0001_ @_x0001__x0001__x0001__x0001__x0001__x0001_ @_x0001__x0001__x0001__x0001__x0001__x0001_&lt;@_x0001__x0001__x0001__x0001__x0001__x0001_*@_x0001__x0001__x0001__x0001__x0001__x0002__x0001_ÀR@_x0001__x0001__x0001__x0001__x0001__x0001_5@_x0001__x0001__x0001__x0001__x0001_ÀR@_x0001__x0001__x0001__x0001__x0001_ÀR@_x0001__x0001__x0001__x0001__x0001__x0001_ @_x0001__x0001__x0001__x0001__x0001__x0001_O@_x0001__x0001__x0001__x0001__x0001__x0001_ @_x0001__x0001__x0001__x0001__x0001__x0001__x0018_@_x0001__x0001__x0001__x0001__x0001_ÀR@_x0001__x0001__x0001__x0001__x0001__x0001_$@_x0001__x0001__x0001__x0001__x0001_ÀR@_x0001__x0001__x0001__x0001__x0001_ÀR@_x0001__x0001__x0001__x0001__x0001_ÀR@_x0001__x0001__x0001__x0001__x0001__x0001_1@_x0001__x0001__x0001__x0001__x0001_ÀR@_x0001__x0001__x0001__x0001__x0001__x0001__x0018_@_x0001__x0001__x0001__x0001__x0001_@@_x0001__x0001__x0001__x0001__x0001_O@_x0001__x0001__x0001__x0001__x0001_ÀR@_x0001__x0001__x0001__x0001__x0001__x0001__x001C_@_x0001__x0001__x0001__x0001__x0001__x0001_0@_x0001__x0001__x0001__x0001__x0001__x0001_"@_x0001__x0001__x0001__x0001__x0001__x0001_2@_x0001__x0001__x0001__x0001__x0001_ÀR@_x0001__x0001__x0001__x0001__x0001_ÀR@_x0001__x0001__x0001__x0001__x0001_ÀR@_x0001__x0001__x0001__x0001__x0001__x0001_A@_x0001__x0001__x0001__x0001__x0001__x0001_6@_x0001__x0001__x0001__x0001__x0001__x0001__x0018_@_x0001__x0001__x0001__x0001__x0001__x0001_?@_x0001__x0001__x0001__x0001__x0001_ÀR@_x0001__x0001__x0001__x0001__x0001__x0001_ @_x0001__x0002__x0001__x0001__x0001__x0001__x0001__x0001_$@_x0001__x0001__x0001__x0001__x0001__x0001_ @_x0001__x0001__x0001__x0001__x0001__x0001_1@_x0001__x0001__x0001__x0001__x0001_ÀR@_x0001__x0001__x0001__x0001__x0001__x0001_$@_x0001__x0001__x0001__x0001__x0001__x0001_ @_x0001__x0001__x0001__x0001__x0001__x0001_Q@_x0001__x0001__x0001__x0001__x0001__x0001_Q@_x0001__x0001__x0001__x0001__x0001__x0001_6@_x0001__x0001__x0001__x0001__x0001__x0001_@@_x0001__x0001__x0001__x0001__x0001_ÀR@_x0001__x0001__x0001__x0001__x0001_ÀR@_x0001__x0001__x0001__x0001__x0001_@@_x0001__x0001__x0001__x0001__x0001__x0001__x0018_@_x0001__x0001__x0001__x0001__x0001__x0001_(@_x0001__x0001__x0001__x0001__x0001_D@_x0001__x0001__x0001__x0001__x0001__x0001_3@_x0001__x0001__x0001__x0001__x0001_ÀR@_x0001__x0001__x0001__x0001__x0001_@R@_x0001__x0001__x0001__x0001__x0001__x0001_3@_x0001__x0001__x0001__x0001__x0001__x0001_L@_x0001__x0001__x0001__x0001__x0001__x0001_8@_x0001__x0001__x0001__x0001__x0001_F@_x0001__x0001__x0001__x0001__x0001_ÀR@_x0001__x0001__x0001__x0001__x0001__x0001_F@_x0001__x0001__x0001__x0001__x0001__x0001_=@_x0001__x0001__x0001__x0001__x0001_ÀR@_x0001__x0001__x0001__x0001__x0001__x0001_6@_x0001__x0001__x0001__x0001__x0001__x0001__x0008_@_x0001__x0001__x0001__x0001__x0001__x0001_;@_x0001__x0001__x0001__x0001__x0001_L@_x0001__x0001__x0001__x0001__x0001__x0002__x0001_ÀR@_x0001__x0001__x0001__x0001__x0001_ÀR@_x0001__x0001__x0001__x0001__x0001__x0001_F@_x0001__x0001__x0001__x0001__x0001__x0001_3@_x0001__x0001__x0001__x0001__x0001_ÀR@_x0001__x0001__x0001__x0001__x0001_ÀR@_x0001__x0001__x0001__x0001__x0001_D@_x0001__x0001__x0001__x0001__x0001__x0001_6@_x0001__x0001__x0001__x0001__x0001_ÀR@_x0001__x0001__x0001__x0001__x0001__x0001_I@_x0001__x0001__x0001__x0001__x0001__x0001_E@_x0001__x0001__x0001__x0001__x0001__x0001_D@_x0001__x0001__x0001__x0001__x0001__x0001_=@_x0001__x0001__x0001__x0001__x0001_ÀR@_x0001__x0001__x0001__x0001__x0001_ÀR@_x0001__x0001__x0001__x0001__x0001_M@_x0001__x0001__x0001__x0001__x0001_ÀR@_x0001__x0001__x0001__x0001__x0001__x0001_,@_x0001__x0001__x0001__x0001__x0001_ÀR@_x0001__x0001__x0001__x0001__x0001__x0001_ @_x0001__x0001__x0001__x0001__x0001_F@_x0001__x0001__x0001__x0001__x0001__x0001__x0010_@_x0001__x0001__x0001__x0001__x0001__x0001__x0018_@_x0001__x0001__x0001__x0001__x0001_ÀR@_x0001__x0001__x0001__x0001__x0001_ÀR@_x0001__x0001__x0001__x0001__x0001_ÀR@_x0001__x0001__x0001__x0001__x0001__x0001_&lt;@_x0001__x0001__x0001__x0001__x0001__x0001_3@_x0001__x0001__x0001__x0001__x0001_ÀR@_x0001__x0001__x0001__x0001__x0001_ÀR@_x0001__x0001__x0001__x0001__x0001__x0001_1@_x0001__x0001__x0001__x0001__x0001__x0001_A@_x0001__x0002__x0001__x0001__x0001__x0001__x0001_ÀR@_x0001__x0001__x0001__x0001__x0001__x0001_?@_x0001__x0001__x0001__x0001__x0001_ÀP@_x0001__x0001__x0001__x0001__x0001__x0001_*@_x0001__x0001__x0001__x0001__x0001__x0001_9@_x0001__x0001__x0001__x0001__x0001_I@_x0001__x0001__x0001__x0001__x0001_J@_x0001__x0001__x0001__x0001__x0001__x0001_$@_x0001__x0001__x0001__x0001__x0001__x0001_"@_x0001__x0001__x0001__x0001__x0001__x0001_7@_x0001__x0001__x0001__x0001__x0001__x0001_&gt;@_x0001__x0001__x0001__x0001__x0001__x0001_4@_x0001__x0001__x0001__x0001__x0001__x0001_3@_x0001__x0001__x0001__x0001__x0001_I@_x0001__x0001__x0001__x0001__x0001__x0001_8@_x0001__x0001__x0001__x0001__x0001__x0001_L@_x0001__x0001__x0001__x0001__x0001__x0001_?@_x0001__x0001__x0001__x0001__x0001_ÀR@_x0001__x0001__x0001__x0001__x0001__x0001__x0010_@_x0001__x0001__x0001__x0001__x0001__x0001_"@_x0001__x0001__x0001__x0001__x0001_C@_x0001__x0001__x0001__x0001__x0001__x0001_.@_x0001__x0001__x0001__x0001__x0001_ÀR@_x0001__x0001__x0001__x0001__x0001_@R@_x0001__x0001__x0001__x0001__x0001__x0001_5@_x0001__x0001__x0001__x0001__x0001__x0001__x0010_@_x0001__x0001__x0001__x0001__x0001__x0001_J@_x0001__x0001__x0001__x0001__x0001_ÀR@_x0001__x0001__x0001__x0001__x0001__x0001_0@_x0001__x0001__x0001__x0001__x0001__x0001_:@_x0001__x0001__x0001__x0001__x0001__x0001_$@_x0001__x0001__x0001__x0001__x0001__x0002__x0001_ÀR@_x0001__x0001__x0001__x0001__x0001__x0001_&gt;@_x0001__x0001__x0001__x0001__x0001__x0001_5@_x0001__x0001__x0001__x0001__x0001__x0001_7@_x0001__x0001__x0001__x0001__x0001_ÀR@_x0001__x0001__x0001__x0001__x0001__x0001_6@_x0001__x0001__x0001__x0001__x0001_ÀR@_x0001__x0001__x0001__x0001__x0001__x0001_F@_x0001__x0001__x0001__x0001__x0001__x0001_0@_x0001__x0001__x0001__x0001__x0001__x0001_*@_x0001__x0001__x0001__x0001__x0001__x0001_5@_x0001__x0001__x0001__x0001__x0001_ÀR@_x0001__x0001__x0001__x0001__x0001__x0001_5@_x0001__x0001__x0001__x0001__x0001__x0001_&gt;@_x0001__x0001__x0001__x0001__x0001_ÀR@_x0001__x0001__x0001__x0001__x0001__x0001_ @_x0001__x0001__x0001__x0001__x0001__x0001_?@_x0001__x0001__x0001__x0001__x0001__x0001_$@_x0001__x0001__x0001__x0001__x0001__x0001_4@_x0001__x0001__x0001__x0001__x0001_R@_x0001__x0001__x0001__x0001__x0001_D@_x0001__x0001__x0001__x0001__x0001_ÀR@_x0001__x0001__x0001__x0001__x0001_P@_x0001__x0001__x0001__x0001__x0001_ÀR@_x0001__x0001__x0001__x0001__x0001__x0001__x001C_@_x0001__x0001__x0001__x0001__x0001_ÀR@_x0001__x0001__x0001__x0001__x0001_ÀR@_x0001__x0001__x0001__x0001__x0001__x0001_2@_x0001__x0001__x0001__x0001__x0001__x0001_*@_x0001__x0001__x0001__x0001__x0001__x0001_0@_x0001__x0001__x0001__x0001__x0001__x0001__x0010_@_x0001__x0001__x0001__x0001__x0001__x0001_(@_x0001__x0002__x0001__x0001__x0001__x0001__x0001_@@_x0001__x0001__x0001__x0001__x0001__x0001__x0018_@_x0001__x0001__x0001__x0001__x0001__x0001_5@_x0001__x0001__x0001__x0001__x0001__x0001_$@_x0001__x0001__x0001__x0001__x0001_J@_x0001__x0001__x0001__x0001__x0001__x0001_0@_x0001__x0001__x0001__x0001__x0001__x0001_(@_x0001__x0001__x0001__x0001__x0001__x0001_;@_x0001__x0001__x0001__x0001__x0001__x0001_Q@_x0001__x0001__x0001__x0001__x0001_ÀR@_x0001__x0001__x0001__x0001__x0001_@Q@_x0001__x0001__x0001__x0001__x0001_ÀR@_x0001__x0001__x0001__x0001__x0001_ÀR@_x0001__x0001__x0001__x0001__x0001__x0001_$@_x0001__x0001__x0001__x0001__x0001__x0001_ @_x0001__x0001__x0001__x0001__x0001_ÀR@_x0001__x0001__x0001__x0001__x0001__x0001__x0014_@_x0001__x0001__x0001__x0001__x0001_ÀR@_x0001__x0001__x0001__x0001__x0001__x0001_@@_x0001__x0001__x0001__x0001__x0001_ÀR@_x0001__x0001__x0001__x0001__x0001__x0001_M@_x0001__x0001__x0001__x0001__x0001_ÀR@_x0001__x0001__x0001__x0001__x0001__x0001_(@_x0001__x0001__x0001__x0001__x0001_B@_x0001__x0001__x0001__x0001__x0001__x0001_@@_x0001__x0001__x0001__x0001__x0001__x0001_P@_x0001__x0001__x0001__x0001__x0001_ÀR@_x0001__x0001__x0001__x0001__x0001__x0001__x0018_@_x0001__x0001__x0001__x0001__x0001_@Q@_x0001__x0001__x0001__x0001__x0001_@@_x0001__x0001__x0001__x0001__x0001_ÀR@_x0001__x0001__x0001__x0001__x0001__x0002__x0001__x0001_0@_x0001__x0001__x0001__x0001__x0001_ÀR@_x0001__x0001__x0001__x0001__x0001__x0001_5@_x0001__x0001__x0001__x0001__x0001__x0001_0@_x0001__x0001__x0001__x0001__x0001__x0001_O@_x0001__x0001__x0001__x0001__x0001_G@_x0001__x0001__x0001__x0001__x0001_ÀR@_x0001__x0001__x0001__x0001__x0001__x0001_"@_x0001__x0001__x0001__x0001__x0001__x0001__x001C_@_x0001__x0001__x0001__x0001__x0001__x0001_L@_x0001__x0001__x0001__x0001__x0001_ÀR@_x0001__x0001__x0001__x0001__x0001_ÀR@_x0001__x0001__x0001__x0001__x0001_@@_x0001__x0001__x0001__x0001__x0001__x0001_P@_x0001__x0001__x0001__x0001__x0001_ÀR@_x0001__x0001__x0001__x0001__x0001_ÀR@_x0001__x0001__x0001__x0001__x0001_ÀR@_x0001__x0001__x0001__x0001__x0001__x0001_1@_x0001__x0001__x0001__x0001__x0001_ÀR@_x0001__x0001__x0001__x0001__x0001__x0001_&lt;@_x0001__x0001__x0001__x0001__x0001__x0001_ @_x0001__x0001__x0001__x0001__x0001_P@_x0001__x0001__x0001__x0001__x0001_N@_x0001__x0001__x0001__x0001__x0001__x0001__x001C_@_x0001__x0001__x0001__x0001__x0001_ÀR@_x0001__x0001__x0001__x0001__x0001__x0001_ @_x0001__x0001__x0001__x0001__x0001__x0001_&amp;@_x0001__x0001__x0001__x0001__x0001_ÀR@_x0001__x0001__x0001__x0001__x0001_@@_x0001__x0001__x0001__x0001__x0001__x0001_&amp;@_x0001__x0001__x0001__x0001__x0001_M@_x0001__x0001__x0001__x0001__x0001__x0001_?@_x0001__x0002__x0001__x0001__x0001__x0001__x0001__x0001_@@_x0001__x0001__x0001__x0001__x0001_ÀR@_x0001__x0001__x0001__x0001__x0001__x0001_C@_x0001__x0001__x0001__x0001__x0001__x0001_I@_x0001__x0001__x0001__x0001__x0001_I@_x0001__x0001__x0001__x0001__x0001__x0001_G@_x0001__x0001__x0001__x0001__x0001_ÀR@_x0001__x0001__x0001__x0001__x0001_ÀR@_x0001__x0001__x0001__x0001__x0001_ÀR@_x0001__x0001__x0001__x0001__x0001_ÀR@_x0001__x0001__x0001__x0001__x0001__x0001_A@_x0001__x0001__x0001__x0001__x0001__x0001_7@_x0001__x0001__x0001__x0001__x0001__x0001_*@_x0001__x0001__x0001__x0001__x0001_ÀR@_x0001__x0001__x0001__x0001__x0001_ÀR@_x0001__x0001__x0001__x0001__x0001__x0001__x0018_@_x0001__x0001__x0001__x0001__x0001_ÀR@_x0001__x0001__x0001__x0001__x0001__x0001_E@_x0001__x0001__x0001__x0001__x0001__x0001_$@_x0001__x0001__x0001__x0001__x0001__x0001_*@_x0001__x0001__x0001__x0001__x0001__x0001_ @_x0001__x0001__x0001__x0001__x0001_ÀR@_x0001__x0001__x0001__x0001__x0001_ÀR@_x0001__x0001__x0001__x0001__x0001__x0001_:@_x0001__x0001__x0001__x0001__x0001__x0001_J@_x0001__x0001__x0001__x0001__x0001__x0001_*@_x0001__x0001__x0001__x0001__x0001_O@_x0001__x0001__x0001__x0001__x0001__x0001_?@_x0001__x0001__x0001__x0001__x0001_ÀR@_x0001__x0001__x0001__x0001__x0001_ÀR@_x0001__x0001__x0001__x0001__x0001__x0001_"@_x0001__x0001__x0001__x0001__x0001__x0002__x0001__x0001_*@_x0001__x0001__x0001__x0001__x0001_ÀR@_x0001__x0001__x0001__x0001__x0001__x0001_0@_x0001__x0001__x0001__x0001__x0001_ÀR@_x0001__x0001__x0001__x0001__x0001__x0001_$@_x0001__x0001__x0001__x0001__x0001__x0001_"@_x0001__x0001__x0001__x0001__x0001_ÀR@_x0001__x0001__x0001__x0001__x0001__x0001_0@_x0001__x0001__x0001__x0001__x0001_ÀR@_x0001__x0001__x0001__x0001__x0001_ÀR@_x0001__x0001__x0001__x0001__x0001_ÀR@_x0001__x0001__x0001__x0001__x0001__x0001_&amp;@_x0001__x0001__x0001__x0001__x0001_ÀR@_x0001__x0001__x0001__x0001__x0001__x0001_1@_x0001__x0001__x0001__x0001__x0001_ÀP@_x0001__x0001__x0001__x0001__x0001_ÀR@_x0001__x0001__x0001__x0001__x0001__x0001_2@_x0001__x0001__x0001__x0001__x0001__x0001_E@_x0001__x0001__x0001__x0001__x0001__x0001_:@_x0001__x0001__x0001__x0001__x0001__x0001_$@_x0001__x0001__x0001__x0001__x0001__x0001__x001C_@_x0001__x0001__x0001__x0001__x0001_ÀR@_x0001__x0001__x0001__x0001__x0001__x0001_.@_x0001__x0001__x0001__x0001__x0001_@@_x0001__x0001__x0001__x0001__x0001__x0001_&amp;@_x0001__x0001__x0001__x0001__x0001_ÀR@_x0001__x0001__x0001__x0001__x0001__x0001_(@_x0001__x0001__x0001__x0001__x0001__x0001_"@_x0001__x0001__x0001__x0001__x0001_ÀR@_x0001__x0001__x0001__x0001__x0001__x0001_A@_x0001__x0001__x0001__x0001__x0001__x0001_F@_x0001__x0001__x0001__x0001__x0001_R@_x0001__x0002__x0001__x0001__x0001__x0001__x0001__x0001_N@_x0001__x0001__x0001__x0001__x0001__x0001_M@_x0001__x0001__x0001__x0001__x0001_ÀR@_x0001__x0001__x0001__x0001__x0001_ÀR@_x0001__x0001__x0001__x0001__x0001__x0001_ @_x0001__x0001__x0001__x0001__x0001__x0001_7@_x0001__x0001__x0001__x0001__x0001_ÀR@_x0001__x0001__x0001__x0001__x0001__x0001_D@_x0001__x0001__x0001__x0001__x0001_ÀR@_x0001__x0001__x0001__x0001__x0001_ÀR@_x0001__x0001__x0001__x0001__x0001_ÀR@_x0001__x0001__x0001__x0001__x0001__x0001_2@_x0001__x0001__x0001__x0001__x0001__x0001_0@_x0001__x0001__x0001__x0001__x0001__x0001_2@_x0001__x0001__x0001__x0001__x0001__x0001_"@_x0001__x0001__x0001__x0001__x0001_J@_x0001__x0001__x0001__x0001__x0001_ÀR@_x0001__x0001__x0001__x0001__x0001__x0001_A@_x0001__x0001__x0001__x0001__x0001_ÀR@_x0001__x0001__x0001__x0001__x0001__x0001_3@_x0001__x0001__x0001__x0001__x0001__x0001_&amp;@_x0001__x0001__x0001__x0001__x0001_ÀR@_x0001__x0001__x0001__x0001__x0001__x0001_?@_x0001__x0001__x0001__x0001__x0001__x0001_*@_x0001__x0001__x0001__x0001__x0001__x0001_;@_x0001__x0001__x0001__x0001__x0001__x0001__x0010_@_x0001__x0001__x0001__x0001__x0001__x0001_,@_x0001__x0001__x0001__x0001__x0001_ÀR@_x0001__x0001__x0001__x0001__x0001__x0001_F@_x0001__x0001__x0001__x0001__x0001_ÀR@_x0001__x0001__x0001__x0001__x0001__x0001_L@_x0001__x0001__x0001__x0001__x0001__x0002__x0001__x0001_&amp;@_x0001__x0001__x0001__x0001__x0001__x0001__x0018_@_x0001__x0001__x0001__x0001__x0001__x0001_5@_x0001__x0001__x0001__x0001__x0001_ÀR@_x0001__x0001__x0001__x0001__x0001_ÀR@_x0001__x0001__x0001__x0001__x0001__x0001_H@_x0001__x0001__x0001__x0001__x0001_ÀR@_x0001__x0001__x0001__x0001__x0001_ÀR@_x0001__x0001__x0001__x0001__x0001_H@_x0001__x0001__x0001__x0001__x0001__x0001_G@_x0001__x0001__x0001__x0001__x0001__x0001_5@_x0001__x0001__x0001__x0001__x0001__x0001_E@_x0001__x0001__x0001__x0001__x0001_ÀR@_x0001__x0001__x0001__x0001__x0001__x0001_A@_x0001__x0001__x0001__x0001__x0001__x0001_L@_x0001__x0001__x0001__x0001__x0001__x0001__x001C_@_x0001__x0001__x0001__x0001__x0001_F@_x0001__x0001__x0001__x0001__x0001_ÀR@_x0001__x0001__x0001__x0001__x0001__x0001__x0014_@_x0001__x0001__x0001__x0001__x0001_H@_x0001__x0001__x0001__x0001__x0001_ÀR@_x0001__x0001__x0001__x0001__x0001__x0001_,@_x0001__x0001__x0001__x0001__x0001_ÀR@_x0001__x0001__x0001__x0001__x0001__x0001_2@_x0001__x0001__x0001__x0001__x0001__x0001_A@_x0001__x0001__x0001__x0001__x0001_ÀR@_x0001__x0001__x0001__x0001__x0001_P@_x0001__x0001__x0001__x0001__x0001_@R@_x0001__x0001__x0001__x0001__x0001__x0001_,@_x0001__x0001__x0001__x0001__x0001_ÀR@_x0001__x0001__x0001__x0001__x0001__x0001_2@_x0001__x0001__x0001__x0001__x0001_D@_x0001__x0002__x0001__x0001__x0001__x0001__x0001_ÀR@_x0001__x0001__x0001__x0001__x0001__x0001_A@_x0001__x0001__x0001__x0001__x0001_ÀR@_x0001__x0001__x0001__x0001__x0001__x0001_&amp;@_x0001__x0001__x0001__x0001__x0001_H@_x0001__x0001__x0001__x0001__x0001__x0001_C@_x0001__x0001__x0001__x0001__x0001__x0001_$@_x0001__x0001__x0001__x0001__x0001__x0001_&gt;@_x0001__x0001__x0001__x0001__x0001_@@_x0001__x0001__x0001__x0001__x0001__x0001_(@_x0001__x0001__x0001__x0001__x0001__x0001_7@_x0001__x0001__x0001__x0001__x0001_ÀR@_x0001__x0001__x0001__x0001__x0001_ÀR@_x0001__x0001__x0001__x0001__x0001__x0001_=@_x0001__x0001__x0001__x0001__x0001__x0001_I@_x0001__x0001__x0001__x0001__x0001_ÀR@_x0001__x0001__x0001__x0001__x0001_@Q@_x0001__x0001__x0001__x0001__x0001_@R@_x0001__x0001__x0001__x0001__x0001__x0001_7@_x0001__x0001__x0001__x0001__x0001_O@_x0001__x0001__x0001__x0001__x0001_ÀR@_x0001__x0001__x0001__x0001__x0001_ÀR@_x0001__x0001__x0001__x0001__x0001__x0001_ @_x0001__x0001__x0001__x0001__x0001__x0001__x0018_@_x0001__x0001__x0001__x0001__x0001_E@_x0001__x0001__x0001__x0001__x0001_K@_x0001__x0001__x0001__x0001__x0001_B@_x0001__x0001__x0001__x0001__x0001_N@_x0001__x0001__x0001__x0001__x0001__x0001_L@_x0001__x0001__x0001__x0001__x0001_ÀR@_x0001__x0001__x0001__x0001__x0001_B@_x0001__x0001__x0001__x0001__x0001__x0002__x0001__x0001_@@_x0001__x0001__x0001__x0001__x0001__x0001_=@_x0001__x0001__x0001__x0001__x0001__x0001_&gt;@_x0001__x0001__x0001__x0001__x0001__x0001_?@_x0001__x0001__x0001__x0001__x0001__x0001_*@_x0001__x0001__x0001__x0001__x0001_ÀR@_x0001__x0001__x0001__x0001__x0001__x0001_*@_x0001__x0001__x0001__x0001__x0001__x0001__x0018_@_x0001__x0001__x0001__x0001__x0001__x0001_.@_x0001__x0001__x0001__x0001__x0001_ÀR@_x0001__x0001__x0001__x0001__x0001__x0001_*@_x0001__x0001__x0001__x0001__x0001__x0001_9@_x0001__x0001__x0001__x0001__x0001_ÀR@_x0001__x0001__x0001__x0001__x0001__x0001_3@_x0001__x0001__x0001__x0001__x0001__x0001_C@_x0001__x0001__x0001__x0001__x0001__x0001_=@_x0001__x0001__x0001__x0001__x0001_ÀR@_x0001__x0001__x0001__x0001__x0001__x0001_$@_x0001__x0001__x0001__x0001__x0001_ÀR@_x0001__x0001__x0001__x0001__x0001__x0001_C@_x0001__x0001__x0001__x0001__x0001__x0001_ @_x0001__x0001__x0001__x0001__x0001__x0001_1@_x0001__x0001__x0001__x0001__x0001_C@_x0001__x0001__x0001__x0001__x0001_E@_x0001__x0001__x0001__x0001__x0001_ÀR@_x0001__x0001__x0001__x0001__x0001_ÀR@_x0001__x0001__x0001__x0001__x0001_C@_x0001__x0001__x0001__x0001__x0001__x0001_0@_x0001__x0001__x0001__x0001__x0001__x0001__x001C_@_x0001__x0001__x0001__x0001__x0001_@Q@_x0001__x0001__x0001__x0001__x0001__x0001__x0008_@_x0001__x0001__x0001__x0001__x0001__x0001_?@_x0001__x0002__x0001__x0001__x0001__x0001__x0001_ÀR@_x0001__x0001__x0001__x0001__x0001_P@_x0001__x0001__x0001__x0001__x0001__x0001__x0018_@_x0001__x0001__x0001__x0001__x0001_ÀR@_x0001__x0001__x0001__x0001__x0001__x0001_N@_x0001__x0001__x0001__x0001__x0001__x0001_6@_x0001__x0001__x0001__x0001__x0001__x0001_&amp;@_x0001__x0001__x0001__x0001__x0001_I@_x0001__x0001__x0001__x0001__x0001__x0001_F@_x0001__x0001__x0001__x0001__x0001_@@_x0001__x0001__x0001__x0001__x0001_ÀR@_x0001__x0001__x0001__x0001__x0001__x0001_0@_x0001__x0001__x0001__x0001__x0001_ÀR@_x0001__x0001__x0001__x0001__x0001_N@_x0001__x0001__x0001__x0001__x0001_N@_x0001__x0001__x0001__x0001__x0001__x0001_2@_x0001__x0001__x0001__x0001__x0001__x0001_ @_x0001__x0001__x0001__x0001__x0001__x0001_7@_x0001__x0001__x0001__x0001__x0001__x0001_2@_x0001__x0001__x0001__x0001__x0001__x0001_&amp;@_x0001__x0001__x0001__x0001__x0001_ÀR@_x0001__x0001__x0001__x0001__x0001__x0001__x0014_@_x0001__x0001__x0001__x0001__x0001_G@_x0001__x0001__x0001__x0001__x0001__x0001_P@_x0001__x0001__x0001__x0001__x0001__x0001_*@_x0001__x0001__x0001__x0001__x0001__x0001_&amp;@_x0001__x0001__x0001__x0001__x0001_ÀR@_x0001__x0001__x0001__x0001__x0001__x0001__x0018_@_x0001__x0001__x0001__x0001__x0001__x0001_=@_x0001__x0001__x0001__x0001__x0001_H@_x0001__x0001__x0001__x0001__x0001__x0001_*@_x0001__x0001__x0001__x0001__x0001__x0002__x0001__x0001__x0010_@_x0001__x0001__x0001__x0001__x0001_ÀR@_x0001__x0001__x0001__x0001__x0001_ÀR@_x0001__x0001__x0001__x0001__x0001__x0001_(@_x0001__x0001__x0001__x0001__x0001_ÀR@_x0001__x0001__x0001__x0001__x0001_ÀR@_x0001__x0001__x0001__x0001__x0001_ÀR@_x0001__x0001__x0001__x0001__x0001__x0001_,@_x0001__x0001__x0001__x0001__x0001__x0001__x001C_@_x0001__x0001__x0001__x0001__x0001__x0001_?@_x0001__x0001__x0001__x0001__x0001_ÀR@_x0001__x0001__x0001__x0001__x0001_ÀR@_x0001__x0001__x0001__x0001__x0001__x0001_6@_x0001__x0001__x0001__x0001__x0001__x0001_.@_x0001__x0001__x0001__x0001__x0001_ÀR@_x0001__x0001__x0001__x0001__x0001__x0001_L@_x0001__x0001__x0001__x0001__x0001_E@_x0001__x0001__x0001__x0001__x0001_@P@_x0001__x0001__x0001__x0001__x0001__x0001_7@_x0001__x0001__x0001__x0001__x0001__x0001_&amp;@_x0001__x0001__x0001__x0001__x0001_ÀR@_x0001__x0001__x0001__x0001__x0001_ÀR@_x0001__x0001__x0001__x0001__x0001__x0001_D@_x0001__x0001__x0001__x0001__x0001_ÀR@_x0001__x0001__x0001__x0001__x0001__x0001_5@_x0001__x0001__x0001__x0001__x0001__x0001_3@_x0001__x0001__x0001__x0001__x0001_ÀR@_x0001__x0001__x0001__x0001__x0001_@P@_x0001__x0001__x0001__x0001__x0001_ÀR@_x0001__x0001__x0001__x0001__x0001__x0001_"@_x0001__x0001__x0001__x0001__x0001__x0001_E@_x0001__x0001__x0001__x0001__x0001__x0001_7@_x0001__x0002__x0001__x0001__x0001__x0001__x0001_ÀR@_x0001__x0001__x0001__x0001__x0001__x0001_.@_x0001__x0001__x0001__x0001__x0001__x0001_.@_x0001__x0001__x0001__x0001__x0001_ÀR@_x0001__x0001__x0001__x0001__x0001_ÀR@_x0001__x0001__x0001__x0001__x0001__x0001_"@_x0001__x0001__x0001__x0001__x0001__x0001_:@_x0001__x0001__x0001__x0001__x0001__x0001_O@_x0001__x0001__x0001__x0001__x0001_ÀR@_x0001__x0001__x0001__x0001__x0001_ÀR@_x0001__x0001__x0001__x0001__x0001_P@_x0001__x0001__x0001__x0001__x0001__x0001_2@_x0001__x0001__x0001__x0001__x0001__x0001_$@_x0001__x0001__x0001__x0001__x0001_D@_x0001__x0001__x0001__x0001__x0001_ÀR@_x0001__x0001__x0001__x0001__x0001__x0001_&amp;@_x0001__x0001__x0001__x0001__x0001_G@_x0001__x0001__x0001__x0001__x0001__x0001_?@_x0001__x0001__x0001__x0001__x0001__x0001_&amp;@_x0001__x0001__x0001__x0001__x0001__x0001_0@_x0001__x0001__x0001__x0001__x0001__x0001_1@_x0001__x0001__x0001__x0001__x0001_ÀR@_x0001__x0001__x0001__x0001__x0001_ÀR@_x0001__x0001__x0001__x0001__x0001_ÀR@_x0001__x0001__x0001__x0001__x0001__x0001_L@_x0001__x0001__x0001__x0001__x0001__x0001_I@_x0001__x0001__x0001__x0001__x0001__x0001_*@_x0001__x0001__x0001__x0001__x0001__x0001_0@_x0001__x0001__x0001__x0001__x0001__x0001_H@_x0001__x0001__x0001__x0001__x0001__x0001_(@_x0001__x0001__x0001__x0001__x0001__x0001_5@_x0001__x0001__x0001__x0001__x0001__x0002__x0001__x0001_5@_x0001__x0001__x0001__x0001__x0001__x0001_3@_x0001__x0001__x0001__x0001__x0001__x0001_?@_x0001__x0001__x0001__x0001__x0001__x0001_P@_x0001__x0001__x0001__x0001__x0001_ÀR@_x0001__x0001__x0001__x0001__x0001__x0001_3@_x0001__x0001__x0001__x0001__x0001_@@_x0001__x0001__x0001__x0001__x0001__x0001_3@_x0001__x0001__x0001__x0001__x0001__x0001_*@_x0001__x0001__x0001__x0001__x0001_H@_x0001__x0001__x0001__x0001__x0001__x0001_2@_x0001__x0001__x0001__x0001__x0001__x0001_K@_x0001__x0001__x0001__x0001__x0001__x0001__x0018_@_x0001__x0001__x0001__x0001__x0001__x0001_Q@_x0001__x0001__x0001__x0001__x0001__x0001_1@_x0001__x0001__x0001__x0001__x0001_ÀR@_x0001__x0001__x0001__x0001__x0001__x0001_&amp;@_x0001__x0001__x0001__x0001__x0001__x0001_0@_x0001__x0001__x0001__x0001__x0001__x0001__x0008_@_x0001__x0001__x0001__x0001__x0001__x0001_8@_x0001__x0001__x0001__x0001__x0001_ÀR@_x0001__x0001__x0001__x0001__x0001_ÀR@_x0001__x0001__x0001__x0001__x0001__x0001_*@_x0001__x0001__x0001__x0001__x0001_ÀR@_x0001__x0001__x0001__x0001__x0001__x0001_(@_x0001__x0001__x0001__x0001__x0001_H@_x0001__x0001__x0001__x0001__x0001_ÀR@_x0001__x0001__x0001__x0001__x0001_E@_x0001__x0001__x0001__x0001__x0001__x0001_7@_x0001__x0001__x0001__x0001__x0001_G@_x0001__x0001__x0001__x0001__x0001__x0001_;@_x0001__x0001__x0001__x0001__x0001_ÀR@_x0001__x0002__x0001__x0001__x0001__x0001__x0001__x0001_5@_x0001__x0001__x0001__x0001__x0001_ÀR@_x0001__x0001__x0001__x0001__x0001__x0001__x001C_@_x0001__x0001__x0001__x0001__x0001_L@_x0001__x0001__x0001__x0001__x0001__x0001_=@_x0001__x0001__x0001__x0001__x0001_ÀR@_x0001__x0001__x0001__x0001__x0001_ÀR@_x0001__x0001__x0001__x0001__x0001__x0001_8@_x0001__x0001__x0001__x0001__x0001__x0001_5@_x0001__x0001__x0001__x0001__x0001__x0001__x0014_@_x0001__x0001__x0001__x0001__x0001__x0001__x0018_@_x0001__x0001__x0001__x0001__x0001__x0001_*@_x0001__x0001__x0001__x0001__x0001__x0001_&amp;@_x0001__x0001__x0001__x0001__x0001__x0001__x0014_@_x0001__x0001__x0001__x0001__x0001__x0001_=@_x0001__x0001__x0001__x0001__x0001__x0001_(@_x0001__x0001__x0001__x0001__x0001_ÀR@_x0001__x0001__x0001__x0001__x0001__x0001_1@_x0001__x0001__x0001__x0001__x0001_B@_x0001__x0001__x0001__x0001__x0001__x0001_&gt;@_x0001__x0001__x0001__x0001__x0001_ÀR@_x0001__x0001__x0001__x0001__x0001__x0001__x0010_@_x0001__x0001__x0001__x0001__x0001__x0001_1@_x0001__x0001__x0001__x0001__x0001__x0001_&lt;@_x0001__x0001__x0001__x0001__x0001_G@_x0001__x0001__x0001__x0001__x0001_ÀR@_x0001__x0001__x0001__x0001__x0001_@@_x0001__x0001__x0001__x0001__x0001__x0001_,@_x0001__x0001__x0001__x0001__x0001__x0001_K@_x0001__x0001__x0001__x0001__x0001__x0001_&gt;@_x0001__x0001__x0001__x0001__x0001__x0001_.@_x0001__x0001__x0001__x0001__x0001__x0002__x0001__x0001_7@_x0001__x0001__x0001__x0001__x0001__x0001_=@_x0001__x0001__x0001__x0001__x0001_@@_x0001__x0001__x0001__x0001__x0001_L@_x0001__x0001__x0001__x0001__x0001_ÀR@_x0001__x0001__x0001__x0001__x0001__x0001__x0008_@_x0001__x0001__x0001__x0001__x0001__x0001_(@_x0001__x0001__x0001__x0001__x0001__x0001_ @_x0001__x0001__x0001__x0001__x0001__x0001_4@_x0001__x0001__x0001__x0001__x0001__x0001_8@_x0001__x0001__x0001__x0001__x0001__x0001_*@_x0001__x0001__x0001__x0001__x0001_@@_x0001__x0001__x0001__x0001__x0001__x0001_ @_x0001__x0001__x0001__x0001__x0001_ÀR@_x0001__x0001__x0001__x0001__x0001__x0001_$@_x0001__x0001__x0001__x0001__x0001_N@_x0001__x0001__x0001__x0001__x0001__x0001_O@_x0001__x0001__x0001__x0001__x0001__x0001_*@_x0001__x0001__x0001__x0001__x0001_D@_x0001__x0001__x0001__x0001__x0001_M@_x0001__x0001__x0001__x0001__x0001__x0001_ @_x0001__x0001__x0001__x0001__x0001__x0001_"@_x0001__x0001__x0001__x0001__x0001_D@_x0001__x0001__x0001__x0001__x0001_ÀR@_x0001__x0001__x0001__x0001__x0001_ÀR@_x0001__x0001__x0001__x0001__x0001_ÀR@_x0001__x0001__x0001__x0001__x0001__x0001_7@_x0001__x0001__x0001__x0001__x0001__x0001_7@_x0001__x0001__x0001__x0001__x0001_ÀR@_x0001__x0001__x0001__x0001__x0001_ÀR@_x0001__x0001__x0001__x0001__x0001__x0001_C@_x0001__x0001__x0001__x0001__x0001_C@_x0001__x0002__x0001__x0001__x0001__x0001__x0001__x0001_;@_x0001__x0001__x0001__x0001__x0001__x0001_8@_x0001__x0001__x0001__x0001__x0001__x0001_E@_x0001__x0001__x0001__x0001__x0001_ÀR@_x0001__x0001__x0001__x0001__x0001_ÀR@_x0001__x0001__x0001__x0001__x0001__x0001_"@_x0001__x0001__x0001__x0001__x0001__x0001_9@_x0001__x0001__x0001__x0001__x0001_ÀR@_x0001__x0001__x0001__x0001__x0001_ÀR@_x0001__x0001__x0001__x0001__x0001__x0001_?@_x0001__x0001__x0001__x0001__x0001_ÀR@_x0001__x0001__x0001__x0001__x0001_ÀR@_x0001__x0001__x0001__x0001__x0001_ÀR@_x0001__x0001__x0001__x0001__x0001__x0001_N@_x0001__x0001__x0001__x0001__x0001__x0001_G@_x0001__x0001__x0001__x0001__x0001__x0001__x0010_@_x0001__x0001__x0001__x0001__x0001__x0001_;@_x0001__x0001__x0001__x0001__x0001_@Q@_x0001__x0001__x0001__x0001__x0001__x0001_2@_x0001__x0001__x0001__x0001__x0001__x0001_@@_x0001__x0001__x0001__x0001__x0001_ÀR@_x0001__x0001__x0001__x0001__x0001_ÀR@_x0001__x0001__x0001__x0001__x0001__x0001__x001C_@_x0001__x0001__x0001__x0001__x0001__x0001_$@_x0001__x0001__x0001__x0001__x0001__x0001_&lt;@_x0001__x0001__x0001__x0001__x0001_ÀP@_x0001__x0001__x0001__x0001__x0001__x0001_&amp;@_x0001__x0001__x0001__x0001__x0001__x0001_*@_x0001__x0001__x0001__x0001__x0001__x0001_M@_x0001__x0001__x0001__x0001__x0001_ÀR@_x0001__x0001__x0001__x0001__x0001_ÀR@_x0001__x0001__x0001__x0001__x0001__x0002__x0001_ÀP@_x0001__x0001__x0001__x0001__x0001_ÀR@_x0001__x0001__x0001__x0001__x0001_ÀR@_x0001__x0001__x0001__x0001__x0001__x0001_&lt;@_x0001__x0001__x0001__x0001__x0001__x0001_Q@_x0001__x0001__x0001__x0001__x0001__x0001_0@_x0001__x0001__x0001__x0001__x0001_ÀR@_x0001__x0001__x0001__x0001__x0001_@Q@_x0001__x0001__x0001__x0001__x0001_K@_x0001__x0001__x0001__x0001__x0001_K@_x0001__x0001__x0001__x0001__x0001__x0001_F@_x0001__x0001__x0001__x0001__x0001__x0001_:@_x0001__x0001__x0001__x0001__x0001_E@_x0001__x0001__x0001__x0001__x0001_ÀR@_x0001__x0001__x0001__x0001__x0001__x0001_?@_x0001__x0001__x0001__x0001__x0001__x0001_(@_x0001__x0001__x0001__x0001__x0001_G@_x0001__x0001__x0001__x0001__x0001_ÀR@_x0001__x0001__x0001__x0001__x0001__x0001_*@_x0001__x0001__x0001__x0001__x0001_ÀR@_x0001__x0001__x0001__x0001__x0001_ÀR@_x0001__x0001__x0001__x0001__x0001__x0001__x0010_@_x0001__x0001__x0001__x0001__x0001__x0001_@@_x0001__x0001__x0001__x0001__x0001_K@_x0001__x0001__x0001__x0001__x0001_ÀR@_x0001__x0001__x0001__x0001__x0001_@P@_x0001__x0001__x0001__x0001__x0001__x0001_ @_x0001__x0001__x0001__x0001__x0001__x0001_E@_x0001__x0001__x0001__x0001__x0001_ÀR@_x0001__x0001__x0001__x0001__x0001__x0001__x0018_@_x0001__x0001__x0001__x0001__x0001__x0001_,@_x0001__x0001__x0001__x0001__x0001__x0001_(@_x0001__x0002__x0001__x0001__x0001__x0001__x0001__x0001_0@_x0001__x0001__x0001__x0001__x0001_ÀR@_x0001__x0001__x0001__x0001__x0001__x0001_7@_x0001__x0001__x0001__x0001__x0001_ÀR@_x0001__x0001__x0001__x0001__x0001_@@_x0001__x0001__x0001__x0001__x0001_ÀR@_x0001__x0001__x0001__x0001__x0001_ÀR@_x0001__x0001__x0001__x0001__x0001_ÀR@_x0001__x0001__x0001__x0001__x0001__x0001__x0014_@_x0001__x0001__x0001__x0001__x0001__x0001_6@_x0001__x0001__x0001__x0001__x0001__x0001_5@_x0001__x0001__x0001__x0001__x0001__x0001_:@_x0001__x0001__x0001__x0001__x0001__x0001_@@_x0001__x0001__x0001__x0001__x0001__x0001_?@_x0001__x0001__x0001__x0001__x0001_ÀR@_x0001__x0001__x0001__x0001__x0001__x0001_&lt;@_x0001__x0001__x0001__x0001__x0001__x0001_K@_x0001__x0001__x0001__x0001__x0001_ÀR@_x0001__x0001__x0001__x0001__x0001_@@_x0001__x0001__x0001__x0001__x0001_ÀR@_x0001__x0001__x0001__x0001__x0001_ÀR@_x0001__x0001__x0001__x0001__x0001__x0001_?@_x0001__x0001__x0001__x0001__x0001__x0001_,@_x0001__x0001__x0001__x0001__x0001__x0001_:@_x0001__x0001__x0001__x0001__x0001__x0001_ @_x0001__x0001__x0001__x0001__x0001__x0001_(@_x0001__x0001__x0001__x0001__x0001__x0001_?@_x0001__x0001__x0001__x0001__x0001_J@_x0001__x0001__x0001__x0001__x0001__x0001_2@_x0001__x0001__x0001__x0001__x0001__x0001_.@_x0001__x0001__x0001__x0001__x0001_ÀR@_x0001__x0001__x0001__x0001__x0001__x0002__x0001__x0001_L@_x0001__x0001__x0001__x0001__x0001_I@_x0001__x0001__x0001__x0001__x0001__x0001_0@_x0001__x0001__x0001__x0001__x0001__x0001__x0010_@_x0001__x0001__x0001__x0001__x0001_C@_x0001__x0001__x0001__x0001__x0001_ÀR@_x0001__x0001__x0001__x0001__x0001__x0001_0@_x0001__x0001__x0001__x0001__x0001__x0001_P@_x0001__x0001__x0001__x0001__x0001__x0001_&lt;@_x0001__x0001__x0001__x0001__x0001_ÀR@_x0001__x0001__x0001__x0001__x0001_F@_x0001__x0001__x0001__x0001__x0001__x0001_"@_x0001__x0001__x0001__x0001__x0001__x0001_ @_x0001__x0001__x0001__x0001__x0001__x0001_8@_x0001__x0001__x0001__x0001__x0001__x0001__x0014_@_x0001__x0001__x0001__x0001__x0001__x0001_D@_x0001__x0001__x0001__x0001__x0001__x0001_5@_x0001__x0001__x0001__x0001__x0001_ÀR@_x0001__x0001__x0001__x0001__x0001__x0001_3@_x0001__x0001__x0001__x0001__x0001_M@_x0001__x0001__x0001__x0001__x0001_ÀR@_x0001__x0001__x0001__x0001__x0001_ÀR@_x0001__x0001__x0001__x0001__x0001_ÀR@_x0001__x0001__x0001__x0001__x0001__x0001_ @_x0001__x0001__x0001__x0001__x0001__x0001_,@_x0001__x0001__x0001__x0001__x0001_H@_x0001__x0001__x0001__x0001__x0001_ÀR@_x0001__x0001__x0001__x0001__x0001__x0001_*@_x0001__x0001__x0001__x0001__x0001__x0001__x0018_@_x0001__x0001__x0001__x0001__x0001_ÀR@_x0001__x0001__x0001__x0001__x0001__x0001__x001C_@_x0001__x0001__x0001__x0001__x0001__x0001_K@_x0001__x0002__x0001__x0001__x0001__x0001__x0001__x0001_A@_x0001__x0001__x0001__x0001__x0001__x0001_ @_x0001__x0001__x0001__x0001__x0001__x0001_0@_x0001__x0001__x0001__x0001__x0001__x0001__x001C_@_x0001__x0001__x0001__x0001__x0001__x0001_5@_x0001__x0001__x0001__x0001__x0001_@@_x0001__x0001__x0001__x0001__x0001_ÀR@_x0001__x0001__x0001__x0001__x0001_G@_x0001__x0001__x0001__x0001__x0001__x0001__x0001_@_x0001__x0001__x0001__x0001__x0001__x0001_&amp;@_x0001__x0001__x0001__x0001__x0001__x0001_C@_x0001__x0001__x0001__x0001__x0001__x0001_1@_x0001__x0001__x0001__x0001__x0001__x0001_:@_x0001__x0001__x0001__x0001__x0001_ÀR@_x0001__x0001__x0001__x0001__x0001__x0001_5@_x0001__x0001__x0001__x0001__x0001__x0001_H@_x0001__x0001__x0001__x0001__x0001_ÀR@_x0001__x0001__x0001__x0001__x0001_B@_x0001__x0001__x0001__x0001__x0001_ÀR@_x0001__x0001__x0001__x0001__x0001__x0001_ @_x0001__x0001__x0001__x0001__x0001__x0001__x0008_@_x0001__x0001__x0001__x0001__x0001__x0001_F@_x0001__x0001__x0001__x0001__x0001_ÀR@_x0001__x0001__x0001__x0001__x0001__x0001_5@_x0001__x0001__x0001__x0001__x0001__x0001_"@_x0001__x0001__x0001__x0001__x0001_ÀR@_x0001__x0001__x0001__x0001__x0001_ÀR@_x0001__x0001__x0001__x0001__x0001__x0001_&amp;@_x0001__x0001__x0001__x0001__x0001__x0001_$@_x0001__x0001__x0001__x0001__x0001_ÀR@_x0001__x0001__x0001__x0001__x0001_ÀR@_x0001__x0001__x0001__x0001__x0001__x0002__x0001__x0001_?@_x0001__x0001__x0001__x0001__x0001_ÀR@_x0001__x0001__x0001__x0001__x0001__x0001_.@_x0001__x0001__x0001__x0001__x0001__x0001_C@_x0001__x0001__x0001__x0001__x0001_C@_x0001__x0001__x0001__x0001__x0001_ÀR@_x0001__x0001__x0001__x0001__x0001__x0001_E@_x0001__x0001__x0001__x0001__x0001__x0001_2@_x0001__x0001__x0001__x0001__x0001_ÀR@_x0001__x0001__x0001__x0001__x0001_ÀR@_x0001__x0001__x0001__x0001__x0001_ÀR@_x0001__x0001__x0001__x0001__x0001_B@_x0001__x0001__x0001__x0001__x0001__x0001_6@_x0001__x0001__x0001__x0001__x0001_ÀR@_x0001__x0001__x0001__x0001__x0001__x0001__x001C_@_x0001__x0001__x0001__x0001__x0001_ÀR@_x0001__x0001__x0001__x0001__x0001__x0001_&gt;@_x0001__x0001__x0001__x0001__x0001_D@_x0001__x0001__x0001__x0001__x0001__x0001_2@_x0001__x0001__x0001__x0001__x0001__x0001_ @_x0001__x0001__x0001__x0001__x0001__x0001_O@_x0001__x0001__x0001__x0001__x0001__x0001_M@_x0001__x0001__x0001__x0001__x0001__x0001_L@_x0001__x0001__x0001__x0001__x0001_ÀR@_x0001__x0001__x0001__x0001__x0001_ÀR@_x0001__x0001__x0001__x0001__x0001__x0001_E@_x0001__x0001__x0001__x0001__x0001__x0001_0@_x0001__x0001__x0001__x0001__x0001__x0001_6@_x0001__x0001__x0001__x0001__x0001__x0001_"@_x0001__x0001__x0001__x0001__x0001_ÀR@_x0001__x0001__x0001__x0001__x0001__x0001_E@_x0001__x0001__x0001__x0001__x0001__x0001__x0018_@_x0001__x0002__x0001__x0001__x0001__x0001__x0001_ÀR@_x0001__x0001__x0001__x0001__x0001__x0001_N@_x0001__x0001__x0001__x0001__x0001_ÀR@_x0001__x0001__x0001__x0001__x0001_@Q@_x0001__x0001__x0001__x0001__x0001__x0001_1@_x0001__x0001__x0001__x0001__x0001_ÀR@_x0001__x0001__x0001__x0001__x0001_ÀR@_x0001__x0001__x0001__x0001__x0001__x0001_6@_x0001__x0001__x0001__x0001__x0001_ÀR@_x0001__x0001__x0001__x0001__x0001__x0001_3@_x0001__x0001__x0001__x0001__x0001__x0001__x001C_@_x0001__x0001__x0001__x0001__x0001_ÀR@_x0001__x0001__x0001__x0001__x0001_@@_x0001__x0001__x0001__x0001__x0001__x0001__x0018_@_x0001__x0001__x0001__x0001__x0001_ÀR@_x0001__x0001__x0001__x0001__x0001_ÀR@_x0001__x0001__x0001__x0001__x0001__x0001_(@_x0001__x0001__x0001__x0001__x0001__x0001_7@_x0001__x0001__x0001__x0001__x0001__x0001_ @_x0001__x0001__x0001__x0001__x0001__x0001_?@_x0001__x0001__x0001__x0001__x0001__x0001_$@_x0001__x0001__x0001__x0001__x0001__x0001_0@_x0001__x0001__x0001__x0001__x0001_ÀR@_x0001__x0001__x0001__x0001__x0001__x0001_.@_x0001__x0001__x0001__x0001__x0001_ÀR@_x0001__x0001__x0001__x0001__x0001_ÀR@_x0001__x0001__x0001__x0001__x0001__x0001_2@_x0001__x0001__x0001__x0001__x0001__x0001_"@_x0001__x0001__x0001__x0001__x0001__x0001_5@_x0001__x0001__x0001__x0001__x0001__x0001_*@_x0001__x0001__x0001__x0001__x0001__x0001_4@_x0001__x0001__x0001__x0001__x0001__x0002__x0001_ÀR@_x0001__x0001__x0001__x0001__x0001__x0001_7@_x0001__x0001__x0001__x0001__x0001__x0001_,@_x0001__x0001__x0001__x0001__x0001__x0001_&amp;@_x0001__x0001__x0001__x0001__x0001_N@_x0001__x0001__x0001__x0001__x0001__x0001_Q@_x0001__x0001__x0001__x0001__x0001__x0001_2@_x0001__x0001__x0001__x0001__x0001__x0001_&amp;@_x0001__x0001__x0001__x0001__x0001__x0001_L@_x0001__x0001__x0001__x0001__x0001__x0001_1@_x0001__x0001__x0001__x0001__x0001__x0001_*@_x0001__x0001__x0001__x0001__x0001_ÀR@_x0001__x0001__x0001__x0001__x0001_ÀR@_x0001__x0001__x0001__x0001__x0001__x0001_A@_x0001__x0001__x0001__x0001__x0001_K@_x0001__x0001__x0001__x0001__x0001_ÀR@_x0001__x0001__x0001__x0001__x0001__x0001_5@_x0001__x0001__x0001__x0001__x0001_ÀR@_x0001__x0001__x0001__x0001__x0001__x0001_1@_x0001__x0001__x0001__x0001__x0001__x0001_3@_x0001__x0001__x0001__x0001__x0001_@Q@_x0001__x0001__x0001__x0001__x0001__x0001_Q@_x0001__x0001__x0001__x0001__x0001__x0001_*@_x0001__x0001__x0001__x0001__x0001__x0001_6@_x0001__x0001__x0001__x0001__x0001__x0001_4@_x0001__x0001__x0001__x0001__x0001__x0001_6@_x0001__x0001__x0001__x0001__x0001_H@_x0001__x0001__x0001__x0001__x0001__x0001_&lt;@_x0001__x0001__x0001__x0001__x0001_ÀR@_x0001__x0001__x0001__x0001__x0001__x0001_Q@_x0001__x0001__x0001__x0001__x0001_ÀR@_x0001__x0001__x0001__x0001__x0001_ÀR@_x0001__x0002__x0001__x0001__x0001__x0001__x0001__x0001_2@_x0001__x0001__x0001__x0001__x0001_ÀR@_x0001__x0001__x0001__x0001__x0001_ÀR@_x0001__x0001__x0001__x0001__x0001_ÀR@_x0001__x0001__x0001__x0001__x0001_ÀR@_x0001__x0001__x0001__x0001__x0001__x0001_$@_x0001__x0001__x0001__x0001__x0001__x0001_0@_x0001__x0001__x0001__x0001__x0001_ÀR@_x0001__x0001__x0001__x0001__x0001__x0001_$@_x0001__x0001__x0001__x0001__x0001_ÀR@_x0001__x0001__x0001__x0001__x0001_ÀR@_x0001__x0001__x0001__x0001__x0001__x0001_K@_x0001__x0001__x0001__x0001__x0001__x0001_&gt;@_x0001__x0001__x0001__x0001__x0001__x0001_0@_x0001__x0001__x0001__x0001__x0001__x0001_?@_x0001__x0001__x0001__x0001__x0001__x0001_&gt;@_x0001__x0001__x0001__x0001__x0001__x0001_.@_x0001__x0001__x0001__x0001__x0001__x0001_4@_x0001__x0001__x0001__x0001__x0001_ÀR@_x0001__x0001__x0001__x0001__x0001__x0001__x001C_@_x0001__x0001__x0001__x0001__x0001_ÀR@_x0001__x0001__x0001__x0001__x0001__x0001_F@_x0001__x0001__x0001__x0001__x0001_ÀR@_x0001__x0001__x0001__x0001__x0001_ÀR@_x0001__x0001__x0001__x0001__x0001__x0001_0@_x0001__x0001__x0001__x0001__x0001__x0001_.@_x0001__x0001__x0001__x0001__x0001_ÀR@_x0001__x0001__x0001__x0001__x0001_ÀR@_x0001__x0001__x0001__x0001__x0001_ÀR@_x0001__x0001__x0001__x0001__x0001_D@_x0001__x0001__x0001__x0001__x0001__x0001_7@_x0001__x0001__x0001__x0001__x0001__x0002__x0001__x0001_E@_x0001__x0001__x0001__x0001__x0001__x0001_ @_x0001__x0001__x0001__x0001__x0001__x0001__x0018_@_x0001__x0001__x0001__x0001__x0001__x0001_,@_x0001__x0001__x0001__x0001__x0001__x0001_&amp;@_x0001__x0001__x0001__x0001__x0001_ÀR@_x0001__x0001__x0001__x0001__x0001__x0001__x001C_@_x0001__x0001__x0001__x0001__x0001__x0001_2@_x0001__x0001__x0001__x0001__x0001__x0001_7@_x0001__x0001__x0001__x0001__x0001_ÀR@_x0001__x0001__x0001__x0001__x0001__x0001_:@_x0001__x0001__x0001__x0001__x0001__x0001_;@_x0001__x0001__x0001__x0001__x0001__x0001_.@_x0001__x0001__x0001__x0001__x0001__x0001__x0014_@_x0001__x0001__x0001__x0001__x0001_ÀR@_x0001__x0001__x0001__x0001__x0001__x0001_&amp;@_x0001__x0001__x0001__x0001__x0001__x0001_D@_x0001__x0001__x0001__x0001__x0001__x0001__x0018_@_x0001__x0001__x0001__x0001__x0001__x0001__x001C_@_x0001__x0001__x0001__x0001__x0001__x0001_ @_x0001__x0001__x0001__x0001__x0001__x0001_.@_x0001__x0001__x0001__x0001__x0001__x0001_(@_x0001__x0001__x0001__x0001__x0001__x0001_7@_x0001__x0001__x0001__x0001__x0001__x0001_&lt;@_x0001__x0001__x0001__x0001__x0001__x0001_N@_x0001__x0001__x0001__x0001__x0001_ÀR@_x0001__x0001__x0001__x0001__x0001__x0001__x001C_@_x0001__x0001__x0001__x0001__x0001__x0001_*@_x0001__x0001__x0001__x0001__x0001_ÀR@_x0001__x0001__x0001__x0001__x0001_ÀR@_x0001__x0001__x0001__x0001__x0001__x0001_"@_x0001__x0001__x0001__x0001__x0001_@@_x0001__x0002__x0001__x0001__x0001__x0001__x0001_ÀR@_x0001__x0001__x0001__x0001__x0001_D@_x0001__x0001__x0001__x0001__x0001_ÀR@_x0001__x0001__x0001__x0001__x0001__x0001_E@_x0001__x0001__x0001__x0001__x0001_ÀR@_x0001__x0001__x0001__x0001__x0001_ÀR@_x0001__x0001__x0001__x0001__x0001_ÀR@_x0001__x0001__x0001__x0001__x0001_ÀR@_x0001__x0001__x0001__x0001__x0001_ÀR@_x0001__x0001__x0001__x0001__x0001_J@_x0001__x0001__x0001__x0001__x0001_ÀR@_x0001__x0001__x0001__x0001__x0001__x0001_1@_x0001__x0001__x0001__x0001__x0001__x0001_"@_x0001__x0001__x0001__x0001__x0001_G@_x0001__x0001__x0001__x0001__x0001__x0001_@@_x0001__x0001__x0001__x0001__x0001_D@_x0001__x0001__x0001__x0001__x0001__x0001_9@_x0001__x0001__x0001__x0001__x0001_ÀR@_x0001__x0001__x0001__x0001__x0001_ÀR@_x0001__x0001__x0001__x0001__x0001__x0001_N@_x0001__x0001__x0001__x0001__x0001_ÀR@_x0001__x0001__x0001__x0001__x0001_ÀR@_x0001__x0001__x0001__x0001__x0001_@P@_x0001__x0001__x0001__x0001__x0001_ÀR@_x0001__x0001__x0001__x0001__x0001__x0001_0@_x0001__x0001__x0001__x0001__x0001__x0001__x001C_@_x0001__x0001__x0001__x0001__x0001__x0001_"@_x0001__x0001__x0001__x0001__x0001__x0001_$@_x0001__x0001__x0001__x0001__x0001_L@_x0001__x0001__x0001__x0001__x0001_ÀR@_x0001__x0001__x0001__x0001__x0001_ÀR@_x0001__x0001__x0001__x0001__x0001__x0002__x0001__x0001_0@_x0001__x0001__x0001__x0001__x0001_@@_x0001__x0001__x0001__x0001__x0001_ÀR@_x0001__x0001__x0001__x0001__x0001__x0001_ @_x0001__x0001__x0001__x0001__x0001__x0001_1@_x0001__x0001__x0001__x0001__x0001__x0001_,@_x0001__x0001__x0001__x0001__x0001__x0001_,@_x0001__x0001__x0001__x0001__x0001_ÀR@_x0001__x0001__x0001__x0001__x0001_G@_x0001__x0001__x0001__x0001__x0001_@@_x0001__x0001__x0001__x0001__x0001__x0001__x0018_@_x0001__x0001__x0001__x0001__x0001__x0001_(@_x0001__x0001__x0001__x0001__x0001__x0001_2@_x0001__x0001__x0001__x0001__x0001__x0001_;@_x0001__x0001__x0001__x0001__x0001_ÀR@_x0001__x0001__x0001__x0001__x0001_ÀR@_x0001__x0001__x0001__x0001__x0001__x0001_$@_x0001__x0001__x0001__x0001__x0001_B@_x0001__x0001__x0001__x0001__x0001__x0001_ @_x0001__x0001__x0001__x0001__x0001__x0001_0@_x0001__x0001__x0001__x0001__x0001__x0001_1@_x0001__x0001__x0001__x0001__x0001__x0001__x0010_@_x0001__x0001__x0001__x0001__x0001_@@_x0001__x0001__x0001__x0001__x0001_ÀR@_x0001__x0001__x0001__x0001__x0001_ÀR@_x0001__x0001__x0001__x0001__x0001__x0001_"@_x0001__x0001__x0001__x0001__x0001__x0001_0@_x0001__x0001__x0001__x0001__x0001__x0001_(@_x0001__x0001__x0001__x0001__x0001_F@_x0001__x0001__x0001__x0001__x0001_ÀR@_x0001__x0001__x0001__x0001__x0001_@@_x0001__x0001__x0001__x0001__x0001_M@_x0001__x0002__x0001__x0001__x0001__x0001__x0001__x0001_I@_x0001__x0001__x0001__x0001__x0001_ÀR@_x0001__x0001__x0001__x0001__x0001__x0001_H@_x0001__x0001__x0001__x0001__x0001_ÀR@_x0001__x0001__x0001__x0001__x0001__x0001_E@_x0001__x0001__x0001__x0001__x0001__x0001_6@_x0001__x0001__x0001__x0001__x0001_ÀR@_x0001__x0001__x0001__x0001__x0001__x0001_&lt;@_x0001__x0001__x0001__x0001__x0001_N@_x0001__x0001__x0001__x0001__x0001_ÀR@_x0001__x0001__x0001__x0001__x0001__x0001_J@_x0001__x0001__x0001__x0001__x0001_J@_x0001__x0001__x0001__x0001__x0001_F@_x0001__x0001__x0001__x0001__x0001__x0001_=@_x0001__x0001__x0001__x0001__x0001__x0001_&gt;@_x0001__x0001__x0001__x0001__x0001__x0001_0@_x0001__x0001__x0001__x0001__x0001_ÀR@_x0001__x0001__x0001__x0001__x0001__x0001_3@_x0001__x0001__x0001__x0001__x0001_ÀR@_x0001__x0001__x0001__x0001__x0001__x0001_0@_x0001__x0001__x0001__x0001__x0001__x0001_6@_x0001__x0001__x0001__x0001__x0001__x0001__x001C_@_x0001__x0001__x0001__x0001__x0001__x0001__x0014_@_x0001__x0001__x0001__x0001__x0001_ÀR@_x0001__x0001__x0001__x0001__x0001_ÀR@_x0001__x0001__x0001__x0001__x0001__x0001_3@_x0001__x0001__x0001__x0001__x0001__x0001_$@_x0001__x0001__x0001__x0001__x0001__x0001_K@_x0001__x0001__x0001__x0001__x0001__x0001_ @_x0001__x0001__x0001__x0001__x0001__x0001__x0010_@_x0001__x0001__x0001__x0001__x0001__x0001_&lt;@_x0001__x0001__x0001__x0001__x0001__x0002__x0001_ÀR@_x0001__x0001__x0001__x0001__x0001__x0001_@@_x0001__x0001__x0001__x0001__x0001__x0001_3@_x0001__x0001__x0001__x0001__x0001__x0001_0@_x0001__x0001__x0001__x0001__x0001__x0001_1@_x0001__x0001__x0001__x0001__x0001_O@_x0001__x0001__x0001__x0001__x0001__x0001_=@_x0001__x0001__x0001__x0001__x0001__x0001_1@_x0001__x0001__x0001__x0001__x0001__x0001_0@_x0001__x0001__x0001__x0001__x0001__x0001_7@_x0001__x0001__x0001__x0001__x0001__x0001_F@_x0001__x0001__x0001__x0001__x0001_ÀR@_x0001__x0001__x0001__x0001__x0001__x0001_:@_x0001__x0001__x0001__x0001__x0001_ÀR@_x0001__x0001__x0001__x0001__x0001_ÀR@_x0001__x0001__x0001__x0001__x0001__x0001_&lt;@_x0001__x0001__x0001__x0001__x0001__x0001_F@_x0001__x0001__x0001__x0001__x0001_F@_x0001__x0001__x0001__x0001__x0001_ÀR@_x0001__x0001__x0001__x0001__x0001__x0001__x0018_@_x0001__x0001__x0001__x0001__x0001__x0001_$@_x0001__x0001__x0001__x0001__x0001_R@_x0001__x0001__x0001__x0001__x0001__x0001_(@_x0001__x0001__x0001__x0001__x0001_ÀP@_x0001__x0001__x0001__x0001__x0001__x0001_P@_x0001__x0001__x0001__x0001__x0001_ÀR@_x0001__x0001__x0001__x0001__x0001__x0001_(@_x0001__x0001__x0001__x0001__x0001__x0001_.@_x0001__x0001__x0001__x0001__x0001__x0001_P@_x0001__x0001__x0001__x0001__x0001_ÀR@_x0001__x0001__x0001__x0001__x0001__x0001__x0010_@_x0001__x0001__x0001__x0001__x0001__x0001_=@_x0001__x0002__x0001__x0001__x0001__x0001__x0001_ÀR@_x0001__x0001__x0001__x0001__x0001_@@_x0001__x0001__x0001__x0001__x0001__x0001_"@_x0001__x0001__x0001__x0001__x0001__x0001_P@_x0001__x0001__x0001__x0001__x0001_ÀR@_x0001__x0001__x0001__x0001__x0001__x0001_E@_x0001__x0001__x0001__x0001__x0001__x0001_4@_x0001__x0001__x0001__x0001__x0001_ÀR@_x0001__x0001__x0001__x0001__x0001__x0001_$@_x0001__x0001__x0001__x0001__x0001__x0001_.@_x0001__x0001__x0001__x0001__x0001__x0001__x0018_@_x0001__x0001__x0001__x0001__x0001__x0001_*@_x0001__x0001__x0001__x0001__x0001__x0001_?@_x0001__x0001__x0001__x0001__x0001_ÀR@_x0001__x0001__x0001__x0001__x0001__x0001_&lt;@_x0001__x0001__x0001__x0001__x0001__x0001__x0018_@_x0001__x0001__x0001__x0001__x0001_E@_x0001__x0001__x0001__x0001__x0001__x0001_ @_x0001__x0001__x0001__x0001__x0001__x0001_E@_x0001__x0001__x0001__x0001__x0001_L@_x0001__x0001__x0001__x0001__x0001_ÀR@_x0001__x0001__x0001__x0001__x0001_@R@_x0001__x0001__x0001__x0001__x0001_ÀR@_x0001__x0001__x0001__x0001__x0001__x0001_3@_x0001__x0001__x0001__x0001__x0001__x0001_&lt;@_x0001__x0001__x0001__x0001__x0001__x0001_*@_x0001__x0001__x0001__x0001__x0001_J@_x0001__x0001__x0001__x0001__x0001__x0001_7@_x0001__x0001__x0001__x0001__x0001__x0001__x0018_@_x0001__x0001__x0001__x0001__x0001__x0001_7@_x0001__x0001__x0001__x0001__x0001_C@_x0001__x0001__x0001__x0001__x0001__x0002__x0001__x0001_*@_x0001__x0001__x0001__x0001__x0001__x0001_2@_x0001__x0001__x0001__x0001__x0001_G@_x0001__x0001__x0001__x0001__x0001__x0001_"@_x0001__x0001__x0001__x0001__x0001_N@_x0001__x0001__x0001__x0001__x0001__x0001_7@_x0001__x0001__x0001__x0001__x0001_ÀR@_x0001__x0001__x0001__x0001__x0001_ÀR@_x0001__x0001__x0001__x0001__x0001__x0001_=@_x0001__x0001__x0001__x0001__x0001__x0001_&amp;@_x0001__x0001__x0001__x0001__x0001__x0001_"@_x0001__x0001__x0001__x0001__x0001_ÀR@_x0001__x0001__x0001__x0001__x0001__x0001_ @_x0001__x0001__x0001__x0001__x0001_ÀR@_x0001__x0001__x0001__x0001__x0001_E@_x0001__x0001__x0001__x0001__x0001_ÀR@_x0001__x0001__x0001__x0001__x0001_ÀR@_x0001__x0001__x0001__x0001__x0001__x0001_G@_x0001__x0001__x0001__x0001__x0001_ÀR@_x0001__x0001__x0001__x0001__x0001_C@_x0001__x0001__x0001__x0001__x0001_ÀR@_x0001__x0001__x0001__x0001__x0001__x0001_8@_x0001__x0001__x0001__x0001__x0001_ÀR@_x0001__x0001__x0001__x0001__x0001_@@_x0001__x0001__x0001__x0001__x0001_L@_x0001__x0001__x0001__x0001__x0001_ÀR@_x0001__x0001__x0001__x0001__x0001_ÀR@_x0001__x0001__x0001__x0001__x0001_ÀR@_x0001__x0001__x0001__x0001__x0001__x0001_1@_x0001__x0001__x0001__x0001__x0001__x0001_7@_x0001__x0001__x0001__x0001__x0001__x0001_0@_x0001__x0001__x0001__x0001__x0001__x0001_:@_x0001__x0002__x0001__x0001__x0001__x0001__x0001_ÀR@_x0001__x0001__x0001__x0001__x0001_ÀR@_x0001__x0001__x0001__x0001__x0001__x0001_.@_x0001__x0001__x0001__x0001__x0001_ÀR@_x0001__x0001__x0001__x0001__x0001_D@_x0001__x0001__x0001__x0001__x0001_N@_x0001__x0001__x0001__x0001__x0001_D@_x0001__x0001__x0001__x0001__x0001__x0001_$@_x0001__x0001__x0001__x0001__x0001__x0001_;@_x0001__x0001__x0001__x0001__x0001__x0001_A@_x0001__x0001__x0001__x0001__x0001_J@_x0001__x0001__x0001__x0001__x0001_C@_x0001__x0001__x0001__x0001__x0001__x0001_L@_x0001__x0001__x0001__x0001__x0001_ÀR@_x0001__x0001__x0001__x0001__x0001_ÀR@_x0001__x0001__x0001__x0001__x0001__x0001_K@_x0001__x0001__x0001__x0001__x0001__x0001__x001C_@_x0001__x0001__x0001__x0001__x0001__x0001_"@_x0001__x0001__x0001__x0001__x0001__x0001_1@_x0001__x0001__x0001__x0001__x0001_M@_x0001__x0001__x0001__x0001__x0001__x0001_,@_x0001__x0001__x0001__x0001__x0001_J@_x0001__x0001__x0001__x0001__x0001__x0001_*@_x0001__x0001__x0001__x0001__x0001__x0001_"@_x0001__x0001__x0001__x0001__x0001_ÀR@_x0001__x0001__x0001__x0001__x0001_@Q@_x0001__x0001__x0001__x0001__x0001_ÀR@_x0001__x0001__x0001__x0001__x0001__x0001_G@_x0001__x0001__x0001__x0001__x0001_ÀR@_x0001__x0001__x0001__x0001__x0001_ÀR@_x0001__x0001__x0001__x0001__x0001_ÀR@_x0001__x0001__x0001__x0001__x0001__x0002__x0001_ÀR@_x0001__x0001__x0001__x0001__x0001_ÀR@_x0001__x0001__x0001__x0001__x0001__x0001_"@_x0001__x0001__x0001__x0001__x0001__x0001_=@_x0001__x0001__x0001__x0001__x0001__x0001_=@_x0001__x0001__x0001__x0001__x0001_D@_x0001__x0001__x0001__x0001__x0001__x0001_&amp;@_x0001__x0001__x0001__x0001__x0001__x0001_2@_x0001__x0001__x0001__x0001__x0001__x0001_*@_x0001__x0001__x0001__x0001__x0001__x0001_&lt;@_x0001__x0001__x0001__x0001__x0001__x0001_F@_x0001__x0001__x0001__x0001__x0001__x0001__x0010_@_x0001__x0001__x0001__x0001__x0001__x0001_4@_x0001__x0001__x0001__x0001__x0001__x0001_5@_x0001__x0001__x0001__x0001__x0001__x0001_9@_x0001__x0001__x0001__x0001__x0001_L@_x0001__x0001__x0001__x0001__x0001_D@_x0001__x0001__x0001__x0001__x0001_ÀR@_x0001__x0001__x0001__x0001__x0001__x0001_"@_x0001__x0001__x0001__x0001__x0001__x0001_8@_x0001__x0001__x0001__x0001__x0001__x0001_"@_x0001__x0001__x0001__x0001__x0001__x0001_=@_x0001__x0001__x0001__x0001__x0001__x0001_(@_x0001__x0001__x0001__x0001__x0001__x0001_C@_x0001__x0001__x0001__x0001__x0001__x0001__x0018_@_x0001__x0001__x0001__x0001__x0001_ÀR@_x0001__x0001__x0001__x0001__x0001__x0001_C@_x0001__x0001__x0001__x0001__x0001_ÀR@_x0001__x0001__x0001__x0001__x0001_ÀR@_x0001__x0001__x0001__x0001__x0001__x0001_6@_x0001__x0001__x0001__x0001__x0001__x0001_C@_x0001__x0001__x0001__x0001__x0001__x0001_0@_x0001__x0002__x0001__x0001__x0001__x0001__x0001_ÀR@_x0001__x0001__x0001__x0001__x0001__x0001_:@_x0001__x0001__x0001__x0001__x0001__x0001_(@_x0001__x0001__x0001__x0001__x0001_I@_x0001__x0001__x0001__x0001__x0001__x0001_ @_x0001__x0001__x0001__x0001__x0001_H@_x0001__x0001__x0001__x0001__x0001_D@_x0001__x0001__x0001__x0001__x0001_ÀR@_x0001__x0001__x0001__x0001__x0001_ÀR@_x0001__x0001__x0001__x0001__x0001__x0001_O@_x0001__x0001__x0001__x0001__x0001_D@_x0001__x0001__x0001__x0001__x0001_ÀR@_x0001__x0001__x0001__x0001__x0001_ÀR@_x0001__x0001__x0001__x0001__x0001__x0001_L@_x0001__x0001__x0001__x0001__x0001_C@_x0001__x0001__x0001__x0001__x0001_ÀR@_x0001__x0001__x0001__x0001__x0001_ÀR@_x0001__x0001__x0001__x0001__x0001__x0001__x0018_@_x0001__x0001__x0001__x0001__x0001__x0001_?@_x0001__x0001__x0001__x0001__x0001__x0001_&lt;@_x0001__x0001__x0001__x0001__x0001_O@_x0001__x0001__x0001__x0001__x0001_ÀR@_x0001__x0001__x0001__x0001__x0001__x0001_:@_x0001__x0001__x0001__x0001__x0001__x0001_F@_x0001__x0001__x0001__x0001__x0001__x0001__x0018_@_x0001__x0001__x0001__x0001__x0001_ÀR@_x0001__x0001__x0001__x0001__x0001_ÀR@_x0001__x0001__x0001__x0001__x0001_ÀR@_x0001__x0001__x0001__x0001__x0001__x0001_,@_x0001__x0001__x0001__x0001__x0001_ÀR@_x0001__x0001__x0001__x0001__x0001__x0001_*@_x0001__x0001__x0001__x0001__x0001__x0002__x0001_ÀR@_x0001__x0001__x0001__x0001__x0001__x0001_N@_x0001__x0001__x0001__x0001__x0001_ÀR@_x0001__x0001__x0001__x0001__x0001_G@_x0001__x0001__x0001__x0001__x0001__x0001_?@_x0001__x0001__x0001__x0001__x0001__x0001_P@_x0001__x0001__x0001__x0001__x0001__x0001_6@_x0001__x0001__x0001__x0001__x0001__x0001_3@_x0001__x0001__x0001__x0001__x0001__x0001_:@_x0001__x0001__x0001__x0001__x0001__x0001_0@_x0001__x0001__x0001__x0001__x0001_ÀR@_x0001__x0001__x0001__x0001__x0001__x0001_*@_x0001__x0001__x0001__x0001__x0001__x0001_=@_x0001__x0001__x0001__x0001__x0001__x0001_=@_x0001__x0001__x0001__x0001__x0001_ÀR@_x0001__x0001__x0001__x0001__x0001__x0001_(@_x0001__x0001__x0001__x0001__x0001__x0001_,@_x0001__x0001__x0001__x0001__x0001__x0001__x0018_@_x0001__x0001__x0001__x0001__x0001__x0001__x001C_@_x0001__x0001__x0001__x0001__x0001__x0001_9@_x0001__x0001__x0001__x0001__x0001_ÀR@_x0001__x0001__x0001__x0001__x0001__x0001__x001C_@_x0001__x0001__x0001__x0001__x0001_ÀR@_x0001__x0001__x0001__x0001__x0001_K@_x0001__x0001__x0001__x0001__x0001_C@_x0001__x0001__x0001__x0001__x0001_ÀR@_x0001__x0001__x0001__x0001__x0001_ÀR@_x0001__x0001__x0001__x0001__x0001_E@_x0001__x0001__x0001__x0001__x0001__x0001_C@_x0001__x0001__x0001__x0001__x0001__x0001_G@_x0001__x0001__x0001__x0001__x0001__x0001_5@_x0001__x0001__x0001__x0001__x0001_ÀR@_x0001__x0002__x0001__x0001__x0001__x0001__x0001__x0001_.@_x0001__x0001__x0001__x0001__x0001_ÀR@_x0001__x0001__x0001__x0001__x0001_ÀR@_x0001__x0001__x0001__x0001__x0001_ÀR@_x0001__x0001__x0001__x0001__x0001_ÀR@_x0001__x0001__x0001__x0001__x0001_ÀR@_x0001__x0001__x0001__x0001__x0001_ÀR@_x0001__x0001__x0001__x0001__x0001_F@_x0001__x0001__x0001__x0001__x0001__x0001_4@_x0001__x0001__x0001__x0001__x0001__x0001_7@_x0001__x0001__x0001__x0001__x0001_ÀR@_x0001__x0001__x0001__x0001__x0001_N@_x0001__x0001__x0001__x0001__x0001__x0001_$@_x0001__x0001__x0001__x0001__x0001_@R@_x0001__x0001__x0001__x0001__x0001__x0001_$@_x0001__x0001__x0001__x0001__x0001__x0001_&gt;@_x0001__x0001__x0001__x0001__x0001_ÀR@_x0001__x0001__x0001__x0001__x0001_ÀR@_x0001__x0001__x0001__x0001__x0001__x0001__x0014_@_x0001__x0001__x0001__x0001__x0001_G@_x0001__x0001__x0001__x0001__x0001__x0001__x0018_@_x0001__x0001__x0001__x0001__x0001_ÀR@_x0001__x0001__x0001__x0001__x0001_ÀR@_x0001__x0001__x0001__x0001__x0001__x0001_&gt;@_x0001__x0001__x0001__x0001__x0001_ÀR@_x0001__x0001__x0001__x0001__x0001_ÀR@_x0001__x0001__x0001__x0001__x0001_H@_x0001__x0001__x0001__x0001__x0001__x0001__x0008_@_x0001__x0001__x0001__x0001__x0001__x0001__x001C_@_x0001__x0001__x0001__x0001__x0001__x0001__x001C_@_x0001__x0001__x0001__x0001__x0001__x0001_Q@_x0001__x0001__x0001__x0001__x0001__x0002__x0001__x0001_&amp;@_x0001__x0001__x0001__x0001__x0001_ÀR@_x0001__x0001__x0001__x0001__x0001_K@_x0001__x0001__x0001__x0001__x0001__x0001_4@_x0001__x0001__x0001__x0001__x0001_ÀR@_x0001__x0001__x0001__x0001__x0001_ÀR@_x0001__x0001__x0001__x0001__x0001__x0001_1@_x0001__x0001__x0001__x0001__x0001_O@_x0001__x0001__x0001__x0001__x0001_ÀR@_x0001__x0001__x0001__x0001__x0001__x0001_L@_x0001__x0001__x0001__x0001__x0001__x0001__x001C_@_x0001__x0001__x0001__x0001__x0001__x0001_;@_x0001__x0001__x0001__x0001__x0001_E@_x0001__x0001__x0001__x0001__x0001__x0001_4@_x0001__x0001__x0001__x0001__x0001_ÀR@_x0001__x0001__x0001__x0001__x0001__x0001_*@_x0001__x0001__x0001__x0001__x0001_ÀR@_x0001__x0001__x0001__x0001__x0001_ÀR@_x0001__x0001__x0001__x0001__x0001__x0001__x0014_@_x0001__x0001__x0001__x0001__x0001__x0001_:@_x0001__x0001__x0001__x0001__x0001__x0001__x0001_@_x0001__x0001__x0001__x0001__x0001__x0001_1@_x0001__x0001__x0001__x0001__x0001__x0001_*@_x0001__x0001__x0001__x0001__x0001__x0001_&gt;@_x0001__x0001__x0001__x0001__x0001__x0001_2@_x0001__x0001__x0001__x0001__x0001__x0001_?@_x0001__x0001__x0001__x0001__x0001_K@_x0001__x0001__x0001__x0001__x0001__x0001_A@_x0001__x0001__x0001__x0001__x0001_ÀR@_x0001__x0001__x0001__x0001__x0001_I@_x0001__x0001__x0001__x0001__x0001__x0001_&gt;@_x0001__x0001__x0001__x0001__x0001_ÀR@_x0001__x0002__x0001__x0001__x0001__x0001__x0001_D@_x0001__x0001__x0001__x0001__x0001__x0001_$@_x0001__x0001__x0001__x0001__x0001_E@_x0001__x0001__x0001__x0001__x0001_ÀR@_x0001__x0001__x0001__x0001__x0001__x0001__x0018_@_x0001__x0001__x0001__x0001__x0001__x0001_1@_x0001__x0001__x0001__x0001__x0001__x0001_5@_x0001__x0001__x0001__x0001__x0001__x0001_&gt;@_x0001__x0001__x0001__x0001__x0001__x0001_3@_x0001__x0001__x0001__x0001__x0001_ÀR@_x0001__x0001__x0001__x0001__x0001_I@_x0001__x0001__x0001__x0001__x0001__x0001_*@_x0001__x0001__x0001__x0001__x0001__x0001_:@_x0001__x0001__x0001__x0001__x0001_F@_x0001__x0001__x0001__x0001__x0001__x0001_L@_x0001__x0001__x0001__x0001__x0001_ÀR@_x0001__x0001__x0001__x0001__x0001_ÀR@_x0001__x0001__x0001__x0001__x0001_ÀR@_x0001__x0001__x0001__x0001__x0001__x0001_,@_x0001__x0001__x0001__x0001__x0001__x0001_&gt;@_x0001__x0001__x0001__x0001__x0001__x0001_0@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E@_x0001__x0001__x0001__x0001__x0001_ÀR@_x0001__x0001__x0001__x0001__x0001__x0001_8@_x0001__x0001__x0001__x0001__x0001_ÀR@_x0001__x0001__x0001__x0001__x0001__x0002__x0001_ÀR@_x0001__x0001__x0001__x0001__x0001_G@_x0001__x0001__x0001__x0001__x0001__x0001_8@_x0001__x0001__x0001__x0001__x0001_ÀR@_x0001__x0001__x0001__x0001__x0001__x0001_A@_x0001__x0001__x0001__x0001__x0001__x0001_2@_x0001__x0001__x0001__x0001__x0001__x0001_A@_x0001__x0001__x0001__x0001__x0001__x0001_ @_x0001__x0001__x0001__x0001__x0001_ÀR@_x0001__x0001__x0001__x0001__x0001_ÀR@_x0001__x0001__x0001__x0001__x0001__x0001__x0018_@_x0001__x0001__x0001__x0001__x0001__x0001_$@_x0001__x0001__x0001__x0001__x0001__x0001__x0001_@_x0001__x0001__x0001__x0001__x0001__x0001_F@_x0001__x0001__x0001__x0001__x0001__x0001_.@_x0001__x0001__x0001__x0001__x0001_ÀR@_x0001__x0001__x0001__x0001__x0001__x0001_3@_x0001__x0001__x0001__x0001__x0001__x0001_1@_x0001__x0001__x0001__x0001__x0001__x0001_F@_x0001__x0001__x0001__x0001__x0001__x0001_&amp;@_x0001__x0001__x0001__x0001__x0001_ÀR@_x0001__x0001__x0001__x0001__x0001_ÀR@_x0001__x0001__x0001__x0001__x0001__x0001_L@_x0001__x0001__x0001__x0001__x0001_P@_x0001__x0001__x0001__x0001__x0001__x0001__x0018_@_x0001__x0001__x0001__x0001__x0001_ÀR@_x0001__x0001__x0001__x0001__x0001__x0001_1@_x0001__x0001__x0001__x0001__x0001_B@_x0001__x0001__x0001__x0001__x0001__x0001_9@_x0001__x0001__x0001__x0001__x0001__x0001_N@_x0001__x0001__x0001__x0001__x0001_ÀR@_x0001__x0001__x0001__x0001__x0001__x0001_&amp;@_x0001__x0002__x0001__x0001__x0001__x0001__x0001_ÀR@_x0001__x0001__x0001__x0001__x0001_ÀR@_x0001__x0001__x0001__x0001__x0001__x0001__x001C_@_x0001__x0001__x0001__x0001__x0001_ÀR@_x0001__x0001__x0001__x0001__x0001__x0001_C@_x0001__x0001__x0001__x0001__x0001__x0001_ @_x0001__x0001__x0001__x0001__x0001__x0001_0@_x0001__x0001__x0001__x0001__x0001__x0001_*@_x0001__x0001__x0001__x0001__x0001__x0001_0@_x0001__x0001__x0001__x0001__x0001__x0001_0@_x0001__x0001__x0001__x0001__x0001__x0001_:@_x0001__x0001__x0001__x0001__x0001_ÀR@_x0001__x0001__x0001__x0001__x0001__x0001_0@_x0001__x0001__x0001__x0001__x0001__x0001_D@_x0001__x0001__x0001__x0001__x0001_ÀR@_x0001__x0001__x0001__x0001__x0001_B@_x0001__x0001__x0001__x0001__x0001_ÀR@_x0001__x0001__x0001__x0001__x0001__x0001__x001C_@_x0001__x0001__x0001__x0001__x0001__x0001_(@_x0001__x0001__x0001__x0001__x0001_C@_x0001__x0001__x0001__x0001__x0001_ÀR@_x0001__x0001__x0001__x0001__x0001_ÀR@_x0001__x0001__x0001__x0001__x0001_ÀR@_x0001__x0001__x0001__x0001__x0001__x0001_ @_x0001__x0001__x0001__x0001__x0001__x0001_3@_x0001__x0001__x0001__x0001__x0001_P@_x0001__x0001__x0001__x0001__x0001__x0001__x0014_@_x0001__x0001__x0001__x0001__x0001__x0001__x001C_@_x0001__x0001__x0001__x0001__x0001_D@_x0001__x0001__x0001__x0001__x0001__x0001_5@_x0001__x0001__x0001__x0001__x0001__x0001_(@_x0001__x0001__x0001__x0001__x0001__x0002__x0001__x0001_7@_x0001__x0001__x0001__x0001__x0001__x0001_:@_x0001__x0001__x0001__x0001__x0001_@@_x0001__x0001__x0001__x0001__x0001__x0001_H@_x0001__x0001__x0001__x0001__x0001_@@_x0001__x0001__x0001__x0001__x0001__x0001__x0014_@_x0001__x0001__x0001__x0001__x0001__x0001_5@_x0001__x0001__x0001__x0001__x0001__x0001_0@_x0001__x0001__x0001__x0001__x0001__x0001__x0014_@_x0001__x0001__x0001__x0001__x0001__x0001_*@_x0001__x0001__x0001__x0001__x0001__x0001_=@_x0001__x0001__x0001__x0001__x0001_E@_x0001__x0001__x0001__x0001__x0001__x0001_2@_x0001__x0001__x0001__x0001__x0001__x0001__x0018_@_x0001__x0001__x0001__x0001__x0001__x0001__x0014_@_x0001__x0001__x0001__x0001__x0001__x0001_=@_x0001__x0001__x0001__x0001__x0001__x0001_4@_x0001__x0001__x0001__x0001__x0001__x0001_G@_x0001__x0001__x0001__x0001__x0001__x0001_,@_x0001__x0001__x0001__x0001__x0001_ÀR@_x0001__x0001__x0001__x0001__x0001__x0001_G@_x0001__x0001__x0001__x0001__x0001__x0001_"@_x0001__x0001__x0001__x0001__x0001_ÀR@_x0001__x0001__x0001__x0001__x0001_@Q@_x0001__x0001__x0001__x0001__x0001__x0001_,@_x0001__x0001__x0001__x0001__x0001__x0001_P@_x0001__x0001__x0001__x0001__x0001_ÀR@_x0001__x0001__x0001__x0001__x0001__x0001_4@_x0001__x0001__x0001__x0001__x0001_ÀR@_x0001__x0001__x0001__x0001__x0001_ÀR@_x0001__x0001__x0001__x0001__x0001__x0001_$@_x0001__x0001__x0001__x0001__x0001__x0001_3@_x0001__x0002__x0001__x0001__x0001__x0001__x0001__x0001_9@_x0001__x0001__x0001__x0001__x0001__x0001_*@_x0001__x0001__x0001__x0001__x0001__x0001_7@_x0001__x0001__x0001__x0001__x0001__x0001_6@_x0001__x0001__x0001__x0001__x0001__x0001_&amp;@_x0001__x0001__x0001__x0001__x0001_ÀR@_x0001__x0001__x0001__x0001__x0001__x0001_&lt;@_x0001__x0001__x0001__x0001__x0001_ÀR@_x0001__x0001__x0001__x0001__x0001__x0001_K@_x0001__x0001__x0001__x0001__x0001_ÀR@_x0001__x0001__x0001__x0001__x0001__x0001__x0014_@_x0001__x0001__x0001__x0001__x0001_D@_x0001__x0001__x0001__x0001__x0001_@@_x0001__x0001__x0001__x0001__x0001__x0001_,@_x0001__x0001__x0001__x0001__x0001__x0001_;@_x0001__x0001__x0001__x0001__x0001_J@_x0001__x0001__x0001__x0001__x0001_ÀR@_x0001__x0001__x0001__x0001__x0001__x0001_0@_x0001__x0001__x0001__x0001__x0001_D@_x0001__x0001__x0001__x0001__x0001__x0001_6@_x0001__x0001__x0001__x0001__x0001__x0001_H@_x0001__x0001__x0001__x0001__x0001_ÀR@_x0001__x0001__x0001__x0001__x0001_@Q@_x0001__x0001__x0001__x0001__x0001__x0001_@@_x0001__x0001__x0001__x0001__x0001__x0001_6@_x0001__x0001__x0001__x0001__x0001__x0001_0@_x0001__x0001__x0001__x0001__x0001__x0001_(@_x0001__x0001__x0001__x0001__x0001_ÀR@_x0001__x0001__x0001__x0001__x0001_G@_x0001__x0001__x0001__x0001__x0001__x0001_ @_x0001__x0001__x0001__x0001__x0001__x0001__x0001_@_x0001__x0001__x0001__x0001__x0001__x0002__x0001__x0001_1@_x0001__x0001__x0001__x0001__x0001__x0001_;@_x0001__x0001__x0001__x0001__x0001_ÀR@_x0001__x0001__x0001__x0001__x0001_ÀR@_x0001__x0001__x0001__x0001__x0001_L@_x0001__x0001__x0001__x0001__x0001__x0001_0@_x0001__x0001__x0001__x0001__x0001_ÀR@_x0001__x0001__x0001__x0001__x0001__x0001_C@_x0001__x0001__x0001__x0001__x0001__x0001_2@_x0001__x0001__x0001__x0001__x0001__x0001_6@_x0001__x0001__x0001__x0001__x0001__x0001_&lt;@_x0001__x0001__x0001__x0001__x0001__x0001_ @_x0001__x0001__x0001__x0001__x0001__x0001_2@_x0001__x0001__x0001__x0001__x0001__x0001__x0014_@_x0001__x0001__x0001__x0001__x0001__x0001_(@_x0001__x0001__x0001__x0001__x0001__x0001_M@_x0001__x0001__x0001__x0001__x0001__x0001_&lt;@_x0001__x0001__x0001__x0001__x0001__x0001_3@_x0001__x0001__x0001__x0001__x0001__x0001_*@_x0001__x0001__x0001__x0001__x0001_ÀR@_x0001__x0001__x0001__x0001__x0001_ÀR@_x0001__x0001__x0001__x0001__x0001__x0001_=@_x0001__x0001__x0001__x0001__x0001__x0001_4@_x0001__x0001__x0001__x0001__x0001_ÀR@_x0001__x0001__x0001__x0001__x0001__x0001_,@_x0001__x0001__x0001__x0001__x0001_ÀR@_x0001__x0001__x0001__x0001__x0001__x0001_"@_x0001__x0001__x0001__x0001__x0001_E@_x0001__x0001__x0001__x0001__x0001__x0001_5@_x0001__x0001__x0001__x0001__x0001__x0001_.@_x0001__x0001__x0001__x0001__x0001__x0001__x0014_@_x0001__x0001__x0001__x0001__x0001_R@_x0001__x0002__x0001__x0001__x0001__x0001__x0001_ÀR@_x0001__x0001__x0001__x0001__x0001__x0001_J@_x0001__x0001__x0001__x0001__x0001__x0001_1@_x0001__x0001__x0001__x0001__x0001_ÀR@_x0001__x0001__x0001__x0001__x0001__x0001__x001C_@_x0001__x0001__x0001__x0001__x0001__x0001_=@_x0001__x0001__x0001__x0001__x0001_ÀR@_x0001__x0001__x0001__x0001__x0001__x0001_0@_x0001__x0001__x0001__x0001__x0001_ÀR@_x0001__x0001__x0001__x0001__x0001_ÀR@_x0001__x0001__x0001__x0001__x0001__x0001_0@_x0001__x0001__x0001__x0001__x0001__x0001_&lt;@_x0001__x0001__x0001__x0001__x0001_ÀR@_x0001__x0001__x0001__x0001__x0001__x0001_4@_x0001__x0001__x0001__x0001__x0001_ÀR@_x0001__x0001__x0001__x0001__x0001_ÀR@_x0001__x0001__x0001__x0001__x0001_ÀR@_x0001__x0001__x0001__x0001__x0001__x0001_.@_x0001__x0001__x0001__x0001__x0001_ÀR@_x0001__x0001__x0001__x0001__x0001__x0001_;@_x0001__x0001__x0001__x0001__x0001__x0001_&amp;@_x0001__x0001__x0001__x0001__x0001__x0001_@@_x0001__x0001__x0001__x0001__x0001__x0001_0@_x0001__x0001__x0001__x0001__x0001__x0001_H@_x0001__x0001__x0001__x0001__x0001_ÀR@_x0001__x0001__x0001__x0001__x0001__x0001_J@_x0001__x0001__x0001__x0001__x0001_ÀR@_x0001__x0001__x0001__x0001__x0001__x0001_&lt;@_x0001__x0001__x0001__x0001__x0001_D@_x0001__x0001__x0001__x0001__x0001__x0001_&gt;@_x0001__x0001__x0001__x0001__x0001_ÀR@_x0001__x0001__x0001__x0001__x0001__x0002__x0001_ÀR@_x0001__x0001__x0001__x0001__x0001_E@_x0001__x0001__x0001__x0001__x0001_ÀR@_x0001__x0001__x0001__x0001__x0001__x0001_I@_x0001__x0001__x0001__x0001__x0001_H@_x0001__x0001__x0001__x0001__x0001_ÀR@_x0001__x0001__x0001__x0001__x0001_ÀR@_x0001__x0001__x0001__x0001__x0001__x0001__x001C_@_x0001__x0001__x0001__x0001__x0001_ÀR@_x0001__x0001__x0001__x0001__x0001_ÀR@_x0001__x0001__x0001__x0001__x0001__x0001_$@_x0001__x0001__x0001__x0001__x0001__x0001_7@_x0001__x0001__x0001__x0001__x0001_ÀR@_x0001__x0001__x0001__x0001__x0001_ÀR@_x0001__x0001__x0001__x0001__x0001__x0001_(@_x0001__x0001__x0001__x0001__x0001_ÀR@_x0001__x0001__x0001__x0001__x0001__x0001_?@_x0001__x0001__x0001__x0001__x0001__x0001_3@_x0001__x0001__x0001__x0001__x0001__x0001_3@_x0001__x0001__x0001__x0001__x0001__x0001_G@_x0001__x0001__x0001__x0001__x0001__x0001_E@_x0001__x0001__x0001__x0001__x0001__x0001_1@_x0001__x0001__x0001__x0001__x0001__x0001_3@_x0001__x0001__x0001__x0001__x0001_ÀR@_x0001__x0001__x0001__x0001__x0001__x0001_L@_x0001__x0001__x0001__x0001__x0001_L@_x0001__x0001__x0001__x0001__x0001__x0001_*@_x0001__x0001__x0001__x0001__x0001_ÀR@_x0001__x0001__x0001__x0001__x0001__x0001_C@_x0001__x0001__x0001__x0001__x0001__x0001_8@_x0001__x0001__x0001__x0001__x0001_ÀR@_x0001__x0001__x0001__x0001__x0001_ÀR@_x0001__x0002__x0001__x0001__x0001__x0001__x0001__x0001__x0018_@_x0001__x0001__x0001__x0001__x0001_ÀR@_x0001__x0001__x0001__x0001__x0001__x0001_A@_x0001__x0001__x0001__x0001__x0001__x0001_.@_x0001__x0001__x0001__x0001__x0001_ÀR@_x0001__x0001__x0001__x0001__x0001__x0001_6@_x0001__x0001__x0001__x0001__x0001__x0001_2@_x0001__x0001__x0001__x0001__x0001__x0001_1@_x0001__x0001__x0001__x0001__x0001_B@_x0001__x0001__x0001__x0001__x0001__x0001_ @_x0001__x0001__x0001__x0001__x0001__x0001_F@_x0001__x0001__x0001__x0001__x0001__x0001__x001C_@_x0001__x0001__x0001__x0001__x0001_ÀR@_x0001__x0001__x0001__x0001__x0001__x0001_ @_x0001__x0001__x0001__x0001__x0001__x0001_A@_x0001__x0001__x0001__x0001__x0001__x0001_7@_x0001__x0001__x0001__x0001__x0001__x0001_E@_x0001__x0001__x0001__x0001__x0001_ÀR@_x0001__x0001__x0001__x0001__x0001_ÀR@_x0001__x0001__x0001__x0001__x0001_N@_x0001__x0001__x0001__x0001__x0001_ÀR@_x0001__x0001__x0001__x0001__x0001__x0001_I@_x0001__x0001__x0001__x0001__x0001_ÀR@_x0001__x0001__x0001__x0001__x0001__x0001_(@_x0001__x0001__x0001__x0001__x0001__x0001_5@_x0001__x0001__x0001__x0001__x0001_ÀR@_x0001__x0001__x0001__x0001__x0001__x0001_;@_x0001__x0001__x0001__x0001__x0001__x0001_&amp;@_x0001__x0001__x0001__x0001__x0001_B@_x0001__x0001__x0001__x0001__x0001_F@_x0001__x0001__x0001__x0001__x0001_ÀR@_x0001__x0001__x0001__x0001__x0001__x0002__x0001_ÀR@_x0001__x0001__x0001__x0001__x0001__x0001_C@_x0001__x0001__x0001__x0001__x0001__x0001_ @_x0001__x0001__x0001__x0001__x0001__x0001__x001C_@_x0001__x0001__x0001__x0001__x0001_ÀR@_x0001__x0001__x0001__x0001__x0001__x0001_:@_x0001__x0001__x0001__x0001__x0001__x0001_L@_x0001__x0001__x0001__x0001__x0001__x0001_;@_x0001__x0001__x0001__x0001__x0001_ÀR@_x0001__x0001__x0001__x0001__x0001__x0001_,@_x0001__x0001__x0001__x0001__x0001_@@_x0001__x0001__x0001__x0001__x0001__x0001__x0014_@_x0001__x0001__x0001__x0001__x0001_@@_x0001__x0001__x0001__x0001__x0001__x0001_7@_x0001__x0001__x0001__x0001__x0001__x0001_4@_x0001__x0001__x0001__x0001__x0001__x0001_F@_x0001__x0001__x0001__x0001__x0001__x0001_0@_x0001__x0001__x0001__x0001__x0001_I@_x0001__x0001__x0001__x0001__x0001_ÀR@_x0001__x0001__x0001__x0001__x0001__x0001_@@_x0001__x0001__x0001__x0001__x0001_ÀR@_x0001__x0001__x0001__x0001__x0001__x0001_A@_x0001__x0001__x0001__x0001__x0001__x0001_;@_x0001__x0001__x0001__x0001__x0001__x0001_$@_x0001__x0001__x0001__x0001__x0001__x0001_=@_x0001__x0001__x0001__x0001__x0001_E@_x0001__x0001__x0001__x0001__x0001__x0001_*@_x0001__x0001__x0001__x0001__x0001_ÀR@_x0001__x0001__x0001__x0001__x0001__x0001_F@_x0001__x0001__x0001__x0001__x0001__x0001_:@_x0001__x0001__x0001__x0001__x0001__x0001_3@_x0001__x0001__x0001__x0001__x0001__x0001_J@_x0001__x0002__x0001__x0001__x0001__x0001__x0001_ÀR@_x0001__x0001__x0001__x0001__x0001__x0001_*@_x0001__x0001__x0001__x0001__x0001_R@_x0001__x0001__x0001__x0001__x0001__x0001_2@_x0001__x0001__x0001__x0001__x0001_ÀR@_x0001__x0001__x0001__x0001__x0001__x0001_E@_x0001__x0001__x0001__x0001__x0001__x0001_1@_x0001__x0001__x0001__x0001__x0001__x0001_,@_x0001__x0001__x0001__x0001__x0001__x0001_I@_x0001__x0001__x0001__x0001__x0001__x0001_C@_x0001__x0001__x0001__x0001__x0001__x0001_&amp;@_x0001__x0001__x0001__x0001__x0001__x0001_O@_x0001__x0001__x0001__x0001__x0001_ÀR@_x0001__x0001__x0001__x0001__x0001__x0001_8@_x0001__x0001__x0001__x0001__x0001_@@_x0001__x0001__x0001__x0001__x0001__x0001_*@_x0001__x0001__x0001__x0001__x0001_ÀR@_x0001__x0001__x0001__x0001__x0001__x0001_C@_x0001__x0001__x0001__x0001__x0001_ÀR@_x0001__x0001__x0001__x0001__x0001__x0001_C@_x0001__x0001__x0001__x0001__x0001__x0001_K@_x0001__x0001__x0001__x0001__x0001__x0001_0@_x0001__x0001__x0001__x0001__x0001__x0001_3@_x0001__x0001__x0001__x0001__x0001__x0001_J@_x0001__x0001__x0001__x0001__x0001__x0001_A@_x0001__x0001__x0001__x0001__x0001_ÀR@_x0001__x0001__x0001__x0001__x0001_ÀR@_x0001__x0001__x0001__x0001__x0001_ÀR@_x0001__x0001__x0001__x0001__x0001_I@_x0001__x0001__x0001__x0001__x0001__x0001_0@_x0001__x0001__x0001__x0001__x0001__x0001_?@_x0001__x0001__x0001__x0001__x0001__x0002__x0001_M@_x0001__x0001__x0001__x0001__x0001__x0001_2@_x0001__x0001__x0001__x0001__x0001__x0001_5@_x0001__x0001__x0001__x0001__x0001_E@_x0001__x0001__x0001__x0001__x0001__x0001_&lt;@_x0001__x0001__x0001__x0001__x0001__x0001_0@_x0001__x0001__x0001__x0001__x0001__x0001_K@_x0001__x0001__x0001__x0001__x0001_ÀR@_x0001__x0001__x0001__x0001__x0001__x0001_&amp;@_x0001__x0001__x0001__x0001__x0001__x0001__x0014_@_x0001__x0001__x0001__x0001__x0001_ÀR@_x0001__x0001__x0001__x0001__x0001__x0001__x0018_@_x0001__x0001__x0001__x0001__x0001__x0001_,@_x0001__x0001__x0001__x0001__x0001__x0001_2@_x0001__x0001__x0001__x0001__x0001__x0001_P@_x0001__x0001__x0001__x0001__x0001__x0001_,@_x0001__x0001__x0001__x0001__x0001__x0001_:@_x0001__x0001__x0001__x0001__x0001_ÀR@_x0001__x0001__x0001__x0001__x0001__x0001_,@_x0001__x0001__x0001__x0001__x0001__x0001_1@_x0001__x0001__x0001__x0001__x0001_ÀR@_x0001__x0001__x0001__x0001__x0001_H@_x0001__x0001__x0001__x0001__x0001__x0001_I@_x0001__x0001__x0001__x0001__x0001__x0001__x001C_@_x0001__x0001__x0001__x0001__x0001__x0001_"@_x0001__x0001__x0001__x0001__x0001__x0001_&lt;@_x0001__x0001__x0001__x0001__x0001_O@_x0001__x0001__x0001__x0001__x0001__x0001_8@_x0001__x0001__x0001__x0001__x0001__x0001_*@_x0001__x0001__x0001__x0001__x0001_ÀR@_x0001__x0001__x0001__x0001__x0001__x0001__x0010_@_x0001__x0001__x0001__x0001__x0001__x0001__x0014_@_x0001__x0002__x0001__x0001__x0001__x0001__x0001_D@_x0001__x0001__x0001__x0001__x0001_ÀR@_x0001__x0001__x0001__x0001__x0001_ÀR@_x0001__x0001__x0001__x0001__x0001__x0001_$@_x0001__x0001__x0001__x0001__x0001__x0001__x0018_@_x0001__x0001__x0001__x0001__x0001__x0001_(@_x0001__x0001__x0001__x0001__x0001__x0001_"@_x0001__x0001__x0001__x0001__x0001__x0001_8@_x0001__x0001__x0001__x0001__x0001__x0001_*@_x0001__x0001__x0001__x0001__x0001__x0001_G@_x0001__x0001__x0001__x0001__x0001_ÀR@_x0001__x0001__x0001__x0001__x0001_ÀR@_x0001__x0001__x0001__x0001__x0001_ÀR@_x0001__x0001__x0001__x0001__x0001__x0001_(@_x0001__x0001__x0001__x0001__x0001__x0001_0@_x0001__x0001__x0001__x0001__x0001__x0001_I@_x0001__x0001__x0001__x0001__x0001_ÀR@_x0001__x0001__x0001__x0001__x0001__x0001_.@_x0001__x0001__x0001__x0001__x0001__x0001__x0018_@_x0001__x0001__x0001__x0001__x0001__x0001_4@_x0001__x0001__x0001__x0001__x0001_ÀR@_x0001__x0001__x0001__x0001__x0001__x0001_&gt;@_x0001__x0001__x0001__x0001__x0001_ÀR@_x0001__x0001__x0001__x0001__x0001__x0001_"@_x0001__x0001__x0001__x0001__x0001_ÀR@_x0001__x0001__x0001__x0001__x0001_@@_x0001__x0001__x0001__x0001__x0001__x0001__x001C_@_x0001__x0001__x0001__x0001__x0001__x0001_=@_x0001__x0001__x0001__x0001__x0001__x0001_G@_x0001__x0001__x0001__x0001__x0001_ÀR@_x0001__x0001__x0001__x0001__x0001__x0001_@@_x0001__x0001__x0001__x0001__x0001__x0002__x0001__x0001_(@_x0001__x0001__x0001__x0001__x0001__x0001_,@_x0001__x0001__x0001__x0001__x0001__x0001_6@_x0001__x0001__x0001__x0001__x0001_E@_x0001__x0001__x0001__x0001__x0001_ÀR@_x0001__x0001__x0001__x0001__x0001__x0001__x0008_@_x0001__x0001__x0001__x0001__x0001_ÀR@_x0001__x0001__x0001__x0001__x0001__x0001_7@_x0001__x0001__x0001__x0001__x0001__x0001_7@_x0001__x0001__x0001__x0001__x0001__x0001_;@_x0001__x0001__x0001__x0001__x0001__x0001_=@_x0001__x0001__x0001__x0001__x0001_@@_x0001__x0001__x0001__x0001__x0001__x0001_6@_x0001__x0001__x0001__x0001__x0001__x0001_6@_x0001__x0001__x0001__x0001__x0001__x0001_7@_x0001__x0001__x0001__x0001__x0001_ÀR@_x0001__x0001__x0001__x0001__x0001__x0001_5@_x0001__x0001__x0001__x0001__x0001__x0001_3@_x0001__x0001__x0001__x0001__x0001_I@_x0001__x0001__x0001__x0001__x0001__x0001_C@_x0001__x0001__x0001__x0001__x0001__x0001_1@_x0001__x0001__x0001__x0001__x0001__x0001_D@_x0001__x0001__x0001__x0001__x0001__x0001_ @_x0001__x0001__x0001__x0001__x0001__x0001_*@_x0001__x0001__x0001__x0001__x0001_ÀR@_x0001__x0001__x0001__x0001__x0001_ÀR@_x0001__x0001__x0001__x0001__x0001_ÀR@_x0001__x0001__x0001__x0001__x0001_P@_x0001__x0001__x0001__x0001__x0001_D@_x0001__x0001__x0001__x0001__x0001__x0001_(@_x0001__x0001__x0001__x0001__x0001_F@_x0001__x0001__x0001__x0001__x0001__x0001__x0010_@_x0001__x0002__x0001__x0001__x0001__x0001__x0001__x0001_&amp;@_x0001__x0001__x0001__x0001__x0001__x0001_O@_x0001__x0001__x0001__x0001__x0001_ÀR@_x0001__x0001__x0001__x0001__x0001__x0001_H@_x0001__x0001__x0001__x0001__x0001__x0001_D@_x0001__x0001__x0001__x0001__x0001__x0001_ @_x0001__x0001__x0001__x0001__x0001__x0001_9@_x0001__x0001__x0001__x0001__x0001__x0001_*@_x0001__x0001__x0001__x0001__x0001_ÀR@_x0001__x0001__x0001__x0001__x0001__x0001_"@_x0001__x0001__x0001__x0001__x0001_O@_x0001__x0001__x0001__x0001__x0001_ÀR@_x0001__x0001__x0001__x0001__x0001__x0001_5@_x0001__x0001__x0001__x0001__x0001__x0001_@@_x0001__x0001__x0001__x0001__x0001_ÀR@_x0001__x0001__x0001__x0001__x0001__x0001_=@_x0001__x0001__x0001__x0001__x0001_ÀR@_x0001__x0001__x0001__x0001__x0001__x0001_6@_x0001__x0001__x0001__x0001__x0001__x0001_(@_x0001__x0001__x0001__x0001__x0001__x0001_&amp;@_x0001__x0001__x0001__x0001__x0001_ÀR@_x0001__x0001__x0001__x0001__x0001__x0001_8@_x0001__x0001__x0001__x0001__x0001_ÀR@_x0001__x0001__x0001__x0001__x0001__x0001_2@_x0001__x0001__x0001__x0001__x0001_ÀR@_x0001__x0001__x0001__x0001__x0001__x0001_&amp;@_x0001__x0001__x0001__x0001__x0001_ÀR@_x0001__x0001__x0001__x0001__x0001__x0001_&lt;@_x0001__x0001__x0001__x0001__x0001_ÀR@_x0001__x0001__x0001__x0001__x0001__x0001__x0010_@_x0001__x0001__x0001__x0001__x0001_E@_x0001__x0001__x0001__x0001__x0001__x0002__x0001__x0001_(@_x0001__x0001__x0001__x0001__x0001__x0001__x001C_@_x0001__x0001__x0001__x0001__x0001_P@_x0001__x0001__x0001__x0001__x0001__x0001_M@_x0001__x0001__x0001__x0001__x0001_ÀR@_x0001__x0001__x0001__x0001__x0001__x0001_(@_x0001__x0001__x0001__x0001__x0001__x0001_0@_x0001__x0001__x0001__x0001__x0001__x0001_(@_x0001__x0001__x0001__x0001__x0001__x0001_?@_x0001__x0001__x0001__x0001__x0001_ÀR@_x0001__x0001__x0001__x0001__x0001__x0001_&amp;@_x0001__x0001__x0001__x0001__x0001_C@_x0001__x0001__x0001__x0001__x0001_I@_x0001__x0001__x0001__x0001__x0001_ÀR@_x0001__x0001__x0001__x0001__x0001_ÀR@_x0001__x0001__x0001__x0001__x0001__x0001_*@_x0001__x0001__x0001__x0001__x0001_ÀR@_x0001__x0001__x0001__x0001__x0001__x0001_2@_x0001__x0001__x0001__x0001__x0001_ÀR@_x0001__x0001__x0001__x0001__x0001__x0001_&amp;@_x0001__x0001__x0001__x0001__x0001_ÀP@_x0001__x0001__x0001__x0001__x0001__x0001_"@_x0001__x0001__x0001__x0001__x0001__x0001_D@_x0001__x0001__x0001__x0001__x0001__x0001_(@_x0001__x0001__x0001__x0001__x0001__x0001_1@_x0001__x0001__x0001__x0001__x0001_ÀR@_x0001__x0001__x0001__x0001__x0001__x0001_$@_x0001__x0001__x0001__x0001__x0001_ÀR@_x0001__x0001__x0001__x0001__x0001_ÀR@_x0001__x0001__x0001__x0001__x0001__x0001_&amp;@_x0001__x0001__x0001__x0001__x0001_ÀR@_x0001__x0001__x0001__x0001__x0001__x0001__x0018_@_x0001__x0002__x0001__x0001__x0001__x0001__x0001_ÀR@_x0001__x0001__x0001__x0001__x0001__x0001_1@_x0001__x0001__x0001__x0001__x0001__x0001__x0014_@_x0001__x0001__x0001__x0001__x0001__x0001_$@_x0001__x0001__x0001__x0001__x0001_I@_x0001__x0001__x0001__x0001__x0001_@P@_x0001__x0001__x0001__x0001__x0001_ÀR@_x0001__x0001__x0001__x0001__x0001__x0001_=@_x0001__x0001__x0001__x0001__x0001__x0001_"@_x0001__x0001__x0001__x0001__x0001_ÀR@_x0001__x0001__x0001__x0001__x0001__x0001_(@_x0001__x0001__x0001__x0001__x0001_ÀR@_x0001__x0001__x0001__x0001__x0001__x0001_=@_x0001__x0001__x0001__x0001__x0001_ÀR@_x0001__x0001__x0001__x0001__x0001_M@_x0001__x0001__x0001__x0001__x0001__x0001_6@_x0001__x0001__x0001__x0001__x0001__x0001_0@_x0001__x0001__x0001__x0001__x0001__x0001_0@_x0001__x0001__x0001__x0001__x0001_ÀR@_x0001__x0001__x0001__x0001__x0001__x0001_4@_x0001__x0001__x0001__x0001__x0001_ÀR@_x0001__x0001__x0001__x0001__x0001__x0001_(@_x0001__x0001__x0001__x0001__x0001__x0001_&amp;@_x0001__x0001__x0001__x0001__x0001_ÀR@_x0001__x0001__x0001__x0001__x0001__x0001__x001C_@_x0001__x0001__x0001__x0001__x0001_ÀR@_x0001__x0001__x0001__x0001__x0001__x0001_C@_x0001__x0001__x0001__x0001__x0001_ÀR@_x0001__x0001__x0001__x0001__x0001_ÀR@_x0001__x0001__x0001__x0001__x0001__x0001_,@_x0001__x0001__x0001__x0001__x0001__x0001_.@_x0001__x0001__x0001__x0001__x0001__x0002__x0001_ÀR@_x0001__x0001__x0001__x0001__x0001_L@_x0001__x0001__x0001__x0001__x0001__x0001_2@_x0001__x0001__x0001__x0001__x0001__x0001__x0018_@_x0001__x0001__x0001__x0001__x0001__x0001_@@_x0001__x0001__x0001__x0001__x0001__x0001_"@_x0001__x0001__x0001__x0001__x0001__x0001_&lt;@_x0001__x0001__x0001__x0001__x0001_C@_x0001__x0001__x0001__x0001__x0001__x0001__x0018_@_x0001__x0001__x0001__x0001__x0001__x0001_(@_x0001__x0001__x0001__x0001__x0001__x0001_L@_x0001__x0001__x0001__x0001__x0001_G@_x0001__x0001__x0001__x0001__x0001_ÀR@_x0001__x0001__x0001__x0001__x0001__x0001__x0014_@_x0001__x0001__x0001__x0001__x0001__x0001_8@_x0001__x0001__x0001__x0001__x0001__x0001_E@_x0001__x0001__x0001__x0001__x0001_E@_x0001__x0001__x0001__x0001__x0001__x0001_G@_x0001__x0001__x0001__x0001__x0001__x0001_ @_x0001__x0001__x0001__x0001__x0001_ÀR@_x0001__x0001__x0001__x0001__x0001__x0001_:@_x0001__x0001__x0001__x0001__x0001__x0001_L@_x0001__x0001__x0001__x0001__x0001__x0001_?@_x0001__x0001__x0001__x0001__x0001_ÀR@_x0001__x0001__x0001__x0001__x0001_ÀR@_x0001__x0001__x0001__x0001__x0001__x0001_H@_x0001__x0001__x0001__x0001__x0001__x0001_K@_x0001__x0001__x0001__x0001__x0001__x0001_&amp;@_x0001__x0001__x0001__x0001__x0001_D@_x0001__x0001__x0001__x0001__x0001__x0001_:@_x0001__x0001__x0001__x0001__x0001__x0001_?@_x0001__x0001__x0001__x0001__x0001__x0001_,@_x0001__x0002__x0001__x0001__x0001__x0001__x0001_ÀR@_x0001__x0001__x0001__x0001__x0001__x0001_?@_x0001__x0001__x0001__x0001__x0001__x0001_"@_x0001__x0001__x0001__x0001__x0001_P@_x0001__x0001__x0001__x0001__x0001__x0001_5@_x0001__x0001__x0001__x0001__x0001_ÀR@_x0001__x0001__x0001__x0001__x0001__x0001_(@_x0001__x0001__x0001__x0001__x0001_@P@_x0001__x0001__x0001__x0001__x0001_I@_x0001__x0001__x0001__x0001__x0001_ÀR@_x0001__x0001__x0001__x0001__x0001_E@_x0001__x0001__x0001__x0001__x0001__x0001_(@_x0001__x0001__x0001__x0001__x0001_@@_x0001__x0001__x0001__x0001__x0001__x0001_H@_x0001__x0001__x0001__x0001__x0001__x0001_I@_x0001__x0001__x0001__x0001__x0001__x0001_E@_x0001__x0001__x0001__x0001__x0001_ÀR@_x0001__x0001__x0001__x0001__x0001_ÀR@_x0001__x0001__x0001__x0001__x0001_C@_x0001__x0001__x0001__x0001__x0001__x0001_&lt;@_x0001__x0001__x0001__x0001__x0001__x0001_C@_x0001__x0001__x0001__x0001__x0001__x0001__x001C_@_x0001__x0001__x0001__x0001__x0001__x0001_ @_x0001__x0001__x0001__x0001__x0001_ÀR@_x0001__x0001__x0001__x0001__x0001__x0001_J@_x0001__x0001__x0001__x0001__x0001__x0001_2@_x0001__x0001__x0001__x0001__x0001__x0001_*@_x0001__x0001__x0001__x0001__x0001__x0001_K@_x0001__x0001__x0001__x0001__x0001__x0001__x0018_@_x0001__x0001__x0001__x0001__x0001__x0001_9@_x0001__x0001__x0001__x0001__x0001__x0001__x001C_@_x0001__x0001__x0001__x0001__x0001__x0002__x0001__x0001_*@_x0001__x0001__x0001__x0001__x0001_ÀR@_x0001__x0001__x0001__x0001__x0001__x0001__x0014_@_x0001__x0001__x0001__x0001__x0001_ÀR@_x0001__x0001__x0001__x0001__x0001__x0001_2@_x0001__x0001__x0001__x0001__x0001_ÀR@_x0001__x0001__x0001__x0001__x0001__x0001_5@_x0001__x0001__x0001__x0001__x0001__x0001_&amp;@_x0001__x0001__x0001__x0001__x0001_@@_x0001__x0001__x0001__x0001__x0001_C@_x0001__x0001__x0001__x0001__x0001_ÀR@_x0001__x0001__x0001__x0001__x0001__x0001_*@_x0001__x0001__x0001__x0001__x0001_ÀR@_x0001__x0001__x0001__x0001__x0001_ÀR@_x0001__x0001__x0001__x0001__x0001_ÀR@_x0001__x0001__x0001__x0001__x0001__x0001_"@_x0001__x0001__x0001__x0001__x0001__x0001_5@_x0001__x0001__x0001__x0001__x0001__x0001_3@_x0001__x0001__x0001__x0001__x0001_ÀR@_x0001__x0001__x0001__x0001__x0001_ÀR@_x0001__x0001__x0001__x0001__x0001_ÀR@_x0001__x0001__x0001__x0001__x0001__x0001__x001C_@_x0001__x0001__x0001__x0001__x0001__x0001_"@_x0001__x0001__x0001__x0001__x0001_ÀR@_x0001__x0001__x0001__x0001__x0001__x0001_ @_x0001__x0001__x0001__x0001__x0001__x0001_;@_x0001__x0001__x0001__x0001__x0001_ÀR@_x0001__x0001__x0001__x0001__x0001_@@_x0001__x0001__x0001__x0001__x0001_E@_x0001__x0001__x0001__x0001__x0001__x0001_5@_x0001__x0001__x0001__x0001__x0001_ÀR@_x0001__x0001__x0001__x0001__x0001_ÀR@_x0001__x0002__x0001__x0001__x0001__x0001__x0001__x0001_ @_x0001__x0001__x0001__x0001__x0001__x0001_1@_x0001__x0001__x0001__x0001__x0001_P@_x0001__x0001__x0001__x0001__x0001_ÀR@_x0001__x0001__x0001__x0001__x0001__x0001_I@_x0001__x0001__x0001__x0001__x0001__x0001_4@_x0001__x0001__x0001__x0001__x0001__x0001_7@_x0001__x0001__x0001__x0001__x0001_ÀR@_x0001__x0001__x0001__x0001__x0001__x0001_"@_x0001__x0001__x0001__x0001__x0001__x0001_7@_x0001__x0001__x0001__x0001__x0001__x0001_9@_x0001__x0001__x0001__x0001__x0001_ÀR@_x0001__x0001__x0001__x0001__x0001_K@_x0001__x0001__x0001__x0001__x0001_N@_x0001__x0001__x0001__x0001__x0001__x0001_F@_x0001__x0001__x0001__x0001__x0001__x0001__x0014_@_x0001__x0001__x0001__x0001__x0001__x0001_1@_x0001__x0001__x0001__x0001__x0001_G@_x0001__x0001__x0001__x0001__x0001__x0001_5@_x0001__x0001__x0001__x0001__x0001_ÀR@_x0001__x0001__x0001__x0001__x0001__x0001_P@_x0001__x0001__x0001__x0001__x0001__x0001_G@_x0001__x0001__x0001__x0001__x0001__x0001_$@_x0001__x0001__x0001__x0001__x0001_B@_x0001__x0001__x0001__x0001__x0001__x0001_6@_x0001__x0001__x0001__x0001__x0001_ÀR@_x0001__x0001__x0001__x0001__x0001_ÀR@_x0001__x0001__x0001__x0001__x0001__x0001_"@_x0001__x0001__x0001__x0001__x0001__x0001_;@_x0001__x0001__x0001__x0001__x0001__x0001_J@_x0001__x0001__x0001__x0001__x0001__x0001_*@_x0001__x0001__x0001__x0001__x0001__x0002__x0001_ÀR@_x0001__x0001__x0001__x0001__x0001__x0001_5@_x0001__x0001__x0001__x0001__x0001__x0001__x001C_@_x0001__x0001__x0001__x0001__x0001__x0001_"@_x0001__x0001__x0001__x0001__x0001_ÀR@_x0001__x0001__x0001__x0001__x0001__x0001_*@_x0001__x0001__x0001__x0001__x0001_ÀR@_x0001__x0001__x0001__x0001__x0001__x0001_8@_x0001__x0001__x0001__x0001__x0001_ÀR@_x0001__x0001__x0001__x0001__x0001_@R@_x0001__x0001__x0001__x0001__x0001_ÀR@_x0001__x0001__x0001__x0001__x0001__x0001_L@_x0001__x0001__x0001__x0001__x0001_ÀR@_x0001__x0001__x0001__x0001__x0001_ÀR@_x0001__x0001__x0001__x0001__x0001_ÀR@_x0001__x0001__x0001__x0001__x0001__x0001_@@_x0001__x0001__x0001__x0001__x0001_G@_x0001__x0001__x0001__x0001__x0001_C@_x0001__x0001__x0001__x0001__x0001__x0001_,@_x0001__x0001__x0001__x0001__x0001_ÀR@_x0001__x0001__x0001__x0001__x0001_ÀR@_x0001__x0001__x0001__x0001__x0001__x0001_@@_x0001__x0001__x0001__x0001__x0001_ÀR@_x0001__x0001__x0001__x0001__x0001__x0001_"@_x0001__x0001__x0001__x0001__x0001_ÀR@_x0001__x0001__x0001__x0001__x0001_@@_x0001__x0001__x0001__x0001__x0001__x0001_=@_x0001__x0001__x0001__x0001__x0001_ÀR@_x0001__x0001__x0001__x0001__x0001_ÀR@_x0001__x0001__x0001__x0001__x0001_C@_x0001__x0001__x0001__x0001__x0001__x0001_9@_x0001__x0001__x0001__x0001__x0001_ÀR@_x0001__x0002__x0001__x0001__x0001__x0001__x0001__x0001_,@_x0001__x0001__x0001__x0001__x0001__x0001__x001C_@_x0001__x0001__x0001__x0001__x0001_ÀR@_x0001__x0001__x0001__x0001__x0001_C@_x0001__x0001__x0001__x0001__x0001__x0001_,@_x0001__x0001__x0001__x0001__x0001__x0001_7@_x0001__x0001__x0001__x0001__x0001__x0001_K@_x0001__x0001__x0001__x0001__x0001_ÀR@_x0001__x0001__x0001__x0001__x0001__x0001_ @_x0001__x0001__x0001__x0001__x0001_ÀR@_x0001__x0001__x0001__x0001__x0001__x0001_(@_x0001__x0001__x0001__x0001__x0001__x0001_$@_x0001__x0001__x0001__x0001__x0001_H@_x0001__x0001__x0001__x0001__x0001_ÀR@_x0001__x0001__x0001__x0001__x0001__x0001_;@_x0001__x0001__x0001__x0001__x0001__x0001_8@_x0001__x0001__x0001__x0001__x0001__x0001_"@_x0001__x0001__x0001__x0001__x0001__x0001_$@_x0001__x0001__x0001__x0001__x0001_ÀR@_x0001__x0001__x0001__x0001__x0001__x0001_1@_x0001__x0001__x0001__x0001__x0001__x0001_ @_x0001__x0001__x0001__x0001__x0001__x0001_,@_x0001__x0001__x0001__x0001__x0001__x0001_7@_x0001__x0001__x0001__x0001__x0001__x0001_@@_x0001__x0001__x0001__x0001__x0001__x0001__x0018_@_x0001__x0001__x0001__x0001__x0001_N@_x0001__x0001__x0001__x0001__x0001_ÀR@_x0001__x0001__x0001__x0001__x0001_@Q@_x0001__x0001__x0001__x0001__x0001__x0001_*@_x0001__x0001__x0001__x0001__x0001__x0001_5@_x0001__x0001__x0001__x0001__x0001__x0001_4@_x0001__x0001__x0001__x0001__x0001__x0002__x0001__x0001_0@_x0001__x0001__x0001__x0001__x0001__x0001_2@_x0001__x0001__x0001__x0001__x0001_ÀR@_x0001__x0001__x0001__x0001__x0001_I@_x0001__x0001__x0001__x0001__x0001__x0001_0@_x0001__x0001__x0001__x0001__x0001_ÀR@_x0001__x0001__x0001__x0001__x0001__x0001__x0008_@_x0001__x0001__x0001__x0001__x0001__x0001_4@_x0001__x0001__x0001__x0001__x0001_M@_x0001__x0001__x0001__x0001__x0001_ÀR@_x0001__x0001__x0001__x0001__x0001__x0001_"@_x0001__x0001__x0001__x0001__x0001_ÀR@_x0001__x0001__x0001__x0001__x0001__x0001_?@_x0001__x0001__x0001__x0001__x0001_ÀR@_x0001__x0001__x0001__x0001__x0001_ÀP@_x0001__x0001__x0001__x0001__x0001__x0001_&amp;@_x0001__x0001__x0001__x0001__x0001_ÀR@_x0001__x0001__x0001__x0001__x0001__x0001_&amp;@_x0001__x0001__x0001__x0001__x0001_ÀR@_x0001__x0001__x0001__x0001__x0001_D@_x0001__x0001__x0001__x0001__x0001__x0001_&amp;@_x0001__x0001__x0001__x0001__x0001_@@_x0001__x0001__x0001__x0001__x0001_ÀR@_x0001__x0001__x0001__x0001__x0001__x0001_=@_x0001__x0001__x0001__x0001__x0001__x0001_A@_x0001__x0001__x0001__x0001__x0001__x0001_0@_x0001__x0001__x0001__x0001__x0001__x0001_7@_x0001__x0001__x0001__x0001__x0001__x0001_"@_x0001__x0001__x0001__x0001__x0001_ÀR@_x0001__x0001__x0001__x0001__x0001_ÀR@_x0001__x0001__x0001__x0001__x0001_ÀR@_x0001__x0001__x0001__x0001__x0001__x0001_@@_x0001__x0002__x0001__x0001__x0001__x0001__x0001__x0001_;@_x0001__x0001__x0001__x0001__x0001__x0001_0@_x0001__x0001__x0001__x0001__x0001__x0001_&lt;@_x0001__x0001__x0001__x0001__x0001__x0001_6@_x0001__x0001__x0001__x0001__x0001__x0001_3@_x0001__x0001__x0001__x0001__x0001__x0001_9@_x0001__x0001__x0001__x0001__x0001_ÀR@_x0001__x0001__x0001__x0001__x0001__x0001_7@_x0001__x0001__x0001__x0001__x0001__x0001_&amp;@_x0001__x0001__x0001__x0001__x0001__x0001_"@_x0001__x0001__x0001__x0001__x0001__x0001_C@_x0001__x0001__x0001__x0001__x0001__x0001_2@_x0001__x0001__x0001__x0001__x0001__x0001_(@_x0001__x0001__x0001__x0001__x0001__x0001_;@_x0001__x0001__x0001__x0001__x0001__x0001_A@_x0001__x0001__x0001__x0001__x0001__x0001_6@_x0001__x0001__x0001__x0001__x0001_ÀR@_x0001__x0001__x0001__x0001__x0001__x0001_,@_x0001__x0001__x0001__x0001__x0001_ÀR@_x0001__x0001__x0001__x0001__x0001__x0001__x0014_@_x0001__x0001__x0001__x0001__x0001__x0001_3@_x0001__x0001__x0001__x0001__x0001__x0001_I@_x0001__x0001__x0001__x0001__x0001_D@_x0001__x0001__x0001__x0001__x0001_ÀR@_x0001__x0001__x0001__x0001__x0001__x0001_.@_x0001__x0001__x0001__x0001__x0001__x0001_0@_x0001__x0001__x0001__x0001__x0001__x0001_,@_x0001__x0001__x0001__x0001__x0001_ÀR@_x0001__x0001__x0001__x0001__x0001_J@_x0001__x0001__x0001__x0001__x0001__x0001_1@_x0001__x0001__x0001__x0001__x0001__x0001_?@_x0001__x0001__x0001__x0001__x0001__x0002__x0001__x0001_=@_x0001__x0001__x0001__x0001__x0001_ÀR@_x0001__x0001__x0001__x0001__x0001__x0001_.@_x0001__x0001__x0001__x0001__x0001_ÀP@_x0001__x0001__x0001__x0001__x0001_ÀR@_x0001__x0001__x0001__x0001__x0001__x0001_4@_x0001__x0001__x0001__x0001__x0001_ÀR@_x0001__x0001__x0001__x0001__x0001_ÀR@_x0001__x0001__x0001__x0001__x0001__x0001_J@_x0001__x0001__x0001__x0001__x0001_ÀR@_x0001__x0001__x0001__x0001__x0001_ÀR@_x0001__x0001__x0001__x0001__x0001_ÀR@_x0001__x0001__x0001__x0001__x0001__x0001_L@_x0001__x0001__x0001__x0001__x0001__x0001__x0018_@_x0001__x0001__x0001__x0001__x0001__x0001_(@_x0001__x0001__x0001__x0001__x0001__x0001_K@_x0001__x0001__x0001__x0001__x0001_E@_x0001__x0001__x0001__x0001__x0001_ÀR@_x0001__x0001__x0001__x0001__x0001_D@_x0001__x0001__x0001__x0001__x0001__x0001_6@_x0001__x0001__x0001__x0001__x0001__x0001_.@_x0001__x0001__x0001__x0001__x0001_ÀR@_x0001__x0001__x0001__x0001__x0001__x0001_(@_x0001__x0001__x0001__x0001__x0001__x0001_1@_x0001__x0001__x0001__x0001__x0001_ÀR@_x0001__x0001__x0001__x0001__x0001_ÀR@_x0001__x0001__x0001__x0001__x0001_L@_x0001__x0001__x0001__x0001__x0001__x0001__x0014_@_x0001__x0001__x0001__x0001__x0001__x0001_*@_x0001__x0001__x0001__x0001__x0001__x0001_N@_x0001__x0001__x0001__x0001__x0001__x0001_"@_x0001__x0001__x0001__x0001__x0001_ÀR@_x0001__x0002__x0001__x0001__x0001__x0001__x0001__x0001_8@_x0001__x0001__x0001__x0001__x0001__x0001_9@_x0001__x0001__x0001__x0001__x0001_ÀR@_x0001__x0001__x0001__x0001__x0001__x0001_ @_x0001__x0001__x0001__x0001__x0001_ÀR@_x0001__x0001__x0001__x0001__x0001__x0001__x0008_@_x0001__x0001__x0001__x0001__x0001_R@_x0001__x0001__x0001__x0001__x0001__x0001_,@_x0001__x0001__x0001__x0001__x0001__x0001_&gt;@_x0001__x0001__x0001__x0001__x0001_ÀR@_x0001__x0001__x0001__x0001__x0001_ÀR@_x0001__x0001__x0001__x0001__x0001_ÀR@_x0001__x0001__x0001__x0001__x0001_ÀR@_x0001__x0001__x0001__x0001__x0001__x0001_"@_x0001__x0001__x0001__x0001__x0001__x0001_G@_x0001__x0001__x0001__x0001__x0001__x0001_8@_x0001__x0001__x0001__x0001__x0001__x0001_F@_x0001__x0001__x0001__x0001__x0001__x0001_=@_x0001__x0001__x0001__x0001__x0001__x0001_A@_x0001__x0001__x0001__x0001__x0001_ÀR@_x0001__x0001__x0001__x0001__x0001__x0001_8@_x0001__x0001__x0001__x0001__x0001_C@_x0001__x0001__x0001__x0001__x0001__x0001_8@_x0001__x0001__x0001__x0001__x0001_ÀR@_x0001__x0001__x0001__x0001__x0001_ÀR@_x0001__x0001__x0001__x0001__x0001__x0001_=@_x0001__x0001__x0001__x0001__x0001__x0001_A@_x0001__x0001__x0001__x0001__x0001__x0001_Q@_x0001__x0001__x0001__x0001__x0001_ÀR@_x0001__x0001__x0001__x0001__x0001__x0001_"@_x0001__x0001__x0001__x0001__x0001__x0001_:@_x0001__x0001__x0001__x0001__x0001__x0002__x0001_ÀR@_x0001__x0001__x0001__x0001__x0001__x0001_7@_x0001__x0001__x0001__x0001__x0001_ÀR@_x0001__x0001__x0001__x0001__x0001__x0001_F@_x0001__x0001__x0001__x0001__x0001__x0001_E@_x0001__x0001__x0001__x0001__x0001__x0001_O@_x0001__x0001__x0001__x0001__x0001__x0001_(@_x0001__x0001__x0001__x0001__x0001__x0001_$@_x0001__x0001__x0001__x0001__x0001__x0001__x0018_@_x0001__x0001__x0001__x0001__x0001_@@_x0001__x0001__x0001__x0001__x0001__x0001_3@_x0001__x0001__x0001__x0001__x0001__x0001_D@_x0001__x0001__x0001__x0001__x0001_@Q@_x0001__x0001__x0001__x0001__x0001_J@_x0001__x0001__x0001__x0001__x0001_J@_x0001__x0001__x0001__x0001__x0001__x0001_E@_x0001__x0001__x0001__x0001__x0001__x0001_0@_x0001__x0001__x0001__x0001__x0001_P@_x0001__x0001__x0001__x0001__x0001__x0001_4@_x0001__x0001__x0001__x0001__x0001__x0001_H@_x0001__x0001__x0001__x0001__x0001__x0001_G@_x0001__x0001__x0001__x0001__x0001__x0001_H@_x0001__x0001__x0001__x0001__x0001_ÀR@_x0001__x0001__x0001__x0001__x0001_ÀP@_x0001__x0001__x0001__x0001__x0001__x0001_ @_x0001__x0001__x0001__x0001__x0001__x0001_$@_x0001__x0001__x0001__x0001__x0001_ÀR@_x0001__x0001__x0001__x0001__x0001_ÀR@_x0001__x0001__x0001__x0001__x0001_ÀP@_x0001__x0001__x0001__x0001__x0001__x0001_*@_x0001__x0001__x0001__x0001__x0001__x0001_"@_x0001__x0001__x0001__x0001__x0001_ÀR@_x0001__x0002__x0001__x0001__x0001__x0001__x0001_ÀR@_x0001__x0001__x0001__x0001__x0001__x0001_G@_x0001__x0001__x0001__x0001__x0001__x0001__x001C_@_x0001__x0001__x0001__x0001__x0001__x0001_:@_x0001__x0001__x0001__x0001__x0001__x0001__x001C_@_x0001__x0001__x0001__x0001__x0001__x0001_0@_x0001__x0001__x0001__x0001__x0001__x0001_0@_x0001__x0001__x0001__x0001__x0001__x0001__x0010_@_x0001__x0001__x0001__x0001__x0001_D@_x0001__x0001__x0001__x0001__x0001__x0001_7@_x0001__x0001__x0001__x0001__x0001_F@_x0001__x0001__x0001__x0001__x0001__x0001_=@_x0001__x0001__x0001__x0001__x0001_@P@_x0001__x0001__x0001__x0001__x0001__x0001_;@_x0001__x0001__x0001__x0001__x0001__x0001__x001C_@_x0001__x0001__x0001__x0001__x0001__x0001__x001C_@_x0001__x0001__x0001__x0001__x0001_P@_x0001__x0001__x0001__x0001__x0001__x0001_3@_x0001__x0001__x0001__x0001__x0001_ÀR@_x0001__x0001__x0001__x0001__x0001__x0001_M@_x0001__x0001__x0001__x0001__x0001__x0001__x0018_@_x0001__x0001__x0001__x0001__x0001__x0001_0@_x0001__x0001__x0001__x0001__x0001__x0001_ @_x0001__x0001__x0001__x0001__x0001__x0001_"@_x0001__x0001__x0001__x0001__x0001_ÀR@_x0001__x0001__x0001__x0001__x0001_ÀR@_x0001__x0001__x0001__x0001__x0001_ÀR@_x0001__x0001__x0001__x0001__x0001__x0001_"@_x0001__x0001__x0001__x0001__x0001_ÀR@_x0001__x0001__x0001__x0001__x0001_ÀR@_x0001__x0001__x0001__x0001__x0001__x0001_&gt;@_x0001__x0001__x0001__x0001__x0001__x0002__x0001__x0001_;@_x0001__x0001__x0001__x0001__x0001__x0001_*@_x0001__x0001__x0001__x0001__x0001_ÀR@_x0001__x0001__x0001__x0001__x0001__x0001_=@_x0001__x0001__x0001__x0001__x0001__x0001_:@_x0001__x0001__x0001__x0001__x0001_ÀR@_x0001__x0001__x0001__x0001__x0001_ÀR@_x0001__x0001__x0001__x0001__x0001__x0001_*@_x0001__x0001__x0001__x0001__x0001__x0001_"@_x0001__x0001__x0001__x0001__x0001__x0001_&lt;@_x0001__x0001__x0001__x0001__x0001__x0001__x001C_@_x0001__x0001__x0001__x0001__x0001__x0001_3@_x0001__x0001__x0001__x0001__x0001__x0001_1@_x0001__x0001__x0001__x0001__x0001_ÀR@_x0001__x0001__x0001__x0001__x0001__x0001_ @_x0001__x0001__x0001__x0001__x0001__x0001_0@_x0001__x0001__x0001__x0001__x0001_ÀR@_x0001__x0001__x0001__x0001__x0001__x0001_9@_x0001__x0001__x0001__x0001__x0001_ÀR@_x0001__x0001__x0001__x0001__x0001__x0001_F@_x0001__x0001__x0001__x0001__x0001__x0001_&amp;@_x0001__x0001__x0001__x0001__x0001__x0001_"@_x0001__x0001__x0001__x0001__x0001__x0001_M@_x0001__x0001__x0001__x0001__x0001__x0001__x0018_@_x0001__x0001__x0001__x0001__x0001_I@_x0001__x0001__x0001__x0001__x0001_ÀR@_x0001__x0001__x0001__x0001__x0001_N@_x0001__x0001__x0001__x0001__x0001_N@_x0001__x0001__x0001__x0001__x0001__x0001_D@_x0001__x0001__x0001__x0001__x0001__x0001_5@_x0001__x0001__x0001__x0001__x0001__x0001__x001C_@_x0001__x0001__x0001__x0001__x0001__x0001_8@_x0001__x0002__x0001__x0001__x0001__x0001__x0001__x0001_3@_x0001__x0001__x0001__x0001__x0001__x0001__x0018_@_x0001__x0001__x0001__x0001__x0001__x0001_G@_x0001__x0001__x0001__x0001__x0001_ÀR@_x0001__x0001__x0001__x0001__x0001__x0001__x0001_@_x0001__x0001__x0001__x0001__x0001__x0001_=@_x0001__x0001__x0001__x0001__x0001__x0001_E@_x0001__x0001__x0001__x0001__x0001_ÀR@_x0001__x0001__x0001__x0001__x0001__x0001_$@_x0001__x0001__x0001__x0001__x0001__x0001_3@_x0001__x0001__x0001__x0001__x0001__x0001_3@_x0001__x0001__x0001__x0001__x0001_ÀR@_x0001__x0001__x0001__x0001__x0001__x0001_=@_x0001__x0001__x0001__x0001__x0001__x0001_2@_x0001__x0001__x0001__x0001__x0001_M@_x0001__x0001__x0001__x0001__x0001_ÀR@_x0001__x0001__x0001__x0001__x0001_ÀR@_x0001__x0001__x0001__x0001__x0001__x0001_N@_x0001__x0001__x0001__x0001__x0001__x0001_ @_x0001__x0001__x0001__x0001__x0001__x0001_M@_x0001__x0001__x0001__x0001__x0001__x0001_2@_x0001__x0001__x0001__x0001__x0001__x0001_3@_x0001__x0001__x0001__x0001__x0001__x0001__x0018_@_x0001__x0001__x0001__x0001__x0001__x0001_&amp;@_x0001__x0001__x0001__x0001__x0001__x0001_.@_x0001__x0001__x0001__x0001__x0001__x0001_,@_x0001__x0001__x0001__x0001__x0001_B@_x0001__x0001__x0001__x0001__x0001__x0001_$@_x0001__x0001__x0001__x0001__x0001__x0001_,@_x0001__x0001__x0001__x0001__x0001_I@_x0001__x0001__x0001__x0001__x0001_ÀR@_x0001__x0001__x0001__x0001__x0001__x0002__x0001_ÀR@_x0001__x0001__x0001__x0001__x0001__x0001_0@_x0001__x0001__x0001__x0001__x0001_ÀR@_x0001__x0001__x0001__x0001__x0001__x0001_6@_x0001__x0001__x0001__x0001__x0001__x0001_,@_x0001__x0001__x0001__x0001__x0001_ÀR@_x0001__x0001__x0001__x0001__x0001_L@_x0001__x0001__x0001__x0001__x0001_D@_x0001__x0001__x0001__x0001__x0001__x0001_7@_x0001__x0001__x0001__x0001__x0001__x0001__x0014_@_x0001__x0001__x0001__x0001__x0001__x0001__x0018_@_x0001__x0001__x0001__x0001__x0001_I@_x0001__x0001__x0001__x0001__x0001_ÀR@_x0001__x0001__x0001__x0001__x0001_@@_x0001__x0001__x0001__x0001__x0001__x0001_7@_x0001__x0001__x0001__x0001__x0001__x0001_(@_x0001__x0001__x0001__x0001__x0001_ÀR@_x0001__x0001__x0001__x0001__x0001__x0001_H@_x0001__x0001__x0001__x0001__x0001_ÀR@_x0001__x0001__x0001__x0001__x0001__x0001_F@_x0001__x0001__x0001__x0001__x0001__x0001_5@_x0001__x0001__x0001__x0001__x0001__x0001__x0014_@_x0001__x0001__x0001__x0001__x0001__x0001_8@_x0001__x0001__x0001__x0001__x0001__x0001_2@_x0001__x0001__x0001__x0001__x0001_ÀR@_x0001__x0001__x0001__x0001__x0001_ÀR@_x0001__x0001__x0001__x0001__x0001_ÀR@_x0001__x0001__x0001__x0001__x0001_ÀR@_x0001__x0001__x0001__x0001__x0001__x0001__x0010_@_x0001__x0001__x0001__x0001__x0001__x0001_*@_x0001__x0001__x0001__x0001__x0001__x0001_4@_x0001__x0001__x0001__x0001__x0001_ÀR@_x0001__x0002__x0001__x0001__x0001__x0001__x0001_ÀR@_x0001__x0001__x0001__x0001__x0001_ÀR@_x0001__x0001__x0001__x0001__x0001_ÀR@_x0001__x0001__x0001__x0001__x0001__x0001_:@_x0001__x0001__x0001__x0001__x0001__x0001_H@_x0001__x0001__x0001__x0001__x0001_ÀR@_x0001__x0001__x0001__x0001__x0001__x0001_8@_x0001__x0001__x0001__x0001__x0001_ÀR@_x0001__x0001__x0001__x0001__x0001_ÀR@_x0001__x0001__x0001__x0001__x0001_ÀR@_x0001__x0001__x0001__x0001__x0001__x0001_;@_x0001__x0001__x0001__x0001__x0001__x0001_C@_x0001__x0001__x0001__x0001__x0001_K@_x0001__x0001__x0001__x0001__x0001_ÀR@_x0001__x0001__x0001__x0001__x0001_ÀR@_x0001__x0001__x0001__x0001__x0001__x0001_$@_x0001__x0001__x0001__x0001__x0001__x0001_$@_x0001__x0001__x0001__x0001__x0001__x0001__x0014_@_x0001__x0001__x0001__x0001__x0001__x0001__x0014_@_x0001__x0001__x0001__x0001__x0001_P@_x0001__x0001__x0001__x0001__x0001__x0001_7@_x0001__x0001__x0001__x0001__x0001__x0001_$@_x0001__x0001__x0001__x0001__x0001__x0001_E@_x0001__x0001__x0001__x0001__x0001__x0001_*@_x0001__x0001__x0001__x0001__x0001__x0001_(@_x0001__x0001__x0001__x0001__x0001__x0001_8@_x0001__x0001__x0001__x0001__x0001__x0001_5@_x0001__x0001__x0001__x0001__x0001__x0001_2@_x0001__x0001__x0001__x0001__x0001__x0001__x001C_@_x0001__x0001__x0001__x0001__x0001__x0001_G@_x0001__x0001__x0001__x0001__x0001__x0001_7@_x0001__x0001__x0001__x0001__x0001__x0002__x0001_ÀR@_x0001__x0001__x0001__x0001__x0001__x0001_:@_x0001__x0001__x0001__x0001__x0001__x0001_C@_x0001__x0001__x0001__x0001__x0001__x0001_0@_x0001__x0001__x0001__x0001__x0001__x0001_?@_x0001__x0001__x0001__x0001__x0001_ÀR@_x0001__x0001__x0001__x0001__x0001__x0001_*@_x0001__x0001__x0001__x0001__x0001__x0001_(@_x0001__x0001__x0001__x0001__x0001_I@_x0001__x0001__x0001__x0001__x0001__x0001_=@_x0001__x0001__x0001__x0001__x0001__x0001_A@_x0001__x0001__x0001__x0001__x0001__x0001_C@_x0001__x0001__x0001__x0001__x0001__x0001_&amp;@_x0001__x0001__x0001__x0001__x0001_ÀR@_x0001__x0001__x0001__x0001__x0001_ÀR@_x0001__x0001__x0001__x0001__x0001__x0001_ @_x0001__x0001__x0001__x0001__x0001__x0001_J@_x0001__x0001__x0001__x0001__x0001__x0001__x001C_@_x0001__x0001__x0001__x0001__x0001_ÀR@_x0001__x0001__x0001__x0001__x0001__x0001_C@_x0001__x0001__x0001__x0001__x0001_ÀR@_x0001__x0001__x0001__x0001__x0001_@P@_x0001__x0001__x0001__x0001__x0001__x0001__x0010_@_x0001__x0001__x0001__x0001__x0001__x0001_$@_x0001__x0001__x0001__x0001__x0001__x0001__x0010_@_x0001__x0001__x0001__x0001__x0001__x0001_F@_x0001__x0001__x0001__x0001__x0001_ÀR@_x0001__x0001__x0001__x0001__x0001__x0001_3@_x0001__x0001__x0001__x0001__x0001_ÀR@_x0001__x0001__x0001__x0001__x0001__x0001_&amp;@_x0001__x0001__x0001__x0001__x0001__x0001_H@_x0001__x0001__x0001__x0001__x0001_ÀR@_x0001__x0002__x0001__x0001__x0001__x0001__x0001__x0001_*@_x0001__x0001__x0001__x0001__x0001__x0001_C@_x0001__x0001__x0001__x0001__x0001__x0001_?@_x0001__x0001__x0001__x0001__x0001_L@_x0001__x0001__x0001__x0001__x0001_J@_x0001__x0001__x0001__x0001__x0001__x0001_6@_x0001__x0001__x0001__x0001__x0001_ÀR@_x0001__x0001__x0001__x0001__x0001__x0001_:@_x0001__x0001__x0001__x0001__x0001__x0001_O@_x0001__x0001__x0001__x0001__x0001__x0001_A@_x0001__x0001__x0001__x0001__x0001_B@_x0001__x0001__x0001__x0001__x0001_F@_x0001__x0001__x0001__x0001__x0001__x0001_:@_x0001__x0001__x0001__x0001__x0001_ÀR@_x0001__x0001__x0001__x0001__x0001__x0001_@@_x0001__x0001__x0001__x0001__x0001_ÀR@_x0001__x0001__x0001__x0001__x0001__x0001_F@_x0001__x0001__x0001__x0001__x0001__x0001_*@_x0001__x0001__x0001__x0001__x0001_ÀR@_x0001__x0001__x0001__x0001__x0001_ÀR@_x0001__x0001__x0001__x0001__x0001__x0001_G@_x0001__x0001__x0001__x0001__x0001__x0001_L@_x0001__x0001__x0001__x0001__x0001__x0001_"@_x0001__x0001__x0001__x0001__x0001__x0001_&gt;@_x0001__x0001__x0001__x0001__x0001__x0001_&lt;@_x0001__x0001__x0001__x0001__x0001__x0001_?@_x0001__x0001__x0001__x0001__x0001_ÀR@_x0001__x0001__x0001__x0001__x0001__x0001_L@_x0001__x0001__x0001__x0001__x0001__x0001_;@_x0001__x0001__x0001__x0001__x0001_ÀR@_x0001__x0001__x0001__x0001__x0001_ÀR@_x0001__x0001__x0001__x0001__x0001__x0002__x0001_ÀR@_x0001__x0001__x0001__x0001__x0001__x0001_0@_x0001__x0001__x0001__x0001__x0001_D@_x0001__x0001__x0001__x0001__x0001__x0001_*@_x0001__x0001__x0001__x0001__x0001__x0001_G@_x0001__x0001__x0001__x0001__x0001__x0001_.@_x0001__x0001__x0001__x0001__x0001_M@_x0001__x0001__x0001__x0001__x0001_ÀR@_x0001__x0001__x0001__x0001__x0001__x0001_*@_x0001__x0001__x0001__x0001__x0001_ÀR@_x0001__x0001__x0001__x0001__x0001__x0001_"@_x0001__x0001__x0001__x0001__x0001_ÀR@_x0001__x0001__x0001__x0001__x0001_ÀR@_x0001__x0001__x0001__x0001__x0001__x0001_ @_x0001__x0001__x0001__x0001__x0001_ÀR@_x0001__x0001__x0001__x0001__x0001__x0001_(@_x0001__x0001__x0001__x0001__x0001_ÀR@_x0001__x0001__x0001__x0001__x0001__x0001_H@_x0001__x0001__x0001__x0001__x0001__x0001_(@_x0001__x0001__x0001__x0001__x0001__x0001_(@_x0001__x0001__x0001__x0001__x0001__x0001_E@_x0001__x0001__x0001__x0001__x0001_ÀR@_x0001__x0001__x0001__x0001__x0001__x0001_7@_x0001__x0001__x0001__x0001__x0001__x0001_6@_x0001__x0001__x0001__x0001__x0001__x0001__x001C_@_x0001__x0001__x0001__x0001__x0001_ÀR@_x0001__x0001__x0001__x0001__x0001__x0001_&amp;@_x0001__x0001__x0001__x0001__x0001__x0001_2@_x0001__x0001__x0001__x0001__x0001_ÀR@_x0001__x0001__x0001__x0001__x0001__x0001_D@_x0001__x0001__x0001__x0001__x0001__x0001_8@_x0001__x0001__x0001__x0001__x0001_F@_x0001__x0002__x0001__x0001__x0001__x0001__x0001__x0001_N@_x0001__x0001__x0001__x0001__x0001_K@_x0001__x0001__x0001__x0001__x0001__x0001_,@_x0001__x0001__x0001__x0001__x0001__x0001_&amp;@_x0001__x0001__x0001__x0001__x0001_@@_x0001__x0001__x0001__x0001__x0001__x0001_&lt;@_x0001__x0001__x0001__x0001__x0001_ÀR@_x0001__x0001__x0001__x0001__x0001__x0001_;@_x0001__x0001__x0001__x0001__x0001_ÀR@_x0001__x0001__x0001__x0001__x0001__x0001_9@_x0001__x0001__x0001__x0001__x0001_ÀR@_x0001__x0001__x0001__x0001__x0001_C@_x0001__x0001__x0001__x0001__x0001_ÀR@_x0001__x0001__x0001__x0001__x0001__x0001_2@_x0001__x0001__x0001__x0001__x0001_ÀR@_x0001__x0001__x0001__x0001__x0001__x0001_L@_x0001__x0001__x0001__x0001__x0001__x0001_K@_x0001__x0001__x0001__x0001__x0001__x0001_ @_x0001__x0001__x0001__x0001__x0001_ÀR@_x0001__x0001__x0001__x0001__x0001_ÀR@_x0001__x0001__x0001__x0001__x0001__x0001_*@_x0001__x0001__x0001__x0001__x0001__x0001__x0010_@_x0001__x0001__x0001__x0001__x0001__x0001_0@_x0001__x0001__x0001__x0001__x0001_ÀR@_x0001__x0001__x0001__x0001__x0001__x0001_&amp;@_x0001__x0001__x0001__x0001__x0001_ÀR@_x0001__x0001__x0001__x0001__x0001__x0001_C@_x0001__x0001__x0001__x0001__x0001__x0001_F@_x0001__x0001__x0001__x0001__x0001__x0001_2@_x0001__x0001__x0001__x0001__x0001__x0001_K@_x0001__x0001__x0001__x0001__x0001_ÀR@_x0001__x0001__x0001__x0001__x0001__x0002__x0001__x0001_&lt;@_x0001__x0001__x0001__x0001__x0001_ÀR@_x0001__x0001__x0001__x0001__x0001_H@_x0001__x0001__x0001__x0001__x0001__x0001_.@_x0001__x0001__x0001__x0001__x0001_ÀR@_x0001__x0001__x0001__x0001__x0001__x0001_5@_x0001__x0001__x0001__x0001__x0001__x0001_0@_x0001__x0001__x0001__x0001__x0001__x0001_"@_x0001__x0001__x0001__x0001__x0001__x0001__x0001_@_x0001__x0001__x0001__x0001__x0001_ÀR@_x0001__x0001__x0001__x0001__x0001__x0001_5@_x0001__x0001__x0001__x0001__x0001__x0001_6@_x0001__x0001__x0001__x0001__x0001_ÀR@_x0001__x0001__x0001__x0001__x0001_ÀR@_x0001__x0001__x0001__x0001__x0001__x0001_$@_x0001__x0001__x0001__x0001__x0001__x0001__x0001_@_x0001__x0001__x0001__x0001__x0001_ÀP@_x0001__x0001__x0001__x0001__x0001__x0001_"@_x0001__x0001__x0001__x0001__x0001_@Q@_x0001__x0001__x0001__x0001__x0001_ÀR@_x0001__x0001__x0001__x0001__x0001_ÀR@_x0001__x0001__x0001__x0001__x0001__x0001_*@_x0001__x0001__x0001__x0001__x0001__x0001_=@_x0001__x0001__x0001__x0001__x0001__x0001__x0010_@_x0001__x0001__x0001__x0001__x0001__x0001_F@_x0001__x0001__x0001__x0001__x0001_ÀR@_x0001__x0001__x0001__x0001__x0001_ÀR@_x0001__x0001__x0001__x0001__x0001_ÀR@_x0001__x0001__x0001__x0001__x0001_B@_x0001__x0001__x0001__x0001__x0001__x0001_6@_x0001__x0001__x0001__x0001__x0001_ÀR@_x0001__x0001__x0001__x0001__x0001__x0001_:@_x0001__x0002__x0001__x0001__x0001__x0001__x0001__x0001_?@_x0001__x0001__x0001__x0001__x0001__x0001_;@_x0001__x0001__x0001__x0001__x0001__x0001_;@_x0001__x0001__x0001__x0001__x0001_ÀR@_x0001__x0001__x0001__x0001__x0001__x0001_=@_x0001__x0001__x0001__x0001__x0001__x0001__x001C_@_x0001__x0001__x0001__x0001__x0001__x0001__x0018_@_x0001__x0001__x0001__x0001__x0001_ÀR@_x0001__x0001__x0001__x0001__x0001__x0001_(@_x0001__x0001__x0001__x0001__x0001__x0001_0@_x0001__x0001__x0001__x0001__x0001__x0001_=@_x0001__x0001__x0001__x0001__x0001_ÀR@_x0001__x0001__x0001__x0001__x0001__x0001_=@_x0001__x0001__x0001__x0001__x0001__x0001_0@_x0001__x0001__x0001__x0001__x0001__x0001_.@_x0001__x0001__x0001__x0001__x0001__x0001_&amp;@_x0001__x0001__x0001__x0001__x0001_F@_x0001__x0001__x0001__x0001__x0001__x0001__x0010_@_x0001__x0001__x0001__x0001__x0001_ÀR@_x0001__x0001__x0001__x0001__x0001__x0001_*@_x0001__x0001__x0001__x0001__x0001_ÀR@_x0001__x0001__x0001__x0001__x0001__x0001_*@_x0001__x0001__x0001__x0001__x0001__x0001_1@_x0001__x0001__x0001__x0001__x0001_ÀR@_x0001__x0001__x0001__x0001__x0001__x0001__x0018_@_x0001__x0001__x0001__x0001__x0001_C@_x0001__x0001__x0001__x0001__x0001__x0001_P@_x0001__x0001__x0001__x0001__x0001__x0001_&gt;@_x0001__x0001__x0001__x0001__x0001_ÀR@_x0001__x0001__x0001__x0001__x0001_ÀR@_x0001__x0001__x0001__x0001__x0001__x0001__x0014_@_x0001__x0001__x0001__x0001__x0001__x0002__x0001__x0001_&amp;@_x0001__x0001__x0001__x0001__x0001__x0001_5@_x0001__x0001__x0001__x0001__x0001__x0001_?@_x0001__x0001__x0001__x0001__x0001_ÀR@_x0001__x0001__x0001__x0001__x0001__x0001_"@_x0001__x0001__x0001__x0001__x0001_ÀR@_x0001__x0001__x0001__x0001__x0001__x0001_N@_x0001__x0001__x0001__x0001__x0001_ÀR@_x0001__x0001__x0001__x0001__x0001__x0001_&amp;@_x0001__x0001__x0001__x0001__x0001__x0001_&gt;@_x0001__x0001__x0001__x0001__x0001__x0001_G@_x0001__x0001__x0001__x0001__x0001_ÀR@_x0001__x0001__x0001__x0001__x0001__x0001_7@_x0001__x0001__x0001__x0001__x0001_D@_x0001__x0001__x0001__x0001__x0001_ÀR@_x0001__x0001__x0001__x0001__x0001_ÀR@_x0001__x0001__x0001__x0001__x0001__x0001_8@_x0001__x0001__x0001__x0001__x0001__x0001_6@_x0001__x0001__x0001__x0001__x0001__x0001_ @_x0001__x0001__x0001__x0001__x0001__x0001_?@_x0001__x0001__x0001__x0001__x0001_H@_x0001__x0001__x0001__x0001__x0001_ÀR@_x0001__x0001__x0001__x0001__x0001_ÀR@_x0001__x0001__x0001__x0001__x0001_G@_x0001__x0001__x0001__x0001__x0001_ÀR@_x0001__x0001__x0001__x0001__x0001__x0001_*@_x0001__x0001__x0001__x0001__x0001_ÀR@_x0001__x0001__x0001__x0001__x0001_ÀR@_x0001__x0001__x0001__x0001__x0001_G@_x0001__x0001__x0001__x0001__x0001_ÀR@_x0001__x0001__x0001__x0001__x0001__x0001_(@_x0001__x0001__x0001__x0001__x0001__x0001_,@_x0001__x0002__x0001__x0001__x0001__x0001__x0001__x0001_3@_x0001__x0001__x0001__x0001__x0001__x0001_1@_x0001__x0001__x0001__x0001__x0001_ÀR@_x0001__x0001__x0001__x0001__x0001_E@_x0001__x0001__x0001__x0001__x0001_ÀR@_x0001__x0001__x0001__x0001__x0001_ÀR@_x0001__x0001__x0001__x0001__x0001_ÀR@_x0001__x0001__x0001__x0001__x0001_ÀR@_x0001__x0001__x0001__x0001__x0001__x0001__x001C_@_x0001__x0001__x0001__x0001__x0001__x0001_2@_x0001__x0001__x0001__x0001__x0001_ÀR@_x0001__x0001__x0001__x0001__x0001_H@_x0001__x0001__x0001__x0001__x0001_ÀR@_x0001__x0001__x0001__x0001__x0001__x0001_9@_x0001__x0001__x0001__x0001__x0001__x0001_8@_x0001__x0001__x0001__x0001__x0001__x0001_1@_x0001__x0001__x0001__x0001__x0001__x0001_$@_x0001__x0001__x0001__x0001__x0001__x0001__x0018_@_x0001__x0001__x0001__x0001__x0001__x0001_&gt;@_x0001__x0001__x0001__x0001__x0001__x0001_6@_x0001__x0001__x0001__x0001__x0001__x0001_&amp;@_x0001__x0001__x0001__x0001__x0001_ÀR@_x0001__x0001__x0001__x0001__x0001_R@_x0001__x0001__x0001__x0001__x0001_ÀR@_x0001__x0001__x0001__x0001__x0001_ÀR@_x0001__x0001__x0001__x0001__x0001__x0001_5@_x0001__x0001__x0001__x0001__x0001_ÀR@_x0001__x0001__x0001__x0001__x0001__x0001_5@_x0001__x0001__x0001__x0001__x0001__x0001_L@_x0001__x0001__x0001__x0001__x0001_ÀR@_x0001__x0001__x0001__x0001__x0001__x0001_?@_x0001__x0001__x0001__x0001__x0001__x0002__x0001__x0001_J@_x0001__x0001__x0001__x0001__x0001__x0001_F@_x0001__x0001__x0001__x0001__x0001_ÀR@_x0001__x0001__x0001__x0001__x0001_C@_x0001__x0001__x0001__x0001__x0001_ÀR@_x0001__x0001__x0001__x0001__x0001_E@_x0001__x0001__x0001__x0001__x0001_ÀR@_x0001__x0001__x0001__x0001__x0001__x0001_E@_x0001__x0001__x0001__x0001__x0001__x0001_1@_x0001__x0001__x0001__x0001__x0001_ÀR@_x0001__x0001__x0001__x0001__x0001__x0001_ @_x0001__x0001__x0001__x0001__x0001__x0001_$@_x0001__x0001__x0001__x0001__x0001__x0001_N@_x0001__x0001__x0001__x0001__x0001__x0001_8@_x0001__x0001__x0001__x0001__x0001__x0001_A@_x0001__x0001__x0001__x0001__x0001__x0001_?@_x0001__x0001__x0001__x0001__x0001__x0001_3@_x0001__x0001__x0001__x0001__x0001_J@_x0001__x0001__x0001__x0001__x0001__x0001_"@_x0001__x0001__x0001__x0001__x0001__x0001_@@_x0001__x0001__x0001__x0001__x0001__x0001_&lt;@_x0001__x0001__x0001__x0001__x0001__x0001_,@_x0001__x0001__x0001__x0001__x0001_B@_x0001__x0001__x0001__x0001__x0001__x0001_*@_x0001__x0001__x0001__x0001__x0001_ÀR@_x0001__x0001__x0001__x0001__x0001_ÀR@_x0001__x0001__x0001__x0001__x0001__x0001_?@_x0001__x0001__x0001__x0001__x0001__x0001_0@_x0001__x0001__x0001__x0001__x0001__x0001_0@_x0001__x0001__x0001__x0001__x0001__x0001_7@_x0001__x0001__x0001__x0001__x0001__x0001_2@_x0001__x0001__x0001__x0001__x0001_F@_x0001__x0002__x0001__x0001__x0001__x0001__x0001__x0001_1@_x0001__x0001__x0001__x0001__x0001__x0001_O@_x0001__x0001__x0001__x0001__x0001_ÀR@_x0001__x0001__x0001__x0001__x0001__x0001_7@_x0001__x0001__x0001__x0001__x0001__x0001_&amp;@_x0001__x0001__x0001__x0001__x0001__x0001_9@_x0001__x0001__x0001__x0001__x0001_@@_x0001__x0001__x0001__x0001__x0001_ÀR@_x0001__x0001__x0001__x0001__x0001__x0001_.@_x0001__x0001__x0001__x0001__x0001__x0001__x0014_@_x0001__x0001__x0001__x0001__x0001_ÀR@_x0001__x0001__x0001__x0001__x0001_@P@_x0001__x0001__x0001__x0001__x0001__x0001_;@_x0001__x0001__x0001__x0001__x0001__x0001_:@_x0001__x0001__x0001__x0001__x0001_ÀR@_x0001__x0001__x0001__x0001__x0001__x0001_0@_x0001__x0001__x0001__x0001__x0001_ÀR@_x0001__x0001__x0001__x0001__x0001_ÀR@_x0001__x0001__x0001__x0001__x0001__x0001_C@_x0001__x0001__x0001__x0001__x0001__x0001_@@_x0001__x0001__x0001__x0001__x0001__x0001_$@_x0001__x0001__x0001__x0001__x0001__x0001_3@_x0001__x0001__x0001__x0001__x0001__x0001_8@_x0001__x0001__x0001__x0001__x0001__x0001_ @_x0001__x0001__x0001__x0001__x0001_ÀR@_x0001__x0001__x0001__x0001__x0001__x0001_O@_x0001__x0001__x0001__x0001__x0001__x0001_9@_x0001__x0001__x0001__x0001__x0001__x0001_M@_x0001__x0001__x0001__x0001__x0001__x0001_2@_x0001__x0001__x0001__x0001__x0001__x0001_;@_x0001__x0001__x0001__x0001__x0001_@@_x0001__x0001__x0001__x0001__x0001__x0002__x0001_ÀR@_x0001__x0001__x0001__x0001__x0001__x0001_J@_x0001__x0001__x0001__x0001__x0001_ÀR@_x0001__x0001__x0001__x0001__x0001__x0001_,@_x0001__x0001__x0001__x0001__x0001__x0001_5@_x0001__x0001__x0001__x0001__x0001__x0001_9@_x0001__x0001__x0001__x0001__x0001_ÀR@_x0001__x0001__x0001__x0001__x0001_ÀR@_x0001__x0001__x0001__x0001__x0001__x0001_7@_x0001__x0001__x0001__x0001__x0001_ÀR@_x0001__x0001__x0001__x0001__x0001__x0001_4@_x0001__x0001__x0001__x0001__x0001__x0001_ @_x0001__x0001__x0001__x0001__x0001__x0001_5@_x0001__x0001__x0001__x0001__x0001_ÀR@_x0001__x0001__x0001__x0001__x0001_ÀR@_x0001__x0001__x0001__x0001__x0001__x0001_D@_x0001__x0001__x0001__x0001__x0001_ÀR@_x0001__x0001__x0001__x0001__x0001__x0001_3@_x0001__x0001__x0001__x0001__x0001_ÀR@_x0001__x0001__x0001__x0001__x0001_ÀR@_x0001__x0001__x0001__x0001__x0001__x0001__x0014_@_x0001__x0001__x0001__x0001__x0001__x0001_1@_x0001__x0001__x0001__x0001__x0001__x0001_7@_x0001__x0001__x0001__x0001__x0001__x0001_L@_x0001__x0001__x0001__x0001__x0001_O@_x0001__x0001__x0001__x0001__x0001__x0001_&lt;@_x0001__x0001__x0001__x0001__x0001__x0001_1@_x0001__x0001__x0001__x0001__x0001__x0001__x0018_@_x0001__x0001__x0001__x0001__x0001__x0001_(@_x0001__x0001__x0001__x0001__x0001_ÀR@_x0001__x0001__x0001__x0001__x0001__x0001_4@_x0001__x0001__x0001__x0001__x0001_ÀR@_x0001__x0002__x0001__x0001__x0001__x0001__x0001__x0001_H@_x0001__x0001__x0001__x0001__x0001__x0001_:@_x0001__x0001__x0001__x0001__x0001__x0001_2@_x0001__x0001__x0001__x0001__x0001__x0001_,@_x0001__x0001__x0001__x0001__x0001__x0001_9@_x0001__x0001__x0001__x0001__x0001__x0001_ @_x0001__x0001__x0001__x0001__x0001_ÀR@_x0001__x0001__x0001__x0001__x0001__x0001__x0014_@_x0001__x0001__x0001__x0001__x0001_I@_x0001__x0001__x0001__x0001__x0001__x0001_1@_x0001__x0001__x0001__x0001__x0001__x0001__x0018_@_x0001__x0001__x0001__x0001__x0001_ÀR@_x0001__x0001__x0001__x0001__x0001__x0001_A@_x0001__x0001__x0001__x0001__x0001__x0001_L@_x0001__x0001__x0001__x0001__x0001__x0001_ @_x0001__x0001__x0001__x0001__x0001__x0001_@@_x0001__x0001__x0001__x0001__x0001__x0001_*@_x0001__x0001__x0001__x0001__x0001_ÀR@_x0001__x0001__x0001__x0001__x0001_ÀR@_x0001__x0001__x0001__x0001__x0001_@P@_x0001__x0001__x0001__x0001__x0001_ÀR@_x0001__x0001__x0001__x0001__x0001__x0001_C@_x0001__x0001__x0001__x0001__x0001__x0001_&amp;@_x0001__x0001__x0001__x0001__x0001__x0001_@@_x0001__x0001__x0001__x0001__x0001__x0001_2@_x0001__x0001__x0001__x0001__x0001__x0001_*@_x0001__x0001__x0001__x0001__x0001__x0001_9@_x0001__x0001__x0001__x0001__x0001_ÀR@_x0001__x0001__x0001__x0001__x0001_ÀR@_x0001__x0001__x0001__x0001__x0001__x0001_:@_x0001__x0001__x0001__x0001__x0001_ÀR@_x0001__x0001__x0001__x0001__x0001__x0002__x0001__x0001_.@_x0001__x0001__x0001__x0001__x0001__x0001__x001C_@_x0001__x0001__x0001__x0001__x0001__x0001_K@_x0001__x0001__x0001__x0001__x0001__x0001_2@_x0001__x0001__x0001__x0001__x0001_@@_x0001__x0001__x0001__x0001__x0001__x0001_8@_x0001__x0001__x0001__x0001__x0001__x0001_:@_x0001__x0001__x0001__x0001__x0001__x0001__x0010_@_x0001__x0001__x0001__x0001__x0001__x0001_&gt;@_x0001__x0001__x0001__x0001__x0001__x0001_,@_x0001__x0001__x0001__x0001__x0001__x0001_2@_x0001__x0001__x0001__x0001__x0001__x0001_,@_x0001__x0001__x0001__x0001__x0001__x0001_N@_x0001__x0001__x0001__x0001__x0001__x0001_.@_x0001__x0001__x0001__x0001__x0001__x0001_N@_x0001__x0001__x0001__x0001__x0001_@@_x0001__x0001__x0001__x0001__x0001__x0001_G@_x0001__x0001__x0001__x0001__x0001_G@_x0001__x0001__x0001__x0001__x0001__x0001__x001C_@_x0001__x0001__x0001__x0001__x0001__x0001_:@_x0001__x0001__x0001__x0001__x0001__x0001__x001C_@_x0001__x0001__x0001__x0001__x0001__x0001_4@_x0001__x0001__x0001__x0001__x0001_J@_x0001__x0001__x0001__x0001__x0001__x0001_A@_x0001__x0001__x0001__x0001__x0001_@Q@_x0001__x0001__x0001__x0001__x0001__x0001_&lt;@_x0001__x0001__x0001__x0001__x0001_D@_x0001__x0001__x0001__x0001__x0001_@@_x0001__x0001__x0001__x0001__x0001_F@_x0001__x0001__x0001__x0001__x0001__x0001_6@_x0001__x0001__x0001__x0001__x0001_G@_x0001__x0001__x0001__x0001__x0001_ÀR@_x0001__x0002__x0001__x0001__x0001__x0001__x0001__x0001_2@_x0001__x0001__x0001__x0001__x0001__x0001_1@_x0001__x0001__x0001__x0001__x0001__x0001_,@_x0001__x0001__x0001__x0001__x0001__x0001_&amp;@_x0001__x0001__x0001__x0001__x0001_ÀR@_x0001__x0001__x0001__x0001__x0001_ÀR@_x0001__x0001__x0001__x0001__x0001__x0001_9@_x0001__x0001__x0001__x0001__x0001__x0001_H@_x0001__x0001__x0001__x0001__x0001__x0001_ @_x0001__x0001__x0001__x0001__x0001__x0001_=@_x0001__x0001__x0001__x0001__x0001_ÀR@_x0001__x0001__x0001__x0001__x0001__x0001_ @_x0001__x0001__x0001__x0001__x0001__x0001__x0018_@_x0001__x0001__x0001__x0001__x0001__x0001_8@_x0001__x0001__x0001__x0001__x0001_ÀR@_x0001__x0001__x0001__x0001__x0001_K@_x0001__x0001__x0001__x0001__x0001__x0001__x001C_@_x0001__x0001__x0001__x0001__x0001__x0001_1@_x0001__x0001__x0001__x0001__x0001__x0001_"@_x0001__x0001__x0001__x0001__x0001__x0001_0@_x0001__x0001__x0001__x0001__x0001__x0001_1@_x0001__x0001__x0001__x0001__x0001__x0001_ @_x0001__x0001__x0001__x0001__x0001_ÀR@_x0001__x0001__x0001__x0001__x0001_ÀR@_x0001__x0001__x0001__x0001__x0001_ÀR@_x0001__x0001__x0001__x0001__x0001_ÀR@_x0001__x0001__x0001__x0001__x0001_ÀR@_x0001__x0001__x0001__x0001__x0001__x0001_F@_x0001__x0001__x0001__x0001__x0001_ÀR@_x0001__x0001__x0001__x0001__x0001__x0001_&amp;@_x0001__x0001__x0001__x0001__x0001__x0001_5@_x0001__x0001__x0001__x0001__x0001__x0002__x0001__x0001_*@_x0001__x0001__x0001__x0001__x0001_M@_x0001__x0001__x0001__x0001__x0001_ÀR@_x0001__x0001__x0001__x0001__x0001__x0001_$@_x0001__x0001__x0001__x0001__x0001__x0001_E@_x0001__x0001__x0001__x0001__x0001__x0001_&lt;@_x0001__x0001__x0001__x0001__x0001__x0001_4@_x0001__x0001__x0001__x0001__x0001__x0001_*@_x0001__x0001__x0001__x0001__x0001_ÀR@_x0001__x0001__x0001__x0001__x0001_ÀR@_x0001__x0001__x0001__x0001__x0001_ÀR@_x0001__x0001__x0001__x0001__x0001__x0001_8@_x0001__x0001__x0001__x0001__x0001_ÀR@_x0001__x0001__x0001__x0001__x0001__x0001_;@_x0001__x0001__x0001__x0001__x0001_ÀR@_x0001__x0001__x0001__x0001__x0001__x0001_A@_x0001__x0001__x0001__x0001__x0001_ÀR@_x0001__x0001__x0001__x0001__x0001_H@_x0001__x0001__x0001__x0001__x0001_ÀR@_x0001__x0001__x0001__x0001__x0001__x0001_;@_x0001__x0001__x0001__x0001__x0001__x0001_1@_x0001__x0001__x0001__x0001__x0001__x0001_6@_x0001__x0001__x0001__x0001__x0001__x0001_.@_x0001__x0001__x0001__x0001__x0001__x0001_.@_x0001__x0001__x0001__x0001__x0001_ÀR@_x0001__x0001__x0001__x0001__x0001__x0001_ @_x0001__x0001__x0001__x0001__x0001__x0001_(@_x0001__x0001__x0001__x0001__x0001__x0001_C@_x0001__x0001__x0001__x0001__x0001_ÀR@_x0001__x0001__x0001__x0001__x0001__x0001_ @_x0001__x0001__x0001__x0001__x0001__x0001_4@_x0001__x0001__x0001__x0001__x0001__x0001_4@_x0001__x0002__x0001__x0001__x0001__x0001__x0001__x0001_P@_x0001__x0001__x0001__x0001__x0001_C@_x0001__x0001__x0001__x0001__x0001__x0001_3@_x0001__x0001__x0001__x0001__x0001_ÀR@_x0001__x0001__x0001__x0001__x0001_ÀR@_x0001__x0001__x0001__x0001__x0001_ÀR@_x0001__x0001__x0001__x0001__x0001_ÀR@_x0001__x0001__x0001__x0001__x0001_ÀR@_x0001__x0001__x0001__x0001__x0001__x0001__x0014_@_x0001__x0001__x0001__x0001__x0001_B@_x0001__x0001__x0001__x0001__x0001__x0001_.@_x0001__x0001__x0001__x0001__x0001_D@_x0001__x0001__x0001__x0001__x0001__x0001_"@_x0001__x0001__x0001__x0001__x0001_J@_x0001__x0001__x0001__x0001__x0001__x0001_4@_x0001__x0001__x0001__x0001__x0001__x0001_5@_x0001__x0001__x0001__x0001__x0001__x0001_I@_x0001__x0001__x0001__x0001__x0001_ÀR@_x0001__x0001__x0001__x0001__x0001_ÀR@_x0001__x0001__x0001__x0001__x0001__x0001_1@_x0001__x0001__x0001__x0001__x0001_ÀR@_x0001__x0001__x0001__x0001__x0001_ÀR@_x0001__x0001__x0001__x0001__x0001__x0001__x0014_@_x0001__x0001__x0001__x0001__x0001__x0001_4@_x0001__x0001__x0001__x0001__x0001__x0001_6@_x0001__x0001__x0001__x0001__x0001_ÀR@_x0001__x0001__x0001__x0001__x0001__x0001_,@_x0001__x0001__x0001__x0001__x0001__x0001_6@_x0001__x0001__x0001__x0001__x0001__x0001_1@_x0001__x0001__x0001__x0001__x0001_ÀR@_x0001__x0001__x0001__x0001__x0001_E@_x0001__x0001__x0001__x0001__x0001__x0002__x0001__x0001_2@_x0001__x0001__x0001__x0001__x0001_R@_x0001__x0001__x0001__x0001__x0001_ÀR@_x0001__x0001__x0001__x0001__x0001_ÀR@_x0001__x0001__x0001__x0001__x0001_D@_x0001__x0001__x0001__x0001__x0001_ÀR@_x0001__x0001__x0001__x0001__x0001__x0001_:@_x0001__x0001__x0001__x0001__x0001_ÀR@_x0001__x0001__x0001__x0001__x0001_ÀR@_x0001__x0001__x0001__x0001__x0001__x0001_,@_x0001__x0001__x0001__x0001__x0001_ÀR@_x0001__x0001__x0001__x0001__x0001__x0001__x0018_@_x0001__x0001__x0001__x0001__x0001_ÀR@_x0001__x0001__x0001__x0001__x0001__x0001_9@_x0001__x0001__x0001__x0001__x0001__x0001_A@_x0001__x0001__x0001__x0001__x0001_ÀR@_x0001__x0001__x0001__x0001__x0001__x0001_=@_x0001__x0001__x0001__x0001__x0001__x0001_=@_x0001__x0001__x0001__x0001__x0001__x0001_8@_x0001__x0001__x0001__x0001__x0001__x0001_.@_x0001__x0001__x0001__x0001__x0001__x0001_G@_x0001__x0001__x0001__x0001__x0001_ÀR@_x0001__x0001__x0001__x0001__x0001__x0001_:@_x0001__x0001__x0001__x0001__x0001__x0001_8@_x0001__x0001__x0001__x0001__x0001__x0001_?@_x0001__x0001__x0001__x0001__x0001__x0001_*@_x0001__x0001__x0001__x0001__x0001__x0001_:@_x0001__x0001__x0001__x0001__x0001__x0001__x001C_@_x0001__x0001__x0001__x0001__x0001_ÀR@_x0001__x0001__x0001__x0001__x0001_ÀR@_x0001__x0001__x0001__x0001__x0001__x0001_&amp;@_x0001__x0001__x0001__x0001__x0001_ÀR@_x0001__x0002__x0001__x0001__x0001__x0001__x0001_ÀR@_x0001__x0001__x0001__x0001__x0001__x0001_&amp;@_x0001__x0001__x0001__x0001__x0001__x0001_$@_x0001__x0001__x0001__x0001__x0001_ÀR@_x0001__x0001__x0001__x0001__x0001_@@_x0001__x0001__x0001__x0001__x0001__x0001_I@_x0001__x0001__x0001__x0001__x0001_ÀR@_x0001__x0001__x0001__x0001__x0001__x0001_*@_x0001__x0001__x0001__x0001__x0001__x0001_ @_x0001__x0001__x0001__x0001__x0001_L@_x0001__x0001__x0001__x0001__x0001__x0001_,@_x0001__x0001__x0001__x0001__x0001_ÀR@_x0001__x0001__x0001__x0001__x0001__x0001_"@_x0001__x0001__x0001__x0001__x0001_ÀR@_x0001__x0001__x0001__x0001__x0001_ÀR@_x0001__x0001__x0001__x0001__x0001__x0001_ @_x0001__x0001__x0001__x0001__x0001__x0001_A@_x0001__x0001__x0001__x0001__x0001_ÀR@_x0001__x0001__x0001__x0001__x0001__x0001_(@_x0001__x0001__x0001__x0001__x0001_P@_x0001__x0001__x0001__x0001__x0001__x0001_*@_x0001__x0001__x0001__x0001__x0001__x0001_I@_x0001__x0001__x0001__x0001__x0001__x0001_7@_x0001__x0001__x0001__x0001__x0001_@@_x0001__x0001__x0001__x0001__x0001__x0001_"@_x0001__x0001__x0001__x0001__x0001_ÀR@_x0001__x0001__x0001__x0001__x0001_C@_x0001__x0001__x0001__x0001__x0001__x0001_M@_x0001__x0001__x0001__x0001__x0001__x0001_"@_x0001__x0001__x0001__x0001__x0001__x0001__x0010_@_x0001__x0001__x0001__x0001__x0001_ÀR@_x0001__x0001__x0001__x0001__x0001__x0002__x0001_ÀR@_x0001__x0001__x0001__x0001__x0001__x0001_&lt;@_x0001__x0001__x0001__x0001__x0001__x0001_ @_x0001__x0001__x0001__x0001__x0001__x0001_D@_x0001__x0001__x0001__x0001__x0001_ÀR@_x0001__x0001__x0001__x0001__x0001_ÀR@_x0001__x0001__x0001__x0001__x0001__x0001_.@_x0001__x0001__x0001__x0001__x0001__x0001_;@_x0001__x0001__x0001__x0001__x0001_ÀR@_x0001__x0001__x0001__x0001__x0001__x0001_H@_x0001__x0001__x0001__x0001__x0001__x0001_K@_x0001__x0001__x0001__x0001__x0001__x0001_9@_x0001__x0001__x0001__x0001__x0001__x0001_*@_x0001__x0001__x0001__x0001__x0001_@Q@_x0001__x0001__x0001__x0001__x0001__x0001_M@_x0001__x0001__x0001__x0001__x0001__x0001_D@_x0001__x0001__x0001__x0001__x0001__x0001__x001C_@_x0001__x0001__x0001__x0001__x0001_ÀR@_x0001__x0001__x0001__x0001__x0001_ÀR@_x0001__x0001__x0001__x0001__x0001__x0001_$@_x0001__x0001__x0001__x0001__x0001_ÀR@_x0001__x0001__x0001__x0001__x0001_ÀR@_x0001__x0001__x0001__x0001__x0001_ÀR@_x0001__x0001__x0001__x0001__x0001__x0001_6@_x0001__x0001__x0001__x0001__x0001__x0001_&gt;@_x0001__x0001__x0001__x0001__x0001_ÀR@_x0001__x0001__x0001__x0001__x0001__x0001__x0008_@_x0001__x0001__x0001__x0001__x0001_ÀR@_x0001__x0001__x0001__x0001__x0001_ÀR@_x0001__x0001__x0001__x0001__x0001__x0001_,@_x0001__x0001__x0001__x0001__x0001__x0001__x0010_@_x0001__x0001__x0001__x0001__x0001__x0001_6@_x0001__x0002__x0001__x0001__x0001__x0001__x0001__x0001_5@_x0001__x0001__x0001__x0001__x0001__x0001_8@_x0001__x0001__x0001__x0001__x0001_ÀR@_x0001__x0001__x0001__x0001__x0001_G@_x0001__x0001__x0001__x0001__x0001__x0001_M@_x0001__x0001__x0001__x0001__x0001__x0001_&gt;@_x0001__x0001__x0001__x0001__x0001_ÀR@_x0001__x0001__x0001__x0001__x0001__x0001_(@_x0001__x0001__x0001__x0001__x0001__x0001_(@_x0001__x0001__x0001__x0001__x0001__x0001_0@_x0001__x0001__x0001__x0001__x0001__x0001_5@_x0001__x0001__x0001__x0001__x0001_ÀR@_x0001__x0001__x0001__x0001__x0001__x0001_4@_x0001__x0001__x0001__x0001__x0001_ÀR@_x0001__x0001__x0001__x0001__x0001_N@_x0001__x0001__x0001__x0001__x0001__x0001_(@_x0001__x0001__x0001__x0001__x0001__x0001_E@_x0001__x0001__x0001__x0001__x0001__x0001_6@_x0001__x0001__x0001__x0001__x0001__x0001_$@_x0001__x0001__x0001__x0001__x0001__x0001_*@_x0001__x0001__x0001__x0001__x0001_ÀR@_x0001__x0001__x0001__x0001__x0001__x0001_7@_x0001__x0001__x0001__x0001__x0001__x0001_Q@_x0001__x0001__x0001__x0001__x0001_ÀR@_x0001__x0001__x0001__x0001__x0001__x0001_"@_x0001__x0001__x0001__x0001__x0001_N@_x0001__x0001__x0001__x0001__x0001_ÀR@_x0001__x0001__x0001__x0001__x0001_ÀR@_x0001__x0001__x0001__x0001__x0001_ÀR@_x0001__x0001__x0001__x0001__x0001_ÀR@_x0001__x0001__x0001__x0001__x0001_ÀR@_x0001__x0001__x0001__x0001__x0001__x0002__x0001__x0001__x001C_@_x0001__x0001__x0001__x0001__x0001_ÀR@_x0001__x0001__x0001__x0001__x0001__x0001_=@_x0001__x0001__x0001__x0001__x0001_C@_x0001__x0001__x0001__x0001__x0001__x0001_&amp;@_x0001__x0001__x0001__x0001__x0001__x0001_"@_x0001__x0001__x0001__x0001__x0001__x0001_E@_x0001__x0001__x0001__x0001__x0001__x0001_8@_x0001__x0001__x0001__x0001__x0001__x0001_A@_x0001__x0001__x0001__x0001__x0001__x0001_&amp;@_x0001__x0001__x0001__x0001__x0001_ÀR@_x0001__x0001__x0001__x0001__x0001__x0001_0@_x0001__x0001__x0001__x0001__x0001__x0001__x0010_@_x0001__x0001__x0001__x0001__x0001__x0001_7@_x0001__x0001__x0001__x0001__x0001_O@_x0001__x0001__x0001__x0001__x0001_ÀR@_x0001__x0001__x0001__x0001__x0001__x0001_(@_x0001__x0001__x0001__x0001__x0001_ÀR@_x0001__x0001__x0001__x0001__x0001_ÀR@_x0001__x0001__x0001__x0001__x0001__x0001_O@_x0001__x0001__x0001__x0001__x0001_ÀR@_x0001__x0001__x0001__x0001__x0001_ÀR@_x0001__x0001__x0001__x0001__x0001__x0001_3@_x0001__x0001__x0001__x0001__x0001_ÀR@_x0001__x0001__x0001__x0001__x0001__x0001__x0008_@_x0001__x0001__x0001__x0001__x0001__x0001_1@_x0001__x0001__x0001__x0001__x0001_ÀR@_x0001__x0001__x0001__x0001__x0001__x0001_.@_x0001__x0001__x0001__x0001__x0001__x0001_L@_x0001__x0001__x0001__x0001__x0001__x0001_&lt;@_x0001__x0001__x0001__x0001__x0001__x0001_7@_x0001__x0001__x0001__x0001__x0001__x0001_J@</t>
  </si>
  <si>
    <t>f6accb14d3c17dbdbb1ffbf389a58ef2_x0001__x0002__x0001__x0001__x0001__x0001__x0001_L@_x0001__x0001__x0001__x0001__x0001__x0001_1@_x0001__x0001__x0001__x0001__x0001__x0001_E@_x0001__x0001__x0001__x0001__x0001_ÀR@_x0001__x0001__x0001__x0001__x0001__x0001_(@_x0001__x0001__x0001__x0001__x0001__x0001_=@_x0001__x0001__x0001__x0001__x0001_ÀR@_x0001__x0001__x0001__x0001__x0001_ÀR@_x0001__x0001__x0001__x0001__x0001_ÀR@_x0001__x0001__x0001__x0001__x0001__x0001_ @_x0001__x0001__x0001__x0001__x0001_ÀR@_x0001__x0001__x0001__x0001__x0001_ÀR@_x0001__x0001__x0001__x0001__x0001__x0001__x001C_@_x0001__x0001__x0001__x0001__x0001_G@_x0001__x0001__x0001__x0001__x0001__x0001_A@_x0001__x0001__x0001__x0001__x0001_K@_x0001__x0001__x0001__x0001__x0001_@@_x0001__x0001__x0001__x0001__x0001__x0001_1@_x0001__x0001__x0001__x0001__x0001__x0001_A@_x0001__x0001__x0001__x0001__x0001__x0001_6@_x0001__x0001__x0001__x0001__x0001_ÀR@_x0001__x0001__x0001__x0001__x0001_@P@_x0001__x0001__x0001__x0001__x0001__x0001_5@_x0001__x0001__x0001__x0001__x0001__x0001_:@_x0001__x0001__x0001__x0001__x0001__x0001_,@_x0001__x0001__x0001__x0001__x0001__x0001__x001C_@_x0001__x0001__x0001__x0001__x0001__x0001__x001C_@_x0001__x0001__x0001__x0001__x0001_ÀR@_x0001__x0001__x0001__x0001__x0001_O@_x0001__x0001__x0001__x0001__x0001__x0001_*@_x0001__x0001__x0001__x0001__x0001_ÀR@_x0001__x0001__x0001__x0001__x0001__x0002__x0001_ÀR@_x0001__x0001__x0001__x0001__x0001__x0001_;@_x0001__x0001__x0001__x0001__x0001__x0001_ @_x0001__x0001__x0001__x0001__x0001__x0001_?@_x0001__x0001__x0001__x0001__x0001__x0001__x0010_@_x0001__x0001__x0001__x0001__x0001__x0001_K@_x0001__x0001__x0001__x0001__x0001_B@_x0001__x0001__x0001__x0001__x0001__x0001_;@_x0001__x0001__x0001__x0001__x0001__x0001_6@_x0001__x0001__x0001__x0001__x0001_ÀR@_x0001__x0001__x0001__x0001__x0001_J@_x0001__x0001__x0001__x0001__x0001__x0001_C@_x0001__x0001__x0001__x0001__x0001_ÀR@_x0001__x0001__x0001__x0001__x0001_ÀR@_x0001__x0001__x0001__x0001__x0001__x0001_5@_x0001__x0001__x0001__x0001__x0001__x0001_=@_x0001__x0001__x0001__x0001__x0001_ÀR@_x0001__x0001__x0001__x0001__x0001__x0001_M@_x0001__x0001__x0001__x0001__x0001__x0001_3@_x0001__x0001__x0001__x0001__x0001__x0001_&amp;@_x0001__x0001__x0001__x0001__x0001__x0001_O@_x0001__x0001__x0001__x0001__x0001__x0001_*@_x0001__x0001__x0001__x0001__x0001_ÀR@_x0001__x0001__x0001__x0001__x0001__x0001_L@_x0001__x0001__x0001__x0001__x0001_ÀR@_x0001__x0001__x0001__x0001__x0001__x0001_0@_x0001__x0001__x0001__x0001__x0001__x0001_"@_x0001__x0001__x0001__x0001__x0001__x0001_@@_x0001__x0001__x0001__x0001__x0001_ÀR@_x0001__x0001__x0001__x0001__x0001_ÀR@_x0001__x0001__x0001__x0001__x0001_ÀR@_x0001__x0001__x0001__x0001__x0001__x0001_I@_x0001__x0002__x0001__x0001__x0001__x0001__x0001__x0001_M@_x0001__x0001__x0001__x0001__x0001_ÀR@_x0001__x0001__x0001__x0001__x0001_ÀR@_x0001__x0001__x0001__x0001__x0001__x0001_(@_x0001__x0001__x0001__x0001__x0001__x0001_=@_x0001__x0001__x0001__x0001__x0001_ÀR@_x0001__x0001__x0001__x0001__x0001__x0001_&gt;@_x0001__x0001__x0001__x0001__x0001__x0001_8@_x0001__x0001__x0001__x0001__x0001_ÀR@_x0001__x0001__x0001__x0001__x0001_ÀR@_x0001__x0001__x0001__x0001__x0001_ÀR@_x0001__x0001__x0001__x0001__x0001__x0001__x001C_@_x0001__x0001__x0001__x0001__x0001__x0001_A@_x0001__x0001__x0001__x0001__x0001_ÀR@_x0001__x0001__x0001__x0001__x0001__x0001_&amp;@_x0001__x0001__x0001__x0001__x0001__x0001_0@_x0001__x0001__x0001__x0001__x0001__x0001_"@_x0001__x0001__x0001__x0001__x0001_E@_x0001__x0001__x0001__x0001__x0001__x0001_&lt;@_x0001__x0001__x0001__x0001__x0001__x0001_?@_x0001__x0001__x0001__x0001__x0001__x0001_9@_x0001__x0001__x0001__x0001__x0001__x0001_*@_x0001__x0001__x0001__x0001__x0001_R@_x0001__x0001__x0001__x0001__x0001_ÀR@_x0001__x0001__x0001__x0001__x0001__x0001_&lt;@_x0001__x0001__x0001__x0001__x0001__x0001_M@_x0001__x0001__x0001__x0001__x0001__x0001_(@_x0001__x0001__x0001__x0001__x0001_E@_x0001__x0001__x0001__x0001__x0001__x0001_ @_x0001__x0001__x0001__x0001__x0001_ÀR@_x0001__x0001__x0001__x0001__x0001_J@_x0001__x0001__x0001__x0001__x0001__x0002__x0001_@Q@_x0001__x0001__x0001__x0001__x0001__x0001_7@_x0001__x0001__x0001__x0001__x0001_ÀR@_x0001__x0001__x0001__x0001__x0001__x0001_5@_x0001__x0001__x0001__x0001__x0001_ÀR@_x0001__x0001__x0001__x0001__x0001_@Q@_x0001__x0001__x0001__x0001__x0001__x0001_K@_x0001__x0001__x0001__x0001__x0001__x0001_6@_x0001__x0001__x0001__x0001__x0001__x0001_,@_x0001__x0001__x0001__x0001__x0001_L@_x0001__x0001__x0001__x0001__x0001__x0001_8@_x0001__x0001__x0001__x0001__x0001_ÀR@_x0001__x0001__x0001__x0001__x0001_ÀR@_x0001__x0001__x0001__x0001__x0001__x0001_(@_x0001__x0001__x0001__x0001__x0001__x0001_ @_x0001__x0001__x0001__x0001__x0001__x0001__x0018_@_x0001__x0001__x0001__x0001__x0001_ÀR@_x0001__x0001__x0001__x0001__x0001_C@_x0001__x0001__x0001__x0001__x0001_ÀR@_x0001__x0001__x0001__x0001__x0001_ÀP@_x0001__x0001__x0001__x0001__x0001__x0001_6@_x0001__x0001__x0001__x0001__x0001__x0001_&amp;@_x0001__x0001__x0001__x0001__x0001__x0001_L@_x0001__x0001__x0001__x0001__x0001__x0001_0@_x0001__x0001__x0001__x0001__x0001__x0001_"@_x0001__x0001__x0001__x0001__x0001_M@_x0001__x0001__x0001__x0001__x0001_ÀR@_x0001__x0001__x0001__x0001__x0001__x0001_L@_x0001__x0001__x0001__x0001__x0001_ÀR@_x0001__x0001__x0001__x0001__x0001__x0001_9@_x0001__x0001__x0001__x0001__x0001__x0001_"@_x0001__x0001__x0001__x0001__x0001_ÀR@_x0001__x0002__x0001__x0001__x0001__x0001__x0001_K@_x0001__x0001__x0001__x0001__x0001__x0001_3@_x0001__x0001__x0001__x0001__x0001_ÀR@_x0001__x0001__x0001__x0001__x0001_ÀR@_x0001__x0001__x0001__x0001__x0001__x0001_"@_x0001__x0001__x0001__x0001__x0001__x0001_.@_x0001__x0001__x0001__x0001__x0001__x0001__x001C_@_x0001__x0001__x0001__x0001__x0001__x0001_1@_x0001__x0001__x0001__x0001__x0001_ÀR@_x0001__x0001__x0001__x0001__x0001_ÀR@_x0001__x0001__x0001__x0001__x0001__x0001_6@_x0001__x0001__x0001__x0001__x0001_D@_x0001__x0001__x0001__x0001__x0001__x0001_1@_x0001__x0001__x0001__x0001__x0001__x0001_ @_x0001__x0001__x0001__x0001__x0001_@@_x0001__x0001__x0001__x0001__x0001_ÀR@_x0001__x0001__x0001__x0001__x0001_ÀR@_x0001__x0001__x0001__x0001__x0001_ÀR@_x0001__x0001__x0001__x0001__x0001__x0001_:@_x0001__x0001__x0001__x0001__x0001_@R@_x0001__x0001__x0001__x0001__x0001__x0001_H@_x0001__x0001__x0001__x0001__x0001__x0001__x0018_@_x0001__x0001__x0001__x0001__x0001__x0001_ @_x0001__x0001__x0001__x0001__x0001__x0001__x0018_@_x0001__x0001__x0001__x0001__x0001__x0001_;@_x0001__x0001__x0001__x0001__x0001__x0001_(@_x0001__x0001__x0001__x0001__x0001_ÀR@_x0001__x0001__x0001__x0001__x0001_G@_x0001__x0001__x0001__x0001__x0001_ÀR@_x0001__x0001__x0001__x0001__x0001__x0001_G@_x0001__x0001__x0001__x0001__x0001_ÀR@_x0001__x0001__x0001__x0001__x0001__x0002__x0001__x0001_(@_x0001__x0001__x0001__x0001__x0001_ÀR@_x0001__x0001__x0001__x0001__x0001__x0001_2@_x0001__x0001__x0001__x0001__x0001__x0001_,@_x0001__x0001__x0001__x0001__x0001_ÀR@_x0001__x0001__x0001__x0001__x0001__x0001_=@_x0001__x0001__x0001__x0001__x0001_@@_x0001__x0001__x0001__x0001__x0001_N@_x0001__x0001__x0001__x0001__x0001_ÀP@_x0001__x0001__x0001__x0001__x0001__x0001_$@_x0001__x0001__x0001__x0001__x0001__x0001_2@_x0001__x0001__x0001__x0001__x0001__x0001_C@_x0001__x0001__x0001__x0001__x0001__x0001_D@_x0001__x0001__x0001__x0001__x0001__x0001_@@_x0001__x0001__x0001__x0001__x0001_ÀR@_x0001__x0001__x0001__x0001__x0001_@@_x0001__x0001__x0001__x0001__x0001__x0001_ @_x0001__x0001__x0001__x0001__x0001_ÀR@_x0001__x0001__x0001__x0001__x0001_ÀP@_x0001__x0001__x0001__x0001__x0001__x0001_ @_x0001__x0001__x0001__x0001__x0001__x0001_1@_x0001__x0001__x0001__x0001__x0001_ÀR@_x0001__x0001__x0001__x0001__x0001_ÀR@_x0001__x0001__x0001__x0001__x0001_ÀR@_x0001__x0001__x0001__x0001__x0001__x0001_(@_x0001__x0001__x0001__x0001__x0001__x0001_&amp;@_x0001__x0001__x0001__x0001__x0001_F@_x0001__x0001__x0001__x0001__x0001__x0001_,@_x0001__x0001__x0001__x0001__x0001_ÀR@_x0001__x0001__x0001__x0001__x0001_ÀR@_x0001__x0001__x0001__x0001__x0001_J@_x0001__x0001__x0001__x0001__x0001_ÀR@_x0001__x0002__x0001__x0001__x0001__x0001__x0001_I@_x0001__x0001__x0001__x0001__x0001_ÀR@_x0001__x0001__x0001__x0001__x0001__x0001_:@_x0001__x0001__x0001__x0001__x0001__x0001_&amp;@_x0001__x0001__x0001__x0001__x0001__x0001_8@_x0001__x0001__x0001__x0001__x0001__x0001_:@_x0001__x0001__x0001__x0001__x0001__x0001_7@_x0001__x0001__x0001__x0001__x0001_ÀR@_x0001__x0001__x0001__x0001__x0001_ÀR@_x0001__x0001__x0001__x0001__x0001_R@_x0001__x0001__x0001__x0001__x0001_I@_x0001__x0001__x0001__x0001__x0001__x0001_1@_x0001__x0001__x0001__x0001__x0001__x0001_ @_x0001__x0001__x0001__x0001__x0001__x0001_.@_x0001__x0001__x0001__x0001__x0001__x0001__x0010_@_x0001__x0001__x0001__x0001__x0001__x0001_A@_x0001__x0001__x0001__x0001__x0001__x0001_I@_x0001__x0001__x0001__x0001__x0001__x0001_&amp;@_x0001__x0001__x0001__x0001__x0001_ÀR@_x0001__x0001__x0001__x0001__x0001_ÀR@_x0001__x0001__x0001__x0001__x0001_@@_x0001__x0001__x0001__x0001__x0001__x0001__x0018_@_x0001__x0001__x0001__x0001__x0001_ÀR@_x0001__x0001__x0001__x0001__x0001_ÀR@_x0001__x0001__x0001__x0001__x0001_ÀR@_x0001__x0001__x0001__x0001__x0001__x0001_&amp;@_x0001__x0001__x0001__x0001__x0001__x0001_$@_x0001__x0001__x0001__x0001__x0001__x0001_;@_x0001__x0001__x0001__x0001__x0001_ÀR@_x0001__x0001__x0001__x0001__x0001__x0001__x0010_@_x0001__x0001__x0001__x0001__x0001__x0001_8@_x0001__x0001__x0001__x0001__x0001__x0002__x0001__x0001_(@_x0001__x0001__x0001__x0001__x0001_D@_x0001__x0001__x0001__x0001__x0001__x0001__x0018_@_x0001__x0001__x0001__x0001__x0001_J@_x0001__x0001__x0001__x0001__x0001_ÀR@_x0001__x0001__x0001__x0001__x0001_ÀR@_x0001__x0001__x0001__x0001__x0001__x0001__x001C_@_x0001__x0001__x0001__x0001__x0001_K@_x0001__x0001__x0001__x0001__x0001__x0001_$@_x0001__x0001__x0001__x0001__x0001__x0001_:@_x0001__x0001__x0001__x0001__x0001_ÀR@_x0001__x0001__x0001__x0001__x0001__x0001__x0018_@_x0001__x0001__x0001__x0001__x0001__x0001_H@_x0001__x0001__x0001__x0001__x0001_ÀR@_x0001__x0001__x0001__x0001__x0001_ÀR@_x0001__x0001__x0001__x0001__x0001_G@_x0001__x0001__x0001__x0001__x0001_G@_x0001__x0001__x0001__x0001__x0001_ÀR@_x0001__x0001__x0001__x0001__x0001__x0001_C@_x0001__x0001__x0001__x0001__x0001__x0001_?@_x0001__x0001__x0001__x0001__x0001_P@_x0001__x0001__x0001__x0001__x0001_ÀR@_x0001__x0001__x0001__x0001__x0001__x0001_.@_x0001__x0001__x0001__x0001__x0001__x0001_:@_x0001__x0001__x0001__x0001__x0001__x0001_"@_x0001__x0001__x0001__x0001__x0001__x0001_&gt;@_x0001__x0001__x0001__x0001__x0001__x0001_(@_x0001__x0001__x0001__x0001__x0001__x0001_1@_x0001__x0001__x0001__x0001__x0001_ÀR@_x0001__x0001__x0001__x0001__x0001_ÀR@_x0001__x0001__x0001__x0001__x0001__x0001_8@_x0001__x0001__x0001__x0001__x0001_ÀR@_x0001__x0002__x0001__x0001__x0001__x0001__x0001__x0001_6@_x0001__x0001__x0001__x0001__x0001_ÀR@_x0001__x0001__x0001__x0001__x0001_ÀR@_x0001__x0001__x0001__x0001__x0001__x0001_Q@_x0001__x0001__x0001__x0001__x0001__x0001_&gt;@_x0001__x0001__x0001__x0001__x0001__x0001_&lt;@_x0001__x0001__x0001__x0001__x0001__x0001_*@_x0001__x0001__x0001__x0001__x0001__x0001_$@_x0001__x0001__x0001__x0001__x0001__x0001_ @_x0001__x0001__x0001__x0001__x0001__x0001_,@_x0001__x0001__x0001__x0001__x0001__x0001_F@_x0001__x0001__x0001__x0001__x0001_C@_x0001__x0001__x0001__x0001__x0001_ÀR@_x0001__x0001__x0001__x0001__x0001_ÀR@_x0001__x0001__x0001__x0001__x0001_ÀR@_x0001__x0001__x0001__x0001__x0001__x0001_=@_x0001__x0001__x0001__x0001__x0001__x0001_E@_x0001__x0001__x0001__x0001__x0001__x0001_2@_x0001__x0001__x0001__x0001__x0001__x0001_M@_x0001__x0001__x0001__x0001__x0001_ÀR@_x0001__x0001__x0001__x0001__x0001_ÀR@_x0001__x0001__x0001__x0001__x0001_ÀR@_x0001__x0001__x0001__x0001__x0001_ÀR@_x0001__x0001__x0001__x0001__x0001__x0001__x001C_@_x0001__x0001__x0001__x0001__x0001__x0001_"@_x0001__x0001__x0001__x0001__x0001__x0001_1@_x0001__x0001__x0001__x0001__x0001__x0001_7@_x0001__x0001__x0001__x0001__x0001_R@_x0001__x0001__x0001__x0001__x0001__x0001_"@_x0001__x0001__x0001__x0001__x0001__x0001_4@_x0001__x0001__x0001__x0001__x0001__x0001_&amp;@_x0001__x0001__x0001__x0001__x0001__x0002__x0001__x0001__x001C_@_x0001__x0001__x0001__x0001__x0001_ÀR@_x0001__x0001__x0001__x0001__x0001__x0001_;@_x0001__x0001__x0001__x0001__x0001__x0001__x0008_@_x0001__x0001__x0001__x0001__x0001__x0001_G@_x0001__x0001__x0001__x0001__x0001__x0001_.@_x0001__x0001__x0001__x0001__x0001__x0001_Q@_x0001__x0001__x0001__x0001__x0001__x0001__x001C_@_x0001__x0001__x0001__x0001__x0001__x0001_6@_x0001__x0001__x0001__x0001__x0001__x0001_L@_x0001__x0001__x0001__x0001__x0001__x0001_1@_x0001__x0001__x0001__x0001__x0001__x0001__x001C_@_x0001__x0001__x0001__x0001__x0001_ÀR@_x0001__x0001__x0001__x0001__x0001_ÀR@_x0001__x0001__x0001__x0001__x0001__x0001_5@_x0001__x0001__x0001__x0001__x0001__x0001_6@_x0001__x0001__x0001__x0001__x0001__x0001_,@_x0001__x0001__x0001__x0001__x0001_ÀR@_x0001__x0001__x0001__x0001__x0001__x0001_"@_x0001__x0001__x0001__x0001__x0001__x0001_6@_x0001__x0001__x0001__x0001__x0001__x0001_8@_x0001__x0001__x0001__x0001__x0001_ÀR@_x0001__x0001__x0001__x0001__x0001_@R@_x0001__x0001__x0001__x0001__x0001_ÀR@_x0001__x0001__x0001__x0001__x0001__x0001_=@_x0001__x0001__x0001__x0001__x0001_ÀR@_x0001__x0001__x0001__x0001__x0001_ÀR@_x0001__x0001__x0001__x0001__x0001_@@_x0001__x0001__x0001__x0001__x0001__x0001_*@_x0001__x0001__x0001__x0001__x0001_ÀR@_x0001__x0001__x0001__x0001__x0001_ÀR@_x0001__x0001__x0001__x0001__x0001__x0001_3@_x0001__x0002__x0001__x0001__x0001__x0001__x0001__x0001_P@_x0001__x0001__x0001__x0001__x0001_ÀR@_x0001__x0001__x0001__x0001__x0001__x0001_&lt;@_x0001__x0001__x0001__x0001__x0001__x0001_?@_x0001__x0001__x0001__x0001__x0001_ÀR@_x0001__x0001__x0001__x0001__x0001__x0001_:@_x0001__x0001__x0001__x0001__x0001_ÀR@_x0001__x0001__x0001__x0001__x0001__x0001_$@_x0001__x0001__x0001__x0001__x0001_ÀR@_x0001__x0001__x0001__x0001__x0001__x0001_A@_x0001__x0001__x0001__x0001__x0001__x0001_8@_x0001__x0001__x0001__x0001__x0001_ÀR@_x0001__x0001__x0001__x0001__x0001_I@_x0001__x0001__x0001__x0001__x0001_ÀR@_x0001__x0001__x0001__x0001__x0001__x0001_?@_x0001__x0001__x0001__x0001__x0001__x0001_(@_x0001__x0001__x0001__x0001__x0001_ÀR@_x0001__x0001__x0001__x0001__x0001__x0001_2@_x0001__x0001__x0001__x0001__x0001__x0001_Q@_x0001__x0001__x0001__x0001__x0001__x0001_&gt;@_x0001__x0001__x0001__x0001__x0001_ÀR@_x0001__x0001__x0001__x0001__x0001__x0001_2@_x0001__x0001__x0001__x0001__x0001_H@_x0001__x0001__x0001__x0001__x0001_ÀR@_x0001__x0001__x0001__x0001__x0001__x0001_F@_x0001__x0001__x0001__x0001__x0001__x0001_$@_x0001__x0001__x0001__x0001__x0001_ÀR@_x0001__x0001__x0001__x0001__x0001_N@_x0001__x0001__x0001__x0001__x0001_ÀR@_x0001__x0001__x0001__x0001__x0001_ÀR@_x0001__x0001__x0001__x0001__x0001__x0001__x0014_@_x0001__x0001__x0001__x0001__x0001__x0002__x0001_ÀR@_x0001__x0001__x0001__x0001__x0001__x0001_P@_x0001__x0001__x0001__x0001__x0001_ÀR@_x0001__x0001__x0001__x0001__x0001__x0001_6@_x0001__x0001__x0001__x0001__x0001__x0001_;@_x0001__x0001__x0001__x0001__x0001_ÀR@_x0001__x0001__x0001__x0001__x0001__x0001_8@_x0001__x0001__x0001__x0001__x0001__x0001_&gt;@_x0001__x0001__x0001__x0001__x0001__x0001__x0008_@_x0001__x0001__x0001__x0001__x0001__x0001_:@_x0001__x0001__x0001__x0001__x0001_ÀR@_x0001__x0001__x0001__x0001__x0001__x0001_N@_x0001__x0001__x0001__x0001__x0001__x0001_=@_x0001__x0001__x0001__x0001__x0001__x0001_2@_x0001__x0001__x0001__x0001__x0001__x0001_8@_x0001__x0001__x0001__x0001__x0001__x0001_@@_x0001__x0001__x0001__x0001__x0001_ÀR@_x0001__x0001__x0001__x0001__x0001__x0001_9@_x0001__x0001__x0001__x0001__x0001__x0001_5@_x0001__x0001__x0001__x0001__x0001_E@_x0001__x0001__x0001__x0001__x0001__x0001_.@_x0001__x0001__x0001__x0001__x0001__x0001_&lt;@_x0001__x0001__x0001__x0001__x0001__x0001_2@_x0001__x0001__x0001__x0001__x0001_ÀR@_x0001__x0001__x0001__x0001__x0001__x0001_8@_x0001__x0001__x0001__x0001__x0001__x0001_*@_x0001__x0001__x0001__x0001__x0001_ÀR@_x0001__x0001__x0001__x0001__x0001_ÀR@_x0001__x0001__x0001__x0001__x0001__x0001_1@_x0001__x0001__x0001__x0001__x0001__x0001_N@_x0001__x0001__x0001__x0001__x0001__x0001_(@_x0001__x0001__x0001__x0001__x0001_ÀR@_x0001__x0002__x0001__x0001__x0001__x0001__x0001__x0001_2@_x0001__x0001__x0001__x0001__x0001__x0001__x001C_@_x0001__x0001__x0001__x0001__x0001__x0001_;@_x0001__x0001__x0001__x0001__x0001_J@_x0001__x0001__x0001__x0001__x0001__x0001_8@_x0001__x0001__x0001__x0001__x0001__x0001_L@_x0001__x0001__x0001__x0001__x0001_@@_x0001__x0001__x0001__x0001__x0001__x0001__x0008_@_x0001__x0001__x0001__x0001__x0001__x0001_2@_x0001__x0001__x0001__x0001__x0001__x0001_H@_x0001__x0001__x0001__x0001__x0001_ÀR@_x0001__x0001__x0001__x0001__x0001__x0001__x001C_@_x0001__x0001__x0001__x0001__x0001__x0001__x001C_@_x0001__x0001__x0001__x0001__x0001__x0001__x0018_@_x0001__x0001__x0001__x0001__x0001__x0001_1@_x0001__x0001__x0001__x0001__x0001_ÀR@_x0001__x0001__x0001__x0001__x0001__x0001_&amp;@_x0001__x0001__x0001__x0001__x0001_ÀR@_x0001__x0001__x0001__x0001__x0001__x0001_2@_x0001__x0001__x0001__x0001__x0001__x0001__x0010_@_x0001__x0001__x0001__x0001__x0001_ÀR@_x0001__x0001__x0001__x0001__x0001__x0001_P@_x0001__x0001__x0001__x0001__x0001_ÀR@_x0001__x0001__x0001__x0001__x0001_ÀR@_x0001__x0001__x0001__x0001__x0001_ÀR@_x0001__x0001__x0001__x0001__x0001__x0001_0@_x0001__x0001__x0001__x0001__x0001__x0001_"@_x0001__x0001__x0001__x0001__x0001__x0001_4@_x0001__x0001__x0001__x0001__x0001__x0001_&gt;@_x0001__x0001__x0001__x0001__x0001_ÀR@_x0001__x0001__x0001__x0001__x0001__x0001_ @_x0001__x0001__x0001__x0001__x0001__x0002__x0001__x0001_$@_x0001__x0001__x0001__x0001__x0001__x0001_:@_x0001__x0001__x0001__x0001__x0001__x0001_J@_x0001__x0001__x0001__x0001__x0001__x0001_0@_x0001__x0001__x0001__x0001__x0001__x0001_ @_x0001__x0001__x0001__x0001__x0001_ÀR@_x0001__x0001__x0001__x0001__x0001_ÀR@_x0001__x0001__x0001__x0001__x0001_ÀR@_x0001__x0001__x0001__x0001__x0001_ÀR@_x0001__x0001__x0001__x0001__x0001_ÀP@_x0001__x0001__x0001__x0001__x0001_ÀR@_x0001__x0001__x0001__x0001__x0001_ÀR@_x0001__x0001__x0001__x0001__x0001_ÀR@_x0001__x0001__x0001__x0001__x0001_@@_x0001__x0001__x0001__x0001__x0001__x0001_6@_x0001__x0001__x0001__x0001__x0001_N@_x0001__x0001__x0001__x0001__x0001__x0001_$@_x0001__x0001__x0001__x0001__x0001_ÀR@_x0001__x0001__x0001__x0001__x0001_ÀR@_x0001__x0001__x0001__x0001__x0001_ÀR@_x0001__x0001__x0001__x0001__x0001__x0001_0@_x0001__x0001__x0001__x0001__x0001__x0001_7@_x0001__x0001__x0001__x0001__x0001__x0001_3@_x0001__x0001__x0001__x0001__x0001__x0001_Q@_x0001__x0001__x0001__x0001__x0001_ÀR@_x0001__x0001__x0001__x0001__x0001__x0001_:@_x0001__x0001__x0001__x0001__x0001__x0001_*@_x0001__x0001__x0001__x0001__x0001__x0001_ @_x0001__x0001__x0001__x0001__x0001__x0001_9@_x0001__x0001__x0001__x0001__x0001__x0001_.@_x0001__x0001__x0001__x0001__x0001__x0001_?@_x0001__x0001__x0001__x0001__x0001__x0001_ @_x0001__x0002__x0001__x0001__x0001__x0001__x0001__x0001_&lt;@_x0001__x0001__x0001__x0001__x0001_ÀR@_x0001__x0001__x0001__x0001__x0001__x0001__x0018_@_x0001__x0001__x0001__x0001__x0001__x0001_,@_x0001__x0001__x0001__x0001__x0001__x0001_M@_x0001__x0001__x0001__x0001__x0001__x0001_*@_x0001__x0001__x0001__x0001__x0001__x0001_&gt;@_x0001__x0001__x0001__x0001__x0001_ÀR@_x0001__x0001__x0001__x0001__x0001__x0001_@@_x0001__x0001__x0001__x0001__x0001_ÀR@_x0001__x0001__x0001__x0001__x0001__x0001_?@_x0001__x0001__x0001__x0001__x0001__x0001_:@_x0001__x0001__x0001__x0001__x0001__x0001_3@_x0001__x0001__x0001__x0001__x0001__x0001_G@_x0001__x0001__x0001__x0001__x0001__x0001__x001C_@_x0001__x0001__x0001__x0001__x0001_G@_x0001__x0001__x0001__x0001__x0001_ÀR@_x0001__x0001__x0001__x0001__x0001__x0001__x0018_@_x0001__x0001__x0001__x0001__x0001_ÀR@_x0001__x0001__x0001__x0001__x0001__x0001_?@_x0001__x0001__x0001__x0001__x0001__x0001_&amp;@_x0001__x0001__x0001__x0001__x0001_I@_x0001__x0001__x0001__x0001__x0001__x0001_3@_x0001__x0001__x0001__x0001__x0001_ÀR@_x0001__x0001__x0001__x0001__x0001_ÀR@_x0001__x0001__x0001__x0001__x0001_K@_x0001__x0001__x0001__x0001__x0001_ÀR@_x0001__x0001__x0001__x0001__x0001__x0001_1@_x0001__x0001__x0001__x0001__x0001_ÀR@_x0001__x0001__x0001__x0001__x0001__x0001_&amp;@_x0001__x0001__x0001__x0001__x0001_ÀR@_x0001__x0001__x0001__x0001__x0001__x0002__x0001__x0001_,@_x0001__x0001__x0001__x0001__x0001_@@_x0001__x0001__x0001__x0001__x0001_O@_x0001__x0001__x0001__x0001__x0001__x0001__x001C_@_x0001__x0001__x0001__x0001__x0001__x0001_=@_x0001__x0001__x0001__x0001__x0001_ÀR@_x0001__x0001__x0001__x0001__x0001__x0001_(@_x0001__x0001__x0001__x0001__x0001__x0001_:@_x0001__x0001__x0001__x0001__x0001__x0001_D@_x0001__x0001__x0001__x0001__x0001__x0001_*@_x0001__x0001__x0001__x0001__x0001__x0001__x0010_@_x0001__x0001__x0001__x0001__x0001__x0001_"@_x0001__x0001__x0001__x0001__x0001__x0001_K@_x0001__x0001__x0001__x0001__x0001_D@_x0001__x0001__x0001__x0001__x0001__x0001__x0018_@_x0001__x0001__x0001__x0001__x0001__x0001_O@_x0001__x0001__x0001__x0001__x0001_ÀR@_x0001__x0001__x0001__x0001__x0001_ÀR@_x0001__x0001__x0001__x0001__x0001__x0001_D@_x0001__x0001__x0001__x0001__x0001_@@_x0001__x0001__x0001__x0001__x0001__x0001_&amp;@_x0001__x0001__x0001__x0001__x0001__x0001_;@_x0001__x0001__x0001__x0001__x0001_D@_x0001__x0001__x0001__x0001__x0001_ÀR@_x0001__x0001__x0001__x0001__x0001__x0001_5@_x0001__x0001__x0001__x0001__x0001__x0001_&lt;@_x0001__x0001__x0001__x0001__x0001__x0001_*@_x0001__x0001__x0001__x0001__x0001__x0001_ @_x0001__x0001__x0001__x0001__x0001__x0001_;@_x0001__x0001__x0001__x0001__x0001_ÀR@_x0001__x0001__x0001__x0001__x0001_ÀR@_x0001__x0001__x0001__x0001__x0001_ÀR@_x0001__x0002__x0001__x0001__x0001__x0001__x0001__x0001_A@_x0001__x0001__x0001__x0001__x0001__x0001_1@_x0001__x0001__x0001__x0001__x0001__x0001_7@_x0001__x0001__x0001__x0001__x0001__x0001_7@_x0001__x0001__x0001__x0001__x0001__x0001_8@_x0001__x0001__x0001__x0001__x0001__x0001_,@_x0001__x0001__x0001__x0001__x0001_J@_x0001__x0001__x0001__x0001__x0001__x0001_I@_x0001__x0001__x0001__x0001__x0001_D@_x0001__x0001__x0001__x0001__x0001_ÀR@_x0001__x0001__x0001__x0001__x0001__x0001_&lt;@_x0001__x0001__x0001__x0001__x0001_@@_x0001__x0001__x0001__x0001__x0001_ÀR@_x0001__x0001__x0001__x0001__x0001__x0001_A@_x0001__x0001__x0001__x0001__x0001__x0001_&lt;@_x0001__x0001__x0001__x0001__x0001__x0001_8@_x0001__x0001__x0001__x0001__x0001_ÀR@_x0001__x0001__x0001__x0001__x0001_ÀR@_x0001__x0001__x0001__x0001__x0001_H@_x0001__x0001__x0001__x0001__x0001__x0001_*@_x0001__x0001__x0001__x0001__x0001__x0001_,@_x0001__x0001__x0001__x0001__x0001__x0001_=@_x0001__x0001__x0001__x0001__x0001__x0001_6@_x0001__x0001__x0001__x0001__x0001_R@_x0001__x0001__x0001__x0001__x0001__x0001_&gt;@_x0001__x0001__x0001__x0001__x0001__x0001_5@_x0001__x0001__x0001__x0001__x0001_ÀR@_x0001__x0001__x0001__x0001__x0001_ÀR@_x0001__x0001__x0001__x0001__x0001_ÀR@_x0001__x0001__x0001__x0001__x0001_ÀR@_x0001__x0001__x0001__x0001__x0001_ÀR@_x0001__x0001__x0001__x0001__x0001__x0002__x0001__x0001_@@_x0001__x0001__x0001__x0001__x0001__x0001_0@_x0001__x0001__x0001__x0001__x0001_ÀR@_x0001__x0001__x0001__x0001__x0001__x0001_"@_x0001__x0001__x0001__x0001__x0001__x0001_&amp;@_x0001__x0001__x0001__x0001__x0001__x0001_M@_x0001__x0001__x0001__x0001__x0001__x0001__x0018_@_x0001__x0001__x0001__x0001__x0001_M@_x0001__x0001__x0001__x0001__x0001_ÀR@_x0001__x0001__x0001__x0001__x0001_ÀR@_x0001__x0001__x0001__x0001__x0001__x0001_*@_x0001__x0001__x0001__x0001__x0001__x0001_0@_x0001__x0001__x0001__x0001__x0001_ÀR@_x0001__x0001__x0001__x0001__x0001_ÀR@_x0001__x0001__x0001__x0001__x0001__x0001__x0010_@_x0001__x0001__x0001__x0001__x0001__x0001_1@_x0001__x0001__x0001__x0001__x0001_ÀR@_x0001__x0001__x0001__x0001__x0001__x0001__x0014_@_x0001__x0001__x0001__x0001__x0001__x0001_8@_x0001__x0001__x0001__x0001__x0001_ÀR@_x0001__x0001__x0001__x0001__x0001__x0001_:@_x0001__x0001__x0001__x0001__x0001__x0001_,@_x0001__x0001__x0001__x0001__x0001__x0001_4@_x0001__x0001__x0001__x0001__x0001_G@_x0001__x0001__x0001__x0001__x0001__x0001_5@_x0001__x0001__x0001__x0001__x0001__x0001_1@_x0001__x0001__x0001__x0001__x0001__x0001_9@_x0001__x0001__x0001__x0001__x0001__x0001_L@_x0001__x0001__x0001__x0001__x0001__x0001_0@_x0001__x0001__x0001__x0001__x0001__x0001__x0001_@_x0001__x0001__x0001__x0001__x0001__x0001_ @_x0001__x0001__x0001__x0001__x0001_ÀR@_x0001__x0002__x0001__x0001__x0001__x0001__x0001_J@_x0001__x0001__x0001__x0001__x0001_ÀR@_x0001__x0001__x0001__x0001__x0001_ÀR@_x0001__x0001__x0001__x0001__x0001_ÀR@_x0001__x0001__x0001__x0001__x0001_@@_x0001__x0001__x0001__x0001__x0001__x0001__x0018_@_x0001__x0001__x0001__x0001__x0001_ÀR@_x0001__x0001__x0001__x0001__x0001_ÀR@_x0001__x0001__x0001__x0001__x0001__x0001_I@_x0001__x0001__x0001__x0001__x0001__x0001_?@_x0001__x0001__x0001__x0001__x0001_ÀR@_x0001__x0001__x0001__x0001__x0001__x0001_1@_x0001__x0001__x0001__x0001__x0001__x0001_C@_x0001__x0001__x0001__x0001__x0001_ÀR@_x0001__x0001__x0001__x0001__x0001__x0001_A@_x0001__x0001__x0001__x0001__x0001__x0001_@@_x0001__x0001__x0001__x0001__x0001_I@_x0001__x0001__x0001__x0001__x0001__x0001_?@_x0001__x0001__x0001__x0001__x0001__x0001_A@_x0001__x0001__x0001__x0001__x0001__x0001__x0014_@_x0001__x0001__x0001__x0001__x0001_ÀR@_x0001__x0001__x0001__x0001__x0001_ÀR@_x0001__x0001__x0001__x0001__x0001__x0001_.@_x0001__x0001__x0001__x0001__x0001_ÀR@_x0001__x0001__x0001__x0001__x0001__x0001_F@_x0001__x0001__x0001__x0001__x0001__x0001_8@_x0001__x0001__x0001__x0001__x0001__x0001_&gt;@_x0001__x0001__x0001__x0001__x0001_ÀR@_x0001__x0001__x0001__x0001__x0001__x0001_1@_x0001__x0001__x0001__x0001__x0001__x0001_$@_x0001__x0001__x0001__x0001__x0001__x0001__x001C_@_x0001__x0001__x0001__x0001__x0001__x0002__x0001_ÀR@_x0001__x0001__x0001__x0001__x0001_ÀR@_x0001__x0001__x0001__x0001__x0001_ÀR@_x0001__x0001__x0001__x0001__x0001__x0001_,@_x0001__x0001__x0001__x0001__x0001__x0001_9@_x0001__x0001__x0001__x0001__x0001__x0001_"@_x0001__x0001__x0001__x0001__x0001_ÀR@_x0001__x0001__x0001__x0001__x0001__x0001_(@_x0001__x0001__x0001__x0001__x0001_D@_x0001__x0001__x0001__x0001__x0001__x0001__x0014_@_x0001__x0001__x0001__x0001__x0001__x0001_9@_x0001__x0001__x0001__x0001__x0001_P@_x0001__x0001__x0001__x0001__x0001_ÀR@_x0001__x0001__x0001__x0001__x0001__x0001_F@_x0001__x0001__x0001__x0001__x0001__x0001_&gt;@_x0001__x0001__x0001__x0001__x0001_ÀR@_x0001__x0001__x0001__x0001__x0001__x0001__x0018_@_x0001__x0001__x0001__x0001__x0001__x0001_G@_x0001__x0001__x0001__x0001__x0001_B@_x0001__x0001__x0001__x0001__x0001__x0001_8@_x0001__x0001__x0001__x0001__x0001__x0001_.@_x0001__x0001__x0001__x0001__x0001_ÀR@_x0001__x0001__x0001__x0001__x0001_G@_x0001__x0001__x0001__x0001__x0001__x0001_4@_x0001__x0001__x0001__x0001__x0001__x0001_ @_x0001__x0001__x0001__x0001__x0001__x0001_G@_x0001__x0001__x0001__x0001__x0001__x0001_"@_x0001__x0001__x0001__x0001__x0001__x0001_"@_x0001__x0001__x0001__x0001__x0001__x0001_5@_x0001__x0001__x0001__x0001__x0001__x0001_K@_x0001__x0001__x0001__x0001__x0001__x0001_O@_x0001__x0001__x0001__x0001__x0001_ÀR@_x0001__x0002__x0001__x0001__x0001__x0001__x0001__x0001_5@_x0001__x0001__x0001__x0001__x0001__x0001_K@_x0001__x0001__x0001__x0001__x0001__x0001__x0018_@_x0001__x0001__x0001__x0001__x0001_ÀR@_x0001__x0001__x0001__x0001__x0001__x0001_K@_x0001__x0001__x0001__x0001__x0001__x0001_D@_x0001__x0001__x0001__x0001__x0001_ÀR@_x0001__x0001__x0001__x0001__x0001__x0001_N@_x0001__x0001__x0001__x0001__x0001_ÀR@_x0001__x0001__x0001__x0001__x0001_ÀR@_x0001__x0001__x0001__x0001__x0001__x0001_&lt;@_x0001__x0001__x0001__x0001__x0001_ÀR@_x0001__x0001__x0001__x0001__x0001_@R@_x0001__x0001__x0001__x0001__x0001_ÀR@_x0001__x0001__x0001__x0001__x0001__x0001_3@_x0001__x0001__x0001__x0001__x0001_@@_x0001__x0001__x0001__x0001__x0001__x0001_ @_x0001__x0001__x0001__x0001__x0001_G@_x0001__x0001__x0001__x0001__x0001__x0001_9@_x0001__x0001__x0001__x0001__x0001_ÀR@_x0001__x0001__x0001__x0001__x0001_ÀR@_x0001__x0001__x0001__x0001__x0001_ÀR@_x0001__x0001__x0001__x0001__x0001_ÀR@_x0001__x0001__x0001__x0001__x0001__x0001_*@_x0001__x0001__x0001__x0001__x0001__x0001_:@_x0001__x0001__x0001__x0001__x0001_ÀR@_x0001__x0001__x0001__x0001__x0001_@Q@_x0001__x0001__x0001__x0001__x0001__x0001_*@_x0001__x0001__x0001__x0001__x0001__x0001_E@_x0001__x0001__x0001__x0001__x0001_ÀR@_x0001__x0001__x0001__x0001__x0001__x0001_?@_x0001__x0001__x0001__x0001__x0001__x0002__x0001__x0001_(@_x0001__x0001__x0001__x0001__x0001__x0001_(@_x0001__x0001__x0001__x0001__x0001__x0001_E@_x0001__x0001__x0001__x0001__x0001__x0001_.@_x0001__x0001__x0001__x0001__x0001__x0001_(@_x0001__x0001__x0001__x0001__x0001__x0001_&lt;@_x0001__x0001__x0001__x0001__x0001_ÀR@_x0001__x0001__x0001__x0001__x0001__x0001_0@_x0001__x0001__x0001__x0001__x0001__x0001_D@_x0001__x0001__x0001__x0001__x0001__x0001_ @_x0001__x0001__x0001__x0001__x0001_C@_x0001__x0001__x0001__x0001__x0001__x0001_(@_x0001__x0001__x0001__x0001__x0001_L@_x0001__x0001__x0001__x0001__x0001__x0001_?@_x0001__x0001__x0001__x0001__x0001_ÀR@_x0001__x0001__x0001__x0001__x0001__x0001_&amp;@_x0001__x0001__x0001__x0001__x0001__x0001_,@_x0001__x0001__x0001__x0001__x0001__x0001__x0018_@_x0001__x0001__x0001__x0001__x0001_ÀR@_x0001__x0001__x0001__x0001__x0001__x0001_@@_x0001__x0001__x0001__x0001__x0001__x0001_Q@_x0001__x0001__x0001__x0001__x0001__x0001_4@_x0001__x0001__x0001__x0001__x0001_ÀR@_x0001__x0001__x0001__x0001__x0001__x0001_L@_x0001__x0001__x0001__x0001__x0001__x0001_.@_x0001__x0001__x0001__x0001__x0001__x0001_0@_x0001__x0001__x0001__x0001__x0001__x0001_(@_x0001__x0001__x0001__x0001__x0001_ÀR@_x0001__x0001__x0001__x0001__x0001_ÀR@_x0001__x0001__x0001__x0001__x0001_ÀR@_x0001__x0001__x0001__x0001__x0001__x0001_9@_x0001__x0001__x0001__x0001__x0001_E@_x0001__x0002__x0001__x0001__x0001__x0001__x0001_ÀR@_x0001__x0001__x0001__x0001__x0001_ÀR@_x0001__x0001__x0001__x0001__x0001_ÀR@_x0001__x0001__x0001__x0001__x0001__x0001_.@_x0001__x0001__x0001__x0001__x0001_ÀR@_x0001__x0001__x0001__x0001__x0001__x0001_A@_x0001__x0001__x0001__x0001__x0001__x0001_,@_x0001__x0001__x0001__x0001__x0001_D@_x0001__x0001__x0001__x0001__x0001_@@_x0001__x0001__x0001__x0001__x0001_ÀR@_x0001__x0001__x0001__x0001__x0001__x0001_6@_x0001__x0001__x0001__x0001__x0001__x0001_ @_x0001__x0001__x0001__x0001__x0001__x0001_I@_x0001__x0001__x0001__x0001__x0001__x0001_1@_x0001__x0001__x0001__x0001__x0001__x0001_K@_x0001__x0001__x0001__x0001__x0001__x0001_2@_x0001__x0001__x0001__x0001__x0001_ÀR@_x0001__x0001__x0001__x0001__x0001__x0001_ @_x0001__x0001__x0001__x0001__x0001__x0001_2@_x0001__x0001__x0001__x0001__x0001_ÀR@_x0001__x0001__x0001__x0001__x0001__x0001_,@_x0001__x0001__x0001__x0001__x0001__x0001_.@_x0001__x0001__x0001__x0001__x0001__x0001_ @_x0001__x0001__x0001__x0001__x0001_E@_x0001__x0001__x0001__x0001__x0001_ÀR@_x0001__x0001__x0001__x0001__x0001__x0001_I@_x0001__x0001__x0001__x0001__x0001__x0001_:@_x0001__x0001__x0001__x0001__x0001__x0001__x0018_@_x0001__x0001__x0001__x0001__x0001__x0001_F@_x0001__x0001__x0001__x0001__x0001__x0001_A@_x0001__x0001__x0001__x0001__x0001__x0001_M@_x0001__x0001__x0001__x0001__x0001__x0002__x0001_ÀR@_x0001__x0001__x0001__x0001__x0001__x0001__x0018_@_x0001__x0001__x0001__x0001__x0001_ÀR@_x0001__x0001__x0001__x0001__x0001__x0001_?@_x0001__x0001__x0001__x0001__x0001_ÀR@_x0001__x0001__x0001__x0001__x0001__x0001_&lt;@_x0001__x0001__x0001__x0001__x0001__x0001_1@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ÀP@_x0001__x0001__x0001__x0001__x0001_H@_x0001__x0001__x0001__x0001__x0001_M@_x0001__x0001__x0001__x0001__x0001_H@_x0001__x0001__x0001__x0001__x0001_ÀR@_x0001__x0001__x0001__x0001__x0001__x0001_P@_x0001__x0001__x0001__x0001__x0001_ÀR@_x0001__x0001__x0001__x0001__x0001__x0001_(@_x0001__x0001__x0001__x0001__x0001__x0001_7@_x0001__x0001__x0001__x0001__x0001_ÀR@_x0001__x0001__x0001__x0001__x0001_ÀR@_x0001__x0001__x0001__x0001__x0001__x0001__x001C_@_x0001__x0001__x0001__x0001__x0001_ÀR@_x0001__x0001__x0001__x0001__x0001_N@_x0001__x0001__x0001__x0001__x0001_ÀR@_x0001__x0001__x0001__x0001__x0001__x0001_ @_x0001__x0001__x0001__x0001__x0001_ÀR@_x0001__x0002__x0001__x0001__x0001__x0001__x0001__x0001_F@_x0001__x0001__x0001__x0001__x0001__x0001_&gt;@_x0001__x0001__x0001__x0001__x0001__x0001_3@_x0001__x0001__x0001__x0001__x0001__x0001_O@_x0001__x0001__x0001__x0001__x0001__x0001_*@_x0001__x0001__x0001__x0001__x0001_ÀR@_x0001__x0001__x0001__x0001__x0001_D@_x0001__x0001__x0001__x0001__x0001_ÀR@_x0001__x0001__x0001__x0001__x0001__x0001_0@_x0001__x0001__x0001__x0001__x0001_ÀR@_x0001__x0001__x0001__x0001__x0001_P@_x0001__x0001__x0001__x0001__x0001__x0001_:@_x0001__x0001__x0001__x0001__x0001__x0001_8@_x0001__x0001__x0001__x0001__x0001__x0001_$@_x0001__x0001__x0001__x0001__x0001_G@_x0001__x0001__x0001__x0001__x0001__x0001_(@_x0001__x0001__x0001__x0001__x0001_ÀR@_x0001__x0001__x0001__x0001__x0001__x0001__x0014_@_x0001__x0001__x0001__x0001__x0001_ÀR@_x0001__x0001__x0001__x0001__x0001__x0001_ @_x0001__x0001__x0001__x0001__x0001_ÀR@_x0001__x0001__x0001__x0001__x0001__x0001_ @_x0001__x0001__x0001__x0001__x0001__x0001_3@_x0001__x0001__x0001__x0001__x0001_P@_x0001__x0001__x0001__x0001__x0001__x0001_N@_x0001__x0001__x0001__x0001__x0001__x0001_5@_x0001__x0001__x0001__x0001__x0001__x0001_;@_x0001__x0001__x0001__x0001__x0001_E@_x0001__x0001__x0001__x0001__x0001_@@_x0001__x0001__x0001__x0001__x0001__x0001_E@_x0001__x0001__x0001__x0001__x0001_ÀR@_x0001__x0001__x0001__x0001__x0001__x0002__x0001_ÀR@_x0001__x0001__x0001__x0001__x0001__x0001__x0010_@_x0001__x0001__x0001__x0001__x0001_ÀR@_x0001__x0001__x0001__x0001__x0001_ÀR@_x0001__x0001__x0001__x0001__x0001_ÀR@_x0001__x0001__x0001__x0001__x0001_ÀR@_x0001__x0001__x0001__x0001__x0001__x0001__x001C_@_x0001__x0001__x0001__x0001__x0001_ÀR@_x0001__x0001__x0001__x0001__x0001__x0001__x0001_@_x0001__x0001__x0001__x0001__x0001__x0001_.@_x0001__x0001__x0001__x0001__x0001__x0001_G@_x0001__x0001__x0001__x0001__x0001__x0001_@@_x0001__x0001__x0001__x0001__x0001__x0001_I@_x0001__x0001__x0001__x0001__x0001__x0001_C@_x0001__x0001__x0001__x0001__x0001_G@_x0001__x0001__x0001__x0001__x0001__x0001_O@_x0001__x0001__x0001__x0001__x0001_ÀR@_x0001__x0001__x0001__x0001__x0001__x0001_O@_x0001__x0001__x0001__x0001__x0001_ÀR@_x0001__x0001__x0001__x0001__x0001_M@_x0001__x0001__x0001__x0001__x0001_J@_x0001__x0001__x0001__x0001__x0001__x0001__x001C_@_x0001__x0001__x0001__x0001__x0001_B@_x0001__x0001__x0001__x0001__x0001__x0001_E@_x0001__x0001__x0001__x0001__x0001__x0001_(@_x0001__x0001__x0001__x0001__x0001_ÀR@_x0001__x0001__x0001__x0001__x0001__x0001_*@_x0001__x0001__x0001__x0001__x0001__x0001_8@_x0001__x0001__x0001__x0001__x0001__x0001_2@_x0001__x0001__x0001__x0001__x0001__x0001_&amp;@_x0001__x0001__x0001__x0001__x0001_ÀR@_x0001__x0001__x0001__x0001__x0001__x0001_3@_x0001__x0002__x0001__x0001__x0001__x0001__x0001__x0001_4@_x0001__x0001__x0001__x0001__x0001__x0001_4@_x0001__x0001__x0001__x0001__x0001_ÀP@_x0001__x0001__x0001__x0001__x0001__x0001_ @_x0001__x0001__x0001__x0001__x0001_ÀR@_x0001__x0001__x0001__x0001__x0001__x0001_&amp;@_x0001__x0001__x0001__x0001__x0001_ÀR@_x0001__x0001__x0001__x0001__x0001__x0001_J@_x0001__x0001__x0001__x0001__x0001_E@_x0001__x0001__x0001__x0001__x0001__x0001__x0010_@_x0001__x0001__x0001__x0001__x0001__x0001_4@_x0001__x0001__x0001__x0001__x0001__x0001__x0008_@_x0001__x0001__x0001__x0001__x0001_M@_x0001__x0001__x0001__x0001__x0001_ÀR@_x0001__x0001__x0001__x0001__x0001__x0001_"@_x0001__x0001__x0001__x0001__x0001__x0001__x001C_@_x0001__x0001__x0001__x0001__x0001__x0001_(@_x0001__x0001__x0001__x0001__x0001__x0001_0@_x0001__x0001__x0001__x0001__x0001__x0001_&gt;@_x0001__x0001__x0001__x0001__x0001_ÀR@_x0001__x0001__x0001__x0001__x0001__x0001_(@_x0001__x0001__x0001__x0001__x0001_@Q@_x0001__x0001__x0001__x0001__x0001__x0001_.@_x0001__x0001__x0001__x0001__x0001__x0001_&lt;@_x0001__x0001__x0001__x0001__x0001_ÀR@_x0001__x0001__x0001__x0001__x0001_ÀR@_x0001__x0001__x0001__x0001__x0001__x0001__x0014_@_x0001__x0001__x0001__x0001__x0001_ÀR@_x0001__x0001__x0001__x0001__x0001__x0001_1@_x0001__x0001__x0001__x0001__x0001__x0001_&amp;@_x0001__x0001__x0001__x0001__x0001__x0001_A@_x0001__x0001__x0001__x0001__x0001__x0002__x0001_ÀR@_x0001__x0001__x0001__x0001__x0001__x0001_;@_x0001__x0001__x0001__x0001__x0001__x0001_2@_x0001__x0001__x0001__x0001__x0001__x0001_G@_x0001__x0001__x0001__x0001__x0001__x0001_&lt;@_x0001__x0001__x0001__x0001__x0001_G@_x0001__x0001__x0001__x0001__x0001_@@_x0001__x0001__x0001__x0001__x0001__x0001_H@_x0001__x0001__x0001__x0001__x0001__x0001_.@_x0001__x0001__x0001__x0001__x0001__x0001_"@_x0001__x0001__x0001__x0001__x0001__x0001_.@_x0001__x0001__x0001__x0001__x0001_ÀR@_x0001__x0001__x0001__x0001__x0001__x0001_K@_x0001__x0001__x0001__x0001__x0001_ÀR@_x0001__x0001__x0001__x0001__x0001_E@_x0001__x0001__x0001__x0001__x0001_G@_x0001__x0001__x0001__x0001__x0001__x0001__x0010_@_x0001__x0001__x0001__x0001__x0001__x0001_@@_x0001__x0001__x0001__x0001__x0001__x0001_*@_x0001__x0001__x0001__x0001__x0001_ÀR@_x0001__x0001__x0001__x0001__x0001_ÀR@_x0001__x0001__x0001__x0001__x0001__x0001_ @_x0001__x0001__x0001__x0001__x0001_ÀR@_x0001__x0001__x0001__x0001__x0001__x0001_8@_x0001__x0001__x0001__x0001__x0001_L@_x0001__x0001__x0001__x0001__x0001__x0001_D@_x0001__x0001__x0001__x0001__x0001_@P@_x0001__x0001__x0001__x0001__x0001_ÀR@_x0001__x0001__x0001__x0001__x0001_ÀR@_x0001__x0001__x0001__x0001__x0001__x0001_7@_x0001__x0001__x0001__x0001__x0001_E@_x0001__x0001__x0001__x0001__x0001__x0001_&amp;@_x0001__x0002__x0001__x0001__x0001__x0001__x0001__x0001_:@_x0001__x0001__x0001__x0001__x0001_H@_x0001__x0001__x0001__x0001__x0001_ÀR@_x0001__x0001__x0001__x0001__x0001__x0001_"@_x0001__x0001__x0001__x0001__x0001__x0001_*@_x0001__x0001__x0001__x0001__x0001__x0001_N@_x0001__x0001__x0001__x0001__x0001_ÀR@_x0001__x0001__x0001__x0001__x0001__x0001_&lt;@_x0001__x0001__x0001__x0001__x0001_ÀR@_x0001__x0001__x0001__x0001__x0001__x0001_ @_x0001__x0001__x0001__x0001__x0001__x0001_5@_x0001__x0001__x0001__x0001__x0001__x0001_6@_x0001__x0001__x0001__x0001__x0001_ÀR@_x0001__x0001__x0001__x0001__x0001_E@_x0001__x0001__x0001__x0001__x0001__x0001_&amp;@_x0001__x0001__x0001__x0001__x0001__x0001_D@_x0001__x0001__x0001__x0001__x0001__x0001_(@_x0001__x0001__x0001__x0001__x0001__x0001_H@_x0001__x0001__x0001__x0001__x0001__x0001_5@_x0001__x0001__x0001__x0001__x0001_ÀR@_x0001__x0001__x0001__x0001__x0001_ÀR@_x0001__x0001__x0001__x0001__x0001__x0001_4@_x0001__x0001__x0001__x0001__x0001_ÀR@_x0001__x0001__x0001__x0001__x0001__x0001_I@_x0001__x0001__x0001__x0001__x0001__x0001_*@_x0001__x0001__x0001__x0001__x0001__x0001_7@_x0001__x0001__x0001__x0001__x0001__x0001_1@_x0001__x0001__x0001__x0001__x0001__x0001__x0018_@_x0001__x0001__x0001__x0001__x0001__x0001_G@_x0001__x0001__x0001__x0001__x0001__x0001_7@_x0001__x0001__x0001__x0001__x0001__x0001_3@_x0001__x0001__x0001__x0001__x0001__x0002__x0001__x0001_4@_x0001__x0001__x0001__x0001__x0001__x0001_=@_x0001__x0001__x0001__x0001__x0001__x0001_J@_x0001__x0001__x0001__x0001__x0001__x0001_&gt;@_x0001__x0001__x0001__x0001__x0001_L@_x0001__x0001__x0001__x0001__x0001_L@_x0001__x0001__x0001__x0001__x0001__x0001_3@_x0001__x0001__x0001__x0001__x0001_J@_x0001__x0001__x0001__x0001__x0001__x0001_L@_x0001__x0001__x0001__x0001__x0001_ÀR@_x0001__x0001__x0001__x0001__x0001__x0001_;@_x0001__x0001__x0001__x0001__x0001_ÀR@_x0001__x0001__x0001__x0001__x0001__x0001_$@_x0001__x0001__x0001__x0001__x0001__x0001_A@_x0001__x0001__x0001__x0001__x0001__x0001_(@_x0001__x0001__x0001__x0001__x0001__x0001_M@_x0001__x0001__x0001__x0001__x0001__x0001_:@_x0001__x0001__x0001__x0001__x0001_ÀR@_x0001__x0001__x0001__x0001__x0001_ÀR@_x0001__x0001__x0001__x0001__x0001_D@_x0001__x0001__x0001__x0001__x0001_ÀR@_x0001__x0001__x0001__x0001__x0001_ÀR@_x0001__x0001__x0001__x0001__x0001__x0001_A@_x0001__x0001__x0001__x0001__x0001_ÀR@_x0001__x0001__x0001__x0001__x0001__x0001_8@_x0001__x0001__x0001__x0001__x0001_ÀR@_x0001__x0001__x0001__x0001__x0001__x0001_4@_x0001__x0001__x0001__x0001__x0001_ÀR@_x0001__x0001__x0001__x0001__x0001__x0001_0@_x0001__x0001__x0001__x0001__x0001_ÀR@_x0001__x0001__x0001__x0001__x0001__x0001_6@_x0001__x0001__x0001__x0001__x0001__x0001_@@_x0001__x0002__x0001__x0001__x0001__x0001__x0001_B@_x0001__x0001__x0001__x0001__x0001__x0001_;@_x0001__x0001__x0001__x0001__x0001__x0001_4@_x0001__x0001__x0001__x0001__x0001__x0001_H@_x0001__x0001__x0001__x0001__x0001__x0001_@@_x0001__x0001__x0001__x0001__x0001__x0001__x001C_@_x0001__x0001__x0001__x0001__x0001_ÀR@_x0001__x0001__x0001__x0001__x0001_ÀR@_x0001__x0001__x0001__x0001__x0001_ÀR@_x0001__x0001__x0001__x0001__x0001__x0001_5@_x0001__x0001__x0001__x0001__x0001_F@_x0001__x0001__x0001__x0001__x0001__x0001_"@_x0001__x0001__x0001__x0001__x0001_ÀR@_x0001__x0001__x0001__x0001__x0001__x0001_1@_x0001__x0001__x0001__x0001__x0001__x0001_4@_x0001__x0001__x0001__x0001__x0001_J@_x0001__x0001__x0001__x0001__x0001__x0001_"@_x0001__x0001__x0001__x0001__x0001__x0001_E@_x0001__x0001__x0001__x0001__x0001_ÀR@_x0001__x0001__x0001__x0001__x0001__x0001_=@_x0001__x0001__x0001__x0001__x0001_ÀR@_x0001__x0001__x0001__x0001__x0001__x0001_3@_x0001__x0001__x0001__x0001__x0001__x0001_$@_x0001__x0001__x0001__x0001__x0001_ÀR@_x0001__x0001__x0001__x0001__x0001_ÀR@_x0001__x0001__x0001__x0001__x0001__x0001_&lt;@_x0001__x0001__x0001__x0001__x0001__x0001_ @_x0001__x0001__x0001__x0001__x0001__x0001_&amp;@_x0001__x0001__x0001__x0001__x0001_ÀR@_x0001__x0001__x0001__x0001__x0001__x0001_ @_x0001__x0001__x0001__x0001__x0001_ÀR@_x0001__x0001__x0001__x0001__x0001__x0002__x0001__x0001_.@_x0001__x0001__x0001__x0001__x0001__x0001_8@_x0001__x0001__x0001__x0001__x0001__x0001__x0018_@_x0001__x0001__x0001__x0001__x0001__x0001_L@_x0001__x0001__x0001__x0001__x0001__x0001__x0008_@_x0001__x0001__x0001__x0001__x0001__x0001__x001C_@_x0001__x0001__x0001__x0001__x0001__x0001__x0018_@_x0001__x0001__x0001__x0001__x0001__x0001_7@_x0001__x0001__x0001__x0001__x0001_ÀR@_x0001__x0001__x0001__x0001__x0001_ÀR@_x0001__x0001__x0001__x0001__x0001__x0001_3@_x0001__x0001__x0001__x0001__x0001__x0001__x0014_@_x0001__x0001__x0001__x0001__x0001__x0001_9@_x0001__x0001__x0001__x0001__x0001_ÀR@_x0001__x0001__x0001__x0001__x0001_ÀR@_x0001__x0001__x0001__x0001__x0001_K@_x0001__x0001__x0001__x0001__x0001__x0001_&amp;@_x0001__x0001__x0001__x0001__x0001__x0001_1@_x0001__x0001__x0001__x0001__x0001__x0001_8@_x0001__x0001__x0001__x0001__x0001__x0001_.@_x0001__x0001__x0001__x0001__x0001__x0001_P@_x0001__x0001__x0001__x0001__x0001_ÀR@_x0001__x0001__x0001__x0001__x0001__x0001_A@_x0001__x0001__x0001__x0001__x0001__x0001__x001C_@_x0001__x0001__x0001__x0001__x0001_R@_x0001__x0001__x0001__x0001__x0001_D@_x0001__x0001__x0001__x0001__x0001_ÀR@_x0001__x0001__x0001__x0001__x0001__x0001_:@_x0001__x0001__x0001__x0001__x0001_ÀR@_x0001__x0001__x0001__x0001__x0001_ÀR@_x0001__x0001__x0001__x0001__x0001__x0001_4@_x0001__x0001__x0001__x0001__x0001__x0001_=@_x0001__x0002__x0001__x0001__x0001__x0001__x0001__x0001__x0018_@_x0001__x0001__x0001__x0001__x0001_ÀR@_x0001__x0001__x0001__x0001__x0001_M@_x0001__x0001__x0001__x0001__x0001_I@_x0001__x0001__x0001__x0001__x0001_ÀR@_x0001__x0001__x0001__x0001__x0001__x0001_1@_x0001__x0001__x0001__x0001__x0001_ÀR@_x0001__x0001__x0001__x0001__x0001_ÀR@_x0001__x0001__x0001__x0001__x0001_H@_x0001__x0001__x0001__x0001__x0001_@@_x0001__x0001__x0001__x0001__x0001__x0001_4@_x0001__x0001__x0001__x0001__x0001_ÀR@_x0001__x0001__x0001__x0001__x0001__x0001_?@_x0001__x0001__x0001__x0001__x0001_C@_x0001__x0001__x0001__x0001__x0001__x0001_6@_x0001__x0001__x0001__x0001__x0001__x0001_;@_x0001__x0001__x0001__x0001__x0001__x0001_6@_x0001__x0001__x0001__x0001__x0001__x0001_?@_x0001__x0001__x0001__x0001__x0001_ÀR@_x0001__x0001__x0001__x0001__x0001__x0001_6@_x0001__x0001__x0001__x0001__x0001__x0001_0@_x0001__x0001__x0001__x0001__x0001_ÀR@_x0001__x0001__x0001__x0001__x0001_ÀR@_x0001__x0001__x0001__x0001__x0001_ÀR@_x0001__x0001__x0001__x0001__x0001_ÀR@_x0001__x0001__x0001__x0001__x0001__x0001_D@_x0001__x0001__x0001__x0001__x0001_ÀR@_x0001__x0001__x0001__x0001__x0001__x0001_2@_x0001__x0001__x0001__x0001__x0001_ÀR@_x0001__x0001__x0001__x0001__x0001_ÀR@_x0001__x0001__x0001__x0001__x0001__x0001_(@_x0001__x0001__x0001__x0001__x0001__x0002__x0001__x0001_*@_x0001__x0001__x0001__x0001__x0001_E@_x0001__x0001__x0001__x0001__x0001_@@_x0001__x0001__x0001__x0001__x0001__x0001_(@_x0001__x0001__x0001__x0001__x0001__x0001_A@_x0001__x0001__x0001__x0001__x0001_ÀR@_x0001__x0001__x0001__x0001__x0001__x0001_D@_x0001__x0001__x0001__x0001__x0001_@@_x0001__x0001__x0001__x0001__x0001__x0001__x0010_@_x0001__x0001__x0001__x0001__x0001__x0001_6@_x0001__x0001__x0001__x0001__x0001__x0001_=@_x0001__x0001__x0001__x0001__x0001_N@_x0001__x0001__x0001__x0001__x0001_ÀR@_x0001__x0001__x0001__x0001__x0001__x0001_P@_x0001__x0001__x0001__x0001__x0001__x0001_1@_x0001__x0001__x0001__x0001__x0001__x0001_G@_x0001__x0001__x0001__x0001__x0001__x0001_M@_x0001__x0001__x0001__x0001__x0001_I@_x0001__x0001__x0001__x0001__x0001__x0001_"@_x0001__x0001__x0001__x0001__x0001__x0001_G@_x0001__x0001__x0001__x0001__x0001_ÀR@_x0001__x0001__x0001__x0001__x0001__x0001_2@_x0001__x0001__x0001__x0001__x0001_ÀR@_x0001__x0001__x0001__x0001__x0001_ÀR@_x0001__x0001__x0001__x0001__x0001__x0001_N@_x0001__x0001__x0001__x0001__x0001_D@_x0001__x0001__x0001__x0001__x0001_B@_x0001__x0001__x0001__x0001__x0001__x0001_8@_x0001__x0001__x0001__x0001__x0001__x0001_3@_x0001__x0001__x0001__x0001__x0001__x0001_*@_x0001__x0001__x0001__x0001__x0001_H@_x0001__x0001__x0001__x0001__x0001__x0001_2@_x0001__x0002__x0001__x0001__x0001__x0001__x0001__x0001_2@_x0001__x0001__x0001__x0001__x0001_ÀR@_x0001__x0001__x0001__x0001__x0001_ÀR@_x0001__x0001__x0001__x0001__x0001__x0001__x001C_@_x0001__x0001__x0001__x0001__x0001__x0001_?@_x0001__x0001__x0001__x0001__x0001__x0001_;@_x0001__x0001__x0001__x0001__x0001_ÀR@_x0001__x0001__x0001__x0001__x0001_@@_x0001__x0001__x0001__x0001__x0001__x0001_8@_x0001__x0001__x0001__x0001__x0001__x0001_2@_x0001__x0001__x0001__x0001__x0001_ÀR@_x0001__x0001__x0001__x0001__x0001_K@_x0001__x0001__x0001__x0001__x0001__x0001_?@_x0001__x0001__x0001__x0001__x0001_ÀR@_x0001__x0001__x0001__x0001__x0001_ÀR@_x0001__x0001__x0001__x0001__x0001_ÀR@_x0001__x0001__x0001__x0001__x0001__x0001__x001C_@_x0001__x0001__x0001__x0001__x0001_K@_x0001__x0001__x0001__x0001__x0001__x0001_;@_x0001__x0001__x0001__x0001__x0001__x0001_0@_x0001__x0001__x0001__x0001__x0001_ÀR@_x0001__x0001__x0001__x0001__x0001_ÀR@_x0001__x0001__x0001__x0001__x0001_ÀR@_x0001__x0001__x0001__x0001__x0001__x0001_&amp;@_x0001__x0001__x0001__x0001__x0001_K@_x0001__x0001__x0001__x0001__x0001_F@_x0001__x0001__x0001__x0001__x0001_ÀR@_x0001__x0001__x0001__x0001__x0001__x0001_6@_x0001__x0001__x0001__x0001__x0001__x0001_ @_x0001__x0001__x0001__x0001__x0001__x0001_M@_x0001__x0001__x0001__x0001__x0001__x0001__x0018_@_x0001__x0001__x0001__x0001__x0001__x0002__x0001__x0001_?@_x0001__x0001__x0001__x0001__x0001_ÀR@_x0001__x0001__x0001__x0001__x0001__x0001_0@_x0001__x0001__x0001__x0001__x0001_ÀR@_x0001__x0001__x0001__x0001__x0001__x0001_6@_x0001__x0001__x0001__x0001__x0001_ÀR@_x0001__x0001__x0001__x0001__x0001__x0001_I@_x0001__x0001__x0001__x0001__x0001__x0001_&gt;@_x0001__x0001__x0001__x0001__x0001_ÀR@_x0001__x0001__x0001__x0001__x0001_ÀR@_x0001__x0001__x0001__x0001__x0001_C@_x0001__x0001__x0001__x0001__x0001__x0001_:@_x0001__x0001__x0001__x0001__x0001_ÀR@_x0001__x0001__x0001__x0001__x0001_ÀR@_x0001__x0001__x0001__x0001__x0001__x0001__x0010_@_x0001__x0001__x0001__x0001__x0001__x0001_;@_x0001__x0001__x0001__x0001__x0001__x0001_5@_x0001__x0001__x0001__x0001__x0001__x0001_1@_x0001__x0001__x0001__x0001__x0001_ÀR@_x0001__x0001__x0001__x0001__x0001_ÀR@_x0001__x0001__x0001__x0001__x0001_ÀR@_x0001__x0001__x0001__x0001__x0001__x0001_?@_x0001__x0001__x0001__x0001__x0001__x0001__x0018_@_x0001__x0001__x0001__x0001__x0001__x0001_&lt;@_x0001__x0001__x0001__x0001__x0001_ÀR@_x0001__x0001__x0001__x0001__x0001__x0001_6@_x0001__x0001__x0001__x0001__x0001_ÀR@_x0001__x0001__x0001__x0001__x0001_M@_x0001__x0001__x0001__x0001__x0001_ÀR@_x0001__x0001__x0001__x0001__x0001_ÀR@_x0001__x0001__x0001__x0001__x0001__x0001_*@_x0001__x0001__x0001__x0001__x0001__x0001_0@_x0001__x0002__x0001__x0001__x0001__x0001__x0001__x0001_(@_x0001__x0001__x0001__x0001__x0001__x0001_,@_x0001__x0001__x0001__x0001__x0001_ÀR@_x0001__x0001__x0001__x0001__x0001__x0001__x0018_@_x0001__x0001__x0001__x0001__x0001_ÀR@_x0001__x0001__x0001__x0001__x0001_@Q@_x0001__x0001__x0001__x0001__x0001_B@_x0001__x0001__x0001__x0001__x0001_ÀR@_x0001__x0001__x0001__x0001__x0001__x0001_,@_x0001__x0001__x0001__x0001__x0001_ÀR@_x0001__x0001__x0001__x0001__x0001__x0001_"@_x0001__x0001__x0001__x0001__x0001_ÀR@_x0001__x0001__x0001__x0001__x0001_K@_x0001__x0001__x0001__x0001__x0001__x0001_ @_x0001__x0001__x0001__x0001__x0001__x0001_,@_x0001__x0001__x0001__x0001__x0001__x0001_&lt;@_x0001__x0001__x0001__x0001__x0001_G@_x0001__x0001__x0001__x0001__x0001__x0001_ @_x0001__x0001__x0001__x0001__x0001__x0001_&lt;@_x0001__x0001__x0001__x0001__x0001__x0001_&amp;@_x0001__x0001__x0001__x0001__x0001_ÀR@_x0001__x0001__x0001__x0001__x0001__x0001_(@_x0001__x0001__x0001__x0001__x0001__x0001_D@_x0001__x0001__x0001__x0001__x0001__x0001_5@_x0001__x0001__x0001__x0001__x0001__x0001_1@_x0001__x0001__x0001__x0001__x0001_P@_x0001__x0001__x0001__x0001__x0001__x0001_2@_x0001__x0001__x0001__x0001__x0001_O@_x0001__x0001__x0001__x0001__x0001_O@_x0001__x0001__x0001__x0001__x0001_ÀR@_x0001__x0001__x0001__x0001__x0001__x0001_7@_x0001__x0001__x0001__x0001__x0001__x0002__x0001__x0001_:@_x0001__x0001__x0001__x0001__x0001__x0001_ @_x0001__x0001__x0001__x0001__x0001__x0001_D@_x0001__x0001__x0001__x0001__x0001__x0001_M@_x0001__x0001__x0001__x0001__x0001_O@_x0001__x0001__x0001__x0001__x0001__x0001_C@_x0001__x0001__x0001__x0001__x0001_ÀR@_x0001__x0001__x0001__x0001__x0001_H@_x0001__x0001__x0001__x0001__x0001__x0001_N@_x0001__x0001__x0001__x0001__x0001__x0001_&lt;@_x0001__x0001__x0001__x0001__x0001__x0001_3@_x0001__x0001__x0001__x0001__x0001_ÀR@_x0001__x0001__x0001__x0001__x0001_ÀR@_x0001__x0001__x0001__x0001__x0001__x0001_4@_x0001__x0001__x0001__x0001__x0001__x0001_0@_x0001__x0001__x0001__x0001__x0001_ÀR@_x0001__x0001__x0001__x0001__x0001__x0001_5@_x0001__x0001__x0001__x0001__x0001__x0001_2@_x0001__x0001__x0001__x0001__x0001_ÀR@_x0001__x0001__x0001__x0001__x0001__x0001_5@_x0001__x0001__x0001__x0001__x0001__x0001_7@_x0001__x0001__x0001__x0001__x0001__x0001_A@_x0001__x0001__x0001__x0001__x0001_ÀR@_x0001__x0001__x0001__x0001__x0001__x0001_2@_x0001__x0001__x0001__x0001__x0001__x0001_,@_x0001__x0001__x0001__x0001__x0001__x0001__x001C_@_x0001__x0001__x0001__x0001__x0001__x0001_J@_x0001__x0001__x0001__x0001__x0001__x0001_&amp;@_x0001__x0001__x0001__x0001__x0001__x0001_9@_x0001__x0001__x0001__x0001__x0001_R@_x0001__x0001__x0001__x0001__x0001__x0001_4@_x0001__x0001__x0001__x0001__x0001__x0001_&amp;@_x0001__x0002__x0001__x0001__x0001__x0001__x0001_ÀR@_x0001__x0001__x0001__x0001__x0001_H@_x0001__x0001__x0001__x0001__x0001__x0001_7@_x0001__x0001__x0001__x0001__x0001_ÀR@_x0001__x0001__x0001__x0001__x0001__x0001_7@_x0001__x0001__x0001__x0001__x0001__x0001_0@_x0001__x0001__x0001__x0001__x0001_ÀR@_x0001__x0001__x0001__x0001__x0001_ÀR@_x0001__x0001__x0001__x0001__x0001_B@_x0001__x0001__x0001__x0001__x0001_ÀR@_x0001__x0001__x0001__x0001__x0001__x0001_3@_x0001__x0001__x0001__x0001__x0001__x0001_*@_x0001__x0001__x0001__x0001__x0001__x0001__x001C_@_x0001__x0001__x0001__x0001__x0001__x0001_&amp;@_x0001__x0001__x0001__x0001__x0001__x0001_8@_x0001__x0001__x0001__x0001__x0001__x0001_3@_x0001__x0001__x0001__x0001__x0001_@@_x0001__x0001__x0001__x0001__x0001__x0001_&lt;@_x0001__x0001__x0001__x0001__x0001_ÀR@_x0001__x0001__x0001__x0001__x0001__x0001_?@_x0001__x0001__x0001__x0001__x0001__x0001_4@_x0001__x0001__x0001__x0001__x0001__x0001_O@_x0001__x0001__x0001__x0001__x0001_ÀR@_x0001__x0001__x0001__x0001__x0001_ÀR@_x0001__x0001__x0001__x0001__x0001__x0001__x0010_@_x0001__x0001__x0001__x0001__x0001__x0001_(@_x0001__x0001__x0001__x0001__x0001_ÀR@_x0001__x0001__x0001__x0001__x0001_ÀR@_x0001__x0001__x0001__x0001__x0001_ÀR@_x0001__x0001__x0001__x0001__x0001__x0001_2@_x0001__x0001__x0001__x0001__x0001__x0001_$@_x0001__x0001__x0001__x0001__x0001__x0002__x0001_ÀR@_x0001__x0001__x0001__x0001__x0001_ÀR@_x0001__x0001__x0001__x0001__x0001__x0001_.@_x0001__x0001__x0001__x0001__x0001__x0001__x0014_@_x0001__x0001__x0001__x0001__x0001__x0001_"@_x0001__x0001__x0001__x0001__x0001__x0001_7@_x0001__x0001__x0001__x0001__x0001__x0001_5@_x0001__x0001__x0001__x0001__x0001__x0001_0@_x0001__x0001__x0001__x0001__x0001__x0001_&amp;@_x0001__x0001__x0001__x0001__x0001__x0001_3@_x0001__x0001__x0001__x0001__x0001__x0001_@@_x0001__x0001__x0001__x0001__x0001__x0001_5@_x0001__x0001__x0001__x0001__x0001__x0001_*@_x0001__x0001__x0001__x0001__x0001__x0001_5@_x0001__x0001__x0001__x0001__x0001__x0001_O@_x0001__x0001__x0001__x0001__x0001__x0001_2@_x0001__x0001__x0001__x0001__x0001__x0001_E@_x0001__x0001__x0001__x0001__x0001__x0001_,@_x0001__x0001__x0001__x0001__x0001_ÀR@_x0001__x0001__x0001__x0001__x0001_@@_x0001__x0001__x0001__x0001__x0001__x0001_*@_x0001__x0001__x0001__x0001__x0001_ÀR@_x0001__x0001__x0001__x0001__x0001__x0001_=@_x0001__x0001__x0001__x0001__x0001__x0001_&amp;@_x0001__x0001__x0001__x0001__x0001_ÀR@_x0001__x0001__x0001__x0001__x0001__x0001_"@_x0001__x0001__x0001__x0001__x0001__x0001_&lt;@_x0001__x0001__x0001__x0001__x0001__x0001__x0018_@_x0001__x0001__x0001__x0001__x0001_E@_x0001__x0001__x0001__x0001__x0001__x0001_H@_x0001__x0001__x0001__x0001__x0001__x0001_,@_x0001__x0001__x0001__x0001__x0001__x0001_0@_x0001__x0002__x0001__x0001__x0001__x0001__x0001__x0001_&amp;@_x0001__x0001__x0001__x0001__x0001__x0001_E@_x0001__x0001__x0001__x0001__x0001__x0001_(@_x0001__x0001__x0001__x0001__x0001__x0001_0@_x0001__x0001__x0001__x0001__x0001__x0001_4@_x0001__x0001__x0001__x0001__x0001_ÀR@_x0001__x0001__x0001__x0001__x0001_ÀR@_x0001__x0001__x0001__x0001__x0001__x0001_&amp;@_x0001__x0001__x0001__x0001__x0001_ÀR@_x0001__x0001__x0001__x0001__x0001__x0001_8@_x0001__x0001__x0001__x0001__x0001__x0001_1@_x0001__x0001__x0001__x0001__x0001_ÀR@_x0001__x0001__x0001__x0001__x0001_K@_x0001__x0001__x0001__x0001__x0001_ÀR@_x0001__x0001__x0001__x0001__x0001__x0001_,@_x0001__x0001__x0001__x0001__x0001__x0001_:@_x0001__x0001__x0001__x0001__x0001__x0001__x001C_@_x0001__x0001__x0001__x0001__x0001__x0001_*@_x0001__x0001__x0001__x0001__x0001_ÀR@_x0001__x0001__x0001__x0001__x0001__x0001_2@_x0001__x0001__x0001__x0001__x0001__x0001_"@_x0001__x0001__x0001__x0001__x0001__x0001_2@_x0001__x0001__x0001__x0001__x0001__x0001_C@_x0001__x0001__x0001__x0001__x0001__x0001_E@_x0001__x0001__x0001__x0001__x0001__x0001_4@_x0001__x0001__x0001__x0001__x0001__x0001_8@_x0001__x0001__x0001__x0001__x0001__x0001_@@_x0001__x0001__x0001__x0001__x0001__x0001_.@_x0001__x0001__x0001__x0001__x0001__x0001_@@_x0001__x0001__x0001__x0001__x0001_ÀR@_x0001__x0001__x0001__x0001__x0001__x0001_8@_x0001__x0001__x0001__x0001__x0001__x0002__x0001_ÀR@_x0001__x0001__x0001__x0001__x0001__x0001_"@_x0001__x0001__x0001__x0001__x0001_ÀR@_x0001__x0001__x0001__x0001__x0001__x0001_8@_x0001__x0001__x0001__x0001__x0001_E@_x0001__x0001__x0001__x0001__x0001__x0001_N@_x0001__x0001__x0001__x0001__x0001__x0001_;@_x0001__x0001__x0001__x0001__x0001_ÀR@_x0001__x0001__x0001__x0001__x0001_I@_x0001__x0001__x0001__x0001__x0001__x0001_9@_x0001__x0001__x0001__x0001__x0001__x0001_?@_x0001__x0001__x0001__x0001__x0001__x0001_0@_x0001__x0001__x0001__x0001__x0001__x0001_"@_x0001__x0001__x0001__x0001__x0001__x0001_4@_x0001__x0001__x0001__x0001__x0001__x0001_"@_x0001__x0001__x0001__x0001__x0001__x0001_*@_x0001__x0001__x0001__x0001__x0001__x0001__x0018_@_x0001__x0001__x0001__x0001__x0001_ÀR@_x0001__x0001__x0001__x0001__x0001_ÀR@_x0001__x0001__x0001__x0001__x0001__x0001_*@_x0001__x0001__x0001__x0001__x0001_ÀR@_x0001__x0001__x0001__x0001__x0001__x0001_F@_x0001__x0001__x0001__x0001__x0001_ÀR@_x0001__x0001__x0001__x0001__x0001__x0001_ @_x0001__x0001__x0001__x0001__x0001_ÀR@_x0001__x0001__x0001__x0001__x0001_ÀR@_x0001__x0001__x0001__x0001__x0001__x0001__x0018_@_x0001__x0001__x0001__x0001__x0001__x0001_*@_x0001__x0001__x0001__x0001__x0001__x0001_I@_x0001__x0001__x0001__x0001__x0001_P@_x0001__x0001__x0001__x0001__x0001__x0001_4@_x0001__x0001__x0001__x0001__x0001__x0001_"@_x0001__x0002__x0001__x0001__x0001__x0001__x0001__x0001__x0010_@_x0001__x0001__x0001__x0001__x0001_ÀR@_x0001__x0001__x0001__x0001__x0001_ÀR@_x0001__x0001__x0001__x0001__x0001_ÀR@_x0001__x0001__x0001__x0001__x0001_H@_x0001__x0001__x0001__x0001__x0001__x0001_3@_x0001__x0001__x0001__x0001__x0001_ÀR@_x0001__x0001__x0001__x0001__x0001_ÀR@_x0001__x0001__x0001__x0001__x0001_ÀR@_x0001__x0001__x0001__x0001__x0001__x0001_;@_x0001__x0001__x0001__x0001__x0001__x0001_9@_x0001__x0001__x0001__x0001__x0001__x0001__x0018_@_x0001__x0001__x0001__x0001__x0001_O@_x0001__x0001__x0001__x0001__x0001_E@_x0001__x0001__x0001__x0001__x0001__x0001_0@_x0001__x0001__x0001__x0001__x0001_ÀR@_x0001__x0001__x0001__x0001__x0001__x0001__x0010_@_x0001__x0001__x0001__x0001__x0001__x0001_1@_x0001__x0001__x0001__x0001__x0001__x0001_8@_x0001__x0001__x0001__x0001__x0001__x0001_*@_x0001__x0001__x0001__x0001__x0001__x0001_2@_x0001__x0001__x0001__x0001__x0001_ÀR@_x0001__x0001__x0001__x0001__x0001_ÀR@_x0001__x0001__x0001__x0001__x0001_N@_x0001__x0001__x0001__x0001__x0001__x0001_@@_x0001__x0001__x0001__x0001__x0001__x0001_ @_x0001__x0001__x0001__x0001__x0001__x0001_0@_x0001__x0001__x0001__x0001__x0001__x0001_7@_x0001__x0001__x0001__x0001__x0001__x0001_9@_x0001__x0001__x0001__x0001__x0001_@R@_x0001__x0001__x0001__x0001__x0001_ÀR@_x0001__x0001__x0001__x0001__x0001__x0002__x0001__x0001_@@_x0001__x0001__x0001__x0001__x0001_ÀR@_x0001__x0001__x0001__x0001__x0001__x0001_2@_x0001__x0001__x0001__x0001__x0001__x0001_$@_x0001__x0001__x0001__x0001__x0001__x0001_&amp;@_x0001__x0001__x0001__x0001__x0001_ÀR@_x0001__x0001__x0001__x0001__x0001_ÀR@_x0001__x0001__x0001__x0001__x0001__x0001_5@_x0001__x0001__x0001__x0001__x0001_ÀR@_x0001__x0001__x0001__x0001__x0001__x0001_"@_x0001__x0001__x0001__x0001__x0001__x0001_7@_x0001__x0001__x0001__x0001__x0001_ÀR@_x0001__x0001__x0001__x0001__x0001__x0001_Q@_x0001__x0001__x0001__x0001__x0001_ÀR@_x0001__x0001__x0001__x0001__x0001__x0001_D@_x0001__x0001__x0001__x0001__x0001_ÀR@_x0001__x0001__x0001__x0001__x0001_ÀR@_x0001__x0001__x0001__x0001__x0001__x0001_A@_x0001__x0001__x0001__x0001__x0001__x0001_0@_x0001__x0001__x0001__x0001__x0001_O@_x0001__x0001__x0001__x0001__x0001_ÀR@_x0001__x0001__x0001__x0001__x0001_ÀR@_x0001__x0001__x0001__x0001__x0001__x0001_,@_x0001__x0001__x0001__x0001__x0001__x0001_2@_x0001__x0001__x0001__x0001__x0001__x0001_,@_x0001__x0001__x0001__x0001__x0001_ÀR@_x0001__x0001__x0001__x0001__x0001__x0001_$@_x0001__x0001__x0001__x0001__x0001__x0001_A@_x0001__x0001__x0001__x0001__x0001_ÀR@_x0001__x0001__x0001__x0001__x0001_ÀR@_x0001__x0001__x0001__x0001__x0001__x0001_0@_x0001__x0001__x0001__x0001__x0001__x0001__x001C_@_x0001__x0002__x0001__x0001__x0001__x0001__x0001__x0001_C@_x0001__x0001__x0001__x0001__x0001_ÀR@_x0001__x0001__x0001__x0001__x0001__x0001_:@_x0001__x0001__x0001__x0001__x0001_E@_x0001__x0001__x0001__x0001__x0001__x0001_9@_x0001__x0001__x0001__x0001__x0001__x0001_Q@_x0001__x0001__x0001__x0001__x0001__x0001_1@_x0001__x0001__x0001__x0001__x0001_ÀR@_x0001__x0001__x0001__x0001__x0001__x0001_4@_x0001__x0001__x0001__x0001__x0001_@@_x0001__x0001__x0001__x0001__x0001_ÀR@_x0001__x0001__x0001__x0001__x0001_N@_x0001__x0001__x0001__x0001__x0001_I@_x0001__x0001__x0001__x0001__x0001_M@_x0001__x0001__x0001__x0001__x0001__x0001_2@_x0001__x0001__x0001__x0001__x0001__x0001_*@_x0001__x0001__x0001__x0001__x0001__x0001_2@_x0001__x0001__x0001__x0001__x0001_ÀR@_x0001__x0001__x0001__x0001__x0001__x0001_0@_x0001__x0001__x0001__x0001__x0001__x0001_6@_x0001__x0001__x0001__x0001__x0001__x0001_?@_x0001__x0001__x0001__x0001__x0001__x0001_ @_x0001__x0001__x0001__x0001__x0001_ÀR@_x0001__x0001__x0001__x0001__x0001_ÀR@_x0001__x0001__x0001__x0001__x0001_ÀR@_x0001__x0001__x0001__x0001__x0001__x0001_P@_x0001__x0001__x0001__x0001__x0001_ÀR@_x0001__x0001__x0001__x0001__x0001__x0001__x0018_@_x0001__x0001__x0001__x0001__x0001_ÀR@_x0001__x0001__x0001__x0001__x0001__x0001_ @_x0001__x0001__x0001__x0001__x0001_ÀR@_x0001__x0001__x0001__x0001__x0001__x0002__x0001__x0001_?@_x0001__x0001__x0001__x0001__x0001_ÀR@_x0001__x0001__x0001__x0001__x0001__x0001__x001C_@_x0001__x0001__x0001__x0001__x0001_C@_x0001__x0001__x0001__x0001__x0001_ÀR@_x0001__x0001__x0001__x0001__x0001__x0001_4@_x0001__x0001__x0001__x0001__x0001__x0001_2@_x0001__x0001__x0001__x0001__x0001__x0001_"@_x0001__x0001__x0001__x0001__x0001__x0001_&amp;@_x0001__x0001__x0001__x0001__x0001__x0001__x001C_@_x0001__x0001__x0001__x0001__x0001__x0001_5@_x0001__x0001__x0001__x0001__x0001__x0001_3@_x0001__x0001__x0001__x0001__x0001_ÀR@_x0001__x0001__x0001__x0001__x0001__x0001_=@_x0001__x0001__x0001__x0001__x0001_ÀR@_x0001__x0001__x0001__x0001__x0001__x0001_C@_x0001__x0001__x0001__x0001__x0001__x0001_:@_x0001__x0001__x0001__x0001__x0001__x0001_&amp;@_x0001__x0001__x0001__x0001__x0001__x0001_$@_x0001__x0001__x0001__x0001__x0001__x0001_&amp;@_x0001__x0001__x0001__x0001__x0001_@@_x0001__x0001__x0001__x0001__x0001__x0001_:@_x0001__x0001__x0001__x0001__x0001_ÀR@_x0001__x0001__x0001__x0001__x0001__x0001_.@_x0001__x0001__x0001__x0001__x0001__x0001_4@_x0001__x0001__x0001__x0001__x0001_ÀR@_x0001__x0001__x0001__x0001__x0001__x0001_@@_x0001__x0001__x0001__x0001__x0001__x0001_&lt;@_x0001__x0001__x0001__x0001__x0001_ÀR@_x0001__x0001__x0001__x0001__x0001_ÀR@_x0001__x0001__x0001__x0001__x0001__x0001_,@_x0001__x0001__x0001__x0001__x0001_O@_x0001__x0002__x0001__x0001__x0001__x0001__x0001_ÀR@_x0001__x0001__x0001__x0001__x0001_ÀR@_x0001__x0001__x0001__x0001__x0001__x0001_3@_x0001__x0001__x0001__x0001__x0001__x0001__x0010_@_x0001__x0001__x0001__x0001__x0001_ÀR@_x0001__x0001__x0001__x0001__x0001__x0001_;@_x0001__x0001__x0001__x0001__x0001_ÀR@_x0001__x0001__x0001__x0001__x0001_ÀR@_x0001__x0001__x0001__x0001__x0001__x0001_4@_x0001__x0001__x0001__x0001__x0001__x0001_3@_x0001__x0001__x0001__x0001__x0001__x0001_3@_x0001__x0001__x0001__x0001__x0001_@Q@_x0001__x0001__x0001__x0001__x0001_K@_x0001__x0001__x0001__x0001__x0001_L@_x0001__x0001__x0001__x0001__x0001__x0001_&lt;@_x0001__x0001__x0001__x0001__x0001_ÀR@_x0001__x0001__x0001__x0001__x0001__x0001_*@_x0001__x0001__x0001__x0001__x0001_L@_x0001__x0001__x0001__x0001__x0001_G@_x0001__x0001__x0001__x0001__x0001__x0001__x001C_@_x0001__x0001__x0001__x0001__x0001__x0001_8@_x0001__x0001__x0001__x0001__x0001__x0001_0@_x0001__x0001__x0001__x0001__x0001__x0001__x0014_@_x0001__x0001__x0001__x0001__x0001__x0001__x0008_@_x0001__x0001__x0001__x0001__x0001__x0001_;@_x0001__x0001__x0001__x0001__x0001__x0001_3@_x0001__x0001__x0001__x0001__x0001__x0001_G@_x0001__x0001__x0001__x0001__x0001_ÀR@_x0001__x0001__x0001__x0001__x0001_ÀR@_x0001__x0001__x0001__x0001__x0001__x0001_9@_x0001__x0001__x0001__x0001__x0001__x0001_@@_x0001__x0001__x0001__x0001__x0001__x0002__x0001__x0001_F@_x0001__x0001__x0001__x0001__x0001__x0001_&lt;@_x0001__x0001__x0001__x0001__x0001_@Q@_x0001__x0001__x0001__x0001__x0001_O@_x0001__x0001__x0001__x0001__x0001_ÀR@_x0001__x0001__x0001__x0001__x0001__x0001_3@_x0001__x0001__x0001__x0001__x0001__x0001_,@_x0001__x0001__x0001__x0001__x0001_P@_x0001__x0001__x0001__x0001__x0001_@@_x0001__x0001__x0001__x0001__x0001__x0001_(@_x0001__x0001__x0001__x0001__x0001__x0001_9@_x0001__x0001__x0001__x0001__x0001_ÀR@_x0001__x0001__x0001__x0001__x0001__x0001_4@_x0001__x0001__x0001__x0001__x0001_ÀR@_x0001__x0001__x0001__x0001__x0001__x0001_&amp;@_x0001__x0001__x0001__x0001__x0001__x0001_5@_x0001__x0001__x0001__x0001__x0001__x0001_E@_x0001__x0001__x0001__x0001__x0001__x0001_H@_x0001__x0001__x0001__x0001__x0001__x0001_,@_x0001__x0001__x0001__x0001__x0001_ÀR@_x0001__x0001__x0001__x0001__x0001_ÀR@_x0001__x0001__x0001__x0001__x0001__x0001_(@_x0001__x0001__x0001__x0001__x0001__x0001_8@_x0001__x0001__x0001__x0001__x0001__x0001_I@_x0001__x0001__x0001__x0001__x0001__x0001_(@_x0001__x0001__x0001__x0001__x0001__x0001_5@_x0001__x0001__x0001__x0001__x0001_ÀR@_x0001__x0001__x0001__x0001__x0001__x0001_P@_x0001__x0001__x0001__x0001__x0001_@Q@_x0001__x0001__x0001__x0001__x0001__x0001_G@_x0001__x0001__x0001__x0001__x0001_ÀR@_x0001__x0001__x0001__x0001__x0001__x0001_;@_x0001__x0002__x0001__x0001__x0001__x0001__x0001__x0001_6@_x0001__x0001__x0001__x0001__x0001__x0001__x0010_@_x0001__x0001__x0001__x0001__x0001__x0001_7@_x0001__x0001__x0001__x0001__x0001__x0001_:@_x0001__x0001__x0001__x0001__x0001_I@_x0001__x0001__x0001__x0001__x0001_ÀR@_x0001__x0001__x0001__x0001__x0001__x0001_0@_x0001__x0001__x0001__x0001__x0001__x0001_=@_x0001__x0001__x0001__x0001__x0001_ÀR@_x0001__x0001__x0001__x0001__x0001__x0001_=@_x0001__x0001__x0001__x0001__x0001__x0001_ @_x0001__x0001__x0001__x0001__x0001__x0001_5@_x0001__x0001__x0001__x0001__x0001__x0001__x001C_@_x0001__x0001__x0001__x0001__x0001__x0001_&lt;@_x0001__x0001__x0001__x0001__x0001_ÀR@_x0001__x0001__x0001__x0001__x0001_ÀR@_x0001__x0001__x0001__x0001__x0001_B@_x0001__x0001__x0001__x0001__x0001_ÀR@_x0001__x0001__x0001__x0001__x0001__x0001_A@_x0001__x0001__x0001__x0001__x0001__x0001_=@_x0001__x0001__x0001__x0001__x0001__x0001__x001C_@_x0001__x0001__x0001__x0001__x0001_ÀR@_x0001__x0001__x0001__x0001__x0001__x0001_O@_x0001__x0001__x0001__x0001__x0001_ÀR@_x0001__x0001__x0001__x0001__x0001__x0001_;@_x0001__x0001__x0001__x0001__x0001__x0001_&amp;@_x0001__x0001__x0001__x0001__x0001_ÀR@_x0001__x0001__x0001__x0001__x0001__x0001_ @_x0001__x0001__x0001__x0001__x0001__x0001_(@_x0001__x0001__x0001__x0001__x0001__x0001_&amp;@_x0001__x0001__x0001__x0001__x0001__x0001_O@_x0001__x0001__x0001__x0001__x0001__x0002__x0001_ÀR@_x0001__x0001__x0001__x0001__x0001_ÀR@_x0001__x0001__x0001__x0001__x0001__x0001_8@_x0001__x0001__x0001__x0001__x0001_L@_x0001__x0001__x0001__x0001__x0001__x0001_4@_x0001__x0001__x0001__x0001__x0001_@@_x0001__x0001__x0001__x0001__x0001__x0001_"@_x0001__x0001__x0001__x0001__x0001__x0001_*@_x0001__x0001__x0001__x0001__x0001__x0001_8@_x0001__x0001__x0001__x0001__x0001_ÀR@_x0001__x0001__x0001__x0001__x0001__x0001_2@_x0001__x0001__x0001__x0001__x0001__x0001_*@_x0001__x0001__x0001__x0001__x0001__x0001_&amp;@_x0001__x0001__x0001__x0001__x0001__x0001_ @_x0001__x0001__x0001__x0001__x0001__x0001_.@_x0001__x0001__x0001__x0001__x0001__x0001_6@_x0001__x0001__x0001__x0001__x0001__x0001_(@_x0001__x0001__x0001__x0001__x0001_ÀR@_x0001__x0001__x0001__x0001__x0001__x0001_@@_x0001__x0001__x0001__x0001__x0001__x0001_=@_x0001__x0001__x0001__x0001__x0001_ÀR@_x0001__x0001__x0001__x0001__x0001_ÀR@_x0001__x0001__x0001__x0001__x0001__x0001_.@_x0001__x0001__x0001__x0001__x0001_ÀR@_x0001__x0001__x0001__x0001__x0001_ÀR@_x0001__x0001__x0001__x0001__x0001__x0001_:@_x0001__x0001__x0001__x0001__x0001_ÀR@_x0001__x0001__x0001__x0001__x0001__x0001_"@_x0001__x0001__x0001__x0001__x0001__x0001_6@_x0001__x0001__x0001__x0001__x0001__x0001_;@_x0001__x0001__x0001__x0001__x0001__x0001_7@_x0001__x0001__x0001__x0001__x0001__x0001__x0008_@_x0001__x0002__x0001__x0001__x0001__x0001__x0001__x0001_:@_x0001__x0001__x0001__x0001__x0001__x0001_2@_x0001__x0001__x0001__x0001__x0001__x0001_3@_x0001__x0001__x0001__x0001__x0001_M@_x0001__x0001__x0001__x0001__x0001__x0001_?@_x0001__x0001__x0001__x0001__x0001_ÀR@_x0001__x0001__x0001__x0001__x0001_ÀR@_x0001__x0001__x0001__x0001__x0001_ÀR@_x0001__x0001__x0001__x0001__x0001_ÀR@_x0001__x0001__x0001__x0001__x0001__x0001_@@_x0001__x0001__x0001__x0001__x0001__x0001__x001C_@_x0001__x0001__x0001__x0001__x0001__x0001_(@_x0001__x0001__x0001__x0001__x0001_B@_x0001__x0001__x0001__x0001__x0001__x0001__x0014_@_x0001__x0001__x0001__x0001__x0001_I@_x0001__x0001__x0001__x0001__x0001_D@_x0001__x0001__x0001__x0001__x0001_ÀR@_x0001__x0001__x0001__x0001__x0001__x0001__x001C_@_x0001__x0001__x0001__x0001__x0001__x0001_&lt;@_x0001__x0001__x0001__x0001__x0001__x0001_4@_x0001__x0001__x0001__x0001__x0001_ÀR@_x0001__x0001__x0001__x0001__x0001__x0001_*@_x0001__x0001__x0001__x0001__x0001_ÀR@_x0001__x0001__x0001__x0001__x0001__x0001_D@_x0001__x0001__x0001__x0001__x0001__x0001_(@_x0001__x0001__x0001__x0001__x0001__x0001_&amp;@_x0001__x0001__x0001__x0001__x0001_@Q@_x0001__x0001__x0001__x0001__x0001_ÀR@_x0001__x0001__x0001__x0001__x0001__x0001_M@_x0001__x0001__x0001__x0001__x0001__x0001_3@_x0001__x0001__x0001__x0001__x0001__x0001_"@_x0001__x0001__x0001__x0001__x0001__x0002__x0001__x0001_M@_x0001__x0001__x0001__x0001__x0001__x0001_8@_x0001__x0001__x0001__x0001__x0001_R@_x0001__x0001__x0001__x0001__x0001__x0001_(@_x0001__x0001__x0001__x0001__x0001__x0001_0@_x0001__x0001__x0001__x0001__x0001__x0001_0@_x0001__x0001__x0001__x0001__x0001__x0001_3@_x0001__x0001__x0001__x0001__x0001_ÀR@_x0001__x0001__x0001__x0001__x0001_ÀR@_x0001__x0001__x0001__x0001__x0001_ÀR@_x0001__x0001__x0001__x0001__x0001__x0001_?@_x0001__x0001__x0001__x0001__x0001_ÀR@_x0001__x0001__x0001__x0001__x0001__x0001_@@_x0001__x0001__x0001__x0001__x0001_ÀR@_x0001__x0001__x0001__x0001__x0001__x0001_&amp;@_x0001__x0001__x0001__x0001__x0001__x0001__x001C_@_x0001__x0001__x0001__x0001__x0001__x0001__x0018_@_x0001__x0001__x0001__x0001__x0001__x0001_:@_x0001__x0001__x0001__x0001__x0001__x0001_H@_x0001__x0001__x0001__x0001__x0001_ÀR@_x0001__x0001__x0001__x0001__x0001__x0001__x001C_@_x0001__x0001__x0001__x0001__x0001_ÀR@_x0001__x0001__x0001__x0001__x0001_ÀR@_x0001__x0001__x0001__x0001__x0001__x0001__x0010_@_x0001__x0001__x0001__x0001__x0001__x0001_=@_x0001__x0001__x0001__x0001__x0001__x0001_4@_x0001__x0001__x0001__x0001__x0001__x0001_"@_x0001__x0001__x0001__x0001__x0001__x0001_3@_x0001__x0001__x0001__x0001__x0001__x0001_O@_x0001__x0001__x0001__x0001__x0001_ÀR@_x0001__x0001__x0001__x0001__x0001__x0001_"@_x0001__x0001__x0001__x0001__x0001__x0001_.@_x0001__x0002__x0001__x0001__x0001__x0001__x0001_ÀR@_x0001__x0001__x0001__x0001__x0001_ÀR@_x0001__x0001__x0001__x0001__x0001_D@_x0001__x0001__x0001__x0001__x0001_E@_x0001__x0001__x0001__x0001__x0001_ÀR@_x0001__x0001__x0001__x0001__x0001_ÀR@_x0001__x0001__x0001__x0001__x0001__x0001_0@_x0001__x0001__x0001__x0001__x0001_ÀR@_x0001__x0001__x0001__x0001__x0001__x0001__x0014_@_x0001__x0001__x0001__x0001__x0001__x0001_5@_x0001__x0001__x0001__x0001__x0001__x0001_O@_x0001__x0001__x0001__x0001__x0001__x0001_Q@_x0001__x0001__x0001__x0001__x0001_ÀR@_x0001__x0001__x0001__x0001__x0001__x0001_7@_x0001__x0001__x0001__x0001__x0001_M@_x0001__x0001__x0001__x0001__x0001__x0001_&amp;@_x0001__x0001__x0001__x0001__x0001__x0001_0@_x0001__x0001__x0001__x0001__x0001__x0001_,@_x0001__x0001__x0001__x0001__x0001__x0001__x0008_@_x0001__x0001__x0001__x0001__x0001_ÀR@_x0001__x0001__x0001__x0001__x0001_ÀR@_x0001__x0001__x0001__x0001__x0001__x0001_6@_x0001__x0001__x0001__x0001__x0001__x0001_*@_x0001__x0001__x0001__x0001__x0001__x0001_7@_x0001__x0001__x0001__x0001__x0001_G@_x0001__x0001__x0001__x0001__x0001_ÀR@_x0001__x0001__x0001__x0001__x0001__x0001__x001C_@_x0001__x0001__x0001__x0001__x0001_ÀR@_x0001__x0001__x0001__x0001__x0001_ÀR@_x0001__x0001__x0001__x0001__x0001__x0001_K@_x0001__x0001__x0001__x0001__x0001__x0001__x001C_@_x0001__x0001__x0001__x0001__x0001__x0002__x0001__x0001__x001C_@_x0001__x0001__x0001__x0001__x0001_ÀR@_x0001__x0001__x0001__x0001__x0001_F@_x0001__x0001__x0001__x0001__x0001__x0001_=@_x0001__x0001__x0001__x0001__x0001__x0001_ @_x0001__x0001__x0001__x0001__x0001__x0001_"@_x0001__x0001__x0001__x0001__x0001_ÀR@_x0001__x0001__x0001__x0001__x0001_ÀR@_x0001__x0001__x0001__x0001__x0001__x0001_$@_x0001__x0001__x0001__x0001__x0001__x0001_?@_x0001__x0001__x0001__x0001__x0001_ÀR@_x0001__x0001__x0001__x0001__x0001_ÀR@_x0001__x0001__x0001__x0001__x0001__x0001_@@_x0001__x0001__x0001__x0001__x0001__x0001_6@_x0001__x0001__x0001__x0001__x0001_I@_x0001__x0001__x0001__x0001__x0001__x0001_&amp;@_x0001__x0001__x0001__x0001__x0001__x0001_,@_x0001__x0001__x0001__x0001__x0001_ÀR@_x0001__x0001__x0001__x0001__x0001_F@_x0001__x0001__x0001__x0001__x0001_F@_x0001__x0001__x0001__x0001__x0001__x0001_5@_x0001__x0001__x0001__x0001__x0001__x0001_&amp;@_x0001__x0001__x0001__x0001__x0001_G@_x0001__x0001__x0001__x0001__x0001_ÀR@_x0001__x0001__x0001__x0001__x0001__x0001_G@_x0001__x0001__x0001__x0001__x0001_ÀR@_x0001__x0001__x0001__x0001__x0001__x0001_;@_x0001__x0001__x0001__x0001__x0001_ÀR@_x0001__x0001__x0001__x0001__x0001_O@_x0001__x0001__x0001__x0001__x0001_ÀR@_x0001__x0001__x0001__x0001__x0001__x0001_&amp;@_x0001__x0001__x0001__x0001__x0001__x0001_5@_x0001__x0002__x0001__x0001__x0001__x0001__x0001_ÀR@_x0001__x0001__x0001__x0001__x0001__x0001_:@_x0001__x0001__x0001__x0001__x0001_@Q@_x0001__x0001__x0001__x0001__x0001_ÀR@_x0001__x0001__x0001__x0001__x0001__x0001_$@_x0001__x0001__x0001__x0001__x0001__x0001_3@_x0001__x0001__x0001__x0001__x0001__x0001_@@_x0001__x0001__x0001__x0001__x0001_ÀR@_x0001__x0001__x0001__x0001__x0001__x0001__x0018_@_x0001__x0001__x0001__x0001__x0001__x0001_5@_x0001__x0001__x0001__x0001__x0001_ÀR@_x0001__x0001__x0001__x0001__x0001__x0001_=@_x0001__x0001__x0001__x0001__x0001__x0001_3@_x0001__x0001__x0001__x0001__x0001__x0001_,@_x0001__x0001__x0001__x0001__x0001__x0001_"@_x0001__x0001__x0001__x0001__x0001_ÀR@_x0001__x0001__x0001__x0001__x0001_ÀR@_x0001__x0001__x0001__x0001__x0001_ÀR@_x0001__x0001__x0001__x0001__x0001__x0001_*@_x0001__x0001__x0001__x0001__x0001__x0001_=@_x0001__x0001__x0001__x0001__x0001__x0001_5@_x0001__x0001__x0001__x0001__x0001_ÀR@_x0001__x0001__x0001__x0001__x0001__x0001_*@_x0001__x0001__x0001__x0001__x0001__x0001_$@_x0001__x0001__x0001__x0001__x0001__x0001_9@_x0001__x0001__x0001__x0001__x0001_D@_x0001__x0001__x0001__x0001__x0001_ÀR@_x0001__x0001__x0001__x0001__x0001_ÀR@_x0001__x0001__x0001__x0001__x0001_ÀR@_x0001__x0001__x0001__x0001__x0001__x0001_,@_x0001__x0001__x0001__x0001__x0001_ÀR@_x0001__x0001__x0001__x0001__x0001__x0002__x0001__x0001_$@_x0001__x0001__x0001__x0001__x0001__x0001__x0018_@_x0001__x0001__x0001__x0001__x0001__x0001_5@_x0001__x0001__x0001__x0001__x0001_K@_x0001__x0001__x0001__x0001__x0001__x0001__x001C_@_x0001__x0001__x0001__x0001__x0001__x0001_C@_x0001__x0001__x0001__x0001__x0001_ÀR@_x0001__x0001__x0001__x0001__x0001__x0001_;@_x0001__x0001__x0001__x0001__x0001__x0001_&lt;@_x0001__x0001__x0001__x0001__x0001__x0001_5@_x0001__x0001__x0001__x0001__x0001_I@_x0001__x0001__x0001__x0001__x0001__x0001_7@_x0001__x0001__x0001__x0001__x0001__x0001_:@_x0001__x0001__x0001__x0001__x0001__x0001_ @_x0001__x0001__x0001__x0001__x0001__x0001_&lt;@_x0001__x0001__x0001__x0001__x0001_@@_x0001__x0001__x0001__x0001__x0001__x0001__x001C_@_x0001__x0001__x0001__x0001__x0001__x0001_L@_x0001__x0001__x0001__x0001__x0001__x0001_"@_x0001__x0001__x0001__x0001__x0001_ÀR@_x0001__x0001__x0001__x0001__x0001_B@_x0001__x0001__x0001__x0001__x0001__x0001_9@_x0001__x0001__x0001__x0001__x0001__x0001_1@_x0001__x0001__x0001__x0001__x0001__x0001_N@_x0001__x0001__x0001__x0001__x0001__x0001_$@_x0001__x0001__x0001__x0001__x0001_B@_x0001__x0001__x0001__x0001__x0001_ÀR@_x0001__x0001__x0001__x0001__x0001_D@_x0001__x0001__x0001__x0001__x0001_J@_x0001__x0001__x0001__x0001__x0001__x0001_(@_x0001__x0001__x0001__x0001__x0001_ÀR@_x0001__x0001__x0001__x0001__x0001_@@_x0001__x0002__x0001__x0001__x0001__x0001__x0001__x0001_C@_x0001__x0001__x0001__x0001__x0001_ÀR@_x0001__x0001__x0001__x0001__x0001__x0001__x001C_@_x0001__x0001__x0001__x0001__x0001__x0001_G@_x0001__x0001__x0001__x0001__x0001_ÀR@_x0001__x0001__x0001__x0001__x0001__x0001_.@_x0001__x0001__x0001__x0001__x0001_ÀR@_x0001__x0001__x0001__x0001__x0001_ÀR@_x0001__x0001__x0001__x0001__x0001__x0001_Q@_x0001__x0001__x0001__x0001__x0001__x0001__x0014_@_x0001__x0001__x0001__x0001__x0001__x0001__x0010_@_x0001__x0001__x0001__x0001__x0001__x0001_;@_x0001__x0001__x0001__x0001__x0001__x0001_8@_x0001__x0001__x0001__x0001__x0001__x0001_0@_x0001__x0001__x0001__x0001__x0001_ÀR@_x0001__x0001__x0001__x0001__x0001__x0001_1@_x0001__x0001__x0001__x0001__x0001_E@_x0001__x0001__x0001__x0001__x0001__x0001_2@_x0001__x0001__x0001__x0001__x0001__x0001_&amp;@_x0001__x0001__x0001__x0001__x0001__x0001_4@_x0001__x0001__x0001__x0001__x0001_ÀR@_x0001__x0001__x0001__x0001__x0001_ÀR@_x0001__x0001__x0001__x0001__x0001_ÀR@_x0001__x0001__x0001__x0001__x0001__x0001_3@_x0001__x0001__x0001__x0001__x0001__x0001__x0010_@_x0001__x0001__x0001__x0001__x0001_ÀR@_x0001__x0001__x0001__x0001__x0001__x0001_3@_x0001__x0001__x0001__x0001__x0001_ÀR@_x0001__x0001__x0001__x0001__x0001_ÀR@_x0001__x0001__x0001__x0001__x0001_I@_x0001__x0001__x0001__x0001__x0001__x0001_I@_x0001__x0001__x0001__x0001__x0001__x0002__x0001__x0001_,@_x0001__x0001__x0001__x0001__x0001_ÀR@_x0001__x0001__x0001__x0001__x0001_ÀR@_x0001__x0001__x0001__x0001__x0001_ÀR@_x0001__x0001__x0001__x0001__x0001__x0001__x0018_@_x0001__x0001__x0001__x0001__x0001_ÀR@_x0001__x0001__x0001__x0001__x0001_ÀR@_x0001__x0001__x0001__x0001__x0001__x0001_,@_x0001__x0001__x0001__x0001__x0001__x0001_G@_x0001__x0001__x0001__x0001__x0001_ÀR@_x0001__x0001__x0001__x0001__x0001_J@_x0001__x0001__x0001__x0001__x0001__x0001_5@_x0001__x0001__x0001__x0001__x0001_ÀR@_x0001__x0001__x0001__x0001__x0001_ÀR@_x0001__x0001__x0001__x0001__x0001__x0001_C@_x0001__x0001__x0001__x0001__x0001_ÀR@_x0001__x0001__x0001__x0001__x0001__x0001_8@_x0001__x0001__x0001__x0001__x0001_O@_x0001__x0001__x0001__x0001__x0001_ÀR@_x0001__x0001__x0001__x0001__x0001_ÀR@_x0001__x0001__x0001__x0001__x0001__x0001__x0010_@_x0001__x0001__x0001__x0001__x0001__x0001_ @_x0001__x0001__x0001__x0001__x0001__x0001_9@_x0001__x0001__x0001__x0001__x0001__x0001_1@_x0001__x0001__x0001__x0001__x0001__x0001_(@_x0001__x0001__x0001__x0001__x0001_ÀR@_x0001__x0001__x0001__x0001__x0001__x0001_1@_x0001__x0001__x0001__x0001__x0001__x0001_"@_x0001__x0001__x0001__x0001__x0001__x0001_"@_x0001__x0001__x0001__x0001__x0001__x0001_3@_x0001__x0001__x0001__x0001__x0001_@R@_x0001__x0001__x0001__x0001__x0001__x0001_7@_x0001__x0002__x0001__x0001__x0001__x0001__x0001_ÀR@_x0001__x0001__x0001__x0001__x0001__x0001_1@_x0001__x0001__x0001__x0001__x0001_ÀR@_x0001__x0001__x0001__x0001__x0001__x0001_&gt;@_x0001__x0001__x0001__x0001__x0001__x0001__x0018_@_x0001__x0001__x0001__x0001__x0001_@@_x0001__x0001__x0001__x0001__x0001_G@_x0001__x0001__x0001__x0001__x0001__x0001_&amp;@_x0001__x0001__x0001__x0001__x0001__x0001_ @_x0001__x0001__x0001__x0001__x0001__x0001_1@_x0001__x0001__x0001__x0001__x0001__x0001_ @_x0001__x0001__x0001__x0001__x0001__x0001__x001C_@_x0001__x0001__x0001__x0001__x0001__x0001_H@_x0001__x0001__x0001__x0001__x0001_J@_x0001__x0001__x0001__x0001__x0001__x0001_,@_x0001__x0001__x0001__x0001__x0001_ÀR@_x0001__x0001__x0001__x0001__x0001__x0001_*@_x0001__x0001__x0001__x0001__x0001__x0001_ @_x0001__x0001__x0001__x0001__x0001_H@_x0001__x0001__x0001__x0001__x0001__x0001_?@_x0001__x0001__x0001__x0001__x0001__x0001_@@_x0001__x0001__x0001__x0001__x0001__x0001_8@_x0001__x0001__x0001__x0001__x0001__x0001__x0014_@_x0001__x0001__x0001__x0001__x0001_L@_x0001__x0001__x0001__x0001__x0001_ÀR@_x0001__x0001__x0001__x0001__x0001_D@_x0001__x0001__x0001__x0001__x0001__x0001_7@_x0001__x0001__x0001__x0001__x0001__x0001_,@_x0001__x0001__x0001__x0001__x0001_J@_x0001__x0001__x0001__x0001__x0001_K@_x0001__x0001__x0001__x0001__x0001__x0001_&lt;@_x0001__x0001__x0001__x0001__x0001__x0002__x0001__x0001_ @_x0001__x0001__x0001__x0001__x0001__x0001_*@_x0001__x0001__x0001__x0001__x0001_@@_x0001__x0001__x0001__x0001__x0001__x0001_4@_x0001__x0001__x0001__x0001__x0001__x0001_P@_x0001__x0001__x0001__x0001__x0001__x0001_C@_x0001__x0001__x0001__x0001__x0001__x0001_A@_x0001__x0001__x0001__x0001__x0001__x0001_H@_x0001__x0001__x0001__x0001__x0001__x0001_5@_x0001__x0001__x0001__x0001__x0001__x0001_E@_x0001__x0001__x0001__x0001__x0001__x0001_1@_x0001__x0001__x0001__x0001__x0001_ÀR@_x0001__x0001__x0001__x0001__x0001__x0001_"@_x0001__x0001__x0001__x0001__x0001_ÀR@_x0001__x0001__x0001__x0001__x0001_@P@_x0001__x0001__x0001__x0001__x0001__x0001_ @_x0001__x0001__x0001__x0001__x0001__x0001_&gt;@_x0001__x0001__x0001__x0001__x0001__x0001_8@_x0001__x0001__x0001__x0001__x0001_ÀR@_x0001__x0001__x0001__x0001__x0001__x0001_"@_x0001__x0001__x0001__x0001__x0001_ÀR@_x0001__x0001__x0001__x0001__x0001_ÀR@_x0001__x0001__x0001__x0001__x0001_ÀR@_x0001__x0001__x0001__x0001__x0001__x0001_(@_x0001__x0001__x0001__x0001__x0001__x0001_A@_x0001__x0001__x0001__x0001__x0001_ÀR@_x0001__x0001__x0001__x0001__x0001__x0001_=@_x0001__x0001__x0001__x0001__x0001_ÀR@_x0001__x0001__x0001__x0001__x0001__x0001_&amp;@_x0001__x0001__x0001__x0001__x0001_F@_x0001__x0001__x0001__x0001__x0001__x0001__x0001_@_x0001__x0001__x0001__x0001__x0001_ÀR@_x0001__x0002__x0001__x0001__x0001__x0001__x0001__x0001_9@_x0001__x0001__x0001__x0001__x0001_ÀR@_x0001__x0001__x0001__x0001__x0001__x0001__x0018_@_x0001__x0001__x0001__x0001__x0001__x0001_3@_x0001__x0001__x0001__x0001__x0001__x0001_5@_x0001__x0001__x0001__x0001__x0001_ÀR@_x0001__x0001__x0001__x0001__x0001__x0001_&lt;@_x0001__x0001__x0001__x0001__x0001_ÀR@_x0001__x0001__x0001__x0001__x0001_ÀR@_x0001__x0001__x0001__x0001__x0001__x0001_"@_x0001__x0001__x0001__x0001__x0001__x0001_;@_x0001__x0001__x0001__x0001__x0001__x0001_2@_x0001__x0001__x0001__x0001__x0001_I@_x0001__x0001__x0001__x0001__x0001__x0001_:@_x0001__x0001__x0001__x0001__x0001__x0001_;@_x0001__x0001__x0001__x0001__x0001_M@_x0001__x0001__x0001__x0001__x0001__x0001_6@_x0001__x0001__x0001__x0001__x0001_ÀR@_x0001__x0001__x0001__x0001__x0001__x0001_&amp;@_x0001__x0001__x0001__x0001__x0001_ÀR@_x0001__x0001__x0001__x0001__x0001__x0001_A@_x0001__x0001__x0001__x0001__x0001__x0001_(@_x0001__x0001__x0001__x0001__x0001_ÀR@_x0001__x0001__x0001__x0001__x0001__x0001_0@_x0001__x0001__x0001__x0001__x0001__x0001__x001C_@_x0001__x0001__x0001__x0001__x0001_I@_x0001__x0001__x0001__x0001__x0001_ÀR@_x0001__x0001__x0001__x0001__x0001__x0001_;@_x0001__x0001__x0001__x0001__x0001__x0001_=@_x0001__x0001__x0001__x0001__x0001__x0001_5@_x0001__x0001__x0001__x0001__x0001__x0001_4@_x0001__x0001__x0001__x0001__x0001__x0002__x0001_ÀR@_x0001__x0001__x0001__x0001__x0001__x0001_Q@_x0001__x0001__x0001__x0001__x0001_ÀR@_x0001__x0001__x0001__x0001__x0001__x0001_F@_x0001__x0001__x0001__x0001__x0001__x0001_*@_x0001__x0001__x0001__x0001__x0001__x0001_9@_x0001__x0001__x0001__x0001__x0001_ÀR@_x0001__x0001__x0001__x0001__x0001__x0001_.@_x0001__x0001__x0001__x0001__x0001__x0001_"@_x0001__x0001__x0001__x0001__x0001__x0001_G@_x0001__x0001__x0001__x0001__x0001_ÀR@_x0001__x0001__x0001__x0001__x0001__x0001_*@_x0001__x0001__x0001__x0001__x0001_E@_x0001__x0001__x0001__x0001__x0001__x0001_,@_x0001__x0001__x0001__x0001__x0001_ÀR@_x0001__x0001__x0001__x0001__x0001_ÀR@_x0001__x0001__x0001__x0001__x0001_J@_x0001__x0001__x0001__x0001__x0001__x0001_"@_x0001__x0001__x0001__x0001__x0001__x0001_$@_x0001__x0001__x0001__x0001__x0001__x0001_@@_x0001__x0001__x0001__x0001__x0001__x0001_(@_x0001__x0001__x0001__x0001__x0001_ÀR@_x0001__x0001__x0001__x0001__x0001__x0001_3@_x0001__x0001__x0001__x0001__x0001_ÀR@_x0001__x0001__x0001__x0001__x0001_ÀR@_x0001__x0001__x0001__x0001__x0001_ÀR@_x0001__x0001__x0001__x0001__x0001__x0001_8@_x0001__x0001__x0001__x0001__x0001_ÀR@_x0001__x0001__x0001__x0001__x0001__x0001__x0001_@_x0001__x0001__x0001__x0001__x0001__x0001_0@_x0001__x0001__x0001__x0001__x0001__x0001_&amp;@_x0001__x0001__x0001__x0001__x0001_ÀR@_x0001__x0002__x0001__x0001__x0001__x0001__x0001__x0001_.@_x0001__x0001__x0001__x0001__x0001__x0001__x0008_@_x0001__x0001__x0001__x0001__x0001_F@_x0001__x0001__x0001__x0001__x0001__x0001_ @_x0001__x0001__x0001__x0001__x0001__x0001_&lt;@_x0001__x0001__x0001__x0001__x0001__x0001_6@_x0001__x0001__x0001__x0001__x0001__x0001_7@_x0001__x0001__x0001__x0001__x0001__x0001_8@_x0001__x0001__x0001__x0001__x0001__x0001_ @_x0001__x0001__x0001__x0001__x0001_ÀR@_x0001__x0001__x0001__x0001__x0001__x0001_:@_x0001__x0001__x0001__x0001__x0001__x0001_&gt;@_x0001__x0001__x0001__x0001__x0001_ÀR@_x0001__x0001__x0001__x0001__x0001_H@_x0001__x0001__x0001__x0001__x0001_ÀP@_x0001__x0001__x0001__x0001__x0001__x0001_A@_x0001__x0001__x0001__x0001__x0001_E@_x0001__x0001__x0001__x0001__x0001__x0001_A@_x0001__x0001__x0001__x0001__x0001_O@_x0001__x0001__x0001__x0001__x0001__x0001_&gt;@_x0001__x0001__x0001__x0001__x0001_ÀR@_x0001__x0001__x0001__x0001__x0001__x0001_Q@_x0001__x0001__x0001__x0001__x0001__x0001_:@_x0001__x0001__x0001__x0001__x0001__x0001_F@_x0001__x0001__x0001__x0001__x0001_ÀR@_x0001__x0001__x0001__x0001__x0001_R@_x0001__x0001__x0001__x0001__x0001_G@_x0001__x0001__x0001__x0001__x0001_H@_x0001__x0001__x0001__x0001__x0001__x0001__x0010_@_x0001__x0001__x0001__x0001__x0001_ÀR@_x0001__x0001__x0001__x0001__x0001_ÀR@_x0001__x0001__x0001__x0001__x0001__x0002__x0001__x0001_,@_x0001__x0001__x0001__x0001__x0001__x0001_8@_x0001__x0001__x0001__x0001__x0001_ÀR@_x0001__x0001__x0001__x0001__x0001__x0001_*@_x0001__x0001__x0001__x0001__x0001_K@_x0001__x0001__x0001__x0001__x0001__x0001_0@_x0001__x0001__x0001__x0001__x0001__x0001_0@_x0001__x0001__x0001__x0001__x0001__x0001_"@_x0001__x0001__x0001__x0001__x0001_ÀR@_x0001__x0001__x0001__x0001__x0001__x0001_$@_x0001__x0001__x0001__x0001__x0001__x0001_Q@_x0001__x0001__x0001__x0001__x0001_ÀR@_x0001__x0001__x0001__x0001__x0001_B@_x0001__x0001__x0001__x0001__x0001_E@_x0001__x0001__x0001__x0001__x0001__x0001__x001C_@_x0001__x0001__x0001__x0001__x0001_ÀR@_x0001__x0001__x0001__x0001__x0001__x0001_.@_x0001__x0001__x0001__x0001__x0001__x0001_0@_x0001__x0001__x0001__x0001__x0001_ÀR@_x0001__x0001__x0001__x0001__x0001__x0001_A@_x0001__x0001__x0001__x0001__x0001_E@_x0001__x0001__x0001__x0001__x0001_R@_x0001__x0001__x0001__x0001__x0001__x0001_&amp;@_x0001__x0001__x0001__x0001__x0001_ÀR@_x0001__x0001__x0001__x0001__x0001_ÀR@_x0001__x0001__x0001__x0001__x0001_C@_x0001__x0001__x0001__x0001__x0001__x0001__x0010_@_x0001__x0001__x0001__x0001__x0001_ÀR@_x0001__x0001__x0001__x0001__x0001_ÀR@_x0001__x0001__x0001__x0001__x0001__x0001_&gt;@_x0001__x0001__x0001__x0001__x0001_ÀR@_x0001__x0001__x0001__x0001__x0001__x0001_9@_x0001__x0002__x0001__x0001__x0001__x0001__x0001_ÀR@_x0001__x0001__x0001__x0001__x0001__x0001_,@_x0001__x0001__x0001__x0001__x0001__x0001_P@_x0001__x0001__x0001__x0001__x0001__x0001_&amp;@_x0001__x0001__x0001__x0001__x0001_H@_x0001__x0001__x0001__x0001__x0001__x0001_2@_x0001__x0001__x0001__x0001__x0001__x0001_?@_x0001__x0001__x0001__x0001__x0001_ÀR@_x0001__x0001__x0001__x0001__x0001__x0001_&lt;@_x0001__x0001__x0001__x0001__x0001_I@_x0001__x0001__x0001__x0001__x0001__x0001_,@_x0001__x0001__x0001__x0001__x0001_ÀR@_x0001__x0001__x0001__x0001__x0001_ÀR@_x0001__x0001__x0001__x0001__x0001__x0001_@@_x0001__x0001__x0001__x0001__x0001__x0001_*@_x0001__x0001__x0001__x0001__x0001__x0001_(@_x0001__x0001__x0001__x0001__x0001_ÀR@_x0001__x0001__x0001__x0001__x0001_ÀR@_x0001__x0001__x0001__x0001__x0001__x0001_A@_x0001__x0001__x0001__x0001__x0001_ÀR@_x0001__x0001__x0001__x0001__x0001_ÀR@_x0001__x0001__x0001__x0001__x0001_D@_x0001__x0001__x0001__x0001__x0001_ÀR@_x0001__x0001__x0001__x0001__x0001_@@_x0001__x0001__x0001__x0001__x0001__x0001_H@_x0001__x0001__x0001__x0001__x0001__x0001_7@_x0001__x0001__x0001__x0001__x0001__x0001_.@_x0001__x0001__x0001__x0001__x0001_ÀR@_x0001__x0001__x0001__x0001__x0001_ÀR@_x0001__x0001__x0001__x0001__x0001_@@_x0001__x0001__x0001__x0001__x0001__x0001_?@_x0001__x0001__x0001__x0001__x0001__x0002__x0001_B@_x0001__x0001__x0001__x0001__x0001_ÀR@_x0001__x0001__x0001__x0001__x0001_P@_x0001__x0001__x0001__x0001__x0001__x0001__x0014_@_x0001__x0001__x0001__x0001__x0001_B@_x0001__x0001__x0001__x0001__x0001__x0001_J@_x0001__x0001__x0001__x0001__x0001_ÀR@_x0001__x0001__x0001__x0001__x0001_ÀP@_x0001__x0001__x0001__x0001__x0001__x0001_1@_x0001__x0001__x0001__x0001__x0001__x0001_F@_x0001__x0001__x0001__x0001__x0001__x0001_L@_x0001__x0001__x0001__x0001__x0001_ÀR@_x0001__x0001__x0001__x0001__x0001__x0001_:@_x0001__x0001__x0001__x0001__x0001_ÀR@_x0001__x0001__x0001__x0001__x0001__x0001_0@_x0001__x0001__x0001__x0001__x0001_H@_x0001__x0001__x0001__x0001__x0001_ÀR@_x0001__x0001__x0001__x0001__x0001__x0001_"@_x0001__x0001__x0001__x0001__x0001_ÀR@_x0001__x0001__x0001__x0001__x0001_ÀR@_x0001__x0001__x0001__x0001__x0001__x0001_3@_x0001__x0001__x0001__x0001__x0001__x0001_8@_x0001__x0001__x0001__x0001__x0001__x0001_C@_x0001__x0001__x0001__x0001__x0001__x0001_"@_x0001__x0001__x0001__x0001__x0001__x0001_8@_x0001__x0001__x0001__x0001__x0001__x0001__x0010_@_x0001__x0001__x0001__x0001__x0001__x0001_"@_x0001__x0001__x0001__x0001__x0001__x0001__x001C_@_x0001__x0001__x0001__x0001__x0001_ÀR@_x0001__x0001__x0001__x0001__x0001__x0001_:@_x0001__x0001__x0001__x0001__x0001__x0001_H@_x0001__x0001__x0001__x0001__x0001_ÀR@_x0001__x0002__x0001__x0001__x0001__x0001__x0001__x0001_0@_x0001__x0001__x0001__x0001__x0001__x0001_N@_x0001__x0001__x0001__x0001__x0001_O@_x0001__x0001__x0001__x0001__x0001__x0001_0@_x0001__x0001__x0001__x0001__x0001__x0001_7@_x0001__x0001__x0001__x0001__x0001__x0001_4@_x0001__x0001__x0001__x0001__x0001__x0001__x001C_@_x0001__x0001__x0001__x0001__x0001__x0001_4@_x0001__x0001__x0001__x0001__x0001__x0001_6@_x0001__x0001__x0001__x0001__x0001__x0001_*@_x0001__x0001__x0001__x0001__x0001_@R@_x0001__x0001__x0001__x0001__x0001_D@_x0001__x0001__x0001__x0001__x0001__x0001_A@_x0001__x0001__x0001__x0001__x0001__x0001_"@_x0001__x0001__x0001__x0001__x0001_ÀR@_x0001__x0001__x0001__x0001__x0001_P@_x0001__x0001__x0001__x0001__x0001__x0001__x001C_@_x0001__x0001__x0001__x0001__x0001__x0001_F@_x0001__x0001__x0001__x0001__x0001_ÀR@_x0001__x0001__x0001__x0001__x0001__x0001_&amp;@_x0001__x0001__x0001__x0001__x0001_G@_x0001__x0001__x0001__x0001__x0001__x0001_0@_x0001__x0001__x0001__x0001__x0001__x0001_2@_x0001__x0001__x0001__x0001__x0001__x0001_3@_x0001__x0001__x0001__x0001__x0001_ÀR@_x0001__x0001__x0001__x0001__x0001__x0001_A@_x0001__x0001__x0001__x0001__x0001__x0001_9@_x0001__x0001__x0001__x0001__x0001__x0001_J@_x0001__x0001__x0001__x0001__x0001_ÀR@_x0001__x0001__x0001__x0001__x0001__x0001_,@_x0001__x0001__x0001__x0001__x0001__x0001_I@_x0001__x0001__x0001__x0001__x0001__x0002__x0001_H@_x0001__x0001__x0001__x0001__x0001_H@_x0001__x0001__x0001__x0001__x0001__x0001_?@_x0001__x0001__x0001__x0001__x0001__x0001_0@_x0001__x0001__x0001__x0001__x0001_D@_x0001__x0001__x0001__x0001__x0001_ÀR@_x0001__x0001__x0001__x0001__x0001__x0001_,@_x0001__x0001__x0001__x0001__x0001__x0001_3@_x0001__x0001__x0001__x0001__x0001__x0001_6@_x0001__x0001__x0001__x0001__x0001__x0001_K@_x0001__x0001__x0001__x0001__x0001_J@_x0001__x0001__x0001__x0001__x0001__x0001_*@_x0001__x0001__x0001__x0001__x0001__x0001_E@_x0001__x0001__x0001__x0001__x0001__x0001_E@_x0001__x0001__x0001__x0001__x0001__x0001_ @_x0001__x0001__x0001__x0001__x0001__x0001_ @_x0001__x0001__x0001__x0001__x0001__x0001_,@_x0001__x0001__x0001__x0001__x0001__x0001_(@_x0001__x0001__x0001__x0001__x0001__x0001__x0014_@_x0001__x0001__x0001__x0001__x0001__x0001_ @_x0001__x0001__x0001__x0001__x0001__x0001_H@_x0001__x0001__x0001__x0001__x0001__x0001_"@_x0001__x0001__x0001__x0001__x0001__x0001_(@_x0001__x0001__x0001__x0001__x0001__x0001_*@_x0001__x0001__x0001__x0001__x0001_@@_x0001__x0001__x0001__x0001__x0001__x0001_&amp;@_x0001__x0001__x0001__x0001__x0001__x0001_7@_x0001__x0001__x0001__x0001__x0001__x0001_A@_x0001__x0001__x0001__x0001__x0001__x0001_:@_x0001__x0001__x0001__x0001__x0001__x0001_*@_x0001__x0001__x0001__x0001__x0001__x0001_1@_x0001__x0001__x0001__x0001__x0001__x0001_@@_x0001__x0002__x0001__x0001__x0001__x0001__x0001__x0001_H@_x0001__x0001__x0001__x0001__x0001__x0001_7@_x0001__x0001__x0001__x0001__x0001_ÀR@_x0001__x0001__x0001__x0001__x0001_ÀR@_x0001__x0001__x0001__x0001__x0001__x0001_*@_x0001__x0001__x0001__x0001__x0001_D@_x0001__x0001__x0001__x0001__x0001__x0001_J@_x0001__x0001__x0001__x0001__x0001__x0001_7@_x0001__x0001__x0001__x0001__x0001_ÀR@_x0001__x0001__x0001__x0001__x0001_ÀR@_x0001__x0001__x0001__x0001__x0001__x0001_$@_x0001__x0001__x0001__x0001__x0001__x0001_&lt;@_x0001__x0001__x0001__x0001__x0001__x0001__x0010_@_x0001__x0001__x0001__x0001__x0001__x0001_(@_x0001__x0001__x0001__x0001__x0001__x0001_2@_x0001__x0001__x0001__x0001__x0001_ÀR@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_x0001__x0010_@_x0001__x0001__x0001__x0001__x0001__x0001__x001C_@_x0001__x0001__x0001__x0001__x0001__x0001_&amp;@_x0001__x0001__x0001__x0001__x0001_E@_x0001__x0001__x0001__x0001__x0001__x0001_8@_x0001__x0001__x0001__x0001__x0001__x0001__x0014_@_x0001__x0001__x0001__x0001__x0001_ÀR@_x0001__x0001__x0001__x0001__x0001__x0002__x0001__x0001_.@_x0001__x0001__x0001__x0001__x0001_ÀR@_x0001__x0001__x0001__x0001__x0001__x0001_3@_x0001__x0001__x0001__x0001__x0001__x0001_A@_x0001__x0001__x0001__x0001__x0001_ÀR@_x0001__x0001__x0001__x0001__x0001_ÀR@_x0001__x0001__x0001__x0001__x0001__x0001_$@_x0001__x0001__x0001__x0001__x0001__x0001_8@_x0001__x0001__x0001__x0001__x0001__x0001_*@_x0001__x0001__x0001__x0001__x0001_ÀR@_x0001__x0001__x0001__x0001__x0001_ÀR@_x0001__x0001__x0001__x0001__x0001_I@_x0001__x0001__x0001__x0001__x0001__x0001_5@_x0001__x0001__x0001__x0001__x0001_ÀR@_x0001__x0001__x0001__x0001__x0001_ÀR@_x0001__x0001__x0001__x0001__x0001_ÀR@_x0001__x0001__x0001__x0001__x0001__x0001_4@_x0001__x0001__x0001__x0001__x0001__x0001_3@_x0001__x0001__x0001__x0001__x0001__x0001_?@_x0001__x0001__x0001__x0001__x0001__x0001_&amp;@_x0001__x0001__x0001__x0001__x0001__x0001_N@_x0001__x0001__x0001__x0001__x0001__x0001_ @_x0001__x0001__x0001__x0001__x0001__x0001_1@_x0001__x0001__x0001__x0001__x0001__x0001_2@_x0001__x0001__x0001__x0001__x0001_ÀR@_x0001__x0001__x0001__x0001__x0001_ÀR@_x0001__x0001__x0001__x0001__x0001__x0001_E@_x0001__x0001__x0001__x0001__x0001_ÀR@_x0001__x0001__x0001__x0001__x0001_ÀR@_x0001__x0001__x0001__x0001__x0001_D@_x0001__x0001__x0001__x0001__x0001__x0001_5@_x0001__x0001__x0001__x0001__x0001__x0001__x001C_@_x0001__x0002__x0001__x0001__x0001__x0001__x0001_ÀR@_x0001__x0001__x0001__x0001__x0001_ÀR@_x0001__x0001__x0001__x0001__x0001__x0001_:@_x0001__x0001__x0001__x0001__x0001__x0001_ @_x0001__x0001__x0001__x0001__x0001_ÀR@_x0001__x0001__x0001__x0001__x0001_ÀR@_x0001__x0001__x0001__x0001__x0001_ÀR@_x0001__x0001__x0001__x0001__x0001_ÀR@_x0001__x0001__x0001__x0001__x0001_E@_x0001__x0001__x0001__x0001__x0001_ÀR@_x0001__x0001__x0001__x0001__x0001__x0001_;@_x0001__x0001__x0001__x0001__x0001__x0001_F@_x0001__x0001__x0001__x0001__x0001__x0001_5@_x0001__x0001__x0001__x0001__x0001_ÀR@_x0001__x0001__x0001__x0001__x0001__x0001_1@_x0001__x0001__x0001__x0001__x0001_D@_x0001__x0001__x0001__x0001__x0001__x0001__x001C_@_x0001__x0001__x0001__x0001__x0001__x0001_1@_x0001__x0001__x0001__x0001__x0001__x0001_=@_x0001__x0001__x0001__x0001__x0001__x0001_J@_x0001__x0001__x0001__x0001__x0001_ÀR@_x0001__x0001__x0001__x0001__x0001__x0001_"@_x0001__x0001__x0001__x0001__x0001_ÀR@_x0001__x0001__x0001__x0001__x0001_ÀR@_x0001__x0001__x0001__x0001__x0001_E@_x0001__x0001__x0001__x0001__x0001__x0001_ @_x0001__x0001__x0001__x0001__x0001__x0001_3@_x0001__x0001__x0001__x0001__x0001__x0001_"@_x0001__x0001__x0001__x0001__x0001__x0001_(@_x0001__x0001__x0001__x0001__x0001__x0001_F@_x0001__x0001__x0001__x0001__x0001__x0001_0@_x0001__x0001__x0001__x0001__x0001__x0002__x0001_E@_x0001__x0001__x0001__x0001__x0001__x0001_O@_x0001__x0001__x0001__x0001__x0001__x0001_7@_x0001__x0001__x0001__x0001__x0001_E@_x0001__x0001__x0001__x0001__x0001_C@_x0001__x0001__x0001__x0001__x0001__x0001_5@_x0001__x0001__x0001__x0001__x0001__x0001_D@_x0001__x0001__x0001__x0001__x0001__x0001_&gt;@_x0001__x0001__x0001__x0001__x0001__x0001_3@_x0001__x0001__x0001__x0001__x0001__x0001_8@_x0001__x0001__x0001__x0001__x0001__x0001_.@_x0001__x0001__x0001__x0001__x0001_ÀR@_x0001__x0001__x0001__x0001__x0001__x0001_6@_x0001__x0001__x0001__x0001__x0001_ÀR@_x0001__x0001__x0001__x0001__x0001__x0001_ @_x0001__x0001__x0001__x0001__x0001__x0001_G@_x0001__x0001__x0001__x0001__x0001_K@_x0001__x0001__x0001__x0001__x0001__x0001_2@_x0001__x0001__x0001__x0001__x0001_ÀR@_x0001__x0001__x0001__x0001__x0001__x0001_5@_x0001__x0001__x0001__x0001__x0001_P@_x0001__x0001__x0001__x0001__x0001_ÀR@_x0001__x0001__x0001__x0001__x0001__x0001_.@_x0001__x0001__x0001__x0001__x0001_ÀR@_x0001__x0001__x0001__x0001__x0001_ÀR@_x0001__x0001__x0001__x0001__x0001_ÀR@_x0001__x0001__x0001__x0001__x0001__x0001_Q@_x0001__x0001__x0001__x0001__x0001_G@_x0001__x0001__x0001__x0001__x0001_B@_x0001__x0001__x0001__x0001__x0001__x0001_&lt;@_x0001__x0001__x0001__x0001__x0001__x0001__x0014_@_x0001__x0001__x0001__x0001__x0001__x0001_K@_x0001__x0002__x0001__x0001__x0001__x0001__x0001_@P@_x0001__x0001__x0001__x0001__x0001_ÀR@_x0001__x0001__x0001__x0001__x0001__x0001_ @_x0001__x0001__x0001__x0001__x0001_ÀR@_x0001__x0001__x0001__x0001__x0001__x0001__x0018_@_x0001__x0001__x0001__x0001__x0001__x0001_&amp;@_x0001__x0001__x0001__x0001__x0001__x0001_0@_x0001__x0001__x0001__x0001__x0001__x0001_;@_x0001__x0001__x0001__x0001__x0001__x0001_$@_x0001__x0001__x0001__x0001__x0001__x0001_E@_x0001__x0001__x0001__x0001__x0001_J@_x0001__x0001__x0001__x0001__x0001__x0001_ @_x0001__x0001__x0001__x0001__x0001__x0001_3@_x0001__x0001__x0001__x0001__x0001__x0001_6@_x0001__x0001__x0001__x0001__x0001__x0001_(@_x0001__x0001__x0001__x0001__x0001_ÀR@_x0001__x0001__x0001__x0001__x0001__x0001_P@_x0001__x0001__x0001__x0001__x0001__x0001_8@_x0001__x0001__x0001__x0001__x0001_ÀR@_x0001__x0001__x0001__x0001__x0001__x0001_(@_x0001__x0001__x0001__x0001__x0001__x0001_$@_x0001__x0001__x0001__x0001__x0001_ÀR@_x0001__x0001__x0001__x0001__x0001_ÀR@_x0001__x0001__x0001__x0001__x0001__x0001_2@_x0001__x0001__x0001__x0001__x0001_ÀR@_x0001__x0001__x0001__x0001__x0001__x0001_1@_x0001__x0001__x0001__x0001__x0001_ÀR@_x0001__x0001__x0001__x0001__x0001__x0001_$@_x0001__x0001__x0001__x0001__x0001_ÀR@_x0001__x0001__x0001__x0001__x0001__x0001_?@_x0001__x0001__x0001__x0001__x0001__x0001_Q@_x0001__x0001__x0001__x0001__x0001__x0002__x0001__x0001_1@_x0001__x0001__x0001__x0001__x0001__x0001_G@_x0001__x0001__x0001__x0001__x0001__x0001_;@_x0001__x0001__x0001__x0001__x0001_ÀR@_x0001__x0001__x0001__x0001__x0001_ÀR@_x0001__x0001__x0001__x0001__x0001_G@_x0001__x0001__x0001__x0001__x0001_ÀR@_x0001__x0001__x0001__x0001__x0001__x0001_8@_x0001__x0001__x0001__x0001__x0001_ÀR@_x0001__x0001__x0001__x0001__x0001__x0001_4@_x0001__x0001__x0001__x0001__x0001__x0001_9@_x0001__x0001__x0001__x0001__x0001__x0001_6@_x0001__x0001__x0001__x0001__x0001__x0001__x001C_@_x0001__x0001__x0001__x0001__x0001__x0001_1@_x0001__x0001__x0001__x0001__x0001__x0001_?@_x0001__x0001__x0001__x0001__x0001__x0001_$@_x0001__x0001__x0001__x0001__x0001_ÀR@_x0001__x0001__x0001__x0001__x0001_ÀR@_x0001__x0001__x0001__x0001__x0001_ÀR@_x0001__x0001__x0001__x0001__x0001_ÀR@_x0001__x0001__x0001__x0001__x0001_ÀR@_x0001__x0001__x0001__x0001__x0001__x0001_1@_x0001__x0001__x0001__x0001__x0001_ÀR@_x0001__x0001__x0001__x0001__x0001__x0001__x001C_@_x0001__x0001__x0001__x0001__x0001__x0001_"@_x0001__x0001__x0001__x0001__x0001__x0001_;@_x0001__x0001__x0001__x0001__x0001__x0001_;@_x0001__x0001__x0001__x0001__x0001__x0001_5@_x0001__x0001__x0001__x0001__x0001_D@_x0001__x0001__x0001__x0001__x0001__x0001_:@_x0001__x0001__x0001__x0001__x0001_ÀR@_x0001__x0001__x0001__x0001__x0001__x0001__x001C_@_x0001__x0002__x0001__x0001__x0001__x0001__x0001__x0001_3@_x0001__x0001__x0001__x0001__x0001__x0001_&lt;@_x0001__x0001__x0001__x0001__x0001_G@_x0001__x0001__x0001__x0001__x0001__x0001_*@_x0001__x0001__x0001__x0001__x0001_H@_x0001__x0001__x0001__x0001__x0001__x0001_*@_x0001__x0001__x0001__x0001__x0001_ÀR@_x0001__x0001__x0001__x0001__x0001_ÀR@_x0001__x0001__x0001__x0001__x0001__x0001_3@_x0001__x0001__x0001__x0001__x0001_ÀR@_x0001__x0001__x0001__x0001__x0001_ÀR@_x0001__x0001__x0001__x0001__x0001_D@_x0001__x0001__x0001__x0001__x0001__x0001_=@_x0001__x0001__x0001__x0001__x0001_@@_x0001__x0001__x0001__x0001__x0001_ÀR@_x0001__x0001__x0001__x0001__x0001__x0001__x0010_@_x0001__x0001__x0001__x0001__x0001__x0001__x0014_@_x0001__x0001__x0001__x0001__x0001_@@_x0001__x0001__x0001__x0001__x0001__x0001_,@_x0001__x0001__x0001__x0001__x0001__x0001_E@_x0001__x0001__x0001__x0001__x0001__x0001__x0018_@_x0001__x0001__x0001__x0001__x0001__x0001_&amp;@_x0001__x0001__x0001__x0001__x0001_ÀR@_x0001__x0001__x0001__x0001__x0001__x0001_8@_x0001__x0001__x0001__x0001__x0001_I@_x0001__x0001__x0001__x0001__x0001__x0001_&lt;@_x0001__x0001__x0001__x0001__x0001__x0001_3@_x0001__x0001__x0001__x0001__x0001_G@_x0001__x0001__x0001__x0001__x0001_I@_x0001__x0001__x0001__x0001__x0001__x0001_*@_x0001__x0001__x0001__x0001__x0001_ÀR@_x0001__x0001__x0001__x0001__x0001__x0002__x0001__x0001_:@_x0001__x0001__x0001__x0001__x0001_I@_x0001__x0001__x0001__x0001__x0001_@@_x0001__x0001__x0001__x0001__x0001_ÀR@_x0001__x0001__x0001__x0001__x0001_ÀR@_x0001__x0001__x0001__x0001__x0001_ÀR@_x0001__x0001__x0001__x0001__x0001_ÀR@_x0001__x0001__x0001__x0001__x0001_ÀR@_x0001__x0001__x0001__x0001__x0001_K@_x0001__x0001__x0001__x0001__x0001__x0001_&gt;@_x0001__x0001__x0001__x0001__x0001_I@_x0001__x0001__x0001__x0001__x0001__x0001_(@_x0001__x0001__x0001__x0001__x0001_ÀR@_x0001__x0001__x0001__x0001__x0001__x0001_&amp;@_x0001__x0001__x0001__x0001__x0001_C@_x0001__x0001__x0001__x0001__x0001__x0001_9@_x0001__x0001__x0001__x0001__x0001__x0001_1@_x0001__x0001__x0001__x0001__x0001__x0001_"@_x0001__x0001__x0001__x0001__x0001_@P@_x0001__x0001__x0001__x0001__x0001__x0001_K@_x0001__x0001__x0001__x0001__x0001__x0001_7@_x0001__x0001__x0001__x0001__x0001_ÀR@_x0001__x0001__x0001__x0001__x0001__x0001_*@_x0001__x0001__x0001__x0001__x0001__x0001__x0010_@_x0001__x0001__x0001__x0001__x0001_@@_x0001__x0001__x0001__x0001__x0001__x0001_(@_x0001__x0001__x0001__x0001__x0001__x0001_1@_x0001__x0001__x0001__x0001__x0001_ÀP@_x0001__x0001__x0001__x0001__x0001__x0001_6@_x0001__x0001__x0001__x0001__x0001__x0001_ @_x0001__x0001__x0001__x0001__x0001__x0001_1@_x0001__x0001__x0001__x0001__x0001_ÀR@_x0001__x0002__x0001__x0001__x0001__x0001__x0001__x0001_2@_x0001__x0001__x0001__x0001__x0001_ÀR@_x0001__x0001__x0001__x0001__x0001__x0001_*@_x0001__x0001__x0001__x0001__x0001__x0001_C@_x0001__x0001__x0001__x0001__x0001_ÀR@_x0001__x0001__x0001__x0001__x0001__x0001_"@_x0001__x0001__x0001__x0001__x0001__x0001_;@_x0001__x0001__x0001__x0001__x0001_ÀR@_x0001__x0001__x0001__x0001__x0001_ÀR@_x0001__x0001__x0001__x0001__x0001_H@_x0001__x0001__x0001__x0001__x0001__x0001__x0008_@_x0001__x0001__x0001__x0001__x0001__x0001_5@_x0001__x0001__x0001__x0001__x0001__x0001_&lt;@_x0001__x0001__x0001__x0001__x0001__x0001_@@_x0001__x0001__x0001__x0001__x0001_K@_x0001__x0001__x0001__x0001__x0001__x0001_&amp;@_x0001__x0001__x0001__x0001__x0001__x0001_5@_x0001__x0001__x0001__x0001__x0001__x0001_ @_x0001__x0001__x0001__x0001__x0001__x0001_"@_x0001__x0001__x0001__x0001__x0001__x0001_.@_x0001__x0001__x0001__x0001__x0001__x0001_,@_x0001__x0001__x0001__x0001__x0001__x0001_M@_x0001__x0001__x0001__x0001__x0001_ÀR@_x0001__x0001__x0001__x0001__x0001__x0001_:@_x0001__x0001__x0001__x0001__x0001__x0001_A@_x0001__x0001__x0001__x0001__x0001__x0001__x0010_@_x0001__x0001__x0001__x0001__x0001__x0001_"@_x0001__x0001__x0001__x0001__x0001__x0001__x0010_@_x0001__x0001__x0001__x0001__x0001__x0001_K@_x0001__x0001__x0001__x0001__x0001__x0001_&gt;@_x0001__x0001__x0001__x0001__x0001_ÀR@_x0001__x0001__x0001__x0001__x0001__x0002__x0001_ÀR@_x0001__x0001__x0001__x0001__x0001_H@_x0001__x0001__x0001__x0001__x0001_ÀR@_x0001__x0001__x0001__x0001__x0001__x0001_&gt;@_x0001__x0001__x0001__x0001__x0001_ÀP@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ÀR@_x0001__x0001__x0001__x0001__x0001__x0001_,@_x0001__x0001__x0001__x0001__x0001__x0001_I@_x0001__x0001__x0001__x0001__x0001__x0001_;@_x0001__x0001__x0001__x0001__x0001_G@_x0001__x0001__x0001__x0001__x0001__x0001_6@_x0001__x0001__x0001__x0001__x0001__x0001_&gt;@_x0001__x0001__x0001__x0001__x0001__x0001_3@_x0001__x0001__x0001__x0001__x0001__x0001_5@_x0001__x0001__x0001__x0001__x0001__x0001_*@_x0001__x0001__x0001__x0001__x0001__x0001_I@_x0001__x0001__x0001__x0001__x0001__x0001_ @_x0001__x0001__x0001__x0001__x0001__x0001_&lt;@_x0001__x0001__x0001__x0001__x0001__x0001_2@_x0001__x0001__x0001__x0001__x0001__x0001_=@_x0001__x0001__x0001__x0001__x0001_E@_x0001__x0001__x0001__x0001__x0001_ÀR@_x0001__x0001__x0001__x0001__x0001__x0001_*@_x0001__x0001__x0001__x0001__x0001__x0001_"@_x0001__x0001__x0001__x0001__x0001_D@_x0001__x0001__x0001__x0001__x0001__x0001_=@_x0001__x0002__x0001__x0001__x0001__x0001__x0001_ÀR@_x0001__x0001__x0001__x0001__x0001__x0001_1@_x0001__x0001__x0001__x0001__x0001__x0001_*@_x0001__x0001__x0001__x0001__x0001__x0001_:@_x0001__x0001__x0001__x0001__x0001__x0001_8@_x0001__x0001__x0001__x0001__x0001__x0001_F@_x0001__x0001__x0001__x0001__x0001_ÀR@_x0001__x0001__x0001__x0001__x0001_ÀR@_x0001__x0001__x0001__x0001__x0001__x0001_O@_x0001__x0001__x0001__x0001__x0001_ÀR@_x0001__x0001__x0001__x0001__x0001__x0001_1@_x0001__x0001__x0001__x0001__x0001_M@_x0001__x0001__x0001__x0001__x0001_O@_x0001__x0001__x0001__x0001__x0001_D@_x0001__x0001__x0001__x0001__x0001__x0001__x0018_@_x0001__x0001__x0001__x0001__x0001_ÀR@_x0001__x0001__x0001__x0001__x0001_ÀR@_x0001__x0001__x0001__x0001__x0001__x0001_;@_x0001__x0001__x0001__x0001__x0001__x0001_:@_x0001__x0001__x0001__x0001__x0001__x0001_2@_x0001__x0001__x0001__x0001__x0001__x0001_5@_x0001__x0001__x0001__x0001__x0001_ÀR@_x0001__x0001__x0001__x0001__x0001__x0001_3@_x0001__x0001__x0001__x0001__x0001__x0001_9@_x0001__x0001__x0001__x0001__x0001_ÀR@_x0001__x0001__x0001__x0001__x0001__x0001_&amp;@_x0001__x0001__x0001__x0001__x0001__x0001_A@_x0001__x0001__x0001__x0001__x0001__x0001_L@_x0001__x0001__x0001__x0001__x0001_ÀR@_x0001__x0001__x0001__x0001__x0001__x0001_&amp;@_x0001__x0001__x0001__x0001__x0001__x0001_1@_x0001__x0001__x0001__x0001__x0001__x0002__x0001__x0001_A@_x0001__x0001__x0001__x0001__x0001__x0001_5@_x0001__x0001__x0001__x0001__x0001_ÀR@_x0001__x0001__x0001__x0001__x0001_ÀR@_x0001__x0001__x0001__x0001__x0001_ÀR@_x0001__x0001__x0001__x0001__x0001_ÀR@_x0001__x0001__x0001__x0001__x0001__x0001_:@_x0001__x0001__x0001__x0001__x0001_ÀR@_x0001__x0001__x0001__x0001__x0001_I@_x0001__x0001__x0001__x0001__x0001_@@_x0001__x0001__x0001__x0001__x0001_L@_x0001__x0001__x0001__x0001__x0001__x0001_7@_x0001__x0001__x0001__x0001__x0001_L@_x0001__x0001__x0001__x0001__x0001_ÀR@_x0001__x0001__x0001__x0001__x0001__x0001_$@_x0001__x0001__x0001__x0001__x0001__x0001_*@_x0001__x0001__x0001__x0001__x0001_I@_x0001__x0001__x0001__x0001__x0001__x0001_1@_x0001__x0001__x0001__x0001__x0001_ÀR@_x0001__x0001__x0001__x0001__x0001__x0001_?@_x0001__x0001__x0001__x0001__x0001_F@_x0001__x0001__x0001__x0001__x0001_C@_x0001__x0001__x0001__x0001__x0001__x0001_"@_x0001__x0001__x0001__x0001__x0001__x0001__x001C_@_x0001__x0001__x0001__x0001__x0001__x0001_7@_x0001__x0001__x0001__x0001__x0001__x0001__x0018_@_x0001__x0001__x0001__x0001__x0001__x0001_=@_x0001__x0001__x0001__x0001__x0001__x0001_E@_x0001__x0001__x0001__x0001__x0001__x0001_"@_x0001__x0001__x0001__x0001__x0001__x0001_=@_x0001__x0001__x0001__x0001__x0001__x0001__x001C_@_x0001__x0001__x0001__x0001__x0001__x0001__x001C_@_x0001__x0002__x0001__x0001__x0001__x0001__x0001__x0001__x001C_@_x0001__x0001__x0001__x0001__x0001__x0001_5@_x0001__x0001__x0001__x0001__x0001__x0001_M@_x0001__x0001__x0001__x0001__x0001__x0001_&gt;@_x0001__x0001__x0001__x0001__x0001__x0001_9@_x0001__x0001__x0001__x0001__x0001__x0001_*@_x0001__x0001__x0001__x0001__x0001_O@_x0001__x0001__x0001__x0001__x0001__x0001_&lt;@_x0001__x0001__x0001__x0001__x0001__x0001_ @_x0001__x0001__x0001__x0001__x0001_ÀR@_x0001__x0001__x0001__x0001__x0001_ÀR@_x0001__x0001__x0001__x0001__x0001_ÀR@_x0001__x0001__x0001__x0001__x0001_ÀR@_x0001__x0001__x0001__x0001__x0001__x0001_D@_x0001__x0001__x0001__x0001__x0001__x0001_6@_x0001__x0001__x0001__x0001__x0001_E@_x0001__x0001__x0001__x0001__x0001_ÀR@_x0001__x0001__x0001__x0001__x0001__x0001_?@_x0001__x0001__x0001__x0001__x0001__x0001_:@_x0001__x0001__x0001__x0001__x0001__x0001__x001C_@_x0001__x0001__x0001__x0001__x0001__x0001_$@_x0001__x0001__x0001__x0001__x0001_ÀR@_x0001__x0001__x0001__x0001__x0001__x0001_5@_x0001__x0001__x0001__x0001__x0001_ÀR@_x0001__x0001__x0001__x0001__x0001_ÀR@_x0001__x0001__x0001__x0001__x0001_ÀR@_x0001__x0001__x0001__x0001__x0001_ÀR@_x0001__x0001__x0001__x0001__x0001_ÀR@_x0001__x0001__x0001__x0001__x0001__x0001_(@_x0001__x0001__x0001__x0001__x0001_G@_x0001__x0001__x0001__x0001__x0001__x0001_,@_x0001__x0001__x0001__x0001__x0001__x0002__x0001__x0001_2@_x0001__x0001__x0001__x0001__x0001_N@_x0001__x0001__x0001__x0001__x0001__x0001_H@_x0001__x0001__x0001__x0001__x0001__x0001_*@_x0001__x0001__x0001__x0001__x0001_ÀR@_x0001__x0001__x0001__x0001__x0001__x0001_J@_x0001__x0001__x0001__x0001__x0001_ÀR@_x0001__x0001__x0001__x0001__x0001_ÀR@_x0001__x0001__x0001__x0001__x0001__x0001_&gt;@_x0001__x0001__x0001__x0001__x0001__x0001_I@_x0001__x0001__x0001__x0001__x0001__x0001_P@_x0001__x0001__x0001__x0001__x0001_I@_x0001__x0001__x0001__x0001__x0001__x0001_?@_x0001__x0001__x0001__x0001__x0001_F@_x0001__x0001__x0001__x0001__x0001_ÀR@_x0001__x0001__x0001__x0001__x0001_ÀR@_x0001__x0001__x0001__x0001__x0001_ÀR@_x0001__x0001__x0001__x0001__x0001__x0001_7@_x0001__x0001__x0001__x0001__x0001_ÀR@_x0001__x0001__x0001__x0001__x0001_ÀR@_x0001__x0001__x0001__x0001__x0001__x0001__x0018_@_x0001__x0001__x0001__x0001__x0001_ÀR@_x0001__x0001__x0001__x0001__x0001__x0001_2@_x0001__x0001__x0001__x0001__x0001__x0001_(@_x0001__x0001__x0001__x0001__x0001__x0001_A@_x0001__x0001__x0001__x0001__x0001_ÀR@_x0001__x0001__x0001__x0001__x0001_ÀR@_x0001__x0001__x0001__x0001__x0001__x0001_O@_x0001__x0001__x0001__x0001__x0001__x0001_*@_x0001__x0001__x0001__x0001__x0001_H@_x0001__x0001__x0001__x0001__x0001_ÀR@_x0001__x0001__x0001__x0001__x0001__x0001__x0010_@_x0001__x0002__x0001__x0001__x0001__x0001__x0001_ÀR@_x0001__x0001__x0001__x0001__x0001_C@_x0001__x0001__x0001__x0001__x0001__x0001_7@_x0001__x0001__x0001__x0001__x0001__x0001_&amp;@_x0001__x0001__x0001__x0001__x0001_ÀR@_x0001__x0001__x0001__x0001__x0001_@Q@_x0001__x0001__x0001__x0001__x0001_ÀR@_x0001__x0001__x0001__x0001__x0001__x0001__x001C_@_x0001__x0001__x0001__x0001__x0001_ÀR@_x0001__x0001__x0001__x0001__x0001_ÀR@_x0001__x0001__x0001__x0001__x0001__x0001_:@_x0001__x0001__x0001__x0001__x0001__x0001_0@_x0001__x0001__x0001__x0001__x0001_G@_x0001__x0001__x0001__x0001__x0001_ÀR@_x0001__x0001__x0001__x0001__x0001__x0001_H@_x0001__x0001__x0001__x0001__x0001_C@_x0001__x0001__x0001__x0001__x0001_O@_x0001__x0001__x0001__x0001__x0001__x0001__x0018_@_x0001__x0001__x0001__x0001__x0001_L@_x0001__x0001__x0001__x0001__x0001__x0001_.@_x0001__x0001__x0001__x0001__x0001__x0001_M@_x0001__x0001__x0001__x0001__x0001__x0001_5@_x0001__x0001__x0001__x0001__x0001__x0001_2@_x0001__x0001__x0001__x0001__x0001__x0001_3@_x0001__x0001__x0001__x0001__x0001__x0001_5@_x0001__x0001__x0001__x0001__x0001__x0001_.@_x0001__x0001__x0001__x0001__x0001_ÀR@_x0001__x0001__x0001__x0001__x0001__x0001_9@_x0001__x0001__x0001__x0001__x0001__x0001__x0018_@_x0001__x0001__x0001__x0001__x0001__x0001_F@_x0001__x0001__x0001__x0001__x0001_K@_x0001__x0001__x0001__x0001__x0001__x0002__x0001_F@_x0001__x0001__x0001__x0001__x0001__x0001_I@_x0001__x0001__x0001__x0001__x0001__x0001_&lt;@_x0001__x0001__x0001__x0001__x0001_ÀR@_x0001__x0001__x0001__x0001__x0001_D@_x0001__x0001__x0001__x0001__x0001__x0001_(@_x0001__x0001__x0001__x0001__x0001_ÀR@_x0001__x0001__x0001__x0001__x0001__x0001_N@_x0001__x0001__x0001__x0001__x0001_ÀR@_x0001__x0001__x0001__x0001__x0001__x0001_;@_x0001__x0001__x0001__x0001__x0001_ÀR@_x0001__x0001__x0001__x0001__x0001__x0001_=@_x0001__x0001__x0001__x0001__x0001_I@_x0001__x0001__x0001__x0001__x0001__x0001_$@_x0001__x0001__x0001__x0001__x0001_ÀR@_x0001__x0001__x0001__x0001__x0001_ÀR@_x0001__x0001__x0001__x0001__x0001_ÀR@_x0001__x0001__x0001__x0001__x0001__x0001_:@_x0001__x0001__x0001__x0001__x0001__x0001_7@_x0001__x0001__x0001__x0001__x0001__x0001__x001C_@_x0001__x0001__x0001__x0001__x0001__x0001_F@_x0001__x0001__x0001__x0001__x0001__x0001_0@_x0001__x0001__x0001__x0001__x0001_ÀR@_x0001__x0001__x0001__x0001__x0001__x0001_(@_x0001__x0001__x0001__x0001__x0001__x0001_(@_x0001__x0001__x0001__x0001__x0001__x0001_1@_x0001__x0001__x0001__x0001__x0001_D@_x0001__x0001__x0001__x0001__x0001__x0001_4@_x0001__x0001__x0001__x0001__x0001_ÀR@_x0001__x0001__x0001__x0001__x0001_ÀR@_x0001__x0001__x0001__x0001__x0001_ÀR@_x0001__x0001__x0001__x0001__x0001_ÀR@_x0001__x0002__x0001__x0001__x0001__x0001__x0001_ÀR@_x0001__x0001__x0001__x0001__x0001_ÀR@_x0001__x0001__x0001__x0001__x0001_ÀR@_x0001__x0001__x0001__x0001__x0001__x0001_8@_x0001__x0001__x0001__x0001__x0001_ÀR@_x0001__x0001__x0001__x0001__x0001__x0001_,@_x0001__x0001__x0001__x0001__x0001__x0001_.@_x0001__x0001__x0001__x0001__x0001__x0001_&amp;@_x0001__x0001__x0001__x0001__x0001__x0001_9@_x0001__x0001__x0001__x0001__x0001_J@_x0001__x0001__x0001__x0001__x0001__x0001_ @_x0001__x0001__x0001__x0001__x0001__x0001_.@_x0001__x0001__x0001__x0001__x0001_ÀR@_x0001__x0001__x0001__x0001__x0001__x0001__x0018_@_x0001__x0001__x0001__x0001__x0001_ÀR@_x0001__x0001__x0001__x0001__x0001_ÀR@_x0001__x0001__x0001__x0001__x0001__x0001_L@_x0001__x0001__x0001__x0001__x0001__x0001_6@_x0001__x0001__x0001__x0001__x0001__x0001_5@_x0001__x0001__x0001__x0001__x0001__x0001_&lt;@_x0001__x0001__x0001__x0001__x0001_ÀR@_x0001__x0001__x0001__x0001__x0001_ÀR@_x0001__x0001__x0001__x0001__x0001_ÀR@_x0001__x0001__x0001__x0001__x0001__x0001_*@_x0001__x0001__x0001__x0001__x0001__x0001_,@_x0001__x0001__x0001__x0001__x0001__x0001_$@_x0001__x0001__x0001__x0001__x0001__x0001_A@_x0001__x0001__x0001__x0001__x0001__x0001_&amp;@_x0001__x0001__x0001__x0001__x0001__x0001_6@_x0001__x0001__x0001__x0001__x0001__x0001_ @_x0001__x0001__x0001__x0001__x0001__x0001__x0010_@_x0001__x0001__x0001__x0001__x0001__x0002__x0001__x0001_*@_x0001__x0001__x0001__x0001__x0001__x0001_Q@_x0001__x0001__x0001__x0001__x0001__x0001_8@_x0001__x0001__x0001__x0001__x0001_ÀR@_x0001__x0001__x0001__x0001__x0001__x0001_6@_x0001__x0001__x0001__x0001__x0001_I@_x0001__x0001__x0001__x0001__x0001_ÀR@_x0001__x0001__x0001__x0001__x0001_M@_x0001__x0001__x0001__x0001__x0001__x0001_3@_x0001__x0001__x0001__x0001__x0001__x0001_&amp;@_x0001__x0001__x0001__x0001__x0001__x0001_$@_x0001__x0001__x0001__x0001__x0001_ÀR@_x0001__x0001__x0001__x0001__x0001__x0001_3@_x0001__x0001__x0001__x0001__x0001__x0001__x001C_@_x0001__x0001__x0001__x0001__x0001__x0001_=@_x0001__x0001__x0001__x0001__x0001_ÀR@_x0001__x0001__x0001__x0001__x0001_ÀR@_x0001__x0001__x0001__x0001__x0001__x0001_&lt;@_x0001__x0001__x0001__x0001__x0001__x0001_1@_x0001__x0001__x0001__x0001__x0001__x0001__x0018_@_x0001__x0001__x0001__x0001__x0001__x0001_C@_x0001__x0001__x0001__x0001__x0001_ÀR@_x0001__x0001__x0001__x0001__x0001__x0001_(@_x0001__x0001__x0001__x0001__x0001__x0001_3@_x0001__x0001__x0001__x0001__x0001__x0001_1@_x0001__x0001__x0001__x0001__x0001_H@_x0001__x0001__x0001__x0001__x0001_ÀR@_x0001__x0001__x0001__x0001__x0001_ÀR@_x0001__x0001__x0001__x0001__x0001__x0001_1@_x0001__x0001__x0001__x0001__x0001__x0001_J@_x0001__x0001__x0001__x0001__x0001_ÀR@_x0001__x0001__x0001__x0001__x0001__x0001__x0018_@_x0001__x0002__x0001__x0001__x0001__x0001__x0001__x0001_1@_x0001__x0001__x0001__x0001__x0001__x0001_7@_x0001__x0001__x0001__x0001__x0001__x0001_*@_x0001__x0001__x0001__x0001__x0001__x0001_3@_x0001__x0001__x0001__x0001__x0001__x0001_"@_x0001__x0001__x0001__x0001__x0001_ÀR@_x0001__x0001__x0001__x0001__x0001_ÀR@_x0001__x0001__x0001__x0001__x0001_ÀR@_x0001__x0001__x0001__x0001__x0001_ÀR@_x0001__x0001__x0001__x0001__x0001_ÀR@_x0001__x0001__x0001__x0001__x0001_C@_x0001__x0001__x0001__x0001__x0001__x0001_1@_x0001__x0001__x0001__x0001__x0001_ÀR@_x0001__x0001__x0001__x0001__x0001__x0001_"@_x0001__x0001__x0001__x0001__x0001__x0001_&lt;@_x0001__x0001__x0001__x0001__x0001_N@_x0001__x0001__x0001__x0001__x0001_ÀR@_x0001__x0001__x0001__x0001__x0001__x0001_,@_x0001__x0001__x0001__x0001__x0001__x0001_2@_x0001__x0001__x0001__x0001__x0001__x0001_0@_x0001__x0001__x0001__x0001__x0001__x0001_2@_x0001__x0001__x0001__x0001__x0001__x0001_,@_x0001__x0001__x0001__x0001__x0001__x0001_@@_x0001__x0001__x0001__x0001__x0001__x0001_*@_x0001__x0001__x0001__x0001__x0001__x0001__x0008_@_x0001__x0001__x0001__x0001__x0001_ÀR@_x0001__x0001__x0001__x0001__x0001_ÀR@_x0001__x0001__x0001__x0001__x0001__x0001_E@_x0001__x0001__x0001__x0001__x0001__x0001_1@_x0001__x0001__x0001__x0001__x0001_ÀR@_x0001__x0001__x0001__x0001__x0001__x0001_&gt;@_x0001__x0001__x0001__x0001__x0001__x0002__x0001_ÀR@_x0001__x0001__x0001__x0001__x0001_ÀR@_x0001__x0001__x0001__x0001__x0001__x0001_"@_x0001__x0001__x0001__x0001__x0001__x0001__x0008_@_x0001__x0001__x0001__x0001__x0001__x0001_D@_x0001__x0001__x0001__x0001__x0001_ÀR@_x0001__x0001__x0001__x0001__x0001__x0001__x0001_@_x0001__x0001__x0001__x0001__x0001__x0001_?@_x0001__x0001__x0001__x0001__x0001_ÀR@_x0001__x0001__x0001__x0001__x0001__x0001_6@_x0001__x0001__x0001__x0001__x0001__x0001_0@_x0001__x0001__x0001__x0001__x0001__x0001_"@_x0001__x0001__x0001__x0001__x0001__x0001_"@_x0001__x0001__x0001__x0001__x0001__x0001_(@_x0001__x0001__x0001__x0001__x0001__x0001_N@_x0001__x0001__x0001__x0001__x0001__x0001_"@_x0001__x0001__x0001__x0001__x0001__x0001_ @_x0001__x0001__x0001__x0001__x0001_ÀR@_x0001__x0001__x0001__x0001__x0001__x0001_A@_x0001__x0001__x0001__x0001__x0001__x0001__x0008_@_x0001__x0001__x0001__x0001__x0001__x0001__x0014_@_x0001__x0001__x0001__x0001__x0001__x0001_ @_x0001__x0001__x0001__x0001__x0001__x0001_=@_x0001__x0001__x0001__x0001__x0001__x0001_A@_x0001__x0001__x0001__x0001__x0001_ÀR@_x0001__x0001__x0001__x0001__x0001__x0001_"@_x0001__x0001__x0001__x0001__x0001_G@_x0001__x0001__x0001__x0001__x0001_ÀR@_x0001__x0001__x0001__x0001__x0001_ÀR@_x0001__x0001__x0001__x0001__x0001__x0001_4@_x0001__x0001__x0001__x0001__x0001_ÀR@_x0001__x0001__x0001__x0001__x0001_ÀR@_x0001__x0002__x0001__x0001__x0001__x0001__x0001_F@_x0001__x0001__x0001__x0001__x0001__x0001__x001C_@_x0001__x0001__x0001__x0001__x0001_E@_x0001__x0001__x0001__x0001__x0001__x0001_4@_x0001__x0001__x0001__x0001__x0001__x0001_4@_x0001__x0001__x0001__x0001__x0001__x0001_"@_x0001__x0001__x0001__x0001__x0001__x0001_&amp;@_x0001__x0001__x0001__x0001__x0001__x0001_7@_x0001__x0001__x0001__x0001__x0001_ÀR@_x0001__x0001__x0001__x0001__x0001__x0001_*@_x0001__x0001__x0001__x0001__x0001__x0001_(@_x0001__x0001__x0001__x0001__x0001_ÀR@_x0001__x0001__x0001__x0001__x0001_ÀR@_x0001__x0001__x0001__x0001__x0001__x0001_(@_x0001__x0001__x0001__x0001__x0001_ÀR@_x0001__x0001__x0001__x0001__x0001_ÀR@_x0001__x0001__x0001__x0001__x0001_ÀR@_x0001__x0001__x0001__x0001__x0001__x0001_C@_x0001__x0001__x0001__x0001__x0001__x0001_$@_x0001__x0001__x0001__x0001__x0001__x0001_:@_x0001__x0001__x0001__x0001__x0001_P@_x0001__x0001__x0001__x0001__x0001_G@_x0001__x0001__x0001__x0001__x0001__x0001_0@_x0001__x0001__x0001__x0001__x0001__x0001_@@_x0001__x0001__x0001__x0001__x0001__x0001_3@_x0001__x0001__x0001__x0001__x0001_L@_x0001__x0001__x0001__x0001__x0001__x0001_ @_x0001__x0001__x0001__x0001__x0001_ÀR@_x0001__x0001__x0001__x0001__x0001__x0001_?@_x0001__x0001__x0001__x0001__x0001_K@_x0001__x0001__x0001__x0001__x0001__x0001__x001C_@_x0001__x0001__x0001__x0001__x0001__x0002__x0001_ÀR@_x0001__x0001__x0001__x0001__x0001_ÀR@_x0001__x0001__x0001__x0001__x0001__x0001_?@_x0001__x0001__x0001__x0001__x0001__x0001_.@_x0001__x0001__x0001__x0001__x0001__x0001_@@_x0001__x0001__x0001__x0001__x0001__x0001_"@_x0001__x0001__x0001__x0001__x0001__x0001_4@_x0001__x0001__x0001__x0001__x0001__x0001__x001C_@_x0001__x0001__x0001__x0001__x0001__x0001_G@_x0001__x0001__x0001__x0001__x0001_ÀR@_x0001__x0001__x0001__x0001__x0001__x0001_6@_x0001__x0001__x0001__x0001__x0001__x0001_7@_x0001__x0001__x0001__x0001__x0001_D@_x0001__x0001__x0001__x0001__x0001__x0001__x0010_@_x0001__x0001__x0001__x0001__x0001__x0001_7@_x0001__x0001__x0001__x0001__x0001__x0001_6@_x0001__x0001__x0001__x0001__x0001_ÀR@_x0001__x0001__x0001__x0001__x0001_ÀR@_x0001__x0001__x0001__x0001__x0001__x0001_(@_x0001__x0001__x0001__x0001__x0001__x0001_1@_x0001__x0001__x0001__x0001__x0001__x0001_&amp;@_x0001__x0001__x0001__x0001__x0001_ÀR@_x0001__x0001__x0001__x0001__x0001_ÀR@_x0001__x0001__x0001__x0001__x0001__x0001_3@_x0001__x0001__x0001__x0001__x0001_ÀR@_x0001__x0001__x0001__x0001__x0001__x0001_6@_x0001__x0001__x0001__x0001__x0001__x0001_8@_x0001__x0001__x0001__x0001__x0001__x0001_=@_x0001__x0001__x0001__x0001__x0001__x0001_?@_x0001__x0001__x0001__x0001__x0001__x0001_=@_x0001__x0001__x0001__x0001__x0001_ÀR@_x0001__x0001__x0001__x0001__x0001_ÀR@_x0001__x0002__x0001__x0001__x0001__x0001__x0001_ÀR@_x0001__x0001__x0001__x0001__x0001_ÀR@_x0001__x0001__x0001__x0001__x0001__x0001_@@_x0001__x0001__x0001__x0001__x0001__x0001_,@_x0001__x0001__x0001__x0001__x0001_ÀR@_x0001__x0001__x0001__x0001__x0001_M@_x0001__x0001__x0001__x0001__x0001__x0001_&amp;@_x0001__x0001__x0001__x0001__x0001__x0001_1@_x0001__x0001__x0001__x0001__x0001__x0001_&amp;@_x0001__x0001__x0001__x0001__x0001_ÀR@_x0001__x0001__x0001__x0001__x0001__x0001__x001C_@_x0001__x0001__x0001__x0001__x0001__x0001_1@_x0001__x0001__x0001__x0001__x0001__x0001_3@_x0001__x0001__x0001__x0001__x0001__x0001_@@_x0001__x0001__x0001__x0001__x0001_L@_x0001__x0001__x0001__x0001__x0001__x0001__x0010_@_x0001__x0001__x0001__x0001__x0001__x0001_4@_x0001__x0001__x0001__x0001__x0001__x0001_A@_x0001__x0001__x0001__x0001__x0001__x0001_E@_x0001__x0001__x0001__x0001__x0001__x0001_A@_x0001__x0001__x0001__x0001__x0001_P@_x0001__x0001__x0001__x0001__x0001__x0001__x0008_@_x0001__x0001__x0001__x0001__x0001_ÀR@_x0001__x0001__x0001__x0001__x0001_ÀR@_x0001__x0001__x0001__x0001__x0001_I@_x0001__x0001__x0001__x0001__x0001__x0001_,@_x0001__x0001__x0001__x0001__x0001__x0001__x0010_@_x0001__x0001__x0001__x0001__x0001__x0001_J@_x0001__x0001__x0001__x0001__x0001__x0001_&amp;@_x0001__x0001__x0001__x0001__x0001_ÀR@_x0001__x0001__x0001__x0001__x0001_ÀR@_x0001__x0001__x0001__x0001__x0001__x0002__x0001__x0001_@@_x0001__x0001__x0001__x0001__x0001__x0001_0@_x0001__x0001__x0001__x0001__x0001__x0001_ @_x0001__x0001__x0001__x0001__x0001__x0001_L@_x0001__x0001__x0001__x0001__x0001__x0001_@@_x0001__x0001__x0001__x0001__x0001__x0001_7@_x0001__x0001__x0001__x0001__x0001__x0001__x001C_@_x0001__x0001__x0001__x0001__x0001_F@_x0001__x0001__x0001__x0001__x0001_H@_x0001__x0001__x0001__x0001__x0001__x0001_H@_x0001__x0001__x0001__x0001__x0001__x0001_8@_x0001__x0001__x0001__x0001__x0001__x0001_8@_x0001__x0001__x0001__x0001__x0001__x0001_$@_x0001__x0001__x0001__x0001__x0001__x0001__x0018_@_x0001__x0001__x0001__x0001__x0001__x0001_K@_x0001__x0001__x0001__x0001__x0001_I@_x0001__x0001__x0001__x0001__x0001_J@_x0001__x0001__x0001__x0001__x0001_ÀR@_x0001__x0001__x0001__x0001__x0001__x0001_A@_x0001__x0001__x0001__x0001__x0001_ÀR@_x0001__x0001__x0001__x0001__x0001_ÀR@_x0001__x0001__x0001__x0001__x0001__x0001_*@_x0001__x0001__x0001__x0001__x0001__x0001_"@_x0001__x0001__x0001__x0001__x0001__x0001_$@_x0001__x0001__x0001__x0001__x0001_ÀR@_x0001__x0001__x0001__x0001__x0001__x0001_&gt;@_x0001__x0001__x0001__x0001__x0001_ÀR@_x0001__x0001__x0001__x0001__x0001__x0001_ @_x0001__x0001__x0001__x0001__x0001_ÀR@_x0001__x0001__x0001__x0001__x0001_ÀR@_x0001__x0001__x0001__x0001__x0001__x0001_3@_x0001__x0001__x0001__x0001__x0001__x0001_P@_x0001__x0002__x0001__x0001__x0001__x0001__x0001_F@_x0001__x0001__x0001__x0001__x0001__x0001_F@_x0001__x0001__x0001__x0001__x0001__x0001_K@_x0001__x0001__x0001__x0001__x0001__x0001_8@_x0001__x0001__x0001__x0001__x0001__x0001_8@_x0001__x0001__x0001__x0001__x0001_ÀR@_x0001__x0001__x0001__x0001__x0001__x0001_7@_x0001__x0001__x0001__x0001__x0001_C@_x0001__x0001__x0001__x0001__x0001_ÀR@_x0001__x0001__x0001__x0001__x0001__x0001_6@_x0001__x0001__x0001__x0001__x0001__x0001_1@_x0001__x0001__x0001__x0001__x0001__x0001_8@_x0001__x0001__x0001__x0001__x0001_ÀR@_x0001__x0001__x0001__x0001__x0001__x0001_9@_x0001__x0001__x0001__x0001__x0001__x0001_:@_x0001__x0001__x0001__x0001__x0001__x0001_@@_x0001__x0001__x0001__x0001__x0001__x0001_L@_x0001__x0001__x0001__x0001__x0001__x0001_$@_x0001__x0001__x0001__x0001__x0001_ÀR@_x0001__x0001__x0001__x0001__x0001_B@_x0001__x0001__x0001__x0001__x0001_ÀR@_x0001__x0001__x0001__x0001__x0001_ÀR@_x0001__x0001__x0001__x0001__x0001__x0001_2@_x0001__x0001__x0001__x0001__x0001__x0001_5@_x0001__x0001__x0001__x0001__x0001_R@_x0001__x0001__x0001__x0001__x0001_ÀR@_x0001__x0001__x0001__x0001__x0001__x0001_;@_x0001__x0001__x0001__x0001__x0001__x0001_$@_x0001__x0001__x0001__x0001__x0001_ÀR@_x0001__x0001__x0001__x0001__x0001_ÀR@_x0001__x0001__x0001__x0001__x0001_ÀR@_x0001__x0001__x0001__x0001__x0001__x0002__x0001__x0001_2@_x0001__x0001__x0001__x0001__x0001_@R@_x0001__x0001__x0001__x0001__x0001__x0001_I@_x0001__x0001__x0001__x0001__x0001_F@_x0001__x0001__x0001__x0001__x0001_ÀR@_x0001__x0001__x0001__x0001__x0001_ÀR@_x0001__x0001__x0001__x0001__x0001__x0001_(@_x0001__x0001__x0001__x0001__x0001__x0001_"@_x0001__x0001__x0001__x0001__x0001__x0001_5@_x0001__x0001__x0001__x0001__x0001_ÀR@_x0001__x0001__x0001__x0001__x0001__x0001_2@_x0001__x0001__x0001__x0001__x0001__x0001_(@_x0001__x0001__x0001__x0001__x0001_ÀR@_x0001__x0001__x0001__x0001__x0001_G@_x0001__x0001__x0001__x0001__x0001__x0001_6@_x0001__x0001__x0001__x0001__x0001__x0001__x001C_@_x0001__x0001__x0001__x0001__x0001_ÀR@_x0001__x0001__x0001__x0001__x0001__x0001_1@_x0001__x0001__x0001__x0001__x0001_D@_x0001__x0001__x0001__x0001__x0001__x0001_@@_x0001__x0001__x0001__x0001__x0001__x0001_8@_x0001__x0001__x0001__x0001__x0001__x0001_F@_x0001__x0001__x0001__x0001__x0001__x0001_ @_x0001__x0001__x0001__x0001__x0001_ÀR@_x0001__x0001__x0001__x0001__x0001_N@_x0001__x0001__x0001__x0001__x0001__x0001_2@_x0001__x0001__x0001__x0001__x0001__x0001_&lt;@_x0001__x0001__x0001__x0001__x0001__x0001__x0014_@_x0001__x0001__x0001__x0001__x0001_N@_x0001__x0001__x0001__x0001__x0001_ÀR@_x0001__x0001__x0001__x0001__x0001_ÀR@_x0001__x0001__x0001__x0001__x0001__x0001_&amp;@_x0001__x0002__x0001__x0001__x0001__x0001__x0001_ÀR@_x0001__x0001__x0001__x0001__x0001_N@_x0001__x0001__x0001__x0001__x0001__x0001_@@_x0001__x0001__x0001__x0001__x0001__x0001_&amp;@_x0001__x0001__x0001__x0001__x0001__x0001_E@_x0001__x0001__x0001__x0001__x0001__x0001_?@_x0001__x0001__x0001__x0001__x0001__x0001_"@_x0001__x0001__x0001__x0001__x0001__x0001_&amp;@_x0001__x0001__x0001__x0001__x0001__x0001_4@_x0001__x0001__x0001__x0001__x0001_L@_x0001__x0001__x0001__x0001__x0001__x0001_&amp;@_x0001__x0001__x0001__x0001__x0001__x0001_"@_x0001__x0001__x0001__x0001__x0001_ÀR@_x0001__x0001__x0001__x0001__x0001_ÀR@_x0001__x0001__x0001__x0001__x0001__x0001_:@_x0001__x0001__x0001__x0001__x0001__x0001__x0018_@_x0001__x0001__x0001__x0001__x0001_ÀR@_x0001__x0001__x0001__x0001__x0001__x0001_M@_x0001__x0001__x0001__x0001__x0001_ÀR@_x0001__x0001__x0001__x0001__x0001__x0001_7@_x0001__x0001__x0001__x0001__x0001__x0001_6@_x0001__x0001__x0001__x0001__x0001_L@_x0001__x0001__x0001__x0001__x0001__x0001_1@_x0001__x0001__x0001__x0001__x0001_ÀR@_x0001__x0001__x0001__x0001__x0001__x0001_0@_x0001__x0001__x0001__x0001__x0001_@P@_x0001__x0001__x0001__x0001__x0001_L@_x0001__x0001__x0001__x0001__x0001__x0001_;@_x0001__x0001__x0001__x0001__x0001_C@_x0001__x0001__x0001__x0001__x0001_ÀR@_x0001__x0001__x0001__x0001__x0001__x0001_1@_x0001__x0001__x0001__x0001__x0001__x0002__x0001__x0001_*@_x0001__x0001__x0001__x0001__x0001__x0001_?@_x0001__x0001__x0001__x0001__x0001__x0001_6@_x0001__x0001__x0001__x0001__x0001_ÀR@_x0001__x0001__x0001__x0001__x0001__x0001_7@_x0001__x0001__x0001__x0001__x0001__x0001_4@_x0001__x0001__x0001__x0001__x0001_ÀR@_x0001__x0001__x0001__x0001__x0001_I@_x0001__x0001__x0001__x0001__x0001_J@_x0001__x0001__x0001__x0001__x0001__x0001_5@_x0001__x0001__x0001__x0001__x0001__x0001_?@_x0001__x0001__x0001__x0001__x0001__x0001_6@_x0001__x0001__x0001__x0001__x0001_ÀR@_x0001__x0001__x0001__x0001__x0001__x0001_;@_x0001__x0001__x0001__x0001__x0001_E@_x0001__x0001__x0001__x0001__x0001__x0001__x0018_@_x0001__x0001__x0001__x0001__x0001_ÀR@_x0001__x0001__x0001__x0001__x0001__x0001_"@_x0001__x0001__x0001__x0001__x0001__x0001_0@_x0001__x0001__x0001__x0001__x0001__x0001_1@_x0001__x0001__x0001__x0001__x0001__x0001__x001C_@_x0001__x0001__x0001__x0001__x0001_C@_x0001__x0001__x0001__x0001__x0001__x0001_"@_x0001__x0001__x0001__x0001__x0001_ÀR@_x0001__x0001__x0001__x0001__x0001__x0001_9@_x0001__x0001__x0001__x0001__x0001__x0001_N@_x0001__x0001__x0001__x0001__x0001__x0001_=@_x0001__x0001__x0001__x0001__x0001__x0001_4@_x0001__x0001__x0001__x0001__x0001_K@_x0001__x0001__x0001__x0001__x0001_ÀR@_x0001__x0001__x0001__x0001__x0001__x0001_,@_x0001__x0001__x0001__x0001__x0001_ÀR@_x0001__x0002__x0001__x0001__x0001__x0001__x0001__x0001__x001C_@_x0001__x0001__x0001__x0001__x0001_ÀR@_x0001__x0001__x0001__x0001__x0001__x0001_"@_x0001__x0001__x0001__x0001__x0001_ÀR@_x0001__x0001__x0001__x0001__x0001__x0001_8@_x0001__x0001__x0001__x0001__x0001_ÀR@_x0001__x0001__x0001__x0001__x0001__x0001_6@_x0001__x0001__x0001__x0001__x0001__x0001_?@_x0001__x0001__x0001__x0001__x0001__x0001_$@_x0001__x0001__x0001__x0001__x0001_ÀR@_x0001__x0001__x0001__x0001__x0001__x0001_6@_x0001__x0001__x0001__x0001__x0001_ÀR@_x0001__x0001__x0001__x0001__x0001_ÀR@_x0001__x0001__x0001__x0001__x0001_ÀR@_x0001__x0001__x0001__x0001__x0001__x0001__x0018_@_x0001__x0001__x0001__x0001__x0001_ÀR@_x0001__x0001__x0001__x0001__x0001_ÀR@_x0001__x0001__x0001__x0001__x0001_H@_x0001__x0001__x0001__x0001__x0001_ÀR@_x0001__x0001__x0001__x0001__x0001_ÀR@_x0001__x0001__x0001__x0001__x0001__x0001_,@_x0001__x0001__x0001__x0001__x0001__x0001_8@_x0001__x0001__x0001__x0001__x0001__x0001_"@_x0001__x0001__x0001__x0001__x0001__x0001_C@_x0001__x0001__x0001__x0001__x0001__x0001_=@_x0001__x0001__x0001__x0001__x0001_ÀR@_x0001__x0001__x0001__x0001__x0001_H@_x0001__x0001__x0001__x0001__x0001__x0001__x0010_@_x0001__x0001__x0001__x0001__x0001__x0001_?@_x0001__x0001__x0001__x0001__x0001__x0001_,@_x0001__x0001__x0001__x0001__x0001__x0001_&gt;@_x0001__x0001__x0001__x0001__x0001__x0002__x0001_B@_x0001__x0001__x0001__x0001__x0001_ÀR@_x0001__x0001__x0001__x0001__x0001__x0001_2@_x0001__x0001__x0001__x0001__x0001__x0001_1@_x0001__x0001__x0001__x0001__x0001__x0001_&gt;@_x0001__x0001__x0001__x0001__x0001__x0001__x0010_@_x0001__x0001__x0001__x0001__x0001__x0001_@@_x0001__x0001__x0001__x0001__x0001_ÀR@_x0001__x0001__x0001__x0001__x0001_ÀR@_x0001__x0001__x0001__x0001__x0001_ÀR@_x0001__x0001__x0001__x0001__x0001__x0001_"@_x0001__x0001__x0001__x0001__x0001__x0001_&lt;@_x0001__x0001__x0001__x0001__x0001_ÀR@_x0001__x0001__x0001__x0001__x0001_ÀR@_x0001__x0001__x0001__x0001__x0001_ÀR@_x0001__x0001__x0001__x0001__x0001_ÀR@_x0001__x0001__x0001__x0001__x0001__x0001_I@_x0001__x0001__x0001__x0001__x0001__x0001_.@_x0001__x0001__x0001__x0001__x0001_ÀR@_x0001__x0001__x0001__x0001__x0001_ÀR@_x0001__x0001__x0001__x0001__x0001_ÀR@_x0001__x0001__x0001__x0001__x0001__x0001_K@_x0001__x0001__x0001__x0001__x0001__x0001_ @_x0001__x0001__x0001__x0001__x0001__x0001_L@_x0001__x0001__x0001__x0001__x0001_ÀR@_x0001__x0001__x0001__x0001__x0001__x0001_,@_x0001__x0001__x0001__x0001__x0001__x0001_&lt;@_x0001__x0001__x0001__x0001__x0001_ÀR@_x0001__x0001__x0001__x0001__x0001__x0001_3@_x0001__x0001__x0001__x0001__x0001_H@_x0001__x0001__x0001__x0001__x0001__x0001_@@_x0001__x0001__x0001__x0001__x0001_ÀR@_x0001__x0002__x0001__x0001__x0001__x0001__x0001_ÀR@_x0001__x0001__x0001__x0001__x0001__x0001__x001C_@_x0001__x0001__x0001__x0001__x0001__x0001_.@_x0001__x0001__x0001__x0001__x0001__x0001_"@_x0001__x0001__x0001__x0001__x0001__x0001_&lt;@_x0001__x0001__x0001__x0001__x0001_ÀR@_x0001__x0001__x0001__x0001__x0001_ÀR@_x0001__x0001__x0001__x0001__x0001__x0001_5@_x0001__x0001__x0001__x0001__x0001_ÀR@_x0001__x0001__x0001__x0001__x0001__x0001_=@_x0001__x0001__x0001__x0001__x0001_M@_x0001__x0001__x0001__x0001__x0001_J@_x0001__x0001__x0001__x0001__x0001_ÀR@_x0001__x0001__x0001__x0001__x0001_ÀR@_x0001__x0001__x0001__x0001__x0001_ÀR@_x0001__x0001__x0001__x0001__x0001__x0001_*@_x0001__x0001__x0001__x0001__x0001__x0001_3@_x0001__x0001__x0001__x0001__x0001__x0001_3@_x0001__x0001__x0001__x0001__x0001__x0001_C@_x0001__x0001__x0001__x0001__x0001_ÀR@_x0001__x0001__x0001__x0001__x0001_ÀR@_x0001__x0001__x0001__x0001__x0001__x0001_A@_x0001__x0001__x0001__x0001__x0001__x0001_1@_x0001__x0001__x0001__x0001__x0001_ÀR@_x0001__x0001__x0001__x0001__x0001__x0001_3@_x0001__x0001__x0001__x0001__x0001__x0001_O@_x0001__x0001__x0001__x0001__x0001_ÀR@_x0001__x0001__x0001__x0001__x0001_J@_x0001__x0001__x0001__x0001__x0001_ÀR@_x0001__x0001__x0001__x0001__x0001_ÀR@_x0001__x0001__x0001__x0001__x0001_P@_x0001__x0001__x0001__x0001__x0001__x0002__x0001__x0001_8@_x0001__x0001__x0001__x0001__x0001_ÀR@_x0001__x0001__x0001__x0001__x0001_@Q@_x0001__x0001__x0001__x0001__x0001__x0001_;@_x0001__x0001__x0001__x0001__x0001__x0001_*@_x0001__x0001__x0001__x0001__x0001__x0001__x0008_@_x0001__x0001__x0001__x0001__x0001_ÀR@_x0001__x0001__x0001__x0001__x0001__x0001_,@_x0001__x0001__x0001__x0001__x0001_ÀR@_x0001__x0001__x0001__x0001__x0001_ÀR@_x0001__x0001__x0001__x0001__x0001_H@_x0001__x0001__x0001__x0001__x0001_ÀR@_x0001__x0001__x0001__x0001__x0001__x0001_&lt;@_x0001__x0001__x0001__x0001__x0001_@@_x0001__x0001__x0001__x0001__x0001_ÀR@_x0001__x0001__x0001__x0001__x0001_E@_x0001__x0001__x0001__x0001__x0001_ÀR@_x0001__x0001__x0001__x0001__x0001__x0001_4@_x0001__x0001__x0001__x0001__x0001_ÀR@_x0001__x0001__x0001__x0001__x0001_ÀR@_x0001__x0001__x0001__x0001__x0001__x0001_M@_x0001__x0001__x0001__x0001__x0001__x0001_?@_x0001__x0001__x0001__x0001__x0001__x0001_*@_x0001__x0001__x0001__x0001__x0001_ÀR@_x0001__x0001__x0001__x0001__x0001__x0001_O@_x0001__x0001__x0001__x0001__x0001__x0001_6@_x0001__x0001__x0001__x0001__x0001__x0001_$@_x0001__x0001__x0001__x0001__x0001__x0001_L@_x0001__x0001__x0001__x0001__x0001__x0001__x001C_@_x0001__x0001__x0001__x0001__x0001_P@_x0001__x0001__x0001__x0001__x0001_ÀR@_x0001__x0001__x0001__x0001__x0001__x0001_"@_x0001__x0002__x0001__x0001__x0001__x0001__x0001__x0001_(@_x0001__x0001__x0001__x0001__x0001__x0001_2@_x0001__x0001__x0001__x0001__x0001__x0001_@@_x0001__x0001__x0001__x0001__x0001__x0001_?@_x0001__x0001__x0001__x0001__x0001__x0001_$@_x0001__x0001__x0001__x0001__x0001_@Q@_x0001__x0001__x0001__x0001__x0001__x0001_&amp;@_x0001__x0001__x0001__x0001__x0001__x0001_&gt;@_x0001__x0001__x0001__x0001__x0001__x0001_;@_x0001__x0001__x0001__x0001__x0001_ÀR@_x0001__x0001__x0001__x0001__x0001__x0001_K@_x0001__x0001__x0001__x0001__x0001__x0001_8@_x0001__x0001__x0001__x0001__x0001_ÀR@_x0001__x0001__x0001__x0001__x0001__x0001_&gt;@_x0001__x0001__x0001__x0001__x0001_@@_x0001__x0001__x0001__x0001__x0001__x0001_,@_x0001__x0001__x0001__x0001__x0001__x0001_3@_x0001__x0001__x0001__x0001__x0001__x0001_C@_x0001__x0001__x0001__x0001__x0001__x0001_E@_x0001__x0001__x0001__x0001__x0001_D@_x0001__x0001__x0001__x0001__x0001__x0001_0@_x0001__x0001__x0001__x0001__x0001_ÀR@_x0001__x0001__x0001__x0001__x0001__x0001_P@_x0001__x0001__x0001__x0001__x0001__x0001_*@_x0001__x0001__x0001__x0001__x0001_ÀR@_x0001__x0001__x0001__x0001__x0001_ÀR@_x0001__x0001__x0001__x0001__x0001__x0001_(@_x0001__x0001__x0001__x0001__x0001__x0001__x0018_@_x0001__x0001__x0001__x0001__x0001_ÀR@_x0001__x0001__x0001__x0001__x0001__x0001_$@_x0001__x0001__x0001__x0001__x0001__x0001_"@_x0001__x0001__x0001__x0001__x0001__x0002__x0001__x0001_ @_x0001__x0001__x0001__x0001__x0001__x0001_6@_x0001__x0001__x0001__x0001__x0001__x0001_5@_x0001__x0001__x0001__x0001__x0001__x0001_=@_x0001__x0001__x0001__x0001__x0001_ÀR@_x0001__x0001__x0001__x0001__x0001_ÀR@_x0001__x0001__x0001__x0001__x0001_R@_x0001__x0001__x0001__x0001__x0001_C@_x0001__x0001__x0001__x0001__x0001_ÀR@_x0001__x0001__x0001__x0001__x0001_ÀR@_x0001__x0001__x0001__x0001__x0001_ÀR@_x0001__x0001__x0001__x0001__x0001__x0001_5@_x0001__x0001__x0001__x0001__x0001__x0001_3@_x0001__x0001__x0001__x0001__x0001_ÀR@_x0001__x0001__x0001__x0001__x0001__x0001__x001C_@_x0001__x0001__x0001__x0001__x0001_ÀR@_x0001__x0001__x0001__x0001__x0001_ÀR@_x0001__x0001__x0001__x0001__x0001_ÀR@_x0001__x0001__x0001__x0001__x0001_ÀR@_x0001__x0001__x0001__x0001__x0001__x0001_&amp;@_x0001__x0001__x0001__x0001__x0001__x0001_"@_x0001__x0001__x0001__x0001__x0001_E@_x0001__x0001__x0001__x0001__x0001__x0001_6@_x0001__x0001__x0001__x0001__x0001__x0001_ @_x0001__x0001__x0001__x0001__x0001_ÀR@_x0001__x0001__x0001__x0001__x0001__x0001_K@_x0001__x0001__x0001__x0001__x0001__x0001_0@_x0001__x0001__x0001__x0001__x0001__x0001_&lt;@_x0001__x0001__x0001__x0001__x0001__x0001_F@_x0001__x0001__x0001__x0001__x0001_ÀR@_x0001__x0001__x0001__x0001__x0001_ÀR@_x0001__x0001__x0001__x0001__x0001__x0001_7@_x0001__x0002__x0001__x0001__x0001__x0001__x0001__x0001__x0014_@_x0001__x0001__x0001__x0001__x0001_ÀR@_x0001__x0001__x0001__x0001__x0001__x0001__x0018_@_x0001__x0001__x0001__x0001__x0001_D@_x0001__x0001__x0001__x0001__x0001__x0001_&amp;@_x0001__x0001__x0001__x0001__x0001__x0001_*@_x0001__x0001__x0001__x0001__x0001_ÀR@_x0001__x0001__x0001__x0001__x0001__x0001_,@_x0001__x0001__x0001__x0001__x0001__x0001_J@_x0001__x0001__x0001__x0001__x0001__x0001_=@_x0001__x0001__x0001__x0001__x0001__x0001__x0018_@_x0001__x0001__x0001__x0001__x0001__x0001_6@_x0001__x0001__x0001__x0001__x0001__x0001_H@_x0001__x0001__x0001__x0001__x0001__x0001_.@_x0001__x0001__x0001__x0001__x0001__x0001_ @_x0001__x0001__x0001__x0001__x0001__x0001_;@_x0001__x0001__x0001__x0001__x0001__x0001_1@_x0001__x0001__x0001__x0001__x0001_ÀR@_x0001__x0001__x0001__x0001__x0001_ÀR@_x0001__x0001__x0001__x0001__x0001_ÀR@_x0001__x0001__x0001__x0001__x0001__x0001_"@_x0001__x0001__x0001__x0001__x0001_N@_x0001__x0001__x0001__x0001__x0001_ÀR@_x0001__x0001__x0001__x0001__x0001_H@_x0001__x0001__x0001__x0001__x0001_ÀR@_x0001__x0001__x0001__x0001__x0001__x0001_3@_x0001__x0001__x0001__x0001__x0001_ÀR@_x0001__x0001__x0001__x0001__x0001__x0001__x0010_@_x0001__x0001__x0001__x0001__x0001__x0001__x001C_@_x0001__x0001__x0001__x0001__x0001__x0001_5@_x0001__x0001__x0001__x0001__x0001__x0001_A@_x0001__x0001__x0001__x0001__x0001__x0002__x0001__x0001_$@_x0001__x0001__x0001__x0001__x0001__x0001__x0018_@_x0001__x0001__x0001__x0001__x0001_ÀR@_x0001__x0001__x0001__x0001__x0001_ÀR@_x0001__x0001__x0001__x0001__x0001_ÀR@_x0001__x0001__x0001__x0001__x0001__x0001_:@_x0001__x0001__x0001__x0001__x0001_@@_x0001__x0001__x0001__x0001__x0001__x0001_*@_x0001__x0001__x0001__x0001__x0001_ÀR@_x0001__x0001__x0001__x0001__x0001__x0001_&amp;@_x0001__x0001__x0001__x0001__x0001__x0001__x0014_@_x0001__x0001__x0001__x0001__x0001_ÀR@_x0001__x0001__x0001__x0001__x0001_F@_x0001__x0001__x0001__x0001__x0001__x0001_;@_x0001__x0001__x0001__x0001__x0001_ÀR@_x0001__x0001__x0001__x0001__x0001_ÀR@_x0001__x0001__x0001__x0001__x0001__x0001_5@_x0001__x0001__x0001__x0001__x0001__x0001_?@_x0001__x0001__x0001__x0001__x0001__x0001_(@_x0001__x0001__x0001__x0001__x0001_@P@_x0001__x0001__x0001__x0001__x0001__x0001_:@_x0001__x0001__x0001__x0001__x0001__x0001_=@_x0001__x0001__x0001__x0001__x0001_ÀR@_x0001__x0001__x0001__x0001__x0001__x0001_A@_x0001__x0001__x0001__x0001__x0001_ÀR@_x0001__x0001__x0001__x0001__x0001__x0001_&amp;@_x0001__x0001__x0001__x0001__x0001_ÀR@_x0001__x0001__x0001__x0001__x0001__x0001__x0008_@_x0001__x0001__x0001__x0001__x0001__x0001_1@_x0001__x0001__x0001__x0001__x0001_ÀR@_x0001__x0001__x0001__x0001__x0001__x0001_7@_x0001__x0001__x0001__x0001__x0001_I@_x0001__x0002__x0001__x0001__x0001__x0001__x0001_I@_x0001__x0001__x0001__x0001__x0001__x0001_9@_x0001__x0001__x0001__x0001__x0001__x0001_7@_x0001__x0001__x0001__x0001__x0001_ÀR@_x0001__x0001__x0001__x0001__x0001__x0001_G@_x0001__x0001__x0001__x0001__x0001__x0001_2@_x0001__x0001__x0001__x0001__x0001_ÀR@_x0001__x0001__x0001__x0001__x0001__x0001_.@_x0001__x0001__x0001__x0001__x0001__x0001_&lt;@_x0001__x0001__x0001__x0001__x0001__x0001_4@_x0001__x0001__x0001__x0001__x0001__x0001_2@_x0001__x0001__x0001__x0001__x0001__x0001_?@_x0001__x0001__x0001__x0001__x0001__x0001_9@_x0001__x0001__x0001__x0001__x0001_@@_x0001__x0001__x0001__x0001__x0001_ÀR@_x0001__x0001__x0001__x0001__x0001__x0001_?@_x0001__x0001__x0001__x0001__x0001_G@_x0001__x0001__x0001__x0001__x0001__x0001_6@_x0001__x0001__x0001__x0001__x0001__x0001_0@_x0001__x0001__x0001__x0001__x0001_ÀR@_x0001__x0001__x0001__x0001__x0001__x0001_1@_x0001__x0001__x0001__x0001__x0001__x0001_.@_x0001__x0001__x0001__x0001__x0001__x0001_2@_x0001__x0001__x0001__x0001__x0001_ÀR@_x0001__x0001__x0001__x0001__x0001__x0001__x0014_@_x0001__x0001__x0001__x0001__x0001_ÀR@_x0001__x0001__x0001__x0001__x0001__x0001_"@_x0001__x0001__x0001__x0001__x0001__x0001_D@_x0001__x0001__x0001__x0001__x0001__x0001_ @_x0001__x0001__x0001__x0001__x0001__x0001_&amp;@_x0001__x0001__x0001__x0001__x0001_ÀR@_x0001__x0001__x0001__x0001__x0001__x0002__x0001__x0001_2@_x0001__x0001__x0001__x0001__x0001_ÀR@_x0001__x0001__x0001__x0001__x0001_ÀR@_x0001__x0001__x0001__x0001__x0001__x0001_?@_x0001__x0001__x0001__x0001__x0001_ÀP@_x0001__x0001__x0001__x0001__x0001_ÀR@_x0001__x0001__x0001__x0001__x0001__x0001_@@_x0001__x0001__x0001__x0001__x0001_H@_x0001__x0001__x0001__x0001__x0001_ÀR@_x0001__x0001__x0001__x0001__x0001__x0001_(@_x0001__x0001__x0001__x0001__x0001__x0001_$@_x0001__x0001__x0001__x0001__x0001_ÀR@_x0001__x0001__x0001__x0001__x0001__x0001__x001C_@_x0001__x0001__x0001__x0001__x0001__x0001__x0018_@_x0001__x0001__x0001__x0001__x0001_ÀR@_x0001__x0001__x0001__x0001__x0001__x0001_:@_x0001__x0001__x0001__x0001__x0001__x0001_&amp;@_x0001__x0001__x0001__x0001__x0001_ÀR@_x0001__x0001__x0001__x0001__x0001_ÀR@_x0001__x0001__x0001__x0001__x0001_G@_x0001__x0001__x0001__x0001__x0001__x0001_2@_x0001__x0001__x0001__x0001__x0001__x0001_4@_x0001__x0001__x0001__x0001__x0001__x0001__x0014_@_x0001__x0001__x0001__x0001__x0001_ÀR@_x0001__x0001__x0001__x0001__x0001__x0001__x001C_@_x0001__x0001__x0001__x0001__x0001_ÀR@_x0001__x0001__x0001__x0001__x0001_ÀR@_x0001__x0001__x0001__x0001__x0001__x0001__x0008_@_x0001__x0001__x0001__x0001__x0001__x0001_;@_x0001__x0001__x0001__x0001__x0001__x0001_E@_x0001__x0001__x0001__x0001__x0001__x0001_(@_x0001__x0001__x0001__x0001__x0001__x0001_2@_x0001__x0002__x0001__x0001__x0001__x0001__x0001_ÀR@_x0001__x0001__x0001__x0001__x0001_H@_x0001__x0001__x0001__x0001__x0001_I@_x0001__x0001__x0001__x0001__x0001_ÀR@_x0001__x0001__x0001__x0001__x0001_ÀR@_x0001__x0001__x0001__x0001__x0001__x0001_$@_x0001__x0001__x0001__x0001__x0001__x0001__x001C_@_x0001__x0001__x0001__x0001__x0001_H@_x0001__x0001__x0001__x0001__x0001_ÀR@_x0001__x0001__x0001__x0001__x0001__x0001_"@_x0001__x0001__x0001__x0001__x0001_ÀR@_x0001__x0001__x0001__x0001__x0001_ÀR@_x0001__x0001__x0001__x0001__x0001_ÀR@_x0001__x0001__x0001__x0001__x0001__x0001_"@_x0001__x0001__x0001__x0001__x0001__x0001_9@_x0001__x0001__x0001__x0001__x0001_ÀR@_x0001__x0001__x0001__x0001__x0001_ÀR@_x0001__x0001__x0001__x0001__x0001_ÀR@_x0001__x0001__x0001__x0001__x0001__x0001_4@_x0001__x0001__x0001__x0001__x0001__x0001_8@_x0001__x0001__x0001__x0001__x0001__x0001_P@_x0001__x0001__x0001__x0001__x0001__x0001_5@_x0001__x0001__x0001__x0001__x0001__x0001_ @_x0001__x0001__x0001__x0001__x0001_ÀR@_x0001__x0001__x0001__x0001__x0001__x0001_7@_x0001__x0001__x0001__x0001__x0001__x0001_,@_x0001__x0001__x0001__x0001__x0001_ÀR@_x0001__x0001__x0001__x0001__x0001__x0001_&lt;@_x0001__x0001__x0001__x0001__x0001_ÀR@_x0001__x0001__x0001__x0001__x0001_ÀR@_x0001__x0001__x0001__x0001__x0001__x0001_A@_x0001__x0001__x0001__x0001__x0001__x0002__x0001__x0001_:@_x0001__x0001__x0001__x0001__x0001__x0001_=@_x0001__x0001__x0001__x0001__x0001__x0001_ @_x0001__x0001__x0001__x0001__x0001_ÀR@_x0001__x0001__x0001__x0001__x0001_ÀR@_x0001__x0001__x0001__x0001__x0001__x0001_:@_x0001__x0001__x0001__x0001__x0001__x0001_=@_x0001__x0001__x0001__x0001__x0001__x0001_(@_x0001__x0001__x0001__x0001__x0001__x0001_5@_x0001__x0001__x0001__x0001__x0001__x0001_ @_x0001__x0001__x0001__x0001__x0001_H@_x0001__x0001__x0001__x0001__x0001_ÀR@_x0001__x0001__x0001__x0001__x0001__x0001_O@_x0001__x0001__x0001__x0001__x0001_ÀR@_x0001__x0001__x0001__x0001__x0001_ÀR@_x0001__x0001__x0001__x0001__x0001_ÀR@_x0001__x0001__x0001__x0001__x0001_ÀR@_x0001__x0001__x0001__x0001__x0001__x0001_0@_x0001__x0001__x0001__x0001__x0001__x0001_*@_x0001__x0001__x0001__x0001__x0001__x0001__x001C_@_x0001__x0001__x0001__x0001__x0001_ÀR@_x0001__x0001__x0001__x0001__x0001__x0001_(@_x0001__x0001__x0001__x0001__x0001__x0001_1@_x0001__x0001__x0001__x0001__x0001__x0001_&lt;@_x0001__x0001__x0001__x0001__x0001_I@_x0001__x0001__x0001__x0001__x0001_ÀR@_x0001__x0001__x0001__x0001__x0001_ÀR@_x0001__x0001__x0001__x0001__x0001__x0001_G@_x0001__x0001__x0001__x0001__x0001_ÀR@_x0001__x0001__x0001__x0001__x0001_ÀR@_x0001__x0001__x0001__x0001__x0001_C@_x0001__x0001__x0001__x0001__x0001__x0001_(@_x0001__x0002__x0001__x0001__x0001__x0001__x0001__x0001__x001C_@_x0001__x0001__x0001__x0001__x0001__x0001_?@_x0001__x0001__x0001__x0001__x0001__x0001_A@_x0001__x0001__x0001__x0001__x0001__x0001_@@_x0001__x0001__x0001__x0001__x0001_O@_x0001__x0001__x0001__x0001__x0001__x0001_?@_x0001__x0001__x0001__x0001__x0001__x0001__x001C_@_x0001__x0001__x0001__x0001__x0001__x0001_ @_x0001__x0001__x0001__x0001__x0001__x0001_C@_x0001__x0001__x0001__x0001__x0001__x0001_6@_x0001__x0001__x0001__x0001__x0001__x0001_;@_x0001__x0001__x0001__x0001__x0001__x0001__x0014_@_x0001__x0001__x0001__x0001__x0001_ÀR@_x0001__x0001__x0001__x0001__x0001_ÀR@_x0001__x0001__x0001__x0001__x0001__x0001_F@_x0001__x0001__x0001__x0001__x0001_ÀR@_x0001__x0001__x0001__x0001__x0001_ÀR@_x0001__x0001__x0001__x0001__x0001_H@_x0001__x0001__x0001__x0001__x0001__x0001_5@_x0001__x0001__x0001__x0001__x0001__x0001_G@_x0001__x0001__x0001__x0001__x0001_ÀR@_x0001__x0001__x0001__x0001__x0001_D@_x0001__x0001__x0001__x0001__x0001_ÀR@_x0001__x0001__x0001__x0001__x0001__x0001_*@_x0001__x0001__x0001__x0001__x0001__x0001__x0014_@_x0001__x0001__x0001__x0001__x0001__x0001_@@_x0001__x0001__x0001__x0001__x0001__x0001_*@_x0001__x0001__x0001__x0001__x0001__x0001__x001C_@_x0001__x0001__x0001__x0001__x0001_ÀR@_x0001__x0001__x0001__x0001__x0001_ÀR@_x0001__x0001__x0001__x0001__x0001_ÀR@_x0001__x0001__x0001__x0001__x0001__x0002__x0001_ÀR@_x0001__x0001__x0001__x0001__x0001__x0001_&amp;@_x0001__x0001__x0001__x0001__x0001__x0001_*@_x0001__x0001__x0001__x0001__x0001__x0001_8@_x0001__x0001__x0001__x0001__x0001__x0001_$@_x0001__x0001__x0001__x0001__x0001__x0001_"@_x0001__x0001__x0001__x0001__x0001__x0001_H@_x0001__x0001__x0001__x0001__x0001__x0001_D@_x0001__x0001__x0001__x0001__x0001__x0001_(@_x0001__x0001__x0001__x0001__x0001__x0001__x0018_@_x0001__x0001__x0001__x0001__x0001_ÀR@_x0001__x0001__x0001__x0001__x0001_ÀR@_x0001__x0001__x0001__x0001__x0001_P@_x0001__x0001__x0001__x0001__x0001__x0001__x0010_@_x0001__x0001__x0001__x0001__x0001__x0001_O@_x0001__x0001__x0001__x0001__x0001_ÀR@_x0001__x0001__x0001__x0001__x0001__x0001_1@_x0001__x0001__x0001__x0001__x0001_C@_x0001__x0001__x0001__x0001__x0001_ÀR@_x0001__x0001__x0001__x0001__x0001_G@_x0001__x0001__x0001__x0001__x0001_ÀR@_x0001__x0001__x0001__x0001__x0001__x0001_&lt;@_x0001__x0001__x0001__x0001__x0001__x0001_(@_x0001__x0001__x0001__x0001__x0001_ÀR@_x0001__x0001__x0001__x0001__x0001__x0001_C@_x0001__x0001__x0001__x0001__x0001_ÀR@_x0001__x0001__x0001__x0001__x0001__x0001_;@_x0001__x0001__x0001__x0001__x0001_ÀR@_x0001__x0001__x0001__x0001__x0001_ÀR@_x0001__x0001__x0001__x0001__x0001__x0001_,@_x0001__x0001__x0001__x0001__x0001__x0001_?@_x0001__x0001__x0001__x0001__x0001__x0001_3@_x0001__x0002__x0001__x0001__x0001__x0001__x0001__x0001_*@_x0001__x0001__x0001__x0001__x0001_J@_x0001__x0001__x0001__x0001__x0001__x0001_$@_x0001__x0001__x0001__x0001__x0001_ÀR@_x0001__x0001__x0001__x0001__x0001__x0001_;@_x0001__x0001__x0001__x0001__x0001_ÀR@_x0001__x0001__x0001__x0001__x0001__x0001_ @_x0001__x0001__x0001__x0001__x0001_ÀR@_x0001__x0001__x0001__x0001__x0001__x0001_$@_x0001__x0001__x0001__x0001__x0001__x0001_ @_x0001__x0001__x0001__x0001__x0001__x0001_C@_x0001__x0001__x0001__x0001__x0001_ÀR@_x0001__x0001__x0001__x0001__x0001__x0001_0@_x0001__x0001__x0001__x0001__x0001__x0001_$@_x0001__x0001__x0001__x0001__x0001_ÀR@_x0001__x0001__x0001__x0001__x0001__x0001_$@_x0001__x0001__x0001__x0001__x0001_ÀR@_x0001__x0001__x0001__x0001__x0001__x0001_Q@_x0001__x0001__x0001__x0001__x0001_N@_x0001__x0001__x0001__x0001__x0001_ÀR@_x0001__x0001__x0001__x0001__x0001__x0001_2@_x0001__x0001__x0001__x0001__x0001__x0001_2@_x0001__x0001__x0001__x0001__x0001_ÀR@_x0001__x0001__x0001__x0001__x0001__x0001_;@_x0001__x0001__x0001__x0001__x0001_ÀR@_x0001__x0001__x0001__x0001__x0001__x0001_&lt;@_x0001__x0001__x0001__x0001__x0001__x0001_;@_x0001__x0001__x0001__x0001__x0001_ÀR@_x0001__x0001__x0001__x0001__x0001__x0001_*@_x0001__x0001__x0001__x0001__x0001__x0001_&gt;@_x0001__x0001__x0001__x0001__x0001_E@_x0001__x0001__x0001__x0001__x0001__x0002__x0001__x0001_,@_x0001__x0001__x0001__x0001__x0001_ÀR@_x0001__x0001__x0001__x0001__x0001_O@_x0001__x0001__x0001__x0001__x0001_J@_x0001__x0001__x0001__x0001__x0001_J@_x0001__x0001__x0001__x0001__x0001__x0001_(@_x0001__x0001__x0001__x0001__x0001__x0001_J@_x0001__x0001__x0001__x0001__x0001__x0001_6@_x0001__x0001__x0001__x0001__x0001__x0001_(@_x0001__x0001__x0001__x0001__x0001__x0001_ @_x0001__x0001__x0001__x0001__x0001_ÀR@_x0001__x0001__x0001__x0001__x0001_ÀR@_x0001__x0001__x0001__x0001__x0001__x0001_I@_x0001__x0001__x0001__x0001__x0001__x0001_5@_x0001__x0001__x0001__x0001__x0001_ÀR@_x0001__x0001__x0001__x0001__x0001_ÀR@_x0001__x0001__x0001__x0001__x0001__x0001_1@_x0001__x0001__x0001__x0001__x0001__x0001__x0001_@_x0001__x0001__x0001__x0001__x0001_ÀR@_x0001__x0001__x0001__x0001__x0001__x0001_5@_x0001__x0001__x0001__x0001__x0001__x0001_$@_x0001__x0001__x0001__x0001__x0001_E@_x0001__x0001__x0001__x0001__x0001__x0001_ @_x0001__x0001__x0001__x0001__x0001_ÀR@_x0001__x0001__x0001__x0001__x0001_J@_x0001__x0001__x0001__x0001__x0001__x0001_*@_x0001__x0001__x0001__x0001__x0001__x0001_ @_x0001__x0001__x0001__x0001__x0001__x0001_8@_x0001__x0001__x0001__x0001__x0001__x0001_7@_x0001__x0001__x0001__x0001__x0001__x0001_K@_x0001__x0001__x0001__x0001__x0001_G@_x0001__x0001__x0001__x0001__x0001_C@_x0001__x0002__x0001__x0001__x0001__x0001__x0001__x0001_*@_x0001__x0001__x0001__x0001__x0001_ÀR@_x0001__x0001__x0001__x0001__x0001__x0001_C@_x0001__x0001__x0001__x0001__x0001_ÀR@_x0001__x0001__x0001__x0001__x0001_ÀR@_x0001__x0001__x0001__x0001__x0001__x0001_5@_x0001__x0001__x0001__x0001__x0001_ÀR@_x0001__x0001__x0001__x0001__x0001_G@_x0001__x0001__x0001__x0001__x0001_ÀR@_x0001__x0001__x0001__x0001__x0001_ÀR@_x0001__x0001__x0001__x0001__x0001__x0001_2@_x0001__x0001__x0001__x0001__x0001_J@_x0001__x0001__x0001__x0001__x0001__x0001_,@_x0001__x0001__x0001__x0001__x0001_I@_x0001__x0001__x0001__x0001__x0001__x0001_"@_x0001__x0001__x0001__x0001__x0001_ÀR@_x0001__x0001__x0001__x0001__x0001_ÀR@_x0001__x0001__x0001__x0001__x0001_R@_x0001__x0001__x0001__x0001__x0001_H@_x0001__x0001__x0001__x0001__x0001__x0001_0@_x0001__x0001__x0001__x0001__x0001__x0001_0@_x0001__x0001__x0001__x0001__x0001__x0001_N@_x0001__x0001__x0001__x0001__x0001_ÀR@_x0001__x0001__x0001__x0001__x0001_E@_x0001__x0001__x0001__x0001__x0001__x0001_ @_x0001__x0001__x0001__x0001__x0001_ÀR@_x0001__x0001__x0001__x0001__x0001__x0001_?@_x0001__x0001__x0001__x0001__x0001_ÀR@_x0001__x0001__x0001__x0001__x0001__x0001_5@_x0001__x0001__x0001__x0001__x0001__x0001_.@_x0001__x0001__x0001__x0001__x0001_ÀR@_x0001__x0001__x0001__x0001__x0001__x0002__x0001__x0001_"@_x0001__x0001__x0001__x0001__x0001_ÀR@_x0001__x0001__x0001__x0001__x0001__x0001__x001C_@_x0001__x0001__x0001__x0001__x0001_ÀR@_x0001__x0001__x0001__x0001__x0001_ÀR@_x0001__x0001__x0001__x0001__x0001_ÀR@_x0001__x0001__x0001__x0001__x0001_E@_x0001__x0001__x0001__x0001__x0001__x0001_"@_x0001__x0001__x0001__x0001__x0001__x0001_C@_x0001__x0001__x0001__x0001__x0001_D@_x0001__x0001__x0001__x0001__x0001_D@_x0001__x0001__x0001__x0001__x0001_ÀR@_x0001__x0001__x0001__x0001__x0001__x0001_(@_x0001__x0001__x0001__x0001__x0001__x0001_P@_x0001__x0001__x0001__x0001__x0001_D@_x0001__x0001__x0001__x0001__x0001__x0001__x001C_@_x0001__x0001__x0001__x0001__x0001_ÀR@_x0001__x0001__x0001__x0001__x0001__x0001_:@_x0001__x0001__x0001__x0001__x0001_P@_x0001__x0001__x0001__x0001__x0001__x0001_3@_x0001__x0001__x0001__x0001__x0001__x0001_D@_x0001__x0001__x0001__x0001__x0001_@Q@_x0001__x0001__x0001__x0001__x0001_ÀR@_x0001__x0001__x0001__x0001__x0001_ÀR@_x0001__x0001__x0001__x0001__x0001_ÀR@_x0001__x0001__x0001__x0001__x0001__x0001_(@_x0001__x0001__x0001__x0001__x0001_ÀR@_x0001__x0001__x0001__x0001__x0001_ÀR@_x0001__x0001__x0001__x0001__x0001_ÀR@_x0001__x0001__x0001__x0001__x0001_ÀR@_x0001__x0001__x0001__x0001__x0001__x0001_A@_x0001__x0001__x0001__x0001__x0001_ÀR@_x0001__x0002__x0001__x0001__x0001__x0001__x0001_ÀR@_x0001__x0001__x0001__x0001__x0001__x0001_&amp;@_x0001__x0001__x0001__x0001__x0001__x0001_5@_x0001__x0001__x0001__x0001__x0001__x0001_=@_x0001__x0001__x0001__x0001__x0001__x0001__x001C_@_x0001__x0001__x0001__x0001__x0001__x0001_J@_x0001__x0001__x0001__x0001__x0001__x0001_.@_x0001__x0001__x0001__x0001__x0001_ÀR@_x0001__x0001__x0001__x0001__x0001__x0001_6@_x0001__x0001__x0001__x0001__x0001__x0001_6@_x0001__x0001__x0001__x0001__x0001__x0001_=@_x0001__x0001__x0001__x0001__x0001_E@_x0001__x0001__x0001__x0001__x0001_ÀR@_x0001__x0001__x0001__x0001__x0001_I@_x0001__x0001__x0001__x0001__x0001__x0001_0@_x0001__x0001__x0001__x0001__x0001__x0001_L@_x0001__x0001__x0001__x0001__x0001_ÀR@_x0001__x0001__x0001__x0001__x0001__x0001_&gt;@_x0001__x0001__x0001__x0001__x0001__x0001_?@_x0001__x0001__x0001__x0001__x0001__x0001_0@_x0001__x0001__x0001__x0001__x0001__x0001_C@_x0001__x0001__x0001__x0001__x0001__x0001_A@_x0001__x0001__x0001__x0001__x0001_ÀR@_x0001__x0001__x0001__x0001__x0001_ÀR@_x0001__x0001__x0001__x0001__x0001_ÀR@_x0001__x0001__x0001__x0001__x0001_ÀR@_x0001__x0001__x0001__x0001__x0001_ÀR@_x0001__x0001__x0001__x0001__x0001__x0001_&amp;@_x0001__x0001__x0001__x0001__x0001_ÀR@_x0001__x0001__x0001__x0001__x0001_ÀR@_x0001__x0001__x0001__x0001__x0001__x0001_ @_x0001__x0001__x0001__x0001__x0001__x0002__x0001__x0001__x0018_@_x0001__x0001__x0001__x0001__x0001_ÀR@_x0001__x0001__x0001__x0001__x0001__x0001_E@_x0001__x0001__x0001__x0001__x0001__x0001_(@_x0001__x0001__x0001__x0001__x0001__x0001_,@_x0001__x0001__x0001__x0001__x0001__x0001_0@_x0001__x0001__x0001__x0001__x0001_ÀR@_x0001__x0001__x0001__x0001__x0001_ÀR@_x0001__x0001__x0001__x0001__x0001__x0001_6@_x0001__x0001__x0001__x0001__x0001_I@_x0001__x0001__x0001__x0001__x0001__x0001_(@_x0001__x0001__x0001__x0001__x0001__x0001_9@_x0001__x0001__x0001__x0001__x0001_ÀR@_x0001__x0001__x0001__x0001__x0001__x0001_E@_x0001__x0001__x0001__x0001__x0001_ÀR@_x0001__x0001__x0001__x0001__x0001_ÀR@_x0001__x0001__x0001__x0001__x0001__x0001_ @_x0001__x0001__x0001__x0001__x0001__x0001_&lt;@_x0001__x0001__x0001__x0001__x0001_P@_x0001__x0001__x0001__x0001__x0001_ÀR@_x0001__x0001__x0001__x0001__x0001__x0001_;@_x0001__x0001__x0001__x0001__x0001_ÀR@_x0001__x0001__x0001__x0001__x0001__x0001_8@_x0001__x0001__x0001__x0001__x0001__x0001_*@_x0001__x0001__x0001__x0001__x0001__x0001_2@_x0001__x0001__x0001__x0001__x0001_C@_x0001__x0001__x0001__x0001__x0001__x0001__x0014_@_x0001__x0001__x0001__x0001__x0001_C@_x0001__x0001__x0001__x0001__x0001__x0001_F@_x0001__x0001__x0001__x0001__x0001__x0001_,@_x0001__x0001__x0001__x0001__x0001__x0001_*@_x0001__x0001__x0001__x0001__x0001__x0001_A@_x0001__x0002__x0001__x0001__x0001__x0001__x0001_R@_x0001__x0001__x0001__x0001__x0001__x0001_0@_x0001__x0001__x0001__x0001__x0001_@Q@_x0001__x0001__x0001__x0001__x0001__x0001_(@_x0001__x0001__x0001__x0001__x0001_ÀR@_x0001__x0001__x0001__x0001__x0001__x0001_$@_x0001__x0001__x0001__x0001__x0001__x0001_5@_x0001__x0001__x0001__x0001__x0001_ÀR@_x0001__x0001__x0001__x0001__x0001__x0001_C@_x0001__x0001__x0001__x0001__x0001__x0001_*@_x0001__x0001__x0001__x0001__x0001_ÀR@_x0001__x0001__x0001__x0001__x0001_ÀR@_x0001__x0001__x0001__x0001__x0001_ÀR@_x0001__x0001__x0001__x0001__x0001_ÀR@_x0001__x0001__x0001__x0001__x0001__x0001_P@_x0001__x0001__x0001__x0001__x0001_ÀR@_x0001__x0001__x0001__x0001__x0001__x0001_L@_x0001__x0001__x0001__x0001__x0001__x0001_&amp;@_x0001__x0001__x0001__x0001__x0001__x0001_;@_x0001__x0001__x0001__x0001__x0001__x0001_1@_x0001__x0001__x0001__x0001__x0001__x0001_5@_x0001__x0001__x0001__x0001__x0001__x0001_*@_x0001__x0001__x0001__x0001__x0001_ÀR@_x0001__x0001__x0001__x0001__x0001__x0001_?@_x0001__x0001__x0001__x0001__x0001__x0001_5@_x0001__x0001__x0001__x0001__x0001_ÀR@_x0001__x0001__x0001__x0001__x0001_ÀR@_x0001__x0001__x0001__x0001__x0001__x0001_0@_x0001__x0001__x0001__x0001__x0001__x0001__x001C_@_x0001__x0001__x0001__x0001__x0001_@@_x0001__x0001__x0001__x0001__x0001__x0001_J@_x0001__x0001__x0001__x0001__x0001__x0002__x0001__x0001_0@_x0001__x0001__x0001__x0001__x0001__x0001_&amp;@_x0001__x0001__x0001__x0001__x0001_ÀR@_x0001__x0001__x0001__x0001__x0001__x0001_(@_x0001__x0001__x0001__x0001__x0001__x0001_D@_x0001__x0001__x0001__x0001__x0001__x0001_(@_x0001__x0001__x0001__x0001__x0001__x0001_E@_x0001__x0001__x0001__x0001__x0001__x0001_,@_x0001__x0001__x0001__x0001__x0001__x0001_7@_x0001__x0001__x0001__x0001__x0001_ÀR@_x0001__x0001__x0001__x0001__x0001_ÀR@_x0001__x0001__x0001__x0001__x0001__x0001__x0010_@_x0001__x0001__x0001__x0001__x0001__x0001__x001C_@_x0001__x0001__x0001__x0001__x0001__x0001_0@_x0001__x0001__x0001__x0001__x0001_ÀR@_x0001__x0001__x0001__x0001__x0001__x0001_&amp;@_x0001__x0001__x0001__x0001__x0001__x0001_9@_x0001__x0001__x0001__x0001__x0001__x0001_0@_x0001__x0001__x0001__x0001__x0001__x0001_E@_x0001__x0001__x0001__x0001__x0001_ÀR@_x0001__x0001__x0001__x0001__x0001_ÀR@_x0001__x0001__x0001__x0001__x0001__x0001_3@_x0001__x0001__x0001__x0001__x0001__x0001_7@_x0001__x0001__x0001__x0001__x0001__x0001_$@_x0001__x0001__x0001__x0001__x0001_ÀR@_x0001__x0001__x0001__x0001__x0001__x0001_0@_x0001__x0001__x0001__x0001__x0001_ÀR@_x0001__x0001__x0001__x0001__x0001_@Q@_x0001__x0001__x0001__x0001__x0001_N@_x0001__x0001__x0001__x0001__x0001_ÀR@_x0001__x0001__x0001__x0001__x0001__x0001_(@_x0001__x0001__x0001__x0001__x0001__x0001_5@_x0001__x0002__x0001__x0001__x0001__x0001__x0001_K@_x0001__x0001__x0001__x0001__x0001_ÀR@_x0001__x0001__x0001__x0001__x0001__x0001_0@_x0001__x0001__x0001__x0001__x0001__x0001_G@_x0001__x0001__x0001__x0001__x0001__x0001_ @_x0001__x0001__x0001__x0001__x0001__x0001_,@_x0001__x0001__x0001__x0001__x0001_ÀR@_x0001__x0001__x0001__x0001__x0001_ÀR@_x0001__x0001__x0001__x0001__x0001__x0001_G@_x0001__x0001__x0001__x0001__x0001__x0001_@@_x0001__x0001__x0001__x0001__x0001_ÀR@_x0001__x0001__x0001__x0001__x0001__x0001_6@_x0001__x0001__x0001__x0001__x0001__x0001_N@_x0001__x0001__x0001__x0001__x0001__x0001_5@_x0001__x0001__x0001__x0001__x0001_ÀR@_x0001__x0001__x0001__x0001__x0001_ÀR@_x0001__x0001__x0001__x0001__x0001__x0001_*@_x0001__x0001__x0001__x0001__x0001_ÀR@_x0001__x0001__x0001__x0001__x0001__x0001_(@_x0001__x0001__x0001__x0001__x0001_G@_x0001__x0001__x0001__x0001__x0001_ÀR@_x0001__x0001__x0001__x0001__x0001__x0001_.@_x0001__x0001__x0001__x0001__x0001__x0001_.@_x0001__x0001__x0001__x0001__x0001__x0001_F@_x0001__x0001__x0001__x0001__x0001__x0001_;@_x0001__x0001__x0001__x0001__x0001_ÀR@_x0001__x0001__x0001__x0001__x0001_D@_x0001__x0001__x0001__x0001__x0001_ÀR@_x0001__x0001__x0001__x0001__x0001__x0001_2@_x0001__x0001__x0001__x0001__x0001__x0001_3@_x0001__x0001__x0001__x0001__x0001__x0001_,@_x0001__x0001__x0001__x0001__x0001__x0002__x0001__x0001_,@_x0001__x0001__x0001__x0001__x0001__x0001_F@_x0001__x0001__x0001__x0001__x0001__x0001_,@_x0001__x0001__x0001__x0001__x0001__x0001_0@_x0001__x0001__x0001__x0001__x0001__x0001__x0018_@_x0001__x0001__x0001__x0001__x0001__x0001_C@_x0001__x0001__x0001__x0001__x0001_ÀR@_x0001__x0001__x0001__x0001__x0001_ÀR@_x0001__x0001__x0001__x0001__x0001_I@_x0001__x0001__x0001__x0001__x0001__x0001_=@_x0001__x0001__x0001__x0001__x0001__x0001_(@_x0001__x0001__x0001__x0001__x0001__x0001_*@_x0001__x0001__x0001__x0001__x0001__x0001_&lt;@_x0001__x0001__x0001__x0001__x0001_ÀR@_x0001__x0001__x0001__x0001__x0001__x0001_J@_x0001__x0001__x0001__x0001__x0001_G@_x0001__x0001__x0001__x0001__x0001__x0001_4@_x0001__x0001__x0001__x0001__x0001__x0001_*@_x0001__x0001__x0001__x0001__x0001__x0001_4@_x0001__x0001__x0001__x0001__x0001__x0001_1@_x0001__x0001__x0001__x0001__x0001__x0001_3@_x0001__x0001__x0001__x0001__x0001_ÀR@_x0001__x0001__x0001__x0001__x0001__x0001_1@_x0001__x0001__x0001__x0001__x0001__x0001_@@_x0001__x0001__x0001__x0001__x0001__x0001_(@_x0001__x0001__x0001__x0001__x0001__x0001_?@_x0001__x0001__x0001__x0001__x0001__x0001_P@_x0001__x0001__x0001__x0001__x0001_ÀR@_x0001__x0001__x0001__x0001__x0001__x0001_&amp;@_x0001__x0001__x0001__x0001__x0001__x0001_(@_x0001__x0001__x0001__x0001__x0001__x0001__x0018_@_x0001__x0001__x0001__x0001__x0001__x0001_P@_x0001__x0002__x0001__x0001__x0001__x0001__x0001__x0001_K@_x0001__x0001__x0001__x0001__x0001__x0001_:@_x0001__x0001__x0001__x0001__x0001_ÀR@_x0001__x0001__x0001__x0001__x0001__x0001_C@_x0001__x0001__x0001__x0001__x0001__x0001_5@_x0001__x0001__x0001__x0001__x0001_ÀR@_x0001__x0001__x0001__x0001__x0001__x0001_*@_x0001__x0001__x0001__x0001__x0001_ÀR@_x0001__x0001__x0001__x0001__x0001_ÀR@_x0001__x0001__x0001__x0001__x0001_ÀR@_x0001__x0001__x0001__x0001__x0001__x0001_$@_x0001__x0001__x0001__x0001__x0001__x0001_$@_x0001__x0001__x0001__x0001__x0001__x0001_2@_x0001__x0001__x0001__x0001__x0001__x0001_7@_x0001__x0001__x0001__x0001__x0001_ÀR@_x0001__x0001__x0001__x0001__x0001__x0001_&lt;@_x0001__x0001__x0001__x0001__x0001__x0001_1@_x0001__x0001__x0001__x0001__x0001__x0001_M@_x0001__x0001__x0001__x0001__x0001_ÀR@_x0001__x0001__x0001__x0001__x0001__x0001_6@_x0001__x0001__x0001__x0001__x0001__x0001__x001C_@_x0001__x0001__x0001__x0001__x0001_ÀR@_x0001__x0001__x0001__x0001__x0001__x0001_&gt;@_x0001__x0001__x0001__x0001__x0001_D@_x0001__x0001__x0001__x0001__x0001__x0001__x001C_@_x0001__x0001__x0001__x0001__x0001_ÀR@_x0001__x0001__x0001__x0001__x0001__x0001_ @_x0001__x0001__x0001__x0001__x0001_N@_x0001__x0001__x0001__x0001__x0001_ÀR@_x0001__x0001__x0001__x0001__x0001__x0001_ @_x0001__x0001__x0001__x0001__x0001_ÀR@_x0001__x0001__x0001__x0001__x0001__x0002__x0001__x0001__x0008_@_x0001__x0001__x0001__x0001__x0001__x0001_7@_x0001__x0001__x0001__x0001__x0001__x0001__x0014_@_x0001__x0001__x0001__x0001__x0001_ÀR@_x0001__x0001__x0001__x0001__x0001_H@_x0001__x0001__x0001__x0001__x0001__x0001_$@_x0001__x0001__x0001__x0001__x0001_@@_x0001__x0001__x0001__x0001__x0001_E@_x0001__x0001__x0001__x0001__x0001__x0001_&lt;@_x0001__x0001__x0001__x0001__x0001_L@_x0001__x0001__x0001__x0001__x0001__x0001_"@_x0001__x0001__x0001__x0001__x0001__x0001_(@_x0001__x0001__x0001__x0001__x0001_ÀR@_x0001__x0001__x0001__x0001__x0001__x0001__x0010_@_x0001__x0001__x0001__x0001__x0001_@@_x0001__x0001__x0001__x0001__x0001__x0001_ @_x0001__x0001__x0001__x0001__x0001__x0001_"@_x0001__x0001__x0001__x0001__x0001_ÀR@_x0001__x0001__x0001__x0001__x0001__x0001_4@_x0001__x0001__x0001__x0001__x0001_ÀR@_x0001__x0001__x0001__x0001__x0001_ÀR@_x0001__x0001__x0001__x0001__x0001_I@_x0001__x0001__x0001__x0001__x0001__x0001_*@_x0001__x0001__x0001__x0001__x0001__x0001_E@_x0001__x0001__x0001__x0001__x0001_ÀR@_x0001__x0001__x0001__x0001__x0001_ÀR@_x0001__x0001__x0001__x0001__x0001__x0001_0@_x0001__x0001__x0001__x0001__x0001__x0001_"@_x0001__x0001__x0001__x0001__x0001_ÀR@_x0001__x0001__x0001__x0001__x0001_ÀR@_x0001__x0001__x0001__x0001__x0001__x0001_K@_x0001__x0001__x0001__x0001__x0001_ÀR@_x0001__x0002__x0001__x0001__x0001__x0001__x0001__x0001_&lt;@_x0001__x0001__x0001__x0001__x0001__x0001_?@_x0001__x0001__x0001__x0001__x0001__x0001_$@_x0001__x0001__x0001__x0001__x0001__x0001_$@_x0001__x0001__x0001__x0001__x0001__x0001_K@_x0001__x0001__x0001__x0001__x0001__x0001_6@_x0001__x0001__x0001__x0001__x0001_ÀR@_x0001__x0001__x0001__x0001__x0001_ÀR@_x0001__x0001__x0001__x0001__x0001_M@_x0001__x0001__x0001__x0001__x0001__x0001__x0018_@_x0001__x0001__x0001__x0001__x0001_ÀR@_x0001__x0001__x0001__x0001__x0001__x0001_8@_x0001__x0001__x0001__x0001__x0001_ÀR@_x0001__x0001__x0001__x0001__x0001_ÀR@_x0001__x0001__x0001__x0001__x0001__x0001_&lt;@_x0001__x0001__x0001__x0001__x0001_N@_x0001__x0001__x0001__x0001__x0001__x0001__x0001_@_x0001__x0001__x0001__x0001__x0001_ÀR@_x0001__x0001__x0001__x0001__x0001__x0001__x0010_@_x0001__x0001__x0001__x0001__x0001__x0001_&lt;@_x0001__x0001__x0001__x0001__x0001_B@_x0001__x0001__x0001__x0001__x0001__x0001_&amp;@_x0001__x0001__x0001__x0001__x0001_ÀR@_x0001__x0001__x0001__x0001__x0001_ÀR@_x0001__x0001__x0001__x0001__x0001_ÀR@_x0001__x0001__x0001__x0001__x0001_ÀR@_x0001__x0001__x0001__x0001__x0001_K@_x0001__x0001__x0001__x0001__x0001__x0001_7@_x0001__x0001__x0001__x0001__x0001_ÀR@_x0001__x0001__x0001__x0001__x0001_ÀR@_x0001__x0001__x0001__x0001__x0001__x0001_$@_x0001__x0001__x0001__x0001__x0001__x0002__x0001__x0001_D@_x0001__x0001__x0001__x0001__x0001__x0001_0@_x0001__x0001__x0001__x0001__x0001__x0001_,@_x0001__x0001__x0001__x0001__x0001_ÀR@_x0001__x0001__x0001__x0001__x0001__x0001_.@_x0001__x0001__x0001__x0001__x0001_@@_x0001__x0001__x0001__x0001__x0001_ÀR@_x0001__x0001__x0001__x0001__x0001_ÀR@_x0001__x0001__x0001__x0001__x0001__x0001_ @_x0001__x0001__x0001__x0001__x0001__x0001__x0018_@_x0001__x0001__x0001__x0001__x0001_ÀR@_x0001__x0001__x0001__x0001__x0001__x0001_L@_x0001__x0001__x0001__x0001__x0001__x0001_*@_x0001__x0001__x0001__x0001__x0001__x0001_$@_x0001__x0001__x0001__x0001__x0001__x0001_&gt;@_x0001__x0001__x0001__x0001__x0001_ÀR@_x0001__x0001__x0001__x0001__x0001_M@_x0001__x0001__x0001__x0001__x0001__x0001_?@_x0001__x0001__x0001__x0001__x0001__x0001_G@_x0001__x0001__x0001__x0001__x0001__x0001_.@_x0001__x0001__x0001__x0001__x0001__x0001_ @_x0001__x0001__x0001__x0001__x0001__x0001_ @_x0001__x0001__x0001__x0001__x0001_B@_x0001__x0001__x0001__x0001__x0001__x0001_ @_x0001__x0001__x0001__x0001__x0001_ÀR@_x0001__x0001__x0001__x0001__x0001_ÀR@_x0001__x0001__x0001__x0001__x0001__x0001_;@_x0001__x0001__x0001__x0001__x0001__x0001_8@_x0001__x0001__x0001__x0001__x0001__x0001_2@_x0001__x0001__x0001__x0001__x0001_@@_x0001__x0001__x0001__x0001__x0001_ÀR@_x0001__x0001__x0001__x0001__x0001__x0001_9@_x0001__x0002__x0001__x0001__x0001__x0001__x0001_P@_x0001__x0001__x0001__x0001__x0001__x0001_(@_x0001__x0001__x0001__x0001__x0001_@@_x0001__x0001__x0001__x0001__x0001__x0001_4@_x0001__x0001__x0001__x0001__x0001__x0001__x0018_@_x0001__x0001__x0001__x0001__x0001__x0001__x0018_@_x0001__x0001__x0001__x0001__x0001_ÀR@_x0001__x0001__x0001__x0001__x0001_@@_x0001__x0001__x0001__x0001__x0001__x0001_(@_x0001__x0001__x0001__x0001__x0001__x0001_&amp;@_x0001__x0001__x0001__x0001__x0001__x0001_7@_x0001__x0001__x0001__x0001__x0001_G@_x0001__x0001__x0001__x0001__x0001__x0001_6@_x0001__x0001__x0001__x0001__x0001__x0001_1@_x0001__x0001__x0001__x0001__x0001__x0001_(@_x0001__x0001__x0001__x0001__x0001__x0001__x0008_@_x0001__x0001__x0001__x0001__x0001__x0001_"@_x0001__x0001__x0001__x0001__x0001__x0001_8@_x0001__x0001__x0001__x0001__x0001__x0001_*@_x0001__x0001__x0001__x0001__x0001__x0001_,@_x0001__x0001__x0001__x0001__x0001__x0001_*@_x0001__x0001__x0001__x0001__x0001_O@_x0001__x0001__x0001__x0001__x0001_ÀR@_x0001__x0001__x0001__x0001__x0001__x0001_*@_x0001__x0001__x0001__x0001__x0001__x0001_N@_x0001__x0001__x0001__x0001__x0001_ÀR@_x0001__x0001__x0001__x0001__x0001_@R@_x0001__x0001__x0001__x0001__x0001__x0001_D@_x0001__x0001__x0001__x0001__x0001_ÀR@_x0001__x0001__x0001__x0001__x0001__x0001_*@_x0001__x0001__x0001__x0001__x0001_G@_x0001__x0001__x0001__x0001__x0001__x0002__x0001__x0001_8@_x0001__x0001__x0001__x0001__x0001__x0001_3@_x0001__x0001__x0001__x0001__x0001_ÀR@_x0001__x0001__x0001__x0001__x0001_@R@_x0001__x0001__x0001__x0001__x0001_ÀR@_x0001__x0001__x0001__x0001__x0001__x0001_H@_x0001__x0001__x0001__x0001__x0001_I@_x0001__x0001__x0001__x0001__x0001_@R@_x0001__x0001__x0001__x0001__x0001_ÀR@_x0001__x0001__x0001__x0001__x0001__x0001_8@_x0001__x0001__x0001__x0001__x0001__x0001_$@_x0001__x0001__x0001__x0001__x0001_ÀR@_x0001__x0001__x0001__x0001__x0001__x0001__x0010_@_x0001__x0001__x0001__x0001__x0001__x0001_Q@_x0001__x0001__x0001__x0001__x0001_ÀR@_x0001__x0001__x0001__x0001__x0001__x0001_5@_x0001__x0001__x0001__x0001__x0001_ÀR@_x0001__x0001__x0001__x0001__x0001_ÀR@_x0001__x0001__x0001__x0001__x0001__x0001__x0018_@_x0001__x0001__x0001__x0001__x0001_ÀR@_x0001__x0001__x0001__x0001__x0001_ÀR@_x0001__x0001__x0001__x0001__x0001_ÀR@_x0001__x0001__x0001__x0001__x0001_@@_x0001__x0001__x0001__x0001__x0001__x0001_:@_x0001__x0001__x0001__x0001__x0001__x0001_A@_x0001__x0001__x0001__x0001__x0001__x0001_7@_x0001__x0001__x0001__x0001__x0001_ÀR@_x0001__x0001__x0001__x0001__x0001_ÀR@_x0001__x0001__x0001__x0001__x0001__x0001_8@_x0001__x0001__x0001__x0001__x0001_ÀR@_x0001__x0001__x0001__x0001__x0001_E@_x0001__x0001__x0001__x0001__x0001__x0001__x0018_@_x0001__x0002__x0001__x0001__x0001__x0001__x0001_ÀR@_x0001__x0001__x0001__x0001__x0001__x0001_G@_x0001__x0001__x0001__x0001__x0001__x0001_$@_x0001__x0001__x0001__x0001__x0001_ÀR@_x0001__x0001__x0001__x0001__x0001_ÀR@_x0001__x0001__x0001__x0001__x0001__x0001_M@_x0001__x0001__x0001__x0001__x0001__x0001_ @_x0001__x0001__x0001__x0001__x0001_@@_x0001__x0001__x0001__x0001__x0001_ÀR@_x0001__x0001__x0001__x0001__x0001_E@_x0001__x0001__x0001__x0001__x0001__x0001_ @_x0001__x0001__x0001__x0001__x0001_E@_x0001__x0001__x0001__x0001__x0001_M@_x0001__x0001__x0001__x0001__x0001__x0001_M@_x0001__x0001__x0001__x0001__x0001__x0001_*@_x0001__x0001__x0001__x0001__x0001__x0001_A@_x0001__x0001__x0001__x0001__x0001__x0001_7@_x0001__x0001__x0001__x0001__x0001__x0001_3@_x0001__x0001__x0001__x0001__x0001__x0001_H@_x0001__x0001__x0001__x0001__x0001__x0001_A@_x0001__x0001__x0001__x0001__x0001__x0001_3@_x0001__x0001__x0001__x0001__x0001__x0001_J@_x0001__x0001__x0001__x0001__x0001__x0001_,@_x0001__x0001__x0001__x0001__x0001_ÀR@_x0001__x0001__x0001__x0001__x0001_ÀR@_x0001__x0001__x0001__x0001__x0001__x0001_@@_x0001__x0001__x0001__x0001__x0001_ÀR@_x0001__x0001__x0001__x0001__x0001__x0001_L@_x0001__x0001__x0001__x0001__x0001__x0001_2@_x0001__x0001__x0001__x0001__x0001__x0001_5@_x0001__x0001__x0001__x0001__x0001__x0001_6@_x0001__x0001__x0001__x0001__x0001__x0002__x0001_ÀR@_x0001__x0001__x0001__x0001__x0001__x0001_8@_x0001__x0001__x0001__x0001__x0001_ÀR@_x0001__x0001__x0001__x0001__x0001__x0001_0@_x0001__x0001__x0001__x0001__x0001__x0001_5@_x0001__x0001__x0001__x0001__x0001_F@_x0001__x0001__x0001__x0001__x0001__x0001_(@_x0001__x0001__x0001__x0001__x0001__x0001__x0008_@_x0001__x0001__x0001__x0001__x0001__x0001_"@_x0001__x0001__x0001__x0001__x0001_ÀR@_x0001__x0001__x0001__x0001__x0001_ÀR@_x0001__x0001__x0001__x0001__x0001__x0001_:@_x0001__x0001__x0001__x0001__x0001_G@_x0001__x0001__x0001__x0001__x0001_ÀR@_x0001__x0001__x0001__x0001__x0001__x0001_*@_x0001__x0001__x0001__x0001__x0001_ÀR@_x0001__x0001__x0001__x0001__x0001__x0001_&gt;@_x0001__x0001__x0001__x0001__x0001__x0001_9@_x0001__x0001__x0001__x0001__x0001_ÀR@_x0001__x0001__x0001__x0001__x0001__x0001_2@_x0001__x0001__x0001__x0001__x0001_@P@_x0001__x0001__x0001__x0001__x0001__x0001_C@_x0001__x0001__x0001__x0001__x0001__x0001_ @_x0001__x0001__x0001__x0001__x0001_ÀR@_x0001__x0001__x0001__x0001__x0001__x0001_3@_x0001__x0001__x0001__x0001__x0001_ÀR@_x0001__x0001__x0001__x0001__x0001_ÀR@_x0001__x0001__x0001__x0001__x0001_ÀR@_x0001__x0001__x0001__x0001__x0001__x0001_2@_x0001__x0001__x0001__x0001__x0001_ÀR@_x0001__x0001__x0001__x0001__x0001_ÀR@_x0001__x0001__x0001__x0001__x0001__x0001_;@</t>
  </si>
  <si>
    <t>2357848b5abf88c7592ac8db587a47b3_x0001__x0002__x0001__x0001__x0001__x0001__x0001__x0001_3@_x0001__x0001__x0001__x0001__x0001__x0001_*@_x0001__x0001__x0001__x0001__x0001__x0001_"@_x0001__x0001__x0001__x0001__x0001__x0001_&lt;@_x0001__x0001__x0001__x0001__x0001__x0001__x0014_@_x0001__x0001__x0001__x0001__x0001_ÀR@_x0001__x0001__x0001__x0001__x0001__x0001_,@_x0001__x0001__x0001__x0001__x0001__x0001__x0010_@_x0001__x0001__x0001__x0001__x0001__x0001_2@_x0001__x0001__x0001__x0001__x0001_ÀR@_x0001__x0001__x0001__x0001__x0001__x0001_7@_x0001__x0001__x0001__x0001__x0001_ÀR@_x0001__x0001__x0001__x0001__x0001_G@_x0001__x0001__x0001__x0001__x0001_ÀR@_x0001__x0001__x0001__x0001__x0001_F@_x0001__x0001__x0001__x0001__x0001__x0001_A@_x0001__x0001__x0001__x0001__x0001__x0001_*@_x0001__x0001__x0001__x0001__x0001__x0001_"@_x0001__x0001__x0001__x0001__x0001__x0001_1@_x0001__x0001__x0001__x0001__x0001__x0001_=@_x0001__x0001__x0001__x0001__x0001_J@_x0001__x0001__x0001__x0001__x0001__x0001__x001C_@_x0001__x0001__x0001__x0001__x0001__x0001_2@_x0001__x0001__x0001__x0001__x0001__x0001_&amp;@_x0001__x0001__x0001__x0001__x0001__x0001_6@_x0001__x0001__x0001__x0001__x0001__x0001__x0008_@_x0001__x0001__x0001__x0001__x0001__x0001_,@_x0001__x0001__x0001__x0001__x0001__x0001_(@_x0001__x0001__x0001__x0001__x0001_E@_x0001__x0001__x0001__x0001__x0001_ÀR@_x0001__x0001__x0001__x0001__x0001_ÀR@_x0001__x0001__x0001__x0001__x0001__x0002__x0001__x0001_8@_x0001__x0001__x0001__x0001__x0001__x0001_*@_x0001__x0001__x0001__x0001__x0001__x0001_;@_x0001__x0001__x0001__x0001__x0001_@P@_x0001__x0001__x0001__x0001__x0001__x0001_"@_x0001__x0001__x0001__x0001__x0001__x0001_5@_x0001__x0001__x0001__x0001__x0001__x0001_,@_x0001__x0001__x0001__x0001__x0001__x0001_G@_x0001__x0001__x0001__x0001__x0001_ÀR@_x0001__x0001__x0001__x0001__x0001__x0001_:@_x0001__x0001__x0001__x0001__x0001__x0001_6@_x0001__x0001__x0001__x0001__x0001__x0001_*@_x0001__x0001__x0001__x0001__x0001_ÀR@_x0001__x0001__x0001__x0001__x0001__x0001__x0008_@_x0001__x0001__x0001__x0001__x0001_ÀR@_x0001__x0001__x0001__x0001__x0001__x0001_(@_x0001__x0001__x0001__x0001__x0001__x0001_1@_x0001__x0001__x0001__x0001__x0001__x0001_"@_x0001__x0001__x0001__x0001__x0001__x0001_?@_x0001__x0001__x0001__x0001__x0001_ÀR@_x0001__x0001__x0001__x0001__x0001_@@_x0001__x0001__x0001__x0001__x0001__x0001_2@_x0001__x0001__x0001__x0001__x0001_ÀR@_x0001__x0001__x0001__x0001__x0001_ÀR@_x0001__x0001__x0001__x0001__x0001__x0001_9@_x0001__x0001__x0001__x0001__x0001_ÀR@_x0001__x0001__x0001__x0001__x0001_ÀR@_x0001__x0001__x0001__x0001__x0001_ÀR@_x0001__x0001__x0001__x0001__x0001_G@_x0001__x0001__x0001__x0001__x0001__x0001_8@_x0001__x0001__x0001__x0001__x0001__x0001_$@_x0001__x0001__x0001__x0001__x0001__x0001_(@_x0001__x0002__x0001__x0001__x0001__x0001__x0001_@P@_x0001__x0001__x0001__x0001__x0001__x0001_&gt;@_x0001__x0001__x0001__x0001__x0001_ÀR@_x0001__x0001__x0001__x0001__x0001_L@_x0001__x0001__x0001__x0001__x0001__x0001_6@_x0001__x0001__x0001__x0001__x0001__x0001_E@_x0001__x0001__x0001__x0001__x0001__x0001_2@_x0001__x0001__x0001__x0001__x0001_ÀR@_x0001__x0001__x0001__x0001__x0001__x0001__x001C_@_x0001__x0001__x0001__x0001__x0001__x0001_5@_x0001__x0001__x0001__x0001__x0001__x0001_5@_x0001__x0001__x0001__x0001__x0001__x0001_,@_x0001__x0001__x0001__x0001__x0001__x0001_&amp;@_x0001__x0001__x0001__x0001__x0001__x0001_8@_x0001__x0001__x0001__x0001__x0001__x0001_$@_x0001__x0001__x0001__x0001__x0001_ÀR@_x0001__x0001__x0001__x0001__x0001_ÀR@_x0001__x0001__x0001__x0001__x0001_ÀR@_x0001__x0001__x0001__x0001__x0001_ÀR@_x0001__x0001__x0001__x0001__x0001__x0001_.@_x0001__x0001__x0001__x0001__x0001__x0001_&amp;@_x0001__x0001__x0001__x0001__x0001_ÀR@_x0001__x0001__x0001__x0001__x0001__x0001_8@_x0001__x0001__x0001__x0001__x0001__x0001_*@_x0001__x0001__x0001__x0001__x0001__x0001_6@_x0001__x0001__x0001__x0001__x0001__x0001_ @_x0001__x0001__x0001__x0001__x0001__x0001_3@_x0001__x0001__x0001__x0001__x0001_@@_x0001__x0001__x0001__x0001__x0001__x0001_=@_x0001__x0001__x0001__x0001__x0001_D@_x0001__x0001__x0001__x0001__x0001_ÀR@_x0001__x0001__x0001__x0001__x0001__x0002__x0001__x0001_ @_x0001__x0001__x0001__x0001__x0001_G@_x0001__x0001__x0001__x0001__x0001__x0001_"@_x0001__x0001__x0001__x0001__x0001_@@_x0001__x0001__x0001__x0001__x0001_@@_x0001__x0001__x0001__x0001__x0001__x0001_.@_x0001__x0001__x0001__x0001__x0001_ÀR@_x0001__x0001__x0001__x0001__x0001__x0001_5@_x0001__x0001__x0001__x0001__x0001_ÀR@_x0001__x0001__x0001__x0001__x0001_ÀR@_x0001__x0001__x0001__x0001__x0001__x0001_&amp;@_x0001__x0001__x0001__x0001__x0001_ÀR@_x0001__x0001__x0001__x0001__x0001_ÀR@_x0001__x0001__x0001__x0001__x0001__x0001_&amp;@_x0001__x0001__x0001__x0001__x0001__x0001_$@_x0001__x0001__x0001__x0001__x0001__x0001_C@_x0001__x0001__x0001__x0001__x0001__x0001_5@_x0001__x0001__x0001__x0001__x0001_ÀR@_x0001__x0001__x0001__x0001__x0001_ÀR@_x0001__x0001__x0001__x0001__x0001_ÀR@_x0001__x0001__x0001__x0001__x0001__x0001_&amp;@_x0001__x0001__x0001__x0001__x0001__x0001_,@_x0001__x0001__x0001__x0001__x0001_ÀR@_x0001__x0001__x0001__x0001__x0001__x0001_@@_x0001__x0001__x0001__x0001__x0001__x0001_.@_x0001__x0001__x0001__x0001__x0001_E@_x0001__x0001__x0001__x0001__x0001__x0001_?@_x0001__x0001__x0001__x0001__x0001_ÀR@_x0001__x0001__x0001__x0001__x0001_ÀR@_x0001__x0001__x0001__x0001__x0001__x0001_,@_x0001__x0001__x0001__x0001__x0001_ÀR@_x0001__x0001__x0001__x0001__x0001__x0001__x0010_@_x0001__x0002__x0001__x0001__x0001__x0001__x0001_ÀR@_x0001__x0001__x0001__x0001__x0001_ÀR@_x0001__x0001__x0001__x0001__x0001__x0001_:@_x0001__x0001__x0001__x0001__x0001__x0001_3@_x0001__x0001__x0001__x0001__x0001__x0001_J@_x0001__x0001__x0001__x0001__x0001_F@_x0001__x0001__x0001__x0001__x0001_ÀR@_x0001__x0001__x0001__x0001__x0001__x0001_1@_x0001__x0001__x0001__x0001__x0001__x0001_2@_x0001__x0001__x0001__x0001__x0001__x0001__x0018_@_x0001__x0001__x0001__x0001__x0001__x0001_$@_x0001__x0001__x0001__x0001__x0001__x0001_8@_x0001__x0001__x0001__x0001__x0001_M@_x0001__x0001__x0001__x0001__x0001_ÀR@_x0001__x0001__x0001__x0001__x0001__x0001_0@_x0001__x0001__x0001__x0001__x0001_ÀR@_x0001__x0001__x0001__x0001__x0001__x0001_4@_x0001__x0001__x0001__x0001__x0001__x0001_6@_x0001__x0001__x0001__x0001__x0001_ÀR@_x0001__x0001__x0001__x0001__x0001__x0001_6@_x0001__x0001__x0001__x0001__x0001__x0001_K@_x0001__x0001__x0001__x0001__x0001__x0001_6@_x0001__x0001__x0001__x0001__x0001__x0001_J@_x0001__x0001__x0001__x0001__x0001_ÀR@_x0001__x0001__x0001__x0001__x0001__x0001_,@_x0001__x0001__x0001__x0001__x0001_ÀR@_x0001__x0001__x0001__x0001__x0001_ÀR@_x0001__x0001__x0001__x0001__x0001__x0001_C@_x0001__x0001__x0001__x0001__x0001__x0001_L@_x0001__x0001__x0001__x0001__x0001__x0001_@@_x0001__x0001__x0001__x0001__x0001_@Q@_x0001__x0001__x0001__x0001__x0001__x0002__x0001__x0001_?@_x0001__x0001__x0001__x0001__x0001__x0001_$@_x0001__x0001__x0001__x0001__x0001__x0001_D@_x0001__x0001__x0001__x0001__x0001__x0001_,@_x0001__x0001__x0001__x0001__x0001_ÀR@_x0001__x0001__x0001__x0001__x0001__x0001_:@_x0001__x0001__x0001__x0001__x0001__x0001__x0008_@_x0001__x0001__x0001__x0001__x0001_E@_x0001__x0001__x0001__x0001__x0001_ÀR@_x0001__x0001__x0001__x0001__x0001_ÀR@_x0001__x0001__x0001__x0001__x0001__x0001_3@_x0001__x0001__x0001__x0001__x0001_ÀR@_x0001__x0001__x0001__x0001__x0001_ÀR@_x0001__x0001__x0001__x0001__x0001__x0001_&lt;@_x0001__x0001__x0001__x0001__x0001__x0001_$@_x0001__x0001__x0001__x0001__x0001_@@_x0001__x0001__x0001__x0001__x0001__x0001_3@_x0001__x0001__x0001__x0001__x0001__x0001_5@_x0001__x0001__x0001__x0001__x0001__x0001_2@_x0001__x0001__x0001__x0001__x0001_E@_x0001__x0001__x0001__x0001__x0001_ÀR@_x0001__x0001__x0001__x0001__x0001__x0001_8@_x0001__x0001__x0001__x0001__x0001__x0001_4@_x0001__x0001__x0001__x0001__x0001_C@_x0001__x0001__x0001__x0001__x0001__x0001_9@_x0001__x0001__x0001__x0001__x0001_ÀR@_x0001__x0001__x0001__x0001__x0001__x0001_=@_x0001__x0001__x0001__x0001__x0001__x0001_2@_x0001__x0001__x0001__x0001__x0001__x0001_6@_x0001__x0001__x0001__x0001__x0001__x0001_F@_x0001__x0001__x0001__x0001__x0001_ÀR@_x0001__x0001__x0001__x0001__x0001__x0001_5@_x0001__x0002__x0001__x0001__x0001__x0001__x0001_ÀR@_x0001__x0001__x0001__x0001__x0001_ÀR@_x0001__x0001__x0001__x0001__x0001__x0001_1@_x0001__x0001__x0001__x0001__x0001__x0001_,@_x0001__x0001__x0001__x0001__x0001__x0001_K@_x0001__x0001__x0001__x0001__x0001_ÀR@_x0001__x0001__x0001__x0001__x0001__x0001_5@_x0001__x0001__x0001__x0001__x0001__x0001__x0010_@_x0001__x0001__x0001__x0001__x0001_ÀR@_x0001__x0001__x0001__x0001__x0001_E@_x0001__x0001__x0001__x0001__x0001_ÀR@_x0001__x0001__x0001__x0001__x0001__x0001_5@_x0001__x0001__x0001__x0001__x0001__x0001__x0018_@_x0001__x0001__x0001__x0001__x0001__x0001_=@_x0001__x0001__x0001__x0001__x0001_ÀR@_x0001__x0001__x0001__x0001__x0001__x0001_D@_x0001__x0001__x0001__x0001__x0001__x0001__x001C_@_x0001__x0001__x0001__x0001__x0001__x0001_A@_x0001__x0001__x0001__x0001__x0001__x0001_@@_x0001__x0001__x0001__x0001__x0001_ÀR@_x0001__x0001__x0001__x0001__x0001__x0001_D@_x0001__x0001__x0001__x0001__x0001__x0001_3@_x0001__x0001__x0001__x0001__x0001__x0001_.@_x0001__x0001__x0001__x0001__x0001_ÀR@_x0001__x0001__x0001__x0001__x0001_C@_x0001__x0001__x0001__x0001__x0001__x0001_K@_x0001__x0001__x0001__x0001__x0001__x0001_K@_x0001__x0001__x0001__x0001__x0001__x0001_6@_x0001__x0001__x0001__x0001__x0001__x0001_L@_x0001__x0001__x0001__x0001__x0001__x0001_0@_x0001__x0001__x0001__x0001__x0001_ÀR@_x0001__x0001__x0001__x0001__x0001__x0002__x0001__x0001_H@_x0001__x0001__x0001__x0001__x0001_ÀR@_x0001__x0001__x0001__x0001__x0001_ÀR@_x0001__x0001__x0001__x0001__x0001_ÀR@_x0001__x0001__x0001__x0001__x0001__x0001__x001C_@_x0001__x0001__x0001__x0001__x0001_ÀR@_x0001__x0001__x0001__x0001__x0001__x0001_&amp;@_x0001__x0001__x0001__x0001__x0001_ÀR@_x0001__x0001__x0001__x0001__x0001_ÀR@_x0001__x0001__x0001__x0001__x0001__x0001_ @_x0001__x0001__x0001__x0001__x0001_ÀR@_x0001__x0001__x0001__x0001__x0001_ÀR@_x0001__x0001__x0001__x0001__x0001_H@_x0001__x0001__x0001__x0001__x0001__x0001__x001C_@_x0001__x0001__x0001__x0001__x0001__x0001_7@_x0001__x0001__x0001__x0001__x0001__x0001_D@_x0001__x0001__x0001__x0001__x0001__x0001_;@_x0001__x0001__x0001__x0001__x0001__x0001_P@_x0001__x0001__x0001__x0001__x0001_ÀR@_x0001__x0001__x0001__x0001__x0001_ÀR@_x0001__x0001__x0001__x0001__x0001_@@_x0001__x0001__x0001__x0001__x0001_ÀR@_x0001__x0001__x0001__x0001__x0001__x0001_=@_x0001__x0001__x0001__x0001__x0001_ÀR@_x0001__x0001__x0001__x0001__x0001__x0001_=@_x0001__x0001__x0001__x0001__x0001__x0001_N@_x0001__x0001__x0001__x0001__x0001__x0001_&amp;@_x0001__x0001__x0001__x0001__x0001__x0001_ @_x0001__x0001__x0001__x0001__x0001_ÀR@_x0001__x0001__x0001__x0001__x0001__x0001_6@_x0001__x0001__x0001__x0001__x0001_ÀR@_x0001__x0001__x0001__x0001__x0001__x0001_G@_x0001__x0002__x0001__x0001__x0001__x0001__x0001_ÀR@_x0001__x0001__x0001__x0001__x0001_@@_x0001__x0001__x0001__x0001__x0001__x0001_?@_x0001__x0001__x0001__x0001__x0001_ÀR@_x0001__x0001__x0001__x0001__x0001__x0001__x0018_@_x0001__x0001__x0001__x0001__x0001_ÀR@_x0001__x0001__x0001__x0001__x0001__x0001_5@_x0001__x0001__x0001__x0001__x0001__x0001_"@_x0001__x0001__x0001__x0001__x0001__x0001_9@_x0001__x0001__x0001__x0001__x0001_F@_x0001__x0001__x0001__x0001__x0001__x0001__x0001_@_x0001__x0001__x0001__x0001__x0001_M@_x0001__x0001__x0001__x0001__x0001__x0001_&amp;@_x0001__x0001__x0001__x0001__x0001_ÀR@_x0001__x0001__x0001__x0001__x0001__x0001_2@_x0001__x0001__x0001__x0001__x0001_ÀR@_x0001__x0001__x0001__x0001__x0001_ÀR@_x0001__x0001__x0001__x0001__x0001__x0001_"@_x0001__x0001__x0001__x0001__x0001__x0001_D@_x0001__x0001__x0001__x0001__x0001__x0001_3@_x0001__x0001__x0001__x0001__x0001_ÀR@_x0001__x0001__x0001__x0001__x0001__x0001_A@_x0001__x0001__x0001__x0001__x0001__x0001_&amp;@_x0001__x0001__x0001__x0001__x0001_ÀP@_x0001__x0001__x0001__x0001__x0001_H@_x0001__x0001__x0001__x0001__x0001__x0001_1@_x0001__x0001__x0001__x0001__x0001_ÀR@_x0001__x0001__x0001__x0001__x0001__x0001_E@_x0001__x0001__x0001__x0001__x0001_ÀR@_x0001__x0001__x0001__x0001__x0001_ÀR@_x0001__x0001__x0001__x0001__x0001__x0001_&lt;@_x0001__x0001__x0001__x0001__x0001__x0002__x0001__x0001_M@_x0001__x0001__x0001__x0001__x0001__x0001_ @_x0001__x0001__x0001__x0001__x0001__x0001_H@_x0001__x0001__x0001__x0001__x0001_K@_x0001__x0001__x0001__x0001__x0001__x0001_K@_x0001__x0001__x0001__x0001__x0001__x0001_A@_x0001__x0001__x0001__x0001__x0001__x0001_=@_x0001__x0001__x0001__x0001__x0001__x0001_8@_x0001__x0001__x0001__x0001__x0001_ÀR@_x0001__x0001__x0001__x0001__x0001__x0001_&amp;@_x0001__x0001__x0001__x0001__x0001__x0001_2@_x0001__x0001__x0001__x0001__x0001__x0001__x0018_@_x0001__x0001__x0001__x0001__x0001__x0001_"@_x0001__x0001__x0001__x0001__x0001_ÀR@_x0001__x0001__x0001__x0001__x0001_ÀR@_x0001__x0001__x0001__x0001__x0001__x0001_J@_x0001__x0001__x0001__x0001__x0001__x0001_(@_x0001__x0001__x0001__x0001__x0001_ÀR@_x0001__x0001__x0001__x0001__x0001_ÀR@_x0001__x0001__x0001__x0001__x0001__x0001_&lt;@_x0001__x0001__x0001__x0001__x0001_ÀR@_x0001__x0001__x0001__x0001__x0001__x0001__x0008_@_x0001__x0001__x0001__x0001__x0001__x0001__x0014_@_x0001__x0001__x0001__x0001__x0001__x0001__x0014_@_x0001__x0001__x0001__x0001__x0001__x0001_ @_x0001__x0001__x0001__x0001__x0001__x0001_"@_x0001__x0001__x0001__x0001__x0001__x0001__x0008_@_x0001__x0001__x0001__x0001__x0001_ÀR@_x0001__x0001__x0001__x0001__x0001_ÀR@_x0001__x0001__x0001__x0001__x0001__x0001_(@_x0001__x0001__x0001__x0001__x0001_ÀR@_x0001__x0001__x0001__x0001__x0001__x0001_"@_x0001__x0002__x0001__x0001__x0001__x0001__x0001__x0001_J@_x0001__x0001__x0001__x0001__x0001__x0001_3@_x0001__x0001__x0001__x0001__x0001_ÀR@_x0001__x0001__x0001__x0001__x0001__x0001__x0010_@_x0001__x0001__x0001__x0001__x0001__x0001_6@_x0001__x0001__x0001__x0001__x0001__x0001_@@_x0001__x0001__x0001__x0001__x0001__x0001_H@_x0001__x0001__x0001__x0001__x0001__x0001_7@_x0001__x0001__x0001__x0001__x0001_ÀR@_x0001__x0001__x0001__x0001__x0001__x0001_*@_x0001__x0001__x0001__x0001__x0001__x0001_ @_x0001__x0001__x0001__x0001__x0001__x0001_D@_x0001__x0001__x0001__x0001__x0001__x0001_3@_x0001__x0001__x0001__x0001__x0001_ÀR@_x0001__x0001__x0001__x0001__x0001__x0001_&amp;@_x0001__x0001__x0001__x0001__x0001__x0001_$@_x0001__x0001__x0001__x0001__x0001__x0001_&lt;@_x0001__x0001__x0001__x0001__x0001_ÀR@_x0001__x0001__x0001__x0001__x0001__x0001__x001C_@_x0001__x0001__x0001__x0001__x0001__x0001__x0010_@_x0001__x0001__x0001__x0001__x0001_ÀR@_x0001__x0001__x0001__x0001__x0001_D@_x0001__x0001__x0001__x0001__x0001__x0001_ @_x0001__x0001__x0001__x0001__x0001__x0001_5@_x0001__x0001__x0001__x0001__x0001__x0001_L@_x0001__x0001__x0001__x0001__x0001__x0001__x0010_@_x0001__x0001__x0001__x0001__x0001__x0001_A@_x0001__x0001__x0001__x0001__x0001__x0001__x0010_@_x0001__x0001__x0001__x0001__x0001__x0001_N@_x0001__x0001__x0001__x0001__x0001__x0001_9@_x0001__x0001__x0001__x0001__x0001__x0001_H@_x0001__x0001__x0001__x0001__x0001__x0002__x0001_ÀR@_x0001__x0001__x0001__x0001__x0001__x0001_*@_x0001__x0001__x0001__x0001__x0001__x0001_&amp;@_x0001__x0001__x0001__x0001__x0001__x0001_3@_x0001__x0001__x0001__x0001__x0001_ÀR@_x0001__x0001__x0001__x0001__x0001__x0001_"@_x0001__x0001__x0001__x0001__x0001__x0001_A@_x0001__x0001__x0001__x0001__x0001__x0001_A@_x0001__x0001__x0001__x0001__x0001__x0001__x0001_@_x0001__x0001__x0001__x0001__x0001__x0001_6@_x0001__x0001__x0001__x0001__x0001__x0001_=@_x0001__x0001__x0001__x0001__x0001__x0001__x0014_@_x0001__x0001__x0001__x0001__x0001_ÀR@_x0001__x0001__x0001__x0001__x0001_ÀR@_x0001__x0001__x0001__x0001__x0001__x0001_(@_x0001__x0001__x0001__x0001__x0001__x0001_=@_x0001__x0001__x0001__x0001__x0001_ÀR@_x0001__x0001__x0001__x0001__x0001__x0001_:@_x0001__x0001__x0001__x0001__x0001__x0001_=@_x0001__x0001__x0001__x0001__x0001__x0001_0@_x0001__x0001__x0001__x0001__x0001__x0001_3@_x0001__x0001__x0001__x0001__x0001__x0001_1@_x0001__x0001__x0001__x0001__x0001_ÀR@_x0001__x0001__x0001__x0001__x0001_ÀP@_x0001__x0001__x0001__x0001__x0001_ÀR@_x0001__x0001__x0001__x0001__x0001__x0001_.@_x0001__x0001__x0001__x0001__x0001__x0001_.@_x0001__x0001__x0001__x0001__x0001__x0001_1@_x0001__x0001__x0001__x0001__x0001__x0001_&lt;@_x0001__x0001__x0001__x0001__x0001_ÀR@_x0001__x0001__x0001__x0001__x0001__x0001_0@_x0001__x0001__x0001__x0001__x0001_ÀR@_x0001__x0002__x0001__x0001__x0001__x0001__x0001_ÀR@_x0001__x0001__x0001__x0001__x0001__x0001_=@_x0001__x0001__x0001__x0001__x0001__x0001_7@_x0001__x0001__x0001__x0001__x0001__x0001_&amp;@_x0001__x0001__x0001__x0001__x0001__x0001_$@_x0001__x0001__x0001__x0001__x0001__x0001__x001C_@_x0001__x0001__x0001__x0001__x0001__x0001__x0018_@_x0001__x0001__x0001__x0001__x0001__x0001_G@_x0001__x0001__x0001__x0001__x0001__x0001__x0018_@_x0001__x0001__x0001__x0001__x0001_I@_x0001__x0001__x0001__x0001__x0001__x0001_&gt;@_x0001__x0001__x0001__x0001__x0001_M@_x0001__x0001__x0001__x0001__x0001__x0001_&amp;@_x0001__x0001__x0001__x0001__x0001__x0001__x0001_@_x0001__x0001__x0001__x0001__x0001__x0001_8@_x0001__x0001__x0001__x0001__x0001_ÀR@_x0001__x0001__x0001__x0001__x0001_ÀR@_x0001__x0001__x0001__x0001__x0001_ÀR@_x0001__x0001__x0001__x0001__x0001_B@_x0001__x0001__x0001__x0001__x0001_ÀR@_x0001__x0001__x0001__x0001__x0001_ÀR@_x0001__x0001__x0001__x0001__x0001_@@_x0001__x0001__x0001__x0001__x0001_ÀR@_x0001__x0001__x0001__x0001__x0001__x0001__x0010_@_x0001__x0001__x0001__x0001__x0001__x0001_*@_x0001__x0001__x0001__x0001__x0001_ÀR@_x0001__x0001__x0001__x0001__x0001_ÀR@_x0001__x0001__x0001__x0001__x0001__x0001_&amp;@_x0001__x0001__x0001__x0001__x0001__x0001_$@_x0001__x0001__x0001__x0001__x0001__x0001_9@_x0001__x0001__x0001__x0001__x0001__x0001_2@_x0001__x0001__x0001__x0001__x0001__x0002__x0001_ÀR@_x0001__x0001__x0001__x0001__x0001_ÀR@_x0001__x0001__x0001__x0001__x0001_ÀR@_x0001__x0001__x0001__x0001__x0001_F@_x0001__x0001__x0001__x0001__x0001__x0001_(@_x0001__x0001__x0001__x0001__x0001__x0001_3@_x0001__x0001__x0001__x0001__x0001__x0001_Q@_x0001__x0001__x0001__x0001__x0001_I@_x0001__x0001__x0001__x0001__x0001_@@_x0001__x0001__x0001__x0001__x0001__x0001_@@_x0001__x0001__x0001__x0001__x0001__x0001_@@_x0001__x0001__x0001__x0001__x0001_@@_x0001__x0001__x0001__x0001__x0001_ÀR@_x0001__x0001__x0001__x0001__x0001__x0001_$@_x0001__x0001__x0001__x0001__x0001_ÀR@_x0001__x0001__x0001__x0001__x0001__x0001_?@_x0001__x0001__x0001__x0001__x0001_ÀR@_x0001__x0001__x0001__x0001__x0001__x0001_7@_x0001__x0001__x0001__x0001__x0001__x0001_F@_x0001__x0001__x0001__x0001__x0001_ÀR@_x0001__x0001__x0001__x0001__x0001_ÀR@_x0001__x0001__x0001__x0001__x0001__x0001_A@_x0001__x0001__x0001__x0001__x0001_ÀR@_x0001__x0001__x0001__x0001__x0001__x0001_;@_x0001__x0001__x0001__x0001__x0001__x0001_&amp;@_x0001__x0001__x0001__x0001__x0001__x0001_,@_x0001__x0001__x0001__x0001__x0001__x0001_3@_x0001__x0001__x0001__x0001__x0001__x0001_(@_x0001__x0001__x0001__x0001__x0001_J@_x0001__x0001__x0001__x0001__x0001_F@_x0001__x0001__x0001__x0001__x0001__x0001_,@_x0001__x0001__x0001__x0001__x0001__x0001_1@_x0001__x0002__x0001__x0001__x0001__x0001__x0001__x0001_?@_x0001__x0001__x0001__x0001__x0001__x0001_.@_x0001__x0001__x0001__x0001__x0001__x0001_J@_x0001__x0001__x0001__x0001__x0001__x0001_.@_x0001__x0001__x0001__x0001__x0001_H@_x0001__x0001__x0001__x0001__x0001__x0001_L@_x0001__x0001__x0001__x0001__x0001_ÀR@_x0001__x0001__x0001__x0001__x0001__x0001_1@_x0001__x0001__x0001__x0001__x0001_ÀR@_x0001__x0001__x0001__x0001__x0001_ÀR@_x0001__x0001__x0001__x0001__x0001__x0001_"@_x0001__x0001__x0001__x0001__x0001_ÀR@_x0001__x0001__x0001__x0001__x0001__x0001_6@_x0001__x0001__x0001__x0001__x0001_ÀR@_x0001__x0001__x0001__x0001__x0001__x0001__x001C_@_x0001__x0001__x0001__x0001__x0001__x0001_E@_x0001__x0001__x0001__x0001__x0001_ÀR@_x0001__x0001__x0001__x0001__x0001_G@_x0001__x0001__x0001__x0001__x0001_ÀR@_x0001__x0001__x0001__x0001__x0001__x0001__x0010_@_x0001__x0001__x0001__x0001__x0001__x0001__x0010_@_x0001__x0001__x0001__x0001__x0001__x0001_A@_x0001__x0001__x0001__x0001__x0001_ÀR@_x0001__x0001__x0001__x0001__x0001_ÀR@_x0001__x0001__x0001__x0001__x0001__x0001_6@_x0001__x0001__x0001__x0001__x0001__x0001__x0014_@_x0001__x0001__x0001__x0001__x0001_ÀR@_x0001__x0001__x0001__x0001__x0001__x0001_E@_x0001__x0001__x0001__x0001__x0001__x0001__x001C_@_x0001__x0001__x0001__x0001__x0001__x0001_(@_x0001__x0001__x0001__x0001__x0001_ÀR@_x0001__x0001__x0001__x0001__x0001__x0002__x0001__x0001_:@_x0001__x0001__x0001__x0001__x0001__x0001_"@_x0001__x0001__x0001__x0001__x0001_H@_x0001__x0001__x0001__x0001__x0001__x0001_M@_x0001__x0001__x0001__x0001__x0001_ÀR@_x0001__x0001__x0001__x0001__x0001__x0001_$@_x0001__x0001__x0001__x0001__x0001__x0001_(@_x0001__x0001__x0001__x0001__x0001_ÀR@_x0001__x0001__x0001__x0001__x0001__x0001_ @_x0001__x0001__x0001__x0001__x0001__x0001_F@_x0001__x0001__x0001__x0001__x0001_ÀR@_x0001__x0001__x0001__x0001__x0001_ÀR@_x0001__x0001__x0001__x0001__x0001__x0001_6@_x0001__x0001__x0001__x0001__x0001__x0001_O@_x0001__x0001__x0001__x0001__x0001__x0001__x0008_@_x0001__x0001__x0001__x0001__x0001_ÀR@_x0001__x0001__x0001__x0001__x0001__x0001_*@_x0001__x0001__x0001__x0001__x0001_K@_x0001__x0001__x0001__x0001__x0001__x0001_&lt;@_x0001__x0001__x0001__x0001__x0001_F@_x0001__x0001__x0001__x0001__x0001_ÀR@_x0001__x0001__x0001__x0001__x0001__x0001_;@_x0001__x0001__x0001__x0001__x0001_ÀR@_x0001__x0001__x0001__x0001__x0001__x0001_E@_x0001__x0001__x0001__x0001__x0001_G@_x0001__x0001__x0001__x0001__x0001__x0001_ @_x0001__x0001__x0001__x0001__x0001_C@_x0001__x0001__x0001__x0001__x0001__x0001_(@_x0001__x0001__x0001__x0001__x0001__x0001_C@_x0001__x0001__x0001__x0001__x0001__x0001_*@_x0001__x0001__x0001__x0001__x0001__x0001_3@_x0001__x0001__x0001__x0001__x0001__x0001_:@_x0001__x0002__x0001__x0001__x0001__x0001__x0001__x0001_&gt;@_x0001__x0001__x0001__x0001__x0001__x0001_;@_x0001__x0001__x0001__x0001__x0001__x0001_&amp;@_x0001__x0001__x0001__x0001__x0001_ÀR@_x0001__x0001__x0001__x0001__x0001_B@_x0001__x0001__x0001__x0001__x0001_@@_x0001__x0001__x0001__x0001__x0001__x0001_*@_x0001__x0001__x0001__x0001__x0001_ÀR@_x0001__x0001__x0001__x0001__x0001_ÀR@_x0001__x0001__x0001__x0001__x0001_K@_x0001__x0001__x0001__x0001__x0001_ÀR@_x0001__x0001__x0001__x0001__x0001__x0001_&amp;@_x0001__x0001__x0001__x0001__x0001_ÀR@_x0001__x0001__x0001__x0001__x0001__x0001__x001C_@_x0001__x0001__x0001__x0001__x0001__x0001_:@_x0001__x0001__x0001__x0001__x0001_ÀR@_x0001__x0001__x0001__x0001__x0001_ÀR@_x0001__x0001__x0001__x0001__x0001__x0001__x0010_@_x0001__x0001__x0001__x0001__x0001_F@_x0001__x0001__x0001__x0001__x0001_R@_x0001__x0001__x0001__x0001__x0001__x0001_4@_x0001__x0001__x0001__x0001__x0001__x0001_*@_x0001__x0001__x0001__x0001__x0001_ÀR@_x0001__x0001__x0001__x0001__x0001__x0001_C@_x0001__x0001__x0001__x0001__x0001__x0001_@@_x0001__x0001__x0001__x0001__x0001_E@_x0001__x0001__x0001__x0001__x0001_ÀR@_x0001__x0001__x0001__x0001__x0001_ÀR@_x0001__x0001__x0001__x0001__x0001__x0001_2@_x0001__x0001__x0001__x0001__x0001_ÀR@_x0001__x0001__x0001__x0001__x0001_ÀR@_x0001__x0001__x0001__x0001__x0001__x0002__x0001_ÀR@_x0001__x0001__x0001__x0001__x0001_C@_x0001__x0001__x0001__x0001__x0001__x0001_5@_x0001__x0001__x0001__x0001__x0001_E@_x0001__x0001__x0001__x0001__x0001_ÀR@_x0001__x0001__x0001__x0001__x0001_ÀR@_x0001__x0001__x0001__x0001__x0001__x0001_1@_x0001__x0001__x0001__x0001__x0001_ÀR@_x0001__x0001__x0001__x0001__x0001__x0001_(@_x0001__x0001__x0001__x0001__x0001__x0001_ @_x0001__x0001__x0001__x0001__x0001_F@_x0001__x0001__x0001__x0001__x0001_E@_x0001__x0001__x0001__x0001__x0001__x0001_0@_x0001__x0001__x0001__x0001__x0001_ÀR@_x0001__x0001__x0001__x0001__x0001_@P@_x0001__x0001__x0001__x0001__x0001__x0001_E@_x0001__x0001__x0001__x0001__x0001__x0001_C@_x0001__x0001__x0001__x0001__x0001_ÀR@_x0001__x0001__x0001__x0001__x0001_ÀR@_x0001__x0001__x0001__x0001__x0001_ÀR@_x0001__x0001__x0001__x0001__x0001__x0001_3@_x0001__x0001__x0001__x0001__x0001_ÀR@_x0001__x0001__x0001__x0001__x0001__x0001_5@_x0001__x0001__x0001__x0001__x0001_ÀR@_x0001__x0001__x0001__x0001__x0001_H@_x0001__x0001__x0001__x0001__x0001_D@_x0001__x0001__x0001__x0001__x0001__x0001_,@_x0001__x0001__x0001__x0001__x0001__x0001_0@_x0001__x0001__x0001__x0001__x0001__x0001__x0014_@_x0001__x0001__x0001__x0001__x0001__x0001_4@_x0001__x0001__x0001__x0001__x0001_C@_x0001__x0001__x0001__x0001__x0001__x0001__x001C_@_x0001__x0002__x0001__x0001__x0001__x0001__x0001_I@_x0001__x0001__x0001__x0001__x0001__x0001_&amp;@_x0001__x0001__x0001__x0001__x0001__x0001_H@_x0001__x0001__x0001__x0001__x0001__x0001_7@_x0001__x0001__x0001__x0001__x0001__x0001_@@_x0001__x0001__x0001__x0001__x0001__x0001_C@_x0001__x0001__x0001__x0001__x0001_ÀR@_x0001__x0001__x0001__x0001__x0001__x0001_7@_x0001__x0001__x0001__x0001__x0001_ÀR@_x0001__x0001__x0001__x0001__x0001__x0001_5@_x0001__x0001__x0001__x0001__x0001_ÀR@_x0001__x0001__x0001__x0001__x0001_ÀR@_x0001__x0001__x0001__x0001__x0001__x0001_5@_x0001__x0001__x0001__x0001__x0001_ÀP@_x0001__x0001__x0001__x0001__x0001_E@_x0001__x0001__x0001__x0001__x0001__x0001_L@_x0001__x0001__x0001__x0001__x0001__x0001_D@_x0001__x0001__x0001__x0001__x0001__x0001__x001C_@_x0001__x0001__x0001__x0001__x0001__x0001_F@_x0001__x0001__x0001__x0001__x0001__x0001_*@_x0001__x0001__x0001__x0001__x0001_ÀR@_x0001__x0001__x0001__x0001__x0001_ÀR@_x0001__x0001__x0001__x0001__x0001_ÀR@_x0001__x0001__x0001__x0001__x0001_ÀR@_x0001__x0001__x0001__x0001__x0001__x0001_H@_x0001__x0001__x0001__x0001__x0001_M@_x0001__x0001__x0001__x0001__x0001__x0001_4@_x0001__x0001__x0001__x0001__x0001_F@_x0001__x0001__x0001__x0001__x0001_ÀR@_x0001__x0001__x0001__x0001__x0001__x0001_6@_x0001__x0001__x0001__x0001__x0001__x0001_(@_x0001__x0001__x0001__x0001__x0001__x0002__x0001__x0001_.@_x0001__x0001__x0001__x0001__x0001__x0001_6@_x0001__x0001__x0001__x0001__x0001_@@_x0001__x0001__x0001__x0001__x0001__x0001_I@_x0001__x0001__x0001__x0001__x0001_ÀR@_x0001__x0001__x0001__x0001__x0001__x0001_J@_x0001__x0001__x0001__x0001__x0001__x0001_5@_x0001__x0001__x0001__x0001__x0001__x0001_0@_x0001__x0001__x0001__x0001__x0001_ÀR@_x0001__x0001__x0001__x0001__x0001_ÀR@_x0001__x0001__x0001__x0001__x0001_ÀR@_x0001__x0001__x0001__x0001__x0001__x0001_=@_x0001__x0001__x0001__x0001__x0001__x0001_.@_x0001__x0001__x0001__x0001__x0001__x0001__x0010_@_x0001__x0001__x0001__x0001__x0001__x0001__x001C_@_x0001__x0001__x0001__x0001__x0001__x0001_*@_x0001__x0001__x0001__x0001__x0001_D@_x0001__x0001__x0001__x0001__x0001_ÀR@_x0001__x0001__x0001__x0001__x0001__x0001_6@_x0001__x0001__x0001__x0001__x0001_ÀR@_x0001__x0001__x0001__x0001__x0001__x0001_3@_x0001__x0001__x0001__x0001__x0001__x0001_$@_x0001__x0001__x0001__x0001__x0001__x0001_(@_x0001__x0001__x0001__x0001__x0001__x0001_L@_x0001__x0001__x0001__x0001__x0001_ÀR@_x0001__x0001__x0001__x0001__x0001__x0001_3@_x0001__x0001__x0001__x0001__x0001__x0001_7@_x0001__x0001__x0001__x0001__x0001__x0001_8@_x0001__x0001__x0001__x0001__x0001_ÀR@_x0001__x0001__x0001__x0001__x0001__x0001_ @_x0001__x0001__x0001__x0001__x0001_ÀR@_x0001__x0001__x0001__x0001__x0001__x0001__x0018_@_x0001__x0002__x0001__x0001__x0001__x0001__x0001__x0001_8@_x0001__x0001__x0001__x0001__x0001_J@_x0001__x0001__x0001__x0001__x0001__x0001__x0018_@_x0001__x0001__x0001__x0001__x0001__x0001_N@_x0001__x0001__x0001__x0001__x0001__x0001_F@_x0001__x0001__x0001__x0001__x0001__x0001_&amp;@_x0001__x0001__x0001__x0001__x0001__x0001_Q@_x0001__x0001__x0001__x0001__x0001__x0001_&lt;@_x0001__x0001__x0001__x0001__x0001__x0001_?@_x0001__x0001__x0001__x0001__x0001_@@_x0001__x0001__x0001__x0001__x0001__x0001_D@_x0001__x0001__x0001__x0001__x0001_ÀR@_x0001__x0001__x0001__x0001__x0001__x0001_K@_x0001__x0001__x0001__x0001__x0001__x0001_1@_x0001__x0001__x0001__x0001__x0001_ÀR@_x0001__x0001__x0001__x0001__x0001__x0001_@@_x0001__x0001__x0001__x0001__x0001__x0001_ @_x0001__x0001__x0001__x0001__x0001__x0001_"@_x0001__x0001__x0001__x0001__x0001__x0001__x0014_@_x0001__x0001__x0001__x0001__x0001_ÀR@_x0001__x0001__x0001__x0001__x0001__x0001_8@_x0001__x0001__x0001__x0001__x0001_ÀR@_x0001__x0001__x0001__x0001__x0001_ÀR@_x0001__x0001__x0001__x0001__x0001_ÀR@_x0001__x0001__x0001__x0001__x0001__x0001_&lt;@_x0001__x0001__x0001__x0001__x0001_ÀR@_x0001__x0001__x0001__x0001__x0001_E@_x0001__x0001__x0001__x0001__x0001_ÀR@_x0001__x0001__x0001__x0001__x0001__x0001_:@_x0001__x0001__x0001__x0001__x0001_ÀR@_x0001__x0001__x0001__x0001__x0001__x0001_1@_x0001__x0001__x0001__x0001__x0001__x0002__x0001__x0001_&amp;@_x0001__x0001__x0001__x0001__x0001_ÀR@_x0001__x0001__x0001__x0001__x0001_E@_x0001__x0001__x0001__x0001__x0001__x0001_3@_x0001__x0001__x0001__x0001__x0001__x0001_ @_x0001__x0001__x0001__x0001__x0001__x0001_.@_x0001__x0001__x0001__x0001__x0001__x0001__x0018_@_x0001__x0001__x0001__x0001__x0001_P@_x0001__x0001__x0001__x0001__x0001_ÀR@_x0001__x0001__x0001__x0001__x0001_@P@_x0001__x0001__x0001__x0001__x0001__x0001_5@_x0001__x0001__x0001__x0001__x0001__x0001_0@_x0001__x0001__x0001__x0001__x0001__x0001_"@_x0001__x0001__x0001__x0001__x0001__x0001_C@_x0001__x0001__x0001__x0001__x0001_J@_x0001__x0001__x0001__x0001__x0001__x0001_&gt;@_x0001__x0001__x0001__x0001__x0001_ÀR@_x0001__x0001__x0001__x0001__x0001__x0001_6@_x0001__x0001__x0001__x0001__x0001_@@_x0001__x0001__x0001__x0001__x0001__x0001_ @_x0001__x0001__x0001__x0001__x0001__x0001_5@_x0001__x0001__x0001__x0001__x0001__x0001_I@_x0001__x0001__x0001__x0001__x0001_ÀR@_x0001__x0001__x0001__x0001__x0001__x0001_1@_x0001__x0001__x0001__x0001__x0001_D@_x0001__x0001__x0001__x0001__x0001__x0001_8@_x0001__x0001__x0001__x0001__x0001__x0001_2@_x0001__x0001__x0001__x0001__x0001__x0001__x001C_@_x0001__x0001__x0001__x0001__x0001__x0001_0@_x0001__x0001__x0001__x0001__x0001__x0001_I@_x0001__x0001__x0001__x0001__x0001_ÀR@_x0001__x0001__x0001__x0001__x0001__x0001__x001C_@_x0001__x0002__x0001__x0001__x0001__x0001__x0001__x0001_@@_x0001__x0001__x0001__x0001__x0001_ÀR@_x0001__x0001__x0001__x0001__x0001__x0001_7@_x0001__x0001__x0001__x0001__x0001__x0001__x0008_@_x0001__x0001__x0001__x0001__x0001__x0001_3@_x0001__x0001__x0001__x0001__x0001_ÀR@_x0001__x0001__x0001__x0001__x0001_ÀR@_x0001__x0001__x0001__x0001__x0001_ÀR@_x0001__x0001__x0001__x0001__x0001__x0001_E@_x0001__x0001__x0001__x0001__x0001__x0001_:@_x0001__x0001__x0001__x0001__x0001__x0001_:@_x0001__x0001__x0001__x0001__x0001_ÀR@_x0001__x0001__x0001__x0001__x0001_M@_x0001__x0001__x0001__x0001__x0001__x0001_&amp;@_x0001__x0001__x0001__x0001__x0001__x0001_ @_x0001__x0001__x0001__x0001__x0001_ÀR@_x0001__x0001__x0001__x0001__x0001_ÀR@_x0001__x0001__x0001__x0001__x0001_H@_x0001__x0001__x0001__x0001__x0001__x0001_?@_x0001__x0001__x0001__x0001__x0001__x0001_3@_x0001__x0001__x0001__x0001__x0001_ÀR@_x0001__x0001__x0001__x0001__x0001_ÀR@_x0001__x0001__x0001__x0001__x0001_ÀR@_x0001__x0001__x0001__x0001__x0001_ÀR@_x0001__x0001__x0001__x0001__x0001__x0001__x0010_@_x0001__x0001__x0001__x0001__x0001_ÀR@_x0001__x0001__x0001__x0001__x0001__x0001_G@_x0001__x0001__x0001__x0001__x0001__x0001_4@_x0001__x0001__x0001__x0001__x0001__x0001_3@_x0001__x0001__x0001__x0001__x0001__x0001_"@_x0001__x0001__x0001__x0001__x0001__x0001_A@_x0001__x0001__x0001__x0001__x0001__x0002__x0001_N@_x0001__x0001__x0001__x0001__x0001_ÀR@_x0001__x0001__x0001__x0001__x0001__x0001_1@_x0001__x0001__x0001__x0001__x0001_ÀR@_x0001__x0001__x0001__x0001__x0001_ÀR@_x0001__x0001__x0001__x0001__x0001__x0001_*@_x0001__x0001__x0001__x0001__x0001__x0001_&amp;@_x0001__x0001__x0001__x0001__x0001__x0001_4@_x0001__x0001__x0001__x0001__x0001__x0001__x0008_@_x0001__x0001__x0001__x0001__x0001_G@_x0001__x0001__x0001__x0001__x0001__x0001_5@_x0001__x0001__x0001__x0001__x0001_ÀR@_x0001__x0001__x0001__x0001__x0001_C@_x0001__x0001__x0001__x0001__x0001_ÀR@_x0001__x0001__x0001__x0001__x0001__x0001_L@_x0001__x0001__x0001__x0001__x0001_ÀR@_x0001__x0001__x0001__x0001__x0001__x0001__x0018_@_x0001__x0001__x0001__x0001__x0001__x0001_8@_x0001__x0001__x0001__x0001__x0001__x0001_&gt;@_x0001__x0001__x0001__x0001__x0001__x0001_.@_x0001__x0001__x0001__x0001__x0001_G@_x0001__x0001__x0001__x0001__x0001__x0001_8@_x0001__x0001__x0001__x0001__x0001__x0001_@@_x0001__x0001__x0001__x0001__x0001__x0001_,@_x0001__x0001__x0001__x0001__x0001_ÀR@_x0001__x0001__x0001__x0001__x0001__x0001_$@_x0001__x0001__x0001__x0001__x0001_ÀR@_x0001__x0001__x0001__x0001__x0001__x0001__x0014_@_x0001__x0001__x0001__x0001__x0001__x0001_&amp;@_x0001__x0001__x0001__x0001__x0001_ÀR@_x0001__x0001__x0001__x0001__x0001_ÀR@_x0001__x0001__x0001__x0001__x0001__x0001_0@_x0001__x0002__x0001__x0001__x0001__x0001__x0001__x0001_9@_x0001__x0001__x0001__x0001__x0001__x0001_"@_x0001__x0001__x0001__x0001__x0001__x0001_ @_x0001__x0001__x0001__x0001__x0001__x0001_$@_x0001__x0001__x0001__x0001__x0001__x0001_"@_x0001__x0001__x0001__x0001__x0001__x0001_3@_x0001__x0001__x0001__x0001__x0001__x0001__x001C_@_x0001__x0001__x0001__x0001__x0001__x0001_.@_x0001__x0001__x0001__x0001__x0001__x0001_6@_x0001__x0001__x0001__x0001__x0001_@@_x0001__x0001__x0001__x0001__x0001_ÀR@_x0001__x0001__x0001__x0001__x0001__x0001_8@_x0001__x0001__x0001__x0001__x0001__x0001_?@_x0001__x0001__x0001__x0001__x0001__x0001_A@_x0001__x0001__x0001__x0001__x0001__x0001_,@_x0001__x0001__x0001__x0001__x0001_ÀR@_x0001__x0001__x0001__x0001__x0001_ÀR@_x0001__x0001__x0001__x0001__x0001__x0001__x001C_@_x0001__x0001__x0001__x0001__x0001__x0001_ @_x0001__x0001__x0001__x0001__x0001__x0001_5@_x0001__x0001__x0001__x0001__x0001__x0001__x0008_@_x0001__x0001__x0001__x0001__x0001_ÀR@_x0001__x0001__x0001__x0001__x0001_P@_x0001__x0001__x0001__x0001__x0001_M@_x0001__x0001__x0001__x0001__x0001_ÀR@_x0001__x0001__x0001__x0001__x0001__x0001_J@_x0001__x0001__x0001__x0001__x0001_ÀR@_x0001__x0001__x0001__x0001__x0001_ÀR@_x0001__x0001__x0001__x0001__x0001__x0001__x0010_@_x0001__x0001__x0001__x0001__x0001_ÀR@_x0001__x0001__x0001__x0001__x0001_ÀP@_x0001__x0001__x0001__x0001__x0001__x0002__x0001__x0001_7@_x0001__x0001__x0001__x0001__x0001_F@_x0001__x0001__x0001__x0001__x0001_ÀR@_x0001__x0001__x0001__x0001__x0001_C@_x0001__x0001__x0001__x0001__x0001__x0001_*@_x0001__x0001__x0001__x0001__x0001_ÀR@_x0001__x0001__x0001__x0001__x0001__x0001_ @_x0001__x0001__x0001__x0001__x0001__x0001_J@_x0001__x0001__x0001__x0001__x0001__x0001__x001C_@_x0001__x0001__x0001__x0001__x0001_ÀR@_x0001__x0001__x0001__x0001__x0001__x0001_E@_x0001__x0001__x0001__x0001__x0001__x0001_"@_x0001__x0001__x0001__x0001__x0001__x0001_?@_x0001__x0001__x0001__x0001__x0001__x0001_"@_x0001__x0001__x0001__x0001__x0001_I@_x0001__x0001__x0001__x0001__x0001__x0001__x0010_@_x0001__x0001__x0001__x0001__x0001_ÀR@_x0001__x0001__x0001__x0001__x0001__x0001_2@_x0001__x0001__x0001__x0001__x0001__x0001_3@_x0001__x0001__x0001__x0001__x0001_@Q@_x0001__x0001__x0001__x0001__x0001__x0001__x001C_@_x0001__x0001__x0001__x0001__x0001__x0001_1@_x0001__x0001__x0001__x0001__x0001_K@_x0001__x0001__x0001__x0001__x0001__x0001_F@_x0001__x0001__x0001__x0001__x0001__x0001_?@_x0001__x0001__x0001__x0001__x0001__x0001_8@_x0001__x0001__x0001__x0001__x0001_G@_x0001__x0001__x0001__x0001__x0001_ÀR@_x0001__x0001__x0001__x0001__x0001__x0001_2@_x0001__x0001__x0001__x0001__x0001__x0001_1@_x0001__x0001__x0001__x0001__x0001_ÀR@_x0001__x0001__x0001__x0001__x0001_ÀR@_x0001__x0002__x0001__x0001__x0001__x0001__x0001__x0001_&amp;@_x0001__x0001__x0001__x0001__x0001_ÀR@_x0001__x0001__x0001__x0001__x0001__x0001_"@_x0001__x0001__x0001__x0001__x0001__x0001_L@_x0001__x0001__x0001__x0001__x0001__x0001_G@_x0001__x0001__x0001__x0001__x0001__x0001__x0010_@_x0001__x0001__x0001__x0001__x0001_ÀR@_x0001__x0001__x0001__x0001__x0001_ÀR@_x0001__x0001__x0001__x0001__x0001_C@_x0001__x0001__x0001__x0001__x0001__x0001_8@_x0001__x0001__x0001__x0001__x0001__x0001_3@_x0001__x0001__x0001__x0001__x0001__x0001__x0014_@_x0001__x0001__x0001__x0001__x0001__x0001_A@_x0001__x0001__x0001__x0001__x0001__x0001_=@_x0001__x0001__x0001__x0001__x0001__x0001__x001C_@_x0001__x0001__x0001__x0001__x0001__x0001_L@_x0001__x0001__x0001__x0001__x0001__x0001_P@_x0001__x0001__x0001__x0001__x0001_ÀR@_x0001__x0001__x0001__x0001__x0001__x0001_,@_x0001__x0001__x0001__x0001__x0001_ÀR@_x0001__x0001__x0001__x0001__x0001__x0001_C@_x0001__x0001__x0001__x0001__x0001__x0001__x001C_@_x0001__x0001__x0001__x0001__x0001_N@_x0001__x0001__x0001__x0001__x0001__x0001_A@_x0001__x0001__x0001__x0001__x0001_ÀR@_x0001__x0001__x0001__x0001__x0001__x0001_C@_x0001__x0001__x0001__x0001__x0001__x0001_(@_x0001__x0001__x0001__x0001__x0001__x0001_:@_x0001__x0001__x0001__x0001__x0001_ÀR@_x0001__x0001__x0001__x0001__x0001__x0001_$@_x0001__x0001__x0001__x0001__x0001__x0001_"@_x0001__x0001__x0001__x0001__x0001__x0002__x0001__x0001_H@_x0001__x0001__x0001__x0001__x0001_ÀR@_x0001__x0001__x0001__x0001__x0001_ÀR@_x0001__x0001__x0001__x0001__x0001_L@_x0001__x0001__x0001__x0001__x0001__x0001_6@_x0001__x0001__x0001__x0001__x0001_ÀR@_x0001__x0001__x0001__x0001__x0001_ÀR@_x0001__x0001__x0001__x0001__x0001__x0001_ @_x0001__x0001__x0001__x0001__x0001__x0001_ @_x0001__x0001__x0001__x0001__x0001_ÀR@_x0001__x0001__x0001__x0001__x0001_ÀR@_x0001__x0001__x0001__x0001__x0001__x0001_&amp;@_x0001__x0001__x0001__x0001__x0001__x0001_(@_x0001__x0001__x0001__x0001__x0001_ÀR@_x0001__x0001__x0001__x0001__x0001_ÀR@_x0001__x0001__x0001__x0001__x0001__x0001__x001C_@_x0001__x0001__x0001__x0001__x0001__x0001_2@_x0001__x0001__x0001__x0001__x0001__x0001_(@_x0001__x0001__x0001__x0001__x0001__x0001__x0010_@_x0001__x0001__x0001__x0001__x0001__x0001_=@_x0001__x0001__x0001__x0001__x0001__x0001_ @_x0001__x0001__x0001__x0001__x0001_ÀR@_x0001__x0001__x0001__x0001__x0001_ÀR@_x0001__x0001__x0001__x0001__x0001_ÀR@_x0001__x0001__x0001__x0001__x0001_ÀR@_x0001__x0001__x0001__x0001__x0001_N@_x0001__x0001__x0001__x0001__x0001_@@_x0001__x0001__x0001__x0001__x0001__x0001_:@_x0001__x0001__x0001__x0001__x0001__x0001_@@_x0001__x0001__x0001__x0001__x0001__x0001_&gt;@_x0001__x0001__x0001__x0001__x0001_O@_x0001__x0001__x0001__x0001__x0001_@@_x0001__x0002__x0001__x0001__x0001__x0001__x0001__x0001_2@_x0001__x0001__x0001__x0001__x0001__x0001_1@_x0001__x0001__x0001__x0001__x0001__x0001_6@_x0001__x0001__x0001__x0001__x0001_ÀR@_x0001__x0001__x0001__x0001__x0001__x0001_D@_x0001__x0001__x0001__x0001__x0001__x0001_$@_x0001__x0001__x0001__x0001__x0001__x0001_:@_x0001__x0001__x0001__x0001__x0001__x0001_1@_x0001__x0001__x0001__x0001__x0001__x0001_C@_x0001__x0001__x0001__x0001__x0001__x0001_0@_x0001__x0001__x0001__x0001__x0001__x0001_@@_x0001__x0001__x0001__x0001__x0001_@@_x0001__x0001__x0001__x0001__x0001_ÀR@_x0001__x0001__x0001__x0001__x0001__x0001_7@_x0001__x0001__x0001__x0001__x0001__x0001_1@_x0001__x0001__x0001__x0001__x0001_ÀR@_x0001__x0001__x0001__x0001__x0001__x0001_8@_x0001__x0001__x0001__x0001__x0001__x0001_?@_x0001__x0001__x0001__x0001__x0001__x0001_.@_x0001__x0001__x0001__x0001__x0001_ÀR@_x0001__x0001__x0001__x0001__x0001__x0001__x0010_@_x0001__x0001__x0001__x0001__x0001__x0001_1@_x0001__x0001__x0001__x0001__x0001__x0001_H@_x0001__x0001__x0001__x0001__x0001__x0001_4@_x0001__x0001__x0001__x0001__x0001_@@_x0001__x0001__x0001__x0001__x0001_ÀR@_x0001__x0001__x0001__x0001__x0001__x0001_C@_x0001__x0001__x0001__x0001__x0001__x0001_3@_x0001__x0001__x0001__x0001__x0001__x0001_ @_x0001__x0001__x0001__x0001__x0001__x0001_*@_x0001__x0001__x0001__x0001__x0001_ÀR@_x0001__x0001__x0001__x0001__x0001__x0002__x0001__x0001_*@_x0001__x0001__x0001__x0001__x0001_L@_x0001__x0001__x0001__x0001__x0001_ÀR@_x0001__x0001__x0001__x0001__x0001__x0001_5@_x0001__x0001__x0001__x0001__x0001_ÀR@_x0001__x0001__x0001__x0001__x0001__x0001__x0018_@_x0001__x0001__x0001__x0001__x0001__x0001_(@_x0001__x0001__x0001__x0001__x0001_ÀP@_x0001__x0001__x0001__x0001__x0001__x0001_=@_x0001__x0001__x0001__x0001__x0001__x0001_4@_x0001__x0001__x0001__x0001__x0001_ÀR@_x0001__x0001__x0001__x0001__x0001_ÀR@_x0001__x0001__x0001__x0001__x0001__x0001_5@_x0001__x0001__x0001__x0001__x0001__x0001_(@_x0001__x0001__x0001__x0001__x0001_ÀR@_x0001__x0001__x0001__x0001__x0001__x0001_;@_x0001__x0001__x0001__x0001__x0001__x0001_8@_x0001__x0001__x0001__x0001__x0001_ÀR@_x0001__x0001__x0001__x0001__x0001__x0001_:@_x0001__x0001__x0001__x0001__x0001_@@_x0001__x0001__x0001__x0001__x0001_C@_x0001__x0001__x0001__x0001__x0001__x0001__x0014_@_x0001__x0001__x0001__x0001__x0001_ÀR@_x0001__x0001__x0001__x0001__x0001__x0001_C@_x0001__x0001__x0001__x0001__x0001_ÀR@_x0001__x0001__x0001__x0001__x0001_ÀR@_x0001__x0001__x0001__x0001__x0001__x0001_(@_x0001__x0001__x0001__x0001__x0001__x0001__x0010_@_x0001__x0001__x0001__x0001__x0001_ÀR@_x0001__x0001__x0001__x0001__x0001_ÀR@_x0001__x0001__x0001__x0001__x0001__x0001__x0008_@_x0001__x0001__x0001__x0001__x0001__x0001_=@_x0001__x0002__x0001__x0001__x0001__x0001__x0001__x0001_:@_x0001__x0001__x0001__x0001__x0001__x0001_G@_x0001__x0001__x0001__x0001__x0001__x0001_ @_x0001__x0001__x0001__x0001__x0001__x0001_$@_x0001__x0001__x0001__x0001__x0001_ÀR@_x0001__x0001__x0001__x0001__x0001__x0001_,@_x0001__x0001__x0001__x0001__x0001_ÀR@_x0001__x0001__x0001__x0001__x0001_M@_x0001__x0001__x0001__x0001__x0001_H@_x0001__x0001__x0001__x0001__x0001__x0001_6@_x0001__x0001__x0001__x0001__x0001__x0001_4@_x0001__x0001__x0001__x0001__x0001_ÀR@_x0001__x0001__x0001__x0001__x0001_ÀR@_x0001__x0001__x0001__x0001__x0001_ÀR@_x0001__x0001__x0001__x0001__x0001__x0001_&lt;@_x0001__x0001__x0001__x0001__x0001__x0001_$@_x0001__x0001__x0001__x0001__x0001_ÀR@_x0001__x0001__x0001__x0001__x0001_ÀR@_x0001__x0001__x0001__x0001__x0001__x0001_7@_x0001__x0001__x0001__x0001__x0001__x0001_&amp;@_x0001__x0001__x0001__x0001__x0001_ÀR@_x0001__x0001__x0001__x0001__x0001_ÀR@_x0001__x0001__x0001__x0001__x0001__x0001_?@_x0001__x0001__x0001__x0001__x0001__x0001_(@_x0001__x0001__x0001__x0001__x0001_ÀR@_x0001__x0001__x0001__x0001__x0001_ÀR@_x0001__x0001__x0001__x0001__x0001__x0001_:@_x0001__x0001__x0001__x0001__x0001__x0001_J@_x0001__x0001__x0001__x0001__x0001__x0001_&amp;@_x0001__x0001__x0001__x0001__x0001__x0001_2@_x0001__x0001__x0001__x0001__x0001__x0001__x0018_@_x0001__x0001__x0001__x0001__x0001__x0002__x0001_ÀR@_x0001__x0001__x0001__x0001__x0001__x0001__x0014_@_x0001__x0001__x0001__x0001__x0001__x0001__x0018_@_x0001__x0001__x0001__x0001__x0001_@@_x0001__x0001__x0001__x0001__x0001_C@_x0001__x0001__x0001__x0001__x0001__x0001__x0018_@_x0001__x0001__x0001__x0001__x0001__x0001_7@_x0001__x0001__x0001__x0001__x0001_ÀR@_x0001__x0001__x0001__x0001__x0001__x0001_1@_x0001__x0001__x0001__x0001__x0001__x0001__x0010_@_x0001__x0001__x0001__x0001__x0001_ÀR@_x0001__x0001__x0001__x0001__x0001__x0001_3@_x0001__x0001__x0001__x0001__x0001_P@_x0001__x0001__x0001__x0001__x0001_M@_x0001__x0001__x0001__x0001__x0001__x0001__x0014_@_x0001__x0001__x0001__x0001__x0001__x0001_,@_x0001__x0001__x0001__x0001__x0001__x0001__x001C_@_x0001__x0001__x0001__x0001__x0001_ÀR@_x0001__x0001__x0001__x0001__x0001__x0001_5@_x0001__x0001__x0001__x0001__x0001__x0001_7@_x0001__x0001__x0001__x0001__x0001__x0001_1@_x0001__x0001__x0001__x0001__x0001__x0001_;@_x0001__x0001__x0001__x0001__x0001__x0001_8@_x0001__x0001__x0001__x0001__x0001__x0001_8@_x0001__x0001__x0001__x0001__x0001_@@_x0001__x0001__x0001__x0001__x0001_ÀR@_x0001__x0001__x0001__x0001__x0001_ÀR@_x0001__x0001__x0001__x0001__x0001__x0001_@@_x0001__x0001__x0001__x0001__x0001__x0001_;@_x0001__x0001__x0001__x0001__x0001_ÀR@_x0001__x0001__x0001__x0001__x0001__x0001_1@_x0001__x0001__x0001__x0001__x0001__x0001_:@_x0001__x0002_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J@_x0001__x0001__x0001__x0001__x0001_ÀR@_x0001__x0001__x0001__x0001__x0001__x0001_1@_x0001__x0001__x0001__x0001__x0001__x0001_9@_x0001__x0001__x0001__x0001__x0001_ÀR@_x0001__x0001__x0001__x0001__x0001__x0001_N@_x0001__x0001__x0001__x0001__x0001_ÀR@_x0001__x0001__x0001__x0001__x0001_ÀR@_x0001__x0001__x0001__x0001__x0001__x0001_K@_x0001__x0001__x0001__x0001__x0001_ÀR@_x0001__x0001__x0001__x0001__x0001_ÀR@_x0001__x0001__x0001__x0001__x0001__x0001_?@_x0001__x0001__x0001__x0001__x0001__x0001_2@_x0001__x0001__x0001__x0001__x0001__x0001_E@_x0001__x0001__x0001__x0001__x0001_D@_x0001__x0001__x0001__x0001__x0001__x0001_F@_x0001__x0001__x0001__x0001__x0001__x0001_:@_x0001__x0001__x0001__x0001__x0001_G@_x0001__x0001__x0001__x0001__x0001__x0001_8@_x0001__x0001__x0001__x0001__x0001_F@_x0001__x0001__x0001__x0001__x0001__x0001_L@_x0001__x0001__x0001__x0001__x0001_ÀR@_x0001__x0001__x0001__x0001__x0001__x0001_.@_x0001__x0001__x0001__x0001__x0001__x0002__x0001__x0001_6@_x0001__x0001__x0001__x0001__x0001__x0001__x001C_@_x0001__x0001__x0001__x0001__x0001__x0001_2@_x0001__x0001__x0001__x0001__x0001__x0001_&amp;@_x0001__x0001__x0001__x0001__x0001__x0001_&amp;@_x0001__x0001__x0001__x0001__x0001__x0001_&amp;@_x0001__x0001__x0001__x0001__x0001__x0001_=@_x0001__x0001__x0001__x0001__x0001__x0001_3@_x0001__x0001__x0001__x0001__x0001__x0001_6@_x0001__x0001__x0001__x0001__x0001__x0001_9@_x0001__x0001__x0001__x0001__x0001_ÀR@_x0001__x0001__x0001__x0001__x0001__x0001_H@_x0001__x0001__x0001__x0001__x0001_ÀR@_x0001__x0001__x0001__x0001__x0001__x0001_&amp;@_x0001__x0001__x0001__x0001__x0001_ÀR@_x0001__x0001__x0001__x0001__x0001__x0001_(@_x0001__x0001__x0001__x0001__x0001__x0001_3@_x0001__x0001__x0001__x0001__x0001__x0001_&lt;@_x0001__x0001__x0001__x0001__x0001_G@_x0001__x0001__x0001__x0001__x0001_I@_x0001__x0001__x0001__x0001__x0001__x0001_?@_x0001__x0001__x0001__x0001__x0001_ÀR@_x0001__x0001__x0001__x0001__x0001__x0001__x001C_@_x0001__x0001__x0001__x0001__x0001_ÀR@_x0001__x0001__x0001__x0001__x0001__x0001_M@_x0001__x0001__x0001__x0001__x0001__x0001_,@_x0001__x0001__x0001__x0001__x0001_L@_x0001__x0001__x0001__x0001__x0001_ÀR@_x0001__x0001__x0001__x0001__x0001__x0001_O@_x0001__x0001__x0001__x0001__x0001_F@_x0001__x0001__x0001__x0001__x0001__x0001__x0018_@_x0001__x0001__x0001__x0001__x0001__x0001_7@_x0001__x0002__x0001__x0001__x0001__x0001__x0001__x0001_(@_x0001__x0001__x0001__x0001__x0001_F@_x0001__x0001__x0001__x0001__x0001__x0001__x001C_@_x0001__x0001__x0001__x0001__x0001_ÀR@_x0001__x0001__x0001__x0001__x0001__x0001_=@_x0001__x0001__x0001__x0001__x0001_ÀR@_x0001__x0001__x0001__x0001__x0001_ÀR@_x0001__x0001__x0001__x0001__x0001_M@_x0001__x0001__x0001__x0001__x0001__x0001_,@_x0001__x0001__x0001__x0001__x0001__x0001_D@_x0001__x0001__x0001__x0001__x0001__x0001_,@_x0001__x0001__x0001__x0001__x0001_ÀR@_x0001__x0001__x0001__x0001__x0001__x0001_9@_x0001__x0001__x0001__x0001__x0001_ÀR@_x0001__x0001__x0001__x0001__x0001__x0001_1@_x0001__x0001__x0001__x0001__x0001_@@_x0001__x0001__x0001__x0001__x0001__x0001__x0010_@_x0001__x0001__x0001__x0001__x0001_ÀR@_x0001__x0001__x0001__x0001__x0001__x0001_&gt;@_x0001__x0001__x0001__x0001__x0001__x0001_C@_x0001__x0001__x0001__x0001__x0001_ÀR@_x0001__x0001__x0001__x0001__x0001_@@_x0001__x0001__x0001__x0001__x0001_ÀR@_x0001__x0001__x0001__x0001__x0001__x0001_6@_x0001__x0001__x0001__x0001__x0001__x0001_Q@_x0001__x0001__x0001__x0001__x0001_ÀR@_x0001__x0001__x0001__x0001__x0001_ÀP@_x0001__x0001__x0001__x0001__x0001_ÀR@_x0001__x0001__x0001__x0001__x0001__x0001_H@_x0001__x0001__x0001__x0001__x0001_ÀR@_x0001__x0001__x0001__x0001__x0001__x0001_6@_x0001__x0001__x0001__x0001__x0001__x0002__x0001__x0001_C@_x0001__x0001__x0001__x0001__x0001_ÀR@_x0001__x0001__x0001__x0001__x0001__x0001_0@_x0001__x0001__x0001__x0001__x0001__x0001_9@_x0001__x0001__x0001__x0001__x0001__x0001_E@_x0001__x0001__x0001__x0001__x0001__x0001_O@_x0001__x0001__x0001__x0001__x0001_K@_x0001__x0001__x0001__x0001__x0001__x0001_M@_x0001__x0001__x0001__x0001__x0001__x0001_=@_x0001__x0001__x0001__x0001__x0001_ÀR@_x0001__x0001__x0001__x0001__x0001__x0001__x001C_@_x0001__x0001__x0001__x0001__x0001__x0001__x001C_@_x0001__x0001__x0001__x0001__x0001__x0001_Q@_x0001__x0001__x0001__x0001__x0001__x0001_2@_x0001__x0001__x0001__x0001__x0001__x0001_*@_x0001__x0001__x0001__x0001__x0001_ÀR@_x0001__x0001__x0001__x0001__x0001__x0001_7@_x0001__x0001__x0001__x0001__x0001_E@_x0001__x0001__x0001__x0001__x0001_ÀR@_x0001__x0001__x0001__x0001__x0001__x0001_5@_x0001__x0001__x0001__x0001__x0001_P@_x0001__x0001__x0001__x0001__x0001__x0001_J@_x0001__x0001__x0001__x0001__x0001__x0001_2@_x0001__x0001__x0001__x0001__x0001_G@_x0001__x0001__x0001__x0001__x0001__x0001_0@_x0001__x0001__x0001__x0001__x0001__x0001_K@_x0001__x0001__x0001__x0001__x0001__x0001_1@_x0001__x0001__x0001__x0001__x0001__x0001_4@_x0001__x0001__x0001__x0001__x0001_G@_x0001__x0001__x0001__x0001__x0001__x0001__x001C_@_x0001__x0001__x0001__x0001__x0001__x0001__x0010_@_x0001__x0001__x0001__x0001__x0001_E@_x0001__x0002__x0001__x0001__x0001__x0001__x0001__x0001_$@_x0001__x0001__x0001__x0001__x0001__x0001_4@_x0001__x0001__x0001__x0001__x0001_ÀR@_x0001__x0001__x0001__x0001__x0001_ÀR@_x0001__x0001__x0001__x0001__x0001_ÀR@_x0001__x0001__x0001__x0001__x0001_ÀR@_x0001__x0001__x0001__x0001__x0001_G@_x0001__x0001__x0001__x0001__x0001_ÀR@_x0001__x0001__x0001__x0001__x0001__x0001_,@_x0001__x0001__x0001__x0001__x0001__x0001_*@_x0001__x0001__x0001__x0001__x0001__x0001_(@_x0001__x0001__x0001__x0001__x0001__x0001_7@_x0001__x0001__x0001__x0001__x0001_N@_x0001__x0001__x0001__x0001__x0001_J@_x0001__x0001__x0001__x0001__x0001_ÀR@_x0001__x0001__x0001__x0001__x0001__x0001_"@_x0001__x0001__x0001__x0001__x0001__x0001_&amp;@_x0001__x0001__x0001__x0001__x0001__x0001_.@_x0001__x0001__x0001__x0001__x0001__x0001_0@_x0001__x0001__x0001__x0001__x0001_ÀR@_x0001__x0001__x0001__x0001__x0001__x0001_@@_x0001__x0001__x0001__x0001__x0001_ÀR@_x0001__x0001__x0001__x0001__x0001__x0001_H@_x0001__x0001__x0001__x0001__x0001_ÀR@_x0001__x0001__x0001__x0001__x0001_ÀR@_x0001__x0001__x0001__x0001__x0001_ÀR@_x0001__x0001__x0001__x0001__x0001__x0001_3@_x0001__x0001__x0001__x0001__x0001__x0001_8@_x0001__x0001__x0001__x0001__x0001__x0001_5@_x0001__x0001__x0001__x0001__x0001_D@_x0001__x0001__x0001__x0001__x0001_ÀR@_x0001__x0001__x0001__x0001__x0001__x0002__x0001_ÀR@_x0001__x0001__x0001__x0001__x0001__x0001_;@_x0001__x0001__x0001__x0001__x0001_ÀR@_x0001__x0001__x0001__x0001__x0001__x0001_,@_x0001__x0001__x0001__x0001__x0001__x0001__x001C_@_x0001__x0001__x0001__x0001__x0001_ÀR@_x0001__x0001__x0001__x0001__x0001__x0001_"@_x0001__x0001__x0001__x0001__x0001_ÀR@_x0001__x0001__x0001__x0001__x0001_ÀR@_x0001__x0001__x0001__x0001__x0001__x0001_A@_x0001__x0001__x0001__x0001__x0001__x0001_5@_x0001__x0001__x0001__x0001__x0001__x0001_0@_x0001__x0001__x0001__x0001__x0001__x0001_G@_x0001__x0001__x0001__x0001__x0001_ÀR@_x0001__x0001__x0001__x0001__x0001_ÀR@_x0001__x0001__x0001__x0001__x0001__x0001_J@_x0001__x0001__x0001__x0001__x0001__x0001_6@_x0001__x0001__x0001__x0001__x0001__x0001_6@_x0001__x0001__x0001__x0001__x0001__x0001_"@_x0001__x0001__x0001__x0001__x0001_L@_x0001__x0001__x0001__x0001__x0001__x0001_M@_x0001__x0001__x0001__x0001__x0001_ÀR@_x0001__x0001__x0001__x0001__x0001__x0001_*@_x0001__x0001__x0001__x0001__x0001__x0001_9@_x0001__x0001__x0001__x0001__x0001__x0001_C@_x0001__x0001__x0001__x0001__x0001_ÀR@_x0001__x0001__x0001__x0001__x0001_ÀR@_x0001__x0001__x0001__x0001__x0001__x0001__x001C_@_x0001__x0001__x0001__x0001__x0001__x0001_3@_x0001__x0001__x0001__x0001__x0001__x0001_ @_x0001__x0001__x0001__x0001__x0001__x0001_E@_x0001__x0001__x0001__x0001__x0001_ÀR@_x0001__x0002__x0001__x0001__x0001__x0001__x0001__x0001_8@_x0001__x0001__x0001__x0001__x0001__x0001_O@_x0001__x0001__x0001__x0001__x0001__x0001_$@_x0001__x0001__x0001__x0001__x0001__x0001_ @_x0001__x0001__x0001__x0001__x0001__x0001_2@_x0001__x0001__x0001__x0001__x0001__x0001_ @_x0001__x0001__x0001__x0001__x0001_ÀR@_x0001__x0001__x0001__x0001__x0001__x0001_I@_x0001__x0001__x0001__x0001__x0001_E@_x0001__x0001__x0001__x0001__x0001__x0001_&lt;@_x0001__x0001__x0001__x0001__x0001__x0001_&amp;@_x0001__x0001__x0001__x0001__x0001_ÀR@_x0001__x0001__x0001__x0001__x0001_ÀR@_x0001__x0001__x0001__x0001__x0001_ÀR@_x0001__x0001__x0001__x0001__x0001__x0001_0@_x0001__x0001__x0001__x0001__x0001__x0001_1@_x0001__x0001__x0001__x0001__x0001__x0001_,@_x0001__x0001__x0001__x0001__x0001_ÀR@_x0001__x0001__x0001__x0001__x0001_ÀR@_x0001__x0001__x0001__x0001__x0001_ÀR@_x0001__x0001__x0001__x0001__x0001__x0001_J@_x0001__x0001__x0001__x0001__x0001__x0001_6@_x0001__x0001__x0001__x0001__x0001__x0001_$@_x0001__x0001__x0001__x0001__x0001__x0001_ @_x0001__x0001__x0001__x0001__x0001_ÀR@_x0001__x0001__x0001__x0001__x0001__x0001_6@_x0001__x0001__x0001__x0001__x0001__x0001_6@_x0001__x0001__x0001__x0001__x0001_ÀR@_x0001__x0001__x0001__x0001__x0001__x0001_"@_x0001__x0001__x0001__x0001__x0001_D@_x0001__x0001__x0001__x0001__x0001__x0001_&lt;@_x0001__x0001__x0001__x0001__x0001__x0002__x0001__x0001_8@_x0001__x0001__x0001__x0001__x0001__x0001_*@_x0001__x0001__x0001__x0001__x0001__x0001_6@_x0001__x0001__x0001__x0001__x0001__x0001__x0014_@_x0001__x0001__x0001__x0001__x0001__x0001_O@_x0001__x0001__x0001__x0001__x0001__x0001_8@_x0001__x0001__x0001__x0001__x0001__x0001__x001C_@_x0001__x0001__x0001__x0001__x0001_ÀR@_x0001__x0001__x0001__x0001__x0001__x0001_&amp;@_x0001__x0001__x0001__x0001__x0001_ÀR@_x0001__x0001__x0001__x0001__x0001_@P@_x0001__x0001__x0001__x0001__x0001__x0001_J@_x0001__x0001__x0001__x0001__x0001__x0001_6@_x0001__x0001__x0001__x0001__x0001_ÀR@_x0001__x0001__x0001__x0001__x0001__x0001_D@_x0001__x0001__x0001__x0001__x0001__x0001_1@_x0001__x0001__x0001__x0001__x0001_G@_x0001__x0001__x0001__x0001__x0001_H@_x0001__x0001__x0001__x0001__x0001_L@_x0001__x0001__x0001__x0001__x0001_ÀR@_x0001__x0001__x0001__x0001__x0001__x0001__x001C_@_x0001__x0001__x0001__x0001__x0001_M@_x0001__x0001__x0001__x0001__x0001_ÀR@_x0001__x0001__x0001__x0001__x0001__x0001_2@_x0001__x0001__x0001__x0001__x0001__x0001_:@_x0001__x0001__x0001__x0001__x0001_ÀR@_x0001__x0001__x0001__x0001__x0001__x0001_ @_x0001__x0001__x0001__x0001__x0001__x0001_?@_x0001__x0001__x0001__x0001__x0001__x0001_2@_x0001__x0001__x0001__x0001__x0001__x0001__x001C_@_x0001__x0001__x0001__x0001__x0001__x0001_3@_x0001__x0001__x0001__x0001__x0001_ÀR@_x0001__x0002__x0001__x0001__x0001__x0001__x0001_E@_x0001__x0001__x0001__x0001__x0001_ÀR@_x0001__x0001__x0001__x0001__x0001_ÀR@_x0001__x0001__x0001__x0001__x0001__x0001_E@_x0001__x0001__x0001__x0001__x0001__x0001_3@_x0001__x0001__x0001__x0001__x0001__x0001_:@_x0001__x0001__x0001__x0001__x0001_ÀR@_x0001__x0001__x0001__x0001__x0001_ÀR@_x0001__x0001__x0001__x0001__x0001__x0001_@@_x0001__x0001__x0001__x0001__x0001_ÀR@_x0001__x0001__x0001__x0001__x0001__x0001_$@_x0001__x0001__x0001__x0001__x0001_ÀR@_x0001__x0001__x0001__x0001__x0001__x0001__x0014_@_x0001__x0001__x0001__x0001__x0001__x0001_9@_x0001__x0001__x0001__x0001__x0001__x0001__x0018_@_x0001__x0001__x0001__x0001__x0001__x0001__x001C_@_x0001__x0001__x0001__x0001__x0001__x0001_M@_x0001__x0001__x0001__x0001__x0001_F@_x0001__x0001__x0001__x0001__x0001__x0001_ @_x0001__x0001__x0001__x0001__x0001__x0001_.@_x0001__x0001__x0001__x0001__x0001_ÀR@_x0001__x0001__x0001__x0001__x0001__x0001_H@_x0001__x0001__x0001__x0001__x0001_ÀR@_x0001__x0001__x0001__x0001__x0001__x0001_&lt;@_x0001__x0001__x0001__x0001__x0001_R@_x0001__x0001__x0001__x0001__x0001__x0001_2@_x0001__x0001__x0001__x0001__x0001__x0001_5@_x0001__x0001__x0001__x0001__x0001__x0001_0@_x0001__x0001__x0001__x0001__x0001__x0001_:@_x0001__x0001__x0001__x0001__x0001__x0001_4@_x0001__x0001__x0001__x0001__x0001__x0001_?@_x0001__x0001__x0001__x0001__x0001__x0002__x0001__x0001_Q@_x0001__x0001__x0001__x0001__x0001_ÀR@_x0001__x0001__x0001__x0001__x0001__x0001_7@_x0001__x0001__x0001__x0001__x0001__x0001_F@_x0001__x0001__x0001__x0001__x0001__x0001__x0018_@_x0001__x0001__x0001__x0001__x0001__x0001_5@_x0001__x0001__x0001__x0001__x0001__x0001_7@_x0001__x0001__x0001__x0001__x0001__x0001_7@_x0001__x0001__x0001__x0001__x0001_D@_x0001__x0001__x0001__x0001__x0001__x0001_D@_x0001__x0001__x0001__x0001__x0001_L@_x0001__x0001__x0001__x0001__x0001__x0001__x0010_@_x0001__x0001__x0001__x0001__x0001_ÀR@_x0001__x0001__x0001__x0001__x0001_ÀR@_x0001__x0001__x0001__x0001__x0001__x0001_8@_x0001__x0001__x0001__x0001__x0001__x0001_Q@_x0001__x0001__x0001__x0001__x0001__x0001_&amp;@_x0001__x0001__x0001__x0001__x0001_ÀR@_x0001__x0001__x0001__x0001__x0001_H@_x0001__x0001__x0001__x0001__x0001_J@_x0001__x0001__x0001__x0001__x0001_J@_x0001__x0001__x0001__x0001__x0001_I@_x0001__x0001__x0001__x0001__x0001__x0001__x0014_@_x0001__x0001__x0001__x0001__x0001__x0001_ @_x0001__x0001__x0001__x0001__x0001__x0001_5@_x0001__x0001__x0001__x0001__x0001_ÀR@_x0001__x0001__x0001__x0001__x0001__x0001_&amp;@_x0001__x0001__x0001__x0001__x0001__x0001_8@_x0001__x0001__x0001__x0001__x0001__x0001_?@_x0001__x0001__x0001__x0001__x0001__x0001_ @_x0001__x0001__x0001__x0001__x0001_ÀR@_x0001__x0001__x0001__x0001__x0001_ÀR@_x0001__x0002__x0001__x0001__x0001__x0001__x0001__x0001_@@_x0001__x0001__x0001__x0001__x0001__x0001_L@_x0001__x0001__x0001__x0001__x0001__x0001__x0008_@_x0001__x0001__x0001__x0001__x0001__x0001_D@_x0001__x0001__x0001__x0001__x0001__x0001__x0014_@_x0001__x0001__x0001__x0001__x0001__x0001_I@_x0001__x0001__x0001__x0001__x0001__x0001_&lt;@_x0001__x0001__x0001__x0001__x0001_ÀR@_x0001__x0001__x0001__x0001__x0001_ÀR@_x0001__x0001__x0001__x0001__x0001__x0001_ @_x0001__x0001__x0001__x0001__x0001_ÀR@_x0001__x0001__x0001__x0001__x0001__x0001__x001C_@_x0001__x0001__x0001__x0001__x0001__x0001_0@_x0001__x0001__x0001__x0001__x0001__x0001_&amp;@_x0001__x0001__x0001__x0001__x0001__x0001_"@_x0001__x0001__x0001__x0001__x0001__x0001_&lt;@_x0001__x0001__x0001__x0001__x0001_I@_x0001__x0001__x0001__x0001__x0001_ÀR@_x0001__x0001__x0001__x0001__x0001__x0001_5@_x0001__x0001__x0001__x0001__x0001__x0001__x001C_@_x0001__x0001__x0001__x0001__x0001__x0001_5@_x0001__x0001__x0001__x0001__x0001__x0001_"@_x0001__x0001__x0001__x0001__x0001__x0001_&lt;@_x0001__x0001__x0001__x0001__x0001__x0001_:@_x0001__x0001__x0001__x0001__x0001__x0001_@@_x0001__x0001__x0001__x0001__x0001__x0001_(@_x0001__x0001__x0001__x0001__x0001__x0001_7@_x0001__x0001__x0001__x0001__x0001__x0001__x0014_@_x0001__x0001__x0001__x0001__x0001__x0001_6@_x0001__x0001__x0001__x0001__x0001__x0001__x0018_@_x0001__x0001__x0001__x0001__x0001_ÀR@_x0001__x0001__x0001__x0001__x0001__x0002__x0001__x0001_5@_x0001__x0001__x0001__x0001__x0001_ÀR@_x0001__x0001__x0001__x0001__x0001_ÀR@_x0001__x0001__x0001__x0001__x0001__x0001_(@_x0001__x0001__x0001__x0001__x0001__x0001_"@_x0001__x0001__x0001__x0001__x0001__x0001_A@_x0001__x0001__x0001__x0001__x0001__x0001_E@_x0001__x0001__x0001__x0001__x0001_ÀR@_x0001__x0001__x0001__x0001__x0001__x0001__x001C_@_x0001__x0001__x0001__x0001__x0001_J@_x0001__x0001__x0001__x0001__x0001__x0001_2@_x0001__x0001__x0001__x0001__x0001_ÀR@_x0001__x0001__x0001__x0001__x0001__x0001_I@_x0001__x0001__x0001__x0001__x0001_@P@_x0001__x0001__x0001__x0001__x0001__x0001_5@_x0001__x0001__x0001__x0001__x0001__x0001_3@_x0001__x0001__x0001__x0001__x0001__x0001_.@_x0001__x0001__x0001__x0001__x0001__x0001_:@_x0001__x0001__x0001__x0001__x0001__x0001_"@_x0001__x0001__x0001__x0001__x0001_ÀR@_x0001__x0001__x0001__x0001__x0001_ÀR@_x0001__x0001__x0001__x0001__x0001__x0001_$@_x0001__x0001__x0001__x0001__x0001__x0001__x001C_@_x0001__x0001__x0001__x0001__x0001__x0001_O@_x0001__x0001__x0001__x0001__x0001__x0001_&lt;@_x0001__x0001__x0001__x0001__x0001_ÀR@_x0001__x0001__x0001__x0001__x0001_ÀR@_x0001__x0001__x0001__x0001__x0001_ÀR@_x0001__x0001__x0001__x0001__x0001_ÀR@_x0001__x0001__x0001__x0001__x0001_ÀR@_x0001__x0001__x0001__x0001__x0001__x0001_0@_x0001__x0001__x0001__x0001__x0001__x0001_=@_x0001__x0002__x0001__x0001__x0001__x0001__x0001_ÀR@_x0001__x0001__x0001__x0001__x0001__x0001_"@_x0001__x0001__x0001__x0001__x0001_ÀR@_x0001__x0001__x0001__x0001__x0001__x0001_&lt;@_x0001__x0001__x0001__x0001__x0001_O@_x0001__x0001__x0001__x0001__x0001__x0001_9@_x0001__x0001__x0001__x0001__x0001_ÀR@_x0001__x0001__x0001__x0001__x0001__x0001_?@_x0001__x0001__x0001__x0001__x0001_ÀR@_x0001__x0001__x0001__x0001__x0001_C@_x0001__x0001__x0001__x0001__x0001__x0001_.@_x0001__x0001__x0001__x0001__x0001__x0001_&gt;@_x0001__x0001__x0001__x0001__x0001_B@_x0001__x0001__x0001__x0001__x0001_ÀR@_x0001__x0001__x0001__x0001__x0001_ÀR@_x0001__x0001__x0001__x0001__x0001_@@_x0001__x0001__x0001__x0001__x0001__x0001_$@_x0001__x0001__x0001__x0001__x0001_ÀR@_x0001__x0001__x0001__x0001__x0001__x0001_7@_x0001__x0001__x0001__x0001__x0001__x0001_E@_x0001__x0001__x0001__x0001__x0001_ÀR@_x0001__x0001__x0001__x0001__x0001_P@_x0001__x0001__x0001__x0001__x0001__x0001_5@_x0001__x0001__x0001__x0001__x0001_F@_x0001__x0001__x0001__x0001__x0001_ÀR@_x0001__x0001__x0001__x0001__x0001__x0001_@@_x0001__x0001__x0001__x0001__x0001__x0001_,@_x0001__x0001__x0001__x0001__x0001__x0001_E@_x0001__x0001__x0001__x0001__x0001__x0001_F@_x0001__x0001__x0001__x0001__x0001__x0001_K@_x0001__x0001__x0001__x0001__x0001_ÀR@_x0001__x0001__x0001__x0001__x0001__x0002__x0001__x0001_F@_x0001__x0001__x0001__x0001__x0001__x0001_A@_x0001__x0001__x0001__x0001__x0001__x0001_3@_x0001__x0001__x0001__x0001__x0001_E@_x0001__x0001__x0001__x0001__x0001__x0001_:@_x0001__x0001__x0001__x0001__x0001__x0001_&amp;@_x0001__x0001__x0001__x0001__x0001_F@_x0001__x0001__x0001__x0001__x0001__x0001__x0010_@_x0001__x0001__x0001__x0001__x0001_ÀR@_x0001__x0001__x0001__x0001__x0001__x0001_$@_x0001__x0001__x0001__x0001__x0001_ÀR@_x0001__x0001__x0001__x0001__x0001__x0001_5@_x0001__x0001__x0001__x0001__x0001_ÀR@_x0001__x0001__x0001__x0001__x0001_ÀR@_x0001__x0001__x0001__x0001__x0001_ÀR@_x0001__x0001__x0001__x0001__x0001_ÀR@_x0001__x0001__x0001__x0001__x0001__x0001__x001C_@_x0001__x0001__x0001__x0001__x0001__x0001_:@_x0001__x0001__x0001__x0001__x0001_ÀR@_x0001__x0001__x0001__x0001__x0001__x0001_&amp;@_x0001__x0001__x0001__x0001__x0001__x0001_H@_x0001__x0001__x0001__x0001__x0001__x0001_0@_x0001__x0001__x0001__x0001__x0001__x0001_5@_x0001__x0001__x0001__x0001__x0001_ÀR@_x0001__x0001__x0001__x0001__x0001__x0001__x0014_@_x0001__x0001__x0001__x0001__x0001_ÀR@_x0001__x0001__x0001__x0001__x0001_ÀR@_x0001__x0001__x0001__x0001__x0001__x0001_*@_x0001__x0001__x0001__x0001__x0001__x0001__x0018_@_x0001__x0001__x0001__x0001__x0001_J@_x0001__x0001__x0001__x0001__x0001_ÀR@_x0001__x0001__x0001__x0001__x0001_ÀR@_x0001__x0002__x0001__x0001__x0001__x0001__x0001__x0001__x0008_@_x0001__x0001__x0001__x0001__x0001__x0001_4@_x0001__x0001__x0001__x0001__x0001_D@_x0001__x0001__x0001__x0001__x0001__x0001_"@_x0001__x0001__x0001__x0001__x0001__x0001_&amp;@_x0001__x0001__x0001__x0001__x0001__x0001__x001C_@_x0001__x0001__x0001__x0001__x0001__x0001__x0018_@_x0001__x0001__x0001__x0001__x0001_@P@_x0001__x0001__x0001__x0001__x0001__x0001_3@_x0001__x0001__x0001__x0001__x0001__x0001__x0014_@_x0001__x0001__x0001__x0001__x0001__x0001_0@_x0001__x0001__x0001__x0001__x0001_F@_x0001__x0001__x0001__x0001__x0001__x0001_H@_x0001__x0001__x0001__x0001__x0001__x0001_2@_x0001__x0001__x0001__x0001__x0001_N@_x0001__x0001__x0001__x0001__x0001__x0001_5@_x0001__x0001__x0001__x0001__x0001__x0001_&lt;@_x0001__x0001__x0001__x0001__x0001_ÀR@_x0001__x0001__x0001__x0001__x0001__x0001_(@_x0001__x0001__x0001__x0001__x0001__x0001_;@_x0001__x0001__x0001__x0001__x0001__x0001_&lt;@_x0001__x0001__x0001__x0001__x0001__x0001_9@_x0001__x0001__x0001__x0001__x0001_ÀR@_x0001__x0001__x0001__x0001__x0001__x0001_9@_x0001__x0001__x0001__x0001__x0001_ÀR@_x0001__x0001__x0001__x0001__x0001_ÀR@_x0001__x0001__x0001__x0001__x0001_ÀR@_x0001__x0001__x0001__x0001__x0001__x0001_9@_x0001__x0001__x0001__x0001__x0001__x0001_5@_x0001__x0001__x0001__x0001__x0001__x0001_J@_x0001__x0001__x0001__x0001__x0001__x0001_0@_x0001__x0001__x0001__x0001__x0001__x0002__x0001__x0001_*@_x0001__x0001__x0001__x0001__x0001__x0001_8@_x0001__x0001__x0001__x0001__x0001_ÀR@_x0001__x0001__x0001__x0001__x0001__x0001_:@_x0001__x0001__x0001__x0001__x0001__x0001_&amp;@_x0001__x0001__x0001__x0001__x0001__x0001_D@_x0001__x0001__x0001__x0001__x0001_@Q@_x0001__x0001__x0001__x0001__x0001_ÀR@_x0001__x0001__x0001__x0001__x0001__x0001_3@_x0001__x0001__x0001__x0001__x0001__x0001_6@_x0001__x0001__x0001__x0001__x0001_ÀR@_x0001__x0001__x0001__x0001__x0001__x0001_.@_x0001__x0001__x0001__x0001__x0001__x0001_6@_x0001__x0001__x0001__x0001__x0001_ÀR@_x0001__x0001__x0001__x0001__x0001__x0001_O@_x0001__x0001__x0001__x0001__x0001_M@_x0001__x0001__x0001__x0001__x0001__x0001_*@_x0001__x0001__x0001__x0001__x0001__x0001__x0018_@_x0001__x0001__x0001__x0001__x0001__x0001_"@_x0001__x0001__x0001__x0001__x0001__x0001_1@_x0001__x0001__x0001__x0001__x0001__x0001_(@_x0001__x0001__x0001__x0001__x0001_ÀR@_x0001__x0001__x0001__x0001__x0001__x0001_?@_x0001__x0001__x0001__x0001__x0001__x0001_6@_x0001__x0001__x0001__x0001__x0001_ÀR@_x0001__x0001__x0001__x0001__x0001__x0001_6@_x0001__x0001__x0001__x0001__x0001__x0001_0@_x0001__x0001__x0001__x0001__x0001__x0001_7@_x0001__x0001__x0001__x0001__x0001__x0001__x0018_@_x0001__x0001__x0001__x0001__x0001__x0001_:@_x0001__x0001__x0001__x0001__x0001__x0001_?@_x0001__x0001__x0001__x0001__x0001_ÀR@_x0001__x0002__x0001__x0001__x0001__x0001__x0001_ÀR@_x0001__x0001__x0001__x0001__x0001__x0001_4@_x0001__x0001__x0001__x0001__x0001__x0001_*@_x0001__x0001__x0001__x0001__x0001__x0001_E@_x0001__x0001__x0001__x0001__x0001_ÀR@_x0001__x0001__x0001__x0001__x0001__x0001_E@_x0001__x0001__x0001__x0001__x0001__x0001_A@_x0001__x0001__x0001__x0001__x0001__x0001_"@_x0001__x0001__x0001__x0001__x0001__x0001_&amp;@_x0001__x0001__x0001__x0001__x0001__x0001_9@_x0001__x0001__x0001__x0001__x0001__x0001_$@_x0001__x0001__x0001__x0001__x0001_L@_x0001__x0001__x0001__x0001__x0001_K@_x0001__x0001__x0001__x0001__x0001__x0001_1@_x0001__x0001__x0001__x0001__x0001__x0001_F@_x0001__x0001__x0001__x0001__x0001__x0001__x0008_@_x0001__x0001__x0001__x0001__x0001_I@_x0001__x0001__x0001__x0001__x0001_L@_x0001__x0001__x0001__x0001__x0001_ÀR@_x0001__x0001__x0001__x0001__x0001_ÀR@_x0001__x0001__x0001__x0001__x0001__x0001_3@_x0001__x0001__x0001__x0001__x0001__x0001_ @_x0001__x0001__x0001__x0001__x0001__x0001_2@_x0001__x0001__x0001__x0001__x0001__x0001_F@_x0001__x0001__x0001__x0001__x0001__x0001_@@_x0001__x0001__x0001__x0001__x0001__x0001__x0018_@_x0001__x0001__x0001__x0001__x0001_ÀR@_x0001__x0001__x0001__x0001__x0001_ÀR@_x0001__x0001__x0001__x0001__x0001_E@_x0001__x0001__x0001__x0001__x0001__x0001_2@_x0001__x0001__x0001__x0001__x0001__x0001_?@_x0001__x0001__x0001__x0001__x0001__x0002__x0001__x0001__x001C_@_x0001__x0001__x0001__x0001__x0001__x0001_4@_x0001__x0001__x0001__x0001__x0001_ÀR@_x0001__x0001__x0001__x0001__x0001__x0001_3@_x0001__x0001__x0001__x0001__x0001__x0001__x0018_@_x0001__x0001__x0001__x0001__x0001_ÀR@_x0001__x0001__x0001__x0001__x0001__x0001_C@_x0001__x0001__x0001__x0001__x0001__x0001_5@_x0001__x0001__x0001__x0001__x0001_ÀR@_x0001__x0001__x0001__x0001__x0001_ÀR@_x0001__x0001__x0001__x0001__x0001__x0001_1@_x0001__x0001__x0001__x0001__x0001_F@_x0001__x0001__x0001__x0001__x0001_ÀR@_x0001__x0001__x0001__x0001__x0001__x0001_,@_x0001__x0001__x0001__x0001__x0001__x0001_=@_x0001__x0001__x0001__x0001__x0001_ÀR@_x0001__x0001__x0001__x0001__x0001__x0001__x0018_@_x0001__x0001__x0001__x0001__x0001__x0001__x0010_@_x0001__x0001__x0001__x0001__x0001__x0001__x0010_@_x0001__x0001__x0001__x0001__x0001__x0001_M@_x0001__x0001__x0001__x0001__x0001__x0001_4@_x0001__x0001__x0001__x0001__x0001_ÀR@_x0001__x0001__x0001__x0001__x0001__x0001__x0018_@_x0001__x0001__x0001__x0001__x0001_ÀR@_x0001__x0001__x0001__x0001__x0001__x0001_8@_x0001__x0001__x0001__x0001__x0001__x0001_1@_x0001__x0001__x0001__x0001__x0001_ÀR@_x0001__x0001__x0001__x0001__x0001__x0001_*@_x0001__x0001__x0001__x0001__x0001_N@_x0001__x0001__x0001__x0001__x0001__x0001__x001C_@_x0001__x0001__x0001__x0001__x0001__x0001_,@_x0001__x0001__x0001__x0001__x0001_ÀR@_x0001__x0002__x0001__x0001__x0001__x0001__x0001__x0001_4@_x0001__x0001__x0001__x0001__x0001_ÀR@_x0001__x0001__x0001__x0001__x0001__x0001__x0014_@_x0001__x0001__x0001__x0001__x0001__x0001__x0014_@_x0001__x0001__x0001__x0001__x0001_ÀR@_x0001__x0001__x0001__x0001__x0001__x0001_@@_x0001__x0001__x0001__x0001__x0001_ÀR@_x0001__x0001__x0001__x0001__x0001_ÀR@_x0001__x0001__x0001__x0001__x0001__x0001_&gt;@_x0001__x0001__x0001__x0001__x0001_@Q@_x0001__x0001__x0001__x0001__x0001__x0001_ @_x0001__x0001__x0001__x0001__x0001__x0001_Q@_x0001__x0001__x0001__x0001__x0001_ÀR@_x0001__x0001__x0001__x0001__x0001_ÀR@_x0001__x0001__x0001__x0001__x0001__x0001_7@_x0001__x0001__x0001__x0001__x0001_ÀR@_x0001__x0001__x0001__x0001__x0001_ÀR@_x0001__x0001__x0001__x0001__x0001__x0001_(@_x0001__x0001__x0001__x0001__x0001_O@_x0001__x0001__x0001__x0001__x0001__x0001_:@_x0001__x0001__x0001__x0001__x0001__x0001_4@_x0001__x0001__x0001__x0001__x0001__x0001_2@_x0001__x0001__x0001__x0001__x0001_ÀR@_x0001__x0001__x0001__x0001__x0001__x0001_1@_x0001__x0001__x0001__x0001__x0001__x0001_"@_x0001__x0001__x0001__x0001__x0001__x0001_&lt;@_x0001__x0001__x0001__x0001__x0001__x0001_,@_x0001__x0001__x0001__x0001__x0001__x0001__x0010_@_x0001__x0001__x0001__x0001__x0001__x0001_4@_x0001__x0001__x0001__x0001__x0001__x0001_G@_x0001__x0001__x0001__x0001__x0001__x0001_"@_x0001__x0001__x0001__x0001__x0001__x0002__x0001_K@_x0001__x0001__x0001__x0001__x0001__x0001_*@_x0001__x0001__x0001__x0001__x0001__x0001_=@_x0001__x0001__x0001__x0001__x0001__x0001_5@_x0001__x0001__x0001__x0001__x0001__x0001__x0018_@_x0001__x0001__x0001__x0001__x0001__x0001__x001C_@_x0001__x0001__x0001__x0001__x0001_N@_x0001__x0001__x0001__x0001__x0001__x0001__x001C_@_x0001__x0001__x0001__x0001__x0001__x0001__x001C_@_x0001__x0001__x0001__x0001__x0001__x0001__x001C_@_x0001__x0001__x0001__x0001__x0001__x0001_(@_x0001__x0001__x0001__x0001__x0001__x0001_.@_x0001__x0001__x0001__x0001__x0001__x0001__x0018_@_x0001__x0001__x0001__x0001__x0001__x0001_G@_x0001__x0001__x0001__x0001__x0001_ÀP@_x0001__x0001__x0001__x0001__x0001_ÀR@_x0001__x0001__x0001__x0001__x0001__x0001_H@_x0001__x0001__x0001__x0001__x0001__x0001__x001C_@_x0001__x0001__x0001__x0001__x0001__x0001_ @_x0001__x0001__x0001__x0001__x0001__x0001_@@_x0001__x0001__x0001__x0001__x0001__x0001_7@_x0001__x0001__x0001__x0001__x0001__x0001_&lt;@_x0001__x0001__x0001__x0001__x0001__x0001_4@_x0001__x0001__x0001__x0001__x0001__x0001__x001C_@_x0001__x0001__x0001__x0001__x0001_C@_x0001__x0001__x0001__x0001__x0001__x0001_5@_x0001__x0001__x0001__x0001__x0001__x0001_O@_x0001__x0001__x0001__x0001__x0001__x0001_2@_x0001__x0001__x0001__x0001__x0001_ÀR@_x0001__x0001__x0001__x0001__x0001__x0001_P@_x0001__x0001__x0001__x0001__x0001__x0001_*@_x0001__x0001__x0001__x0001__x0001__x0001_0@_x0001__x0002__x0001__x0001__x0001__x0001__x0001__x0001_ @_x0001__x0001__x0001__x0001__x0001_ÀR@_x0001__x0001__x0001__x0001__x0001__x0001_&amp;@_x0001__x0001__x0001__x0001__x0001__x0001_C@_x0001__x0001__x0001__x0001__x0001_ÀR@_x0001__x0001__x0001__x0001__x0001__x0001_N@_x0001__x0001__x0001__x0001__x0001__x0001_,@_x0001__x0001__x0001__x0001__x0001__x0001_D@_x0001__x0001__x0001__x0001__x0001_J@_x0001__x0001__x0001__x0001__x0001_ÀR@_x0001__x0001__x0001__x0001__x0001_ÀR@_x0001__x0001__x0001__x0001__x0001__x0001_"@_x0001__x0001__x0001__x0001__x0001__x0001_(@_x0001__x0001__x0001__x0001__x0001__x0001_ @_x0001__x0001__x0001__x0001__x0001_M@_x0001__x0001__x0001__x0001__x0001__x0001_"@_x0001__x0001__x0001__x0001__x0001__x0001_:@_x0001__x0001__x0001__x0001__x0001__x0001_9@_x0001__x0001__x0001__x0001__x0001__x0001_5@_x0001__x0001__x0001__x0001__x0001_M@_x0001__x0001__x0001__x0001__x0001_ÀR@_x0001__x0001__x0001__x0001__x0001_ÀR@_x0001__x0001__x0001__x0001__x0001_ÀR@_x0001__x0001__x0001__x0001__x0001__x0001_2@_x0001__x0001__x0001__x0001__x0001_@@_x0001__x0001__x0001__x0001__x0001__x0001_,@_x0001__x0001__x0001__x0001__x0001_@@_x0001__x0001__x0001__x0001__x0001__x0001_;@_x0001__x0001__x0001__x0001__x0001__x0001_"@_x0001__x0001__x0001__x0001__x0001_ÀR@_x0001__x0001__x0001__x0001__x0001_ÀR@_x0001__x0001__x0001__x0001__x0001__x0002__x0001__x0001_A@_x0001__x0001__x0001__x0001__x0001__x0001_5@_x0001__x0001__x0001__x0001__x0001_ÀR@_x0001__x0001__x0001__x0001__x0001_ÀR@_x0001__x0001__x0001__x0001__x0001_ÀR@_x0001__x0001__x0001__x0001__x0001__x0001_1@_x0001__x0001__x0001__x0001__x0001__x0001__x001C_@_x0001__x0001__x0001__x0001__x0001_ÀR@_x0001__x0001__x0001__x0001__x0001__x0001_F@_x0001__x0001__x0001__x0001__x0001__x0001_:@_x0001__x0001__x0001__x0001__x0001__x0001__x0001_@_x0001__x0001__x0001__x0001__x0001_ÀR@_x0001__x0001__x0001__x0001__x0001__x0001_0@_x0001__x0001__x0001__x0001__x0001__x0001_1@_x0001__x0001__x0001__x0001__x0001__x0001_8@_x0001__x0001__x0001__x0001__x0001_ÀR@_x0001__x0001__x0001__x0001__x0001__x0001_0@_x0001__x0001__x0001__x0001__x0001__x0001_"@_x0001__x0001__x0001__x0001__x0001_M@_x0001__x0001__x0001__x0001__x0001_ÀR@_x0001__x0001__x0001__x0001__x0001__x0001_P@_x0001__x0001__x0001__x0001__x0001_ÀR@_x0001__x0001__x0001__x0001__x0001_ÀR@_x0001__x0001__x0001__x0001__x0001_ÀR@_x0001__x0001__x0001__x0001__x0001_ÀR@_x0001__x0001__x0001__x0001__x0001_ÀR@_x0001__x0001__x0001__x0001__x0001_ÀR@_x0001__x0001__x0001__x0001__x0001_ÀR@_x0001__x0001__x0001__x0001__x0001__x0001_"@_x0001__x0001__x0001__x0001__x0001_ÀR@_x0001__x0001__x0001__x0001__x0001__x0001_:@_x0001__x0001__x0001__x0001__x0001_ÀR@_x0001__x0002__x0001__x0001__x0001__x0001__x0001__x0001_&lt;@_x0001__x0001__x0001__x0001__x0001__x0001_L@_x0001__x0001__x0001__x0001__x0001__x0001__x0008_@_x0001__x0001__x0001__x0001__x0001_I@_x0001__x0001__x0001__x0001__x0001_ÀR@_x0001__x0001__x0001__x0001__x0001__x0001__x0010_@_x0001__x0001__x0001__x0001__x0001_ÀR@_x0001__x0001__x0001__x0001__x0001__x0001_;@_x0001__x0001__x0001__x0001__x0001_ÀR@_x0001__x0001__x0001__x0001__x0001_I@_x0001__x0001__x0001__x0001__x0001_ÀR@_x0001__x0001__x0001__x0001__x0001__x0001_:@_x0001__x0001__x0001__x0001__x0001__x0001_&amp;@_x0001__x0001__x0001__x0001__x0001__x0001_"@_x0001__x0001__x0001__x0001__x0001__x0001_&amp;@_x0001__x0001__x0001__x0001__x0001__x0001_"@_x0001__x0001__x0001__x0001__x0001__x0001_E@_x0001__x0001__x0001__x0001__x0001__x0001_E@_x0001__x0001__x0001__x0001__x0001__x0001__x0014_@_x0001__x0001__x0001__x0001__x0001__x0001_&lt;@_x0001__x0001__x0001__x0001__x0001__x0001_N@_x0001__x0001__x0001__x0001__x0001_O@_x0001__x0001__x0001__x0001__x0001__x0001_ @_x0001__x0001__x0001__x0001__x0001__x0001_A@_x0001__x0001__x0001__x0001__x0001__x0001_*@_x0001__x0001__x0001__x0001__x0001_ÀR@_x0001__x0001__x0001__x0001__x0001__x0001__x001C_@_x0001__x0001__x0001__x0001__x0001_ÀR@_x0001__x0001__x0001__x0001__x0001__x0001_*@_x0001__x0001__x0001__x0001__x0001__x0001_.@_x0001__x0001__x0001__x0001__x0001__x0001_"@_x0001__x0001__x0001__x0001__x0001__x0002__x0001__x0001_*@_x0001__x0001__x0001__x0001__x0001__x0001_,@_x0001__x0001__x0001__x0001__x0001_ÀR@_x0001__x0001__x0001__x0001__x0001__x0001_G@_x0001__x0001__x0001__x0001__x0001__x0001__x001C_@_x0001__x0001__x0001__x0001__x0001__x0001_5@_x0001__x0001__x0001__x0001__x0001__x0001_&lt;@_x0001__x0001__x0001__x0001__x0001__x0001_2@_x0001__x0001__x0001__x0001__x0001_ÀR@_x0001__x0001__x0001__x0001__x0001_ÀR@_x0001__x0001__x0001__x0001__x0001__x0001_ @_x0001__x0001__x0001__x0001__x0001__x0001_(@_x0001__x0001__x0001__x0001__x0001__x0001_=@_x0001__x0001__x0001__x0001__x0001__x0001_&lt;@_x0001__x0001__x0001__x0001__x0001_O@_x0001__x0001__x0001__x0001__x0001_ÀR@_x0001__x0001__x0001__x0001__x0001_ÀR@_x0001__x0001__x0001__x0001__x0001__x0001_0@_x0001__x0001__x0001__x0001__x0001_ÀR@_x0001__x0001__x0001__x0001__x0001_ÀR@_x0001__x0001__x0001__x0001__x0001__x0001_ @_x0001__x0001__x0001__x0001__x0001_ÀR@_x0001__x0001__x0001__x0001__x0001__x0001_N@_x0001__x0001__x0001__x0001__x0001_H@_x0001__x0001__x0001__x0001__x0001_ÀR@_x0001__x0001__x0001__x0001__x0001__x0001_*@_x0001__x0001__x0001__x0001__x0001__x0001__x0010_@_x0001__x0001__x0001__x0001__x0001__x0001_=@_x0001__x0001__x0001__x0001__x0001_ÀR@_x0001__x0001__x0001__x0001__x0001_ÀR@_x0001__x0001__x0001__x0001__x0001__x0001_*@_x0001__x0001__x0001__x0001__x0001__x0001_C@_x0001__x0002__x0001__x0001__x0001__x0001__x0001__x0001_@@_x0001__x0001__x0001__x0001__x0001_ÀR@_x0001__x0001__x0001__x0001__x0001__x0001_Q@_x0001__x0001__x0001__x0001__x0001__x0001_P@_x0001__x0001__x0001__x0001__x0001_ÀR@_x0001__x0001__x0001__x0001__x0001_ÀR@_x0001__x0001__x0001__x0001__x0001__x0001_?@_x0001__x0001__x0001__x0001__x0001__x0001_M@_x0001__x0001__x0001__x0001__x0001_H@_x0001__x0001__x0001__x0001__x0001__x0001_&gt;@_x0001__x0001__x0001__x0001__x0001__x0001__x0008_@_x0001__x0001__x0001__x0001__x0001_D@_x0001__x0001__x0001__x0001__x0001__x0001__x0014_@_x0001__x0001__x0001__x0001__x0001_ÀR@_x0001__x0001__x0001__x0001__x0001_ÀR@_x0001__x0001__x0001__x0001__x0001_ÀR@_x0001__x0001__x0001__x0001__x0001__x0001_:@_x0001__x0001__x0001__x0001__x0001_ÀR@_x0001__x0001__x0001__x0001__x0001_@@_x0001__x0001__x0001__x0001__x0001_ÀR@_x0001__x0001__x0001__x0001__x0001__x0001_&amp;@_x0001__x0001__x0001__x0001__x0001__x0001_L@_x0001__x0001__x0001__x0001__x0001_ÀR@_x0001__x0001__x0001__x0001__x0001_ÀR@_x0001__x0001__x0001__x0001__x0001__x0001_ @_x0001__x0001__x0001__x0001__x0001__x0001_8@_x0001__x0001__x0001__x0001__x0001_@Q@_x0001__x0001__x0001__x0001__x0001__x0001__x0010_@_x0001__x0001__x0001__x0001__x0001_ÀR@_x0001__x0001__x0001__x0001__x0001__x0001_;@_x0001__x0001__x0001__x0001__x0001__x0001_6@_x0001__x0001__x0001__x0001__x0001__x0002__x0001__x0001_8@_x0001__x0001__x0001__x0001__x0001__x0001_.@_x0001__x0001__x0001__x0001__x0001__x0001_?@_x0001__x0001__x0001__x0001__x0001__x0001_:@_x0001__x0001__x0001__x0001__x0001__x0001_=@_x0001__x0001__x0001__x0001__x0001_D@_x0001__x0001__x0001__x0001__x0001__x0001__x0014_@_x0001__x0001__x0001__x0001__x0001_ÀR@_x0001__x0001__x0001__x0001__x0001__x0001_$@_x0001__x0001__x0001__x0001__x0001__x0001_*@_x0001__x0001__x0001__x0001__x0001_ÀR@_x0001__x0001__x0001__x0001__x0001__x0001_=@_x0001__x0001__x0001__x0001__x0001__x0001__x0008_@_x0001__x0001__x0001__x0001__x0001__x0001_E@_x0001__x0001__x0001__x0001__x0001_C@_x0001__x0001__x0001__x0001__x0001__x0001__x0010_@_x0001__x0001__x0001__x0001__x0001__x0001__x0018_@_x0001__x0001__x0001__x0001__x0001_ÀR@_x0001__x0001__x0001__x0001__x0001__x0001_&gt;@_x0001__x0001__x0001__x0001__x0001_ÀR@_x0001__x0001__x0001__x0001__x0001__x0001_1@_x0001__x0001__x0001__x0001__x0001_O@_x0001__x0001__x0001__x0001__x0001__x0001_J@_x0001__x0001__x0001__x0001__x0001_ÀR@_x0001__x0001__x0001__x0001__x0001_ÀR@_x0001__x0001__x0001__x0001__x0001_ÀR@_x0001__x0001__x0001__x0001__x0001_ÀR@_x0001__x0001__x0001__x0001__x0001_M@_x0001__x0001__x0001__x0001__x0001__x0001_J@_x0001__x0001__x0001__x0001__x0001__x0001_8@_x0001__x0001__x0001__x0001__x0001__x0001_.@_x0001__x0001__x0001__x0001__x0001_ÀR@_x0001__x0002__x0001__x0001__x0001__x0001__x0001_ÀR@_x0001__x0001__x0001__x0001__x0001__x0001_F@_x0001__x0001__x0001__x0001__x0001_E@_x0001__x0001__x0001__x0001__x0001_ÀR@_x0001__x0001__x0001__x0001__x0001_ÀR@_x0001__x0001__x0001__x0001__x0001__x0001_0@_x0001__x0001__x0001__x0001__x0001__x0001_A@_x0001__x0001__x0001__x0001__x0001_G@_x0001__x0001__x0001__x0001__x0001_ÀR@_x0001__x0001__x0001__x0001__x0001_ÀR@_x0001__x0001__x0001__x0001__x0001__x0001_5@_x0001__x0001__x0001__x0001__x0001__x0001__x001C_@_x0001__x0001__x0001__x0001__x0001__x0001_7@_x0001__x0001__x0001__x0001__x0001_J@_x0001__x0001__x0001__x0001__x0001_ÀR@_x0001__x0001__x0001__x0001__x0001_ÀR@_x0001__x0001__x0001__x0001__x0001_ÀR@_x0001__x0001__x0001__x0001__x0001_ÀR@_x0001__x0001__x0001__x0001__x0001__x0001_1@_x0001__x0001__x0001__x0001__x0001_ÀR@_x0001__x0001__x0001__x0001__x0001__x0001_?@_x0001__x0001__x0001__x0001__x0001__x0001_$@_x0001__x0001__x0001__x0001__x0001_C@_x0001__x0001__x0001__x0001__x0001_ÀR@_x0001__x0001__x0001__x0001__x0001_ÀR@_x0001__x0001__x0001__x0001__x0001__x0001_J@_x0001__x0001__x0001__x0001__x0001__x0001_5@_x0001__x0001__x0001__x0001__x0001_ÀR@_x0001__x0001__x0001__x0001__x0001__x0001_ @_x0001__x0001__x0001__x0001__x0001__x0001_:@_x0001__x0001__x0001__x0001__x0001_ÀR@_x0001__x0001__x0001__x0001__x0001__x0002__x0001_ÀR@_x0001__x0001__x0001__x0001__x0001_ÀR@_x0001__x0001__x0001__x0001__x0001__x0001_9@_x0001__x0001__x0001__x0001__x0001_ÀR@_x0001__x0001__x0001__x0001__x0001__x0001_2@_x0001__x0001__x0001__x0001__x0001__x0001_(@_x0001__x0001__x0001__x0001__x0001_ÀR@_x0001__x0001__x0001__x0001__x0001__x0001_"@_x0001__x0001__x0001__x0001__x0001__x0001_C@_x0001__x0001__x0001__x0001__x0001__x0001_ @_x0001__x0001__x0001__x0001__x0001_ÀR@_x0001__x0001__x0001__x0001__x0001_ÀR@_x0001__x0001__x0001__x0001__x0001__x0001_,@_x0001__x0001__x0001__x0001__x0001__x0001_2@_x0001__x0001__x0001__x0001__x0001__x0001_$@_x0001__x0001__x0001__x0001__x0001_ÀR@_x0001__x0001__x0001__x0001__x0001_@@_x0001__x0001__x0001__x0001__x0001__x0001_4@_x0001__x0001__x0001__x0001__x0001_R@_x0001__x0001__x0001__x0001__x0001_K@_x0001__x0001__x0001__x0001__x0001__x0001_&amp;@_x0001__x0001__x0001__x0001__x0001__x0001_"@_x0001__x0001__x0001__x0001__x0001__x0001_K@_x0001__x0001__x0001__x0001__x0001__x0001_(@_x0001__x0001__x0001__x0001__x0001_ÀR@_x0001__x0001__x0001__x0001__x0001_C@_x0001__x0001__x0001__x0001__x0001_ÀR@_x0001__x0001__x0001__x0001__x0001__x0001_9@_x0001__x0001__x0001__x0001__x0001__x0001_C@_x0001__x0001__x0001__x0001__x0001__x0001_9@_x0001__x0001__x0001__x0001__x0001__x0001_:@_x0001__x0001__x0001__x0001__x0001_ÀR@_x0001__x0002__x0001__x0001__x0001__x0001__x0001_ÀR@_x0001__x0001__x0001__x0001__x0001_C@_x0001__x0001__x0001__x0001__x0001__x0001_P@_x0001__x0001__x0001__x0001__x0001_ÀR@_x0001__x0001__x0001__x0001__x0001__x0001_*@_x0001__x0001__x0001__x0001__x0001_ÀR@_x0001__x0001__x0001__x0001__x0001__x0001_3@_x0001__x0001__x0001__x0001__x0001_ÀR@_x0001__x0001__x0001__x0001__x0001__x0001_;@_x0001__x0001__x0001__x0001__x0001_ÀR@_x0001__x0001__x0001__x0001__x0001_ÀR@_x0001__x0001__x0001__x0001__x0001__x0001_(@_x0001__x0001__x0001__x0001__x0001_ÀR@_x0001__x0001__x0001__x0001__x0001__x0001_8@_x0001__x0001__x0001__x0001__x0001__x0001_&lt;@_x0001__x0001__x0001__x0001__x0001_E@_x0001__x0001__x0001__x0001__x0001__x0001_@@_x0001__x0001__x0001__x0001__x0001_ÀR@_x0001__x0001__x0001__x0001__x0001__x0001_Q@_x0001__x0001__x0001__x0001__x0001__x0001_*@_x0001__x0001__x0001__x0001__x0001__x0001_9@_x0001__x0001__x0001__x0001__x0001__x0001_=@_x0001__x0001__x0001__x0001__x0001__x0001_*@_x0001__x0001__x0001__x0001__x0001__x0001__x001C_@_x0001__x0001__x0001__x0001__x0001_ÀR@_x0001__x0001__x0001__x0001__x0001_J@_x0001__x0001__x0001__x0001__x0001__x0001_7@_x0001__x0001__x0001__x0001__x0001__x0001_7@_x0001__x0001__x0001__x0001__x0001__x0001_(@_x0001__x0001__x0001__x0001__x0001__x0001_H@_x0001__x0001__x0001__x0001__x0001_J@_x0001__x0001__x0001__x0001__x0001__x0002__x0001__x0001_"@_x0001__x0001__x0001__x0001__x0001__x0001_,@_x0001__x0001__x0001__x0001__x0001__x0001_1@_x0001__x0001__x0001__x0001__x0001_ÀR@_x0001__x0001__x0001__x0001__x0001__x0001_H@_x0001__x0001__x0001__x0001__x0001__x0001_G@_x0001__x0001__x0001__x0001__x0001__x0001_E@_x0001__x0001__x0001__x0001__x0001_N@_x0001__x0001__x0001__x0001__x0001__x0001_A@_x0001__x0001__x0001__x0001__x0001__x0001_&lt;@_x0001__x0001__x0001__x0001__x0001__x0001_1@_x0001__x0001__x0001__x0001__x0001_G@_x0001__x0001__x0001__x0001__x0001_ÀR@_x0001__x0001__x0001__x0001__x0001__x0001_9@_x0001__x0001__x0001__x0001__x0001__x0001_2@_x0001__x0001__x0001__x0001__x0001_D@_x0001__x0001__x0001__x0001__x0001__x0001_P@_x0001__x0001__x0001__x0001__x0001__x0001_8@_x0001__x0001__x0001__x0001__x0001__x0001__x001C_@_x0001__x0001__x0001__x0001__x0001__x0001_$@_x0001__x0001__x0001__x0001__x0001__x0001_3@_x0001__x0001__x0001__x0001__x0001__x0001_5@_x0001__x0001__x0001__x0001__x0001_ÀR@_x0001__x0001__x0001__x0001__x0001_ÀR@_x0001__x0001__x0001__x0001__x0001__x0001_7@_x0001__x0001__x0001__x0001__x0001_E@_x0001__x0001__x0001__x0001__x0001__x0001_0@_x0001__x0001__x0001__x0001__x0001__x0001__x0008_@_x0001__x0001__x0001__x0001__x0001__x0001_7@_x0001__x0001__x0001__x0001__x0001__x0001_&gt;@_x0001__x0001__x0001__x0001__x0001_@P@_x0001__x0001__x0001__x0001__x0001_ÀR@_x0001__x0002__x0001__x0001__x0001__x0001__x0001__x0001_0@_x0001__x0001__x0001__x0001__x0001_ÀR@_x0001__x0001__x0001__x0001__x0001__x0001_4@_x0001__x0001__x0001__x0001__x0001_ÀR@_x0001__x0001__x0001__x0001__x0001__x0001_1@_x0001__x0001__x0001__x0001__x0001__x0001_A@_x0001__x0001__x0001__x0001__x0001_I@_x0001__x0001__x0001__x0001__x0001__x0001_"@_x0001__x0001__x0001__x0001__x0001_@@_x0001__x0001__x0001__x0001__x0001__x0001_&amp;@_x0001__x0001__x0001__x0001__x0001_ÀR@_x0001__x0001__x0001__x0001__x0001__x0001_&lt;@_x0001__x0001__x0001__x0001__x0001_ÀR@_x0001__x0001__x0001__x0001__x0001__x0001_0@_x0001__x0001__x0001__x0001__x0001__x0001_E@_x0001__x0001__x0001__x0001__x0001_ÀR@_x0001__x0001__x0001__x0001__x0001__x0001_3@_x0001__x0001__x0001__x0001__x0001__x0001_(@_x0001__x0001__x0001__x0001__x0001__x0001_:@_x0001__x0001__x0001__x0001__x0001_ÀR@_x0001__x0001__x0001__x0001__x0001_ÀP@_x0001__x0001__x0001__x0001__x0001_ÀR@_x0001__x0001__x0001__x0001__x0001__x0001__x0014_@_x0001__x0001__x0001__x0001__x0001__x0001_?@_x0001__x0001__x0001__x0001__x0001__x0001_(@_x0001__x0001__x0001__x0001__x0001__x0001_$@_x0001__x0001__x0001__x0001__x0001__x0001_ @_x0001__x0001__x0001__x0001__x0001__x0001_3@_x0001__x0001__x0001__x0001__x0001__x0001_0@_x0001__x0001__x0001__x0001__x0001__x0001_ @_x0001__x0001__x0001__x0001__x0001_@@_x0001__x0001__x0001__x0001__x0001__x0002__x0001_ÀR@_x0001__x0001__x0001__x0001__x0001_ÀR@_x0001__x0001__x0001__x0001__x0001__x0001_9@_x0001__x0001__x0001__x0001__x0001__x0001__x001C_@_x0001__x0001__x0001__x0001__x0001_H@_x0001__x0001__x0001__x0001__x0001__x0001_7@_x0001__x0001__x0001__x0001__x0001_ÀR@_x0001__x0001__x0001__x0001__x0001__x0001_9@_x0001__x0001__x0001__x0001__x0001__x0001_5@_x0001__x0001__x0001__x0001__x0001__x0001_9@_x0001__x0001__x0001__x0001__x0001__x0001_5@_x0001__x0001__x0001__x0001__x0001__x0001__x0008_@_x0001__x0001__x0001__x0001__x0001__x0001_.@_x0001__x0001__x0001__x0001__x0001_ÀR@_x0001__x0001__x0001__x0001__x0001__x0001_5@_x0001__x0001__x0001__x0001__x0001__x0001_&gt;@_x0001__x0001__x0001__x0001__x0001_ÀR@_x0001__x0001__x0001__x0001__x0001_ÀR@_x0001__x0001__x0001__x0001__x0001__x0001_&gt;@_x0001__x0001__x0001__x0001__x0001_ÀR@_x0001__x0001__x0001__x0001__x0001__x0001_0@_x0001__x0001__x0001__x0001__x0001_J@_x0001__x0001__x0001__x0001__x0001__x0001_ @_x0001__x0001__x0001__x0001__x0001__x0001_"@_x0001__x0001__x0001__x0001__x0001_O@_x0001__x0001__x0001__x0001__x0001_ÀR@_x0001__x0001__x0001__x0001__x0001_ÀR@_x0001__x0001__x0001__x0001__x0001__x0001_2@_x0001__x0001__x0001__x0001__x0001_ÀR@_x0001__x0001__x0001__x0001__x0001__x0001_4@_x0001__x0001__x0001__x0001__x0001_ÀR@_x0001__x0001__x0001__x0001__x0001__x0001_(@_x0001__x0002__x0001__x0001__x0001__x0001__x0001__x0001_$@_x0001__x0001__x0001__x0001__x0001__x0001_(@_x0001__x0001__x0001__x0001__x0001_ÀR@_x0001__x0001__x0001__x0001__x0001_ÀR@_x0001__x0001__x0001__x0001__x0001_@@_x0001__x0001__x0001__x0001__x0001_I@_x0001__x0001__x0001__x0001__x0001_ÀR@_x0001__x0001__x0001__x0001__x0001_ÀR@_x0001__x0001__x0001__x0001__x0001_ÀR@_x0001__x0001__x0001__x0001__x0001__x0001_(@_x0001__x0001__x0001__x0001__x0001__x0001__x001C_@_x0001__x0001__x0001__x0001__x0001__x0001_$@_x0001__x0001__x0001__x0001__x0001__x0001_F@_x0001__x0001__x0001__x0001__x0001__x0001_4@_x0001__x0001__x0001__x0001__x0001__x0001_6@_x0001__x0001__x0001__x0001__x0001_I@_x0001__x0001__x0001__x0001__x0001__x0001_,@_x0001__x0001__x0001__x0001__x0001_C@_x0001__x0001__x0001__x0001__x0001_D@_x0001__x0001__x0001__x0001__x0001_ÀR@_x0001__x0001__x0001__x0001__x0001__x0001_&lt;@_x0001__x0001__x0001__x0001__x0001__x0001_0@_x0001__x0001__x0001__x0001__x0001__x0001_I@_x0001__x0001__x0001__x0001__x0001__x0001_?@_x0001__x0001__x0001__x0001__x0001__x0001_*@_x0001__x0001__x0001__x0001__x0001_ÀR@_x0001__x0001__x0001__x0001__x0001__x0001_;@_x0001__x0001__x0001__x0001__x0001__x0001_7@_x0001__x0001__x0001__x0001__x0001_ÀR@_x0001__x0001__x0001__x0001__x0001__x0001_0@_x0001__x0001__x0001__x0001__x0001__x0001_H@_x0001__x0001__x0001__x0001__x0001__x0002__x0001_ÀR@_x0001__x0001__x0001__x0001__x0001__x0001_8@_x0001__x0001__x0001__x0001__x0001_ÀR@_x0001__x0001__x0001__x0001__x0001_ÀR@_x0001__x0001__x0001__x0001__x0001__x0001_E@_x0001__x0001__x0001__x0001__x0001__x0001_2@_x0001__x0001__x0001__x0001__x0001__x0001_3@_x0001__x0001__x0001__x0001__x0001_ÀR@_x0001__x0001__x0001__x0001__x0001_ÀR@_x0001__x0001__x0001__x0001__x0001__x0001_:@_x0001__x0001__x0001__x0001__x0001__x0001__x0008_@_x0001__x0001__x0001__x0001__x0001__x0001_ @_x0001__x0001__x0001__x0001__x0001__x0001_6@_x0001__x0001__x0001__x0001__x0001__x0001_D@_x0001__x0001__x0001__x0001__x0001__x0001_K@_x0001__x0001__x0001__x0001__x0001__x0001__x0018_@_x0001__x0001__x0001__x0001__x0001__x0001_L@_x0001__x0001__x0001__x0001__x0001_E@_x0001__x0001__x0001__x0001__x0001__x0001_C@_x0001__x0001__x0001__x0001__x0001_ÀR@_x0001__x0001__x0001__x0001__x0001__x0001_:@_x0001__x0001__x0001__x0001__x0001__x0001_7@_x0001__x0001__x0001__x0001__x0001_ÀR@_x0001__x0001__x0001__x0001__x0001_ÀR@_x0001__x0001__x0001__x0001__x0001__x0001_"@_x0001__x0001__x0001__x0001__x0001_ÀR@_x0001__x0001__x0001__x0001__x0001__x0001_*@_x0001__x0001__x0001__x0001__x0001__x0001_?@_x0001__x0001__x0001__x0001__x0001__x0001_F@_x0001__x0001__x0001__x0001__x0001_ÀR@_x0001__x0001__x0001__x0001__x0001__x0001_&amp;@_x0001__x0001__x0001__x0001__x0001_ÀR@_x0001__x0002__x0001__x0001__x0001__x0001__x0001__x0001__x0018_@_x0001__x0001__x0001__x0001__x0001_ÀR@_x0001__x0001__x0001__x0001__x0001__x0001_&gt;@_x0001__x0001__x0001__x0001__x0001__x0001_.@_x0001__x0001__x0001__x0001__x0001_ÀR@_x0001__x0001__x0001__x0001__x0001__x0001_=@_x0001__x0001__x0001__x0001__x0001__x0001_5@_x0001__x0001__x0001__x0001__x0001__x0001_4@_x0001__x0001__x0001__x0001__x0001__x0001_2@_x0001__x0001__x0001__x0001__x0001__x0001_.@_x0001__x0001__x0001__x0001__x0001_@@_x0001__x0001__x0001__x0001__x0001_ÀR@_x0001__x0001__x0001__x0001__x0001__x0001__x001C_@_x0001__x0001__x0001__x0001__x0001__x0001_&gt;@_x0001__x0001__x0001__x0001__x0001__x0001_(@_x0001__x0001__x0001__x0001__x0001__x0001_*@_x0001__x0001__x0001__x0001__x0001__x0001_,@_x0001__x0001__x0001__x0001__x0001_L@_x0001__x0001__x0001__x0001__x0001_ÀR@_x0001__x0001__x0001__x0001__x0001_ÀR@_x0001__x0001__x0001__x0001__x0001_ÀR@_x0001__x0001__x0001__x0001__x0001__x0001__x001C_@_x0001__x0001__x0001__x0001__x0001_ÀR@_x0001__x0001__x0001__x0001__x0001_ÀR@_x0001__x0001__x0001__x0001__x0001__x0001_7@_x0001__x0001__x0001__x0001__x0001__x0001_&amp;@_x0001__x0001__x0001__x0001__x0001_ÀR@_x0001__x0001__x0001__x0001__x0001__x0001_7@_x0001__x0001__x0001__x0001__x0001__x0001_2@_x0001__x0001__x0001__x0001__x0001_C@_x0001__x0001__x0001__x0001__x0001__x0001_?@_x0001__x0001__x0001__x0001__x0001__x0002__x0001__x0001__x0018_@_x0001__x0001__x0001__x0001__x0001__x0001__x001C_@_x0001__x0001__x0001__x0001__x0001__x0001__x0018_@_x0001__x0001__x0001__x0001__x0001_ÀR@_x0001__x0001__x0001__x0001__x0001__x0001_0@_x0001__x0001__x0001__x0001__x0001__x0001_"@_x0001__x0001__x0001__x0001__x0001__x0001_F@_x0001__x0001__x0001__x0001__x0001__x0001_O@_x0001__x0001__x0001__x0001__x0001__x0001__x0014_@_x0001__x0001__x0001__x0001__x0001__x0001_&amp;@_x0001__x0001__x0001__x0001__x0001_ÀR@_x0001__x0001__x0001__x0001__x0001__x0001_0@_x0001__x0001__x0001__x0001__x0001__x0001_*@_x0001__x0001__x0001__x0001__x0001__x0001__x0008_@_x0001__x0001__x0001__x0001__x0001_H@_x0001__x0001__x0001__x0001__x0001__x0001_.@_x0001__x0001__x0001__x0001__x0001_ÀR@_x0001__x0001__x0001__x0001__x0001__x0001_E@_x0001__x0001__x0001__x0001__x0001__x0001__x0001_@_x0001__x0001__x0001__x0001__x0001__x0001_K@_x0001__x0001__x0001__x0001__x0001__x0001_,@_x0001__x0001__x0001__x0001__x0001__x0001_2@_x0001__x0001__x0001__x0001__x0001_ÀR@_x0001__x0001__x0001__x0001__x0001__x0001_6@_x0001__x0001__x0001__x0001__x0001__x0001_@@_x0001__x0001__x0001__x0001__x0001_ÀR@_x0001__x0001__x0001__x0001__x0001__x0001_9@_x0001__x0001__x0001__x0001__x0001__x0001_ @_x0001__x0001__x0001__x0001__x0001_ÀR@_x0001__x0001__x0001__x0001__x0001__x0001_@@_x0001__x0001__x0001__x0001__x0001__x0001__x0008_@_x0001__x0001__x0001__x0001__x0001_ÀR@_x0001__x0002__x0001__x0001__x0001__x0001__x0001_ÀR@_x0001__x0001__x0001__x0001__x0001_@@_x0001__x0001__x0001__x0001__x0001__x0001_3@_x0001__x0001__x0001__x0001__x0001__x0001_=@_x0001__x0001__x0001__x0001__x0001_D@_x0001__x0001__x0001__x0001__x0001__x0001_ @_x0001__x0001__x0001__x0001__x0001__x0001_6@_x0001__x0001__x0001__x0001__x0001__x0001_H@_x0001__x0001__x0001__x0001__x0001__x0001_=@_x0001__x0001__x0001__x0001__x0001_ÀR@_x0001__x0001__x0001__x0001__x0001__x0001__x0014_@_x0001__x0001__x0001__x0001__x0001__x0001__x0010_@_x0001__x0001__x0001__x0001__x0001__x0001_*@_x0001__x0001__x0001__x0001__x0001_C@_x0001__x0001__x0001__x0001__x0001__x0001__x0014_@_x0001__x0001__x0001__x0001__x0001__x0001_&gt;@_x0001__x0001__x0001__x0001__x0001__x0001_A@_x0001__x0001__x0001__x0001__x0001_M@_x0001__x0001__x0001__x0001__x0001_ÀR@_x0001__x0001__x0001__x0001__x0001_ÀR@_x0001__x0001__x0001__x0001__x0001__x0001_A@_x0001__x0001__x0001__x0001__x0001_ÀR@_x0001__x0001__x0001__x0001__x0001__x0001_"@_x0001__x0001__x0001__x0001__x0001__x0001_(@_x0001__x0001__x0001__x0001__x0001_J@_x0001__x0001__x0001__x0001__x0001__x0001__x0008_@_x0001__x0001__x0001__x0001__x0001_H@_x0001__x0001__x0001__x0001__x0001_ÀP@_x0001__x0001__x0001__x0001__x0001_G@_x0001__x0001__x0001__x0001__x0001__x0001__x0010_@_x0001__x0001__x0001__x0001__x0001_ÀR@_x0001__x0001__x0001__x0001__x0001__x0002__x0001_ÀR@_x0001__x0001__x0001__x0001__x0001__x0001_E@_x0001__x0001__x0001__x0001__x0001__x0001_F@_x0001__x0001__x0001__x0001__x0001_C@_x0001__x0001__x0001__x0001__x0001__x0001_*@_x0001__x0001__x0001__x0001__x0001__x0001_2@_x0001__x0001__x0001__x0001__x0001_D@_x0001__x0001__x0001__x0001__x0001__x0001_7@_x0001__x0001__x0001__x0001__x0001__x0001_ @_x0001__x0001__x0001__x0001__x0001_ÀR@_x0001__x0001__x0001__x0001__x0001__x0001_*@_x0001__x0001__x0001__x0001__x0001__x0001_Q@_x0001__x0001__x0001__x0001__x0001_H@_x0001__x0001__x0001__x0001__x0001__x0001_,@_x0001__x0001__x0001__x0001__x0001__x0001_?@_x0001__x0001__x0001__x0001__x0001_J@_x0001__x0001__x0001__x0001__x0001_P@_x0001__x0001__x0001__x0001__x0001_ÀR@_x0001__x0001__x0001__x0001__x0001__x0001_A@_x0001__x0001__x0001__x0001__x0001__x0001_7@_x0001__x0001__x0001__x0001__x0001_ÀR@_x0001__x0001__x0001__x0001__x0001__x0001_N@_x0001__x0001__x0001__x0001__x0001_ÀR@_x0001__x0001__x0001__x0001__x0001__x0001_9@_x0001__x0001__x0001__x0001__x0001_ÀR@_x0001__x0001__x0001__x0001__x0001__x0001_D@_x0001__x0001__x0001__x0001__x0001_ÀP@_x0001__x0001__x0001__x0001__x0001__x0001_4@_x0001__x0001__x0001__x0001__x0001__x0001_,@_x0001__x0001__x0001__x0001__x0001__x0001_L@_x0001__x0001__x0001__x0001__x0001__x0001__x001C_@_x0001__x0001__x0001__x0001__x0001__x0001_1@_x0002__x0004__x0002__x0002__x0002__x0002__x0002__x0002_5@_x0002__x0002__x0002__x0002__x0002__x0002_;@_x0002__x0002__x0002__x0002__x0002__x0002__x0008_@_x0002__x0002__x0002__x0002__x0002__x0002_0@_x0002__x0002__x0002__x0002__x0002__x0002_2@_x0002__x0002__x0002__x0002__x0002__x0002_"@_x0002__x0002__x0002__x0002__x0002__x0002_D@_x0002__x0002__x0002__x0002__x0002__x0002_&lt;@_x0002__x0002__x0002__x0002__x0002_ÀR@_x0002__x0002__x0002__x0002__x0002__x0002_(@_x0002__x0002__x0002__x0002__x0002__x0002_@@_x0002__x0002__x0002__x0002__x0002_E@_x0002__x0002__x0002__x0002__x0002__x0002__x0014_@_x0002__x0002__x0002__x0002__x0002_ÀP@_x0002__x0002__x0002__x0002__x0002_ÀR@_x0002__x0002__x0002__x0002__x0002__x0002_,@_x0002__x0002__x0002__x0002__x0002__x0002_1@_x0002__x0002__x0002__x0002__x0002__x0002__x0018_@_x0002__x0002__x0002__x0002__x0002__x0002_4@_x0002__x0002__x0002__x0002__x0002__x0002__x001C_@_x0002__x0002__x0002__x0002__x0002__x0002_1@_x0002__x0002__x0002__x0002__x0002_ÀR@_x0002__x0002__x0002__x0002__x0002__x0002_0@_x0002__x0002__x0002__x0002__x0002__x0002_6@_x0002__x0002__x0002__x0002__x0002_ÀR@_x0002__x0002__x0002__x0002__x0002__x0002_1@_x0002__x0002__x0002__x0002__x0002__x0002__x0014_@_x0002__x0002__x0002__x0002__x0002__x0002_A@_x0001__x0002__x0002__x0002__x000E__x0002__x0002__x0002_for jay-2.xlsx_x0003__x0002__x0002__x0002__x0005__x0002__x0002__x0004__x0002__x0002_Input_x0003__x0002__x0002__x0002__x0003__x0002__x0002__x0002_F14'_x0002__x0002__x0002_=RiskUniform(0,20000,RiskStatic(10000))_x0016__x0002__x0002__x0002_Roof Area_x0001_E14_x0001_F10_x0001_Feet_x0001__x0002__x0002__x0002__x0002__x0002__x0002__x0002__x0002__x0002__x0002__x0002__x0001__x0002__x0002__x0002_'_x0002__x0002__x0002__x0010__x0002__x0002__x0002_Roof Area / Feet_x0001__x0002__x0002__x0002__x0002__x0002__x0002__x0002__x0002__x0002__x0002__x0002__x0002__x0002__x0002__x0002__x0002__x0002__x0002__x0002__x0003__x0002__x0002__x0002_F16 _x0002__x0002__x0002_=RiskUniform(0,20,RiskStatic(8))(_x0002__x0002__x0002_Number of toilets per floor_x0001_E16_x0001_F10_x0001_Feet_x0001__x0002__x0002__x0002__x0002__x0002__x0002__x0002__x0001__x0002__x0002__x0002__x0001__x0002__x0002__x0002_ _x0002__x0005__x0006__x0005__x0005_"_x0005__x0005__x0005_Number of toilets per floor / Feet_x0001__x0005__x0005__x0005__x0005__x0005__x0005__x0005__x0005__x0005__x0005__x0005__x0005__x0005__x0005__x0005__x0005__x0005__x0005__x0005__x0003__x0005__x0005__x0005_C31%_x0005__x0005__x0005_=RiskUniform(0,5000,RiskStatic(1000))#_x0005__x0005__x0005_Irrigation Area_x0001_B30_x0001_C30_x0001_Square Feet_x0001__x0005__x0005__x0005__x0005__x0005__x0005__x0005__x0002__x0005__x0005__x0005__x0001__x0005__x0005__x0005_%_x0005__x0005__x0005__x001D__x0005__x0005__x0005_Irrigation Area / Square Feet_x0001__x0005__x0005__x0005__x0005__x0005__x0005__x0005__x0005__x0005__x0005__x0005__x0005__x0005__x0005__x0005__x0005__x0005__x0005__x0005__x000C__x0005__x0005__x0005_Calculations_x000F__x0005__x0005__x0005__x0004__x0005__x0005__x0005_F1046_x0005__x0005__x0005__x0002__x0003_=RiskOutput("energy payback scenario 1")+MIN(F29:F103)_x0002__x0002__x0002__x0002__x0002__x0002__x0002__x0002__x0001__x0002__x0002__x0002__x0002__x0002__x0002__x0002__x0001__x0002__x0002__x0002_(_x0002__x0002__x0002__x0002__x0002__x0002__x0002__x0019__x0002__x0002__x0002_energy payback scenario 1_x0002__x0002__x0002__x0002__x0002__x0002__x0002__x0002__x0002__x0002_ÿÿÿÿÿÿÿÿÿÿÿÿÿÿÿÿÿÿÿÿÿÿÿÿÿÿÿÿÿÿÿÿÿÿÿÿÿÿÿÿÿÿ_x0002__x0002__x0004__x0002__x0002__x0002_I1046_x0002__x0002__x0002_=RiskOutput("energy payback scenario 2")+MIN(I29:I103)_x0002__x0002__x0002__x0002__x0002__x0002__x0002__x0002__x0001__x0002__x0002__x0002__x0001__x0002__x0002__x0002__x0001__x0002__x0002__x0002_(_x0003__x0005__x0003__x0003__x0003__x0003__x0003__x0003__x0003__x0019__x0003__x0003__x0003_energy payback scenario 2_x0003__x0003__x0003__x0003__x0003__x0003__x0003__x0003__x0003__x0003_ÿÿÿÿÿÿÿÿÿÿÿÿÿÿÿÿÿÿÿÿÿÿÿÿÿÿÿÿÿÿÿÿÿÿÿÿÿÿÿÿÿÿ_x0003__x0003__x0004__x0003__x0003__x0003_L1046_x0003__x0003__x0003_=RiskOutput("energy payback scenario 3")+MIN(L29:L103)_x0003__x0003__x0003__x0003__x0003__x0003__x0003__x0003__x0001__x0003__x0003__x0003__x0002__x0003__x0003__x0003__x0001__x0003__x0003__x0003_(_x0003__x0003__x0003__x0003__x0003__x0003__x0003__x0019__x0003__x0003__x0003_energy payback scenario 3_x0003__x0003__x0003__x0003__x0003__x0003__x0003__x0003__x0003__x0003_ÿÿÿÿÿÿÿÿÿÿÿÿÿÿÿÿÿÿÿÿÿÿÿÿÿÿÿÿÿ_x0002__x0005_ÿÿÿÿÿÿÿÿÿÿÿÿÿ_x0002__x0002__x0004__x0002__x0002__x0002_O1046_x0002__x0002__x0002_=RiskOutput("energy payback scenario 4")+MIN(O29:O103)_x0002__x0002__x0002__x0002__x0002__x0002__x0002__x0002__x0001__x0002__x0002__x0002__x0003__x0002__x0002__x0002__x0001__x0002__x0002__x0002_(_x0002__x0002__x0002__x0002__x0002__x0002__x0002__x0019__x0002__x0002__x0002_energy payback scenario 4_x0002__x0002__x0002__x0002__x0002__x0002__x0002__x0002__x0002__x0002_ÿÿÿÿÿÿÿÿÿÿÿÿÿÿÿÿÿÿÿÿÿÿÿÿÿÿÿÿÿÿÿÿÿÿÿÿÿÿÿÿÿÿ_x0002__x0002__x0004__x0002__x0002__x0002_R1046_x0002__x0002__x0002_=RiskOutput("energy payback scenario 5")+MIN(R29_x0002__x0003_:R103)_x0002__x0002__x0002__x0002__x0002__x0002__x0002__x0002__x0001__x0002__x0002__x0002__x0004__x0002__x0002__x0002__x0001__x0002__x0002__x0002_(_x0002__x0002__x0002__x0002__x0002__x0002__x0002__x0019__x0002__x0002__x0002_energy payback scenario 5_x0002__x0002__x0002__x0002__x0002__x0002__x0002__x0002__x0002__x0002_ÿÿÿÿÿÿÿÿÿÿÿÿÿÿÿÿÿÿÿÿÿÿÿÿÿÿÿÿÿÿÿÿÿÿÿÿÿÿÿÿÿÿ_x0002__x0002__x0004__x0002__x0002__x0002_W1043_x0002__x0002__x0002_=RiskOutput("CO2 payback scenario 1")+MIN(W29:W103)_x0002__x0002__x0002__x0002__x0002__x0002__x0002__x0002__x0001__x0002__x0002__x0002__x0005__x0002__x0002__x0002__x0001__x0002__x0002__x0002_%_x0002__x0002__x0002__x0002__x0002__x0002__x0002__x0016__x0002__x0002__x0002_CO2 payback scenario 1_x0002__x0002__x0002__x0002__x0002__x0002__x0002__x0002__x0002__x0002_ÿÿÿÿÿÿÿÿ_x0002__x0003_ÿÿÿÿÿÿÿÿÿÿÿÿÿÿÿÿÿÿÿÿÿÿÿÿÿÿÿÿÿÿÿÿÿÿ_x0002__x0002__x0004__x0002__x0002__x0002_Z1044_x0002__x0002__x0002_=RiskOutput("CO2 payback, scenario 2")+MIN(Z29:Z103)_x0002__x0002__x0002__x0002__x0002__x0002__x0002__x0002__x0001__x0002__x0002__x0002__x0006__x0002__x0002__x0002__x0001__x0002__x0002__x0002_&amp;_x0002__x0002__x0002__x0002__x0002__x0002__x0002__x0017__x0002__x0002__x0002_CO2 payback, scenario 2_x0002__x0002__x0002__x0002__x0002__x0002__x0002__x0002__x0002__x0002_ÿÿÿÿÿÿÿÿÿÿÿÿÿÿÿÿÿÿÿÿÿÿÿÿÿÿÿÿÿÿÿÿÿÿÿÿÿÿÿÿÿÿ_x0002__x0002__x0005__x0002__x0002__x0002_AC1045_x0002__x0002__x0002_=RiskOutput("CO2 payback scena_x0002__x0003_rio 3")+MIN(AC29:AC103)_x0002__x0002__x0002__x0002__x0002__x0002__x0002__x0002__x0001__x0002__x0002__x0002__x0007__x0002__x0002__x0002__x0001__x0002__x0002__x0002_%_x0002__x0002__x0002__x0002__x0002__x0002__x0002__x0016__x0002__x0002__x0002_CO2 payback scenario 3_x0002__x0002__x0002__x0002__x0002__x0002__x0002__x0002__x0002__x0002_ÿÿÿÿÿÿÿÿÿÿÿÿÿÿÿÿÿÿÿÿÿÿÿÿÿÿÿÿÿÿÿÿÿÿÿÿÿÿÿÿÿÿ_x0002__x0002__x0005__x0002__x0002__x0002_AF1045_x0002__x0002__x0002_=RiskOutput("CO2 payback scenario 4")+MIN(AF29:AF103)_x0002__x0002__x0002__x0002__x0002__x0002__x0002__x0002__x0001__x0002__x0002__x0002__x0008__x0002__x0002__x0002__x0001__x0002__x0002__x0002_%_x0002__x0002__x0002__x0002__x0002__x0002__x0002__x0016__x0002__x0002__x0002_CO2 payback scenario 4_x0002__x0002__x0003__x0002__x0002__x0002__x0002__x0002__x0002__x0002__x0002__x0002_ÿÿÿÿÿÿÿÿÿÿÿÿÿÿÿÿÿÿÿÿÿÿÿÿÿÿÿÿÿÿÿÿÿÿÿÿÿÿÿÿÿÿ_x0002__x0002__x0005__x0002__x0002__x0002_AI1045_x0002__x0002__x0002_=RiskOutput("CO2 payback scenario 5")+MIN(AI29:AI103)_x0002__x0002__x0002__x0002__x0002__x0002__x0002__x0002__x0001__x0002__x0002__x0002_	_x0002__x0002__x0002__x0001__x0002__x0002__x0002_%_x0002__x0002__x0002__x0002__x0002__x0002__x0002__x0016__x0002__x0002__x0002_CO2 payback scenario 5_x0002__x0002__x0002__x0002__x0002__x0002__x0002__x0002__x0002__x0002_ÿÿÿÿÿÿÿÿÿÿÿÿÿÿÿÿÿÿÿÿÿÿÿÿÿÿÿÿÿÿÿÿÿÿÿÿÿÿÿÿÿÿ_x0002__x0002__x0005__x0002__x0002__x0002_AT105;_x0002__x0002__x0002_=RiskOutput(_x0002__x0003_"Cost payback scenario 1")+IF(AT104&gt;0,AT104,75)_x0002__x0002__x0002__x0002__x0002__x0002__x0002__x0002__x0001__x0002__x0002__x0002__x0003__x0002__x0002__x0002__x0001__x0002__x0002__x0002_&amp;_x0002__x0002__x0002__x0002__x0002__x0002__x0002__x0017__x0002__x0002__x0002_Cost payback scenario 1_x0002__x0002__x0002__x0002__x0002__x0002__x0002__x0002__x0002__x0002_ÿÿÿÿÿÿÿÿÿÿÿÿÿÿÿÿÿÿÿÿÿÿÿÿÿÿÿÿÿÿÿÿÿÿÿÿÿÿÿÿÿÿ_x0002__x0002__x0005__x0002__x0002__x0002_AW105&lt;_x0002__x0002__x0002_=RiskOutput("cost payback scenario 2")++IF(AW104&gt;0,AW104,75)_x0002__x0002__x0002__x0002__x0002__x0002__x0002__x0002__x0001__x0002__x0002__x0002__x000B__x0002__x0002__x0002__x0001__x0002__x0002__x0002_&amp;_x0002__x0002__x0002__x0003__x0002__x0002__x0002__x0002__x0002__x0017__x0002__x0002__x0002_cost payback scenario 2_x0002__x0002__x0002__x0002__x0002__x0002__x0002__x0002__x0002__x0002_ÿÿÿÿÿÿÿÿÿÿÿÿÿÿÿÿÿÿÿÿÿÿÿÿÿÿÿÿÿÿÿÿÿÿÿÿÿÿÿÿÿÿ_x0002__x0002__x0005__x0002__x0002__x0002_AZ105&lt;_x0002__x0002__x0002_=RiskOutput("cost payback scenario 3")++IF(AZ104&gt;0,AZ104,75)_x0002__x0002__x0002__x0002__x0002__x0002__x0002__x0002__x0001__x0002__x0002__x0002__x000C__x0002__x0002__x0002__x0001__x0002__x0002__x0002_&amp;_x0002__x0002__x0002__x0002__x0002__x0002__x0002__x0017__x0002__x0002__x0002_cost payback scenario 3_x0002__x0002__x0002__x0002__x0002__x0002__x0002__x0002__x0002__x0002_ÿÿÿÿÿÿÿÿÿÿÿÿÿÿÿÿÿÿÿÿÿÿÿÿÿÿÿÿ_x0002__x0003_ÿÿÿÿÿÿÿÿÿÿÿÿÿÿ_x0002__x0002__x0005__x0002__x0002__x0002_BC105;_x0002__x0002__x0002_=RiskOutput("cost payback scenario 4")+IF(BC104&gt;0,BC104,75)_x0002__x0002__x0002__x0002__x0002__x0002__x0002__x0002__x0001__x0002__x0002__x0002_
_x0002__x0002__x0002__x0001__x0002__x0002__x0002_&amp;_x0002__x0002__x0002__x0002__x0002__x0002__x0002__x0017__x0002__x0002__x0002_cost payback scenario 4_x0002__x0002__x0002__x0002__x0002__x0002__x0002__x0002__x0002__x0002_ÿÿÿÿÿÿÿÿÿÿÿÿÿÿÿÿÿÿÿÿÿÿÿÿÿÿÿÿÿÿÿÿÿÿÿÿÿÿÿÿÿÿ_x0002__x0002__x0005__x0002__x0002__x0002_BF105&lt;_x0002__x0002__x0002_=RiskOutput("cost payback scanario 5")++IF_x0004__x0005_(BF104&gt;0,BF104,75)_x0004__x0004__x0004__x0004__x0004__x0004__x0004__x0004__x0001__x0004__x0004__x0004__x000E__x0004__x0004__x0004__x0001__x0004__x0004__x0004_&amp;_x0004__x0004__x0004__x0004__x0004__x0004__x0004__x0017__x0004__x0004__x0004_cost payback scanario 5_x0004__x0004__x0004__x0004__x0004__x0004__x0004__x0004__x0004__x0004_ÿÿÿÿÿÿÿÿÿÿÿÿÿÿÿÿÿÿÿÿÿÿÿÿÿÿÿÿÿÿÿÿÿÿÿÿÿÿÿÿÿÿ_x0004__x0004_	_x0004__x0004__x0004_Inventory_x0001__x0004__x0004__x0004__x0002__x0004__x0004__x0004_F4+_x0004__x0004__x0004_=RiskUniform(0.001,0.003,RiskStatic(0.002))_x0013__x0004__x0004__x0004_gal_x0001_E4_x0001_F2_x0001_Cost/unit_x0001__x0004__x0004__x0004__x0004__x0004__x0004__x0004__x0003__x0004__x0004__x0004__x0001__x0004__x0004__x0004_+_x0004__x0004__x0004__x000F__x0004__x0004__x0004_gal / Co_x0002__x0003_st/unit_x0001__x0002__x0002__x0002__x0002__x0002__x0002__x0002__x0002__x0002__x0002__x0002__x0002__x0002__x0002__x0002__x0002__x0002__x0002__x0002__x0002__x0002__x0002__x0002__x0001__x0002__x0002__x0002__x0005__x0002__x0002__x0002_Sim#1_x0002__x0002__x0002__x0002__x0002__x0002__x0008__x0002__x0002__x0002_A913SPAZ_x0002__x0002__x0002__x0002__x0002__x0002__x0001__x0002__x0002_u_x0002__x0002__x0002_4WNE131K1I6C3U9P3F3ILTPG_x0002__x0002__x0002_ÿÿÿÿ_x0002__x0002_ÿÿÿÿ_x0002__x0002_ÿÿÿÿ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ÿÿÿÿ_x0011_'_x0002__x0002__x000C__x0002__x0002__x0002__x0001__x0002__x0002__x0002__x0001__x0002__x0002_ÿÿÿÿ</t>
  </si>
  <si>
    <t>dc04f14cf9668ccd5de01b5b906923360|1|1537405|7c8e9556f555753a7e6983a8314fdfbc</t>
  </si>
  <si>
    <t>GF1_rK0qDwEACAC4AAwjACYAPgBTAFwAXQBpAHUAlgApALIALQD//wAAAAABAQEAAQQAAAAAB0dlbmVyYWwAAAABD2dhbCAvIENvc3QvdW5pdAEAAQEFAAEAAQMBAQD/AQEBAQEAAQEBAAIAAQEBAQEAAQEBAAIAAXkAABsAFFVuaWZvcm0oMC4wMDEsMC4wMDMpAAAlAQIAngCoAAEBAgGamZmZmZmpPwAAZmZmZmZm7j8AAAUAAQEBAA==</t>
  </si>
  <si>
    <t>GF1_rK0qDwEACADsAAwjACYAPAByAHsAfACIAJQAygApAOYALQD//wAAAAABAQEAAQQAAAAABSMsIyMwAAAAARBSb29mIEFyZWEgLyBGZWV0ASBDb21wYXJpc29uIHdpdGggVW5pZm9ybSgwLDIwMDAwKQEBBQABAAEDAQEA/wEBAQEBAAEBAQACAAEBAQEBAAEBAQACAAKbAAK2AAAXABBSb29mIEFyZWEgLyBGZWV0AAAvAQIAAgASAAtUaGVvcmV0aWNhbAEBJQECANIA3AABAQIBmpmZmZmZqT8AAGZmZmZmZu4/AAAFAAEBAQA=</t>
  </si>
  <si>
    <t>http://toledo.oh.gov/Departments/Public-Utilities/Utilites-Administration/Rates</t>
  </si>
  <si>
    <t>Energy Payoff</t>
  </si>
  <si>
    <t>Cost Payoff</t>
  </si>
  <si>
    <r>
      <t>CO</t>
    </r>
    <r>
      <rPr>
        <vertAlign val="subscript"/>
        <sz val="10"/>
        <rFont val="Arial"/>
        <family val="2"/>
      </rPr>
      <t>2</t>
    </r>
    <r>
      <rPr>
        <sz val="10"/>
        <rFont val="Arial"/>
        <family val="2"/>
      </rPr>
      <t xml:space="preserve"> Payoff</t>
    </r>
  </si>
  <si>
    <t>RW Toilet Flushing</t>
  </si>
  <si>
    <t>Composting PW Irrigation</t>
  </si>
  <si>
    <t>Composting RW Irrigation</t>
  </si>
  <si>
    <t>Annual op. energy</t>
  </si>
  <si>
    <t>Annual CO2 emission</t>
  </si>
  <si>
    <t>Life cycle operational Cost</t>
  </si>
  <si>
    <t>Initial construction cost</t>
  </si>
  <si>
    <t>Plot of Initial construction and life cycle operational cost for different scenarios</t>
  </si>
  <si>
    <t>Individual cost</t>
  </si>
  <si>
    <t>Date</t>
  </si>
  <si>
    <t>Update</t>
  </si>
  <si>
    <t>EEAST created</t>
  </si>
  <si>
    <t>LEED addition</t>
  </si>
  <si>
    <t xml:space="preserve">LEED water efficiency credit was extablished and calculated </t>
  </si>
  <si>
    <t>Budget section added</t>
  </si>
  <si>
    <t>Additional result sheet was added</t>
  </si>
  <si>
    <t>Tank Costing sheet was updated</t>
  </si>
  <si>
    <t>Calculations updated regarding Piping length</t>
  </si>
  <si>
    <t>Calculations updated regarding cost payback calculations</t>
  </si>
  <si>
    <t>An approximate budget section was added in Input section that could explain whether a loan will be required or not</t>
  </si>
  <si>
    <t>NPV, Life cycle operational cost, annual operational cost and comparison of cost, energy and CO2 payback graphs were created.</t>
  </si>
  <si>
    <t xml:space="preserve">Cost of potable water and waste water was updated </t>
  </si>
  <si>
    <t>The cost of potable water and waste water was updated as per the new rates. References were listed in inventory sheet.</t>
  </si>
  <si>
    <t>The price of water tank per gallon was updated using the existing reference. Reference was listed in Tank Costing sheet.</t>
  </si>
  <si>
    <t>EEAST Progress update with dates:</t>
  </si>
  <si>
    <t>2009 - 2011</t>
  </si>
  <si>
    <t>EEAST Manual created</t>
  </si>
  <si>
    <t>Youtube and Prezi created</t>
  </si>
  <si>
    <t>User manual for EEAST was created and submitted to Phase II of USGBC's Research to Practice Program</t>
  </si>
  <si>
    <t>Youtube video and prezi presentation was created and submitted to Phase II of USGBC's Research to Practice Program</t>
  </si>
  <si>
    <t>Pipe length calculation formulae was updated.</t>
  </si>
  <si>
    <t>Cost of pump, filter and toilets were added for each replecement time interval.</t>
  </si>
  <si>
    <t>Input, inventory, calculations, financial assessment, results and equation sheets were coded in excel.</t>
  </si>
  <si>
    <t>Replacement costs of toilets are not included in these plots for BAU and for Scenarios 1-3</t>
  </si>
  <si>
    <t>Plot of annual operational cost of different scenarios (toilet replacement not included for baseline and for scenarios 1-3)</t>
  </si>
  <si>
    <t>EIOLCA.net Sector 32711 Pottery, Ceramics, and Plumbing Fixture Manufacturing</t>
  </si>
  <si>
    <t xml:space="preserve">www.michigan.gov/documents/Vol2-35UIP11Tanks_121080_7.pdf </t>
  </si>
</sst>
</file>

<file path=xl/styles.xml><?xml version="1.0" encoding="utf-8"?>
<styleSheet xmlns="http://schemas.openxmlformats.org/spreadsheetml/2006/main" xmlns:mc="http://schemas.openxmlformats.org/markup-compatibility/2006" xmlns:x14ac="http://schemas.microsoft.com/office/spreadsheetml/2009/9/ac" mc:Ignorable="x14ac">
  <numFmts count="11">
    <numFmt numFmtId="6" formatCode="&quot;$&quot;#,##0_);[Red]\(&quot;$&quot;#,##0\)"/>
    <numFmt numFmtId="8" formatCode="&quot;$&quot;#,##0.00_);[Red]\(&quot;$&quot;#,##0.00\)"/>
    <numFmt numFmtId="164" formatCode="0.0000"/>
    <numFmt numFmtId="165" formatCode="&quot;$&quot;#,##0"/>
    <numFmt numFmtId="166" formatCode="0.E+00"/>
    <numFmt numFmtId="167" formatCode="&quot;$&quot;#,##0.00"/>
    <numFmt numFmtId="168" formatCode="_-[$$-409]* #,##0.00_ ;_-[$$-409]* \-#,##0.00\ ;_-[$$-409]* &quot;-&quot;??_ ;_-@_ "/>
    <numFmt numFmtId="169" formatCode="[$-409]d\-mmm\-yyyy;@"/>
    <numFmt numFmtId="170" formatCode="m/d/yyyy;@"/>
    <numFmt numFmtId="171" formatCode="0.000"/>
    <numFmt numFmtId="172" formatCode="#,##0;[Red]#,##0"/>
  </numFmts>
  <fonts count="64">
    <font>
      <sz val="10"/>
      <name val="Arial"/>
    </font>
    <font>
      <sz val="10"/>
      <name val="Arial"/>
      <family val="2"/>
    </font>
    <font>
      <sz val="8"/>
      <name val="Arial"/>
      <family val="2"/>
    </font>
    <font>
      <b/>
      <sz val="10"/>
      <name val="Arial"/>
      <family val="2"/>
    </font>
    <font>
      <u/>
      <sz val="10"/>
      <color indexed="12"/>
      <name val="Arial"/>
      <family val="2"/>
    </font>
    <font>
      <sz val="10"/>
      <name val="Arial"/>
      <family val="2"/>
    </font>
    <font>
      <i/>
      <sz val="10"/>
      <name val="Arial"/>
      <family val="2"/>
    </font>
    <font>
      <sz val="10"/>
      <name val="Arial"/>
      <family val="2"/>
    </font>
    <font>
      <i/>
      <sz val="10"/>
      <color indexed="10"/>
      <name val="Arial"/>
      <family val="2"/>
    </font>
    <font>
      <sz val="10"/>
      <color indexed="10"/>
      <name val="Arial"/>
      <family val="2"/>
    </font>
    <font>
      <sz val="11"/>
      <color indexed="8"/>
      <name val="Times New Roman"/>
      <family val="1"/>
    </font>
    <font>
      <b/>
      <sz val="11"/>
      <color indexed="8"/>
      <name val="Times New Roman"/>
      <family val="1"/>
    </font>
    <font>
      <sz val="10"/>
      <color indexed="10"/>
      <name val="Arial"/>
      <family val="2"/>
    </font>
    <font>
      <sz val="8"/>
      <color indexed="81"/>
      <name val="Tahoma"/>
      <family val="2"/>
    </font>
    <font>
      <b/>
      <sz val="8"/>
      <color indexed="81"/>
      <name val="Tahoma"/>
      <family val="2"/>
    </font>
    <font>
      <vertAlign val="subscript"/>
      <sz val="10"/>
      <name val="Arial"/>
      <family val="2"/>
    </font>
    <font>
      <vertAlign val="superscript"/>
      <sz val="10"/>
      <name val="Arial"/>
      <family val="2"/>
    </font>
    <font>
      <sz val="10"/>
      <name val="Arial"/>
      <family val="2"/>
    </font>
    <font>
      <sz val="10"/>
      <name val="Charter BT"/>
      <family val="1"/>
    </font>
    <font>
      <sz val="10"/>
      <name val="Trebuchet MS"/>
      <family val="2"/>
    </font>
    <font>
      <sz val="10"/>
      <color indexed="9"/>
      <name val="Arial"/>
      <family val="2"/>
    </font>
    <font>
      <b/>
      <sz val="16"/>
      <name val="Arial"/>
      <family val="2"/>
    </font>
    <font>
      <b/>
      <sz val="11"/>
      <name val="Arial"/>
      <family val="2"/>
    </font>
    <font>
      <b/>
      <sz val="10"/>
      <color indexed="9"/>
      <name val="Arial"/>
      <family val="2"/>
    </font>
    <font>
      <sz val="10"/>
      <color indexed="12"/>
      <name val="Arial"/>
      <family val="2"/>
    </font>
    <font>
      <sz val="11"/>
      <name val="Calibri"/>
      <family val="2"/>
    </font>
    <font>
      <sz val="11"/>
      <color indexed="8"/>
      <name val="Calibri"/>
      <family val="2"/>
    </font>
    <font>
      <sz val="11"/>
      <color indexed="9"/>
      <name val="Calibri"/>
      <family val="2"/>
    </font>
    <font>
      <sz val="11"/>
      <color indexed="36"/>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sz val="10"/>
      <color indexed="55"/>
      <name val="Arial"/>
      <family val="2"/>
    </font>
    <font>
      <sz val="10"/>
      <color indexed="55"/>
      <name val="Trebuchet MS"/>
      <family val="2"/>
    </font>
    <font>
      <sz val="10"/>
      <color indexed="26"/>
      <name val="Arial"/>
      <family val="2"/>
    </font>
    <font>
      <sz val="8"/>
      <name val="Verdana"/>
      <family val="2"/>
    </font>
    <font>
      <sz val="10"/>
      <name val="Arial"/>
      <family val="2"/>
    </font>
    <font>
      <b/>
      <vertAlign val="subscript"/>
      <sz val="10"/>
      <name val="Arial"/>
      <family val="2"/>
    </font>
    <font>
      <sz val="10"/>
      <name val="Arial"/>
      <family val="2"/>
    </font>
    <font>
      <b/>
      <sz val="18"/>
      <color rgb="FFFF0000"/>
      <name val="Arial"/>
      <family val="2"/>
    </font>
    <font>
      <sz val="12"/>
      <name val="Times New Roman"/>
      <family val="1"/>
    </font>
    <font>
      <b/>
      <u/>
      <sz val="10"/>
      <name val="Arial"/>
      <family val="2"/>
    </font>
    <font>
      <sz val="10"/>
      <color rgb="FFFF0000"/>
      <name val="Arial"/>
      <family val="2"/>
    </font>
    <font>
      <sz val="9"/>
      <color indexed="81"/>
      <name val="Arial"/>
      <family val="2"/>
    </font>
    <font>
      <b/>
      <sz val="9"/>
      <color indexed="81"/>
      <name val="Arial"/>
      <family val="2"/>
    </font>
    <font>
      <sz val="10"/>
      <name val="Times New Roman"/>
      <family val="1"/>
    </font>
    <font>
      <b/>
      <sz val="10"/>
      <color indexed="8"/>
      <name val="Times New Roman"/>
      <family val="1"/>
    </font>
    <font>
      <sz val="10"/>
      <color indexed="8"/>
      <name val="Times New Roman"/>
      <family val="1"/>
    </font>
    <font>
      <b/>
      <u/>
      <sz val="12"/>
      <color rgb="FFFF0000"/>
      <name val="Times New Roman"/>
      <family val="1"/>
    </font>
    <font>
      <u/>
      <sz val="10"/>
      <name val="Arial"/>
      <family val="2"/>
    </font>
    <font>
      <b/>
      <u/>
      <sz val="14"/>
      <color rgb="FFFF0000"/>
      <name val="Times New Roman"/>
      <family val="1"/>
    </font>
    <font>
      <b/>
      <sz val="12"/>
      <name val="Times New Roman"/>
      <family val="1"/>
    </font>
    <font>
      <u/>
      <sz val="10"/>
      <color theme="11"/>
      <name val="Arial"/>
      <family val="2"/>
    </font>
  </fonts>
  <fills count="39">
    <fill>
      <patternFill patternType="none"/>
    </fill>
    <fill>
      <patternFill patternType="gray125"/>
    </fill>
    <fill>
      <patternFill patternType="solid">
        <fgColor indexed="55"/>
        <bgColor indexed="64"/>
      </patternFill>
    </fill>
    <fill>
      <patternFill patternType="solid">
        <fgColor indexed="43"/>
        <bgColor indexed="64"/>
      </patternFill>
    </fill>
    <fill>
      <patternFill patternType="solid">
        <fgColor indexed="26"/>
        <bgColor indexed="64"/>
      </patternFill>
    </fill>
    <fill>
      <patternFill patternType="solid">
        <fgColor indexed="47"/>
        <bgColor indexed="64"/>
      </patternFill>
    </fill>
    <fill>
      <patternFill patternType="solid">
        <fgColor indexed="9"/>
        <bgColor indexed="64"/>
      </patternFill>
    </fill>
    <fill>
      <patternFill patternType="solid">
        <fgColor indexed="22"/>
        <bgColor indexed="64"/>
      </patternFill>
    </fill>
    <fill>
      <patternFill patternType="solid">
        <fgColor indexed="8"/>
        <bgColor indexed="64"/>
      </patternFill>
    </fill>
    <fill>
      <patternFill patternType="solid">
        <fgColor indexed="23"/>
        <bgColor indexed="64"/>
      </patternFill>
    </fill>
    <fill>
      <patternFill patternType="solid">
        <fgColor indexed="26"/>
      </patternFill>
    </fill>
    <fill>
      <patternFill patternType="solid">
        <fgColor indexed="47"/>
      </patternFill>
    </fill>
    <fill>
      <patternFill patternType="solid">
        <fgColor indexed="43"/>
      </patternFill>
    </fill>
    <fill>
      <patternFill patternType="solid">
        <fgColor indexed="27"/>
      </patternFill>
    </fill>
    <fill>
      <patternFill patternType="solid">
        <fgColor indexed="22"/>
      </patternFill>
    </fill>
    <fill>
      <patternFill patternType="solid">
        <fgColor indexed="29"/>
      </patternFill>
    </fill>
    <fill>
      <patternFill patternType="solid">
        <fgColor indexed="44"/>
      </patternFill>
    </fill>
    <fill>
      <patternFill patternType="solid">
        <fgColor indexed="49"/>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indexed="55"/>
      </patternFill>
    </fill>
    <fill>
      <patternFill patternType="solid">
        <fgColor indexed="42"/>
      </patternFill>
    </fill>
    <fill>
      <patternFill patternType="solid">
        <fgColor theme="6" tint="0.39997558519241921"/>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rgb="FF92D050"/>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rgb="FFFFFF66"/>
        <bgColor indexed="64"/>
      </patternFill>
    </fill>
    <fill>
      <patternFill patternType="solid">
        <fgColor indexed="11"/>
        <bgColor indexed="64"/>
      </patternFill>
    </fill>
    <fill>
      <patternFill patternType="solid">
        <fgColor theme="0" tint="-0.24994659260841701"/>
        <bgColor indexed="64"/>
      </patternFill>
    </fill>
    <fill>
      <patternFill patternType="solid">
        <fgColor theme="9" tint="0.39994506668294322"/>
        <bgColor indexed="64"/>
      </patternFill>
    </fill>
    <fill>
      <patternFill patternType="solid">
        <fgColor theme="8" tint="0.59996337778862885"/>
        <bgColor indexed="64"/>
      </patternFill>
    </fill>
    <fill>
      <patternFill patternType="solid">
        <fgColor rgb="FFCCCCFF"/>
        <bgColor indexed="64"/>
      </patternFill>
    </fill>
    <fill>
      <patternFill patternType="solid">
        <fgColor theme="0" tint="-4.9989318521683403E-2"/>
        <bgColor indexed="64"/>
      </patternFill>
    </fill>
    <fill>
      <patternFill patternType="solid">
        <fgColor rgb="FFFFFF00"/>
        <bgColor indexed="64"/>
      </patternFill>
    </fill>
  </fills>
  <borders count="96">
    <border>
      <left/>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top style="thin">
        <color auto="1"/>
      </top>
      <bottom/>
      <diagonal/>
    </border>
    <border>
      <left style="medium">
        <color auto="1"/>
      </left>
      <right style="thin">
        <color auto="1"/>
      </right>
      <top style="medium">
        <color auto="1"/>
      </top>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medium">
        <color auto="1"/>
      </right>
      <top style="medium">
        <color auto="1"/>
      </top>
      <bottom style="thin">
        <color auto="1"/>
      </bottom>
      <diagonal/>
    </border>
    <border>
      <left style="medium">
        <color auto="1"/>
      </left>
      <right style="thin">
        <color auto="1"/>
      </right>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style="thin">
        <color auto="1"/>
      </bottom>
      <diagonal/>
    </border>
    <border>
      <left style="thin">
        <color auto="1"/>
      </left>
      <right style="thin">
        <color auto="1"/>
      </right>
      <top/>
      <bottom/>
      <diagonal/>
    </border>
    <border>
      <left style="thin">
        <color auto="1"/>
      </left>
      <right/>
      <top/>
      <bottom style="thin">
        <color auto="1"/>
      </bottom>
      <diagonal/>
    </border>
    <border>
      <left style="thin">
        <color auto="1"/>
      </left>
      <right style="medium">
        <color auto="1"/>
      </right>
      <top/>
      <bottom style="thin">
        <color auto="1"/>
      </bottom>
      <diagonal/>
    </border>
    <border>
      <left style="medium">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diagonal/>
    </border>
    <border>
      <left style="thin">
        <color auto="1"/>
      </left>
      <right style="thin">
        <color auto="1"/>
      </right>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right style="thin">
        <color auto="1"/>
      </right>
      <top style="thin">
        <color auto="1"/>
      </top>
      <bottom/>
      <diagonal/>
    </border>
    <border>
      <left/>
      <right style="thin">
        <color auto="1"/>
      </right>
      <top/>
      <bottom/>
      <diagonal/>
    </border>
    <border>
      <left/>
      <right/>
      <top/>
      <bottom style="thin">
        <color auto="1"/>
      </bottom>
      <diagonal/>
    </border>
    <border>
      <left/>
      <right style="thin">
        <color auto="1"/>
      </right>
      <top/>
      <bottom style="thin">
        <color auto="1"/>
      </bottom>
      <diagonal/>
    </border>
    <border>
      <left style="thin">
        <color auto="1"/>
      </left>
      <right/>
      <top/>
      <bottom/>
      <diagonal/>
    </border>
    <border>
      <left style="medium">
        <color auto="1"/>
      </left>
      <right/>
      <top style="medium">
        <color auto="1"/>
      </top>
      <bottom style="thin">
        <color auto="1"/>
      </bottom>
      <diagonal/>
    </border>
    <border>
      <left/>
      <right/>
      <top style="medium">
        <color auto="1"/>
      </top>
      <bottom style="thin">
        <color auto="1"/>
      </bottom>
      <diagonal/>
    </border>
    <border>
      <left/>
      <right/>
      <top style="medium">
        <color auto="1"/>
      </top>
      <bottom/>
      <diagonal/>
    </border>
    <border>
      <left/>
      <right style="medium">
        <color auto="1"/>
      </right>
      <top style="medium">
        <color auto="1"/>
      </top>
      <bottom style="thin">
        <color auto="1"/>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top style="thin">
        <color auto="1"/>
      </top>
      <bottom/>
      <diagonal/>
    </border>
    <border>
      <left style="medium">
        <color auto="1"/>
      </left>
      <right/>
      <top style="medium">
        <color auto="1"/>
      </top>
      <bottom/>
      <diagonal/>
    </border>
    <border>
      <left/>
      <right style="medium">
        <color auto="1"/>
      </right>
      <top style="medium">
        <color auto="1"/>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auto="1"/>
      </left>
      <right/>
      <top/>
      <bottom style="medium">
        <color auto="1"/>
      </bottom>
      <diagonal/>
    </border>
    <border>
      <left style="thin">
        <color auto="1"/>
      </left>
      <right style="medium">
        <color auto="1"/>
      </right>
      <top/>
      <bottom style="medium">
        <color auto="1"/>
      </bottom>
      <diagonal/>
    </border>
    <border>
      <left style="medium">
        <color auto="1"/>
      </left>
      <right style="medium">
        <color auto="1"/>
      </right>
      <top/>
      <bottom style="medium">
        <color auto="1"/>
      </bottom>
      <diagonal/>
    </border>
    <border>
      <left/>
      <right style="thin">
        <color auto="1"/>
      </right>
      <top/>
      <bottom style="medium">
        <color auto="1"/>
      </bottom>
      <diagonal/>
    </border>
    <border>
      <left style="medium">
        <color auto="1"/>
      </left>
      <right style="thin">
        <color auto="1"/>
      </right>
      <top/>
      <bottom/>
      <diagonal/>
    </border>
    <border>
      <left style="double">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
      <left style="double">
        <color auto="1"/>
      </left>
      <right/>
      <top style="thin">
        <color auto="1"/>
      </top>
      <bottom style="thin">
        <color auto="1"/>
      </bottom>
      <diagonal/>
    </border>
    <border>
      <left/>
      <right/>
      <top style="thin">
        <color auto="1"/>
      </top>
      <bottom style="thin">
        <color auto="1"/>
      </bottom>
      <diagonal/>
    </border>
    <border>
      <left/>
      <right style="double">
        <color auto="1"/>
      </right>
      <top style="thin">
        <color auto="1"/>
      </top>
      <bottom style="thin">
        <color auto="1"/>
      </bottom>
      <diagonal/>
    </border>
    <border>
      <left style="double">
        <color auto="1"/>
      </left>
      <right/>
      <top style="thin">
        <color auto="1"/>
      </top>
      <bottom style="double">
        <color auto="1"/>
      </bottom>
      <diagonal/>
    </border>
    <border>
      <left/>
      <right/>
      <top style="thin">
        <color auto="1"/>
      </top>
      <bottom style="double">
        <color auto="1"/>
      </bottom>
      <diagonal/>
    </border>
    <border>
      <left/>
      <right style="double">
        <color auto="1"/>
      </right>
      <top style="thin">
        <color auto="1"/>
      </top>
      <bottom style="double">
        <color auto="1"/>
      </bottom>
      <diagonal/>
    </border>
    <border>
      <left style="thin">
        <color auto="1"/>
      </left>
      <right/>
      <top style="thin">
        <color auto="1"/>
      </top>
      <bottom style="thin">
        <color auto="1"/>
      </bottom>
      <diagonal/>
    </border>
    <border>
      <left style="thin">
        <color auto="1"/>
      </left>
      <right style="double">
        <color auto="1"/>
      </right>
      <top/>
      <bottom style="thin">
        <color auto="1"/>
      </bottom>
      <diagonal/>
    </border>
    <border>
      <left style="double">
        <color auto="1"/>
      </left>
      <right/>
      <top style="double">
        <color auto="1"/>
      </top>
      <bottom style="medium">
        <color auto="1"/>
      </bottom>
      <diagonal/>
    </border>
    <border>
      <left/>
      <right/>
      <top style="double">
        <color auto="1"/>
      </top>
      <bottom style="medium">
        <color auto="1"/>
      </bottom>
      <diagonal/>
    </border>
    <border>
      <left/>
      <right style="double">
        <color auto="1"/>
      </right>
      <top style="double">
        <color auto="1"/>
      </top>
      <bottom style="medium">
        <color auto="1"/>
      </bottom>
      <diagonal/>
    </border>
    <border>
      <left style="double">
        <color auto="1"/>
      </left>
      <right style="thin">
        <color auto="1"/>
      </right>
      <top style="medium">
        <color auto="1"/>
      </top>
      <bottom style="thin">
        <color auto="1"/>
      </bottom>
      <diagonal/>
    </border>
    <border>
      <left/>
      <right style="double">
        <color auto="1"/>
      </right>
      <top style="medium">
        <color auto="1"/>
      </top>
      <bottom style="thin">
        <color auto="1"/>
      </bottom>
      <diagonal/>
    </border>
    <border>
      <left style="double">
        <color auto="1"/>
      </left>
      <right style="thin">
        <color auto="1"/>
      </right>
      <top/>
      <bottom style="thin">
        <color auto="1"/>
      </bottom>
      <diagonal/>
    </border>
    <border>
      <left style="double">
        <color auto="1"/>
      </left>
      <right style="thin">
        <color auto="1"/>
      </right>
      <top style="double">
        <color auto="1"/>
      </top>
      <bottom style="medium">
        <color auto="1"/>
      </bottom>
      <diagonal/>
    </border>
    <border>
      <left style="thin">
        <color auto="1"/>
      </left>
      <right style="thin">
        <color auto="1"/>
      </right>
      <top style="double">
        <color auto="1"/>
      </top>
      <bottom style="medium">
        <color auto="1"/>
      </bottom>
      <diagonal/>
    </border>
    <border>
      <left style="thin">
        <color auto="1"/>
      </left>
      <right/>
      <top style="double">
        <color auto="1"/>
      </top>
      <bottom style="medium">
        <color auto="1"/>
      </bottom>
      <diagonal/>
    </border>
    <border>
      <left style="thin">
        <color auto="1"/>
      </left>
      <right style="double">
        <color auto="1"/>
      </right>
      <top style="double">
        <color auto="1"/>
      </top>
      <bottom style="medium">
        <color auto="1"/>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51">
    <xf numFmtId="0" fontId="0" fillId="0" borderId="0"/>
    <xf numFmtId="0" fontId="26" fillId="10" borderId="0" applyNumberFormat="0" applyBorder="0" applyAlignment="0" applyProtection="0"/>
    <xf numFmtId="0" fontId="26" fillId="11" borderId="0" applyNumberFormat="0" applyBorder="0" applyAlignment="0" applyProtection="0"/>
    <xf numFmtId="0" fontId="26" fillId="12" borderId="0" applyNumberFormat="0" applyBorder="0" applyAlignment="0" applyProtection="0"/>
    <xf numFmtId="0" fontId="26" fillId="10" borderId="0" applyNumberFormat="0" applyBorder="0" applyAlignment="0" applyProtection="0"/>
    <xf numFmtId="0" fontId="26" fillId="13" borderId="0" applyNumberFormat="0" applyBorder="0" applyAlignment="0" applyProtection="0"/>
    <xf numFmtId="0" fontId="26" fillId="11" borderId="0" applyNumberFormat="0" applyBorder="0" applyAlignment="0" applyProtection="0"/>
    <xf numFmtId="0" fontId="26" fillId="14" borderId="0" applyNumberFormat="0" applyBorder="0" applyAlignment="0" applyProtection="0"/>
    <xf numFmtId="0" fontId="26" fillId="15" borderId="0" applyNumberFormat="0" applyBorder="0" applyAlignment="0" applyProtection="0"/>
    <xf numFmtId="0" fontId="26" fillId="12" borderId="0" applyNumberFormat="0" applyBorder="0" applyAlignment="0" applyProtection="0"/>
    <xf numFmtId="0" fontId="26" fillId="14" borderId="0" applyNumberFormat="0" applyBorder="0" applyAlignment="0" applyProtection="0"/>
    <xf numFmtId="0" fontId="26" fillId="16" borderId="0" applyNumberFormat="0" applyBorder="0" applyAlignment="0" applyProtection="0"/>
    <xf numFmtId="0" fontId="26" fillId="11" borderId="0" applyNumberFormat="0" applyBorder="0" applyAlignment="0" applyProtection="0"/>
    <xf numFmtId="0" fontId="27" fillId="17" borderId="0" applyNumberFormat="0" applyBorder="0" applyAlignment="0" applyProtection="0"/>
    <xf numFmtId="0" fontId="27" fillId="15" borderId="0" applyNumberFormat="0" applyBorder="0" applyAlignment="0" applyProtection="0"/>
    <xf numFmtId="0" fontId="27" fillId="12" borderId="0" applyNumberFormat="0" applyBorder="0" applyAlignment="0" applyProtection="0"/>
    <xf numFmtId="0" fontId="27" fillId="14" borderId="0" applyNumberFormat="0" applyBorder="0" applyAlignment="0" applyProtection="0"/>
    <xf numFmtId="0" fontId="27" fillId="17" borderId="0" applyNumberFormat="0" applyBorder="0" applyAlignment="0" applyProtection="0"/>
    <xf numFmtId="0" fontId="27" fillId="11" borderId="0" applyNumberFormat="0" applyBorder="0" applyAlignment="0" applyProtection="0"/>
    <xf numFmtId="0" fontId="27" fillId="17" borderId="0" applyNumberFormat="0" applyBorder="0" applyAlignment="0" applyProtection="0"/>
    <xf numFmtId="0" fontId="27" fillId="18" borderId="0" applyNumberFormat="0" applyBorder="0" applyAlignment="0" applyProtection="0"/>
    <xf numFmtId="0" fontId="27" fillId="19" borderId="0" applyNumberFormat="0" applyBorder="0" applyAlignment="0" applyProtection="0"/>
    <xf numFmtId="0" fontId="27" fillId="20" borderId="0" applyNumberFormat="0" applyBorder="0" applyAlignment="0" applyProtection="0"/>
    <xf numFmtId="0" fontId="27" fillId="17" borderId="0" applyNumberFormat="0" applyBorder="0" applyAlignment="0" applyProtection="0"/>
    <xf numFmtId="0" fontId="27" fillId="21" borderId="0" applyNumberFormat="0" applyBorder="0" applyAlignment="0" applyProtection="0"/>
    <xf numFmtId="0" fontId="28" fillId="22" borderId="0" applyNumberFormat="0" applyBorder="0" applyAlignment="0" applyProtection="0"/>
    <xf numFmtId="0" fontId="29" fillId="10" borderId="49" applyNumberFormat="0" applyAlignment="0" applyProtection="0"/>
    <xf numFmtId="0" fontId="30" fillId="23" borderId="50" applyNumberFormat="0" applyAlignment="0" applyProtection="0"/>
    <xf numFmtId="0" fontId="31" fillId="0" borderId="0" applyNumberFormat="0" applyFill="0" applyBorder="0" applyAlignment="0" applyProtection="0"/>
    <xf numFmtId="0" fontId="32" fillId="24" borderId="0" applyNumberFormat="0" applyBorder="0" applyAlignment="0" applyProtection="0"/>
    <xf numFmtId="0" fontId="33" fillId="0" borderId="51" applyNumberFormat="0" applyFill="0" applyAlignment="0" applyProtection="0"/>
    <xf numFmtId="0" fontId="34" fillId="0" borderId="52" applyNumberFormat="0" applyFill="0" applyAlignment="0" applyProtection="0"/>
    <xf numFmtId="0" fontId="35" fillId="0" borderId="53" applyNumberFormat="0" applyFill="0" applyAlignment="0" applyProtection="0"/>
    <xf numFmtId="0" fontId="35" fillId="0" borderId="0" applyNumberFormat="0" applyFill="0" applyBorder="0" applyAlignment="0" applyProtection="0"/>
    <xf numFmtId="0" fontId="4" fillId="0" borderId="0" applyNumberFormat="0" applyFill="0" applyBorder="0" applyAlignment="0" applyProtection="0">
      <alignment vertical="top"/>
      <protection locked="0"/>
    </xf>
    <xf numFmtId="0" fontId="36" fillId="11" borderId="49" applyNumberFormat="0" applyAlignment="0" applyProtection="0"/>
    <xf numFmtId="0" fontId="37" fillId="0" borderId="54" applyNumberFormat="0" applyFill="0" applyAlignment="0" applyProtection="0"/>
    <xf numFmtId="0" fontId="38" fillId="12" borderId="0" applyNumberFormat="0" applyBorder="0" applyAlignment="0" applyProtection="0"/>
    <xf numFmtId="0" fontId="5" fillId="0" borderId="0"/>
    <xf numFmtId="0" fontId="7" fillId="12" borderId="55" applyNumberFormat="0" applyFont="0" applyAlignment="0" applyProtection="0"/>
    <xf numFmtId="0" fontId="39" fillId="10" borderId="56" applyNumberFormat="0" applyAlignment="0" applyProtection="0"/>
    <xf numFmtId="9" fontId="1" fillId="0" borderId="0" applyFont="0" applyFill="0" applyBorder="0" applyAlignment="0" applyProtection="0"/>
    <xf numFmtId="0" fontId="40" fillId="0" borderId="0" applyNumberFormat="0" applyFill="0" applyBorder="0" applyAlignment="0" applyProtection="0"/>
    <xf numFmtId="0" fontId="41" fillId="0" borderId="57" applyNumberFormat="0" applyFill="0" applyAlignment="0" applyProtection="0"/>
    <xf numFmtId="0" fontId="42" fillId="0" borderId="0" applyNumberFormat="0" applyFill="0" applyBorder="0" applyAlignment="0" applyProtection="0"/>
    <xf numFmtId="0" fontId="1" fillId="0" borderId="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cellStyleXfs>
  <cellXfs count="625">
    <xf numFmtId="0" fontId="0" fillId="0" borderId="0" xfId="0"/>
    <xf numFmtId="0" fontId="17" fillId="0" borderId="0" xfId="0" applyFont="1" applyAlignment="1" applyProtection="1">
      <alignment horizontal="center" vertical="center"/>
    </xf>
    <xf numFmtId="0" fontId="20" fillId="0" borderId="0" xfId="0" applyFont="1" applyAlignment="1" applyProtection="1">
      <alignment horizontal="center" vertical="center"/>
    </xf>
    <xf numFmtId="1" fontId="20" fillId="0" borderId="0" xfId="0" applyNumberFormat="1" applyFont="1" applyAlignment="1" applyProtection="1">
      <alignment horizontal="center" vertical="center"/>
    </xf>
    <xf numFmtId="1" fontId="17" fillId="0" borderId="0" xfId="0" applyNumberFormat="1" applyFont="1" applyAlignment="1" applyProtection="1">
      <alignment horizontal="center" vertical="center"/>
    </xf>
    <xf numFmtId="0" fontId="19" fillId="0" borderId="0" xfId="0" applyFont="1" applyAlignment="1" applyProtection="1">
      <alignment horizontal="center" vertical="center" wrapText="1"/>
    </xf>
    <xf numFmtId="0" fontId="19" fillId="0" borderId="0" xfId="0" applyFont="1" applyAlignment="1" applyProtection="1">
      <alignment horizontal="left" vertical="center" wrapText="1"/>
    </xf>
    <xf numFmtId="0" fontId="17" fillId="0" borderId="0" xfId="0" applyFont="1" applyAlignment="1" applyProtection="1">
      <alignment horizontal="left" vertical="center"/>
    </xf>
    <xf numFmtId="169" fontId="17" fillId="0" borderId="0" xfId="0" applyNumberFormat="1" applyFont="1" applyAlignment="1" applyProtection="1">
      <alignment horizontal="center" vertical="center"/>
    </xf>
    <xf numFmtId="168" fontId="18" fillId="0" borderId="0" xfId="0" applyNumberFormat="1" applyFont="1" applyAlignment="1" applyProtection="1">
      <alignment horizontal="center" vertical="center"/>
    </xf>
    <xf numFmtId="168" fontId="3" fillId="0" borderId="3" xfId="0" applyNumberFormat="1" applyFont="1" applyFill="1" applyBorder="1" applyAlignment="1" applyProtection="1">
      <alignment horizontal="right" vertical="center" shrinkToFit="1"/>
      <protection locked="0"/>
    </xf>
    <xf numFmtId="0" fontId="5" fillId="0" borderId="3" xfId="0" applyFont="1" applyBorder="1" applyAlignment="1" applyProtection="1">
      <alignment horizontal="center" vertical="center"/>
    </xf>
    <xf numFmtId="0" fontId="5" fillId="6" borderId="3" xfId="0" applyFont="1" applyFill="1" applyBorder="1" applyAlignment="1" applyProtection="1">
      <alignment horizontal="right" vertical="center"/>
    </xf>
    <xf numFmtId="168" fontId="3" fillId="0" borderId="3" xfId="0" applyNumberFormat="1" applyFont="1" applyFill="1" applyBorder="1" applyAlignment="1" applyProtection="1">
      <alignment horizontal="right" vertical="center" shrinkToFit="1"/>
    </xf>
    <xf numFmtId="0" fontId="3" fillId="0" borderId="3" xfId="0" applyFont="1" applyFill="1" applyBorder="1" applyAlignment="1" applyProtection="1">
      <alignment horizontal="right" vertical="center"/>
    </xf>
    <xf numFmtId="10" fontId="3" fillId="0" borderId="3" xfId="41" applyNumberFormat="1" applyFont="1" applyFill="1" applyBorder="1" applyAlignment="1" applyProtection="1">
      <alignment horizontal="right" vertical="center"/>
    </xf>
    <xf numFmtId="168" fontId="3" fillId="0" borderId="3" xfId="0" applyNumberFormat="1" applyFont="1" applyFill="1" applyBorder="1" applyAlignment="1" applyProtection="1">
      <alignment horizontal="right" vertical="center"/>
    </xf>
    <xf numFmtId="0" fontId="3" fillId="4" borderId="3" xfId="0" applyFont="1" applyFill="1" applyBorder="1" applyAlignment="1" applyProtection="1">
      <alignment horizontal="center" vertical="center" wrapText="1"/>
    </xf>
    <xf numFmtId="169" fontId="3" fillId="4" borderId="3" xfId="0" applyNumberFormat="1" applyFont="1" applyFill="1" applyBorder="1" applyAlignment="1" applyProtection="1">
      <alignment horizontal="center" vertical="center" wrapText="1"/>
    </xf>
    <xf numFmtId="168" fontId="3" fillId="4" borderId="3" xfId="0" applyNumberFormat="1" applyFont="1" applyFill="1" applyBorder="1" applyAlignment="1" applyProtection="1">
      <alignment horizontal="center" vertical="center" wrapText="1"/>
    </xf>
    <xf numFmtId="0" fontId="23" fillId="4" borderId="3" xfId="0" applyFont="1" applyFill="1" applyBorder="1" applyAlignment="1" applyProtection="1">
      <alignment horizontal="center" vertical="center" wrapText="1"/>
    </xf>
    <xf numFmtId="168" fontId="23" fillId="4" borderId="3" xfId="0" applyNumberFormat="1" applyFont="1" applyFill="1" applyBorder="1" applyAlignment="1" applyProtection="1">
      <alignment horizontal="center" vertical="center" wrapText="1"/>
    </xf>
    <xf numFmtId="168" fontId="5" fillId="4" borderId="3" xfId="0" applyNumberFormat="1" applyFont="1" applyFill="1" applyBorder="1" applyAlignment="1" applyProtection="1">
      <alignment horizontal="left" vertical="center" shrinkToFit="1"/>
    </xf>
    <xf numFmtId="0" fontId="5" fillId="6" borderId="3" xfId="0" applyFont="1" applyFill="1" applyBorder="1" applyAlignment="1" applyProtection="1">
      <alignment horizontal="center" vertical="center"/>
    </xf>
    <xf numFmtId="168" fontId="5" fillId="6" borderId="3" xfId="0" applyNumberFormat="1" applyFont="1" applyFill="1" applyBorder="1" applyAlignment="1" applyProtection="1">
      <alignment horizontal="left" vertical="center" shrinkToFit="1"/>
    </xf>
    <xf numFmtId="168" fontId="24" fillId="6" borderId="3" xfId="0" applyNumberFormat="1" applyFont="1" applyFill="1" applyBorder="1" applyAlignment="1" applyProtection="1">
      <alignment horizontal="left" vertical="center" shrinkToFit="1"/>
      <protection locked="0"/>
    </xf>
    <xf numFmtId="168" fontId="45" fillId="4" borderId="7" xfId="0" applyNumberFormat="1" applyFont="1" applyFill="1" applyBorder="1" applyAlignment="1" applyProtection="1">
      <alignment vertical="center"/>
    </xf>
    <xf numFmtId="168" fontId="45" fillId="4" borderId="0" xfId="0" applyNumberFormat="1" applyFont="1" applyFill="1" applyBorder="1" applyAlignment="1" applyProtection="1">
      <alignment vertical="center"/>
    </xf>
    <xf numFmtId="168" fontId="45" fillId="4" borderId="34" xfId="0" applyNumberFormat="1" applyFont="1" applyFill="1" applyBorder="1" applyAlignment="1" applyProtection="1">
      <alignment vertical="center"/>
    </xf>
    <xf numFmtId="0" fontId="22" fillId="4" borderId="2" xfId="0" applyFont="1" applyFill="1" applyBorder="1" applyAlignment="1" applyProtection="1">
      <alignment vertical="center"/>
    </xf>
    <xf numFmtId="170" fontId="5" fillId="4" borderId="3" xfId="0" applyNumberFormat="1" applyFont="1" applyFill="1" applyBorder="1" applyAlignment="1" applyProtection="1">
      <alignment horizontal="center" vertical="center" wrapText="1"/>
    </xf>
    <xf numFmtId="170" fontId="5" fillId="6" borderId="3" xfId="0" applyNumberFormat="1" applyFont="1" applyFill="1" applyBorder="1" applyAlignment="1" applyProtection="1">
      <alignment horizontal="center" vertical="center"/>
    </xf>
    <xf numFmtId="0" fontId="17" fillId="4" borderId="3" xfId="0" applyFont="1" applyFill="1" applyBorder="1" applyAlignment="1" applyProtection="1">
      <alignment horizontal="center" vertical="center"/>
    </xf>
    <xf numFmtId="0" fontId="3" fillId="4" borderId="3" xfId="0" applyFont="1" applyFill="1" applyBorder="1" applyAlignment="1" applyProtection="1">
      <alignment horizontal="center" vertical="center"/>
    </xf>
    <xf numFmtId="167" fontId="3" fillId="4" borderId="3" xfId="0" applyNumberFormat="1" applyFont="1" applyFill="1" applyBorder="1" applyAlignment="1" applyProtection="1">
      <alignment horizontal="center" vertical="center"/>
    </xf>
    <xf numFmtId="167" fontId="17" fillId="0" borderId="3" xfId="0" applyNumberFormat="1" applyFont="1" applyBorder="1" applyAlignment="1" applyProtection="1">
      <alignment horizontal="center" vertical="center"/>
    </xf>
    <xf numFmtId="0" fontId="17" fillId="7" borderId="0" xfId="0" applyFont="1" applyFill="1" applyAlignment="1" applyProtection="1">
      <alignment horizontal="center" vertical="center"/>
    </xf>
    <xf numFmtId="0" fontId="5" fillId="7" borderId="3" xfId="0" applyFont="1" applyFill="1" applyBorder="1" applyAlignment="1" applyProtection="1">
      <alignment horizontal="center" vertical="center"/>
    </xf>
    <xf numFmtId="170" fontId="5" fillId="7" borderId="3" xfId="0" applyNumberFormat="1" applyFont="1" applyFill="1" applyBorder="1" applyAlignment="1" applyProtection="1">
      <alignment horizontal="center" vertical="center"/>
    </xf>
    <xf numFmtId="168" fontId="5" fillId="7" borderId="3" xfId="0" applyNumberFormat="1" applyFont="1" applyFill="1" applyBorder="1" applyAlignment="1" applyProtection="1">
      <alignment horizontal="left" vertical="center" shrinkToFit="1"/>
    </xf>
    <xf numFmtId="168" fontId="24" fillId="7" borderId="3" xfId="0" applyNumberFormat="1" applyFont="1" applyFill="1" applyBorder="1" applyAlignment="1" applyProtection="1">
      <alignment horizontal="left" vertical="center" shrinkToFit="1"/>
      <protection locked="0"/>
    </xf>
    <xf numFmtId="169" fontId="5" fillId="7" borderId="3" xfId="0" applyNumberFormat="1" applyFont="1" applyFill="1" applyBorder="1" applyAlignment="1" applyProtection="1">
      <alignment horizontal="center" vertical="center"/>
    </xf>
    <xf numFmtId="0" fontId="17" fillId="6" borderId="3" xfId="0" applyFont="1" applyFill="1" applyBorder="1" applyAlignment="1" applyProtection="1">
      <alignment horizontal="center" vertical="center"/>
    </xf>
    <xf numFmtId="3" fontId="17" fillId="6" borderId="3" xfId="0" applyNumberFormat="1" applyFont="1" applyFill="1" applyBorder="1" applyAlignment="1" applyProtection="1">
      <alignment horizontal="center" vertical="center"/>
    </xf>
    <xf numFmtId="0" fontId="5" fillId="4" borderId="3" xfId="0" applyFont="1" applyFill="1" applyBorder="1" applyAlignment="1" applyProtection="1">
      <alignment horizontal="center" vertical="center" wrapText="1"/>
    </xf>
    <xf numFmtId="0" fontId="3" fillId="4" borderId="3" xfId="0" applyFont="1" applyFill="1" applyBorder="1" applyAlignment="1" applyProtection="1">
      <alignment horizontal="center" vertical="center" wrapText="1"/>
    </xf>
    <xf numFmtId="0" fontId="0" fillId="2" borderId="0" xfId="0" applyFill="1"/>
    <xf numFmtId="0" fontId="0" fillId="2" borderId="0" xfId="0" applyFill="1" applyAlignment="1"/>
    <xf numFmtId="6" fontId="10" fillId="2" borderId="0" xfId="0" applyNumberFormat="1" applyFont="1" applyFill="1" applyBorder="1" applyAlignment="1">
      <alignment horizontal="center" wrapText="1"/>
    </xf>
    <xf numFmtId="0" fontId="10" fillId="2" borderId="0" xfId="0" applyFont="1" applyFill="1" applyBorder="1" applyAlignment="1">
      <alignment horizontal="center" wrapText="1"/>
    </xf>
    <xf numFmtId="8" fontId="10" fillId="2" borderId="0" xfId="0" applyNumberFormat="1" applyFont="1" applyFill="1" applyBorder="1" applyAlignment="1">
      <alignment horizontal="center" wrapText="1"/>
    </xf>
    <xf numFmtId="0" fontId="0" fillId="4" borderId="3" xfId="0" applyFill="1" applyBorder="1"/>
    <xf numFmtId="0" fontId="5" fillId="4" borderId="3" xfId="0" applyFont="1" applyFill="1" applyBorder="1"/>
    <xf numFmtId="0" fontId="0" fillId="4" borderId="3" xfId="0" applyFill="1" applyBorder="1" applyAlignment="1">
      <alignment wrapText="1"/>
    </xf>
    <xf numFmtId="0" fontId="0" fillId="4" borderId="3" xfId="0" applyFill="1" applyBorder="1" applyAlignment="1">
      <alignment horizontal="center"/>
    </xf>
    <xf numFmtId="3" fontId="0" fillId="4" borderId="3" xfId="0" applyNumberFormat="1" applyFill="1" applyBorder="1" applyAlignment="1">
      <alignment horizontal="center"/>
    </xf>
    <xf numFmtId="2" fontId="0" fillId="4" borderId="3" xfId="0" applyNumberFormat="1" applyFill="1" applyBorder="1" applyAlignment="1">
      <alignment horizontal="center"/>
    </xf>
    <xf numFmtId="166" fontId="0" fillId="4" borderId="3" xfId="0" applyNumberFormat="1" applyFill="1" applyBorder="1" applyAlignment="1">
      <alignment horizontal="center"/>
    </xf>
    <xf numFmtId="4" fontId="0" fillId="4" borderId="3" xfId="0" applyNumberFormat="1" applyFill="1" applyBorder="1" applyAlignment="1">
      <alignment horizontal="center"/>
    </xf>
    <xf numFmtId="4" fontId="1" fillId="5" borderId="3" xfId="0" applyNumberFormat="1" applyFont="1" applyFill="1" applyBorder="1" applyAlignment="1">
      <alignment horizontal="center"/>
    </xf>
    <xf numFmtId="0" fontId="1" fillId="5" borderId="3" xfId="0" applyFont="1" applyFill="1" applyBorder="1" applyAlignment="1">
      <alignment horizontal="center"/>
    </xf>
    <xf numFmtId="166" fontId="1" fillId="5" borderId="3" xfId="0" applyNumberFormat="1" applyFont="1" applyFill="1" applyBorder="1" applyAlignment="1">
      <alignment horizontal="center"/>
    </xf>
    <xf numFmtId="2" fontId="1" fillId="5" borderId="3" xfId="0" applyNumberFormat="1" applyFont="1" applyFill="1" applyBorder="1" applyAlignment="1">
      <alignment horizontal="center"/>
    </xf>
    <xf numFmtId="0" fontId="0" fillId="4" borderId="9" xfId="0" applyFill="1" applyBorder="1"/>
    <xf numFmtId="3" fontId="0" fillId="4" borderId="9" xfId="0" applyNumberFormat="1" applyFill="1" applyBorder="1"/>
    <xf numFmtId="167" fontId="5" fillId="4" borderId="9" xfId="0" applyNumberFormat="1" applyFont="1" applyFill="1" applyBorder="1"/>
    <xf numFmtId="167" fontId="0" fillId="4" borderId="9" xfId="0" applyNumberFormat="1" applyFill="1" applyBorder="1"/>
    <xf numFmtId="0" fontId="0" fillId="4" borderId="14" xfId="0" applyFill="1" applyBorder="1"/>
    <xf numFmtId="3" fontId="0" fillId="4" borderId="14" xfId="0" applyNumberFormat="1" applyFill="1" applyBorder="1"/>
    <xf numFmtId="167" fontId="5" fillId="4" borderId="14" xfId="0" applyNumberFormat="1" applyFont="1" applyFill="1" applyBorder="1"/>
    <xf numFmtId="0" fontId="5" fillId="4" borderId="14" xfId="0" applyFont="1" applyFill="1" applyBorder="1"/>
    <xf numFmtId="167" fontId="0" fillId="4" borderId="14" xfId="0" applyNumberFormat="1" applyFill="1" applyBorder="1"/>
    <xf numFmtId="0" fontId="0" fillId="4" borderId="6" xfId="0" applyFill="1" applyBorder="1"/>
    <xf numFmtId="167" fontId="0" fillId="4" borderId="6" xfId="0" applyNumberFormat="1" applyFill="1" applyBorder="1"/>
    <xf numFmtId="167" fontId="0" fillId="4" borderId="3" xfId="0" applyNumberFormat="1" applyFill="1" applyBorder="1"/>
    <xf numFmtId="0" fontId="0" fillId="4" borderId="1" xfId="0" applyFill="1" applyBorder="1"/>
    <xf numFmtId="167" fontId="5" fillId="4" borderId="3" xfId="0" applyNumberFormat="1" applyFont="1" applyFill="1" applyBorder="1"/>
    <xf numFmtId="2" fontId="0" fillId="4" borderId="3" xfId="0" applyNumberFormat="1" applyFill="1" applyBorder="1"/>
    <xf numFmtId="3" fontId="0" fillId="4" borderId="3" xfId="0" applyNumberFormat="1" applyFill="1" applyBorder="1"/>
    <xf numFmtId="2" fontId="0" fillId="4" borderId="14" xfId="0" applyNumberFormat="1" applyFill="1" applyBorder="1"/>
    <xf numFmtId="1" fontId="0" fillId="4" borderId="3" xfId="0" applyNumberFormat="1" applyFill="1" applyBorder="1"/>
    <xf numFmtId="0" fontId="0" fillId="4" borderId="22" xfId="0" applyFill="1" applyBorder="1"/>
    <xf numFmtId="0" fontId="0" fillId="4" borderId="25" xfId="0" applyFill="1" applyBorder="1"/>
    <xf numFmtId="0" fontId="0" fillId="4" borderId="17" xfId="0" applyFill="1" applyBorder="1"/>
    <xf numFmtId="0" fontId="0" fillId="4" borderId="12" xfId="0" applyFill="1" applyBorder="1"/>
    <xf numFmtId="4" fontId="0" fillId="5" borderId="9" xfId="0" applyNumberFormat="1" applyFill="1" applyBorder="1"/>
    <xf numFmtId="4" fontId="0" fillId="5" borderId="14" xfId="0" applyNumberFormat="1" applyFill="1" applyBorder="1"/>
    <xf numFmtId="4" fontId="0" fillId="5" borderId="6" xfId="0" applyNumberFormat="1" applyFill="1" applyBorder="1"/>
    <xf numFmtId="4" fontId="0" fillId="5" borderId="3" xfId="0" applyNumberFormat="1" applyFill="1" applyBorder="1"/>
    <xf numFmtId="4" fontId="0" fillId="5" borderId="11" xfId="0" applyNumberFormat="1" applyFill="1" applyBorder="1"/>
    <xf numFmtId="4" fontId="0" fillId="5" borderId="16" xfId="0" applyNumberFormat="1" applyFill="1" applyBorder="1"/>
    <xf numFmtId="4" fontId="0" fillId="5" borderId="21" xfId="0" applyNumberFormat="1" applyFill="1" applyBorder="1"/>
    <xf numFmtId="4" fontId="0" fillId="5" borderId="24" xfId="0" applyNumberFormat="1" applyFill="1" applyBorder="1"/>
    <xf numFmtId="0" fontId="5" fillId="4" borderId="12" xfId="0" applyFont="1" applyFill="1" applyBorder="1" applyProtection="1">
      <protection locked="0"/>
    </xf>
    <xf numFmtId="0" fontId="5" fillId="4" borderId="17" xfId="0" applyFont="1" applyFill="1" applyBorder="1" applyProtection="1">
      <protection locked="0"/>
    </xf>
    <xf numFmtId="0" fontId="0" fillId="4" borderId="25" xfId="0" applyFill="1" applyBorder="1" applyProtection="1">
      <protection locked="0"/>
    </xf>
    <xf numFmtId="0" fontId="0" fillId="4" borderId="17" xfId="0" applyFill="1" applyBorder="1" applyProtection="1">
      <protection locked="0"/>
    </xf>
    <xf numFmtId="10" fontId="3" fillId="3" borderId="3" xfId="0" applyNumberFormat="1" applyFont="1" applyFill="1" applyBorder="1" applyAlignment="1" applyProtection="1">
      <alignment horizontal="right" vertical="center"/>
      <protection locked="0"/>
    </xf>
    <xf numFmtId="0" fontId="3" fillId="3" borderId="3" xfId="0" applyFont="1" applyFill="1" applyBorder="1" applyAlignment="1" applyProtection="1">
      <alignment horizontal="right" vertical="center"/>
      <protection locked="0"/>
    </xf>
    <xf numFmtId="169" fontId="3" fillId="3" borderId="3" xfId="0" applyNumberFormat="1" applyFont="1" applyFill="1" applyBorder="1" applyAlignment="1" applyProtection="1">
      <alignment horizontal="right" vertical="center"/>
      <protection locked="0"/>
    </xf>
    <xf numFmtId="168" fontId="24" fillId="6" borderId="3" xfId="0" applyNumberFormat="1" applyFont="1" applyFill="1" applyBorder="1" applyAlignment="1" applyProtection="1">
      <alignment horizontal="left" vertical="center" shrinkToFit="1"/>
    </xf>
    <xf numFmtId="168" fontId="24" fillId="7" borderId="3" xfId="0" applyNumberFormat="1" applyFont="1" applyFill="1" applyBorder="1" applyAlignment="1" applyProtection="1">
      <alignment horizontal="left" vertical="center" shrinkToFit="1"/>
    </xf>
    <xf numFmtId="0" fontId="0" fillId="7" borderId="0" xfId="0" applyFill="1" applyProtection="1"/>
    <xf numFmtId="0" fontId="0" fillId="7" borderId="0" xfId="0" applyFill="1" applyBorder="1" applyAlignment="1" applyProtection="1"/>
    <xf numFmtId="0" fontId="0" fillId="7" borderId="0" xfId="0" applyFill="1" applyBorder="1" applyProtection="1"/>
    <xf numFmtId="0" fontId="0" fillId="0" borderId="0" xfId="0" applyProtection="1"/>
    <xf numFmtId="0" fontId="0" fillId="4" borderId="3" xfId="0" applyFill="1" applyBorder="1" applyAlignment="1" applyProtection="1">
      <alignment wrapText="1"/>
    </xf>
    <xf numFmtId="3" fontId="0" fillId="5" borderId="3" xfId="0" applyNumberFormat="1" applyFill="1" applyBorder="1" applyProtection="1"/>
    <xf numFmtId="0" fontId="0" fillId="4" borderId="3" xfId="0" applyFill="1" applyBorder="1" applyAlignment="1" applyProtection="1"/>
    <xf numFmtId="0" fontId="0" fillId="5" borderId="3" xfId="0" applyFill="1" applyBorder="1" applyProtection="1"/>
    <xf numFmtId="0" fontId="0" fillId="4" borderId="3" xfId="0" applyFill="1" applyBorder="1" applyProtection="1"/>
    <xf numFmtId="0" fontId="6" fillId="7" borderId="0" xfId="0" applyFont="1" applyFill="1" applyProtection="1"/>
    <xf numFmtId="0" fontId="3" fillId="7" borderId="0" xfId="0" applyFont="1" applyFill="1" applyBorder="1" applyAlignment="1" applyProtection="1"/>
    <xf numFmtId="0" fontId="0" fillId="7" borderId="0" xfId="0" applyFill="1" applyBorder="1" applyAlignment="1" applyProtection="1">
      <alignment horizontal="center"/>
    </xf>
    <xf numFmtId="0" fontId="5" fillId="7" borderId="0" xfId="0" applyFont="1" applyFill="1" applyBorder="1" applyAlignment="1" applyProtection="1">
      <alignment horizontal="center"/>
    </xf>
    <xf numFmtId="0" fontId="0" fillId="7" borderId="0" xfId="0" applyFill="1" applyBorder="1" applyAlignment="1" applyProtection="1">
      <alignment horizontal="center" vertical="center" wrapText="1"/>
    </xf>
    <xf numFmtId="0" fontId="1" fillId="4" borderId="3" xfId="0" applyFont="1" applyFill="1" applyBorder="1" applyAlignment="1" applyProtection="1">
      <alignment horizontal="left" wrapText="1"/>
    </xf>
    <xf numFmtId="4" fontId="0" fillId="5" borderId="3" xfId="0" applyNumberFormat="1" applyFill="1" applyBorder="1" applyProtection="1"/>
    <xf numFmtId="1" fontId="0" fillId="5" borderId="3" xfId="0" applyNumberFormat="1" applyFill="1" applyBorder="1" applyProtection="1"/>
    <xf numFmtId="164" fontId="0" fillId="5" borderId="3" xfId="0" applyNumberFormat="1" applyFill="1" applyBorder="1" applyProtection="1"/>
    <xf numFmtId="164" fontId="0" fillId="7" borderId="0" xfId="0" applyNumberFormat="1" applyFill="1" applyBorder="1" applyProtection="1"/>
    <xf numFmtId="0" fontId="5" fillId="4" borderId="3" xfId="0" applyFont="1" applyFill="1" applyBorder="1" applyAlignment="1" applyProtection="1">
      <alignment horizontal="left" wrapText="1"/>
    </xf>
    <xf numFmtId="0" fontId="5" fillId="7" borderId="0" xfId="0" applyFont="1" applyFill="1" applyProtection="1"/>
    <xf numFmtId="0" fontId="5" fillId="7" borderId="0" xfId="0" applyFont="1" applyFill="1" applyBorder="1" applyProtection="1"/>
    <xf numFmtId="1" fontId="0" fillId="7" borderId="0" xfId="0" applyNumberFormat="1" applyFill="1" applyBorder="1" applyProtection="1"/>
    <xf numFmtId="0" fontId="0" fillId="4" borderId="23" xfId="0" applyFill="1" applyBorder="1" applyProtection="1"/>
    <xf numFmtId="0" fontId="0" fillId="4" borderId="3" xfId="0" applyFill="1" applyBorder="1" applyAlignment="1" applyProtection="1">
      <alignment horizontal="center"/>
    </xf>
    <xf numFmtId="0" fontId="0" fillId="4" borderId="24" xfId="0" applyFill="1" applyBorder="1" applyAlignment="1" applyProtection="1">
      <alignment horizontal="center"/>
    </xf>
    <xf numFmtId="0" fontId="0" fillId="5" borderId="23" xfId="0" applyFill="1" applyBorder="1" applyProtection="1"/>
    <xf numFmtId="0" fontId="0" fillId="5" borderId="3" xfId="0" applyFill="1" applyBorder="1" applyAlignment="1" applyProtection="1">
      <alignment horizontal="center"/>
    </xf>
    <xf numFmtId="0" fontId="0" fillId="4" borderId="3" xfId="0" applyFill="1" applyBorder="1" applyAlignment="1" applyProtection="1">
      <alignment horizontal="center" wrapText="1"/>
    </xf>
    <xf numFmtId="0" fontId="9" fillId="5" borderId="3" xfId="0" applyFont="1" applyFill="1" applyBorder="1" applyAlignment="1" applyProtection="1">
      <alignment horizontal="center"/>
    </xf>
    <xf numFmtId="0" fontId="9" fillId="5" borderId="1" xfId="0" applyFont="1" applyFill="1" applyBorder="1" applyAlignment="1" applyProtection="1">
      <alignment horizontal="center"/>
    </xf>
    <xf numFmtId="0" fontId="0" fillId="4" borderId="23" xfId="0" applyFill="1" applyBorder="1" applyAlignment="1" applyProtection="1">
      <alignment horizontal="right"/>
    </xf>
    <xf numFmtId="0" fontId="9" fillId="5" borderId="24" xfId="0" applyFont="1" applyFill="1" applyBorder="1" applyAlignment="1" applyProtection="1">
      <alignment horizontal="center"/>
    </xf>
    <xf numFmtId="0" fontId="0" fillId="5" borderId="23" xfId="0" applyFill="1" applyBorder="1" applyAlignment="1" applyProtection="1">
      <alignment horizontal="right"/>
    </xf>
    <xf numFmtId="0" fontId="0" fillId="4" borderId="0" xfId="0" applyFill="1" applyProtection="1"/>
    <xf numFmtId="0" fontId="0" fillId="0" borderId="41" xfId="0" applyBorder="1" applyProtection="1"/>
    <xf numFmtId="4" fontId="0" fillId="0" borderId="0" xfId="0" applyNumberFormat="1" applyBorder="1" applyProtection="1"/>
    <xf numFmtId="0" fontId="9" fillId="8" borderId="0" xfId="0" applyFont="1" applyFill="1" applyBorder="1" applyAlignment="1" applyProtection="1">
      <alignment horizontal="center"/>
    </xf>
    <xf numFmtId="3" fontId="0" fillId="0" borderId="0" xfId="0" applyNumberFormat="1" applyBorder="1" applyProtection="1"/>
    <xf numFmtId="3" fontId="12" fillId="8" borderId="0" xfId="0" applyNumberFormat="1" applyFont="1" applyFill="1" applyBorder="1" applyAlignment="1" applyProtection="1">
      <alignment horizontal="center"/>
    </xf>
    <xf numFmtId="2" fontId="0" fillId="0" borderId="0" xfId="0" applyNumberFormat="1" applyBorder="1" applyProtection="1"/>
    <xf numFmtId="1" fontId="9" fillId="8" borderId="0" xfId="0" applyNumberFormat="1" applyFont="1" applyFill="1" applyBorder="1" applyAlignment="1" applyProtection="1">
      <alignment horizontal="center"/>
    </xf>
    <xf numFmtId="1" fontId="9" fillId="8" borderId="42" xfId="0" applyNumberFormat="1" applyFont="1" applyFill="1" applyBorder="1" applyAlignment="1" applyProtection="1">
      <alignment horizontal="center"/>
    </xf>
    <xf numFmtId="165" fontId="0" fillId="0" borderId="0" xfId="0" applyNumberFormat="1" applyBorder="1" applyProtection="1"/>
    <xf numFmtId="165" fontId="0" fillId="0" borderId="42" xfId="0" applyNumberFormat="1" applyBorder="1" applyProtection="1"/>
    <xf numFmtId="3" fontId="0" fillId="0" borderId="3" xfId="0" applyNumberFormat="1" applyBorder="1" applyProtection="1"/>
    <xf numFmtId="0" fontId="0" fillId="0" borderId="3" xfId="0" applyBorder="1" applyProtection="1"/>
    <xf numFmtId="165" fontId="9" fillId="0" borderId="0" xfId="0" applyNumberFormat="1" applyFont="1" applyBorder="1" applyProtection="1"/>
    <xf numFmtId="0" fontId="5" fillId="0" borderId="43" xfId="0" applyFont="1" applyBorder="1" applyProtection="1"/>
    <xf numFmtId="4" fontId="0" fillId="0" borderId="44" xfId="0" applyNumberFormat="1" applyBorder="1" applyProtection="1"/>
    <xf numFmtId="0" fontId="9" fillId="8" borderId="44" xfId="0" applyFont="1" applyFill="1" applyBorder="1" applyAlignment="1" applyProtection="1">
      <alignment horizontal="center"/>
    </xf>
    <xf numFmtId="3" fontId="0" fillId="0" borderId="44" xfId="0" applyNumberFormat="1" applyBorder="1" applyProtection="1"/>
    <xf numFmtId="3" fontId="12" fillId="8" borderId="44" xfId="0" applyNumberFormat="1" applyFont="1" applyFill="1" applyBorder="1" applyAlignment="1" applyProtection="1">
      <alignment horizontal="center"/>
    </xf>
    <xf numFmtId="0" fontId="0" fillId="0" borderId="43" xfId="0" applyBorder="1" applyProtection="1"/>
    <xf numFmtId="2" fontId="0" fillId="0" borderId="44" xfId="0" applyNumberFormat="1" applyBorder="1" applyProtection="1"/>
    <xf numFmtId="1" fontId="9" fillId="8" borderId="44" xfId="0" applyNumberFormat="1" applyFont="1" applyFill="1" applyBorder="1" applyAlignment="1" applyProtection="1">
      <alignment horizontal="center"/>
    </xf>
    <xf numFmtId="1" fontId="9" fillId="8" borderId="45" xfId="0" applyNumberFormat="1" applyFont="1" applyFill="1" applyBorder="1" applyAlignment="1" applyProtection="1">
      <alignment horizontal="center"/>
    </xf>
    <xf numFmtId="165" fontId="9" fillId="0" borderId="44" xfId="0" applyNumberFormat="1" applyFont="1" applyBorder="1" applyProtection="1"/>
    <xf numFmtId="165" fontId="0" fillId="0" borderId="45" xfId="0" applyNumberFormat="1" applyBorder="1" applyProtection="1"/>
    <xf numFmtId="0" fontId="3" fillId="4" borderId="3" xfId="0" applyFont="1" applyFill="1" applyBorder="1" applyAlignment="1" applyProtection="1">
      <alignment horizontal="center" wrapText="1"/>
    </xf>
    <xf numFmtId="3" fontId="3" fillId="4" borderId="3" xfId="0" applyNumberFormat="1" applyFont="1" applyFill="1" applyBorder="1" applyAlignment="1" applyProtection="1">
      <alignment horizontal="center" wrapText="1"/>
    </xf>
    <xf numFmtId="0" fontId="3" fillId="4" borderId="5" xfId="0" applyFont="1" applyFill="1" applyBorder="1" applyAlignment="1" applyProtection="1">
      <alignment horizontal="center" wrapText="1"/>
    </xf>
    <xf numFmtId="3" fontId="3" fillId="4" borderId="5" xfId="0" applyNumberFormat="1" applyFont="1" applyFill="1" applyBorder="1" applyAlignment="1" applyProtection="1">
      <alignment horizontal="center" wrapText="1"/>
    </xf>
    <xf numFmtId="0" fontId="3" fillId="5" borderId="5" xfId="0" applyFont="1" applyFill="1" applyBorder="1" applyAlignment="1" applyProtection="1">
      <alignment horizontal="center" wrapText="1"/>
    </xf>
    <xf numFmtId="3" fontId="3" fillId="5" borderId="5" xfId="0" applyNumberFormat="1" applyFont="1" applyFill="1" applyBorder="1" applyAlignment="1" applyProtection="1">
      <alignment horizontal="center" wrapText="1"/>
    </xf>
    <xf numFmtId="0" fontId="3" fillId="3" borderId="5" xfId="0" applyFont="1" applyFill="1" applyBorder="1" applyAlignment="1" applyProtection="1">
      <alignment horizontal="center" wrapText="1"/>
    </xf>
    <xf numFmtId="3" fontId="3" fillId="3" borderId="5" xfId="0" applyNumberFormat="1" applyFont="1" applyFill="1" applyBorder="1" applyAlignment="1" applyProtection="1">
      <alignment horizontal="center" wrapText="1"/>
    </xf>
    <xf numFmtId="0" fontId="3" fillId="4" borderId="5" xfId="0" applyFont="1" applyFill="1" applyBorder="1" applyAlignment="1" applyProtection="1">
      <alignment horizontal="center" wrapText="1"/>
    </xf>
    <xf numFmtId="3" fontId="3" fillId="4" borderId="5" xfId="0" applyNumberFormat="1" applyFont="1" applyFill="1" applyBorder="1" applyAlignment="1" applyProtection="1">
      <alignment horizontal="center" wrapText="1"/>
    </xf>
    <xf numFmtId="0" fontId="3" fillId="5" borderId="5" xfId="0" applyFont="1" applyFill="1" applyBorder="1" applyAlignment="1" applyProtection="1">
      <alignment horizontal="center" wrapText="1"/>
    </xf>
    <xf numFmtId="3" fontId="3" fillId="5" borderId="5" xfId="0" applyNumberFormat="1" applyFont="1" applyFill="1" applyBorder="1" applyAlignment="1" applyProtection="1">
      <alignment horizontal="center" wrapText="1"/>
    </xf>
    <xf numFmtId="4" fontId="0" fillId="0" borderId="0" xfId="0" applyNumberFormat="1" applyProtection="1"/>
    <xf numFmtId="3" fontId="0" fillId="0" borderId="0" xfId="0" applyNumberFormat="1" applyProtection="1"/>
    <xf numFmtId="0" fontId="0" fillId="0" borderId="47" xfId="0" applyBorder="1" applyProtection="1"/>
    <xf numFmtId="0" fontId="0" fillId="0" borderId="39" xfId="0" applyBorder="1" applyProtection="1"/>
    <xf numFmtId="3" fontId="0" fillId="0" borderId="39" xfId="0" applyNumberFormat="1" applyBorder="1" applyProtection="1"/>
    <xf numFmtId="3" fontId="0" fillId="0" borderId="47" xfId="0" applyNumberFormat="1" applyBorder="1" applyProtection="1"/>
    <xf numFmtId="0" fontId="0" fillId="0" borderId="48" xfId="0" applyBorder="1" applyProtection="1"/>
    <xf numFmtId="4" fontId="0" fillId="0" borderId="41" xfId="0" applyNumberFormat="1" applyBorder="1" applyProtection="1"/>
    <xf numFmtId="3" fontId="0" fillId="0" borderId="41" xfId="0" applyNumberFormat="1" applyBorder="1" applyProtection="1"/>
    <xf numFmtId="0" fontId="0" fillId="0" borderId="0" xfId="0" applyBorder="1" applyProtection="1"/>
    <xf numFmtId="0" fontId="0" fillId="0" borderId="42" xfId="0" applyBorder="1" applyProtection="1"/>
    <xf numFmtId="3" fontId="0" fillId="0" borderId="42" xfId="0" applyNumberFormat="1" applyBorder="1" applyProtection="1"/>
    <xf numFmtId="4" fontId="0" fillId="0" borderId="43" xfId="0" applyNumberFormat="1" applyBorder="1" applyProtection="1"/>
    <xf numFmtId="3" fontId="0" fillId="0" borderId="43" xfId="0" applyNumberFormat="1" applyBorder="1" applyProtection="1"/>
    <xf numFmtId="0" fontId="0" fillId="0" borderId="44" xfId="0" applyBorder="1" applyProtection="1"/>
    <xf numFmtId="0" fontId="0" fillId="0" borderId="45" xfId="0" applyBorder="1" applyProtection="1"/>
    <xf numFmtId="3" fontId="0" fillId="0" borderId="45" xfId="0" applyNumberFormat="1" applyBorder="1" applyProtection="1"/>
    <xf numFmtId="0" fontId="0" fillId="0" borderId="0" xfId="0" applyFill="1" applyProtection="1"/>
    <xf numFmtId="0" fontId="0" fillId="6" borderId="0" xfId="0" applyFill="1"/>
    <xf numFmtId="0" fontId="5" fillId="6" borderId="0" xfId="0" applyFont="1" applyFill="1"/>
    <xf numFmtId="0" fontId="25" fillId="6" borderId="0" xfId="0" applyFont="1" applyFill="1"/>
    <xf numFmtId="0" fontId="5" fillId="7" borderId="0" xfId="0" applyFont="1" applyFill="1" applyBorder="1" applyAlignment="1" applyProtection="1">
      <alignment horizontal="center" vertical="center"/>
    </xf>
    <xf numFmtId="0" fontId="12" fillId="5" borderId="3" xfId="0" applyFont="1" applyFill="1" applyBorder="1" applyAlignment="1" applyProtection="1">
      <alignment horizontal="center"/>
    </xf>
    <xf numFmtId="0" fontId="12" fillId="5" borderId="3" xfId="0" applyFont="1" applyFill="1" applyBorder="1" applyAlignment="1" applyProtection="1">
      <alignment horizontal="center" wrapText="1"/>
    </xf>
    <xf numFmtId="0" fontId="5" fillId="7" borderId="0" xfId="0" applyFont="1" applyFill="1" applyAlignment="1" applyProtection="1">
      <alignment horizontal="right"/>
    </xf>
    <xf numFmtId="0" fontId="5" fillId="7" borderId="0" xfId="0" applyFont="1" applyFill="1" applyBorder="1" applyAlignment="1" applyProtection="1">
      <alignment horizontal="right"/>
    </xf>
    <xf numFmtId="0" fontId="12" fillId="5" borderId="4" xfId="0" applyFont="1" applyFill="1" applyBorder="1" applyAlignment="1" applyProtection="1">
      <alignment horizontal="center"/>
    </xf>
    <xf numFmtId="3" fontId="0" fillId="7" borderId="0" xfId="0" applyNumberFormat="1" applyFill="1" applyBorder="1" applyProtection="1"/>
    <xf numFmtId="0" fontId="0" fillId="4" borderId="38" xfId="0" applyFill="1" applyBorder="1" applyAlignment="1" applyProtection="1">
      <alignment horizontal="center"/>
    </xf>
    <xf numFmtId="0" fontId="0" fillId="4" borderId="4" xfId="0" applyFill="1" applyBorder="1" applyAlignment="1" applyProtection="1">
      <alignment horizontal="center"/>
    </xf>
    <xf numFmtId="0" fontId="3" fillId="4" borderId="1" xfId="0" applyFont="1" applyFill="1" applyBorder="1" applyAlignment="1" applyProtection="1">
      <alignment horizontal="center" wrapText="1"/>
    </xf>
    <xf numFmtId="1" fontId="0" fillId="7" borderId="0" xfId="0" applyNumberFormat="1" applyFill="1" applyProtection="1"/>
    <xf numFmtId="3" fontId="3" fillId="5" borderId="46" xfId="0" applyNumberFormat="1" applyFont="1" applyFill="1" applyBorder="1" applyAlignment="1" applyProtection="1">
      <alignment horizontal="center" wrapText="1"/>
    </xf>
    <xf numFmtId="0" fontId="0" fillId="7" borderId="0" xfId="0" applyFill="1" applyBorder="1" applyAlignment="1" applyProtection="1">
      <alignment horizontal="center"/>
    </xf>
    <xf numFmtId="0" fontId="5" fillId="7" borderId="34" xfId="0" applyFont="1" applyFill="1" applyBorder="1" applyAlignment="1" applyProtection="1">
      <alignment horizontal="left"/>
    </xf>
    <xf numFmtId="0" fontId="0" fillId="7" borderId="0" xfId="0" applyFill="1" applyBorder="1"/>
    <xf numFmtId="2" fontId="0" fillId="7" borderId="0" xfId="0" applyNumberFormat="1" applyFill="1" applyBorder="1"/>
    <xf numFmtId="0" fontId="0" fillId="7" borderId="0" xfId="0" applyFill="1"/>
    <xf numFmtId="0" fontId="0" fillId="7" borderId="36" xfId="0" applyFill="1" applyBorder="1"/>
    <xf numFmtId="0" fontId="0" fillId="7" borderId="0" xfId="0" applyFill="1" applyBorder="1" applyAlignment="1">
      <alignment horizontal="left"/>
    </xf>
    <xf numFmtId="0" fontId="6" fillId="7" borderId="0" xfId="0" applyFont="1" applyFill="1" applyBorder="1" applyAlignment="1">
      <alignment horizontal="left"/>
    </xf>
    <xf numFmtId="0" fontId="5" fillId="7" borderId="0" xfId="0" applyFont="1" applyFill="1" applyBorder="1"/>
    <xf numFmtId="0" fontId="47" fillId="6" borderId="0" xfId="0" applyFont="1" applyFill="1"/>
    <xf numFmtId="0" fontId="5" fillId="25" borderId="3" xfId="0" applyFont="1" applyFill="1" applyBorder="1" applyAlignment="1" applyProtection="1">
      <alignment horizontal="center" vertical="center"/>
    </xf>
    <xf numFmtId="0" fontId="0" fillId="25" borderId="3" xfId="0" applyFill="1" applyBorder="1" applyAlignment="1" applyProtection="1">
      <alignment horizontal="center" vertical="center" wrapText="1"/>
    </xf>
    <xf numFmtId="0" fontId="5" fillId="25" borderId="3" xfId="0" applyFont="1" applyFill="1" applyBorder="1" applyAlignment="1" applyProtection="1">
      <alignment horizontal="center" vertical="center" wrapText="1"/>
    </xf>
    <xf numFmtId="0" fontId="6" fillId="25" borderId="3" xfId="0" applyFont="1" applyFill="1" applyBorder="1" applyAlignment="1" applyProtection="1">
      <alignment horizontal="center" vertical="center" wrapText="1"/>
    </xf>
    <xf numFmtId="0" fontId="0" fillId="25" borderId="3" xfId="0" applyFill="1" applyBorder="1"/>
    <xf numFmtId="0" fontId="0" fillId="25" borderId="39" xfId="0" applyFill="1" applyBorder="1" applyAlignment="1" applyProtection="1">
      <alignment horizontal="center"/>
    </xf>
    <xf numFmtId="0" fontId="0" fillId="25" borderId="23" xfId="0" applyFill="1" applyBorder="1" applyProtection="1"/>
    <xf numFmtId="0" fontId="0" fillId="25" borderId="3" xfId="0" applyFill="1" applyBorder="1" applyAlignment="1" applyProtection="1">
      <alignment horizontal="center"/>
    </xf>
    <xf numFmtId="0" fontId="0" fillId="25" borderId="1" xfId="0" applyFill="1" applyBorder="1" applyAlignment="1" applyProtection="1">
      <alignment horizontal="center"/>
    </xf>
    <xf numFmtId="0" fontId="0" fillId="25" borderId="4" xfId="0" applyFill="1" applyBorder="1" applyAlignment="1" applyProtection="1">
      <alignment horizontal="center"/>
    </xf>
    <xf numFmtId="0" fontId="0" fillId="25" borderId="30" xfId="0" applyFill="1" applyBorder="1" applyAlignment="1" applyProtection="1">
      <alignment horizontal="right"/>
    </xf>
    <xf numFmtId="0" fontId="0" fillId="25" borderId="5" xfId="0" applyFill="1" applyBorder="1"/>
    <xf numFmtId="0" fontId="0" fillId="26" borderId="0" xfId="0" applyFill="1"/>
    <xf numFmtId="0" fontId="0" fillId="4" borderId="29" xfId="0" applyFill="1" applyBorder="1"/>
    <xf numFmtId="167" fontId="0" fillId="4" borderId="29" xfId="0" applyNumberFormat="1" applyFill="1" applyBorder="1"/>
    <xf numFmtId="4" fontId="0" fillId="5" borderId="59" xfId="0" applyNumberFormat="1" applyFill="1" applyBorder="1"/>
    <xf numFmtId="0" fontId="0" fillId="4" borderId="60" xfId="0" applyFill="1" applyBorder="1"/>
    <xf numFmtId="0" fontId="0" fillId="5" borderId="3" xfId="0" applyFill="1" applyBorder="1"/>
    <xf numFmtId="3" fontId="0" fillId="4" borderId="29" xfId="0" applyNumberFormat="1" applyFill="1" applyBorder="1"/>
    <xf numFmtId="4" fontId="0" fillId="5" borderId="29" xfId="0" applyNumberFormat="1" applyFill="1" applyBorder="1"/>
    <xf numFmtId="0" fontId="0" fillId="4" borderId="3" xfId="0" applyFill="1" applyBorder="1" applyAlignment="1">
      <alignment horizontal="left"/>
    </xf>
    <xf numFmtId="0" fontId="0" fillId="4" borderId="1" xfId="0" applyFill="1" applyBorder="1" applyAlignment="1"/>
    <xf numFmtId="0" fontId="0" fillId="4" borderId="2" xfId="0" applyFill="1" applyBorder="1" applyAlignment="1"/>
    <xf numFmtId="0" fontId="0" fillId="25" borderId="4" xfId="0" applyFill="1" applyBorder="1" applyAlignment="1"/>
    <xf numFmtId="0" fontId="0" fillId="25" borderId="3" xfId="0" applyFill="1" applyBorder="1" applyAlignment="1"/>
    <xf numFmtId="0" fontId="3" fillId="4" borderId="3" xfId="0" applyFont="1" applyFill="1" applyBorder="1" applyAlignment="1" applyProtection="1">
      <alignment horizontal="center" vertical="center" wrapText="1"/>
    </xf>
    <xf numFmtId="0" fontId="17" fillId="4" borderId="2" xfId="0" applyFont="1" applyFill="1" applyBorder="1" applyAlignment="1" applyProtection="1">
      <alignment horizontal="center" vertical="center"/>
    </xf>
    <xf numFmtId="0" fontId="3" fillId="4" borderId="2" xfId="0" applyFont="1" applyFill="1" applyBorder="1" applyAlignment="1" applyProtection="1">
      <alignment horizontal="center" vertical="center"/>
    </xf>
    <xf numFmtId="0" fontId="3" fillId="4" borderId="3" xfId="0" applyFont="1" applyFill="1" applyBorder="1" applyAlignment="1" applyProtection="1">
      <alignment horizontal="center" vertical="center"/>
    </xf>
    <xf numFmtId="0" fontId="0" fillId="4" borderId="1" xfId="0" applyFill="1" applyBorder="1" applyAlignment="1" applyProtection="1">
      <alignment horizontal="center"/>
    </xf>
    <xf numFmtId="0" fontId="0" fillId="4" borderId="4" xfId="0" applyFill="1" applyBorder="1" applyAlignment="1" applyProtection="1">
      <alignment horizontal="center"/>
    </xf>
    <xf numFmtId="0" fontId="0" fillId="4" borderId="2" xfId="0" applyFill="1" applyBorder="1" applyAlignment="1" applyProtection="1">
      <alignment horizontal="center"/>
    </xf>
    <xf numFmtId="0" fontId="0" fillId="5" borderId="3" xfId="0" applyFill="1" applyBorder="1" applyAlignment="1" applyProtection="1"/>
    <xf numFmtId="0" fontId="0" fillId="7" borderId="0" xfId="0" applyFill="1" applyBorder="1" applyAlignment="1" applyProtection="1">
      <alignment horizontal="center"/>
    </xf>
    <xf numFmtId="0" fontId="0" fillId="4" borderId="38" xfId="0" applyFill="1" applyBorder="1" applyAlignment="1" applyProtection="1">
      <alignment horizontal="center"/>
    </xf>
    <xf numFmtId="0" fontId="0" fillId="4" borderId="1" xfId="0" applyFill="1" applyBorder="1" applyAlignment="1">
      <alignment horizontal="left" vertical="center"/>
    </xf>
    <xf numFmtId="0" fontId="0" fillId="4" borderId="2" xfId="0" applyFill="1" applyBorder="1" applyAlignment="1">
      <alignment horizontal="left" vertical="center"/>
    </xf>
    <xf numFmtId="0" fontId="0" fillId="4" borderId="5" xfId="0" applyFill="1" applyBorder="1" applyAlignment="1">
      <alignment horizontal="left" vertical="center"/>
    </xf>
    <xf numFmtId="0" fontId="0" fillId="4" borderId="6" xfId="0" applyFill="1" applyBorder="1" applyAlignment="1">
      <alignment horizontal="left" vertical="center"/>
    </xf>
    <xf numFmtId="0" fontId="0" fillId="25" borderId="1" xfId="0" applyFill="1" applyBorder="1" applyAlignment="1">
      <alignment horizontal="left"/>
    </xf>
    <xf numFmtId="0" fontId="0" fillId="25" borderId="4" xfId="0" applyFill="1" applyBorder="1" applyAlignment="1">
      <alignment horizontal="left"/>
    </xf>
    <xf numFmtId="0" fontId="0" fillId="25" borderId="2" xfId="0" applyFill="1" applyBorder="1" applyAlignment="1">
      <alignment horizontal="left"/>
    </xf>
    <xf numFmtId="0" fontId="0" fillId="4" borderId="1" xfId="0" applyFill="1" applyBorder="1" applyAlignment="1">
      <alignment horizontal="left"/>
    </xf>
    <xf numFmtId="0" fontId="0" fillId="4" borderId="2" xfId="0" applyFill="1" applyBorder="1" applyAlignment="1">
      <alignment horizontal="left"/>
    </xf>
    <xf numFmtId="0" fontId="1" fillId="0" borderId="0" xfId="0" applyFont="1" applyAlignment="1">
      <alignment vertical="center"/>
    </xf>
    <xf numFmtId="0" fontId="3" fillId="0" borderId="0" xfId="0" applyFont="1"/>
    <xf numFmtId="0" fontId="1" fillId="6" borderId="0" xfId="0" applyFont="1" applyFill="1"/>
    <xf numFmtId="0" fontId="1" fillId="4" borderId="19" xfId="0" applyFont="1" applyFill="1" applyBorder="1" applyAlignment="1" applyProtection="1">
      <alignment horizontal="left" wrapText="1"/>
    </xf>
    <xf numFmtId="3" fontId="9" fillId="8" borderId="0" xfId="0" applyNumberFormat="1" applyFont="1" applyFill="1" applyBorder="1" applyAlignment="1" applyProtection="1">
      <alignment horizontal="center"/>
    </xf>
    <xf numFmtId="0" fontId="0" fillId="25" borderId="1" xfId="0" applyFill="1" applyBorder="1" applyAlignment="1"/>
    <xf numFmtId="0" fontId="0" fillId="4" borderId="4" xfId="0" applyFill="1" applyBorder="1" applyAlignment="1"/>
    <xf numFmtId="0" fontId="0" fillId="5" borderId="1" xfId="0" applyFill="1" applyBorder="1" applyProtection="1"/>
    <xf numFmtId="0" fontId="0" fillId="5" borderId="6" xfId="0" applyFill="1" applyBorder="1" applyAlignment="1" applyProtection="1"/>
    <xf numFmtId="0" fontId="0" fillId="7" borderId="44" xfId="0" applyFill="1" applyBorder="1" applyProtection="1"/>
    <xf numFmtId="0" fontId="0" fillId="3" borderId="3" xfId="0" applyFill="1" applyBorder="1" applyAlignment="1" applyProtection="1">
      <alignment horizontal="center"/>
    </xf>
    <xf numFmtId="0" fontId="0" fillId="3" borderId="3" xfId="0" applyFill="1" applyBorder="1" applyAlignment="1" applyProtection="1">
      <alignment horizontal="center" wrapText="1"/>
    </xf>
    <xf numFmtId="168" fontId="3" fillId="4" borderId="1" xfId="0" applyNumberFormat="1" applyFont="1" applyFill="1" applyBorder="1" applyAlignment="1" applyProtection="1">
      <alignment horizontal="center" vertical="center" wrapText="1"/>
    </xf>
    <xf numFmtId="168" fontId="5" fillId="4" borderId="1" xfId="0" applyNumberFormat="1" applyFont="1" applyFill="1" applyBorder="1" applyAlignment="1" applyProtection="1">
      <alignment horizontal="left" vertical="center" shrinkToFit="1"/>
    </xf>
    <xf numFmtId="0" fontId="17" fillId="0" borderId="2" xfId="0" applyFont="1" applyBorder="1" applyAlignment="1" applyProtection="1">
      <alignment horizontal="center" vertical="center"/>
    </xf>
    <xf numFmtId="0" fontId="17" fillId="0" borderId="3" xfId="0" applyNumberFormat="1" applyFont="1" applyBorder="1" applyAlignment="1" applyProtection="1">
      <alignment horizontal="center" vertical="center"/>
    </xf>
    <xf numFmtId="3" fontId="0" fillId="4" borderId="6" xfId="0" applyNumberFormat="1" applyFill="1" applyBorder="1"/>
    <xf numFmtId="3" fontId="0" fillId="0" borderId="48" xfId="0" applyNumberFormat="1" applyBorder="1" applyProtection="1"/>
    <xf numFmtId="0" fontId="0" fillId="0" borderId="0" xfId="0" applyFill="1"/>
    <xf numFmtId="0" fontId="0" fillId="0" borderId="3" xfId="0" applyFill="1" applyBorder="1"/>
    <xf numFmtId="0" fontId="0" fillId="0" borderId="3" xfId="0" applyFill="1" applyBorder="1" applyAlignment="1">
      <alignment horizontal="right"/>
    </xf>
    <xf numFmtId="0" fontId="0" fillId="0" borderId="1" xfId="0" applyFill="1" applyBorder="1"/>
    <xf numFmtId="0" fontId="3" fillId="0" borderId="0" xfId="0" applyFont="1" applyFill="1" applyBorder="1" applyAlignment="1">
      <alignment horizontal="center"/>
    </xf>
    <xf numFmtId="0" fontId="11" fillId="0" borderId="0" xfId="0" applyFont="1" applyFill="1" applyBorder="1" applyAlignment="1">
      <alignment horizontal="center" wrapText="1"/>
    </xf>
    <xf numFmtId="0" fontId="3" fillId="0" borderId="0" xfId="0" applyFont="1" applyFill="1" applyAlignment="1">
      <alignment horizontal="center"/>
    </xf>
    <xf numFmtId="0" fontId="3" fillId="0" borderId="0" xfId="0" applyFont="1" applyFill="1"/>
    <xf numFmtId="6" fontId="10" fillId="0" borderId="27" xfId="0" applyNumberFormat="1" applyFont="1" applyFill="1" applyBorder="1" applyAlignment="1">
      <alignment horizontal="center" vertical="center" wrapText="1"/>
    </xf>
    <xf numFmtId="3" fontId="10" fillId="0" borderId="11" xfId="0" applyNumberFormat="1" applyFont="1" applyFill="1" applyBorder="1" applyAlignment="1">
      <alignment horizontal="center" vertical="center" wrapText="1"/>
    </xf>
    <xf numFmtId="0" fontId="10" fillId="0" borderId="27" xfId="0" applyFont="1" applyFill="1" applyBorder="1" applyAlignment="1">
      <alignment horizontal="center" vertical="center" wrapText="1"/>
    </xf>
    <xf numFmtId="6" fontId="10" fillId="0" borderId="23" xfId="0" applyNumberFormat="1" applyFont="1" applyFill="1" applyBorder="1" applyAlignment="1">
      <alignment horizontal="center" vertical="center" wrapText="1"/>
    </xf>
    <xf numFmtId="3" fontId="10" fillId="0" borderId="24" xfId="0" applyNumberFormat="1" applyFont="1" applyFill="1" applyBorder="1" applyAlignment="1">
      <alignment horizontal="center" vertical="center" wrapText="1"/>
    </xf>
    <xf numFmtId="0" fontId="10" fillId="0" borderId="23" xfId="0" applyFont="1" applyFill="1" applyBorder="1" applyAlignment="1">
      <alignment horizontal="center" vertical="center" wrapText="1"/>
    </xf>
    <xf numFmtId="3" fontId="0" fillId="0" borderId="3" xfId="0" applyNumberFormat="1" applyFill="1" applyBorder="1"/>
    <xf numFmtId="8" fontId="10" fillId="0" borderId="23" xfId="0" applyNumberFormat="1" applyFont="1" applyFill="1" applyBorder="1" applyAlignment="1">
      <alignment horizontal="center" vertical="center" wrapText="1"/>
    </xf>
    <xf numFmtId="6" fontId="10" fillId="0" borderId="26" xfId="0" applyNumberFormat="1" applyFont="1" applyFill="1" applyBorder="1" applyAlignment="1">
      <alignment horizontal="center" vertical="center" wrapText="1"/>
    </xf>
    <xf numFmtId="3" fontId="10" fillId="0" borderId="16" xfId="0" applyNumberFormat="1" applyFont="1" applyFill="1" applyBorder="1" applyAlignment="1">
      <alignment horizontal="center" vertical="center" wrapText="1"/>
    </xf>
    <xf numFmtId="0" fontId="10" fillId="0" borderId="26" xfId="0" applyFont="1" applyFill="1" applyBorder="1" applyAlignment="1">
      <alignment horizontal="center" vertical="center" wrapText="1"/>
    </xf>
    <xf numFmtId="3" fontId="0" fillId="0" borderId="0" xfId="0" applyNumberFormat="1" applyFill="1"/>
    <xf numFmtId="0" fontId="5" fillId="26" borderId="0" xfId="0" applyFont="1" applyFill="1"/>
    <xf numFmtId="0" fontId="9" fillId="26" borderId="0" xfId="0" applyFont="1" applyFill="1"/>
    <xf numFmtId="0" fontId="3" fillId="26" borderId="0" xfId="0" applyFont="1" applyFill="1"/>
    <xf numFmtId="0" fontId="0" fillId="26" borderId="0" xfId="0" applyFill="1" applyBorder="1"/>
    <xf numFmtId="0" fontId="1" fillId="26" borderId="0" xfId="0" applyFont="1" applyFill="1"/>
    <xf numFmtId="0" fontId="3" fillId="26" borderId="0" xfId="0" applyFont="1" applyFill="1" applyBorder="1" applyAlignment="1">
      <alignment horizontal="center" wrapText="1"/>
    </xf>
    <xf numFmtId="0" fontId="0" fillId="26" borderId="0" xfId="0" applyFill="1" applyBorder="1" applyAlignment="1">
      <alignment horizontal="center"/>
    </xf>
    <xf numFmtId="0" fontId="6" fillId="26" borderId="0" xfId="0" applyFont="1" applyFill="1"/>
    <xf numFmtId="0" fontId="8" fillId="26" borderId="0" xfId="0" applyFont="1" applyFill="1"/>
    <xf numFmtId="0" fontId="47" fillId="26" borderId="0" xfId="0" applyFont="1" applyFill="1"/>
    <xf numFmtId="0" fontId="3" fillId="28" borderId="3" xfId="0" applyFont="1" applyFill="1" applyBorder="1" applyAlignment="1">
      <alignment horizontal="center" wrapText="1"/>
    </xf>
    <xf numFmtId="0" fontId="1" fillId="29" borderId="3" xfId="0" applyFont="1" applyFill="1" applyBorder="1"/>
    <xf numFmtId="0" fontId="5" fillId="29" borderId="3" xfId="0" applyFont="1" applyFill="1" applyBorder="1"/>
    <xf numFmtId="0" fontId="5" fillId="29" borderId="3" xfId="0" applyFont="1" applyFill="1" applyBorder="1" applyAlignment="1">
      <alignment horizontal="center" vertical="center"/>
    </xf>
    <xf numFmtId="0" fontId="5" fillId="29" borderId="3" xfId="0" applyFont="1" applyFill="1" applyBorder="1" applyAlignment="1">
      <alignment horizontal="center" wrapText="1"/>
    </xf>
    <xf numFmtId="0" fontId="0" fillId="29" borderId="3" xfId="0" applyFill="1" applyBorder="1"/>
    <xf numFmtId="0" fontId="5" fillId="29" borderId="3" xfId="0" applyFont="1" applyFill="1" applyBorder="1" applyAlignment="1">
      <alignment horizontal="left" vertical="center"/>
    </xf>
    <xf numFmtId="0" fontId="0" fillId="29" borderId="3" xfId="0" applyFill="1" applyBorder="1" applyAlignment="1">
      <alignment horizontal="center"/>
    </xf>
    <xf numFmtId="0" fontId="47" fillId="29" borderId="3" xfId="0" applyFont="1" applyFill="1" applyBorder="1" applyAlignment="1">
      <alignment wrapText="1"/>
    </xf>
    <xf numFmtId="0" fontId="5" fillId="28" borderId="2" xfId="0" applyFont="1" applyFill="1" applyBorder="1" applyAlignment="1"/>
    <xf numFmtId="0" fontId="0" fillId="31" borderId="3" xfId="0" applyFill="1" applyBorder="1" applyAlignment="1" applyProtection="1">
      <alignment horizontal="center"/>
      <protection locked="0"/>
    </xf>
    <xf numFmtId="3" fontId="5" fillId="31" borderId="3" xfId="0" applyNumberFormat="1" applyFont="1" applyFill="1" applyBorder="1"/>
    <xf numFmtId="167" fontId="0" fillId="30" borderId="3" xfId="0" applyNumberFormat="1" applyFill="1" applyBorder="1" applyAlignment="1">
      <alignment horizontal="center"/>
    </xf>
    <xf numFmtId="3" fontId="3" fillId="30" borderId="3" xfId="0" applyNumberFormat="1" applyFont="1" applyFill="1" applyBorder="1"/>
    <xf numFmtId="3" fontId="0" fillId="30" borderId="3" xfId="0" applyNumberFormat="1" applyFill="1" applyBorder="1"/>
    <xf numFmtId="3" fontId="0" fillId="30" borderId="3" xfId="0" applyNumberFormat="1" applyFill="1" applyBorder="1" applyAlignment="1">
      <alignment horizontal="center"/>
    </xf>
    <xf numFmtId="3" fontId="0" fillId="30" borderId="3" xfId="0" applyNumberFormat="1" applyFill="1" applyBorder="1" applyAlignment="1" applyProtection="1">
      <alignment horizontal="center"/>
      <protection locked="0"/>
    </xf>
    <xf numFmtId="0" fontId="17" fillId="0" borderId="0" xfId="0" applyFont="1" applyFill="1" applyAlignment="1" applyProtection="1">
      <alignment horizontal="center" vertical="center"/>
    </xf>
    <xf numFmtId="0" fontId="19" fillId="0" borderId="0" xfId="0" applyFont="1" applyFill="1" applyAlignment="1" applyProtection="1">
      <alignment horizontal="center" vertical="center" wrapText="1"/>
    </xf>
    <xf numFmtId="0" fontId="43" fillId="0" borderId="0" xfId="0" applyFont="1" applyFill="1" applyAlignment="1" applyProtection="1">
      <alignment horizontal="center" vertical="center"/>
    </xf>
    <xf numFmtId="168" fontId="18" fillId="0" borderId="0" xfId="0" applyNumberFormat="1" applyFont="1" applyFill="1" applyAlignment="1" applyProtection="1">
      <alignment horizontal="center" vertical="center"/>
    </xf>
    <xf numFmtId="0" fontId="17" fillId="26" borderId="0" xfId="0" applyFont="1" applyFill="1" applyAlignment="1" applyProtection="1">
      <alignment horizontal="center" vertical="center"/>
    </xf>
    <xf numFmtId="169" fontId="17" fillId="26" borderId="0" xfId="0" applyNumberFormat="1" applyFont="1" applyFill="1" applyAlignment="1" applyProtection="1">
      <alignment horizontal="center" vertical="center"/>
    </xf>
    <xf numFmtId="168" fontId="18" fillId="26" borderId="0" xfId="0" applyNumberFormat="1" applyFont="1" applyFill="1" applyAlignment="1" applyProtection="1">
      <alignment horizontal="center" vertical="center"/>
    </xf>
    <xf numFmtId="0" fontId="43" fillId="26" borderId="0" xfId="0" applyFont="1" applyFill="1" applyAlignment="1" applyProtection="1">
      <alignment horizontal="center" vertical="center"/>
    </xf>
    <xf numFmtId="0" fontId="18" fillId="26" borderId="0" xfId="0" applyNumberFormat="1" applyFont="1" applyFill="1" applyBorder="1" applyAlignment="1" applyProtection="1">
      <alignment horizontal="center" vertical="center"/>
    </xf>
    <xf numFmtId="0" fontId="19" fillId="26" borderId="0" xfId="0" applyFont="1" applyFill="1" applyAlignment="1" applyProtection="1">
      <alignment horizontal="center" vertical="center" wrapText="1"/>
    </xf>
    <xf numFmtId="0" fontId="44" fillId="26" borderId="0" xfId="0" applyFont="1" applyFill="1" applyAlignment="1" applyProtection="1">
      <alignment horizontal="center" vertical="center" wrapText="1"/>
    </xf>
    <xf numFmtId="0" fontId="21" fillId="26" borderId="0" xfId="0" applyFont="1" applyFill="1" applyBorder="1" applyAlignment="1" applyProtection="1">
      <alignment horizontal="center" vertical="center"/>
    </xf>
    <xf numFmtId="168" fontId="45" fillId="26" borderId="0" xfId="0" applyNumberFormat="1" applyFont="1" applyFill="1" applyBorder="1" applyAlignment="1" applyProtection="1">
      <alignment horizontal="center" vertical="center"/>
    </xf>
    <xf numFmtId="168" fontId="3" fillId="26" borderId="0" xfId="0" applyNumberFormat="1" applyFont="1" applyFill="1" applyBorder="1" applyAlignment="1" applyProtection="1">
      <alignment horizontal="center" vertical="center" wrapText="1"/>
    </xf>
    <xf numFmtId="168" fontId="5" fillId="26" borderId="0" xfId="0" applyNumberFormat="1" applyFont="1" applyFill="1" applyBorder="1" applyAlignment="1" applyProtection="1">
      <alignment horizontal="left" vertical="center" shrinkToFit="1"/>
    </xf>
    <xf numFmtId="0" fontId="21" fillId="26" borderId="0" xfId="0" applyNumberFormat="1" applyFont="1" applyFill="1" applyBorder="1" applyAlignment="1" applyProtection="1">
      <alignment horizontal="center" vertical="center"/>
    </xf>
    <xf numFmtId="0" fontId="45" fillId="26" borderId="0" xfId="0" applyNumberFormat="1" applyFont="1" applyFill="1" applyBorder="1" applyAlignment="1" applyProtection="1">
      <alignment horizontal="center" vertical="center"/>
    </xf>
    <xf numFmtId="0" fontId="3" fillId="26" borderId="0" xfId="0" applyNumberFormat="1" applyFont="1" applyFill="1" applyBorder="1" applyAlignment="1" applyProtection="1">
      <alignment horizontal="center" vertical="center" wrapText="1"/>
    </xf>
    <xf numFmtId="0" fontId="5" fillId="26" borderId="0" xfId="0" applyNumberFormat="1" applyFont="1" applyFill="1" applyBorder="1" applyAlignment="1" applyProtection="1">
      <alignment horizontal="left" vertical="center" shrinkToFit="1"/>
    </xf>
    <xf numFmtId="0" fontId="0" fillId="27" borderId="0" xfId="0" applyFill="1" applyProtection="1"/>
    <xf numFmtId="0" fontId="0" fillId="27" borderId="0" xfId="0" applyFill="1"/>
    <xf numFmtId="0" fontId="5" fillId="27" borderId="0" xfId="0" applyFont="1" applyFill="1"/>
    <xf numFmtId="3" fontId="0" fillId="31" borderId="3" xfId="0" applyNumberFormat="1" applyFill="1" applyBorder="1" applyAlignment="1" applyProtection="1">
      <alignment horizontal="center"/>
      <protection locked="0"/>
    </xf>
    <xf numFmtId="0" fontId="0" fillId="33" borderId="0" xfId="0" applyFill="1"/>
    <xf numFmtId="0" fontId="0" fillId="33" borderId="0" xfId="0" applyFill="1" applyAlignment="1">
      <alignment horizontal="center"/>
    </xf>
    <xf numFmtId="2" fontId="0" fillId="30" borderId="3" xfId="0" applyNumberFormat="1" applyFill="1" applyBorder="1" applyAlignment="1">
      <alignment horizontal="center"/>
    </xf>
    <xf numFmtId="0" fontId="4" fillId="26" borderId="0" xfId="34" applyFill="1" applyAlignment="1" applyProtection="1"/>
    <xf numFmtId="0" fontId="3" fillId="28" borderId="1" xfId="0" applyFont="1" applyFill="1" applyBorder="1" applyAlignment="1"/>
    <xf numFmtId="0" fontId="0" fillId="34" borderId="3" xfId="0" applyFill="1" applyBorder="1" applyAlignment="1" applyProtection="1">
      <alignment horizontal="center"/>
      <protection locked="0"/>
    </xf>
    <xf numFmtId="0" fontId="0" fillId="31" borderId="64" xfId="0" applyFill="1" applyBorder="1" applyAlignment="1" applyProtection="1">
      <alignment horizontal="center"/>
      <protection locked="0"/>
    </xf>
    <xf numFmtId="0" fontId="1" fillId="27" borderId="0" xfId="45" applyFill="1"/>
    <xf numFmtId="0" fontId="1" fillId="33" borderId="0" xfId="45" applyFill="1"/>
    <xf numFmtId="0" fontId="1" fillId="0" borderId="0" xfId="45" applyFill="1"/>
    <xf numFmtId="0" fontId="50" fillId="27" borderId="0" xfId="45" applyFont="1" applyFill="1" applyAlignment="1">
      <alignment vertical="center"/>
    </xf>
    <xf numFmtId="0" fontId="1" fillId="35" borderId="79" xfId="45" applyFont="1" applyFill="1" applyBorder="1" applyAlignment="1">
      <alignment horizontal="center"/>
    </xf>
    <xf numFmtId="0" fontId="1" fillId="35" borderId="38" xfId="45" applyFont="1" applyFill="1" applyBorder="1" applyAlignment="1"/>
    <xf numFmtId="0" fontId="50" fillId="35" borderId="38" xfId="45" applyFont="1" applyFill="1" applyBorder="1" applyAlignment="1">
      <alignment vertical="center"/>
    </xf>
    <xf numFmtId="0" fontId="50" fillId="35" borderId="80" xfId="45" applyFont="1" applyFill="1" applyBorder="1" applyAlignment="1">
      <alignment vertical="center"/>
    </xf>
    <xf numFmtId="0" fontId="1" fillId="35" borderId="63" xfId="45" applyFont="1" applyFill="1" applyBorder="1" applyAlignment="1">
      <alignment horizontal="center"/>
    </xf>
    <xf numFmtId="0" fontId="1" fillId="35" borderId="69" xfId="45" applyFont="1" applyFill="1" applyBorder="1" applyAlignment="1"/>
    <xf numFmtId="0" fontId="50" fillId="35" borderId="69" xfId="45" applyFont="1" applyFill="1" applyBorder="1" applyAlignment="1">
      <alignment vertical="center"/>
    </xf>
    <xf numFmtId="0" fontId="50" fillId="35" borderId="70" xfId="45" applyFont="1" applyFill="1" applyBorder="1" applyAlignment="1">
      <alignment vertical="center"/>
    </xf>
    <xf numFmtId="0" fontId="1" fillId="35" borderId="69" xfId="45" applyFill="1" applyBorder="1" applyAlignment="1"/>
    <xf numFmtId="0" fontId="1" fillId="35" borderId="65" xfId="45" applyFont="1" applyFill="1" applyBorder="1" applyAlignment="1">
      <alignment horizontal="center"/>
    </xf>
    <xf numFmtId="0" fontId="1" fillId="35" borderId="72" xfId="45" applyFill="1" applyBorder="1" applyAlignment="1"/>
    <xf numFmtId="0" fontId="50" fillId="35" borderId="72" xfId="45" applyFont="1" applyFill="1" applyBorder="1" applyAlignment="1">
      <alignment vertical="center"/>
    </xf>
    <xf numFmtId="0" fontId="50" fillId="35" borderId="73" xfId="45" applyFont="1" applyFill="1" applyBorder="1" applyAlignment="1">
      <alignment vertical="center"/>
    </xf>
    <xf numFmtId="0" fontId="3" fillId="28" borderId="82" xfId="45" applyFont="1" applyFill="1" applyBorder="1" applyAlignment="1">
      <alignment horizontal="center" wrapText="1"/>
    </xf>
    <xf numFmtId="0" fontId="3" fillId="28" borderId="83" xfId="45" applyFont="1" applyFill="1" applyBorder="1" applyAlignment="1">
      <alignment horizontal="center"/>
    </xf>
    <xf numFmtId="0" fontId="3" fillId="28" borderId="84" xfId="45" applyFont="1" applyFill="1" applyBorder="1" applyAlignment="1">
      <alignment horizontal="center"/>
    </xf>
    <xf numFmtId="0" fontId="3" fillId="28" borderId="85" xfId="45" applyFont="1" applyFill="1" applyBorder="1" applyAlignment="1">
      <alignment horizontal="center"/>
    </xf>
    <xf numFmtId="0" fontId="1" fillId="35" borderId="81" xfId="45" applyFont="1" applyFill="1" applyBorder="1" applyAlignment="1">
      <alignment horizontal="center"/>
    </xf>
    <xf numFmtId="0" fontId="1" fillId="35" borderId="6" xfId="45" applyFill="1" applyBorder="1" applyAlignment="1">
      <alignment horizontal="center"/>
    </xf>
    <xf numFmtId="0" fontId="1" fillId="35" borderId="75" xfId="45" applyFill="1" applyBorder="1" applyAlignment="1">
      <alignment horizontal="center"/>
    </xf>
    <xf numFmtId="0" fontId="1" fillId="35" borderId="64" xfId="45" applyFill="1" applyBorder="1" applyAlignment="1">
      <alignment horizontal="center"/>
    </xf>
    <xf numFmtId="0" fontId="1" fillId="35" borderId="74" xfId="45" applyFill="1" applyBorder="1" applyAlignment="1">
      <alignment horizontal="center"/>
    </xf>
    <xf numFmtId="0" fontId="1" fillId="35" borderId="66" xfId="45" applyFill="1" applyBorder="1" applyAlignment="1">
      <alignment horizontal="center"/>
    </xf>
    <xf numFmtId="0" fontId="1" fillId="35" borderId="67" xfId="45" applyFill="1" applyBorder="1" applyAlignment="1">
      <alignment horizontal="center"/>
    </xf>
    <xf numFmtId="0" fontId="1" fillId="35" borderId="68" xfId="45" applyFont="1" applyFill="1" applyBorder="1"/>
    <xf numFmtId="0" fontId="1" fillId="35" borderId="69" xfId="45" applyFill="1" applyBorder="1"/>
    <xf numFmtId="0" fontId="1" fillId="35" borderId="70" xfId="45" applyFill="1" applyBorder="1"/>
    <xf numFmtId="0" fontId="1" fillId="35" borderId="71" xfId="45" applyFont="1" applyFill="1" applyBorder="1"/>
    <xf numFmtId="0" fontId="1" fillId="35" borderId="72" xfId="45" applyFill="1" applyBorder="1"/>
    <xf numFmtId="0" fontId="1" fillId="35" borderId="73" xfId="45" applyFill="1" applyBorder="1"/>
    <xf numFmtId="0" fontId="1" fillId="0" borderId="0" xfId="45"/>
    <xf numFmtId="0" fontId="0" fillId="5" borderId="3" xfId="0" applyFill="1" applyBorder="1" applyAlignment="1" applyProtection="1">
      <alignment horizontal="right"/>
    </xf>
    <xf numFmtId="0" fontId="1" fillId="7" borderId="0" xfId="0" applyFont="1" applyFill="1" applyProtection="1"/>
    <xf numFmtId="0" fontId="51" fillId="0" borderId="0" xfId="0" applyFont="1"/>
    <xf numFmtId="0" fontId="0" fillId="0" borderId="47" xfId="0" applyBorder="1"/>
    <xf numFmtId="0" fontId="0" fillId="0" borderId="39" xfId="0" applyBorder="1"/>
    <xf numFmtId="0" fontId="0" fillId="0" borderId="48" xfId="0" applyBorder="1"/>
    <xf numFmtId="0" fontId="0" fillId="0" borderId="0" xfId="0" applyBorder="1"/>
    <xf numFmtId="0" fontId="0" fillId="0" borderId="42" xfId="0" applyBorder="1"/>
    <xf numFmtId="0" fontId="0" fillId="0" borderId="41" xfId="0" applyBorder="1"/>
    <xf numFmtId="0" fontId="0" fillId="0" borderId="43" xfId="0" applyBorder="1"/>
    <xf numFmtId="0" fontId="0" fillId="0" borderId="44" xfId="0" applyBorder="1"/>
    <xf numFmtId="0" fontId="0" fillId="0" borderId="45" xfId="0" applyBorder="1"/>
    <xf numFmtId="0" fontId="53" fillId="4" borderId="1" xfId="0" applyFont="1" applyFill="1" applyBorder="1" applyAlignment="1"/>
    <xf numFmtId="0" fontId="53" fillId="5" borderId="3" xfId="0" applyFont="1" applyFill="1" applyBorder="1" applyAlignment="1">
      <alignment horizontal="center"/>
    </xf>
    <xf numFmtId="0" fontId="53" fillId="4" borderId="3" xfId="0" applyFont="1" applyFill="1" applyBorder="1" applyAlignment="1">
      <alignment horizontal="left"/>
    </xf>
    <xf numFmtId="0" fontId="53" fillId="4" borderId="3" xfId="0" applyFont="1" applyFill="1" applyBorder="1" applyAlignment="1">
      <alignment horizontal="left" vertical="center"/>
    </xf>
    <xf numFmtId="0" fontId="0" fillId="0" borderId="64" xfId="0" applyBorder="1"/>
    <xf numFmtId="0" fontId="0" fillId="0" borderId="23" xfId="0" applyBorder="1"/>
    <xf numFmtId="0" fontId="0" fillId="0" borderId="64" xfId="0" applyFill="1" applyBorder="1"/>
    <xf numFmtId="3" fontId="0" fillId="7" borderId="0" xfId="0" applyNumberFormat="1" applyFill="1" applyProtection="1"/>
    <xf numFmtId="3" fontId="0" fillId="0" borderId="0" xfId="0" applyNumberFormat="1"/>
    <xf numFmtId="1" fontId="0" fillId="0" borderId="0" xfId="0" applyNumberFormat="1"/>
    <xf numFmtId="0" fontId="56" fillId="0" borderId="0" xfId="0" applyFont="1"/>
    <xf numFmtId="0" fontId="56" fillId="0" borderId="0" xfId="0" applyFont="1" applyFill="1"/>
    <xf numFmtId="0" fontId="56" fillId="0" borderId="0" xfId="0" applyFont="1" applyFill="1" applyAlignment="1">
      <alignment horizontal="center"/>
    </xf>
    <xf numFmtId="0" fontId="1" fillId="0" borderId="0" xfId="0" applyFont="1"/>
    <xf numFmtId="0" fontId="56" fillId="0" borderId="86" xfId="0" applyFont="1" applyFill="1" applyBorder="1" applyAlignment="1">
      <alignment horizontal="center"/>
    </xf>
    <xf numFmtId="0" fontId="56" fillId="0" borderId="86" xfId="0" applyFont="1" applyBorder="1"/>
    <xf numFmtId="3" fontId="56" fillId="0" borderId="86" xfId="0" applyNumberFormat="1" applyFont="1" applyFill="1" applyBorder="1" applyAlignment="1">
      <alignment horizontal="center"/>
    </xf>
    <xf numFmtId="167" fontId="56" fillId="0" borderId="86" xfId="0" applyNumberFormat="1" applyFont="1" applyFill="1" applyBorder="1" applyAlignment="1">
      <alignment horizontal="center"/>
    </xf>
    <xf numFmtId="3" fontId="56" fillId="0" borderId="86" xfId="0" applyNumberFormat="1" applyFont="1" applyBorder="1" applyAlignment="1">
      <alignment horizontal="center"/>
    </xf>
    <xf numFmtId="0" fontId="56" fillId="0" borderId="86" xfId="0" applyFont="1" applyFill="1" applyBorder="1"/>
    <xf numFmtId="165" fontId="56" fillId="0" borderId="86" xfId="0" applyNumberFormat="1" applyFont="1" applyFill="1" applyBorder="1" applyAlignment="1">
      <alignment horizontal="center"/>
    </xf>
    <xf numFmtId="0" fontId="0" fillId="0" borderId="86" xfId="0" applyBorder="1"/>
    <xf numFmtId="0" fontId="59" fillId="0" borderId="0" xfId="0" applyFont="1" applyBorder="1" applyAlignment="1"/>
    <xf numFmtId="0" fontId="51" fillId="36" borderId="46" xfId="0" applyFont="1" applyFill="1" applyBorder="1"/>
    <xf numFmtId="0" fontId="0" fillId="36" borderId="7" xfId="0" applyFill="1" applyBorder="1"/>
    <xf numFmtId="0" fontId="0" fillId="36" borderId="32" xfId="0" applyFill="1" applyBorder="1"/>
    <xf numFmtId="0" fontId="51" fillId="36" borderId="36" xfId="0" applyFont="1" applyFill="1" applyBorder="1"/>
    <xf numFmtId="0" fontId="0" fillId="36" borderId="0" xfId="0" applyFill="1" applyBorder="1"/>
    <xf numFmtId="0" fontId="0" fillId="36" borderId="33" xfId="0" applyFill="1" applyBorder="1"/>
    <xf numFmtId="0" fontId="51" fillId="36" borderId="20" xfId="0" applyFont="1" applyFill="1" applyBorder="1"/>
    <xf numFmtId="0" fontId="0" fillId="36" borderId="34" xfId="0" applyFill="1" applyBorder="1"/>
    <xf numFmtId="0" fontId="0" fillId="36" borderId="35" xfId="0" applyFill="1" applyBorder="1"/>
    <xf numFmtId="0" fontId="3" fillId="37" borderId="46" xfId="0" applyFont="1" applyFill="1" applyBorder="1" applyProtection="1"/>
    <xf numFmtId="0" fontId="0" fillId="37" borderId="7" xfId="0" applyFill="1" applyBorder="1" applyProtection="1"/>
    <xf numFmtId="0" fontId="0" fillId="37" borderId="0" xfId="0" applyFill="1" applyBorder="1" applyProtection="1"/>
    <xf numFmtId="0" fontId="5" fillId="37" borderId="36" xfId="0" applyFont="1" applyFill="1" applyBorder="1" applyProtection="1"/>
    <xf numFmtId="3" fontId="0" fillId="37" borderId="0" xfId="0" applyNumberFormat="1" applyFill="1" applyBorder="1" applyProtection="1"/>
    <xf numFmtId="0" fontId="5" fillId="37" borderId="0" xfId="0" applyFont="1" applyFill="1" applyBorder="1" applyProtection="1"/>
    <xf numFmtId="0" fontId="0" fillId="37" borderId="0" xfId="0" applyFill="1" applyBorder="1" applyAlignment="1" applyProtection="1">
      <alignment horizontal="center"/>
    </xf>
    <xf numFmtId="0" fontId="0" fillId="37" borderId="20" xfId="0" applyFill="1" applyBorder="1" applyProtection="1"/>
    <xf numFmtId="0" fontId="0" fillId="37" borderId="34" xfId="0" applyFill="1" applyBorder="1" applyProtection="1"/>
    <xf numFmtId="3" fontId="0" fillId="37" borderId="34" xfId="0" applyNumberFormat="1" applyFill="1" applyBorder="1" applyProtection="1"/>
    <xf numFmtId="0" fontId="0" fillId="0" borderId="0" xfId="0" quotePrefix="1"/>
    <xf numFmtId="165" fontId="0" fillId="7" borderId="0" xfId="0" applyNumberFormat="1" applyFill="1" applyProtection="1"/>
    <xf numFmtId="1" fontId="0" fillId="0" borderId="0" xfId="0" applyNumberFormat="1" applyBorder="1" applyAlignment="1">
      <alignment horizontal="center"/>
    </xf>
    <xf numFmtId="0" fontId="1" fillId="4" borderId="3" xfId="0" applyFont="1" applyFill="1" applyBorder="1" applyAlignment="1" applyProtection="1">
      <alignment wrapText="1"/>
    </xf>
    <xf numFmtId="4" fontId="0" fillId="7" borderId="0" xfId="0" applyNumberFormat="1" applyFill="1" applyProtection="1"/>
    <xf numFmtId="171" fontId="0" fillId="7" borderId="0" xfId="0" applyNumberFormat="1" applyFill="1" applyProtection="1"/>
    <xf numFmtId="0" fontId="1" fillId="0" borderId="86" xfId="0" applyFont="1" applyBorder="1" applyAlignment="1">
      <alignment horizontal="center"/>
    </xf>
    <xf numFmtId="0" fontId="0" fillId="0" borderId="86" xfId="0" applyBorder="1" applyAlignment="1">
      <alignment horizontal="center"/>
    </xf>
    <xf numFmtId="0" fontId="0" fillId="0" borderId="23" xfId="0" applyBorder="1" applyAlignment="1">
      <alignment wrapText="1"/>
    </xf>
    <xf numFmtId="0" fontId="0" fillId="0" borderId="87" xfId="0" applyBorder="1" applyAlignment="1">
      <alignment horizontal="center"/>
    </xf>
    <xf numFmtId="0" fontId="1" fillId="0" borderId="88" xfId="0" applyFont="1" applyBorder="1" applyAlignment="1">
      <alignment horizontal="center" wrapText="1"/>
    </xf>
    <xf numFmtId="0" fontId="0" fillId="0" borderId="88" xfId="0" applyBorder="1" applyAlignment="1">
      <alignment horizontal="center" wrapText="1"/>
    </xf>
    <xf numFmtId="0" fontId="0" fillId="0" borderId="89" xfId="0" applyBorder="1" applyAlignment="1">
      <alignment horizontal="center" wrapText="1"/>
    </xf>
    <xf numFmtId="0" fontId="52" fillId="0" borderId="90" xfId="0" applyFont="1" applyBorder="1"/>
    <xf numFmtId="0" fontId="0" fillId="0" borderId="91" xfId="0" applyBorder="1"/>
    <xf numFmtId="0" fontId="0" fillId="0" borderId="92" xfId="0" applyBorder="1"/>
    <xf numFmtId="0" fontId="0" fillId="0" borderId="6" xfId="0" applyBorder="1"/>
    <xf numFmtId="0" fontId="1" fillId="0" borderId="6" xfId="0" applyFont="1" applyBorder="1" applyAlignment="1">
      <alignment horizontal="center" wrapText="1"/>
    </xf>
    <xf numFmtId="0" fontId="0" fillId="0" borderId="18" xfId="0" applyBorder="1"/>
    <xf numFmtId="172" fontId="0" fillId="0" borderId="18" xfId="0" applyNumberFormat="1" applyBorder="1" applyAlignment="1">
      <alignment horizontal="center"/>
    </xf>
    <xf numFmtId="172" fontId="0" fillId="0" borderId="86" xfId="0" applyNumberFormat="1" applyBorder="1" applyAlignment="1">
      <alignment horizontal="center"/>
    </xf>
    <xf numFmtId="172" fontId="0" fillId="0" borderId="24" xfId="0" applyNumberFormat="1" applyBorder="1" applyAlignment="1">
      <alignment horizontal="center"/>
    </xf>
    <xf numFmtId="172" fontId="0" fillId="0" borderId="27" xfId="0" applyNumberFormat="1" applyBorder="1" applyAlignment="1">
      <alignment horizontal="center"/>
    </xf>
    <xf numFmtId="172" fontId="0" fillId="0" borderId="9" xfId="0" applyNumberFormat="1" applyBorder="1" applyAlignment="1">
      <alignment horizontal="center"/>
    </xf>
    <xf numFmtId="172" fontId="0" fillId="0" borderId="11" xfId="0" applyNumberFormat="1" applyBorder="1" applyAlignment="1">
      <alignment horizontal="center"/>
    </xf>
    <xf numFmtId="172" fontId="0" fillId="0" borderId="13" xfId="0" applyNumberFormat="1" applyBorder="1" applyAlignment="1">
      <alignment horizontal="center"/>
    </xf>
    <xf numFmtId="172" fontId="0" fillId="0" borderId="14" xfId="0" applyNumberFormat="1" applyBorder="1" applyAlignment="1">
      <alignment horizontal="center"/>
    </xf>
    <xf numFmtId="172" fontId="0" fillId="0" borderId="16" xfId="0" applyNumberFormat="1" applyBorder="1" applyAlignment="1">
      <alignment horizontal="center"/>
    </xf>
    <xf numFmtId="172" fontId="0" fillId="0" borderId="64" xfId="0" applyNumberFormat="1" applyBorder="1" applyAlignment="1">
      <alignment horizontal="center"/>
    </xf>
    <xf numFmtId="4" fontId="0" fillId="0" borderId="64" xfId="0" applyNumberFormat="1" applyBorder="1" applyAlignment="1">
      <alignment horizontal="center"/>
    </xf>
    <xf numFmtId="3" fontId="56" fillId="0" borderId="86" xfId="0" applyNumberFormat="1" applyFont="1" applyFill="1" applyBorder="1"/>
    <xf numFmtId="3" fontId="56" fillId="0" borderId="86" xfId="0" applyNumberFormat="1" applyFont="1" applyFill="1" applyBorder="1" applyAlignment="1">
      <alignment horizontal="right"/>
    </xf>
    <xf numFmtId="0" fontId="56" fillId="0" borderId="86" xfId="0" applyFont="1" applyFill="1" applyBorder="1" applyAlignment="1">
      <alignment horizontal="right"/>
    </xf>
    <xf numFmtId="0" fontId="60" fillId="4" borderId="15" xfId="34" applyFont="1" applyFill="1" applyBorder="1" applyAlignment="1" applyProtection="1"/>
    <xf numFmtId="0" fontId="60" fillId="4" borderId="20" xfId="34" applyFont="1" applyFill="1" applyBorder="1" applyAlignment="1" applyProtection="1"/>
    <xf numFmtId="0" fontId="1" fillId="4" borderId="1" xfId="0" applyFont="1" applyFill="1" applyBorder="1"/>
    <xf numFmtId="0" fontId="1" fillId="4" borderId="15" xfId="0" applyFont="1" applyFill="1" applyBorder="1"/>
    <xf numFmtId="0" fontId="1" fillId="4" borderId="10" xfId="0" applyFont="1" applyFill="1" applyBorder="1"/>
    <xf numFmtId="0" fontId="1" fillId="4" borderId="4" xfId="0" applyFont="1" applyFill="1" applyBorder="1"/>
    <xf numFmtId="0" fontId="60" fillId="4" borderId="10" xfId="34" applyFont="1" applyFill="1" applyBorder="1" applyAlignment="1" applyProtection="1"/>
    <xf numFmtId="0" fontId="1" fillId="4" borderId="3" xfId="0" applyFont="1" applyFill="1" applyBorder="1"/>
    <xf numFmtId="0" fontId="1" fillId="4" borderId="58" xfId="0" applyFont="1" applyFill="1" applyBorder="1"/>
    <xf numFmtId="0" fontId="1" fillId="4" borderId="6" xfId="0" applyFont="1" applyFill="1" applyBorder="1"/>
    <xf numFmtId="0" fontId="1" fillId="4" borderId="20" xfId="0" applyFont="1" applyFill="1" applyBorder="1"/>
    <xf numFmtId="0" fontId="51" fillId="0" borderId="0" xfId="0" applyFont="1" applyAlignment="1"/>
    <xf numFmtId="0" fontId="51" fillId="0" borderId="0" xfId="0" applyFont="1" applyAlignment="1">
      <alignment horizontal="center"/>
    </xf>
    <xf numFmtId="17" fontId="51" fillId="0" borderId="0" xfId="0" applyNumberFormat="1" applyFont="1" applyAlignment="1">
      <alignment horizontal="center"/>
    </xf>
    <xf numFmtId="0" fontId="62" fillId="0" borderId="0" xfId="0" applyFont="1" applyAlignment="1">
      <alignment horizontal="center"/>
    </xf>
    <xf numFmtId="0" fontId="0" fillId="38" borderId="12" xfId="0" applyFill="1" applyBorder="1"/>
    <xf numFmtId="0" fontId="0" fillId="4" borderId="3" xfId="0" applyFont="1" applyFill="1" applyBorder="1"/>
    <xf numFmtId="0" fontId="4" fillId="4" borderId="1" xfId="34" applyFill="1" applyBorder="1" applyAlignment="1" applyProtection="1"/>
    <xf numFmtId="0" fontId="4" fillId="0" borderId="0" xfId="34" applyAlignment="1" applyProtection="1"/>
    <xf numFmtId="0" fontId="4" fillId="4" borderId="15" xfId="34" applyFill="1" applyBorder="1" applyAlignment="1" applyProtection="1"/>
    <xf numFmtId="0" fontId="0" fillId="29" borderId="3" xfId="0" applyFill="1" applyBorder="1" applyAlignment="1">
      <alignment horizontal="left"/>
    </xf>
    <xf numFmtId="0" fontId="3" fillId="28" borderId="3" xfId="0" applyFont="1" applyFill="1" applyBorder="1" applyAlignment="1">
      <alignment horizontal="center"/>
    </xf>
    <xf numFmtId="0" fontId="1" fillId="29" borderId="3" xfId="0" applyFont="1" applyFill="1" applyBorder="1" applyAlignment="1">
      <alignment horizontal="left"/>
    </xf>
    <xf numFmtId="0" fontId="3" fillId="28" borderId="1" xfId="0" applyFont="1" applyFill="1" applyBorder="1" applyAlignment="1">
      <alignment horizontal="center"/>
    </xf>
    <xf numFmtId="0" fontId="0" fillId="28" borderId="2" xfId="0" applyFill="1" applyBorder="1" applyAlignment="1">
      <alignment horizontal="center"/>
    </xf>
    <xf numFmtId="2" fontId="0" fillId="26" borderId="7" xfId="0" applyNumberFormat="1" applyFill="1" applyBorder="1" applyAlignment="1">
      <alignment horizontal="center"/>
    </xf>
    <xf numFmtId="0" fontId="0" fillId="29" borderId="5" xfId="0" applyFill="1" applyBorder="1" applyAlignment="1">
      <alignment horizontal="left" vertical="center" wrapText="1"/>
    </xf>
    <xf numFmtId="0" fontId="0" fillId="29" borderId="6" xfId="0" applyFill="1" applyBorder="1" applyAlignment="1">
      <alignment horizontal="left" vertical="center" wrapText="1"/>
    </xf>
    <xf numFmtId="0" fontId="3" fillId="28" borderId="4" xfId="0" applyFont="1" applyFill="1" applyBorder="1" applyAlignment="1">
      <alignment horizontal="center"/>
    </xf>
    <xf numFmtId="0" fontId="3" fillId="28" borderId="2" xfId="0" applyFont="1" applyFill="1" applyBorder="1" applyAlignment="1">
      <alignment horizontal="center"/>
    </xf>
    <xf numFmtId="0" fontId="5" fillId="29" borderId="1" xfId="0" applyFont="1" applyFill="1" applyBorder="1" applyAlignment="1">
      <alignment horizontal="center"/>
    </xf>
    <xf numFmtId="0" fontId="5" fillId="29" borderId="2" xfId="0" applyFont="1" applyFill="1" applyBorder="1" applyAlignment="1">
      <alignment horizontal="center"/>
    </xf>
    <xf numFmtId="0" fontId="0" fillId="29" borderId="1" xfId="0" applyFill="1" applyBorder="1" applyAlignment="1"/>
    <xf numFmtId="0" fontId="0" fillId="29" borderId="2" xfId="0" applyFill="1" applyBorder="1" applyAlignment="1"/>
    <xf numFmtId="0" fontId="5" fillId="29" borderId="1" xfId="0" applyFont="1" applyFill="1" applyBorder="1" applyAlignment="1"/>
    <xf numFmtId="0" fontId="5" fillId="29" borderId="1" xfId="0" applyFont="1" applyFill="1" applyBorder="1" applyAlignment="1">
      <alignment horizontal="center" vertical="center"/>
    </xf>
    <xf numFmtId="0" fontId="5" fillId="29" borderId="2" xfId="0" applyFont="1" applyFill="1" applyBorder="1" applyAlignment="1">
      <alignment horizontal="center" vertical="center"/>
    </xf>
    <xf numFmtId="0" fontId="5" fillId="29" borderId="1" xfId="0" applyFont="1" applyFill="1" applyBorder="1" applyAlignment="1">
      <alignment horizontal="left"/>
    </xf>
    <xf numFmtId="0" fontId="5" fillId="29" borderId="2" xfId="0" applyFont="1" applyFill="1" applyBorder="1" applyAlignment="1">
      <alignment horizontal="left"/>
    </xf>
    <xf numFmtId="0" fontId="0" fillId="29" borderId="3" xfId="0" applyFill="1" applyBorder="1" applyAlignment="1"/>
    <xf numFmtId="0" fontId="0" fillId="29" borderId="5" xfId="0" applyFill="1" applyBorder="1" applyAlignment="1">
      <alignment horizontal="center" vertical="center"/>
    </xf>
    <xf numFmtId="0" fontId="0" fillId="29" borderId="6" xfId="0" applyFill="1" applyBorder="1" applyAlignment="1">
      <alignment horizontal="center" vertical="center"/>
    </xf>
    <xf numFmtId="0" fontId="0" fillId="28" borderId="4" xfId="0" applyFill="1" applyBorder="1" applyAlignment="1">
      <alignment horizontal="center"/>
    </xf>
    <xf numFmtId="0" fontId="49" fillId="29" borderId="5" xfId="0" applyFont="1" applyFill="1" applyBorder="1" applyAlignment="1">
      <alignment horizontal="center" vertical="center" wrapText="1"/>
    </xf>
    <xf numFmtId="0" fontId="0" fillId="29" borderId="5" xfId="0" applyFill="1" applyBorder="1" applyAlignment="1">
      <alignment horizontal="center" vertical="center" wrapText="1"/>
    </xf>
    <xf numFmtId="0" fontId="0" fillId="29" borderId="6" xfId="0" applyFill="1" applyBorder="1" applyAlignment="1">
      <alignment horizontal="center" vertical="center" wrapText="1"/>
    </xf>
    <xf numFmtId="0" fontId="0" fillId="5" borderId="9" xfId="0" applyFill="1" applyBorder="1" applyAlignment="1">
      <alignment horizontal="center" vertical="center" textRotation="90" wrapText="1"/>
    </xf>
    <xf numFmtId="0" fontId="0" fillId="5" borderId="14" xfId="0" applyFill="1" applyBorder="1" applyAlignment="1">
      <alignment horizontal="center" vertical="center" textRotation="90" wrapText="1"/>
    </xf>
    <xf numFmtId="0" fontId="5" fillId="32" borderId="8" xfId="0" applyFont="1" applyFill="1" applyBorder="1" applyAlignment="1">
      <alignment horizontal="center"/>
    </xf>
    <xf numFmtId="0" fontId="0" fillId="32" borderId="13" xfId="0" applyFill="1" applyBorder="1" applyAlignment="1">
      <alignment horizontal="center"/>
    </xf>
    <xf numFmtId="6" fontId="10" fillId="0" borderId="30" xfId="0" applyNumberFormat="1" applyFont="1" applyFill="1" applyBorder="1" applyAlignment="1">
      <alignment horizontal="center" vertical="center" wrapText="1"/>
    </xf>
    <xf numFmtId="0" fontId="0" fillId="0" borderId="18" xfId="0" applyFill="1" applyBorder="1" applyAlignment="1">
      <alignment horizontal="center" vertical="center" wrapText="1"/>
    </xf>
    <xf numFmtId="0" fontId="0" fillId="5" borderId="3" xfId="0" applyFill="1" applyBorder="1" applyAlignment="1">
      <alignment horizontal="center" vertical="center" textRotation="90" wrapText="1"/>
    </xf>
    <xf numFmtId="0" fontId="0" fillId="4" borderId="33" xfId="0" applyFill="1" applyBorder="1" applyAlignment="1">
      <alignment horizontal="center" vertical="center" textRotation="90" wrapText="1"/>
    </xf>
    <xf numFmtId="0" fontId="0" fillId="4" borderId="35" xfId="0" applyFill="1" applyBorder="1" applyAlignment="1">
      <alignment horizontal="center" vertical="center" textRotation="90" wrapText="1"/>
    </xf>
    <xf numFmtId="0" fontId="2" fillId="32" borderId="0" xfId="0" applyFont="1" applyFill="1" applyBorder="1" applyAlignment="1">
      <alignment horizontal="center" vertical="center" textRotation="90" wrapText="1"/>
    </xf>
    <xf numFmtId="0" fontId="2" fillId="32" borderId="44" xfId="0" applyFont="1" applyFill="1" applyBorder="1" applyAlignment="1">
      <alignment horizontal="center" vertical="center" textRotation="90" wrapText="1"/>
    </xf>
    <xf numFmtId="3" fontId="10" fillId="0" borderId="31" xfId="0" applyNumberFormat="1" applyFont="1" applyFill="1" applyBorder="1" applyAlignment="1">
      <alignment horizontal="center" vertical="center" wrapText="1"/>
    </xf>
    <xf numFmtId="3" fontId="10" fillId="0" borderId="21" xfId="0" applyNumberFormat="1" applyFont="1" applyFill="1" applyBorder="1" applyAlignment="1">
      <alignment horizontal="center" vertical="center" wrapText="1"/>
    </xf>
    <xf numFmtId="0" fontId="0" fillId="4" borderId="19" xfId="0" applyFill="1" applyBorder="1" applyAlignment="1">
      <alignment horizontal="center" vertical="center" textRotation="90" wrapText="1"/>
    </xf>
    <xf numFmtId="0" fontId="0" fillId="4" borderId="28" xfId="0" applyFill="1" applyBorder="1" applyAlignment="1">
      <alignment horizontal="center" vertical="center" textRotation="90" wrapText="1"/>
    </xf>
    <xf numFmtId="0" fontId="2" fillId="32" borderId="18" xfId="0" applyFont="1" applyFill="1" applyBorder="1" applyAlignment="1">
      <alignment horizontal="center" vertical="center" textRotation="90" wrapText="1"/>
    </xf>
    <xf numFmtId="0" fontId="2" fillId="32" borderId="23" xfId="0" applyFont="1" applyFill="1" applyBorder="1" applyAlignment="1">
      <alignment horizontal="center" vertical="center" textRotation="90" wrapText="1"/>
    </xf>
    <xf numFmtId="0" fontId="2" fillId="32" borderId="26" xfId="0" applyFont="1" applyFill="1" applyBorder="1" applyAlignment="1">
      <alignment horizontal="center" vertical="center" textRotation="90" wrapText="1"/>
    </xf>
    <xf numFmtId="0" fontId="2" fillId="32" borderId="8" xfId="0" applyFont="1" applyFill="1" applyBorder="1" applyAlignment="1">
      <alignment horizontal="center" vertical="center" textRotation="90" wrapText="1"/>
    </xf>
    <xf numFmtId="0" fontId="2" fillId="32" borderId="62" xfId="0" applyFont="1" applyFill="1" applyBorder="1" applyAlignment="1">
      <alignment horizontal="center" vertical="center" textRotation="90" wrapText="1"/>
    </xf>
    <xf numFmtId="0" fontId="2" fillId="32" borderId="13" xfId="0" applyFont="1" applyFill="1" applyBorder="1" applyAlignment="1">
      <alignment horizontal="center" vertical="center" textRotation="90" wrapText="1"/>
    </xf>
    <xf numFmtId="0" fontId="0" fillId="4" borderId="6" xfId="0" applyFill="1" applyBorder="1" applyAlignment="1">
      <alignment horizontal="center" vertical="center" textRotation="90" wrapText="1"/>
    </xf>
    <xf numFmtId="0" fontId="2" fillId="32" borderId="27" xfId="0" applyFont="1" applyFill="1" applyBorder="1" applyAlignment="1">
      <alignment horizontal="center" vertical="center" textRotation="90" wrapText="1"/>
    </xf>
    <xf numFmtId="0" fontId="0" fillId="5" borderId="32" xfId="0" applyFill="1" applyBorder="1" applyAlignment="1">
      <alignment horizontal="center" vertical="center" textRotation="90" wrapText="1"/>
    </xf>
    <xf numFmtId="0" fontId="0" fillId="5" borderId="33" xfId="0" applyFill="1" applyBorder="1" applyAlignment="1">
      <alignment horizontal="center" vertical="center" textRotation="90" wrapText="1"/>
    </xf>
    <xf numFmtId="0" fontId="0" fillId="5" borderId="61" xfId="0" applyFill="1" applyBorder="1" applyAlignment="1">
      <alignment horizontal="center" vertical="center" textRotation="90" wrapText="1"/>
    </xf>
    <xf numFmtId="0" fontId="2" fillId="32" borderId="39" xfId="0" applyFont="1" applyFill="1" applyBorder="1" applyAlignment="1">
      <alignment horizontal="center" vertical="center" textRotation="90" wrapText="1"/>
    </xf>
    <xf numFmtId="0" fontId="0" fillId="5" borderId="27" xfId="0" applyFill="1" applyBorder="1" applyAlignment="1" applyProtection="1">
      <alignment horizontal="center"/>
    </xf>
    <xf numFmtId="0" fontId="0" fillId="5" borderId="9" xfId="0" applyFill="1" applyBorder="1" applyAlignment="1" applyProtection="1">
      <alignment horizontal="center"/>
    </xf>
    <xf numFmtId="0" fontId="0" fillId="5" borderId="10" xfId="0" applyFill="1" applyBorder="1" applyAlignment="1" applyProtection="1"/>
    <xf numFmtId="0" fontId="0" fillId="4" borderId="37" xfId="0" applyFill="1" applyBorder="1" applyAlignment="1" applyProtection="1">
      <alignment horizontal="center"/>
    </xf>
    <xf numFmtId="0" fontId="0" fillId="4" borderId="38" xfId="0" applyFill="1" applyBorder="1" applyAlignment="1" applyProtection="1">
      <alignment horizontal="center"/>
    </xf>
    <xf numFmtId="0" fontId="0" fillId="4" borderId="40" xfId="0" applyFill="1" applyBorder="1" applyAlignment="1" applyProtection="1">
      <alignment horizontal="center"/>
    </xf>
    <xf numFmtId="0" fontId="53" fillId="4" borderId="5" xfId="0" applyFont="1" applyFill="1" applyBorder="1" applyAlignment="1">
      <alignment horizontal="center" wrapText="1"/>
    </xf>
    <xf numFmtId="0" fontId="53" fillId="4" borderId="6" xfId="0" applyFont="1" applyFill="1" applyBorder="1" applyAlignment="1">
      <alignment horizontal="center" wrapText="1"/>
    </xf>
    <xf numFmtId="0" fontId="0" fillId="32" borderId="3" xfId="0" applyFill="1" applyBorder="1" applyAlignment="1" applyProtection="1"/>
    <xf numFmtId="0" fontId="0" fillId="32" borderId="37" xfId="0" applyFill="1" applyBorder="1" applyAlignment="1" applyProtection="1">
      <alignment horizontal="center"/>
    </xf>
    <xf numFmtId="0" fontId="0" fillId="32" borderId="38" xfId="0" applyFill="1" applyBorder="1" applyAlignment="1" applyProtection="1">
      <alignment horizontal="center"/>
    </xf>
    <xf numFmtId="0" fontId="3" fillId="32" borderId="3" xfId="0" applyFont="1" applyFill="1" applyBorder="1" applyAlignment="1" applyProtection="1">
      <alignment horizontal="center"/>
    </xf>
    <xf numFmtId="0" fontId="3" fillId="32" borderId="1" xfId="0" applyFont="1" applyFill="1" applyBorder="1" applyAlignment="1" applyProtection="1">
      <alignment horizontal="center"/>
    </xf>
    <xf numFmtId="0" fontId="3" fillId="32" borderId="4" xfId="0" applyFont="1" applyFill="1" applyBorder="1" applyAlignment="1" applyProtection="1">
      <alignment horizontal="center"/>
    </xf>
    <xf numFmtId="0" fontId="3" fillId="32" borderId="2" xfId="0" applyFont="1" applyFill="1" applyBorder="1" applyAlignment="1" applyProtection="1">
      <alignment horizontal="center"/>
    </xf>
    <xf numFmtId="0" fontId="0" fillId="4" borderId="1" xfId="0" applyFill="1" applyBorder="1" applyAlignment="1" applyProtection="1">
      <alignment horizontal="center"/>
    </xf>
    <xf numFmtId="0" fontId="0" fillId="4" borderId="4" xfId="0" applyFill="1" applyBorder="1" applyAlignment="1" applyProtection="1">
      <alignment horizontal="center"/>
    </xf>
    <xf numFmtId="0" fontId="0" fillId="4" borderId="2" xfId="0" applyFill="1" applyBorder="1" applyAlignment="1" applyProtection="1">
      <alignment horizontal="center"/>
    </xf>
    <xf numFmtId="0" fontId="0" fillId="7" borderId="0" xfId="0" applyFill="1" applyBorder="1" applyAlignment="1"/>
    <xf numFmtId="0" fontId="3" fillId="3" borderId="1" xfId="0" applyFont="1" applyFill="1" applyBorder="1" applyAlignment="1" applyProtection="1">
      <alignment horizontal="center"/>
    </xf>
    <xf numFmtId="0" fontId="3" fillId="3" borderId="4" xfId="0" applyFont="1" applyFill="1" applyBorder="1" applyAlignment="1" applyProtection="1">
      <alignment horizontal="center"/>
    </xf>
    <xf numFmtId="0" fontId="3" fillId="4" borderId="4" xfId="0" applyFont="1" applyFill="1" applyBorder="1" applyAlignment="1" applyProtection="1">
      <alignment horizontal="center"/>
    </xf>
    <xf numFmtId="0" fontId="3" fillId="4" borderId="2" xfId="0" applyFont="1" applyFill="1" applyBorder="1" applyAlignment="1" applyProtection="1">
      <alignment horizontal="center"/>
    </xf>
    <xf numFmtId="0" fontId="3" fillId="5" borderId="1" xfId="0" applyFont="1" applyFill="1" applyBorder="1" applyAlignment="1" applyProtection="1">
      <alignment horizontal="center"/>
    </xf>
    <xf numFmtId="0" fontId="3" fillId="5" borderId="4" xfId="0" applyFont="1" applyFill="1" applyBorder="1" applyAlignment="1" applyProtection="1">
      <alignment horizontal="center"/>
    </xf>
    <xf numFmtId="0" fontId="3" fillId="5" borderId="46" xfId="0" applyFont="1" applyFill="1" applyBorder="1" applyAlignment="1" applyProtection="1">
      <alignment horizontal="center"/>
    </xf>
    <xf numFmtId="0" fontId="3" fillId="5" borderId="7" xfId="0" applyFont="1" applyFill="1" applyBorder="1" applyAlignment="1" applyProtection="1">
      <alignment horizontal="center"/>
    </xf>
    <xf numFmtId="0" fontId="3" fillId="5" borderId="32" xfId="0" applyFont="1" applyFill="1" applyBorder="1" applyAlignment="1" applyProtection="1">
      <alignment horizontal="center"/>
    </xf>
    <xf numFmtId="0" fontId="5" fillId="9" borderId="34" xfId="0" applyFont="1" applyFill="1" applyBorder="1" applyAlignment="1" applyProtection="1">
      <alignment horizontal="center"/>
    </xf>
    <xf numFmtId="0" fontId="3" fillId="4" borderId="46" xfId="0" applyFont="1" applyFill="1" applyBorder="1" applyAlignment="1" applyProtection="1">
      <alignment horizontal="center"/>
    </xf>
    <xf numFmtId="0" fontId="3" fillId="4" borderId="7" xfId="0" applyFont="1" applyFill="1" applyBorder="1" applyAlignment="1" applyProtection="1">
      <alignment horizontal="center"/>
    </xf>
    <xf numFmtId="0" fontId="3" fillId="4" borderId="32" xfId="0" applyFont="1" applyFill="1" applyBorder="1" applyAlignment="1" applyProtection="1">
      <alignment horizontal="center"/>
    </xf>
    <xf numFmtId="0" fontId="0" fillId="32" borderId="0" xfId="0" applyFill="1" applyAlignment="1" applyProtection="1">
      <alignment horizontal="center"/>
    </xf>
    <xf numFmtId="0" fontId="47" fillId="5" borderId="3" xfId="0" applyFont="1" applyFill="1" applyBorder="1" applyAlignment="1" applyProtection="1">
      <alignment horizontal="center" wrapText="1"/>
    </xf>
    <xf numFmtId="0" fontId="0" fillId="5" borderId="3" xfId="0" applyFill="1" applyBorder="1" applyAlignment="1" applyProtection="1"/>
    <xf numFmtId="0" fontId="0" fillId="7" borderId="0" xfId="0" applyFill="1" applyBorder="1" applyAlignment="1" applyProtection="1">
      <alignment horizontal="center"/>
    </xf>
    <xf numFmtId="0" fontId="3" fillId="4" borderId="1" xfId="0" applyFont="1" applyFill="1" applyBorder="1" applyAlignment="1" applyProtection="1">
      <alignment horizontal="center" vertical="center"/>
    </xf>
    <xf numFmtId="0" fontId="3" fillId="4" borderId="2" xfId="0" applyFont="1" applyFill="1" applyBorder="1" applyAlignment="1" applyProtection="1">
      <alignment horizontal="center" vertical="center"/>
    </xf>
    <xf numFmtId="0" fontId="3" fillId="4" borderId="20" xfId="0" applyFont="1" applyFill="1" applyBorder="1" applyAlignment="1" applyProtection="1">
      <alignment horizontal="center" vertical="center" wrapText="1"/>
    </xf>
    <xf numFmtId="0" fontId="3" fillId="4" borderId="34" xfId="0" applyFont="1" applyFill="1" applyBorder="1" applyAlignment="1" applyProtection="1">
      <alignment horizontal="center" vertical="center" wrapText="1"/>
    </xf>
    <xf numFmtId="0" fontId="22" fillId="4" borderId="1" xfId="0" applyFont="1" applyFill="1" applyBorder="1" applyAlignment="1" applyProtection="1">
      <alignment horizontal="center" vertical="center"/>
    </xf>
    <xf numFmtId="0" fontId="22" fillId="4" borderId="4" xfId="0" applyFont="1" applyFill="1" applyBorder="1" applyAlignment="1" applyProtection="1">
      <alignment horizontal="center" vertical="center"/>
    </xf>
    <xf numFmtId="0" fontId="5" fillId="6" borderId="1" xfId="0" applyFont="1" applyFill="1" applyBorder="1" applyAlignment="1" applyProtection="1">
      <alignment horizontal="center" vertical="center"/>
    </xf>
    <xf numFmtId="0" fontId="5" fillId="6" borderId="2" xfId="0" applyFont="1" applyFill="1" applyBorder="1" applyAlignment="1" applyProtection="1">
      <alignment horizontal="center" vertical="center"/>
    </xf>
    <xf numFmtId="0" fontId="3" fillId="4" borderId="0" xfId="0" applyFont="1" applyFill="1" applyBorder="1" applyAlignment="1" applyProtection="1">
      <alignment horizontal="center" vertical="center" wrapText="1"/>
    </xf>
    <xf numFmtId="0" fontId="3" fillId="4" borderId="4" xfId="0" applyFont="1" applyFill="1" applyBorder="1" applyAlignment="1" applyProtection="1">
      <alignment horizontal="center" vertical="center"/>
    </xf>
    <xf numFmtId="0" fontId="17" fillId="4" borderId="1" xfId="0" applyFont="1" applyFill="1" applyBorder="1" applyAlignment="1" applyProtection="1">
      <alignment horizontal="center" vertical="center"/>
    </xf>
    <xf numFmtId="0" fontId="17" fillId="4" borderId="4" xfId="0" applyFont="1" applyFill="1" applyBorder="1" applyAlignment="1" applyProtection="1">
      <alignment horizontal="center" vertical="center"/>
    </xf>
    <xf numFmtId="0" fontId="17" fillId="4" borderId="2" xfId="0" applyFont="1" applyFill="1" applyBorder="1" applyAlignment="1" applyProtection="1">
      <alignment horizontal="center" vertical="center"/>
    </xf>
    <xf numFmtId="0" fontId="21" fillId="4" borderId="1" xfId="0" applyFont="1" applyFill="1" applyBorder="1" applyAlignment="1" applyProtection="1">
      <alignment horizontal="center" vertical="center"/>
    </xf>
    <xf numFmtId="0" fontId="21" fillId="4" borderId="4" xfId="0" applyFont="1" applyFill="1" applyBorder="1" applyAlignment="1" applyProtection="1">
      <alignment horizontal="center" vertical="center"/>
    </xf>
    <xf numFmtId="168" fontId="45" fillId="4" borderId="3" xfId="0" applyNumberFormat="1" applyFont="1" applyFill="1" applyBorder="1" applyAlignment="1" applyProtection="1">
      <alignment horizontal="center" vertical="center"/>
    </xf>
    <xf numFmtId="168" fontId="45" fillId="4" borderId="7" xfId="0" applyNumberFormat="1" applyFont="1" applyFill="1" applyBorder="1" applyAlignment="1" applyProtection="1">
      <alignment horizontal="center" vertical="center"/>
    </xf>
    <xf numFmtId="168" fontId="45" fillId="4" borderId="0" xfId="0" applyNumberFormat="1" applyFont="1" applyFill="1" applyBorder="1" applyAlignment="1" applyProtection="1">
      <alignment horizontal="center" vertical="center"/>
    </xf>
    <xf numFmtId="168" fontId="45" fillId="4" borderId="34" xfId="0" applyNumberFormat="1" applyFont="1" applyFill="1" applyBorder="1" applyAlignment="1" applyProtection="1">
      <alignment horizontal="center" vertical="center"/>
    </xf>
    <xf numFmtId="168" fontId="45" fillId="4" borderId="32" xfId="0" applyNumberFormat="1" applyFont="1" applyFill="1" applyBorder="1" applyAlignment="1" applyProtection="1">
      <alignment horizontal="center" vertical="center"/>
    </xf>
    <xf numFmtId="168" fontId="45" fillId="4" borderId="33" xfId="0" applyNumberFormat="1" applyFont="1" applyFill="1" applyBorder="1" applyAlignment="1" applyProtection="1">
      <alignment horizontal="center" vertical="center"/>
    </xf>
    <xf numFmtId="168" fontId="45" fillId="4" borderId="35" xfId="0" applyNumberFormat="1" applyFont="1" applyFill="1" applyBorder="1" applyAlignment="1" applyProtection="1">
      <alignment horizontal="center" vertical="center"/>
    </xf>
    <xf numFmtId="0" fontId="21" fillId="4" borderId="2" xfId="0" applyFont="1" applyFill="1" applyBorder="1" applyAlignment="1" applyProtection="1">
      <alignment horizontal="center" vertical="center"/>
    </xf>
    <xf numFmtId="168" fontId="45" fillId="4" borderId="3" xfId="0" applyNumberFormat="1" applyFont="1" applyFill="1" applyBorder="1" applyAlignment="1" applyProtection="1">
      <alignment vertical="center"/>
    </xf>
    <xf numFmtId="0" fontId="0" fillId="0" borderId="0" xfId="0" applyFill="1" applyAlignment="1">
      <alignment horizontal="center"/>
    </xf>
    <xf numFmtId="0" fontId="59" fillId="0" borderId="86" xfId="0" applyFont="1" applyBorder="1" applyAlignment="1">
      <alignment horizontal="center"/>
    </xf>
    <xf numFmtId="0" fontId="56" fillId="0" borderId="86" xfId="0" applyFont="1" applyBorder="1" applyAlignment="1">
      <alignment horizontal="center"/>
    </xf>
    <xf numFmtId="0" fontId="56" fillId="0" borderId="5" xfId="0" applyFont="1" applyFill="1" applyBorder="1" applyAlignment="1">
      <alignment horizontal="center"/>
    </xf>
    <xf numFmtId="0" fontId="56" fillId="0" borderId="93" xfId="0" applyFont="1" applyFill="1" applyBorder="1" applyAlignment="1">
      <alignment horizontal="center"/>
    </xf>
    <xf numFmtId="0" fontId="56" fillId="0" borderId="94" xfId="0" applyFont="1" applyBorder="1" applyAlignment="1">
      <alignment horizontal="center"/>
    </xf>
    <xf numFmtId="0" fontId="56" fillId="0" borderId="95" xfId="0" applyFont="1" applyBorder="1" applyAlignment="1">
      <alignment horizontal="center"/>
    </xf>
    <xf numFmtId="0" fontId="3" fillId="28" borderId="76" xfId="45" applyFont="1" applyFill="1" applyBorder="1" applyAlignment="1">
      <alignment horizontal="center"/>
    </xf>
    <xf numFmtId="0" fontId="3" fillId="28" borderId="77" xfId="45" applyFont="1" applyFill="1" applyBorder="1" applyAlignment="1">
      <alignment horizontal="center"/>
    </xf>
    <xf numFmtId="0" fontId="3" fillId="28" borderId="78" xfId="45" applyFont="1" applyFill="1" applyBorder="1" applyAlignment="1">
      <alignment horizontal="center"/>
    </xf>
    <xf numFmtId="0" fontId="51" fillId="0" borderId="0" xfId="0" applyFont="1" applyAlignment="1">
      <alignment horizontal="left" wrapText="1"/>
    </xf>
    <xf numFmtId="0" fontId="61" fillId="0" borderId="0" xfId="0" applyFont="1" applyAlignment="1">
      <alignment horizontal="center"/>
    </xf>
    <xf numFmtId="0" fontId="62" fillId="0" borderId="0" xfId="0" applyFont="1" applyAlignment="1">
      <alignment horizontal="center"/>
    </xf>
    <xf numFmtId="0" fontId="51" fillId="0" borderId="0" xfId="0" applyFont="1" applyAlignment="1">
      <alignment horizontal="left"/>
    </xf>
    <xf numFmtId="0" fontId="51" fillId="0" borderId="0" xfId="0" applyFont="1" applyAlignment="1">
      <alignment horizontal="left" vertical="center"/>
    </xf>
  </cellXfs>
  <cellStyles count="51">
    <cellStyle name="20% - Accent1" xfId="1"/>
    <cellStyle name="20% - Accent2" xfId="2"/>
    <cellStyle name="20% - Accent3" xfId="3"/>
    <cellStyle name="20% - Accent4" xfId="4"/>
    <cellStyle name="20% - Accent5" xfId="5"/>
    <cellStyle name="20% - Accent6" xfId="6"/>
    <cellStyle name="40% - Accent1" xfId="7"/>
    <cellStyle name="40% - Accent2" xfId="8"/>
    <cellStyle name="40% - Accent3" xfId="9"/>
    <cellStyle name="40% - Accent4" xfId="10"/>
    <cellStyle name="40% - Accent5" xfId="11"/>
    <cellStyle name="40% - Accent6" xfId="12"/>
    <cellStyle name="60% - Accent1" xfId="13"/>
    <cellStyle name="60% - Accent2" xfId="14"/>
    <cellStyle name="60% - Accent3" xfId="15"/>
    <cellStyle name="60% - Accent4" xfId="16"/>
    <cellStyle name="60% - Accent5" xfId="17"/>
    <cellStyle name="60% - Accent6" xfId="18"/>
    <cellStyle name="Accent1" xfId="19"/>
    <cellStyle name="Accent2" xfId="20"/>
    <cellStyle name="Accent3" xfId="21"/>
    <cellStyle name="Accent4" xfId="22"/>
    <cellStyle name="Accent5" xfId="23"/>
    <cellStyle name="Accent6" xfId="24"/>
    <cellStyle name="Bad" xfId="25"/>
    <cellStyle name="Calculation" xfId="26"/>
    <cellStyle name="Check Cell" xfId="27"/>
    <cellStyle name="Explanatory Text" xfId="28"/>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Good" xfId="29"/>
    <cellStyle name="Heading 1" xfId="30"/>
    <cellStyle name="Heading 2" xfId="31"/>
    <cellStyle name="Heading 3" xfId="32"/>
    <cellStyle name="Heading 4" xfId="33"/>
    <cellStyle name="Hyperlink" xfId="34" builtinId="8"/>
    <cellStyle name="Input" xfId="35"/>
    <cellStyle name="Linked Cell" xfId="36"/>
    <cellStyle name="Neutral" xfId="37"/>
    <cellStyle name="Normal" xfId="0" builtinId="0"/>
    <cellStyle name="Normal 2" xfId="45"/>
    <cellStyle name="Normal 4" xfId="38"/>
    <cellStyle name="Note" xfId="39"/>
    <cellStyle name="Output" xfId="40"/>
    <cellStyle name="Percent" xfId="41" builtinId="5"/>
    <cellStyle name="Title" xfId="42"/>
    <cellStyle name="Total" xfId="43"/>
    <cellStyle name="Warning Text" xfId="44"/>
  </cellStyles>
  <dxfs count="191">
    <dxf>
      <border>
        <bottom style="thin">
          <color indexed="49"/>
        </bottom>
      </border>
    </dxf>
    <dxf>
      <font>
        <b val="0"/>
        <i val="0"/>
        <condense val="0"/>
        <extend val="0"/>
        <color indexed="9"/>
      </font>
      <fill>
        <patternFill patternType="solid">
          <bgColor indexed="9"/>
        </patternFill>
      </fill>
      <border>
        <left/>
        <right/>
        <top/>
        <bottom/>
      </border>
    </dxf>
    <dxf>
      <border>
        <top/>
        <bottom style="thin">
          <color indexed="49"/>
        </bottom>
      </border>
    </dxf>
    <dxf>
      <font>
        <b val="0"/>
        <i val="0"/>
        <condense val="0"/>
        <extend val="0"/>
        <color indexed="9"/>
      </font>
      <fill>
        <patternFill patternType="solid">
          <bgColor indexed="9"/>
        </patternFill>
      </fill>
      <border>
        <left/>
        <right/>
        <top/>
        <bottom/>
      </border>
    </dxf>
    <dxf>
      <border>
        <bottom style="thin">
          <color indexed="49"/>
        </bottom>
      </border>
    </dxf>
    <dxf>
      <font>
        <b val="0"/>
        <i val="0"/>
        <condense val="0"/>
        <extend val="0"/>
        <color indexed="9"/>
      </font>
      <fill>
        <patternFill patternType="solid">
          <bgColor indexed="9"/>
        </patternFill>
      </fill>
      <border>
        <left/>
        <right/>
        <top/>
        <bottom/>
      </border>
    </dxf>
    <dxf>
      <border>
        <top/>
        <bottom style="thin">
          <color indexed="49"/>
        </bottom>
      </border>
    </dxf>
    <dxf>
      <font>
        <b val="0"/>
        <i val="0"/>
        <condense val="0"/>
        <extend val="0"/>
        <color indexed="9"/>
      </font>
      <fill>
        <patternFill patternType="solid">
          <bgColor indexed="9"/>
        </patternFill>
      </fill>
      <border>
        <left/>
        <right/>
        <top/>
        <bottom/>
      </border>
    </dxf>
    <dxf>
      <border>
        <bottom style="thin">
          <color indexed="49"/>
        </bottom>
      </border>
    </dxf>
    <dxf>
      <font>
        <b val="0"/>
        <i val="0"/>
        <condense val="0"/>
        <extend val="0"/>
        <color indexed="9"/>
      </font>
      <fill>
        <patternFill patternType="solid">
          <bgColor indexed="9"/>
        </patternFill>
      </fill>
      <border>
        <left/>
        <right/>
        <top/>
        <bottom/>
      </border>
    </dxf>
    <dxf>
      <border>
        <top/>
        <bottom style="thin">
          <color indexed="49"/>
        </bottom>
      </border>
    </dxf>
    <dxf>
      <font>
        <b val="0"/>
        <i val="0"/>
        <condense val="0"/>
        <extend val="0"/>
        <color indexed="9"/>
      </font>
      <fill>
        <patternFill patternType="solid">
          <bgColor indexed="9"/>
        </patternFill>
      </fill>
      <border>
        <left/>
        <right/>
        <top/>
        <bottom/>
      </border>
    </dxf>
    <dxf>
      <border>
        <bottom style="thin">
          <color indexed="49"/>
        </bottom>
      </border>
    </dxf>
    <dxf>
      <font>
        <b val="0"/>
        <i val="0"/>
        <condense val="0"/>
        <extend val="0"/>
        <color indexed="9"/>
      </font>
      <fill>
        <patternFill patternType="solid">
          <bgColor indexed="9"/>
        </patternFill>
      </fill>
      <border>
        <left/>
        <right/>
        <top/>
        <bottom/>
      </border>
    </dxf>
    <dxf>
      <border>
        <top/>
        <bottom style="thin">
          <color indexed="49"/>
        </bottom>
      </border>
    </dxf>
    <dxf>
      <font>
        <b val="0"/>
        <i val="0"/>
        <condense val="0"/>
        <extend val="0"/>
        <color indexed="9"/>
      </font>
      <fill>
        <patternFill patternType="solid">
          <bgColor indexed="9"/>
        </patternFill>
      </fill>
      <border>
        <left/>
        <right/>
        <top/>
        <bottom/>
      </border>
    </dxf>
    <dxf>
      <border>
        <bottom style="thin">
          <color indexed="49"/>
        </bottom>
      </border>
    </dxf>
    <dxf>
      <font>
        <b val="0"/>
        <i val="0"/>
        <condense val="0"/>
        <extend val="0"/>
        <color indexed="9"/>
      </font>
      <fill>
        <patternFill patternType="solid">
          <bgColor indexed="9"/>
        </patternFill>
      </fill>
      <border>
        <left/>
        <right/>
        <top/>
        <bottom/>
      </border>
    </dxf>
    <dxf>
      <border>
        <top/>
        <bottom style="thin">
          <color indexed="49"/>
        </bottom>
      </border>
    </dxf>
    <dxf>
      <font>
        <b val="0"/>
        <i val="0"/>
        <condense val="0"/>
        <extend val="0"/>
        <color indexed="9"/>
      </font>
      <fill>
        <patternFill patternType="solid">
          <bgColor indexed="9"/>
        </patternFill>
      </fill>
      <border>
        <left/>
        <right/>
        <top/>
        <bottom/>
      </border>
    </dxf>
    <dxf>
      <border>
        <bottom style="thin">
          <color indexed="49"/>
        </bottom>
      </border>
    </dxf>
    <dxf>
      <font>
        <b val="0"/>
        <i val="0"/>
        <condense val="0"/>
        <extend val="0"/>
        <color indexed="9"/>
      </font>
      <fill>
        <patternFill patternType="solid">
          <bgColor indexed="9"/>
        </patternFill>
      </fill>
      <border>
        <left/>
        <right/>
        <top/>
        <bottom/>
      </border>
    </dxf>
    <dxf>
      <border>
        <top/>
        <bottom style="thin">
          <color indexed="49"/>
        </bottom>
      </border>
    </dxf>
    <dxf>
      <font>
        <b val="0"/>
        <i val="0"/>
        <condense val="0"/>
        <extend val="0"/>
        <color indexed="9"/>
      </font>
      <fill>
        <patternFill patternType="solid">
          <bgColor indexed="9"/>
        </patternFill>
      </fill>
      <border>
        <left/>
        <right/>
        <top/>
        <bottom/>
      </border>
    </dxf>
    <dxf>
      <border>
        <bottom style="thin">
          <color indexed="49"/>
        </bottom>
      </border>
    </dxf>
    <dxf>
      <font>
        <b val="0"/>
        <i val="0"/>
        <condense val="0"/>
        <extend val="0"/>
        <color indexed="9"/>
      </font>
      <fill>
        <patternFill patternType="solid">
          <bgColor indexed="9"/>
        </patternFill>
      </fill>
      <border>
        <left/>
        <right/>
        <top/>
        <bottom/>
      </border>
    </dxf>
    <dxf>
      <border>
        <top/>
        <bottom style="thin">
          <color indexed="49"/>
        </bottom>
      </border>
    </dxf>
    <dxf>
      <font>
        <b val="0"/>
        <i val="0"/>
        <condense val="0"/>
        <extend val="0"/>
        <color indexed="9"/>
      </font>
      <fill>
        <patternFill patternType="solid">
          <bgColor indexed="9"/>
        </patternFill>
      </fill>
      <border>
        <left/>
        <right/>
        <top/>
        <bottom/>
      </border>
    </dxf>
    <dxf>
      <border>
        <bottom style="thin">
          <color indexed="49"/>
        </bottom>
      </border>
    </dxf>
    <dxf>
      <font>
        <b val="0"/>
        <i val="0"/>
        <condense val="0"/>
        <extend val="0"/>
        <color indexed="9"/>
      </font>
      <fill>
        <patternFill patternType="solid">
          <bgColor indexed="9"/>
        </patternFill>
      </fill>
      <border>
        <left/>
        <right/>
        <top/>
        <bottom/>
      </border>
    </dxf>
    <dxf>
      <border>
        <top/>
        <bottom style="thin">
          <color indexed="49"/>
        </bottom>
      </border>
    </dxf>
    <dxf>
      <font>
        <b val="0"/>
        <i val="0"/>
        <condense val="0"/>
        <extend val="0"/>
        <color indexed="9"/>
      </font>
      <fill>
        <patternFill patternType="solid">
          <bgColor indexed="9"/>
        </patternFill>
      </fill>
      <border>
        <left/>
        <right/>
        <top/>
        <bottom/>
      </border>
    </dxf>
    <dxf>
      <border>
        <bottom style="thin">
          <color indexed="49"/>
        </bottom>
      </border>
    </dxf>
    <dxf>
      <font>
        <b val="0"/>
        <i val="0"/>
        <condense val="0"/>
        <extend val="0"/>
        <color indexed="9"/>
      </font>
      <fill>
        <patternFill patternType="solid">
          <bgColor indexed="9"/>
        </patternFill>
      </fill>
      <border>
        <left/>
        <right/>
        <top/>
        <bottom/>
      </border>
    </dxf>
    <dxf>
      <border>
        <top/>
        <bottom style="thin">
          <color indexed="49"/>
        </bottom>
      </border>
    </dxf>
    <dxf>
      <font>
        <b val="0"/>
        <i val="0"/>
        <condense val="0"/>
        <extend val="0"/>
        <color indexed="9"/>
      </font>
      <fill>
        <patternFill patternType="solid">
          <bgColor indexed="9"/>
        </patternFill>
      </fill>
      <border>
        <left/>
        <right/>
        <top/>
        <bottom/>
      </border>
    </dxf>
    <dxf>
      <border>
        <bottom style="thin">
          <color indexed="49"/>
        </bottom>
      </border>
    </dxf>
    <dxf>
      <font>
        <b val="0"/>
        <i val="0"/>
        <condense val="0"/>
        <extend val="0"/>
        <color indexed="9"/>
      </font>
      <fill>
        <patternFill patternType="solid">
          <bgColor indexed="9"/>
        </patternFill>
      </fill>
      <border>
        <left/>
        <right/>
        <top/>
        <bottom/>
      </border>
    </dxf>
    <dxf>
      <border>
        <top/>
        <bottom style="thin">
          <color indexed="49"/>
        </bottom>
      </border>
    </dxf>
    <dxf>
      <font>
        <b val="0"/>
        <i val="0"/>
        <condense val="0"/>
        <extend val="0"/>
        <color indexed="9"/>
      </font>
      <fill>
        <patternFill patternType="solid">
          <bgColor indexed="9"/>
        </patternFill>
      </fill>
      <border>
        <left/>
        <right/>
        <top/>
        <bottom/>
      </border>
    </dxf>
    <dxf>
      <border>
        <bottom style="thin">
          <color indexed="49"/>
        </bottom>
      </border>
    </dxf>
    <dxf>
      <font>
        <b val="0"/>
        <i val="0"/>
        <condense val="0"/>
        <extend val="0"/>
        <color indexed="9"/>
      </font>
      <fill>
        <patternFill patternType="solid">
          <bgColor indexed="9"/>
        </patternFill>
      </fill>
      <border>
        <left/>
        <right/>
        <top/>
        <bottom/>
      </border>
    </dxf>
    <dxf>
      <border>
        <top/>
        <bottom style="thin">
          <color indexed="49"/>
        </bottom>
      </border>
    </dxf>
    <dxf>
      <font>
        <b val="0"/>
        <i val="0"/>
        <condense val="0"/>
        <extend val="0"/>
        <color indexed="9"/>
      </font>
      <fill>
        <patternFill patternType="solid">
          <bgColor indexed="9"/>
        </patternFill>
      </fill>
      <border>
        <left/>
        <right/>
        <top/>
        <bottom/>
      </border>
    </dxf>
    <dxf>
      <border>
        <bottom style="thin">
          <color indexed="49"/>
        </bottom>
      </border>
    </dxf>
    <dxf>
      <font>
        <b val="0"/>
        <i val="0"/>
        <condense val="0"/>
        <extend val="0"/>
        <color indexed="9"/>
      </font>
      <fill>
        <patternFill patternType="solid">
          <bgColor indexed="9"/>
        </patternFill>
      </fill>
      <border>
        <left/>
        <right/>
        <top/>
        <bottom/>
      </border>
    </dxf>
    <dxf>
      <border>
        <top/>
        <bottom style="thin">
          <color indexed="49"/>
        </bottom>
      </border>
    </dxf>
    <dxf>
      <font>
        <b val="0"/>
        <i val="0"/>
        <condense val="0"/>
        <extend val="0"/>
        <color indexed="9"/>
      </font>
      <fill>
        <patternFill patternType="solid">
          <bgColor indexed="9"/>
        </patternFill>
      </fill>
      <border>
        <left/>
        <right/>
        <top/>
        <bottom/>
      </border>
    </dxf>
    <dxf>
      <border>
        <bottom style="thin">
          <color indexed="49"/>
        </bottom>
      </border>
    </dxf>
    <dxf>
      <font>
        <b val="0"/>
        <i val="0"/>
        <condense val="0"/>
        <extend val="0"/>
        <color indexed="9"/>
      </font>
      <fill>
        <patternFill patternType="solid">
          <bgColor indexed="9"/>
        </patternFill>
      </fill>
      <border>
        <left/>
        <right/>
        <top/>
        <bottom/>
      </border>
    </dxf>
    <dxf>
      <border>
        <top/>
        <bottom style="thin">
          <color indexed="49"/>
        </bottom>
      </border>
    </dxf>
    <dxf>
      <font>
        <b val="0"/>
        <i val="0"/>
        <condense val="0"/>
        <extend val="0"/>
        <color indexed="9"/>
      </font>
      <fill>
        <patternFill patternType="solid">
          <bgColor indexed="9"/>
        </patternFill>
      </fill>
      <border>
        <left/>
        <right/>
        <top/>
        <bottom/>
      </border>
    </dxf>
    <dxf>
      <font>
        <b val="0"/>
        <i val="0"/>
        <condense val="0"/>
        <extend val="0"/>
        <color indexed="9"/>
      </font>
      <fill>
        <patternFill patternType="solid">
          <bgColor indexed="9"/>
        </patternFill>
      </fill>
      <border>
        <left/>
        <right/>
        <top/>
        <bottom/>
      </border>
    </dxf>
    <dxf>
      <font>
        <b val="0"/>
        <i val="0"/>
        <condense val="0"/>
        <extend val="0"/>
        <color indexed="9"/>
      </font>
      <fill>
        <patternFill patternType="solid">
          <bgColor indexed="9"/>
        </patternFill>
      </fill>
      <border>
        <left/>
        <right/>
        <top/>
        <bottom/>
      </border>
    </dxf>
    <dxf>
      <font>
        <b val="0"/>
        <i val="0"/>
        <condense val="0"/>
        <extend val="0"/>
        <color indexed="9"/>
      </font>
      <fill>
        <patternFill patternType="solid">
          <bgColor indexed="9"/>
        </patternFill>
      </fill>
      <border>
        <left/>
        <right/>
        <top/>
        <bottom/>
      </border>
    </dxf>
    <dxf>
      <font>
        <b val="0"/>
        <i val="0"/>
        <condense val="0"/>
        <extend val="0"/>
        <color indexed="9"/>
      </font>
      <fill>
        <patternFill patternType="solid">
          <bgColor indexed="9"/>
        </patternFill>
      </fill>
      <border>
        <left/>
        <right/>
        <top/>
        <bottom/>
      </border>
    </dxf>
    <dxf>
      <font>
        <b val="0"/>
        <i val="0"/>
        <condense val="0"/>
        <extend val="0"/>
        <color indexed="9"/>
      </font>
      <fill>
        <patternFill patternType="solid">
          <bgColor indexed="9"/>
        </patternFill>
      </fill>
      <border>
        <left/>
        <right/>
        <top/>
        <bottom/>
      </border>
    </dxf>
    <dxf>
      <font>
        <b val="0"/>
        <i val="0"/>
        <condense val="0"/>
        <extend val="0"/>
        <color indexed="9"/>
      </font>
      <fill>
        <patternFill patternType="solid">
          <bgColor indexed="9"/>
        </patternFill>
      </fill>
      <border>
        <left/>
        <right/>
        <top/>
        <bottom/>
      </border>
    </dxf>
    <dxf>
      <font>
        <b val="0"/>
        <i val="0"/>
        <condense val="0"/>
        <extend val="0"/>
        <color indexed="9"/>
      </font>
      <fill>
        <patternFill patternType="solid">
          <bgColor indexed="9"/>
        </patternFill>
      </fill>
      <border>
        <left/>
        <right/>
        <top/>
        <bottom/>
      </border>
    </dxf>
    <dxf>
      <font>
        <b val="0"/>
        <i val="0"/>
        <condense val="0"/>
        <extend val="0"/>
        <color indexed="9"/>
      </font>
      <fill>
        <patternFill patternType="solid">
          <bgColor indexed="9"/>
        </patternFill>
      </fill>
      <border>
        <left/>
        <right/>
        <top/>
        <bottom/>
      </border>
    </dxf>
    <dxf>
      <font>
        <b val="0"/>
        <i val="0"/>
        <condense val="0"/>
        <extend val="0"/>
        <color indexed="9"/>
      </font>
      <fill>
        <patternFill patternType="solid">
          <bgColor indexed="9"/>
        </patternFill>
      </fill>
      <border>
        <left/>
        <right/>
        <top/>
        <bottom/>
      </border>
    </dxf>
    <dxf>
      <font>
        <b val="0"/>
        <i val="0"/>
        <condense val="0"/>
        <extend val="0"/>
        <color indexed="9"/>
      </font>
      <fill>
        <patternFill patternType="solid">
          <bgColor indexed="9"/>
        </patternFill>
      </fill>
      <border>
        <left/>
        <right/>
        <top/>
        <bottom/>
      </border>
    </dxf>
    <dxf>
      <font>
        <b val="0"/>
        <i val="0"/>
        <condense val="0"/>
        <extend val="0"/>
        <color indexed="9"/>
      </font>
      <fill>
        <patternFill patternType="solid">
          <bgColor indexed="9"/>
        </patternFill>
      </fill>
      <border>
        <left/>
        <right/>
        <top/>
        <bottom/>
      </border>
    </dxf>
    <dxf>
      <font>
        <b val="0"/>
        <i val="0"/>
        <condense val="0"/>
        <extend val="0"/>
        <color indexed="9"/>
      </font>
      <fill>
        <patternFill patternType="solid">
          <bgColor indexed="9"/>
        </patternFill>
      </fill>
      <border>
        <left/>
        <right/>
        <top/>
        <bottom/>
      </border>
    </dxf>
    <dxf>
      <font>
        <b val="0"/>
        <i val="0"/>
        <condense val="0"/>
        <extend val="0"/>
        <color indexed="9"/>
      </font>
      <fill>
        <patternFill patternType="solid">
          <bgColor indexed="9"/>
        </patternFill>
      </fill>
      <border>
        <left/>
        <right/>
        <top/>
        <bottom/>
      </border>
    </dxf>
    <dxf>
      <font>
        <b val="0"/>
        <i val="0"/>
        <condense val="0"/>
        <extend val="0"/>
        <color indexed="9"/>
      </font>
      <fill>
        <patternFill patternType="solid">
          <bgColor indexed="9"/>
        </patternFill>
      </fill>
      <border>
        <left/>
        <right/>
        <top/>
        <bottom/>
      </border>
    </dxf>
    <dxf>
      <font>
        <b val="0"/>
        <i val="0"/>
        <condense val="0"/>
        <extend val="0"/>
        <color indexed="9"/>
      </font>
      <fill>
        <patternFill patternType="solid">
          <bgColor indexed="9"/>
        </patternFill>
      </fill>
      <border>
        <left/>
        <right/>
        <top/>
        <bottom/>
      </border>
    </dxf>
    <dxf>
      <font>
        <b val="0"/>
        <i val="0"/>
        <condense val="0"/>
        <extend val="0"/>
        <color indexed="9"/>
      </font>
      <fill>
        <patternFill patternType="solid">
          <bgColor indexed="9"/>
        </patternFill>
      </fill>
      <border>
        <left/>
        <right/>
        <top/>
        <bottom/>
      </border>
    </dxf>
    <dxf>
      <font>
        <b val="0"/>
        <i val="0"/>
        <condense val="0"/>
        <extend val="0"/>
        <color indexed="9"/>
      </font>
      <fill>
        <patternFill patternType="solid">
          <bgColor indexed="9"/>
        </patternFill>
      </fill>
      <border>
        <left/>
        <right/>
        <top/>
        <bottom/>
      </border>
    </dxf>
    <dxf>
      <font>
        <b val="0"/>
        <i val="0"/>
        <condense val="0"/>
        <extend val="0"/>
        <color indexed="9"/>
      </font>
      <fill>
        <patternFill patternType="solid">
          <bgColor indexed="9"/>
        </patternFill>
      </fill>
      <border>
        <left/>
        <right/>
        <top/>
        <bottom/>
      </border>
    </dxf>
    <dxf>
      <font>
        <b val="0"/>
        <i val="0"/>
        <condense val="0"/>
        <extend val="0"/>
        <color indexed="9"/>
      </font>
      <fill>
        <patternFill patternType="solid">
          <bgColor indexed="9"/>
        </patternFill>
      </fill>
      <border>
        <left/>
        <right/>
        <top/>
        <bottom/>
      </border>
    </dxf>
    <dxf>
      <font>
        <b val="0"/>
        <i val="0"/>
        <condense val="0"/>
        <extend val="0"/>
        <color indexed="9"/>
      </font>
      <fill>
        <patternFill patternType="solid">
          <bgColor indexed="9"/>
        </patternFill>
      </fill>
      <border>
        <left/>
        <right/>
        <top/>
        <bottom/>
      </border>
    </dxf>
    <dxf>
      <font>
        <b val="0"/>
        <i val="0"/>
        <condense val="0"/>
        <extend val="0"/>
        <color indexed="9"/>
      </font>
      <fill>
        <patternFill patternType="solid">
          <bgColor indexed="9"/>
        </patternFill>
      </fill>
      <border>
        <left/>
        <right/>
        <top/>
        <bottom/>
      </border>
    </dxf>
    <dxf>
      <font>
        <b val="0"/>
        <i val="0"/>
        <condense val="0"/>
        <extend val="0"/>
        <color indexed="9"/>
      </font>
      <fill>
        <patternFill patternType="solid">
          <bgColor indexed="9"/>
        </patternFill>
      </fill>
      <border>
        <left/>
        <right/>
        <top/>
        <bottom/>
      </border>
    </dxf>
    <dxf>
      <font>
        <b val="0"/>
        <i val="0"/>
        <condense val="0"/>
        <extend val="0"/>
        <color indexed="9"/>
      </font>
      <fill>
        <patternFill patternType="solid">
          <bgColor indexed="9"/>
        </patternFill>
      </fill>
      <border>
        <left/>
        <right/>
        <top/>
        <bottom/>
      </border>
    </dxf>
    <dxf>
      <font>
        <b val="0"/>
        <i val="0"/>
        <condense val="0"/>
        <extend val="0"/>
        <color indexed="9"/>
      </font>
      <fill>
        <patternFill patternType="solid">
          <bgColor indexed="9"/>
        </patternFill>
      </fill>
      <border>
        <left/>
        <right/>
        <top/>
        <bottom/>
      </border>
    </dxf>
    <dxf>
      <font>
        <b val="0"/>
        <i val="0"/>
        <condense val="0"/>
        <extend val="0"/>
        <color indexed="9"/>
      </font>
      <fill>
        <patternFill patternType="solid">
          <bgColor indexed="9"/>
        </patternFill>
      </fill>
      <border>
        <left/>
        <right/>
        <top/>
        <bottom/>
      </border>
    </dxf>
    <dxf>
      <font>
        <b val="0"/>
        <i val="0"/>
        <condense val="0"/>
        <extend val="0"/>
        <color indexed="9"/>
      </font>
      <fill>
        <patternFill patternType="solid">
          <bgColor indexed="9"/>
        </patternFill>
      </fill>
      <border>
        <left/>
        <right/>
        <top/>
        <bottom/>
      </border>
    </dxf>
    <dxf>
      <font>
        <b val="0"/>
        <i val="0"/>
        <condense val="0"/>
        <extend val="0"/>
        <color indexed="9"/>
      </font>
      <fill>
        <patternFill patternType="solid">
          <bgColor indexed="9"/>
        </patternFill>
      </fill>
      <border>
        <left/>
        <right/>
        <top/>
        <bottom/>
      </border>
    </dxf>
    <dxf>
      <font>
        <b val="0"/>
        <i val="0"/>
        <condense val="0"/>
        <extend val="0"/>
        <color indexed="9"/>
      </font>
      <fill>
        <patternFill patternType="solid">
          <bgColor indexed="9"/>
        </patternFill>
      </fill>
      <border>
        <left/>
        <right/>
        <top/>
        <bottom/>
      </border>
    </dxf>
    <dxf>
      <font>
        <b val="0"/>
        <i val="0"/>
        <condense val="0"/>
        <extend val="0"/>
        <color indexed="9"/>
      </font>
      <fill>
        <patternFill patternType="solid">
          <bgColor indexed="9"/>
        </patternFill>
      </fill>
      <border>
        <left/>
        <right/>
        <top/>
        <bottom/>
      </border>
    </dxf>
    <dxf>
      <font>
        <b val="0"/>
        <i val="0"/>
        <condense val="0"/>
        <extend val="0"/>
        <color indexed="9"/>
      </font>
      <fill>
        <patternFill patternType="solid">
          <bgColor indexed="9"/>
        </patternFill>
      </fill>
      <border>
        <left/>
        <right/>
        <top/>
        <bottom/>
      </border>
    </dxf>
    <dxf>
      <font>
        <b val="0"/>
        <i val="0"/>
        <condense val="0"/>
        <extend val="0"/>
        <color indexed="9"/>
      </font>
      <fill>
        <patternFill patternType="solid">
          <bgColor indexed="9"/>
        </patternFill>
      </fill>
      <border>
        <left/>
        <right/>
        <top/>
        <bottom/>
      </border>
    </dxf>
    <dxf>
      <font>
        <b val="0"/>
        <i val="0"/>
        <condense val="0"/>
        <extend val="0"/>
        <color indexed="9"/>
      </font>
      <fill>
        <patternFill patternType="solid">
          <bgColor indexed="9"/>
        </patternFill>
      </fill>
      <border>
        <left/>
        <right/>
        <top/>
        <bottom/>
      </border>
    </dxf>
    <dxf>
      <font>
        <b val="0"/>
        <i val="0"/>
        <condense val="0"/>
        <extend val="0"/>
        <color indexed="9"/>
      </font>
      <fill>
        <patternFill patternType="solid">
          <bgColor indexed="9"/>
        </patternFill>
      </fill>
      <border>
        <left/>
        <right/>
        <top/>
        <bottom/>
      </border>
    </dxf>
    <dxf>
      <border>
        <top/>
        <bottom style="thin">
          <color indexed="49"/>
        </bottom>
      </border>
    </dxf>
    <dxf>
      <font>
        <b val="0"/>
        <i val="0"/>
        <condense val="0"/>
        <extend val="0"/>
        <color indexed="9"/>
      </font>
      <fill>
        <patternFill patternType="solid">
          <bgColor indexed="9"/>
        </patternFill>
      </fill>
      <border>
        <left/>
        <right/>
        <top/>
        <bottom/>
      </border>
    </dxf>
    <dxf>
      <border>
        <bottom style="thin">
          <color indexed="49"/>
        </bottom>
      </border>
    </dxf>
    <dxf>
      <font>
        <b val="0"/>
        <i val="0"/>
        <condense val="0"/>
        <extend val="0"/>
        <color indexed="9"/>
      </font>
      <fill>
        <patternFill patternType="solid">
          <bgColor indexed="9"/>
        </patternFill>
      </fill>
      <border>
        <left/>
        <right/>
        <top/>
        <bottom/>
      </border>
    </dxf>
    <dxf>
      <border>
        <top/>
        <bottom style="thin">
          <color indexed="49"/>
        </bottom>
      </border>
    </dxf>
    <dxf>
      <font>
        <b val="0"/>
        <i val="0"/>
        <condense val="0"/>
        <extend val="0"/>
        <color indexed="9"/>
      </font>
      <fill>
        <patternFill patternType="solid">
          <bgColor indexed="9"/>
        </patternFill>
      </fill>
      <border>
        <left/>
        <right/>
        <top/>
        <bottom/>
      </border>
    </dxf>
    <dxf>
      <border>
        <bottom style="thin">
          <color indexed="49"/>
        </bottom>
      </border>
    </dxf>
    <dxf>
      <font>
        <b val="0"/>
        <i val="0"/>
        <condense val="0"/>
        <extend val="0"/>
        <color indexed="9"/>
      </font>
      <fill>
        <patternFill patternType="solid">
          <bgColor indexed="9"/>
        </patternFill>
      </fill>
      <border>
        <left/>
        <right/>
        <top/>
        <bottom/>
      </border>
    </dxf>
    <dxf>
      <border>
        <top/>
        <bottom style="thin">
          <color indexed="49"/>
        </bottom>
      </border>
    </dxf>
    <dxf>
      <font>
        <b val="0"/>
        <i val="0"/>
        <condense val="0"/>
        <extend val="0"/>
        <color indexed="9"/>
      </font>
      <fill>
        <patternFill patternType="solid">
          <bgColor indexed="9"/>
        </patternFill>
      </fill>
      <border>
        <left/>
        <right/>
        <top/>
        <bottom/>
      </border>
    </dxf>
    <dxf>
      <border>
        <bottom style="thin">
          <color indexed="49"/>
        </bottom>
      </border>
    </dxf>
    <dxf>
      <font>
        <b val="0"/>
        <i val="0"/>
        <condense val="0"/>
        <extend val="0"/>
        <color indexed="9"/>
      </font>
      <fill>
        <patternFill patternType="solid">
          <bgColor indexed="9"/>
        </patternFill>
      </fill>
      <border>
        <left/>
        <right/>
        <top/>
        <bottom/>
      </border>
    </dxf>
    <dxf>
      <border>
        <top/>
        <bottom style="thin">
          <color indexed="49"/>
        </bottom>
      </border>
    </dxf>
    <dxf>
      <font>
        <b val="0"/>
        <i val="0"/>
        <condense val="0"/>
        <extend val="0"/>
        <color indexed="9"/>
      </font>
      <fill>
        <patternFill patternType="solid">
          <bgColor indexed="9"/>
        </patternFill>
      </fill>
      <border>
        <left/>
        <right/>
        <top/>
        <bottom/>
      </border>
    </dxf>
    <dxf>
      <border>
        <bottom style="thin">
          <color indexed="49"/>
        </bottom>
      </border>
    </dxf>
    <dxf>
      <font>
        <b val="0"/>
        <i val="0"/>
        <condense val="0"/>
        <extend val="0"/>
        <color indexed="9"/>
      </font>
      <fill>
        <patternFill patternType="solid">
          <bgColor indexed="9"/>
        </patternFill>
      </fill>
      <border>
        <left/>
        <right/>
        <top/>
        <bottom/>
      </border>
    </dxf>
    <dxf>
      <border>
        <top/>
        <bottom style="thin">
          <color indexed="49"/>
        </bottom>
      </border>
    </dxf>
    <dxf>
      <font>
        <b val="0"/>
        <i val="0"/>
        <condense val="0"/>
        <extend val="0"/>
        <color indexed="9"/>
      </font>
      <fill>
        <patternFill patternType="solid">
          <bgColor indexed="9"/>
        </patternFill>
      </fill>
      <border>
        <left/>
        <right/>
        <top/>
        <bottom/>
      </border>
    </dxf>
    <dxf>
      <border>
        <bottom style="thin">
          <color indexed="49"/>
        </bottom>
      </border>
    </dxf>
    <dxf>
      <font>
        <b val="0"/>
        <i val="0"/>
        <condense val="0"/>
        <extend val="0"/>
        <color indexed="9"/>
      </font>
      <fill>
        <patternFill patternType="solid">
          <bgColor indexed="9"/>
        </patternFill>
      </fill>
      <border>
        <left/>
        <right/>
        <top/>
        <bottom/>
      </border>
    </dxf>
    <dxf>
      <border>
        <top/>
        <bottom style="thin">
          <color indexed="49"/>
        </bottom>
      </border>
    </dxf>
    <dxf>
      <font>
        <b val="0"/>
        <i val="0"/>
        <condense val="0"/>
        <extend val="0"/>
        <color indexed="9"/>
      </font>
      <fill>
        <patternFill patternType="solid">
          <bgColor indexed="9"/>
        </patternFill>
      </fill>
      <border>
        <left/>
        <right/>
        <top/>
        <bottom/>
      </border>
    </dxf>
    <dxf>
      <border>
        <bottom style="thin">
          <color indexed="49"/>
        </bottom>
      </border>
    </dxf>
    <dxf>
      <font>
        <b val="0"/>
        <i val="0"/>
        <condense val="0"/>
        <extend val="0"/>
        <color indexed="9"/>
      </font>
      <fill>
        <patternFill patternType="solid">
          <bgColor indexed="9"/>
        </patternFill>
      </fill>
      <border>
        <left/>
        <right/>
        <top/>
        <bottom/>
      </border>
    </dxf>
    <dxf>
      <border>
        <top/>
        <bottom style="thin">
          <color indexed="49"/>
        </bottom>
      </border>
    </dxf>
    <dxf>
      <font>
        <b val="0"/>
        <i val="0"/>
        <condense val="0"/>
        <extend val="0"/>
        <color indexed="9"/>
      </font>
      <fill>
        <patternFill patternType="solid">
          <bgColor indexed="9"/>
        </patternFill>
      </fill>
      <border>
        <left/>
        <right/>
        <top/>
        <bottom/>
      </border>
    </dxf>
    <dxf>
      <border>
        <bottom style="thin">
          <color indexed="49"/>
        </bottom>
      </border>
    </dxf>
    <dxf>
      <font>
        <b val="0"/>
        <i val="0"/>
        <condense val="0"/>
        <extend val="0"/>
        <color indexed="9"/>
      </font>
      <fill>
        <patternFill patternType="solid">
          <bgColor indexed="9"/>
        </patternFill>
      </fill>
      <border>
        <left/>
        <right/>
        <top/>
        <bottom/>
      </border>
    </dxf>
    <dxf>
      <border>
        <top/>
        <bottom style="thin">
          <color indexed="49"/>
        </bottom>
      </border>
    </dxf>
    <dxf>
      <font>
        <b val="0"/>
        <i val="0"/>
        <condense val="0"/>
        <extend val="0"/>
        <color indexed="9"/>
      </font>
      <fill>
        <patternFill patternType="solid">
          <bgColor indexed="9"/>
        </patternFill>
      </fill>
      <border>
        <left/>
        <right/>
        <top/>
        <bottom/>
      </border>
    </dxf>
    <dxf>
      <border>
        <bottom style="thin">
          <color indexed="49"/>
        </bottom>
      </border>
    </dxf>
    <dxf>
      <font>
        <b val="0"/>
        <i val="0"/>
        <condense val="0"/>
        <extend val="0"/>
        <color indexed="9"/>
      </font>
      <fill>
        <patternFill patternType="solid">
          <bgColor indexed="9"/>
        </patternFill>
      </fill>
      <border>
        <left/>
        <right/>
        <top/>
        <bottom/>
      </border>
    </dxf>
    <dxf>
      <border>
        <top/>
        <bottom style="thin">
          <color indexed="49"/>
        </bottom>
      </border>
    </dxf>
    <dxf>
      <font>
        <b val="0"/>
        <i val="0"/>
        <condense val="0"/>
        <extend val="0"/>
        <color indexed="9"/>
      </font>
      <fill>
        <patternFill patternType="solid">
          <bgColor indexed="9"/>
        </patternFill>
      </fill>
      <border>
        <left/>
        <right/>
        <top/>
        <bottom/>
      </border>
    </dxf>
    <dxf>
      <border>
        <bottom style="thin">
          <color indexed="49"/>
        </bottom>
      </border>
    </dxf>
    <dxf>
      <font>
        <b val="0"/>
        <i val="0"/>
        <condense val="0"/>
        <extend val="0"/>
        <color indexed="9"/>
      </font>
      <fill>
        <patternFill patternType="solid">
          <bgColor indexed="9"/>
        </patternFill>
      </fill>
      <border>
        <left/>
        <right/>
        <top/>
        <bottom/>
      </border>
    </dxf>
    <dxf>
      <border>
        <top/>
        <bottom style="thin">
          <color indexed="49"/>
        </bottom>
      </border>
    </dxf>
    <dxf>
      <font>
        <b val="0"/>
        <i val="0"/>
        <condense val="0"/>
        <extend val="0"/>
        <color indexed="9"/>
      </font>
      <fill>
        <patternFill patternType="solid">
          <bgColor indexed="9"/>
        </patternFill>
      </fill>
      <border>
        <left/>
        <right/>
        <top/>
        <bottom/>
      </border>
    </dxf>
    <dxf>
      <border>
        <bottom style="thin">
          <color indexed="49"/>
        </bottom>
      </border>
    </dxf>
    <dxf>
      <font>
        <b val="0"/>
        <i val="0"/>
        <condense val="0"/>
        <extend val="0"/>
        <color indexed="9"/>
      </font>
      <fill>
        <patternFill patternType="solid">
          <bgColor indexed="9"/>
        </patternFill>
      </fill>
      <border>
        <left/>
        <right/>
        <top/>
        <bottom/>
      </border>
    </dxf>
    <dxf>
      <border>
        <top/>
        <bottom style="thin">
          <color indexed="49"/>
        </bottom>
      </border>
    </dxf>
    <dxf>
      <font>
        <b val="0"/>
        <i val="0"/>
        <condense val="0"/>
        <extend val="0"/>
        <color indexed="9"/>
      </font>
      <fill>
        <patternFill patternType="solid">
          <bgColor indexed="9"/>
        </patternFill>
      </fill>
      <border>
        <left/>
        <right/>
        <top/>
        <bottom/>
      </border>
    </dxf>
    <dxf>
      <border>
        <bottom style="thin">
          <color indexed="49"/>
        </bottom>
      </border>
    </dxf>
    <dxf>
      <font>
        <b val="0"/>
        <i val="0"/>
        <condense val="0"/>
        <extend val="0"/>
        <color indexed="9"/>
      </font>
      <fill>
        <patternFill patternType="solid">
          <bgColor indexed="9"/>
        </patternFill>
      </fill>
      <border>
        <left/>
        <right/>
        <top/>
        <bottom/>
      </border>
    </dxf>
    <dxf>
      <border>
        <top/>
        <bottom style="thin">
          <color indexed="49"/>
        </bottom>
      </border>
    </dxf>
    <dxf>
      <font>
        <b val="0"/>
        <i val="0"/>
        <condense val="0"/>
        <extend val="0"/>
        <color indexed="9"/>
      </font>
      <fill>
        <patternFill patternType="solid">
          <bgColor indexed="9"/>
        </patternFill>
      </fill>
      <border>
        <left/>
        <right/>
        <top/>
        <bottom/>
      </border>
    </dxf>
    <dxf>
      <border>
        <bottom style="thin">
          <color indexed="49"/>
        </bottom>
      </border>
    </dxf>
    <dxf>
      <font>
        <b val="0"/>
        <i val="0"/>
        <condense val="0"/>
        <extend val="0"/>
        <color indexed="9"/>
      </font>
      <fill>
        <patternFill patternType="solid">
          <bgColor indexed="9"/>
        </patternFill>
      </fill>
      <border>
        <left/>
        <right/>
        <top/>
        <bottom/>
      </border>
    </dxf>
    <dxf>
      <border>
        <top/>
        <bottom style="thin">
          <color indexed="49"/>
        </bottom>
      </border>
    </dxf>
    <dxf>
      <font>
        <b val="0"/>
        <i val="0"/>
        <condense val="0"/>
        <extend val="0"/>
        <color indexed="9"/>
      </font>
      <fill>
        <patternFill patternType="solid">
          <bgColor indexed="9"/>
        </patternFill>
      </fill>
      <border>
        <left/>
        <right/>
        <top/>
        <bottom/>
      </border>
    </dxf>
    <dxf>
      <border>
        <bottom style="thin">
          <color indexed="49"/>
        </bottom>
      </border>
    </dxf>
    <dxf>
      <font>
        <b val="0"/>
        <i val="0"/>
        <condense val="0"/>
        <extend val="0"/>
        <color indexed="9"/>
      </font>
      <fill>
        <patternFill patternType="solid">
          <bgColor indexed="9"/>
        </patternFill>
      </fill>
      <border>
        <left/>
        <right/>
        <top/>
        <bottom/>
      </border>
    </dxf>
    <dxf>
      <border>
        <top/>
        <bottom style="thin">
          <color indexed="49"/>
        </bottom>
      </border>
    </dxf>
    <dxf>
      <font>
        <b val="0"/>
        <i val="0"/>
        <condense val="0"/>
        <extend val="0"/>
        <color indexed="9"/>
      </font>
      <fill>
        <patternFill patternType="solid">
          <bgColor indexed="9"/>
        </patternFill>
      </fill>
      <border>
        <left/>
        <right/>
        <top/>
        <bottom/>
      </border>
    </dxf>
    <dxf>
      <border>
        <bottom style="thin">
          <color indexed="49"/>
        </bottom>
      </border>
    </dxf>
    <dxf>
      <font>
        <b val="0"/>
        <i val="0"/>
        <condense val="0"/>
        <extend val="0"/>
        <color indexed="9"/>
      </font>
      <fill>
        <patternFill patternType="solid">
          <bgColor indexed="9"/>
        </patternFill>
      </fill>
      <border>
        <left/>
        <right/>
        <top/>
        <bottom/>
      </border>
    </dxf>
    <dxf>
      <border>
        <top/>
        <bottom style="thin">
          <color indexed="49"/>
        </bottom>
      </border>
    </dxf>
    <dxf>
      <font>
        <b val="0"/>
        <i val="0"/>
        <condense val="0"/>
        <extend val="0"/>
        <color indexed="9"/>
      </font>
      <fill>
        <patternFill patternType="solid">
          <bgColor indexed="9"/>
        </patternFill>
      </fill>
      <border>
        <left/>
        <right/>
        <top/>
        <bottom/>
      </border>
    </dxf>
    <dxf>
      <border>
        <bottom style="thin">
          <color indexed="49"/>
        </bottom>
      </border>
    </dxf>
    <dxf>
      <font>
        <b val="0"/>
        <i val="0"/>
        <condense val="0"/>
        <extend val="0"/>
        <color indexed="9"/>
      </font>
      <fill>
        <patternFill patternType="solid">
          <bgColor indexed="9"/>
        </patternFill>
      </fill>
      <border>
        <left/>
        <right/>
        <top/>
        <bottom/>
      </border>
    </dxf>
    <dxf>
      <border>
        <top/>
        <bottom style="thin">
          <color indexed="49"/>
        </bottom>
      </border>
    </dxf>
    <dxf>
      <font>
        <b val="0"/>
        <i val="0"/>
        <condense val="0"/>
        <extend val="0"/>
        <color indexed="9"/>
      </font>
      <fill>
        <patternFill patternType="solid">
          <bgColor indexed="9"/>
        </patternFill>
      </fill>
      <border>
        <left/>
        <right/>
        <top/>
        <bottom/>
      </border>
    </dxf>
    <dxf>
      <border>
        <bottom style="thin">
          <color indexed="49"/>
        </bottom>
      </border>
    </dxf>
    <dxf>
      <font>
        <b val="0"/>
        <i val="0"/>
        <condense val="0"/>
        <extend val="0"/>
        <color indexed="9"/>
      </font>
      <fill>
        <patternFill patternType="solid">
          <bgColor indexed="9"/>
        </patternFill>
      </fill>
      <border>
        <left/>
        <right/>
        <top/>
        <bottom/>
      </border>
    </dxf>
    <dxf>
      <border>
        <top/>
        <bottom style="thin">
          <color indexed="49"/>
        </bottom>
      </border>
    </dxf>
    <dxf>
      <font>
        <b val="0"/>
        <i val="0"/>
        <condense val="0"/>
        <extend val="0"/>
        <color indexed="9"/>
      </font>
      <fill>
        <patternFill patternType="solid">
          <bgColor indexed="9"/>
        </patternFill>
      </fill>
      <border>
        <left/>
        <right/>
        <top/>
        <bottom/>
      </border>
    </dxf>
    <dxf>
      <border>
        <bottom style="thin">
          <color indexed="49"/>
        </bottom>
      </border>
    </dxf>
    <dxf>
      <font>
        <b val="0"/>
        <i val="0"/>
        <condense val="0"/>
        <extend val="0"/>
        <color indexed="9"/>
      </font>
      <fill>
        <patternFill patternType="solid">
          <bgColor indexed="9"/>
        </patternFill>
      </fill>
      <border>
        <left/>
        <right/>
        <top/>
        <bottom/>
      </border>
    </dxf>
    <dxf>
      <border>
        <top/>
        <bottom style="thin">
          <color indexed="49"/>
        </bottom>
      </border>
    </dxf>
    <dxf>
      <font>
        <b val="0"/>
        <i val="0"/>
        <condense val="0"/>
        <extend val="0"/>
        <color indexed="9"/>
      </font>
      <fill>
        <patternFill patternType="solid">
          <bgColor indexed="9"/>
        </patternFill>
      </fill>
      <border>
        <left/>
        <right/>
        <top/>
        <bottom/>
      </border>
    </dxf>
    <dxf>
      <border>
        <bottom style="thin">
          <color indexed="49"/>
        </bottom>
      </border>
    </dxf>
    <dxf>
      <font>
        <b val="0"/>
        <i val="0"/>
        <condense val="0"/>
        <extend val="0"/>
        <color indexed="9"/>
      </font>
      <fill>
        <patternFill patternType="solid">
          <bgColor indexed="9"/>
        </patternFill>
      </fill>
      <border>
        <left/>
        <right/>
        <top/>
        <bottom/>
      </border>
    </dxf>
    <dxf>
      <border>
        <top/>
        <bottom style="thin">
          <color indexed="49"/>
        </bottom>
      </border>
    </dxf>
    <dxf>
      <font>
        <b val="0"/>
        <i val="0"/>
        <condense val="0"/>
        <extend val="0"/>
        <color indexed="9"/>
      </font>
      <fill>
        <patternFill patternType="solid">
          <bgColor indexed="9"/>
        </patternFill>
      </fill>
      <border>
        <left/>
        <right/>
        <top/>
        <bottom/>
      </border>
    </dxf>
    <dxf>
      <border>
        <bottom style="thin">
          <color indexed="49"/>
        </bottom>
      </border>
    </dxf>
    <dxf>
      <font>
        <b val="0"/>
        <i val="0"/>
        <condense val="0"/>
        <extend val="0"/>
        <color indexed="9"/>
      </font>
      <fill>
        <patternFill patternType="solid">
          <bgColor indexed="9"/>
        </patternFill>
      </fill>
      <border>
        <left/>
        <right/>
        <top/>
        <bottom/>
      </border>
    </dxf>
    <dxf>
      <border>
        <top/>
        <bottom style="thin">
          <color indexed="49"/>
        </bottom>
      </border>
    </dxf>
    <dxf>
      <font>
        <b val="0"/>
        <i val="0"/>
        <condense val="0"/>
        <extend val="0"/>
        <color indexed="9"/>
      </font>
      <fill>
        <patternFill patternType="solid">
          <bgColor indexed="9"/>
        </patternFill>
      </fill>
      <border>
        <left/>
        <right/>
        <top/>
        <bottom/>
      </border>
    </dxf>
    <dxf>
      <border>
        <bottom style="thin">
          <color indexed="49"/>
        </bottom>
      </border>
    </dxf>
    <dxf>
      <font>
        <b val="0"/>
        <i val="0"/>
        <condense val="0"/>
        <extend val="0"/>
        <color indexed="9"/>
      </font>
      <fill>
        <patternFill patternType="solid">
          <bgColor indexed="9"/>
        </patternFill>
      </fill>
      <border>
        <left/>
        <right/>
        <top/>
        <bottom/>
      </border>
    </dxf>
    <dxf>
      <border>
        <top/>
        <bottom style="thin">
          <color indexed="49"/>
        </bottom>
      </border>
    </dxf>
    <dxf>
      <font>
        <b val="0"/>
        <i val="0"/>
        <condense val="0"/>
        <extend val="0"/>
        <color indexed="9"/>
      </font>
      <fill>
        <patternFill patternType="solid">
          <bgColor indexed="9"/>
        </patternFill>
      </fill>
      <border>
        <left/>
        <right/>
        <top/>
        <bottom/>
      </border>
    </dxf>
    <dxf>
      <border>
        <bottom style="thin">
          <color indexed="49"/>
        </bottom>
      </border>
    </dxf>
    <dxf>
      <font>
        <b val="0"/>
        <i val="0"/>
        <condense val="0"/>
        <extend val="0"/>
        <color indexed="9"/>
      </font>
      <fill>
        <patternFill patternType="solid">
          <bgColor indexed="9"/>
        </patternFill>
      </fill>
      <border>
        <left/>
        <right/>
        <top/>
        <bottom/>
      </border>
    </dxf>
    <dxf>
      <border>
        <top/>
        <bottom style="thin">
          <color indexed="49"/>
        </bottom>
      </border>
    </dxf>
    <dxf>
      <font>
        <b val="0"/>
        <i val="0"/>
        <condense val="0"/>
        <extend val="0"/>
        <color indexed="9"/>
      </font>
      <fill>
        <patternFill patternType="solid">
          <bgColor indexed="9"/>
        </patternFill>
      </fill>
      <border>
        <left/>
        <right/>
        <top/>
        <bottom/>
      </border>
    </dxf>
    <dxf>
      <border>
        <bottom style="thin">
          <color indexed="49"/>
        </bottom>
      </border>
    </dxf>
    <dxf>
      <font>
        <b val="0"/>
        <i val="0"/>
        <condense val="0"/>
        <extend val="0"/>
        <color indexed="9"/>
      </font>
      <fill>
        <patternFill patternType="solid">
          <bgColor indexed="9"/>
        </patternFill>
      </fill>
      <border>
        <left/>
        <right/>
        <top/>
        <bottom/>
      </border>
    </dxf>
    <dxf>
      <border>
        <top/>
        <bottom style="thin">
          <color indexed="49"/>
        </bottom>
      </border>
    </dxf>
    <dxf>
      <font>
        <b val="0"/>
        <i val="0"/>
        <condense val="0"/>
        <extend val="0"/>
        <color indexed="9"/>
      </font>
      <fill>
        <patternFill patternType="solid">
          <bgColor indexed="9"/>
        </patternFill>
      </fill>
      <border>
        <left/>
        <right/>
        <top/>
        <bottom/>
      </border>
    </dxf>
    <dxf>
      <border>
        <bottom style="thin">
          <color indexed="49"/>
        </bottom>
      </border>
    </dxf>
    <dxf>
      <font>
        <b val="0"/>
        <i val="0"/>
        <condense val="0"/>
        <extend val="0"/>
        <color indexed="9"/>
      </font>
      <fill>
        <patternFill patternType="solid">
          <bgColor indexed="9"/>
        </patternFill>
      </fill>
      <border>
        <left/>
        <right/>
        <top/>
        <bottom/>
      </border>
    </dxf>
    <dxf>
      <border>
        <top/>
        <bottom style="thin">
          <color indexed="49"/>
        </bottom>
      </border>
    </dxf>
    <dxf>
      <font>
        <b val="0"/>
        <i val="0"/>
        <condense val="0"/>
        <extend val="0"/>
        <color indexed="9"/>
      </font>
      <fill>
        <patternFill patternType="solid">
          <bgColor indexed="9"/>
        </patternFill>
      </fill>
      <border>
        <left/>
        <right/>
        <top/>
        <bottom/>
      </border>
    </dxf>
    <dxf>
      <border>
        <bottom style="thin">
          <color indexed="49"/>
        </bottom>
      </border>
    </dxf>
    <dxf>
      <font>
        <b val="0"/>
        <i val="0"/>
        <condense val="0"/>
        <extend val="0"/>
        <color indexed="9"/>
      </font>
      <fill>
        <patternFill patternType="solid">
          <bgColor indexed="9"/>
        </patternFill>
      </fill>
      <border>
        <left/>
        <right/>
        <top/>
        <bottom/>
      </border>
    </dxf>
    <dxf>
      <border>
        <top/>
        <bottom style="thin">
          <color indexed="49"/>
        </bottom>
      </border>
    </dxf>
    <dxf>
      <font>
        <b val="0"/>
        <i val="0"/>
        <condense val="0"/>
        <extend val="0"/>
        <color indexed="9"/>
      </font>
      <fill>
        <patternFill patternType="solid">
          <bgColor indexed="9"/>
        </patternFill>
      </fill>
      <border>
        <left/>
        <right/>
        <top/>
        <bottom/>
      </border>
    </dxf>
    <dxf>
      <border>
        <bottom style="thin">
          <color indexed="49"/>
        </bottom>
      </border>
    </dxf>
    <dxf>
      <font>
        <b val="0"/>
        <i val="0"/>
        <condense val="0"/>
        <extend val="0"/>
        <color indexed="9"/>
      </font>
      <fill>
        <patternFill patternType="solid">
          <bgColor indexed="9"/>
        </patternFill>
      </fill>
      <border>
        <left/>
        <right/>
        <top/>
        <bottom/>
      </border>
    </dxf>
    <dxf>
      <border>
        <top/>
        <bottom style="thin">
          <color indexed="49"/>
        </bottom>
      </border>
    </dxf>
    <dxf>
      <font>
        <b val="0"/>
        <i val="0"/>
        <condense val="0"/>
        <extend val="0"/>
        <color indexed="9"/>
      </font>
      <fill>
        <patternFill patternType="solid">
          <bgColor indexed="9"/>
        </patternFill>
      </fill>
      <border>
        <left/>
        <right/>
        <top/>
        <bottom/>
      </border>
    </dxf>
    <dxf>
      <font>
        <b val="0"/>
        <i val="0"/>
        <condense val="0"/>
        <extend val="0"/>
        <color indexed="9"/>
      </font>
      <fill>
        <patternFill patternType="solid">
          <bgColor indexed="9"/>
        </patternFill>
      </fill>
      <border>
        <left/>
        <right/>
        <top/>
        <bottom/>
      </border>
    </dxf>
    <dxf>
      <border>
        <bottom style="thin">
          <color indexed="49"/>
        </bottom>
      </border>
    </dxf>
    <dxf>
      <border>
        <top/>
        <bottom style="thin">
          <color indexed="49"/>
        </bottom>
      </border>
    </dxf>
    <dxf>
      <font>
        <b val="0"/>
        <i val="0"/>
        <condense val="0"/>
        <extend val="0"/>
        <color indexed="9"/>
      </font>
      <fill>
        <patternFill patternType="solid">
          <bgColor indexed="9"/>
        </patternFill>
      </fill>
      <border>
        <left/>
        <right/>
        <top/>
        <bottom/>
      </border>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FFFFFF"/>
      <rgbColor rgb="00008080"/>
      <rgbColor rgb="00C0C0C0"/>
      <rgbColor rgb="00808080"/>
      <rgbColor rgb="009999FF"/>
      <rgbColor rgb="00993366"/>
      <rgbColor rgb="00EAEAEA"/>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0033CC"/>
      <color rgb="FFCC0099"/>
      <color rgb="FF008000"/>
      <color rgb="FFCCCCFF"/>
      <color rgb="FFFFFF00"/>
      <color rgb="FFFFFF66"/>
      <color rgb="FFECFF8B"/>
      <color rgb="FFD07C7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400"/>
              <a:t>Cost</a:t>
            </a:r>
            <a:r>
              <a:rPr lang="en-US" sz="1400" baseline="0"/>
              <a:t> Benefit Analysis - RW toilet flushing</a:t>
            </a:r>
            <a:endParaRPr lang="en-US" sz="1400"/>
          </a:p>
        </c:rich>
      </c:tx>
      <c:layout/>
      <c:overlay val="0"/>
    </c:title>
    <c:autoTitleDeleted val="0"/>
    <c:plotArea>
      <c:layout/>
      <c:scatterChart>
        <c:scatterStyle val="smoothMarker"/>
        <c:varyColors val="0"/>
        <c:ser>
          <c:idx val="1"/>
          <c:order val="0"/>
          <c:tx>
            <c:strRef>
              <c:f>Calculations!$AJ$112</c:f>
              <c:strCache>
                <c:ptCount val="1"/>
                <c:pt idx="0">
                  <c:v>Loan</c:v>
                </c:pt>
              </c:strCache>
            </c:strRef>
          </c:tx>
          <c:spPr>
            <a:ln w="25400">
              <a:solidFill>
                <a:srgbClr val="993366"/>
              </a:solidFill>
              <a:prstDash val="solid"/>
            </a:ln>
          </c:spPr>
          <c:marker>
            <c:symbol val="none"/>
          </c:marker>
          <c:xVal>
            <c:numRef>
              <c:f>Calculations!$AE$114:$AE$188</c:f>
              <c:numCache>
                <c:formatCode>General</c:formatCode>
                <c:ptCount val="7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numCache>
            </c:numRef>
          </c:xVal>
          <c:yVal>
            <c:numRef>
              <c:f>Calculations!$AJ$114:$AJ$188</c:f>
              <c:numCache>
                <c:formatCode>#,##0.00</c:formatCode>
                <c:ptCount val="75"/>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numCache>
            </c:numRef>
          </c:yVal>
          <c:smooth val="1"/>
        </c:ser>
        <c:ser>
          <c:idx val="2"/>
          <c:order val="1"/>
          <c:tx>
            <c:strRef>
              <c:f>Calculations!$AT$112</c:f>
              <c:strCache>
                <c:ptCount val="1"/>
                <c:pt idx="0">
                  <c:v>Invest Operational Savings - With Loan</c:v>
                </c:pt>
              </c:strCache>
            </c:strRef>
          </c:tx>
          <c:spPr>
            <a:ln w="25400">
              <a:solidFill>
                <a:srgbClr val="99CC00"/>
              </a:solidFill>
              <a:prstDash val="solid"/>
            </a:ln>
          </c:spPr>
          <c:marker>
            <c:symbol val="none"/>
          </c:marker>
          <c:xVal>
            <c:numRef>
              <c:f>Calculations!$AE$114:$AE$188</c:f>
              <c:numCache>
                <c:formatCode>General</c:formatCode>
                <c:ptCount val="7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numCache>
            </c:numRef>
          </c:xVal>
          <c:yVal>
            <c:numRef>
              <c:f>Calculations!$AT$114:$AT$188</c:f>
              <c:numCache>
                <c:formatCode>#,##0</c:formatCode>
                <c:ptCount val="75"/>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numCache>
            </c:numRef>
          </c:yVal>
          <c:smooth val="1"/>
        </c:ser>
        <c:ser>
          <c:idx val="3"/>
          <c:order val="2"/>
          <c:tx>
            <c:strRef>
              <c:f>Calculations!$AY$112</c:f>
              <c:strCache>
                <c:ptCount val="1"/>
                <c:pt idx="0">
                  <c:v>Invest Operational Savings - No Loan</c:v>
                </c:pt>
              </c:strCache>
            </c:strRef>
          </c:tx>
          <c:spPr>
            <a:ln w="25400">
              <a:solidFill>
                <a:srgbClr val="666699"/>
              </a:solidFill>
              <a:prstDash val="solid"/>
            </a:ln>
          </c:spPr>
          <c:marker>
            <c:symbol val="none"/>
          </c:marker>
          <c:xVal>
            <c:numRef>
              <c:f>Calculations!$AE$114:$AE$188</c:f>
              <c:numCache>
                <c:formatCode>General</c:formatCode>
                <c:ptCount val="7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numCache>
            </c:numRef>
          </c:xVal>
          <c:yVal>
            <c:numRef>
              <c:f>Calculations!$AY$114:$AY$188</c:f>
              <c:numCache>
                <c:formatCode>#,##0</c:formatCode>
                <c:ptCount val="75"/>
                <c:pt idx="0" formatCode="General">
                  <c:v>-1561.6034093642077</c:v>
                </c:pt>
                <c:pt idx="1">
                  <c:v>-1373.3143760707262</c:v>
                </c:pt>
                <c:pt idx="2">
                  <c:v>-1193.9914872197915</c:v>
                </c:pt>
                <c:pt idx="3">
                  <c:v>-1023.2077835522346</c:v>
                </c:pt>
                <c:pt idx="4">
                  <c:v>-860.55663720218013</c:v>
                </c:pt>
                <c:pt idx="5">
                  <c:v>-705.65078353546176</c:v>
                </c:pt>
                <c:pt idx="6">
                  <c:v>-558.12139909096834</c:v>
                </c:pt>
                <c:pt idx="7">
                  <c:v>-417.61722342954624</c:v>
                </c:pt>
                <c:pt idx="8">
                  <c:v>-283.80372279962046</c:v>
                </c:pt>
                <c:pt idx="9">
                  <c:v>-156.36229362826231</c:v>
                </c:pt>
                <c:pt idx="10">
                  <c:v>-34.989503941254526</c:v>
                </c:pt>
                <c:pt idx="11">
                  <c:v>80.603629093991145</c:v>
                </c:pt>
                <c:pt idx="12">
                  <c:v>190.69232722279685</c:v>
                </c:pt>
                <c:pt idx="13">
                  <c:v>295.53870639308769</c:v>
                </c:pt>
                <c:pt idx="14">
                  <c:v>395.39240084098373</c:v>
                </c:pt>
                <c:pt idx="15">
                  <c:v>490.49115745802749</c:v>
                </c:pt>
                <c:pt idx="16">
                  <c:v>581.06140185521213</c:v>
                </c:pt>
                <c:pt idx="17">
                  <c:v>667.3187774715783</c:v>
                </c:pt>
                <c:pt idx="18">
                  <c:v>749.46865901097465</c:v>
                </c:pt>
                <c:pt idx="19">
                  <c:v>827.70664142944725</c:v>
                </c:pt>
                <c:pt idx="20">
                  <c:v>902.21900563751637</c:v>
                </c:pt>
                <c:pt idx="21">
                  <c:v>973.18316202615392</c:v>
                </c:pt>
                <c:pt idx="22">
                  <c:v>1040.7680728724754</c:v>
                </c:pt>
                <c:pt idx="23">
                  <c:v>1105.1346546308766</c:v>
                </c:pt>
                <c:pt idx="24">
                  <c:v>1166.4361610674496</c:v>
                </c:pt>
                <c:pt idx="25">
                  <c:v>1224.8185481498999</c:v>
                </c:pt>
                <c:pt idx="26">
                  <c:v>1280.4208215617573</c:v>
                </c:pt>
                <c:pt idx="27">
                  <c:v>1333.3753676682882</c:v>
                </c:pt>
                <c:pt idx="28">
                  <c:v>1383.808268722127</c:v>
                </c:pt>
                <c:pt idx="29">
                  <c:v>1431.8396030591164</c:v>
                </c:pt>
                <c:pt idx="30">
                  <c:v>1477.5837309991064</c:v>
                </c:pt>
                <c:pt idx="31">
                  <c:v>1521.1495671324303</c:v>
                </c:pt>
                <c:pt idx="32">
                  <c:v>1562.6408396403579</c:v>
                </c:pt>
                <c:pt idx="33">
                  <c:v>1602.1563372669557</c:v>
                </c:pt>
                <c:pt idx="34">
                  <c:v>1639.7901445303821</c:v>
                </c:pt>
                <c:pt idx="35">
                  <c:v>1675.6318657336453</c:v>
                </c:pt>
                <c:pt idx="36">
                  <c:v>1709.7668383081818</c:v>
                </c:pt>
                <c:pt idx="37">
                  <c:v>1742.2763359982164</c:v>
                </c:pt>
                <c:pt idx="38">
                  <c:v>1773.237762369678</c:v>
                </c:pt>
                <c:pt idx="39">
                  <c:v>1802.7248351044034</c:v>
                </c:pt>
                <c:pt idx="40">
                  <c:v>1830.8077615184275</c:v>
                </c:pt>
                <c:pt idx="41">
                  <c:v>1857.5534057222601</c:v>
                </c:pt>
                <c:pt idx="42">
                  <c:v>1883.0254478211482</c:v>
                </c:pt>
                <c:pt idx="43">
                  <c:v>1907.284535534375</c:v>
                </c:pt>
                <c:pt idx="44">
                  <c:v>1930.388428594591</c:v>
                </c:pt>
                <c:pt idx="45">
                  <c:v>1952.3921362709873</c:v>
                </c:pt>
                <c:pt idx="46">
                  <c:v>1973.3480483437456</c:v>
                </c:pt>
                <c:pt idx="47">
                  <c:v>1993.3060598416107</c:v>
                </c:pt>
                <c:pt idx="48">
                  <c:v>2012.3136898395774</c:v>
                </c:pt>
                <c:pt idx="49">
                  <c:v>2030.4161945995456</c:v>
                </c:pt>
                <c:pt idx="50">
                  <c:v>2047.6566753233249</c:v>
                </c:pt>
                <c:pt idx="51">
                  <c:v>2064.0761807745434</c:v>
                </c:pt>
                <c:pt idx="52">
                  <c:v>2079.7138050137992</c:v>
                </c:pt>
                <c:pt idx="53">
                  <c:v>2094.6067804797567</c:v>
                </c:pt>
                <c:pt idx="54">
                  <c:v>2108.7905666378115</c:v>
                </c:pt>
                <c:pt idx="55">
                  <c:v>2122.2989344073876</c:v>
                </c:pt>
                <c:pt idx="56">
                  <c:v>2135.1640465688888</c:v>
                </c:pt>
                <c:pt idx="57">
                  <c:v>2147.4165343417471</c:v>
                </c:pt>
                <c:pt idx="58">
                  <c:v>2159.0855703158977</c:v>
                </c:pt>
                <c:pt idx="59">
                  <c:v>2170.198937910327</c:v>
                </c:pt>
                <c:pt idx="60">
                  <c:v>2180.783097524069</c:v>
                </c:pt>
                <c:pt idx="61">
                  <c:v>2190.8632495371567</c:v>
                </c:pt>
                <c:pt idx="62">
                  <c:v>2200.4633943115259</c:v>
                </c:pt>
                <c:pt idx="63">
                  <c:v>2209.6063893347346</c:v>
                </c:pt>
                <c:pt idx="64">
                  <c:v>2218.3140036425525</c:v>
                </c:pt>
                <c:pt idx="65">
                  <c:v>2226.6069696499981</c:v>
                </c:pt>
                <c:pt idx="66">
                  <c:v>2234.505032514232</c:v>
                </c:pt>
                <c:pt idx="67">
                  <c:v>2242.0269971468356</c:v>
                </c:pt>
                <c:pt idx="68">
                  <c:v>2249.1907729874106</c:v>
                </c:pt>
                <c:pt idx="69">
                  <c:v>2256.0134166451012</c:v>
                </c:pt>
                <c:pt idx="70">
                  <c:v>2262.5111725095685</c:v>
                </c:pt>
                <c:pt idx="71">
                  <c:v>2268.6995114281085</c:v>
                </c:pt>
                <c:pt idx="72">
                  <c:v>2274.5931675410038</c:v>
                </c:pt>
                <c:pt idx="73">
                  <c:v>2280.2061733628088</c:v>
                </c:pt>
                <c:pt idx="74">
                  <c:v>2285.5518931930992</c:v>
                </c:pt>
              </c:numCache>
            </c:numRef>
          </c:yVal>
          <c:smooth val="1"/>
        </c:ser>
        <c:ser>
          <c:idx val="4"/>
          <c:order val="3"/>
          <c:tx>
            <c:strRef>
              <c:f>Calculations!$BD$112</c:f>
              <c:strCache>
                <c:ptCount val="1"/>
                <c:pt idx="0">
                  <c:v>Standard - No loan, no investments</c:v>
                </c:pt>
              </c:strCache>
            </c:strRef>
          </c:tx>
          <c:spPr>
            <a:ln w="25400">
              <a:solidFill>
                <a:srgbClr val="33CCCC"/>
              </a:solidFill>
              <a:prstDash val="solid"/>
            </a:ln>
          </c:spPr>
          <c:marker>
            <c:symbol val="none"/>
          </c:marker>
          <c:xVal>
            <c:numRef>
              <c:f>Calculations!$AE$114:$AE$188</c:f>
              <c:numCache>
                <c:formatCode>General</c:formatCode>
                <c:ptCount val="7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numCache>
            </c:numRef>
          </c:xVal>
          <c:yVal>
            <c:numRef>
              <c:f>Calculations!$BD$114:$BD$188</c:f>
              <c:numCache>
                <c:formatCode>#,##0</c:formatCode>
                <c:ptCount val="75"/>
                <c:pt idx="0" formatCode="General">
                  <c:v>-1561.6034093642077</c:v>
                </c:pt>
                <c:pt idx="1">
                  <c:v>-1390.8197056966508</c:v>
                </c:pt>
                <c:pt idx="2">
                  <c:v>-1228.1685593465966</c:v>
                </c:pt>
                <c:pt idx="3">
                  <c:v>-1073.2627056798781</c:v>
                </c:pt>
                <c:pt idx="4">
                  <c:v>-925.73332123538444</c:v>
                </c:pt>
                <c:pt idx="5">
                  <c:v>-785.22914557396211</c:v>
                </c:pt>
                <c:pt idx="6">
                  <c:v>-651.41564494403633</c:v>
                </c:pt>
                <c:pt idx="7">
                  <c:v>-523.97421577267846</c:v>
                </c:pt>
                <c:pt idx="8">
                  <c:v>-402.60142608567071</c:v>
                </c:pt>
                <c:pt idx="9">
                  <c:v>-287.00829305042521</c:v>
                </c:pt>
                <c:pt idx="10">
                  <c:v>-176.91959492161982</c:v>
                </c:pt>
                <c:pt idx="11">
                  <c:v>-72.073215751328689</c:v>
                </c:pt>
                <c:pt idx="12">
                  <c:v>27.780478696567343</c:v>
                </c:pt>
                <c:pt idx="13">
                  <c:v>122.87923531361116</c:v>
                </c:pt>
                <c:pt idx="14">
                  <c:v>213.44947971079569</c:v>
                </c:pt>
                <c:pt idx="15">
                  <c:v>299.70685532716197</c:v>
                </c:pt>
                <c:pt idx="16">
                  <c:v>381.85673686655832</c:v>
                </c:pt>
                <c:pt idx="17">
                  <c:v>460.09471928503103</c:v>
                </c:pt>
                <c:pt idx="18">
                  <c:v>534.60708349310016</c:v>
                </c:pt>
                <c:pt idx="19">
                  <c:v>605.57123988173748</c:v>
                </c:pt>
                <c:pt idx="20">
                  <c:v>673.15615072805895</c:v>
                </c:pt>
                <c:pt idx="21">
                  <c:v>737.52273248646043</c:v>
                </c:pt>
                <c:pt idx="22">
                  <c:v>798.82423892303314</c:v>
                </c:pt>
                <c:pt idx="23">
                  <c:v>857.20662600548349</c:v>
                </c:pt>
                <c:pt idx="24">
                  <c:v>912.80889941734085</c:v>
                </c:pt>
                <c:pt idx="25">
                  <c:v>965.76344552387172</c:v>
                </c:pt>
                <c:pt idx="26">
                  <c:v>1016.1963465777106</c:v>
                </c:pt>
                <c:pt idx="27">
                  <c:v>1064.2276809147002</c:v>
                </c:pt>
                <c:pt idx="28">
                  <c:v>1109.9718088546902</c:v>
                </c:pt>
                <c:pt idx="29">
                  <c:v>1153.5376449880141</c:v>
                </c:pt>
                <c:pt idx="30">
                  <c:v>1195.0289174959416</c:v>
                </c:pt>
                <c:pt idx="31">
                  <c:v>1234.5444151225392</c:v>
                </c:pt>
                <c:pt idx="32">
                  <c:v>1272.1782223859657</c:v>
                </c:pt>
                <c:pt idx="33">
                  <c:v>1308.0199435892289</c:v>
                </c:pt>
                <c:pt idx="34">
                  <c:v>1342.1549161637654</c:v>
                </c:pt>
                <c:pt idx="35">
                  <c:v>1374.6644138537999</c:v>
                </c:pt>
                <c:pt idx="36">
                  <c:v>1405.6258402252615</c:v>
                </c:pt>
                <c:pt idx="37">
                  <c:v>1435.1129129599869</c:v>
                </c:pt>
                <c:pt idx="38">
                  <c:v>1463.195839374011</c:v>
                </c:pt>
                <c:pt idx="39">
                  <c:v>1489.9414835778434</c:v>
                </c:pt>
                <c:pt idx="40">
                  <c:v>1515.4135256767315</c:v>
                </c:pt>
                <c:pt idx="41">
                  <c:v>1539.6726133899583</c:v>
                </c:pt>
                <c:pt idx="42">
                  <c:v>1562.7765064501743</c:v>
                </c:pt>
                <c:pt idx="43">
                  <c:v>1584.7802141265706</c:v>
                </c:pt>
                <c:pt idx="44">
                  <c:v>1605.736126199329</c:v>
                </c:pt>
                <c:pt idx="45">
                  <c:v>1625.694137697194</c:v>
                </c:pt>
                <c:pt idx="46">
                  <c:v>1644.7017676951607</c:v>
                </c:pt>
                <c:pt idx="47">
                  <c:v>1662.804272455129</c:v>
                </c:pt>
                <c:pt idx="48">
                  <c:v>1680.0447531789082</c:v>
                </c:pt>
                <c:pt idx="49">
                  <c:v>1696.4642586301266</c:v>
                </c:pt>
                <c:pt idx="50">
                  <c:v>1712.1018828693823</c:v>
                </c:pt>
                <c:pt idx="51">
                  <c:v>1726.99485833534</c:v>
                </c:pt>
                <c:pt idx="52">
                  <c:v>1741.178644493395</c:v>
                </c:pt>
                <c:pt idx="53">
                  <c:v>1754.6870122629712</c:v>
                </c:pt>
                <c:pt idx="54">
                  <c:v>1767.5521244244724</c:v>
                </c:pt>
                <c:pt idx="55">
                  <c:v>1779.8046121973305</c:v>
                </c:pt>
                <c:pt idx="56">
                  <c:v>1791.473648171481</c:v>
                </c:pt>
                <c:pt idx="57">
                  <c:v>1802.5870157659101</c:v>
                </c:pt>
                <c:pt idx="58">
                  <c:v>1813.1711753796521</c:v>
                </c:pt>
                <c:pt idx="59">
                  <c:v>1823.2513273927398</c:v>
                </c:pt>
                <c:pt idx="60">
                  <c:v>1832.851472167109</c:v>
                </c:pt>
                <c:pt idx="61">
                  <c:v>1841.9944671903179</c:v>
                </c:pt>
                <c:pt idx="62">
                  <c:v>1850.7020814981358</c:v>
                </c:pt>
                <c:pt idx="63">
                  <c:v>1858.9950475055814</c:v>
                </c:pt>
                <c:pt idx="64">
                  <c:v>1866.8931103698153</c:v>
                </c:pt>
                <c:pt idx="65">
                  <c:v>1874.4150750024191</c:v>
                </c:pt>
                <c:pt idx="66">
                  <c:v>1881.5788508429941</c:v>
                </c:pt>
                <c:pt idx="67">
                  <c:v>1888.4014945006847</c:v>
                </c:pt>
                <c:pt idx="68">
                  <c:v>1894.8992503651518</c:v>
                </c:pt>
                <c:pt idx="69">
                  <c:v>1901.0875892836918</c:v>
                </c:pt>
                <c:pt idx="70">
                  <c:v>1906.9812453965872</c:v>
                </c:pt>
                <c:pt idx="71">
                  <c:v>1912.5942512183922</c:v>
                </c:pt>
                <c:pt idx="72">
                  <c:v>1917.9399710486828</c:v>
                </c:pt>
                <c:pt idx="73">
                  <c:v>1923.0311327918166</c:v>
                </c:pt>
                <c:pt idx="74">
                  <c:v>1927.8798582614679</c:v>
                </c:pt>
              </c:numCache>
            </c:numRef>
          </c:yVal>
          <c:smooth val="1"/>
        </c:ser>
        <c:dLbls>
          <c:showLegendKey val="0"/>
          <c:showVal val="0"/>
          <c:showCatName val="0"/>
          <c:showSerName val="0"/>
          <c:showPercent val="0"/>
          <c:showBubbleSize val="0"/>
        </c:dLbls>
        <c:axId val="1418686960"/>
        <c:axId val="1418703824"/>
      </c:scatterChart>
      <c:valAx>
        <c:axId val="1418686960"/>
        <c:scaling>
          <c:orientation val="minMax"/>
          <c:min val="0"/>
        </c:scaling>
        <c:delete val="0"/>
        <c:axPos val="b"/>
        <c:title>
          <c:tx>
            <c:rich>
              <a:bodyPr/>
              <a:lstStyle/>
              <a:p>
                <a:pPr>
                  <a:defRPr/>
                </a:pPr>
                <a:r>
                  <a:rPr lang="en-US"/>
                  <a:t>Years</a:t>
                </a:r>
              </a:p>
            </c:rich>
          </c:tx>
          <c:layout/>
          <c:overlay val="0"/>
        </c:title>
        <c:numFmt formatCode="General" sourceLinked="1"/>
        <c:majorTickMark val="none"/>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1418703824"/>
        <c:crosses val="autoZero"/>
        <c:crossBetween val="midCat"/>
      </c:valAx>
      <c:valAx>
        <c:axId val="1418703824"/>
        <c:scaling>
          <c:orientation val="minMax"/>
        </c:scaling>
        <c:delete val="0"/>
        <c:axPos val="l"/>
        <c:majorGridlines>
          <c:spPr>
            <a:ln w="3175">
              <a:solidFill>
                <a:srgbClr val="808080"/>
              </a:solidFill>
              <a:prstDash val="solid"/>
            </a:ln>
          </c:spPr>
        </c:majorGridlines>
        <c:title>
          <c:tx>
            <c:rich>
              <a:bodyPr/>
              <a:lstStyle/>
              <a:p>
                <a:pPr>
                  <a:defRPr/>
                </a:pPr>
                <a:r>
                  <a:rPr lang="en-US"/>
                  <a:t>Return on Investment</a:t>
                </a:r>
              </a:p>
            </c:rich>
          </c:tx>
          <c:layout/>
          <c:overlay val="0"/>
        </c:title>
        <c:numFmt formatCode="General" sourceLinked="1"/>
        <c:majorTickMark val="none"/>
        <c:minorTickMark val="none"/>
        <c:tickLblPos val="nextTo"/>
        <c:spPr>
          <a:ln w="3175">
            <a:solidFill>
              <a:srgbClr val="808080"/>
            </a:solidFill>
            <a:prstDash val="solid"/>
          </a:ln>
        </c:spPr>
        <c:crossAx val="1418686960"/>
        <c:crosses val="autoZero"/>
        <c:crossBetween val="midCat"/>
      </c:valAx>
      <c:spPr>
        <a:solidFill>
          <a:srgbClr val="FFFFFF"/>
        </a:solidFill>
        <a:ln w="25400">
          <a:noFill/>
        </a:ln>
      </c:spPr>
    </c:plotArea>
    <c:legend>
      <c:legendPos val="r"/>
      <c:layout/>
      <c:overlay val="0"/>
      <c:spPr>
        <a:noFill/>
        <a:ln w="25400">
          <a:noFill/>
        </a:ln>
      </c:spPr>
    </c:legend>
    <c:plotVisOnly val="1"/>
    <c:dispBlanksAs val="gap"/>
    <c:showDLblsOverMax val="0"/>
  </c:chart>
  <c:spPr>
    <a:solidFill>
      <a:srgbClr val="FFFFFF"/>
    </a:solidFill>
    <a:ln w="3175">
      <a:solidFill>
        <a:srgbClr val="808080"/>
      </a:solidFill>
      <a:prstDash val="solid"/>
    </a:ln>
  </c:spPr>
  <c:printSettings>
    <c:headerFooter/>
    <c:pageMargins b="0.75000000000000877" l="0.70000000000000262" r="0.70000000000000262" t="0.75000000000000877"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400"/>
              <a:t>Cost Benefit Analysis - RW Irrigating</a:t>
            </a:r>
          </a:p>
        </c:rich>
      </c:tx>
      <c:layout/>
      <c:overlay val="0"/>
      <c:spPr>
        <a:noFill/>
        <a:ln w="25400">
          <a:noFill/>
        </a:ln>
      </c:spPr>
    </c:title>
    <c:autoTitleDeleted val="0"/>
    <c:plotArea>
      <c:layout/>
      <c:scatterChart>
        <c:scatterStyle val="smoothMarker"/>
        <c:varyColors val="0"/>
        <c:ser>
          <c:idx val="1"/>
          <c:order val="0"/>
          <c:tx>
            <c:strRef>
              <c:f>Calculations!$AJ$112</c:f>
              <c:strCache>
                <c:ptCount val="1"/>
                <c:pt idx="0">
                  <c:v>Loan</c:v>
                </c:pt>
              </c:strCache>
            </c:strRef>
          </c:tx>
          <c:spPr>
            <a:ln w="25400">
              <a:solidFill>
                <a:srgbClr val="993366"/>
              </a:solidFill>
              <a:prstDash val="solid"/>
            </a:ln>
          </c:spPr>
          <c:marker>
            <c:symbol val="none"/>
          </c:marker>
          <c:xVal>
            <c:numRef>
              <c:f>Calculations!$AE$114:$AE$188</c:f>
              <c:numCache>
                <c:formatCode>General</c:formatCode>
                <c:ptCount val="7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numCache>
            </c:numRef>
          </c:xVal>
          <c:yVal>
            <c:numRef>
              <c:f>Calculations!$AK$114:$AK$188</c:f>
              <c:numCache>
                <c:formatCode>#,##0</c:formatCode>
                <c:ptCount val="75"/>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numCache>
            </c:numRef>
          </c:yVal>
          <c:smooth val="1"/>
        </c:ser>
        <c:ser>
          <c:idx val="2"/>
          <c:order val="1"/>
          <c:tx>
            <c:strRef>
              <c:f>Calculations!$AT$112</c:f>
              <c:strCache>
                <c:ptCount val="1"/>
                <c:pt idx="0">
                  <c:v>Invest Operational Savings - With Loan</c:v>
                </c:pt>
              </c:strCache>
            </c:strRef>
          </c:tx>
          <c:spPr>
            <a:ln w="25400">
              <a:solidFill>
                <a:srgbClr val="99CC00"/>
              </a:solidFill>
              <a:prstDash val="solid"/>
            </a:ln>
          </c:spPr>
          <c:marker>
            <c:symbol val="none"/>
          </c:marker>
          <c:xVal>
            <c:numRef>
              <c:f>Calculations!$AE$114:$AE$188</c:f>
              <c:numCache>
                <c:formatCode>General</c:formatCode>
                <c:ptCount val="7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numCache>
            </c:numRef>
          </c:xVal>
          <c:yVal>
            <c:numRef>
              <c:f>Calculations!$AU$114:$AU$188</c:f>
              <c:numCache>
                <c:formatCode>#,##0</c:formatCode>
                <c:ptCount val="75"/>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numCache>
            </c:numRef>
          </c:yVal>
          <c:smooth val="1"/>
        </c:ser>
        <c:ser>
          <c:idx val="3"/>
          <c:order val="2"/>
          <c:tx>
            <c:strRef>
              <c:f>Calculations!$AY$112</c:f>
              <c:strCache>
                <c:ptCount val="1"/>
                <c:pt idx="0">
                  <c:v>Invest Operational Savings - No Loan</c:v>
                </c:pt>
              </c:strCache>
            </c:strRef>
          </c:tx>
          <c:spPr>
            <a:ln w="25400">
              <a:solidFill>
                <a:srgbClr val="666699"/>
              </a:solidFill>
              <a:prstDash val="solid"/>
            </a:ln>
          </c:spPr>
          <c:marker>
            <c:symbol val="none"/>
          </c:marker>
          <c:xVal>
            <c:numRef>
              <c:f>Calculations!$AE$114:$AE$188</c:f>
              <c:numCache>
                <c:formatCode>General</c:formatCode>
                <c:ptCount val="7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numCache>
            </c:numRef>
          </c:xVal>
          <c:yVal>
            <c:numRef>
              <c:f>Calculations!$AZ$114:$AZ$188</c:f>
              <c:numCache>
                <c:formatCode>#,##0</c:formatCode>
                <c:ptCount val="75"/>
                <c:pt idx="0" formatCode="General">
                  <c:v>-1211.6140515891125</c:v>
                </c:pt>
                <c:pt idx="1">
                  <c:v>-990.0223467966124</c:v>
                </c:pt>
                <c:pt idx="2">
                  <c:v>-778.98262794661241</c:v>
                </c:pt>
                <c:pt idx="3">
                  <c:v>-577.99241951804106</c:v>
                </c:pt>
                <c:pt idx="4">
                  <c:v>-386.57317339559222</c:v>
                </c:pt>
                <c:pt idx="5">
                  <c:v>-204.26912946945026</c:v>
                </c:pt>
                <c:pt idx="6">
                  <c:v>-30.646230492172549</c:v>
                </c:pt>
                <c:pt idx="7">
                  <c:v>134.70891139094883</c:v>
                </c:pt>
                <c:pt idx="8">
                  <c:v>292.18999889868326</c:v>
                </c:pt>
                <c:pt idx="9">
                  <c:v>442.1719870012879</c:v>
                </c:pt>
                <c:pt idx="10">
                  <c:v>585.01197567043505</c:v>
                </c:pt>
                <c:pt idx="11">
                  <c:v>721.05006011724208</c:v>
                </c:pt>
                <c:pt idx="12">
                  <c:v>850.61014054277268</c:v>
                </c:pt>
                <c:pt idx="13">
                  <c:v>974.00069332899216</c:v>
                </c:pt>
                <c:pt idx="14">
                  <c:v>1091.515505506344</c:v>
                </c:pt>
                <c:pt idx="15">
                  <c:v>1203.434374246679</c:v>
                </c:pt>
                <c:pt idx="16">
                  <c:v>1310.0237730469983</c:v>
                </c:pt>
                <c:pt idx="17">
                  <c:v>1411.5374861901591</c:v>
                </c:pt>
                <c:pt idx="18">
                  <c:v>1508.2172129931696</c:v>
                </c:pt>
                <c:pt idx="19">
                  <c:v>1600.2931432817509</c:v>
                </c:pt>
                <c:pt idx="20">
                  <c:v>1687.9845054613522</c:v>
                </c:pt>
                <c:pt idx="21">
                  <c:v>1771.5000884895442</c:v>
                </c:pt>
                <c:pt idx="22">
                  <c:v>1851.0387389925841</c:v>
                </c:pt>
                <c:pt idx="23">
                  <c:v>1926.7898347097648</c:v>
                </c:pt>
                <c:pt idx="24">
                  <c:v>1998.933735392794</c:v>
                </c:pt>
                <c:pt idx="25">
                  <c:v>2067.642212233774</c:v>
                </c:pt>
                <c:pt idx="26">
                  <c:v>2133.0788568442313</c:v>
                </c:pt>
                <c:pt idx="27">
                  <c:v>2195.3994707589527</c:v>
                </c:pt>
                <c:pt idx="28">
                  <c:v>2254.7524363920206</c:v>
                </c:pt>
                <c:pt idx="29">
                  <c:v>2311.2790703282758</c:v>
                </c:pt>
                <c:pt idx="30">
                  <c:v>2365.1139597913761</c:v>
                </c:pt>
                <c:pt idx="31">
                  <c:v>2416.3852830895667</c:v>
                </c:pt>
                <c:pt idx="32">
                  <c:v>2465.2151148021294</c:v>
                </c:pt>
                <c:pt idx="33">
                  <c:v>2511.7197164331415</c:v>
                </c:pt>
                <c:pt idx="34">
                  <c:v>2556.0098132245812</c:v>
                </c:pt>
                <c:pt idx="35">
                  <c:v>2598.1908577878571</c:v>
                </c:pt>
                <c:pt idx="36">
                  <c:v>2638.3632811814532</c:v>
                </c:pt>
                <c:pt idx="37">
                  <c:v>2676.6227320324974</c:v>
                </c:pt>
                <c:pt idx="38">
                  <c:v>2713.060304271587</c:v>
                </c:pt>
                <c:pt idx="39">
                  <c:v>2747.762754023101</c:v>
                </c:pt>
                <c:pt idx="40">
                  <c:v>2780.8127061673999</c:v>
                </c:pt>
                <c:pt idx="41">
                  <c:v>2812.2888510667321</c:v>
                </c:pt>
                <c:pt idx="42">
                  <c:v>2842.2661319232393</c:v>
                </c:pt>
                <c:pt idx="43">
                  <c:v>2870.8159232151506</c:v>
                </c:pt>
                <c:pt idx="44">
                  <c:v>2898.0062006360185</c:v>
                </c:pt>
                <c:pt idx="45">
                  <c:v>2923.9017029416073</c:v>
                </c:pt>
                <c:pt idx="46">
                  <c:v>2948.564086089787</c:v>
                </c:pt>
                <c:pt idx="47">
                  <c:v>2972.0520700404345</c:v>
                </c:pt>
                <c:pt idx="48">
                  <c:v>2994.4215785648603</c:v>
                </c:pt>
                <c:pt idx="49">
                  <c:v>3015.725872397647</c:v>
                </c:pt>
                <c:pt idx="50">
                  <c:v>3036.0156760479199</c:v>
                </c:pt>
                <c:pt idx="51">
                  <c:v>3055.3392985719893</c:v>
                </c:pt>
                <c:pt idx="52">
                  <c:v>3073.7427485949124</c:v>
                </c:pt>
                <c:pt idx="53">
                  <c:v>3091.2698438548396</c:v>
                </c:pt>
                <c:pt idx="54">
                  <c:v>3107.9623155309605</c:v>
                </c:pt>
                <c:pt idx="55">
                  <c:v>3123.8599076034566</c:v>
                </c:pt>
                <c:pt idx="56">
                  <c:v>3139.0004714820243</c:v>
                </c:pt>
                <c:pt idx="57">
                  <c:v>3153.4200561282792</c:v>
                </c:pt>
                <c:pt idx="58">
                  <c:v>3167.1529938866174</c:v>
                </c:pt>
                <c:pt idx="59">
                  <c:v>3180.2319822278919</c:v>
                </c:pt>
                <c:pt idx="60">
                  <c:v>3192.6881616005344</c:v>
                </c:pt>
                <c:pt idx="61">
                  <c:v>3204.5511895744794</c:v>
                </c:pt>
                <c:pt idx="62">
                  <c:v>3215.8493114544272</c:v>
                </c:pt>
                <c:pt idx="63">
                  <c:v>3226.6094275305677</c:v>
                </c:pt>
                <c:pt idx="64">
                  <c:v>3236.8571571268922</c:v>
                </c:pt>
                <c:pt idx="65">
                  <c:v>3246.6168995995822</c:v>
                </c:pt>
                <c:pt idx="66">
                  <c:v>3255.9118924307154</c:v>
                </c:pt>
                <c:pt idx="67">
                  <c:v>3264.7642665556041</c:v>
                </c:pt>
                <c:pt idx="68">
                  <c:v>3273.1950990554983</c:v>
                </c:pt>
                <c:pt idx="69">
                  <c:v>3281.2244633411119</c:v>
                </c:pt>
                <c:pt idx="70">
                  <c:v>3288.8714769464582</c:v>
                </c:pt>
                <c:pt idx="71">
                  <c:v>3296.1543470467877</c:v>
                </c:pt>
                <c:pt idx="72">
                  <c:v>3303.0904138090063</c:v>
                </c:pt>
                <c:pt idx="73">
                  <c:v>3309.6961916777859</c:v>
                </c:pt>
                <c:pt idx="74">
                  <c:v>3315.9874086956715</c:v>
                </c:pt>
              </c:numCache>
            </c:numRef>
          </c:yVal>
          <c:smooth val="1"/>
        </c:ser>
        <c:ser>
          <c:idx val="4"/>
          <c:order val="3"/>
          <c:tx>
            <c:strRef>
              <c:f>Calculations!$BD$112</c:f>
              <c:strCache>
                <c:ptCount val="1"/>
                <c:pt idx="0">
                  <c:v>Standard - No loan, no investments</c:v>
                </c:pt>
              </c:strCache>
            </c:strRef>
          </c:tx>
          <c:spPr>
            <a:ln w="25400">
              <a:solidFill>
                <a:srgbClr val="33CCCC"/>
              </a:solidFill>
              <a:prstDash val="solid"/>
            </a:ln>
          </c:spPr>
          <c:marker>
            <c:symbol val="none"/>
          </c:marker>
          <c:xVal>
            <c:numRef>
              <c:f>Calculations!$AE$114:$AE$188</c:f>
              <c:numCache>
                <c:formatCode>General</c:formatCode>
                <c:ptCount val="7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numCache>
            </c:numRef>
          </c:xVal>
          <c:yVal>
            <c:numRef>
              <c:f>Calculations!$BE$114:$BE$188</c:f>
              <c:numCache>
                <c:formatCode>#,##0</c:formatCode>
                <c:ptCount val="75"/>
                <c:pt idx="0" formatCode="General">
                  <c:v>-1211.6140515891125</c:v>
                </c:pt>
                <c:pt idx="1">
                  <c:v>-1010.6238431605411</c:v>
                </c:pt>
                <c:pt idx="2">
                  <c:v>-847.97269681048692</c:v>
                </c:pt>
                <c:pt idx="3">
                  <c:v>-665.66865288434519</c:v>
                </c:pt>
                <c:pt idx="4">
                  <c:v>-518.13926843985155</c:v>
                </c:pt>
                <c:pt idx="5">
                  <c:v>-352.78412655672992</c:v>
                </c:pt>
                <c:pt idx="6">
                  <c:v>-218.97062592680413</c:v>
                </c:pt>
                <c:pt idx="7">
                  <c:v>-68.988637824199941</c:v>
                </c:pt>
                <c:pt idx="8">
                  <c:v>52.384151862807812</c:v>
                </c:pt>
                <c:pt idx="9">
                  <c:v>188.42223630961462</c:v>
                </c:pt>
                <c:pt idx="10">
                  <c:v>298.51093443842001</c:v>
                </c:pt>
                <c:pt idx="11">
                  <c:v>421.9014872246396</c:v>
                </c:pt>
                <c:pt idx="12">
                  <c:v>521.75518167253563</c:v>
                </c:pt>
                <c:pt idx="13">
                  <c:v>633.67405041287066</c:v>
                </c:pt>
                <c:pt idx="14">
                  <c:v>724.24429481005518</c:v>
                </c:pt>
                <c:pt idx="15">
                  <c:v>825.75800795321629</c:v>
                </c:pt>
                <c:pt idx="16">
                  <c:v>907.90788949261264</c:v>
                </c:pt>
                <c:pt idx="17">
                  <c:v>999.98381978119392</c:v>
                </c:pt>
                <c:pt idx="18">
                  <c:v>1074.496183989263</c:v>
                </c:pt>
                <c:pt idx="19">
                  <c:v>1158.0117670174548</c:v>
                </c:pt>
                <c:pt idx="20">
                  <c:v>1225.5966778637762</c:v>
                </c:pt>
                <c:pt idx="21">
                  <c:v>1301.347773580957</c:v>
                </c:pt>
                <c:pt idx="22">
                  <c:v>1362.6492800175297</c:v>
                </c:pt>
                <c:pt idx="23">
                  <c:v>1431.3577568585099</c:v>
                </c:pt>
                <c:pt idx="24">
                  <c:v>1486.9600302703673</c:v>
                </c:pt>
                <c:pt idx="25">
                  <c:v>1549.2806441850885</c:v>
                </c:pt>
                <c:pt idx="26">
                  <c:v>1599.7135452389275</c:v>
                </c:pt>
                <c:pt idx="27">
                  <c:v>1656.2401791751827</c:v>
                </c:pt>
                <c:pt idx="28">
                  <c:v>1701.9843071151727</c:v>
                </c:pt>
                <c:pt idx="29">
                  <c:v>1753.2556304133632</c:v>
                </c:pt>
                <c:pt idx="30">
                  <c:v>1794.7469029212907</c:v>
                </c:pt>
                <c:pt idx="31">
                  <c:v>1841.2515045523028</c:v>
                </c:pt>
                <c:pt idx="32">
                  <c:v>1878.8853118157292</c:v>
                </c:pt>
                <c:pt idx="33">
                  <c:v>1921.0663563790054</c:v>
                </c:pt>
                <c:pt idx="34">
                  <c:v>1955.2013289535416</c:v>
                </c:pt>
                <c:pt idx="35">
                  <c:v>1993.4607798045859</c:v>
                </c:pt>
                <c:pt idx="36">
                  <c:v>2024.4222061760474</c:v>
                </c:pt>
                <c:pt idx="37">
                  <c:v>2059.1246559275614</c:v>
                </c:pt>
                <c:pt idx="38">
                  <c:v>2087.2075823415857</c:v>
                </c:pt>
                <c:pt idx="39">
                  <c:v>2118.683727240918</c:v>
                </c:pt>
                <c:pt idx="40">
                  <c:v>2144.1557693398063</c:v>
                </c:pt>
                <c:pt idx="41">
                  <c:v>2172.7055606317176</c:v>
                </c:pt>
                <c:pt idx="42">
                  <c:v>2195.8094536919334</c:v>
                </c:pt>
                <c:pt idx="43">
                  <c:v>2221.7049559975221</c:v>
                </c:pt>
                <c:pt idx="44">
                  <c:v>2242.6608680702802</c:v>
                </c:pt>
                <c:pt idx="45">
                  <c:v>2266.1488520209277</c:v>
                </c:pt>
                <c:pt idx="46">
                  <c:v>2285.1564820188946</c:v>
                </c:pt>
                <c:pt idx="47">
                  <c:v>2306.4607758516813</c:v>
                </c:pt>
                <c:pt idx="48">
                  <c:v>2323.7012565754608</c:v>
                </c:pt>
                <c:pt idx="49">
                  <c:v>2343.0248790995302</c:v>
                </c:pt>
                <c:pt idx="50">
                  <c:v>2358.6625033387859</c:v>
                </c:pt>
                <c:pt idx="51">
                  <c:v>2376.189598598713</c:v>
                </c:pt>
                <c:pt idx="52">
                  <c:v>2390.3733847567678</c:v>
                </c:pt>
                <c:pt idx="53">
                  <c:v>2406.2709768292639</c:v>
                </c:pt>
                <c:pt idx="54">
                  <c:v>2419.1360889907651</c:v>
                </c:pt>
                <c:pt idx="55">
                  <c:v>2433.5556736370199</c:v>
                </c:pt>
                <c:pt idx="56">
                  <c:v>2445.2247096111705</c:v>
                </c:pt>
                <c:pt idx="57">
                  <c:v>2458.303697952445</c:v>
                </c:pt>
                <c:pt idx="58">
                  <c:v>2468.887857566187</c:v>
                </c:pt>
                <c:pt idx="59">
                  <c:v>2480.750885540132</c:v>
                </c:pt>
                <c:pt idx="60">
                  <c:v>2490.3510303145013</c:v>
                </c:pt>
                <c:pt idx="61">
                  <c:v>2501.1111463906418</c:v>
                </c:pt>
                <c:pt idx="62">
                  <c:v>2509.8187606984598</c:v>
                </c:pt>
                <c:pt idx="63">
                  <c:v>2519.5785031711498</c:v>
                </c:pt>
                <c:pt idx="64">
                  <c:v>2527.4765660353837</c:v>
                </c:pt>
                <c:pt idx="65">
                  <c:v>2536.3289401602724</c:v>
                </c:pt>
                <c:pt idx="66">
                  <c:v>2543.4927160008474</c:v>
                </c:pt>
                <c:pt idx="67">
                  <c:v>2551.522080286461</c:v>
                </c:pt>
                <c:pt idx="68">
                  <c:v>2558.0198361509283</c:v>
                </c:pt>
                <c:pt idx="69">
                  <c:v>2565.3027062512579</c:v>
                </c:pt>
                <c:pt idx="70">
                  <c:v>2571.1963623641532</c:v>
                </c:pt>
                <c:pt idx="71">
                  <c:v>2577.8021402329327</c:v>
                </c:pt>
                <c:pt idx="72">
                  <c:v>2583.1478600632231</c:v>
                </c:pt>
                <c:pt idx="73">
                  <c:v>2589.1394953183521</c:v>
                </c:pt>
                <c:pt idx="74">
                  <c:v>2593.9882207880037</c:v>
                </c:pt>
              </c:numCache>
            </c:numRef>
          </c:yVal>
          <c:smooth val="1"/>
        </c:ser>
        <c:dLbls>
          <c:showLegendKey val="0"/>
          <c:showVal val="0"/>
          <c:showCatName val="0"/>
          <c:showSerName val="0"/>
          <c:showPercent val="0"/>
          <c:showBubbleSize val="0"/>
        </c:dLbls>
        <c:axId val="1419056688"/>
        <c:axId val="1419053968"/>
      </c:scatterChart>
      <c:valAx>
        <c:axId val="1419056688"/>
        <c:scaling>
          <c:orientation val="minMax"/>
          <c:max val="50"/>
          <c:min val="1"/>
        </c:scaling>
        <c:delete val="0"/>
        <c:axPos val="b"/>
        <c:title>
          <c:tx>
            <c:rich>
              <a:bodyPr/>
              <a:lstStyle/>
              <a:p>
                <a:pPr>
                  <a:defRPr/>
                </a:pPr>
                <a:r>
                  <a:rPr lang="en-US"/>
                  <a:t>Years</a:t>
                </a:r>
              </a:p>
            </c:rich>
          </c:tx>
          <c:layout/>
          <c:overlay val="0"/>
          <c:spPr>
            <a:noFill/>
            <a:ln w="25400">
              <a:noFill/>
            </a:ln>
          </c:spPr>
        </c:title>
        <c:numFmt formatCode="General" sourceLinked="1"/>
        <c:majorTickMark val="none"/>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1419053968"/>
        <c:crosses val="autoZero"/>
        <c:crossBetween val="midCat"/>
        <c:majorUnit val="5"/>
      </c:valAx>
      <c:valAx>
        <c:axId val="1419053968"/>
        <c:scaling>
          <c:orientation val="minMax"/>
          <c:max val="20000"/>
        </c:scaling>
        <c:delete val="0"/>
        <c:axPos val="l"/>
        <c:majorGridlines>
          <c:spPr>
            <a:ln w="3175">
              <a:solidFill>
                <a:srgbClr val="808080"/>
              </a:solidFill>
              <a:prstDash val="solid"/>
            </a:ln>
          </c:spPr>
        </c:majorGridlines>
        <c:title>
          <c:tx>
            <c:rich>
              <a:bodyPr/>
              <a:lstStyle/>
              <a:p>
                <a:pPr>
                  <a:defRPr/>
                </a:pPr>
                <a:r>
                  <a:rPr lang="en-US"/>
                  <a:t>Return on Investment</a:t>
                </a:r>
              </a:p>
            </c:rich>
          </c:tx>
          <c:layout/>
          <c:overlay val="0"/>
          <c:spPr>
            <a:noFill/>
            <a:ln w="25400">
              <a:noFill/>
            </a:ln>
          </c:spPr>
        </c:title>
        <c:numFmt formatCode="General" sourceLinked="1"/>
        <c:majorTickMark val="none"/>
        <c:minorTickMark val="none"/>
        <c:tickLblPos val="nextTo"/>
        <c:spPr>
          <a:ln w="3175">
            <a:solidFill>
              <a:srgbClr val="808080"/>
            </a:solidFill>
            <a:prstDash val="solid"/>
          </a:ln>
        </c:spPr>
        <c:crossAx val="1419056688"/>
        <c:crosses val="autoZero"/>
        <c:crossBetween val="midCat"/>
      </c:valAx>
      <c:spPr>
        <a:solidFill>
          <a:srgbClr val="FFFFFF"/>
        </a:solidFill>
        <a:ln w="25400">
          <a:noFill/>
        </a:ln>
      </c:spPr>
    </c:plotArea>
    <c:legend>
      <c:legendPos val="r"/>
      <c:layout/>
      <c:overlay val="0"/>
      <c:spPr>
        <a:noFill/>
        <a:ln w="25400">
          <a:noFill/>
        </a:ln>
      </c:spPr>
    </c:legend>
    <c:plotVisOnly val="1"/>
    <c:dispBlanksAs val="gap"/>
    <c:showDLblsOverMax val="0"/>
  </c:chart>
  <c:spPr>
    <a:solidFill>
      <a:srgbClr val="FFFFFF"/>
    </a:solidFill>
    <a:ln w="3175">
      <a:solidFill>
        <a:srgbClr val="808080"/>
      </a:solidFill>
      <a:prstDash val="solid"/>
    </a:ln>
  </c:spPr>
  <c:printSettings>
    <c:headerFooter/>
    <c:pageMargins b="0.75000000000000877" l="0.70000000000000262" r="0.70000000000000262" t="0.75000000000000877"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400"/>
              <a:t>Cost Benefit Analysis - RW Both</a:t>
            </a:r>
          </a:p>
        </c:rich>
      </c:tx>
      <c:layout/>
      <c:overlay val="0"/>
    </c:title>
    <c:autoTitleDeleted val="0"/>
    <c:plotArea>
      <c:layout/>
      <c:scatterChart>
        <c:scatterStyle val="smoothMarker"/>
        <c:varyColors val="0"/>
        <c:ser>
          <c:idx val="0"/>
          <c:order val="0"/>
          <c:tx>
            <c:strRef>
              <c:f>Calculations!$AJ$112</c:f>
              <c:strCache>
                <c:ptCount val="1"/>
                <c:pt idx="0">
                  <c:v>Loan</c:v>
                </c:pt>
              </c:strCache>
            </c:strRef>
          </c:tx>
          <c:spPr>
            <a:ln>
              <a:solidFill>
                <a:schemeClr val="accent2">
                  <a:alpha val="81000"/>
                </a:schemeClr>
              </a:solidFill>
            </a:ln>
          </c:spPr>
          <c:marker>
            <c:symbol val="none"/>
          </c:marker>
          <c:xVal>
            <c:numRef>
              <c:f>Calculations!$AE$114:$AE$188</c:f>
              <c:numCache>
                <c:formatCode>General</c:formatCode>
                <c:ptCount val="7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numCache>
            </c:numRef>
          </c:xVal>
          <c:yVal>
            <c:numRef>
              <c:f>Calculations!$AL$114:$AL$188</c:f>
              <c:numCache>
                <c:formatCode>#,##0</c:formatCode>
                <c:ptCount val="7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numCache>
            </c:numRef>
          </c:yVal>
          <c:smooth val="1"/>
        </c:ser>
        <c:ser>
          <c:idx val="2"/>
          <c:order val="1"/>
          <c:tx>
            <c:strRef>
              <c:f>Calculations!$AT$112</c:f>
              <c:strCache>
                <c:ptCount val="1"/>
                <c:pt idx="0">
                  <c:v>Invest Operational Savings - With Loan</c:v>
                </c:pt>
              </c:strCache>
            </c:strRef>
          </c:tx>
          <c:marker>
            <c:symbol val="none"/>
          </c:marker>
          <c:yVal>
            <c:numRef>
              <c:f>Calculations!$AV$114:$AV$188</c:f>
              <c:numCache>
                <c:formatCode>#,##0</c:formatCode>
                <c:ptCount val="75"/>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numCache>
            </c:numRef>
          </c:yVal>
          <c:smooth val="1"/>
        </c:ser>
        <c:ser>
          <c:idx val="3"/>
          <c:order val="2"/>
          <c:tx>
            <c:strRef>
              <c:f>Calculations!$AY$112</c:f>
              <c:strCache>
                <c:ptCount val="1"/>
                <c:pt idx="0">
                  <c:v>Invest Operational Savings - No Loan</c:v>
                </c:pt>
              </c:strCache>
            </c:strRef>
          </c:tx>
          <c:marker>
            <c:symbol val="none"/>
          </c:marker>
          <c:yVal>
            <c:numRef>
              <c:f>Calculations!$BA$114:$BA$188</c:f>
              <c:numCache>
                <c:formatCode>#,##0</c:formatCode>
                <c:ptCount val="75"/>
                <c:pt idx="0" formatCode="General">
                  <c:v>-2342.2371650783575</c:v>
                </c:pt>
                <c:pt idx="1">
                  <c:v>-2153.9481317848758</c:v>
                </c:pt>
                <c:pt idx="2">
                  <c:v>-1974.6252429339411</c:v>
                </c:pt>
                <c:pt idx="3">
                  <c:v>-1803.8415392663842</c:v>
                </c:pt>
                <c:pt idx="4">
                  <c:v>-1641.1903929163298</c:v>
                </c:pt>
                <c:pt idx="5">
                  <c:v>-1486.2845392496115</c:v>
                </c:pt>
                <c:pt idx="6">
                  <c:v>-1338.7551548051181</c:v>
                </c:pt>
                <c:pt idx="7">
                  <c:v>-1198.250979143696</c:v>
                </c:pt>
                <c:pt idx="8">
                  <c:v>-1064.4374785137702</c:v>
                </c:pt>
                <c:pt idx="9">
                  <c:v>-936.99604934241211</c:v>
                </c:pt>
                <c:pt idx="10">
                  <c:v>-815.62325965540435</c:v>
                </c:pt>
                <c:pt idx="11">
                  <c:v>-700.03012662015863</c:v>
                </c:pt>
                <c:pt idx="12">
                  <c:v>-589.94142849135289</c:v>
                </c:pt>
                <c:pt idx="13">
                  <c:v>-485.09504932106205</c:v>
                </c:pt>
                <c:pt idx="14">
                  <c:v>-385.24135487316602</c:v>
                </c:pt>
                <c:pt idx="15">
                  <c:v>-290.14259825612226</c:v>
                </c:pt>
                <c:pt idx="16">
                  <c:v>-199.57235385893765</c:v>
                </c:pt>
                <c:pt idx="17">
                  <c:v>-113.31497824257148</c:v>
                </c:pt>
                <c:pt idx="18">
                  <c:v>-31.165096703175138</c:v>
                </c:pt>
                <c:pt idx="19">
                  <c:v>47.072885715297446</c:v>
                </c:pt>
                <c:pt idx="20">
                  <c:v>121.58524992336663</c:v>
                </c:pt>
                <c:pt idx="21">
                  <c:v>192.54940631200418</c:v>
                </c:pt>
                <c:pt idx="22">
                  <c:v>260.13431715832576</c:v>
                </c:pt>
                <c:pt idx="23">
                  <c:v>324.50089891672712</c:v>
                </c:pt>
                <c:pt idx="24">
                  <c:v>385.8024053533</c:v>
                </c:pt>
                <c:pt idx="25">
                  <c:v>444.18479243575024</c:v>
                </c:pt>
                <c:pt idx="26">
                  <c:v>499.78706584760766</c:v>
                </c:pt>
                <c:pt idx="27">
                  <c:v>552.74161195413853</c:v>
                </c:pt>
                <c:pt idx="28">
                  <c:v>603.17451300797745</c:v>
                </c:pt>
                <c:pt idx="29">
                  <c:v>651.20584734496697</c:v>
                </c:pt>
                <c:pt idx="30">
                  <c:v>696.94997528495696</c:v>
                </c:pt>
                <c:pt idx="31">
                  <c:v>740.51581141828092</c:v>
                </c:pt>
                <c:pt idx="32">
                  <c:v>782.00708392620857</c:v>
                </c:pt>
                <c:pt idx="33">
                  <c:v>821.52258155280629</c:v>
                </c:pt>
                <c:pt idx="34">
                  <c:v>859.15638881623261</c:v>
                </c:pt>
                <c:pt idx="35">
                  <c:v>894.99811001949581</c:v>
                </c:pt>
                <c:pt idx="36">
                  <c:v>929.1330825940322</c:v>
                </c:pt>
                <c:pt idx="37">
                  <c:v>961.64258028406687</c:v>
                </c:pt>
                <c:pt idx="38">
                  <c:v>992.60400665552856</c:v>
                </c:pt>
                <c:pt idx="39">
                  <c:v>1022.091079390254</c:v>
                </c:pt>
                <c:pt idx="40">
                  <c:v>1050.1740058042781</c:v>
                </c:pt>
                <c:pt idx="41">
                  <c:v>1076.9196500081107</c:v>
                </c:pt>
                <c:pt idx="42">
                  <c:v>1102.3916921069988</c:v>
                </c:pt>
                <c:pt idx="43">
                  <c:v>1126.6507798202256</c:v>
                </c:pt>
                <c:pt idx="44">
                  <c:v>1149.7546728804416</c:v>
                </c:pt>
                <c:pt idx="45">
                  <c:v>1171.7583805568379</c:v>
                </c:pt>
                <c:pt idx="46">
                  <c:v>1192.7142926295962</c:v>
                </c:pt>
                <c:pt idx="47">
                  <c:v>1212.6723041274613</c:v>
                </c:pt>
                <c:pt idx="48">
                  <c:v>1231.679934125428</c:v>
                </c:pt>
                <c:pt idx="49">
                  <c:v>1249.7824388853962</c:v>
                </c:pt>
                <c:pt idx="50">
                  <c:v>1267.0229196091755</c:v>
                </c:pt>
                <c:pt idx="51">
                  <c:v>1283.4424250603938</c:v>
                </c:pt>
                <c:pt idx="52">
                  <c:v>1299.0800492996493</c:v>
                </c:pt>
                <c:pt idx="53">
                  <c:v>1313.9730247656071</c:v>
                </c:pt>
                <c:pt idx="54">
                  <c:v>1328.1568109236621</c:v>
                </c:pt>
                <c:pt idx="55">
                  <c:v>1341.6651786932382</c:v>
                </c:pt>
                <c:pt idx="56">
                  <c:v>1354.5302908547394</c:v>
                </c:pt>
                <c:pt idx="57">
                  <c:v>1366.7827786275975</c:v>
                </c:pt>
                <c:pt idx="58">
                  <c:v>1378.4518146017481</c:v>
                </c:pt>
                <c:pt idx="59">
                  <c:v>1389.5651821961774</c:v>
                </c:pt>
                <c:pt idx="60">
                  <c:v>1400.1493418099194</c:v>
                </c:pt>
                <c:pt idx="61">
                  <c:v>1410.229493823007</c:v>
                </c:pt>
                <c:pt idx="62">
                  <c:v>1419.8296385973763</c:v>
                </c:pt>
                <c:pt idx="63">
                  <c:v>1428.9726336205852</c:v>
                </c:pt>
                <c:pt idx="64">
                  <c:v>1437.6802479284031</c:v>
                </c:pt>
                <c:pt idx="65">
                  <c:v>1445.9732139358487</c:v>
                </c:pt>
                <c:pt idx="66">
                  <c:v>1453.8712768000826</c:v>
                </c:pt>
                <c:pt idx="67">
                  <c:v>1461.3932414326864</c:v>
                </c:pt>
                <c:pt idx="68">
                  <c:v>1468.5570172732614</c:v>
                </c:pt>
                <c:pt idx="69">
                  <c:v>1475.3796609309518</c:v>
                </c:pt>
                <c:pt idx="70">
                  <c:v>1481.8774167954189</c:v>
                </c:pt>
                <c:pt idx="71">
                  <c:v>1488.0657557139589</c:v>
                </c:pt>
                <c:pt idx="72">
                  <c:v>1493.9594118268542</c:v>
                </c:pt>
                <c:pt idx="73">
                  <c:v>1499.5724176486592</c:v>
                </c:pt>
                <c:pt idx="74">
                  <c:v>1504.9181374789498</c:v>
                </c:pt>
              </c:numCache>
            </c:numRef>
          </c:yVal>
          <c:smooth val="1"/>
        </c:ser>
        <c:ser>
          <c:idx val="4"/>
          <c:order val="3"/>
          <c:tx>
            <c:strRef>
              <c:f>Calculations!$BD$112</c:f>
              <c:strCache>
                <c:ptCount val="1"/>
                <c:pt idx="0">
                  <c:v>Standard - No loan, no investments</c:v>
                </c:pt>
              </c:strCache>
            </c:strRef>
          </c:tx>
          <c:spPr>
            <a:ln>
              <a:solidFill>
                <a:srgbClr val="808080"/>
              </a:solidFill>
            </a:ln>
          </c:spPr>
          <c:marker>
            <c:symbol val="none"/>
          </c:marker>
          <c:xVal>
            <c:numRef>
              <c:f>Calculations!$AE$114:$AE$188</c:f>
              <c:numCache>
                <c:formatCode>General</c:formatCode>
                <c:ptCount val="7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numCache>
            </c:numRef>
          </c:xVal>
          <c:yVal>
            <c:numRef>
              <c:f>Calculations!$BF$114:$BF$188</c:f>
              <c:numCache>
                <c:formatCode>#,##0</c:formatCode>
                <c:ptCount val="75"/>
                <c:pt idx="0" formatCode="General">
                  <c:v>-2342.2371650783575</c:v>
                </c:pt>
                <c:pt idx="1">
                  <c:v>-2171.4534614108006</c:v>
                </c:pt>
                <c:pt idx="2">
                  <c:v>-2008.8023150607464</c:v>
                </c:pt>
                <c:pt idx="3">
                  <c:v>-1853.8964613940279</c:v>
                </c:pt>
                <c:pt idx="4">
                  <c:v>-1706.3670769495343</c:v>
                </c:pt>
                <c:pt idx="5">
                  <c:v>-1565.862901288112</c:v>
                </c:pt>
                <c:pt idx="6">
                  <c:v>-1432.0494006581862</c:v>
                </c:pt>
                <c:pt idx="7">
                  <c:v>-1304.6079714868283</c:v>
                </c:pt>
                <c:pt idx="8">
                  <c:v>-1183.2351817998206</c:v>
                </c:pt>
                <c:pt idx="9">
                  <c:v>-1067.6420487645751</c:v>
                </c:pt>
                <c:pt idx="10">
                  <c:v>-957.55335063576968</c:v>
                </c:pt>
                <c:pt idx="11">
                  <c:v>-852.70697146547855</c:v>
                </c:pt>
                <c:pt idx="12">
                  <c:v>-752.85327701758251</c:v>
                </c:pt>
                <c:pt idx="13">
                  <c:v>-657.75452040053869</c:v>
                </c:pt>
                <c:pt idx="14">
                  <c:v>-567.18427600335417</c:v>
                </c:pt>
                <c:pt idx="15">
                  <c:v>-480.92690038698788</c:v>
                </c:pt>
                <c:pt idx="16">
                  <c:v>-398.77701884759153</c:v>
                </c:pt>
                <c:pt idx="17">
                  <c:v>-320.53903642911882</c:v>
                </c:pt>
                <c:pt idx="18">
                  <c:v>-246.02667222104969</c:v>
                </c:pt>
                <c:pt idx="19">
                  <c:v>-175.06251583241237</c:v>
                </c:pt>
                <c:pt idx="20">
                  <c:v>-107.47760498609091</c:v>
                </c:pt>
                <c:pt idx="21">
                  <c:v>-43.111023227689429</c:v>
                </c:pt>
                <c:pt idx="22">
                  <c:v>18.190483208883279</c:v>
                </c:pt>
                <c:pt idx="23">
                  <c:v>76.572870291333629</c:v>
                </c:pt>
                <c:pt idx="24">
                  <c:v>132.175143703191</c:v>
                </c:pt>
                <c:pt idx="25">
                  <c:v>185.12968980972187</c:v>
                </c:pt>
                <c:pt idx="26">
                  <c:v>235.56259086356079</c:v>
                </c:pt>
                <c:pt idx="27">
                  <c:v>283.59392520055019</c:v>
                </c:pt>
                <c:pt idx="28">
                  <c:v>329.33805314054018</c:v>
                </c:pt>
                <c:pt idx="29">
                  <c:v>372.90388927386402</c:v>
                </c:pt>
                <c:pt idx="30">
                  <c:v>414.39516178179156</c:v>
                </c:pt>
                <c:pt idx="31">
                  <c:v>453.91065940838928</c:v>
                </c:pt>
                <c:pt idx="32">
                  <c:v>491.54446667181571</c:v>
                </c:pt>
                <c:pt idx="33">
                  <c:v>527.38618787507892</c:v>
                </c:pt>
                <c:pt idx="34">
                  <c:v>561.52116044961531</c:v>
                </c:pt>
                <c:pt idx="35">
                  <c:v>594.03065813964997</c:v>
                </c:pt>
                <c:pt idx="36">
                  <c:v>624.99208451111156</c:v>
                </c:pt>
                <c:pt idx="37">
                  <c:v>654.47915724583697</c:v>
                </c:pt>
                <c:pt idx="38">
                  <c:v>682.56208365986117</c:v>
                </c:pt>
                <c:pt idx="39">
                  <c:v>709.30772786369369</c:v>
                </c:pt>
                <c:pt idx="40">
                  <c:v>734.7797699625819</c:v>
                </c:pt>
                <c:pt idx="41">
                  <c:v>759.03885767580869</c:v>
                </c:pt>
                <c:pt idx="42">
                  <c:v>782.14275073602471</c:v>
                </c:pt>
                <c:pt idx="43">
                  <c:v>804.14645841242088</c:v>
                </c:pt>
                <c:pt idx="44">
                  <c:v>825.10237048517911</c:v>
                </c:pt>
                <c:pt idx="45">
                  <c:v>845.06038198304418</c:v>
                </c:pt>
                <c:pt idx="46">
                  <c:v>864.06801198101084</c:v>
                </c:pt>
                <c:pt idx="47">
                  <c:v>882.17051674097911</c:v>
                </c:pt>
                <c:pt idx="48">
                  <c:v>899.41099746475845</c:v>
                </c:pt>
                <c:pt idx="49">
                  <c:v>915.83050291597692</c:v>
                </c:pt>
                <c:pt idx="50">
                  <c:v>931.46812715523254</c:v>
                </c:pt>
                <c:pt idx="51">
                  <c:v>946.36110262119018</c:v>
                </c:pt>
                <c:pt idx="52">
                  <c:v>960.54488877924518</c:v>
                </c:pt>
                <c:pt idx="53">
                  <c:v>974.05325654882131</c:v>
                </c:pt>
                <c:pt idx="54">
                  <c:v>986.9183687103224</c:v>
                </c:pt>
                <c:pt idx="55">
                  <c:v>999.17085648318061</c:v>
                </c:pt>
                <c:pt idx="56">
                  <c:v>1010.8398924573313</c:v>
                </c:pt>
                <c:pt idx="57">
                  <c:v>1021.9532600517605</c:v>
                </c:pt>
                <c:pt idx="58">
                  <c:v>1032.5374196655025</c:v>
                </c:pt>
                <c:pt idx="59">
                  <c:v>1042.6175716785901</c:v>
                </c:pt>
                <c:pt idx="60">
                  <c:v>1052.2177164529594</c:v>
                </c:pt>
                <c:pt idx="61">
                  <c:v>1061.3607114761683</c:v>
                </c:pt>
                <c:pt idx="62">
                  <c:v>1070.0683257839862</c:v>
                </c:pt>
                <c:pt idx="63">
                  <c:v>1078.3612917914318</c:v>
                </c:pt>
                <c:pt idx="64">
                  <c:v>1086.2593546556657</c:v>
                </c:pt>
                <c:pt idx="65">
                  <c:v>1093.7813192882695</c:v>
                </c:pt>
                <c:pt idx="66">
                  <c:v>1100.9450951288445</c:v>
                </c:pt>
                <c:pt idx="67">
                  <c:v>1107.7677387865351</c:v>
                </c:pt>
                <c:pt idx="68">
                  <c:v>1114.2654946510022</c:v>
                </c:pt>
                <c:pt idx="69">
                  <c:v>1120.4538335695422</c:v>
                </c:pt>
                <c:pt idx="70">
                  <c:v>1126.3474896824375</c:v>
                </c:pt>
                <c:pt idx="71">
                  <c:v>1131.9604955042425</c:v>
                </c:pt>
                <c:pt idx="72">
                  <c:v>1137.3062153345331</c:v>
                </c:pt>
                <c:pt idx="73">
                  <c:v>1142.397377077667</c:v>
                </c:pt>
                <c:pt idx="74">
                  <c:v>1147.2461025473183</c:v>
                </c:pt>
              </c:numCache>
            </c:numRef>
          </c:yVal>
          <c:smooth val="1"/>
        </c:ser>
        <c:dLbls>
          <c:showLegendKey val="0"/>
          <c:showVal val="0"/>
          <c:showCatName val="0"/>
          <c:showSerName val="0"/>
          <c:showPercent val="0"/>
          <c:showBubbleSize val="0"/>
        </c:dLbls>
        <c:axId val="1419057776"/>
        <c:axId val="1419059408"/>
      </c:scatterChart>
      <c:valAx>
        <c:axId val="1419057776"/>
        <c:scaling>
          <c:orientation val="minMax"/>
          <c:max val="75"/>
          <c:min val="0"/>
        </c:scaling>
        <c:delete val="0"/>
        <c:axPos val="b"/>
        <c:title>
          <c:tx>
            <c:rich>
              <a:bodyPr/>
              <a:lstStyle/>
              <a:p>
                <a:pPr>
                  <a:defRPr/>
                </a:pPr>
                <a:r>
                  <a:rPr lang="en-US"/>
                  <a:t>Years</a:t>
                </a:r>
              </a:p>
            </c:rich>
          </c:tx>
          <c:layout/>
          <c:overlay val="0"/>
        </c:title>
        <c:numFmt formatCode="General" sourceLinked="1"/>
        <c:majorTickMark val="none"/>
        <c:minorTickMark val="none"/>
        <c:tickLblPos val="nextTo"/>
        <c:txPr>
          <a:bodyPr rot="0" vert="horz"/>
          <a:lstStyle/>
          <a:p>
            <a:pPr>
              <a:defRPr/>
            </a:pPr>
            <a:endParaRPr lang="en-US"/>
          </a:p>
        </c:txPr>
        <c:crossAx val="1419059408"/>
        <c:crosses val="autoZero"/>
        <c:crossBetween val="midCat"/>
        <c:majorUnit val="10"/>
      </c:valAx>
      <c:valAx>
        <c:axId val="1419059408"/>
        <c:scaling>
          <c:orientation val="minMax"/>
        </c:scaling>
        <c:delete val="0"/>
        <c:axPos val="l"/>
        <c:majorGridlines/>
        <c:title>
          <c:tx>
            <c:rich>
              <a:bodyPr/>
              <a:lstStyle/>
              <a:p>
                <a:pPr>
                  <a:defRPr/>
                </a:pPr>
                <a:r>
                  <a:rPr lang="en-US"/>
                  <a:t>Return on Investment</a:t>
                </a:r>
              </a:p>
            </c:rich>
          </c:tx>
          <c:layout/>
          <c:overlay val="0"/>
        </c:title>
        <c:numFmt formatCode="#,##0" sourceLinked="1"/>
        <c:majorTickMark val="none"/>
        <c:minorTickMark val="none"/>
        <c:tickLblPos val="nextTo"/>
        <c:crossAx val="1419057776"/>
        <c:crosses val="autoZero"/>
        <c:crossBetween val="midCat"/>
      </c:valAx>
    </c:plotArea>
    <c:legend>
      <c:legendPos val="r"/>
      <c:layout/>
      <c:overlay val="0"/>
    </c:legend>
    <c:plotVisOnly val="1"/>
    <c:dispBlanksAs val="gap"/>
    <c:showDLblsOverMax val="0"/>
  </c:chart>
  <c:printSettings>
    <c:headerFooter/>
    <c:pageMargins b="0.75000000000000877" l="0.70000000000000262" r="0.70000000000000262" t="0.75000000000000877"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400"/>
              <a:t>Cost Benefit Analysis - Composting toilets, Potable</a:t>
            </a:r>
            <a:r>
              <a:rPr lang="en-US" sz="1400" baseline="0"/>
              <a:t> water to irrigate</a:t>
            </a:r>
            <a:endParaRPr lang="en-US" sz="1400"/>
          </a:p>
        </c:rich>
      </c:tx>
      <c:layout/>
      <c:overlay val="0"/>
      <c:spPr>
        <a:noFill/>
        <a:ln w="25400">
          <a:noFill/>
        </a:ln>
      </c:spPr>
    </c:title>
    <c:autoTitleDeleted val="0"/>
    <c:plotArea>
      <c:layout/>
      <c:scatterChart>
        <c:scatterStyle val="smoothMarker"/>
        <c:varyColors val="0"/>
        <c:ser>
          <c:idx val="0"/>
          <c:order val="0"/>
          <c:tx>
            <c:strRef>
              <c:f>Calculations!$AJ$112</c:f>
              <c:strCache>
                <c:ptCount val="1"/>
                <c:pt idx="0">
                  <c:v>Loan</c:v>
                </c:pt>
              </c:strCache>
            </c:strRef>
          </c:tx>
          <c:spPr>
            <a:ln w="25400">
              <a:solidFill>
                <a:srgbClr val="666699"/>
              </a:solidFill>
              <a:prstDash val="solid"/>
            </a:ln>
          </c:spPr>
          <c:marker>
            <c:symbol val="none"/>
          </c:marker>
          <c:xVal>
            <c:numRef>
              <c:f>Calculations!$AE$114:$AE$188</c:f>
              <c:numCache>
                <c:formatCode>General</c:formatCode>
                <c:ptCount val="7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numCache>
            </c:numRef>
          </c:xVal>
          <c:yVal>
            <c:numRef>
              <c:f>Calculations!$AM$114:$AM$188</c:f>
              <c:numCache>
                <c:formatCode>#,##0</c:formatCode>
                <c:ptCount val="7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numCache>
            </c:numRef>
          </c:yVal>
          <c:smooth val="1"/>
        </c:ser>
        <c:ser>
          <c:idx val="1"/>
          <c:order val="1"/>
          <c:tx>
            <c:strRef>
              <c:f>Calculations!$AT$112</c:f>
              <c:strCache>
                <c:ptCount val="1"/>
                <c:pt idx="0">
                  <c:v>Invest Operational Savings - With Loan</c:v>
                </c:pt>
              </c:strCache>
            </c:strRef>
          </c:tx>
          <c:spPr>
            <a:ln w="25400">
              <a:solidFill>
                <a:srgbClr val="993366"/>
              </a:solidFill>
              <a:prstDash val="solid"/>
            </a:ln>
          </c:spPr>
          <c:marker>
            <c:symbol val="none"/>
          </c:marker>
          <c:yVal>
            <c:numRef>
              <c:f>Calculations!$AW$114:$AW$188</c:f>
              <c:numCache>
                <c:formatCode>#,##0</c:formatCode>
                <c:ptCount val="75"/>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numCache>
            </c:numRef>
          </c:yVal>
          <c:smooth val="1"/>
        </c:ser>
        <c:ser>
          <c:idx val="2"/>
          <c:order val="2"/>
          <c:tx>
            <c:strRef>
              <c:f>Calculations!$AY$112</c:f>
              <c:strCache>
                <c:ptCount val="1"/>
                <c:pt idx="0">
                  <c:v>Invest Operational Savings - No Loan</c:v>
                </c:pt>
              </c:strCache>
            </c:strRef>
          </c:tx>
          <c:spPr>
            <a:ln w="25400">
              <a:solidFill>
                <a:srgbClr val="99CC00"/>
              </a:solidFill>
              <a:prstDash val="solid"/>
            </a:ln>
          </c:spPr>
          <c:marker>
            <c:symbol val="none"/>
          </c:marker>
          <c:yVal>
            <c:numRef>
              <c:f>Calculations!$BB$114:$BB$188</c:f>
              <c:numCache>
                <c:formatCode>#,##0</c:formatCode>
                <c:ptCount val="75"/>
                <c:pt idx="0" formatCode="General">
                  <c:v>-29383.468252794035</c:v>
                </c:pt>
                <c:pt idx="1">
                  <c:v>-26009.315966394035</c:v>
                </c:pt>
                <c:pt idx="2">
                  <c:v>-22795.837598394035</c:v>
                </c:pt>
                <c:pt idx="3">
                  <c:v>-19735.382009822606</c:v>
                </c:pt>
                <c:pt idx="4">
                  <c:v>-16820.662401659341</c:v>
                </c:pt>
                <c:pt idx="5">
                  <c:v>-14044.738965313374</c:v>
                </c:pt>
                <c:pt idx="6">
                  <c:v>-11401.002359269596</c:v>
                </c:pt>
                <c:pt idx="7">
                  <c:v>-8883.1579725612355</c:v>
                </c:pt>
                <c:pt idx="8">
                  <c:v>-6485.2109376008939</c:v>
                </c:pt>
                <c:pt idx="9">
                  <c:v>-4201.4518566862826</c:v>
                </c:pt>
                <c:pt idx="10">
                  <c:v>-2026.4432081961763</c:v>
                </c:pt>
                <c:pt idx="11">
                  <c:v>44.993599889638972</c:v>
                </c:pt>
                <c:pt idx="12">
                  <c:v>2017.7905599713679</c:v>
                </c:pt>
                <c:pt idx="13">
                  <c:v>3896.6448076682523</c:v>
                </c:pt>
                <c:pt idx="14">
                  <c:v>5686.0298054748082</c:v>
                </c:pt>
                <c:pt idx="15">
                  <c:v>7390.205993862005</c:v>
                </c:pt>
                <c:pt idx="16">
                  <c:v>9013.2309351831445</c:v>
                </c:pt>
                <c:pt idx="17">
                  <c:v>10558.96897453661</c:v>
                </c:pt>
                <c:pt idx="18">
                  <c:v>12031.10044058753</c:v>
                </c:pt>
                <c:pt idx="19">
                  <c:v>13433.130408255072</c:v>
                </c:pt>
                <c:pt idx="20">
                  <c:v>14768.397044128922</c:v>
                </c:pt>
                <c:pt idx="21">
                  <c:v>16040.07955448497</c:v>
                </c:pt>
                <c:pt idx="22">
                  <c:v>17251.205754824063</c:v>
                </c:pt>
                <c:pt idx="23">
                  <c:v>18404.659278956533</c:v>
                </c:pt>
                <c:pt idx="24">
                  <c:v>19503.186444796978</c:v>
                </c:pt>
                <c:pt idx="25">
                  <c:v>20549.402793216454</c:v>
                </c:pt>
                <c:pt idx="26">
                  <c:v>21545.799315520715</c:v>
                </c:pt>
                <c:pt idx="27">
                  <c:v>22494.748384381914</c:v>
                </c:pt>
                <c:pt idx="28">
                  <c:v>23398.50940234496</c:v>
                </c:pt>
                <c:pt idx="29">
                  <c:v>24259.234181357388</c:v>
                </c:pt>
                <c:pt idx="30">
                  <c:v>25078.972066131126</c:v>
                </c:pt>
                <c:pt idx="31">
                  <c:v>25859.674813534686</c:v>
                </c:pt>
                <c:pt idx="32">
                  <c:v>26603.201239633316</c:v>
                </c:pt>
                <c:pt idx="33">
                  <c:v>27311.321645441534</c:v>
                </c:pt>
                <c:pt idx="34">
                  <c:v>27985.722031925554</c:v>
                </c:pt>
                <c:pt idx="35">
                  <c:v>28628.008114291286</c:v>
                </c:pt>
                <c:pt idx="36">
                  <c:v>29239.70914511579</c:v>
                </c:pt>
                <c:pt idx="37">
                  <c:v>29822.281555424845</c:v>
                </c:pt>
                <c:pt idx="38">
                  <c:v>30377.11242238585</c:v>
                </c:pt>
                <c:pt idx="39">
                  <c:v>30905.522771872518</c:v>
                </c:pt>
                <c:pt idx="40">
                  <c:v>31408.770723764585</c:v>
                </c:pt>
                <c:pt idx="41">
                  <c:v>31888.054487471316</c:v>
                </c:pt>
                <c:pt idx="42">
                  <c:v>32344.515214811057</c:v>
                </c:pt>
                <c:pt idx="43">
                  <c:v>32779.239717039382</c:v>
                </c:pt>
                <c:pt idx="44">
                  <c:v>33193.263052494927</c:v>
                </c:pt>
                <c:pt idx="45">
                  <c:v>33587.570991024018</c:v>
                </c:pt>
                <c:pt idx="46">
                  <c:v>33963.10236105173</c:v>
                </c:pt>
                <c:pt idx="47">
                  <c:v>34320.751284887643</c:v>
                </c:pt>
                <c:pt idx="48">
                  <c:v>34661.369307588509</c:v>
                </c:pt>
                <c:pt idx="49">
                  <c:v>34985.76742444648</c:v>
                </c:pt>
                <c:pt idx="50">
                  <c:v>35294.718011930265</c:v>
                </c:pt>
                <c:pt idx="51">
                  <c:v>35588.95666667672</c:v>
                </c:pt>
                <c:pt idx="52">
                  <c:v>35869.183956911445</c:v>
                </c:pt>
                <c:pt idx="53">
                  <c:v>36136.067090468321</c:v>
                </c:pt>
                <c:pt idx="54">
                  <c:v>36390.241503379635</c:v>
                </c:pt>
                <c:pt idx="55">
                  <c:v>36632.312372818982</c:v>
                </c:pt>
                <c:pt idx="56">
                  <c:v>36862.856057999314</c:v>
                </c:pt>
                <c:pt idx="57">
                  <c:v>37082.421472456772</c:v>
                </c:pt>
                <c:pt idx="58">
                  <c:v>37291.531390987686</c:v>
                </c:pt>
                <c:pt idx="59">
                  <c:v>37490.68369435046</c:v>
                </c:pt>
                <c:pt idx="60">
                  <c:v>37680.352554695957</c:v>
                </c:pt>
                <c:pt idx="61">
                  <c:v>37860.989564548814</c:v>
                </c:pt>
                <c:pt idx="62">
                  <c:v>38033.024812027725</c:v>
                </c:pt>
                <c:pt idx="63">
                  <c:v>38196.867904864783</c:v>
                </c:pt>
                <c:pt idx="64">
                  <c:v>38352.908945661977</c:v>
                </c:pt>
                <c:pt idx="65">
                  <c:v>38501.519460706928</c:v>
                </c:pt>
                <c:pt idx="66">
                  <c:v>38643.053284559261</c:v>
                </c:pt>
                <c:pt idx="67">
                  <c:v>38777.847402513864</c:v>
                </c:pt>
                <c:pt idx="68">
                  <c:v>38906.222752946822</c:v>
                </c:pt>
                <c:pt idx="69">
                  <c:v>39028.484991454396</c:v>
                </c:pt>
                <c:pt idx="70">
                  <c:v>39144.925218604469</c:v>
                </c:pt>
                <c:pt idx="71">
                  <c:v>39255.820673033108</c:v>
                </c:pt>
                <c:pt idx="72">
                  <c:v>39361.435391536572</c:v>
                </c:pt>
                <c:pt idx="73">
                  <c:v>39462.02083773035</c:v>
                </c:pt>
                <c:pt idx="74">
                  <c:v>39557.816500772045</c:v>
                </c:pt>
              </c:numCache>
            </c:numRef>
          </c:yVal>
          <c:smooth val="1"/>
        </c:ser>
        <c:ser>
          <c:idx val="3"/>
          <c:order val="3"/>
          <c:tx>
            <c:strRef>
              <c:f>Calculations!$BD$112</c:f>
              <c:strCache>
                <c:ptCount val="1"/>
                <c:pt idx="0">
                  <c:v>Standard - No loan, no investments</c:v>
                </c:pt>
              </c:strCache>
            </c:strRef>
          </c:tx>
          <c:spPr>
            <a:ln w="25400">
              <a:solidFill>
                <a:srgbClr val="666699"/>
              </a:solidFill>
              <a:prstDash val="solid"/>
            </a:ln>
          </c:spPr>
          <c:marker>
            <c:symbol val="none"/>
          </c:marker>
          <c:yVal>
            <c:numRef>
              <c:f>Calculations!$BG$114:$BG$188</c:f>
              <c:numCache>
                <c:formatCode>#,##0</c:formatCode>
                <c:ptCount val="75"/>
                <c:pt idx="0" formatCode="General">
                  <c:v>-29383.468252794035</c:v>
                </c:pt>
                <c:pt idx="1">
                  <c:v>-26323.012664222606</c:v>
                </c:pt>
                <c:pt idx="2">
                  <c:v>-23408.293056059341</c:v>
                </c:pt>
                <c:pt idx="3">
                  <c:v>-20632.369619713376</c:v>
                </c:pt>
                <c:pt idx="4">
                  <c:v>-17988.633013669598</c:v>
                </c:pt>
                <c:pt idx="5">
                  <c:v>-15470.788626961239</c:v>
                </c:pt>
                <c:pt idx="6">
                  <c:v>-13072.841592000896</c:v>
                </c:pt>
                <c:pt idx="7">
                  <c:v>-10789.082511086284</c:v>
                </c:pt>
                <c:pt idx="8">
                  <c:v>-8614.0738625961785</c:v>
                </c:pt>
                <c:pt idx="9">
                  <c:v>-6542.6370545103637</c:v>
                </c:pt>
                <c:pt idx="10">
                  <c:v>-4569.840094428635</c:v>
                </c:pt>
                <c:pt idx="11">
                  <c:v>-2690.9858467317504</c:v>
                </c:pt>
                <c:pt idx="12">
                  <c:v>-901.60084892519399</c:v>
                </c:pt>
                <c:pt idx="13">
                  <c:v>802.57533946200238</c:v>
                </c:pt>
                <c:pt idx="14">
                  <c:v>2425.6002807831419</c:v>
                </c:pt>
                <c:pt idx="15">
                  <c:v>3971.3383201366078</c:v>
                </c:pt>
                <c:pt idx="16">
                  <c:v>5443.4697861875275</c:v>
                </c:pt>
                <c:pt idx="17">
                  <c:v>6845.4997538550706</c:v>
                </c:pt>
                <c:pt idx="18">
                  <c:v>8180.7663897289203</c:v>
                </c:pt>
                <c:pt idx="19">
                  <c:v>9452.448900084968</c:v>
                </c:pt>
                <c:pt idx="20">
                  <c:v>10663.575100424061</c:v>
                </c:pt>
                <c:pt idx="21">
                  <c:v>11817.028624556531</c:v>
                </c:pt>
                <c:pt idx="22">
                  <c:v>12915.555790396978</c:v>
                </c:pt>
                <c:pt idx="23">
                  <c:v>13961.772138816452</c:v>
                </c:pt>
                <c:pt idx="24">
                  <c:v>14958.168661120711</c:v>
                </c:pt>
                <c:pt idx="25">
                  <c:v>15907.117729981912</c:v>
                </c:pt>
                <c:pt idx="26">
                  <c:v>16810.87874794496</c:v>
                </c:pt>
                <c:pt idx="27">
                  <c:v>17671.603526957388</c:v>
                </c:pt>
                <c:pt idx="28">
                  <c:v>18491.341411731126</c:v>
                </c:pt>
                <c:pt idx="29">
                  <c:v>19272.044159134686</c:v>
                </c:pt>
                <c:pt idx="30">
                  <c:v>20015.570585233316</c:v>
                </c:pt>
                <c:pt idx="31">
                  <c:v>20723.690991041534</c:v>
                </c:pt>
                <c:pt idx="32">
                  <c:v>21398.091377525554</c:v>
                </c:pt>
                <c:pt idx="33">
                  <c:v>22040.377459891286</c:v>
                </c:pt>
                <c:pt idx="34">
                  <c:v>22652.07849071579</c:v>
                </c:pt>
                <c:pt idx="35">
                  <c:v>23234.650901024845</c:v>
                </c:pt>
                <c:pt idx="36">
                  <c:v>23789.481767985846</c:v>
                </c:pt>
                <c:pt idx="37">
                  <c:v>24317.892117472515</c:v>
                </c:pt>
                <c:pt idx="38">
                  <c:v>24821.140069364581</c:v>
                </c:pt>
                <c:pt idx="39">
                  <c:v>25300.423833071312</c:v>
                </c:pt>
                <c:pt idx="40">
                  <c:v>25756.884560411054</c:v>
                </c:pt>
                <c:pt idx="41">
                  <c:v>26191.609062639382</c:v>
                </c:pt>
                <c:pt idx="42">
                  <c:v>26605.632398094931</c:v>
                </c:pt>
                <c:pt idx="43">
                  <c:v>26999.940336624026</c:v>
                </c:pt>
                <c:pt idx="44">
                  <c:v>27375.471706651733</c:v>
                </c:pt>
                <c:pt idx="45">
                  <c:v>27733.120630487647</c:v>
                </c:pt>
                <c:pt idx="46">
                  <c:v>28073.738653188517</c:v>
                </c:pt>
                <c:pt idx="47">
                  <c:v>28398.136770046487</c:v>
                </c:pt>
                <c:pt idx="48">
                  <c:v>28707.087357530268</c:v>
                </c:pt>
                <c:pt idx="49">
                  <c:v>29001.326012276728</c:v>
                </c:pt>
                <c:pt idx="50">
                  <c:v>29281.553302511449</c:v>
                </c:pt>
                <c:pt idx="51">
                  <c:v>29548.436436068328</c:v>
                </c:pt>
                <c:pt idx="52">
                  <c:v>29802.610848979642</c:v>
                </c:pt>
                <c:pt idx="53">
                  <c:v>30044.681718418989</c:v>
                </c:pt>
                <c:pt idx="54">
                  <c:v>30275.225403599317</c:v>
                </c:pt>
                <c:pt idx="55">
                  <c:v>30494.790818056776</c:v>
                </c:pt>
                <c:pt idx="56">
                  <c:v>30703.900736587686</c:v>
                </c:pt>
                <c:pt idx="57">
                  <c:v>30903.053039950457</c:v>
                </c:pt>
                <c:pt idx="58">
                  <c:v>31092.721900295954</c:v>
                </c:pt>
                <c:pt idx="59">
                  <c:v>31273.358910148807</c:v>
                </c:pt>
                <c:pt idx="60">
                  <c:v>31445.394157627718</c:v>
                </c:pt>
                <c:pt idx="61">
                  <c:v>31609.237250464776</c:v>
                </c:pt>
                <c:pt idx="62">
                  <c:v>31765.278291261973</c:v>
                </c:pt>
                <c:pt idx="63">
                  <c:v>31913.888806306921</c:v>
                </c:pt>
                <c:pt idx="64">
                  <c:v>32055.422630159253</c:v>
                </c:pt>
                <c:pt idx="65">
                  <c:v>32190.216748113857</c:v>
                </c:pt>
                <c:pt idx="66">
                  <c:v>32318.592098546811</c:v>
                </c:pt>
                <c:pt idx="67">
                  <c:v>32440.854337054388</c:v>
                </c:pt>
                <c:pt idx="68">
                  <c:v>32557.294564204461</c:v>
                </c:pt>
                <c:pt idx="69">
                  <c:v>32668.1900186331</c:v>
                </c:pt>
                <c:pt idx="70">
                  <c:v>32773.804737136568</c:v>
                </c:pt>
                <c:pt idx="71">
                  <c:v>32874.390183330346</c:v>
                </c:pt>
                <c:pt idx="72">
                  <c:v>32970.185846372042</c:v>
                </c:pt>
                <c:pt idx="73">
                  <c:v>33061.419811173655</c:v>
                </c:pt>
                <c:pt idx="74">
                  <c:v>33148.309301460904</c:v>
                </c:pt>
              </c:numCache>
            </c:numRef>
          </c:yVal>
          <c:smooth val="1"/>
        </c:ser>
        <c:dLbls>
          <c:showLegendKey val="0"/>
          <c:showVal val="0"/>
          <c:showCatName val="0"/>
          <c:showSerName val="0"/>
          <c:showPercent val="0"/>
          <c:showBubbleSize val="0"/>
        </c:dLbls>
        <c:axId val="1419073008"/>
        <c:axId val="1419067568"/>
      </c:scatterChart>
      <c:valAx>
        <c:axId val="1419073008"/>
        <c:scaling>
          <c:orientation val="minMax"/>
        </c:scaling>
        <c:delete val="0"/>
        <c:axPos val="b"/>
        <c:title>
          <c:tx>
            <c:rich>
              <a:bodyPr/>
              <a:lstStyle/>
              <a:p>
                <a:pPr>
                  <a:defRPr/>
                </a:pPr>
                <a:r>
                  <a:rPr lang="en-US"/>
                  <a:t>Years</a:t>
                </a:r>
              </a:p>
            </c:rich>
          </c:tx>
          <c:layout/>
          <c:overlay val="0"/>
          <c:spPr>
            <a:noFill/>
            <a:ln w="25400">
              <a:noFill/>
            </a:ln>
          </c:spPr>
        </c:title>
        <c:numFmt formatCode="General" sourceLinked="1"/>
        <c:majorTickMark val="none"/>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1419067568"/>
        <c:crosses val="autoZero"/>
        <c:crossBetween val="midCat"/>
      </c:valAx>
      <c:valAx>
        <c:axId val="1419067568"/>
        <c:scaling>
          <c:orientation val="minMax"/>
          <c:max val="50000"/>
        </c:scaling>
        <c:delete val="0"/>
        <c:axPos val="l"/>
        <c:majorGridlines>
          <c:spPr>
            <a:ln w="3175">
              <a:solidFill>
                <a:srgbClr val="808080"/>
              </a:solidFill>
              <a:prstDash val="solid"/>
            </a:ln>
          </c:spPr>
        </c:majorGridlines>
        <c:title>
          <c:tx>
            <c:rich>
              <a:bodyPr/>
              <a:lstStyle/>
              <a:p>
                <a:pPr>
                  <a:defRPr/>
                </a:pPr>
                <a:r>
                  <a:rPr lang="en-US"/>
                  <a:t>Return</a:t>
                </a:r>
                <a:r>
                  <a:rPr lang="en-US" baseline="0"/>
                  <a:t> on Investment</a:t>
                </a:r>
                <a:endParaRPr lang="en-US"/>
              </a:p>
            </c:rich>
          </c:tx>
          <c:layout/>
          <c:overlay val="0"/>
          <c:spPr>
            <a:noFill/>
            <a:ln w="25400">
              <a:noFill/>
            </a:ln>
          </c:spPr>
        </c:title>
        <c:numFmt formatCode="#,##0" sourceLinked="1"/>
        <c:majorTickMark val="none"/>
        <c:minorTickMark val="none"/>
        <c:tickLblPos val="nextTo"/>
        <c:spPr>
          <a:ln w="3175">
            <a:solidFill>
              <a:srgbClr val="808080"/>
            </a:solidFill>
            <a:prstDash val="solid"/>
          </a:ln>
        </c:spPr>
        <c:crossAx val="1419073008"/>
        <c:crosses val="autoZero"/>
        <c:crossBetween val="midCat"/>
      </c:valAx>
      <c:spPr>
        <a:solidFill>
          <a:srgbClr val="FFFFFF"/>
        </a:solidFill>
        <a:ln w="25400">
          <a:noFill/>
        </a:ln>
      </c:spPr>
    </c:plotArea>
    <c:legend>
      <c:legendPos val="r"/>
      <c:layout>
        <c:manualLayout>
          <c:xMode val="edge"/>
          <c:yMode val="edge"/>
          <c:x val="0.64600481391440756"/>
          <c:y val="0.25837307836520845"/>
          <c:w val="0.33556200636211453"/>
          <c:h val="0.68411098612673149"/>
        </c:manualLayout>
      </c:layout>
      <c:overlay val="0"/>
      <c:spPr>
        <a:noFill/>
        <a:ln w="25400">
          <a:noFill/>
        </a:ln>
      </c:spPr>
      <c:txPr>
        <a:bodyPr/>
        <a:lstStyle/>
        <a:p>
          <a:pPr>
            <a:defRPr sz="900"/>
          </a:pPr>
          <a:endParaRPr lang="en-US"/>
        </a:p>
      </c:txPr>
    </c:legend>
    <c:plotVisOnly val="1"/>
    <c:dispBlanksAs val="gap"/>
    <c:showDLblsOverMax val="0"/>
  </c:chart>
  <c:spPr>
    <a:solidFill>
      <a:srgbClr val="FFFFFF"/>
    </a:solidFill>
    <a:ln w="3175">
      <a:solidFill>
        <a:srgbClr val="808080"/>
      </a:solidFill>
      <a:prstDash val="solid"/>
    </a:ln>
  </c:spPr>
  <c:printSettings>
    <c:headerFooter/>
    <c:pageMargins b="0.75000000000000877" l="0.70000000000000262" r="0.70000000000000262" t="0.75000000000000877"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Total</a:t>
            </a:r>
            <a:r>
              <a:rPr lang="en-US" sz="1600" baseline="0"/>
              <a:t> cost at end of building life </a:t>
            </a:r>
          </a:p>
          <a:p>
            <a:pPr>
              <a:defRPr sz="1600"/>
            </a:pPr>
            <a:r>
              <a:rPr lang="en-US" sz="1600" baseline="0"/>
              <a:t>(75 years)</a:t>
            </a:r>
            <a:endParaRPr lang="en-US" sz="1600"/>
          </a:p>
        </c:rich>
      </c:tx>
      <c:layout>
        <c:manualLayout>
          <c:xMode val="edge"/>
          <c:yMode val="edge"/>
          <c:x val="0.15686317285201229"/>
          <c:y val="1.8912536591849202E-2"/>
        </c:manualLayout>
      </c:layout>
      <c:overlay val="0"/>
    </c:title>
    <c:autoTitleDeleted val="0"/>
    <c:plotArea>
      <c:layout>
        <c:manualLayout>
          <c:layoutTarget val="inner"/>
          <c:xMode val="edge"/>
          <c:yMode val="edge"/>
          <c:x val="0.13770459066344801"/>
          <c:y val="0.22771885397474101"/>
          <c:w val="0.59957275275142008"/>
          <c:h val="0.71978694357400164"/>
        </c:manualLayout>
      </c:layout>
      <c:barChart>
        <c:barDir val="col"/>
        <c:grouping val="clustered"/>
        <c:varyColors val="0"/>
        <c:ser>
          <c:idx val="0"/>
          <c:order val="0"/>
          <c:tx>
            <c:strRef>
              <c:f>Calculations!$AR$28</c:f>
              <c:strCache>
                <c:ptCount val="1"/>
                <c:pt idx="0">
                  <c:v>RW toilet flushing</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Calculations!$AR$103</c:f>
              <c:numCache>
                <c:formatCode>"$"#,##0</c:formatCode>
                <c:ptCount val="1"/>
                <c:pt idx="0">
                  <c:v>75194.663727900363</c:v>
                </c:pt>
              </c:numCache>
            </c:numRef>
          </c:val>
        </c:ser>
        <c:ser>
          <c:idx val="1"/>
          <c:order val="1"/>
          <c:tx>
            <c:strRef>
              <c:f>Calculations!$AU$28</c:f>
              <c:strCache>
                <c:ptCount val="1"/>
                <c:pt idx="0">
                  <c:v>RW irrigating</c:v>
                </c:pt>
              </c:strCache>
            </c:strRef>
          </c:tx>
          <c:invertIfNegative val="0"/>
          <c:dLbls>
            <c:dLbl>
              <c:idx val="0"/>
              <c:layout>
                <c:manualLayout>
                  <c:x val="2.628762038091884E-3"/>
                  <c:y val="-4.8025929534424664E-4"/>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Calculations!$AU$103</c:f>
              <c:numCache>
                <c:formatCode>"$"#,##0</c:formatCode>
                <c:ptCount val="1"/>
                <c:pt idx="0">
                  <c:v>74101.315152892086</c:v>
                </c:pt>
              </c:numCache>
            </c:numRef>
          </c:val>
        </c:ser>
        <c:ser>
          <c:idx val="2"/>
          <c:order val="2"/>
          <c:tx>
            <c:strRef>
              <c:f>Calculations!$AX$28</c:f>
              <c:strCache>
                <c:ptCount val="1"/>
                <c:pt idx="0">
                  <c:v>RW both</c:v>
                </c:pt>
              </c:strCache>
            </c:strRef>
          </c:tx>
          <c:invertIfNegative val="0"/>
          <c:dLbls>
            <c:dLbl>
              <c:idx val="0"/>
              <c:layout>
                <c:manualLayout>
                  <c:x val="4.7301774624139772E-3"/>
                  <c:y val="4.7601514343185904E-3"/>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Calculations!$AX$103</c:f>
              <c:numCache>
                <c:formatCode>"$"#,##0</c:formatCode>
                <c:ptCount val="1"/>
                <c:pt idx="0">
                  <c:v>75975.297483614515</c:v>
                </c:pt>
              </c:numCache>
            </c:numRef>
          </c:val>
        </c:ser>
        <c:ser>
          <c:idx val="3"/>
          <c:order val="3"/>
          <c:tx>
            <c:strRef>
              <c:f>Calculations!$BA$28</c:f>
              <c:strCache>
                <c:ptCount val="1"/>
                <c:pt idx="0">
                  <c:v>Composting, PW irrigating </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Calculations!$BA$103</c:f>
              <c:numCache>
                <c:formatCode>"$"#,##0</c:formatCode>
                <c:ptCount val="1"/>
                <c:pt idx="0">
                  <c:v>40203.574339325198</c:v>
                </c:pt>
              </c:numCache>
            </c:numRef>
          </c:val>
        </c:ser>
        <c:ser>
          <c:idx val="4"/>
          <c:order val="4"/>
          <c:tx>
            <c:strRef>
              <c:f>Calculations!$BD$28</c:f>
              <c:strCache>
                <c:ptCount val="1"/>
                <c:pt idx="0">
                  <c:v>Composting, RW irrigating</c:v>
                </c:pt>
              </c:strCache>
            </c:strRef>
          </c:tx>
          <c:invertIfNegative val="0"/>
          <c:dLbls>
            <c:dLbl>
              <c:idx val="0"/>
              <c:layout>
                <c:manualLayout>
                  <c:x val="2.312647739384205E-3"/>
                  <c:y val="4.7601514343185904E-3"/>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Calculations!$BD$103</c:f>
              <c:numCache>
                <c:formatCode>"$"#,##0</c:formatCode>
                <c:ptCount val="1"/>
                <c:pt idx="0">
                  <c:v>38355.196832956863</c:v>
                </c:pt>
              </c:numCache>
            </c:numRef>
          </c:val>
        </c:ser>
        <c:dLbls>
          <c:showLegendKey val="0"/>
          <c:showVal val="0"/>
          <c:showCatName val="0"/>
          <c:showSerName val="0"/>
          <c:showPercent val="0"/>
          <c:showBubbleSize val="0"/>
        </c:dLbls>
        <c:gapWidth val="59"/>
        <c:overlap val="-48"/>
        <c:axId val="1418497072"/>
        <c:axId val="1418500336"/>
      </c:barChart>
      <c:catAx>
        <c:axId val="1418497072"/>
        <c:scaling>
          <c:orientation val="minMax"/>
        </c:scaling>
        <c:delete val="1"/>
        <c:axPos val="b"/>
        <c:majorTickMark val="none"/>
        <c:minorTickMark val="none"/>
        <c:tickLblPos val="none"/>
        <c:crossAx val="1418500336"/>
        <c:crosses val="autoZero"/>
        <c:auto val="1"/>
        <c:lblAlgn val="ctr"/>
        <c:lblOffset val="100"/>
        <c:noMultiLvlLbl val="0"/>
      </c:catAx>
      <c:valAx>
        <c:axId val="1418500336"/>
        <c:scaling>
          <c:orientation val="minMax"/>
        </c:scaling>
        <c:delete val="0"/>
        <c:axPos val="l"/>
        <c:majorGridlines/>
        <c:numFmt formatCode="&quot;$&quot;#,##0" sourceLinked="1"/>
        <c:majorTickMark val="none"/>
        <c:minorTickMark val="none"/>
        <c:tickLblPos val="nextTo"/>
        <c:crossAx val="1418497072"/>
        <c:crosses val="autoZero"/>
        <c:crossBetween val="between"/>
      </c:valAx>
      <c:spPr>
        <a:ln>
          <a:solidFill>
            <a:sysClr val="windowText" lastClr="000000"/>
          </a:solidFill>
        </a:ln>
      </c:spPr>
    </c:plotArea>
    <c:legend>
      <c:legendPos val="r"/>
      <c:layout>
        <c:manualLayout>
          <c:xMode val="edge"/>
          <c:yMode val="edge"/>
          <c:x val="0.73517802563022105"/>
          <c:y val="0.22801104188483726"/>
          <c:w val="0.24682422597620501"/>
          <c:h val="0.67953314296212997"/>
        </c:manualLayout>
      </c:layout>
      <c:overlay val="0"/>
    </c:legend>
    <c:plotVisOnly val="1"/>
    <c:dispBlanksAs val="gap"/>
    <c:showDLblsOverMax val="0"/>
  </c:chart>
  <c:printSettings>
    <c:headerFooter/>
    <c:pageMargins b="0.75000000000000877" l="0.70000000000000262" r="0.70000000000000262" t="0.75000000000000877"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400"/>
              <a:t>Cost Benefit Analysis - Composting Toilets, Rainwater to irrigate</a:t>
            </a:r>
          </a:p>
        </c:rich>
      </c:tx>
      <c:overlay val="0"/>
    </c:title>
    <c:autoTitleDeleted val="0"/>
    <c:plotArea>
      <c:layout/>
      <c:lineChart>
        <c:grouping val="standard"/>
        <c:varyColors val="0"/>
        <c:ser>
          <c:idx val="0"/>
          <c:order val="0"/>
          <c:tx>
            <c:strRef>
              <c:f>Calculations!$AJ$112</c:f>
              <c:strCache>
                <c:ptCount val="1"/>
                <c:pt idx="0">
                  <c:v>Loan</c:v>
                </c:pt>
              </c:strCache>
            </c:strRef>
          </c:tx>
          <c:marker>
            <c:symbol val="none"/>
          </c:marker>
          <c:val>
            <c:numRef>
              <c:f>Calculations!$AN$114:$AN$188</c:f>
              <c:numCache>
                <c:formatCode>#,##0</c:formatCode>
                <c:ptCount val="7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numCache>
            </c:numRef>
          </c:val>
          <c:smooth val="0"/>
        </c:ser>
        <c:ser>
          <c:idx val="2"/>
          <c:order val="1"/>
          <c:tx>
            <c:strRef>
              <c:f>Calculations!$AT$112</c:f>
              <c:strCache>
                <c:ptCount val="1"/>
                <c:pt idx="0">
                  <c:v>Invest Operational Savings - With Loan</c:v>
                </c:pt>
              </c:strCache>
            </c:strRef>
          </c:tx>
          <c:marker>
            <c:symbol val="none"/>
          </c:marker>
          <c:val>
            <c:numRef>
              <c:f>Calculations!$AX$114:$AX$188</c:f>
              <c:numCache>
                <c:formatCode>#,##0</c:formatCode>
                <c:ptCount val="75"/>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numCache>
            </c:numRef>
          </c:val>
          <c:smooth val="0"/>
        </c:ser>
        <c:ser>
          <c:idx val="3"/>
          <c:order val="2"/>
          <c:tx>
            <c:strRef>
              <c:f>Calculations!$AY$112</c:f>
              <c:strCache>
                <c:ptCount val="1"/>
                <c:pt idx="0">
                  <c:v>Invest Operational Savings - No Loan</c:v>
                </c:pt>
              </c:strCache>
            </c:strRef>
          </c:tx>
          <c:marker>
            <c:symbol val="none"/>
          </c:marker>
          <c:val>
            <c:numRef>
              <c:f>Calculations!$BC$114:$BC$188</c:f>
              <c:numCache>
                <c:formatCode>#,##0</c:formatCode>
                <c:ptCount val="75"/>
                <c:pt idx="0" formatCode="General">
                  <c:v>-30595.082304383148</c:v>
                </c:pt>
                <c:pt idx="1">
                  <c:v>-27170.564217533149</c:v>
                </c:pt>
                <c:pt idx="2">
                  <c:v>-23909.118420533148</c:v>
                </c:pt>
                <c:pt idx="3">
                  <c:v>-20802.979566247435</c:v>
                </c:pt>
                <c:pt idx="4">
                  <c:v>-17844.752085975328</c:v>
                </c:pt>
                <c:pt idx="5">
                  <c:v>-15027.392580954272</c:v>
                </c:pt>
                <c:pt idx="6">
                  <c:v>-12344.193052362791</c:v>
                </c:pt>
                <c:pt idx="7">
                  <c:v>-9788.7649298947144</c:v>
                </c:pt>
                <c:pt idx="8">
                  <c:v>-7355.023860877498</c:v>
                </c:pt>
                <c:pt idx="9">
                  <c:v>-5037.1752237182445</c:v>
                </c:pt>
                <c:pt idx="10">
                  <c:v>-2829.7003311856224</c:v>
                </c:pt>
                <c:pt idx="11">
                  <c:v>-727.34329067836279</c:v>
                </c:pt>
                <c:pt idx="12">
                  <c:v>1274.9015098047412</c:v>
                </c:pt>
                <c:pt idx="13">
                  <c:v>3181.8013197886494</c:v>
                </c:pt>
                <c:pt idx="14">
                  <c:v>4997.896376916181</c:v>
                </c:pt>
                <c:pt idx="15">
                  <c:v>6727.5107170376396</c:v>
                </c:pt>
                <c:pt idx="16">
                  <c:v>8374.7624695342674</c:v>
                </c:pt>
                <c:pt idx="17">
                  <c:v>9943.5736623881985</c:v>
                </c:pt>
                <c:pt idx="18">
                  <c:v>11437.679560344322</c:v>
                </c:pt>
                <c:pt idx="19">
                  <c:v>12860.637558397775</c:v>
                </c:pt>
                <c:pt idx="20">
                  <c:v>14215.835651782016</c:v>
                </c:pt>
                <c:pt idx="21">
                  <c:v>15506.500502624149</c:v>
                </c:pt>
                <c:pt idx="22">
                  <c:v>16735.705122473799</c:v>
                </c:pt>
                <c:pt idx="23">
                  <c:v>17906.376188997274</c:v>
                </c:pt>
                <c:pt idx="24">
                  <c:v>19021.301014257726</c:v>
                </c:pt>
                <c:pt idx="25">
                  <c:v>20083.134181172445</c:v>
                </c:pt>
                <c:pt idx="26">
                  <c:v>21094.403863948366</c:v>
                </c:pt>
                <c:pt idx="27">
                  <c:v>22057.517847544481</c:v>
                </c:pt>
                <c:pt idx="28">
                  <c:v>22974.769260493162</c:v>
                </c:pt>
                <c:pt idx="29">
                  <c:v>23848.342034730002</c:v>
                </c:pt>
                <c:pt idx="30">
                  <c:v>24680.316105431753</c:v>
                </c:pt>
                <c:pt idx="31">
                  <c:v>25472.672363242946</c:v>
                </c:pt>
                <c:pt idx="32">
                  <c:v>26227.297370682176</c:v>
                </c:pt>
                <c:pt idx="33">
                  <c:v>26945.987853957635</c:v>
                </c:pt>
                <c:pt idx="34">
                  <c:v>27630.454980886643</c:v>
                </c:pt>
                <c:pt idx="35">
                  <c:v>28282.328435104744</c:v>
                </c:pt>
                <c:pt idx="36">
                  <c:v>28903.160296264843</c:v>
                </c:pt>
                <c:pt idx="37">
                  <c:v>29494.428735464935</c:v>
                </c:pt>
                <c:pt idx="38">
                  <c:v>30057.541534703119</c:v>
                </c:pt>
                <c:pt idx="39">
                  <c:v>30593.839438739484</c:v>
                </c:pt>
                <c:pt idx="40">
                  <c:v>31104.599347345546</c:v>
                </c:pt>
                <c:pt idx="41">
                  <c:v>31591.037355541794</c:v>
                </c:pt>
                <c:pt idx="42">
                  <c:v>32054.31164906203</c:v>
                </c:pt>
                <c:pt idx="43">
                  <c:v>32495.525261938448</c:v>
                </c:pt>
                <c:pt idx="44">
                  <c:v>32915.728702773129</c:v>
                </c:pt>
                <c:pt idx="45">
                  <c:v>33315.922455949018</c:v>
                </c:pt>
                <c:pt idx="46">
                  <c:v>33697.059363735578</c:v>
                </c:pt>
                <c:pt idx="47">
                  <c:v>34060.046894960877</c:v>
                </c:pt>
                <c:pt idx="48">
                  <c:v>34405.749305651632</c:v>
                </c:pt>
                <c:pt idx="49">
                  <c:v>34734.989696785684</c:v>
                </c:pt>
                <c:pt idx="50">
                  <c:v>35048.551974056216</c:v>
                </c:pt>
                <c:pt idx="51">
                  <c:v>35347.182714313865</c:v>
                </c:pt>
                <c:pt idx="52">
                  <c:v>35631.592943130672</c:v>
                </c:pt>
                <c:pt idx="53">
                  <c:v>35902.459827718107</c:v>
                </c:pt>
                <c:pt idx="54">
                  <c:v>36160.428289229945</c:v>
                </c:pt>
                <c:pt idx="55">
                  <c:v>36406.112538288842</c:v>
                </c:pt>
                <c:pt idx="56">
                  <c:v>36640.097537392554</c:v>
                </c:pt>
                <c:pt idx="57">
                  <c:v>36862.940393681805</c:v>
                </c:pt>
                <c:pt idx="58">
                  <c:v>37075.171685385852</c:v>
                </c:pt>
                <c:pt idx="59">
                  <c:v>37277.296725103995</c:v>
                </c:pt>
                <c:pt idx="60">
                  <c:v>37469.796762930797</c:v>
                </c:pt>
                <c:pt idx="61">
                  <c:v>37653.130132289654</c:v>
                </c:pt>
                <c:pt idx="62">
                  <c:v>37827.733341202853</c:v>
                </c:pt>
                <c:pt idx="63">
                  <c:v>37994.022111596372</c:v>
                </c:pt>
                <c:pt idx="64">
                  <c:v>38152.392369114008</c:v>
                </c:pt>
                <c:pt idx="65">
                  <c:v>38303.221185797476</c:v>
                </c:pt>
                <c:pt idx="66">
                  <c:v>38446.867677876966</c:v>
                </c:pt>
                <c:pt idx="67">
                  <c:v>38583.673860809817</c:v>
                </c:pt>
                <c:pt idx="68">
                  <c:v>38713.965463603003</c:v>
                </c:pt>
                <c:pt idx="69">
                  <c:v>38838.052704358422</c:v>
                </c:pt>
                <c:pt idx="70">
                  <c:v>38956.231028887392</c:v>
                </c:pt>
                <c:pt idx="71">
                  <c:v>39068.781814153081</c:v>
                </c:pt>
                <c:pt idx="72">
                  <c:v>39175.973038215641</c:v>
                </c:pt>
                <c:pt idx="73">
                  <c:v>39278.059918275219</c:v>
                </c:pt>
                <c:pt idx="74">
                  <c:v>39375.285518331963</c:v>
                </c:pt>
              </c:numCache>
            </c:numRef>
          </c:val>
          <c:smooth val="0"/>
        </c:ser>
        <c:ser>
          <c:idx val="4"/>
          <c:order val="3"/>
          <c:tx>
            <c:strRef>
              <c:f>Calculations!$BD$112</c:f>
              <c:strCache>
                <c:ptCount val="1"/>
                <c:pt idx="0">
                  <c:v>Standard - No loan, no investments</c:v>
                </c:pt>
              </c:strCache>
            </c:strRef>
          </c:tx>
          <c:marker>
            <c:symbol val="none"/>
          </c:marker>
          <c:val>
            <c:numRef>
              <c:f>Calculations!$BH$114:$BH$188</c:f>
              <c:numCache>
                <c:formatCode>#,##0</c:formatCode>
                <c:ptCount val="75"/>
                <c:pt idx="0" formatCode="General">
                  <c:v>-30595.082304383148</c:v>
                </c:pt>
                <c:pt idx="1">
                  <c:v>-27333.636507383148</c:v>
                </c:pt>
                <c:pt idx="2">
                  <c:v>-24227.497653097435</c:v>
                </c:pt>
                <c:pt idx="3">
                  <c:v>-21269.270172825327</c:v>
                </c:pt>
                <c:pt idx="4">
                  <c:v>-18451.91066780427</c:v>
                </c:pt>
                <c:pt idx="5">
                  <c:v>-15768.711139212788</c:v>
                </c:pt>
                <c:pt idx="6">
                  <c:v>-13213.28301674471</c:v>
                </c:pt>
                <c:pt idx="7">
                  <c:v>-10779.541947727494</c:v>
                </c:pt>
                <c:pt idx="8">
                  <c:v>-8461.6933105682401</c:v>
                </c:pt>
                <c:pt idx="9">
                  <c:v>-6254.218418035618</c:v>
                </c:pt>
                <c:pt idx="10">
                  <c:v>-4151.8613775283593</c:v>
                </c:pt>
                <c:pt idx="11">
                  <c:v>-2149.6165770452553</c:v>
                </c:pt>
                <c:pt idx="12">
                  <c:v>-242.7167670613469</c:v>
                </c:pt>
                <c:pt idx="13">
                  <c:v>1573.3782900661847</c:v>
                </c:pt>
                <c:pt idx="14">
                  <c:v>3302.9926301876435</c:v>
                </c:pt>
                <c:pt idx="15">
                  <c:v>4950.2443826842709</c:v>
                </c:pt>
                <c:pt idx="16">
                  <c:v>6519.0555755382011</c:v>
                </c:pt>
                <c:pt idx="17">
                  <c:v>8013.161473494325</c:v>
                </c:pt>
                <c:pt idx="18">
                  <c:v>9436.1194715477759</c:v>
                </c:pt>
                <c:pt idx="19">
                  <c:v>10791.317564932015</c:v>
                </c:pt>
                <c:pt idx="20">
                  <c:v>12081.982415774148</c:v>
                </c:pt>
                <c:pt idx="21">
                  <c:v>13311.187035623798</c:v>
                </c:pt>
                <c:pt idx="22">
                  <c:v>14481.858102147275</c:v>
                </c:pt>
                <c:pt idx="23">
                  <c:v>15596.782927407728</c:v>
                </c:pt>
                <c:pt idx="24">
                  <c:v>16658.616094322446</c:v>
                </c:pt>
                <c:pt idx="25">
                  <c:v>17669.885777098367</c:v>
                </c:pt>
                <c:pt idx="26">
                  <c:v>18632.999760694482</c:v>
                </c:pt>
                <c:pt idx="27">
                  <c:v>19550.251173643162</c:v>
                </c:pt>
                <c:pt idx="28">
                  <c:v>20423.823947880002</c:v>
                </c:pt>
                <c:pt idx="29">
                  <c:v>21255.798018581754</c:v>
                </c:pt>
                <c:pt idx="30">
                  <c:v>22048.154276392946</c:v>
                </c:pt>
                <c:pt idx="31">
                  <c:v>22802.779283832177</c:v>
                </c:pt>
                <c:pt idx="32">
                  <c:v>23521.469767107636</c:v>
                </c:pt>
                <c:pt idx="33">
                  <c:v>24205.936894036644</c:v>
                </c:pt>
                <c:pt idx="34">
                  <c:v>24857.810348254745</c:v>
                </c:pt>
                <c:pt idx="35">
                  <c:v>25478.642209414844</c:v>
                </c:pt>
                <c:pt idx="36">
                  <c:v>26069.910648614936</c:v>
                </c:pt>
                <c:pt idx="37">
                  <c:v>26633.02344785312</c:v>
                </c:pt>
                <c:pt idx="38">
                  <c:v>27169.321351889485</c:v>
                </c:pt>
                <c:pt idx="39">
                  <c:v>27680.081260495546</c:v>
                </c:pt>
                <c:pt idx="40">
                  <c:v>28166.519268691794</c:v>
                </c:pt>
                <c:pt idx="41">
                  <c:v>28629.793562212031</c:v>
                </c:pt>
                <c:pt idx="42">
                  <c:v>29071.007175088449</c:v>
                </c:pt>
                <c:pt idx="43">
                  <c:v>29491.210615923133</c:v>
                </c:pt>
                <c:pt idx="44">
                  <c:v>29891.404369099022</c:v>
                </c:pt>
                <c:pt idx="45">
                  <c:v>30272.541276885582</c:v>
                </c:pt>
                <c:pt idx="46">
                  <c:v>30635.528808110877</c:v>
                </c:pt>
                <c:pt idx="47">
                  <c:v>30981.231218801637</c:v>
                </c:pt>
                <c:pt idx="48">
                  <c:v>31310.471609935692</c:v>
                </c:pt>
                <c:pt idx="49">
                  <c:v>31624.03388720622</c:v>
                </c:pt>
                <c:pt idx="50">
                  <c:v>31922.664627463866</c:v>
                </c:pt>
                <c:pt idx="51">
                  <c:v>32207.074856280673</c:v>
                </c:pt>
                <c:pt idx="52">
                  <c:v>32477.941740868107</c:v>
                </c:pt>
                <c:pt idx="53">
                  <c:v>32735.91020237995</c:v>
                </c:pt>
                <c:pt idx="54">
                  <c:v>32981.594451438847</c:v>
                </c:pt>
                <c:pt idx="55">
                  <c:v>33215.579450542558</c:v>
                </c:pt>
                <c:pt idx="56">
                  <c:v>33438.42230683181</c:v>
                </c:pt>
                <c:pt idx="57">
                  <c:v>33650.653598535857</c:v>
                </c:pt>
                <c:pt idx="58">
                  <c:v>33852.778638254</c:v>
                </c:pt>
                <c:pt idx="59">
                  <c:v>34045.278676080801</c:v>
                </c:pt>
                <c:pt idx="60">
                  <c:v>34228.612045439659</c:v>
                </c:pt>
                <c:pt idx="61">
                  <c:v>34403.215254352857</c:v>
                </c:pt>
                <c:pt idx="62">
                  <c:v>34569.504024746377</c:v>
                </c:pt>
                <c:pt idx="63">
                  <c:v>34727.874282264012</c:v>
                </c:pt>
                <c:pt idx="64">
                  <c:v>34878.703098947481</c:v>
                </c:pt>
                <c:pt idx="65">
                  <c:v>35022.34959102697</c:v>
                </c:pt>
                <c:pt idx="66">
                  <c:v>35159.155773959821</c:v>
                </c:pt>
                <c:pt idx="67">
                  <c:v>35289.447376753007</c:v>
                </c:pt>
                <c:pt idx="68">
                  <c:v>35413.534617508427</c:v>
                </c:pt>
                <c:pt idx="69">
                  <c:v>35531.712942037397</c:v>
                </c:pt>
                <c:pt idx="70">
                  <c:v>35644.263727303085</c:v>
                </c:pt>
                <c:pt idx="71">
                  <c:v>35751.454951365646</c:v>
                </c:pt>
                <c:pt idx="72">
                  <c:v>35853.541831425224</c:v>
                </c:pt>
                <c:pt idx="73">
                  <c:v>35950.767431481967</c:v>
                </c:pt>
                <c:pt idx="74">
                  <c:v>36043.363241059815</c:v>
                </c:pt>
              </c:numCache>
            </c:numRef>
          </c:val>
          <c:smooth val="0"/>
        </c:ser>
        <c:dLbls>
          <c:showLegendKey val="0"/>
          <c:showVal val="0"/>
          <c:showCatName val="0"/>
          <c:showSerName val="0"/>
          <c:showPercent val="0"/>
          <c:showBubbleSize val="0"/>
        </c:dLbls>
        <c:smooth val="0"/>
        <c:axId val="1418624784"/>
        <c:axId val="1418608464"/>
      </c:lineChart>
      <c:catAx>
        <c:axId val="1418624784"/>
        <c:scaling>
          <c:orientation val="minMax"/>
        </c:scaling>
        <c:delete val="0"/>
        <c:axPos val="b"/>
        <c:title>
          <c:tx>
            <c:rich>
              <a:bodyPr/>
              <a:lstStyle/>
              <a:p>
                <a:pPr>
                  <a:defRPr/>
                </a:pPr>
                <a:r>
                  <a:rPr lang="en-US"/>
                  <a:t>Years</a:t>
                </a:r>
              </a:p>
            </c:rich>
          </c:tx>
          <c:overlay val="0"/>
        </c:title>
        <c:majorTickMark val="out"/>
        <c:minorTickMark val="none"/>
        <c:tickLblPos val="nextTo"/>
        <c:crossAx val="1418608464"/>
        <c:crosses val="autoZero"/>
        <c:auto val="1"/>
        <c:lblAlgn val="ctr"/>
        <c:lblOffset val="100"/>
        <c:tickLblSkip val="10"/>
        <c:tickMarkSkip val="10"/>
        <c:noMultiLvlLbl val="0"/>
      </c:catAx>
      <c:valAx>
        <c:axId val="1418608464"/>
        <c:scaling>
          <c:orientation val="minMax"/>
        </c:scaling>
        <c:delete val="0"/>
        <c:axPos val="l"/>
        <c:majorGridlines/>
        <c:title>
          <c:tx>
            <c:rich>
              <a:bodyPr rot="-5400000" vert="horz"/>
              <a:lstStyle/>
              <a:p>
                <a:pPr>
                  <a:defRPr/>
                </a:pPr>
                <a:r>
                  <a:rPr lang="en-US"/>
                  <a:t>Return on Investment</a:t>
                </a:r>
              </a:p>
            </c:rich>
          </c:tx>
          <c:overlay val="0"/>
        </c:title>
        <c:numFmt formatCode="#,##0" sourceLinked="1"/>
        <c:majorTickMark val="out"/>
        <c:minorTickMark val="none"/>
        <c:tickLblPos val="nextTo"/>
        <c:crossAx val="1418624784"/>
        <c:crosses val="autoZero"/>
        <c:crossBetween val="between"/>
      </c:valAx>
    </c:plotArea>
    <c:legend>
      <c:legendPos val="r"/>
      <c:overlay val="0"/>
    </c:legend>
    <c:plotVisOnly val="1"/>
    <c:dispBlanksAs val="gap"/>
    <c:showDLblsOverMax val="0"/>
  </c:chart>
  <c:printSettings>
    <c:headerFooter/>
    <c:pageMargins b="0.75000000000000877" l="0.70000000000000262" r="0.70000000000000262" t="0.75000000000000877"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258748468064704"/>
          <c:y val="0.17253294951034426"/>
          <c:w val="0.83000436568675351"/>
          <c:h val="0.62834344631652406"/>
        </c:manualLayout>
      </c:layout>
      <c:barChart>
        <c:barDir val="col"/>
        <c:grouping val="clustered"/>
        <c:varyColors val="0"/>
        <c:ser>
          <c:idx val="0"/>
          <c:order val="0"/>
          <c:invertIfNegative val="0"/>
          <c:dLbls>
            <c:dLbl>
              <c:idx val="4"/>
              <c:layout>
                <c:manualLayout>
                  <c:x val="9.7972593440475651E-17"/>
                  <c:y val="2.8673835125448039E-2"/>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Calculations!$B$3:$B$7</c:f>
              <c:strCache>
                <c:ptCount val="5"/>
                <c:pt idx="0">
                  <c:v>RW Toilet Flushing</c:v>
                </c:pt>
                <c:pt idx="1">
                  <c:v>RW Irrigation</c:v>
                </c:pt>
                <c:pt idx="2">
                  <c:v>RW Both</c:v>
                </c:pt>
                <c:pt idx="3">
                  <c:v>Composting PW Irrigation</c:v>
                </c:pt>
                <c:pt idx="4">
                  <c:v>Composting RW Irrigation</c:v>
                </c:pt>
              </c:strCache>
            </c:strRef>
          </c:cat>
          <c:val>
            <c:numRef>
              <c:f>Calculations!$C$3:$C$7</c:f>
              <c:numCache>
                <c:formatCode>#,##0</c:formatCode>
                <c:ptCount val="5"/>
                <c:pt idx="0">
                  <c:v>1500</c:v>
                </c:pt>
                <c:pt idx="1">
                  <c:v>1500</c:v>
                </c:pt>
                <c:pt idx="2">
                  <c:v>3000</c:v>
                </c:pt>
                <c:pt idx="3">
                  <c:v>32509.333333333332</c:v>
                </c:pt>
                <c:pt idx="4">
                  <c:v>37729.470833333326</c:v>
                </c:pt>
              </c:numCache>
            </c:numRef>
          </c:val>
        </c:ser>
        <c:dLbls>
          <c:showLegendKey val="0"/>
          <c:showVal val="0"/>
          <c:showCatName val="0"/>
          <c:showSerName val="0"/>
          <c:showPercent val="0"/>
          <c:showBubbleSize val="0"/>
        </c:dLbls>
        <c:gapWidth val="121"/>
        <c:axId val="1891275600"/>
        <c:axId val="1891274512"/>
      </c:barChart>
      <c:catAx>
        <c:axId val="1891275600"/>
        <c:scaling>
          <c:orientation val="minMax"/>
        </c:scaling>
        <c:delete val="0"/>
        <c:axPos val="b"/>
        <c:majorGridlines/>
        <c:numFmt formatCode="General" sourceLinked="0"/>
        <c:majorTickMark val="out"/>
        <c:minorTickMark val="none"/>
        <c:tickLblPos val="nextTo"/>
        <c:crossAx val="1891274512"/>
        <c:crosses val="autoZero"/>
        <c:auto val="1"/>
        <c:lblAlgn val="ctr"/>
        <c:lblOffset val="100"/>
        <c:noMultiLvlLbl val="0"/>
      </c:catAx>
      <c:valAx>
        <c:axId val="1891274512"/>
        <c:scaling>
          <c:orientation val="minMax"/>
        </c:scaling>
        <c:delete val="0"/>
        <c:axPos val="l"/>
        <c:majorGridlines/>
        <c:numFmt formatCode="#,##0" sourceLinked="1"/>
        <c:majorTickMark val="out"/>
        <c:minorTickMark val="none"/>
        <c:tickLblPos val="nextTo"/>
        <c:crossAx val="1891275600"/>
        <c:crosses val="autoZero"/>
        <c:crossBetween val="between"/>
      </c:valAx>
      <c:spPr>
        <a:noFill/>
        <a:ln>
          <a:solidFill>
            <a:sysClr val="windowText" lastClr="000000"/>
          </a:solidFill>
        </a:ln>
      </c:spPr>
    </c:plotArea>
    <c:plotVisOnly val="1"/>
    <c:dispBlanksAs val="gap"/>
    <c:showDLblsOverMax val="0"/>
  </c:chart>
  <c:printSettings>
    <c:headerFooter/>
    <c:pageMargins b="0.75000000000000178" l="0.70000000000000162" r="0.70000000000000162" t="0.75000000000000178" header="0.30000000000000032" footer="0.30000000000000032"/>
    <c:pageSetup/>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2507324360006346E-2"/>
          <c:y val="0.17253294951034426"/>
          <c:w val="0.87008452600739605"/>
          <c:h val="0.62834344631652506"/>
        </c:manualLayout>
      </c:layout>
      <c:barChart>
        <c:barDir val="col"/>
        <c:grouping val="clustered"/>
        <c:varyColors val="0"/>
        <c:ser>
          <c:idx val="0"/>
          <c:order val="0"/>
          <c:invertIfNegative val="0"/>
          <c:dLbls>
            <c:dLbl>
              <c:idx val="2"/>
              <c:layout>
                <c:manualLayout>
                  <c:x val="-2.6720106880427546E-3"/>
                  <c:y val="2.867383512544815E-2"/>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Calculations!$B$3:$B$7</c:f>
              <c:strCache>
                <c:ptCount val="5"/>
                <c:pt idx="0">
                  <c:v>RW Toilet Flushing</c:v>
                </c:pt>
                <c:pt idx="1">
                  <c:v>RW Irrigation</c:v>
                </c:pt>
                <c:pt idx="2">
                  <c:v>RW Both</c:v>
                </c:pt>
                <c:pt idx="3">
                  <c:v>Composting PW Irrigation</c:v>
                </c:pt>
                <c:pt idx="4">
                  <c:v>Composting RW Irrigation</c:v>
                </c:pt>
              </c:strCache>
            </c:strRef>
          </c:cat>
          <c:val>
            <c:numRef>
              <c:f>(Calculations!$F$105,Calculations!$I$105,Calculations!$L$105,Calculations!$O$105,Calculations!$R$105)</c:f>
              <c:numCache>
                <c:formatCode>General</c:formatCode>
                <c:ptCount val="5"/>
                <c:pt idx="0">
                  <c:v>9</c:v>
                </c:pt>
                <c:pt idx="1">
                  <c:v>4</c:v>
                </c:pt>
                <c:pt idx="2">
                  <c:v>16</c:v>
                </c:pt>
                <c:pt idx="3">
                  <c:v>8</c:v>
                </c:pt>
                <c:pt idx="4">
                  <c:v>7</c:v>
                </c:pt>
              </c:numCache>
            </c:numRef>
          </c:val>
        </c:ser>
        <c:dLbls>
          <c:showLegendKey val="0"/>
          <c:showVal val="0"/>
          <c:showCatName val="0"/>
          <c:showSerName val="0"/>
          <c:showPercent val="0"/>
          <c:showBubbleSize val="0"/>
        </c:dLbls>
        <c:gapWidth val="121"/>
        <c:axId val="1891273968"/>
        <c:axId val="1891268528"/>
      </c:barChart>
      <c:catAx>
        <c:axId val="1891273968"/>
        <c:scaling>
          <c:orientation val="minMax"/>
        </c:scaling>
        <c:delete val="0"/>
        <c:axPos val="b"/>
        <c:majorGridlines/>
        <c:numFmt formatCode="General" sourceLinked="0"/>
        <c:majorTickMark val="out"/>
        <c:minorTickMark val="none"/>
        <c:tickLblPos val="nextTo"/>
        <c:crossAx val="1891268528"/>
        <c:crosses val="autoZero"/>
        <c:auto val="1"/>
        <c:lblAlgn val="ctr"/>
        <c:lblOffset val="100"/>
        <c:noMultiLvlLbl val="0"/>
      </c:catAx>
      <c:valAx>
        <c:axId val="1891268528"/>
        <c:scaling>
          <c:orientation val="minMax"/>
          <c:max val="75"/>
        </c:scaling>
        <c:delete val="0"/>
        <c:axPos val="l"/>
        <c:majorGridlines/>
        <c:numFmt formatCode="General" sourceLinked="1"/>
        <c:majorTickMark val="out"/>
        <c:minorTickMark val="none"/>
        <c:tickLblPos val="nextTo"/>
        <c:crossAx val="1891273968"/>
        <c:crosses val="autoZero"/>
        <c:crossBetween val="between"/>
        <c:majorUnit val="15"/>
      </c:valAx>
      <c:spPr>
        <a:noFill/>
        <a:ln>
          <a:solidFill>
            <a:sysClr val="windowText" lastClr="000000"/>
          </a:solidFill>
        </a:ln>
      </c:spPr>
    </c:plotArea>
    <c:plotVisOnly val="1"/>
    <c:dispBlanksAs val="gap"/>
    <c:showDLblsOverMax val="0"/>
  </c:chart>
  <c:printSettings>
    <c:headerFooter/>
    <c:pageMargins b="0.75000000000000178" l="0.70000000000000162" r="0.70000000000000162" t="0.75000000000000178" header="0.30000000000000032" footer="0.30000000000000032"/>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1819281607834873E-2"/>
          <c:y val="0.17253294951034426"/>
          <c:w val="0.88077256875956556"/>
          <c:h val="0.62834344631652506"/>
        </c:manualLayout>
      </c:layout>
      <c:barChart>
        <c:barDir val="col"/>
        <c:grouping val="clustered"/>
        <c:varyColors val="0"/>
        <c:ser>
          <c:idx val="0"/>
          <c:order val="0"/>
          <c:invertIfNegative val="0"/>
          <c:dLbls>
            <c:dLbl>
              <c:idx val="0"/>
              <c:layout>
                <c:manualLayout>
                  <c:x val="2.6720106880427559E-3"/>
                  <c:y val="2.8673835125448088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
                  <c:y val="1.9115890083632063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
                  <c:y val="1.9115890083632063E-2"/>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Calculations!$B$3:$B$7</c:f>
              <c:strCache>
                <c:ptCount val="5"/>
                <c:pt idx="0">
                  <c:v>RW Toilet Flushing</c:v>
                </c:pt>
                <c:pt idx="1">
                  <c:v>RW Irrigation</c:v>
                </c:pt>
                <c:pt idx="2">
                  <c:v>RW Both</c:v>
                </c:pt>
                <c:pt idx="3">
                  <c:v>Composting PW Irrigation</c:v>
                </c:pt>
                <c:pt idx="4">
                  <c:v>Composting RW Irrigation</c:v>
                </c:pt>
              </c:strCache>
            </c:strRef>
          </c:cat>
          <c:val>
            <c:numRef>
              <c:f>(Calculations!$W$105,Calculations!$Z$105,Calculations!$AC$105,Calculations!$AF$105,Calculations!$AI$105)</c:f>
              <c:numCache>
                <c:formatCode>General</c:formatCode>
                <c:ptCount val="5"/>
                <c:pt idx="0">
                  <c:v>44</c:v>
                </c:pt>
                <c:pt idx="1">
                  <c:v>3</c:v>
                </c:pt>
                <c:pt idx="2">
                  <c:v>69</c:v>
                </c:pt>
                <c:pt idx="3">
                  <c:v>6</c:v>
                </c:pt>
                <c:pt idx="4">
                  <c:v>5</c:v>
                </c:pt>
              </c:numCache>
            </c:numRef>
          </c:val>
        </c:ser>
        <c:dLbls>
          <c:showLegendKey val="0"/>
          <c:showVal val="0"/>
          <c:showCatName val="0"/>
          <c:showSerName val="0"/>
          <c:showPercent val="0"/>
          <c:showBubbleSize val="0"/>
        </c:dLbls>
        <c:gapWidth val="121"/>
        <c:axId val="1891269616"/>
        <c:axId val="1891276144"/>
      </c:barChart>
      <c:catAx>
        <c:axId val="1891269616"/>
        <c:scaling>
          <c:orientation val="minMax"/>
        </c:scaling>
        <c:delete val="0"/>
        <c:axPos val="b"/>
        <c:majorGridlines/>
        <c:numFmt formatCode="General" sourceLinked="0"/>
        <c:majorTickMark val="out"/>
        <c:minorTickMark val="none"/>
        <c:tickLblPos val="nextTo"/>
        <c:crossAx val="1891276144"/>
        <c:crosses val="autoZero"/>
        <c:auto val="1"/>
        <c:lblAlgn val="ctr"/>
        <c:lblOffset val="100"/>
        <c:noMultiLvlLbl val="0"/>
      </c:catAx>
      <c:valAx>
        <c:axId val="1891276144"/>
        <c:scaling>
          <c:orientation val="minMax"/>
        </c:scaling>
        <c:delete val="0"/>
        <c:axPos val="l"/>
        <c:majorGridlines/>
        <c:numFmt formatCode="General" sourceLinked="1"/>
        <c:majorTickMark val="out"/>
        <c:minorTickMark val="none"/>
        <c:tickLblPos val="nextTo"/>
        <c:crossAx val="1891269616"/>
        <c:crosses val="autoZero"/>
        <c:crossBetween val="between"/>
        <c:majorUnit val="10"/>
      </c:valAx>
      <c:spPr>
        <a:noFill/>
        <a:ln>
          <a:solidFill>
            <a:sysClr val="windowText" lastClr="000000"/>
          </a:solidFill>
        </a:ln>
      </c:spPr>
    </c:plotArea>
    <c:plotVisOnly val="1"/>
    <c:dispBlanksAs val="gap"/>
    <c:showDLblsOverMax val="0"/>
  </c:chart>
  <c:printSettings>
    <c:headerFooter/>
    <c:pageMargins b="0.75000000000000178" l="0.70000000000000162" r="0.70000000000000162" t="0.75000000000000178" header="0.30000000000000032" footer="0.30000000000000032"/>
    <c:pageSetup/>
  </c:printSettings>
  <c:userShapes r:id="rId1"/>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726339818745101E-2"/>
          <c:y val="0.17731192203125101"/>
          <c:w val="0.90085935650829418"/>
          <c:h val="0.62736394509825921"/>
        </c:manualLayout>
      </c:layout>
      <c:barChart>
        <c:barDir val="col"/>
        <c:grouping val="clustered"/>
        <c:varyColors val="0"/>
        <c:ser>
          <c:idx val="0"/>
          <c:order val="0"/>
          <c:invertIfNegative val="0"/>
          <c:dLbls>
            <c:dLbl>
              <c:idx val="0"/>
              <c:layout>
                <c:manualLayout>
                  <c:x val="-8.016032064128294E-3"/>
                  <c:y val="1.9115890083632025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2.6720106880427611E-3"/>
                  <c:y val="1.433691756272398E-2"/>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Calculations!$B$3:$B$7</c:f>
              <c:strCache>
                <c:ptCount val="5"/>
                <c:pt idx="0">
                  <c:v>RW Toilet Flushing</c:v>
                </c:pt>
                <c:pt idx="1">
                  <c:v>RW Irrigation</c:v>
                </c:pt>
                <c:pt idx="2">
                  <c:v>RW Both</c:v>
                </c:pt>
                <c:pt idx="3">
                  <c:v>Composting PW Irrigation</c:v>
                </c:pt>
                <c:pt idx="4">
                  <c:v>Composting RW Irrigation</c:v>
                </c:pt>
              </c:strCache>
            </c:strRef>
          </c:cat>
          <c:val>
            <c:numRef>
              <c:f>(Calculations!$AT$105,Calculations!$AW$105,Calculations!$AZ$105,Calculations!$BC$105,Calculations!$BF$105)</c:f>
              <c:numCache>
                <c:formatCode>General</c:formatCode>
                <c:ptCount val="5"/>
                <c:pt idx="0">
                  <c:v>24</c:v>
                </c:pt>
                <c:pt idx="1">
                  <c:v>9</c:v>
                </c:pt>
                <c:pt idx="2">
                  <c:v>75</c:v>
                </c:pt>
                <c:pt idx="3">
                  <c:v>12</c:v>
                </c:pt>
                <c:pt idx="4">
                  <c:v>12</c:v>
                </c:pt>
              </c:numCache>
            </c:numRef>
          </c:val>
        </c:ser>
        <c:dLbls>
          <c:showLegendKey val="0"/>
          <c:showVal val="0"/>
          <c:showCatName val="0"/>
          <c:showSerName val="0"/>
          <c:showPercent val="0"/>
          <c:showBubbleSize val="0"/>
        </c:dLbls>
        <c:gapWidth val="121"/>
        <c:axId val="1891270160"/>
        <c:axId val="1891276688"/>
      </c:barChart>
      <c:catAx>
        <c:axId val="1891270160"/>
        <c:scaling>
          <c:orientation val="minMax"/>
        </c:scaling>
        <c:delete val="0"/>
        <c:axPos val="b"/>
        <c:majorGridlines/>
        <c:numFmt formatCode="General" sourceLinked="0"/>
        <c:majorTickMark val="out"/>
        <c:minorTickMark val="none"/>
        <c:tickLblPos val="nextTo"/>
        <c:crossAx val="1891276688"/>
        <c:crosses val="autoZero"/>
        <c:auto val="1"/>
        <c:lblAlgn val="ctr"/>
        <c:lblOffset val="100"/>
        <c:noMultiLvlLbl val="0"/>
      </c:catAx>
      <c:valAx>
        <c:axId val="1891276688"/>
        <c:scaling>
          <c:orientation val="minMax"/>
          <c:max val="75"/>
          <c:min val="0"/>
        </c:scaling>
        <c:delete val="0"/>
        <c:axPos val="l"/>
        <c:majorGridlines/>
        <c:numFmt formatCode="General" sourceLinked="1"/>
        <c:majorTickMark val="out"/>
        <c:minorTickMark val="none"/>
        <c:tickLblPos val="nextTo"/>
        <c:crossAx val="1891270160"/>
        <c:crosses val="autoZero"/>
        <c:crossBetween val="between"/>
        <c:majorUnit val="15"/>
      </c:valAx>
      <c:spPr>
        <a:noFill/>
        <a:ln>
          <a:solidFill>
            <a:sysClr val="windowText" lastClr="000000"/>
          </a:solidFill>
        </a:ln>
      </c:spPr>
    </c:plotArea>
    <c:plotVisOnly val="1"/>
    <c:dispBlanksAs val="gap"/>
    <c:showDLblsOverMax val="0"/>
  </c:chart>
  <c:printSettings>
    <c:headerFooter/>
    <c:pageMargins b="0.75000000000000278" l="0.70000000000000162" r="0.70000000000000162" t="0.75000000000000278" header="0.30000000000000032" footer="0.30000000000000032"/>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18735094661392"/>
          <c:y val="5.1400554097404495E-2"/>
          <c:w val="0.86881738767425598"/>
          <c:h val="0.75278223249616905"/>
        </c:manualLayout>
      </c:layout>
      <c:barChart>
        <c:barDir val="col"/>
        <c:grouping val="clustered"/>
        <c:varyColors val="0"/>
        <c:ser>
          <c:idx val="0"/>
          <c:order val="0"/>
          <c:tx>
            <c:strRef>
              <c:f>'Additional Results'!$B$4</c:f>
              <c:strCache>
                <c:ptCount val="1"/>
                <c:pt idx="0">
                  <c:v>CO2 Payoff</c:v>
                </c:pt>
              </c:strCache>
            </c:strRef>
          </c:tx>
          <c:invertIfNegative val="0"/>
          <c:dLbls>
            <c:spPr>
              <a:noFill/>
              <a:ln>
                <a:noFill/>
              </a:ln>
              <a:effectLst/>
            </c:spPr>
            <c:txPr>
              <a:bodyPr/>
              <a:lstStyle/>
              <a:p>
                <a:pPr>
                  <a:defRPr>
                    <a:latin typeface="Times New Roman" pitchFamily="18" charset="0"/>
                    <a:cs typeface="Times New Roman"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'Additional Results'!$A$5:$A$9</c:f>
              <c:strCache>
                <c:ptCount val="5"/>
                <c:pt idx="0">
                  <c:v>RW Toilet flushing</c:v>
                </c:pt>
                <c:pt idx="1">
                  <c:v>RW Irrigation</c:v>
                </c:pt>
                <c:pt idx="2">
                  <c:v>RW Both</c:v>
                </c:pt>
                <c:pt idx="3">
                  <c:v>Composting toilets PW Irrigation</c:v>
                </c:pt>
                <c:pt idx="4">
                  <c:v>Composting toilets RW Irrigation</c:v>
                </c:pt>
              </c:strCache>
            </c:strRef>
          </c:cat>
          <c:val>
            <c:numRef>
              <c:f>'Additional Results'!$B$5:$B$9</c:f>
              <c:numCache>
                <c:formatCode>General</c:formatCode>
                <c:ptCount val="5"/>
                <c:pt idx="0">
                  <c:v>44</c:v>
                </c:pt>
                <c:pt idx="1">
                  <c:v>3</c:v>
                </c:pt>
                <c:pt idx="2">
                  <c:v>69</c:v>
                </c:pt>
                <c:pt idx="3">
                  <c:v>6</c:v>
                </c:pt>
                <c:pt idx="4">
                  <c:v>5</c:v>
                </c:pt>
              </c:numCache>
            </c:numRef>
          </c:val>
        </c:ser>
        <c:ser>
          <c:idx val="1"/>
          <c:order val="1"/>
          <c:tx>
            <c:strRef>
              <c:f>'Additional Results'!$C$4</c:f>
              <c:strCache>
                <c:ptCount val="1"/>
                <c:pt idx="0">
                  <c:v>Energy Payoff</c:v>
                </c:pt>
              </c:strCache>
            </c:strRef>
          </c:tx>
          <c:invertIfNegative val="0"/>
          <c:dLbls>
            <c:spPr>
              <a:noFill/>
              <a:ln>
                <a:noFill/>
              </a:ln>
              <a:effectLst/>
            </c:spPr>
            <c:txPr>
              <a:bodyPr/>
              <a:lstStyle/>
              <a:p>
                <a:pPr>
                  <a:defRPr>
                    <a:latin typeface="Times New Roman" pitchFamily="18" charset="0"/>
                    <a:cs typeface="Times New Roman"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'Additional Results'!$A$5:$A$9</c:f>
              <c:strCache>
                <c:ptCount val="5"/>
                <c:pt idx="0">
                  <c:v>RW Toilet flushing</c:v>
                </c:pt>
                <c:pt idx="1">
                  <c:v>RW Irrigation</c:v>
                </c:pt>
                <c:pt idx="2">
                  <c:v>RW Both</c:v>
                </c:pt>
                <c:pt idx="3">
                  <c:v>Composting toilets PW Irrigation</c:v>
                </c:pt>
                <c:pt idx="4">
                  <c:v>Composting toilets RW Irrigation</c:v>
                </c:pt>
              </c:strCache>
            </c:strRef>
          </c:cat>
          <c:val>
            <c:numRef>
              <c:f>'Additional Results'!$C$5:$C$9</c:f>
              <c:numCache>
                <c:formatCode>General</c:formatCode>
                <c:ptCount val="5"/>
                <c:pt idx="0">
                  <c:v>9</c:v>
                </c:pt>
                <c:pt idx="1">
                  <c:v>4</c:v>
                </c:pt>
                <c:pt idx="2">
                  <c:v>16</c:v>
                </c:pt>
                <c:pt idx="3">
                  <c:v>8</c:v>
                </c:pt>
                <c:pt idx="4">
                  <c:v>7</c:v>
                </c:pt>
              </c:numCache>
            </c:numRef>
          </c:val>
        </c:ser>
        <c:ser>
          <c:idx val="2"/>
          <c:order val="2"/>
          <c:tx>
            <c:strRef>
              <c:f>'Additional Results'!$D$4</c:f>
              <c:strCache>
                <c:ptCount val="1"/>
                <c:pt idx="0">
                  <c:v>Cost Payoff</c:v>
                </c:pt>
              </c:strCache>
            </c:strRef>
          </c:tx>
          <c:invertIfNegative val="0"/>
          <c:dLbls>
            <c:spPr>
              <a:noFill/>
              <a:ln>
                <a:noFill/>
              </a:ln>
              <a:effectLst/>
            </c:spPr>
            <c:txPr>
              <a:bodyPr/>
              <a:lstStyle/>
              <a:p>
                <a:pPr>
                  <a:defRPr>
                    <a:latin typeface="Times New Roman" pitchFamily="18" charset="0"/>
                    <a:cs typeface="Times New Roman"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'Additional Results'!$A$5:$A$9</c:f>
              <c:strCache>
                <c:ptCount val="5"/>
                <c:pt idx="0">
                  <c:v>RW Toilet flushing</c:v>
                </c:pt>
                <c:pt idx="1">
                  <c:v>RW Irrigation</c:v>
                </c:pt>
                <c:pt idx="2">
                  <c:v>RW Both</c:v>
                </c:pt>
                <c:pt idx="3">
                  <c:v>Composting toilets PW Irrigation</c:v>
                </c:pt>
                <c:pt idx="4">
                  <c:v>Composting toilets RW Irrigation</c:v>
                </c:pt>
              </c:strCache>
            </c:strRef>
          </c:cat>
          <c:val>
            <c:numRef>
              <c:f>'Additional Results'!$D$5:$D$9</c:f>
              <c:numCache>
                <c:formatCode>General</c:formatCode>
                <c:ptCount val="5"/>
                <c:pt idx="0">
                  <c:v>24</c:v>
                </c:pt>
                <c:pt idx="1">
                  <c:v>9</c:v>
                </c:pt>
                <c:pt idx="2">
                  <c:v>75</c:v>
                </c:pt>
                <c:pt idx="3">
                  <c:v>12</c:v>
                </c:pt>
                <c:pt idx="4">
                  <c:v>12</c:v>
                </c:pt>
              </c:numCache>
            </c:numRef>
          </c:val>
        </c:ser>
        <c:dLbls>
          <c:showLegendKey val="0"/>
          <c:showVal val="0"/>
          <c:showCatName val="0"/>
          <c:showSerName val="0"/>
          <c:showPercent val="0"/>
          <c:showBubbleSize val="0"/>
        </c:dLbls>
        <c:gapWidth val="150"/>
        <c:axId val="1891265808"/>
        <c:axId val="1891264720"/>
      </c:barChart>
      <c:catAx>
        <c:axId val="1891265808"/>
        <c:scaling>
          <c:orientation val="minMax"/>
        </c:scaling>
        <c:delete val="0"/>
        <c:axPos val="b"/>
        <c:majorGridlines/>
        <c:numFmt formatCode="General" sourceLinked="0"/>
        <c:majorTickMark val="out"/>
        <c:minorTickMark val="none"/>
        <c:tickLblPos val="nextTo"/>
        <c:txPr>
          <a:bodyPr/>
          <a:lstStyle/>
          <a:p>
            <a:pPr>
              <a:defRPr>
                <a:latin typeface="Times New Roman" pitchFamily="18" charset="0"/>
                <a:cs typeface="Times New Roman" pitchFamily="18" charset="0"/>
              </a:defRPr>
            </a:pPr>
            <a:endParaRPr lang="en-US"/>
          </a:p>
        </c:txPr>
        <c:crossAx val="1891264720"/>
        <c:crosses val="autoZero"/>
        <c:auto val="1"/>
        <c:lblAlgn val="ctr"/>
        <c:lblOffset val="100"/>
        <c:noMultiLvlLbl val="0"/>
      </c:catAx>
      <c:valAx>
        <c:axId val="1891264720"/>
        <c:scaling>
          <c:orientation val="minMax"/>
          <c:max val="75"/>
        </c:scaling>
        <c:delete val="0"/>
        <c:axPos val="l"/>
        <c:majorGridlines/>
        <c:numFmt formatCode="General" sourceLinked="1"/>
        <c:majorTickMark val="out"/>
        <c:minorTickMark val="none"/>
        <c:tickLblPos val="nextTo"/>
        <c:txPr>
          <a:bodyPr/>
          <a:lstStyle/>
          <a:p>
            <a:pPr>
              <a:defRPr>
                <a:latin typeface="Times New Roman" pitchFamily="18" charset="0"/>
                <a:cs typeface="Times New Roman" pitchFamily="18" charset="0"/>
              </a:defRPr>
            </a:pPr>
            <a:endParaRPr lang="en-US"/>
          </a:p>
        </c:txPr>
        <c:crossAx val="1891265808"/>
        <c:crosses val="autoZero"/>
        <c:crossBetween val="between"/>
        <c:majorUnit val="15"/>
      </c:valAx>
      <c:spPr>
        <a:ln>
          <a:solidFill>
            <a:schemeClr val="tx1"/>
          </a:solidFill>
        </a:ln>
      </c:spPr>
    </c:plotArea>
    <c:legend>
      <c:legendPos val="r"/>
      <c:layout>
        <c:manualLayout>
          <c:xMode val="edge"/>
          <c:yMode val="edge"/>
          <c:x val="0.74683205208486103"/>
          <c:y val="6.4429194057164893E-2"/>
          <c:w val="0.21409584577789942"/>
          <c:h val="0.25115157480314976"/>
        </c:manualLayout>
      </c:layout>
      <c:overlay val="0"/>
      <c:spPr>
        <a:solidFill>
          <a:sysClr val="window" lastClr="FFFFFF"/>
        </a:solidFill>
        <a:ln w="12700">
          <a:solidFill>
            <a:sysClr val="windowText" lastClr="000000"/>
          </a:solidFill>
        </a:ln>
      </c:spPr>
    </c:legend>
    <c:plotVisOnly val="1"/>
    <c:dispBlanksAs val="gap"/>
    <c:showDLblsOverMax val="0"/>
  </c:chart>
  <c:printSettings>
    <c:headerFooter/>
    <c:pageMargins b="0.75000000000000477" l="0.70000000000000162" r="0.70000000000000162" t="0.75000000000000477" header="0.30000000000000032" footer="0.30000000000000032"/>
    <c:pageSetup/>
  </c:printSettings>
  <c:userShapes r:id="rId1"/>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783643221068001"/>
          <c:y val="5.1400554097404495E-2"/>
          <c:w val="0.78836021967842362"/>
          <c:h val="0.7479720143341233"/>
        </c:manualLayout>
      </c:layout>
      <c:barChart>
        <c:barDir val="col"/>
        <c:grouping val="clustered"/>
        <c:varyColors val="0"/>
        <c:ser>
          <c:idx val="0"/>
          <c:order val="0"/>
          <c:invertIfNegative val="0"/>
          <c:dLbls>
            <c:dLbl>
              <c:idx val="3"/>
              <c:layout>
                <c:manualLayout>
                  <c:x val="0"/>
                  <c:y val="1.3888888888888926E-2"/>
                </c:manualLayout>
              </c:layout>
              <c:showLegendKey val="0"/>
              <c:showVal val="1"/>
              <c:showCatName val="0"/>
              <c:showSerName val="0"/>
              <c:showPercent val="0"/>
              <c:showBubbleSize val="0"/>
              <c:extLst>
                <c:ext xmlns:c15="http://schemas.microsoft.com/office/drawing/2012/chart" uri="{CE6537A1-D6FC-4f65-9D91-7224C49458BB}"/>
              </c:extLst>
            </c:dLbl>
            <c:numFmt formatCode="#,##0" sourceLinked="0"/>
            <c:spPr>
              <a:noFill/>
              <a:ln>
                <a:noFill/>
              </a:ln>
              <a:effectLst/>
            </c:spPr>
            <c:txPr>
              <a:bodyPr/>
              <a:lstStyle/>
              <a:p>
                <a:pPr>
                  <a:defRPr>
                    <a:latin typeface="Times New Roman" pitchFamily="18" charset="0"/>
                    <a:cs typeface="Times New Roman"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'Additional Results'!$A$23:$A$27</c:f>
              <c:strCache>
                <c:ptCount val="5"/>
                <c:pt idx="0">
                  <c:v>RW Toilet flushing</c:v>
                </c:pt>
                <c:pt idx="1">
                  <c:v>RW Irrigation</c:v>
                </c:pt>
                <c:pt idx="2">
                  <c:v>RW Both</c:v>
                </c:pt>
                <c:pt idx="3">
                  <c:v>Composting toilets PW Irrigation</c:v>
                </c:pt>
                <c:pt idx="4">
                  <c:v>Composting toilets RW Irrigation</c:v>
                </c:pt>
              </c:strCache>
            </c:strRef>
          </c:cat>
          <c:val>
            <c:numRef>
              <c:f>'Additional Results'!$B$23:$B$27</c:f>
              <c:numCache>
                <c:formatCode>#,##0.00</c:formatCode>
                <c:ptCount val="5"/>
                <c:pt idx="0">
                  <c:v>514.07246922256309</c:v>
                </c:pt>
                <c:pt idx="1">
                  <c:v>1607.4210442308395</c:v>
                </c:pt>
                <c:pt idx="2">
                  <c:v>266.56128649158927</c:v>
                </c:pt>
                <c:pt idx="3">
                  <c:v>35505.161857797728</c:v>
                </c:pt>
                <c:pt idx="4">
                  <c:v>37353.539364166063</c:v>
                </c:pt>
              </c:numCache>
            </c:numRef>
          </c:val>
          <c:extLst>
            <c:ext xmlns:c15="http://schemas.microsoft.com/office/drawing/2012/chart" uri="{02D57815-91ED-43cb-92C2-25804820EDAC}">
              <c15:filteredSeriesTitle>
                <c15:tx>
                  <c:strRef>
                    <c:extLst>
                      <c:ext uri="{02D57815-91ED-43cb-92C2-25804820EDAC}">
                        <c15:formulaRef>
                          <c15:sqref>'additional results'!#REF!</c15:sqref>
                        </c15:formulaRef>
                      </c:ext>
                    </c:extLst>
                    <c:strCache>
                      <c:ptCount val="1"/>
                      <c:pt idx="0">
                        <c:v>#REF!</c:v>
                      </c:pt>
                    </c:strCache>
                  </c:strRef>
                </c15:tx>
              </c15:filteredSeriesTitle>
            </c:ext>
          </c:extLst>
        </c:ser>
        <c:dLbls>
          <c:showLegendKey val="0"/>
          <c:showVal val="0"/>
          <c:showCatName val="0"/>
          <c:showSerName val="0"/>
          <c:showPercent val="0"/>
          <c:showBubbleSize val="0"/>
        </c:dLbls>
        <c:gapWidth val="114"/>
        <c:overlap val="21"/>
        <c:axId val="1891260912"/>
        <c:axId val="1891277776"/>
      </c:barChart>
      <c:catAx>
        <c:axId val="1891260912"/>
        <c:scaling>
          <c:orientation val="minMax"/>
        </c:scaling>
        <c:delete val="0"/>
        <c:axPos val="b"/>
        <c:majorGridlines/>
        <c:numFmt formatCode="General" sourceLinked="0"/>
        <c:majorTickMark val="out"/>
        <c:minorTickMark val="none"/>
        <c:tickLblPos val="nextTo"/>
        <c:txPr>
          <a:bodyPr/>
          <a:lstStyle/>
          <a:p>
            <a:pPr>
              <a:defRPr>
                <a:latin typeface="Times New Roman" pitchFamily="18" charset="0"/>
                <a:cs typeface="Times New Roman" pitchFamily="18" charset="0"/>
              </a:defRPr>
            </a:pPr>
            <a:endParaRPr lang="en-US"/>
          </a:p>
        </c:txPr>
        <c:crossAx val="1891277776"/>
        <c:crossesAt val="-25000"/>
        <c:auto val="1"/>
        <c:lblAlgn val="ctr"/>
        <c:lblOffset val="100"/>
        <c:noMultiLvlLbl val="0"/>
      </c:catAx>
      <c:valAx>
        <c:axId val="1891277776"/>
        <c:scaling>
          <c:orientation val="minMax"/>
        </c:scaling>
        <c:delete val="0"/>
        <c:axPos val="l"/>
        <c:majorGridlines/>
        <c:numFmt formatCode="#,##0.00" sourceLinked="1"/>
        <c:majorTickMark val="out"/>
        <c:minorTickMark val="none"/>
        <c:tickLblPos val="nextTo"/>
        <c:txPr>
          <a:bodyPr/>
          <a:lstStyle/>
          <a:p>
            <a:pPr>
              <a:defRPr>
                <a:latin typeface="Times New Roman" pitchFamily="18" charset="0"/>
                <a:cs typeface="Times New Roman" pitchFamily="18" charset="0"/>
              </a:defRPr>
            </a:pPr>
            <a:endParaRPr lang="en-US"/>
          </a:p>
        </c:txPr>
        <c:crossAx val="1891260912"/>
        <c:crosses val="autoZero"/>
        <c:crossBetween val="between"/>
      </c:valAx>
      <c:spPr>
        <a:ln>
          <a:solidFill>
            <a:schemeClr val="tx1"/>
          </a:solidFill>
        </a:ln>
      </c:spPr>
    </c:plotArea>
    <c:plotVisOnly val="1"/>
    <c:dispBlanksAs val="gap"/>
    <c:showDLblsOverMax val="0"/>
  </c:chart>
  <c:printSettings>
    <c:headerFooter/>
    <c:pageMargins b="0.75000000000000477" l="0.70000000000000162" r="0.70000000000000162" t="0.75000000000000477" header="0.30000000000000032" footer="0.30000000000000032"/>
    <c:pageSetup/>
  </c:printSettings>
  <c:userShapes r:id="rId1"/>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1220329161854"/>
          <c:y val="4.4409448818897732E-2"/>
          <c:w val="0.73593623019344889"/>
          <c:h val="0.74355254069695409"/>
        </c:manualLayout>
      </c:layout>
      <c:barChart>
        <c:barDir val="col"/>
        <c:grouping val="clustered"/>
        <c:varyColors val="0"/>
        <c:ser>
          <c:idx val="0"/>
          <c:order val="0"/>
          <c:tx>
            <c:strRef>
              <c:f>'Additional Results'!$B$44</c:f>
              <c:strCache>
                <c:ptCount val="1"/>
                <c:pt idx="0">
                  <c:v>Initial construction cost</c:v>
                </c:pt>
              </c:strCache>
            </c:strRef>
          </c:tx>
          <c:invertIfNegative val="0"/>
          <c:dLbls>
            <c:spPr>
              <a:noFill/>
              <a:ln>
                <a:noFill/>
              </a:ln>
              <a:effectLst/>
            </c:spPr>
            <c:txPr>
              <a:bodyPr/>
              <a:lstStyle/>
              <a:p>
                <a:pPr>
                  <a:defRPr>
                    <a:latin typeface="Times New Roman" pitchFamily="18" charset="0"/>
                    <a:cs typeface="Times New Roman"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'Additional Results'!$A$45:$A$50</c:f>
              <c:strCache>
                <c:ptCount val="6"/>
                <c:pt idx="0">
                  <c:v>RW Toilet flushing</c:v>
                </c:pt>
                <c:pt idx="1">
                  <c:v>RW Irrigation</c:v>
                </c:pt>
                <c:pt idx="2">
                  <c:v>RW Both</c:v>
                </c:pt>
                <c:pt idx="3">
                  <c:v>Composting toilets PW Irrigation</c:v>
                </c:pt>
                <c:pt idx="4">
                  <c:v>Composting toilets RW Irrigation</c:v>
                </c:pt>
                <c:pt idx="5">
                  <c:v>Baseline</c:v>
                </c:pt>
              </c:strCache>
            </c:strRef>
          </c:cat>
          <c:val>
            <c:numRef>
              <c:f>'Additional Results'!$B$45:$B$50</c:f>
              <c:numCache>
                <c:formatCode>#,##0;[Red]#,##0</c:formatCode>
                <c:ptCount val="6"/>
                <c:pt idx="0">
                  <c:v>1561.6034093642077</c:v>
                </c:pt>
                <c:pt idx="1">
                  <c:v>1211.6140515891125</c:v>
                </c:pt>
                <c:pt idx="2">
                  <c:v>2342.2371650783575</c:v>
                </c:pt>
                <c:pt idx="3">
                  <c:v>29383.468252794035</c:v>
                </c:pt>
                <c:pt idx="4">
                  <c:v>30595.082304383148</c:v>
                </c:pt>
                <c:pt idx="5">
                  <c:v>0</c:v>
                </c:pt>
              </c:numCache>
            </c:numRef>
          </c:val>
        </c:ser>
        <c:dLbls>
          <c:showLegendKey val="0"/>
          <c:showVal val="0"/>
          <c:showCatName val="0"/>
          <c:showSerName val="0"/>
          <c:showPercent val="0"/>
          <c:showBubbleSize val="0"/>
        </c:dLbls>
        <c:gapWidth val="106"/>
        <c:axId val="1891266352"/>
        <c:axId val="1891261456"/>
      </c:barChart>
      <c:barChart>
        <c:barDir val="col"/>
        <c:grouping val="clustered"/>
        <c:varyColors val="0"/>
        <c:ser>
          <c:idx val="1"/>
          <c:order val="1"/>
          <c:tx>
            <c:strRef>
              <c:f>'Additional Results'!$C$44</c:f>
              <c:strCache>
                <c:ptCount val="1"/>
                <c:pt idx="0">
                  <c:v>Life cycle operational Cost</c:v>
                </c:pt>
              </c:strCache>
            </c:strRef>
          </c:tx>
          <c:invertIfNegative val="0"/>
          <c:dLbls>
            <c:dLbl>
              <c:idx val="1"/>
              <c:layout>
                <c:manualLayout>
                  <c:x val="0"/>
                  <c:y val="1.6359918200409006E-2"/>
                </c:manualLayout>
              </c:layout>
              <c:showLegendKey val="0"/>
              <c:showVal val="1"/>
              <c:showCatName val="0"/>
              <c:showSerName val="0"/>
              <c:showPercent val="0"/>
              <c:showBubbleSize val="0"/>
              <c:extLst>
                <c:ext xmlns:c15="http://schemas.microsoft.com/office/drawing/2012/chart" uri="{CE6537A1-D6FC-4f65-9D91-7224C49458BB}"/>
              </c:extLst>
            </c:dLbl>
            <c:dLbl>
              <c:idx val="2"/>
              <c:layout>
                <c:manualLayout>
                  <c:x val="0"/>
                  <c:y val="1.1235955056179804E-2"/>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a:lstStyle/>
              <a:p>
                <a:pPr>
                  <a:defRPr>
                    <a:latin typeface="Times New Roman" pitchFamily="18" charset="0"/>
                    <a:cs typeface="Times New Roman"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'Additional Results'!$A$45:$A$50</c:f>
              <c:strCache>
                <c:ptCount val="6"/>
                <c:pt idx="0">
                  <c:v>RW Toilet flushing</c:v>
                </c:pt>
                <c:pt idx="1">
                  <c:v>RW Irrigation</c:v>
                </c:pt>
                <c:pt idx="2">
                  <c:v>RW Both</c:v>
                </c:pt>
                <c:pt idx="3">
                  <c:v>Composting toilets PW Irrigation</c:v>
                </c:pt>
                <c:pt idx="4">
                  <c:v>Composting toilets RW Irrigation</c:v>
                </c:pt>
                <c:pt idx="5">
                  <c:v>Baseline</c:v>
                </c:pt>
              </c:strCache>
            </c:strRef>
          </c:cat>
          <c:val>
            <c:numRef>
              <c:f>'Additional Results'!$C$45:$C$50</c:f>
              <c:numCache>
                <c:formatCode>#,##0;[Red]#,##0</c:formatCode>
                <c:ptCount val="6"/>
                <c:pt idx="0">
                  <c:v>73633.060318536154</c:v>
                </c:pt>
                <c:pt idx="1">
                  <c:v>72889.70110130297</c:v>
                </c:pt>
                <c:pt idx="2">
                  <c:v>73633.060318536154</c:v>
                </c:pt>
                <c:pt idx="3">
                  <c:v>10820.106086531163</c:v>
                </c:pt>
                <c:pt idx="4">
                  <c:v>7760.1145285737148</c:v>
                </c:pt>
                <c:pt idx="5">
                  <c:v>75708.736197122926</c:v>
                </c:pt>
              </c:numCache>
            </c:numRef>
          </c:val>
        </c:ser>
        <c:dLbls>
          <c:showLegendKey val="0"/>
          <c:showVal val="0"/>
          <c:showCatName val="0"/>
          <c:showSerName val="0"/>
          <c:showPercent val="0"/>
          <c:showBubbleSize val="0"/>
        </c:dLbls>
        <c:gapWidth val="234"/>
        <c:axId val="1891272880"/>
        <c:axId val="1891266896"/>
      </c:barChart>
      <c:catAx>
        <c:axId val="1891266352"/>
        <c:scaling>
          <c:orientation val="minMax"/>
        </c:scaling>
        <c:delete val="0"/>
        <c:axPos val="b"/>
        <c:majorGridlines/>
        <c:numFmt formatCode="General" sourceLinked="0"/>
        <c:majorTickMark val="out"/>
        <c:minorTickMark val="none"/>
        <c:tickLblPos val="nextTo"/>
        <c:txPr>
          <a:bodyPr/>
          <a:lstStyle/>
          <a:p>
            <a:pPr>
              <a:defRPr>
                <a:latin typeface="Times New Roman" pitchFamily="18" charset="0"/>
                <a:cs typeface="Times New Roman" pitchFamily="18" charset="0"/>
              </a:defRPr>
            </a:pPr>
            <a:endParaRPr lang="en-US"/>
          </a:p>
        </c:txPr>
        <c:crossAx val="1891261456"/>
        <c:crosses val="autoZero"/>
        <c:auto val="1"/>
        <c:lblAlgn val="ctr"/>
        <c:lblOffset val="100"/>
        <c:noMultiLvlLbl val="0"/>
      </c:catAx>
      <c:valAx>
        <c:axId val="1891261456"/>
        <c:scaling>
          <c:orientation val="minMax"/>
        </c:scaling>
        <c:delete val="0"/>
        <c:axPos val="l"/>
        <c:majorGridlines/>
        <c:numFmt formatCode="#,##0;[Red]#,##0" sourceLinked="1"/>
        <c:majorTickMark val="out"/>
        <c:minorTickMark val="none"/>
        <c:tickLblPos val="nextTo"/>
        <c:txPr>
          <a:bodyPr/>
          <a:lstStyle/>
          <a:p>
            <a:pPr>
              <a:defRPr>
                <a:latin typeface="Times New Roman" pitchFamily="18" charset="0"/>
                <a:cs typeface="Times New Roman" pitchFamily="18" charset="0"/>
              </a:defRPr>
            </a:pPr>
            <a:endParaRPr lang="en-US"/>
          </a:p>
        </c:txPr>
        <c:crossAx val="1891266352"/>
        <c:crosses val="autoZero"/>
        <c:crossBetween val="between"/>
      </c:valAx>
      <c:valAx>
        <c:axId val="1891266896"/>
        <c:scaling>
          <c:orientation val="minMax"/>
        </c:scaling>
        <c:delete val="0"/>
        <c:axPos val="r"/>
        <c:numFmt formatCode="#,##0;[Red]#,##0" sourceLinked="1"/>
        <c:majorTickMark val="out"/>
        <c:minorTickMark val="none"/>
        <c:tickLblPos val="nextTo"/>
        <c:crossAx val="1891272880"/>
        <c:crosses val="max"/>
        <c:crossBetween val="between"/>
      </c:valAx>
      <c:catAx>
        <c:axId val="1891272880"/>
        <c:scaling>
          <c:orientation val="minMax"/>
        </c:scaling>
        <c:delete val="1"/>
        <c:axPos val="b"/>
        <c:numFmt formatCode="General" sourceLinked="1"/>
        <c:majorTickMark val="out"/>
        <c:minorTickMark val="none"/>
        <c:tickLblPos val="none"/>
        <c:crossAx val="1891266896"/>
        <c:crosses val="autoZero"/>
        <c:auto val="1"/>
        <c:lblAlgn val="ctr"/>
        <c:lblOffset val="100"/>
        <c:noMultiLvlLbl val="0"/>
      </c:catAx>
    </c:plotArea>
    <c:legend>
      <c:legendPos val="r"/>
      <c:layout>
        <c:manualLayout>
          <c:xMode val="edge"/>
          <c:yMode val="edge"/>
          <c:x val="7.1304403439409383E-3"/>
          <c:y val="0.89569970876928162"/>
          <c:w val="0.56905672066396396"/>
          <c:h val="0.1024361269909761"/>
        </c:manualLayout>
      </c:layout>
      <c:overlay val="0"/>
    </c:legend>
    <c:plotVisOnly val="1"/>
    <c:dispBlanksAs val="gap"/>
    <c:showDLblsOverMax val="0"/>
  </c:chart>
  <c:printSettings>
    <c:headerFooter/>
    <c:pageMargins b="0.75000000000000377" l="0.70000000000000162" r="0.70000000000000162" t="0.75000000000000377" header="0.30000000000000032" footer="0.30000000000000032"/>
    <c:pageSetup/>
  </c:printSettings>
  <c:userShapes r:id="rId1"/>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019344804121718"/>
          <c:y val="3.7936956909512515E-2"/>
          <c:w val="0.81247944006999262"/>
          <c:h val="0.83698239176413558"/>
        </c:manualLayout>
      </c:layout>
      <c:scatterChart>
        <c:scatterStyle val="smoothMarker"/>
        <c:varyColors val="0"/>
        <c:ser>
          <c:idx val="0"/>
          <c:order val="0"/>
          <c:tx>
            <c:strRef>
              <c:f>'Additional Results'!$A$62</c:f>
              <c:strCache>
                <c:ptCount val="1"/>
                <c:pt idx="0">
                  <c:v>RW Toilet Flushing</c:v>
                </c:pt>
              </c:strCache>
            </c:strRef>
          </c:tx>
          <c:spPr>
            <a:ln>
              <a:solidFill>
                <a:srgbClr val="008000"/>
              </a:solidFill>
            </a:ln>
          </c:spPr>
          <c:marker>
            <c:symbol val="x"/>
            <c:size val="3"/>
            <c:spPr>
              <a:solidFill>
                <a:srgbClr val="008000"/>
              </a:solidFill>
              <a:ln>
                <a:solidFill>
                  <a:srgbClr val="008000"/>
                </a:solidFill>
              </a:ln>
            </c:spPr>
          </c:marker>
          <c:xVal>
            <c:numRef>
              <c:f>Calculations!$B$29:$B$103</c:f>
              <c:numCache>
                <c:formatCode>General</c:formatCode>
                <c:ptCount val="7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numCache>
            </c:numRef>
          </c:xVal>
          <c:yVal>
            <c:numRef>
              <c:f>'Additional Results'!$A$63:$A$137</c:f>
              <c:numCache>
                <c:formatCode>#,##0;[Red]#,##0</c:formatCode>
                <c:ptCount val="75"/>
                <c:pt idx="0">
                  <c:v>3521.1477021490655</c:v>
                </c:pt>
                <c:pt idx="1">
                  <c:v>6874.6217041957943</c:v>
                </c:pt>
                <c:pt idx="2">
                  <c:v>10068.406468049821</c:v>
                </c:pt>
                <c:pt idx="3">
                  <c:v>13110.106243148895</c:v>
                </c:pt>
                <c:pt idx="4">
                  <c:v>16339.961792563776</c:v>
                </c:pt>
                <c:pt idx="5">
                  <c:v>19098.873153197856</c:v>
                </c:pt>
                <c:pt idx="6">
                  <c:v>21726.407782373171</c:v>
                </c:pt>
                <c:pt idx="7">
                  <c:v>24228.82171492109</c:v>
                </c:pt>
                <c:pt idx="8">
                  <c:v>26612.073079252441</c:v>
                </c:pt>
                <c:pt idx="9">
                  <c:v>29142.749416132359</c:v>
                </c:pt>
                <c:pt idx="10">
                  <c:v>31304.428658156263</c:v>
                </c:pt>
                <c:pt idx="11">
                  <c:v>33363.170793417121</c:v>
                </c:pt>
                <c:pt idx="12">
                  <c:v>35323.877588903648</c:v>
                </c:pt>
                <c:pt idx="13">
                  <c:v>37191.217394128915</c:v>
                </c:pt>
                <c:pt idx="14">
                  <c:v>39174.068522936883</c:v>
                </c:pt>
                <c:pt idx="15">
                  <c:v>40867.800772574315</c:v>
                </c:pt>
                <c:pt idx="16">
                  <c:v>42480.879105562344</c:v>
                </c:pt>
                <c:pt idx="17">
                  <c:v>44017.144184598561</c:v>
                </c:pt>
                <c:pt idx="18">
                  <c:v>45480.253783680673</c:v>
                </c:pt>
                <c:pt idx="19">
                  <c:v>47096.056291987275</c:v>
                </c:pt>
                <c:pt idx="20">
                  <c:v>48423.139828569692</c:v>
                </c:pt>
                <c:pt idx="21">
                  <c:v>49687.028911029134</c:v>
                </c:pt>
                <c:pt idx="22">
                  <c:v>50890.732799085745</c:v>
                </c:pt>
                <c:pt idx="23">
                  <c:v>52037.117454377752</c:v>
                </c:pt>
                <c:pt idx="24">
                  <c:v>53254.416042151221</c:v>
                </c:pt>
                <c:pt idx="25">
                  <c:v>54294.220718153047</c:v>
                </c:pt>
                <c:pt idx="26">
                  <c:v>55284.510885773831</c:v>
                </c:pt>
                <c:pt idx="27">
                  <c:v>56227.644378746008</c:v>
                </c:pt>
                <c:pt idx="28">
                  <c:v>57125.866753005226</c:v>
                </c:pt>
                <c:pt idx="29">
                  <c:v>58079.652048930839</c:v>
                </c:pt>
                <c:pt idx="30">
                  <c:v>58894.366220594529</c:v>
                </c:pt>
                <c:pt idx="31">
                  <c:v>59670.284479321854</c:v>
                </c:pt>
                <c:pt idx="32">
                  <c:v>60409.254249538353</c:v>
                </c:pt>
                <c:pt idx="33">
                  <c:v>61113.034983077872</c:v>
                </c:pt>
                <c:pt idx="34">
                  <c:v>61860.350719628455</c:v>
                </c:pt>
                <c:pt idx="35">
                  <c:v>62498.700591319634</c:v>
                </c:pt>
                <c:pt idx="36">
                  <c:v>63106.652850073137</c:v>
                </c:pt>
                <c:pt idx="37">
                  <c:v>63685.655001266947</c:v>
                </c:pt>
                <c:pt idx="38">
                  <c:v>64237.085621451522</c:v>
                </c:pt>
                <c:pt idx="39">
                  <c:v>64846.064593232091</c:v>
                </c:pt>
                <c:pt idx="40">
                  <c:v>65346.228421063905</c:v>
                </c:pt>
                <c:pt idx="41">
                  <c:v>65822.574923760869</c:v>
                </c:pt>
                <c:pt idx="42">
                  <c:v>66276.238259662743</c:v>
                </c:pt>
                <c:pt idx="43">
                  <c:v>66708.298579569295</c:v>
                </c:pt>
                <c:pt idx="44">
                  <c:v>67167.085614817275</c:v>
                </c:pt>
                <c:pt idx="45">
                  <c:v>67558.97706144453</c:v>
                </c:pt>
                <c:pt idx="46">
                  <c:v>67932.207010613347</c:v>
                </c:pt>
                <c:pt idx="47">
                  <c:v>68287.664105059841</c:v>
                </c:pt>
                <c:pt idx="48">
                  <c:v>68626.194671199351</c:v>
                </c:pt>
                <c:pt idx="49">
                  <c:v>68985.666318152638</c:v>
                </c:pt>
                <c:pt idx="50">
                  <c:v>69292.723521000269</c:v>
                </c:pt>
                <c:pt idx="51">
                  <c:v>69585.158952283731</c:v>
                </c:pt>
                <c:pt idx="52">
                  <c:v>69863.668886839412</c:v>
                </c:pt>
                <c:pt idx="53">
                  <c:v>70128.916443559108</c:v>
                </c:pt>
                <c:pt idx="54">
                  <c:v>70410.571885050507</c:v>
                </c:pt>
                <c:pt idx="55">
                  <c:v>70651.159238084234</c:v>
                </c:pt>
                <c:pt idx="56">
                  <c:v>70880.290050497308</c:v>
                </c:pt>
                <c:pt idx="57">
                  <c:v>71098.509871843096</c:v>
                </c:pt>
                <c:pt idx="58">
                  <c:v>71306.338273124798</c:v>
                </c:pt>
                <c:pt idx="59">
                  <c:v>71535.856042879721</c:v>
                </c:pt>
                <c:pt idx="60">
                  <c:v>71724.362529303035</c:v>
                </c:pt>
                <c:pt idx="61">
                  <c:v>71903.892516372856</c:v>
                </c:pt>
                <c:pt idx="62">
                  <c:v>72074.873456439353</c:v>
                </c:pt>
                <c:pt idx="63">
                  <c:v>72237.712446978869</c:v>
                </c:pt>
                <c:pt idx="64">
                  <c:v>72410.624455442303</c:v>
                </c:pt>
                <c:pt idx="65">
                  <c:v>72558.324220103998</c:v>
                </c:pt>
                <c:pt idx="66">
                  <c:v>72698.990662638942</c:v>
                </c:pt>
                <c:pt idx="67">
                  <c:v>72832.958703148412</c:v>
                </c:pt>
                <c:pt idx="68">
                  <c:v>72960.54731315744</c:v>
                </c:pt>
                <c:pt idx="69">
                  <c:v>73096.028396285154</c:v>
                </c:pt>
                <c:pt idx="70">
                  <c:v>73211.755026678831</c:v>
                </c:pt>
                <c:pt idx="71">
                  <c:v>73321.970865148993</c:v>
                </c:pt>
                <c:pt idx="72">
                  <c:v>73426.93833035868</c:v>
                </c:pt>
                <c:pt idx="73">
                  <c:v>73526.90734484409</c:v>
                </c:pt>
                <c:pt idx="74">
                  <c:v>73633.060318536154</c:v>
                </c:pt>
              </c:numCache>
            </c:numRef>
          </c:yVal>
          <c:smooth val="1"/>
        </c:ser>
        <c:ser>
          <c:idx val="1"/>
          <c:order val="1"/>
          <c:tx>
            <c:strRef>
              <c:f>'Additional Results'!$B$62</c:f>
              <c:strCache>
                <c:ptCount val="1"/>
                <c:pt idx="0">
                  <c:v>RW Irrigation</c:v>
                </c:pt>
              </c:strCache>
            </c:strRef>
          </c:tx>
          <c:spPr>
            <a:ln>
              <a:solidFill>
                <a:srgbClr val="FF0000"/>
              </a:solidFill>
            </a:ln>
          </c:spPr>
          <c:marker>
            <c:symbol val="x"/>
            <c:size val="3"/>
            <c:spPr>
              <a:solidFill>
                <a:srgbClr val="FF0000"/>
              </a:solidFill>
            </c:spPr>
          </c:marker>
          <c:xVal>
            <c:numRef>
              <c:f>Calculations!$B$29:$B$103</c:f>
              <c:numCache>
                <c:formatCode>General</c:formatCode>
                <c:ptCount val="7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numCache>
            </c:numRef>
          </c:xVal>
          <c:yVal>
            <c:numRef>
              <c:f>'Additional Results'!$B$63:$B$137</c:f>
              <c:numCache>
                <c:formatCode>#,##0;[Red]#,##0</c:formatCode>
                <c:ptCount val="75"/>
                <c:pt idx="0">
                  <c:v>3489.4308721500006</c:v>
                </c:pt>
                <c:pt idx="1">
                  <c:v>6812.698369435715</c:v>
                </c:pt>
                <c:pt idx="2">
                  <c:v>9977.7150335173483</c:v>
                </c:pt>
                <c:pt idx="3">
                  <c:v>12992.016618356998</c:v>
                </c:pt>
                <c:pt idx="4">
                  <c:v>16195.778653239093</c:v>
                </c:pt>
                <c:pt idx="5">
                  <c:v>18929.839047651472</c:v>
                </c:pt>
                <c:pt idx="6">
                  <c:v>21533.706089948977</c:v>
                </c:pt>
                <c:pt idx="7">
                  <c:v>24013.579463565649</c:v>
                </c:pt>
                <c:pt idx="8">
                  <c:v>26375.36362891486</c:v>
                </c:pt>
                <c:pt idx="9">
                  <c:v>28885.59501438322</c:v>
                </c:pt>
                <c:pt idx="10">
                  <c:v>31027.802874110395</c:v>
                </c:pt>
                <c:pt idx="11">
                  <c:v>33068.000835755331</c:v>
                </c:pt>
                <c:pt idx="12">
                  <c:v>35011.046513512403</c:v>
                </c:pt>
                <c:pt idx="13">
                  <c:v>36861.566206614378</c:v>
                </c:pt>
                <c:pt idx="14">
                  <c:v>38828.398181019213</c:v>
                </c:pt>
                <c:pt idx="15">
                  <c:v>40506.874093129845</c:v>
                </c:pt>
                <c:pt idx="16">
                  <c:v>42105.422580854261</c:v>
                </c:pt>
                <c:pt idx="17">
                  <c:v>43627.849712020368</c:v>
                </c:pt>
                <c:pt idx="18">
                  <c:v>45077.780313130948</c:v>
                </c:pt>
                <c:pt idx="19">
                  <c:v>46618.844630123953</c:v>
                </c:pt>
                <c:pt idx="20">
                  <c:v>47933.974427049652</c:v>
                </c:pt>
                <c:pt idx="21">
                  <c:v>49186.478995550315</c:v>
                </c:pt>
                <c:pt idx="22">
                  <c:v>50379.340489360467</c:v>
                </c:pt>
                <c:pt idx="23">
                  <c:v>51515.399054893947</c:v>
                </c:pt>
                <c:pt idx="24">
                  <c:v>52722.863271468814</c:v>
                </c:pt>
                <c:pt idx="25">
                  <c:v>53753.301879662446</c:v>
                </c:pt>
                <c:pt idx="26">
                  <c:v>54734.671982704</c:v>
                </c:pt>
                <c:pt idx="27">
                  <c:v>55669.310176076913</c:v>
                </c:pt>
                <c:pt idx="28">
                  <c:v>56559.441788813019</c:v>
                </c:pt>
                <c:pt idx="29">
                  <c:v>57505.521597573766</c:v>
                </c:pt>
                <c:pt idx="30">
                  <c:v>58312.897210032817</c:v>
                </c:pt>
                <c:pt idx="31">
                  <c:v>59081.826364755725</c:v>
                </c:pt>
                <c:pt idx="32">
                  <c:v>59814.13984544421</c:v>
                </c:pt>
                <c:pt idx="33">
                  <c:v>60511.581255623714</c:v>
                </c:pt>
                <c:pt idx="34">
                  <c:v>61252.859541355232</c:v>
                </c:pt>
                <c:pt idx="35">
                  <c:v>61885.459459885395</c:v>
                </c:pt>
                <c:pt idx="36">
                  <c:v>62487.935572771268</c:v>
                </c:pt>
                <c:pt idx="37">
                  <c:v>63061.722346948285</c:v>
                </c:pt>
                <c:pt idx="38">
                  <c:v>63608.185941402589</c:v>
                </c:pt>
                <c:pt idx="39">
                  <c:v>64188.996874908116</c:v>
                </c:pt>
                <c:pt idx="40">
                  <c:v>64684.655463982323</c:v>
                </c:pt>
                <c:pt idx="41">
                  <c:v>65156.711263100609</c:v>
                </c:pt>
                <c:pt idx="42">
                  <c:v>65606.288214641827</c:v>
                </c:pt>
                <c:pt idx="43">
                  <c:v>66034.456739919187</c:v>
                </c:pt>
                <c:pt idx="44">
                  <c:v>66489.537304091748</c:v>
                </c:pt>
                <c:pt idx="45">
                  <c:v>66877.898778266215</c:v>
                </c:pt>
                <c:pt idx="46">
                  <c:v>67247.766848908577</c:v>
                </c:pt>
                <c:pt idx="47">
                  <c:v>67600.022154282255</c:v>
                </c:pt>
                <c:pt idx="48">
                  <c:v>67935.503397495282</c:v>
                </c:pt>
                <c:pt idx="49">
                  <c:v>68292.070927375709</c:v>
                </c:pt>
                <c:pt idx="50">
                  <c:v>68596.362304439666</c:v>
                </c:pt>
                <c:pt idx="51">
                  <c:v>68886.163615929152</c:v>
                </c:pt>
                <c:pt idx="52">
                  <c:v>69162.164864966762</c:v>
                </c:pt>
                <c:pt idx="53">
                  <c:v>69425.023197383533</c:v>
                </c:pt>
                <c:pt idx="54">
                  <c:v>69704.403187157863</c:v>
                </c:pt>
                <c:pt idx="55">
                  <c:v>69942.823443318193</c:v>
                </c:pt>
                <c:pt idx="56">
                  <c:v>70169.890353947078</c:v>
                </c:pt>
                <c:pt idx="57">
                  <c:v>70386.144554546016</c:v>
                </c:pt>
                <c:pt idx="58">
                  <c:v>70592.100936068819</c:v>
                </c:pt>
                <c:pt idx="59">
                  <c:v>70811.002468444698</c:v>
                </c:pt>
                <c:pt idx="60">
                  <c:v>70997.810977762434</c:v>
                </c:pt>
                <c:pt idx="61">
                  <c:v>71175.723843779328</c:v>
                </c:pt>
                <c:pt idx="62">
                  <c:v>71345.164668557321</c:v>
                </c:pt>
                <c:pt idx="63">
                  <c:v>71506.536882631597</c:v>
                </c:pt>
                <c:pt idx="64">
                  <c:v>71678.051961128134</c:v>
                </c:pt>
                <c:pt idx="65">
                  <c:v>71824.42131629755</c:v>
                </c:pt>
                <c:pt idx="66">
                  <c:v>71963.82070217318</c:v>
                </c:pt>
                <c:pt idx="67">
                  <c:v>72096.582022054732</c:v>
                </c:pt>
                <c:pt idx="68">
                  <c:v>72223.021374322881</c:v>
                </c:pt>
                <c:pt idx="69">
                  <c:v>72357.407926268817</c:v>
                </c:pt>
                <c:pt idx="70">
                  <c:v>72472.092146013165</c:v>
                </c:pt>
                <c:pt idx="71">
                  <c:v>72581.315212436355</c:v>
                </c:pt>
                <c:pt idx="72">
                  <c:v>72685.337180458446</c:v>
                </c:pt>
                <c:pt idx="73">
                  <c:v>72784.40572143186</c:v>
                </c:pt>
                <c:pt idx="74">
                  <c:v>72889.70110130297</c:v>
                </c:pt>
              </c:numCache>
            </c:numRef>
          </c:yVal>
          <c:smooth val="1"/>
        </c:ser>
        <c:ser>
          <c:idx val="2"/>
          <c:order val="2"/>
          <c:tx>
            <c:strRef>
              <c:f>'Additional Results'!$C$62</c:f>
              <c:strCache>
                <c:ptCount val="1"/>
                <c:pt idx="0">
                  <c:v>RW Both</c:v>
                </c:pt>
              </c:strCache>
            </c:strRef>
          </c:tx>
          <c:spPr>
            <a:ln>
              <a:solidFill>
                <a:schemeClr val="tx1"/>
              </a:solidFill>
            </a:ln>
          </c:spPr>
          <c:marker>
            <c:symbol val="square"/>
            <c:size val="3"/>
            <c:spPr>
              <a:solidFill>
                <a:sysClr val="windowText" lastClr="000000"/>
              </a:solidFill>
              <a:ln>
                <a:solidFill>
                  <a:schemeClr val="tx1"/>
                </a:solidFill>
              </a:ln>
            </c:spPr>
          </c:marker>
          <c:xVal>
            <c:numRef>
              <c:f>Calculations!$B$29:$B$103</c:f>
              <c:numCache>
                <c:formatCode>General</c:formatCode>
                <c:ptCount val="7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numCache>
            </c:numRef>
          </c:xVal>
          <c:yVal>
            <c:numRef>
              <c:f>'Additional Results'!$C$63:$C$137</c:f>
              <c:numCache>
                <c:formatCode>#,##0;[Red]#,##0</c:formatCode>
                <c:ptCount val="75"/>
                <c:pt idx="0">
                  <c:v>3521.1477021490659</c:v>
                </c:pt>
                <c:pt idx="1">
                  <c:v>6874.6217041957952</c:v>
                </c:pt>
                <c:pt idx="2">
                  <c:v>10068.406468049823</c:v>
                </c:pt>
                <c:pt idx="3">
                  <c:v>13110.106243148897</c:v>
                </c:pt>
                <c:pt idx="4">
                  <c:v>16339.961792563776</c:v>
                </c:pt>
                <c:pt idx="5">
                  <c:v>19098.873153197856</c:v>
                </c:pt>
                <c:pt idx="6">
                  <c:v>21726.407782373171</c:v>
                </c:pt>
                <c:pt idx="7">
                  <c:v>24228.82171492109</c:v>
                </c:pt>
                <c:pt idx="8">
                  <c:v>26612.073079252441</c:v>
                </c:pt>
                <c:pt idx="9">
                  <c:v>29142.749416132359</c:v>
                </c:pt>
                <c:pt idx="10">
                  <c:v>31304.428658156259</c:v>
                </c:pt>
                <c:pt idx="11">
                  <c:v>33363.170793417114</c:v>
                </c:pt>
                <c:pt idx="12">
                  <c:v>35323.877588903648</c:v>
                </c:pt>
                <c:pt idx="13">
                  <c:v>37191.217394128915</c:v>
                </c:pt>
                <c:pt idx="14">
                  <c:v>39174.068522936883</c:v>
                </c:pt>
                <c:pt idx="15">
                  <c:v>40867.800772574315</c:v>
                </c:pt>
                <c:pt idx="16">
                  <c:v>42480.879105562344</c:v>
                </c:pt>
                <c:pt idx="17">
                  <c:v>44017.144184598561</c:v>
                </c:pt>
                <c:pt idx="18">
                  <c:v>45480.253783680673</c:v>
                </c:pt>
                <c:pt idx="19">
                  <c:v>47096.056291987275</c:v>
                </c:pt>
                <c:pt idx="20">
                  <c:v>48423.139828569692</c:v>
                </c:pt>
                <c:pt idx="21">
                  <c:v>49687.028911029134</c:v>
                </c:pt>
                <c:pt idx="22">
                  <c:v>50890.732799085745</c:v>
                </c:pt>
                <c:pt idx="23">
                  <c:v>52037.117454377752</c:v>
                </c:pt>
                <c:pt idx="24">
                  <c:v>53254.416042151221</c:v>
                </c:pt>
                <c:pt idx="25">
                  <c:v>54294.220718153047</c:v>
                </c:pt>
                <c:pt idx="26">
                  <c:v>55284.510885773831</c:v>
                </c:pt>
                <c:pt idx="27">
                  <c:v>56227.644378746008</c:v>
                </c:pt>
                <c:pt idx="28">
                  <c:v>57125.866753005226</c:v>
                </c:pt>
                <c:pt idx="29">
                  <c:v>58079.652048930839</c:v>
                </c:pt>
                <c:pt idx="30">
                  <c:v>58894.366220594529</c:v>
                </c:pt>
                <c:pt idx="31">
                  <c:v>59670.284479321854</c:v>
                </c:pt>
                <c:pt idx="32">
                  <c:v>60409.254249538353</c:v>
                </c:pt>
                <c:pt idx="33">
                  <c:v>61113.034983077872</c:v>
                </c:pt>
                <c:pt idx="34">
                  <c:v>61860.350719628455</c:v>
                </c:pt>
                <c:pt idx="35">
                  <c:v>62498.700591319634</c:v>
                </c:pt>
                <c:pt idx="36">
                  <c:v>63106.652850073137</c:v>
                </c:pt>
                <c:pt idx="37">
                  <c:v>63685.655001266947</c:v>
                </c:pt>
                <c:pt idx="38">
                  <c:v>64237.085621451522</c:v>
                </c:pt>
                <c:pt idx="39">
                  <c:v>64846.064593232091</c:v>
                </c:pt>
                <c:pt idx="40">
                  <c:v>65346.228421063905</c:v>
                </c:pt>
                <c:pt idx="41">
                  <c:v>65822.574923760869</c:v>
                </c:pt>
                <c:pt idx="42">
                  <c:v>66276.238259662743</c:v>
                </c:pt>
                <c:pt idx="43">
                  <c:v>66708.298579569295</c:v>
                </c:pt>
                <c:pt idx="44">
                  <c:v>67167.085614817275</c:v>
                </c:pt>
                <c:pt idx="45">
                  <c:v>67558.97706144453</c:v>
                </c:pt>
                <c:pt idx="46">
                  <c:v>67932.207010613347</c:v>
                </c:pt>
                <c:pt idx="47">
                  <c:v>68287.664105059841</c:v>
                </c:pt>
                <c:pt idx="48">
                  <c:v>68626.194671199351</c:v>
                </c:pt>
                <c:pt idx="49">
                  <c:v>68985.666318152638</c:v>
                </c:pt>
                <c:pt idx="50">
                  <c:v>69292.723521000269</c:v>
                </c:pt>
                <c:pt idx="51">
                  <c:v>69585.158952283731</c:v>
                </c:pt>
                <c:pt idx="52">
                  <c:v>69863.668886839412</c:v>
                </c:pt>
                <c:pt idx="53">
                  <c:v>70128.916443559108</c:v>
                </c:pt>
                <c:pt idx="54">
                  <c:v>70410.571885050507</c:v>
                </c:pt>
                <c:pt idx="55">
                  <c:v>70651.159238084234</c:v>
                </c:pt>
                <c:pt idx="56">
                  <c:v>70880.290050497308</c:v>
                </c:pt>
                <c:pt idx="57">
                  <c:v>71098.509871843096</c:v>
                </c:pt>
                <c:pt idx="58">
                  <c:v>71306.338273124798</c:v>
                </c:pt>
                <c:pt idx="59">
                  <c:v>71535.856042879721</c:v>
                </c:pt>
                <c:pt idx="60">
                  <c:v>71724.362529303035</c:v>
                </c:pt>
                <c:pt idx="61">
                  <c:v>71903.892516372856</c:v>
                </c:pt>
                <c:pt idx="62">
                  <c:v>72074.873456439353</c:v>
                </c:pt>
                <c:pt idx="63">
                  <c:v>72237.712446978869</c:v>
                </c:pt>
                <c:pt idx="64">
                  <c:v>72410.624455442303</c:v>
                </c:pt>
                <c:pt idx="65">
                  <c:v>72558.324220103998</c:v>
                </c:pt>
                <c:pt idx="66">
                  <c:v>72698.990662638942</c:v>
                </c:pt>
                <c:pt idx="67">
                  <c:v>72832.958703148412</c:v>
                </c:pt>
                <c:pt idx="68">
                  <c:v>72960.54731315744</c:v>
                </c:pt>
                <c:pt idx="69">
                  <c:v>73096.028396285154</c:v>
                </c:pt>
                <c:pt idx="70">
                  <c:v>73211.755026678831</c:v>
                </c:pt>
                <c:pt idx="71">
                  <c:v>73321.970865148993</c:v>
                </c:pt>
                <c:pt idx="72">
                  <c:v>73426.93833035868</c:v>
                </c:pt>
                <c:pt idx="73">
                  <c:v>73526.90734484409</c:v>
                </c:pt>
                <c:pt idx="74">
                  <c:v>73633.060318536154</c:v>
                </c:pt>
              </c:numCache>
            </c:numRef>
          </c:yVal>
          <c:smooth val="1"/>
        </c:ser>
        <c:ser>
          <c:idx val="3"/>
          <c:order val="3"/>
          <c:tx>
            <c:strRef>
              <c:f>'Additional Results'!$D$62</c:f>
              <c:strCache>
                <c:ptCount val="1"/>
                <c:pt idx="0">
                  <c:v>Composting toilets PW Irrigation</c:v>
                </c:pt>
              </c:strCache>
            </c:strRef>
          </c:tx>
          <c:spPr>
            <a:ln>
              <a:solidFill>
                <a:srgbClr val="CC0099"/>
              </a:solidFill>
            </a:ln>
          </c:spPr>
          <c:marker>
            <c:symbol val="star"/>
            <c:size val="3"/>
            <c:spPr>
              <a:solidFill>
                <a:srgbClr val="CC0099"/>
              </a:solidFill>
              <a:ln>
                <a:solidFill>
                  <a:srgbClr val="CC0099"/>
                </a:solidFill>
              </a:ln>
            </c:spPr>
          </c:marker>
          <c:xVal>
            <c:numRef>
              <c:f>Calculations!$B$29:$B$103</c:f>
              <c:numCache>
                <c:formatCode>General</c:formatCode>
                <c:ptCount val="7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numCache>
            </c:numRef>
          </c:xVal>
          <c:yVal>
            <c:numRef>
              <c:f>'Additional Results'!$D$63:$D$137</c:f>
              <c:numCache>
                <c:formatCode>#,##0;[Red]#,##0</c:formatCode>
                <c:ptCount val="75"/>
                <c:pt idx="0">
                  <c:v>486.9922230000011</c:v>
                </c:pt>
                <c:pt idx="1">
                  <c:v>950.79434014285653</c:v>
                </c:pt>
                <c:pt idx="2">
                  <c:v>1392.5106421836717</c:v>
                </c:pt>
                <c:pt idx="3">
                  <c:v>1813.1928346034983</c:v>
                </c:pt>
                <c:pt idx="4">
                  <c:v>2213.8425416699974</c:v>
                </c:pt>
                <c:pt idx="5">
                  <c:v>2595.4136912571412</c:v>
                </c:pt>
                <c:pt idx="6">
                  <c:v>2958.8147861020407</c:v>
                </c:pt>
                <c:pt idx="7">
                  <c:v>3304.9110669067049</c:v>
                </c:pt>
                <c:pt idx="8">
                  <c:v>3634.5265724349556</c:v>
                </c:pt>
                <c:pt idx="9">
                  <c:v>3948.4461015094821</c:v>
                </c:pt>
                <c:pt idx="10">
                  <c:v>4247.4170815804573</c:v>
                </c:pt>
                <c:pt idx="11">
                  <c:v>4532.1513483147246</c:v>
                </c:pt>
                <c:pt idx="12">
                  <c:v>4803.3268404425944</c:v>
                </c:pt>
                <c:pt idx="13">
                  <c:v>5061.5892138977106</c:v>
                </c:pt>
                <c:pt idx="14">
                  <c:v>5307.5533790930604</c:v>
                </c:pt>
                <c:pt idx="15">
                  <c:v>5541.8049649933928</c:v>
                </c:pt>
                <c:pt idx="16">
                  <c:v>5764.9017134698988</c:v>
                </c:pt>
                <c:pt idx="17">
                  <c:v>5977.3748072570488</c:v>
                </c:pt>
                <c:pt idx="18">
                  <c:v>6179.7301346733766</c:v>
                </c:pt>
                <c:pt idx="19">
                  <c:v>6372.4494941175035</c:v>
                </c:pt>
                <c:pt idx="20">
                  <c:v>6555.9917412071482</c:v>
                </c:pt>
                <c:pt idx="21">
                  <c:v>6730.793881292524</c:v>
                </c:pt>
                <c:pt idx="22">
                  <c:v>6897.2721099452647</c:v>
                </c:pt>
                <c:pt idx="23">
                  <c:v>7055.8228039002533</c:v>
                </c:pt>
                <c:pt idx="24">
                  <c:v>7206.8234648097678</c:v>
                </c:pt>
                <c:pt idx="25">
                  <c:v>7350.6336180569233</c:v>
                </c:pt>
                <c:pt idx="26">
                  <c:v>7487.5956687684993</c:v>
                </c:pt>
                <c:pt idx="27">
                  <c:v>7618.0357170652387</c:v>
                </c:pt>
                <c:pt idx="28">
                  <c:v>7742.264334490701</c:v>
                </c:pt>
                <c:pt idx="29">
                  <c:v>7860.5773034673366</c:v>
                </c:pt>
                <c:pt idx="30">
                  <c:v>7973.2563215403243</c:v>
                </c:pt>
                <c:pt idx="31">
                  <c:v>8080.5696720860251</c:v>
                </c:pt>
                <c:pt idx="32">
                  <c:v>8182.7728630819292</c:v>
                </c:pt>
                <c:pt idx="33">
                  <c:v>8280.1092354589819</c:v>
                </c:pt>
                <c:pt idx="34">
                  <c:v>9097.971683895059</c:v>
                </c:pt>
                <c:pt idx="35">
                  <c:v>9186.2586429672119</c:v>
                </c:pt>
                <c:pt idx="36">
                  <c:v>9270.3414611311709</c:v>
                </c:pt>
                <c:pt idx="37">
                  <c:v>9350.4203355730388</c:v>
                </c:pt>
                <c:pt idx="38">
                  <c:v>9426.6859302795747</c:v>
                </c:pt>
                <c:pt idx="39">
                  <c:v>9499.319830000084</c:v>
                </c:pt>
                <c:pt idx="40">
                  <c:v>9568.4949725910446</c:v>
                </c:pt>
                <c:pt idx="41">
                  <c:v>9634.3760607729164</c:v>
                </c:pt>
                <c:pt idx="42">
                  <c:v>9697.1199542794602</c:v>
                </c:pt>
                <c:pt idx="43">
                  <c:v>9756.8760433333118</c:v>
                </c:pt>
                <c:pt idx="44">
                  <c:v>9813.7866043369759</c:v>
                </c:pt>
                <c:pt idx="45">
                  <c:v>9867.9871386261839</c:v>
                </c:pt>
                <c:pt idx="46">
                  <c:v>9919.6066950920977</c:v>
                </c:pt>
                <c:pt idx="47">
                  <c:v>9968.7681774405828</c:v>
                </c:pt>
                <c:pt idx="48">
                  <c:v>10015.588636820092</c:v>
                </c:pt>
                <c:pt idx="49">
                  <c:v>10060.179550514866</c:v>
                </c:pt>
                <c:pt idx="50">
                  <c:v>10102.64708736703</c:v>
                </c:pt>
                <c:pt idx="51">
                  <c:v>10143.092360559571</c:v>
                </c:pt>
                <c:pt idx="52">
                  <c:v>10181.611668361988</c:v>
                </c:pt>
                <c:pt idx="53">
                  <c:v>10218.29672341191</c:v>
                </c:pt>
                <c:pt idx="54">
                  <c:v>10253.234871078505</c:v>
                </c:pt>
                <c:pt idx="55">
                  <c:v>10286.509297427638</c:v>
                </c:pt>
                <c:pt idx="56">
                  <c:v>10318.19922728396</c:v>
                </c:pt>
                <c:pt idx="57">
                  <c:v>10348.380112861403</c:v>
                </c:pt>
                <c:pt idx="58">
                  <c:v>10377.123813411356</c:v>
                </c:pt>
                <c:pt idx="59">
                  <c:v>10404.498766316068</c:v>
                </c:pt>
                <c:pt idx="60">
                  <c:v>10430.57015003484</c:v>
                </c:pt>
                <c:pt idx="61">
                  <c:v>10455.400039290816</c:v>
                </c:pt>
                <c:pt idx="62">
                  <c:v>10479.047552867934</c:v>
                </c:pt>
                <c:pt idx="63">
                  <c:v>10501.568994369951</c:v>
                </c:pt>
                <c:pt idx="64">
                  <c:v>10523.017986276634</c:v>
                </c:pt>
                <c:pt idx="65">
                  <c:v>10543.445597616334</c:v>
                </c:pt>
                <c:pt idx="66">
                  <c:v>10562.900465558905</c:v>
                </c:pt>
                <c:pt idx="67">
                  <c:v>10581.428911218496</c:v>
                </c:pt>
                <c:pt idx="68">
                  <c:v>10599.075049941919</c:v>
                </c:pt>
                <c:pt idx="69">
                  <c:v>10747.345566598055</c:v>
                </c:pt>
                <c:pt idx="70">
                  <c:v>10763.351134601155</c:v>
                </c:pt>
                <c:pt idx="71">
                  <c:v>10778.59453269935</c:v>
                </c:pt>
                <c:pt idx="72">
                  <c:v>10793.112054697627</c:v>
                </c:pt>
                <c:pt idx="73">
                  <c:v>10806.938266124558</c:v>
                </c:pt>
                <c:pt idx="74">
                  <c:v>10820.106086531163</c:v>
                </c:pt>
              </c:numCache>
            </c:numRef>
          </c:yVal>
          <c:smooth val="1"/>
        </c:ser>
        <c:ser>
          <c:idx val="4"/>
          <c:order val="4"/>
          <c:tx>
            <c:strRef>
              <c:f>'Additional Results'!$E$62</c:f>
              <c:strCache>
                <c:ptCount val="1"/>
                <c:pt idx="0">
                  <c:v>Composting toilets RW Irrigation</c:v>
                </c:pt>
              </c:strCache>
            </c:strRef>
          </c:tx>
          <c:spPr>
            <a:ln>
              <a:solidFill>
                <a:srgbClr val="0033CC"/>
              </a:solidFill>
            </a:ln>
          </c:spPr>
          <c:marker>
            <c:symbol val="x"/>
            <c:size val="3"/>
            <c:spPr>
              <a:solidFill>
                <a:srgbClr val="0033CC"/>
              </a:solidFill>
            </c:spPr>
          </c:marker>
          <c:xVal>
            <c:numRef>
              <c:f>Calculations!$B$29:$B$103</c:f>
              <c:numCache>
                <c:formatCode>General</c:formatCode>
                <c:ptCount val="7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numCache>
            </c:numRef>
          </c:xVal>
          <c:yVal>
            <c:numRef>
              <c:f>'Additional Results'!$E$63:$E$137</c:f>
              <c:numCache>
                <c:formatCode>#,##0;[Red]#,##0</c:formatCode>
                <c:ptCount val="75"/>
                <c:pt idx="0">
                  <c:v>34.996042012498947</c:v>
                </c:pt>
                <c:pt idx="1">
                  <c:v>297.80795072678302</c:v>
                </c:pt>
                <c:pt idx="2">
                  <c:v>548.10500664514984</c:v>
                </c:pt>
                <c:pt idx="3">
                  <c:v>786.48315513883426</c:v>
                </c:pt>
                <c:pt idx="4">
                  <c:v>1346.5085839771527</c:v>
                </c:pt>
                <c:pt idx="5">
                  <c:v>1562.7245916811735</c:v>
                </c:pt>
                <c:pt idx="6">
                  <c:v>1768.6445990183347</c:v>
                </c:pt>
                <c:pt idx="7">
                  <c:v>1964.7588917203939</c:v>
                </c:pt>
                <c:pt idx="8">
                  <c:v>2151.5344085794968</c:v>
                </c:pt>
                <c:pt idx="9">
                  <c:v>2590.3289859620418</c:v>
                </c:pt>
                <c:pt idx="10">
                  <c:v>2759.7398856074869</c:v>
                </c:pt>
                <c:pt idx="11">
                  <c:v>2921.0835995555317</c:v>
                </c:pt>
                <c:pt idx="12">
                  <c:v>3074.7442795060488</c:v>
                </c:pt>
                <c:pt idx="13">
                  <c:v>3221.0877842208283</c:v>
                </c:pt>
                <c:pt idx="14">
                  <c:v>3564.894817304521</c:v>
                </c:pt>
                <c:pt idx="15">
                  <c:v>3697.6326900616914</c:v>
                </c:pt>
                <c:pt idx="16">
                  <c:v>3824.0497117351842</c:v>
                </c:pt>
                <c:pt idx="17">
                  <c:v>3944.4468752337489</c:v>
                </c:pt>
                <c:pt idx="18">
                  <c:v>4059.1108404704792</c:v>
                </c:pt>
                <c:pt idx="19">
                  <c:v>4328.4926471074359</c:v>
                </c:pt>
                <c:pt idx="20">
                  <c:v>4432.4962436940405</c:v>
                </c:pt>
                <c:pt idx="21">
                  <c:v>4531.5472880622328</c:v>
                </c:pt>
                <c:pt idx="22">
                  <c:v>4625.8816160319402</c:v>
                </c:pt>
                <c:pt idx="23">
                  <c:v>4715.7238331459448</c:v>
                </c:pt>
                <c:pt idx="24">
                  <c:v>4926.7915274165498</c:v>
                </c:pt>
                <c:pt idx="25">
                  <c:v>5008.281066748983</c:v>
                </c:pt>
                <c:pt idx="26">
                  <c:v>5085.8901518274943</c:v>
                </c:pt>
                <c:pt idx="27">
                  <c:v>5159.8035661879767</c:v>
                </c:pt>
                <c:pt idx="28">
                  <c:v>5230.1972941503409</c:v>
                </c:pt>
                <c:pt idx="29">
                  <c:v>5395.5743555075242</c:v>
                </c:pt>
                <c:pt idx="30">
                  <c:v>5459.4235418679455</c:v>
                </c:pt>
                <c:pt idx="31">
                  <c:v>5520.232290782631</c:v>
                </c:pt>
                <c:pt idx="32">
                  <c:v>5578.1453849870959</c:v>
                </c:pt>
                <c:pt idx="33">
                  <c:v>5633.3007128008685</c:v>
                </c:pt>
                <c:pt idx="34">
                  <c:v>6488.0391091181955</c:v>
                </c:pt>
                <c:pt idx="35">
                  <c:v>6538.0666173393038</c:v>
                </c:pt>
                <c:pt idx="36">
                  <c:v>6585.7118632641723</c:v>
                </c:pt>
                <c:pt idx="37">
                  <c:v>6631.0882879545243</c:v>
                </c:pt>
                <c:pt idx="38">
                  <c:v>6674.3039305167622</c:v>
                </c:pt>
                <c:pt idx="39">
                  <c:v>6775.8311003155613</c:v>
                </c:pt>
                <c:pt idx="40">
                  <c:v>6815.0289620500189</c:v>
                </c:pt>
                <c:pt idx="41">
                  <c:v>6852.3602589399743</c:v>
                </c:pt>
                <c:pt idx="42">
                  <c:v>6887.9138750256461</c:v>
                </c:pt>
                <c:pt idx="43">
                  <c:v>6921.7744617739081</c:v>
                </c:pt>
                <c:pt idx="44">
                  <c:v>7001.3236559187499</c:v>
                </c:pt>
                <c:pt idx="45">
                  <c:v>7032.0362062573113</c:v>
                </c:pt>
                <c:pt idx="46">
                  <c:v>7061.2862541987997</c:v>
                </c:pt>
                <c:pt idx="47">
                  <c:v>7089.1434427144995</c:v>
                </c:pt>
                <c:pt idx="48">
                  <c:v>7115.6740984437347</c:v>
                </c:pt>
                <c:pt idx="49">
                  <c:v>7178.0029735776989</c:v>
                </c:pt>
                <c:pt idx="50">
                  <c:v>7202.0670604069383</c:v>
                </c:pt>
                <c:pt idx="51">
                  <c:v>7224.9852383395482</c:v>
                </c:pt>
                <c:pt idx="52">
                  <c:v>7246.8120744658445</c:v>
                </c:pt>
                <c:pt idx="53">
                  <c:v>7267.5995374432678</c:v>
                </c:pt>
                <c:pt idx="54">
                  <c:v>7316.4358420372737</c:v>
                </c:pt>
                <c:pt idx="55">
                  <c:v>7335.2906837401533</c:v>
                </c:pt>
                <c:pt idx="56">
                  <c:v>7353.2476758381308</c:v>
                </c:pt>
                <c:pt idx="57">
                  <c:v>7370.3495730743016</c:v>
                </c:pt>
                <c:pt idx="58">
                  <c:v>7386.6370942516078</c:v>
                </c:pt>
                <c:pt idx="59">
                  <c:v>7424.9016167746377</c:v>
                </c:pt>
                <c:pt idx="60">
                  <c:v>7439.6748786134631</c:v>
                </c:pt>
                <c:pt idx="61">
                  <c:v>7453.7446517932985</c:v>
                </c:pt>
                <c:pt idx="62">
                  <c:v>7467.1444357740911</c:v>
                </c:pt>
                <c:pt idx="63">
                  <c:v>7479.9061348034229</c:v>
                </c:pt>
                <c:pt idx="64">
                  <c:v>7509.8873894476346</c:v>
                </c:pt>
                <c:pt idx="65">
                  <c:v>7521.4626266624473</c:v>
                </c:pt>
                <c:pt idx="66">
                  <c:v>7532.486662105126</c:v>
                </c:pt>
                <c:pt idx="67">
                  <c:v>7542.9857434791047</c:v>
                </c:pt>
                <c:pt idx="68">
                  <c:v>7552.984868597181</c:v>
                </c:pt>
                <c:pt idx="69">
                  <c:v>7707.9406363673552</c:v>
                </c:pt>
                <c:pt idx="70">
                  <c:v>7717.0101376082384</c:v>
                </c:pt>
                <c:pt idx="71">
                  <c:v>7725.6477578376507</c:v>
                </c:pt>
                <c:pt idx="72">
                  <c:v>7733.8740628180458</c:v>
                </c:pt>
                <c:pt idx="73">
                  <c:v>7741.7086389898468</c:v>
                </c:pt>
                <c:pt idx="74">
                  <c:v>7760.1145285737148</c:v>
                </c:pt>
              </c:numCache>
            </c:numRef>
          </c:yVal>
          <c:smooth val="1"/>
        </c:ser>
        <c:ser>
          <c:idx val="5"/>
          <c:order val="5"/>
          <c:tx>
            <c:v>Baseline</c:v>
          </c:tx>
          <c:spPr>
            <a:ln>
              <a:solidFill>
                <a:schemeClr val="accent6">
                  <a:lumMod val="75000"/>
                </a:schemeClr>
              </a:solidFill>
            </a:ln>
          </c:spPr>
          <c:marker>
            <c:symbol val="circle"/>
            <c:size val="3"/>
          </c:marker>
          <c:xVal>
            <c:numRef>
              <c:f>Calculations!$AJ$29:$AJ$103</c:f>
              <c:numCache>
                <c:formatCode>General</c:formatCode>
                <c:ptCount val="7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numCache>
            </c:numRef>
          </c:xVal>
          <c:yVal>
            <c:numRef>
              <c:f>Calculations!$AQ$29:$AQ$103</c:f>
              <c:numCache>
                <c:formatCode>"$"#,##0</c:formatCode>
                <c:ptCount val="75"/>
                <c:pt idx="0">
                  <c:v>3700.4705910000002</c:v>
                </c:pt>
                <c:pt idx="1">
                  <c:v>7224.7282967142855</c:v>
                </c:pt>
                <c:pt idx="2">
                  <c:v>10581.164206918367</c:v>
                </c:pt>
                <c:pt idx="3">
                  <c:v>13777.769835684159</c:v>
                </c:pt>
                <c:pt idx="4">
                  <c:v>16822.156148794438</c:v>
                </c:pt>
                <c:pt idx="5">
                  <c:v>19721.571685089941</c:v>
                </c:pt>
                <c:pt idx="6">
                  <c:v>22482.91981489518</c:v>
                </c:pt>
                <c:pt idx="7">
                  <c:v>25112.775176614457</c:v>
                </c:pt>
                <c:pt idx="8">
                  <c:v>27617.399330632816</c:v>
                </c:pt>
                <c:pt idx="9">
                  <c:v>30002.755667793157</c:v>
                </c:pt>
                <c:pt idx="10">
                  <c:v>32274.523607945863</c:v>
                </c:pt>
                <c:pt idx="11">
                  <c:v>34438.11212237701</c:v>
                </c:pt>
                <c:pt idx="12">
                  <c:v>36498.672612311435</c:v>
                </c:pt>
                <c:pt idx="13">
                  <c:v>38461.111174153746</c:v>
                </c:pt>
                <c:pt idx="14">
                  <c:v>40330.100280670231</c:v>
                </c:pt>
                <c:pt idx="15">
                  <c:v>42110.089905924026</c:v>
                </c:pt>
                <c:pt idx="16">
                  <c:v>43805.318120451448</c:v>
                </c:pt>
                <c:pt idx="17">
                  <c:v>45419.82118190614</c:v>
                </c:pt>
                <c:pt idx="18">
                  <c:v>46957.443145196325</c:v>
                </c:pt>
                <c:pt idx="19">
                  <c:v>48421.845014996499</c:v>
                </c:pt>
                <c:pt idx="20">
                  <c:v>49816.513462425239</c:v>
                </c:pt>
                <c:pt idx="21">
                  <c:v>51144.769126643085</c:v>
                </c:pt>
                <c:pt idx="22">
                  <c:v>52409.774521136271</c:v>
                </c:pt>
                <c:pt idx="23">
                  <c:v>53614.541563510735</c:v>
                </c:pt>
                <c:pt idx="24">
                  <c:v>54761.938746724511</c:v>
                </c:pt>
                <c:pt idx="25">
                  <c:v>55854.697968832865</c:v>
                </c:pt>
                <c:pt idx="26">
                  <c:v>56895.421037507491</c:v>
                </c:pt>
                <c:pt idx="27">
                  <c:v>57886.585864816654</c:v>
                </c:pt>
                <c:pt idx="28">
                  <c:v>58830.552367015858</c:v>
                </c:pt>
                <c:pt idx="29">
                  <c:v>59729.56808339605</c:v>
                </c:pt>
                <c:pt idx="30">
                  <c:v>60585.773527567668</c:v>
                </c:pt>
                <c:pt idx="31">
                  <c:v>61401.207283921583</c:v>
                </c:pt>
                <c:pt idx="32">
                  <c:v>62177.810861401507</c:v>
                </c:pt>
                <c:pt idx="33">
                  <c:v>62917.433316144292</c:v>
                </c:pt>
                <c:pt idx="34">
                  <c:v>63621.83565399456</c:v>
                </c:pt>
                <c:pt idx="35">
                  <c:v>64292.695023375767</c:v>
                </c:pt>
                <c:pt idx="36">
                  <c:v>64931.608708500731</c:v>
                </c:pt>
                <c:pt idx="37">
                  <c:v>65540.097932429271</c:v>
                </c:pt>
                <c:pt idx="38">
                  <c:v>66119.611479027881</c:v>
                </c:pt>
                <c:pt idx="39">
                  <c:v>66671.529142455125</c:v>
                </c:pt>
                <c:pt idx="40">
                  <c:v>67197.165012385827</c:v>
                </c:pt>
                <c:pt idx="41">
                  <c:v>67697.770602796023</c:v>
                </c:pt>
                <c:pt idx="42">
                  <c:v>68174.53783175812</c:v>
                </c:pt>
                <c:pt idx="43">
                  <c:v>68628.60185934107</c:v>
                </c:pt>
                <c:pt idx="44">
                  <c:v>69061.043790372452</c:v>
                </c:pt>
                <c:pt idx="45">
                  <c:v>69472.893248497567</c:v>
                </c:pt>
                <c:pt idx="46">
                  <c:v>69865.130827664354</c:v>
                </c:pt>
                <c:pt idx="47">
                  <c:v>70238.690426870817</c:v>
                </c:pt>
                <c:pt idx="48">
                  <c:v>70594.461473734103</c:v>
                </c:pt>
                <c:pt idx="49">
                  <c:v>70933.291042175333</c:v>
                </c:pt>
                <c:pt idx="50">
                  <c:v>71255.985869262222</c:v>
                </c:pt>
                <c:pt idx="51">
                  <c:v>71563.314276011632</c:v>
                </c:pt>
                <c:pt idx="52">
                  <c:v>71856.007996725355</c:v>
                </c:pt>
                <c:pt idx="53">
                  <c:v>72134.763921214617</c:v>
                </c:pt>
                <c:pt idx="54">
                  <c:v>72400.245754061543</c:v>
                </c:pt>
                <c:pt idx="55">
                  <c:v>72653.085594868127</c:v>
                </c:pt>
                <c:pt idx="56">
                  <c:v>72893.885443255363</c:v>
                </c:pt>
                <c:pt idx="57">
                  <c:v>73123.218632195581</c:v>
                </c:pt>
                <c:pt idx="58">
                  <c:v>73341.631193091031</c:v>
                </c:pt>
                <c:pt idx="59">
                  <c:v>73549.643155848593</c:v>
                </c:pt>
                <c:pt idx="60">
                  <c:v>73747.749787046283</c:v>
                </c:pt>
                <c:pt idx="61">
                  <c:v>73936.422769139317</c:v>
                </c:pt>
                <c:pt idx="62">
                  <c:v>74116.111323513629</c:v>
                </c:pt>
                <c:pt idx="63">
                  <c:v>74287.243280060604</c:v>
                </c:pt>
                <c:pt idx="64">
                  <c:v>74450.226095819628</c:v>
                </c:pt>
                <c:pt idx="65">
                  <c:v>74605.447825113923</c:v>
                </c:pt>
                <c:pt idx="66">
                  <c:v>74753.278043489452</c:v>
                </c:pt>
                <c:pt idx="67">
                  <c:v>74894.068727656617</c:v>
                </c:pt>
                <c:pt idx="68">
                  <c:v>75028.155093530106</c:v>
                </c:pt>
                <c:pt idx="69">
                  <c:v>75155.85639436201</c:v>
                </c:pt>
                <c:pt idx="70">
                  <c:v>75277.476680868582</c:v>
                </c:pt>
                <c:pt idx="71">
                  <c:v>75393.305525160555</c:v>
                </c:pt>
                <c:pt idx="72">
                  <c:v>75503.618710200521</c:v>
                </c:pt>
                <c:pt idx="73">
                  <c:v>75608.678886429072</c:v>
                </c:pt>
                <c:pt idx="74">
                  <c:v>75708.736197122926</c:v>
                </c:pt>
              </c:numCache>
            </c:numRef>
          </c:yVal>
          <c:smooth val="1"/>
        </c:ser>
        <c:dLbls>
          <c:showLegendKey val="0"/>
          <c:showVal val="0"/>
          <c:showCatName val="0"/>
          <c:showSerName val="0"/>
          <c:showPercent val="0"/>
          <c:showBubbleSize val="0"/>
        </c:dLbls>
        <c:axId val="1891278864"/>
        <c:axId val="1891262544"/>
      </c:scatterChart>
      <c:valAx>
        <c:axId val="1891278864"/>
        <c:scaling>
          <c:orientation val="minMax"/>
          <c:max val="80"/>
        </c:scaling>
        <c:delete val="0"/>
        <c:axPos val="b"/>
        <c:majorGridlines/>
        <c:numFmt formatCode="General" sourceLinked="1"/>
        <c:majorTickMark val="out"/>
        <c:minorTickMark val="none"/>
        <c:tickLblPos val="nextTo"/>
        <c:txPr>
          <a:bodyPr/>
          <a:lstStyle/>
          <a:p>
            <a:pPr>
              <a:defRPr>
                <a:latin typeface="Times New Roman" pitchFamily="18" charset="0"/>
                <a:cs typeface="Times New Roman" pitchFamily="18" charset="0"/>
              </a:defRPr>
            </a:pPr>
            <a:endParaRPr lang="en-US"/>
          </a:p>
        </c:txPr>
        <c:crossAx val="1891262544"/>
        <c:crosses val="autoZero"/>
        <c:crossBetween val="midCat"/>
      </c:valAx>
      <c:valAx>
        <c:axId val="1891262544"/>
        <c:scaling>
          <c:orientation val="minMax"/>
        </c:scaling>
        <c:delete val="0"/>
        <c:axPos val="l"/>
        <c:majorGridlines/>
        <c:numFmt formatCode="#,##0;[Red]#,##0" sourceLinked="1"/>
        <c:majorTickMark val="out"/>
        <c:minorTickMark val="none"/>
        <c:tickLblPos val="nextTo"/>
        <c:txPr>
          <a:bodyPr/>
          <a:lstStyle/>
          <a:p>
            <a:pPr>
              <a:defRPr>
                <a:latin typeface="Times New Roman" pitchFamily="18" charset="0"/>
                <a:cs typeface="Times New Roman" pitchFamily="18" charset="0"/>
              </a:defRPr>
            </a:pPr>
            <a:endParaRPr lang="en-US"/>
          </a:p>
        </c:txPr>
        <c:crossAx val="1891278864"/>
        <c:crosses val="autoZero"/>
        <c:crossBetween val="midCat"/>
      </c:valAx>
      <c:spPr>
        <a:noFill/>
        <a:ln w="12700">
          <a:solidFill>
            <a:schemeClr val="tx1"/>
          </a:solidFill>
        </a:ln>
      </c:spPr>
    </c:plotArea>
    <c:legend>
      <c:legendPos val="r"/>
      <c:layout>
        <c:manualLayout>
          <c:xMode val="edge"/>
          <c:yMode val="edge"/>
          <c:x val="0.57009332166812565"/>
          <c:y val="0.48871722345386431"/>
          <c:w val="0.3973321668124829"/>
          <c:h val="0.31063552735519701"/>
        </c:manualLayout>
      </c:layout>
      <c:overlay val="0"/>
      <c:spPr>
        <a:solidFill>
          <a:schemeClr val="bg1"/>
        </a:solidFill>
        <a:ln>
          <a:solidFill>
            <a:schemeClr val="tx1"/>
          </a:solidFill>
        </a:ln>
      </c:spPr>
      <c:txPr>
        <a:bodyPr/>
        <a:lstStyle/>
        <a:p>
          <a:pPr>
            <a:defRPr>
              <a:latin typeface="Times New Roman" pitchFamily="18" charset="0"/>
              <a:cs typeface="Times New Roman" pitchFamily="18" charset="0"/>
            </a:defRPr>
          </a:pPr>
          <a:endParaRPr lang="en-US"/>
        </a:p>
      </c:txPr>
    </c:legend>
    <c:plotVisOnly val="1"/>
    <c:dispBlanksAs val="gap"/>
    <c:showDLblsOverMax val="0"/>
  </c:chart>
  <c:spPr>
    <a:noFill/>
    <a:ln>
      <a:solidFill>
        <a:sysClr val="windowText" lastClr="000000"/>
      </a:solidFill>
    </a:ln>
  </c:spPr>
  <c:printSettings>
    <c:headerFooter/>
    <c:pageMargins b="0.75000000000000377" l="0.70000000000000162" r="0.70000000000000162" t="0.75000000000000377" header="0.30000000000000032" footer="0.30000000000000032"/>
    <c:pageSetup/>
  </c:printSettings>
  <c:userShapes r:id="rId1"/>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937580275869787"/>
          <c:y val="9.6758587995884077E-2"/>
          <c:w val="0.62966689004300103"/>
          <c:h val="0.76670343519835704"/>
        </c:manualLayout>
      </c:layout>
      <c:scatterChart>
        <c:scatterStyle val="lineMarker"/>
        <c:varyColors val="0"/>
        <c:ser>
          <c:idx val="0"/>
          <c:order val="0"/>
          <c:tx>
            <c:v>Welded steel</c:v>
          </c:tx>
          <c:spPr>
            <a:ln w="28575">
              <a:noFill/>
            </a:ln>
          </c:spPr>
          <c:marker>
            <c:symbol val="diamond"/>
            <c:size val="5"/>
            <c:spPr>
              <a:solidFill>
                <a:srgbClr val="0033CC"/>
              </a:solidFill>
              <a:ln>
                <a:solidFill>
                  <a:srgbClr val="0033CC"/>
                </a:solidFill>
              </a:ln>
            </c:spPr>
          </c:marker>
          <c:trendline>
            <c:spPr>
              <a:ln>
                <a:solidFill>
                  <a:srgbClr val="0033CC"/>
                </a:solidFill>
              </a:ln>
            </c:spPr>
            <c:trendlineType val="linear"/>
            <c:intercept val="0"/>
            <c:dispRSqr val="1"/>
            <c:dispEq val="1"/>
            <c:trendlineLbl>
              <c:numFmt formatCode="General" sourceLinked="0"/>
            </c:trendlineLbl>
          </c:trendline>
          <c:xVal>
            <c:numRef>
              <c:f>'Tank Costing'!$A$7:$A$12</c:f>
              <c:numCache>
                <c:formatCode>#,##0</c:formatCode>
                <c:ptCount val="6"/>
                <c:pt idx="0">
                  <c:v>10000</c:v>
                </c:pt>
                <c:pt idx="1">
                  <c:v>20000</c:v>
                </c:pt>
                <c:pt idx="2">
                  <c:v>30000</c:v>
                </c:pt>
                <c:pt idx="3">
                  <c:v>50000</c:v>
                </c:pt>
                <c:pt idx="4">
                  <c:v>75000</c:v>
                </c:pt>
                <c:pt idx="5">
                  <c:v>100000</c:v>
                </c:pt>
              </c:numCache>
            </c:numRef>
          </c:xVal>
          <c:yVal>
            <c:numRef>
              <c:f>'Tank Costing'!$B$7:$B$12</c:f>
              <c:numCache>
                <c:formatCode>"$"#,##0.00</c:formatCode>
                <c:ptCount val="6"/>
                <c:pt idx="0">
                  <c:v>21750</c:v>
                </c:pt>
                <c:pt idx="1">
                  <c:v>35000</c:v>
                </c:pt>
                <c:pt idx="2">
                  <c:v>46000</c:v>
                </c:pt>
                <c:pt idx="3">
                  <c:v>62750</c:v>
                </c:pt>
                <c:pt idx="4">
                  <c:v>81750</c:v>
                </c:pt>
                <c:pt idx="5">
                  <c:v>99750</c:v>
                </c:pt>
              </c:numCache>
            </c:numRef>
          </c:yVal>
          <c:smooth val="0"/>
        </c:ser>
        <c:ser>
          <c:idx val="1"/>
          <c:order val="1"/>
          <c:tx>
            <c:v>concrete</c:v>
          </c:tx>
          <c:spPr>
            <a:ln w="28575">
              <a:noFill/>
            </a:ln>
          </c:spPr>
          <c:marker>
            <c:symbol val="square"/>
            <c:size val="5"/>
            <c:spPr>
              <a:solidFill>
                <a:srgbClr val="008000"/>
              </a:solidFill>
              <a:ln>
                <a:solidFill>
                  <a:srgbClr val="008000"/>
                </a:solidFill>
              </a:ln>
            </c:spPr>
          </c:marker>
          <c:trendline>
            <c:spPr>
              <a:ln>
                <a:solidFill>
                  <a:srgbClr val="008000"/>
                </a:solidFill>
              </a:ln>
            </c:spPr>
            <c:trendlineType val="linear"/>
            <c:intercept val="0"/>
            <c:dispRSqr val="1"/>
            <c:dispEq val="1"/>
            <c:trendlineLbl>
              <c:numFmt formatCode="General" sourceLinked="0"/>
            </c:trendlineLbl>
          </c:trendline>
          <c:xVal>
            <c:numRef>
              <c:f>'Tank Costing'!$D$7:$D$12</c:f>
              <c:numCache>
                <c:formatCode>#,##0</c:formatCode>
                <c:ptCount val="6"/>
                <c:pt idx="0">
                  <c:v>10000</c:v>
                </c:pt>
                <c:pt idx="1">
                  <c:v>20000</c:v>
                </c:pt>
                <c:pt idx="2">
                  <c:v>30000</c:v>
                </c:pt>
                <c:pt idx="3">
                  <c:v>50000</c:v>
                </c:pt>
                <c:pt idx="4">
                  <c:v>75000</c:v>
                </c:pt>
                <c:pt idx="5">
                  <c:v>100000</c:v>
                </c:pt>
              </c:numCache>
            </c:numRef>
          </c:xVal>
          <c:yVal>
            <c:numRef>
              <c:f>'Tank Costing'!$E$7:$E$12</c:f>
              <c:numCache>
                <c:formatCode>"$"#,##0</c:formatCode>
                <c:ptCount val="6"/>
                <c:pt idx="0">
                  <c:v>40500</c:v>
                </c:pt>
                <c:pt idx="1">
                  <c:v>61500</c:v>
                </c:pt>
                <c:pt idx="2">
                  <c:v>77750</c:v>
                </c:pt>
                <c:pt idx="3">
                  <c:v>107250</c:v>
                </c:pt>
                <c:pt idx="4">
                  <c:v>134500</c:v>
                </c:pt>
                <c:pt idx="5">
                  <c:v>159000</c:v>
                </c:pt>
              </c:numCache>
            </c:numRef>
          </c:yVal>
          <c:smooth val="0"/>
        </c:ser>
        <c:ser>
          <c:idx val="2"/>
          <c:order val="2"/>
          <c:tx>
            <c:v>galvanized steel</c:v>
          </c:tx>
          <c:spPr>
            <a:ln w="28575">
              <a:noFill/>
            </a:ln>
          </c:spPr>
          <c:marker>
            <c:symbol val="triangle"/>
            <c:size val="5"/>
            <c:spPr>
              <a:solidFill>
                <a:srgbClr val="FF0000"/>
              </a:solidFill>
              <a:ln>
                <a:solidFill>
                  <a:srgbClr val="FF0000"/>
                </a:solidFill>
              </a:ln>
            </c:spPr>
          </c:marker>
          <c:trendline>
            <c:spPr>
              <a:ln>
                <a:solidFill>
                  <a:srgbClr val="FF0000"/>
                </a:solidFill>
              </a:ln>
            </c:spPr>
            <c:trendlineType val="linear"/>
            <c:intercept val="0"/>
            <c:dispRSqr val="1"/>
            <c:dispEq val="1"/>
            <c:trendlineLbl>
              <c:layout>
                <c:manualLayout>
                  <c:x val="0.10670058786511413"/>
                  <c:y val="8.0978412940673247E-2"/>
                </c:manualLayout>
              </c:layout>
              <c:numFmt formatCode="General" sourceLinked="0"/>
            </c:trendlineLbl>
          </c:trendline>
          <c:xVal>
            <c:numRef>
              <c:f>'Tank Costing'!$G$7:$G$20</c:f>
              <c:numCache>
                <c:formatCode>#,##0</c:formatCode>
                <c:ptCount val="14"/>
                <c:pt idx="0" formatCode="General">
                  <c:v>500</c:v>
                </c:pt>
                <c:pt idx="1">
                  <c:v>1000</c:v>
                </c:pt>
                <c:pt idx="2">
                  <c:v>2000</c:v>
                </c:pt>
                <c:pt idx="3">
                  <c:v>3000</c:v>
                </c:pt>
                <c:pt idx="4">
                  <c:v>4000</c:v>
                </c:pt>
                <c:pt idx="5">
                  <c:v>5000</c:v>
                </c:pt>
                <c:pt idx="6">
                  <c:v>7500</c:v>
                </c:pt>
                <c:pt idx="7">
                  <c:v>10000</c:v>
                </c:pt>
                <c:pt idx="8">
                  <c:v>15000</c:v>
                </c:pt>
                <c:pt idx="9">
                  <c:v>20000</c:v>
                </c:pt>
                <c:pt idx="10">
                  <c:v>30000</c:v>
                </c:pt>
                <c:pt idx="11">
                  <c:v>50000</c:v>
                </c:pt>
                <c:pt idx="12">
                  <c:v>75000</c:v>
                </c:pt>
                <c:pt idx="13">
                  <c:v>100000</c:v>
                </c:pt>
              </c:numCache>
            </c:numRef>
          </c:xVal>
          <c:yVal>
            <c:numRef>
              <c:f>'Tank Costing'!$H$7:$H$20</c:f>
              <c:numCache>
                <c:formatCode>#,##0</c:formatCode>
                <c:ptCount val="14"/>
                <c:pt idx="0">
                  <c:v>1000</c:v>
                </c:pt>
                <c:pt idx="1">
                  <c:v>1650</c:v>
                </c:pt>
                <c:pt idx="2">
                  <c:v>2650</c:v>
                </c:pt>
                <c:pt idx="3">
                  <c:v>3275</c:v>
                </c:pt>
                <c:pt idx="4">
                  <c:v>3975</c:v>
                </c:pt>
                <c:pt idx="5">
                  <c:v>4525</c:v>
                </c:pt>
                <c:pt idx="6">
                  <c:v>6100</c:v>
                </c:pt>
                <c:pt idx="7">
                  <c:v>7400</c:v>
                </c:pt>
                <c:pt idx="8">
                  <c:v>9200</c:v>
                </c:pt>
                <c:pt idx="9">
                  <c:v>12775</c:v>
                </c:pt>
                <c:pt idx="10">
                  <c:v>17650</c:v>
                </c:pt>
                <c:pt idx="11">
                  <c:v>25500</c:v>
                </c:pt>
                <c:pt idx="12">
                  <c:v>37800</c:v>
                </c:pt>
                <c:pt idx="13">
                  <c:v>47875</c:v>
                </c:pt>
              </c:numCache>
            </c:numRef>
          </c:yVal>
          <c:smooth val="0"/>
        </c:ser>
        <c:ser>
          <c:idx val="3"/>
          <c:order val="3"/>
          <c:tx>
            <c:v>plastic</c:v>
          </c:tx>
          <c:spPr>
            <a:ln w="28575">
              <a:noFill/>
            </a:ln>
          </c:spPr>
          <c:marker>
            <c:symbol val="circle"/>
            <c:size val="4"/>
            <c:spPr>
              <a:solidFill>
                <a:schemeClr val="tx1"/>
              </a:solidFill>
              <a:ln>
                <a:solidFill>
                  <a:schemeClr val="tx1"/>
                </a:solidFill>
              </a:ln>
            </c:spPr>
          </c:marker>
          <c:trendline>
            <c:trendlineType val="linear"/>
            <c:intercept val="0"/>
            <c:dispRSqr val="1"/>
            <c:dispEq val="1"/>
            <c:trendlineLbl>
              <c:layout>
                <c:manualLayout>
                  <c:x val="0.11793153515385002"/>
                  <c:y val="-1.1736381053634105E-2"/>
                </c:manualLayout>
              </c:layout>
              <c:numFmt formatCode="General" sourceLinked="0"/>
            </c:trendlineLbl>
          </c:trendline>
          <c:xVal>
            <c:numRef>
              <c:f>'Tank Costing'!$J$7:$J$20</c:f>
              <c:numCache>
                <c:formatCode>General</c:formatCode>
                <c:ptCount val="14"/>
                <c:pt idx="0">
                  <c:v>500</c:v>
                </c:pt>
                <c:pt idx="1">
                  <c:v>750</c:v>
                </c:pt>
                <c:pt idx="2" formatCode="#,##0">
                  <c:v>1000</c:v>
                </c:pt>
                <c:pt idx="3" formatCode="#,##0">
                  <c:v>1500</c:v>
                </c:pt>
                <c:pt idx="4" formatCode="#,##0">
                  <c:v>2000</c:v>
                </c:pt>
                <c:pt idx="5" formatCode="#,##0">
                  <c:v>2500</c:v>
                </c:pt>
                <c:pt idx="6" formatCode="#,##0">
                  <c:v>3000</c:v>
                </c:pt>
                <c:pt idx="7" formatCode="#,##0">
                  <c:v>4000</c:v>
                </c:pt>
                <c:pt idx="8" formatCode="#,##0">
                  <c:v>5000</c:v>
                </c:pt>
                <c:pt idx="9" formatCode="#,##0">
                  <c:v>6500</c:v>
                </c:pt>
                <c:pt idx="10" formatCode="#,##0">
                  <c:v>9000</c:v>
                </c:pt>
                <c:pt idx="11" formatCode="#,##0">
                  <c:v>12000</c:v>
                </c:pt>
                <c:pt idx="12" formatCode="#,##0">
                  <c:v>16000</c:v>
                </c:pt>
                <c:pt idx="13" formatCode="#,##0">
                  <c:v>20000</c:v>
                </c:pt>
              </c:numCache>
            </c:numRef>
          </c:xVal>
          <c:yVal>
            <c:numRef>
              <c:f>'Tank Costing'!$K$7:$K$20</c:f>
              <c:numCache>
                <c:formatCode>General</c:formatCode>
                <c:ptCount val="14"/>
                <c:pt idx="0">
                  <c:v>675</c:v>
                </c:pt>
                <c:pt idx="1">
                  <c:v>975</c:v>
                </c:pt>
                <c:pt idx="2" formatCode="#,##0">
                  <c:v>1300</c:v>
                </c:pt>
                <c:pt idx="3" formatCode="#,##0">
                  <c:v>1925</c:v>
                </c:pt>
                <c:pt idx="4" formatCode="#,##0">
                  <c:v>2250</c:v>
                </c:pt>
                <c:pt idx="5" formatCode="#,##0">
                  <c:v>2725</c:v>
                </c:pt>
                <c:pt idx="6" formatCode="#,##0">
                  <c:v>3225</c:v>
                </c:pt>
                <c:pt idx="7" formatCode="#,##0">
                  <c:v>4825</c:v>
                </c:pt>
                <c:pt idx="8" formatCode="#,##0">
                  <c:v>5975</c:v>
                </c:pt>
                <c:pt idx="9" formatCode="#,##0">
                  <c:v>7675</c:v>
                </c:pt>
                <c:pt idx="10" formatCode="#,##0">
                  <c:v>10525</c:v>
                </c:pt>
                <c:pt idx="11" formatCode="#,##0">
                  <c:v>14000</c:v>
                </c:pt>
                <c:pt idx="12" formatCode="#,##0">
                  <c:v>18200</c:v>
                </c:pt>
                <c:pt idx="13" formatCode="#,##0">
                  <c:v>22350</c:v>
                </c:pt>
              </c:numCache>
            </c:numRef>
          </c:yVal>
          <c:smooth val="0"/>
        </c:ser>
        <c:ser>
          <c:idx val="4"/>
          <c:order val="4"/>
          <c:tx>
            <c:v>wooden</c:v>
          </c:tx>
          <c:spPr>
            <a:ln w="28575">
              <a:noFill/>
            </a:ln>
          </c:spPr>
          <c:marker>
            <c:symbol val="star"/>
            <c:size val="7"/>
            <c:spPr>
              <a:solidFill>
                <a:srgbClr val="FFFF00"/>
              </a:solidFill>
              <a:ln w="19050">
                <a:solidFill>
                  <a:prstClr val="black"/>
                </a:solidFill>
              </a:ln>
            </c:spPr>
          </c:marker>
          <c:trendline>
            <c:spPr>
              <a:ln>
                <a:solidFill>
                  <a:srgbClr val="CC0099"/>
                </a:solidFill>
              </a:ln>
            </c:spPr>
            <c:trendlineType val="linear"/>
            <c:intercept val="0"/>
            <c:dispRSqr val="1"/>
            <c:dispEq val="1"/>
            <c:trendlineLbl>
              <c:layout>
                <c:manualLayout>
                  <c:x val="8.5121487007106533E-2"/>
                  <c:y val="7.683536254003491E-2"/>
                </c:manualLayout>
              </c:layout>
              <c:numFmt formatCode="General" sourceLinked="0"/>
            </c:trendlineLbl>
          </c:trendline>
          <c:xVal>
            <c:numRef>
              <c:f>'Tank Costing'!$M$7:$M$23</c:f>
              <c:numCache>
                <c:formatCode>General</c:formatCode>
                <c:ptCount val="17"/>
                <c:pt idx="0">
                  <c:v>200</c:v>
                </c:pt>
                <c:pt idx="1">
                  <c:v>300</c:v>
                </c:pt>
                <c:pt idx="2">
                  <c:v>500</c:v>
                </c:pt>
                <c:pt idx="3" formatCode="#,##0">
                  <c:v>1000</c:v>
                </c:pt>
                <c:pt idx="4" formatCode="#,##0">
                  <c:v>1500</c:v>
                </c:pt>
                <c:pt idx="5" formatCode="#,##0">
                  <c:v>2000</c:v>
                </c:pt>
                <c:pt idx="6" formatCode="#,##0">
                  <c:v>3000</c:v>
                </c:pt>
                <c:pt idx="7" formatCode="#,##0">
                  <c:v>4000</c:v>
                </c:pt>
                <c:pt idx="8" formatCode="#,##0">
                  <c:v>5000</c:v>
                </c:pt>
                <c:pt idx="9" formatCode="#,##0">
                  <c:v>7500</c:v>
                </c:pt>
                <c:pt idx="10" formatCode="#,##0">
                  <c:v>10000</c:v>
                </c:pt>
                <c:pt idx="11" formatCode="#,##0">
                  <c:v>15000</c:v>
                </c:pt>
                <c:pt idx="12" formatCode="#,##0">
                  <c:v>20000</c:v>
                </c:pt>
                <c:pt idx="13" formatCode="#,##0">
                  <c:v>30000</c:v>
                </c:pt>
                <c:pt idx="14" formatCode="#,##0">
                  <c:v>50000</c:v>
                </c:pt>
                <c:pt idx="15" formatCode="#,##0">
                  <c:v>75000</c:v>
                </c:pt>
                <c:pt idx="16" formatCode="#,##0">
                  <c:v>100000</c:v>
                </c:pt>
              </c:numCache>
            </c:numRef>
          </c:xVal>
          <c:yVal>
            <c:numRef>
              <c:f>'Tank Costing'!$N$7:$N$23</c:f>
              <c:numCache>
                <c:formatCode>#,##0</c:formatCode>
                <c:ptCount val="17"/>
                <c:pt idx="0">
                  <c:v>1520</c:v>
                </c:pt>
                <c:pt idx="1">
                  <c:v>1820</c:v>
                </c:pt>
                <c:pt idx="2">
                  <c:v>3015</c:v>
                </c:pt>
                <c:pt idx="3">
                  <c:v>4685</c:v>
                </c:pt>
                <c:pt idx="4">
                  <c:v>5785</c:v>
                </c:pt>
                <c:pt idx="5">
                  <c:v>6835</c:v>
                </c:pt>
                <c:pt idx="6">
                  <c:v>8145</c:v>
                </c:pt>
                <c:pt idx="7">
                  <c:v>9915</c:v>
                </c:pt>
                <c:pt idx="8">
                  <c:v>11905</c:v>
                </c:pt>
                <c:pt idx="9">
                  <c:v>14515</c:v>
                </c:pt>
                <c:pt idx="10">
                  <c:v>18050</c:v>
                </c:pt>
                <c:pt idx="11">
                  <c:v>23915</c:v>
                </c:pt>
                <c:pt idx="12">
                  <c:v>29685</c:v>
                </c:pt>
                <c:pt idx="13">
                  <c:v>37705</c:v>
                </c:pt>
                <c:pt idx="14">
                  <c:v>51465</c:v>
                </c:pt>
                <c:pt idx="15">
                  <c:v>65615</c:v>
                </c:pt>
                <c:pt idx="16">
                  <c:v>79400</c:v>
                </c:pt>
              </c:numCache>
            </c:numRef>
          </c:yVal>
          <c:smooth val="0"/>
        </c:ser>
        <c:dLbls>
          <c:showLegendKey val="0"/>
          <c:showVal val="0"/>
          <c:showCatName val="0"/>
          <c:showSerName val="0"/>
          <c:showPercent val="0"/>
          <c:showBubbleSize val="0"/>
        </c:dLbls>
        <c:axId val="1891279952"/>
        <c:axId val="1891263632"/>
      </c:scatterChart>
      <c:valAx>
        <c:axId val="1891279952"/>
        <c:scaling>
          <c:orientation val="minMax"/>
        </c:scaling>
        <c:delete val="0"/>
        <c:axPos val="b"/>
        <c:majorGridlines/>
        <c:numFmt formatCode="#,##0" sourceLinked="1"/>
        <c:majorTickMark val="out"/>
        <c:minorTickMark val="none"/>
        <c:tickLblPos val="nextTo"/>
        <c:crossAx val="1891263632"/>
        <c:crosses val="autoZero"/>
        <c:crossBetween val="midCat"/>
      </c:valAx>
      <c:valAx>
        <c:axId val="1891263632"/>
        <c:scaling>
          <c:orientation val="minMax"/>
        </c:scaling>
        <c:delete val="0"/>
        <c:axPos val="l"/>
        <c:majorGridlines/>
        <c:numFmt formatCode="&quot;$&quot;#,##0.00" sourceLinked="1"/>
        <c:majorTickMark val="out"/>
        <c:minorTickMark val="none"/>
        <c:tickLblPos val="nextTo"/>
        <c:crossAx val="1891279952"/>
        <c:crosses val="autoZero"/>
        <c:crossBetween val="midCat"/>
      </c:valAx>
      <c:spPr>
        <a:ln>
          <a:solidFill>
            <a:prstClr val="black"/>
          </a:solidFill>
        </a:ln>
      </c:spPr>
    </c:plotArea>
    <c:legend>
      <c:legendPos val="r"/>
      <c:layout>
        <c:manualLayout>
          <c:xMode val="edge"/>
          <c:yMode val="edge"/>
          <c:x val="0.8066130563466819"/>
          <c:y val="9.5093746193118223E-2"/>
          <c:w val="0.18311149271234842"/>
          <c:h val="0.76757721740479079"/>
        </c:manualLayout>
      </c:layout>
      <c:overlay val="0"/>
      <c:spPr>
        <a:ln>
          <a:solidFill>
            <a:schemeClr val="tx1"/>
          </a:solidFill>
        </a:ln>
      </c:spPr>
    </c:legend>
    <c:plotVisOnly val="1"/>
    <c:dispBlanksAs val="gap"/>
    <c:showDLblsOverMax val="0"/>
  </c:chart>
  <c:spPr>
    <a:ln>
      <a:solidFill>
        <a:prstClr val="black"/>
      </a:solidFill>
    </a:ln>
  </c:spPr>
  <c:printSettings>
    <c:headerFooter/>
    <c:pageMargins b="0.75000000000000278" l="0.70000000000000162" r="0.70000000000000162" t="0.75000000000000278" header="0.30000000000000032" footer="0.30000000000000032"/>
    <c:pageSetup/>
  </c:printSettings>
  <c:userShapes r:id="rId1"/>
</c:chartSpace>
</file>

<file path=xl/drawings/_rels/drawing1.xml.rels><?xml version="1.0" encoding="UTF-8" standalone="yes"?>
<Relationships xmlns="http://schemas.openxmlformats.org/package/2006/relationships"><Relationship Id="rId3" Type="http://schemas.openxmlformats.org/officeDocument/2006/relationships/hyperlink" Target="http://www.eeast.wikispaces.com" TargetMode="External"/><Relationship Id="rId2" Type="http://schemas.openxmlformats.org/officeDocument/2006/relationships/image" Target="../media/image1.png"/><Relationship Id="rId1" Type="http://schemas.openxmlformats.org/officeDocument/2006/relationships/hyperlink" Target="http://www.defneapul.wikispaces.com/home"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4" Type="http://schemas.openxmlformats.org/officeDocument/2006/relationships/chart" Target="../charts/chart14.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5.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4.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xdr:from>
      <xdr:col>0</xdr:col>
      <xdr:colOff>527050</xdr:colOff>
      <xdr:row>19</xdr:row>
      <xdr:rowOff>98423</xdr:rowOff>
    </xdr:from>
    <xdr:to>
      <xdr:col>14</xdr:col>
      <xdr:colOff>9</xdr:colOff>
      <xdr:row>54</xdr:row>
      <xdr:rowOff>124238</xdr:rowOff>
    </xdr:to>
    <xdr:sp macro="" textlink="">
      <xdr:nvSpPr>
        <xdr:cNvPr id="2" name="TextBox 1">
          <a:hlinkClick xmlns:r="http://schemas.openxmlformats.org/officeDocument/2006/relationships" r:id="rId1"/>
        </xdr:cNvPr>
        <xdr:cNvSpPr txBox="1"/>
      </xdr:nvSpPr>
      <xdr:spPr>
        <a:xfrm>
          <a:off x="527050" y="4074075"/>
          <a:ext cx="7705872" cy="5823641"/>
        </a:xfrm>
        <a:prstGeom prst="rect">
          <a:avLst/>
        </a:prstGeom>
        <a:solidFill>
          <a:schemeClr val="bg1"/>
        </a:solidFill>
        <a:ln/>
      </xdr:spPr>
      <xdr:style>
        <a:lnRef idx="1">
          <a:schemeClr val="accent3"/>
        </a:lnRef>
        <a:fillRef idx="2">
          <a:schemeClr val="accent3"/>
        </a:fillRef>
        <a:effectRef idx="1">
          <a:schemeClr val="accent3"/>
        </a:effectRef>
        <a:fontRef idx="minor">
          <a:schemeClr val="dk1"/>
        </a:fontRef>
      </xdr:style>
      <xdr:txBody>
        <a:bodyPr vertOverflow="clip" wrap="square" rtlCol="0" anchor="t"/>
        <a:lstStyle/>
        <a:p>
          <a:pPr algn="l" rtl="0">
            <a:defRPr sz="1000"/>
          </a:pPr>
          <a:r>
            <a:rPr lang="en-US" sz="1100" b="1" i="0" strike="noStrike">
              <a:solidFill>
                <a:srgbClr val="000000"/>
              </a:solidFill>
              <a:latin typeface="Calibri"/>
              <a:ea typeface="Calibri"/>
              <a:cs typeface="Calibri"/>
            </a:rPr>
            <a:t>Introduction: </a:t>
          </a:r>
        </a:p>
        <a:p>
          <a:pPr algn="l" rtl="0">
            <a:defRPr sz="1000"/>
          </a:pPr>
          <a:r>
            <a:rPr lang="en-US" sz="1100" b="0" i="0" strike="noStrike">
              <a:solidFill>
                <a:srgbClr val="000000"/>
              </a:solidFill>
              <a:latin typeface="+mn-lt"/>
              <a:ea typeface="Calibri"/>
              <a:cs typeface="Calibri"/>
            </a:rPr>
            <a:t>Economic and Environmental Analysis of Sanitation Technologies (EEAST) was developed by Dr. Defne Apul</a:t>
          </a:r>
          <a:r>
            <a:rPr lang="en-US" sz="1100" b="0" i="0" strike="noStrike" baseline="0">
              <a:solidFill>
                <a:srgbClr val="000000"/>
              </a:solidFill>
              <a:latin typeface="+mn-lt"/>
              <a:ea typeface="Calibri"/>
              <a:cs typeface="Calibri"/>
            </a:rPr>
            <a:t> and her research team. </a:t>
          </a:r>
          <a:r>
            <a:rPr lang="en-US" sz="1100" b="0" i="0" strike="noStrike">
              <a:solidFill>
                <a:srgbClr val="000000"/>
              </a:solidFill>
              <a:latin typeface="+mn-lt"/>
              <a:ea typeface="Calibri"/>
              <a:cs typeface="Calibri"/>
            </a:rPr>
            <a:t>EEAST was developed to compare sanitation technologies based on cost, carbon implications, and energy payback time. Technologies</a:t>
          </a:r>
          <a:r>
            <a:rPr lang="en-US" sz="1100" b="0" i="0" strike="noStrike" baseline="0">
              <a:solidFill>
                <a:srgbClr val="000000"/>
              </a:solidFill>
              <a:latin typeface="Calibri"/>
              <a:ea typeface="Calibri"/>
              <a:cs typeface="Calibri"/>
            </a:rPr>
            <a:t> included in EEAST Beta version are standard toilets, high efficiency toilets, composting toilets, rainwater flushed toilets and use of rainwater for irrigation. </a:t>
          </a:r>
          <a:r>
            <a:rPr lang="en-US" sz="1100" b="0" i="0" strike="noStrike">
              <a:solidFill>
                <a:srgbClr val="000000"/>
              </a:solidFill>
              <a:latin typeface="Calibri"/>
              <a:ea typeface="Calibri"/>
              <a:cs typeface="Calibri"/>
            </a:rPr>
            <a:t> The model takes input parameters such as number of people, roof area, and number of flushes per day to compare the technologies. </a:t>
          </a:r>
        </a:p>
        <a:p>
          <a:pPr algn="l" rtl="0">
            <a:defRPr sz="1000"/>
          </a:pPr>
          <a:endParaRPr lang="en-US" sz="1100" b="0" i="0" strike="noStrike">
            <a:solidFill>
              <a:srgbClr val="000000"/>
            </a:solidFill>
            <a:latin typeface="Calibri"/>
            <a:ea typeface="Calibri"/>
            <a:cs typeface="Calibri"/>
          </a:endParaRPr>
        </a:p>
        <a:p>
          <a:pPr algn="l" rtl="0">
            <a:defRPr sz="1000"/>
          </a:pPr>
          <a:r>
            <a:rPr lang="en-US" sz="1100" b="0" i="0" strike="noStrike">
              <a:solidFill>
                <a:srgbClr val="000000"/>
              </a:solidFill>
              <a:latin typeface="Calibri"/>
              <a:ea typeface="Calibri"/>
              <a:cs typeface="Calibri"/>
            </a:rPr>
            <a:t>To analyze the environmental impacts of the technologies along their life time, EEAST uses data from the</a:t>
          </a:r>
          <a:r>
            <a:rPr lang="en-US" sz="1100" b="0" i="0" strike="noStrike" baseline="0">
              <a:solidFill>
                <a:srgbClr val="000000"/>
              </a:solidFill>
              <a:latin typeface="Calibri"/>
              <a:ea typeface="Calibri"/>
              <a:cs typeface="Calibri"/>
            </a:rPr>
            <a:t> economic input output</a:t>
          </a:r>
          <a:r>
            <a:rPr lang="en-US" sz="1100" b="0" i="0" strike="noStrike">
              <a:solidFill>
                <a:srgbClr val="000000"/>
              </a:solidFill>
              <a:latin typeface="Calibri"/>
              <a:ea typeface="Calibri"/>
              <a:cs typeface="Calibri"/>
            </a:rPr>
            <a:t> life cycle assessment model (EIOLCA). The EIOLCA method estimates the materials and energy resources required for, and the environmental emissions resulting from activities in our economy. We are currently also working on incorporating process based life cycle assessment data into EEAST.</a:t>
          </a:r>
          <a:r>
            <a:rPr lang="en-US" sz="1100" b="0" i="0" strike="noStrike" baseline="0">
              <a:solidFill>
                <a:srgbClr val="000000"/>
              </a:solidFill>
              <a:latin typeface="Calibri"/>
              <a:ea typeface="Calibri"/>
              <a:cs typeface="Calibri"/>
            </a:rPr>
            <a:t> </a:t>
          </a:r>
        </a:p>
        <a:p>
          <a:pPr algn="l" rtl="0">
            <a:defRPr sz="1000"/>
          </a:pPr>
          <a:endParaRPr lang="en-US" sz="1100" b="0" i="0" strike="noStrike" baseline="0">
            <a:solidFill>
              <a:srgbClr val="000000"/>
            </a:solidFill>
            <a:latin typeface="Calibri"/>
            <a:ea typeface="Calibri"/>
            <a:cs typeface="Calibri"/>
          </a:endParaRPr>
        </a:p>
        <a:p>
          <a:pPr algn="l" rtl="0">
            <a:defRPr sz="1000"/>
          </a:pPr>
          <a:r>
            <a:rPr lang="en-US" sz="1100" b="0" i="0" strike="noStrike">
              <a:solidFill>
                <a:srgbClr val="000000"/>
              </a:solidFill>
              <a:latin typeface="Calibri"/>
              <a:ea typeface="Calibri"/>
              <a:cs typeface="Calibri"/>
            </a:rPr>
            <a:t>EEAST presents the results in terms of payback time and Net Present Value (NPV) for each alternative sanitation technology. In addition, it outputs energy consumption and associated CO</a:t>
          </a:r>
          <a:r>
            <a:rPr lang="en-US" sz="1100" b="0" i="0" strike="noStrike" baseline="-25000">
              <a:solidFill>
                <a:srgbClr val="000000"/>
              </a:solidFill>
              <a:latin typeface="Calibri"/>
              <a:ea typeface="Calibri"/>
              <a:cs typeface="Calibri"/>
            </a:rPr>
            <a:t>2</a:t>
          </a:r>
          <a:r>
            <a:rPr lang="en-US" sz="1100" b="0" i="0" strike="noStrike">
              <a:solidFill>
                <a:srgbClr val="000000"/>
              </a:solidFill>
              <a:latin typeface="Calibri"/>
              <a:ea typeface="Calibri"/>
              <a:cs typeface="Calibri"/>
            </a:rPr>
            <a:t> emissions for each of the technologies studied. This model can be used by students and professionals to understand the cost, energy, and global warming implications of different sanitation technologies to be used in a given building.</a:t>
          </a:r>
        </a:p>
        <a:p>
          <a:pPr algn="l" rtl="0">
            <a:defRPr sz="1000"/>
          </a:pPr>
          <a:endParaRPr lang="en-US" sz="1100" b="0" i="0" strike="noStrike">
            <a:solidFill>
              <a:srgbClr val="000000"/>
            </a:solidFill>
            <a:latin typeface="Calibri"/>
            <a:ea typeface="Calibri"/>
            <a:cs typeface="Calibri"/>
          </a:endParaRPr>
        </a:p>
        <a:p>
          <a:pPr algn="l" rtl="0">
            <a:defRPr sz="1000"/>
          </a:pPr>
          <a:r>
            <a:rPr lang="en-US" sz="1100" b="1" i="0" strike="noStrike">
              <a:solidFill>
                <a:srgbClr val="000000"/>
              </a:solidFill>
              <a:latin typeface="Calibri"/>
              <a:ea typeface="Calibri"/>
              <a:cs typeface="Calibri"/>
            </a:rPr>
            <a:t>Instructions:</a:t>
          </a:r>
        </a:p>
        <a:p>
          <a:pPr algn="l" rtl="0">
            <a:defRPr sz="1000"/>
          </a:pPr>
          <a:r>
            <a:rPr lang="en-US" sz="1100" b="0" i="0" strike="noStrike">
              <a:solidFill>
                <a:srgbClr val="000000"/>
              </a:solidFill>
              <a:latin typeface="Calibri"/>
              <a:ea typeface="Calibri"/>
              <a:cs typeface="Calibri"/>
            </a:rPr>
            <a:t>Enter data into yellow cells only.  Detailed instructions for input will appear when you point over the respective cell.  All input should be entered into the "input" worksheet only, unless a loan is required to finance the project.  Should a loan be required, loan terms (if known) can be adjusted on the "financial assessment" workbook .  Otherwise, assumptions on loan terms have been made and are carried throughout the calculations of this model.  </a:t>
          </a:r>
        </a:p>
        <a:p>
          <a:pPr algn="l" rtl="0">
            <a:defRPr sz="1000"/>
          </a:pPr>
          <a:endParaRPr lang="en-US" sz="1100" b="0" i="0" strike="noStrike">
            <a:solidFill>
              <a:srgbClr val="000000"/>
            </a:solidFill>
            <a:latin typeface="Calibri"/>
            <a:ea typeface="Calibri"/>
            <a:cs typeface="Calibri"/>
          </a:endParaRPr>
        </a:p>
        <a:p>
          <a:pPr algn="l" rtl="0">
            <a:defRPr sz="1000"/>
          </a:pPr>
          <a:r>
            <a:rPr lang="en-US" sz="1100" b="0" i="0" strike="noStrike">
              <a:solidFill>
                <a:srgbClr val="000000"/>
              </a:solidFill>
              <a:latin typeface="Calibri"/>
              <a:ea typeface="Calibri"/>
              <a:cs typeface="Calibri"/>
            </a:rPr>
            <a:t>Orange cells are calculated values based on input from the user.  </a:t>
          </a:r>
        </a:p>
        <a:p>
          <a:pPr algn="l" rtl="0">
            <a:defRPr sz="1000"/>
          </a:pPr>
          <a:endParaRPr lang="en-US" sz="1100" b="0" i="0" strike="noStrike">
            <a:solidFill>
              <a:srgbClr val="000000"/>
            </a:solidFill>
            <a:latin typeface="Calibri"/>
            <a:ea typeface="Calibri"/>
            <a:cs typeface="Calibri"/>
          </a:endParaRPr>
        </a:p>
        <a:p>
          <a:pPr algn="l" rtl="0">
            <a:defRPr sz="1000"/>
          </a:pPr>
          <a:r>
            <a:rPr lang="en-US" sz="1100" b="0" i="0" strike="noStrike">
              <a:solidFill>
                <a:srgbClr val="000000"/>
              </a:solidFill>
              <a:latin typeface="Calibri"/>
              <a:ea typeface="Calibri"/>
              <a:cs typeface="Calibri"/>
            </a:rPr>
            <a:t>Please note that EEAST is an</a:t>
          </a:r>
          <a:r>
            <a:rPr lang="en-US" sz="1100" b="0" i="0" strike="noStrike" baseline="0">
              <a:solidFill>
                <a:srgbClr val="000000"/>
              </a:solidFill>
              <a:latin typeface="Calibri"/>
              <a:ea typeface="Calibri"/>
              <a:cs typeface="Calibri"/>
            </a:rPr>
            <a:t> aid for decision making. </a:t>
          </a:r>
          <a:r>
            <a:rPr lang="en-US" sz="1100" b="0" i="0" strike="noStrike">
              <a:solidFill>
                <a:srgbClr val="000000"/>
              </a:solidFill>
              <a:latin typeface="Calibri"/>
              <a:ea typeface="Calibri"/>
              <a:cs typeface="Calibri"/>
            </a:rPr>
            <a:t>We take no liability from any problems resulting from use of EEAST.</a:t>
          </a:r>
        </a:p>
        <a:p>
          <a:pPr algn="l" rtl="0">
            <a:defRPr sz="1000"/>
          </a:pPr>
          <a:endParaRPr lang="en-US" sz="1100" b="1" i="0" strike="noStrike">
            <a:solidFill>
              <a:srgbClr val="000000"/>
            </a:solidFill>
            <a:latin typeface="Calibri"/>
            <a:ea typeface="Calibri"/>
            <a:cs typeface="Calibri"/>
          </a:endParaRPr>
        </a:p>
        <a:p>
          <a:pPr algn="l" rtl="0">
            <a:defRPr sz="1000"/>
          </a:pPr>
          <a:r>
            <a:rPr lang="en-US" sz="1100" b="1" i="0" strike="noStrike">
              <a:solidFill>
                <a:srgbClr val="000000"/>
              </a:solidFill>
              <a:latin typeface="Calibri"/>
              <a:ea typeface="Calibri"/>
              <a:cs typeface="Calibri"/>
            </a:rPr>
            <a:t>Contact Information:</a:t>
          </a:r>
        </a:p>
        <a:p>
          <a:pPr algn="l" rtl="0">
            <a:defRPr sz="1000"/>
          </a:pPr>
          <a:r>
            <a:rPr lang="en-US" sz="1100" b="0" i="0" strike="noStrike" baseline="0">
              <a:solidFill>
                <a:srgbClr val="000000"/>
              </a:solidFill>
              <a:latin typeface="Calibri"/>
              <a:ea typeface="Calibri"/>
              <a:cs typeface="Calibri"/>
            </a:rPr>
            <a:t>For questions and feedback please contact:</a:t>
          </a:r>
          <a:endParaRPr lang="en-US" sz="1100" b="0" i="0" strike="noStrike">
            <a:solidFill>
              <a:srgbClr val="000000"/>
            </a:solidFill>
            <a:latin typeface="Calibri"/>
            <a:ea typeface="Calibri"/>
            <a:cs typeface="Calibri"/>
          </a:endParaRPr>
        </a:p>
        <a:p>
          <a:pPr algn="l" rtl="0">
            <a:defRPr sz="1000"/>
          </a:pPr>
          <a:r>
            <a:rPr lang="en-US" sz="1100" b="0" i="0" strike="noStrike" baseline="0">
              <a:solidFill>
                <a:srgbClr val="000000"/>
              </a:solidFill>
              <a:latin typeface="Calibri"/>
              <a:ea typeface="Calibri"/>
              <a:cs typeface="Calibri"/>
            </a:rPr>
            <a:t>Dr. Defne Apul (</a:t>
          </a:r>
          <a:r>
            <a:rPr lang="en-US" sz="1100" b="0" i="0" strike="noStrike" baseline="0">
              <a:solidFill>
                <a:srgbClr val="0033CC"/>
              </a:solidFill>
              <a:latin typeface="Calibri"/>
              <a:ea typeface="Calibri"/>
              <a:cs typeface="Calibri"/>
            </a:rPr>
            <a:t>defne.apul@utoledo.edu</a:t>
          </a:r>
          <a:r>
            <a:rPr lang="en-US" sz="1100" b="0" i="0" strike="noStrike" baseline="0">
              <a:solidFill>
                <a:srgbClr val="000000"/>
              </a:solidFill>
              <a:latin typeface="Calibri"/>
              <a:ea typeface="Calibri"/>
              <a:cs typeface="Calibri"/>
            </a:rPr>
            <a:t>)(</a:t>
          </a:r>
          <a:r>
            <a:rPr lang="en-US" sz="1000" b="0" i="0">
              <a:solidFill>
                <a:schemeClr val="dk1"/>
              </a:solidFill>
              <a:effectLst/>
              <a:latin typeface="+mn-lt"/>
              <a:ea typeface="+mn-ea"/>
              <a:cs typeface="+mn-cs"/>
            </a:rPr>
            <a:t>http://defneapul.wikispaces.com/)</a:t>
          </a:r>
          <a:r>
            <a:rPr lang="en-US" sz="1100" b="0" i="0" strike="noStrike" baseline="0">
              <a:solidFill>
                <a:srgbClr val="000000"/>
              </a:solidFill>
              <a:latin typeface="Calibri"/>
              <a:ea typeface="Calibri"/>
              <a:cs typeface="Calibri"/>
            </a:rPr>
            <a:t> and Jay Devkota (</a:t>
          </a:r>
          <a:r>
            <a:rPr lang="en-US" sz="1100" b="0" i="0" strike="noStrike" baseline="0">
              <a:solidFill>
                <a:srgbClr val="0033CC"/>
              </a:solidFill>
              <a:latin typeface="Calibri"/>
              <a:ea typeface="Calibri"/>
              <a:cs typeface="Calibri"/>
            </a:rPr>
            <a:t>jay.devkota@rockets.utoledo.edu</a:t>
          </a:r>
          <a:r>
            <a:rPr lang="en-US" sz="1100" b="0" i="0" strike="noStrike" baseline="0">
              <a:solidFill>
                <a:srgbClr val="000000"/>
              </a:solidFill>
              <a:latin typeface="Calibri"/>
              <a:ea typeface="Calibri"/>
              <a:cs typeface="Calibri"/>
            </a:rPr>
            <a:t>).</a:t>
          </a:r>
        </a:p>
        <a:p>
          <a:pPr algn="l" rtl="0">
            <a:defRPr sz="1000"/>
          </a:pPr>
          <a:r>
            <a:rPr lang="en-US" sz="1100" b="0" i="0" strike="noStrike" baseline="0">
              <a:solidFill>
                <a:srgbClr val="000000"/>
              </a:solidFill>
              <a:latin typeface="+mn-lt"/>
              <a:ea typeface="Calibri"/>
              <a:cs typeface="Calibri"/>
            </a:rPr>
            <a:t>Please also browse through the EEAST website for more information: http://eeast.wikispaces.com/home</a:t>
          </a:r>
        </a:p>
        <a:p>
          <a:pPr algn="l" rtl="0">
            <a:defRPr sz="1000"/>
          </a:pPr>
          <a:endParaRPr lang="en-US" sz="1100" b="0" i="0" strike="noStrike">
            <a:solidFill>
              <a:srgbClr val="000000"/>
            </a:solidFill>
            <a:latin typeface="Calibri"/>
            <a:ea typeface="Calibri"/>
            <a:cs typeface="Calibri"/>
          </a:endParaRPr>
        </a:p>
        <a:p>
          <a:pPr algn="l" rtl="0">
            <a:defRPr sz="1000"/>
          </a:pPr>
          <a:endParaRPr lang="en-US" sz="1100" b="0" i="0" strike="noStrike">
            <a:solidFill>
              <a:srgbClr val="000000"/>
            </a:solidFill>
            <a:latin typeface="Calibri"/>
            <a:ea typeface="Calibri"/>
            <a:cs typeface="Calibri"/>
          </a:endParaRPr>
        </a:p>
        <a:p>
          <a:pPr algn="l" rtl="0">
            <a:defRPr sz="1000"/>
          </a:pPr>
          <a:endParaRPr lang="en-US" sz="1100" b="0" i="0" strike="noStrike">
            <a:solidFill>
              <a:srgbClr val="000000"/>
            </a:solidFill>
            <a:latin typeface="Calibri"/>
            <a:ea typeface="Calibri"/>
            <a:cs typeface="Calibri"/>
          </a:endParaRPr>
        </a:p>
        <a:p>
          <a:pPr algn="l" rtl="0">
            <a:defRPr sz="1000"/>
          </a:pPr>
          <a:endParaRPr lang="en-US" sz="1100" b="0" i="0" strike="noStrike">
            <a:solidFill>
              <a:srgbClr val="000000"/>
            </a:solidFill>
            <a:latin typeface="Calibri"/>
            <a:ea typeface="Calibri"/>
            <a:cs typeface="Calibri"/>
          </a:endParaRPr>
        </a:p>
        <a:p>
          <a:pPr algn="l" rtl="0">
            <a:defRPr sz="1000"/>
          </a:pPr>
          <a:endParaRPr lang="en-US" sz="1100" b="0" i="0" strike="noStrike">
            <a:solidFill>
              <a:srgbClr val="000000"/>
            </a:solidFill>
            <a:latin typeface="Calibri"/>
            <a:ea typeface="Calibri"/>
            <a:cs typeface="Calibri"/>
          </a:endParaRPr>
        </a:p>
        <a:p>
          <a:pPr algn="l" rtl="0">
            <a:defRPr sz="1000"/>
          </a:pPr>
          <a:endParaRPr lang="en-US" sz="1100" b="0" i="0" strike="noStrike">
            <a:solidFill>
              <a:srgbClr val="000000"/>
            </a:solidFill>
            <a:latin typeface="Calibri"/>
            <a:ea typeface="Calibri"/>
            <a:cs typeface="Calibri"/>
          </a:endParaRPr>
        </a:p>
        <a:p>
          <a:pPr algn="l" rtl="0">
            <a:defRPr sz="1000"/>
          </a:pPr>
          <a:endParaRPr lang="en-US" sz="1100" b="0" i="0" strike="noStrike">
            <a:solidFill>
              <a:srgbClr val="000000"/>
            </a:solidFill>
            <a:latin typeface="Calibri"/>
            <a:ea typeface="Calibri"/>
            <a:cs typeface="Calibri"/>
          </a:endParaRPr>
        </a:p>
      </xdr:txBody>
    </xdr:sp>
    <xdr:clientData/>
  </xdr:twoCellAnchor>
  <xdr:twoCellAnchor editAs="oneCell">
    <xdr:from>
      <xdr:col>1</xdr:col>
      <xdr:colOff>431800</xdr:colOff>
      <xdr:row>9</xdr:row>
      <xdr:rowOff>101600</xdr:rowOff>
    </xdr:from>
    <xdr:to>
      <xdr:col>4</xdr:col>
      <xdr:colOff>546100</xdr:colOff>
      <xdr:row>17</xdr:row>
      <xdr:rowOff>76200</xdr:rowOff>
    </xdr:to>
    <xdr:pic>
      <xdr:nvPicPr>
        <xdr:cNvPr id="3" name="Picture 2"/>
        <xdr:cNvPicPr>
          <a:picLocks noChangeAspect="1"/>
        </xdr:cNvPicPr>
      </xdr:nvPicPr>
      <xdr:blipFill>
        <a:blip xmlns:r="http://schemas.openxmlformats.org/officeDocument/2006/relationships" r:embed="rId2"/>
        <a:stretch>
          <a:fillRect/>
        </a:stretch>
      </xdr:blipFill>
      <xdr:spPr>
        <a:xfrm>
          <a:off x="1104900" y="1930400"/>
          <a:ext cx="2133600" cy="1193800"/>
        </a:xfrm>
        <a:prstGeom prst="rect">
          <a:avLst/>
        </a:prstGeom>
      </xdr:spPr>
    </xdr:pic>
    <xdr:clientData/>
  </xdr:twoCellAnchor>
  <xdr:twoCellAnchor>
    <xdr:from>
      <xdr:col>1</xdr:col>
      <xdr:colOff>431800</xdr:colOff>
      <xdr:row>1</xdr:row>
      <xdr:rowOff>12700</xdr:rowOff>
    </xdr:from>
    <xdr:to>
      <xdr:col>13</xdr:col>
      <xdr:colOff>12700</xdr:colOff>
      <xdr:row>7</xdr:row>
      <xdr:rowOff>76200</xdr:rowOff>
    </xdr:to>
    <xdr:sp macro="" textlink="">
      <xdr:nvSpPr>
        <xdr:cNvPr id="8" name="Rectangle 7">
          <a:hlinkClick xmlns:r="http://schemas.openxmlformats.org/officeDocument/2006/relationships" r:id="rId3"/>
        </xdr:cNvPr>
        <xdr:cNvSpPr/>
      </xdr:nvSpPr>
      <xdr:spPr>
        <a:xfrm>
          <a:off x="1104900" y="622300"/>
          <a:ext cx="7658100" cy="977900"/>
        </a:xfrm>
        <a:prstGeom prst="rect">
          <a:avLst/>
        </a:prstGeom>
        <a:solidFill>
          <a:schemeClr val="accent1">
            <a:lumMod val="60000"/>
            <a:lumOff val="40000"/>
          </a:schemeClr>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US" sz="3200">
              <a:latin typeface="Ayuthaya"/>
              <a:cs typeface="Ayuthaya"/>
            </a:rPr>
            <a:t>Welcome to EEAST Version 1.0</a:t>
          </a:r>
        </a:p>
        <a:p>
          <a:pPr marL="0" marR="0" indent="0" algn="ctr" defTabSz="914400" eaLnBrk="1" fontAlgn="auto" latinLnBrk="0" hangingPunct="1">
            <a:lnSpc>
              <a:spcPct val="100000"/>
            </a:lnSpc>
            <a:spcBef>
              <a:spcPts val="0"/>
            </a:spcBef>
            <a:spcAft>
              <a:spcPts val="0"/>
            </a:spcAft>
            <a:buClrTx/>
            <a:buSzTx/>
            <a:buFontTx/>
            <a:buNone/>
            <a:tabLst/>
            <a:defRPr/>
          </a:pPr>
          <a:r>
            <a:rPr lang="en-US" sz="1100">
              <a:solidFill>
                <a:schemeClr val="lt1"/>
              </a:solidFill>
              <a:effectLst/>
              <a:latin typeface="+mn-lt"/>
              <a:ea typeface="+mn-ea"/>
              <a:cs typeface="+mn-cs"/>
            </a:rPr>
            <a:t>COPYRIGHT, 2010, THE UNIVERSITY OF TOLEDO, ALL RIGHTS RESERVED</a:t>
          </a:r>
        </a:p>
        <a:p>
          <a:pPr marL="0" marR="0" indent="0" algn="ctr" defTabSz="914400" eaLnBrk="1" fontAlgn="auto" latinLnBrk="0" hangingPunct="1">
            <a:lnSpc>
              <a:spcPct val="100000"/>
            </a:lnSpc>
            <a:spcBef>
              <a:spcPts val="0"/>
            </a:spcBef>
            <a:spcAft>
              <a:spcPts val="0"/>
            </a:spcAft>
            <a:buClrTx/>
            <a:buSzTx/>
            <a:buFontTx/>
            <a:buNone/>
            <a:tabLst/>
            <a:defRPr/>
          </a:pPr>
          <a:r>
            <a:rPr lang="en-US" sz="1100" b="0" i="0" baseline="0">
              <a:solidFill>
                <a:schemeClr val="lt1"/>
              </a:solidFill>
              <a:effectLst/>
              <a:latin typeface="+mn-lt"/>
              <a:ea typeface="+mn-ea"/>
              <a:cs typeface="+mn-cs"/>
            </a:rPr>
            <a:t>http://eeast.wikispaces.com/home</a:t>
          </a:r>
          <a:endParaRPr lang="en-US" sz="1100">
            <a:solidFill>
              <a:schemeClr val="lt1"/>
            </a:solidFill>
            <a:effectLst/>
            <a:latin typeface="+mn-lt"/>
            <a:ea typeface="+mn-ea"/>
            <a:cs typeface="+mn-cs"/>
          </a:endParaRPr>
        </a:p>
      </xdr:txBody>
    </xdr:sp>
    <xdr:clientData/>
  </xdr:twoCellAnchor>
  <xdr:twoCellAnchor>
    <xdr:from>
      <xdr:col>4</xdr:col>
      <xdr:colOff>571500</xdr:colOff>
      <xdr:row>9</xdr:row>
      <xdr:rowOff>101600</xdr:rowOff>
    </xdr:from>
    <xdr:to>
      <xdr:col>13</xdr:col>
      <xdr:colOff>25400</xdr:colOff>
      <xdr:row>17</xdr:row>
      <xdr:rowOff>88900</xdr:rowOff>
    </xdr:to>
    <xdr:sp macro="" textlink="">
      <xdr:nvSpPr>
        <xdr:cNvPr id="10" name="Rectangle 9">
          <a:hlinkClick xmlns:r="http://schemas.openxmlformats.org/officeDocument/2006/relationships" r:id="rId1"/>
        </xdr:cNvPr>
        <xdr:cNvSpPr/>
      </xdr:nvSpPr>
      <xdr:spPr>
        <a:xfrm>
          <a:off x="3263900" y="1930400"/>
          <a:ext cx="5511800" cy="1206500"/>
        </a:xfrm>
        <a:prstGeom prst="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nchorCtr="1"/>
        <a:lstStyle/>
        <a:p>
          <a:pPr algn="ctr"/>
          <a:r>
            <a:rPr lang="en-US" sz="2400">
              <a:solidFill>
                <a:schemeClr val="tx1"/>
              </a:solidFill>
            </a:rPr>
            <a:t>Department</a:t>
          </a:r>
          <a:r>
            <a:rPr lang="en-US" sz="2400" baseline="0">
              <a:solidFill>
                <a:schemeClr val="tx1"/>
              </a:solidFill>
            </a:rPr>
            <a:t> of Civil Engineering Sustainability Engineering Lab</a:t>
          </a:r>
          <a:endParaRPr lang="en-US" sz="2400">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123265</xdr:colOff>
      <xdr:row>1</xdr:row>
      <xdr:rowOff>22411</xdr:rowOff>
    </xdr:from>
    <xdr:to>
      <xdr:col>12</xdr:col>
      <xdr:colOff>378199</xdr:colOff>
      <xdr:row>32</xdr:row>
      <xdr:rowOff>60511</xdr:rowOff>
    </xdr:to>
    <xdr:pic>
      <xdr:nvPicPr>
        <xdr:cNvPr id="12" name="Picture 2"/>
        <xdr:cNvPicPr>
          <a:picLocks noChangeAspect="1" noChangeArrowheads="1"/>
        </xdr:cNvPicPr>
      </xdr:nvPicPr>
      <xdr:blipFill>
        <a:blip xmlns:r="http://schemas.openxmlformats.org/officeDocument/2006/relationships" r:embed="rId1"/>
        <a:srcRect/>
        <a:stretch>
          <a:fillRect/>
        </a:stretch>
      </xdr:blipFill>
      <xdr:spPr bwMode="auto">
        <a:xfrm>
          <a:off x="728383" y="179293"/>
          <a:ext cx="6799169" cy="4901453"/>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xdr:from>
      <xdr:col>9</xdr:col>
      <xdr:colOff>587375</xdr:colOff>
      <xdr:row>0</xdr:row>
      <xdr:rowOff>152400</xdr:rowOff>
    </xdr:from>
    <xdr:to>
      <xdr:col>17</xdr:col>
      <xdr:colOff>9525</xdr:colOff>
      <xdr:row>17</xdr:row>
      <xdr:rowOff>28575</xdr:rowOff>
    </xdr:to>
    <xdr:graphicFrame macro="">
      <xdr:nvGraphicFramePr>
        <xdr:cNvPr id="1705"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568325</xdr:colOff>
      <xdr:row>17</xdr:row>
      <xdr:rowOff>155575</xdr:rowOff>
    </xdr:from>
    <xdr:to>
      <xdr:col>17</xdr:col>
      <xdr:colOff>28575</xdr:colOff>
      <xdr:row>34</xdr:row>
      <xdr:rowOff>19050</xdr:rowOff>
    </xdr:to>
    <xdr:graphicFrame macro="">
      <xdr:nvGraphicFramePr>
        <xdr:cNvPr id="1706"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590550</xdr:colOff>
      <xdr:row>34</xdr:row>
      <xdr:rowOff>155575</xdr:rowOff>
    </xdr:from>
    <xdr:to>
      <xdr:col>17</xdr:col>
      <xdr:colOff>47625</xdr:colOff>
      <xdr:row>51</xdr:row>
      <xdr:rowOff>38100</xdr:rowOff>
    </xdr:to>
    <xdr:graphicFrame macro="">
      <xdr:nvGraphicFramePr>
        <xdr:cNvPr id="1707"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603250</xdr:colOff>
      <xdr:row>52</xdr:row>
      <xdr:rowOff>47625</xdr:rowOff>
    </xdr:from>
    <xdr:to>
      <xdr:col>17</xdr:col>
      <xdr:colOff>57150</xdr:colOff>
      <xdr:row>68</xdr:row>
      <xdr:rowOff>123825</xdr:rowOff>
    </xdr:to>
    <xdr:graphicFrame macro="">
      <xdr:nvGraphicFramePr>
        <xdr:cNvPr id="1708"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595312</xdr:colOff>
      <xdr:row>69</xdr:row>
      <xdr:rowOff>104776</xdr:rowOff>
    </xdr:from>
    <xdr:to>
      <xdr:col>9</xdr:col>
      <xdr:colOff>28575</xdr:colOff>
      <xdr:row>86</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0</xdr:colOff>
      <xdr:row>69</xdr:row>
      <xdr:rowOff>133350</xdr:rowOff>
    </xdr:from>
    <xdr:to>
      <xdr:col>17</xdr:col>
      <xdr:colOff>47625</xdr:colOff>
      <xdr:row>86</xdr:row>
      <xdr:rowOff>33336</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600074</xdr:colOff>
      <xdr:row>0</xdr:row>
      <xdr:rowOff>95250</xdr:rowOff>
    </xdr:from>
    <xdr:to>
      <xdr:col>9</xdr:col>
      <xdr:colOff>19049</xdr:colOff>
      <xdr:row>17</xdr:row>
      <xdr:rowOff>0</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18</xdr:row>
      <xdr:rowOff>0</xdr:rowOff>
    </xdr:from>
    <xdr:to>
      <xdr:col>9</xdr:col>
      <xdr:colOff>28575</xdr:colOff>
      <xdr:row>34</xdr:row>
      <xdr:rowOff>66675</xdr:rowOff>
    </xdr:to>
    <xdr:graphicFrame macro="">
      <xdr:nvGraphicFramePr>
        <xdr:cNvPr id="17"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0</xdr:colOff>
      <xdr:row>35</xdr:row>
      <xdr:rowOff>0</xdr:rowOff>
    </xdr:from>
    <xdr:to>
      <xdr:col>9</xdr:col>
      <xdr:colOff>28575</xdr:colOff>
      <xdr:row>51</xdr:row>
      <xdr:rowOff>66675</xdr:rowOff>
    </xdr:to>
    <xdr:graphicFrame macro="">
      <xdr:nvGraphicFramePr>
        <xdr:cNvPr id="18"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0</xdr:colOff>
      <xdr:row>52</xdr:row>
      <xdr:rowOff>0</xdr:rowOff>
    </xdr:from>
    <xdr:to>
      <xdr:col>9</xdr:col>
      <xdr:colOff>28575</xdr:colOff>
      <xdr:row>68</xdr:row>
      <xdr:rowOff>66675</xdr:rowOff>
    </xdr:to>
    <xdr:graphicFrame macro="">
      <xdr:nvGraphicFramePr>
        <xdr:cNvPr id="20" name="Chart 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0.12625</cdr:x>
      <cdr:y>0.01434</cdr:y>
    </cdr:from>
    <cdr:to>
      <cdr:x>0.95792</cdr:x>
      <cdr:y>0.14337</cdr:y>
    </cdr:to>
    <cdr:sp macro="" textlink="">
      <cdr:nvSpPr>
        <cdr:cNvPr id="2" name="TextBox 1"/>
        <cdr:cNvSpPr txBox="1"/>
      </cdr:nvSpPr>
      <cdr:spPr>
        <a:xfrm xmlns:a="http://schemas.openxmlformats.org/drawingml/2006/main">
          <a:off x="600076" y="38100"/>
          <a:ext cx="3952875" cy="3429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1800" b="1" i="0" u="none" strike="noStrike" kern="1200" baseline="0">
              <a:solidFill>
                <a:sysClr val="windowText" lastClr="000000"/>
              </a:solidFill>
              <a:latin typeface="+mn-lt"/>
              <a:ea typeface="+mn-ea"/>
              <a:cs typeface="+mn-cs"/>
            </a:rPr>
            <a:t>Potable</a:t>
          </a:r>
          <a:r>
            <a:rPr lang="en-US" sz="1100"/>
            <a:t> </a:t>
          </a:r>
          <a:r>
            <a:rPr lang="en-US" sz="1800" b="1" i="0" u="none" strike="noStrike" kern="1200" baseline="0">
              <a:solidFill>
                <a:sysClr val="windowText" lastClr="000000"/>
              </a:solidFill>
              <a:latin typeface="+mn-lt"/>
              <a:ea typeface="+mn-ea"/>
              <a:cs typeface="+mn-cs"/>
            </a:rPr>
            <a:t>water savings in gallons</a:t>
          </a:r>
        </a:p>
      </cdr:txBody>
    </cdr:sp>
  </cdr:relSizeAnchor>
</c:userShapes>
</file>

<file path=xl/drawings/drawing5.xml><?xml version="1.0" encoding="utf-8"?>
<c:userShapes xmlns:c="http://schemas.openxmlformats.org/drawingml/2006/chart">
  <cdr:relSizeAnchor xmlns:cdr="http://schemas.openxmlformats.org/drawingml/2006/chartDrawing">
    <cdr:from>
      <cdr:x>0.12625</cdr:x>
      <cdr:y>0.01434</cdr:y>
    </cdr:from>
    <cdr:to>
      <cdr:x>0.95792</cdr:x>
      <cdr:y>0.14337</cdr:y>
    </cdr:to>
    <cdr:sp macro="" textlink="">
      <cdr:nvSpPr>
        <cdr:cNvPr id="2" name="TextBox 1"/>
        <cdr:cNvSpPr txBox="1"/>
      </cdr:nvSpPr>
      <cdr:spPr>
        <a:xfrm xmlns:a="http://schemas.openxmlformats.org/drawingml/2006/main">
          <a:off x="600076" y="38100"/>
          <a:ext cx="3952875" cy="3429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1800" b="1" i="0" u="none" strike="noStrike" kern="1200" baseline="0">
              <a:solidFill>
                <a:sysClr val="windowText" lastClr="000000"/>
              </a:solidFill>
              <a:latin typeface="+mn-lt"/>
              <a:ea typeface="+mn-ea"/>
              <a:cs typeface="+mn-cs"/>
            </a:rPr>
            <a:t>Energy payoff in years</a:t>
          </a:r>
        </a:p>
      </cdr:txBody>
    </cdr:sp>
  </cdr:relSizeAnchor>
</c:userShapes>
</file>

<file path=xl/drawings/drawing6.xml><?xml version="1.0" encoding="utf-8"?>
<c:userShapes xmlns:c="http://schemas.openxmlformats.org/drawingml/2006/chart">
  <cdr:relSizeAnchor xmlns:cdr="http://schemas.openxmlformats.org/drawingml/2006/chartDrawing">
    <cdr:from>
      <cdr:x>0.12625</cdr:x>
      <cdr:y>0.01434</cdr:y>
    </cdr:from>
    <cdr:to>
      <cdr:x>0.95792</cdr:x>
      <cdr:y>0.14337</cdr:y>
    </cdr:to>
    <cdr:sp macro="" textlink="">
      <cdr:nvSpPr>
        <cdr:cNvPr id="2" name="TextBox 1"/>
        <cdr:cNvSpPr txBox="1"/>
      </cdr:nvSpPr>
      <cdr:spPr>
        <a:xfrm xmlns:a="http://schemas.openxmlformats.org/drawingml/2006/main">
          <a:off x="600076" y="38100"/>
          <a:ext cx="3952875" cy="3429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1800" b="1" i="0" u="none" strike="noStrike" kern="1200" baseline="0">
              <a:solidFill>
                <a:sysClr val="windowText" lastClr="000000"/>
              </a:solidFill>
              <a:latin typeface="+mn-lt"/>
              <a:ea typeface="+mn-ea"/>
              <a:cs typeface="+mn-cs"/>
            </a:rPr>
            <a:t>CO2 payoff in years</a:t>
          </a:r>
        </a:p>
      </cdr:txBody>
    </cdr:sp>
  </cdr:relSizeAnchor>
</c:userShapes>
</file>

<file path=xl/drawings/drawing7.xml><?xml version="1.0" encoding="utf-8"?>
<c:userShapes xmlns:c="http://schemas.openxmlformats.org/drawingml/2006/chart">
  <cdr:relSizeAnchor xmlns:cdr="http://schemas.openxmlformats.org/drawingml/2006/chartDrawing">
    <cdr:from>
      <cdr:x>0.12625</cdr:x>
      <cdr:y>0.01434</cdr:y>
    </cdr:from>
    <cdr:to>
      <cdr:x>0.95792</cdr:x>
      <cdr:y>0.14337</cdr:y>
    </cdr:to>
    <cdr:sp macro="" textlink="">
      <cdr:nvSpPr>
        <cdr:cNvPr id="2" name="TextBox 1"/>
        <cdr:cNvSpPr txBox="1"/>
      </cdr:nvSpPr>
      <cdr:spPr>
        <a:xfrm xmlns:a="http://schemas.openxmlformats.org/drawingml/2006/main">
          <a:off x="600076" y="38100"/>
          <a:ext cx="3952875" cy="3429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1800" b="1" i="0" u="none" strike="noStrike" kern="1200" baseline="0">
              <a:solidFill>
                <a:sysClr val="windowText" lastClr="000000"/>
              </a:solidFill>
              <a:latin typeface="+mn-lt"/>
              <a:ea typeface="+mn-ea"/>
              <a:cs typeface="+mn-cs"/>
            </a:rPr>
            <a:t>Cost payoff in years</a:t>
          </a:r>
        </a:p>
      </cdr:txBody>
    </cdr:sp>
  </cdr:relSizeAnchor>
</c:userShapes>
</file>

<file path=xl/drawings/drawing8.xml><?xml version="1.0" encoding="utf-8"?>
<xdr:wsDr xmlns:xdr="http://schemas.openxmlformats.org/drawingml/2006/spreadsheetDrawing" xmlns:a="http://schemas.openxmlformats.org/drawingml/2006/main">
  <xdr:twoCellAnchor>
    <xdr:from>
      <xdr:col>4</xdr:col>
      <xdr:colOff>590549</xdr:colOff>
      <xdr:row>1</xdr:row>
      <xdr:rowOff>19050</xdr:rowOff>
    </xdr:from>
    <xdr:to>
      <xdr:col>13</xdr:col>
      <xdr:colOff>390524</xdr:colOff>
      <xdr:row>18</xdr:row>
      <xdr:rowOff>9525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581025</xdr:colOff>
      <xdr:row>20</xdr:row>
      <xdr:rowOff>76200</xdr:rowOff>
    </xdr:from>
    <xdr:to>
      <xdr:col>13</xdr:col>
      <xdr:colOff>419100</xdr:colOff>
      <xdr:row>37</xdr:row>
      <xdr:rowOff>66675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571500</xdr:colOff>
      <xdr:row>39</xdr:row>
      <xdr:rowOff>152400</xdr:rowOff>
    </xdr:from>
    <xdr:to>
      <xdr:col>13</xdr:col>
      <xdr:colOff>400050</xdr:colOff>
      <xdr:row>57</xdr:row>
      <xdr:rowOff>123825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85725</xdr:colOff>
      <xdr:row>61</xdr:row>
      <xdr:rowOff>9525</xdr:rowOff>
    </xdr:from>
    <xdr:to>
      <xdr:col>13</xdr:col>
      <xdr:colOff>504825</xdr:colOff>
      <xdr:row>84</xdr:row>
      <xdr:rowOff>38100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0.00677</cdr:x>
      <cdr:y>0.28125</cdr:y>
    </cdr:from>
    <cdr:to>
      <cdr:x>0.06261</cdr:x>
      <cdr:y>0.64583</cdr:y>
    </cdr:to>
    <cdr:sp macro="" textlink="">
      <cdr:nvSpPr>
        <cdr:cNvPr id="2" name="TextBox 1"/>
        <cdr:cNvSpPr txBox="1"/>
      </cdr:nvSpPr>
      <cdr:spPr>
        <a:xfrm xmlns:a="http://schemas.openxmlformats.org/drawingml/2006/main" rot="16200000">
          <a:off x="-372511" y="1286612"/>
          <a:ext cx="1135549" cy="3143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200">
              <a:latin typeface="Times New Roman" pitchFamily="18" charset="0"/>
              <a:cs typeface="Times New Roman" pitchFamily="18" charset="0"/>
            </a:rPr>
            <a:t>Payoff (years)</a:t>
          </a:r>
        </a:p>
      </cdr:txBody>
    </cdr:sp>
  </cdr:relSizeAnchor>
</c:userShapes>
</file>

<file path=xl/drawings/drawing10.xml><?xml version="1.0" encoding="utf-8"?>
<c:userShapes xmlns:c="http://schemas.openxmlformats.org/drawingml/2006/chart">
  <cdr:relSizeAnchor xmlns:cdr="http://schemas.openxmlformats.org/drawingml/2006/chartDrawing">
    <cdr:from>
      <cdr:x>0.0125</cdr:x>
      <cdr:y>0.26042</cdr:y>
    </cdr:from>
    <cdr:to>
      <cdr:x>0.08125</cdr:x>
      <cdr:y>0.625</cdr:y>
    </cdr:to>
    <cdr:sp macro="" textlink="">
      <cdr:nvSpPr>
        <cdr:cNvPr id="2" name="TextBox 1"/>
        <cdr:cNvSpPr txBox="1"/>
      </cdr:nvSpPr>
      <cdr:spPr>
        <a:xfrm xmlns:a="http://schemas.openxmlformats.org/drawingml/2006/main" rot="16200000">
          <a:off x="-292889" y="1062518"/>
          <a:ext cx="1000116" cy="3038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200">
              <a:latin typeface="Times New Roman" pitchFamily="18" charset="0"/>
              <a:cs typeface="Times New Roman" pitchFamily="18" charset="0"/>
            </a:rPr>
            <a:t>NPV (dollars)</a:t>
          </a:r>
        </a:p>
      </cdr:txBody>
    </cdr:sp>
  </cdr:relSizeAnchor>
</c:userShapes>
</file>

<file path=xl/drawings/drawing11.xml><?xml version="1.0" encoding="utf-8"?>
<c:userShapes xmlns:c="http://schemas.openxmlformats.org/drawingml/2006/chart">
  <cdr:relSizeAnchor xmlns:cdr="http://schemas.openxmlformats.org/drawingml/2006/chartDrawing">
    <cdr:from>
      <cdr:x>0.00417</cdr:x>
      <cdr:y>0.10663</cdr:y>
    </cdr:from>
    <cdr:to>
      <cdr:x>0.0687</cdr:x>
      <cdr:y>0.89914</cdr:y>
    </cdr:to>
    <cdr:sp macro="" textlink="">
      <cdr:nvSpPr>
        <cdr:cNvPr id="2" name="TextBox 1"/>
        <cdr:cNvSpPr txBox="1"/>
      </cdr:nvSpPr>
      <cdr:spPr>
        <a:xfrm xmlns:a="http://schemas.openxmlformats.org/drawingml/2006/main" rot="16200000">
          <a:off x="-1125410" y="1498910"/>
          <a:ext cx="2619375" cy="32640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r>
            <a:rPr lang="en-US" sz="1200">
              <a:latin typeface="Times New Roman" pitchFamily="18" charset="0"/>
              <a:cs typeface="Times New Roman" pitchFamily="18" charset="0"/>
            </a:rPr>
            <a:t>Life cyecle construction cost ($)</a:t>
          </a:r>
        </a:p>
      </cdr:txBody>
    </cdr:sp>
  </cdr:relSizeAnchor>
  <cdr:relSizeAnchor xmlns:cdr="http://schemas.openxmlformats.org/drawingml/2006/chartDrawing">
    <cdr:from>
      <cdr:x>0.95046</cdr:x>
      <cdr:y>0.10663</cdr:y>
    </cdr:from>
    <cdr:to>
      <cdr:x>0.99561</cdr:x>
      <cdr:y>0.87797</cdr:y>
    </cdr:to>
    <cdr:sp macro="" textlink="">
      <cdr:nvSpPr>
        <cdr:cNvPr id="3" name="TextBox 1"/>
        <cdr:cNvSpPr txBox="1"/>
      </cdr:nvSpPr>
      <cdr:spPr>
        <a:xfrm xmlns:a="http://schemas.openxmlformats.org/drawingml/2006/main" rot="16200000">
          <a:off x="3772762" y="1514633"/>
          <a:ext cx="2556761" cy="23438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r>
            <a:rPr lang="en-US" sz="1200">
              <a:latin typeface="Times New Roman" pitchFamily="18" charset="0"/>
              <a:cs typeface="Times New Roman" pitchFamily="18" charset="0"/>
            </a:rPr>
            <a:t>Life cycle operational cost ($)</a:t>
          </a:r>
        </a:p>
      </cdr:txBody>
    </cdr:sp>
  </cdr:relSizeAnchor>
</c:userShapes>
</file>

<file path=xl/drawings/drawing12.xml><?xml version="1.0" encoding="utf-8"?>
<c:userShapes xmlns:c="http://schemas.openxmlformats.org/drawingml/2006/chart">
  <cdr:relSizeAnchor xmlns:cdr="http://schemas.openxmlformats.org/drawingml/2006/chartDrawing">
    <cdr:from>
      <cdr:x>0.00417</cdr:x>
      <cdr:y>0.10663</cdr:y>
    </cdr:from>
    <cdr:to>
      <cdr:x>0.0687</cdr:x>
      <cdr:y>0.89914</cdr:y>
    </cdr:to>
    <cdr:sp macro="" textlink="">
      <cdr:nvSpPr>
        <cdr:cNvPr id="2" name="TextBox 1"/>
        <cdr:cNvSpPr txBox="1"/>
      </cdr:nvSpPr>
      <cdr:spPr>
        <a:xfrm xmlns:a="http://schemas.openxmlformats.org/drawingml/2006/main" rot="16200000">
          <a:off x="-1125410" y="1498910"/>
          <a:ext cx="2619375" cy="32640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r>
            <a:rPr lang="en-US" sz="1200">
              <a:latin typeface="Times New Roman" pitchFamily="18" charset="0"/>
              <a:cs typeface="Times New Roman" pitchFamily="18" charset="0"/>
            </a:rPr>
            <a:t>Annual Operantional</a:t>
          </a:r>
          <a:r>
            <a:rPr lang="en-US" sz="1200" baseline="0">
              <a:latin typeface="Times New Roman" pitchFamily="18" charset="0"/>
              <a:cs typeface="Times New Roman" pitchFamily="18" charset="0"/>
            </a:rPr>
            <a:t> </a:t>
          </a:r>
          <a:r>
            <a:rPr lang="en-US" sz="1200">
              <a:latin typeface="Times New Roman" pitchFamily="18" charset="0"/>
              <a:cs typeface="Times New Roman" pitchFamily="18" charset="0"/>
            </a:rPr>
            <a:t>cost ($)</a:t>
          </a:r>
        </a:p>
      </cdr:txBody>
    </cdr:sp>
  </cdr:relSizeAnchor>
  <cdr:relSizeAnchor xmlns:cdr="http://schemas.openxmlformats.org/drawingml/2006/chartDrawing">
    <cdr:from>
      <cdr:x>0.19475</cdr:x>
      <cdr:y>0.92476</cdr:y>
    </cdr:from>
    <cdr:to>
      <cdr:x>0.79941</cdr:x>
      <cdr:y>0.99069</cdr:y>
    </cdr:to>
    <cdr:sp macro="" textlink="">
      <cdr:nvSpPr>
        <cdr:cNvPr id="3" name="TextBox 1"/>
        <cdr:cNvSpPr txBox="1"/>
      </cdr:nvSpPr>
      <cdr:spPr>
        <a:xfrm xmlns:a="http://schemas.openxmlformats.org/drawingml/2006/main">
          <a:off x="1001707" y="3629024"/>
          <a:ext cx="3110047" cy="25875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r>
            <a:rPr lang="en-US" sz="1200">
              <a:latin typeface="Times New Roman" pitchFamily="18" charset="0"/>
              <a:cs typeface="Times New Roman" pitchFamily="18" charset="0"/>
            </a:rPr>
            <a:t>Years</a:t>
          </a:r>
        </a:p>
      </cdr:txBody>
    </cdr:sp>
  </cdr:relSizeAnchor>
</c:userShapes>
</file>

<file path=xl/drawings/drawing13.xml><?xml version="1.0" encoding="utf-8"?>
<xdr:wsDr xmlns:xdr="http://schemas.openxmlformats.org/drawingml/2006/spreadsheetDrawing" xmlns:a="http://schemas.openxmlformats.org/drawingml/2006/main">
  <xdr:twoCellAnchor>
    <xdr:from>
      <xdr:col>1</xdr:col>
      <xdr:colOff>200025</xdr:colOff>
      <xdr:row>31</xdr:row>
      <xdr:rowOff>104775</xdr:rowOff>
    </xdr:from>
    <xdr:to>
      <xdr:col>12</xdr:col>
      <xdr:colOff>561975</xdr:colOff>
      <xdr:row>58</xdr:row>
      <xdr:rowOff>57150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31</xdr:row>
      <xdr:rowOff>142876</xdr:rowOff>
    </xdr:from>
    <xdr:to>
      <xdr:col>10</xdr:col>
      <xdr:colOff>209550</xdr:colOff>
      <xdr:row>33</xdr:row>
      <xdr:rowOff>123826</xdr:rowOff>
    </xdr:to>
    <xdr:sp macro="" textlink="">
      <xdr:nvSpPr>
        <xdr:cNvPr id="7" name="TextBox 6"/>
        <xdr:cNvSpPr txBox="1"/>
      </xdr:nvSpPr>
      <xdr:spPr>
        <a:xfrm>
          <a:off x="2495550" y="8915401"/>
          <a:ext cx="3924300"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400" b="1">
              <a:latin typeface="Times New Roman" pitchFamily="18" charset="0"/>
              <a:cs typeface="Times New Roman" pitchFamily="18" charset="0"/>
            </a:rPr>
            <a:t>Comparison of price of different</a:t>
          </a:r>
          <a:r>
            <a:rPr lang="en-US" sz="1400" b="1" baseline="0">
              <a:latin typeface="Times New Roman" pitchFamily="18" charset="0"/>
              <a:cs typeface="Times New Roman" pitchFamily="18" charset="0"/>
            </a:rPr>
            <a:t> tank materials</a:t>
          </a:r>
          <a:endParaRPr lang="en-US" sz="1400" b="1">
            <a:latin typeface="Times New Roman" pitchFamily="18" charset="0"/>
            <a:cs typeface="Times New Roman" pitchFamily="18" charset="0"/>
          </a:endParaRPr>
        </a:p>
      </xdr:txBody>
    </xdr:sp>
    <xdr:clientData/>
  </xdr:twoCellAnchor>
</xdr:wsDr>
</file>

<file path=xl/drawings/drawing14.xml><?xml version="1.0" encoding="utf-8"?>
<c:userShapes xmlns:c="http://schemas.openxmlformats.org/drawingml/2006/chart">
  <cdr:relSizeAnchor xmlns:cdr="http://schemas.openxmlformats.org/drawingml/2006/chartDrawing">
    <cdr:from>
      <cdr:x>0.19548</cdr:x>
      <cdr:y>0.92731</cdr:y>
    </cdr:from>
    <cdr:to>
      <cdr:x>0.74335</cdr:x>
      <cdr:y>0.98018</cdr:y>
    </cdr:to>
    <cdr:sp macro="" textlink="">
      <cdr:nvSpPr>
        <cdr:cNvPr id="2" name="TextBox 6"/>
        <cdr:cNvSpPr txBox="1"/>
      </cdr:nvSpPr>
      <cdr:spPr>
        <a:xfrm xmlns:a="http://schemas.openxmlformats.org/drawingml/2006/main">
          <a:off x="1400175" y="4010025"/>
          <a:ext cx="3924300" cy="228600"/>
        </a:xfrm>
        <a:prstGeom xmlns:a="http://schemas.openxmlformats.org/drawingml/2006/main" prst="rect">
          <a:avLst/>
        </a:prstGeom>
        <a:solidFill xmlns:a="http://schemas.openxmlformats.org/drawingml/2006/main">
          <a:sysClr val="window" lastClr="FFFFFF"/>
        </a:solidFill>
        <a:ln xmlns:a="http://schemas.openxmlformats.org/drawingml/2006/main" w="9525" cmpd="sng">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200" b="1">
              <a:latin typeface="Times New Roman" pitchFamily="18" charset="0"/>
              <a:cs typeface="Times New Roman" pitchFamily="18" charset="0"/>
            </a:rPr>
            <a:t>Capacity in</a:t>
          </a:r>
          <a:r>
            <a:rPr lang="en-US" sz="1200" b="1" baseline="0">
              <a:latin typeface="Times New Roman" pitchFamily="18" charset="0"/>
              <a:cs typeface="Times New Roman" pitchFamily="18" charset="0"/>
            </a:rPr>
            <a:t> Gallons</a:t>
          </a:r>
          <a:endParaRPr lang="en-US" sz="1200" b="1">
            <a:latin typeface="Times New Roman" pitchFamily="18" charset="0"/>
            <a:cs typeface="Times New Roman" pitchFamily="18" charset="0"/>
          </a:endParaRPr>
        </a:p>
      </cdr:txBody>
    </cdr:sp>
  </cdr:relSizeAnchor>
  <cdr:relSizeAnchor xmlns:cdr="http://schemas.openxmlformats.org/drawingml/2006/chartDrawing">
    <cdr:from>
      <cdr:x>0.01197</cdr:x>
      <cdr:y>0.07269</cdr:y>
    </cdr:from>
    <cdr:to>
      <cdr:x>0.05452</cdr:x>
      <cdr:y>0.83921</cdr:y>
    </cdr:to>
    <cdr:sp macro="" textlink="">
      <cdr:nvSpPr>
        <cdr:cNvPr id="3" name="TextBox 6"/>
        <cdr:cNvSpPr txBox="1"/>
      </cdr:nvSpPr>
      <cdr:spPr>
        <a:xfrm xmlns:a="http://schemas.openxmlformats.org/drawingml/2006/main" rot="5400000">
          <a:off x="-1419225" y="1819275"/>
          <a:ext cx="3314700" cy="304800"/>
        </a:xfrm>
        <a:prstGeom xmlns:a="http://schemas.openxmlformats.org/drawingml/2006/main" prst="rect">
          <a:avLst/>
        </a:prstGeom>
        <a:solidFill xmlns:a="http://schemas.openxmlformats.org/drawingml/2006/main">
          <a:sysClr val="window" lastClr="FFFFFF"/>
        </a:solidFill>
        <a:ln xmlns:a="http://schemas.openxmlformats.org/drawingml/2006/main" w="9525" cmpd="sng">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200" b="1">
              <a:latin typeface="Times New Roman" pitchFamily="18" charset="0"/>
              <a:cs typeface="Times New Roman" pitchFamily="18" charset="0"/>
            </a:rPr>
            <a:t>Price in dollars</a:t>
          </a:r>
        </a:p>
      </cdr:txBody>
    </cdr:sp>
  </cdr:relSizeAnchor>
</c:userShapes>
</file>

<file path=xl/drawings/drawing15.xml><?xml version="1.0" encoding="utf-8"?>
<xdr:wsDr xmlns:xdr="http://schemas.openxmlformats.org/drawingml/2006/spreadsheetDrawing" xmlns:a="http://schemas.openxmlformats.org/drawingml/2006/main">
  <xdr:twoCellAnchor>
    <xdr:from>
      <xdr:col>1</xdr:col>
      <xdr:colOff>38100</xdr:colOff>
      <xdr:row>0</xdr:row>
      <xdr:rowOff>101600</xdr:rowOff>
    </xdr:from>
    <xdr:to>
      <xdr:col>2</xdr:col>
      <xdr:colOff>0</xdr:colOff>
      <xdr:row>1</xdr:row>
      <xdr:rowOff>101600</xdr:rowOff>
    </xdr:to>
    <xdr:pic>
      <xdr:nvPicPr>
        <xdr:cNvPr id="389603" name="Picture 10"/>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blip>
        <a:srcRect/>
        <a:stretch>
          <a:fillRect/>
        </a:stretch>
      </xdr:blipFill>
      <xdr:spPr bwMode="auto">
        <a:xfrm>
          <a:off x="736600" y="101600"/>
          <a:ext cx="660400" cy="152400"/>
        </a:xfrm>
        <a:prstGeom prst="rect">
          <a:avLst/>
        </a:prstGeom>
        <a:noFill/>
        <a:ln w="9525">
          <a:noFill/>
          <a:miter lim="800000"/>
          <a:headEnd/>
          <a:tailEnd/>
        </a:ln>
      </xdr:spPr>
    </xdr:pic>
    <xdr:clientData/>
  </xdr:twoCellAnchor>
  <xdr:twoCellAnchor>
    <xdr:from>
      <xdr:col>1</xdr:col>
      <xdr:colOff>0</xdr:colOff>
      <xdr:row>7</xdr:row>
      <xdr:rowOff>101600</xdr:rowOff>
    </xdr:from>
    <xdr:to>
      <xdr:col>3</xdr:col>
      <xdr:colOff>431800</xdr:colOff>
      <xdr:row>8</xdr:row>
      <xdr:rowOff>139700</xdr:rowOff>
    </xdr:to>
    <xdr:pic>
      <xdr:nvPicPr>
        <xdr:cNvPr id="389604" name="Picture 9"/>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blip>
        <a:srcRect/>
        <a:stretch>
          <a:fillRect/>
        </a:stretch>
      </xdr:blipFill>
      <xdr:spPr bwMode="auto">
        <a:xfrm>
          <a:off x="698500" y="1168400"/>
          <a:ext cx="1828800" cy="190500"/>
        </a:xfrm>
        <a:prstGeom prst="rect">
          <a:avLst/>
        </a:prstGeom>
        <a:noFill/>
        <a:ln w="9525">
          <a:noFill/>
          <a:miter lim="800000"/>
          <a:headEnd/>
          <a:tailEnd/>
        </a:ln>
      </xdr:spPr>
    </xdr:pic>
    <xdr:clientData/>
  </xdr:twoCellAnchor>
  <xdr:twoCellAnchor>
    <xdr:from>
      <xdr:col>1</xdr:col>
      <xdr:colOff>50800</xdr:colOff>
      <xdr:row>17</xdr:row>
      <xdr:rowOff>0</xdr:rowOff>
    </xdr:from>
    <xdr:to>
      <xdr:col>3</xdr:col>
      <xdr:colOff>673100</xdr:colOff>
      <xdr:row>19</xdr:row>
      <xdr:rowOff>12700</xdr:rowOff>
    </xdr:to>
    <xdr:pic>
      <xdr:nvPicPr>
        <xdr:cNvPr id="389605" name="Picture 8"/>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blip>
        <a:srcRect/>
        <a:stretch>
          <a:fillRect/>
        </a:stretch>
      </xdr:blipFill>
      <xdr:spPr bwMode="auto">
        <a:xfrm>
          <a:off x="749300" y="2590800"/>
          <a:ext cx="2019300" cy="317500"/>
        </a:xfrm>
        <a:prstGeom prst="rect">
          <a:avLst/>
        </a:prstGeom>
        <a:noFill/>
        <a:ln w="9525">
          <a:noFill/>
          <a:miter lim="800000"/>
          <a:headEnd/>
          <a:tailEnd/>
        </a:ln>
      </xdr:spPr>
    </xdr:pic>
    <xdr:clientData/>
  </xdr:twoCellAnchor>
  <xdr:twoCellAnchor>
    <xdr:from>
      <xdr:col>1</xdr:col>
      <xdr:colOff>76200</xdr:colOff>
      <xdr:row>25</xdr:row>
      <xdr:rowOff>139700</xdr:rowOff>
    </xdr:from>
    <xdr:to>
      <xdr:col>6</xdr:col>
      <xdr:colOff>114300</xdr:colOff>
      <xdr:row>28</xdr:row>
      <xdr:rowOff>12700</xdr:rowOff>
    </xdr:to>
    <xdr:pic>
      <xdr:nvPicPr>
        <xdr:cNvPr id="389606" name="Picture 7"/>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blip>
        <a:srcRect/>
        <a:stretch>
          <a:fillRect/>
        </a:stretch>
      </xdr:blipFill>
      <xdr:spPr bwMode="auto">
        <a:xfrm>
          <a:off x="774700" y="3949700"/>
          <a:ext cx="3530600" cy="330200"/>
        </a:xfrm>
        <a:prstGeom prst="rect">
          <a:avLst/>
        </a:prstGeom>
        <a:noFill/>
        <a:ln w="9525">
          <a:noFill/>
          <a:miter lim="800000"/>
          <a:headEnd/>
          <a:tailEnd/>
        </a:ln>
      </xdr:spPr>
    </xdr:pic>
    <xdr:clientData/>
  </xdr:twoCellAnchor>
  <xdr:twoCellAnchor>
    <xdr:from>
      <xdr:col>1</xdr:col>
      <xdr:colOff>0</xdr:colOff>
      <xdr:row>33</xdr:row>
      <xdr:rowOff>63500</xdr:rowOff>
    </xdr:from>
    <xdr:to>
      <xdr:col>2</xdr:col>
      <xdr:colOff>215900</xdr:colOff>
      <xdr:row>34</xdr:row>
      <xdr:rowOff>76200</xdr:rowOff>
    </xdr:to>
    <xdr:pic>
      <xdr:nvPicPr>
        <xdr:cNvPr id="389607" name="Picture 6"/>
        <xdr:cNvPicPr>
          <a:picLocks noChangeAspect="1" noChangeArrowheads="1"/>
        </xdr:cNvPicPr>
      </xdr:nvPicPr>
      <xdr:blipFill>
        <a:blip xmlns:r="http://schemas.openxmlformats.org/officeDocument/2006/relationships" r:embed="rId5">
          <a:clrChange>
            <a:clrFrom>
              <a:srgbClr val="FFFFFF"/>
            </a:clrFrom>
            <a:clrTo>
              <a:srgbClr val="FFFFFF">
                <a:alpha val="0"/>
              </a:srgbClr>
            </a:clrTo>
          </a:clrChange>
        </a:blip>
        <a:srcRect/>
        <a:stretch>
          <a:fillRect/>
        </a:stretch>
      </xdr:blipFill>
      <xdr:spPr bwMode="auto">
        <a:xfrm>
          <a:off x="698500" y="5092700"/>
          <a:ext cx="914400" cy="165100"/>
        </a:xfrm>
        <a:prstGeom prst="rect">
          <a:avLst/>
        </a:prstGeom>
        <a:noFill/>
        <a:ln w="9525">
          <a:noFill/>
          <a:miter lim="800000"/>
          <a:headEnd/>
          <a:tailEnd/>
        </a:ln>
      </xdr:spPr>
    </xdr:pic>
    <xdr:clientData/>
  </xdr:twoCellAnchor>
  <xdr:twoCellAnchor>
    <xdr:from>
      <xdr:col>1</xdr:col>
      <xdr:colOff>38100</xdr:colOff>
      <xdr:row>48</xdr:row>
      <xdr:rowOff>76200</xdr:rowOff>
    </xdr:from>
    <xdr:to>
      <xdr:col>2</xdr:col>
      <xdr:colOff>660400</xdr:colOff>
      <xdr:row>50</xdr:row>
      <xdr:rowOff>101600</xdr:rowOff>
    </xdr:to>
    <xdr:pic>
      <xdr:nvPicPr>
        <xdr:cNvPr id="389608" name="Picture 5"/>
        <xdr:cNvPicPr>
          <a:picLocks noChangeAspect="1" noChangeArrowheads="1"/>
        </xdr:cNvPicPr>
      </xdr:nvPicPr>
      <xdr:blipFill>
        <a:blip xmlns:r="http://schemas.openxmlformats.org/officeDocument/2006/relationships" r:embed="rId6">
          <a:clrChange>
            <a:clrFrom>
              <a:srgbClr val="FFFFFF"/>
            </a:clrFrom>
            <a:clrTo>
              <a:srgbClr val="FFFFFF">
                <a:alpha val="0"/>
              </a:srgbClr>
            </a:clrTo>
          </a:clrChange>
        </a:blip>
        <a:srcRect/>
        <a:stretch>
          <a:fillRect/>
        </a:stretch>
      </xdr:blipFill>
      <xdr:spPr bwMode="auto">
        <a:xfrm>
          <a:off x="736600" y="6172200"/>
          <a:ext cx="1320800" cy="330200"/>
        </a:xfrm>
        <a:prstGeom prst="rect">
          <a:avLst/>
        </a:prstGeom>
        <a:noFill/>
        <a:ln w="9525">
          <a:noFill/>
          <a:miter lim="800000"/>
          <a:headEnd/>
          <a:tailEnd/>
        </a:ln>
      </xdr:spPr>
    </xdr:pic>
    <xdr:clientData/>
  </xdr:twoCellAnchor>
  <xdr:twoCellAnchor>
    <xdr:from>
      <xdr:col>1</xdr:col>
      <xdr:colOff>25400</xdr:colOff>
      <xdr:row>60</xdr:row>
      <xdr:rowOff>127000</xdr:rowOff>
    </xdr:from>
    <xdr:to>
      <xdr:col>3</xdr:col>
      <xdr:colOff>457200</xdr:colOff>
      <xdr:row>62</xdr:row>
      <xdr:rowOff>139700</xdr:rowOff>
    </xdr:to>
    <xdr:pic>
      <xdr:nvPicPr>
        <xdr:cNvPr id="389609" name="Picture 4"/>
        <xdr:cNvPicPr>
          <a:picLocks noChangeAspect="1" noChangeArrowheads="1"/>
        </xdr:cNvPicPr>
      </xdr:nvPicPr>
      <xdr:blipFill>
        <a:blip xmlns:r="http://schemas.openxmlformats.org/officeDocument/2006/relationships" r:embed="rId7">
          <a:clrChange>
            <a:clrFrom>
              <a:srgbClr val="FFFFFF"/>
            </a:clrFrom>
            <a:clrTo>
              <a:srgbClr val="FFFFFF">
                <a:alpha val="0"/>
              </a:srgbClr>
            </a:clrTo>
          </a:clrChange>
        </a:blip>
        <a:srcRect/>
        <a:stretch>
          <a:fillRect/>
        </a:stretch>
      </xdr:blipFill>
      <xdr:spPr bwMode="auto">
        <a:xfrm>
          <a:off x="723900" y="7289800"/>
          <a:ext cx="1828800" cy="317500"/>
        </a:xfrm>
        <a:prstGeom prst="rect">
          <a:avLst/>
        </a:prstGeom>
        <a:noFill/>
        <a:ln w="9525">
          <a:noFill/>
          <a:miter lim="800000"/>
          <a:headEnd/>
          <a:tailEnd/>
        </a:ln>
      </xdr:spPr>
    </xdr:pic>
    <xdr:clientData/>
  </xdr:twoCellAnchor>
  <xdr:twoCellAnchor>
    <xdr:from>
      <xdr:col>0</xdr:col>
      <xdr:colOff>685800</xdr:colOff>
      <xdr:row>72</xdr:row>
      <xdr:rowOff>76200</xdr:rowOff>
    </xdr:from>
    <xdr:to>
      <xdr:col>5</xdr:col>
      <xdr:colOff>508000</xdr:colOff>
      <xdr:row>74</xdr:row>
      <xdr:rowOff>101600</xdr:rowOff>
    </xdr:to>
    <xdr:pic>
      <xdr:nvPicPr>
        <xdr:cNvPr id="389610" name="Picture 3"/>
        <xdr:cNvPicPr>
          <a:picLocks noChangeAspect="1" noChangeArrowheads="1"/>
        </xdr:cNvPicPr>
      </xdr:nvPicPr>
      <xdr:blipFill>
        <a:blip xmlns:r="http://schemas.openxmlformats.org/officeDocument/2006/relationships" r:embed="rId8">
          <a:clrChange>
            <a:clrFrom>
              <a:srgbClr val="FFFFFF"/>
            </a:clrFrom>
            <a:clrTo>
              <a:srgbClr val="FFFFFF">
                <a:alpha val="0"/>
              </a:srgbClr>
            </a:clrTo>
          </a:clrChange>
        </a:blip>
        <a:srcRect/>
        <a:stretch>
          <a:fillRect/>
        </a:stretch>
      </xdr:blipFill>
      <xdr:spPr bwMode="auto">
        <a:xfrm>
          <a:off x="685800" y="9067800"/>
          <a:ext cx="3314700" cy="330200"/>
        </a:xfrm>
        <a:prstGeom prst="rect">
          <a:avLst/>
        </a:prstGeom>
        <a:noFill/>
        <a:ln w="9525">
          <a:noFill/>
          <a:miter lim="800000"/>
          <a:headEnd/>
          <a:tailEnd/>
        </a:ln>
      </xdr:spPr>
    </xdr:pic>
    <xdr:clientData/>
  </xdr:twoCellAnchor>
  <xdr:twoCellAnchor>
    <xdr:from>
      <xdr:col>1</xdr:col>
      <xdr:colOff>50800</xdr:colOff>
      <xdr:row>79</xdr:row>
      <xdr:rowOff>38100</xdr:rowOff>
    </xdr:from>
    <xdr:to>
      <xdr:col>2</xdr:col>
      <xdr:colOff>558800</xdr:colOff>
      <xdr:row>81</xdr:row>
      <xdr:rowOff>139700</xdr:rowOff>
    </xdr:to>
    <xdr:pic>
      <xdr:nvPicPr>
        <xdr:cNvPr id="389611" name="Picture 2"/>
        <xdr:cNvPicPr>
          <a:picLocks noChangeAspect="1" noChangeArrowheads="1"/>
        </xdr:cNvPicPr>
      </xdr:nvPicPr>
      <xdr:blipFill>
        <a:blip xmlns:r="http://schemas.openxmlformats.org/officeDocument/2006/relationships" r:embed="rId9">
          <a:clrChange>
            <a:clrFrom>
              <a:srgbClr val="FFFFFF"/>
            </a:clrFrom>
            <a:clrTo>
              <a:srgbClr val="FFFFFF">
                <a:alpha val="0"/>
              </a:srgbClr>
            </a:clrTo>
          </a:clrChange>
        </a:blip>
        <a:srcRect/>
        <a:stretch>
          <a:fillRect/>
        </a:stretch>
      </xdr:blipFill>
      <xdr:spPr bwMode="auto">
        <a:xfrm>
          <a:off x="749300" y="10096500"/>
          <a:ext cx="1206500" cy="406400"/>
        </a:xfrm>
        <a:prstGeom prst="rect">
          <a:avLst/>
        </a:prstGeom>
        <a:noFill/>
        <a:ln w="9525">
          <a:noFill/>
          <a:miter lim="800000"/>
          <a:headEnd/>
          <a:tailEnd/>
        </a:ln>
      </xdr:spPr>
    </xdr:pic>
    <xdr:clientData/>
  </xdr:twoCellAnchor>
  <xdr:twoCellAnchor>
    <xdr:from>
      <xdr:col>1</xdr:col>
      <xdr:colOff>12700</xdr:colOff>
      <xdr:row>87</xdr:row>
      <xdr:rowOff>12700</xdr:rowOff>
    </xdr:from>
    <xdr:to>
      <xdr:col>3</xdr:col>
      <xdr:colOff>330200</xdr:colOff>
      <xdr:row>89</xdr:row>
      <xdr:rowOff>114300</xdr:rowOff>
    </xdr:to>
    <xdr:pic>
      <xdr:nvPicPr>
        <xdr:cNvPr id="389612" name="Picture 1"/>
        <xdr:cNvPicPr>
          <a:picLocks noChangeAspect="1" noChangeArrowheads="1"/>
        </xdr:cNvPicPr>
      </xdr:nvPicPr>
      <xdr:blipFill>
        <a:blip xmlns:r="http://schemas.openxmlformats.org/officeDocument/2006/relationships" r:embed="rId10">
          <a:clrChange>
            <a:clrFrom>
              <a:srgbClr val="FFFFFF"/>
            </a:clrFrom>
            <a:clrTo>
              <a:srgbClr val="FFFFFF">
                <a:alpha val="0"/>
              </a:srgbClr>
            </a:clrTo>
          </a:clrChange>
        </a:blip>
        <a:srcRect/>
        <a:stretch>
          <a:fillRect/>
        </a:stretch>
      </xdr:blipFill>
      <xdr:spPr bwMode="auto">
        <a:xfrm>
          <a:off x="711200" y="11290300"/>
          <a:ext cx="1714500" cy="406400"/>
        </a:xfrm>
        <a:prstGeom prst="rect">
          <a:avLst/>
        </a:prstGeom>
        <a:noFill/>
        <a:ln w="9525">
          <a:noFill/>
          <a:miter lim="800000"/>
          <a:headEnd/>
          <a:tailEnd/>
        </a:ln>
      </xdr:spPr>
    </xdr:pic>
    <xdr:clientData/>
  </xdr:twoCellAnchor>
  <xdr:twoCellAnchor>
    <xdr:from>
      <xdr:col>1</xdr:col>
      <xdr:colOff>38100</xdr:colOff>
      <xdr:row>104</xdr:row>
      <xdr:rowOff>101600</xdr:rowOff>
    </xdr:from>
    <xdr:to>
      <xdr:col>4</xdr:col>
      <xdr:colOff>254000</xdr:colOff>
      <xdr:row>106</xdr:row>
      <xdr:rowOff>127000</xdr:rowOff>
    </xdr:to>
    <xdr:pic>
      <xdr:nvPicPr>
        <xdr:cNvPr id="389614" name="Picture 342"/>
        <xdr:cNvPicPr>
          <a:picLocks noChangeAspect="1" noChangeArrowheads="1"/>
        </xdr:cNvPicPr>
      </xdr:nvPicPr>
      <xdr:blipFill>
        <a:blip xmlns:r="http://schemas.openxmlformats.org/officeDocument/2006/relationships" r:embed="rId11">
          <a:clrChange>
            <a:clrFrom>
              <a:srgbClr val="FFFFFF"/>
            </a:clrFrom>
            <a:clrTo>
              <a:srgbClr val="FFFFFF">
                <a:alpha val="0"/>
              </a:srgbClr>
            </a:clrTo>
          </a:clrChange>
        </a:blip>
        <a:srcRect/>
        <a:stretch>
          <a:fillRect/>
        </a:stretch>
      </xdr:blipFill>
      <xdr:spPr bwMode="auto">
        <a:xfrm>
          <a:off x="736600" y="13970000"/>
          <a:ext cx="2311400" cy="330200"/>
        </a:xfrm>
        <a:prstGeom prst="rect">
          <a:avLst/>
        </a:prstGeom>
        <a:noFill/>
        <a:ln w="9525">
          <a:noFill/>
          <a:miter lim="800000"/>
          <a:headEnd/>
          <a:tailEnd/>
        </a:ln>
      </xdr:spPr>
    </xdr:pic>
    <xdr:clientData/>
  </xdr:twoCellAnchor>
  <xdr:twoCellAnchor editAs="oneCell">
    <xdr:from>
      <xdr:col>1</xdr:col>
      <xdr:colOff>0</xdr:colOff>
      <xdr:row>112</xdr:row>
      <xdr:rowOff>0</xdr:rowOff>
    </xdr:from>
    <xdr:to>
      <xdr:col>5</xdr:col>
      <xdr:colOff>127000</xdr:colOff>
      <xdr:row>114</xdr:row>
      <xdr:rowOff>76200</xdr:rowOff>
    </xdr:to>
    <xdr:pic>
      <xdr:nvPicPr>
        <xdr:cNvPr id="389615" name="Picture 13"/>
        <xdr:cNvPicPr>
          <a:picLocks noChangeAspect="1" noChangeArrowheads="1"/>
        </xdr:cNvPicPr>
      </xdr:nvPicPr>
      <xdr:blipFill>
        <a:blip xmlns:r="http://schemas.openxmlformats.org/officeDocument/2006/relationships" r:embed="rId12">
          <a:clrChange>
            <a:clrFrom>
              <a:srgbClr val="FFFFFF"/>
            </a:clrFrom>
            <a:clrTo>
              <a:srgbClr val="FFFFFF">
                <a:alpha val="0"/>
              </a:srgbClr>
            </a:clrTo>
          </a:clrChange>
        </a:blip>
        <a:srcRect/>
        <a:stretch>
          <a:fillRect/>
        </a:stretch>
      </xdr:blipFill>
      <xdr:spPr bwMode="auto">
        <a:xfrm>
          <a:off x="698500" y="15087600"/>
          <a:ext cx="2921000" cy="381000"/>
        </a:xfrm>
        <a:prstGeom prst="rect">
          <a:avLst/>
        </a:prstGeom>
        <a:noFill/>
        <a:ln w="9525">
          <a:noFill/>
          <a:miter lim="800000"/>
          <a:headEnd/>
          <a:tailEnd/>
        </a:ln>
      </xdr:spPr>
    </xdr:pic>
    <xdr:clientData/>
  </xdr:twoCellAnchor>
  <xdr:twoCellAnchor editAs="oneCell">
    <xdr:from>
      <xdr:col>1</xdr:col>
      <xdr:colOff>38100</xdr:colOff>
      <xdr:row>121</xdr:row>
      <xdr:rowOff>76200</xdr:rowOff>
    </xdr:from>
    <xdr:to>
      <xdr:col>4</xdr:col>
      <xdr:colOff>0</xdr:colOff>
      <xdr:row>123</xdr:row>
      <xdr:rowOff>139700</xdr:rowOff>
    </xdr:to>
    <xdr:pic>
      <xdr:nvPicPr>
        <xdr:cNvPr id="389616" name="Picture 14"/>
        <xdr:cNvPicPr>
          <a:picLocks noChangeAspect="1" noChangeArrowheads="1"/>
        </xdr:cNvPicPr>
      </xdr:nvPicPr>
      <xdr:blipFill>
        <a:blip xmlns:r="http://schemas.openxmlformats.org/officeDocument/2006/relationships" r:embed="rId13">
          <a:clrChange>
            <a:clrFrom>
              <a:srgbClr val="FFFFFF"/>
            </a:clrFrom>
            <a:clrTo>
              <a:srgbClr val="FFFFFF">
                <a:alpha val="0"/>
              </a:srgbClr>
            </a:clrTo>
          </a:clrChange>
        </a:blip>
        <a:srcRect/>
        <a:stretch>
          <a:fillRect/>
        </a:stretch>
      </xdr:blipFill>
      <xdr:spPr bwMode="auto">
        <a:xfrm>
          <a:off x="736600" y="16637000"/>
          <a:ext cx="2006600" cy="368300"/>
        </a:xfrm>
        <a:prstGeom prst="rect">
          <a:avLst/>
        </a:prstGeom>
        <a:noFill/>
        <a:ln w="9525">
          <a:noFill/>
          <a:miter lim="800000"/>
          <a:headEnd/>
          <a:tailEnd/>
        </a:ln>
      </xdr:spPr>
    </xdr:pic>
    <xdr:clientData/>
  </xdr:twoCellAnchor>
  <xdr:oneCellAnchor>
    <xdr:from>
      <xdr:col>0</xdr:col>
      <xdr:colOff>547686</xdr:colOff>
      <xdr:row>54</xdr:row>
      <xdr:rowOff>66675</xdr:rowOff>
    </xdr:from>
    <xdr:ext cx="3948113" cy="542925"/>
    <mc:AlternateContent xmlns:mc="http://schemas.openxmlformats.org/markup-compatibility/2006" xmlns:a14="http://schemas.microsoft.com/office/drawing/2010/main">
      <mc:Choice Requires="a14">
        <xdr:sp macro="" textlink="">
          <xdr:nvSpPr>
            <xdr:cNvPr id="2" name="TextBox 1"/>
            <xdr:cNvSpPr txBox="1"/>
          </xdr:nvSpPr>
          <xdr:spPr>
            <a:xfrm>
              <a:off x="547686" y="7858125"/>
              <a:ext cx="3948113" cy="542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a:t>D=</a:t>
              </a:r>
              <a14:m>
                <m:oMath xmlns:m="http://schemas.openxmlformats.org/officeDocument/2006/math">
                  <m:r>
                    <a:rPr lang="en-US" sz="1100" b="1" i="1">
                      <a:latin typeface="Cambria Math"/>
                    </a:rPr>
                    <m:t>√((</m:t>
                  </m:r>
                  <m:r>
                    <a:rPr lang="en-US" sz="1100" b="1" i="1">
                      <a:latin typeface="Cambria Math"/>
                    </a:rPr>
                    <m:t>𝑽</m:t>
                  </m:r>
                  <m:r>
                    <a:rPr lang="en-US" sz="1100" b="1" i="1">
                      <a:latin typeface="Cambria Math"/>
                    </a:rPr>
                    <m:t>∗</m:t>
                  </m:r>
                  <m:r>
                    <a:rPr lang="en-US" sz="1100" b="1" i="1">
                      <a:latin typeface="Cambria Math"/>
                    </a:rPr>
                    <m:t>𝟎</m:t>
                  </m:r>
                  <m:r>
                    <a:rPr lang="en-US" sz="1100" b="1" i="1">
                      <a:latin typeface="Cambria Math"/>
                    </a:rPr>
                    <m:t>.</m:t>
                  </m:r>
                  <m:r>
                    <a:rPr lang="en-US" sz="1100" b="1" i="1">
                      <a:latin typeface="Cambria Math"/>
                    </a:rPr>
                    <m:t>𝟏𝟑𝟑𝟔𝟗</m:t>
                  </m:r>
                  <m:r>
                    <a:rPr lang="en-US" sz="1100" b="1" i="1">
                      <a:latin typeface="Cambria Math"/>
                    </a:rPr>
                    <m:t>)</m:t>
                  </m:r>
                  <m:r>
                    <a:rPr lang="en-US" sz="1100" b="1" i="1">
                      <a:latin typeface="Cambria Math"/>
                    </a:rPr>
                    <m:t>𝒄𝒇</m:t>
                  </m:r>
                  <m:r>
                    <a:rPr lang="en-US" sz="1100" b="1" i="1">
                      <a:latin typeface="Cambria Math"/>
                    </a:rPr>
                    <m:t>/</m:t>
                  </m:r>
                  <m:r>
                    <a:rPr lang="en-US" sz="1100" b="1" i="1">
                      <a:latin typeface="Cambria Math"/>
                    </a:rPr>
                    <m:t>𝒈𝒂𝒍𝒍𝒐𝒏</m:t>
                  </m:r>
                </m:oMath>
              </a14:m>
              <a:r>
                <a:rPr lang="en-US" sz="1100" b="1"/>
                <a:t> / pi * h)*2</a:t>
              </a:r>
            </a:p>
          </xdr:txBody>
        </xdr:sp>
      </mc:Choice>
      <mc:Fallback xmlns="">
        <xdr:sp macro="" textlink="">
          <xdr:nvSpPr>
            <xdr:cNvPr id="2" name="TextBox 1"/>
            <xdr:cNvSpPr txBox="1"/>
          </xdr:nvSpPr>
          <xdr:spPr>
            <a:xfrm>
              <a:off x="547686" y="7858125"/>
              <a:ext cx="3948113" cy="542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a:t>D=</a:t>
              </a:r>
              <a:r>
                <a:rPr lang="en-US" sz="1100" b="1" i="0">
                  <a:latin typeface="Cambria Math"/>
                </a:rPr>
                <a:t>√((𝑽∗𝟎.𝟏𝟑𝟑𝟔𝟗)𝒄𝒇/𝒈𝒂𝒍𝒍𝒐𝒏</a:t>
              </a:r>
              <a:r>
                <a:rPr lang="en-US" sz="1100" b="1"/>
                <a:t> / pi * h)*2</a:t>
              </a:r>
            </a:p>
          </xdr:txBody>
        </xdr:sp>
      </mc:Fallback>
    </mc:AlternateContent>
    <xdr:clientData/>
  </xdr:oneCellAnchor>
  <xdr:twoCellAnchor>
    <xdr:from>
      <xdr:col>5</xdr:col>
      <xdr:colOff>400050</xdr:colOff>
      <xdr:row>95</xdr:row>
      <xdr:rowOff>104775</xdr:rowOff>
    </xdr:from>
    <xdr:to>
      <xdr:col>6</xdr:col>
      <xdr:colOff>409575</xdr:colOff>
      <xdr:row>98</xdr:row>
      <xdr:rowOff>9525</xdr:rowOff>
    </xdr:to>
    <xdr:pic>
      <xdr:nvPicPr>
        <xdr:cNvPr id="28673" name="Picture 1"/>
        <xdr:cNvPicPr>
          <a:picLocks noChangeAspect="1" noChangeArrowheads="1"/>
        </xdr:cNvPicPr>
      </xdr:nvPicPr>
      <xdr:blipFill>
        <a:blip xmlns:r="http://schemas.openxmlformats.org/officeDocument/2006/relationships" r:embed="rId14">
          <a:clrChange>
            <a:clrFrom>
              <a:srgbClr val="FFFFFF"/>
            </a:clrFrom>
            <a:clrTo>
              <a:srgbClr val="FFFFFF">
                <a:alpha val="0"/>
              </a:srgbClr>
            </a:clrTo>
          </a:clrChange>
        </a:blip>
        <a:srcRect/>
        <a:stretch>
          <a:fillRect/>
        </a:stretch>
      </xdr:blipFill>
      <xdr:spPr bwMode="auto">
        <a:xfrm>
          <a:off x="3448050" y="16116300"/>
          <a:ext cx="619125" cy="428625"/>
        </a:xfrm>
        <a:prstGeom prst="rect">
          <a:avLst/>
        </a:prstGeom>
        <a:noFill/>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C\C\Users\Jay\AppData\Local\Temp\EEAST_BetaVersion.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office.microsoft.com/download/file.aspx?AssetId=TS010359271&amp;lc=en-US&amp;ax=1&amp;CTT=204"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Scenarios"/>
      <sheetName val="Input"/>
      <sheetName val="Financial Assessment"/>
      <sheetName val="Results"/>
      <sheetName val="LEED"/>
      <sheetName val="Inventory"/>
      <sheetName val="Calculations"/>
      <sheetName val="Equations "/>
      <sheetName val="additional figures"/>
      <sheetName val="LEED Credits"/>
      <sheetName val="Validation Sheet"/>
    </sheetNames>
    <sheetDataSet>
      <sheetData sheetId="0"/>
      <sheetData sheetId="1"/>
      <sheetData sheetId="2">
        <row r="41">
          <cell r="D41">
            <v>0</v>
          </cell>
        </row>
      </sheetData>
      <sheetData sheetId="3">
        <row r="7">
          <cell r="F7">
            <v>12</v>
          </cell>
        </row>
        <row r="18">
          <cell r="C18">
            <v>41089</v>
          </cell>
        </row>
      </sheetData>
      <sheetData sheetId="4"/>
      <sheetData sheetId="5"/>
      <sheetData sheetId="6"/>
      <sheetData sheetId="7"/>
      <sheetData sheetId="8"/>
      <sheetData sheetId="9"/>
      <sheetData sheetId="10"/>
      <sheetData sheetId="11">
        <row r="3">
          <cell r="B3" t="str">
            <v>Educational</v>
          </cell>
          <cell r="E3" t="str">
            <v>Standard Toilets</v>
          </cell>
        </row>
        <row r="4">
          <cell r="B4" t="str">
            <v>Office</v>
          </cell>
          <cell r="E4" t="str">
            <v>Low Flush</v>
          </cell>
        </row>
        <row r="5">
          <cell r="B5" t="str">
            <v>Dormitory</v>
          </cell>
        </row>
        <row r="6">
          <cell r="B6" t="str">
            <v>Home</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toLoanCalculator"/>
      <sheetName val="PaymentCalculator"/>
      <sheetName val="LoanComparisons"/>
    </sheetNames>
    <sheetDataSet>
      <sheetData sheetId="0"/>
      <sheetData sheetId="1">
        <row r="7">
          <cell r="D7">
            <v>3</v>
          </cell>
        </row>
        <row r="9">
          <cell r="D9" t="str">
            <v>Monthly</v>
          </cell>
        </row>
      </sheetData>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hyperlink" Target="http://countrystudies.us/united-states/weather/"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toledo.oh.gov/Departments/Public-Utilities/Utilites-Administration/Rates" TargetMode="External"/><Relationship Id="rId2" Type="http://schemas.openxmlformats.org/officeDocument/2006/relationships/hyperlink" Target="http://www.epa.gov/safewater/wot/pdfs/book_waterontap_full.pdf" TargetMode="External"/><Relationship Id="rId1" Type="http://schemas.openxmlformats.org/officeDocument/2006/relationships/hyperlink" Target="http://www.watertanks.com/category/79/group/4/" TargetMode="External"/><Relationship Id="rId6" Type="http://schemas.openxmlformats.org/officeDocument/2006/relationships/hyperlink" Target="http://michaelbluejay.com/electricity/cost.html" TargetMode="External"/><Relationship Id="rId5" Type="http://schemas.openxmlformats.org/officeDocument/2006/relationships/hyperlink" Target="http://www.rainharvest.com/shop/shopdisplayproducts.asp?id=18&amp;cat=In-Tank+Filters" TargetMode="External"/><Relationship Id="rId4" Type="http://schemas.openxmlformats.org/officeDocument/2006/relationships/hyperlink" Target="http://sun-mar.com/prod_dry_dry.html" TargetMode="Externa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http://www.michigan.gov/documents/Vol2-35UIP11Tanks_121080_7.pdf"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H100"/>
  <sheetViews>
    <sheetView zoomScale="115" zoomScaleNormal="115" zoomScalePageLayoutView="115" workbookViewId="0">
      <selection activeCell="N11" sqref="N11"/>
    </sheetView>
  </sheetViews>
  <sheetFormatPr defaultColWidth="8.85546875" defaultRowHeight="12.75"/>
  <sheetData>
    <row r="1" spans="1:34" s="278" customFormat="1">
      <c r="A1" s="228"/>
      <c r="B1" s="228"/>
      <c r="C1" s="228"/>
      <c r="D1" s="228"/>
      <c r="E1" s="228"/>
      <c r="F1" s="228"/>
      <c r="G1" s="228"/>
      <c r="H1" s="228"/>
      <c r="I1" s="228"/>
      <c r="J1" s="228"/>
      <c r="K1" s="228"/>
      <c r="L1" s="228"/>
      <c r="M1" s="228"/>
      <c r="N1" s="228"/>
      <c r="O1" s="228"/>
      <c r="P1" s="228"/>
      <c r="Q1" s="228"/>
      <c r="R1" s="228"/>
      <c r="S1" s="228"/>
      <c r="T1" s="228"/>
      <c r="U1" s="228"/>
      <c r="V1" s="228"/>
      <c r="W1" s="228"/>
      <c r="X1" s="228"/>
      <c r="Y1" s="228"/>
      <c r="Z1" s="228"/>
      <c r="AA1" s="228"/>
      <c r="AB1" s="228"/>
      <c r="AC1" s="228"/>
      <c r="AD1" s="228"/>
      <c r="AE1" s="228"/>
      <c r="AF1" s="228"/>
      <c r="AG1" s="228"/>
      <c r="AH1" s="228"/>
    </row>
    <row r="2" spans="1:34" s="278" customFormat="1">
      <c r="A2" s="228"/>
      <c r="B2" s="228"/>
      <c r="C2" s="228"/>
      <c r="D2" s="228"/>
      <c r="E2" s="228"/>
      <c r="F2" s="228"/>
      <c r="G2" s="228"/>
      <c r="H2" s="228"/>
      <c r="I2" s="228"/>
      <c r="J2" s="228"/>
      <c r="K2" s="228"/>
      <c r="L2" s="228"/>
      <c r="M2" s="228"/>
      <c r="N2" s="228"/>
      <c r="O2" s="228"/>
      <c r="P2" s="228"/>
      <c r="Q2" s="228"/>
      <c r="R2" s="228"/>
      <c r="S2" s="228"/>
      <c r="T2" s="228"/>
      <c r="U2" s="228"/>
      <c r="V2" s="228"/>
      <c r="W2" s="228"/>
      <c r="X2" s="228"/>
      <c r="Y2" s="228"/>
      <c r="Z2" s="228"/>
      <c r="AA2" s="228"/>
      <c r="AB2" s="228"/>
      <c r="AC2" s="228"/>
      <c r="AD2" s="228"/>
      <c r="AE2" s="228"/>
      <c r="AF2" s="228"/>
      <c r="AG2" s="228"/>
      <c r="AH2" s="228"/>
    </row>
    <row r="3" spans="1:34" s="278" customFormat="1">
      <c r="A3" s="228"/>
      <c r="B3" s="299"/>
      <c r="C3" s="300"/>
      <c r="D3" s="299"/>
      <c r="E3" s="299"/>
      <c r="F3" s="299"/>
      <c r="G3" s="299"/>
      <c r="H3" s="299"/>
      <c r="I3" s="299"/>
      <c r="J3" s="228"/>
      <c r="K3" s="228"/>
      <c r="L3" s="228"/>
      <c r="M3" s="228"/>
      <c r="N3" s="228"/>
      <c r="O3" s="228"/>
      <c r="P3" s="228"/>
      <c r="Q3" s="228"/>
      <c r="R3" s="228"/>
      <c r="S3" s="228"/>
      <c r="T3" s="228"/>
      <c r="U3" s="228"/>
      <c r="V3" s="228"/>
      <c r="W3" s="228"/>
      <c r="X3" s="228"/>
      <c r="Y3" s="228"/>
      <c r="Z3" s="228"/>
      <c r="AA3" s="228"/>
      <c r="AB3" s="228"/>
      <c r="AC3" s="228"/>
      <c r="AD3" s="228"/>
      <c r="AE3" s="228"/>
      <c r="AF3" s="228"/>
      <c r="AG3" s="228"/>
      <c r="AH3" s="228"/>
    </row>
    <row r="4" spans="1:34" s="278" customFormat="1">
      <c r="A4" s="228"/>
      <c r="B4" s="228"/>
      <c r="C4" s="228"/>
      <c r="D4" s="228"/>
      <c r="E4" s="228"/>
      <c r="F4" s="228"/>
      <c r="G4" s="228"/>
      <c r="H4" s="228"/>
      <c r="I4" s="228"/>
      <c r="J4" s="228"/>
      <c r="K4" s="228"/>
      <c r="L4" s="228"/>
      <c r="M4" s="228"/>
      <c r="N4" s="228"/>
      <c r="O4" s="228"/>
      <c r="P4" s="228"/>
      <c r="Q4" s="228"/>
      <c r="R4" s="228"/>
      <c r="S4" s="228"/>
      <c r="T4" s="228"/>
      <c r="U4" s="228"/>
      <c r="V4" s="228"/>
      <c r="W4" s="228"/>
      <c r="X4" s="228"/>
      <c r="Y4" s="228"/>
      <c r="Z4" s="228"/>
      <c r="AA4" s="228"/>
      <c r="AB4" s="228"/>
      <c r="AC4" s="228"/>
      <c r="AD4" s="228"/>
      <c r="AE4" s="228"/>
      <c r="AF4" s="228"/>
      <c r="AG4" s="228"/>
      <c r="AH4" s="228"/>
    </row>
    <row r="5" spans="1:34" s="278" customFormat="1">
      <c r="A5" s="228"/>
      <c r="B5" s="228"/>
      <c r="C5" s="228"/>
      <c r="D5" s="228"/>
      <c r="E5" s="228"/>
      <c r="F5" s="228"/>
      <c r="G5" s="228"/>
      <c r="H5" s="228"/>
      <c r="I5" s="228"/>
      <c r="J5" s="228"/>
      <c r="K5" s="228"/>
      <c r="L5" s="228"/>
      <c r="M5" s="228"/>
      <c r="N5" s="228"/>
      <c r="O5" s="228"/>
      <c r="P5" s="228"/>
      <c r="Q5" s="228"/>
      <c r="R5" s="228"/>
      <c r="S5" s="228"/>
      <c r="T5" s="228"/>
      <c r="U5" s="228"/>
      <c r="V5" s="228"/>
      <c r="W5" s="228"/>
      <c r="X5" s="228"/>
      <c r="Y5" s="228"/>
      <c r="Z5" s="228"/>
      <c r="AA5" s="228"/>
      <c r="AB5" s="228"/>
      <c r="AC5" s="228"/>
      <c r="AD5" s="228"/>
      <c r="AE5" s="228"/>
      <c r="AF5" s="228"/>
      <c r="AG5" s="228"/>
      <c r="AH5" s="228"/>
    </row>
    <row r="6" spans="1:34" s="278" customFormat="1">
      <c r="A6" s="228"/>
      <c r="B6" s="228"/>
      <c r="C6" s="300"/>
      <c r="D6" s="228"/>
      <c r="E6" s="228"/>
      <c r="F6" s="228"/>
      <c r="G6" s="228"/>
      <c r="H6" s="228"/>
      <c r="I6" s="228"/>
      <c r="J6" s="228"/>
      <c r="K6" s="228"/>
      <c r="L6" s="228"/>
      <c r="M6" s="228"/>
      <c r="N6" s="228"/>
      <c r="O6" s="228"/>
      <c r="P6" s="228"/>
      <c r="Q6" s="228"/>
      <c r="R6" s="228"/>
      <c r="S6" s="228"/>
      <c r="T6" s="228"/>
      <c r="U6" s="228"/>
      <c r="V6" s="228"/>
      <c r="W6" s="228"/>
      <c r="X6" s="228"/>
      <c r="Y6" s="228"/>
      <c r="Z6" s="228"/>
      <c r="AA6" s="228"/>
      <c r="AB6" s="228"/>
      <c r="AC6" s="228"/>
      <c r="AD6" s="228"/>
      <c r="AE6" s="228"/>
      <c r="AF6" s="228"/>
      <c r="AG6" s="228"/>
      <c r="AH6" s="228"/>
    </row>
    <row r="7" spans="1:34" s="278" customFormat="1">
      <c r="A7" s="228"/>
      <c r="B7" s="228"/>
      <c r="C7" s="298"/>
      <c r="D7" s="228"/>
      <c r="E7" s="228"/>
      <c r="F7" s="228"/>
      <c r="G7" s="228"/>
      <c r="H7" s="228"/>
      <c r="I7" s="228"/>
      <c r="J7" s="228"/>
      <c r="K7" s="228"/>
      <c r="L7" s="228"/>
      <c r="M7" s="228"/>
      <c r="N7" s="228"/>
      <c r="O7" s="228"/>
      <c r="P7" s="228"/>
      <c r="Q7" s="228"/>
      <c r="R7" s="228"/>
      <c r="S7" s="228"/>
      <c r="T7" s="228"/>
      <c r="U7" s="228"/>
      <c r="V7" s="228"/>
      <c r="W7" s="228"/>
      <c r="X7" s="228"/>
      <c r="Y7" s="228"/>
      <c r="Z7" s="228"/>
      <c r="AA7" s="228"/>
      <c r="AB7" s="228"/>
      <c r="AC7" s="228"/>
      <c r="AD7" s="228"/>
      <c r="AE7" s="228"/>
      <c r="AF7" s="228"/>
      <c r="AG7" s="228"/>
      <c r="AH7" s="228"/>
    </row>
    <row r="8" spans="1:34" s="278" customFormat="1">
      <c r="A8" s="228"/>
      <c r="B8" s="228"/>
      <c r="C8" s="298"/>
      <c r="D8" s="228"/>
      <c r="E8" s="228"/>
      <c r="F8" s="228"/>
      <c r="G8" s="228"/>
      <c r="H8" s="228"/>
      <c r="I8" s="228"/>
      <c r="J8" s="228"/>
      <c r="K8" s="228"/>
      <c r="L8" s="228"/>
      <c r="M8" s="228"/>
      <c r="N8" s="228"/>
      <c r="O8" s="228"/>
      <c r="P8" s="228"/>
      <c r="Q8" s="228"/>
      <c r="R8" s="228"/>
      <c r="S8" s="228"/>
      <c r="T8" s="228"/>
      <c r="U8" s="228"/>
      <c r="V8" s="228"/>
      <c r="W8" s="228"/>
      <c r="X8" s="228"/>
      <c r="Y8" s="228"/>
      <c r="Z8" s="228"/>
      <c r="AA8" s="228"/>
      <c r="AB8" s="228"/>
      <c r="AC8" s="228"/>
      <c r="AD8" s="228"/>
      <c r="AE8" s="228"/>
      <c r="AF8" s="228"/>
      <c r="AG8" s="228"/>
      <c r="AH8" s="228"/>
    </row>
    <row r="9" spans="1:34" s="278" customFormat="1">
      <c r="A9" s="228"/>
      <c r="B9" s="228"/>
      <c r="C9" s="298"/>
      <c r="D9" s="228"/>
      <c r="E9" s="228"/>
      <c r="F9" s="228"/>
      <c r="G9" s="228"/>
      <c r="H9" s="228"/>
      <c r="I9" s="228"/>
      <c r="J9" s="228"/>
      <c r="K9" s="228"/>
      <c r="L9" s="228"/>
      <c r="M9" s="228"/>
      <c r="N9" s="228"/>
      <c r="O9" s="228"/>
      <c r="P9" s="228"/>
      <c r="Q9" s="228"/>
      <c r="R9" s="228"/>
      <c r="S9" s="228"/>
      <c r="T9" s="228"/>
      <c r="U9" s="228"/>
      <c r="V9" s="228"/>
      <c r="W9" s="228"/>
      <c r="X9" s="228"/>
      <c r="Y9" s="228"/>
      <c r="Z9" s="228"/>
      <c r="AA9" s="228"/>
      <c r="AB9" s="228"/>
      <c r="AC9" s="228"/>
      <c r="AD9" s="228"/>
      <c r="AE9" s="228"/>
      <c r="AF9" s="228"/>
      <c r="AG9" s="228"/>
      <c r="AH9" s="228"/>
    </row>
    <row r="10" spans="1:34" s="278" customFormat="1">
      <c r="A10" s="228"/>
      <c r="B10" s="228"/>
      <c r="C10" s="298"/>
      <c r="D10" s="228"/>
      <c r="E10" s="228"/>
      <c r="F10" s="228"/>
      <c r="G10" s="228"/>
      <c r="H10" s="228"/>
      <c r="I10" s="228"/>
      <c r="J10" s="228"/>
      <c r="K10" s="228"/>
      <c r="L10" s="228"/>
      <c r="M10" s="228"/>
      <c r="N10" s="228"/>
      <c r="O10" s="228"/>
      <c r="P10" s="228"/>
      <c r="Q10" s="228"/>
      <c r="R10" s="228"/>
      <c r="S10" s="228"/>
      <c r="T10" s="228"/>
      <c r="U10" s="228"/>
      <c r="V10" s="228"/>
      <c r="W10" s="228"/>
      <c r="X10" s="228"/>
      <c r="Y10" s="228"/>
      <c r="Z10" s="228"/>
      <c r="AA10" s="228"/>
      <c r="AB10" s="228"/>
      <c r="AC10" s="228"/>
      <c r="AD10" s="228"/>
      <c r="AE10" s="228"/>
      <c r="AF10" s="228"/>
      <c r="AG10" s="228"/>
      <c r="AH10" s="228"/>
    </row>
    <row r="11" spans="1:34" s="278" customFormat="1">
      <c r="A11" s="228"/>
      <c r="B11" s="228"/>
      <c r="C11" s="228"/>
      <c r="D11" s="228"/>
      <c r="E11" s="228"/>
      <c r="F11" s="228"/>
      <c r="G11" s="228"/>
      <c r="H11" s="228"/>
      <c r="I11" s="228"/>
      <c r="J11" s="228"/>
      <c r="K11" s="228"/>
      <c r="L11" s="228"/>
      <c r="M11" s="228"/>
      <c r="N11" s="228"/>
      <c r="O11" s="228"/>
      <c r="P11" s="228"/>
      <c r="Q11" s="228"/>
      <c r="R11" s="228"/>
      <c r="S11" s="228"/>
      <c r="T11" s="228"/>
      <c r="U11" s="228"/>
      <c r="V11" s="228"/>
      <c r="W11" s="228"/>
      <c r="X11" s="228"/>
      <c r="Y11" s="228"/>
      <c r="Z11" s="228"/>
      <c r="AA11" s="228"/>
      <c r="AB11" s="228"/>
      <c r="AC11" s="228"/>
      <c r="AD11" s="228"/>
      <c r="AE11" s="228"/>
      <c r="AF11" s="228"/>
      <c r="AG11" s="228"/>
      <c r="AH11" s="228"/>
    </row>
    <row r="12" spans="1:34" s="278" customFormat="1">
      <c r="A12" s="228"/>
      <c r="B12" s="228"/>
      <c r="C12" s="300"/>
      <c r="D12" s="228"/>
      <c r="E12" s="228"/>
      <c r="F12" s="228"/>
      <c r="G12" s="228"/>
      <c r="H12" s="228"/>
      <c r="I12" s="228"/>
      <c r="J12" s="228"/>
      <c r="K12" s="228"/>
      <c r="L12" s="228"/>
      <c r="M12" s="228"/>
      <c r="N12" s="228"/>
      <c r="O12" s="228"/>
      <c r="P12" s="228"/>
      <c r="Q12" s="228"/>
      <c r="R12" s="228"/>
      <c r="S12" s="228"/>
      <c r="T12" s="228"/>
      <c r="U12" s="228"/>
      <c r="V12" s="228"/>
      <c r="W12" s="228"/>
      <c r="X12" s="228"/>
      <c r="Y12" s="228"/>
      <c r="Z12" s="228"/>
      <c r="AA12" s="228"/>
      <c r="AB12" s="228"/>
      <c r="AC12" s="228"/>
      <c r="AD12" s="228"/>
      <c r="AE12" s="228"/>
      <c r="AF12" s="228"/>
      <c r="AG12" s="228"/>
      <c r="AH12" s="228"/>
    </row>
    <row r="13" spans="1:34" s="278" customFormat="1">
      <c r="A13" s="228"/>
      <c r="B13" s="228"/>
      <c r="C13" s="298"/>
      <c r="D13" s="228"/>
      <c r="E13" s="228"/>
      <c r="F13" s="228"/>
      <c r="G13" s="228"/>
      <c r="H13" s="228"/>
      <c r="I13" s="228"/>
      <c r="J13" s="228"/>
      <c r="K13" s="228"/>
      <c r="L13" s="228"/>
      <c r="M13" s="228"/>
      <c r="N13" s="228"/>
      <c r="O13" s="228"/>
      <c r="P13" s="228"/>
      <c r="Q13" s="228"/>
      <c r="R13" s="228"/>
      <c r="S13" s="228"/>
      <c r="T13" s="228"/>
      <c r="U13" s="228"/>
      <c r="V13" s="228"/>
      <c r="W13" s="228"/>
      <c r="X13" s="228"/>
      <c r="Y13" s="228"/>
      <c r="Z13" s="228"/>
      <c r="AA13" s="228"/>
      <c r="AB13" s="228"/>
      <c r="AC13" s="228"/>
      <c r="AD13" s="228"/>
      <c r="AE13" s="228"/>
      <c r="AF13" s="228"/>
      <c r="AG13" s="228"/>
      <c r="AH13" s="228"/>
    </row>
    <row r="14" spans="1:34" s="278" customFormat="1">
      <c r="A14" s="228"/>
      <c r="B14" s="228"/>
      <c r="C14" s="298"/>
      <c r="D14" s="228"/>
      <c r="E14" s="228"/>
      <c r="F14" s="228"/>
      <c r="G14" s="228"/>
      <c r="H14" s="228"/>
      <c r="I14" s="228"/>
      <c r="J14" s="228"/>
      <c r="K14" s="228"/>
      <c r="L14" s="228"/>
      <c r="M14" s="228"/>
      <c r="N14" s="228"/>
      <c r="O14" s="228"/>
      <c r="P14" s="228"/>
      <c r="Q14" s="228"/>
      <c r="R14" s="228"/>
      <c r="S14" s="228"/>
      <c r="T14" s="228"/>
      <c r="U14" s="228"/>
      <c r="V14" s="228"/>
      <c r="W14" s="228"/>
      <c r="X14" s="228"/>
      <c r="Y14" s="228"/>
      <c r="Z14" s="228"/>
      <c r="AA14" s="228"/>
      <c r="AB14" s="228"/>
      <c r="AC14" s="228"/>
      <c r="AD14" s="228"/>
      <c r="AE14" s="228"/>
      <c r="AF14" s="228"/>
      <c r="AG14" s="228"/>
      <c r="AH14" s="228"/>
    </row>
    <row r="15" spans="1:34" s="278" customFormat="1">
      <c r="A15" s="228"/>
      <c r="B15" s="228"/>
      <c r="C15" s="298"/>
      <c r="D15" s="228"/>
      <c r="E15" s="228"/>
      <c r="F15" s="228"/>
      <c r="G15" s="228"/>
      <c r="H15" s="228"/>
      <c r="I15" s="228"/>
      <c r="J15" s="228"/>
      <c r="K15" s="228"/>
      <c r="L15" s="228"/>
      <c r="M15" s="228"/>
      <c r="N15" s="228"/>
      <c r="O15" s="228"/>
      <c r="P15" s="228"/>
      <c r="Q15" s="228"/>
      <c r="R15" s="228"/>
      <c r="S15" s="228"/>
      <c r="T15" s="228"/>
      <c r="U15" s="228"/>
      <c r="V15" s="228"/>
      <c r="W15" s="228"/>
      <c r="X15" s="228"/>
      <c r="Y15" s="228"/>
      <c r="Z15" s="228"/>
      <c r="AA15" s="228"/>
      <c r="AB15" s="228"/>
      <c r="AC15" s="228"/>
      <c r="AD15" s="228"/>
      <c r="AE15" s="228"/>
      <c r="AF15" s="228"/>
      <c r="AG15" s="228"/>
      <c r="AH15" s="228"/>
    </row>
    <row r="16" spans="1:34" s="278" customFormat="1">
      <c r="A16" s="228"/>
      <c r="B16" s="228"/>
      <c r="C16" s="228"/>
      <c r="D16" s="228"/>
      <c r="E16" s="228"/>
      <c r="F16" s="228"/>
      <c r="G16" s="228"/>
      <c r="H16" s="228"/>
      <c r="I16" s="228"/>
      <c r="J16" s="228"/>
      <c r="K16" s="228"/>
      <c r="L16" s="228"/>
      <c r="M16" s="228"/>
      <c r="N16" s="228"/>
      <c r="O16" s="228"/>
      <c r="P16" s="228"/>
      <c r="Q16" s="228"/>
      <c r="R16" s="228"/>
      <c r="S16" s="228"/>
      <c r="T16" s="228"/>
      <c r="U16" s="228"/>
      <c r="V16" s="228"/>
      <c r="W16" s="228"/>
      <c r="X16" s="228"/>
      <c r="Y16" s="228"/>
      <c r="Z16" s="228"/>
      <c r="AA16" s="228"/>
      <c r="AB16" s="228"/>
      <c r="AC16" s="228"/>
      <c r="AD16" s="228"/>
      <c r="AE16" s="228"/>
      <c r="AF16" s="228"/>
      <c r="AG16" s="228"/>
      <c r="AH16" s="228"/>
    </row>
    <row r="17" spans="1:34" s="278" customFormat="1">
      <c r="A17" s="228"/>
      <c r="B17" s="228"/>
      <c r="C17" s="228"/>
      <c r="D17" s="228"/>
      <c r="E17" s="228"/>
      <c r="F17" s="228"/>
      <c r="G17" s="228"/>
      <c r="H17" s="228"/>
      <c r="I17" s="228"/>
      <c r="J17" s="228"/>
      <c r="K17" s="228"/>
      <c r="L17" s="228"/>
      <c r="M17" s="228"/>
      <c r="N17" s="228"/>
      <c r="O17" s="228"/>
      <c r="P17" s="228"/>
      <c r="Q17" s="228"/>
      <c r="R17" s="228"/>
      <c r="S17" s="228"/>
      <c r="T17" s="228"/>
      <c r="U17" s="228"/>
      <c r="V17" s="228"/>
      <c r="W17" s="228"/>
      <c r="X17" s="228"/>
      <c r="Y17" s="228"/>
      <c r="Z17" s="228"/>
      <c r="AA17" s="228"/>
      <c r="AB17" s="228"/>
      <c r="AC17" s="228"/>
      <c r="AD17" s="228"/>
      <c r="AE17" s="228"/>
      <c r="AF17" s="228"/>
      <c r="AG17" s="228"/>
      <c r="AH17" s="228"/>
    </row>
    <row r="18" spans="1:34" s="278" customFormat="1">
      <c r="A18" s="228"/>
      <c r="B18" s="228"/>
      <c r="C18" s="228"/>
      <c r="D18" s="228"/>
      <c r="E18" s="228"/>
      <c r="F18" s="228"/>
      <c r="G18" s="228"/>
      <c r="H18" s="228"/>
      <c r="I18" s="228"/>
      <c r="J18" s="228"/>
      <c r="K18" s="228"/>
      <c r="L18" s="228"/>
      <c r="M18" s="228"/>
      <c r="N18" s="228"/>
      <c r="O18" s="228"/>
      <c r="P18" s="228"/>
      <c r="Q18" s="228"/>
      <c r="R18" s="228"/>
      <c r="S18" s="228"/>
      <c r="T18" s="228"/>
      <c r="U18" s="228"/>
      <c r="V18" s="228"/>
      <c r="W18" s="228"/>
      <c r="X18" s="228"/>
      <c r="Y18" s="228"/>
      <c r="Z18" s="228"/>
      <c r="AA18" s="228"/>
      <c r="AB18" s="228"/>
      <c r="AC18" s="228"/>
      <c r="AD18" s="228"/>
      <c r="AE18" s="228"/>
      <c r="AF18" s="228"/>
      <c r="AG18" s="228"/>
      <c r="AH18" s="228"/>
    </row>
    <row r="19" spans="1:34" s="278" customFormat="1">
      <c r="A19" s="228"/>
      <c r="B19" s="228"/>
      <c r="C19" s="228"/>
      <c r="D19" s="228"/>
      <c r="E19" s="228"/>
      <c r="F19" s="228"/>
      <c r="G19" s="228"/>
      <c r="H19" s="228"/>
      <c r="I19" s="228"/>
      <c r="J19" s="228"/>
      <c r="K19" s="228"/>
      <c r="L19" s="228"/>
      <c r="M19" s="228"/>
      <c r="N19" s="228"/>
      <c r="O19" s="228"/>
      <c r="P19" s="228"/>
      <c r="Q19" s="228"/>
      <c r="R19" s="228"/>
      <c r="S19" s="228"/>
      <c r="T19" s="228"/>
      <c r="U19" s="228"/>
      <c r="V19" s="228"/>
      <c r="W19" s="228"/>
      <c r="X19" s="228"/>
      <c r="Y19" s="228"/>
      <c r="Z19" s="228"/>
      <c r="AA19" s="228"/>
      <c r="AB19" s="228"/>
      <c r="AC19" s="228"/>
      <c r="AD19" s="228"/>
      <c r="AE19" s="228"/>
      <c r="AF19" s="228"/>
      <c r="AG19" s="228"/>
      <c r="AH19" s="228"/>
    </row>
    <row r="20" spans="1:34" s="278" customFormat="1">
      <c r="A20" s="228"/>
      <c r="B20" s="228"/>
      <c r="C20" s="228"/>
      <c r="D20" s="228"/>
      <c r="E20" s="228"/>
      <c r="F20" s="228"/>
      <c r="G20" s="228"/>
      <c r="H20" s="228"/>
      <c r="I20" s="228"/>
      <c r="J20" s="228"/>
      <c r="K20" s="228"/>
      <c r="L20" s="228"/>
      <c r="M20" s="228"/>
      <c r="N20" s="228"/>
      <c r="O20" s="228"/>
      <c r="P20" s="228"/>
      <c r="Q20" s="228"/>
      <c r="R20" s="228"/>
      <c r="S20" s="228"/>
      <c r="T20" s="228"/>
      <c r="U20" s="228"/>
      <c r="V20" s="228"/>
      <c r="W20" s="228"/>
      <c r="X20" s="228"/>
      <c r="Y20" s="228"/>
      <c r="Z20" s="228"/>
      <c r="AA20" s="228"/>
      <c r="AB20" s="228"/>
      <c r="AC20" s="228"/>
      <c r="AD20" s="228"/>
      <c r="AE20" s="228"/>
      <c r="AF20" s="228"/>
      <c r="AG20" s="228"/>
      <c r="AH20" s="228"/>
    </row>
    <row r="21" spans="1:34" s="278" customFormat="1">
      <c r="A21" s="228"/>
      <c r="B21" s="228"/>
      <c r="C21" s="228"/>
      <c r="D21" s="228"/>
      <c r="E21" s="228"/>
      <c r="F21" s="228"/>
      <c r="G21" s="228"/>
      <c r="H21" s="228"/>
      <c r="I21" s="228"/>
      <c r="J21" s="228"/>
      <c r="K21" s="228"/>
      <c r="L21" s="228"/>
      <c r="M21" s="228"/>
      <c r="N21" s="228"/>
      <c r="O21" s="228"/>
      <c r="P21" s="228"/>
      <c r="Q21" s="228"/>
      <c r="R21" s="228"/>
      <c r="S21" s="228"/>
      <c r="T21" s="228"/>
      <c r="U21" s="228"/>
      <c r="V21" s="228"/>
      <c r="W21" s="228"/>
      <c r="X21" s="228"/>
      <c r="Y21" s="228"/>
      <c r="Z21" s="228"/>
      <c r="AA21" s="228"/>
      <c r="AB21" s="228"/>
      <c r="AC21" s="228"/>
      <c r="AD21" s="228"/>
      <c r="AE21" s="228"/>
      <c r="AF21" s="228"/>
      <c r="AG21" s="228"/>
      <c r="AH21" s="228"/>
    </row>
    <row r="22" spans="1:34" s="278" customFormat="1">
      <c r="A22" s="228"/>
      <c r="B22" s="228"/>
      <c r="C22" s="228"/>
      <c r="D22" s="228"/>
      <c r="E22" s="228"/>
      <c r="F22" s="228"/>
      <c r="G22" s="228"/>
      <c r="H22" s="228"/>
      <c r="I22" s="228"/>
      <c r="J22" s="228"/>
      <c r="K22" s="228"/>
      <c r="L22" s="228"/>
      <c r="M22" s="228"/>
      <c r="N22" s="228"/>
      <c r="O22" s="228"/>
      <c r="P22" s="228"/>
      <c r="Q22" s="228"/>
      <c r="R22" s="228"/>
      <c r="S22" s="228"/>
      <c r="T22" s="228"/>
      <c r="U22" s="228"/>
      <c r="V22" s="228"/>
      <c r="W22" s="228"/>
      <c r="X22" s="228"/>
      <c r="Y22" s="228"/>
      <c r="Z22" s="228"/>
      <c r="AA22" s="228"/>
      <c r="AB22" s="228"/>
      <c r="AC22" s="228"/>
      <c r="AD22" s="228"/>
      <c r="AE22" s="228"/>
      <c r="AF22" s="228"/>
      <c r="AG22" s="228"/>
      <c r="AH22" s="228"/>
    </row>
    <row r="23" spans="1:34" s="278" customFormat="1">
      <c r="A23" s="228"/>
      <c r="B23" s="228"/>
      <c r="C23" s="228"/>
      <c r="D23" s="228"/>
      <c r="E23" s="228"/>
      <c r="F23" s="228"/>
      <c r="G23" s="228"/>
      <c r="H23" s="228"/>
      <c r="I23" s="228"/>
      <c r="J23" s="228"/>
      <c r="K23" s="228"/>
      <c r="L23" s="228"/>
      <c r="M23" s="228"/>
      <c r="N23" s="228"/>
      <c r="O23" s="228"/>
      <c r="P23" s="228"/>
      <c r="Q23" s="228"/>
      <c r="R23" s="228"/>
      <c r="S23" s="228"/>
      <c r="T23" s="228"/>
      <c r="U23" s="228"/>
      <c r="V23" s="228"/>
      <c r="W23" s="228"/>
      <c r="X23" s="228"/>
      <c r="Y23" s="228"/>
      <c r="Z23" s="228"/>
      <c r="AA23" s="228"/>
      <c r="AB23" s="228"/>
      <c r="AC23" s="228"/>
      <c r="AD23" s="228"/>
      <c r="AE23" s="228"/>
      <c r="AF23" s="228"/>
      <c r="AG23" s="228"/>
      <c r="AH23" s="228"/>
    </row>
    <row r="24" spans="1:34" s="278" customFormat="1">
      <c r="A24" s="228"/>
      <c r="B24" s="228"/>
      <c r="C24" s="228"/>
      <c r="D24" s="228"/>
      <c r="E24" s="228"/>
      <c r="F24" s="228"/>
      <c r="G24" s="228"/>
      <c r="H24" s="228"/>
      <c r="I24" s="228"/>
      <c r="J24" s="228"/>
      <c r="K24" s="228"/>
      <c r="L24" s="228"/>
      <c r="M24" s="228"/>
      <c r="N24" s="228"/>
      <c r="O24" s="228"/>
      <c r="P24" s="228"/>
      <c r="Q24" s="228"/>
      <c r="R24" s="228"/>
      <c r="S24" s="228"/>
      <c r="T24" s="228"/>
      <c r="U24" s="228"/>
      <c r="V24" s="228"/>
      <c r="W24" s="228"/>
      <c r="X24" s="228"/>
      <c r="Y24" s="228"/>
      <c r="Z24" s="228"/>
      <c r="AA24" s="228"/>
      <c r="AB24" s="228"/>
      <c r="AC24" s="228"/>
      <c r="AD24" s="228"/>
      <c r="AE24" s="228"/>
      <c r="AF24" s="228"/>
      <c r="AG24" s="228"/>
      <c r="AH24" s="228"/>
    </row>
    <row r="25" spans="1:34" s="278" customFormat="1">
      <c r="A25" s="228"/>
      <c r="B25" s="228"/>
      <c r="C25" s="228"/>
      <c r="D25" s="228"/>
      <c r="E25" s="228"/>
      <c r="F25" s="228"/>
      <c r="G25" s="228"/>
      <c r="H25" s="228"/>
      <c r="I25" s="228"/>
      <c r="J25" s="228"/>
      <c r="K25" s="228"/>
      <c r="L25" s="228"/>
      <c r="M25" s="228"/>
      <c r="N25" s="228"/>
      <c r="O25" s="228"/>
      <c r="P25" s="228"/>
      <c r="Q25" s="228"/>
      <c r="R25" s="228"/>
      <c r="S25" s="228"/>
      <c r="T25" s="228"/>
      <c r="U25" s="228"/>
      <c r="V25" s="228"/>
      <c r="W25" s="228"/>
      <c r="X25" s="228"/>
      <c r="Y25" s="228"/>
      <c r="Z25" s="228"/>
      <c r="AA25" s="228"/>
      <c r="AB25" s="228"/>
      <c r="AC25" s="228"/>
      <c r="AD25" s="228"/>
      <c r="AE25" s="228"/>
      <c r="AF25" s="228"/>
      <c r="AG25" s="228"/>
      <c r="AH25" s="228"/>
    </row>
    <row r="26" spans="1:34" s="278" customFormat="1">
      <c r="A26" s="228"/>
      <c r="B26" s="228"/>
      <c r="C26" s="228"/>
      <c r="D26" s="228"/>
      <c r="E26" s="228"/>
      <c r="F26" s="228"/>
      <c r="G26" s="228"/>
      <c r="H26" s="228"/>
      <c r="I26" s="228"/>
      <c r="J26" s="228"/>
      <c r="K26" s="228"/>
      <c r="L26" s="228"/>
      <c r="M26" s="228"/>
      <c r="N26" s="228"/>
      <c r="O26" s="228"/>
      <c r="P26" s="228"/>
      <c r="Q26" s="228"/>
      <c r="R26" s="228"/>
      <c r="S26" s="228"/>
      <c r="T26" s="228"/>
      <c r="U26" s="228"/>
      <c r="V26" s="228"/>
      <c r="W26" s="228"/>
      <c r="X26" s="228"/>
      <c r="Y26" s="228"/>
      <c r="Z26" s="228"/>
      <c r="AA26" s="228"/>
      <c r="AB26" s="228"/>
      <c r="AC26" s="228"/>
      <c r="AD26" s="228"/>
      <c r="AE26" s="228"/>
      <c r="AF26" s="228"/>
      <c r="AG26" s="228"/>
      <c r="AH26" s="228"/>
    </row>
    <row r="27" spans="1:34" s="278" customFormat="1">
      <c r="A27" s="228"/>
      <c r="B27" s="228"/>
      <c r="C27" s="228"/>
      <c r="D27" s="228"/>
      <c r="E27" s="228"/>
      <c r="F27" s="228"/>
      <c r="G27" s="228"/>
      <c r="H27" s="228"/>
      <c r="I27" s="228"/>
      <c r="J27" s="228"/>
      <c r="K27" s="228"/>
      <c r="L27" s="228"/>
      <c r="M27" s="228"/>
      <c r="N27" s="228"/>
      <c r="O27" s="228"/>
      <c r="P27" s="228"/>
      <c r="Q27" s="228"/>
      <c r="R27" s="228"/>
      <c r="S27" s="228"/>
      <c r="T27" s="228"/>
      <c r="U27" s="228"/>
      <c r="V27" s="228"/>
      <c r="W27" s="228"/>
      <c r="X27" s="228"/>
      <c r="Y27" s="228"/>
      <c r="Z27" s="228"/>
      <c r="AA27" s="228"/>
      <c r="AB27" s="228"/>
      <c r="AC27" s="228"/>
      <c r="AD27" s="228"/>
      <c r="AE27" s="228"/>
      <c r="AF27" s="228"/>
      <c r="AG27" s="228"/>
      <c r="AH27" s="228"/>
    </row>
    <row r="28" spans="1:34" s="278" customFormat="1">
      <c r="A28" s="228"/>
      <c r="B28" s="228"/>
      <c r="C28" s="228"/>
      <c r="D28" s="228"/>
      <c r="E28" s="228"/>
      <c r="F28" s="228"/>
      <c r="G28" s="228"/>
      <c r="H28" s="228"/>
      <c r="I28" s="228"/>
      <c r="J28" s="228"/>
      <c r="K28" s="228"/>
      <c r="L28" s="228"/>
      <c r="M28" s="228"/>
      <c r="N28" s="228"/>
      <c r="O28" s="228"/>
      <c r="P28" s="228"/>
      <c r="Q28" s="228"/>
      <c r="R28" s="228"/>
      <c r="S28" s="228"/>
      <c r="T28" s="228"/>
      <c r="U28" s="228"/>
      <c r="V28" s="228"/>
      <c r="W28" s="228"/>
      <c r="X28" s="228"/>
      <c r="Y28" s="228"/>
      <c r="Z28" s="228"/>
      <c r="AA28" s="228"/>
      <c r="AB28" s="228"/>
      <c r="AC28" s="228"/>
      <c r="AD28" s="228"/>
      <c r="AE28" s="228"/>
      <c r="AF28" s="228"/>
      <c r="AG28" s="228"/>
      <c r="AH28" s="228"/>
    </row>
    <row r="29" spans="1:34" s="278" customFormat="1">
      <c r="A29" s="228"/>
      <c r="B29" s="228"/>
      <c r="C29" s="228"/>
      <c r="D29" s="228"/>
      <c r="E29" s="228"/>
      <c r="F29" s="228"/>
      <c r="G29" s="228"/>
      <c r="H29" s="228"/>
      <c r="I29" s="228"/>
      <c r="J29" s="228"/>
      <c r="K29" s="228"/>
      <c r="L29" s="228"/>
      <c r="M29" s="228"/>
      <c r="N29" s="228"/>
      <c r="O29" s="228"/>
      <c r="P29" s="228"/>
      <c r="Q29" s="228"/>
      <c r="R29" s="228"/>
      <c r="S29" s="228"/>
      <c r="T29" s="228"/>
      <c r="U29" s="228"/>
      <c r="V29" s="228"/>
      <c r="W29" s="228"/>
      <c r="X29" s="228"/>
      <c r="Y29" s="228"/>
      <c r="Z29" s="228"/>
      <c r="AA29" s="228"/>
      <c r="AB29" s="228"/>
      <c r="AC29" s="228"/>
      <c r="AD29" s="228"/>
      <c r="AE29" s="228"/>
      <c r="AF29" s="228"/>
      <c r="AG29" s="228"/>
      <c r="AH29" s="228"/>
    </row>
    <row r="30" spans="1:34" s="278" customFormat="1">
      <c r="A30" s="228"/>
      <c r="B30" s="228"/>
      <c r="C30" s="228"/>
      <c r="D30" s="228"/>
      <c r="E30" s="228"/>
      <c r="F30" s="228"/>
      <c r="G30" s="228"/>
      <c r="H30" s="228"/>
      <c r="I30" s="228"/>
      <c r="J30" s="228"/>
      <c r="K30" s="228"/>
      <c r="L30" s="228"/>
      <c r="M30" s="228"/>
      <c r="N30" s="228"/>
      <c r="O30" s="228"/>
      <c r="P30" s="228"/>
      <c r="Q30" s="228"/>
      <c r="R30" s="228"/>
      <c r="S30" s="228"/>
      <c r="T30" s="228"/>
      <c r="U30" s="228"/>
      <c r="V30" s="228"/>
      <c r="W30" s="228"/>
      <c r="X30" s="228"/>
      <c r="Y30" s="228"/>
      <c r="Z30" s="228"/>
      <c r="AA30" s="228"/>
      <c r="AB30" s="228"/>
      <c r="AC30" s="228"/>
      <c r="AD30" s="228"/>
      <c r="AE30" s="228"/>
      <c r="AF30" s="228"/>
      <c r="AG30" s="228"/>
      <c r="AH30" s="228"/>
    </row>
    <row r="31" spans="1:34" s="278" customFormat="1">
      <c r="A31" s="228"/>
      <c r="B31" s="228"/>
      <c r="C31" s="228"/>
      <c r="D31" s="228"/>
      <c r="E31" s="228"/>
      <c r="F31" s="228"/>
      <c r="G31" s="228"/>
      <c r="H31" s="228"/>
      <c r="I31" s="228"/>
      <c r="J31" s="228"/>
      <c r="K31" s="228"/>
      <c r="L31" s="228"/>
      <c r="M31" s="228"/>
      <c r="N31" s="228"/>
      <c r="O31" s="228"/>
      <c r="P31" s="228"/>
      <c r="Q31" s="228"/>
      <c r="R31" s="228"/>
      <c r="S31" s="228"/>
      <c r="T31" s="228"/>
      <c r="U31" s="228"/>
      <c r="V31" s="228"/>
      <c r="W31" s="228"/>
      <c r="X31" s="228"/>
      <c r="Y31" s="228"/>
      <c r="Z31" s="228"/>
      <c r="AA31" s="228"/>
      <c r="AB31" s="228"/>
      <c r="AC31" s="228"/>
      <c r="AD31" s="228"/>
      <c r="AE31" s="228"/>
      <c r="AF31" s="228"/>
      <c r="AG31" s="228"/>
      <c r="AH31" s="228"/>
    </row>
    <row r="32" spans="1:34" s="278" customFormat="1">
      <c r="A32" s="228"/>
      <c r="B32" s="228"/>
      <c r="C32" s="228"/>
      <c r="D32" s="228"/>
      <c r="E32" s="228"/>
      <c r="F32" s="228"/>
      <c r="G32" s="228"/>
      <c r="H32" s="228"/>
      <c r="I32" s="228"/>
      <c r="J32" s="228"/>
      <c r="K32" s="228"/>
      <c r="L32" s="228"/>
      <c r="M32" s="228"/>
      <c r="N32" s="228"/>
      <c r="O32" s="228"/>
      <c r="P32" s="228"/>
      <c r="Q32" s="228"/>
      <c r="R32" s="228"/>
      <c r="S32" s="228"/>
      <c r="T32" s="228"/>
      <c r="U32" s="228"/>
      <c r="V32" s="228"/>
      <c r="W32" s="228"/>
      <c r="X32" s="228"/>
      <c r="Y32" s="228"/>
      <c r="Z32" s="228"/>
      <c r="AA32" s="228"/>
      <c r="AB32" s="228"/>
      <c r="AC32" s="228"/>
      <c r="AD32" s="228"/>
      <c r="AE32" s="228"/>
      <c r="AF32" s="228"/>
      <c r="AG32" s="228"/>
      <c r="AH32" s="228"/>
    </row>
    <row r="33" spans="1:34" s="278" customFormat="1">
      <c r="A33" s="228"/>
      <c r="B33" s="228"/>
      <c r="C33" s="228"/>
      <c r="D33" s="228"/>
      <c r="E33" s="228"/>
      <c r="F33" s="228"/>
      <c r="G33" s="228"/>
      <c r="H33" s="228"/>
      <c r="I33" s="228"/>
      <c r="J33" s="228"/>
      <c r="K33" s="228"/>
      <c r="L33" s="228"/>
      <c r="M33" s="228"/>
      <c r="N33" s="228"/>
      <c r="O33" s="228"/>
      <c r="P33" s="228"/>
      <c r="Q33" s="228"/>
      <c r="R33" s="228"/>
      <c r="S33" s="228"/>
      <c r="T33" s="228"/>
      <c r="U33" s="228"/>
      <c r="V33" s="228"/>
      <c r="W33" s="228"/>
      <c r="X33" s="228"/>
      <c r="Y33" s="228"/>
      <c r="Z33" s="228"/>
      <c r="AA33" s="228"/>
      <c r="AB33" s="228"/>
      <c r="AC33" s="228"/>
      <c r="AD33" s="228"/>
      <c r="AE33" s="228"/>
      <c r="AF33" s="228"/>
      <c r="AG33" s="228"/>
      <c r="AH33" s="228"/>
    </row>
    <row r="34" spans="1:34" s="278" customFormat="1">
      <c r="A34" s="228"/>
      <c r="B34" s="228"/>
      <c r="C34" s="228"/>
      <c r="D34" s="228"/>
      <c r="E34" s="228"/>
      <c r="F34" s="228"/>
      <c r="G34" s="228"/>
      <c r="H34" s="228"/>
      <c r="I34" s="228"/>
      <c r="J34" s="228"/>
      <c r="K34" s="228"/>
      <c r="L34" s="228"/>
      <c r="M34" s="228"/>
      <c r="N34" s="228"/>
      <c r="O34" s="228"/>
      <c r="P34" s="228"/>
      <c r="Q34" s="228"/>
      <c r="R34" s="228"/>
      <c r="S34" s="228"/>
      <c r="T34" s="228"/>
      <c r="U34" s="228"/>
      <c r="V34" s="228"/>
      <c r="W34" s="228"/>
      <c r="X34" s="228"/>
      <c r="Y34" s="228"/>
      <c r="Z34" s="228"/>
      <c r="AA34" s="228"/>
      <c r="AB34" s="228"/>
      <c r="AC34" s="228"/>
      <c r="AD34" s="228"/>
      <c r="AE34" s="228"/>
      <c r="AF34" s="228"/>
      <c r="AG34" s="228"/>
      <c r="AH34" s="228"/>
    </row>
    <row r="35" spans="1:34" s="278" customFormat="1">
      <c r="A35" s="228"/>
      <c r="B35" s="228"/>
      <c r="C35" s="228"/>
      <c r="D35" s="228"/>
      <c r="E35" s="228"/>
      <c r="F35" s="228"/>
      <c r="G35" s="228"/>
      <c r="H35" s="228"/>
      <c r="I35" s="228"/>
      <c r="J35" s="228"/>
      <c r="K35" s="228"/>
      <c r="L35" s="228"/>
      <c r="M35" s="228"/>
      <c r="N35" s="228"/>
      <c r="O35" s="228"/>
      <c r="P35" s="228"/>
      <c r="Q35" s="228"/>
      <c r="R35" s="228"/>
      <c r="S35" s="228"/>
      <c r="T35" s="228"/>
      <c r="U35" s="228"/>
      <c r="V35" s="228"/>
      <c r="W35" s="228"/>
      <c r="X35" s="228"/>
      <c r="Y35" s="228"/>
      <c r="Z35" s="228"/>
      <c r="AA35" s="228"/>
      <c r="AB35" s="228"/>
      <c r="AC35" s="228"/>
      <c r="AD35" s="228"/>
      <c r="AE35" s="228"/>
      <c r="AF35" s="228"/>
      <c r="AG35" s="228"/>
      <c r="AH35" s="228"/>
    </row>
    <row r="36" spans="1:34" s="278" customFormat="1">
      <c r="A36" s="228"/>
      <c r="B36" s="228"/>
      <c r="C36" s="228"/>
      <c r="D36" s="228"/>
      <c r="E36" s="228"/>
      <c r="F36" s="228"/>
      <c r="G36" s="228"/>
      <c r="H36" s="228"/>
      <c r="I36" s="228"/>
      <c r="J36" s="228"/>
      <c r="K36" s="228"/>
      <c r="L36" s="228"/>
      <c r="M36" s="228"/>
      <c r="N36" s="228"/>
      <c r="O36" s="228"/>
      <c r="P36" s="228"/>
      <c r="Q36" s="228"/>
      <c r="R36" s="228"/>
      <c r="S36" s="228"/>
      <c r="T36" s="228"/>
      <c r="U36" s="228"/>
      <c r="V36" s="228"/>
      <c r="W36" s="228"/>
      <c r="X36" s="228"/>
      <c r="Y36" s="228"/>
      <c r="Z36" s="228"/>
      <c r="AA36" s="228"/>
      <c r="AB36" s="228"/>
      <c r="AC36" s="228"/>
      <c r="AD36" s="228"/>
      <c r="AE36" s="228"/>
      <c r="AF36" s="228"/>
      <c r="AG36" s="228"/>
      <c r="AH36" s="228"/>
    </row>
    <row r="37" spans="1:34" s="278" customFormat="1">
      <c r="A37" s="228"/>
      <c r="B37" s="228"/>
      <c r="C37" s="228"/>
      <c r="D37" s="228"/>
      <c r="E37" s="228"/>
      <c r="F37" s="228"/>
      <c r="G37" s="228"/>
      <c r="H37" s="228"/>
      <c r="I37" s="228"/>
      <c r="J37" s="228"/>
      <c r="K37" s="228"/>
      <c r="L37" s="228"/>
      <c r="M37" s="228"/>
      <c r="N37" s="228"/>
      <c r="O37" s="228"/>
      <c r="P37" s="228"/>
      <c r="Q37" s="228"/>
      <c r="R37" s="228"/>
      <c r="S37" s="228"/>
      <c r="T37" s="228"/>
      <c r="U37" s="228"/>
      <c r="V37" s="228"/>
      <c r="W37" s="228"/>
      <c r="X37" s="228"/>
      <c r="Y37" s="228"/>
      <c r="Z37" s="228"/>
      <c r="AA37" s="228"/>
      <c r="AB37" s="228"/>
      <c r="AC37" s="228"/>
      <c r="AD37" s="228"/>
      <c r="AE37" s="228"/>
      <c r="AF37" s="228"/>
      <c r="AG37" s="228"/>
      <c r="AH37" s="228"/>
    </row>
    <row r="38" spans="1:34" s="278" customFormat="1">
      <c r="A38" s="228"/>
      <c r="B38" s="228"/>
      <c r="C38" s="228"/>
      <c r="D38" s="228"/>
      <c r="E38" s="228"/>
      <c r="F38" s="228"/>
      <c r="G38" s="228"/>
      <c r="H38" s="228"/>
      <c r="I38" s="228"/>
      <c r="J38" s="228"/>
      <c r="K38" s="228"/>
      <c r="L38" s="228"/>
      <c r="M38" s="228"/>
      <c r="N38" s="228"/>
      <c r="O38" s="228"/>
      <c r="P38" s="228"/>
      <c r="Q38" s="228"/>
      <c r="R38" s="228"/>
      <c r="S38" s="228"/>
      <c r="T38" s="228"/>
      <c r="U38" s="228"/>
      <c r="V38" s="228"/>
      <c r="W38" s="228"/>
      <c r="X38" s="228"/>
      <c r="Y38" s="228"/>
      <c r="Z38" s="228"/>
      <c r="AA38" s="228"/>
      <c r="AB38" s="228"/>
      <c r="AC38" s="228"/>
      <c r="AD38" s="228"/>
      <c r="AE38" s="228"/>
      <c r="AF38" s="228"/>
      <c r="AG38" s="228"/>
      <c r="AH38" s="228"/>
    </row>
    <row r="39" spans="1:34" s="278" customFormat="1">
      <c r="A39" s="228"/>
      <c r="B39" s="228"/>
      <c r="C39" s="228"/>
      <c r="D39" s="228"/>
      <c r="E39" s="228"/>
      <c r="F39" s="228"/>
      <c r="G39" s="228"/>
      <c r="H39" s="228"/>
      <c r="I39" s="228"/>
      <c r="J39" s="228"/>
      <c r="K39" s="228"/>
      <c r="L39" s="228"/>
      <c r="M39" s="228"/>
      <c r="N39" s="228"/>
      <c r="O39" s="228"/>
      <c r="P39" s="228"/>
      <c r="Q39" s="228"/>
      <c r="R39" s="228"/>
      <c r="S39" s="228"/>
      <c r="T39" s="228"/>
      <c r="U39" s="228"/>
      <c r="V39" s="228"/>
      <c r="W39" s="228"/>
      <c r="X39" s="228"/>
      <c r="Y39" s="228"/>
      <c r="Z39" s="228"/>
      <c r="AA39" s="228"/>
      <c r="AB39" s="228"/>
      <c r="AC39" s="228"/>
      <c r="AD39" s="228"/>
      <c r="AE39" s="228"/>
      <c r="AF39" s="228"/>
      <c r="AG39" s="228"/>
      <c r="AH39" s="228"/>
    </row>
    <row r="40" spans="1:34" s="278" customFormat="1">
      <c r="A40" s="228"/>
      <c r="B40" s="228"/>
      <c r="C40" s="228"/>
      <c r="D40" s="228"/>
      <c r="E40" s="228"/>
      <c r="F40" s="228"/>
      <c r="G40" s="228"/>
      <c r="H40" s="228"/>
      <c r="I40" s="228"/>
      <c r="J40" s="228"/>
      <c r="K40" s="228"/>
      <c r="L40" s="228"/>
      <c r="M40" s="228"/>
      <c r="N40" s="228"/>
      <c r="O40" s="228"/>
      <c r="P40" s="228"/>
      <c r="Q40" s="228"/>
      <c r="R40" s="228"/>
      <c r="S40" s="228"/>
      <c r="T40" s="228"/>
      <c r="U40" s="228"/>
      <c r="V40" s="228"/>
      <c r="W40" s="228"/>
      <c r="X40" s="228"/>
      <c r="Y40" s="228"/>
      <c r="Z40" s="228"/>
      <c r="AA40" s="228"/>
      <c r="AB40" s="228"/>
      <c r="AC40" s="228"/>
      <c r="AD40" s="228"/>
      <c r="AE40" s="228"/>
      <c r="AF40" s="228"/>
      <c r="AG40" s="228"/>
      <c r="AH40" s="228"/>
    </row>
    <row r="41" spans="1:34" s="278" customFormat="1">
      <c r="A41" s="228"/>
      <c r="B41" s="228"/>
      <c r="C41" s="228"/>
      <c r="D41" s="228"/>
      <c r="E41" s="228"/>
      <c r="F41" s="228"/>
      <c r="G41" s="228"/>
      <c r="H41" s="228"/>
      <c r="I41" s="228"/>
      <c r="J41" s="228"/>
      <c r="K41" s="228"/>
      <c r="L41" s="228"/>
      <c r="M41" s="228"/>
      <c r="N41" s="228"/>
      <c r="O41" s="228"/>
      <c r="P41" s="228"/>
      <c r="Q41" s="228"/>
      <c r="R41" s="228"/>
      <c r="S41" s="228"/>
      <c r="T41" s="228"/>
      <c r="U41" s="228"/>
      <c r="V41" s="228"/>
      <c r="W41" s="228"/>
      <c r="X41" s="228"/>
      <c r="Y41" s="228"/>
      <c r="Z41" s="228"/>
      <c r="AA41" s="228"/>
      <c r="AB41" s="228"/>
      <c r="AC41" s="228"/>
      <c r="AD41" s="228"/>
      <c r="AE41" s="228"/>
      <c r="AF41" s="228"/>
      <c r="AG41" s="228"/>
      <c r="AH41" s="228"/>
    </row>
    <row r="42" spans="1:34" s="278" customFormat="1">
      <c r="A42" s="228"/>
      <c r="B42" s="228"/>
      <c r="C42" s="228"/>
      <c r="D42" s="228"/>
      <c r="E42" s="228"/>
      <c r="F42" s="228"/>
      <c r="G42" s="228"/>
      <c r="H42" s="228"/>
      <c r="I42" s="228"/>
      <c r="J42" s="228"/>
      <c r="K42" s="228"/>
      <c r="L42" s="228"/>
      <c r="M42" s="228"/>
      <c r="N42" s="228"/>
      <c r="O42" s="228"/>
      <c r="P42" s="228"/>
      <c r="Q42" s="228"/>
      <c r="R42" s="228"/>
      <c r="S42" s="228"/>
      <c r="T42" s="228"/>
      <c r="U42" s="228"/>
      <c r="V42" s="228"/>
      <c r="W42" s="228"/>
      <c r="X42" s="228"/>
      <c r="Y42" s="228"/>
      <c r="Z42" s="228"/>
      <c r="AA42" s="228"/>
      <c r="AB42" s="228"/>
      <c r="AC42" s="228"/>
      <c r="AD42" s="228"/>
      <c r="AE42" s="228"/>
      <c r="AF42" s="228"/>
      <c r="AG42" s="228"/>
      <c r="AH42" s="228"/>
    </row>
    <row r="43" spans="1:34" s="278" customFormat="1">
      <c r="A43" s="228"/>
      <c r="B43" s="228"/>
      <c r="C43" s="228"/>
      <c r="D43" s="228"/>
      <c r="E43" s="228"/>
      <c r="F43" s="228"/>
      <c r="G43" s="228"/>
      <c r="H43" s="228"/>
      <c r="I43" s="228"/>
      <c r="J43" s="228"/>
      <c r="K43" s="228"/>
      <c r="L43" s="228"/>
      <c r="M43" s="228"/>
      <c r="N43" s="228"/>
      <c r="O43" s="228"/>
      <c r="P43" s="228"/>
      <c r="Q43" s="228"/>
      <c r="R43" s="228"/>
      <c r="S43" s="228"/>
      <c r="T43" s="228"/>
      <c r="U43" s="228"/>
      <c r="V43" s="228"/>
      <c r="W43" s="228"/>
      <c r="X43" s="228"/>
      <c r="Y43" s="228"/>
      <c r="Z43" s="228"/>
      <c r="AA43" s="228"/>
      <c r="AB43" s="228"/>
      <c r="AC43" s="228"/>
      <c r="AD43" s="228"/>
      <c r="AE43" s="228"/>
      <c r="AF43" s="228"/>
      <c r="AG43" s="228"/>
      <c r="AH43" s="228"/>
    </row>
    <row r="44" spans="1:34" s="278" customFormat="1">
      <c r="A44" s="228"/>
      <c r="B44" s="228"/>
      <c r="C44" s="228"/>
      <c r="D44" s="228"/>
      <c r="E44" s="228"/>
      <c r="F44" s="228"/>
      <c r="G44" s="228"/>
      <c r="H44" s="228"/>
      <c r="I44" s="228"/>
      <c r="J44" s="228"/>
      <c r="K44" s="228"/>
      <c r="L44" s="228"/>
      <c r="M44" s="228"/>
      <c r="N44" s="228"/>
      <c r="O44" s="228"/>
      <c r="P44" s="228"/>
      <c r="Q44" s="228"/>
      <c r="R44" s="228"/>
      <c r="S44" s="228"/>
      <c r="T44" s="228"/>
      <c r="U44" s="228"/>
      <c r="V44" s="228"/>
      <c r="W44" s="228"/>
      <c r="X44" s="228"/>
      <c r="Y44" s="228"/>
      <c r="Z44" s="228"/>
      <c r="AA44" s="228"/>
      <c r="AB44" s="228"/>
      <c r="AC44" s="228"/>
      <c r="AD44" s="228"/>
      <c r="AE44" s="228"/>
      <c r="AF44" s="228"/>
      <c r="AG44" s="228"/>
      <c r="AH44" s="228"/>
    </row>
    <row r="45" spans="1:34" s="278" customFormat="1">
      <c r="A45" s="228"/>
      <c r="B45" s="228"/>
      <c r="C45" s="228"/>
      <c r="D45" s="228"/>
      <c r="E45" s="228"/>
      <c r="F45" s="228"/>
      <c r="G45" s="228"/>
      <c r="H45" s="228"/>
      <c r="I45" s="228"/>
      <c r="J45" s="228"/>
      <c r="K45" s="228"/>
      <c r="L45" s="228"/>
      <c r="M45" s="228"/>
      <c r="N45" s="228"/>
      <c r="O45" s="228"/>
      <c r="P45" s="228"/>
      <c r="Q45" s="228"/>
      <c r="R45" s="228"/>
      <c r="S45" s="228"/>
      <c r="T45" s="228"/>
      <c r="U45" s="228"/>
      <c r="V45" s="228"/>
      <c r="W45" s="228"/>
      <c r="X45" s="228"/>
      <c r="Y45" s="228"/>
      <c r="Z45" s="228"/>
      <c r="AA45" s="228"/>
      <c r="AB45" s="228"/>
      <c r="AC45" s="228"/>
      <c r="AD45" s="228"/>
      <c r="AE45" s="228"/>
      <c r="AF45" s="228"/>
      <c r="AG45" s="228"/>
      <c r="AH45" s="228"/>
    </row>
    <row r="46" spans="1:34" s="278" customFormat="1">
      <c r="A46" s="228"/>
      <c r="B46" s="228"/>
      <c r="C46" s="228"/>
      <c r="D46" s="228"/>
      <c r="E46" s="228"/>
      <c r="F46" s="228"/>
      <c r="G46" s="228"/>
      <c r="H46" s="228"/>
      <c r="I46" s="228"/>
      <c r="J46" s="228"/>
      <c r="K46" s="228"/>
      <c r="L46" s="228"/>
      <c r="M46" s="228"/>
      <c r="N46" s="228"/>
      <c r="O46" s="228"/>
      <c r="P46" s="228"/>
      <c r="Q46" s="228"/>
      <c r="R46" s="228"/>
      <c r="S46" s="228"/>
      <c r="T46" s="228"/>
      <c r="U46" s="228"/>
      <c r="V46" s="228"/>
      <c r="W46" s="228"/>
      <c r="X46" s="228"/>
      <c r="Y46" s="228"/>
      <c r="Z46" s="228"/>
      <c r="AA46" s="228"/>
      <c r="AB46" s="228"/>
      <c r="AC46" s="228"/>
      <c r="AD46" s="228"/>
      <c r="AE46" s="228"/>
      <c r="AF46" s="228"/>
      <c r="AG46" s="228"/>
      <c r="AH46" s="228"/>
    </row>
    <row r="47" spans="1:34" s="278" customFormat="1">
      <c r="A47" s="228"/>
      <c r="B47" s="228"/>
      <c r="C47" s="228"/>
      <c r="D47" s="228"/>
      <c r="E47" s="228"/>
      <c r="F47" s="228"/>
      <c r="G47" s="228"/>
      <c r="H47" s="228"/>
      <c r="I47" s="228"/>
      <c r="J47" s="228"/>
      <c r="K47" s="228"/>
      <c r="L47" s="228"/>
      <c r="M47" s="228"/>
      <c r="N47" s="228"/>
      <c r="O47" s="228"/>
      <c r="P47" s="228"/>
      <c r="Q47" s="228"/>
      <c r="R47" s="228"/>
      <c r="S47" s="228"/>
      <c r="T47" s="228"/>
      <c r="U47" s="228"/>
      <c r="V47" s="228"/>
      <c r="W47" s="228"/>
      <c r="X47" s="228"/>
      <c r="Y47" s="228"/>
      <c r="Z47" s="228"/>
      <c r="AA47" s="228"/>
      <c r="AB47" s="228"/>
      <c r="AC47" s="228"/>
      <c r="AD47" s="228"/>
      <c r="AE47" s="228"/>
      <c r="AF47" s="228"/>
      <c r="AG47" s="228"/>
      <c r="AH47" s="228"/>
    </row>
    <row r="48" spans="1:34" s="278" customFormat="1">
      <c r="A48" s="228"/>
      <c r="B48" s="228"/>
      <c r="C48" s="228"/>
      <c r="D48" s="228"/>
      <c r="E48" s="228"/>
      <c r="F48" s="228"/>
      <c r="G48" s="228"/>
      <c r="H48" s="228"/>
      <c r="I48" s="228"/>
      <c r="J48" s="228"/>
      <c r="K48" s="228"/>
      <c r="L48" s="228"/>
      <c r="M48" s="228"/>
      <c r="N48" s="228"/>
      <c r="O48" s="228"/>
      <c r="P48" s="228"/>
      <c r="Q48" s="228"/>
      <c r="R48" s="228"/>
      <c r="S48" s="228"/>
      <c r="T48" s="228"/>
      <c r="U48" s="228"/>
      <c r="V48" s="228"/>
      <c r="W48" s="228"/>
      <c r="X48" s="228"/>
      <c r="Y48" s="228"/>
      <c r="Z48" s="228"/>
      <c r="AA48" s="228"/>
      <c r="AB48" s="228"/>
      <c r="AC48" s="228"/>
      <c r="AD48" s="228"/>
      <c r="AE48" s="228"/>
      <c r="AF48" s="228"/>
      <c r="AG48" s="228"/>
      <c r="AH48" s="228"/>
    </row>
    <row r="49" spans="1:34" s="278" customFormat="1">
      <c r="A49" s="228"/>
      <c r="B49" s="228"/>
      <c r="C49" s="228"/>
      <c r="D49" s="228"/>
      <c r="E49" s="228"/>
      <c r="F49" s="228"/>
      <c r="G49" s="228"/>
      <c r="H49" s="228"/>
      <c r="I49" s="228"/>
      <c r="J49" s="228"/>
      <c r="K49" s="228"/>
      <c r="L49" s="228"/>
      <c r="M49" s="228"/>
      <c r="N49" s="228"/>
      <c r="O49" s="228"/>
      <c r="P49" s="228"/>
      <c r="Q49" s="228"/>
      <c r="R49" s="228"/>
      <c r="S49" s="228"/>
      <c r="T49" s="228"/>
      <c r="U49" s="228"/>
      <c r="V49" s="228"/>
      <c r="W49" s="228"/>
      <c r="X49" s="228"/>
      <c r="Y49" s="228"/>
      <c r="Z49" s="228"/>
      <c r="AA49" s="228"/>
      <c r="AB49" s="228"/>
      <c r="AC49" s="228"/>
      <c r="AD49" s="228"/>
      <c r="AE49" s="228"/>
      <c r="AF49" s="228"/>
      <c r="AG49" s="228"/>
      <c r="AH49" s="228"/>
    </row>
    <row r="50" spans="1:34" s="278" customFormat="1">
      <c r="A50" s="228"/>
      <c r="B50" s="228"/>
      <c r="C50" s="228"/>
      <c r="D50" s="228"/>
      <c r="E50" s="228"/>
      <c r="F50" s="228"/>
      <c r="G50" s="228"/>
      <c r="H50" s="228"/>
      <c r="I50" s="228"/>
      <c r="J50" s="228"/>
      <c r="K50" s="228"/>
      <c r="L50" s="228"/>
      <c r="M50" s="228"/>
      <c r="N50" s="228"/>
      <c r="O50" s="228"/>
      <c r="P50" s="228"/>
      <c r="Q50" s="228"/>
      <c r="R50" s="228"/>
      <c r="S50" s="228"/>
      <c r="T50" s="228"/>
      <c r="U50" s="228"/>
      <c r="V50" s="228"/>
      <c r="W50" s="228"/>
      <c r="X50" s="228"/>
      <c r="Y50" s="228"/>
      <c r="Z50" s="228"/>
      <c r="AA50" s="228"/>
      <c r="AB50" s="228"/>
      <c r="AC50" s="228"/>
      <c r="AD50" s="228"/>
      <c r="AE50" s="228"/>
      <c r="AF50" s="228"/>
      <c r="AG50" s="228"/>
      <c r="AH50" s="228"/>
    </row>
    <row r="51" spans="1:34" s="278" customFormat="1">
      <c r="A51" s="228"/>
      <c r="B51" s="228"/>
      <c r="C51" s="228"/>
      <c r="D51" s="228"/>
      <c r="E51" s="228"/>
      <c r="F51" s="228"/>
      <c r="G51" s="228"/>
      <c r="H51" s="228"/>
      <c r="I51" s="228"/>
      <c r="J51" s="228"/>
      <c r="K51" s="228"/>
      <c r="L51" s="228"/>
      <c r="M51" s="228"/>
      <c r="N51" s="228"/>
      <c r="O51" s="228"/>
      <c r="P51" s="228"/>
      <c r="Q51" s="228"/>
      <c r="R51" s="228"/>
      <c r="S51" s="228"/>
      <c r="T51" s="228"/>
      <c r="U51" s="228"/>
      <c r="V51" s="228"/>
      <c r="W51" s="228"/>
      <c r="X51" s="228"/>
      <c r="Y51" s="228"/>
      <c r="Z51" s="228"/>
      <c r="AA51" s="228"/>
      <c r="AB51" s="228"/>
      <c r="AC51" s="228"/>
      <c r="AD51" s="228"/>
      <c r="AE51" s="228"/>
      <c r="AF51" s="228"/>
      <c r="AG51" s="228"/>
      <c r="AH51" s="228"/>
    </row>
    <row r="52" spans="1:34" s="278" customFormat="1">
      <c r="A52" s="228"/>
      <c r="B52" s="228"/>
      <c r="C52" s="228"/>
      <c r="D52" s="228"/>
      <c r="E52" s="228"/>
      <c r="F52" s="228"/>
      <c r="G52" s="228"/>
      <c r="H52" s="228"/>
      <c r="I52" s="228"/>
      <c r="J52" s="228"/>
      <c r="K52" s="228"/>
      <c r="L52" s="228"/>
      <c r="M52" s="228"/>
      <c r="N52" s="228"/>
      <c r="O52" s="228"/>
      <c r="P52" s="228"/>
      <c r="Q52" s="228"/>
      <c r="R52" s="228"/>
      <c r="S52" s="228"/>
      <c r="T52" s="228"/>
      <c r="U52" s="228"/>
      <c r="V52" s="228"/>
      <c r="W52" s="228"/>
      <c r="X52" s="228"/>
      <c r="Y52" s="228"/>
      <c r="Z52" s="228"/>
      <c r="AA52" s="228"/>
      <c r="AB52" s="228"/>
      <c r="AC52" s="228"/>
      <c r="AD52" s="228"/>
      <c r="AE52" s="228"/>
      <c r="AF52" s="228"/>
      <c r="AG52" s="228"/>
      <c r="AH52" s="228"/>
    </row>
    <row r="53" spans="1:34" s="278" customFormat="1">
      <c r="A53" s="228"/>
      <c r="B53" s="228"/>
      <c r="C53" s="228"/>
      <c r="D53" s="228"/>
      <c r="E53" s="228"/>
      <c r="F53" s="228"/>
      <c r="G53" s="228"/>
      <c r="H53" s="228"/>
      <c r="I53" s="228"/>
      <c r="J53" s="228"/>
      <c r="K53" s="228"/>
      <c r="L53" s="228"/>
      <c r="M53" s="228"/>
      <c r="N53" s="228"/>
      <c r="O53" s="228"/>
      <c r="P53" s="228"/>
      <c r="Q53" s="228"/>
      <c r="R53" s="228"/>
      <c r="S53" s="228"/>
      <c r="T53" s="228"/>
      <c r="U53" s="228"/>
      <c r="V53" s="228"/>
      <c r="W53" s="228"/>
      <c r="X53" s="228"/>
      <c r="Y53" s="228"/>
      <c r="Z53" s="228"/>
      <c r="AA53" s="228"/>
      <c r="AB53" s="228"/>
      <c r="AC53" s="228"/>
      <c r="AD53" s="228"/>
      <c r="AE53" s="228"/>
      <c r="AF53" s="228"/>
      <c r="AG53" s="228"/>
      <c r="AH53" s="228"/>
    </row>
    <row r="54" spans="1:34" s="278" customFormat="1">
      <c r="A54" s="228"/>
      <c r="B54" s="228"/>
      <c r="C54" s="228"/>
      <c r="D54" s="228"/>
      <c r="E54" s="228"/>
      <c r="F54" s="228"/>
      <c r="G54" s="228"/>
      <c r="H54" s="228"/>
      <c r="I54" s="228"/>
      <c r="J54" s="228"/>
      <c r="K54" s="228"/>
      <c r="L54" s="228"/>
      <c r="M54" s="228"/>
      <c r="N54" s="228"/>
      <c r="O54" s="228"/>
      <c r="P54" s="228"/>
      <c r="Q54" s="228"/>
      <c r="R54" s="228"/>
      <c r="S54" s="228"/>
      <c r="T54" s="228"/>
      <c r="U54" s="228"/>
      <c r="V54" s="228"/>
      <c r="W54" s="228"/>
      <c r="X54" s="228"/>
      <c r="Y54" s="228"/>
      <c r="Z54" s="228"/>
      <c r="AA54" s="228"/>
      <c r="AB54" s="228"/>
      <c r="AC54" s="228"/>
      <c r="AD54" s="228"/>
      <c r="AE54" s="228"/>
      <c r="AF54" s="228"/>
      <c r="AG54" s="228"/>
      <c r="AH54" s="228"/>
    </row>
    <row r="55" spans="1:34" s="278" customFormat="1">
      <c r="A55" s="228"/>
      <c r="B55" s="228"/>
      <c r="C55" s="228"/>
      <c r="D55" s="228"/>
      <c r="E55" s="228"/>
      <c r="F55" s="228"/>
      <c r="G55" s="228"/>
      <c r="H55" s="228"/>
      <c r="I55" s="228"/>
      <c r="J55" s="228"/>
      <c r="K55" s="228"/>
      <c r="L55" s="228"/>
      <c r="M55" s="228"/>
      <c r="N55" s="228"/>
      <c r="O55" s="228"/>
      <c r="P55" s="228"/>
      <c r="Q55" s="228"/>
      <c r="R55" s="228"/>
      <c r="S55" s="228"/>
      <c r="T55" s="228"/>
      <c r="U55" s="228"/>
      <c r="V55" s="228"/>
      <c r="W55" s="228"/>
      <c r="X55" s="228"/>
      <c r="Y55" s="228"/>
      <c r="Z55" s="228"/>
      <c r="AA55" s="228"/>
      <c r="AB55" s="228"/>
      <c r="AC55" s="228"/>
      <c r="AD55" s="228"/>
      <c r="AE55" s="228"/>
      <c r="AF55" s="228"/>
      <c r="AG55" s="228"/>
      <c r="AH55" s="228"/>
    </row>
    <row r="56" spans="1:34" s="278" customFormat="1">
      <c r="A56" s="228"/>
      <c r="B56" s="228"/>
      <c r="C56" s="228"/>
      <c r="D56" s="228"/>
      <c r="E56" s="228"/>
      <c r="F56" s="228"/>
      <c r="G56" s="228"/>
      <c r="H56" s="228"/>
      <c r="I56" s="228"/>
      <c r="J56" s="228"/>
      <c r="K56" s="228"/>
      <c r="L56" s="228"/>
      <c r="M56" s="228"/>
      <c r="N56" s="228"/>
      <c r="O56" s="228"/>
      <c r="P56" s="228"/>
      <c r="Q56" s="228"/>
      <c r="R56" s="228"/>
      <c r="S56" s="228"/>
      <c r="T56" s="228"/>
      <c r="U56" s="228"/>
      <c r="V56" s="228"/>
      <c r="W56" s="228"/>
      <c r="X56" s="228"/>
      <c r="Y56" s="228"/>
      <c r="Z56" s="228"/>
      <c r="AA56" s="228"/>
      <c r="AB56" s="228"/>
      <c r="AC56" s="228"/>
      <c r="AD56" s="228"/>
      <c r="AE56" s="228"/>
      <c r="AF56" s="228"/>
      <c r="AG56" s="228"/>
      <c r="AH56" s="228"/>
    </row>
    <row r="57" spans="1:34" s="278" customFormat="1">
      <c r="A57" s="228"/>
      <c r="B57" s="228"/>
      <c r="C57" s="228"/>
      <c r="D57" s="228"/>
      <c r="E57" s="228"/>
      <c r="F57" s="228"/>
      <c r="G57" s="228"/>
      <c r="H57" s="228"/>
      <c r="I57" s="228"/>
      <c r="J57" s="228"/>
      <c r="K57" s="228"/>
      <c r="L57" s="228"/>
      <c r="M57" s="228"/>
      <c r="N57" s="228"/>
      <c r="O57" s="228"/>
      <c r="P57" s="228"/>
      <c r="Q57" s="228"/>
      <c r="R57" s="228"/>
      <c r="S57" s="228"/>
      <c r="T57" s="228"/>
      <c r="U57" s="228"/>
      <c r="V57" s="228"/>
      <c r="W57" s="228"/>
      <c r="X57" s="228"/>
      <c r="Y57" s="228"/>
      <c r="Z57" s="228"/>
      <c r="AA57" s="228"/>
      <c r="AB57" s="228"/>
      <c r="AC57" s="228"/>
      <c r="AD57" s="228"/>
      <c r="AE57" s="228"/>
      <c r="AF57" s="228"/>
      <c r="AG57" s="228"/>
      <c r="AH57" s="228"/>
    </row>
    <row r="58" spans="1:34" s="278" customFormat="1">
      <c r="A58" s="228"/>
      <c r="B58" s="228"/>
      <c r="C58" s="228"/>
      <c r="D58" s="228"/>
      <c r="E58" s="228"/>
      <c r="F58" s="228"/>
      <c r="G58" s="228"/>
      <c r="H58" s="228"/>
      <c r="I58" s="228"/>
      <c r="J58" s="228"/>
      <c r="K58" s="228"/>
      <c r="L58" s="228"/>
      <c r="M58" s="228"/>
      <c r="N58" s="228"/>
      <c r="O58" s="228"/>
      <c r="P58" s="228"/>
      <c r="Q58" s="228"/>
      <c r="R58" s="228"/>
      <c r="S58" s="228"/>
      <c r="T58" s="228"/>
      <c r="U58" s="228"/>
      <c r="V58" s="228"/>
      <c r="W58" s="228"/>
      <c r="X58" s="228"/>
      <c r="Y58" s="228"/>
      <c r="Z58" s="228"/>
      <c r="AA58" s="228"/>
      <c r="AB58" s="228"/>
      <c r="AC58" s="228"/>
      <c r="AD58" s="228"/>
      <c r="AE58" s="228"/>
      <c r="AF58" s="228"/>
      <c r="AG58" s="228"/>
      <c r="AH58" s="228"/>
    </row>
    <row r="59" spans="1:34" s="278" customFormat="1">
      <c r="A59" s="228"/>
      <c r="B59" s="228"/>
      <c r="C59" s="228"/>
      <c r="D59" s="228"/>
      <c r="E59" s="228"/>
      <c r="F59" s="228"/>
      <c r="G59" s="228"/>
      <c r="H59" s="228"/>
      <c r="I59" s="228"/>
      <c r="J59" s="228"/>
      <c r="K59" s="228"/>
      <c r="L59" s="228"/>
      <c r="M59" s="228"/>
      <c r="N59" s="228"/>
      <c r="O59" s="228"/>
      <c r="P59" s="228"/>
      <c r="Q59" s="228"/>
      <c r="R59" s="228"/>
      <c r="S59" s="228"/>
      <c r="T59" s="228"/>
      <c r="U59" s="228"/>
      <c r="V59" s="228"/>
      <c r="W59" s="228"/>
      <c r="X59" s="228"/>
      <c r="Y59" s="228"/>
      <c r="Z59" s="228"/>
      <c r="AA59" s="228"/>
      <c r="AB59" s="228"/>
      <c r="AC59" s="228"/>
      <c r="AD59" s="228"/>
      <c r="AE59" s="228"/>
      <c r="AF59" s="228"/>
      <c r="AG59" s="228"/>
      <c r="AH59" s="228"/>
    </row>
    <row r="60" spans="1:34" s="278" customFormat="1">
      <c r="A60" s="228"/>
      <c r="B60" s="228"/>
      <c r="C60" s="228"/>
      <c r="D60" s="228"/>
      <c r="E60" s="228"/>
      <c r="F60" s="228"/>
      <c r="G60" s="228"/>
      <c r="H60" s="228"/>
      <c r="I60" s="228"/>
      <c r="J60" s="228"/>
      <c r="K60" s="228"/>
      <c r="L60" s="228"/>
      <c r="M60" s="228"/>
      <c r="N60" s="228"/>
      <c r="O60" s="228"/>
      <c r="P60" s="228"/>
      <c r="Q60" s="228"/>
      <c r="R60" s="228"/>
      <c r="S60" s="228"/>
      <c r="T60" s="228"/>
      <c r="U60" s="228"/>
      <c r="V60" s="228"/>
      <c r="W60" s="228"/>
      <c r="X60" s="228"/>
      <c r="Y60" s="228"/>
      <c r="Z60" s="228"/>
      <c r="AA60" s="228"/>
      <c r="AB60" s="228"/>
      <c r="AC60" s="228"/>
      <c r="AD60" s="228"/>
      <c r="AE60" s="228"/>
      <c r="AF60" s="228"/>
      <c r="AG60" s="228"/>
      <c r="AH60" s="228"/>
    </row>
    <row r="61" spans="1:34" s="278" customFormat="1">
      <c r="A61" s="228"/>
      <c r="B61" s="228"/>
      <c r="C61" s="228"/>
      <c r="D61" s="228"/>
      <c r="E61" s="228"/>
      <c r="F61" s="228"/>
      <c r="G61" s="228"/>
      <c r="H61" s="228"/>
      <c r="I61" s="228"/>
      <c r="J61" s="228"/>
      <c r="K61" s="228"/>
      <c r="L61" s="228"/>
      <c r="M61" s="228"/>
      <c r="N61" s="228"/>
      <c r="O61" s="228"/>
      <c r="P61" s="228"/>
      <c r="Q61" s="228"/>
      <c r="R61" s="228"/>
      <c r="S61" s="228"/>
      <c r="T61" s="228"/>
      <c r="U61" s="228"/>
      <c r="V61" s="228"/>
      <c r="W61" s="228"/>
      <c r="X61" s="228"/>
      <c r="Y61" s="228"/>
      <c r="Z61" s="228"/>
      <c r="AA61" s="228"/>
      <c r="AB61" s="228"/>
      <c r="AC61" s="228"/>
      <c r="AD61" s="228"/>
      <c r="AE61" s="228"/>
      <c r="AF61" s="228"/>
      <c r="AG61" s="228"/>
      <c r="AH61" s="228"/>
    </row>
    <row r="62" spans="1:34" s="278" customFormat="1">
      <c r="A62" s="228"/>
      <c r="B62" s="228"/>
      <c r="C62" s="228"/>
      <c r="D62" s="228"/>
      <c r="E62" s="228"/>
      <c r="F62" s="228"/>
      <c r="G62" s="228"/>
      <c r="H62" s="228"/>
      <c r="I62" s="228"/>
      <c r="J62" s="228"/>
      <c r="K62" s="228"/>
      <c r="L62" s="228"/>
      <c r="M62" s="228"/>
      <c r="N62" s="228"/>
      <c r="O62" s="228"/>
      <c r="P62" s="228"/>
      <c r="Q62" s="228"/>
      <c r="R62" s="228"/>
      <c r="S62" s="228"/>
      <c r="T62" s="228"/>
      <c r="U62" s="228"/>
      <c r="V62" s="228"/>
      <c r="W62" s="228"/>
      <c r="X62" s="228"/>
      <c r="Y62" s="228"/>
      <c r="Z62" s="228"/>
      <c r="AA62" s="228"/>
      <c r="AB62" s="228"/>
      <c r="AC62" s="228"/>
      <c r="AD62" s="228"/>
      <c r="AE62" s="228"/>
      <c r="AF62" s="228"/>
      <c r="AG62" s="228"/>
      <c r="AH62" s="228"/>
    </row>
    <row r="63" spans="1:34" s="278" customFormat="1">
      <c r="A63" s="228"/>
      <c r="B63" s="228"/>
      <c r="C63" s="228"/>
      <c r="D63" s="228"/>
      <c r="E63" s="228"/>
      <c r="F63" s="228"/>
      <c r="G63" s="228"/>
      <c r="H63" s="228"/>
      <c r="I63" s="228"/>
      <c r="J63" s="228"/>
      <c r="K63" s="228"/>
      <c r="L63" s="228"/>
      <c r="M63" s="228"/>
      <c r="N63" s="228"/>
      <c r="O63" s="228"/>
      <c r="P63" s="228"/>
      <c r="Q63" s="228"/>
      <c r="R63" s="228"/>
      <c r="S63" s="228"/>
      <c r="T63" s="228"/>
      <c r="U63" s="228"/>
      <c r="V63" s="228"/>
      <c r="W63" s="228"/>
      <c r="X63" s="228"/>
      <c r="Y63" s="228"/>
      <c r="Z63" s="228"/>
      <c r="AA63" s="228"/>
      <c r="AB63" s="228"/>
      <c r="AC63" s="228"/>
      <c r="AD63" s="228"/>
      <c r="AE63" s="228"/>
      <c r="AF63" s="228"/>
      <c r="AG63" s="228"/>
      <c r="AH63" s="228"/>
    </row>
    <row r="64" spans="1:34" s="278" customFormat="1">
      <c r="A64" s="228"/>
      <c r="B64" s="228"/>
      <c r="C64" s="228"/>
      <c r="D64" s="228"/>
      <c r="E64" s="228"/>
      <c r="F64" s="228"/>
      <c r="G64" s="228"/>
      <c r="H64" s="228"/>
      <c r="I64" s="228"/>
      <c r="J64" s="228"/>
      <c r="K64" s="228"/>
      <c r="L64" s="228"/>
      <c r="M64" s="228"/>
      <c r="N64" s="228"/>
      <c r="O64" s="228"/>
      <c r="P64" s="228"/>
      <c r="Q64" s="228"/>
      <c r="R64" s="228"/>
      <c r="S64" s="228"/>
      <c r="T64" s="228"/>
      <c r="U64" s="228"/>
      <c r="V64" s="228"/>
      <c r="W64" s="228"/>
      <c r="X64" s="228"/>
      <c r="Y64" s="228"/>
      <c r="Z64" s="228"/>
      <c r="AA64" s="228"/>
      <c r="AB64" s="228"/>
      <c r="AC64" s="228"/>
      <c r="AD64" s="228"/>
      <c r="AE64" s="228"/>
      <c r="AF64" s="228"/>
      <c r="AG64" s="228"/>
      <c r="AH64" s="228"/>
    </row>
    <row r="65" spans="1:34" s="278" customFormat="1">
      <c r="A65" s="228"/>
      <c r="B65" s="228"/>
      <c r="C65" s="228"/>
      <c r="D65" s="228"/>
      <c r="E65" s="228"/>
      <c r="F65" s="228"/>
      <c r="G65" s="228"/>
      <c r="H65" s="228"/>
      <c r="I65" s="228"/>
      <c r="J65" s="228"/>
      <c r="K65" s="228"/>
      <c r="L65" s="228"/>
      <c r="M65" s="228"/>
      <c r="N65" s="228"/>
      <c r="O65" s="228"/>
      <c r="P65" s="228"/>
      <c r="Q65" s="228"/>
      <c r="R65" s="228"/>
      <c r="S65" s="228"/>
      <c r="T65" s="228"/>
      <c r="U65" s="228"/>
      <c r="V65" s="228"/>
      <c r="W65" s="228"/>
      <c r="X65" s="228"/>
      <c r="Y65" s="228"/>
      <c r="Z65" s="228"/>
      <c r="AA65" s="228"/>
      <c r="AB65" s="228"/>
      <c r="AC65" s="228"/>
      <c r="AD65" s="228"/>
      <c r="AE65" s="228"/>
      <c r="AF65" s="228"/>
      <c r="AG65" s="228"/>
      <c r="AH65" s="228"/>
    </row>
    <row r="66" spans="1:34" s="278" customFormat="1">
      <c r="A66" s="228"/>
      <c r="B66" s="228"/>
      <c r="C66" s="228"/>
      <c r="D66" s="228"/>
      <c r="E66" s="228"/>
      <c r="F66" s="228"/>
      <c r="G66" s="228"/>
      <c r="H66" s="228"/>
      <c r="I66" s="228"/>
      <c r="J66" s="228"/>
      <c r="K66" s="228"/>
      <c r="L66" s="228"/>
      <c r="M66" s="228"/>
      <c r="N66" s="228"/>
      <c r="O66" s="228"/>
      <c r="P66" s="228"/>
      <c r="Q66" s="228"/>
      <c r="R66" s="228"/>
      <c r="S66" s="228"/>
      <c r="T66" s="228"/>
      <c r="U66" s="228"/>
      <c r="V66" s="228"/>
      <c r="W66" s="228"/>
      <c r="X66" s="228"/>
      <c r="Y66" s="228"/>
      <c r="Z66" s="228"/>
      <c r="AA66" s="228"/>
      <c r="AB66" s="228"/>
      <c r="AC66" s="228"/>
      <c r="AD66" s="228"/>
      <c r="AE66" s="228"/>
      <c r="AF66" s="228"/>
      <c r="AG66" s="228"/>
      <c r="AH66" s="228"/>
    </row>
    <row r="67" spans="1:34" s="278" customFormat="1">
      <c r="A67" s="228"/>
      <c r="B67" s="228"/>
      <c r="C67" s="228"/>
      <c r="D67" s="228"/>
      <c r="E67" s="228"/>
      <c r="F67" s="228"/>
      <c r="G67" s="228"/>
      <c r="H67" s="228"/>
      <c r="I67" s="228"/>
      <c r="J67" s="228"/>
      <c r="K67" s="228"/>
      <c r="L67" s="228"/>
      <c r="M67" s="228"/>
      <c r="N67" s="228"/>
      <c r="O67" s="228"/>
      <c r="P67" s="228"/>
      <c r="Q67" s="228"/>
      <c r="R67" s="228"/>
      <c r="S67" s="228"/>
      <c r="T67" s="228"/>
      <c r="U67" s="228"/>
      <c r="V67" s="228"/>
      <c r="W67" s="228"/>
      <c r="X67" s="228"/>
      <c r="Y67" s="228"/>
      <c r="Z67" s="228"/>
      <c r="AA67" s="228"/>
      <c r="AB67" s="228"/>
      <c r="AC67" s="228"/>
      <c r="AD67" s="228"/>
      <c r="AE67" s="228"/>
      <c r="AF67" s="228"/>
      <c r="AG67" s="228"/>
      <c r="AH67" s="228"/>
    </row>
    <row r="68" spans="1:34" s="278" customFormat="1">
      <c r="A68" s="228"/>
      <c r="B68" s="228"/>
      <c r="C68" s="228"/>
      <c r="D68" s="228"/>
      <c r="E68" s="228"/>
      <c r="F68" s="228"/>
      <c r="G68" s="228"/>
      <c r="H68" s="228"/>
      <c r="I68" s="228"/>
      <c r="J68" s="228"/>
      <c r="K68" s="228"/>
      <c r="L68" s="228"/>
      <c r="M68" s="228"/>
      <c r="N68" s="228"/>
      <c r="O68" s="228"/>
      <c r="P68" s="228"/>
      <c r="Q68" s="228"/>
      <c r="R68" s="228"/>
      <c r="S68" s="228"/>
      <c r="T68" s="228"/>
      <c r="U68" s="228"/>
      <c r="V68" s="228"/>
      <c r="W68" s="228"/>
      <c r="X68" s="228"/>
      <c r="Y68" s="228"/>
      <c r="Z68" s="228"/>
      <c r="AA68" s="228"/>
      <c r="AB68" s="228"/>
      <c r="AC68" s="228"/>
      <c r="AD68" s="228"/>
      <c r="AE68" s="228"/>
      <c r="AF68" s="228"/>
      <c r="AG68" s="228"/>
      <c r="AH68" s="228"/>
    </row>
    <row r="69" spans="1:34" s="278" customFormat="1">
      <c r="A69" s="228"/>
      <c r="B69" s="228"/>
      <c r="C69" s="228"/>
      <c r="D69" s="228"/>
      <c r="E69" s="228"/>
      <c r="F69" s="228"/>
      <c r="G69" s="228"/>
      <c r="H69" s="228"/>
      <c r="I69" s="228"/>
      <c r="J69" s="228"/>
      <c r="K69" s="228"/>
      <c r="L69" s="228"/>
      <c r="M69" s="228"/>
      <c r="N69" s="228"/>
      <c r="O69" s="228"/>
      <c r="P69" s="228"/>
      <c r="Q69" s="228"/>
      <c r="R69" s="228"/>
      <c r="S69" s="228"/>
      <c r="T69" s="228"/>
      <c r="U69" s="228"/>
      <c r="V69" s="228"/>
      <c r="W69" s="228"/>
      <c r="X69" s="228"/>
      <c r="Y69" s="228"/>
      <c r="Z69" s="228"/>
      <c r="AA69" s="228"/>
      <c r="AB69" s="228"/>
      <c r="AC69" s="228"/>
      <c r="AD69" s="228"/>
      <c r="AE69" s="228"/>
      <c r="AF69" s="228"/>
      <c r="AG69" s="228"/>
      <c r="AH69" s="228"/>
    </row>
    <row r="70" spans="1:34" s="278" customFormat="1">
      <c r="A70" s="228"/>
      <c r="B70" s="228"/>
      <c r="C70" s="228"/>
      <c r="D70" s="228"/>
      <c r="E70" s="228"/>
      <c r="F70" s="228"/>
      <c r="G70" s="228"/>
      <c r="H70" s="228"/>
      <c r="I70" s="228"/>
      <c r="J70" s="228"/>
      <c r="K70" s="228"/>
      <c r="L70" s="228"/>
      <c r="M70" s="228"/>
      <c r="N70" s="228"/>
      <c r="O70" s="228"/>
      <c r="P70" s="228"/>
      <c r="Q70" s="228"/>
      <c r="R70" s="228"/>
      <c r="S70" s="228"/>
      <c r="T70" s="228"/>
      <c r="U70" s="228"/>
      <c r="V70" s="228"/>
      <c r="W70" s="228"/>
      <c r="X70" s="228"/>
      <c r="Y70" s="228"/>
      <c r="Z70" s="228"/>
      <c r="AA70" s="228"/>
      <c r="AB70" s="228"/>
      <c r="AC70" s="228"/>
      <c r="AD70" s="228"/>
      <c r="AE70" s="228"/>
      <c r="AF70" s="228"/>
      <c r="AG70" s="228"/>
      <c r="AH70" s="228"/>
    </row>
    <row r="71" spans="1:34" s="278" customFormat="1">
      <c r="A71" s="228"/>
      <c r="B71" s="228"/>
      <c r="C71" s="228"/>
      <c r="D71" s="228"/>
      <c r="E71" s="228"/>
      <c r="F71" s="228"/>
      <c r="G71" s="228"/>
      <c r="H71" s="228"/>
      <c r="I71" s="228"/>
      <c r="J71" s="228"/>
      <c r="K71" s="228"/>
      <c r="L71" s="228"/>
      <c r="M71" s="228"/>
      <c r="N71" s="228"/>
      <c r="O71" s="228"/>
      <c r="P71" s="228"/>
      <c r="Q71" s="228"/>
      <c r="R71" s="228"/>
      <c r="S71" s="228"/>
      <c r="T71" s="228"/>
      <c r="U71" s="228"/>
      <c r="V71" s="228"/>
      <c r="W71" s="228"/>
      <c r="X71" s="228"/>
      <c r="Y71" s="228"/>
      <c r="Z71" s="228"/>
      <c r="AA71" s="228"/>
      <c r="AB71" s="228"/>
      <c r="AC71" s="228"/>
      <c r="AD71" s="228"/>
      <c r="AE71" s="228"/>
      <c r="AF71" s="228"/>
      <c r="AG71" s="228"/>
      <c r="AH71" s="228"/>
    </row>
    <row r="72" spans="1:34" s="278" customFormat="1">
      <c r="A72" s="228"/>
      <c r="B72" s="228"/>
      <c r="C72" s="228"/>
      <c r="D72" s="228"/>
      <c r="E72" s="228"/>
      <c r="F72" s="228"/>
      <c r="G72" s="228"/>
      <c r="H72" s="228"/>
      <c r="I72" s="228"/>
      <c r="J72" s="228"/>
      <c r="K72" s="228"/>
      <c r="L72" s="228"/>
      <c r="M72" s="228"/>
      <c r="N72" s="228"/>
      <c r="O72" s="228"/>
      <c r="P72" s="228"/>
      <c r="Q72" s="228"/>
      <c r="R72" s="228"/>
      <c r="S72" s="228"/>
      <c r="T72" s="228"/>
      <c r="U72" s="228"/>
      <c r="V72" s="228"/>
      <c r="W72" s="228"/>
      <c r="X72" s="228"/>
      <c r="Y72" s="228"/>
      <c r="Z72" s="228"/>
      <c r="AA72" s="228"/>
      <c r="AB72" s="228"/>
      <c r="AC72" s="228"/>
      <c r="AD72" s="228"/>
      <c r="AE72" s="228"/>
      <c r="AF72" s="228"/>
      <c r="AG72" s="228"/>
      <c r="AH72" s="228"/>
    </row>
    <row r="73" spans="1:34" s="278" customFormat="1">
      <c r="A73" s="228"/>
      <c r="B73" s="228"/>
      <c r="C73" s="228"/>
      <c r="D73" s="228"/>
      <c r="E73" s="228"/>
      <c r="F73" s="228"/>
      <c r="G73" s="228"/>
      <c r="H73" s="228"/>
      <c r="I73" s="228"/>
      <c r="J73" s="228"/>
      <c r="K73" s="228"/>
      <c r="L73" s="228"/>
      <c r="M73" s="228"/>
      <c r="N73" s="228"/>
      <c r="O73" s="228"/>
      <c r="P73" s="228"/>
      <c r="Q73" s="228"/>
      <c r="R73" s="228"/>
      <c r="S73" s="228"/>
      <c r="T73" s="228"/>
      <c r="U73" s="228"/>
      <c r="V73" s="228"/>
      <c r="W73" s="228"/>
      <c r="X73" s="228"/>
      <c r="Y73" s="228"/>
      <c r="Z73" s="228"/>
      <c r="AA73" s="228"/>
      <c r="AB73" s="228"/>
      <c r="AC73" s="228"/>
      <c r="AD73" s="228"/>
      <c r="AE73" s="228"/>
      <c r="AF73" s="228"/>
      <c r="AG73" s="228"/>
      <c r="AH73" s="228"/>
    </row>
    <row r="74" spans="1:34" s="278" customFormat="1">
      <c r="A74" s="228"/>
      <c r="B74" s="228"/>
      <c r="C74" s="228"/>
      <c r="D74" s="228"/>
      <c r="E74" s="228"/>
      <c r="F74" s="228"/>
      <c r="G74" s="228"/>
      <c r="H74" s="228"/>
      <c r="I74" s="228"/>
      <c r="J74" s="228"/>
      <c r="K74" s="228"/>
      <c r="L74" s="228"/>
      <c r="M74" s="228"/>
      <c r="N74" s="228"/>
      <c r="O74" s="228"/>
      <c r="P74" s="228"/>
      <c r="Q74" s="228"/>
      <c r="R74" s="228"/>
      <c r="S74" s="228"/>
      <c r="T74" s="228"/>
      <c r="U74" s="228"/>
      <c r="V74" s="228"/>
      <c r="W74" s="228"/>
      <c r="X74" s="228"/>
      <c r="Y74" s="228"/>
      <c r="Z74" s="228"/>
      <c r="AA74" s="228"/>
      <c r="AB74" s="228"/>
      <c r="AC74" s="228"/>
      <c r="AD74" s="228"/>
      <c r="AE74" s="228"/>
      <c r="AF74" s="228"/>
      <c r="AG74" s="228"/>
      <c r="AH74" s="228"/>
    </row>
    <row r="75" spans="1:34" s="278" customFormat="1">
      <c r="A75" s="228"/>
      <c r="B75" s="228"/>
      <c r="C75" s="228"/>
      <c r="D75" s="228"/>
      <c r="E75" s="228"/>
      <c r="F75" s="228"/>
      <c r="G75" s="228"/>
      <c r="H75" s="228"/>
      <c r="I75" s="228"/>
      <c r="J75" s="228"/>
      <c r="K75" s="228"/>
      <c r="L75" s="228"/>
      <c r="M75" s="228"/>
      <c r="N75" s="228"/>
      <c r="O75" s="228"/>
      <c r="P75" s="228"/>
      <c r="Q75" s="228"/>
      <c r="R75" s="228"/>
      <c r="S75" s="228"/>
      <c r="T75" s="228"/>
      <c r="U75" s="228"/>
      <c r="V75" s="228"/>
      <c r="W75" s="228"/>
      <c r="X75" s="228"/>
      <c r="Y75" s="228"/>
      <c r="Z75" s="228"/>
      <c r="AA75" s="228"/>
      <c r="AB75" s="228"/>
      <c r="AC75" s="228"/>
      <c r="AD75" s="228"/>
      <c r="AE75" s="228"/>
      <c r="AF75" s="228"/>
      <c r="AG75" s="228"/>
      <c r="AH75" s="228"/>
    </row>
    <row r="76" spans="1:34" s="278" customFormat="1">
      <c r="A76" s="228"/>
      <c r="B76" s="228"/>
      <c r="C76" s="228"/>
      <c r="D76" s="228"/>
      <c r="E76" s="228"/>
      <c r="F76" s="228"/>
      <c r="G76" s="228"/>
      <c r="H76" s="228"/>
      <c r="I76" s="228"/>
      <c r="J76" s="228"/>
      <c r="K76" s="228"/>
      <c r="L76" s="228"/>
      <c r="M76" s="228"/>
      <c r="N76" s="228"/>
      <c r="O76" s="228"/>
      <c r="P76" s="228"/>
      <c r="Q76" s="228"/>
      <c r="R76" s="228"/>
      <c r="S76" s="228"/>
      <c r="T76" s="228"/>
      <c r="U76" s="228"/>
      <c r="V76" s="228"/>
      <c r="W76" s="228"/>
      <c r="X76" s="228"/>
      <c r="Y76" s="228"/>
      <c r="Z76" s="228"/>
      <c r="AA76" s="228"/>
      <c r="AB76" s="228"/>
      <c r="AC76" s="228"/>
      <c r="AD76" s="228"/>
      <c r="AE76" s="228"/>
      <c r="AF76" s="228"/>
      <c r="AG76" s="228"/>
      <c r="AH76" s="228"/>
    </row>
    <row r="77" spans="1:34" s="278" customFormat="1">
      <c r="A77" s="228"/>
      <c r="B77" s="228"/>
      <c r="C77" s="228"/>
      <c r="D77" s="228"/>
      <c r="E77" s="228"/>
      <c r="F77" s="228"/>
      <c r="G77" s="228"/>
      <c r="H77" s="228"/>
      <c r="I77" s="228"/>
      <c r="J77" s="228"/>
      <c r="K77" s="228"/>
      <c r="L77" s="228"/>
      <c r="M77" s="228"/>
      <c r="N77" s="228"/>
      <c r="O77" s="228"/>
      <c r="P77" s="228"/>
      <c r="Q77" s="228"/>
      <c r="R77" s="228"/>
      <c r="S77" s="228"/>
      <c r="T77" s="228"/>
      <c r="U77" s="228"/>
      <c r="V77" s="228"/>
      <c r="W77" s="228"/>
      <c r="X77" s="228"/>
      <c r="Y77" s="228"/>
      <c r="Z77" s="228"/>
      <c r="AA77" s="228"/>
      <c r="AB77" s="228"/>
      <c r="AC77" s="228"/>
      <c r="AD77" s="228"/>
      <c r="AE77" s="228"/>
      <c r="AF77" s="228"/>
      <c r="AG77" s="228"/>
      <c r="AH77" s="228"/>
    </row>
    <row r="78" spans="1:34" s="278" customFormat="1">
      <c r="A78" s="228"/>
      <c r="B78" s="228"/>
      <c r="C78" s="228"/>
      <c r="D78" s="228"/>
      <c r="E78" s="228"/>
      <c r="F78" s="228"/>
      <c r="G78" s="228"/>
      <c r="H78" s="228"/>
      <c r="I78" s="228"/>
      <c r="J78" s="228"/>
      <c r="K78" s="228"/>
      <c r="L78" s="228"/>
      <c r="M78" s="228"/>
      <c r="N78" s="228"/>
      <c r="O78" s="228"/>
      <c r="P78" s="228"/>
      <c r="Q78" s="228"/>
      <c r="R78" s="228"/>
      <c r="S78" s="228"/>
      <c r="T78" s="228"/>
      <c r="U78" s="228"/>
      <c r="V78" s="228"/>
      <c r="W78" s="228"/>
      <c r="X78" s="228"/>
      <c r="Y78" s="228"/>
      <c r="Z78" s="228"/>
      <c r="AA78" s="228"/>
      <c r="AB78" s="228"/>
      <c r="AC78" s="228"/>
      <c r="AD78" s="228"/>
      <c r="AE78" s="228"/>
      <c r="AF78" s="228"/>
      <c r="AG78" s="228"/>
      <c r="AH78" s="228"/>
    </row>
    <row r="79" spans="1:34" s="278" customFormat="1">
      <c r="A79" s="228"/>
      <c r="B79" s="228"/>
      <c r="C79" s="228"/>
      <c r="D79" s="228"/>
      <c r="E79" s="228"/>
      <c r="F79" s="228"/>
      <c r="G79" s="228"/>
      <c r="H79" s="228"/>
      <c r="I79" s="228"/>
      <c r="J79" s="228"/>
      <c r="K79" s="228"/>
      <c r="L79" s="228"/>
      <c r="M79" s="228"/>
      <c r="N79" s="228"/>
      <c r="O79" s="228"/>
      <c r="P79" s="228"/>
      <c r="Q79" s="228"/>
      <c r="R79" s="228"/>
      <c r="S79" s="228"/>
      <c r="T79" s="228"/>
      <c r="U79" s="228"/>
      <c r="V79" s="228"/>
      <c r="W79" s="228"/>
      <c r="X79" s="228"/>
      <c r="Y79" s="228"/>
      <c r="Z79" s="228"/>
      <c r="AA79" s="228"/>
      <c r="AB79" s="228"/>
      <c r="AC79" s="228"/>
      <c r="AD79" s="228"/>
      <c r="AE79" s="228"/>
      <c r="AF79" s="228"/>
      <c r="AG79" s="228"/>
      <c r="AH79" s="228"/>
    </row>
    <row r="80" spans="1:34" s="278" customFormat="1">
      <c r="A80" s="228"/>
      <c r="B80" s="228"/>
      <c r="C80" s="228"/>
      <c r="D80" s="228"/>
      <c r="E80" s="228"/>
      <c r="F80" s="228"/>
      <c r="G80" s="228"/>
      <c r="H80" s="228"/>
      <c r="I80" s="228"/>
      <c r="J80" s="228"/>
      <c r="K80" s="228"/>
      <c r="L80" s="228"/>
      <c r="M80" s="228"/>
      <c r="N80" s="228"/>
      <c r="O80" s="228"/>
      <c r="P80" s="228"/>
      <c r="Q80" s="228"/>
      <c r="R80" s="228"/>
      <c r="S80" s="228"/>
      <c r="T80" s="228"/>
      <c r="U80" s="228"/>
      <c r="V80" s="228"/>
      <c r="W80" s="228"/>
      <c r="X80" s="228"/>
      <c r="Y80" s="228"/>
      <c r="Z80" s="228"/>
      <c r="AA80" s="228"/>
      <c r="AB80" s="228"/>
      <c r="AC80" s="228"/>
      <c r="AD80" s="228"/>
      <c r="AE80" s="228"/>
      <c r="AF80" s="228"/>
      <c r="AG80" s="228"/>
      <c r="AH80" s="228"/>
    </row>
    <row r="81" spans="1:34" s="278" customFormat="1">
      <c r="A81" s="228"/>
      <c r="B81" s="228"/>
      <c r="C81" s="228"/>
      <c r="D81" s="228"/>
      <c r="E81" s="228"/>
      <c r="F81" s="228"/>
      <c r="G81" s="228"/>
      <c r="H81" s="228"/>
      <c r="I81" s="228"/>
      <c r="J81" s="228"/>
      <c r="K81" s="228"/>
      <c r="L81" s="228"/>
      <c r="M81" s="228"/>
      <c r="N81" s="228"/>
      <c r="O81" s="228"/>
      <c r="P81" s="228"/>
      <c r="Q81" s="228"/>
      <c r="R81" s="228"/>
      <c r="S81" s="228"/>
      <c r="T81" s="228"/>
      <c r="U81" s="228"/>
      <c r="V81" s="228"/>
      <c r="W81" s="228"/>
      <c r="X81" s="228"/>
      <c r="Y81" s="228"/>
      <c r="Z81" s="228"/>
      <c r="AA81" s="228"/>
      <c r="AB81" s="228"/>
      <c r="AC81" s="228"/>
      <c r="AD81" s="228"/>
      <c r="AE81" s="228"/>
      <c r="AF81" s="228"/>
      <c r="AG81" s="228"/>
      <c r="AH81" s="228"/>
    </row>
    <row r="82" spans="1:34" s="278" customFormat="1">
      <c r="A82" s="228"/>
      <c r="B82" s="228"/>
      <c r="C82" s="228"/>
      <c r="D82" s="228"/>
      <c r="E82" s="228"/>
      <c r="F82" s="228"/>
      <c r="G82" s="228"/>
      <c r="H82" s="228"/>
      <c r="I82" s="228"/>
      <c r="J82" s="228"/>
      <c r="K82" s="228"/>
      <c r="L82" s="228"/>
      <c r="M82" s="228"/>
      <c r="N82" s="228"/>
      <c r="O82" s="228"/>
      <c r="P82" s="228"/>
      <c r="Q82" s="228"/>
      <c r="R82" s="228"/>
      <c r="S82" s="228"/>
      <c r="T82" s="228"/>
      <c r="U82" s="228"/>
      <c r="V82" s="228"/>
      <c r="W82" s="228"/>
      <c r="X82" s="228"/>
      <c r="Y82" s="228"/>
      <c r="Z82" s="228"/>
      <c r="AA82" s="228"/>
      <c r="AB82" s="228"/>
      <c r="AC82" s="228"/>
      <c r="AD82" s="228"/>
      <c r="AE82" s="228"/>
      <c r="AF82" s="228"/>
      <c r="AG82" s="228"/>
      <c r="AH82" s="228"/>
    </row>
    <row r="83" spans="1:34" s="278" customFormat="1">
      <c r="A83" s="228"/>
      <c r="B83" s="228"/>
      <c r="C83" s="228"/>
      <c r="D83" s="228"/>
      <c r="E83" s="228"/>
      <c r="F83" s="228"/>
      <c r="G83" s="228"/>
      <c r="H83" s="228"/>
      <c r="I83" s="228"/>
      <c r="J83" s="228"/>
      <c r="K83" s="228"/>
      <c r="L83" s="228"/>
      <c r="M83" s="228"/>
      <c r="N83" s="228"/>
      <c r="O83" s="228"/>
      <c r="P83" s="228"/>
      <c r="Q83" s="228"/>
      <c r="R83" s="228"/>
      <c r="S83" s="228"/>
      <c r="T83" s="228"/>
      <c r="U83" s="228"/>
      <c r="V83" s="228"/>
      <c r="W83" s="228"/>
      <c r="X83" s="228"/>
      <c r="Y83" s="228"/>
      <c r="Z83" s="228"/>
      <c r="AA83" s="228"/>
      <c r="AB83" s="228"/>
      <c r="AC83" s="228"/>
      <c r="AD83" s="228"/>
      <c r="AE83" s="228"/>
      <c r="AF83" s="228"/>
      <c r="AG83" s="228"/>
      <c r="AH83" s="228"/>
    </row>
    <row r="84" spans="1:34" s="278" customFormat="1">
      <c r="A84" s="228"/>
      <c r="B84" s="228"/>
      <c r="C84" s="228"/>
      <c r="D84" s="228"/>
      <c r="E84" s="228"/>
      <c r="F84" s="228"/>
      <c r="G84" s="228"/>
      <c r="H84" s="228"/>
      <c r="I84" s="228"/>
      <c r="J84" s="228"/>
      <c r="K84" s="228"/>
      <c r="L84" s="228"/>
      <c r="M84" s="228"/>
      <c r="N84" s="228"/>
      <c r="O84" s="228"/>
      <c r="P84" s="228"/>
      <c r="Q84" s="228"/>
      <c r="R84" s="228"/>
      <c r="S84" s="228"/>
      <c r="T84" s="228"/>
      <c r="U84" s="228"/>
      <c r="V84" s="228"/>
      <c r="W84" s="228"/>
      <c r="X84" s="228"/>
      <c r="Y84" s="228"/>
      <c r="Z84" s="228"/>
      <c r="AA84" s="228"/>
      <c r="AB84" s="228"/>
      <c r="AC84" s="228"/>
      <c r="AD84" s="228"/>
      <c r="AE84" s="228"/>
      <c r="AF84" s="228"/>
      <c r="AG84" s="228"/>
      <c r="AH84" s="228"/>
    </row>
    <row r="85" spans="1:34" s="278" customFormat="1">
      <c r="A85" s="228"/>
      <c r="B85" s="228"/>
      <c r="C85" s="228"/>
      <c r="D85" s="228"/>
      <c r="E85" s="228"/>
      <c r="F85" s="228"/>
      <c r="G85" s="228"/>
      <c r="H85" s="228"/>
      <c r="I85" s="228"/>
      <c r="J85" s="228"/>
      <c r="K85" s="228"/>
      <c r="L85" s="228"/>
      <c r="M85" s="228"/>
      <c r="N85" s="228"/>
      <c r="O85" s="228"/>
      <c r="P85" s="228"/>
      <c r="Q85" s="228"/>
      <c r="R85" s="228"/>
      <c r="S85" s="228"/>
      <c r="T85" s="228"/>
      <c r="U85" s="228"/>
      <c r="V85" s="228"/>
      <c r="W85" s="228"/>
      <c r="X85" s="228"/>
      <c r="Y85" s="228"/>
      <c r="Z85" s="228"/>
      <c r="AA85" s="228"/>
      <c r="AB85" s="228"/>
      <c r="AC85" s="228"/>
      <c r="AD85" s="228"/>
      <c r="AE85" s="228"/>
      <c r="AF85" s="228"/>
      <c r="AG85" s="228"/>
      <c r="AH85" s="228"/>
    </row>
    <row r="86" spans="1:34" s="278" customFormat="1">
      <c r="A86" s="228"/>
      <c r="B86" s="228"/>
      <c r="C86" s="228"/>
      <c r="D86" s="228"/>
      <c r="E86" s="228"/>
      <c r="F86" s="228"/>
      <c r="G86" s="228"/>
      <c r="H86" s="228"/>
      <c r="I86" s="228"/>
      <c r="J86" s="228"/>
      <c r="K86" s="228"/>
      <c r="L86" s="228"/>
      <c r="M86" s="228"/>
      <c r="N86" s="228"/>
      <c r="O86" s="228"/>
      <c r="P86" s="228"/>
      <c r="Q86" s="228"/>
      <c r="R86" s="228"/>
      <c r="S86" s="228"/>
      <c r="T86" s="228"/>
      <c r="U86" s="228"/>
      <c r="V86" s="228"/>
      <c r="W86" s="228"/>
      <c r="X86" s="228"/>
      <c r="Y86" s="228"/>
      <c r="Z86" s="228"/>
      <c r="AA86" s="228"/>
      <c r="AB86" s="228"/>
      <c r="AC86" s="228"/>
      <c r="AD86" s="228"/>
      <c r="AE86" s="228"/>
      <c r="AF86" s="228"/>
      <c r="AG86" s="228"/>
      <c r="AH86" s="228"/>
    </row>
    <row r="87" spans="1:34">
      <c r="A87" s="228"/>
      <c r="B87" s="228"/>
      <c r="C87" s="228"/>
      <c r="D87" s="228"/>
      <c r="E87" s="228"/>
      <c r="F87" s="228"/>
      <c r="G87" s="228"/>
      <c r="H87" s="228"/>
      <c r="I87" s="228"/>
      <c r="J87" s="228"/>
      <c r="K87" s="228"/>
      <c r="L87" s="228"/>
      <c r="M87" s="228"/>
      <c r="N87" s="228"/>
      <c r="O87" s="228"/>
      <c r="P87" s="228"/>
      <c r="Q87" s="228"/>
      <c r="R87" s="228"/>
      <c r="S87" s="228"/>
      <c r="T87" s="228"/>
      <c r="U87" s="228"/>
      <c r="V87" s="228"/>
      <c r="W87" s="228"/>
      <c r="X87" s="228"/>
      <c r="Y87" s="228"/>
      <c r="Z87" s="228"/>
      <c r="AA87" s="228"/>
      <c r="AB87" s="228"/>
      <c r="AC87" s="228"/>
      <c r="AD87" s="228"/>
      <c r="AE87" s="228"/>
      <c r="AF87" s="228"/>
      <c r="AG87" s="228"/>
      <c r="AH87" s="228"/>
    </row>
    <row r="88" spans="1:34">
      <c r="A88" s="228"/>
      <c r="B88" s="228"/>
      <c r="C88" s="228"/>
      <c r="D88" s="228"/>
      <c r="E88" s="228"/>
      <c r="F88" s="228"/>
      <c r="G88" s="228"/>
      <c r="H88" s="228"/>
      <c r="I88" s="228"/>
      <c r="J88" s="228"/>
      <c r="K88" s="228"/>
      <c r="L88" s="228"/>
      <c r="M88" s="228"/>
      <c r="N88" s="228"/>
      <c r="O88" s="228"/>
      <c r="P88" s="228"/>
      <c r="Q88" s="228"/>
      <c r="R88" s="228"/>
      <c r="S88" s="228"/>
      <c r="T88" s="228"/>
      <c r="U88" s="228"/>
      <c r="V88" s="228"/>
      <c r="W88" s="228"/>
      <c r="X88" s="228"/>
      <c r="Y88" s="228"/>
      <c r="Z88" s="228"/>
      <c r="AA88" s="228"/>
      <c r="AB88" s="228"/>
      <c r="AC88" s="228"/>
      <c r="AD88" s="228"/>
      <c r="AE88" s="228"/>
      <c r="AF88" s="228"/>
      <c r="AG88" s="228"/>
      <c r="AH88" s="228"/>
    </row>
    <row r="89" spans="1:34">
      <c r="A89" s="228"/>
      <c r="B89" s="228"/>
      <c r="C89" s="228"/>
      <c r="D89" s="228"/>
      <c r="E89" s="228"/>
      <c r="F89" s="228"/>
      <c r="G89" s="228"/>
      <c r="H89" s="228"/>
      <c r="I89" s="228"/>
      <c r="J89" s="228"/>
      <c r="K89" s="228"/>
      <c r="L89" s="228"/>
      <c r="M89" s="228"/>
      <c r="N89" s="228"/>
      <c r="O89" s="228"/>
      <c r="P89" s="228"/>
      <c r="Q89" s="228"/>
      <c r="R89" s="228"/>
      <c r="S89" s="228"/>
      <c r="T89" s="228"/>
      <c r="U89" s="228"/>
      <c r="V89" s="228"/>
      <c r="W89" s="228"/>
      <c r="X89" s="228"/>
      <c r="Y89" s="228"/>
      <c r="Z89" s="228"/>
      <c r="AA89" s="228"/>
      <c r="AB89" s="228"/>
      <c r="AC89" s="228"/>
      <c r="AD89" s="228"/>
      <c r="AE89" s="228"/>
      <c r="AF89" s="228"/>
      <c r="AG89" s="228"/>
      <c r="AH89" s="228"/>
    </row>
    <row r="90" spans="1:34">
      <c r="A90" s="228"/>
      <c r="B90" s="228"/>
      <c r="C90" s="228"/>
      <c r="D90" s="228"/>
      <c r="E90" s="228"/>
      <c r="F90" s="228"/>
      <c r="G90" s="228"/>
      <c r="H90" s="228"/>
      <c r="I90" s="228"/>
      <c r="J90" s="228"/>
      <c r="K90" s="228"/>
      <c r="L90" s="228"/>
      <c r="M90" s="228"/>
      <c r="N90" s="228"/>
      <c r="O90" s="228"/>
      <c r="P90" s="228"/>
      <c r="Q90" s="228"/>
      <c r="R90" s="228"/>
      <c r="S90" s="228"/>
      <c r="T90" s="228"/>
      <c r="U90" s="228"/>
      <c r="V90" s="228"/>
      <c r="W90" s="228"/>
      <c r="X90" s="228"/>
      <c r="Y90" s="228"/>
      <c r="Z90" s="228"/>
      <c r="AA90" s="228"/>
      <c r="AB90" s="228"/>
      <c r="AC90" s="228"/>
      <c r="AD90" s="228"/>
      <c r="AE90" s="228"/>
      <c r="AF90" s="228"/>
      <c r="AG90" s="228"/>
      <c r="AH90" s="228"/>
    </row>
    <row r="91" spans="1:34">
      <c r="A91" s="228"/>
      <c r="B91" s="228"/>
      <c r="C91" s="228"/>
      <c r="D91" s="228"/>
      <c r="E91" s="228"/>
      <c r="F91" s="228"/>
      <c r="G91" s="228"/>
      <c r="H91" s="228"/>
      <c r="I91" s="228"/>
      <c r="J91" s="228"/>
      <c r="K91" s="228"/>
      <c r="L91" s="228"/>
      <c r="M91" s="228"/>
      <c r="N91" s="228"/>
      <c r="O91" s="228"/>
      <c r="P91" s="228"/>
      <c r="Q91" s="228"/>
      <c r="R91" s="228"/>
      <c r="S91" s="228"/>
      <c r="T91" s="228"/>
      <c r="U91" s="228"/>
      <c r="V91" s="228"/>
      <c r="W91" s="228"/>
      <c r="X91" s="228"/>
      <c r="Y91" s="228"/>
      <c r="Z91" s="228"/>
      <c r="AA91" s="228"/>
      <c r="AB91" s="228"/>
      <c r="AC91" s="228"/>
      <c r="AD91" s="228"/>
      <c r="AE91" s="228"/>
      <c r="AF91" s="228"/>
      <c r="AG91" s="228"/>
      <c r="AH91" s="228"/>
    </row>
    <row r="92" spans="1:34">
      <c r="A92" s="228"/>
      <c r="B92" s="228"/>
      <c r="C92" s="228"/>
      <c r="D92" s="228"/>
      <c r="E92" s="228"/>
      <c r="F92" s="228"/>
      <c r="G92" s="228"/>
      <c r="H92" s="228"/>
      <c r="I92" s="228"/>
      <c r="J92" s="228"/>
      <c r="K92" s="228"/>
      <c r="L92" s="228"/>
      <c r="M92" s="228"/>
      <c r="N92" s="228"/>
      <c r="O92" s="228"/>
      <c r="P92" s="228"/>
      <c r="Q92" s="228"/>
      <c r="R92" s="228"/>
      <c r="S92" s="228"/>
      <c r="T92" s="228"/>
      <c r="U92" s="228"/>
      <c r="V92" s="228"/>
      <c r="W92" s="228"/>
      <c r="X92" s="228"/>
      <c r="Y92" s="228"/>
      <c r="Z92" s="228"/>
      <c r="AA92" s="228"/>
      <c r="AB92" s="228"/>
      <c r="AC92" s="228"/>
      <c r="AD92" s="228"/>
      <c r="AE92" s="228"/>
      <c r="AF92" s="228"/>
      <c r="AG92" s="228"/>
      <c r="AH92" s="228"/>
    </row>
    <row r="93" spans="1:34">
      <c r="A93" s="228"/>
      <c r="B93" s="228"/>
      <c r="C93" s="228"/>
      <c r="D93" s="228"/>
      <c r="E93" s="228"/>
      <c r="F93" s="228"/>
      <c r="G93" s="228"/>
      <c r="H93" s="228"/>
      <c r="I93" s="228"/>
      <c r="J93" s="228"/>
      <c r="K93" s="228"/>
      <c r="L93" s="228"/>
      <c r="M93" s="228"/>
      <c r="N93" s="228"/>
      <c r="O93" s="228"/>
      <c r="P93" s="228"/>
      <c r="Q93" s="228"/>
      <c r="R93" s="228"/>
      <c r="S93" s="228"/>
      <c r="T93" s="228"/>
      <c r="U93" s="228"/>
      <c r="V93" s="228"/>
      <c r="W93" s="228"/>
      <c r="X93" s="228"/>
      <c r="Y93" s="228"/>
      <c r="Z93" s="228"/>
      <c r="AA93" s="228"/>
      <c r="AB93" s="228"/>
      <c r="AC93" s="228"/>
      <c r="AD93" s="228"/>
      <c r="AE93" s="228"/>
      <c r="AF93" s="228"/>
      <c r="AG93" s="228"/>
      <c r="AH93" s="228"/>
    </row>
    <row r="94" spans="1:34">
      <c r="A94" s="228"/>
      <c r="B94" s="228"/>
      <c r="C94" s="228"/>
      <c r="D94" s="228"/>
      <c r="E94" s="228"/>
      <c r="F94" s="228"/>
      <c r="G94" s="228"/>
      <c r="H94" s="228"/>
      <c r="I94" s="228"/>
      <c r="J94" s="228"/>
      <c r="K94" s="228"/>
      <c r="L94" s="228"/>
      <c r="M94" s="228"/>
      <c r="N94" s="228"/>
      <c r="O94" s="228"/>
      <c r="P94" s="228"/>
      <c r="Q94" s="228"/>
      <c r="R94" s="228"/>
      <c r="S94" s="228"/>
      <c r="T94" s="228"/>
      <c r="U94" s="228"/>
      <c r="V94" s="228"/>
      <c r="W94" s="228"/>
      <c r="X94" s="228"/>
      <c r="Y94" s="228"/>
      <c r="Z94" s="228"/>
      <c r="AA94" s="228"/>
      <c r="AB94" s="228"/>
      <c r="AC94" s="228"/>
      <c r="AD94" s="228"/>
      <c r="AE94" s="228"/>
      <c r="AF94" s="228"/>
      <c r="AG94" s="228"/>
      <c r="AH94" s="228"/>
    </row>
    <row r="95" spans="1:34">
      <c r="A95" s="228"/>
      <c r="B95" s="228"/>
      <c r="C95" s="228"/>
      <c r="D95" s="228"/>
      <c r="E95" s="228"/>
      <c r="F95" s="228"/>
      <c r="G95" s="228"/>
      <c r="H95" s="228"/>
      <c r="I95" s="228"/>
      <c r="J95" s="228"/>
      <c r="K95" s="228"/>
      <c r="L95" s="228"/>
      <c r="M95" s="228"/>
      <c r="N95" s="228"/>
      <c r="O95" s="228"/>
      <c r="P95" s="228"/>
      <c r="Q95" s="228"/>
      <c r="R95" s="228"/>
      <c r="S95" s="228"/>
      <c r="T95" s="228"/>
      <c r="U95" s="228"/>
      <c r="V95" s="228"/>
      <c r="W95" s="228"/>
      <c r="X95" s="228"/>
      <c r="Y95" s="228"/>
      <c r="Z95" s="228"/>
      <c r="AA95" s="228"/>
      <c r="AB95" s="228"/>
      <c r="AC95" s="228"/>
      <c r="AD95" s="228"/>
      <c r="AE95" s="228"/>
      <c r="AF95" s="228"/>
      <c r="AG95" s="228"/>
      <c r="AH95" s="228"/>
    </row>
    <row r="96" spans="1:34">
      <c r="A96" s="228"/>
      <c r="B96" s="228"/>
      <c r="C96" s="228"/>
      <c r="D96" s="228"/>
      <c r="E96" s="228"/>
      <c r="F96" s="228"/>
      <c r="G96" s="228"/>
      <c r="H96" s="228"/>
      <c r="I96" s="228"/>
      <c r="J96" s="228"/>
      <c r="K96" s="228"/>
      <c r="L96" s="228"/>
      <c r="M96" s="228"/>
      <c r="N96" s="228"/>
      <c r="O96" s="228"/>
      <c r="P96" s="228"/>
      <c r="Q96" s="228"/>
      <c r="R96" s="228"/>
      <c r="S96" s="228"/>
      <c r="T96" s="228"/>
      <c r="U96" s="228"/>
      <c r="V96" s="228"/>
      <c r="W96" s="228"/>
      <c r="X96" s="228"/>
      <c r="Y96" s="228"/>
      <c r="Z96" s="228"/>
      <c r="AA96" s="228"/>
      <c r="AB96" s="228"/>
      <c r="AC96" s="228"/>
      <c r="AD96" s="228"/>
      <c r="AE96" s="228"/>
      <c r="AF96" s="228"/>
      <c r="AG96" s="228"/>
      <c r="AH96" s="228"/>
    </row>
    <row r="97" spans="1:34">
      <c r="A97" s="228"/>
      <c r="B97" s="228"/>
      <c r="C97" s="228"/>
      <c r="D97" s="228"/>
      <c r="E97" s="228"/>
      <c r="F97" s="228"/>
      <c r="G97" s="228"/>
      <c r="H97" s="228"/>
      <c r="I97" s="228"/>
      <c r="J97" s="228"/>
      <c r="K97" s="228"/>
      <c r="L97" s="228"/>
      <c r="M97" s="228"/>
      <c r="N97" s="228"/>
      <c r="O97" s="228"/>
      <c r="P97" s="228"/>
      <c r="Q97" s="228"/>
      <c r="R97" s="228"/>
      <c r="S97" s="228"/>
      <c r="T97" s="228"/>
      <c r="U97" s="228"/>
      <c r="V97" s="228"/>
      <c r="W97" s="228"/>
      <c r="X97" s="228"/>
      <c r="Y97" s="228"/>
      <c r="Z97" s="228"/>
      <c r="AA97" s="228"/>
      <c r="AB97" s="228"/>
      <c r="AC97" s="228"/>
      <c r="AD97" s="228"/>
      <c r="AE97" s="228"/>
      <c r="AF97" s="228"/>
      <c r="AG97" s="228"/>
      <c r="AH97" s="228"/>
    </row>
    <row r="98" spans="1:34">
      <c r="A98" s="228"/>
      <c r="B98" s="228"/>
      <c r="C98" s="228"/>
      <c r="D98" s="228"/>
      <c r="E98" s="228"/>
      <c r="F98" s="228"/>
      <c r="G98" s="228"/>
      <c r="H98" s="228"/>
      <c r="I98" s="228"/>
      <c r="J98" s="228"/>
      <c r="K98" s="228"/>
      <c r="L98" s="228"/>
      <c r="M98" s="228"/>
      <c r="N98" s="228"/>
      <c r="O98" s="228"/>
      <c r="P98" s="228"/>
      <c r="Q98" s="228"/>
      <c r="R98" s="228"/>
      <c r="S98" s="228"/>
      <c r="T98" s="228"/>
      <c r="U98" s="228"/>
      <c r="V98" s="228"/>
      <c r="W98" s="228"/>
      <c r="X98" s="228"/>
      <c r="Y98" s="228"/>
      <c r="Z98" s="228"/>
      <c r="AA98" s="228"/>
      <c r="AB98" s="228"/>
      <c r="AC98" s="228"/>
      <c r="AD98" s="228"/>
      <c r="AE98" s="228"/>
      <c r="AF98" s="228"/>
      <c r="AG98" s="228"/>
      <c r="AH98" s="228"/>
    </row>
    <row r="99" spans="1:34">
      <c r="A99" s="228"/>
      <c r="B99" s="228"/>
      <c r="C99" s="228"/>
      <c r="D99" s="228"/>
      <c r="E99" s="228"/>
      <c r="F99" s="228"/>
      <c r="G99" s="228"/>
      <c r="H99" s="228"/>
      <c r="I99" s="228"/>
      <c r="J99" s="228"/>
      <c r="K99" s="228"/>
      <c r="L99" s="228"/>
      <c r="M99" s="228"/>
      <c r="N99" s="228"/>
      <c r="O99" s="228"/>
      <c r="P99" s="228"/>
      <c r="Q99" s="228"/>
      <c r="R99" s="228"/>
      <c r="S99" s="228"/>
      <c r="T99" s="228"/>
      <c r="U99" s="228"/>
      <c r="V99" s="228"/>
      <c r="W99" s="228"/>
      <c r="X99" s="228"/>
      <c r="Y99" s="228"/>
      <c r="Z99" s="228"/>
      <c r="AA99" s="228"/>
      <c r="AB99" s="228"/>
      <c r="AC99" s="228"/>
      <c r="AD99" s="228"/>
      <c r="AE99" s="228"/>
      <c r="AF99" s="228"/>
      <c r="AG99" s="228"/>
      <c r="AH99" s="228"/>
    </row>
    <row r="100" spans="1:34">
      <c r="A100" s="228"/>
      <c r="B100" s="228"/>
      <c r="C100" s="228"/>
      <c r="D100" s="228"/>
      <c r="E100" s="228"/>
      <c r="F100" s="228"/>
      <c r="G100" s="228"/>
      <c r="H100" s="228"/>
      <c r="I100" s="228"/>
      <c r="J100" s="228"/>
      <c r="K100" s="228"/>
      <c r="L100" s="228"/>
      <c r="M100" s="228"/>
      <c r="N100" s="228"/>
      <c r="O100" s="228"/>
      <c r="P100" s="228"/>
      <c r="Q100" s="228"/>
      <c r="R100" s="228"/>
      <c r="S100" s="228"/>
      <c r="T100" s="228"/>
      <c r="U100" s="228"/>
      <c r="V100" s="228"/>
      <c r="W100" s="228"/>
      <c r="X100" s="228"/>
      <c r="Y100" s="228"/>
      <c r="Z100" s="228"/>
      <c r="AA100" s="228"/>
      <c r="AB100" s="228"/>
      <c r="AC100" s="228"/>
      <c r="AD100" s="228"/>
      <c r="AE100" s="228"/>
      <c r="AF100" s="228"/>
      <c r="AG100" s="228"/>
      <c r="AH100" s="228"/>
    </row>
  </sheetData>
  <phoneticPr fontId="2" type="noConversion"/>
  <pageMargins left="0.75" right="0.75" top="1" bottom="1" header="0.5" footer="0.5"/>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402"/>
  <sheetViews>
    <sheetView zoomScale="85" zoomScaleNormal="85" zoomScalePageLayoutView="85" workbookViewId="0">
      <selection activeCell="O16" sqref="O16"/>
    </sheetView>
  </sheetViews>
  <sheetFormatPr defaultColWidth="8.85546875" defaultRowHeight="12.75"/>
  <cols>
    <col min="1" max="1" width="9.140625" style="278" customWidth="1"/>
    <col min="2" max="8" width="8.85546875" style="278"/>
    <col min="9" max="9" width="8.85546875" style="348"/>
    <col min="10" max="10" width="9.140625" style="278" customWidth="1"/>
    <col min="11" max="17" width="8.85546875" style="278"/>
    <col min="18" max="18" width="9.140625" style="278" customWidth="1"/>
    <col min="19" max="25" width="8.85546875" style="278"/>
    <col min="26" max="49" width="9.140625" style="278" customWidth="1"/>
    <col min="50" max="67" width="8.85546875" style="278"/>
  </cols>
  <sheetData>
    <row r="1" spans="1:26" s="278" customFormat="1">
      <c r="A1" s="345"/>
      <c r="B1" s="345"/>
      <c r="C1" s="345"/>
      <c r="D1" s="345"/>
      <c r="E1" s="345"/>
      <c r="F1" s="345"/>
      <c r="G1" s="345"/>
      <c r="H1" s="345"/>
      <c r="I1" s="348"/>
      <c r="J1" s="345"/>
      <c r="K1" s="345"/>
      <c r="L1" s="345"/>
      <c r="M1" s="345"/>
      <c r="N1" s="345"/>
      <c r="O1" s="345"/>
      <c r="P1" s="345"/>
      <c r="Q1" s="345"/>
      <c r="R1" s="345"/>
      <c r="S1" s="345"/>
      <c r="T1" s="345"/>
      <c r="U1" s="345"/>
      <c r="V1" s="345"/>
      <c r="W1" s="345"/>
      <c r="X1" s="345"/>
      <c r="Y1" s="345"/>
      <c r="Z1" s="345"/>
    </row>
    <row r="2" spans="1:26" s="278" customFormat="1">
      <c r="A2" s="345"/>
      <c r="B2" s="345"/>
      <c r="C2" s="345"/>
      <c r="D2" s="345"/>
      <c r="E2" s="345"/>
      <c r="F2" s="345"/>
      <c r="G2" s="345"/>
      <c r="H2" s="345"/>
      <c r="I2" s="348"/>
      <c r="J2" s="345"/>
      <c r="K2" s="345"/>
      <c r="L2" s="345"/>
      <c r="M2" s="345"/>
      <c r="N2" s="345"/>
      <c r="O2" s="345"/>
      <c r="P2" s="345"/>
      <c r="Q2" s="345"/>
      <c r="R2" s="345"/>
      <c r="S2" s="345"/>
      <c r="T2" s="345"/>
      <c r="U2" s="345"/>
      <c r="V2" s="345"/>
      <c r="W2" s="345"/>
      <c r="X2" s="345"/>
      <c r="Y2" s="345"/>
      <c r="Z2" s="345"/>
    </row>
    <row r="3" spans="1:26" s="278" customFormat="1">
      <c r="A3" s="345"/>
      <c r="B3" s="345"/>
      <c r="C3" s="345"/>
      <c r="D3" s="345"/>
      <c r="E3" s="345"/>
      <c r="F3" s="345"/>
      <c r="G3" s="345"/>
      <c r="H3" s="345"/>
      <c r="I3" s="348"/>
      <c r="J3" s="345"/>
      <c r="K3" s="345"/>
      <c r="L3" s="345"/>
      <c r="M3" s="345"/>
      <c r="N3" s="345"/>
      <c r="O3" s="345"/>
      <c r="P3" s="345"/>
      <c r="Q3" s="345"/>
      <c r="R3" s="345"/>
      <c r="S3" s="345"/>
      <c r="T3" s="345"/>
      <c r="U3" s="345"/>
      <c r="V3" s="345"/>
      <c r="W3" s="345"/>
      <c r="X3" s="345"/>
      <c r="Y3" s="345"/>
      <c r="Z3" s="345"/>
    </row>
    <row r="4" spans="1:26" s="278" customFormat="1">
      <c r="A4" s="345"/>
      <c r="B4" s="345"/>
      <c r="C4" s="345"/>
      <c r="D4" s="345"/>
      <c r="E4" s="345"/>
      <c r="F4" s="345"/>
      <c r="G4" s="345"/>
      <c r="H4" s="345"/>
      <c r="I4" s="348"/>
      <c r="J4" s="345"/>
      <c r="K4" s="345"/>
      <c r="L4" s="345"/>
      <c r="M4" s="345"/>
      <c r="N4" s="345"/>
      <c r="O4" s="345"/>
      <c r="P4" s="345"/>
      <c r="Q4" s="345"/>
      <c r="R4" s="345"/>
      <c r="S4" s="345"/>
      <c r="T4" s="345"/>
      <c r="U4" s="345"/>
      <c r="V4" s="345"/>
      <c r="W4" s="345"/>
      <c r="X4" s="345"/>
      <c r="Y4" s="345"/>
      <c r="Z4" s="345"/>
    </row>
    <row r="5" spans="1:26" s="278" customFormat="1">
      <c r="A5" s="345"/>
      <c r="B5" s="345"/>
      <c r="C5" s="345"/>
      <c r="D5" s="345"/>
      <c r="E5" s="345"/>
      <c r="F5" s="345"/>
      <c r="G5" s="345"/>
      <c r="H5" s="345"/>
      <c r="I5" s="348"/>
      <c r="J5" s="345"/>
      <c r="K5" s="345"/>
      <c r="L5" s="345"/>
      <c r="M5" s="345"/>
      <c r="N5" s="345"/>
      <c r="O5" s="345"/>
      <c r="P5" s="345"/>
      <c r="Q5" s="345"/>
      <c r="R5" s="345"/>
      <c r="S5" s="345"/>
      <c r="T5" s="345"/>
      <c r="U5" s="345"/>
      <c r="V5" s="345"/>
      <c r="W5" s="345"/>
      <c r="X5" s="345"/>
      <c r="Y5" s="345"/>
      <c r="Z5" s="345"/>
    </row>
    <row r="6" spans="1:26" s="278" customFormat="1">
      <c r="A6" s="345"/>
      <c r="B6" s="345"/>
      <c r="C6" s="345"/>
      <c r="D6" s="345"/>
      <c r="E6" s="345"/>
      <c r="F6" s="345"/>
      <c r="G6" s="345"/>
      <c r="H6" s="345"/>
      <c r="I6" s="348"/>
      <c r="J6" s="345"/>
      <c r="K6" s="345"/>
      <c r="L6" s="345"/>
      <c r="M6" s="345"/>
      <c r="N6" s="345"/>
      <c r="O6" s="345"/>
      <c r="P6" s="345"/>
      <c r="Q6" s="345"/>
      <c r="R6" s="345"/>
      <c r="S6" s="345"/>
      <c r="T6" s="345"/>
      <c r="U6" s="345"/>
      <c r="V6" s="345"/>
      <c r="W6" s="345"/>
      <c r="X6" s="345"/>
      <c r="Y6" s="345"/>
      <c r="Z6" s="345"/>
    </row>
    <row r="7" spans="1:26" s="278" customFormat="1">
      <c r="A7" s="345"/>
      <c r="B7" s="345"/>
      <c r="C7" s="345"/>
      <c r="D7" s="345"/>
      <c r="E7" s="345"/>
      <c r="F7" s="345"/>
      <c r="G7" s="345"/>
      <c r="H7" s="345"/>
      <c r="I7" s="348"/>
      <c r="J7" s="345"/>
      <c r="K7" s="345"/>
      <c r="L7" s="345"/>
      <c r="M7" s="345"/>
      <c r="N7" s="345"/>
      <c r="O7" s="345"/>
      <c r="P7" s="345"/>
      <c r="Q7" s="345"/>
      <c r="R7" s="345"/>
      <c r="S7" s="345"/>
      <c r="T7" s="345"/>
      <c r="U7" s="345"/>
      <c r="V7" s="345"/>
      <c r="W7" s="345"/>
      <c r="X7" s="345"/>
      <c r="Y7" s="345"/>
      <c r="Z7" s="345"/>
    </row>
    <row r="8" spans="1:26" s="278" customFormat="1">
      <c r="A8" s="345"/>
      <c r="B8" s="345"/>
      <c r="C8" s="345"/>
      <c r="D8" s="345"/>
      <c r="E8" s="345"/>
      <c r="F8" s="345"/>
      <c r="G8" s="345"/>
      <c r="H8" s="345"/>
      <c r="I8" s="348"/>
      <c r="J8" s="345"/>
      <c r="K8" s="345"/>
      <c r="L8" s="345"/>
      <c r="M8" s="345"/>
      <c r="N8" s="345"/>
      <c r="O8" s="345"/>
      <c r="P8" s="345"/>
      <c r="Q8" s="345"/>
      <c r="R8" s="345"/>
      <c r="S8" s="345"/>
      <c r="T8" s="345"/>
      <c r="U8" s="345"/>
      <c r="V8" s="345"/>
      <c r="W8" s="345"/>
      <c r="X8" s="345"/>
      <c r="Y8" s="345"/>
      <c r="Z8" s="345"/>
    </row>
    <row r="9" spans="1:26" s="278" customFormat="1">
      <c r="A9" s="345"/>
      <c r="B9" s="345"/>
      <c r="C9" s="345"/>
      <c r="D9" s="345"/>
      <c r="E9" s="345"/>
      <c r="F9" s="345"/>
      <c r="G9" s="345"/>
      <c r="H9" s="345"/>
      <c r="I9" s="348"/>
      <c r="J9" s="345"/>
      <c r="K9" s="345"/>
      <c r="L9" s="345"/>
      <c r="M9" s="345"/>
      <c r="N9" s="345"/>
      <c r="O9" s="345"/>
      <c r="P9" s="345"/>
      <c r="Q9" s="345"/>
      <c r="R9" s="345"/>
      <c r="S9" s="345"/>
      <c r="T9" s="345"/>
      <c r="U9" s="345"/>
      <c r="V9" s="345"/>
      <c r="W9" s="345"/>
      <c r="X9" s="345"/>
      <c r="Y9" s="345"/>
      <c r="Z9" s="345"/>
    </row>
    <row r="10" spans="1:26" s="278" customFormat="1">
      <c r="A10" s="345"/>
      <c r="B10" s="345"/>
      <c r="C10" s="345"/>
      <c r="D10" s="345"/>
      <c r="E10" s="345"/>
      <c r="F10" s="345"/>
      <c r="G10" s="345"/>
      <c r="H10" s="345"/>
      <c r="I10" s="348"/>
      <c r="J10" s="345"/>
      <c r="K10" s="345"/>
      <c r="L10" s="345"/>
      <c r="M10" s="345"/>
      <c r="N10" s="345"/>
      <c r="O10" s="345"/>
      <c r="P10" s="345"/>
      <c r="Q10" s="345"/>
      <c r="R10" s="345"/>
      <c r="S10" s="345"/>
      <c r="T10" s="345"/>
      <c r="U10" s="345"/>
      <c r="V10" s="345"/>
      <c r="W10" s="345"/>
      <c r="X10" s="345"/>
      <c r="Y10" s="345"/>
      <c r="Z10" s="345"/>
    </row>
    <row r="11" spans="1:26" s="278" customFormat="1">
      <c r="A11" s="345"/>
      <c r="B11" s="345"/>
      <c r="C11" s="345"/>
      <c r="D11" s="345"/>
      <c r="E11" s="345"/>
      <c r="F11" s="345"/>
      <c r="G11" s="345"/>
      <c r="H11" s="345"/>
      <c r="I11" s="348"/>
      <c r="J11" s="345"/>
      <c r="K11" s="345"/>
      <c r="L11" s="345"/>
      <c r="M11" s="345"/>
      <c r="N11" s="345"/>
      <c r="O11" s="345"/>
      <c r="P11" s="345"/>
      <c r="Q11" s="345"/>
      <c r="R11" s="345"/>
      <c r="S11" s="345"/>
      <c r="T11" s="345"/>
      <c r="U11" s="345"/>
      <c r="V11" s="345"/>
      <c r="W11" s="345"/>
      <c r="X11" s="345"/>
      <c r="Y11" s="345"/>
      <c r="Z11" s="345"/>
    </row>
    <row r="12" spans="1:26" s="278" customFormat="1">
      <c r="A12" s="345"/>
      <c r="B12" s="345"/>
      <c r="C12" s="345"/>
      <c r="D12" s="345"/>
      <c r="E12" s="345"/>
      <c r="F12" s="345"/>
      <c r="G12" s="345"/>
      <c r="H12" s="345"/>
      <c r="I12" s="348"/>
      <c r="J12" s="345"/>
      <c r="K12" s="345"/>
      <c r="L12" s="345"/>
      <c r="M12" s="345"/>
      <c r="N12" s="345"/>
      <c r="O12" s="345"/>
      <c r="P12" s="345"/>
      <c r="Q12" s="345"/>
      <c r="R12" s="345"/>
      <c r="S12" s="345"/>
      <c r="T12" s="345"/>
      <c r="U12" s="345"/>
      <c r="V12" s="345"/>
      <c r="W12" s="345"/>
      <c r="X12" s="345"/>
      <c r="Y12" s="345"/>
      <c r="Z12" s="345"/>
    </row>
    <row r="13" spans="1:26" s="278" customFormat="1">
      <c r="A13" s="345"/>
      <c r="B13" s="345"/>
      <c r="C13" s="345"/>
      <c r="D13" s="345"/>
      <c r="E13" s="345"/>
      <c r="F13" s="345"/>
      <c r="G13" s="345"/>
      <c r="H13" s="345"/>
      <c r="I13" s="348"/>
      <c r="J13" s="345"/>
      <c r="K13" s="345"/>
      <c r="L13" s="345"/>
      <c r="M13" s="345"/>
      <c r="N13" s="345"/>
      <c r="O13" s="345"/>
      <c r="P13" s="345"/>
      <c r="Q13" s="345"/>
      <c r="R13" s="345"/>
      <c r="S13" s="345"/>
      <c r="T13" s="345"/>
      <c r="U13" s="345"/>
      <c r="V13" s="345"/>
      <c r="W13" s="345"/>
      <c r="X13" s="345"/>
      <c r="Y13" s="345"/>
      <c r="Z13" s="345"/>
    </row>
    <row r="14" spans="1:26" s="278" customFormat="1">
      <c r="A14" s="345"/>
      <c r="B14" s="345"/>
      <c r="C14" s="345"/>
      <c r="D14" s="345"/>
      <c r="E14" s="345"/>
      <c r="F14" s="345"/>
      <c r="G14" s="345"/>
      <c r="H14" s="345"/>
      <c r="I14" s="348"/>
      <c r="J14" s="345"/>
      <c r="K14" s="345"/>
      <c r="L14" s="345"/>
      <c r="M14" s="345"/>
      <c r="N14" s="345"/>
      <c r="O14" s="345"/>
      <c r="P14" s="345"/>
      <c r="Q14" s="345"/>
      <c r="R14" s="345"/>
      <c r="S14" s="345"/>
      <c r="T14" s="345"/>
      <c r="U14" s="345"/>
      <c r="V14" s="345"/>
      <c r="W14" s="345"/>
      <c r="X14" s="345"/>
      <c r="Y14" s="345"/>
      <c r="Z14" s="345"/>
    </row>
    <row r="15" spans="1:26" s="278" customFormat="1">
      <c r="A15" s="345"/>
      <c r="B15" s="345"/>
      <c r="C15" s="345"/>
      <c r="D15" s="345"/>
      <c r="E15" s="345"/>
      <c r="F15" s="345"/>
      <c r="G15" s="345"/>
      <c r="H15" s="345"/>
      <c r="I15" s="348"/>
      <c r="J15" s="345"/>
      <c r="K15" s="345"/>
      <c r="L15" s="345"/>
      <c r="M15" s="345"/>
      <c r="N15" s="345"/>
      <c r="O15" s="345"/>
      <c r="P15" s="345"/>
      <c r="Q15" s="345"/>
      <c r="R15" s="345"/>
      <c r="S15" s="345"/>
      <c r="T15" s="345"/>
      <c r="U15" s="345"/>
      <c r="V15" s="345"/>
      <c r="W15" s="345"/>
      <c r="X15" s="345"/>
      <c r="Y15" s="345"/>
      <c r="Z15" s="345"/>
    </row>
    <row r="16" spans="1:26" s="278" customFormat="1">
      <c r="A16" s="345"/>
      <c r="B16" s="345"/>
      <c r="C16" s="345"/>
      <c r="D16" s="345"/>
      <c r="E16" s="345"/>
      <c r="F16" s="345"/>
      <c r="G16" s="345"/>
      <c r="H16" s="345"/>
      <c r="I16" s="348"/>
      <c r="J16" s="345"/>
      <c r="K16" s="345"/>
      <c r="L16" s="345"/>
      <c r="M16" s="345"/>
      <c r="N16" s="345"/>
      <c r="O16" s="345"/>
      <c r="P16" s="345"/>
      <c r="Q16" s="345"/>
      <c r="R16" s="345"/>
      <c r="S16" s="345"/>
      <c r="T16" s="345"/>
      <c r="U16" s="345"/>
      <c r="V16" s="345"/>
      <c r="W16" s="345"/>
      <c r="X16" s="345"/>
      <c r="Y16" s="345"/>
      <c r="Z16" s="345"/>
    </row>
    <row r="17" spans="1:26" s="278" customFormat="1">
      <c r="A17" s="345"/>
      <c r="B17" s="345"/>
      <c r="C17" s="345"/>
      <c r="D17" s="345"/>
      <c r="E17" s="345"/>
      <c r="F17" s="345"/>
      <c r="G17" s="345"/>
      <c r="H17" s="345"/>
      <c r="I17" s="348"/>
      <c r="J17" s="345"/>
      <c r="K17" s="345"/>
      <c r="L17" s="345"/>
      <c r="M17" s="345"/>
      <c r="N17" s="345"/>
      <c r="O17" s="345"/>
      <c r="P17" s="345"/>
      <c r="Q17" s="345"/>
      <c r="R17" s="345"/>
      <c r="S17" s="345"/>
      <c r="T17" s="345"/>
      <c r="U17" s="345"/>
      <c r="V17" s="345"/>
      <c r="W17" s="345"/>
      <c r="X17" s="345"/>
      <c r="Y17" s="345"/>
      <c r="Z17" s="345"/>
    </row>
    <row r="18" spans="1:26" s="278" customFormat="1">
      <c r="A18" s="345"/>
      <c r="B18" s="345"/>
      <c r="C18" s="345"/>
      <c r="D18" s="345"/>
      <c r="E18" s="345"/>
      <c r="F18" s="345"/>
      <c r="G18" s="345"/>
      <c r="H18" s="345"/>
      <c r="I18" s="348"/>
      <c r="J18" s="345"/>
      <c r="K18" s="345"/>
      <c r="L18" s="345"/>
      <c r="M18" s="345"/>
      <c r="N18" s="345"/>
      <c r="O18" s="345"/>
      <c r="P18" s="345"/>
      <c r="Q18" s="345"/>
      <c r="R18" s="345"/>
      <c r="S18" s="345"/>
      <c r="T18" s="345"/>
      <c r="U18" s="345"/>
      <c r="V18" s="345"/>
      <c r="W18" s="345"/>
      <c r="X18" s="345"/>
      <c r="Y18" s="345"/>
      <c r="Z18" s="345"/>
    </row>
    <row r="19" spans="1:26" s="278" customFormat="1">
      <c r="A19" s="345"/>
      <c r="B19" s="345"/>
      <c r="C19" s="345"/>
      <c r="D19" s="345"/>
      <c r="E19" s="345"/>
      <c r="F19" s="345"/>
      <c r="G19" s="345"/>
      <c r="H19" s="345"/>
      <c r="I19" s="348"/>
      <c r="J19" s="345"/>
      <c r="K19" s="345"/>
      <c r="L19" s="345"/>
      <c r="M19" s="345"/>
      <c r="N19" s="345"/>
      <c r="O19" s="345"/>
      <c r="P19" s="345"/>
      <c r="Q19" s="345"/>
      <c r="R19" s="345"/>
      <c r="S19" s="345"/>
      <c r="T19" s="345"/>
      <c r="U19" s="345"/>
      <c r="V19" s="345"/>
      <c r="W19" s="345"/>
      <c r="X19" s="345"/>
      <c r="Y19" s="345"/>
      <c r="Z19" s="345"/>
    </row>
    <row r="20" spans="1:26" s="278" customFormat="1">
      <c r="A20" s="345"/>
      <c r="B20" s="345"/>
      <c r="C20" s="345"/>
      <c r="D20" s="345"/>
      <c r="E20" s="345"/>
      <c r="F20" s="345"/>
      <c r="G20" s="345"/>
      <c r="H20" s="345"/>
      <c r="I20" s="348"/>
      <c r="J20" s="345"/>
      <c r="K20" s="345"/>
      <c r="L20" s="345"/>
      <c r="M20" s="345"/>
      <c r="N20" s="345"/>
      <c r="O20" s="345"/>
      <c r="P20" s="345"/>
      <c r="Q20" s="345"/>
      <c r="R20" s="345"/>
      <c r="S20" s="345"/>
      <c r="T20" s="345"/>
      <c r="U20" s="345"/>
      <c r="V20" s="345"/>
      <c r="W20" s="345"/>
      <c r="X20" s="345"/>
      <c r="Y20" s="345"/>
      <c r="Z20" s="345"/>
    </row>
    <row r="21" spans="1:26" s="278" customFormat="1">
      <c r="A21" s="345"/>
      <c r="B21" s="345"/>
      <c r="C21" s="345"/>
      <c r="D21" s="345"/>
      <c r="E21" s="345"/>
      <c r="F21" s="345"/>
      <c r="G21" s="345"/>
      <c r="H21" s="345"/>
      <c r="I21" s="348"/>
      <c r="J21" s="345"/>
      <c r="K21" s="345"/>
      <c r="L21" s="345"/>
      <c r="M21" s="345"/>
      <c r="N21" s="345"/>
      <c r="O21" s="345"/>
      <c r="P21" s="345"/>
      <c r="Q21" s="345"/>
      <c r="R21" s="345"/>
      <c r="S21" s="345"/>
      <c r="T21" s="345"/>
      <c r="U21" s="345"/>
      <c r="V21" s="345"/>
      <c r="W21" s="345"/>
      <c r="X21" s="345"/>
      <c r="Y21" s="345"/>
      <c r="Z21" s="345"/>
    </row>
    <row r="22" spans="1:26" s="278" customFormat="1">
      <c r="A22" s="345"/>
      <c r="B22" s="345"/>
      <c r="C22" s="345"/>
      <c r="D22" s="345"/>
      <c r="E22" s="345"/>
      <c r="F22" s="345"/>
      <c r="G22" s="345"/>
      <c r="H22" s="345"/>
      <c r="I22" s="348"/>
      <c r="J22" s="345"/>
      <c r="K22" s="345"/>
      <c r="L22" s="345"/>
      <c r="M22" s="345"/>
      <c r="N22" s="345"/>
      <c r="O22" s="345"/>
      <c r="P22" s="345"/>
      <c r="Q22" s="345"/>
      <c r="R22" s="345"/>
      <c r="S22" s="345"/>
      <c r="T22" s="345"/>
      <c r="U22" s="345"/>
      <c r="V22" s="345"/>
      <c r="W22" s="345"/>
      <c r="X22" s="345"/>
      <c r="Y22" s="345"/>
      <c r="Z22" s="345"/>
    </row>
    <row r="23" spans="1:26" s="278" customFormat="1">
      <c r="A23" s="345"/>
      <c r="B23" s="345"/>
      <c r="C23" s="345"/>
      <c r="D23" s="345"/>
      <c r="E23" s="345"/>
      <c r="F23" s="345"/>
      <c r="G23" s="345"/>
      <c r="H23" s="345"/>
      <c r="I23" s="348"/>
      <c r="J23" s="345"/>
      <c r="K23" s="345"/>
      <c r="L23" s="345"/>
      <c r="M23" s="345"/>
      <c r="N23" s="345"/>
      <c r="O23" s="345"/>
      <c r="P23" s="345"/>
      <c r="Q23" s="345"/>
      <c r="R23" s="345"/>
      <c r="S23" s="345"/>
      <c r="T23" s="345"/>
      <c r="U23" s="345"/>
      <c r="V23" s="345"/>
      <c r="W23" s="345"/>
      <c r="X23" s="345"/>
      <c r="Y23" s="345"/>
      <c r="Z23" s="345"/>
    </row>
    <row r="24" spans="1:26" s="278" customFormat="1">
      <c r="A24" s="345"/>
      <c r="B24" s="345"/>
      <c r="C24" s="345"/>
      <c r="D24" s="345"/>
      <c r="E24" s="345"/>
      <c r="F24" s="345"/>
      <c r="G24" s="345"/>
      <c r="H24" s="345"/>
      <c r="I24" s="348"/>
      <c r="J24" s="345"/>
      <c r="K24" s="345"/>
      <c r="L24" s="345"/>
      <c r="M24" s="345"/>
      <c r="N24" s="345"/>
      <c r="O24" s="345"/>
      <c r="P24" s="345"/>
      <c r="Q24" s="345"/>
      <c r="R24" s="345"/>
      <c r="S24" s="345"/>
      <c r="T24" s="345"/>
      <c r="U24" s="345"/>
      <c r="V24" s="345"/>
      <c r="W24" s="345"/>
      <c r="X24" s="345"/>
      <c r="Y24" s="345"/>
      <c r="Z24" s="345"/>
    </row>
    <row r="25" spans="1:26" s="278" customFormat="1">
      <c r="A25" s="345"/>
      <c r="B25" s="345"/>
      <c r="C25" s="345"/>
      <c r="D25" s="345"/>
      <c r="E25" s="345"/>
      <c r="F25" s="345"/>
      <c r="G25" s="345"/>
      <c r="H25" s="345"/>
      <c r="I25" s="348"/>
      <c r="J25" s="345"/>
      <c r="K25" s="345"/>
      <c r="L25" s="345"/>
      <c r="M25" s="345"/>
      <c r="N25" s="345"/>
      <c r="O25" s="345"/>
      <c r="P25" s="345"/>
      <c r="Q25" s="345"/>
      <c r="R25" s="345"/>
      <c r="S25" s="345"/>
      <c r="T25" s="345"/>
      <c r="U25" s="345"/>
      <c r="V25" s="345"/>
      <c r="W25" s="345"/>
      <c r="X25" s="345"/>
      <c r="Y25" s="345"/>
      <c r="Z25" s="345"/>
    </row>
    <row r="26" spans="1:26" s="278" customFormat="1">
      <c r="A26" s="345"/>
      <c r="B26" s="345"/>
      <c r="C26" s="345"/>
      <c r="D26" s="345"/>
      <c r="E26" s="345"/>
      <c r="F26" s="345"/>
      <c r="G26" s="345"/>
      <c r="H26" s="345"/>
      <c r="I26" s="348"/>
      <c r="J26" s="345"/>
      <c r="K26" s="345"/>
      <c r="L26" s="345"/>
      <c r="M26" s="345"/>
      <c r="N26" s="345"/>
      <c r="O26" s="345"/>
      <c r="P26" s="345"/>
      <c r="Q26" s="345"/>
      <c r="R26" s="345"/>
      <c r="S26" s="345"/>
      <c r="T26" s="345"/>
      <c r="U26" s="345"/>
      <c r="V26" s="345"/>
      <c r="W26" s="345"/>
      <c r="X26" s="345"/>
      <c r="Y26" s="345"/>
      <c r="Z26" s="345"/>
    </row>
    <row r="27" spans="1:26" s="278" customFormat="1">
      <c r="A27" s="345"/>
      <c r="B27" s="345"/>
      <c r="C27" s="345"/>
      <c r="D27" s="345"/>
      <c r="E27" s="345"/>
      <c r="F27" s="345"/>
      <c r="G27" s="345"/>
      <c r="H27" s="345"/>
      <c r="I27" s="348"/>
      <c r="J27" s="345"/>
      <c r="K27" s="345"/>
      <c r="L27" s="345"/>
      <c r="M27" s="345"/>
      <c r="N27" s="345"/>
      <c r="O27" s="345"/>
      <c r="P27" s="345"/>
      <c r="Q27" s="345"/>
      <c r="R27" s="345"/>
      <c r="S27" s="345"/>
      <c r="T27" s="345"/>
      <c r="U27" s="345"/>
      <c r="V27" s="345"/>
      <c r="W27" s="345"/>
      <c r="X27" s="345"/>
      <c r="Y27" s="345"/>
      <c r="Z27" s="345"/>
    </row>
    <row r="28" spans="1:26" s="278" customFormat="1">
      <c r="A28" s="345"/>
      <c r="B28" s="345"/>
      <c r="C28" s="345"/>
      <c r="D28" s="345"/>
      <c r="E28" s="345"/>
      <c r="F28" s="345"/>
      <c r="G28" s="345"/>
      <c r="H28" s="345"/>
      <c r="I28" s="348"/>
      <c r="J28" s="345"/>
      <c r="K28" s="345"/>
      <c r="L28" s="345"/>
      <c r="M28" s="345"/>
      <c r="N28" s="345"/>
      <c r="O28" s="345"/>
      <c r="P28" s="345"/>
      <c r="Q28" s="345"/>
      <c r="R28" s="345"/>
      <c r="S28" s="345"/>
      <c r="T28" s="345"/>
      <c r="U28" s="345"/>
      <c r="V28" s="345"/>
      <c r="W28" s="345"/>
      <c r="X28" s="345"/>
      <c r="Y28" s="345"/>
      <c r="Z28" s="345"/>
    </row>
    <row r="29" spans="1:26" s="278" customFormat="1">
      <c r="A29" s="345"/>
      <c r="B29" s="345"/>
      <c r="C29" s="345"/>
      <c r="D29" s="345"/>
      <c r="E29" s="345"/>
      <c r="F29" s="345"/>
      <c r="G29" s="345"/>
      <c r="H29" s="345"/>
      <c r="I29" s="348"/>
      <c r="J29" s="345"/>
      <c r="K29" s="345"/>
      <c r="L29" s="345"/>
      <c r="M29" s="345"/>
      <c r="N29" s="345"/>
      <c r="O29" s="345"/>
      <c r="P29" s="345"/>
      <c r="Q29" s="345"/>
      <c r="R29" s="345"/>
      <c r="S29" s="345"/>
      <c r="T29" s="345"/>
      <c r="U29" s="345"/>
      <c r="V29" s="345"/>
      <c r="W29" s="345"/>
      <c r="X29" s="345"/>
      <c r="Y29" s="345"/>
      <c r="Z29" s="345"/>
    </row>
    <row r="30" spans="1:26" s="278" customFormat="1">
      <c r="A30" s="345"/>
      <c r="B30" s="345"/>
      <c r="C30" s="345"/>
      <c r="D30" s="345"/>
      <c r="E30" s="345"/>
      <c r="F30" s="345"/>
      <c r="G30" s="345"/>
      <c r="H30" s="345"/>
      <c r="I30" s="348"/>
      <c r="J30" s="345"/>
      <c r="K30" s="345"/>
      <c r="L30" s="345"/>
      <c r="M30" s="345"/>
      <c r="N30" s="345"/>
      <c r="O30" s="345"/>
      <c r="P30" s="345"/>
      <c r="Q30" s="345"/>
      <c r="R30" s="345"/>
      <c r="S30" s="345"/>
      <c r="T30" s="345"/>
      <c r="U30" s="345"/>
      <c r="V30" s="345"/>
      <c r="W30" s="345"/>
      <c r="X30" s="345"/>
      <c r="Y30" s="345"/>
      <c r="Z30" s="345"/>
    </row>
    <row r="31" spans="1:26" s="278" customFormat="1">
      <c r="A31" s="345"/>
      <c r="B31" s="345"/>
      <c r="C31" s="345"/>
      <c r="D31" s="345"/>
      <c r="E31" s="345"/>
      <c r="F31" s="345"/>
      <c r="G31" s="345"/>
      <c r="H31" s="345"/>
      <c r="I31" s="348"/>
      <c r="J31" s="345"/>
      <c r="K31" s="345"/>
      <c r="L31" s="345"/>
      <c r="M31" s="345"/>
      <c r="N31" s="345"/>
      <c r="O31" s="345"/>
      <c r="P31" s="345"/>
      <c r="Q31" s="345"/>
      <c r="R31" s="345"/>
      <c r="S31" s="345"/>
      <c r="T31" s="345"/>
      <c r="U31" s="345"/>
      <c r="V31" s="345"/>
      <c r="W31" s="345"/>
      <c r="X31" s="345"/>
      <c r="Y31" s="345"/>
      <c r="Z31" s="345"/>
    </row>
    <row r="32" spans="1:26" s="278" customFormat="1">
      <c r="A32" s="345"/>
      <c r="B32" s="345"/>
      <c r="C32" s="345"/>
      <c r="D32" s="345"/>
      <c r="E32" s="345"/>
      <c r="F32" s="345"/>
      <c r="G32" s="345"/>
      <c r="H32" s="345"/>
      <c r="I32" s="348"/>
      <c r="J32" s="345"/>
      <c r="K32" s="345"/>
      <c r="L32" s="345"/>
      <c r="M32" s="345"/>
      <c r="N32" s="345"/>
      <c r="O32" s="345"/>
      <c r="P32" s="345"/>
      <c r="Q32" s="345"/>
      <c r="R32" s="345"/>
      <c r="S32" s="345"/>
      <c r="T32" s="345"/>
      <c r="U32" s="345"/>
      <c r="V32" s="345"/>
      <c r="W32" s="345"/>
      <c r="X32" s="345"/>
      <c r="Y32" s="345"/>
      <c r="Z32" s="345"/>
    </row>
    <row r="33" spans="1:26" s="278" customFormat="1">
      <c r="A33" s="345"/>
      <c r="B33" s="345"/>
      <c r="C33" s="345"/>
      <c r="D33" s="345"/>
      <c r="E33" s="345"/>
      <c r="F33" s="345"/>
      <c r="G33" s="345"/>
      <c r="H33" s="345"/>
      <c r="I33" s="348"/>
      <c r="J33" s="345"/>
      <c r="K33" s="345"/>
      <c r="L33" s="345"/>
      <c r="M33" s="345"/>
      <c r="N33" s="345"/>
      <c r="O33" s="345"/>
      <c r="P33" s="345"/>
      <c r="Q33" s="345"/>
      <c r="R33" s="345"/>
      <c r="S33" s="345"/>
      <c r="T33" s="345"/>
      <c r="U33" s="345"/>
      <c r="V33" s="345"/>
      <c r="W33" s="345"/>
      <c r="X33" s="345"/>
      <c r="Y33" s="345"/>
      <c r="Z33" s="345"/>
    </row>
    <row r="34" spans="1:26" s="278" customFormat="1">
      <c r="A34" s="345"/>
      <c r="B34" s="345"/>
      <c r="C34" s="345"/>
      <c r="D34" s="345"/>
      <c r="E34" s="345"/>
      <c r="F34" s="345"/>
      <c r="G34" s="345"/>
      <c r="H34" s="345"/>
      <c r="I34" s="348"/>
      <c r="J34" s="345"/>
      <c r="K34" s="345"/>
      <c r="L34" s="345"/>
      <c r="M34" s="345"/>
      <c r="N34" s="345"/>
      <c r="O34" s="345"/>
      <c r="P34" s="345"/>
      <c r="Q34" s="345"/>
      <c r="R34" s="345"/>
      <c r="S34" s="345"/>
      <c r="T34" s="345"/>
      <c r="U34" s="345"/>
      <c r="V34" s="345"/>
      <c r="W34" s="345"/>
      <c r="X34" s="345"/>
      <c r="Y34" s="345"/>
      <c r="Z34" s="345"/>
    </row>
    <row r="35" spans="1:26" s="278" customFormat="1">
      <c r="A35" s="345"/>
      <c r="B35" s="345"/>
      <c r="C35" s="345"/>
      <c r="D35" s="345"/>
      <c r="E35" s="345"/>
      <c r="F35" s="345"/>
      <c r="G35" s="345"/>
      <c r="H35" s="345"/>
      <c r="I35" s="348"/>
      <c r="J35" s="345"/>
      <c r="K35" s="345"/>
      <c r="L35" s="345"/>
      <c r="M35" s="345"/>
      <c r="N35" s="345"/>
      <c r="O35" s="345"/>
      <c r="P35" s="345"/>
      <c r="Q35" s="345"/>
      <c r="R35" s="345"/>
      <c r="S35" s="345"/>
      <c r="T35" s="345"/>
      <c r="U35" s="345"/>
      <c r="V35" s="345"/>
      <c r="W35" s="345"/>
      <c r="X35" s="345"/>
      <c r="Y35" s="345"/>
      <c r="Z35" s="345"/>
    </row>
    <row r="36" spans="1:26" s="278" customFormat="1">
      <c r="A36" s="345"/>
      <c r="B36" s="345"/>
      <c r="C36" s="345"/>
      <c r="D36" s="345"/>
      <c r="E36" s="345"/>
      <c r="F36" s="345"/>
      <c r="G36" s="345"/>
      <c r="H36" s="345"/>
      <c r="I36" s="348"/>
      <c r="J36" s="345"/>
      <c r="K36" s="345"/>
      <c r="L36" s="345"/>
      <c r="M36" s="345"/>
      <c r="N36" s="345"/>
      <c r="O36" s="345"/>
      <c r="P36" s="345"/>
      <c r="Q36" s="345"/>
      <c r="R36" s="345"/>
      <c r="S36" s="345"/>
      <c r="T36" s="345"/>
      <c r="U36" s="345"/>
      <c r="V36" s="345"/>
      <c r="W36" s="345"/>
      <c r="X36" s="345"/>
      <c r="Y36" s="345"/>
      <c r="Z36" s="345"/>
    </row>
    <row r="37" spans="1:26" s="278" customFormat="1">
      <c r="A37" s="345"/>
      <c r="B37" s="345"/>
      <c r="C37" s="345"/>
      <c r="D37" s="345"/>
      <c r="E37" s="345"/>
      <c r="F37" s="345"/>
      <c r="G37" s="345"/>
      <c r="H37" s="345"/>
      <c r="I37" s="348"/>
      <c r="J37" s="345"/>
      <c r="K37" s="345"/>
      <c r="L37" s="345"/>
      <c r="M37" s="345"/>
      <c r="N37" s="345"/>
      <c r="O37" s="345"/>
      <c r="P37" s="345"/>
      <c r="Q37" s="345"/>
      <c r="R37" s="345"/>
      <c r="S37" s="345"/>
      <c r="T37" s="345"/>
      <c r="U37" s="345"/>
      <c r="V37" s="345"/>
      <c r="W37" s="345"/>
      <c r="X37" s="345"/>
      <c r="Y37" s="345"/>
      <c r="Z37" s="345"/>
    </row>
    <row r="38" spans="1:26" s="278" customFormat="1">
      <c r="A38" s="345"/>
      <c r="B38" s="345"/>
      <c r="C38" s="345"/>
      <c r="D38" s="345"/>
      <c r="E38" s="345"/>
      <c r="F38" s="345"/>
      <c r="G38" s="345"/>
      <c r="H38" s="345"/>
      <c r="I38" s="348"/>
      <c r="J38" s="345"/>
      <c r="K38" s="345"/>
      <c r="L38" s="345"/>
      <c r="M38" s="345"/>
      <c r="N38" s="345"/>
      <c r="O38" s="345"/>
      <c r="P38" s="345"/>
      <c r="Q38" s="345"/>
      <c r="R38" s="345"/>
      <c r="S38" s="345"/>
      <c r="T38" s="345"/>
      <c r="U38" s="345"/>
      <c r="V38" s="345"/>
      <c r="W38" s="345"/>
      <c r="X38" s="345"/>
      <c r="Y38" s="345"/>
      <c r="Z38" s="345"/>
    </row>
    <row r="39" spans="1:26" s="278" customFormat="1">
      <c r="A39" s="345"/>
      <c r="B39" s="345"/>
      <c r="C39" s="345"/>
      <c r="D39" s="345"/>
      <c r="E39" s="345"/>
      <c r="F39" s="345"/>
      <c r="G39" s="345"/>
      <c r="H39" s="345"/>
      <c r="I39" s="348"/>
      <c r="J39" s="345"/>
      <c r="K39" s="345"/>
      <c r="L39" s="345"/>
      <c r="M39" s="345"/>
      <c r="N39" s="345"/>
      <c r="O39" s="345"/>
      <c r="P39" s="345"/>
      <c r="Q39" s="345"/>
      <c r="R39" s="345"/>
      <c r="S39" s="345"/>
      <c r="T39" s="345"/>
      <c r="U39" s="345"/>
      <c r="V39" s="345"/>
      <c r="W39" s="345"/>
      <c r="X39" s="345"/>
      <c r="Y39" s="345"/>
      <c r="Z39" s="345"/>
    </row>
    <row r="40" spans="1:26" s="278" customFormat="1">
      <c r="A40" s="345"/>
      <c r="B40" s="345"/>
      <c r="C40" s="345"/>
      <c r="D40" s="345"/>
      <c r="E40" s="345"/>
      <c r="F40" s="345"/>
      <c r="G40" s="345"/>
      <c r="H40" s="345"/>
      <c r="I40" s="348"/>
      <c r="J40" s="345"/>
      <c r="K40" s="345"/>
      <c r="L40" s="345"/>
      <c r="M40" s="345"/>
      <c r="N40" s="345"/>
      <c r="O40" s="345"/>
      <c r="P40" s="345"/>
      <c r="Q40" s="345"/>
      <c r="R40" s="345"/>
      <c r="S40" s="345"/>
      <c r="T40" s="345"/>
      <c r="U40" s="345"/>
      <c r="V40" s="345"/>
      <c r="W40" s="345"/>
      <c r="X40" s="345"/>
      <c r="Y40" s="345"/>
      <c r="Z40" s="345"/>
    </row>
    <row r="41" spans="1:26" s="278" customFormat="1">
      <c r="A41" s="345"/>
      <c r="B41" s="345"/>
      <c r="C41" s="345"/>
      <c r="D41" s="345"/>
      <c r="E41" s="345"/>
      <c r="F41" s="345"/>
      <c r="G41" s="345"/>
      <c r="H41" s="345"/>
      <c r="I41" s="348"/>
      <c r="J41" s="345"/>
      <c r="K41" s="345"/>
      <c r="L41" s="345"/>
      <c r="M41" s="345"/>
      <c r="N41" s="345"/>
      <c r="O41" s="345"/>
      <c r="P41" s="345"/>
      <c r="Q41" s="345"/>
      <c r="R41" s="345"/>
      <c r="S41" s="345"/>
      <c r="T41" s="345"/>
      <c r="U41" s="345"/>
      <c r="V41" s="345"/>
      <c r="W41" s="345"/>
      <c r="X41" s="345"/>
      <c r="Y41" s="345"/>
      <c r="Z41" s="345"/>
    </row>
    <row r="42" spans="1:26" s="278" customFormat="1">
      <c r="A42" s="345"/>
      <c r="B42" s="345"/>
      <c r="C42" s="345"/>
      <c r="D42" s="345"/>
      <c r="E42" s="345"/>
      <c r="F42" s="345"/>
      <c r="G42" s="345"/>
      <c r="H42" s="345"/>
      <c r="I42" s="348"/>
      <c r="J42" s="345"/>
      <c r="K42" s="345"/>
      <c r="L42" s="345"/>
      <c r="M42" s="345"/>
      <c r="N42" s="345"/>
      <c r="O42" s="345"/>
      <c r="P42" s="345"/>
      <c r="Q42" s="345"/>
      <c r="R42" s="345"/>
      <c r="S42" s="345"/>
      <c r="T42" s="345"/>
      <c r="U42" s="345"/>
      <c r="V42" s="345"/>
      <c r="W42" s="345"/>
      <c r="X42" s="345"/>
      <c r="Y42" s="345"/>
      <c r="Z42" s="345"/>
    </row>
    <row r="43" spans="1:26" s="278" customFormat="1">
      <c r="A43" s="345"/>
      <c r="B43" s="345"/>
      <c r="C43" s="345"/>
      <c r="D43" s="345"/>
      <c r="E43" s="345"/>
      <c r="F43" s="345"/>
      <c r="G43" s="345"/>
      <c r="H43" s="345"/>
      <c r="I43" s="348"/>
      <c r="J43" s="345"/>
      <c r="K43" s="345"/>
      <c r="L43" s="345"/>
      <c r="M43" s="345"/>
      <c r="N43" s="345"/>
      <c r="O43" s="345"/>
      <c r="P43" s="345"/>
      <c r="Q43" s="345"/>
      <c r="R43" s="345"/>
      <c r="S43" s="345"/>
      <c r="T43" s="345"/>
      <c r="U43" s="345"/>
      <c r="V43" s="345"/>
      <c r="W43" s="345"/>
      <c r="X43" s="345"/>
      <c r="Y43" s="345"/>
      <c r="Z43" s="345"/>
    </row>
    <row r="44" spans="1:26" s="278" customFormat="1">
      <c r="A44" s="345"/>
      <c r="B44" s="345"/>
      <c r="C44" s="345"/>
      <c r="D44" s="345"/>
      <c r="E44" s="345"/>
      <c r="F44" s="345"/>
      <c r="G44" s="345"/>
      <c r="H44" s="345"/>
      <c r="I44" s="348"/>
      <c r="J44" s="345"/>
      <c r="K44" s="345"/>
      <c r="L44" s="345"/>
      <c r="M44" s="345"/>
      <c r="N44" s="345"/>
      <c r="O44" s="345"/>
      <c r="P44" s="345"/>
      <c r="Q44" s="345"/>
      <c r="R44" s="345"/>
      <c r="S44" s="345"/>
      <c r="T44" s="345"/>
      <c r="U44" s="345"/>
      <c r="V44" s="345"/>
      <c r="W44" s="345"/>
      <c r="X44" s="345"/>
      <c r="Y44" s="345"/>
      <c r="Z44" s="345"/>
    </row>
    <row r="45" spans="1:26" s="278" customFormat="1">
      <c r="A45" s="345"/>
      <c r="B45" s="345"/>
      <c r="C45" s="345"/>
      <c r="D45" s="345"/>
      <c r="E45" s="345"/>
      <c r="F45" s="345"/>
      <c r="G45" s="345"/>
      <c r="H45" s="345"/>
      <c r="I45" s="348"/>
      <c r="J45" s="345"/>
      <c r="K45" s="345"/>
      <c r="L45" s="345"/>
      <c r="M45" s="345"/>
      <c r="N45" s="345"/>
      <c r="O45" s="345"/>
      <c r="P45" s="345"/>
      <c r="Q45" s="345"/>
      <c r="R45" s="345"/>
      <c r="S45" s="345"/>
      <c r="T45" s="345"/>
      <c r="U45" s="345"/>
      <c r="V45" s="345"/>
      <c r="W45" s="345"/>
      <c r="X45" s="345"/>
      <c r="Y45" s="345"/>
      <c r="Z45" s="345"/>
    </row>
    <row r="46" spans="1:26" s="278" customFormat="1">
      <c r="A46" s="345"/>
      <c r="B46" s="345"/>
      <c r="C46" s="345"/>
      <c r="D46" s="345"/>
      <c r="E46" s="345"/>
      <c r="F46" s="345"/>
      <c r="G46" s="345"/>
      <c r="H46" s="345"/>
      <c r="I46" s="348"/>
      <c r="J46" s="345"/>
      <c r="K46" s="345"/>
      <c r="L46" s="345"/>
      <c r="M46" s="345"/>
      <c r="N46" s="345"/>
      <c r="O46" s="345"/>
      <c r="P46" s="345"/>
      <c r="Q46" s="345"/>
      <c r="R46" s="345"/>
      <c r="S46" s="345"/>
      <c r="T46" s="345"/>
      <c r="U46" s="345"/>
      <c r="V46" s="345"/>
      <c r="W46" s="345"/>
      <c r="X46" s="345"/>
      <c r="Y46" s="345"/>
      <c r="Z46" s="345"/>
    </row>
    <row r="47" spans="1:26" s="278" customFormat="1">
      <c r="A47" s="345"/>
      <c r="B47" s="345"/>
      <c r="C47" s="345"/>
      <c r="D47" s="345"/>
      <c r="E47" s="345"/>
      <c r="F47" s="345"/>
      <c r="G47" s="345"/>
      <c r="H47" s="345"/>
      <c r="I47" s="348"/>
      <c r="J47" s="345"/>
      <c r="K47" s="345"/>
      <c r="L47" s="345"/>
      <c r="M47" s="345"/>
      <c r="N47" s="345"/>
      <c r="O47" s="345"/>
      <c r="P47" s="345"/>
      <c r="Q47" s="345"/>
      <c r="R47" s="345"/>
      <c r="S47" s="345"/>
      <c r="T47" s="345"/>
      <c r="U47" s="345"/>
      <c r="V47" s="345"/>
      <c r="W47" s="345"/>
      <c r="X47" s="345"/>
      <c r="Y47" s="345"/>
      <c r="Z47" s="345"/>
    </row>
    <row r="48" spans="1:26" s="278" customFormat="1">
      <c r="A48" s="345"/>
      <c r="B48" s="345"/>
      <c r="C48" s="345"/>
      <c r="D48" s="345"/>
      <c r="E48" s="345"/>
      <c r="F48" s="345"/>
      <c r="G48" s="345"/>
      <c r="H48" s="345"/>
      <c r="I48" s="348"/>
      <c r="J48" s="345"/>
      <c r="K48" s="345"/>
      <c r="L48" s="345"/>
      <c r="M48" s="345"/>
      <c r="N48" s="345"/>
      <c r="O48" s="345"/>
      <c r="P48" s="345"/>
      <c r="Q48" s="345"/>
      <c r="R48" s="345"/>
      <c r="S48" s="345"/>
      <c r="T48" s="345"/>
      <c r="U48" s="345"/>
      <c r="V48" s="345"/>
      <c r="W48" s="345"/>
      <c r="X48" s="345"/>
      <c r="Y48" s="345"/>
      <c r="Z48" s="345"/>
    </row>
    <row r="49" spans="1:26" s="278" customFormat="1">
      <c r="A49" s="345"/>
      <c r="B49" s="345"/>
      <c r="C49" s="345"/>
      <c r="D49" s="345"/>
      <c r="E49" s="345"/>
      <c r="F49" s="345"/>
      <c r="G49" s="345"/>
      <c r="H49" s="345"/>
      <c r="I49" s="348"/>
      <c r="J49" s="345"/>
      <c r="K49" s="345"/>
      <c r="L49" s="345"/>
      <c r="M49" s="345"/>
      <c r="N49" s="345"/>
      <c r="O49" s="345"/>
      <c r="P49" s="345"/>
      <c r="Q49" s="345"/>
      <c r="R49" s="345"/>
      <c r="S49" s="345"/>
      <c r="T49" s="345"/>
      <c r="U49" s="345"/>
      <c r="V49" s="345"/>
      <c r="W49" s="345"/>
      <c r="X49" s="345"/>
      <c r="Y49" s="345"/>
      <c r="Z49" s="345"/>
    </row>
    <row r="50" spans="1:26" s="278" customFormat="1">
      <c r="A50" s="345"/>
      <c r="B50" s="345"/>
      <c r="C50" s="345"/>
      <c r="D50" s="345"/>
      <c r="E50" s="345"/>
      <c r="F50" s="345"/>
      <c r="G50" s="345"/>
      <c r="H50" s="345"/>
      <c r="I50" s="348"/>
      <c r="J50" s="345"/>
      <c r="K50" s="345"/>
      <c r="L50" s="345"/>
      <c r="M50" s="345"/>
      <c r="N50" s="345"/>
      <c r="O50" s="345"/>
      <c r="P50" s="345"/>
      <c r="Q50" s="345"/>
      <c r="R50" s="345"/>
      <c r="S50" s="345"/>
      <c r="T50" s="345"/>
      <c r="U50" s="345"/>
      <c r="V50" s="345"/>
      <c r="W50" s="345"/>
      <c r="X50" s="345"/>
      <c r="Y50" s="345"/>
      <c r="Z50" s="345"/>
    </row>
    <row r="51" spans="1:26" s="278" customFormat="1">
      <c r="A51" s="345"/>
      <c r="B51" s="345"/>
      <c r="C51" s="345"/>
      <c r="D51" s="345"/>
      <c r="E51" s="345"/>
      <c r="F51" s="345"/>
      <c r="G51" s="345"/>
      <c r="H51" s="345"/>
      <c r="I51" s="348"/>
      <c r="J51" s="345"/>
      <c r="K51" s="345"/>
      <c r="L51" s="345"/>
      <c r="M51" s="345"/>
      <c r="N51" s="345"/>
      <c r="O51" s="345"/>
      <c r="P51" s="345"/>
      <c r="Q51" s="345"/>
      <c r="R51" s="345"/>
      <c r="S51" s="345"/>
      <c r="T51" s="345"/>
      <c r="U51" s="345"/>
      <c r="V51" s="345"/>
      <c r="W51" s="345"/>
      <c r="X51" s="345"/>
      <c r="Y51" s="345"/>
      <c r="Z51" s="345"/>
    </row>
    <row r="52" spans="1:26" s="278" customFormat="1">
      <c r="A52" s="345"/>
      <c r="B52" s="345"/>
      <c r="C52" s="345"/>
      <c r="D52" s="345"/>
      <c r="E52" s="345"/>
      <c r="F52" s="345"/>
      <c r="G52" s="345"/>
      <c r="H52" s="345"/>
      <c r="I52" s="348"/>
      <c r="J52" s="345"/>
      <c r="K52" s="345"/>
      <c r="L52" s="345"/>
      <c r="M52" s="345"/>
      <c r="N52" s="345"/>
      <c r="O52" s="345"/>
      <c r="P52" s="345"/>
      <c r="Q52" s="345"/>
      <c r="R52" s="345"/>
      <c r="S52" s="345"/>
      <c r="T52" s="345"/>
      <c r="U52" s="345"/>
      <c r="V52" s="345"/>
      <c r="W52" s="345"/>
      <c r="X52" s="345"/>
      <c r="Y52" s="345"/>
      <c r="Z52" s="345"/>
    </row>
    <row r="53" spans="1:26" s="278" customFormat="1">
      <c r="A53" s="345"/>
      <c r="B53" s="345"/>
      <c r="C53" s="345"/>
      <c r="D53" s="345"/>
      <c r="E53" s="345"/>
      <c r="F53" s="345"/>
      <c r="G53" s="345"/>
      <c r="H53" s="345"/>
      <c r="I53" s="348"/>
      <c r="J53" s="345"/>
      <c r="K53" s="345"/>
      <c r="L53" s="345"/>
      <c r="M53" s="345"/>
      <c r="N53" s="345"/>
      <c r="O53" s="345"/>
      <c r="P53" s="345"/>
      <c r="Q53" s="345"/>
      <c r="R53" s="345"/>
      <c r="S53" s="345"/>
      <c r="T53" s="345"/>
      <c r="U53" s="345"/>
      <c r="V53" s="345"/>
      <c r="W53" s="345"/>
      <c r="X53" s="345"/>
      <c r="Y53" s="345"/>
      <c r="Z53" s="345"/>
    </row>
    <row r="54" spans="1:26" s="278" customFormat="1">
      <c r="A54" s="345"/>
      <c r="B54" s="345"/>
      <c r="C54" s="345"/>
      <c r="D54" s="345"/>
      <c r="E54" s="345"/>
      <c r="F54" s="345"/>
      <c r="G54" s="345"/>
      <c r="H54" s="345"/>
      <c r="I54" s="348"/>
      <c r="J54" s="345"/>
      <c r="K54" s="345"/>
      <c r="L54" s="345"/>
      <c r="M54" s="345"/>
      <c r="N54" s="345"/>
      <c r="O54" s="345"/>
      <c r="P54" s="345"/>
      <c r="Q54" s="345"/>
      <c r="R54" s="345"/>
      <c r="S54" s="345"/>
      <c r="T54" s="345"/>
      <c r="U54" s="345"/>
      <c r="V54" s="345"/>
      <c r="W54" s="345"/>
      <c r="X54" s="345"/>
      <c r="Y54" s="345"/>
      <c r="Z54" s="345"/>
    </row>
    <row r="55" spans="1:26" s="278" customFormat="1">
      <c r="A55" s="345"/>
      <c r="B55" s="345"/>
      <c r="C55" s="345"/>
      <c r="D55" s="345"/>
      <c r="E55" s="345"/>
      <c r="F55" s="345"/>
      <c r="G55" s="345"/>
      <c r="H55" s="345"/>
      <c r="I55" s="348"/>
      <c r="J55" s="345"/>
      <c r="K55" s="345"/>
      <c r="L55" s="345"/>
      <c r="M55" s="345"/>
      <c r="N55" s="345"/>
      <c r="O55" s="345"/>
      <c r="P55" s="345"/>
      <c r="Q55" s="345"/>
      <c r="R55" s="345"/>
      <c r="S55" s="345"/>
      <c r="T55" s="345"/>
      <c r="U55" s="345"/>
      <c r="V55" s="345"/>
      <c r="W55" s="345"/>
      <c r="X55" s="345"/>
      <c r="Y55" s="345"/>
      <c r="Z55" s="345"/>
    </row>
    <row r="56" spans="1:26" s="278" customFormat="1">
      <c r="A56" s="345"/>
      <c r="B56" s="345"/>
      <c r="C56" s="345"/>
      <c r="D56" s="345"/>
      <c r="E56" s="345"/>
      <c r="F56" s="345"/>
      <c r="G56" s="345"/>
      <c r="H56" s="345"/>
      <c r="I56" s="348"/>
      <c r="J56" s="345"/>
      <c r="K56" s="345"/>
      <c r="L56" s="345"/>
      <c r="M56" s="345"/>
      <c r="N56" s="345"/>
      <c r="O56" s="345"/>
      <c r="P56" s="345"/>
      <c r="Q56" s="345"/>
      <c r="R56" s="345"/>
      <c r="S56" s="345"/>
      <c r="T56" s="345"/>
      <c r="U56" s="345"/>
      <c r="V56" s="345"/>
      <c r="W56" s="345"/>
      <c r="X56" s="345"/>
      <c r="Y56" s="345"/>
      <c r="Z56" s="345"/>
    </row>
    <row r="57" spans="1:26" s="278" customFormat="1">
      <c r="A57" s="345"/>
      <c r="B57" s="345"/>
      <c r="C57" s="345"/>
      <c r="D57" s="345"/>
      <c r="E57" s="345"/>
      <c r="F57" s="345"/>
      <c r="G57" s="345"/>
      <c r="H57" s="345"/>
      <c r="I57" s="348"/>
      <c r="J57" s="345"/>
      <c r="K57" s="345"/>
      <c r="L57" s="345"/>
      <c r="M57" s="345"/>
      <c r="N57" s="345"/>
      <c r="O57" s="345"/>
      <c r="P57" s="345"/>
      <c r="Q57" s="345"/>
      <c r="R57" s="345"/>
      <c r="S57" s="345"/>
      <c r="T57" s="345"/>
      <c r="U57" s="345"/>
      <c r="V57" s="345"/>
      <c r="W57" s="345"/>
      <c r="X57" s="345"/>
      <c r="Y57" s="345"/>
      <c r="Z57" s="345"/>
    </row>
    <row r="58" spans="1:26" s="278" customFormat="1">
      <c r="A58" s="345"/>
      <c r="B58" s="345"/>
      <c r="C58" s="345"/>
      <c r="D58" s="345"/>
      <c r="E58" s="345"/>
      <c r="F58" s="345"/>
      <c r="G58" s="345"/>
      <c r="H58" s="345"/>
      <c r="I58" s="348"/>
      <c r="J58" s="345"/>
      <c r="K58" s="345"/>
      <c r="L58" s="345"/>
      <c r="M58" s="345"/>
      <c r="N58" s="345"/>
      <c r="O58" s="345"/>
      <c r="P58" s="345"/>
      <c r="Q58" s="345"/>
      <c r="R58" s="345"/>
      <c r="S58" s="345"/>
      <c r="T58" s="345"/>
      <c r="U58" s="345"/>
      <c r="V58" s="345"/>
      <c r="W58" s="345"/>
      <c r="X58" s="345"/>
      <c r="Y58" s="345"/>
      <c r="Z58" s="345"/>
    </row>
    <row r="59" spans="1:26" s="278" customFormat="1">
      <c r="A59" s="345"/>
      <c r="B59" s="345"/>
      <c r="C59" s="345"/>
      <c r="D59" s="345"/>
      <c r="E59" s="345"/>
      <c r="F59" s="345"/>
      <c r="G59" s="345"/>
      <c r="H59" s="345"/>
      <c r="I59" s="348"/>
      <c r="J59" s="345"/>
      <c r="K59" s="345"/>
      <c r="L59" s="345"/>
      <c r="M59" s="345"/>
      <c r="N59" s="345"/>
      <c r="O59" s="345"/>
      <c r="P59" s="345"/>
      <c r="Q59" s="345"/>
      <c r="R59" s="345"/>
      <c r="S59" s="345"/>
      <c r="T59" s="345"/>
      <c r="U59" s="345"/>
      <c r="V59" s="345"/>
      <c r="W59" s="345"/>
      <c r="X59" s="345"/>
      <c r="Y59" s="345"/>
      <c r="Z59" s="345"/>
    </row>
    <row r="60" spans="1:26" s="278" customFormat="1">
      <c r="A60" s="345"/>
      <c r="B60" s="345"/>
      <c r="C60" s="345"/>
      <c r="D60" s="345"/>
      <c r="E60" s="345"/>
      <c r="F60" s="345"/>
      <c r="G60" s="345"/>
      <c r="H60" s="345"/>
      <c r="I60" s="348"/>
      <c r="J60" s="345"/>
      <c r="K60" s="345"/>
      <c r="L60" s="345"/>
      <c r="M60" s="345"/>
      <c r="N60" s="345"/>
      <c r="O60" s="345"/>
      <c r="P60" s="345"/>
      <c r="Q60" s="345"/>
      <c r="R60" s="345"/>
      <c r="S60" s="345"/>
      <c r="T60" s="345"/>
      <c r="U60" s="345"/>
      <c r="V60" s="345"/>
      <c r="W60" s="345"/>
      <c r="X60" s="345"/>
      <c r="Y60" s="345"/>
      <c r="Z60" s="345"/>
    </row>
    <row r="61" spans="1:26" s="278" customFormat="1">
      <c r="A61" s="345"/>
      <c r="B61" s="345"/>
      <c r="C61" s="345"/>
      <c r="D61" s="345"/>
      <c r="E61" s="345"/>
      <c r="F61" s="345"/>
      <c r="G61" s="345"/>
      <c r="H61" s="345"/>
      <c r="I61" s="348"/>
      <c r="J61" s="345"/>
      <c r="K61" s="345"/>
      <c r="L61" s="345"/>
      <c r="M61" s="345"/>
      <c r="N61" s="345"/>
      <c r="O61" s="345"/>
      <c r="P61" s="345"/>
      <c r="Q61" s="345"/>
      <c r="R61" s="345"/>
      <c r="S61" s="345"/>
      <c r="T61" s="345"/>
      <c r="U61" s="345"/>
      <c r="V61" s="345"/>
      <c r="W61" s="345"/>
      <c r="X61" s="345"/>
      <c r="Y61" s="345"/>
      <c r="Z61" s="345"/>
    </row>
    <row r="62" spans="1:26" s="278" customFormat="1">
      <c r="A62" s="345"/>
      <c r="B62" s="345"/>
      <c r="C62" s="345"/>
      <c r="D62" s="345"/>
      <c r="E62" s="345"/>
      <c r="F62" s="345"/>
      <c r="G62" s="345"/>
      <c r="H62" s="345"/>
      <c r="I62" s="348"/>
      <c r="J62" s="345"/>
      <c r="K62" s="345"/>
      <c r="L62" s="345"/>
      <c r="M62" s="345"/>
      <c r="N62" s="345"/>
      <c r="O62" s="345"/>
      <c r="P62" s="345"/>
      <c r="Q62" s="345"/>
      <c r="R62" s="345"/>
      <c r="S62" s="345"/>
      <c r="T62" s="345"/>
      <c r="U62" s="345"/>
      <c r="V62" s="345"/>
      <c r="W62" s="345"/>
      <c r="X62" s="345"/>
      <c r="Y62" s="345"/>
      <c r="Z62" s="345"/>
    </row>
    <row r="63" spans="1:26" s="278" customFormat="1">
      <c r="A63" s="345"/>
      <c r="B63" s="345"/>
      <c r="C63" s="345"/>
      <c r="D63" s="345"/>
      <c r="E63" s="345"/>
      <c r="F63" s="345"/>
      <c r="G63" s="345"/>
      <c r="H63" s="345"/>
      <c r="I63" s="348"/>
      <c r="J63" s="345"/>
      <c r="K63" s="345"/>
      <c r="L63" s="345"/>
      <c r="M63" s="345"/>
      <c r="N63" s="345"/>
      <c r="O63" s="345"/>
      <c r="P63" s="345"/>
      <c r="Q63" s="345"/>
      <c r="R63" s="345"/>
      <c r="S63" s="345"/>
      <c r="T63" s="345"/>
      <c r="U63" s="345"/>
      <c r="V63" s="345"/>
      <c r="W63" s="345"/>
      <c r="X63" s="345"/>
      <c r="Y63" s="345"/>
      <c r="Z63" s="345"/>
    </row>
    <row r="64" spans="1:26" s="278" customFormat="1">
      <c r="A64" s="345"/>
      <c r="B64" s="345"/>
      <c r="C64" s="345"/>
      <c r="D64" s="345"/>
      <c r="E64" s="345"/>
      <c r="F64" s="345"/>
      <c r="G64" s="345"/>
      <c r="H64" s="345"/>
      <c r="I64" s="348"/>
      <c r="J64" s="345"/>
      <c r="K64" s="345"/>
      <c r="L64" s="345"/>
      <c r="M64" s="345"/>
      <c r="N64" s="345"/>
      <c r="O64" s="345"/>
      <c r="P64" s="345"/>
      <c r="Q64" s="345"/>
      <c r="R64" s="345"/>
      <c r="S64" s="345"/>
      <c r="T64" s="345"/>
      <c r="U64" s="345"/>
      <c r="V64" s="345"/>
      <c r="W64" s="345"/>
      <c r="X64" s="345"/>
      <c r="Y64" s="345"/>
      <c r="Z64" s="345"/>
    </row>
    <row r="65" spans="1:26" s="278" customFormat="1">
      <c r="A65" s="345"/>
      <c r="B65" s="345"/>
      <c r="C65" s="345"/>
      <c r="D65" s="345"/>
      <c r="E65" s="345"/>
      <c r="F65" s="345"/>
      <c r="G65" s="345"/>
      <c r="H65" s="345"/>
      <c r="I65" s="348"/>
      <c r="J65" s="345"/>
      <c r="K65" s="345"/>
      <c r="L65" s="345"/>
      <c r="M65" s="345"/>
      <c r="N65" s="345"/>
      <c r="O65" s="345"/>
      <c r="P65" s="345"/>
      <c r="Q65" s="345"/>
      <c r="R65" s="345"/>
      <c r="S65" s="345"/>
      <c r="T65" s="345"/>
      <c r="U65" s="345"/>
      <c r="V65" s="345"/>
      <c r="W65" s="345"/>
      <c r="X65" s="345"/>
      <c r="Y65" s="345"/>
      <c r="Z65" s="345"/>
    </row>
    <row r="66" spans="1:26" s="278" customFormat="1">
      <c r="A66" s="345"/>
      <c r="B66" s="345"/>
      <c r="C66" s="345"/>
      <c r="D66" s="345"/>
      <c r="E66" s="345"/>
      <c r="F66" s="345"/>
      <c r="G66" s="345"/>
      <c r="H66" s="345"/>
      <c r="I66" s="348"/>
      <c r="J66" s="345"/>
      <c r="K66" s="345"/>
      <c r="L66" s="345"/>
      <c r="M66" s="345"/>
      <c r="N66" s="345"/>
      <c r="O66" s="345"/>
      <c r="P66" s="345"/>
      <c r="Q66" s="345"/>
      <c r="R66" s="345"/>
      <c r="S66" s="345"/>
      <c r="T66" s="345"/>
      <c r="U66" s="345"/>
      <c r="V66" s="345"/>
      <c r="W66" s="345"/>
      <c r="X66" s="345"/>
      <c r="Y66" s="345"/>
      <c r="Z66" s="345"/>
    </row>
    <row r="67" spans="1:26" s="278" customFormat="1">
      <c r="A67" s="345"/>
      <c r="B67" s="345"/>
      <c r="C67" s="345"/>
      <c r="D67" s="345"/>
      <c r="E67" s="345"/>
      <c r="F67" s="345"/>
      <c r="G67" s="345"/>
      <c r="H67" s="345"/>
      <c r="I67" s="348"/>
      <c r="J67" s="345"/>
      <c r="K67" s="345"/>
      <c r="L67" s="345"/>
      <c r="M67" s="345"/>
      <c r="N67" s="345"/>
      <c r="O67" s="345"/>
      <c r="P67" s="345"/>
      <c r="Q67" s="345"/>
      <c r="R67" s="345"/>
      <c r="S67" s="345"/>
      <c r="T67" s="345"/>
      <c r="U67" s="345"/>
      <c r="V67" s="345"/>
      <c r="W67" s="345"/>
      <c r="X67" s="345"/>
      <c r="Y67" s="345"/>
      <c r="Z67" s="345"/>
    </row>
    <row r="68" spans="1:26" s="278" customFormat="1">
      <c r="A68" s="345"/>
      <c r="B68" s="345"/>
      <c r="C68" s="345"/>
      <c r="D68" s="345"/>
      <c r="E68" s="345"/>
      <c r="F68" s="345"/>
      <c r="G68" s="345"/>
      <c r="H68" s="345"/>
      <c r="I68" s="348"/>
      <c r="J68" s="345"/>
      <c r="K68" s="345"/>
      <c r="L68" s="345"/>
      <c r="M68" s="345"/>
      <c r="N68" s="345"/>
      <c r="O68" s="345"/>
      <c r="P68" s="345"/>
      <c r="Q68" s="345"/>
      <c r="R68" s="345"/>
      <c r="S68" s="345"/>
      <c r="T68" s="345"/>
      <c r="U68" s="345"/>
      <c r="V68" s="345"/>
      <c r="W68" s="345"/>
      <c r="X68" s="345"/>
      <c r="Y68" s="345"/>
      <c r="Z68" s="345"/>
    </row>
    <row r="69" spans="1:26" s="278" customFormat="1">
      <c r="A69" s="345"/>
      <c r="B69" s="345"/>
      <c r="C69" s="345"/>
      <c r="D69" s="345"/>
      <c r="E69" s="345"/>
      <c r="F69" s="345"/>
      <c r="G69" s="345"/>
      <c r="H69" s="345"/>
      <c r="I69" s="348"/>
      <c r="J69" s="345"/>
      <c r="K69" s="345"/>
      <c r="L69" s="345"/>
      <c r="M69" s="345"/>
      <c r="N69" s="345"/>
      <c r="O69" s="345"/>
      <c r="P69" s="345"/>
      <c r="Q69" s="345"/>
      <c r="R69" s="345"/>
      <c r="S69" s="345"/>
      <c r="T69" s="345"/>
      <c r="U69" s="345"/>
      <c r="V69" s="345"/>
      <c r="W69" s="345"/>
      <c r="X69" s="345"/>
      <c r="Y69" s="345"/>
      <c r="Z69" s="345"/>
    </row>
    <row r="70" spans="1:26" s="278" customFormat="1">
      <c r="A70" s="345"/>
      <c r="B70" s="345"/>
      <c r="C70" s="345"/>
      <c r="D70" s="345"/>
      <c r="E70" s="345"/>
      <c r="F70" s="345"/>
      <c r="G70" s="345"/>
      <c r="H70" s="345"/>
      <c r="I70" s="348"/>
      <c r="J70" s="345"/>
      <c r="K70" s="345"/>
      <c r="L70" s="345"/>
      <c r="M70" s="345"/>
      <c r="N70" s="345"/>
      <c r="O70" s="345"/>
      <c r="P70" s="345"/>
      <c r="Q70" s="345"/>
      <c r="R70" s="345"/>
      <c r="S70" s="345"/>
      <c r="T70" s="345"/>
      <c r="U70" s="345"/>
      <c r="V70" s="345"/>
      <c r="W70" s="345"/>
      <c r="X70" s="345"/>
      <c r="Y70" s="345"/>
      <c r="Z70" s="345"/>
    </row>
    <row r="71" spans="1:26" s="278" customFormat="1">
      <c r="A71" s="345"/>
      <c r="B71" s="345"/>
      <c r="C71" s="345"/>
      <c r="D71" s="345"/>
      <c r="E71" s="345"/>
      <c r="F71" s="345"/>
      <c r="G71" s="345"/>
      <c r="H71" s="345"/>
      <c r="I71" s="348"/>
      <c r="J71" s="345"/>
      <c r="K71" s="345"/>
      <c r="L71" s="345"/>
      <c r="M71" s="345"/>
      <c r="N71" s="345"/>
      <c r="O71" s="345"/>
      <c r="P71" s="345"/>
      <c r="Q71" s="345"/>
      <c r="R71" s="345"/>
      <c r="S71" s="345"/>
      <c r="T71" s="345"/>
      <c r="U71" s="345"/>
      <c r="V71" s="345"/>
      <c r="W71" s="345"/>
      <c r="X71" s="345"/>
      <c r="Y71" s="345"/>
      <c r="Z71" s="345"/>
    </row>
    <row r="72" spans="1:26" s="278" customFormat="1">
      <c r="A72" s="345"/>
      <c r="B72" s="345"/>
      <c r="C72" s="345"/>
      <c r="D72" s="345"/>
      <c r="E72" s="345"/>
      <c r="F72" s="345"/>
      <c r="G72" s="345"/>
      <c r="H72" s="345"/>
      <c r="I72" s="348"/>
      <c r="J72" s="345"/>
      <c r="K72" s="345"/>
      <c r="L72" s="345"/>
      <c r="M72" s="345"/>
      <c r="N72" s="345"/>
      <c r="O72" s="345"/>
      <c r="P72" s="345"/>
      <c r="Q72" s="345"/>
      <c r="R72" s="345"/>
      <c r="S72" s="345"/>
      <c r="T72" s="345"/>
      <c r="U72" s="345"/>
      <c r="V72" s="345"/>
      <c r="W72" s="345"/>
      <c r="X72" s="345"/>
      <c r="Y72" s="345"/>
      <c r="Z72" s="345"/>
    </row>
    <row r="73" spans="1:26" s="278" customFormat="1">
      <c r="A73" s="345"/>
      <c r="B73" s="345"/>
      <c r="C73" s="345"/>
      <c r="D73" s="345"/>
      <c r="E73" s="345"/>
      <c r="F73" s="345"/>
      <c r="G73" s="345"/>
      <c r="H73" s="345"/>
      <c r="I73" s="348"/>
      <c r="J73" s="345"/>
      <c r="K73" s="345"/>
      <c r="L73" s="345"/>
      <c r="M73" s="345"/>
      <c r="N73" s="345"/>
      <c r="O73" s="345"/>
      <c r="P73" s="345"/>
      <c r="Q73" s="345"/>
      <c r="R73" s="345"/>
      <c r="S73" s="345"/>
      <c r="T73" s="345"/>
      <c r="U73" s="345"/>
      <c r="V73" s="345"/>
      <c r="W73" s="345"/>
      <c r="X73" s="345"/>
      <c r="Y73" s="345"/>
      <c r="Z73" s="345"/>
    </row>
    <row r="74" spans="1:26" s="278" customFormat="1">
      <c r="A74" s="345"/>
      <c r="B74" s="345"/>
      <c r="C74" s="345"/>
      <c r="D74" s="345"/>
      <c r="E74" s="345"/>
      <c r="F74" s="345"/>
      <c r="G74" s="345"/>
      <c r="H74" s="345"/>
      <c r="I74" s="348"/>
      <c r="J74" s="345"/>
      <c r="K74" s="345"/>
      <c r="L74" s="345"/>
      <c r="M74" s="345"/>
      <c r="N74" s="345"/>
      <c r="O74" s="345"/>
      <c r="P74" s="345"/>
      <c r="Q74" s="345"/>
      <c r="R74" s="345"/>
      <c r="S74" s="345"/>
      <c r="T74" s="345"/>
      <c r="U74" s="345"/>
      <c r="V74" s="345"/>
      <c r="W74" s="345"/>
      <c r="X74" s="345"/>
      <c r="Y74" s="345"/>
      <c r="Z74" s="345"/>
    </row>
    <row r="75" spans="1:26" s="278" customFormat="1">
      <c r="A75" s="345"/>
      <c r="B75" s="345"/>
      <c r="C75" s="345"/>
      <c r="D75" s="345"/>
      <c r="E75" s="345"/>
      <c r="F75" s="345"/>
      <c r="G75" s="345"/>
      <c r="H75" s="345"/>
      <c r="I75" s="348"/>
      <c r="J75" s="345"/>
      <c r="K75" s="345"/>
      <c r="L75" s="345"/>
      <c r="M75" s="345"/>
      <c r="N75" s="345"/>
      <c r="O75" s="345"/>
      <c r="P75" s="345"/>
      <c r="Q75" s="345"/>
      <c r="R75" s="345"/>
      <c r="S75" s="345"/>
      <c r="T75" s="345"/>
      <c r="U75" s="345"/>
      <c r="V75" s="345"/>
      <c r="W75" s="345"/>
      <c r="X75" s="345"/>
      <c r="Y75" s="345"/>
      <c r="Z75" s="345"/>
    </row>
    <row r="76" spans="1:26" s="278" customFormat="1">
      <c r="A76" s="345"/>
      <c r="B76" s="345"/>
      <c r="C76" s="345"/>
      <c r="D76" s="345"/>
      <c r="E76" s="345"/>
      <c r="F76" s="345"/>
      <c r="G76" s="345"/>
      <c r="H76" s="345"/>
      <c r="I76" s="348"/>
      <c r="J76" s="345"/>
      <c r="K76" s="345"/>
      <c r="L76" s="345"/>
      <c r="M76" s="345"/>
      <c r="N76" s="345"/>
      <c r="O76" s="345"/>
      <c r="P76" s="345"/>
      <c r="Q76" s="345"/>
      <c r="R76" s="345"/>
      <c r="S76" s="345"/>
      <c r="T76" s="345"/>
      <c r="U76" s="345"/>
      <c r="V76" s="345"/>
      <c r="W76" s="345"/>
      <c r="X76" s="345"/>
      <c r="Y76" s="345"/>
      <c r="Z76" s="345"/>
    </row>
    <row r="77" spans="1:26" s="278" customFormat="1">
      <c r="A77" s="345"/>
      <c r="B77" s="345"/>
      <c r="C77" s="345"/>
      <c r="D77" s="345"/>
      <c r="E77" s="345"/>
      <c r="F77" s="345"/>
      <c r="G77" s="345"/>
      <c r="H77" s="345"/>
      <c r="I77" s="348"/>
      <c r="J77" s="345"/>
      <c r="K77" s="345"/>
      <c r="L77" s="345"/>
      <c r="M77" s="345"/>
      <c r="N77" s="345"/>
      <c r="O77" s="345"/>
      <c r="P77" s="345"/>
      <c r="Q77" s="345"/>
      <c r="R77" s="345"/>
      <c r="S77" s="345"/>
      <c r="T77" s="345"/>
      <c r="U77" s="345"/>
      <c r="V77" s="345"/>
      <c r="W77" s="345"/>
      <c r="X77" s="345"/>
      <c r="Y77" s="345"/>
      <c r="Z77" s="345"/>
    </row>
    <row r="78" spans="1:26" s="278" customFormat="1">
      <c r="A78" s="345"/>
      <c r="B78" s="345"/>
      <c r="C78" s="345"/>
      <c r="D78" s="345"/>
      <c r="E78" s="345"/>
      <c r="F78" s="345"/>
      <c r="G78" s="345"/>
      <c r="H78" s="345"/>
      <c r="I78" s="348"/>
      <c r="J78" s="345"/>
      <c r="K78" s="345"/>
      <c r="L78" s="345"/>
      <c r="M78" s="345"/>
      <c r="N78" s="345"/>
      <c r="O78" s="345"/>
      <c r="P78" s="345"/>
      <c r="Q78" s="345"/>
      <c r="R78" s="345"/>
      <c r="S78" s="345"/>
      <c r="T78" s="345"/>
      <c r="U78" s="345"/>
      <c r="V78" s="345"/>
      <c r="W78" s="345"/>
      <c r="X78" s="345"/>
      <c r="Y78" s="345"/>
      <c r="Z78" s="345"/>
    </row>
    <row r="79" spans="1:26" s="278" customFormat="1">
      <c r="A79" s="345"/>
      <c r="B79" s="345"/>
      <c r="C79" s="345"/>
      <c r="D79" s="345"/>
      <c r="E79" s="345"/>
      <c r="F79" s="345"/>
      <c r="G79" s="345"/>
      <c r="H79" s="345"/>
      <c r="I79" s="348"/>
      <c r="J79" s="345"/>
      <c r="K79" s="345"/>
      <c r="L79" s="345"/>
      <c r="M79" s="345"/>
      <c r="N79" s="345"/>
      <c r="O79" s="345"/>
      <c r="P79" s="345"/>
      <c r="Q79" s="345"/>
      <c r="R79" s="345"/>
      <c r="S79" s="345"/>
      <c r="T79" s="345"/>
      <c r="U79" s="345"/>
      <c r="V79" s="345"/>
      <c r="W79" s="345"/>
      <c r="X79" s="345"/>
      <c r="Y79" s="345"/>
      <c r="Z79" s="345"/>
    </row>
    <row r="80" spans="1:26" s="278" customFormat="1">
      <c r="A80" s="345"/>
      <c r="B80" s="345"/>
      <c r="C80" s="345"/>
      <c r="D80" s="345"/>
      <c r="E80" s="345"/>
      <c r="F80" s="345"/>
      <c r="G80" s="345"/>
      <c r="H80" s="345"/>
      <c r="I80" s="348"/>
      <c r="J80" s="345"/>
      <c r="K80" s="345"/>
      <c r="L80" s="345"/>
      <c r="M80" s="345"/>
      <c r="N80" s="345"/>
      <c r="O80" s="345"/>
      <c r="P80" s="345"/>
      <c r="Q80" s="345"/>
      <c r="R80" s="345"/>
      <c r="S80" s="345"/>
      <c r="T80" s="345"/>
      <c r="U80" s="345"/>
      <c r="V80" s="345"/>
      <c r="W80" s="345"/>
      <c r="X80" s="345"/>
      <c r="Y80" s="345"/>
      <c r="Z80" s="345"/>
    </row>
    <row r="81" spans="1:26" s="278" customFormat="1">
      <c r="A81" s="345"/>
      <c r="B81" s="345"/>
      <c r="C81" s="345"/>
      <c r="D81" s="345"/>
      <c r="E81" s="345"/>
      <c r="F81" s="345"/>
      <c r="G81" s="345"/>
      <c r="H81" s="345"/>
      <c r="I81" s="348"/>
      <c r="J81" s="345"/>
      <c r="K81" s="345"/>
      <c r="L81" s="345"/>
      <c r="M81" s="345"/>
      <c r="N81" s="345"/>
      <c r="O81" s="345"/>
      <c r="P81" s="345"/>
      <c r="Q81" s="345"/>
      <c r="R81" s="345"/>
      <c r="S81" s="345"/>
      <c r="T81" s="345"/>
      <c r="U81" s="345"/>
      <c r="V81" s="345"/>
      <c r="W81" s="345"/>
      <c r="X81" s="345"/>
      <c r="Y81" s="345"/>
      <c r="Z81" s="345"/>
    </row>
    <row r="82" spans="1:26" s="278" customFormat="1">
      <c r="A82" s="345"/>
      <c r="B82" s="345"/>
      <c r="C82" s="345"/>
      <c r="D82" s="345"/>
      <c r="E82" s="345"/>
      <c r="F82" s="345"/>
      <c r="G82" s="345"/>
      <c r="H82" s="345"/>
      <c r="I82" s="348"/>
      <c r="J82" s="345"/>
      <c r="K82" s="345"/>
      <c r="L82" s="345"/>
      <c r="M82" s="345"/>
      <c r="N82" s="345"/>
      <c r="O82" s="345"/>
      <c r="P82" s="345"/>
      <c r="Q82" s="345"/>
      <c r="R82" s="345"/>
      <c r="S82" s="345"/>
      <c r="T82" s="345"/>
      <c r="U82" s="345"/>
      <c r="V82" s="345"/>
      <c r="W82" s="345"/>
      <c r="X82" s="345"/>
      <c r="Y82" s="345"/>
      <c r="Z82" s="345"/>
    </row>
    <row r="83" spans="1:26" s="278" customFormat="1">
      <c r="A83" s="345"/>
      <c r="B83" s="345"/>
      <c r="C83" s="345"/>
      <c r="D83" s="345"/>
      <c r="E83" s="345"/>
      <c r="F83" s="345"/>
      <c r="G83" s="345"/>
      <c r="H83" s="345"/>
      <c r="I83" s="348"/>
      <c r="J83" s="345"/>
      <c r="K83" s="345"/>
      <c r="L83" s="345"/>
      <c r="M83" s="345"/>
      <c r="N83" s="345"/>
      <c r="O83" s="345"/>
      <c r="P83" s="345"/>
      <c r="Q83" s="345"/>
      <c r="R83" s="345"/>
      <c r="S83" s="345"/>
      <c r="T83" s="345"/>
      <c r="U83" s="345"/>
      <c r="V83" s="345"/>
      <c r="W83" s="345"/>
      <c r="X83" s="345"/>
      <c r="Y83" s="345"/>
      <c r="Z83" s="345"/>
    </row>
    <row r="84" spans="1:26" s="278" customFormat="1">
      <c r="A84" s="345"/>
      <c r="B84" s="345"/>
      <c r="C84" s="345"/>
      <c r="D84" s="345"/>
      <c r="E84" s="345"/>
      <c r="F84" s="345"/>
      <c r="G84" s="345"/>
      <c r="H84" s="345"/>
      <c r="I84" s="348"/>
      <c r="J84" s="345"/>
      <c r="K84" s="345"/>
      <c r="L84" s="345"/>
      <c r="M84" s="345"/>
      <c r="N84" s="345"/>
      <c r="O84" s="345"/>
      <c r="P84" s="345"/>
      <c r="Q84" s="345"/>
      <c r="R84" s="345"/>
      <c r="S84" s="345"/>
      <c r="T84" s="345"/>
      <c r="U84" s="345"/>
      <c r="V84" s="345"/>
      <c r="W84" s="345"/>
      <c r="X84" s="345"/>
      <c r="Y84" s="345"/>
      <c r="Z84" s="345"/>
    </row>
    <row r="85" spans="1:26" s="278" customFormat="1">
      <c r="A85" s="345"/>
      <c r="B85" s="345"/>
      <c r="C85" s="345"/>
      <c r="D85" s="345"/>
      <c r="E85" s="345"/>
      <c r="F85" s="345"/>
      <c r="G85" s="345"/>
      <c r="H85" s="345"/>
      <c r="I85" s="348"/>
      <c r="J85" s="345"/>
      <c r="K85" s="345"/>
      <c r="L85" s="345"/>
      <c r="M85" s="345"/>
      <c r="N85" s="345"/>
      <c r="O85" s="345"/>
      <c r="P85" s="345"/>
      <c r="Q85" s="345"/>
      <c r="R85" s="345"/>
      <c r="S85" s="345"/>
      <c r="T85" s="345"/>
      <c r="U85" s="345"/>
      <c r="V85" s="345"/>
      <c r="W85" s="345"/>
      <c r="X85" s="345"/>
      <c r="Y85" s="345"/>
      <c r="Z85" s="345"/>
    </row>
    <row r="86" spans="1:26" s="278" customFormat="1">
      <c r="A86" s="345"/>
      <c r="B86" s="345"/>
      <c r="C86" s="345"/>
      <c r="D86" s="345"/>
      <c r="E86" s="345"/>
      <c r="F86" s="345"/>
      <c r="G86" s="345"/>
      <c r="H86" s="345"/>
      <c r="I86" s="348"/>
      <c r="J86" s="345"/>
      <c r="K86" s="345"/>
      <c r="L86" s="345"/>
      <c r="M86" s="345"/>
      <c r="N86" s="345"/>
      <c r="O86" s="345"/>
      <c r="P86" s="345"/>
      <c r="Q86" s="345"/>
      <c r="R86" s="345"/>
      <c r="S86" s="345"/>
      <c r="T86" s="345"/>
      <c r="U86" s="345"/>
      <c r="V86" s="345"/>
      <c r="W86" s="345"/>
      <c r="X86" s="345"/>
      <c r="Y86" s="345"/>
      <c r="Z86" s="345"/>
    </row>
    <row r="87" spans="1:26" s="278" customFormat="1">
      <c r="A87" s="345"/>
      <c r="B87" s="345"/>
      <c r="C87" s="345"/>
      <c r="D87" s="345"/>
      <c r="E87" s="345"/>
      <c r="F87" s="345"/>
      <c r="G87" s="345"/>
      <c r="H87" s="345"/>
      <c r="I87" s="348"/>
      <c r="J87" s="345"/>
      <c r="K87" s="345"/>
      <c r="L87" s="345"/>
      <c r="M87" s="345"/>
      <c r="N87" s="345"/>
      <c r="O87" s="345"/>
      <c r="P87" s="345"/>
      <c r="Q87" s="345"/>
      <c r="R87" s="345"/>
      <c r="S87" s="345"/>
      <c r="T87" s="345"/>
      <c r="U87" s="345"/>
      <c r="V87" s="345"/>
      <c r="W87" s="345"/>
      <c r="X87" s="345"/>
      <c r="Y87" s="345"/>
      <c r="Z87" s="345"/>
    </row>
    <row r="88" spans="1:26" s="278" customFormat="1">
      <c r="A88" s="345"/>
      <c r="B88" s="345"/>
      <c r="C88" s="345"/>
      <c r="D88" s="345"/>
      <c r="E88" s="345"/>
      <c r="F88" s="345"/>
      <c r="G88" s="345"/>
      <c r="H88" s="345"/>
      <c r="I88" s="348"/>
      <c r="J88" s="345"/>
      <c r="K88" s="345"/>
      <c r="L88" s="345"/>
      <c r="M88" s="345"/>
      <c r="N88" s="345"/>
      <c r="O88" s="345"/>
      <c r="P88" s="345"/>
      <c r="Q88" s="345"/>
      <c r="R88" s="345"/>
      <c r="S88" s="345"/>
      <c r="T88" s="345"/>
      <c r="U88" s="345"/>
      <c r="V88" s="345"/>
      <c r="W88" s="345"/>
      <c r="X88" s="345"/>
      <c r="Y88" s="345"/>
      <c r="Z88" s="345"/>
    </row>
    <row r="89" spans="1:26" s="278" customFormat="1">
      <c r="A89" s="345"/>
      <c r="B89" s="345"/>
      <c r="C89" s="345"/>
      <c r="D89" s="345"/>
      <c r="E89" s="345"/>
      <c r="F89" s="345"/>
      <c r="G89" s="345"/>
      <c r="H89" s="345"/>
      <c r="I89" s="348"/>
      <c r="J89" s="345"/>
      <c r="K89" s="345"/>
      <c r="L89" s="345"/>
      <c r="M89" s="345"/>
      <c r="N89" s="345"/>
      <c r="O89" s="345"/>
      <c r="P89" s="345"/>
      <c r="Q89" s="345"/>
      <c r="R89" s="345"/>
      <c r="S89" s="345"/>
      <c r="T89" s="345"/>
      <c r="U89" s="345"/>
      <c r="V89" s="345"/>
      <c r="W89" s="345"/>
      <c r="X89" s="345"/>
      <c r="Y89" s="345"/>
      <c r="Z89" s="345"/>
    </row>
    <row r="90" spans="1:26" s="278" customFormat="1">
      <c r="A90" s="345"/>
      <c r="B90" s="345"/>
      <c r="C90" s="345"/>
      <c r="D90" s="345"/>
      <c r="E90" s="345"/>
      <c r="F90" s="345"/>
      <c r="G90" s="345"/>
      <c r="H90" s="345"/>
      <c r="I90" s="348"/>
      <c r="J90" s="345"/>
      <c r="K90" s="345"/>
      <c r="L90" s="345"/>
      <c r="M90" s="345"/>
      <c r="N90" s="345"/>
      <c r="O90" s="345"/>
      <c r="P90" s="345"/>
      <c r="Q90" s="345"/>
      <c r="R90" s="345"/>
      <c r="S90" s="345"/>
      <c r="T90" s="345"/>
      <c r="U90" s="345"/>
      <c r="V90" s="345"/>
      <c r="W90" s="345"/>
      <c r="X90" s="345"/>
      <c r="Y90" s="345"/>
      <c r="Z90" s="345"/>
    </row>
    <row r="91" spans="1:26" s="278" customFormat="1">
      <c r="A91" s="345"/>
      <c r="B91" s="345"/>
      <c r="C91" s="345"/>
      <c r="D91" s="345"/>
      <c r="E91" s="345"/>
      <c r="F91" s="345"/>
      <c r="G91" s="345"/>
      <c r="H91" s="345"/>
      <c r="I91" s="348"/>
      <c r="J91" s="345"/>
      <c r="K91" s="345"/>
      <c r="L91" s="345"/>
      <c r="M91" s="345"/>
      <c r="N91" s="345"/>
      <c r="O91" s="345"/>
      <c r="P91" s="345"/>
      <c r="Q91" s="345"/>
      <c r="R91" s="345"/>
      <c r="S91" s="345"/>
      <c r="T91" s="345"/>
      <c r="U91" s="345"/>
      <c r="V91" s="345"/>
      <c r="W91" s="345"/>
      <c r="X91" s="345"/>
      <c r="Y91" s="345"/>
      <c r="Z91" s="345"/>
    </row>
    <row r="92" spans="1:26" s="278" customFormat="1">
      <c r="A92" s="345"/>
      <c r="B92" s="345"/>
      <c r="C92" s="345"/>
      <c r="D92" s="345"/>
      <c r="E92" s="345"/>
      <c r="F92" s="345"/>
      <c r="G92" s="345"/>
      <c r="H92" s="345"/>
      <c r="I92" s="348"/>
      <c r="J92" s="345"/>
      <c r="K92" s="345"/>
      <c r="L92" s="345"/>
      <c r="M92" s="345"/>
      <c r="N92" s="345"/>
      <c r="O92" s="345"/>
      <c r="P92" s="345"/>
      <c r="Q92" s="345"/>
      <c r="R92" s="345"/>
      <c r="S92" s="345"/>
      <c r="T92" s="345"/>
      <c r="U92" s="345"/>
      <c r="V92" s="345"/>
      <c r="W92" s="345"/>
      <c r="X92" s="345"/>
      <c r="Y92" s="345"/>
      <c r="Z92" s="345"/>
    </row>
    <row r="93" spans="1:26" s="278" customFormat="1">
      <c r="A93" s="345"/>
      <c r="B93" s="345"/>
      <c r="C93" s="345"/>
      <c r="D93" s="345"/>
      <c r="E93" s="345"/>
      <c r="F93" s="345"/>
      <c r="G93" s="345"/>
      <c r="H93" s="345"/>
      <c r="I93" s="348"/>
      <c r="J93" s="345"/>
      <c r="K93" s="345"/>
      <c r="L93" s="345"/>
      <c r="M93" s="345"/>
      <c r="N93" s="345"/>
      <c r="O93" s="345"/>
      <c r="P93" s="345"/>
      <c r="Q93" s="345"/>
      <c r="R93" s="345"/>
      <c r="S93" s="345"/>
      <c r="T93" s="345"/>
      <c r="U93" s="345"/>
      <c r="V93" s="345"/>
      <c r="W93" s="345"/>
      <c r="X93" s="345"/>
      <c r="Y93" s="345"/>
      <c r="Z93" s="345"/>
    </row>
    <row r="94" spans="1:26" s="278" customFormat="1">
      <c r="A94" s="345"/>
      <c r="B94" s="345"/>
      <c r="C94" s="345"/>
      <c r="D94" s="345"/>
      <c r="E94" s="345"/>
      <c r="F94" s="345"/>
      <c r="G94" s="345"/>
      <c r="H94" s="345"/>
      <c r="I94" s="348"/>
      <c r="J94" s="345"/>
      <c r="K94" s="345"/>
      <c r="L94" s="345"/>
      <c r="M94" s="345"/>
      <c r="N94" s="345"/>
      <c r="O94" s="345"/>
      <c r="P94" s="345"/>
      <c r="Q94" s="345"/>
      <c r="R94" s="345"/>
      <c r="S94" s="345"/>
      <c r="T94" s="345"/>
      <c r="U94" s="345"/>
      <c r="V94" s="345"/>
      <c r="W94" s="345"/>
      <c r="X94" s="345"/>
      <c r="Y94" s="345"/>
      <c r="Z94" s="345"/>
    </row>
    <row r="95" spans="1:26" s="278" customFormat="1">
      <c r="A95" s="345"/>
      <c r="B95" s="345"/>
      <c r="C95" s="345"/>
      <c r="D95" s="345"/>
      <c r="E95" s="345"/>
      <c r="F95" s="345"/>
      <c r="G95" s="345"/>
      <c r="H95" s="345"/>
      <c r="I95" s="348"/>
      <c r="J95" s="345"/>
      <c r="K95" s="345"/>
      <c r="L95" s="345"/>
      <c r="M95" s="345"/>
      <c r="N95" s="345"/>
      <c r="O95" s="345"/>
      <c r="P95" s="345"/>
      <c r="Q95" s="345"/>
      <c r="R95" s="345"/>
      <c r="S95" s="345"/>
      <c r="T95" s="345"/>
      <c r="U95" s="345"/>
      <c r="V95" s="345"/>
      <c r="W95" s="345"/>
      <c r="X95" s="345"/>
      <c r="Y95" s="345"/>
      <c r="Z95" s="345"/>
    </row>
    <row r="96" spans="1:26" s="278" customFormat="1">
      <c r="A96" s="345"/>
      <c r="B96" s="345"/>
      <c r="C96" s="345"/>
      <c r="D96" s="345"/>
      <c r="E96" s="345"/>
      <c r="F96" s="345"/>
      <c r="G96" s="345"/>
      <c r="H96" s="345"/>
      <c r="I96" s="348"/>
      <c r="J96" s="345"/>
      <c r="K96" s="345"/>
      <c r="L96" s="345"/>
      <c r="M96" s="345"/>
      <c r="N96" s="345"/>
      <c r="O96" s="345"/>
      <c r="P96" s="345"/>
      <c r="Q96" s="345"/>
      <c r="R96" s="345"/>
      <c r="S96" s="345"/>
      <c r="T96" s="345"/>
      <c r="U96" s="345"/>
      <c r="V96" s="345"/>
      <c r="W96" s="345"/>
      <c r="X96" s="345"/>
      <c r="Y96" s="345"/>
      <c r="Z96" s="345"/>
    </row>
    <row r="97" spans="1:26" s="278" customFormat="1">
      <c r="A97" s="345"/>
      <c r="B97" s="345"/>
      <c r="C97" s="345"/>
      <c r="D97" s="345"/>
      <c r="E97" s="345"/>
      <c r="F97" s="345"/>
      <c r="G97" s="345"/>
      <c r="H97" s="345"/>
      <c r="I97" s="348"/>
      <c r="J97" s="345"/>
      <c r="K97" s="345"/>
      <c r="L97" s="345"/>
      <c r="M97" s="345"/>
      <c r="N97" s="345"/>
      <c r="O97" s="345"/>
      <c r="P97" s="345"/>
      <c r="Q97" s="345"/>
      <c r="R97" s="345"/>
      <c r="S97" s="345"/>
      <c r="T97" s="345"/>
      <c r="U97" s="345"/>
      <c r="V97" s="345"/>
      <c r="W97" s="345"/>
      <c r="X97" s="345"/>
      <c r="Y97" s="345"/>
      <c r="Z97" s="345"/>
    </row>
    <row r="98" spans="1:26" s="278" customFormat="1">
      <c r="A98" s="345"/>
      <c r="B98" s="345"/>
      <c r="C98" s="345"/>
      <c r="D98" s="345"/>
      <c r="E98" s="345"/>
      <c r="F98" s="345"/>
      <c r="G98" s="345"/>
      <c r="H98" s="345"/>
      <c r="I98" s="348"/>
      <c r="J98" s="345"/>
      <c r="K98" s="345"/>
      <c r="L98" s="345"/>
      <c r="M98" s="345"/>
      <c r="N98" s="345"/>
      <c r="O98" s="345"/>
      <c r="P98" s="345"/>
      <c r="Q98" s="345"/>
      <c r="R98" s="345"/>
      <c r="S98" s="345"/>
      <c r="T98" s="345"/>
      <c r="U98" s="345"/>
      <c r="V98" s="345"/>
      <c r="W98" s="345"/>
      <c r="X98" s="345"/>
      <c r="Y98" s="345"/>
      <c r="Z98" s="345"/>
    </row>
    <row r="99" spans="1:26" s="278" customFormat="1">
      <c r="A99" s="345"/>
      <c r="B99" s="345"/>
      <c r="C99" s="345"/>
      <c r="D99" s="345"/>
      <c r="E99" s="345"/>
      <c r="F99" s="345"/>
      <c r="G99" s="345"/>
      <c r="H99" s="345"/>
      <c r="I99" s="348"/>
      <c r="J99" s="345"/>
      <c r="K99" s="345"/>
      <c r="L99" s="345"/>
      <c r="M99" s="345"/>
      <c r="N99" s="345"/>
      <c r="O99" s="345"/>
      <c r="P99" s="345"/>
      <c r="Q99" s="345"/>
      <c r="R99" s="345"/>
      <c r="S99" s="345"/>
      <c r="T99" s="345"/>
      <c r="U99" s="345"/>
      <c r="V99" s="345"/>
      <c r="W99" s="345"/>
      <c r="X99" s="345"/>
      <c r="Y99" s="345"/>
      <c r="Z99" s="345"/>
    </row>
    <row r="100" spans="1:26" s="278" customFormat="1">
      <c r="A100" s="345"/>
      <c r="B100" s="345"/>
      <c r="C100" s="345"/>
      <c r="D100" s="345"/>
      <c r="E100" s="345"/>
      <c r="F100" s="345"/>
      <c r="G100" s="345"/>
      <c r="H100" s="345"/>
      <c r="I100" s="348"/>
      <c r="J100" s="345"/>
      <c r="K100" s="345"/>
      <c r="L100" s="345"/>
      <c r="M100" s="345"/>
      <c r="N100" s="345"/>
      <c r="O100" s="345"/>
      <c r="P100" s="345"/>
      <c r="Q100" s="345"/>
      <c r="R100" s="345"/>
      <c r="S100" s="345"/>
      <c r="T100" s="345"/>
      <c r="U100" s="345"/>
      <c r="V100" s="345"/>
      <c r="W100" s="345"/>
      <c r="X100" s="345"/>
      <c r="Y100" s="345"/>
      <c r="Z100" s="345"/>
    </row>
    <row r="101" spans="1:26" s="278" customFormat="1">
      <c r="A101" s="345"/>
      <c r="B101" s="345"/>
      <c r="C101" s="345"/>
      <c r="D101" s="345"/>
      <c r="E101" s="345"/>
      <c r="F101" s="345"/>
      <c r="G101" s="345"/>
      <c r="H101" s="345"/>
      <c r="I101" s="348"/>
      <c r="J101" s="345"/>
      <c r="K101" s="345"/>
      <c r="L101" s="345"/>
      <c r="M101" s="345"/>
      <c r="N101" s="345"/>
      <c r="O101" s="345"/>
      <c r="P101" s="345"/>
      <c r="Q101" s="345"/>
      <c r="R101" s="345"/>
      <c r="S101" s="345"/>
      <c r="T101" s="345"/>
      <c r="U101" s="345"/>
      <c r="V101" s="345"/>
      <c r="W101" s="345"/>
      <c r="X101" s="345"/>
      <c r="Y101" s="345"/>
      <c r="Z101" s="345"/>
    </row>
    <row r="102" spans="1:26" s="278" customFormat="1">
      <c r="A102" s="345"/>
      <c r="B102" s="345"/>
      <c r="C102" s="345"/>
      <c r="D102" s="345"/>
      <c r="E102" s="345"/>
      <c r="F102" s="345"/>
      <c r="G102" s="345"/>
      <c r="H102" s="345"/>
      <c r="I102" s="348"/>
      <c r="J102" s="345"/>
      <c r="K102" s="345"/>
      <c r="L102" s="345"/>
      <c r="M102" s="345"/>
      <c r="N102" s="345"/>
      <c r="O102" s="345"/>
      <c r="P102" s="345"/>
      <c r="Q102" s="345"/>
      <c r="R102" s="345"/>
      <c r="S102" s="345"/>
      <c r="T102" s="345"/>
      <c r="U102" s="345"/>
      <c r="V102" s="345"/>
      <c r="W102" s="345"/>
      <c r="X102" s="345"/>
      <c r="Y102" s="345"/>
      <c r="Z102" s="345"/>
    </row>
    <row r="103" spans="1:26" s="278" customFormat="1">
      <c r="A103" s="345"/>
      <c r="B103" s="345"/>
      <c r="C103" s="345"/>
      <c r="D103" s="345"/>
      <c r="E103" s="345"/>
      <c r="F103" s="345"/>
      <c r="G103" s="345"/>
      <c r="H103" s="345"/>
      <c r="I103" s="348"/>
      <c r="J103" s="345"/>
      <c r="K103" s="345"/>
      <c r="L103" s="345"/>
      <c r="M103" s="345"/>
      <c r="N103" s="345"/>
      <c r="O103" s="345"/>
      <c r="P103" s="345"/>
      <c r="Q103" s="345"/>
      <c r="R103" s="345"/>
      <c r="S103" s="345"/>
      <c r="T103" s="345"/>
      <c r="U103" s="345"/>
      <c r="V103" s="345"/>
      <c r="W103" s="345"/>
      <c r="X103" s="345"/>
      <c r="Y103" s="345"/>
      <c r="Z103" s="345"/>
    </row>
    <row r="104" spans="1:26" s="278" customFormat="1">
      <c r="A104" s="345"/>
      <c r="B104" s="345"/>
      <c r="C104" s="345"/>
      <c r="D104" s="345"/>
      <c r="E104" s="345"/>
      <c r="F104" s="345"/>
      <c r="G104" s="345"/>
      <c r="H104" s="345"/>
      <c r="I104" s="348"/>
      <c r="J104" s="345"/>
      <c r="K104" s="345"/>
      <c r="L104" s="345"/>
      <c r="M104" s="345"/>
      <c r="N104" s="345"/>
      <c r="O104" s="345"/>
      <c r="P104" s="345"/>
      <c r="Q104" s="345"/>
      <c r="R104" s="345"/>
      <c r="S104" s="345"/>
      <c r="T104" s="345"/>
      <c r="U104" s="345"/>
      <c r="V104" s="345"/>
      <c r="W104" s="345"/>
      <c r="X104" s="345"/>
      <c r="Y104" s="345"/>
      <c r="Z104" s="345"/>
    </row>
    <row r="105" spans="1:26" s="278" customFormat="1">
      <c r="A105" s="345"/>
      <c r="B105" s="345"/>
      <c r="C105" s="345"/>
      <c r="D105" s="345"/>
      <c r="E105" s="345"/>
      <c r="F105" s="345"/>
      <c r="G105" s="345"/>
      <c r="H105" s="345"/>
      <c r="I105" s="348"/>
      <c r="J105" s="345"/>
      <c r="K105" s="345"/>
      <c r="L105" s="345"/>
      <c r="M105" s="345"/>
      <c r="N105" s="345"/>
      <c r="O105" s="345"/>
      <c r="P105" s="345"/>
      <c r="Q105" s="345"/>
      <c r="R105" s="345"/>
      <c r="S105" s="345"/>
      <c r="T105" s="345"/>
      <c r="U105" s="345"/>
      <c r="V105" s="345"/>
      <c r="W105" s="345"/>
      <c r="X105" s="345"/>
      <c r="Y105" s="345"/>
      <c r="Z105" s="345"/>
    </row>
    <row r="106" spans="1:26" s="278" customFormat="1">
      <c r="A106" s="345"/>
      <c r="B106" s="345"/>
      <c r="C106" s="345"/>
      <c r="D106" s="345"/>
      <c r="E106" s="345"/>
      <c r="F106" s="345"/>
      <c r="G106" s="345"/>
      <c r="H106" s="345"/>
      <c r="I106" s="348"/>
      <c r="J106" s="345"/>
      <c r="K106" s="345"/>
      <c r="L106" s="345"/>
      <c r="M106" s="345"/>
      <c r="N106" s="345"/>
      <c r="O106" s="345"/>
      <c r="P106" s="345"/>
      <c r="Q106" s="345"/>
      <c r="R106" s="345"/>
      <c r="S106" s="345"/>
      <c r="T106" s="345"/>
      <c r="U106" s="345"/>
      <c r="V106" s="345"/>
      <c r="W106" s="345"/>
      <c r="X106" s="345"/>
      <c r="Y106" s="345"/>
      <c r="Z106" s="345"/>
    </row>
    <row r="107" spans="1:26" s="278" customFormat="1">
      <c r="A107" s="345"/>
      <c r="B107" s="345"/>
      <c r="C107" s="345"/>
      <c r="D107" s="345"/>
      <c r="E107" s="345"/>
      <c r="F107" s="345"/>
      <c r="G107" s="345"/>
      <c r="H107" s="345"/>
      <c r="I107" s="348"/>
      <c r="J107" s="345"/>
      <c r="K107" s="345"/>
      <c r="L107" s="345"/>
      <c r="M107" s="345"/>
      <c r="N107" s="345"/>
      <c r="O107" s="345"/>
      <c r="P107" s="345"/>
      <c r="Q107" s="345"/>
      <c r="R107" s="345"/>
      <c r="S107" s="345"/>
      <c r="T107" s="345"/>
      <c r="U107" s="345"/>
      <c r="V107" s="345"/>
      <c r="W107" s="345"/>
      <c r="X107" s="345"/>
      <c r="Y107" s="345"/>
      <c r="Z107" s="345"/>
    </row>
    <row r="108" spans="1:26" s="278" customFormat="1">
      <c r="A108" s="345"/>
      <c r="B108" s="345"/>
      <c r="C108" s="345"/>
      <c r="D108" s="345"/>
      <c r="E108" s="345"/>
      <c r="F108" s="345"/>
      <c r="G108" s="345"/>
      <c r="H108" s="345"/>
      <c r="I108" s="348"/>
      <c r="J108" s="345"/>
      <c r="K108" s="345"/>
      <c r="L108" s="345"/>
      <c r="M108" s="345"/>
      <c r="N108" s="345"/>
      <c r="O108" s="345"/>
      <c r="P108" s="345"/>
      <c r="Q108" s="345"/>
      <c r="R108" s="345"/>
      <c r="S108" s="345"/>
      <c r="T108" s="345"/>
      <c r="U108" s="345"/>
      <c r="V108" s="345"/>
      <c r="W108" s="345"/>
      <c r="X108" s="345"/>
      <c r="Y108" s="345"/>
      <c r="Z108" s="345"/>
    </row>
    <row r="109" spans="1:26" s="278" customFormat="1">
      <c r="A109" s="345"/>
      <c r="B109" s="345"/>
      <c r="C109" s="345"/>
      <c r="D109" s="345"/>
      <c r="E109" s="345"/>
      <c r="F109" s="345"/>
      <c r="G109" s="345"/>
      <c r="H109" s="345"/>
      <c r="I109" s="348"/>
      <c r="J109" s="345"/>
      <c r="K109" s="345"/>
      <c r="L109" s="345"/>
      <c r="M109" s="345"/>
      <c r="N109" s="345"/>
      <c r="O109" s="345"/>
      <c r="P109" s="345"/>
      <c r="Q109" s="345"/>
      <c r="R109" s="345"/>
      <c r="S109" s="345"/>
      <c r="T109" s="345"/>
      <c r="U109" s="345"/>
      <c r="V109" s="345"/>
      <c r="W109" s="345"/>
      <c r="X109" s="345"/>
      <c r="Y109" s="345"/>
      <c r="Z109" s="345"/>
    </row>
    <row r="110" spans="1:26" s="278" customFormat="1">
      <c r="A110" s="345"/>
      <c r="B110" s="345"/>
      <c r="C110" s="345"/>
      <c r="D110" s="345"/>
      <c r="E110" s="345"/>
      <c r="F110" s="345"/>
      <c r="G110" s="345"/>
      <c r="H110" s="345"/>
      <c r="I110" s="348"/>
      <c r="J110" s="345"/>
      <c r="K110" s="345"/>
      <c r="L110" s="345"/>
      <c r="M110" s="345"/>
      <c r="N110" s="345"/>
      <c r="O110" s="345"/>
      <c r="P110" s="345"/>
      <c r="Q110" s="345"/>
      <c r="R110" s="345"/>
      <c r="S110" s="345"/>
      <c r="T110" s="345"/>
      <c r="U110" s="345"/>
      <c r="V110" s="345"/>
      <c r="W110" s="345"/>
      <c r="X110" s="345"/>
      <c r="Y110" s="345"/>
      <c r="Z110" s="345"/>
    </row>
    <row r="111" spans="1:26" s="278" customFormat="1">
      <c r="A111" s="345"/>
      <c r="B111" s="345"/>
      <c r="C111" s="345"/>
      <c r="D111" s="345"/>
      <c r="E111" s="345"/>
      <c r="F111" s="345"/>
      <c r="G111" s="345"/>
      <c r="H111" s="345"/>
      <c r="I111" s="348"/>
      <c r="J111" s="345"/>
      <c r="K111" s="345"/>
      <c r="L111" s="345"/>
      <c r="M111" s="345"/>
      <c r="N111" s="345"/>
      <c r="O111" s="345"/>
      <c r="P111" s="345"/>
      <c r="Q111" s="345"/>
      <c r="R111" s="345"/>
      <c r="S111" s="345"/>
      <c r="T111" s="345"/>
      <c r="U111" s="345"/>
      <c r="V111" s="345"/>
      <c r="W111" s="345"/>
      <c r="X111" s="345"/>
      <c r="Y111" s="345"/>
      <c r="Z111" s="345"/>
    </row>
    <row r="112" spans="1:26" s="278" customFormat="1">
      <c r="A112" s="345"/>
      <c r="B112" s="345"/>
      <c r="C112" s="345"/>
      <c r="D112" s="345"/>
      <c r="E112" s="345"/>
      <c r="F112" s="345"/>
      <c r="G112" s="345"/>
      <c r="H112" s="345"/>
      <c r="I112" s="348"/>
      <c r="J112" s="345"/>
      <c r="K112" s="345"/>
      <c r="L112" s="345"/>
      <c r="M112" s="345"/>
      <c r="N112" s="345"/>
      <c r="O112" s="345"/>
      <c r="P112" s="345"/>
      <c r="Q112" s="345"/>
      <c r="R112" s="345"/>
      <c r="S112" s="345"/>
      <c r="T112" s="345"/>
      <c r="U112" s="345"/>
      <c r="V112" s="345"/>
      <c r="W112" s="345"/>
      <c r="X112" s="345"/>
      <c r="Y112" s="345"/>
      <c r="Z112" s="345"/>
    </row>
    <row r="113" spans="1:26" s="278" customFormat="1">
      <c r="A113" s="345"/>
      <c r="B113" s="345"/>
      <c r="C113" s="345"/>
      <c r="D113" s="345"/>
      <c r="E113" s="345"/>
      <c r="F113" s="345"/>
      <c r="G113" s="345"/>
      <c r="H113" s="345"/>
      <c r="I113" s="348"/>
      <c r="J113" s="345"/>
      <c r="K113" s="345"/>
      <c r="L113" s="345"/>
      <c r="M113" s="345"/>
      <c r="N113" s="345"/>
      <c r="O113" s="345"/>
      <c r="P113" s="345"/>
      <c r="Q113" s="345"/>
      <c r="R113" s="345"/>
      <c r="S113" s="345"/>
      <c r="T113" s="345"/>
      <c r="U113" s="345"/>
      <c r="V113" s="345"/>
      <c r="W113" s="345"/>
      <c r="X113" s="345"/>
      <c r="Y113" s="345"/>
      <c r="Z113" s="345"/>
    </row>
    <row r="114" spans="1:26" s="278" customFormat="1">
      <c r="A114" s="345"/>
      <c r="B114" s="345"/>
      <c r="C114" s="345"/>
      <c r="D114" s="345"/>
      <c r="E114" s="345"/>
      <c r="F114" s="345"/>
      <c r="G114" s="345"/>
      <c r="H114" s="345"/>
      <c r="I114" s="348"/>
      <c r="J114" s="345"/>
      <c r="K114" s="345"/>
      <c r="L114" s="345"/>
      <c r="M114" s="345"/>
      <c r="N114" s="345"/>
      <c r="O114" s="345"/>
      <c r="P114" s="345"/>
      <c r="Q114" s="345"/>
      <c r="R114" s="345"/>
      <c r="S114" s="345"/>
      <c r="T114" s="345"/>
      <c r="U114" s="345"/>
      <c r="V114" s="345"/>
      <c r="W114" s="345"/>
      <c r="X114" s="345"/>
      <c r="Y114" s="345"/>
      <c r="Z114" s="345"/>
    </row>
    <row r="115" spans="1:26" s="278" customFormat="1">
      <c r="A115" s="345"/>
      <c r="B115" s="345"/>
      <c r="C115" s="345"/>
      <c r="D115" s="345"/>
      <c r="E115" s="345"/>
      <c r="F115" s="345"/>
      <c r="G115" s="345"/>
      <c r="H115" s="345"/>
      <c r="I115" s="348"/>
      <c r="J115" s="345"/>
      <c r="K115" s="345"/>
      <c r="L115" s="345"/>
      <c r="M115" s="345"/>
      <c r="N115" s="345"/>
      <c r="O115" s="345"/>
      <c r="P115" s="345"/>
      <c r="Q115" s="345"/>
      <c r="R115" s="345"/>
      <c r="S115" s="345"/>
      <c r="T115" s="345"/>
      <c r="U115" s="345"/>
      <c r="V115" s="345"/>
      <c r="W115" s="345"/>
      <c r="X115" s="345"/>
      <c r="Y115" s="345"/>
      <c r="Z115" s="345"/>
    </row>
    <row r="116" spans="1:26" s="278" customFormat="1">
      <c r="A116" s="345"/>
      <c r="B116" s="345"/>
      <c r="C116" s="345"/>
      <c r="D116" s="345"/>
      <c r="E116" s="345"/>
      <c r="F116" s="345"/>
      <c r="G116" s="345"/>
      <c r="H116" s="345"/>
      <c r="I116" s="348"/>
      <c r="J116" s="345"/>
      <c r="K116" s="345"/>
      <c r="L116" s="345"/>
      <c r="M116" s="345"/>
      <c r="N116" s="345"/>
      <c r="O116" s="345"/>
      <c r="P116" s="345"/>
      <c r="Q116" s="345"/>
      <c r="R116" s="345"/>
      <c r="S116" s="345"/>
      <c r="T116" s="345"/>
      <c r="U116" s="345"/>
      <c r="V116" s="345"/>
      <c r="W116" s="345"/>
      <c r="X116" s="345"/>
      <c r="Y116" s="345"/>
      <c r="Z116" s="345"/>
    </row>
    <row r="117" spans="1:26" s="278" customFormat="1">
      <c r="A117" s="345"/>
      <c r="B117" s="345"/>
      <c r="C117" s="345"/>
      <c r="D117" s="345"/>
      <c r="E117" s="345"/>
      <c r="F117" s="345"/>
      <c r="G117" s="345"/>
      <c r="H117" s="345"/>
      <c r="I117" s="348"/>
      <c r="J117" s="345"/>
      <c r="K117" s="345"/>
      <c r="L117" s="345"/>
      <c r="M117" s="345"/>
      <c r="N117" s="345"/>
      <c r="O117" s="345"/>
      <c r="P117" s="345"/>
      <c r="Q117" s="345"/>
      <c r="R117" s="345"/>
      <c r="S117" s="345"/>
      <c r="T117" s="345"/>
      <c r="U117" s="345"/>
      <c r="V117" s="345"/>
      <c r="W117" s="345"/>
      <c r="X117" s="345"/>
      <c r="Y117" s="345"/>
      <c r="Z117" s="345"/>
    </row>
    <row r="118" spans="1:26" s="278" customFormat="1">
      <c r="A118" s="345"/>
      <c r="B118" s="345"/>
      <c r="C118" s="345"/>
      <c r="D118" s="345"/>
      <c r="E118" s="345"/>
      <c r="F118" s="345"/>
      <c r="G118" s="345"/>
      <c r="H118" s="345"/>
      <c r="I118" s="348"/>
      <c r="J118" s="345"/>
      <c r="K118" s="345"/>
      <c r="L118" s="345"/>
      <c r="M118" s="345"/>
      <c r="N118" s="345"/>
      <c r="O118" s="345"/>
      <c r="P118" s="345"/>
      <c r="Q118" s="345"/>
      <c r="R118" s="345"/>
      <c r="S118" s="345"/>
      <c r="T118" s="345"/>
      <c r="U118" s="345"/>
      <c r="V118" s="345"/>
      <c r="W118" s="345"/>
      <c r="X118" s="345"/>
      <c r="Y118" s="345"/>
      <c r="Z118" s="345"/>
    </row>
    <row r="119" spans="1:26" s="278" customFormat="1">
      <c r="A119" s="345"/>
      <c r="B119" s="345"/>
      <c r="C119" s="345"/>
      <c r="D119" s="345"/>
      <c r="E119" s="345"/>
      <c r="F119" s="345"/>
      <c r="G119" s="345"/>
      <c r="H119" s="345"/>
      <c r="I119" s="348"/>
      <c r="J119" s="345"/>
      <c r="K119" s="345"/>
      <c r="L119" s="345"/>
      <c r="M119" s="345"/>
      <c r="N119" s="345"/>
      <c r="O119" s="345"/>
      <c r="P119" s="345"/>
      <c r="Q119" s="345"/>
      <c r="R119" s="345"/>
      <c r="S119" s="345"/>
      <c r="T119" s="345"/>
      <c r="U119" s="345"/>
      <c r="V119" s="345"/>
      <c r="W119" s="345"/>
      <c r="X119" s="345"/>
      <c r="Y119" s="345"/>
      <c r="Z119" s="345"/>
    </row>
    <row r="120" spans="1:26" s="278" customFormat="1">
      <c r="A120" s="345"/>
      <c r="B120" s="345"/>
      <c r="C120" s="345"/>
      <c r="D120" s="345"/>
      <c r="E120" s="345"/>
      <c r="F120" s="345"/>
      <c r="G120" s="345"/>
      <c r="H120" s="345"/>
      <c r="I120" s="348"/>
      <c r="J120" s="345"/>
      <c r="K120" s="345"/>
      <c r="L120" s="345"/>
      <c r="M120" s="345"/>
      <c r="N120" s="345"/>
      <c r="O120" s="345"/>
      <c r="P120" s="345"/>
      <c r="Q120" s="345"/>
      <c r="R120" s="345"/>
      <c r="S120" s="345"/>
      <c r="T120" s="345"/>
      <c r="U120" s="345"/>
      <c r="V120" s="345"/>
      <c r="W120" s="345"/>
      <c r="X120" s="345"/>
      <c r="Y120" s="345"/>
      <c r="Z120" s="345"/>
    </row>
    <row r="121" spans="1:26" s="278" customFormat="1">
      <c r="A121" s="345"/>
      <c r="B121" s="345"/>
      <c r="C121" s="345"/>
      <c r="D121" s="345"/>
      <c r="E121" s="345"/>
      <c r="F121" s="345"/>
      <c r="G121" s="345"/>
      <c r="H121" s="345"/>
      <c r="I121" s="348"/>
      <c r="J121" s="345"/>
      <c r="K121" s="345"/>
      <c r="L121" s="345"/>
      <c r="M121" s="345"/>
      <c r="N121" s="345"/>
      <c r="O121" s="345"/>
      <c r="P121" s="345"/>
      <c r="Q121" s="345"/>
      <c r="R121" s="345"/>
      <c r="S121" s="345"/>
      <c r="T121" s="345"/>
      <c r="U121" s="345"/>
      <c r="V121" s="345"/>
      <c r="W121" s="345"/>
      <c r="X121" s="345"/>
      <c r="Y121" s="345"/>
      <c r="Z121" s="345"/>
    </row>
    <row r="122" spans="1:26" s="278" customFormat="1">
      <c r="A122" s="345"/>
      <c r="B122" s="345"/>
      <c r="C122" s="345"/>
      <c r="D122" s="345"/>
      <c r="E122" s="345"/>
      <c r="F122" s="345"/>
      <c r="G122" s="345"/>
      <c r="H122" s="345"/>
      <c r="I122" s="348"/>
      <c r="J122" s="345"/>
      <c r="K122" s="345"/>
      <c r="L122" s="345"/>
      <c r="M122" s="345"/>
      <c r="N122" s="345"/>
      <c r="O122" s="345"/>
      <c r="P122" s="345"/>
      <c r="Q122" s="345"/>
      <c r="R122" s="345"/>
      <c r="S122" s="345"/>
      <c r="T122" s="345"/>
      <c r="U122" s="345"/>
      <c r="V122" s="345"/>
      <c r="W122" s="345"/>
      <c r="X122" s="345"/>
      <c r="Y122" s="345"/>
      <c r="Z122" s="345"/>
    </row>
    <row r="123" spans="1:26" s="278" customFormat="1">
      <c r="A123" s="345"/>
      <c r="B123" s="345"/>
      <c r="C123" s="345"/>
      <c r="D123" s="345"/>
      <c r="E123" s="345"/>
      <c r="F123" s="345"/>
      <c r="G123" s="345"/>
      <c r="H123" s="345"/>
      <c r="I123" s="348"/>
      <c r="J123" s="345"/>
      <c r="K123" s="345"/>
      <c r="L123" s="345"/>
      <c r="M123" s="345"/>
      <c r="N123" s="345"/>
      <c r="O123" s="345"/>
      <c r="P123" s="345"/>
      <c r="Q123" s="345"/>
      <c r="R123" s="345"/>
      <c r="S123" s="345"/>
      <c r="T123" s="345"/>
      <c r="U123" s="345"/>
      <c r="V123" s="345"/>
      <c r="W123" s="345"/>
      <c r="X123" s="345"/>
      <c r="Y123" s="345"/>
      <c r="Z123" s="345"/>
    </row>
    <row r="124" spans="1:26" s="278" customFormat="1">
      <c r="A124" s="345"/>
      <c r="B124" s="345"/>
      <c r="C124" s="345"/>
      <c r="D124" s="345"/>
      <c r="E124" s="345"/>
      <c r="F124" s="345"/>
      <c r="G124" s="345"/>
      <c r="H124" s="345"/>
      <c r="I124" s="348"/>
      <c r="J124" s="345"/>
      <c r="K124" s="345"/>
      <c r="L124" s="345"/>
      <c r="M124" s="345"/>
      <c r="N124" s="345"/>
      <c r="O124" s="345"/>
      <c r="P124" s="345"/>
      <c r="Q124" s="345"/>
      <c r="R124" s="345"/>
      <c r="S124" s="345"/>
      <c r="T124" s="345"/>
      <c r="U124" s="345"/>
      <c r="V124" s="345"/>
      <c r="W124" s="345"/>
      <c r="X124" s="345"/>
      <c r="Y124" s="345"/>
      <c r="Z124" s="345"/>
    </row>
    <row r="125" spans="1:26" s="278" customFormat="1">
      <c r="A125" s="345"/>
      <c r="B125" s="345"/>
      <c r="C125" s="345"/>
      <c r="D125" s="345"/>
      <c r="E125" s="345"/>
      <c r="F125" s="345"/>
      <c r="G125" s="345"/>
      <c r="H125" s="345"/>
      <c r="I125" s="348"/>
      <c r="J125" s="345"/>
      <c r="K125" s="345"/>
      <c r="L125" s="345"/>
      <c r="M125" s="345"/>
      <c r="N125" s="345"/>
      <c r="O125" s="345"/>
      <c r="P125" s="345"/>
      <c r="Q125" s="345"/>
      <c r="R125" s="345"/>
      <c r="S125" s="345"/>
      <c r="T125" s="345"/>
      <c r="U125" s="345"/>
      <c r="V125" s="345"/>
      <c r="W125" s="345"/>
      <c r="X125" s="345"/>
      <c r="Y125" s="345"/>
      <c r="Z125" s="345"/>
    </row>
    <row r="126" spans="1:26" s="278" customFormat="1">
      <c r="A126" s="345"/>
      <c r="B126" s="345"/>
      <c r="C126" s="345"/>
      <c r="D126" s="345"/>
      <c r="E126" s="345"/>
      <c r="F126" s="345"/>
      <c r="G126" s="345"/>
      <c r="H126" s="345"/>
      <c r="I126" s="348"/>
      <c r="J126" s="345"/>
      <c r="K126" s="345"/>
      <c r="L126" s="345"/>
      <c r="M126" s="345"/>
      <c r="N126" s="345"/>
      <c r="O126" s="345"/>
      <c r="P126" s="345"/>
      <c r="Q126" s="345"/>
      <c r="R126" s="345"/>
      <c r="S126" s="345"/>
      <c r="T126" s="345"/>
      <c r="U126" s="345"/>
      <c r="V126" s="345"/>
      <c r="W126" s="345"/>
      <c r="X126" s="345"/>
      <c r="Y126" s="345"/>
      <c r="Z126" s="345"/>
    </row>
    <row r="127" spans="1:26" s="278" customFormat="1">
      <c r="A127" s="345"/>
      <c r="B127" s="345"/>
      <c r="C127" s="345"/>
      <c r="D127" s="345"/>
      <c r="E127" s="345"/>
      <c r="F127" s="345"/>
      <c r="G127" s="345"/>
      <c r="H127" s="345"/>
      <c r="I127" s="348"/>
      <c r="J127" s="345"/>
      <c r="K127" s="345"/>
      <c r="L127" s="345"/>
      <c r="M127" s="345"/>
      <c r="N127" s="345"/>
      <c r="O127" s="345"/>
      <c r="P127" s="345"/>
      <c r="Q127" s="345"/>
      <c r="R127" s="345"/>
      <c r="S127" s="345"/>
      <c r="T127" s="345"/>
      <c r="U127" s="345"/>
      <c r="V127" s="345"/>
      <c r="W127" s="345"/>
      <c r="X127" s="345"/>
      <c r="Y127" s="345"/>
      <c r="Z127" s="345"/>
    </row>
    <row r="128" spans="1:26" s="278" customFormat="1">
      <c r="A128" s="345"/>
      <c r="B128" s="345"/>
      <c r="C128" s="345"/>
      <c r="D128" s="345"/>
      <c r="E128" s="345"/>
      <c r="F128" s="345"/>
      <c r="G128" s="345"/>
      <c r="H128" s="345"/>
      <c r="I128" s="348"/>
      <c r="J128" s="345"/>
      <c r="K128" s="345"/>
      <c r="L128" s="345"/>
      <c r="M128" s="345"/>
      <c r="N128" s="345"/>
      <c r="O128" s="345"/>
      <c r="P128" s="345"/>
      <c r="Q128" s="345"/>
      <c r="R128" s="345"/>
      <c r="S128" s="345"/>
      <c r="T128" s="345"/>
      <c r="U128" s="345"/>
      <c r="V128" s="345"/>
      <c r="W128" s="345"/>
      <c r="X128" s="345"/>
      <c r="Y128" s="345"/>
      <c r="Z128" s="345"/>
    </row>
    <row r="129" spans="1:26" s="278" customFormat="1">
      <c r="A129" s="345"/>
      <c r="B129" s="345"/>
      <c r="C129" s="345"/>
      <c r="D129" s="345"/>
      <c r="E129" s="345"/>
      <c r="F129" s="345"/>
      <c r="G129" s="345"/>
      <c r="H129" s="345"/>
      <c r="I129" s="348"/>
      <c r="J129" s="345"/>
      <c r="K129" s="345"/>
      <c r="L129" s="345"/>
      <c r="M129" s="345"/>
      <c r="N129" s="345"/>
      <c r="O129" s="345"/>
      <c r="P129" s="345"/>
      <c r="Q129" s="345"/>
      <c r="R129" s="345"/>
      <c r="S129" s="345"/>
      <c r="T129" s="345"/>
      <c r="U129" s="345"/>
      <c r="V129" s="345"/>
      <c r="W129" s="345"/>
      <c r="X129" s="345"/>
      <c r="Y129" s="345"/>
      <c r="Z129" s="345"/>
    </row>
    <row r="130" spans="1:26" s="278" customFormat="1">
      <c r="A130" s="345"/>
      <c r="B130" s="345"/>
      <c r="C130" s="345"/>
      <c r="D130" s="345"/>
      <c r="E130" s="345"/>
      <c r="F130" s="345"/>
      <c r="G130" s="345"/>
      <c r="H130" s="345"/>
      <c r="I130" s="348"/>
      <c r="J130" s="345"/>
      <c r="K130" s="345"/>
      <c r="L130" s="345"/>
      <c r="M130" s="345"/>
      <c r="N130" s="345"/>
      <c r="O130" s="345"/>
      <c r="P130" s="345"/>
      <c r="Q130" s="345"/>
      <c r="R130" s="345"/>
      <c r="S130" s="345"/>
      <c r="T130" s="345"/>
      <c r="U130" s="345"/>
      <c r="V130" s="345"/>
      <c r="W130" s="345"/>
      <c r="X130" s="345"/>
      <c r="Y130" s="345"/>
      <c r="Z130" s="345"/>
    </row>
    <row r="131" spans="1:26" s="278" customFormat="1">
      <c r="A131" s="345"/>
      <c r="B131" s="345"/>
      <c r="C131" s="345"/>
      <c r="D131" s="345"/>
      <c r="E131" s="345"/>
      <c r="F131" s="345"/>
      <c r="G131" s="345"/>
      <c r="H131" s="345"/>
      <c r="I131" s="348"/>
      <c r="J131" s="345"/>
      <c r="K131" s="345"/>
      <c r="L131" s="345"/>
      <c r="M131" s="345"/>
      <c r="N131" s="345"/>
      <c r="O131" s="345"/>
      <c r="P131" s="345"/>
      <c r="Q131" s="345"/>
      <c r="R131" s="345"/>
      <c r="S131" s="345"/>
      <c r="T131" s="345"/>
      <c r="U131" s="345"/>
      <c r="V131" s="345"/>
      <c r="W131" s="345"/>
      <c r="X131" s="345"/>
      <c r="Y131" s="345"/>
      <c r="Z131" s="345"/>
    </row>
    <row r="132" spans="1:26" s="278" customFormat="1">
      <c r="A132" s="345"/>
      <c r="B132" s="345"/>
      <c r="C132" s="345"/>
      <c r="D132" s="345"/>
      <c r="E132" s="345"/>
      <c r="F132" s="345"/>
      <c r="G132" s="345"/>
      <c r="H132" s="345"/>
      <c r="I132" s="348"/>
      <c r="J132" s="345"/>
      <c r="K132" s="345"/>
      <c r="L132" s="345"/>
      <c r="M132" s="345"/>
      <c r="N132" s="345"/>
      <c r="O132" s="345"/>
      <c r="P132" s="345"/>
      <c r="Q132" s="345"/>
      <c r="R132" s="345"/>
      <c r="S132" s="345"/>
      <c r="T132" s="345"/>
      <c r="U132" s="345"/>
      <c r="V132" s="345"/>
      <c r="W132" s="345"/>
      <c r="X132" s="345"/>
      <c r="Y132" s="345"/>
      <c r="Z132" s="345"/>
    </row>
    <row r="133" spans="1:26" s="278" customFormat="1">
      <c r="A133" s="345"/>
      <c r="B133" s="345"/>
      <c r="C133" s="345"/>
      <c r="D133" s="345"/>
      <c r="E133" s="345"/>
      <c r="F133" s="345"/>
      <c r="G133" s="345"/>
      <c r="H133" s="345"/>
      <c r="I133" s="348"/>
      <c r="J133" s="345"/>
      <c r="K133" s="345"/>
      <c r="L133" s="345"/>
      <c r="M133" s="345"/>
      <c r="N133" s="345"/>
      <c r="O133" s="345"/>
      <c r="P133" s="345"/>
      <c r="Q133" s="345"/>
      <c r="R133" s="345"/>
      <c r="S133" s="345"/>
      <c r="T133" s="345"/>
      <c r="U133" s="345"/>
      <c r="V133" s="345"/>
      <c r="W133" s="345"/>
      <c r="X133" s="345"/>
      <c r="Y133" s="345"/>
      <c r="Z133" s="345"/>
    </row>
    <row r="134" spans="1:26" s="278" customFormat="1">
      <c r="A134" s="345"/>
      <c r="B134" s="345"/>
      <c r="C134" s="345"/>
      <c r="D134" s="345"/>
      <c r="E134" s="345"/>
      <c r="F134" s="345"/>
      <c r="G134" s="345"/>
      <c r="H134" s="345"/>
      <c r="I134" s="348"/>
      <c r="J134" s="345"/>
      <c r="K134" s="345"/>
      <c r="L134" s="345"/>
      <c r="M134" s="345"/>
      <c r="N134" s="345"/>
      <c r="O134" s="345"/>
      <c r="P134" s="345"/>
      <c r="Q134" s="345"/>
      <c r="R134" s="345"/>
      <c r="S134" s="345"/>
      <c r="T134" s="345"/>
      <c r="U134" s="345"/>
      <c r="V134" s="345"/>
      <c r="W134" s="345"/>
      <c r="X134" s="345"/>
      <c r="Y134" s="345"/>
      <c r="Z134" s="345"/>
    </row>
    <row r="135" spans="1:26" s="278" customFormat="1">
      <c r="A135" s="345"/>
      <c r="B135" s="345"/>
      <c r="C135" s="345"/>
      <c r="D135" s="345"/>
      <c r="E135" s="345"/>
      <c r="F135" s="345"/>
      <c r="G135" s="345"/>
      <c r="H135" s="345"/>
      <c r="I135" s="348"/>
      <c r="J135" s="345"/>
      <c r="K135" s="345"/>
      <c r="L135" s="345"/>
      <c r="M135" s="345"/>
      <c r="N135" s="345"/>
      <c r="O135" s="345"/>
      <c r="P135" s="345"/>
      <c r="Q135" s="345"/>
      <c r="R135" s="345"/>
      <c r="S135" s="345"/>
      <c r="T135" s="345"/>
      <c r="U135" s="345"/>
      <c r="V135" s="345"/>
      <c r="W135" s="345"/>
      <c r="X135" s="345"/>
      <c r="Y135" s="345"/>
      <c r="Z135" s="345"/>
    </row>
    <row r="136" spans="1:26" s="278" customFormat="1">
      <c r="A136" s="345"/>
      <c r="B136" s="345"/>
      <c r="C136" s="345"/>
      <c r="D136" s="345"/>
      <c r="E136" s="345"/>
      <c r="F136" s="345"/>
      <c r="G136" s="345"/>
      <c r="H136" s="345"/>
      <c r="I136" s="348"/>
      <c r="J136" s="345"/>
      <c r="K136" s="345"/>
      <c r="L136" s="345"/>
      <c r="M136" s="345"/>
      <c r="N136" s="345"/>
      <c r="O136" s="345"/>
      <c r="P136" s="345"/>
      <c r="Q136" s="345"/>
      <c r="R136" s="345"/>
      <c r="S136" s="345"/>
      <c r="T136" s="345"/>
      <c r="U136" s="345"/>
      <c r="V136" s="345"/>
      <c r="W136" s="345"/>
      <c r="X136" s="345"/>
      <c r="Y136" s="345"/>
      <c r="Z136" s="345"/>
    </row>
    <row r="137" spans="1:26" s="278" customFormat="1">
      <c r="A137" s="345"/>
      <c r="B137" s="345"/>
      <c r="C137" s="345"/>
      <c r="D137" s="345"/>
      <c r="E137" s="345"/>
      <c r="F137" s="345"/>
      <c r="G137" s="345"/>
      <c r="H137" s="345"/>
      <c r="I137" s="348"/>
      <c r="J137" s="345"/>
      <c r="K137" s="345"/>
      <c r="L137" s="345"/>
      <c r="M137" s="345"/>
      <c r="N137" s="345"/>
      <c r="O137" s="345"/>
      <c r="P137" s="345"/>
      <c r="Q137" s="345"/>
      <c r="R137" s="345"/>
      <c r="S137" s="345"/>
      <c r="T137" s="345"/>
      <c r="U137" s="345"/>
      <c r="V137" s="345"/>
      <c r="W137" s="345"/>
      <c r="X137" s="345"/>
      <c r="Y137" s="345"/>
      <c r="Z137" s="345"/>
    </row>
    <row r="138" spans="1:26" s="278" customFormat="1">
      <c r="A138" s="345"/>
      <c r="B138" s="345"/>
      <c r="C138" s="345"/>
      <c r="D138" s="345"/>
      <c r="E138" s="345"/>
      <c r="F138" s="345"/>
      <c r="G138" s="345"/>
      <c r="H138" s="345"/>
      <c r="I138" s="348"/>
      <c r="J138" s="345"/>
      <c r="K138" s="345"/>
      <c r="L138" s="345"/>
      <c r="M138" s="345"/>
      <c r="N138" s="345"/>
      <c r="O138" s="345"/>
      <c r="P138" s="345"/>
      <c r="Q138" s="345"/>
      <c r="R138" s="345"/>
      <c r="S138" s="345"/>
      <c r="T138" s="345"/>
      <c r="U138" s="345"/>
      <c r="V138" s="345"/>
      <c r="W138" s="345"/>
      <c r="X138" s="345"/>
      <c r="Y138" s="345"/>
      <c r="Z138" s="345"/>
    </row>
    <row r="139" spans="1:26" s="278" customFormat="1">
      <c r="A139" s="345"/>
      <c r="B139" s="345"/>
      <c r="C139" s="345"/>
      <c r="D139" s="345"/>
      <c r="E139" s="345"/>
      <c r="F139" s="345"/>
      <c r="G139" s="345"/>
      <c r="H139" s="345"/>
      <c r="I139" s="348"/>
      <c r="J139" s="345"/>
      <c r="K139" s="345"/>
      <c r="L139" s="345"/>
      <c r="M139" s="345"/>
      <c r="N139" s="345"/>
      <c r="O139" s="345"/>
      <c r="P139" s="345"/>
      <c r="Q139" s="345"/>
      <c r="R139" s="345"/>
      <c r="S139" s="345"/>
      <c r="T139" s="345"/>
      <c r="U139" s="345"/>
      <c r="V139" s="345"/>
      <c r="W139" s="345"/>
      <c r="X139" s="345"/>
      <c r="Y139" s="345"/>
      <c r="Z139" s="345"/>
    </row>
    <row r="140" spans="1:26" s="278" customFormat="1">
      <c r="A140" s="345"/>
      <c r="B140" s="345"/>
      <c r="C140" s="345"/>
      <c r="D140" s="345"/>
      <c r="E140" s="345"/>
      <c r="F140" s="345"/>
      <c r="G140" s="345"/>
      <c r="H140" s="345"/>
      <c r="I140" s="348"/>
      <c r="J140" s="345"/>
      <c r="K140" s="345"/>
      <c r="L140" s="345"/>
      <c r="M140" s="345"/>
      <c r="N140" s="345"/>
      <c r="O140" s="345"/>
      <c r="P140" s="345"/>
      <c r="Q140" s="345"/>
      <c r="R140" s="345"/>
      <c r="S140" s="345"/>
      <c r="T140" s="345"/>
      <c r="U140" s="345"/>
      <c r="V140" s="345"/>
      <c r="W140" s="345"/>
      <c r="X140" s="345"/>
      <c r="Y140" s="345"/>
      <c r="Z140" s="345"/>
    </row>
    <row r="141" spans="1:26" s="278" customFormat="1">
      <c r="A141" s="345"/>
      <c r="B141" s="345"/>
      <c r="C141" s="345"/>
      <c r="D141" s="345"/>
      <c r="E141" s="345"/>
      <c r="F141" s="345"/>
      <c r="G141" s="345"/>
      <c r="H141" s="345"/>
      <c r="I141" s="348"/>
      <c r="J141" s="345"/>
      <c r="K141" s="345"/>
      <c r="L141" s="345"/>
      <c r="M141" s="345"/>
      <c r="N141" s="345"/>
      <c r="O141" s="345"/>
      <c r="P141" s="345"/>
      <c r="Q141" s="345"/>
      <c r="R141" s="345"/>
      <c r="S141" s="345"/>
      <c r="T141" s="345"/>
      <c r="U141" s="345"/>
      <c r="V141" s="345"/>
      <c r="W141" s="345"/>
      <c r="X141" s="345"/>
      <c r="Y141" s="345"/>
      <c r="Z141" s="345"/>
    </row>
    <row r="142" spans="1:26" s="278" customFormat="1">
      <c r="A142" s="345"/>
      <c r="B142" s="345"/>
      <c r="C142" s="345"/>
      <c r="D142" s="345"/>
      <c r="E142" s="345"/>
      <c r="F142" s="345"/>
      <c r="G142" s="345"/>
      <c r="H142" s="345"/>
      <c r="I142" s="348"/>
      <c r="J142" s="345"/>
      <c r="K142" s="345"/>
      <c r="L142" s="345"/>
      <c r="M142" s="345"/>
      <c r="N142" s="345"/>
      <c r="O142" s="345"/>
      <c r="P142" s="345"/>
      <c r="Q142" s="345"/>
      <c r="R142" s="345"/>
      <c r="S142" s="345"/>
      <c r="T142" s="345"/>
      <c r="U142" s="345"/>
      <c r="V142" s="345"/>
      <c r="W142" s="345"/>
      <c r="X142" s="345"/>
      <c r="Y142" s="345"/>
      <c r="Z142" s="345"/>
    </row>
    <row r="143" spans="1:26" s="278" customFormat="1">
      <c r="A143" s="345"/>
      <c r="B143" s="345"/>
      <c r="C143" s="345"/>
      <c r="D143" s="345"/>
      <c r="E143" s="345"/>
      <c r="F143" s="345"/>
      <c r="G143" s="345"/>
      <c r="H143" s="345"/>
      <c r="I143" s="348"/>
      <c r="J143" s="345"/>
      <c r="K143" s="345"/>
      <c r="L143" s="345"/>
      <c r="M143" s="345"/>
      <c r="N143" s="345"/>
      <c r="O143" s="345"/>
      <c r="P143" s="345"/>
      <c r="Q143" s="345"/>
      <c r="R143" s="345"/>
      <c r="S143" s="345"/>
      <c r="T143" s="345"/>
      <c r="U143" s="345"/>
      <c r="V143" s="345"/>
      <c r="W143" s="345"/>
      <c r="X143" s="345"/>
      <c r="Y143" s="345"/>
      <c r="Z143" s="345"/>
    </row>
    <row r="144" spans="1:26" s="278" customFormat="1">
      <c r="A144" s="345"/>
      <c r="B144" s="345"/>
      <c r="C144" s="345"/>
      <c r="D144" s="345"/>
      <c r="E144" s="345"/>
      <c r="F144" s="345"/>
      <c r="G144" s="345"/>
      <c r="H144" s="345"/>
      <c r="I144" s="348"/>
      <c r="J144" s="345"/>
      <c r="K144" s="345"/>
      <c r="L144" s="345"/>
      <c r="M144" s="345"/>
      <c r="N144" s="345"/>
      <c r="O144" s="345"/>
      <c r="P144" s="345"/>
      <c r="Q144" s="345"/>
      <c r="R144" s="345"/>
      <c r="S144" s="345"/>
      <c r="T144" s="345"/>
      <c r="U144" s="345"/>
      <c r="V144" s="345"/>
      <c r="W144" s="345"/>
      <c r="X144" s="345"/>
      <c r="Y144" s="345"/>
      <c r="Z144" s="345"/>
    </row>
    <row r="145" spans="1:26" s="278" customFormat="1">
      <c r="A145" s="345"/>
      <c r="B145" s="345"/>
      <c r="C145" s="345"/>
      <c r="D145" s="345"/>
      <c r="E145" s="345"/>
      <c r="F145" s="345"/>
      <c r="G145" s="345"/>
      <c r="H145" s="345"/>
      <c r="I145" s="348"/>
      <c r="J145" s="345"/>
      <c r="K145" s="345"/>
      <c r="L145" s="345"/>
      <c r="M145" s="345"/>
      <c r="N145" s="345"/>
      <c r="O145" s="345"/>
      <c r="P145" s="345"/>
      <c r="Q145" s="345"/>
      <c r="R145" s="345"/>
      <c r="S145" s="345"/>
      <c r="T145" s="345"/>
      <c r="U145" s="345"/>
      <c r="V145" s="345"/>
      <c r="W145" s="345"/>
      <c r="X145" s="345"/>
      <c r="Y145" s="345"/>
      <c r="Z145" s="345"/>
    </row>
    <row r="146" spans="1:26" s="278" customFormat="1">
      <c r="A146" s="345"/>
      <c r="B146" s="345"/>
      <c r="C146" s="345"/>
      <c r="D146" s="345"/>
      <c r="E146" s="345"/>
      <c r="F146" s="345"/>
      <c r="G146" s="345"/>
      <c r="H146" s="345"/>
      <c r="I146" s="348"/>
      <c r="J146" s="345"/>
      <c r="K146" s="345"/>
      <c r="L146" s="345"/>
      <c r="M146" s="345"/>
      <c r="N146" s="345"/>
      <c r="O146" s="345"/>
      <c r="P146" s="345"/>
      <c r="Q146" s="345"/>
      <c r="R146" s="345"/>
      <c r="S146" s="345"/>
      <c r="T146" s="345"/>
      <c r="U146" s="345"/>
      <c r="V146" s="345"/>
      <c r="W146" s="345"/>
      <c r="X146" s="345"/>
      <c r="Y146" s="345"/>
      <c r="Z146" s="345"/>
    </row>
    <row r="147" spans="1:26" s="278" customFormat="1">
      <c r="A147" s="345"/>
      <c r="B147" s="345"/>
      <c r="C147" s="345"/>
      <c r="D147" s="345"/>
      <c r="E147" s="345"/>
      <c r="F147" s="345"/>
      <c r="G147" s="345"/>
      <c r="H147" s="345"/>
      <c r="I147" s="348"/>
      <c r="J147" s="345"/>
      <c r="K147" s="345"/>
      <c r="L147" s="345"/>
      <c r="M147" s="345"/>
      <c r="N147" s="345"/>
      <c r="O147" s="345"/>
      <c r="P147" s="345"/>
      <c r="Q147" s="345"/>
      <c r="R147" s="345"/>
      <c r="S147" s="345"/>
      <c r="T147" s="345"/>
      <c r="U147" s="345"/>
      <c r="V147" s="345"/>
      <c r="W147" s="345"/>
      <c r="X147" s="345"/>
      <c r="Y147" s="345"/>
      <c r="Z147" s="345"/>
    </row>
    <row r="148" spans="1:26" s="278" customFormat="1">
      <c r="A148" s="345"/>
      <c r="B148" s="345"/>
      <c r="C148" s="345"/>
      <c r="D148" s="345"/>
      <c r="E148" s="345"/>
      <c r="F148" s="345"/>
      <c r="G148" s="345"/>
      <c r="H148" s="345"/>
      <c r="I148" s="348"/>
      <c r="J148" s="345"/>
      <c r="K148" s="345"/>
      <c r="L148" s="345"/>
      <c r="M148" s="345"/>
      <c r="N148" s="345"/>
      <c r="O148" s="345"/>
      <c r="P148" s="345"/>
      <c r="Q148" s="345"/>
      <c r="R148" s="345"/>
      <c r="S148" s="345"/>
      <c r="T148" s="345"/>
      <c r="U148" s="345"/>
      <c r="V148" s="345"/>
      <c r="W148" s="345"/>
      <c r="X148" s="345"/>
      <c r="Y148" s="345"/>
      <c r="Z148" s="345"/>
    </row>
    <row r="149" spans="1:26" s="278" customFormat="1">
      <c r="A149" s="345"/>
      <c r="B149" s="345"/>
      <c r="C149" s="345"/>
      <c r="D149" s="345"/>
      <c r="E149" s="345"/>
      <c r="F149" s="345"/>
      <c r="G149" s="345"/>
      <c r="H149" s="345"/>
      <c r="I149" s="348"/>
      <c r="J149" s="345"/>
      <c r="K149" s="345"/>
      <c r="L149" s="345"/>
      <c r="M149" s="345"/>
      <c r="N149" s="345"/>
      <c r="O149" s="345"/>
      <c r="P149" s="345"/>
      <c r="Q149" s="345"/>
      <c r="R149" s="345"/>
      <c r="S149" s="345"/>
      <c r="T149" s="345"/>
      <c r="U149" s="345"/>
      <c r="V149" s="345"/>
      <c r="W149" s="345"/>
      <c r="X149" s="345"/>
      <c r="Y149" s="345"/>
      <c r="Z149" s="345"/>
    </row>
    <row r="150" spans="1:26" s="278" customFormat="1">
      <c r="A150" s="345"/>
      <c r="B150" s="345"/>
      <c r="C150" s="345"/>
      <c r="D150" s="345"/>
      <c r="E150" s="345"/>
      <c r="F150" s="345"/>
      <c r="G150" s="345"/>
      <c r="H150" s="345"/>
      <c r="I150" s="348"/>
      <c r="J150" s="345"/>
      <c r="K150" s="345"/>
      <c r="L150" s="345"/>
      <c r="M150" s="345"/>
      <c r="N150" s="345"/>
      <c r="O150" s="345"/>
      <c r="P150" s="345"/>
      <c r="Q150" s="345"/>
      <c r="R150" s="345"/>
      <c r="S150" s="345"/>
      <c r="T150" s="345"/>
      <c r="U150" s="345"/>
      <c r="V150" s="345"/>
      <c r="W150" s="345"/>
      <c r="X150" s="345"/>
      <c r="Y150" s="345"/>
      <c r="Z150" s="345"/>
    </row>
    <row r="151" spans="1:26" s="278" customFormat="1">
      <c r="A151" s="345"/>
      <c r="B151" s="345"/>
      <c r="C151" s="345"/>
      <c r="D151" s="345"/>
      <c r="E151" s="345"/>
      <c r="F151" s="345"/>
      <c r="G151" s="345"/>
      <c r="H151" s="345"/>
      <c r="I151" s="348"/>
      <c r="J151" s="345"/>
      <c r="K151" s="345"/>
      <c r="L151" s="345"/>
      <c r="M151" s="345"/>
      <c r="N151" s="345"/>
      <c r="O151" s="345"/>
      <c r="P151" s="345"/>
      <c r="Q151" s="345"/>
      <c r="R151" s="345"/>
      <c r="S151" s="345"/>
      <c r="T151" s="345"/>
      <c r="U151" s="345"/>
      <c r="V151" s="345"/>
      <c r="W151" s="345"/>
      <c r="X151" s="345"/>
      <c r="Y151" s="345"/>
      <c r="Z151" s="345"/>
    </row>
    <row r="152" spans="1:26" s="278" customFormat="1">
      <c r="A152" s="345"/>
      <c r="B152" s="345"/>
      <c r="C152" s="345"/>
      <c r="D152" s="345"/>
      <c r="E152" s="345"/>
      <c r="F152" s="345"/>
      <c r="G152" s="345"/>
      <c r="H152" s="345"/>
      <c r="I152" s="348"/>
      <c r="J152" s="345"/>
      <c r="K152" s="345"/>
      <c r="L152" s="345"/>
      <c r="M152" s="345"/>
      <c r="N152" s="345"/>
      <c r="O152" s="345"/>
      <c r="P152" s="345"/>
      <c r="Q152" s="345"/>
      <c r="R152" s="345"/>
      <c r="S152" s="345"/>
      <c r="T152" s="345"/>
      <c r="U152" s="345"/>
      <c r="V152" s="345"/>
      <c r="W152" s="345"/>
      <c r="X152" s="345"/>
      <c r="Y152" s="345"/>
      <c r="Z152" s="345"/>
    </row>
    <row r="153" spans="1:26" s="278" customFormat="1">
      <c r="A153" s="345"/>
      <c r="B153" s="345"/>
      <c r="C153" s="345"/>
      <c r="D153" s="345"/>
      <c r="E153" s="345"/>
      <c r="F153" s="345"/>
      <c r="G153" s="345"/>
      <c r="H153" s="345"/>
      <c r="I153" s="348"/>
      <c r="J153" s="345"/>
      <c r="K153" s="345"/>
      <c r="L153" s="345"/>
      <c r="M153" s="345"/>
      <c r="N153" s="345"/>
      <c r="O153" s="345"/>
      <c r="P153" s="345"/>
      <c r="Q153" s="345"/>
      <c r="R153" s="345"/>
      <c r="S153" s="345"/>
      <c r="T153" s="345"/>
      <c r="U153" s="345"/>
      <c r="V153" s="345"/>
      <c r="W153" s="345"/>
      <c r="X153" s="345"/>
      <c r="Y153" s="345"/>
      <c r="Z153" s="345"/>
    </row>
    <row r="154" spans="1:26" s="278" customFormat="1">
      <c r="A154" s="345"/>
      <c r="B154" s="345"/>
      <c r="C154" s="345"/>
      <c r="D154" s="345"/>
      <c r="E154" s="345"/>
      <c r="F154" s="345"/>
      <c r="G154" s="345"/>
      <c r="H154" s="345"/>
      <c r="I154" s="348"/>
      <c r="J154" s="345"/>
      <c r="K154" s="345"/>
      <c r="L154" s="345"/>
      <c r="M154" s="345"/>
      <c r="N154" s="345"/>
      <c r="O154" s="345"/>
      <c r="P154" s="345"/>
      <c r="Q154" s="345"/>
      <c r="R154" s="345"/>
      <c r="S154" s="345"/>
      <c r="T154" s="345"/>
      <c r="U154" s="345"/>
      <c r="V154" s="345"/>
      <c r="W154" s="345"/>
      <c r="X154" s="345"/>
      <c r="Y154" s="345"/>
      <c r="Z154" s="345"/>
    </row>
    <row r="155" spans="1:26" s="278" customFormat="1">
      <c r="A155" s="345"/>
      <c r="B155" s="345"/>
      <c r="C155" s="345"/>
      <c r="D155" s="345"/>
      <c r="E155" s="345"/>
      <c r="F155" s="345"/>
      <c r="G155" s="345"/>
      <c r="H155" s="345"/>
      <c r="I155" s="348"/>
      <c r="J155" s="345"/>
      <c r="K155" s="345"/>
      <c r="L155" s="345"/>
      <c r="M155" s="345"/>
      <c r="N155" s="345"/>
      <c r="O155" s="345"/>
      <c r="P155" s="345"/>
      <c r="Q155" s="345"/>
      <c r="R155" s="345"/>
      <c r="S155" s="345"/>
      <c r="T155" s="345"/>
      <c r="U155" s="345"/>
      <c r="V155" s="345"/>
      <c r="W155" s="345"/>
      <c r="X155" s="345"/>
      <c r="Y155" s="345"/>
      <c r="Z155" s="345"/>
    </row>
    <row r="156" spans="1:26" s="278" customFormat="1">
      <c r="A156" s="345"/>
      <c r="B156" s="345"/>
      <c r="C156" s="345"/>
      <c r="D156" s="345"/>
      <c r="E156" s="345"/>
      <c r="F156" s="345"/>
      <c r="G156" s="345"/>
      <c r="H156" s="345"/>
      <c r="I156" s="348"/>
      <c r="J156" s="345"/>
      <c r="K156" s="345"/>
      <c r="L156" s="345"/>
      <c r="M156" s="345"/>
      <c r="N156" s="345"/>
      <c r="O156" s="345"/>
      <c r="P156" s="345"/>
      <c r="Q156" s="345"/>
      <c r="R156" s="345"/>
      <c r="S156" s="345"/>
      <c r="T156" s="345"/>
      <c r="U156" s="345"/>
      <c r="V156" s="345"/>
      <c r="W156" s="345"/>
      <c r="X156" s="345"/>
      <c r="Y156" s="345"/>
      <c r="Z156" s="345"/>
    </row>
    <row r="157" spans="1:26" s="278" customFormat="1">
      <c r="A157" s="345"/>
      <c r="B157" s="345"/>
      <c r="C157" s="345"/>
      <c r="D157" s="345"/>
      <c r="E157" s="345"/>
      <c r="F157" s="345"/>
      <c r="G157" s="345"/>
      <c r="H157" s="345"/>
      <c r="I157" s="348"/>
      <c r="J157" s="345"/>
      <c r="K157" s="345"/>
      <c r="L157" s="345"/>
      <c r="M157" s="345"/>
      <c r="N157" s="345"/>
      <c r="O157" s="345"/>
      <c r="P157" s="345"/>
      <c r="Q157" s="345"/>
      <c r="R157" s="345"/>
      <c r="S157" s="345"/>
      <c r="T157" s="345"/>
      <c r="U157" s="345"/>
      <c r="V157" s="345"/>
      <c r="W157" s="345"/>
      <c r="X157" s="345"/>
      <c r="Y157" s="345"/>
      <c r="Z157" s="345"/>
    </row>
    <row r="158" spans="1:26" s="278" customFormat="1">
      <c r="A158" s="345"/>
      <c r="B158" s="345"/>
      <c r="C158" s="345"/>
      <c r="D158" s="345"/>
      <c r="E158" s="345"/>
      <c r="F158" s="345"/>
      <c r="G158" s="345"/>
      <c r="H158" s="345"/>
      <c r="I158" s="348"/>
      <c r="J158" s="345"/>
      <c r="K158" s="345"/>
      <c r="L158" s="345"/>
      <c r="M158" s="345"/>
      <c r="N158" s="345"/>
      <c r="O158" s="345"/>
      <c r="P158" s="345"/>
      <c r="Q158" s="345"/>
      <c r="R158" s="345"/>
      <c r="S158" s="345"/>
      <c r="T158" s="345"/>
      <c r="U158" s="345"/>
      <c r="V158" s="345"/>
      <c r="W158" s="345"/>
      <c r="X158" s="345"/>
      <c r="Y158" s="345"/>
      <c r="Z158" s="345"/>
    </row>
    <row r="159" spans="1:26" s="278" customFormat="1">
      <c r="A159" s="345"/>
      <c r="B159" s="345"/>
      <c r="C159" s="345"/>
      <c r="D159" s="345"/>
      <c r="E159" s="345"/>
      <c r="F159" s="345"/>
      <c r="G159" s="345"/>
      <c r="H159" s="345"/>
      <c r="I159" s="348"/>
      <c r="J159" s="345"/>
      <c r="K159" s="345"/>
      <c r="L159" s="345"/>
      <c r="M159" s="345"/>
      <c r="N159" s="345"/>
      <c r="O159" s="345"/>
      <c r="P159" s="345"/>
      <c r="Q159" s="345"/>
      <c r="R159" s="345"/>
      <c r="S159" s="345"/>
      <c r="T159" s="345"/>
      <c r="U159" s="345"/>
      <c r="V159" s="345"/>
      <c r="W159" s="345"/>
      <c r="X159" s="345"/>
      <c r="Y159" s="345"/>
      <c r="Z159" s="345"/>
    </row>
    <row r="160" spans="1:26" s="278" customFormat="1">
      <c r="A160" s="345"/>
      <c r="B160" s="345"/>
      <c r="C160" s="345"/>
      <c r="D160" s="345"/>
      <c r="E160" s="345"/>
      <c r="F160" s="345"/>
      <c r="G160" s="345"/>
      <c r="H160" s="345"/>
      <c r="I160" s="348"/>
      <c r="J160" s="345"/>
      <c r="K160" s="345"/>
      <c r="L160" s="345"/>
      <c r="M160" s="345"/>
      <c r="N160" s="345"/>
      <c r="O160" s="345"/>
      <c r="P160" s="345"/>
      <c r="Q160" s="345"/>
      <c r="R160" s="345"/>
      <c r="S160" s="345"/>
      <c r="T160" s="345"/>
      <c r="U160" s="345"/>
      <c r="V160" s="345"/>
      <c r="W160" s="345"/>
      <c r="X160" s="345"/>
      <c r="Y160" s="345"/>
      <c r="Z160" s="345"/>
    </row>
    <row r="161" spans="1:26" s="278" customFormat="1">
      <c r="A161" s="345"/>
      <c r="B161" s="345"/>
      <c r="C161" s="345"/>
      <c r="D161" s="345"/>
      <c r="E161" s="345"/>
      <c r="F161" s="345"/>
      <c r="G161" s="345"/>
      <c r="H161" s="345"/>
      <c r="I161" s="348"/>
      <c r="J161" s="345"/>
      <c r="K161" s="345"/>
      <c r="L161" s="345"/>
      <c r="M161" s="345"/>
      <c r="N161" s="345"/>
      <c r="O161" s="345"/>
      <c r="P161" s="345"/>
      <c r="Q161" s="345"/>
      <c r="R161" s="345"/>
      <c r="S161" s="345"/>
      <c r="T161" s="345"/>
      <c r="U161" s="345"/>
      <c r="V161" s="345"/>
      <c r="W161" s="345"/>
      <c r="X161" s="345"/>
      <c r="Y161" s="345"/>
      <c r="Z161" s="345"/>
    </row>
    <row r="162" spans="1:26" s="278" customFormat="1">
      <c r="A162" s="345"/>
      <c r="B162" s="345"/>
      <c r="C162" s="345"/>
      <c r="D162" s="345"/>
      <c r="E162" s="345"/>
      <c r="F162" s="345"/>
      <c r="G162" s="345"/>
      <c r="H162" s="345"/>
      <c r="I162" s="348"/>
      <c r="J162" s="345"/>
      <c r="K162" s="345"/>
      <c r="L162" s="345"/>
      <c r="M162" s="345"/>
      <c r="N162" s="345"/>
      <c r="O162" s="345"/>
      <c r="P162" s="345"/>
      <c r="Q162" s="345"/>
      <c r="R162" s="345"/>
      <c r="S162" s="345"/>
      <c r="T162" s="345"/>
      <c r="U162" s="345"/>
      <c r="V162" s="345"/>
      <c r="W162" s="345"/>
      <c r="X162" s="345"/>
      <c r="Y162" s="345"/>
      <c r="Z162" s="345"/>
    </row>
    <row r="163" spans="1:26" s="278" customFormat="1">
      <c r="A163" s="345"/>
      <c r="B163" s="345"/>
      <c r="C163" s="345"/>
      <c r="D163" s="345"/>
      <c r="E163" s="345"/>
      <c r="F163" s="345"/>
      <c r="G163" s="345"/>
      <c r="H163" s="345"/>
      <c r="I163" s="348"/>
      <c r="J163" s="345"/>
      <c r="K163" s="345"/>
      <c r="L163" s="345"/>
      <c r="M163" s="345"/>
      <c r="N163" s="345"/>
      <c r="O163" s="345"/>
      <c r="P163" s="345"/>
      <c r="Q163" s="345"/>
      <c r="R163" s="345"/>
      <c r="S163" s="345"/>
      <c r="T163" s="345"/>
      <c r="U163" s="345"/>
      <c r="V163" s="345"/>
      <c r="W163" s="345"/>
      <c r="X163" s="345"/>
      <c r="Y163" s="345"/>
      <c r="Z163" s="345"/>
    </row>
    <row r="164" spans="1:26" s="278" customFormat="1">
      <c r="A164" s="345"/>
      <c r="B164" s="345"/>
      <c r="C164" s="345"/>
      <c r="D164" s="345"/>
      <c r="E164" s="345"/>
      <c r="F164" s="345"/>
      <c r="G164" s="345"/>
      <c r="H164" s="345"/>
      <c r="I164" s="348"/>
      <c r="J164" s="345"/>
      <c r="K164" s="345"/>
      <c r="L164" s="345"/>
      <c r="M164" s="345"/>
      <c r="N164" s="345"/>
      <c r="O164" s="345"/>
      <c r="P164" s="345"/>
      <c r="Q164" s="345"/>
      <c r="R164" s="345"/>
      <c r="S164" s="345"/>
      <c r="T164" s="345"/>
      <c r="U164" s="345"/>
      <c r="V164" s="345"/>
      <c r="W164" s="345"/>
      <c r="X164" s="345"/>
      <c r="Y164" s="345"/>
      <c r="Z164" s="345"/>
    </row>
    <row r="165" spans="1:26" s="278" customFormat="1">
      <c r="A165" s="345"/>
      <c r="B165" s="345"/>
      <c r="C165" s="345"/>
      <c r="D165" s="345"/>
      <c r="E165" s="345"/>
      <c r="F165" s="345"/>
      <c r="G165" s="345"/>
      <c r="H165" s="345"/>
      <c r="I165" s="348"/>
      <c r="J165" s="345"/>
      <c r="K165" s="345"/>
      <c r="L165" s="345"/>
      <c r="M165" s="345"/>
      <c r="N165" s="345"/>
      <c r="O165" s="345"/>
      <c r="P165" s="345"/>
      <c r="Q165" s="345"/>
      <c r="R165" s="345"/>
      <c r="S165" s="345"/>
      <c r="T165" s="345"/>
      <c r="U165" s="345"/>
      <c r="V165" s="345"/>
      <c r="W165" s="345"/>
      <c r="X165" s="345"/>
      <c r="Y165" s="345"/>
      <c r="Z165" s="345"/>
    </row>
    <row r="166" spans="1:26" s="278" customFormat="1">
      <c r="A166" s="345"/>
      <c r="B166" s="345"/>
      <c r="C166" s="345"/>
      <c r="D166" s="345"/>
      <c r="E166" s="345"/>
      <c r="F166" s="345"/>
      <c r="G166" s="345"/>
      <c r="H166" s="345"/>
      <c r="I166" s="348"/>
      <c r="J166" s="345"/>
      <c r="K166" s="345"/>
      <c r="L166" s="345"/>
      <c r="M166" s="345"/>
      <c r="N166" s="345"/>
      <c r="O166" s="345"/>
      <c r="P166" s="345"/>
      <c r="Q166" s="345"/>
      <c r="R166" s="345"/>
      <c r="S166" s="345"/>
      <c r="T166" s="345"/>
      <c r="U166" s="345"/>
      <c r="V166" s="345"/>
      <c r="W166" s="345"/>
      <c r="X166" s="345"/>
      <c r="Y166" s="345"/>
      <c r="Z166" s="345"/>
    </row>
    <row r="167" spans="1:26" s="278" customFormat="1">
      <c r="A167" s="345"/>
      <c r="B167" s="345"/>
      <c r="C167" s="345"/>
      <c r="D167" s="345"/>
      <c r="E167" s="345"/>
      <c r="F167" s="345"/>
      <c r="G167" s="345"/>
      <c r="H167" s="345"/>
      <c r="I167" s="348"/>
      <c r="J167" s="345"/>
      <c r="K167" s="345"/>
      <c r="L167" s="345"/>
      <c r="M167" s="345"/>
      <c r="N167" s="345"/>
      <c r="O167" s="345"/>
      <c r="P167" s="345"/>
      <c r="Q167" s="345"/>
      <c r="R167" s="345"/>
      <c r="S167" s="345"/>
      <c r="T167" s="345"/>
      <c r="U167" s="345"/>
      <c r="V167" s="345"/>
      <c r="W167" s="345"/>
      <c r="X167" s="345"/>
      <c r="Y167" s="345"/>
      <c r="Z167" s="345"/>
    </row>
    <row r="168" spans="1:26" s="278" customFormat="1">
      <c r="A168" s="345"/>
      <c r="B168" s="345"/>
      <c r="C168" s="345"/>
      <c r="D168" s="345"/>
      <c r="E168" s="345"/>
      <c r="F168" s="345"/>
      <c r="G168" s="345"/>
      <c r="H168" s="345"/>
      <c r="I168" s="348"/>
      <c r="J168" s="345"/>
      <c r="K168" s="345"/>
      <c r="L168" s="345"/>
      <c r="M168" s="345"/>
      <c r="N168" s="345"/>
      <c r="O168" s="345"/>
      <c r="P168" s="345"/>
      <c r="Q168" s="345"/>
      <c r="R168" s="345"/>
      <c r="S168" s="345"/>
      <c r="T168" s="345"/>
      <c r="U168" s="345"/>
      <c r="V168" s="345"/>
      <c r="W168" s="345"/>
      <c r="X168" s="345"/>
      <c r="Y168" s="345"/>
      <c r="Z168" s="345"/>
    </row>
    <row r="169" spans="1:26" s="278" customFormat="1">
      <c r="A169" s="345"/>
      <c r="B169" s="345"/>
      <c r="C169" s="345"/>
      <c r="D169" s="345"/>
      <c r="E169" s="345"/>
      <c r="F169" s="345"/>
      <c r="G169" s="345"/>
      <c r="H169" s="345"/>
      <c r="I169" s="348"/>
      <c r="J169" s="345"/>
      <c r="K169" s="345"/>
      <c r="L169" s="345"/>
      <c r="M169" s="345"/>
      <c r="N169" s="345"/>
      <c r="O169" s="345"/>
      <c r="P169" s="345"/>
      <c r="Q169" s="345"/>
      <c r="R169" s="345"/>
      <c r="S169" s="345"/>
      <c r="T169" s="345"/>
      <c r="U169" s="345"/>
      <c r="V169" s="345"/>
      <c r="W169" s="345"/>
      <c r="X169" s="345"/>
      <c r="Y169" s="345"/>
      <c r="Z169" s="345"/>
    </row>
    <row r="170" spans="1:26" s="278" customFormat="1">
      <c r="A170" s="345"/>
      <c r="B170" s="345"/>
      <c r="C170" s="345"/>
      <c r="D170" s="345"/>
      <c r="E170" s="345"/>
      <c r="F170" s="345"/>
      <c r="G170" s="345"/>
      <c r="H170" s="345"/>
      <c r="I170" s="348"/>
      <c r="J170" s="345"/>
      <c r="K170" s="345"/>
      <c r="L170" s="345"/>
      <c r="M170" s="345"/>
      <c r="N170" s="345"/>
      <c r="O170" s="345"/>
      <c r="P170" s="345"/>
      <c r="Q170" s="345"/>
      <c r="R170" s="345"/>
      <c r="S170" s="345"/>
      <c r="T170" s="345"/>
      <c r="U170" s="345"/>
      <c r="V170" s="345"/>
      <c r="W170" s="345"/>
      <c r="X170" s="345"/>
      <c r="Y170" s="345"/>
      <c r="Z170" s="345"/>
    </row>
    <row r="171" spans="1:26" s="278" customFormat="1">
      <c r="A171" s="345"/>
      <c r="B171" s="345"/>
      <c r="C171" s="345"/>
      <c r="D171" s="345"/>
      <c r="E171" s="345"/>
      <c r="F171" s="345"/>
      <c r="G171" s="345"/>
      <c r="H171" s="345"/>
      <c r="I171" s="348"/>
      <c r="J171" s="345"/>
      <c r="K171" s="345"/>
      <c r="L171" s="345"/>
      <c r="M171" s="345"/>
      <c r="N171" s="345"/>
      <c r="O171" s="345"/>
      <c r="P171" s="345"/>
      <c r="Q171" s="345"/>
      <c r="R171" s="345"/>
      <c r="S171" s="345"/>
      <c r="T171" s="345"/>
      <c r="U171" s="345"/>
      <c r="V171" s="345"/>
      <c r="W171" s="345"/>
      <c r="X171" s="345"/>
      <c r="Y171" s="345"/>
      <c r="Z171" s="345"/>
    </row>
    <row r="172" spans="1:26" s="278" customFormat="1">
      <c r="A172" s="345"/>
      <c r="B172" s="345"/>
      <c r="C172" s="345"/>
      <c r="D172" s="345"/>
      <c r="E172" s="345"/>
      <c r="F172" s="345"/>
      <c r="G172" s="345"/>
      <c r="H172" s="345"/>
      <c r="I172" s="348"/>
      <c r="J172" s="345"/>
      <c r="K172" s="345"/>
      <c r="L172" s="345"/>
      <c r="M172" s="345"/>
      <c r="N172" s="345"/>
      <c r="O172" s="345"/>
      <c r="P172" s="345"/>
      <c r="Q172" s="345"/>
      <c r="R172" s="345"/>
      <c r="S172" s="345"/>
      <c r="T172" s="345"/>
      <c r="U172" s="345"/>
      <c r="V172" s="345"/>
      <c r="W172" s="345"/>
      <c r="X172" s="345"/>
      <c r="Y172" s="345"/>
      <c r="Z172" s="345"/>
    </row>
    <row r="173" spans="1:26" s="278" customFormat="1">
      <c r="A173" s="345"/>
      <c r="B173" s="345"/>
      <c r="C173" s="345"/>
      <c r="D173" s="345"/>
      <c r="E173" s="345"/>
      <c r="F173" s="345"/>
      <c r="G173" s="345"/>
      <c r="H173" s="345"/>
      <c r="I173" s="348"/>
      <c r="J173" s="345"/>
      <c r="K173" s="345"/>
      <c r="L173" s="345"/>
      <c r="M173" s="345"/>
      <c r="N173" s="345"/>
      <c r="O173" s="345"/>
      <c r="P173" s="345"/>
      <c r="Q173" s="345"/>
      <c r="R173" s="345"/>
      <c r="S173" s="345"/>
      <c r="T173" s="345"/>
      <c r="U173" s="345"/>
      <c r="V173" s="345"/>
      <c r="W173" s="345"/>
      <c r="X173" s="345"/>
      <c r="Y173" s="345"/>
      <c r="Z173" s="345"/>
    </row>
    <row r="174" spans="1:26" s="278" customFormat="1">
      <c r="A174" s="345"/>
      <c r="B174" s="345"/>
      <c r="C174" s="345"/>
      <c r="D174" s="345"/>
      <c r="E174" s="345"/>
      <c r="F174" s="345"/>
      <c r="G174" s="345"/>
      <c r="H174" s="345"/>
      <c r="I174" s="348"/>
      <c r="J174" s="345"/>
      <c r="K174" s="345"/>
      <c r="L174" s="345"/>
      <c r="M174" s="345"/>
      <c r="N174" s="345"/>
      <c r="O174" s="345"/>
      <c r="P174" s="345"/>
      <c r="Q174" s="345"/>
      <c r="R174" s="345"/>
      <c r="S174" s="345"/>
      <c r="T174" s="345"/>
      <c r="U174" s="345"/>
      <c r="V174" s="345"/>
      <c r="W174" s="345"/>
      <c r="X174" s="345"/>
      <c r="Y174" s="345"/>
      <c r="Z174" s="345"/>
    </row>
    <row r="175" spans="1:26" s="278" customFormat="1">
      <c r="A175" s="345"/>
      <c r="B175" s="345"/>
      <c r="C175" s="345"/>
      <c r="D175" s="345"/>
      <c r="E175" s="345"/>
      <c r="F175" s="345"/>
      <c r="G175" s="345"/>
      <c r="H175" s="345"/>
      <c r="I175" s="348"/>
      <c r="J175" s="345"/>
      <c r="K175" s="345"/>
      <c r="L175" s="345"/>
      <c r="M175" s="345"/>
      <c r="N175" s="345"/>
      <c r="O175" s="345"/>
      <c r="P175" s="345"/>
      <c r="Q175" s="345"/>
      <c r="R175" s="345"/>
      <c r="S175" s="345"/>
      <c r="T175" s="345"/>
      <c r="U175" s="345"/>
      <c r="V175" s="345"/>
      <c r="W175" s="345"/>
      <c r="X175" s="345"/>
      <c r="Y175" s="345"/>
      <c r="Z175" s="345"/>
    </row>
    <row r="176" spans="1:26" s="278" customFormat="1">
      <c r="A176" s="345"/>
      <c r="B176" s="345"/>
      <c r="C176" s="345"/>
      <c r="D176" s="345"/>
      <c r="E176" s="345"/>
      <c r="F176" s="345"/>
      <c r="G176" s="345"/>
      <c r="H176" s="345"/>
      <c r="I176" s="348"/>
      <c r="J176" s="345"/>
      <c r="K176" s="345"/>
      <c r="L176" s="345"/>
      <c r="M176" s="345"/>
      <c r="N176" s="345"/>
      <c r="O176" s="345"/>
      <c r="P176" s="345"/>
      <c r="Q176" s="345"/>
      <c r="R176" s="345"/>
      <c r="S176" s="345"/>
      <c r="T176" s="345"/>
      <c r="U176" s="345"/>
      <c r="V176" s="345"/>
      <c r="W176" s="345"/>
      <c r="X176" s="345"/>
      <c r="Y176" s="345"/>
      <c r="Z176" s="345"/>
    </row>
    <row r="177" spans="1:26" s="278" customFormat="1">
      <c r="A177" s="345"/>
      <c r="B177" s="345"/>
      <c r="C177" s="345"/>
      <c r="D177" s="345"/>
      <c r="E177" s="345"/>
      <c r="F177" s="345"/>
      <c r="G177" s="345"/>
      <c r="H177" s="345"/>
      <c r="I177" s="348"/>
      <c r="J177" s="345"/>
      <c r="K177" s="345"/>
      <c r="L177" s="345"/>
      <c r="M177" s="345"/>
      <c r="N177" s="345"/>
      <c r="O177" s="345"/>
      <c r="P177" s="345"/>
      <c r="Q177" s="345"/>
      <c r="R177" s="345"/>
      <c r="S177" s="345"/>
      <c r="T177" s="345"/>
      <c r="U177" s="345"/>
      <c r="V177" s="345"/>
      <c r="W177" s="345"/>
      <c r="X177" s="345"/>
      <c r="Y177" s="345"/>
      <c r="Z177" s="345"/>
    </row>
    <row r="178" spans="1:26" s="278" customFormat="1">
      <c r="A178" s="345"/>
      <c r="B178" s="345"/>
      <c r="C178" s="345"/>
      <c r="D178" s="345"/>
      <c r="E178" s="345"/>
      <c r="F178" s="345"/>
      <c r="G178" s="345"/>
      <c r="H178" s="345"/>
      <c r="I178" s="348"/>
      <c r="J178" s="345"/>
      <c r="K178" s="345"/>
      <c r="L178" s="345"/>
      <c r="M178" s="345"/>
      <c r="N178" s="345"/>
      <c r="O178" s="345"/>
      <c r="P178" s="345"/>
      <c r="Q178" s="345"/>
      <c r="R178" s="345"/>
      <c r="S178" s="345"/>
      <c r="T178" s="345"/>
      <c r="U178" s="345"/>
      <c r="V178" s="345"/>
      <c r="W178" s="345"/>
      <c r="X178" s="345"/>
      <c r="Y178" s="345"/>
      <c r="Z178" s="345"/>
    </row>
    <row r="179" spans="1:26" s="278" customFormat="1">
      <c r="A179" s="345"/>
      <c r="B179" s="345"/>
      <c r="C179" s="345"/>
      <c r="D179" s="345"/>
      <c r="E179" s="345"/>
      <c r="F179" s="345"/>
      <c r="G179" s="345"/>
      <c r="H179" s="345"/>
      <c r="I179" s="348"/>
      <c r="J179" s="345"/>
      <c r="K179" s="345"/>
      <c r="L179" s="345"/>
      <c r="M179" s="345"/>
      <c r="N179" s="345"/>
      <c r="O179" s="345"/>
      <c r="P179" s="345"/>
      <c r="Q179" s="345"/>
      <c r="R179" s="345"/>
      <c r="S179" s="345"/>
      <c r="T179" s="345"/>
      <c r="U179" s="345"/>
      <c r="V179" s="345"/>
      <c r="W179" s="345"/>
      <c r="X179" s="345"/>
      <c r="Y179" s="345"/>
      <c r="Z179" s="345"/>
    </row>
    <row r="180" spans="1:26" s="278" customFormat="1">
      <c r="A180" s="345"/>
      <c r="B180" s="345"/>
      <c r="C180" s="345"/>
      <c r="D180" s="345"/>
      <c r="E180" s="345"/>
      <c r="F180" s="345"/>
      <c r="G180" s="345"/>
      <c r="H180" s="345"/>
      <c r="I180" s="348"/>
      <c r="J180" s="345"/>
      <c r="K180" s="345"/>
      <c r="L180" s="345"/>
      <c r="M180" s="345"/>
      <c r="N180" s="345"/>
      <c r="O180" s="345"/>
      <c r="P180" s="345"/>
      <c r="Q180" s="345"/>
      <c r="R180" s="345"/>
      <c r="S180" s="345"/>
      <c r="T180" s="345"/>
      <c r="U180" s="345"/>
      <c r="V180" s="345"/>
      <c r="W180" s="345"/>
      <c r="X180" s="345"/>
      <c r="Y180" s="345"/>
      <c r="Z180" s="345"/>
    </row>
    <row r="181" spans="1:26" s="278" customFormat="1">
      <c r="A181" s="345"/>
      <c r="B181" s="345"/>
      <c r="C181" s="345"/>
      <c r="D181" s="345"/>
      <c r="E181" s="345"/>
      <c r="F181" s="345"/>
      <c r="G181" s="345"/>
      <c r="H181" s="345"/>
      <c r="I181" s="348"/>
      <c r="J181" s="345"/>
      <c r="K181" s="345"/>
      <c r="L181" s="345"/>
      <c r="M181" s="345"/>
      <c r="N181" s="345"/>
      <c r="O181" s="345"/>
      <c r="P181" s="345"/>
      <c r="Q181" s="345"/>
      <c r="R181" s="345"/>
      <c r="S181" s="345"/>
      <c r="T181" s="345"/>
      <c r="U181" s="345"/>
      <c r="V181" s="345"/>
      <c r="W181" s="345"/>
      <c r="X181" s="345"/>
      <c r="Y181" s="345"/>
      <c r="Z181" s="345"/>
    </row>
    <row r="182" spans="1:26" s="278" customFormat="1">
      <c r="A182" s="345"/>
      <c r="B182" s="345"/>
      <c r="C182" s="345"/>
      <c r="D182" s="345"/>
      <c r="E182" s="345"/>
      <c r="F182" s="345"/>
      <c r="G182" s="345"/>
      <c r="H182" s="345"/>
      <c r="I182" s="348"/>
      <c r="J182" s="345"/>
      <c r="K182" s="345"/>
      <c r="L182" s="345"/>
      <c r="M182" s="345"/>
      <c r="N182" s="345"/>
      <c r="O182" s="345"/>
      <c r="P182" s="345"/>
      <c r="Q182" s="345"/>
      <c r="R182" s="345"/>
      <c r="S182" s="345"/>
      <c r="T182" s="345"/>
      <c r="U182" s="345"/>
      <c r="V182" s="345"/>
      <c r="W182" s="345"/>
      <c r="X182" s="345"/>
      <c r="Y182" s="345"/>
      <c r="Z182" s="345"/>
    </row>
    <row r="183" spans="1:26" s="278" customFormat="1">
      <c r="A183" s="345"/>
      <c r="B183" s="345"/>
      <c r="C183" s="345"/>
      <c r="D183" s="345"/>
      <c r="E183" s="345"/>
      <c r="F183" s="345"/>
      <c r="G183" s="345"/>
      <c r="H183" s="345"/>
      <c r="I183" s="348"/>
      <c r="J183" s="345"/>
      <c r="K183" s="345"/>
      <c r="L183" s="345"/>
      <c r="M183" s="345"/>
      <c r="N183" s="345"/>
      <c r="O183" s="345"/>
      <c r="P183" s="345"/>
      <c r="Q183" s="345"/>
      <c r="R183" s="345"/>
      <c r="S183" s="345"/>
      <c r="T183" s="345"/>
      <c r="U183" s="345"/>
      <c r="V183" s="345"/>
      <c r="W183" s="345"/>
      <c r="X183" s="345"/>
      <c r="Y183" s="345"/>
      <c r="Z183" s="345"/>
    </row>
    <row r="184" spans="1:26" s="278" customFormat="1">
      <c r="A184" s="345"/>
      <c r="B184" s="345"/>
      <c r="C184" s="345"/>
      <c r="D184" s="345"/>
      <c r="E184" s="345"/>
      <c r="F184" s="345"/>
      <c r="G184" s="345"/>
      <c r="H184" s="345"/>
      <c r="I184" s="348"/>
      <c r="J184" s="345"/>
      <c r="K184" s="345"/>
      <c r="L184" s="345"/>
      <c r="M184" s="345"/>
      <c r="N184" s="345"/>
      <c r="O184" s="345"/>
      <c r="P184" s="345"/>
      <c r="Q184" s="345"/>
      <c r="R184" s="345"/>
      <c r="S184" s="345"/>
      <c r="T184" s="345"/>
      <c r="U184" s="345"/>
      <c r="V184" s="345"/>
      <c r="W184" s="345"/>
      <c r="X184" s="345"/>
      <c r="Y184" s="345"/>
      <c r="Z184" s="345"/>
    </row>
    <row r="185" spans="1:26" s="278" customFormat="1">
      <c r="A185" s="345"/>
      <c r="B185" s="345"/>
      <c r="C185" s="345"/>
      <c r="D185" s="345"/>
      <c r="E185" s="345"/>
      <c r="F185" s="345"/>
      <c r="G185" s="345"/>
      <c r="H185" s="345"/>
      <c r="I185" s="348"/>
      <c r="J185" s="345"/>
      <c r="K185" s="345"/>
      <c r="L185" s="345"/>
      <c r="M185" s="345"/>
      <c r="N185" s="345"/>
      <c r="O185" s="345"/>
      <c r="P185" s="345"/>
      <c r="Q185" s="345"/>
      <c r="R185" s="345"/>
      <c r="S185" s="345"/>
      <c r="T185" s="345"/>
      <c r="U185" s="345"/>
      <c r="V185" s="345"/>
      <c r="W185" s="345"/>
      <c r="X185" s="345"/>
      <c r="Y185" s="345"/>
      <c r="Z185" s="345"/>
    </row>
    <row r="186" spans="1:26" s="278" customFormat="1">
      <c r="A186" s="345"/>
      <c r="B186" s="345"/>
      <c r="C186" s="345"/>
      <c r="D186" s="345"/>
      <c r="E186" s="345"/>
      <c r="F186" s="345"/>
      <c r="G186" s="345"/>
      <c r="H186" s="345"/>
      <c r="I186" s="348"/>
      <c r="J186" s="345"/>
      <c r="K186" s="345"/>
      <c r="L186" s="345"/>
      <c r="M186" s="345"/>
      <c r="N186" s="345"/>
      <c r="O186" s="345"/>
      <c r="P186" s="345"/>
      <c r="Q186" s="345"/>
      <c r="R186" s="345"/>
      <c r="S186" s="345"/>
      <c r="T186" s="345"/>
      <c r="U186" s="345"/>
      <c r="V186" s="345"/>
      <c r="W186" s="345"/>
      <c r="X186" s="345"/>
      <c r="Y186" s="345"/>
      <c r="Z186" s="345"/>
    </row>
    <row r="187" spans="1:26" s="278" customFormat="1">
      <c r="A187" s="345"/>
      <c r="B187" s="345"/>
      <c r="C187" s="345"/>
      <c r="D187" s="345"/>
      <c r="E187" s="345"/>
      <c r="F187" s="345"/>
      <c r="G187" s="345"/>
      <c r="H187" s="345"/>
      <c r="I187" s="348"/>
      <c r="J187" s="345"/>
      <c r="K187" s="345"/>
      <c r="L187" s="345"/>
      <c r="M187" s="345"/>
      <c r="N187" s="345"/>
      <c r="O187" s="345"/>
      <c r="P187" s="345"/>
      <c r="Q187" s="345"/>
      <c r="R187" s="345"/>
      <c r="S187" s="345"/>
      <c r="T187" s="345"/>
      <c r="U187" s="345"/>
      <c r="V187" s="345"/>
      <c r="W187" s="345"/>
      <c r="X187" s="345"/>
      <c r="Y187" s="345"/>
      <c r="Z187" s="345"/>
    </row>
    <row r="188" spans="1:26" s="278" customFormat="1">
      <c r="A188" s="345"/>
      <c r="B188" s="345"/>
      <c r="C188" s="345"/>
      <c r="D188" s="345"/>
      <c r="E188" s="345"/>
      <c r="F188" s="345"/>
      <c r="G188" s="345"/>
      <c r="H188" s="345"/>
      <c r="I188" s="348"/>
      <c r="J188" s="345"/>
      <c r="K188" s="345"/>
      <c r="L188" s="345"/>
      <c r="M188" s="345"/>
      <c r="N188" s="345"/>
      <c r="O188" s="345"/>
      <c r="P188" s="345"/>
      <c r="Q188" s="345"/>
      <c r="R188" s="345"/>
      <c r="S188" s="345"/>
      <c r="T188" s="345"/>
      <c r="U188" s="345"/>
      <c r="V188" s="345"/>
      <c r="W188" s="345"/>
      <c r="X188" s="345"/>
      <c r="Y188" s="345"/>
      <c r="Z188" s="345"/>
    </row>
    <row r="189" spans="1:26" s="278" customFormat="1">
      <c r="A189" s="345"/>
      <c r="B189" s="345"/>
      <c r="C189" s="345"/>
      <c r="D189" s="345"/>
      <c r="E189" s="345"/>
      <c r="F189" s="345"/>
      <c r="G189" s="345"/>
      <c r="H189" s="345"/>
      <c r="I189" s="348"/>
      <c r="J189" s="345"/>
      <c r="K189" s="345"/>
      <c r="L189" s="345"/>
      <c r="M189" s="345"/>
      <c r="N189" s="345"/>
      <c r="O189" s="345"/>
      <c r="P189" s="345"/>
      <c r="Q189" s="345"/>
      <c r="R189" s="345"/>
      <c r="S189" s="345"/>
      <c r="T189" s="345"/>
      <c r="U189" s="345"/>
      <c r="V189" s="345"/>
      <c r="W189" s="345"/>
      <c r="X189" s="345"/>
      <c r="Y189" s="345"/>
      <c r="Z189" s="345"/>
    </row>
    <row r="190" spans="1:26" s="278" customFormat="1">
      <c r="A190" s="345"/>
      <c r="B190" s="345"/>
      <c r="C190" s="345"/>
      <c r="D190" s="345"/>
      <c r="E190" s="345"/>
      <c r="F190" s="345"/>
      <c r="G190" s="345"/>
      <c r="H190" s="345"/>
      <c r="I190" s="348"/>
      <c r="J190" s="345"/>
      <c r="K190" s="345"/>
      <c r="L190" s="345"/>
      <c r="M190" s="345"/>
      <c r="N190" s="345"/>
      <c r="O190" s="345"/>
      <c r="P190" s="345"/>
      <c r="Q190" s="345"/>
      <c r="R190" s="345"/>
      <c r="S190" s="345"/>
      <c r="T190" s="345"/>
      <c r="U190" s="345"/>
      <c r="V190" s="345"/>
      <c r="W190" s="345"/>
      <c r="X190" s="345"/>
      <c r="Y190" s="345"/>
      <c r="Z190" s="345"/>
    </row>
    <row r="191" spans="1:26" s="278" customFormat="1">
      <c r="A191" s="345"/>
      <c r="B191" s="345"/>
      <c r="C191" s="345"/>
      <c r="D191" s="345"/>
      <c r="E191" s="345"/>
      <c r="F191" s="345"/>
      <c r="G191" s="345"/>
      <c r="H191" s="345"/>
      <c r="I191" s="348"/>
      <c r="J191" s="345"/>
      <c r="K191" s="345"/>
      <c r="L191" s="345"/>
      <c r="M191" s="345"/>
      <c r="N191" s="345"/>
      <c r="O191" s="345"/>
      <c r="P191" s="345"/>
      <c r="Q191" s="345"/>
      <c r="R191" s="345"/>
      <c r="S191" s="345"/>
      <c r="T191" s="345"/>
      <c r="U191" s="345"/>
      <c r="V191" s="345"/>
      <c r="W191" s="345"/>
      <c r="X191" s="345"/>
      <c r="Y191" s="345"/>
      <c r="Z191" s="345"/>
    </row>
    <row r="192" spans="1:26" s="278" customFormat="1">
      <c r="A192" s="345"/>
      <c r="B192" s="345"/>
      <c r="C192" s="345"/>
      <c r="D192" s="345"/>
      <c r="E192" s="345"/>
      <c r="F192" s="345"/>
      <c r="G192" s="345"/>
      <c r="H192" s="345"/>
      <c r="I192" s="348"/>
      <c r="J192" s="345"/>
      <c r="K192" s="345"/>
      <c r="L192" s="345"/>
      <c r="M192" s="345"/>
      <c r="N192" s="345"/>
      <c r="O192" s="345"/>
      <c r="P192" s="345"/>
      <c r="Q192" s="345"/>
      <c r="R192" s="345"/>
      <c r="S192" s="345"/>
      <c r="T192" s="345"/>
      <c r="U192" s="345"/>
      <c r="V192" s="345"/>
      <c r="W192" s="345"/>
      <c r="X192" s="345"/>
      <c r="Y192" s="345"/>
      <c r="Z192" s="345"/>
    </row>
    <row r="193" spans="1:26" s="278" customFormat="1">
      <c r="A193" s="345"/>
      <c r="B193" s="345"/>
      <c r="C193" s="345"/>
      <c r="D193" s="345"/>
      <c r="E193" s="345"/>
      <c r="F193" s="345"/>
      <c r="G193" s="345"/>
      <c r="H193" s="345"/>
      <c r="I193" s="348"/>
      <c r="J193" s="345"/>
      <c r="K193" s="345"/>
      <c r="L193" s="345"/>
      <c r="M193" s="345"/>
      <c r="N193" s="345"/>
      <c r="O193" s="345"/>
      <c r="P193" s="345"/>
      <c r="Q193" s="345"/>
      <c r="R193" s="345"/>
      <c r="S193" s="345"/>
      <c r="T193" s="345"/>
      <c r="U193" s="345"/>
      <c r="V193" s="345"/>
      <c r="W193" s="345"/>
      <c r="X193" s="345"/>
      <c r="Y193" s="345"/>
      <c r="Z193" s="345"/>
    </row>
    <row r="194" spans="1:26" s="278" customFormat="1">
      <c r="A194" s="345"/>
      <c r="B194" s="345"/>
      <c r="C194" s="345"/>
      <c r="D194" s="345"/>
      <c r="E194" s="345"/>
      <c r="F194" s="345"/>
      <c r="G194" s="345"/>
      <c r="H194" s="345"/>
      <c r="I194" s="348"/>
      <c r="J194" s="345"/>
      <c r="K194" s="345"/>
      <c r="L194" s="345"/>
      <c r="M194" s="345"/>
      <c r="N194" s="345"/>
      <c r="O194" s="345"/>
      <c r="P194" s="345"/>
      <c r="Q194" s="345"/>
      <c r="R194" s="345"/>
      <c r="S194" s="345"/>
      <c r="T194" s="345"/>
      <c r="U194" s="345"/>
      <c r="V194" s="345"/>
      <c r="W194" s="345"/>
      <c r="X194" s="345"/>
      <c r="Y194" s="345"/>
      <c r="Z194" s="345"/>
    </row>
    <row r="195" spans="1:26" s="278" customFormat="1">
      <c r="A195" s="345"/>
      <c r="B195" s="345"/>
      <c r="C195" s="345"/>
      <c r="D195" s="345"/>
      <c r="E195" s="345"/>
      <c r="F195" s="345"/>
      <c r="G195" s="345"/>
      <c r="H195" s="345"/>
      <c r="I195" s="348"/>
      <c r="J195" s="345"/>
      <c r="K195" s="345"/>
      <c r="L195" s="345"/>
      <c r="M195" s="345"/>
      <c r="N195" s="345"/>
      <c r="O195" s="345"/>
      <c r="P195" s="345"/>
      <c r="Q195" s="345"/>
      <c r="R195" s="345"/>
      <c r="S195" s="345"/>
      <c r="T195" s="345"/>
      <c r="U195" s="345"/>
      <c r="V195" s="345"/>
      <c r="W195" s="345"/>
      <c r="X195" s="345"/>
      <c r="Y195" s="345"/>
      <c r="Z195" s="345"/>
    </row>
    <row r="196" spans="1:26" s="278" customFormat="1">
      <c r="A196" s="345"/>
      <c r="B196" s="345"/>
      <c r="C196" s="345"/>
      <c r="D196" s="345"/>
      <c r="E196" s="345"/>
      <c r="F196" s="345"/>
      <c r="G196" s="345"/>
      <c r="H196" s="345"/>
      <c r="I196" s="348"/>
      <c r="J196" s="345"/>
      <c r="K196" s="345"/>
      <c r="L196" s="345"/>
      <c r="M196" s="345"/>
      <c r="N196" s="345"/>
      <c r="O196" s="345"/>
      <c r="P196" s="345"/>
      <c r="Q196" s="345"/>
      <c r="R196" s="345"/>
      <c r="S196" s="345"/>
      <c r="T196" s="345"/>
      <c r="U196" s="345"/>
      <c r="V196" s="345"/>
      <c r="W196" s="345"/>
      <c r="X196" s="345"/>
      <c r="Y196" s="345"/>
      <c r="Z196" s="345"/>
    </row>
    <row r="197" spans="1:26" s="278" customFormat="1">
      <c r="A197" s="345"/>
      <c r="B197" s="345"/>
      <c r="C197" s="345"/>
      <c r="D197" s="345"/>
      <c r="E197" s="345"/>
      <c r="F197" s="345"/>
      <c r="G197" s="345"/>
      <c r="H197" s="345"/>
      <c r="I197" s="348"/>
      <c r="J197" s="345"/>
      <c r="K197" s="345"/>
      <c r="L197" s="345"/>
      <c r="M197" s="345"/>
      <c r="N197" s="345"/>
      <c r="O197" s="345"/>
      <c r="P197" s="345"/>
      <c r="Q197" s="345"/>
      <c r="R197" s="345"/>
      <c r="S197" s="345"/>
      <c r="T197" s="345"/>
      <c r="U197" s="345"/>
      <c r="V197" s="345"/>
      <c r="W197" s="345"/>
      <c r="X197" s="345"/>
      <c r="Y197" s="345"/>
      <c r="Z197" s="345"/>
    </row>
    <row r="198" spans="1:26" s="278" customFormat="1">
      <c r="A198" s="345"/>
      <c r="B198" s="345"/>
      <c r="C198" s="345"/>
      <c r="D198" s="345"/>
      <c r="E198" s="345"/>
      <c r="F198" s="345"/>
      <c r="G198" s="345"/>
      <c r="H198" s="345"/>
      <c r="I198" s="348"/>
      <c r="J198" s="345"/>
      <c r="K198" s="345"/>
      <c r="L198" s="345"/>
      <c r="M198" s="345"/>
      <c r="N198" s="345"/>
      <c r="O198" s="345"/>
      <c r="P198" s="345"/>
      <c r="Q198" s="345"/>
      <c r="R198" s="345"/>
      <c r="S198" s="345"/>
      <c r="T198" s="345"/>
      <c r="U198" s="345"/>
      <c r="V198" s="345"/>
      <c r="W198" s="345"/>
      <c r="X198" s="345"/>
      <c r="Y198" s="345"/>
      <c r="Z198" s="345"/>
    </row>
    <row r="199" spans="1:26" s="278" customFormat="1">
      <c r="A199" s="345"/>
      <c r="B199" s="345"/>
      <c r="C199" s="345"/>
      <c r="D199" s="345"/>
      <c r="E199" s="345"/>
      <c r="F199" s="345"/>
      <c r="G199" s="345"/>
      <c r="H199" s="345"/>
      <c r="I199" s="348"/>
      <c r="J199" s="345"/>
      <c r="K199" s="345"/>
      <c r="L199" s="345"/>
      <c r="M199" s="345"/>
      <c r="N199" s="345"/>
      <c r="O199" s="345"/>
      <c r="P199" s="345"/>
      <c r="Q199" s="345"/>
      <c r="R199" s="345"/>
      <c r="S199" s="345"/>
      <c r="T199" s="345"/>
      <c r="U199" s="345"/>
      <c r="V199" s="345"/>
      <c r="W199" s="345"/>
      <c r="X199" s="345"/>
      <c r="Y199" s="345"/>
      <c r="Z199" s="345"/>
    </row>
    <row r="200" spans="1:26" s="278" customFormat="1">
      <c r="A200" s="345"/>
      <c r="B200" s="345"/>
      <c r="C200" s="345"/>
      <c r="D200" s="345"/>
      <c r="E200" s="345"/>
      <c r="F200" s="345"/>
      <c r="G200" s="345"/>
      <c r="H200" s="345"/>
      <c r="I200" s="348"/>
      <c r="J200" s="345"/>
      <c r="K200" s="345"/>
      <c r="L200" s="345"/>
      <c r="M200" s="345"/>
      <c r="N200" s="345"/>
      <c r="O200" s="345"/>
      <c r="P200" s="345"/>
      <c r="Q200" s="345"/>
      <c r="R200" s="345"/>
      <c r="S200" s="345"/>
      <c r="T200" s="345"/>
      <c r="U200" s="345"/>
      <c r="V200" s="345"/>
      <c r="W200" s="345"/>
      <c r="X200" s="345"/>
      <c r="Y200" s="345"/>
      <c r="Z200" s="345"/>
    </row>
    <row r="201" spans="1:26" s="278" customFormat="1">
      <c r="A201" s="345"/>
      <c r="B201" s="345"/>
      <c r="C201" s="345"/>
      <c r="D201" s="345"/>
      <c r="E201" s="345"/>
      <c r="F201" s="345"/>
      <c r="G201" s="345"/>
      <c r="H201" s="345"/>
      <c r="I201" s="348"/>
      <c r="J201" s="345"/>
      <c r="K201" s="345"/>
      <c r="L201" s="345"/>
      <c r="M201" s="345"/>
      <c r="N201" s="345"/>
      <c r="O201" s="345"/>
      <c r="P201" s="345"/>
      <c r="Q201" s="345"/>
      <c r="R201" s="345"/>
      <c r="S201" s="345"/>
      <c r="T201" s="345"/>
      <c r="U201" s="345"/>
      <c r="V201" s="345"/>
      <c r="W201" s="345"/>
      <c r="X201" s="345"/>
      <c r="Y201" s="345"/>
      <c r="Z201" s="345"/>
    </row>
    <row r="202" spans="1:26" s="278" customFormat="1">
      <c r="A202" s="345"/>
      <c r="B202" s="345"/>
      <c r="C202" s="345"/>
      <c r="D202" s="345"/>
      <c r="E202" s="345"/>
      <c r="F202" s="345"/>
      <c r="G202" s="345"/>
      <c r="H202" s="345"/>
      <c r="I202" s="348"/>
      <c r="J202" s="345"/>
      <c r="K202" s="345"/>
      <c r="L202" s="345"/>
      <c r="M202" s="345"/>
      <c r="N202" s="345"/>
      <c r="O202" s="345"/>
      <c r="P202" s="345"/>
      <c r="Q202" s="345"/>
      <c r="R202" s="345"/>
      <c r="S202" s="345"/>
      <c r="T202" s="345"/>
      <c r="U202" s="345"/>
      <c r="V202" s="345"/>
      <c r="W202" s="345"/>
      <c r="X202" s="345"/>
      <c r="Y202" s="345"/>
      <c r="Z202" s="345"/>
    </row>
    <row r="203" spans="1:26" s="278" customFormat="1">
      <c r="A203" s="345"/>
      <c r="B203" s="345"/>
      <c r="C203" s="345"/>
      <c r="D203" s="345"/>
      <c r="E203" s="345"/>
      <c r="F203" s="345"/>
      <c r="G203" s="345"/>
      <c r="H203" s="345"/>
      <c r="I203" s="348"/>
      <c r="J203" s="345"/>
      <c r="K203" s="345"/>
      <c r="L203" s="345"/>
      <c r="M203" s="345"/>
      <c r="N203" s="345"/>
      <c r="O203" s="345"/>
      <c r="P203" s="345"/>
      <c r="Q203" s="345"/>
      <c r="R203" s="345"/>
      <c r="S203" s="345"/>
      <c r="T203" s="345"/>
      <c r="U203" s="345"/>
      <c r="V203" s="345"/>
      <c r="W203" s="345"/>
      <c r="X203" s="345"/>
      <c r="Y203" s="345"/>
      <c r="Z203" s="345"/>
    </row>
    <row r="204" spans="1:26" s="278" customFormat="1">
      <c r="A204" s="345"/>
      <c r="B204" s="345"/>
      <c r="C204" s="345"/>
      <c r="D204" s="345"/>
      <c r="E204" s="345"/>
      <c r="F204" s="345"/>
      <c r="G204" s="345"/>
      <c r="H204" s="345"/>
      <c r="I204" s="348"/>
      <c r="J204" s="345"/>
      <c r="K204" s="345"/>
      <c r="L204" s="345"/>
      <c r="M204" s="345"/>
      <c r="N204" s="345"/>
      <c r="O204" s="345"/>
      <c r="P204" s="345"/>
      <c r="Q204" s="345"/>
      <c r="R204" s="345"/>
      <c r="S204" s="345"/>
      <c r="T204" s="345"/>
      <c r="U204" s="345"/>
      <c r="V204" s="345"/>
      <c r="W204" s="345"/>
      <c r="X204" s="345"/>
      <c r="Y204" s="345"/>
      <c r="Z204" s="345"/>
    </row>
    <row r="205" spans="1:26" s="278" customFormat="1">
      <c r="A205" s="345"/>
      <c r="B205" s="345"/>
      <c r="C205" s="345"/>
      <c r="D205" s="345"/>
      <c r="E205" s="345"/>
      <c r="F205" s="345"/>
      <c r="G205" s="345"/>
      <c r="H205" s="345"/>
      <c r="I205" s="348"/>
      <c r="J205" s="345"/>
      <c r="K205" s="345"/>
      <c r="L205" s="345"/>
      <c r="M205" s="345"/>
      <c r="N205" s="345"/>
      <c r="O205" s="345"/>
      <c r="P205" s="345"/>
      <c r="Q205" s="345"/>
      <c r="R205" s="345"/>
      <c r="S205" s="345"/>
      <c r="T205" s="345"/>
      <c r="U205" s="345"/>
      <c r="V205" s="345"/>
      <c r="W205" s="345"/>
      <c r="X205" s="345"/>
      <c r="Y205" s="345"/>
      <c r="Z205" s="345"/>
    </row>
    <row r="206" spans="1:26" s="278" customFormat="1">
      <c r="A206" s="345"/>
      <c r="B206" s="345"/>
      <c r="C206" s="345"/>
      <c r="D206" s="345"/>
      <c r="E206" s="345"/>
      <c r="F206" s="345"/>
      <c r="G206" s="345"/>
      <c r="H206" s="345"/>
      <c r="I206" s="348"/>
      <c r="J206" s="345"/>
      <c r="K206" s="345"/>
      <c r="L206" s="345"/>
      <c r="M206" s="345"/>
      <c r="N206" s="345"/>
      <c r="O206" s="345"/>
      <c r="P206" s="345"/>
      <c r="Q206" s="345"/>
      <c r="R206" s="345"/>
      <c r="S206" s="345"/>
      <c r="T206" s="345"/>
      <c r="U206" s="345"/>
      <c r="V206" s="345"/>
      <c r="W206" s="345"/>
      <c r="X206" s="345"/>
      <c r="Y206" s="345"/>
      <c r="Z206" s="345"/>
    </row>
    <row r="207" spans="1:26" s="278" customFormat="1">
      <c r="A207" s="345"/>
      <c r="B207" s="345"/>
      <c r="C207" s="345"/>
      <c r="D207" s="345"/>
      <c r="E207" s="345"/>
      <c r="F207" s="345"/>
      <c r="G207" s="345"/>
      <c r="H207" s="345"/>
      <c r="I207" s="348"/>
      <c r="J207" s="345"/>
      <c r="K207" s="345"/>
      <c r="L207" s="345"/>
      <c r="M207" s="345"/>
      <c r="N207" s="345"/>
      <c r="O207" s="345"/>
      <c r="P207" s="345"/>
      <c r="Q207" s="345"/>
      <c r="R207" s="345"/>
      <c r="S207" s="345"/>
      <c r="T207" s="345"/>
      <c r="U207" s="345"/>
      <c r="V207" s="345"/>
      <c r="W207" s="345"/>
      <c r="X207" s="345"/>
      <c r="Y207" s="345"/>
      <c r="Z207" s="345"/>
    </row>
    <row r="208" spans="1:26" s="278" customFormat="1">
      <c r="A208" s="345"/>
      <c r="B208" s="345"/>
      <c r="C208" s="345"/>
      <c r="D208" s="345"/>
      <c r="E208" s="345"/>
      <c r="F208" s="345"/>
      <c r="G208" s="345"/>
      <c r="H208" s="345"/>
      <c r="I208" s="348"/>
      <c r="J208" s="345"/>
      <c r="K208" s="345"/>
      <c r="L208" s="345"/>
      <c r="M208" s="345"/>
      <c r="N208" s="345"/>
      <c r="O208" s="345"/>
      <c r="P208" s="345"/>
      <c r="Q208" s="345"/>
      <c r="R208" s="345"/>
      <c r="S208" s="345"/>
      <c r="T208" s="345"/>
      <c r="U208" s="345"/>
      <c r="V208" s="345"/>
      <c r="W208" s="345"/>
      <c r="X208" s="345"/>
      <c r="Y208" s="345"/>
      <c r="Z208" s="345"/>
    </row>
    <row r="209" spans="1:26" s="278" customFormat="1">
      <c r="A209" s="345"/>
      <c r="B209" s="345"/>
      <c r="C209" s="345"/>
      <c r="D209" s="345"/>
      <c r="E209" s="345"/>
      <c r="F209" s="345"/>
      <c r="G209" s="345"/>
      <c r="H209" s="345"/>
      <c r="I209" s="348"/>
      <c r="J209" s="345"/>
      <c r="K209" s="345"/>
      <c r="L209" s="345"/>
      <c r="M209" s="345"/>
      <c r="N209" s="345"/>
      <c r="O209" s="345"/>
      <c r="P209" s="345"/>
      <c r="Q209" s="345"/>
      <c r="R209" s="345"/>
      <c r="S209" s="345"/>
      <c r="T209" s="345"/>
      <c r="U209" s="345"/>
      <c r="V209" s="345"/>
      <c r="W209" s="345"/>
      <c r="X209" s="345"/>
      <c r="Y209" s="345"/>
      <c r="Z209" s="345"/>
    </row>
    <row r="210" spans="1:26" s="278" customFormat="1">
      <c r="A210" s="345"/>
      <c r="B210" s="345"/>
      <c r="C210" s="345"/>
      <c r="D210" s="345"/>
      <c r="E210" s="345"/>
      <c r="F210" s="345"/>
      <c r="G210" s="345"/>
      <c r="H210" s="345"/>
      <c r="I210" s="348"/>
      <c r="J210" s="345"/>
      <c r="K210" s="345"/>
      <c r="L210" s="345"/>
      <c r="M210" s="345"/>
      <c r="N210" s="345"/>
      <c r="O210" s="345"/>
      <c r="P210" s="345"/>
      <c r="Q210" s="345"/>
      <c r="R210" s="345"/>
      <c r="S210" s="345"/>
      <c r="T210" s="345"/>
      <c r="U210" s="345"/>
      <c r="V210" s="345"/>
      <c r="W210" s="345"/>
      <c r="X210" s="345"/>
      <c r="Y210" s="345"/>
      <c r="Z210" s="345"/>
    </row>
    <row r="211" spans="1:26" s="278" customFormat="1">
      <c r="A211" s="345"/>
      <c r="B211" s="345"/>
      <c r="C211" s="345"/>
      <c r="D211" s="345"/>
      <c r="E211" s="345"/>
      <c r="F211" s="345"/>
      <c r="G211" s="345"/>
      <c r="H211" s="345"/>
      <c r="I211" s="348"/>
      <c r="J211" s="345"/>
      <c r="K211" s="345"/>
      <c r="L211" s="345"/>
      <c r="M211" s="345"/>
      <c r="N211" s="345"/>
      <c r="O211" s="345"/>
      <c r="P211" s="345"/>
      <c r="Q211" s="345"/>
      <c r="R211" s="345"/>
      <c r="S211" s="345"/>
      <c r="T211" s="345"/>
      <c r="U211" s="345"/>
      <c r="V211" s="345"/>
      <c r="W211" s="345"/>
      <c r="X211" s="345"/>
      <c r="Y211" s="345"/>
      <c r="Z211" s="345"/>
    </row>
    <row r="212" spans="1:26" s="278" customFormat="1">
      <c r="A212" s="345"/>
      <c r="B212" s="345"/>
      <c r="C212" s="345"/>
      <c r="D212" s="345"/>
      <c r="E212" s="345"/>
      <c r="F212" s="345"/>
      <c r="G212" s="345"/>
      <c r="H212" s="345"/>
      <c r="I212" s="348"/>
      <c r="J212" s="345"/>
      <c r="K212" s="345"/>
      <c r="L212" s="345"/>
      <c r="M212" s="345"/>
      <c r="N212" s="345"/>
      <c r="O212" s="345"/>
      <c r="P212" s="345"/>
      <c r="Q212" s="345"/>
      <c r="R212" s="345"/>
      <c r="S212" s="345"/>
      <c r="T212" s="345"/>
      <c r="U212" s="345"/>
      <c r="V212" s="345"/>
      <c r="W212" s="345"/>
      <c r="X212" s="345"/>
      <c r="Y212" s="345"/>
      <c r="Z212" s="345"/>
    </row>
    <row r="213" spans="1:26" s="278" customFormat="1">
      <c r="A213" s="345"/>
      <c r="B213" s="345"/>
      <c r="C213" s="345"/>
      <c r="D213" s="345"/>
      <c r="E213" s="345"/>
      <c r="F213" s="345"/>
      <c r="G213" s="345"/>
      <c r="H213" s="345"/>
      <c r="I213" s="348"/>
      <c r="J213" s="345"/>
      <c r="K213" s="345"/>
      <c r="L213" s="345"/>
      <c r="M213" s="345"/>
      <c r="N213" s="345"/>
      <c r="O213" s="345"/>
      <c r="P213" s="345"/>
      <c r="Q213" s="345"/>
      <c r="R213" s="345"/>
      <c r="S213" s="345"/>
      <c r="T213" s="345"/>
      <c r="U213" s="345"/>
      <c r="V213" s="345"/>
      <c r="W213" s="345"/>
      <c r="X213" s="345"/>
      <c r="Y213" s="345"/>
      <c r="Z213" s="345"/>
    </row>
    <row r="214" spans="1:26" s="278" customFormat="1">
      <c r="A214" s="345"/>
      <c r="B214" s="345"/>
      <c r="C214" s="345"/>
      <c r="D214" s="345"/>
      <c r="E214" s="345"/>
      <c r="F214" s="345"/>
      <c r="G214" s="345"/>
      <c r="H214" s="345"/>
      <c r="I214" s="348"/>
      <c r="J214" s="345"/>
      <c r="K214" s="345"/>
      <c r="L214" s="345"/>
      <c r="M214" s="345"/>
      <c r="N214" s="345"/>
      <c r="O214" s="345"/>
      <c r="P214" s="345"/>
      <c r="Q214" s="345"/>
      <c r="R214" s="345"/>
      <c r="S214" s="345"/>
      <c r="T214" s="345"/>
      <c r="U214" s="345"/>
      <c r="V214" s="345"/>
      <c r="W214" s="345"/>
      <c r="X214" s="345"/>
      <c r="Y214" s="345"/>
      <c r="Z214" s="345"/>
    </row>
    <row r="215" spans="1:26" s="278" customFormat="1">
      <c r="A215" s="345"/>
      <c r="B215" s="345"/>
      <c r="C215" s="345"/>
      <c r="D215" s="345"/>
      <c r="E215" s="345"/>
      <c r="F215" s="345"/>
      <c r="G215" s="345"/>
      <c r="H215" s="345"/>
      <c r="I215" s="348"/>
      <c r="J215" s="345"/>
      <c r="K215" s="345"/>
      <c r="L215" s="345"/>
      <c r="M215" s="345"/>
      <c r="N215" s="345"/>
      <c r="O215" s="345"/>
      <c r="P215" s="345"/>
      <c r="Q215" s="345"/>
      <c r="R215" s="345"/>
      <c r="S215" s="345"/>
      <c r="T215" s="345"/>
      <c r="U215" s="345"/>
      <c r="V215" s="345"/>
      <c r="W215" s="345"/>
      <c r="X215" s="345"/>
      <c r="Y215" s="345"/>
      <c r="Z215" s="345"/>
    </row>
    <row r="216" spans="1:26" s="278" customFormat="1">
      <c r="A216" s="345"/>
      <c r="B216" s="345"/>
      <c r="C216" s="345"/>
      <c r="D216" s="345"/>
      <c r="E216" s="345"/>
      <c r="F216" s="345"/>
      <c r="G216" s="345"/>
      <c r="H216" s="345"/>
      <c r="I216" s="348"/>
      <c r="J216" s="345"/>
      <c r="K216" s="345"/>
      <c r="L216" s="345"/>
      <c r="M216" s="345"/>
      <c r="N216" s="345"/>
      <c r="O216" s="345"/>
      <c r="P216" s="345"/>
      <c r="Q216" s="345"/>
      <c r="R216" s="345"/>
      <c r="S216" s="345"/>
      <c r="T216" s="345"/>
      <c r="U216" s="345"/>
      <c r="V216" s="345"/>
      <c r="W216" s="345"/>
      <c r="X216" s="345"/>
      <c r="Y216" s="345"/>
      <c r="Z216" s="345"/>
    </row>
    <row r="217" spans="1:26" s="278" customFormat="1">
      <c r="A217" s="345"/>
      <c r="B217" s="345"/>
      <c r="C217" s="345"/>
      <c r="D217" s="345"/>
      <c r="E217" s="345"/>
      <c r="F217" s="345"/>
      <c r="G217" s="345"/>
      <c r="H217" s="345"/>
      <c r="I217" s="348"/>
      <c r="J217" s="345"/>
      <c r="K217" s="345"/>
      <c r="L217" s="345"/>
      <c r="M217" s="345"/>
      <c r="N217" s="345"/>
      <c r="O217" s="345"/>
      <c r="P217" s="345"/>
      <c r="Q217" s="345"/>
      <c r="R217" s="345"/>
      <c r="S217" s="345"/>
      <c r="T217" s="345"/>
      <c r="U217" s="345"/>
      <c r="V217" s="345"/>
      <c r="W217" s="345"/>
      <c r="X217" s="345"/>
      <c r="Y217" s="345"/>
      <c r="Z217" s="345"/>
    </row>
    <row r="218" spans="1:26" s="278" customFormat="1">
      <c r="A218" s="345"/>
      <c r="B218" s="345"/>
      <c r="C218" s="345"/>
      <c r="D218" s="345"/>
      <c r="E218" s="345"/>
      <c r="F218" s="345"/>
      <c r="G218" s="345"/>
      <c r="H218" s="345"/>
      <c r="I218" s="348"/>
      <c r="J218" s="345"/>
      <c r="K218" s="345"/>
      <c r="L218" s="345"/>
      <c r="M218" s="345"/>
      <c r="N218" s="345"/>
      <c r="O218" s="345"/>
      <c r="P218" s="345"/>
      <c r="Q218" s="345"/>
      <c r="R218" s="345"/>
      <c r="S218" s="345"/>
      <c r="T218" s="345"/>
      <c r="U218" s="345"/>
      <c r="V218" s="345"/>
      <c r="W218" s="345"/>
      <c r="X218" s="345"/>
      <c r="Y218" s="345"/>
      <c r="Z218" s="345"/>
    </row>
    <row r="219" spans="1:26" s="278" customFormat="1">
      <c r="A219" s="345"/>
      <c r="B219" s="345"/>
      <c r="C219" s="345"/>
      <c r="D219" s="345"/>
      <c r="E219" s="345"/>
      <c r="F219" s="345"/>
      <c r="G219" s="345"/>
      <c r="H219" s="345"/>
      <c r="I219" s="348"/>
      <c r="J219" s="345"/>
      <c r="K219" s="345"/>
      <c r="L219" s="345"/>
      <c r="M219" s="345"/>
      <c r="N219" s="345"/>
      <c r="O219" s="345"/>
      <c r="P219" s="345"/>
      <c r="Q219" s="345"/>
      <c r="R219" s="345"/>
      <c r="S219" s="345"/>
      <c r="T219" s="345"/>
      <c r="U219" s="345"/>
      <c r="V219" s="345"/>
      <c r="W219" s="345"/>
      <c r="X219" s="345"/>
      <c r="Y219" s="345"/>
      <c r="Z219" s="345"/>
    </row>
    <row r="220" spans="1:26" s="278" customFormat="1">
      <c r="A220" s="345"/>
      <c r="B220" s="345"/>
      <c r="C220" s="345"/>
      <c r="D220" s="345"/>
      <c r="E220" s="345"/>
      <c r="F220" s="345"/>
      <c r="G220" s="345"/>
      <c r="H220" s="345"/>
      <c r="I220" s="348"/>
      <c r="J220" s="345"/>
      <c r="K220" s="345"/>
      <c r="L220" s="345"/>
      <c r="M220" s="345"/>
      <c r="N220" s="345"/>
      <c r="O220" s="345"/>
      <c r="P220" s="345"/>
      <c r="Q220" s="345"/>
      <c r="R220" s="345"/>
      <c r="S220" s="345"/>
      <c r="T220" s="345"/>
      <c r="U220" s="345"/>
      <c r="V220" s="345"/>
      <c r="W220" s="345"/>
      <c r="X220" s="345"/>
      <c r="Y220" s="345"/>
      <c r="Z220" s="345"/>
    </row>
    <row r="221" spans="1:26" s="278" customFormat="1">
      <c r="A221" s="345"/>
      <c r="B221" s="345"/>
      <c r="C221" s="345"/>
      <c r="D221" s="345"/>
      <c r="E221" s="345"/>
      <c r="F221" s="345"/>
      <c r="G221" s="345"/>
      <c r="H221" s="345"/>
      <c r="I221" s="348"/>
      <c r="J221" s="345"/>
      <c r="K221" s="345"/>
      <c r="L221" s="345"/>
      <c r="M221" s="345"/>
      <c r="N221" s="345"/>
      <c r="O221" s="345"/>
      <c r="P221" s="345"/>
      <c r="Q221" s="345"/>
      <c r="R221" s="345"/>
      <c r="S221" s="345"/>
      <c r="T221" s="345"/>
      <c r="U221" s="345"/>
      <c r="V221" s="345"/>
      <c r="W221" s="345"/>
      <c r="X221" s="345"/>
      <c r="Y221" s="345"/>
      <c r="Z221" s="345"/>
    </row>
    <row r="222" spans="1:26" s="278" customFormat="1">
      <c r="A222" s="345"/>
      <c r="B222" s="345"/>
      <c r="C222" s="345"/>
      <c r="D222" s="345"/>
      <c r="E222" s="345"/>
      <c r="F222" s="345"/>
      <c r="G222" s="345"/>
      <c r="H222" s="345"/>
      <c r="I222" s="348"/>
      <c r="J222" s="345"/>
      <c r="K222" s="345"/>
      <c r="L222" s="345"/>
      <c r="M222" s="345"/>
      <c r="N222" s="345"/>
      <c r="O222" s="345"/>
      <c r="P222" s="345"/>
      <c r="Q222" s="345"/>
      <c r="R222" s="345"/>
      <c r="S222" s="345"/>
      <c r="T222" s="345"/>
      <c r="U222" s="345"/>
      <c r="V222" s="345"/>
      <c r="W222" s="345"/>
      <c r="X222" s="345"/>
      <c r="Y222" s="345"/>
      <c r="Z222" s="345"/>
    </row>
    <row r="223" spans="1:26" s="278" customFormat="1">
      <c r="A223" s="345"/>
      <c r="B223" s="345"/>
      <c r="C223" s="345"/>
      <c r="D223" s="345"/>
      <c r="E223" s="345"/>
      <c r="F223" s="345"/>
      <c r="G223" s="345"/>
      <c r="H223" s="345"/>
      <c r="I223" s="348"/>
      <c r="J223" s="345"/>
      <c r="K223" s="345"/>
      <c r="L223" s="345"/>
      <c r="M223" s="345"/>
      <c r="N223" s="345"/>
      <c r="O223" s="345"/>
      <c r="P223" s="345"/>
      <c r="Q223" s="345"/>
      <c r="R223" s="345"/>
      <c r="S223" s="345"/>
      <c r="T223" s="345"/>
      <c r="U223" s="345"/>
      <c r="V223" s="345"/>
      <c r="W223" s="345"/>
      <c r="X223" s="345"/>
      <c r="Y223" s="345"/>
      <c r="Z223" s="345"/>
    </row>
    <row r="224" spans="1:26" s="278" customFormat="1">
      <c r="A224" s="345"/>
      <c r="B224" s="345"/>
      <c r="C224" s="345"/>
      <c r="D224" s="345"/>
      <c r="E224" s="345"/>
      <c r="F224" s="345"/>
      <c r="G224" s="345"/>
      <c r="H224" s="345"/>
      <c r="I224" s="348"/>
      <c r="J224" s="345"/>
      <c r="K224" s="345"/>
      <c r="L224" s="345"/>
      <c r="M224" s="345"/>
      <c r="N224" s="345"/>
      <c r="O224" s="345"/>
      <c r="P224" s="345"/>
      <c r="Q224" s="345"/>
      <c r="R224" s="345"/>
      <c r="S224" s="345"/>
      <c r="T224" s="345"/>
      <c r="U224" s="345"/>
      <c r="V224" s="345"/>
      <c r="W224" s="345"/>
      <c r="X224" s="345"/>
      <c r="Y224" s="345"/>
      <c r="Z224" s="345"/>
    </row>
    <row r="225" spans="1:26" s="278" customFormat="1">
      <c r="A225" s="345"/>
      <c r="B225" s="345"/>
      <c r="C225" s="345"/>
      <c r="D225" s="345"/>
      <c r="E225" s="345"/>
      <c r="F225" s="345"/>
      <c r="G225" s="345"/>
      <c r="H225" s="345"/>
      <c r="I225" s="348"/>
      <c r="J225" s="345"/>
      <c r="K225" s="345"/>
      <c r="L225" s="345"/>
      <c r="M225" s="345"/>
      <c r="N225" s="345"/>
      <c r="O225" s="345"/>
      <c r="P225" s="345"/>
      <c r="Q225" s="345"/>
      <c r="R225" s="345"/>
      <c r="S225" s="345"/>
      <c r="T225" s="345"/>
      <c r="U225" s="345"/>
      <c r="V225" s="345"/>
      <c r="W225" s="345"/>
      <c r="X225" s="345"/>
      <c r="Y225" s="345"/>
      <c r="Z225" s="345"/>
    </row>
    <row r="226" spans="1:26" s="278" customFormat="1">
      <c r="A226" s="345"/>
      <c r="B226" s="345"/>
      <c r="C226" s="345"/>
      <c r="D226" s="345"/>
      <c r="E226" s="345"/>
      <c r="F226" s="345"/>
      <c r="G226" s="345"/>
      <c r="H226" s="345"/>
      <c r="I226" s="348"/>
      <c r="J226" s="345"/>
      <c r="K226" s="345"/>
      <c r="L226" s="345"/>
      <c r="M226" s="345"/>
      <c r="N226" s="345"/>
      <c r="O226" s="345"/>
      <c r="P226" s="345"/>
      <c r="Q226" s="345"/>
      <c r="R226" s="345"/>
      <c r="S226" s="345"/>
      <c r="T226" s="345"/>
      <c r="U226" s="345"/>
      <c r="V226" s="345"/>
      <c r="W226" s="345"/>
      <c r="X226" s="345"/>
      <c r="Y226" s="345"/>
      <c r="Z226" s="345"/>
    </row>
    <row r="227" spans="1:26" s="278" customFormat="1">
      <c r="A227" s="345"/>
      <c r="B227" s="345"/>
      <c r="C227" s="345"/>
      <c r="D227" s="345"/>
      <c r="E227" s="345"/>
      <c r="F227" s="345"/>
      <c r="G227" s="345"/>
      <c r="H227" s="345"/>
      <c r="I227" s="348"/>
      <c r="J227" s="345"/>
      <c r="K227" s="345"/>
      <c r="L227" s="345"/>
      <c r="M227" s="345"/>
      <c r="N227" s="345"/>
      <c r="O227" s="345"/>
      <c r="P227" s="345"/>
      <c r="Q227" s="345"/>
      <c r="R227" s="345"/>
      <c r="S227" s="345"/>
      <c r="T227" s="345"/>
      <c r="U227" s="345"/>
      <c r="V227" s="345"/>
      <c r="W227" s="345"/>
      <c r="X227" s="345"/>
      <c r="Y227" s="345"/>
      <c r="Z227" s="345"/>
    </row>
    <row r="228" spans="1:26" s="278" customFormat="1">
      <c r="A228" s="345"/>
      <c r="B228" s="345"/>
      <c r="C228" s="345"/>
      <c r="D228" s="345"/>
      <c r="E228" s="345"/>
      <c r="F228" s="345"/>
      <c r="G228" s="345"/>
      <c r="H228" s="345"/>
      <c r="I228" s="348"/>
      <c r="J228" s="345"/>
      <c r="K228" s="345"/>
      <c r="L228" s="345"/>
      <c r="M228" s="345"/>
      <c r="N228" s="345"/>
      <c r="O228" s="345"/>
      <c r="P228" s="345"/>
      <c r="Q228" s="345"/>
      <c r="R228" s="345"/>
      <c r="S228" s="345"/>
      <c r="T228" s="345"/>
      <c r="U228" s="345"/>
      <c r="V228" s="345"/>
      <c r="W228" s="345"/>
      <c r="X228" s="345"/>
      <c r="Y228" s="345"/>
      <c r="Z228" s="345"/>
    </row>
    <row r="229" spans="1:26" s="278" customFormat="1">
      <c r="A229" s="345"/>
      <c r="B229" s="345"/>
      <c r="C229" s="345"/>
      <c r="D229" s="345"/>
      <c r="E229" s="345"/>
      <c r="F229" s="345"/>
      <c r="G229" s="345"/>
      <c r="H229" s="345"/>
      <c r="I229" s="348"/>
      <c r="J229" s="345"/>
      <c r="K229" s="345"/>
      <c r="L229" s="345"/>
      <c r="M229" s="345"/>
      <c r="N229" s="345"/>
      <c r="O229" s="345"/>
      <c r="P229" s="345"/>
      <c r="Q229" s="345"/>
      <c r="R229" s="345"/>
      <c r="S229" s="345"/>
      <c r="T229" s="345"/>
      <c r="U229" s="345"/>
      <c r="V229" s="345"/>
      <c r="W229" s="345"/>
      <c r="X229" s="345"/>
      <c r="Y229" s="345"/>
      <c r="Z229" s="345"/>
    </row>
    <row r="230" spans="1:26" s="278" customFormat="1">
      <c r="A230" s="345"/>
      <c r="B230" s="345"/>
      <c r="C230" s="345"/>
      <c r="D230" s="345"/>
      <c r="E230" s="345"/>
      <c r="F230" s="345"/>
      <c r="G230" s="345"/>
      <c r="H230" s="345"/>
      <c r="I230" s="348"/>
      <c r="J230" s="345"/>
      <c r="K230" s="345"/>
      <c r="L230" s="345"/>
      <c r="M230" s="345"/>
      <c r="N230" s="345"/>
      <c r="O230" s="345"/>
      <c r="P230" s="345"/>
      <c r="Q230" s="345"/>
      <c r="R230" s="345"/>
      <c r="S230" s="345"/>
      <c r="T230" s="345"/>
      <c r="U230" s="345"/>
      <c r="V230" s="345"/>
      <c r="W230" s="345"/>
      <c r="X230" s="345"/>
      <c r="Y230" s="345"/>
      <c r="Z230" s="345"/>
    </row>
    <row r="231" spans="1:26" s="278" customFormat="1">
      <c r="A231" s="345"/>
      <c r="B231" s="345"/>
      <c r="C231" s="345"/>
      <c r="D231" s="345"/>
      <c r="E231" s="345"/>
      <c r="F231" s="345"/>
      <c r="G231" s="345"/>
      <c r="H231" s="345"/>
      <c r="I231" s="348"/>
      <c r="J231" s="345"/>
      <c r="K231" s="345"/>
      <c r="L231" s="345"/>
      <c r="M231" s="345"/>
      <c r="N231" s="345"/>
      <c r="O231" s="345"/>
      <c r="P231" s="345"/>
      <c r="Q231" s="345"/>
      <c r="R231" s="345"/>
      <c r="S231" s="345"/>
      <c r="T231" s="345"/>
      <c r="U231" s="345"/>
      <c r="V231" s="345"/>
      <c r="W231" s="345"/>
      <c r="X231" s="345"/>
      <c r="Y231" s="345"/>
      <c r="Z231" s="345"/>
    </row>
    <row r="232" spans="1:26" s="278" customFormat="1">
      <c r="A232" s="345"/>
      <c r="B232" s="345"/>
      <c r="C232" s="345"/>
      <c r="D232" s="345"/>
      <c r="E232" s="345"/>
      <c r="F232" s="345"/>
      <c r="G232" s="345"/>
      <c r="H232" s="345"/>
      <c r="I232" s="348"/>
      <c r="J232" s="345"/>
      <c r="K232" s="345"/>
      <c r="L232" s="345"/>
      <c r="M232" s="345"/>
      <c r="N232" s="345"/>
      <c r="O232" s="345"/>
      <c r="P232" s="345"/>
      <c r="Q232" s="345"/>
      <c r="R232" s="345"/>
      <c r="S232" s="345"/>
      <c r="T232" s="345"/>
      <c r="U232" s="345"/>
      <c r="V232" s="345"/>
      <c r="W232" s="345"/>
      <c r="X232" s="345"/>
      <c r="Y232" s="345"/>
      <c r="Z232" s="345"/>
    </row>
    <row r="233" spans="1:26" s="278" customFormat="1">
      <c r="A233" s="345"/>
      <c r="B233" s="345"/>
      <c r="C233" s="345"/>
      <c r="D233" s="345"/>
      <c r="E233" s="345"/>
      <c r="F233" s="345"/>
      <c r="G233" s="345"/>
      <c r="H233" s="345"/>
      <c r="I233" s="348"/>
      <c r="J233" s="345"/>
      <c r="K233" s="345"/>
      <c r="L233" s="345"/>
      <c r="M233" s="345"/>
      <c r="N233" s="345"/>
      <c r="O233" s="345"/>
      <c r="P233" s="345"/>
      <c r="Q233" s="345"/>
      <c r="R233" s="345"/>
      <c r="S233" s="345"/>
      <c r="T233" s="345"/>
      <c r="U233" s="345"/>
      <c r="V233" s="345"/>
      <c r="W233" s="345"/>
      <c r="X233" s="345"/>
      <c r="Y233" s="345"/>
      <c r="Z233" s="345"/>
    </row>
    <row r="234" spans="1:26" s="278" customFormat="1">
      <c r="A234" s="345"/>
      <c r="B234" s="345"/>
      <c r="C234" s="345"/>
      <c r="D234" s="345"/>
      <c r="E234" s="345"/>
      <c r="F234" s="345"/>
      <c r="G234" s="345"/>
      <c r="H234" s="345"/>
      <c r="I234" s="348"/>
      <c r="J234" s="345"/>
      <c r="K234" s="345"/>
      <c r="L234" s="345"/>
      <c r="M234" s="345"/>
      <c r="N234" s="345"/>
      <c r="O234" s="345"/>
      <c r="P234" s="345"/>
      <c r="Q234" s="345"/>
      <c r="R234" s="345"/>
      <c r="S234" s="345"/>
      <c r="T234" s="345"/>
      <c r="U234" s="345"/>
      <c r="V234" s="345"/>
      <c r="W234" s="345"/>
      <c r="X234" s="345"/>
      <c r="Y234" s="345"/>
      <c r="Z234" s="345"/>
    </row>
    <row r="235" spans="1:26" s="278" customFormat="1">
      <c r="A235" s="345"/>
      <c r="B235" s="345"/>
      <c r="C235" s="345"/>
      <c r="D235" s="345"/>
      <c r="E235" s="345"/>
      <c r="F235" s="345"/>
      <c r="G235" s="345"/>
      <c r="H235" s="345"/>
      <c r="I235" s="348"/>
      <c r="J235" s="345"/>
      <c r="K235" s="345"/>
      <c r="L235" s="345"/>
      <c r="M235" s="345"/>
      <c r="N235" s="345"/>
      <c r="O235" s="345"/>
      <c r="P235" s="345"/>
      <c r="Q235" s="345"/>
      <c r="R235" s="345"/>
      <c r="S235" s="345"/>
      <c r="T235" s="345"/>
      <c r="U235" s="345"/>
      <c r="V235" s="345"/>
      <c r="W235" s="345"/>
      <c r="X235" s="345"/>
      <c r="Y235" s="345"/>
      <c r="Z235" s="345"/>
    </row>
    <row r="236" spans="1:26" s="278" customFormat="1">
      <c r="A236" s="345"/>
      <c r="B236" s="345"/>
      <c r="C236" s="345"/>
      <c r="D236" s="345"/>
      <c r="E236" s="345"/>
      <c r="F236" s="345"/>
      <c r="G236" s="345"/>
      <c r="H236" s="345"/>
      <c r="I236" s="348"/>
      <c r="J236" s="345"/>
      <c r="K236" s="345"/>
      <c r="L236" s="345"/>
      <c r="M236" s="345"/>
      <c r="N236" s="345"/>
      <c r="O236" s="345"/>
      <c r="P236" s="345"/>
      <c r="Q236" s="345"/>
      <c r="R236" s="345"/>
      <c r="S236" s="345"/>
      <c r="T236" s="345"/>
      <c r="U236" s="345"/>
      <c r="V236" s="345"/>
      <c r="W236" s="345"/>
      <c r="X236" s="345"/>
      <c r="Y236" s="345"/>
      <c r="Z236" s="345"/>
    </row>
    <row r="237" spans="1:26" s="278" customFormat="1">
      <c r="A237" s="345"/>
      <c r="B237" s="345"/>
      <c r="C237" s="345"/>
      <c r="D237" s="345"/>
      <c r="E237" s="345"/>
      <c r="F237" s="345"/>
      <c r="G237" s="345"/>
      <c r="H237" s="345"/>
      <c r="I237" s="348"/>
      <c r="J237" s="345"/>
      <c r="K237" s="345"/>
      <c r="L237" s="345"/>
      <c r="M237" s="345"/>
      <c r="N237" s="345"/>
      <c r="O237" s="345"/>
      <c r="P237" s="345"/>
      <c r="Q237" s="345"/>
      <c r="R237" s="345"/>
      <c r="S237" s="345"/>
      <c r="T237" s="345"/>
      <c r="U237" s="345"/>
      <c r="V237" s="345"/>
      <c r="W237" s="345"/>
      <c r="X237" s="345"/>
      <c r="Y237" s="345"/>
      <c r="Z237" s="345"/>
    </row>
    <row r="238" spans="1:26" s="278" customFormat="1">
      <c r="A238" s="345"/>
      <c r="B238" s="345"/>
      <c r="C238" s="345"/>
      <c r="D238" s="345"/>
      <c r="E238" s="345"/>
      <c r="F238" s="345"/>
      <c r="G238" s="345"/>
      <c r="H238" s="345"/>
      <c r="I238" s="348"/>
      <c r="J238" s="345"/>
      <c r="K238" s="345"/>
      <c r="L238" s="345"/>
      <c r="M238" s="345"/>
      <c r="N238" s="345"/>
      <c r="O238" s="345"/>
      <c r="P238" s="345"/>
      <c r="Q238" s="345"/>
      <c r="R238" s="345"/>
      <c r="S238" s="345"/>
      <c r="T238" s="345"/>
      <c r="U238" s="345"/>
      <c r="V238" s="345"/>
      <c r="W238" s="345"/>
      <c r="X238" s="345"/>
      <c r="Y238" s="345"/>
      <c r="Z238" s="345"/>
    </row>
    <row r="239" spans="1:26" s="278" customFormat="1">
      <c r="A239" s="345"/>
      <c r="B239" s="345"/>
      <c r="C239" s="345"/>
      <c r="D239" s="345"/>
      <c r="E239" s="345"/>
      <c r="F239" s="345"/>
      <c r="G239" s="345"/>
      <c r="H239" s="345"/>
      <c r="I239" s="348"/>
      <c r="J239" s="345"/>
      <c r="K239" s="345"/>
      <c r="L239" s="345"/>
      <c r="M239" s="345"/>
      <c r="N239" s="345"/>
      <c r="O239" s="345"/>
      <c r="P239" s="345"/>
      <c r="Q239" s="345"/>
      <c r="R239" s="345"/>
      <c r="S239" s="345"/>
      <c r="T239" s="345"/>
      <c r="U239" s="345"/>
      <c r="V239" s="345"/>
      <c r="W239" s="345"/>
      <c r="X239" s="345"/>
      <c r="Y239" s="345"/>
      <c r="Z239" s="345"/>
    </row>
    <row r="240" spans="1:26" s="278" customFormat="1">
      <c r="A240" s="345"/>
      <c r="B240" s="345"/>
      <c r="C240" s="345"/>
      <c r="D240" s="345"/>
      <c r="E240" s="345"/>
      <c r="F240" s="345"/>
      <c r="G240" s="345"/>
      <c r="H240" s="345"/>
      <c r="I240" s="348"/>
      <c r="J240" s="345"/>
      <c r="K240" s="345"/>
      <c r="L240" s="345"/>
      <c r="M240" s="345"/>
      <c r="N240" s="345"/>
      <c r="O240" s="345"/>
      <c r="P240" s="345"/>
      <c r="Q240" s="345"/>
      <c r="R240" s="345"/>
      <c r="S240" s="345"/>
      <c r="T240" s="345"/>
      <c r="U240" s="345"/>
      <c r="V240" s="345"/>
      <c r="W240" s="345"/>
      <c r="X240" s="345"/>
      <c r="Y240" s="345"/>
      <c r="Z240" s="345"/>
    </row>
    <row r="241" spans="1:26" s="278" customFormat="1">
      <c r="A241" s="345"/>
      <c r="B241" s="345"/>
      <c r="C241" s="345"/>
      <c r="D241" s="345"/>
      <c r="E241" s="345"/>
      <c r="F241" s="345"/>
      <c r="G241" s="345"/>
      <c r="H241" s="345"/>
      <c r="I241" s="348"/>
      <c r="J241" s="345"/>
      <c r="K241" s="345"/>
      <c r="L241" s="345"/>
      <c r="M241" s="345"/>
      <c r="N241" s="345"/>
      <c r="O241" s="345"/>
      <c r="P241" s="345"/>
      <c r="Q241" s="345"/>
      <c r="R241" s="345"/>
      <c r="S241" s="345"/>
      <c r="T241" s="345"/>
      <c r="U241" s="345"/>
      <c r="V241" s="345"/>
      <c r="W241" s="345"/>
      <c r="X241" s="345"/>
      <c r="Y241" s="345"/>
      <c r="Z241" s="345"/>
    </row>
    <row r="242" spans="1:26" s="278" customFormat="1">
      <c r="A242" s="345"/>
      <c r="B242" s="345"/>
      <c r="C242" s="345"/>
      <c r="D242" s="345"/>
      <c r="E242" s="345"/>
      <c r="F242" s="345"/>
      <c r="G242" s="345"/>
      <c r="H242" s="345"/>
      <c r="I242" s="348"/>
      <c r="J242" s="345"/>
      <c r="K242" s="345"/>
      <c r="L242" s="345"/>
      <c r="M242" s="345"/>
      <c r="N242" s="345"/>
      <c r="O242" s="345"/>
      <c r="P242" s="345"/>
      <c r="Q242" s="345"/>
      <c r="R242" s="345"/>
      <c r="S242" s="345"/>
      <c r="T242" s="345"/>
      <c r="U242" s="345"/>
      <c r="V242" s="345"/>
      <c r="W242" s="345"/>
      <c r="X242" s="345"/>
      <c r="Y242" s="345"/>
      <c r="Z242" s="345"/>
    </row>
    <row r="243" spans="1:26" s="278" customFormat="1">
      <c r="A243" s="345"/>
      <c r="B243" s="345"/>
      <c r="C243" s="345"/>
      <c r="D243" s="345"/>
      <c r="E243" s="345"/>
      <c r="F243" s="345"/>
      <c r="G243" s="345"/>
      <c r="H243" s="345"/>
      <c r="I243" s="348"/>
      <c r="J243" s="345"/>
      <c r="K243" s="345"/>
      <c r="L243" s="345"/>
      <c r="M243" s="345"/>
      <c r="N243" s="345"/>
      <c r="O243" s="345"/>
      <c r="P243" s="345"/>
      <c r="Q243" s="345"/>
      <c r="R243" s="345"/>
      <c r="S243" s="345"/>
      <c r="T243" s="345"/>
      <c r="U243" s="345"/>
      <c r="V243" s="345"/>
      <c r="W243" s="345"/>
      <c r="X243" s="345"/>
      <c r="Y243" s="345"/>
      <c r="Z243" s="345"/>
    </row>
    <row r="244" spans="1:26" s="278" customFormat="1">
      <c r="A244" s="345"/>
      <c r="B244" s="345"/>
      <c r="C244" s="345"/>
      <c r="D244" s="345"/>
      <c r="E244" s="345"/>
      <c r="F244" s="345"/>
      <c r="G244" s="345"/>
      <c r="H244" s="345"/>
      <c r="I244" s="348"/>
      <c r="J244" s="345"/>
      <c r="K244" s="345"/>
      <c r="L244" s="345"/>
      <c r="M244" s="345"/>
      <c r="N244" s="345"/>
      <c r="O244" s="345"/>
      <c r="P244" s="345"/>
      <c r="Q244" s="345"/>
      <c r="R244" s="345"/>
      <c r="S244" s="345"/>
      <c r="T244" s="345"/>
      <c r="U244" s="345"/>
      <c r="V244" s="345"/>
      <c r="W244" s="345"/>
      <c r="X244" s="345"/>
      <c r="Y244" s="345"/>
      <c r="Z244" s="345"/>
    </row>
    <row r="245" spans="1:26" s="278" customFormat="1">
      <c r="I245" s="348"/>
    </row>
    <row r="246" spans="1:26" s="278" customFormat="1">
      <c r="I246" s="348"/>
    </row>
    <row r="247" spans="1:26" s="278" customFormat="1">
      <c r="I247" s="348"/>
    </row>
    <row r="248" spans="1:26" s="278" customFormat="1">
      <c r="I248" s="348"/>
    </row>
    <row r="249" spans="1:26" s="278" customFormat="1">
      <c r="I249" s="348"/>
    </row>
    <row r="250" spans="1:26" s="278" customFormat="1">
      <c r="I250" s="348"/>
    </row>
    <row r="251" spans="1:26" s="278" customFormat="1">
      <c r="I251" s="348"/>
    </row>
    <row r="252" spans="1:26" s="278" customFormat="1">
      <c r="I252" s="348"/>
    </row>
    <row r="253" spans="1:26" s="278" customFormat="1">
      <c r="I253" s="348"/>
    </row>
    <row r="254" spans="1:26" s="278" customFormat="1">
      <c r="I254" s="348"/>
    </row>
    <row r="255" spans="1:26" s="278" customFormat="1">
      <c r="I255" s="348"/>
    </row>
    <row r="256" spans="1:26" s="278" customFormat="1">
      <c r="I256" s="348"/>
    </row>
    <row r="257" spans="9:9" s="278" customFormat="1">
      <c r="I257" s="348"/>
    </row>
    <row r="258" spans="9:9" s="278" customFormat="1">
      <c r="I258" s="348"/>
    </row>
    <row r="259" spans="9:9" s="278" customFormat="1">
      <c r="I259" s="348"/>
    </row>
    <row r="260" spans="9:9" s="278" customFormat="1">
      <c r="I260" s="348"/>
    </row>
    <row r="261" spans="9:9" s="278" customFormat="1">
      <c r="I261" s="348"/>
    </row>
    <row r="262" spans="9:9" s="278" customFormat="1">
      <c r="I262" s="348"/>
    </row>
    <row r="263" spans="9:9" s="278" customFormat="1">
      <c r="I263" s="348"/>
    </row>
    <row r="264" spans="9:9" s="278" customFormat="1">
      <c r="I264" s="348"/>
    </row>
    <row r="265" spans="9:9" s="278" customFormat="1">
      <c r="I265" s="348"/>
    </row>
    <row r="266" spans="9:9" s="278" customFormat="1">
      <c r="I266" s="348"/>
    </row>
    <row r="267" spans="9:9" s="278" customFormat="1">
      <c r="I267" s="348"/>
    </row>
    <row r="268" spans="9:9" s="278" customFormat="1">
      <c r="I268" s="348"/>
    </row>
    <row r="269" spans="9:9" s="278" customFormat="1">
      <c r="I269" s="348"/>
    </row>
    <row r="270" spans="9:9" s="278" customFormat="1">
      <c r="I270" s="348"/>
    </row>
    <row r="271" spans="9:9" s="278" customFormat="1">
      <c r="I271" s="348"/>
    </row>
    <row r="272" spans="9:9" s="278" customFormat="1">
      <c r="I272" s="348"/>
    </row>
    <row r="273" spans="9:9" s="278" customFormat="1">
      <c r="I273" s="348"/>
    </row>
    <row r="274" spans="9:9" s="278" customFormat="1">
      <c r="I274" s="348"/>
    </row>
    <row r="275" spans="9:9" s="278" customFormat="1">
      <c r="I275" s="348"/>
    </row>
    <row r="276" spans="9:9" s="278" customFormat="1">
      <c r="I276" s="348"/>
    </row>
    <row r="277" spans="9:9" s="278" customFormat="1">
      <c r="I277" s="348"/>
    </row>
    <row r="278" spans="9:9" s="278" customFormat="1">
      <c r="I278" s="348"/>
    </row>
    <row r="279" spans="9:9" s="278" customFormat="1">
      <c r="I279" s="348"/>
    </row>
    <row r="280" spans="9:9" s="278" customFormat="1">
      <c r="I280" s="348"/>
    </row>
    <row r="281" spans="9:9" s="278" customFormat="1">
      <c r="I281" s="348"/>
    </row>
    <row r="282" spans="9:9" s="278" customFormat="1">
      <c r="I282" s="348"/>
    </row>
    <row r="283" spans="9:9" s="278" customFormat="1">
      <c r="I283" s="348"/>
    </row>
    <row r="284" spans="9:9" s="278" customFormat="1">
      <c r="I284" s="348"/>
    </row>
    <row r="285" spans="9:9" s="278" customFormat="1">
      <c r="I285" s="348"/>
    </row>
    <row r="286" spans="9:9" s="278" customFormat="1">
      <c r="I286" s="348"/>
    </row>
    <row r="287" spans="9:9" s="278" customFormat="1">
      <c r="I287" s="348"/>
    </row>
    <row r="288" spans="9:9" s="278" customFormat="1">
      <c r="I288" s="348"/>
    </row>
    <row r="289" spans="9:9" s="278" customFormat="1">
      <c r="I289" s="348"/>
    </row>
    <row r="290" spans="9:9" s="278" customFormat="1">
      <c r="I290" s="348"/>
    </row>
    <row r="291" spans="9:9" s="278" customFormat="1">
      <c r="I291" s="348"/>
    </row>
    <row r="292" spans="9:9" s="278" customFormat="1">
      <c r="I292" s="348"/>
    </row>
    <row r="293" spans="9:9" s="278" customFormat="1">
      <c r="I293" s="348"/>
    </row>
    <row r="294" spans="9:9" s="278" customFormat="1">
      <c r="I294" s="348"/>
    </row>
    <row r="295" spans="9:9" s="278" customFormat="1">
      <c r="I295" s="348"/>
    </row>
    <row r="296" spans="9:9" s="278" customFormat="1">
      <c r="I296" s="348"/>
    </row>
    <row r="297" spans="9:9" s="278" customFormat="1">
      <c r="I297" s="348"/>
    </row>
    <row r="298" spans="9:9" s="278" customFormat="1">
      <c r="I298" s="348"/>
    </row>
    <row r="299" spans="9:9" s="278" customFormat="1">
      <c r="I299" s="348"/>
    </row>
    <row r="300" spans="9:9" s="278" customFormat="1">
      <c r="I300" s="348"/>
    </row>
    <row r="301" spans="9:9" s="278" customFormat="1">
      <c r="I301" s="348"/>
    </row>
    <row r="302" spans="9:9" s="278" customFormat="1">
      <c r="I302" s="348"/>
    </row>
    <row r="303" spans="9:9" s="278" customFormat="1">
      <c r="I303" s="348"/>
    </row>
    <row r="304" spans="9:9" s="278" customFormat="1">
      <c r="I304" s="348"/>
    </row>
    <row r="305" spans="9:9" s="278" customFormat="1">
      <c r="I305" s="348"/>
    </row>
    <row r="306" spans="9:9" s="278" customFormat="1">
      <c r="I306" s="348"/>
    </row>
    <row r="307" spans="9:9" s="278" customFormat="1">
      <c r="I307" s="348"/>
    </row>
    <row r="308" spans="9:9" s="278" customFormat="1">
      <c r="I308" s="348"/>
    </row>
    <row r="309" spans="9:9" s="278" customFormat="1">
      <c r="I309" s="348"/>
    </row>
    <row r="310" spans="9:9" s="278" customFormat="1">
      <c r="I310" s="348"/>
    </row>
    <row r="311" spans="9:9" s="278" customFormat="1">
      <c r="I311" s="348"/>
    </row>
    <row r="312" spans="9:9" s="278" customFormat="1">
      <c r="I312" s="348"/>
    </row>
    <row r="313" spans="9:9" s="278" customFormat="1">
      <c r="I313" s="348"/>
    </row>
    <row r="314" spans="9:9" s="278" customFormat="1">
      <c r="I314" s="348"/>
    </row>
    <row r="315" spans="9:9" s="278" customFormat="1">
      <c r="I315" s="348"/>
    </row>
    <row r="316" spans="9:9" s="278" customFormat="1">
      <c r="I316" s="348"/>
    </row>
    <row r="317" spans="9:9" s="278" customFormat="1">
      <c r="I317" s="348"/>
    </row>
    <row r="318" spans="9:9" s="278" customFormat="1">
      <c r="I318" s="348"/>
    </row>
    <row r="319" spans="9:9" s="278" customFormat="1">
      <c r="I319" s="348"/>
    </row>
    <row r="320" spans="9:9" s="278" customFormat="1">
      <c r="I320" s="348"/>
    </row>
    <row r="321" spans="9:9" s="278" customFormat="1">
      <c r="I321" s="348"/>
    </row>
    <row r="322" spans="9:9" s="278" customFormat="1">
      <c r="I322" s="348"/>
    </row>
    <row r="323" spans="9:9" s="278" customFormat="1">
      <c r="I323" s="348"/>
    </row>
    <row r="324" spans="9:9" s="278" customFormat="1">
      <c r="I324" s="348"/>
    </row>
    <row r="325" spans="9:9" s="278" customFormat="1">
      <c r="I325" s="348"/>
    </row>
    <row r="326" spans="9:9" s="278" customFormat="1">
      <c r="I326" s="348"/>
    </row>
    <row r="327" spans="9:9" s="278" customFormat="1">
      <c r="I327" s="348"/>
    </row>
    <row r="328" spans="9:9" s="278" customFormat="1">
      <c r="I328" s="348"/>
    </row>
    <row r="329" spans="9:9" s="278" customFormat="1">
      <c r="I329" s="348"/>
    </row>
    <row r="330" spans="9:9" s="278" customFormat="1">
      <c r="I330" s="348"/>
    </row>
    <row r="331" spans="9:9" s="278" customFormat="1">
      <c r="I331" s="348"/>
    </row>
    <row r="332" spans="9:9" s="278" customFormat="1">
      <c r="I332" s="348"/>
    </row>
    <row r="333" spans="9:9" s="278" customFormat="1">
      <c r="I333" s="348"/>
    </row>
    <row r="334" spans="9:9" s="278" customFormat="1">
      <c r="I334" s="348"/>
    </row>
    <row r="335" spans="9:9" s="278" customFormat="1">
      <c r="I335" s="348"/>
    </row>
    <row r="336" spans="9:9" s="278" customFormat="1">
      <c r="I336" s="348"/>
    </row>
    <row r="337" spans="9:9" s="278" customFormat="1">
      <c r="I337" s="348"/>
    </row>
    <row r="338" spans="9:9" s="278" customFormat="1">
      <c r="I338" s="348"/>
    </row>
    <row r="339" spans="9:9" s="278" customFormat="1">
      <c r="I339" s="348"/>
    </row>
    <row r="340" spans="9:9" s="278" customFormat="1">
      <c r="I340" s="348"/>
    </row>
    <row r="341" spans="9:9" s="278" customFormat="1">
      <c r="I341" s="348"/>
    </row>
    <row r="342" spans="9:9" s="278" customFormat="1">
      <c r="I342" s="348"/>
    </row>
    <row r="343" spans="9:9" s="278" customFormat="1">
      <c r="I343" s="348"/>
    </row>
    <row r="344" spans="9:9" s="278" customFormat="1">
      <c r="I344" s="348"/>
    </row>
    <row r="345" spans="9:9" s="278" customFormat="1">
      <c r="I345" s="348"/>
    </row>
    <row r="346" spans="9:9" s="278" customFormat="1">
      <c r="I346" s="348"/>
    </row>
    <row r="347" spans="9:9" s="278" customFormat="1">
      <c r="I347" s="348"/>
    </row>
    <row r="348" spans="9:9" s="278" customFormat="1">
      <c r="I348" s="348"/>
    </row>
    <row r="349" spans="9:9" s="278" customFormat="1">
      <c r="I349" s="348"/>
    </row>
    <row r="350" spans="9:9" s="278" customFormat="1">
      <c r="I350" s="348"/>
    </row>
    <row r="351" spans="9:9" s="278" customFormat="1">
      <c r="I351" s="348"/>
    </row>
    <row r="352" spans="9:9" s="278" customFormat="1">
      <c r="I352" s="348"/>
    </row>
    <row r="353" spans="9:9" s="278" customFormat="1">
      <c r="I353" s="348"/>
    </row>
    <row r="354" spans="9:9" s="278" customFormat="1">
      <c r="I354" s="348"/>
    </row>
    <row r="355" spans="9:9" s="278" customFormat="1">
      <c r="I355" s="348"/>
    </row>
    <row r="356" spans="9:9" s="278" customFormat="1">
      <c r="I356" s="348"/>
    </row>
    <row r="357" spans="9:9" s="278" customFormat="1">
      <c r="I357" s="348"/>
    </row>
    <row r="358" spans="9:9" s="278" customFormat="1">
      <c r="I358" s="348"/>
    </row>
    <row r="359" spans="9:9" s="278" customFormat="1">
      <c r="I359" s="348"/>
    </row>
    <row r="360" spans="9:9" s="278" customFormat="1">
      <c r="I360" s="348"/>
    </row>
    <row r="361" spans="9:9" s="278" customFormat="1">
      <c r="I361" s="348"/>
    </row>
    <row r="362" spans="9:9" s="278" customFormat="1">
      <c r="I362" s="348"/>
    </row>
    <row r="363" spans="9:9" s="278" customFormat="1">
      <c r="I363" s="348"/>
    </row>
    <row r="364" spans="9:9" s="278" customFormat="1">
      <c r="I364" s="348"/>
    </row>
    <row r="365" spans="9:9" s="278" customFormat="1">
      <c r="I365" s="348"/>
    </row>
    <row r="366" spans="9:9" s="278" customFormat="1">
      <c r="I366" s="348"/>
    </row>
    <row r="367" spans="9:9" s="278" customFormat="1">
      <c r="I367" s="348"/>
    </row>
    <row r="368" spans="9:9" s="278" customFormat="1">
      <c r="I368" s="348"/>
    </row>
    <row r="369" spans="9:9" s="278" customFormat="1">
      <c r="I369" s="348"/>
    </row>
    <row r="370" spans="9:9" s="278" customFormat="1">
      <c r="I370" s="348"/>
    </row>
    <row r="371" spans="9:9" s="278" customFormat="1">
      <c r="I371" s="348"/>
    </row>
    <row r="372" spans="9:9" s="278" customFormat="1">
      <c r="I372" s="348"/>
    </row>
    <row r="373" spans="9:9" s="278" customFormat="1">
      <c r="I373" s="348"/>
    </row>
    <row r="374" spans="9:9" s="278" customFormat="1">
      <c r="I374" s="348"/>
    </row>
    <row r="375" spans="9:9" s="278" customFormat="1">
      <c r="I375" s="348"/>
    </row>
    <row r="376" spans="9:9" s="278" customFormat="1">
      <c r="I376" s="348"/>
    </row>
    <row r="377" spans="9:9" s="278" customFormat="1">
      <c r="I377" s="348"/>
    </row>
    <row r="378" spans="9:9" s="278" customFormat="1">
      <c r="I378" s="348"/>
    </row>
    <row r="379" spans="9:9" s="278" customFormat="1">
      <c r="I379" s="348"/>
    </row>
    <row r="380" spans="9:9" s="278" customFormat="1">
      <c r="I380" s="348"/>
    </row>
    <row r="381" spans="9:9" s="278" customFormat="1">
      <c r="I381" s="348"/>
    </row>
    <row r="382" spans="9:9" s="278" customFormat="1">
      <c r="I382" s="348"/>
    </row>
    <row r="383" spans="9:9" s="278" customFormat="1">
      <c r="I383" s="348"/>
    </row>
    <row r="384" spans="9:9" s="278" customFormat="1">
      <c r="I384" s="348"/>
    </row>
    <row r="385" spans="9:9" s="278" customFormat="1">
      <c r="I385" s="348"/>
    </row>
    <row r="386" spans="9:9" s="278" customFormat="1">
      <c r="I386" s="348"/>
    </row>
    <row r="387" spans="9:9" s="278" customFormat="1">
      <c r="I387" s="348"/>
    </row>
    <row r="388" spans="9:9" s="278" customFormat="1">
      <c r="I388" s="348"/>
    </row>
    <row r="389" spans="9:9" s="278" customFormat="1">
      <c r="I389" s="348"/>
    </row>
    <row r="390" spans="9:9" s="278" customFormat="1">
      <c r="I390" s="348"/>
    </row>
    <row r="391" spans="9:9" s="278" customFormat="1">
      <c r="I391" s="348"/>
    </row>
    <row r="392" spans="9:9" s="278" customFormat="1">
      <c r="I392" s="348"/>
    </row>
    <row r="393" spans="9:9" s="278" customFormat="1">
      <c r="I393" s="348"/>
    </row>
    <row r="394" spans="9:9" s="278" customFormat="1">
      <c r="I394" s="348"/>
    </row>
    <row r="395" spans="9:9" s="278" customFormat="1">
      <c r="I395" s="348"/>
    </row>
    <row r="396" spans="9:9" s="278" customFormat="1">
      <c r="I396" s="348"/>
    </row>
    <row r="397" spans="9:9" s="278" customFormat="1">
      <c r="I397" s="348"/>
    </row>
    <row r="398" spans="9:9" s="278" customFormat="1">
      <c r="I398" s="348"/>
    </row>
    <row r="399" spans="9:9" s="278" customFormat="1">
      <c r="I399" s="348"/>
    </row>
    <row r="400" spans="9:9" s="278" customFormat="1">
      <c r="I400" s="348"/>
    </row>
    <row r="401" spans="9:9" s="278" customFormat="1">
      <c r="I401" s="348"/>
    </row>
    <row r="402" spans="9:9" s="278" customFormat="1">
      <c r="I402" s="348"/>
    </row>
  </sheetData>
  <pageMargins left="0.75" right="0.75" top="1" bottom="1" header="0.5" footer="0.5"/>
  <pageSetup orientation="portrait"/>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
  <sheetViews>
    <sheetView workbookViewId="0"/>
  </sheetViews>
  <sheetFormatPr defaultColWidth="8.85546875" defaultRowHeight="12.75"/>
  <sheetData>
    <row r="1" spans="1:49">
      <c r="A1" s="444" t="s">
        <v>498</v>
      </c>
      <c r="B1" s="444" t="s">
        <v>450</v>
      </c>
      <c r="C1" s="444" t="s">
        <v>451</v>
      </c>
      <c r="D1" s="444" t="s">
        <v>452</v>
      </c>
      <c r="E1" s="444" t="s">
        <v>453</v>
      </c>
      <c r="F1" s="444" t="s">
        <v>454</v>
      </c>
      <c r="G1" s="444" t="s">
        <v>455</v>
      </c>
      <c r="H1" s="444" t="s">
        <v>456</v>
      </c>
      <c r="I1" s="444" t="s">
        <v>457</v>
      </c>
      <c r="J1" s="444" t="s">
        <v>458</v>
      </c>
      <c r="K1" s="444" t="s">
        <v>459</v>
      </c>
      <c r="L1" s="444" t="s">
        <v>460</v>
      </c>
      <c r="M1" s="444" t="s">
        <v>461</v>
      </c>
      <c r="N1" s="444" t="s">
        <v>462</v>
      </c>
      <c r="O1" s="444" t="s">
        <v>463</v>
      </c>
      <c r="P1" s="444" t="s">
        <v>464</v>
      </c>
      <c r="Q1" s="444" t="s">
        <v>465</v>
      </c>
      <c r="R1" s="444" t="s">
        <v>466</v>
      </c>
      <c r="S1" s="444" t="s">
        <v>467</v>
      </c>
      <c r="T1" s="444" t="s">
        <v>468</v>
      </c>
      <c r="U1" s="444" t="s">
        <v>469</v>
      </c>
      <c r="V1" s="444" t="s">
        <v>470</v>
      </c>
      <c r="W1" s="444" t="s">
        <v>471</v>
      </c>
      <c r="X1" s="444" t="s">
        <v>472</v>
      </c>
      <c r="Y1" s="444" t="s">
        <v>473</v>
      </c>
      <c r="Z1" s="444" t="s">
        <v>474</v>
      </c>
      <c r="AA1" s="444" t="s">
        <v>475</v>
      </c>
      <c r="AB1" s="444" t="s">
        <v>476</v>
      </c>
      <c r="AC1" s="444" t="s">
        <v>477</v>
      </c>
      <c r="AD1" s="444" t="s">
        <v>478</v>
      </c>
      <c r="AE1" s="444" t="s">
        <v>479</v>
      </c>
      <c r="AF1" s="444" t="s">
        <v>480</v>
      </c>
      <c r="AG1" s="444" t="s">
        <v>481</v>
      </c>
      <c r="AH1" s="444" t="s">
        <v>482</v>
      </c>
      <c r="AI1" s="444" t="s">
        <v>483</v>
      </c>
      <c r="AJ1" s="444" t="s">
        <v>484</v>
      </c>
      <c r="AK1" s="444" t="s">
        <v>485</v>
      </c>
      <c r="AL1" s="444" t="s">
        <v>486</v>
      </c>
      <c r="AM1" s="444" t="s">
        <v>487</v>
      </c>
      <c r="AN1" s="444" t="s">
        <v>488</v>
      </c>
      <c r="AO1" s="444" t="s">
        <v>489</v>
      </c>
      <c r="AP1" s="444" t="s">
        <v>490</v>
      </c>
      <c r="AQ1" s="444" t="s">
        <v>491</v>
      </c>
      <c r="AR1" s="444" t="s">
        <v>492</v>
      </c>
      <c r="AS1" s="444" t="s">
        <v>493</v>
      </c>
      <c r="AT1" s="444" t="s">
        <v>494</v>
      </c>
      <c r="AU1" s="444" t="s">
        <v>495</v>
      </c>
      <c r="AV1" s="444" t="s">
        <v>496</v>
      </c>
      <c r="AW1" s="444" t="s">
        <v>497</v>
      </c>
    </row>
  </sheetData>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CQ3400"/>
  <sheetViews>
    <sheetView topLeftCell="A26" workbookViewId="0">
      <selection activeCell="C51" sqref="C51"/>
    </sheetView>
  </sheetViews>
  <sheetFormatPr defaultColWidth="8.85546875" defaultRowHeight="12.75"/>
  <cols>
    <col min="1" max="1" width="9.140625" style="278" customWidth="1"/>
    <col min="2" max="2" width="17.85546875" style="278" customWidth="1"/>
    <col min="3" max="3" width="36.42578125" style="278" bestFit="1" customWidth="1"/>
    <col min="4" max="4" width="14.28515625" style="278" customWidth="1"/>
    <col min="5" max="5" width="24.28515625" style="278" customWidth="1"/>
    <col min="6" max="6" width="14.42578125" style="278" bestFit="1" customWidth="1"/>
    <col min="7" max="7" width="13.42578125" style="278" bestFit="1" customWidth="1"/>
    <col min="8" max="8" width="23.42578125" style="278" customWidth="1"/>
    <col min="9" max="9" width="9.140625" style="278" customWidth="1"/>
    <col min="10" max="10" width="19.140625" style="278" customWidth="1"/>
    <col min="11" max="11" width="26.85546875" style="278" bestFit="1" customWidth="1"/>
    <col min="12" max="93" width="9.140625" style="278" customWidth="1"/>
    <col min="94" max="95" width="9.140625" style="46" customWidth="1"/>
  </cols>
  <sheetData>
    <row r="1" spans="1:21" s="278" customFormat="1">
      <c r="A1" s="228"/>
      <c r="B1" s="228"/>
      <c r="C1" s="228"/>
      <c r="D1" s="228"/>
      <c r="E1" s="228"/>
      <c r="F1" s="228"/>
      <c r="G1" s="228"/>
      <c r="H1" s="228"/>
      <c r="I1" s="228"/>
      <c r="J1" s="228"/>
      <c r="K1" s="228"/>
      <c r="L1" s="228"/>
      <c r="M1" s="228"/>
      <c r="N1" s="228"/>
      <c r="O1" s="228"/>
      <c r="P1" s="228"/>
      <c r="Q1" s="228"/>
      <c r="R1" s="228"/>
      <c r="S1" s="228"/>
      <c r="T1" s="228"/>
      <c r="U1" s="228"/>
    </row>
    <row r="2" spans="1:21" s="278" customFormat="1">
      <c r="A2" s="228"/>
      <c r="B2" s="498" t="s">
        <v>63</v>
      </c>
      <c r="C2" s="498"/>
      <c r="D2" s="498"/>
      <c r="E2" s="228"/>
      <c r="F2" s="228"/>
      <c r="G2" s="228"/>
      <c r="H2" s="228"/>
      <c r="I2" s="228"/>
      <c r="J2" s="228"/>
      <c r="K2" s="228"/>
      <c r="L2" s="228"/>
      <c r="M2" s="228"/>
      <c r="N2" s="228"/>
      <c r="O2" s="228"/>
      <c r="P2" s="228"/>
      <c r="Q2" s="228"/>
      <c r="R2" s="228"/>
      <c r="S2" s="228"/>
      <c r="T2" s="228"/>
      <c r="U2" s="228"/>
    </row>
    <row r="3" spans="1:21" s="278" customFormat="1">
      <c r="A3" s="228"/>
      <c r="B3" s="309">
        <v>1</v>
      </c>
      <c r="C3" s="499" t="s">
        <v>99</v>
      </c>
      <c r="D3" s="499"/>
      <c r="E3" s="228"/>
      <c r="F3" s="228"/>
      <c r="G3" s="228"/>
      <c r="H3" s="228"/>
      <c r="I3" s="228"/>
      <c r="J3" s="228"/>
      <c r="K3" s="228"/>
      <c r="L3" s="228"/>
      <c r="M3" s="228"/>
      <c r="N3" s="228"/>
      <c r="O3" s="228"/>
      <c r="P3" s="228"/>
      <c r="Q3" s="228"/>
      <c r="R3" s="228"/>
      <c r="S3" s="228"/>
      <c r="T3" s="228"/>
      <c r="U3" s="228"/>
    </row>
    <row r="4" spans="1:21" s="278" customFormat="1">
      <c r="A4" s="228"/>
      <c r="B4" s="309">
        <v>2</v>
      </c>
      <c r="C4" s="499" t="s">
        <v>100</v>
      </c>
      <c r="D4" s="499"/>
      <c r="E4" s="228"/>
      <c r="F4" s="228"/>
      <c r="G4" s="228"/>
      <c r="H4" s="228"/>
      <c r="I4" s="228"/>
      <c r="J4" s="228"/>
      <c r="K4" s="228"/>
      <c r="L4" s="228"/>
      <c r="M4" s="228"/>
      <c r="N4" s="228"/>
      <c r="O4" s="228"/>
      <c r="P4" s="228"/>
      <c r="Q4" s="228"/>
      <c r="R4" s="228"/>
      <c r="S4" s="228"/>
      <c r="T4" s="228"/>
      <c r="U4" s="228"/>
    </row>
    <row r="5" spans="1:21" s="278" customFormat="1">
      <c r="A5" s="228"/>
      <c r="B5" s="309">
        <v>3</v>
      </c>
      <c r="C5" s="499" t="s">
        <v>32</v>
      </c>
      <c r="D5" s="499"/>
      <c r="E5" s="228"/>
      <c r="F5" s="228"/>
      <c r="G5" s="228"/>
      <c r="H5" s="228"/>
      <c r="I5" s="228"/>
      <c r="J5" s="228"/>
      <c r="K5" s="228"/>
      <c r="L5" s="228"/>
      <c r="M5" s="228"/>
      <c r="N5" s="228"/>
      <c r="O5" s="228"/>
      <c r="P5" s="228"/>
      <c r="Q5" s="228"/>
      <c r="R5" s="228"/>
      <c r="S5" s="228"/>
      <c r="T5" s="228"/>
      <c r="U5" s="228"/>
    </row>
    <row r="6" spans="1:21" s="278" customFormat="1">
      <c r="A6" s="228"/>
      <c r="B6" s="309">
        <v>4</v>
      </c>
      <c r="C6" s="497" t="s">
        <v>101</v>
      </c>
      <c r="D6" s="497"/>
      <c r="E6" s="228" t="s">
        <v>134</v>
      </c>
      <c r="F6" s="228"/>
      <c r="G6" s="228"/>
      <c r="H6" s="228"/>
      <c r="I6" s="228"/>
      <c r="J6" s="228"/>
      <c r="K6" s="228"/>
      <c r="L6" s="228"/>
      <c r="M6" s="228"/>
      <c r="N6" s="228"/>
      <c r="O6" s="228"/>
      <c r="P6" s="228"/>
      <c r="Q6" s="228"/>
      <c r="R6" s="228"/>
      <c r="S6" s="228"/>
      <c r="T6" s="228"/>
      <c r="U6" s="228"/>
    </row>
    <row r="7" spans="1:21" s="278" customFormat="1">
      <c r="A7" s="228"/>
      <c r="B7" s="309">
        <v>5</v>
      </c>
      <c r="C7" s="497" t="s">
        <v>102</v>
      </c>
      <c r="D7" s="497"/>
      <c r="E7" s="228"/>
      <c r="F7" s="228"/>
      <c r="G7" s="228"/>
      <c r="H7" s="228"/>
      <c r="I7" s="228"/>
      <c r="J7" s="228"/>
      <c r="K7" s="228"/>
      <c r="L7" s="228"/>
      <c r="M7" s="228"/>
      <c r="N7" s="228"/>
      <c r="O7" s="228"/>
      <c r="P7" s="228"/>
      <c r="Q7" s="228"/>
      <c r="R7" s="228"/>
      <c r="S7" s="228"/>
      <c r="T7" s="228"/>
      <c r="U7" s="228"/>
    </row>
    <row r="8" spans="1:21" s="278" customFormat="1">
      <c r="A8" s="228"/>
      <c r="B8" s="228"/>
      <c r="C8" s="228"/>
      <c r="D8" s="228"/>
      <c r="E8" s="228"/>
      <c r="F8" s="228"/>
      <c r="G8" s="228"/>
      <c r="H8" s="228"/>
      <c r="I8" s="228"/>
      <c r="J8" s="228"/>
      <c r="K8" s="228"/>
      <c r="L8" s="228"/>
      <c r="M8" s="228"/>
      <c r="N8" s="228"/>
      <c r="O8" s="228"/>
      <c r="P8" s="228"/>
      <c r="Q8" s="228"/>
      <c r="R8" s="228"/>
      <c r="S8" s="228"/>
      <c r="T8" s="228"/>
      <c r="U8" s="228"/>
    </row>
    <row r="9" spans="1:21" s="278" customFormat="1">
      <c r="A9" s="228"/>
      <c r="B9" s="228"/>
      <c r="C9" s="228"/>
      <c r="D9" s="228"/>
      <c r="E9" s="228"/>
      <c r="F9" s="228"/>
      <c r="G9" s="228"/>
      <c r="H9" s="228"/>
      <c r="I9" s="228"/>
      <c r="J9" s="228"/>
      <c r="K9" s="228"/>
      <c r="L9" s="228"/>
      <c r="M9" s="228"/>
      <c r="N9" s="228"/>
      <c r="O9" s="228"/>
      <c r="P9" s="228"/>
      <c r="Q9" s="228"/>
      <c r="R9" s="228"/>
      <c r="S9" s="228"/>
      <c r="T9" s="228"/>
      <c r="U9" s="228"/>
    </row>
    <row r="10" spans="1:21" s="278" customFormat="1" ht="25.5">
      <c r="A10" s="228"/>
      <c r="B10" s="500" t="s">
        <v>382</v>
      </c>
      <c r="C10" s="501"/>
      <c r="D10" s="228"/>
      <c r="E10" s="308" t="s">
        <v>388</v>
      </c>
      <c r="F10" s="308" t="s">
        <v>26</v>
      </c>
      <c r="G10" s="228"/>
      <c r="H10" s="228"/>
      <c r="I10" s="228"/>
      <c r="J10" s="228"/>
      <c r="K10" s="228"/>
      <c r="L10" s="228"/>
      <c r="M10" s="228"/>
      <c r="N10" s="228"/>
      <c r="O10" s="228"/>
      <c r="P10" s="228"/>
      <c r="Q10" s="228"/>
      <c r="R10" s="228"/>
      <c r="S10" s="228"/>
      <c r="T10" s="228"/>
      <c r="U10" s="228"/>
    </row>
    <row r="11" spans="1:21" s="278" customFormat="1">
      <c r="A11" s="228"/>
      <c r="B11" s="507" t="s">
        <v>262</v>
      </c>
      <c r="C11" s="508"/>
      <c r="D11" s="228"/>
      <c r="E11" s="313" t="s">
        <v>27</v>
      </c>
      <c r="F11" s="318"/>
      <c r="G11" s="228"/>
      <c r="H11" s="228"/>
      <c r="I11" s="228"/>
      <c r="J11" s="228"/>
      <c r="K11" s="228"/>
      <c r="L11" s="228"/>
      <c r="M11" s="228"/>
      <c r="N11" s="228"/>
      <c r="O11" s="228"/>
      <c r="P11" s="228"/>
      <c r="Q11" s="228"/>
      <c r="R11" s="228"/>
      <c r="S11" s="228"/>
      <c r="T11" s="228"/>
      <c r="U11" s="228"/>
    </row>
    <row r="12" spans="1:21" s="278" customFormat="1">
      <c r="A12" s="228"/>
      <c r="B12" s="311" t="s">
        <v>263</v>
      </c>
      <c r="C12" s="312" t="s">
        <v>78</v>
      </c>
      <c r="D12" s="228"/>
      <c r="E12" s="313" t="s">
        <v>28</v>
      </c>
      <c r="F12" s="318"/>
      <c r="G12" s="228"/>
      <c r="H12" s="228"/>
      <c r="I12" s="228"/>
      <c r="J12" s="228"/>
      <c r="K12" s="228"/>
      <c r="L12" s="228"/>
      <c r="M12" s="228"/>
      <c r="N12" s="228"/>
      <c r="O12" s="228"/>
      <c r="P12" s="228"/>
      <c r="Q12" s="228"/>
      <c r="R12" s="228"/>
      <c r="S12" s="228"/>
      <c r="T12" s="228"/>
      <c r="U12" s="228"/>
    </row>
    <row r="13" spans="1:21" s="278" customFormat="1">
      <c r="A13" s="228"/>
      <c r="B13" s="310" t="s">
        <v>121</v>
      </c>
      <c r="C13" s="354">
        <v>0.06</v>
      </c>
      <c r="D13" s="228"/>
      <c r="E13" s="313" t="s">
        <v>29</v>
      </c>
      <c r="F13" s="318"/>
      <c r="G13" s="228"/>
      <c r="H13" s="308" t="s">
        <v>385</v>
      </c>
      <c r="I13" s="228"/>
      <c r="J13" s="228"/>
      <c r="K13" s="228"/>
      <c r="L13" s="228"/>
      <c r="M13" s="228"/>
      <c r="N13" s="228"/>
      <c r="O13" s="228"/>
      <c r="P13" s="228"/>
      <c r="Q13" s="228"/>
      <c r="R13" s="228"/>
      <c r="S13" s="228"/>
      <c r="T13" s="228"/>
      <c r="U13" s="228"/>
    </row>
    <row r="14" spans="1:21" s="278" customFormat="1">
      <c r="A14" s="228"/>
      <c r="B14" s="310" t="s">
        <v>122</v>
      </c>
      <c r="C14" s="354">
        <v>0.27</v>
      </c>
      <c r="D14" s="228"/>
      <c r="E14" s="314" t="s">
        <v>135</v>
      </c>
      <c r="F14" s="319">
        <v>20000</v>
      </c>
      <c r="G14" s="228" t="s">
        <v>209</v>
      </c>
      <c r="H14" s="347"/>
      <c r="I14" s="228"/>
      <c r="J14" s="228"/>
      <c r="K14" s="228"/>
      <c r="L14" s="228"/>
      <c r="M14" s="228"/>
      <c r="N14" s="228"/>
      <c r="O14" s="228"/>
      <c r="P14" s="228"/>
      <c r="Q14" s="228"/>
      <c r="R14" s="228"/>
      <c r="S14" s="228"/>
      <c r="T14" s="228"/>
      <c r="U14" s="228"/>
    </row>
    <row r="15" spans="1:21" s="278" customFormat="1">
      <c r="A15" s="228"/>
      <c r="B15" s="310" t="s">
        <v>123</v>
      </c>
      <c r="C15" s="354">
        <v>0.17</v>
      </c>
      <c r="D15" s="228"/>
      <c r="E15" s="313" t="s">
        <v>34</v>
      </c>
      <c r="F15" s="318">
        <v>2</v>
      </c>
      <c r="G15" s="228"/>
      <c r="H15" s="228"/>
      <c r="I15" s="228"/>
      <c r="J15" s="228"/>
      <c r="K15" s="228"/>
      <c r="L15" s="228"/>
      <c r="M15" s="228"/>
      <c r="N15" s="228"/>
      <c r="O15" s="228"/>
      <c r="P15" s="228"/>
      <c r="Q15" s="228"/>
      <c r="R15" s="228"/>
      <c r="S15" s="228"/>
      <c r="T15" s="228"/>
      <c r="U15" s="228"/>
    </row>
    <row r="16" spans="1:21" s="278" customFormat="1">
      <c r="A16" s="228"/>
      <c r="B16" s="310" t="s">
        <v>124</v>
      </c>
      <c r="C16" s="354">
        <v>0.28000000000000003</v>
      </c>
      <c r="D16" s="228"/>
      <c r="E16" s="313" t="s">
        <v>33</v>
      </c>
      <c r="F16" s="318">
        <v>20</v>
      </c>
      <c r="G16" s="228"/>
      <c r="H16" s="228"/>
      <c r="I16" s="228"/>
      <c r="J16" s="228"/>
      <c r="K16" s="228"/>
      <c r="L16" s="228"/>
      <c r="M16" s="228"/>
      <c r="N16" s="228"/>
      <c r="O16" s="228"/>
      <c r="P16" s="228"/>
      <c r="Q16" s="228"/>
      <c r="R16" s="228"/>
      <c r="S16" s="228"/>
      <c r="T16" s="228"/>
      <c r="U16" s="228"/>
    </row>
    <row r="17" spans="1:21" s="278" customFormat="1">
      <c r="A17" s="228"/>
      <c r="B17" s="310" t="s">
        <v>125</v>
      </c>
      <c r="C17" s="354">
        <v>0.11</v>
      </c>
      <c r="D17" s="228"/>
      <c r="E17" s="313" t="s">
        <v>387</v>
      </c>
      <c r="F17" s="318">
        <f>F16*F15</f>
        <v>40</v>
      </c>
      <c r="G17" s="228"/>
      <c r="H17" s="301"/>
      <c r="I17" s="301"/>
      <c r="J17" s="301"/>
      <c r="K17" s="228"/>
      <c r="L17" s="228"/>
      <c r="M17" s="228"/>
      <c r="N17" s="228"/>
      <c r="O17" s="228"/>
      <c r="P17" s="228"/>
      <c r="Q17" s="228"/>
      <c r="R17" s="228"/>
      <c r="S17" s="228"/>
      <c r="T17" s="228"/>
      <c r="U17" s="228"/>
    </row>
    <row r="18" spans="1:21" s="278" customFormat="1">
      <c r="A18" s="228"/>
      <c r="B18" s="310" t="s">
        <v>126</v>
      </c>
      <c r="C18" s="354">
        <v>0.18</v>
      </c>
      <c r="D18" s="228"/>
      <c r="E18" s="228"/>
      <c r="F18" s="228"/>
      <c r="G18" s="228"/>
      <c r="H18" s="301"/>
      <c r="I18" s="301"/>
      <c r="J18" s="301"/>
      <c r="K18" s="228"/>
      <c r="L18" s="228"/>
      <c r="M18" s="228"/>
      <c r="N18" s="228"/>
      <c r="O18" s="228"/>
      <c r="P18" s="228"/>
      <c r="Q18" s="228"/>
      <c r="R18" s="228"/>
      <c r="S18" s="228"/>
      <c r="T18" s="228"/>
      <c r="U18" s="228"/>
    </row>
    <row r="19" spans="1:21" s="278" customFormat="1" ht="13.5" customHeight="1">
      <c r="A19" s="228"/>
      <c r="B19" s="310" t="s">
        <v>127</v>
      </c>
      <c r="C19" s="354">
        <v>1.88</v>
      </c>
      <c r="D19" s="228"/>
      <c r="E19" s="500" t="s">
        <v>383</v>
      </c>
      <c r="F19" s="505"/>
      <c r="G19" s="506"/>
      <c r="H19" s="308" t="s">
        <v>272</v>
      </c>
      <c r="I19" s="301"/>
      <c r="J19" s="301"/>
      <c r="K19" s="228"/>
      <c r="L19" s="228"/>
      <c r="M19" s="228"/>
      <c r="N19" s="228"/>
      <c r="O19" s="228"/>
      <c r="P19" s="228"/>
      <c r="Q19" s="228"/>
      <c r="R19" s="228"/>
      <c r="S19" s="228"/>
      <c r="T19" s="228"/>
      <c r="U19" s="228"/>
    </row>
    <row r="20" spans="1:21" s="278" customFormat="1">
      <c r="A20" s="228"/>
      <c r="B20" s="310" t="s">
        <v>128</v>
      </c>
      <c r="C20" s="354">
        <v>2.83</v>
      </c>
      <c r="D20" s="228"/>
      <c r="E20" s="514" t="s">
        <v>30</v>
      </c>
      <c r="F20" s="515"/>
      <c r="G20" s="320">
        <f>Inventory!G5+Inventory!G6+Inventory!G7+Inventory!G8+Inventory!G9</f>
        <v>1561.6034093642077</v>
      </c>
      <c r="H20" s="353" t="s">
        <v>274</v>
      </c>
      <c r="I20" s="301"/>
      <c r="J20" s="301"/>
      <c r="K20" s="228"/>
      <c r="L20" s="228"/>
      <c r="M20" s="228"/>
      <c r="N20" s="228"/>
      <c r="O20" s="228"/>
      <c r="P20" s="228"/>
      <c r="Q20" s="228"/>
      <c r="R20" s="228"/>
      <c r="S20" s="228"/>
      <c r="T20" s="228"/>
      <c r="U20" s="228"/>
    </row>
    <row r="21" spans="1:21" s="278" customFormat="1">
      <c r="A21" s="228"/>
      <c r="B21" s="309" t="s">
        <v>129</v>
      </c>
      <c r="C21" s="354">
        <v>0.52</v>
      </c>
      <c r="D21" s="228"/>
      <c r="E21" s="514" t="s">
        <v>270</v>
      </c>
      <c r="F21" s="515"/>
      <c r="G21" s="320">
        <f>Inventory!G13+Inventory!G14+Inventory!G15</f>
        <v>1211.6140515891125</v>
      </c>
      <c r="H21" s="353" t="s">
        <v>274</v>
      </c>
      <c r="I21" s="301"/>
      <c r="J21" s="301"/>
      <c r="K21" s="228"/>
      <c r="L21" s="228"/>
      <c r="M21" s="228"/>
      <c r="N21" s="228"/>
      <c r="O21" s="228"/>
      <c r="P21" s="228"/>
      <c r="Q21" s="228"/>
      <c r="R21" s="228"/>
      <c r="S21" s="228"/>
      <c r="T21" s="228"/>
      <c r="U21" s="228"/>
    </row>
    <row r="22" spans="1:21" s="278" customFormat="1">
      <c r="A22" s="228"/>
      <c r="B22" s="310" t="s">
        <v>130</v>
      </c>
      <c r="C22" s="354">
        <v>0.22</v>
      </c>
      <c r="D22" s="228"/>
      <c r="E22" s="514" t="s">
        <v>32</v>
      </c>
      <c r="F22" s="515"/>
      <c r="G22" s="320">
        <f>Inventory!G18+Inventory!G19+Inventory!G20+Inventory!G21+Inventory!G22</f>
        <v>2342.2371650783575</v>
      </c>
      <c r="H22" s="353" t="s">
        <v>274</v>
      </c>
      <c r="I22" s="301"/>
      <c r="J22" s="301"/>
      <c r="K22" s="301"/>
      <c r="L22" s="228"/>
      <c r="M22" s="228"/>
      <c r="N22" s="228"/>
      <c r="O22" s="228"/>
      <c r="P22" s="228"/>
      <c r="Q22" s="228"/>
      <c r="R22" s="228"/>
      <c r="S22" s="228"/>
      <c r="T22" s="228"/>
      <c r="U22" s="228"/>
    </row>
    <row r="23" spans="1:21" s="278" customFormat="1">
      <c r="A23" s="228"/>
      <c r="B23" s="310" t="s">
        <v>131</v>
      </c>
      <c r="C23" s="354">
        <v>0.09</v>
      </c>
      <c r="D23" s="228"/>
      <c r="E23" s="514" t="s">
        <v>271</v>
      </c>
      <c r="F23" s="515"/>
      <c r="G23" s="320">
        <f>Inventory!G26+Inventory!G27+Inventory!G28</f>
        <v>29383.468252794035</v>
      </c>
      <c r="H23" s="353" t="s">
        <v>274</v>
      </c>
      <c r="I23" s="301"/>
      <c r="J23" s="301"/>
      <c r="K23" s="301"/>
      <c r="L23" s="228"/>
      <c r="M23" s="228"/>
      <c r="N23" s="228"/>
      <c r="O23" s="228"/>
      <c r="P23" s="228"/>
      <c r="Q23" s="228"/>
      <c r="R23" s="228"/>
      <c r="S23" s="228"/>
      <c r="T23" s="228"/>
      <c r="U23" s="228"/>
    </row>
    <row r="24" spans="1:21" s="278" customFormat="1">
      <c r="A24" s="228"/>
      <c r="B24" s="310" t="s">
        <v>132</v>
      </c>
      <c r="C24" s="354">
        <v>0.09</v>
      </c>
      <c r="D24" s="228"/>
      <c r="E24" s="228" t="s">
        <v>134</v>
      </c>
      <c r="F24" s="228"/>
      <c r="G24" s="302"/>
      <c r="H24" s="301"/>
      <c r="I24" s="301"/>
      <c r="J24" s="301"/>
      <c r="K24" s="301"/>
      <c r="L24" s="228"/>
      <c r="M24" s="228"/>
      <c r="N24" s="228"/>
      <c r="O24" s="228"/>
      <c r="P24" s="228"/>
      <c r="Q24" s="228"/>
      <c r="R24" s="228"/>
      <c r="S24" s="228"/>
      <c r="T24" s="228"/>
      <c r="U24" s="228"/>
    </row>
    <row r="25" spans="1:21" s="278" customFormat="1">
      <c r="A25" s="228"/>
      <c r="B25" s="310" t="s">
        <v>308</v>
      </c>
      <c r="C25" s="350">
        <f>IF(C24="","Input Additional Rainfall Data",AVERAGE(C13:C24))</f>
        <v>0.55833333333333335</v>
      </c>
      <c r="D25" s="228"/>
      <c r="E25" s="228"/>
      <c r="F25" s="228"/>
      <c r="G25" s="302"/>
      <c r="H25" s="301"/>
      <c r="I25" s="301"/>
      <c r="J25" s="301"/>
      <c r="K25" s="301"/>
      <c r="L25" s="228"/>
      <c r="M25" s="228"/>
      <c r="N25" s="228"/>
      <c r="O25" s="228"/>
      <c r="P25" s="228"/>
      <c r="Q25" s="228"/>
      <c r="R25" s="228"/>
      <c r="S25" s="228"/>
      <c r="T25" s="228"/>
      <c r="U25" s="228"/>
    </row>
    <row r="26" spans="1:21" s="278" customFormat="1">
      <c r="A26" s="228"/>
      <c r="B26" s="351" t="s">
        <v>133</v>
      </c>
      <c r="C26" s="298"/>
      <c r="D26" s="228"/>
      <c r="E26" s="352" t="s">
        <v>384</v>
      </c>
      <c r="F26" s="317"/>
      <c r="G26" s="228"/>
      <c r="H26" s="228"/>
      <c r="I26" s="228"/>
      <c r="J26" s="303"/>
      <c r="K26" s="303"/>
      <c r="L26" s="228"/>
      <c r="M26" s="228"/>
      <c r="N26" s="228"/>
      <c r="O26" s="228"/>
      <c r="P26" s="228"/>
      <c r="Q26" s="228"/>
      <c r="R26" s="228"/>
      <c r="S26" s="228"/>
      <c r="T26" s="228"/>
      <c r="U26" s="228"/>
    </row>
    <row r="27" spans="1:21" s="278" customFormat="1">
      <c r="A27" s="228"/>
      <c r="B27" s="301"/>
      <c r="C27" s="228"/>
      <c r="D27" s="228"/>
      <c r="E27" s="503" t="s">
        <v>259</v>
      </c>
      <c r="F27" s="315" t="s">
        <v>184</v>
      </c>
      <c r="G27" s="228"/>
      <c r="H27" s="228"/>
      <c r="I27" s="228"/>
      <c r="J27" s="301"/>
      <c r="K27" s="304"/>
      <c r="L27" s="228"/>
      <c r="M27" s="228"/>
      <c r="N27" s="228"/>
      <c r="O27" s="228"/>
      <c r="P27" s="228"/>
      <c r="Q27" s="228"/>
      <c r="R27" s="228"/>
      <c r="S27" s="228"/>
      <c r="T27" s="228"/>
      <c r="U27" s="228"/>
    </row>
    <row r="28" spans="1:21" s="278" customFormat="1">
      <c r="A28" s="228"/>
      <c r="B28" s="500" t="s">
        <v>9</v>
      </c>
      <c r="C28" s="501"/>
      <c r="D28" s="228"/>
      <c r="E28" s="504"/>
      <c r="F28" s="318">
        <v>80</v>
      </c>
      <c r="G28" s="228"/>
      <c r="H28" s="228"/>
      <c r="I28" s="228"/>
      <c r="J28" s="301"/>
      <c r="K28" s="304"/>
      <c r="L28" s="228"/>
      <c r="M28" s="228"/>
      <c r="N28" s="228"/>
      <c r="O28" s="228"/>
      <c r="P28" s="228"/>
      <c r="Q28" s="228"/>
      <c r="R28" s="228"/>
      <c r="S28" s="228"/>
      <c r="T28" s="228"/>
      <c r="U28" s="228"/>
    </row>
    <row r="29" spans="1:21" s="278" customFormat="1">
      <c r="A29" s="228"/>
      <c r="B29" s="507" t="s">
        <v>22</v>
      </c>
      <c r="C29" s="508"/>
      <c r="D29" s="228"/>
      <c r="E29" s="228"/>
      <c r="F29" s="228"/>
      <c r="G29" s="228"/>
      <c r="H29" s="228"/>
      <c r="I29" s="228"/>
      <c r="J29" s="301"/>
      <c r="K29" s="304"/>
      <c r="L29" s="228"/>
      <c r="M29" s="228"/>
      <c r="N29" s="228"/>
      <c r="O29" s="228"/>
      <c r="P29" s="228"/>
      <c r="Q29" s="228"/>
      <c r="R29" s="228"/>
      <c r="S29" s="228"/>
      <c r="T29" s="228"/>
      <c r="U29" s="228"/>
    </row>
    <row r="30" spans="1:21" s="278" customFormat="1">
      <c r="A30" s="228"/>
      <c r="B30" s="517" t="s">
        <v>137</v>
      </c>
      <c r="C30" s="315" t="s">
        <v>136</v>
      </c>
      <c r="D30" s="228"/>
      <c r="E30" s="500" t="s">
        <v>162</v>
      </c>
      <c r="F30" s="506"/>
      <c r="G30" s="228"/>
      <c r="H30" s="305"/>
      <c r="I30" s="228"/>
      <c r="J30" s="301"/>
      <c r="K30" s="301"/>
      <c r="L30" s="228"/>
      <c r="M30" s="228"/>
      <c r="N30" s="228"/>
      <c r="O30" s="228"/>
      <c r="P30" s="228"/>
      <c r="Q30" s="228"/>
      <c r="R30" s="228"/>
      <c r="S30" s="228"/>
      <c r="T30" s="228"/>
      <c r="U30" s="228"/>
    </row>
    <row r="31" spans="1:21" s="278" customFormat="1">
      <c r="A31" s="228"/>
      <c r="B31" s="518"/>
      <c r="C31" s="347">
        <v>2850</v>
      </c>
      <c r="D31" s="228"/>
      <c r="E31" s="316" t="s">
        <v>207</v>
      </c>
      <c r="F31" s="318">
        <v>5</v>
      </c>
      <c r="G31" s="228"/>
      <c r="H31" s="305"/>
      <c r="I31" s="228"/>
      <c r="J31" s="301"/>
      <c r="K31" s="301"/>
      <c r="L31" s="228"/>
      <c r="M31" s="228"/>
      <c r="N31" s="228"/>
      <c r="O31" s="228"/>
      <c r="P31" s="228"/>
      <c r="Q31" s="228"/>
      <c r="R31" s="228"/>
      <c r="S31" s="228"/>
      <c r="T31" s="228"/>
      <c r="U31" s="228"/>
    </row>
    <row r="32" spans="1:21" s="278" customFormat="1">
      <c r="A32" s="228"/>
      <c r="B32" s="512" t="s">
        <v>23</v>
      </c>
      <c r="C32" s="513"/>
      <c r="D32" s="228"/>
      <c r="E32" s="228" t="s">
        <v>134</v>
      </c>
      <c r="F32" s="228"/>
      <c r="G32" s="228"/>
      <c r="H32" s="305"/>
      <c r="I32" s="228"/>
      <c r="J32" s="228"/>
      <c r="K32" s="228"/>
      <c r="L32" s="228"/>
      <c r="M32" s="228"/>
      <c r="N32" s="228"/>
      <c r="O32" s="228"/>
      <c r="P32" s="228"/>
      <c r="Q32" s="228"/>
      <c r="R32" s="228"/>
      <c r="S32" s="228"/>
      <c r="T32" s="228"/>
      <c r="U32" s="228"/>
    </row>
    <row r="33" spans="1:21" s="278" customFormat="1">
      <c r="A33" s="228"/>
      <c r="B33" s="517" t="s">
        <v>10</v>
      </c>
      <c r="C33" s="315" t="s">
        <v>20</v>
      </c>
      <c r="D33" s="305"/>
      <c r="E33" s="228"/>
      <c r="F33" s="228"/>
      <c r="G33" s="228"/>
      <c r="H33" s="305"/>
      <c r="I33" s="228"/>
      <c r="J33" s="228"/>
      <c r="K33" s="228"/>
      <c r="L33" s="228"/>
      <c r="M33" s="228"/>
      <c r="N33" s="228"/>
      <c r="O33" s="228"/>
      <c r="P33" s="228"/>
      <c r="Q33" s="228"/>
      <c r="R33" s="228"/>
      <c r="S33" s="228"/>
      <c r="T33" s="228"/>
      <c r="U33" s="228"/>
    </row>
    <row r="34" spans="1:21" s="278" customFormat="1">
      <c r="A34" s="228"/>
      <c r="B34" s="518"/>
      <c r="C34" s="318" t="s">
        <v>381</v>
      </c>
      <c r="D34" s="228"/>
      <c r="E34" s="228"/>
      <c r="F34" s="228"/>
      <c r="G34" s="228"/>
      <c r="H34" s="306"/>
      <c r="I34" s="228"/>
      <c r="J34" s="228"/>
      <c r="K34" s="228"/>
      <c r="L34" s="228"/>
      <c r="M34" s="228"/>
      <c r="N34" s="228"/>
      <c r="O34" s="228"/>
      <c r="P34" s="228"/>
      <c r="Q34" s="228"/>
      <c r="R34" s="228"/>
      <c r="S34" s="228"/>
      <c r="T34" s="228"/>
      <c r="U34" s="228"/>
    </row>
    <row r="35" spans="1:21" s="278" customFormat="1">
      <c r="A35" s="228"/>
      <c r="B35" s="520" t="s">
        <v>386</v>
      </c>
      <c r="C35" s="315" t="s">
        <v>11</v>
      </c>
      <c r="D35" s="228"/>
      <c r="E35" s="228"/>
      <c r="F35" s="228"/>
      <c r="G35" s="228"/>
      <c r="H35" s="228"/>
      <c r="I35" s="228"/>
      <c r="J35" s="228"/>
      <c r="K35" s="228"/>
      <c r="L35" s="228"/>
      <c r="M35" s="228"/>
      <c r="N35" s="228"/>
      <c r="O35" s="228"/>
      <c r="P35" s="228"/>
      <c r="Q35" s="228"/>
      <c r="R35" s="228"/>
      <c r="S35" s="228"/>
      <c r="T35" s="228"/>
      <c r="U35" s="228"/>
    </row>
    <row r="36" spans="1:21" s="278" customFormat="1">
      <c r="A36" s="228"/>
      <c r="B36" s="518"/>
      <c r="C36" s="347">
        <v>167</v>
      </c>
      <c r="D36" s="228"/>
      <c r="E36" s="228"/>
      <c r="F36" s="228"/>
      <c r="G36" s="228"/>
      <c r="H36" s="228"/>
      <c r="I36" s="228"/>
      <c r="J36" s="228"/>
      <c r="K36" s="228"/>
      <c r="L36" s="228"/>
      <c r="M36" s="228"/>
      <c r="N36" s="228"/>
      <c r="O36" s="228"/>
      <c r="P36" s="228"/>
      <c r="Q36" s="228"/>
      <c r="R36" s="228"/>
      <c r="S36" s="228"/>
      <c r="T36" s="228"/>
      <c r="U36" s="228"/>
    </row>
    <row r="37" spans="1:21" s="278" customFormat="1">
      <c r="A37" s="228"/>
      <c r="B37" s="521" t="s">
        <v>21</v>
      </c>
      <c r="C37" s="315" t="s">
        <v>19</v>
      </c>
      <c r="D37" s="228"/>
      <c r="E37" s="228"/>
      <c r="F37" s="228"/>
      <c r="G37" s="228" t="s">
        <v>134</v>
      </c>
      <c r="H37" s="228"/>
      <c r="I37" s="228"/>
      <c r="J37" s="228"/>
      <c r="K37" s="228"/>
      <c r="L37" s="228"/>
      <c r="M37" s="228"/>
      <c r="N37" s="228"/>
      <c r="O37" s="228"/>
      <c r="P37" s="228"/>
      <c r="Q37" s="228"/>
      <c r="R37" s="228"/>
      <c r="S37" s="228"/>
      <c r="T37" s="228"/>
      <c r="U37" s="228"/>
    </row>
    <row r="38" spans="1:21" s="278" customFormat="1">
      <c r="A38" s="228"/>
      <c r="B38" s="522"/>
      <c r="C38" s="318" t="s">
        <v>380</v>
      </c>
      <c r="D38" s="228"/>
      <c r="E38" s="228"/>
      <c r="F38" s="228"/>
      <c r="G38" s="228"/>
      <c r="H38" s="228"/>
      <c r="I38" s="228"/>
      <c r="J38" s="228"/>
      <c r="K38" s="228"/>
      <c r="L38" s="228"/>
      <c r="M38" s="228"/>
      <c r="N38" s="228"/>
      <c r="O38" s="228"/>
      <c r="P38" s="228"/>
      <c r="Q38" s="228"/>
      <c r="R38" s="228"/>
      <c r="S38" s="228"/>
      <c r="T38" s="228"/>
      <c r="U38" s="228"/>
    </row>
    <row r="39" spans="1:21" s="278" customFormat="1">
      <c r="A39" s="228"/>
      <c r="B39" s="228"/>
      <c r="C39" s="228"/>
      <c r="D39" s="228"/>
      <c r="E39" s="228"/>
      <c r="F39" s="228"/>
      <c r="G39" s="228"/>
      <c r="H39" s="228"/>
      <c r="I39" s="228"/>
      <c r="J39" s="228"/>
      <c r="K39" s="228"/>
      <c r="L39" s="228"/>
      <c r="M39" s="228"/>
      <c r="N39" s="228"/>
      <c r="O39" s="228"/>
      <c r="P39" s="228"/>
      <c r="Q39" s="228"/>
      <c r="R39" s="228"/>
      <c r="S39" s="228"/>
      <c r="T39" s="228"/>
      <c r="U39" s="228"/>
    </row>
    <row r="40" spans="1:21" s="278" customFormat="1">
      <c r="A40" s="228"/>
      <c r="B40" s="500" t="s">
        <v>14</v>
      </c>
      <c r="C40" s="519"/>
      <c r="D40" s="519"/>
      <c r="E40" s="501"/>
      <c r="F40" s="228"/>
      <c r="G40" s="228"/>
      <c r="H40" s="228"/>
      <c r="I40" s="228"/>
      <c r="J40" s="228"/>
      <c r="K40" s="228"/>
      <c r="L40" s="228"/>
      <c r="M40" s="228"/>
      <c r="N40" s="228"/>
      <c r="O40" s="228"/>
      <c r="P40" s="228"/>
      <c r="Q40" s="228"/>
      <c r="R40" s="228"/>
      <c r="S40" s="228"/>
      <c r="T40" s="228"/>
      <c r="U40" s="228"/>
    </row>
    <row r="41" spans="1:21" s="278" customFormat="1">
      <c r="A41" s="228"/>
      <c r="B41" s="516" t="s">
        <v>12</v>
      </c>
      <c r="C41" s="516"/>
      <c r="D41" s="321">
        <f>((SUM(C13:C24)/12)*0.6233*0.75*Input!F14)</f>
        <v>5220.1374999999998</v>
      </c>
      <c r="E41" s="313" t="s">
        <v>18</v>
      </c>
      <c r="F41" s="228" t="s">
        <v>210</v>
      </c>
      <c r="G41" s="228"/>
      <c r="H41" s="228"/>
      <c r="I41" s="228"/>
      <c r="J41" s="228"/>
      <c r="K41" s="228"/>
      <c r="L41" s="228"/>
      <c r="M41" s="228"/>
      <c r="N41" s="228"/>
      <c r="O41" s="228"/>
      <c r="P41" s="228"/>
      <c r="Q41" s="228"/>
      <c r="R41" s="228"/>
      <c r="S41" s="228"/>
      <c r="T41" s="228"/>
      <c r="U41" s="228"/>
    </row>
    <row r="42" spans="1:21" s="278" customFormat="1">
      <c r="A42" s="228"/>
      <c r="B42" s="511" t="s">
        <v>326</v>
      </c>
      <c r="C42" s="510"/>
      <c r="D42" s="322">
        <f>(VLOOKUP(C34,'Validation Sheet'!B:C,2,FALSE))*C36*(VLOOKUP(C38,'Validation Sheet'!E:F,2,FALSE))*(365/12)</f>
        <v>32509.333333333332</v>
      </c>
      <c r="E42" s="313" t="s">
        <v>18</v>
      </c>
      <c r="F42" s="228" t="s">
        <v>211</v>
      </c>
      <c r="G42" s="228"/>
      <c r="H42" s="228"/>
      <c r="I42" s="228"/>
      <c r="J42" s="228"/>
      <c r="K42" s="228"/>
      <c r="L42" s="228"/>
      <c r="M42" s="228"/>
      <c r="N42" s="228"/>
      <c r="O42" s="228"/>
      <c r="P42" s="228"/>
      <c r="Q42" s="228"/>
      <c r="R42" s="228"/>
      <c r="S42" s="228"/>
      <c r="T42" s="228"/>
      <c r="U42" s="228"/>
    </row>
    <row r="43" spans="1:21" s="278" customFormat="1">
      <c r="A43" s="228"/>
      <c r="B43" s="509" t="s">
        <v>25</v>
      </c>
      <c r="C43" s="510"/>
      <c r="D43" s="322">
        <f>((1.5/12)*C31*7.48*(52/12))</f>
        <v>11547.25</v>
      </c>
      <c r="E43" s="313" t="s">
        <v>18</v>
      </c>
      <c r="F43" s="228" t="s">
        <v>212</v>
      </c>
      <c r="G43" s="228"/>
      <c r="H43" s="228"/>
      <c r="I43" s="228"/>
      <c r="J43" s="228"/>
      <c r="K43" s="228"/>
      <c r="L43" s="228"/>
      <c r="M43" s="228"/>
      <c r="N43" s="228"/>
      <c r="O43" s="228"/>
      <c r="P43" s="228"/>
      <c r="Q43" s="228"/>
      <c r="R43" s="228"/>
      <c r="S43" s="228"/>
      <c r="T43" s="228"/>
      <c r="U43" s="228"/>
    </row>
    <row r="44" spans="1:21" s="278" customFormat="1">
      <c r="A44" s="228"/>
      <c r="B44" s="516" t="s">
        <v>13</v>
      </c>
      <c r="C44" s="516"/>
      <c r="D44" s="321">
        <f>SUM(D42:D43)</f>
        <v>44056.583333333328</v>
      </c>
      <c r="E44" s="313" t="s">
        <v>18</v>
      </c>
      <c r="F44" s="228" t="s">
        <v>213</v>
      </c>
      <c r="G44" s="228"/>
      <c r="H44" s="228"/>
      <c r="I44" s="228"/>
      <c r="J44" s="228"/>
      <c r="K44" s="228"/>
      <c r="L44" s="228"/>
      <c r="M44" s="228"/>
      <c r="N44" s="228"/>
      <c r="O44" s="228"/>
      <c r="P44" s="228"/>
      <c r="Q44" s="228"/>
      <c r="R44" s="228"/>
      <c r="S44" s="228"/>
      <c r="T44" s="228"/>
      <c r="U44" s="228"/>
    </row>
    <row r="45" spans="1:21" s="278" customFormat="1">
      <c r="A45" s="228"/>
      <c r="B45" s="306"/>
      <c r="C45" s="228"/>
      <c r="D45" s="228"/>
      <c r="E45" s="228"/>
      <c r="F45" s="228"/>
      <c r="G45" s="228"/>
      <c r="H45" s="228"/>
      <c r="I45" s="228"/>
      <c r="J45" s="228"/>
      <c r="K45" s="228"/>
      <c r="L45" s="228"/>
      <c r="M45" s="228"/>
      <c r="N45" s="228"/>
      <c r="O45" s="228"/>
      <c r="P45" s="228"/>
      <c r="Q45" s="228"/>
      <c r="R45" s="228"/>
      <c r="S45" s="228"/>
      <c r="T45" s="228"/>
      <c r="U45" s="228"/>
    </row>
    <row r="46" spans="1:21" s="278" customFormat="1">
      <c r="A46" s="228"/>
      <c r="B46" s="498" t="s">
        <v>97</v>
      </c>
      <c r="C46" s="498"/>
      <c r="D46" s="498"/>
      <c r="E46" s="498"/>
      <c r="F46" s="498"/>
      <c r="G46" s="228"/>
      <c r="H46" s="228"/>
      <c r="I46" s="228"/>
      <c r="J46" s="228"/>
      <c r="K46" s="228"/>
      <c r="L46" s="228"/>
      <c r="M46" s="228"/>
      <c r="N46" s="228"/>
      <c r="O46" s="228"/>
      <c r="P46" s="228"/>
      <c r="Q46" s="228"/>
      <c r="R46" s="228"/>
      <c r="S46" s="228"/>
      <c r="T46" s="228"/>
      <c r="U46" s="228"/>
    </row>
    <row r="47" spans="1:21" s="278" customFormat="1">
      <c r="A47" s="228"/>
      <c r="B47" s="315" t="s">
        <v>248</v>
      </c>
      <c r="C47" s="315" t="s">
        <v>98</v>
      </c>
      <c r="D47" s="315" t="s">
        <v>149</v>
      </c>
      <c r="E47" s="315" t="s">
        <v>150</v>
      </c>
      <c r="F47" s="315" t="s">
        <v>241</v>
      </c>
      <c r="G47" s="228"/>
      <c r="H47" s="228"/>
      <c r="I47" s="228"/>
      <c r="J47" s="228"/>
      <c r="K47" s="228"/>
      <c r="L47" s="228"/>
      <c r="M47" s="228"/>
      <c r="N47" s="228"/>
      <c r="O47" s="228"/>
      <c r="P47" s="228"/>
      <c r="Q47" s="228"/>
      <c r="R47" s="228"/>
      <c r="S47" s="228"/>
      <c r="T47" s="228"/>
      <c r="U47" s="228"/>
    </row>
    <row r="48" spans="1:21" s="278" customFormat="1">
      <c r="A48" s="228"/>
      <c r="B48" s="310" t="s">
        <v>249</v>
      </c>
      <c r="C48" s="323">
        <v>1500</v>
      </c>
      <c r="D48" s="318">
        <v>10</v>
      </c>
      <c r="E48" s="324">
        <f>SQRT((C48*0.13369)/(3.1415*D48))*2</f>
        <v>5.0530844306472886</v>
      </c>
      <c r="F48" s="320">
        <f>C48*0.5033</f>
        <v>754.94999999999993</v>
      </c>
      <c r="G48" s="228" t="s">
        <v>214</v>
      </c>
      <c r="H48" s="228"/>
      <c r="I48" s="228"/>
      <c r="J48" s="228"/>
      <c r="K48" s="228"/>
      <c r="L48" s="228"/>
      <c r="M48" s="228"/>
      <c r="N48" s="228"/>
      <c r="O48" s="228"/>
      <c r="P48" s="228"/>
      <c r="Q48" s="228"/>
      <c r="R48" s="228"/>
      <c r="S48" s="228"/>
      <c r="T48" s="228"/>
      <c r="U48" s="228"/>
    </row>
    <row r="49" spans="1:21" s="278" customFormat="1" ht="12.75" customHeight="1">
      <c r="A49" s="228"/>
      <c r="B49" s="310" t="s">
        <v>250</v>
      </c>
      <c r="C49" s="323">
        <v>1500</v>
      </c>
      <c r="D49" s="318">
        <v>10</v>
      </c>
      <c r="E49" s="324">
        <f>SQRT((C49*0.13369)/(3.1415*D49))*2</f>
        <v>5.0530844306472886</v>
      </c>
      <c r="F49" s="320">
        <f>C49*0.5033</f>
        <v>754.94999999999993</v>
      </c>
      <c r="G49" s="307" t="s">
        <v>203</v>
      </c>
      <c r="H49" s="228"/>
      <c r="I49" s="228"/>
      <c r="J49" s="228"/>
      <c r="K49" s="228"/>
      <c r="L49" s="228"/>
      <c r="M49" s="228"/>
      <c r="N49" s="228"/>
      <c r="O49" s="228"/>
      <c r="P49" s="228"/>
      <c r="Q49" s="228"/>
      <c r="R49" s="228"/>
      <c r="S49" s="228"/>
      <c r="T49" s="228"/>
      <c r="U49" s="228"/>
    </row>
    <row r="50" spans="1:21" s="278" customFormat="1">
      <c r="A50" s="228"/>
      <c r="B50" s="310" t="s">
        <v>251</v>
      </c>
      <c r="C50" s="323">
        <v>3000</v>
      </c>
      <c r="D50" s="318">
        <v>10</v>
      </c>
      <c r="E50" s="324">
        <f>SQRT((C50*0.13369)/(3.1415*D50))*2</f>
        <v>7.1461405336377251</v>
      </c>
      <c r="F50" s="320">
        <f>C50*0.5033</f>
        <v>1509.8999999999999</v>
      </c>
      <c r="G50" s="228" t="s">
        <v>117</v>
      </c>
      <c r="H50" s="228"/>
      <c r="I50" s="228"/>
      <c r="J50" s="228"/>
      <c r="K50" s="228"/>
      <c r="L50" s="228"/>
      <c r="M50" s="228"/>
      <c r="N50" s="228"/>
      <c r="O50" s="228"/>
      <c r="P50" s="228"/>
      <c r="Q50" s="228"/>
      <c r="R50" s="228"/>
      <c r="S50" s="228"/>
      <c r="T50" s="228"/>
      <c r="U50" s="228"/>
    </row>
    <row r="51" spans="1:21" s="278" customFormat="1">
      <c r="A51" s="228"/>
      <c r="B51" s="228"/>
      <c r="C51" s="228"/>
      <c r="D51" s="306"/>
      <c r="E51" s="502"/>
      <c r="F51" s="502"/>
      <c r="G51" s="228"/>
      <c r="H51" s="228"/>
      <c r="I51" s="228"/>
      <c r="J51" s="228"/>
      <c r="K51" s="228"/>
      <c r="L51" s="228"/>
      <c r="M51" s="228"/>
      <c r="N51" s="228"/>
      <c r="O51" s="228"/>
      <c r="P51" s="228"/>
      <c r="Q51" s="228"/>
      <c r="R51" s="228"/>
      <c r="S51" s="228"/>
      <c r="T51" s="228"/>
      <c r="U51" s="228"/>
    </row>
    <row r="52" spans="1:21" s="278" customFormat="1">
      <c r="A52" s="228"/>
      <c r="B52" s="228"/>
      <c r="C52" s="228"/>
      <c r="D52" s="228"/>
      <c r="E52" s="228"/>
      <c r="F52" s="228"/>
      <c r="G52" s="228"/>
      <c r="H52" s="228"/>
      <c r="I52" s="228"/>
      <c r="J52" s="228"/>
      <c r="K52" s="228"/>
      <c r="L52" s="228"/>
      <c r="M52" s="228"/>
      <c r="N52" s="228"/>
      <c r="O52" s="228"/>
      <c r="P52" s="228"/>
      <c r="Q52" s="228"/>
      <c r="R52" s="228"/>
      <c r="S52" s="228"/>
      <c r="T52" s="228"/>
      <c r="U52" s="228"/>
    </row>
    <row r="53" spans="1:21" s="278" customFormat="1">
      <c r="A53" s="228"/>
      <c r="B53" s="228"/>
      <c r="C53" s="228"/>
      <c r="D53" s="228"/>
      <c r="E53" s="228"/>
      <c r="F53" s="228"/>
      <c r="G53" s="228"/>
      <c r="H53" s="228"/>
      <c r="I53" s="228"/>
      <c r="J53" s="228"/>
      <c r="K53" s="228"/>
      <c r="L53" s="228"/>
      <c r="M53" s="228"/>
      <c r="N53" s="228"/>
      <c r="O53" s="228"/>
      <c r="P53" s="228"/>
      <c r="Q53" s="228"/>
      <c r="R53" s="228"/>
      <c r="S53" s="228"/>
      <c r="T53" s="228"/>
      <c r="U53" s="228"/>
    </row>
    <row r="54" spans="1:21" s="278" customFormat="1">
      <c r="A54" s="228"/>
      <c r="B54" s="228"/>
      <c r="C54" s="228"/>
      <c r="D54" s="228"/>
      <c r="E54" s="307"/>
      <c r="F54" s="228"/>
      <c r="G54" s="228"/>
      <c r="H54" s="228"/>
      <c r="I54" s="228"/>
      <c r="J54" s="228"/>
      <c r="K54" s="228"/>
      <c r="L54" s="228"/>
      <c r="M54" s="228"/>
      <c r="N54" s="228"/>
      <c r="O54" s="228"/>
      <c r="P54" s="228"/>
      <c r="Q54" s="228"/>
      <c r="R54" s="228"/>
      <c r="S54" s="228"/>
      <c r="T54" s="228"/>
      <c r="U54" s="228"/>
    </row>
    <row r="55" spans="1:21" s="278" customFormat="1">
      <c r="A55" s="228"/>
      <c r="B55" s="228"/>
      <c r="C55" s="228"/>
      <c r="D55" s="228"/>
      <c r="E55" s="228"/>
      <c r="F55" s="228"/>
      <c r="G55" s="228"/>
      <c r="H55" s="228"/>
      <c r="I55" s="228"/>
      <c r="J55" s="228"/>
      <c r="K55" s="228"/>
      <c r="L55" s="228"/>
      <c r="M55" s="228"/>
      <c r="N55" s="228"/>
      <c r="O55" s="228"/>
      <c r="P55" s="228"/>
      <c r="Q55" s="228"/>
      <c r="R55" s="228"/>
      <c r="S55" s="228"/>
      <c r="T55" s="228"/>
      <c r="U55" s="228"/>
    </row>
    <row r="56" spans="1:21" s="278" customFormat="1">
      <c r="A56" s="228"/>
      <c r="B56" s="228"/>
      <c r="C56" s="228"/>
      <c r="D56" s="228"/>
      <c r="E56" s="228"/>
      <c r="F56" s="228"/>
      <c r="G56" s="228"/>
      <c r="H56" s="228"/>
      <c r="I56" s="228"/>
      <c r="J56" s="228"/>
      <c r="K56" s="228"/>
      <c r="L56" s="228"/>
      <c r="M56" s="228"/>
      <c r="N56" s="228"/>
      <c r="O56" s="228"/>
      <c r="P56" s="228"/>
      <c r="Q56" s="228"/>
      <c r="R56" s="228"/>
      <c r="S56" s="228"/>
      <c r="T56" s="228"/>
      <c r="U56" s="228"/>
    </row>
    <row r="57" spans="1:21" s="278" customFormat="1">
      <c r="A57" s="228"/>
      <c r="B57" s="228"/>
      <c r="C57" s="228"/>
      <c r="D57" s="228"/>
      <c r="E57" s="228"/>
      <c r="F57" s="228"/>
      <c r="G57" s="228"/>
      <c r="H57" s="228"/>
      <c r="I57" s="228"/>
      <c r="J57" s="228"/>
      <c r="K57" s="228"/>
      <c r="L57" s="228"/>
      <c r="M57" s="228"/>
      <c r="N57" s="228"/>
      <c r="O57" s="228"/>
      <c r="P57" s="228"/>
      <c r="Q57" s="228"/>
      <c r="R57" s="228"/>
      <c r="S57" s="228"/>
      <c r="T57" s="228"/>
      <c r="U57" s="228"/>
    </row>
    <row r="58" spans="1:21" s="278" customFormat="1">
      <c r="A58" s="228"/>
      <c r="B58" s="228"/>
      <c r="C58" s="228"/>
      <c r="D58" s="228"/>
      <c r="E58" s="228"/>
      <c r="F58" s="228"/>
      <c r="G58" s="228"/>
      <c r="H58" s="228"/>
      <c r="I58" s="228"/>
      <c r="J58" s="228"/>
      <c r="K58" s="228"/>
      <c r="L58" s="228"/>
      <c r="M58" s="228"/>
      <c r="N58" s="228"/>
      <c r="O58" s="228"/>
      <c r="P58" s="228"/>
      <c r="Q58" s="228"/>
      <c r="R58" s="228"/>
      <c r="S58" s="228"/>
      <c r="T58" s="228"/>
      <c r="U58" s="228"/>
    </row>
    <row r="59" spans="1:21" s="278" customFormat="1">
      <c r="A59" s="228"/>
      <c r="B59" s="228"/>
      <c r="C59" s="228"/>
      <c r="D59" s="228"/>
      <c r="E59" s="228"/>
      <c r="F59" s="228"/>
      <c r="G59" s="228"/>
      <c r="H59" s="228"/>
      <c r="I59" s="228"/>
      <c r="J59" s="228"/>
      <c r="K59" s="228"/>
      <c r="L59" s="228"/>
      <c r="M59" s="228"/>
      <c r="N59" s="228"/>
      <c r="O59" s="228"/>
      <c r="P59" s="228"/>
      <c r="Q59" s="228"/>
      <c r="R59" s="228"/>
      <c r="S59" s="228"/>
      <c r="T59" s="228"/>
      <c r="U59" s="228"/>
    </row>
    <row r="60" spans="1:21" s="278" customFormat="1">
      <c r="A60" s="228"/>
      <c r="B60" s="228"/>
      <c r="C60" s="228"/>
      <c r="D60" s="228"/>
      <c r="E60" s="228"/>
      <c r="F60" s="228"/>
      <c r="G60" s="228"/>
      <c r="H60" s="228"/>
      <c r="I60" s="228"/>
      <c r="J60" s="228"/>
      <c r="K60" s="228"/>
      <c r="L60" s="228"/>
      <c r="M60" s="228"/>
      <c r="N60" s="228"/>
      <c r="O60" s="228"/>
      <c r="P60" s="228"/>
      <c r="Q60" s="228"/>
      <c r="R60" s="228"/>
      <c r="S60" s="228"/>
      <c r="T60" s="228"/>
      <c r="U60" s="228"/>
    </row>
    <row r="61" spans="1:21" s="278" customFormat="1">
      <c r="A61" s="228"/>
      <c r="B61" s="228"/>
      <c r="C61" s="228"/>
      <c r="D61" s="228"/>
      <c r="E61" s="228"/>
      <c r="F61" s="228"/>
      <c r="G61" s="228"/>
      <c r="H61" s="228"/>
      <c r="I61" s="228"/>
      <c r="J61" s="228"/>
      <c r="K61" s="228"/>
      <c r="L61" s="228"/>
      <c r="M61" s="228"/>
      <c r="N61" s="228"/>
      <c r="O61" s="228"/>
      <c r="P61" s="228"/>
      <c r="Q61" s="228"/>
      <c r="R61" s="228"/>
      <c r="S61" s="228"/>
      <c r="T61" s="228"/>
      <c r="U61" s="228"/>
    </row>
    <row r="62" spans="1:21" s="278" customFormat="1">
      <c r="A62" s="228"/>
      <c r="B62" s="228"/>
      <c r="C62" s="228"/>
      <c r="D62" s="228"/>
      <c r="E62" s="228"/>
      <c r="F62" s="228"/>
      <c r="G62" s="228"/>
      <c r="H62" s="228"/>
      <c r="I62" s="228"/>
      <c r="J62" s="228"/>
      <c r="K62" s="228"/>
      <c r="L62" s="228"/>
      <c r="M62" s="228"/>
      <c r="N62" s="228"/>
      <c r="O62" s="228"/>
      <c r="P62" s="228"/>
      <c r="Q62" s="228"/>
      <c r="R62" s="228"/>
      <c r="S62" s="228"/>
      <c r="T62" s="228"/>
      <c r="U62" s="228"/>
    </row>
    <row r="63" spans="1:21" s="278" customFormat="1">
      <c r="A63" s="228"/>
      <c r="B63" s="228"/>
      <c r="C63" s="228"/>
      <c r="D63" s="228"/>
      <c r="E63" s="228"/>
      <c r="F63" s="228"/>
      <c r="G63" s="228"/>
      <c r="H63" s="228"/>
      <c r="I63" s="228"/>
      <c r="J63" s="228"/>
      <c r="K63" s="228"/>
      <c r="L63" s="228"/>
      <c r="M63" s="228"/>
      <c r="N63" s="228"/>
      <c r="O63" s="228"/>
      <c r="P63" s="228"/>
      <c r="Q63" s="228"/>
      <c r="R63" s="228"/>
      <c r="S63" s="228"/>
      <c r="T63" s="228"/>
      <c r="U63" s="228"/>
    </row>
    <row r="64" spans="1:21" s="278" customFormat="1">
      <c r="A64" s="228"/>
      <c r="B64" s="228"/>
      <c r="C64" s="228"/>
      <c r="D64" s="228"/>
      <c r="E64" s="228"/>
      <c r="F64" s="228"/>
      <c r="G64" s="228"/>
      <c r="H64" s="228"/>
      <c r="I64" s="228"/>
      <c r="J64" s="228"/>
      <c r="K64" s="228"/>
      <c r="L64" s="228"/>
      <c r="M64" s="228"/>
      <c r="N64" s="228"/>
      <c r="O64" s="228"/>
      <c r="P64" s="228"/>
      <c r="Q64" s="228"/>
      <c r="R64" s="228"/>
      <c r="S64" s="228"/>
      <c r="T64" s="228"/>
      <c r="U64" s="228"/>
    </row>
    <row r="65" spans="1:21" s="278" customFormat="1">
      <c r="A65" s="228"/>
      <c r="B65" s="228"/>
      <c r="C65" s="228"/>
      <c r="D65" s="228"/>
      <c r="E65" s="228"/>
      <c r="F65" s="228"/>
      <c r="G65" s="228"/>
      <c r="H65" s="228"/>
      <c r="I65" s="228"/>
      <c r="J65" s="228"/>
      <c r="K65" s="228"/>
      <c r="L65" s="228"/>
      <c r="M65" s="228"/>
      <c r="N65" s="228"/>
      <c r="O65" s="228"/>
      <c r="P65" s="228"/>
      <c r="Q65" s="228"/>
      <c r="R65" s="228"/>
      <c r="S65" s="228"/>
      <c r="T65" s="228"/>
      <c r="U65" s="228"/>
    </row>
    <row r="66" spans="1:21" s="278" customFormat="1">
      <c r="A66" s="228"/>
      <c r="B66" s="228"/>
      <c r="C66" s="228"/>
      <c r="D66" s="228"/>
      <c r="E66" s="228"/>
      <c r="F66" s="228"/>
      <c r="G66" s="228"/>
      <c r="H66" s="228"/>
      <c r="I66" s="228"/>
      <c r="J66" s="228"/>
      <c r="K66" s="228"/>
      <c r="L66" s="228"/>
      <c r="M66" s="228"/>
      <c r="N66" s="228"/>
      <c r="O66" s="228"/>
      <c r="P66" s="228"/>
      <c r="Q66" s="228"/>
      <c r="R66" s="228"/>
      <c r="S66" s="228"/>
      <c r="T66" s="228"/>
      <c r="U66" s="228"/>
    </row>
    <row r="67" spans="1:21" s="278" customFormat="1">
      <c r="A67" s="228"/>
      <c r="B67" s="228"/>
      <c r="C67" s="228"/>
      <c r="D67" s="228"/>
      <c r="E67" s="228"/>
      <c r="F67" s="228"/>
      <c r="G67" s="228"/>
      <c r="H67" s="228"/>
      <c r="I67" s="228"/>
      <c r="J67" s="228"/>
      <c r="K67" s="228"/>
      <c r="L67" s="228"/>
      <c r="M67" s="228"/>
      <c r="N67" s="228"/>
      <c r="O67" s="228"/>
      <c r="P67" s="228"/>
      <c r="Q67" s="228"/>
      <c r="R67" s="228"/>
      <c r="S67" s="228"/>
      <c r="T67" s="228"/>
      <c r="U67" s="228"/>
    </row>
    <row r="68" spans="1:21" s="278" customFormat="1">
      <c r="A68" s="228"/>
      <c r="B68" s="228"/>
      <c r="C68" s="228"/>
      <c r="D68" s="228"/>
      <c r="E68" s="228"/>
      <c r="F68" s="228"/>
      <c r="G68" s="228"/>
      <c r="H68" s="228"/>
      <c r="I68" s="228"/>
      <c r="J68" s="228"/>
      <c r="K68" s="228"/>
      <c r="L68" s="228"/>
      <c r="M68" s="228"/>
      <c r="N68" s="228"/>
      <c r="O68" s="228"/>
      <c r="P68" s="228"/>
      <c r="Q68" s="228"/>
      <c r="R68" s="228"/>
      <c r="S68" s="228"/>
      <c r="T68" s="228"/>
      <c r="U68" s="228"/>
    </row>
    <row r="69" spans="1:21" s="278" customFormat="1">
      <c r="A69" s="228"/>
      <c r="B69" s="228"/>
      <c r="C69" s="228"/>
      <c r="D69" s="228"/>
      <c r="E69" s="228"/>
      <c r="F69" s="228"/>
      <c r="G69" s="228"/>
      <c r="H69" s="228"/>
      <c r="I69" s="228"/>
      <c r="J69" s="228"/>
      <c r="K69" s="228"/>
      <c r="L69" s="228"/>
      <c r="M69" s="228"/>
      <c r="N69" s="228"/>
      <c r="O69" s="228"/>
      <c r="P69" s="228"/>
      <c r="Q69" s="228"/>
      <c r="R69" s="228"/>
      <c r="S69" s="228"/>
      <c r="T69" s="228"/>
      <c r="U69" s="228"/>
    </row>
    <row r="70" spans="1:21" s="278" customFormat="1">
      <c r="A70" s="228"/>
      <c r="B70" s="228"/>
      <c r="C70" s="228"/>
      <c r="D70" s="228"/>
      <c r="E70" s="228"/>
      <c r="F70" s="228"/>
      <c r="G70" s="228"/>
      <c r="H70" s="228"/>
      <c r="I70" s="228"/>
      <c r="J70" s="228"/>
      <c r="K70" s="228"/>
      <c r="L70" s="228"/>
      <c r="M70" s="228"/>
      <c r="N70" s="228"/>
      <c r="O70" s="228"/>
      <c r="P70" s="228"/>
      <c r="Q70" s="228"/>
      <c r="R70" s="228"/>
      <c r="S70" s="228"/>
      <c r="T70" s="228"/>
      <c r="U70" s="228"/>
    </row>
    <row r="71" spans="1:21" s="278" customFormat="1">
      <c r="A71" s="228"/>
      <c r="B71" s="228"/>
      <c r="C71" s="228"/>
      <c r="D71" s="228"/>
      <c r="E71" s="228"/>
      <c r="F71" s="228"/>
      <c r="G71" s="228"/>
      <c r="H71" s="228"/>
      <c r="I71" s="228"/>
      <c r="J71" s="228"/>
      <c r="K71" s="228"/>
      <c r="L71" s="228"/>
      <c r="M71" s="228"/>
      <c r="N71" s="228"/>
      <c r="O71" s="228"/>
      <c r="P71" s="228"/>
      <c r="Q71" s="228"/>
      <c r="R71" s="228"/>
      <c r="S71" s="228"/>
      <c r="T71" s="228"/>
      <c r="U71" s="228"/>
    </row>
    <row r="72" spans="1:21" s="278" customFormat="1">
      <c r="A72" s="228"/>
      <c r="B72" s="228"/>
      <c r="C72" s="228"/>
      <c r="D72" s="228"/>
      <c r="E72" s="228"/>
      <c r="F72" s="228"/>
      <c r="G72" s="228"/>
      <c r="H72" s="228"/>
      <c r="I72" s="228"/>
      <c r="J72" s="228"/>
      <c r="K72" s="228"/>
      <c r="L72" s="228"/>
      <c r="M72" s="228"/>
      <c r="N72" s="228"/>
      <c r="O72" s="228"/>
      <c r="P72" s="228"/>
      <c r="Q72" s="228"/>
      <c r="R72" s="228"/>
      <c r="S72" s="228"/>
      <c r="T72" s="228"/>
      <c r="U72" s="228"/>
    </row>
    <row r="73" spans="1:21" s="278" customFormat="1">
      <c r="A73" s="228"/>
      <c r="B73" s="228"/>
      <c r="C73" s="228"/>
      <c r="D73" s="228"/>
      <c r="E73" s="228"/>
      <c r="F73" s="228"/>
      <c r="G73" s="228"/>
      <c r="H73" s="228"/>
      <c r="I73" s="228"/>
      <c r="J73" s="228"/>
      <c r="K73" s="228"/>
      <c r="L73" s="228"/>
      <c r="M73" s="228"/>
      <c r="N73" s="228"/>
      <c r="O73" s="228"/>
      <c r="P73" s="228"/>
      <c r="Q73" s="228"/>
      <c r="R73" s="228"/>
      <c r="S73" s="228"/>
      <c r="T73" s="228"/>
      <c r="U73" s="228"/>
    </row>
    <row r="74" spans="1:21" s="278" customFormat="1">
      <c r="A74" s="228"/>
      <c r="B74" s="228"/>
      <c r="C74" s="228"/>
      <c r="D74" s="228"/>
      <c r="E74" s="228"/>
      <c r="F74" s="228"/>
      <c r="G74" s="228"/>
      <c r="H74" s="228"/>
      <c r="I74" s="228"/>
      <c r="J74" s="228"/>
      <c r="K74" s="228"/>
      <c r="L74" s="228"/>
      <c r="M74" s="228"/>
      <c r="N74" s="228"/>
      <c r="O74" s="228"/>
      <c r="P74" s="228"/>
      <c r="Q74" s="228"/>
      <c r="R74" s="228"/>
      <c r="S74" s="228"/>
      <c r="T74" s="228"/>
      <c r="U74" s="228"/>
    </row>
    <row r="75" spans="1:21" s="278" customFormat="1">
      <c r="A75" s="228"/>
      <c r="B75" s="228"/>
      <c r="C75" s="228"/>
      <c r="D75" s="228"/>
      <c r="E75" s="228"/>
      <c r="F75" s="228"/>
      <c r="G75" s="228"/>
      <c r="H75" s="228"/>
      <c r="I75" s="228"/>
      <c r="J75" s="228"/>
      <c r="K75" s="228"/>
      <c r="L75" s="228"/>
      <c r="M75" s="228"/>
      <c r="N75" s="228"/>
      <c r="O75" s="228"/>
      <c r="P75" s="228"/>
      <c r="Q75" s="228"/>
      <c r="R75" s="228"/>
      <c r="S75" s="228"/>
      <c r="T75" s="228"/>
      <c r="U75" s="228"/>
    </row>
    <row r="76" spans="1:21" s="278" customFormat="1">
      <c r="A76" s="228"/>
      <c r="B76" s="228"/>
      <c r="C76" s="228"/>
      <c r="D76" s="228"/>
      <c r="E76" s="228"/>
      <c r="F76" s="228"/>
      <c r="G76" s="228"/>
      <c r="H76" s="228"/>
      <c r="I76" s="228"/>
      <c r="J76" s="228"/>
      <c r="K76" s="228"/>
      <c r="L76" s="228"/>
      <c r="M76" s="228"/>
      <c r="N76" s="228"/>
      <c r="O76" s="228"/>
      <c r="P76" s="228"/>
      <c r="Q76" s="228"/>
      <c r="R76" s="228"/>
      <c r="S76" s="228"/>
      <c r="T76" s="228"/>
      <c r="U76" s="228"/>
    </row>
    <row r="77" spans="1:21" s="278" customFormat="1">
      <c r="A77" s="228"/>
      <c r="B77" s="228"/>
      <c r="C77" s="228"/>
      <c r="D77" s="228"/>
      <c r="E77" s="228"/>
      <c r="F77" s="228"/>
      <c r="G77" s="228"/>
      <c r="H77" s="228"/>
      <c r="I77" s="228"/>
      <c r="J77" s="228"/>
      <c r="K77" s="228"/>
      <c r="L77" s="228"/>
      <c r="M77" s="228"/>
      <c r="N77" s="228"/>
      <c r="O77" s="228"/>
      <c r="P77" s="228"/>
      <c r="Q77" s="228"/>
      <c r="R77" s="228"/>
      <c r="S77" s="228"/>
      <c r="T77" s="228"/>
      <c r="U77" s="228"/>
    </row>
    <row r="78" spans="1:21" s="278" customFormat="1">
      <c r="A78" s="228"/>
      <c r="B78" s="228"/>
      <c r="C78" s="228"/>
      <c r="D78" s="228"/>
      <c r="E78" s="228"/>
      <c r="F78" s="228"/>
      <c r="G78" s="228"/>
      <c r="H78" s="228"/>
      <c r="I78" s="228"/>
      <c r="J78" s="228"/>
      <c r="K78" s="228"/>
      <c r="L78" s="228"/>
      <c r="M78" s="228"/>
      <c r="N78" s="228"/>
      <c r="O78" s="228"/>
      <c r="P78" s="228"/>
      <c r="Q78" s="228"/>
      <c r="R78" s="228"/>
      <c r="S78" s="228"/>
      <c r="T78" s="228"/>
      <c r="U78" s="228"/>
    </row>
    <row r="79" spans="1:21" s="278" customFormat="1">
      <c r="A79" s="228"/>
      <c r="B79" s="228"/>
      <c r="C79" s="228"/>
      <c r="D79" s="228"/>
      <c r="E79" s="228"/>
      <c r="F79" s="228"/>
      <c r="G79" s="228"/>
      <c r="H79" s="228"/>
      <c r="I79" s="228"/>
      <c r="J79" s="228"/>
      <c r="K79" s="228"/>
      <c r="L79" s="228"/>
      <c r="M79" s="228"/>
      <c r="N79" s="228"/>
      <c r="O79" s="228"/>
      <c r="P79" s="228"/>
      <c r="Q79" s="228"/>
      <c r="R79" s="228"/>
      <c r="S79" s="228"/>
      <c r="T79" s="228"/>
      <c r="U79" s="228"/>
    </row>
    <row r="80" spans="1:21" s="278" customFormat="1">
      <c r="A80" s="228"/>
      <c r="B80" s="228"/>
      <c r="C80" s="228"/>
      <c r="D80" s="228"/>
      <c r="E80" s="228"/>
      <c r="F80" s="228"/>
      <c r="G80" s="228"/>
      <c r="H80" s="228"/>
      <c r="I80" s="228"/>
      <c r="J80" s="228"/>
      <c r="K80" s="228"/>
      <c r="L80" s="228"/>
      <c r="M80" s="228"/>
      <c r="N80" s="228"/>
      <c r="O80" s="228"/>
      <c r="P80" s="228"/>
      <c r="Q80" s="228"/>
      <c r="R80" s="228"/>
      <c r="S80" s="228"/>
      <c r="T80" s="228"/>
      <c r="U80" s="228"/>
    </row>
    <row r="81" spans="1:21" s="278" customFormat="1">
      <c r="A81" s="228"/>
      <c r="B81" s="228"/>
      <c r="C81" s="228"/>
      <c r="D81" s="228"/>
      <c r="E81" s="228"/>
      <c r="F81" s="228"/>
      <c r="G81" s="228"/>
      <c r="H81" s="228"/>
      <c r="I81" s="228"/>
      <c r="J81" s="228"/>
      <c r="K81" s="228"/>
      <c r="L81" s="228"/>
      <c r="M81" s="228"/>
      <c r="N81" s="228"/>
      <c r="O81" s="228"/>
      <c r="P81" s="228"/>
      <c r="Q81" s="228"/>
      <c r="R81" s="228"/>
      <c r="S81" s="228"/>
      <c r="T81" s="228"/>
      <c r="U81" s="228"/>
    </row>
    <row r="82" spans="1:21" s="278" customFormat="1">
      <c r="A82" s="228"/>
      <c r="B82" s="228"/>
      <c r="C82" s="228"/>
      <c r="D82" s="228"/>
      <c r="E82" s="228"/>
      <c r="F82" s="228"/>
      <c r="G82" s="228"/>
      <c r="H82" s="228"/>
      <c r="I82" s="228"/>
      <c r="J82" s="228"/>
      <c r="K82" s="228"/>
      <c r="L82" s="228"/>
      <c r="M82" s="228"/>
      <c r="N82" s="228"/>
      <c r="O82" s="228"/>
      <c r="P82" s="228"/>
      <c r="Q82" s="228"/>
      <c r="R82" s="228"/>
      <c r="S82" s="228"/>
      <c r="T82" s="228"/>
      <c r="U82" s="228"/>
    </row>
    <row r="83" spans="1:21" s="278" customFormat="1">
      <c r="A83" s="228"/>
      <c r="B83" s="228"/>
      <c r="C83" s="228"/>
      <c r="D83" s="228"/>
      <c r="E83" s="228"/>
      <c r="F83" s="228"/>
      <c r="G83" s="228"/>
      <c r="H83" s="228"/>
      <c r="I83" s="228"/>
      <c r="J83" s="228"/>
      <c r="K83" s="228"/>
      <c r="L83" s="228"/>
      <c r="M83" s="228"/>
      <c r="N83" s="228"/>
      <c r="O83" s="228"/>
      <c r="P83" s="228"/>
      <c r="Q83" s="228"/>
      <c r="R83" s="228"/>
      <c r="S83" s="228"/>
      <c r="T83" s="228"/>
      <c r="U83" s="228"/>
    </row>
    <row r="84" spans="1:21" s="278" customFormat="1">
      <c r="A84" s="228"/>
      <c r="B84" s="228"/>
      <c r="C84" s="228"/>
      <c r="D84" s="228"/>
      <c r="E84" s="228"/>
      <c r="F84" s="228"/>
      <c r="G84" s="228"/>
      <c r="H84" s="228"/>
      <c r="I84" s="228"/>
      <c r="J84" s="228"/>
      <c r="K84" s="228"/>
      <c r="L84" s="228"/>
      <c r="M84" s="228"/>
      <c r="N84" s="228"/>
      <c r="O84" s="228"/>
      <c r="P84" s="228"/>
      <c r="Q84" s="228"/>
      <c r="R84" s="228"/>
      <c r="S84" s="228"/>
      <c r="T84" s="228"/>
      <c r="U84" s="228"/>
    </row>
    <row r="85" spans="1:21" s="278" customFormat="1">
      <c r="A85" s="228"/>
      <c r="B85" s="228"/>
      <c r="C85" s="228"/>
      <c r="D85" s="228"/>
      <c r="E85" s="228"/>
      <c r="F85" s="228"/>
      <c r="G85" s="228"/>
      <c r="H85" s="228"/>
      <c r="I85" s="228"/>
      <c r="J85" s="228"/>
      <c r="K85" s="228"/>
      <c r="L85" s="228"/>
      <c r="M85" s="228"/>
      <c r="N85" s="228"/>
      <c r="O85" s="228"/>
      <c r="P85" s="228"/>
      <c r="Q85" s="228"/>
      <c r="R85" s="228"/>
      <c r="S85" s="228"/>
      <c r="T85" s="228"/>
      <c r="U85" s="228"/>
    </row>
    <row r="86" spans="1:21" s="278" customFormat="1">
      <c r="A86" s="228"/>
      <c r="B86" s="228"/>
      <c r="C86" s="228"/>
      <c r="D86" s="228"/>
      <c r="E86" s="228"/>
      <c r="F86" s="228"/>
      <c r="G86" s="228"/>
      <c r="H86" s="228"/>
      <c r="I86" s="228"/>
      <c r="J86" s="228"/>
      <c r="K86" s="228"/>
      <c r="L86" s="228"/>
      <c r="M86" s="228"/>
      <c r="N86" s="228"/>
      <c r="O86" s="228"/>
      <c r="P86" s="228"/>
      <c r="Q86" s="228"/>
      <c r="R86" s="228"/>
      <c r="S86" s="228"/>
      <c r="T86" s="228"/>
      <c r="U86" s="228"/>
    </row>
    <row r="87" spans="1:21" s="278" customFormat="1">
      <c r="A87" s="228"/>
      <c r="B87" s="228"/>
      <c r="C87" s="228"/>
      <c r="D87" s="228"/>
      <c r="E87" s="228"/>
      <c r="F87" s="228"/>
      <c r="G87" s="228"/>
      <c r="H87" s="228"/>
      <c r="I87" s="228"/>
      <c r="J87" s="228"/>
      <c r="K87" s="228"/>
      <c r="L87" s="228"/>
      <c r="M87" s="228"/>
      <c r="N87" s="228"/>
      <c r="O87" s="228"/>
      <c r="P87" s="228"/>
      <c r="Q87" s="228"/>
      <c r="R87" s="228"/>
      <c r="S87" s="228"/>
      <c r="T87" s="228"/>
      <c r="U87" s="228"/>
    </row>
    <row r="88" spans="1:21" s="278" customFormat="1">
      <c r="A88" s="228"/>
      <c r="B88" s="228"/>
      <c r="C88" s="228"/>
      <c r="D88" s="228"/>
      <c r="E88" s="228"/>
      <c r="F88" s="228"/>
      <c r="G88" s="228"/>
      <c r="H88" s="228"/>
      <c r="I88" s="228"/>
      <c r="J88" s="228"/>
      <c r="K88" s="228"/>
      <c r="L88" s="228"/>
      <c r="M88" s="228"/>
      <c r="N88" s="228"/>
      <c r="O88" s="228"/>
      <c r="P88" s="228"/>
      <c r="Q88" s="228"/>
      <c r="R88" s="228"/>
      <c r="S88" s="228"/>
      <c r="T88" s="228"/>
      <c r="U88" s="228"/>
    </row>
    <row r="89" spans="1:21" s="278" customFormat="1">
      <c r="A89" s="228"/>
      <c r="B89" s="228"/>
      <c r="C89" s="228"/>
      <c r="D89" s="228"/>
      <c r="E89" s="228"/>
      <c r="F89" s="228"/>
      <c r="G89" s="228"/>
      <c r="H89" s="228"/>
      <c r="I89" s="228"/>
      <c r="J89" s="228"/>
      <c r="K89" s="228"/>
      <c r="L89" s="228"/>
      <c r="M89" s="228"/>
      <c r="N89" s="228"/>
      <c r="O89" s="228"/>
      <c r="P89" s="228"/>
      <c r="Q89" s="228"/>
      <c r="R89" s="228"/>
      <c r="S89" s="228"/>
      <c r="T89" s="228"/>
      <c r="U89" s="228"/>
    </row>
    <row r="90" spans="1:21" s="278" customFormat="1">
      <c r="A90" s="228"/>
      <c r="B90" s="228"/>
      <c r="C90" s="228"/>
      <c r="D90" s="228"/>
      <c r="E90" s="228"/>
      <c r="F90" s="228"/>
      <c r="G90" s="228"/>
      <c r="H90" s="228"/>
      <c r="I90" s="228"/>
      <c r="J90" s="228"/>
      <c r="K90" s="228"/>
      <c r="L90" s="228"/>
      <c r="M90" s="228"/>
      <c r="N90" s="228"/>
      <c r="O90" s="228"/>
      <c r="P90" s="228"/>
      <c r="Q90" s="228"/>
      <c r="R90" s="228"/>
      <c r="S90" s="228"/>
      <c r="T90" s="228"/>
      <c r="U90" s="228"/>
    </row>
    <row r="91" spans="1:21" s="278" customFormat="1">
      <c r="A91" s="228"/>
      <c r="B91" s="228"/>
      <c r="C91" s="228"/>
      <c r="D91" s="228"/>
      <c r="E91" s="228"/>
      <c r="F91" s="228"/>
      <c r="G91" s="228"/>
      <c r="H91" s="228"/>
      <c r="I91" s="228"/>
      <c r="J91" s="228"/>
      <c r="K91" s="228"/>
      <c r="L91" s="228"/>
      <c r="M91" s="228"/>
      <c r="N91" s="228"/>
      <c r="O91" s="228"/>
      <c r="P91" s="228"/>
      <c r="Q91" s="228"/>
      <c r="R91" s="228"/>
      <c r="S91" s="228"/>
      <c r="T91" s="228"/>
      <c r="U91" s="228"/>
    </row>
    <row r="92" spans="1:21" s="278" customFormat="1">
      <c r="A92" s="228"/>
      <c r="B92" s="228"/>
      <c r="C92" s="228"/>
      <c r="D92" s="228"/>
      <c r="E92" s="228"/>
      <c r="F92" s="228"/>
      <c r="G92" s="228"/>
      <c r="H92" s="228"/>
      <c r="I92" s="228"/>
      <c r="J92" s="228"/>
      <c r="K92" s="228"/>
      <c r="L92" s="228"/>
      <c r="M92" s="228"/>
      <c r="N92" s="228"/>
      <c r="O92" s="228"/>
      <c r="P92" s="228"/>
      <c r="Q92" s="228"/>
      <c r="R92" s="228"/>
      <c r="S92" s="228"/>
      <c r="T92" s="228"/>
      <c r="U92" s="228"/>
    </row>
    <row r="93" spans="1:21" s="278" customFormat="1">
      <c r="A93" s="228"/>
      <c r="B93" s="228"/>
      <c r="C93" s="228"/>
      <c r="D93" s="228"/>
      <c r="E93" s="228"/>
      <c r="F93" s="228"/>
      <c r="G93" s="228"/>
      <c r="H93" s="228"/>
      <c r="I93" s="228"/>
      <c r="J93" s="228"/>
      <c r="K93" s="228"/>
      <c r="L93" s="228"/>
      <c r="M93" s="228"/>
      <c r="N93" s="228"/>
      <c r="O93" s="228"/>
      <c r="P93" s="228"/>
      <c r="Q93" s="228"/>
      <c r="R93" s="228"/>
      <c r="S93" s="228"/>
      <c r="T93" s="228"/>
      <c r="U93" s="228"/>
    </row>
    <row r="94" spans="1:21" s="278" customFormat="1">
      <c r="A94" s="228"/>
      <c r="B94" s="228"/>
      <c r="C94" s="228"/>
      <c r="D94" s="228"/>
      <c r="E94" s="228"/>
      <c r="F94" s="228"/>
      <c r="G94" s="228"/>
      <c r="H94" s="228"/>
      <c r="I94" s="228"/>
      <c r="J94" s="228"/>
      <c r="K94" s="228"/>
      <c r="L94" s="228"/>
      <c r="M94" s="228"/>
      <c r="N94" s="228"/>
      <c r="O94" s="228"/>
      <c r="P94" s="228"/>
      <c r="Q94" s="228"/>
      <c r="R94" s="228"/>
      <c r="S94" s="228"/>
      <c r="T94" s="228"/>
      <c r="U94" s="228"/>
    </row>
    <row r="95" spans="1:21" s="278" customFormat="1">
      <c r="A95" s="228"/>
      <c r="B95" s="228"/>
      <c r="C95" s="228"/>
      <c r="D95" s="228"/>
      <c r="E95" s="228"/>
      <c r="F95" s="228"/>
      <c r="G95" s="228"/>
      <c r="H95" s="228"/>
      <c r="I95" s="228"/>
      <c r="J95" s="228"/>
      <c r="K95" s="228"/>
      <c r="L95" s="228"/>
      <c r="M95" s="228"/>
      <c r="N95" s="228"/>
      <c r="O95" s="228"/>
      <c r="P95" s="228"/>
      <c r="Q95" s="228"/>
      <c r="R95" s="228"/>
      <c r="S95" s="228"/>
      <c r="T95" s="228"/>
      <c r="U95" s="228"/>
    </row>
    <row r="96" spans="1:21" s="278" customFormat="1">
      <c r="A96" s="228"/>
      <c r="B96" s="228"/>
      <c r="C96" s="228"/>
      <c r="D96" s="228"/>
      <c r="E96" s="228"/>
      <c r="F96" s="228"/>
      <c r="G96" s="228"/>
      <c r="H96" s="228"/>
      <c r="I96" s="228"/>
      <c r="J96" s="228"/>
      <c r="K96" s="228"/>
      <c r="L96" s="228"/>
      <c r="M96" s="228"/>
      <c r="N96" s="228"/>
      <c r="O96" s="228"/>
      <c r="P96" s="228"/>
      <c r="Q96" s="228"/>
      <c r="R96" s="228"/>
      <c r="S96" s="228"/>
      <c r="T96" s="228"/>
      <c r="U96" s="228"/>
    </row>
    <row r="97" spans="1:21" s="278" customFormat="1">
      <c r="A97" s="228"/>
      <c r="B97" s="228"/>
      <c r="C97" s="228"/>
      <c r="D97" s="228"/>
      <c r="E97" s="228"/>
      <c r="F97" s="228"/>
      <c r="G97" s="228"/>
      <c r="H97" s="228"/>
      <c r="I97" s="228"/>
      <c r="J97" s="228"/>
      <c r="K97" s="228"/>
      <c r="L97" s="228"/>
      <c r="M97" s="228"/>
      <c r="N97" s="228"/>
      <c r="O97" s="228"/>
      <c r="P97" s="228"/>
      <c r="Q97" s="228"/>
      <c r="R97" s="228"/>
      <c r="S97" s="228"/>
      <c r="T97" s="228"/>
      <c r="U97" s="228"/>
    </row>
    <row r="98" spans="1:21" s="278" customFormat="1">
      <c r="A98" s="228"/>
      <c r="B98" s="228"/>
      <c r="C98" s="228"/>
      <c r="D98" s="228"/>
      <c r="E98" s="228"/>
      <c r="F98" s="228"/>
      <c r="G98" s="228"/>
      <c r="H98" s="228"/>
      <c r="I98" s="228"/>
      <c r="J98" s="228"/>
      <c r="K98" s="228"/>
      <c r="L98" s="228"/>
      <c r="M98" s="228"/>
      <c r="N98" s="228"/>
      <c r="O98" s="228"/>
      <c r="P98" s="228"/>
      <c r="Q98" s="228"/>
      <c r="R98" s="228"/>
      <c r="S98" s="228"/>
      <c r="T98" s="228"/>
      <c r="U98" s="228"/>
    </row>
    <row r="99" spans="1:21" s="278" customFormat="1">
      <c r="A99" s="228"/>
      <c r="B99" s="228"/>
      <c r="C99" s="228"/>
      <c r="D99" s="228"/>
      <c r="E99" s="228"/>
      <c r="F99" s="228"/>
      <c r="G99" s="228"/>
      <c r="H99" s="228"/>
      <c r="I99" s="228"/>
      <c r="J99" s="228"/>
      <c r="K99" s="228"/>
      <c r="L99" s="228"/>
      <c r="M99" s="228"/>
      <c r="N99" s="228"/>
      <c r="O99" s="228"/>
      <c r="P99" s="228"/>
      <c r="Q99" s="228"/>
      <c r="R99" s="228"/>
      <c r="S99" s="228"/>
      <c r="T99" s="228"/>
      <c r="U99" s="228"/>
    </row>
    <row r="100" spans="1:21" s="278" customFormat="1">
      <c r="A100" s="228"/>
      <c r="B100" s="228"/>
      <c r="C100" s="228"/>
      <c r="D100" s="228"/>
      <c r="E100" s="228"/>
      <c r="F100" s="228"/>
      <c r="G100" s="228"/>
      <c r="H100" s="228"/>
      <c r="I100" s="228"/>
      <c r="J100" s="228"/>
      <c r="K100" s="228"/>
      <c r="L100" s="228"/>
      <c r="M100" s="228"/>
      <c r="N100" s="228"/>
      <c r="O100" s="228"/>
      <c r="P100" s="228"/>
      <c r="Q100" s="228"/>
      <c r="R100" s="228"/>
      <c r="S100" s="228"/>
      <c r="T100" s="228"/>
      <c r="U100" s="228"/>
    </row>
    <row r="101" spans="1:21" s="278" customFormat="1">
      <c r="A101" s="228"/>
      <c r="B101" s="228"/>
      <c r="C101" s="228"/>
      <c r="D101" s="228"/>
      <c r="E101" s="228"/>
      <c r="F101" s="228"/>
      <c r="G101" s="228"/>
      <c r="H101" s="228"/>
      <c r="I101" s="228"/>
      <c r="J101" s="228"/>
      <c r="K101" s="228"/>
      <c r="L101" s="228"/>
      <c r="M101" s="228"/>
      <c r="N101" s="228"/>
      <c r="O101" s="228"/>
      <c r="P101" s="228"/>
      <c r="Q101" s="228"/>
      <c r="R101" s="228"/>
      <c r="S101" s="228"/>
      <c r="T101" s="228"/>
      <c r="U101" s="228"/>
    </row>
    <row r="102" spans="1:21" s="278" customFormat="1">
      <c r="A102" s="228"/>
      <c r="B102" s="228"/>
      <c r="C102" s="228"/>
      <c r="D102" s="228"/>
      <c r="E102" s="228"/>
      <c r="F102" s="228"/>
      <c r="G102" s="228"/>
      <c r="H102" s="228"/>
      <c r="I102" s="228"/>
      <c r="J102" s="228"/>
      <c r="K102" s="228"/>
      <c r="L102" s="228"/>
      <c r="M102" s="228"/>
      <c r="N102" s="228"/>
      <c r="O102" s="228"/>
      <c r="P102" s="228"/>
      <c r="Q102" s="228"/>
      <c r="R102" s="228"/>
      <c r="S102" s="228"/>
      <c r="T102" s="228"/>
      <c r="U102" s="228"/>
    </row>
    <row r="103" spans="1:21" s="278" customFormat="1">
      <c r="A103" s="228"/>
      <c r="B103" s="228"/>
      <c r="C103" s="228"/>
      <c r="D103" s="228"/>
      <c r="E103" s="228"/>
      <c r="F103" s="228"/>
      <c r="G103" s="228"/>
      <c r="H103" s="228"/>
      <c r="I103" s="228"/>
      <c r="J103" s="228"/>
      <c r="K103" s="228"/>
      <c r="L103" s="228"/>
      <c r="M103" s="228"/>
      <c r="N103" s="228"/>
      <c r="O103" s="228"/>
      <c r="P103" s="228"/>
      <c r="Q103" s="228"/>
      <c r="R103" s="228"/>
      <c r="S103" s="228"/>
      <c r="T103" s="228"/>
      <c r="U103" s="228"/>
    </row>
    <row r="104" spans="1:21" s="278" customFormat="1">
      <c r="A104" s="228"/>
      <c r="B104" s="228"/>
      <c r="C104" s="228"/>
      <c r="D104" s="228"/>
      <c r="E104" s="228"/>
      <c r="F104" s="228"/>
      <c r="G104" s="228"/>
      <c r="H104" s="228"/>
      <c r="I104" s="228"/>
      <c r="J104" s="228"/>
      <c r="K104" s="228"/>
      <c r="L104" s="228"/>
      <c r="M104" s="228"/>
      <c r="N104" s="228"/>
      <c r="O104" s="228"/>
      <c r="P104" s="228"/>
      <c r="Q104" s="228"/>
      <c r="R104" s="228"/>
      <c r="S104" s="228"/>
      <c r="T104" s="228"/>
      <c r="U104" s="228"/>
    </row>
    <row r="105" spans="1:21" s="278" customFormat="1">
      <c r="A105" s="228"/>
      <c r="B105" s="228"/>
      <c r="C105" s="228"/>
      <c r="D105" s="228"/>
      <c r="E105" s="228"/>
      <c r="F105" s="228"/>
      <c r="G105" s="228"/>
      <c r="H105" s="228"/>
      <c r="I105" s="228"/>
      <c r="J105" s="228"/>
      <c r="K105" s="228"/>
      <c r="L105" s="228"/>
      <c r="M105" s="228"/>
      <c r="N105" s="228"/>
      <c r="O105" s="228"/>
      <c r="P105" s="228"/>
      <c r="Q105" s="228"/>
      <c r="R105" s="228"/>
      <c r="S105" s="228"/>
      <c r="T105" s="228"/>
      <c r="U105" s="228"/>
    </row>
    <row r="106" spans="1:21" s="278" customFormat="1">
      <c r="A106" s="228"/>
      <c r="B106" s="228"/>
      <c r="C106" s="228"/>
      <c r="D106" s="228"/>
      <c r="E106" s="228"/>
      <c r="F106" s="228"/>
      <c r="G106" s="228"/>
      <c r="H106" s="228"/>
      <c r="I106" s="228"/>
      <c r="J106" s="228"/>
      <c r="K106" s="228"/>
      <c r="L106" s="228"/>
      <c r="M106" s="228"/>
      <c r="N106" s="228"/>
      <c r="O106" s="228"/>
      <c r="P106" s="228"/>
      <c r="Q106" s="228"/>
      <c r="R106" s="228"/>
      <c r="S106" s="228"/>
      <c r="T106" s="228"/>
      <c r="U106" s="228"/>
    </row>
    <row r="107" spans="1:21" s="278" customFormat="1">
      <c r="A107" s="228"/>
      <c r="B107" s="228"/>
      <c r="C107" s="228"/>
      <c r="D107" s="228"/>
      <c r="E107" s="228"/>
      <c r="F107" s="228"/>
      <c r="G107" s="228"/>
      <c r="H107" s="228"/>
      <c r="I107" s="228"/>
      <c r="J107" s="228"/>
      <c r="K107" s="228"/>
      <c r="L107" s="228"/>
      <c r="M107" s="228"/>
      <c r="N107" s="228"/>
      <c r="O107" s="228"/>
      <c r="P107" s="228"/>
      <c r="Q107" s="228"/>
      <c r="R107" s="228"/>
      <c r="S107" s="228"/>
      <c r="T107" s="228"/>
      <c r="U107" s="228"/>
    </row>
    <row r="108" spans="1:21" s="278" customFormat="1">
      <c r="A108" s="228"/>
      <c r="B108" s="228"/>
      <c r="C108" s="228"/>
      <c r="D108" s="228"/>
      <c r="E108" s="228"/>
      <c r="F108" s="228"/>
      <c r="G108" s="228"/>
      <c r="H108" s="228"/>
      <c r="I108" s="228"/>
      <c r="J108" s="228"/>
      <c r="K108" s="228"/>
      <c r="L108" s="228"/>
      <c r="M108" s="228"/>
      <c r="N108" s="228"/>
      <c r="O108" s="228"/>
      <c r="P108" s="228"/>
      <c r="Q108" s="228"/>
      <c r="R108" s="228"/>
      <c r="S108" s="228"/>
      <c r="T108" s="228"/>
      <c r="U108" s="228"/>
    </row>
    <row r="109" spans="1:21" s="278" customFormat="1">
      <c r="A109" s="228"/>
      <c r="B109" s="228"/>
      <c r="C109" s="228"/>
      <c r="D109" s="228"/>
      <c r="E109" s="228"/>
      <c r="F109" s="228"/>
      <c r="G109" s="228"/>
      <c r="H109" s="228"/>
      <c r="I109" s="228"/>
      <c r="J109" s="228"/>
      <c r="K109" s="228"/>
      <c r="L109" s="228"/>
      <c r="M109" s="228"/>
      <c r="N109" s="228"/>
      <c r="O109" s="228"/>
      <c r="P109" s="228"/>
      <c r="Q109" s="228"/>
      <c r="R109" s="228"/>
      <c r="S109" s="228"/>
      <c r="T109" s="228"/>
      <c r="U109" s="228"/>
    </row>
    <row r="110" spans="1:21" s="278" customFormat="1">
      <c r="A110" s="228"/>
      <c r="B110" s="228"/>
      <c r="C110" s="228"/>
      <c r="D110" s="228"/>
      <c r="E110" s="228"/>
      <c r="F110" s="228"/>
      <c r="G110" s="228"/>
      <c r="H110" s="228"/>
      <c r="I110" s="228"/>
      <c r="J110" s="228"/>
      <c r="K110" s="228"/>
      <c r="L110" s="228"/>
      <c r="M110" s="228"/>
      <c r="N110" s="228"/>
      <c r="O110" s="228"/>
      <c r="P110" s="228"/>
      <c r="Q110" s="228"/>
      <c r="R110" s="228"/>
      <c r="S110" s="228"/>
      <c r="T110" s="228"/>
      <c r="U110" s="228"/>
    </row>
    <row r="111" spans="1:21" s="278" customFormat="1">
      <c r="A111" s="228"/>
      <c r="B111" s="228"/>
      <c r="C111" s="228"/>
      <c r="D111" s="228"/>
      <c r="E111" s="228"/>
      <c r="F111" s="228"/>
      <c r="G111" s="228"/>
      <c r="H111" s="228"/>
      <c r="I111" s="228"/>
      <c r="J111" s="228"/>
      <c r="K111" s="228"/>
      <c r="L111" s="228"/>
      <c r="M111" s="228"/>
      <c r="N111" s="228"/>
      <c r="O111" s="228"/>
      <c r="P111" s="228"/>
      <c r="Q111" s="228"/>
      <c r="R111" s="228"/>
      <c r="S111" s="228"/>
      <c r="T111" s="228"/>
      <c r="U111" s="228"/>
    </row>
    <row r="112" spans="1:21" s="278" customFormat="1">
      <c r="A112" s="228"/>
      <c r="B112" s="228"/>
      <c r="C112" s="228"/>
      <c r="D112" s="228"/>
      <c r="E112" s="228"/>
      <c r="F112" s="228"/>
      <c r="G112" s="228"/>
      <c r="H112" s="228"/>
      <c r="I112" s="228"/>
      <c r="J112" s="228"/>
      <c r="K112" s="228"/>
      <c r="L112" s="228"/>
      <c r="M112" s="228"/>
      <c r="N112" s="228"/>
      <c r="O112" s="228"/>
      <c r="P112" s="228"/>
      <c r="Q112" s="228"/>
      <c r="R112" s="228"/>
      <c r="S112" s="228"/>
      <c r="T112" s="228"/>
      <c r="U112" s="228"/>
    </row>
    <row r="113" spans="1:21" s="278" customFormat="1">
      <c r="A113" s="228"/>
      <c r="B113" s="228"/>
      <c r="C113" s="228"/>
      <c r="D113" s="228"/>
      <c r="E113" s="228"/>
      <c r="F113" s="228"/>
      <c r="G113" s="228"/>
      <c r="H113" s="228"/>
      <c r="I113" s="228"/>
      <c r="J113" s="228"/>
      <c r="K113" s="228"/>
      <c r="L113" s="228"/>
      <c r="M113" s="228"/>
      <c r="N113" s="228"/>
      <c r="O113" s="228"/>
      <c r="P113" s="228"/>
      <c r="Q113" s="228"/>
      <c r="R113" s="228"/>
      <c r="S113" s="228"/>
      <c r="T113" s="228"/>
      <c r="U113" s="228"/>
    </row>
    <row r="114" spans="1:21" s="278" customFormat="1">
      <c r="A114" s="228"/>
      <c r="B114" s="228"/>
      <c r="C114" s="228"/>
      <c r="D114" s="228"/>
      <c r="E114" s="228"/>
      <c r="F114" s="228"/>
      <c r="G114" s="228"/>
      <c r="H114" s="228"/>
      <c r="I114" s="228"/>
      <c r="J114" s="228"/>
      <c r="K114" s="228"/>
      <c r="L114" s="228"/>
      <c r="M114" s="228"/>
      <c r="N114" s="228"/>
      <c r="O114" s="228"/>
      <c r="P114" s="228"/>
      <c r="Q114" s="228"/>
      <c r="R114" s="228"/>
      <c r="S114" s="228"/>
      <c r="T114" s="228"/>
      <c r="U114" s="228"/>
    </row>
    <row r="115" spans="1:21" s="278" customFormat="1">
      <c r="A115" s="228"/>
      <c r="B115" s="228"/>
      <c r="C115" s="228"/>
      <c r="D115" s="228"/>
      <c r="E115" s="228"/>
      <c r="F115" s="228"/>
      <c r="G115" s="228"/>
      <c r="H115" s="228"/>
      <c r="I115" s="228"/>
      <c r="J115" s="228"/>
      <c r="K115" s="228"/>
      <c r="L115" s="228"/>
      <c r="M115" s="228"/>
      <c r="N115" s="228"/>
      <c r="O115" s="228"/>
      <c r="P115" s="228"/>
      <c r="Q115" s="228"/>
      <c r="R115" s="228"/>
      <c r="S115" s="228"/>
      <c r="T115" s="228"/>
      <c r="U115" s="228"/>
    </row>
    <row r="116" spans="1:21" s="278" customFormat="1">
      <c r="A116" s="228"/>
      <c r="B116" s="228"/>
      <c r="C116" s="228"/>
      <c r="D116" s="228"/>
      <c r="E116" s="228"/>
      <c r="F116" s="228"/>
      <c r="G116" s="228"/>
      <c r="H116" s="228"/>
      <c r="I116" s="228"/>
      <c r="J116" s="228"/>
      <c r="K116" s="228"/>
      <c r="L116" s="228"/>
      <c r="M116" s="228"/>
      <c r="N116" s="228"/>
      <c r="O116" s="228"/>
      <c r="P116" s="228"/>
      <c r="Q116" s="228"/>
      <c r="R116" s="228"/>
      <c r="S116" s="228"/>
      <c r="T116" s="228"/>
      <c r="U116" s="228"/>
    </row>
    <row r="117" spans="1:21" s="278" customFormat="1">
      <c r="A117" s="228"/>
      <c r="B117" s="228"/>
      <c r="C117" s="228"/>
      <c r="D117" s="228"/>
      <c r="E117" s="228"/>
      <c r="F117" s="228"/>
      <c r="G117" s="228"/>
      <c r="H117" s="228"/>
      <c r="I117" s="228"/>
      <c r="J117" s="228"/>
      <c r="K117" s="228"/>
      <c r="L117" s="228"/>
      <c r="M117" s="228"/>
      <c r="N117" s="228"/>
      <c r="O117" s="228"/>
      <c r="P117" s="228"/>
      <c r="Q117" s="228"/>
      <c r="R117" s="228"/>
      <c r="S117" s="228"/>
      <c r="T117" s="228"/>
      <c r="U117" s="228"/>
    </row>
    <row r="118" spans="1:21" s="278" customFormat="1">
      <c r="A118" s="228"/>
      <c r="B118" s="228"/>
      <c r="C118" s="228"/>
      <c r="D118" s="228"/>
      <c r="E118" s="228"/>
      <c r="F118" s="228"/>
      <c r="G118" s="228"/>
      <c r="H118" s="228"/>
      <c r="I118" s="228"/>
      <c r="J118" s="228"/>
      <c r="K118" s="228"/>
      <c r="L118" s="228"/>
      <c r="M118" s="228"/>
      <c r="N118" s="228"/>
      <c r="O118" s="228"/>
      <c r="P118" s="228"/>
      <c r="Q118" s="228"/>
      <c r="R118" s="228"/>
      <c r="S118" s="228"/>
      <c r="T118" s="228"/>
      <c r="U118" s="228"/>
    </row>
    <row r="119" spans="1:21" s="278" customFormat="1">
      <c r="A119" s="228"/>
      <c r="B119" s="228"/>
      <c r="C119" s="228"/>
      <c r="D119" s="228"/>
      <c r="E119" s="228"/>
      <c r="F119" s="228"/>
      <c r="G119" s="228"/>
      <c r="H119" s="228"/>
      <c r="I119" s="228"/>
      <c r="J119" s="228"/>
      <c r="K119" s="228"/>
      <c r="L119" s="228"/>
      <c r="M119" s="228"/>
      <c r="N119" s="228"/>
      <c r="O119" s="228"/>
      <c r="P119" s="228"/>
      <c r="Q119" s="228"/>
      <c r="R119" s="228"/>
      <c r="S119" s="228"/>
      <c r="T119" s="228"/>
      <c r="U119" s="228"/>
    </row>
    <row r="120" spans="1:21" s="278" customFormat="1">
      <c r="A120" s="228"/>
      <c r="B120" s="228"/>
      <c r="C120" s="228"/>
      <c r="D120" s="228"/>
      <c r="E120" s="228"/>
      <c r="F120" s="228"/>
      <c r="G120" s="228"/>
      <c r="H120" s="228"/>
      <c r="I120" s="228"/>
      <c r="J120" s="228"/>
      <c r="K120" s="228"/>
      <c r="L120" s="228"/>
      <c r="M120" s="228"/>
      <c r="N120" s="228"/>
      <c r="O120" s="228"/>
      <c r="P120" s="228"/>
      <c r="Q120" s="228"/>
      <c r="R120" s="228"/>
      <c r="S120" s="228"/>
      <c r="T120" s="228"/>
      <c r="U120" s="228"/>
    </row>
    <row r="121" spans="1:21" s="278" customFormat="1">
      <c r="A121" s="228"/>
      <c r="B121" s="228"/>
      <c r="C121" s="228"/>
      <c r="D121" s="228"/>
      <c r="E121" s="228"/>
      <c r="F121" s="228"/>
      <c r="G121" s="228"/>
      <c r="H121" s="228"/>
      <c r="I121" s="228"/>
      <c r="J121" s="228"/>
      <c r="K121" s="228"/>
      <c r="L121" s="228"/>
      <c r="M121" s="228"/>
      <c r="N121" s="228"/>
      <c r="O121" s="228"/>
      <c r="P121" s="228"/>
      <c r="Q121" s="228"/>
      <c r="R121" s="228"/>
      <c r="S121" s="228"/>
      <c r="T121" s="228"/>
      <c r="U121" s="228"/>
    </row>
    <row r="122" spans="1:21" s="278" customFormat="1">
      <c r="A122" s="228"/>
      <c r="B122" s="228"/>
      <c r="C122" s="228"/>
      <c r="D122" s="228"/>
      <c r="E122" s="228"/>
      <c r="F122" s="228"/>
      <c r="G122" s="228"/>
      <c r="H122" s="228"/>
      <c r="I122" s="228"/>
      <c r="J122" s="228"/>
      <c r="K122" s="228"/>
      <c r="L122" s="228"/>
      <c r="M122" s="228"/>
      <c r="N122" s="228"/>
      <c r="O122" s="228"/>
      <c r="P122" s="228"/>
      <c r="Q122" s="228"/>
      <c r="R122" s="228"/>
      <c r="S122" s="228"/>
      <c r="T122" s="228"/>
      <c r="U122" s="228"/>
    </row>
    <row r="123" spans="1:21" s="278" customFormat="1">
      <c r="A123" s="228"/>
      <c r="B123" s="228"/>
      <c r="C123" s="228"/>
      <c r="D123" s="228"/>
      <c r="E123" s="228"/>
      <c r="F123" s="228"/>
      <c r="G123" s="228"/>
      <c r="H123" s="228"/>
      <c r="I123" s="228"/>
      <c r="J123" s="228"/>
      <c r="K123" s="228"/>
      <c r="L123" s="228"/>
      <c r="M123" s="228"/>
      <c r="N123" s="228"/>
      <c r="O123" s="228"/>
      <c r="P123" s="228"/>
      <c r="Q123" s="228"/>
      <c r="R123" s="228"/>
      <c r="S123" s="228"/>
      <c r="T123" s="228"/>
      <c r="U123" s="228"/>
    </row>
    <row r="124" spans="1:21" s="278" customFormat="1">
      <c r="A124" s="228"/>
      <c r="B124" s="228"/>
      <c r="C124" s="228"/>
      <c r="D124" s="228"/>
      <c r="E124" s="228"/>
      <c r="F124" s="228"/>
      <c r="G124" s="228"/>
      <c r="H124" s="228"/>
      <c r="I124" s="228"/>
      <c r="J124" s="228"/>
      <c r="K124" s="228"/>
      <c r="L124" s="228"/>
      <c r="M124" s="228"/>
      <c r="N124" s="228"/>
      <c r="O124" s="228"/>
      <c r="P124" s="228"/>
      <c r="Q124" s="228"/>
      <c r="R124" s="228"/>
      <c r="S124" s="228"/>
      <c r="T124" s="228"/>
      <c r="U124" s="228"/>
    </row>
    <row r="125" spans="1:21" s="278" customFormat="1">
      <c r="A125" s="228"/>
      <c r="B125" s="228"/>
      <c r="C125" s="228"/>
      <c r="D125" s="228"/>
      <c r="E125" s="228"/>
      <c r="F125" s="228"/>
      <c r="G125" s="228"/>
      <c r="H125" s="228"/>
      <c r="I125" s="228"/>
      <c r="J125" s="228"/>
      <c r="K125" s="228"/>
      <c r="L125" s="228"/>
      <c r="M125" s="228"/>
      <c r="N125" s="228"/>
      <c r="O125" s="228"/>
      <c r="P125" s="228"/>
      <c r="Q125" s="228"/>
      <c r="R125" s="228"/>
      <c r="S125" s="228"/>
      <c r="T125" s="228"/>
      <c r="U125" s="228"/>
    </row>
    <row r="126" spans="1:21" s="278" customFormat="1">
      <c r="A126" s="228"/>
      <c r="B126" s="228"/>
      <c r="C126" s="228"/>
      <c r="D126" s="228"/>
      <c r="E126" s="228"/>
      <c r="F126" s="228"/>
      <c r="G126" s="228"/>
      <c r="H126" s="228"/>
      <c r="I126" s="228"/>
      <c r="J126" s="228"/>
      <c r="K126" s="228"/>
      <c r="L126" s="228"/>
      <c r="M126" s="228"/>
      <c r="N126" s="228"/>
      <c r="O126" s="228"/>
      <c r="P126" s="228"/>
      <c r="Q126" s="228"/>
      <c r="R126" s="228"/>
      <c r="S126" s="228"/>
      <c r="T126" s="228"/>
      <c r="U126" s="228"/>
    </row>
    <row r="127" spans="1:21" s="278" customFormat="1">
      <c r="A127" s="228"/>
      <c r="B127" s="228"/>
      <c r="C127" s="228"/>
      <c r="D127" s="228"/>
      <c r="E127" s="228"/>
      <c r="F127" s="228"/>
      <c r="G127" s="228"/>
      <c r="H127" s="228"/>
      <c r="I127" s="228"/>
      <c r="J127" s="228"/>
      <c r="K127" s="228"/>
      <c r="L127" s="228"/>
      <c r="M127" s="228"/>
      <c r="N127" s="228"/>
      <c r="O127" s="228"/>
      <c r="P127" s="228"/>
      <c r="Q127" s="228"/>
      <c r="R127" s="228"/>
      <c r="S127" s="228"/>
      <c r="T127" s="228"/>
      <c r="U127" s="228"/>
    </row>
    <row r="128" spans="1:21" s="278" customFormat="1">
      <c r="A128" s="228"/>
      <c r="B128" s="228"/>
      <c r="C128" s="228"/>
      <c r="D128" s="228"/>
      <c r="E128" s="228"/>
      <c r="F128" s="228"/>
      <c r="G128" s="228"/>
      <c r="H128" s="228"/>
      <c r="I128" s="228"/>
      <c r="J128" s="228"/>
      <c r="K128" s="228"/>
      <c r="L128" s="228"/>
      <c r="M128" s="228"/>
      <c r="N128" s="228"/>
      <c r="O128" s="228"/>
      <c r="P128" s="228"/>
      <c r="Q128" s="228"/>
      <c r="R128" s="228"/>
      <c r="S128" s="228"/>
      <c r="T128" s="228"/>
      <c r="U128" s="228"/>
    </row>
    <row r="129" spans="1:21" s="278" customFormat="1">
      <c r="A129" s="228"/>
      <c r="B129" s="228"/>
      <c r="C129" s="228"/>
      <c r="D129" s="228"/>
      <c r="E129" s="228"/>
      <c r="F129" s="228"/>
      <c r="G129" s="228"/>
      <c r="H129" s="228"/>
      <c r="I129" s="228"/>
      <c r="J129" s="228"/>
      <c r="K129" s="228"/>
      <c r="L129" s="228"/>
      <c r="M129" s="228"/>
      <c r="N129" s="228"/>
      <c r="O129" s="228"/>
      <c r="P129" s="228"/>
      <c r="Q129" s="228"/>
      <c r="R129" s="228"/>
      <c r="S129" s="228"/>
      <c r="T129" s="228"/>
      <c r="U129" s="228"/>
    </row>
    <row r="130" spans="1:21" s="278" customFormat="1">
      <c r="A130" s="228"/>
      <c r="B130" s="228"/>
      <c r="C130" s="228"/>
      <c r="D130" s="228"/>
      <c r="E130" s="228"/>
      <c r="F130" s="228"/>
      <c r="G130" s="228"/>
      <c r="H130" s="228"/>
      <c r="I130" s="228"/>
      <c r="J130" s="228"/>
      <c r="K130" s="228"/>
      <c r="L130" s="228"/>
      <c r="M130" s="228"/>
      <c r="N130" s="228"/>
      <c r="O130" s="228"/>
      <c r="P130" s="228"/>
      <c r="Q130" s="228"/>
      <c r="R130" s="228"/>
      <c r="S130" s="228"/>
      <c r="T130" s="228"/>
      <c r="U130" s="228"/>
    </row>
    <row r="131" spans="1:21" s="278" customFormat="1">
      <c r="A131" s="228"/>
      <c r="B131" s="228"/>
      <c r="C131" s="228"/>
      <c r="D131" s="228"/>
      <c r="E131" s="228"/>
      <c r="F131" s="228"/>
      <c r="G131" s="228"/>
      <c r="H131" s="228"/>
      <c r="I131" s="228"/>
      <c r="J131" s="228"/>
      <c r="K131" s="228"/>
      <c r="L131" s="228"/>
      <c r="M131" s="228"/>
      <c r="N131" s="228"/>
      <c r="O131" s="228"/>
      <c r="P131" s="228"/>
      <c r="Q131" s="228"/>
      <c r="R131" s="228"/>
      <c r="S131" s="228"/>
      <c r="T131" s="228"/>
      <c r="U131" s="228"/>
    </row>
    <row r="132" spans="1:21" s="278" customFormat="1">
      <c r="A132" s="228"/>
      <c r="B132" s="228"/>
      <c r="C132" s="228"/>
      <c r="D132" s="228"/>
      <c r="E132" s="228"/>
      <c r="F132" s="228"/>
      <c r="G132" s="228"/>
      <c r="H132" s="228"/>
      <c r="I132" s="228"/>
      <c r="J132" s="228"/>
      <c r="K132" s="228"/>
      <c r="L132" s="228"/>
      <c r="M132" s="228"/>
      <c r="N132" s="228"/>
      <c r="O132" s="228"/>
      <c r="P132" s="228"/>
      <c r="Q132" s="228"/>
      <c r="R132" s="228"/>
      <c r="S132" s="228"/>
      <c r="T132" s="228"/>
      <c r="U132" s="228"/>
    </row>
    <row r="133" spans="1:21" s="278" customFormat="1">
      <c r="A133" s="228"/>
      <c r="B133" s="228"/>
      <c r="C133" s="228"/>
      <c r="D133" s="228"/>
      <c r="E133" s="228"/>
      <c r="F133" s="228"/>
      <c r="G133" s="228"/>
      <c r="H133" s="228"/>
      <c r="I133" s="228"/>
      <c r="J133" s="228"/>
      <c r="K133" s="228"/>
      <c r="L133" s="228"/>
      <c r="M133" s="228"/>
      <c r="N133" s="228"/>
      <c r="O133" s="228"/>
      <c r="P133" s="228"/>
      <c r="Q133" s="228"/>
      <c r="R133" s="228"/>
      <c r="S133" s="228"/>
      <c r="T133" s="228"/>
      <c r="U133" s="228"/>
    </row>
    <row r="134" spans="1:21" s="278" customFormat="1">
      <c r="A134" s="228"/>
      <c r="B134" s="228"/>
      <c r="C134" s="228"/>
      <c r="D134" s="228"/>
      <c r="E134" s="228"/>
      <c r="F134" s="228"/>
      <c r="G134" s="228"/>
      <c r="H134" s="228"/>
      <c r="I134" s="228"/>
      <c r="J134" s="228"/>
      <c r="K134" s="228"/>
      <c r="L134" s="228"/>
      <c r="M134" s="228"/>
      <c r="N134" s="228"/>
      <c r="O134" s="228"/>
      <c r="P134" s="228"/>
      <c r="Q134" s="228"/>
      <c r="R134" s="228"/>
      <c r="S134" s="228"/>
      <c r="T134" s="228"/>
      <c r="U134" s="228"/>
    </row>
    <row r="135" spans="1:21" s="278" customFormat="1">
      <c r="A135" s="228"/>
      <c r="B135" s="228"/>
      <c r="C135" s="228"/>
      <c r="D135" s="228"/>
      <c r="E135" s="228"/>
      <c r="F135" s="228"/>
      <c r="G135" s="228"/>
      <c r="H135" s="228"/>
      <c r="I135" s="228"/>
      <c r="J135" s="228"/>
      <c r="K135" s="228"/>
      <c r="L135" s="228"/>
      <c r="M135" s="228"/>
      <c r="N135" s="228"/>
      <c r="O135" s="228"/>
      <c r="P135" s="228"/>
      <c r="Q135" s="228"/>
      <c r="R135" s="228"/>
      <c r="S135" s="228"/>
      <c r="T135" s="228"/>
      <c r="U135" s="228"/>
    </row>
    <row r="136" spans="1:21" s="278" customFormat="1">
      <c r="A136" s="228"/>
      <c r="B136" s="228"/>
      <c r="C136" s="228"/>
      <c r="D136" s="228"/>
      <c r="E136" s="228"/>
      <c r="F136" s="228"/>
      <c r="G136" s="228"/>
      <c r="H136" s="228"/>
      <c r="I136" s="228"/>
      <c r="J136" s="228"/>
      <c r="K136" s="228"/>
      <c r="L136" s="228"/>
      <c r="M136" s="228"/>
      <c r="N136" s="228"/>
      <c r="O136" s="228"/>
      <c r="P136" s="228"/>
      <c r="Q136" s="228"/>
      <c r="R136" s="228"/>
      <c r="S136" s="228"/>
      <c r="T136" s="228"/>
      <c r="U136" s="228"/>
    </row>
    <row r="137" spans="1:21" s="278" customFormat="1">
      <c r="A137" s="228"/>
      <c r="B137" s="228"/>
      <c r="C137" s="228"/>
      <c r="D137" s="228"/>
      <c r="E137" s="228"/>
      <c r="F137" s="228"/>
      <c r="G137" s="228"/>
      <c r="H137" s="228"/>
      <c r="I137" s="228"/>
      <c r="J137" s="228"/>
      <c r="K137" s="228"/>
      <c r="L137" s="228"/>
      <c r="M137" s="228"/>
      <c r="N137" s="228"/>
      <c r="O137" s="228"/>
      <c r="P137" s="228"/>
      <c r="Q137" s="228"/>
      <c r="R137" s="228"/>
      <c r="S137" s="228"/>
      <c r="T137" s="228"/>
      <c r="U137" s="228"/>
    </row>
    <row r="138" spans="1:21" s="278" customFormat="1">
      <c r="A138" s="228"/>
      <c r="B138" s="228"/>
      <c r="C138" s="228"/>
      <c r="D138" s="228"/>
      <c r="E138" s="228"/>
      <c r="F138" s="228"/>
      <c r="G138" s="228"/>
      <c r="H138" s="228"/>
      <c r="I138" s="228"/>
      <c r="J138" s="228"/>
      <c r="K138" s="228"/>
      <c r="L138" s="228"/>
      <c r="M138" s="228"/>
      <c r="N138" s="228"/>
      <c r="O138" s="228"/>
      <c r="P138" s="228"/>
      <c r="Q138" s="228"/>
      <c r="R138" s="228"/>
      <c r="S138" s="228"/>
      <c r="T138" s="228"/>
      <c r="U138" s="228"/>
    </row>
    <row r="139" spans="1:21" s="278" customFormat="1">
      <c r="A139" s="228"/>
      <c r="B139" s="228"/>
      <c r="C139" s="228"/>
      <c r="D139" s="228"/>
      <c r="E139" s="228"/>
      <c r="F139" s="228"/>
      <c r="G139" s="228"/>
      <c r="H139" s="228"/>
      <c r="I139" s="228"/>
      <c r="J139" s="228"/>
      <c r="K139" s="228"/>
      <c r="L139" s="228"/>
      <c r="M139" s="228"/>
      <c r="N139" s="228"/>
      <c r="O139" s="228"/>
      <c r="P139" s="228"/>
      <c r="Q139" s="228"/>
      <c r="R139" s="228"/>
      <c r="S139" s="228"/>
      <c r="T139" s="228"/>
      <c r="U139" s="228"/>
    </row>
    <row r="140" spans="1:21" s="278" customFormat="1">
      <c r="A140" s="228"/>
      <c r="B140" s="228"/>
      <c r="C140" s="228"/>
      <c r="D140" s="228"/>
      <c r="E140" s="228"/>
      <c r="F140" s="228"/>
      <c r="G140" s="228"/>
      <c r="H140" s="228"/>
      <c r="I140" s="228"/>
      <c r="J140" s="228"/>
      <c r="K140" s="228"/>
      <c r="L140" s="228"/>
      <c r="M140" s="228"/>
      <c r="N140" s="228"/>
      <c r="O140" s="228"/>
      <c r="P140" s="228"/>
      <c r="Q140" s="228"/>
      <c r="R140" s="228"/>
      <c r="S140" s="228"/>
      <c r="T140" s="228"/>
      <c r="U140" s="228"/>
    </row>
    <row r="141" spans="1:21" s="278" customFormat="1">
      <c r="A141" s="228"/>
      <c r="B141" s="228"/>
      <c r="C141" s="228"/>
      <c r="D141" s="228"/>
      <c r="E141" s="228"/>
      <c r="F141" s="228"/>
      <c r="G141" s="228"/>
      <c r="H141" s="228"/>
      <c r="I141" s="228"/>
      <c r="J141" s="228"/>
      <c r="K141" s="228"/>
      <c r="L141" s="228"/>
      <c r="M141" s="228"/>
      <c r="N141" s="228"/>
      <c r="O141" s="228"/>
      <c r="P141" s="228"/>
      <c r="Q141" s="228"/>
      <c r="R141" s="228"/>
      <c r="S141" s="228"/>
      <c r="T141" s="228"/>
      <c r="U141" s="228"/>
    </row>
    <row r="142" spans="1:21" s="278" customFormat="1">
      <c r="A142" s="228"/>
      <c r="B142" s="228"/>
      <c r="C142" s="228"/>
      <c r="D142" s="228"/>
      <c r="E142" s="228"/>
      <c r="F142" s="228"/>
      <c r="G142" s="228"/>
      <c r="H142" s="228"/>
      <c r="I142" s="228"/>
      <c r="J142" s="228"/>
      <c r="K142" s="228"/>
      <c r="L142" s="228"/>
      <c r="M142" s="228"/>
      <c r="N142" s="228"/>
      <c r="O142" s="228"/>
      <c r="P142" s="228"/>
      <c r="Q142" s="228"/>
      <c r="R142" s="228"/>
      <c r="S142" s="228"/>
      <c r="T142" s="228"/>
      <c r="U142" s="228"/>
    </row>
    <row r="143" spans="1:21" s="278" customFormat="1">
      <c r="A143" s="228"/>
      <c r="B143" s="228"/>
      <c r="C143" s="228"/>
      <c r="D143" s="228"/>
      <c r="E143" s="228"/>
      <c r="F143" s="228"/>
      <c r="G143" s="228"/>
      <c r="H143" s="228"/>
      <c r="I143" s="228"/>
      <c r="J143" s="228"/>
      <c r="K143" s="228"/>
      <c r="L143" s="228"/>
      <c r="M143" s="228"/>
      <c r="N143" s="228"/>
      <c r="O143" s="228"/>
      <c r="P143" s="228"/>
      <c r="Q143" s="228"/>
      <c r="R143" s="228"/>
      <c r="S143" s="228"/>
      <c r="T143" s="228"/>
      <c r="U143" s="228"/>
    </row>
    <row r="144" spans="1:21" s="278" customFormat="1">
      <c r="A144" s="228"/>
      <c r="B144" s="228"/>
      <c r="C144" s="228"/>
      <c r="D144" s="228"/>
      <c r="E144" s="228"/>
      <c r="F144" s="228"/>
      <c r="G144" s="228"/>
      <c r="H144" s="228"/>
      <c r="I144" s="228"/>
      <c r="J144" s="228"/>
      <c r="K144" s="228"/>
      <c r="L144" s="228"/>
      <c r="M144" s="228"/>
      <c r="N144" s="228"/>
      <c r="O144" s="228"/>
      <c r="P144" s="228"/>
      <c r="Q144" s="228"/>
      <c r="R144" s="228"/>
      <c r="S144" s="228"/>
      <c r="T144" s="228"/>
      <c r="U144" s="228"/>
    </row>
    <row r="145" spans="1:21" s="278" customFormat="1">
      <c r="A145" s="228"/>
      <c r="B145" s="228"/>
      <c r="C145" s="228"/>
      <c r="D145" s="228"/>
      <c r="E145" s="228"/>
      <c r="F145" s="228"/>
      <c r="G145" s="228"/>
      <c r="H145" s="228"/>
      <c r="I145" s="228"/>
      <c r="J145" s="228"/>
      <c r="K145" s="228"/>
      <c r="L145" s="228"/>
      <c r="M145" s="228"/>
      <c r="N145" s="228"/>
      <c r="O145" s="228"/>
      <c r="P145" s="228"/>
      <c r="Q145" s="228"/>
      <c r="R145" s="228"/>
      <c r="S145" s="228"/>
      <c r="T145" s="228"/>
      <c r="U145" s="228"/>
    </row>
    <row r="146" spans="1:21" s="278" customFormat="1">
      <c r="A146" s="228"/>
      <c r="B146" s="228"/>
      <c r="C146" s="228"/>
      <c r="D146" s="228"/>
      <c r="E146" s="228"/>
      <c r="F146" s="228"/>
      <c r="G146" s="228"/>
      <c r="H146" s="228"/>
      <c r="I146" s="228"/>
      <c r="J146" s="228"/>
      <c r="K146" s="228"/>
      <c r="L146" s="228"/>
      <c r="M146" s="228"/>
      <c r="N146" s="228"/>
      <c r="O146" s="228"/>
      <c r="P146" s="228"/>
      <c r="Q146" s="228"/>
      <c r="R146" s="228"/>
      <c r="S146" s="228"/>
      <c r="T146" s="228"/>
      <c r="U146" s="228"/>
    </row>
    <row r="147" spans="1:21" s="278" customFormat="1">
      <c r="A147" s="228"/>
      <c r="B147" s="228"/>
      <c r="C147" s="228"/>
      <c r="D147" s="228"/>
      <c r="E147" s="228"/>
      <c r="F147" s="228"/>
      <c r="G147" s="228"/>
      <c r="H147" s="228"/>
      <c r="I147" s="228"/>
      <c r="J147" s="228"/>
      <c r="K147" s="228"/>
      <c r="L147" s="228"/>
      <c r="M147" s="228"/>
      <c r="N147" s="228"/>
      <c r="O147" s="228"/>
      <c r="P147" s="228"/>
      <c r="Q147" s="228"/>
      <c r="R147" s="228"/>
      <c r="S147" s="228"/>
      <c r="T147" s="228"/>
      <c r="U147" s="228"/>
    </row>
    <row r="148" spans="1:21" s="278" customFormat="1">
      <c r="A148" s="228"/>
      <c r="B148" s="228"/>
      <c r="C148" s="228"/>
      <c r="D148" s="228"/>
      <c r="E148" s="228"/>
      <c r="F148" s="228"/>
      <c r="G148" s="228"/>
      <c r="H148" s="228"/>
      <c r="I148" s="228"/>
      <c r="J148" s="228"/>
      <c r="K148" s="228"/>
      <c r="L148" s="228"/>
      <c r="M148" s="228"/>
      <c r="N148" s="228"/>
      <c r="O148" s="228"/>
      <c r="P148" s="228"/>
      <c r="Q148" s="228"/>
      <c r="R148" s="228"/>
      <c r="S148" s="228"/>
      <c r="T148" s="228"/>
      <c r="U148" s="228"/>
    </row>
    <row r="149" spans="1:21" s="278" customFormat="1">
      <c r="A149" s="228"/>
      <c r="B149" s="228"/>
      <c r="C149" s="228"/>
      <c r="D149" s="228"/>
      <c r="E149" s="228"/>
      <c r="F149" s="228"/>
      <c r="G149" s="228"/>
      <c r="H149" s="228"/>
      <c r="I149" s="228"/>
      <c r="J149" s="228"/>
      <c r="K149" s="228"/>
      <c r="L149" s="228"/>
      <c r="M149" s="228"/>
      <c r="N149" s="228"/>
      <c r="O149" s="228"/>
      <c r="P149" s="228"/>
      <c r="Q149" s="228"/>
      <c r="R149" s="228"/>
      <c r="S149" s="228"/>
      <c r="T149" s="228"/>
      <c r="U149" s="228"/>
    </row>
    <row r="150" spans="1:21" s="278" customFormat="1">
      <c r="A150" s="228"/>
      <c r="B150" s="228"/>
      <c r="C150" s="228"/>
      <c r="D150" s="228"/>
      <c r="E150" s="228"/>
      <c r="F150" s="228"/>
      <c r="G150" s="228"/>
      <c r="H150" s="228"/>
      <c r="I150" s="228"/>
      <c r="J150" s="228"/>
      <c r="K150" s="228"/>
      <c r="L150" s="228"/>
      <c r="M150" s="228"/>
      <c r="N150" s="228"/>
      <c r="O150" s="228"/>
      <c r="P150" s="228"/>
      <c r="Q150" s="228"/>
      <c r="R150" s="228"/>
      <c r="S150" s="228"/>
      <c r="T150" s="228"/>
      <c r="U150" s="228"/>
    </row>
    <row r="151" spans="1:21" s="278" customFormat="1">
      <c r="A151" s="228"/>
      <c r="B151" s="228"/>
      <c r="C151" s="228"/>
      <c r="D151" s="228"/>
      <c r="E151" s="228"/>
      <c r="F151" s="228"/>
      <c r="G151" s="228"/>
      <c r="H151" s="228"/>
      <c r="I151" s="228"/>
      <c r="J151" s="228"/>
      <c r="K151" s="228"/>
      <c r="L151" s="228"/>
      <c r="M151" s="228"/>
      <c r="N151" s="228"/>
      <c r="O151" s="228"/>
      <c r="P151" s="228"/>
      <c r="Q151" s="228"/>
      <c r="R151" s="228"/>
      <c r="S151" s="228"/>
      <c r="T151" s="228"/>
      <c r="U151" s="228"/>
    </row>
    <row r="152" spans="1:21" s="278" customFormat="1">
      <c r="A152" s="228"/>
      <c r="B152" s="228"/>
      <c r="C152" s="228"/>
      <c r="D152" s="228"/>
      <c r="E152" s="228"/>
      <c r="F152" s="228"/>
      <c r="G152" s="228"/>
      <c r="H152" s="228"/>
      <c r="I152" s="228"/>
      <c r="J152" s="228"/>
      <c r="K152" s="228"/>
      <c r="L152" s="228"/>
      <c r="M152" s="228"/>
      <c r="N152" s="228"/>
      <c r="O152" s="228"/>
      <c r="P152" s="228"/>
      <c r="Q152" s="228"/>
      <c r="R152" s="228"/>
      <c r="S152" s="228"/>
      <c r="T152" s="228"/>
      <c r="U152" s="228"/>
    </row>
    <row r="153" spans="1:21" s="278" customFormat="1">
      <c r="A153" s="228"/>
      <c r="B153" s="228"/>
      <c r="C153" s="228"/>
      <c r="D153" s="228"/>
      <c r="E153" s="228"/>
      <c r="F153" s="228"/>
      <c r="G153" s="228"/>
      <c r="H153" s="228"/>
      <c r="I153" s="228"/>
      <c r="J153" s="228"/>
      <c r="K153" s="228"/>
      <c r="L153" s="228"/>
      <c r="M153" s="228"/>
      <c r="N153" s="228"/>
      <c r="O153" s="228"/>
      <c r="P153" s="228"/>
      <c r="Q153" s="228"/>
      <c r="R153" s="228"/>
      <c r="S153" s="228"/>
      <c r="T153" s="228"/>
      <c r="U153" s="228"/>
    </row>
    <row r="154" spans="1:21" s="278" customFormat="1">
      <c r="A154" s="228"/>
      <c r="B154" s="228"/>
      <c r="C154" s="228"/>
      <c r="D154" s="228"/>
      <c r="E154" s="228"/>
      <c r="F154" s="228"/>
      <c r="G154" s="228"/>
      <c r="H154" s="228"/>
      <c r="I154" s="228"/>
      <c r="J154" s="228"/>
      <c r="K154" s="228"/>
      <c r="L154" s="228"/>
      <c r="M154" s="228"/>
      <c r="N154" s="228"/>
      <c r="O154" s="228"/>
      <c r="P154" s="228"/>
      <c r="Q154" s="228"/>
      <c r="R154" s="228"/>
      <c r="S154" s="228"/>
      <c r="T154" s="228"/>
      <c r="U154" s="228"/>
    </row>
    <row r="155" spans="1:21" s="278" customFormat="1">
      <c r="A155" s="228"/>
      <c r="B155" s="228"/>
      <c r="C155" s="228"/>
      <c r="D155" s="228"/>
      <c r="E155" s="228"/>
      <c r="F155" s="228"/>
      <c r="G155" s="228"/>
      <c r="H155" s="228"/>
      <c r="I155" s="228"/>
      <c r="J155" s="228"/>
      <c r="K155" s="228"/>
      <c r="L155" s="228"/>
      <c r="M155" s="228"/>
      <c r="N155" s="228"/>
      <c r="O155" s="228"/>
      <c r="P155" s="228"/>
      <c r="Q155" s="228"/>
      <c r="R155" s="228"/>
      <c r="S155" s="228"/>
      <c r="T155" s="228"/>
      <c r="U155" s="228"/>
    </row>
    <row r="156" spans="1:21" s="278" customFormat="1">
      <c r="A156" s="228"/>
      <c r="B156" s="228"/>
      <c r="C156" s="228"/>
      <c r="D156" s="228"/>
      <c r="E156" s="228"/>
      <c r="F156" s="228"/>
      <c r="G156" s="228"/>
      <c r="H156" s="228"/>
      <c r="I156" s="228"/>
      <c r="J156" s="228"/>
      <c r="K156" s="228"/>
      <c r="L156" s="228"/>
      <c r="M156" s="228"/>
      <c r="N156" s="228"/>
      <c r="O156" s="228"/>
      <c r="P156" s="228"/>
      <c r="Q156" s="228"/>
      <c r="R156" s="228"/>
      <c r="S156" s="228"/>
      <c r="T156" s="228"/>
      <c r="U156" s="228"/>
    </row>
    <row r="157" spans="1:21" s="278" customFormat="1">
      <c r="A157" s="228"/>
      <c r="B157" s="228"/>
      <c r="C157" s="228"/>
      <c r="D157" s="228"/>
      <c r="E157" s="228"/>
      <c r="F157" s="228"/>
      <c r="G157" s="228"/>
      <c r="H157" s="228"/>
      <c r="I157" s="228"/>
      <c r="J157" s="228"/>
      <c r="K157" s="228"/>
      <c r="L157" s="228"/>
      <c r="M157" s="228"/>
      <c r="N157" s="228"/>
      <c r="O157" s="228"/>
      <c r="P157" s="228"/>
      <c r="Q157" s="228"/>
      <c r="R157" s="228"/>
      <c r="S157" s="228"/>
      <c r="T157" s="228"/>
      <c r="U157" s="228"/>
    </row>
    <row r="158" spans="1:21" s="278" customFormat="1">
      <c r="A158" s="228"/>
      <c r="B158" s="228"/>
      <c r="C158" s="228"/>
      <c r="D158" s="228"/>
      <c r="E158" s="228"/>
      <c r="F158" s="228"/>
      <c r="G158" s="228"/>
      <c r="H158" s="228"/>
      <c r="I158" s="228"/>
      <c r="J158" s="228"/>
      <c r="K158" s="228"/>
      <c r="L158" s="228"/>
      <c r="M158" s="228"/>
      <c r="N158" s="228"/>
      <c r="O158" s="228"/>
      <c r="P158" s="228"/>
      <c r="Q158" s="228"/>
      <c r="R158" s="228"/>
      <c r="S158" s="228"/>
      <c r="T158" s="228"/>
      <c r="U158" s="228"/>
    </row>
    <row r="159" spans="1:21" s="278" customFormat="1">
      <c r="A159" s="228"/>
      <c r="B159" s="228"/>
      <c r="C159" s="228"/>
      <c r="D159" s="228"/>
      <c r="E159" s="228"/>
      <c r="F159" s="228"/>
      <c r="G159" s="228"/>
      <c r="H159" s="228"/>
      <c r="I159" s="228"/>
      <c r="J159" s="228"/>
      <c r="K159" s="228"/>
      <c r="L159" s="228"/>
      <c r="M159" s="228"/>
      <c r="N159" s="228"/>
      <c r="O159" s="228"/>
      <c r="P159" s="228"/>
      <c r="Q159" s="228"/>
      <c r="R159" s="228"/>
      <c r="S159" s="228"/>
      <c r="T159" s="228"/>
      <c r="U159" s="228"/>
    </row>
    <row r="160" spans="1:21" s="278" customFormat="1">
      <c r="A160" s="228"/>
      <c r="B160" s="228"/>
      <c r="C160" s="228"/>
      <c r="D160" s="228"/>
      <c r="E160" s="228"/>
      <c r="F160" s="228"/>
      <c r="G160" s="228"/>
      <c r="H160" s="228"/>
      <c r="I160" s="228"/>
      <c r="J160" s="228"/>
      <c r="K160" s="228"/>
      <c r="L160" s="228"/>
      <c r="M160" s="228"/>
      <c r="N160" s="228"/>
      <c r="O160" s="228"/>
      <c r="P160" s="228"/>
      <c r="Q160" s="228"/>
      <c r="R160" s="228"/>
      <c r="S160" s="228"/>
      <c r="T160" s="228"/>
      <c r="U160" s="228"/>
    </row>
    <row r="161" spans="1:21" s="278" customFormat="1">
      <c r="A161" s="228"/>
      <c r="B161" s="228"/>
      <c r="C161" s="228"/>
      <c r="D161" s="228"/>
      <c r="E161" s="228"/>
      <c r="F161" s="228"/>
      <c r="G161" s="228"/>
      <c r="H161" s="228"/>
      <c r="I161" s="228"/>
      <c r="J161" s="228"/>
      <c r="K161" s="228"/>
      <c r="L161" s="228"/>
      <c r="M161" s="228"/>
      <c r="N161" s="228"/>
      <c r="O161" s="228"/>
      <c r="P161" s="228"/>
      <c r="Q161" s="228"/>
      <c r="R161" s="228"/>
      <c r="S161" s="228"/>
      <c r="T161" s="228"/>
      <c r="U161" s="228"/>
    </row>
    <row r="162" spans="1:21" s="278" customFormat="1">
      <c r="A162" s="228"/>
      <c r="B162" s="228"/>
      <c r="C162" s="228"/>
      <c r="D162" s="228"/>
      <c r="E162" s="228"/>
      <c r="F162" s="228"/>
      <c r="G162" s="228"/>
      <c r="H162" s="228"/>
      <c r="I162" s="228"/>
      <c r="J162" s="228"/>
      <c r="K162" s="228"/>
      <c r="L162" s="228"/>
      <c r="M162" s="228"/>
      <c r="N162" s="228"/>
      <c r="O162" s="228"/>
      <c r="P162" s="228"/>
      <c r="Q162" s="228"/>
      <c r="R162" s="228"/>
      <c r="S162" s="228"/>
      <c r="T162" s="228"/>
      <c r="U162" s="228"/>
    </row>
    <row r="163" spans="1:21" s="278" customFormat="1">
      <c r="A163" s="228"/>
      <c r="B163" s="228"/>
      <c r="C163" s="228"/>
      <c r="D163" s="228"/>
      <c r="E163" s="228"/>
      <c r="F163" s="228"/>
      <c r="G163" s="228"/>
      <c r="H163" s="228"/>
      <c r="I163" s="228"/>
      <c r="J163" s="228"/>
      <c r="K163" s="228"/>
      <c r="L163" s="228"/>
      <c r="M163" s="228"/>
      <c r="N163" s="228"/>
      <c r="O163" s="228"/>
      <c r="P163" s="228"/>
      <c r="Q163" s="228"/>
      <c r="R163" s="228"/>
      <c r="S163" s="228"/>
      <c r="T163" s="228"/>
      <c r="U163" s="228"/>
    </row>
    <row r="164" spans="1:21" s="278" customFormat="1">
      <c r="A164" s="228"/>
      <c r="B164" s="228"/>
      <c r="C164" s="228"/>
      <c r="D164" s="228"/>
      <c r="E164" s="228"/>
      <c r="F164" s="228"/>
      <c r="G164" s="228"/>
      <c r="H164" s="228"/>
      <c r="I164" s="228"/>
      <c r="J164" s="228"/>
      <c r="K164" s="228"/>
      <c r="L164" s="228"/>
      <c r="M164" s="228"/>
      <c r="N164" s="228"/>
      <c r="O164" s="228"/>
      <c r="P164" s="228"/>
      <c r="Q164" s="228"/>
      <c r="R164" s="228"/>
      <c r="S164" s="228"/>
      <c r="T164" s="228"/>
      <c r="U164" s="228"/>
    </row>
    <row r="165" spans="1:21" s="278" customFormat="1">
      <c r="A165" s="228"/>
      <c r="B165" s="228"/>
      <c r="C165" s="228"/>
      <c r="D165" s="228"/>
      <c r="E165" s="228"/>
      <c r="F165" s="228"/>
      <c r="G165" s="228"/>
      <c r="H165" s="228"/>
      <c r="I165" s="228"/>
      <c r="J165" s="228"/>
      <c r="K165" s="228"/>
      <c r="L165" s="228"/>
      <c r="M165" s="228"/>
      <c r="N165" s="228"/>
      <c r="O165" s="228"/>
      <c r="P165" s="228"/>
      <c r="Q165" s="228"/>
      <c r="R165" s="228"/>
      <c r="S165" s="228"/>
      <c r="T165" s="228"/>
      <c r="U165" s="228"/>
    </row>
    <row r="166" spans="1:21" s="278" customFormat="1">
      <c r="A166" s="228"/>
      <c r="B166" s="228"/>
      <c r="C166" s="228"/>
      <c r="D166" s="228"/>
      <c r="E166" s="228"/>
      <c r="F166" s="228"/>
      <c r="G166" s="228"/>
      <c r="H166" s="228"/>
      <c r="I166" s="228"/>
      <c r="J166" s="228"/>
      <c r="K166" s="228"/>
      <c r="L166" s="228"/>
      <c r="M166" s="228"/>
      <c r="N166" s="228"/>
      <c r="O166" s="228"/>
      <c r="P166" s="228"/>
      <c r="Q166" s="228"/>
      <c r="R166" s="228"/>
      <c r="S166" s="228"/>
      <c r="T166" s="228"/>
      <c r="U166" s="228"/>
    </row>
    <row r="167" spans="1:21" s="278" customFormat="1">
      <c r="A167" s="228"/>
      <c r="B167" s="228"/>
      <c r="C167" s="228"/>
      <c r="D167" s="228"/>
      <c r="E167" s="228"/>
      <c r="F167" s="228"/>
      <c r="G167" s="228"/>
      <c r="H167" s="228"/>
      <c r="I167" s="228"/>
      <c r="J167" s="228"/>
      <c r="K167" s="228"/>
      <c r="L167" s="228"/>
      <c r="M167" s="228"/>
      <c r="N167" s="228"/>
      <c r="O167" s="228"/>
      <c r="P167" s="228"/>
      <c r="Q167" s="228"/>
      <c r="R167" s="228"/>
      <c r="S167" s="228"/>
      <c r="T167" s="228"/>
      <c r="U167" s="228"/>
    </row>
    <row r="168" spans="1:21" s="278" customFormat="1">
      <c r="A168" s="228"/>
      <c r="B168" s="228"/>
      <c r="C168" s="228"/>
      <c r="D168" s="228"/>
      <c r="E168" s="228"/>
      <c r="F168" s="228"/>
      <c r="G168" s="228"/>
      <c r="H168" s="228"/>
      <c r="I168" s="228"/>
      <c r="J168" s="228"/>
      <c r="K168" s="228"/>
      <c r="L168" s="228"/>
      <c r="M168" s="228"/>
      <c r="N168" s="228"/>
      <c r="O168" s="228"/>
      <c r="P168" s="228"/>
      <c r="Q168" s="228"/>
      <c r="R168" s="228"/>
      <c r="S168" s="228"/>
      <c r="T168" s="228"/>
      <c r="U168" s="228"/>
    </row>
    <row r="169" spans="1:21" s="278" customFormat="1">
      <c r="A169" s="228"/>
      <c r="B169" s="228"/>
      <c r="C169" s="228"/>
      <c r="D169" s="228"/>
      <c r="E169" s="228"/>
      <c r="F169" s="228"/>
      <c r="G169" s="228"/>
      <c r="H169" s="228"/>
      <c r="I169" s="228"/>
      <c r="J169" s="228"/>
      <c r="K169" s="228"/>
      <c r="L169" s="228"/>
      <c r="M169" s="228"/>
      <c r="N169" s="228"/>
      <c r="O169" s="228"/>
      <c r="P169" s="228"/>
      <c r="Q169" s="228"/>
      <c r="R169" s="228"/>
      <c r="S169" s="228"/>
      <c r="T169" s="228"/>
      <c r="U169" s="228"/>
    </row>
    <row r="170" spans="1:21" s="278" customFormat="1">
      <c r="A170" s="228"/>
      <c r="B170" s="228"/>
      <c r="C170" s="228"/>
      <c r="D170" s="228"/>
      <c r="E170" s="228"/>
      <c r="F170" s="228"/>
      <c r="G170" s="228"/>
      <c r="H170" s="228"/>
      <c r="I170" s="228"/>
      <c r="J170" s="228"/>
      <c r="K170" s="228"/>
      <c r="L170" s="228"/>
      <c r="M170" s="228"/>
      <c r="N170" s="228"/>
      <c r="O170" s="228"/>
      <c r="P170" s="228"/>
      <c r="Q170" s="228"/>
      <c r="R170" s="228"/>
      <c r="S170" s="228"/>
      <c r="T170" s="228"/>
      <c r="U170" s="228"/>
    </row>
    <row r="171" spans="1:21" s="278" customFormat="1">
      <c r="A171" s="228"/>
      <c r="B171" s="228"/>
      <c r="C171" s="228"/>
      <c r="D171" s="228"/>
      <c r="E171" s="228"/>
      <c r="F171" s="228"/>
      <c r="G171" s="228"/>
      <c r="H171" s="228"/>
      <c r="I171" s="228"/>
      <c r="J171" s="228"/>
      <c r="K171" s="228"/>
      <c r="L171" s="228"/>
      <c r="M171" s="228"/>
      <c r="N171" s="228"/>
      <c r="O171" s="228"/>
      <c r="P171" s="228"/>
      <c r="Q171" s="228"/>
      <c r="R171" s="228"/>
      <c r="S171" s="228"/>
      <c r="T171" s="228"/>
      <c r="U171" s="228"/>
    </row>
    <row r="172" spans="1:21" s="278" customFormat="1">
      <c r="A172" s="228"/>
      <c r="B172" s="228"/>
      <c r="C172" s="228"/>
      <c r="D172" s="228"/>
      <c r="E172" s="228"/>
      <c r="F172" s="228"/>
      <c r="G172" s="228"/>
      <c r="H172" s="228"/>
      <c r="I172" s="228"/>
      <c r="J172" s="228"/>
      <c r="K172" s="228"/>
      <c r="L172" s="228"/>
      <c r="M172" s="228"/>
      <c r="N172" s="228"/>
      <c r="O172" s="228"/>
      <c r="P172" s="228"/>
      <c r="Q172" s="228"/>
      <c r="R172" s="228"/>
      <c r="S172" s="228"/>
      <c r="T172" s="228"/>
      <c r="U172" s="228"/>
    </row>
    <row r="173" spans="1:21" s="278" customFormat="1">
      <c r="A173" s="228"/>
      <c r="B173" s="228"/>
      <c r="C173" s="228"/>
      <c r="D173" s="228"/>
      <c r="E173" s="228"/>
      <c r="F173" s="228"/>
      <c r="G173" s="228"/>
      <c r="H173" s="228"/>
      <c r="I173" s="228"/>
      <c r="J173" s="228"/>
      <c r="K173" s="228"/>
      <c r="L173" s="228"/>
      <c r="M173" s="228"/>
      <c r="N173" s="228"/>
      <c r="O173" s="228"/>
      <c r="P173" s="228"/>
      <c r="Q173" s="228"/>
      <c r="R173" s="228"/>
      <c r="S173" s="228"/>
      <c r="T173" s="228"/>
      <c r="U173" s="228"/>
    </row>
    <row r="174" spans="1:21" s="278" customFormat="1">
      <c r="A174" s="228"/>
      <c r="B174" s="228"/>
      <c r="C174" s="228"/>
      <c r="D174" s="228"/>
      <c r="E174" s="228"/>
      <c r="F174" s="228"/>
      <c r="G174" s="228"/>
      <c r="H174" s="228"/>
      <c r="I174" s="228"/>
      <c r="J174" s="228"/>
      <c r="K174" s="228"/>
      <c r="L174" s="228"/>
      <c r="M174" s="228"/>
      <c r="N174" s="228"/>
      <c r="O174" s="228"/>
      <c r="P174" s="228"/>
      <c r="Q174" s="228"/>
      <c r="R174" s="228"/>
      <c r="S174" s="228"/>
      <c r="T174" s="228"/>
      <c r="U174" s="228"/>
    </row>
    <row r="175" spans="1:21" s="278" customFormat="1">
      <c r="A175" s="228"/>
      <c r="B175" s="228"/>
      <c r="C175" s="228"/>
      <c r="D175" s="228"/>
      <c r="E175" s="228"/>
      <c r="F175" s="228"/>
      <c r="G175" s="228"/>
      <c r="H175" s="228"/>
      <c r="I175" s="228"/>
      <c r="J175" s="228"/>
      <c r="K175" s="228"/>
      <c r="L175" s="228"/>
      <c r="M175" s="228"/>
      <c r="N175" s="228"/>
      <c r="O175" s="228"/>
      <c r="P175" s="228"/>
      <c r="Q175" s="228"/>
      <c r="R175" s="228"/>
      <c r="S175" s="228"/>
      <c r="T175" s="228"/>
      <c r="U175" s="228"/>
    </row>
    <row r="176" spans="1:21" s="278" customFormat="1">
      <c r="A176" s="228"/>
      <c r="B176" s="228"/>
      <c r="C176" s="228"/>
      <c r="D176" s="228"/>
      <c r="E176" s="228"/>
      <c r="F176" s="228"/>
      <c r="G176" s="228"/>
      <c r="H176" s="228"/>
      <c r="I176" s="228"/>
      <c r="J176" s="228"/>
      <c r="K176" s="228"/>
      <c r="L176" s="228"/>
      <c r="M176" s="228"/>
      <c r="N176" s="228"/>
      <c r="O176" s="228"/>
      <c r="P176" s="228"/>
      <c r="Q176" s="228"/>
      <c r="R176" s="228"/>
      <c r="S176" s="228"/>
      <c r="T176" s="228"/>
      <c r="U176" s="228"/>
    </row>
    <row r="177" spans="1:21" s="278" customFormat="1">
      <c r="A177" s="228"/>
      <c r="B177" s="228"/>
      <c r="C177" s="228"/>
      <c r="D177" s="228"/>
      <c r="E177" s="228"/>
      <c r="F177" s="228"/>
      <c r="G177" s="228"/>
      <c r="H177" s="228"/>
      <c r="I177" s="228"/>
      <c r="J177" s="228"/>
      <c r="K177" s="228"/>
      <c r="L177" s="228"/>
      <c r="M177" s="228"/>
      <c r="N177" s="228"/>
      <c r="O177" s="228"/>
      <c r="P177" s="228"/>
      <c r="Q177" s="228"/>
      <c r="R177" s="228"/>
      <c r="S177" s="228"/>
      <c r="T177" s="228"/>
      <c r="U177" s="228"/>
    </row>
    <row r="178" spans="1:21" s="278" customFormat="1">
      <c r="A178" s="228"/>
      <c r="B178" s="228"/>
      <c r="C178" s="228"/>
      <c r="D178" s="228"/>
      <c r="E178" s="228"/>
      <c r="F178" s="228"/>
      <c r="G178" s="228"/>
      <c r="H178" s="228"/>
      <c r="I178" s="228"/>
      <c r="J178" s="228"/>
      <c r="K178" s="228"/>
      <c r="L178" s="228"/>
      <c r="M178" s="228"/>
      <c r="N178" s="228"/>
      <c r="O178" s="228"/>
      <c r="P178" s="228"/>
      <c r="Q178" s="228"/>
      <c r="R178" s="228"/>
      <c r="S178" s="228"/>
      <c r="T178" s="228"/>
      <c r="U178" s="228"/>
    </row>
    <row r="179" spans="1:21" s="278" customFormat="1">
      <c r="A179" s="228"/>
      <c r="B179" s="228"/>
      <c r="C179" s="228"/>
      <c r="D179" s="228"/>
      <c r="E179" s="228"/>
      <c r="F179" s="228"/>
      <c r="G179" s="228"/>
      <c r="H179" s="228"/>
      <c r="I179" s="228"/>
      <c r="J179" s="228"/>
      <c r="K179" s="228"/>
      <c r="L179" s="228"/>
      <c r="M179" s="228"/>
      <c r="N179" s="228"/>
      <c r="O179" s="228"/>
      <c r="P179" s="228"/>
      <c r="Q179" s="228"/>
      <c r="R179" s="228"/>
      <c r="S179" s="228"/>
      <c r="T179" s="228"/>
      <c r="U179" s="228"/>
    </row>
    <row r="180" spans="1:21" s="278" customFormat="1">
      <c r="A180" s="228"/>
      <c r="B180" s="228"/>
      <c r="C180" s="228"/>
      <c r="D180" s="228"/>
      <c r="E180" s="228"/>
      <c r="F180" s="228"/>
      <c r="G180" s="228"/>
      <c r="H180" s="228"/>
      <c r="I180" s="228"/>
      <c r="J180" s="228"/>
      <c r="K180" s="228"/>
      <c r="L180" s="228"/>
      <c r="M180" s="228"/>
      <c r="N180" s="228"/>
      <c r="O180" s="228"/>
      <c r="P180" s="228"/>
      <c r="Q180" s="228"/>
      <c r="R180" s="228"/>
      <c r="S180" s="228"/>
      <c r="T180" s="228"/>
      <c r="U180" s="228"/>
    </row>
    <row r="181" spans="1:21" s="278" customFormat="1">
      <c r="A181" s="228"/>
      <c r="B181" s="228"/>
      <c r="C181" s="228"/>
      <c r="D181" s="228"/>
      <c r="E181" s="228"/>
      <c r="F181" s="228"/>
      <c r="G181" s="228"/>
      <c r="H181" s="228"/>
      <c r="I181" s="228"/>
      <c r="J181" s="228"/>
      <c r="K181" s="228"/>
      <c r="L181" s="228"/>
      <c r="M181" s="228"/>
      <c r="N181" s="228"/>
      <c r="O181" s="228"/>
      <c r="P181" s="228"/>
      <c r="Q181" s="228"/>
      <c r="R181" s="228"/>
      <c r="S181" s="228"/>
      <c r="T181" s="228"/>
      <c r="U181" s="228"/>
    </row>
    <row r="182" spans="1:21" s="278" customFormat="1">
      <c r="A182" s="228"/>
      <c r="B182" s="228"/>
      <c r="C182" s="228"/>
      <c r="D182" s="228"/>
      <c r="E182" s="228"/>
      <c r="F182" s="228"/>
      <c r="G182" s="228"/>
      <c r="H182" s="228"/>
      <c r="I182" s="228"/>
      <c r="J182" s="228"/>
      <c r="K182" s="228"/>
      <c r="L182" s="228"/>
      <c r="M182" s="228"/>
      <c r="N182" s="228"/>
      <c r="O182" s="228"/>
      <c r="P182" s="228"/>
      <c r="Q182" s="228"/>
      <c r="R182" s="228"/>
      <c r="S182" s="228"/>
      <c r="T182" s="228"/>
      <c r="U182" s="228"/>
    </row>
    <row r="183" spans="1:21" s="278" customFormat="1">
      <c r="A183" s="228"/>
      <c r="B183" s="228"/>
      <c r="C183" s="228"/>
      <c r="D183" s="228"/>
      <c r="E183" s="228"/>
      <c r="F183" s="228"/>
      <c r="G183" s="228"/>
      <c r="H183" s="228"/>
      <c r="I183" s="228"/>
      <c r="J183" s="228"/>
      <c r="K183" s="228"/>
      <c r="L183" s="228"/>
      <c r="M183" s="228"/>
      <c r="N183" s="228"/>
      <c r="O183" s="228"/>
      <c r="P183" s="228"/>
      <c r="Q183" s="228"/>
      <c r="R183" s="228"/>
      <c r="S183" s="228"/>
      <c r="T183" s="228"/>
      <c r="U183" s="228"/>
    </row>
    <row r="184" spans="1:21" s="278" customFormat="1">
      <c r="A184" s="228"/>
      <c r="B184" s="228"/>
      <c r="C184" s="228"/>
      <c r="D184" s="228"/>
      <c r="E184" s="228"/>
      <c r="F184" s="228"/>
      <c r="G184" s="228"/>
      <c r="H184" s="228"/>
      <c r="I184" s="228"/>
      <c r="J184" s="228"/>
      <c r="K184" s="228"/>
      <c r="L184" s="228"/>
      <c r="M184" s="228"/>
      <c r="N184" s="228"/>
      <c r="O184" s="228"/>
      <c r="P184" s="228"/>
      <c r="Q184" s="228"/>
      <c r="R184" s="228"/>
      <c r="S184" s="228"/>
      <c r="T184" s="228"/>
      <c r="U184" s="228"/>
    </row>
    <row r="185" spans="1:21" s="278" customFormat="1">
      <c r="A185" s="228"/>
      <c r="B185" s="228"/>
      <c r="C185" s="228"/>
      <c r="D185" s="228"/>
      <c r="E185" s="228"/>
      <c r="F185" s="228"/>
      <c r="G185" s="228"/>
      <c r="H185" s="228"/>
      <c r="I185" s="228"/>
      <c r="J185" s="228"/>
      <c r="K185" s="228"/>
      <c r="L185" s="228"/>
      <c r="M185" s="228"/>
      <c r="N185" s="228"/>
      <c r="O185" s="228"/>
      <c r="P185" s="228"/>
      <c r="Q185" s="228"/>
      <c r="R185" s="228"/>
      <c r="S185" s="228"/>
      <c r="T185" s="228"/>
      <c r="U185" s="228"/>
    </row>
    <row r="186" spans="1:21" s="278" customFormat="1">
      <c r="A186" s="228"/>
      <c r="B186" s="228"/>
      <c r="C186" s="228"/>
      <c r="D186" s="228"/>
      <c r="E186" s="228"/>
      <c r="F186" s="228"/>
      <c r="G186" s="228"/>
      <c r="H186" s="228"/>
      <c r="I186" s="228"/>
      <c r="J186" s="228"/>
      <c r="K186" s="228"/>
      <c r="L186" s="228"/>
      <c r="M186" s="228"/>
      <c r="N186" s="228"/>
      <c r="O186" s="228"/>
      <c r="P186" s="228"/>
      <c r="Q186" s="228"/>
      <c r="R186" s="228"/>
      <c r="S186" s="228"/>
      <c r="T186" s="228"/>
      <c r="U186" s="228"/>
    </row>
    <row r="187" spans="1:21" s="278" customFormat="1">
      <c r="A187" s="228"/>
      <c r="B187" s="228"/>
      <c r="C187" s="228"/>
      <c r="D187" s="228"/>
      <c r="E187" s="228"/>
      <c r="F187" s="228"/>
      <c r="G187" s="228"/>
      <c r="H187" s="228"/>
      <c r="I187" s="228"/>
      <c r="J187" s="228"/>
      <c r="K187" s="228"/>
      <c r="L187" s="228"/>
      <c r="M187" s="228"/>
      <c r="N187" s="228"/>
      <c r="O187" s="228"/>
      <c r="P187" s="228"/>
      <c r="Q187" s="228"/>
      <c r="R187" s="228"/>
      <c r="S187" s="228"/>
      <c r="T187" s="228"/>
      <c r="U187" s="228"/>
    </row>
    <row r="188" spans="1:21" s="278" customFormat="1">
      <c r="A188" s="228"/>
      <c r="B188" s="228"/>
      <c r="C188" s="228"/>
      <c r="D188" s="228"/>
      <c r="E188" s="228"/>
      <c r="F188" s="228"/>
      <c r="G188" s="228"/>
      <c r="H188" s="228"/>
      <c r="I188" s="228"/>
      <c r="J188" s="228"/>
      <c r="K188" s="228"/>
      <c r="L188" s="228"/>
      <c r="M188" s="228"/>
      <c r="N188" s="228"/>
      <c r="O188" s="228"/>
      <c r="P188" s="228"/>
      <c r="Q188" s="228"/>
      <c r="R188" s="228"/>
      <c r="S188" s="228"/>
      <c r="T188" s="228"/>
      <c r="U188" s="228"/>
    </row>
    <row r="189" spans="1:21" s="278" customFormat="1">
      <c r="A189" s="228"/>
      <c r="B189" s="228"/>
      <c r="C189" s="228"/>
      <c r="D189" s="228"/>
      <c r="E189" s="228"/>
      <c r="F189" s="228"/>
      <c r="G189" s="228"/>
      <c r="H189" s="228"/>
      <c r="I189" s="228"/>
      <c r="J189" s="228"/>
      <c r="K189" s="228"/>
      <c r="L189" s="228"/>
      <c r="M189" s="228"/>
      <c r="N189" s="228"/>
      <c r="O189" s="228"/>
      <c r="P189" s="228"/>
      <c r="Q189" s="228"/>
      <c r="R189" s="228"/>
      <c r="S189" s="228"/>
      <c r="T189" s="228"/>
      <c r="U189" s="228"/>
    </row>
    <row r="190" spans="1:21" s="278" customFormat="1">
      <c r="A190" s="228"/>
      <c r="B190" s="228"/>
      <c r="C190" s="228"/>
      <c r="D190" s="228"/>
      <c r="E190" s="228"/>
      <c r="F190" s="228"/>
      <c r="G190" s="228"/>
      <c r="H190" s="228"/>
      <c r="I190" s="228"/>
      <c r="J190" s="228"/>
      <c r="K190" s="228"/>
      <c r="L190" s="228"/>
      <c r="M190" s="228"/>
      <c r="N190" s="228"/>
      <c r="O190" s="228"/>
      <c r="P190" s="228"/>
      <c r="Q190" s="228"/>
      <c r="R190" s="228"/>
      <c r="S190" s="228"/>
      <c r="T190" s="228"/>
      <c r="U190" s="228"/>
    </row>
    <row r="191" spans="1:21" s="278" customFormat="1">
      <c r="A191" s="228"/>
      <c r="B191" s="228"/>
      <c r="C191" s="228"/>
      <c r="D191" s="228"/>
      <c r="E191" s="228"/>
      <c r="F191" s="228"/>
      <c r="G191" s="228"/>
      <c r="H191" s="228"/>
      <c r="I191" s="228"/>
      <c r="J191" s="228"/>
      <c r="K191" s="228"/>
      <c r="L191" s="228"/>
      <c r="M191" s="228"/>
      <c r="N191" s="228"/>
      <c r="O191" s="228"/>
      <c r="P191" s="228"/>
      <c r="Q191" s="228"/>
      <c r="R191" s="228"/>
      <c r="S191" s="228"/>
      <c r="T191" s="228"/>
      <c r="U191" s="228"/>
    </row>
    <row r="192" spans="1:21" s="278" customFormat="1">
      <c r="A192" s="228"/>
      <c r="B192" s="228"/>
      <c r="C192" s="228"/>
      <c r="D192" s="228"/>
      <c r="E192" s="228"/>
      <c r="F192" s="228"/>
      <c r="G192" s="228"/>
      <c r="H192" s="228"/>
      <c r="I192" s="228"/>
      <c r="J192" s="228"/>
      <c r="K192" s="228"/>
      <c r="L192" s="228"/>
      <c r="M192" s="228"/>
      <c r="N192" s="228"/>
      <c r="O192" s="228"/>
      <c r="P192" s="228"/>
      <c r="Q192" s="228"/>
      <c r="R192" s="228"/>
      <c r="S192" s="228"/>
      <c r="T192" s="228"/>
      <c r="U192" s="228"/>
    </row>
    <row r="193" spans="1:21" s="278" customFormat="1">
      <c r="A193" s="228"/>
      <c r="B193" s="228"/>
      <c r="C193" s="228"/>
      <c r="D193" s="228"/>
      <c r="E193" s="228"/>
      <c r="F193" s="228"/>
      <c r="G193" s="228"/>
      <c r="H193" s="228"/>
      <c r="I193" s="228"/>
      <c r="J193" s="228"/>
      <c r="K193" s="228"/>
      <c r="L193" s="228"/>
      <c r="M193" s="228"/>
      <c r="N193" s="228"/>
      <c r="O193" s="228"/>
      <c r="P193" s="228"/>
      <c r="Q193" s="228"/>
      <c r="R193" s="228"/>
      <c r="S193" s="228"/>
      <c r="T193" s="228"/>
      <c r="U193" s="228"/>
    </row>
    <row r="194" spans="1:21" s="278" customFormat="1">
      <c r="A194" s="228"/>
      <c r="B194" s="228"/>
      <c r="C194" s="228"/>
      <c r="D194" s="228"/>
      <c r="E194" s="228"/>
      <c r="F194" s="228"/>
      <c r="G194" s="228"/>
      <c r="H194" s="228"/>
      <c r="I194" s="228"/>
      <c r="J194" s="228"/>
      <c r="K194" s="228"/>
      <c r="L194" s="228"/>
      <c r="M194" s="228"/>
      <c r="N194" s="228"/>
      <c r="O194" s="228"/>
      <c r="P194" s="228"/>
      <c r="Q194" s="228"/>
      <c r="R194" s="228"/>
      <c r="S194" s="228"/>
      <c r="T194" s="228"/>
      <c r="U194" s="228"/>
    </row>
    <row r="195" spans="1:21" s="278" customFormat="1">
      <c r="A195" s="228"/>
      <c r="B195" s="228"/>
      <c r="C195" s="228"/>
      <c r="D195" s="228"/>
      <c r="E195" s="228"/>
      <c r="F195" s="228"/>
      <c r="G195" s="228"/>
      <c r="H195" s="228"/>
      <c r="I195" s="228"/>
      <c r="J195" s="228"/>
      <c r="K195" s="228"/>
      <c r="L195" s="228"/>
      <c r="M195" s="228"/>
      <c r="N195" s="228"/>
      <c r="O195" s="228"/>
      <c r="P195" s="228"/>
      <c r="Q195" s="228"/>
      <c r="R195" s="228"/>
      <c r="S195" s="228"/>
      <c r="T195" s="228"/>
      <c r="U195" s="228"/>
    </row>
    <row r="196" spans="1:21" s="278" customFormat="1">
      <c r="A196" s="228"/>
      <c r="B196" s="228"/>
      <c r="C196" s="228"/>
      <c r="D196" s="228"/>
      <c r="E196" s="228"/>
      <c r="F196" s="228"/>
      <c r="G196" s="228"/>
      <c r="H196" s="228"/>
      <c r="I196" s="228"/>
      <c r="J196" s="228"/>
      <c r="K196" s="228"/>
      <c r="L196" s="228"/>
      <c r="M196" s="228"/>
      <c r="N196" s="228"/>
      <c r="O196" s="228"/>
      <c r="P196" s="228"/>
      <c r="Q196" s="228"/>
      <c r="R196" s="228"/>
      <c r="S196" s="228"/>
      <c r="T196" s="228"/>
      <c r="U196" s="228"/>
    </row>
    <row r="197" spans="1:21" s="278" customFormat="1">
      <c r="A197" s="228"/>
      <c r="B197" s="228"/>
      <c r="C197" s="228"/>
      <c r="D197" s="228"/>
      <c r="E197" s="228"/>
      <c r="F197" s="228"/>
      <c r="G197" s="228"/>
      <c r="H197" s="228"/>
      <c r="I197" s="228"/>
      <c r="J197" s="228"/>
      <c r="K197" s="228"/>
      <c r="L197" s="228"/>
      <c r="M197" s="228"/>
      <c r="N197" s="228"/>
      <c r="O197" s="228"/>
      <c r="P197" s="228"/>
      <c r="Q197" s="228"/>
      <c r="R197" s="228"/>
      <c r="S197" s="228"/>
      <c r="T197" s="228"/>
      <c r="U197" s="228"/>
    </row>
    <row r="198" spans="1:21" s="278" customFormat="1">
      <c r="A198" s="228"/>
      <c r="B198" s="228"/>
      <c r="C198" s="228"/>
      <c r="D198" s="228"/>
      <c r="E198" s="228"/>
      <c r="F198" s="228"/>
      <c r="G198" s="228"/>
      <c r="H198" s="228"/>
      <c r="I198" s="228"/>
      <c r="J198" s="228"/>
      <c r="K198" s="228"/>
      <c r="L198" s="228"/>
      <c r="M198" s="228"/>
      <c r="N198" s="228"/>
      <c r="O198" s="228"/>
      <c r="P198" s="228"/>
      <c r="Q198" s="228"/>
      <c r="R198" s="228"/>
      <c r="S198" s="228"/>
      <c r="T198" s="228"/>
      <c r="U198" s="228"/>
    </row>
    <row r="199" spans="1:21" s="278" customFormat="1">
      <c r="A199" s="228"/>
      <c r="B199" s="228"/>
      <c r="C199" s="228"/>
      <c r="D199" s="228"/>
      <c r="E199" s="228"/>
      <c r="F199" s="228"/>
      <c r="G199" s="228"/>
      <c r="H199" s="228"/>
      <c r="I199" s="228"/>
      <c r="J199" s="228"/>
      <c r="K199" s="228"/>
      <c r="L199" s="228"/>
      <c r="M199" s="228"/>
      <c r="N199" s="228"/>
      <c r="O199" s="228"/>
      <c r="P199" s="228"/>
      <c r="Q199" s="228"/>
      <c r="R199" s="228"/>
      <c r="S199" s="228"/>
      <c r="T199" s="228"/>
      <c r="U199" s="228"/>
    </row>
    <row r="200" spans="1:21" s="278" customFormat="1">
      <c r="A200" s="228"/>
      <c r="B200" s="228"/>
      <c r="C200" s="228"/>
      <c r="D200" s="228"/>
      <c r="E200" s="228"/>
      <c r="F200" s="228"/>
      <c r="G200" s="228"/>
      <c r="H200" s="228"/>
      <c r="I200" s="228"/>
      <c r="J200" s="228"/>
      <c r="K200" s="228"/>
      <c r="L200" s="228"/>
      <c r="M200" s="228"/>
      <c r="N200" s="228"/>
      <c r="O200" s="228"/>
      <c r="P200" s="228"/>
      <c r="Q200" s="228"/>
      <c r="R200" s="228"/>
      <c r="S200" s="228"/>
      <c r="T200" s="228"/>
      <c r="U200" s="228"/>
    </row>
    <row r="201" spans="1:21" s="278" customFormat="1">
      <c r="A201" s="228"/>
      <c r="B201" s="228"/>
      <c r="C201" s="228"/>
      <c r="D201" s="228"/>
      <c r="E201" s="228"/>
      <c r="F201" s="228"/>
      <c r="G201" s="228"/>
      <c r="H201" s="228"/>
      <c r="I201" s="228"/>
      <c r="J201" s="228"/>
      <c r="K201" s="228"/>
      <c r="L201" s="228"/>
      <c r="M201" s="228"/>
      <c r="N201" s="228"/>
      <c r="O201" s="228"/>
      <c r="P201" s="228"/>
      <c r="Q201" s="228"/>
      <c r="R201" s="228"/>
      <c r="S201" s="228"/>
      <c r="T201" s="228"/>
      <c r="U201" s="228"/>
    </row>
    <row r="202" spans="1:21" s="278" customFormat="1">
      <c r="A202" s="228"/>
      <c r="B202" s="228"/>
      <c r="C202" s="228"/>
      <c r="D202" s="228"/>
      <c r="E202" s="228"/>
      <c r="F202" s="228"/>
      <c r="G202" s="228"/>
      <c r="H202" s="228"/>
      <c r="I202" s="228"/>
      <c r="J202" s="228"/>
      <c r="K202" s="228"/>
      <c r="L202" s="228"/>
      <c r="M202" s="228"/>
      <c r="N202" s="228"/>
      <c r="O202" s="228"/>
      <c r="P202" s="228"/>
      <c r="Q202" s="228"/>
      <c r="R202" s="228"/>
      <c r="S202" s="228"/>
      <c r="T202" s="228"/>
      <c r="U202" s="228"/>
    </row>
    <row r="203" spans="1:21" s="278" customFormat="1">
      <c r="A203" s="228"/>
      <c r="B203" s="228"/>
      <c r="C203" s="228"/>
      <c r="D203" s="228"/>
      <c r="E203" s="228"/>
      <c r="F203" s="228"/>
      <c r="G203" s="228"/>
      <c r="H203" s="228"/>
      <c r="I203" s="228"/>
      <c r="J203" s="228"/>
      <c r="K203" s="228"/>
      <c r="L203" s="228"/>
      <c r="M203" s="228"/>
      <c r="N203" s="228"/>
      <c r="O203" s="228"/>
      <c r="P203" s="228"/>
      <c r="Q203" s="228"/>
      <c r="R203" s="228"/>
      <c r="S203" s="228"/>
      <c r="T203" s="228"/>
      <c r="U203" s="228"/>
    </row>
    <row r="204" spans="1:21" s="278" customFormat="1">
      <c r="A204" s="228"/>
      <c r="B204" s="228"/>
      <c r="C204" s="228"/>
      <c r="D204" s="228"/>
      <c r="E204" s="228"/>
      <c r="F204" s="228"/>
      <c r="G204" s="228"/>
      <c r="H204" s="228"/>
      <c r="I204" s="228"/>
      <c r="J204" s="228"/>
      <c r="K204" s="228"/>
      <c r="L204" s="228"/>
      <c r="M204" s="228"/>
      <c r="N204" s="228"/>
      <c r="O204" s="228"/>
      <c r="P204" s="228"/>
      <c r="Q204" s="228"/>
      <c r="R204" s="228"/>
      <c r="S204" s="228"/>
      <c r="T204" s="228"/>
      <c r="U204" s="228"/>
    </row>
    <row r="205" spans="1:21" s="278" customFormat="1">
      <c r="A205" s="228"/>
      <c r="B205" s="228"/>
      <c r="C205" s="228"/>
      <c r="D205" s="228"/>
      <c r="E205" s="228"/>
      <c r="F205" s="228"/>
      <c r="G205" s="228"/>
      <c r="H205" s="228"/>
      <c r="I205" s="228"/>
      <c r="J205" s="228"/>
      <c r="K205" s="228"/>
      <c r="L205" s="228"/>
      <c r="M205" s="228"/>
      <c r="N205" s="228"/>
      <c r="O205" s="228"/>
      <c r="P205" s="228"/>
      <c r="Q205" s="228"/>
      <c r="R205" s="228"/>
      <c r="S205" s="228"/>
      <c r="T205" s="228"/>
      <c r="U205" s="228"/>
    </row>
    <row r="206" spans="1:21" s="278" customFormat="1">
      <c r="A206" s="228"/>
      <c r="B206" s="228"/>
      <c r="C206" s="228"/>
      <c r="D206" s="228"/>
      <c r="E206" s="228"/>
      <c r="F206" s="228"/>
      <c r="G206" s="228"/>
      <c r="H206" s="228"/>
      <c r="I206" s="228"/>
      <c r="J206" s="228"/>
      <c r="K206" s="228"/>
      <c r="L206" s="228"/>
      <c r="M206" s="228"/>
      <c r="N206" s="228"/>
      <c r="O206" s="228"/>
      <c r="P206" s="228"/>
      <c r="Q206" s="228"/>
      <c r="R206" s="228"/>
      <c r="S206" s="228"/>
      <c r="T206" s="228"/>
      <c r="U206" s="228"/>
    </row>
    <row r="207" spans="1:21" s="278" customFormat="1">
      <c r="A207" s="228"/>
      <c r="B207" s="228"/>
      <c r="C207" s="228"/>
      <c r="D207" s="228"/>
      <c r="E207" s="228"/>
      <c r="F207" s="228"/>
      <c r="G207" s="228"/>
      <c r="H207" s="228"/>
      <c r="I207" s="228"/>
      <c r="J207" s="228"/>
      <c r="K207" s="228"/>
      <c r="L207" s="228"/>
      <c r="M207" s="228"/>
      <c r="N207" s="228"/>
      <c r="O207" s="228"/>
      <c r="P207" s="228"/>
      <c r="Q207" s="228"/>
      <c r="R207" s="228"/>
      <c r="S207" s="228"/>
      <c r="T207" s="228"/>
      <c r="U207" s="228"/>
    </row>
    <row r="208" spans="1:21" s="278" customFormat="1">
      <c r="A208" s="228"/>
      <c r="B208" s="228"/>
      <c r="C208" s="228"/>
      <c r="D208" s="228"/>
      <c r="E208" s="228"/>
      <c r="F208" s="228"/>
      <c r="G208" s="228"/>
      <c r="H208" s="228"/>
      <c r="I208" s="228"/>
      <c r="J208" s="228"/>
      <c r="K208" s="228"/>
      <c r="L208" s="228"/>
      <c r="M208" s="228"/>
      <c r="N208" s="228"/>
      <c r="O208" s="228"/>
      <c r="P208" s="228"/>
      <c r="Q208" s="228"/>
      <c r="R208" s="228"/>
      <c r="S208" s="228"/>
      <c r="T208" s="228"/>
      <c r="U208" s="228"/>
    </row>
    <row r="209" spans="1:21" s="278" customFormat="1">
      <c r="A209" s="228"/>
      <c r="B209" s="228"/>
      <c r="C209" s="228"/>
      <c r="D209" s="228"/>
      <c r="E209" s="228"/>
      <c r="F209" s="228"/>
      <c r="G209" s="228"/>
      <c r="H209" s="228"/>
      <c r="I209" s="228"/>
      <c r="J209" s="228"/>
      <c r="K209" s="228"/>
      <c r="L209" s="228"/>
      <c r="M209" s="228"/>
      <c r="N209" s="228"/>
      <c r="O209" s="228"/>
      <c r="P209" s="228"/>
      <c r="Q209" s="228"/>
      <c r="R209" s="228"/>
      <c r="S209" s="228"/>
      <c r="T209" s="228"/>
      <c r="U209" s="228"/>
    </row>
    <row r="210" spans="1:21" s="278" customFormat="1">
      <c r="A210" s="228"/>
      <c r="B210" s="228"/>
      <c r="C210" s="228"/>
      <c r="D210" s="228"/>
      <c r="E210" s="228"/>
      <c r="F210" s="228"/>
      <c r="G210" s="228"/>
      <c r="H210" s="228"/>
      <c r="I210" s="228"/>
      <c r="J210" s="228"/>
      <c r="K210" s="228"/>
      <c r="L210" s="228"/>
      <c r="M210" s="228"/>
      <c r="N210" s="228"/>
      <c r="O210" s="228"/>
      <c r="P210" s="228"/>
      <c r="Q210" s="228"/>
      <c r="R210" s="228"/>
      <c r="S210" s="228"/>
      <c r="T210" s="228"/>
      <c r="U210" s="228"/>
    </row>
    <row r="211" spans="1:21" s="278" customFormat="1">
      <c r="A211" s="228"/>
      <c r="B211" s="228"/>
      <c r="C211" s="228"/>
      <c r="D211" s="228"/>
      <c r="E211" s="228"/>
      <c r="F211" s="228"/>
      <c r="G211" s="228"/>
      <c r="H211" s="228"/>
      <c r="I211" s="228"/>
      <c r="J211" s="228"/>
      <c r="K211" s="228"/>
      <c r="L211" s="228"/>
      <c r="M211" s="228"/>
      <c r="N211" s="228"/>
      <c r="O211" s="228"/>
      <c r="P211" s="228"/>
      <c r="Q211" s="228"/>
      <c r="R211" s="228"/>
      <c r="S211" s="228"/>
      <c r="T211" s="228"/>
      <c r="U211" s="228"/>
    </row>
    <row r="212" spans="1:21" s="278" customFormat="1">
      <c r="A212" s="228"/>
      <c r="B212" s="228"/>
      <c r="C212" s="228"/>
      <c r="D212" s="228"/>
      <c r="E212" s="228"/>
      <c r="F212" s="228"/>
      <c r="G212" s="228"/>
      <c r="H212" s="228"/>
      <c r="I212" s="228"/>
      <c r="J212" s="228"/>
      <c r="K212" s="228"/>
      <c r="L212" s="228"/>
      <c r="M212" s="228"/>
      <c r="N212" s="228"/>
      <c r="O212" s="228"/>
      <c r="P212" s="228"/>
      <c r="Q212" s="228"/>
      <c r="R212" s="228"/>
      <c r="S212" s="228"/>
      <c r="T212" s="228"/>
      <c r="U212" s="228"/>
    </row>
    <row r="213" spans="1:21" s="278" customFormat="1">
      <c r="A213" s="228"/>
      <c r="B213" s="228"/>
      <c r="C213" s="228"/>
      <c r="D213" s="228"/>
      <c r="E213" s="228"/>
      <c r="F213" s="228"/>
      <c r="G213" s="228"/>
      <c r="H213" s="228"/>
      <c r="I213" s="228"/>
      <c r="J213" s="228"/>
      <c r="K213" s="228"/>
      <c r="L213" s="228"/>
      <c r="M213" s="228"/>
      <c r="N213" s="228"/>
      <c r="O213" s="228"/>
      <c r="P213" s="228"/>
      <c r="Q213" s="228"/>
      <c r="R213" s="228"/>
      <c r="S213" s="228"/>
      <c r="T213" s="228"/>
      <c r="U213" s="228"/>
    </row>
    <row r="214" spans="1:21" s="278" customFormat="1">
      <c r="A214" s="228"/>
      <c r="B214" s="228"/>
      <c r="C214" s="228"/>
      <c r="D214" s="228"/>
      <c r="E214" s="228"/>
      <c r="F214" s="228"/>
      <c r="G214" s="228"/>
      <c r="H214" s="228"/>
      <c r="I214" s="228"/>
      <c r="J214" s="228"/>
      <c r="K214" s="228"/>
      <c r="L214" s="228"/>
      <c r="M214" s="228"/>
      <c r="N214" s="228"/>
      <c r="O214" s="228"/>
      <c r="P214" s="228"/>
      <c r="Q214" s="228"/>
      <c r="R214" s="228"/>
      <c r="S214" s="228"/>
      <c r="T214" s="228"/>
      <c r="U214" s="228"/>
    </row>
    <row r="215" spans="1:21" s="278" customFormat="1">
      <c r="A215" s="228"/>
      <c r="B215" s="228"/>
      <c r="C215" s="228"/>
      <c r="D215" s="228"/>
      <c r="E215" s="228"/>
      <c r="F215" s="228"/>
      <c r="G215" s="228"/>
      <c r="H215" s="228"/>
      <c r="I215" s="228"/>
      <c r="J215" s="228"/>
      <c r="K215" s="228"/>
      <c r="L215" s="228"/>
      <c r="M215" s="228"/>
      <c r="N215" s="228"/>
      <c r="O215" s="228"/>
      <c r="P215" s="228"/>
      <c r="Q215" s="228"/>
      <c r="R215" s="228"/>
      <c r="S215" s="228"/>
      <c r="T215" s="228"/>
      <c r="U215" s="228"/>
    </row>
    <row r="216" spans="1:21" s="278" customFormat="1" hidden="1">
      <c r="A216" s="228"/>
      <c r="B216" s="228" t="s">
        <v>169</v>
      </c>
      <c r="C216" s="228"/>
      <c r="D216" s="228"/>
      <c r="E216" s="228"/>
      <c r="F216" s="228"/>
      <c r="G216" s="228"/>
      <c r="H216" s="228"/>
      <c r="I216" s="228"/>
      <c r="J216" s="228"/>
      <c r="K216" s="228"/>
      <c r="L216" s="228"/>
      <c r="M216" s="228"/>
      <c r="N216" s="228"/>
      <c r="O216" s="228"/>
      <c r="P216" s="228"/>
      <c r="Q216" s="228"/>
      <c r="R216" s="228"/>
      <c r="S216" s="228"/>
      <c r="T216" s="228"/>
      <c r="U216" s="228"/>
    </row>
    <row r="217" spans="1:21" s="278" customFormat="1" hidden="1">
      <c r="A217" s="228"/>
      <c r="B217" s="228">
        <v>1.6</v>
      </c>
      <c r="C217" s="228">
        <v>1</v>
      </c>
      <c r="D217" s="228"/>
      <c r="E217" s="228"/>
      <c r="F217" s="228"/>
      <c r="G217" s="228"/>
      <c r="H217" s="228"/>
      <c r="I217" s="228"/>
      <c r="J217" s="228"/>
      <c r="K217" s="228"/>
      <c r="L217" s="228"/>
      <c r="M217" s="228"/>
      <c r="N217" s="228"/>
      <c r="O217" s="228"/>
      <c r="P217" s="228"/>
      <c r="Q217" s="228"/>
      <c r="R217" s="228"/>
      <c r="S217" s="228"/>
      <c r="T217" s="228"/>
      <c r="U217" s="228"/>
    </row>
    <row r="218" spans="1:21" s="278" customFormat="1" hidden="1">
      <c r="A218" s="228"/>
      <c r="B218" s="228">
        <v>1.28</v>
      </c>
      <c r="C218" s="228"/>
      <c r="D218" s="228"/>
      <c r="E218" s="228"/>
      <c r="F218" s="228"/>
      <c r="G218" s="228"/>
      <c r="H218" s="228"/>
      <c r="I218" s="228"/>
      <c r="J218" s="228"/>
      <c r="K218" s="228"/>
      <c r="L218" s="228"/>
      <c r="M218" s="228"/>
      <c r="N218" s="228"/>
      <c r="O218" s="228"/>
      <c r="P218" s="228"/>
      <c r="Q218" s="228"/>
      <c r="R218" s="228"/>
      <c r="S218" s="228"/>
      <c r="T218" s="228"/>
      <c r="U218" s="228"/>
    </row>
    <row r="219" spans="1:21" s="278" customFormat="1" hidden="1">
      <c r="A219" s="228"/>
      <c r="B219" s="228"/>
      <c r="C219" s="228"/>
      <c r="D219" s="228"/>
      <c r="E219" s="228"/>
      <c r="F219" s="228"/>
      <c r="G219" s="228"/>
      <c r="H219" s="228"/>
      <c r="I219" s="228"/>
      <c r="J219" s="228"/>
      <c r="K219" s="228"/>
      <c r="L219" s="228"/>
      <c r="M219" s="228"/>
      <c r="N219" s="228"/>
      <c r="O219" s="228"/>
      <c r="P219" s="228"/>
      <c r="Q219" s="228"/>
      <c r="R219" s="228"/>
      <c r="S219" s="228"/>
      <c r="T219" s="228"/>
      <c r="U219" s="228"/>
    </row>
    <row r="220" spans="1:21" s="278" customFormat="1" hidden="1">
      <c r="A220" s="228"/>
      <c r="B220" s="228" t="s">
        <v>20</v>
      </c>
      <c r="C220" s="228"/>
      <c r="D220" s="228"/>
      <c r="E220" s="228"/>
      <c r="F220" s="228"/>
      <c r="G220" s="228"/>
      <c r="H220" s="228"/>
      <c r="I220" s="228"/>
      <c r="J220" s="228"/>
      <c r="K220" s="228"/>
      <c r="L220" s="228"/>
      <c r="M220" s="228"/>
      <c r="N220" s="228"/>
      <c r="O220" s="228"/>
      <c r="P220" s="228"/>
      <c r="Q220" s="228"/>
      <c r="R220" s="228"/>
      <c r="S220" s="228"/>
      <c r="T220" s="228"/>
      <c r="U220" s="228"/>
    </row>
    <row r="221" spans="1:21" s="278" customFormat="1" hidden="1">
      <c r="A221" s="228"/>
      <c r="B221" s="228">
        <v>2</v>
      </c>
      <c r="C221" s="228"/>
      <c r="D221" s="228"/>
      <c r="E221" s="228"/>
      <c r="F221" s="228"/>
      <c r="G221" s="228"/>
      <c r="H221" s="228"/>
      <c r="I221" s="228"/>
      <c r="J221" s="228"/>
      <c r="K221" s="228"/>
      <c r="L221" s="228"/>
      <c r="M221" s="228"/>
      <c r="N221" s="228"/>
      <c r="O221" s="228"/>
      <c r="P221" s="228"/>
      <c r="Q221" s="228"/>
      <c r="R221" s="228"/>
      <c r="S221" s="228"/>
      <c r="T221" s="228"/>
      <c r="U221" s="228"/>
    </row>
    <row r="222" spans="1:21" s="278" customFormat="1" hidden="1">
      <c r="A222" s="228"/>
      <c r="B222" s="228">
        <v>3</v>
      </c>
      <c r="C222" s="228"/>
      <c r="D222" s="228"/>
      <c r="E222" s="228"/>
      <c r="F222" s="228"/>
      <c r="G222" s="228"/>
      <c r="H222" s="228"/>
      <c r="I222" s="228"/>
      <c r="J222" s="228"/>
      <c r="K222" s="228"/>
      <c r="L222" s="228"/>
      <c r="M222" s="228"/>
      <c r="N222" s="228"/>
      <c r="O222" s="228"/>
      <c r="P222" s="228"/>
      <c r="Q222" s="228"/>
      <c r="R222" s="228"/>
      <c r="S222" s="228"/>
      <c r="T222" s="228"/>
      <c r="U222" s="228"/>
    </row>
    <row r="223" spans="1:21" s="278" customFormat="1" hidden="1">
      <c r="A223" s="228"/>
      <c r="B223" s="228">
        <v>4</v>
      </c>
      <c r="C223" s="228"/>
      <c r="D223" s="228"/>
      <c r="E223" s="228"/>
      <c r="F223" s="228"/>
      <c r="G223" s="228"/>
      <c r="H223" s="228"/>
      <c r="I223" s="228"/>
      <c r="J223" s="228"/>
      <c r="K223" s="228"/>
      <c r="L223" s="228"/>
      <c r="M223" s="228"/>
      <c r="N223" s="228"/>
      <c r="O223" s="228"/>
      <c r="P223" s="228"/>
      <c r="Q223" s="228"/>
      <c r="R223" s="228"/>
      <c r="S223" s="228"/>
      <c r="T223" s="228"/>
      <c r="U223" s="228"/>
    </row>
    <row r="224" spans="1:21" s="278" customFormat="1" hidden="1">
      <c r="A224" s="228"/>
      <c r="B224" s="228">
        <v>5</v>
      </c>
      <c r="C224" s="228"/>
      <c r="D224" s="228"/>
      <c r="E224" s="228"/>
      <c r="F224" s="228"/>
      <c r="G224" s="228"/>
      <c r="H224" s="228"/>
      <c r="I224" s="228"/>
      <c r="J224" s="228"/>
      <c r="K224" s="228"/>
      <c r="L224" s="228"/>
      <c r="M224" s="228"/>
      <c r="N224" s="228"/>
      <c r="O224" s="228"/>
      <c r="P224" s="228"/>
      <c r="Q224" s="228"/>
      <c r="R224" s="228"/>
      <c r="S224" s="228"/>
      <c r="T224" s="228"/>
      <c r="U224" s="228"/>
    </row>
    <row r="225" spans="1:21" s="278" customFormat="1" hidden="1">
      <c r="A225" s="228"/>
      <c r="B225" s="228">
        <v>6</v>
      </c>
      <c r="C225" s="228"/>
      <c r="D225" s="228"/>
      <c r="E225" s="228"/>
      <c r="F225" s="228"/>
      <c r="G225" s="228"/>
      <c r="H225" s="228"/>
      <c r="I225" s="228"/>
      <c r="J225" s="228"/>
      <c r="K225" s="228"/>
      <c r="L225" s="228"/>
      <c r="M225" s="228"/>
      <c r="N225" s="228"/>
      <c r="O225" s="228"/>
      <c r="P225" s="228"/>
      <c r="Q225" s="228"/>
      <c r="R225" s="228"/>
      <c r="S225" s="228"/>
      <c r="T225" s="228"/>
      <c r="U225" s="228"/>
    </row>
    <row r="226" spans="1:21" s="278" customFormat="1" hidden="1">
      <c r="A226" s="228"/>
      <c r="B226" s="228"/>
      <c r="C226" s="228"/>
      <c r="D226" s="228"/>
      <c r="E226" s="228"/>
      <c r="F226" s="228"/>
      <c r="G226" s="228"/>
      <c r="H226" s="228"/>
      <c r="I226" s="228"/>
      <c r="J226" s="228"/>
      <c r="K226" s="228"/>
      <c r="L226" s="228"/>
      <c r="M226" s="228"/>
      <c r="N226" s="228"/>
      <c r="O226" s="228"/>
      <c r="P226" s="228"/>
      <c r="Q226" s="228"/>
      <c r="R226" s="228"/>
      <c r="S226" s="228"/>
      <c r="T226" s="228"/>
      <c r="U226" s="228"/>
    </row>
    <row r="227" spans="1:21" s="278" customFormat="1" hidden="1">
      <c r="A227" s="228"/>
      <c r="B227" s="228" t="s">
        <v>170</v>
      </c>
      <c r="C227" s="228" t="s">
        <v>171</v>
      </c>
      <c r="D227" s="228" t="s">
        <v>172</v>
      </c>
      <c r="E227" s="228"/>
      <c r="F227" s="228"/>
      <c r="G227" s="228"/>
      <c r="H227" s="228"/>
      <c r="I227" s="228"/>
      <c r="J227" s="228"/>
      <c r="K227" s="228"/>
      <c r="L227" s="228"/>
      <c r="M227" s="228"/>
      <c r="N227" s="228"/>
      <c r="O227" s="228"/>
      <c r="P227" s="228"/>
      <c r="Q227" s="228"/>
      <c r="R227" s="228"/>
      <c r="S227" s="228"/>
      <c r="T227" s="228"/>
      <c r="U227" s="228"/>
    </row>
    <row r="228" spans="1:21" s="278" customFormat="1" hidden="1">
      <c r="A228" s="228"/>
      <c r="B228" s="228">
        <v>6</v>
      </c>
      <c r="C228" s="228">
        <v>6</v>
      </c>
      <c r="D228" s="228">
        <v>1</v>
      </c>
      <c r="E228" s="228"/>
      <c r="F228" s="228"/>
      <c r="G228" s="228"/>
      <c r="H228" s="228"/>
      <c r="I228" s="228"/>
      <c r="J228" s="228"/>
      <c r="K228" s="228"/>
      <c r="L228" s="228"/>
      <c r="M228" s="228"/>
      <c r="N228" s="228"/>
      <c r="O228" s="228"/>
      <c r="P228" s="228"/>
      <c r="Q228" s="228"/>
      <c r="R228" s="228"/>
      <c r="S228" s="228"/>
      <c r="T228" s="228"/>
      <c r="U228" s="228"/>
    </row>
    <row r="229" spans="1:21" s="278" customFormat="1" hidden="1">
      <c r="A229" s="228"/>
      <c r="B229" s="228">
        <v>8</v>
      </c>
      <c r="C229" s="228">
        <v>12</v>
      </c>
      <c r="D229" s="228">
        <v>2</v>
      </c>
      <c r="E229" s="228"/>
      <c r="F229" s="228"/>
      <c r="G229" s="228"/>
      <c r="H229" s="228"/>
      <c r="I229" s="228"/>
      <c r="J229" s="228"/>
      <c r="K229" s="228"/>
      <c r="L229" s="228"/>
      <c r="M229" s="228"/>
      <c r="N229" s="228"/>
      <c r="O229" s="228"/>
      <c r="P229" s="228"/>
      <c r="Q229" s="228"/>
      <c r="R229" s="228"/>
      <c r="S229" s="228"/>
      <c r="T229" s="228"/>
      <c r="U229" s="228"/>
    </row>
    <row r="230" spans="1:21" s="278" customFormat="1" hidden="1">
      <c r="A230" s="228"/>
      <c r="B230" s="228">
        <v>10</v>
      </c>
      <c r="C230" s="228">
        <v>18</v>
      </c>
      <c r="D230" s="228">
        <v>3</v>
      </c>
      <c r="E230" s="228"/>
      <c r="F230" s="228"/>
      <c r="G230" s="228"/>
      <c r="H230" s="228"/>
      <c r="I230" s="228"/>
      <c r="J230" s="228"/>
      <c r="K230" s="228"/>
      <c r="L230" s="228"/>
      <c r="M230" s="228"/>
      <c r="N230" s="228"/>
      <c r="O230" s="228"/>
      <c r="P230" s="228"/>
      <c r="Q230" s="228"/>
      <c r="R230" s="228"/>
      <c r="S230" s="228"/>
      <c r="T230" s="228"/>
      <c r="U230" s="228"/>
    </row>
    <row r="231" spans="1:21" s="278" customFormat="1" hidden="1">
      <c r="A231" s="228"/>
      <c r="B231" s="228">
        <v>12</v>
      </c>
      <c r="C231" s="228"/>
      <c r="D231" s="228">
        <v>4</v>
      </c>
      <c r="E231" s="228"/>
      <c r="F231" s="228"/>
      <c r="G231" s="228"/>
      <c r="H231" s="228"/>
      <c r="I231" s="228"/>
      <c r="J231" s="228"/>
      <c r="K231" s="228"/>
      <c r="L231" s="228"/>
      <c r="M231" s="228"/>
      <c r="N231" s="228"/>
      <c r="O231" s="228"/>
      <c r="P231" s="228"/>
      <c r="Q231" s="228"/>
      <c r="R231" s="228"/>
      <c r="S231" s="228"/>
      <c r="T231" s="228"/>
      <c r="U231" s="228"/>
    </row>
    <row r="232" spans="1:21" s="278" customFormat="1" hidden="1">
      <c r="A232" s="228"/>
      <c r="B232" s="228">
        <v>14</v>
      </c>
      <c r="C232" s="228"/>
      <c r="D232" s="228">
        <v>5</v>
      </c>
      <c r="E232" s="228"/>
      <c r="F232" s="228"/>
      <c r="G232" s="228"/>
      <c r="H232" s="228"/>
      <c r="I232" s="228"/>
      <c r="J232" s="228"/>
      <c r="K232" s="228"/>
      <c r="L232" s="228"/>
      <c r="M232" s="228"/>
      <c r="N232" s="228"/>
      <c r="O232" s="228"/>
      <c r="P232" s="228"/>
      <c r="Q232" s="228"/>
      <c r="R232" s="228"/>
      <c r="S232" s="228"/>
      <c r="T232" s="228"/>
      <c r="U232" s="228"/>
    </row>
    <row r="233" spans="1:21" s="278" customFormat="1" hidden="1">
      <c r="A233" s="228"/>
      <c r="B233" s="228">
        <v>16</v>
      </c>
      <c r="C233" s="228"/>
      <c r="D233" s="228">
        <v>6</v>
      </c>
      <c r="E233" s="228"/>
      <c r="F233" s="228"/>
      <c r="G233" s="228"/>
      <c r="H233" s="228"/>
      <c r="I233" s="228"/>
      <c r="J233" s="228"/>
      <c r="K233" s="228"/>
      <c r="L233" s="228"/>
      <c r="M233" s="228"/>
      <c r="N233" s="228"/>
      <c r="O233" s="228"/>
      <c r="P233" s="228"/>
      <c r="Q233" s="228"/>
      <c r="R233" s="228"/>
      <c r="S233" s="228"/>
      <c r="T233" s="228"/>
      <c r="U233" s="228"/>
    </row>
    <row r="234" spans="1:21" s="278" customFormat="1" hidden="1">
      <c r="A234" s="228"/>
      <c r="B234" s="228">
        <v>18</v>
      </c>
      <c r="C234" s="228"/>
      <c r="D234" s="228"/>
      <c r="E234" s="228"/>
      <c r="F234" s="228"/>
      <c r="G234" s="228"/>
      <c r="H234" s="228"/>
      <c r="I234" s="228"/>
      <c r="J234" s="228"/>
      <c r="K234" s="228"/>
      <c r="L234" s="228"/>
      <c r="M234" s="228"/>
      <c r="N234" s="228"/>
      <c r="O234" s="228"/>
      <c r="P234" s="228"/>
      <c r="Q234" s="228"/>
      <c r="R234" s="228"/>
      <c r="S234" s="228"/>
      <c r="T234" s="228"/>
      <c r="U234" s="228"/>
    </row>
    <row r="235" spans="1:21" s="278" customFormat="1" hidden="1">
      <c r="A235" s="228"/>
      <c r="B235" s="228">
        <v>20</v>
      </c>
      <c r="C235" s="228"/>
      <c r="D235" s="228"/>
      <c r="E235" s="228"/>
      <c r="F235" s="228"/>
      <c r="G235" s="228"/>
      <c r="H235" s="228"/>
      <c r="I235" s="228"/>
      <c r="J235" s="228"/>
      <c r="K235" s="228"/>
      <c r="L235" s="228"/>
      <c r="M235" s="228"/>
      <c r="N235" s="228"/>
      <c r="O235" s="228"/>
      <c r="P235" s="228"/>
      <c r="Q235" s="228"/>
      <c r="R235" s="228"/>
      <c r="S235" s="228"/>
      <c r="T235" s="228"/>
      <c r="U235" s="228"/>
    </row>
    <row r="236" spans="1:21" s="278" customFormat="1" hidden="1">
      <c r="A236" s="228"/>
      <c r="B236" s="228"/>
      <c r="C236" s="228"/>
      <c r="D236" s="228"/>
      <c r="E236" s="228"/>
      <c r="F236" s="228"/>
      <c r="G236" s="228"/>
      <c r="H236" s="228"/>
      <c r="I236" s="228"/>
      <c r="J236" s="228"/>
      <c r="K236" s="228"/>
      <c r="L236" s="228"/>
      <c r="M236" s="228"/>
      <c r="N236" s="228"/>
      <c r="O236" s="228"/>
      <c r="P236" s="228"/>
      <c r="Q236" s="228"/>
      <c r="R236" s="228"/>
      <c r="S236" s="228"/>
      <c r="T236" s="228"/>
      <c r="U236" s="228"/>
    </row>
    <row r="237" spans="1:21" s="278" customFormat="1" hidden="1">
      <c r="A237" s="228"/>
      <c r="B237" s="228" t="s">
        <v>303</v>
      </c>
      <c r="C237" s="228"/>
      <c r="D237" s="228"/>
      <c r="E237" s="228"/>
      <c r="F237" s="228"/>
      <c r="G237" s="228"/>
      <c r="H237" s="228"/>
      <c r="I237" s="228"/>
      <c r="J237" s="228"/>
      <c r="K237" s="228"/>
      <c r="L237" s="228"/>
      <c r="M237" s="228"/>
      <c r="N237" s="228"/>
      <c r="O237" s="228"/>
      <c r="P237" s="228"/>
      <c r="Q237" s="228"/>
      <c r="R237" s="228"/>
      <c r="S237" s="228"/>
      <c r="T237" s="228"/>
      <c r="U237" s="228"/>
    </row>
    <row r="238" spans="1:21" s="278" customFormat="1" hidden="1">
      <c r="A238" s="228"/>
      <c r="B238" s="228">
        <v>0</v>
      </c>
      <c r="C238" s="228"/>
      <c r="D238" s="228"/>
      <c r="E238" s="228"/>
      <c r="F238" s="228"/>
      <c r="G238" s="228"/>
      <c r="H238" s="228"/>
      <c r="I238" s="228"/>
      <c r="J238" s="228"/>
      <c r="K238" s="228"/>
      <c r="L238" s="228"/>
      <c r="M238" s="228"/>
      <c r="N238" s="228"/>
      <c r="O238" s="228"/>
      <c r="P238" s="228"/>
      <c r="Q238" s="228"/>
      <c r="R238" s="228"/>
      <c r="S238" s="228"/>
      <c r="T238" s="228"/>
      <c r="U238" s="228"/>
    </row>
    <row r="239" spans="1:21" s="278" customFormat="1" hidden="1">
      <c r="A239" s="228"/>
      <c r="B239" s="228">
        <v>1</v>
      </c>
      <c r="C239" s="228"/>
      <c r="D239" s="228"/>
      <c r="E239" s="228"/>
      <c r="F239" s="228"/>
      <c r="G239" s="228"/>
      <c r="H239" s="228"/>
      <c r="I239" s="228"/>
      <c r="J239" s="228"/>
      <c r="K239" s="228"/>
      <c r="L239" s="228"/>
      <c r="M239" s="228"/>
      <c r="N239" s="228"/>
      <c r="O239" s="228"/>
      <c r="P239" s="228"/>
      <c r="Q239" s="228"/>
      <c r="R239" s="228"/>
      <c r="S239" s="228"/>
      <c r="T239" s="228"/>
      <c r="U239" s="228"/>
    </row>
    <row r="240" spans="1:21" s="278" customFormat="1" hidden="1">
      <c r="A240" s="228"/>
      <c r="B240" s="228">
        <v>2</v>
      </c>
      <c r="C240" s="228"/>
      <c r="D240" s="228"/>
      <c r="E240" s="228"/>
      <c r="F240" s="228"/>
      <c r="G240" s="228"/>
      <c r="H240" s="228"/>
      <c r="I240" s="228"/>
      <c r="J240" s="228"/>
      <c r="K240" s="228"/>
      <c r="L240" s="228"/>
      <c r="M240" s="228"/>
      <c r="N240" s="228"/>
      <c r="O240" s="228"/>
      <c r="P240" s="228"/>
      <c r="Q240" s="228"/>
      <c r="R240" s="228"/>
      <c r="S240" s="228"/>
      <c r="T240" s="228"/>
      <c r="U240" s="228"/>
    </row>
    <row r="241" spans="1:21" s="278" customFormat="1" hidden="1">
      <c r="A241" s="228"/>
      <c r="B241" s="228">
        <v>3</v>
      </c>
      <c r="C241" s="228"/>
      <c r="D241" s="228"/>
      <c r="E241" s="228"/>
      <c r="F241" s="228"/>
      <c r="G241" s="228"/>
      <c r="H241" s="228"/>
      <c r="I241" s="228"/>
      <c r="J241" s="228"/>
      <c r="K241" s="228"/>
      <c r="L241" s="228"/>
      <c r="M241" s="228"/>
      <c r="N241" s="228"/>
      <c r="O241" s="228"/>
      <c r="P241" s="228"/>
      <c r="Q241" s="228"/>
      <c r="R241" s="228"/>
      <c r="S241" s="228"/>
      <c r="T241" s="228"/>
      <c r="U241" s="228"/>
    </row>
    <row r="242" spans="1:21" s="278" customFormat="1" hidden="1">
      <c r="A242" s="228"/>
      <c r="B242" s="228">
        <v>4</v>
      </c>
      <c r="C242" s="228"/>
      <c r="D242" s="228"/>
      <c r="E242" s="228"/>
      <c r="F242" s="228"/>
      <c r="G242" s="228"/>
      <c r="H242" s="228"/>
      <c r="I242" s="228"/>
      <c r="J242" s="228"/>
      <c r="K242" s="228"/>
      <c r="L242" s="228"/>
      <c r="M242" s="228"/>
      <c r="N242" s="228"/>
      <c r="O242" s="228"/>
      <c r="P242" s="228"/>
      <c r="Q242" s="228"/>
      <c r="R242" s="228"/>
      <c r="S242" s="228"/>
      <c r="T242" s="228"/>
      <c r="U242" s="228"/>
    </row>
    <row r="243" spans="1:21" s="278" customFormat="1" hidden="1">
      <c r="A243" s="228"/>
      <c r="B243" s="228">
        <v>5</v>
      </c>
      <c r="C243" s="228"/>
      <c r="D243" s="228"/>
      <c r="E243" s="228"/>
      <c r="F243" s="228"/>
      <c r="G243" s="228"/>
      <c r="H243" s="228"/>
      <c r="I243" s="228"/>
      <c r="J243" s="228"/>
      <c r="K243" s="228"/>
      <c r="L243" s="228"/>
      <c r="M243" s="228"/>
      <c r="N243" s="228"/>
      <c r="O243" s="228"/>
      <c r="P243" s="228"/>
      <c r="Q243" s="228"/>
      <c r="R243" s="228"/>
      <c r="S243" s="228"/>
      <c r="T243" s="228"/>
      <c r="U243" s="228"/>
    </row>
    <row r="244" spans="1:21" s="278" customFormat="1" hidden="1">
      <c r="A244" s="228"/>
      <c r="B244" s="228">
        <v>6</v>
      </c>
      <c r="C244" s="228"/>
      <c r="D244" s="228"/>
      <c r="E244" s="228"/>
      <c r="F244" s="228"/>
      <c r="G244" s="228"/>
      <c r="H244" s="228"/>
      <c r="I244" s="228"/>
      <c r="J244" s="228"/>
      <c r="K244" s="228"/>
      <c r="L244" s="228"/>
      <c r="M244" s="228"/>
      <c r="N244" s="228"/>
      <c r="O244" s="228"/>
      <c r="P244" s="228"/>
      <c r="Q244" s="228"/>
      <c r="R244" s="228"/>
      <c r="S244" s="228"/>
      <c r="T244" s="228"/>
      <c r="U244" s="228"/>
    </row>
    <row r="245" spans="1:21" s="278" customFormat="1" hidden="1">
      <c r="A245" s="228"/>
      <c r="B245" s="228">
        <v>7</v>
      </c>
      <c r="C245" s="228"/>
      <c r="D245" s="228"/>
      <c r="E245" s="228"/>
      <c r="F245" s="228"/>
      <c r="G245" s="228"/>
      <c r="H245" s="228"/>
      <c r="I245" s="228"/>
      <c r="J245" s="228"/>
      <c r="K245" s="228"/>
      <c r="L245" s="228"/>
      <c r="M245" s="228"/>
      <c r="N245" s="228"/>
      <c r="O245" s="228"/>
      <c r="P245" s="228"/>
      <c r="Q245" s="228"/>
      <c r="R245" s="228"/>
      <c r="S245" s="228"/>
      <c r="T245" s="228"/>
      <c r="U245" s="228"/>
    </row>
    <row r="246" spans="1:21" s="278" customFormat="1" hidden="1">
      <c r="A246" s="228"/>
      <c r="B246" s="228">
        <v>8</v>
      </c>
      <c r="C246" s="228"/>
      <c r="D246" s="228"/>
      <c r="E246" s="228"/>
      <c r="F246" s="228"/>
      <c r="G246" s="228"/>
      <c r="H246" s="228"/>
      <c r="I246" s="228"/>
      <c r="J246" s="228"/>
      <c r="K246" s="228"/>
      <c r="L246" s="228"/>
      <c r="M246" s="228"/>
      <c r="N246" s="228"/>
      <c r="O246" s="228"/>
      <c r="P246" s="228"/>
      <c r="Q246" s="228"/>
      <c r="R246" s="228"/>
      <c r="S246" s="228"/>
      <c r="T246" s="228"/>
      <c r="U246" s="228"/>
    </row>
    <row r="247" spans="1:21" s="278" customFormat="1" hidden="1">
      <c r="A247" s="228"/>
      <c r="B247" s="228">
        <v>9</v>
      </c>
      <c r="C247" s="228"/>
      <c r="D247" s="228"/>
      <c r="E247" s="228"/>
      <c r="F247" s="228"/>
      <c r="G247" s="228"/>
      <c r="H247" s="228"/>
      <c r="I247" s="228"/>
      <c r="J247" s="228"/>
      <c r="K247" s="228"/>
      <c r="L247" s="228"/>
      <c r="M247" s="228"/>
      <c r="N247" s="228"/>
      <c r="O247" s="228"/>
      <c r="P247" s="228"/>
      <c r="Q247" s="228"/>
      <c r="R247" s="228"/>
      <c r="S247" s="228"/>
      <c r="T247" s="228"/>
      <c r="U247" s="228"/>
    </row>
    <row r="248" spans="1:21" s="278" customFormat="1" hidden="1">
      <c r="A248" s="228"/>
      <c r="B248" s="228">
        <v>10</v>
      </c>
      <c r="C248" s="228"/>
      <c r="D248" s="228"/>
      <c r="E248" s="228"/>
      <c r="F248" s="228"/>
      <c r="G248" s="228"/>
      <c r="H248" s="228"/>
      <c r="I248" s="228"/>
      <c r="J248" s="228"/>
      <c r="K248" s="228"/>
      <c r="L248" s="228"/>
      <c r="M248" s="228"/>
      <c r="N248" s="228"/>
      <c r="O248" s="228"/>
      <c r="P248" s="228"/>
      <c r="Q248" s="228"/>
      <c r="R248" s="228"/>
      <c r="S248" s="228"/>
      <c r="T248" s="228"/>
      <c r="U248" s="228"/>
    </row>
    <row r="249" spans="1:21" s="278" customFormat="1" hidden="1">
      <c r="A249" s="228"/>
      <c r="B249" s="228">
        <v>11</v>
      </c>
      <c r="C249" s="228"/>
      <c r="D249" s="228"/>
      <c r="E249" s="228"/>
      <c r="F249" s="228"/>
      <c r="G249" s="228"/>
      <c r="H249" s="228"/>
      <c r="I249" s="228"/>
      <c r="J249" s="228"/>
      <c r="K249" s="228"/>
      <c r="L249" s="228"/>
      <c r="M249" s="228"/>
      <c r="N249" s="228"/>
      <c r="O249" s="228"/>
      <c r="P249" s="228"/>
      <c r="Q249" s="228"/>
      <c r="R249" s="228"/>
      <c r="S249" s="228"/>
      <c r="T249" s="228"/>
      <c r="U249" s="228"/>
    </row>
    <row r="250" spans="1:21" s="278" customFormat="1" hidden="1">
      <c r="A250" s="228"/>
      <c r="B250" s="228">
        <v>12</v>
      </c>
      <c r="C250" s="228"/>
      <c r="D250" s="228"/>
      <c r="E250" s="228"/>
      <c r="F250" s="228"/>
      <c r="G250" s="228"/>
      <c r="H250" s="228"/>
      <c r="I250" s="228"/>
      <c r="J250" s="228"/>
      <c r="K250" s="228"/>
      <c r="L250" s="228"/>
      <c r="M250" s="228"/>
      <c r="N250" s="228"/>
      <c r="O250" s="228"/>
      <c r="P250" s="228"/>
      <c r="Q250" s="228"/>
      <c r="R250" s="228"/>
      <c r="S250" s="228"/>
      <c r="T250" s="228"/>
      <c r="U250" s="228"/>
    </row>
    <row r="251" spans="1:21" s="278" customFormat="1" hidden="1">
      <c r="A251" s="228"/>
      <c r="B251" s="228"/>
      <c r="C251" s="228"/>
      <c r="D251" s="228"/>
      <c r="E251" s="228"/>
      <c r="F251" s="228"/>
      <c r="G251" s="228"/>
      <c r="H251" s="228"/>
      <c r="I251" s="228"/>
      <c r="J251" s="228"/>
      <c r="K251" s="228"/>
      <c r="L251" s="228"/>
      <c r="M251" s="228"/>
      <c r="N251" s="228"/>
      <c r="O251" s="228"/>
      <c r="P251" s="228"/>
      <c r="Q251" s="228"/>
      <c r="R251" s="228"/>
      <c r="S251" s="228"/>
      <c r="T251" s="228"/>
      <c r="U251" s="228"/>
    </row>
    <row r="252" spans="1:21" s="278" customFormat="1" hidden="1">
      <c r="A252" s="228"/>
      <c r="B252" s="298" t="s">
        <v>273</v>
      </c>
      <c r="C252" s="228"/>
      <c r="D252" s="228"/>
      <c r="E252" s="228"/>
      <c r="F252" s="228"/>
      <c r="G252" s="228"/>
      <c r="H252" s="228"/>
      <c r="I252" s="228"/>
      <c r="J252" s="228"/>
      <c r="K252" s="228"/>
      <c r="L252" s="228"/>
      <c r="M252" s="228"/>
      <c r="N252" s="228"/>
      <c r="O252" s="228"/>
      <c r="P252" s="228"/>
      <c r="Q252" s="228"/>
      <c r="R252" s="228"/>
      <c r="S252" s="228"/>
      <c r="T252" s="228"/>
      <c r="U252" s="228"/>
    </row>
    <row r="253" spans="1:21" s="278" customFormat="1" hidden="1">
      <c r="A253" s="228"/>
      <c r="B253" s="298" t="s">
        <v>274</v>
      </c>
      <c r="C253" s="228"/>
      <c r="D253" s="228"/>
      <c r="E253" s="228"/>
      <c r="F253" s="228"/>
      <c r="G253" s="228"/>
      <c r="H253" s="228"/>
      <c r="I253" s="228"/>
      <c r="J253" s="228"/>
      <c r="K253" s="228"/>
      <c r="L253" s="228"/>
      <c r="M253" s="228"/>
      <c r="N253" s="228"/>
      <c r="O253" s="228"/>
      <c r="P253" s="228"/>
      <c r="Q253" s="228"/>
      <c r="R253" s="228"/>
      <c r="S253" s="228"/>
      <c r="T253" s="228"/>
      <c r="U253" s="228"/>
    </row>
    <row r="254" spans="1:21" s="278" customFormat="1" hidden="1">
      <c r="A254" s="228"/>
      <c r="B254" s="228"/>
      <c r="C254" s="228"/>
      <c r="D254" s="228"/>
      <c r="E254" s="228"/>
      <c r="F254" s="228"/>
      <c r="G254" s="228"/>
      <c r="H254" s="228"/>
      <c r="I254" s="228"/>
      <c r="J254" s="228"/>
      <c r="K254" s="228"/>
      <c r="L254" s="228"/>
      <c r="M254" s="228"/>
      <c r="N254" s="228"/>
      <c r="O254" s="228"/>
      <c r="P254" s="228"/>
      <c r="Q254" s="228"/>
      <c r="R254" s="228"/>
      <c r="S254" s="228"/>
      <c r="T254" s="228"/>
      <c r="U254" s="228"/>
    </row>
    <row r="255" spans="1:21" s="278" customFormat="1">
      <c r="A255" s="228"/>
      <c r="B255" s="228"/>
      <c r="C255" s="228"/>
      <c r="D255" s="228"/>
      <c r="E255" s="228"/>
      <c r="F255" s="228"/>
      <c r="G255" s="228"/>
      <c r="H255" s="228"/>
      <c r="I255" s="228"/>
      <c r="J255" s="228"/>
      <c r="K255" s="228"/>
      <c r="L255" s="228"/>
      <c r="M255" s="228"/>
      <c r="N255" s="228"/>
      <c r="O255" s="228"/>
      <c r="P255" s="228"/>
      <c r="Q255" s="228"/>
      <c r="R255" s="228"/>
      <c r="S255" s="228"/>
      <c r="T255" s="228"/>
      <c r="U255" s="228"/>
    </row>
    <row r="256" spans="1:21" s="278" customFormat="1">
      <c r="A256" s="228"/>
      <c r="B256" s="228"/>
      <c r="C256" s="228"/>
      <c r="D256" s="228"/>
      <c r="E256" s="228"/>
      <c r="F256" s="228"/>
      <c r="G256" s="228"/>
      <c r="H256" s="228"/>
      <c r="I256" s="228"/>
      <c r="J256" s="228"/>
      <c r="K256" s="228"/>
      <c r="L256" s="228"/>
      <c r="M256" s="228"/>
      <c r="N256" s="228"/>
      <c r="O256" s="228"/>
      <c r="P256" s="228"/>
      <c r="Q256" s="228"/>
      <c r="R256" s="228"/>
      <c r="S256" s="228"/>
      <c r="T256" s="228"/>
      <c r="U256" s="228"/>
    </row>
    <row r="257" spans="1:21" s="278" customFormat="1">
      <c r="A257" s="228"/>
      <c r="B257" s="228"/>
      <c r="C257" s="228"/>
      <c r="D257" s="228"/>
      <c r="E257" s="228"/>
      <c r="F257" s="228"/>
      <c r="G257" s="228"/>
      <c r="H257" s="228"/>
      <c r="I257" s="228"/>
      <c r="J257" s="228"/>
      <c r="K257" s="228"/>
      <c r="L257" s="228"/>
      <c r="M257" s="228"/>
      <c r="N257" s="228"/>
      <c r="O257" s="228"/>
      <c r="P257" s="228"/>
      <c r="Q257" s="228"/>
      <c r="R257" s="228"/>
      <c r="S257" s="228"/>
      <c r="T257" s="228"/>
      <c r="U257" s="228"/>
    </row>
    <row r="258" spans="1:21" s="278" customFormat="1">
      <c r="A258" s="228"/>
      <c r="B258" s="228"/>
      <c r="C258" s="228"/>
      <c r="D258" s="228"/>
      <c r="E258" s="228"/>
      <c r="F258" s="228"/>
      <c r="G258" s="228"/>
      <c r="H258" s="228"/>
      <c r="I258" s="228"/>
      <c r="J258" s="228"/>
      <c r="K258" s="228"/>
      <c r="L258" s="228"/>
      <c r="M258" s="228"/>
      <c r="N258" s="228"/>
      <c r="O258" s="228"/>
      <c r="P258" s="228"/>
      <c r="Q258" s="228"/>
      <c r="R258" s="228"/>
      <c r="S258" s="228"/>
      <c r="T258" s="228"/>
      <c r="U258" s="228"/>
    </row>
    <row r="259" spans="1:21" s="278" customFormat="1">
      <c r="A259" s="228"/>
      <c r="B259" s="228"/>
      <c r="C259" s="228"/>
      <c r="D259" s="228"/>
      <c r="E259" s="228"/>
      <c r="F259" s="228"/>
      <c r="G259" s="228"/>
      <c r="H259" s="228"/>
      <c r="I259" s="228"/>
      <c r="J259" s="228"/>
      <c r="K259" s="228"/>
      <c r="L259" s="228"/>
      <c r="M259" s="228"/>
      <c r="N259" s="228"/>
      <c r="O259" s="228"/>
      <c r="P259" s="228"/>
      <c r="Q259" s="228"/>
      <c r="R259" s="228"/>
      <c r="S259" s="228"/>
      <c r="T259" s="228"/>
      <c r="U259" s="228"/>
    </row>
    <row r="260" spans="1:21" s="278" customFormat="1">
      <c r="A260" s="228"/>
      <c r="B260" s="228"/>
      <c r="C260" s="228"/>
      <c r="D260" s="228"/>
      <c r="E260" s="228"/>
      <c r="F260" s="228"/>
      <c r="G260" s="228"/>
      <c r="H260" s="228"/>
      <c r="I260" s="228"/>
      <c r="J260" s="228"/>
      <c r="K260" s="228"/>
      <c r="L260" s="228"/>
      <c r="M260" s="228"/>
      <c r="N260" s="228"/>
      <c r="O260" s="228"/>
      <c r="P260" s="228"/>
      <c r="Q260" s="228"/>
      <c r="R260" s="228"/>
      <c r="S260" s="228"/>
      <c r="T260" s="228"/>
      <c r="U260" s="228"/>
    </row>
    <row r="261" spans="1:21" s="278" customFormat="1">
      <c r="A261" s="228"/>
      <c r="B261" s="228"/>
      <c r="C261" s="228"/>
      <c r="D261" s="228"/>
      <c r="E261" s="228"/>
      <c r="F261" s="228"/>
      <c r="G261" s="228"/>
      <c r="H261" s="228"/>
      <c r="I261" s="228"/>
      <c r="J261" s="228"/>
      <c r="K261" s="228"/>
      <c r="L261" s="228"/>
      <c r="M261" s="228"/>
      <c r="N261" s="228"/>
      <c r="O261" s="228"/>
      <c r="P261" s="228"/>
      <c r="Q261" s="228"/>
      <c r="R261" s="228"/>
      <c r="S261" s="228"/>
      <c r="T261" s="228"/>
      <c r="U261" s="228"/>
    </row>
    <row r="262" spans="1:21" s="278" customFormat="1">
      <c r="A262" s="228"/>
      <c r="B262" s="228"/>
      <c r="C262" s="228"/>
      <c r="D262" s="228"/>
      <c r="E262" s="228"/>
      <c r="F262" s="228"/>
      <c r="G262" s="228"/>
      <c r="H262" s="228"/>
      <c r="I262" s="228"/>
      <c r="J262" s="228"/>
      <c r="K262" s="228"/>
      <c r="L262" s="228"/>
      <c r="M262" s="228"/>
      <c r="N262" s="228"/>
      <c r="O262" s="228"/>
      <c r="P262" s="228"/>
      <c r="Q262" s="228"/>
      <c r="R262" s="228"/>
      <c r="S262" s="228"/>
      <c r="T262" s="228"/>
      <c r="U262" s="228"/>
    </row>
    <row r="263" spans="1:21" s="278" customFormat="1">
      <c r="A263" s="228"/>
      <c r="B263" s="228"/>
      <c r="C263" s="228"/>
      <c r="D263" s="228"/>
      <c r="E263" s="228"/>
      <c r="F263" s="228"/>
      <c r="G263" s="228"/>
      <c r="H263" s="228"/>
      <c r="I263" s="228"/>
      <c r="J263" s="228"/>
      <c r="K263" s="228"/>
      <c r="L263" s="228"/>
      <c r="M263" s="228"/>
      <c r="N263" s="228"/>
      <c r="O263" s="228"/>
      <c r="P263" s="228"/>
      <c r="Q263" s="228"/>
      <c r="R263" s="228"/>
      <c r="S263" s="228"/>
      <c r="T263" s="228"/>
      <c r="U263" s="228"/>
    </row>
    <row r="264" spans="1:21" s="278" customFormat="1">
      <c r="A264" s="228"/>
      <c r="B264" s="228"/>
      <c r="C264" s="228"/>
      <c r="D264" s="228"/>
      <c r="E264" s="228"/>
      <c r="F264" s="228"/>
      <c r="G264" s="228"/>
      <c r="H264" s="228"/>
      <c r="I264" s="228"/>
      <c r="J264" s="228"/>
      <c r="K264" s="228"/>
      <c r="L264" s="228"/>
      <c r="M264" s="228"/>
      <c r="N264" s="228"/>
      <c r="O264" s="228"/>
      <c r="P264" s="228"/>
      <c r="Q264" s="228"/>
      <c r="R264" s="228"/>
      <c r="S264" s="228"/>
      <c r="T264" s="228"/>
      <c r="U264" s="228"/>
    </row>
    <row r="265" spans="1:21" s="278" customFormat="1">
      <c r="A265" s="228"/>
      <c r="B265" s="228"/>
      <c r="C265" s="228"/>
      <c r="D265" s="228"/>
      <c r="E265" s="228"/>
      <c r="F265" s="228"/>
      <c r="G265" s="228"/>
      <c r="H265" s="228"/>
      <c r="I265" s="228"/>
      <c r="J265" s="228"/>
      <c r="K265" s="228"/>
      <c r="L265" s="228"/>
      <c r="M265" s="228"/>
      <c r="N265" s="228"/>
      <c r="O265" s="228"/>
      <c r="P265" s="228"/>
      <c r="Q265" s="228"/>
      <c r="R265" s="228"/>
      <c r="S265" s="228"/>
      <c r="T265" s="228"/>
      <c r="U265" s="228"/>
    </row>
    <row r="266" spans="1:21" s="278" customFormat="1">
      <c r="A266" s="228"/>
      <c r="B266" s="228"/>
      <c r="C266" s="228"/>
      <c r="D266" s="228"/>
      <c r="E266" s="228"/>
      <c r="F266" s="228"/>
      <c r="G266" s="228"/>
      <c r="H266" s="228"/>
      <c r="I266" s="228"/>
      <c r="J266" s="228"/>
      <c r="K266" s="228"/>
      <c r="L266" s="228"/>
      <c r="M266" s="228"/>
      <c r="N266" s="228"/>
      <c r="O266" s="228"/>
      <c r="P266" s="228"/>
      <c r="Q266" s="228"/>
      <c r="R266" s="228"/>
      <c r="S266" s="228"/>
      <c r="T266" s="228"/>
      <c r="U266" s="228"/>
    </row>
    <row r="267" spans="1:21" s="278" customFormat="1">
      <c r="A267" s="228"/>
      <c r="B267" s="228"/>
      <c r="C267" s="228"/>
      <c r="D267" s="228"/>
      <c r="E267" s="228"/>
      <c r="F267" s="228"/>
      <c r="G267" s="228"/>
      <c r="H267" s="228"/>
      <c r="I267" s="228"/>
      <c r="J267" s="228"/>
      <c r="K267" s="228"/>
      <c r="L267" s="228"/>
      <c r="M267" s="228"/>
      <c r="N267" s="228"/>
      <c r="O267" s="228"/>
      <c r="P267" s="228"/>
      <c r="Q267" s="228"/>
      <c r="R267" s="228"/>
      <c r="S267" s="228"/>
      <c r="T267" s="228"/>
      <c r="U267" s="228"/>
    </row>
    <row r="268" spans="1:21" s="278" customFormat="1">
      <c r="A268" s="228"/>
      <c r="B268" s="228"/>
      <c r="C268" s="228"/>
      <c r="D268" s="228"/>
      <c r="E268" s="228"/>
      <c r="F268" s="228"/>
      <c r="G268" s="228"/>
      <c r="H268" s="228"/>
      <c r="I268" s="228"/>
      <c r="J268" s="228"/>
      <c r="K268" s="228"/>
      <c r="L268" s="228"/>
      <c r="M268" s="228"/>
      <c r="N268" s="228"/>
      <c r="O268" s="228"/>
      <c r="P268" s="228"/>
      <c r="Q268" s="228"/>
      <c r="R268" s="228"/>
      <c r="S268" s="228"/>
      <c r="T268" s="228"/>
      <c r="U268" s="228"/>
    </row>
    <row r="269" spans="1:21" s="278" customFormat="1">
      <c r="A269" s="228"/>
      <c r="B269" s="228"/>
      <c r="C269" s="228"/>
      <c r="D269" s="228"/>
      <c r="E269" s="228"/>
      <c r="F269" s="228"/>
      <c r="G269" s="228"/>
      <c r="H269" s="228"/>
      <c r="I269" s="228"/>
      <c r="J269" s="228"/>
      <c r="K269" s="228"/>
      <c r="L269" s="228"/>
      <c r="M269" s="228"/>
      <c r="N269" s="228"/>
      <c r="O269" s="228"/>
      <c r="P269" s="228"/>
      <c r="Q269" s="228"/>
      <c r="R269" s="228"/>
      <c r="S269" s="228"/>
      <c r="T269" s="228"/>
      <c r="U269" s="228"/>
    </row>
    <row r="270" spans="1:21" s="278" customFormat="1">
      <c r="A270" s="228"/>
      <c r="B270" s="228"/>
      <c r="C270" s="228"/>
      <c r="D270" s="228"/>
      <c r="E270" s="228"/>
      <c r="F270" s="228"/>
      <c r="G270" s="228"/>
      <c r="H270" s="228"/>
      <c r="I270" s="228"/>
      <c r="J270" s="228"/>
      <c r="K270" s="228"/>
      <c r="L270" s="228"/>
      <c r="M270" s="228"/>
      <c r="N270" s="228"/>
      <c r="O270" s="228"/>
      <c r="P270" s="228"/>
      <c r="Q270" s="228"/>
      <c r="R270" s="228"/>
      <c r="S270" s="228"/>
      <c r="T270" s="228"/>
      <c r="U270" s="228"/>
    </row>
    <row r="271" spans="1:21" s="278" customFormat="1">
      <c r="A271" s="228"/>
      <c r="B271" s="228"/>
      <c r="C271" s="228"/>
      <c r="D271" s="228"/>
      <c r="E271" s="228"/>
      <c r="F271" s="228"/>
      <c r="G271" s="228"/>
      <c r="H271" s="228"/>
      <c r="I271" s="228"/>
      <c r="J271" s="228"/>
      <c r="K271" s="228"/>
      <c r="L271" s="228"/>
      <c r="M271" s="228"/>
      <c r="N271" s="228"/>
      <c r="O271" s="228"/>
      <c r="P271" s="228"/>
      <c r="Q271" s="228"/>
      <c r="R271" s="228"/>
      <c r="S271" s="228"/>
      <c r="T271" s="228"/>
      <c r="U271" s="228"/>
    </row>
    <row r="272" spans="1:21" s="278" customFormat="1">
      <c r="A272" s="228"/>
      <c r="B272" s="228"/>
      <c r="C272" s="228"/>
      <c r="D272" s="228"/>
      <c r="E272" s="228"/>
      <c r="F272" s="228"/>
      <c r="G272" s="228"/>
      <c r="H272" s="228"/>
      <c r="I272" s="228"/>
      <c r="J272" s="228"/>
      <c r="K272" s="228"/>
      <c r="L272" s="228"/>
      <c r="M272" s="228"/>
      <c r="N272" s="228"/>
      <c r="O272" s="228"/>
      <c r="P272" s="228"/>
      <c r="Q272" s="228"/>
      <c r="R272" s="228"/>
      <c r="S272" s="228"/>
      <c r="T272" s="228"/>
      <c r="U272" s="228"/>
    </row>
    <row r="273" spans="1:21" s="278" customFormat="1">
      <c r="A273" s="228"/>
      <c r="B273" s="228"/>
      <c r="C273" s="228"/>
      <c r="D273" s="228"/>
      <c r="E273" s="228"/>
      <c r="F273" s="228"/>
      <c r="G273" s="228"/>
      <c r="H273" s="228"/>
      <c r="I273" s="228"/>
      <c r="J273" s="228"/>
      <c r="K273" s="228"/>
      <c r="L273" s="228"/>
      <c r="M273" s="228"/>
      <c r="N273" s="228"/>
      <c r="O273" s="228"/>
      <c r="P273" s="228"/>
      <c r="Q273" s="228"/>
      <c r="R273" s="228"/>
      <c r="S273" s="228"/>
      <c r="T273" s="228"/>
      <c r="U273" s="228"/>
    </row>
    <row r="274" spans="1:21" s="278" customFormat="1">
      <c r="A274" s="228"/>
      <c r="B274" s="228"/>
      <c r="C274" s="228"/>
      <c r="D274" s="228"/>
      <c r="E274" s="228"/>
      <c r="F274" s="228"/>
      <c r="G274" s="228"/>
      <c r="H274" s="228"/>
      <c r="I274" s="228"/>
      <c r="J274" s="228"/>
      <c r="K274" s="228"/>
      <c r="L274" s="228"/>
      <c r="M274" s="228"/>
      <c r="N274" s="228"/>
      <c r="O274" s="228"/>
      <c r="P274" s="228"/>
      <c r="Q274" s="228"/>
      <c r="R274" s="228"/>
      <c r="S274" s="228"/>
      <c r="T274" s="228"/>
      <c r="U274" s="228"/>
    </row>
    <row r="275" spans="1:21" s="278" customFormat="1">
      <c r="A275" s="228"/>
      <c r="B275" s="228"/>
      <c r="C275" s="228"/>
      <c r="D275" s="228"/>
      <c r="E275" s="228"/>
      <c r="F275" s="228"/>
      <c r="G275" s="228"/>
      <c r="H275" s="228"/>
      <c r="I275" s="228"/>
      <c r="J275" s="228"/>
      <c r="K275" s="228"/>
      <c r="L275" s="228"/>
      <c r="M275" s="228"/>
      <c r="N275" s="228"/>
      <c r="O275" s="228"/>
      <c r="P275" s="228"/>
      <c r="Q275" s="228"/>
      <c r="R275" s="228"/>
      <c r="S275" s="228"/>
      <c r="T275" s="228"/>
      <c r="U275" s="228"/>
    </row>
    <row r="276" spans="1:21" s="278" customFormat="1">
      <c r="A276" s="228"/>
      <c r="B276" s="228"/>
      <c r="C276" s="228"/>
      <c r="D276" s="228"/>
      <c r="E276" s="228"/>
      <c r="F276" s="228"/>
      <c r="G276" s="228"/>
      <c r="H276" s="228"/>
      <c r="I276" s="228"/>
      <c r="J276" s="228"/>
      <c r="K276" s="228"/>
      <c r="L276" s="228"/>
      <c r="M276" s="228"/>
      <c r="N276" s="228"/>
      <c r="O276" s="228"/>
      <c r="P276" s="228"/>
      <c r="Q276" s="228"/>
      <c r="R276" s="228"/>
      <c r="S276" s="228"/>
      <c r="T276" s="228"/>
      <c r="U276" s="228"/>
    </row>
    <row r="277" spans="1:21" s="278" customFormat="1">
      <c r="A277" s="228"/>
      <c r="B277" s="228"/>
      <c r="C277" s="228"/>
      <c r="D277" s="228"/>
      <c r="E277" s="228"/>
      <c r="F277" s="228"/>
      <c r="G277" s="228"/>
      <c r="H277" s="228"/>
      <c r="I277" s="228"/>
      <c r="J277" s="228"/>
      <c r="K277" s="228"/>
      <c r="L277" s="228"/>
      <c r="M277" s="228"/>
      <c r="N277" s="228"/>
      <c r="O277" s="228"/>
      <c r="P277" s="228"/>
      <c r="Q277" s="228"/>
      <c r="R277" s="228"/>
      <c r="S277" s="228"/>
      <c r="T277" s="228"/>
      <c r="U277" s="228"/>
    </row>
    <row r="278" spans="1:21" s="278" customFormat="1">
      <c r="A278" s="228"/>
      <c r="B278" s="228"/>
      <c r="C278" s="228"/>
      <c r="D278" s="228"/>
      <c r="E278" s="228"/>
      <c r="F278" s="228"/>
      <c r="G278" s="228"/>
      <c r="H278" s="228"/>
      <c r="I278" s="228"/>
      <c r="J278" s="228"/>
      <c r="K278" s="228"/>
      <c r="L278" s="228"/>
      <c r="M278" s="228"/>
      <c r="N278" s="228"/>
      <c r="O278" s="228"/>
      <c r="P278" s="228"/>
      <c r="Q278" s="228"/>
      <c r="R278" s="228"/>
      <c r="S278" s="228"/>
      <c r="T278" s="228"/>
      <c r="U278" s="228"/>
    </row>
    <row r="279" spans="1:21" s="278" customFormat="1">
      <c r="A279" s="228"/>
      <c r="B279" s="228"/>
      <c r="C279" s="228"/>
      <c r="D279" s="228"/>
      <c r="E279" s="228"/>
      <c r="F279" s="228"/>
      <c r="G279" s="228"/>
      <c r="H279" s="228"/>
      <c r="I279" s="228"/>
      <c r="J279" s="228"/>
      <c r="K279" s="228"/>
      <c r="L279" s="228"/>
      <c r="M279" s="228"/>
      <c r="N279" s="228"/>
      <c r="O279" s="228"/>
      <c r="P279" s="228"/>
      <c r="Q279" s="228"/>
      <c r="R279" s="228"/>
      <c r="S279" s="228"/>
      <c r="T279" s="228"/>
      <c r="U279" s="228"/>
    </row>
    <row r="280" spans="1:21" s="278" customFormat="1">
      <c r="A280" s="228"/>
      <c r="B280" s="228"/>
      <c r="C280" s="228"/>
      <c r="D280" s="228"/>
      <c r="E280" s="228"/>
      <c r="F280" s="228"/>
      <c r="G280" s="228"/>
      <c r="H280" s="228"/>
      <c r="I280" s="228"/>
      <c r="J280" s="228"/>
      <c r="K280" s="228"/>
      <c r="L280" s="228"/>
      <c r="M280" s="228"/>
      <c r="N280" s="228"/>
      <c r="O280" s="228"/>
      <c r="P280" s="228"/>
      <c r="Q280" s="228"/>
      <c r="R280" s="228"/>
      <c r="S280" s="228"/>
      <c r="T280" s="228"/>
      <c r="U280" s="228"/>
    </row>
    <row r="281" spans="1:21" s="278" customFormat="1">
      <c r="A281" s="228"/>
      <c r="B281" s="228"/>
      <c r="C281" s="228"/>
      <c r="D281" s="228"/>
      <c r="E281" s="228"/>
      <c r="F281" s="228"/>
      <c r="G281" s="228"/>
      <c r="H281" s="228"/>
      <c r="I281" s="228"/>
      <c r="J281" s="228"/>
      <c r="K281" s="228"/>
      <c r="L281" s="228"/>
      <c r="M281" s="228"/>
      <c r="N281" s="228"/>
      <c r="O281" s="228"/>
      <c r="P281" s="228"/>
      <c r="Q281" s="228"/>
      <c r="R281" s="228"/>
      <c r="S281" s="228"/>
      <c r="T281" s="228"/>
      <c r="U281" s="228"/>
    </row>
    <row r="282" spans="1:21" s="278" customFormat="1">
      <c r="A282" s="228"/>
      <c r="B282" s="228"/>
      <c r="C282" s="228"/>
      <c r="D282" s="228"/>
      <c r="E282" s="228"/>
      <c r="F282" s="228"/>
      <c r="G282" s="228"/>
      <c r="H282" s="228"/>
      <c r="I282" s="228"/>
      <c r="J282" s="228"/>
      <c r="K282" s="228"/>
      <c r="L282" s="228"/>
      <c r="M282" s="228"/>
      <c r="N282" s="228"/>
      <c r="O282" s="228"/>
      <c r="P282" s="228"/>
      <c r="Q282" s="228"/>
      <c r="R282" s="228"/>
      <c r="S282" s="228"/>
      <c r="T282" s="228"/>
      <c r="U282" s="228"/>
    </row>
    <row r="283" spans="1:21" s="278" customFormat="1">
      <c r="A283" s="228"/>
      <c r="B283" s="228"/>
      <c r="C283" s="228"/>
      <c r="D283" s="228"/>
      <c r="E283" s="228"/>
      <c r="F283" s="228"/>
      <c r="G283" s="228"/>
      <c r="H283" s="228"/>
      <c r="I283" s="228"/>
      <c r="J283" s="228"/>
      <c r="K283" s="228"/>
      <c r="L283" s="228"/>
      <c r="M283" s="228"/>
      <c r="N283" s="228"/>
      <c r="O283" s="228"/>
      <c r="P283" s="228"/>
      <c r="Q283" s="228"/>
      <c r="R283" s="228"/>
      <c r="S283" s="228"/>
      <c r="T283" s="228"/>
      <c r="U283" s="228"/>
    </row>
    <row r="284" spans="1:21" s="278" customFormat="1">
      <c r="A284" s="228"/>
      <c r="B284" s="228"/>
      <c r="C284" s="228"/>
      <c r="D284" s="228"/>
      <c r="E284" s="228"/>
      <c r="F284" s="228"/>
      <c r="G284" s="228"/>
      <c r="H284" s="228"/>
      <c r="I284" s="228"/>
      <c r="J284" s="228"/>
      <c r="K284" s="228"/>
      <c r="L284" s="228"/>
      <c r="M284" s="228"/>
      <c r="N284" s="228"/>
      <c r="O284" s="228"/>
      <c r="P284" s="228"/>
      <c r="Q284" s="228"/>
      <c r="R284" s="228"/>
      <c r="S284" s="228"/>
      <c r="T284" s="228"/>
      <c r="U284" s="228"/>
    </row>
    <row r="285" spans="1:21" s="278" customFormat="1">
      <c r="A285" s="228"/>
      <c r="B285" s="228"/>
      <c r="C285" s="228"/>
      <c r="D285" s="228"/>
      <c r="E285" s="228"/>
      <c r="F285" s="228"/>
      <c r="G285" s="228"/>
      <c r="H285" s="228"/>
      <c r="I285" s="228"/>
      <c r="J285" s="228"/>
      <c r="K285" s="228"/>
      <c r="L285" s="228"/>
      <c r="M285" s="228"/>
      <c r="N285" s="228"/>
      <c r="O285" s="228"/>
      <c r="P285" s="228"/>
      <c r="Q285" s="228"/>
      <c r="R285" s="228"/>
      <c r="S285" s="228"/>
      <c r="T285" s="228"/>
      <c r="U285" s="228"/>
    </row>
    <row r="286" spans="1:21" s="278" customFormat="1">
      <c r="A286" s="228"/>
      <c r="B286" s="228"/>
      <c r="C286" s="228"/>
      <c r="D286" s="228"/>
      <c r="E286" s="228"/>
      <c r="F286" s="228"/>
      <c r="G286" s="228"/>
      <c r="H286" s="228"/>
      <c r="I286" s="228"/>
      <c r="J286" s="228"/>
      <c r="K286" s="228"/>
      <c r="L286" s="228"/>
      <c r="M286" s="228"/>
      <c r="N286" s="228"/>
      <c r="O286" s="228"/>
      <c r="P286" s="228"/>
      <c r="Q286" s="228"/>
      <c r="R286" s="228"/>
      <c r="S286" s="228"/>
      <c r="T286" s="228"/>
      <c r="U286" s="228"/>
    </row>
    <row r="287" spans="1:21" s="278" customFormat="1">
      <c r="A287" s="228"/>
      <c r="B287" s="228"/>
      <c r="C287" s="228"/>
      <c r="D287" s="228"/>
      <c r="E287" s="228"/>
      <c r="F287" s="228"/>
      <c r="G287" s="228"/>
      <c r="H287" s="228"/>
      <c r="I287" s="228"/>
      <c r="J287" s="228"/>
      <c r="K287" s="228"/>
      <c r="L287" s="228"/>
      <c r="M287" s="228"/>
      <c r="N287" s="228"/>
      <c r="O287" s="228"/>
      <c r="P287" s="228"/>
      <c r="Q287" s="228"/>
      <c r="R287" s="228"/>
      <c r="S287" s="228"/>
      <c r="T287" s="228"/>
      <c r="U287" s="228"/>
    </row>
    <row r="288" spans="1:21" s="278" customFormat="1">
      <c r="A288" s="228"/>
      <c r="B288" s="228"/>
      <c r="C288" s="228"/>
      <c r="D288" s="228"/>
      <c r="E288" s="228"/>
      <c r="F288" s="228"/>
      <c r="G288" s="228"/>
      <c r="H288" s="228"/>
      <c r="I288" s="228"/>
      <c r="J288" s="228"/>
      <c r="K288" s="228"/>
      <c r="L288" s="228"/>
      <c r="M288" s="228"/>
      <c r="N288" s="228"/>
      <c r="O288" s="228"/>
      <c r="P288" s="228"/>
      <c r="Q288" s="228"/>
      <c r="R288" s="228"/>
      <c r="S288" s="228"/>
      <c r="T288" s="228"/>
      <c r="U288" s="228"/>
    </row>
    <row r="289" spans="1:21" s="278" customFormat="1">
      <c r="A289" s="228"/>
      <c r="B289" s="228"/>
      <c r="C289" s="228"/>
      <c r="D289" s="228"/>
      <c r="E289" s="228"/>
      <c r="F289" s="228"/>
      <c r="G289" s="228"/>
      <c r="H289" s="228"/>
      <c r="I289" s="228"/>
      <c r="J289" s="228"/>
      <c r="K289" s="228"/>
      <c r="L289" s="228"/>
      <c r="M289" s="228"/>
      <c r="N289" s="228"/>
      <c r="O289" s="228"/>
      <c r="P289" s="228"/>
      <c r="Q289" s="228"/>
      <c r="R289" s="228"/>
      <c r="S289" s="228"/>
      <c r="T289" s="228"/>
      <c r="U289" s="228"/>
    </row>
    <row r="290" spans="1:21" s="278" customFormat="1">
      <c r="A290" s="228"/>
      <c r="B290" s="228"/>
      <c r="C290" s="228"/>
      <c r="D290" s="228"/>
      <c r="E290" s="228"/>
      <c r="F290" s="228"/>
      <c r="G290" s="228"/>
      <c r="H290" s="228"/>
      <c r="I290" s="228"/>
      <c r="J290" s="228"/>
      <c r="K290" s="228"/>
      <c r="L290" s="228"/>
      <c r="M290" s="228"/>
      <c r="N290" s="228"/>
      <c r="O290" s="228"/>
      <c r="P290" s="228"/>
      <c r="Q290" s="228"/>
      <c r="R290" s="228"/>
      <c r="S290" s="228"/>
      <c r="T290" s="228"/>
      <c r="U290" s="228"/>
    </row>
    <row r="291" spans="1:21" s="278" customFormat="1">
      <c r="A291" s="228"/>
      <c r="B291" s="228"/>
      <c r="C291" s="228"/>
      <c r="D291" s="228"/>
      <c r="E291" s="228"/>
      <c r="F291" s="228"/>
      <c r="G291" s="228"/>
      <c r="H291" s="228"/>
      <c r="I291" s="228"/>
      <c r="J291" s="228"/>
      <c r="K291" s="228"/>
      <c r="L291" s="228"/>
      <c r="M291" s="228"/>
      <c r="N291" s="228"/>
      <c r="O291" s="228"/>
      <c r="P291" s="228"/>
      <c r="Q291" s="228"/>
      <c r="R291" s="228"/>
      <c r="S291" s="228"/>
      <c r="T291" s="228"/>
      <c r="U291" s="228"/>
    </row>
    <row r="292" spans="1:21" s="278" customFormat="1">
      <c r="A292" s="228"/>
      <c r="B292" s="228"/>
      <c r="C292" s="228"/>
      <c r="D292" s="228"/>
      <c r="E292" s="228"/>
      <c r="F292" s="228"/>
      <c r="G292" s="228"/>
      <c r="H292" s="228"/>
      <c r="I292" s="228"/>
      <c r="J292" s="228"/>
      <c r="K292" s="228"/>
      <c r="L292" s="228"/>
      <c r="M292" s="228"/>
      <c r="N292" s="228"/>
      <c r="O292" s="228"/>
      <c r="P292" s="228"/>
      <c r="Q292" s="228"/>
      <c r="R292" s="228"/>
      <c r="S292" s="228"/>
      <c r="T292" s="228"/>
      <c r="U292" s="228"/>
    </row>
    <row r="293" spans="1:21" s="278" customFormat="1">
      <c r="A293" s="228"/>
      <c r="B293" s="228"/>
      <c r="C293" s="228"/>
      <c r="D293" s="228"/>
      <c r="E293" s="228"/>
      <c r="F293" s="228"/>
      <c r="G293" s="228"/>
      <c r="H293" s="228"/>
      <c r="I293" s="228"/>
      <c r="J293" s="228"/>
      <c r="K293" s="228"/>
      <c r="L293" s="228"/>
      <c r="M293" s="228"/>
      <c r="N293" s="228"/>
      <c r="O293" s="228"/>
      <c r="P293" s="228"/>
      <c r="Q293" s="228"/>
      <c r="R293" s="228"/>
      <c r="S293" s="228"/>
      <c r="T293" s="228"/>
      <c r="U293" s="228"/>
    </row>
    <row r="294" spans="1:21" s="278" customFormat="1">
      <c r="A294" s="228"/>
      <c r="B294" s="228"/>
      <c r="C294" s="228"/>
      <c r="D294" s="228"/>
      <c r="E294" s="228"/>
      <c r="F294" s="228"/>
      <c r="G294" s="228"/>
      <c r="H294" s="228"/>
      <c r="I294" s="228"/>
      <c r="J294" s="228"/>
      <c r="K294" s="228"/>
      <c r="L294" s="228"/>
      <c r="M294" s="228"/>
      <c r="N294" s="228"/>
      <c r="O294" s="228"/>
      <c r="P294" s="228"/>
      <c r="Q294" s="228"/>
      <c r="R294" s="228"/>
      <c r="S294" s="228"/>
      <c r="T294" s="228"/>
      <c r="U294" s="228"/>
    </row>
    <row r="295" spans="1:21" s="278" customFormat="1">
      <c r="A295" s="228"/>
      <c r="B295" s="228"/>
      <c r="C295" s="228"/>
      <c r="D295" s="228"/>
      <c r="E295" s="228"/>
      <c r="F295" s="228"/>
      <c r="G295" s="228"/>
      <c r="H295" s="228"/>
      <c r="I295" s="228"/>
      <c r="J295" s="228"/>
      <c r="K295" s="228"/>
      <c r="L295" s="228"/>
      <c r="M295" s="228"/>
      <c r="N295" s="228"/>
      <c r="O295" s="228"/>
      <c r="P295" s="228"/>
      <c r="Q295" s="228"/>
      <c r="R295" s="228"/>
      <c r="S295" s="228"/>
      <c r="T295" s="228"/>
      <c r="U295" s="228"/>
    </row>
    <row r="296" spans="1:21" s="278" customFormat="1">
      <c r="A296" s="228"/>
      <c r="B296" s="228"/>
      <c r="C296" s="228"/>
      <c r="D296" s="228"/>
      <c r="E296" s="228"/>
      <c r="F296" s="228"/>
      <c r="G296" s="228"/>
      <c r="H296" s="228"/>
      <c r="I296" s="228"/>
      <c r="J296" s="228"/>
      <c r="K296" s="228"/>
      <c r="L296" s="228"/>
      <c r="M296" s="228"/>
      <c r="N296" s="228"/>
      <c r="O296" s="228"/>
      <c r="P296" s="228"/>
      <c r="Q296" s="228"/>
      <c r="R296" s="228"/>
      <c r="S296" s="228"/>
      <c r="T296" s="228"/>
      <c r="U296" s="228"/>
    </row>
    <row r="297" spans="1:21" s="278" customFormat="1">
      <c r="A297" s="228"/>
      <c r="B297" s="228"/>
      <c r="C297" s="228"/>
      <c r="D297" s="228"/>
      <c r="E297" s="228"/>
      <c r="F297" s="228"/>
      <c r="G297" s="228"/>
      <c r="H297" s="228"/>
      <c r="I297" s="228"/>
      <c r="J297" s="228"/>
      <c r="K297" s="228"/>
      <c r="L297" s="228"/>
      <c r="M297" s="228"/>
      <c r="N297" s="228"/>
      <c r="O297" s="228"/>
      <c r="P297" s="228"/>
      <c r="Q297" s="228"/>
      <c r="R297" s="228"/>
      <c r="S297" s="228"/>
      <c r="T297" s="228"/>
      <c r="U297" s="228"/>
    </row>
    <row r="298" spans="1:21" s="278" customFormat="1">
      <c r="A298" s="228"/>
      <c r="B298" s="228"/>
      <c r="C298" s="228"/>
      <c r="D298" s="228"/>
      <c r="E298" s="228"/>
      <c r="F298" s="228"/>
      <c r="G298" s="228"/>
      <c r="H298" s="228"/>
      <c r="I298" s="228"/>
      <c r="J298" s="228"/>
      <c r="K298" s="228"/>
      <c r="L298" s="228"/>
      <c r="M298" s="228"/>
      <c r="N298" s="228"/>
      <c r="O298" s="228"/>
      <c r="P298" s="228"/>
      <c r="Q298" s="228"/>
      <c r="R298" s="228"/>
      <c r="S298" s="228"/>
      <c r="T298" s="228"/>
      <c r="U298" s="228"/>
    </row>
    <row r="299" spans="1:21" s="278" customFormat="1">
      <c r="A299" s="228"/>
      <c r="B299" s="228"/>
      <c r="C299" s="228"/>
      <c r="D299" s="228"/>
      <c r="E299" s="228"/>
      <c r="F299" s="228"/>
      <c r="G299" s="228"/>
      <c r="H299" s="228"/>
      <c r="I299" s="228"/>
      <c r="J299" s="228"/>
      <c r="K299" s="228"/>
      <c r="L299" s="228"/>
      <c r="M299" s="228"/>
      <c r="N299" s="228"/>
      <c r="O299" s="228"/>
      <c r="P299" s="228"/>
      <c r="Q299" s="228"/>
      <c r="R299" s="228"/>
      <c r="S299" s="228"/>
      <c r="T299" s="228"/>
      <c r="U299" s="228"/>
    </row>
    <row r="300" spans="1:21" s="278" customFormat="1">
      <c r="A300" s="228"/>
      <c r="B300" s="228"/>
      <c r="C300" s="228"/>
      <c r="D300" s="228"/>
      <c r="E300" s="228"/>
      <c r="F300" s="228"/>
      <c r="G300" s="228"/>
      <c r="H300" s="228"/>
      <c r="I300" s="228"/>
      <c r="J300" s="228"/>
      <c r="K300" s="228"/>
      <c r="L300" s="228"/>
      <c r="M300" s="228"/>
      <c r="N300" s="228"/>
      <c r="O300" s="228"/>
      <c r="P300" s="228"/>
      <c r="Q300" s="228"/>
      <c r="R300" s="228"/>
      <c r="S300" s="228"/>
      <c r="T300" s="228"/>
      <c r="U300" s="228"/>
    </row>
    <row r="301" spans="1:21" s="278" customFormat="1">
      <c r="A301" s="228"/>
      <c r="B301" s="228"/>
      <c r="C301" s="228"/>
      <c r="D301" s="228"/>
      <c r="E301" s="228"/>
      <c r="F301" s="228"/>
      <c r="G301" s="228"/>
      <c r="H301" s="228"/>
      <c r="I301" s="228"/>
      <c r="J301" s="228"/>
      <c r="K301" s="228"/>
      <c r="L301" s="228"/>
      <c r="M301" s="228"/>
      <c r="N301" s="228"/>
      <c r="O301" s="228"/>
      <c r="P301" s="228"/>
      <c r="Q301" s="228"/>
      <c r="R301" s="228"/>
      <c r="S301" s="228"/>
      <c r="T301" s="228"/>
      <c r="U301" s="228"/>
    </row>
    <row r="302" spans="1:21" s="278" customFormat="1">
      <c r="A302" s="228"/>
      <c r="B302" s="228"/>
      <c r="C302" s="228"/>
      <c r="D302" s="228"/>
      <c r="E302" s="228"/>
      <c r="F302" s="228"/>
      <c r="G302" s="228"/>
      <c r="H302" s="228"/>
      <c r="I302" s="228"/>
      <c r="J302" s="228"/>
      <c r="K302" s="228"/>
      <c r="L302" s="228"/>
      <c r="M302" s="228"/>
      <c r="N302" s="228"/>
      <c r="O302" s="228"/>
      <c r="P302" s="228"/>
      <c r="Q302" s="228"/>
      <c r="R302" s="228"/>
      <c r="S302" s="228"/>
      <c r="T302" s="228"/>
      <c r="U302" s="228"/>
    </row>
    <row r="303" spans="1:21" s="278" customFormat="1">
      <c r="A303" s="228"/>
      <c r="B303" s="228"/>
      <c r="C303" s="228"/>
      <c r="D303" s="228"/>
      <c r="E303" s="228"/>
      <c r="F303" s="228"/>
      <c r="G303" s="228"/>
      <c r="H303" s="228"/>
      <c r="I303" s="228"/>
      <c r="J303" s="228"/>
      <c r="K303" s="228"/>
      <c r="L303" s="228"/>
      <c r="M303" s="228"/>
      <c r="N303" s="228"/>
      <c r="O303" s="228"/>
      <c r="P303" s="228"/>
      <c r="Q303" s="228"/>
      <c r="R303" s="228"/>
      <c r="S303" s="228"/>
      <c r="T303" s="228"/>
      <c r="U303" s="228"/>
    </row>
    <row r="304" spans="1:21" s="278" customFormat="1">
      <c r="A304" s="228"/>
      <c r="B304" s="228"/>
      <c r="C304" s="228"/>
      <c r="D304" s="228"/>
      <c r="E304" s="228"/>
      <c r="F304" s="228"/>
      <c r="G304" s="228"/>
      <c r="H304" s="228"/>
      <c r="I304" s="228"/>
      <c r="J304" s="228"/>
      <c r="K304" s="228"/>
      <c r="L304" s="228"/>
      <c r="M304" s="228"/>
      <c r="N304" s="228"/>
      <c r="O304" s="228"/>
      <c r="P304" s="228"/>
      <c r="Q304" s="228"/>
      <c r="R304" s="228"/>
      <c r="S304" s="228"/>
      <c r="T304" s="228"/>
      <c r="U304" s="228"/>
    </row>
    <row r="305" spans="1:21" s="278" customFormat="1">
      <c r="A305" s="228"/>
      <c r="B305" s="228"/>
      <c r="C305" s="228"/>
      <c r="D305" s="228"/>
      <c r="E305" s="228"/>
      <c r="F305" s="228"/>
      <c r="G305" s="228"/>
      <c r="H305" s="228"/>
      <c r="I305" s="228"/>
      <c r="J305" s="228"/>
      <c r="K305" s="228"/>
      <c r="L305" s="228"/>
      <c r="M305" s="228"/>
      <c r="N305" s="228"/>
      <c r="O305" s="228"/>
      <c r="P305" s="228"/>
      <c r="Q305" s="228"/>
      <c r="R305" s="228"/>
      <c r="S305" s="228"/>
      <c r="T305" s="228"/>
      <c r="U305" s="228"/>
    </row>
    <row r="306" spans="1:21" s="278" customFormat="1">
      <c r="A306" s="228"/>
      <c r="B306" s="228"/>
      <c r="C306" s="228"/>
      <c r="D306" s="228"/>
      <c r="E306" s="228"/>
      <c r="F306" s="228"/>
      <c r="G306" s="228"/>
      <c r="H306" s="228"/>
      <c r="I306" s="228"/>
      <c r="J306" s="228"/>
      <c r="K306" s="228"/>
      <c r="L306" s="228"/>
      <c r="M306" s="228"/>
      <c r="N306" s="228"/>
      <c r="O306" s="228"/>
      <c r="P306" s="228"/>
      <c r="Q306" s="228"/>
      <c r="R306" s="228"/>
      <c r="S306" s="228"/>
      <c r="T306" s="228"/>
      <c r="U306" s="228"/>
    </row>
    <row r="307" spans="1:21" s="278" customFormat="1">
      <c r="A307" s="228"/>
      <c r="B307" s="228"/>
      <c r="C307" s="228"/>
      <c r="D307" s="228"/>
      <c r="E307" s="228"/>
      <c r="F307" s="228"/>
      <c r="G307" s="228"/>
      <c r="H307" s="228"/>
      <c r="I307" s="228"/>
      <c r="J307" s="228"/>
      <c r="K307" s="228"/>
      <c r="L307" s="228"/>
      <c r="M307" s="228"/>
      <c r="N307" s="228"/>
      <c r="O307" s="228"/>
      <c r="P307" s="228"/>
      <c r="Q307" s="228"/>
      <c r="R307" s="228"/>
      <c r="S307" s="228"/>
      <c r="T307" s="228"/>
      <c r="U307" s="228"/>
    </row>
    <row r="308" spans="1:21" s="278" customFormat="1">
      <c r="A308" s="228"/>
      <c r="B308" s="228"/>
      <c r="C308" s="228"/>
      <c r="D308" s="228"/>
      <c r="E308" s="228"/>
      <c r="F308" s="228"/>
      <c r="G308" s="228"/>
      <c r="H308" s="228"/>
      <c r="I308" s="228"/>
      <c r="J308" s="228"/>
      <c r="K308" s="228"/>
      <c r="L308" s="228"/>
      <c r="M308" s="228"/>
      <c r="N308" s="228"/>
      <c r="O308" s="228"/>
      <c r="P308" s="228"/>
      <c r="Q308" s="228"/>
      <c r="R308" s="228"/>
      <c r="S308" s="228"/>
      <c r="T308" s="228"/>
      <c r="U308" s="228"/>
    </row>
    <row r="309" spans="1:21" s="278" customFormat="1">
      <c r="A309" s="228"/>
      <c r="B309" s="228"/>
      <c r="C309" s="228"/>
      <c r="D309" s="228"/>
      <c r="E309" s="228"/>
      <c r="F309" s="228"/>
      <c r="G309" s="228"/>
      <c r="H309" s="228"/>
      <c r="I309" s="228"/>
      <c r="J309" s="228"/>
      <c r="K309" s="228"/>
      <c r="L309" s="228"/>
      <c r="M309" s="228"/>
      <c r="N309" s="228"/>
      <c r="O309" s="228"/>
      <c r="P309" s="228"/>
      <c r="Q309" s="228"/>
      <c r="R309" s="228"/>
      <c r="S309" s="228"/>
      <c r="T309" s="228"/>
      <c r="U309" s="228"/>
    </row>
    <row r="310" spans="1:21" s="278" customFormat="1">
      <c r="A310" s="228"/>
      <c r="B310" s="228"/>
      <c r="C310" s="228"/>
      <c r="D310" s="228"/>
      <c r="E310" s="228"/>
      <c r="F310" s="228"/>
      <c r="G310" s="228"/>
      <c r="H310" s="228"/>
      <c r="I310" s="228"/>
      <c r="J310" s="228"/>
      <c r="K310" s="228"/>
      <c r="L310" s="228"/>
      <c r="M310" s="228"/>
      <c r="N310" s="228"/>
      <c r="O310" s="228"/>
      <c r="P310" s="228"/>
      <c r="Q310" s="228"/>
      <c r="R310" s="228"/>
      <c r="S310" s="228"/>
      <c r="T310" s="228"/>
      <c r="U310" s="228"/>
    </row>
    <row r="311" spans="1:21" s="278" customFormat="1">
      <c r="A311" s="228"/>
      <c r="B311" s="228"/>
      <c r="C311" s="228"/>
      <c r="D311" s="228"/>
      <c r="E311" s="228"/>
      <c r="F311" s="228"/>
      <c r="G311" s="228"/>
      <c r="H311" s="228"/>
      <c r="I311" s="228"/>
      <c r="J311" s="228"/>
      <c r="K311" s="228"/>
      <c r="L311" s="228"/>
      <c r="M311" s="228"/>
      <c r="N311" s="228"/>
      <c r="O311" s="228"/>
      <c r="P311" s="228"/>
      <c r="Q311" s="228"/>
      <c r="R311" s="228"/>
      <c r="S311" s="228"/>
      <c r="T311" s="228"/>
      <c r="U311" s="228"/>
    </row>
    <row r="312" spans="1:21" s="278" customFormat="1">
      <c r="A312" s="228"/>
      <c r="B312" s="228"/>
      <c r="C312" s="228"/>
      <c r="D312" s="228"/>
      <c r="E312" s="228"/>
      <c r="F312" s="228"/>
      <c r="G312" s="228"/>
      <c r="H312" s="228"/>
      <c r="I312" s="228"/>
      <c r="J312" s="228"/>
      <c r="K312" s="228"/>
      <c r="L312" s="228"/>
      <c r="M312" s="228"/>
      <c r="N312" s="228"/>
      <c r="O312" s="228"/>
      <c r="P312" s="228"/>
      <c r="Q312" s="228"/>
      <c r="R312" s="228"/>
      <c r="S312" s="228"/>
      <c r="T312" s="228"/>
      <c r="U312" s="228"/>
    </row>
    <row r="313" spans="1:21" s="278" customFormat="1">
      <c r="A313" s="228"/>
      <c r="B313" s="228"/>
      <c r="C313" s="228"/>
      <c r="D313" s="228"/>
      <c r="E313" s="228"/>
      <c r="F313" s="228"/>
      <c r="G313" s="228"/>
      <c r="H313" s="228"/>
      <c r="I313" s="228"/>
      <c r="J313" s="228"/>
      <c r="K313" s="228"/>
      <c r="L313" s="228"/>
      <c r="M313" s="228"/>
      <c r="N313" s="228"/>
      <c r="O313" s="228"/>
      <c r="P313" s="228"/>
      <c r="Q313" s="228"/>
      <c r="R313" s="228"/>
      <c r="S313" s="228"/>
      <c r="T313" s="228"/>
      <c r="U313" s="228"/>
    </row>
    <row r="314" spans="1:21" s="278" customFormat="1">
      <c r="A314" s="228"/>
      <c r="B314" s="228"/>
      <c r="C314" s="228"/>
      <c r="D314" s="228"/>
      <c r="E314" s="228"/>
      <c r="F314" s="228"/>
      <c r="G314" s="228"/>
      <c r="H314" s="228"/>
      <c r="I314" s="228"/>
      <c r="J314" s="228"/>
      <c r="K314" s="228"/>
      <c r="L314" s="228"/>
      <c r="M314" s="228"/>
      <c r="N314" s="228"/>
      <c r="O314" s="228"/>
      <c r="P314" s="228"/>
      <c r="Q314" s="228"/>
      <c r="R314" s="228"/>
      <c r="S314" s="228"/>
      <c r="T314" s="228"/>
      <c r="U314" s="228"/>
    </row>
    <row r="315" spans="1:21" s="278" customFormat="1">
      <c r="A315" s="228"/>
      <c r="B315" s="228"/>
      <c r="C315" s="228"/>
      <c r="D315" s="228"/>
      <c r="E315" s="228"/>
      <c r="F315" s="228"/>
      <c r="G315" s="228"/>
      <c r="H315" s="228"/>
      <c r="I315" s="228"/>
      <c r="J315" s="228"/>
      <c r="K315" s="228"/>
      <c r="L315" s="228"/>
      <c r="M315" s="228"/>
      <c r="N315" s="228"/>
      <c r="O315" s="228"/>
      <c r="P315" s="228"/>
      <c r="Q315" s="228"/>
      <c r="R315" s="228"/>
      <c r="S315" s="228"/>
      <c r="T315" s="228"/>
      <c r="U315" s="228"/>
    </row>
    <row r="316" spans="1:21" s="278" customFormat="1">
      <c r="A316" s="228"/>
      <c r="B316" s="228"/>
      <c r="C316" s="228"/>
      <c r="D316" s="228"/>
      <c r="E316" s="228"/>
      <c r="F316" s="228"/>
      <c r="G316" s="228"/>
      <c r="H316" s="228"/>
      <c r="I316" s="228"/>
      <c r="J316" s="228"/>
      <c r="K316" s="228"/>
      <c r="L316" s="228"/>
      <c r="M316" s="228"/>
      <c r="N316" s="228"/>
      <c r="O316" s="228"/>
      <c r="P316" s="228"/>
      <c r="Q316" s="228"/>
      <c r="R316" s="228"/>
      <c r="S316" s="228"/>
      <c r="T316" s="228"/>
      <c r="U316" s="228"/>
    </row>
    <row r="317" spans="1:21" s="278" customFormat="1">
      <c r="A317" s="228"/>
      <c r="B317" s="228"/>
      <c r="C317" s="228"/>
      <c r="D317" s="228"/>
      <c r="E317" s="228"/>
      <c r="F317" s="228"/>
      <c r="G317" s="228"/>
      <c r="H317" s="228"/>
      <c r="I317" s="228"/>
      <c r="J317" s="228"/>
      <c r="K317" s="228"/>
      <c r="L317" s="228"/>
      <c r="M317" s="228"/>
      <c r="N317" s="228"/>
      <c r="O317" s="228"/>
      <c r="P317" s="228"/>
      <c r="Q317" s="228"/>
      <c r="R317" s="228"/>
      <c r="S317" s="228"/>
      <c r="T317" s="228"/>
      <c r="U317" s="228"/>
    </row>
    <row r="318" spans="1:21" s="278" customFormat="1">
      <c r="A318" s="228"/>
      <c r="B318" s="228"/>
      <c r="C318" s="228"/>
      <c r="D318" s="228"/>
      <c r="E318" s="228"/>
      <c r="F318" s="228"/>
      <c r="G318" s="228"/>
      <c r="H318" s="228"/>
      <c r="I318" s="228"/>
      <c r="J318" s="228"/>
      <c r="K318" s="228"/>
      <c r="L318" s="228"/>
      <c r="M318" s="228"/>
      <c r="N318" s="228"/>
      <c r="O318" s="228"/>
      <c r="P318" s="228"/>
      <c r="Q318" s="228"/>
      <c r="R318" s="228"/>
      <c r="S318" s="228"/>
      <c r="T318" s="228"/>
      <c r="U318" s="228"/>
    </row>
    <row r="319" spans="1:21" s="278" customFormat="1">
      <c r="A319" s="228"/>
      <c r="B319" s="228"/>
      <c r="C319" s="228"/>
      <c r="D319" s="228"/>
      <c r="E319" s="228"/>
      <c r="F319" s="228"/>
      <c r="G319" s="228"/>
      <c r="H319" s="228"/>
      <c r="I319" s="228"/>
      <c r="J319" s="228"/>
      <c r="K319" s="228"/>
      <c r="L319" s="228"/>
      <c r="M319" s="228"/>
      <c r="N319" s="228"/>
      <c r="O319" s="228"/>
      <c r="P319" s="228"/>
      <c r="Q319" s="228"/>
      <c r="R319" s="228"/>
      <c r="S319" s="228"/>
      <c r="T319" s="228"/>
      <c r="U319" s="228"/>
    </row>
    <row r="320" spans="1:21" s="278" customFormat="1">
      <c r="A320" s="228"/>
      <c r="B320" s="228"/>
      <c r="C320" s="228"/>
      <c r="D320" s="228"/>
      <c r="E320" s="228"/>
      <c r="F320" s="228"/>
      <c r="G320" s="228"/>
      <c r="H320" s="228"/>
      <c r="I320" s="228"/>
      <c r="J320" s="228"/>
      <c r="K320" s="228"/>
      <c r="L320" s="228"/>
      <c r="M320" s="228"/>
      <c r="N320" s="228"/>
      <c r="O320" s="228"/>
      <c r="P320" s="228"/>
      <c r="Q320" s="228"/>
      <c r="R320" s="228"/>
      <c r="S320" s="228"/>
      <c r="T320" s="228"/>
      <c r="U320" s="228"/>
    </row>
    <row r="321" spans="1:21" s="278" customFormat="1">
      <c r="A321" s="228"/>
      <c r="B321" s="228"/>
      <c r="C321" s="228"/>
      <c r="D321" s="228"/>
      <c r="E321" s="228"/>
      <c r="F321" s="228"/>
      <c r="G321" s="228"/>
      <c r="H321" s="228"/>
      <c r="I321" s="228"/>
      <c r="J321" s="228"/>
      <c r="K321" s="228"/>
      <c r="L321" s="228"/>
      <c r="M321" s="228"/>
      <c r="N321" s="228"/>
      <c r="O321" s="228"/>
      <c r="P321" s="228"/>
      <c r="Q321" s="228"/>
      <c r="R321" s="228"/>
      <c r="S321" s="228"/>
      <c r="T321" s="228"/>
      <c r="U321" s="228"/>
    </row>
    <row r="322" spans="1:21" s="278" customFormat="1">
      <c r="A322" s="228"/>
      <c r="B322" s="228"/>
      <c r="C322" s="228"/>
      <c r="D322" s="228"/>
      <c r="E322" s="228"/>
      <c r="F322" s="228"/>
      <c r="G322" s="228"/>
      <c r="H322" s="228"/>
      <c r="I322" s="228"/>
      <c r="J322" s="228"/>
      <c r="K322" s="228"/>
      <c r="L322" s="228"/>
      <c r="M322" s="228"/>
      <c r="N322" s="228"/>
      <c r="O322" s="228"/>
      <c r="P322" s="228"/>
      <c r="Q322" s="228"/>
      <c r="R322" s="228"/>
      <c r="S322" s="228"/>
      <c r="T322" s="228"/>
      <c r="U322" s="228"/>
    </row>
    <row r="323" spans="1:21" s="278" customFormat="1">
      <c r="A323" s="228"/>
      <c r="B323" s="228"/>
      <c r="C323" s="228"/>
      <c r="D323" s="228"/>
      <c r="E323" s="228"/>
      <c r="F323" s="228"/>
      <c r="G323" s="228"/>
      <c r="H323" s="228"/>
      <c r="I323" s="228"/>
      <c r="J323" s="228"/>
      <c r="K323" s="228"/>
      <c r="L323" s="228"/>
      <c r="M323" s="228"/>
      <c r="N323" s="228"/>
      <c r="O323" s="228"/>
      <c r="P323" s="228"/>
      <c r="Q323" s="228"/>
      <c r="R323" s="228"/>
      <c r="S323" s="228"/>
      <c r="T323" s="228"/>
      <c r="U323" s="228"/>
    </row>
    <row r="324" spans="1:21" s="278" customFormat="1">
      <c r="A324" s="228"/>
      <c r="B324" s="228"/>
      <c r="C324" s="228"/>
      <c r="D324" s="228"/>
      <c r="E324" s="228"/>
      <c r="F324" s="228"/>
      <c r="G324" s="228"/>
      <c r="H324" s="228"/>
      <c r="I324" s="228"/>
      <c r="J324" s="228"/>
      <c r="K324" s="228"/>
      <c r="L324" s="228"/>
      <c r="M324" s="228"/>
      <c r="N324" s="228"/>
      <c r="O324" s="228"/>
      <c r="P324" s="228"/>
      <c r="Q324" s="228"/>
      <c r="R324" s="228"/>
      <c r="S324" s="228"/>
      <c r="T324" s="228"/>
      <c r="U324" s="228"/>
    </row>
    <row r="325" spans="1:21" s="278" customFormat="1">
      <c r="A325" s="228"/>
      <c r="B325" s="228"/>
      <c r="C325" s="228"/>
      <c r="D325" s="228"/>
      <c r="E325" s="228"/>
      <c r="F325" s="228"/>
      <c r="G325" s="228"/>
      <c r="H325" s="228"/>
      <c r="I325" s="228"/>
      <c r="J325" s="228"/>
      <c r="K325" s="228"/>
      <c r="L325" s="228"/>
      <c r="M325" s="228"/>
      <c r="N325" s="228"/>
      <c r="O325" s="228"/>
      <c r="P325" s="228"/>
      <c r="Q325" s="228"/>
      <c r="R325" s="228"/>
      <c r="S325" s="228"/>
      <c r="T325" s="228"/>
      <c r="U325" s="228"/>
    </row>
    <row r="326" spans="1:21" s="278" customFormat="1">
      <c r="A326" s="228"/>
      <c r="B326" s="228"/>
      <c r="C326" s="228"/>
      <c r="D326" s="228"/>
      <c r="E326" s="228"/>
      <c r="F326" s="228"/>
      <c r="G326" s="228"/>
      <c r="H326" s="228"/>
      <c r="I326" s="228"/>
      <c r="J326" s="228"/>
      <c r="K326" s="228"/>
      <c r="L326" s="228"/>
      <c r="M326" s="228"/>
      <c r="N326" s="228"/>
      <c r="O326" s="228"/>
      <c r="P326" s="228"/>
      <c r="Q326" s="228"/>
      <c r="R326" s="228"/>
      <c r="S326" s="228"/>
      <c r="T326" s="228"/>
      <c r="U326" s="228"/>
    </row>
    <row r="327" spans="1:21" s="278" customFormat="1">
      <c r="A327" s="228"/>
      <c r="B327" s="228"/>
      <c r="C327" s="228"/>
      <c r="D327" s="228"/>
      <c r="E327" s="228"/>
      <c r="F327" s="228"/>
      <c r="G327" s="228"/>
      <c r="H327" s="228"/>
      <c r="I327" s="228"/>
      <c r="J327" s="228"/>
      <c r="K327" s="228"/>
      <c r="L327" s="228"/>
      <c r="M327" s="228"/>
      <c r="N327" s="228"/>
      <c r="O327" s="228"/>
      <c r="P327" s="228"/>
      <c r="Q327" s="228"/>
      <c r="R327" s="228"/>
      <c r="S327" s="228"/>
      <c r="T327" s="228"/>
      <c r="U327" s="228"/>
    </row>
    <row r="328" spans="1:21" s="278" customFormat="1">
      <c r="A328" s="228"/>
      <c r="B328" s="228"/>
      <c r="C328" s="228"/>
      <c r="D328" s="228"/>
      <c r="E328" s="228"/>
      <c r="F328" s="228"/>
      <c r="G328" s="228"/>
      <c r="H328" s="228"/>
      <c r="I328" s="228"/>
      <c r="J328" s="228"/>
      <c r="K328" s="228"/>
      <c r="L328" s="228"/>
      <c r="M328" s="228"/>
      <c r="N328" s="228"/>
      <c r="O328" s="228"/>
      <c r="P328" s="228"/>
      <c r="Q328" s="228"/>
      <c r="R328" s="228"/>
      <c r="S328" s="228"/>
      <c r="T328" s="228"/>
      <c r="U328" s="228"/>
    </row>
    <row r="329" spans="1:21" s="278" customFormat="1">
      <c r="A329" s="228"/>
      <c r="B329" s="228"/>
      <c r="C329" s="228"/>
      <c r="D329" s="228"/>
      <c r="E329" s="228"/>
      <c r="F329" s="228"/>
      <c r="G329" s="228"/>
      <c r="H329" s="228"/>
      <c r="I329" s="228"/>
      <c r="J329" s="228"/>
      <c r="K329" s="228"/>
      <c r="L329" s="228"/>
      <c r="M329" s="228"/>
      <c r="N329" s="228"/>
      <c r="O329" s="228"/>
      <c r="P329" s="228"/>
      <c r="Q329" s="228"/>
      <c r="R329" s="228"/>
      <c r="S329" s="228"/>
      <c r="T329" s="228"/>
      <c r="U329" s="228"/>
    </row>
    <row r="330" spans="1:21" s="278" customFormat="1">
      <c r="A330" s="228"/>
      <c r="B330" s="228"/>
      <c r="C330" s="228"/>
      <c r="D330" s="228"/>
      <c r="E330" s="228"/>
      <c r="F330" s="228"/>
      <c r="G330" s="228"/>
      <c r="H330" s="228"/>
      <c r="I330" s="228"/>
      <c r="J330" s="228"/>
      <c r="K330" s="228"/>
      <c r="L330" s="228"/>
      <c r="M330" s="228"/>
      <c r="N330" s="228"/>
      <c r="O330" s="228"/>
      <c r="P330" s="228"/>
      <c r="Q330" s="228"/>
      <c r="R330" s="228"/>
      <c r="S330" s="228"/>
      <c r="T330" s="228"/>
      <c r="U330" s="228"/>
    </row>
    <row r="331" spans="1:21" s="278" customFormat="1">
      <c r="A331" s="228"/>
      <c r="B331" s="228"/>
      <c r="C331" s="228"/>
      <c r="D331" s="228"/>
      <c r="E331" s="228"/>
      <c r="F331" s="228"/>
      <c r="G331" s="228"/>
      <c r="H331" s="228"/>
      <c r="I331" s="228"/>
      <c r="J331" s="228"/>
      <c r="K331" s="228"/>
      <c r="L331" s="228"/>
      <c r="M331" s="228"/>
      <c r="N331" s="228"/>
      <c r="O331" s="228"/>
      <c r="P331" s="228"/>
      <c r="Q331" s="228"/>
      <c r="R331" s="228"/>
      <c r="S331" s="228"/>
      <c r="T331" s="228"/>
      <c r="U331" s="228"/>
    </row>
    <row r="332" spans="1:21" s="278" customFormat="1">
      <c r="A332" s="228"/>
      <c r="B332" s="228"/>
      <c r="C332" s="228"/>
      <c r="D332" s="228"/>
      <c r="E332" s="228"/>
      <c r="F332" s="228"/>
      <c r="G332" s="228"/>
      <c r="H332" s="228"/>
      <c r="I332" s="228"/>
      <c r="J332" s="228"/>
      <c r="K332" s="228"/>
      <c r="L332" s="228"/>
      <c r="M332" s="228"/>
      <c r="N332" s="228"/>
      <c r="O332" s="228"/>
      <c r="P332" s="228"/>
      <c r="Q332" s="228"/>
      <c r="R332" s="228"/>
      <c r="S332" s="228"/>
      <c r="T332" s="228"/>
      <c r="U332" s="228"/>
    </row>
    <row r="333" spans="1:21" s="278" customFormat="1">
      <c r="A333" s="228"/>
      <c r="B333" s="228"/>
      <c r="C333" s="228"/>
      <c r="D333" s="228"/>
      <c r="E333" s="228"/>
      <c r="F333" s="228"/>
      <c r="G333" s="228"/>
      <c r="H333" s="228"/>
      <c r="I333" s="228"/>
      <c r="J333" s="228"/>
      <c r="K333" s="228"/>
      <c r="L333" s="228"/>
      <c r="M333" s="228"/>
      <c r="N333" s="228"/>
      <c r="O333" s="228"/>
      <c r="P333" s="228"/>
      <c r="Q333" s="228"/>
      <c r="R333" s="228"/>
      <c r="S333" s="228"/>
      <c r="T333" s="228"/>
      <c r="U333" s="228"/>
    </row>
    <row r="334" spans="1:21" s="278" customFormat="1">
      <c r="A334" s="228"/>
      <c r="B334" s="228"/>
      <c r="C334" s="228"/>
      <c r="D334" s="228"/>
      <c r="E334" s="228"/>
      <c r="F334" s="228"/>
      <c r="G334" s="228"/>
      <c r="H334" s="228"/>
      <c r="I334" s="228"/>
      <c r="J334" s="228"/>
      <c r="K334" s="228"/>
      <c r="L334" s="228"/>
      <c r="M334" s="228"/>
      <c r="N334" s="228"/>
      <c r="O334" s="228"/>
      <c r="P334" s="228"/>
      <c r="Q334" s="228"/>
      <c r="R334" s="228"/>
      <c r="S334" s="228"/>
      <c r="T334" s="228"/>
      <c r="U334" s="228"/>
    </row>
    <row r="335" spans="1:21" s="278" customFormat="1">
      <c r="A335" s="228"/>
      <c r="B335" s="228"/>
      <c r="C335" s="228"/>
      <c r="D335" s="228"/>
      <c r="E335" s="228"/>
      <c r="F335" s="228"/>
      <c r="G335" s="228"/>
      <c r="H335" s="228"/>
      <c r="I335" s="228"/>
      <c r="J335" s="228"/>
      <c r="K335" s="228"/>
      <c r="L335" s="228"/>
      <c r="M335" s="228"/>
      <c r="N335" s="228"/>
      <c r="O335" s="228"/>
      <c r="P335" s="228"/>
      <c r="Q335" s="228"/>
      <c r="R335" s="228"/>
      <c r="S335" s="228"/>
      <c r="T335" s="228"/>
      <c r="U335" s="228"/>
    </row>
    <row r="336" spans="1:21" s="278" customFormat="1">
      <c r="A336" s="228"/>
      <c r="B336" s="228"/>
      <c r="C336" s="228"/>
      <c r="D336" s="228"/>
      <c r="E336" s="228"/>
      <c r="F336" s="228"/>
      <c r="G336" s="228"/>
      <c r="H336" s="228"/>
      <c r="I336" s="228"/>
      <c r="J336" s="228"/>
      <c r="K336" s="228"/>
      <c r="L336" s="228"/>
      <c r="M336" s="228"/>
      <c r="N336" s="228"/>
      <c r="O336" s="228"/>
      <c r="P336" s="228"/>
      <c r="Q336" s="228"/>
      <c r="R336" s="228"/>
      <c r="S336" s="228"/>
      <c r="T336" s="228"/>
      <c r="U336" s="228"/>
    </row>
    <row r="337" spans="1:21" s="278" customFormat="1">
      <c r="A337" s="228"/>
      <c r="B337" s="228"/>
      <c r="C337" s="228"/>
      <c r="D337" s="228"/>
      <c r="E337" s="228"/>
      <c r="F337" s="228"/>
      <c r="G337" s="228"/>
      <c r="H337" s="228"/>
      <c r="I337" s="228"/>
      <c r="J337" s="228"/>
      <c r="K337" s="228"/>
      <c r="L337" s="228"/>
      <c r="M337" s="228"/>
      <c r="N337" s="228"/>
      <c r="O337" s="228"/>
      <c r="P337" s="228"/>
      <c r="Q337" s="228"/>
      <c r="R337" s="228"/>
      <c r="S337" s="228"/>
      <c r="T337" s="228"/>
      <c r="U337" s="228"/>
    </row>
    <row r="338" spans="1:21" s="278" customFormat="1">
      <c r="A338" s="228"/>
      <c r="B338" s="228"/>
      <c r="C338" s="228"/>
      <c r="D338" s="228"/>
      <c r="E338" s="228"/>
      <c r="F338" s="228"/>
      <c r="G338" s="228"/>
      <c r="H338" s="228"/>
      <c r="I338" s="228"/>
      <c r="J338" s="228"/>
      <c r="K338" s="228"/>
      <c r="L338" s="228"/>
      <c r="M338" s="228"/>
      <c r="N338" s="228"/>
      <c r="O338" s="228"/>
      <c r="P338" s="228"/>
      <c r="Q338" s="228"/>
      <c r="R338" s="228"/>
      <c r="S338" s="228"/>
      <c r="T338" s="228"/>
      <c r="U338" s="228"/>
    </row>
    <row r="339" spans="1:21" s="278" customFormat="1">
      <c r="A339" s="228"/>
      <c r="B339" s="228"/>
      <c r="C339" s="228"/>
      <c r="D339" s="228"/>
      <c r="E339" s="228"/>
      <c r="F339" s="228"/>
      <c r="G339" s="228"/>
      <c r="H339" s="228"/>
      <c r="I339" s="228"/>
      <c r="J339" s="228"/>
      <c r="K339" s="228"/>
      <c r="L339" s="228"/>
      <c r="M339" s="228"/>
      <c r="N339" s="228"/>
      <c r="O339" s="228"/>
      <c r="P339" s="228"/>
      <c r="Q339" s="228"/>
      <c r="R339" s="228"/>
      <c r="S339" s="228"/>
      <c r="T339" s="228"/>
      <c r="U339" s="228"/>
    </row>
    <row r="340" spans="1:21" s="278" customFormat="1">
      <c r="A340" s="228"/>
      <c r="B340" s="228"/>
      <c r="C340" s="228"/>
      <c r="D340" s="228"/>
      <c r="E340" s="228"/>
      <c r="F340" s="228"/>
      <c r="G340" s="228"/>
      <c r="H340" s="228"/>
      <c r="I340" s="228"/>
      <c r="J340" s="228"/>
      <c r="K340" s="228"/>
      <c r="L340" s="228"/>
      <c r="M340" s="228"/>
      <c r="N340" s="228"/>
      <c r="O340" s="228"/>
      <c r="P340" s="228"/>
      <c r="Q340" s="228"/>
      <c r="R340" s="228"/>
      <c r="S340" s="228"/>
      <c r="T340" s="228"/>
      <c r="U340" s="228"/>
    </row>
    <row r="341" spans="1:21" s="278" customFormat="1">
      <c r="A341" s="228"/>
      <c r="B341" s="228"/>
      <c r="C341" s="228"/>
      <c r="D341" s="228"/>
      <c r="E341" s="228"/>
      <c r="F341" s="228"/>
      <c r="G341" s="228"/>
      <c r="H341" s="228"/>
      <c r="I341" s="228"/>
      <c r="J341" s="228"/>
      <c r="K341" s="228"/>
      <c r="L341" s="228"/>
      <c r="M341" s="228"/>
      <c r="N341" s="228"/>
      <c r="O341" s="228"/>
      <c r="P341" s="228"/>
      <c r="Q341" s="228"/>
      <c r="R341" s="228"/>
      <c r="S341" s="228"/>
      <c r="T341" s="228"/>
      <c r="U341" s="228"/>
    </row>
    <row r="342" spans="1:21" s="278" customFormat="1">
      <c r="A342" s="228"/>
      <c r="B342" s="228"/>
      <c r="C342" s="228"/>
      <c r="D342" s="228"/>
      <c r="E342" s="228"/>
      <c r="F342" s="228"/>
      <c r="G342" s="228"/>
      <c r="H342" s="228"/>
      <c r="I342" s="228"/>
      <c r="J342" s="228"/>
      <c r="K342" s="228"/>
      <c r="L342" s="228"/>
      <c r="M342" s="228"/>
      <c r="N342" s="228"/>
      <c r="O342" s="228"/>
      <c r="P342" s="228"/>
      <c r="Q342" s="228"/>
      <c r="R342" s="228"/>
      <c r="S342" s="228"/>
      <c r="T342" s="228"/>
      <c r="U342" s="228"/>
    </row>
    <row r="343" spans="1:21" s="278" customFormat="1">
      <c r="A343" s="228"/>
      <c r="B343" s="228"/>
      <c r="C343" s="228"/>
      <c r="D343" s="228"/>
      <c r="E343" s="228"/>
      <c r="F343" s="228"/>
      <c r="G343" s="228"/>
      <c r="H343" s="228"/>
      <c r="I343" s="228"/>
      <c r="J343" s="228"/>
      <c r="K343" s="228"/>
      <c r="L343" s="228"/>
      <c r="M343" s="228"/>
      <c r="N343" s="228"/>
      <c r="O343" s="228"/>
      <c r="P343" s="228"/>
      <c r="Q343" s="228"/>
      <c r="R343" s="228"/>
      <c r="S343" s="228"/>
      <c r="T343" s="228"/>
      <c r="U343" s="228"/>
    </row>
    <row r="344" spans="1:21" s="278" customFormat="1">
      <c r="A344" s="228"/>
      <c r="B344" s="228"/>
      <c r="C344" s="228"/>
      <c r="D344" s="228"/>
      <c r="E344" s="228"/>
      <c r="F344" s="228"/>
      <c r="G344" s="228"/>
      <c r="H344" s="228"/>
      <c r="I344" s="228"/>
      <c r="J344" s="228"/>
      <c r="K344" s="228"/>
      <c r="L344" s="228"/>
      <c r="M344" s="228"/>
      <c r="N344" s="228"/>
      <c r="O344" s="228"/>
      <c r="P344" s="228"/>
      <c r="Q344" s="228"/>
      <c r="R344" s="228"/>
      <c r="S344" s="228"/>
      <c r="T344" s="228"/>
      <c r="U344" s="228"/>
    </row>
    <row r="345" spans="1:21" s="278" customFormat="1">
      <c r="A345" s="228"/>
      <c r="B345" s="228"/>
      <c r="C345" s="228"/>
      <c r="D345" s="228"/>
      <c r="E345" s="228"/>
      <c r="F345" s="228"/>
      <c r="G345" s="228"/>
      <c r="H345" s="228"/>
      <c r="I345" s="228"/>
      <c r="J345" s="228"/>
      <c r="K345" s="228"/>
      <c r="L345" s="228"/>
      <c r="M345" s="228"/>
      <c r="N345" s="228"/>
      <c r="O345" s="228"/>
      <c r="P345" s="228"/>
      <c r="Q345" s="228"/>
      <c r="R345" s="228"/>
      <c r="S345" s="228"/>
      <c r="T345" s="228"/>
      <c r="U345" s="228"/>
    </row>
    <row r="346" spans="1:21" s="278" customFormat="1">
      <c r="A346" s="228"/>
      <c r="B346" s="228"/>
      <c r="C346" s="228"/>
      <c r="D346" s="228"/>
      <c r="E346" s="228"/>
      <c r="F346" s="228"/>
      <c r="G346" s="228"/>
      <c r="H346" s="228"/>
      <c r="I346" s="228"/>
      <c r="J346" s="228"/>
      <c r="K346" s="228"/>
      <c r="L346" s="228"/>
      <c r="M346" s="228"/>
      <c r="N346" s="228"/>
      <c r="O346" s="228"/>
      <c r="P346" s="228"/>
      <c r="Q346" s="228"/>
      <c r="R346" s="228"/>
      <c r="S346" s="228"/>
      <c r="T346" s="228"/>
      <c r="U346" s="228"/>
    </row>
    <row r="347" spans="1:21" s="278" customFormat="1">
      <c r="A347" s="228"/>
      <c r="B347" s="228"/>
      <c r="C347" s="228"/>
      <c r="D347" s="228"/>
      <c r="E347" s="228"/>
      <c r="F347" s="228"/>
      <c r="G347" s="228"/>
      <c r="H347" s="228"/>
      <c r="I347" s="228"/>
      <c r="J347" s="228"/>
      <c r="K347" s="228"/>
      <c r="L347" s="228"/>
      <c r="M347" s="228"/>
      <c r="N347" s="228"/>
      <c r="O347" s="228"/>
      <c r="P347" s="228"/>
      <c r="Q347" s="228"/>
      <c r="R347" s="228"/>
      <c r="S347" s="228"/>
      <c r="T347" s="228"/>
      <c r="U347" s="228"/>
    </row>
    <row r="348" spans="1:21" s="278" customFormat="1">
      <c r="A348" s="228"/>
      <c r="B348" s="228"/>
      <c r="C348" s="228"/>
      <c r="D348" s="228"/>
      <c r="E348" s="228"/>
      <c r="F348" s="228"/>
      <c r="G348" s="228"/>
      <c r="H348" s="228"/>
      <c r="I348" s="228"/>
      <c r="J348" s="228"/>
      <c r="K348" s="228"/>
      <c r="L348" s="228"/>
      <c r="M348" s="228"/>
      <c r="N348" s="228"/>
      <c r="O348" s="228"/>
      <c r="P348" s="228"/>
      <c r="Q348" s="228"/>
      <c r="R348" s="228"/>
      <c r="S348" s="228"/>
      <c r="T348" s="228"/>
      <c r="U348" s="228"/>
    </row>
    <row r="349" spans="1:21" s="278" customFormat="1">
      <c r="A349" s="228"/>
      <c r="B349" s="228"/>
      <c r="C349" s="228"/>
      <c r="D349" s="228"/>
      <c r="E349" s="228"/>
      <c r="F349" s="228"/>
      <c r="G349" s="228"/>
      <c r="H349" s="228"/>
      <c r="I349" s="228"/>
      <c r="J349" s="228"/>
      <c r="K349" s="228"/>
      <c r="L349" s="228"/>
      <c r="M349" s="228"/>
      <c r="N349" s="228"/>
      <c r="O349" s="228"/>
      <c r="P349" s="228"/>
      <c r="Q349" s="228"/>
      <c r="R349" s="228"/>
      <c r="S349" s="228"/>
      <c r="T349" s="228"/>
      <c r="U349" s="228"/>
    </row>
    <row r="350" spans="1:21" s="278" customFormat="1">
      <c r="A350" s="228"/>
      <c r="B350" s="228"/>
      <c r="C350" s="228"/>
      <c r="D350" s="228"/>
      <c r="E350" s="228"/>
      <c r="F350" s="228"/>
      <c r="G350" s="228"/>
      <c r="H350" s="228"/>
      <c r="I350" s="228"/>
      <c r="J350" s="228"/>
      <c r="K350" s="228"/>
      <c r="L350" s="228"/>
      <c r="M350" s="228"/>
      <c r="N350" s="228"/>
      <c r="O350" s="228"/>
      <c r="P350" s="228"/>
      <c r="Q350" s="228"/>
      <c r="R350" s="228"/>
      <c r="S350" s="228"/>
      <c r="T350" s="228"/>
      <c r="U350" s="228"/>
    </row>
    <row r="351" spans="1:21" s="278" customFormat="1">
      <c r="A351" s="228"/>
      <c r="B351" s="228"/>
      <c r="C351" s="228"/>
      <c r="D351" s="228"/>
      <c r="E351" s="228"/>
      <c r="F351" s="228"/>
      <c r="G351" s="228"/>
      <c r="H351" s="228"/>
      <c r="I351" s="228"/>
      <c r="J351" s="228"/>
      <c r="K351" s="228"/>
      <c r="L351" s="228"/>
      <c r="M351" s="228"/>
      <c r="N351" s="228"/>
      <c r="O351" s="228"/>
      <c r="P351" s="228"/>
      <c r="Q351" s="228"/>
      <c r="R351" s="228"/>
      <c r="S351" s="228"/>
      <c r="T351" s="228"/>
      <c r="U351" s="228"/>
    </row>
    <row r="352" spans="1:21" s="278" customFormat="1">
      <c r="A352" s="228"/>
      <c r="B352" s="228"/>
      <c r="C352" s="228"/>
      <c r="D352" s="228"/>
      <c r="E352" s="228"/>
      <c r="F352" s="228"/>
      <c r="G352" s="228"/>
      <c r="H352" s="228"/>
      <c r="I352" s="228"/>
      <c r="J352" s="228"/>
      <c r="K352" s="228"/>
      <c r="L352" s="228"/>
      <c r="M352" s="228"/>
      <c r="N352" s="228"/>
      <c r="O352" s="228"/>
      <c r="P352" s="228"/>
      <c r="Q352" s="228"/>
      <c r="R352" s="228"/>
      <c r="S352" s="228"/>
      <c r="T352" s="228"/>
      <c r="U352" s="228"/>
    </row>
    <row r="353" spans="1:21" s="278" customFormat="1">
      <c r="A353" s="228"/>
      <c r="B353" s="228"/>
      <c r="C353" s="228"/>
      <c r="D353" s="228"/>
      <c r="E353" s="228"/>
      <c r="F353" s="228"/>
      <c r="G353" s="228"/>
      <c r="H353" s="228"/>
      <c r="I353" s="228"/>
      <c r="J353" s="228"/>
      <c r="K353" s="228"/>
      <c r="L353" s="228"/>
      <c r="M353" s="228"/>
      <c r="N353" s="228"/>
      <c r="O353" s="228"/>
      <c r="P353" s="228"/>
      <c r="Q353" s="228"/>
      <c r="R353" s="228"/>
      <c r="S353" s="228"/>
      <c r="T353" s="228"/>
      <c r="U353" s="228"/>
    </row>
    <row r="354" spans="1:21" s="278" customFormat="1">
      <c r="A354" s="228"/>
      <c r="B354" s="228"/>
      <c r="C354" s="228"/>
      <c r="D354" s="228"/>
      <c r="E354" s="228"/>
      <c r="F354" s="228"/>
      <c r="G354" s="228"/>
      <c r="H354" s="228"/>
      <c r="I354" s="228"/>
      <c r="J354" s="228"/>
      <c r="K354" s="228"/>
      <c r="L354" s="228"/>
      <c r="M354" s="228"/>
      <c r="N354" s="228"/>
      <c r="O354" s="228"/>
      <c r="P354" s="228"/>
      <c r="Q354" s="228"/>
      <c r="R354" s="228"/>
      <c r="S354" s="228"/>
      <c r="T354" s="228"/>
      <c r="U354" s="228"/>
    </row>
    <row r="355" spans="1:21" s="278" customFormat="1">
      <c r="A355" s="228"/>
      <c r="B355" s="228"/>
      <c r="C355" s="228"/>
      <c r="D355" s="228"/>
      <c r="E355" s="228"/>
      <c r="F355" s="228"/>
      <c r="G355" s="228"/>
      <c r="H355" s="228"/>
      <c r="I355" s="228"/>
      <c r="J355" s="228"/>
      <c r="K355" s="228"/>
      <c r="L355" s="228"/>
      <c r="M355" s="228"/>
      <c r="N355" s="228"/>
      <c r="O355" s="228"/>
      <c r="P355" s="228"/>
      <c r="Q355" s="228"/>
      <c r="R355" s="228"/>
      <c r="S355" s="228"/>
      <c r="T355" s="228"/>
      <c r="U355" s="228"/>
    </row>
    <row r="356" spans="1:21" s="278" customFormat="1">
      <c r="A356" s="228"/>
      <c r="B356" s="228"/>
      <c r="C356" s="228"/>
      <c r="D356" s="228"/>
      <c r="E356" s="228"/>
      <c r="F356" s="228"/>
      <c r="G356" s="228"/>
      <c r="H356" s="228"/>
      <c r="I356" s="228"/>
      <c r="J356" s="228"/>
      <c r="K356" s="228"/>
      <c r="L356" s="228"/>
      <c r="M356" s="228"/>
      <c r="N356" s="228"/>
      <c r="O356" s="228"/>
      <c r="P356" s="228"/>
      <c r="Q356" s="228"/>
      <c r="R356" s="228"/>
      <c r="S356" s="228"/>
      <c r="T356" s="228"/>
      <c r="U356" s="228"/>
    </row>
    <row r="357" spans="1:21" s="278" customFormat="1">
      <c r="A357" s="228"/>
      <c r="B357" s="228"/>
      <c r="C357" s="228"/>
      <c r="D357" s="228"/>
      <c r="E357" s="228"/>
      <c r="F357" s="228"/>
      <c r="G357" s="228"/>
      <c r="H357" s="228"/>
      <c r="I357" s="228"/>
      <c r="J357" s="228"/>
      <c r="K357" s="228"/>
      <c r="L357" s="228"/>
      <c r="M357" s="228"/>
      <c r="N357" s="228"/>
      <c r="O357" s="228"/>
      <c r="P357" s="228"/>
      <c r="Q357" s="228"/>
      <c r="R357" s="228"/>
      <c r="S357" s="228"/>
      <c r="T357" s="228"/>
      <c r="U357" s="228"/>
    </row>
    <row r="358" spans="1:21" s="278" customFormat="1">
      <c r="A358" s="228"/>
      <c r="B358" s="228"/>
      <c r="C358" s="228"/>
      <c r="D358" s="228"/>
      <c r="E358" s="228"/>
      <c r="F358" s="228"/>
      <c r="G358" s="228"/>
      <c r="H358" s="228"/>
      <c r="I358" s="228"/>
      <c r="J358" s="228"/>
      <c r="K358" s="228"/>
      <c r="L358" s="228"/>
      <c r="M358" s="228"/>
      <c r="N358" s="228"/>
      <c r="O358" s="228"/>
      <c r="P358" s="228"/>
      <c r="Q358" s="228"/>
      <c r="R358" s="228"/>
      <c r="S358" s="228"/>
      <c r="T358" s="228"/>
      <c r="U358" s="228"/>
    </row>
    <row r="359" spans="1:21" s="278" customFormat="1">
      <c r="A359" s="228"/>
      <c r="B359" s="228"/>
      <c r="C359" s="228"/>
      <c r="D359" s="228"/>
      <c r="E359" s="228"/>
      <c r="F359" s="228"/>
      <c r="G359" s="228"/>
      <c r="H359" s="228"/>
      <c r="I359" s="228"/>
      <c r="J359" s="228"/>
      <c r="K359" s="228"/>
      <c r="L359" s="228"/>
      <c r="M359" s="228"/>
      <c r="N359" s="228"/>
      <c r="O359" s="228"/>
      <c r="P359" s="228"/>
      <c r="Q359" s="228"/>
      <c r="R359" s="228"/>
      <c r="S359" s="228"/>
      <c r="T359" s="228"/>
      <c r="U359" s="228"/>
    </row>
    <row r="360" spans="1:21" s="278" customFormat="1">
      <c r="A360" s="228"/>
      <c r="B360" s="228"/>
      <c r="C360" s="228"/>
      <c r="D360" s="228"/>
      <c r="E360" s="228"/>
      <c r="F360" s="228"/>
      <c r="G360" s="228"/>
      <c r="H360" s="228"/>
      <c r="I360" s="228"/>
      <c r="J360" s="228"/>
      <c r="K360" s="228"/>
      <c r="L360" s="228"/>
      <c r="M360" s="228"/>
      <c r="N360" s="228"/>
      <c r="O360" s="228"/>
      <c r="P360" s="228"/>
      <c r="Q360" s="228"/>
      <c r="R360" s="228"/>
      <c r="S360" s="228"/>
      <c r="T360" s="228"/>
      <c r="U360" s="228"/>
    </row>
    <row r="361" spans="1:21" s="278" customFormat="1">
      <c r="A361" s="228"/>
      <c r="B361" s="228"/>
      <c r="C361" s="228"/>
      <c r="D361" s="228"/>
      <c r="E361" s="228"/>
      <c r="F361" s="228"/>
      <c r="G361" s="228"/>
      <c r="H361" s="228"/>
      <c r="I361" s="228"/>
      <c r="J361" s="228"/>
      <c r="K361" s="228"/>
      <c r="L361" s="228"/>
      <c r="M361" s="228"/>
      <c r="N361" s="228"/>
      <c r="O361" s="228"/>
      <c r="P361" s="228"/>
      <c r="Q361" s="228"/>
      <c r="R361" s="228"/>
      <c r="S361" s="228"/>
      <c r="T361" s="228"/>
      <c r="U361" s="228"/>
    </row>
    <row r="362" spans="1:21" s="278" customFormat="1">
      <c r="A362" s="228"/>
      <c r="B362" s="228"/>
      <c r="C362" s="228"/>
      <c r="D362" s="228"/>
      <c r="E362" s="228"/>
      <c r="F362" s="228"/>
      <c r="G362" s="228"/>
      <c r="H362" s="228"/>
      <c r="I362" s="228"/>
      <c r="J362" s="228"/>
      <c r="K362" s="228"/>
      <c r="L362" s="228"/>
      <c r="M362" s="228"/>
      <c r="N362" s="228"/>
      <c r="O362" s="228"/>
      <c r="P362" s="228"/>
      <c r="Q362" s="228"/>
      <c r="R362" s="228"/>
      <c r="S362" s="228"/>
      <c r="T362" s="228"/>
      <c r="U362" s="228"/>
    </row>
    <row r="363" spans="1:21" s="278" customFormat="1">
      <c r="A363" s="228"/>
      <c r="B363" s="228"/>
      <c r="C363" s="228"/>
      <c r="D363" s="228"/>
      <c r="E363" s="228"/>
      <c r="F363" s="228"/>
      <c r="G363" s="228"/>
      <c r="H363" s="228"/>
      <c r="I363" s="228"/>
      <c r="J363" s="228"/>
      <c r="K363" s="228"/>
      <c r="L363" s="228"/>
      <c r="M363" s="228"/>
      <c r="N363" s="228"/>
      <c r="O363" s="228"/>
      <c r="P363" s="228"/>
      <c r="Q363" s="228"/>
      <c r="R363" s="228"/>
      <c r="S363" s="228"/>
      <c r="T363" s="228"/>
      <c r="U363" s="228"/>
    </row>
    <row r="364" spans="1:21" s="278" customFormat="1">
      <c r="A364" s="228"/>
      <c r="B364" s="228"/>
      <c r="C364" s="228"/>
      <c r="D364" s="228"/>
      <c r="E364" s="228"/>
      <c r="F364" s="228"/>
      <c r="G364" s="228"/>
      <c r="H364" s="228"/>
      <c r="I364" s="228"/>
      <c r="J364" s="228"/>
      <c r="K364" s="228"/>
      <c r="L364" s="228"/>
      <c r="M364" s="228"/>
      <c r="N364" s="228"/>
      <c r="O364" s="228"/>
      <c r="P364" s="228"/>
      <c r="Q364" s="228"/>
      <c r="R364" s="228"/>
      <c r="S364" s="228"/>
      <c r="T364" s="228"/>
      <c r="U364" s="228"/>
    </row>
    <row r="365" spans="1:21" s="278" customFormat="1">
      <c r="A365" s="228"/>
      <c r="B365" s="228"/>
      <c r="C365" s="228"/>
      <c r="D365" s="228"/>
      <c r="E365" s="228"/>
      <c r="F365" s="228"/>
      <c r="G365" s="228"/>
      <c r="H365" s="228"/>
      <c r="I365" s="228"/>
      <c r="J365" s="228"/>
      <c r="K365" s="228"/>
      <c r="L365" s="228"/>
      <c r="M365" s="228"/>
      <c r="N365" s="228"/>
      <c r="O365" s="228"/>
      <c r="P365" s="228"/>
      <c r="Q365" s="228"/>
      <c r="R365" s="228"/>
      <c r="S365" s="228"/>
      <c r="T365" s="228"/>
      <c r="U365" s="228"/>
    </row>
    <row r="366" spans="1:21" s="278" customFormat="1">
      <c r="A366" s="228"/>
      <c r="B366" s="228"/>
      <c r="C366" s="228"/>
      <c r="D366" s="228"/>
      <c r="E366" s="228"/>
      <c r="F366" s="228"/>
      <c r="G366" s="228"/>
      <c r="H366" s="228"/>
      <c r="I366" s="228"/>
      <c r="J366" s="228"/>
      <c r="K366" s="228"/>
      <c r="L366" s="228"/>
      <c r="M366" s="228"/>
      <c r="N366" s="228"/>
      <c r="O366" s="228"/>
      <c r="P366" s="228"/>
      <c r="Q366" s="228"/>
      <c r="R366" s="228"/>
      <c r="S366" s="228"/>
      <c r="T366" s="228"/>
      <c r="U366" s="228"/>
    </row>
    <row r="367" spans="1:21" s="278" customFormat="1">
      <c r="A367" s="228"/>
      <c r="B367" s="228"/>
      <c r="C367" s="228"/>
      <c r="D367" s="228"/>
      <c r="E367" s="228"/>
      <c r="F367" s="228"/>
      <c r="G367" s="228"/>
      <c r="H367" s="228"/>
      <c r="I367" s="228"/>
      <c r="J367" s="228"/>
      <c r="K367" s="228"/>
      <c r="L367" s="228"/>
      <c r="M367" s="228"/>
      <c r="N367" s="228"/>
      <c r="O367" s="228"/>
      <c r="P367" s="228"/>
      <c r="Q367" s="228"/>
      <c r="R367" s="228"/>
      <c r="S367" s="228"/>
      <c r="T367" s="228"/>
      <c r="U367" s="228"/>
    </row>
    <row r="368" spans="1:21" s="278" customFormat="1">
      <c r="A368" s="228"/>
      <c r="B368" s="228"/>
      <c r="C368" s="228"/>
      <c r="D368" s="228"/>
      <c r="E368" s="228"/>
      <c r="F368" s="228"/>
      <c r="G368" s="228"/>
      <c r="H368" s="228"/>
      <c r="I368" s="228"/>
      <c r="J368" s="228"/>
      <c r="K368" s="228"/>
      <c r="L368" s="228"/>
      <c r="M368" s="228"/>
      <c r="N368" s="228"/>
      <c r="O368" s="228"/>
      <c r="P368" s="228"/>
      <c r="Q368" s="228"/>
      <c r="R368" s="228"/>
      <c r="S368" s="228"/>
      <c r="T368" s="228"/>
      <c r="U368" s="228"/>
    </row>
    <row r="369" spans="1:21" s="278" customFormat="1">
      <c r="A369" s="228"/>
      <c r="B369" s="228"/>
      <c r="C369" s="228"/>
      <c r="D369" s="228"/>
      <c r="E369" s="228"/>
      <c r="F369" s="228"/>
      <c r="G369" s="228"/>
      <c r="H369" s="228"/>
      <c r="I369" s="228"/>
      <c r="J369" s="228"/>
      <c r="K369" s="228"/>
      <c r="L369" s="228"/>
      <c r="M369" s="228"/>
      <c r="N369" s="228"/>
      <c r="O369" s="228"/>
      <c r="P369" s="228"/>
      <c r="Q369" s="228"/>
      <c r="R369" s="228"/>
      <c r="S369" s="228"/>
      <c r="T369" s="228"/>
      <c r="U369" s="228"/>
    </row>
    <row r="370" spans="1:21" s="278" customFormat="1">
      <c r="A370" s="228"/>
      <c r="B370" s="228"/>
      <c r="C370" s="228"/>
      <c r="D370" s="228"/>
      <c r="E370" s="228"/>
      <c r="F370" s="228"/>
      <c r="G370" s="228"/>
      <c r="H370" s="228"/>
      <c r="I370" s="228"/>
      <c r="J370" s="228"/>
      <c r="K370" s="228"/>
      <c r="L370" s="228"/>
      <c r="M370" s="228"/>
      <c r="N370" s="228"/>
      <c r="O370" s="228"/>
      <c r="P370" s="228"/>
      <c r="Q370" s="228"/>
      <c r="R370" s="228"/>
      <c r="S370" s="228"/>
      <c r="T370" s="228"/>
      <c r="U370" s="228"/>
    </row>
    <row r="371" spans="1:21" s="278" customFormat="1">
      <c r="A371" s="228"/>
      <c r="B371" s="228"/>
      <c r="C371" s="228"/>
      <c r="D371" s="228"/>
      <c r="E371" s="228"/>
      <c r="F371" s="228"/>
      <c r="G371" s="228"/>
      <c r="H371" s="228"/>
      <c r="I371" s="228"/>
      <c r="J371" s="228"/>
      <c r="K371" s="228"/>
      <c r="L371" s="228"/>
      <c r="M371" s="228"/>
      <c r="N371" s="228"/>
      <c r="O371" s="228"/>
      <c r="P371" s="228"/>
      <c r="Q371" s="228"/>
      <c r="R371" s="228"/>
      <c r="S371" s="228"/>
      <c r="T371" s="228"/>
      <c r="U371" s="228"/>
    </row>
    <row r="372" spans="1:21" s="278" customFormat="1">
      <c r="A372" s="228"/>
      <c r="B372" s="228"/>
      <c r="C372" s="228"/>
      <c r="D372" s="228"/>
      <c r="E372" s="228"/>
      <c r="F372" s="228"/>
      <c r="G372" s="228"/>
      <c r="H372" s="228"/>
      <c r="I372" s="228"/>
      <c r="J372" s="228"/>
      <c r="K372" s="228"/>
      <c r="L372" s="228"/>
      <c r="M372" s="228"/>
      <c r="N372" s="228"/>
      <c r="O372" s="228"/>
      <c r="P372" s="228"/>
      <c r="Q372" s="228"/>
      <c r="R372" s="228"/>
      <c r="S372" s="228"/>
      <c r="T372" s="228"/>
      <c r="U372" s="228"/>
    </row>
    <row r="373" spans="1:21" s="278" customFormat="1">
      <c r="A373" s="228"/>
      <c r="B373" s="228"/>
      <c r="C373" s="228"/>
      <c r="D373" s="228"/>
      <c r="E373" s="228"/>
      <c r="F373" s="228"/>
      <c r="G373" s="228"/>
      <c r="H373" s="228"/>
      <c r="I373" s="228"/>
      <c r="J373" s="228"/>
      <c r="K373" s="228"/>
      <c r="L373" s="228"/>
      <c r="M373" s="228"/>
      <c r="N373" s="228"/>
      <c r="O373" s="228"/>
      <c r="P373" s="228"/>
      <c r="Q373" s="228"/>
      <c r="R373" s="228"/>
      <c r="S373" s="228"/>
      <c r="T373" s="228"/>
      <c r="U373" s="228"/>
    </row>
    <row r="374" spans="1:21" s="278" customFormat="1">
      <c r="A374" s="228"/>
      <c r="B374" s="228"/>
      <c r="C374" s="228"/>
      <c r="D374" s="228"/>
      <c r="E374" s="228"/>
      <c r="F374" s="228"/>
      <c r="G374" s="228"/>
      <c r="H374" s="228"/>
      <c r="I374" s="228"/>
      <c r="J374" s="228"/>
      <c r="K374" s="228"/>
      <c r="L374" s="228"/>
      <c r="M374" s="228"/>
      <c r="N374" s="228"/>
      <c r="O374" s="228"/>
      <c r="P374" s="228"/>
      <c r="Q374" s="228"/>
      <c r="R374" s="228"/>
      <c r="S374" s="228"/>
      <c r="T374" s="228"/>
      <c r="U374" s="228"/>
    </row>
    <row r="375" spans="1:21" s="278" customFormat="1">
      <c r="A375" s="228"/>
      <c r="B375" s="228"/>
      <c r="C375" s="228"/>
      <c r="D375" s="228"/>
      <c r="E375" s="228"/>
      <c r="F375" s="228"/>
      <c r="G375" s="228"/>
      <c r="H375" s="228"/>
      <c r="I375" s="228"/>
      <c r="J375" s="228"/>
      <c r="K375" s="228"/>
      <c r="L375" s="228"/>
      <c r="M375" s="228"/>
      <c r="N375" s="228"/>
      <c r="O375" s="228"/>
      <c r="P375" s="228"/>
      <c r="Q375" s="228"/>
      <c r="R375" s="228"/>
      <c r="S375" s="228"/>
      <c r="T375" s="228"/>
      <c r="U375" s="228"/>
    </row>
    <row r="376" spans="1:21" s="278" customFormat="1">
      <c r="A376" s="228"/>
      <c r="B376" s="228"/>
      <c r="C376" s="228"/>
      <c r="D376" s="228"/>
      <c r="E376" s="228"/>
      <c r="F376" s="228"/>
      <c r="G376" s="228"/>
      <c r="H376" s="228"/>
      <c r="I376" s="228"/>
      <c r="J376" s="228"/>
      <c r="K376" s="228"/>
      <c r="L376" s="228"/>
      <c r="M376" s="228"/>
      <c r="N376" s="228"/>
      <c r="O376" s="228"/>
      <c r="P376" s="228"/>
      <c r="Q376" s="228"/>
      <c r="R376" s="228"/>
      <c r="S376" s="228"/>
      <c r="T376" s="228"/>
      <c r="U376" s="228"/>
    </row>
    <row r="377" spans="1:21" s="278" customFormat="1">
      <c r="A377" s="228"/>
      <c r="B377" s="228"/>
      <c r="C377" s="228"/>
      <c r="D377" s="228"/>
      <c r="E377" s="228"/>
      <c r="F377" s="228"/>
      <c r="G377" s="228"/>
      <c r="H377" s="228"/>
      <c r="I377" s="228"/>
      <c r="J377" s="228"/>
      <c r="K377" s="228"/>
      <c r="L377" s="228"/>
      <c r="M377" s="228"/>
      <c r="N377" s="228"/>
      <c r="O377" s="228"/>
      <c r="P377" s="228"/>
      <c r="Q377" s="228"/>
      <c r="R377" s="228"/>
      <c r="S377" s="228"/>
      <c r="T377" s="228"/>
      <c r="U377" s="228"/>
    </row>
    <row r="378" spans="1:21" s="278" customFormat="1">
      <c r="A378" s="228"/>
      <c r="B378" s="228"/>
      <c r="C378" s="228"/>
      <c r="D378" s="228"/>
      <c r="E378" s="228"/>
      <c r="F378" s="228"/>
      <c r="G378" s="228"/>
      <c r="H378" s="228"/>
      <c r="I378" s="228"/>
      <c r="J378" s="228"/>
      <c r="K378" s="228"/>
      <c r="L378" s="228"/>
      <c r="M378" s="228"/>
      <c r="N378" s="228"/>
      <c r="O378" s="228"/>
      <c r="P378" s="228"/>
      <c r="Q378" s="228"/>
      <c r="R378" s="228"/>
      <c r="S378" s="228"/>
      <c r="T378" s="228"/>
      <c r="U378" s="228"/>
    </row>
    <row r="379" spans="1:21" s="278" customFormat="1">
      <c r="A379" s="228"/>
      <c r="B379" s="228"/>
      <c r="C379" s="228"/>
      <c r="D379" s="228"/>
      <c r="E379" s="228"/>
      <c r="F379" s="228"/>
      <c r="G379" s="228"/>
      <c r="H379" s="228"/>
      <c r="I379" s="228"/>
      <c r="J379" s="228"/>
      <c r="K379" s="228"/>
      <c r="L379" s="228"/>
      <c r="M379" s="228"/>
      <c r="N379" s="228"/>
      <c r="O379" s="228"/>
      <c r="P379" s="228"/>
      <c r="Q379" s="228"/>
      <c r="R379" s="228"/>
      <c r="S379" s="228"/>
      <c r="T379" s="228"/>
      <c r="U379" s="228"/>
    </row>
    <row r="380" spans="1:21" s="278" customFormat="1">
      <c r="A380" s="228"/>
      <c r="B380" s="228"/>
      <c r="C380" s="228"/>
      <c r="D380" s="228"/>
      <c r="E380" s="228"/>
      <c r="F380" s="228"/>
      <c r="G380" s="228"/>
      <c r="H380" s="228"/>
      <c r="I380" s="228"/>
      <c r="J380" s="228"/>
      <c r="K380" s="228"/>
      <c r="L380" s="228"/>
      <c r="M380" s="228"/>
      <c r="N380" s="228"/>
      <c r="O380" s="228"/>
      <c r="P380" s="228"/>
      <c r="Q380" s="228"/>
      <c r="R380" s="228"/>
      <c r="S380" s="228"/>
      <c r="T380" s="228"/>
      <c r="U380" s="228"/>
    </row>
    <row r="381" spans="1:21" s="278" customFormat="1">
      <c r="A381" s="228"/>
      <c r="B381" s="228"/>
      <c r="C381" s="228"/>
      <c r="D381" s="228"/>
      <c r="E381" s="228"/>
      <c r="F381" s="228"/>
      <c r="G381" s="228"/>
      <c r="H381" s="228"/>
      <c r="I381" s="228"/>
      <c r="J381" s="228"/>
      <c r="K381" s="228"/>
      <c r="L381" s="228"/>
      <c r="M381" s="228"/>
      <c r="N381" s="228"/>
      <c r="O381" s="228"/>
      <c r="P381" s="228"/>
      <c r="Q381" s="228"/>
      <c r="R381" s="228"/>
      <c r="S381" s="228"/>
      <c r="T381" s="228"/>
      <c r="U381" s="228"/>
    </row>
    <row r="382" spans="1:21" s="278" customFormat="1">
      <c r="A382" s="228"/>
      <c r="B382" s="228"/>
      <c r="C382" s="228"/>
      <c r="D382" s="228"/>
      <c r="E382" s="228"/>
      <c r="F382" s="228"/>
      <c r="G382" s="228"/>
      <c r="H382" s="228"/>
      <c r="I382" s="228"/>
      <c r="J382" s="228"/>
      <c r="K382" s="228"/>
      <c r="L382" s="228"/>
      <c r="M382" s="228"/>
      <c r="N382" s="228"/>
      <c r="O382" s="228"/>
      <c r="P382" s="228"/>
      <c r="Q382" s="228"/>
      <c r="R382" s="228"/>
      <c r="S382" s="228"/>
      <c r="T382" s="228"/>
      <c r="U382" s="228"/>
    </row>
    <row r="383" spans="1:21" s="278" customFormat="1">
      <c r="A383" s="228"/>
      <c r="B383" s="228"/>
      <c r="C383" s="228"/>
      <c r="D383" s="228"/>
      <c r="E383" s="228"/>
      <c r="F383" s="228"/>
      <c r="G383" s="228"/>
      <c r="H383" s="228"/>
      <c r="I383" s="228"/>
      <c r="J383" s="228"/>
      <c r="K383" s="228"/>
      <c r="L383" s="228"/>
      <c r="M383" s="228"/>
      <c r="N383" s="228"/>
      <c r="O383" s="228"/>
      <c r="P383" s="228"/>
      <c r="Q383" s="228"/>
      <c r="R383" s="228"/>
      <c r="S383" s="228"/>
      <c r="T383" s="228"/>
      <c r="U383" s="228"/>
    </row>
    <row r="384" spans="1:21" s="278" customFormat="1">
      <c r="A384" s="228"/>
      <c r="B384" s="228"/>
      <c r="C384" s="228"/>
      <c r="D384" s="228"/>
      <c r="E384" s="228"/>
      <c r="F384" s="228"/>
      <c r="G384" s="228"/>
      <c r="H384" s="228"/>
      <c r="I384" s="228"/>
      <c r="J384" s="228"/>
      <c r="K384" s="228"/>
      <c r="L384" s="228"/>
      <c r="M384" s="228"/>
      <c r="N384" s="228"/>
      <c r="O384" s="228"/>
      <c r="P384" s="228"/>
      <c r="Q384" s="228"/>
      <c r="R384" s="228"/>
      <c r="S384" s="228"/>
      <c r="T384" s="228"/>
      <c r="U384" s="228"/>
    </row>
    <row r="385" spans="1:21" s="278" customFormat="1">
      <c r="A385" s="228"/>
      <c r="B385" s="228"/>
      <c r="C385" s="228"/>
      <c r="D385" s="228"/>
      <c r="E385" s="228"/>
      <c r="F385" s="228"/>
      <c r="G385" s="228"/>
      <c r="H385" s="228"/>
      <c r="I385" s="228"/>
      <c r="J385" s="228"/>
      <c r="K385" s="228"/>
      <c r="L385" s="228"/>
      <c r="M385" s="228"/>
      <c r="N385" s="228"/>
      <c r="O385" s="228"/>
      <c r="P385" s="228"/>
      <c r="Q385" s="228"/>
      <c r="R385" s="228"/>
      <c r="S385" s="228"/>
      <c r="T385" s="228"/>
      <c r="U385" s="228"/>
    </row>
    <row r="386" spans="1:21" s="278" customFormat="1">
      <c r="A386" s="228"/>
      <c r="B386" s="228"/>
      <c r="C386" s="228"/>
      <c r="D386" s="228"/>
      <c r="E386" s="228"/>
      <c r="F386" s="228"/>
      <c r="G386" s="228"/>
      <c r="H386" s="228"/>
      <c r="I386" s="228"/>
      <c r="J386" s="228"/>
      <c r="K386" s="228"/>
      <c r="L386" s="228"/>
      <c r="M386" s="228"/>
      <c r="N386" s="228"/>
      <c r="O386" s="228"/>
      <c r="P386" s="228"/>
      <c r="Q386" s="228"/>
      <c r="R386" s="228"/>
      <c r="S386" s="228"/>
      <c r="T386" s="228"/>
      <c r="U386" s="228"/>
    </row>
    <row r="387" spans="1:21" s="278" customFormat="1">
      <c r="A387" s="228"/>
      <c r="B387" s="228"/>
      <c r="C387" s="228"/>
      <c r="D387" s="228"/>
      <c r="E387" s="228"/>
      <c r="F387" s="228"/>
      <c r="G387" s="228"/>
      <c r="H387" s="228"/>
      <c r="I387" s="228"/>
      <c r="J387" s="228"/>
      <c r="K387" s="228"/>
      <c r="L387" s="228"/>
      <c r="M387" s="228"/>
      <c r="N387" s="228"/>
      <c r="O387" s="228"/>
      <c r="P387" s="228"/>
      <c r="Q387" s="228"/>
      <c r="R387" s="228"/>
      <c r="S387" s="228"/>
      <c r="T387" s="228"/>
      <c r="U387" s="228"/>
    </row>
    <row r="388" spans="1:21" s="278" customFormat="1">
      <c r="A388" s="228"/>
      <c r="B388" s="228"/>
      <c r="C388" s="228"/>
      <c r="D388" s="228"/>
      <c r="E388" s="228"/>
      <c r="F388" s="228"/>
      <c r="G388" s="228"/>
      <c r="H388" s="228"/>
      <c r="I388" s="228"/>
      <c r="J388" s="228"/>
      <c r="K388" s="228"/>
      <c r="L388" s="228"/>
      <c r="M388" s="228"/>
      <c r="N388" s="228"/>
      <c r="O388" s="228"/>
      <c r="P388" s="228"/>
      <c r="Q388" s="228"/>
      <c r="R388" s="228"/>
      <c r="S388" s="228"/>
      <c r="T388" s="228"/>
      <c r="U388" s="228"/>
    </row>
    <row r="389" spans="1:21" s="278" customFormat="1">
      <c r="A389" s="228"/>
      <c r="B389" s="228"/>
      <c r="C389" s="228"/>
      <c r="D389" s="228"/>
      <c r="E389" s="228"/>
      <c r="F389" s="228"/>
      <c r="G389" s="228"/>
      <c r="H389" s="228"/>
      <c r="I389" s="228"/>
      <c r="J389" s="228"/>
      <c r="K389" s="228"/>
      <c r="L389" s="228"/>
      <c r="M389" s="228"/>
      <c r="N389" s="228"/>
      <c r="O389" s="228"/>
      <c r="P389" s="228"/>
      <c r="Q389" s="228"/>
      <c r="R389" s="228"/>
      <c r="S389" s="228"/>
      <c r="T389" s="228"/>
      <c r="U389" s="228"/>
    </row>
    <row r="390" spans="1:21" s="278" customFormat="1">
      <c r="A390" s="228"/>
      <c r="B390" s="228"/>
      <c r="C390" s="228"/>
      <c r="D390" s="228"/>
      <c r="E390" s="228"/>
      <c r="F390" s="228"/>
      <c r="G390" s="228"/>
      <c r="H390" s="228"/>
      <c r="I390" s="228"/>
      <c r="J390" s="228"/>
      <c r="K390" s="228"/>
      <c r="L390" s="228"/>
      <c r="M390" s="228"/>
      <c r="N390" s="228"/>
      <c r="O390" s="228"/>
      <c r="P390" s="228"/>
      <c r="Q390" s="228"/>
      <c r="R390" s="228"/>
      <c r="S390" s="228"/>
      <c r="T390" s="228"/>
      <c r="U390" s="228"/>
    </row>
    <row r="391" spans="1:21" s="278" customFormat="1">
      <c r="A391" s="228"/>
      <c r="B391" s="228"/>
      <c r="C391" s="228"/>
      <c r="D391" s="228"/>
      <c r="E391" s="228"/>
      <c r="F391" s="228"/>
      <c r="G391" s="228"/>
      <c r="H391" s="228"/>
      <c r="I391" s="228"/>
      <c r="J391" s="228"/>
      <c r="K391" s="228"/>
      <c r="L391" s="228"/>
      <c r="M391" s="228"/>
      <c r="N391" s="228"/>
      <c r="O391" s="228"/>
      <c r="P391" s="228"/>
      <c r="Q391" s="228"/>
      <c r="R391" s="228"/>
      <c r="S391" s="228"/>
      <c r="T391" s="228"/>
      <c r="U391" s="228"/>
    </row>
    <row r="392" spans="1:21" s="278" customFormat="1">
      <c r="A392" s="228"/>
      <c r="B392" s="228"/>
      <c r="C392" s="228"/>
      <c r="D392" s="228"/>
      <c r="E392" s="228"/>
      <c r="F392" s="228"/>
      <c r="G392" s="228"/>
      <c r="H392" s="228"/>
      <c r="I392" s="228"/>
      <c r="J392" s="228"/>
      <c r="K392" s="228"/>
      <c r="L392" s="228"/>
      <c r="M392" s="228"/>
      <c r="N392" s="228"/>
      <c r="O392" s="228"/>
      <c r="P392" s="228"/>
      <c r="Q392" s="228"/>
      <c r="R392" s="228"/>
      <c r="S392" s="228"/>
      <c r="T392" s="228"/>
      <c r="U392" s="228"/>
    </row>
    <row r="393" spans="1:21" s="278" customFormat="1">
      <c r="A393" s="228"/>
      <c r="B393" s="228"/>
      <c r="C393" s="228"/>
      <c r="D393" s="228"/>
      <c r="E393" s="228"/>
      <c r="F393" s="228"/>
      <c r="G393" s="228"/>
      <c r="H393" s="228"/>
      <c r="I393" s="228"/>
      <c r="J393" s="228"/>
      <c r="K393" s="228"/>
      <c r="L393" s="228"/>
      <c r="M393" s="228"/>
      <c r="N393" s="228"/>
      <c r="O393" s="228"/>
      <c r="P393" s="228"/>
      <c r="Q393" s="228"/>
      <c r="R393" s="228"/>
      <c r="S393" s="228"/>
      <c r="T393" s="228"/>
      <c r="U393" s="228"/>
    </row>
    <row r="394" spans="1:21" s="278" customFormat="1">
      <c r="A394" s="228"/>
      <c r="B394" s="228"/>
      <c r="C394" s="228"/>
      <c r="D394" s="228"/>
      <c r="E394" s="228"/>
      <c r="F394" s="228"/>
      <c r="G394" s="228"/>
      <c r="H394" s="228"/>
      <c r="I394" s="228"/>
      <c r="J394" s="228"/>
      <c r="K394" s="228"/>
      <c r="L394" s="228"/>
      <c r="M394" s="228"/>
      <c r="N394" s="228"/>
      <c r="O394" s="228"/>
      <c r="P394" s="228"/>
      <c r="Q394" s="228"/>
      <c r="R394" s="228"/>
      <c r="S394" s="228"/>
      <c r="T394" s="228"/>
      <c r="U394" s="228"/>
    </row>
    <row r="395" spans="1:21" s="278" customFormat="1">
      <c r="A395" s="228"/>
      <c r="B395" s="228"/>
      <c r="C395" s="228"/>
      <c r="D395" s="228"/>
      <c r="E395" s="228"/>
      <c r="F395" s="228"/>
      <c r="G395" s="228"/>
      <c r="H395" s="228"/>
      <c r="I395" s="228"/>
      <c r="J395" s="228"/>
      <c r="K395" s="228"/>
      <c r="L395" s="228"/>
      <c r="M395" s="228"/>
      <c r="N395" s="228"/>
      <c r="O395" s="228"/>
      <c r="P395" s="228"/>
      <c r="Q395" s="228"/>
      <c r="R395" s="228"/>
      <c r="S395" s="228"/>
      <c r="T395" s="228"/>
      <c r="U395" s="228"/>
    </row>
    <row r="396" spans="1:21" s="278" customFormat="1">
      <c r="A396" s="228"/>
      <c r="B396" s="228"/>
      <c r="C396" s="228"/>
      <c r="D396" s="228"/>
      <c r="E396" s="228"/>
      <c r="F396" s="228"/>
      <c r="G396" s="228"/>
      <c r="H396" s="228"/>
      <c r="I396" s="228"/>
      <c r="J396" s="228"/>
      <c r="K396" s="228"/>
      <c r="L396" s="228"/>
      <c r="M396" s="228"/>
      <c r="N396" s="228"/>
      <c r="O396" s="228"/>
      <c r="P396" s="228"/>
      <c r="Q396" s="228"/>
      <c r="R396" s="228"/>
      <c r="S396" s="228"/>
      <c r="T396" s="228"/>
      <c r="U396" s="228"/>
    </row>
    <row r="397" spans="1:21" s="278" customFormat="1">
      <c r="A397" s="228"/>
      <c r="B397" s="228"/>
      <c r="C397" s="228"/>
      <c r="D397" s="228"/>
      <c r="E397" s="228"/>
      <c r="F397" s="228"/>
      <c r="G397" s="228"/>
      <c r="H397" s="228"/>
      <c r="I397" s="228"/>
      <c r="J397" s="228"/>
      <c r="K397" s="228"/>
      <c r="L397" s="228"/>
      <c r="M397" s="228"/>
      <c r="N397" s="228"/>
      <c r="O397" s="228"/>
      <c r="P397" s="228"/>
      <c r="Q397" s="228"/>
      <c r="R397" s="228"/>
      <c r="S397" s="228"/>
      <c r="T397" s="228"/>
      <c r="U397" s="228"/>
    </row>
    <row r="398" spans="1:21" s="278" customFormat="1">
      <c r="A398" s="228"/>
      <c r="B398" s="228"/>
      <c r="C398" s="228"/>
      <c r="D398" s="228"/>
      <c r="E398" s="228"/>
      <c r="F398" s="228"/>
      <c r="G398" s="228"/>
      <c r="H398" s="228"/>
      <c r="I398" s="228"/>
      <c r="J398" s="228"/>
      <c r="K398" s="228"/>
      <c r="L398" s="228"/>
      <c r="M398" s="228"/>
      <c r="N398" s="228"/>
      <c r="O398" s="228"/>
      <c r="P398" s="228"/>
      <c r="Q398" s="228"/>
      <c r="R398" s="228"/>
      <c r="S398" s="228"/>
      <c r="T398" s="228"/>
      <c r="U398" s="228"/>
    </row>
    <row r="399" spans="1:21" s="278" customFormat="1">
      <c r="A399" s="228"/>
      <c r="B399" s="228"/>
      <c r="C399" s="228"/>
      <c r="D399" s="228"/>
      <c r="E399" s="228"/>
      <c r="F399" s="228"/>
      <c r="G399" s="228"/>
      <c r="H399" s="228"/>
      <c r="I399" s="228"/>
      <c r="J399" s="228"/>
      <c r="K399" s="228"/>
      <c r="L399" s="228"/>
      <c r="M399" s="228"/>
      <c r="N399" s="228"/>
      <c r="O399" s="228"/>
      <c r="P399" s="228"/>
      <c r="Q399" s="228"/>
      <c r="R399" s="228"/>
      <c r="S399" s="228"/>
      <c r="T399" s="228"/>
      <c r="U399" s="228"/>
    </row>
    <row r="400" spans="1:21" s="278" customFormat="1">
      <c r="A400" s="228"/>
      <c r="B400" s="228"/>
      <c r="C400" s="228"/>
      <c r="D400" s="228"/>
      <c r="E400" s="228"/>
      <c r="F400" s="228"/>
      <c r="G400" s="228"/>
      <c r="H400" s="228"/>
      <c r="I400" s="228"/>
      <c r="J400" s="228"/>
      <c r="K400" s="228"/>
      <c r="L400" s="228"/>
      <c r="M400" s="228"/>
      <c r="N400" s="228"/>
      <c r="O400" s="228"/>
      <c r="P400" s="228"/>
      <c r="Q400" s="228"/>
      <c r="R400" s="228"/>
      <c r="S400" s="228"/>
      <c r="T400" s="228"/>
      <c r="U400" s="228"/>
    </row>
    <row r="401" spans="1:21" s="278" customFormat="1">
      <c r="A401" s="228"/>
      <c r="B401" s="228"/>
      <c r="C401" s="228"/>
      <c r="D401" s="228"/>
      <c r="E401" s="228"/>
      <c r="F401" s="228"/>
      <c r="G401" s="228"/>
      <c r="H401" s="228"/>
      <c r="I401" s="228"/>
      <c r="J401" s="228"/>
      <c r="K401" s="228"/>
      <c r="L401" s="228"/>
      <c r="M401" s="228"/>
      <c r="N401" s="228"/>
      <c r="O401" s="228"/>
      <c r="P401" s="228"/>
      <c r="Q401" s="228"/>
      <c r="R401" s="228"/>
      <c r="S401" s="228"/>
      <c r="T401" s="228"/>
      <c r="U401" s="228"/>
    </row>
    <row r="402" spans="1:21" s="278" customFormat="1">
      <c r="A402" s="228"/>
      <c r="B402" s="228"/>
      <c r="C402" s="228"/>
      <c r="D402" s="228"/>
      <c r="E402" s="228"/>
      <c r="F402" s="228"/>
      <c r="G402" s="228"/>
      <c r="H402" s="228"/>
      <c r="I402" s="228"/>
      <c r="J402" s="228"/>
      <c r="K402" s="228"/>
      <c r="L402" s="228"/>
      <c r="M402" s="228"/>
      <c r="N402" s="228"/>
      <c r="O402" s="228"/>
      <c r="P402" s="228"/>
      <c r="Q402" s="228"/>
      <c r="R402" s="228"/>
      <c r="S402" s="228"/>
      <c r="T402" s="228"/>
      <c r="U402" s="228"/>
    </row>
    <row r="403" spans="1:21" s="278" customFormat="1">
      <c r="A403" s="228"/>
      <c r="B403" s="228"/>
      <c r="C403" s="228"/>
      <c r="D403" s="228"/>
      <c r="E403" s="228"/>
      <c r="F403" s="228"/>
      <c r="G403" s="228"/>
      <c r="H403" s="228"/>
      <c r="I403" s="228"/>
      <c r="J403" s="228"/>
      <c r="K403" s="228"/>
      <c r="L403" s="228"/>
      <c r="M403" s="228"/>
      <c r="N403" s="228"/>
      <c r="O403" s="228"/>
      <c r="P403" s="228"/>
      <c r="Q403" s="228"/>
      <c r="R403" s="228"/>
      <c r="S403" s="228"/>
      <c r="T403" s="228"/>
      <c r="U403" s="228"/>
    </row>
    <row r="404" spans="1:21" s="278" customFormat="1">
      <c r="A404" s="228"/>
      <c r="B404" s="228"/>
      <c r="C404" s="228"/>
      <c r="D404" s="228"/>
      <c r="E404" s="228"/>
      <c r="F404" s="228"/>
      <c r="G404" s="228"/>
      <c r="H404" s="228"/>
      <c r="I404" s="228"/>
      <c r="J404" s="228"/>
      <c r="K404" s="228"/>
      <c r="L404" s="228"/>
      <c r="M404" s="228"/>
      <c r="N404" s="228"/>
      <c r="O404" s="228"/>
      <c r="P404" s="228"/>
      <c r="Q404" s="228"/>
      <c r="R404" s="228"/>
      <c r="S404" s="228"/>
      <c r="T404" s="228"/>
      <c r="U404" s="228"/>
    </row>
    <row r="405" spans="1:21" s="278" customFormat="1">
      <c r="A405" s="228"/>
      <c r="B405" s="228"/>
      <c r="C405" s="228"/>
      <c r="D405" s="228"/>
      <c r="E405" s="228"/>
      <c r="F405" s="228"/>
      <c r="G405" s="228"/>
      <c r="H405" s="228"/>
      <c r="I405" s="228"/>
      <c r="J405" s="228"/>
      <c r="K405" s="228"/>
      <c r="L405" s="228"/>
      <c r="M405" s="228"/>
      <c r="N405" s="228"/>
      <c r="O405" s="228"/>
      <c r="P405" s="228"/>
      <c r="Q405" s="228"/>
      <c r="R405" s="228"/>
      <c r="S405" s="228"/>
      <c r="T405" s="228"/>
      <c r="U405" s="228"/>
    </row>
    <row r="406" spans="1:21" s="278" customFormat="1">
      <c r="A406" s="228"/>
      <c r="B406" s="228"/>
      <c r="C406" s="228"/>
      <c r="D406" s="228"/>
      <c r="E406" s="228"/>
      <c r="F406" s="228"/>
      <c r="G406" s="228"/>
      <c r="H406" s="228"/>
      <c r="I406" s="228"/>
      <c r="J406" s="228"/>
      <c r="K406" s="228"/>
      <c r="L406" s="228"/>
      <c r="M406" s="228"/>
      <c r="N406" s="228"/>
      <c r="O406" s="228"/>
      <c r="P406" s="228"/>
      <c r="Q406" s="228"/>
      <c r="R406" s="228"/>
      <c r="S406" s="228"/>
      <c r="T406" s="228"/>
      <c r="U406" s="228"/>
    </row>
    <row r="407" spans="1:21" s="278" customFormat="1">
      <c r="A407" s="228"/>
      <c r="B407" s="228"/>
      <c r="C407" s="228"/>
      <c r="D407" s="228"/>
      <c r="E407" s="228"/>
      <c r="F407" s="228"/>
      <c r="G407" s="228"/>
      <c r="H407" s="228"/>
      <c r="I407" s="228"/>
      <c r="J407" s="228"/>
      <c r="K407" s="228"/>
      <c r="L407" s="228"/>
      <c r="M407" s="228"/>
      <c r="N407" s="228"/>
      <c r="O407" s="228"/>
      <c r="P407" s="228"/>
      <c r="Q407" s="228"/>
      <c r="R407" s="228"/>
      <c r="S407" s="228"/>
      <c r="T407" s="228"/>
      <c r="U407" s="228"/>
    </row>
    <row r="408" spans="1:21" s="278" customFormat="1">
      <c r="A408" s="228"/>
      <c r="B408" s="228"/>
      <c r="C408" s="228"/>
      <c r="D408" s="228"/>
      <c r="E408" s="228"/>
      <c r="F408" s="228"/>
      <c r="G408" s="228"/>
      <c r="H408" s="228"/>
      <c r="I408" s="228"/>
      <c r="J408" s="228"/>
      <c r="K408" s="228"/>
      <c r="L408" s="228"/>
      <c r="M408" s="228"/>
      <c r="N408" s="228"/>
      <c r="O408" s="228"/>
      <c r="P408" s="228"/>
      <c r="Q408" s="228"/>
      <c r="R408" s="228"/>
      <c r="S408" s="228"/>
      <c r="T408" s="228"/>
      <c r="U408" s="228"/>
    </row>
    <row r="409" spans="1:21" s="278" customFormat="1">
      <c r="A409" s="228"/>
      <c r="B409" s="228"/>
      <c r="C409" s="228"/>
      <c r="D409" s="228"/>
      <c r="E409" s="228"/>
      <c r="F409" s="228"/>
      <c r="G409" s="228"/>
      <c r="H409" s="228"/>
      <c r="I409" s="228"/>
      <c r="J409" s="228"/>
      <c r="K409" s="228"/>
      <c r="L409" s="228"/>
      <c r="M409" s="228"/>
      <c r="N409" s="228"/>
      <c r="O409" s="228"/>
      <c r="P409" s="228"/>
      <c r="Q409" s="228"/>
      <c r="R409" s="228"/>
      <c r="S409" s="228"/>
      <c r="T409" s="228"/>
      <c r="U409" s="228"/>
    </row>
    <row r="410" spans="1:21" s="278" customFormat="1">
      <c r="A410" s="228"/>
      <c r="B410" s="228"/>
      <c r="C410" s="228"/>
      <c r="D410" s="228"/>
      <c r="E410" s="228"/>
      <c r="F410" s="228"/>
      <c r="G410" s="228"/>
      <c r="H410" s="228"/>
      <c r="I410" s="228"/>
      <c r="J410" s="228"/>
      <c r="K410" s="228"/>
      <c r="L410" s="228"/>
      <c r="M410" s="228"/>
      <c r="N410" s="228"/>
      <c r="O410" s="228"/>
      <c r="P410" s="228"/>
      <c r="Q410" s="228"/>
      <c r="R410" s="228"/>
      <c r="S410" s="228"/>
      <c r="T410" s="228"/>
      <c r="U410" s="228"/>
    </row>
    <row r="411" spans="1:21" s="278" customFormat="1">
      <c r="A411" s="228"/>
      <c r="B411" s="228"/>
      <c r="C411" s="228"/>
      <c r="D411" s="228"/>
      <c r="E411" s="228"/>
      <c r="F411" s="228"/>
      <c r="G411" s="228"/>
      <c r="H411" s="228"/>
      <c r="I411" s="228"/>
      <c r="J411" s="228"/>
      <c r="K411" s="228"/>
      <c r="L411" s="228"/>
      <c r="M411" s="228"/>
      <c r="N411" s="228"/>
      <c r="O411" s="228"/>
      <c r="P411" s="228"/>
      <c r="Q411" s="228"/>
      <c r="R411" s="228"/>
      <c r="S411" s="228"/>
      <c r="T411" s="228"/>
      <c r="U411" s="228"/>
    </row>
    <row r="412" spans="1:21" s="278" customFormat="1">
      <c r="A412" s="228"/>
      <c r="B412" s="228"/>
      <c r="C412" s="228"/>
      <c r="D412" s="228"/>
      <c r="E412" s="228"/>
      <c r="F412" s="228"/>
      <c r="G412" s="228"/>
      <c r="H412" s="228"/>
      <c r="I412" s="228"/>
      <c r="J412" s="228"/>
      <c r="K412" s="228"/>
      <c r="L412" s="228"/>
      <c r="M412" s="228"/>
      <c r="N412" s="228"/>
      <c r="O412" s="228"/>
      <c r="P412" s="228"/>
      <c r="Q412" s="228"/>
      <c r="R412" s="228"/>
      <c r="S412" s="228"/>
      <c r="T412" s="228"/>
      <c r="U412" s="228"/>
    </row>
    <row r="413" spans="1:21" s="278" customFormat="1">
      <c r="A413" s="228"/>
      <c r="B413" s="228"/>
      <c r="C413" s="228"/>
      <c r="D413" s="228"/>
      <c r="E413" s="228"/>
      <c r="F413" s="228"/>
      <c r="G413" s="228"/>
      <c r="H413" s="228"/>
      <c r="I413" s="228"/>
      <c r="J413" s="228"/>
      <c r="K413" s="228"/>
      <c r="L413" s="228"/>
      <c r="M413" s="228"/>
      <c r="N413" s="228"/>
      <c r="O413" s="228"/>
      <c r="P413" s="228"/>
      <c r="Q413" s="228"/>
      <c r="R413" s="228"/>
      <c r="S413" s="228"/>
      <c r="T413" s="228"/>
      <c r="U413" s="228"/>
    </row>
    <row r="414" spans="1:21" s="278" customFormat="1">
      <c r="A414" s="228"/>
      <c r="B414" s="228"/>
      <c r="C414" s="228"/>
      <c r="D414" s="228"/>
      <c r="E414" s="228"/>
      <c r="F414" s="228"/>
      <c r="G414" s="228"/>
      <c r="H414" s="228"/>
      <c r="I414" s="228"/>
      <c r="J414" s="228"/>
      <c r="K414" s="228"/>
      <c r="L414" s="228"/>
      <c r="M414" s="228"/>
      <c r="N414" s="228"/>
      <c r="O414" s="228"/>
      <c r="P414" s="228"/>
      <c r="Q414" s="228"/>
      <c r="R414" s="228"/>
      <c r="S414" s="228"/>
      <c r="T414" s="228"/>
      <c r="U414" s="228"/>
    </row>
    <row r="415" spans="1:21" s="278" customFormat="1">
      <c r="A415" s="228"/>
      <c r="B415" s="228"/>
      <c r="C415" s="228"/>
      <c r="D415" s="228"/>
      <c r="E415" s="228"/>
      <c r="F415" s="228"/>
      <c r="G415" s="228"/>
      <c r="H415" s="228"/>
      <c r="I415" s="228"/>
      <c r="J415" s="228"/>
      <c r="K415" s="228"/>
      <c r="L415" s="228"/>
      <c r="M415" s="228"/>
      <c r="N415" s="228"/>
      <c r="O415" s="228"/>
      <c r="P415" s="228"/>
      <c r="Q415" s="228"/>
      <c r="R415" s="228"/>
      <c r="S415" s="228"/>
      <c r="T415" s="228"/>
      <c r="U415" s="228"/>
    </row>
    <row r="416" spans="1:21" s="278" customFormat="1">
      <c r="A416" s="228"/>
      <c r="B416" s="228"/>
      <c r="C416" s="228"/>
      <c r="D416" s="228"/>
      <c r="E416" s="228"/>
      <c r="F416" s="228"/>
      <c r="G416" s="228"/>
      <c r="H416" s="228"/>
      <c r="I416" s="228"/>
      <c r="J416" s="228"/>
      <c r="K416" s="228"/>
      <c r="L416" s="228"/>
      <c r="M416" s="228"/>
      <c r="N416" s="228"/>
      <c r="O416" s="228"/>
      <c r="P416" s="228"/>
      <c r="Q416" s="228"/>
      <c r="R416" s="228"/>
      <c r="S416" s="228"/>
      <c r="T416" s="228"/>
      <c r="U416" s="228"/>
    </row>
    <row r="417" spans="1:21" s="278" customFormat="1">
      <c r="A417" s="228"/>
      <c r="B417" s="228"/>
      <c r="C417" s="228"/>
      <c r="D417" s="228"/>
      <c r="E417" s="228"/>
      <c r="F417" s="228"/>
      <c r="G417" s="228"/>
      <c r="H417" s="228"/>
      <c r="I417" s="228"/>
      <c r="J417" s="228"/>
      <c r="K417" s="228"/>
      <c r="L417" s="228"/>
      <c r="M417" s="228"/>
      <c r="N417" s="228"/>
      <c r="O417" s="228"/>
      <c r="P417" s="228"/>
      <c r="Q417" s="228"/>
      <c r="R417" s="228"/>
      <c r="S417" s="228"/>
      <c r="T417" s="228"/>
      <c r="U417" s="228"/>
    </row>
    <row r="418" spans="1:21" s="278" customFormat="1">
      <c r="A418" s="228"/>
      <c r="B418" s="228"/>
      <c r="C418" s="228"/>
      <c r="D418" s="228"/>
      <c r="E418" s="228"/>
      <c r="F418" s="228"/>
      <c r="G418" s="228"/>
      <c r="H418" s="228"/>
      <c r="I418" s="228"/>
      <c r="J418" s="228"/>
      <c r="K418" s="228"/>
      <c r="L418" s="228"/>
      <c r="M418" s="228"/>
      <c r="N418" s="228"/>
      <c r="O418" s="228"/>
      <c r="P418" s="228"/>
      <c r="Q418" s="228"/>
      <c r="R418" s="228"/>
      <c r="S418" s="228"/>
      <c r="T418" s="228"/>
      <c r="U418" s="228"/>
    </row>
    <row r="419" spans="1:21" s="278" customFormat="1">
      <c r="A419" s="228"/>
      <c r="B419" s="228"/>
      <c r="C419" s="228"/>
      <c r="D419" s="228"/>
      <c r="E419" s="228"/>
      <c r="F419" s="228"/>
      <c r="G419" s="228"/>
      <c r="H419" s="228"/>
      <c r="I419" s="228"/>
      <c r="J419" s="228"/>
      <c r="K419" s="228"/>
      <c r="L419" s="228"/>
      <c r="M419" s="228"/>
      <c r="N419" s="228"/>
      <c r="O419" s="228"/>
      <c r="P419" s="228"/>
      <c r="Q419" s="228"/>
      <c r="R419" s="228"/>
      <c r="S419" s="228"/>
      <c r="T419" s="228"/>
      <c r="U419" s="228"/>
    </row>
    <row r="420" spans="1:21" s="278" customFormat="1">
      <c r="A420" s="228"/>
      <c r="B420" s="228"/>
      <c r="C420" s="228"/>
      <c r="D420" s="228"/>
      <c r="E420" s="228"/>
      <c r="F420" s="228"/>
      <c r="G420" s="228"/>
      <c r="H420" s="228"/>
      <c r="I420" s="228"/>
      <c r="J420" s="228"/>
      <c r="K420" s="228"/>
      <c r="L420" s="228"/>
      <c r="M420" s="228"/>
      <c r="N420" s="228"/>
      <c r="O420" s="228"/>
      <c r="P420" s="228"/>
      <c r="Q420" s="228"/>
      <c r="R420" s="228"/>
      <c r="S420" s="228"/>
      <c r="T420" s="228"/>
      <c r="U420" s="228"/>
    </row>
    <row r="421" spans="1:21" s="278" customFormat="1">
      <c r="A421" s="228"/>
      <c r="B421" s="228"/>
      <c r="C421" s="228"/>
      <c r="D421" s="228"/>
      <c r="E421" s="228"/>
      <c r="F421" s="228"/>
      <c r="G421" s="228"/>
      <c r="H421" s="228"/>
      <c r="I421" s="228"/>
      <c r="J421" s="228"/>
      <c r="K421" s="228"/>
      <c r="L421" s="228"/>
      <c r="M421" s="228"/>
      <c r="N421" s="228"/>
      <c r="O421" s="228"/>
      <c r="P421" s="228"/>
      <c r="Q421" s="228"/>
      <c r="R421" s="228"/>
      <c r="S421" s="228"/>
      <c r="T421" s="228"/>
      <c r="U421" s="228"/>
    </row>
    <row r="422" spans="1:21" s="278" customFormat="1">
      <c r="A422" s="228"/>
      <c r="B422" s="228"/>
      <c r="C422" s="228"/>
      <c r="D422" s="228"/>
      <c r="E422" s="228"/>
      <c r="F422" s="228"/>
      <c r="G422" s="228"/>
      <c r="H422" s="228"/>
      <c r="I422" s="228"/>
      <c r="J422" s="228"/>
      <c r="K422" s="228"/>
      <c r="L422" s="228"/>
      <c r="M422" s="228"/>
      <c r="N422" s="228"/>
      <c r="O422" s="228"/>
      <c r="P422" s="228"/>
      <c r="Q422" s="228"/>
      <c r="R422" s="228"/>
      <c r="S422" s="228"/>
      <c r="T422" s="228"/>
      <c r="U422" s="228"/>
    </row>
    <row r="423" spans="1:21" s="278" customFormat="1">
      <c r="A423" s="228"/>
      <c r="B423" s="228"/>
      <c r="C423" s="228"/>
      <c r="D423" s="228"/>
      <c r="E423" s="228"/>
      <c r="F423" s="228"/>
      <c r="G423" s="228"/>
      <c r="H423" s="228"/>
      <c r="I423" s="228"/>
      <c r="J423" s="228"/>
      <c r="K423" s="228"/>
      <c r="L423" s="228"/>
      <c r="M423" s="228"/>
      <c r="N423" s="228"/>
      <c r="O423" s="228"/>
      <c r="P423" s="228"/>
      <c r="Q423" s="228"/>
      <c r="R423" s="228"/>
      <c r="S423" s="228"/>
      <c r="T423" s="228"/>
      <c r="U423" s="228"/>
    </row>
    <row r="424" spans="1:21" s="278" customFormat="1">
      <c r="A424" s="228"/>
      <c r="B424" s="228"/>
      <c r="C424" s="228"/>
      <c r="D424" s="228"/>
      <c r="E424" s="228"/>
      <c r="F424" s="228"/>
      <c r="G424" s="228"/>
      <c r="H424" s="228"/>
      <c r="I424" s="228"/>
      <c r="J424" s="228"/>
      <c r="K424" s="228"/>
      <c r="L424" s="228"/>
      <c r="M424" s="228"/>
      <c r="N424" s="228"/>
      <c r="O424" s="228"/>
      <c r="P424" s="228"/>
      <c r="Q424" s="228"/>
      <c r="R424" s="228"/>
      <c r="S424" s="228"/>
      <c r="T424" s="228"/>
      <c r="U424" s="228"/>
    </row>
    <row r="425" spans="1:21" s="278" customFormat="1">
      <c r="A425" s="228"/>
      <c r="B425" s="228"/>
      <c r="C425" s="228"/>
      <c r="D425" s="228"/>
      <c r="E425" s="228"/>
      <c r="F425" s="228"/>
      <c r="G425" s="228"/>
      <c r="H425" s="228"/>
      <c r="I425" s="228"/>
      <c r="J425" s="228"/>
      <c r="K425" s="228"/>
      <c r="L425" s="228"/>
      <c r="M425" s="228"/>
      <c r="N425" s="228"/>
      <c r="O425" s="228"/>
      <c r="P425" s="228"/>
      <c r="Q425" s="228"/>
      <c r="R425" s="228"/>
      <c r="S425" s="228"/>
      <c r="T425" s="228"/>
      <c r="U425" s="228"/>
    </row>
    <row r="426" spans="1:21" s="278" customFormat="1">
      <c r="A426" s="228"/>
      <c r="B426" s="228"/>
      <c r="C426" s="228"/>
      <c r="D426" s="228"/>
      <c r="E426" s="228"/>
      <c r="F426" s="228"/>
      <c r="G426" s="228"/>
      <c r="H426" s="228"/>
      <c r="I426" s="228"/>
      <c r="J426" s="228"/>
      <c r="K426" s="228"/>
      <c r="L426" s="228"/>
      <c r="M426" s="228"/>
      <c r="N426" s="228"/>
      <c r="O426" s="228"/>
      <c r="P426" s="228"/>
      <c r="Q426" s="228"/>
      <c r="R426" s="228"/>
      <c r="S426" s="228"/>
      <c r="T426" s="228"/>
      <c r="U426" s="228"/>
    </row>
    <row r="427" spans="1:21" s="278" customFormat="1">
      <c r="A427" s="228"/>
      <c r="B427" s="228"/>
      <c r="C427" s="228"/>
      <c r="D427" s="228"/>
      <c r="E427" s="228"/>
      <c r="F427" s="228"/>
      <c r="G427" s="228"/>
      <c r="H427" s="228"/>
      <c r="I427" s="228"/>
      <c r="J427" s="228"/>
      <c r="K427" s="228"/>
      <c r="L427" s="228"/>
      <c r="M427" s="228"/>
      <c r="N427" s="228"/>
      <c r="O427" s="228"/>
      <c r="P427" s="228"/>
      <c r="Q427" s="228"/>
      <c r="R427" s="228"/>
      <c r="S427" s="228"/>
      <c r="T427" s="228"/>
      <c r="U427" s="228"/>
    </row>
    <row r="428" spans="1:21" s="278" customFormat="1">
      <c r="A428" s="228"/>
      <c r="B428" s="228"/>
      <c r="C428" s="228"/>
      <c r="D428" s="228"/>
      <c r="E428" s="228"/>
      <c r="F428" s="228"/>
      <c r="G428" s="228"/>
      <c r="H428" s="228"/>
      <c r="I428" s="228"/>
      <c r="J428" s="228"/>
      <c r="K428" s="228"/>
      <c r="L428" s="228"/>
      <c r="M428" s="228"/>
      <c r="N428" s="228"/>
      <c r="O428" s="228"/>
      <c r="P428" s="228"/>
      <c r="Q428" s="228"/>
      <c r="R428" s="228"/>
      <c r="S428" s="228"/>
      <c r="T428" s="228"/>
      <c r="U428" s="228"/>
    </row>
    <row r="429" spans="1:21" s="278" customFormat="1">
      <c r="A429" s="228"/>
      <c r="B429" s="228"/>
      <c r="C429" s="228"/>
      <c r="D429" s="228"/>
      <c r="E429" s="228"/>
      <c r="F429" s="228"/>
      <c r="G429" s="228"/>
      <c r="H429" s="228"/>
      <c r="I429" s="228"/>
      <c r="J429" s="228"/>
      <c r="K429" s="228"/>
      <c r="L429" s="228"/>
      <c r="M429" s="228"/>
      <c r="N429" s="228"/>
      <c r="O429" s="228"/>
      <c r="P429" s="228"/>
      <c r="Q429" s="228"/>
      <c r="R429" s="228"/>
      <c r="S429" s="228"/>
      <c r="T429" s="228"/>
      <c r="U429" s="228"/>
    </row>
    <row r="430" spans="1:21" s="278" customFormat="1">
      <c r="A430" s="228"/>
      <c r="B430" s="228"/>
      <c r="C430" s="228"/>
      <c r="D430" s="228"/>
      <c r="E430" s="228"/>
      <c r="F430" s="228"/>
      <c r="G430" s="228"/>
      <c r="H430" s="228"/>
      <c r="I430" s="228"/>
      <c r="J430" s="228"/>
      <c r="K430" s="228"/>
      <c r="L430" s="228"/>
      <c r="M430" s="228"/>
      <c r="N430" s="228"/>
      <c r="O430" s="228"/>
      <c r="P430" s="228"/>
      <c r="Q430" s="228"/>
      <c r="R430" s="228"/>
      <c r="S430" s="228"/>
      <c r="T430" s="228"/>
      <c r="U430" s="228"/>
    </row>
    <row r="431" spans="1:21" s="278" customFormat="1">
      <c r="A431" s="228"/>
      <c r="B431" s="228"/>
      <c r="C431" s="228"/>
      <c r="D431" s="228"/>
      <c r="E431" s="228"/>
      <c r="F431" s="228"/>
      <c r="G431" s="228"/>
      <c r="H431" s="228"/>
      <c r="I431" s="228"/>
      <c r="J431" s="228"/>
      <c r="K431" s="228"/>
      <c r="L431" s="228"/>
      <c r="M431" s="228"/>
      <c r="N431" s="228"/>
      <c r="O431" s="228"/>
      <c r="P431" s="228"/>
      <c r="Q431" s="228"/>
      <c r="R431" s="228"/>
      <c r="S431" s="228"/>
      <c r="T431" s="228"/>
      <c r="U431" s="228"/>
    </row>
    <row r="432" spans="1:21" s="278" customFormat="1">
      <c r="A432" s="228"/>
      <c r="B432" s="228"/>
      <c r="C432" s="228"/>
      <c r="D432" s="228"/>
      <c r="E432" s="228"/>
      <c r="F432" s="228"/>
      <c r="G432" s="228"/>
      <c r="H432" s="228"/>
      <c r="I432" s="228"/>
      <c r="J432" s="228"/>
      <c r="K432" s="228"/>
      <c r="L432" s="228"/>
      <c r="M432" s="228"/>
      <c r="N432" s="228"/>
      <c r="O432" s="228"/>
      <c r="P432" s="228"/>
      <c r="Q432" s="228"/>
      <c r="R432" s="228"/>
      <c r="S432" s="228"/>
      <c r="T432" s="228"/>
      <c r="U432" s="228"/>
    </row>
    <row r="433" spans="1:21" s="278" customFormat="1">
      <c r="A433" s="228"/>
      <c r="B433" s="228"/>
      <c r="C433" s="228"/>
      <c r="D433" s="228"/>
      <c r="E433" s="228"/>
      <c r="F433" s="228"/>
      <c r="G433" s="228"/>
      <c r="H433" s="228"/>
      <c r="I433" s="228"/>
      <c r="J433" s="228"/>
      <c r="K433" s="228"/>
      <c r="L433" s="228"/>
      <c r="M433" s="228"/>
      <c r="N433" s="228"/>
      <c r="O433" s="228"/>
      <c r="P433" s="228"/>
      <c r="Q433" s="228"/>
      <c r="R433" s="228"/>
      <c r="S433" s="228"/>
      <c r="T433" s="228"/>
      <c r="U433" s="228"/>
    </row>
    <row r="434" spans="1:21" s="278" customFormat="1">
      <c r="A434" s="228"/>
      <c r="B434" s="228"/>
      <c r="C434" s="228"/>
      <c r="D434" s="228"/>
      <c r="E434" s="228"/>
      <c r="F434" s="228"/>
      <c r="G434" s="228"/>
      <c r="H434" s="228"/>
      <c r="I434" s="228"/>
      <c r="J434" s="228"/>
      <c r="K434" s="228"/>
      <c r="L434" s="228"/>
      <c r="M434" s="228"/>
      <c r="N434" s="228"/>
      <c r="O434" s="228"/>
      <c r="P434" s="228"/>
      <c r="Q434" s="228"/>
      <c r="R434" s="228"/>
      <c r="S434" s="228"/>
      <c r="T434" s="228"/>
      <c r="U434" s="228"/>
    </row>
    <row r="435" spans="1:21" s="278" customFormat="1">
      <c r="A435" s="228"/>
      <c r="B435" s="228"/>
      <c r="C435" s="228"/>
      <c r="D435" s="228"/>
      <c r="E435" s="228"/>
      <c r="F435" s="228"/>
      <c r="G435" s="228"/>
      <c r="H435" s="228"/>
      <c r="I435" s="228"/>
      <c r="J435" s="228"/>
      <c r="K435" s="228"/>
      <c r="L435" s="228"/>
      <c r="M435" s="228"/>
      <c r="N435" s="228"/>
      <c r="O435" s="228"/>
      <c r="P435" s="228"/>
      <c r="Q435" s="228"/>
      <c r="R435" s="228"/>
      <c r="S435" s="228"/>
      <c r="T435" s="228"/>
      <c r="U435" s="228"/>
    </row>
    <row r="436" spans="1:21" s="278" customFormat="1">
      <c r="A436" s="228"/>
      <c r="B436" s="228"/>
      <c r="C436" s="228"/>
      <c r="D436" s="228"/>
      <c r="E436" s="228"/>
      <c r="F436" s="228"/>
      <c r="G436" s="228"/>
      <c r="H436" s="228"/>
      <c r="I436" s="228"/>
      <c r="J436" s="228"/>
      <c r="K436" s="228"/>
      <c r="L436" s="228"/>
      <c r="M436" s="228"/>
      <c r="N436" s="228"/>
      <c r="O436" s="228"/>
      <c r="P436" s="228"/>
      <c r="Q436" s="228"/>
      <c r="R436" s="228"/>
      <c r="S436" s="228"/>
      <c r="T436" s="228"/>
      <c r="U436" s="228"/>
    </row>
    <row r="437" spans="1:21" s="278" customFormat="1">
      <c r="A437" s="228"/>
      <c r="B437" s="228"/>
      <c r="C437" s="228"/>
      <c r="D437" s="228"/>
      <c r="E437" s="228"/>
      <c r="F437" s="228"/>
      <c r="G437" s="228"/>
      <c r="H437" s="228"/>
      <c r="I437" s="228"/>
      <c r="J437" s="228"/>
      <c r="K437" s="228"/>
      <c r="L437" s="228"/>
      <c r="M437" s="228"/>
      <c r="N437" s="228"/>
      <c r="O437" s="228"/>
      <c r="P437" s="228"/>
      <c r="Q437" s="228"/>
      <c r="R437" s="228"/>
      <c r="S437" s="228"/>
      <c r="T437" s="228"/>
      <c r="U437" s="228"/>
    </row>
    <row r="438" spans="1:21" s="278" customFormat="1">
      <c r="A438" s="228"/>
      <c r="B438" s="228"/>
      <c r="C438" s="228"/>
      <c r="D438" s="228"/>
      <c r="E438" s="228"/>
      <c r="F438" s="228"/>
      <c r="G438" s="228"/>
      <c r="H438" s="228"/>
      <c r="I438" s="228"/>
      <c r="J438" s="228"/>
      <c r="K438" s="228"/>
      <c r="L438" s="228"/>
      <c r="M438" s="228"/>
      <c r="N438" s="228"/>
      <c r="O438" s="228"/>
      <c r="P438" s="228"/>
      <c r="Q438" s="228"/>
      <c r="R438" s="228"/>
      <c r="S438" s="228"/>
      <c r="T438" s="228"/>
      <c r="U438" s="228"/>
    </row>
    <row r="439" spans="1:21" s="278" customFormat="1">
      <c r="A439" s="228"/>
      <c r="B439" s="228"/>
      <c r="C439" s="228"/>
      <c r="D439" s="228"/>
      <c r="E439" s="228"/>
      <c r="F439" s="228"/>
      <c r="G439" s="228"/>
      <c r="H439" s="228"/>
      <c r="I439" s="228"/>
      <c r="J439" s="228"/>
      <c r="K439" s="228"/>
      <c r="L439" s="228"/>
      <c r="M439" s="228"/>
      <c r="N439" s="228"/>
      <c r="O439" s="228"/>
      <c r="P439" s="228"/>
      <c r="Q439" s="228"/>
      <c r="R439" s="228"/>
      <c r="S439" s="228"/>
      <c r="T439" s="228"/>
      <c r="U439" s="228"/>
    </row>
    <row r="440" spans="1:21" s="278" customFormat="1">
      <c r="A440" s="228"/>
      <c r="B440" s="228"/>
      <c r="C440" s="228"/>
      <c r="D440" s="228"/>
      <c r="E440" s="228"/>
      <c r="F440" s="228"/>
      <c r="G440" s="228"/>
      <c r="H440" s="228"/>
      <c r="I440" s="228"/>
      <c r="J440" s="228"/>
      <c r="K440" s="228"/>
      <c r="L440" s="228"/>
      <c r="M440" s="228"/>
      <c r="N440" s="228"/>
      <c r="O440" s="228"/>
      <c r="P440" s="228"/>
      <c r="Q440" s="228"/>
      <c r="R440" s="228"/>
      <c r="S440" s="228"/>
      <c r="T440" s="228"/>
      <c r="U440" s="228"/>
    </row>
    <row r="441" spans="1:21" s="278" customFormat="1">
      <c r="A441" s="228"/>
      <c r="B441" s="228"/>
      <c r="C441" s="228"/>
      <c r="D441" s="228"/>
      <c r="E441" s="228"/>
      <c r="F441" s="228"/>
      <c r="G441" s="228"/>
      <c r="H441" s="228"/>
      <c r="I441" s="228"/>
      <c r="J441" s="228"/>
      <c r="K441" s="228"/>
      <c r="L441" s="228"/>
      <c r="M441" s="228"/>
      <c r="N441" s="228"/>
      <c r="O441" s="228"/>
      <c r="P441" s="228"/>
      <c r="Q441" s="228"/>
      <c r="R441" s="228"/>
      <c r="S441" s="228"/>
      <c r="T441" s="228"/>
      <c r="U441" s="228"/>
    </row>
    <row r="442" spans="1:21" s="278" customFormat="1">
      <c r="A442" s="228"/>
      <c r="B442" s="228"/>
      <c r="C442" s="228"/>
      <c r="D442" s="228"/>
      <c r="E442" s="228"/>
      <c r="F442" s="228"/>
      <c r="G442" s="228"/>
      <c r="H442" s="228"/>
      <c r="I442" s="228"/>
      <c r="J442" s="228"/>
      <c r="K442" s="228"/>
      <c r="L442" s="228"/>
      <c r="M442" s="228"/>
      <c r="N442" s="228"/>
      <c r="O442" s="228"/>
      <c r="P442" s="228"/>
      <c r="Q442" s="228"/>
      <c r="R442" s="228"/>
      <c r="S442" s="228"/>
      <c r="T442" s="228"/>
      <c r="U442" s="228"/>
    </row>
    <row r="443" spans="1:21" s="278" customFormat="1">
      <c r="A443" s="228"/>
      <c r="B443" s="228"/>
      <c r="C443" s="228"/>
      <c r="D443" s="228"/>
      <c r="E443" s="228"/>
      <c r="F443" s="228"/>
      <c r="G443" s="228"/>
      <c r="H443" s="228"/>
      <c r="I443" s="228"/>
      <c r="J443" s="228"/>
      <c r="K443" s="228"/>
      <c r="L443" s="228"/>
      <c r="M443" s="228"/>
      <c r="N443" s="228"/>
      <c r="O443" s="228"/>
      <c r="P443" s="228"/>
      <c r="Q443" s="228"/>
      <c r="R443" s="228"/>
      <c r="S443" s="228"/>
      <c r="T443" s="228"/>
      <c r="U443" s="228"/>
    </row>
    <row r="444" spans="1:21" s="278" customFormat="1">
      <c r="A444" s="228"/>
      <c r="B444" s="228"/>
      <c r="C444" s="228"/>
      <c r="D444" s="228"/>
      <c r="E444" s="228"/>
      <c r="F444" s="228"/>
      <c r="G444" s="228"/>
      <c r="H444" s="228"/>
      <c r="I444" s="228"/>
      <c r="J444" s="228"/>
      <c r="K444" s="228"/>
      <c r="L444" s="228"/>
      <c r="M444" s="228"/>
      <c r="N444" s="228"/>
      <c r="O444" s="228"/>
      <c r="P444" s="228"/>
      <c r="Q444" s="228"/>
      <c r="R444" s="228"/>
      <c r="S444" s="228"/>
      <c r="T444" s="228"/>
      <c r="U444" s="228"/>
    </row>
    <row r="445" spans="1:21" s="278" customFormat="1">
      <c r="A445" s="228"/>
      <c r="B445" s="228"/>
      <c r="C445" s="228"/>
      <c r="D445" s="228"/>
      <c r="E445" s="228"/>
      <c r="F445" s="228"/>
      <c r="G445" s="228"/>
      <c r="H445" s="228"/>
      <c r="I445" s="228"/>
      <c r="J445" s="228"/>
      <c r="K445" s="228"/>
      <c r="L445" s="228"/>
      <c r="M445" s="228"/>
      <c r="N445" s="228"/>
      <c r="O445" s="228"/>
      <c r="P445" s="228"/>
      <c r="Q445" s="228"/>
      <c r="R445" s="228"/>
      <c r="S445" s="228"/>
      <c r="T445" s="228"/>
      <c r="U445" s="228"/>
    </row>
    <row r="446" spans="1:21" s="278" customFormat="1">
      <c r="A446" s="228"/>
      <c r="B446" s="228"/>
      <c r="C446" s="228"/>
      <c r="D446" s="228"/>
      <c r="E446" s="228"/>
      <c r="F446" s="228"/>
      <c r="G446" s="228"/>
      <c r="H446" s="228"/>
      <c r="I446" s="228"/>
      <c r="J446" s="228"/>
      <c r="K446" s="228"/>
      <c r="L446" s="228"/>
      <c r="M446" s="228"/>
      <c r="N446" s="228"/>
      <c r="O446" s="228"/>
      <c r="P446" s="228"/>
      <c r="Q446" s="228"/>
      <c r="R446" s="228"/>
      <c r="S446" s="228"/>
      <c r="T446" s="228"/>
      <c r="U446" s="228"/>
    </row>
    <row r="447" spans="1:21" s="278" customFormat="1">
      <c r="A447" s="228"/>
      <c r="B447" s="228"/>
      <c r="C447" s="228"/>
      <c r="D447" s="228"/>
      <c r="E447" s="228"/>
      <c r="F447" s="228"/>
      <c r="G447" s="228"/>
      <c r="H447" s="228"/>
      <c r="I447" s="228"/>
      <c r="J447" s="228"/>
      <c r="K447" s="228"/>
      <c r="L447" s="228"/>
      <c r="M447" s="228"/>
      <c r="N447" s="228"/>
      <c r="O447" s="228"/>
      <c r="P447" s="228"/>
      <c r="Q447" s="228"/>
      <c r="R447" s="228"/>
      <c r="S447" s="228"/>
      <c r="T447" s="228"/>
      <c r="U447" s="228"/>
    </row>
    <row r="448" spans="1:21" s="278" customFormat="1">
      <c r="A448" s="228"/>
      <c r="B448" s="228"/>
      <c r="C448" s="228"/>
      <c r="D448" s="228"/>
      <c r="E448" s="228"/>
      <c r="F448" s="228"/>
      <c r="G448" s="228"/>
      <c r="H448" s="228"/>
      <c r="I448" s="228"/>
      <c r="J448" s="228"/>
      <c r="K448" s="228"/>
      <c r="L448" s="228"/>
      <c r="M448" s="228"/>
      <c r="N448" s="228"/>
      <c r="O448" s="228"/>
      <c r="P448" s="228"/>
      <c r="Q448" s="228"/>
      <c r="R448" s="228"/>
      <c r="S448" s="228"/>
      <c r="T448" s="228"/>
      <c r="U448" s="228"/>
    </row>
    <row r="449" spans="1:21" s="278" customFormat="1">
      <c r="A449" s="228"/>
      <c r="B449" s="228"/>
      <c r="C449" s="228"/>
      <c r="D449" s="228"/>
      <c r="E449" s="228"/>
      <c r="F449" s="228"/>
      <c r="G449" s="228"/>
      <c r="H449" s="228"/>
      <c r="I449" s="228"/>
      <c r="J449" s="228"/>
      <c r="K449" s="228"/>
      <c r="L449" s="228"/>
      <c r="M449" s="228"/>
      <c r="N449" s="228"/>
      <c r="O449" s="228"/>
      <c r="P449" s="228"/>
      <c r="Q449" s="228"/>
      <c r="R449" s="228"/>
      <c r="S449" s="228"/>
      <c r="T449" s="228"/>
      <c r="U449" s="228"/>
    </row>
    <row r="450" spans="1:21" s="278" customFormat="1">
      <c r="A450" s="228"/>
      <c r="B450" s="228"/>
      <c r="C450" s="228"/>
      <c r="D450" s="228"/>
      <c r="E450" s="228"/>
      <c r="F450" s="228"/>
      <c r="G450" s="228"/>
      <c r="H450" s="228"/>
      <c r="I450" s="228"/>
      <c r="J450" s="228"/>
      <c r="K450" s="228"/>
      <c r="L450" s="228"/>
      <c r="M450" s="228"/>
      <c r="N450" s="228"/>
      <c r="O450" s="228"/>
      <c r="P450" s="228"/>
      <c r="Q450" s="228"/>
      <c r="R450" s="228"/>
      <c r="S450" s="228"/>
      <c r="T450" s="228"/>
      <c r="U450" s="228"/>
    </row>
    <row r="451" spans="1:21" s="278" customFormat="1">
      <c r="A451" s="228"/>
      <c r="B451" s="228"/>
      <c r="C451" s="228"/>
      <c r="D451" s="228"/>
      <c r="E451" s="228"/>
      <c r="F451" s="228"/>
      <c r="G451" s="228"/>
      <c r="H451" s="228"/>
      <c r="I451" s="228"/>
      <c r="J451" s="228"/>
      <c r="K451" s="228"/>
      <c r="L451" s="228"/>
      <c r="M451" s="228"/>
      <c r="N451" s="228"/>
      <c r="O451" s="228"/>
      <c r="P451" s="228"/>
      <c r="Q451" s="228"/>
      <c r="R451" s="228"/>
      <c r="S451" s="228"/>
      <c r="T451" s="228"/>
      <c r="U451" s="228"/>
    </row>
    <row r="452" spans="1:21" s="278" customFormat="1">
      <c r="A452" s="228"/>
      <c r="B452" s="228"/>
      <c r="C452" s="228"/>
      <c r="D452" s="228"/>
      <c r="E452" s="228"/>
      <c r="F452" s="228"/>
      <c r="G452" s="228"/>
      <c r="H452" s="228"/>
      <c r="I452" s="228"/>
      <c r="J452" s="228"/>
      <c r="K452" s="228"/>
      <c r="L452" s="228"/>
      <c r="M452" s="228"/>
      <c r="N452" s="228"/>
      <c r="O452" s="228"/>
      <c r="P452" s="228"/>
      <c r="Q452" s="228"/>
      <c r="R452" s="228"/>
      <c r="S452" s="228"/>
      <c r="T452" s="228"/>
      <c r="U452" s="228"/>
    </row>
    <row r="453" spans="1:21" s="278" customFormat="1">
      <c r="A453" s="228"/>
      <c r="B453" s="228"/>
      <c r="C453" s="228"/>
      <c r="D453" s="228"/>
      <c r="E453" s="228"/>
      <c r="F453" s="228"/>
      <c r="G453" s="228"/>
      <c r="H453" s="228"/>
      <c r="I453" s="228"/>
      <c r="J453" s="228"/>
      <c r="K453" s="228"/>
      <c r="L453" s="228"/>
      <c r="M453" s="228"/>
      <c r="N453" s="228"/>
      <c r="O453" s="228"/>
      <c r="P453" s="228"/>
      <c r="Q453" s="228"/>
      <c r="R453" s="228"/>
      <c r="S453" s="228"/>
      <c r="T453" s="228"/>
      <c r="U453" s="228"/>
    </row>
    <row r="454" spans="1:21" s="278" customFormat="1">
      <c r="A454" s="228"/>
      <c r="B454" s="228"/>
      <c r="C454" s="228"/>
      <c r="D454" s="228"/>
      <c r="E454" s="228"/>
      <c r="F454" s="228"/>
      <c r="G454" s="228"/>
      <c r="H454" s="228"/>
      <c r="I454" s="228"/>
      <c r="J454" s="228"/>
      <c r="K454" s="228"/>
      <c r="L454" s="228"/>
      <c r="M454" s="228"/>
      <c r="N454" s="228"/>
      <c r="O454" s="228"/>
      <c r="P454" s="228"/>
      <c r="Q454" s="228"/>
      <c r="R454" s="228"/>
      <c r="S454" s="228"/>
      <c r="T454" s="228"/>
      <c r="U454" s="228"/>
    </row>
    <row r="455" spans="1:21" s="278" customFormat="1">
      <c r="A455" s="228"/>
      <c r="B455" s="228"/>
      <c r="C455" s="228"/>
      <c r="D455" s="228"/>
      <c r="E455" s="228"/>
      <c r="F455" s="228"/>
      <c r="G455" s="228"/>
      <c r="H455" s="228"/>
      <c r="I455" s="228"/>
      <c r="J455" s="228"/>
      <c r="K455" s="228"/>
      <c r="L455" s="228"/>
      <c r="M455" s="228"/>
      <c r="N455" s="228"/>
      <c r="O455" s="228"/>
      <c r="P455" s="228"/>
      <c r="Q455" s="228"/>
      <c r="R455" s="228"/>
      <c r="S455" s="228"/>
      <c r="T455" s="228"/>
      <c r="U455" s="228"/>
    </row>
    <row r="456" spans="1:21" s="278" customFormat="1">
      <c r="A456" s="228"/>
      <c r="B456" s="228"/>
      <c r="C456" s="228"/>
      <c r="D456" s="228"/>
      <c r="E456" s="228"/>
      <c r="F456" s="228"/>
      <c r="G456" s="228"/>
      <c r="H456" s="228"/>
      <c r="I456" s="228"/>
      <c r="J456" s="228"/>
      <c r="K456" s="228"/>
      <c r="L456" s="228"/>
      <c r="M456" s="228"/>
      <c r="N456" s="228"/>
      <c r="O456" s="228"/>
      <c r="P456" s="228"/>
      <c r="Q456" s="228"/>
      <c r="R456" s="228"/>
      <c r="S456" s="228"/>
      <c r="T456" s="228"/>
      <c r="U456" s="228"/>
    </row>
    <row r="457" spans="1:21" s="278" customFormat="1">
      <c r="A457" s="228"/>
      <c r="B457" s="228"/>
      <c r="C457" s="228"/>
      <c r="D457" s="228"/>
      <c r="E457" s="228"/>
      <c r="F457" s="228"/>
      <c r="G457" s="228"/>
      <c r="H457" s="228"/>
      <c r="I457" s="228"/>
      <c r="J457" s="228"/>
      <c r="K457" s="228"/>
      <c r="L457" s="228"/>
      <c r="M457" s="228"/>
      <c r="N457" s="228"/>
      <c r="O457" s="228"/>
      <c r="P457" s="228"/>
      <c r="Q457" s="228"/>
      <c r="R457" s="228"/>
      <c r="S457" s="228"/>
      <c r="T457" s="228"/>
      <c r="U457" s="228"/>
    </row>
    <row r="458" spans="1:21" s="278" customFormat="1">
      <c r="A458" s="228"/>
      <c r="B458" s="228"/>
      <c r="C458" s="228"/>
      <c r="D458" s="228"/>
      <c r="E458" s="228"/>
      <c r="F458" s="228"/>
      <c r="G458" s="228"/>
      <c r="H458" s="228"/>
      <c r="I458" s="228"/>
      <c r="J458" s="228"/>
      <c r="K458" s="228"/>
      <c r="L458" s="228"/>
      <c r="M458" s="228"/>
      <c r="N458" s="228"/>
      <c r="O458" s="228"/>
      <c r="P458" s="228"/>
      <c r="Q458" s="228"/>
      <c r="R458" s="228"/>
      <c r="S458" s="228"/>
      <c r="T458" s="228"/>
      <c r="U458" s="228"/>
    </row>
    <row r="459" spans="1:21" s="278" customFormat="1">
      <c r="A459" s="228"/>
      <c r="B459" s="228"/>
      <c r="C459" s="228"/>
      <c r="D459" s="228"/>
      <c r="E459" s="228"/>
      <c r="F459" s="228"/>
      <c r="G459" s="228"/>
      <c r="H459" s="228"/>
      <c r="I459" s="228"/>
      <c r="J459" s="228"/>
      <c r="K459" s="228"/>
      <c r="L459" s="228"/>
      <c r="M459" s="228"/>
      <c r="N459" s="228"/>
      <c r="O459" s="228"/>
      <c r="P459" s="228"/>
      <c r="Q459" s="228"/>
      <c r="R459" s="228"/>
      <c r="S459" s="228"/>
      <c r="T459" s="228"/>
      <c r="U459" s="228"/>
    </row>
    <row r="460" spans="1:21" s="278" customFormat="1">
      <c r="A460" s="228"/>
      <c r="B460" s="228"/>
      <c r="C460" s="228"/>
      <c r="D460" s="228"/>
      <c r="E460" s="228"/>
      <c r="F460" s="228"/>
      <c r="G460" s="228"/>
      <c r="H460" s="228"/>
      <c r="I460" s="228"/>
      <c r="J460" s="228"/>
      <c r="K460" s="228"/>
      <c r="L460" s="228"/>
      <c r="M460" s="228"/>
      <c r="N460" s="228"/>
      <c r="O460" s="228"/>
      <c r="P460" s="228"/>
      <c r="Q460" s="228"/>
      <c r="R460" s="228"/>
      <c r="S460" s="228"/>
      <c r="T460" s="228"/>
      <c r="U460" s="228"/>
    </row>
    <row r="461" spans="1:21" s="278" customFormat="1">
      <c r="A461" s="228"/>
      <c r="B461" s="228"/>
      <c r="C461" s="228"/>
      <c r="D461" s="228"/>
      <c r="E461" s="228"/>
      <c r="F461" s="228"/>
      <c r="G461" s="228"/>
      <c r="H461" s="228"/>
      <c r="I461" s="228"/>
      <c r="J461" s="228"/>
      <c r="K461" s="228"/>
      <c r="L461" s="228"/>
      <c r="M461" s="228"/>
      <c r="N461" s="228"/>
      <c r="O461" s="228"/>
      <c r="P461" s="228"/>
      <c r="Q461" s="228"/>
      <c r="R461" s="228"/>
      <c r="S461" s="228"/>
      <c r="T461" s="228"/>
      <c r="U461" s="228"/>
    </row>
    <row r="462" spans="1:21" s="278" customFormat="1">
      <c r="A462" s="228"/>
      <c r="B462" s="228"/>
      <c r="C462" s="228"/>
      <c r="D462" s="228"/>
      <c r="E462" s="228"/>
      <c r="F462" s="228"/>
      <c r="G462" s="228"/>
      <c r="H462" s="228"/>
      <c r="I462" s="228"/>
      <c r="J462" s="228"/>
      <c r="K462" s="228"/>
      <c r="L462" s="228"/>
      <c r="M462" s="228"/>
      <c r="N462" s="228"/>
      <c r="O462" s="228"/>
      <c r="P462" s="228"/>
      <c r="Q462" s="228"/>
      <c r="R462" s="228"/>
      <c r="S462" s="228"/>
      <c r="T462" s="228"/>
      <c r="U462" s="228"/>
    </row>
    <row r="463" spans="1:21" s="278" customFormat="1">
      <c r="A463" s="228"/>
      <c r="B463" s="228"/>
      <c r="C463" s="228"/>
      <c r="D463" s="228"/>
      <c r="E463" s="228"/>
      <c r="F463" s="228"/>
      <c r="G463" s="228"/>
      <c r="H463" s="228"/>
      <c r="I463" s="228"/>
      <c r="J463" s="228"/>
      <c r="K463" s="228"/>
      <c r="L463" s="228"/>
      <c r="M463" s="228"/>
      <c r="N463" s="228"/>
      <c r="O463" s="228"/>
      <c r="P463" s="228"/>
      <c r="Q463" s="228"/>
      <c r="R463" s="228"/>
      <c r="S463" s="228"/>
      <c r="T463" s="228"/>
      <c r="U463" s="228"/>
    </row>
    <row r="464" spans="1:21" s="278" customFormat="1">
      <c r="A464" s="228"/>
      <c r="B464" s="228"/>
      <c r="C464" s="228"/>
      <c r="D464" s="228"/>
      <c r="E464" s="228"/>
      <c r="F464" s="228"/>
      <c r="G464" s="228"/>
      <c r="H464" s="228"/>
      <c r="I464" s="228"/>
      <c r="J464" s="228"/>
      <c r="K464" s="228"/>
      <c r="L464" s="228"/>
      <c r="M464" s="228"/>
      <c r="N464" s="228"/>
      <c r="O464" s="228"/>
      <c r="P464" s="228"/>
      <c r="Q464" s="228"/>
      <c r="R464" s="228"/>
      <c r="S464" s="228"/>
      <c r="T464" s="228"/>
      <c r="U464" s="228"/>
    </row>
    <row r="465" spans="1:21" s="278" customFormat="1">
      <c r="A465" s="228"/>
      <c r="B465" s="228"/>
      <c r="C465" s="228"/>
      <c r="D465" s="228"/>
      <c r="E465" s="228"/>
      <c r="F465" s="228"/>
      <c r="G465" s="228"/>
      <c r="H465" s="228"/>
      <c r="I465" s="228"/>
      <c r="J465" s="228"/>
      <c r="K465" s="228"/>
      <c r="L465" s="228"/>
      <c r="M465" s="228"/>
      <c r="N465" s="228"/>
      <c r="O465" s="228"/>
      <c r="P465" s="228"/>
      <c r="Q465" s="228"/>
      <c r="R465" s="228"/>
      <c r="S465" s="228"/>
      <c r="T465" s="228"/>
      <c r="U465" s="228"/>
    </row>
    <row r="466" spans="1:21" s="278" customFormat="1">
      <c r="A466" s="228"/>
      <c r="B466" s="228"/>
      <c r="C466" s="228"/>
      <c r="D466" s="228"/>
      <c r="E466" s="228"/>
      <c r="F466" s="228"/>
      <c r="G466" s="228"/>
      <c r="H466" s="228"/>
      <c r="I466" s="228"/>
      <c r="J466" s="228"/>
      <c r="K466" s="228"/>
      <c r="L466" s="228"/>
      <c r="M466" s="228"/>
      <c r="N466" s="228"/>
      <c r="O466" s="228"/>
      <c r="P466" s="228"/>
      <c r="Q466" s="228"/>
      <c r="R466" s="228"/>
      <c r="S466" s="228"/>
      <c r="T466" s="228"/>
      <c r="U466" s="228"/>
    </row>
    <row r="467" spans="1:21" s="278" customFormat="1">
      <c r="A467" s="228"/>
      <c r="B467" s="228"/>
      <c r="C467" s="228"/>
      <c r="D467" s="228"/>
      <c r="E467" s="228"/>
      <c r="F467" s="228"/>
      <c r="G467" s="228"/>
      <c r="H467" s="228"/>
      <c r="I467" s="228"/>
      <c r="J467" s="228"/>
      <c r="K467" s="228"/>
      <c r="L467" s="228"/>
      <c r="M467" s="228"/>
      <c r="N467" s="228"/>
      <c r="O467" s="228"/>
      <c r="P467" s="228"/>
      <c r="Q467" s="228"/>
      <c r="R467" s="228"/>
      <c r="S467" s="228"/>
      <c r="T467" s="228"/>
      <c r="U467" s="228"/>
    </row>
    <row r="468" spans="1:21" s="278" customFormat="1">
      <c r="A468" s="228"/>
      <c r="B468" s="228"/>
      <c r="C468" s="228"/>
      <c r="D468" s="228"/>
      <c r="E468" s="228"/>
      <c r="F468" s="228"/>
      <c r="G468" s="228"/>
      <c r="H468" s="228"/>
      <c r="I468" s="228"/>
      <c r="J468" s="228"/>
      <c r="K468" s="228"/>
      <c r="L468" s="228"/>
      <c r="M468" s="228"/>
      <c r="N468" s="228"/>
      <c r="O468" s="228"/>
      <c r="P468" s="228"/>
      <c r="Q468" s="228"/>
      <c r="R468" s="228"/>
      <c r="S468" s="228"/>
      <c r="T468" s="228"/>
      <c r="U468" s="228"/>
    </row>
    <row r="469" spans="1:21" s="278" customFormat="1">
      <c r="A469" s="228"/>
      <c r="B469" s="228"/>
      <c r="C469" s="228"/>
      <c r="D469" s="228"/>
      <c r="E469" s="228"/>
      <c r="F469" s="228"/>
      <c r="G469" s="228"/>
      <c r="H469" s="228"/>
      <c r="I469" s="228"/>
      <c r="J469" s="228"/>
      <c r="K469" s="228"/>
      <c r="L469" s="228"/>
      <c r="M469" s="228"/>
      <c r="N469" s="228"/>
      <c r="O469" s="228"/>
      <c r="P469" s="228"/>
      <c r="Q469" s="228"/>
      <c r="R469" s="228"/>
      <c r="S469" s="228"/>
      <c r="T469" s="228"/>
      <c r="U469" s="228"/>
    </row>
    <row r="470" spans="1:21" s="278" customFormat="1">
      <c r="A470" s="228"/>
      <c r="B470" s="228"/>
      <c r="C470" s="228"/>
      <c r="D470" s="228"/>
      <c r="E470" s="228"/>
      <c r="F470" s="228"/>
      <c r="G470" s="228"/>
      <c r="H470" s="228"/>
      <c r="I470" s="228"/>
      <c r="J470" s="228"/>
      <c r="K470" s="228"/>
      <c r="L470" s="228"/>
      <c r="M470" s="228"/>
      <c r="N470" s="228"/>
      <c r="O470" s="228"/>
      <c r="P470" s="228"/>
      <c r="Q470" s="228"/>
      <c r="R470" s="228"/>
      <c r="S470" s="228"/>
      <c r="T470" s="228"/>
      <c r="U470" s="228"/>
    </row>
    <row r="471" spans="1:21" s="278" customFormat="1">
      <c r="A471" s="228"/>
      <c r="B471" s="228"/>
      <c r="C471" s="228"/>
      <c r="D471" s="228"/>
      <c r="E471" s="228"/>
      <c r="F471" s="228"/>
      <c r="G471" s="228"/>
      <c r="H471" s="228"/>
      <c r="I471" s="228"/>
      <c r="J471" s="228"/>
      <c r="K471" s="228"/>
      <c r="L471" s="228"/>
      <c r="M471" s="228"/>
      <c r="N471" s="228"/>
      <c r="O471" s="228"/>
      <c r="P471" s="228"/>
      <c r="Q471" s="228"/>
      <c r="R471" s="228"/>
      <c r="S471" s="228"/>
      <c r="T471" s="228"/>
      <c r="U471" s="228"/>
    </row>
    <row r="472" spans="1:21" s="278" customFormat="1">
      <c r="A472" s="228"/>
      <c r="B472" s="228"/>
      <c r="C472" s="228"/>
      <c r="D472" s="228"/>
      <c r="E472" s="228"/>
      <c r="F472" s="228"/>
      <c r="G472" s="228"/>
      <c r="H472" s="228"/>
      <c r="I472" s="228"/>
      <c r="J472" s="228"/>
      <c r="K472" s="228"/>
      <c r="L472" s="228"/>
      <c r="M472" s="228"/>
      <c r="N472" s="228"/>
      <c r="O472" s="228"/>
      <c r="P472" s="228"/>
      <c r="Q472" s="228"/>
      <c r="R472" s="228"/>
      <c r="S472" s="228"/>
      <c r="T472" s="228"/>
      <c r="U472" s="228"/>
    </row>
    <row r="473" spans="1:21" s="278" customFormat="1">
      <c r="A473" s="228"/>
      <c r="B473" s="228"/>
      <c r="C473" s="228"/>
      <c r="D473" s="228"/>
      <c r="E473" s="228"/>
      <c r="F473" s="228"/>
      <c r="G473" s="228"/>
      <c r="H473" s="228"/>
      <c r="I473" s="228"/>
      <c r="J473" s="228"/>
      <c r="K473" s="228"/>
      <c r="L473" s="228"/>
      <c r="M473" s="228"/>
      <c r="N473" s="228"/>
      <c r="O473" s="228"/>
      <c r="P473" s="228"/>
      <c r="Q473" s="228"/>
      <c r="R473" s="228"/>
      <c r="S473" s="228"/>
      <c r="T473" s="228"/>
      <c r="U473" s="228"/>
    </row>
    <row r="474" spans="1:21" s="278" customFormat="1">
      <c r="A474" s="228"/>
      <c r="B474" s="228"/>
      <c r="C474" s="228"/>
      <c r="D474" s="228"/>
      <c r="E474" s="228"/>
      <c r="F474" s="228"/>
      <c r="G474" s="228"/>
      <c r="H474" s="228"/>
      <c r="I474" s="228"/>
      <c r="J474" s="228"/>
      <c r="K474" s="228"/>
      <c r="L474" s="228"/>
      <c r="M474" s="228"/>
      <c r="N474" s="228"/>
      <c r="O474" s="228"/>
      <c r="P474" s="228"/>
      <c r="Q474" s="228"/>
      <c r="R474" s="228"/>
      <c r="S474" s="228"/>
      <c r="T474" s="228"/>
      <c r="U474" s="228"/>
    </row>
    <row r="475" spans="1:21" s="278" customFormat="1">
      <c r="A475" s="228"/>
      <c r="B475" s="228"/>
      <c r="C475" s="228"/>
      <c r="D475" s="228"/>
      <c r="E475" s="228"/>
      <c r="F475" s="228"/>
      <c r="G475" s="228"/>
      <c r="H475" s="228"/>
      <c r="I475" s="228"/>
      <c r="J475" s="228"/>
      <c r="K475" s="228"/>
      <c r="L475" s="228"/>
      <c r="M475" s="228"/>
      <c r="N475" s="228"/>
      <c r="O475" s="228"/>
      <c r="P475" s="228"/>
      <c r="Q475" s="228"/>
      <c r="R475" s="228"/>
      <c r="S475" s="228"/>
      <c r="T475" s="228"/>
      <c r="U475" s="228"/>
    </row>
    <row r="476" spans="1:21" s="278" customFormat="1">
      <c r="A476" s="228"/>
      <c r="B476" s="228"/>
      <c r="C476" s="228"/>
      <c r="D476" s="228"/>
      <c r="E476" s="228"/>
      <c r="F476" s="228"/>
      <c r="G476" s="228"/>
      <c r="H476" s="228"/>
      <c r="I476" s="228"/>
      <c r="J476" s="228"/>
      <c r="K476" s="228"/>
      <c r="L476" s="228"/>
      <c r="M476" s="228"/>
      <c r="N476" s="228"/>
      <c r="O476" s="228"/>
      <c r="P476" s="228"/>
      <c r="Q476" s="228"/>
      <c r="R476" s="228"/>
      <c r="S476" s="228"/>
      <c r="T476" s="228"/>
      <c r="U476" s="228"/>
    </row>
    <row r="477" spans="1:21" s="278" customFormat="1">
      <c r="A477" s="228"/>
      <c r="B477" s="228"/>
      <c r="C477" s="228"/>
      <c r="D477" s="228"/>
      <c r="E477" s="228"/>
      <c r="F477" s="228"/>
      <c r="G477" s="228"/>
      <c r="H477" s="228"/>
      <c r="I477" s="228"/>
      <c r="J477" s="228"/>
      <c r="K477" s="228"/>
      <c r="L477" s="228"/>
      <c r="M477" s="228"/>
      <c r="N477" s="228"/>
      <c r="O477" s="228"/>
      <c r="P477" s="228"/>
      <c r="Q477" s="228"/>
      <c r="R477" s="228"/>
      <c r="S477" s="228"/>
      <c r="T477" s="228"/>
      <c r="U477" s="228"/>
    </row>
    <row r="478" spans="1:21" s="278" customFormat="1">
      <c r="A478" s="228"/>
      <c r="B478" s="228"/>
      <c r="C478" s="228"/>
      <c r="D478" s="228"/>
      <c r="E478" s="228"/>
      <c r="F478" s="228"/>
      <c r="G478" s="228"/>
      <c r="H478" s="228"/>
      <c r="I478" s="228"/>
      <c r="J478" s="228"/>
      <c r="K478" s="228"/>
      <c r="L478" s="228"/>
      <c r="M478" s="228"/>
      <c r="N478" s="228"/>
      <c r="O478" s="228"/>
      <c r="P478" s="228"/>
      <c r="Q478" s="228"/>
      <c r="R478" s="228"/>
      <c r="S478" s="228"/>
      <c r="T478" s="228"/>
      <c r="U478" s="228"/>
    </row>
    <row r="479" spans="1:21" s="278" customFormat="1">
      <c r="A479" s="228"/>
      <c r="B479" s="228"/>
      <c r="C479" s="228"/>
      <c r="D479" s="228"/>
      <c r="E479" s="228"/>
      <c r="F479" s="228"/>
      <c r="G479" s="228"/>
      <c r="H479" s="228"/>
      <c r="I479" s="228"/>
      <c r="J479" s="228"/>
      <c r="K479" s="228"/>
      <c r="L479" s="228"/>
      <c r="M479" s="228"/>
      <c r="N479" s="228"/>
      <c r="O479" s="228"/>
      <c r="P479" s="228"/>
      <c r="Q479" s="228"/>
      <c r="R479" s="228"/>
      <c r="S479" s="228"/>
      <c r="T479" s="228"/>
      <c r="U479" s="228"/>
    </row>
    <row r="480" spans="1:21" s="278" customFormat="1">
      <c r="A480" s="228"/>
      <c r="B480" s="228"/>
      <c r="C480" s="228"/>
      <c r="D480" s="228"/>
      <c r="E480" s="228"/>
      <c r="F480" s="228"/>
      <c r="G480" s="228"/>
      <c r="H480" s="228"/>
      <c r="I480" s="228"/>
      <c r="J480" s="228"/>
      <c r="K480" s="228"/>
      <c r="L480" s="228"/>
      <c r="M480" s="228"/>
      <c r="N480" s="228"/>
      <c r="O480" s="228"/>
      <c r="P480" s="228"/>
      <c r="Q480" s="228"/>
      <c r="R480" s="228"/>
      <c r="S480" s="228"/>
      <c r="T480" s="228"/>
      <c r="U480" s="228"/>
    </row>
    <row r="481" spans="1:21" s="278" customFormat="1">
      <c r="A481" s="228"/>
      <c r="B481" s="228"/>
      <c r="C481" s="228"/>
      <c r="D481" s="228"/>
      <c r="E481" s="228"/>
      <c r="F481" s="228"/>
      <c r="G481" s="228"/>
      <c r="H481" s="228"/>
      <c r="I481" s="228"/>
      <c r="J481" s="228"/>
      <c r="K481" s="228"/>
      <c r="L481" s="228"/>
      <c r="M481" s="228"/>
      <c r="N481" s="228"/>
      <c r="O481" s="228"/>
      <c r="P481" s="228"/>
      <c r="Q481" s="228"/>
      <c r="R481" s="228"/>
      <c r="S481" s="228"/>
      <c r="T481" s="228"/>
      <c r="U481" s="228"/>
    </row>
    <row r="482" spans="1:21" s="278" customFormat="1">
      <c r="A482" s="228"/>
      <c r="B482" s="228"/>
      <c r="C482" s="228"/>
      <c r="D482" s="228"/>
      <c r="E482" s="228"/>
      <c r="F482" s="228"/>
      <c r="G482" s="228"/>
      <c r="H482" s="228"/>
      <c r="I482" s="228"/>
      <c r="J482" s="228"/>
      <c r="K482" s="228"/>
      <c r="L482" s="228"/>
      <c r="M482" s="228"/>
      <c r="N482" s="228"/>
      <c r="O482" s="228"/>
      <c r="P482" s="228"/>
      <c r="Q482" s="228"/>
      <c r="R482" s="228"/>
      <c r="S482" s="228"/>
      <c r="T482" s="228"/>
      <c r="U482" s="228"/>
    </row>
    <row r="483" spans="1:21" s="278" customFormat="1">
      <c r="A483" s="228"/>
      <c r="B483" s="228"/>
      <c r="C483" s="228"/>
      <c r="D483" s="228"/>
      <c r="E483" s="228"/>
      <c r="F483" s="228"/>
      <c r="G483" s="228"/>
      <c r="H483" s="228"/>
      <c r="I483" s="228"/>
      <c r="J483" s="228"/>
      <c r="K483" s="228"/>
      <c r="L483" s="228"/>
      <c r="M483" s="228"/>
      <c r="N483" s="228"/>
      <c r="O483" s="228"/>
      <c r="P483" s="228"/>
      <c r="Q483" s="228"/>
      <c r="R483" s="228"/>
      <c r="S483" s="228"/>
      <c r="T483" s="228"/>
      <c r="U483" s="228"/>
    </row>
    <row r="484" spans="1:21" s="278" customFormat="1">
      <c r="A484" s="228"/>
      <c r="B484" s="228"/>
      <c r="C484" s="228"/>
      <c r="D484" s="228"/>
      <c r="E484" s="228"/>
      <c r="F484" s="228"/>
      <c r="G484" s="228"/>
      <c r="H484" s="228"/>
      <c r="I484" s="228"/>
      <c r="J484" s="228"/>
      <c r="K484" s="228"/>
      <c r="L484" s="228"/>
      <c r="M484" s="228"/>
      <c r="N484" s="228"/>
      <c r="O484" s="228"/>
      <c r="P484" s="228"/>
      <c r="Q484" s="228"/>
      <c r="R484" s="228"/>
      <c r="S484" s="228"/>
      <c r="T484" s="228"/>
      <c r="U484" s="228"/>
    </row>
    <row r="485" spans="1:21" s="278" customFormat="1">
      <c r="A485" s="228"/>
      <c r="B485" s="228"/>
      <c r="C485" s="228"/>
      <c r="D485" s="228"/>
      <c r="E485" s="228"/>
      <c r="F485" s="228"/>
      <c r="G485" s="228"/>
      <c r="H485" s="228"/>
      <c r="I485" s="228"/>
      <c r="J485" s="228"/>
      <c r="K485" s="228"/>
      <c r="L485" s="228"/>
      <c r="M485" s="228"/>
      <c r="N485" s="228"/>
      <c r="O485" s="228"/>
      <c r="P485" s="228"/>
      <c r="Q485" s="228"/>
      <c r="R485" s="228"/>
      <c r="S485" s="228"/>
      <c r="T485" s="228"/>
      <c r="U485" s="228"/>
    </row>
    <row r="486" spans="1:21" s="278" customFormat="1">
      <c r="A486" s="228"/>
      <c r="B486" s="228"/>
      <c r="C486" s="228"/>
      <c r="D486" s="228"/>
      <c r="E486" s="228"/>
      <c r="F486" s="228"/>
      <c r="G486" s="228"/>
      <c r="H486" s="228"/>
      <c r="I486" s="228"/>
      <c r="J486" s="228"/>
      <c r="K486" s="228"/>
      <c r="L486" s="228"/>
      <c r="M486" s="228"/>
      <c r="N486" s="228"/>
      <c r="O486" s="228"/>
      <c r="P486" s="228"/>
      <c r="Q486" s="228"/>
      <c r="R486" s="228"/>
      <c r="S486" s="228"/>
      <c r="T486" s="228"/>
      <c r="U486" s="228"/>
    </row>
    <row r="487" spans="1:21" s="278" customFormat="1">
      <c r="A487" s="228"/>
      <c r="B487" s="228"/>
      <c r="C487" s="228"/>
      <c r="D487" s="228"/>
      <c r="E487" s="228"/>
      <c r="F487" s="228"/>
      <c r="G487" s="228"/>
      <c r="H487" s="228"/>
      <c r="I487" s="228"/>
      <c r="J487" s="228"/>
      <c r="K487" s="228"/>
      <c r="L487" s="228"/>
      <c r="M487" s="228"/>
      <c r="N487" s="228"/>
      <c r="O487" s="228"/>
      <c r="P487" s="228"/>
      <c r="Q487" s="228"/>
      <c r="R487" s="228"/>
      <c r="S487" s="228"/>
      <c r="T487" s="228"/>
      <c r="U487" s="228"/>
    </row>
    <row r="488" spans="1:21" s="278" customFormat="1">
      <c r="A488" s="228"/>
      <c r="B488" s="228"/>
      <c r="C488" s="228"/>
      <c r="D488" s="228"/>
      <c r="E488" s="228"/>
      <c r="F488" s="228"/>
      <c r="G488" s="228"/>
      <c r="H488" s="228"/>
      <c r="I488" s="228"/>
      <c r="J488" s="228"/>
      <c r="K488" s="228"/>
      <c r="L488" s="228"/>
      <c r="M488" s="228"/>
      <c r="N488" s="228"/>
      <c r="O488" s="228"/>
      <c r="P488" s="228"/>
      <c r="Q488" s="228"/>
      <c r="R488" s="228"/>
      <c r="S488" s="228"/>
      <c r="T488" s="228"/>
      <c r="U488" s="228"/>
    </row>
    <row r="489" spans="1:21" s="278" customFormat="1">
      <c r="A489" s="228"/>
      <c r="B489" s="228"/>
      <c r="C489" s="228"/>
      <c r="D489" s="228"/>
      <c r="E489" s="228"/>
      <c r="F489" s="228"/>
      <c r="G489" s="228"/>
      <c r="H489" s="228"/>
      <c r="I489" s="228"/>
      <c r="J489" s="228"/>
      <c r="K489" s="228"/>
      <c r="L489" s="228"/>
      <c r="M489" s="228"/>
      <c r="N489" s="228"/>
      <c r="O489" s="228"/>
      <c r="P489" s="228"/>
      <c r="Q489" s="228"/>
      <c r="R489" s="228"/>
      <c r="S489" s="228"/>
      <c r="T489" s="228"/>
      <c r="U489" s="228"/>
    </row>
    <row r="490" spans="1:21" s="278" customFormat="1">
      <c r="A490" s="228"/>
      <c r="B490" s="228"/>
      <c r="C490" s="228"/>
      <c r="D490" s="228"/>
      <c r="E490" s="228"/>
      <c r="F490" s="228"/>
      <c r="G490" s="228"/>
      <c r="H490" s="228"/>
      <c r="I490" s="228"/>
      <c r="J490" s="228"/>
      <c r="K490" s="228"/>
      <c r="L490" s="228"/>
      <c r="M490" s="228"/>
      <c r="N490" s="228"/>
      <c r="O490" s="228"/>
      <c r="P490" s="228"/>
      <c r="Q490" s="228"/>
      <c r="R490" s="228"/>
      <c r="S490" s="228"/>
      <c r="T490" s="228"/>
      <c r="U490" s="228"/>
    </row>
    <row r="491" spans="1:21" s="278" customFormat="1">
      <c r="A491" s="228"/>
      <c r="B491" s="228"/>
      <c r="C491" s="228"/>
      <c r="D491" s="228"/>
      <c r="E491" s="228"/>
      <c r="F491" s="228"/>
      <c r="G491" s="228"/>
      <c r="H491" s="228"/>
      <c r="I491" s="228"/>
      <c r="J491" s="228"/>
      <c r="K491" s="228"/>
      <c r="L491" s="228"/>
      <c r="M491" s="228"/>
      <c r="N491" s="228"/>
      <c r="O491" s="228"/>
      <c r="P491" s="228"/>
      <c r="Q491" s="228"/>
      <c r="R491" s="228"/>
      <c r="S491" s="228"/>
      <c r="T491" s="228"/>
      <c r="U491" s="228"/>
    </row>
    <row r="492" spans="1:21" s="278" customFormat="1">
      <c r="A492" s="228"/>
      <c r="B492" s="228"/>
      <c r="C492" s="228"/>
      <c r="D492" s="228"/>
      <c r="E492" s="228"/>
      <c r="F492" s="228"/>
      <c r="G492" s="228"/>
      <c r="H492" s="228"/>
      <c r="I492" s="228"/>
      <c r="J492" s="228"/>
      <c r="K492" s="228"/>
      <c r="L492" s="228"/>
      <c r="M492" s="228"/>
      <c r="N492" s="228"/>
      <c r="O492" s="228"/>
      <c r="P492" s="228"/>
      <c r="Q492" s="228"/>
      <c r="R492" s="228"/>
      <c r="S492" s="228"/>
      <c r="T492" s="228"/>
      <c r="U492" s="228"/>
    </row>
    <row r="493" spans="1:21" s="278" customFormat="1">
      <c r="A493" s="228"/>
      <c r="B493" s="228"/>
      <c r="C493" s="228"/>
      <c r="D493" s="228"/>
      <c r="E493" s="228"/>
      <c r="F493" s="228"/>
      <c r="G493" s="228"/>
      <c r="H493" s="228"/>
      <c r="I493" s="228"/>
      <c r="J493" s="228"/>
      <c r="K493" s="228"/>
      <c r="L493" s="228"/>
      <c r="M493" s="228"/>
      <c r="N493" s="228"/>
      <c r="O493" s="228"/>
      <c r="P493" s="228"/>
      <c r="Q493" s="228"/>
      <c r="R493" s="228"/>
      <c r="S493" s="228"/>
      <c r="T493" s="228"/>
      <c r="U493" s="228"/>
    </row>
    <row r="494" spans="1:21" s="278" customFormat="1">
      <c r="A494" s="228"/>
      <c r="B494" s="228"/>
      <c r="C494" s="228"/>
      <c r="D494" s="228"/>
      <c r="E494" s="228"/>
      <c r="F494" s="228"/>
      <c r="G494" s="228"/>
      <c r="H494" s="228"/>
      <c r="I494" s="228"/>
      <c r="J494" s="228"/>
      <c r="K494" s="228"/>
      <c r="L494" s="228"/>
      <c r="M494" s="228"/>
      <c r="N494" s="228"/>
      <c r="O494" s="228"/>
      <c r="P494" s="228"/>
      <c r="Q494" s="228"/>
      <c r="R494" s="228"/>
      <c r="S494" s="228"/>
      <c r="T494" s="228"/>
      <c r="U494" s="228"/>
    </row>
    <row r="495" spans="1:21" s="278" customFormat="1">
      <c r="A495" s="228"/>
      <c r="B495" s="228"/>
      <c r="C495" s="228"/>
      <c r="D495" s="228"/>
      <c r="E495" s="228"/>
      <c r="F495" s="228"/>
      <c r="G495" s="228"/>
      <c r="H495" s="228"/>
      <c r="I495" s="228"/>
      <c r="J495" s="228"/>
      <c r="K495" s="228"/>
      <c r="L495" s="228"/>
      <c r="M495" s="228"/>
      <c r="N495" s="228"/>
      <c r="O495" s="228"/>
      <c r="P495" s="228"/>
      <c r="Q495" s="228"/>
      <c r="R495" s="228"/>
      <c r="S495" s="228"/>
      <c r="T495" s="228"/>
      <c r="U495" s="228"/>
    </row>
    <row r="496" spans="1:21" s="278" customFormat="1">
      <c r="A496" s="228"/>
      <c r="B496" s="228"/>
      <c r="C496" s="228"/>
      <c r="D496" s="228"/>
      <c r="E496" s="228"/>
      <c r="F496" s="228"/>
      <c r="G496" s="228"/>
      <c r="H496" s="228"/>
      <c r="I496" s="228"/>
      <c r="J496" s="228"/>
      <c r="K496" s="228"/>
      <c r="L496" s="228"/>
      <c r="M496" s="228"/>
      <c r="N496" s="228"/>
      <c r="O496" s="228"/>
      <c r="P496" s="228"/>
      <c r="Q496" s="228"/>
      <c r="R496" s="228"/>
      <c r="S496" s="228"/>
      <c r="T496" s="228"/>
      <c r="U496" s="228"/>
    </row>
    <row r="497" spans="1:21" s="278" customFormat="1">
      <c r="A497" s="228"/>
      <c r="B497" s="228"/>
      <c r="C497" s="228"/>
      <c r="D497" s="228"/>
      <c r="E497" s="228"/>
      <c r="F497" s="228"/>
      <c r="G497" s="228"/>
      <c r="H497" s="228"/>
      <c r="I497" s="228"/>
      <c r="J497" s="228"/>
      <c r="K497" s="228"/>
      <c r="L497" s="228"/>
      <c r="M497" s="228"/>
      <c r="N497" s="228"/>
      <c r="O497" s="228"/>
      <c r="P497" s="228"/>
      <c r="Q497" s="228"/>
      <c r="R497" s="228"/>
      <c r="S497" s="228"/>
      <c r="T497" s="228"/>
      <c r="U497" s="228"/>
    </row>
    <row r="498" spans="1:21" s="278" customFormat="1">
      <c r="A498" s="228"/>
      <c r="B498" s="228"/>
      <c r="C498" s="228"/>
      <c r="D498" s="228"/>
      <c r="E498" s="228"/>
      <c r="F498" s="228"/>
      <c r="G498" s="228"/>
      <c r="H498" s="228"/>
      <c r="I498" s="228"/>
      <c r="J498" s="228"/>
      <c r="K498" s="228"/>
      <c r="L498" s="228"/>
      <c r="M498" s="228"/>
      <c r="N498" s="228"/>
      <c r="O498" s="228"/>
      <c r="P498" s="228"/>
      <c r="Q498" s="228"/>
      <c r="R498" s="228"/>
      <c r="S498" s="228"/>
      <c r="T498" s="228"/>
      <c r="U498" s="228"/>
    </row>
    <row r="499" spans="1:21" s="278" customFormat="1">
      <c r="A499" s="228"/>
      <c r="B499" s="228"/>
      <c r="C499" s="228"/>
      <c r="D499" s="228"/>
      <c r="E499" s="228"/>
      <c r="F499" s="228"/>
      <c r="G499" s="228"/>
      <c r="H499" s="228"/>
      <c r="I499" s="228"/>
      <c r="J499" s="228"/>
      <c r="K499" s="228"/>
      <c r="L499" s="228"/>
      <c r="M499" s="228"/>
      <c r="N499" s="228"/>
      <c r="O499" s="228"/>
      <c r="P499" s="228"/>
      <c r="Q499" s="228"/>
      <c r="R499" s="228"/>
      <c r="S499" s="228"/>
      <c r="T499" s="228"/>
      <c r="U499" s="228"/>
    </row>
    <row r="500" spans="1:21" s="278" customFormat="1">
      <c r="A500" s="228"/>
      <c r="B500" s="228"/>
      <c r="C500" s="228"/>
      <c r="D500" s="228"/>
      <c r="E500" s="228"/>
      <c r="F500" s="228"/>
      <c r="G500" s="228"/>
      <c r="H500" s="228"/>
      <c r="I500" s="228"/>
      <c r="J500" s="228"/>
      <c r="K500" s="228"/>
      <c r="L500" s="228"/>
      <c r="M500" s="228"/>
      <c r="N500" s="228"/>
      <c r="O500" s="228"/>
      <c r="P500" s="228"/>
      <c r="Q500" s="228"/>
      <c r="R500" s="228"/>
      <c r="S500" s="228"/>
      <c r="T500" s="228"/>
      <c r="U500" s="228"/>
    </row>
    <row r="501" spans="1:21" s="278" customFormat="1">
      <c r="A501" s="228"/>
      <c r="B501" s="228"/>
      <c r="C501" s="228"/>
      <c r="D501" s="228"/>
      <c r="E501" s="228"/>
      <c r="F501" s="228"/>
      <c r="G501" s="228"/>
      <c r="H501" s="228"/>
      <c r="I501" s="228"/>
      <c r="J501" s="228"/>
      <c r="K501" s="228"/>
      <c r="L501" s="228"/>
      <c r="M501" s="228"/>
      <c r="N501" s="228"/>
      <c r="O501" s="228"/>
      <c r="P501" s="228"/>
      <c r="Q501" s="228"/>
      <c r="R501" s="228"/>
      <c r="S501" s="228"/>
      <c r="T501" s="228"/>
      <c r="U501" s="228"/>
    </row>
    <row r="502" spans="1:21" s="278" customFormat="1">
      <c r="A502" s="228"/>
      <c r="B502" s="228"/>
      <c r="C502" s="228"/>
      <c r="D502" s="228"/>
      <c r="E502" s="228"/>
      <c r="F502" s="228"/>
      <c r="G502" s="228"/>
      <c r="H502" s="228"/>
      <c r="I502" s="228"/>
      <c r="J502" s="228"/>
      <c r="K502" s="228"/>
      <c r="L502" s="228"/>
      <c r="M502" s="228"/>
      <c r="N502" s="228"/>
      <c r="O502" s="228"/>
      <c r="P502" s="228"/>
      <c r="Q502" s="228"/>
      <c r="R502" s="228"/>
      <c r="S502" s="228"/>
      <c r="T502" s="228"/>
      <c r="U502" s="228"/>
    </row>
    <row r="503" spans="1:21" s="278" customFormat="1">
      <c r="A503" s="228"/>
      <c r="B503" s="228"/>
      <c r="C503" s="228"/>
      <c r="D503" s="228"/>
      <c r="E503" s="228"/>
      <c r="F503" s="228"/>
      <c r="G503" s="228"/>
      <c r="H503" s="228"/>
      <c r="I503" s="228"/>
      <c r="J503" s="228"/>
      <c r="K503" s="228"/>
      <c r="L503" s="228"/>
      <c r="M503" s="228"/>
      <c r="N503" s="228"/>
      <c r="O503" s="228"/>
      <c r="P503" s="228"/>
      <c r="Q503" s="228"/>
      <c r="R503" s="228"/>
      <c r="S503" s="228"/>
      <c r="T503" s="228"/>
      <c r="U503" s="228"/>
    </row>
    <row r="504" spans="1:21" s="278" customFormat="1">
      <c r="A504" s="228"/>
      <c r="B504" s="228"/>
      <c r="C504" s="228"/>
      <c r="D504" s="228"/>
      <c r="E504" s="228"/>
      <c r="F504" s="228"/>
      <c r="G504" s="228"/>
      <c r="H504" s="228"/>
      <c r="I504" s="228"/>
      <c r="J504" s="228"/>
      <c r="K504" s="228"/>
      <c r="L504" s="228"/>
      <c r="M504" s="228"/>
      <c r="N504" s="228"/>
      <c r="O504" s="228"/>
      <c r="P504" s="228"/>
      <c r="Q504" s="228"/>
      <c r="R504" s="228"/>
      <c r="S504" s="228"/>
      <c r="T504" s="228"/>
      <c r="U504" s="228"/>
    </row>
    <row r="505" spans="1:21" s="278" customFormat="1">
      <c r="A505" s="228"/>
      <c r="B505" s="228"/>
      <c r="C505" s="228"/>
      <c r="D505" s="228"/>
      <c r="E505" s="228"/>
      <c r="F505" s="228"/>
      <c r="G505" s="228"/>
      <c r="H505" s="228"/>
      <c r="I505" s="228"/>
      <c r="J505" s="228"/>
      <c r="K505" s="228"/>
      <c r="L505" s="228"/>
      <c r="M505" s="228"/>
      <c r="N505" s="228"/>
      <c r="O505" s="228"/>
      <c r="P505" s="228"/>
      <c r="Q505" s="228"/>
      <c r="R505" s="228"/>
      <c r="S505" s="228"/>
      <c r="T505" s="228"/>
      <c r="U505" s="228"/>
    </row>
    <row r="506" spans="1:21" s="278" customFormat="1">
      <c r="A506" s="228"/>
      <c r="B506" s="228"/>
      <c r="C506" s="228"/>
      <c r="D506" s="228"/>
      <c r="E506" s="228"/>
      <c r="F506" s="228"/>
      <c r="G506" s="228"/>
      <c r="H506" s="228"/>
      <c r="I506" s="228"/>
      <c r="J506" s="228"/>
      <c r="K506" s="228"/>
      <c r="L506" s="228"/>
      <c r="M506" s="228"/>
      <c r="N506" s="228"/>
      <c r="O506" s="228"/>
      <c r="P506" s="228"/>
      <c r="Q506" s="228"/>
      <c r="R506" s="228"/>
      <c r="S506" s="228"/>
      <c r="T506" s="228"/>
      <c r="U506" s="228"/>
    </row>
    <row r="507" spans="1:21" s="278" customFormat="1">
      <c r="A507" s="228"/>
      <c r="B507" s="228"/>
      <c r="C507" s="228"/>
      <c r="D507" s="228"/>
      <c r="E507" s="228"/>
      <c r="F507" s="228"/>
      <c r="G507" s="228"/>
      <c r="H507" s="228"/>
      <c r="I507" s="228"/>
      <c r="J507" s="228"/>
      <c r="K507" s="228"/>
      <c r="L507" s="228"/>
      <c r="M507" s="228"/>
      <c r="N507" s="228"/>
      <c r="O507" s="228"/>
      <c r="P507" s="228"/>
      <c r="Q507" s="228"/>
      <c r="R507" s="228"/>
      <c r="S507" s="228"/>
      <c r="T507" s="228"/>
      <c r="U507" s="228"/>
    </row>
    <row r="508" spans="1:21" s="278" customFormat="1">
      <c r="A508" s="228"/>
      <c r="B508" s="228"/>
      <c r="C508" s="228"/>
      <c r="D508" s="228"/>
      <c r="E508" s="228"/>
      <c r="F508" s="228"/>
      <c r="G508" s="228"/>
      <c r="H508" s="228"/>
      <c r="I508" s="228"/>
      <c r="J508" s="228"/>
      <c r="K508" s="228"/>
      <c r="L508" s="228"/>
      <c r="M508" s="228"/>
      <c r="N508" s="228"/>
      <c r="O508" s="228"/>
      <c r="P508" s="228"/>
      <c r="Q508" s="228"/>
      <c r="R508" s="228"/>
      <c r="S508" s="228"/>
      <c r="T508" s="228"/>
      <c r="U508" s="228"/>
    </row>
    <row r="509" spans="1:21" s="278" customFormat="1">
      <c r="A509" s="228"/>
      <c r="B509" s="228"/>
      <c r="C509" s="228"/>
      <c r="D509" s="228"/>
      <c r="E509" s="228"/>
      <c r="F509" s="228"/>
      <c r="G509" s="228"/>
      <c r="H509" s="228"/>
      <c r="I509" s="228"/>
      <c r="J509" s="228"/>
      <c r="K509" s="228"/>
      <c r="L509" s="228"/>
      <c r="M509" s="228"/>
      <c r="N509" s="228"/>
      <c r="O509" s="228"/>
      <c r="P509" s="228"/>
      <c r="Q509" s="228"/>
      <c r="R509" s="228"/>
      <c r="S509" s="228"/>
      <c r="T509" s="228"/>
      <c r="U509" s="228"/>
    </row>
    <row r="510" spans="1:21" s="278" customFormat="1">
      <c r="A510" s="228"/>
      <c r="B510" s="228"/>
      <c r="C510" s="228"/>
      <c r="D510" s="228"/>
      <c r="E510" s="228"/>
      <c r="F510" s="228"/>
      <c r="G510" s="228"/>
      <c r="H510" s="228"/>
      <c r="I510" s="228"/>
      <c r="J510" s="228"/>
      <c r="K510" s="228"/>
      <c r="L510" s="228"/>
      <c r="M510" s="228"/>
      <c r="N510" s="228"/>
      <c r="O510" s="228"/>
      <c r="P510" s="228"/>
      <c r="Q510" s="228"/>
      <c r="R510" s="228"/>
      <c r="S510" s="228"/>
      <c r="T510" s="228"/>
      <c r="U510" s="228"/>
    </row>
    <row r="511" spans="1:21" s="278" customFormat="1">
      <c r="A511" s="228"/>
      <c r="B511" s="228"/>
      <c r="C511" s="228"/>
      <c r="D511" s="228"/>
      <c r="E511" s="228"/>
      <c r="F511" s="228"/>
      <c r="G511" s="228"/>
      <c r="H511" s="228"/>
      <c r="I511" s="228"/>
      <c r="J511" s="228"/>
      <c r="K511" s="228"/>
      <c r="L511" s="228"/>
      <c r="M511" s="228"/>
      <c r="N511" s="228"/>
      <c r="O511" s="228"/>
      <c r="P511" s="228"/>
      <c r="Q511" s="228"/>
      <c r="R511" s="228"/>
      <c r="S511" s="228"/>
      <c r="T511" s="228"/>
      <c r="U511" s="228"/>
    </row>
    <row r="512" spans="1:21" s="278" customFormat="1">
      <c r="A512" s="228"/>
      <c r="B512" s="228"/>
      <c r="C512" s="228"/>
      <c r="D512" s="228"/>
      <c r="E512" s="228"/>
      <c r="F512" s="228"/>
      <c r="G512" s="228"/>
      <c r="H512" s="228"/>
      <c r="I512" s="228"/>
      <c r="J512" s="228"/>
      <c r="K512" s="228"/>
      <c r="L512" s="228"/>
      <c r="M512" s="228"/>
      <c r="N512" s="228"/>
      <c r="O512" s="228"/>
      <c r="P512" s="228"/>
      <c r="Q512" s="228"/>
      <c r="R512" s="228"/>
      <c r="S512" s="228"/>
      <c r="T512" s="228"/>
      <c r="U512" s="228"/>
    </row>
    <row r="513" spans="1:21" s="278" customFormat="1">
      <c r="A513" s="228"/>
      <c r="B513" s="228"/>
      <c r="C513" s="228"/>
      <c r="D513" s="228"/>
      <c r="E513" s="228"/>
      <c r="F513" s="228"/>
      <c r="G513" s="228"/>
      <c r="H513" s="228"/>
      <c r="I513" s="228"/>
      <c r="J513" s="228"/>
      <c r="K513" s="228"/>
      <c r="L513" s="228"/>
      <c r="M513" s="228"/>
      <c r="N513" s="228"/>
      <c r="O513" s="228"/>
      <c r="P513" s="228"/>
      <c r="Q513" s="228"/>
      <c r="R513" s="228"/>
      <c r="S513" s="228"/>
      <c r="T513" s="228"/>
      <c r="U513" s="228"/>
    </row>
    <row r="514" spans="1:21" s="278" customFormat="1">
      <c r="A514" s="228"/>
      <c r="B514" s="228"/>
      <c r="C514" s="228"/>
      <c r="D514" s="228"/>
      <c r="E514" s="228"/>
      <c r="F514" s="228"/>
      <c r="G514" s="228"/>
      <c r="H514" s="228"/>
      <c r="I514" s="228"/>
      <c r="J514" s="228"/>
      <c r="K514" s="228"/>
      <c r="L514" s="228"/>
      <c r="M514" s="228"/>
      <c r="N514" s="228"/>
      <c r="O514" s="228"/>
      <c r="P514" s="228"/>
      <c r="Q514" s="228"/>
      <c r="R514" s="228"/>
      <c r="S514" s="228"/>
      <c r="T514" s="228"/>
      <c r="U514" s="228"/>
    </row>
    <row r="515" spans="1:21" s="278" customFormat="1">
      <c r="A515" s="228"/>
      <c r="B515" s="228"/>
      <c r="C515" s="228"/>
      <c r="D515" s="228"/>
      <c r="E515" s="228"/>
      <c r="F515" s="228"/>
      <c r="G515" s="228"/>
      <c r="H515" s="228"/>
      <c r="I515" s="228"/>
      <c r="J515" s="228"/>
      <c r="K515" s="228"/>
      <c r="L515" s="228"/>
      <c r="M515" s="228"/>
      <c r="N515" s="228"/>
      <c r="O515" s="228"/>
      <c r="P515" s="228"/>
      <c r="Q515" s="228"/>
      <c r="R515" s="228"/>
      <c r="S515" s="228"/>
      <c r="T515" s="228"/>
      <c r="U515" s="228"/>
    </row>
    <row r="516" spans="1:21" s="278" customFormat="1">
      <c r="A516" s="228"/>
      <c r="B516" s="228"/>
      <c r="C516" s="228"/>
      <c r="D516" s="228"/>
      <c r="E516" s="228"/>
      <c r="F516" s="228"/>
      <c r="G516" s="228"/>
      <c r="H516" s="228"/>
      <c r="I516" s="228"/>
      <c r="J516" s="228"/>
      <c r="K516" s="228"/>
      <c r="L516" s="228"/>
      <c r="M516" s="228"/>
      <c r="N516" s="228"/>
      <c r="O516" s="228"/>
      <c r="P516" s="228"/>
      <c r="Q516" s="228"/>
      <c r="R516" s="228"/>
      <c r="S516" s="228"/>
      <c r="T516" s="228"/>
      <c r="U516" s="228"/>
    </row>
    <row r="517" spans="1:21" s="278" customFormat="1">
      <c r="A517" s="228"/>
      <c r="B517" s="228"/>
      <c r="C517" s="228"/>
      <c r="D517" s="228"/>
      <c r="E517" s="228"/>
      <c r="F517" s="228"/>
      <c r="G517" s="228"/>
      <c r="H517" s="228"/>
      <c r="I517" s="228"/>
      <c r="J517" s="228"/>
      <c r="K517" s="228"/>
      <c r="L517" s="228"/>
      <c r="M517" s="228"/>
      <c r="N517" s="228"/>
      <c r="O517" s="228"/>
      <c r="P517" s="228"/>
      <c r="Q517" s="228"/>
      <c r="R517" s="228"/>
      <c r="S517" s="228"/>
      <c r="T517" s="228"/>
      <c r="U517" s="228"/>
    </row>
    <row r="518" spans="1:21" s="278" customFormat="1">
      <c r="A518" s="228"/>
      <c r="B518" s="228"/>
      <c r="C518" s="228"/>
      <c r="D518" s="228"/>
      <c r="E518" s="228"/>
      <c r="F518" s="228"/>
      <c r="G518" s="228"/>
      <c r="H518" s="228"/>
      <c r="I518" s="228"/>
      <c r="J518" s="228"/>
      <c r="K518" s="228"/>
      <c r="L518" s="228"/>
      <c r="M518" s="228"/>
      <c r="N518" s="228"/>
      <c r="O518" s="228"/>
      <c r="P518" s="228"/>
      <c r="Q518" s="228"/>
      <c r="R518" s="228"/>
      <c r="S518" s="228"/>
      <c r="T518" s="228"/>
      <c r="U518" s="228"/>
    </row>
    <row r="519" spans="1:21" s="278" customFormat="1">
      <c r="A519" s="228"/>
      <c r="B519" s="228"/>
      <c r="C519" s="228"/>
      <c r="D519" s="228"/>
      <c r="E519" s="228"/>
      <c r="F519" s="228"/>
      <c r="G519" s="228"/>
      <c r="H519" s="228"/>
      <c r="I519" s="228"/>
      <c r="J519" s="228"/>
      <c r="K519" s="228"/>
      <c r="L519" s="228"/>
      <c r="M519" s="228"/>
      <c r="N519" s="228"/>
      <c r="O519" s="228"/>
      <c r="P519" s="228"/>
      <c r="Q519" s="228"/>
      <c r="R519" s="228"/>
      <c r="S519" s="228"/>
      <c r="T519" s="228"/>
      <c r="U519" s="228"/>
    </row>
    <row r="520" spans="1:21" s="278" customFormat="1">
      <c r="A520" s="228"/>
      <c r="B520" s="228"/>
      <c r="C520" s="228"/>
      <c r="D520" s="228"/>
      <c r="E520" s="228"/>
      <c r="F520" s="228"/>
      <c r="G520" s="228"/>
      <c r="H520" s="228"/>
      <c r="I520" s="228"/>
      <c r="J520" s="228"/>
      <c r="K520" s="228"/>
      <c r="L520" s="228"/>
      <c r="M520" s="228"/>
      <c r="N520" s="228"/>
      <c r="O520" s="228"/>
      <c r="P520" s="228"/>
      <c r="Q520" s="228"/>
      <c r="R520" s="228"/>
      <c r="S520" s="228"/>
      <c r="T520" s="228"/>
      <c r="U520" s="228"/>
    </row>
    <row r="521" spans="1:21" s="278" customFormat="1">
      <c r="A521" s="228"/>
      <c r="B521" s="228"/>
      <c r="C521" s="228"/>
      <c r="D521" s="228"/>
      <c r="E521" s="228"/>
      <c r="F521" s="228"/>
      <c r="G521" s="228"/>
      <c r="H521" s="228"/>
      <c r="I521" s="228"/>
      <c r="J521" s="228"/>
      <c r="K521" s="228"/>
      <c r="L521" s="228"/>
      <c r="M521" s="228"/>
      <c r="N521" s="228"/>
      <c r="O521" s="228"/>
      <c r="P521" s="228"/>
      <c r="Q521" s="228"/>
      <c r="R521" s="228"/>
      <c r="S521" s="228"/>
      <c r="T521" s="228"/>
      <c r="U521" s="228"/>
    </row>
    <row r="522" spans="1:21" s="278" customFormat="1">
      <c r="A522" s="228"/>
      <c r="B522" s="228"/>
      <c r="C522" s="228"/>
      <c r="D522" s="228"/>
      <c r="E522" s="228"/>
      <c r="F522" s="228"/>
      <c r="G522" s="228"/>
      <c r="H522" s="228"/>
      <c r="I522" s="228"/>
      <c r="J522" s="228"/>
      <c r="K522" s="228"/>
      <c r="L522" s="228"/>
      <c r="M522" s="228"/>
      <c r="N522" s="228"/>
      <c r="O522" s="228"/>
      <c r="P522" s="228"/>
      <c r="Q522" s="228"/>
      <c r="R522" s="228"/>
      <c r="S522" s="228"/>
      <c r="T522" s="228"/>
      <c r="U522" s="228"/>
    </row>
    <row r="523" spans="1:21" s="278" customFormat="1">
      <c r="A523" s="228"/>
      <c r="B523" s="228"/>
      <c r="C523" s="228"/>
      <c r="D523" s="228"/>
      <c r="E523" s="228"/>
      <c r="F523" s="228"/>
      <c r="G523" s="228"/>
      <c r="H523" s="228"/>
      <c r="I523" s="228"/>
      <c r="J523" s="228"/>
      <c r="K523" s="228"/>
      <c r="L523" s="228"/>
      <c r="M523" s="228"/>
      <c r="N523" s="228"/>
      <c r="O523" s="228"/>
      <c r="P523" s="228"/>
      <c r="Q523" s="228"/>
      <c r="R523" s="228"/>
      <c r="S523" s="228"/>
      <c r="T523" s="228"/>
      <c r="U523" s="228"/>
    </row>
    <row r="524" spans="1:21" s="278" customFormat="1">
      <c r="A524" s="228"/>
      <c r="B524" s="228"/>
      <c r="C524" s="228"/>
      <c r="D524" s="228"/>
      <c r="E524" s="228"/>
      <c r="F524" s="228"/>
      <c r="G524" s="228"/>
      <c r="H524" s="228"/>
      <c r="I524" s="228"/>
      <c r="J524" s="228"/>
      <c r="K524" s="228"/>
      <c r="L524" s="228"/>
      <c r="M524" s="228"/>
      <c r="N524" s="228"/>
      <c r="O524" s="228"/>
      <c r="P524" s="228"/>
      <c r="Q524" s="228"/>
      <c r="R524" s="228"/>
      <c r="S524" s="228"/>
      <c r="T524" s="228"/>
      <c r="U524" s="228"/>
    </row>
    <row r="525" spans="1:21" s="278" customFormat="1">
      <c r="A525" s="228"/>
      <c r="B525" s="228"/>
      <c r="C525" s="228"/>
      <c r="D525" s="228"/>
      <c r="E525" s="228"/>
      <c r="F525" s="228"/>
      <c r="G525" s="228"/>
      <c r="H525" s="228"/>
      <c r="I525" s="228"/>
      <c r="J525" s="228"/>
      <c r="K525" s="228"/>
      <c r="L525" s="228"/>
      <c r="M525" s="228"/>
      <c r="N525" s="228"/>
      <c r="O525" s="228"/>
      <c r="P525" s="228"/>
      <c r="Q525" s="228"/>
      <c r="R525" s="228"/>
      <c r="S525" s="228"/>
      <c r="T525" s="228"/>
      <c r="U525" s="228"/>
    </row>
    <row r="526" spans="1:21" s="278" customFormat="1">
      <c r="A526" s="228"/>
      <c r="B526" s="228"/>
      <c r="C526" s="228"/>
      <c r="D526" s="228"/>
      <c r="E526" s="228"/>
      <c r="F526" s="228"/>
      <c r="G526" s="228"/>
      <c r="H526" s="228"/>
      <c r="I526" s="228"/>
      <c r="J526" s="228"/>
      <c r="K526" s="228"/>
      <c r="L526" s="228"/>
      <c r="M526" s="228"/>
      <c r="N526" s="228"/>
      <c r="O526" s="228"/>
      <c r="P526" s="228"/>
      <c r="Q526" s="228"/>
      <c r="R526" s="228"/>
      <c r="S526" s="228"/>
      <c r="T526" s="228"/>
      <c r="U526" s="228"/>
    </row>
    <row r="527" spans="1:21" s="278" customFormat="1">
      <c r="A527" s="228"/>
      <c r="B527" s="228"/>
      <c r="C527" s="228"/>
      <c r="D527" s="228"/>
      <c r="E527" s="228"/>
      <c r="F527" s="228"/>
      <c r="G527" s="228"/>
      <c r="H527" s="228"/>
      <c r="I527" s="228"/>
      <c r="J527" s="228"/>
      <c r="K527" s="228"/>
      <c r="L527" s="228"/>
      <c r="M527" s="228"/>
      <c r="N527" s="228"/>
      <c r="O527" s="228"/>
      <c r="P527" s="228"/>
      <c r="Q527" s="228"/>
      <c r="R527" s="228"/>
      <c r="S527" s="228"/>
      <c r="T527" s="228"/>
      <c r="U527" s="228"/>
    </row>
    <row r="528" spans="1:21" s="278" customFormat="1">
      <c r="A528" s="228"/>
      <c r="B528" s="228"/>
      <c r="C528" s="228"/>
      <c r="D528" s="228"/>
      <c r="E528" s="228"/>
      <c r="F528" s="228"/>
      <c r="G528" s="228"/>
      <c r="H528" s="228"/>
      <c r="I528" s="228"/>
      <c r="J528" s="228"/>
      <c r="K528" s="228"/>
      <c r="L528" s="228"/>
      <c r="M528" s="228"/>
      <c r="N528" s="228"/>
      <c r="O528" s="228"/>
      <c r="P528" s="228"/>
      <c r="Q528" s="228"/>
      <c r="R528" s="228"/>
      <c r="S528" s="228"/>
      <c r="T528" s="228"/>
      <c r="U528" s="228"/>
    </row>
    <row r="529" spans="1:21" s="278" customFormat="1">
      <c r="A529" s="228"/>
      <c r="B529" s="228"/>
      <c r="C529" s="228"/>
      <c r="D529" s="228"/>
      <c r="E529" s="228"/>
      <c r="F529" s="228"/>
      <c r="G529" s="228"/>
      <c r="H529" s="228"/>
      <c r="I529" s="228"/>
      <c r="J529" s="228"/>
      <c r="K529" s="228"/>
      <c r="L529" s="228"/>
      <c r="M529" s="228"/>
      <c r="N529" s="228"/>
      <c r="O529" s="228"/>
      <c r="P529" s="228"/>
      <c r="Q529" s="228"/>
      <c r="R529" s="228"/>
      <c r="S529" s="228"/>
      <c r="T529" s="228"/>
      <c r="U529" s="228"/>
    </row>
    <row r="530" spans="1:21" s="278" customFormat="1">
      <c r="A530" s="228"/>
      <c r="B530" s="228"/>
      <c r="C530" s="228"/>
      <c r="D530" s="228"/>
      <c r="E530" s="228"/>
      <c r="F530" s="228"/>
      <c r="G530" s="228"/>
      <c r="H530" s="228"/>
      <c r="I530" s="228"/>
      <c r="J530" s="228"/>
      <c r="K530" s="228"/>
      <c r="L530" s="228"/>
      <c r="M530" s="228"/>
      <c r="N530" s="228"/>
      <c r="O530" s="228"/>
      <c r="P530" s="228"/>
      <c r="Q530" s="228"/>
      <c r="R530" s="228"/>
      <c r="S530" s="228"/>
      <c r="T530" s="228"/>
      <c r="U530" s="228"/>
    </row>
    <row r="531" spans="1:21" s="278" customFormat="1">
      <c r="A531" s="228"/>
      <c r="B531" s="228"/>
      <c r="C531" s="228"/>
      <c r="D531" s="228"/>
      <c r="E531" s="228"/>
      <c r="F531" s="228"/>
      <c r="G531" s="228"/>
      <c r="H531" s="228"/>
      <c r="I531" s="228"/>
      <c r="J531" s="228"/>
      <c r="K531" s="228"/>
      <c r="L531" s="228"/>
      <c r="M531" s="228"/>
      <c r="N531" s="228"/>
      <c r="O531" s="228"/>
      <c r="P531" s="228"/>
      <c r="Q531" s="228"/>
      <c r="R531" s="228"/>
      <c r="S531" s="228"/>
      <c r="T531" s="228"/>
      <c r="U531" s="228"/>
    </row>
    <row r="532" spans="1:21" s="278" customFormat="1">
      <c r="A532" s="228"/>
      <c r="B532" s="228"/>
      <c r="C532" s="228"/>
      <c r="D532" s="228"/>
      <c r="E532" s="228"/>
      <c r="F532" s="228"/>
      <c r="G532" s="228"/>
      <c r="H532" s="228"/>
      <c r="I532" s="228"/>
      <c r="J532" s="228"/>
      <c r="K532" s="228"/>
      <c r="L532" s="228"/>
      <c r="M532" s="228"/>
      <c r="N532" s="228"/>
      <c r="O532" s="228"/>
      <c r="P532" s="228"/>
      <c r="Q532" s="228"/>
      <c r="R532" s="228"/>
      <c r="S532" s="228"/>
      <c r="T532" s="228"/>
      <c r="U532" s="228"/>
    </row>
    <row r="533" spans="1:21" s="278" customFormat="1">
      <c r="A533" s="228"/>
      <c r="B533" s="228"/>
      <c r="C533" s="228"/>
      <c r="D533" s="228"/>
      <c r="E533" s="228"/>
      <c r="F533" s="228"/>
      <c r="G533" s="228"/>
      <c r="H533" s="228"/>
      <c r="I533" s="228"/>
      <c r="J533" s="228"/>
      <c r="K533" s="228"/>
      <c r="L533" s="228"/>
      <c r="M533" s="228"/>
      <c r="N533" s="228"/>
      <c r="O533" s="228"/>
      <c r="P533" s="228"/>
      <c r="Q533" s="228"/>
      <c r="R533" s="228"/>
      <c r="S533" s="228"/>
      <c r="T533" s="228"/>
      <c r="U533" s="228"/>
    </row>
    <row r="534" spans="1:21" s="278" customFormat="1">
      <c r="A534" s="228"/>
      <c r="B534" s="228"/>
      <c r="C534" s="228"/>
      <c r="D534" s="228"/>
      <c r="E534" s="228"/>
      <c r="F534" s="228"/>
      <c r="G534" s="228"/>
      <c r="H534" s="228"/>
      <c r="I534" s="228"/>
      <c r="J534" s="228"/>
      <c r="K534" s="228"/>
      <c r="L534" s="228"/>
      <c r="M534" s="228"/>
      <c r="N534" s="228"/>
      <c r="O534" s="228"/>
      <c r="P534" s="228"/>
      <c r="Q534" s="228"/>
      <c r="R534" s="228"/>
      <c r="S534" s="228"/>
      <c r="T534" s="228"/>
      <c r="U534" s="228"/>
    </row>
    <row r="535" spans="1:21" s="278" customFormat="1">
      <c r="A535" s="228"/>
      <c r="B535" s="228"/>
      <c r="C535" s="228"/>
      <c r="D535" s="228"/>
      <c r="E535" s="228"/>
      <c r="F535" s="228"/>
      <c r="G535" s="228"/>
      <c r="H535" s="228"/>
      <c r="I535" s="228"/>
      <c r="J535" s="228"/>
      <c r="K535" s="228"/>
      <c r="L535" s="228"/>
      <c r="M535" s="228"/>
      <c r="N535" s="228"/>
      <c r="O535" s="228"/>
      <c r="P535" s="228"/>
      <c r="Q535" s="228"/>
      <c r="R535" s="228"/>
      <c r="S535" s="228"/>
      <c r="T535" s="228"/>
      <c r="U535" s="228"/>
    </row>
    <row r="536" spans="1:21" s="278" customFormat="1">
      <c r="A536" s="228"/>
      <c r="B536" s="228"/>
      <c r="C536" s="228"/>
      <c r="D536" s="228"/>
      <c r="E536" s="228"/>
      <c r="F536" s="228"/>
      <c r="G536" s="228"/>
      <c r="H536" s="228"/>
      <c r="I536" s="228"/>
      <c r="J536" s="228"/>
      <c r="K536" s="228"/>
      <c r="L536" s="228"/>
      <c r="M536" s="228"/>
      <c r="N536" s="228"/>
      <c r="O536" s="228"/>
      <c r="P536" s="228"/>
      <c r="Q536" s="228"/>
      <c r="R536" s="228"/>
      <c r="S536" s="228"/>
      <c r="T536" s="228"/>
      <c r="U536" s="228"/>
    </row>
    <row r="537" spans="1:21" s="278" customFormat="1">
      <c r="A537" s="228"/>
      <c r="B537" s="228"/>
      <c r="C537" s="228"/>
      <c r="D537" s="228"/>
      <c r="E537" s="228"/>
      <c r="F537" s="228"/>
      <c r="G537" s="228"/>
      <c r="H537" s="228"/>
      <c r="I537" s="228"/>
      <c r="J537" s="228"/>
      <c r="K537" s="228"/>
      <c r="L537" s="228"/>
      <c r="M537" s="228"/>
      <c r="N537" s="228"/>
      <c r="O537" s="228"/>
      <c r="P537" s="228"/>
      <c r="Q537" s="228"/>
      <c r="R537" s="228"/>
      <c r="S537" s="228"/>
      <c r="T537" s="228"/>
      <c r="U537" s="228"/>
    </row>
    <row r="538" spans="1:21" s="278" customFormat="1">
      <c r="A538" s="228"/>
      <c r="B538" s="228"/>
      <c r="C538" s="228"/>
      <c r="D538" s="228"/>
      <c r="E538" s="228"/>
      <c r="F538" s="228"/>
      <c r="G538" s="228"/>
      <c r="H538" s="228"/>
      <c r="I538" s="228"/>
      <c r="J538" s="228"/>
      <c r="K538" s="228"/>
      <c r="L538" s="228"/>
      <c r="M538" s="228"/>
      <c r="N538" s="228"/>
      <c r="O538" s="228"/>
      <c r="P538" s="228"/>
      <c r="Q538" s="228"/>
      <c r="R538" s="228"/>
      <c r="S538" s="228"/>
      <c r="T538" s="228"/>
      <c r="U538" s="228"/>
    </row>
    <row r="539" spans="1:21" s="278" customFormat="1">
      <c r="A539" s="228"/>
      <c r="B539" s="228"/>
      <c r="C539" s="228"/>
      <c r="D539" s="228"/>
      <c r="E539" s="228"/>
      <c r="F539" s="228"/>
      <c r="G539" s="228"/>
      <c r="H539" s="228"/>
      <c r="I539" s="228"/>
      <c r="J539" s="228"/>
      <c r="K539" s="228"/>
      <c r="L539" s="228"/>
      <c r="M539" s="228"/>
      <c r="N539" s="228"/>
      <c r="O539" s="228"/>
      <c r="P539" s="228"/>
      <c r="Q539" s="228"/>
      <c r="R539" s="228"/>
      <c r="S539" s="228"/>
      <c r="T539" s="228"/>
      <c r="U539" s="228"/>
    </row>
    <row r="540" spans="1:21" s="278" customFormat="1">
      <c r="A540" s="228"/>
      <c r="B540" s="228"/>
      <c r="C540" s="228"/>
      <c r="D540" s="228"/>
      <c r="E540" s="228"/>
      <c r="F540" s="228"/>
      <c r="G540" s="228"/>
      <c r="H540" s="228"/>
      <c r="I540" s="228"/>
      <c r="J540" s="228"/>
      <c r="K540" s="228"/>
      <c r="L540" s="228"/>
      <c r="M540" s="228"/>
      <c r="N540" s="228"/>
      <c r="O540" s="228"/>
      <c r="P540" s="228"/>
      <c r="Q540" s="228"/>
      <c r="R540" s="228"/>
      <c r="S540" s="228"/>
      <c r="T540" s="228"/>
      <c r="U540" s="228"/>
    </row>
    <row r="541" spans="1:21" s="278" customFormat="1">
      <c r="A541" s="228"/>
      <c r="B541" s="228"/>
      <c r="C541" s="228"/>
      <c r="D541" s="228"/>
      <c r="E541" s="228"/>
      <c r="F541" s="228"/>
      <c r="G541" s="228"/>
      <c r="H541" s="228"/>
      <c r="I541" s="228"/>
      <c r="J541" s="228"/>
      <c r="K541" s="228"/>
      <c r="L541" s="228"/>
      <c r="M541" s="228"/>
      <c r="N541" s="228"/>
      <c r="O541" s="228"/>
      <c r="P541" s="228"/>
      <c r="Q541" s="228"/>
      <c r="R541" s="228"/>
      <c r="S541" s="228"/>
      <c r="T541" s="228"/>
      <c r="U541" s="228"/>
    </row>
    <row r="542" spans="1:21" s="278" customFormat="1">
      <c r="A542" s="228"/>
      <c r="B542" s="228"/>
      <c r="C542" s="228"/>
      <c r="D542" s="228"/>
      <c r="E542" s="228"/>
      <c r="F542" s="228"/>
      <c r="G542" s="228"/>
      <c r="H542" s="228"/>
      <c r="I542" s="228"/>
      <c r="J542" s="228"/>
      <c r="K542" s="228"/>
      <c r="L542" s="228"/>
      <c r="M542" s="228"/>
      <c r="N542" s="228"/>
      <c r="O542" s="228"/>
      <c r="P542" s="228"/>
      <c r="Q542" s="228"/>
      <c r="R542" s="228"/>
      <c r="S542" s="228"/>
      <c r="T542" s="228"/>
      <c r="U542" s="228"/>
    </row>
    <row r="543" spans="1:21" s="278" customFormat="1">
      <c r="A543" s="228"/>
      <c r="B543" s="228"/>
      <c r="C543" s="228"/>
      <c r="D543" s="228"/>
      <c r="E543" s="228"/>
      <c r="F543" s="228"/>
      <c r="G543" s="228"/>
      <c r="H543" s="228"/>
      <c r="I543" s="228"/>
      <c r="J543" s="228"/>
      <c r="K543" s="228"/>
      <c r="L543" s="228"/>
      <c r="M543" s="228"/>
      <c r="N543" s="228"/>
      <c r="O543" s="228"/>
      <c r="P543" s="228"/>
      <c r="Q543" s="228"/>
      <c r="R543" s="228"/>
      <c r="S543" s="228"/>
      <c r="T543" s="228"/>
      <c r="U543" s="228"/>
    </row>
    <row r="544" spans="1:21" s="278" customFormat="1">
      <c r="A544" s="228"/>
      <c r="B544" s="228"/>
      <c r="C544" s="228"/>
      <c r="D544" s="228"/>
      <c r="E544" s="228"/>
      <c r="F544" s="228"/>
      <c r="G544" s="228"/>
      <c r="H544" s="228"/>
      <c r="I544" s="228"/>
      <c r="J544" s="228"/>
      <c r="K544" s="228"/>
      <c r="L544" s="228"/>
      <c r="M544" s="228"/>
      <c r="N544" s="228"/>
      <c r="O544" s="228"/>
      <c r="P544" s="228"/>
      <c r="Q544" s="228"/>
      <c r="R544" s="228"/>
      <c r="S544" s="228"/>
      <c r="T544" s="228"/>
      <c r="U544" s="228"/>
    </row>
    <row r="545" spans="1:21" s="278" customFormat="1">
      <c r="A545" s="228"/>
      <c r="B545" s="228"/>
      <c r="C545" s="228"/>
      <c r="D545" s="228"/>
      <c r="E545" s="228"/>
      <c r="F545" s="228"/>
      <c r="G545" s="228"/>
      <c r="H545" s="228"/>
      <c r="I545" s="228"/>
      <c r="J545" s="228"/>
      <c r="K545" s="228"/>
      <c r="L545" s="228"/>
      <c r="M545" s="228"/>
      <c r="N545" s="228"/>
      <c r="O545" s="228"/>
      <c r="P545" s="228"/>
      <c r="Q545" s="228"/>
      <c r="R545" s="228"/>
      <c r="S545" s="228"/>
      <c r="T545" s="228"/>
      <c r="U545" s="228"/>
    </row>
    <row r="546" spans="1:21" s="278" customFormat="1">
      <c r="A546" s="228"/>
      <c r="B546" s="228"/>
      <c r="C546" s="228"/>
      <c r="D546" s="228"/>
      <c r="E546" s="228"/>
      <c r="F546" s="228"/>
      <c r="G546" s="228"/>
      <c r="H546" s="228"/>
      <c r="I546" s="228"/>
      <c r="J546" s="228"/>
      <c r="K546" s="228"/>
      <c r="L546" s="228"/>
      <c r="M546" s="228"/>
      <c r="N546" s="228"/>
      <c r="O546" s="228"/>
      <c r="P546" s="228"/>
      <c r="Q546" s="228"/>
      <c r="R546" s="228"/>
      <c r="S546" s="228"/>
      <c r="T546" s="228"/>
      <c r="U546" s="228"/>
    </row>
    <row r="547" spans="1:21" s="278" customFormat="1">
      <c r="A547" s="228"/>
      <c r="B547" s="228"/>
      <c r="C547" s="228"/>
      <c r="D547" s="228"/>
      <c r="E547" s="228"/>
      <c r="F547" s="228"/>
      <c r="G547" s="228"/>
      <c r="H547" s="228"/>
      <c r="I547" s="228"/>
      <c r="J547" s="228"/>
      <c r="K547" s="228"/>
      <c r="L547" s="228"/>
      <c r="M547" s="228"/>
      <c r="N547" s="228"/>
      <c r="O547" s="228"/>
      <c r="P547" s="228"/>
      <c r="Q547" s="228"/>
      <c r="R547" s="228"/>
      <c r="S547" s="228"/>
      <c r="T547" s="228"/>
      <c r="U547" s="228"/>
    </row>
    <row r="548" spans="1:21" s="278" customFormat="1">
      <c r="A548" s="228"/>
      <c r="B548" s="228"/>
      <c r="C548" s="228"/>
      <c r="D548" s="228"/>
      <c r="E548" s="228"/>
      <c r="F548" s="228"/>
      <c r="G548" s="228"/>
      <c r="H548" s="228"/>
      <c r="I548" s="228"/>
      <c r="J548" s="228"/>
      <c r="K548" s="228"/>
      <c r="L548" s="228"/>
      <c r="M548" s="228"/>
      <c r="N548" s="228"/>
      <c r="O548" s="228"/>
      <c r="P548" s="228"/>
      <c r="Q548" s="228"/>
      <c r="R548" s="228"/>
      <c r="S548" s="228"/>
      <c r="T548" s="228"/>
      <c r="U548" s="228"/>
    </row>
    <row r="549" spans="1:21" s="278" customFormat="1">
      <c r="A549" s="228"/>
      <c r="B549" s="228"/>
      <c r="C549" s="228"/>
      <c r="D549" s="228"/>
      <c r="E549" s="228"/>
      <c r="F549" s="228"/>
      <c r="G549" s="228"/>
      <c r="H549" s="228"/>
      <c r="I549" s="228"/>
      <c r="J549" s="228"/>
      <c r="K549" s="228"/>
      <c r="L549" s="228"/>
      <c r="M549" s="228"/>
      <c r="N549" s="228"/>
      <c r="O549" s="228"/>
      <c r="P549" s="228"/>
      <c r="Q549" s="228"/>
      <c r="R549" s="228"/>
      <c r="S549" s="228"/>
      <c r="T549" s="228"/>
      <c r="U549" s="228"/>
    </row>
    <row r="550" spans="1:21" s="278" customFormat="1">
      <c r="A550" s="228"/>
      <c r="B550" s="228"/>
      <c r="C550" s="228"/>
      <c r="D550" s="228"/>
      <c r="E550" s="228"/>
      <c r="F550" s="228"/>
      <c r="G550" s="228"/>
      <c r="H550" s="228"/>
      <c r="I550" s="228"/>
      <c r="J550" s="228"/>
      <c r="K550" s="228"/>
      <c r="L550" s="228"/>
      <c r="M550" s="228"/>
      <c r="N550" s="228"/>
      <c r="O550" s="228"/>
      <c r="P550" s="228"/>
      <c r="Q550" s="228"/>
      <c r="R550" s="228"/>
      <c r="S550" s="228"/>
      <c r="T550" s="228"/>
      <c r="U550" s="228"/>
    </row>
    <row r="551" spans="1:21" s="278" customFormat="1">
      <c r="A551" s="228"/>
      <c r="B551" s="228"/>
      <c r="C551" s="228"/>
      <c r="D551" s="228"/>
      <c r="E551" s="228"/>
      <c r="F551" s="228"/>
      <c r="G551" s="228"/>
      <c r="H551" s="228"/>
      <c r="I551" s="228"/>
      <c r="J551" s="228"/>
      <c r="K551" s="228"/>
      <c r="L551" s="228"/>
      <c r="M551" s="228"/>
      <c r="N551" s="228"/>
      <c r="O551" s="228"/>
      <c r="P551" s="228"/>
      <c r="Q551" s="228"/>
      <c r="R551" s="228"/>
      <c r="S551" s="228"/>
      <c r="T551" s="228"/>
      <c r="U551" s="228"/>
    </row>
    <row r="552" spans="1:21" s="278" customFormat="1">
      <c r="A552" s="228"/>
      <c r="B552" s="228"/>
      <c r="C552" s="228"/>
      <c r="D552" s="228"/>
      <c r="E552" s="228"/>
      <c r="F552" s="228"/>
      <c r="G552" s="228"/>
      <c r="H552" s="228"/>
      <c r="I552" s="228"/>
      <c r="J552" s="228"/>
      <c r="K552" s="228"/>
      <c r="L552" s="228"/>
      <c r="M552" s="228"/>
      <c r="N552" s="228"/>
      <c r="O552" s="228"/>
      <c r="P552" s="228"/>
      <c r="Q552" s="228"/>
      <c r="R552" s="228"/>
      <c r="S552" s="228"/>
      <c r="T552" s="228"/>
      <c r="U552" s="228"/>
    </row>
    <row r="553" spans="1:21" s="278" customFormat="1">
      <c r="A553" s="228"/>
      <c r="B553" s="228"/>
      <c r="C553" s="228"/>
      <c r="D553" s="228"/>
      <c r="E553" s="228"/>
      <c r="F553" s="228"/>
      <c r="G553" s="228"/>
      <c r="H553" s="228"/>
      <c r="I553" s="228"/>
      <c r="J553" s="228"/>
      <c r="K553" s="228"/>
      <c r="L553" s="228"/>
      <c r="M553" s="228"/>
      <c r="N553" s="228"/>
      <c r="O553" s="228"/>
      <c r="P553" s="228"/>
      <c r="Q553" s="228"/>
      <c r="R553" s="228"/>
      <c r="S553" s="228"/>
      <c r="T553" s="228"/>
      <c r="U553" s="228"/>
    </row>
    <row r="554" spans="1:21" s="278" customFormat="1">
      <c r="A554" s="228"/>
      <c r="B554" s="228"/>
      <c r="C554" s="228"/>
      <c r="D554" s="228"/>
      <c r="E554" s="228"/>
      <c r="F554" s="228"/>
      <c r="G554" s="228"/>
      <c r="H554" s="228"/>
      <c r="I554" s="228"/>
      <c r="J554" s="228"/>
      <c r="K554" s="228"/>
      <c r="L554" s="228"/>
      <c r="M554" s="228"/>
      <c r="N554" s="228"/>
      <c r="O554" s="228"/>
      <c r="P554" s="228"/>
      <c r="Q554" s="228"/>
      <c r="R554" s="228"/>
      <c r="S554" s="228"/>
      <c r="T554" s="228"/>
      <c r="U554" s="228"/>
    </row>
    <row r="555" spans="1:21" s="278" customFormat="1">
      <c r="A555" s="228"/>
      <c r="B555" s="228"/>
      <c r="C555" s="228"/>
      <c r="D555" s="228"/>
      <c r="E555" s="228"/>
      <c r="F555" s="228"/>
      <c r="G555" s="228"/>
      <c r="H555" s="228"/>
      <c r="I555" s="228"/>
      <c r="J555" s="228"/>
      <c r="K555" s="228"/>
      <c r="L555" s="228"/>
      <c r="M555" s="228"/>
      <c r="N555" s="228"/>
      <c r="O555" s="228"/>
      <c r="P555" s="228"/>
      <c r="Q555" s="228"/>
      <c r="R555" s="228"/>
      <c r="S555" s="228"/>
      <c r="T555" s="228"/>
      <c r="U555" s="228"/>
    </row>
    <row r="556" spans="1:21" s="278" customFormat="1">
      <c r="A556" s="228"/>
      <c r="B556" s="228"/>
      <c r="C556" s="228"/>
      <c r="D556" s="228"/>
      <c r="E556" s="228"/>
      <c r="F556" s="228"/>
      <c r="G556" s="228"/>
      <c r="H556" s="228"/>
      <c r="I556" s="228"/>
      <c r="J556" s="228"/>
      <c r="K556" s="228"/>
      <c r="L556" s="228"/>
      <c r="M556" s="228"/>
      <c r="N556" s="228"/>
      <c r="O556" s="228"/>
      <c r="P556" s="228"/>
      <c r="Q556" s="228"/>
      <c r="R556" s="228"/>
      <c r="S556" s="228"/>
      <c r="T556" s="228"/>
      <c r="U556" s="228"/>
    </row>
    <row r="557" spans="1:21" s="278" customFormat="1">
      <c r="A557" s="228"/>
      <c r="B557" s="228"/>
      <c r="C557" s="228"/>
      <c r="D557" s="228"/>
      <c r="E557" s="228"/>
      <c r="F557" s="228"/>
      <c r="G557" s="228"/>
      <c r="H557" s="228"/>
      <c r="I557" s="228"/>
      <c r="J557" s="228"/>
      <c r="K557" s="228"/>
      <c r="L557" s="228"/>
      <c r="M557" s="228"/>
      <c r="N557" s="228"/>
      <c r="O557" s="228"/>
      <c r="P557" s="228"/>
      <c r="Q557" s="228"/>
      <c r="R557" s="228"/>
      <c r="S557" s="228"/>
      <c r="T557" s="228"/>
      <c r="U557" s="228"/>
    </row>
    <row r="558" spans="1:21" s="278" customFormat="1">
      <c r="A558" s="228"/>
      <c r="B558" s="228"/>
      <c r="C558" s="228"/>
      <c r="D558" s="228"/>
      <c r="E558" s="228"/>
      <c r="F558" s="228"/>
      <c r="G558" s="228"/>
      <c r="H558" s="228"/>
      <c r="I558" s="228"/>
      <c r="J558" s="228"/>
      <c r="K558" s="228"/>
      <c r="L558" s="228"/>
      <c r="M558" s="228"/>
      <c r="N558" s="228"/>
      <c r="O558" s="228"/>
      <c r="P558" s="228"/>
      <c r="Q558" s="228"/>
      <c r="R558" s="228"/>
      <c r="S558" s="228"/>
      <c r="T558" s="228"/>
      <c r="U558" s="228"/>
    </row>
    <row r="559" spans="1:21" s="278" customFormat="1">
      <c r="A559" s="228"/>
      <c r="B559" s="228"/>
      <c r="C559" s="228"/>
      <c r="D559" s="228"/>
      <c r="E559" s="228"/>
      <c r="F559" s="228"/>
      <c r="G559" s="228"/>
      <c r="H559" s="228"/>
      <c r="I559" s="228"/>
      <c r="J559" s="228"/>
      <c r="K559" s="228"/>
      <c r="L559" s="228"/>
      <c r="M559" s="228"/>
      <c r="N559" s="228"/>
      <c r="O559" s="228"/>
      <c r="P559" s="228"/>
      <c r="Q559" s="228"/>
      <c r="R559" s="228"/>
      <c r="S559" s="228"/>
      <c r="T559" s="228"/>
      <c r="U559" s="228"/>
    </row>
    <row r="560" spans="1:21" s="278" customFormat="1">
      <c r="A560" s="228"/>
      <c r="B560" s="228"/>
      <c r="C560" s="228"/>
      <c r="D560" s="228"/>
      <c r="E560" s="228"/>
      <c r="F560" s="228"/>
      <c r="G560" s="228"/>
      <c r="H560" s="228"/>
      <c r="I560" s="228"/>
      <c r="J560" s="228"/>
      <c r="K560" s="228"/>
      <c r="L560" s="228"/>
      <c r="M560" s="228"/>
      <c r="N560" s="228"/>
      <c r="O560" s="228"/>
      <c r="P560" s="228"/>
      <c r="Q560" s="228"/>
      <c r="R560" s="228"/>
      <c r="S560" s="228"/>
      <c r="T560" s="228"/>
      <c r="U560" s="228"/>
    </row>
    <row r="561" spans="1:21" s="278" customFormat="1">
      <c r="A561" s="228"/>
      <c r="B561" s="228"/>
      <c r="C561" s="228"/>
      <c r="D561" s="228"/>
      <c r="E561" s="228"/>
      <c r="F561" s="228"/>
      <c r="G561" s="228"/>
      <c r="H561" s="228"/>
      <c r="I561" s="228"/>
      <c r="J561" s="228"/>
      <c r="K561" s="228"/>
      <c r="L561" s="228"/>
      <c r="M561" s="228"/>
      <c r="N561" s="228"/>
      <c r="O561" s="228"/>
      <c r="P561" s="228"/>
      <c r="Q561" s="228"/>
      <c r="R561" s="228"/>
      <c r="S561" s="228"/>
      <c r="T561" s="228"/>
      <c r="U561" s="228"/>
    </row>
    <row r="562" spans="1:21" s="278" customFormat="1">
      <c r="A562" s="228"/>
      <c r="B562" s="228"/>
      <c r="C562" s="228"/>
      <c r="D562" s="228"/>
      <c r="E562" s="228"/>
      <c r="F562" s="228"/>
      <c r="G562" s="228"/>
      <c r="H562" s="228"/>
      <c r="I562" s="228"/>
      <c r="J562" s="228"/>
      <c r="K562" s="228"/>
      <c r="L562" s="228"/>
      <c r="M562" s="228"/>
      <c r="N562" s="228"/>
      <c r="O562" s="228"/>
      <c r="P562" s="228"/>
      <c r="Q562" s="228"/>
      <c r="R562" s="228"/>
      <c r="S562" s="228"/>
      <c r="T562" s="228"/>
      <c r="U562" s="228"/>
    </row>
    <row r="563" spans="1:21" s="278" customFormat="1">
      <c r="A563" s="228"/>
      <c r="B563" s="228"/>
      <c r="C563" s="228"/>
      <c r="D563" s="228"/>
      <c r="E563" s="228"/>
      <c r="F563" s="228"/>
      <c r="G563" s="228"/>
      <c r="H563" s="228"/>
      <c r="I563" s="228"/>
      <c r="J563" s="228"/>
      <c r="K563" s="228"/>
      <c r="L563" s="228"/>
      <c r="M563" s="228"/>
      <c r="N563" s="228"/>
      <c r="O563" s="228"/>
      <c r="P563" s="228"/>
      <c r="Q563" s="228"/>
      <c r="R563" s="228"/>
      <c r="S563" s="228"/>
      <c r="T563" s="228"/>
      <c r="U563" s="228"/>
    </row>
    <row r="564" spans="1:21" s="278" customFormat="1">
      <c r="A564" s="228"/>
      <c r="B564" s="228"/>
      <c r="C564" s="228"/>
      <c r="D564" s="228"/>
      <c r="E564" s="228"/>
      <c r="F564" s="228"/>
      <c r="G564" s="228"/>
      <c r="H564" s="228"/>
      <c r="I564" s="228"/>
      <c r="J564" s="228"/>
      <c r="K564" s="228"/>
      <c r="L564" s="228"/>
      <c r="M564" s="228"/>
      <c r="N564" s="228"/>
      <c r="O564" s="228"/>
      <c r="P564" s="228"/>
      <c r="Q564" s="228"/>
      <c r="R564" s="228"/>
      <c r="S564" s="228"/>
      <c r="T564" s="228"/>
      <c r="U564" s="228"/>
    </row>
    <row r="565" spans="1:21" s="278" customFormat="1">
      <c r="A565" s="228"/>
      <c r="B565" s="228"/>
      <c r="C565" s="228"/>
      <c r="D565" s="228"/>
      <c r="E565" s="228"/>
      <c r="F565" s="228"/>
      <c r="G565" s="228"/>
      <c r="H565" s="228"/>
      <c r="I565" s="228"/>
      <c r="J565" s="228"/>
      <c r="K565" s="228"/>
      <c r="L565" s="228"/>
      <c r="M565" s="228"/>
      <c r="N565" s="228"/>
      <c r="O565" s="228"/>
      <c r="P565" s="228"/>
      <c r="Q565" s="228"/>
      <c r="R565" s="228"/>
      <c r="S565" s="228"/>
      <c r="T565" s="228"/>
      <c r="U565" s="228"/>
    </row>
    <row r="566" spans="1:21" s="278" customFormat="1">
      <c r="A566" s="228"/>
      <c r="B566" s="228"/>
      <c r="C566" s="228"/>
      <c r="D566" s="228"/>
      <c r="E566" s="228"/>
      <c r="F566" s="228"/>
      <c r="G566" s="228"/>
      <c r="H566" s="228"/>
      <c r="I566" s="228"/>
      <c r="J566" s="228"/>
      <c r="K566" s="228"/>
      <c r="L566" s="228"/>
      <c r="M566" s="228"/>
      <c r="N566" s="228"/>
      <c r="O566" s="228"/>
      <c r="P566" s="228"/>
      <c r="Q566" s="228"/>
      <c r="R566" s="228"/>
      <c r="S566" s="228"/>
      <c r="T566" s="228"/>
      <c r="U566" s="228"/>
    </row>
    <row r="567" spans="1:21" s="278" customFormat="1">
      <c r="A567" s="228"/>
      <c r="B567" s="228"/>
      <c r="C567" s="228"/>
      <c r="D567" s="228"/>
      <c r="E567" s="228"/>
      <c r="F567" s="228"/>
      <c r="G567" s="228"/>
      <c r="H567" s="228"/>
      <c r="I567" s="228"/>
      <c r="J567" s="228"/>
      <c r="K567" s="228"/>
      <c r="L567" s="228"/>
      <c r="M567" s="228"/>
      <c r="N567" s="228"/>
      <c r="O567" s="228"/>
      <c r="P567" s="228"/>
      <c r="Q567" s="228"/>
      <c r="R567" s="228"/>
      <c r="S567" s="228"/>
      <c r="T567" s="228"/>
      <c r="U567" s="228"/>
    </row>
    <row r="568" spans="1:21" s="278" customFormat="1">
      <c r="A568" s="228"/>
      <c r="B568" s="228"/>
      <c r="C568" s="228"/>
      <c r="D568" s="228"/>
      <c r="E568" s="228"/>
      <c r="F568" s="228"/>
      <c r="G568" s="228"/>
      <c r="H568" s="228"/>
      <c r="I568" s="228"/>
      <c r="J568" s="228"/>
      <c r="K568" s="228"/>
      <c r="L568" s="228"/>
      <c r="M568" s="228"/>
      <c r="N568" s="228"/>
      <c r="O568" s="228"/>
      <c r="P568" s="228"/>
      <c r="Q568" s="228"/>
      <c r="R568" s="228"/>
      <c r="S568" s="228"/>
      <c r="T568" s="228"/>
      <c r="U568" s="228"/>
    </row>
    <row r="569" spans="1:21" s="278" customFormat="1">
      <c r="A569" s="228"/>
      <c r="B569" s="228"/>
      <c r="C569" s="228"/>
      <c r="D569" s="228"/>
      <c r="E569" s="228"/>
      <c r="F569" s="228"/>
      <c r="G569" s="228"/>
      <c r="H569" s="228"/>
      <c r="I569" s="228"/>
      <c r="J569" s="228"/>
      <c r="K569" s="228"/>
      <c r="L569" s="228"/>
      <c r="M569" s="228"/>
      <c r="N569" s="228"/>
      <c r="O569" s="228"/>
      <c r="P569" s="228"/>
      <c r="Q569" s="228"/>
      <c r="R569" s="228"/>
      <c r="S569" s="228"/>
      <c r="T569" s="228"/>
      <c r="U569" s="228"/>
    </row>
    <row r="570" spans="1:21" s="278" customFormat="1">
      <c r="A570" s="228"/>
      <c r="B570" s="228"/>
      <c r="C570" s="228"/>
      <c r="D570" s="228"/>
      <c r="E570" s="228"/>
      <c r="F570" s="228"/>
      <c r="G570" s="228"/>
      <c r="H570" s="228"/>
      <c r="I570" s="228"/>
      <c r="J570" s="228"/>
      <c r="K570" s="228"/>
      <c r="L570" s="228"/>
      <c r="M570" s="228"/>
      <c r="N570" s="228"/>
      <c r="O570" s="228"/>
      <c r="P570" s="228"/>
      <c r="Q570" s="228"/>
      <c r="R570" s="228"/>
      <c r="S570" s="228"/>
      <c r="T570" s="228"/>
      <c r="U570" s="228"/>
    </row>
    <row r="571" spans="1:21" s="278" customFormat="1">
      <c r="A571" s="228"/>
      <c r="B571" s="228"/>
      <c r="C571" s="228"/>
      <c r="D571" s="228"/>
      <c r="E571" s="228"/>
      <c r="F571" s="228"/>
      <c r="G571" s="228"/>
      <c r="H571" s="228"/>
      <c r="I571" s="228"/>
      <c r="J571" s="228"/>
      <c r="K571" s="228"/>
      <c r="L571" s="228"/>
      <c r="M571" s="228"/>
      <c r="N571" s="228"/>
      <c r="O571" s="228"/>
      <c r="P571" s="228"/>
      <c r="Q571" s="228"/>
      <c r="R571" s="228"/>
      <c r="S571" s="228"/>
      <c r="T571" s="228"/>
      <c r="U571" s="228"/>
    </row>
    <row r="572" spans="1:21" s="278" customFormat="1">
      <c r="A572" s="228"/>
      <c r="B572" s="228"/>
      <c r="C572" s="228"/>
      <c r="D572" s="228"/>
      <c r="E572" s="228"/>
      <c r="F572" s="228"/>
      <c r="G572" s="228"/>
      <c r="H572" s="228"/>
      <c r="I572" s="228"/>
      <c r="J572" s="228"/>
      <c r="K572" s="228"/>
      <c r="L572" s="228"/>
      <c r="M572" s="228"/>
      <c r="N572" s="228"/>
      <c r="O572" s="228"/>
      <c r="P572" s="228"/>
      <c r="Q572" s="228"/>
      <c r="R572" s="228"/>
      <c r="S572" s="228"/>
      <c r="T572" s="228"/>
      <c r="U572" s="228"/>
    </row>
    <row r="573" spans="1:21" s="278" customFormat="1">
      <c r="A573" s="228"/>
      <c r="B573" s="228"/>
      <c r="C573" s="228"/>
      <c r="D573" s="228"/>
      <c r="E573" s="228"/>
      <c r="F573" s="228"/>
      <c r="G573" s="228"/>
      <c r="H573" s="228"/>
      <c r="I573" s="228"/>
      <c r="J573" s="228"/>
      <c r="K573" s="228"/>
      <c r="L573" s="228"/>
      <c r="M573" s="228"/>
      <c r="N573" s="228"/>
      <c r="O573" s="228"/>
      <c r="P573" s="228"/>
      <c r="Q573" s="228"/>
      <c r="R573" s="228"/>
      <c r="S573" s="228"/>
      <c r="T573" s="228"/>
      <c r="U573" s="228"/>
    </row>
    <row r="574" spans="1:21" s="278" customFormat="1">
      <c r="A574" s="228"/>
      <c r="B574" s="228"/>
      <c r="C574" s="228"/>
      <c r="D574" s="228"/>
      <c r="E574" s="228"/>
      <c r="F574" s="228"/>
      <c r="G574" s="228"/>
      <c r="H574" s="228"/>
      <c r="I574" s="228"/>
      <c r="J574" s="228"/>
      <c r="K574" s="228"/>
      <c r="L574" s="228"/>
      <c r="M574" s="228"/>
      <c r="N574" s="228"/>
      <c r="O574" s="228"/>
      <c r="P574" s="228"/>
      <c r="Q574" s="228"/>
      <c r="R574" s="228"/>
      <c r="S574" s="228"/>
      <c r="T574" s="228"/>
      <c r="U574" s="228"/>
    </row>
    <row r="575" spans="1:21" s="278" customFormat="1">
      <c r="A575" s="228"/>
      <c r="B575" s="228"/>
      <c r="C575" s="228"/>
      <c r="D575" s="228"/>
      <c r="E575" s="228"/>
      <c r="F575" s="228"/>
      <c r="G575" s="228"/>
      <c r="H575" s="228"/>
      <c r="I575" s="228"/>
      <c r="J575" s="228"/>
      <c r="K575" s="228"/>
      <c r="L575" s="228"/>
      <c r="M575" s="228"/>
      <c r="N575" s="228"/>
      <c r="O575" s="228"/>
      <c r="P575" s="228"/>
      <c r="Q575" s="228"/>
      <c r="R575" s="228"/>
      <c r="S575" s="228"/>
      <c r="T575" s="228"/>
      <c r="U575" s="228"/>
    </row>
    <row r="576" spans="1:21" s="278" customFormat="1">
      <c r="A576" s="228"/>
      <c r="B576" s="228"/>
      <c r="C576" s="228"/>
      <c r="D576" s="228"/>
      <c r="E576" s="228"/>
      <c r="F576" s="228"/>
      <c r="G576" s="228"/>
      <c r="H576" s="228"/>
      <c r="I576" s="228"/>
      <c r="J576" s="228"/>
      <c r="K576" s="228"/>
      <c r="L576" s="228"/>
      <c r="M576" s="228"/>
      <c r="N576" s="228"/>
      <c r="O576" s="228"/>
      <c r="P576" s="228"/>
      <c r="Q576" s="228"/>
      <c r="R576" s="228"/>
      <c r="S576" s="228"/>
      <c r="T576" s="228"/>
      <c r="U576" s="228"/>
    </row>
    <row r="577" spans="1:21" s="278" customFormat="1">
      <c r="A577" s="228"/>
      <c r="B577" s="228"/>
      <c r="C577" s="228"/>
      <c r="D577" s="228"/>
      <c r="E577" s="228"/>
      <c r="F577" s="228"/>
      <c r="G577" s="228"/>
      <c r="H577" s="228"/>
      <c r="I577" s="228"/>
      <c r="J577" s="228"/>
      <c r="K577" s="228"/>
      <c r="L577" s="228"/>
      <c r="M577" s="228"/>
      <c r="N577" s="228"/>
      <c r="O577" s="228"/>
      <c r="P577" s="228"/>
      <c r="Q577" s="228"/>
      <c r="R577" s="228"/>
      <c r="S577" s="228"/>
      <c r="T577" s="228"/>
      <c r="U577" s="228"/>
    </row>
    <row r="578" spans="1:21" s="278" customFormat="1">
      <c r="A578" s="228"/>
      <c r="B578" s="228"/>
      <c r="C578" s="228"/>
      <c r="D578" s="228"/>
      <c r="E578" s="228"/>
      <c r="F578" s="228"/>
      <c r="G578" s="228"/>
      <c r="H578" s="228"/>
      <c r="I578" s="228"/>
      <c r="J578" s="228"/>
      <c r="K578" s="228"/>
      <c r="L578" s="228"/>
      <c r="M578" s="228"/>
      <c r="N578" s="228"/>
      <c r="O578" s="228"/>
      <c r="P578" s="228"/>
      <c r="Q578" s="228"/>
      <c r="R578" s="228"/>
      <c r="S578" s="228"/>
      <c r="T578" s="228"/>
      <c r="U578" s="228"/>
    </row>
    <row r="579" spans="1:21" s="278" customFormat="1">
      <c r="A579" s="228"/>
      <c r="B579" s="228"/>
      <c r="C579" s="228"/>
      <c r="D579" s="228"/>
      <c r="E579" s="228"/>
      <c r="F579" s="228"/>
      <c r="G579" s="228"/>
      <c r="H579" s="228"/>
      <c r="I579" s="228"/>
      <c r="J579" s="228"/>
      <c r="K579" s="228"/>
      <c r="L579" s="228"/>
      <c r="M579" s="228"/>
      <c r="N579" s="228"/>
      <c r="O579" s="228"/>
      <c r="P579" s="228"/>
      <c r="Q579" s="228"/>
      <c r="R579" s="228"/>
      <c r="S579" s="228"/>
      <c r="T579" s="228"/>
      <c r="U579" s="228"/>
    </row>
    <row r="580" spans="1:21" s="278" customFormat="1">
      <c r="A580" s="228"/>
      <c r="B580" s="228"/>
      <c r="C580" s="228"/>
      <c r="D580" s="228"/>
      <c r="E580" s="228"/>
      <c r="F580" s="228"/>
      <c r="G580" s="228"/>
      <c r="H580" s="228"/>
      <c r="I580" s="228"/>
      <c r="J580" s="228"/>
      <c r="K580" s="228"/>
      <c r="L580" s="228"/>
      <c r="M580" s="228"/>
      <c r="N580" s="228"/>
      <c r="O580" s="228"/>
      <c r="P580" s="228"/>
      <c r="Q580" s="228"/>
      <c r="R580" s="228"/>
      <c r="S580" s="228"/>
      <c r="T580" s="228"/>
      <c r="U580" s="228"/>
    </row>
    <row r="581" spans="1:21" s="278" customFormat="1">
      <c r="A581" s="228"/>
      <c r="B581" s="228"/>
      <c r="C581" s="228"/>
      <c r="D581" s="228"/>
      <c r="E581" s="228"/>
      <c r="F581" s="228"/>
      <c r="G581" s="228"/>
      <c r="H581" s="228"/>
      <c r="I581" s="228"/>
      <c r="J581" s="228"/>
      <c r="K581" s="228"/>
      <c r="L581" s="228"/>
      <c r="M581" s="228"/>
      <c r="N581" s="228"/>
      <c r="O581" s="228"/>
      <c r="P581" s="228"/>
      <c r="Q581" s="228"/>
      <c r="R581" s="228"/>
      <c r="S581" s="228"/>
      <c r="T581" s="228"/>
      <c r="U581" s="228"/>
    </row>
    <row r="582" spans="1:21" s="278" customFormat="1">
      <c r="A582" s="228"/>
      <c r="B582" s="228"/>
      <c r="C582" s="228"/>
      <c r="D582" s="228"/>
      <c r="E582" s="228"/>
      <c r="F582" s="228"/>
      <c r="G582" s="228"/>
      <c r="H582" s="228"/>
      <c r="I582" s="228"/>
      <c r="J582" s="228"/>
      <c r="K582" s="228"/>
      <c r="L582" s="228"/>
      <c r="M582" s="228"/>
      <c r="N582" s="228"/>
      <c r="O582" s="228"/>
      <c r="P582" s="228"/>
      <c r="Q582" s="228"/>
      <c r="R582" s="228"/>
      <c r="S582" s="228"/>
      <c r="T582" s="228"/>
      <c r="U582" s="228"/>
    </row>
    <row r="583" spans="1:21" s="278" customFormat="1">
      <c r="A583" s="228"/>
      <c r="B583" s="228"/>
      <c r="C583" s="228"/>
      <c r="D583" s="228"/>
      <c r="E583" s="228"/>
      <c r="F583" s="228"/>
      <c r="G583" s="228"/>
      <c r="H583" s="228"/>
      <c r="I583" s="228"/>
      <c r="J583" s="228"/>
      <c r="K583" s="228"/>
      <c r="L583" s="228"/>
      <c r="M583" s="228"/>
      <c r="N583" s="228"/>
      <c r="O583" s="228"/>
      <c r="P583" s="228"/>
      <c r="Q583" s="228"/>
      <c r="R583" s="228"/>
      <c r="S583" s="228"/>
      <c r="T583" s="228"/>
      <c r="U583" s="228"/>
    </row>
    <row r="584" spans="1:21" s="278" customFormat="1">
      <c r="A584" s="228"/>
      <c r="B584" s="228"/>
      <c r="C584" s="228"/>
      <c r="D584" s="228"/>
      <c r="E584" s="228"/>
      <c r="F584" s="228"/>
      <c r="G584" s="228"/>
      <c r="H584" s="228"/>
      <c r="I584" s="228"/>
      <c r="J584" s="228"/>
      <c r="K584" s="228"/>
      <c r="L584" s="228"/>
      <c r="M584" s="228"/>
      <c r="N584" s="228"/>
      <c r="O584" s="228"/>
      <c r="P584" s="228"/>
      <c r="Q584" s="228"/>
      <c r="R584" s="228"/>
      <c r="S584" s="228"/>
      <c r="T584" s="228"/>
      <c r="U584" s="228"/>
    </row>
    <row r="585" spans="1:21" s="278" customFormat="1">
      <c r="A585" s="228"/>
      <c r="B585" s="228"/>
      <c r="C585" s="228"/>
      <c r="D585" s="228"/>
      <c r="E585" s="228"/>
      <c r="F585" s="228"/>
      <c r="G585" s="228"/>
      <c r="H585" s="228"/>
      <c r="I585" s="228"/>
      <c r="J585" s="228"/>
      <c r="K585" s="228"/>
      <c r="L585" s="228"/>
      <c r="M585" s="228"/>
      <c r="N585" s="228"/>
      <c r="O585" s="228"/>
      <c r="P585" s="228"/>
      <c r="Q585" s="228"/>
      <c r="R585" s="228"/>
      <c r="S585" s="228"/>
      <c r="T585" s="228"/>
      <c r="U585" s="228"/>
    </row>
    <row r="586" spans="1:21" s="278" customFormat="1">
      <c r="A586" s="228"/>
      <c r="B586" s="228"/>
      <c r="C586" s="228"/>
      <c r="D586" s="228"/>
      <c r="E586" s="228"/>
      <c r="F586" s="228"/>
      <c r="G586" s="228"/>
      <c r="H586" s="228"/>
      <c r="I586" s="228"/>
      <c r="J586" s="228"/>
      <c r="K586" s="228"/>
      <c r="L586" s="228"/>
      <c r="M586" s="228"/>
      <c r="N586" s="228"/>
      <c r="O586" s="228"/>
      <c r="P586" s="228"/>
      <c r="Q586" s="228"/>
      <c r="R586" s="228"/>
      <c r="S586" s="228"/>
      <c r="T586" s="228"/>
      <c r="U586" s="228"/>
    </row>
    <row r="587" spans="1:21" s="278" customFormat="1">
      <c r="A587" s="228"/>
      <c r="B587" s="228"/>
      <c r="C587" s="228"/>
      <c r="D587" s="228"/>
      <c r="E587" s="228"/>
      <c r="F587" s="228"/>
      <c r="G587" s="228"/>
      <c r="H587" s="228"/>
      <c r="I587" s="228"/>
      <c r="J587" s="228"/>
      <c r="K587" s="228"/>
      <c r="L587" s="228"/>
      <c r="M587" s="228"/>
      <c r="N587" s="228"/>
      <c r="O587" s="228"/>
      <c r="P587" s="228"/>
      <c r="Q587" s="228"/>
      <c r="R587" s="228"/>
      <c r="S587" s="228"/>
      <c r="T587" s="228"/>
      <c r="U587" s="228"/>
    </row>
    <row r="588" spans="1:21" s="278" customFormat="1">
      <c r="A588" s="228"/>
      <c r="B588" s="228"/>
      <c r="C588" s="228"/>
      <c r="D588" s="228"/>
      <c r="E588" s="228"/>
      <c r="F588" s="228"/>
      <c r="G588" s="228"/>
      <c r="H588" s="228"/>
      <c r="I588" s="228"/>
      <c r="J588" s="228"/>
      <c r="K588" s="228"/>
      <c r="L588" s="228"/>
      <c r="M588" s="228"/>
      <c r="N588" s="228"/>
      <c r="O588" s="228"/>
      <c r="P588" s="228"/>
      <c r="Q588" s="228"/>
      <c r="R588" s="228"/>
      <c r="S588" s="228"/>
      <c r="T588" s="228"/>
      <c r="U588" s="228"/>
    </row>
    <row r="589" spans="1:21" s="278" customFormat="1">
      <c r="A589" s="228"/>
      <c r="B589" s="228"/>
      <c r="C589" s="228"/>
      <c r="D589" s="228"/>
      <c r="E589" s="228"/>
      <c r="F589" s="228"/>
      <c r="G589" s="228"/>
      <c r="H589" s="228"/>
      <c r="I589" s="228"/>
      <c r="J589" s="228"/>
      <c r="K589" s="228"/>
      <c r="L589" s="228"/>
      <c r="M589" s="228"/>
      <c r="N589" s="228"/>
      <c r="O589" s="228"/>
      <c r="P589" s="228"/>
      <c r="Q589" s="228"/>
      <c r="R589" s="228"/>
      <c r="S589" s="228"/>
      <c r="T589" s="228"/>
      <c r="U589" s="228"/>
    </row>
    <row r="590" spans="1:21" s="278" customFormat="1">
      <c r="A590" s="228"/>
      <c r="B590" s="228"/>
      <c r="C590" s="228"/>
      <c r="D590" s="228"/>
      <c r="E590" s="228"/>
      <c r="F590" s="228"/>
      <c r="G590" s="228"/>
      <c r="H590" s="228"/>
      <c r="I590" s="228"/>
      <c r="J590" s="228"/>
      <c r="K590" s="228"/>
      <c r="L590" s="228"/>
      <c r="M590" s="228"/>
      <c r="N590" s="228"/>
      <c r="O590" s="228"/>
      <c r="P590" s="228"/>
      <c r="Q590" s="228"/>
      <c r="R590" s="228"/>
      <c r="S590" s="228"/>
      <c r="T590" s="228"/>
      <c r="U590" s="228"/>
    </row>
    <row r="591" spans="1:21" s="278" customFormat="1">
      <c r="A591" s="228"/>
      <c r="B591" s="228"/>
      <c r="C591" s="228"/>
      <c r="D591" s="228"/>
      <c r="E591" s="228"/>
      <c r="F591" s="228"/>
      <c r="G591" s="228"/>
      <c r="H591" s="228"/>
      <c r="I591" s="228"/>
      <c r="J591" s="228"/>
      <c r="K591" s="228"/>
      <c r="L591" s="228"/>
      <c r="M591" s="228"/>
      <c r="N591" s="228"/>
      <c r="O591" s="228"/>
      <c r="P591" s="228"/>
      <c r="Q591" s="228"/>
      <c r="R591" s="228"/>
      <c r="S591" s="228"/>
      <c r="T591" s="228"/>
      <c r="U591" s="228"/>
    </row>
    <row r="592" spans="1:21" s="278" customFormat="1">
      <c r="A592" s="228"/>
      <c r="B592" s="228"/>
      <c r="C592" s="228"/>
      <c r="D592" s="228"/>
      <c r="E592" s="228"/>
      <c r="F592" s="228"/>
      <c r="G592" s="228"/>
      <c r="H592" s="228"/>
      <c r="I592" s="228"/>
      <c r="J592" s="228"/>
      <c r="K592" s="228"/>
      <c r="L592" s="228"/>
      <c r="M592" s="228"/>
      <c r="N592" s="228"/>
      <c r="O592" s="228"/>
      <c r="P592" s="228"/>
      <c r="Q592" s="228"/>
      <c r="R592" s="228"/>
      <c r="S592" s="228"/>
      <c r="T592" s="228"/>
      <c r="U592" s="228"/>
    </row>
    <row r="593" spans="1:21" s="278" customFormat="1">
      <c r="A593" s="228"/>
      <c r="B593" s="228"/>
      <c r="C593" s="228"/>
      <c r="D593" s="228"/>
      <c r="E593" s="228"/>
      <c r="F593" s="228"/>
      <c r="G593" s="228"/>
      <c r="H593" s="228"/>
      <c r="I593" s="228"/>
      <c r="J593" s="228"/>
      <c r="K593" s="228"/>
      <c r="L593" s="228"/>
      <c r="M593" s="228"/>
      <c r="N593" s="228"/>
      <c r="O593" s="228"/>
      <c r="P593" s="228"/>
      <c r="Q593" s="228"/>
      <c r="R593" s="228"/>
      <c r="S593" s="228"/>
      <c r="T593" s="228"/>
      <c r="U593" s="228"/>
    </row>
    <row r="594" spans="1:21" s="278" customFormat="1">
      <c r="A594" s="228"/>
      <c r="B594" s="228"/>
      <c r="C594" s="228"/>
      <c r="D594" s="228"/>
      <c r="E594" s="228"/>
      <c r="F594" s="228"/>
      <c r="G594" s="228"/>
      <c r="H594" s="228"/>
      <c r="I594" s="228"/>
      <c r="J594" s="228"/>
      <c r="K594" s="228"/>
      <c r="L594" s="228"/>
      <c r="M594" s="228"/>
      <c r="N594" s="228"/>
      <c r="O594" s="228"/>
      <c r="P594" s="228"/>
      <c r="Q594" s="228"/>
      <c r="R594" s="228"/>
      <c r="S594" s="228"/>
      <c r="T594" s="228"/>
      <c r="U594" s="228"/>
    </row>
    <row r="595" spans="1:21" s="278" customFormat="1">
      <c r="A595" s="228"/>
      <c r="B595" s="228"/>
      <c r="C595" s="228"/>
      <c r="D595" s="228"/>
      <c r="E595" s="228"/>
      <c r="F595" s="228"/>
      <c r="G595" s="228"/>
      <c r="H595" s="228"/>
      <c r="I595" s="228"/>
      <c r="J595" s="228"/>
      <c r="K595" s="228"/>
      <c r="L595" s="228"/>
      <c r="M595" s="228"/>
      <c r="N595" s="228"/>
      <c r="O595" s="228"/>
      <c r="P595" s="228"/>
      <c r="Q595" s="228"/>
      <c r="R595" s="228"/>
      <c r="S595" s="228"/>
      <c r="T595" s="228"/>
      <c r="U595" s="228"/>
    </row>
    <row r="596" spans="1:21" s="278" customFormat="1">
      <c r="A596" s="228"/>
      <c r="B596" s="228"/>
      <c r="C596" s="228"/>
      <c r="D596" s="228"/>
      <c r="E596" s="228"/>
      <c r="F596" s="228"/>
      <c r="G596" s="228"/>
      <c r="H596" s="228"/>
      <c r="I596" s="228"/>
      <c r="J596" s="228"/>
      <c r="K596" s="228"/>
      <c r="L596" s="228"/>
      <c r="M596" s="228"/>
      <c r="N596" s="228"/>
      <c r="O596" s="228"/>
      <c r="P596" s="228"/>
      <c r="Q596" s="228"/>
      <c r="R596" s="228"/>
      <c r="S596" s="228"/>
      <c r="T596" s="228"/>
      <c r="U596" s="228"/>
    </row>
    <row r="597" spans="1:21" s="278" customFormat="1">
      <c r="A597" s="228"/>
      <c r="B597" s="228"/>
      <c r="C597" s="228"/>
      <c r="D597" s="228"/>
      <c r="E597" s="228"/>
      <c r="F597" s="228"/>
      <c r="G597" s="228"/>
      <c r="H597" s="228"/>
      <c r="I597" s="228"/>
      <c r="J597" s="228"/>
      <c r="K597" s="228"/>
      <c r="L597" s="228"/>
      <c r="M597" s="228"/>
      <c r="N597" s="228"/>
      <c r="O597" s="228"/>
      <c r="P597" s="228"/>
      <c r="Q597" s="228"/>
      <c r="R597" s="228"/>
      <c r="S597" s="228"/>
      <c r="T597" s="228"/>
      <c r="U597" s="228"/>
    </row>
    <row r="598" spans="1:21" s="278" customFormat="1">
      <c r="A598" s="228"/>
      <c r="B598" s="228"/>
      <c r="C598" s="228"/>
      <c r="D598" s="228"/>
      <c r="E598" s="228"/>
      <c r="F598" s="228"/>
      <c r="G598" s="228"/>
      <c r="H598" s="228"/>
      <c r="I598" s="228"/>
      <c r="J598" s="228"/>
      <c r="K598" s="228"/>
      <c r="L598" s="228"/>
      <c r="M598" s="228"/>
      <c r="N598" s="228"/>
      <c r="O598" s="228"/>
      <c r="P598" s="228"/>
      <c r="Q598" s="228"/>
      <c r="R598" s="228"/>
      <c r="S598" s="228"/>
      <c r="T598" s="228"/>
      <c r="U598" s="228"/>
    </row>
    <row r="599" spans="1:21" s="278" customFormat="1">
      <c r="A599" s="228"/>
      <c r="B599" s="228"/>
      <c r="C599" s="228"/>
      <c r="D599" s="228"/>
      <c r="E599" s="228"/>
      <c r="F599" s="228"/>
      <c r="G599" s="228"/>
      <c r="H599" s="228"/>
      <c r="I599" s="228"/>
      <c r="J599" s="228"/>
      <c r="K599" s="228"/>
      <c r="L599" s="228"/>
      <c r="M599" s="228"/>
      <c r="N599" s="228"/>
      <c r="O599" s="228"/>
      <c r="P599" s="228"/>
      <c r="Q599" s="228"/>
      <c r="R599" s="228"/>
      <c r="S599" s="228"/>
      <c r="T599" s="228"/>
      <c r="U599" s="228"/>
    </row>
    <row r="600" spans="1:21" s="278" customFormat="1">
      <c r="A600" s="228"/>
      <c r="B600" s="228"/>
      <c r="C600" s="228"/>
      <c r="D600" s="228"/>
      <c r="E600" s="228"/>
      <c r="F600" s="228"/>
      <c r="G600" s="228"/>
      <c r="H600" s="228"/>
      <c r="I600" s="228"/>
      <c r="J600" s="228"/>
      <c r="K600" s="228"/>
      <c r="L600" s="228"/>
      <c r="M600" s="228"/>
      <c r="N600" s="228"/>
      <c r="O600" s="228"/>
      <c r="P600" s="228"/>
      <c r="Q600" s="228"/>
      <c r="R600" s="228"/>
      <c r="S600" s="228"/>
      <c r="T600" s="228"/>
      <c r="U600" s="228"/>
    </row>
    <row r="601" spans="1:21" s="278" customFormat="1">
      <c r="A601" s="228"/>
      <c r="B601" s="228"/>
      <c r="C601" s="228"/>
      <c r="D601" s="228"/>
      <c r="E601" s="228"/>
      <c r="F601" s="228"/>
      <c r="G601" s="228"/>
      <c r="H601" s="228"/>
      <c r="I601" s="228"/>
      <c r="J601" s="228"/>
      <c r="K601" s="228"/>
      <c r="L601" s="228"/>
      <c r="M601" s="228"/>
      <c r="N601" s="228"/>
      <c r="O601" s="228"/>
      <c r="P601" s="228"/>
      <c r="Q601" s="228"/>
      <c r="R601" s="228"/>
      <c r="S601" s="228"/>
      <c r="T601" s="228"/>
      <c r="U601" s="228"/>
    </row>
    <row r="602" spans="1:21" s="278" customFormat="1">
      <c r="A602" s="228"/>
      <c r="B602" s="228"/>
      <c r="C602" s="228"/>
      <c r="D602" s="228"/>
      <c r="E602" s="228"/>
      <c r="F602" s="228"/>
      <c r="G602" s="228"/>
      <c r="H602" s="228"/>
      <c r="I602" s="228"/>
      <c r="J602" s="228"/>
      <c r="K602" s="228"/>
      <c r="L602" s="228"/>
      <c r="M602" s="228"/>
      <c r="N602" s="228"/>
      <c r="O602" s="228"/>
      <c r="P602" s="228"/>
      <c r="Q602" s="228"/>
      <c r="R602" s="228"/>
      <c r="S602" s="228"/>
      <c r="T602" s="228"/>
      <c r="U602" s="228"/>
    </row>
    <row r="603" spans="1:21" s="278" customFormat="1">
      <c r="A603" s="228"/>
      <c r="B603" s="228"/>
      <c r="C603" s="228"/>
      <c r="D603" s="228"/>
      <c r="E603" s="228"/>
      <c r="F603" s="228"/>
      <c r="G603" s="228"/>
      <c r="H603" s="228"/>
      <c r="I603" s="228"/>
      <c r="J603" s="228"/>
      <c r="K603" s="228"/>
      <c r="L603" s="228"/>
      <c r="M603" s="228"/>
      <c r="N603" s="228"/>
      <c r="O603" s="228"/>
      <c r="P603" s="228"/>
      <c r="Q603" s="228"/>
      <c r="R603" s="228"/>
      <c r="S603" s="228"/>
      <c r="T603" s="228"/>
      <c r="U603" s="228"/>
    </row>
    <row r="604" spans="1:21" s="278" customFormat="1">
      <c r="A604" s="228"/>
      <c r="B604" s="228"/>
      <c r="C604" s="228"/>
      <c r="D604" s="228"/>
      <c r="E604" s="228"/>
      <c r="F604" s="228"/>
      <c r="G604" s="228"/>
      <c r="H604" s="228"/>
      <c r="I604" s="228"/>
      <c r="J604" s="228"/>
      <c r="K604" s="228"/>
      <c r="L604" s="228"/>
      <c r="M604" s="228"/>
      <c r="N604" s="228"/>
      <c r="O604" s="228"/>
      <c r="P604" s="228"/>
      <c r="Q604" s="228"/>
      <c r="R604" s="228"/>
      <c r="S604" s="228"/>
      <c r="T604" s="228"/>
      <c r="U604" s="228"/>
    </row>
    <row r="605" spans="1:21" s="278" customFormat="1">
      <c r="A605" s="228"/>
      <c r="B605" s="228"/>
      <c r="C605" s="228"/>
      <c r="D605" s="228"/>
      <c r="E605" s="228"/>
      <c r="F605" s="228"/>
      <c r="G605" s="228"/>
      <c r="H605" s="228"/>
      <c r="I605" s="228"/>
      <c r="J605" s="228"/>
      <c r="K605" s="228"/>
      <c r="L605" s="228"/>
      <c r="M605" s="228"/>
      <c r="N605" s="228"/>
      <c r="O605" s="228"/>
      <c r="P605" s="228"/>
      <c r="Q605" s="228"/>
      <c r="R605" s="228"/>
      <c r="S605" s="228"/>
      <c r="T605" s="228"/>
      <c r="U605" s="228"/>
    </row>
    <row r="606" spans="1:21" s="278" customFormat="1">
      <c r="A606" s="228"/>
      <c r="B606" s="228"/>
      <c r="C606" s="228"/>
      <c r="D606" s="228"/>
      <c r="E606" s="228"/>
      <c r="F606" s="228"/>
      <c r="G606" s="228"/>
      <c r="H606" s="228"/>
      <c r="I606" s="228"/>
      <c r="J606" s="228"/>
      <c r="K606" s="228"/>
      <c r="L606" s="228"/>
      <c r="M606" s="228"/>
      <c r="N606" s="228"/>
      <c r="O606" s="228"/>
      <c r="P606" s="228"/>
      <c r="Q606" s="228"/>
      <c r="R606" s="228"/>
      <c r="S606" s="228"/>
      <c r="T606" s="228"/>
      <c r="U606" s="228"/>
    </row>
    <row r="607" spans="1:21" s="278" customFormat="1">
      <c r="A607" s="228"/>
      <c r="B607" s="228"/>
      <c r="C607" s="228"/>
      <c r="D607" s="228"/>
      <c r="E607" s="228"/>
      <c r="F607" s="228"/>
      <c r="G607" s="228"/>
      <c r="H607" s="228"/>
      <c r="I607" s="228"/>
      <c r="J607" s="228"/>
      <c r="K607" s="228"/>
      <c r="L607" s="228"/>
      <c r="M607" s="228"/>
      <c r="N607" s="228"/>
      <c r="O607" s="228"/>
      <c r="P607" s="228"/>
      <c r="Q607" s="228"/>
      <c r="R607" s="228"/>
      <c r="S607" s="228"/>
      <c r="T607" s="228"/>
      <c r="U607" s="228"/>
    </row>
    <row r="608" spans="1:21" s="278" customFormat="1">
      <c r="A608" s="228"/>
      <c r="B608" s="228"/>
      <c r="C608" s="228"/>
      <c r="D608" s="228"/>
      <c r="E608" s="228"/>
      <c r="F608" s="228"/>
      <c r="G608" s="228"/>
      <c r="H608" s="228"/>
      <c r="I608" s="228"/>
      <c r="J608" s="228"/>
      <c r="K608" s="228"/>
      <c r="L608" s="228"/>
      <c r="M608" s="228"/>
      <c r="N608" s="228"/>
      <c r="O608" s="228"/>
      <c r="P608" s="228"/>
      <c r="Q608" s="228"/>
      <c r="R608" s="228"/>
      <c r="S608" s="228"/>
      <c r="T608" s="228"/>
      <c r="U608" s="228"/>
    </row>
    <row r="609" spans="1:21" s="278" customFormat="1">
      <c r="A609" s="228"/>
      <c r="B609" s="228"/>
      <c r="C609" s="228"/>
      <c r="D609" s="228"/>
      <c r="E609" s="228"/>
      <c r="F609" s="228"/>
      <c r="G609" s="228"/>
      <c r="H609" s="228"/>
      <c r="I609" s="228"/>
      <c r="J609" s="228"/>
      <c r="K609" s="228"/>
      <c r="L609" s="228"/>
      <c r="M609" s="228"/>
      <c r="N609" s="228"/>
      <c r="O609" s="228"/>
      <c r="P609" s="228"/>
      <c r="Q609" s="228"/>
      <c r="R609" s="228"/>
      <c r="S609" s="228"/>
      <c r="T609" s="228"/>
      <c r="U609" s="228"/>
    </row>
    <row r="610" spans="1:21" s="278" customFormat="1">
      <c r="A610" s="228"/>
      <c r="B610" s="228"/>
      <c r="C610" s="228"/>
      <c r="D610" s="228"/>
      <c r="E610" s="228"/>
      <c r="F610" s="228"/>
      <c r="G610" s="228"/>
      <c r="H610" s="228"/>
      <c r="I610" s="228"/>
      <c r="J610" s="228"/>
      <c r="K610" s="228"/>
      <c r="L610" s="228"/>
      <c r="M610" s="228"/>
      <c r="N610" s="228"/>
      <c r="O610" s="228"/>
      <c r="P610" s="228"/>
      <c r="Q610" s="228"/>
      <c r="R610" s="228"/>
      <c r="S610" s="228"/>
      <c r="T610" s="228"/>
      <c r="U610" s="228"/>
    </row>
    <row r="611" spans="1:21" s="278" customFormat="1">
      <c r="A611" s="228"/>
      <c r="B611" s="228"/>
      <c r="C611" s="228"/>
      <c r="D611" s="228"/>
      <c r="E611" s="228"/>
      <c r="F611" s="228"/>
      <c r="G611" s="228"/>
      <c r="H611" s="228"/>
      <c r="I611" s="228"/>
      <c r="J611" s="228"/>
      <c r="K611" s="228"/>
      <c r="L611" s="228"/>
      <c r="M611" s="228"/>
      <c r="N611" s="228"/>
      <c r="O611" s="228"/>
      <c r="P611" s="228"/>
      <c r="Q611" s="228"/>
      <c r="R611" s="228"/>
      <c r="S611" s="228"/>
      <c r="T611" s="228"/>
      <c r="U611" s="228"/>
    </row>
    <row r="612" spans="1:21" s="278" customFormat="1">
      <c r="A612" s="228"/>
      <c r="B612" s="228"/>
      <c r="C612" s="228"/>
      <c r="D612" s="228"/>
      <c r="E612" s="228"/>
      <c r="F612" s="228"/>
      <c r="G612" s="228"/>
      <c r="H612" s="228"/>
      <c r="I612" s="228"/>
      <c r="J612" s="228"/>
      <c r="K612" s="228"/>
      <c r="L612" s="228"/>
      <c r="M612" s="228"/>
      <c r="N612" s="228"/>
      <c r="O612" s="228"/>
      <c r="P612" s="228"/>
      <c r="Q612" s="228"/>
      <c r="R612" s="228"/>
      <c r="S612" s="228"/>
      <c r="T612" s="228"/>
      <c r="U612" s="228"/>
    </row>
    <row r="613" spans="1:21" s="278" customFormat="1">
      <c r="A613" s="228"/>
      <c r="B613" s="228"/>
      <c r="C613" s="228"/>
      <c r="D613" s="228"/>
      <c r="E613" s="228"/>
      <c r="F613" s="228"/>
      <c r="G613" s="228"/>
      <c r="H613" s="228"/>
      <c r="I613" s="228"/>
      <c r="J613" s="228"/>
      <c r="K613" s="228"/>
      <c r="L613" s="228"/>
      <c r="M613" s="228"/>
      <c r="N613" s="228"/>
      <c r="O613" s="228"/>
      <c r="P613" s="228"/>
      <c r="Q613" s="228"/>
      <c r="R613" s="228"/>
      <c r="S613" s="228"/>
      <c r="T613" s="228"/>
      <c r="U613" s="228"/>
    </row>
    <row r="614" spans="1:21" s="278" customFormat="1">
      <c r="A614" s="228"/>
      <c r="B614" s="228"/>
      <c r="C614" s="228"/>
      <c r="D614" s="228"/>
      <c r="E614" s="228"/>
      <c r="F614" s="228"/>
      <c r="G614" s="228"/>
      <c r="H614" s="228"/>
      <c r="I614" s="228"/>
      <c r="J614" s="228"/>
      <c r="K614" s="228"/>
      <c r="L614" s="228"/>
      <c r="M614" s="228"/>
      <c r="N614" s="228"/>
      <c r="O614" s="228"/>
      <c r="P614" s="228"/>
      <c r="Q614" s="228"/>
      <c r="R614" s="228"/>
      <c r="S614" s="228"/>
      <c r="T614" s="228"/>
      <c r="U614" s="228"/>
    </row>
    <row r="615" spans="1:21" s="278" customFormat="1">
      <c r="A615" s="228"/>
      <c r="B615" s="228"/>
      <c r="C615" s="228"/>
      <c r="D615" s="228"/>
      <c r="E615" s="228"/>
      <c r="F615" s="228"/>
      <c r="G615" s="228"/>
      <c r="H615" s="228"/>
      <c r="I615" s="228"/>
      <c r="J615" s="228"/>
      <c r="K615" s="228"/>
      <c r="L615" s="228"/>
      <c r="M615" s="228"/>
      <c r="N615" s="228"/>
      <c r="O615" s="228"/>
      <c r="P615" s="228"/>
      <c r="Q615" s="228"/>
      <c r="R615" s="228"/>
      <c r="S615" s="228"/>
      <c r="T615" s="228"/>
      <c r="U615" s="228"/>
    </row>
    <row r="616" spans="1:21" s="278" customFormat="1">
      <c r="A616" s="228"/>
      <c r="B616" s="228"/>
      <c r="C616" s="228"/>
      <c r="D616" s="228"/>
      <c r="E616" s="228"/>
      <c r="F616" s="228"/>
      <c r="G616" s="228"/>
      <c r="H616" s="228"/>
      <c r="I616" s="228"/>
      <c r="J616" s="228"/>
      <c r="K616" s="228"/>
      <c r="L616" s="228"/>
      <c r="M616" s="228"/>
      <c r="N616" s="228"/>
      <c r="O616" s="228"/>
      <c r="P616" s="228"/>
      <c r="Q616" s="228"/>
      <c r="R616" s="228"/>
      <c r="S616" s="228"/>
      <c r="T616" s="228"/>
      <c r="U616" s="228"/>
    </row>
    <row r="617" spans="1:21" s="278" customFormat="1">
      <c r="A617" s="228"/>
      <c r="B617" s="228"/>
      <c r="C617" s="228"/>
      <c r="D617" s="228"/>
      <c r="E617" s="228"/>
      <c r="F617" s="228"/>
      <c r="G617" s="228"/>
      <c r="H617" s="228"/>
      <c r="I617" s="228"/>
      <c r="J617" s="228"/>
      <c r="K617" s="228"/>
      <c r="L617" s="228"/>
      <c r="M617" s="228"/>
      <c r="N617" s="228"/>
      <c r="O617" s="228"/>
      <c r="P617" s="228"/>
      <c r="Q617" s="228"/>
      <c r="R617" s="228"/>
      <c r="S617" s="228"/>
      <c r="T617" s="228"/>
      <c r="U617" s="228"/>
    </row>
    <row r="618" spans="1:21" s="278" customFormat="1">
      <c r="A618" s="228"/>
      <c r="B618" s="228"/>
      <c r="C618" s="228"/>
      <c r="D618" s="228"/>
      <c r="E618" s="228"/>
      <c r="F618" s="228"/>
      <c r="G618" s="228"/>
      <c r="H618" s="228"/>
      <c r="I618" s="228"/>
      <c r="J618" s="228"/>
      <c r="K618" s="228"/>
      <c r="L618" s="228"/>
      <c r="M618" s="228"/>
      <c r="N618" s="228"/>
      <c r="O618" s="228"/>
      <c r="P618" s="228"/>
      <c r="Q618" s="228"/>
      <c r="R618" s="228"/>
      <c r="S618" s="228"/>
      <c r="T618" s="228"/>
      <c r="U618" s="228"/>
    </row>
    <row r="619" spans="1:21" s="278" customFormat="1">
      <c r="A619" s="228"/>
      <c r="B619" s="228"/>
      <c r="C619" s="228"/>
      <c r="D619" s="228"/>
      <c r="E619" s="228"/>
      <c r="F619" s="228"/>
      <c r="G619" s="228"/>
      <c r="H619" s="228"/>
      <c r="I619" s="228"/>
      <c r="J619" s="228"/>
      <c r="K619" s="228"/>
      <c r="L619" s="228"/>
      <c r="M619" s="228"/>
      <c r="N619" s="228"/>
      <c r="O619" s="228"/>
      <c r="P619" s="228"/>
      <c r="Q619" s="228"/>
      <c r="R619" s="228"/>
      <c r="S619" s="228"/>
      <c r="T619" s="228"/>
      <c r="U619" s="228"/>
    </row>
    <row r="620" spans="1:21" s="278" customFormat="1">
      <c r="A620" s="228"/>
      <c r="B620" s="228"/>
      <c r="C620" s="228"/>
      <c r="D620" s="228"/>
      <c r="E620" s="228"/>
      <c r="F620" s="228"/>
      <c r="G620" s="228"/>
      <c r="H620" s="228"/>
      <c r="I620" s="228"/>
      <c r="J620" s="228"/>
      <c r="K620" s="228"/>
      <c r="L620" s="228"/>
      <c r="M620" s="228"/>
      <c r="N620" s="228"/>
      <c r="O620" s="228"/>
      <c r="P620" s="228"/>
      <c r="Q620" s="228"/>
      <c r="R620" s="228"/>
      <c r="S620" s="228"/>
      <c r="T620" s="228"/>
      <c r="U620" s="228"/>
    </row>
    <row r="621" spans="1:21" s="278" customFormat="1">
      <c r="A621" s="228"/>
      <c r="B621" s="228"/>
      <c r="C621" s="228"/>
      <c r="D621" s="228"/>
      <c r="E621" s="228"/>
      <c r="F621" s="228"/>
      <c r="G621" s="228"/>
      <c r="H621" s="228"/>
      <c r="I621" s="228"/>
      <c r="J621" s="228"/>
      <c r="K621" s="228"/>
      <c r="L621" s="228"/>
      <c r="M621" s="228"/>
      <c r="N621" s="228"/>
      <c r="O621" s="228"/>
      <c r="P621" s="228"/>
      <c r="Q621" s="228"/>
      <c r="R621" s="228"/>
      <c r="S621" s="228"/>
      <c r="T621" s="228"/>
      <c r="U621" s="228"/>
    </row>
    <row r="622" spans="1:21" s="278" customFormat="1">
      <c r="A622" s="228"/>
      <c r="B622" s="228"/>
      <c r="C622" s="228"/>
      <c r="D622" s="228"/>
      <c r="E622" s="228"/>
      <c r="F622" s="228"/>
      <c r="G622" s="228"/>
      <c r="H622" s="228"/>
      <c r="I622" s="228"/>
      <c r="J622" s="228"/>
      <c r="K622" s="228"/>
      <c r="L622" s="228"/>
      <c r="M622" s="228"/>
      <c r="N622" s="228"/>
      <c r="O622" s="228"/>
      <c r="P622" s="228"/>
      <c r="Q622" s="228"/>
      <c r="R622" s="228"/>
      <c r="S622" s="228"/>
      <c r="T622" s="228"/>
      <c r="U622" s="228"/>
    </row>
    <row r="623" spans="1:21" s="278" customFormat="1">
      <c r="A623" s="228"/>
      <c r="B623" s="228"/>
      <c r="C623" s="228"/>
      <c r="D623" s="228"/>
      <c r="E623" s="228"/>
      <c r="F623" s="228"/>
      <c r="G623" s="228"/>
      <c r="H623" s="228"/>
      <c r="I623" s="228"/>
      <c r="J623" s="228"/>
      <c r="K623" s="228"/>
      <c r="L623" s="228"/>
      <c r="M623" s="228"/>
      <c r="N623" s="228"/>
      <c r="O623" s="228"/>
      <c r="P623" s="228"/>
      <c r="Q623" s="228"/>
      <c r="R623" s="228"/>
      <c r="S623" s="228"/>
      <c r="T623" s="228"/>
      <c r="U623" s="228"/>
    </row>
    <row r="624" spans="1:21" s="278" customFormat="1">
      <c r="A624" s="228"/>
      <c r="B624" s="228"/>
      <c r="C624" s="228"/>
      <c r="D624" s="228"/>
      <c r="E624" s="228"/>
      <c r="F624" s="228"/>
      <c r="G624" s="228"/>
      <c r="H624" s="228"/>
      <c r="I624" s="228"/>
      <c r="J624" s="228"/>
      <c r="K624" s="228"/>
      <c r="L624" s="228"/>
      <c r="M624" s="228"/>
      <c r="N624" s="228"/>
      <c r="O624" s="228"/>
      <c r="P624" s="228"/>
      <c r="Q624" s="228"/>
      <c r="R624" s="228"/>
      <c r="S624" s="228"/>
      <c r="T624" s="228"/>
      <c r="U624" s="228"/>
    </row>
    <row r="625" spans="1:21" s="278" customFormat="1">
      <c r="A625" s="228"/>
      <c r="B625" s="228"/>
      <c r="C625" s="228"/>
      <c r="D625" s="228"/>
      <c r="E625" s="228"/>
      <c r="F625" s="228"/>
      <c r="G625" s="228"/>
      <c r="H625" s="228"/>
      <c r="I625" s="228"/>
      <c r="J625" s="228"/>
      <c r="K625" s="228"/>
      <c r="L625" s="228"/>
      <c r="M625" s="228"/>
      <c r="N625" s="228"/>
      <c r="O625" s="228"/>
      <c r="P625" s="228"/>
      <c r="Q625" s="228"/>
      <c r="R625" s="228"/>
      <c r="S625" s="228"/>
      <c r="T625" s="228"/>
      <c r="U625" s="228"/>
    </row>
    <row r="626" spans="1:21" s="278" customFormat="1">
      <c r="A626" s="228"/>
      <c r="B626" s="228"/>
      <c r="C626" s="228"/>
      <c r="D626" s="228"/>
      <c r="E626" s="228"/>
      <c r="F626" s="228"/>
      <c r="G626" s="228"/>
      <c r="H626" s="228"/>
      <c r="I626" s="228"/>
      <c r="J626" s="228"/>
      <c r="K626" s="228"/>
      <c r="L626" s="228"/>
      <c r="M626" s="228"/>
      <c r="N626" s="228"/>
      <c r="O626" s="228"/>
      <c r="P626" s="228"/>
      <c r="Q626" s="228"/>
      <c r="R626" s="228"/>
      <c r="S626" s="228"/>
      <c r="T626" s="228"/>
      <c r="U626" s="228"/>
    </row>
    <row r="627" spans="1:21" s="278" customFormat="1">
      <c r="A627" s="228"/>
      <c r="B627" s="228"/>
      <c r="C627" s="228"/>
      <c r="D627" s="228"/>
      <c r="E627" s="228"/>
      <c r="F627" s="228"/>
      <c r="G627" s="228"/>
      <c r="H627" s="228"/>
      <c r="I627" s="228"/>
      <c r="J627" s="228"/>
      <c r="K627" s="228"/>
      <c r="L627" s="228"/>
      <c r="M627" s="228"/>
      <c r="N627" s="228"/>
      <c r="O627" s="228"/>
      <c r="P627" s="228"/>
      <c r="Q627" s="228"/>
      <c r="R627" s="228"/>
      <c r="S627" s="228"/>
      <c r="T627" s="228"/>
      <c r="U627" s="228"/>
    </row>
    <row r="628" spans="1:21" s="278" customFormat="1">
      <c r="A628" s="228"/>
      <c r="B628" s="228"/>
      <c r="C628" s="228"/>
      <c r="D628" s="228"/>
      <c r="E628" s="228"/>
      <c r="F628" s="228"/>
      <c r="G628" s="228"/>
      <c r="H628" s="228"/>
      <c r="I628" s="228"/>
      <c r="J628" s="228"/>
      <c r="K628" s="228"/>
      <c r="L628" s="228"/>
      <c r="M628" s="228"/>
      <c r="N628" s="228"/>
      <c r="O628" s="228"/>
      <c r="P628" s="228"/>
      <c r="Q628" s="228"/>
      <c r="R628" s="228"/>
      <c r="S628" s="228"/>
      <c r="T628" s="228"/>
      <c r="U628" s="228"/>
    </row>
    <row r="629" spans="1:21" s="278" customFormat="1">
      <c r="A629" s="228"/>
      <c r="B629" s="228"/>
      <c r="C629" s="228"/>
      <c r="D629" s="228"/>
      <c r="E629" s="228"/>
      <c r="F629" s="228"/>
      <c r="G629" s="228"/>
      <c r="H629" s="228"/>
      <c r="I629" s="228"/>
      <c r="J629" s="228"/>
      <c r="K629" s="228"/>
      <c r="L629" s="228"/>
      <c r="M629" s="228"/>
      <c r="N629" s="228"/>
      <c r="O629" s="228"/>
      <c r="P629" s="228"/>
      <c r="Q629" s="228"/>
      <c r="R629" s="228"/>
      <c r="S629" s="228"/>
      <c r="T629" s="228"/>
      <c r="U629" s="228"/>
    </row>
    <row r="630" spans="1:21" s="278" customFormat="1">
      <c r="A630" s="228"/>
      <c r="B630" s="228"/>
      <c r="C630" s="228"/>
      <c r="D630" s="228"/>
      <c r="E630" s="228"/>
      <c r="F630" s="228"/>
      <c r="G630" s="228"/>
      <c r="H630" s="228"/>
      <c r="I630" s="228"/>
      <c r="J630" s="228"/>
      <c r="K630" s="228"/>
      <c r="L630" s="228"/>
      <c r="M630" s="228"/>
      <c r="N630" s="228"/>
      <c r="O630" s="228"/>
      <c r="P630" s="228"/>
      <c r="Q630" s="228"/>
      <c r="R630" s="228"/>
      <c r="S630" s="228"/>
      <c r="T630" s="228"/>
      <c r="U630" s="228"/>
    </row>
    <row r="631" spans="1:21" s="278" customFormat="1">
      <c r="A631" s="228"/>
      <c r="B631" s="228"/>
      <c r="C631" s="228"/>
      <c r="D631" s="228"/>
      <c r="E631" s="228"/>
      <c r="F631" s="228"/>
      <c r="G631" s="228"/>
      <c r="H631" s="228"/>
      <c r="I631" s="228"/>
      <c r="J631" s="228"/>
      <c r="K631" s="228"/>
      <c r="L631" s="228"/>
      <c r="M631" s="228"/>
      <c r="N631" s="228"/>
      <c r="O631" s="228"/>
      <c r="P631" s="228"/>
      <c r="Q631" s="228"/>
      <c r="R631" s="228"/>
      <c r="S631" s="228"/>
      <c r="T631" s="228"/>
      <c r="U631" s="228"/>
    </row>
    <row r="632" spans="1:21" s="278" customFormat="1">
      <c r="A632" s="228"/>
      <c r="B632" s="228"/>
      <c r="C632" s="228"/>
      <c r="D632" s="228"/>
      <c r="E632" s="228"/>
      <c r="F632" s="228"/>
      <c r="G632" s="228"/>
      <c r="H632" s="228"/>
      <c r="I632" s="228"/>
      <c r="J632" s="228"/>
      <c r="K632" s="228"/>
      <c r="L632" s="228"/>
      <c r="M632" s="228"/>
      <c r="N632" s="228"/>
      <c r="O632" s="228"/>
      <c r="P632" s="228"/>
      <c r="Q632" s="228"/>
      <c r="R632" s="228"/>
      <c r="S632" s="228"/>
      <c r="T632" s="228"/>
      <c r="U632" s="228"/>
    </row>
    <row r="633" spans="1:21" s="278" customFormat="1">
      <c r="A633" s="228"/>
      <c r="B633" s="228"/>
      <c r="C633" s="228"/>
      <c r="D633" s="228"/>
      <c r="E633" s="228"/>
      <c r="F633" s="228"/>
      <c r="G633" s="228"/>
      <c r="H633" s="228"/>
      <c r="I633" s="228"/>
      <c r="J633" s="228"/>
      <c r="K633" s="228"/>
      <c r="L633" s="228"/>
      <c r="M633" s="228"/>
      <c r="N633" s="228"/>
      <c r="O633" s="228"/>
      <c r="P633" s="228"/>
      <c r="Q633" s="228"/>
      <c r="R633" s="228"/>
      <c r="S633" s="228"/>
      <c r="T633" s="228"/>
      <c r="U633" s="228"/>
    </row>
    <row r="634" spans="1:21" s="278" customFormat="1">
      <c r="A634" s="228"/>
      <c r="B634" s="228"/>
      <c r="C634" s="228"/>
      <c r="D634" s="228"/>
      <c r="E634" s="228"/>
      <c r="F634" s="228"/>
      <c r="G634" s="228"/>
      <c r="H634" s="228"/>
      <c r="I634" s="228"/>
      <c r="J634" s="228"/>
      <c r="K634" s="228"/>
      <c r="L634" s="228"/>
      <c r="M634" s="228"/>
      <c r="N634" s="228"/>
      <c r="O634" s="228"/>
      <c r="P634" s="228"/>
      <c r="Q634" s="228"/>
      <c r="R634" s="228"/>
      <c r="S634" s="228"/>
      <c r="T634" s="228"/>
      <c r="U634" s="228"/>
    </row>
    <row r="635" spans="1:21" s="278" customFormat="1">
      <c r="A635" s="228"/>
      <c r="B635" s="228"/>
      <c r="C635" s="228"/>
      <c r="D635" s="228"/>
      <c r="E635" s="228"/>
      <c r="F635" s="228"/>
      <c r="G635" s="228"/>
      <c r="H635" s="228"/>
      <c r="I635" s="228"/>
      <c r="J635" s="228"/>
      <c r="K635" s="228"/>
      <c r="L635" s="228"/>
      <c r="M635" s="228"/>
      <c r="N635" s="228"/>
      <c r="O635" s="228"/>
      <c r="P635" s="228"/>
      <c r="Q635" s="228"/>
      <c r="R635" s="228"/>
      <c r="S635" s="228"/>
      <c r="T635" s="228"/>
      <c r="U635" s="228"/>
    </row>
    <row r="636" spans="1:21" s="278" customFormat="1">
      <c r="A636" s="228"/>
      <c r="B636" s="228"/>
      <c r="C636" s="228"/>
      <c r="D636" s="228"/>
      <c r="E636" s="228"/>
      <c r="F636" s="228"/>
      <c r="G636" s="228"/>
      <c r="H636" s="228"/>
      <c r="I636" s="228"/>
      <c r="J636" s="228"/>
      <c r="K636" s="228"/>
      <c r="L636" s="228"/>
      <c r="M636" s="228"/>
      <c r="N636" s="228"/>
      <c r="O636" s="228"/>
      <c r="P636" s="228"/>
      <c r="Q636" s="228"/>
      <c r="R636" s="228"/>
      <c r="S636" s="228"/>
      <c r="T636" s="228"/>
      <c r="U636" s="228"/>
    </row>
    <row r="637" spans="1:21" s="278" customFormat="1">
      <c r="A637" s="228"/>
      <c r="B637" s="228"/>
      <c r="C637" s="228"/>
      <c r="D637" s="228"/>
      <c r="E637" s="228"/>
      <c r="F637" s="228"/>
      <c r="G637" s="228"/>
      <c r="H637" s="228"/>
      <c r="I637" s="228"/>
      <c r="J637" s="228"/>
      <c r="K637" s="228"/>
      <c r="L637" s="228"/>
      <c r="M637" s="228"/>
      <c r="N637" s="228"/>
      <c r="O637" s="228"/>
      <c r="P637" s="228"/>
      <c r="Q637" s="228"/>
      <c r="R637" s="228"/>
      <c r="S637" s="228"/>
      <c r="T637" s="228"/>
      <c r="U637" s="228"/>
    </row>
    <row r="638" spans="1:21" s="278" customFormat="1">
      <c r="A638" s="228"/>
      <c r="B638" s="228"/>
      <c r="C638" s="228"/>
      <c r="D638" s="228"/>
      <c r="E638" s="228"/>
      <c r="F638" s="228"/>
      <c r="G638" s="228"/>
      <c r="H638" s="228"/>
      <c r="I638" s="228"/>
      <c r="J638" s="228"/>
      <c r="K638" s="228"/>
      <c r="L638" s="228"/>
      <c r="M638" s="228"/>
      <c r="N638" s="228"/>
      <c r="O638" s="228"/>
      <c r="P638" s="228"/>
      <c r="Q638" s="228"/>
      <c r="R638" s="228"/>
      <c r="S638" s="228"/>
      <c r="T638" s="228"/>
      <c r="U638" s="228"/>
    </row>
    <row r="639" spans="1:21" s="278" customFormat="1">
      <c r="A639" s="228"/>
      <c r="B639" s="228"/>
      <c r="C639" s="228"/>
      <c r="D639" s="228"/>
      <c r="E639" s="228"/>
      <c r="F639" s="228"/>
      <c r="G639" s="228"/>
      <c r="H639" s="228"/>
      <c r="I639" s="228"/>
      <c r="J639" s="228"/>
      <c r="K639" s="228"/>
      <c r="L639" s="228"/>
      <c r="M639" s="228"/>
      <c r="N639" s="228"/>
      <c r="O639" s="228"/>
      <c r="P639" s="228"/>
      <c r="Q639" s="228"/>
      <c r="R639" s="228"/>
      <c r="S639" s="228"/>
      <c r="T639" s="228"/>
      <c r="U639" s="228"/>
    </row>
    <row r="640" spans="1:21" s="278" customFormat="1">
      <c r="A640" s="228"/>
      <c r="B640" s="228"/>
      <c r="C640" s="228"/>
      <c r="D640" s="228"/>
      <c r="E640" s="228"/>
      <c r="F640" s="228"/>
      <c r="G640" s="228"/>
      <c r="H640" s="228"/>
      <c r="I640" s="228"/>
      <c r="J640" s="228"/>
      <c r="K640" s="228"/>
      <c r="L640" s="228"/>
      <c r="M640" s="228"/>
      <c r="N640" s="228"/>
      <c r="O640" s="228"/>
      <c r="P640" s="228"/>
      <c r="Q640" s="228"/>
      <c r="R640" s="228"/>
      <c r="S640" s="228"/>
      <c r="T640" s="228"/>
      <c r="U640" s="228"/>
    </row>
    <row r="641" spans="1:21" s="278" customFormat="1">
      <c r="A641" s="228"/>
      <c r="B641" s="228"/>
      <c r="C641" s="228"/>
      <c r="D641" s="228"/>
      <c r="E641" s="228"/>
      <c r="F641" s="228"/>
      <c r="G641" s="228"/>
      <c r="H641" s="228"/>
      <c r="I641" s="228"/>
      <c r="J641" s="228"/>
      <c r="K641" s="228"/>
      <c r="L641" s="228"/>
      <c r="M641" s="228"/>
      <c r="N641" s="228"/>
      <c r="O641" s="228"/>
      <c r="P641" s="228"/>
      <c r="Q641" s="228"/>
      <c r="R641" s="228"/>
      <c r="S641" s="228"/>
      <c r="T641" s="228"/>
      <c r="U641" s="228"/>
    </row>
    <row r="642" spans="1:21" s="278" customFormat="1">
      <c r="A642" s="228"/>
      <c r="B642" s="228"/>
      <c r="C642" s="228"/>
      <c r="D642" s="228"/>
      <c r="E642" s="228"/>
      <c r="F642" s="228"/>
      <c r="G642" s="228"/>
      <c r="H642" s="228"/>
      <c r="I642" s="228"/>
      <c r="J642" s="228"/>
      <c r="K642" s="228"/>
      <c r="L642" s="228"/>
      <c r="M642" s="228"/>
      <c r="N642" s="228"/>
      <c r="O642" s="228"/>
      <c r="P642" s="228"/>
      <c r="Q642" s="228"/>
      <c r="R642" s="228"/>
      <c r="S642" s="228"/>
      <c r="T642" s="228"/>
      <c r="U642" s="228"/>
    </row>
    <row r="643" spans="1:21" s="278" customFormat="1">
      <c r="A643" s="228"/>
      <c r="B643" s="228"/>
      <c r="C643" s="228"/>
      <c r="D643" s="228"/>
      <c r="E643" s="228"/>
      <c r="F643" s="228"/>
      <c r="G643" s="228"/>
      <c r="H643" s="228"/>
      <c r="I643" s="228"/>
      <c r="J643" s="228"/>
      <c r="K643" s="228"/>
      <c r="L643" s="228"/>
      <c r="M643" s="228"/>
      <c r="N643" s="228"/>
      <c r="O643" s="228"/>
      <c r="P643" s="228"/>
      <c r="Q643" s="228"/>
      <c r="R643" s="228"/>
      <c r="S643" s="228"/>
      <c r="T643" s="228"/>
      <c r="U643" s="228"/>
    </row>
    <row r="644" spans="1:21" s="278" customFormat="1">
      <c r="A644" s="228"/>
      <c r="B644" s="228"/>
      <c r="C644" s="228"/>
      <c r="D644" s="228"/>
      <c r="E644" s="228"/>
      <c r="F644" s="228"/>
      <c r="G644" s="228"/>
      <c r="H644" s="228"/>
      <c r="I644" s="228"/>
      <c r="J644" s="228"/>
      <c r="K644" s="228"/>
      <c r="L644" s="228"/>
      <c r="M644" s="228"/>
      <c r="N644" s="228"/>
      <c r="O644" s="228"/>
      <c r="P644" s="228"/>
      <c r="Q644" s="228"/>
      <c r="R644" s="228"/>
      <c r="S644" s="228"/>
      <c r="T644" s="228"/>
      <c r="U644" s="228"/>
    </row>
    <row r="645" spans="1:21" s="278" customFormat="1">
      <c r="A645" s="228"/>
      <c r="B645" s="228"/>
      <c r="C645" s="228"/>
      <c r="D645" s="228"/>
      <c r="E645" s="228"/>
      <c r="F645" s="228"/>
      <c r="G645" s="228"/>
      <c r="H645" s="228"/>
      <c r="I645" s="228"/>
      <c r="J645" s="228"/>
      <c r="K645" s="228"/>
      <c r="L645" s="228"/>
      <c r="M645" s="228"/>
      <c r="N645" s="228"/>
      <c r="O645" s="228"/>
      <c r="P645" s="228"/>
      <c r="Q645" s="228"/>
      <c r="R645" s="228"/>
      <c r="S645" s="228"/>
      <c r="T645" s="228"/>
      <c r="U645" s="228"/>
    </row>
    <row r="646" spans="1:21" s="278" customFormat="1">
      <c r="A646" s="228"/>
      <c r="B646" s="228"/>
      <c r="C646" s="228"/>
      <c r="D646" s="228"/>
      <c r="E646" s="228"/>
      <c r="F646" s="228"/>
      <c r="G646" s="228"/>
      <c r="H646" s="228"/>
      <c r="I646" s="228"/>
      <c r="J646" s="228"/>
      <c r="K646" s="228"/>
      <c r="L646" s="228"/>
      <c r="M646" s="228"/>
      <c r="N646" s="228"/>
      <c r="O646" s="228"/>
      <c r="P646" s="228"/>
      <c r="Q646" s="228"/>
      <c r="R646" s="228"/>
      <c r="S646" s="228"/>
      <c r="T646" s="228"/>
      <c r="U646" s="228"/>
    </row>
    <row r="647" spans="1:21" s="278" customFormat="1">
      <c r="A647" s="228"/>
      <c r="B647" s="228"/>
      <c r="C647" s="228"/>
      <c r="D647" s="228"/>
      <c r="E647" s="228"/>
      <c r="F647" s="228"/>
      <c r="G647" s="228"/>
      <c r="H647" s="228"/>
      <c r="I647" s="228"/>
      <c r="J647" s="228"/>
      <c r="K647" s="228"/>
      <c r="L647" s="228"/>
      <c r="M647" s="228"/>
      <c r="N647" s="228"/>
      <c r="O647" s="228"/>
      <c r="P647" s="228"/>
      <c r="Q647" s="228"/>
      <c r="R647" s="228"/>
      <c r="S647" s="228"/>
      <c r="T647" s="228"/>
      <c r="U647" s="228"/>
    </row>
    <row r="648" spans="1:21" s="278" customFormat="1">
      <c r="A648" s="228"/>
      <c r="B648" s="228"/>
      <c r="C648" s="228"/>
      <c r="D648" s="228"/>
      <c r="E648" s="228"/>
      <c r="F648" s="228"/>
      <c r="G648" s="228"/>
      <c r="H648" s="228"/>
      <c r="I648" s="228"/>
      <c r="J648" s="228"/>
      <c r="K648" s="228"/>
      <c r="L648" s="228"/>
      <c r="M648" s="228"/>
      <c r="N648" s="228"/>
      <c r="O648" s="228"/>
      <c r="P648" s="228"/>
      <c r="Q648" s="228"/>
      <c r="R648" s="228"/>
      <c r="S648" s="228"/>
      <c r="T648" s="228"/>
      <c r="U648" s="228"/>
    </row>
    <row r="649" spans="1:21" s="278" customFormat="1">
      <c r="A649" s="228"/>
      <c r="B649" s="228"/>
      <c r="C649" s="228"/>
      <c r="D649" s="228"/>
      <c r="E649" s="228"/>
      <c r="F649" s="228"/>
      <c r="G649" s="228"/>
      <c r="H649" s="228"/>
      <c r="I649" s="228"/>
      <c r="J649" s="228"/>
      <c r="K649" s="228"/>
      <c r="L649" s="228"/>
      <c r="M649" s="228"/>
      <c r="N649" s="228"/>
      <c r="O649" s="228"/>
      <c r="P649" s="228"/>
      <c r="Q649" s="228"/>
      <c r="R649" s="228"/>
      <c r="S649" s="228"/>
      <c r="T649" s="228"/>
      <c r="U649" s="228"/>
    </row>
    <row r="650" spans="1:21" s="278" customFormat="1">
      <c r="A650" s="228"/>
      <c r="B650" s="228"/>
      <c r="C650" s="228"/>
      <c r="D650" s="228"/>
      <c r="E650" s="228"/>
      <c r="F650" s="228"/>
      <c r="G650" s="228"/>
      <c r="H650" s="228"/>
      <c r="I650" s="228"/>
      <c r="J650" s="228"/>
      <c r="K650" s="228"/>
      <c r="L650" s="228"/>
      <c r="M650" s="228"/>
      <c r="N650" s="228"/>
      <c r="O650" s="228"/>
      <c r="P650" s="228"/>
      <c r="Q650" s="228"/>
      <c r="R650" s="228"/>
      <c r="S650" s="228"/>
      <c r="T650" s="228"/>
      <c r="U650" s="228"/>
    </row>
    <row r="651" spans="1:21" s="278" customFormat="1">
      <c r="A651" s="228"/>
      <c r="B651" s="228"/>
      <c r="C651" s="228"/>
      <c r="D651" s="228"/>
      <c r="E651" s="228"/>
      <c r="F651" s="228"/>
      <c r="G651" s="228"/>
      <c r="H651" s="228"/>
      <c r="I651" s="228"/>
      <c r="J651" s="228"/>
      <c r="K651" s="228"/>
      <c r="L651" s="228"/>
      <c r="M651" s="228"/>
      <c r="N651" s="228"/>
      <c r="O651" s="228"/>
      <c r="P651" s="228"/>
      <c r="Q651" s="228"/>
      <c r="R651" s="228"/>
      <c r="S651" s="228"/>
      <c r="T651" s="228"/>
      <c r="U651" s="228"/>
    </row>
    <row r="652" spans="1:21" s="278" customFormat="1">
      <c r="A652" s="228"/>
      <c r="B652" s="228"/>
      <c r="C652" s="228"/>
      <c r="D652" s="228"/>
      <c r="E652" s="228"/>
      <c r="F652" s="228"/>
      <c r="G652" s="228"/>
      <c r="H652" s="228"/>
      <c r="I652" s="228"/>
      <c r="J652" s="228"/>
      <c r="K652" s="228"/>
      <c r="L652" s="228"/>
      <c r="M652" s="228"/>
      <c r="N652" s="228"/>
      <c r="O652" s="228"/>
      <c r="P652" s="228"/>
      <c r="Q652" s="228"/>
      <c r="R652" s="228"/>
      <c r="S652" s="228"/>
      <c r="T652" s="228"/>
      <c r="U652" s="228"/>
    </row>
    <row r="653" spans="1:21" s="278" customFormat="1">
      <c r="A653" s="228"/>
      <c r="B653" s="228"/>
      <c r="C653" s="228"/>
      <c r="D653" s="228"/>
      <c r="E653" s="228"/>
      <c r="F653" s="228"/>
      <c r="G653" s="228"/>
      <c r="H653" s="228"/>
      <c r="I653" s="228"/>
      <c r="J653" s="228"/>
      <c r="K653" s="228"/>
      <c r="L653" s="228"/>
      <c r="M653" s="228"/>
      <c r="N653" s="228"/>
      <c r="O653" s="228"/>
      <c r="P653" s="228"/>
      <c r="Q653" s="228"/>
      <c r="R653" s="228"/>
      <c r="S653" s="228"/>
      <c r="T653" s="228"/>
      <c r="U653" s="228"/>
    </row>
    <row r="654" spans="1:21" s="278" customFormat="1">
      <c r="A654" s="228"/>
      <c r="B654" s="228"/>
      <c r="C654" s="228"/>
      <c r="D654" s="228"/>
      <c r="E654" s="228"/>
      <c r="F654" s="228"/>
      <c r="G654" s="228"/>
      <c r="H654" s="228"/>
      <c r="I654" s="228"/>
      <c r="J654" s="228"/>
      <c r="K654" s="228"/>
      <c r="L654" s="228"/>
      <c r="M654" s="228"/>
      <c r="N654" s="228"/>
      <c r="O654" s="228"/>
      <c r="P654" s="228"/>
      <c r="Q654" s="228"/>
      <c r="R654" s="228"/>
      <c r="S654" s="228"/>
      <c r="T654" s="228"/>
      <c r="U654" s="228"/>
    </row>
    <row r="655" spans="1:21" s="278" customFormat="1">
      <c r="A655" s="228"/>
      <c r="B655" s="228"/>
      <c r="C655" s="228"/>
      <c r="D655" s="228"/>
      <c r="E655" s="228"/>
      <c r="F655" s="228"/>
      <c r="G655" s="228"/>
      <c r="H655" s="228"/>
      <c r="I655" s="228"/>
      <c r="J655" s="228"/>
      <c r="K655" s="228"/>
      <c r="L655" s="228"/>
      <c r="M655" s="228"/>
      <c r="N655" s="228"/>
      <c r="O655" s="228"/>
      <c r="P655" s="228"/>
      <c r="Q655" s="228"/>
      <c r="R655" s="228"/>
      <c r="S655" s="228"/>
      <c r="T655" s="228"/>
      <c r="U655" s="228"/>
    </row>
    <row r="656" spans="1:21" s="278" customFormat="1">
      <c r="A656" s="228"/>
      <c r="B656" s="228"/>
      <c r="C656" s="228"/>
      <c r="D656" s="228"/>
      <c r="E656" s="228"/>
      <c r="F656" s="228"/>
      <c r="G656" s="228"/>
      <c r="H656" s="228"/>
      <c r="I656" s="228"/>
      <c r="J656" s="228"/>
      <c r="K656" s="228"/>
      <c r="L656" s="228"/>
      <c r="M656" s="228"/>
      <c r="N656" s="228"/>
      <c r="O656" s="228"/>
      <c r="P656" s="228"/>
      <c r="Q656" s="228"/>
      <c r="R656" s="228"/>
      <c r="S656" s="228"/>
      <c r="T656" s="228"/>
      <c r="U656" s="228"/>
    </row>
    <row r="657" spans="1:21" s="278" customFormat="1">
      <c r="A657" s="228"/>
      <c r="B657" s="228"/>
      <c r="C657" s="228"/>
      <c r="D657" s="228"/>
      <c r="E657" s="228"/>
      <c r="F657" s="228"/>
      <c r="G657" s="228"/>
      <c r="H657" s="228"/>
      <c r="I657" s="228"/>
      <c r="J657" s="228"/>
      <c r="K657" s="228"/>
      <c r="L657" s="228"/>
      <c r="M657" s="228"/>
      <c r="N657" s="228"/>
      <c r="O657" s="228"/>
      <c r="P657" s="228"/>
      <c r="Q657" s="228"/>
      <c r="R657" s="228"/>
      <c r="S657" s="228"/>
      <c r="T657" s="228"/>
      <c r="U657" s="228"/>
    </row>
    <row r="658" spans="1:21" s="278" customFormat="1">
      <c r="A658" s="228"/>
      <c r="B658" s="228"/>
      <c r="C658" s="228"/>
      <c r="D658" s="228"/>
      <c r="E658" s="228"/>
      <c r="F658" s="228"/>
      <c r="G658" s="228"/>
      <c r="H658" s="228"/>
      <c r="I658" s="228"/>
      <c r="J658" s="228"/>
      <c r="K658" s="228"/>
      <c r="L658" s="228"/>
      <c r="M658" s="228"/>
      <c r="N658" s="228"/>
      <c r="O658" s="228"/>
      <c r="P658" s="228"/>
      <c r="Q658" s="228"/>
      <c r="R658" s="228"/>
      <c r="S658" s="228"/>
      <c r="T658" s="228"/>
      <c r="U658" s="228"/>
    </row>
    <row r="659" spans="1:21" s="278" customFormat="1">
      <c r="A659" s="228"/>
      <c r="B659" s="228"/>
      <c r="C659" s="228"/>
      <c r="D659" s="228"/>
      <c r="E659" s="228"/>
      <c r="F659" s="228"/>
      <c r="G659" s="228"/>
      <c r="H659" s="228"/>
      <c r="I659" s="228"/>
      <c r="J659" s="228"/>
      <c r="K659" s="228"/>
      <c r="L659" s="228"/>
      <c r="M659" s="228"/>
      <c r="N659" s="228"/>
      <c r="O659" s="228"/>
      <c r="P659" s="228"/>
      <c r="Q659" s="228"/>
      <c r="R659" s="228"/>
      <c r="S659" s="228"/>
      <c r="T659" s="228"/>
      <c r="U659" s="228"/>
    </row>
    <row r="660" spans="1:21" s="278" customFormat="1">
      <c r="A660" s="228"/>
      <c r="B660" s="228"/>
      <c r="C660" s="228"/>
      <c r="D660" s="228"/>
      <c r="E660" s="228"/>
      <c r="F660" s="228"/>
      <c r="G660" s="228"/>
      <c r="H660" s="228"/>
      <c r="I660" s="228"/>
      <c r="J660" s="228"/>
      <c r="K660" s="228"/>
      <c r="L660" s="228"/>
      <c r="M660" s="228"/>
      <c r="N660" s="228"/>
      <c r="O660" s="228"/>
      <c r="P660" s="228"/>
      <c r="Q660" s="228"/>
      <c r="R660" s="228"/>
      <c r="S660" s="228"/>
      <c r="T660" s="228"/>
      <c r="U660" s="228"/>
    </row>
    <row r="661" spans="1:21" s="278" customFormat="1">
      <c r="A661" s="228"/>
      <c r="B661" s="228"/>
      <c r="C661" s="228"/>
      <c r="D661" s="228"/>
      <c r="E661" s="228"/>
      <c r="F661" s="228"/>
      <c r="G661" s="228"/>
      <c r="H661" s="228"/>
      <c r="I661" s="228"/>
      <c r="J661" s="228"/>
      <c r="K661" s="228"/>
      <c r="L661" s="228"/>
      <c r="M661" s="228"/>
      <c r="N661" s="228"/>
      <c r="O661" s="228"/>
      <c r="P661" s="228"/>
      <c r="Q661" s="228"/>
      <c r="R661" s="228"/>
      <c r="S661" s="228"/>
      <c r="T661" s="228"/>
      <c r="U661" s="228"/>
    </row>
    <row r="662" spans="1:21" s="278" customFormat="1">
      <c r="A662" s="228"/>
      <c r="B662" s="228"/>
      <c r="C662" s="228"/>
      <c r="D662" s="228"/>
      <c r="E662" s="228"/>
      <c r="F662" s="228"/>
      <c r="G662" s="228"/>
      <c r="H662" s="228"/>
      <c r="I662" s="228"/>
      <c r="J662" s="228"/>
      <c r="K662" s="228"/>
      <c r="L662" s="228"/>
      <c r="M662" s="228"/>
      <c r="N662" s="228"/>
      <c r="O662" s="228"/>
      <c r="P662" s="228"/>
      <c r="Q662" s="228"/>
      <c r="R662" s="228"/>
      <c r="S662" s="228"/>
      <c r="T662" s="228"/>
      <c r="U662" s="228"/>
    </row>
    <row r="663" spans="1:21" s="278" customFormat="1">
      <c r="A663" s="228"/>
      <c r="B663" s="228"/>
      <c r="C663" s="228"/>
      <c r="D663" s="228"/>
      <c r="E663" s="228"/>
      <c r="F663" s="228"/>
      <c r="G663" s="228"/>
      <c r="H663" s="228"/>
      <c r="I663" s="228"/>
      <c r="J663" s="228"/>
      <c r="K663" s="228"/>
      <c r="L663" s="228"/>
      <c r="M663" s="228"/>
      <c r="N663" s="228"/>
      <c r="O663" s="228"/>
      <c r="P663" s="228"/>
      <c r="Q663" s="228"/>
      <c r="R663" s="228"/>
      <c r="S663" s="228"/>
      <c r="T663" s="228"/>
      <c r="U663" s="228"/>
    </row>
    <row r="664" spans="1:21" s="278" customFormat="1">
      <c r="A664" s="228"/>
      <c r="B664" s="228"/>
      <c r="C664" s="228"/>
      <c r="D664" s="228"/>
      <c r="E664" s="228"/>
      <c r="F664" s="228"/>
      <c r="G664" s="228"/>
      <c r="H664" s="228"/>
      <c r="I664" s="228"/>
      <c r="J664" s="228"/>
      <c r="K664" s="228"/>
      <c r="L664" s="228"/>
      <c r="M664" s="228"/>
      <c r="N664" s="228"/>
      <c r="O664" s="228"/>
      <c r="P664" s="228"/>
      <c r="Q664" s="228"/>
      <c r="R664" s="228"/>
      <c r="S664" s="228"/>
      <c r="T664" s="228"/>
      <c r="U664" s="228"/>
    </row>
    <row r="665" spans="1:21" s="278" customFormat="1">
      <c r="A665" s="228"/>
      <c r="B665" s="228"/>
      <c r="C665" s="228"/>
      <c r="D665" s="228"/>
      <c r="E665" s="228"/>
      <c r="F665" s="228"/>
      <c r="G665" s="228"/>
      <c r="H665" s="228"/>
      <c r="I665" s="228"/>
      <c r="J665" s="228"/>
      <c r="K665" s="228"/>
      <c r="L665" s="228"/>
      <c r="M665" s="228"/>
      <c r="N665" s="228"/>
      <c r="O665" s="228"/>
      <c r="P665" s="228"/>
      <c r="Q665" s="228"/>
      <c r="R665" s="228"/>
      <c r="S665" s="228"/>
      <c r="T665" s="228"/>
      <c r="U665" s="228"/>
    </row>
    <row r="666" spans="1:21" s="278" customFormat="1">
      <c r="A666" s="228"/>
      <c r="B666" s="228"/>
      <c r="C666" s="228"/>
      <c r="D666" s="228"/>
      <c r="E666" s="228"/>
      <c r="F666" s="228"/>
      <c r="G666" s="228"/>
      <c r="H666" s="228"/>
      <c r="I666" s="228"/>
      <c r="J666" s="228"/>
      <c r="K666" s="228"/>
      <c r="L666" s="228"/>
      <c r="M666" s="228"/>
      <c r="N666" s="228"/>
      <c r="O666" s="228"/>
      <c r="P666" s="228"/>
      <c r="Q666" s="228"/>
      <c r="R666" s="228"/>
      <c r="S666" s="228"/>
      <c r="T666" s="228"/>
      <c r="U666" s="228"/>
    </row>
    <row r="667" spans="1:21" s="278" customFormat="1">
      <c r="A667" s="228"/>
      <c r="B667" s="228"/>
      <c r="C667" s="228"/>
      <c r="D667" s="228"/>
      <c r="E667" s="228"/>
      <c r="F667" s="228"/>
      <c r="G667" s="228"/>
      <c r="H667" s="228"/>
      <c r="I667" s="228"/>
      <c r="J667" s="228"/>
      <c r="K667" s="228"/>
      <c r="L667" s="228"/>
      <c r="M667" s="228"/>
      <c r="N667" s="228"/>
      <c r="O667" s="228"/>
      <c r="P667" s="228"/>
      <c r="Q667" s="228"/>
      <c r="R667" s="228"/>
      <c r="S667" s="228"/>
      <c r="T667" s="228"/>
      <c r="U667" s="228"/>
    </row>
    <row r="668" spans="1:21" s="278" customFormat="1">
      <c r="A668" s="228"/>
      <c r="B668" s="228"/>
      <c r="C668" s="228"/>
      <c r="D668" s="228"/>
      <c r="E668" s="228"/>
      <c r="F668" s="228"/>
      <c r="G668" s="228"/>
      <c r="H668" s="228"/>
      <c r="I668" s="228"/>
      <c r="J668" s="228"/>
      <c r="K668" s="228"/>
      <c r="L668" s="228"/>
      <c r="M668" s="228"/>
      <c r="N668" s="228"/>
      <c r="O668" s="228"/>
      <c r="P668" s="228"/>
      <c r="Q668" s="228"/>
      <c r="R668" s="228"/>
      <c r="S668" s="228"/>
      <c r="T668" s="228"/>
      <c r="U668" s="228"/>
    </row>
    <row r="669" spans="1:21" s="278" customFormat="1">
      <c r="A669" s="228"/>
      <c r="B669" s="228"/>
      <c r="C669" s="228"/>
      <c r="D669" s="228"/>
      <c r="E669" s="228"/>
      <c r="F669" s="228"/>
      <c r="G669" s="228"/>
      <c r="H669" s="228"/>
      <c r="I669" s="228"/>
      <c r="J669" s="228"/>
      <c r="K669" s="228"/>
      <c r="L669" s="228"/>
      <c r="M669" s="228"/>
      <c r="N669" s="228"/>
      <c r="O669" s="228"/>
      <c r="P669" s="228"/>
      <c r="Q669" s="228"/>
      <c r="R669" s="228"/>
      <c r="S669" s="228"/>
      <c r="T669" s="228"/>
      <c r="U669" s="228"/>
    </row>
    <row r="670" spans="1:21" s="278" customFormat="1">
      <c r="A670" s="228"/>
      <c r="B670" s="228"/>
      <c r="C670" s="228"/>
      <c r="D670" s="228"/>
      <c r="E670" s="228"/>
      <c r="F670" s="228"/>
      <c r="G670" s="228"/>
      <c r="H670" s="228"/>
      <c r="I670" s="228"/>
      <c r="J670" s="228"/>
      <c r="K670" s="228"/>
      <c r="L670" s="228"/>
      <c r="M670" s="228"/>
      <c r="N670" s="228"/>
      <c r="O670" s="228"/>
      <c r="P670" s="228"/>
      <c r="Q670" s="228"/>
      <c r="R670" s="228"/>
      <c r="S670" s="228"/>
      <c r="T670" s="228"/>
      <c r="U670" s="228"/>
    </row>
    <row r="671" spans="1:21" s="278" customFormat="1">
      <c r="A671" s="228"/>
      <c r="B671" s="228"/>
      <c r="C671" s="228"/>
      <c r="D671" s="228"/>
      <c r="E671" s="228"/>
      <c r="F671" s="228"/>
      <c r="G671" s="228"/>
      <c r="H671" s="228"/>
      <c r="I671" s="228"/>
      <c r="J671" s="228"/>
      <c r="K671" s="228"/>
      <c r="L671" s="228"/>
      <c r="M671" s="228"/>
      <c r="N671" s="228"/>
      <c r="O671" s="228"/>
      <c r="P671" s="228"/>
      <c r="Q671" s="228"/>
      <c r="R671" s="228"/>
      <c r="S671" s="228"/>
      <c r="T671" s="228"/>
      <c r="U671" s="228"/>
    </row>
    <row r="672" spans="1:21" s="278" customFormat="1">
      <c r="A672" s="228"/>
      <c r="B672" s="228"/>
      <c r="C672" s="228"/>
      <c r="D672" s="228"/>
      <c r="E672" s="228"/>
      <c r="F672" s="228"/>
      <c r="G672" s="228"/>
      <c r="H672" s="228"/>
      <c r="I672" s="228"/>
      <c r="J672" s="228"/>
      <c r="K672" s="228"/>
      <c r="L672" s="228"/>
      <c r="M672" s="228"/>
      <c r="N672" s="228"/>
      <c r="O672" s="228"/>
      <c r="P672" s="228"/>
      <c r="Q672" s="228"/>
      <c r="R672" s="228"/>
      <c r="S672" s="228"/>
      <c r="T672" s="228"/>
      <c r="U672" s="228"/>
    </row>
    <row r="673" spans="1:21" s="278" customFormat="1">
      <c r="A673" s="228"/>
      <c r="B673" s="228"/>
      <c r="C673" s="228"/>
      <c r="D673" s="228"/>
      <c r="E673" s="228"/>
      <c r="F673" s="228"/>
      <c r="G673" s="228"/>
      <c r="H673" s="228"/>
      <c r="I673" s="228"/>
      <c r="J673" s="228"/>
      <c r="K673" s="228"/>
      <c r="L673" s="228"/>
      <c r="M673" s="228"/>
      <c r="N673" s="228"/>
      <c r="O673" s="228"/>
      <c r="P673" s="228"/>
      <c r="Q673" s="228"/>
      <c r="R673" s="228"/>
      <c r="S673" s="228"/>
      <c r="T673" s="228"/>
      <c r="U673" s="228"/>
    </row>
    <row r="674" spans="1:21" s="278" customFormat="1">
      <c r="A674" s="228"/>
      <c r="B674" s="228"/>
      <c r="C674" s="228"/>
      <c r="D674" s="228"/>
      <c r="E674" s="228"/>
      <c r="F674" s="228"/>
      <c r="G674" s="228"/>
      <c r="H674" s="228"/>
      <c r="I674" s="228"/>
      <c r="J674" s="228"/>
      <c r="K674" s="228"/>
      <c r="L674" s="228"/>
      <c r="M674" s="228"/>
      <c r="N674" s="228"/>
      <c r="O674" s="228"/>
      <c r="P674" s="228"/>
      <c r="Q674" s="228"/>
      <c r="R674" s="228"/>
      <c r="S674" s="228"/>
      <c r="T674" s="228"/>
      <c r="U674" s="228"/>
    </row>
    <row r="675" spans="1:21" s="278" customFormat="1">
      <c r="A675" s="228"/>
      <c r="B675" s="228"/>
      <c r="C675" s="228"/>
      <c r="D675" s="228"/>
      <c r="E675" s="228"/>
      <c r="F675" s="228"/>
      <c r="G675" s="228"/>
      <c r="H675" s="228"/>
      <c r="I675" s="228"/>
      <c r="J675" s="228"/>
      <c r="K675" s="228"/>
      <c r="L675" s="228"/>
      <c r="M675" s="228"/>
      <c r="N675" s="228"/>
      <c r="O675" s="228"/>
      <c r="P675" s="228"/>
      <c r="Q675" s="228"/>
      <c r="R675" s="228"/>
      <c r="S675" s="228"/>
      <c r="T675" s="228"/>
      <c r="U675" s="228"/>
    </row>
    <row r="676" spans="1:21" s="278" customFormat="1">
      <c r="A676" s="228"/>
      <c r="B676" s="228"/>
      <c r="C676" s="228"/>
      <c r="D676" s="228"/>
      <c r="E676" s="228"/>
      <c r="F676" s="228"/>
      <c r="G676" s="228"/>
      <c r="H676" s="228"/>
      <c r="I676" s="228"/>
      <c r="J676" s="228"/>
      <c r="K676" s="228"/>
      <c r="L676" s="228"/>
      <c r="M676" s="228"/>
      <c r="N676" s="228"/>
      <c r="O676" s="228"/>
      <c r="P676" s="228"/>
      <c r="Q676" s="228"/>
      <c r="R676" s="228"/>
      <c r="S676" s="228"/>
      <c r="T676" s="228"/>
      <c r="U676" s="228"/>
    </row>
    <row r="677" spans="1:21" s="278" customFormat="1">
      <c r="A677" s="228"/>
      <c r="B677" s="228"/>
      <c r="C677" s="228"/>
      <c r="D677" s="228"/>
      <c r="E677" s="228"/>
      <c r="F677" s="228"/>
      <c r="G677" s="228"/>
      <c r="H677" s="228"/>
      <c r="I677" s="228"/>
      <c r="J677" s="228"/>
      <c r="K677" s="228"/>
      <c r="L677" s="228"/>
      <c r="M677" s="228"/>
      <c r="N677" s="228"/>
      <c r="O677" s="228"/>
      <c r="P677" s="228"/>
      <c r="Q677" s="228"/>
      <c r="R677" s="228"/>
      <c r="S677" s="228"/>
      <c r="T677" s="228"/>
      <c r="U677" s="228"/>
    </row>
    <row r="678" spans="1:21" s="278" customFormat="1">
      <c r="A678" s="228"/>
      <c r="B678" s="228"/>
      <c r="C678" s="228"/>
      <c r="D678" s="228"/>
      <c r="E678" s="228"/>
      <c r="F678" s="228"/>
      <c r="G678" s="228"/>
      <c r="H678" s="228"/>
      <c r="I678" s="228"/>
      <c r="J678" s="228"/>
      <c r="K678" s="228"/>
      <c r="L678" s="228"/>
      <c r="M678" s="228"/>
      <c r="N678" s="228"/>
      <c r="O678" s="228"/>
      <c r="P678" s="228"/>
      <c r="Q678" s="228"/>
      <c r="R678" s="228"/>
      <c r="S678" s="228"/>
      <c r="T678" s="228"/>
      <c r="U678" s="228"/>
    </row>
    <row r="679" spans="1:21" s="278" customFormat="1">
      <c r="A679" s="228"/>
      <c r="B679" s="228"/>
      <c r="C679" s="228"/>
      <c r="D679" s="228"/>
      <c r="E679" s="228"/>
      <c r="F679" s="228"/>
      <c r="G679" s="228"/>
      <c r="H679" s="228"/>
      <c r="I679" s="228"/>
      <c r="J679" s="228"/>
      <c r="K679" s="228"/>
      <c r="L679" s="228"/>
      <c r="M679" s="228"/>
      <c r="N679" s="228"/>
      <c r="O679" s="228"/>
      <c r="P679" s="228"/>
      <c r="Q679" s="228"/>
      <c r="R679" s="228"/>
      <c r="S679" s="228"/>
      <c r="T679" s="228"/>
      <c r="U679" s="228"/>
    </row>
    <row r="680" spans="1:21" s="278" customFormat="1">
      <c r="A680" s="228"/>
      <c r="B680" s="228"/>
      <c r="C680" s="228"/>
      <c r="D680" s="228"/>
      <c r="E680" s="228"/>
      <c r="F680" s="228"/>
      <c r="G680" s="228"/>
      <c r="H680" s="228"/>
      <c r="I680" s="228"/>
      <c r="J680" s="228"/>
      <c r="K680" s="228"/>
      <c r="L680" s="228"/>
      <c r="M680" s="228"/>
      <c r="N680" s="228"/>
      <c r="O680" s="228"/>
      <c r="P680" s="228"/>
      <c r="Q680" s="228"/>
      <c r="R680" s="228"/>
      <c r="S680" s="228"/>
      <c r="T680" s="228"/>
      <c r="U680" s="228"/>
    </row>
    <row r="681" spans="1:21" s="278" customFormat="1">
      <c r="A681" s="228"/>
      <c r="B681" s="228"/>
      <c r="C681" s="228"/>
      <c r="D681" s="228"/>
      <c r="E681" s="228"/>
      <c r="F681" s="228"/>
      <c r="G681" s="228"/>
      <c r="H681" s="228"/>
      <c r="I681" s="228"/>
      <c r="J681" s="228"/>
      <c r="K681" s="228"/>
      <c r="L681" s="228"/>
      <c r="M681" s="228"/>
      <c r="N681" s="228"/>
      <c r="O681" s="228"/>
      <c r="P681" s="228"/>
      <c r="Q681" s="228"/>
      <c r="R681" s="228"/>
      <c r="S681" s="228"/>
      <c r="T681" s="228"/>
      <c r="U681" s="228"/>
    </row>
    <row r="682" spans="1:21" s="278" customFormat="1">
      <c r="A682" s="228"/>
      <c r="B682" s="228"/>
      <c r="C682" s="228"/>
      <c r="D682" s="228"/>
      <c r="E682" s="228"/>
      <c r="F682" s="228"/>
      <c r="G682" s="228"/>
      <c r="H682" s="228"/>
      <c r="I682" s="228"/>
      <c r="J682" s="228"/>
      <c r="K682" s="228"/>
      <c r="L682" s="228"/>
      <c r="M682" s="228"/>
      <c r="N682" s="228"/>
      <c r="O682" s="228"/>
      <c r="P682" s="228"/>
      <c r="Q682" s="228"/>
      <c r="R682" s="228"/>
      <c r="S682" s="228"/>
      <c r="T682" s="228"/>
      <c r="U682" s="228"/>
    </row>
    <row r="683" spans="1:21" s="278" customFormat="1">
      <c r="A683" s="228"/>
      <c r="B683" s="228"/>
      <c r="C683" s="228"/>
      <c r="D683" s="228"/>
      <c r="E683" s="228"/>
      <c r="F683" s="228"/>
      <c r="G683" s="228"/>
      <c r="H683" s="228"/>
      <c r="I683" s="228"/>
      <c r="J683" s="228"/>
      <c r="K683" s="228"/>
      <c r="L683" s="228"/>
      <c r="M683" s="228"/>
      <c r="N683" s="228"/>
      <c r="O683" s="228"/>
      <c r="P683" s="228"/>
      <c r="Q683" s="228"/>
      <c r="R683" s="228"/>
      <c r="S683" s="228"/>
      <c r="T683" s="228"/>
      <c r="U683" s="228"/>
    </row>
    <row r="684" spans="1:21" s="278" customFormat="1">
      <c r="A684" s="228"/>
      <c r="B684" s="228"/>
      <c r="C684" s="228"/>
      <c r="D684" s="228"/>
      <c r="E684" s="228"/>
      <c r="F684" s="228"/>
      <c r="G684" s="228"/>
      <c r="H684" s="228"/>
      <c r="I684" s="228"/>
      <c r="J684" s="228"/>
      <c r="K684" s="228"/>
      <c r="L684" s="228"/>
      <c r="M684" s="228"/>
      <c r="N684" s="228"/>
      <c r="O684" s="228"/>
      <c r="P684" s="228"/>
      <c r="Q684" s="228"/>
      <c r="R684" s="228"/>
      <c r="S684" s="228"/>
      <c r="T684" s="228"/>
      <c r="U684" s="228"/>
    </row>
    <row r="685" spans="1:21" s="278" customFormat="1">
      <c r="A685" s="228"/>
      <c r="B685" s="228"/>
      <c r="C685" s="228"/>
      <c r="D685" s="228"/>
      <c r="E685" s="228"/>
      <c r="F685" s="228"/>
      <c r="G685" s="228"/>
      <c r="H685" s="228"/>
      <c r="I685" s="228"/>
      <c r="J685" s="228"/>
      <c r="K685" s="228"/>
      <c r="L685" s="228"/>
      <c r="M685" s="228"/>
      <c r="N685" s="228"/>
      <c r="O685" s="228"/>
      <c r="P685" s="228"/>
      <c r="Q685" s="228"/>
      <c r="R685" s="228"/>
      <c r="S685" s="228"/>
      <c r="T685" s="228"/>
      <c r="U685" s="228"/>
    </row>
    <row r="686" spans="1:21" s="278" customFormat="1">
      <c r="A686" s="228"/>
      <c r="B686" s="228"/>
      <c r="C686" s="228"/>
      <c r="D686" s="228"/>
      <c r="E686" s="228"/>
      <c r="F686" s="228"/>
      <c r="G686" s="228"/>
      <c r="H686" s="228"/>
      <c r="I686" s="228"/>
      <c r="J686" s="228"/>
      <c r="K686" s="228"/>
      <c r="L686" s="228"/>
      <c r="M686" s="228"/>
      <c r="N686" s="228"/>
      <c r="O686" s="228"/>
      <c r="P686" s="228"/>
      <c r="Q686" s="228"/>
      <c r="R686" s="228"/>
      <c r="S686" s="228"/>
      <c r="T686" s="228"/>
      <c r="U686" s="228"/>
    </row>
    <row r="687" spans="1:21" s="278" customFormat="1">
      <c r="A687" s="228"/>
      <c r="B687" s="228"/>
      <c r="C687" s="228"/>
      <c r="D687" s="228"/>
      <c r="E687" s="228"/>
      <c r="F687" s="228"/>
      <c r="G687" s="228"/>
      <c r="H687" s="228"/>
      <c r="I687" s="228"/>
      <c r="J687" s="228"/>
      <c r="K687" s="228"/>
      <c r="L687" s="228"/>
      <c r="M687" s="228"/>
      <c r="N687" s="228"/>
      <c r="O687" s="228"/>
      <c r="P687" s="228"/>
      <c r="Q687" s="228"/>
      <c r="R687" s="228"/>
      <c r="S687" s="228"/>
      <c r="T687" s="228"/>
      <c r="U687" s="228"/>
    </row>
    <row r="688" spans="1:21" s="278" customFormat="1">
      <c r="A688" s="228"/>
      <c r="B688" s="228"/>
      <c r="C688" s="228"/>
      <c r="D688" s="228"/>
      <c r="E688" s="228"/>
      <c r="F688" s="228"/>
      <c r="G688" s="228"/>
      <c r="H688" s="228"/>
      <c r="I688" s="228"/>
      <c r="J688" s="228"/>
      <c r="K688" s="228"/>
      <c r="L688" s="228"/>
      <c r="M688" s="228"/>
      <c r="N688" s="228"/>
      <c r="O688" s="228"/>
      <c r="P688" s="228"/>
      <c r="Q688" s="228"/>
      <c r="R688" s="228"/>
      <c r="S688" s="228"/>
      <c r="T688" s="228"/>
      <c r="U688" s="228"/>
    </row>
    <row r="689" spans="1:21" s="278" customFormat="1">
      <c r="A689" s="228"/>
      <c r="B689" s="228"/>
      <c r="C689" s="228"/>
      <c r="D689" s="228"/>
      <c r="E689" s="228"/>
      <c r="F689" s="228"/>
      <c r="G689" s="228"/>
      <c r="H689" s="228"/>
      <c r="I689" s="228"/>
      <c r="J689" s="228"/>
      <c r="K689" s="228"/>
      <c r="L689" s="228"/>
      <c r="M689" s="228"/>
      <c r="N689" s="228"/>
      <c r="O689" s="228"/>
      <c r="P689" s="228"/>
      <c r="Q689" s="228"/>
      <c r="R689" s="228"/>
      <c r="S689" s="228"/>
      <c r="T689" s="228"/>
      <c r="U689" s="228"/>
    </row>
    <row r="690" spans="1:21" s="278" customFormat="1">
      <c r="A690" s="228"/>
      <c r="B690" s="228"/>
      <c r="C690" s="228"/>
      <c r="D690" s="228"/>
      <c r="E690" s="228"/>
      <c r="F690" s="228"/>
      <c r="G690" s="228"/>
      <c r="H690" s="228"/>
      <c r="I690" s="228"/>
      <c r="J690" s="228"/>
      <c r="K690" s="228"/>
      <c r="L690" s="228"/>
      <c r="M690" s="228"/>
      <c r="N690" s="228"/>
      <c r="O690" s="228"/>
      <c r="P690" s="228"/>
      <c r="Q690" s="228"/>
      <c r="R690" s="228"/>
      <c r="S690" s="228"/>
      <c r="T690" s="228"/>
      <c r="U690" s="228"/>
    </row>
    <row r="691" spans="1:21" s="278" customFormat="1">
      <c r="A691" s="228"/>
      <c r="B691" s="228"/>
      <c r="C691" s="228"/>
      <c r="D691" s="228"/>
      <c r="E691" s="228"/>
      <c r="F691" s="228"/>
      <c r="G691" s="228"/>
      <c r="H691" s="228"/>
      <c r="I691" s="228"/>
      <c r="J691" s="228"/>
      <c r="K691" s="228"/>
      <c r="L691" s="228"/>
      <c r="M691" s="228"/>
      <c r="N691" s="228"/>
      <c r="O691" s="228"/>
      <c r="P691" s="228"/>
      <c r="Q691" s="228"/>
      <c r="R691" s="228"/>
      <c r="S691" s="228"/>
      <c r="T691" s="228"/>
      <c r="U691" s="228"/>
    </row>
    <row r="692" spans="1:21" s="278" customFormat="1">
      <c r="A692" s="228"/>
      <c r="B692" s="228"/>
      <c r="C692" s="228"/>
      <c r="D692" s="228"/>
      <c r="E692" s="228"/>
      <c r="F692" s="228"/>
      <c r="G692" s="228"/>
      <c r="H692" s="228"/>
      <c r="I692" s="228"/>
      <c r="J692" s="228"/>
      <c r="K692" s="228"/>
      <c r="L692" s="228"/>
      <c r="M692" s="228"/>
      <c r="N692" s="228"/>
      <c r="O692" s="228"/>
      <c r="P692" s="228"/>
      <c r="Q692" s="228"/>
      <c r="R692" s="228"/>
      <c r="S692" s="228"/>
      <c r="T692" s="228"/>
      <c r="U692" s="228"/>
    </row>
    <row r="693" spans="1:21" s="278" customFormat="1">
      <c r="A693" s="228"/>
      <c r="B693" s="228"/>
      <c r="C693" s="228"/>
      <c r="D693" s="228"/>
      <c r="E693" s="228"/>
      <c r="F693" s="228"/>
      <c r="G693" s="228"/>
      <c r="H693" s="228"/>
      <c r="I693" s="228"/>
      <c r="J693" s="228"/>
      <c r="K693" s="228"/>
      <c r="L693" s="228"/>
      <c r="M693" s="228"/>
      <c r="N693" s="228"/>
      <c r="O693" s="228"/>
      <c r="P693" s="228"/>
      <c r="Q693" s="228"/>
      <c r="R693" s="228"/>
      <c r="S693" s="228"/>
      <c r="T693" s="228"/>
      <c r="U693" s="228"/>
    </row>
    <row r="694" spans="1:21" s="278" customFormat="1">
      <c r="A694" s="228"/>
      <c r="B694" s="228"/>
      <c r="C694" s="228"/>
      <c r="D694" s="228"/>
      <c r="E694" s="228"/>
      <c r="F694" s="228"/>
      <c r="G694" s="228"/>
      <c r="H694" s="228"/>
      <c r="I694" s="228"/>
      <c r="J694" s="228"/>
      <c r="K694" s="228"/>
      <c r="L694" s="228"/>
      <c r="M694" s="228"/>
      <c r="N694" s="228"/>
      <c r="O694" s="228"/>
      <c r="P694" s="228"/>
      <c r="Q694" s="228"/>
      <c r="R694" s="228"/>
      <c r="S694" s="228"/>
      <c r="T694" s="228"/>
      <c r="U694" s="228"/>
    </row>
    <row r="695" spans="1:21" s="278" customFormat="1">
      <c r="A695" s="228"/>
      <c r="B695" s="228"/>
      <c r="C695" s="228"/>
      <c r="D695" s="228"/>
      <c r="E695" s="228"/>
      <c r="F695" s="228"/>
      <c r="G695" s="228"/>
      <c r="H695" s="228"/>
      <c r="I695" s="228"/>
      <c r="J695" s="228"/>
      <c r="K695" s="228"/>
      <c r="L695" s="228"/>
      <c r="M695" s="228"/>
      <c r="N695" s="228"/>
      <c r="O695" s="228"/>
      <c r="P695" s="228"/>
      <c r="Q695" s="228"/>
      <c r="R695" s="228"/>
      <c r="S695" s="228"/>
      <c r="T695" s="228"/>
      <c r="U695" s="228"/>
    </row>
    <row r="696" spans="1:21" s="278" customFormat="1">
      <c r="A696" s="228"/>
      <c r="B696" s="228"/>
      <c r="C696" s="228"/>
      <c r="D696" s="228"/>
      <c r="E696" s="228"/>
      <c r="F696" s="228"/>
      <c r="G696" s="228"/>
      <c r="H696" s="228"/>
      <c r="I696" s="228"/>
      <c r="J696" s="228"/>
      <c r="K696" s="228"/>
      <c r="L696" s="228"/>
      <c r="M696" s="228"/>
      <c r="N696" s="228"/>
      <c r="O696" s="228"/>
      <c r="P696" s="228"/>
      <c r="Q696" s="228"/>
      <c r="R696" s="228"/>
      <c r="S696" s="228"/>
      <c r="T696" s="228"/>
      <c r="U696" s="228"/>
    </row>
    <row r="697" spans="1:21" s="278" customFormat="1">
      <c r="A697" s="228"/>
      <c r="B697" s="228"/>
      <c r="C697" s="228"/>
      <c r="D697" s="228"/>
      <c r="E697" s="228"/>
      <c r="F697" s="228"/>
      <c r="G697" s="228"/>
      <c r="H697" s="228"/>
      <c r="I697" s="228"/>
      <c r="J697" s="228"/>
      <c r="K697" s="228"/>
      <c r="L697" s="228"/>
      <c r="M697" s="228"/>
      <c r="N697" s="228"/>
      <c r="O697" s="228"/>
      <c r="P697" s="228"/>
      <c r="Q697" s="228"/>
      <c r="R697" s="228"/>
      <c r="S697" s="228"/>
      <c r="T697" s="228"/>
      <c r="U697" s="228"/>
    </row>
    <row r="698" spans="1:21" s="278" customFormat="1">
      <c r="A698" s="228"/>
      <c r="B698" s="228"/>
      <c r="C698" s="228"/>
      <c r="D698" s="228"/>
      <c r="E698" s="228"/>
      <c r="F698" s="228"/>
      <c r="G698" s="228"/>
      <c r="H698" s="228"/>
      <c r="I698" s="228"/>
      <c r="J698" s="228"/>
      <c r="K698" s="228"/>
      <c r="L698" s="228"/>
      <c r="M698" s="228"/>
      <c r="N698" s="228"/>
      <c r="O698" s="228"/>
      <c r="P698" s="228"/>
      <c r="Q698" s="228"/>
      <c r="R698" s="228"/>
      <c r="S698" s="228"/>
      <c r="T698" s="228"/>
      <c r="U698" s="228"/>
    </row>
    <row r="699" spans="1:21" s="278" customFormat="1">
      <c r="A699" s="228"/>
      <c r="B699" s="228"/>
      <c r="C699" s="228"/>
      <c r="D699" s="228"/>
      <c r="E699" s="228"/>
      <c r="F699" s="228"/>
      <c r="G699" s="228"/>
      <c r="H699" s="228"/>
      <c r="I699" s="228"/>
      <c r="J699" s="228"/>
      <c r="K699" s="228"/>
      <c r="L699" s="228"/>
      <c r="M699" s="228"/>
      <c r="N699" s="228"/>
      <c r="O699" s="228"/>
      <c r="P699" s="228"/>
      <c r="Q699" s="228"/>
      <c r="R699" s="228"/>
      <c r="S699" s="228"/>
      <c r="T699" s="228"/>
      <c r="U699" s="228"/>
    </row>
    <row r="700" spans="1:21" s="278" customFormat="1">
      <c r="A700" s="228"/>
      <c r="B700" s="228"/>
      <c r="C700" s="228"/>
      <c r="D700" s="228"/>
      <c r="E700" s="228"/>
      <c r="F700" s="228"/>
      <c r="G700" s="228"/>
      <c r="H700" s="228"/>
      <c r="I700" s="228"/>
      <c r="J700" s="228"/>
      <c r="K700" s="228"/>
      <c r="L700" s="228"/>
      <c r="M700" s="228"/>
      <c r="N700" s="228"/>
      <c r="O700" s="228"/>
      <c r="P700" s="228"/>
      <c r="Q700" s="228"/>
      <c r="R700" s="228"/>
      <c r="S700" s="228"/>
      <c r="T700" s="228"/>
      <c r="U700" s="228"/>
    </row>
    <row r="701" spans="1:21" s="278" customFormat="1">
      <c r="A701" s="228"/>
      <c r="B701" s="228"/>
      <c r="C701" s="228"/>
      <c r="D701" s="228"/>
      <c r="E701" s="228"/>
      <c r="F701" s="228"/>
      <c r="G701" s="228"/>
      <c r="H701" s="228"/>
      <c r="I701" s="228"/>
      <c r="J701" s="228"/>
      <c r="K701" s="228"/>
      <c r="L701" s="228"/>
      <c r="M701" s="228"/>
      <c r="N701" s="228"/>
      <c r="O701" s="228"/>
      <c r="P701" s="228"/>
      <c r="Q701" s="228"/>
      <c r="R701" s="228"/>
      <c r="S701" s="228"/>
      <c r="T701" s="228"/>
      <c r="U701" s="228"/>
    </row>
    <row r="702" spans="1:21" s="278" customFormat="1">
      <c r="A702" s="228"/>
      <c r="B702" s="228"/>
      <c r="C702" s="228"/>
      <c r="D702" s="228"/>
      <c r="E702" s="228"/>
      <c r="F702" s="228"/>
      <c r="G702" s="228"/>
      <c r="H702" s="228"/>
      <c r="I702" s="228"/>
      <c r="J702" s="228"/>
      <c r="K702" s="228"/>
      <c r="L702" s="228"/>
      <c r="M702" s="228"/>
      <c r="N702" s="228"/>
      <c r="O702" s="228"/>
      <c r="P702" s="228"/>
      <c r="Q702" s="228"/>
      <c r="R702" s="228"/>
      <c r="S702" s="228"/>
      <c r="T702" s="228"/>
      <c r="U702" s="228"/>
    </row>
    <row r="703" spans="1:21" s="278" customFormat="1">
      <c r="A703" s="228"/>
      <c r="B703" s="228"/>
      <c r="C703" s="228"/>
      <c r="D703" s="228"/>
      <c r="E703" s="228"/>
      <c r="F703" s="228"/>
      <c r="G703" s="228"/>
      <c r="H703" s="228"/>
      <c r="I703" s="228"/>
      <c r="J703" s="228"/>
      <c r="K703" s="228"/>
      <c r="L703" s="228"/>
      <c r="M703" s="228"/>
      <c r="N703" s="228"/>
      <c r="O703" s="228"/>
      <c r="P703" s="228"/>
      <c r="Q703" s="228"/>
      <c r="R703" s="228"/>
      <c r="S703" s="228"/>
      <c r="T703" s="228"/>
      <c r="U703" s="228"/>
    </row>
    <row r="704" spans="1:21" s="278" customFormat="1">
      <c r="A704" s="228"/>
      <c r="B704" s="228"/>
      <c r="C704" s="228"/>
      <c r="D704" s="228"/>
      <c r="E704" s="228"/>
      <c r="F704" s="228"/>
      <c r="G704" s="228"/>
      <c r="H704" s="228"/>
      <c r="I704" s="228"/>
      <c r="J704" s="228"/>
      <c r="K704" s="228"/>
      <c r="L704" s="228"/>
      <c r="M704" s="228"/>
      <c r="N704" s="228"/>
      <c r="O704" s="228"/>
      <c r="P704" s="228"/>
      <c r="Q704" s="228"/>
      <c r="R704" s="228"/>
      <c r="S704" s="228"/>
      <c r="T704" s="228"/>
      <c r="U704" s="228"/>
    </row>
    <row r="705" spans="1:21" s="278" customFormat="1">
      <c r="A705" s="228"/>
      <c r="B705" s="228"/>
      <c r="C705" s="228"/>
      <c r="D705" s="228"/>
      <c r="E705" s="228"/>
      <c r="F705" s="228"/>
      <c r="G705" s="228"/>
      <c r="H705" s="228"/>
      <c r="I705" s="228"/>
      <c r="J705" s="228"/>
      <c r="K705" s="228"/>
      <c r="L705" s="228"/>
      <c r="M705" s="228"/>
      <c r="N705" s="228"/>
      <c r="O705" s="228"/>
      <c r="P705" s="228"/>
      <c r="Q705" s="228"/>
      <c r="R705" s="228"/>
      <c r="S705" s="228"/>
      <c r="T705" s="228"/>
      <c r="U705" s="228"/>
    </row>
    <row r="706" spans="1:21" s="278" customFormat="1">
      <c r="A706" s="228"/>
      <c r="B706" s="228"/>
      <c r="C706" s="228"/>
      <c r="D706" s="228"/>
      <c r="E706" s="228"/>
      <c r="F706" s="228"/>
      <c r="G706" s="228"/>
      <c r="H706" s="228"/>
      <c r="I706" s="228"/>
      <c r="J706" s="228"/>
      <c r="K706" s="228"/>
      <c r="L706" s="228"/>
      <c r="M706" s="228"/>
      <c r="N706" s="228"/>
      <c r="O706" s="228"/>
      <c r="P706" s="228"/>
      <c r="Q706" s="228"/>
      <c r="R706" s="228"/>
      <c r="S706" s="228"/>
      <c r="T706" s="228"/>
      <c r="U706" s="228"/>
    </row>
    <row r="707" spans="1:21" s="278" customFormat="1">
      <c r="A707" s="228"/>
      <c r="B707" s="228"/>
      <c r="C707" s="228"/>
      <c r="D707" s="228"/>
      <c r="E707" s="228"/>
      <c r="F707" s="228"/>
      <c r="G707" s="228"/>
      <c r="H707" s="228"/>
      <c r="I707" s="228"/>
      <c r="J707" s="228"/>
      <c r="K707" s="228"/>
      <c r="L707" s="228"/>
      <c r="M707" s="228"/>
      <c r="N707" s="228"/>
      <c r="O707" s="228"/>
      <c r="P707" s="228"/>
      <c r="Q707" s="228"/>
      <c r="R707" s="228"/>
      <c r="S707" s="228"/>
      <c r="T707" s="228"/>
      <c r="U707" s="228"/>
    </row>
    <row r="708" spans="1:21" s="278" customFormat="1">
      <c r="A708" s="228"/>
      <c r="B708" s="228"/>
      <c r="C708" s="228"/>
      <c r="D708" s="228"/>
      <c r="E708" s="228"/>
      <c r="F708" s="228"/>
      <c r="G708" s="228"/>
      <c r="H708" s="228"/>
      <c r="I708" s="228"/>
      <c r="J708" s="228"/>
      <c r="K708" s="228"/>
      <c r="L708" s="228"/>
      <c r="M708" s="228"/>
      <c r="N708" s="228"/>
      <c r="O708" s="228"/>
      <c r="P708" s="228"/>
      <c r="Q708" s="228"/>
      <c r="R708" s="228"/>
      <c r="S708" s="228"/>
      <c r="T708" s="228"/>
      <c r="U708" s="228"/>
    </row>
    <row r="709" spans="1:21" s="278" customFormat="1">
      <c r="A709" s="228"/>
      <c r="B709" s="228"/>
      <c r="C709" s="228"/>
      <c r="D709" s="228"/>
      <c r="E709" s="228"/>
      <c r="F709" s="228"/>
      <c r="G709" s="228"/>
      <c r="H709" s="228"/>
      <c r="I709" s="228"/>
      <c r="J709" s="228"/>
      <c r="K709" s="228"/>
      <c r="L709" s="228"/>
      <c r="M709" s="228"/>
      <c r="N709" s="228"/>
      <c r="O709" s="228"/>
      <c r="P709" s="228"/>
      <c r="Q709" s="228"/>
      <c r="R709" s="228"/>
      <c r="S709" s="228"/>
      <c r="T709" s="228"/>
      <c r="U709" s="228"/>
    </row>
    <row r="710" spans="1:21" s="278" customFormat="1">
      <c r="A710" s="228"/>
      <c r="B710" s="228"/>
      <c r="C710" s="228"/>
      <c r="D710" s="228"/>
      <c r="E710" s="228"/>
      <c r="F710" s="228"/>
      <c r="G710" s="228"/>
      <c r="H710" s="228"/>
      <c r="I710" s="228"/>
      <c r="J710" s="228"/>
      <c r="K710" s="228"/>
      <c r="L710" s="228"/>
      <c r="M710" s="228"/>
      <c r="N710" s="228"/>
      <c r="O710" s="228"/>
      <c r="P710" s="228"/>
      <c r="Q710" s="228"/>
      <c r="R710" s="228"/>
      <c r="S710" s="228"/>
      <c r="T710" s="228"/>
      <c r="U710" s="228"/>
    </row>
    <row r="711" spans="1:21" s="278" customFormat="1">
      <c r="A711" s="228"/>
      <c r="B711" s="228"/>
      <c r="C711" s="228"/>
      <c r="D711" s="228"/>
      <c r="E711" s="228"/>
      <c r="F711" s="228"/>
      <c r="G711" s="228"/>
      <c r="H711" s="228"/>
      <c r="I711" s="228"/>
      <c r="J711" s="228"/>
      <c r="K711" s="228"/>
      <c r="L711" s="228"/>
      <c r="M711" s="228"/>
      <c r="N711" s="228"/>
      <c r="O711" s="228"/>
      <c r="P711" s="228"/>
      <c r="Q711" s="228"/>
      <c r="R711" s="228"/>
      <c r="S711" s="228"/>
      <c r="T711" s="228"/>
      <c r="U711" s="228"/>
    </row>
    <row r="712" spans="1:21" s="278" customFormat="1">
      <c r="A712" s="228"/>
      <c r="B712" s="228"/>
      <c r="C712" s="228"/>
      <c r="D712" s="228"/>
      <c r="E712" s="228"/>
      <c r="F712" s="228"/>
      <c r="G712" s="228"/>
      <c r="H712" s="228"/>
      <c r="I712" s="228"/>
      <c r="J712" s="228"/>
      <c r="K712" s="228"/>
      <c r="L712" s="228"/>
      <c r="M712" s="228"/>
      <c r="N712" s="228"/>
      <c r="O712" s="228"/>
      <c r="P712" s="228"/>
      <c r="Q712" s="228"/>
      <c r="R712" s="228"/>
      <c r="S712" s="228"/>
      <c r="T712" s="228"/>
      <c r="U712" s="228"/>
    </row>
    <row r="713" spans="1:21" s="278" customFormat="1">
      <c r="A713" s="228"/>
      <c r="B713" s="228"/>
      <c r="C713" s="228"/>
      <c r="D713" s="228"/>
      <c r="E713" s="228"/>
      <c r="F713" s="228"/>
      <c r="G713" s="228"/>
      <c r="H713" s="228"/>
      <c r="I713" s="228"/>
      <c r="J713" s="228"/>
      <c r="K713" s="228"/>
      <c r="L713" s="228"/>
      <c r="M713" s="228"/>
      <c r="N713" s="228"/>
      <c r="O713" s="228"/>
      <c r="P713" s="228"/>
      <c r="Q713" s="228"/>
      <c r="R713" s="228"/>
      <c r="S713" s="228"/>
      <c r="T713" s="228"/>
      <c r="U713" s="228"/>
    </row>
    <row r="714" spans="1:21" s="278" customFormat="1">
      <c r="A714" s="228"/>
      <c r="B714" s="228"/>
      <c r="C714" s="228"/>
      <c r="D714" s="228"/>
      <c r="E714" s="228"/>
      <c r="F714" s="228"/>
      <c r="G714" s="228"/>
      <c r="H714" s="228"/>
      <c r="I714" s="228"/>
      <c r="J714" s="228"/>
      <c r="K714" s="228"/>
      <c r="L714" s="228"/>
      <c r="M714" s="228"/>
      <c r="N714" s="228"/>
      <c r="O714" s="228"/>
      <c r="P714" s="228"/>
      <c r="Q714" s="228"/>
      <c r="R714" s="228"/>
      <c r="S714" s="228"/>
      <c r="T714" s="228"/>
      <c r="U714" s="228"/>
    </row>
    <row r="715" spans="1:21" s="278" customFormat="1">
      <c r="A715" s="228"/>
      <c r="B715" s="228"/>
      <c r="C715" s="228"/>
      <c r="D715" s="228"/>
      <c r="E715" s="228"/>
      <c r="F715" s="228"/>
      <c r="G715" s="228"/>
      <c r="H715" s="228"/>
      <c r="I715" s="228"/>
      <c r="J715" s="228"/>
      <c r="K715" s="228"/>
      <c r="L715" s="228"/>
      <c r="M715" s="228"/>
      <c r="N715" s="228"/>
      <c r="O715" s="228"/>
      <c r="P715" s="228"/>
      <c r="Q715" s="228"/>
      <c r="R715" s="228"/>
      <c r="S715" s="228"/>
      <c r="T715" s="228"/>
      <c r="U715" s="228"/>
    </row>
    <row r="716" spans="1:21" s="278" customFormat="1">
      <c r="A716" s="228"/>
      <c r="B716" s="228"/>
      <c r="C716" s="228"/>
      <c r="D716" s="228"/>
      <c r="E716" s="228"/>
      <c r="F716" s="228"/>
      <c r="G716" s="228"/>
      <c r="H716" s="228"/>
      <c r="I716" s="228"/>
      <c r="J716" s="228"/>
      <c r="K716" s="228"/>
      <c r="L716" s="228"/>
      <c r="M716" s="228"/>
      <c r="N716" s="228"/>
      <c r="O716" s="228"/>
      <c r="P716" s="228"/>
      <c r="Q716" s="228"/>
      <c r="R716" s="228"/>
      <c r="S716" s="228"/>
      <c r="T716" s="228"/>
      <c r="U716" s="228"/>
    </row>
    <row r="717" spans="1:21" s="278" customFormat="1">
      <c r="A717" s="228"/>
      <c r="B717" s="228"/>
      <c r="C717" s="228"/>
      <c r="D717" s="228"/>
      <c r="E717" s="228"/>
      <c r="F717" s="228"/>
      <c r="G717" s="228"/>
      <c r="H717" s="228"/>
      <c r="I717" s="228"/>
      <c r="J717" s="228"/>
      <c r="K717" s="228"/>
      <c r="L717" s="228"/>
      <c r="M717" s="228"/>
      <c r="N717" s="228"/>
      <c r="O717" s="228"/>
      <c r="P717" s="228"/>
      <c r="Q717" s="228"/>
      <c r="R717" s="228"/>
      <c r="S717" s="228"/>
      <c r="T717" s="228"/>
      <c r="U717" s="228"/>
    </row>
    <row r="718" spans="1:21" s="278" customFormat="1">
      <c r="A718" s="228"/>
      <c r="B718" s="228"/>
      <c r="C718" s="228"/>
      <c r="D718" s="228"/>
      <c r="E718" s="228"/>
      <c r="F718" s="228"/>
      <c r="G718" s="228"/>
      <c r="H718" s="228"/>
      <c r="I718" s="228"/>
      <c r="J718" s="228"/>
      <c r="K718" s="228"/>
      <c r="L718" s="228"/>
      <c r="M718" s="228"/>
      <c r="N718" s="228"/>
      <c r="O718" s="228"/>
      <c r="P718" s="228"/>
      <c r="Q718" s="228"/>
      <c r="R718" s="228"/>
      <c r="S718" s="228"/>
      <c r="T718" s="228"/>
      <c r="U718" s="228"/>
    </row>
    <row r="719" spans="1:21" s="278" customFormat="1">
      <c r="A719" s="228"/>
      <c r="B719" s="228"/>
      <c r="C719" s="228"/>
      <c r="D719" s="228"/>
      <c r="E719" s="228"/>
      <c r="F719" s="228"/>
      <c r="G719" s="228"/>
      <c r="H719" s="228"/>
      <c r="I719" s="228"/>
      <c r="J719" s="228"/>
      <c r="K719" s="228"/>
      <c r="L719" s="228"/>
      <c r="M719" s="228"/>
      <c r="N719" s="228"/>
      <c r="O719" s="228"/>
      <c r="P719" s="228"/>
      <c r="Q719" s="228"/>
      <c r="R719" s="228"/>
      <c r="S719" s="228"/>
      <c r="T719" s="228"/>
      <c r="U719" s="228"/>
    </row>
    <row r="720" spans="1:21" s="278" customFormat="1">
      <c r="A720" s="228"/>
      <c r="B720" s="228"/>
      <c r="C720" s="228"/>
      <c r="D720" s="228"/>
      <c r="E720" s="228"/>
      <c r="F720" s="228"/>
      <c r="G720" s="228"/>
      <c r="H720" s="228"/>
      <c r="I720" s="228"/>
      <c r="J720" s="228"/>
      <c r="K720" s="228"/>
      <c r="L720" s="228"/>
      <c r="M720" s="228"/>
      <c r="N720" s="228"/>
      <c r="O720" s="228"/>
      <c r="P720" s="228"/>
      <c r="Q720" s="228"/>
      <c r="R720" s="228"/>
      <c r="S720" s="228"/>
      <c r="T720" s="228"/>
      <c r="U720" s="228"/>
    </row>
    <row r="721" spans="1:21" s="278" customFormat="1">
      <c r="A721" s="228"/>
      <c r="B721" s="228"/>
      <c r="C721" s="228"/>
      <c r="D721" s="228"/>
      <c r="E721" s="228"/>
      <c r="F721" s="228"/>
      <c r="G721" s="228"/>
      <c r="H721" s="228"/>
      <c r="I721" s="228"/>
      <c r="J721" s="228"/>
      <c r="K721" s="228"/>
      <c r="L721" s="228"/>
      <c r="M721" s="228"/>
      <c r="N721" s="228"/>
      <c r="O721" s="228"/>
      <c r="P721" s="228"/>
      <c r="Q721" s="228"/>
      <c r="R721" s="228"/>
      <c r="S721" s="228"/>
      <c r="T721" s="228"/>
      <c r="U721" s="228"/>
    </row>
    <row r="722" spans="1:21" s="278" customFormat="1">
      <c r="A722" s="228"/>
      <c r="B722" s="228"/>
      <c r="C722" s="228"/>
      <c r="D722" s="228"/>
      <c r="E722" s="228"/>
      <c r="F722" s="228"/>
      <c r="G722" s="228"/>
      <c r="H722" s="228"/>
      <c r="I722" s="228"/>
      <c r="J722" s="228"/>
      <c r="K722" s="228"/>
      <c r="L722" s="228"/>
      <c r="M722" s="228"/>
      <c r="N722" s="228"/>
      <c r="O722" s="228"/>
      <c r="P722" s="228"/>
      <c r="Q722" s="228"/>
      <c r="R722" s="228"/>
      <c r="S722" s="228"/>
      <c r="T722" s="228"/>
      <c r="U722" s="228"/>
    </row>
    <row r="723" spans="1:21" s="278" customFormat="1">
      <c r="A723" s="228"/>
      <c r="B723" s="228"/>
      <c r="C723" s="228"/>
      <c r="D723" s="228"/>
      <c r="E723" s="228"/>
      <c r="F723" s="228"/>
      <c r="G723" s="228"/>
      <c r="H723" s="228"/>
      <c r="I723" s="228"/>
      <c r="J723" s="228"/>
      <c r="K723" s="228"/>
      <c r="L723" s="228"/>
      <c r="M723" s="228"/>
      <c r="N723" s="228"/>
      <c r="O723" s="228"/>
      <c r="P723" s="228"/>
      <c r="Q723" s="228"/>
      <c r="R723" s="228"/>
      <c r="S723" s="228"/>
      <c r="T723" s="228"/>
      <c r="U723" s="228"/>
    </row>
    <row r="724" spans="1:21" s="278" customFormat="1">
      <c r="A724" s="228"/>
      <c r="B724" s="228"/>
      <c r="C724" s="228"/>
      <c r="D724" s="228"/>
      <c r="E724" s="228"/>
      <c r="F724" s="228"/>
      <c r="G724" s="228"/>
      <c r="H724" s="228"/>
      <c r="I724" s="228"/>
      <c r="J724" s="228"/>
      <c r="K724" s="228"/>
      <c r="L724" s="228"/>
      <c r="M724" s="228"/>
      <c r="N724" s="228"/>
      <c r="O724" s="228"/>
      <c r="P724" s="228"/>
      <c r="Q724" s="228"/>
      <c r="R724" s="228"/>
      <c r="S724" s="228"/>
      <c r="T724" s="228"/>
      <c r="U724" s="228"/>
    </row>
    <row r="725" spans="1:21" s="278" customFormat="1">
      <c r="A725" s="228"/>
      <c r="B725" s="228"/>
      <c r="C725" s="228"/>
      <c r="D725" s="228"/>
      <c r="E725" s="228"/>
      <c r="F725" s="228"/>
      <c r="G725" s="228"/>
      <c r="H725" s="228"/>
      <c r="I725" s="228"/>
      <c r="J725" s="228"/>
      <c r="K725" s="228"/>
      <c r="L725" s="228"/>
      <c r="M725" s="228"/>
      <c r="N725" s="228"/>
      <c r="O725" s="228"/>
      <c r="P725" s="228"/>
      <c r="Q725" s="228"/>
      <c r="R725" s="228"/>
      <c r="S725" s="228"/>
      <c r="T725" s="228"/>
      <c r="U725" s="228"/>
    </row>
    <row r="726" spans="1:21" s="278" customFormat="1">
      <c r="A726" s="228"/>
      <c r="B726" s="228"/>
      <c r="C726" s="228"/>
      <c r="D726" s="228"/>
      <c r="E726" s="228"/>
      <c r="F726" s="228"/>
      <c r="G726" s="228"/>
      <c r="H726" s="228"/>
      <c r="I726" s="228"/>
      <c r="J726" s="228"/>
      <c r="K726" s="228"/>
      <c r="L726" s="228"/>
      <c r="M726" s="228"/>
      <c r="N726" s="228"/>
      <c r="O726" s="228"/>
      <c r="P726" s="228"/>
      <c r="Q726" s="228"/>
      <c r="R726" s="228"/>
      <c r="S726" s="228"/>
      <c r="T726" s="228"/>
      <c r="U726" s="228"/>
    </row>
    <row r="727" spans="1:21" s="278" customFormat="1">
      <c r="A727" s="228"/>
      <c r="B727" s="228"/>
      <c r="C727" s="228"/>
      <c r="D727" s="228"/>
      <c r="E727" s="228"/>
      <c r="F727" s="228"/>
      <c r="G727" s="228"/>
      <c r="H727" s="228"/>
      <c r="I727" s="228"/>
      <c r="J727" s="228"/>
      <c r="K727" s="228"/>
      <c r="L727" s="228"/>
      <c r="M727" s="228"/>
      <c r="N727" s="228"/>
      <c r="O727" s="228"/>
      <c r="P727" s="228"/>
      <c r="Q727" s="228"/>
      <c r="R727" s="228"/>
      <c r="S727" s="228"/>
      <c r="T727" s="228"/>
      <c r="U727" s="228"/>
    </row>
    <row r="728" spans="1:21" s="278" customFormat="1">
      <c r="A728" s="228"/>
      <c r="B728" s="228"/>
      <c r="C728" s="228"/>
      <c r="D728" s="228"/>
      <c r="E728" s="228"/>
      <c r="F728" s="228"/>
      <c r="G728" s="228"/>
      <c r="H728" s="228"/>
      <c r="I728" s="228"/>
      <c r="J728" s="228"/>
      <c r="K728" s="228"/>
      <c r="L728" s="228"/>
      <c r="M728" s="228"/>
      <c r="N728" s="228"/>
      <c r="O728" s="228"/>
      <c r="P728" s="228"/>
      <c r="Q728" s="228"/>
      <c r="R728" s="228"/>
      <c r="S728" s="228"/>
      <c r="T728" s="228"/>
      <c r="U728" s="228"/>
    </row>
    <row r="729" spans="1:21" s="278" customFormat="1">
      <c r="A729" s="228"/>
      <c r="B729" s="228"/>
      <c r="C729" s="228"/>
      <c r="D729" s="228"/>
      <c r="E729" s="228"/>
      <c r="F729" s="228"/>
      <c r="G729" s="228"/>
      <c r="H729" s="228"/>
      <c r="I729" s="228"/>
      <c r="J729" s="228"/>
      <c r="K729" s="228"/>
      <c r="L729" s="228"/>
      <c r="M729" s="228"/>
      <c r="N729" s="228"/>
      <c r="O729" s="228"/>
      <c r="P729" s="228"/>
      <c r="Q729" s="228"/>
      <c r="R729" s="228"/>
      <c r="S729" s="228"/>
      <c r="T729" s="228"/>
      <c r="U729" s="228"/>
    </row>
    <row r="730" spans="1:21" s="278" customFormat="1">
      <c r="A730" s="228"/>
      <c r="B730" s="228"/>
      <c r="C730" s="228"/>
      <c r="D730" s="228"/>
      <c r="E730" s="228"/>
      <c r="F730" s="228"/>
      <c r="G730" s="228"/>
      <c r="H730" s="228"/>
      <c r="I730" s="228"/>
      <c r="J730" s="228"/>
      <c r="K730" s="228"/>
      <c r="L730" s="228"/>
      <c r="M730" s="228"/>
      <c r="N730" s="228"/>
      <c r="O730" s="228"/>
      <c r="P730" s="228"/>
      <c r="Q730" s="228"/>
      <c r="R730" s="228"/>
      <c r="S730" s="228"/>
      <c r="T730" s="228"/>
      <c r="U730" s="228"/>
    </row>
    <row r="731" spans="1:21" s="278" customFormat="1">
      <c r="A731" s="228"/>
      <c r="B731" s="228"/>
      <c r="C731" s="228"/>
      <c r="D731" s="228"/>
      <c r="E731" s="228"/>
      <c r="F731" s="228"/>
      <c r="G731" s="228"/>
      <c r="H731" s="228"/>
      <c r="I731" s="228"/>
      <c r="J731" s="228"/>
      <c r="K731" s="228"/>
      <c r="L731" s="228"/>
      <c r="M731" s="228"/>
      <c r="N731" s="228"/>
      <c r="O731" s="228"/>
      <c r="P731" s="228"/>
      <c r="Q731" s="228"/>
      <c r="R731" s="228"/>
      <c r="S731" s="228"/>
      <c r="T731" s="228"/>
      <c r="U731" s="228"/>
    </row>
    <row r="732" spans="1:21" s="278" customFormat="1">
      <c r="A732" s="228"/>
      <c r="B732" s="228"/>
      <c r="C732" s="228"/>
      <c r="D732" s="228"/>
      <c r="E732" s="228"/>
      <c r="F732" s="228"/>
      <c r="G732" s="228"/>
      <c r="H732" s="228"/>
      <c r="I732" s="228"/>
      <c r="J732" s="228"/>
      <c r="K732" s="228"/>
      <c r="L732" s="228"/>
      <c r="M732" s="228"/>
      <c r="N732" s="228"/>
      <c r="O732" s="228"/>
      <c r="P732" s="228"/>
      <c r="Q732" s="228"/>
      <c r="R732" s="228"/>
      <c r="S732" s="228"/>
      <c r="T732" s="228"/>
      <c r="U732" s="228"/>
    </row>
    <row r="733" spans="1:21" s="278" customFormat="1">
      <c r="A733" s="228"/>
      <c r="B733" s="228"/>
      <c r="C733" s="228"/>
      <c r="D733" s="228"/>
      <c r="E733" s="228"/>
      <c r="F733" s="228"/>
      <c r="G733" s="228"/>
      <c r="H733" s="228"/>
      <c r="I733" s="228"/>
      <c r="J733" s="228"/>
      <c r="K733" s="228"/>
      <c r="L733" s="228"/>
      <c r="M733" s="228"/>
      <c r="N733" s="228"/>
      <c r="O733" s="228"/>
      <c r="P733" s="228"/>
      <c r="Q733" s="228"/>
      <c r="R733" s="228"/>
      <c r="S733" s="228"/>
      <c r="T733" s="228"/>
      <c r="U733" s="228"/>
    </row>
    <row r="734" spans="1:21" s="278" customFormat="1">
      <c r="A734" s="228"/>
      <c r="B734" s="228"/>
      <c r="C734" s="228"/>
      <c r="D734" s="228"/>
      <c r="E734" s="228"/>
      <c r="F734" s="228"/>
      <c r="G734" s="228"/>
      <c r="H734" s="228"/>
      <c r="I734" s="228"/>
      <c r="J734" s="228"/>
      <c r="K734" s="228"/>
      <c r="L734" s="228"/>
      <c r="M734" s="228"/>
      <c r="N734" s="228"/>
      <c r="O734" s="228"/>
      <c r="P734" s="228"/>
      <c r="Q734" s="228"/>
      <c r="R734" s="228"/>
      <c r="S734" s="228"/>
      <c r="T734" s="228"/>
      <c r="U734" s="228"/>
    </row>
    <row r="735" spans="1:21" s="278" customFormat="1">
      <c r="A735" s="228"/>
      <c r="B735" s="228"/>
      <c r="C735" s="228"/>
      <c r="D735" s="228"/>
      <c r="E735" s="228"/>
      <c r="F735" s="228"/>
      <c r="G735" s="228"/>
      <c r="H735" s="228"/>
      <c r="I735" s="228"/>
      <c r="J735" s="228"/>
      <c r="K735" s="228"/>
      <c r="L735" s="228"/>
      <c r="M735" s="228"/>
      <c r="N735" s="228"/>
      <c r="O735" s="228"/>
      <c r="P735" s="228"/>
      <c r="Q735" s="228"/>
      <c r="R735" s="228"/>
      <c r="S735" s="228"/>
      <c r="T735" s="228"/>
      <c r="U735" s="228"/>
    </row>
    <row r="736" spans="1:21" s="278" customFormat="1">
      <c r="A736" s="228"/>
      <c r="B736" s="228"/>
      <c r="C736" s="228"/>
      <c r="D736" s="228"/>
      <c r="E736" s="228"/>
      <c r="F736" s="228"/>
      <c r="G736" s="228"/>
      <c r="H736" s="228"/>
      <c r="I736" s="228"/>
      <c r="J736" s="228"/>
      <c r="K736" s="228"/>
      <c r="L736" s="228"/>
      <c r="M736" s="228"/>
      <c r="N736" s="228"/>
      <c r="O736" s="228"/>
      <c r="P736" s="228"/>
      <c r="Q736" s="228"/>
      <c r="R736" s="228"/>
      <c r="S736" s="228"/>
      <c r="T736" s="228"/>
      <c r="U736" s="228"/>
    </row>
    <row r="737" spans="1:21" s="278" customFormat="1">
      <c r="A737" s="228"/>
      <c r="B737" s="228"/>
      <c r="C737" s="228"/>
      <c r="D737" s="228"/>
      <c r="E737" s="228"/>
      <c r="F737" s="228"/>
      <c r="G737" s="228"/>
      <c r="H737" s="228"/>
      <c r="I737" s="228"/>
      <c r="J737" s="228"/>
      <c r="K737" s="228"/>
      <c r="L737" s="228"/>
      <c r="M737" s="228"/>
      <c r="N737" s="228"/>
      <c r="O737" s="228"/>
      <c r="P737" s="228"/>
      <c r="Q737" s="228"/>
      <c r="R737" s="228"/>
      <c r="S737" s="228"/>
      <c r="T737" s="228"/>
      <c r="U737" s="228"/>
    </row>
    <row r="738" spans="1:21" s="278" customFormat="1">
      <c r="A738" s="228"/>
      <c r="B738" s="228"/>
      <c r="C738" s="228"/>
      <c r="D738" s="228"/>
      <c r="E738" s="228"/>
      <c r="F738" s="228"/>
      <c r="G738" s="228"/>
      <c r="H738" s="228"/>
      <c r="I738" s="228"/>
      <c r="J738" s="228"/>
      <c r="K738" s="228"/>
      <c r="L738" s="228"/>
      <c r="M738" s="228"/>
      <c r="N738" s="228"/>
      <c r="O738" s="228"/>
      <c r="P738" s="228"/>
      <c r="Q738" s="228"/>
      <c r="R738" s="228"/>
      <c r="S738" s="228"/>
      <c r="T738" s="228"/>
      <c r="U738" s="228"/>
    </row>
    <row r="739" spans="1:21" s="278" customFormat="1">
      <c r="A739" s="228"/>
      <c r="B739" s="228"/>
      <c r="C739" s="228"/>
      <c r="D739" s="228"/>
      <c r="E739" s="228"/>
      <c r="F739" s="228"/>
      <c r="G739" s="228"/>
      <c r="H739" s="228"/>
      <c r="I739" s="228"/>
      <c r="J739" s="228"/>
      <c r="K739" s="228"/>
      <c r="L739" s="228"/>
      <c r="M739" s="228"/>
      <c r="N739" s="228"/>
      <c r="O739" s="228"/>
      <c r="P739" s="228"/>
      <c r="Q739" s="228"/>
      <c r="R739" s="228"/>
      <c r="S739" s="228"/>
      <c r="T739" s="228"/>
      <c r="U739" s="228"/>
    </row>
    <row r="740" spans="1:21" s="278" customFormat="1">
      <c r="A740" s="228"/>
      <c r="B740" s="228"/>
      <c r="C740" s="228"/>
      <c r="D740" s="228"/>
      <c r="E740" s="228"/>
      <c r="F740" s="228"/>
      <c r="G740" s="228"/>
      <c r="H740" s="228"/>
      <c r="I740" s="228"/>
      <c r="J740" s="228"/>
      <c r="K740" s="228"/>
      <c r="L740" s="228"/>
      <c r="M740" s="228"/>
      <c r="N740" s="228"/>
      <c r="O740" s="228"/>
      <c r="P740" s="228"/>
      <c r="Q740" s="228"/>
      <c r="R740" s="228"/>
      <c r="S740" s="228"/>
      <c r="T740" s="228"/>
      <c r="U740" s="228"/>
    </row>
    <row r="741" spans="1:21" s="278" customFormat="1">
      <c r="A741" s="228"/>
      <c r="B741" s="228"/>
      <c r="C741" s="228"/>
      <c r="D741" s="228"/>
      <c r="E741" s="228"/>
      <c r="F741" s="228"/>
      <c r="G741" s="228"/>
      <c r="H741" s="228"/>
      <c r="I741" s="228"/>
      <c r="J741" s="228"/>
      <c r="K741" s="228"/>
      <c r="L741" s="228"/>
      <c r="M741" s="228"/>
      <c r="N741" s="228"/>
      <c r="O741" s="228"/>
      <c r="P741" s="228"/>
      <c r="Q741" s="228"/>
      <c r="R741" s="228"/>
      <c r="S741" s="228"/>
      <c r="T741" s="228"/>
      <c r="U741" s="228"/>
    </row>
    <row r="742" spans="1:21" s="278" customFormat="1">
      <c r="A742" s="228"/>
      <c r="B742" s="228"/>
      <c r="C742" s="228"/>
      <c r="D742" s="228"/>
      <c r="E742" s="228"/>
      <c r="F742" s="228"/>
      <c r="G742" s="228"/>
      <c r="H742" s="228"/>
      <c r="I742" s="228"/>
      <c r="J742" s="228"/>
      <c r="K742" s="228"/>
      <c r="L742" s="228"/>
      <c r="M742" s="228"/>
      <c r="N742" s="228"/>
      <c r="O742" s="228"/>
      <c r="P742" s="228"/>
      <c r="Q742" s="228"/>
      <c r="R742" s="228"/>
      <c r="S742" s="228"/>
      <c r="T742" s="228"/>
      <c r="U742" s="228"/>
    </row>
    <row r="743" spans="1:21" s="278" customFormat="1">
      <c r="A743" s="228"/>
      <c r="B743" s="228"/>
      <c r="C743" s="228"/>
      <c r="D743" s="228"/>
      <c r="E743" s="228"/>
      <c r="F743" s="228"/>
      <c r="G743" s="228"/>
      <c r="H743" s="228"/>
      <c r="I743" s="228"/>
      <c r="J743" s="228"/>
      <c r="K743" s="228"/>
      <c r="L743" s="228"/>
      <c r="M743" s="228"/>
      <c r="N743" s="228"/>
      <c r="O743" s="228"/>
      <c r="P743" s="228"/>
      <c r="Q743" s="228"/>
      <c r="R743" s="228"/>
      <c r="S743" s="228"/>
      <c r="T743" s="228"/>
      <c r="U743" s="228"/>
    </row>
    <row r="744" spans="1:21" s="278" customFormat="1">
      <c r="A744" s="228"/>
      <c r="B744" s="228"/>
      <c r="C744" s="228"/>
      <c r="D744" s="228"/>
      <c r="E744" s="228"/>
      <c r="F744" s="228"/>
      <c r="G744" s="228"/>
      <c r="H744" s="228"/>
      <c r="I744" s="228"/>
      <c r="J744" s="228"/>
      <c r="K744" s="228"/>
      <c r="L744" s="228"/>
      <c r="M744" s="228"/>
      <c r="N744" s="228"/>
      <c r="O744" s="228"/>
      <c r="P744" s="228"/>
      <c r="Q744" s="228"/>
      <c r="R744" s="228"/>
      <c r="S744" s="228"/>
      <c r="T744" s="228"/>
      <c r="U744" s="228"/>
    </row>
    <row r="745" spans="1:21" s="278" customFormat="1">
      <c r="A745" s="228"/>
      <c r="B745" s="228"/>
      <c r="C745" s="228"/>
      <c r="D745" s="228"/>
      <c r="E745" s="228"/>
      <c r="F745" s="228"/>
      <c r="G745" s="228"/>
      <c r="H745" s="228"/>
      <c r="I745" s="228"/>
      <c r="J745" s="228"/>
      <c r="K745" s="228"/>
      <c r="L745" s="228"/>
      <c r="M745" s="228"/>
      <c r="N745" s="228"/>
      <c r="O745" s="228"/>
      <c r="P745" s="228"/>
      <c r="Q745" s="228"/>
      <c r="R745" s="228"/>
      <c r="S745" s="228"/>
      <c r="T745" s="228"/>
      <c r="U745" s="228"/>
    </row>
    <row r="746" spans="1:21" s="278" customFormat="1">
      <c r="A746" s="228"/>
      <c r="B746" s="228"/>
      <c r="C746" s="228"/>
      <c r="D746" s="228"/>
      <c r="E746" s="228"/>
      <c r="F746" s="228"/>
      <c r="G746" s="228"/>
      <c r="H746" s="228"/>
      <c r="I746" s="228"/>
      <c r="J746" s="228"/>
      <c r="K746" s="228"/>
      <c r="L746" s="228"/>
      <c r="M746" s="228"/>
      <c r="N746" s="228"/>
      <c r="O746" s="228"/>
      <c r="P746" s="228"/>
      <c r="Q746" s="228"/>
      <c r="R746" s="228"/>
      <c r="S746" s="228"/>
      <c r="T746" s="228"/>
      <c r="U746" s="228"/>
    </row>
    <row r="747" spans="1:21" s="278" customFormat="1">
      <c r="A747" s="228"/>
      <c r="B747" s="228"/>
      <c r="C747" s="228"/>
      <c r="D747" s="228"/>
      <c r="E747" s="228"/>
      <c r="F747" s="228"/>
      <c r="G747" s="228"/>
      <c r="H747" s="228"/>
      <c r="I747" s="228"/>
      <c r="J747" s="228"/>
      <c r="K747" s="228"/>
      <c r="L747" s="228"/>
      <c r="M747" s="228"/>
      <c r="N747" s="228"/>
      <c r="O747" s="228"/>
      <c r="P747" s="228"/>
      <c r="Q747" s="228"/>
      <c r="R747" s="228"/>
      <c r="S747" s="228"/>
      <c r="T747" s="228"/>
      <c r="U747" s="228"/>
    </row>
    <row r="748" spans="1:21" s="278" customFormat="1">
      <c r="A748" s="228"/>
      <c r="B748" s="228"/>
      <c r="C748" s="228"/>
      <c r="D748" s="228"/>
      <c r="E748" s="228"/>
      <c r="F748" s="228"/>
      <c r="G748" s="228"/>
      <c r="H748" s="228"/>
      <c r="I748" s="228"/>
      <c r="J748" s="228"/>
      <c r="K748" s="228"/>
      <c r="L748" s="228"/>
      <c r="M748" s="228"/>
      <c r="N748" s="228"/>
      <c r="O748" s="228"/>
      <c r="P748" s="228"/>
      <c r="Q748" s="228"/>
      <c r="R748" s="228"/>
      <c r="S748" s="228"/>
      <c r="T748" s="228"/>
      <c r="U748" s="228"/>
    </row>
    <row r="749" spans="1:21" s="278" customFormat="1">
      <c r="A749" s="228"/>
      <c r="B749" s="228"/>
      <c r="C749" s="228"/>
      <c r="D749" s="228"/>
      <c r="E749" s="228"/>
      <c r="F749" s="228"/>
      <c r="G749" s="228"/>
      <c r="H749" s="228"/>
      <c r="I749" s="228"/>
      <c r="J749" s="228"/>
      <c r="K749" s="228"/>
      <c r="L749" s="228"/>
      <c r="M749" s="228"/>
      <c r="N749" s="228"/>
      <c r="O749" s="228"/>
      <c r="P749" s="228"/>
      <c r="Q749" s="228"/>
      <c r="R749" s="228"/>
      <c r="S749" s="228"/>
      <c r="T749" s="228"/>
      <c r="U749" s="228"/>
    </row>
    <row r="750" spans="1:21" s="278" customFormat="1">
      <c r="A750" s="228"/>
      <c r="B750" s="228"/>
      <c r="C750" s="228"/>
      <c r="D750" s="228"/>
      <c r="E750" s="228"/>
      <c r="F750" s="228"/>
      <c r="G750" s="228"/>
      <c r="H750" s="228"/>
      <c r="I750" s="228"/>
      <c r="J750" s="228"/>
      <c r="K750" s="228"/>
      <c r="L750" s="228"/>
      <c r="M750" s="228"/>
      <c r="N750" s="228"/>
      <c r="O750" s="228"/>
      <c r="P750" s="228"/>
      <c r="Q750" s="228"/>
      <c r="R750" s="228"/>
      <c r="S750" s="228"/>
      <c r="T750" s="228"/>
      <c r="U750" s="228"/>
    </row>
    <row r="751" spans="1:21" s="278" customFormat="1">
      <c r="A751" s="228"/>
      <c r="B751" s="228"/>
      <c r="C751" s="228"/>
      <c r="D751" s="228"/>
      <c r="E751" s="228"/>
      <c r="F751" s="228"/>
      <c r="G751" s="228"/>
      <c r="H751" s="228"/>
      <c r="I751" s="228"/>
      <c r="J751" s="228"/>
      <c r="K751" s="228"/>
      <c r="L751" s="228"/>
      <c r="M751" s="228"/>
      <c r="N751" s="228"/>
      <c r="O751" s="228"/>
      <c r="P751" s="228"/>
      <c r="Q751" s="228"/>
      <c r="R751" s="228"/>
      <c r="S751" s="228"/>
      <c r="T751" s="228"/>
      <c r="U751" s="228"/>
    </row>
    <row r="752" spans="1:21" s="278" customFormat="1">
      <c r="A752" s="228"/>
      <c r="B752" s="228"/>
      <c r="C752" s="228"/>
      <c r="D752" s="228"/>
      <c r="E752" s="228"/>
      <c r="F752" s="228"/>
      <c r="G752" s="228"/>
      <c r="H752" s="228"/>
      <c r="I752" s="228"/>
      <c r="J752" s="228"/>
      <c r="K752" s="228"/>
      <c r="L752" s="228"/>
      <c r="M752" s="228"/>
      <c r="N752" s="228"/>
      <c r="O752" s="228"/>
      <c r="P752" s="228"/>
      <c r="Q752" s="228"/>
      <c r="R752" s="228"/>
      <c r="S752" s="228"/>
      <c r="T752" s="228"/>
      <c r="U752" s="228"/>
    </row>
    <row r="753" spans="1:21" s="278" customFormat="1">
      <c r="A753" s="228"/>
      <c r="B753" s="228"/>
      <c r="C753" s="228"/>
      <c r="D753" s="228"/>
      <c r="E753" s="228"/>
      <c r="F753" s="228"/>
      <c r="G753" s="228"/>
      <c r="H753" s="228"/>
      <c r="I753" s="228"/>
      <c r="J753" s="228"/>
      <c r="K753" s="228"/>
      <c r="L753" s="228"/>
      <c r="M753" s="228"/>
      <c r="N753" s="228"/>
      <c r="O753" s="228"/>
      <c r="P753" s="228"/>
      <c r="Q753" s="228"/>
      <c r="R753" s="228"/>
      <c r="S753" s="228"/>
      <c r="T753" s="228"/>
      <c r="U753" s="228"/>
    </row>
    <row r="754" spans="1:21" s="278" customFormat="1">
      <c r="A754" s="228"/>
      <c r="B754" s="228"/>
      <c r="C754" s="228"/>
      <c r="D754" s="228"/>
      <c r="E754" s="228"/>
      <c r="F754" s="228"/>
      <c r="G754" s="228"/>
      <c r="H754" s="228"/>
      <c r="I754" s="228"/>
      <c r="J754" s="228"/>
      <c r="K754" s="228"/>
      <c r="L754" s="228"/>
      <c r="M754" s="228"/>
      <c r="N754" s="228"/>
      <c r="O754" s="228"/>
      <c r="P754" s="228"/>
      <c r="Q754" s="228"/>
      <c r="R754" s="228"/>
      <c r="S754" s="228"/>
      <c r="T754" s="228"/>
      <c r="U754" s="228"/>
    </row>
    <row r="755" spans="1:21" s="278" customFormat="1">
      <c r="A755" s="228"/>
      <c r="B755" s="228"/>
      <c r="C755" s="228"/>
      <c r="D755" s="228"/>
      <c r="E755" s="228"/>
      <c r="F755" s="228"/>
      <c r="G755" s="228"/>
      <c r="H755" s="228"/>
      <c r="I755" s="228"/>
      <c r="J755" s="228"/>
      <c r="K755" s="228"/>
      <c r="L755" s="228"/>
      <c r="M755" s="228"/>
      <c r="N755" s="228"/>
      <c r="O755" s="228"/>
      <c r="P755" s="228"/>
      <c r="Q755" s="228"/>
      <c r="R755" s="228"/>
      <c r="S755" s="228"/>
      <c r="T755" s="228"/>
      <c r="U755" s="228"/>
    </row>
    <row r="756" spans="1:21" s="278" customFormat="1">
      <c r="A756" s="228"/>
      <c r="B756" s="228"/>
      <c r="C756" s="228"/>
      <c r="D756" s="228"/>
      <c r="E756" s="228"/>
      <c r="F756" s="228"/>
      <c r="G756" s="228"/>
      <c r="H756" s="228"/>
      <c r="I756" s="228"/>
      <c r="J756" s="228"/>
      <c r="K756" s="228"/>
      <c r="L756" s="228"/>
      <c r="M756" s="228"/>
      <c r="N756" s="228"/>
      <c r="O756" s="228"/>
      <c r="P756" s="228"/>
      <c r="Q756" s="228"/>
      <c r="R756" s="228"/>
      <c r="S756" s="228"/>
      <c r="T756" s="228"/>
      <c r="U756" s="228"/>
    </row>
    <row r="757" spans="1:21" s="278" customFormat="1">
      <c r="A757" s="228"/>
      <c r="B757" s="228"/>
      <c r="C757" s="228"/>
      <c r="D757" s="228"/>
      <c r="E757" s="228"/>
      <c r="F757" s="228"/>
      <c r="G757" s="228"/>
      <c r="H757" s="228"/>
      <c r="I757" s="228"/>
      <c r="J757" s="228"/>
      <c r="K757" s="228"/>
      <c r="L757" s="228"/>
      <c r="M757" s="228"/>
      <c r="N757" s="228"/>
      <c r="O757" s="228"/>
      <c r="P757" s="228"/>
      <c r="Q757" s="228"/>
      <c r="R757" s="228"/>
      <c r="S757" s="228"/>
      <c r="T757" s="228"/>
      <c r="U757" s="228"/>
    </row>
    <row r="758" spans="1:21" s="278" customFormat="1">
      <c r="A758" s="228"/>
      <c r="B758" s="228"/>
      <c r="C758" s="228"/>
      <c r="D758" s="228"/>
      <c r="E758" s="228"/>
      <c r="F758" s="228"/>
      <c r="G758" s="228"/>
      <c r="H758" s="228"/>
      <c r="I758" s="228"/>
      <c r="J758" s="228"/>
      <c r="K758" s="228"/>
      <c r="L758" s="228"/>
      <c r="M758" s="228"/>
      <c r="N758" s="228"/>
      <c r="O758" s="228"/>
      <c r="P758" s="228"/>
      <c r="Q758" s="228"/>
      <c r="R758" s="228"/>
      <c r="S758" s="228"/>
      <c r="T758" s="228"/>
      <c r="U758" s="228"/>
    </row>
    <row r="759" spans="1:21" s="278" customFormat="1">
      <c r="A759" s="228"/>
      <c r="B759" s="228"/>
      <c r="C759" s="228"/>
      <c r="D759" s="228"/>
      <c r="E759" s="228"/>
      <c r="F759" s="228"/>
      <c r="G759" s="228"/>
      <c r="H759" s="228"/>
      <c r="I759" s="228"/>
      <c r="J759" s="228"/>
      <c r="K759" s="228"/>
      <c r="L759" s="228"/>
      <c r="M759" s="228"/>
      <c r="N759" s="228"/>
      <c r="O759" s="228"/>
      <c r="P759" s="228"/>
      <c r="Q759" s="228"/>
      <c r="R759" s="228"/>
      <c r="S759" s="228"/>
      <c r="T759" s="228"/>
      <c r="U759" s="228"/>
    </row>
    <row r="760" spans="1:21" s="278" customFormat="1">
      <c r="A760" s="228"/>
      <c r="B760" s="228"/>
      <c r="C760" s="228"/>
      <c r="D760" s="228"/>
      <c r="E760" s="228"/>
      <c r="F760" s="228"/>
      <c r="G760" s="228"/>
      <c r="H760" s="228"/>
      <c r="I760" s="228"/>
      <c r="J760" s="228"/>
      <c r="K760" s="228"/>
      <c r="L760" s="228"/>
      <c r="M760" s="228"/>
      <c r="N760" s="228"/>
      <c r="O760" s="228"/>
      <c r="P760" s="228"/>
      <c r="Q760" s="228"/>
      <c r="R760" s="228"/>
      <c r="S760" s="228"/>
      <c r="T760" s="228"/>
      <c r="U760" s="228"/>
    </row>
    <row r="761" spans="1:21" s="278" customFormat="1">
      <c r="A761" s="228"/>
      <c r="B761" s="228"/>
      <c r="C761" s="228"/>
      <c r="D761" s="228"/>
      <c r="E761" s="228"/>
      <c r="F761" s="228"/>
      <c r="G761" s="228"/>
      <c r="H761" s="228"/>
      <c r="I761" s="228"/>
      <c r="J761" s="228"/>
      <c r="K761" s="228"/>
      <c r="L761" s="228"/>
      <c r="M761" s="228"/>
      <c r="N761" s="228"/>
      <c r="O761" s="228"/>
      <c r="P761" s="228"/>
      <c r="Q761" s="228"/>
      <c r="R761" s="228"/>
      <c r="S761" s="228"/>
      <c r="T761" s="228"/>
      <c r="U761" s="228"/>
    </row>
    <row r="762" spans="1:21" s="278" customFormat="1">
      <c r="A762" s="228"/>
      <c r="B762" s="228"/>
      <c r="C762" s="228"/>
      <c r="D762" s="228"/>
      <c r="E762" s="228"/>
      <c r="F762" s="228"/>
      <c r="G762" s="228"/>
      <c r="H762" s="228"/>
      <c r="I762" s="228"/>
      <c r="J762" s="228"/>
      <c r="K762" s="228"/>
      <c r="L762" s="228"/>
      <c r="M762" s="228"/>
      <c r="N762" s="228"/>
      <c r="O762" s="228"/>
      <c r="P762" s="228"/>
      <c r="Q762" s="228"/>
      <c r="R762" s="228"/>
      <c r="S762" s="228"/>
      <c r="T762" s="228"/>
      <c r="U762" s="228"/>
    </row>
    <row r="763" spans="1:21" s="278" customFormat="1">
      <c r="A763" s="228"/>
      <c r="B763" s="228"/>
      <c r="C763" s="228"/>
      <c r="D763" s="228"/>
      <c r="E763" s="228"/>
      <c r="F763" s="228"/>
      <c r="G763" s="228"/>
      <c r="H763" s="228"/>
      <c r="I763" s="228"/>
      <c r="J763" s="228"/>
      <c r="K763" s="228"/>
      <c r="L763" s="228"/>
      <c r="M763" s="228"/>
      <c r="N763" s="228"/>
      <c r="O763" s="228"/>
      <c r="P763" s="228"/>
      <c r="Q763" s="228"/>
      <c r="R763" s="228"/>
      <c r="S763" s="228"/>
      <c r="T763" s="228"/>
      <c r="U763" s="228"/>
    </row>
    <row r="764" spans="1:21" s="278" customFormat="1">
      <c r="A764" s="228"/>
      <c r="B764" s="228"/>
      <c r="C764" s="228"/>
      <c r="D764" s="228"/>
      <c r="E764" s="228"/>
      <c r="F764" s="228"/>
      <c r="G764" s="228"/>
      <c r="H764" s="228"/>
      <c r="I764" s="228"/>
      <c r="J764" s="228"/>
      <c r="K764" s="228"/>
      <c r="L764" s="228"/>
      <c r="M764" s="228"/>
      <c r="N764" s="228"/>
      <c r="O764" s="228"/>
      <c r="P764" s="228"/>
      <c r="Q764" s="228"/>
      <c r="R764" s="228"/>
      <c r="S764" s="228"/>
      <c r="T764" s="228"/>
      <c r="U764" s="228"/>
    </row>
    <row r="765" spans="1:21" s="278" customFormat="1">
      <c r="A765" s="228"/>
      <c r="B765" s="228"/>
      <c r="C765" s="228"/>
      <c r="D765" s="228"/>
      <c r="E765" s="228"/>
      <c r="F765" s="228"/>
      <c r="G765" s="228"/>
      <c r="H765" s="228"/>
      <c r="I765" s="228"/>
      <c r="J765" s="228"/>
      <c r="K765" s="228"/>
      <c r="L765" s="228"/>
      <c r="M765" s="228"/>
      <c r="N765" s="228"/>
      <c r="O765" s="228"/>
      <c r="P765" s="228"/>
      <c r="Q765" s="228"/>
      <c r="R765" s="228"/>
      <c r="S765" s="228"/>
      <c r="T765" s="228"/>
      <c r="U765" s="228"/>
    </row>
    <row r="766" spans="1:21" s="278" customFormat="1">
      <c r="A766" s="228"/>
      <c r="B766" s="228"/>
      <c r="C766" s="228"/>
      <c r="D766" s="228"/>
      <c r="E766" s="228"/>
      <c r="F766" s="228"/>
      <c r="G766" s="228"/>
      <c r="H766" s="228"/>
      <c r="I766" s="228"/>
      <c r="J766" s="228"/>
      <c r="K766" s="228"/>
      <c r="L766" s="228"/>
      <c r="M766" s="228"/>
      <c r="N766" s="228"/>
      <c r="O766" s="228"/>
      <c r="P766" s="228"/>
      <c r="Q766" s="228"/>
      <c r="R766" s="228"/>
      <c r="S766" s="228"/>
      <c r="T766" s="228"/>
      <c r="U766" s="228"/>
    </row>
    <row r="767" spans="1:21" s="278" customFormat="1">
      <c r="A767" s="228"/>
      <c r="B767" s="228"/>
      <c r="C767" s="228"/>
      <c r="D767" s="228"/>
      <c r="E767" s="228"/>
      <c r="F767" s="228"/>
      <c r="G767" s="228"/>
      <c r="H767" s="228"/>
      <c r="I767" s="228"/>
      <c r="J767" s="228"/>
      <c r="K767" s="228"/>
      <c r="L767" s="228"/>
      <c r="M767" s="228"/>
      <c r="N767" s="228"/>
      <c r="O767" s="228"/>
      <c r="P767" s="228"/>
      <c r="Q767" s="228"/>
      <c r="R767" s="228"/>
      <c r="S767" s="228"/>
      <c r="T767" s="228"/>
      <c r="U767" s="228"/>
    </row>
    <row r="768" spans="1:21" s="278" customFormat="1">
      <c r="A768" s="228"/>
      <c r="B768" s="228"/>
      <c r="C768" s="228"/>
      <c r="D768" s="228"/>
      <c r="E768" s="228"/>
      <c r="F768" s="228"/>
      <c r="G768" s="228"/>
      <c r="H768" s="228"/>
      <c r="I768" s="228"/>
      <c r="J768" s="228"/>
      <c r="K768" s="228"/>
      <c r="L768" s="228"/>
      <c r="M768" s="228"/>
      <c r="N768" s="228"/>
      <c r="O768" s="228"/>
      <c r="P768" s="228"/>
      <c r="Q768" s="228"/>
      <c r="R768" s="228"/>
      <c r="S768" s="228"/>
      <c r="T768" s="228"/>
      <c r="U768" s="228"/>
    </row>
    <row r="769" spans="1:21" s="278" customFormat="1">
      <c r="A769" s="228"/>
      <c r="B769" s="228"/>
      <c r="C769" s="228"/>
      <c r="D769" s="228"/>
      <c r="E769" s="228"/>
      <c r="F769" s="228"/>
      <c r="G769" s="228"/>
      <c r="H769" s="228"/>
      <c r="I769" s="228"/>
      <c r="J769" s="228"/>
      <c r="K769" s="228"/>
      <c r="L769" s="228"/>
      <c r="M769" s="228"/>
      <c r="N769" s="228"/>
      <c r="O769" s="228"/>
      <c r="P769" s="228"/>
      <c r="Q769" s="228"/>
      <c r="R769" s="228"/>
      <c r="S769" s="228"/>
      <c r="T769" s="228"/>
      <c r="U769" s="228"/>
    </row>
    <row r="770" spans="1:21" s="278" customFormat="1">
      <c r="A770" s="228"/>
      <c r="B770" s="228"/>
      <c r="C770" s="228"/>
      <c r="D770" s="228"/>
      <c r="E770" s="228"/>
      <c r="F770" s="228"/>
      <c r="G770" s="228"/>
      <c r="H770" s="228"/>
      <c r="I770" s="228"/>
      <c r="J770" s="228"/>
      <c r="K770" s="228"/>
      <c r="L770" s="228"/>
      <c r="M770" s="228"/>
      <c r="N770" s="228"/>
      <c r="O770" s="228"/>
      <c r="P770" s="228"/>
      <c r="Q770" s="228"/>
      <c r="R770" s="228"/>
      <c r="S770" s="228"/>
      <c r="T770" s="228"/>
      <c r="U770" s="228"/>
    </row>
    <row r="771" spans="1:21" s="278" customFormat="1">
      <c r="A771" s="228"/>
      <c r="B771" s="228"/>
      <c r="C771" s="228"/>
      <c r="D771" s="228"/>
      <c r="E771" s="228"/>
      <c r="F771" s="228"/>
      <c r="G771" s="228"/>
      <c r="H771" s="228"/>
      <c r="I771" s="228"/>
      <c r="J771" s="228"/>
      <c r="K771" s="228"/>
      <c r="L771" s="228"/>
      <c r="M771" s="228"/>
      <c r="N771" s="228"/>
      <c r="O771" s="228"/>
      <c r="P771" s="228"/>
      <c r="Q771" s="228"/>
      <c r="R771" s="228"/>
      <c r="S771" s="228"/>
      <c r="T771" s="228"/>
      <c r="U771" s="228"/>
    </row>
    <row r="772" spans="1:21" s="278" customFormat="1">
      <c r="A772" s="228"/>
      <c r="B772" s="228"/>
      <c r="C772" s="228"/>
      <c r="D772" s="228"/>
      <c r="E772" s="228"/>
      <c r="F772" s="228"/>
      <c r="G772" s="228"/>
      <c r="H772" s="228"/>
      <c r="I772" s="228"/>
      <c r="J772" s="228"/>
      <c r="K772" s="228"/>
      <c r="L772" s="228"/>
      <c r="M772" s="228"/>
      <c r="N772" s="228"/>
      <c r="O772" s="228"/>
      <c r="P772" s="228"/>
      <c r="Q772" s="228"/>
      <c r="R772" s="228"/>
      <c r="S772" s="228"/>
      <c r="T772" s="228"/>
      <c r="U772" s="228"/>
    </row>
    <row r="773" spans="1:21" s="278" customFormat="1">
      <c r="A773" s="228"/>
      <c r="B773" s="228"/>
      <c r="C773" s="228"/>
      <c r="D773" s="228"/>
      <c r="E773" s="228"/>
      <c r="F773" s="228"/>
      <c r="G773" s="228"/>
      <c r="H773" s="228"/>
      <c r="I773" s="228"/>
      <c r="J773" s="228"/>
      <c r="K773" s="228"/>
      <c r="L773" s="228"/>
      <c r="M773" s="228"/>
      <c r="N773" s="228"/>
      <c r="O773" s="228"/>
      <c r="P773" s="228"/>
      <c r="Q773" s="228"/>
      <c r="R773" s="228"/>
      <c r="S773" s="228"/>
      <c r="T773" s="228"/>
      <c r="U773" s="228"/>
    </row>
    <row r="774" spans="1:21" s="278" customFormat="1">
      <c r="A774" s="228"/>
      <c r="B774" s="228"/>
      <c r="C774" s="228"/>
      <c r="D774" s="228"/>
      <c r="E774" s="228"/>
      <c r="F774" s="228"/>
      <c r="G774" s="228"/>
      <c r="H774" s="228"/>
      <c r="I774" s="228"/>
      <c r="J774" s="228"/>
      <c r="K774" s="228"/>
      <c r="L774" s="228"/>
      <c r="M774" s="228"/>
      <c r="N774" s="228"/>
      <c r="O774" s="228"/>
      <c r="P774" s="228"/>
      <c r="Q774" s="228"/>
      <c r="R774" s="228"/>
      <c r="S774" s="228"/>
      <c r="T774" s="228"/>
      <c r="U774" s="228"/>
    </row>
    <row r="775" spans="1:21" s="278" customFormat="1">
      <c r="A775" s="228"/>
      <c r="B775" s="228"/>
      <c r="C775" s="228"/>
      <c r="D775" s="228"/>
      <c r="E775" s="228"/>
      <c r="F775" s="228"/>
      <c r="G775" s="228"/>
      <c r="H775" s="228"/>
      <c r="I775" s="228"/>
      <c r="J775" s="228"/>
      <c r="K775" s="228"/>
      <c r="L775" s="228"/>
      <c r="M775" s="228"/>
      <c r="N775" s="228"/>
      <c r="O775" s="228"/>
      <c r="P775" s="228"/>
      <c r="Q775" s="228"/>
      <c r="R775" s="228"/>
      <c r="S775" s="228"/>
      <c r="T775" s="228"/>
      <c r="U775" s="228"/>
    </row>
    <row r="776" spans="1:21" s="278" customFormat="1">
      <c r="A776" s="228"/>
      <c r="B776" s="228"/>
      <c r="C776" s="228"/>
      <c r="D776" s="228"/>
      <c r="E776" s="228"/>
      <c r="F776" s="228"/>
      <c r="G776" s="228"/>
      <c r="H776" s="228"/>
      <c r="I776" s="228"/>
      <c r="J776" s="228"/>
      <c r="K776" s="228"/>
      <c r="L776" s="228"/>
      <c r="M776" s="228"/>
      <c r="N776" s="228"/>
      <c r="O776" s="228"/>
      <c r="P776" s="228"/>
      <c r="Q776" s="228"/>
      <c r="R776" s="228"/>
      <c r="S776" s="228"/>
      <c r="T776" s="228"/>
      <c r="U776" s="228"/>
    </row>
    <row r="777" spans="1:21" s="278" customFormat="1">
      <c r="A777" s="228"/>
      <c r="B777" s="228"/>
      <c r="C777" s="228"/>
      <c r="D777" s="228"/>
      <c r="E777" s="228"/>
      <c r="F777" s="228"/>
      <c r="G777" s="228"/>
      <c r="H777" s="228"/>
      <c r="I777" s="228"/>
      <c r="J777" s="228"/>
      <c r="K777" s="228"/>
      <c r="L777" s="228"/>
      <c r="M777" s="228"/>
      <c r="N777" s="228"/>
      <c r="O777" s="228"/>
      <c r="P777" s="228"/>
      <c r="Q777" s="228"/>
      <c r="R777" s="228"/>
      <c r="S777" s="228"/>
      <c r="T777" s="228"/>
      <c r="U777" s="228"/>
    </row>
    <row r="778" spans="1:21" s="278" customFormat="1">
      <c r="A778" s="228"/>
      <c r="B778" s="228"/>
      <c r="C778" s="228"/>
      <c r="D778" s="228"/>
      <c r="E778" s="228"/>
      <c r="F778" s="228"/>
      <c r="G778" s="228"/>
      <c r="H778" s="228"/>
      <c r="I778" s="228"/>
      <c r="J778" s="228"/>
      <c r="K778" s="228"/>
      <c r="L778" s="228"/>
      <c r="M778" s="228"/>
      <c r="N778" s="228"/>
      <c r="O778" s="228"/>
      <c r="P778" s="228"/>
      <c r="Q778" s="228"/>
      <c r="R778" s="228"/>
      <c r="S778" s="228"/>
      <c r="T778" s="228"/>
      <c r="U778" s="228"/>
    </row>
    <row r="779" spans="1:21" s="278" customFormat="1">
      <c r="A779" s="228"/>
      <c r="B779" s="228"/>
      <c r="C779" s="228"/>
      <c r="D779" s="228"/>
      <c r="E779" s="228"/>
      <c r="F779" s="228"/>
      <c r="G779" s="228"/>
      <c r="H779" s="228"/>
      <c r="I779" s="228"/>
      <c r="J779" s="228"/>
      <c r="K779" s="228"/>
      <c r="L779" s="228"/>
      <c r="M779" s="228"/>
      <c r="N779" s="228"/>
      <c r="O779" s="228"/>
      <c r="P779" s="228"/>
      <c r="Q779" s="228"/>
      <c r="R779" s="228"/>
      <c r="S779" s="228"/>
      <c r="T779" s="228"/>
      <c r="U779" s="228"/>
    </row>
    <row r="780" spans="1:21" s="278" customFormat="1">
      <c r="A780" s="228"/>
      <c r="B780" s="228"/>
      <c r="C780" s="228"/>
      <c r="D780" s="228"/>
      <c r="E780" s="228"/>
      <c r="F780" s="228"/>
      <c r="G780" s="228"/>
      <c r="H780" s="228"/>
      <c r="I780" s="228"/>
      <c r="J780" s="228"/>
      <c r="K780" s="228"/>
      <c r="L780" s="228"/>
      <c r="M780" s="228"/>
      <c r="N780" s="228"/>
      <c r="O780" s="228"/>
      <c r="P780" s="228"/>
      <c r="Q780" s="228"/>
      <c r="R780" s="228"/>
      <c r="S780" s="228"/>
      <c r="T780" s="228"/>
      <c r="U780" s="228"/>
    </row>
    <row r="781" spans="1:21" s="278" customFormat="1">
      <c r="A781" s="228"/>
      <c r="B781" s="228"/>
      <c r="C781" s="228"/>
      <c r="D781" s="228"/>
      <c r="E781" s="228"/>
      <c r="F781" s="228"/>
      <c r="G781" s="228"/>
      <c r="H781" s="228"/>
      <c r="I781" s="228"/>
      <c r="J781" s="228"/>
      <c r="K781" s="228"/>
      <c r="L781" s="228"/>
      <c r="M781" s="228"/>
      <c r="N781" s="228"/>
      <c r="O781" s="228"/>
      <c r="P781" s="228"/>
      <c r="Q781" s="228"/>
      <c r="R781" s="228"/>
      <c r="S781" s="228"/>
      <c r="T781" s="228"/>
      <c r="U781" s="228"/>
    </row>
    <row r="782" spans="1:21" s="278" customFormat="1">
      <c r="A782" s="228"/>
      <c r="B782" s="228"/>
      <c r="C782" s="228"/>
      <c r="D782" s="228"/>
      <c r="E782" s="228"/>
      <c r="F782" s="228"/>
      <c r="G782" s="228"/>
      <c r="H782" s="228"/>
      <c r="I782" s="228"/>
      <c r="J782" s="228"/>
      <c r="K782" s="228"/>
      <c r="L782" s="228"/>
      <c r="M782" s="228"/>
      <c r="N782" s="228"/>
      <c r="O782" s="228"/>
      <c r="P782" s="228"/>
      <c r="Q782" s="228"/>
      <c r="R782" s="228"/>
      <c r="S782" s="228"/>
      <c r="T782" s="228"/>
      <c r="U782" s="228"/>
    </row>
    <row r="783" spans="1:21" s="278" customFormat="1">
      <c r="A783" s="228"/>
      <c r="B783" s="228"/>
      <c r="C783" s="228"/>
      <c r="D783" s="228"/>
      <c r="E783" s="228"/>
      <c r="F783" s="228"/>
      <c r="G783" s="228"/>
      <c r="H783" s="228"/>
      <c r="I783" s="228"/>
      <c r="J783" s="228"/>
      <c r="K783" s="228"/>
      <c r="L783" s="228"/>
      <c r="M783" s="228"/>
      <c r="N783" s="228"/>
      <c r="O783" s="228"/>
      <c r="P783" s="228"/>
      <c r="Q783" s="228"/>
      <c r="R783" s="228"/>
      <c r="S783" s="228"/>
      <c r="T783" s="228"/>
      <c r="U783" s="228"/>
    </row>
    <row r="784" spans="1:21" s="278" customFormat="1">
      <c r="A784" s="228"/>
      <c r="B784" s="228"/>
      <c r="C784" s="228"/>
      <c r="D784" s="228"/>
      <c r="E784" s="228"/>
      <c r="F784" s="228"/>
      <c r="G784" s="228"/>
      <c r="H784" s="228"/>
      <c r="I784" s="228"/>
      <c r="J784" s="228"/>
      <c r="K784" s="228"/>
      <c r="L784" s="228"/>
      <c r="M784" s="228"/>
      <c r="N784" s="228"/>
      <c r="O784" s="228"/>
      <c r="P784" s="228"/>
      <c r="Q784" s="228"/>
      <c r="R784" s="228"/>
      <c r="S784" s="228"/>
      <c r="T784" s="228"/>
      <c r="U784" s="228"/>
    </row>
    <row r="785" spans="1:21" s="278" customFormat="1">
      <c r="A785" s="228"/>
      <c r="B785" s="228"/>
      <c r="C785" s="228"/>
      <c r="D785" s="228"/>
      <c r="E785" s="228"/>
      <c r="F785" s="228"/>
      <c r="G785" s="228"/>
      <c r="H785" s="228"/>
      <c r="I785" s="228"/>
      <c r="J785" s="228"/>
      <c r="K785" s="228"/>
      <c r="L785" s="228"/>
      <c r="M785" s="228"/>
      <c r="N785" s="228"/>
      <c r="O785" s="228"/>
      <c r="P785" s="228"/>
      <c r="Q785" s="228"/>
      <c r="R785" s="228"/>
      <c r="S785" s="228"/>
      <c r="T785" s="228"/>
      <c r="U785" s="228"/>
    </row>
    <row r="786" spans="1:21" s="278" customFormat="1">
      <c r="A786" s="228"/>
      <c r="B786" s="228"/>
      <c r="C786" s="228"/>
      <c r="D786" s="228"/>
      <c r="E786" s="228"/>
      <c r="F786" s="228"/>
      <c r="G786" s="228"/>
      <c r="H786" s="228"/>
      <c r="I786" s="228"/>
      <c r="J786" s="228"/>
      <c r="K786" s="228"/>
      <c r="L786" s="228"/>
      <c r="M786" s="228"/>
      <c r="N786" s="228"/>
      <c r="O786" s="228"/>
      <c r="P786" s="228"/>
      <c r="Q786" s="228"/>
      <c r="R786" s="228"/>
      <c r="S786" s="228"/>
      <c r="T786" s="228"/>
      <c r="U786" s="228"/>
    </row>
    <row r="787" spans="1:21" s="278" customFormat="1">
      <c r="A787" s="228"/>
      <c r="B787" s="228"/>
      <c r="C787" s="228"/>
      <c r="D787" s="228"/>
      <c r="E787" s="228"/>
      <c r="F787" s="228"/>
      <c r="G787" s="228"/>
      <c r="H787" s="228"/>
      <c r="I787" s="228"/>
      <c r="J787" s="228"/>
      <c r="K787" s="228"/>
      <c r="L787" s="228"/>
      <c r="M787" s="228"/>
      <c r="N787" s="228"/>
      <c r="O787" s="228"/>
      <c r="P787" s="228"/>
      <c r="Q787" s="228"/>
      <c r="R787" s="228"/>
      <c r="S787" s="228"/>
      <c r="T787" s="228"/>
      <c r="U787" s="228"/>
    </row>
    <row r="788" spans="1:21" s="278" customFormat="1">
      <c r="A788" s="228"/>
      <c r="B788" s="228"/>
      <c r="C788" s="228"/>
      <c r="D788" s="228"/>
      <c r="E788" s="228"/>
      <c r="F788" s="228"/>
      <c r="G788" s="228"/>
      <c r="H788" s="228"/>
      <c r="I788" s="228"/>
      <c r="J788" s="228"/>
      <c r="K788" s="228"/>
      <c r="L788" s="228"/>
      <c r="M788" s="228"/>
      <c r="N788" s="228"/>
      <c r="O788" s="228"/>
      <c r="P788" s="228"/>
      <c r="Q788" s="228"/>
      <c r="R788" s="228"/>
      <c r="S788" s="228"/>
      <c r="T788" s="228"/>
      <c r="U788" s="228"/>
    </row>
    <row r="789" spans="1:21" s="278" customFormat="1">
      <c r="A789" s="228"/>
      <c r="B789" s="228"/>
      <c r="C789" s="228"/>
      <c r="D789" s="228"/>
      <c r="E789" s="228"/>
      <c r="F789" s="228"/>
      <c r="G789" s="228"/>
      <c r="H789" s="228"/>
      <c r="I789" s="228"/>
      <c r="J789" s="228"/>
      <c r="K789" s="228"/>
      <c r="L789" s="228"/>
      <c r="M789" s="228"/>
      <c r="N789" s="228"/>
      <c r="O789" s="228"/>
      <c r="P789" s="228"/>
      <c r="Q789" s="228"/>
      <c r="R789" s="228"/>
      <c r="S789" s="228"/>
      <c r="T789" s="228"/>
      <c r="U789" s="228"/>
    </row>
    <row r="790" spans="1:21" s="278" customFormat="1">
      <c r="A790" s="228"/>
      <c r="B790" s="228"/>
      <c r="C790" s="228"/>
      <c r="D790" s="228"/>
      <c r="E790" s="228"/>
      <c r="F790" s="228"/>
      <c r="G790" s="228"/>
      <c r="H790" s="228"/>
      <c r="I790" s="228"/>
      <c r="J790" s="228"/>
      <c r="K790" s="228"/>
      <c r="L790" s="228"/>
      <c r="M790" s="228"/>
      <c r="N790" s="228"/>
      <c r="O790" s="228"/>
      <c r="P790" s="228"/>
      <c r="Q790" s="228"/>
      <c r="R790" s="228"/>
      <c r="S790" s="228"/>
      <c r="T790" s="228"/>
      <c r="U790" s="228"/>
    </row>
    <row r="791" spans="1:21" s="278" customFormat="1">
      <c r="A791" s="228"/>
      <c r="B791" s="228"/>
      <c r="C791" s="228"/>
      <c r="D791" s="228"/>
      <c r="E791" s="228"/>
      <c r="F791" s="228"/>
      <c r="G791" s="228"/>
      <c r="H791" s="228"/>
      <c r="I791" s="228"/>
      <c r="J791" s="228"/>
      <c r="K791" s="228"/>
      <c r="L791" s="228"/>
      <c r="M791" s="228"/>
      <c r="N791" s="228"/>
      <c r="O791" s="228"/>
      <c r="P791" s="228"/>
      <c r="Q791" s="228"/>
      <c r="R791" s="228"/>
      <c r="S791" s="228"/>
      <c r="T791" s="228"/>
      <c r="U791" s="228"/>
    </row>
    <row r="792" spans="1:21" s="278" customFormat="1">
      <c r="A792" s="228"/>
      <c r="B792" s="228"/>
      <c r="C792" s="228"/>
      <c r="D792" s="228"/>
      <c r="E792" s="228"/>
      <c r="F792" s="228"/>
      <c r="G792" s="228"/>
      <c r="H792" s="228"/>
      <c r="I792" s="228"/>
      <c r="J792" s="228"/>
      <c r="K792" s="228"/>
      <c r="L792" s="228"/>
      <c r="M792" s="228"/>
      <c r="N792" s="228"/>
      <c r="O792" s="228"/>
      <c r="P792" s="228"/>
      <c r="Q792" s="228"/>
      <c r="R792" s="228"/>
      <c r="S792" s="228"/>
      <c r="T792" s="228"/>
      <c r="U792" s="228"/>
    </row>
    <row r="793" spans="1:21" s="278" customFormat="1">
      <c r="A793" s="228"/>
      <c r="B793" s="228"/>
      <c r="C793" s="228"/>
      <c r="D793" s="228"/>
      <c r="E793" s="228"/>
      <c r="F793" s="228"/>
      <c r="G793" s="228"/>
      <c r="H793" s="228"/>
      <c r="I793" s="228"/>
      <c r="J793" s="228"/>
      <c r="K793" s="228"/>
      <c r="L793" s="228"/>
      <c r="M793" s="228"/>
      <c r="N793" s="228"/>
      <c r="O793" s="228"/>
      <c r="P793" s="228"/>
      <c r="Q793" s="228"/>
      <c r="R793" s="228"/>
      <c r="S793" s="228"/>
      <c r="T793" s="228"/>
      <c r="U793" s="228"/>
    </row>
    <row r="794" spans="1:21" s="278" customFormat="1">
      <c r="A794" s="228"/>
      <c r="B794" s="228"/>
      <c r="C794" s="228"/>
      <c r="D794" s="228"/>
      <c r="E794" s="228"/>
      <c r="F794" s="228"/>
      <c r="G794" s="228"/>
      <c r="H794" s="228"/>
      <c r="I794" s="228"/>
      <c r="J794" s="228"/>
      <c r="K794" s="228"/>
      <c r="L794" s="228"/>
      <c r="M794" s="228"/>
      <c r="N794" s="228"/>
      <c r="O794" s="228"/>
      <c r="P794" s="228"/>
      <c r="Q794" s="228"/>
      <c r="R794" s="228"/>
      <c r="S794" s="228"/>
      <c r="T794" s="228"/>
      <c r="U794" s="228"/>
    </row>
    <row r="795" spans="1:21" s="278" customFormat="1">
      <c r="A795" s="228"/>
      <c r="B795" s="228"/>
      <c r="C795" s="228"/>
      <c r="D795" s="228"/>
      <c r="E795" s="228"/>
      <c r="F795" s="228"/>
      <c r="G795" s="228"/>
      <c r="H795" s="228"/>
      <c r="I795" s="228"/>
      <c r="J795" s="228"/>
      <c r="K795" s="228"/>
      <c r="L795" s="228"/>
      <c r="M795" s="228"/>
      <c r="N795" s="228"/>
      <c r="O795" s="228"/>
      <c r="P795" s="228"/>
      <c r="Q795" s="228"/>
      <c r="R795" s="228"/>
      <c r="S795" s="228"/>
      <c r="T795" s="228"/>
      <c r="U795" s="228"/>
    </row>
    <row r="796" spans="1:21" s="278" customFormat="1">
      <c r="A796" s="228"/>
      <c r="B796" s="228"/>
      <c r="C796" s="228"/>
      <c r="D796" s="228"/>
      <c r="E796" s="228"/>
      <c r="F796" s="228"/>
      <c r="G796" s="228"/>
      <c r="H796" s="228"/>
      <c r="I796" s="228"/>
      <c r="J796" s="228"/>
      <c r="K796" s="228"/>
      <c r="L796" s="228"/>
      <c r="M796" s="228"/>
      <c r="N796" s="228"/>
      <c r="O796" s="228"/>
      <c r="P796" s="228"/>
      <c r="Q796" s="228"/>
      <c r="R796" s="228"/>
      <c r="S796" s="228"/>
      <c r="T796" s="228"/>
      <c r="U796" s="228"/>
    </row>
    <row r="797" spans="1:21" s="278" customFormat="1">
      <c r="A797" s="228"/>
      <c r="B797" s="228"/>
      <c r="C797" s="228"/>
      <c r="D797" s="228"/>
      <c r="E797" s="228"/>
      <c r="F797" s="228"/>
      <c r="G797" s="228"/>
      <c r="H797" s="228"/>
      <c r="I797" s="228"/>
      <c r="J797" s="228"/>
      <c r="K797" s="228"/>
      <c r="L797" s="228"/>
      <c r="M797" s="228"/>
      <c r="N797" s="228"/>
      <c r="O797" s="228"/>
      <c r="P797" s="228"/>
      <c r="Q797" s="228"/>
      <c r="R797" s="228"/>
      <c r="S797" s="228"/>
      <c r="T797" s="228"/>
      <c r="U797" s="228"/>
    </row>
    <row r="798" spans="1:21" s="278" customFormat="1">
      <c r="A798" s="228"/>
      <c r="B798" s="228"/>
      <c r="C798" s="228"/>
      <c r="D798" s="228"/>
      <c r="E798" s="228"/>
      <c r="F798" s="228"/>
      <c r="G798" s="228"/>
      <c r="H798" s="228"/>
      <c r="I798" s="228"/>
      <c r="J798" s="228"/>
      <c r="K798" s="228"/>
      <c r="L798" s="228"/>
      <c r="M798" s="228"/>
      <c r="N798" s="228"/>
      <c r="O798" s="228"/>
      <c r="P798" s="228"/>
      <c r="Q798" s="228"/>
      <c r="R798" s="228"/>
      <c r="S798" s="228"/>
      <c r="T798" s="228"/>
      <c r="U798" s="228"/>
    </row>
    <row r="799" spans="1:21" s="278" customFormat="1">
      <c r="A799" s="228"/>
      <c r="B799" s="228"/>
      <c r="C799" s="228"/>
      <c r="D799" s="228"/>
      <c r="E799" s="228"/>
      <c r="F799" s="228"/>
      <c r="G799" s="228"/>
      <c r="H799" s="228"/>
      <c r="I799" s="228"/>
      <c r="J799" s="228"/>
      <c r="K799" s="228"/>
      <c r="L799" s="228"/>
      <c r="M799" s="228"/>
      <c r="N799" s="228"/>
      <c r="O799" s="228"/>
      <c r="P799" s="228"/>
      <c r="Q799" s="228"/>
      <c r="R799" s="228"/>
      <c r="S799" s="228"/>
      <c r="T799" s="228"/>
      <c r="U799" s="228"/>
    </row>
    <row r="800" spans="1:21" s="278" customFormat="1">
      <c r="A800" s="228"/>
      <c r="B800" s="228"/>
      <c r="C800" s="228"/>
      <c r="D800" s="228"/>
      <c r="E800" s="228"/>
      <c r="F800" s="228"/>
      <c r="G800" s="228"/>
      <c r="H800" s="228"/>
      <c r="I800" s="228"/>
      <c r="J800" s="228"/>
      <c r="K800" s="228"/>
      <c r="L800" s="228"/>
      <c r="M800" s="228"/>
      <c r="N800" s="228"/>
      <c r="O800" s="228"/>
      <c r="P800" s="228"/>
      <c r="Q800" s="228"/>
      <c r="R800" s="228"/>
      <c r="S800" s="228"/>
      <c r="T800" s="228"/>
      <c r="U800" s="228"/>
    </row>
    <row r="801" spans="1:21" s="278" customFormat="1">
      <c r="A801" s="228"/>
      <c r="B801" s="228"/>
      <c r="C801" s="228"/>
      <c r="D801" s="228"/>
      <c r="E801" s="228"/>
      <c r="F801" s="228"/>
      <c r="G801" s="228"/>
      <c r="H801" s="228"/>
      <c r="I801" s="228"/>
      <c r="J801" s="228"/>
      <c r="K801" s="228"/>
      <c r="L801" s="228"/>
      <c r="M801" s="228"/>
      <c r="N801" s="228"/>
      <c r="O801" s="228"/>
      <c r="P801" s="228"/>
      <c r="Q801" s="228"/>
      <c r="R801" s="228"/>
      <c r="S801" s="228"/>
      <c r="T801" s="228"/>
      <c r="U801" s="228"/>
    </row>
    <row r="802" spans="1:21" s="278" customFormat="1">
      <c r="A802" s="228"/>
      <c r="B802" s="228"/>
      <c r="C802" s="228"/>
      <c r="D802" s="228"/>
      <c r="E802" s="228"/>
      <c r="F802" s="228"/>
      <c r="G802" s="228"/>
      <c r="H802" s="228"/>
      <c r="I802" s="228"/>
      <c r="J802" s="228"/>
      <c r="K802" s="228"/>
      <c r="L802" s="228"/>
      <c r="M802" s="228"/>
      <c r="N802" s="228"/>
      <c r="O802" s="228"/>
      <c r="P802" s="228"/>
      <c r="Q802" s="228"/>
      <c r="R802" s="228"/>
      <c r="S802" s="228"/>
      <c r="T802" s="228"/>
      <c r="U802" s="228"/>
    </row>
    <row r="803" spans="1:21" s="278" customFormat="1">
      <c r="A803" s="228"/>
      <c r="B803" s="228"/>
      <c r="C803" s="228"/>
      <c r="D803" s="228"/>
      <c r="E803" s="228"/>
      <c r="F803" s="228"/>
      <c r="G803" s="228"/>
      <c r="H803" s="228"/>
      <c r="I803" s="228"/>
      <c r="J803" s="228"/>
      <c r="K803" s="228"/>
      <c r="L803" s="228"/>
      <c r="M803" s="228"/>
      <c r="N803" s="228"/>
      <c r="O803" s="228"/>
      <c r="P803" s="228"/>
      <c r="Q803" s="228"/>
      <c r="R803" s="228"/>
      <c r="S803" s="228"/>
      <c r="T803" s="228"/>
      <c r="U803" s="228"/>
    </row>
    <row r="804" spans="1:21" s="278" customFormat="1">
      <c r="A804" s="228"/>
      <c r="B804" s="228"/>
      <c r="C804" s="228"/>
      <c r="D804" s="228"/>
      <c r="E804" s="228"/>
      <c r="F804" s="228"/>
      <c r="G804" s="228"/>
      <c r="H804" s="228"/>
      <c r="I804" s="228"/>
      <c r="J804" s="228"/>
      <c r="K804" s="228"/>
      <c r="L804" s="228"/>
      <c r="M804" s="228"/>
      <c r="N804" s="228"/>
      <c r="O804" s="228"/>
      <c r="P804" s="228"/>
      <c r="Q804" s="228"/>
      <c r="R804" s="228"/>
      <c r="S804" s="228"/>
      <c r="T804" s="228"/>
      <c r="U804" s="228"/>
    </row>
    <row r="805" spans="1:21" s="278" customFormat="1">
      <c r="A805" s="228"/>
      <c r="B805" s="228"/>
      <c r="C805" s="228"/>
      <c r="D805" s="228"/>
      <c r="E805" s="228"/>
      <c r="F805" s="228"/>
      <c r="G805" s="228"/>
      <c r="H805" s="228"/>
      <c r="I805" s="228"/>
      <c r="J805" s="228"/>
      <c r="K805" s="228"/>
      <c r="L805" s="228"/>
      <c r="M805" s="228"/>
      <c r="N805" s="228"/>
      <c r="O805" s="228"/>
      <c r="P805" s="228"/>
      <c r="Q805" s="228"/>
      <c r="R805" s="228"/>
      <c r="S805" s="228"/>
      <c r="T805" s="228"/>
      <c r="U805" s="228"/>
    </row>
    <row r="806" spans="1:21" s="278" customFormat="1">
      <c r="A806" s="228"/>
      <c r="B806" s="228"/>
      <c r="C806" s="228"/>
      <c r="D806" s="228"/>
      <c r="E806" s="228"/>
      <c r="F806" s="228"/>
      <c r="G806" s="228"/>
      <c r="H806" s="228"/>
      <c r="I806" s="228"/>
      <c r="J806" s="228"/>
      <c r="K806" s="228"/>
      <c r="L806" s="228"/>
      <c r="M806" s="228"/>
      <c r="N806" s="228"/>
      <c r="O806" s="228"/>
      <c r="P806" s="228"/>
      <c r="Q806" s="228"/>
      <c r="R806" s="228"/>
      <c r="S806" s="228"/>
      <c r="T806" s="228"/>
      <c r="U806" s="228"/>
    </row>
    <row r="807" spans="1:21" s="278" customFormat="1">
      <c r="A807" s="228"/>
      <c r="B807" s="228"/>
      <c r="C807" s="228"/>
      <c r="D807" s="228"/>
      <c r="E807" s="228"/>
      <c r="F807" s="228"/>
      <c r="G807" s="228"/>
      <c r="H807" s="228"/>
      <c r="I807" s="228"/>
      <c r="J807" s="228"/>
      <c r="K807" s="228"/>
      <c r="L807" s="228"/>
      <c r="M807" s="228"/>
      <c r="N807" s="228"/>
      <c r="O807" s="228"/>
      <c r="P807" s="228"/>
      <c r="Q807" s="228"/>
      <c r="R807" s="228"/>
      <c r="S807" s="228"/>
      <c r="T807" s="228"/>
      <c r="U807" s="228"/>
    </row>
    <row r="808" spans="1:21" s="278" customFormat="1">
      <c r="A808" s="228"/>
      <c r="B808" s="228"/>
      <c r="C808" s="228"/>
      <c r="D808" s="228"/>
      <c r="E808" s="228"/>
      <c r="F808" s="228"/>
      <c r="G808" s="228"/>
      <c r="H808" s="228"/>
      <c r="I808" s="228"/>
      <c r="J808" s="228"/>
      <c r="K808" s="228"/>
      <c r="L808" s="228"/>
      <c r="M808" s="228"/>
      <c r="N808" s="228"/>
      <c r="O808" s="228"/>
      <c r="P808" s="228"/>
      <c r="Q808" s="228"/>
      <c r="R808" s="228"/>
      <c r="S808" s="228"/>
      <c r="T808" s="228"/>
      <c r="U808" s="228"/>
    </row>
    <row r="809" spans="1:21" s="278" customFormat="1">
      <c r="A809" s="228"/>
      <c r="B809" s="228"/>
      <c r="C809" s="228"/>
      <c r="D809" s="228"/>
      <c r="E809" s="228"/>
      <c r="F809" s="228"/>
      <c r="G809" s="228"/>
      <c r="H809" s="228"/>
      <c r="I809" s="228"/>
      <c r="J809" s="228"/>
      <c r="K809" s="228"/>
      <c r="L809" s="228"/>
      <c r="M809" s="228"/>
      <c r="N809" s="228"/>
      <c r="O809" s="228"/>
      <c r="P809" s="228"/>
      <c r="Q809" s="228"/>
      <c r="R809" s="228"/>
      <c r="S809" s="228"/>
      <c r="T809" s="228"/>
      <c r="U809" s="228"/>
    </row>
    <row r="810" spans="1:21" s="278" customFormat="1">
      <c r="A810" s="228"/>
      <c r="B810" s="228"/>
      <c r="C810" s="228"/>
      <c r="D810" s="228"/>
      <c r="E810" s="228"/>
      <c r="F810" s="228"/>
      <c r="G810" s="228"/>
      <c r="H810" s="228"/>
      <c r="I810" s="228"/>
      <c r="J810" s="228"/>
      <c r="K810" s="228"/>
      <c r="L810" s="228"/>
      <c r="M810" s="228"/>
      <c r="N810" s="228"/>
      <c r="O810" s="228"/>
      <c r="P810" s="228"/>
      <c r="Q810" s="228"/>
      <c r="R810" s="228"/>
      <c r="S810" s="228"/>
      <c r="T810" s="228"/>
      <c r="U810" s="228"/>
    </row>
    <row r="811" spans="1:21" s="278" customFormat="1">
      <c r="A811" s="228"/>
      <c r="B811" s="228"/>
      <c r="C811" s="228"/>
      <c r="D811" s="228"/>
      <c r="E811" s="228"/>
      <c r="F811" s="228"/>
      <c r="G811" s="228"/>
      <c r="H811" s="228"/>
      <c r="I811" s="228"/>
      <c r="J811" s="228"/>
      <c r="K811" s="228"/>
      <c r="L811" s="228"/>
      <c r="M811" s="228"/>
      <c r="N811" s="228"/>
      <c r="O811" s="228"/>
      <c r="P811" s="228"/>
      <c r="Q811" s="228"/>
      <c r="R811" s="228"/>
      <c r="S811" s="228"/>
      <c r="T811" s="228"/>
      <c r="U811" s="228"/>
    </row>
    <row r="812" spans="1:21" s="278" customFormat="1">
      <c r="A812" s="228"/>
      <c r="B812" s="228"/>
      <c r="C812" s="228"/>
      <c r="D812" s="228"/>
      <c r="E812" s="228"/>
      <c r="F812" s="228"/>
      <c r="G812" s="228"/>
      <c r="H812" s="228"/>
      <c r="I812" s="228"/>
      <c r="J812" s="228"/>
      <c r="K812" s="228"/>
      <c r="L812" s="228"/>
      <c r="M812" s="228"/>
      <c r="N812" s="228"/>
      <c r="O812" s="228"/>
      <c r="P812" s="228"/>
      <c r="Q812" s="228"/>
      <c r="R812" s="228"/>
      <c r="S812" s="228"/>
      <c r="T812" s="228"/>
      <c r="U812" s="228"/>
    </row>
    <row r="813" spans="1:21" s="278" customFormat="1">
      <c r="A813" s="228"/>
      <c r="B813" s="228"/>
      <c r="C813" s="228"/>
      <c r="D813" s="228"/>
      <c r="E813" s="228"/>
      <c r="F813" s="228"/>
      <c r="G813" s="228"/>
      <c r="H813" s="228"/>
      <c r="I813" s="228"/>
      <c r="J813" s="228"/>
      <c r="K813" s="228"/>
      <c r="L813" s="228"/>
      <c r="M813" s="228"/>
      <c r="N813" s="228"/>
      <c r="O813" s="228"/>
      <c r="P813" s="228"/>
      <c r="Q813" s="228"/>
      <c r="R813" s="228"/>
      <c r="S813" s="228"/>
      <c r="T813" s="228"/>
      <c r="U813" s="228"/>
    </row>
    <row r="814" spans="1:21" s="278" customFormat="1">
      <c r="A814" s="228"/>
      <c r="B814" s="228"/>
      <c r="C814" s="228"/>
      <c r="D814" s="228"/>
      <c r="E814" s="228"/>
      <c r="F814" s="228"/>
      <c r="G814" s="228"/>
      <c r="H814" s="228"/>
      <c r="I814" s="228"/>
      <c r="J814" s="228"/>
      <c r="K814" s="228"/>
      <c r="L814" s="228"/>
      <c r="M814" s="228"/>
      <c r="N814" s="228"/>
      <c r="O814" s="228"/>
      <c r="P814" s="228"/>
      <c r="Q814" s="228"/>
      <c r="R814" s="228"/>
      <c r="S814" s="228"/>
      <c r="T814" s="228"/>
      <c r="U814" s="228"/>
    </row>
    <row r="815" spans="1:21" s="278" customFormat="1">
      <c r="A815" s="228"/>
      <c r="B815" s="228"/>
      <c r="C815" s="228"/>
      <c r="D815" s="228"/>
      <c r="E815" s="228"/>
      <c r="F815" s="228"/>
      <c r="G815" s="228"/>
      <c r="H815" s="228"/>
      <c r="I815" s="228"/>
      <c r="J815" s="228"/>
      <c r="K815" s="228"/>
      <c r="L815" s="228"/>
      <c r="M815" s="228"/>
      <c r="N815" s="228"/>
      <c r="O815" s="228"/>
      <c r="P815" s="228"/>
      <c r="Q815" s="228"/>
      <c r="R815" s="228"/>
      <c r="S815" s="228"/>
      <c r="T815" s="228"/>
      <c r="U815" s="228"/>
    </row>
    <row r="816" spans="1:21" s="278" customFormat="1">
      <c r="A816" s="228"/>
      <c r="B816" s="228"/>
      <c r="C816" s="228"/>
      <c r="D816" s="228"/>
      <c r="E816" s="228"/>
      <c r="F816" s="228"/>
      <c r="G816" s="228"/>
      <c r="H816" s="228"/>
      <c r="I816" s="228"/>
      <c r="J816" s="228"/>
      <c r="K816" s="228"/>
      <c r="L816" s="228"/>
      <c r="M816" s="228"/>
      <c r="N816" s="228"/>
      <c r="O816" s="228"/>
      <c r="P816" s="228"/>
      <c r="Q816" s="228"/>
      <c r="R816" s="228"/>
      <c r="S816" s="228"/>
      <c r="T816" s="228"/>
      <c r="U816" s="228"/>
    </row>
    <row r="817" spans="1:21" s="278" customFormat="1">
      <c r="A817" s="228"/>
      <c r="B817" s="228"/>
      <c r="C817" s="228"/>
      <c r="D817" s="228"/>
      <c r="E817" s="228"/>
      <c r="F817" s="228"/>
      <c r="G817" s="228"/>
      <c r="H817" s="228"/>
      <c r="I817" s="228"/>
      <c r="J817" s="228"/>
      <c r="K817" s="228"/>
      <c r="L817" s="228"/>
      <c r="M817" s="228"/>
      <c r="N817" s="228"/>
      <c r="O817" s="228"/>
      <c r="P817" s="228"/>
      <c r="Q817" s="228"/>
      <c r="R817" s="228"/>
      <c r="S817" s="228"/>
      <c r="T817" s="228"/>
      <c r="U817" s="228"/>
    </row>
    <row r="818" spans="1:21" s="278" customFormat="1">
      <c r="A818" s="228"/>
      <c r="B818" s="228"/>
      <c r="C818" s="228"/>
      <c r="D818" s="228"/>
      <c r="E818" s="228"/>
      <c r="F818" s="228"/>
      <c r="G818" s="228"/>
      <c r="H818" s="228"/>
      <c r="I818" s="228"/>
      <c r="J818" s="228"/>
      <c r="K818" s="228"/>
      <c r="L818" s="228"/>
      <c r="M818" s="228"/>
      <c r="N818" s="228"/>
      <c r="O818" s="228"/>
      <c r="P818" s="228"/>
      <c r="Q818" s="228"/>
      <c r="R818" s="228"/>
      <c r="S818" s="228"/>
      <c r="T818" s="228"/>
      <c r="U818" s="228"/>
    </row>
    <row r="819" spans="1:21" s="278" customFormat="1">
      <c r="A819" s="228"/>
      <c r="B819" s="228"/>
      <c r="C819" s="228"/>
      <c r="D819" s="228"/>
      <c r="E819" s="228"/>
      <c r="F819" s="228"/>
      <c r="G819" s="228"/>
      <c r="H819" s="228"/>
      <c r="I819" s="228"/>
      <c r="J819" s="228"/>
      <c r="K819" s="228"/>
      <c r="L819" s="228"/>
      <c r="M819" s="228"/>
      <c r="N819" s="228"/>
      <c r="O819" s="228"/>
      <c r="P819" s="228"/>
      <c r="Q819" s="228"/>
      <c r="R819" s="228"/>
      <c r="S819" s="228"/>
      <c r="T819" s="228"/>
      <c r="U819" s="228"/>
    </row>
    <row r="820" spans="1:21" s="278" customFormat="1">
      <c r="A820" s="228"/>
      <c r="B820" s="228"/>
      <c r="C820" s="228"/>
      <c r="D820" s="228"/>
      <c r="E820" s="228"/>
      <c r="F820" s="228"/>
      <c r="G820" s="228"/>
      <c r="H820" s="228"/>
      <c r="I820" s="228"/>
      <c r="J820" s="228"/>
      <c r="K820" s="228"/>
      <c r="L820" s="228"/>
      <c r="M820" s="228"/>
      <c r="N820" s="228"/>
      <c r="O820" s="228"/>
      <c r="P820" s="228"/>
      <c r="Q820" s="228"/>
      <c r="R820" s="228"/>
      <c r="S820" s="228"/>
      <c r="T820" s="228"/>
      <c r="U820" s="228"/>
    </row>
    <row r="821" spans="1:21" s="278" customFormat="1">
      <c r="A821" s="228"/>
      <c r="B821" s="228"/>
      <c r="C821" s="228"/>
      <c r="D821" s="228"/>
      <c r="E821" s="228"/>
      <c r="F821" s="228"/>
      <c r="G821" s="228"/>
      <c r="H821" s="228"/>
      <c r="I821" s="228"/>
      <c r="J821" s="228"/>
      <c r="K821" s="228"/>
      <c r="L821" s="228"/>
      <c r="M821" s="228"/>
      <c r="N821" s="228"/>
      <c r="O821" s="228"/>
      <c r="P821" s="228"/>
      <c r="Q821" s="228"/>
      <c r="R821" s="228"/>
      <c r="S821" s="228"/>
      <c r="T821" s="228"/>
      <c r="U821" s="228"/>
    </row>
    <row r="822" spans="1:21" s="278" customFormat="1">
      <c r="A822" s="228"/>
      <c r="B822" s="228"/>
      <c r="C822" s="228"/>
      <c r="D822" s="228"/>
      <c r="E822" s="228"/>
      <c r="F822" s="228"/>
      <c r="G822" s="228"/>
      <c r="H822" s="228"/>
      <c r="I822" s="228"/>
      <c r="J822" s="228"/>
      <c r="K822" s="228"/>
      <c r="L822" s="228"/>
      <c r="M822" s="228"/>
      <c r="N822" s="228"/>
      <c r="O822" s="228"/>
      <c r="P822" s="228"/>
      <c r="Q822" s="228"/>
      <c r="R822" s="228"/>
      <c r="S822" s="228"/>
      <c r="T822" s="228"/>
      <c r="U822" s="228"/>
    </row>
    <row r="823" spans="1:21" s="278" customFormat="1">
      <c r="A823" s="228"/>
      <c r="B823" s="228"/>
      <c r="C823" s="228"/>
      <c r="D823" s="228"/>
      <c r="E823" s="228"/>
      <c r="F823" s="228"/>
      <c r="G823" s="228"/>
      <c r="H823" s="228"/>
      <c r="I823" s="228"/>
      <c r="J823" s="228"/>
      <c r="K823" s="228"/>
      <c r="L823" s="228"/>
      <c r="M823" s="228"/>
      <c r="N823" s="228"/>
      <c r="O823" s="228"/>
      <c r="P823" s="228"/>
      <c r="Q823" s="228"/>
      <c r="R823" s="228"/>
      <c r="S823" s="228"/>
      <c r="T823" s="228"/>
      <c r="U823" s="228"/>
    </row>
    <row r="824" spans="1:21" s="278" customFormat="1">
      <c r="A824" s="228"/>
      <c r="B824" s="228"/>
      <c r="C824" s="228"/>
      <c r="D824" s="228"/>
      <c r="E824" s="228"/>
      <c r="F824" s="228"/>
      <c r="G824" s="228"/>
      <c r="H824" s="228"/>
      <c r="I824" s="228"/>
      <c r="J824" s="228"/>
      <c r="K824" s="228"/>
      <c r="L824" s="228"/>
      <c r="M824" s="228"/>
      <c r="N824" s="228"/>
      <c r="O824" s="228"/>
      <c r="P824" s="228"/>
      <c r="Q824" s="228"/>
      <c r="R824" s="228"/>
      <c r="S824" s="228"/>
      <c r="T824" s="228"/>
      <c r="U824" s="228"/>
    </row>
    <row r="825" spans="1:21" s="278" customFormat="1">
      <c r="A825" s="228"/>
      <c r="B825" s="228"/>
      <c r="C825" s="228"/>
      <c r="D825" s="228"/>
      <c r="E825" s="228"/>
      <c r="F825" s="228"/>
      <c r="G825" s="228"/>
      <c r="H825" s="228"/>
      <c r="I825" s="228"/>
      <c r="J825" s="228"/>
      <c r="K825" s="228"/>
      <c r="L825" s="228"/>
      <c r="M825" s="228"/>
      <c r="N825" s="228"/>
      <c r="O825" s="228"/>
      <c r="P825" s="228"/>
      <c r="Q825" s="228"/>
      <c r="R825" s="228"/>
      <c r="S825" s="228"/>
      <c r="T825" s="228"/>
      <c r="U825" s="228"/>
    </row>
    <row r="826" spans="1:21" s="278" customFormat="1">
      <c r="A826" s="228"/>
      <c r="B826" s="228"/>
      <c r="C826" s="228"/>
      <c r="D826" s="228"/>
      <c r="E826" s="228"/>
      <c r="F826" s="228"/>
      <c r="G826" s="228"/>
      <c r="H826" s="228"/>
      <c r="I826" s="228"/>
      <c r="J826" s="228"/>
      <c r="K826" s="228"/>
      <c r="L826" s="228"/>
      <c r="M826" s="228"/>
      <c r="N826" s="228"/>
      <c r="O826" s="228"/>
      <c r="P826" s="228"/>
      <c r="Q826" s="228"/>
      <c r="R826" s="228"/>
      <c r="S826" s="228"/>
      <c r="T826" s="228"/>
      <c r="U826" s="228"/>
    </row>
    <row r="827" spans="1:21" s="278" customFormat="1">
      <c r="A827" s="228"/>
      <c r="B827" s="228"/>
      <c r="C827" s="228"/>
      <c r="D827" s="228"/>
      <c r="E827" s="228"/>
      <c r="F827" s="228"/>
      <c r="G827" s="228"/>
      <c r="H827" s="228"/>
      <c r="I827" s="228"/>
      <c r="J827" s="228"/>
      <c r="K827" s="228"/>
      <c r="L827" s="228"/>
      <c r="M827" s="228"/>
      <c r="N827" s="228"/>
      <c r="O827" s="228"/>
      <c r="P827" s="228"/>
      <c r="Q827" s="228"/>
      <c r="R827" s="228"/>
      <c r="S827" s="228"/>
      <c r="T827" s="228"/>
      <c r="U827" s="228"/>
    </row>
    <row r="828" spans="1:21" s="278" customFormat="1">
      <c r="A828" s="228"/>
      <c r="B828" s="228"/>
      <c r="C828" s="228"/>
      <c r="D828" s="228"/>
      <c r="E828" s="228"/>
      <c r="F828" s="228"/>
      <c r="G828" s="228"/>
      <c r="H828" s="228"/>
      <c r="I828" s="228"/>
      <c r="J828" s="228"/>
      <c r="K828" s="228"/>
      <c r="L828" s="228"/>
      <c r="M828" s="228"/>
      <c r="N828" s="228"/>
      <c r="O828" s="228"/>
      <c r="P828" s="228"/>
      <c r="Q828" s="228"/>
      <c r="R828" s="228"/>
      <c r="S828" s="228"/>
      <c r="T828" s="228"/>
      <c r="U828" s="228"/>
    </row>
    <row r="829" spans="1:21" s="278" customFormat="1">
      <c r="A829" s="228"/>
      <c r="B829" s="228"/>
      <c r="C829" s="228"/>
      <c r="D829" s="228"/>
      <c r="E829" s="228"/>
      <c r="F829" s="228"/>
      <c r="G829" s="228"/>
      <c r="H829" s="228"/>
      <c r="I829" s="228"/>
      <c r="J829" s="228"/>
      <c r="K829" s="228"/>
      <c r="L829" s="228"/>
      <c r="M829" s="228"/>
      <c r="N829" s="228"/>
      <c r="O829" s="228"/>
      <c r="P829" s="228"/>
      <c r="Q829" s="228"/>
      <c r="R829" s="228"/>
      <c r="S829" s="228"/>
      <c r="T829" s="228"/>
      <c r="U829" s="228"/>
    </row>
    <row r="830" spans="1:21" s="278" customFormat="1">
      <c r="A830" s="228"/>
      <c r="B830" s="228"/>
      <c r="C830" s="228"/>
      <c r="D830" s="228"/>
      <c r="E830" s="228"/>
      <c r="F830" s="228"/>
      <c r="G830" s="228"/>
      <c r="H830" s="228"/>
      <c r="I830" s="228"/>
      <c r="J830" s="228"/>
      <c r="K830" s="228"/>
      <c r="L830" s="228"/>
      <c r="M830" s="228"/>
      <c r="N830" s="228"/>
      <c r="O830" s="228"/>
      <c r="P830" s="228"/>
      <c r="Q830" s="228"/>
      <c r="R830" s="228"/>
      <c r="S830" s="228"/>
      <c r="T830" s="228"/>
      <c r="U830" s="228"/>
    </row>
    <row r="831" spans="1:21" s="278" customFormat="1">
      <c r="A831" s="228"/>
      <c r="B831" s="228"/>
      <c r="C831" s="228"/>
      <c r="D831" s="228"/>
      <c r="E831" s="228"/>
      <c r="F831" s="228"/>
      <c r="G831" s="228"/>
      <c r="H831" s="228"/>
      <c r="I831" s="228"/>
      <c r="J831" s="228"/>
      <c r="K831" s="228"/>
      <c r="L831" s="228"/>
      <c r="M831" s="228"/>
      <c r="N831" s="228"/>
      <c r="O831" s="228"/>
      <c r="P831" s="228"/>
      <c r="Q831" s="228"/>
      <c r="R831" s="228"/>
      <c r="S831" s="228"/>
      <c r="T831" s="228"/>
      <c r="U831" s="228"/>
    </row>
    <row r="832" spans="1:21" s="278" customFormat="1">
      <c r="A832" s="228"/>
      <c r="B832" s="228"/>
      <c r="C832" s="228"/>
      <c r="D832" s="228"/>
      <c r="E832" s="228"/>
      <c r="F832" s="228"/>
      <c r="G832" s="228"/>
      <c r="H832" s="228"/>
      <c r="I832" s="228"/>
      <c r="J832" s="228"/>
      <c r="K832" s="228"/>
      <c r="L832" s="228"/>
      <c r="M832" s="228"/>
      <c r="N832" s="228"/>
      <c r="O832" s="228"/>
      <c r="P832" s="228"/>
      <c r="Q832" s="228"/>
      <c r="R832" s="228"/>
      <c r="S832" s="228"/>
      <c r="T832" s="228"/>
      <c r="U832" s="228"/>
    </row>
    <row r="833" spans="1:21" s="278" customFormat="1">
      <c r="A833" s="228"/>
      <c r="B833" s="228"/>
      <c r="C833" s="228"/>
      <c r="D833" s="228"/>
      <c r="E833" s="228"/>
      <c r="F833" s="228"/>
      <c r="G833" s="228"/>
      <c r="H833" s="228"/>
      <c r="I833" s="228"/>
      <c r="J833" s="228"/>
      <c r="K833" s="228"/>
      <c r="L833" s="228"/>
      <c r="M833" s="228"/>
      <c r="N833" s="228"/>
      <c r="O833" s="228"/>
      <c r="P833" s="228"/>
      <c r="Q833" s="228"/>
      <c r="R833" s="228"/>
      <c r="S833" s="228"/>
      <c r="T833" s="228"/>
      <c r="U833" s="228"/>
    </row>
    <row r="834" spans="1:21" s="278" customFormat="1">
      <c r="A834" s="228"/>
      <c r="B834" s="228"/>
      <c r="C834" s="228"/>
      <c r="D834" s="228"/>
      <c r="E834" s="228"/>
      <c r="F834" s="228"/>
      <c r="G834" s="228"/>
      <c r="H834" s="228"/>
      <c r="I834" s="228"/>
      <c r="J834" s="228"/>
      <c r="K834" s="228"/>
      <c r="L834" s="228"/>
      <c r="M834" s="228"/>
      <c r="N834" s="228"/>
      <c r="O834" s="228"/>
      <c r="P834" s="228"/>
      <c r="Q834" s="228"/>
      <c r="R834" s="228"/>
      <c r="S834" s="228"/>
      <c r="T834" s="228"/>
      <c r="U834" s="228"/>
    </row>
    <row r="835" spans="1:21" s="278" customFormat="1">
      <c r="A835" s="228"/>
      <c r="B835" s="228"/>
      <c r="C835" s="228"/>
      <c r="D835" s="228"/>
      <c r="E835" s="228"/>
      <c r="F835" s="228"/>
      <c r="G835" s="228"/>
      <c r="H835" s="228"/>
      <c r="I835" s="228"/>
      <c r="J835" s="228"/>
      <c r="K835" s="228"/>
      <c r="L835" s="228"/>
      <c r="M835" s="228"/>
      <c r="N835" s="228"/>
      <c r="O835" s="228"/>
      <c r="P835" s="228"/>
      <c r="Q835" s="228"/>
      <c r="R835" s="228"/>
      <c r="S835" s="228"/>
      <c r="T835" s="228"/>
      <c r="U835" s="228"/>
    </row>
    <row r="836" spans="1:21" s="278" customFormat="1">
      <c r="A836" s="228"/>
      <c r="B836" s="228"/>
      <c r="C836" s="228"/>
      <c r="D836" s="228"/>
      <c r="E836" s="228"/>
      <c r="F836" s="228"/>
      <c r="G836" s="228"/>
      <c r="H836" s="228"/>
      <c r="I836" s="228"/>
      <c r="J836" s="228"/>
      <c r="K836" s="228"/>
      <c r="L836" s="228"/>
      <c r="M836" s="228"/>
      <c r="N836" s="228"/>
      <c r="O836" s="228"/>
      <c r="P836" s="228"/>
      <c r="Q836" s="228"/>
      <c r="R836" s="228"/>
      <c r="S836" s="228"/>
      <c r="T836" s="228"/>
      <c r="U836" s="228"/>
    </row>
    <row r="837" spans="1:21" s="278" customFormat="1">
      <c r="A837" s="228"/>
      <c r="B837" s="228"/>
      <c r="C837" s="228"/>
      <c r="D837" s="228"/>
      <c r="E837" s="228"/>
      <c r="F837" s="228"/>
      <c r="G837" s="228"/>
      <c r="H837" s="228"/>
      <c r="I837" s="228"/>
      <c r="J837" s="228"/>
      <c r="K837" s="228"/>
      <c r="L837" s="228"/>
      <c r="M837" s="228"/>
      <c r="N837" s="228"/>
      <c r="O837" s="228"/>
      <c r="P837" s="228"/>
      <c r="Q837" s="228"/>
      <c r="R837" s="228"/>
      <c r="S837" s="228"/>
      <c r="T837" s="228"/>
      <c r="U837" s="228"/>
    </row>
    <row r="838" spans="1:21" s="278" customFormat="1">
      <c r="A838" s="228"/>
      <c r="B838" s="228"/>
      <c r="C838" s="228"/>
      <c r="D838" s="228"/>
      <c r="E838" s="228"/>
      <c r="F838" s="228"/>
      <c r="G838" s="228"/>
      <c r="H838" s="228"/>
      <c r="I838" s="228"/>
      <c r="J838" s="228"/>
      <c r="K838" s="228"/>
      <c r="L838" s="228"/>
      <c r="M838" s="228"/>
      <c r="N838" s="228"/>
      <c r="O838" s="228"/>
      <c r="P838" s="228"/>
      <c r="Q838" s="228"/>
      <c r="R838" s="228"/>
      <c r="S838" s="228"/>
      <c r="T838" s="228"/>
      <c r="U838" s="228"/>
    </row>
    <row r="839" spans="1:21" s="278" customFormat="1">
      <c r="A839" s="228"/>
      <c r="B839" s="228"/>
      <c r="C839" s="228"/>
      <c r="D839" s="228"/>
      <c r="E839" s="228"/>
      <c r="F839" s="228"/>
      <c r="G839" s="228"/>
      <c r="H839" s="228"/>
      <c r="I839" s="228"/>
      <c r="J839" s="228"/>
      <c r="K839" s="228"/>
      <c r="L839" s="228"/>
      <c r="M839" s="228"/>
      <c r="N839" s="228"/>
      <c r="O839" s="228"/>
      <c r="P839" s="228"/>
      <c r="Q839" s="228"/>
      <c r="R839" s="228"/>
      <c r="S839" s="228"/>
      <c r="T839" s="228"/>
      <c r="U839" s="228"/>
    </row>
    <row r="840" spans="1:21" s="278" customFormat="1">
      <c r="A840" s="228"/>
      <c r="B840" s="228"/>
      <c r="C840" s="228"/>
      <c r="D840" s="228"/>
      <c r="E840" s="228"/>
      <c r="F840" s="228"/>
      <c r="G840" s="228"/>
      <c r="H840" s="228"/>
      <c r="I840" s="228"/>
      <c r="J840" s="228"/>
      <c r="K840" s="228"/>
      <c r="L840" s="228"/>
      <c r="M840" s="228"/>
      <c r="N840" s="228"/>
      <c r="O840" s="228"/>
      <c r="P840" s="228"/>
      <c r="Q840" s="228"/>
      <c r="R840" s="228"/>
      <c r="S840" s="228"/>
      <c r="T840" s="228"/>
      <c r="U840" s="228"/>
    </row>
    <row r="841" spans="1:21" s="278" customFormat="1">
      <c r="A841" s="228"/>
      <c r="B841" s="228"/>
      <c r="C841" s="228"/>
      <c r="D841" s="228"/>
      <c r="E841" s="228"/>
      <c r="F841" s="228"/>
      <c r="G841" s="228"/>
      <c r="H841" s="228"/>
      <c r="I841" s="228"/>
      <c r="J841" s="228"/>
      <c r="K841" s="228"/>
      <c r="L841" s="228"/>
      <c r="M841" s="228"/>
      <c r="N841" s="228"/>
      <c r="O841" s="228"/>
      <c r="P841" s="228"/>
      <c r="Q841" s="228"/>
      <c r="R841" s="228"/>
      <c r="S841" s="228"/>
      <c r="T841" s="228"/>
      <c r="U841" s="228"/>
    </row>
    <row r="842" spans="1:21" s="278" customFormat="1"/>
    <row r="843" spans="1:21" s="278" customFormat="1"/>
    <row r="844" spans="1:21" s="278" customFormat="1"/>
    <row r="845" spans="1:21" s="278" customFormat="1"/>
    <row r="846" spans="1:21" s="278" customFormat="1"/>
    <row r="847" spans="1:21" s="278" customFormat="1"/>
    <row r="848" spans="1:21" s="278" customFormat="1"/>
    <row r="849" s="278" customFormat="1"/>
    <row r="850" s="278" customFormat="1"/>
    <row r="851" s="278" customFormat="1"/>
    <row r="852" s="278" customFormat="1"/>
    <row r="853" s="278" customFormat="1"/>
    <row r="854" s="278" customFormat="1"/>
    <row r="855" s="278" customFormat="1"/>
    <row r="856" s="278" customFormat="1"/>
    <row r="857" s="278" customFormat="1"/>
    <row r="858" s="278" customFormat="1"/>
    <row r="859" s="278" customFormat="1"/>
    <row r="860" s="278" customFormat="1"/>
    <row r="861" s="278" customFormat="1"/>
    <row r="862" s="278" customFormat="1"/>
    <row r="863" s="278" customFormat="1"/>
    <row r="864" s="278" customFormat="1"/>
    <row r="865" s="278" customFormat="1"/>
    <row r="866" s="278" customFormat="1"/>
    <row r="867" s="278" customFormat="1"/>
    <row r="868" s="278" customFormat="1"/>
    <row r="869" s="278" customFormat="1"/>
    <row r="870" s="278" customFormat="1"/>
    <row r="871" s="278" customFormat="1"/>
    <row r="872" s="278" customFormat="1"/>
    <row r="873" s="278" customFormat="1"/>
    <row r="874" s="278" customFormat="1"/>
    <row r="875" s="278" customFormat="1"/>
    <row r="876" s="278" customFormat="1"/>
    <row r="877" s="278" customFormat="1"/>
    <row r="878" s="278" customFormat="1"/>
    <row r="879" s="278" customFormat="1"/>
    <row r="880" s="278" customFormat="1"/>
    <row r="881" s="278" customFormat="1"/>
    <row r="882" s="278" customFormat="1"/>
    <row r="883" s="278" customFormat="1"/>
    <row r="884" s="278" customFormat="1"/>
    <row r="885" s="278" customFormat="1"/>
    <row r="886" s="278" customFormat="1"/>
    <row r="887" s="278" customFormat="1"/>
    <row r="888" s="278" customFormat="1"/>
    <row r="889" s="278" customFormat="1"/>
    <row r="890" s="278" customFormat="1"/>
    <row r="891" s="278" customFormat="1"/>
    <row r="892" s="278" customFormat="1"/>
    <row r="893" s="278" customFormat="1"/>
    <row r="894" s="278" customFormat="1"/>
    <row r="895" s="278" customFormat="1"/>
    <row r="896" s="278" customFormat="1"/>
    <row r="897" s="278" customFormat="1"/>
    <row r="898" s="278" customFormat="1"/>
    <row r="899" s="278" customFormat="1"/>
    <row r="900" s="278" customFormat="1"/>
    <row r="901" s="278" customFormat="1"/>
    <row r="902" s="278" customFormat="1"/>
    <row r="903" s="278" customFormat="1"/>
    <row r="904" s="278" customFormat="1"/>
    <row r="905" s="278" customFormat="1"/>
    <row r="906" s="278" customFormat="1"/>
    <row r="907" s="278" customFormat="1"/>
    <row r="908" s="278" customFormat="1"/>
    <row r="909" s="278" customFormat="1"/>
    <row r="910" s="278" customFormat="1"/>
    <row r="911" s="278" customFormat="1"/>
    <row r="912" s="278" customFormat="1"/>
    <row r="913" s="278" customFormat="1"/>
    <row r="914" s="278" customFormat="1"/>
    <row r="915" s="278" customFormat="1"/>
    <row r="916" s="278" customFormat="1"/>
    <row r="917" s="278" customFormat="1"/>
    <row r="918" s="278" customFormat="1"/>
    <row r="919" s="278" customFormat="1"/>
    <row r="920" s="278" customFormat="1"/>
    <row r="921" s="278" customFormat="1"/>
    <row r="922" s="278" customFormat="1"/>
    <row r="923" s="278" customFormat="1"/>
    <row r="924" s="278" customFormat="1"/>
    <row r="925" s="278" customFormat="1"/>
    <row r="926" s="278" customFormat="1"/>
    <row r="927" s="278" customFormat="1"/>
    <row r="928" s="278" customFormat="1"/>
    <row r="929" s="278" customFormat="1"/>
    <row r="930" s="278" customFormat="1"/>
    <row r="931" s="278" customFormat="1"/>
    <row r="932" s="278" customFormat="1"/>
    <row r="933" s="278" customFormat="1"/>
    <row r="934" s="278" customFormat="1"/>
    <row r="935" s="278" customFormat="1"/>
    <row r="936" s="278" customFormat="1"/>
    <row r="937" s="278" customFormat="1"/>
    <row r="938" s="278" customFormat="1"/>
    <row r="939" s="278" customFormat="1"/>
    <row r="940" s="278" customFormat="1"/>
    <row r="941" s="278" customFormat="1"/>
    <row r="942" s="278" customFormat="1"/>
    <row r="943" s="278" customFormat="1"/>
    <row r="944" s="278" customFormat="1"/>
    <row r="945" s="278" customFormat="1"/>
    <row r="946" s="278" customFormat="1"/>
    <row r="947" s="278" customFormat="1"/>
    <row r="948" s="278" customFormat="1"/>
    <row r="949" s="278" customFormat="1"/>
    <row r="950" s="278" customFormat="1"/>
    <row r="951" s="278" customFormat="1"/>
    <row r="952" s="278" customFormat="1"/>
    <row r="953" s="278" customFormat="1"/>
    <row r="954" s="278" customFormat="1"/>
    <row r="955" s="278" customFormat="1"/>
    <row r="956" s="278" customFormat="1"/>
    <row r="957" s="278" customFormat="1"/>
    <row r="958" s="278" customFormat="1"/>
    <row r="959" s="278" customFormat="1"/>
    <row r="960" s="278" customFormat="1"/>
    <row r="961" s="278" customFormat="1"/>
    <row r="962" s="278" customFormat="1"/>
    <row r="963" s="278" customFormat="1"/>
    <row r="964" s="278" customFormat="1"/>
    <row r="965" s="278" customFormat="1"/>
    <row r="966" s="278" customFormat="1"/>
    <row r="967" s="278" customFormat="1"/>
    <row r="968" s="278" customFormat="1"/>
    <row r="969" s="278" customFormat="1"/>
    <row r="970" s="278" customFormat="1"/>
    <row r="971" s="278" customFormat="1"/>
    <row r="972" s="278" customFormat="1"/>
    <row r="973" s="278" customFormat="1"/>
    <row r="974" s="278" customFormat="1"/>
    <row r="975" s="278" customFormat="1"/>
    <row r="976" s="278" customFormat="1"/>
    <row r="977" s="278" customFormat="1"/>
    <row r="978" s="278" customFormat="1"/>
    <row r="979" s="278" customFormat="1"/>
    <row r="980" s="278" customFormat="1"/>
    <row r="981" s="278" customFormat="1"/>
    <row r="982" s="278" customFormat="1"/>
    <row r="983" s="278" customFormat="1"/>
    <row r="984" s="278" customFormat="1"/>
    <row r="985" s="278" customFormat="1"/>
    <row r="986" s="278" customFormat="1"/>
    <row r="987" s="278" customFormat="1"/>
    <row r="988" s="278" customFormat="1"/>
    <row r="989" s="278" customFormat="1"/>
    <row r="990" s="278" customFormat="1"/>
    <row r="991" s="278" customFormat="1"/>
    <row r="992" s="278" customFormat="1"/>
    <row r="993" s="278" customFormat="1"/>
    <row r="994" s="278" customFormat="1"/>
    <row r="995" s="278" customFormat="1"/>
    <row r="996" s="278" customFormat="1"/>
    <row r="997" s="278" customFormat="1"/>
    <row r="998" s="278" customFormat="1"/>
    <row r="999" s="278" customFormat="1"/>
    <row r="1000" s="278" customFormat="1"/>
    <row r="1001" s="278" customFormat="1"/>
    <row r="1002" s="278" customFormat="1"/>
    <row r="1003" s="278" customFormat="1"/>
    <row r="1004" s="278" customFormat="1"/>
    <row r="1005" s="278" customFormat="1"/>
    <row r="1006" s="278" customFormat="1"/>
    <row r="1007" s="278" customFormat="1"/>
    <row r="1008" s="278" customFormat="1"/>
    <row r="1009" s="278" customFormat="1"/>
    <row r="1010" s="278" customFormat="1"/>
    <row r="1011" s="278" customFormat="1"/>
    <row r="1012" s="278" customFormat="1"/>
    <row r="1013" s="278" customFormat="1"/>
    <row r="1014" s="278" customFormat="1"/>
    <row r="1015" s="278" customFormat="1"/>
    <row r="1016" s="278" customFormat="1"/>
    <row r="1017" s="278" customFormat="1"/>
    <row r="1018" s="278" customFormat="1"/>
    <row r="1019" s="278" customFormat="1"/>
    <row r="1020" s="278" customFormat="1"/>
    <row r="1021" s="278" customFormat="1"/>
    <row r="1022" s="278" customFormat="1"/>
    <row r="1023" s="278" customFormat="1"/>
    <row r="1024" s="278" customFormat="1"/>
    <row r="1025" s="278" customFormat="1"/>
    <row r="1026" s="278" customFormat="1"/>
    <row r="1027" s="278" customFormat="1"/>
    <row r="1028" s="278" customFormat="1"/>
    <row r="1029" s="278" customFormat="1"/>
    <row r="1030" s="278" customFormat="1"/>
    <row r="1031" s="278" customFormat="1"/>
    <row r="1032" s="278" customFormat="1"/>
    <row r="1033" s="278" customFormat="1"/>
    <row r="1034" s="278" customFormat="1"/>
    <row r="1035" s="278" customFormat="1"/>
    <row r="1036" s="278" customFormat="1"/>
    <row r="1037" s="278" customFormat="1"/>
    <row r="1038" s="278" customFormat="1"/>
    <row r="1039" s="278" customFormat="1"/>
    <row r="1040" s="278" customFormat="1"/>
    <row r="1041" s="278" customFormat="1"/>
    <row r="1042" s="278" customFormat="1"/>
    <row r="1043" s="278" customFormat="1"/>
    <row r="1044" s="278" customFormat="1"/>
    <row r="1045" s="278" customFormat="1"/>
    <row r="1046" s="278" customFormat="1"/>
    <row r="1047" s="278" customFormat="1"/>
    <row r="1048" s="278" customFormat="1"/>
    <row r="1049" s="278" customFormat="1"/>
    <row r="1050" s="278" customFormat="1"/>
    <row r="1051" s="278" customFormat="1"/>
    <row r="1052" s="278" customFormat="1"/>
    <row r="1053" s="278" customFormat="1"/>
    <row r="1054" s="278" customFormat="1"/>
    <row r="1055" s="278" customFormat="1"/>
    <row r="1056" s="278" customFormat="1"/>
    <row r="1057" s="278" customFormat="1"/>
    <row r="1058" s="278" customFormat="1"/>
    <row r="1059" s="278" customFormat="1"/>
    <row r="1060" s="278" customFormat="1"/>
    <row r="1061" s="278" customFormat="1"/>
    <row r="1062" s="278" customFormat="1"/>
    <row r="1063" s="278" customFormat="1"/>
    <row r="1064" s="278" customFormat="1"/>
    <row r="1065" s="278" customFormat="1"/>
    <row r="1066" s="278" customFormat="1"/>
    <row r="1067" s="278" customFormat="1"/>
    <row r="1068" s="278" customFormat="1"/>
    <row r="1069" s="278" customFormat="1"/>
    <row r="1070" s="278" customFormat="1"/>
    <row r="1071" s="278" customFormat="1"/>
    <row r="1072" s="278" customFormat="1"/>
    <row r="1073" s="278" customFormat="1"/>
    <row r="1074" s="278" customFormat="1"/>
    <row r="1075" s="278" customFormat="1"/>
    <row r="1076" s="278" customFormat="1"/>
    <row r="1077" s="278" customFormat="1"/>
    <row r="1078" s="278" customFormat="1"/>
    <row r="1079" s="278" customFormat="1"/>
    <row r="1080" s="278" customFormat="1"/>
    <row r="1081" s="278" customFormat="1"/>
    <row r="1082" s="278" customFormat="1"/>
    <row r="1083" s="278" customFormat="1"/>
    <row r="1084" s="278" customFormat="1"/>
    <row r="1085" s="278" customFormat="1"/>
    <row r="1086" s="278" customFormat="1"/>
    <row r="1087" s="278" customFormat="1"/>
    <row r="1088" s="278" customFormat="1"/>
    <row r="1089" s="278" customFormat="1"/>
    <row r="1090" s="278" customFormat="1"/>
    <row r="1091" s="278" customFormat="1"/>
    <row r="1092" s="278" customFormat="1"/>
    <row r="1093" s="278" customFormat="1"/>
    <row r="1094" s="278" customFormat="1"/>
    <row r="1095" s="278" customFormat="1"/>
    <row r="1096" s="278" customFormat="1"/>
    <row r="1097" s="278" customFormat="1"/>
    <row r="1098" s="278" customFormat="1"/>
    <row r="1099" s="278" customFormat="1"/>
    <row r="1100" s="278" customFormat="1"/>
    <row r="1101" s="278" customFormat="1"/>
    <row r="1102" s="278" customFormat="1"/>
    <row r="1103" s="278" customFormat="1"/>
    <row r="1104" s="278" customFormat="1"/>
    <row r="1105" s="278" customFormat="1"/>
    <row r="1106" s="278" customFormat="1"/>
    <row r="1107" s="278" customFormat="1"/>
    <row r="1108" s="278" customFormat="1"/>
    <row r="1109" s="278" customFormat="1"/>
    <row r="1110" s="278" customFormat="1"/>
    <row r="1111" s="278" customFormat="1"/>
    <row r="1112" s="278" customFormat="1"/>
    <row r="1113" s="278" customFormat="1"/>
    <row r="1114" s="278" customFormat="1"/>
    <row r="1115" s="278" customFormat="1"/>
    <row r="1116" s="278" customFormat="1"/>
    <row r="1117" s="278" customFormat="1"/>
    <row r="1118" s="278" customFormat="1"/>
    <row r="1119" s="278" customFormat="1"/>
    <row r="1120" s="278" customFormat="1"/>
    <row r="1121" s="278" customFormat="1"/>
    <row r="1122" s="278" customFormat="1"/>
    <row r="1123" s="278" customFormat="1"/>
    <row r="1124" s="278" customFormat="1"/>
    <row r="1125" s="278" customFormat="1"/>
    <row r="1126" s="278" customFormat="1"/>
    <row r="1127" s="278" customFormat="1"/>
    <row r="1128" s="278" customFormat="1"/>
    <row r="1129" s="278" customFormat="1"/>
    <row r="1130" s="278" customFormat="1"/>
    <row r="1131" s="278" customFormat="1"/>
    <row r="1132" s="278" customFormat="1"/>
    <row r="1133" s="278" customFormat="1"/>
    <row r="1134" s="278" customFormat="1"/>
    <row r="1135" s="278" customFormat="1"/>
    <row r="1136" s="278" customFormat="1"/>
    <row r="1137" s="278" customFormat="1"/>
    <row r="1138" s="278" customFormat="1"/>
    <row r="1139" s="278" customFormat="1"/>
    <row r="1140" s="278" customFormat="1"/>
    <row r="1141" s="278" customFormat="1"/>
    <row r="1142" s="278" customFormat="1"/>
    <row r="1143" s="278" customFormat="1"/>
    <row r="1144" s="278" customFormat="1"/>
    <row r="1145" s="278" customFormat="1"/>
    <row r="1146" s="278" customFormat="1"/>
    <row r="1147" s="278" customFormat="1"/>
    <row r="1148" s="278" customFormat="1"/>
    <row r="1149" s="278" customFormat="1"/>
    <row r="1150" s="278" customFormat="1"/>
    <row r="1151" s="278" customFormat="1"/>
    <row r="1152" s="278" customFormat="1"/>
    <row r="1153" s="278" customFormat="1"/>
    <row r="1154" s="278" customFormat="1"/>
    <row r="1155" s="278" customFormat="1"/>
    <row r="1156" s="278" customFormat="1"/>
    <row r="1157" s="278" customFormat="1"/>
    <row r="1158" s="278" customFormat="1"/>
    <row r="1159" s="278" customFormat="1"/>
    <row r="1160" s="278" customFormat="1"/>
    <row r="1161" s="278" customFormat="1"/>
    <row r="1162" s="278" customFormat="1"/>
    <row r="1163" s="278" customFormat="1"/>
    <row r="1164" s="278" customFormat="1"/>
    <row r="1165" s="278" customFormat="1"/>
    <row r="1166" s="278" customFormat="1"/>
    <row r="1167" s="278" customFormat="1"/>
    <row r="1168" s="278" customFormat="1"/>
    <row r="1169" s="278" customFormat="1"/>
    <row r="1170" s="278" customFormat="1"/>
    <row r="1171" s="278" customFormat="1"/>
    <row r="1172" s="278" customFormat="1"/>
    <row r="1173" s="278" customFormat="1"/>
    <row r="1174" s="278" customFormat="1"/>
    <row r="1175" s="278" customFormat="1"/>
    <row r="1176" s="278" customFormat="1"/>
    <row r="1177" s="278" customFormat="1"/>
    <row r="1178" s="278" customFormat="1"/>
    <row r="1179" s="278" customFormat="1"/>
    <row r="1180" s="278" customFormat="1"/>
    <row r="1181" s="278" customFormat="1"/>
    <row r="1182" s="278" customFormat="1"/>
    <row r="1183" s="278" customFormat="1"/>
    <row r="1184" s="278" customFormat="1"/>
    <row r="1185" s="278" customFormat="1"/>
    <row r="1186" s="278" customFormat="1"/>
    <row r="1187" s="278" customFormat="1"/>
    <row r="1188" s="278" customFormat="1"/>
    <row r="1189" s="278" customFormat="1"/>
    <row r="1190" s="278" customFormat="1"/>
    <row r="1191" s="278" customFormat="1"/>
    <row r="1192" s="278" customFormat="1"/>
    <row r="1193" s="278" customFormat="1"/>
    <row r="1194" s="278" customFormat="1"/>
    <row r="1195" s="278" customFormat="1"/>
    <row r="1196" s="278" customFormat="1"/>
    <row r="1197" s="278" customFormat="1"/>
    <row r="1198" s="278" customFormat="1"/>
    <row r="1199" s="278" customFormat="1"/>
    <row r="1200" s="278" customFormat="1"/>
    <row r="1201" s="278" customFormat="1"/>
    <row r="1202" s="278" customFormat="1"/>
    <row r="1203" s="278" customFormat="1"/>
    <row r="1204" s="278" customFormat="1"/>
    <row r="1205" s="278" customFormat="1"/>
    <row r="1206" s="278" customFormat="1"/>
    <row r="1207" s="278" customFormat="1"/>
    <row r="1208" s="278" customFormat="1"/>
    <row r="1209" s="278" customFormat="1"/>
    <row r="1210" s="278" customFormat="1"/>
    <row r="1211" s="278" customFormat="1"/>
    <row r="1212" s="278" customFormat="1"/>
    <row r="1213" s="278" customFormat="1"/>
    <row r="1214" s="278" customFormat="1"/>
    <row r="1215" s="278" customFormat="1"/>
    <row r="1216" s="278" customFormat="1"/>
    <row r="1217" s="278" customFormat="1"/>
    <row r="1218" s="278" customFormat="1"/>
    <row r="1219" s="278" customFormat="1"/>
    <row r="1220" s="278" customFormat="1"/>
    <row r="1221" s="278" customFormat="1"/>
    <row r="1222" s="278" customFormat="1"/>
    <row r="1223" s="278" customFormat="1"/>
    <row r="1224" s="278" customFormat="1"/>
    <row r="1225" s="278" customFormat="1"/>
    <row r="1226" s="278" customFormat="1"/>
    <row r="1227" s="278" customFormat="1"/>
    <row r="1228" s="278" customFormat="1"/>
    <row r="1229" s="278" customFormat="1"/>
    <row r="1230" s="278" customFormat="1"/>
    <row r="1231" s="278" customFormat="1"/>
    <row r="1232" s="278" customFormat="1"/>
    <row r="1233" s="278" customFormat="1"/>
    <row r="1234" s="278" customFormat="1"/>
    <row r="1235" s="278" customFormat="1"/>
    <row r="1236" s="278" customFormat="1"/>
    <row r="1237" s="278" customFormat="1"/>
    <row r="1238" s="278" customFormat="1"/>
    <row r="1239" s="278" customFormat="1"/>
    <row r="1240" s="278" customFormat="1"/>
    <row r="1241" s="278" customFormat="1"/>
    <row r="1242" s="278" customFormat="1"/>
    <row r="1243" s="278" customFormat="1"/>
    <row r="1244" s="278" customFormat="1"/>
    <row r="1245" s="278" customFormat="1"/>
    <row r="1246" s="278" customFormat="1"/>
    <row r="1247" s="278" customFormat="1"/>
    <row r="1248" s="278" customFormat="1"/>
    <row r="1249" s="278" customFormat="1"/>
    <row r="1250" s="278" customFormat="1"/>
    <row r="1251" s="278" customFormat="1"/>
    <row r="1252" s="278" customFormat="1"/>
    <row r="1253" s="278" customFormat="1"/>
    <row r="1254" s="278" customFormat="1"/>
    <row r="1255" s="278" customFormat="1"/>
    <row r="1256" s="278" customFormat="1"/>
    <row r="1257" s="278" customFormat="1"/>
    <row r="1258" s="278" customFormat="1"/>
    <row r="1259" s="278" customFormat="1"/>
    <row r="1260" s="278" customFormat="1"/>
    <row r="1261" s="278" customFormat="1"/>
    <row r="1262" s="278" customFormat="1"/>
    <row r="1263" s="278" customFormat="1"/>
    <row r="1264" s="278" customFormat="1"/>
    <row r="1265" s="278" customFormat="1"/>
    <row r="1266" s="278" customFormat="1"/>
    <row r="1267" s="278" customFormat="1"/>
    <row r="1268" s="278" customFormat="1"/>
    <row r="1269" s="278" customFormat="1"/>
    <row r="1270" s="278" customFormat="1"/>
    <row r="1271" s="278" customFormat="1"/>
    <row r="1272" s="278" customFormat="1"/>
    <row r="1273" s="278" customFormat="1"/>
    <row r="1274" s="278" customFormat="1"/>
    <row r="1275" s="278" customFormat="1"/>
    <row r="1276" s="278" customFormat="1"/>
    <row r="1277" s="278" customFormat="1"/>
    <row r="1278" s="278" customFormat="1"/>
    <row r="1279" s="278" customFormat="1"/>
    <row r="1280" s="278" customFormat="1"/>
    <row r="1281" s="278" customFormat="1"/>
    <row r="1282" s="278" customFormat="1"/>
    <row r="1283" s="278" customFormat="1"/>
    <row r="1284" s="278" customFormat="1"/>
    <row r="1285" s="278" customFormat="1"/>
    <row r="1286" s="278" customFormat="1"/>
    <row r="1287" s="278" customFormat="1"/>
    <row r="1288" s="278" customFormat="1"/>
    <row r="1289" s="278" customFormat="1"/>
    <row r="1290" s="278" customFormat="1"/>
    <row r="1291" s="278" customFormat="1"/>
    <row r="1292" s="278" customFormat="1"/>
    <row r="1293" s="278" customFormat="1"/>
    <row r="1294" s="278" customFormat="1"/>
    <row r="1295" s="278" customFormat="1"/>
    <row r="1296" s="278" customFormat="1"/>
    <row r="1297" s="278" customFormat="1"/>
    <row r="1298" s="278" customFormat="1"/>
    <row r="1299" s="278" customFormat="1"/>
    <row r="1300" s="278" customFormat="1"/>
    <row r="1301" s="278" customFormat="1"/>
    <row r="1302" s="278" customFormat="1"/>
    <row r="1303" s="278" customFormat="1"/>
    <row r="1304" s="278" customFormat="1"/>
    <row r="1305" s="278" customFormat="1"/>
    <row r="1306" s="278" customFormat="1"/>
    <row r="1307" s="278" customFormat="1"/>
    <row r="1308" s="278" customFormat="1"/>
    <row r="1309" s="278" customFormat="1"/>
    <row r="1310" s="278" customFormat="1"/>
    <row r="1311" s="278" customFormat="1"/>
    <row r="1312" s="278" customFormat="1"/>
    <row r="1313" s="278" customFormat="1"/>
    <row r="1314" s="278" customFormat="1"/>
    <row r="1315" s="278" customFormat="1"/>
    <row r="1316" s="278" customFormat="1"/>
    <row r="1317" s="278" customFormat="1"/>
    <row r="1318" s="278" customFormat="1"/>
    <row r="1319" s="278" customFormat="1"/>
    <row r="1320" s="278" customFormat="1"/>
    <row r="1321" s="278" customFormat="1"/>
    <row r="1322" s="278" customFormat="1"/>
    <row r="1323" s="278" customFormat="1"/>
    <row r="1324" s="278" customFormat="1"/>
    <row r="1325" s="278" customFormat="1"/>
    <row r="1326" s="278" customFormat="1"/>
    <row r="1327" s="278" customFormat="1"/>
    <row r="1328" s="278" customFormat="1"/>
    <row r="1329" s="278" customFormat="1"/>
    <row r="1330" s="278" customFormat="1"/>
    <row r="1331" s="278" customFormat="1"/>
    <row r="1332" s="278" customFormat="1"/>
    <row r="1333" s="278" customFormat="1"/>
    <row r="1334" s="278" customFormat="1"/>
    <row r="1335" s="278" customFormat="1"/>
    <row r="1336" s="278" customFormat="1"/>
    <row r="1337" s="278" customFormat="1"/>
    <row r="1338" s="278" customFormat="1"/>
    <row r="1339" s="278" customFormat="1"/>
    <row r="1340" s="278" customFormat="1"/>
    <row r="1341" s="278" customFormat="1"/>
    <row r="1342" s="278" customFormat="1"/>
    <row r="1343" s="278" customFormat="1"/>
    <row r="1344" s="278" customFormat="1"/>
    <row r="1345" s="278" customFormat="1"/>
    <row r="1346" s="278" customFormat="1"/>
    <row r="1347" s="278" customFormat="1"/>
    <row r="1348" s="278" customFormat="1"/>
    <row r="1349" s="278" customFormat="1"/>
    <row r="1350" s="278" customFormat="1"/>
    <row r="1351" s="278" customFormat="1"/>
    <row r="1352" s="278" customFormat="1"/>
    <row r="1353" s="278" customFormat="1"/>
    <row r="1354" s="278" customFormat="1"/>
    <row r="1355" s="278" customFormat="1"/>
    <row r="1356" s="278" customFormat="1"/>
    <row r="1357" s="278" customFormat="1"/>
    <row r="1358" s="278" customFormat="1"/>
    <row r="1359" s="278" customFormat="1"/>
    <row r="1360" s="278" customFormat="1"/>
    <row r="1361" s="278" customFormat="1"/>
    <row r="1362" s="278" customFormat="1"/>
    <row r="1363" s="278" customFormat="1"/>
    <row r="1364" s="278" customFormat="1"/>
    <row r="1365" s="278" customFormat="1"/>
    <row r="1366" s="278" customFormat="1"/>
    <row r="1367" s="278" customFormat="1"/>
    <row r="1368" s="278" customFormat="1"/>
    <row r="1369" s="278" customFormat="1"/>
    <row r="1370" s="278" customFormat="1"/>
    <row r="1371" s="278" customFormat="1"/>
    <row r="1372" s="278" customFormat="1"/>
    <row r="1373" s="278" customFormat="1"/>
    <row r="1374" s="278" customFormat="1"/>
    <row r="1375" s="278" customFormat="1"/>
    <row r="1376" s="278" customFormat="1"/>
    <row r="1377" s="278" customFormat="1"/>
    <row r="1378" s="278" customFormat="1"/>
    <row r="1379" s="278" customFormat="1"/>
    <row r="1380" s="278" customFormat="1"/>
    <row r="1381" s="278" customFormat="1"/>
    <row r="1382" s="278" customFormat="1"/>
    <row r="1383" s="278" customFormat="1"/>
    <row r="1384" s="278" customFormat="1"/>
    <row r="1385" s="278" customFormat="1"/>
    <row r="1386" s="278" customFormat="1"/>
    <row r="1387" s="278" customFormat="1"/>
    <row r="1388" s="278" customFormat="1"/>
    <row r="1389" s="278" customFormat="1"/>
    <row r="1390" s="278" customFormat="1"/>
    <row r="1391" s="278" customFormat="1"/>
    <row r="1392" s="278" customFormat="1"/>
    <row r="1393" s="278" customFormat="1"/>
    <row r="1394" s="278" customFormat="1"/>
    <row r="1395" s="278" customFormat="1"/>
    <row r="1396" s="278" customFormat="1"/>
    <row r="1397" s="278" customFormat="1"/>
    <row r="1398" s="278" customFormat="1"/>
    <row r="1399" s="278" customFormat="1"/>
    <row r="1400" s="278" customFormat="1"/>
    <row r="1401" s="278" customFormat="1"/>
    <row r="1402" s="278" customFormat="1"/>
    <row r="1403" s="278" customFormat="1"/>
    <row r="1404" s="278" customFormat="1"/>
    <row r="1405" s="278" customFormat="1"/>
    <row r="1406" s="278" customFormat="1"/>
    <row r="1407" s="278" customFormat="1"/>
    <row r="1408" s="278" customFormat="1"/>
    <row r="1409" s="278" customFormat="1"/>
    <row r="1410" s="278" customFormat="1"/>
    <row r="1411" s="278" customFormat="1"/>
    <row r="1412" s="278" customFormat="1"/>
    <row r="1413" s="278" customFormat="1"/>
    <row r="1414" s="278" customFormat="1"/>
    <row r="1415" s="278" customFormat="1"/>
    <row r="1416" s="278" customFormat="1"/>
    <row r="1417" s="278" customFormat="1"/>
    <row r="1418" s="278" customFormat="1"/>
    <row r="1419" s="278" customFormat="1"/>
    <row r="1420" s="278" customFormat="1"/>
    <row r="1421" s="278" customFormat="1"/>
    <row r="1422" s="278" customFormat="1"/>
    <row r="1423" s="278" customFormat="1"/>
    <row r="1424" s="278" customFormat="1"/>
    <row r="1425" s="278" customFormat="1"/>
    <row r="1426" s="278" customFormat="1"/>
    <row r="1427" s="278" customFormat="1"/>
    <row r="1428" s="278" customFormat="1"/>
    <row r="1429" s="278" customFormat="1"/>
    <row r="1430" s="278" customFormat="1"/>
    <row r="1431" s="278" customFormat="1"/>
    <row r="1432" s="278" customFormat="1"/>
    <row r="1433" s="278" customFormat="1"/>
    <row r="1434" s="278" customFormat="1"/>
    <row r="1435" s="278" customFormat="1"/>
    <row r="1436" s="278" customFormat="1"/>
    <row r="1437" s="278" customFormat="1"/>
    <row r="1438" s="278" customFormat="1"/>
    <row r="1439" s="278" customFormat="1"/>
    <row r="1440" s="278" customFormat="1"/>
    <row r="1441" s="278" customFormat="1"/>
    <row r="1442" s="278" customFormat="1"/>
    <row r="1443" s="278" customFormat="1"/>
    <row r="1444" s="278" customFormat="1"/>
    <row r="1445" s="278" customFormat="1"/>
    <row r="1446" s="278" customFormat="1"/>
    <row r="1447" s="278" customFormat="1"/>
    <row r="1448" s="278" customFormat="1"/>
    <row r="1449" s="278" customFormat="1"/>
    <row r="1450" s="278" customFormat="1"/>
    <row r="1451" s="278" customFormat="1"/>
    <row r="1452" s="278" customFormat="1"/>
    <row r="1453" s="278" customFormat="1"/>
    <row r="1454" s="278" customFormat="1"/>
    <row r="1455" s="278" customFormat="1"/>
    <row r="1456" s="278" customFormat="1"/>
    <row r="1457" s="278" customFormat="1"/>
    <row r="1458" s="278" customFormat="1"/>
    <row r="1459" s="278" customFormat="1"/>
    <row r="1460" s="278" customFormat="1"/>
    <row r="1461" s="278" customFormat="1"/>
    <row r="1462" s="278" customFormat="1"/>
    <row r="1463" s="278" customFormat="1"/>
    <row r="1464" s="278" customFormat="1"/>
    <row r="1465" s="278" customFormat="1"/>
    <row r="1466" s="278" customFormat="1"/>
    <row r="1467" s="278" customFormat="1"/>
    <row r="1468" s="278" customFormat="1"/>
    <row r="1469" s="278" customFormat="1"/>
    <row r="1470" s="278" customFormat="1"/>
    <row r="1471" s="278" customFormat="1"/>
    <row r="1472" s="278" customFormat="1"/>
    <row r="1473" s="278" customFormat="1"/>
    <row r="1474" s="278" customFormat="1"/>
    <row r="1475" s="278" customFormat="1"/>
    <row r="1476" s="278" customFormat="1"/>
    <row r="1477" s="278" customFormat="1"/>
    <row r="1478" s="278" customFormat="1"/>
    <row r="1479" s="278" customFormat="1"/>
    <row r="1480" s="278" customFormat="1"/>
    <row r="1481" s="278" customFormat="1"/>
    <row r="1482" s="278" customFormat="1"/>
    <row r="1483" s="278" customFormat="1"/>
    <row r="1484" s="278" customFormat="1"/>
    <row r="1485" s="278" customFormat="1"/>
    <row r="1486" s="278" customFormat="1"/>
    <row r="1487" s="278" customFormat="1"/>
    <row r="1488" s="278" customFormat="1"/>
    <row r="1489" s="278" customFormat="1"/>
    <row r="1490" s="278" customFormat="1"/>
    <row r="1491" s="278" customFormat="1"/>
    <row r="1492" s="278" customFormat="1"/>
    <row r="1493" s="278" customFormat="1"/>
    <row r="1494" s="278" customFormat="1"/>
    <row r="1495" s="278" customFormat="1"/>
    <row r="1496" s="278" customFormat="1"/>
    <row r="1497" s="278" customFormat="1"/>
    <row r="1498" s="278" customFormat="1"/>
    <row r="1499" s="278" customFormat="1"/>
    <row r="1500" s="278" customFormat="1"/>
    <row r="1501" s="278" customFormat="1"/>
    <row r="1502" s="278" customFormat="1"/>
    <row r="1503" s="278" customFormat="1"/>
    <row r="1504" s="278" customFormat="1"/>
    <row r="1505" s="278" customFormat="1"/>
    <row r="1506" s="278" customFormat="1"/>
    <row r="1507" s="278" customFormat="1"/>
    <row r="1508" s="278" customFormat="1"/>
    <row r="1509" s="278" customFormat="1"/>
    <row r="1510" s="278" customFormat="1"/>
    <row r="1511" s="278" customFormat="1"/>
    <row r="1512" s="278" customFormat="1"/>
    <row r="1513" s="278" customFormat="1"/>
    <row r="1514" s="278" customFormat="1"/>
    <row r="1515" s="278" customFormat="1"/>
    <row r="1516" s="278" customFormat="1"/>
    <row r="1517" s="278" customFormat="1"/>
    <row r="1518" s="278" customFormat="1"/>
    <row r="1519" s="278" customFormat="1"/>
    <row r="1520" s="278" customFormat="1"/>
    <row r="1521" s="278" customFormat="1"/>
    <row r="1522" s="278" customFormat="1"/>
    <row r="1523" s="278" customFormat="1"/>
    <row r="1524" s="278" customFormat="1"/>
    <row r="1525" s="278" customFormat="1"/>
    <row r="1526" s="278" customFormat="1"/>
    <row r="1527" s="278" customFormat="1"/>
    <row r="1528" s="278" customFormat="1"/>
    <row r="1529" s="278" customFormat="1"/>
    <row r="1530" s="278" customFormat="1"/>
    <row r="1531" s="278" customFormat="1"/>
    <row r="1532" s="278" customFormat="1"/>
    <row r="1533" s="278" customFormat="1"/>
    <row r="1534" s="278" customFormat="1"/>
    <row r="1535" s="278" customFormat="1"/>
    <row r="1536" s="278" customFormat="1"/>
    <row r="1537" s="278" customFormat="1"/>
    <row r="1538" s="278" customFormat="1"/>
    <row r="1539" s="278" customFormat="1"/>
    <row r="1540" s="278" customFormat="1"/>
    <row r="1541" s="278" customFormat="1"/>
    <row r="1542" s="278" customFormat="1"/>
    <row r="1543" s="278" customFormat="1"/>
    <row r="1544" s="278" customFormat="1"/>
    <row r="1545" s="278" customFormat="1"/>
    <row r="1546" s="278" customFormat="1"/>
    <row r="1547" s="278" customFormat="1"/>
    <row r="1548" s="278" customFormat="1"/>
    <row r="1549" s="278" customFormat="1"/>
    <row r="1550" s="278" customFormat="1"/>
    <row r="1551" s="278" customFormat="1"/>
    <row r="1552" s="278" customFormat="1"/>
    <row r="1553" s="278" customFormat="1"/>
    <row r="1554" s="278" customFormat="1"/>
    <row r="1555" s="278" customFormat="1"/>
    <row r="1556" s="278" customFormat="1"/>
    <row r="1557" s="278" customFormat="1"/>
    <row r="1558" s="278" customFormat="1"/>
    <row r="1559" s="278" customFormat="1"/>
    <row r="1560" s="278" customFormat="1"/>
    <row r="1561" s="278" customFormat="1"/>
    <row r="1562" s="278" customFormat="1"/>
    <row r="1563" s="278" customFormat="1"/>
    <row r="1564" s="278" customFormat="1"/>
    <row r="1565" s="278" customFormat="1"/>
    <row r="1566" s="278" customFormat="1"/>
    <row r="1567" s="278" customFormat="1"/>
    <row r="1568" s="278" customFormat="1"/>
    <row r="1569" s="278" customFormat="1"/>
    <row r="1570" s="278" customFormat="1"/>
    <row r="1571" s="278" customFormat="1"/>
    <row r="1572" s="278" customFormat="1"/>
    <row r="1573" s="278" customFormat="1"/>
    <row r="1574" s="278" customFormat="1"/>
    <row r="1575" s="278" customFormat="1"/>
    <row r="1576" s="278" customFormat="1"/>
    <row r="1577" s="278" customFormat="1"/>
    <row r="1578" s="278" customFormat="1"/>
    <row r="1579" s="278" customFormat="1"/>
    <row r="1580" s="278" customFormat="1"/>
    <row r="1581" s="278" customFormat="1"/>
    <row r="1582" s="278" customFormat="1"/>
    <row r="1583" s="278" customFormat="1"/>
    <row r="1584" s="278" customFormat="1"/>
    <row r="1585" s="278" customFormat="1"/>
    <row r="1586" s="278" customFormat="1"/>
    <row r="1587" s="278" customFormat="1"/>
    <row r="1588" s="278" customFormat="1"/>
    <row r="1589" s="278" customFormat="1"/>
    <row r="1590" s="278" customFormat="1"/>
    <row r="1591" s="278" customFormat="1"/>
    <row r="1592" s="278" customFormat="1"/>
    <row r="1593" s="278" customFormat="1"/>
    <row r="1594" s="278" customFormat="1"/>
    <row r="1595" s="278" customFormat="1"/>
    <row r="1596" s="278" customFormat="1"/>
    <row r="1597" s="278" customFormat="1"/>
    <row r="1598" s="278" customFormat="1"/>
    <row r="1599" s="278" customFormat="1"/>
    <row r="1600" s="278" customFormat="1"/>
    <row r="1601" s="278" customFormat="1"/>
    <row r="1602" s="278" customFormat="1"/>
    <row r="1603" s="278" customFormat="1"/>
    <row r="1604" s="278" customFormat="1"/>
    <row r="1605" s="278" customFormat="1"/>
    <row r="1606" s="278" customFormat="1"/>
    <row r="1607" s="278" customFormat="1"/>
    <row r="1608" s="278" customFormat="1"/>
    <row r="1609" s="278" customFormat="1"/>
    <row r="1610" s="278" customFormat="1"/>
    <row r="1611" s="278" customFormat="1"/>
    <row r="1612" s="278" customFormat="1"/>
    <row r="1613" s="278" customFormat="1"/>
    <row r="1614" s="278" customFormat="1"/>
    <row r="1615" s="278" customFormat="1"/>
    <row r="1616" s="278" customFormat="1"/>
    <row r="1617" s="278" customFormat="1"/>
    <row r="1618" s="278" customFormat="1"/>
    <row r="1619" s="278" customFormat="1"/>
    <row r="1620" s="278" customFormat="1"/>
    <row r="1621" s="278" customFormat="1"/>
    <row r="1622" s="278" customFormat="1"/>
    <row r="1623" s="278" customFormat="1"/>
    <row r="1624" s="278" customFormat="1"/>
    <row r="1625" s="278" customFormat="1"/>
    <row r="1626" s="278" customFormat="1"/>
    <row r="1627" s="278" customFormat="1"/>
    <row r="1628" s="278" customFormat="1"/>
    <row r="1629" s="278" customFormat="1"/>
    <row r="1630" s="278" customFormat="1"/>
    <row r="1631" s="278" customFormat="1"/>
    <row r="1632" s="278" customFormat="1"/>
    <row r="1633" s="278" customFormat="1"/>
    <row r="1634" s="278" customFormat="1"/>
    <row r="1635" s="278" customFormat="1"/>
    <row r="1636" s="278" customFormat="1"/>
    <row r="1637" s="278" customFormat="1"/>
    <row r="1638" s="278" customFormat="1"/>
    <row r="1639" s="278" customFormat="1"/>
    <row r="1640" s="278" customFormat="1"/>
    <row r="1641" s="278" customFormat="1"/>
    <row r="1642" s="278" customFormat="1"/>
    <row r="1643" s="278" customFormat="1"/>
    <row r="1644" s="278" customFormat="1"/>
    <row r="1645" s="278" customFormat="1"/>
    <row r="1646" s="278" customFormat="1"/>
    <row r="1647" s="278" customFormat="1"/>
    <row r="1648" s="278" customFormat="1"/>
    <row r="1649" s="278" customFormat="1"/>
    <row r="1650" s="278" customFormat="1"/>
    <row r="1651" s="278" customFormat="1"/>
    <row r="1652" s="278" customFormat="1"/>
    <row r="1653" s="278" customFormat="1"/>
    <row r="1654" s="278" customFormat="1"/>
    <row r="1655" s="278" customFormat="1"/>
    <row r="1656" s="278" customFormat="1"/>
    <row r="1657" s="278" customFormat="1"/>
    <row r="1658" s="278" customFormat="1"/>
    <row r="1659" s="278" customFormat="1"/>
    <row r="1660" s="278" customFormat="1"/>
    <row r="1661" s="278" customFormat="1"/>
    <row r="1662" s="278" customFormat="1"/>
    <row r="1663" s="278" customFormat="1"/>
    <row r="1664" s="278" customFormat="1"/>
    <row r="1665" s="278" customFormat="1"/>
    <row r="1666" s="278" customFormat="1"/>
    <row r="1667" s="278" customFormat="1"/>
    <row r="1668" s="278" customFormat="1"/>
    <row r="1669" s="278" customFormat="1"/>
    <row r="1670" s="278" customFormat="1"/>
    <row r="1671" s="278" customFormat="1"/>
    <row r="1672" s="278" customFormat="1"/>
    <row r="1673" s="278" customFormat="1"/>
    <row r="1674" s="278" customFormat="1"/>
    <row r="1675" s="278" customFormat="1"/>
    <row r="1676" s="278" customFormat="1"/>
    <row r="1677" s="278" customFormat="1"/>
    <row r="1678" s="278" customFormat="1"/>
    <row r="1679" s="278" customFormat="1"/>
    <row r="1680" s="278" customFormat="1"/>
    <row r="1681" s="278" customFormat="1"/>
    <row r="1682" s="278" customFormat="1"/>
    <row r="1683" s="278" customFormat="1"/>
    <row r="1684" s="278" customFormat="1"/>
    <row r="1685" s="278" customFormat="1"/>
    <row r="1686" s="278" customFormat="1"/>
    <row r="1687" s="278" customFormat="1"/>
    <row r="1688" s="278" customFormat="1"/>
    <row r="1689" s="278" customFormat="1"/>
    <row r="1690" s="278" customFormat="1"/>
    <row r="1691" s="278" customFormat="1"/>
    <row r="1692" s="278" customFormat="1"/>
    <row r="1693" s="278" customFormat="1"/>
    <row r="1694" s="278" customFormat="1"/>
    <row r="1695" s="278" customFormat="1"/>
    <row r="1696" s="278" customFormat="1"/>
    <row r="1697" s="278" customFormat="1"/>
    <row r="1698" s="278" customFormat="1"/>
    <row r="1699" s="278" customFormat="1"/>
    <row r="1700" s="278" customFormat="1"/>
    <row r="1701" s="278" customFormat="1"/>
    <row r="1702" s="278" customFormat="1"/>
    <row r="1703" s="278" customFormat="1"/>
    <row r="1704" s="278" customFormat="1"/>
    <row r="1705" s="278" customFormat="1"/>
    <row r="1706" s="278" customFormat="1"/>
    <row r="1707" s="278" customFormat="1"/>
    <row r="1708" s="278" customFormat="1"/>
    <row r="1709" s="278" customFormat="1"/>
    <row r="1710" s="278" customFormat="1"/>
    <row r="1711" s="278" customFormat="1"/>
    <row r="1712" s="278" customFormat="1"/>
    <row r="1713" s="278" customFormat="1"/>
    <row r="1714" s="278" customFormat="1"/>
    <row r="1715" s="278" customFormat="1"/>
    <row r="1716" s="278" customFormat="1"/>
    <row r="1717" s="278" customFormat="1"/>
    <row r="1718" s="278" customFormat="1"/>
    <row r="1719" s="278" customFormat="1"/>
    <row r="1720" s="278" customFormat="1"/>
    <row r="1721" s="278" customFormat="1"/>
    <row r="1722" s="278" customFormat="1"/>
    <row r="1723" s="278" customFormat="1"/>
    <row r="1724" s="278" customFormat="1"/>
    <row r="1725" s="278" customFormat="1"/>
    <row r="1726" s="278" customFormat="1"/>
    <row r="1727" s="278" customFormat="1"/>
    <row r="1728" s="278" customFormat="1"/>
    <row r="1729" s="278" customFormat="1"/>
    <row r="1730" s="278" customFormat="1"/>
    <row r="1731" s="278" customFormat="1"/>
    <row r="1732" s="278" customFormat="1"/>
    <row r="1733" s="278" customFormat="1"/>
    <row r="1734" s="278" customFormat="1"/>
    <row r="1735" s="278" customFormat="1"/>
    <row r="1736" s="278" customFormat="1"/>
    <row r="1737" s="278" customFormat="1"/>
    <row r="1738" s="278" customFormat="1"/>
    <row r="1739" s="278" customFormat="1"/>
    <row r="1740" s="278" customFormat="1"/>
    <row r="1741" s="278" customFormat="1"/>
    <row r="1742" s="278" customFormat="1"/>
    <row r="1743" s="278" customFormat="1"/>
    <row r="1744" s="278" customFormat="1"/>
    <row r="1745" s="278" customFormat="1"/>
    <row r="1746" s="278" customFormat="1"/>
    <row r="1747" s="278" customFormat="1"/>
    <row r="1748" s="278" customFormat="1"/>
    <row r="1749" s="278" customFormat="1"/>
    <row r="1750" s="278" customFormat="1"/>
    <row r="1751" s="278" customFormat="1"/>
    <row r="1752" s="278" customFormat="1"/>
    <row r="1753" s="278" customFormat="1"/>
    <row r="1754" s="278" customFormat="1"/>
    <row r="1755" s="278" customFormat="1"/>
    <row r="1756" s="278" customFormat="1"/>
    <row r="1757" s="278" customFormat="1"/>
    <row r="1758" s="278" customFormat="1"/>
    <row r="1759" s="278" customFormat="1"/>
    <row r="1760" s="278" customFormat="1"/>
    <row r="1761" s="278" customFormat="1"/>
    <row r="1762" s="278" customFormat="1"/>
    <row r="1763" s="278" customFormat="1"/>
    <row r="1764" s="278" customFormat="1"/>
    <row r="1765" s="278" customFormat="1"/>
    <row r="1766" s="278" customFormat="1"/>
    <row r="1767" s="278" customFormat="1"/>
    <row r="1768" s="278" customFormat="1"/>
    <row r="1769" s="278" customFormat="1"/>
    <row r="1770" s="278" customFormat="1"/>
    <row r="1771" s="278" customFormat="1"/>
    <row r="1772" s="278" customFormat="1"/>
    <row r="1773" s="278" customFormat="1"/>
    <row r="1774" s="278" customFormat="1"/>
    <row r="1775" s="278" customFormat="1"/>
    <row r="1776" s="278" customFormat="1"/>
    <row r="1777" s="278" customFormat="1"/>
    <row r="1778" s="278" customFormat="1"/>
    <row r="1779" s="278" customFormat="1"/>
    <row r="1780" s="278" customFormat="1"/>
    <row r="1781" s="278" customFormat="1"/>
    <row r="1782" s="278" customFormat="1"/>
    <row r="1783" s="278" customFormat="1"/>
    <row r="1784" s="278" customFormat="1"/>
    <row r="1785" s="278" customFormat="1"/>
    <row r="1786" s="278" customFormat="1"/>
    <row r="1787" s="278" customFormat="1"/>
    <row r="1788" s="278" customFormat="1"/>
    <row r="1789" s="278" customFormat="1"/>
    <row r="1790" s="278" customFormat="1"/>
    <row r="1791" s="278" customFormat="1"/>
    <row r="1792" s="278" customFormat="1"/>
    <row r="1793" s="278" customFormat="1"/>
    <row r="1794" s="278" customFormat="1"/>
    <row r="1795" s="278" customFormat="1"/>
    <row r="1796" s="278" customFormat="1"/>
    <row r="1797" s="278" customFormat="1"/>
    <row r="1798" s="278" customFormat="1"/>
    <row r="1799" s="278" customFormat="1"/>
    <row r="1800" s="278" customFormat="1"/>
    <row r="1801" s="278" customFormat="1"/>
    <row r="1802" s="278" customFormat="1"/>
    <row r="1803" s="278" customFormat="1"/>
    <row r="1804" s="278" customFormat="1"/>
    <row r="1805" s="278" customFormat="1"/>
    <row r="1806" s="278" customFormat="1"/>
    <row r="1807" s="278" customFormat="1"/>
    <row r="1808" s="278" customFormat="1"/>
    <row r="1809" s="278" customFormat="1"/>
    <row r="1810" s="278" customFormat="1"/>
    <row r="1811" s="278" customFormat="1"/>
    <row r="1812" s="278" customFormat="1"/>
    <row r="1813" s="278" customFormat="1"/>
    <row r="1814" s="278" customFormat="1"/>
    <row r="1815" s="278" customFormat="1"/>
    <row r="1816" s="278" customFormat="1"/>
    <row r="1817" s="278" customFormat="1"/>
    <row r="1818" s="278" customFormat="1"/>
    <row r="1819" s="278" customFormat="1"/>
    <row r="1820" s="278" customFormat="1"/>
    <row r="1821" s="278" customFormat="1"/>
    <row r="1822" s="278" customFormat="1"/>
    <row r="1823" s="278" customFormat="1"/>
    <row r="1824" s="278" customFormat="1"/>
    <row r="1825" s="278" customFormat="1"/>
    <row r="1826" s="278" customFormat="1"/>
    <row r="1827" s="278" customFormat="1"/>
    <row r="1828" s="278" customFormat="1"/>
    <row r="1829" s="278" customFormat="1"/>
    <row r="1830" s="278" customFormat="1"/>
    <row r="1831" s="278" customFormat="1"/>
    <row r="1832" s="278" customFormat="1"/>
    <row r="1833" s="278" customFormat="1"/>
    <row r="1834" s="278" customFormat="1"/>
    <row r="1835" s="278" customFormat="1"/>
    <row r="1836" s="278" customFormat="1"/>
    <row r="1837" s="278" customFormat="1"/>
    <row r="1838" s="278" customFormat="1"/>
    <row r="1839" s="278" customFormat="1"/>
    <row r="1840" s="278" customFormat="1"/>
    <row r="1841" s="278" customFormat="1"/>
    <row r="1842" s="278" customFormat="1"/>
    <row r="1843" s="278" customFormat="1"/>
    <row r="1844" s="278" customFormat="1"/>
    <row r="1845" s="278" customFormat="1"/>
    <row r="1846" s="278" customFormat="1"/>
    <row r="1847" s="278" customFormat="1"/>
    <row r="1848" s="278" customFormat="1"/>
    <row r="1849" s="278" customFormat="1"/>
    <row r="1850" s="278" customFormat="1"/>
    <row r="1851" s="278" customFormat="1"/>
    <row r="1852" s="278" customFormat="1"/>
    <row r="1853" s="278" customFormat="1"/>
    <row r="1854" s="278" customFormat="1"/>
    <row r="1855" s="278" customFormat="1"/>
    <row r="1856" s="278" customFormat="1"/>
    <row r="1857" s="278" customFormat="1"/>
    <row r="1858" s="278" customFormat="1"/>
    <row r="1859" s="278" customFormat="1"/>
    <row r="1860" s="278" customFormat="1"/>
    <row r="1861" s="278" customFormat="1"/>
    <row r="1862" s="278" customFormat="1"/>
    <row r="1863" s="278" customFormat="1"/>
    <row r="1864" s="278" customFormat="1"/>
    <row r="1865" s="278" customFormat="1"/>
    <row r="1866" s="278" customFormat="1"/>
    <row r="1867" s="278" customFormat="1"/>
    <row r="1868" s="278" customFormat="1"/>
    <row r="1869" s="278" customFormat="1"/>
    <row r="1870" s="278" customFormat="1"/>
    <row r="1871" s="278" customFormat="1"/>
    <row r="1872" s="278" customFormat="1"/>
    <row r="1873" s="278" customFormat="1"/>
    <row r="1874" s="278" customFormat="1"/>
    <row r="1875" s="278" customFormat="1"/>
    <row r="1876" s="278" customFormat="1"/>
    <row r="1877" s="278" customFormat="1"/>
    <row r="1878" s="278" customFormat="1"/>
    <row r="1879" s="278" customFormat="1"/>
    <row r="1880" s="278" customFormat="1"/>
    <row r="1881" s="278" customFormat="1"/>
    <row r="1882" s="278" customFormat="1"/>
    <row r="1883" s="278" customFormat="1"/>
    <row r="1884" s="278" customFormat="1"/>
    <row r="1885" s="278" customFormat="1"/>
    <row r="1886" s="278" customFormat="1"/>
    <row r="1887" s="278" customFormat="1"/>
    <row r="1888" s="278" customFormat="1"/>
    <row r="1889" s="278" customFormat="1"/>
    <row r="1890" s="278" customFormat="1"/>
    <row r="1891" s="278" customFormat="1"/>
    <row r="1892" s="278" customFormat="1"/>
    <row r="1893" s="278" customFormat="1"/>
    <row r="1894" s="278" customFormat="1"/>
    <row r="1895" s="278" customFormat="1"/>
    <row r="1896" s="278" customFormat="1"/>
    <row r="1897" s="278" customFormat="1"/>
    <row r="1898" s="278" customFormat="1"/>
    <row r="1899" s="278" customFormat="1"/>
    <row r="1900" s="278" customFormat="1"/>
    <row r="1901" s="278" customFormat="1"/>
    <row r="1902" s="278" customFormat="1"/>
    <row r="1903" s="278" customFormat="1"/>
    <row r="1904" s="278" customFormat="1"/>
    <row r="1905" s="278" customFormat="1"/>
    <row r="1906" s="278" customFormat="1"/>
    <row r="1907" s="278" customFormat="1"/>
    <row r="1908" s="278" customFormat="1"/>
    <row r="1909" s="278" customFormat="1"/>
    <row r="1910" s="278" customFormat="1"/>
    <row r="1911" s="278" customFormat="1"/>
    <row r="1912" s="278" customFormat="1"/>
    <row r="1913" s="278" customFormat="1"/>
    <row r="1914" s="278" customFormat="1"/>
    <row r="1915" s="278" customFormat="1"/>
    <row r="1916" s="278" customFormat="1"/>
    <row r="1917" s="278" customFormat="1"/>
    <row r="1918" s="278" customFormat="1"/>
    <row r="1919" s="278" customFormat="1"/>
    <row r="1920" s="278" customFormat="1"/>
    <row r="1921" s="278" customFormat="1"/>
    <row r="1922" s="278" customFormat="1"/>
    <row r="1923" s="278" customFormat="1"/>
    <row r="1924" s="278" customFormat="1"/>
    <row r="1925" s="278" customFormat="1"/>
    <row r="1926" s="278" customFormat="1"/>
    <row r="1927" s="278" customFormat="1"/>
    <row r="1928" s="278" customFormat="1"/>
    <row r="1929" s="278" customFormat="1"/>
    <row r="1930" s="278" customFormat="1"/>
    <row r="1931" s="278" customFormat="1"/>
    <row r="1932" s="278" customFormat="1"/>
    <row r="1933" s="278" customFormat="1"/>
    <row r="1934" s="278" customFormat="1"/>
    <row r="1935" s="278" customFormat="1"/>
    <row r="1936" s="278" customFormat="1"/>
    <row r="1937" s="278" customFormat="1"/>
    <row r="1938" s="278" customFormat="1"/>
    <row r="1939" s="278" customFormat="1"/>
    <row r="1940" s="278" customFormat="1"/>
    <row r="1941" s="278" customFormat="1"/>
    <row r="1942" s="278" customFormat="1"/>
    <row r="1943" s="278" customFormat="1"/>
    <row r="1944" s="278" customFormat="1"/>
    <row r="1945" s="278" customFormat="1"/>
    <row r="1946" s="278" customFormat="1"/>
    <row r="1947" s="278" customFormat="1"/>
    <row r="1948" s="278" customFormat="1"/>
    <row r="1949" s="278" customFormat="1"/>
    <row r="1950" s="278" customFormat="1"/>
    <row r="1951" s="278" customFormat="1"/>
    <row r="1952" s="278" customFormat="1"/>
    <row r="1953" s="278" customFormat="1"/>
    <row r="1954" s="278" customFormat="1"/>
    <row r="1955" s="278" customFormat="1"/>
    <row r="1956" s="278" customFormat="1"/>
    <row r="1957" s="278" customFormat="1"/>
    <row r="1958" s="278" customFormat="1"/>
    <row r="1959" s="278" customFormat="1"/>
    <row r="1960" s="278" customFormat="1"/>
    <row r="1961" s="278" customFormat="1"/>
    <row r="1962" s="278" customFormat="1"/>
    <row r="1963" s="278" customFormat="1"/>
    <row r="1964" s="278" customFormat="1"/>
    <row r="1965" s="278" customFormat="1"/>
    <row r="1966" s="278" customFormat="1"/>
    <row r="1967" s="278" customFormat="1"/>
    <row r="1968" s="278" customFormat="1"/>
    <row r="1969" s="278" customFormat="1"/>
    <row r="1970" s="278" customFormat="1"/>
    <row r="1971" s="278" customFormat="1"/>
    <row r="1972" s="278" customFormat="1"/>
    <row r="1973" s="278" customFormat="1"/>
    <row r="1974" s="278" customFormat="1"/>
    <row r="1975" s="278" customFormat="1"/>
    <row r="1976" s="278" customFormat="1"/>
    <row r="1977" s="278" customFormat="1"/>
    <row r="1978" s="278" customFormat="1"/>
    <row r="1979" s="278" customFormat="1"/>
    <row r="1980" s="278" customFormat="1"/>
    <row r="1981" s="278" customFormat="1"/>
    <row r="1982" s="278" customFormat="1"/>
    <row r="1983" s="278" customFormat="1"/>
    <row r="1984" s="278" customFormat="1"/>
    <row r="1985" s="278" customFormat="1"/>
    <row r="1986" s="278" customFormat="1"/>
    <row r="1987" s="278" customFormat="1"/>
    <row r="1988" s="278" customFormat="1"/>
    <row r="1989" s="278" customFormat="1"/>
    <row r="1990" s="278" customFormat="1"/>
    <row r="1991" s="278" customFormat="1"/>
    <row r="1992" s="278" customFormat="1"/>
    <row r="1993" s="278" customFormat="1"/>
    <row r="1994" s="278" customFormat="1"/>
    <row r="1995" s="278" customFormat="1"/>
    <row r="1996" s="278" customFormat="1"/>
    <row r="1997" s="278" customFormat="1"/>
    <row r="1998" s="278" customFormat="1"/>
    <row r="1999" s="278" customFormat="1"/>
    <row r="2000" s="278" customFormat="1"/>
    <row r="2001" s="278" customFormat="1"/>
    <row r="2002" s="278" customFormat="1"/>
    <row r="2003" s="278" customFormat="1"/>
    <row r="2004" s="278" customFormat="1"/>
    <row r="2005" s="278" customFormat="1"/>
    <row r="2006" s="278" customFormat="1"/>
    <row r="2007" s="278" customFormat="1"/>
    <row r="2008" s="278" customFormat="1"/>
    <row r="2009" s="278" customFormat="1"/>
    <row r="2010" s="278" customFormat="1"/>
    <row r="2011" s="278" customFormat="1"/>
    <row r="2012" s="278" customFormat="1"/>
    <row r="2013" s="278" customFormat="1"/>
    <row r="2014" s="278" customFormat="1"/>
    <row r="2015" s="278" customFormat="1"/>
    <row r="2016" s="278" customFormat="1"/>
    <row r="2017" s="278" customFormat="1"/>
    <row r="2018" s="278" customFormat="1"/>
    <row r="2019" s="278" customFormat="1"/>
    <row r="2020" s="278" customFormat="1"/>
    <row r="2021" s="278" customFormat="1"/>
    <row r="2022" s="278" customFormat="1"/>
    <row r="2023" s="278" customFormat="1"/>
    <row r="2024" s="278" customFormat="1"/>
    <row r="2025" s="278" customFormat="1"/>
    <row r="2026" s="278" customFormat="1"/>
    <row r="2027" s="278" customFormat="1"/>
    <row r="2028" s="278" customFormat="1"/>
    <row r="2029" s="278" customFormat="1"/>
    <row r="2030" s="278" customFormat="1"/>
    <row r="2031" s="278" customFormat="1"/>
    <row r="2032" s="278" customFormat="1"/>
    <row r="2033" s="278" customFormat="1"/>
    <row r="2034" s="278" customFormat="1"/>
    <row r="2035" s="278" customFormat="1"/>
    <row r="2036" s="278" customFormat="1"/>
    <row r="2037" s="278" customFormat="1"/>
    <row r="2038" s="278" customFormat="1"/>
    <row r="2039" s="278" customFormat="1"/>
    <row r="2040" s="278" customFormat="1"/>
    <row r="2041" s="278" customFormat="1"/>
    <row r="2042" s="278" customFormat="1"/>
    <row r="2043" s="278" customFormat="1"/>
    <row r="2044" s="278" customFormat="1"/>
    <row r="2045" s="278" customFormat="1"/>
    <row r="2046" s="278" customFormat="1"/>
    <row r="2047" s="278" customFormat="1"/>
    <row r="2048" s="278" customFormat="1"/>
    <row r="2049" s="278" customFormat="1"/>
    <row r="2050" s="278" customFormat="1"/>
    <row r="2051" s="278" customFormat="1"/>
    <row r="2052" s="278" customFormat="1"/>
    <row r="2053" s="278" customFormat="1"/>
    <row r="2054" s="278" customFormat="1"/>
    <row r="2055" s="278" customFormat="1"/>
    <row r="2056" s="278" customFormat="1"/>
    <row r="2057" s="278" customFormat="1"/>
    <row r="2058" s="278" customFormat="1"/>
    <row r="2059" s="278" customFormat="1"/>
    <row r="2060" s="278" customFormat="1"/>
    <row r="2061" s="278" customFormat="1"/>
    <row r="2062" s="278" customFormat="1"/>
    <row r="2063" s="278" customFormat="1"/>
    <row r="2064" s="278" customFormat="1"/>
    <row r="2065" s="278" customFormat="1"/>
    <row r="2066" s="278" customFormat="1"/>
    <row r="2067" s="278" customFormat="1"/>
    <row r="2068" s="278" customFormat="1"/>
    <row r="2069" s="278" customFormat="1"/>
    <row r="2070" s="278" customFormat="1"/>
    <row r="2071" s="278" customFormat="1"/>
    <row r="2072" s="278" customFormat="1"/>
    <row r="2073" s="278" customFormat="1"/>
    <row r="2074" s="278" customFormat="1"/>
    <row r="2075" s="278" customFormat="1"/>
    <row r="2076" s="278" customFormat="1"/>
    <row r="2077" s="278" customFormat="1"/>
    <row r="2078" s="278" customFormat="1"/>
    <row r="2079" s="278" customFormat="1"/>
    <row r="2080" s="278" customFormat="1"/>
    <row r="2081" s="278" customFormat="1"/>
    <row r="2082" s="278" customFormat="1"/>
    <row r="2083" s="278" customFormat="1"/>
    <row r="2084" s="278" customFormat="1"/>
    <row r="2085" s="278" customFormat="1"/>
    <row r="2086" s="278" customFormat="1"/>
    <row r="2087" s="278" customFormat="1"/>
    <row r="2088" s="278" customFormat="1"/>
    <row r="2089" s="278" customFormat="1"/>
    <row r="2090" s="278" customFormat="1"/>
    <row r="2091" s="278" customFormat="1"/>
    <row r="2092" s="278" customFormat="1"/>
    <row r="2093" s="278" customFormat="1"/>
    <row r="2094" s="278" customFormat="1"/>
    <row r="2095" s="278" customFormat="1"/>
    <row r="2096" s="278" customFormat="1"/>
    <row r="2097" s="278" customFormat="1"/>
    <row r="2098" s="278" customFormat="1"/>
    <row r="2099" s="278" customFormat="1"/>
    <row r="2100" s="278" customFormat="1"/>
    <row r="2101" s="278" customFormat="1"/>
    <row r="2102" s="278" customFormat="1"/>
    <row r="2103" s="278" customFormat="1"/>
    <row r="2104" s="278" customFormat="1"/>
    <row r="2105" s="278" customFormat="1"/>
    <row r="2106" s="278" customFormat="1"/>
    <row r="2107" s="278" customFormat="1"/>
    <row r="2108" s="278" customFormat="1"/>
    <row r="2109" s="278" customFormat="1"/>
    <row r="2110" s="278" customFormat="1"/>
    <row r="2111" s="278" customFormat="1"/>
    <row r="2112" s="278" customFormat="1"/>
    <row r="2113" s="278" customFormat="1"/>
    <row r="2114" s="278" customFormat="1"/>
    <row r="2115" s="278" customFormat="1"/>
    <row r="2116" s="278" customFormat="1"/>
    <row r="2117" s="278" customFormat="1"/>
    <row r="2118" s="278" customFormat="1"/>
    <row r="2119" s="278" customFormat="1"/>
    <row r="2120" s="278" customFormat="1"/>
    <row r="2121" s="278" customFormat="1"/>
    <row r="2122" s="278" customFormat="1"/>
    <row r="2123" s="278" customFormat="1"/>
    <row r="2124" s="278" customFormat="1"/>
    <row r="2125" s="278" customFormat="1"/>
    <row r="2126" s="278" customFormat="1"/>
    <row r="2127" s="278" customFormat="1"/>
    <row r="2128" s="278" customFormat="1"/>
    <row r="2129" s="278" customFormat="1"/>
    <row r="2130" s="278" customFormat="1"/>
    <row r="2131" s="278" customFormat="1"/>
    <row r="2132" s="278" customFormat="1"/>
    <row r="2133" s="278" customFormat="1"/>
    <row r="2134" s="278" customFormat="1"/>
    <row r="2135" s="278" customFormat="1"/>
    <row r="2136" s="278" customFormat="1"/>
    <row r="2137" s="278" customFormat="1"/>
    <row r="2138" s="278" customFormat="1"/>
    <row r="2139" s="278" customFormat="1"/>
    <row r="2140" s="278" customFormat="1"/>
    <row r="2141" s="278" customFormat="1"/>
    <row r="2142" s="278" customFormat="1"/>
    <row r="2143" s="278" customFormat="1"/>
    <row r="2144" s="278" customFormat="1"/>
    <row r="2145" s="278" customFormat="1"/>
    <row r="2146" s="278" customFormat="1"/>
    <row r="2147" s="278" customFormat="1"/>
    <row r="2148" s="278" customFormat="1"/>
    <row r="2149" s="278" customFormat="1"/>
    <row r="2150" s="278" customFormat="1"/>
    <row r="2151" s="278" customFormat="1"/>
    <row r="2152" s="278" customFormat="1"/>
    <row r="2153" s="278" customFormat="1"/>
    <row r="2154" s="278" customFormat="1"/>
    <row r="2155" s="278" customFormat="1"/>
    <row r="2156" s="278" customFormat="1"/>
    <row r="2157" s="278" customFormat="1"/>
    <row r="2158" s="278" customFormat="1"/>
    <row r="2159" s="278" customFormat="1"/>
    <row r="2160" s="278" customFormat="1"/>
    <row r="2161" s="278" customFormat="1"/>
    <row r="2162" s="278" customFormat="1"/>
    <row r="2163" s="278" customFormat="1"/>
    <row r="2164" s="278" customFormat="1"/>
    <row r="2165" s="278" customFormat="1"/>
    <row r="2166" s="278" customFormat="1"/>
    <row r="2167" s="278" customFormat="1"/>
    <row r="2168" s="278" customFormat="1"/>
    <row r="2169" s="278" customFormat="1"/>
    <row r="2170" s="278" customFormat="1"/>
    <row r="2171" s="278" customFormat="1"/>
    <row r="2172" s="278" customFormat="1"/>
    <row r="2173" s="278" customFormat="1"/>
    <row r="2174" s="278" customFormat="1"/>
    <row r="2175" s="278" customFormat="1"/>
    <row r="2176" s="278" customFormat="1"/>
    <row r="2177" s="278" customFormat="1"/>
    <row r="2178" s="278" customFormat="1"/>
    <row r="2179" s="278" customFormat="1"/>
    <row r="2180" s="278" customFormat="1"/>
    <row r="2181" s="278" customFormat="1"/>
    <row r="2182" s="278" customFormat="1"/>
    <row r="2183" s="278" customFormat="1"/>
    <row r="2184" s="278" customFormat="1"/>
    <row r="2185" s="278" customFormat="1"/>
    <row r="2186" s="278" customFormat="1"/>
    <row r="2187" s="278" customFormat="1"/>
    <row r="2188" s="278" customFormat="1"/>
    <row r="2189" s="278" customFormat="1"/>
    <row r="2190" s="278" customFormat="1"/>
    <row r="2191" s="278" customFormat="1"/>
    <row r="2192" s="278" customFormat="1"/>
    <row r="2193" s="278" customFormat="1"/>
    <row r="2194" s="278" customFormat="1"/>
    <row r="2195" s="278" customFormat="1"/>
    <row r="2196" s="278" customFormat="1"/>
    <row r="2197" s="278" customFormat="1"/>
    <row r="2198" s="278" customFormat="1"/>
    <row r="2199" s="278" customFormat="1"/>
    <row r="2200" s="278" customFormat="1"/>
    <row r="2201" s="278" customFormat="1"/>
    <row r="2202" s="278" customFormat="1"/>
    <row r="2203" s="278" customFormat="1"/>
    <row r="2204" s="278" customFormat="1"/>
    <row r="2205" s="278" customFormat="1"/>
    <row r="2206" s="278" customFormat="1"/>
    <row r="2207" s="278" customFormat="1"/>
    <row r="2208" s="278" customFormat="1"/>
    <row r="2209" s="278" customFormat="1"/>
    <row r="2210" s="278" customFormat="1"/>
    <row r="2211" s="278" customFormat="1"/>
    <row r="2212" s="278" customFormat="1"/>
    <row r="2213" s="278" customFormat="1"/>
    <row r="2214" s="278" customFormat="1"/>
    <row r="2215" s="278" customFormat="1"/>
    <row r="2216" s="278" customFormat="1"/>
    <row r="2217" s="278" customFormat="1"/>
    <row r="2218" s="278" customFormat="1"/>
    <row r="2219" s="278" customFormat="1"/>
    <row r="2220" s="278" customFormat="1"/>
    <row r="2221" s="278" customFormat="1"/>
    <row r="2222" s="278" customFormat="1"/>
    <row r="2223" s="278" customFormat="1"/>
    <row r="2224" s="278" customFormat="1"/>
    <row r="2225" s="278" customFormat="1"/>
    <row r="2226" s="278" customFormat="1"/>
    <row r="2227" s="278" customFormat="1"/>
    <row r="2228" s="278" customFormat="1"/>
    <row r="2229" s="278" customFormat="1"/>
    <row r="2230" s="278" customFormat="1"/>
    <row r="2231" s="278" customFormat="1"/>
    <row r="2232" s="278" customFormat="1"/>
    <row r="2233" s="278" customFormat="1"/>
    <row r="2234" s="278" customFormat="1"/>
    <row r="2235" s="278" customFormat="1"/>
    <row r="2236" s="278" customFormat="1"/>
    <row r="2237" s="278" customFormat="1"/>
    <row r="2238" s="278" customFormat="1"/>
    <row r="2239" s="278" customFormat="1"/>
    <row r="2240" s="278" customFormat="1"/>
    <row r="2241" s="278" customFormat="1"/>
    <row r="2242" s="278" customFormat="1"/>
    <row r="2243" s="278" customFormat="1"/>
    <row r="2244" s="278" customFormat="1"/>
    <row r="2245" s="278" customFormat="1"/>
    <row r="2246" s="278" customFormat="1"/>
    <row r="2247" s="278" customFormat="1"/>
    <row r="2248" s="278" customFormat="1"/>
    <row r="2249" s="278" customFormat="1"/>
    <row r="2250" s="278" customFormat="1"/>
    <row r="2251" s="278" customFormat="1"/>
    <row r="2252" s="278" customFormat="1"/>
    <row r="2253" s="278" customFormat="1"/>
    <row r="2254" s="278" customFormat="1"/>
    <row r="2255" s="278" customFormat="1"/>
    <row r="2256" s="278" customFormat="1"/>
    <row r="2257" s="278" customFormat="1"/>
    <row r="2258" s="278" customFormat="1"/>
    <row r="2259" s="278" customFormat="1"/>
    <row r="2260" s="278" customFormat="1"/>
    <row r="2261" s="278" customFormat="1"/>
    <row r="2262" s="278" customFormat="1"/>
    <row r="2263" s="278" customFormat="1"/>
    <row r="2264" s="278" customFormat="1"/>
    <row r="2265" s="278" customFormat="1"/>
    <row r="2266" s="278" customFormat="1"/>
    <row r="2267" s="278" customFormat="1"/>
    <row r="2268" s="278" customFormat="1"/>
    <row r="2269" s="278" customFormat="1"/>
    <row r="2270" s="278" customFormat="1"/>
    <row r="2271" s="278" customFormat="1"/>
    <row r="2272" s="278" customFormat="1"/>
    <row r="2273" s="278" customFormat="1"/>
    <row r="2274" s="278" customFormat="1"/>
    <row r="2275" s="278" customFormat="1"/>
    <row r="2276" s="278" customFormat="1"/>
    <row r="2277" s="278" customFormat="1"/>
    <row r="2278" s="278" customFormat="1"/>
    <row r="2279" s="278" customFormat="1"/>
    <row r="2280" s="278" customFormat="1"/>
    <row r="2281" s="278" customFormat="1"/>
    <row r="2282" s="278" customFormat="1"/>
    <row r="2283" s="278" customFormat="1"/>
    <row r="2284" s="278" customFormat="1"/>
    <row r="2285" s="278" customFormat="1"/>
    <row r="2286" s="278" customFormat="1"/>
    <row r="2287" s="278" customFormat="1"/>
    <row r="2288" s="278" customFormat="1"/>
    <row r="2289" s="278" customFormat="1"/>
    <row r="2290" s="278" customFormat="1"/>
    <row r="2291" s="278" customFormat="1"/>
    <row r="2292" s="278" customFormat="1"/>
    <row r="2293" s="278" customFormat="1"/>
    <row r="2294" s="278" customFormat="1"/>
    <row r="2295" s="278" customFormat="1"/>
    <row r="2296" s="278" customFormat="1"/>
    <row r="2297" s="278" customFormat="1"/>
    <row r="2298" s="278" customFormat="1"/>
    <row r="2299" s="278" customFormat="1"/>
    <row r="2300" s="278" customFormat="1"/>
    <row r="2301" s="278" customFormat="1"/>
    <row r="2302" s="278" customFormat="1"/>
    <row r="2303" s="278" customFormat="1"/>
    <row r="2304" s="278" customFormat="1"/>
    <row r="2305" s="278" customFormat="1"/>
    <row r="2306" s="278" customFormat="1"/>
    <row r="2307" s="278" customFormat="1"/>
    <row r="2308" s="278" customFormat="1"/>
    <row r="2309" s="278" customFormat="1"/>
    <row r="2310" s="278" customFormat="1"/>
    <row r="2311" s="278" customFormat="1"/>
    <row r="2312" s="278" customFormat="1"/>
    <row r="2313" s="278" customFormat="1"/>
    <row r="2314" s="278" customFormat="1"/>
    <row r="2315" s="278" customFormat="1"/>
    <row r="2316" s="278" customFormat="1"/>
    <row r="2317" s="278" customFormat="1"/>
    <row r="2318" s="278" customFormat="1"/>
    <row r="2319" s="278" customFormat="1"/>
    <row r="2320" s="278" customFormat="1"/>
    <row r="2321" s="278" customFormat="1"/>
    <row r="2322" s="278" customFormat="1"/>
    <row r="2323" s="278" customFormat="1"/>
    <row r="2324" s="278" customFormat="1"/>
    <row r="2325" s="278" customFormat="1"/>
    <row r="2326" s="278" customFormat="1"/>
    <row r="2327" s="278" customFormat="1"/>
    <row r="2328" s="278" customFormat="1"/>
    <row r="2329" s="278" customFormat="1"/>
    <row r="2330" s="278" customFormat="1"/>
    <row r="2331" s="278" customFormat="1"/>
    <row r="2332" s="278" customFormat="1"/>
    <row r="2333" s="278" customFormat="1"/>
    <row r="2334" s="278" customFormat="1"/>
    <row r="2335" s="278" customFormat="1"/>
    <row r="2336" s="278" customFormat="1"/>
    <row r="2337" s="278" customFormat="1"/>
    <row r="2338" s="278" customFormat="1"/>
    <row r="2339" s="278" customFormat="1"/>
    <row r="2340" s="278" customFormat="1"/>
    <row r="2341" s="278" customFormat="1"/>
    <row r="2342" s="278" customFormat="1"/>
    <row r="2343" s="278" customFormat="1"/>
    <row r="2344" s="278" customFormat="1"/>
    <row r="2345" s="278" customFormat="1"/>
    <row r="2346" s="278" customFormat="1"/>
    <row r="2347" s="278" customFormat="1"/>
    <row r="2348" s="278" customFormat="1"/>
    <row r="2349" s="278" customFormat="1"/>
    <row r="2350" s="278" customFormat="1"/>
    <row r="2351" s="278" customFormat="1"/>
    <row r="2352" s="278" customFormat="1"/>
    <row r="2353" s="278" customFormat="1"/>
    <row r="2354" s="278" customFormat="1"/>
    <row r="2355" s="278" customFormat="1"/>
    <row r="2356" s="278" customFormat="1"/>
    <row r="2357" s="278" customFormat="1"/>
    <row r="2358" s="278" customFormat="1"/>
    <row r="2359" s="278" customFormat="1"/>
    <row r="2360" s="278" customFormat="1"/>
    <row r="2361" s="278" customFormat="1"/>
    <row r="2362" s="278" customFormat="1"/>
    <row r="2363" s="278" customFormat="1"/>
    <row r="2364" s="278" customFormat="1"/>
    <row r="2365" s="278" customFormat="1"/>
    <row r="2366" s="278" customFormat="1"/>
    <row r="2367" s="278" customFormat="1"/>
    <row r="2368" s="278" customFormat="1"/>
    <row r="2369" s="278" customFormat="1"/>
    <row r="2370" s="278" customFormat="1"/>
    <row r="2371" s="278" customFormat="1"/>
    <row r="2372" s="278" customFormat="1"/>
    <row r="2373" s="278" customFormat="1"/>
    <row r="2374" s="278" customFormat="1"/>
    <row r="2375" s="278" customFormat="1"/>
    <row r="2376" s="278" customFormat="1"/>
    <row r="2377" s="278" customFormat="1"/>
    <row r="2378" s="278" customFormat="1"/>
    <row r="2379" s="278" customFormat="1"/>
    <row r="2380" s="278" customFormat="1"/>
    <row r="2381" s="278" customFormat="1"/>
    <row r="2382" s="278" customFormat="1"/>
    <row r="2383" s="278" customFormat="1"/>
    <row r="2384" s="278" customFormat="1"/>
    <row r="2385" s="278" customFormat="1"/>
    <row r="2386" s="278" customFormat="1"/>
    <row r="2387" s="278" customFormat="1"/>
    <row r="2388" s="278" customFormat="1"/>
    <row r="2389" s="278" customFormat="1"/>
    <row r="2390" s="278" customFormat="1"/>
    <row r="2391" s="278" customFormat="1"/>
    <row r="2392" s="278" customFormat="1"/>
    <row r="2393" s="278" customFormat="1"/>
    <row r="2394" s="278" customFormat="1"/>
    <row r="2395" s="278" customFormat="1"/>
    <row r="2396" s="278" customFormat="1"/>
    <row r="2397" s="278" customFormat="1"/>
    <row r="2398" s="278" customFormat="1"/>
    <row r="2399" s="278" customFormat="1"/>
    <row r="2400" s="278" customFormat="1"/>
    <row r="2401" s="278" customFormat="1"/>
    <row r="2402" s="278" customFormat="1"/>
    <row r="2403" s="278" customFormat="1"/>
    <row r="2404" s="278" customFormat="1"/>
    <row r="2405" s="278" customFormat="1"/>
    <row r="2406" s="278" customFormat="1"/>
    <row r="2407" s="278" customFormat="1"/>
    <row r="2408" s="278" customFormat="1"/>
    <row r="2409" s="278" customFormat="1"/>
    <row r="2410" s="278" customFormat="1"/>
    <row r="2411" s="278" customFormat="1"/>
    <row r="2412" s="278" customFormat="1"/>
    <row r="2413" s="278" customFormat="1"/>
    <row r="2414" s="278" customFormat="1"/>
    <row r="2415" s="278" customFormat="1"/>
    <row r="2416" s="278" customFormat="1"/>
    <row r="2417" s="278" customFormat="1"/>
    <row r="2418" s="278" customFormat="1"/>
    <row r="2419" s="278" customFormat="1"/>
    <row r="2420" s="278" customFormat="1"/>
    <row r="2421" s="278" customFormat="1"/>
    <row r="2422" s="278" customFormat="1"/>
    <row r="2423" s="278" customFormat="1"/>
    <row r="2424" s="278" customFormat="1"/>
    <row r="2425" s="278" customFormat="1"/>
    <row r="2426" s="278" customFormat="1"/>
    <row r="2427" s="278" customFormat="1"/>
    <row r="2428" s="278" customFormat="1"/>
    <row r="2429" s="278" customFormat="1"/>
    <row r="2430" s="278" customFormat="1"/>
    <row r="2431" s="278" customFormat="1"/>
    <row r="2432" s="278" customFormat="1"/>
    <row r="2433" s="278" customFormat="1"/>
    <row r="2434" s="278" customFormat="1"/>
    <row r="2435" s="278" customFormat="1"/>
    <row r="2436" s="278" customFormat="1"/>
    <row r="2437" s="278" customFormat="1"/>
    <row r="2438" s="278" customFormat="1"/>
    <row r="2439" s="278" customFormat="1"/>
    <row r="2440" s="278" customFormat="1"/>
    <row r="2441" s="278" customFormat="1"/>
    <row r="2442" s="278" customFormat="1"/>
    <row r="2443" s="278" customFormat="1"/>
    <row r="2444" s="278" customFormat="1"/>
    <row r="2445" s="278" customFormat="1"/>
    <row r="2446" s="278" customFormat="1"/>
    <row r="2447" s="278" customFormat="1"/>
    <row r="2448" s="278" customFormat="1"/>
    <row r="2449" s="278" customFormat="1"/>
    <row r="2450" s="278" customFormat="1"/>
    <row r="2451" s="278" customFormat="1"/>
    <row r="2452" s="278" customFormat="1"/>
    <row r="2453" s="278" customFormat="1"/>
    <row r="2454" s="278" customFormat="1"/>
    <row r="2455" s="278" customFormat="1"/>
    <row r="2456" s="278" customFormat="1"/>
    <row r="2457" s="278" customFormat="1"/>
    <row r="2458" s="278" customFormat="1"/>
    <row r="2459" s="278" customFormat="1"/>
    <row r="2460" s="278" customFormat="1"/>
    <row r="2461" s="278" customFormat="1"/>
    <row r="2462" s="278" customFormat="1"/>
    <row r="2463" s="278" customFormat="1"/>
    <row r="2464" s="278" customFormat="1"/>
    <row r="2465" s="278" customFormat="1"/>
    <row r="2466" s="278" customFormat="1"/>
    <row r="2467" s="278" customFormat="1"/>
    <row r="2468" s="278" customFormat="1"/>
    <row r="2469" s="278" customFormat="1"/>
    <row r="2470" s="278" customFormat="1"/>
    <row r="2471" s="278" customFormat="1"/>
    <row r="2472" s="278" customFormat="1"/>
    <row r="2473" s="278" customFormat="1"/>
    <row r="2474" s="278" customFormat="1"/>
    <row r="2475" s="278" customFormat="1"/>
    <row r="2476" s="278" customFormat="1"/>
    <row r="2477" s="278" customFormat="1"/>
    <row r="2478" s="278" customFormat="1"/>
    <row r="2479" s="278" customFormat="1"/>
    <row r="2480" s="278" customFormat="1"/>
    <row r="2481" s="278" customFormat="1"/>
    <row r="2482" s="278" customFormat="1"/>
    <row r="2483" s="278" customFormat="1"/>
    <row r="2484" s="278" customFormat="1"/>
    <row r="2485" s="278" customFormat="1"/>
    <row r="2486" s="278" customFormat="1"/>
    <row r="2487" s="278" customFormat="1"/>
    <row r="2488" s="278" customFormat="1"/>
    <row r="2489" s="278" customFormat="1"/>
    <row r="2490" s="278" customFormat="1"/>
    <row r="2491" s="278" customFormat="1"/>
    <row r="2492" s="278" customFormat="1"/>
    <row r="2493" s="278" customFormat="1"/>
    <row r="2494" s="278" customFormat="1"/>
    <row r="2495" s="278" customFormat="1"/>
    <row r="2496" s="278" customFormat="1"/>
    <row r="2497" s="278" customFormat="1"/>
    <row r="2498" s="278" customFormat="1"/>
    <row r="2499" s="278" customFormat="1"/>
    <row r="2500" s="278" customFormat="1"/>
    <row r="2501" s="278" customFormat="1"/>
    <row r="2502" s="278" customFormat="1"/>
    <row r="2503" s="278" customFormat="1"/>
    <row r="2504" s="278" customFormat="1"/>
    <row r="2505" s="278" customFormat="1"/>
    <row r="2506" s="278" customFormat="1"/>
    <row r="2507" s="278" customFormat="1"/>
    <row r="2508" s="278" customFormat="1"/>
    <row r="2509" s="278" customFormat="1"/>
    <row r="2510" s="278" customFormat="1"/>
    <row r="2511" s="278" customFormat="1"/>
    <row r="2512" s="278" customFormat="1"/>
    <row r="2513" s="278" customFormat="1"/>
    <row r="2514" s="278" customFormat="1"/>
    <row r="2515" s="278" customFormat="1"/>
    <row r="2516" s="278" customFormat="1"/>
    <row r="2517" s="278" customFormat="1"/>
    <row r="2518" s="278" customFormat="1"/>
    <row r="2519" s="278" customFormat="1"/>
    <row r="2520" s="278" customFormat="1"/>
    <row r="2521" s="278" customFormat="1"/>
    <row r="2522" s="278" customFormat="1"/>
    <row r="2523" s="278" customFormat="1"/>
    <row r="2524" s="278" customFormat="1"/>
    <row r="2525" s="278" customFormat="1"/>
    <row r="2526" s="278" customFormat="1"/>
    <row r="2527" s="278" customFormat="1"/>
    <row r="2528" s="278" customFormat="1"/>
    <row r="2529" s="278" customFormat="1"/>
    <row r="2530" s="278" customFormat="1"/>
    <row r="2531" s="278" customFormat="1"/>
    <row r="2532" s="278" customFormat="1"/>
    <row r="2533" s="278" customFormat="1"/>
    <row r="2534" s="278" customFormat="1"/>
    <row r="2535" s="278" customFormat="1"/>
    <row r="2536" s="278" customFormat="1"/>
    <row r="2537" s="278" customFormat="1"/>
    <row r="2538" s="278" customFormat="1"/>
    <row r="2539" s="278" customFormat="1"/>
    <row r="2540" s="278" customFormat="1"/>
    <row r="2541" s="278" customFormat="1"/>
    <row r="2542" s="278" customFormat="1"/>
    <row r="2543" s="278" customFormat="1"/>
    <row r="2544" s="278" customFormat="1"/>
    <row r="2545" s="278" customFormat="1"/>
    <row r="2546" s="278" customFormat="1"/>
    <row r="2547" s="278" customFormat="1"/>
    <row r="2548" s="278" customFormat="1"/>
    <row r="2549" s="278" customFormat="1"/>
    <row r="2550" s="278" customFormat="1"/>
    <row r="2551" s="278" customFormat="1"/>
    <row r="2552" s="278" customFormat="1"/>
    <row r="2553" s="278" customFormat="1"/>
    <row r="2554" s="278" customFormat="1"/>
    <row r="2555" s="278" customFormat="1"/>
    <row r="2556" s="278" customFormat="1"/>
    <row r="2557" s="278" customFormat="1"/>
    <row r="2558" s="278" customFormat="1"/>
    <row r="2559" s="278" customFormat="1"/>
    <row r="2560" s="278" customFormat="1"/>
    <row r="2561" s="278" customFormat="1"/>
    <row r="2562" s="278" customFormat="1"/>
    <row r="2563" s="278" customFormat="1"/>
    <row r="2564" s="278" customFormat="1"/>
    <row r="2565" s="278" customFormat="1"/>
    <row r="2566" s="278" customFormat="1"/>
    <row r="2567" s="278" customFormat="1"/>
    <row r="2568" s="278" customFormat="1"/>
    <row r="2569" s="278" customFormat="1"/>
    <row r="2570" s="278" customFormat="1"/>
    <row r="2571" s="278" customFormat="1"/>
    <row r="2572" s="278" customFormat="1"/>
    <row r="2573" s="278" customFormat="1"/>
    <row r="2574" s="278" customFormat="1"/>
    <row r="2575" s="278" customFormat="1"/>
    <row r="2576" s="278" customFormat="1"/>
    <row r="2577" s="278" customFormat="1"/>
    <row r="2578" s="278" customFormat="1"/>
    <row r="2579" s="278" customFormat="1"/>
    <row r="2580" s="278" customFormat="1"/>
    <row r="2581" s="278" customFormat="1"/>
    <row r="2582" s="278" customFormat="1"/>
    <row r="2583" s="278" customFormat="1"/>
    <row r="2584" s="278" customFormat="1"/>
    <row r="2585" s="278" customFormat="1"/>
    <row r="2586" s="278" customFormat="1"/>
    <row r="2587" s="278" customFormat="1"/>
    <row r="2588" s="278" customFormat="1"/>
    <row r="2589" s="278" customFormat="1"/>
    <row r="2590" s="278" customFormat="1"/>
    <row r="2591" s="278" customFormat="1"/>
    <row r="2592" s="278" customFormat="1"/>
    <row r="2593" s="278" customFormat="1"/>
    <row r="2594" s="278" customFormat="1"/>
    <row r="2595" s="278" customFormat="1"/>
    <row r="2596" s="278" customFormat="1"/>
    <row r="2597" s="278" customFormat="1"/>
    <row r="2598" s="278" customFormat="1"/>
    <row r="2599" s="278" customFormat="1"/>
    <row r="2600" s="278" customFormat="1"/>
    <row r="2601" s="278" customFormat="1"/>
    <row r="2602" s="278" customFormat="1"/>
    <row r="2603" s="278" customFormat="1"/>
    <row r="2604" s="278" customFormat="1"/>
    <row r="2605" s="278" customFormat="1"/>
    <row r="2606" s="278" customFormat="1"/>
    <row r="2607" s="278" customFormat="1"/>
    <row r="2608" s="278" customFormat="1"/>
    <row r="2609" s="278" customFormat="1"/>
    <row r="2610" s="278" customFormat="1"/>
    <row r="2611" s="278" customFormat="1"/>
    <row r="2612" s="278" customFormat="1"/>
    <row r="2613" s="278" customFormat="1"/>
    <row r="2614" s="278" customFormat="1"/>
    <row r="2615" s="278" customFormat="1"/>
    <row r="2616" s="278" customFormat="1"/>
    <row r="2617" s="278" customFormat="1"/>
    <row r="2618" s="278" customFormat="1"/>
    <row r="2619" s="278" customFormat="1"/>
    <row r="2620" s="278" customFormat="1"/>
    <row r="2621" s="278" customFormat="1"/>
    <row r="2622" s="278" customFormat="1"/>
    <row r="2623" s="278" customFormat="1"/>
    <row r="2624" s="278" customFormat="1"/>
    <row r="2625" s="278" customFormat="1"/>
    <row r="2626" s="278" customFormat="1"/>
    <row r="2627" s="278" customFormat="1"/>
    <row r="2628" s="278" customFormat="1"/>
    <row r="2629" s="278" customFormat="1"/>
    <row r="2630" s="278" customFormat="1"/>
    <row r="2631" s="278" customFormat="1"/>
    <row r="2632" s="278" customFormat="1"/>
    <row r="2633" s="278" customFormat="1"/>
    <row r="2634" s="278" customFormat="1"/>
    <row r="2635" s="278" customFormat="1"/>
    <row r="2636" s="278" customFormat="1"/>
    <row r="2637" s="278" customFormat="1"/>
    <row r="2638" s="278" customFormat="1"/>
    <row r="2639" s="278" customFormat="1"/>
    <row r="2640" s="278" customFormat="1"/>
    <row r="2641" s="278" customFormat="1"/>
    <row r="2642" s="278" customFormat="1"/>
    <row r="2643" s="278" customFormat="1"/>
    <row r="2644" s="278" customFormat="1"/>
    <row r="2645" s="278" customFormat="1"/>
    <row r="2646" s="278" customFormat="1"/>
    <row r="2647" s="278" customFormat="1"/>
    <row r="2648" s="278" customFormat="1"/>
    <row r="2649" s="278" customFormat="1"/>
    <row r="2650" s="278" customFormat="1"/>
    <row r="2651" s="278" customFormat="1"/>
    <row r="2652" s="278" customFormat="1"/>
    <row r="2653" s="278" customFormat="1"/>
    <row r="2654" s="278" customFormat="1"/>
    <row r="2655" s="278" customFormat="1"/>
    <row r="2656" s="278" customFormat="1"/>
    <row r="2657" s="278" customFormat="1"/>
    <row r="2658" s="278" customFormat="1"/>
    <row r="2659" s="278" customFormat="1"/>
    <row r="2660" s="278" customFormat="1"/>
    <row r="2661" s="278" customFormat="1"/>
    <row r="2662" s="278" customFormat="1"/>
    <row r="2663" s="278" customFormat="1"/>
    <row r="2664" s="278" customFormat="1"/>
    <row r="2665" s="278" customFormat="1"/>
    <row r="2666" s="278" customFormat="1"/>
    <row r="2667" s="278" customFormat="1"/>
    <row r="2668" s="278" customFormat="1"/>
    <row r="2669" s="278" customFormat="1"/>
    <row r="2670" s="278" customFormat="1"/>
    <row r="2671" s="278" customFormat="1"/>
    <row r="2672" s="278" customFormat="1"/>
    <row r="2673" s="278" customFormat="1"/>
    <row r="2674" s="278" customFormat="1"/>
    <row r="2675" s="278" customFormat="1"/>
    <row r="2676" s="278" customFormat="1"/>
    <row r="2677" s="278" customFormat="1"/>
    <row r="2678" s="278" customFormat="1"/>
    <row r="2679" s="278" customFormat="1"/>
    <row r="2680" s="278" customFormat="1"/>
    <row r="2681" s="278" customFormat="1"/>
    <row r="2682" s="278" customFormat="1"/>
    <row r="2683" s="278" customFormat="1"/>
    <row r="2684" s="278" customFormat="1"/>
    <row r="2685" s="278" customFormat="1"/>
    <row r="2686" s="278" customFormat="1"/>
    <row r="2687" s="278" customFormat="1"/>
    <row r="2688" s="278" customFormat="1"/>
    <row r="2689" s="278" customFormat="1"/>
    <row r="2690" s="278" customFormat="1"/>
    <row r="2691" s="278" customFormat="1"/>
    <row r="2692" s="278" customFormat="1"/>
    <row r="2693" s="278" customFormat="1"/>
    <row r="2694" s="278" customFormat="1"/>
    <row r="2695" s="278" customFormat="1"/>
    <row r="2696" s="278" customFormat="1"/>
    <row r="2697" s="278" customFormat="1"/>
    <row r="2698" s="278" customFormat="1"/>
    <row r="2699" s="278" customFormat="1"/>
    <row r="2700" s="278" customFormat="1"/>
    <row r="2701" s="278" customFormat="1"/>
    <row r="2702" s="278" customFormat="1"/>
    <row r="2703" s="278" customFormat="1"/>
    <row r="2704" s="278" customFormat="1"/>
    <row r="2705" s="278" customFormat="1"/>
    <row r="2706" s="278" customFormat="1"/>
    <row r="2707" s="278" customFormat="1"/>
    <row r="2708" s="278" customFormat="1"/>
    <row r="2709" s="278" customFormat="1"/>
    <row r="2710" s="278" customFormat="1"/>
    <row r="2711" s="278" customFormat="1"/>
    <row r="2712" s="278" customFormat="1"/>
    <row r="2713" s="278" customFormat="1"/>
    <row r="2714" s="278" customFormat="1"/>
    <row r="2715" s="278" customFormat="1"/>
    <row r="2716" s="278" customFormat="1"/>
    <row r="2717" s="278" customFormat="1"/>
    <row r="2718" s="278" customFormat="1"/>
    <row r="2719" s="278" customFormat="1"/>
    <row r="2720" s="278" customFormat="1"/>
    <row r="2721" s="278" customFormat="1"/>
    <row r="2722" s="278" customFormat="1"/>
    <row r="2723" s="278" customFormat="1"/>
    <row r="2724" s="278" customFormat="1"/>
    <row r="2725" s="278" customFormat="1"/>
    <row r="2726" s="278" customFormat="1"/>
    <row r="2727" s="278" customFormat="1"/>
    <row r="2728" s="278" customFormat="1"/>
    <row r="2729" s="278" customFormat="1"/>
    <row r="2730" s="278" customFormat="1"/>
    <row r="2731" s="278" customFormat="1"/>
    <row r="2732" s="278" customFormat="1"/>
    <row r="2733" s="278" customFormat="1"/>
    <row r="2734" s="278" customFormat="1"/>
    <row r="2735" s="278" customFormat="1"/>
    <row r="2736" s="278" customFormat="1"/>
    <row r="2737" s="278" customFormat="1"/>
    <row r="2738" s="278" customFormat="1"/>
    <row r="2739" s="278" customFormat="1"/>
    <row r="2740" s="278" customFormat="1"/>
    <row r="2741" s="278" customFormat="1"/>
    <row r="2742" s="278" customFormat="1"/>
    <row r="2743" s="278" customFormat="1"/>
    <row r="2744" s="278" customFormat="1"/>
    <row r="2745" s="278" customFormat="1"/>
    <row r="2746" s="278" customFormat="1"/>
    <row r="2747" s="278" customFormat="1"/>
    <row r="2748" s="278" customFormat="1"/>
    <row r="2749" s="278" customFormat="1"/>
    <row r="2750" s="278" customFormat="1"/>
    <row r="2751" s="278" customFormat="1"/>
    <row r="2752" s="278" customFormat="1"/>
    <row r="2753" s="278" customFormat="1"/>
    <row r="2754" s="278" customFormat="1"/>
    <row r="2755" s="278" customFormat="1"/>
    <row r="2756" s="278" customFormat="1"/>
    <row r="2757" s="278" customFormat="1"/>
    <row r="2758" s="278" customFormat="1"/>
    <row r="2759" s="278" customFormat="1"/>
    <row r="2760" s="278" customFormat="1"/>
    <row r="2761" s="278" customFormat="1"/>
    <row r="2762" s="278" customFormat="1"/>
    <row r="2763" s="278" customFormat="1"/>
    <row r="2764" s="278" customFormat="1"/>
    <row r="2765" s="278" customFormat="1"/>
    <row r="2766" s="278" customFormat="1"/>
    <row r="2767" s="278" customFormat="1"/>
    <row r="2768" s="278" customFormat="1"/>
    <row r="2769" s="278" customFormat="1"/>
    <row r="2770" s="278" customFormat="1"/>
    <row r="2771" s="278" customFormat="1"/>
    <row r="2772" s="278" customFormat="1"/>
    <row r="2773" s="278" customFormat="1"/>
    <row r="2774" s="278" customFormat="1"/>
    <row r="2775" s="278" customFormat="1"/>
    <row r="2776" s="278" customFormat="1"/>
    <row r="2777" s="278" customFormat="1"/>
    <row r="2778" s="278" customFormat="1"/>
    <row r="2779" s="278" customFormat="1"/>
    <row r="2780" s="278" customFormat="1"/>
    <row r="2781" s="278" customFormat="1"/>
    <row r="2782" s="278" customFormat="1"/>
    <row r="2783" s="278" customFormat="1"/>
    <row r="2784" s="278" customFormat="1"/>
    <row r="2785" s="278" customFormat="1"/>
    <row r="2786" s="278" customFormat="1"/>
    <row r="2787" s="278" customFormat="1"/>
    <row r="2788" s="278" customFormat="1"/>
    <row r="2789" s="278" customFormat="1"/>
    <row r="2790" s="278" customFormat="1"/>
    <row r="2791" s="278" customFormat="1"/>
    <row r="2792" s="278" customFormat="1"/>
    <row r="2793" s="278" customFormat="1"/>
    <row r="2794" s="278" customFormat="1"/>
    <row r="2795" s="278" customFormat="1"/>
    <row r="2796" s="278" customFormat="1"/>
    <row r="2797" s="278" customFormat="1"/>
    <row r="2798" s="278" customFormat="1"/>
    <row r="2799" s="278" customFormat="1"/>
    <row r="2800" s="278" customFormat="1"/>
    <row r="2801" s="278" customFormat="1"/>
    <row r="2802" s="278" customFormat="1"/>
    <row r="2803" s="278" customFormat="1"/>
    <row r="2804" s="278" customFormat="1"/>
    <row r="2805" s="278" customFormat="1"/>
    <row r="2806" s="278" customFormat="1"/>
    <row r="2807" s="278" customFormat="1"/>
    <row r="2808" s="278" customFormat="1"/>
    <row r="2809" s="278" customFormat="1"/>
    <row r="2810" s="278" customFormat="1"/>
    <row r="2811" s="278" customFormat="1"/>
    <row r="2812" s="278" customFormat="1"/>
    <row r="2813" s="278" customFormat="1"/>
    <row r="2814" s="278" customFormat="1"/>
    <row r="2815" s="278" customFormat="1"/>
    <row r="2816" s="278" customFormat="1"/>
    <row r="2817" s="278" customFormat="1"/>
    <row r="2818" s="278" customFormat="1"/>
    <row r="2819" s="278" customFormat="1"/>
    <row r="2820" s="278" customFormat="1"/>
    <row r="2821" s="278" customFormat="1"/>
    <row r="2822" s="278" customFormat="1"/>
    <row r="2823" s="278" customFormat="1"/>
    <row r="2824" s="278" customFormat="1"/>
    <row r="2825" s="278" customFormat="1"/>
    <row r="2826" s="278" customFormat="1"/>
    <row r="2827" s="278" customFormat="1"/>
    <row r="2828" s="278" customFormat="1"/>
    <row r="2829" s="278" customFormat="1"/>
    <row r="2830" s="278" customFormat="1"/>
    <row r="2831" s="278" customFormat="1"/>
    <row r="2832" s="278" customFormat="1"/>
    <row r="2833" s="278" customFormat="1"/>
    <row r="2834" s="278" customFormat="1"/>
    <row r="2835" s="278" customFormat="1"/>
    <row r="2836" s="278" customFormat="1"/>
    <row r="2837" s="278" customFormat="1"/>
    <row r="2838" s="278" customFormat="1"/>
    <row r="2839" s="278" customFormat="1"/>
    <row r="2840" s="278" customFormat="1"/>
    <row r="2841" s="278" customFormat="1"/>
    <row r="2842" s="278" customFormat="1"/>
    <row r="2843" s="278" customFormat="1"/>
    <row r="2844" s="278" customFormat="1"/>
    <row r="2845" s="278" customFormat="1"/>
    <row r="2846" s="278" customFormat="1"/>
    <row r="2847" s="278" customFormat="1"/>
    <row r="2848" s="278" customFormat="1"/>
    <row r="2849" s="278" customFormat="1"/>
    <row r="2850" s="278" customFormat="1"/>
    <row r="2851" s="278" customFormat="1"/>
    <row r="2852" s="278" customFormat="1"/>
    <row r="2853" s="278" customFormat="1"/>
    <row r="2854" s="278" customFormat="1"/>
    <row r="2855" s="278" customFormat="1"/>
    <row r="2856" s="278" customFormat="1"/>
    <row r="2857" s="278" customFormat="1"/>
    <row r="2858" s="278" customFormat="1"/>
    <row r="2859" s="278" customFormat="1"/>
    <row r="2860" s="278" customFormat="1"/>
    <row r="2861" s="278" customFormat="1"/>
    <row r="2862" s="278" customFormat="1"/>
    <row r="2863" s="278" customFormat="1"/>
    <row r="2864" s="278" customFormat="1"/>
    <row r="2865" s="278" customFormat="1"/>
    <row r="2866" s="278" customFormat="1"/>
    <row r="2867" s="278" customFormat="1"/>
    <row r="2868" s="278" customFormat="1"/>
    <row r="2869" s="278" customFormat="1"/>
    <row r="2870" s="278" customFormat="1"/>
    <row r="2871" s="278" customFormat="1"/>
    <row r="2872" s="278" customFormat="1"/>
    <row r="2873" s="278" customFormat="1"/>
    <row r="2874" s="278" customFormat="1"/>
    <row r="2875" s="278" customFormat="1"/>
    <row r="2876" s="278" customFormat="1"/>
    <row r="2877" s="278" customFormat="1"/>
    <row r="2878" s="278" customFormat="1"/>
    <row r="2879" s="278" customFormat="1"/>
    <row r="2880" s="278" customFormat="1"/>
    <row r="2881" s="278" customFormat="1"/>
    <row r="2882" s="278" customFormat="1"/>
    <row r="2883" s="278" customFormat="1"/>
    <row r="2884" s="278" customFormat="1"/>
    <row r="2885" s="278" customFormat="1"/>
    <row r="2886" s="278" customFormat="1"/>
    <row r="2887" s="278" customFormat="1"/>
    <row r="2888" s="278" customFormat="1"/>
    <row r="2889" s="278" customFormat="1"/>
    <row r="2890" s="278" customFormat="1"/>
    <row r="2891" s="278" customFormat="1"/>
    <row r="2892" s="278" customFormat="1"/>
    <row r="2893" s="278" customFormat="1"/>
    <row r="2894" s="278" customFormat="1"/>
    <row r="2895" s="278" customFormat="1"/>
    <row r="2896" s="278" customFormat="1"/>
    <row r="2897" s="278" customFormat="1"/>
    <row r="2898" s="278" customFormat="1"/>
    <row r="2899" s="278" customFormat="1"/>
    <row r="2900" s="278" customFormat="1"/>
    <row r="2901" s="278" customFormat="1"/>
    <row r="2902" s="278" customFormat="1"/>
    <row r="2903" s="278" customFormat="1"/>
    <row r="2904" s="278" customFormat="1"/>
    <row r="2905" s="278" customFormat="1"/>
    <row r="2906" s="278" customFormat="1"/>
    <row r="2907" s="278" customFormat="1"/>
    <row r="2908" s="278" customFormat="1"/>
    <row r="2909" s="278" customFormat="1"/>
    <row r="2910" s="278" customFormat="1"/>
    <row r="2911" s="278" customFormat="1"/>
    <row r="2912" s="278" customFormat="1"/>
    <row r="2913" s="278" customFormat="1"/>
    <row r="2914" s="278" customFormat="1"/>
    <row r="2915" s="278" customFormat="1"/>
    <row r="2916" s="278" customFormat="1"/>
    <row r="2917" s="278" customFormat="1"/>
    <row r="2918" s="278" customFormat="1"/>
    <row r="2919" s="278" customFormat="1"/>
    <row r="2920" s="278" customFormat="1"/>
    <row r="2921" s="278" customFormat="1"/>
    <row r="2922" s="278" customFormat="1"/>
    <row r="2923" s="278" customFormat="1"/>
    <row r="2924" s="278" customFormat="1"/>
    <row r="2925" s="278" customFormat="1"/>
    <row r="2926" s="278" customFormat="1"/>
    <row r="2927" s="278" customFormat="1"/>
    <row r="2928" s="278" customFormat="1"/>
    <row r="2929" s="278" customFormat="1"/>
    <row r="2930" s="278" customFormat="1"/>
    <row r="2931" s="278" customFormat="1"/>
    <row r="2932" s="278" customFormat="1"/>
    <row r="2933" s="278" customFormat="1"/>
    <row r="2934" s="278" customFormat="1"/>
    <row r="2935" s="278" customFormat="1"/>
    <row r="2936" s="278" customFormat="1"/>
    <row r="2937" s="278" customFormat="1"/>
    <row r="2938" s="278" customFormat="1"/>
    <row r="2939" s="278" customFormat="1"/>
    <row r="2940" s="278" customFormat="1"/>
    <row r="2941" s="278" customFormat="1"/>
    <row r="2942" s="278" customFormat="1"/>
    <row r="2943" s="278" customFormat="1"/>
    <row r="2944" s="278" customFormat="1"/>
    <row r="2945" s="278" customFormat="1"/>
    <row r="2946" s="278" customFormat="1"/>
    <row r="2947" s="278" customFormat="1"/>
    <row r="2948" s="278" customFormat="1"/>
    <row r="2949" s="278" customFormat="1"/>
    <row r="2950" s="278" customFormat="1"/>
    <row r="2951" s="278" customFormat="1"/>
    <row r="2952" s="278" customFormat="1"/>
    <row r="2953" s="278" customFormat="1"/>
    <row r="2954" s="278" customFormat="1"/>
    <row r="2955" s="278" customFormat="1"/>
    <row r="2956" s="278" customFormat="1"/>
    <row r="2957" s="278" customFormat="1"/>
    <row r="2958" s="278" customFormat="1"/>
    <row r="2959" s="278" customFormat="1"/>
    <row r="2960" s="278" customFormat="1"/>
    <row r="2961" s="278" customFormat="1"/>
    <row r="2962" s="278" customFormat="1"/>
    <row r="2963" s="278" customFormat="1"/>
    <row r="2964" s="278" customFormat="1"/>
    <row r="2965" s="278" customFormat="1"/>
    <row r="2966" s="278" customFormat="1"/>
    <row r="2967" s="278" customFormat="1"/>
    <row r="2968" s="278" customFormat="1"/>
    <row r="2969" s="278" customFormat="1"/>
    <row r="2970" s="278" customFormat="1"/>
    <row r="2971" s="278" customFormat="1"/>
    <row r="2972" s="278" customFormat="1"/>
    <row r="2973" s="278" customFormat="1"/>
    <row r="2974" s="278" customFormat="1"/>
    <row r="2975" s="278" customFormat="1"/>
    <row r="2976" s="278" customFormat="1"/>
    <row r="2977" s="278" customFormat="1"/>
    <row r="2978" s="278" customFormat="1"/>
    <row r="2979" s="278" customFormat="1"/>
    <row r="2980" s="278" customFormat="1"/>
    <row r="2981" s="278" customFormat="1"/>
    <row r="2982" s="278" customFormat="1"/>
    <row r="2983" s="278" customFormat="1"/>
    <row r="2984" s="278" customFormat="1"/>
    <row r="2985" s="278" customFormat="1"/>
    <row r="2986" s="278" customFormat="1"/>
    <row r="2987" s="278" customFormat="1"/>
    <row r="2988" s="278" customFormat="1"/>
    <row r="2989" s="278" customFormat="1"/>
    <row r="2990" s="278" customFormat="1"/>
    <row r="2991" s="278" customFormat="1"/>
    <row r="2992" s="278" customFormat="1"/>
    <row r="2993" s="278" customFormat="1"/>
    <row r="2994" s="278" customFormat="1"/>
    <row r="2995" s="278" customFormat="1"/>
    <row r="2996" s="278" customFormat="1"/>
    <row r="2997" s="278" customFormat="1"/>
    <row r="2998" s="278" customFormat="1"/>
    <row r="2999" s="278" customFormat="1"/>
    <row r="3000" s="278" customFormat="1"/>
    <row r="3001" s="278" customFormat="1"/>
    <row r="3002" s="278" customFormat="1"/>
    <row r="3003" s="278" customFormat="1"/>
    <row r="3004" s="278" customFormat="1"/>
    <row r="3005" s="278" customFormat="1"/>
    <row r="3006" s="278" customFormat="1"/>
    <row r="3007" s="278" customFormat="1"/>
    <row r="3008" s="278" customFormat="1"/>
    <row r="3009" s="278" customFormat="1"/>
    <row r="3010" s="278" customFormat="1"/>
    <row r="3011" s="278" customFormat="1"/>
    <row r="3012" s="278" customFormat="1"/>
    <row r="3013" s="278" customFormat="1"/>
    <row r="3014" s="278" customFormat="1"/>
    <row r="3015" s="278" customFormat="1"/>
    <row r="3016" s="278" customFormat="1"/>
    <row r="3017" s="278" customFormat="1"/>
    <row r="3018" s="278" customFormat="1"/>
    <row r="3019" s="278" customFormat="1"/>
    <row r="3020" s="278" customFormat="1"/>
    <row r="3021" s="278" customFormat="1"/>
    <row r="3022" s="278" customFormat="1"/>
    <row r="3023" s="278" customFormat="1"/>
    <row r="3024" s="278" customFormat="1"/>
    <row r="3025" s="278" customFormat="1"/>
    <row r="3026" s="278" customFormat="1"/>
    <row r="3027" s="278" customFormat="1"/>
    <row r="3028" s="278" customFormat="1"/>
    <row r="3029" s="278" customFormat="1"/>
    <row r="3030" s="278" customFormat="1"/>
    <row r="3031" s="278" customFormat="1"/>
    <row r="3032" s="278" customFormat="1"/>
    <row r="3033" s="278" customFormat="1"/>
    <row r="3034" s="278" customFormat="1"/>
    <row r="3035" s="278" customFormat="1"/>
    <row r="3036" s="278" customFormat="1"/>
    <row r="3037" s="278" customFormat="1"/>
    <row r="3038" s="278" customFormat="1"/>
    <row r="3039" s="278" customFormat="1"/>
    <row r="3040" s="278" customFormat="1"/>
    <row r="3041" s="278" customFormat="1"/>
    <row r="3042" s="278" customFormat="1"/>
    <row r="3043" s="278" customFormat="1"/>
    <row r="3044" s="278" customFormat="1"/>
    <row r="3045" s="278" customFormat="1"/>
    <row r="3046" s="278" customFormat="1"/>
    <row r="3047" s="278" customFormat="1"/>
    <row r="3048" s="278" customFormat="1"/>
    <row r="3049" s="278" customFormat="1"/>
    <row r="3050" s="278" customFormat="1"/>
    <row r="3051" s="278" customFormat="1"/>
    <row r="3052" s="278" customFormat="1"/>
    <row r="3053" s="278" customFormat="1"/>
    <row r="3054" s="278" customFormat="1"/>
    <row r="3055" s="278" customFormat="1"/>
    <row r="3056" s="278" customFormat="1"/>
    <row r="3057" s="278" customFormat="1"/>
    <row r="3058" s="278" customFormat="1"/>
    <row r="3059" s="278" customFormat="1"/>
    <row r="3060" s="278" customFormat="1"/>
    <row r="3061" s="278" customFormat="1"/>
    <row r="3062" s="278" customFormat="1"/>
    <row r="3063" s="278" customFormat="1"/>
    <row r="3064" s="278" customFormat="1"/>
    <row r="3065" s="278" customFormat="1"/>
    <row r="3066" s="278" customFormat="1"/>
    <row r="3067" s="278" customFormat="1"/>
    <row r="3068" s="278" customFormat="1"/>
    <row r="3069" s="278" customFormat="1"/>
    <row r="3070" s="278" customFormat="1"/>
    <row r="3071" s="278" customFormat="1"/>
    <row r="3072" s="278" customFormat="1"/>
    <row r="3073" s="278" customFormat="1"/>
    <row r="3074" s="278" customFormat="1"/>
    <row r="3075" s="278" customFormat="1"/>
    <row r="3076" s="278" customFormat="1"/>
    <row r="3077" s="278" customFormat="1"/>
    <row r="3078" s="278" customFormat="1"/>
    <row r="3079" s="278" customFormat="1"/>
    <row r="3080" s="278" customFormat="1"/>
    <row r="3081" s="278" customFormat="1"/>
    <row r="3082" s="278" customFormat="1"/>
    <row r="3083" s="278" customFormat="1"/>
    <row r="3084" s="278" customFormat="1"/>
    <row r="3085" s="278" customFormat="1"/>
    <row r="3086" s="278" customFormat="1"/>
    <row r="3087" s="278" customFormat="1"/>
    <row r="3088" s="278" customFormat="1"/>
    <row r="3089" s="278" customFormat="1"/>
    <row r="3090" s="278" customFormat="1"/>
    <row r="3091" s="278" customFormat="1"/>
    <row r="3092" s="278" customFormat="1"/>
    <row r="3093" s="278" customFormat="1"/>
    <row r="3094" s="278" customFormat="1"/>
    <row r="3095" s="278" customFormat="1"/>
    <row r="3096" s="278" customFormat="1"/>
    <row r="3097" s="278" customFormat="1"/>
    <row r="3098" s="278" customFormat="1"/>
    <row r="3099" s="278" customFormat="1"/>
    <row r="3100" s="278" customFormat="1"/>
    <row r="3101" s="278" customFormat="1"/>
    <row r="3102" s="278" customFormat="1"/>
    <row r="3103" s="278" customFormat="1"/>
    <row r="3104" s="278" customFormat="1"/>
    <row r="3105" s="278" customFormat="1"/>
    <row r="3106" s="278" customFormat="1"/>
    <row r="3107" s="278" customFormat="1"/>
    <row r="3108" s="278" customFormat="1"/>
    <row r="3109" s="278" customFormat="1"/>
    <row r="3110" s="278" customFormat="1"/>
    <row r="3111" s="278" customFormat="1"/>
    <row r="3112" s="278" customFormat="1"/>
    <row r="3113" s="278" customFormat="1"/>
    <row r="3114" s="278" customFormat="1"/>
    <row r="3115" s="278" customFormat="1"/>
    <row r="3116" s="278" customFormat="1"/>
    <row r="3117" s="278" customFormat="1"/>
    <row r="3118" s="278" customFormat="1"/>
    <row r="3119" s="278" customFormat="1"/>
    <row r="3120" s="278" customFormat="1"/>
    <row r="3121" s="278" customFormat="1"/>
    <row r="3122" s="278" customFormat="1"/>
    <row r="3123" s="278" customFormat="1"/>
    <row r="3124" s="278" customFormat="1"/>
    <row r="3125" s="278" customFormat="1"/>
    <row r="3126" s="278" customFormat="1"/>
    <row r="3127" s="278" customFormat="1"/>
    <row r="3128" s="278" customFormat="1"/>
    <row r="3129" s="278" customFormat="1"/>
    <row r="3130" s="278" customFormat="1"/>
    <row r="3131" s="278" customFormat="1"/>
    <row r="3132" s="278" customFormat="1"/>
    <row r="3133" s="278" customFormat="1"/>
    <row r="3134" s="278" customFormat="1"/>
    <row r="3135" s="278" customFormat="1"/>
    <row r="3136" s="278" customFormat="1"/>
    <row r="3137" s="278" customFormat="1"/>
    <row r="3138" s="278" customFormat="1"/>
    <row r="3139" s="278" customFormat="1"/>
    <row r="3140" s="278" customFormat="1"/>
    <row r="3141" s="278" customFormat="1"/>
    <row r="3142" s="278" customFormat="1"/>
    <row r="3143" s="278" customFormat="1"/>
    <row r="3144" s="278" customFormat="1"/>
    <row r="3145" s="278" customFormat="1"/>
    <row r="3146" s="278" customFormat="1"/>
    <row r="3147" s="278" customFormat="1"/>
    <row r="3148" s="278" customFormat="1"/>
    <row r="3149" s="278" customFormat="1"/>
    <row r="3150" s="278" customFormat="1"/>
    <row r="3151" s="278" customFormat="1"/>
    <row r="3152" s="278" customFormat="1"/>
    <row r="3153" s="278" customFormat="1"/>
    <row r="3154" s="278" customFormat="1"/>
    <row r="3155" s="278" customFormat="1"/>
    <row r="3156" s="278" customFormat="1"/>
    <row r="3157" s="278" customFormat="1"/>
    <row r="3158" s="278" customFormat="1"/>
    <row r="3159" s="278" customFormat="1"/>
    <row r="3160" s="278" customFormat="1"/>
    <row r="3161" s="278" customFormat="1"/>
    <row r="3162" s="278" customFormat="1"/>
    <row r="3163" s="278" customFormat="1"/>
    <row r="3164" s="278" customFormat="1"/>
    <row r="3165" s="278" customFormat="1"/>
    <row r="3166" s="278" customFormat="1"/>
    <row r="3167" s="278" customFormat="1"/>
    <row r="3168" s="278" customFormat="1"/>
    <row r="3169" s="278" customFormat="1"/>
    <row r="3170" s="278" customFormat="1"/>
    <row r="3171" s="278" customFormat="1"/>
    <row r="3172" s="278" customFormat="1"/>
    <row r="3173" s="278" customFormat="1"/>
    <row r="3174" s="278" customFormat="1"/>
    <row r="3175" s="278" customFormat="1"/>
    <row r="3176" s="278" customFormat="1"/>
    <row r="3177" s="278" customFormat="1"/>
    <row r="3178" s="278" customFormat="1"/>
    <row r="3179" s="278" customFormat="1"/>
    <row r="3180" s="278" customFormat="1"/>
    <row r="3181" s="278" customFormat="1"/>
    <row r="3182" s="278" customFormat="1"/>
    <row r="3183" s="278" customFormat="1"/>
    <row r="3184" s="278" customFormat="1"/>
    <row r="3185" s="278" customFormat="1"/>
    <row r="3186" s="278" customFormat="1"/>
    <row r="3187" s="278" customFormat="1"/>
    <row r="3188" s="278" customFormat="1"/>
    <row r="3189" s="278" customFormat="1"/>
    <row r="3190" s="278" customFormat="1"/>
    <row r="3191" s="278" customFormat="1"/>
    <row r="3192" s="278" customFormat="1"/>
    <row r="3193" s="278" customFormat="1"/>
    <row r="3194" s="278" customFormat="1"/>
    <row r="3195" s="278" customFormat="1"/>
    <row r="3196" s="278" customFormat="1"/>
    <row r="3197" s="278" customFormat="1"/>
    <row r="3198" s="278" customFormat="1"/>
    <row r="3199" s="278" customFormat="1"/>
    <row r="3200" s="278" customFormat="1"/>
    <row r="3201" s="278" customFormat="1"/>
    <row r="3202" s="278" customFormat="1"/>
    <row r="3203" s="278" customFormat="1"/>
    <row r="3204" s="278" customFormat="1"/>
    <row r="3205" s="278" customFormat="1"/>
    <row r="3206" s="278" customFormat="1"/>
    <row r="3207" s="278" customFormat="1"/>
    <row r="3208" s="278" customFormat="1"/>
    <row r="3209" s="278" customFormat="1"/>
    <row r="3210" s="278" customFormat="1"/>
    <row r="3211" s="278" customFormat="1"/>
    <row r="3212" s="278" customFormat="1"/>
    <row r="3213" s="278" customFormat="1"/>
    <row r="3214" s="278" customFormat="1"/>
    <row r="3215" s="278" customFormat="1"/>
    <row r="3216" s="278" customFormat="1"/>
    <row r="3217" s="278" customFormat="1"/>
    <row r="3218" s="278" customFormat="1"/>
    <row r="3219" s="278" customFormat="1"/>
    <row r="3220" s="278" customFormat="1"/>
    <row r="3221" s="278" customFormat="1"/>
    <row r="3222" s="278" customFormat="1"/>
    <row r="3223" s="278" customFormat="1"/>
    <row r="3224" s="278" customFormat="1"/>
    <row r="3225" s="278" customFormat="1"/>
    <row r="3226" s="278" customFormat="1"/>
    <row r="3227" s="278" customFormat="1"/>
    <row r="3228" s="278" customFormat="1"/>
    <row r="3229" s="278" customFormat="1"/>
    <row r="3230" s="278" customFormat="1"/>
    <row r="3231" s="278" customFormat="1"/>
    <row r="3232" s="278" customFormat="1"/>
    <row r="3233" s="278" customFormat="1"/>
    <row r="3234" s="278" customFormat="1"/>
    <row r="3235" s="278" customFormat="1"/>
    <row r="3236" s="278" customFormat="1"/>
    <row r="3237" s="278" customFormat="1"/>
    <row r="3238" s="278" customFormat="1"/>
    <row r="3239" s="278" customFormat="1"/>
    <row r="3240" s="278" customFormat="1"/>
    <row r="3241" s="278" customFormat="1"/>
    <row r="3242" s="278" customFormat="1"/>
    <row r="3243" s="278" customFormat="1"/>
    <row r="3244" s="278" customFormat="1"/>
    <row r="3245" s="278" customFormat="1"/>
    <row r="3246" s="278" customFormat="1"/>
    <row r="3247" s="278" customFormat="1"/>
    <row r="3248" s="278" customFormat="1"/>
    <row r="3249" s="278" customFormat="1"/>
    <row r="3250" s="278" customFormat="1"/>
    <row r="3251" s="278" customFormat="1"/>
    <row r="3252" s="278" customFormat="1"/>
    <row r="3253" s="278" customFormat="1"/>
    <row r="3254" s="278" customFormat="1"/>
    <row r="3255" s="278" customFormat="1"/>
    <row r="3256" s="278" customFormat="1"/>
    <row r="3257" s="278" customFormat="1"/>
    <row r="3258" s="278" customFormat="1"/>
    <row r="3259" s="278" customFormat="1"/>
    <row r="3260" s="278" customFormat="1"/>
    <row r="3261" s="278" customFormat="1"/>
    <row r="3262" s="278" customFormat="1"/>
    <row r="3263" s="278" customFormat="1"/>
    <row r="3264" s="278" customFormat="1"/>
    <row r="3265" s="278" customFormat="1"/>
    <row r="3266" s="278" customFormat="1"/>
    <row r="3267" s="278" customFormat="1"/>
    <row r="3268" s="278" customFormat="1"/>
    <row r="3269" s="278" customFormat="1"/>
    <row r="3270" s="278" customFormat="1"/>
    <row r="3271" s="278" customFormat="1"/>
    <row r="3272" s="278" customFormat="1"/>
    <row r="3273" s="278" customFormat="1"/>
    <row r="3274" s="278" customFormat="1"/>
    <row r="3275" s="278" customFormat="1"/>
    <row r="3276" s="278" customFormat="1"/>
    <row r="3277" s="278" customFormat="1"/>
    <row r="3278" s="278" customFormat="1"/>
    <row r="3279" s="278" customFormat="1"/>
    <row r="3280" s="278" customFormat="1"/>
    <row r="3281" s="278" customFormat="1"/>
    <row r="3282" s="278" customFormat="1"/>
    <row r="3283" s="278" customFormat="1"/>
    <row r="3284" s="278" customFormat="1"/>
    <row r="3285" s="278" customFormat="1"/>
    <row r="3286" s="278" customFormat="1"/>
    <row r="3287" s="278" customFormat="1"/>
    <row r="3288" s="278" customFormat="1"/>
    <row r="3289" s="278" customFormat="1"/>
    <row r="3290" s="278" customFormat="1"/>
    <row r="3291" s="278" customFormat="1"/>
    <row r="3292" s="278" customFormat="1"/>
    <row r="3293" s="278" customFormat="1"/>
    <row r="3294" s="278" customFormat="1"/>
    <row r="3295" s="278" customFormat="1"/>
    <row r="3296" s="278" customFormat="1"/>
    <row r="3297" s="278" customFormat="1"/>
    <row r="3298" s="278" customFormat="1"/>
    <row r="3299" s="278" customFormat="1"/>
    <row r="3300" s="278" customFormat="1"/>
    <row r="3301" s="278" customFormat="1"/>
    <row r="3302" s="278" customFormat="1"/>
    <row r="3303" s="278" customFormat="1"/>
    <row r="3304" s="278" customFormat="1"/>
    <row r="3305" s="278" customFormat="1"/>
    <row r="3306" s="278" customFormat="1"/>
    <row r="3307" s="278" customFormat="1"/>
    <row r="3308" s="278" customFormat="1"/>
    <row r="3309" s="278" customFormat="1"/>
    <row r="3310" s="278" customFormat="1"/>
    <row r="3311" s="278" customFormat="1"/>
    <row r="3312" s="278" customFormat="1"/>
    <row r="3313" s="278" customFormat="1"/>
    <row r="3314" s="278" customFormat="1"/>
    <row r="3315" s="278" customFormat="1"/>
    <row r="3316" s="278" customFormat="1"/>
    <row r="3317" s="278" customFormat="1"/>
    <row r="3318" s="278" customFormat="1"/>
    <row r="3319" s="278" customFormat="1"/>
    <row r="3320" s="278" customFormat="1"/>
    <row r="3321" s="278" customFormat="1"/>
    <row r="3322" s="278" customFormat="1"/>
    <row r="3323" s="278" customFormat="1"/>
    <row r="3324" s="278" customFormat="1"/>
    <row r="3325" s="278" customFormat="1"/>
    <row r="3326" s="278" customFormat="1"/>
    <row r="3327" s="278" customFormat="1"/>
    <row r="3328" s="278" customFormat="1"/>
    <row r="3329" s="278" customFormat="1"/>
    <row r="3330" s="278" customFormat="1"/>
    <row r="3331" s="278" customFormat="1"/>
    <row r="3332" s="278" customFormat="1"/>
    <row r="3333" s="278" customFormat="1"/>
    <row r="3334" s="278" customFormat="1"/>
    <row r="3335" s="278" customFormat="1"/>
    <row r="3336" s="278" customFormat="1"/>
    <row r="3337" s="278" customFormat="1"/>
    <row r="3338" s="278" customFormat="1"/>
    <row r="3339" s="278" customFormat="1"/>
    <row r="3340" s="278" customFormat="1"/>
    <row r="3341" s="278" customFormat="1"/>
    <row r="3342" s="278" customFormat="1"/>
    <row r="3343" s="278" customFormat="1"/>
    <row r="3344" s="278" customFormat="1"/>
    <row r="3345" s="278" customFormat="1"/>
    <row r="3346" s="278" customFormat="1"/>
    <row r="3347" s="278" customFormat="1"/>
    <row r="3348" s="278" customFormat="1"/>
    <row r="3349" s="278" customFormat="1"/>
    <row r="3350" s="278" customFormat="1"/>
    <row r="3351" s="278" customFormat="1"/>
    <row r="3352" s="278" customFormat="1"/>
    <row r="3353" s="278" customFormat="1"/>
    <row r="3354" s="278" customFormat="1"/>
    <row r="3355" s="278" customFormat="1"/>
    <row r="3356" s="278" customFormat="1"/>
    <row r="3357" s="278" customFormat="1"/>
    <row r="3358" s="278" customFormat="1"/>
    <row r="3359" s="278" customFormat="1"/>
    <row r="3360" s="278" customFormat="1"/>
    <row r="3361" s="278" customFormat="1"/>
    <row r="3362" s="278" customFormat="1"/>
    <row r="3363" s="278" customFormat="1"/>
    <row r="3364" s="278" customFormat="1"/>
    <row r="3365" s="278" customFormat="1"/>
    <row r="3366" s="278" customFormat="1"/>
    <row r="3367" s="278" customFormat="1"/>
    <row r="3368" s="278" customFormat="1"/>
    <row r="3369" s="278" customFormat="1"/>
    <row r="3370" s="278" customFormat="1"/>
    <row r="3371" s="278" customFormat="1"/>
    <row r="3372" s="278" customFormat="1"/>
    <row r="3373" s="278" customFormat="1"/>
    <row r="3374" s="278" customFormat="1"/>
    <row r="3375" s="278" customFormat="1"/>
    <row r="3376" s="278" customFormat="1"/>
    <row r="3377" s="278" customFormat="1"/>
    <row r="3378" s="278" customFormat="1"/>
    <row r="3379" s="278" customFormat="1"/>
    <row r="3380" s="278" customFormat="1"/>
    <row r="3381" s="278" customFormat="1"/>
    <row r="3382" s="278" customFormat="1"/>
    <row r="3383" s="278" customFormat="1"/>
    <row r="3384" s="278" customFormat="1"/>
    <row r="3385" s="278" customFormat="1"/>
    <row r="3386" s="278" customFormat="1"/>
    <row r="3387" s="278" customFormat="1"/>
    <row r="3388" s="278" customFormat="1"/>
    <row r="3389" s="278" customFormat="1"/>
    <row r="3390" s="278" customFormat="1"/>
    <row r="3391" s="278" customFormat="1"/>
    <row r="3392" s="278" customFormat="1"/>
    <row r="3393" s="278" customFormat="1"/>
    <row r="3394" s="278" customFormat="1"/>
    <row r="3395" s="278" customFormat="1"/>
    <row r="3396" s="278" customFormat="1"/>
    <row r="3397" s="278" customFormat="1"/>
    <row r="3398" s="278" customFormat="1"/>
    <row r="3399" s="278" customFormat="1"/>
    <row r="3400" s="278" customFormat="1"/>
  </sheetData>
  <sheetProtection selectLockedCells="1"/>
  <mergeCells count="29">
    <mergeCell ref="B40:E40"/>
    <mergeCell ref="E30:F30"/>
    <mergeCell ref="E20:F20"/>
    <mergeCell ref="E21:F21"/>
    <mergeCell ref="B33:B34"/>
    <mergeCell ref="B35:B36"/>
    <mergeCell ref="B37:B38"/>
    <mergeCell ref="B46:F46"/>
    <mergeCell ref="B10:C10"/>
    <mergeCell ref="B28:C28"/>
    <mergeCell ref="E51:F51"/>
    <mergeCell ref="E27:E28"/>
    <mergeCell ref="E19:G19"/>
    <mergeCell ref="B11:C11"/>
    <mergeCell ref="B43:C43"/>
    <mergeCell ref="B29:C29"/>
    <mergeCell ref="B42:C42"/>
    <mergeCell ref="B32:C32"/>
    <mergeCell ref="E22:F22"/>
    <mergeCell ref="E23:F23"/>
    <mergeCell ref="B44:C44"/>
    <mergeCell ref="B30:B31"/>
    <mergeCell ref="B41:C41"/>
    <mergeCell ref="C7:D7"/>
    <mergeCell ref="B2:D2"/>
    <mergeCell ref="C3:D3"/>
    <mergeCell ref="C4:D4"/>
    <mergeCell ref="C5:D5"/>
    <mergeCell ref="C6:D6"/>
  </mergeCells>
  <phoneticPr fontId="2" type="noConversion"/>
  <dataValidations count="5">
    <dataValidation type="list" allowBlank="1" showInputMessage="1" showErrorMessage="1" sqref="F31">
      <formula1>$B$238:$B$250</formula1>
    </dataValidation>
    <dataValidation type="list" allowBlank="1" showInputMessage="1" showErrorMessage="1" sqref="D48:D50">
      <formula1>$B$228:$B$235</formula1>
    </dataValidation>
    <dataValidation type="list" allowBlank="1" showInputMessage="1" showErrorMessage="1" sqref="C38">
      <formula1>FixtureEfficiency</formula1>
    </dataValidation>
    <dataValidation type="list" allowBlank="1" showInputMessage="1" showErrorMessage="1" sqref="C34">
      <formula1>BuildingType</formula1>
    </dataValidation>
    <dataValidation type="list" allowBlank="1" showInputMessage="1" showErrorMessage="1" sqref="H20:H23">
      <formula1>$B$252:$B$253</formula1>
    </dataValidation>
  </dataValidations>
  <hyperlinks>
    <hyperlink ref="B26" r:id="rId1"/>
  </hyperlinks>
  <pageMargins left="0.75" right="0.75" top="1" bottom="1" header="0.5" footer="0.5"/>
  <pageSetup orientation="portrait"/>
  <legacyDrawing r:id="rId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JM4122"/>
  <sheetViews>
    <sheetView topLeftCell="J1" zoomScale="90" zoomScaleNormal="90" zoomScalePageLayoutView="125" workbookViewId="0">
      <selection activeCell="G9" sqref="G9"/>
    </sheetView>
  </sheetViews>
  <sheetFormatPr defaultColWidth="8.85546875" defaultRowHeight="12.75"/>
  <cols>
    <col min="3" max="3" width="39.7109375" bestFit="1" customWidth="1"/>
    <col min="4" max="4" width="12.28515625" customWidth="1"/>
    <col min="5" max="5" width="4.28515625" bestFit="1" customWidth="1"/>
    <col min="7" max="7" width="13.7109375" bestFit="1" customWidth="1"/>
    <col min="8" max="8" width="79.42578125" bestFit="1" customWidth="1"/>
    <col min="9" max="9" width="10.42578125" customWidth="1"/>
    <col min="10" max="11" width="11.42578125" bestFit="1" customWidth="1"/>
    <col min="12" max="12" width="13.42578125" bestFit="1" customWidth="1"/>
    <col min="13" max="13" width="72.7109375" bestFit="1" customWidth="1"/>
    <col min="14" max="15" width="9.140625" style="46" customWidth="1"/>
    <col min="16" max="16" width="12.140625" style="46" bestFit="1" customWidth="1"/>
    <col min="17" max="17" width="9.140625" style="46" customWidth="1"/>
    <col min="18" max="18" width="9.7109375" style="46" bestFit="1" customWidth="1"/>
    <col min="19" max="19" width="9.140625" style="46" customWidth="1"/>
    <col min="20" max="20" width="9.28515625" style="46" bestFit="1" customWidth="1"/>
    <col min="21" max="21" width="9.140625" style="46" customWidth="1"/>
    <col min="22" max="22" width="9.28515625" style="46" bestFit="1" customWidth="1"/>
    <col min="23" max="23" width="10.85546875" style="46" bestFit="1" customWidth="1"/>
    <col min="24" max="32" width="9.140625" style="46" customWidth="1"/>
    <col min="33" max="70" width="9.140625" style="278" customWidth="1"/>
    <col min="71" max="71" width="24.140625" style="278" bestFit="1" customWidth="1"/>
    <col min="72" max="72" width="8.85546875" style="278"/>
    <col min="73" max="73" width="51.42578125" style="278" bestFit="1" customWidth="1"/>
    <col min="74" max="74" width="9.42578125" style="278" customWidth="1"/>
    <col min="75" max="75" width="29.42578125" style="278" customWidth="1"/>
    <col min="76" max="76" width="8.85546875" style="278"/>
    <col min="77" max="77" width="52.28515625" style="278" bestFit="1" customWidth="1"/>
    <col min="78" max="78" width="8.85546875" style="278"/>
    <col min="79" max="79" width="24.28515625" style="278" bestFit="1" customWidth="1"/>
    <col min="80" max="80" width="8.85546875" style="278"/>
    <col min="81" max="110" width="9.140625" style="278" customWidth="1"/>
    <col min="111" max="273" width="8.85546875" style="278"/>
  </cols>
  <sheetData>
    <row r="1" spans="1:273" s="46" customFormat="1">
      <c r="AG1" s="278"/>
      <c r="AH1" s="278"/>
      <c r="AI1" s="278"/>
      <c r="AJ1" s="278"/>
      <c r="AK1" s="278"/>
      <c r="AL1" s="278"/>
      <c r="AM1" s="278"/>
      <c r="AN1" s="278"/>
      <c r="AO1" s="278"/>
      <c r="AP1" s="278"/>
      <c r="AQ1" s="278"/>
      <c r="AR1" s="278"/>
      <c r="AS1" s="278"/>
      <c r="AT1" s="278"/>
      <c r="AU1" s="278"/>
      <c r="AV1" s="278"/>
      <c r="AW1" s="278"/>
      <c r="AX1" s="278"/>
      <c r="AY1" s="278"/>
      <c r="AZ1" s="278"/>
      <c r="BA1" s="278"/>
      <c r="BB1" s="278"/>
      <c r="BC1" s="278"/>
      <c r="BD1" s="278"/>
      <c r="BE1" s="278"/>
      <c r="BF1" s="278"/>
      <c r="BG1" s="278"/>
      <c r="BH1" s="278"/>
      <c r="BI1" s="278"/>
      <c r="BJ1" s="278"/>
      <c r="BK1" s="278"/>
      <c r="BL1" s="278"/>
      <c r="BM1" s="278"/>
      <c r="BN1" s="278"/>
      <c r="BO1" s="278"/>
      <c r="BP1" s="278"/>
      <c r="BQ1" s="278"/>
      <c r="BR1" s="278"/>
      <c r="BS1" s="278"/>
      <c r="BT1" s="278"/>
      <c r="BU1" s="278"/>
      <c r="BV1" s="278"/>
      <c r="BW1" s="278"/>
      <c r="BX1" s="278"/>
      <c r="BY1" s="278"/>
      <c r="BZ1" s="278"/>
      <c r="CA1" s="278"/>
      <c r="CB1" s="278"/>
      <c r="CC1" s="278"/>
      <c r="CD1" s="278"/>
      <c r="CE1" s="278"/>
      <c r="CF1" s="278"/>
      <c r="CG1" s="278"/>
      <c r="CH1" s="278"/>
      <c r="CI1" s="278"/>
      <c r="CJ1" s="278"/>
      <c r="CK1" s="278"/>
      <c r="CL1" s="278"/>
      <c r="CM1" s="278"/>
      <c r="CN1" s="278"/>
      <c r="CO1" s="278"/>
      <c r="CP1" s="278"/>
      <c r="CQ1" s="278"/>
      <c r="CR1" s="278"/>
      <c r="CS1" s="278"/>
      <c r="CT1" s="278"/>
      <c r="CU1" s="278"/>
      <c r="CV1" s="278"/>
      <c r="CW1" s="278"/>
      <c r="CX1" s="278"/>
      <c r="CY1" s="278"/>
      <c r="CZ1" s="278"/>
      <c r="DA1" s="278"/>
      <c r="DB1" s="278"/>
      <c r="DC1" s="278"/>
      <c r="DD1" s="278"/>
      <c r="DE1" s="278"/>
      <c r="DF1" s="278"/>
      <c r="DG1" s="278"/>
      <c r="DH1" s="278"/>
      <c r="DI1" s="278"/>
      <c r="DJ1" s="278"/>
      <c r="DK1" s="278"/>
      <c r="DL1" s="278"/>
      <c r="DM1" s="278"/>
      <c r="DN1" s="278"/>
      <c r="DO1" s="278"/>
      <c r="DP1" s="278"/>
      <c r="DQ1" s="278"/>
      <c r="DR1" s="278"/>
      <c r="DS1" s="278"/>
      <c r="DT1" s="278"/>
      <c r="DU1" s="278"/>
      <c r="DV1" s="278"/>
      <c r="DW1" s="278"/>
      <c r="DX1" s="278"/>
      <c r="DY1" s="278"/>
      <c r="DZ1" s="278"/>
      <c r="EA1" s="278"/>
      <c r="EB1" s="278"/>
      <c r="EC1" s="278"/>
      <c r="ED1" s="278"/>
      <c r="EE1" s="278"/>
      <c r="EF1" s="278"/>
      <c r="EG1" s="278"/>
      <c r="EH1" s="278"/>
      <c r="EI1" s="278"/>
      <c r="EJ1" s="278"/>
      <c r="EK1" s="278"/>
      <c r="EL1" s="278"/>
      <c r="EM1" s="278"/>
      <c r="EN1" s="278"/>
      <c r="EO1" s="278"/>
      <c r="EP1" s="278"/>
      <c r="EQ1" s="278"/>
      <c r="ER1" s="278"/>
      <c r="ES1" s="278"/>
      <c r="ET1" s="278"/>
      <c r="EU1" s="278"/>
      <c r="EV1" s="278"/>
      <c r="EW1" s="278"/>
      <c r="EX1" s="278"/>
      <c r="EY1" s="278"/>
      <c r="EZ1" s="278"/>
      <c r="FA1" s="278"/>
      <c r="FB1" s="278"/>
      <c r="FC1" s="278"/>
      <c r="FD1" s="278"/>
      <c r="FE1" s="278"/>
      <c r="FF1" s="278"/>
      <c r="FG1" s="278"/>
      <c r="FH1" s="278"/>
      <c r="FI1" s="278"/>
      <c r="FJ1" s="278"/>
      <c r="FK1" s="278"/>
      <c r="FL1" s="278"/>
      <c r="FM1" s="278"/>
      <c r="FN1" s="278"/>
      <c r="FO1" s="278"/>
      <c r="FP1" s="278"/>
      <c r="FQ1" s="278"/>
      <c r="FR1" s="278"/>
      <c r="FS1" s="278"/>
      <c r="FT1" s="278"/>
      <c r="FU1" s="278"/>
      <c r="FV1" s="278"/>
      <c r="FW1" s="278"/>
      <c r="FX1" s="278"/>
      <c r="FY1" s="278"/>
      <c r="FZ1" s="278"/>
      <c r="GA1" s="278"/>
      <c r="GB1" s="278"/>
      <c r="GC1" s="278"/>
      <c r="GD1" s="278"/>
      <c r="GE1" s="278"/>
      <c r="GF1" s="278"/>
      <c r="GG1" s="278"/>
      <c r="GH1" s="278"/>
      <c r="GI1" s="278"/>
      <c r="GJ1" s="278"/>
      <c r="GK1" s="278"/>
      <c r="GL1" s="278"/>
      <c r="GM1" s="278"/>
      <c r="GN1" s="278"/>
      <c r="GO1" s="278"/>
      <c r="GP1" s="278"/>
      <c r="GQ1" s="278"/>
      <c r="GR1" s="278"/>
      <c r="GS1" s="278"/>
      <c r="GT1" s="278"/>
      <c r="GU1" s="278"/>
      <c r="GV1" s="278"/>
      <c r="GW1" s="278"/>
      <c r="GX1" s="278"/>
      <c r="GY1" s="278"/>
      <c r="GZ1" s="278"/>
      <c r="HA1" s="278"/>
      <c r="HB1" s="278"/>
      <c r="HC1" s="278"/>
      <c r="HD1" s="278"/>
      <c r="HE1" s="278"/>
      <c r="HF1" s="278"/>
      <c r="HG1" s="278"/>
      <c r="HH1" s="278"/>
      <c r="HI1" s="278"/>
      <c r="HJ1" s="278"/>
      <c r="HK1" s="278"/>
      <c r="HL1" s="278"/>
      <c r="HM1" s="278"/>
      <c r="HN1" s="278"/>
      <c r="HO1" s="278"/>
      <c r="HP1" s="278"/>
      <c r="HQ1" s="278"/>
      <c r="HR1" s="278"/>
      <c r="HS1" s="278"/>
      <c r="HT1" s="278"/>
      <c r="HU1" s="278"/>
      <c r="HV1" s="278"/>
      <c r="HW1" s="278"/>
      <c r="HX1" s="278"/>
      <c r="HY1" s="278"/>
      <c r="HZ1" s="278"/>
      <c r="IA1" s="278"/>
      <c r="IB1" s="278"/>
      <c r="IC1" s="278"/>
      <c r="ID1" s="278"/>
      <c r="IE1" s="278"/>
      <c r="IF1" s="278"/>
      <c r="IG1" s="278"/>
      <c r="IH1" s="278"/>
      <c r="II1" s="278"/>
      <c r="IJ1" s="278"/>
      <c r="IK1" s="278"/>
      <c r="IL1" s="278"/>
      <c r="IM1" s="278"/>
      <c r="IN1" s="278"/>
      <c r="IO1" s="278"/>
      <c r="IP1" s="278"/>
      <c r="IQ1" s="278"/>
      <c r="IR1" s="278"/>
      <c r="IS1" s="278"/>
      <c r="IT1" s="278"/>
      <c r="IU1" s="278"/>
      <c r="IV1" s="278"/>
      <c r="IW1" s="278"/>
      <c r="IX1" s="278"/>
      <c r="IY1" s="278"/>
      <c r="IZ1" s="278"/>
      <c r="JA1" s="278"/>
      <c r="JB1" s="278"/>
      <c r="JC1" s="278"/>
      <c r="JD1" s="278"/>
      <c r="JE1" s="278"/>
      <c r="JF1" s="278"/>
      <c r="JG1" s="278"/>
      <c r="JH1" s="278"/>
      <c r="JI1" s="278"/>
      <c r="JJ1" s="278"/>
      <c r="JK1" s="278"/>
      <c r="JL1" s="278"/>
      <c r="JM1" s="278"/>
    </row>
    <row r="2" spans="1:273" ht="13.5" thickBot="1">
      <c r="A2" s="227"/>
      <c r="B2" s="227"/>
      <c r="C2" s="227" t="s">
        <v>17</v>
      </c>
      <c r="D2" s="227" t="s">
        <v>60</v>
      </c>
      <c r="E2" s="227" t="s">
        <v>16</v>
      </c>
      <c r="F2" s="227" t="s">
        <v>61</v>
      </c>
      <c r="G2" s="227" t="s">
        <v>62</v>
      </c>
      <c r="H2" s="227" t="s">
        <v>246</v>
      </c>
      <c r="I2" s="227" t="s">
        <v>242</v>
      </c>
      <c r="J2" s="227" t="s">
        <v>243</v>
      </c>
      <c r="K2" s="227" t="s">
        <v>244</v>
      </c>
      <c r="L2" s="227" t="s">
        <v>245</v>
      </c>
      <c r="M2" s="227" t="s">
        <v>247</v>
      </c>
    </row>
    <row r="3" spans="1:273" ht="13.5" thickBot="1">
      <c r="A3" s="525" t="s">
        <v>165</v>
      </c>
      <c r="B3" s="523" t="s">
        <v>70</v>
      </c>
      <c r="C3" s="63" t="s">
        <v>71</v>
      </c>
      <c r="D3" s="64">
        <f>BT36+BT39</f>
        <v>32509.333333333332</v>
      </c>
      <c r="E3" s="65" t="s">
        <v>94</v>
      </c>
      <c r="F3" s="63">
        <v>4.9199999999999999E-3</v>
      </c>
      <c r="G3" s="66">
        <f>D3*F3</f>
        <v>159.94592</v>
      </c>
      <c r="H3" s="477" t="s">
        <v>501</v>
      </c>
      <c r="I3" s="63">
        <v>5.17</v>
      </c>
      <c r="J3" s="85">
        <f>G3*I3</f>
        <v>826.92040640000005</v>
      </c>
      <c r="K3" s="63">
        <v>1.7799999999999999E-3</v>
      </c>
      <c r="L3" s="89">
        <f>G3*K3</f>
        <v>0.28470373760000001</v>
      </c>
      <c r="M3" s="93" t="s">
        <v>347</v>
      </c>
    </row>
    <row r="4" spans="1:273" ht="13.5" thickBot="1">
      <c r="A4" s="526"/>
      <c r="B4" s="524"/>
      <c r="C4" s="67" t="s">
        <v>92</v>
      </c>
      <c r="D4" s="68">
        <f>BT37+BT38</f>
        <v>44056.583333333328</v>
      </c>
      <c r="E4" s="69" t="s">
        <v>94</v>
      </c>
      <c r="F4" s="70">
        <v>3.369E-3</v>
      </c>
      <c r="G4" s="71">
        <f>D4*F4</f>
        <v>148.42662924999999</v>
      </c>
      <c r="H4" s="477" t="s">
        <v>374</v>
      </c>
      <c r="I4" s="67">
        <v>5.17</v>
      </c>
      <c r="J4" s="86">
        <f>G4*I4</f>
        <v>767.36567322249994</v>
      </c>
      <c r="K4" s="67">
        <v>1.7799999999999999E-3</v>
      </c>
      <c r="L4" s="90">
        <f>G4*K4</f>
        <v>0.26419940006499998</v>
      </c>
      <c r="M4" s="94" t="str">
        <f>M3</f>
        <v>EIOLCA.net sector 221300 Water Sewage and other systems</v>
      </c>
    </row>
    <row r="5" spans="1:273">
      <c r="A5" s="538" t="str">
        <f>Input!C3</f>
        <v>Rainwater used to flush toilets, potable water to irrigate</v>
      </c>
      <c r="B5" s="536" t="str">
        <f>B26</f>
        <v>Construction</v>
      </c>
      <c r="C5" s="72" t="s">
        <v>89</v>
      </c>
      <c r="D5" s="72">
        <v>1</v>
      </c>
      <c r="E5" s="73" t="s">
        <v>93</v>
      </c>
      <c r="F5" s="72">
        <f>Input!F48</f>
        <v>754.94999999999993</v>
      </c>
      <c r="G5" s="73">
        <f>Input!F48</f>
        <v>754.94999999999993</v>
      </c>
      <c r="H5" s="478" t="s">
        <v>57</v>
      </c>
      <c r="I5" s="72">
        <v>3.61</v>
      </c>
      <c r="J5" s="87">
        <f>I5*F5</f>
        <v>2725.3694999999998</v>
      </c>
      <c r="K5" s="72">
        <f>0.945/1000</f>
        <v>9.4499999999999998E-4</v>
      </c>
      <c r="L5" s="91">
        <f t="shared" ref="L5:L11" si="0">K5*G5</f>
        <v>0.71342774999999992</v>
      </c>
      <c r="M5" s="81" t="s">
        <v>254</v>
      </c>
    </row>
    <row r="6" spans="1:273">
      <c r="A6" s="539"/>
      <c r="B6" s="536"/>
      <c r="C6" s="51" t="s">
        <v>90</v>
      </c>
      <c r="D6" s="51">
        <v>1</v>
      </c>
      <c r="E6" s="74" t="s">
        <v>93</v>
      </c>
      <c r="F6" s="52">
        <v>165</v>
      </c>
      <c r="G6" s="74">
        <f t="shared" ref="G6:G30" si="1">D6*F6</f>
        <v>165</v>
      </c>
      <c r="H6" s="479" t="s">
        <v>375</v>
      </c>
      <c r="I6" s="51">
        <v>2.2200000000000002</v>
      </c>
      <c r="J6" s="88">
        <f t="shared" ref="J6:J11" si="2">I6*G6</f>
        <v>366.3</v>
      </c>
      <c r="K6" s="51">
        <f>0.563/1000</f>
        <v>5.6299999999999992E-4</v>
      </c>
      <c r="L6" s="92">
        <f t="shared" si="0"/>
        <v>9.2894999999999991E-2</v>
      </c>
      <c r="M6" s="82" t="s">
        <v>255</v>
      </c>
    </row>
    <row r="7" spans="1:273">
      <c r="A7" s="539"/>
      <c r="B7" s="536"/>
      <c r="C7" s="51" t="s">
        <v>91</v>
      </c>
      <c r="D7" s="51">
        <v>1</v>
      </c>
      <c r="E7" s="74" t="s">
        <v>93</v>
      </c>
      <c r="F7" s="51">
        <v>425</v>
      </c>
      <c r="G7" s="74">
        <f t="shared" si="1"/>
        <v>425</v>
      </c>
      <c r="H7" s="494" t="s">
        <v>264</v>
      </c>
      <c r="I7" s="52">
        <v>1.3879999999999999</v>
      </c>
      <c r="J7" s="88">
        <f t="shared" si="2"/>
        <v>589.9</v>
      </c>
      <c r="K7" s="52">
        <v>5.3300000000000005E-4</v>
      </c>
      <c r="L7" s="92">
        <f t="shared" si="0"/>
        <v>0.22652500000000003</v>
      </c>
      <c r="M7" s="82" t="s">
        <v>256</v>
      </c>
    </row>
    <row r="8" spans="1:273">
      <c r="A8" s="539"/>
      <c r="B8" s="536"/>
      <c r="C8" s="51" t="s">
        <v>59</v>
      </c>
      <c r="D8" s="51">
        <f>Calculations!K3</f>
        <v>190.71067811865476</v>
      </c>
      <c r="E8" s="76" t="s">
        <v>328</v>
      </c>
      <c r="F8" s="51">
        <v>0.97</v>
      </c>
      <c r="G8" s="74">
        <f>D8*F8</f>
        <v>184.9893577750951</v>
      </c>
      <c r="H8" s="479" t="s">
        <v>208</v>
      </c>
      <c r="I8" s="51">
        <v>6.67</v>
      </c>
      <c r="J8" s="88">
        <f t="shared" si="2"/>
        <v>1233.8790163598844</v>
      </c>
      <c r="K8" s="51">
        <f>1.42/1000</f>
        <v>1.4199999999999998E-3</v>
      </c>
      <c r="L8" s="92">
        <f t="shared" si="0"/>
        <v>0.262684888040635</v>
      </c>
      <c r="M8" s="82" t="s">
        <v>257</v>
      </c>
    </row>
    <row r="9" spans="1:273">
      <c r="A9" s="539"/>
      <c r="B9" s="536"/>
      <c r="C9" s="51" t="s">
        <v>15</v>
      </c>
      <c r="D9" s="77">
        <f>Calculations!K11</f>
        <v>0.45234359413018044</v>
      </c>
      <c r="E9" s="74" t="s">
        <v>75</v>
      </c>
      <c r="F9" s="51">
        <v>70</v>
      </c>
      <c r="G9" s="74">
        <f t="shared" si="1"/>
        <v>31.664051589112631</v>
      </c>
      <c r="H9" s="479" t="str">
        <f>H15</f>
        <v>http://www.nielsonconstruction.com/concrete%20plant.html</v>
      </c>
      <c r="I9" s="51">
        <v>6.67</v>
      </c>
      <c r="J9" s="88">
        <f t="shared" si="2"/>
        <v>211.19922409938124</v>
      </c>
      <c r="K9" s="51">
        <f>2.74/1000</f>
        <v>2.7400000000000002E-3</v>
      </c>
      <c r="L9" s="92">
        <f t="shared" si="0"/>
        <v>8.6759501354168614E-2</v>
      </c>
      <c r="M9" s="82" t="s">
        <v>258</v>
      </c>
    </row>
    <row r="10" spans="1:273">
      <c r="A10" s="539"/>
      <c r="B10" s="529" t="s">
        <v>70</v>
      </c>
      <c r="C10" s="51" t="s">
        <v>71</v>
      </c>
      <c r="D10" s="78">
        <f>BV36+BV39</f>
        <v>32509.333333333332</v>
      </c>
      <c r="E10" s="74" t="s">
        <v>94</v>
      </c>
      <c r="F10" s="52">
        <f>F3</f>
        <v>4.9199999999999999E-3</v>
      </c>
      <c r="G10" s="74">
        <f t="shared" si="1"/>
        <v>159.94592</v>
      </c>
      <c r="H10" s="479" t="s">
        <v>8</v>
      </c>
      <c r="I10" s="51">
        <f>I3</f>
        <v>5.17</v>
      </c>
      <c r="J10" s="88">
        <f t="shared" si="2"/>
        <v>826.92040640000005</v>
      </c>
      <c r="K10" s="51">
        <f>K3</f>
        <v>1.7799999999999999E-3</v>
      </c>
      <c r="L10" s="92">
        <f t="shared" si="0"/>
        <v>0.28470373760000001</v>
      </c>
      <c r="M10" s="95" t="str">
        <f>M3</f>
        <v>EIOLCA.net sector 221300 Water Sewage and other systems</v>
      </c>
    </row>
    <row r="11" spans="1:273" ht="13.5" thickBot="1">
      <c r="A11" s="539"/>
      <c r="B11" s="529"/>
      <c r="C11" s="51" t="s">
        <v>92</v>
      </c>
      <c r="D11" s="78">
        <f>BV37+BV38</f>
        <v>38836.445833333331</v>
      </c>
      <c r="E11" s="74" t="s">
        <v>94</v>
      </c>
      <c r="F11" s="51">
        <f>F4</f>
        <v>3.369E-3</v>
      </c>
      <c r="G11" s="74">
        <f t="shared" si="1"/>
        <v>130.83998601249999</v>
      </c>
      <c r="H11" s="479" t="str">
        <f>H4</f>
        <v>http://www.epa.gov/safewater/wot/pdfs/book_waterontap_full.pdf</v>
      </c>
      <c r="I11" s="67">
        <f>I4</f>
        <v>5.17</v>
      </c>
      <c r="J11" s="88">
        <f t="shared" si="2"/>
        <v>676.44272768462497</v>
      </c>
      <c r="K11" s="51">
        <f>K4</f>
        <v>1.7799999999999999E-3</v>
      </c>
      <c r="L11" s="92">
        <f t="shared" si="0"/>
        <v>0.23289517510224997</v>
      </c>
      <c r="M11" s="95" t="str">
        <f>M4</f>
        <v>EIOLCA.net sector 221300 Water Sewage and other systems</v>
      </c>
    </row>
    <row r="12" spans="1:273" ht="13.5" thickBot="1">
      <c r="A12" s="540"/>
      <c r="B12" s="524"/>
      <c r="C12" s="67" t="s">
        <v>72</v>
      </c>
      <c r="D12" s="79">
        <f>Calculations!U23/12</f>
        <v>37.758130951268861</v>
      </c>
      <c r="E12" s="71" t="s">
        <v>95</v>
      </c>
      <c r="F12" s="67">
        <v>7.0000000000000007E-2</v>
      </c>
      <c r="G12" s="69">
        <f>D12*F12</f>
        <v>2.6430691665888206</v>
      </c>
      <c r="H12" s="496" t="s">
        <v>265</v>
      </c>
      <c r="I12" s="67">
        <v>7.0000000000000007E-2</v>
      </c>
      <c r="J12" s="86">
        <f>D12</f>
        <v>37.758130951268861</v>
      </c>
      <c r="K12" s="70">
        <f>K29</f>
        <v>9.3699999999999999E-3</v>
      </c>
      <c r="L12" s="90">
        <f>K12*G12</f>
        <v>2.4765558090937247E-2</v>
      </c>
      <c r="M12" s="83" t="str">
        <f>M25</f>
        <v>EIOLCA.net Sector 221100 Power generation and supply</v>
      </c>
    </row>
    <row r="13" spans="1:273" ht="12.75" customHeight="1">
      <c r="A13" s="541" t="str">
        <f>Input!C4</f>
        <v>Potable water used to flush toilets, rainwater used to Irrigate</v>
      </c>
      <c r="B13" s="537" t="s">
        <v>69</v>
      </c>
      <c r="C13" s="63" t="str">
        <f>C5</f>
        <v>Storage tank</v>
      </c>
      <c r="D13" s="63">
        <v>1</v>
      </c>
      <c r="E13" s="66" t="s">
        <v>93</v>
      </c>
      <c r="F13" s="64">
        <f>Input!F49</f>
        <v>754.94999999999993</v>
      </c>
      <c r="G13" s="66">
        <f t="shared" si="1"/>
        <v>754.94999999999993</v>
      </c>
      <c r="H13" s="481" t="str">
        <f>H5</f>
        <v>http://www.watertanks.com/category/79/group/4/</v>
      </c>
      <c r="I13" s="63">
        <f>I5</f>
        <v>3.61</v>
      </c>
      <c r="J13" s="85">
        <f>I13*F13</f>
        <v>2725.3694999999998</v>
      </c>
      <c r="K13" s="63">
        <f>K5</f>
        <v>9.4499999999999998E-4</v>
      </c>
      <c r="L13" s="89">
        <f t="shared" ref="L13:L24" si="3">K13*G13</f>
        <v>0.71342774999999992</v>
      </c>
      <c r="M13" s="84" t="str">
        <f>M5</f>
        <v>EIOLCA.net  Sector 332400  Metal tank heavy gauge manufacturing</v>
      </c>
    </row>
    <row r="14" spans="1:273">
      <c r="A14" s="542"/>
      <c r="B14" s="536"/>
      <c r="C14" s="51" t="str">
        <f>C7</f>
        <v>Floating tank filter</v>
      </c>
      <c r="D14" s="51">
        <v>1</v>
      </c>
      <c r="E14" s="74" t="s">
        <v>93</v>
      </c>
      <c r="F14" s="51">
        <f>F7</f>
        <v>425</v>
      </c>
      <c r="G14" s="74">
        <f t="shared" si="1"/>
        <v>425</v>
      </c>
      <c r="H14" s="479" t="str">
        <f>H7</f>
        <v>http://www.rainharvest.com/shop/shopdisplayproducts.asp?id=18&amp;cat=In-Tank+Filters</v>
      </c>
      <c r="I14" s="52">
        <f>I7</f>
        <v>1.3879999999999999</v>
      </c>
      <c r="J14" s="88">
        <f t="shared" ref="J14:J24" si="4">I14*G14</f>
        <v>589.9</v>
      </c>
      <c r="K14" s="52">
        <f>K7</f>
        <v>5.3300000000000005E-4</v>
      </c>
      <c r="L14" s="92">
        <f t="shared" si="3"/>
        <v>0.22652500000000003</v>
      </c>
      <c r="M14" s="82" t="str">
        <f>M7</f>
        <v>EIOLCA.net  Sector 333319 Other commercial and service industry machinery</v>
      </c>
    </row>
    <row r="15" spans="1:273">
      <c r="A15" s="542"/>
      <c r="B15" s="536"/>
      <c r="C15" s="51" t="str">
        <f>C9</f>
        <v>Concrete Pad</v>
      </c>
      <c r="D15" s="77">
        <f>Calculations!K16</f>
        <v>0.45234359413018044</v>
      </c>
      <c r="E15" s="74" t="s">
        <v>75</v>
      </c>
      <c r="F15" s="51">
        <f>F9</f>
        <v>70</v>
      </c>
      <c r="G15" s="74">
        <f t="shared" si="1"/>
        <v>31.664051589112631</v>
      </c>
      <c r="H15" s="479" t="s">
        <v>4</v>
      </c>
      <c r="I15" s="51">
        <f>I9</f>
        <v>6.67</v>
      </c>
      <c r="J15" s="88">
        <f t="shared" si="4"/>
        <v>211.19922409938124</v>
      </c>
      <c r="K15" s="51">
        <f>K9</f>
        <v>2.7400000000000002E-3</v>
      </c>
      <c r="L15" s="92">
        <f t="shared" si="3"/>
        <v>8.6759501354168614E-2</v>
      </c>
      <c r="M15" s="82" t="str">
        <f>M9</f>
        <v>EIOLCA.net  Sector 230103 Other non residential structures</v>
      </c>
    </row>
    <row r="16" spans="1:273">
      <c r="A16" s="542"/>
      <c r="B16" s="529" t="s">
        <v>70</v>
      </c>
      <c r="C16" s="51" t="str">
        <f>C10</f>
        <v>Wastewater treatment</v>
      </c>
      <c r="D16" s="78">
        <f>BX36+BX39</f>
        <v>32509.333333333332</v>
      </c>
      <c r="E16" s="74" t="s">
        <v>94</v>
      </c>
      <c r="F16" s="52">
        <f>F10</f>
        <v>4.9199999999999999E-3</v>
      </c>
      <c r="G16" s="74">
        <f t="shared" si="1"/>
        <v>159.94592</v>
      </c>
      <c r="H16" s="479" t="s">
        <v>8</v>
      </c>
      <c r="I16" s="51">
        <f t="shared" ref="I16:I22" si="5">I3</f>
        <v>5.17</v>
      </c>
      <c r="J16" s="88">
        <f t="shared" si="4"/>
        <v>826.92040640000005</v>
      </c>
      <c r="K16" s="51">
        <f t="shared" ref="K16:K22" si="6">K3</f>
        <v>1.7799999999999999E-3</v>
      </c>
      <c r="L16" s="92">
        <f t="shared" si="3"/>
        <v>0.28470373760000001</v>
      </c>
      <c r="M16" s="95" t="str">
        <f>M3</f>
        <v>EIOLCA.net sector 221300 Water Sewage and other systems</v>
      </c>
    </row>
    <row r="17" spans="1:46" ht="13.5" thickBot="1">
      <c r="A17" s="543"/>
      <c r="B17" s="524"/>
      <c r="C17" s="67" t="str">
        <f>C11</f>
        <v>Potable water</v>
      </c>
      <c r="D17" s="68">
        <f>BX37+BX38</f>
        <v>38836.445833333331</v>
      </c>
      <c r="E17" s="71" t="s">
        <v>94</v>
      </c>
      <c r="F17" s="67">
        <f>F11</f>
        <v>3.369E-3</v>
      </c>
      <c r="G17" s="71">
        <f t="shared" si="1"/>
        <v>130.83998601249999</v>
      </c>
      <c r="H17" s="480" t="str">
        <f>H4</f>
        <v>http://www.epa.gov/safewater/wot/pdfs/book_waterontap_full.pdf</v>
      </c>
      <c r="I17" s="67">
        <f t="shared" si="5"/>
        <v>5.17</v>
      </c>
      <c r="J17" s="86">
        <f t="shared" si="4"/>
        <v>676.44272768462497</v>
      </c>
      <c r="K17" s="67">
        <f t="shared" si="6"/>
        <v>1.7799999999999999E-3</v>
      </c>
      <c r="L17" s="90">
        <f t="shared" si="3"/>
        <v>0.23289517510224997</v>
      </c>
      <c r="M17" s="96" t="str">
        <f>M3</f>
        <v>EIOLCA.net sector 221300 Water Sewage and other systems</v>
      </c>
    </row>
    <row r="18" spans="1:46">
      <c r="A18" s="545" t="str">
        <f>Input!C5</f>
        <v>Rainwater used to flush toilets and irrigate</v>
      </c>
      <c r="B18" s="537" t="str">
        <f>B5</f>
        <v>Construction</v>
      </c>
      <c r="C18" s="63" t="str">
        <f>C5</f>
        <v>Storage tank</v>
      </c>
      <c r="D18" s="63">
        <v>1</v>
      </c>
      <c r="E18" s="66" t="s">
        <v>93</v>
      </c>
      <c r="F18" s="63">
        <f>Input!F50</f>
        <v>1509.8999999999999</v>
      </c>
      <c r="G18" s="73">
        <f>Input!F50</f>
        <v>1509.8999999999999</v>
      </c>
      <c r="H18" s="481" t="str">
        <f>H5</f>
        <v>http://www.watertanks.com/category/79/group/4/</v>
      </c>
      <c r="I18" s="63">
        <f t="shared" si="5"/>
        <v>3.61</v>
      </c>
      <c r="J18" s="85">
        <f t="shared" si="4"/>
        <v>5450.7389999999996</v>
      </c>
      <c r="K18" s="63">
        <f t="shared" si="6"/>
        <v>9.4499999999999998E-4</v>
      </c>
      <c r="L18" s="89">
        <f t="shared" si="3"/>
        <v>1.4268554999999998</v>
      </c>
      <c r="M18" s="84" t="s">
        <v>254</v>
      </c>
    </row>
    <row r="19" spans="1:46">
      <c r="A19" s="539"/>
      <c r="B19" s="536"/>
      <c r="C19" s="51" t="str">
        <f>C6</f>
        <v>pumps</v>
      </c>
      <c r="D19" s="51">
        <f>D6</f>
        <v>1</v>
      </c>
      <c r="E19" s="74" t="s">
        <v>93</v>
      </c>
      <c r="F19" s="75">
        <f>F6</f>
        <v>165</v>
      </c>
      <c r="G19" s="74">
        <f t="shared" si="1"/>
        <v>165</v>
      </c>
      <c r="H19" s="482" t="str">
        <f>H6</f>
        <v>http://www.rainwaterstoragetank.com.au/pumps</v>
      </c>
      <c r="I19" s="51">
        <f t="shared" si="5"/>
        <v>2.2200000000000002</v>
      </c>
      <c r="J19" s="88">
        <f t="shared" si="4"/>
        <v>366.3</v>
      </c>
      <c r="K19" s="51">
        <f t="shared" si="6"/>
        <v>5.6299999999999992E-4</v>
      </c>
      <c r="L19" s="92">
        <f t="shared" si="3"/>
        <v>9.2894999999999991E-2</v>
      </c>
      <c r="M19" s="82" t="s">
        <v>255</v>
      </c>
    </row>
    <row r="20" spans="1:46">
      <c r="A20" s="539"/>
      <c r="B20" s="536"/>
      <c r="C20" s="51" t="str">
        <f t="shared" ref="C20:C25" si="7">C7</f>
        <v>Floating tank filter</v>
      </c>
      <c r="D20" s="51">
        <v>1</v>
      </c>
      <c r="E20" s="74" t="s">
        <v>93</v>
      </c>
      <c r="F20" s="75">
        <v>425</v>
      </c>
      <c r="G20" s="74">
        <f t="shared" si="1"/>
        <v>425</v>
      </c>
      <c r="H20" s="482" t="str">
        <f>H7</f>
        <v>http://www.rainharvest.com/shop/shopdisplayproducts.asp?id=18&amp;cat=In-Tank+Filters</v>
      </c>
      <c r="I20" s="51">
        <f t="shared" si="5"/>
        <v>1.3879999999999999</v>
      </c>
      <c r="J20" s="88">
        <f t="shared" si="4"/>
        <v>589.9</v>
      </c>
      <c r="K20" s="52">
        <f t="shared" si="6"/>
        <v>5.3300000000000005E-4</v>
      </c>
      <c r="L20" s="92">
        <f t="shared" si="3"/>
        <v>0.22652500000000003</v>
      </c>
      <c r="M20" s="82" t="s">
        <v>256</v>
      </c>
    </row>
    <row r="21" spans="1:46">
      <c r="A21" s="539"/>
      <c r="B21" s="536"/>
      <c r="C21" s="51" t="str">
        <f t="shared" si="7"/>
        <v>Pipes</v>
      </c>
      <c r="D21" s="51">
        <f>D8</f>
        <v>190.71067811865476</v>
      </c>
      <c r="E21" s="76" t="s">
        <v>328</v>
      </c>
      <c r="F21" s="75">
        <f>F8</f>
        <v>0.97</v>
      </c>
      <c r="G21" s="74">
        <f t="shared" si="1"/>
        <v>184.9893577750951</v>
      </c>
      <c r="H21" s="482" t="s">
        <v>208</v>
      </c>
      <c r="I21" s="51">
        <f t="shared" si="5"/>
        <v>6.67</v>
      </c>
      <c r="J21" s="88">
        <f t="shared" si="4"/>
        <v>1233.8790163598844</v>
      </c>
      <c r="K21" s="51">
        <f t="shared" si="6"/>
        <v>1.4199999999999998E-3</v>
      </c>
      <c r="L21" s="92">
        <f t="shared" si="3"/>
        <v>0.262684888040635</v>
      </c>
      <c r="M21" s="82" t="s">
        <v>257</v>
      </c>
    </row>
    <row r="22" spans="1:46">
      <c r="A22" s="539"/>
      <c r="B22" s="536"/>
      <c r="C22" s="51" t="str">
        <f t="shared" si="7"/>
        <v>Concrete Pad</v>
      </c>
      <c r="D22" s="77">
        <f>Calculations!K21</f>
        <v>0.81925439004661138</v>
      </c>
      <c r="E22" s="74" t="s">
        <v>75</v>
      </c>
      <c r="F22" s="51">
        <f>F9</f>
        <v>70</v>
      </c>
      <c r="G22" s="74">
        <f t="shared" si="1"/>
        <v>57.347807303262798</v>
      </c>
      <c r="H22" s="479" t="str">
        <f>H15</f>
        <v>http://www.nielsonconstruction.com/concrete%20plant.html</v>
      </c>
      <c r="I22" s="51">
        <f t="shared" si="5"/>
        <v>6.67</v>
      </c>
      <c r="J22" s="88">
        <f t="shared" si="4"/>
        <v>382.50987471276284</v>
      </c>
      <c r="K22" s="51">
        <f t="shared" si="6"/>
        <v>2.7400000000000002E-3</v>
      </c>
      <c r="L22" s="92">
        <f t="shared" si="3"/>
        <v>0.15713299201094008</v>
      </c>
      <c r="M22" s="82" t="s">
        <v>258</v>
      </c>
    </row>
    <row r="23" spans="1:46">
      <c r="A23" s="539"/>
      <c r="B23" s="529" t="s">
        <v>70</v>
      </c>
      <c r="C23" s="51" t="str">
        <f t="shared" si="7"/>
        <v>Wastewater treatment</v>
      </c>
      <c r="D23" s="78">
        <f>Input!D42</f>
        <v>32509.333333333332</v>
      </c>
      <c r="E23" s="74" t="s">
        <v>94</v>
      </c>
      <c r="F23" s="52">
        <f>F3</f>
        <v>4.9199999999999999E-3</v>
      </c>
      <c r="G23" s="74">
        <f t="shared" si="1"/>
        <v>159.94592</v>
      </c>
      <c r="H23" s="479" t="s">
        <v>8</v>
      </c>
      <c r="I23" s="51">
        <f>I3</f>
        <v>5.17</v>
      </c>
      <c r="J23" s="88">
        <f t="shared" si="4"/>
        <v>826.92040640000005</v>
      </c>
      <c r="K23" s="51">
        <f>K3</f>
        <v>1.7799999999999999E-3</v>
      </c>
      <c r="L23" s="92">
        <f t="shared" si="3"/>
        <v>0.28470373760000001</v>
      </c>
      <c r="M23" s="95" t="str">
        <f>M3</f>
        <v>EIOLCA.net sector 221300 Water Sewage and other systems</v>
      </c>
      <c r="AT23" s="281"/>
    </row>
    <row r="24" spans="1:46">
      <c r="A24" s="539"/>
      <c r="B24" s="529"/>
      <c r="C24" s="51" t="str">
        <f t="shared" si="7"/>
        <v>Potable water</v>
      </c>
      <c r="D24" s="78">
        <f>BZ37</f>
        <v>38836.445833333331</v>
      </c>
      <c r="E24" s="74" t="s">
        <v>94</v>
      </c>
      <c r="F24" s="51">
        <f>F4</f>
        <v>3.369E-3</v>
      </c>
      <c r="G24" s="74">
        <f t="shared" si="1"/>
        <v>130.83998601249999</v>
      </c>
      <c r="H24" s="479" t="str">
        <f>H11</f>
        <v>http://www.epa.gov/safewater/wot/pdfs/book_waterontap_full.pdf</v>
      </c>
      <c r="I24" s="51">
        <f>I4</f>
        <v>5.17</v>
      </c>
      <c r="J24" s="88">
        <f t="shared" si="4"/>
        <v>676.44272768462497</v>
      </c>
      <c r="K24" s="51">
        <f>K4</f>
        <v>1.7799999999999999E-3</v>
      </c>
      <c r="L24" s="92">
        <f t="shared" si="3"/>
        <v>0.23289517510224997</v>
      </c>
      <c r="M24" s="95" t="str">
        <f>M3</f>
        <v>EIOLCA.net sector 221300 Water Sewage and other systems</v>
      </c>
    </row>
    <row r="25" spans="1:46" ht="13.5" thickBot="1">
      <c r="A25" s="540"/>
      <c r="B25" s="524"/>
      <c r="C25" s="67" t="str">
        <f t="shared" si="7"/>
        <v>Energy use by pump</v>
      </c>
      <c r="D25" s="79">
        <f>D12</f>
        <v>37.758130951268861</v>
      </c>
      <c r="E25" s="71" t="s">
        <v>95</v>
      </c>
      <c r="F25" s="67">
        <v>7.0000000000000007E-2</v>
      </c>
      <c r="G25" s="74">
        <f>G12</f>
        <v>2.6430691665888206</v>
      </c>
      <c r="H25" s="480" t="str">
        <f>H12</f>
        <v>http://michaelbluejay.com/electricity/cost.html</v>
      </c>
      <c r="I25" s="67">
        <f>I12</f>
        <v>7.0000000000000007E-2</v>
      </c>
      <c r="J25" s="86">
        <f>J12</f>
        <v>37.758130951268861</v>
      </c>
      <c r="K25" s="70">
        <f>K12</f>
        <v>9.3699999999999999E-3</v>
      </c>
      <c r="L25" s="90">
        <f t="shared" ref="L25:L30" si="8">K25*G25</f>
        <v>2.4765558090937247E-2</v>
      </c>
      <c r="M25" s="83" t="str">
        <f>M29</f>
        <v>EIOLCA.net Sector 221100 Power generation and supply</v>
      </c>
    </row>
    <row r="26" spans="1:46" ht="12.75" customHeight="1">
      <c r="A26" s="549" t="s">
        <v>103</v>
      </c>
      <c r="B26" s="537" t="s">
        <v>69</v>
      </c>
      <c r="C26" s="63" t="s">
        <v>68</v>
      </c>
      <c r="D26" s="63">
        <f>Input!F17</f>
        <v>40</v>
      </c>
      <c r="E26" s="66" t="s">
        <v>93</v>
      </c>
      <c r="F26" s="63">
        <f>295-195</f>
        <v>100</v>
      </c>
      <c r="G26" s="66">
        <f t="shared" si="1"/>
        <v>4000</v>
      </c>
      <c r="H26" s="483" t="s">
        <v>7</v>
      </c>
      <c r="I26" s="63">
        <v>4.7220000000000004</v>
      </c>
      <c r="J26" s="85">
        <f>G26*I26</f>
        <v>18888</v>
      </c>
      <c r="K26" s="63">
        <v>1.08E-3</v>
      </c>
      <c r="L26" s="89">
        <f t="shared" si="8"/>
        <v>4.32</v>
      </c>
      <c r="M26" s="492" t="s">
        <v>540</v>
      </c>
    </row>
    <row r="27" spans="1:46">
      <c r="A27" s="532"/>
      <c r="B27" s="536"/>
      <c r="C27" s="51" t="s">
        <v>67</v>
      </c>
      <c r="D27" s="80">
        <f>D26/4</f>
        <v>10</v>
      </c>
      <c r="E27" s="74" t="s">
        <v>93</v>
      </c>
      <c r="F27" s="51">
        <v>2295</v>
      </c>
      <c r="G27" s="74">
        <f t="shared" si="1"/>
        <v>22950</v>
      </c>
      <c r="H27" s="479" t="s">
        <v>6</v>
      </c>
      <c r="I27" s="51">
        <v>4.1669999999999998</v>
      </c>
      <c r="J27" s="88">
        <f>G27*I27</f>
        <v>95632.65</v>
      </c>
      <c r="K27" s="51">
        <v>9.0399999999999996E-4</v>
      </c>
      <c r="L27" s="92">
        <f t="shared" si="8"/>
        <v>20.7468</v>
      </c>
      <c r="M27" s="82" t="s">
        <v>155</v>
      </c>
    </row>
    <row r="28" spans="1:46">
      <c r="A28" s="532"/>
      <c r="B28" s="544"/>
      <c r="C28" s="52" t="s">
        <v>59</v>
      </c>
      <c r="D28" s="80">
        <f>D8</f>
        <v>190.71067811865476</v>
      </c>
      <c r="E28" s="76" t="s">
        <v>328</v>
      </c>
      <c r="F28" s="51">
        <v>12.76</v>
      </c>
      <c r="G28" s="74">
        <f>D28*F28</f>
        <v>2433.4682527940345</v>
      </c>
      <c r="H28" s="479" t="s">
        <v>208</v>
      </c>
      <c r="I28" s="51">
        <f>I8</f>
        <v>6.67</v>
      </c>
      <c r="J28" s="88">
        <f>I28*G28</f>
        <v>16231.233246136209</v>
      </c>
      <c r="K28" s="51">
        <f>K8</f>
        <v>1.4199999999999998E-3</v>
      </c>
      <c r="L28" s="92">
        <f t="shared" si="8"/>
        <v>3.4555249189675283</v>
      </c>
      <c r="M28" s="82" t="str">
        <f>M8</f>
        <v>EIOLCA.net  Sector 326120 Plastic pipe, fittings and profile shapes</v>
      </c>
    </row>
    <row r="29" spans="1:46" ht="12.75" customHeight="1">
      <c r="A29" s="532"/>
      <c r="B29" s="546" t="s">
        <v>70</v>
      </c>
      <c r="C29" s="51" t="s">
        <v>73</v>
      </c>
      <c r="D29" s="51">
        <f>I29*D27</f>
        <v>22.200000000000003</v>
      </c>
      <c r="E29" s="74" t="s">
        <v>95</v>
      </c>
      <c r="F29" s="51">
        <v>7.0000000000000007E-2</v>
      </c>
      <c r="G29" s="74">
        <f t="shared" si="1"/>
        <v>1.5540000000000003</v>
      </c>
      <c r="H29" s="484" t="s">
        <v>5</v>
      </c>
      <c r="I29" s="51">
        <v>2.2200000000000002</v>
      </c>
      <c r="J29" s="88">
        <f>D29</f>
        <v>22.200000000000003</v>
      </c>
      <c r="K29" s="51">
        <v>9.3699999999999999E-3</v>
      </c>
      <c r="L29" s="88">
        <f t="shared" si="8"/>
        <v>1.4560980000000003E-2</v>
      </c>
      <c r="M29" s="493" t="s">
        <v>327</v>
      </c>
    </row>
    <row r="30" spans="1:46">
      <c r="A30" s="532"/>
      <c r="B30" s="547"/>
      <c r="C30" s="51" t="s">
        <v>74</v>
      </c>
      <c r="D30" s="51">
        <f>I30*D27</f>
        <v>1.7999999999999998</v>
      </c>
      <c r="E30" s="74" t="s">
        <v>95</v>
      </c>
      <c r="F30" s="51">
        <v>7.0000000000000007E-2</v>
      </c>
      <c r="G30" s="74">
        <f t="shared" si="1"/>
        <v>0.126</v>
      </c>
      <c r="H30" s="484" t="s">
        <v>5</v>
      </c>
      <c r="I30" s="51">
        <v>0.18</v>
      </c>
      <c r="J30" s="233">
        <f>D30</f>
        <v>1.7999999999999998</v>
      </c>
      <c r="K30" s="51">
        <v>9.3699999999999999E-3</v>
      </c>
      <c r="L30" s="88">
        <f t="shared" si="8"/>
        <v>1.1806200000000001E-3</v>
      </c>
      <c r="M30" s="51" t="str">
        <f>M29</f>
        <v>EIOLCA.net Sector 221100 Power generation and supply</v>
      </c>
    </row>
    <row r="31" spans="1:46" ht="13.5" thickBot="1">
      <c r="A31" s="533"/>
      <c r="B31" s="548"/>
      <c r="C31" s="229" t="s">
        <v>92</v>
      </c>
      <c r="D31" s="234">
        <f>Input!D43</f>
        <v>11547.25</v>
      </c>
      <c r="E31" s="230" t="s">
        <v>94</v>
      </c>
      <c r="F31" s="229">
        <f>F24</f>
        <v>3.369E-3</v>
      </c>
      <c r="G31" s="230">
        <f t="shared" ref="G31:G40" si="9">D31*F31</f>
        <v>38.902685249999998</v>
      </c>
      <c r="H31" s="485" t="str">
        <f>H24</f>
        <v>http://www.epa.gov/safewater/wot/pdfs/book_waterontap_full.pdf</v>
      </c>
      <c r="I31" s="229">
        <f>I24</f>
        <v>5.17</v>
      </c>
      <c r="J31" s="235">
        <f>I31*G31</f>
        <v>201.12688274249999</v>
      </c>
      <c r="K31" s="229">
        <f>K24</f>
        <v>1.7799999999999999E-3</v>
      </c>
      <c r="L31" s="231">
        <f>K31*G31</f>
        <v>6.9246779744999987E-2</v>
      </c>
      <c r="M31" s="232" t="str">
        <f>M24</f>
        <v>EIOLCA.net sector 221300 Water Sewage and other systems</v>
      </c>
    </row>
    <row r="32" spans="1:46" ht="15.75" customHeight="1">
      <c r="A32" s="532" t="s">
        <v>402</v>
      </c>
      <c r="B32" s="530" t="s">
        <v>69</v>
      </c>
      <c r="C32" s="72" t="str">
        <f t="shared" ref="C32:F34" si="10">C13</f>
        <v>Storage tank</v>
      </c>
      <c r="D32" s="276">
        <f t="shared" si="10"/>
        <v>1</v>
      </c>
      <c r="E32" s="73" t="str">
        <f t="shared" si="10"/>
        <v>ea</v>
      </c>
      <c r="F32" s="276">
        <f t="shared" si="10"/>
        <v>754.94999999999993</v>
      </c>
      <c r="G32" s="73">
        <f t="shared" si="9"/>
        <v>754.94999999999993</v>
      </c>
      <c r="H32" s="486" t="str">
        <f t="shared" ref="H32:M33" si="11">H13</f>
        <v>http://www.watertanks.com/category/79/group/4/</v>
      </c>
      <c r="I32" s="72">
        <f t="shared" si="11"/>
        <v>3.61</v>
      </c>
      <c r="J32" s="87">
        <f t="shared" si="11"/>
        <v>2725.3694999999998</v>
      </c>
      <c r="K32" s="72">
        <f t="shared" si="11"/>
        <v>9.4499999999999998E-4</v>
      </c>
      <c r="L32" s="87">
        <f t="shared" si="11"/>
        <v>0.71342774999999992</v>
      </c>
      <c r="M32" s="72" t="str">
        <f t="shared" si="11"/>
        <v>EIOLCA.net  Sector 332400  Metal tank heavy gauge manufacturing</v>
      </c>
    </row>
    <row r="33" spans="1:80" ht="13.5" customHeight="1">
      <c r="A33" s="532"/>
      <c r="B33" s="530"/>
      <c r="C33" s="51" t="str">
        <f t="shared" si="10"/>
        <v>Floating tank filter</v>
      </c>
      <c r="D33" s="78">
        <f t="shared" si="10"/>
        <v>1</v>
      </c>
      <c r="E33" s="74" t="str">
        <f t="shared" si="10"/>
        <v>ea</v>
      </c>
      <c r="F33" s="51">
        <f t="shared" si="10"/>
        <v>425</v>
      </c>
      <c r="G33" s="74">
        <f t="shared" si="9"/>
        <v>425</v>
      </c>
      <c r="H33" s="484" t="str">
        <f t="shared" si="11"/>
        <v>http://www.rainharvest.com/shop/shopdisplayproducts.asp?id=18&amp;cat=In-Tank+Filters</v>
      </c>
      <c r="I33" s="51">
        <f t="shared" si="11"/>
        <v>1.3879999999999999</v>
      </c>
      <c r="J33" s="88">
        <f t="shared" si="11"/>
        <v>589.9</v>
      </c>
      <c r="K33" s="51">
        <f t="shared" si="11"/>
        <v>5.3300000000000005E-4</v>
      </c>
      <c r="L33" s="88">
        <f t="shared" si="11"/>
        <v>0.22652500000000003</v>
      </c>
      <c r="M33" s="51" t="str">
        <f t="shared" si="11"/>
        <v>EIOLCA.net  Sector 333319 Other commercial and service industry machinery</v>
      </c>
    </row>
    <row r="34" spans="1:80">
      <c r="A34" s="532"/>
      <c r="B34" s="530"/>
      <c r="C34" s="51" t="str">
        <f t="shared" si="10"/>
        <v>Concrete Pad</v>
      </c>
      <c r="D34" s="78">
        <f t="shared" si="10"/>
        <v>0.45234359413018044</v>
      </c>
      <c r="E34" s="74" t="str">
        <f t="shared" si="10"/>
        <v>cy</v>
      </c>
      <c r="F34" s="51">
        <f t="shared" si="10"/>
        <v>70</v>
      </c>
      <c r="G34" s="74">
        <f t="shared" si="9"/>
        <v>31.664051589112631</v>
      </c>
      <c r="H34" s="484" t="str">
        <f t="shared" ref="H34:M34" si="12">H15</f>
        <v>http://www.nielsonconstruction.com/concrete%20plant.html</v>
      </c>
      <c r="I34" s="51">
        <f t="shared" si="12"/>
        <v>6.67</v>
      </c>
      <c r="J34" s="88">
        <f t="shared" si="12"/>
        <v>211.19922409938124</v>
      </c>
      <c r="K34" s="51">
        <f t="shared" si="12"/>
        <v>2.7400000000000002E-3</v>
      </c>
      <c r="L34" s="88">
        <f t="shared" si="12"/>
        <v>8.6759501354168614E-2</v>
      </c>
      <c r="M34" s="51" t="str">
        <f t="shared" si="12"/>
        <v>EIOLCA.net  Sector 230103 Other non residential structures</v>
      </c>
    </row>
    <row r="35" spans="1:80" ht="14.25" customHeight="1" thickBot="1">
      <c r="A35" s="532"/>
      <c r="B35" s="530"/>
      <c r="C35" s="72" t="s">
        <v>68</v>
      </c>
      <c r="D35" s="72">
        <f>D26</f>
        <v>40</v>
      </c>
      <c r="E35" s="73" t="s">
        <v>93</v>
      </c>
      <c r="F35" s="72">
        <f>F26</f>
        <v>100</v>
      </c>
      <c r="G35" s="73">
        <f t="shared" si="9"/>
        <v>4000</v>
      </c>
      <c r="H35" s="487" t="s">
        <v>7</v>
      </c>
      <c r="I35" s="72">
        <v>4.7220000000000004</v>
      </c>
      <c r="J35" s="87">
        <f>G35*I35</f>
        <v>18888</v>
      </c>
      <c r="K35" s="72">
        <v>1.08E-3</v>
      </c>
      <c r="L35" s="91">
        <f t="shared" ref="L35:L40" si="13">K35*G35</f>
        <v>4.32</v>
      </c>
      <c r="M35" s="81" t="s">
        <v>154</v>
      </c>
      <c r="BS35" s="282" t="s">
        <v>310</v>
      </c>
      <c r="BT35" s="282" t="s">
        <v>324</v>
      </c>
      <c r="BU35" s="283" t="s">
        <v>311</v>
      </c>
      <c r="BV35" s="283" t="s">
        <v>324</v>
      </c>
      <c r="BW35" s="284" t="s">
        <v>312</v>
      </c>
      <c r="BX35" s="284" t="s">
        <v>324</v>
      </c>
      <c r="BY35" s="284" t="s">
        <v>313</v>
      </c>
      <c r="BZ35" s="284" t="s">
        <v>324</v>
      </c>
      <c r="CA35" s="285" t="s">
        <v>314</v>
      </c>
      <c r="CB35" s="285" t="s">
        <v>324</v>
      </c>
    </row>
    <row r="36" spans="1:80" ht="12.75" customHeight="1">
      <c r="A36" s="532"/>
      <c r="B36" s="530"/>
      <c r="C36" s="51" t="s">
        <v>67</v>
      </c>
      <c r="D36" s="80">
        <f>D27</f>
        <v>10</v>
      </c>
      <c r="E36" s="74" t="s">
        <v>93</v>
      </c>
      <c r="F36" s="51">
        <v>2295</v>
      </c>
      <c r="G36" s="74">
        <f t="shared" si="9"/>
        <v>22950</v>
      </c>
      <c r="H36" s="479" t="s">
        <v>6</v>
      </c>
      <c r="I36" s="51">
        <v>4.1669999999999998</v>
      </c>
      <c r="J36" s="88">
        <f>G36*I36</f>
        <v>95632.65</v>
      </c>
      <c r="K36" s="51">
        <v>9.0399999999999996E-4</v>
      </c>
      <c r="L36" s="92">
        <f t="shared" si="13"/>
        <v>20.7468</v>
      </c>
      <c r="M36" s="82" t="s">
        <v>155</v>
      </c>
      <c r="BS36" s="286" t="s">
        <v>315</v>
      </c>
      <c r="BT36" s="287">
        <v>0</v>
      </c>
      <c r="BU36" s="288" t="s">
        <v>319</v>
      </c>
      <c r="BV36" s="287">
        <v>0</v>
      </c>
      <c r="BW36" s="286" t="s">
        <v>319</v>
      </c>
      <c r="BX36" s="287">
        <v>0</v>
      </c>
      <c r="BY36" s="286" t="s">
        <v>319</v>
      </c>
      <c r="BZ36" s="287">
        <f>IF(Input!D44&lt;Input!D41,(Input!D41-Input!D44),0)</f>
        <v>0</v>
      </c>
      <c r="CA36" s="286" t="str">
        <f>BY36</f>
        <v>excess roof water sent to ww plant</v>
      </c>
      <c r="CB36" s="279">
        <v>0</v>
      </c>
    </row>
    <row r="37" spans="1:80" ht="15" customHeight="1">
      <c r="A37" s="532"/>
      <c r="B37" s="531"/>
      <c r="C37" s="52" t="s">
        <v>59</v>
      </c>
      <c r="D37" s="80">
        <f>D28</f>
        <v>190.71067811865476</v>
      </c>
      <c r="E37" s="76" t="s">
        <v>328</v>
      </c>
      <c r="F37" s="51">
        <v>12.76</v>
      </c>
      <c r="G37" s="74">
        <f t="shared" si="9"/>
        <v>2433.4682527940345</v>
      </c>
      <c r="H37" s="479" t="s">
        <v>208</v>
      </c>
      <c r="I37" s="51">
        <f>I14</f>
        <v>1.3879999999999999</v>
      </c>
      <c r="J37" s="88">
        <f>I37*G37</f>
        <v>3377.6539348781198</v>
      </c>
      <c r="K37" s="51">
        <f>K14</f>
        <v>5.3300000000000005E-4</v>
      </c>
      <c r="L37" s="92">
        <f t="shared" si="13"/>
        <v>1.2970385787392205</v>
      </c>
      <c r="M37" s="82" t="str">
        <f>M14</f>
        <v>EIOLCA.net  Sector 333319 Other commercial and service industry machinery</v>
      </c>
      <c r="BS37" s="289" t="s">
        <v>316</v>
      </c>
      <c r="BT37" s="290">
        <f>Input!D42</f>
        <v>32509.333333333332</v>
      </c>
      <c r="BU37" s="291" t="s">
        <v>320</v>
      </c>
      <c r="BV37" s="290">
        <f>IF(Input!D42&gt;Input!D41,(Input!D42-Input!D41),0)</f>
        <v>27289.195833333331</v>
      </c>
      <c r="BW37" s="289" t="s">
        <v>322</v>
      </c>
      <c r="BX37" s="290">
        <f>Input!D42</f>
        <v>32509.333333333332</v>
      </c>
      <c r="BY37" s="527" t="s">
        <v>325</v>
      </c>
      <c r="BZ37" s="534">
        <f>IF(Input!D44&gt;Input!D41,(Input!D44-Input!D41),0)</f>
        <v>38836.445833333331</v>
      </c>
      <c r="CA37" s="289" t="str">
        <f>BW37</f>
        <v>potable water for fluahing</v>
      </c>
      <c r="CB37" s="292">
        <v>0</v>
      </c>
    </row>
    <row r="38" spans="1:80" ht="12.75" customHeight="1">
      <c r="A38" s="532"/>
      <c r="B38" s="529" t="s">
        <v>70</v>
      </c>
      <c r="C38" s="51" t="s">
        <v>73</v>
      </c>
      <c r="D38" s="51">
        <f>D29</f>
        <v>22.200000000000003</v>
      </c>
      <c r="E38" s="74" t="s">
        <v>95</v>
      </c>
      <c r="F38" s="51">
        <v>7.0000000000000007E-2</v>
      </c>
      <c r="G38" s="74">
        <f t="shared" si="9"/>
        <v>1.5540000000000003</v>
      </c>
      <c r="H38" s="484" t="s">
        <v>5</v>
      </c>
      <c r="I38" s="51">
        <v>2.2200000000000002</v>
      </c>
      <c r="J38" s="88">
        <f>D38</f>
        <v>22.200000000000003</v>
      </c>
      <c r="K38" s="51">
        <v>9.3699999999999999E-3</v>
      </c>
      <c r="L38" s="88">
        <f t="shared" si="13"/>
        <v>1.4560980000000003E-2</v>
      </c>
      <c r="M38" s="52" t="s">
        <v>327</v>
      </c>
      <c r="BS38" s="293" t="s">
        <v>317</v>
      </c>
      <c r="BT38" s="290">
        <f>Input!D43</f>
        <v>11547.25</v>
      </c>
      <c r="BU38" s="291" t="s">
        <v>317</v>
      </c>
      <c r="BV38" s="290">
        <f>Input!D43</f>
        <v>11547.25</v>
      </c>
      <c r="BW38" s="293" t="s">
        <v>323</v>
      </c>
      <c r="BX38" s="290">
        <f>IF(Input!D41&lt;Input!D43,(Input!D43-Input!D41),0)</f>
        <v>6327.1125000000002</v>
      </c>
      <c r="BY38" s="528"/>
      <c r="BZ38" s="535"/>
      <c r="CA38" s="293" t="str">
        <f>BS38</f>
        <v>potable water for irrigating</v>
      </c>
      <c r="CB38" s="292">
        <f>BX38</f>
        <v>6327.1125000000002</v>
      </c>
    </row>
    <row r="39" spans="1:80" ht="15" customHeight="1" thickBot="1">
      <c r="A39" s="532"/>
      <c r="B39" s="529"/>
      <c r="C39" s="51" t="s">
        <v>74</v>
      </c>
      <c r="D39" s="51">
        <f>D30</f>
        <v>1.7999999999999998</v>
      </c>
      <c r="E39" s="74" t="s">
        <v>95</v>
      </c>
      <c r="F39" s="51">
        <f>F30</f>
        <v>7.0000000000000007E-2</v>
      </c>
      <c r="G39" s="74">
        <f t="shared" si="9"/>
        <v>0.126</v>
      </c>
      <c r="H39" s="484" t="s">
        <v>5</v>
      </c>
      <c r="I39" s="51">
        <v>0.18</v>
      </c>
      <c r="J39" s="233">
        <f>D39</f>
        <v>1.7999999999999998</v>
      </c>
      <c r="K39" s="51">
        <v>9.3699999999999999E-3</v>
      </c>
      <c r="L39" s="88">
        <f t="shared" si="13"/>
        <v>1.1806200000000001E-3</v>
      </c>
      <c r="M39" s="51" t="str">
        <f>M38</f>
        <v>EIOLCA.net Sector 221100 Power generation and supply</v>
      </c>
      <c r="BS39" s="294" t="s">
        <v>318</v>
      </c>
      <c r="BT39" s="295">
        <f>Input!D42</f>
        <v>32509.333333333332</v>
      </c>
      <c r="BU39" s="296" t="s">
        <v>321</v>
      </c>
      <c r="BV39" s="295">
        <f>BT39</f>
        <v>32509.333333333332</v>
      </c>
      <c r="BW39" s="294" t="s">
        <v>321</v>
      </c>
      <c r="BX39" s="295">
        <f>BT39</f>
        <v>32509.333333333332</v>
      </c>
      <c r="BY39" s="294" t="str">
        <f>BW39</f>
        <v xml:space="preserve">toilet water sent to ww </v>
      </c>
      <c r="BZ39" s="295">
        <f>BT39</f>
        <v>32509.333333333332</v>
      </c>
      <c r="CA39" s="294" t="str">
        <f>BY39</f>
        <v xml:space="preserve">toilet water sent to ww </v>
      </c>
      <c r="CB39" s="279">
        <v>0</v>
      </c>
    </row>
    <row r="40" spans="1:80" ht="13.5" thickBot="1">
      <c r="A40" s="533"/>
      <c r="B40" s="529"/>
      <c r="C40" s="229" t="s">
        <v>92</v>
      </c>
      <c r="D40" s="234">
        <f>CB38</f>
        <v>6327.1125000000002</v>
      </c>
      <c r="E40" s="230" t="s">
        <v>94</v>
      </c>
      <c r="F40" s="229">
        <f>F31</f>
        <v>3.369E-3</v>
      </c>
      <c r="G40" s="230">
        <f t="shared" si="9"/>
        <v>21.316042012500002</v>
      </c>
      <c r="H40" s="485" t="str">
        <f>H4</f>
        <v>http://www.epa.gov/safewater/wot/pdfs/book_waterontap_full.pdf</v>
      </c>
      <c r="I40" s="229">
        <f>I31</f>
        <v>5.17</v>
      </c>
      <c r="J40" s="235">
        <f>I40*G40</f>
        <v>110.20393720462501</v>
      </c>
      <c r="K40" s="229">
        <f>K31</f>
        <v>1.7799999999999999E-3</v>
      </c>
      <c r="L40" s="231">
        <f t="shared" si="13"/>
        <v>3.7942554782250004E-2</v>
      </c>
      <c r="M40" s="232" t="str">
        <f>M30</f>
        <v>EIOLCA.net Sector 221100 Power generation and supply</v>
      </c>
    </row>
    <row r="41" spans="1:80">
      <c r="A41" s="46"/>
      <c r="B41" s="46"/>
      <c r="C41" s="46"/>
      <c r="D41" s="46"/>
      <c r="E41" s="47"/>
      <c r="F41" s="46"/>
      <c r="G41" s="46"/>
      <c r="H41" s="46"/>
      <c r="I41" s="46"/>
      <c r="J41" s="46"/>
      <c r="K41" s="46"/>
      <c r="L41" s="46"/>
      <c r="M41" s="46"/>
    </row>
    <row r="42" spans="1:80" ht="15">
      <c r="A42" s="46"/>
      <c r="B42" s="46"/>
      <c r="C42" s="46"/>
      <c r="D42" s="46"/>
      <c r="E42" s="47"/>
      <c r="F42" s="46"/>
      <c r="G42" s="48" t="s">
        <v>134</v>
      </c>
      <c r="H42" s="49"/>
      <c r="I42" s="46"/>
      <c r="J42" s="46"/>
      <c r="K42" s="46"/>
      <c r="L42" s="46"/>
      <c r="M42" s="46"/>
    </row>
    <row r="43" spans="1:80" ht="15">
      <c r="A43" s="46"/>
      <c r="B43" s="46"/>
      <c r="C43" s="46"/>
      <c r="D43" s="46"/>
      <c r="E43" s="47"/>
      <c r="F43" s="46"/>
      <c r="G43" s="50"/>
      <c r="H43" s="49"/>
      <c r="I43" s="46"/>
      <c r="J43" s="46"/>
      <c r="K43" s="46"/>
      <c r="L43" s="46"/>
      <c r="M43" s="46" t="s">
        <v>134</v>
      </c>
      <c r="CA43" s="297">
        <f>Input!D44-Inventory!CB38</f>
        <v>37729.470833333326</v>
      </c>
    </row>
    <row r="44" spans="1:80" ht="15">
      <c r="A44" s="46"/>
      <c r="B44" s="46"/>
      <c r="C44" s="46"/>
      <c r="D44" s="46"/>
      <c r="E44" s="46"/>
      <c r="F44" s="46"/>
      <c r="G44" s="46"/>
      <c r="H44" s="49"/>
      <c r="I44" s="46"/>
      <c r="J44" s="46"/>
      <c r="K44" s="46"/>
      <c r="L44" s="46"/>
      <c r="M44" s="46"/>
    </row>
    <row r="45" spans="1:80" ht="12.75" customHeight="1">
      <c r="A45" s="46"/>
      <c r="B45" s="46"/>
      <c r="C45" s="46"/>
      <c r="D45" s="46"/>
      <c r="E45" s="46"/>
      <c r="F45" s="46"/>
      <c r="G45" s="46"/>
      <c r="H45" s="49"/>
      <c r="I45" s="46"/>
      <c r="J45" s="46"/>
      <c r="K45" s="46"/>
      <c r="L45" s="46"/>
      <c r="M45" s="46"/>
    </row>
    <row r="46" spans="1:80" ht="15" customHeight="1">
      <c r="A46" s="46"/>
      <c r="B46" s="46"/>
      <c r="C46" s="46"/>
      <c r="D46" s="46"/>
      <c r="E46" s="46"/>
      <c r="F46" s="46"/>
      <c r="G46" s="46"/>
      <c r="H46" s="49"/>
      <c r="I46" s="46"/>
      <c r="J46" s="46"/>
      <c r="K46" s="46"/>
      <c r="L46" s="46"/>
      <c r="M46" s="46"/>
    </row>
    <row r="47" spans="1:80" ht="15" customHeight="1">
      <c r="A47" s="46"/>
      <c r="B47" s="46"/>
      <c r="C47" s="46"/>
      <c r="D47" s="46"/>
      <c r="E47" s="46"/>
      <c r="F47" s="46"/>
      <c r="G47" s="46"/>
      <c r="H47" s="49"/>
      <c r="I47" s="46"/>
      <c r="J47" s="46"/>
      <c r="K47" s="46"/>
      <c r="L47" s="46"/>
      <c r="M47" s="46"/>
    </row>
    <row r="48" spans="1:80" ht="12.75" customHeight="1">
      <c r="A48" s="46"/>
      <c r="B48" s="46"/>
      <c r="C48" s="46"/>
      <c r="D48" s="46"/>
      <c r="E48" s="46"/>
      <c r="F48" s="46"/>
      <c r="G48" s="46"/>
      <c r="H48" s="46"/>
      <c r="I48" s="46"/>
      <c r="J48" s="46"/>
      <c r="K48" s="46"/>
      <c r="L48" s="46"/>
      <c r="M48" s="46"/>
    </row>
    <row r="49" spans="1:13">
      <c r="A49" s="46"/>
      <c r="B49" s="46"/>
      <c r="C49" s="46"/>
      <c r="D49" s="46"/>
      <c r="E49" s="46"/>
      <c r="F49" s="46"/>
      <c r="G49" s="46"/>
      <c r="H49" s="46"/>
      <c r="I49" s="46"/>
      <c r="J49" s="46"/>
      <c r="K49" s="46"/>
      <c r="L49" s="46"/>
      <c r="M49" s="46"/>
    </row>
    <row r="50" spans="1:13">
      <c r="A50" s="46"/>
      <c r="B50" s="46"/>
      <c r="C50" s="46"/>
      <c r="D50" s="46"/>
      <c r="E50" s="46"/>
      <c r="F50" s="46"/>
      <c r="G50" s="46"/>
      <c r="H50" s="46"/>
      <c r="I50" s="46"/>
      <c r="J50" s="46"/>
      <c r="K50" s="46"/>
      <c r="L50" s="46"/>
      <c r="M50" s="46"/>
    </row>
    <row r="51" spans="1:13">
      <c r="A51" s="46"/>
      <c r="B51" s="46"/>
      <c r="C51" s="46"/>
      <c r="D51" s="46"/>
      <c r="E51" s="46"/>
      <c r="F51" s="46"/>
      <c r="G51" s="46"/>
      <c r="H51" s="46"/>
      <c r="I51" s="46"/>
      <c r="J51" s="46"/>
      <c r="K51" s="46"/>
      <c r="L51" s="46"/>
      <c r="M51" s="46"/>
    </row>
    <row r="52" spans="1:13">
      <c r="A52" s="46"/>
      <c r="B52" s="46"/>
      <c r="C52" s="46"/>
      <c r="D52" s="46"/>
      <c r="E52" s="46"/>
      <c r="F52" s="46"/>
      <c r="G52" s="46"/>
      <c r="H52" s="46"/>
      <c r="I52" s="46"/>
      <c r="J52" s="46"/>
      <c r="K52" s="46"/>
      <c r="L52" s="46"/>
      <c r="M52" s="46"/>
    </row>
    <row r="53" spans="1:13">
      <c r="A53" s="46"/>
      <c r="B53" s="46"/>
      <c r="C53" s="46"/>
      <c r="D53" s="46"/>
      <c r="E53" s="46"/>
      <c r="F53" s="46"/>
      <c r="G53" s="46"/>
      <c r="H53" s="46"/>
      <c r="I53" s="46"/>
      <c r="J53" s="46"/>
      <c r="K53" s="46"/>
      <c r="L53" s="46"/>
      <c r="M53" s="46"/>
    </row>
    <row r="54" spans="1:13">
      <c r="A54" s="46"/>
      <c r="B54" s="46"/>
      <c r="C54" s="46"/>
      <c r="D54" s="46"/>
      <c r="E54" s="46"/>
      <c r="F54" s="46"/>
      <c r="G54" s="46"/>
      <c r="H54" s="46"/>
      <c r="I54" s="46"/>
      <c r="J54" s="46"/>
      <c r="K54" s="46"/>
      <c r="L54" s="46"/>
      <c r="M54" s="46"/>
    </row>
    <row r="55" spans="1:13">
      <c r="A55" s="46"/>
      <c r="B55" s="46"/>
      <c r="C55" s="46"/>
      <c r="D55" s="46"/>
      <c r="E55" s="46"/>
      <c r="F55" s="46"/>
      <c r="G55" s="46"/>
      <c r="H55" s="46"/>
      <c r="I55" s="46"/>
      <c r="J55" s="46"/>
      <c r="K55" s="46"/>
      <c r="L55" s="46"/>
      <c r="M55" s="46"/>
    </row>
    <row r="56" spans="1:13">
      <c r="A56" s="46"/>
      <c r="B56" s="46"/>
      <c r="C56" s="46"/>
      <c r="D56" s="46"/>
      <c r="E56" s="46"/>
      <c r="F56" s="46"/>
      <c r="G56" s="46"/>
      <c r="H56" s="46"/>
      <c r="I56" s="46"/>
      <c r="J56" s="46"/>
      <c r="K56" s="46"/>
      <c r="L56" s="46"/>
      <c r="M56" s="46"/>
    </row>
    <row r="57" spans="1:13">
      <c r="A57" s="46"/>
      <c r="B57" s="46"/>
      <c r="C57" s="46"/>
      <c r="D57" s="46"/>
      <c r="E57" s="46"/>
      <c r="F57" s="46"/>
      <c r="G57" s="46"/>
      <c r="H57" s="46"/>
      <c r="I57" s="46"/>
      <c r="J57" s="46"/>
      <c r="K57" s="46"/>
      <c r="L57" s="46"/>
      <c r="M57" s="46"/>
    </row>
    <row r="58" spans="1:13">
      <c r="A58" s="46"/>
      <c r="B58" s="46"/>
      <c r="C58" s="46"/>
      <c r="D58" s="46"/>
      <c r="E58" s="46"/>
      <c r="F58" s="46"/>
      <c r="G58" s="46"/>
      <c r="H58" s="46"/>
      <c r="I58" s="46"/>
      <c r="J58" s="46"/>
      <c r="K58" s="46"/>
      <c r="L58" s="46"/>
      <c r="M58" s="46"/>
    </row>
    <row r="59" spans="1:13">
      <c r="A59" s="46"/>
      <c r="B59" s="46"/>
      <c r="C59" s="46"/>
      <c r="D59" s="46"/>
      <c r="E59" s="46"/>
      <c r="F59" s="46"/>
      <c r="G59" s="46"/>
      <c r="H59" s="46"/>
      <c r="I59" s="46"/>
      <c r="J59" s="46"/>
      <c r="K59" s="46"/>
      <c r="L59" s="46"/>
      <c r="M59" s="46"/>
    </row>
    <row r="60" spans="1:13">
      <c r="A60" s="46"/>
      <c r="B60" s="46"/>
      <c r="C60" s="46"/>
      <c r="D60" s="46"/>
      <c r="E60" s="46"/>
      <c r="F60" s="46"/>
      <c r="G60" s="46"/>
      <c r="H60" s="46"/>
      <c r="I60" s="46"/>
      <c r="J60" s="46"/>
      <c r="K60" s="46"/>
      <c r="L60" s="46"/>
      <c r="M60" s="46"/>
    </row>
    <row r="61" spans="1:13">
      <c r="A61" s="46"/>
      <c r="B61" s="46"/>
      <c r="C61" s="46"/>
      <c r="D61" s="46"/>
      <c r="E61" s="46"/>
      <c r="F61" s="46"/>
      <c r="G61" s="46"/>
      <c r="H61" s="46"/>
      <c r="I61" s="46"/>
      <c r="J61" s="46"/>
      <c r="K61" s="46"/>
      <c r="L61" s="46"/>
      <c r="M61" s="46"/>
    </row>
    <row r="62" spans="1:13">
      <c r="A62" s="46"/>
      <c r="B62" s="46"/>
      <c r="C62" s="46"/>
      <c r="D62" s="46"/>
      <c r="E62" s="46"/>
      <c r="F62" s="46"/>
      <c r="G62" s="46"/>
      <c r="H62" s="46"/>
      <c r="I62" s="46"/>
      <c r="J62" s="46"/>
      <c r="K62" s="46"/>
      <c r="L62" s="46"/>
      <c r="M62" s="46"/>
    </row>
    <row r="63" spans="1:13">
      <c r="A63" s="46"/>
      <c r="B63" s="46"/>
      <c r="C63" s="46"/>
      <c r="D63" s="46"/>
      <c r="E63" s="46"/>
      <c r="F63" s="46"/>
      <c r="G63" s="46"/>
      <c r="H63" s="46"/>
      <c r="I63" s="46"/>
      <c r="J63" s="46"/>
      <c r="K63" s="46"/>
      <c r="L63" s="46"/>
      <c r="M63" s="46"/>
    </row>
    <row r="64" spans="1:13">
      <c r="A64" s="46"/>
      <c r="B64" s="46"/>
      <c r="C64" s="46"/>
      <c r="D64" s="46"/>
      <c r="E64" s="46"/>
      <c r="F64" s="46"/>
      <c r="G64" s="46"/>
      <c r="H64" s="46"/>
      <c r="I64" s="46"/>
      <c r="J64" s="46"/>
      <c r="K64" s="46"/>
      <c r="L64" s="46"/>
      <c r="M64" s="46"/>
    </row>
    <row r="65" s="278" customFormat="1"/>
    <row r="66" s="278" customFormat="1"/>
    <row r="67" s="278" customFormat="1"/>
    <row r="68" s="278" customFormat="1"/>
    <row r="69" s="278" customFormat="1"/>
    <row r="70" s="278" customFormat="1"/>
    <row r="71" s="278" customFormat="1"/>
    <row r="72" s="278" customFormat="1"/>
    <row r="73" s="278" customFormat="1"/>
    <row r="74" s="278" customFormat="1"/>
    <row r="75" s="278" customFormat="1"/>
    <row r="76" s="278" customFormat="1"/>
    <row r="77" s="278" customFormat="1"/>
    <row r="78" s="278" customFormat="1"/>
    <row r="79" s="278" customFormat="1"/>
    <row r="80" s="278" customFormat="1"/>
    <row r="81" s="278" customFormat="1"/>
    <row r="82" s="278" customFormat="1"/>
    <row r="83" s="278" customFormat="1"/>
    <row r="84" s="278" customFormat="1"/>
    <row r="85" s="278" customFormat="1"/>
    <row r="86" s="278" customFormat="1"/>
    <row r="87" s="278" customFormat="1"/>
    <row r="88" s="278" customFormat="1"/>
    <row r="89" s="278" customFormat="1"/>
    <row r="90" s="278" customFormat="1"/>
    <row r="91" s="278" customFormat="1"/>
    <row r="92" s="278" customFormat="1"/>
    <row r="93" s="278" customFormat="1"/>
    <row r="94" s="278" customFormat="1"/>
    <row r="95" s="278" customFormat="1"/>
    <row r="96" s="278" customFormat="1"/>
    <row r="97" s="278" customFormat="1"/>
    <row r="98" s="278" customFormat="1"/>
    <row r="99" s="278" customFormat="1"/>
    <row r="100" s="278" customFormat="1"/>
    <row r="101" s="278" customFormat="1"/>
    <row r="102" s="278" customFormat="1"/>
    <row r="103" s="278" customFormat="1"/>
    <row r="104" s="278" customFormat="1"/>
    <row r="105" s="278" customFormat="1"/>
    <row r="106" s="278" customFormat="1"/>
    <row r="107" s="278" customFormat="1"/>
    <row r="108" s="278" customFormat="1"/>
    <row r="109" s="278" customFormat="1"/>
    <row r="110" s="278" customFormat="1"/>
    <row r="111" s="278" customFormat="1"/>
    <row r="112" s="278" customFormat="1"/>
    <row r="113" s="278" customFormat="1"/>
    <row r="114" s="278" customFormat="1"/>
    <row r="115" s="278" customFormat="1"/>
    <row r="116" s="278" customFormat="1"/>
    <row r="117" s="278" customFormat="1"/>
    <row r="118" s="278" customFormat="1"/>
    <row r="119" s="278" customFormat="1"/>
    <row r="120" s="278" customFormat="1"/>
    <row r="121" s="278" customFormat="1"/>
    <row r="122" s="278" customFormat="1"/>
    <row r="123" s="278" customFormat="1"/>
    <row r="124" s="278" customFormat="1"/>
    <row r="125" s="278" customFormat="1"/>
    <row r="126" s="278" customFormat="1"/>
    <row r="127" s="278" customFormat="1"/>
    <row r="128" s="278" customFormat="1"/>
    <row r="129" s="278" customFormat="1"/>
    <row r="130" s="278" customFormat="1"/>
    <row r="131" s="278" customFormat="1"/>
    <row r="132" s="278" customFormat="1"/>
    <row r="133" s="278" customFormat="1"/>
    <row r="134" s="278" customFormat="1"/>
    <row r="135" s="278" customFormat="1"/>
    <row r="136" s="278" customFormat="1"/>
    <row r="137" s="278" customFormat="1"/>
    <row r="138" s="278" customFormat="1"/>
    <row r="139" s="278" customFormat="1"/>
    <row r="140" s="278" customFormat="1"/>
    <row r="141" s="278" customFormat="1"/>
    <row r="142" s="278" customFormat="1"/>
    <row r="143" s="278" customFormat="1"/>
    <row r="144" s="278" customFormat="1"/>
    <row r="145" s="278" customFormat="1"/>
    <row r="146" s="278" customFormat="1"/>
    <row r="147" s="278" customFormat="1"/>
    <row r="148" s="278" customFormat="1"/>
    <row r="149" s="278" customFormat="1"/>
    <row r="150" s="278" customFormat="1"/>
    <row r="151" s="278" customFormat="1"/>
    <row r="152" s="278" customFormat="1"/>
    <row r="153" s="278" customFormat="1"/>
    <row r="154" s="278" customFormat="1"/>
    <row r="155" s="278" customFormat="1"/>
    <row r="156" s="278" customFormat="1"/>
    <row r="157" s="278" customFormat="1"/>
    <row r="158" s="278" customFormat="1"/>
    <row r="159" s="278" customFormat="1"/>
    <row r="160" s="278" customFormat="1"/>
    <row r="161" s="278" customFormat="1"/>
    <row r="162" s="278" customFormat="1"/>
    <row r="163" s="278" customFormat="1"/>
    <row r="164" s="278" customFormat="1"/>
    <row r="165" s="278" customFormat="1"/>
    <row r="166" s="278" customFormat="1"/>
    <row r="167" s="278" customFormat="1"/>
    <row r="168" s="278" customFormat="1"/>
    <row r="169" s="278" customFormat="1"/>
    <row r="170" s="278" customFormat="1"/>
    <row r="171" s="278" customFormat="1"/>
    <row r="172" s="278" customFormat="1"/>
    <row r="173" s="278" customFormat="1"/>
    <row r="174" s="278" customFormat="1"/>
    <row r="175" s="278" customFormat="1"/>
    <row r="176" s="278" customFormat="1"/>
    <row r="177" s="278" customFormat="1"/>
    <row r="178" s="278" customFormat="1"/>
    <row r="179" s="278" customFormat="1"/>
    <row r="180" s="278" customFormat="1"/>
    <row r="181" s="278" customFormat="1"/>
    <row r="182" s="278" customFormat="1"/>
    <row r="183" s="278" customFormat="1"/>
    <row r="184" s="278" customFormat="1"/>
    <row r="185" s="278" customFormat="1"/>
    <row r="186" s="278" customFormat="1"/>
    <row r="187" s="278" customFormat="1"/>
    <row r="188" s="278" customFormat="1"/>
    <row r="189" s="278" customFormat="1"/>
    <row r="190" s="278" customFormat="1"/>
    <row r="191" s="278" customFormat="1"/>
    <row r="192" s="278" customFormat="1"/>
    <row r="193" s="278" customFormat="1"/>
    <row r="194" s="278" customFormat="1"/>
    <row r="195" s="278" customFormat="1"/>
    <row r="196" s="278" customFormat="1"/>
    <row r="197" s="278" customFormat="1"/>
    <row r="198" s="278" customFormat="1"/>
    <row r="199" s="278" customFormat="1"/>
    <row r="200" s="278" customFormat="1"/>
    <row r="201" s="278" customFormat="1"/>
    <row r="202" s="278" customFormat="1"/>
    <row r="203" s="278" customFormat="1"/>
    <row r="204" s="278" customFormat="1"/>
    <row r="205" s="278" customFormat="1"/>
    <row r="206" s="278" customFormat="1"/>
    <row r="207" s="278" customFormat="1"/>
    <row r="208" s="278" customFormat="1"/>
    <row r="209" s="278" customFormat="1"/>
    <row r="210" s="278" customFormat="1"/>
    <row r="211" s="278" customFormat="1"/>
    <row r="212" s="278" customFormat="1"/>
    <row r="213" s="278" customFormat="1"/>
    <row r="214" s="278" customFormat="1"/>
    <row r="215" s="278" customFormat="1"/>
    <row r="216" s="278" customFormat="1"/>
    <row r="217" s="278" customFormat="1"/>
    <row r="218" s="278" customFormat="1"/>
    <row r="219" s="278" customFormat="1"/>
    <row r="220" s="278" customFormat="1"/>
    <row r="221" s="278" customFormat="1"/>
    <row r="222" s="278" customFormat="1"/>
    <row r="223" s="278" customFormat="1"/>
    <row r="224" s="278" customFormat="1"/>
    <row r="225" s="278" customFormat="1"/>
    <row r="226" s="278" customFormat="1"/>
    <row r="227" s="278" customFormat="1"/>
    <row r="228" s="278" customFormat="1"/>
    <row r="229" s="278" customFormat="1"/>
    <row r="230" s="278" customFormat="1"/>
    <row r="231" s="278" customFormat="1"/>
    <row r="232" s="278" customFormat="1"/>
    <row r="233" s="278" customFormat="1"/>
    <row r="234" s="278" customFormat="1"/>
    <row r="235" s="278" customFormat="1"/>
    <row r="236" s="278" customFormat="1"/>
    <row r="237" s="278" customFormat="1"/>
    <row r="238" s="278" customFormat="1"/>
    <row r="239" s="278" customFormat="1"/>
    <row r="240" s="278" customFormat="1"/>
    <row r="241" s="278" customFormat="1"/>
    <row r="242" s="278" customFormat="1"/>
    <row r="243" s="278" customFormat="1"/>
    <row r="244" s="278" customFormat="1"/>
    <row r="245" s="278" customFormat="1"/>
    <row r="246" s="278" customFormat="1"/>
    <row r="247" s="278" customFormat="1"/>
    <row r="248" s="278" customFormat="1"/>
    <row r="249" s="278" customFormat="1"/>
    <row r="250" s="278" customFormat="1"/>
    <row r="251" s="278" customFormat="1"/>
    <row r="252" s="278" customFormat="1"/>
    <row r="253" s="278" customFormat="1"/>
    <row r="254" s="278" customFormat="1"/>
    <row r="255" s="278" customFormat="1"/>
    <row r="256" s="278" customFormat="1"/>
    <row r="257" s="278" customFormat="1"/>
    <row r="258" s="278" customFormat="1"/>
    <row r="259" s="278" customFormat="1"/>
    <row r="260" s="278" customFormat="1"/>
    <row r="261" s="278" customFormat="1"/>
    <row r="262" s="278" customFormat="1"/>
    <row r="263" s="278" customFormat="1"/>
    <row r="264" s="278" customFormat="1"/>
    <row r="265" s="278" customFormat="1"/>
    <row r="266" s="278" customFormat="1"/>
    <row r="267" s="278" customFormat="1"/>
    <row r="268" s="278" customFormat="1"/>
    <row r="269" s="278" customFormat="1"/>
    <row r="270" s="278" customFormat="1"/>
    <row r="271" s="278" customFormat="1"/>
    <row r="272" s="278" customFormat="1"/>
    <row r="273" s="278" customFormat="1"/>
    <row r="274" s="278" customFormat="1"/>
    <row r="275" s="278" customFormat="1"/>
    <row r="276" s="278" customFormat="1"/>
    <row r="277" s="278" customFormat="1"/>
    <row r="278" s="278" customFormat="1"/>
    <row r="279" s="278" customFormat="1"/>
    <row r="280" s="278" customFormat="1"/>
    <row r="281" s="278" customFormat="1"/>
    <row r="282" s="278" customFormat="1"/>
    <row r="283" s="278" customFormat="1"/>
    <row r="284" s="278" customFormat="1"/>
    <row r="285" s="278" customFormat="1"/>
    <row r="286" s="278" customFormat="1"/>
    <row r="287" s="278" customFormat="1"/>
    <row r="288" s="278" customFormat="1"/>
    <row r="289" s="278" customFormat="1"/>
    <row r="290" s="278" customFormat="1"/>
    <row r="291" s="278" customFormat="1"/>
    <row r="292" s="278" customFormat="1"/>
    <row r="293" s="278" customFormat="1"/>
    <row r="294" s="278" customFormat="1"/>
    <row r="295" s="278" customFormat="1"/>
    <row r="296" s="278" customFormat="1"/>
    <row r="297" s="278" customFormat="1"/>
    <row r="298" s="278" customFormat="1"/>
    <row r="299" s="278" customFormat="1"/>
    <row r="300" s="278" customFormat="1"/>
    <row r="301" s="278" customFormat="1"/>
    <row r="302" s="278" customFormat="1"/>
    <row r="303" s="278" customFormat="1"/>
    <row r="304" s="278" customFormat="1"/>
    <row r="305" s="278" customFormat="1"/>
    <row r="306" s="278" customFormat="1"/>
    <row r="307" s="278" customFormat="1"/>
    <row r="308" s="278" customFormat="1"/>
    <row r="309" s="278" customFormat="1"/>
    <row r="310" s="278" customFormat="1"/>
    <row r="311" s="278" customFormat="1"/>
    <row r="312" s="278" customFormat="1"/>
    <row r="313" s="278" customFormat="1"/>
    <row r="314" s="278" customFormat="1"/>
    <row r="315" s="278" customFormat="1"/>
    <row r="316" s="278" customFormat="1"/>
    <row r="317" s="278" customFormat="1"/>
    <row r="318" s="278" customFormat="1"/>
    <row r="319" s="278" customFormat="1"/>
    <row r="320" s="278" customFormat="1"/>
    <row r="321" s="278" customFormat="1"/>
    <row r="322" s="278" customFormat="1"/>
    <row r="323" s="278" customFormat="1"/>
    <row r="324" s="278" customFormat="1"/>
    <row r="325" s="278" customFormat="1"/>
    <row r="326" s="278" customFormat="1"/>
    <row r="327" s="278" customFormat="1"/>
    <row r="328" s="278" customFormat="1"/>
    <row r="329" s="278" customFormat="1"/>
    <row r="330" s="278" customFormat="1"/>
    <row r="331" s="278" customFormat="1"/>
    <row r="332" s="278" customFormat="1"/>
    <row r="333" s="278" customFormat="1"/>
    <row r="334" s="278" customFormat="1"/>
    <row r="335" s="278" customFormat="1"/>
    <row r="336" s="278" customFormat="1"/>
    <row r="337" s="278" customFormat="1"/>
    <row r="338" s="278" customFormat="1"/>
    <row r="339" s="278" customFormat="1"/>
    <row r="340" s="278" customFormat="1"/>
    <row r="341" s="278" customFormat="1"/>
    <row r="342" s="278" customFormat="1"/>
    <row r="343" s="278" customFormat="1"/>
    <row r="344" s="278" customFormat="1"/>
    <row r="345" s="278" customFormat="1"/>
    <row r="346" s="278" customFormat="1"/>
    <row r="347" s="278" customFormat="1"/>
    <row r="348" s="278" customFormat="1"/>
    <row r="349" s="278" customFormat="1"/>
    <row r="350" s="278" customFormat="1"/>
    <row r="351" s="278" customFormat="1"/>
    <row r="352" s="278" customFormat="1"/>
    <row r="353" s="278" customFormat="1"/>
    <row r="354" s="278" customFormat="1"/>
    <row r="355" s="278" customFormat="1"/>
    <row r="356" s="278" customFormat="1"/>
    <row r="357" s="278" customFormat="1"/>
    <row r="358" s="278" customFormat="1"/>
    <row r="359" s="278" customFormat="1"/>
    <row r="360" s="278" customFormat="1"/>
    <row r="361" s="278" customFormat="1"/>
    <row r="362" s="278" customFormat="1"/>
    <row r="363" s="278" customFormat="1"/>
    <row r="364" s="278" customFormat="1"/>
    <row r="365" s="278" customFormat="1"/>
    <row r="366" s="278" customFormat="1"/>
    <row r="367" s="278" customFormat="1"/>
    <row r="368" s="278" customFormat="1"/>
    <row r="369" s="278" customFormat="1"/>
    <row r="370" s="278" customFormat="1"/>
    <row r="371" s="278" customFormat="1"/>
    <row r="372" s="278" customFormat="1"/>
    <row r="373" s="278" customFormat="1"/>
    <row r="374" s="278" customFormat="1"/>
    <row r="375" s="278" customFormat="1"/>
    <row r="376" s="278" customFormat="1"/>
    <row r="377" s="278" customFormat="1"/>
    <row r="378" s="278" customFormat="1"/>
    <row r="379" s="278" customFormat="1"/>
    <row r="380" s="278" customFormat="1"/>
    <row r="381" s="278" customFormat="1"/>
    <row r="382" s="278" customFormat="1"/>
    <row r="383" s="278" customFormat="1"/>
    <row r="384" s="278" customFormat="1"/>
    <row r="385" s="278" customFormat="1"/>
    <row r="386" s="278" customFormat="1"/>
    <row r="387" s="278" customFormat="1"/>
    <row r="388" s="278" customFormat="1"/>
    <row r="389" s="278" customFormat="1"/>
    <row r="390" s="278" customFormat="1"/>
    <row r="391" s="278" customFormat="1"/>
    <row r="392" s="278" customFormat="1"/>
    <row r="393" s="278" customFormat="1"/>
    <row r="394" s="278" customFormat="1"/>
    <row r="395" s="278" customFormat="1"/>
    <row r="396" s="278" customFormat="1"/>
    <row r="397" s="278" customFormat="1"/>
    <row r="398" s="278" customFormat="1"/>
    <row r="399" s="278" customFormat="1"/>
    <row r="400" s="278" customFormat="1"/>
    <row r="401" s="278" customFormat="1"/>
    <row r="402" s="278" customFormat="1"/>
    <row r="403" s="278" customFormat="1"/>
    <row r="404" s="278" customFormat="1"/>
    <row r="405" s="278" customFormat="1"/>
    <row r="406" s="278" customFormat="1"/>
    <row r="407" s="278" customFormat="1"/>
    <row r="408" s="278" customFormat="1"/>
    <row r="409" s="278" customFormat="1"/>
    <row r="410" s="278" customFormat="1"/>
    <row r="411" s="278" customFormat="1"/>
    <row r="412" s="278" customFormat="1"/>
    <row r="413" s="278" customFormat="1"/>
    <row r="414" s="278" customFormat="1"/>
    <row r="415" s="278" customFormat="1"/>
    <row r="416" s="278" customFormat="1"/>
    <row r="417" s="278" customFormat="1"/>
    <row r="418" s="278" customFormat="1"/>
    <row r="419" s="278" customFormat="1"/>
    <row r="420" s="278" customFormat="1"/>
    <row r="421" s="278" customFormat="1"/>
    <row r="422" s="278" customFormat="1"/>
    <row r="423" s="278" customFormat="1"/>
    <row r="424" s="278" customFormat="1"/>
    <row r="425" s="278" customFormat="1"/>
    <row r="426" s="278" customFormat="1"/>
    <row r="427" s="278" customFormat="1"/>
    <row r="428" s="278" customFormat="1"/>
    <row r="429" s="278" customFormat="1"/>
    <row r="430" s="278" customFormat="1"/>
    <row r="431" s="278" customFormat="1"/>
    <row r="432" s="278" customFormat="1"/>
    <row r="433" s="278" customFormat="1"/>
    <row r="434" s="278" customFormat="1"/>
    <row r="435" s="278" customFormat="1"/>
    <row r="436" s="278" customFormat="1"/>
    <row r="437" s="278" customFormat="1"/>
    <row r="438" s="278" customFormat="1"/>
    <row r="439" s="278" customFormat="1"/>
    <row r="440" s="278" customFormat="1"/>
    <row r="441" s="278" customFormat="1"/>
    <row r="442" s="278" customFormat="1"/>
    <row r="443" s="278" customFormat="1"/>
    <row r="444" s="278" customFormat="1"/>
    <row r="445" s="278" customFormat="1"/>
    <row r="446" s="278" customFormat="1"/>
    <row r="447" s="278" customFormat="1"/>
    <row r="448" s="278" customFormat="1"/>
    <row r="449" s="278" customFormat="1"/>
    <row r="450" s="278" customFormat="1"/>
    <row r="451" s="278" customFormat="1"/>
    <row r="452" s="278" customFormat="1"/>
    <row r="453" s="278" customFormat="1"/>
    <row r="454" s="278" customFormat="1"/>
    <row r="455" s="278" customFormat="1"/>
    <row r="456" s="278" customFormat="1"/>
    <row r="457" s="278" customFormat="1"/>
    <row r="458" s="278" customFormat="1"/>
    <row r="459" s="278" customFormat="1"/>
    <row r="460" s="278" customFormat="1"/>
    <row r="461" s="278" customFormat="1"/>
    <row r="462" s="278" customFormat="1"/>
    <row r="463" s="278" customFormat="1"/>
    <row r="464" s="278" customFormat="1"/>
    <row r="465" s="278" customFormat="1"/>
    <row r="466" s="278" customFormat="1"/>
    <row r="467" s="278" customFormat="1"/>
    <row r="468" s="278" customFormat="1"/>
    <row r="469" s="278" customFormat="1"/>
    <row r="470" s="278" customFormat="1"/>
    <row r="471" s="278" customFormat="1"/>
    <row r="472" s="278" customFormat="1"/>
    <row r="473" s="278" customFormat="1"/>
    <row r="474" s="278" customFormat="1"/>
    <row r="475" s="278" customFormat="1"/>
    <row r="476" s="278" customFormat="1"/>
    <row r="477" s="278" customFormat="1"/>
    <row r="478" s="278" customFormat="1"/>
    <row r="479" s="278" customFormat="1"/>
    <row r="480" s="278" customFormat="1"/>
    <row r="481" s="278" customFormat="1"/>
    <row r="482" s="278" customFormat="1"/>
    <row r="483" s="278" customFormat="1"/>
    <row r="484" s="278" customFormat="1"/>
    <row r="485" s="278" customFormat="1"/>
    <row r="486" s="278" customFormat="1"/>
    <row r="487" s="278" customFormat="1"/>
    <row r="488" s="278" customFormat="1"/>
    <row r="489" s="278" customFormat="1"/>
    <row r="490" s="278" customFormat="1"/>
    <row r="491" s="278" customFormat="1"/>
    <row r="492" s="278" customFormat="1"/>
    <row r="493" s="278" customFormat="1"/>
    <row r="494" s="278" customFormat="1"/>
    <row r="495" s="278" customFormat="1"/>
    <row r="496" s="278" customFormat="1"/>
    <row r="497" s="278" customFormat="1"/>
    <row r="498" s="278" customFormat="1"/>
    <row r="499" s="278" customFormat="1"/>
    <row r="500" s="278" customFormat="1"/>
    <row r="501" s="278" customFormat="1"/>
    <row r="502" s="278" customFormat="1"/>
    <row r="503" s="278" customFormat="1"/>
    <row r="504" s="278" customFormat="1"/>
    <row r="505" s="278" customFormat="1"/>
    <row r="506" s="278" customFormat="1"/>
    <row r="507" s="278" customFormat="1"/>
    <row r="508" s="278" customFormat="1"/>
    <row r="509" s="278" customFormat="1"/>
    <row r="510" s="278" customFormat="1"/>
    <row r="511" s="278" customFormat="1"/>
    <row r="512" s="278" customFormat="1"/>
    <row r="513" s="278" customFormat="1"/>
    <row r="514" s="278" customFormat="1"/>
    <row r="515" s="278" customFormat="1"/>
    <row r="516" s="278" customFormat="1"/>
    <row r="517" s="278" customFormat="1"/>
    <row r="518" s="278" customFormat="1"/>
    <row r="519" s="278" customFormat="1"/>
    <row r="520" s="278" customFormat="1"/>
    <row r="521" s="278" customFormat="1"/>
    <row r="522" s="278" customFormat="1"/>
    <row r="523" s="278" customFormat="1"/>
    <row r="524" s="278" customFormat="1"/>
    <row r="525" s="278" customFormat="1"/>
    <row r="526" s="278" customFormat="1"/>
    <row r="527" s="278" customFormat="1"/>
    <row r="528" s="278" customFormat="1"/>
    <row r="529" s="278" customFormat="1"/>
    <row r="530" s="278" customFormat="1"/>
    <row r="531" s="278" customFormat="1"/>
    <row r="532" s="278" customFormat="1"/>
    <row r="533" s="278" customFormat="1"/>
    <row r="534" s="278" customFormat="1"/>
    <row r="535" s="278" customFormat="1"/>
    <row r="536" s="278" customFormat="1"/>
    <row r="537" s="278" customFormat="1"/>
    <row r="538" s="278" customFormat="1"/>
    <row r="539" s="278" customFormat="1"/>
    <row r="540" s="278" customFormat="1"/>
    <row r="541" s="278" customFormat="1"/>
    <row r="542" s="278" customFormat="1"/>
    <row r="543" s="278" customFormat="1"/>
    <row r="544" s="278" customFormat="1"/>
    <row r="545" s="278" customFormat="1"/>
    <row r="546" s="278" customFormat="1"/>
    <row r="547" s="278" customFormat="1"/>
    <row r="548" s="278" customFormat="1"/>
    <row r="549" s="278" customFormat="1"/>
    <row r="550" s="278" customFormat="1"/>
    <row r="551" s="278" customFormat="1"/>
    <row r="552" s="278" customFormat="1"/>
    <row r="553" s="278" customFormat="1"/>
    <row r="554" s="278" customFormat="1"/>
    <row r="555" s="278" customFormat="1"/>
    <row r="556" s="278" customFormat="1"/>
    <row r="557" s="278" customFormat="1"/>
    <row r="558" s="278" customFormat="1"/>
    <row r="559" s="278" customFormat="1"/>
    <row r="560" s="278" customFormat="1"/>
    <row r="561" s="278" customFormat="1"/>
    <row r="562" s="278" customFormat="1"/>
    <row r="563" s="278" customFormat="1"/>
    <row r="564" s="278" customFormat="1"/>
    <row r="565" s="278" customFormat="1"/>
    <row r="566" s="278" customFormat="1"/>
    <row r="567" s="278" customFormat="1"/>
    <row r="568" s="278" customFormat="1"/>
    <row r="569" s="278" customFormat="1"/>
    <row r="570" s="278" customFormat="1"/>
    <row r="571" s="278" customFormat="1"/>
    <row r="572" s="278" customFormat="1"/>
    <row r="573" s="278" customFormat="1"/>
    <row r="574" s="278" customFormat="1"/>
    <row r="575" s="278" customFormat="1"/>
    <row r="576" s="278" customFormat="1"/>
    <row r="577" s="278" customFormat="1"/>
    <row r="578" s="278" customFormat="1"/>
    <row r="579" s="278" customFormat="1"/>
    <row r="580" s="278" customFormat="1"/>
    <row r="581" s="278" customFormat="1"/>
    <row r="582" s="278" customFormat="1"/>
    <row r="583" s="278" customFormat="1"/>
    <row r="584" s="278" customFormat="1"/>
    <row r="585" s="278" customFormat="1"/>
    <row r="586" s="278" customFormat="1"/>
    <row r="587" s="278" customFormat="1"/>
    <row r="588" s="278" customFormat="1"/>
    <row r="589" s="278" customFormat="1"/>
    <row r="590" s="278" customFormat="1"/>
    <row r="591" s="278" customFormat="1"/>
    <row r="592" s="278" customFormat="1"/>
    <row r="593" s="278" customFormat="1"/>
    <row r="594" s="278" customFormat="1"/>
    <row r="595" s="278" customFormat="1"/>
    <row r="596" s="278" customFormat="1"/>
    <row r="597" s="278" customFormat="1"/>
    <row r="598" s="278" customFormat="1"/>
    <row r="599" s="278" customFormat="1"/>
    <row r="600" s="278" customFormat="1"/>
    <row r="601" s="278" customFormat="1"/>
    <row r="602" s="278" customFormat="1"/>
    <row r="603" s="278" customFormat="1"/>
    <row r="604" s="278" customFormat="1"/>
    <row r="605" s="278" customFormat="1"/>
    <row r="606" s="278" customFormat="1"/>
    <row r="607" s="278" customFormat="1"/>
    <row r="608" s="278" customFormat="1"/>
    <row r="609" s="278" customFormat="1"/>
    <row r="610" s="278" customFormat="1"/>
    <row r="611" s="278" customFormat="1"/>
    <row r="612" s="278" customFormat="1"/>
    <row r="613" s="278" customFormat="1"/>
    <row r="614" s="278" customFormat="1"/>
    <row r="615" s="278" customFormat="1"/>
    <row r="616" s="278" customFormat="1"/>
    <row r="617" s="278" customFormat="1"/>
    <row r="618" s="278" customFormat="1"/>
    <row r="619" s="278" customFormat="1"/>
    <row r="620" s="278" customFormat="1"/>
    <row r="621" s="278" customFormat="1"/>
    <row r="622" s="278" customFormat="1"/>
    <row r="623" s="278" customFormat="1"/>
    <row r="624" s="278" customFormat="1"/>
    <row r="625" s="278" customFormat="1"/>
    <row r="626" s="278" customFormat="1"/>
    <row r="627" s="278" customFormat="1"/>
    <row r="628" s="278" customFormat="1"/>
    <row r="629" s="278" customFormat="1"/>
    <row r="630" s="278" customFormat="1"/>
    <row r="631" s="278" customFormat="1"/>
    <row r="632" s="278" customFormat="1"/>
    <row r="633" s="278" customFormat="1"/>
    <row r="634" s="278" customFormat="1"/>
    <row r="635" s="278" customFormat="1"/>
    <row r="636" s="278" customFormat="1"/>
    <row r="637" s="278" customFormat="1"/>
    <row r="638" s="278" customFormat="1"/>
    <row r="639" s="278" customFormat="1"/>
    <row r="640" s="278" customFormat="1"/>
    <row r="641" s="278" customFormat="1"/>
    <row r="642" s="278" customFormat="1"/>
    <row r="643" s="278" customFormat="1"/>
    <row r="644" s="278" customFormat="1"/>
    <row r="645" s="278" customFormat="1"/>
    <row r="646" s="278" customFormat="1"/>
    <row r="647" s="278" customFormat="1"/>
    <row r="648" s="278" customFormat="1"/>
    <row r="649" s="278" customFormat="1"/>
    <row r="650" s="278" customFormat="1"/>
    <row r="651" s="278" customFormat="1"/>
    <row r="652" s="278" customFormat="1"/>
    <row r="653" s="278" customFormat="1"/>
    <row r="654" s="278" customFormat="1"/>
    <row r="655" s="278" customFormat="1"/>
    <row r="656" s="278" customFormat="1"/>
    <row r="657" s="278" customFormat="1"/>
    <row r="658" s="278" customFormat="1"/>
    <row r="659" s="278" customFormat="1"/>
    <row r="660" s="278" customFormat="1"/>
    <row r="661" s="278" customFormat="1"/>
    <row r="662" s="278" customFormat="1"/>
    <row r="663" s="278" customFormat="1"/>
    <row r="664" s="278" customFormat="1"/>
    <row r="665" s="278" customFormat="1"/>
    <row r="666" s="278" customFormat="1"/>
    <row r="667" s="278" customFormat="1"/>
    <row r="668" s="278" customFormat="1"/>
    <row r="669" s="278" customFormat="1"/>
    <row r="670" s="278" customFormat="1"/>
    <row r="671" s="278" customFormat="1"/>
    <row r="672" s="278" customFormat="1"/>
    <row r="673" s="278" customFormat="1"/>
    <row r="674" s="278" customFormat="1"/>
    <row r="675" s="278" customFormat="1"/>
    <row r="676" s="278" customFormat="1"/>
    <row r="677" s="278" customFormat="1"/>
    <row r="678" s="278" customFormat="1"/>
    <row r="679" s="278" customFormat="1"/>
    <row r="680" s="278" customFormat="1"/>
    <row r="681" s="278" customFormat="1"/>
    <row r="682" s="278" customFormat="1"/>
    <row r="683" s="278" customFormat="1"/>
    <row r="684" s="278" customFormat="1"/>
    <row r="685" s="278" customFormat="1"/>
    <row r="686" s="278" customFormat="1"/>
    <row r="687" s="278" customFormat="1"/>
    <row r="688" s="278" customFormat="1"/>
    <row r="689" s="278" customFormat="1"/>
    <row r="690" s="278" customFormat="1"/>
    <row r="691" s="278" customFormat="1"/>
    <row r="692" s="278" customFormat="1"/>
    <row r="693" s="278" customFormat="1"/>
    <row r="694" s="278" customFormat="1"/>
    <row r="695" s="278" customFormat="1"/>
    <row r="696" s="278" customFormat="1"/>
    <row r="697" s="278" customFormat="1"/>
    <row r="698" s="278" customFormat="1"/>
    <row r="699" s="278" customFormat="1"/>
    <row r="700" s="278" customFormat="1"/>
    <row r="701" s="278" customFormat="1"/>
    <row r="702" s="278" customFormat="1"/>
    <row r="703" s="278" customFormat="1"/>
    <row r="704" s="278" customFormat="1"/>
    <row r="705" s="278" customFormat="1"/>
    <row r="706" s="278" customFormat="1"/>
    <row r="707" s="278" customFormat="1"/>
    <row r="708" s="278" customFormat="1"/>
    <row r="709" s="278" customFormat="1"/>
    <row r="710" s="278" customFormat="1"/>
    <row r="711" s="278" customFormat="1"/>
    <row r="712" s="278" customFormat="1"/>
    <row r="713" s="278" customFormat="1"/>
    <row r="714" s="278" customFormat="1"/>
    <row r="715" s="278" customFormat="1"/>
    <row r="716" s="278" customFormat="1"/>
    <row r="717" s="278" customFormat="1"/>
    <row r="718" s="278" customFormat="1"/>
    <row r="719" s="278" customFormat="1"/>
    <row r="720" s="278" customFormat="1"/>
    <row r="721" s="278" customFormat="1"/>
    <row r="722" s="278" customFormat="1"/>
    <row r="723" s="278" customFormat="1"/>
    <row r="724" s="278" customFormat="1"/>
    <row r="725" s="278" customFormat="1"/>
    <row r="726" s="278" customFormat="1"/>
    <row r="727" s="278" customFormat="1"/>
    <row r="728" s="278" customFormat="1"/>
    <row r="729" s="278" customFormat="1"/>
    <row r="730" s="278" customFormat="1"/>
    <row r="731" s="278" customFormat="1"/>
    <row r="732" s="278" customFormat="1"/>
    <row r="733" s="278" customFormat="1"/>
    <row r="734" s="278" customFormat="1"/>
    <row r="735" s="278" customFormat="1"/>
    <row r="736" s="278" customFormat="1"/>
    <row r="737" s="278" customFormat="1"/>
    <row r="738" s="278" customFormat="1"/>
    <row r="739" s="278" customFormat="1"/>
    <row r="740" s="278" customFormat="1"/>
    <row r="741" s="278" customFormat="1"/>
    <row r="742" s="278" customFormat="1"/>
    <row r="743" s="278" customFormat="1"/>
    <row r="744" s="278" customFormat="1"/>
    <row r="745" s="278" customFormat="1"/>
    <row r="746" s="278" customFormat="1"/>
    <row r="747" s="278" customFormat="1"/>
    <row r="748" s="278" customFormat="1"/>
    <row r="749" s="278" customFormat="1"/>
    <row r="750" s="278" customFormat="1"/>
    <row r="751" s="278" customFormat="1"/>
    <row r="752" s="278" customFormat="1"/>
    <row r="753" s="278" customFormat="1"/>
    <row r="754" s="278" customFormat="1"/>
    <row r="755" s="278" customFormat="1"/>
    <row r="756" s="278" customFormat="1"/>
    <row r="757" s="278" customFormat="1"/>
    <row r="758" s="278" customFormat="1"/>
    <row r="759" s="278" customFormat="1"/>
    <row r="760" s="278" customFormat="1"/>
    <row r="761" s="278" customFormat="1"/>
    <row r="762" s="278" customFormat="1"/>
    <row r="763" s="278" customFormat="1"/>
    <row r="764" s="278" customFormat="1"/>
    <row r="765" s="278" customFormat="1"/>
    <row r="766" s="278" customFormat="1"/>
    <row r="767" s="278" customFormat="1"/>
    <row r="768" s="278" customFormat="1"/>
    <row r="769" s="278" customFormat="1"/>
    <row r="770" s="278" customFormat="1"/>
    <row r="771" s="278" customFormat="1"/>
    <row r="772" s="278" customFormat="1"/>
    <row r="773" s="278" customFormat="1"/>
    <row r="774" s="278" customFormat="1"/>
    <row r="775" s="278" customFormat="1"/>
    <row r="776" s="278" customFormat="1"/>
    <row r="777" s="278" customFormat="1"/>
    <row r="778" s="278" customFormat="1"/>
    <row r="779" s="278" customFormat="1"/>
    <row r="780" s="278" customFormat="1"/>
    <row r="781" s="278" customFormat="1"/>
    <row r="782" s="278" customFormat="1"/>
    <row r="783" s="278" customFormat="1"/>
    <row r="784" s="278" customFormat="1"/>
    <row r="785" s="278" customFormat="1"/>
    <row r="786" s="278" customFormat="1"/>
    <row r="787" s="278" customFormat="1"/>
    <row r="788" s="278" customFormat="1"/>
    <row r="789" s="278" customFormat="1"/>
    <row r="790" s="278" customFormat="1"/>
    <row r="791" s="278" customFormat="1"/>
    <row r="792" s="278" customFormat="1"/>
    <row r="793" s="278" customFormat="1"/>
    <row r="794" s="278" customFormat="1"/>
    <row r="795" s="278" customFormat="1"/>
    <row r="796" s="278" customFormat="1"/>
    <row r="797" s="278" customFormat="1"/>
    <row r="798" s="278" customFormat="1"/>
    <row r="799" s="278" customFormat="1"/>
    <row r="800" s="278" customFormat="1"/>
    <row r="801" s="278" customFormat="1"/>
    <row r="802" s="278" customFormat="1"/>
    <row r="803" s="278" customFormat="1"/>
    <row r="804" s="278" customFormat="1"/>
    <row r="805" s="278" customFormat="1"/>
    <row r="806" s="278" customFormat="1"/>
    <row r="807" s="278" customFormat="1"/>
    <row r="808" s="278" customFormat="1"/>
    <row r="809" s="278" customFormat="1"/>
    <row r="810" s="278" customFormat="1"/>
    <row r="811" s="278" customFormat="1"/>
    <row r="812" s="278" customFormat="1"/>
    <row r="813" s="278" customFormat="1"/>
    <row r="814" s="278" customFormat="1"/>
    <row r="815" s="278" customFormat="1"/>
    <row r="816" s="278" customFormat="1"/>
    <row r="817" s="278" customFormat="1"/>
    <row r="818" s="278" customFormat="1"/>
    <row r="819" s="278" customFormat="1"/>
    <row r="820" s="278" customFormat="1"/>
    <row r="821" s="278" customFormat="1"/>
    <row r="822" s="278" customFormat="1"/>
    <row r="823" s="278" customFormat="1"/>
    <row r="824" s="278" customFormat="1"/>
    <row r="825" s="278" customFormat="1"/>
    <row r="826" s="278" customFormat="1"/>
    <row r="827" s="278" customFormat="1"/>
    <row r="828" s="278" customFormat="1"/>
    <row r="829" s="278" customFormat="1"/>
    <row r="830" s="278" customFormat="1"/>
    <row r="831" s="278" customFormat="1"/>
    <row r="832" s="278" customFormat="1"/>
    <row r="833" s="278" customFormat="1"/>
    <row r="834" s="278" customFormat="1"/>
    <row r="835" s="278" customFormat="1"/>
    <row r="836" s="278" customFormat="1"/>
    <row r="837" s="278" customFormat="1"/>
    <row r="838" s="278" customFormat="1"/>
    <row r="839" s="278" customFormat="1"/>
    <row r="840" s="278" customFormat="1"/>
    <row r="841" s="278" customFormat="1"/>
    <row r="842" s="278" customFormat="1"/>
    <row r="843" s="278" customFormat="1"/>
    <row r="844" s="278" customFormat="1"/>
    <row r="845" s="278" customFormat="1"/>
    <row r="846" s="278" customFormat="1"/>
    <row r="847" s="278" customFormat="1"/>
    <row r="848" s="278" customFormat="1"/>
    <row r="849" s="278" customFormat="1"/>
    <row r="850" s="278" customFormat="1"/>
    <row r="851" s="278" customFormat="1"/>
    <row r="852" s="278" customFormat="1"/>
    <row r="853" s="278" customFormat="1"/>
    <row r="854" s="278" customFormat="1"/>
    <row r="855" s="278" customFormat="1"/>
    <row r="856" s="278" customFormat="1"/>
    <row r="857" s="278" customFormat="1"/>
    <row r="858" s="278" customFormat="1"/>
    <row r="859" s="278" customFormat="1"/>
    <row r="860" s="278" customFormat="1"/>
    <row r="861" s="278" customFormat="1"/>
    <row r="862" s="278" customFormat="1"/>
    <row r="863" s="278" customFormat="1"/>
    <row r="864" s="278" customFormat="1"/>
    <row r="865" s="278" customFormat="1"/>
    <row r="866" s="278" customFormat="1"/>
    <row r="867" s="278" customFormat="1"/>
    <row r="868" s="278" customFormat="1"/>
    <row r="869" s="278" customFormat="1"/>
    <row r="870" s="278" customFormat="1"/>
    <row r="871" s="278" customFormat="1"/>
    <row r="872" s="278" customFormat="1"/>
    <row r="873" s="278" customFormat="1"/>
    <row r="874" s="278" customFormat="1"/>
    <row r="875" s="278" customFormat="1"/>
    <row r="876" s="278" customFormat="1"/>
    <row r="877" s="278" customFormat="1"/>
    <row r="878" s="278" customFormat="1"/>
    <row r="879" s="278" customFormat="1"/>
    <row r="880" s="278" customFormat="1"/>
    <row r="881" s="278" customFormat="1"/>
    <row r="882" s="278" customFormat="1"/>
    <row r="883" s="278" customFormat="1"/>
    <row r="884" s="278" customFormat="1"/>
    <row r="885" s="278" customFormat="1"/>
    <row r="886" s="278" customFormat="1"/>
    <row r="887" s="278" customFormat="1"/>
    <row r="888" s="278" customFormat="1"/>
    <row r="889" s="278" customFormat="1"/>
    <row r="890" s="278" customFormat="1"/>
    <row r="891" s="278" customFormat="1"/>
    <row r="892" s="278" customFormat="1"/>
    <row r="893" s="278" customFormat="1"/>
    <row r="894" s="278" customFormat="1"/>
    <row r="895" s="278" customFormat="1"/>
    <row r="896" s="278" customFormat="1"/>
    <row r="897" s="278" customFormat="1"/>
    <row r="898" s="278" customFormat="1"/>
    <row r="899" s="278" customFormat="1"/>
    <row r="900" s="278" customFormat="1"/>
    <row r="901" s="278" customFormat="1"/>
    <row r="902" s="278" customFormat="1"/>
    <row r="903" s="278" customFormat="1"/>
    <row r="904" s="278" customFormat="1"/>
    <row r="905" s="278" customFormat="1"/>
    <row r="906" s="278" customFormat="1"/>
    <row r="907" s="278" customFormat="1"/>
    <row r="908" s="278" customFormat="1"/>
    <row r="909" s="278" customFormat="1"/>
    <row r="910" s="278" customFormat="1"/>
    <row r="911" s="278" customFormat="1"/>
    <row r="912" s="278" customFormat="1"/>
    <row r="913" s="278" customFormat="1"/>
    <row r="914" s="278" customFormat="1"/>
    <row r="915" s="278" customFormat="1"/>
    <row r="916" s="278" customFormat="1"/>
    <row r="917" s="278" customFormat="1"/>
    <row r="918" s="278" customFormat="1"/>
    <row r="919" s="278" customFormat="1"/>
    <row r="920" s="278" customFormat="1"/>
    <row r="921" s="278" customFormat="1"/>
    <row r="922" s="278" customFormat="1"/>
    <row r="923" s="278" customFormat="1"/>
    <row r="924" s="278" customFormat="1"/>
    <row r="925" s="278" customFormat="1"/>
    <row r="926" s="278" customFormat="1"/>
    <row r="927" s="278" customFormat="1"/>
    <row r="928" s="278" customFormat="1"/>
    <row r="929" s="278" customFormat="1"/>
    <row r="930" s="278" customFormat="1"/>
    <row r="931" s="278" customFormat="1"/>
    <row r="932" s="278" customFormat="1"/>
    <row r="933" s="278" customFormat="1"/>
    <row r="934" s="278" customFormat="1"/>
    <row r="935" s="278" customFormat="1"/>
    <row r="936" s="278" customFormat="1"/>
    <row r="937" s="278" customFormat="1"/>
    <row r="938" s="278" customFormat="1"/>
    <row r="939" s="278" customFormat="1"/>
    <row r="940" s="278" customFormat="1"/>
    <row r="941" s="278" customFormat="1"/>
    <row r="942" s="278" customFormat="1"/>
    <row r="943" s="278" customFormat="1"/>
    <row r="944" s="278" customFormat="1"/>
    <row r="945" s="278" customFormat="1"/>
    <row r="946" s="278" customFormat="1"/>
    <row r="947" s="278" customFormat="1"/>
    <row r="948" s="278" customFormat="1"/>
    <row r="949" s="278" customFormat="1"/>
    <row r="950" s="278" customFormat="1"/>
    <row r="951" s="278" customFormat="1"/>
    <row r="952" s="278" customFormat="1"/>
    <row r="953" s="278" customFormat="1"/>
    <row r="954" s="278" customFormat="1"/>
    <row r="955" s="278" customFormat="1"/>
    <row r="956" s="278" customFormat="1"/>
    <row r="957" s="278" customFormat="1"/>
    <row r="958" s="278" customFormat="1"/>
    <row r="959" s="278" customFormat="1"/>
    <row r="960" s="278" customFormat="1"/>
    <row r="961" s="278" customFormat="1"/>
    <row r="962" s="278" customFormat="1"/>
    <row r="963" s="278" customFormat="1"/>
    <row r="964" s="278" customFormat="1"/>
    <row r="965" s="278" customFormat="1"/>
    <row r="966" s="278" customFormat="1"/>
    <row r="967" s="278" customFormat="1"/>
    <row r="968" s="278" customFormat="1"/>
    <row r="969" s="278" customFormat="1"/>
    <row r="970" s="278" customFormat="1"/>
    <row r="971" s="278" customFormat="1"/>
    <row r="972" s="278" customFormat="1"/>
    <row r="973" s="278" customFormat="1"/>
    <row r="974" s="278" customFormat="1"/>
    <row r="975" s="278" customFormat="1"/>
    <row r="976" s="278" customFormat="1"/>
    <row r="977" s="278" customFormat="1"/>
    <row r="978" s="278" customFormat="1"/>
    <row r="979" s="278" customFormat="1"/>
    <row r="980" s="278" customFormat="1"/>
    <row r="981" s="278" customFormat="1"/>
    <row r="982" s="278" customFormat="1"/>
    <row r="983" s="278" customFormat="1"/>
    <row r="984" s="278" customFormat="1"/>
    <row r="985" s="278" customFormat="1"/>
    <row r="986" s="278" customFormat="1"/>
    <row r="987" s="278" customFormat="1"/>
    <row r="988" s="278" customFormat="1"/>
    <row r="989" s="278" customFormat="1"/>
    <row r="990" s="278" customFormat="1"/>
    <row r="991" s="278" customFormat="1"/>
    <row r="992" s="278" customFormat="1"/>
    <row r="993" s="278" customFormat="1"/>
    <row r="994" s="278" customFormat="1"/>
    <row r="995" s="278" customFormat="1"/>
    <row r="996" s="278" customFormat="1"/>
    <row r="997" s="278" customFormat="1"/>
    <row r="998" s="278" customFormat="1"/>
    <row r="999" s="278" customFormat="1"/>
    <row r="1000" s="278" customFormat="1"/>
    <row r="1001" s="278" customFormat="1"/>
    <row r="1002" s="278" customFormat="1"/>
    <row r="1003" s="278" customFormat="1"/>
    <row r="1004" s="278" customFormat="1"/>
    <row r="1005" s="278" customFormat="1"/>
    <row r="1006" s="278" customFormat="1"/>
    <row r="1007" s="278" customFormat="1"/>
    <row r="1008" s="278" customFormat="1"/>
    <row r="1009" s="278" customFormat="1"/>
    <row r="1010" s="278" customFormat="1"/>
    <row r="1011" s="278" customFormat="1"/>
    <row r="1012" s="278" customFormat="1"/>
    <row r="1013" s="278" customFormat="1"/>
    <row r="1014" s="278" customFormat="1"/>
    <row r="1015" s="278" customFormat="1"/>
    <row r="1016" s="278" customFormat="1"/>
    <row r="1017" s="278" customFormat="1"/>
    <row r="1018" s="278" customFormat="1"/>
    <row r="1019" s="278" customFormat="1"/>
    <row r="1020" s="278" customFormat="1"/>
    <row r="1021" s="278" customFormat="1"/>
    <row r="1022" s="278" customFormat="1"/>
    <row r="1023" s="278" customFormat="1"/>
    <row r="1024" s="278" customFormat="1"/>
    <row r="1025" s="278" customFormat="1"/>
    <row r="1026" s="278" customFormat="1"/>
    <row r="1027" s="278" customFormat="1"/>
    <row r="1028" s="278" customFormat="1"/>
    <row r="1029" s="278" customFormat="1"/>
    <row r="1030" s="278" customFormat="1"/>
    <row r="1031" s="278" customFormat="1"/>
    <row r="1032" s="278" customFormat="1"/>
    <row r="1033" s="278" customFormat="1"/>
    <row r="1034" s="278" customFormat="1"/>
    <row r="1035" s="278" customFormat="1"/>
    <row r="1036" s="278" customFormat="1"/>
    <row r="1037" s="278" customFormat="1"/>
    <row r="1038" s="278" customFormat="1"/>
    <row r="1039" s="278" customFormat="1"/>
    <row r="1040" s="278" customFormat="1"/>
    <row r="1041" s="278" customFormat="1"/>
    <row r="1042" s="278" customFormat="1"/>
    <row r="1043" s="278" customFormat="1"/>
    <row r="1044" s="278" customFormat="1"/>
    <row r="1045" s="278" customFormat="1"/>
    <row r="1046" s="278" customFormat="1"/>
    <row r="1047" s="278" customFormat="1"/>
    <row r="1048" s="278" customFormat="1"/>
    <row r="1049" s="278" customFormat="1"/>
    <row r="1050" s="278" customFormat="1"/>
    <row r="1051" s="278" customFormat="1"/>
    <row r="1052" s="278" customFormat="1"/>
    <row r="1053" s="278" customFormat="1"/>
    <row r="1054" s="278" customFormat="1"/>
    <row r="1055" s="278" customFormat="1"/>
    <row r="1056" s="278" customFormat="1"/>
    <row r="1057" s="278" customFormat="1"/>
    <row r="1058" s="278" customFormat="1"/>
    <row r="1059" s="278" customFormat="1"/>
    <row r="1060" s="278" customFormat="1"/>
    <row r="1061" s="278" customFormat="1"/>
    <row r="1062" s="278" customFormat="1"/>
    <row r="1063" s="278" customFormat="1"/>
    <row r="1064" s="278" customFormat="1"/>
    <row r="1065" s="278" customFormat="1"/>
    <row r="1066" s="278" customFormat="1"/>
    <row r="1067" s="278" customFormat="1"/>
    <row r="1068" s="278" customFormat="1"/>
    <row r="1069" s="278" customFormat="1"/>
    <row r="1070" s="278" customFormat="1"/>
    <row r="1071" s="278" customFormat="1"/>
    <row r="1072" s="278" customFormat="1"/>
    <row r="1073" s="278" customFormat="1"/>
    <row r="1074" s="278" customFormat="1"/>
    <row r="1075" s="278" customFormat="1"/>
    <row r="1076" s="278" customFormat="1"/>
    <row r="1077" s="278" customFormat="1"/>
    <row r="1078" s="278" customFormat="1"/>
    <row r="1079" s="278" customFormat="1"/>
    <row r="1080" s="278" customFormat="1"/>
    <row r="1081" s="278" customFormat="1"/>
    <row r="1082" s="278" customFormat="1"/>
    <row r="1083" s="278" customFormat="1"/>
    <row r="1084" s="278" customFormat="1"/>
    <row r="1085" s="278" customFormat="1"/>
    <row r="1086" s="278" customFormat="1"/>
    <row r="1087" s="278" customFormat="1"/>
    <row r="1088" s="278" customFormat="1"/>
    <row r="1089" s="278" customFormat="1"/>
    <row r="1090" s="278" customFormat="1"/>
    <row r="1091" s="278" customFormat="1"/>
    <row r="1092" s="278" customFormat="1"/>
    <row r="1093" s="278" customFormat="1"/>
    <row r="1094" s="278" customFormat="1"/>
    <row r="1095" s="278" customFormat="1"/>
    <row r="1096" s="278" customFormat="1"/>
    <row r="1097" s="278" customFormat="1"/>
    <row r="1098" s="278" customFormat="1"/>
    <row r="1099" s="278" customFormat="1"/>
    <row r="1100" s="278" customFormat="1"/>
    <row r="1101" s="278" customFormat="1"/>
    <row r="1102" s="278" customFormat="1"/>
    <row r="1103" s="278" customFormat="1"/>
    <row r="1104" s="278" customFormat="1"/>
    <row r="1105" s="278" customFormat="1"/>
    <row r="1106" s="278" customFormat="1"/>
    <row r="1107" s="278" customFormat="1"/>
    <row r="1108" s="278" customFormat="1"/>
    <row r="1109" s="278" customFormat="1"/>
    <row r="1110" s="278" customFormat="1"/>
    <row r="1111" s="278" customFormat="1"/>
    <row r="1112" s="278" customFormat="1"/>
    <row r="1113" s="278" customFormat="1"/>
    <row r="1114" s="278" customFormat="1"/>
    <row r="1115" s="278" customFormat="1"/>
    <row r="1116" s="278" customFormat="1"/>
    <row r="1117" s="278" customFormat="1"/>
    <row r="1118" s="278" customFormat="1"/>
    <row r="1119" s="278" customFormat="1"/>
    <row r="1120" s="278" customFormat="1"/>
    <row r="1121" s="278" customFormat="1"/>
    <row r="1122" s="278" customFormat="1"/>
    <row r="1123" s="278" customFormat="1"/>
    <row r="1124" s="278" customFormat="1"/>
    <row r="1125" s="278" customFormat="1"/>
    <row r="1126" s="278" customFormat="1"/>
    <row r="1127" s="278" customFormat="1"/>
    <row r="1128" s="278" customFormat="1"/>
    <row r="1129" s="278" customFormat="1"/>
    <row r="1130" s="278" customFormat="1"/>
    <row r="1131" s="278" customFormat="1"/>
    <row r="1132" s="278" customFormat="1"/>
    <row r="1133" s="278" customFormat="1"/>
    <row r="1134" s="278" customFormat="1"/>
    <row r="1135" s="278" customFormat="1"/>
    <row r="1136" s="278" customFormat="1"/>
    <row r="1137" s="278" customFormat="1"/>
    <row r="1138" s="278" customFormat="1"/>
    <row r="1139" s="278" customFormat="1"/>
    <row r="1140" s="278" customFormat="1"/>
    <row r="1141" s="278" customFormat="1"/>
    <row r="1142" s="278" customFormat="1"/>
    <row r="1143" s="278" customFormat="1"/>
    <row r="1144" s="278" customFormat="1"/>
    <row r="1145" s="278" customFormat="1"/>
    <row r="1146" s="278" customFormat="1"/>
    <row r="1147" s="278" customFormat="1"/>
    <row r="1148" s="278" customFormat="1"/>
    <row r="1149" s="278" customFormat="1"/>
    <row r="1150" s="278" customFormat="1"/>
    <row r="1151" s="278" customFormat="1"/>
    <row r="1152" s="278" customFormat="1"/>
    <row r="1153" s="278" customFormat="1"/>
    <row r="1154" s="278" customFormat="1"/>
    <row r="1155" s="278" customFormat="1"/>
    <row r="1156" s="278" customFormat="1"/>
    <row r="1157" s="278" customFormat="1"/>
    <row r="1158" s="278" customFormat="1"/>
    <row r="1159" s="278" customFormat="1"/>
    <row r="1160" s="278" customFormat="1"/>
    <row r="1161" s="278" customFormat="1"/>
    <row r="1162" s="278" customFormat="1"/>
    <row r="1163" s="278" customFormat="1"/>
    <row r="1164" s="278" customFormat="1"/>
    <row r="1165" s="278" customFormat="1"/>
    <row r="1166" s="278" customFormat="1"/>
    <row r="1167" s="278" customFormat="1"/>
    <row r="1168" s="278" customFormat="1"/>
    <row r="1169" s="278" customFormat="1"/>
    <row r="1170" s="278" customFormat="1"/>
    <row r="1171" s="278" customFormat="1"/>
    <row r="1172" s="278" customFormat="1"/>
    <row r="1173" s="278" customFormat="1"/>
    <row r="1174" s="278" customFormat="1"/>
    <row r="1175" s="278" customFormat="1"/>
    <row r="1176" s="278" customFormat="1"/>
    <row r="1177" s="278" customFormat="1"/>
    <row r="1178" s="278" customFormat="1"/>
    <row r="1179" s="278" customFormat="1"/>
    <row r="1180" s="278" customFormat="1"/>
    <row r="1181" s="278" customFormat="1"/>
    <row r="1182" s="278" customFormat="1"/>
    <row r="1183" s="278" customFormat="1"/>
    <row r="1184" s="278" customFormat="1"/>
    <row r="1185" s="278" customFormat="1"/>
    <row r="1186" s="278" customFormat="1"/>
    <row r="1187" s="278" customFormat="1"/>
    <row r="1188" s="278" customFormat="1"/>
    <row r="1189" s="278" customFormat="1"/>
    <row r="1190" s="278" customFormat="1"/>
    <row r="1191" s="278" customFormat="1"/>
    <row r="1192" s="278" customFormat="1"/>
    <row r="1193" s="278" customFormat="1"/>
    <row r="1194" s="278" customFormat="1"/>
    <row r="1195" s="278" customFormat="1"/>
    <row r="1196" s="278" customFormat="1"/>
    <row r="1197" s="278" customFormat="1"/>
    <row r="1198" s="278" customFormat="1"/>
    <row r="1199" s="278" customFormat="1"/>
    <row r="1200" s="278" customFormat="1"/>
    <row r="1201" s="278" customFormat="1"/>
    <row r="1202" s="278" customFormat="1"/>
    <row r="1203" s="278" customFormat="1"/>
    <row r="1204" s="278" customFormat="1"/>
    <row r="1205" s="278" customFormat="1"/>
    <row r="1206" s="278" customFormat="1"/>
    <row r="1207" s="278" customFormat="1"/>
    <row r="1208" s="278" customFormat="1"/>
    <row r="1209" s="278" customFormat="1"/>
    <row r="1210" s="278" customFormat="1"/>
    <row r="1211" s="278" customFormat="1"/>
    <row r="1212" s="278" customFormat="1"/>
    <row r="1213" s="278" customFormat="1"/>
    <row r="1214" s="278" customFormat="1"/>
    <row r="1215" s="278" customFormat="1"/>
    <row r="1216" s="278" customFormat="1"/>
    <row r="1217" s="278" customFormat="1"/>
    <row r="1218" s="278" customFormat="1"/>
    <row r="1219" s="278" customFormat="1"/>
    <row r="1220" s="278" customFormat="1"/>
    <row r="1221" s="278" customFormat="1"/>
    <row r="1222" s="278" customFormat="1"/>
    <row r="1223" s="278" customFormat="1"/>
    <row r="1224" s="278" customFormat="1"/>
    <row r="1225" s="278" customFormat="1"/>
    <row r="1226" s="278" customFormat="1"/>
    <row r="1227" s="278" customFormat="1"/>
    <row r="1228" s="278" customFormat="1"/>
    <row r="1229" s="278" customFormat="1"/>
    <row r="1230" s="278" customFormat="1"/>
    <row r="1231" s="278" customFormat="1"/>
    <row r="1232" s="278" customFormat="1"/>
    <row r="1233" s="278" customFormat="1"/>
    <row r="1234" s="278" customFormat="1"/>
    <row r="1235" s="278" customFormat="1"/>
    <row r="1236" s="278" customFormat="1"/>
    <row r="1237" s="278" customFormat="1"/>
    <row r="1238" s="278" customFormat="1"/>
    <row r="1239" s="278" customFormat="1"/>
    <row r="1240" s="278" customFormat="1"/>
    <row r="1241" s="278" customFormat="1"/>
    <row r="1242" s="278" customFormat="1"/>
    <row r="1243" s="278" customFormat="1"/>
    <row r="1244" s="278" customFormat="1"/>
    <row r="1245" s="278" customFormat="1"/>
    <row r="1246" s="278" customFormat="1"/>
    <row r="1247" s="278" customFormat="1"/>
    <row r="1248" s="278" customFormat="1"/>
    <row r="1249" s="278" customFormat="1"/>
    <row r="1250" s="278" customFormat="1"/>
    <row r="1251" s="278" customFormat="1"/>
    <row r="1252" s="278" customFormat="1"/>
    <row r="1253" s="278" customFormat="1"/>
    <row r="1254" s="278" customFormat="1"/>
    <row r="1255" s="278" customFormat="1"/>
    <row r="1256" s="278" customFormat="1"/>
    <row r="1257" s="278" customFormat="1"/>
    <row r="1258" s="278" customFormat="1"/>
    <row r="1259" s="278" customFormat="1"/>
    <row r="1260" s="278" customFormat="1"/>
    <row r="1261" s="278" customFormat="1"/>
    <row r="1262" s="278" customFormat="1"/>
    <row r="1263" s="278" customFormat="1"/>
    <row r="1264" s="278" customFormat="1"/>
    <row r="1265" s="278" customFormat="1"/>
    <row r="1266" s="278" customFormat="1"/>
    <row r="1267" s="278" customFormat="1"/>
    <row r="1268" s="278" customFormat="1"/>
    <row r="1269" s="278" customFormat="1"/>
    <row r="1270" s="278" customFormat="1"/>
    <row r="1271" s="278" customFormat="1"/>
    <row r="1272" s="278" customFormat="1"/>
    <row r="1273" s="278" customFormat="1"/>
    <row r="1274" s="278" customFormat="1"/>
    <row r="1275" s="278" customFormat="1"/>
    <row r="1276" s="278" customFormat="1"/>
    <row r="1277" s="278" customFormat="1"/>
    <row r="1278" s="278" customFormat="1"/>
    <row r="1279" s="278" customFormat="1"/>
    <row r="1280" s="278" customFormat="1"/>
    <row r="1281" s="278" customFormat="1"/>
    <row r="1282" s="278" customFormat="1"/>
    <row r="1283" s="278" customFormat="1"/>
    <row r="1284" s="278" customFormat="1"/>
    <row r="1285" s="278" customFormat="1"/>
    <row r="1286" s="278" customFormat="1"/>
    <row r="1287" s="278" customFormat="1"/>
    <row r="1288" s="278" customFormat="1"/>
    <row r="1289" s="278" customFormat="1"/>
    <row r="1290" s="278" customFormat="1"/>
    <row r="1291" s="278" customFormat="1"/>
    <row r="1292" s="278" customFormat="1"/>
    <row r="1293" s="278" customFormat="1"/>
    <row r="1294" s="278" customFormat="1"/>
    <row r="1295" s="278" customFormat="1"/>
    <row r="1296" s="278" customFormat="1"/>
    <row r="1297" s="278" customFormat="1"/>
    <row r="1298" s="278" customFormat="1"/>
    <row r="1299" s="278" customFormat="1"/>
    <row r="1300" s="278" customFormat="1"/>
    <row r="1301" s="278" customFormat="1"/>
    <row r="1302" s="278" customFormat="1"/>
    <row r="1303" s="278" customFormat="1"/>
    <row r="1304" s="278" customFormat="1"/>
    <row r="1305" s="278" customFormat="1"/>
    <row r="1306" s="278" customFormat="1"/>
    <row r="1307" s="278" customFormat="1"/>
    <row r="1308" s="278" customFormat="1"/>
    <row r="1309" s="278" customFormat="1"/>
    <row r="1310" s="278" customFormat="1"/>
    <row r="1311" s="278" customFormat="1"/>
    <row r="1312" s="278" customFormat="1"/>
    <row r="1313" s="278" customFormat="1"/>
    <row r="1314" s="278" customFormat="1"/>
    <row r="1315" s="278" customFormat="1"/>
    <row r="1316" s="278" customFormat="1"/>
    <row r="1317" s="278" customFormat="1"/>
    <row r="1318" s="278" customFormat="1"/>
    <row r="1319" s="278" customFormat="1"/>
    <row r="1320" s="278" customFormat="1"/>
    <row r="1321" s="278" customFormat="1"/>
    <row r="1322" s="278" customFormat="1"/>
    <row r="1323" s="278" customFormat="1"/>
    <row r="1324" s="278" customFormat="1"/>
    <row r="1325" s="278" customFormat="1"/>
    <row r="1326" s="278" customFormat="1"/>
    <row r="1327" s="278" customFormat="1"/>
    <row r="1328" s="278" customFormat="1"/>
    <row r="1329" s="278" customFormat="1"/>
    <row r="1330" s="278" customFormat="1"/>
    <row r="1331" s="278" customFormat="1"/>
    <row r="1332" s="278" customFormat="1"/>
    <row r="1333" s="278" customFormat="1"/>
    <row r="1334" s="278" customFormat="1"/>
    <row r="1335" s="278" customFormat="1"/>
    <row r="1336" s="278" customFormat="1"/>
    <row r="1337" s="278" customFormat="1"/>
    <row r="1338" s="278" customFormat="1"/>
    <row r="1339" s="278" customFormat="1"/>
    <row r="1340" s="278" customFormat="1"/>
    <row r="1341" s="278" customFormat="1"/>
    <row r="1342" s="278" customFormat="1"/>
    <row r="1343" s="278" customFormat="1"/>
    <row r="1344" s="278" customFormat="1"/>
    <row r="1345" s="278" customFormat="1"/>
    <row r="1346" s="278" customFormat="1"/>
    <row r="1347" s="278" customFormat="1"/>
    <row r="1348" s="278" customFormat="1"/>
    <row r="1349" s="278" customFormat="1"/>
    <row r="1350" s="278" customFormat="1"/>
    <row r="1351" s="278" customFormat="1"/>
    <row r="1352" s="278" customFormat="1"/>
    <row r="1353" s="278" customFormat="1"/>
    <row r="1354" s="278" customFormat="1"/>
    <row r="1355" s="278" customFormat="1"/>
    <row r="1356" s="278" customFormat="1"/>
    <row r="1357" s="278" customFormat="1"/>
    <row r="1358" s="278" customFormat="1"/>
    <row r="1359" s="278" customFormat="1"/>
    <row r="1360" s="278" customFormat="1"/>
    <row r="1361" s="278" customFormat="1"/>
    <row r="1362" s="278" customFormat="1"/>
    <row r="1363" s="278" customFormat="1"/>
    <row r="1364" s="278" customFormat="1"/>
    <row r="1365" s="278" customFormat="1"/>
    <row r="1366" s="278" customFormat="1"/>
    <row r="1367" s="278" customFormat="1"/>
    <row r="1368" s="278" customFormat="1"/>
    <row r="1369" s="278" customFormat="1"/>
    <row r="1370" s="278" customFormat="1"/>
    <row r="1371" s="278" customFormat="1"/>
    <row r="1372" s="278" customFormat="1"/>
    <row r="1373" s="278" customFormat="1"/>
    <row r="1374" s="278" customFormat="1"/>
    <row r="1375" s="278" customFormat="1"/>
    <row r="1376" s="278" customFormat="1"/>
    <row r="1377" s="278" customFormat="1"/>
    <row r="1378" s="278" customFormat="1"/>
    <row r="1379" s="278" customFormat="1"/>
    <row r="1380" s="278" customFormat="1"/>
    <row r="1381" s="278" customFormat="1"/>
    <row r="1382" s="278" customFormat="1"/>
    <row r="1383" s="278" customFormat="1"/>
    <row r="1384" s="278" customFormat="1"/>
    <row r="1385" s="278" customFormat="1"/>
    <row r="1386" s="278" customFormat="1"/>
    <row r="1387" s="278" customFormat="1"/>
    <row r="1388" s="278" customFormat="1"/>
    <row r="1389" s="278" customFormat="1"/>
    <row r="1390" s="278" customFormat="1"/>
    <row r="1391" s="278" customFormat="1"/>
    <row r="1392" s="278" customFormat="1"/>
    <row r="1393" s="278" customFormat="1"/>
    <row r="1394" s="278" customFormat="1"/>
    <row r="1395" s="278" customFormat="1"/>
    <row r="1396" s="278" customFormat="1"/>
    <row r="1397" s="278" customFormat="1"/>
    <row r="1398" s="278" customFormat="1"/>
    <row r="1399" s="278" customFormat="1"/>
    <row r="1400" s="278" customFormat="1"/>
    <row r="1401" s="278" customFormat="1"/>
    <row r="1402" s="278" customFormat="1"/>
    <row r="1403" s="278" customFormat="1"/>
    <row r="1404" s="278" customFormat="1"/>
    <row r="1405" s="278" customFormat="1"/>
    <row r="1406" s="278" customFormat="1"/>
    <row r="1407" s="278" customFormat="1"/>
    <row r="1408" s="278" customFormat="1"/>
    <row r="1409" s="278" customFormat="1"/>
    <row r="1410" s="278" customFormat="1"/>
    <row r="1411" s="278" customFormat="1"/>
    <row r="1412" s="278" customFormat="1"/>
    <row r="1413" s="278" customFormat="1"/>
    <row r="1414" s="278" customFormat="1"/>
    <row r="1415" s="278" customFormat="1"/>
    <row r="1416" s="278" customFormat="1"/>
    <row r="1417" s="278" customFormat="1"/>
    <row r="1418" s="278" customFormat="1"/>
    <row r="1419" s="278" customFormat="1"/>
    <row r="1420" s="278" customFormat="1"/>
    <row r="1421" s="278" customFormat="1"/>
    <row r="1422" s="278" customFormat="1"/>
    <row r="1423" s="278" customFormat="1"/>
    <row r="1424" s="278" customFormat="1"/>
    <row r="1425" s="278" customFormat="1"/>
    <row r="1426" s="278" customFormat="1"/>
    <row r="1427" s="278" customFormat="1"/>
    <row r="1428" s="278" customFormat="1"/>
    <row r="1429" s="278" customFormat="1"/>
    <row r="1430" s="278" customFormat="1"/>
    <row r="1431" s="278" customFormat="1"/>
    <row r="1432" s="278" customFormat="1"/>
    <row r="1433" s="278" customFormat="1"/>
    <row r="1434" s="278" customFormat="1"/>
    <row r="1435" s="278" customFormat="1"/>
    <row r="1436" s="278" customFormat="1"/>
    <row r="1437" s="278" customFormat="1"/>
    <row r="1438" s="278" customFormat="1"/>
    <row r="1439" s="278" customFormat="1"/>
    <row r="1440" s="278" customFormat="1"/>
    <row r="1441" s="278" customFormat="1"/>
    <row r="1442" s="278" customFormat="1"/>
    <row r="1443" s="278" customFormat="1"/>
    <row r="1444" s="278" customFormat="1"/>
    <row r="1445" s="278" customFormat="1"/>
    <row r="1446" s="278" customFormat="1"/>
    <row r="1447" s="278" customFormat="1"/>
    <row r="1448" s="278" customFormat="1"/>
    <row r="1449" s="278" customFormat="1"/>
    <row r="1450" s="278" customFormat="1"/>
    <row r="1451" s="278" customFormat="1"/>
    <row r="1452" s="278" customFormat="1"/>
    <row r="1453" s="278" customFormat="1"/>
    <row r="1454" s="278" customFormat="1"/>
    <row r="1455" s="278" customFormat="1"/>
    <row r="1456" s="278" customFormat="1"/>
    <row r="1457" s="278" customFormat="1"/>
    <row r="1458" s="278" customFormat="1"/>
    <row r="1459" s="278" customFormat="1"/>
    <row r="1460" s="278" customFormat="1"/>
    <row r="1461" s="278" customFormat="1"/>
    <row r="1462" s="278" customFormat="1"/>
    <row r="1463" s="278" customFormat="1"/>
    <row r="1464" s="278" customFormat="1"/>
    <row r="1465" s="278" customFormat="1"/>
    <row r="1466" s="278" customFormat="1"/>
    <row r="1467" s="278" customFormat="1"/>
    <row r="1468" s="278" customFormat="1"/>
    <row r="1469" s="278" customFormat="1"/>
    <row r="1470" s="278" customFormat="1"/>
    <row r="1471" s="278" customFormat="1"/>
    <row r="1472" s="278" customFormat="1"/>
    <row r="1473" s="278" customFormat="1"/>
    <row r="1474" s="278" customFormat="1"/>
    <row r="1475" s="278" customFormat="1"/>
    <row r="1476" s="278" customFormat="1"/>
    <row r="1477" s="278" customFormat="1"/>
    <row r="1478" s="278" customFormat="1"/>
    <row r="1479" s="278" customFormat="1"/>
    <row r="1480" s="278" customFormat="1"/>
    <row r="1481" s="278" customFormat="1"/>
    <row r="1482" s="278" customFormat="1"/>
    <row r="1483" s="278" customFormat="1"/>
    <row r="1484" s="278" customFormat="1"/>
    <row r="1485" s="278" customFormat="1"/>
    <row r="1486" s="278" customFormat="1"/>
    <row r="1487" s="278" customFormat="1"/>
    <row r="1488" s="278" customFormat="1"/>
    <row r="1489" s="278" customFormat="1"/>
    <row r="1490" s="278" customFormat="1"/>
    <row r="1491" s="278" customFormat="1"/>
    <row r="1492" s="278" customFormat="1"/>
    <row r="1493" s="278" customFormat="1"/>
    <row r="1494" s="278" customFormat="1"/>
    <row r="1495" s="278" customFormat="1"/>
    <row r="1496" s="278" customFormat="1"/>
    <row r="1497" s="278" customFormat="1"/>
    <row r="1498" s="278" customFormat="1"/>
    <row r="1499" s="278" customFormat="1"/>
    <row r="1500" s="278" customFormat="1"/>
    <row r="1501" s="278" customFormat="1"/>
    <row r="1502" s="278" customFormat="1"/>
    <row r="1503" s="278" customFormat="1"/>
    <row r="1504" s="278" customFormat="1"/>
    <row r="1505" s="278" customFormat="1"/>
    <row r="1506" s="278" customFormat="1"/>
    <row r="1507" s="278" customFormat="1"/>
    <row r="1508" s="278" customFormat="1"/>
    <row r="1509" s="278" customFormat="1"/>
    <row r="1510" s="278" customFormat="1"/>
    <row r="1511" s="278" customFormat="1"/>
    <row r="1512" s="278" customFormat="1"/>
    <row r="1513" s="278" customFormat="1"/>
    <row r="1514" s="278" customFormat="1"/>
    <row r="1515" s="278" customFormat="1"/>
    <row r="1516" s="278" customFormat="1"/>
    <row r="1517" s="278" customFormat="1"/>
    <row r="1518" s="278" customFormat="1"/>
    <row r="1519" s="278" customFormat="1"/>
    <row r="1520" s="278" customFormat="1"/>
    <row r="1521" s="278" customFormat="1"/>
    <row r="1522" s="278" customFormat="1"/>
    <row r="1523" s="278" customFormat="1"/>
    <row r="1524" s="278" customFormat="1"/>
    <row r="1525" s="278" customFormat="1"/>
    <row r="1526" s="278" customFormat="1"/>
    <row r="1527" s="278" customFormat="1"/>
    <row r="1528" s="278" customFormat="1"/>
    <row r="1529" s="278" customFormat="1"/>
    <row r="1530" s="278" customFormat="1"/>
    <row r="1531" s="278" customFormat="1"/>
    <row r="1532" s="278" customFormat="1"/>
    <row r="1533" s="278" customFormat="1"/>
    <row r="1534" s="278" customFormat="1"/>
    <row r="1535" s="278" customFormat="1"/>
    <row r="1536" s="278" customFormat="1"/>
    <row r="1537" s="278" customFormat="1"/>
    <row r="1538" s="278" customFormat="1"/>
    <row r="1539" s="278" customFormat="1"/>
    <row r="1540" s="278" customFormat="1"/>
    <row r="1541" s="278" customFormat="1"/>
    <row r="1542" s="278" customFormat="1"/>
    <row r="1543" s="278" customFormat="1"/>
    <row r="1544" s="278" customFormat="1"/>
    <row r="1545" s="278" customFormat="1"/>
    <row r="1546" s="278" customFormat="1"/>
    <row r="1547" s="278" customFormat="1"/>
    <row r="1548" s="278" customFormat="1"/>
    <row r="1549" s="278" customFormat="1"/>
    <row r="1550" s="278" customFormat="1"/>
    <row r="1551" s="278" customFormat="1"/>
    <row r="1552" s="278" customFormat="1"/>
    <row r="1553" s="278" customFormat="1"/>
    <row r="1554" s="278" customFormat="1"/>
    <row r="1555" s="278" customFormat="1"/>
    <row r="1556" s="278" customFormat="1"/>
    <row r="1557" s="278" customFormat="1"/>
    <row r="1558" s="278" customFormat="1"/>
    <row r="1559" s="278" customFormat="1"/>
    <row r="1560" s="278" customFormat="1"/>
    <row r="1561" s="278" customFormat="1"/>
    <row r="1562" s="278" customFormat="1"/>
    <row r="1563" s="278" customFormat="1"/>
    <row r="1564" s="278" customFormat="1"/>
    <row r="1565" s="278" customFormat="1"/>
    <row r="1566" s="278" customFormat="1"/>
    <row r="1567" s="278" customFormat="1"/>
    <row r="1568" s="278" customFormat="1"/>
    <row r="1569" s="278" customFormat="1"/>
    <row r="1570" s="278" customFormat="1"/>
    <row r="1571" s="278" customFormat="1"/>
    <row r="1572" s="278" customFormat="1"/>
    <row r="1573" s="278" customFormat="1"/>
    <row r="1574" s="278" customFormat="1"/>
    <row r="1575" s="278" customFormat="1"/>
    <row r="1576" s="278" customFormat="1"/>
    <row r="1577" s="278" customFormat="1"/>
    <row r="1578" s="278" customFormat="1"/>
    <row r="1579" s="278" customFormat="1"/>
    <row r="1580" s="278" customFormat="1"/>
    <row r="1581" s="278" customFormat="1"/>
    <row r="1582" s="278" customFormat="1"/>
    <row r="1583" s="278" customFormat="1"/>
    <row r="1584" s="278" customFormat="1"/>
    <row r="1585" s="278" customFormat="1"/>
    <row r="1586" s="278" customFormat="1"/>
    <row r="1587" s="278" customFormat="1"/>
    <row r="1588" s="278" customFormat="1"/>
    <row r="1589" s="278" customFormat="1"/>
    <row r="1590" s="278" customFormat="1"/>
    <row r="1591" s="278" customFormat="1"/>
    <row r="1592" s="278" customFormat="1"/>
    <row r="1593" s="278" customFormat="1"/>
    <row r="1594" s="278" customFormat="1"/>
    <row r="1595" s="278" customFormat="1"/>
    <row r="1596" s="278" customFormat="1"/>
    <row r="1597" s="278" customFormat="1"/>
    <row r="1598" s="278" customFormat="1"/>
    <row r="1599" s="278" customFormat="1"/>
    <row r="1600" s="278" customFormat="1"/>
    <row r="1601" s="278" customFormat="1"/>
    <row r="1602" s="278" customFormat="1"/>
    <row r="1603" s="278" customFormat="1"/>
    <row r="1604" s="278" customFormat="1"/>
    <row r="1605" s="278" customFormat="1"/>
    <row r="1606" s="278" customFormat="1"/>
    <row r="1607" s="278" customFormat="1"/>
    <row r="1608" s="278" customFormat="1"/>
    <row r="1609" s="278" customFormat="1"/>
    <row r="1610" s="278" customFormat="1"/>
    <row r="1611" s="278" customFormat="1"/>
    <row r="1612" s="278" customFormat="1"/>
    <row r="1613" s="278" customFormat="1"/>
    <row r="1614" s="278" customFormat="1"/>
    <row r="1615" s="278" customFormat="1"/>
    <row r="1616" s="278" customFormat="1"/>
    <row r="1617" s="278" customFormat="1"/>
    <row r="1618" s="278" customFormat="1"/>
    <row r="1619" s="278" customFormat="1"/>
    <row r="1620" s="278" customFormat="1"/>
    <row r="1621" s="278" customFormat="1"/>
    <row r="1622" s="278" customFormat="1"/>
    <row r="1623" s="278" customFormat="1"/>
    <row r="1624" s="278" customFormat="1"/>
    <row r="1625" s="278" customFormat="1"/>
    <row r="1626" s="278" customFormat="1"/>
    <row r="1627" s="278" customFormat="1"/>
    <row r="1628" s="278" customFormat="1"/>
    <row r="1629" s="278" customFormat="1"/>
    <row r="1630" s="278" customFormat="1"/>
    <row r="1631" s="278" customFormat="1"/>
    <row r="1632" s="278" customFormat="1"/>
    <row r="1633" s="278" customFormat="1"/>
    <row r="1634" s="278" customFormat="1"/>
    <row r="1635" s="278" customFormat="1"/>
    <row r="1636" s="278" customFormat="1"/>
    <row r="1637" s="278" customFormat="1"/>
    <row r="1638" s="278" customFormat="1"/>
    <row r="1639" s="278" customFormat="1"/>
    <row r="1640" s="278" customFormat="1"/>
    <row r="1641" s="278" customFormat="1"/>
    <row r="1642" s="278" customFormat="1"/>
    <row r="1643" s="278" customFormat="1"/>
    <row r="1644" s="278" customFormat="1"/>
    <row r="1645" s="278" customFormat="1"/>
    <row r="1646" s="278" customFormat="1"/>
    <row r="1647" s="278" customFormat="1"/>
    <row r="1648" s="278" customFormat="1"/>
    <row r="1649" s="278" customFormat="1"/>
    <row r="1650" s="278" customFormat="1"/>
    <row r="1651" s="278" customFormat="1"/>
    <row r="1652" s="278" customFormat="1"/>
    <row r="1653" s="278" customFormat="1"/>
    <row r="1654" s="278" customFormat="1"/>
    <row r="1655" s="278" customFormat="1"/>
    <row r="1656" s="278" customFormat="1"/>
    <row r="1657" s="278" customFormat="1"/>
    <row r="1658" s="278" customFormat="1"/>
    <row r="1659" s="278" customFormat="1"/>
    <row r="1660" s="278" customFormat="1"/>
    <row r="1661" s="278" customFormat="1"/>
    <row r="1662" s="278" customFormat="1"/>
    <row r="1663" s="278" customFormat="1"/>
    <row r="1664" s="278" customFormat="1"/>
    <row r="1665" s="278" customFormat="1"/>
    <row r="1666" s="278" customFormat="1"/>
    <row r="1667" s="278" customFormat="1"/>
    <row r="1668" s="278" customFormat="1"/>
    <row r="1669" s="278" customFormat="1"/>
    <row r="1670" s="278" customFormat="1"/>
    <row r="1671" s="278" customFormat="1"/>
    <row r="1672" s="278" customFormat="1"/>
    <row r="1673" s="278" customFormat="1"/>
    <row r="1674" s="278" customFormat="1"/>
    <row r="1675" s="278" customFormat="1"/>
    <row r="1676" s="278" customFormat="1"/>
    <row r="1677" s="278" customFormat="1"/>
    <row r="1678" s="278" customFormat="1"/>
    <row r="1679" s="278" customFormat="1"/>
    <row r="1680" s="278" customFormat="1"/>
    <row r="1681" s="278" customFormat="1"/>
    <row r="1682" s="278" customFormat="1"/>
    <row r="1683" s="278" customFormat="1"/>
    <row r="1684" s="278" customFormat="1"/>
    <row r="1685" s="278" customFormat="1"/>
    <row r="1686" s="278" customFormat="1"/>
    <row r="1687" s="278" customFormat="1"/>
    <row r="1688" s="278" customFormat="1"/>
    <row r="1689" s="278" customFormat="1"/>
    <row r="1690" s="278" customFormat="1"/>
    <row r="1691" s="278" customFormat="1"/>
    <row r="1692" s="278" customFormat="1"/>
    <row r="1693" s="278" customFormat="1"/>
    <row r="1694" s="278" customFormat="1"/>
    <row r="1695" s="278" customFormat="1"/>
    <row r="1696" s="278" customFormat="1"/>
    <row r="1697" s="278" customFormat="1"/>
    <row r="1698" s="278" customFormat="1"/>
    <row r="1699" s="278" customFormat="1"/>
    <row r="1700" s="278" customFormat="1"/>
    <row r="1701" s="278" customFormat="1"/>
    <row r="1702" s="278" customFormat="1"/>
    <row r="1703" s="278" customFormat="1"/>
    <row r="1704" s="278" customFormat="1"/>
    <row r="1705" s="278" customFormat="1"/>
    <row r="1706" s="278" customFormat="1"/>
    <row r="1707" s="278" customFormat="1"/>
    <row r="1708" s="278" customFormat="1"/>
    <row r="1709" s="278" customFormat="1"/>
    <row r="1710" s="278" customFormat="1"/>
    <row r="1711" s="278" customFormat="1"/>
    <row r="1712" s="278" customFormat="1"/>
    <row r="1713" s="278" customFormat="1"/>
    <row r="1714" s="278" customFormat="1"/>
    <row r="1715" s="278" customFormat="1"/>
    <row r="1716" s="278" customFormat="1"/>
    <row r="1717" s="278" customFormat="1"/>
    <row r="1718" s="278" customFormat="1"/>
    <row r="1719" s="278" customFormat="1"/>
    <row r="1720" s="278" customFormat="1"/>
    <row r="1721" s="278" customFormat="1"/>
    <row r="1722" s="278" customFormat="1"/>
    <row r="1723" s="278" customFormat="1"/>
    <row r="1724" s="278" customFormat="1"/>
    <row r="1725" s="278" customFormat="1"/>
    <row r="1726" s="278" customFormat="1"/>
    <row r="1727" s="278" customFormat="1"/>
    <row r="1728" s="278" customFormat="1"/>
    <row r="1729" s="278" customFormat="1"/>
    <row r="1730" s="278" customFormat="1"/>
    <row r="1731" s="278" customFormat="1"/>
    <row r="1732" s="278" customFormat="1"/>
    <row r="1733" s="278" customFormat="1"/>
    <row r="1734" s="278" customFormat="1"/>
    <row r="1735" s="278" customFormat="1"/>
    <row r="1736" s="278" customFormat="1"/>
    <row r="1737" s="278" customFormat="1"/>
    <row r="1738" s="278" customFormat="1"/>
    <row r="1739" s="278" customFormat="1"/>
    <row r="1740" s="278" customFormat="1"/>
    <row r="1741" s="278" customFormat="1"/>
    <row r="1742" s="278" customFormat="1"/>
    <row r="1743" s="278" customFormat="1"/>
    <row r="1744" s="278" customFormat="1"/>
    <row r="1745" s="278" customFormat="1"/>
    <row r="1746" s="278" customFormat="1"/>
    <row r="1747" s="278" customFormat="1"/>
    <row r="1748" s="278" customFormat="1"/>
    <row r="1749" s="278" customFormat="1"/>
    <row r="1750" s="278" customFormat="1"/>
    <row r="1751" s="278" customFormat="1"/>
    <row r="1752" s="278" customFormat="1"/>
    <row r="1753" s="278" customFormat="1"/>
    <row r="1754" s="278" customFormat="1"/>
    <row r="1755" s="278" customFormat="1"/>
    <row r="1756" s="278" customFormat="1"/>
    <row r="1757" s="278" customFormat="1"/>
    <row r="1758" s="278" customFormat="1"/>
    <row r="1759" s="278" customFormat="1"/>
    <row r="1760" s="278" customFormat="1"/>
    <row r="1761" s="278" customFormat="1"/>
    <row r="1762" s="278" customFormat="1"/>
    <row r="1763" s="278" customFormat="1"/>
    <row r="1764" s="278" customFormat="1"/>
    <row r="1765" s="278" customFormat="1"/>
    <row r="1766" s="278" customFormat="1"/>
    <row r="1767" s="278" customFormat="1"/>
    <row r="1768" s="278" customFormat="1"/>
    <row r="1769" s="278" customFormat="1"/>
    <row r="1770" s="278" customFormat="1"/>
    <row r="1771" s="278" customFormat="1"/>
    <row r="1772" s="278" customFormat="1"/>
    <row r="1773" s="278" customFormat="1"/>
    <row r="1774" s="278" customFormat="1"/>
    <row r="1775" s="278" customFormat="1"/>
    <row r="1776" s="278" customFormat="1"/>
    <row r="1777" s="278" customFormat="1"/>
    <row r="1778" s="278" customFormat="1"/>
    <row r="1779" s="278" customFormat="1"/>
    <row r="1780" s="278" customFormat="1"/>
    <row r="1781" s="278" customFormat="1"/>
    <row r="1782" s="278" customFormat="1"/>
    <row r="1783" s="278" customFormat="1"/>
    <row r="1784" s="278" customFormat="1"/>
    <row r="1785" s="278" customFormat="1"/>
    <row r="1786" s="278" customFormat="1"/>
    <row r="1787" s="278" customFormat="1"/>
    <row r="1788" s="278" customFormat="1"/>
    <row r="1789" s="278" customFormat="1"/>
    <row r="1790" s="278" customFormat="1"/>
    <row r="1791" s="278" customFormat="1"/>
    <row r="1792" s="278" customFormat="1"/>
    <row r="1793" s="278" customFormat="1"/>
    <row r="1794" s="278" customFormat="1"/>
    <row r="1795" s="278" customFormat="1"/>
    <row r="1796" s="278" customFormat="1"/>
    <row r="1797" s="278" customFormat="1"/>
    <row r="1798" s="278" customFormat="1"/>
    <row r="1799" s="278" customFormat="1"/>
    <row r="1800" s="278" customFormat="1"/>
    <row r="1801" s="278" customFormat="1"/>
    <row r="1802" s="278" customFormat="1"/>
    <row r="1803" s="278" customFormat="1"/>
    <row r="1804" s="278" customFormat="1"/>
    <row r="1805" s="278" customFormat="1"/>
    <row r="1806" s="278" customFormat="1"/>
    <row r="1807" s="278" customFormat="1"/>
    <row r="1808" s="278" customFormat="1"/>
    <row r="1809" s="278" customFormat="1"/>
    <row r="1810" s="278" customFormat="1"/>
    <row r="1811" s="278" customFormat="1"/>
    <row r="1812" s="278" customFormat="1"/>
    <row r="1813" s="278" customFormat="1"/>
    <row r="1814" s="278" customFormat="1"/>
    <row r="1815" s="278" customFormat="1"/>
    <row r="1816" s="278" customFormat="1"/>
    <row r="1817" s="278" customFormat="1"/>
    <row r="1818" s="278" customFormat="1"/>
    <row r="1819" s="278" customFormat="1"/>
    <row r="1820" s="278" customFormat="1"/>
    <row r="1821" s="278" customFormat="1"/>
    <row r="1822" s="278" customFormat="1"/>
    <row r="1823" s="278" customFormat="1"/>
    <row r="1824" s="278" customFormat="1"/>
    <row r="1825" s="278" customFormat="1"/>
    <row r="1826" s="278" customFormat="1"/>
    <row r="1827" s="278" customFormat="1"/>
    <row r="1828" s="278" customFormat="1"/>
    <row r="1829" s="278" customFormat="1"/>
    <row r="1830" s="278" customFormat="1"/>
    <row r="1831" s="278" customFormat="1"/>
    <row r="1832" s="278" customFormat="1"/>
    <row r="1833" s="278" customFormat="1"/>
    <row r="1834" s="278" customFormat="1"/>
    <row r="1835" s="278" customFormat="1"/>
    <row r="1836" s="278" customFormat="1"/>
    <row r="1837" s="278" customFormat="1"/>
    <row r="1838" s="278" customFormat="1"/>
    <row r="1839" s="278" customFormat="1"/>
    <row r="1840" s="278" customFormat="1"/>
    <row r="1841" s="278" customFormat="1"/>
    <row r="1842" s="278" customFormat="1"/>
    <row r="1843" s="278" customFormat="1"/>
    <row r="1844" s="278" customFormat="1"/>
    <row r="1845" s="278" customFormat="1"/>
    <row r="1846" s="278" customFormat="1"/>
    <row r="1847" s="278" customFormat="1"/>
    <row r="1848" s="278" customFormat="1"/>
    <row r="1849" s="278" customFormat="1"/>
    <row r="1850" s="278" customFormat="1"/>
    <row r="1851" s="278" customFormat="1"/>
    <row r="1852" s="278" customFormat="1"/>
    <row r="1853" s="278" customFormat="1"/>
    <row r="1854" s="278" customFormat="1"/>
    <row r="1855" s="278" customFormat="1"/>
    <row r="1856" s="278" customFormat="1"/>
    <row r="1857" s="278" customFormat="1"/>
    <row r="1858" s="278" customFormat="1"/>
    <row r="1859" s="278" customFormat="1"/>
    <row r="1860" s="278" customFormat="1"/>
    <row r="1861" s="278" customFormat="1"/>
    <row r="1862" s="278" customFormat="1"/>
    <row r="1863" s="278" customFormat="1"/>
    <row r="1864" s="278" customFormat="1"/>
    <row r="1865" s="278" customFormat="1"/>
    <row r="1866" s="278" customFormat="1"/>
    <row r="1867" s="278" customFormat="1"/>
    <row r="1868" s="278" customFormat="1"/>
    <row r="1869" s="278" customFormat="1"/>
    <row r="1870" s="278" customFormat="1"/>
    <row r="1871" s="278" customFormat="1"/>
    <row r="1872" s="278" customFormat="1"/>
    <row r="1873" s="278" customFormat="1"/>
    <row r="1874" s="278" customFormat="1"/>
    <row r="1875" s="278" customFormat="1"/>
    <row r="1876" s="278" customFormat="1"/>
    <row r="1877" s="278" customFormat="1"/>
    <row r="1878" s="278" customFormat="1"/>
    <row r="1879" s="278" customFormat="1"/>
    <row r="1880" s="278" customFormat="1"/>
    <row r="1881" s="278" customFormat="1"/>
    <row r="1882" s="278" customFormat="1"/>
    <row r="1883" s="278" customFormat="1"/>
    <row r="1884" s="278" customFormat="1"/>
    <row r="1885" s="278" customFormat="1"/>
    <row r="1886" s="278" customFormat="1"/>
    <row r="1887" s="278" customFormat="1"/>
    <row r="1888" s="278" customFormat="1"/>
    <row r="1889" s="278" customFormat="1"/>
    <row r="1890" s="278" customFormat="1"/>
    <row r="1891" s="278" customFormat="1"/>
    <row r="1892" s="278" customFormat="1"/>
    <row r="1893" s="278" customFormat="1"/>
    <row r="1894" s="278" customFormat="1"/>
    <row r="1895" s="278" customFormat="1"/>
    <row r="1896" s="278" customFormat="1"/>
    <row r="1897" s="278" customFormat="1"/>
    <row r="1898" s="278" customFormat="1"/>
    <row r="1899" s="278" customFormat="1"/>
    <row r="1900" s="278" customFormat="1"/>
    <row r="1901" s="278" customFormat="1"/>
    <row r="1902" s="278" customFormat="1"/>
    <row r="1903" s="278" customFormat="1"/>
    <row r="1904" s="278" customFormat="1"/>
    <row r="1905" s="278" customFormat="1"/>
    <row r="1906" s="278" customFormat="1"/>
    <row r="1907" s="278" customFormat="1"/>
    <row r="1908" s="278" customFormat="1"/>
    <row r="1909" s="278" customFormat="1"/>
    <row r="1910" s="278" customFormat="1"/>
    <row r="1911" s="278" customFormat="1"/>
    <row r="1912" s="278" customFormat="1"/>
    <row r="1913" s="278" customFormat="1"/>
    <row r="1914" s="278" customFormat="1"/>
    <row r="1915" s="278" customFormat="1"/>
    <row r="1916" s="278" customFormat="1"/>
    <row r="1917" s="278" customFormat="1"/>
    <row r="1918" s="278" customFormat="1"/>
    <row r="1919" s="278" customFormat="1"/>
    <row r="1920" s="278" customFormat="1"/>
    <row r="1921" s="278" customFormat="1"/>
    <row r="1922" s="278" customFormat="1"/>
    <row r="1923" s="278" customFormat="1"/>
    <row r="1924" s="278" customFormat="1"/>
    <row r="1925" s="278" customFormat="1"/>
    <row r="1926" s="278" customFormat="1"/>
    <row r="1927" s="278" customFormat="1"/>
    <row r="1928" s="278" customFormat="1"/>
    <row r="1929" s="278" customFormat="1"/>
    <row r="1930" s="278" customFormat="1"/>
    <row r="1931" s="278" customFormat="1"/>
    <row r="1932" s="278" customFormat="1"/>
    <row r="1933" s="278" customFormat="1"/>
    <row r="1934" s="278" customFormat="1"/>
    <row r="1935" s="278" customFormat="1"/>
    <row r="1936" s="278" customFormat="1"/>
    <row r="1937" s="278" customFormat="1"/>
    <row r="1938" s="278" customFormat="1"/>
    <row r="1939" s="278" customFormat="1"/>
    <row r="1940" s="278" customFormat="1"/>
    <row r="1941" s="278" customFormat="1"/>
    <row r="1942" s="278" customFormat="1"/>
    <row r="1943" s="278" customFormat="1"/>
    <row r="1944" s="278" customFormat="1"/>
    <row r="1945" s="278" customFormat="1"/>
    <row r="1946" s="278" customFormat="1"/>
    <row r="1947" s="278" customFormat="1"/>
    <row r="1948" s="278" customFormat="1"/>
    <row r="1949" s="278" customFormat="1"/>
    <row r="1950" s="278" customFormat="1"/>
    <row r="1951" s="278" customFormat="1"/>
    <row r="1952" s="278" customFormat="1"/>
    <row r="1953" s="278" customFormat="1"/>
    <row r="1954" s="278" customFormat="1"/>
    <row r="1955" s="278" customFormat="1"/>
    <row r="1956" s="278" customFormat="1"/>
    <row r="1957" s="278" customFormat="1"/>
    <row r="1958" s="278" customFormat="1"/>
    <row r="1959" s="278" customFormat="1"/>
    <row r="1960" s="278" customFormat="1"/>
    <row r="1961" s="278" customFormat="1"/>
    <row r="1962" s="278" customFormat="1"/>
    <row r="1963" s="278" customFormat="1"/>
    <row r="1964" s="278" customFormat="1"/>
    <row r="1965" s="278" customFormat="1"/>
    <row r="1966" s="278" customFormat="1"/>
    <row r="1967" s="278" customFormat="1"/>
    <row r="1968" s="278" customFormat="1"/>
    <row r="1969" s="278" customFormat="1"/>
    <row r="1970" s="278" customFormat="1"/>
    <row r="1971" s="278" customFormat="1"/>
    <row r="1972" s="278" customFormat="1"/>
    <row r="1973" s="278" customFormat="1"/>
    <row r="1974" s="278" customFormat="1"/>
    <row r="1975" s="278" customFormat="1"/>
    <row r="1976" s="278" customFormat="1"/>
    <row r="1977" s="278" customFormat="1"/>
    <row r="1978" s="278" customFormat="1"/>
    <row r="1979" s="278" customFormat="1"/>
    <row r="1980" s="278" customFormat="1"/>
    <row r="1981" s="278" customFormat="1"/>
    <row r="1982" s="278" customFormat="1"/>
    <row r="1983" s="278" customFormat="1"/>
    <row r="1984" s="278" customFormat="1"/>
    <row r="1985" s="278" customFormat="1"/>
    <row r="1986" s="278" customFormat="1"/>
    <row r="1987" s="278" customFormat="1"/>
    <row r="1988" s="278" customFormat="1"/>
    <row r="1989" s="278" customFormat="1"/>
    <row r="1990" s="278" customFormat="1"/>
    <row r="1991" s="278" customFormat="1"/>
    <row r="1992" s="278" customFormat="1"/>
    <row r="1993" s="278" customFormat="1"/>
    <row r="1994" s="278" customFormat="1"/>
    <row r="1995" s="278" customFormat="1"/>
    <row r="1996" s="278" customFormat="1"/>
    <row r="1997" s="278" customFormat="1"/>
    <row r="1998" s="278" customFormat="1"/>
    <row r="1999" s="278" customFormat="1"/>
    <row r="2000" s="278" customFormat="1"/>
    <row r="2001" s="278" customFormat="1"/>
    <row r="2002" s="278" customFormat="1"/>
    <row r="2003" s="278" customFormat="1"/>
    <row r="2004" s="278" customFormat="1"/>
    <row r="2005" s="278" customFormat="1"/>
    <row r="2006" s="278" customFormat="1"/>
    <row r="2007" s="278" customFormat="1"/>
    <row r="2008" s="278" customFormat="1"/>
    <row r="2009" s="278" customFormat="1"/>
    <row r="2010" s="278" customFormat="1"/>
    <row r="2011" s="278" customFormat="1"/>
    <row r="2012" s="278" customFormat="1"/>
    <row r="2013" s="278" customFormat="1"/>
    <row r="2014" s="278" customFormat="1"/>
    <row r="2015" s="278" customFormat="1"/>
    <row r="2016" s="278" customFormat="1"/>
    <row r="2017" s="278" customFormat="1"/>
    <row r="2018" s="278" customFormat="1"/>
    <row r="2019" s="278" customFormat="1"/>
    <row r="2020" s="278" customFormat="1"/>
    <row r="2021" s="278" customFormat="1"/>
    <row r="2022" s="278" customFormat="1"/>
    <row r="2023" s="278" customFormat="1"/>
    <row r="2024" s="278" customFormat="1"/>
    <row r="2025" s="278" customFormat="1"/>
    <row r="2026" s="278" customFormat="1"/>
    <row r="2027" s="278" customFormat="1"/>
    <row r="2028" s="278" customFormat="1"/>
    <row r="2029" s="278" customFormat="1"/>
    <row r="2030" s="278" customFormat="1"/>
    <row r="2031" s="278" customFormat="1"/>
    <row r="2032" s="278" customFormat="1"/>
    <row r="2033" s="278" customFormat="1"/>
    <row r="2034" s="278" customFormat="1"/>
    <row r="2035" s="278" customFormat="1"/>
    <row r="2036" s="278" customFormat="1"/>
    <row r="2037" s="278" customFormat="1"/>
    <row r="2038" s="278" customFormat="1"/>
    <row r="2039" s="278" customFormat="1"/>
    <row r="2040" s="278" customFormat="1"/>
    <row r="2041" s="278" customFormat="1"/>
    <row r="2042" s="278" customFormat="1"/>
    <row r="2043" s="278" customFormat="1"/>
    <row r="2044" s="278" customFormat="1"/>
    <row r="2045" s="278" customFormat="1"/>
    <row r="2046" s="278" customFormat="1"/>
    <row r="2047" s="278" customFormat="1"/>
    <row r="2048" s="278" customFormat="1"/>
    <row r="2049" s="278" customFormat="1"/>
    <row r="2050" s="278" customFormat="1"/>
    <row r="2051" s="278" customFormat="1"/>
    <row r="2052" s="278" customFormat="1"/>
    <row r="2053" s="278" customFormat="1"/>
    <row r="2054" s="278" customFormat="1"/>
    <row r="2055" s="278" customFormat="1"/>
    <row r="2056" s="278" customFormat="1"/>
    <row r="2057" s="278" customFormat="1"/>
    <row r="2058" s="278" customFormat="1"/>
    <row r="2059" s="278" customFormat="1"/>
    <row r="2060" s="278" customFormat="1"/>
    <row r="2061" s="278" customFormat="1"/>
    <row r="2062" s="278" customFormat="1"/>
    <row r="2063" s="278" customFormat="1"/>
    <row r="2064" s="278" customFormat="1"/>
    <row r="2065" s="278" customFormat="1"/>
    <row r="2066" s="278" customFormat="1"/>
    <row r="2067" s="278" customFormat="1"/>
    <row r="2068" s="278" customFormat="1"/>
    <row r="2069" s="278" customFormat="1"/>
    <row r="2070" s="278" customFormat="1"/>
    <row r="2071" s="278" customFormat="1"/>
    <row r="2072" s="278" customFormat="1"/>
    <row r="2073" s="278" customFormat="1"/>
    <row r="2074" s="278" customFormat="1"/>
    <row r="2075" s="278" customFormat="1"/>
    <row r="2076" s="278" customFormat="1"/>
    <row r="2077" s="278" customFormat="1"/>
    <row r="2078" s="278" customFormat="1"/>
    <row r="2079" s="278" customFormat="1"/>
    <row r="2080" s="278" customFormat="1"/>
    <row r="2081" s="278" customFormat="1"/>
    <row r="2082" s="278" customFormat="1"/>
    <row r="2083" s="278" customFormat="1"/>
    <row r="2084" s="278" customFormat="1"/>
    <row r="2085" s="278" customFormat="1"/>
    <row r="2086" s="278" customFormat="1"/>
    <row r="2087" s="278" customFormat="1"/>
    <row r="2088" s="278" customFormat="1"/>
    <row r="2089" s="278" customFormat="1"/>
    <row r="2090" s="278" customFormat="1"/>
    <row r="2091" s="278" customFormat="1"/>
    <row r="2092" s="278" customFormat="1"/>
    <row r="2093" s="278" customFormat="1"/>
    <row r="2094" s="278" customFormat="1"/>
    <row r="2095" s="278" customFormat="1"/>
    <row r="2096" s="278" customFormat="1"/>
    <row r="2097" s="278" customFormat="1"/>
    <row r="2098" s="278" customFormat="1"/>
    <row r="2099" s="278" customFormat="1"/>
    <row r="2100" s="278" customFormat="1"/>
    <row r="2101" s="278" customFormat="1"/>
    <row r="2102" s="278" customFormat="1"/>
    <row r="2103" s="278" customFormat="1"/>
    <row r="2104" s="278" customFormat="1"/>
    <row r="2105" s="278" customFormat="1"/>
    <row r="2106" s="278" customFormat="1"/>
    <row r="2107" s="278" customFormat="1"/>
    <row r="2108" s="278" customFormat="1"/>
    <row r="2109" s="278" customFormat="1"/>
    <row r="2110" s="278" customFormat="1"/>
    <row r="2111" s="278" customFormat="1"/>
    <row r="2112" s="278" customFormat="1"/>
    <row r="2113" s="278" customFormat="1"/>
    <row r="2114" s="278" customFormat="1"/>
    <row r="2115" s="278" customFormat="1"/>
    <row r="2116" s="278" customFormat="1"/>
    <row r="2117" s="278" customFormat="1"/>
    <row r="2118" s="278" customFormat="1"/>
    <row r="2119" s="278" customFormat="1"/>
    <row r="2120" s="278" customFormat="1"/>
    <row r="2121" s="278" customFormat="1"/>
    <row r="2122" s="278" customFormat="1"/>
    <row r="2123" s="278" customFormat="1"/>
    <row r="2124" s="278" customFormat="1"/>
    <row r="2125" s="278" customFormat="1"/>
    <row r="2126" s="278" customFormat="1"/>
    <row r="2127" s="278" customFormat="1"/>
    <row r="2128" s="278" customFormat="1"/>
    <row r="2129" s="278" customFormat="1"/>
    <row r="2130" s="278" customFormat="1"/>
    <row r="2131" s="278" customFormat="1"/>
    <row r="2132" s="278" customFormat="1"/>
    <row r="2133" s="278" customFormat="1"/>
    <row r="2134" s="278" customFormat="1"/>
    <row r="2135" s="278" customFormat="1"/>
    <row r="2136" s="278" customFormat="1"/>
    <row r="2137" s="278" customFormat="1"/>
    <row r="2138" s="278" customFormat="1"/>
    <row r="2139" s="278" customFormat="1"/>
    <row r="2140" s="278" customFormat="1"/>
    <row r="2141" s="278" customFormat="1"/>
    <row r="2142" s="278" customFormat="1"/>
    <row r="2143" s="278" customFormat="1"/>
    <row r="2144" s="278" customFormat="1"/>
    <row r="2145" s="278" customFormat="1"/>
    <row r="2146" s="278" customFormat="1"/>
    <row r="2147" s="278" customFormat="1"/>
    <row r="2148" s="278" customFormat="1"/>
    <row r="2149" s="278" customFormat="1"/>
    <row r="2150" s="278" customFormat="1"/>
    <row r="2151" s="278" customFormat="1"/>
    <row r="2152" s="278" customFormat="1"/>
    <row r="2153" s="278" customFormat="1"/>
    <row r="2154" s="278" customFormat="1"/>
    <row r="2155" s="278" customFormat="1"/>
    <row r="2156" s="278" customFormat="1"/>
    <row r="2157" s="278" customFormat="1"/>
    <row r="2158" s="278" customFormat="1"/>
    <row r="2159" s="278" customFormat="1"/>
    <row r="2160" s="278" customFormat="1"/>
    <row r="2161" s="278" customFormat="1"/>
    <row r="2162" s="278" customFormat="1"/>
    <row r="2163" s="278" customFormat="1"/>
    <row r="2164" s="278" customFormat="1"/>
    <row r="2165" s="278" customFormat="1"/>
    <row r="2166" s="278" customFormat="1"/>
    <row r="2167" s="278" customFormat="1"/>
    <row r="2168" s="278" customFormat="1"/>
    <row r="2169" s="278" customFormat="1"/>
    <row r="2170" s="278" customFormat="1"/>
    <row r="2171" s="278" customFormat="1"/>
    <row r="2172" s="278" customFormat="1"/>
    <row r="2173" s="278" customFormat="1"/>
    <row r="2174" s="278" customFormat="1"/>
    <row r="2175" s="278" customFormat="1"/>
    <row r="2176" s="278" customFormat="1"/>
    <row r="2177" s="278" customFormat="1"/>
    <row r="2178" s="278" customFormat="1"/>
    <row r="2179" s="278" customFormat="1"/>
    <row r="2180" s="278" customFormat="1"/>
    <row r="2181" s="278" customFormat="1"/>
    <row r="2182" s="278" customFormat="1"/>
    <row r="2183" s="278" customFormat="1"/>
    <row r="2184" s="278" customFormat="1"/>
    <row r="2185" s="278" customFormat="1"/>
    <row r="2186" s="278" customFormat="1"/>
    <row r="2187" s="278" customFormat="1"/>
    <row r="2188" s="278" customFormat="1"/>
    <row r="2189" s="278" customFormat="1"/>
    <row r="2190" s="278" customFormat="1"/>
    <row r="2191" s="278" customFormat="1"/>
    <row r="2192" s="278" customFormat="1"/>
    <row r="2193" s="278" customFormat="1"/>
    <row r="2194" s="278" customFormat="1"/>
    <row r="2195" s="278" customFormat="1"/>
    <row r="2196" s="278" customFormat="1"/>
    <row r="2197" s="278" customFormat="1"/>
    <row r="2198" s="278" customFormat="1"/>
    <row r="2199" s="278" customFormat="1"/>
    <row r="2200" s="278" customFormat="1"/>
    <row r="2201" s="278" customFormat="1"/>
    <row r="2202" s="278" customFormat="1"/>
    <row r="2203" s="278" customFormat="1"/>
    <row r="2204" s="278" customFormat="1"/>
    <row r="2205" s="278" customFormat="1"/>
    <row r="2206" s="278" customFormat="1"/>
    <row r="2207" s="278" customFormat="1"/>
    <row r="2208" s="278" customFormat="1"/>
    <row r="2209" s="278" customFormat="1"/>
    <row r="2210" s="278" customFormat="1"/>
    <row r="2211" s="278" customFormat="1"/>
    <row r="2212" s="278" customFormat="1"/>
    <row r="2213" s="278" customFormat="1"/>
    <row r="2214" s="278" customFormat="1"/>
    <row r="2215" s="278" customFormat="1"/>
    <row r="2216" s="278" customFormat="1"/>
    <row r="2217" s="278" customFormat="1"/>
    <row r="2218" s="278" customFormat="1"/>
    <row r="2219" s="278" customFormat="1"/>
    <row r="2220" s="278" customFormat="1"/>
    <row r="2221" s="278" customFormat="1"/>
    <row r="2222" s="278" customFormat="1"/>
    <row r="2223" s="278" customFormat="1"/>
    <row r="2224" s="278" customFormat="1"/>
    <row r="2225" s="278" customFormat="1"/>
    <row r="2226" s="278" customFormat="1"/>
    <row r="2227" s="278" customFormat="1"/>
    <row r="2228" s="278" customFormat="1"/>
    <row r="2229" s="278" customFormat="1"/>
    <row r="2230" s="278" customFormat="1"/>
    <row r="2231" s="278" customFormat="1"/>
    <row r="2232" s="278" customFormat="1"/>
    <row r="2233" s="278" customFormat="1"/>
    <row r="2234" s="278" customFormat="1"/>
    <row r="2235" s="278" customFormat="1"/>
    <row r="2236" s="278" customFormat="1"/>
    <row r="2237" s="278" customFormat="1"/>
    <row r="2238" s="278" customFormat="1"/>
    <row r="2239" s="278" customFormat="1"/>
    <row r="2240" s="278" customFormat="1"/>
    <row r="2241" s="278" customFormat="1"/>
    <row r="2242" s="278" customFormat="1"/>
    <row r="2243" s="278" customFormat="1"/>
    <row r="2244" s="278" customFormat="1"/>
    <row r="2245" s="278" customFormat="1"/>
    <row r="2246" s="278" customFormat="1"/>
    <row r="2247" s="278" customFormat="1"/>
    <row r="2248" s="278" customFormat="1"/>
    <row r="2249" s="278" customFormat="1"/>
    <row r="2250" s="278" customFormat="1"/>
    <row r="2251" s="278" customFormat="1"/>
    <row r="2252" s="278" customFormat="1"/>
    <row r="2253" s="278" customFormat="1"/>
    <row r="2254" s="278" customFormat="1"/>
    <row r="2255" s="278" customFormat="1"/>
    <row r="2256" s="278" customFormat="1"/>
    <row r="2257" s="278" customFormat="1"/>
    <row r="2258" s="278" customFormat="1"/>
    <row r="2259" s="278" customFormat="1"/>
    <row r="2260" s="278" customFormat="1"/>
    <row r="2261" s="278" customFormat="1"/>
    <row r="2262" s="278" customFormat="1"/>
    <row r="2263" s="278" customFormat="1"/>
    <row r="2264" s="278" customFormat="1"/>
    <row r="2265" s="278" customFormat="1"/>
    <row r="2266" s="278" customFormat="1"/>
    <row r="2267" s="278" customFormat="1"/>
    <row r="2268" s="278" customFormat="1"/>
    <row r="2269" s="278" customFormat="1"/>
    <row r="2270" s="278" customFormat="1"/>
    <row r="2271" s="278" customFormat="1"/>
    <row r="2272" s="278" customFormat="1"/>
    <row r="2273" s="278" customFormat="1"/>
    <row r="2274" s="278" customFormat="1"/>
    <row r="2275" s="278" customFormat="1"/>
    <row r="2276" s="278" customFormat="1"/>
    <row r="2277" s="278" customFormat="1"/>
    <row r="2278" s="278" customFormat="1"/>
    <row r="2279" s="278" customFormat="1"/>
    <row r="2280" s="278" customFormat="1"/>
    <row r="2281" s="278" customFormat="1"/>
    <row r="2282" s="278" customFormat="1"/>
    <row r="2283" s="278" customFormat="1"/>
    <row r="2284" s="278" customFormat="1"/>
    <row r="2285" s="278" customFormat="1"/>
    <row r="2286" s="278" customFormat="1"/>
    <row r="2287" s="278" customFormat="1"/>
    <row r="2288" s="278" customFormat="1"/>
    <row r="2289" s="278" customFormat="1"/>
    <row r="2290" s="278" customFormat="1"/>
    <row r="2291" s="278" customFormat="1"/>
    <row r="2292" s="278" customFormat="1"/>
    <row r="2293" s="278" customFormat="1"/>
    <row r="2294" s="278" customFormat="1"/>
    <row r="2295" s="278" customFormat="1"/>
    <row r="2296" s="278" customFormat="1"/>
    <row r="2297" s="278" customFormat="1"/>
    <row r="2298" s="278" customFormat="1"/>
    <row r="2299" s="278" customFormat="1"/>
    <row r="2300" s="278" customFormat="1"/>
    <row r="2301" s="278" customFormat="1"/>
    <row r="2302" s="278" customFormat="1"/>
    <row r="2303" s="278" customFormat="1"/>
    <row r="2304" s="278" customFormat="1"/>
    <row r="2305" s="278" customFormat="1"/>
    <row r="2306" s="278" customFormat="1"/>
    <row r="2307" s="278" customFormat="1"/>
    <row r="2308" s="278" customFormat="1"/>
    <row r="2309" s="278" customFormat="1"/>
    <row r="2310" s="278" customFormat="1"/>
    <row r="2311" s="278" customFormat="1"/>
    <row r="2312" s="278" customFormat="1"/>
    <row r="2313" s="278" customFormat="1"/>
    <row r="2314" s="278" customFormat="1"/>
    <row r="2315" s="278" customFormat="1"/>
    <row r="2316" s="278" customFormat="1"/>
    <row r="2317" s="278" customFormat="1"/>
    <row r="2318" s="278" customFormat="1"/>
    <row r="2319" s="278" customFormat="1"/>
    <row r="2320" s="278" customFormat="1"/>
    <row r="2321" s="278" customFormat="1"/>
    <row r="2322" s="278" customFormat="1"/>
    <row r="2323" s="278" customFormat="1"/>
    <row r="2324" s="278" customFormat="1"/>
    <row r="2325" s="278" customFormat="1"/>
    <row r="2326" s="278" customFormat="1"/>
    <row r="2327" s="278" customFormat="1"/>
    <row r="2328" s="278" customFormat="1"/>
    <row r="2329" s="278" customFormat="1"/>
    <row r="2330" s="278" customFormat="1"/>
    <row r="2331" s="278" customFormat="1"/>
    <row r="2332" s="278" customFormat="1"/>
    <row r="2333" s="278" customFormat="1"/>
    <row r="2334" s="278" customFormat="1"/>
    <row r="2335" s="278" customFormat="1"/>
    <row r="2336" s="278" customFormat="1"/>
    <row r="2337" s="278" customFormat="1"/>
    <row r="2338" s="278" customFormat="1"/>
    <row r="2339" s="278" customFormat="1"/>
    <row r="2340" s="278" customFormat="1"/>
    <row r="2341" s="278" customFormat="1"/>
    <row r="2342" s="278" customFormat="1"/>
    <row r="2343" s="278" customFormat="1"/>
    <row r="2344" s="278" customFormat="1"/>
    <row r="2345" s="278" customFormat="1"/>
    <row r="2346" s="278" customFormat="1"/>
    <row r="2347" s="278" customFormat="1"/>
    <row r="2348" s="278" customFormat="1"/>
    <row r="2349" s="278" customFormat="1"/>
    <row r="2350" s="278" customFormat="1"/>
    <row r="2351" s="278" customFormat="1"/>
    <row r="2352" s="278" customFormat="1"/>
    <row r="2353" s="278" customFormat="1"/>
    <row r="2354" s="278" customFormat="1"/>
    <row r="2355" s="278" customFormat="1"/>
    <row r="2356" s="278" customFormat="1"/>
    <row r="2357" s="278" customFormat="1"/>
    <row r="2358" s="278" customFormat="1"/>
    <row r="2359" s="278" customFormat="1"/>
    <row r="2360" s="278" customFormat="1"/>
    <row r="2361" s="278" customFormat="1"/>
    <row r="2362" s="278" customFormat="1"/>
    <row r="2363" s="278" customFormat="1"/>
    <row r="2364" s="278" customFormat="1"/>
    <row r="2365" s="278" customFormat="1"/>
    <row r="2366" s="278" customFormat="1"/>
    <row r="2367" s="278" customFormat="1"/>
    <row r="2368" s="278" customFormat="1"/>
    <row r="2369" s="278" customFormat="1"/>
    <row r="2370" s="278" customFormat="1"/>
    <row r="2371" s="278" customFormat="1"/>
    <row r="2372" s="278" customFormat="1"/>
    <row r="2373" s="278" customFormat="1"/>
    <row r="2374" s="278" customFormat="1"/>
    <row r="2375" s="278" customFormat="1"/>
    <row r="2376" s="278" customFormat="1"/>
    <row r="2377" s="278" customFormat="1"/>
    <row r="2378" s="278" customFormat="1"/>
    <row r="2379" s="278" customFormat="1"/>
    <row r="2380" s="278" customFormat="1"/>
    <row r="2381" s="278" customFormat="1"/>
    <row r="2382" s="278" customFormat="1"/>
    <row r="2383" s="278" customFormat="1"/>
    <row r="2384" s="278" customFormat="1"/>
    <row r="2385" s="278" customFormat="1"/>
    <row r="2386" s="278" customFormat="1"/>
    <row r="2387" s="278" customFormat="1"/>
    <row r="2388" s="278" customFormat="1"/>
    <row r="2389" s="278" customFormat="1"/>
    <row r="2390" s="278" customFormat="1"/>
    <row r="2391" s="278" customFormat="1"/>
    <row r="2392" s="278" customFormat="1"/>
    <row r="2393" s="278" customFormat="1"/>
    <row r="2394" s="278" customFormat="1"/>
    <row r="2395" s="278" customFormat="1"/>
    <row r="2396" s="278" customFormat="1"/>
    <row r="2397" s="278" customFormat="1"/>
    <row r="2398" s="278" customFormat="1"/>
    <row r="2399" s="278" customFormat="1"/>
    <row r="2400" s="278" customFormat="1"/>
    <row r="2401" s="278" customFormat="1"/>
    <row r="2402" s="278" customFormat="1"/>
    <row r="2403" s="278" customFormat="1"/>
    <row r="2404" s="278" customFormat="1"/>
    <row r="2405" s="278" customFormat="1"/>
    <row r="2406" s="278" customFormat="1"/>
    <row r="2407" s="278" customFormat="1"/>
    <row r="2408" s="278" customFormat="1"/>
    <row r="2409" s="278" customFormat="1"/>
    <row r="2410" s="278" customFormat="1"/>
    <row r="2411" s="278" customFormat="1"/>
    <row r="2412" s="278" customFormat="1"/>
    <row r="2413" s="278" customFormat="1"/>
    <row r="2414" s="278" customFormat="1"/>
    <row r="2415" s="278" customFormat="1"/>
    <row r="2416" s="278" customFormat="1"/>
    <row r="2417" s="278" customFormat="1"/>
    <row r="2418" s="278" customFormat="1"/>
    <row r="2419" s="278" customFormat="1"/>
    <row r="2420" s="278" customFormat="1"/>
    <row r="2421" s="278" customFormat="1"/>
    <row r="2422" s="278" customFormat="1"/>
    <row r="2423" s="278" customFormat="1"/>
    <row r="2424" s="278" customFormat="1"/>
    <row r="2425" s="278" customFormat="1"/>
    <row r="2426" s="278" customFormat="1"/>
    <row r="2427" s="278" customFormat="1"/>
    <row r="2428" s="278" customFormat="1"/>
    <row r="2429" s="278" customFormat="1"/>
    <row r="2430" s="278" customFormat="1"/>
    <row r="2431" s="278" customFormat="1"/>
    <row r="2432" s="278" customFormat="1"/>
    <row r="2433" s="278" customFormat="1"/>
    <row r="2434" s="278" customFormat="1"/>
    <row r="2435" s="278" customFormat="1"/>
    <row r="2436" s="278" customFormat="1"/>
    <row r="2437" s="278" customFormat="1"/>
    <row r="2438" s="278" customFormat="1"/>
    <row r="2439" s="278" customFormat="1"/>
    <row r="2440" s="278" customFormat="1"/>
    <row r="2441" s="278" customFormat="1"/>
    <row r="2442" s="278" customFormat="1"/>
    <row r="2443" s="278" customFormat="1"/>
    <row r="2444" s="278" customFormat="1"/>
    <row r="2445" s="278" customFormat="1"/>
    <row r="2446" s="278" customFormat="1"/>
    <row r="2447" s="278" customFormat="1"/>
    <row r="2448" s="278" customFormat="1"/>
    <row r="2449" s="278" customFormat="1"/>
    <row r="2450" s="278" customFormat="1"/>
    <row r="2451" s="278" customFormat="1"/>
    <row r="2452" s="278" customFormat="1"/>
    <row r="2453" s="278" customFormat="1"/>
    <row r="2454" s="278" customFormat="1"/>
    <row r="2455" s="278" customFormat="1"/>
    <row r="2456" s="278" customFormat="1"/>
    <row r="2457" s="278" customFormat="1"/>
    <row r="2458" s="278" customFormat="1"/>
    <row r="2459" s="278" customFormat="1"/>
    <row r="2460" s="278" customFormat="1"/>
    <row r="2461" s="278" customFormat="1"/>
    <row r="2462" s="278" customFormat="1"/>
    <row r="2463" s="278" customFormat="1"/>
    <row r="2464" s="278" customFormat="1"/>
    <row r="2465" s="278" customFormat="1"/>
    <row r="2466" s="278" customFormat="1"/>
    <row r="2467" s="278" customFormat="1"/>
    <row r="2468" s="278" customFormat="1"/>
    <row r="2469" s="278" customFormat="1"/>
    <row r="2470" s="278" customFormat="1"/>
    <row r="2471" s="278" customFormat="1"/>
    <row r="2472" s="278" customFormat="1"/>
    <row r="2473" s="278" customFormat="1"/>
    <row r="2474" s="278" customFormat="1"/>
    <row r="2475" s="278" customFormat="1"/>
    <row r="2476" s="278" customFormat="1"/>
    <row r="2477" s="278" customFormat="1"/>
    <row r="2478" s="278" customFormat="1"/>
    <row r="2479" s="278" customFormat="1"/>
    <row r="2480" s="278" customFormat="1"/>
    <row r="2481" s="278" customFormat="1"/>
    <row r="2482" s="278" customFormat="1"/>
    <row r="2483" s="278" customFormat="1"/>
    <row r="2484" s="278" customFormat="1"/>
    <row r="2485" s="278" customFormat="1"/>
    <row r="2486" s="278" customFormat="1"/>
    <row r="2487" s="278" customFormat="1"/>
    <row r="2488" s="278" customFormat="1"/>
    <row r="2489" s="278" customFormat="1"/>
    <row r="2490" s="278" customFormat="1"/>
    <row r="2491" s="278" customFormat="1"/>
    <row r="2492" s="278" customFormat="1"/>
    <row r="2493" s="278" customFormat="1"/>
    <row r="2494" s="278" customFormat="1"/>
    <row r="2495" s="278" customFormat="1"/>
    <row r="2496" s="278" customFormat="1"/>
    <row r="2497" s="278" customFormat="1"/>
    <row r="2498" s="278" customFormat="1"/>
    <row r="2499" s="278" customFormat="1"/>
    <row r="2500" s="278" customFormat="1"/>
    <row r="2501" s="278" customFormat="1"/>
    <row r="2502" s="278" customFormat="1"/>
    <row r="2503" s="278" customFormat="1"/>
    <row r="2504" s="278" customFormat="1"/>
    <row r="2505" s="278" customFormat="1"/>
    <row r="2506" s="278" customFormat="1"/>
    <row r="2507" s="278" customFormat="1"/>
    <row r="2508" s="278" customFormat="1"/>
    <row r="2509" s="278" customFormat="1"/>
    <row r="2510" s="278" customFormat="1"/>
    <row r="2511" s="278" customFormat="1"/>
    <row r="2512" s="278" customFormat="1"/>
    <row r="2513" s="278" customFormat="1"/>
    <row r="2514" s="278" customFormat="1"/>
    <row r="2515" s="278" customFormat="1"/>
    <row r="2516" s="278" customFormat="1"/>
    <row r="2517" s="278" customFormat="1"/>
    <row r="2518" s="278" customFormat="1"/>
    <row r="2519" s="278" customFormat="1"/>
    <row r="2520" s="278" customFormat="1"/>
    <row r="2521" s="278" customFormat="1"/>
    <row r="2522" s="278" customFormat="1"/>
    <row r="2523" s="278" customFormat="1"/>
    <row r="2524" s="278" customFormat="1"/>
    <row r="2525" s="278" customFormat="1"/>
    <row r="2526" s="278" customFormat="1"/>
    <row r="2527" s="278" customFormat="1"/>
    <row r="2528" s="278" customFormat="1"/>
    <row r="2529" s="278" customFormat="1"/>
    <row r="2530" s="278" customFormat="1"/>
    <row r="2531" s="278" customFormat="1"/>
    <row r="2532" s="278" customFormat="1"/>
    <row r="2533" s="278" customFormat="1"/>
    <row r="2534" s="278" customFormat="1"/>
    <row r="2535" s="278" customFormat="1"/>
    <row r="2536" s="278" customFormat="1"/>
    <row r="2537" s="278" customFormat="1"/>
    <row r="2538" s="278" customFormat="1"/>
    <row r="2539" s="278" customFormat="1"/>
    <row r="2540" s="278" customFormat="1"/>
    <row r="2541" s="278" customFormat="1"/>
    <row r="2542" s="278" customFormat="1"/>
    <row r="2543" s="278" customFormat="1"/>
    <row r="2544" s="278" customFormat="1"/>
    <row r="2545" s="278" customFormat="1"/>
    <row r="2546" s="278" customFormat="1"/>
    <row r="2547" s="278" customFormat="1"/>
    <row r="2548" s="278" customFormat="1"/>
    <row r="2549" s="278" customFormat="1"/>
    <row r="2550" s="278" customFormat="1"/>
    <row r="2551" s="278" customFormat="1"/>
    <row r="2552" s="278" customFormat="1"/>
    <row r="2553" s="278" customFormat="1"/>
    <row r="2554" s="278" customFormat="1"/>
    <row r="2555" s="278" customFormat="1"/>
    <row r="2556" s="278" customFormat="1"/>
    <row r="2557" s="278" customFormat="1"/>
    <row r="2558" s="278" customFormat="1"/>
    <row r="2559" s="278" customFormat="1"/>
    <row r="2560" s="278" customFormat="1"/>
    <row r="2561" s="278" customFormat="1"/>
    <row r="2562" s="278" customFormat="1"/>
    <row r="2563" s="278" customFormat="1"/>
    <row r="2564" s="278" customFormat="1"/>
    <row r="2565" s="278" customFormat="1"/>
    <row r="2566" s="278" customFormat="1"/>
    <row r="2567" s="278" customFormat="1"/>
    <row r="2568" s="278" customFormat="1"/>
    <row r="2569" s="278" customFormat="1"/>
    <row r="2570" s="278" customFormat="1"/>
    <row r="2571" s="278" customFormat="1"/>
    <row r="2572" s="278" customFormat="1"/>
    <row r="2573" s="278" customFormat="1"/>
    <row r="2574" s="278" customFormat="1"/>
    <row r="2575" s="278" customFormat="1"/>
    <row r="2576" s="278" customFormat="1"/>
    <row r="2577" s="278" customFormat="1"/>
    <row r="2578" s="278" customFormat="1"/>
    <row r="2579" s="278" customFormat="1"/>
    <row r="2580" s="278" customFormat="1"/>
    <row r="2581" s="278" customFormat="1"/>
    <row r="2582" s="278" customFormat="1"/>
    <row r="2583" s="278" customFormat="1"/>
    <row r="2584" s="278" customFormat="1"/>
    <row r="2585" s="278" customFormat="1"/>
    <row r="2586" s="278" customFormat="1"/>
    <row r="2587" s="278" customFormat="1"/>
    <row r="2588" s="278" customFormat="1"/>
    <row r="2589" s="278" customFormat="1"/>
    <row r="2590" s="278" customFormat="1"/>
    <row r="2591" s="278" customFormat="1"/>
    <row r="2592" s="278" customFormat="1"/>
    <row r="2593" s="278" customFormat="1"/>
    <row r="2594" s="278" customFormat="1"/>
    <row r="2595" s="278" customFormat="1"/>
    <row r="2596" s="278" customFormat="1"/>
    <row r="2597" s="278" customFormat="1"/>
    <row r="2598" s="278" customFormat="1"/>
    <row r="2599" s="278" customFormat="1"/>
    <row r="2600" s="278" customFormat="1"/>
    <row r="2601" s="278" customFormat="1"/>
    <row r="2602" s="278" customFormat="1"/>
    <row r="2603" s="278" customFormat="1"/>
    <row r="2604" s="278" customFormat="1"/>
    <row r="2605" s="278" customFormat="1"/>
    <row r="2606" s="278" customFormat="1"/>
    <row r="2607" s="278" customFormat="1"/>
    <row r="2608" s="278" customFormat="1"/>
    <row r="2609" s="278" customFormat="1"/>
    <row r="2610" s="278" customFormat="1"/>
    <row r="2611" s="278" customFormat="1"/>
    <row r="2612" s="278" customFormat="1"/>
    <row r="2613" s="278" customFormat="1"/>
    <row r="2614" s="278" customFormat="1"/>
    <row r="2615" s="278" customFormat="1"/>
    <row r="2616" s="278" customFormat="1"/>
    <row r="2617" s="278" customFormat="1"/>
    <row r="2618" s="278" customFormat="1"/>
    <row r="2619" s="278" customFormat="1"/>
    <row r="2620" s="278" customFormat="1"/>
    <row r="2621" s="278" customFormat="1"/>
    <row r="2622" s="278" customFormat="1"/>
    <row r="2623" s="278" customFormat="1"/>
    <row r="2624" s="278" customFormat="1"/>
    <row r="2625" s="278" customFormat="1"/>
    <row r="2626" s="278" customFormat="1"/>
    <row r="2627" s="278" customFormat="1"/>
    <row r="2628" s="278" customFormat="1"/>
    <row r="2629" s="278" customFormat="1"/>
    <row r="2630" s="278" customFormat="1"/>
    <row r="2631" s="278" customFormat="1"/>
    <row r="2632" s="278" customFormat="1"/>
    <row r="2633" s="278" customFormat="1"/>
    <row r="2634" s="278" customFormat="1"/>
    <row r="2635" s="278" customFormat="1"/>
    <row r="2636" s="278" customFormat="1"/>
    <row r="2637" s="278" customFormat="1"/>
    <row r="2638" s="278" customFormat="1"/>
    <row r="2639" s="278" customFormat="1"/>
    <row r="2640" s="278" customFormat="1"/>
    <row r="2641" s="278" customFormat="1"/>
    <row r="2642" s="278" customFormat="1"/>
    <row r="2643" s="278" customFormat="1"/>
    <row r="2644" s="278" customFormat="1"/>
    <row r="2645" s="278" customFormat="1"/>
    <row r="2646" s="278" customFormat="1"/>
    <row r="2647" s="278" customFormat="1"/>
    <row r="2648" s="278" customFormat="1"/>
    <row r="2649" s="278" customFormat="1"/>
    <row r="2650" s="278" customFormat="1"/>
    <row r="2651" s="278" customFormat="1"/>
    <row r="2652" s="278" customFormat="1"/>
    <row r="2653" s="278" customFormat="1"/>
    <row r="2654" s="278" customFormat="1"/>
    <row r="2655" s="278" customFormat="1"/>
    <row r="2656" s="278" customFormat="1"/>
    <row r="2657" s="278" customFormat="1"/>
    <row r="2658" s="278" customFormat="1"/>
    <row r="2659" s="278" customFormat="1"/>
    <row r="2660" s="278" customFormat="1"/>
    <row r="2661" s="278" customFormat="1"/>
    <row r="2662" s="278" customFormat="1"/>
    <row r="2663" s="278" customFormat="1"/>
    <row r="2664" s="278" customFormat="1"/>
    <row r="2665" s="278" customFormat="1"/>
    <row r="2666" s="278" customFormat="1"/>
    <row r="2667" s="278" customFormat="1"/>
    <row r="2668" s="278" customFormat="1"/>
    <row r="2669" s="278" customFormat="1"/>
    <row r="2670" s="278" customFormat="1"/>
    <row r="2671" s="278" customFormat="1"/>
    <row r="2672" s="278" customFormat="1"/>
    <row r="2673" s="278" customFormat="1"/>
    <row r="2674" s="278" customFormat="1"/>
    <row r="2675" s="278" customFormat="1"/>
    <row r="2676" s="278" customFormat="1"/>
    <row r="2677" s="278" customFormat="1"/>
    <row r="2678" s="278" customFormat="1"/>
    <row r="2679" s="278" customFormat="1"/>
    <row r="2680" s="278" customFormat="1"/>
    <row r="2681" s="278" customFormat="1"/>
    <row r="2682" s="278" customFormat="1"/>
    <row r="2683" s="278" customFormat="1"/>
    <row r="2684" s="278" customFormat="1"/>
    <row r="2685" s="278" customFormat="1"/>
    <row r="2686" s="278" customFormat="1"/>
    <row r="2687" s="278" customFormat="1"/>
    <row r="2688" s="278" customFormat="1"/>
    <row r="2689" s="278" customFormat="1"/>
    <row r="2690" s="278" customFormat="1"/>
    <row r="2691" s="278" customFormat="1"/>
    <row r="2692" s="278" customFormat="1"/>
    <row r="2693" s="278" customFormat="1"/>
    <row r="2694" s="278" customFormat="1"/>
    <row r="2695" s="278" customFormat="1"/>
    <row r="2696" s="278" customFormat="1"/>
    <row r="2697" s="278" customFormat="1"/>
    <row r="2698" s="278" customFormat="1"/>
    <row r="2699" s="278" customFormat="1"/>
    <row r="2700" s="278" customFormat="1"/>
    <row r="2701" s="278" customFormat="1"/>
    <row r="2702" s="278" customFormat="1"/>
    <row r="2703" s="278" customFormat="1"/>
    <row r="2704" s="278" customFormat="1"/>
    <row r="2705" s="278" customFormat="1"/>
    <row r="2706" s="278" customFormat="1"/>
    <row r="2707" s="278" customFormat="1"/>
    <row r="2708" s="278" customFormat="1"/>
    <row r="2709" s="278" customFormat="1"/>
    <row r="2710" s="278" customFormat="1"/>
    <row r="2711" s="278" customFormat="1"/>
    <row r="2712" s="278" customFormat="1"/>
    <row r="2713" s="278" customFormat="1"/>
    <row r="2714" s="278" customFormat="1"/>
    <row r="2715" s="278" customFormat="1"/>
    <row r="2716" s="278" customFormat="1"/>
    <row r="2717" s="278" customFormat="1"/>
    <row r="2718" s="278" customFormat="1"/>
    <row r="2719" s="278" customFormat="1"/>
    <row r="2720" s="278" customFormat="1"/>
    <row r="2721" s="278" customFormat="1"/>
    <row r="2722" s="278" customFormat="1"/>
    <row r="2723" s="278" customFormat="1"/>
    <row r="2724" s="278" customFormat="1"/>
    <row r="2725" s="278" customFormat="1"/>
    <row r="2726" s="278" customFormat="1"/>
    <row r="2727" s="278" customFormat="1"/>
    <row r="2728" s="278" customFormat="1"/>
    <row r="2729" s="278" customFormat="1"/>
    <row r="2730" s="278" customFormat="1"/>
    <row r="2731" s="278" customFormat="1"/>
    <row r="2732" s="278" customFormat="1"/>
    <row r="2733" s="278" customFormat="1"/>
    <row r="2734" s="278" customFormat="1"/>
    <row r="2735" s="278" customFormat="1"/>
    <row r="2736" s="278" customFormat="1"/>
    <row r="2737" s="278" customFormat="1"/>
    <row r="2738" s="278" customFormat="1"/>
    <row r="2739" s="278" customFormat="1"/>
    <row r="2740" s="278" customFormat="1"/>
    <row r="2741" s="278" customFormat="1"/>
    <row r="2742" s="278" customFormat="1"/>
    <row r="2743" s="278" customFormat="1"/>
    <row r="2744" s="278" customFormat="1"/>
    <row r="2745" s="278" customFormat="1"/>
    <row r="2746" s="278" customFormat="1"/>
    <row r="2747" s="278" customFormat="1"/>
    <row r="2748" s="278" customFormat="1"/>
    <row r="2749" s="278" customFormat="1"/>
    <row r="2750" s="278" customFormat="1"/>
    <row r="2751" s="278" customFormat="1"/>
    <row r="2752" s="278" customFormat="1"/>
    <row r="2753" s="278" customFormat="1"/>
    <row r="2754" s="278" customFormat="1"/>
    <row r="2755" s="278" customFormat="1"/>
    <row r="2756" s="278" customFormat="1"/>
    <row r="2757" s="278" customFormat="1"/>
    <row r="2758" s="278" customFormat="1"/>
    <row r="2759" s="278" customFormat="1"/>
    <row r="2760" s="278" customFormat="1"/>
    <row r="2761" s="278" customFormat="1"/>
    <row r="2762" s="278" customFormat="1"/>
    <row r="2763" s="278" customFormat="1"/>
    <row r="2764" s="278" customFormat="1"/>
    <row r="2765" s="278" customFormat="1"/>
    <row r="2766" s="278" customFormat="1"/>
    <row r="2767" s="278" customFormat="1"/>
    <row r="2768" s="278" customFormat="1"/>
    <row r="2769" s="278" customFormat="1"/>
    <row r="2770" s="278" customFormat="1"/>
    <row r="2771" s="278" customFormat="1"/>
    <row r="2772" s="278" customFormat="1"/>
    <row r="2773" s="278" customFormat="1"/>
    <row r="2774" s="278" customFormat="1"/>
    <row r="2775" s="278" customFormat="1"/>
    <row r="2776" s="278" customFormat="1"/>
    <row r="2777" s="278" customFormat="1"/>
    <row r="2778" s="278" customFormat="1"/>
    <row r="2779" s="278" customFormat="1"/>
    <row r="2780" s="278" customFormat="1"/>
    <row r="2781" s="278" customFormat="1"/>
    <row r="2782" s="278" customFormat="1"/>
    <row r="2783" s="278" customFormat="1"/>
    <row r="2784" s="278" customFormat="1"/>
    <row r="2785" s="278" customFormat="1"/>
    <row r="2786" s="278" customFormat="1"/>
    <row r="2787" s="278" customFormat="1"/>
    <row r="2788" s="278" customFormat="1"/>
    <row r="2789" s="278" customFormat="1"/>
    <row r="2790" s="278" customFormat="1"/>
    <row r="2791" s="278" customFormat="1"/>
    <row r="2792" s="278" customFormat="1"/>
    <row r="2793" s="278" customFormat="1"/>
    <row r="2794" s="278" customFormat="1"/>
    <row r="2795" s="278" customFormat="1"/>
    <row r="2796" s="278" customFormat="1"/>
    <row r="2797" s="278" customFormat="1"/>
    <row r="2798" s="278" customFormat="1"/>
    <row r="2799" s="278" customFormat="1"/>
    <row r="2800" s="278" customFormat="1"/>
    <row r="2801" s="278" customFormat="1"/>
    <row r="2802" s="278" customFormat="1"/>
    <row r="2803" s="278" customFormat="1"/>
    <row r="2804" s="278" customFormat="1"/>
    <row r="2805" s="278" customFormat="1"/>
    <row r="2806" s="278" customFormat="1"/>
    <row r="2807" s="278" customFormat="1"/>
    <row r="2808" s="278" customFormat="1"/>
    <row r="2809" s="278" customFormat="1"/>
    <row r="2810" s="278" customFormat="1"/>
    <row r="2811" s="278" customFormat="1"/>
    <row r="2812" s="278" customFormat="1"/>
    <row r="2813" s="278" customFormat="1"/>
    <row r="2814" s="278" customFormat="1"/>
    <row r="2815" s="278" customFormat="1"/>
    <row r="2816" s="278" customFormat="1"/>
    <row r="2817" s="278" customFormat="1"/>
    <row r="2818" s="278" customFormat="1"/>
    <row r="2819" s="278" customFormat="1"/>
    <row r="2820" s="278" customFormat="1"/>
    <row r="2821" s="278" customFormat="1"/>
    <row r="2822" s="278" customFormat="1"/>
    <row r="2823" s="278" customFormat="1"/>
    <row r="2824" s="278" customFormat="1"/>
    <row r="2825" s="278" customFormat="1"/>
    <row r="2826" s="278" customFormat="1"/>
    <row r="2827" s="278" customFormat="1"/>
    <row r="2828" s="278" customFormat="1"/>
    <row r="2829" s="278" customFormat="1"/>
    <row r="2830" s="278" customFormat="1"/>
    <row r="2831" s="278" customFormat="1"/>
    <row r="2832" s="278" customFormat="1"/>
    <row r="2833" s="278" customFormat="1"/>
    <row r="2834" s="278" customFormat="1"/>
    <row r="2835" s="278" customFormat="1"/>
    <row r="2836" s="278" customFormat="1"/>
    <row r="2837" s="278" customFormat="1"/>
    <row r="2838" s="278" customFormat="1"/>
    <row r="2839" s="278" customFormat="1"/>
    <row r="2840" s="278" customFormat="1"/>
    <row r="2841" s="278" customFormat="1"/>
    <row r="2842" s="278" customFormat="1"/>
    <row r="2843" s="278" customFormat="1"/>
    <row r="2844" s="278" customFormat="1"/>
    <row r="2845" s="278" customFormat="1"/>
    <row r="2846" s="278" customFormat="1"/>
    <row r="2847" s="278" customFormat="1"/>
    <row r="2848" s="278" customFormat="1"/>
    <row r="2849" s="278" customFormat="1"/>
    <row r="2850" s="278" customFormat="1"/>
    <row r="2851" s="278" customFormat="1"/>
    <row r="2852" s="278" customFormat="1"/>
    <row r="2853" s="278" customFormat="1"/>
    <row r="2854" s="278" customFormat="1"/>
    <row r="2855" s="278" customFormat="1"/>
    <row r="2856" s="278" customFormat="1"/>
    <row r="2857" s="278" customFormat="1"/>
    <row r="2858" s="278" customFormat="1"/>
    <row r="2859" s="278" customFormat="1"/>
    <row r="2860" s="278" customFormat="1"/>
    <row r="2861" s="278" customFormat="1"/>
    <row r="2862" s="278" customFormat="1"/>
    <row r="2863" s="278" customFormat="1"/>
    <row r="2864" s="278" customFormat="1"/>
    <row r="2865" s="278" customFormat="1"/>
    <row r="2866" s="278" customFormat="1"/>
    <row r="2867" s="278" customFormat="1"/>
    <row r="2868" s="278" customFormat="1"/>
    <row r="2869" s="278" customFormat="1"/>
    <row r="2870" s="278" customFormat="1"/>
    <row r="2871" s="278" customFormat="1"/>
    <row r="2872" s="278" customFormat="1"/>
    <row r="2873" s="278" customFormat="1"/>
    <row r="2874" s="278" customFormat="1"/>
    <row r="2875" s="278" customFormat="1"/>
    <row r="2876" s="278" customFormat="1"/>
    <row r="2877" s="278" customFormat="1"/>
    <row r="2878" s="278" customFormat="1"/>
    <row r="2879" s="278" customFormat="1"/>
    <row r="2880" s="278" customFormat="1"/>
    <row r="2881" s="278" customFormat="1"/>
    <row r="2882" s="278" customFormat="1"/>
    <row r="2883" s="278" customFormat="1"/>
    <row r="2884" s="278" customFormat="1"/>
    <row r="2885" s="278" customFormat="1"/>
    <row r="2886" s="278" customFormat="1"/>
    <row r="2887" s="278" customFormat="1"/>
    <row r="2888" s="278" customFormat="1"/>
    <row r="2889" s="278" customFormat="1"/>
    <row r="2890" s="278" customFormat="1"/>
    <row r="2891" s="278" customFormat="1"/>
    <row r="2892" s="278" customFormat="1"/>
    <row r="2893" s="278" customFormat="1"/>
    <row r="2894" s="278" customFormat="1"/>
    <row r="2895" s="278" customFormat="1"/>
    <row r="2896" s="278" customFormat="1"/>
    <row r="2897" s="278" customFormat="1"/>
    <row r="2898" s="278" customFormat="1"/>
    <row r="2899" s="278" customFormat="1"/>
    <row r="2900" s="278" customFormat="1"/>
    <row r="2901" s="278" customFormat="1"/>
    <row r="2902" s="278" customFormat="1"/>
    <row r="2903" s="278" customFormat="1"/>
    <row r="2904" s="278" customFormat="1"/>
    <row r="2905" s="278" customFormat="1"/>
    <row r="2906" s="278" customFormat="1"/>
    <row r="2907" s="278" customFormat="1"/>
    <row r="2908" s="278" customFormat="1"/>
    <row r="2909" s="278" customFormat="1"/>
    <row r="2910" s="278" customFormat="1"/>
    <row r="2911" s="278" customFormat="1"/>
    <row r="2912" s="278" customFormat="1"/>
    <row r="2913" s="278" customFormat="1"/>
    <row r="2914" s="278" customFormat="1"/>
    <row r="2915" s="278" customFormat="1"/>
    <row r="2916" s="278" customFormat="1"/>
    <row r="2917" s="278" customFormat="1"/>
    <row r="2918" s="278" customFormat="1"/>
    <row r="2919" s="278" customFormat="1"/>
    <row r="2920" s="278" customFormat="1"/>
    <row r="2921" s="278" customFormat="1"/>
    <row r="2922" s="278" customFormat="1"/>
    <row r="2923" s="278" customFormat="1"/>
    <row r="2924" s="278" customFormat="1"/>
    <row r="2925" s="278" customFormat="1"/>
    <row r="2926" s="278" customFormat="1"/>
    <row r="2927" s="278" customFormat="1"/>
    <row r="2928" s="278" customFormat="1"/>
    <row r="2929" s="278" customFormat="1"/>
    <row r="2930" s="278" customFormat="1"/>
    <row r="2931" s="278" customFormat="1"/>
    <row r="2932" s="278" customFormat="1"/>
    <row r="2933" s="278" customFormat="1"/>
    <row r="2934" s="278" customFormat="1"/>
    <row r="2935" s="278" customFormat="1"/>
    <row r="2936" s="278" customFormat="1"/>
    <row r="2937" s="278" customFormat="1"/>
    <row r="2938" s="278" customFormat="1"/>
    <row r="2939" s="278" customFormat="1"/>
    <row r="2940" s="278" customFormat="1"/>
    <row r="2941" s="278" customFormat="1"/>
    <row r="2942" s="278" customFormat="1"/>
    <row r="2943" s="278" customFormat="1"/>
    <row r="2944" s="278" customFormat="1"/>
    <row r="2945" s="278" customFormat="1"/>
    <row r="2946" s="278" customFormat="1"/>
    <row r="2947" s="278" customFormat="1"/>
    <row r="2948" s="278" customFormat="1"/>
    <row r="2949" s="278" customFormat="1"/>
    <row r="2950" s="278" customFormat="1"/>
    <row r="2951" s="278" customFormat="1"/>
    <row r="2952" s="278" customFormat="1"/>
    <row r="2953" s="278" customFormat="1"/>
    <row r="2954" s="278" customFormat="1"/>
    <row r="2955" s="278" customFormat="1"/>
    <row r="2956" s="278" customFormat="1"/>
    <row r="2957" s="278" customFormat="1"/>
    <row r="2958" s="278" customFormat="1"/>
    <row r="2959" s="278" customFormat="1"/>
    <row r="2960" s="278" customFormat="1"/>
    <row r="2961" s="278" customFormat="1"/>
    <row r="2962" s="278" customFormat="1"/>
    <row r="2963" s="278" customFormat="1"/>
    <row r="2964" s="278" customFormat="1"/>
    <row r="2965" s="278" customFormat="1"/>
    <row r="2966" s="278" customFormat="1"/>
    <row r="2967" s="278" customFormat="1"/>
    <row r="2968" s="278" customFormat="1"/>
    <row r="2969" s="278" customFormat="1"/>
    <row r="2970" s="278" customFormat="1"/>
    <row r="2971" s="278" customFormat="1"/>
    <row r="2972" s="278" customFormat="1"/>
    <row r="2973" s="278" customFormat="1"/>
    <row r="2974" s="278" customFormat="1"/>
    <row r="2975" s="278" customFormat="1"/>
    <row r="2976" s="278" customFormat="1"/>
    <row r="2977" s="278" customFormat="1"/>
    <row r="2978" s="278" customFormat="1"/>
    <row r="2979" s="278" customFormat="1"/>
    <row r="2980" s="278" customFormat="1"/>
    <row r="2981" s="278" customFormat="1"/>
    <row r="2982" s="278" customFormat="1"/>
    <row r="2983" s="278" customFormat="1"/>
    <row r="2984" s="278" customFormat="1"/>
    <row r="2985" s="278" customFormat="1"/>
    <row r="2986" s="278" customFormat="1"/>
    <row r="2987" s="278" customFormat="1"/>
    <row r="2988" s="278" customFormat="1"/>
    <row r="2989" s="278" customFormat="1"/>
    <row r="2990" s="278" customFormat="1"/>
    <row r="2991" s="278" customFormat="1"/>
    <row r="2992" s="278" customFormat="1"/>
    <row r="2993" s="278" customFormat="1"/>
    <row r="2994" s="278" customFormat="1"/>
    <row r="2995" s="278" customFormat="1"/>
    <row r="2996" s="278" customFormat="1"/>
    <row r="2997" s="278" customFormat="1"/>
    <row r="2998" s="278" customFormat="1"/>
    <row r="2999" s="278" customFormat="1"/>
    <row r="3000" s="278" customFormat="1"/>
    <row r="3001" s="278" customFormat="1"/>
    <row r="3002" s="278" customFormat="1"/>
    <row r="3003" s="278" customFormat="1"/>
    <row r="3004" s="278" customFormat="1"/>
    <row r="3005" s="278" customFormat="1"/>
    <row r="3006" s="278" customFormat="1"/>
    <row r="3007" s="278" customFormat="1"/>
    <row r="3008" s="278" customFormat="1"/>
    <row r="3009" s="278" customFormat="1"/>
    <row r="3010" s="278" customFormat="1"/>
    <row r="3011" s="278" customFormat="1"/>
    <row r="3012" s="278" customFormat="1"/>
    <row r="3013" s="278" customFormat="1"/>
    <row r="3014" s="278" customFormat="1"/>
    <row r="3015" s="278" customFormat="1"/>
    <row r="3016" s="278" customFormat="1"/>
    <row r="3017" s="278" customFormat="1"/>
    <row r="3018" s="278" customFormat="1"/>
    <row r="3019" s="278" customFormat="1"/>
    <row r="3020" s="278" customFormat="1"/>
    <row r="3021" s="278" customFormat="1"/>
    <row r="3022" s="278" customFormat="1"/>
    <row r="3023" s="278" customFormat="1"/>
    <row r="3024" s="278" customFormat="1"/>
    <row r="3025" s="278" customFormat="1"/>
    <row r="3026" s="278" customFormat="1"/>
    <row r="3027" s="278" customFormat="1"/>
    <row r="3028" s="278" customFormat="1"/>
    <row r="3029" s="278" customFormat="1"/>
    <row r="3030" s="278" customFormat="1"/>
    <row r="3031" s="278" customFormat="1"/>
    <row r="3032" s="278" customFormat="1"/>
    <row r="3033" s="278" customFormat="1"/>
    <row r="3034" s="278" customFormat="1"/>
    <row r="3035" s="278" customFormat="1"/>
    <row r="3036" s="278" customFormat="1"/>
    <row r="3037" s="278" customFormat="1"/>
    <row r="3038" s="278" customFormat="1"/>
    <row r="3039" s="278" customFormat="1"/>
    <row r="3040" s="278" customFormat="1"/>
    <row r="3041" s="278" customFormat="1"/>
    <row r="3042" s="278" customFormat="1"/>
    <row r="3043" s="278" customFormat="1"/>
    <row r="3044" s="278" customFormat="1"/>
    <row r="3045" s="278" customFormat="1"/>
    <row r="3046" s="278" customFormat="1"/>
    <row r="3047" s="278" customFormat="1"/>
    <row r="3048" s="278" customFormat="1"/>
    <row r="3049" s="278" customFormat="1"/>
    <row r="3050" s="278" customFormat="1"/>
    <row r="3051" s="278" customFormat="1"/>
    <row r="3052" s="278" customFormat="1"/>
    <row r="3053" s="278" customFormat="1"/>
    <row r="3054" s="278" customFormat="1"/>
    <row r="3055" s="278" customFormat="1"/>
    <row r="3056" s="278" customFormat="1"/>
    <row r="3057" spans="2:4" s="278" customFormat="1"/>
    <row r="3058" spans="2:4" s="278" customFormat="1"/>
    <row r="3059" spans="2:4" s="278" customFormat="1"/>
    <row r="3060" spans="2:4" s="278" customFormat="1"/>
    <row r="3061" spans="2:4" s="278" customFormat="1"/>
    <row r="3062" spans="2:4" s="278" customFormat="1"/>
    <row r="3063" spans="2:4" s="278" customFormat="1"/>
    <row r="3064" spans="2:4" s="278" customFormat="1"/>
    <row r="3065" spans="2:4" s="278" customFormat="1"/>
    <row r="3066" spans="2:4" s="278" customFormat="1"/>
    <row r="3067" spans="2:4" s="278" customFormat="1">
      <c r="B3067" s="279" t="s">
        <v>350</v>
      </c>
      <c r="C3067" s="280" t="s">
        <v>351</v>
      </c>
      <c r="D3067" s="279" t="s">
        <v>352</v>
      </c>
    </row>
    <row r="3068" spans="2:4" s="278" customFormat="1">
      <c r="B3068" s="279">
        <v>7.8200000000000006E-3</v>
      </c>
      <c r="C3068" s="279">
        <f>2.8*10^-9</f>
        <v>2.7999999999999998E-9</v>
      </c>
      <c r="D3068" s="279">
        <f>1.82*10^-6</f>
        <v>1.8199999999999999E-6</v>
      </c>
    </row>
    <row r="3069" spans="2:4" s="278" customFormat="1">
      <c r="B3069" s="279" t="s">
        <v>348</v>
      </c>
      <c r="C3069" s="280" t="s">
        <v>349</v>
      </c>
      <c r="D3069" s="279" t="s">
        <v>353</v>
      </c>
    </row>
    <row r="3070" spans="2:4" s="278" customFormat="1">
      <c r="B3070" s="279">
        <v>3.05</v>
      </c>
      <c r="C3070" s="279">
        <v>2.196E-3</v>
      </c>
      <c r="D3070" s="279">
        <v>1.7030000000000001E-3</v>
      </c>
    </row>
    <row r="3071" spans="2:4" s="278" customFormat="1"/>
    <row r="3072" spans="2:4" s="278" customFormat="1">
      <c r="B3072" s="278" t="s">
        <v>347</v>
      </c>
    </row>
    <row r="3073" spans="2:2" s="278" customFormat="1">
      <c r="B3073" s="278" t="s">
        <v>346</v>
      </c>
    </row>
    <row r="3074" spans="2:2" s="278" customFormat="1"/>
    <row r="3075" spans="2:2" s="278" customFormat="1"/>
    <row r="3076" spans="2:2" s="278" customFormat="1"/>
    <row r="3077" spans="2:2" s="278" customFormat="1"/>
    <row r="3078" spans="2:2" s="278" customFormat="1"/>
    <row r="3079" spans="2:2" s="278" customFormat="1"/>
    <row r="3080" spans="2:2" s="278" customFormat="1"/>
    <row r="3081" spans="2:2" s="278" customFormat="1"/>
    <row r="3082" spans="2:2" s="278" customFormat="1"/>
    <row r="3083" spans="2:2" s="278" customFormat="1"/>
    <row r="3084" spans="2:2" s="278" customFormat="1"/>
    <row r="3085" spans="2:2" s="278" customFormat="1"/>
    <row r="3086" spans="2:2" s="278" customFormat="1"/>
    <row r="3087" spans="2:2" s="278" customFormat="1"/>
    <row r="3088" spans="2:2" s="278" customFormat="1"/>
    <row r="3089" s="278" customFormat="1"/>
    <row r="3090" s="278" customFormat="1"/>
    <row r="3091" s="278" customFormat="1"/>
    <row r="3092" s="278" customFormat="1"/>
    <row r="3093" s="278" customFormat="1"/>
    <row r="3094" s="278" customFormat="1"/>
    <row r="3095" s="278" customFormat="1"/>
    <row r="3096" s="278" customFormat="1"/>
    <row r="3097" s="278" customFormat="1"/>
    <row r="3098" s="278" customFormat="1"/>
    <row r="3099" s="278" customFormat="1"/>
    <row r="3100" s="278" customFormat="1"/>
    <row r="3101" s="278" customFormat="1"/>
    <row r="3102" s="278" customFormat="1"/>
    <row r="3103" s="278" customFormat="1"/>
    <row r="3104" s="278" customFormat="1"/>
    <row r="3105" s="278" customFormat="1"/>
    <row r="3106" s="278" customFormat="1"/>
    <row r="3107" s="278" customFormat="1"/>
    <row r="3108" s="278" customFormat="1"/>
    <row r="3109" s="278" customFormat="1"/>
    <row r="3110" s="278" customFormat="1"/>
    <row r="3111" s="278" customFormat="1"/>
    <row r="3112" s="278" customFormat="1"/>
    <row r="3113" s="278" customFormat="1"/>
    <row r="3114" s="278" customFormat="1"/>
    <row r="3115" s="278" customFormat="1"/>
    <row r="3116" s="278" customFormat="1"/>
    <row r="3117" s="278" customFormat="1"/>
    <row r="3118" s="278" customFormat="1"/>
    <row r="3119" s="278" customFormat="1"/>
    <row r="3120" s="278" customFormat="1"/>
    <row r="3121" s="278" customFormat="1"/>
    <row r="3122" s="278" customFormat="1"/>
    <row r="3123" s="278" customFormat="1"/>
    <row r="3124" s="278" customFormat="1"/>
    <row r="3125" s="278" customFormat="1"/>
    <row r="3126" s="278" customFormat="1"/>
    <row r="3127" s="278" customFormat="1"/>
    <row r="3128" s="278" customFormat="1"/>
    <row r="3129" s="278" customFormat="1"/>
    <row r="3130" s="278" customFormat="1"/>
    <row r="3131" s="278" customFormat="1"/>
    <row r="3132" s="278" customFormat="1"/>
    <row r="3133" s="278" customFormat="1"/>
    <row r="3134" s="278" customFormat="1"/>
    <row r="3135" s="278" customFormat="1"/>
    <row r="3136" s="278" customFormat="1"/>
    <row r="3137" s="278" customFormat="1"/>
    <row r="3138" s="278" customFormat="1"/>
    <row r="3139" s="278" customFormat="1"/>
    <row r="3140" s="278" customFormat="1"/>
    <row r="3141" s="278" customFormat="1"/>
    <row r="3142" s="278" customFormat="1"/>
    <row r="3143" s="278" customFormat="1"/>
    <row r="3144" s="278" customFormat="1"/>
    <row r="3145" s="278" customFormat="1"/>
    <row r="3146" s="278" customFormat="1"/>
    <row r="3147" s="278" customFormat="1"/>
    <row r="3148" s="278" customFormat="1"/>
    <row r="3149" s="278" customFormat="1"/>
    <row r="3150" s="278" customFormat="1"/>
    <row r="3151" s="278" customFormat="1"/>
    <row r="3152" s="278" customFormat="1"/>
    <row r="3153" s="278" customFormat="1"/>
    <row r="3154" s="278" customFormat="1"/>
    <row r="3155" s="278" customFormat="1"/>
    <row r="3156" s="278" customFormat="1"/>
    <row r="3157" s="278" customFormat="1"/>
    <row r="3158" s="278" customFormat="1"/>
    <row r="3159" s="278" customFormat="1"/>
    <row r="3160" s="278" customFormat="1"/>
    <row r="3161" s="278" customFormat="1"/>
    <row r="3162" s="278" customFormat="1"/>
    <row r="3163" s="278" customFormat="1"/>
    <row r="3164" s="278" customFormat="1"/>
    <row r="3165" s="278" customFormat="1"/>
    <row r="3166" s="278" customFormat="1"/>
    <row r="3167" s="278" customFormat="1"/>
    <row r="3168" s="278" customFormat="1"/>
    <row r="3169" s="278" customFormat="1"/>
    <row r="3170" s="278" customFormat="1"/>
    <row r="3171" s="278" customFormat="1"/>
    <row r="3172" s="278" customFormat="1"/>
    <row r="3173" s="278" customFormat="1"/>
    <row r="3174" s="278" customFormat="1"/>
    <row r="3175" s="278" customFormat="1"/>
    <row r="3176" s="278" customFormat="1"/>
    <row r="3177" s="278" customFormat="1"/>
    <row r="3178" s="278" customFormat="1"/>
    <row r="3179" s="278" customFormat="1"/>
    <row r="3180" s="278" customFormat="1"/>
    <row r="3181" s="278" customFormat="1"/>
    <row r="3182" s="278" customFormat="1"/>
    <row r="3183" s="278" customFormat="1"/>
    <row r="3184" s="278" customFormat="1"/>
    <row r="3185" s="278" customFormat="1"/>
    <row r="3186" s="278" customFormat="1"/>
    <row r="3187" s="278" customFormat="1"/>
    <row r="3188" s="278" customFormat="1"/>
    <row r="3189" s="278" customFormat="1"/>
    <row r="3190" s="278" customFormat="1"/>
    <row r="3191" s="278" customFormat="1"/>
    <row r="3192" s="278" customFormat="1"/>
    <row r="3193" s="278" customFormat="1"/>
    <row r="3194" s="278" customFormat="1"/>
    <row r="3195" s="278" customFormat="1"/>
    <row r="3196" s="278" customFormat="1"/>
    <row r="3197" s="278" customFormat="1"/>
    <row r="3198" s="278" customFormat="1"/>
    <row r="3199" s="278" customFormat="1"/>
    <row r="3200" s="278" customFormat="1"/>
    <row r="3201" s="278" customFormat="1"/>
    <row r="3202" s="278" customFormat="1"/>
    <row r="3203" s="278" customFormat="1"/>
    <row r="3204" s="278" customFormat="1"/>
    <row r="3205" s="278" customFormat="1"/>
    <row r="3206" s="278" customFormat="1"/>
    <row r="3207" s="278" customFormat="1"/>
    <row r="3208" s="278" customFormat="1"/>
    <row r="3209" s="278" customFormat="1"/>
    <row r="3210" s="278" customFormat="1"/>
    <row r="3211" s="278" customFormat="1"/>
    <row r="3212" s="278" customFormat="1"/>
    <row r="3213" s="278" customFormat="1"/>
    <row r="3214" s="278" customFormat="1"/>
    <row r="3215" s="278" customFormat="1"/>
    <row r="3216" s="278" customFormat="1"/>
    <row r="3217" s="278" customFormat="1"/>
    <row r="3218" s="278" customFormat="1"/>
    <row r="3219" s="278" customFormat="1"/>
    <row r="3220" s="278" customFormat="1"/>
    <row r="3221" s="278" customFormat="1"/>
    <row r="3222" s="278" customFormat="1"/>
    <row r="3223" s="278" customFormat="1"/>
    <row r="3224" s="278" customFormat="1"/>
    <row r="3225" s="278" customFormat="1"/>
    <row r="3226" s="278" customFormat="1"/>
    <row r="3227" s="278" customFormat="1"/>
    <row r="3228" s="278" customFormat="1"/>
    <row r="3229" s="278" customFormat="1"/>
    <row r="3230" s="278" customFormat="1"/>
    <row r="3231" s="278" customFormat="1"/>
    <row r="3232" s="278" customFormat="1"/>
    <row r="3233" s="278" customFormat="1"/>
    <row r="3234" s="278" customFormat="1"/>
    <row r="3235" s="278" customFormat="1"/>
    <row r="3236" s="278" customFormat="1"/>
    <row r="3237" s="278" customFormat="1"/>
    <row r="3238" s="278" customFormat="1"/>
    <row r="3239" s="278" customFormat="1"/>
    <row r="3240" s="278" customFormat="1"/>
    <row r="3241" s="278" customFormat="1"/>
    <row r="3242" s="278" customFormat="1"/>
    <row r="3243" s="278" customFormat="1"/>
    <row r="3244" s="278" customFormat="1"/>
    <row r="3245" s="278" customFormat="1"/>
    <row r="3246" s="278" customFormat="1"/>
    <row r="3247" s="278" customFormat="1"/>
    <row r="3248" s="278" customFormat="1"/>
    <row r="3249" s="278" customFormat="1"/>
    <row r="3250" s="278" customFormat="1"/>
    <row r="3251" s="278" customFormat="1"/>
    <row r="3252" s="278" customFormat="1"/>
    <row r="3253" s="278" customFormat="1"/>
    <row r="3254" s="278" customFormat="1"/>
    <row r="3255" s="278" customFormat="1"/>
    <row r="3256" s="278" customFormat="1"/>
    <row r="3257" s="278" customFormat="1"/>
    <row r="3258" s="278" customFormat="1"/>
    <row r="3259" s="278" customFormat="1"/>
    <row r="3260" s="278" customFormat="1"/>
    <row r="3261" s="278" customFormat="1"/>
    <row r="3262" s="278" customFormat="1"/>
    <row r="3263" s="278" customFormat="1"/>
    <row r="3264" s="278" customFormat="1"/>
    <row r="3265" s="278" customFormat="1"/>
    <row r="3266" s="278" customFormat="1"/>
    <row r="3267" s="278" customFormat="1"/>
    <row r="3268" s="278" customFormat="1"/>
    <row r="3269" s="278" customFormat="1"/>
    <row r="3270" s="278" customFormat="1"/>
    <row r="3271" s="278" customFormat="1"/>
    <row r="3272" s="278" customFormat="1"/>
    <row r="3273" s="278" customFormat="1"/>
    <row r="3274" s="278" customFormat="1"/>
    <row r="3275" s="278" customFormat="1"/>
    <row r="3276" s="278" customFormat="1"/>
    <row r="3277" s="278" customFormat="1"/>
    <row r="3278" s="278" customFormat="1"/>
    <row r="3279" s="278" customFormat="1"/>
    <row r="3280" s="278" customFormat="1"/>
    <row r="3281" s="278" customFormat="1"/>
    <row r="3282" s="278" customFormat="1"/>
    <row r="3283" s="278" customFormat="1"/>
    <row r="3284" s="278" customFormat="1"/>
    <row r="3285" s="278" customFormat="1"/>
    <row r="3286" s="278" customFormat="1"/>
    <row r="3287" s="278" customFormat="1"/>
    <row r="3288" s="278" customFormat="1"/>
    <row r="3289" s="278" customFormat="1"/>
    <row r="3290" s="278" customFormat="1"/>
    <row r="3291" s="278" customFormat="1"/>
    <row r="3292" s="278" customFormat="1"/>
    <row r="3293" s="278" customFormat="1"/>
    <row r="3294" s="278" customFormat="1"/>
    <row r="3295" s="278" customFormat="1"/>
    <row r="3296" s="278" customFormat="1"/>
    <row r="3297" s="278" customFormat="1"/>
    <row r="3298" s="278" customFormat="1"/>
    <row r="3299" s="278" customFormat="1"/>
    <row r="3300" s="278" customFormat="1"/>
    <row r="3301" s="278" customFormat="1"/>
    <row r="3302" s="278" customFormat="1"/>
    <row r="3303" s="278" customFormat="1"/>
    <row r="3304" s="278" customFormat="1"/>
    <row r="3305" s="278" customFormat="1"/>
    <row r="3306" s="278" customFormat="1"/>
    <row r="3307" s="278" customFormat="1"/>
    <row r="3308" s="278" customFormat="1"/>
    <row r="3309" s="278" customFormat="1"/>
    <row r="3310" s="278" customFormat="1"/>
    <row r="3311" s="278" customFormat="1"/>
    <row r="3312" s="278" customFormat="1"/>
    <row r="3313" s="278" customFormat="1"/>
    <row r="3314" s="278" customFormat="1"/>
    <row r="3315" s="278" customFormat="1"/>
    <row r="3316" s="278" customFormat="1"/>
    <row r="3317" s="278" customFormat="1"/>
    <row r="3318" s="278" customFormat="1"/>
    <row r="3319" s="278" customFormat="1"/>
    <row r="3320" s="278" customFormat="1"/>
    <row r="3321" s="278" customFormat="1"/>
    <row r="3322" s="278" customFormat="1"/>
    <row r="3323" s="278" customFormat="1"/>
    <row r="3324" s="278" customFormat="1"/>
    <row r="3325" s="278" customFormat="1"/>
    <row r="3326" s="278" customFormat="1"/>
    <row r="3327" s="278" customFormat="1"/>
    <row r="3328" s="278" customFormat="1"/>
    <row r="3329" s="278" customFormat="1"/>
    <row r="3330" s="278" customFormat="1"/>
    <row r="3331" s="278" customFormat="1"/>
    <row r="3332" s="278" customFormat="1"/>
    <row r="3333" s="278" customFormat="1"/>
    <row r="3334" s="278" customFormat="1"/>
    <row r="3335" s="278" customFormat="1"/>
    <row r="3336" s="278" customFormat="1"/>
    <row r="3337" s="278" customFormat="1"/>
    <row r="3338" s="278" customFormat="1"/>
    <row r="3339" s="278" customFormat="1"/>
    <row r="3340" s="278" customFormat="1"/>
    <row r="3341" s="278" customFormat="1"/>
    <row r="3342" s="278" customFormat="1"/>
    <row r="3343" s="278" customFormat="1"/>
    <row r="3344" s="278" customFormat="1"/>
    <row r="3345" s="278" customFormat="1"/>
    <row r="3346" s="278" customFormat="1"/>
    <row r="3347" s="278" customFormat="1"/>
    <row r="3348" s="278" customFormat="1"/>
    <row r="3349" s="278" customFormat="1"/>
    <row r="3350" s="278" customFormat="1"/>
    <row r="3351" s="278" customFormat="1"/>
    <row r="3352" s="278" customFormat="1"/>
    <row r="3353" s="278" customFormat="1"/>
    <row r="3354" s="278" customFormat="1"/>
    <row r="3355" s="278" customFormat="1"/>
    <row r="3356" s="278" customFormat="1"/>
    <row r="3357" s="278" customFormat="1"/>
    <row r="3358" s="278" customFormat="1"/>
    <row r="3359" s="278" customFormat="1"/>
    <row r="3360" s="278" customFormat="1"/>
    <row r="3361" s="278" customFormat="1"/>
    <row r="3362" s="278" customFormat="1"/>
    <row r="3363" s="278" customFormat="1"/>
    <row r="3364" s="278" customFormat="1"/>
    <row r="3365" s="278" customFormat="1"/>
    <row r="3366" s="278" customFormat="1"/>
    <row r="3367" s="278" customFormat="1"/>
    <row r="3368" s="278" customFormat="1"/>
    <row r="3369" s="278" customFormat="1"/>
    <row r="3370" s="278" customFormat="1"/>
    <row r="3371" s="278" customFormat="1"/>
    <row r="3372" s="278" customFormat="1"/>
    <row r="3373" s="278" customFormat="1"/>
    <row r="3374" s="278" customFormat="1"/>
    <row r="3375" s="278" customFormat="1"/>
    <row r="3376" s="278" customFormat="1"/>
    <row r="3377" s="278" customFormat="1"/>
    <row r="3378" s="278" customFormat="1"/>
    <row r="3379" s="278" customFormat="1"/>
    <row r="3380" s="278" customFormat="1"/>
    <row r="3381" s="278" customFormat="1"/>
    <row r="3382" s="278" customFormat="1"/>
    <row r="3383" s="278" customFormat="1"/>
    <row r="3384" s="278" customFormat="1"/>
    <row r="3385" s="278" customFormat="1"/>
    <row r="3386" s="278" customFormat="1"/>
    <row r="3387" s="278" customFormat="1"/>
    <row r="3388" s="278" customFormat="1"/>
    <row r="3389" s="278" customFormat="1"/>
    <row r="3390" s="278" customFormat="1"/>
    <row r="3391" s="278" customFormat="1"/>
    <row r="3392" s="278" customFormat="1"/>
    <row r="3393" s="278" customFormat="1"/>
    <row r="3394" s="278" customFormat="1"/>
    <row r="3395" s="278" customFormat="1"/>
    <row r="3396" s="278" customFormat="1"/>
    <row r="3397" s="278" customFormat="1"/>
    <row r="3398" s="278" customFormat="1"/>
    <row r="3399" s="278" customFormat="1"/>
    <row r="3400" s="278" customFormat="1"/>
    <row r="3401" s="278" customFormat="1"/>
    <row r="3402" s="278" customFormat="1"/>
    <row r="3403" s="278" customFormat="1"/>
    <row r="3404" s="278" customFormat="1"/>
    <row r="3405" s="278" customFormat="1"/>
    <row r="3406" s="278" customFormat="1"/>
    <row r="3407" s="278" customFormat="1"/>
    <row r="3408" s="278" customFormat="1"/>
    <row r="3409" s="278" customFormat="1"/>
    <row r="3410" s="278" customFormat="1"/>
    <row r="3411" s="278" customFormat="1"/>
    <row r="3412" s="278" customFormat="1"/>
    <row r="3413" s="278" customFormat="1"/>
    <row r="3414" s="278" customFormat="1"/>
    <row r="3415" s="278" customFormat="1"/>
    <row r="3416" s="278" customFormat="1"/>
    <row r="3417" s="278" customFormat="1"/>
    <row r="3418" s="278" customFormat="1"/>
    <row r="3419" s="278" customFormat="1"/>
    <row r="3420" s="278" customFormat="1"/>
    <row r="3421" s="278" customFormat="1"/>
    <row r="3422" s="278" customFormat="1"/>
    <row r="3423" s="278" customFormat="1"/>
    <row r="3424" s="278" customFormat="1"/>
    <row r="3425" s="278" customFormat="1"/>
    <row r="3426" s="278" customFormat="1"/>
    <row r="3427" s="278" customFormat="1"/>
    <row r="3428" s="278" customFormat="1"/>
    <row r="3429" s="278" customFormat="1"/>
    <row r="3430" s="278" customFormat="1"/>
    <row r="3431" s="278" customFormat="1"/>
    <row r="3432" s="278" customFormat="1"/>
    <row r="3433" s="278" customFormat="1"/>
    <row r="3434" s="278" customFormat="1"/>
    <row r="3435" s="278" customFormat="1"/>
    <row r="3436" s="278" customFormat="1"/>
    <row r="3437" s="278" customFormat="1"/>
    <row r="3438" s="278" customFormat="1"/>
    <row r="3439" s="278" customFormat="1"/>
    <row r="3440" s="278" customFormat="1"/>
    <row r="3441" s="278" customFormat="1"/>
    <row r="3442" s="278" customFormat="1"/>
    <row r="3443" s="278" customFormat="1"/>
    <row r="3444" s="278" customFormat="1"/>
    <row r="3445" s="278" customFormat="1"/>
    <row r="3446" s="278" customFormat="1"/>
    <row r="3447" s="278" customFormat="1"/>
    <row r="3448" s="278" customFormat="1"/>
    <row r="3449" s="278" customFormat="1"/>
    <row r="3450" s="278" customFormat="1"/>
    <row r="3451" s="278" customFormat="1"/>
    <row r="3452" s="278" customFormat="1"/>
    <row r="3453" s="278" customFormat="1"/>
    <row r="3454" s="278" customFormat="1"/>
    <row r="3455" s="278" customFormat="1"/>
    <row r="3456" s="278" customFormat="1"/>
    <row r="3457" s="278" customFormat="1"/>
    <row r="3458" s="278" customFormat="1"/>
    <row r="3459" s="278" customFormat="1"/>
    <row r="3460" s="278" customFormat="1"/>
    <row r="3461" s="278" customFormat="1"/>
    <row r="3462" s="278" customFormat="1"/>
    <row r="3463" s="278" customFormat="1"/>
    <row r="3464" s="278" customFormat="1"/>
    <row r="3465" s="278" customFormat="1"/>
    <row r="3466" s="278" customFormat="1"/>
    <row r="3467" s="278" customFormat="1"/>
    <row r="3468" s="278" customFormat="1"/>
    <row r="3469" s="278" customFormat="1"/>
    <row r="3470" s="278" customFormat="1"/>
    <row r="3471" s="278" customFormat="1"/>
    <row r="3472" s="278" customFormat="1"/>
    <row r="3473" s="278" customFormat="1"/>
    <row r="3474" s="278" customFormat="1"/>
    <row r="3475" s="278" customFormat="1"/>
    <row r="3476" s="278" customFormat="1"/>
    <row r="3477" s="278" customFormat="1"/>
    <row r="3478" s="278" customFormat="1"/>
    <row r="3479" s="278" customFormat="1"/>
    <row r="3480" s="278" customFormat="1"/>
    <row r="3481" s="278" customFormat="1"/>
    <row r="3482" s="278" customFormat="1"/>
    <row r="3483" s="278" customFormat="1"/>
    <row r="3484" s="278" customFormat="1"/>
    <row r="3485" s="278" customFormat="1"/>
    <row r="3486" s="278" customFormat="1"/>
    <row r="3487" s="278" customFormat="1"/>
    <row r="3488" s="278" customFormat="1"/>
    <row r="3489" s="278" customFormat="1"/>
    <row r="3490" s="278" customFormat="1"/>
    <row r="3491" s="278" customFormat="1"/>
    <row r="3492" s="278" customFormat="1"/>
    <row r="3493" s="278" customFormat="1"/>
    <row r="3494" s="278" customFormat="1"/>
    <row r="3495" s="278" customFormat="1"/>
    <row r="3496" s="278" customFormat="1"/>
    <row r="3497" s="278" customFormat="1"/>
    <row r="3498" s="278" customFormat="1"/>
    <row r="3499" s="278" customFormat="1"/>
    <row r="3500" s="278" customFormat="1"/>
    <row r="3501" s="278" customFormat="1"/>
    <row r="3502" s="278" customFormat="1"/>
    <row r="3503" s="278" customFormat="1"/>
    <row r="3504" s="278" customFormat="1"/>
    <row r="3505" s="278" customFormat="1"/>
    <row r="3506" s="278" customFormat="1"/>
    <row r="3507" s="278" customFormat="1"/>
    <row r="3508" s="278" customFormat="1"/>
    <row r="3509" s="278" customFormat="1"/>
    <row r="3510" s="278" customFormat="1"/>
    <row r="3511" s="278" customFormat="1"/>
    <row r="3512" s="278" customFormat="1"/>
    <row r="3513" s="278" customFormat="1"/>
    <row r="3514" s="278" customFormat="1"/>
    <row r="3515" s="278" customFormat="1"/>
    <row r="3516" s="278" customFormat="1"/>
    <row r="3517" s="278" customFormat="1"/>
    <row r="3518" s="278" customFormat="1"/>
    <row r="3519" s="278" customFormat="1"/>
    <row r="3520" s="278" customFormat="1"/>
    <row r="3521" s="278" customFormat="1"/>
    <row r="3522" s="278" customFormat="1"/>
    <row r="3523" s="278" customFormat="1"/>
    <row r="3524" s="278" customFormat="1"/>
    <row r="3525" s="278" customFormat="1"/>
    <row r="3526" s="278" customFormat="1"/>
    <row r="3527" s="278" customFormat="1"/>
    <row r="3528" s="278" customFormat="1"/>
    <row r="3529" s="278" customFormat="1"/>
    <row r="3530" s="278" customFormat="1"/>
    <row r="3531" s="278" customFormat="1"/>
    <row r="3532" s="278" customFormat="1"/>
    <row r="3533" s="278" customFormat="1"/>
    <row r="3534" s="278" customFormat="1"/>
    <row r="3535" s="278" customFormat="1"/>
    <row r="3536" s="278" customFormat="1"/>
    <row r="3537" s="278" customFormat="1"/>
    <row r="3538" s="278" customFormat="1"/>
    <row r="3539" s="278" customFormat="1"/>
    <row r="3540" s="278" customFormat="1"/>
    <row r="3541" s="278" customFormat="1"/>
    <row r="3542" s="278" customFormat="1"/>
    <row r="3543" s="278" customFormat="1"/>
    <row r="3544" s="278" customFormat="1"/>
    <row r="3545" s="278" customFormat="1"/>
    <row r="3546" s="278" customFormat="1"/>
    <row r="3547" s="278" customFormat="1"/>
    <row r="3548" s="278" customFormat="1"/>
    <row r="3549" s="278" customFormat="1"/>
    <row r="3550" s="278" customFormat="1"/>
    <row r="3551" s="278" customFormat="1"/>
    <row r="3552" s="278" customFormat="1"/>
    <row r="3553" s="278" customFormat="1"/>
    <row r="3554" s="278" customFormat="1"/>
    <row r="3555" s="278" customFormat="1"/>
    <row r="3556" s="278" customFormat="1"/>
    <row r="3557" s="278" customFormat="1"/>
    <row r="3558" s="278" customFormat="1"/>
    <row r="3559" s="278" customFormat="1"/>
    <row r="3560" s="278" customFormat="1"/>
    <row r="3561" s="278" customFormat="1"/>
    <row r="3562" s="278" customFormat="1"/>
    <row r="3563" s="278" customFormat="1"/>
    <row r="3564" s="278" customFormat="1"/>
    <row r="3565" s="278" customFormat="1"/>
    <row r="3566" s="278" customFormat="1"/>
    <row r="3567" s="278" customFormat="1"/>
    <row r="3568" s="278" customFormat="1"/>
    <row r="3569" s="278" customFormat="1"/>
    <row r="3570" s="278" customFormat="1"/>
    <row r="3571" s="278" customFormat="1"/>
    <row r="3572" s="278" customFormat="1"/>
    <row r="3573" s="278" customFormat="1"/>
    <row r="3574" s="278" customFormat="1"/>
    <row r="3575" s="278" customFormat="1"/>
    <row r="3576" s="278" customFormat="1"/>
    <row r="3577" s="278" customFormat="1"/>
    <row r="3578" s="278" customFormat="1"/>
    <row r="3579" s="278" customFormat="1"/>
    <row r="3580" s="278" customFormat="1"/>
    <row r="3581" s="278" customFormat="1"/>
    <row r="3582" s="278" customFormat="1"/>
    <row r="3583" s="278" customFormat="1"/>
    <row r="3584" s="278" customFormat="1"/>
    <row r="3585" s="278" customFormat="1"/>
    <row r="3586" s="278" customFormat="1"/>
    <row r="3587" s="278" customFormat="1"/>
    <row r="3588" s="278" customFormat="1"/>
    <row r="3589" s="278" customFormat="1"/>
    <row r="3590" s="278" customFormat="1"/>
    <row r="3591" s="278" customFormat="1"/>
    <row r="3592" s="278" customFormat="1"/>
    <row r="3593" s="278" customFormat="1"/>
    <row r="3594" s="278" customFormat="1"/>
    <row r="3595" s="278" customFormat="1"/>
    <row r="3596" s="278" customFormat="1"/>
    <row r="3597" s="278" customFormat="1"/>
    <row r="3598" s="278" customFormat="1"/>
    <row r="3599" s="278" customFormat="1"/>
    <row r="3600" s="278" customFormat="1"/>
    <row r="3601" s="278" customFormat="1"/>
    <row r="3602" s="278" customFormat="1"/>
    <row r="3603" s="278" customFormat="1"/>
    <row r="3604" s="278" customFormat="1"/>
    <row r="3605" s="278" customFormat="1"/>
    <row r="3606" s="278" customFormat="1"/>
    <row r="3607" s="278" customFormat="1"/>
    <row r="3608" s="278" customFormat="1"/>
    <row r="3609" s="278" customFormat="1"/>
    <row r="3610" s="278" customFormat="1"/>
    <row r="3611" s="278" customFormat="1"/>
    <row r="3612" s="278" customFormat="1"/>
    <row r="3613" s="278" customFormat="1"/>
    <row r="3614" s="278" customFormat="1"/>
    <row r="3615" s="278" customFormat="1"/>
    <row r="3616" s="278" customFormat="1"/>
    <row r="3617" s="278" customFormat="1"/>
    <row r="3618" s="278" customFormat="1"/>
    <row r="3619" s="278" customFormat="1"/>
    <row r="3620" s="278" customFormat="1"/>
    <row r="3621" s="278" customFormat="1"/>
    <row r="3622" s="278" customFormat="1"/>
    <row r="3623" s="278" customFormat="1"/>
    <row r="3624" s="278" customFormat="1"/>
    <row r="3625" s="278" customFormat="1"/>
    <row r="3626" s="278" customFormat="1"/>
    <row r="3627" s="278" customFormat="1"/>
    <row r="3628" s="278" customFormat="1"/>
    <row r="3629" s="278" customFormat="1"/>
    <row r="3630" s="278" customFormat="1"/>
    <row r="3631" s="278" customFormat="1"/>
    <row r="3632" s="278" customFormat="1"/>
    <row r="3633" s="278" customFormat="1"/>
    <row r="3634" s="278" customFormat="1"/>
    <row r="3635" s="278" customFormat="1"/>
    <row r="3636" s="278" customFormat="1"/>
    <row r="3637" s="278" customFormat="1"/>
    <row r="3638" s="278" customFormat="1"/>
    <row r="3639" s="278" customFormat="1"/>
    <row r="3640" s="278" customFormat="1"/>
    <row r="3641" s="278" customFormat="1"/>
    <row r="3642" s="278" customFormat="1"/>
    <row r="3643" s="278" customFormat="1"/>
    <row r="3644" s="278" customFormat="1"/>
    <row r="3645" s="278" customFormat="1"/>
    <row r="3646" s="278" customFormat="1"/>
    <row r="3647" s="278" customFormat="1"/>
    <row r="3648" s="278" customFormat="1"/>
    <row r="3649" s="278" customFormat="1"/>
    <row r="3650" s="278" customFormat="1"/>
    <row r="3651" s="278" customFormat="1"/>
    <row r="3652" s="278" customFormat="1"/>
    <row r="3653" s="278" customFormat="1"/>
    <row r="3654" s="278" customFormat="1"/>
    <row r="3655" s="278" customFormat="1"/>
    <row r="3656" s="278" customFormat="1"/>
    <row r="3657" s="278" customFormat="1"/>
    <row r="3658" s="278" customFormat="1"/>
    <row r="3659" s="278" customFormat="1"/>
    <row r="3660" s="278" customFormat="1"/>
    <row r="3661" s="278" customFormat="1"/>
    <row r="3662" s="278" customFormat="1"/>
    <row r="3663" s="278" customFormat="1"/>
    <row r="3664" s="278" customFormat="1"/>
    <row r="3665" s="278" customFormat="1"/>
    <row r="3666" s="278" customFormat="1"/>
    <row r="3667" s="278" customFormat="1"/>
    <row r="3668" s="278" customFormat="1"/>
    <row r="3669" s="278" customFormat="1"/>
    <row r="3670" s="278" customFormat="1"/>
    <row r="3671" s="278" customFormat="1"/>
    <row r="3672" s="278" customFormat="1"/>
    <row r="3673" s="278" customFormat="1"/>
    <row r="3674" s="278" customFormat="1"/>
    <row r="3675" s="278" customFormat="1"/>
    <row r="3676" s="278" customFormat="1"/>
    <row r="3677" s="278" customFormat="1"/>
    <row r="3678" s="278" customFormat="1"/>
    <row r="3679" s="278" customFormat="1"/>
    <row r="3680" s="278" customFormat="1"/>
    <row r="3681" s="278" customFormat="1"/>
    <row r="3682" s="278" customFormat="1"/>
    <row r="3683" s="278" customFormat="1"/>
    <row r="3684" s="278" customFormat="1"/>
    <row r="3685" s="278" customFormat="1"/>
    <row r="3686" s="278" customFormat="1"/>
    <row r="3687" s="278" customFormat="1"/>
    <row r="3688" s="278" customFormat="1"/>
    <row r="3689" s="278" customFormat="1"/>
    <row r="3690" s="278" customFormat="1"/>
    <row r="3691" s="278" customFormat="1"/>
    <row r="3692" s="278" customFormat="1"/>
    <row r="3693" s="278" customFormat="1"/>
    <row r="3694" s="278" customFormat="1"/>
    <row r="3695" s="278" customFormat="1"/>
    <row r="3696" s="278" customFormat="1"/>
    <row r="3697" s="278" customFormat="1"/>
    <row r="3698" s="278" customFormat="1"/>
    <row r="3699" s="278" customFormat="1"/>
    <row r="3700" s="278" customFormat="1"/>
    <row r="3701" s="278" customFormat="1"/>
    <row r="3702" s="278" customFormat="1"/>
    <row r="3703" s="278" customFormat="1"/>
    <row r="3704" s="278" customFormat="1"/>
    <row r="3705" s="278" customFormat="1"/>
    <row r="3706" s="278" customFormat="1"/>
    <row r="3707" s="278" customFormat="1"/>
    <row r="3708" s="278" customFormat="1"/>
    <row r="3709" s="278" customFormat="1"/>
    <row r="3710" s="278" customFormat="1"/>
    <row r="3711" s="278" customFormat="1"/>
    <row r="3712" s="278" customFormat="1"/>
    <row r="3713" s="278" customFormat="1"/>
    <row r="3714" s="278" customFormat="1"/>
    <row r="3715" s="278" customFormat="1"/>
    <row r="3716" s="278" customFormat="1"/>
    <row r="3717" s="278" customFormat="1"/>
    <row r="3718" s="278" customFormat="1"/>
    <row r="3719" s="278" customFormat="1"/>
    <row r="3720" s="278" customFormat="1"/>
    <row r="3721" s="278" customFormat="1"/>
    <row r="3722" s="278" customFormat="1"/>
    <row r="3723" s="278" customFormat="1"/>
    <row r="3724" s="278" customFormat="1"/>
    <row r="3725" s="278" customFormat="1"/>
    <row r="3726" s="278" customFormat="1"/>
    <row r="3727" s="278" customFormat="1"/>
    <row r="3728" s="278" customFormat="1"/>
    <row r="3729" s="278" customFormat="1"/>
    <row r="3730" s="278" customFormat="1"/>
    <row r="3731" s="278" customFormat="1"/>
    <row r="3732" s="278" customFormat="1"/>
    <row r="3733" s="278" customFormat="1"/>
    <row r="3734" s="278" customFormat="1"/>
    <row r="3735" s="278" customFormat="1"/>
    <row r="3736" s="278" customFormat="1"/>
    <row r="3737" s="278" customFormat="1"/>
    <row r="3738" s="278" customFormat="1"/>
    <row r="3739" s="278" customFormat="1"/>
    <row r="3740" s="278" customFormat="1"/>
    <row r="3741" s="278" customFormat="1"/>
    <row r="3742" s="278" customFormat="1"/>
    <row r="3743" s="278" customFormat="1"/>
    <row r="3744" s="278" customFormat="1"/>
    <row r="3745" s="278" customFormat="1"/>
    <row r="3746" s="278" customFormat="1"/>
    <row r="3747" s="278" customFormat="1"/>
    <row r="3748" s="278" customFormat="1"/>
    <row r="3749" s="278" customFormat="1"/>
    <row r="3750" s="278" customFormat="1"/>
    <row r="3751" s="278" customFormat="1"/>
    <row r="3752" s="278" customFormat="1"/>
    <row r="3753" s="278" customFormat="1"/>
    <row r="3754" s="278" customFormat="1"/>
    <row r="3755" s="278" customFormat="1"/>
    <row r="3756" s="278" customFormat="1"/>
    <row r="3757" s="278" customFormat="1"/>
    <row r="3758" s="278" customFormat="1"/>
    <row r="3759" s="278" customFormat="1"/>
    <row r="3760" s="278" customFormat="1"/>
    <row r="3761" s="278" customFormat="1"/>
    <row r="3762" s="278" customFormat="1"/>
    <row r="3763" s="278" customFormat="1"/>
    <row r="3764" s="278" customFormat="1"/>
    <row r="3765" s="278" customFormat="1"/>
    <row r="3766" s="278" customFormat="1"/>
    <row r="3767" s="278" customFormat="1"/>
    <row r="3768" s="278" customFormat="1"/>
    <row r="3769" s="278" customFormat="1"/>
    <row r="3770" s="278" customFormat="1"/>
    <row r="3771" s="278" customFormat="1"/>
    <row r="3772" s="278" customFormat="1"/>
    <row r="3773" s="278" customFormat="1"/>
    <row r="3774" s="278" customFormat="1"/>
    <row r="3775" s="278" customFormat="1"/>
    <row r="3776" s="278" customFormat="1"/>
    <row r="3777" s="278" customFormat="1"/>
    <row r="3778" s="278" customFormat="1"/>
    <row r="3779" s="278" customFormat="1"/>
    <row r="3780" s="278" customFormat="1"/>
    <row r="3781" s="278" customFormat="1"/>
    <row r="3782" s="278" customFormat="1"/>
    <row r="3783" s="278" customFormat="1"/>
    <row r="3784" s="278" customFormat="1"/>
    <row r="3785" s="278" customFormat="1"/>
    <row r="3786" s="278" customFormat="1"/>
    <row r="3787" s="278" customFormat="1"/>
    <row r="3788" s="278" customFormat="1"/>
    <row r="3789" s="278" customFormat="1"/>
    <row r="3790" s="278" customFormat="1"/>
    <row r="3791" s="278" customFormat="1"/>
    <row r="3792" s="278" customFormat="1"/>
    <row r="3793" s="278" customFormat="1"/>
    <row r="3794" s="278" customFormat="1"/>
    <row r="3795" s="278" customFormat="1"/>
    <row r="3796" s="278" customFormat="1"/>
    <row r="3797" s="278" customFormat="1"/>
    <row r="3798" s="278" customFormat="1"/>
    <row r="3799" s="278" customFormat="1"/>
    <row r="3800" s="278" customFormat="1"/>
    <row r="3801" s="278" customFormat="1"/>
    <row r="3802" s="278" customFormat="1"/>
    <row r="3803" s="278" customFormat="1"/>
    <row r="3804" s="278" customFormat="1"/>
    <row r="3805" s="278" customFormat="1"/>
    <row r="3806" s="278" customFormat="1"/>
    <row r="3807" s="278" customFormat="1"/>
    <row r="3808" s="278" customFormat="1"/>
    <row r="3809" s="278" customFormat="1"/>
    <row r="3810" s="278" customFormat="1"/>
    <row r="3811" s="278" customFormat="1"/>
    <row r="3812" s="278" customFormat="1"/>
    <row r="3813" s="278" customFormat="1"/>
    <row r="3814" s="278" customFormat="1"/>
    <row r="3815" s="278" customFormat="1"/>
    <row r="3816" s="278" customFormat="1"/>
    <row r="3817" s="278" customFormat="1"/>
    <row r="3818" s="278" customFormat="1"/>
    <row r="3819" s="278" customFormat="1"/>
    <row r="3820" s="278" customFormat="1"/>
    <row r="3821" s="278" customFormat="1"/>
    <row r="3822" s="278" customFormat="1"/>
    <row r="3823" s="278" customFormat="1"/>
    <row r="3824" s="278" customFormat="1"/>
    <row r="3825" s="278" customFormat="1"/>
    <row r="3826" s="278" customFormat="1"/>
    <row r="3827" s="278" customFormat="1"/>
    <row r="3828" s="278" customFormat="1"/>
    <row r="3829" s="278" customFormat="1"/>
    <row r="3830" s="278" customFormat="1"/>
    <row r="3831" s="278" customFormat="1"/>
    <row r="3832" s="278" customFormat="1"/>
    <row r="3833" s="278" customFormat="1"/>
    <row r="3834" s="278" customFormat="1"/>
    <row r="3835" s="278" customFormat="1"/>
    <row r="3836" s="278" customFormat="1"/>
    <row r="3837" s="278" customFormat="1"/>
    <row r="3838" s="278" customFormat="1"/>
    <row r="3839" s="278" customFormat="1"/>
    <row r="3840" s="278" customFormat="1"/>
    <row r="3841" s="278" customFormat="1"/>
    <row r="3842" s="278" customFormat="1"/>
    <row r="3843" s="278" customFormat="1"/>
    <row r="3844" s="278" customFormat="1"/>
    <row r="3845" s="278" customFormat="1"/>
    <row r="3846" s="278" customFormat="1"/>
    <row r="3847" s="278" customFormat="1"/>
    <row r="3848" s="278" customFormat="1"/>
    <row r="3849" s="278" customFormat="1"/>
    <row r="3850" s="278" customFormat="1"/>
    <row r="3851" s="278" customFormat="1"/>
    <row r="3852" s="278" customFormat="1"/>
    <row r="3853" s="278" customFormat="1"/>
    <row r="3854" s="278" customFormat="1"/>
    <row r="3855" s="278" customFormat="1"/>
    <row r="3856" s="278" customFormat="1"/>
    <row r="3857" s="278" customFormat="1"/>
    <row r="3858" s="278" customFormat="1"/>
    <row r="3859" s="278" customFormat="1"/>
    <row r="3860" s="278" customFormat="1"/>
    <row r="3861" s="278" customFormat="1"/>
    <row r="3862" s="278" customFormat="1"/>
    <row r="3863" s="278" customFormat="1"/>
    <row r="3864" s="278" customFormat="1"/>
    <row r="3865" s="278" customFormat="1"/>
    <row r="3866" s="278" customFormat="1"/>
    <row r="3867" s="278" customFormat="1"/>
    <row r="3868" s="278" customFormat="1"/>
    <row r="3869" s="278" customFormat="1"/>
    <row r="3870" s="278" customFormat="1"/>
    <row r="3871" s="278" customFormat="1"/>
    <row r="3872" s="278" customFormat="1"/>
    <row r="3873" s="278" customFormat="1"/>
    <row r="3874" s="278" customFormat="1"/>
    <row r="3875" s="278" customFormat="1"/>
    <row r="3876" s="278" customFormat="1"/>
    <row r="3877" s="278" customFormat="1"/>
    <row r="3878" s="278" customFormat="1"/>
    <row r="3879" s="278" customFormat="1"/>
    <row r="3880" s="278" customFormat="1"/>
    <row r="3881" s="278" customFormat="1"/>
    <row r="3882" s="278" customFormat="1"/>
    <row r="3883" s="278" customFormat="1"/>
    <row r="3884" s="278" customFormat="1"/>
    <row r="3885" s="278" customFormat="1"/>
    <row r="3886" s="278" customFormat="1"/>
    <row r="3887" s="278" customFormat="1"/>
    <row r="3888" s="278" customFormat="1"/>
    <row r="3889" s="278" customFormat="1"/>
    <row r="3890" s="278" customFormat="1"/>
    <row r="3891" s="278" customFormat="1"/>
    <row r="3892" s="278" customFormat="1"/>
    <row r="3893" s="278" customFormat="1"/>
    <row r="3894" s="278" customFormat="1"/>
    <row r="3895" s="278" customFormat="1"/>
    <row r="3896" s="278" customFormat="1"/>
    <row r="3897" s="278" customFormat="1"/>
    <row r="3898" s="278" customFormat="1"/>
    <row r="3899" s="278" customFormat="1"/>
    <row r="3900" s="278" customFormat="1"/>
    <row r="3901" s="278" customFormat="1"/>
    <row r="3902" s="278" customFormat="1"/>
    <row r="3903" s="278" customFormat="1"/>
    <row r="3904" s="278" customFormat="1"/>
    <row r="3905" s="278" customFormat="1"/>
    <row r="3906" s="278" customFormat="1"/>
    <row r="3907" s="278" customFormat="1"/>
    <row r="3908" s="278" customFormat="1"/>
    <row r="3909" s="278" customFormat="1"/>
    <row r="3910" s="278" customFormat="1"/>
    <row r="3911" s="278" customFormat="1"/>
    <row r="3912" s="278" customFormat="1"/>
    <row r="3913" s="278" customFormat="1"/>
    <row r="3914" s="278" customFormat="1"/>
    <row r="3915" s="278" customFormat="1"/>
    <row r="3916" s="278" customFormat="1"/>
    <row r="3917" s="278" customFormat="1"/>
    <row r="3918" s="278" customFormat="1"/>
    <row r="3919" s="278" customFormat="1"/>
    <row r="3920" s="278" customFormat="1"/>
    <row r="3921" s="278" customFormat="1"/>
    <row r="3922" s="278" customFormat="1"/>
    <row r="3923" s="278" customFormat="1"/>
    <row r="3924" s="278" customFormat="1"/>
    <row r="3925" s="278" customFormat="1"/>
    <row r="3926" s="278" customFormat="1"/>
    <row r="3927" s="278" customFormat="1"/>
    <row r="3928" s="278" customFormat="1"/>
    <row r="3929" s="278" customFormat="1"/>
    <row r="3930" s="278" customFormat="1"/>
    <row r="3931" s="278" customFormat="1"/>
    <row r="3932" s="278" customFormat="1"/>
    <row r="3933" s="278" customFormat="1"/>
    <row r="3934" s="278" customFormat="1"/>
    <row r="3935" s="278" customFormat="1"/>
    <row r="3936" s="278" customFormat="1"/>
    <row r="3937" s="278" customFormat="1"/>
    <row r="3938" s="278" customFormat="1"/>
    <row r="3939" s="278" customFormat="1"/>
    <row r="3940" s="278" customFormat="1"/>
    <row r="3941" s="278" customFormat="1"/>
    <row r="3942" s="278" customFormat="1"/>
    <row r="3943" s="278" customFormat="1"/>
    <row r="3944" s="278" customFormat="1"/>
    <row r="3945" s="278" customFormat="1"/>
    <row r="3946" s="278" customFormat="1"/>
    <row r="3947" s="278" customFormat="1"/>
    <row r="3948" s="278" customFormat="1"/>
    <row r="3949" s="278" customFormat="1"/>
    <row r="3950" s="278" customFormat="1"/>
    <row r="3951" s="278" customFormat="1"/>
    <row r="3952" s="278" customFormat="1"/>
    <row r="3953" s="278" customFormat="1"/>
    <row r="3954" s="278" customFormat="1"/>
    <row r="3955" s="278" customFormat="1"/>
    <row r="3956" s="278" customFormat="1"/>
    <row r="3957" s="278" customFormat="1"/>
    <row r="3958" s="278" customFormat="1"/>
    <row r="3959" s="278" customFormat="1"/>
    <row r="3960" s="278" customFormat="1"/>
    <row r="3961" s="278" customFormat="1"/>
    <row r="3962" s="278" customFormat="1"/>
    <row r="3963" s="278" customFormat="1"/>
    <row r="3964" s="278" customFormat="1"/>
    <row r="3965" s="278" customFormat="1"/>
    <row r="3966" s="278" customFormat="1"/>
    <row r="3967" s="278" customFormat="1"/>
    <row r="3968" s="278" customFormat="1"/>
    <row r="3969" s="278" customFormat="1"/>
    <row r="3970" s="278" customFormat="1"/>
    <row r="3971" s="278" customFormat="1"/>
    <row r="3972" s="278" customFormat="1"/>
    <row r="3973" s="278" customFormat="1"/>
    <row r="3974" s="278" customFormat="1"/>
    <row r="3975" s="278" customFormat="1"/>
    <row r="3976" s="278" customFormat="1"/>
    <row r="3977" s="278" customFormat="1"/>
    <row r="3978" s="278" customFormat="1"/>
    <row r="3979" s="278" customFormat="1"/>
    <row r="3980" s="278" customFormat="1"/>
    <row r="3981" s="278" customFormat="1"/>
    <row r="3982" s="278" customFormat="1"/>
    <row r="3983" s="278" customFormat="1"/>
    <row r="3984" s="278" customFormat="1"/>
    <row r="3985" s="278" customFormat="1"/>
    <row r="3986" s="278" customFormat="1"/>
    <row r="3987" s="278" customFormat="1"/>
    <row r="3988" s="278" customFormat="1"/>
    <row r="3989" s="278" customFormat="1"/>
    <row r="3990" s="278" customFormat="1"/>
    <row r="3991" s="278" customFormat="1"/>
    <row r="3992" s="278" customFormat="1"/>
    <row r="3993" s="278" customFormat="1"/>
    <row r="3994" s="278" customFormat="1"/>
    <row r="3995" s="278" customFormat="1"/>
    <row r="3996" s="278" customFormat="1"/>
    <row r="3997" s="278" customFormat="1"/>
    <row r="3998" s="278" customFormat="1"/>
    <row r="3999" s="278" customFormat="1"/>
    <row r="4000" s="278" customFormat="1"/>
    <row r="4001" s="278" customFormat="1"/>
    <row r="4002" s="278" customFormat="1"/>
    <row r="4003" s="278" customFormat="1"/>
    <row r="4004" s="278" customFormat="1"/>
    <row r="4005" s="278" customFormat="1"/>
    <row r="4006" s="278" customFormat="1"/>
    <row r="4007" s="278" customFormat="1"/>
    <row r="4008" s="278" customFormat="1"/>
    <row r="4009" s="278" customFormat="1"/>
    <row r="4010" s="278" customFormat="1"/>
    <row r="4011" s="278" customFormat="1"/>
    <row r="4012" s="278" customFormat="1"/>
    <row r="4013" s="278" customFormat="1"/>
    <row r="4014" s="278" customFormat="1"/>
    <row r="4015" s="278" customFormat="1"/>
    <row r="4016" s="278" customFormat="1"/>
    <row r="4017" s="278" customFormat="1"/>
    <row r="4018" s="278" customFormat="1"/>
    <row r="4019" s="278" customFormat="1"/>
    <row r="4020" s="278" customFormat="1"/>
    <row r="4021" s="278" customFormat="1"/>
    <row r="4022" s="278" customFormat="1"/>
    <row r="4023" s="278" customFormat="1"/>
    <row r="4024" s="278" customFormat="1"/>
    <row r="4025" s="278" customFormat="1"/>
    <row r="4026" s="278" customFormat="1"/>
    <row r="4027" s="278" customFormat="1"/>
    <row r="4028" s="278" customFormat="1"/>
    <row r="4029" s="278" customFormat="1"/>
    <row r="4030" s="278" customFormat="1"/>
    <row r="4031" s="278" customFormat="1"/>
    <row r="4032" s="278" customFormat="1"/>
    <row r="4033" s="278" customFormat="1"/>
    <row r="4034" s="278" customFormat="1"/>
    <row r="4035" s="278" customFormat="1"/>
    <row r="4036" s="278" customFormat="1"/>
    <row r="4037" s="278" customFormat="1"/>
    <row r="4038" s="278" customFormat="1"/>
    <row r="4039" s="278" customFormat="1"/>
    <row r="4040" s="278" customFormat="1"/>
    <row r="4041" s="278" customFormat="1"/>
    <row r="4042" s="278" customFormat="1"/>
    <row r="4043" s="278" customFormat="1"/>
    <row r="4044" s="278" customFormat="1"/>
    <row r="4045" s="278" customFormat="1"/>
    <row r="4046" s="278" customFormat="1"/>
    <row r="4047" s="278" customFormat="1"/>
    <row r="4048" s="278" customFormat="1"/>
    <row r="4049" s="278" customFormat="1"/>
    <row r="4050" s="278" customFormat="1"/>
    <row r="4051" s="278" customFormat="1"/>
    <row r="4052" s="278" customFormat="1"/>
    <row r="4053" s="278" customFormat="1"/>
    <row r="4054" s="278" customFormat="1"/>
    <row r="4055" s="278" customFormat="1"/>
    <row r="4056" s="278" customFormat="1"/>
    <row r="4057" s="278" customFormat="1"/>
    <row r="4058" s="278" customFormat="1"/>
    <row r="4059" s="278" customFormat="1"/>
    <row r="4060" s="278" customFormat="1"/>
    <row r="4061" s="278" customFormat="1"/>
    <row r="4062" s="278" customFormat="1"/>
    <row r="4063" s="278" customFormat="1"/>
    <row r="4064" s="278" customFormat="1"/>
    <row r="4065" s="278" customFormat="1"/>
    <row r="4066" s="278" customFormat="1"/>
    <row r="4067" s="278" customFormat="1"/>
    <row r="4068" s="278" customFormat="1"/>
    <row r="4069" s="278" customFormat="1"/>
    <row r="4070" s="278" customFormat="1"/>
    <row r="4071" s="278" customFormat="1"/>
    <row r="4072" s="278" customFormat="1"/>
    <row r="4073" s="278" customFormat="1"/>
    <row r="4074" s="278" customFormat="1"/>
    <row r="4075" s="278" customFormat="1"/>
    <row r="4076" s="278" customFormat="1"/>
    <row r="4077" s="278" customFormat="1"/>
    <row r="4078" s="278" customFormat="1"/>
    <row r="4079" s="278" customFormat="1"/>
    <row r="4080" s="278" customFormat="1"/>
    <row r="4081" s="278" customFormat="1"/>
    <row r="4082" s="278" customFormat="1"/>
    <row r="4083" s="278" customFormat="1"/>
    <row r="4084" s="278" customFormat="1"/>
    <row r="4085" s="278" customFormat="1"/>
    <row r="4086" s="278" customFormat="1"/>
    <row r="4087" s="278" customFormat="1"/>
    <row r="4088" s="278" customFormat="1"/>
    <row r="4089" s="278" customFormat="1"/>
    <row r="4090" s="278" customFormat="1"/>
    <row r="4091" s="278" customFormat="1"/>
    <row r="4092" s="278" customFormat="1"/>
    <row r="4093" s="278" customFormat="1"/>
    <row r="4094" s="278" customFormat="1"/>
    <row r="4095" s="278" customFormat="1"/>
    <row r="4096" s="278" customFormat="1"/>
    <row r="4097" s="278" customFormat="1"/>
    <row r="4098" s="278" customFormat="1"/>
    <row r="4099" s="278" customFormat="1"/>
    <row r="4100" s="278" customFormat="1"/>
    <row r="4101" s="278" customFormat="1"/>
    <row r="4102" s="278" customFormat="1"/>
    <row r="4103" s="278" customFormat="1"/>
    <row r="4104" s="278" customFormat="1"/>
    <row r="4105" s="278" customFormat="1"/>
    <row r="4106" s="278" customFormat="1"/>
    <row r="4107" s="278" customFormat="1"/>
    <row r="4108" s="278" customFormat="1"/>
    <row r="4109" s="278" customFormat="1"/>
    <row r="4110" s="278" customFormat="1"/>
    <row r="4111" s="278" customFormat="1"/>
    <row r="4112" s="278" customFormat="1"/>
    <row r="4113" s="278" customFormat="1"/>
    <row r="4114" s="278" customFormat="1"/>
    <row r="4115" s="278" customFormat="1"/>
    <row r="4116" s="278" customFormat="1"/>
    <row r="4117" s="278" customFormat="1"/>
    <row r="4118" s="278" customFormat="1"/>
    <row r="4119" s="278" customFormat="1"/>
    <row r="4120" s="278" customFormat="1"/>
    <row r="4121" s="278" customFormat="1"/>
    <row r="4122" s="278" customFormat="1"/>
  </sheetData>
  <mergeCells count="19">
    <mergeCell ref="BZ37:BZ38"/>
    <mergeCell ref="B5:B9"/>
    <mergeCell ref="B18:B22"/>
    <mergeCell ref="B10:B12"/>
    <mergeCell ref="A5:A12"/>
    <mergeCell ref="A13:A17"/>
    <mergeCell ref="B16:B17"/>
    <mergeCell ref="B13:B15"/>
    <mergeCell ref="B26:B28"/>
    <mergeCell ref="A18:A25"/>
    <mergeCell ref="B23:B25"/>
    <mergeCell ref="B29:B31"/>
    <mergeCell ref="A26:A31"/>
    <mergeCell ref="B3:B4"/>
    <mergeCell ref="A3:A4"/>
    <mergeCell ref="BY37:BY38"/>
    <mergeCell ref="B38:B40"/>
    <mergeCell ref="B32:B37"/>
    <mergeCell ref="A32:A40"/>
  </mergeCells>
  <phoneticPr fontId="2" type="noConversion"/>
  <dataValidations count="1">
    <dataValidation type="list" allowBlank="1" showInputMessage="1" showErrorMessage="1" sqref="M3:M4 M22:M24 M16:M17 M10:M11">
      <formula1>$B$3072:$B$3073</formula1>
    </dataValidation>
  </dataValidations>
  <hyperlinks>
    <hyperlink ref="H5" r:id="rId1"/>
    <hyperlink ref="H4" r:id="rId2"/>
    <hyperlink ref="H3" r:id="rId3"/>
    <hyperlink ref="H26" r:id="rId4"/>
    <hyperlink ref="H7" r:id="rId5"/>
    <hyperlink ref="H12" r:id="rId6"/>
  </hyperlinks>
  <pageMargins left="0.75" right="0.75" top="1" bottom="1" header="0.5" footer="0.5"/>
  <pageSetup orientation="portrait" horizontalDpi="1200" verticalDpi="12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HK201"/>
  <sheetViews>
    <sheetView topLeftCell="A24" workbookViewId="0">
      <selection activeCell="G32" sqref="G32"/>
    </sheetView>
  </sheetViews>
  <sheetFormatPr defaultColWidth="9.140625" defaultRowHeight="12.75"/>
  <cols>
    <col min="1" max="1" width="9.140625" style="102"/>
    <col min="2" max="2" width="20.7109375" style="105" customWidth="1"/>
    <col min="3" max="3" width="13.42578125" style="105" customWidth="1"/>
    <col min="4" max="4" width="13.140625" style="105" customWidth="1"/>
    <col min="5" max="6" width="12.140625" style="105" customWidth="1"/>
    <col min="7" max="7" width="13.85546875" style="105" bestFit="1" customWidth="1"/>
    <col min="8" max="13" width="13.28515625" style="105" customWidth="1"/>
    <col min="14" max="14" width="10" style="105" bestFit="1" customWidth="1"/>
    <col min="15" max="15" width="11" style="105" customWidth="1"/>
    <col min="16" max="16" width="11.42578125" style="105" customWidth="1"/>
    <col min="17" max="18" width="11" style="105" customWidth="1"/>
    <col min="19" max="19" width="4.85546875" style="105" bestFit="1" customWidth="1"/>
    <col min="20" max="20" width="17.42578125" style="105" customWidth="1"/>
    <col min="21" max="21" width="13.85546875" style="105" customWidth="1"/>
    <col min="22" max="22" width="23.140625" style="105" bestFit="1" customWidth="1"/>
    <col min="23" max="23" width="9.42578125" style="105" customWidth="1"/>
    <col min="24" max="24" width="13.7109375" style="105" bestFit="1" customWidth="1"/>
    <col min="25" max="25" width="13.42578125" style="105" customWidth="1"/>
    <col min="26" max="26" width="22.42578125" style="105" customWidth="1"/>
    <col min="27" max="27" width="12" style="105" bestFit="1" customWidth="1"/>
    <col min="28" max="29" width="12" style="105" customWidth="1"/>
    <col min="30" max="30" width="11.42578125" style="105" customWidth="1"/>
    <col min="31" max="32" width="10.85546875" style="190" customWidth="1"/>
    <col min="33" max="33" width="11.85546875" style="190" customWidth="1"/>
    <col min="34" max="35" width="10.85546875" style="190" customWidth="1"/>
    <col min="36" max="36" width="10.7109375" style="105" customWidth="1"/>
    <col min="37" max="37" width="9.28515625" style="105" customWidth="1"/>
    <col min="38" max="38" width="9.42578125" style="105" customWidth="1"/>
    <col min="39" max="39" width="9.140625" style="105"/>
    <col min="40" max="42" width="9" style="105" customWidth="1"/>
    <col min="43" max="43" width="10.140625" style="105" bestFit="1" customWidth="1"/>
    <col min="44" max="44" width="10.140625" style="105" customWidth="1"/>
    <col min="45" max="46" width="9.140625" style="105"/>
    <col min="47" max="47" width="10.140625" style="105" bestFit="1" customWidth="1"/>
    <col min="48" max="49" width="10.140625" style="105" customWidth="1"/>
    <col min="50" max="50" width="10" style="105" customWidth="1"/>
    <col min="51" max="52" width="9.7109375" style="105" customWidth="1"/>
    <col min="53" max="53" width="11.42578125" style="105" customWidth="1"/>
    <col min="54" max="54" width="10.7109375" style="105" bestFit="1" customWidth="1"/>
    <col min="55" max="55" width="9.140625" style="105"/>
    <col min="56" max="56" width="11.42578125" style="105" customWidth="1"/>
    <col min="57" max="57" width="9.140625" style="105"/>
    <col min="58" max="58" width="9.42578125" style="105" bestFit="1" customWidth="1"/>
    <col min="59" max="59" width="9.140625" style="105"/>
    <col min="60" max="60" width="10.28515625" style="105" customWidth="1"/>
    <col min="61" max="61" width="13.42578125" style="105" bestFit="1" customWidth="1"/>
    <col min="62" max="62" width="15.140625" style="105" bestFit="1" customWidth="1"/>
    <col min="63" max="63" width="14.28515625" style="105" bestFit="1" customWidth="1"/>
    <col min="64" max="64" width="15.42578125" style="105" bestFit="1" customWidth="1"/>
    <col min="65" max="65" width="19" style="105" bestFit="1" customWidth="1"/>
    <col min="66" max="16384" width="9.140625" style="105"/>
  </cols>
  <sheetData>
    <row r="1" spans="1:121" s="190" customFormat="1">
      <c r="A1" s="344"/>
      <c r="B1" s="344"/>
      <c r="C1" s="344"/>
      <c r="D1" s="344"/>
      <c r="E1" s="344"/>
      <c r="F1" s="344"/>
      <c r="G1" s="344"/>
      <c r="H1" s="344"/>
      <c r="I1" s="344"/>
      <c r="J1" s="344"/>
      <c r="K1" s="344"/>
      <c r="L1" s="344"/>
      <c r="M1" s="344"/>
      <c r="N1" s="344"/>
      <c r="O1" s="344"/>
      <c r="P1" s="344"/>
      <c r="Q1" s="344"/>
      <c r="R1" s="344"/>
      <c r="S1" s="344"/>
      <c r="T1" s="344"/>
      <c r="U1" s="344"/>
      <c r="V1" s="344"/>
      <c r="W1" s="344"/>
      <c r="X1" s="344"/>
      <c r="Y1" s="344"/>
      <c r="Z1" s="344"/>
      <c r="AA1" s="344"/>
      <c r="AB1" s="344"/>
      <c r="AC1" s="344"/>
      <c r="AD1" s="344"/>
      <c r="AE1" s="344"/>
      <c r="AF1" s="344"/>
      <c r="AG1" s="344"/>
      <c r="AH1" s="344"/>
      <c r="AI1" s="344"/>
      <c r="AJ1" s="344"/>
      <c r="AK1" s="344"/>
      <c r="AL1" s="344"/>
      <c r="AM1" s="344"/>
      <c r="AN1" s="344"/>
      <c r="AO1" s="344"/>
      <c r="AP1" s="344"/>
      <c r="AQ1" s="344"/>
      <c r="AR1" s="344"/>
      <c r="AS1" s="344"/>
      <c r="AT1" s="344"/>
      <c r="AU1" s="344"/>
      <c r="AV1" s="344"/>
      <c r="AW1" s="344"/>
      <c r="AX1" s="344"/>
      <c r="AY1" s="344"/>
      <c r="AZ1" s="344"/>
      <c r="BA1" s="344"/>
      <c r="BB1" s="344"/>
      <c r="BC1" s="344"/>
      <c r="BD1" s="344"/>
      <c r="BE1" s="344"/>
      <c r="BF1" s="344"/>
      <c r="BG1" s="344"/>
      <c r="BH1" s="344"/>
      <c r="BI1" s="344"/>
      <c r="BJ1" s="344"/>
      <c r="BK1" s="344"/>
      <c r="BL1" s="344"/>
      <c r="BM1" s="344"/>
      <c r="BN1" s="344"/>
      <c r="BO1" s="344"/>
      <c r="BP1" s="344"/>
      <c r="BQ1" s="344"/>
      <c r="BR1" s="344"/>
      <c r="BS1" s="344"/>
      <c r="BT1" s="344"/>
      <c r="BU1" s="344"/>
      <c r="BV1" s="344"/>
      <c r="BW1" s="344"/>
      <c r="BX1" s="344"/>
      <c r="BY1" s="344"/>
      <c r="BZ1" s="344"/>
      <c r="CA1" s="344"/>
      <c r="CB1" s="344"/>
      <c r="CC1" s="344"/>
      <c r="CD1" s="344"/>
      <c r="CE1" s="344"/>
      <c r="CF1" s="344"/>
      <c r="CG1" s="344"/>
      <c r="CH1" s="344"/>
      <c r="CI1" s="344"/>
      <c r="CJ1" s="344"/>
      <c r="CK1" s="344"/>
      <c r="CL1" s="344"/>
      <c r="CM1" s="344"/>
      <c r="CN1" s="344"/>
      <c r="CO1" s="344"/>
      <c r="CP1" s="344"/>
      <c r="CQ1" s="344"/>
      <c r="CR1" s="344"/>
      <c r="CS1" s="344"/>
      <c r="CT1" s="344"/>
      <c r="CU1" s="344"/>
      <c r="CV1" s="344"/>
      <c r="CW1" s="344"/>
      <c r="CX1" s="344"/>
      <c r="CY1" s="344"/>
      <c r="CZ1" s="344"/>
      <c r="DA1" s="344"/>
      <c r="DB1" s="344"/>
      <c r="DC1" s="344"/>
      <c r="DD1" s="344"/>
      <c r="DE1" s="344"/>
      <c r="DF1" s="344"/>
      <c r="DG1" s="344"/>
      <c r="DH1" s="344"/>
      <c r="DI1" s="344"/>
      <c r="DJ1" s="344"/>
      <c r="DK1" s="344"/>
      <c r="DL1" s="344"/>
      <c r="DM1" s="344"/>
      <c r="DN1" s="344"/>
      <c r="DO1" s="344"/>
      <c r="DP1" s="344"/>
      <c r="DQ1" s="344"/>
    </row>
    <row r="2" spans="1:121">
      <c r="B2" s="558" t="s">
        <v>96</v>
      </c>
      <c r="C2" s="558"/>
      <c r="D2" s="558"/>
      <c r="E2" s="102"/>
      <c r="F2" s="102"/>
      <c r="G2" s="102"/>
      <c r="H2" s="102"/>
      <c r="I2" s="102"/>
      <c r="J2" s="561" t="s">
        <v>39</v>
      </c>
      <c r="K2" s="561"/>
      <c r="L2" s="561"/>
      <c r="M2" s="102"/>
      <c r="N2" s="214" t="s">
        <v>188</v>
      </c>
      <c r="O2" s="208"/>
      <c r="P2" s="208"/>
      <c r="Q2" s="208"/>
      <c r="R2" s="208"/>
      <c r="S2" s="208"/>
      <c r="T2" s="208"/>
      <c r="U2" s="208"/>
      <c r="V2" s="208"/>
      <c r="W2" s="208"/>
      <c r="X2" s="208"/>
      <c r="Y2" s="208"/>
      <c r="Z2" s="208"/>
      <c r="AA2" s="208"/>
      <c r="AB2" s="103"/>
      <c r="AC2" s="103"/>
      <c r="AD2" s="104"/>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02"/>
      <c r="BG2" s="102"/>
      <c r="BH2" s="102"/>
      <c r="BI2" s="102"/>
      <c r="BJ2" s="102"/>
      <c r="BK2" s="102"/>
      <c r="BL2" s="102"/>
      <c r="BM2" s="102"/>
      <c r="BN2" s="102"/>
      <c r="BO2" s="102"/>
      <c r="BP2" s="102"/>
      <c r="BQ2" s="102"/>
      <c r="BR2" s="102"/>
      <c r="BS2" s="102"/>
      <c r="BT2" s="102"/>
      <c r="BU2" s="102"/>
      <c r="BV2" s="102"/>
      <c r="BW2" s="102"/>
      <c r="BX2" s="102"/>
      <c r="BY2" s="102"/>
      <c r="BZ2" s="102"/>
      <c r="CA2" s="102"/>
      <c r="CB2" s="102"/>
      <c r="CC2" s="102"/>
      <c r="CD2" s="102"/>
      <c r="CE2" s="102"/>
      <c r="CF2" s="102"/>
      <c r="CG2" s="102"/>
      <c r="CH2" s="102"/>
      <c r="CI2" s="102"/>
      <c r="CJ2" s="102"/>
      <c r="CK2" s="102"/>
      <c r="CL2" s="102"/>
      <c r="CM2" s="102"/>
      <c r="CN2" s="102"/>
      <c r="CO2" s="102"/>
      <c r="CP2" s="102"/>
      <c r="CQ2" s="102"/>
      <c r="CR2" s="102"/>
      <c r="CS2" s="102"/>
      <c r="CT2" s="102"/>
      <c r="CU2" s="102"/>
      <c r="CV2" s="102"/>
      <c r="CW2" s="102"/>
      <c r="CX2" s="102"/>
      <c r="CY2" s="102"/>
      <c r="CZ2" s="102"/>
      <c r="DA2" s="102"/>
      <c r="DB2" s="102"/>
      <c r="DC2" s="102"/>
      <c r="DD2" s="102"/>
      <c r="DE2" s="102"/>
      <c r="DF2" s="102"/>
      <c r="DG2" s="102"/>
      <c r="DH2" s="102"/>
      <c r="DI2" s="102"/>
      <c r="DJ2" s="102"/>
      <c r="DK2" s="102"/>
      <c r="DL2" s="102"/>
      <c r="DM2" s="102"/>
      <c r="DN2" s="102"/>
      <c r="DO2" s="102"/>
      <c r="DP2" s="102"/>
      <c r="DQ2" s="102"/>
    </row>
    <row r="3" spans="1:121" ht="25.5">
      <c r="B3" s="447" t="s">
        <v>505</v>
      </c>
      <c r="C3" s="107">
        <f>Input!C48</f>
        <v>1500</v>
      </c>
      <c r="D3" s="108" t="s">
        <v>18</v>
      </c>
      <c r="E3" s="102"/>
      <c r="F3" s="102"/>
      <c r="G3" s="102"/>
      <c r="H3" s="102"/>
      <c r="I3" s="102"/>
      <c r="J3" s="106" t="s">
        <v>35</v>
      </c>
      <c r="K3" s="390">
        <f>((3*Input!F17)+(Input!F13-(Input!F13/Input!F15))+(SQRT(Input!F14)/2))</f>
        <v>190.71067811865476</v>
      </c>
      <c r="L3" s="110" t="s">
        <v>36</v>
      </c>
      <c r="M3" s="104" t="s">
        <v>354</v>
      </c>
      <c r="N3" s="208" t="s">
        <v>37</v>
      </c>
      <c r="O3" s="208"/>
      <c r="P3" s="208"/>
      <c r="Q3" s="208"/>
      <c r="R3" s="208"/>
      <c r="S3" s="208"/>
      <c r="T3" s="208"/>
      <c r="U3" s="208"/>
      <c r="V3" s="208"/>
      <c r="W3" s="208"/>
      <c r="X3" s="208"/>
      <c r="Y3" s="208"/>
      <c r="Z3" s="208"/>
      <c r="AA3" s="208"/>
      <c r="AB3" s="104"/>
      <c r="AC3" s="104"/>
      <c r="AD3" s="104"/>
      <c r="AE3" s="102"/>
      <c r="AF3" s="102"/>
      <c r="AG3" s="102"/>
      <c r="AH3" s="102"/>
      <c r="AI3" s="102"/>
      <c r="AJ3" s="102"/>
      <c r="AK3" s="102"/>
      <c r="AL3" s="102"/>
      <c r="AM3" s="102"/>
      <c r="AN3" s="102"/>
      <c r="AO3" s="102"/>
      <c r="AP3" s="102"/>
      <c r="AQ3" s="102"/>
      <c r="AR3" s="102"/>
      <c r="AS3" s="102"/>
      <c r="AT3" s="102"/>
      <c r="AU3" s="102"/>
      <c r="AV3" s="102"/>
      <c r="AW3" s="102"/>
      <c r="AX3" s="102"/>
      <c r="AY3" s="102"/>
      <c r="AZ3" s="102"/>
      <c r="BA3" s="102"/>
      <c r="BB3" s="102"/>
      <c r="BC3" s="102"/>
      <c r="BD3" s="102"/>
      <c r="BE3" s="102"/>
      <c r="BF3" s="102"/>
      <c r="BG3" s="102"/>
      <c r="BH3" s="102"/>
      <c r="BI3" s="102"/>
      <c r="BJ3" s="102"/>
      <c r="BK3" s="102"/>
      <c r="BL3" s="102"/>
      <c r="BM3" s="102"/>
      <c r="BN3" s="102"/>
      <c r="BO3" s="102"/>
      <c r="BP3" s="102"/>
      <c r="BQ3" s="102"/>
      <c r="BR3" s="102"/>
      <c r="BS3" s="102"/>
      <c r="BT3" s="102"/>
      <c r="BU3" s="102"/>
      <c r="BV3" s="102"/>
      <c r="BW3" s="102"/>
      <c r="BX3" s="102"/>
      <c r="BY3" s="102"/>
      <c r="BZ3" s="102"/>
      <c r="CA3" s="102"/>
      <c r="CB3" s="102"/>
      <c r="CC3" s="102"/>
      <c r="CD3" s="102"/>
      <c r="CE3" s="102"/>
      <c r="CF3" s="102"/>
      <c r="CG3" s="102"/>
      <c r="CH3" s="102"/>
      <c r="CI3" s="102"/>
      <c r="CJ3" s="102"/>
      <c r="CK3" s="102"/>
      <c r="CL3" s="102"/>
      <c r="CM3" s="102"/>
      <c r="CN3" s="102"/>
      <c r="CO3" s="102"/>
      <c r="CP3" s="102"/>
      <c r="CQ3" s="102"/>
      <c r="CR3" s="102"/>
      <c r="CS3" s="102"/>
      <c r="CT3" s="102"/>
      <c r="CU3" s="102"/>
      <c r="CV3" s="102"/>
      <c r="CW3" s="102"/>
      <c r="CX3" s="102"/>
      <c r="CY3" s="102"/>
      <c r="CZ3" s="102"/>
      <c r="DA3" s="102"/>
      <c r="DB3" s="102"/>
      <c r="DC3" s="102"/>
      <c r="DD3" s="102"/>
      <c r="DE3" s="102"/>
      <c r="DF3" s="102"/>
      <c r="DG3" s="102"/>
      <c r="DH3" s="102"/>
      <c r="DI3" s="102"/>
      <c r="DJ3" s="102"/>
      <c r="DK3" s="102"/>
      <c r="DL3" s="102"/>
      <c r="DM3" s="102"/>
      <c r="DN3" s="102"/>
      <c r="DO3" s="102"/>
      <c r="DP3" s="102"/>
      <c r="DQ3" s="102"/>
    </row>
    <row r="4" spans="1:121">
      <c r="B4" s="447" t="s">
        <v>406</v>
      </c>
      <c r="C4" s="107">
        <f>Input!C49</f>
        <v>1500</v>
      </c>
      <c r="D4" s="108" t="s">
        <v>18</v>
      </c>
      <c r="E4" s="111"/>
      <c r="F4" s="111"/>
      <c r="G4" s="102"/>
      <c r="H4" s="102"/>
      <c r="I4" s="102"/>
      <c r="J4" s="102"/>
      <c r="K4" s="102"/>
      <c r="L4" s="102"/>
      <c r="M4" s="102"/>
      <c r="N4" s="568"/>
      <c r="O4" s="568"/>
      <c r="P4" s="568"/>
      <c r="Q4" s="568"/>
      <c r="R4" s="568"/>
      <c r="S4" s="568"/>
      <c r="T4" s="568"/>
      <c r="U4" s="568"/>
      <c r="V4" s="568"/>
      <c r="W4" s="208"/>
      <c r="X4" s="208"/>
      <c r="Y4" s="208"/>
      <c r="Z4" s="208"/>
      <c r="AA4" s="208"/>
      <c r="AB4" s="104"/>
      <c r="AC4" s="104"/>
      <c r="AD4" s="104"/>
      <c r="AE4" s="102"/>
      <c r="AF4" s="102"/>
      <c r="AG4" s="102"/>
      <c r="AH4" s="102"/>
      <c r="AI4" s="102"/>
      <c r="AJ4" s="102"/>
      <c r="AK4" s="102"/>
      <c r="AL4" s="102"/>
      <c r="AM4" s="102"/>
      <c r="AN4" s="102"/>
      <c r="AO4" s="102"/>
      <c r="AP4" s="102"/>
      <c r="AQ4" s="102"/>
      <c r="AR4" s="102"/>
      <c r="AS4" s="102"/>
      <c r="AT4" s="102"/>
      <c r="AU4" s="102"/>
      <c r="AV4" s="102"/>
      <c r="AW4" s="102"/>
      <c r="AX4" s="102"/>
      <c r="AY4" s="102"/>
      <c r="AZ4" s="102"/>
      <c r="BA4" s="102"/>
      <c r="BB4" s="102"/>
      <c r="BC4" s="102"/>
      <c r="BD4" s="102"/>
      <c r="BE4" s="102"/>
      <c r="BF4" s="102"/>
      <c r="BG4" s="102"/>
      <c r="BH4" s="102"/>
      <c r="BI4" s="102"/>
      <c r="BJ4" s="102"/>
      <c r="BK4" s="102"/>
      <c r="BL4" s="102"/>
      <c r="BM4" s="102"/>
      <c r="BN4" s="102"/>
      <c r="BO4" s="102"/>
      <c r="BP4" s="102"/>
      <c r="BQ4" s="102"/>
      <c r="BR4" s="102"/>
      <c r="BS4" s="102"/>
      <c r="BT4" s="102"/>
      <c r="BU4" s="102"/>
      <c r="BV4" s="102"/>
      <c r="BW4" s="102"/>
      <c r="BX4" s="102"/>
      <c r="BY4" s="102"/>
      <c r="BZ4" s="102"/>
      <c r="CA4" s="102"/>
      <c r="CB4" s="102"/>
      <c r="CC4" s="102"/>
      <c r="CD4" s="102"/>
      <c r="CE4" s="102"/>
      <c r="CF4" s="102"/>
      <c r="CG4" s="102"/>
      <c r="CH4" s="102"/>
      <c r="CI4" s="102"/>
      <c r="CJ4" s="102"/>
      <c r="CK4" s="102"/>
      <c r="CL4" s="102"/>
      <c r="CM4" s="102"/>
      <c r="CN4" s="102"/>
      <c r="CO4" s="102"/>
      <c r="CP4" s="102"/>
      <c r="CQ4" s="102"/>
      <c r="CR4" s="102"/>
      <c r="CS4" s="102"/>
      <c r="CT4" s="102"/>
      <c r="CU4" s="102"/>
      <c r="CV4" s="102"/>
      <c r="CW4" s="102"/>
      <c r="CX4" s="102"/>
      <c r="CY4" s="102"/>
      <c r="CZ4" s="102"/>
      <c r="DA4" s="102"/>
      <c r="DB4" s="102"/>
      <c r="DC4" s="102"/>
      <c r="DD4" s="102"/>
      <c r="DE4" s="102"/>
      <c r="DF4" s="102"/>
      <c r="DG4" s="102"/>
      <c r="DH4" s="102"/>
      <c r="DI4" s="102"/>
      <c r="DJ4" s="102"/>
      <c r="DK4" s="102"/>
      <c r="DL4" s="102"/>
      <c r="DM4" s="102"/>
      <c r="DN4" s="102"/>
      <c r="DO4" s="102"/>
      <c r="DP4" s="102"/>
      <c r="DQ4" s="102"/>
    </row>
    <row r="5" spans="1:121">
      <c r="B5" s="447" t="s">
        <v>407</v>
      </c>
      <c r="C5" s="107">
        <f>Input!C50</f>
        <v>3000</v>
      </c>
      <c r="D5" s="108" t="s">
        <v>18</v>
      </c>
      <c r="E5" s="111"/>
      <c r="F5" s="111"/>
      <c r="G5" s="102"/>
      <c r="H5" s="102"/>
      <c r="I5" s="102"/>
      <c r="J5" s="562" t="s">
        <v>64</v>
      </c>
      <c r="K5" s="563"/>
      <c r="L5" s="564"/>
      <c r="M5" s="102"/>
      <c r="N5" s="265" t="s">
        <v>38</v>
      </c>
      <c r="O5" s="239"/>
      <c r="P5" s="239"/>
      <c r="Q5" s="239"/>
      <c r="R5" s="239"/>
      <c r="S5" s="220" t="s">
        <v>40</v>
      </c>
      <c r="T5" s="220" t="s">
        <v>16</v>
      </c>
      <c r="U5" s="220" t="s">
        <v>182</v>
      </c>
      <c r="V5" s="220" t="s">
        <v>48</v>
      </c>
      <c r="W5" s="208"/>
      <c r="X5" s="208"/>
      <c r="Y5" s="208"/>
      <c r="Z5" s="208"/>
      <c r="AA5" s="208"/>
      <c r="AB5" s="112"/>
      <c r="AC5" s="112"/>
      <c r="AD5" s="104"/>
      <c r="AE5" s="102"/>
      <c r="AF5" s="102"/>
      <c r="AG5" s="102"/>
      <c r="AH5" s="102"/>
      <c r="AI5" s="102"/>
      <c r="AJ5" s="102"/>
      <c r="AK5" s="102"/>
      <c r="AL5" s="102"/>
      <c r="AM5" s="102"/>
      <c r="AN5" s="102"/>
      <c r="AO5" s="102"/>
      <c r="AP5" s="102"/>
      <c r="AQ5" s="102"/>
      <c r="AR5" s="102"/>
      <c r="AS5" s="102"/>
      <c r="AT5" s="102"/>
      <c r="AU5" s="102"/>
      <c r="AV5" s="102"/>
      <c r="AW5" s="102"/>
      <c r="AX5" s="102"/>
      <c r="AY5" s="102"/>
      <c r="AZ5" s="102"/>
      <c r="BA5" s="102"/>
      <c r="BB5" s="102"/>
      <c r="BC5" s="102"/>
      <c r="BD5" s="102"/>
      <c r="BE5" s="102"/>
      <c r="BF5" s="102"/>
      <c r="BG5" s="102"/>
      <c r="BH5" s="102"/>
      <c r="BI5" s="102"/>
      <c r="BJ5" s="102"/>
      <c r="BK5" s="102"/>
      <c r="BL5" s="102"/>
      <c r="BM5" s="102"/>
      <c r="BN5" s="102"/>
      <c r="BO5" s="102"/>
      <c r="BP5" s="102"/>
      <c r="BQ5" s="102"/>
      <c r="BR5" s="102"/>
      <c r="BS5" s="102"/>
      <c r="BT5" s="102"/>
      <c r="BU5" s="102"/>
      <c r="BV5" s="102"/>
      <c r="BW5" s="102"/>
      <c r="BX5" s="102"/>
      <c r="BY5" s="102"/>
      <c r="BZ5" s="102"/>
      <c r="CA5" s="102"/>
      <c r="CB5" s="102"/>
      <c r="CC5" s="102"/>
      <c r="CD5" s="102"/>
      <c r="CE5" s="102"/>
      <c r="CF5" s="102"/>
      <c r="CG5" s="102"/>
      <c r="CH5" s="102"/>
      <c r="CI5" s="102"/>
      <c r="CJ5" s="102"/>
      <c r="CK5" s="102"/>
      <c r="CL5" s="102"/>
      <c r="CM5" s="102"/>
      <c r="CN5" s="102"/>
      <c r="CO5" s="102"/>
      <c r="CP5" s="102"/>
      <c r="CQ5" s="102"/>
      <c r="CR5" s="102"/>
      <c r="CS5" s="102"/>
      <c r="CT5" s="102"/>
      <c r="CU5" s="102"/>
      <c r="CV5" s="102"/>
      <c r="CW5" s="102"/>
      <c r="CX5" s="102"/>
      <c r="CY5" s="102"/>
      <c r="CZ5" s="102"/>
      <c r="DA5" s="102"/>
      <c r="DB5" s="102"/>
      <c r="DC5" s="102"/>
      <c r="DD5" s="102"/>
      <c r="DE5" s="102"/>
      <c r="DF5" s="102"/>
      <c r="DG5" s="102"/>
      <c r="DH5" s="102"/>
      <c r="DI5" s="102"/>
      <c r="DJ5" s="102"/>
      <c r="DK5" s="102"/>
      <c r="DL5" s="102"/>
      <c r="DM5" s="102"/>
      <c r="DN5" s="102"/>
      <c r="DO5" s="102"/>
      <c r="DP5" s="102"/>
      <c r="DQ5" s="102"/>
    </row>
    <row r="6" spans="1:121" ht="25.5">
      <c r="B6" s="447" t="s">
        <v>506</v>
      </c>
      <c r="C6" s="107">
        <f>Input!D42</f>
        <v>32509.333333333332</v>
      </c>
      <c r="D6" s="108" t="s">
        <v>18</v>
      </c>
      <c r="E6" s="111"/>
      <c r="F6" s="111"/>
      <c r="G6" s="102"/>
      <c r="H6" s="102"/>
      <c r="I6" s="104"/>
      <c r="J6" s="565" t="s">
        <v>151</v>
      </c>
      <c r="K6" s="566"/>
      <c r="L6" s="567"/>
      <c r="M6" s="102"/>
      <c r="N6" s="237" t="s">
        <v>173</v>
      </c>
      <c r="O6" s="266"/>
      <c r="P6" s="266"/>
      <c r="Q6" s="266"/>
      <c r="R6" s="266"/>
      <c r="S6" s="51" t="s">
        <v>41</v>
      </c>
      <c r="T6" s="51" t="s">
        <v>49</v>
      </c>
      <c r="U6" s="59">
        <f>Calculations!U21</f>
        <v>51.723467056532684</v>
      </c>
      <c r="V6" s="51" t="s">
        <v>180</v>
      </c>
      <c r="W6" s="211" t="s">
        <v>215</v>
      </c>
      <c r="X6" s="208"/>
      <c r="Y6" s="208"/>
      <c r="Z6" s="208"/>
      <c r="AA6" s="208"/>
      <c r="AB6" s="206"/>
      <c r="AC6" s="206"/>
      <c r="AD6" s="104"/>
      <c r="AE6" s="102"/>
      <c r="AF6" s="102"/>
      <c r="AG6" s="102"/>
      <c r="AH6" s="102"/>
      <c r="AI6" s="102"/>
      <c r="AJ6" s="102"/>
      <c r="AK6" s="102"/>
      <c r="AL6" s="102"/>
      <c r="AM6" s="102"/>
      <c r="AN6" s="102"/>
      <c r="AO6" s="102"/>
      <c r="AP6" s="102"/>
      <c r="AQ6" s="102"/>
      <c r="AR6" s="102"/>
      <c r="AS6" s="102"/>
      <c r="AT6" s="102"/>
      <c r="AU6" s="102"/>
      <c r="AV6" s="102"/>
      <c r="AW6" s="102"/>
      <c r="AX6" s="102"/>
      <c r="AY6" s="102"/>
      <c r="AZ6" s="102"/>
      <c r="BA6" s="102"/>
      <c r="BB6" s="102"/>
      <c r="BC6" s="102"/>
      <c r="BD6" s="102"/>
      <c r="BE6" s="102"/>
      <c r="BF6" s="102"/>
      <c r="BG6" s="102"/>
      <c r="BH6" s="102"/>
      <c r="BI6" s="102"/>
      <c r="BJ6" s="102"/>
      <c r="BK6" s="102"/>
      <c r="BL6" s="102"/>
      <c r="BM6" s="102"/>
      <c r="BN6" s="102"/>
      <c r="BO6" s="102"/>
      <c r="BP6" s="102"/>
      <c r="BQ6" s="102"/>
      <c r="BR6" s="102"/>
      <c r="BS6" s="102"/>
      <c r="BT6" s="102"/>
      <c r="BU6" s="102"/>
      <c r="BV6" s="102"/>
      <c r="BW6" s="102"/>
      <c r="BX6" s="102"/>
      <c r="BY6" s="102"/>
      <c r="BZ6" s="102"/>
      <c r="CA6" s="102"/>
      <c r="CB6" s="102"/>
      <c r="CC6" s="102"/>
      <c r="CD6" s="102"/>
      <c r="CE6" s="102"/>
      <c r="CF6" s="102"/>
      <c r="CG6" s="102"/>
      <c r="CH6" s="102"/>
      <c r="CI6" s="102"/>
      <c r="CJ6" s="102"/>
      <c r="CK6" s="102"/>
      <c r="CL6" s="102"/>
      <c r="CM6" s="102"/>
      <c r="CN6" s="102"/>
      <c r="CO6" s="102"/>
      <c r="CP6" s="102"/>
      <c r="CQ6" s="102"/>
      <c r="CR6" s="102"/>
      <c r="CS6" s="102"/>
      <c r="CT6" s="102"/>
      <c r="CU6" s="102"/>
      <c r="CV6" s="102"/>
      <c r="CW6" s="102"/>
      <c r="CX6" s="102"/>
      <c r="CY6" s="102"/>
      <c r="CZ6" s="102"/>
      <c r="DA6" s="102"/>
      <c r="DB6" s="102"/>
      <c r="DC6" s="102"/>
      <c r="DD6" s="102"/>
      <c r="DE6" s="102"/>
      <c r="DF6" s="102"/>
      <c r="DG6" s="102"/>
      <c r="DH6" s="102"/>
      <c r="DI6" s="102"/>
      <c r="DJ6" s="102"/>
      <c r="DK6" s="102"/>
      <c r="DL6" s="102"/>
      <c r="DM6" s="102"/>
      <c r="DN6" s="102"/>
      <c r="DO6" s="102"/>
      <c r="DP6" s="102"/>
      <c r="DQ6" s="102"/>
    </row>
    <row r="7" spans="1:121" ht="25.5">
      <c r="B7" s="447" t="s">
        <v>507</v>
      </c>
      <c r="C7" s="107">
        <f>Inventory!CA43</f>
        <v>37729.470833333326</v>
      </c>
      <c r="D7" s="108" t="str">
        <f>D6</f>
        <v>gallons/month</v>
      </c>
      <c r="E7" s="111"/>
      <c r="F7" s="111"/>
      <c r="G7" s="102"/>
      <c r="H7" s="102"/>
      <c r="I7" s="104"/>
      <c r="J7" s="245"/>
      <c r="K7" s="246"/>
      <c r="L7" s="247"/>
      <c r="M7" s="102"/>
      <c r="N7" s="237"/>
      <c r="O7" s="266"/>
      <c r="P7" s="266"/>
      <c r="Q7" s="266"/>
      <c r="R7" s="266"/>
      <c r="S7" s="51"/>
      <c r="T7" s="51"/>
      <c r="U7" s="59"/>
      <c r="V7" s="51"/>
      <c r="W7" s="208"/>
      <c r="X7" s="208"/>
      <c r="Y7" s="208"/>
      <c r="Z7" s="208"/>
      <c r="AA7" s="208"/>
      <c r="AB7" s="249"/>
      <c r="AC7" s="249"/>
      <c r="AD7" s="104"/>
      <c r="AE7" s="102"/>
      <c r="AF7" s="102"/>
      <c r="AG7" s="102"/>
      <c r="AH7" s="102"/>
      <c r="AI7" s="102"/>
      <c r="AJ7" s="102"/>
      <c r="AK7" s="102"/>
      <c r="AL7" s="102"/>
      <c r="AM7" s="102"/>
      <c r="AN7" s="102"/>
      <c r="AO7" s="102"/>
      <c r="AP7" s="102"/>
      <c r="AQ7" s="102"/>
      <c r="AR7" s="102"/>
      <c r="AS7" s="102"/>
      <c r="AT7" s="102"/>
      <c r="AU7" s="102"/>
      <c r="AV7" s="102"/>
      <c r="AW7" s="102"/>
      <c r="AX7" s="102"/>
      <c r="AY7" s="102"/>
      <c r="AZ7" s="102"/>
      <c r="BA7" s="102"/>
      <c r="BB7" s="102"/>
      <c r="BC7" s="102"/>
      <c r="BD7" s="102"/>
      <c r="BE7" s="102"/>
      <c r="BF7" s="102"/>
      <c r="BG7" s="102"/>
      <c r="BH7" s="102"/>
      <c r="BI7" s="102"/>
      <c r="BJ7" s="102"/>
      <c r="BK7" s="102"/>
      <c r="BL7" s="102"/>
      <c r="BM7" s="102"/>
      <c r="BN7" s="102"/>
      <c r="BO7" s="102"/>
      <c r="BP7" s="102"/>
      <c r="BQ7" s="102"/>
      <c r="BR7" s="102"/>
      <c r="BS7" s="102"/>
      <c r="BT7" s="102"/>
      <c r="BU7" s="102"/>
      <c r="BV7" s="102"/>
      <c r="BW7" s="102"/>
      <c r="BX7" s="102"/>
      <c r="BY7" s="102"/>
      <c r="BZ7" s="102"/>
      <c r="CA7" s="102"/>
      <c r="CB7" s="102"/>
      <c r="CC7" s="102"/>
      <c r="CD7" s="102"/>
      <c r="CE7" s="102"/>
      <c r="CF7" s="102"/>
      <c r="CG7" s="102"/>
      <c r="CH7" s="102"/>
      <c r="CI7" s="102"/>
      <c r="CJ7" s="102"/>
      <c r="CK7" s="102"/>
      <c r="CL7" s="102"/>
      <c r="CM7" s="102"/>
      <c r="CN7" s="102"/>
      <c r="CO7" s="102"/>
      <c r="CP7" s="102"/>
      <c r="CQ7" s="102"/>
      <c r="CR7" s="102"/>
      <c r="CS7" s="102"/>
      <c r="CT7" s="102"/>
      <c r="CU7" s="102"/>
      <c r="CV7" s="102"/>
      <c r="CW7" s="102"/>
      <c r="CX7" s="102"/>
      <c r="CY7" s="102"/>
      <c r="CZ7" s="102"/>
      <c r="DA7" s="102"/>
      <c r="DB7" s="102"/>
      <c r="DC7" s="102"/>
      <c r="DD7" s="102"/>
      <c r="DE7" s="102"/>
      <c r="DF7" s="102"/>
      <c r="DG7" s="102"/>
      <c r="DH7" s="102"/>
      <c r="DI7" s="102"/>
      <c r="DJ7" s="102"/>
      <c r="DK7" s="102"/>
      <c r="DL7" s="102"/>
      <c r="DM7" s="102"/>
      <c r="DN7" s="102"/>
      <c r="DO7" s="102"/>
      <c r="DP7" s="102"/>
      <c r="DQ7" s="102"/>
    </row>
    <row r="8" spans="1:121">
      <c r="B8" s="207" t="s">
        <v>305</v>
      </c>
      <c r="C8" s="102"/>
      <c r="D8" s="102"/>
      <c r="E8" s="102"/>
      <c r="F8" s="102"/>
      <c r="G8" s="102"/>
      <c r="H8" s="102"/>
      <c r="I8" s="114"/>
      <c r="J8" s="110" t="s">
        <v>65</v>
      </c>
      <c r="K8" s="118">
        <f>Input!E48+1</f>
        <v>6.0530844306472886</v>
      </c>
      <c r="L8" s="110" t="s">
        <v>186</v>
      </c>
      <c r="M8" s="102"/>
      <c r="N8" s="237" t="s">
        <v>174</v>
      </c>
      <c r="O8" s="266"/>
      <c r="P8" s="266"/>
      <c r="Q8" s="266"/>
      <c r="R8" s="266"/>
      <c r="S8" s="51" t="s">
        <v>42</v>
      </c>
      <c r="T8" s="51" t="s">
        <v>50</v>
      </c>
      <c r="U8" s="60">
        <v>0.65</v>
      </c>
      <c r="V8" s="51" t="s">
        <v>179</v>
      </c>
      <c r="W8" s="208"/>
      <c r="X8" s="208"/>
      <c r="Y8" s="208"/>
      <c r="Z8" s="208"/>
      <c r="AA8" s="208"/>
      <c r="AB8" s="104"/>
      <c r="AC8" s="104"/>
      <c r="AD8" s="104"/>
      <c r="AE8" s="102"/>
      <c r="AF8" s="102"/>
      <c r="AG8" s="102"/>
      <c r="AH8" s="102"/>
      <c r="AI8" s="102"/>
      <c r="AJ8" s="102"/>
      <c r="AK8" s="102"/>
      <c r="AL8" s="102"/>
      <c r="AM8" s="102"/>
      <c r="AN8" s="102"/>
      <c r="AO8" s="102"/>
      <c r="AP8" s="102"/>
      <c r="AQ8" s="102"/>
      <c r="AR8" s="102"/>
      <c r="AS8" s="102"/>
      <c r="AT8" s="102"/>
      <c r="AU8" s="102"/>
      <c r="AV8" s="102"/>
      <c r="AW8" s="102"/>
      <c r="AX8" s="102"/>
      <c r="AY8" s="102"/>
      <c r="AZ8" s="102"/>
      <c r="BA8" s="102"/>
      <c r="BB8" s="102"/>
      <c r="BC8" s="102"/>
      <c r="BD8" s="102"/>
      <c r="BE8" s="102"/>
      <c r="BF8" s="102"/>
      <c r="BG8" s="102"/>
      <c r="BH8" s="102"/>
      <c r="BI8" s="102"/>
      <c r="BJ8" s="102"/>
      <c r="BK8" s="102"/>
      <c r="BL8" s="102"/>
      <c r="BM8" s="102"/>
      <c r="BN8" s="102"/>
      <c r="BO8" s="102"/>
      <c r="BP8" s="102"/>
      <c r="BQ8" s="102"/>
      <c r="BR8" s="102"/>
      <c r="BS8" s="102"/>
      <c r="BT8" s="102"/>
      <c r="BU8" s="102"/>
      <c r="BV8" s="102"/>
      <c r="BW8" s="102"/>
      <c r="BX8" s="102"/>
      <c r="BY8" s="102"/>
      <c r="BZ8" s="102"/>
      <c r="CA8" s="102"/>
      <c r="CB8" s="102"/>
      <c r="CC8" s="102"/>
      <c r="CD8" s="102"/>
      <c r="CE8" s="102"/>
      <c r="CF8" s="102"/>
      <c r="CG8" s="102"/>
      <c r="CH8" s="102"/>
      <c r="CI8" s="102"/>
      <c r="CJ8" s="102"/>
      <c r="CK8" s="102"/>
      <c r="CL8" s="102"/>
      <c r="CM8" s="102"/>
      <c r="CN8" s="102"/>
      <c r="CO8" s="102"/>
      <c r="CP8" s="102"/>
      <c r="CQ8" s="102"/>
      <c r="CR8" s="102"/>
      <c r="CS8" s="102"/>
      <c r="CT8" s="102"/>
      <c r="CU8" s="102"/>
      <c r="CV8" s="102"/>
      <c r="CW8" s="102"/>
      <c r="CX8" s="102"/>
      <c r="CY8" s="102"/>
      <c r="CZ8" s="102"/>
      <c r="DA8" s="102"/>
      <c r="DB8" s="102"/>
      <c r="DC8" s="102"/>
      <c r="DD8" s="102"/>
      <c r="DE8" s="102"/>
      <c r="DF8" s="102"/>
      <c r="DG8" s="102"/>
      <c r="DH8" s="102"/>
      <c r="DI8" s="102"/>
      <c r="DJ8" s="102"/>
      <c r="DK8" s="102"/>
      <c r="DL8" s="102"/>
      <c r="DM8" s="102"/>
      <c r="DN8" s="102"/>
      <c r="DO8" s="102"/>
      <c r="DP8" s="102"/>
      <c r="DQ8" s="102"/>
    </row>
    <row r="9" spans="1:121" ht="36.75" customHeight="1">
      <c r="B9" s="216" t="s">
        <v>83</v>
      </c>
      <c r="C9" s="217" t="s">
        <v>85</v>
      </c>
      <c r="D9" s="218" t="s">
        <v>86</v>
      </c>
      <c r="E9" s="219" t="s">
        <v>87</v>
      </c>
      <c r="F9" s="217" t="s">
        <v>88</v>
      </c>
      <c r="G9" s="217" t="s">
        <v>252</v>
      </c>
      <c r="H9" s="217" t="s">
        <v>253</v>
      </c>
      <c r="I9" s="115"/>
      <c r="J9" s="110" t="s">
        <v>28</v>
      </c>
      <c r="K9" s="118">
        <f>Input!E48+1</f>
        <v>6.0530844306472886</v>
      </c>
      <c r="L9" s="110" t="s">
        <v>186</v>
      </c>
      <c r="M9" s="102"/>
      <c r="N9" s="237" t="s">
        <v>175</v>
      </c>
      <c r="O9" s="266"/>
      <c r="P9" s="266"/>
      <c r="Q9" s="266"/>
      <c r="R9" s="266"/>
      <c r="S9" s="51" t="s">
        <v>43</v>
      </c>
      <c r="T9" s="51" t="s">
        <v>51</v>
      </c>
      <c r="U9" s="61">
        <f>Calculations!U20</f>
        <v>4.6790803388137365E-5</v>
      </c>
      <c r="V9" s="51" t="s">
        <v>180</v>
      </c>
      <c r="W9" s="211" t="s">
        <v>216</v>
      </c>
      <c r="X9" s="208"/>
      <c r="Y9" s="208"/>
      <c r="Z9" s="208"/>
      <c r="AA9" s="208"/>
      <c r="AB9" s="104"/>
      <c r="AC9" s="104"/>
      <c r="AD9" s="104"/>
      <c r="AE9" s="102"/>
      <c r="AF9" s="102"/>
      <c r="AG9" s="102"/>
      <c r="AH9" s="102"/>
      <c r="AI9" s="102"/>
      <c r="AJ9" s="102"/>
      <c r="AK9" s="102"/>
      <c r="AL9" s="102"/>
      <c r="AM9" s="102"/>
      <c r="AN9" s="102"/>
      <c r="AO9" s="102"/>
      <c r="AP9" s="102"/>
      <c r="AQ9" s="102"/>
      <c r="AR9" s="102"/>
      <c r="AS9" s="102"/>
      <c r="AT9" s="102"/>
      <c r="AU9" s="102"/>
      <c r="AV9" s="102"/>
      <c r="AW9" s="102"/>
      <c r="AX9" s="102"/>
      <c r="AY9" s="102"/>
      <c r="AZ9" s="102"/>
      <c r="BA9" s="102"/>
      <c r="BB9" s="102"/>
      <c r="BC9" s="102"/>
      <c r="BD9" s="102"/>
      <c r="BE9" s="102"/>
      <c r="BF9" s="102"/>
      <c r="BG9" s="102"/>
      <c r="BH9" s="102"/>
      <c r="BI9" s="102"/>
      <c r="BJ9" s="102"/>
      <c r="BK9" s="102"/>
      <c r="BL9" s="102"/>
      <c r="BM9" s="102"/>
      <c r="BN9" s="102"/>
      <c r="BO9" s="102"/>
      <c r="BP9" s="102"/>
      <c r="BQ9" s="102"/>
      <c r="BR9" s="102"/>
      <c r="BS9" s="102"/>
      <c r="BT9" s="102"/>
      <c r="BU9" s="102"/>
      <c r="BV9" s="102"/>
      <c r="BW9" s="102"/>
      <c r="BX9" s="102"/>
      <c r="BY9" s="102"/>
      <c r="BZ9" s="102"/>
      <c r="CA9" s="102"/>
      <c r="CB9" s="102"/>
      <c r="CC9" s="102"/>
      <c r="CD9" s="102"/>
      <c r="CE9" s="102"/>
      <c r="CF9" s="102"/>
      <c r="CG9" s="102"/>
      <c r="CH9" s="102"/>
      <c r="CI9" s="102"/>
      <c r="CJ9" s="102"/>
      <c r="CK9" s="102"/>
      <c r="CL9" s="102"/>
      <c r="CM9" s="102"/>
      <c r="CN9" s="102"/>
      <c r="CO9" s="102"/>
      <c r="CP9" s="102"/>
      <c r="CQ9" s="102"/>
      <c r="CR9" s="102"/>
      <c r="CS9" s="102"/>
      <c r="CT9" s="102"/>
      <c r="CU9" s="102"/>
      <c r="CV9" s="102"/>
      <c r="CW9" s="102"/>
      <c r="CX9" s="102"/>
      <c r="CY9" s="102"/>
      <c r="CZ9" s="102"/>
      <c r="DA9" s="102"/>
      <c r="DB9" s="102"/>
      <c r="DC9" s="102"/>
      <c r="DD9" s="102"/>
      <c r="DE9" s="102"/>
      <c r="DF9" s="102"/>
      <c r="DG9" s="102"/>
      <c r="DH9" s="102"/>
      <c r="DI9" s="102"/>
      <c r="DJ9" s="102"/>
      <c r="DK9" s="102"/>
      <c r="DL9" s="102"/>
      <c r="DM9" s="102"/>
      <c r="DN9" s="102"/>
      <c r="DO9" s="102"/>
      <c r="DP9" s="102"/>
      <c r="DQ9" s="102"/>
    </row>
    <row r="10" spans="1:121" ht="25.5">
      <c r="B10" s="116" t="s">
        <v>30</v>
      </c>
      <c r="C10" s="117">
        <f>Inventory!J5+Inventory!J6+Inventory!J7+Inventory!J8+Inventory!J9</f>
        <v>5126.6477404592661</v>
      </c>
      <c r="D10" s="109">
        <f>Inventory!J10+Inventory!J11+Inventory!J12</f>
        <v>1541.1212650358939</v>
      </c>
      <c r="E10" s="109">
        <f>Inventory!L5+Inventory!L6+Inventory!L7+Inventory!L8+Inventory!L9</f>
        <v>1.3822921393948036</v>
      </c>
      <c r="F10" s="109">
        <f>Inventory!L10+Inventory!L11+Inventory!L12</f>
        <v>0.54236447079318728</v>
      </c>
      <c r="G10" s="109">
        <f>Inventory!G5+Inventory!G6+Inventory!G7+Inventory!G8+Inventory!G9</f>
        <v>1561.6034093642077</v>
      </c>
      <c r="H10" s="109">
        <f>Inventory!G10+Inventory!G11+Inventory!G12</f>
        <v>293.42897517908881</v>
      </c>
      <c r="I10" s="104"/>
      <c r="J10" s="110" t="s">
        <v>66</v>
      </c>
      <c r="K10" s="110">
        <v>4</v>
      </c>
      <c r="L10" s="110" t="s">
        <v>76</v>
      </c>
      <c r="M10" s="102"/>
      <c r="N10" s="237" t="s">
        <v>176</v>
      </c>
      <c r="O10" s="266"/>
      <c r="P10" s="266"/>
      <c r="Q10" s="266"/>
      <c r="R10" s="266"/>
      <c r="S10" s="51" t="s">
        <v>44</v>
      </c>
      <c r="T10" s="51" t="s">
        <v>52</v>
      </c>
      <c r="U10" s="403">
        <f>9.81*1000</f>
        <v>9810</v>
      </c>
      <c r="V10" s="51" t="s">
        <v>179</v>
      </c>
      <c r="W10" s="208"/>
      <c r="X10" s="208"/>
      <c r="Y10" s="208"/>
      <c r="Z10" s="208"/>
      <c r="AA10" s="208"/>
      <c r="AB10" s="104"/>
      <c r="AC10" s="104"/>
      <c r="AD10" s="104"/>
      <c r="AE10" s="102"/>
      <c r="AF10" s="102"/>
      <c r="AG10" s="102"/>
      <c r="AH10" s="102"/>
      <c r="AI10" s="102"/>
      <c r="AJ10" s="102"/>
      <c r="AK10" s="102"/>
      <c r="AL10" s="102"/>
      <c r="AM10" s="102"/>
      <c r="AN10" s="102"/>
      <c r="AO10" s="102"/>
      <c r="AP10" s="102"/>
      <c r="AQ10" s="102"/>
      <c r="AR10" s="102"/>
      <c r="AS10" s="102"/>
      <c r="AT10" s="102"/>
      <c r="AU10" s="102"/>
      <c r="AV10" s="102"/>
      <c r="AW10" s="102"/>
      <c r="AX10" s="102"/>
      <c r="AY10" s="102"/>
      <c r="AZ10" s="102"/>
      <c r="BA10" s="102"/>
      <c r="BB10" s="102"/>
      <c r="BC10" s="102"/>
      <c r="BD10" s="102"/>
      <c r="BE10" s="102"/>
      <c r="BF10" s="102"/>
      <c r="BG10" s="102"/>
      <c r="BH10" s="102"/>
      <c r="BI10" s="102"/>
      <c r="BJ10" s="102"/>
      <c r="BK10" s="102"/>
      <c r="BL10" s="102"/>
      <c r="BM10" s="102"/>
      <c r="BN10" s="102"/>
      <c r="BO10" s="102"/>
      <c r="BP10" s="102"/>
      <c r="BQ10" s="102"/>
      <c r="BR10" s="102"/>
      <c r="BS10" s="102"/>
      <c r="BT10" s="102"/>
      <c r="BU10" s="102"/>
      <c r="BV10" s="102"/>
      <c r="BW10" s="102"/>
      <c r="BX10" s="102"/>
      <c r="BY10" s="102"/>
      <c r="BZ10" s="102"/>
      <c r="CA10" s="102"/>
      <c r="CB10" s="102"/>
      <c r="CC10" s="102"/>
      <c r="CD10" s="102"/>
      <c r="CE10" s="102"/>
      <c r="CF10" s="102"/>
      <c r="CG10" s="102"/>
      <c r="CH10" s="102"/>
      <c r="CI10" s="102"/>
      <c r="CJ10" s="102"/>
      <c r="CK10" s="102"/>
      <c r="CL10" s="102"/>
      <c r="CM10" s="102"/>
      <c r="CN10" s="102"/>
      <c r="CO10" s="102"/>
      <c r="CP10" s="102"/>
      <c r="CQ10" s="102"/>
      <c r="CR10" s="102"/>
      <c r="CS10" s="102"/>
      <c r="CT10" s="102"/>
      <c r="CU10" s="102"/>
      <c r="CV10" s="102"/>
      <c r="CW10" s="102"/>
      <c r="CX10" s="102"/>
      <c r="CY10" s="102"/>
      <c r="CZ10" s="102"/>
      <c r="DA10" s="102"/>
      <c r="DB10" s="102"/>
      <c r="DC10" s="102"/>
      <c r="DD10" s="102"/>
      <c r="DE10" s="102"/>
      <c r="DF10" s="102"/>
      <c r="DG10" s="102"/>
      <c r="DH10" s="102"/>
      <c r="DI10" s="102"/>
      <c r="DJ10" s="102"/>
      <c r="DK10" s="102"/>
      <c r="DL10" s="102"/>
      <c r="DM10" s="102"/>
      <c r="DN10" s="102"/>
      <c r="DO10" s="102"/>
      <c r="DP10" s="102"/>
      <c r="DQ10" s="102"/>
    </row>
    <row r="11" spans="1:121" ht="25.5">
      <c r="B11" s="116" t="s">
        <v>31</v>
      </c>
      <c r="C11" s="117">
        <f>Inventory!J13+Inventory!J14+Inventory!J15</f>
        <v>3526.4687240993812</v>
      </c>
      <c r="D11" s="117">
        <f>Inventory!J16+Inventory!J17</f>
        <v>1503.363134084625</v>
      </c>
      <c r="E11" s="117">
        <f>Inventory!L13+Inventory!L14+Inventory!L15</f>
        <v>1.0267122513541687</v>
      </c>
      <c r="F11" s="109">
        <f>Inventory!L16+Inventory!L17</f>
        <v>0.51759891270225</v>
      </c>
      <c r="G11" s="109">
        <f>Inventory!G13+Inventory!G14+Inventory!G15</f>
        <v>1211.6140515891125</v>
      </c>
      <c r="H11" s="109">
        <f>Inventory!G16+Inventory!G17</f>
        <v>290.78590601249999</v>
      </c>
      <c r="I11" s="104"/>
      <c r="J11" s="110" t="s">
        <v>77</v>
      </c>
      <c r="K11" s="118">
        <f>(K8*K9*(K10/12))/27</f>
        <v>0.45234359413018044</v>
      </c>
      <c r="L11" s="110" t="s">
        <v>75</v>
      </c>
      <c r="M11" s="104" t="s">
        <v>355</v>
      </c>
      <c r="N11" s="402" t="s">
        <v>413</v>
      </c>
      <c r="O11" s="266"/>
      <c r="P11" s="266"/>
      <c r="Q11" s="266"/>
      <c r="R11" s="266"/>
      <c r="S11" s="51" t="s">
        <v>45</v>
      </c>
      <c r="T11" s="51" t="s">
        <v>50</v>
      </c>
      <c r="U11" s="403">
        <v>0.3</v>
      </c>
      <c r="V11" s="51" t="s">
        <v>181</v>
      </c>
      <c r="W11" s="208"/>
      <c r="X11" s="208"/>
      <c r="Y11" s="208"/>
      <c r="Z11" s="208"/>
      <c r="AA11" s="208"/>
      <c r="AB11" s="104"/>
      <c r="AC11" s="104"/>
      <c r="AD11" s="104"/>
      <c r="AE11" s="102"/>
      <c r="AF11" s="102"/>
      <c r="AG11" s="102"/>
      <c r="AH11" s="102"/>
      <c r="AI11" s="102"/>
      <c r="AJ11" s="102"/>
      <c r="AK11" s="102"/>
      <c r="AL11" s="102"/>
      <c r="AM11" s="102"/>
      <c r="AN11" s="102"/>
      <c r="AO11" s="102"/>
      <c r="AP11" s="102"/>
      <c r="AQ11" s="102"/>
      <c r="AR11" s="102"/>
      <c r="AS11" s="102"/>
      <c r="AT11" s="102"/>
      <c r="AU11" s="102"/>
      <c r="AV11" s="102"/>
      <c r="AW11" s="102"/>
      <c r="AX11" s="102"/>
      <c r="AY11" s="102"/>
      <c r="AZ11" s="102"/>
      <c r="BA11" s="102"/>
      <c r="BB11" s="102"/>
      <c r="BC11" s="102"/>
      <c r="BD11" s="102"/>
      <c r="BE11" s="102"/>
      <c r="BF11" s="102"/>
      <c r="BG11" s="102"/>
      <c r="BH11" s="102"/>
      <c r="BI11" s="102"/>
      <c r="BJ11" s="102"/>
      <c r="BK11" s="102"/>
      <c r="BL11" s="102"/>
      <c r="BM11" s="102"/>
      <c r="BN11" s="102"/>
      <c r="BO11" s="102"/>
      <c r="BP11" s="102"/>
      <c r="BQ11" s="102"/>
      <c r="BR11" s="102"/>
      <c r="BS11" s="102"/>
      <c r="BT11" s="102"/>
      <c r="BU11" s="102"/>
      <c r="BV11" s="102"/>
      <c r="BW11" s="102"/>
      <c r="BX11" s="102"/>
      <c r="BY11" s="102"/>
      <c r="BZ11" s="102"/>
      <c r="CA11" s="102"/>
      <c r="CB11" s="102"/>
      <c r="CC11" s="102"/>
      <c r="CD11" s="102"/>
      <c r="CE11" s="102"/>
      <c r="CF11" s="102"/>
      <c r="CG11" s="102"/>
      <c r="CH11" s="102"/>
      <c r="CI11" s="102"/>
      <c r="CJ11" s="102"/>
      <c r="CK11" s="102"/>
      <c r="CL11" s="102"/>
      <c r="CM11" s="102"/>
      <c r="CN11" s="102"/>
      <c r="CO11" s="102"/>
      <c r="CP11" s="102"/>
      <c r="CQ11" s="102"/>
      <c r="CR11" s="102"/>
      <c r="CS11" s="102"/>
      <c r="CT11" s="102"/>
      <c r="CU11" s="102"/>
      <c r="CV11" s="102"/>
      <c r="CW11" s="102"/>
      <c r="CX11" s="102"/>
      <c r="CY11" s="102"/>
      <c r="CZ11" s="102"/>
      <c r="DA11" s="102"/>
      <c r="DB11" s="102"/>
      <c r="DC11" s="102"/>
      <c r="DD11" s="102"/>
      <c r="DE11" s="102"/>
      <c r="DF11" s="102"/>
      <c r="DG11" s="102"/>
      <c r="DH11" s="102"/>
      <c r="DI11" s="102"/>
      <c r="DJ11" s="102"/>
      <c r="DK11" s="102"/>
      <c r="DL11" s="102"/>
      <c r="DM11" s="102"/>
      <c r="DN11" s="102"/>
      <c r="DO11" s="102"/>
      <c r="DP11" s="102"/>
      <c r="DQ11" s="102"/>
    </row>
    <row r="12" spans="1:121" ht="27" customHeight="1">
      <c r="B12" s="116" t="s">
        <v>32</v>
      </c>
      <c r="C12" s="117">
        <f>Inventory!J18+Inventory!J19+Inventory!J20+Inventory!J21+Inventory!J22</f>
        <v>8023.3278910726467</v>
      </c>
      <c r="D12" s="109">
        <f>Inventory!J23+Inventory!J24+Inventory!J25</f>
        <v>1541.1212650358939</v>
      </c>
      <c r="E12" s="109">
        <f>Inventory!L18+Inventory!L19+Inventory!L20+Inventory!L21+Inventory!L22</f>
        <v>2.1660933800515747</v>
      </c>
      <c r="F12" s="117">
        <f>Inventory!L23+Inventory!L24+Inventory!L25</f>
        <v>0.54236447079318728</v>
      </c>
      <c r="G12" s="109">
        <f>Inventory!G18+Inventory!G19+Inventory!G20+Inventory!G21+Inventory!G22</f>
        <v>2342.2371650783575</v>
      </c>
      <c r="H12" s="109">
        <f>Inventory!G23+Inventory!G24+Inventory!G25</f>
        <v>293.42897517908881</v>
      </c>
      <c r="I12" s="104"/>
      <c r="J12" s="565" t="s">
        <v>152</v>
      </c>
      <c r="K12" s="566"/>
      <c r="L12" s="567"/>
      <c r="M12" s="102"/>
      <c r="N12" s="237" t="s">
        <v>177</v>
      </c>
      <c r="O12" s="266"/>
      <c r="P12" s="266"/>
      <c r="Q12" s="266"/>
      <c r="R12" s="266"/>
      <c r="S12" s="51" t="s">
        <v>46</v>
      </c>
      <c r="T12" s="51" t="s">
        <v>53</v>
      </c>
      <c r="U12" s="62">
        <f>(Input!F13/Calculations!Q17)/Calculations!U11</f>
        <v>0</v>
      </c>
      <c r="V12" s="51" t="s">
        <v>180</v>
      </c>
      <c r="W12" s="211" t="s">
        <v>217</v>
      </c>
      <c r="X12" s="208"/>
      <c r="Y12" s="208"/>
      <c r="Z12" s="208"/>
      <c r="AA12" s="208"/>
      <c r="AB12" s="206"/>
      <c r="AC12" s="206"/>
      <c r="AD12" s="104"/>
      <c r="AE12" s="102"/>
      <c r="AF12" s="102"/>
      <c r="AG12" s="102"/>
      <c r="AH12" s="102"/>
      <c r="AI12" s="102"/>
      <c r="AJ12" s="102"/>
      <c r="AK12" s="102"/>
      <c r="AL12" s="102"/>
      <c r="AM12" s="102"/>
      <c r="AN12" s="102"/>
      <c r="AO12" s="102"/>
      <c r="AP12" s="102"/>
      <c r="AQ12" s="102"/>
      <c r="AR12" s="102"/>
      <c r="AS12" s="102"/>
      <c r="AT12" s="102"/>
      <c r="AU12" s="102"/>
      <c r="AV12" s="102"/>
      <c r="AW12" s="102"/>
      <c r="AX12" s="102"/>
      <c r="AY12" s="102"/>
      <c r="AZ12" s="102"/>
      <c r="BA12" s="102"/>
      <c r="BB12" s="102"/>
      <c r="BC12" s="102"/>
      <c r="BD12" s="102"/>
      <c r="BE12" s="102"/>
      <c r="BF12" s="102"/>
      <c r="BG12" s="102"/>
      <c r="BH12" s="102"/>
      <c r="BI12" s="102"/>
      <c r="BJ12" s="102"/>
      <c r="BK12" s="102"/>
      <c r="BL12" s="102"/>
      <c r="BM12" s="102"/>
      <c r="BN12" s="102"/>
      <c r="BO12" s="102"/>
      <c r="BP12" s="102"/>
      <c r="BQ12" s="102"/>
      <c r="BR12" s="102"/>
      <c r="BS12" s="102"/>
      <c r="BT12" s="102"/>
      <c r="BU12" s="102"/>
      <c r="BV12" s="102"/>
      <c r="BW12" s="102"/>
      <c r="BX12" s="102"/>
      <c r="BY12" s="102"/>
      <c r="BZ12" s="102"/>
      <c r="CA12" s="102"/>
      <c r="CB12" s="102"/>
      <c r="CC12" s="102"/>
      <c r="CD12" s="102"/>
      <c r="CE12" s="102"/>
      <c r="CF12" s="102"/>
      <c r="CG12" s="102"/>
      <c r="CH12" s="102"/>
      <c r="CI12" s="102"/>
      <c r="CJ12" s="102"/>
      <c r="CK12" s="102"/>
      <c r="CL12" s="102"/>
      <c r="CM12" s="102"/>
      <c r="CN12" s="102"/>
      <c r="CO12" s="102"/>
      <c r="CP12" s="102"/>
      <c r="CQ12" s="102"/>
      <c r="CR12" s="102"/>
      <c r="CS12" s="102"/>
      <c r="CT12" s="102"/>
      <c r="CU12" s="102"/>
      <c r="CV12" s="102"/>
      <c r="CW12" s="102"/>
      <c r="CX12" s="102"/>
      <c r="CY12" s="102"/>
      <c r="CZ12" s="102"/>
      <c r="DA12" s="102"/>
      <c r="DB12" s="102"/>
      <c r="DC12" s="102"/>
      <c r="DD12" s="102"/>
      <c r="DE12" s="102"/>
      <c r="DF12" s="102"/>
      <c r="DG12" s="102"/>
      <c r="DH12" s="102"/>
      <c r="DI12" s="102"/>
      <c r="DJ12" s="102"/>
      <c r="DK12" s="102"/>
      <c r="DL12" s="102"/>
      <c r="DM12" s="102"/>
      <c r="DN12" s="102"/>
      <c r="DO12" s="102"/>
      <c r="DP12" s="102"/>
      <c r="DQ12" s="102"/>
    </row>
    <row r="13" spans="1:121" ht="25.5">
      <c r="B13" s="116" t="s">
        <v>106</v>
      </c>
      <c r="C13" s="117">
        <f>Inventory!J26+Inventory!J27+Inventory!J28</f>
        <v>130751.8832461362</v>
      </c>
      <c r="D13" s="117">
        <f>Inventory!J29+Inventory!J30+Inventory!J31</f>
        <v>225.12688274249999</v>
      </c>
      <c r="E13" s="117">
        <f>Inventory!L26+Inventory!L27+Inventory!L28</f>
        <v>28.522324918967527</v>
      </c>
      <c r="F13" s="117">
        <f>Inventory!L29+Inventory!L30+Inventory!L31</f>
        <v>8.4988379744999981E-2</v>
      </c>
      <c r="G13" s="109">
        <f>Inventory!G26+Inventory!G27+Inventory!G28</f>
        <v>29383.468252794035</v>
      </c>
      <c r="H13" s="109">
        <f>Inventory!G29+Inventory!G30+Inventory!G31</f>
        <v>40.582685249999997</v>
      </c>
      <c r="I13" s="104"/>
      <c r="J13" s="110" t="s">
        <v>65</v>
      </c>
      <c r="K13" s="118">
        <f>Input!E49+1</f>
        <v>6.0530844306472886</v>
      </c>
      <c r="L13" s="110" t="s">
        <v>186</v>
      </c>
      <c r="M13" s="102"/>
      <c r="N13" s="237" t="s">
        <v>178</v>
      </c>
      <c r="O13" s="266"/>
      <c r="P13" s="266"/>
      <c r="Q13" s="266"/>
      <c r="R13" s="266"/>
      <c r="S13" s="51" t="s">
        <v>47</v>
      </c>
      <c r="T13" s="51" t="s">
        <v>54</v>
      </c>
      <c r="U13" s="62">
        <f>Calculations!U17/U11</f>
        <v>187.80487804878052</v>
      </c>
      <c r="V13" s="51" t="s">
        <v>180</v>
      </c>
      <c r="W13" s="211" t="s">
        <v>218</v>
      </c>
      <c r="X13" s="208"/>
      <c r="Y13" s="208"/>
      <c r="Z13" s="208"/>
      <c r="AA13" s="208"/>
      <c r="AB13" s="104"/>
      <c r="AC13" s="104"/>
      <c r="AD13" s="104"/>
      <c r="AE13" s="102"/>
      <c r="AF13" s="102"/>
      <c r="AG13" s="102"/>
      <c r="AH13" s="102"/>
      <c r="AI13" s="102"/>
      <c r="AJ13" s="102"/>
      <c r="AK13" s="102"/>
      <c r="AL13" s="102"/>
      <c r="AM13" s="102"/>
      <c r="AN13" s="102"/>
      <c r="AO13" s="102"/>
      <c r="AP13" s="102"/>
      <c r="AQ13" s="102"/>
      <c r="AR13" s="102"/>
      <c r="AS13" s="102"/>
      <c r="AT13" s="102"/>
      <c r="AU13" s="102"/>
      <c r="AV13" s="102"/>
      <c r="AW13" s="102"/>
      <c r="AX13" s="102"/>
      <c r="AY13" s="102"/>
      <c r="AZ13" s="102"/>
      <c r="BA13" s="102"/>
      <c r="BB13" s="102"/>
      <c r="BC13" s="102"/>
      <c r="BD13" s="102"/>
      <c r="BE13" s="102"/>
      <c r="BF13" s="102"/>
      <c r="BG13" s="102"/>
      <c r="BH13" s="102"/>
      <c r="BI13" s="102"/>
      <c r="BJ13" s="102"/>
      <c r="BK13" s="102"/>
      <c r="BL13" s="102"/>
      <c r="BM13" s="102"/>
      <c r="BN13" s="102"/>
      <c r="BO13" s="102"/>
      <c r="BP13" s="102"/>
      <c r="BQ13" s="102"/>
      <c r="BR13" s="102"/>
      <c r="BS13" s="102"/>
      <c r="BT13" s="102"/>
      <c r="BU13" s="102"/>
      <c r="BV13" s="102"/>
      <c r="BW13" s="102"/>
      <c r="BX13" s="102"/>
      <c r="BY13" s="102"/>
      <c r="BZ13" s="102"/>
      <c r="CA13" s="102"/>
      <c r="CB13" s="102"/>
      <c r="CC13" s="102"/>
      <c r="CD13" s="102"/>
      <c r="CE13" s="102"/>
      <c r="CF13" s="102"/>
      <c r="CG13" s="102"/>
      <c r="CH13" s="102"/>
      <c r="CI13" s="102"/>
      <c r="CJ13" s="102"/>
      <c r="CK13" s="102"/>
      <c r="CL13" s="102"/>
      <c r="CM13" s="102"/>
      <c r="CN13" s="102"/>
      <c r="CO13" s="102"/>
      <c r="CP13" s="102"/>
      <c r="CQ13" s="102"/>
      <c r="CR13" s="102"/>
      <c r="CS13" s="102"/>
      <c r="CT13" s="102"/>
      <c r="CU13" s="102"/>
      <c r="CV13" s="102"/>
      <c r="CW13" s="102"/>
      <c r="CX13" s="102"/>
      <c r="CY13" s="102"/>
      <c r="CZ13" s="102"/>
      <c r="DA13" s="102"/>
      <c r="DB13" s="102"/>
      <c r="DC13" s="102"/>
      <c r="DD13" s="102"/>
      <c r="DE13" s="102"/>
      <c r="DF13" s="102"/>
      <c r="DG13" s="102"/>
      <c r="DH13" s="102"/>
      <c r="DI13" s="102"/>
      <c r="DJ13" s="102"/>
      <c r="DK13" s="102"/>
      <c r="DL13" s="102"/>
      <c r="DM13" s="102"/>
      <c r="DN13" s="102"/>
      <c r="DO13" s="102"/>
      <c r="DP13" s="102"/>
      <c r="DQ13" s="102"/>
    </row>
    <row r="14" spans="1:121" ht="25.5">
      <c r="B14" s="263" t="s">
        <v>107</v>
      </c>
      <c r="C14" s="117">
        <f>Inventory!J35+Inventory!J36+Inventory!J37+Inventory!J32+Inventory!J33+Inventory!J34</f>
        <v>121424.7726589775</v>
      </c>
      <c r="D14" s="117">
        <f>Inventory!J38+Inventory!J39+Inventory!J40</f>
        <v>134.20393720462502</v>
      </c>
      <c r="E14" s="117">
        <f>Inventory!L35+Inventory!L36+Inventory!L37+Inventory!L32+Inventory!L33+Inventory!L34</f>
        <v>27.390550830093389</v>
      </c>
      <c r="F14" s="117">
        <f>Inventory!L38+Inventory!L39+Inventory!L40</f>
        <v>5.3684154782250006E-2</v>
      </c>
      <c r="G14" s="109">
        <f>Inventory!G35+Inventory!G36+Inventory!G37+Inventory!G32+Inventory!G33+Inventory!G34</f>
        <v>30595.082304383148</v>
      </c>
      <c r="H14" s="109">
        <f>Inventory!G38+Inventory!G39+Inventory!G40</f>
        <v>22.996042012500002</v>
      </c>
      <c r="I14" s="120"/>
      <c r="J14" s="110" t="s">
        <v>28</v>
      </c>
      <c r="K14" s="118">
        <f>Input!E49+1</f>
        <v>6.0530844306472886</v>
      </c>
      <c r="L14" s="110" t="s">
        <v>186</v>
      </c>
      <c r="M14" s="102"/>
      <c r="N14" s="208"/>
      <c r="O14" s="208"/>
      <c r="P14" s="208"/>
      <c r="Q14" s="208"/>
      <c r="R14" s="208"/>
      <c r="S14" s="208"/>
      <c r="T14" s="208"/>
      <c r="U14" s="208">
        <f>50*2.31*0.33</f>
        <v>38.115000000000002</v>
      </c>
      <c r="V14" s="208"/>
      <c r="W14" s="208"/>
      <c r="X14" s="208"/>
      <c r="Y14" s="209"/>
      <c r="Z14" s="208"/>
      <c r="AA14" s="208"/>
      <c r="AB14" s="104"/>
      <c r="AC14" s="104"/>
      <c r="AD14" s="104"/>
      <c r="AE14" s="102"/>
      <c r="AF14" s="102"/>
      <c r="AG14" s="102"/>
      <c r="AH14" s="102"/>
      <c r="AI14" s="102"/>
      <c r="AJ14" s="102"/>
      <c r="AK14" s="102"/>
      <c r="AL14" s="102"/>
      <c r="AM14" s="102"/>
      <c r="AN14" s="102"/>
      <c r="AO14" s="102"/>
      <c r="AP14" s="102"/>
      <c r="AQ14" s="102"/>
      <c r="AR14" s="102"/>
      <c r="AS14" s="102"/>
      <c r="AT14" s="102"/>
      <c r="AU14" s="102"/>
      <c r="AV14" s="102"/>
      <c r="AW14" s="102"/>
      <c r="AX14" s="102"/>
      <c r="AY14" s="102"/>
      <c r="AZ14" s="102"/>
      <c r="BA14" s="102"/>
      <c r="BB14" s="102"/>
      <c r="BC14" s="102"/>
      <c r="BD14" s="102"/>
      <c r="BE14" s="102"/>
      <c r="BF14" s="102"/>
      <c r="BG14" s="102"/>
      <c r="BH14" s="102"/>
      <c r="BI14" s="102"/>
      <c r="BJ14" s="102"/>
      <c r="BK14" s="102"/>
      <c r="BL14" s="102"/>
      <c r="BM14" s="102"/>
      <c r="BN14" s="102"/>
      <c r="BO14" s="102"/>
      <c r="BP14" s="102"/>
      <c r="BQ14" s="102"/>
      <c r="BR14" s="102"/>
      <c r="BS14" s="102"/>
      <c r="BT14" s="102"/>
      <c r="BU14" s="102"/>
      <c r="BV14" s="102"/>
      <c r="BW14" s="102"/>
      <c r="BX14" s="102"/>
      <c r="BY14" s="102"/>
      <c r="BZ14" s="102"/>
      <c r="CA14" s="102"/>
      <c r="CB14" s="102"/>
      <c r="CC14" s="102"/>
      <c r="CD14" s="102"/>
      <c r="CE14" s="102"/>
      <c r="CF14" s="102"/>
      <c r="CG14" s="102"/>
      <c r="CH14" s="102"/>
      <c r="CI14" s="102"/>
      <c r="CJ14" s="102"/>
      <c r="CK14" s="102"/>
      <c r="CL14" s="102"/>
      <c r="CM14" s="102"/>
      <c r="CN14" s="102"/>
      <c r="CO14" s="102"/>
      <c r="CP14" s="102"/>
      <c r="CQ14" s="102"/>
      <c r="CR14" s="102"/>
      <c r="CS14" s="102"/>
      <c r="CT14" s="102"/>
      <c r="CU14" s="102"/>
      <c r="CV14" s="102"/>
      <c r="CW14" s="102"/>
      <c r="CX14" s="102"/>
      <c r="CY14" s="102"/>
      <c r="CZ14" s="102"/>
      <c r="DA14" s="102"/>
      <c r="DB14" s="102"/>
      <c r="DC14" s="102"/>
      <c r="DD14" s="102"/>
      <c r="DE14" s="102"/>
      <c r="DF14" s="102"/>
      <c r="DG14" s="102"/>
      <c r="DH14" s="102"/>
      <c r="DI14" s="102"/>
      <c r="DJ14" s="102"/>
      <c r="DK14" s="102"/>
      <c r="DL14" s="102"/>
      <c r="DM14" s="102"/>
      <c r="DN14" s="102"/>
      <c r="DO14" s="102"/>
      <c r="DP14" s="102"/>
      <c r="DQ14" s="102"/>
    </row>
    <row r="15" spans="1:121">
      <c r="B15" s="116" t="s">
        <v>79</v>
      </c>
      <c r="C15" s="109">
        <v>0</v>
      </c>
      <c r="D15" s="119">
        <f>Inventory!J3+Inventory!J4</f>
        <v>1594.2860796225</v>
      </c>
      <c r="E15" s="109">
        <v>0</v>
      </c>
      <c r="F15" s="119">
        <f>Inventory!L3+Inventory!L4</f>
        <v>0.54890313766499998</v>
      </c>
      <c r="G15" s="119">
        <v>0</v>
      </c>
      <c r="H15" s="119">
        <f>Inventory!G3+Inventory!G4</f>
        <v>308.37254925000002</v>
      </c>
      <c r="I15" s="104"/>
      <c r="J15" s="110" t="s">
        <v>66</v>
      </c>
      <c r="K15" s="110">
        <v>4</v>
      </c>
      <c r="L15" s="110" t="s">
        <v>76</v>
      </c>
      <c r="M15" s="102"/>
      <c r="N15" s="240" t="s">
        <v>185</v>
      </c>
      <c r="O15" s="240"/>
      <c r="P15" s="240"/>
      <c r="Q15" s="240"/>
      <c r="R15" s="240"/>
      <c r="S15" s="210"/>
      <c r="T15" s="255" t="s">
        <v>199</v>
      </c>
      <c r="U15" s="256"/>
      <c r="V15" s="256"/>
      <c r="W15" s="257"/>
      <c r="X15" s="212"/>
      <c r="Y15" s="210"/>
      <c r="Z15" s="104"/>
      <c r="AA15" s="102"/>
      <c r="AB15" s="102"/>
      <c r="AC15" s="102"/>
      <c r="AD15" s="208"/>
      <c r="AE15" s="104"/>
      <c r="AF15" s="104"/>
      <c r="AG15" s="104"/>
      <c r="AH15" s="104"/>
      <c r="AI15" s="104"/>
      <c r="AJ15" s="208"/>
      <c r="AK15" s="104"/>
      <c r="AL15" s="104"/>
      <c r="AM15" s="208"/>
      <c r="AN15" s="104"/>
      <c r="AO15" s="104"/>
      <c r="AP15" s="104"/>
      <c r="AQ15" s="102"/>
      <c r="AR15" s="102"/>
      <c r="AS15" s="102"/>
      <c r="AT15" s="102"/>
      <c r="AU15" s="102"/>
      <c r="AV15" s="102"/>
      <c r="AW15" s="102"/>
      <c r="AX15" s="102"/>
      <c r="AY15" s="102"/>
      <c r="AZ15" s="102"/>
      <c r="BA15" s="102"/>
      <c r="BB15" s="102"/>
      <c r="BC15" s="102"/>
      <c r="BD15" s="102"/>
      <c r="BE15" s="102"/>
      <c r="BF15" s="102"/>
      <c r="BG15" s="102"/>
      <c r="BH15" s="102"/>
      <c r="BI15" s="102"/>
      <c r="BJ15" s="102"/>
      <c r="BK15" s="102"/>
      <c r="BL15" s="102"/>
      <c r="BM15" s="102"/>
      <c r="BN15" s="102"/>
      <c r="BO15" s="102"/>
      <c r="BP15" s="102"/>
      <c r="BQ15" s="102"/>
      <c r="BR15" s="102"/>
      <c r="BS15" s="102"/>
      <c r="BT15" s="102"/>
      <c r="BU15" s="102"/>
      <c r="BV15" s="102"/>
      <c r="BW15" s="102"/>
      <c r="BX15" s="102"/>
      <c r="BY15" s="102"/>
      <c r="BZ15" s="102"/>
      <c r="CA15" s="102"/>
      <c r="CB15" s="102"/>
      <c r="CC15" s="102"/>
      <c r="CD15" s="102"/>
      <c r="CE15" s="102"/>
      <c r="CF15" s="102"/>
      <c r="CG15" s="102"/>
      <c r="CH15" s="102"/>
      <c r="CI15" s="102"/>
      <c r="CJ15" s="102"/>
      <c r="CK15" s="102"/>
      <c r="CL15" s="102"/>
      <c r="CM15" s="102"/>
      <c r="CN15" s="102"/>
      <c r="CO15" s="102"/>
      <c r="CP15" s="102"/>
      <c r="CQ15" s="102"/>
      <c r="CR15" s="102"/>
      <c r="CS15" s="102"/>
      <c r="CT15" s="102"/>
      <c r="CU15" s="102"/>
      <c r="CV15" s="102"/>
      <c r="CW15" s="102"/>
      <c r="CX15" s="102"/>
      <c r="CY15" s="102"/>
      <c r="CZ15" s="102"/>
      <c r="DA15" s="102"/>
      <c r="DB15" s="102"/>
      <c r="DC15" s="102"/>
      <c r="DD15" s="102"/>
      <c r="DE15" s="102"/>
      <c r="DF15" s="102"/>
      <c r="DG15" s="102"/>
      <c r="DH15" s="102"/>
      <c r="DI15" s="102"/>
      <c r="DJ15" s="102"/>
      <c r="DK15" s="102"/>
      <c r="DL15" s="102"/>
      <c r="DM15" s="102"/>
      <c r="DN15" s="102"/>
      <c r="DO15" s="102"/>
      <c r="DP15" s="102"/>
      <c r="DQ15" s="102"/>
    </row>
    <row r="16" spans="1:121" ht="12.75" customHeight="1">
      <c r="B16" s="102"/>
      <c r="C16" s="102"/>
      <c r="D16" s="102"/>
      <c r="E16" s="102"/>
      <c r="F16" s="102"/>
      <c r="G16" s="102"/>
      <c r="H16" s="102"/>
      <c r="I16" s="102"/>
      <c r="J16" s="110" t="s">
        <v>77</v>
      </c>
      <c r="K16" s="118">
        <f>(K13*K14*(K15/12))/27</f>
        <v>0.45234359413018044</v>
      </c>
      <c r="L16" s="110" t="s">
        <v>75</v>
      </c>
      <c r="M16" s="102"/>
      <c r="N16" s="54">
        <v>2.31</v>
      </c>
      <c r="O16" s="54" t="s">
        <v>186</v>
      </c>
      <c r="P16" s="54" t="s">
        <v>183</v>
      </c>
      <c r="Q16" s="54">
        <v>1</v>
      </c>
      <c r="R16" s="236" t="s">
        <v>184</v>
      </c>
      <c r="S16" s="210"/>
      <c r="T16" s="556" t="s">
        <v>414</v>
      </c>
      <c r="U16" s="236">
        <f>Input!F28</f>
        <v>80</v>
      </c>
      <c r="V16" s="258" t="s">
        <v>184</v>
      </c>
      <c r="W16" s="259"/>
      <c r="X16" s="213" t="s">
        <v>58</v>
      </c>
      <c r="Y16" s="210"/>
      <c r="Z16" s="104"/>
      <c r="AA16" s="102"/>
      <c r="AB16" s="102"/>
      <c r="AC16" s="102"/>
      <c r="AD16" s="208"/>
      <c r="AE16" s="104"/>
      <c r="AF16" s="104"/>
      <c r="AG16" s="104"/>
      <c r="AH16" s="104"/>
      <c r="AI16" s="104"/>
      <c r="AJ16" s="208"/>
      <c r="AK16" s="104"/>
      <c r="AL16" s="104"/>
      <c r="AM16" s="208"/>
      <c r="AN16" s="104"/>
      <c r="AO16" s="104"/>
      <c r="AP16" s="104"/>
      <c r="AQ16" s="102"/>
      <c r="AR16" s="102"/>
      <c r="AS16" s="102"/>
      <c r="AT16" s="102"/>
      <c r="AU16" s="102"/>
      <c r="AV16" s="102"/>
      <c r="AW16" s="102"/>
      <c r="AX16" s="102"/>
      <c r="AY16" s="102"/>
      <c r="AZ16" s="102"/>
      <c r="BA16" s="102"/>
      <c r="BB16" s="102"/>
      <c r="BC16" s="102"/>
      <c r="BD16" s="102"/>
      <c r="BE16" s="102"/>
      <c r="BF16" s="102"/>
      <c r="BG16" s="102"/>
      <c r="BH16" s="102"/>
      <c r="BI16" s="102"/>
      <c r="BJ16" s="102"/>
      <c r="BK16" s="102"/>
      <c r="BL16" s="102"/>
      <c r="BM16" s="102"/>
      <c r="BN16" s="102"/>
      <c r="BO16" s="102"/>
      <c r="BP16" s="102"/>
      <c r="BQ16" s="102"/>
      <c r="BR16" s="102"/>
      <c r="BS16" s="102"/>
      <c r="BT16" s="102"/>
      <c r="BU16" s="102"/>
      <c r="BV16" s="102"/>
      <c r="BW16" s="102"/>
      <c r="BX16" s="102"/>
      <c r="BY16" s="102"/>
      <c r="BZ16" s="102"/>
      <c r="CA16" s="102"/>
      <c r="CB16" s="102"/>
      <c r="CC16" s="102"/>
      <c r="CD16" s="102"/>
      <c r="CE16" s="102"/>
      <c r="CF16" s="102"/>
      <c r="CG16" s="102"/>
      <c r="CH16" s="102"/>
      <c r="CI16" s="102"/>
      <c r="CJ16" s="102"/>
      <c r="CK16" s="102"/>
      <c r="CL16" s="102"/>
      <c r="CM16" s="102"/>
      <c r="CN16" s="102"/>
      <c r="CO16" s="102"/>
      <c r="CP16" s="102"/>
      <c r="CQ16" s="102"/>
      <c r="CR16" s="102"/>
      <c r="CS16" s="102"/>
      <c r="CT16" s="102"/>
      <c r="CU16" s="102"/>
      <c r="CV16" s="102"/>
      <c r="CW16" s="102"/>
      <c r="CX16" s="102"/>
      <c r="CY16" s="102"/>
      <c r="CZ16" s="102"/>
      <c r="DA16" s="102"/>
      <c r="DB16" s="102"/>
      <c r="DC16" s="102"/>
      <c r="DD16" s="102"/>
      <c r="DE16" s="102"/>
      <c r="DF16" s="102"/>
      <c r="DG16" s="102"/>
      <c r="DH16" s="102"/>
      <c r="DI16" s="102"/>
      <c r="DJ16" s="102"/>
      <c r="DK16" s="102"/>
      <c r="DL16" s="102"/>
      <c r="DM16" s="102"/>
      <c r="DN16" s="102"/>
      <c r="DO16" s="102"/>
      <c r="DP16" s="102"/>
      <c r="DQ16" s="102"/>
    </row>
    <row r="17" spans="2:219">
      <c r="B17" s="102"/>
      <c r="C17" s="102"/>
      <c r="D17" s="102"/>
      <c r="E17" s="102"/>
      <c r="F17" s="102"/>
      <c r="G17" s="102"/>
      <c r="H17" s="102"/>
      <c r="I17" s="102"/>
      <c r="J17" s="565" t="s">
        <v>153</v>
      </c>
      <c r="K17" s="566"/>
      <c r="L17" s="567"/>
      <c r="M17" s="102"/>
      <c r="N17" s="54">
        <v>1</v>
      </c>
      <c r="O17" s="54" t="s">
        <v>54</v>
      </c>
      <c r="P17" s="54" t="s">
        <v>183</v>
      </c>
      <c r="Q17" s="54">
        <v>3.28</v>
      </c>
      <c r="R17" s="236" t="s">
        <v>186</v>
      </c>
      <c r="S17" s="210"/>
      <c r="T17" s="557"/>
      <c r="U17" s="236">
        <f>(U16*Calculations!N16)/Calculations!Q17</f>
        <v>56.341463414634156</v>
      </c>
      <c r="V17" s="258" t="s">
        <v>54</v>
      </c>
      <c r="W17" s="259"/>
      <c r="X17" s="212"/>
      <c r="Y17" s="210"/>
      <c r="Z17" s="249"/>
      <c r="AA17" s="102"/>
      <c r="AB17" s="102"/>
      <c r="AC17" s="102"/>
      <c r="AD17" s="208"/>
      <c r="AE17" s="104"/>
      <c r="AF17" s="104"/>
      <c r="AG17" s="104"/>
      <c r="AH17" s="104"/>
      <c r="AI17" s="104"/>
      <c r="AJ17" s="208"/>
      <c r="AK17" s="104"/>
      <c r="AL17" s="104"/>
      <c r="AM17" s="208"/>
      <c r="AN17" s="104"/>
      <c r="AO17" s="104"/>
      <c r="AP17" s="104"/>
      <c r="AQ17" s="102"/>
      <c r="AR17" s="102"/>
      <c r="AS17" s="102"/>
      <c r="AT17" s="102"/>
      <c r="AU17" s="102"/>
      <c r="AV17" s="102"/>
      <c r="AW17" s="102"/>
      <c r="AX17" s="102"/>
      <c r="AY17" s="102"/>
      <c r="AZ17" s="102"/>
      <c r="BA17" s="102"/>
      <c r="BB17" s="102"/>
      <c r="BC17" s="102"/>
      <c r="BD17" s="102"/>
      <c r="BE17" s="102"/>
      <c r="BF17" s="102"/>
      <c r="BG17" s="102"/>
      <c r="BH17" s="102"/>
      <c r="BI17" s="102"/>
      <c r="BJ17" s="102"/>
      <c r="BK17" s="102"/>
      <c r="BL17" s="102"/>
      <c r="BM17" s="102"/>
      <c r="BN17" s="102"/>
      <c r="BO17" s="102"/>
      <c r="BP17" s="102"/>
      <c r="BQ17" s="102"/>
      <c r="BR17" s="102"/>
      <c r="BS17" s="102"/>
      <c r="BT17" s="102"/>
      <c r="BU17" s="102"/>
      <c r="BV17" s="102"/>
      <c r="BW17" s="102"/>
      <c r="BX17" s="102"/>
      <c r="BY17" s="102"/>
      <c r="BZ17" s="102"/>
      <c r="CA17" s="102"/>
      <c r="CB17" s="102"/>
      <c r="CC17" s="102"/>
      <c r="CD17" s="102"/>
      <c r="CE17" s="102"/>
      <c r="CF17" s="102"/>
      <c r="CG17" s="102"/>
      <c r="CH17" s="102"/>
      <c r="CI17" s="102"/>
      <c r="CJ17" s="102"/>
      <c r="CK17" s="102"/>
      <c r="CL17" s="102"/>
      <c r="CM17" s="102"/>
      <c r="CN17" s="102"/>
      <c r="CO17" s="102"/>
      <c r="CP17" s="102"/>
      <c r="CQ17" s="102"/>
      <c r="CR17" s="102"/>
      <c r="CS17" s="102"/>
      <c r="CT17" s="102"/>
      <c r="CU17" s="102"/>
      <c r="CV17" s="102"/>
      <c r="CW17" s="102"/>
      <c r="CX17" s="102"/>
      <c r="CY17" s="102"/>
      <c r="CZ17" s="102"/>
      <c r="DA17" s="102"/>
      <c r="DB17" s="102"/>
      <c r="DC17" s="102"/>
      <c r="DD17" s="102"/>
      <c r="DE17" s="102"/>
      <c r="DF17" s="102"/>
      <c r="DG17" s="102"/>
      <c r="DH17" s="102"/>
      <c r="DI17" s="102"/>
      <c r="DJ17" s="102"/>
      <c r="DK17" s="102"/>
      <c r="DL17" s="102"/>
      <c r="DM17" s="102"/>
      <c r="DN17" s="102"/>
      <c r="DO17" s="102"/>
      <c r="DP17" s="102"/>
      <c r="DQ17" s="102"/>
    </row>
    <row r="18" spans="2:219">
      <c r="B18" s="216" t="s">
        <v>158</v>
      </c>
      <c r="C18" s="217" t="s">
        <v>159</v>
      </c>
      <c r="D18" s="218" t="s">
        <v>160</v>
      </c>
      <c r="E18" s="216" t="s">
        <v>161</v>
      </c>
      <c r="F18" s="194"/>
      <c r="G18" s="102"/>
      <c r="H18" s="102"/>
      <c r="I18" s="102"/>
      <c r="J18" s="110" t="s">
        <v>65</v>
      </c>
      <c r="K18" s="118">
        <f>Input!E50+1</f>
        <v>8.1461405336377251</v>
      </c>
      <c r="L18" s="110" t="s">
        <v>186</v>
      </c>
      <c r="M18" s="102"/>
      <c r="N18" s="54">
        <v>1</v>
      </c>
      <c r="O18" s="54" t="s">
        <v>24</v>
      </c>
      <c r="P18" s="54" t="s">
        <v>183</v>
      </c>
      <c r="Q18" s="54">
        <v>3.7850000000000002E-3</v>
      </c>
      <c r="R18" s="236" t="s">
        <v>190</v>
      </c>
      <c r="S18" s="210"/>
      <c r="T18" s="404" t="s">
        <v>415</v>
      </c>
      <c r="U18" s="56">
        <f>((Input!F13/Calculations!Q17)+U17)</f>
        <v>56.341463414634156</v>
      </c>
      <c r="V18" s="237" t="s">
        <v>54</v>
      </c>
      <c r="W18" s="238"/>
      <c r="X18" s="212"/>
      <c r="Y18" s="210"/>
      <c r="Z18" s="104"/>
      <c r="AA18" s="102"/>
      <c r="AB18" s="102"/>
      <c r="AC18" s="102"/>
      <c r="AD18" s="208"/>
      <c r="AE18" s="104"/>
      <c r="AF18" s="104"/>
      <c r="AG18" s="104"/>
      <c r="AH18" s="104"/>
      <c r="AI18" s="104"/>
      <c r="AJ18" s="208"/>
      <c r="AK18" s="104"/>
      <c r="AL18" s="104"/>
      <c r="AM18" s="208"/>
      <c r="AN18" s="104"/>
      <c r="AO18" s="104"/>
      <c r="AP18" s="104"/>
      <c r="AQ18" s="102"/>
      <c r="AR18" s="102"/>
      <c r="AS18" s="102"/>
      <c r="AT18" s="102"/>
      <c r="AU18" s="102"/>
      <c r="AV18" s="102"/>
      <c r="AW18" s="102"/>
      <c r="AX18" s="102"/>
      <c r="AY18" s="102"/>
      <c r="AZ18" s="102"/>
      <c r="BA18" s="102"/>
      <c r="BB18" s="102"/>
      <c r="BC18" s="102"/>
      <c r="BD18" s="102"/>
      <c r="BE18" s="102"/>
      <c r="BF18" s="102"/>
      <c r="BG18" s="102"/>
      <c r="BH18" s="102"/>
      <c r="BI18" s="102"/>
      <c r="BJ18" s="102"/>
      <c r="BK18" s="102"/>
      <c r="BL18" s="102"/>
      <c r="BM18" s="102"/>
      <c r="BN18" s="102"/>
      <c r="BO18" s="102"/>
      <c r="BP18" s="102"/>
      <c r="BQ18" s="102"/>
      <c r="BR18" s="102"/>
      <c r="BS18" s="102"/>
      <c r="BT18" s="102"/>
      <c r="BU18" s="102"/>
      <c r="BV18" s="102"/>
      <c r="BW18" s="102"/>
      <c r="BX18" s="102"/>
      <c r="BY18" s="102"/>
      <c r="BZ18" s="102"/>
      <c r="CA18" s="102"/>
      <c r="CB18" s="102"/>
      <c r="CC18" s="102"/>
      <c r="CD18" s="102"/>
      <c r="CE18" s="102"/>
      <c r="CF18" s="102"/>
      <c r="CG18" s="102"/>
      <c r="CH18" s="102"/>
      <c r="CI18" s="102"/>
      <c r="CJ18" s="102"/>
      <c r="CK18" s="102"/>
      <c r="CL18" s="102"/>
      <c r="CM18" s="102"/>
      <c r="CN18" s="102"/>
      <c r="CO18" s="102"/>
      <c r="CP18" s="102"/>
      <c r="CQ18" s="102"/>
      <c r="CR18" s="102"/>
      <c r="CS18" s="102"/>
      <c r="CT18" s="102"/>
      <c r="CU18" s="102"/>
      <c r="CV18" s="102"/>
      <c r="CW18" s="102"/>
      <c r="CX18" s="102"/>
      <c r="CY18" s="102"/>
      <c r="CZ18" s="102"/>
      <c r="DA18" s="102"/>
      <c r="DB18" s="102"/>
      <c r="DC18" s="102"/>
      <c r="DD18" s="102"/>
      <c r="DE18" s="102"/>
      <c r="DF18" s="102"/>
      <c r="DG18" s="102"/>
      <c r="DH18" s="102"/>
      <c r="DI18" s="102"/>
      <c r="DJ18" s="102"/>
      <c r="DK18" s="102"/>
      <c r="DL18" s="102"/>
      <c r="DM18" s="102"/>
      <c r="DN18" s="102"/>
      <c r="DO18" s="102"/>
      <c r="DP18" s="102"/>
      <c r="DQ18" s="102"/>
    </row>
    <row r="19" spans="2:219" ht="25.5">
      <c r="B19" s="121" t="s">
        <v>157</v>
      </c>
      <c r="C19" s="109">
        <f>Inventory!J7</f>
        <v>589.9</v>
      </c>
      <c r="D19" s="109">
        <f>Inventory!L7</f>
        <v>0.22652500000000003</v>
      </c>
      <c r="E19" s="109">
        <f>Inventory!G7</f>
        <v>425</v>
      </c>
      <c r="F19" s="104"/>
      <c r="G19" s="102"/>
      <c r="H19" s="102"/>
      <c r="I19" s="102"/>
      <c r="J19" s="110" t="s">
        <v>28</v>
      </c>
      <c r="K19" s="118">
        <f>Input!E50+1</f>
        <v>8.1461405336377251</v>
      </c>
      <c r="L19" s="110" t="s">
        <v>186</v>
      </c>
      <c r="M19" s="102"/>
      <c r="N19" s="54">
        <v>1</v>
      </c>
      <c r="O19" s="54" t="s">
        <v>187</v>
      </c>
      <c r="P19" s="54" t="s">
        <v>183</v>
      </c>
      <c r="Q19" s="54">
        <v>1.34E-3</v>
      </c>
      <c r="R19" s="236" t="s">
        <v>47</v>
      </c>
      <c r="S19" s="210"/>
      <c r="T19" s="253" t="s">
        <v>189</v>
      </c>
      <c r="U19" s="55">
        <f>Input!D42*12*Calculations!Q18</f>
        <v>1476.57392</v>
      </c>
      <c r="V19" s="237" t="s">
        <v>191</v>
      </c>
      <c r="W19" s="238"/>
      <c r="X19" s="210"/>
      <c r="Y19" s="210"/>
      <c r="Z19" s="102"/>
      <c r="AA19" s="102"/>
      <c r="AB19" s="102"/>
      <c r="AC19" s="102"/>
      <c r="AD19" s="208"/>
      <c r="AE19" s="104"/>
      <c r="AF19" s="104"/>
      <c r="AG19" s="104"/>
      <c r="AH19" s="104"/>
      <c r="AI19" s="104"/>
      <c r="AJ19" s="208"/>
      <c r="AK19" s="104"/>
      <c r="AL19" s="104"/>
      <c r="AM19" s="208"/>
      <c r="AN19" s="104"/>
      <c r="AO19" s="104"/>
      <c r="AP19" s="104"/>
      <c r="AQ19" s="102"/>
      <c r="AR19" s="102"/>
      <c r="AS19" s="102"/>
      <c r="AT19" s="102"/>
      <c r="AU19" s="102"/>
      <c r="AV19" s="102"/>
      <c r="AW19" s="102"/>
      <c r="AX19" s="102"/>
      <c r="AY19" s="102"/>
      <c r="AZ19" s="102"/>
      <c r="BA19" s="102"/>
      <c r="BB19" s="102"/>
      <c r="BC19" s="102"/>
      <c r="BD19" s="102"/>
      <c r="BE19" s="102"/>
      <c r="BF19" s="102"/>
      <c r="BG19" s="102"/>
      <c r="BH19" s="102"/>
      <c r="BI19" s="102"/>
      <c r="BJ19" s="102"/>
      <c r="BK19" s="102"/>
      <c r="BL19" s="102"/>
      <c r="BM19" s="102"/>
      <c r="BN19" s="102"/>
      <c r="BO19" s="102"/>
      <c r="BP19" s="102"/>
      <c r="BQ19" s="102"/>
      <c r="BR19" s="102"/>
      <c r="BS19" s="102"/>
      <c r="BT19" s="102"/>
      <c r="BU19" s="102"/>
      <c r="BV19" s="102"/>
      <c r="BW19" s="102"/>
      <c r="BX19" s="102"/>
      <c r="BY19" s="102"/>
      <c r="BZ19" s="102"/>
      <c r="CA19" s="102"/>
      <c r="CB19" s="102"/>
      <c r="CC19" s="102"/>
      <c r="CD19" s="102"/>
      <c r="CE19" s="102"/>
      <c r="CF19" s="102"/>
      <c r="CG19" s="102"/>
      <c r="CH19" s="102"/>
      <c r="CI19" s="102"/>
      <c r="CJ19" s="102"/>
      <c r="CK19" s="102"/>
      <c r="CL19" s="102"/>
      <c r="CM19" s="102"/>
      <c r="CN19" s="102"/>
      <c r="CO19" s="102"/>
      <c r="CP19" s="102"/>
      <c r="CQ19" s="102"/>
      <c r="CR19" s="102"/>
      <c r="CS19" s="102"/>
      <c r="CT19" s="102"/>
      <c r="CU19" s="102"/>
      <c r="CV19" s="102"/>
      <c r="CW19" s="102"/>
      <c r="CX19" s="102"/>
      <c r="CY19" s="102"/>
      <c r="CZ19" s="102"/>
      <c r="DA19" s="102"/>
      <c r="DB19" s="102"/>
      <c r="DC19" s="102"/>
      <c r="DD19" s="102"/>
      <c r="DE19" s="102"/>
      <c r="DF19" s="102"/>
      <c r="DG19" s="102"/>
      <c r="DH19" s="102"/>
      <c r="DI19" s="102"/>
      <c r="DJ19" s="102"/>
      <c r="DK19" s="102"/>
      <c r="DL19" s="102"/>
      <c r="DM19" s="102"/>
      <c r="DN19" s="102"/>
      <c r="DO19" s="102"/>
      <c r="DP19" s="102"/>
      <c r="DQ19" s="102"/>
    </row>
    <row r="20" spans="2:219" ht="25.5">
      <c r="B20" s="121" t="s">
        <v>309</v>
      </c>
      <c r="C20" s="109">
        <f>Inventory!J6</f>
        <v>366.3</v>
      </c>
      <c r="D20" s="109">
        <f>Inventory!L6</f>
        <v>9.2894999999999991E-2</v>
      </c>
      <c r="E20" s="109">
        <f>Inventory!G6</f>
        <v>165</v>
      </c>
      <c r="F20" s="104"/>
      <c r="G20" s="102"/>
      <c r="H20" s="102"/>
      <c r="I20" s="102"/>
      <c r="J20" s="110" t="s">
        <v>66</v>
      </c>
      <c r="K20" s="110">
        <v>4</v>
      </c>
      <c r="L20" s="110" t="s">
        <v>76</v>
      </c>
      <c r="M20" s="102"/>
      <c r="N20" s="54">
        <v>1</v>
      </c>
      <c r="O20" s="54" t="s">
        <v>192</v>
      </c>
      <c r="P20" s="54" t="s">
        <v>183</v>
      </c>
      <c r="Q20" s="54">
        <v>31556926</v>
      </c>
      <c r="R20" s="236" t="s">
        <v>193</v>
      </c>
      <c r="S20" s="210"/>
      <c r="T20" s="254"/>
      <c r="U20" s="57">
        <f>U19/Calculations!Q20</f>
        <v>4.6790803388137365E-5</v>
      </c>
      <c r="V20" s="237" t="s">
        <v>194</v>
      </c>
      <c r="W20" s="238"/>
      <c r="X20" s="210"/>
      <c r="Y20" s="210"/>
      <c r="Z20" s="102"/>
      <c r="AA20" s="102"/>
      <c r="AB20" s="102"/>
      <c r="AC20" s="102"/>
      <c r="AD20" s="208"/>
      <c r="AE20" s="104"/>
      <c r="AF20" s="104"/>
      <c r="AG20" s="104"/>
      <c r="AH20" s="104"/>
      <c r="AI20" s="104"/>
      <c r="AJ20" s="208"/>
      <c r="AK20" s="104"/>
      <c r="AL20" s="104"/>
      <c r="AM20" s="208"/>
      <c r="AN20" s="104"/>
      <c r="AO20" s="104"/>
      <c r="AP20" s="104"/>
      <c r="AQ20" s="102"/>
      <c r="AR20" s="102"/>
      <c r="AS20" s="102"/>
      <c r="AT20" s="102"/>
      <c r="AU20" s="102"/>
      <c r="AV20" s="102"/>
      <c r="AW20" s="102"/>
      <c r="AX20" s="102"/>
      <c r="AY20" s="102"/>
      <c r="AZ20" s="102"/>
      <c r="BA20" s="102"/>
      <c r="BB20" s="102"/>
      <c r="BC20" s="102"/>
      <c r="BD20" s="102"/>
      <c r="BE20" s="102"/>
      <c r="BF20" s="102"/>
      <c r="BG20" s="102"/>
      <c r="BH20" s="102"/>
      <c r="BI20" s="102"/>
      <c r="BJ20" s="102"/>
      <c r="BK20" s="102"/>
      <c r="BL20" s="102"/>
      <c r="BM20" s="102"/>
      <c r="BN20" s="102"/>
      <c r="BO20" s="102"/>
      <c r="BP20" s="102"/>
      <c r="BQ20" s="102"/>
      <c r="BR20" s="102"/>
      <c r="BS20" s="102"/>
      <c r="BT20" s="102"/>
      <c r="BU20" s="102"/>
      <c r="BV20" s="102"/>
      <c r="BW20" s="102"/>
      <c r="BX20" s="102"/>
      <c r="BY20" s="102"/>
      <c r="BZ20" s="102"/>
      <c r="CA20" s="102"/>
      <c r="CB20" s="102"/>
      <c r="CC20" s="102"/>
      <c r="CD20" s="102"/>
      <c r="CE20" s="102"/>
      <c r="CF20" s="102"/>
      <c r="CG20" s="102"/>
      <c r="CH20" s="102"/>
      <c r="CI20" s="102"/>
      <c r="CJ20" s="102"/>
      <c r="CK20" s="102"/>
      <c r="CL20" s="102"/>
      <c r="CM20" s="102"/>
      <c r="CN20" s="102"/>
      <c r="CO20" s="102"/>
      <c r="CP20" s="102"/>
      <c r="CQ20" s="102"/>
      <c r="CR20" s="102"/>
      <c r="CS20" s="102"/>
      <c r="CT20" s="102"/>
      <c r="CU20" s="102"/>
      <c r="CV20" s="102"/>
      <c r="CW20" s="102"/>
      <c r="CX20" s="102"/>
      <c r="CY20" s="102"/>
      <c r="CZ20" s="102"/>
      <c r="DA20" s="102"/>
      <c r="DB20" s="102"/>
      <c r="DC20" s="102"/>
      <c r="DD20" s="102"/>
      <c r="DE20" s="102"/>
      <c r="DF20" s="102"/>
      <c r="DG20" s="102"/>
      <c r="DH20" s="102"/>
      <c r="DI20" s="102"/>
      <c r="DJ20" s="102"/>
      <c r="DK20" s="102"/>
      <c r="DL20" s="102"/>
      <c r="DM20" s="102"/>
      <c r="DN20" s="102"/>
      <c r="DO20" s="102"/>
      <c r="DP20" s="102"/>
      <c r="DQ20" s="102"/>
    </row>
    <row r="21" spans="2:219" ht="25.5">
      <c r="B21" s="121" t="s">
        <v>266</v>
      </c>
      <c r="C21" s="117">
        <f>Inventory!J26</f>
        <v>18888</v>
      </c>
      <c r="D21" s="117">
        <f>Inventory!L26</f>
        <v>4.32</v>
      </c>
      <c r="E21" s="109">
        <f>Inventory!G26</f>
        <v>4000</v>
      </c>
      <c r="F21" s="104"/>
      <c r="G21" s="102"/>
      <c r="H21" s="102"/>
      <c r="I21" s="102"/>
      <c r="J21" s="110" t="s">
        <v>77</v>
      </c>
      <c r="K21" s="118">
        <f>(K18*K19*(K20/12))/27</f>
        <v>0.81925439004661138</v>
      </c>
      <c r="L21" s="110" t="s">
        <v>75</v>
      </c>
      <c r="M21" s="102"/>
      <c r="N21" s="54">
        <v>1</v>
      </c>
      <c r="O21" s="54" t="s">
        <v>197</v>
      </c>
      <c r="P21" s="54" t="s">
        <v>183</v>
      </c>
      <c r="Q21" s="54">
        <v>7.0000000000000007E-2</v>
      </c>
      <c r="R21" s="236" t="s">
        <v>200</v>
      </c>
      <c r="S21" s="210"/>
      <c r="T21" s="253" t="s">
        <v>195</v>
      </c>
      <c r="U21" s="58">
        <f>U18*Calculations!U10*U20*(1+U11)/U8</f>
        <v>51.723467056532684</v>
      </c>
      <c r="V21" s="402" t="s">
        <v>416</v>
      </c>
      <c r="W21" s="238"/>
      <c r="X21" s="210"/>
      <c r="Y21" s="210"/>
      <c r="Z21" s="102"/>
      <c r="AA21" s="122" t="s">
        <v>134</v>
      </c>
      <c r="AB21" s="102"/>
      <c r="AC21" s="102"/>
      <c r="AD21" s="208"/>
      <c r="AE21" s="104"/>
      <c r="AF21" s="104"/>
      <c r="AG21" s="104"/>
      <c r="AH21" s="104"/>
      <c r="AI21" s="104"/>
      <c r="AJ21" s="208"/>
      <c r="AK21" s="104"/>
      <c r="AL21" s="104"/>
      <c r="AM21" s="208"/>
      <c r="AN21" s="104"/>
      <c r="AO21" s="104"/>
      <c r="AP21" s="104"/>
      <c r="AQ21" s="102"/>
      <c r="AR21" s="102"/>
      <c r="AS21" s="102"/>
      <c r="AT21" s="102"/>
      <c r="AU21" s="102"/>
      <c r="AV21" s="102"/>
      <c r="AW21" s="102"/>
      <c r="AX21" s="102"/>
      <c r="AY21" s="102"/>
      <c r="AZ21" s="102"/>
      <c r="BA21" s="102"/>
      <c r="BB21" s="102"/>
      <c r="BC21" s="102"/>
      <c r="BD21" s="102"/>
      <c r="BE21" s="102"/>
      <c r="BF21" s="102"/>
      <c r="BG21" s="102"/>
      <c r="BH21" s="102"/>
      <c r="BI21" s="102"/>
      <c r="BJ21" s="102"/>
      <c r="BK21" s="102"/>
      <c r="BL21" s="102"/>
      <c r="BM21" s="102"/>
      <c r="BN21" s="102"/>
      <c r="BO21" s="102"/>
      <c r="BP21" s="102"/>
      <c r="BQ21" s="102"/>
      <c r="BR21" s="102"/>
      <c r="BS21" s="102"/>
      <c r="BT21" s="102"/>
      <c r="BU21" s="102"/>
      <c r="BV21" s="102"/>
      <c r="BW21" s="102"/>
      <c r="BX21" s="102"/>
      <c r="BY21" s="102"/>
      <c r="BZ21" s="102"/>
      <c r="CA21" s="102"/>
      <c r="CB21" s="102"/>
      <c r="CC21" s="102"/>
      <c r="CD21" s="102"/>
      <c r="CE21" s="102"/>
      <c r="CF21" s="102"/>
      <c r="CG21" s="102"/>
      <c r="CH21" s="102"/>
      <c r="CI21" s="102"/>
      <c r="CJ21" s="102"/>
      <c r="CK21" s="102"/>
      <c r="CL21" s="102"/>
      <c r="CM21" s="102"/>
      <c r="CN21" s="102"/>
      <c r="CO21" s="102"/>
      <c r="CP21" s="102"/>
      <c r="CQ21" s="102"/>
      <c r="CR21" s="102"/>
      <c r="CS21" s="102"/>
      <c r="CT21" s="102"/>
      <c r="CU21" s="102"/>
      <c r="CV21" s="102"/>
      <c r="CW21" s="102"/>
      <c r="CX21" s="102"/>
      <c r="CY21" s="102"/>
      <c r="CZ21" s="102"/>
      <c r="DA21" s="102"/>
      <c r="DB21" s="102"/>
      <c r="DC21" s="102"/>
      <c r="DD21" s="102"/>
      <c r="DE21" s="102"/>
      <c r="DF21" s="102"/>
      <c r="DG21" s="102"/>
      <c r="DH21" s="102"/>
      <c r="DI21" s="102"/>
      <c r="DJ21" s="102"/>
      <c r="DK21" s="102"/>
      <c r="DL21" s="102"/>
      <c r="DM21" s="102"/>
      <c r="DN21" s="102"/>
      <c r="DO21" s="102"/>
      <c r="DP21" s="102"/>
      <c r="DQ21" s="102"/>
    </row>
    <row r="22" spans="2:219">
      <c r="B22" s="102"/>
      <c r="C22" s="102"/>
      <c r="D22" s="102"/>
      <c r="E22" s="102"/>
      <c r="F22" s="102"/>
      <c r="G22" s="102"/>
      <c r="H22" s="102"/>
      <c r="I22" s="102"/>
      <c r="J22" s="102"/>
      <c r="K22" s="102"/>
      <c r="L22" s="102"/>
      <c r="M22" s="102"/>
      <c r="N22" s="102"/>
      <c r="O22" s="102"/>
      <c r="P22" s="102"/>
      <c r="Q22" s="123"/>
      <c r="R22" s="104"/>
      <c r="S22" s="104"/>
      <c r="T22" s="254"/>
      <c r="U22" s="57">
        <f>U21*Calculations!Q19</f>
        <v>6.9309445855753798E-2</v>
      </c>
      <c r="V22" s="402" t="s">
        <v>47</v>
      </c>
      <c r="W22" s="238"/>
      <c r="X22" s="210"/>
      <c r="Y22" s="210"/>
      <c r="Z22" s="104"/>
      <c r="AA22" s="102"/>
      <c r="AB22" s="102"/>
      <c r="AC22" s="102"/>
      <c r="AD22" s="208"/>
      <c r="AE22" s="104"/>
      <c r="AF22" s="104"/>
      <c r="AG22" s="104"/>
      <c r="AH22" s="104"/>
      <c r="AI22" s="104"/>
      <c r="AJ22" s="208"/>
      <c r="AK22" s="104"/>
      <c r="AL22" s="104"/>
      <c r="AM22" s="208"/>
      <c r="AN22" s="104"/>
      <c r="AO22" s="104"/>
      <c r="AP22" s="104"/>
      <c r="AQ22" s="102"/>
      <c r="AR22" s="102"/>
      <c r="AS22" s="102"/>
      <c r="AT22" s="102"/>
      <c r="AU22" s="102"/>
      <c r="AV22" s="102"/>
      <c r="AW22" s="102"/>
      <c r="AX22" s="102"/>
      <c r="AY22" s="102"/>
      <c r="AZ22" s="102"/>
      <c r="BA22" s="102"/>
      <c r="BB22" s="102"/>
      <c r="BC22" s="102"/>
      <c r="BD22" s="102"/>
      <c r="BE22" s="102"/>
      <c r="BF22" s="102"/>
      <c r="BG22" s="102"/>
      <c r="BH22" s="102"/>
      <c r="BI22" s="102"/>
      <c r="BJ22" s="102"/>
      <c r="BK22" s="102"/>
      <c r="BL22" s="102"/>
      <c r="BM22" s="102"/>
      <c r="BN22" s="102"/>
      <c r="BO22" s="102"/>
      <c r="BP22" s="102"/>
      <c r="BQ22" s="102"/>
      <c r="BR22" s="102"/>
      <c r="BS22" s="102"/>
      <c r="BT22" s="102"/>
      <c r="BU22" s="102"/>
      <c r="BV22" s="102"/>
      <c r="BW22" s="102"/>
      <c r="BX22" s="102"/>
      <c r="BY22" s="102"/>
      <c r="BZ22" s="102"/>
      <c r="CA22" s="102"/>
      <c r="CB22" s="102"/>
      <c r="CC22" s="102"/>
      <c r="CD22" s="102"/>
      <c r="CE22" s="102"/>
      <c r="CF22" s="102"/>
      <c r="CG22" s="102"/>
      <c r="CH22" s="102"/>
      <c r="CI22" s="102"/>
      <c r="CJ22" s="102"/>
      <c r="CK22" s="102"/>
      <c r="CL22" s="102"/>
      <c r="CM22" s="102"/>
      <c r="CN22" s="102"/>
      <c r="CO22" s="102"/>
      <c r="CP22" s="102"/>
      <c r="CQ22" s="102"/>
      <c r="CR22" s="102"/>
      <c r="CS22" s="102"/>
      <c r="CT22" s="102"/>
      <c r="CU22" s="102"/>
      <c r="CV22" s="102"/>
      <c r="CW22" s="102"/>
      <c r="CX22" s="102"/>
      <c r="CY22" s="102"/>
      <c r="CZ22" s="102"/>
      <c r="DA22" s="102"/>
      <c r="DB22" s="102"/>
      <c r="DC22" s="102"/>
      <c r="DD22" s="102"/>
      <c r="DE22" s="102"/>
      <c r="DF22" s="102"/>
      <c r="DG22" s="102"/>
      <c r="DH22" s="102"/>
      <c r="DI22" s="102"/>
      <c r="DJ22" s="102"/>
      <c r="DK22" s="102"/>
      <c r="DL22" s="102"/>
      <c r="DM22" s="102"/>
      <c r="DN22" s="102"/>
      <c r="DO22" s="102"/>
      <c r="DP22" s="102"/>
      <c r="DQ22" s="102"/>
    </row>
    <row r="23" spans="2:219">
      <c r="B23" s="110" t="s">
        <v>163</v>
      </c>
      <c r="C23" s="109">
        <f>1+(Input!F31/100)</f>
        <v>1.05</v>
      </c>
      <c r="D23" s="110" t="s">
        <v>164</v>
      </c>
      <c r="E23" s="102"/>
      <c r="F23" s="102"/>
      <c r="G23" s="102"/>
      <c r="H23" s="102"/>
      <c r="I23" s="102"/>
      <c r="J23" s="102"/>
      <c r="K23" s="102"/>
      <c r="L23" s="102"/>
      <c r="M23" s="102"/>
      <c r="N23" s="102"/>
      <c r="O23" s="102"/>
      <c r="P23" s="102"/>
      <c r="Q23" s="123"/>
      <c r="R23" s="104"/>
      <c r="S23" s="104"/>
      <c r="T23" s="53" t="s">
        <v>196</v>
      </c>
      <c r="U23" s="405">
        <f>(U21*365*(24/1000))</f>
        <v>453.09757141522635</v>
      </c>
      <c r="V23" s="251" t="s">
        <v>201</v>
      </c>
      <c r="W23" s="252"/>
      <c r="X23" s="210"/>
      <c r="Y23" s="210"/>
      <c r="Z23" s="104"/>
      <c r="AA23" s="102"/>
      <c r="AB23" s="102"/>
      <c r="AC23" s="102"/>
      <c r="AD23" s="208"/>
      <c r="AE23" s="104"/>
      <c r="AF23" s="104"/>
      <c r="AG23" s="104"/>
      <c r="AH23" s="104"/>
      <c r="AI23" s="104"/>
      <c r="AJ23" s="208"/>
      <c r="AK23" s="104"/>
      <c r="AL23" s="104"/>
      <c r="AM23" s="208"/>
      <c r="AN23" s="104"/>
      <c r="AO23" s="104"/>
      <c r="AP23" s="104"/>
      <c r="AQ23" s="102"/>
      <c r="AR23" s="102"/>
      <c r="AS23" s="102"/>
      <c r="AT23" s="102"/>
      <c r="AU23" s="102"/>
      <c r="AV23" s="102"/>
      <c r="AW23" s="102"/>
      <c r="AX23" s="102"/>
      <c r="AY23" s="102"/>
      <c r="AZ23" s="102"/>
      <c r="BA23" s="102"/>
      <c r="BB23" s="102"/>
      <c r="BC23" s="102"/>
      <c r="BD23" s="102"/>
      <c r="BE23" s="102"/>
      <c r="BF23" s="102"/>
      <c r="BG23" s="102"/>
      <c r="BH23" s="102"/>
      <c r="BI23" s="102"/>
      <c r="BJ23" s="102"/>
      <c r="BK23" s="102"/>
      <c r="BL23" s="102"/>
      <c r="BM23" s="102"/>
      <c r="BN23" s="102"/>
      <c r="BO23" s="102"/>
      <c r="BP23" s="102"/>
      <c r="BQ23" s="102"/>
      <c r="BR23" s="102"/>
      <c r="BS23" s="102"/>
      <c r="BT23" s="102"/>
      <c r="BU23" s="102"/>
      <c r="BV23" s="102"/>
      <c r="BW23" s="102"/>
      <c r="BX23" s="102"/>
      <c r="BY23" s="102"/>
      <c r="BZ23" s="102"/>
      <c r="CA23" s="102"/>
      <c r="CB23" s="102"/>
      <c r="CC23" s="102"/>
      <c r="CD23" s="102"/>
      <c r="CE23" s="102"/>
      <c r="CF23" s="102"/>
      <c r="CG23" s="102"/>
      <c r="CH23" s="102"/>
      <c r="CI23" s="102"/>
      <c r="CJ23" s="102"/>
      <c r="CK23" s="102"/>
      <c r="CL23" s="102"/>
      <c r="CM23" s="102"/>
      <c r="CN23" s="102"/>
      <c r="CO23" s="102"/>
      <c r="CP23" s="102"/>
      <c r="CQ23" s="102"/>
      <c r="CR23" s="102"/>
      <c r="CS23" s="102"/>
      <c r="CT23" s="102"/>
      <c r="CU23" s="102"/>
      <c r="CV23" s="102"/>
      <c r="CW23" s="102"/>
      <c r="CX23" s="102"/>
      <c r="CY23" s="102"/>
      <c r="CZ23" s="102"/>
      <c r="DA23" s="102"/>
      <c r="DB23" s="102"/>
      <c r="DC23" s="102"/>
      <c r="DD23" s="102"/>
      <c r="DE23" s="102"/>
      <c r="DF23" s="102"/>
      <c r="DG23" s="102"/>
      <c r="DH23" s="102"/>
      <c r="DI23" s="102"/>
      <c r="DJ23" s="102"/>
      <c r="DK23" s="102"/>
      <c r="DL23" s="102"/>
      <c r="DM23" s="102"/>
      <c r="DN23" s="102"/>
      <c r="DO23" s="102"/>
      <c r="DP23" s="102"/>
      <c r="DQ23" s="102"/>
    </row>
    <row r="24" spans="2:219">
      <c r="B24" s="102"/>
      <c r="C24" s="102"/>
      <c r="D24" s="102"/>
      <c r="E24" s="102"/>
      <c r="F24" s="102"/>
      <c r="G24" s="102"/>
      <c r="H24" s="102"/>
      <c r="I24" s="102"/>
      <c r="J24" s="104"/>
      <c r="K24" s="104"/>
      <c r="L24" s="104"/>
      <c r="M24" s="104"/>
      <c r="N24" s="104"/>
      <c r="O24" s="104"/>
      <c r="P24" s="102"/>
      <c r="Q24" s="123"/>
      <c r="R24" s="104"/>
      <c r="S24" s="104"/>
      <c r="T24" s="51" t="s">
        <v>198</v>
      </c>
      <c r="U24" s="51">
        <f>U23*Calculations!Q21</f>
        <v>31.716829999065848</v>
      </c>
      <c r="V24" s="237" t="s">
        <v>202</v>
      </c>
      <c r="W24" s="238"/>
      <c r="X24" s="210"/>
      <c r="Y24" s="210"/>
      <c r="Z24" s="104"/>
      <c r="AA24" s="102"/>
      <c r="AB24" s="102"/>
      <c r="AC24" s="102"/>
      <c r="AD24" s="208"/>
      <c r="AE24" s="104"/>
      <c r="AF24" s="104"/>
      <c r="AG24" s="104"/>
      <c r="AH24" s="104"/>
      <c r="AI24" s="104"/>
      <c r="AJ24" s="208"/>
      <c r="AK24" s="104"/>
      <c r="AL24" s="104"/>
      <c r="AM24" s="208"/>
      <c r="AN24" s="104"/>
      <c r="AO24" s="104"/>
      <c r="AP24" s="104"/>
      <c r="AQ24" s="102"/>
      <c r="AR24" s="102"/>
      <c r="AS24" s="102"/>
      <c r="AT24" s="102"/>
      <c r="AU24" s="102"/>
      <c r="AV24" s="102"/>
      <c r="AW24" s="102"/>
      <c r="AX24" s="102"/>
      <c r="AY24" s="102"/>
      <c r="AZ24" s="102"/>
      <c r="BA24" s="102"/>
      <c r="BB24" s="102"/>
      <c r="BC24" s="102"/>
      <c r="BD24" s="102"/>
      <c r="BE24" s="102"/>
      <c r="BF24" s="102"/>
      <c r="BG24" s="102"/>
      <c r="BH24" s="102"/>
      <c r="BI24" s="102"/>
      <c r="BJ24" s="102"/>
      <c r="BK24" s="102"/>
      <c r="BL24" s="102"/>
      <c r="BM24" s="102"/>
      <c r="BN24" s="102"/>
      <c r="BO24" s="102"/>
      <c r="BP24" s="102"/>
      <c r="BQ24" s="102"/>
      <c r="BR24" s="102"/>
      <c r="BS24" s="102"/>
      <c r="BT24" s="102"/>
      <c r="BU24" s="102"/>
      <c r="BV24" s="102"/>
      <c r="BW24" s="102"/>
      <c r="BX24" s="102"/>
      <c r="BY24" s="102"/>
      <c r="BZ24" s="102"/>
      <c r="CA24" s="102"/>
      <c r="CB24" s="102"/>
      <c r="CC24" s="102"/>
      <c r="CD24" s="102"/>
      <c r="CE24" s="102"/>
      <c r="CF24" s="102"/>
      <c r="CG24" s="102"/>
      <c r="CH24" s="102"/>
      <c r="CI24" s="102"/>
      <c r="CJ24" s="102"/>
      <c r="CK24" s="102"/>
      <c r="CL24" s="102"/>
      <c r="CM24" s="102"/>
      <c r="CN24" s="102"/>
      <c r="CO24" s="102"/>
      <c r="CP24" s="102"/>
      <c r="CQ24" s="102"/>
      <c r="CR24" s="102"/>
      <c r="CS24" s="102"/>
      <c r="CT24" s="102"/>
      <c r="CU24" s="102"/>
      <c r="CV24" s="102"/>
      <c r="CW24" s="102"/>
      <c r="CX24" s="102"/>
      <c r="CY24" s="102"/>
      <c r="CZ24" s="102"/>
      <c r="DA24" s="102"/>
      <c r="DB24" s="102"/>
      <c r="DC24" s="102"/>
      <c r="DD24" s="102"/>
      <c r="DE24" s="102"/>
      <c r="DF24" s="102"/>
      <c r="DG24" s="102"/>
      <c r="DH24" s="102"/>
      <c r="DI24" s="102"/>
      <c r="DJ24" s="102"/>
      <c r="DK24" s="102"/>
      <c r="DL24" s="102"/>
      <c r="DM24" s="102"/>
      <c r="DN24" s="102"/>
      <c r="DO24" s="102"/>
      <c r="DP24" s="102"/>
      <c r="DQ24" s="102"/>
    </row>
    <row r="25" spans="2:219" ht="13.5" thickBot="1">
      <c r="B25" s="102"/>
      <c r="C25" s="102"/>
      <c r="D25" s="102"/>
      <c r="E25" s="102"/>
      <c r="F25" s="102"/>
      <c r="G25" s="102"/>
      <c r="H25" s="102"/>
      <c r="I25" s="102"/>
      <c r="J25" s="104"/>
      <c r="K25" s="104"/>
      <c r="L25" s="104"/>
      <c r="M25" s="104"/>
      <c r="N25" s="104"/>
      <c r="O25" s="104"/>
      <c r="P25" s="104"/>
      <c r="Q25" s="104"/>
      <c r="R25" s="104"/>
      <c r="S25" s="102"/>
      <c r="T25" s="102"/>
      <c r="U25" s="102"/>
      <c r="V25" s="102"/>
      <c r="W25" s="102"/>
      <c r="X25" s="102"/>
      <c r="Y25" s="102"/>
      <c r="Z25" s="102"/>
      <c r="AA25" s="102"/>
      <c r="AB25" s="102"/>
      <c r="AC25" s="102"/>
      <c r="AD25" s="102"/>
      <c r="AE25" s="104"/>
      <c r="AF25" s="104"/>
      <c r="AG25" s="104"/>
      <c r="AH25" s="104"/>
      <c r="AI25" s="104"/>
      <c r="AJ25" s="102"/>
      <c r="AK25" s="102" t="s">
        <v>356</v>
      </c>
      <c r="AL25" s="102"/>
      <c r="AM25" s="102"/>
      <c r="AN25" s="102"/>
      <c r="AO25" s="102"/>
      <c r="AP25" s="102"/>
      <c r="AQ25" s="102"/>
      <c r="AR25" s="102"/>
      <c r="AS25" s="102" t="s">
        <v>357</v>
      </c>
      <c r="AT25" s="102"/>
      <c r="AU25" s="102"/>
      <c r="AV25" s="102"/>
      <c r="AW25" s="102"/>
      <c r="AX25" s="102"/>
      <c r="AY25" s="102"/>
      <c r="AZ25" s="102"/>
      <c r="BA25" s="102"/>
      <c r="BB25" s="102"/>
      <c r="BC25" s="269"/>
      <c r="BD25" s="269"/>
      <c r="BE25" s="269"/>
      <c r="BF25" s="269"/>
      <c r="BG25" s="102"/>
      <c r="BH25" s="102"/>
      <c r="BI25" s="102"/>
      <c r="BJ25" s="102"/>
      <c r="BK25" s="102"/>
      <c r="BL25" s="102"/>
      <c r="BM25" s="102"/>
      <c r="BN25" s="102"/>
      <c r="BO25" s="102"/>
      <c r="BP25" s="102"/>
      <c r="BQ25" s="102"/>
      <c r="BR25" s="102"/>
      <c r="BS25" s="102"/>
      <c r="BT25" s="102"/>
      <c r="BU25" s="102"/>
      <c r="BV25" s="102"/>
      <c r="BW25" s="102"/>
      <c r="BX25" s="102"/>
      <c r="BY25" s="102"/>
      <c r="BZ25" s="102"/>
      <c r="CA25" s="102"/>
      <c r="CB25" s="102"/>
      <c r="CC25" s="102"/>
      <c r="CD25" s="102"/>
      <c r="CE25" s="102"/>
      <c r="CF25" s="102"/>
      <c r="CG25" s="102"/>
      <c r="CH25" s="102"/>
      <c r="CI25" s="102"/>
      <c r="CJ25" s="102"/>
      <c r="CK25" s="102"/>
      <c r="CL25" s="102"/>
      <c r="CM25" s="102"/>
      <c r="CN25" s="102"/>
      <c r="CO25" s="102"/>
      <c r="CP25" s="102"/>
      <c r="CQ25" s="102"/>
      <c r="CR25" s="102"/>
      <c r="CS25" s="102"/>
      <c r="CT25" s="102"/>
      <c r="CU25" s="102"/>
      <c r="CV25" s="102"/>
      <c r="CW25" s="102"/>
      <c r="CX25" s="102"/>
      <c r="CY25" s="102"/>
      <c r="CZ25" s="102"/>
      <c r="DA25" s="102"/>
      <c r="DB25" s="102"/>
      <c r="DC25" s="102"/>
      <c r="DD25" s="102"/>
      <c r="DE25" s="102"/>
      <c r="DF25" s="102"/>
      <c r="DG25" s="102"/>
      <c r="DH25" s="102"/>
      <c r="DI25" s="102"/>
      <c r="DJ25" s="102"/>
      <c r="DK25" s="102"/>
      <c r="DL25" s="102"/>
      <c r="DM25" s="102"/>
      <c r="DN25" s="102"/>
      <c r="DO25" s="102"/>
      <c r="DP25" s="102"/>
      <c r="DQ25" s="102"/>
    </row>
    <row r="26" spans="2:219">
      <c r="B26" s="559" t="s">
        <v>84</v>
      </c>
      <c r="C26" s="560"/>
      <c r="D26" s="560"/>
      <c r="E26" s="560"/>
      <c r="F26" s="560"/>
      <c r="G26" s="560"/>
      <c r="H26" s="560"/>
      <c r="I26" s="560"/>
      <c r="J26" s="560"/>
      <c r="K26" s="560"/>
      <c r="L26" s="560"/>
      <c r="M26" s="560"/>
      <c r="N26" s="560"/>
      <c r="O26" s="221"/>
      <c r="P26" s="221"/>
      <c r="Q26" s="221"/>
      <c r="R26" s="221"/>
      <c r="S26" s="553" t="s">
        <v>418</v>
      </c>
      <c r="T26" s="554"/>
      <c r="U26" s="554"/>
      <c r="V26" s="554"/>
      <c r="W26" s="554"/>
      <c r="X26" s="554"/>
      <c r="Y26" s="554"/>
      <c r="Z26" s="554"/>
      <c r="AA26" s="554"/>
      <c r="AB26" s="554"/>
      <c r="AC26" s="554"/>
      <c r="AD26" s="554"/>
      <c r="AE26" s="555"/>
      <c r="AF26" s="201"/>
      <c r="AG26" s="250"/>
      <c r="AH26" s="250"/>
      <c r="AI26" s="250"/>
      <c r="AJ26" s="550" t="s">
        <v>417</v>
      </c>
      <c r="AK26" s="551"/>
      <c r="AL26" s="551"/>
      <c r="AM26" s="551"/>
      <c r="AN26" s="551"/>
      <c r="AO26" s="551"/>
      <c r="AP26" s="551"/>
      <c r="AQ26" s="551"/>
      <c r="AR26" s="551"/>
      <c r="AS26" s="551"/>
      <c r="AT26" s="551"/>
      <c r="AU26" s="551"/>
      <c r="AV26" s="551"/>
      <c r="AW26" s="551"/>
      <c r="AX26" s="551"/>
      <c r="AY26" s="551"/>
      <c r="AZ26" s="551"/>
      <c r="BA26" s="551"/>
      <c r="BB26" s="552"/>
      <c r="BC26" s="268"/>
      <c r="BD26" s="268"/>
      <c r="BE26" s="268"/>
      <c r="BF26" s="268"/>
      <c r="BG26" s="102"/>
      <c r="BH26" s="102"/>
      <c r="BI26" s="102"/>
      <c r="BJ26" s="102"/>
      <c r="BK26" s="102"/>
      <c r="BL26" s="102"/>
      <c r="BM26" s="102"/>
      <c r="BN26" s="102"/>
      <c r="BO26" s="102"/>
      <c r="BP26" s="102"/>
      <c r="BQ26" s="102"/>
      <c r="BR26" s="102"/>
      <c r="BS26" s="102"/>
      <c r="BT26" s="102"/>
      <c r="BU26" s="102"/>
      <c r="BV26" s="102"/>
      <c r="BW26" s="102"/>
      <c r="BX26" s="102"/>
      <c r="BY26" s="102"/>
      <c r="BZ26" s="102"/>
      <c r="CA26" s="102"/>
      <c r="CB26" s="102"/>
      <c r="CC26" s="102"/>
      <c r="CD26" s="102"/>
      <c r="CE26" s="102"/>
      <c r="CF26" s="102"/>
      <c r="CG26" s="102"/>
      <c r="CH26" s="102"/>
      <c r="CI26" s="102"/>
      <c r="CJ26" s="102"/>
      <c r="CK26" s="102"/>
      <c r="CL26" s="102"/>
      <c r="CM26" s="102"/>
      <c r="CN26" s="102"/>
      <c r="CO26" s="102"/>
      <c r="CP26" s="102"/>
      <c r="CQ26" s="102"/>
      <c r="CR26" s="102"/>
      <c r="CS26" s="102"/>
      <c r="CT26" s="102"/>
      <c r="CU26" s="102"/>
      <c r="CV26" s="102"/>
      <c r="CW26" s="102"/>
      <c r="CX26" s="102"/>
      <c r="CY26" s="102"/>
      <c r="CZ26" s="102"/>
      <c r="DA26" s="102"/>
      <c r="DB26" s="102"/>
      <c r="DC26" s="102"/>
      <c r="DD26" s="102"/>
      <c r="DE26" s="102"/>
      <c r="DF26" s="102"/>
      <c r="DG26" s="102"/>
      <c r="DH26" s="102"/>
      <c r="DI26" s="102"/>
      <c r="DJ26" s="102"/>
      <c r="DK26" s="102"/>
      <c r="DL26" s="102"/>
      <c r="DM26" s="102"/>
      <c r="DN26" s="102"/>
      <c r="DO26" s="102"/>
      <c r="DP26" s="102"/>
      <c r="DQ26" s="102"/>
      <c r="DR26" s="102"/>
      <c r="DS26" s="102"/>
      <c r="DT26" s="102"/>
      <c r="DU26" s="102"/>
      <c r="DV26" s="102"/>
      <c r="DW26" s="102"/>
      <c r="DX26" s="102"/>
      <c r="DY26" s="102"/>
      <c r="DZ26" s="102"/>
      <c r="EA26" s="102"/>
      <c r="EB26" s="102"/>
      <c r="EC26" s="102"/>
      <c r="ED26" s="102"/>
      <c r="EE26" s="102"/>
      <c r="EF26" s="102"/>
      <c r="EG26" s="102"/>
    </row>
    <row r="27" spans="2:219">
      <c r="B27" s="222"/>
      <c r="C27" s="223" t="s">
        <v>83</v>
      </c>
      <c r="D27" s="223"/>
      <c r="E27" s="223"/>
      <c r="F27" s="223"/>
      <c r="G27" s="223"/>
      <c r="H27" s="224"/>
      <c r="I27" s="225"/>
      <c r="J27" s="222"/>
      <c r="K27" s="223"/>
      <c r="L27" s="223"/>
      <c r="M27" s="223"/>
      <c r="N27" s="224"/>
      <c r="O27" s="225"/>
      <c r="P27" s="223"/>
      <c r="Q27" s="225"/>
      <c r="R27" s="225"/>
      <c r="S27" s="125"/>
      <c r="T27" s="126" t="s">
        <v>83</v>
      </c>
      <c r="U27" s="126"/>
      <c r="V27" s="126"/>
      <c r="W27" s="126"/>
      <c r="X27" s="126"/>
      <c r="Y27" s="126"/>
      <c r="Z27" s="126"/>
      <c r="AA27" s="126"/>
      <c r="AB27" s="126"/>
      <c r="AC27" s="126"/>
      <c r="AD27" s="126"/>
      <c r="AE27" s="127"/>
      <c r="AF27" s="202"/>
      <c r="AG27" s="126"/>
      <c r="AH27" s="246"/>
      <c r="AI27" s="246"/>
      <c r="AJ27" s="128"/>
      <c r="AK27" s="583" t="s">
        <v>55</v>
      </c>
      <c r="AL27" s="584"/>
      <c r="AM27" s="584"/>
      <c r="AN27" s="584"/>
      <c r="AO27" s="584"/>
      <c r="AP27" s="248"/>
      <c r="AQ27" s="129" t="s">
        <v>83</v>
      </c>
      <c r="AR27" s="129"/>
      <c r="AS27" s="129"/>
      <c r="AT27" s="129"/>
      <c r="AU27" s="129"/>
      <c r="AV27" s="129"/>
      <c r="AW27" s="129"/>
      <c r="AX27" s="129"/>
      <c r="AY27" s="129"/>
      <c r="AZ27" s="129"/>
      <c r="BA27" s="129"/>
      <c r="BB27" s="267"/>
      <c r="BC27" s="109"/>
      <c r="BD27" s="129"/>
      <c r="BE27" s="109"/>
      <c r="BF27" s="109"/>
      <c r="BG27" s="102"/>
      <c r="BH27" s="582" t="s">
        <v>147</v>
      </c>
      <c r="BI27" s="582"/>
      <c r="BJ27" s="582"/>
      <c r="BK27" s="582"/>
      <c r="BL27" s="582"/>
      <c r="BM27" s="582"/>
      <c r="BN27" s="102"/>
      <c r="BO27" s="102"/>
      <c r="BP27" s="102"/>
      <c r="BQ27" s="102"/>
      <c r="BR27" s="102"/>
      <c r="BS27" s="102"/>
      <c r="BT27" s="102"/>
      <c r="BU27" s="102"/>
      <c r="BV27" s="102"/>
      <c r="BW27" s="102"/>
      <c r="BX27" s="102"/>
      <c r="BY27" s="102"/>
      <c r="BZ27" s="102"/>
      <c r="CA27" s="102"/>
      <c r="CB27" s="102"/>
      <c r="CC27" s="102"/>
      <c r="CD27" s="102"/>
      <c r="CE27" s="102"/>
      <c r="CF27" s="102"/>
      <c r="CG27" s="102"/>
      <c r="CH27" s="102"/>
      <c r="CI27" s="102"/>
      <c r="CJ27" s="102"/>
      <c r="CK27" s="102"/>
      <c r="CL27" s="102"/>
      <c r="CM27" s="102"/>
      <c r="CN27" s="102"/>
      <c r="CO27" s="102"/>
      <c r="CP27" s="102"/>
      <c r="CQ27" s="102"/>
      <c r="CR27" s="102"/>
      <c r="CS27" s="102"/>
      <c r="CT27" s="102"/>
      <c r="CU27" s="102"/>
      <c r="CV27" s="102"/>
      <c r="CW27" s="102"/>
      <c r="CX27" s="102"/>
      <c r="CY27" s="102"/>
      <c r="CZ27" s="102"/>
      <c r="DA27" s="102"/>
      <c r="DB27" s="102"/>
      <c r="DC27" s="102"/>
      <c r="DD27" s="102"/>
      <c r="DE27" s="102"/>
      <c r="DF27" s="102"/>
      <c r="DG27" s="102"/>
      <c r="DH27" s="102"/>
      <c r="DI27" s="102"/>
      <c r="DJ27" s="102"/>
      <c r="DK27" s="102"/>
      <c r="DL27" s="102"/>
      <c r="DM27" s="102"/>
      <c r="DN27" s="102"/>
      <c r="DO27" s="102"/>
      <c r="DP27" s="102"/>
      <c r="DQ27" s="102"/>
      <c r="DR27" s="102"/>
      <c r="DS27" s="102"/>
      <c r="DT27" s="102"/>
      <c r="DU27" s="102"/>
      <c r="DV27" s="102"/>
      <c r="DW27" s="102"/>
      <c r="DX27" s="102"/>
      <c r="DY27" s="102"/>
      <c r="DZ27" s="102"/>
      <c r="EA27" s="102"/>
      <c r="EB27" s="102"/>
      <c r="EC27" s="102"/>
      <c r="ED27" s="102"/>
      <c r="EE27" s="102"/>
      <c r="EF27" s="102"/>
      <c r="EG27" s="102"/>
      <c r="EH27" s="102"/>
      <c r="EI27" s="102"/>
      <c r="EJ27" s="102"/>
      <c r="EK27" s="102"/>
      <c r="EL27" s="102"/>
      <c r="EM27" s="102"/>
      <c r="EN27" s="102"/>
      <c r="EO27" s="102"/>
      <c r="EP27" s="102"/>
      <c r="EQ27" s="102"/>
      <c r="ER27" s="102"/>
      <c r="ES27" s="102"/>
      <c r="ET27" s="102"/>
      <c r="EU27" s="102"/>
      <c r="EV27" s="102"/>
      <c r="EW27" s="102"/>
      <c r="EX27" s="102"/>
      <c r="EY27" s="102"/>
      <c r="EZ27" s="102"/>
      <c r="FA27" s="102"/>
      <c r="FB27" s="102"/>
      <c r="FC27" s="102"/>
      <c r="FD27" s="102"/>
      <c r="FE27" s="102"/>
      <c r="FF27" s="102"/>
      <c r="FG27" s="102"/>
      <c r="FH27" s="102"/>
      <c r="FI27" s="102"/>
      <c r="FJ27" s="102"/>
      <c r="FK27" s="102"/>
      <c r="FL27" s="102"/>
      <c r="FM27" s="102"/>
      <c r="FN27" s="102"/>
      <c r="FO27" s="102"/>
      <c r="FP27" s="102"/>
      <c r="FQ27" s="102"/>
      <c r="FR27" s="102"/>
      <c r="FS27" s="102"/>
      <c r="FT27" s="102"/>
      <c r="FU27" s="102"/>
      <c r="FV27" s="102"/>
      <c r="FW27" s="102"/>
      <c r="FX27" s="102"/>
      <c r="FY27" s="102"/>
      <c r="FZ27" s="102"/>
      <c r="GA27" s="102"/>
      <c r="GB27" s="102"/>
      <c r="GC27" s="102"/>
      <c r="GD27" s="102"/>
      <c r="GE27" s="102"/>
      <c r="GF27" s="102"/>
      <c r="GG27" s="102"/>
      <c r="GH27" s="102"/>
      <c r="GI27" s="102"/>
      <c r="GJ27" s="102"/>
      <c r="GK27" s="102"/>
      <c r="GL27" s="102"/>
      <c r="GM27" s="102"/>
      <c r="GN27" s="102"/>
      <c r="GO27" s="102"/>
      <c r="GP27" s="102"/>
      <c r="GQ27" s="102"/>
      <c r="GR27" s="102"/>
      <c r="GS27" s="102"/>
      <c r="GT27" s="102"/>
      <c r="GU27" s="102"/>
      <c r="GV27" s="102"/>
      <c r="GW27" s="102"/>
      <c r="GX27" s="102"/>
      <c r="GY27" s="102"/>
      <c r="GZ27" s="102"/>
      <c r="HA27" s="102"/>
      <c r="HB27" s="102"/>
      <c r="HC27" s="102"/>
      <c r="HD27" s="102"/>
      <c r="HE27" s="102"/>
      <c r="HF27" s="102"/>
      <c r="HG27" s="102"/>
      <c r="HH27" s="102"/>
      <c r="HI27" s="102"/>
      <c r="HJ27" s="102"/>
      <c r="HK27" s="102"/>
    </row>
    <row r="28" spans="2:219" ht="33" customHeight="1">
      <c r="B28" s="226" t="s">
        <v>156</v>
      </c>
      <c r="C28" s="130" t="s">
        <v>79</v>
      </c>
      <c r="D28" s="130" t="s">
        <v>80</v>
      </c>
      <c r="E28" s="131" t="s">
        <v>304</v>
      </c>
      <c r="F28" s="195" t="s">
        <v>281</v>
      </c>
      <c r="G28" s="130" t="s">
        <v>81</v>
      </c>
      <c r="H28" s="131" t="s">
        <v>304</v>
      </c>
      <c r="I28" s="195" t="s">
        <v>281</v>
      </c>
      <c r="J28" s="130" t="s">
        <v>82</v>
      </c>
      <c r="K28" s="131" t="s">
        <v>304</v>
      </c>
      <c r="L28" s="195" t="s">
        <v>281</v>
      </c>
      <c r="M28" s="130" t="s">
        <v>108</v>
      </c>
      <c r="N28" s="132" t="s">
        <v>304</v>
      </c>
      <c r="O28" s="199" t="s">
        <v>281</v>
      </c>
      <c r="P28" s="130" t="s">
        <v>109</v>
      </c>
      <c r="Q28" s="199" t="str">
        <f>N28</f>
        <v>payoff year</v>
      </c>
      <c r="R28" s="199" t="str">
        <f>O28</f>
        <v>for graphing</v>
      </c>
      <c r="S28" s="133" t="s">
        <v>156</v>
      </c>
      <c r="T28" s="130" t="s">
        <v>79</v>
      </c>
      <c r="U28" s="130" t="s">
        <v>80</v>
      </c>
      <c r="V28" s="131" t="s">
        <v>304</v>
      </c>
      <c r="W28" s="196" t="s">
        <v>281</v>
      </c>
      <c r="X28" s="130" t="s">
        <v>81</v>
      </c>
      <c r="Y28" s="131" t="s">
        <v>304</v>
      </c>
      <c r="Z28" s="195" t="s">
        <v>281</v>
      </c>
      <c r="AA28" s="130" t="s">
        <v>82</v>
      </c>
      <c r="AB28" s="131" t="s">
        <v>304</v>
      </c>
      <c r="AC28" s="195" t="s">
        <v>281</v>
      </c>
      <c r="AD28" s="130" t="s">
        <v>108</v>
      </c>
      <c r="AE28" s="134" t="s">
        <v>304</v>
      </c>
      <c r="AF28" s="199" t="s">
        <v>281</v>
      </c>
      <c r="AG28" s="130" t="s">
        <v>109</v>
      </c>
      <c r="AH28" s="199" t="str">
        <f>AE28</f>
        <v>payoff year</v>
      </c>
      <c r="AI28" s="199" t="str">
        <f>AF28</f>
        <v>for graphing</v>
      </c>
      <c r="AJ28" s="135" t="s">
        <v>156</v>
      </c>
      <c r="AK28" s="270" t="s">
        <v>165</v>
      </c>
      <c r="AL28" s="270" t="s">
        <v>166</v>
      </c>
      <c r="AM28" s="270" t="s">
        <v>167</v>
      </c>
      <c r="AN28" s="270" t="s">
        <v>168</v>
      </c>
      <c r="AO28" s="271" t="s">
        <v>111</v>
      </c>
      <c r="AP28" s="271" t="s">
        <v>112</v>
      </c>
      <c r="AQ28" s="130" t="s">
        <v>79</v>
      </c>
      <c r="AR28" s="130" t="s">
        <v>80</v>
      </c>
      <c r="AS28" s="131" t="s">
        <v>304</v>
      </c>
      <c r="AT28" s="196" t="s">
        <v>281</v>
      </c>
      <c r="AU28" s="130" t="s">
        <v>81</v>
      </c>
      <c r="AV28" s="131" t="s">
        <v>304</v>
      </c>
      <c r="AW28" s="196" t="s">
        <v>281</v>
      </c>
      <c r="AX28" s="130" t="s">
        <v>82</v>
      </c>
      <c r="AY28" s="131" t="s">
        <v>304</v>
      </c>
      <c r="AZ28" s="196" t="s">
        <v>281</v>
      </c>
      <c r="BA28" s="130" t="s">
        <v>110</v>
      </c>
      <c r="BB28" s="132" t="s">
        <v>304</v>
      </c>
      <c r="BC28" s="196" t="s">
        <v>281</v>
      </c>
      <c r="BD28" s="130" t="s">
        <v>109</v>
      </c>
      <c r="BE28" s="196" t="str">
        <f>BB28</f>
        <v>payoff year</v>
      </c>
      <c r="BF28" s="196" t="str">
        <f>BC28</f>
        <v>for graphing</v>
      </c>
      <c r="BG28" s="102"/>
      <c r="BH28" s="136" t="s">
        <v>263</v>
      </c>
      <c r="BI28" s="136" t="s">
        <v>306</v>
      </c>
      <c r="BJ28" s="136" t="s">
        <v>260</v>
      </c>
      <c r="BK28" s="136" t="s">
        <v>261</v>
      </c>
      <c r="BL28" s="136" t="s">
        <v>144</v>
      </c>
      <c r="BM28" s="136" t="s">
        <v>145</v>
      </c>
      <c r="BN28" s="102"/>
      <c r="BO28" s="102"/>
      <c r="BP28" s="102"/>
      <c r="BQ28" s="102"/>
      <c r="BR28" s="102"/>
      <c r="BS28" s="102"/>
      <c r="BT28" s="102"/>
      <c r="BU28" s="102"/>
      <c r="BV28" s="102"/>
      <c r="BW28" s="102"/>
      <c r="BX28" s="102"/>
      <c r="BY28" s="102"/>
      <c r="BZ28" s="102"/>
      <c r="CA28" s="102"/>
      <c r="CB28" s="102"/>
      <c r="CC28" s="102"/>
      <c r="CD28" s="102"/>
      <c r="CE28" s="102"/>
      <c r="CF28" s="102"/>
      <c r="CG28" s="102"/>
      <c r="CH28" s="102"/>
      <c r="CI28" s="102"/>
      <c r="CJ28" s="102"/>
      <c r="CK28" s="102"/>
      <c r="CL28" s="102"/>
      <c r="CM28" s="102"/>
      <c r="CN28" s="102"/>
      <c r="CO28" s="102"/>
      <c r="CP28" s="102"/>
      <c r="CQ28" s="102"/>
      <c r="CR28" s="102"/>
      <c r="CS28" s="102"/>
      <c r="CT28" s="102"/>
      <c r="CU28" s="102"/>
      <c r="CV28" s="102"/>
      <c r="CW28" s="102"/>
      <c r="CX28" s="102"/>
      <c r="CY28" s="102"/>
      <c r="CZ28" s="102"/>
      <c r="DA28" s="102"/>
      <c r="DB28" s="102"/>
      <c r="DC28" s="102"/>
      <c r="DD28" s="102"/>
      <c r="DE28" s="102"/>
      <c r="DF28" s="102"/>
      <c r="DG28" s="102"/>
      <c r="DH28" s="102"/>
      <c r="DI28" s="102"/>
      <c r="DJ28" s="102"/>
      <c r="DK28" s="102"/>
      <c r="DL28" s="102"/>
      <c r="DM28" s="102"/>
      <c r="DN28" s="102"/>
      <c r="DO28" s="102"/>
      <c r="DP28" s="102"/>
      <c r="DQ28" s="102"/>
      <c r="DR28" s="102"/>
      <c r="DS28" s="102"/>
      <c r="DT28" s="102"/>
      <c r="DU28" s="102"/>
      <c r="DV28" s="102"/>
      <c r="DW28" s="102"/>
      <c r="DX28" s="102"/>
      <c r="DY28" s="102"/>
      <c r="DZ28" s="102"/>
      <c r="EA28" s="102"/>
      <c r="EB28" s="102"/>
      <c r="EC28" s="102"/>
      <c r="ED28" s="102"/>
      <c r="EE28" s="102"/>
      <c r="EF28" s="102"/>
      <c r="EG28" s="102"/>
      <c r="EH28" s="102"/>
      <c r="EI28" s="102"/>
      <c r="EJ28" s="102"/>
      <c r="EK28" s="102"/>
      <c r="EL28" s="102"/>
      <c r="EM28" s="102"/>
      <c r="EN28" s="102"/>
      <c r="EO28" s="102"/>
      <c r="EP28" s="102"/>
      <c r="EQ28" s="102"/>
      <c r="ER28" s="102"/>
      <c r="ES28" s="102"/>
      <c r="ET28" s="102"/>
      <c r="EU28" s="102"/>
      <c r="EV28" s="102"/>
      <c r="EW28" s="102"/>
      <c r="EX28" s="102"/>
      <c r="EY28" s="102"/>
      <c r="EZ28" s="102"/>
      <c r="FA28" s="102"/>
      <c r="FB28" s="102"/>
      <c r="FC28" s="102"/>
      <c r="FD28" s="102"/>
      <c r="FE28" s="102"/>
      <c r="FF28" s="102"/>
      <c r="FG28" s="102"/>
      <c r="FH28" s="102"/>
      <c r="FI28" s="102"/>
      <c r="FJ28" s="102"/>
      <c r="FK28" s="102"/>
      <c r="FL28" s="102"/>
      <c r="FM28" s="102"/>
      <c r="FN28" s="102"/>
      <c r="FO28" s="102"/>
      <c r="FP28" s="102"/>
      <c r="FQ28" s="102"/>
      <c r="FR28" s="102"/>
      <c r="FS28" s="102"/>
      <c r="FT28" s="102"/>
      <c r="FU28" s="102"/>
      <c r="FV28" s="102"/>
      <c r="FW28" s="102"/>
      <c r="FX28" s="102"/>
      <c r="FY28" s="102"/>
      <c r="FZ28" s="102"/>
      <c r="GA28" s="102"/>
      <c r="GB28" s="102"/>
      <c r="GC28" s="102"/>
      <c r="GD28" s="102"/>
      <c r="GE28" s="102"/>
      <c r="GF28" s="102"/>
      <c r="GG28" s="102"/>
      <c r="GH28" s="102"/>
      <c r="GI28" s="102"/>
      <c r="GJ28" s="102"/>
      <c r="GK28" s="102"/>
      <c r="GL28" s="102"/>
      <c r="GM28" s="102"/>
      <c r="GN28" s="102"/>
      <c r="GO28" s="102"/>
      <c r="GP28" s="102"/>
      <c r="GQ28" s="102"/>
      <c r="GR28" s="102"/>
      <c r="GS28" s="102"/>
      <c r="GT28" s="102"/>
      <c r="GU28" s="102"/>
      <c r="GV28" s="102"/>
      <c r="GW28" s="102"/>
      <c r="GX28" s="102"/>
      <c r="GY28" s="102"/>
      <c r="GZ28" s="102"/>
      <c r="HA28" s="102"/>
      <c r="HB28" s="102"/>
      <c r="HC28" s="102"/>
      <c r="HD28" s="102"/>
      <c r="HE28" s="102"/>
      <c r="HF28" s="102"/>
      <c r="HG28" s="102"/>
      <c r="HH28" s="102"/>
      <c r="HI28" s="102"/>
      <c r="HJ28" s="102"/>
      <c r="HK28" s="102"/>
    </row>
    <row r="29" spans="2:219">
      <c r="B29" s="137">
        <v>1</v>
      </c>
      <c r="C29" s="138">
        <f>C15+(D15*12)</f>
        <v>19131.432955470002</v>
      </c>
      <c r="D29" s="138">
        <f>C10+(D10*12)</f>
        <v>23620.102920889993</v>
      </c>
      <c r="E29" s="139">
        <f>IF(D29&lt;=C29,B29,0)</f>
        <v>0</v>
      </c>
      <c r="F29" s="143" t="str">
        <f>IF(E29=0,"-",E29)</f>
        <v>-</v>
      </c>
      <c r="G29" s="138">
        <f>C11+(D11*12)</f>
        <v>21566.826333114881</v>
      </c>
      <c r="H29" s="139">
        <f t="shared" ref="H29:H60" si="0">IF(G29&lt;=C29,B29,0)</f>
        <v>0</v>
      </c>
      <c r="I29" s="143" t="str">
        <f>IF(H29=0,"-",H29)</f>
        <v>-</v>
      </c>
      <c r="J29" s="138">
        <f>C12+(D12*12)</f>
        <v>26516.783071503374</v>
      </c>
      <c r="K29" s="139">
        <f t="shared" ref="K29:K60" si="1">IF(J29&lt;=C29,B29,0)</f>
        <v>0</v>
      </c>
      <c r="L29" s="143" t="str">
        <f>IF(K29=0,"-",K29)</f>
        <v>-</v>
      </c>
      <c r="M29" s="140">
        <f>C13+(D13*12)</f>
        <v>133453.4058390462</v>
      </c>
      <c r="N29" s="141">
        <f t="shared" ref="N29:N60" si="2">IF(M29&lt;=C29,B29,0)</f>
        <v>0</v>
      </c>
      <c r="O29" s="143" t="str">
        <f>IF(N29=0,"-",N29)</f>
        <v>-</v>
      </c>
      <c r="P29" s="140">
        <f>C14+(D14*12)</f>
        <v>123035.219905433</v>
      </c>
      <c r="Q29" s="264">
        <f>IF(P29&lt;=C29,B29,0)</f>
        <v>0</v>
      </c>
      <c r="R29" s="143" t="str">
        <f>IF(Q29=0,"-",Q29)</f>
        <v>-</v>
      </c>
      <c r="S29" s="137">
        <v>1</v>
      </c>
      <c r="T29" s="142">
        <f>E15+(F15*12)</f>
        <v>6.5868376519799998</v>
      </c>
      <c r="U29" s="142">
        <f>E10+F10*12</f>
        <v>7.8906657889130516</v>
      </c>
      <c r="V29" s="143">
        <f>IF(U29&lt;=T29,S29,0)</f>
        <v>0</v>
      </c>
      <c r="W29" s="143" t="str">
        <f>IF(V29=0,"-",V29)</f>
        <v>-</v>
      </c>
      <c r="X29" s="142">
        <f>E11+F11*12</f>
        <v>7.2378992037811685</v>
      </c>
      <c r="Y29" s="143">
        <f>IF(X29&lt;=T29,S29,0)</f>
        <v>0</v>
      </c>
      <c r="Z29" s="143" t="str">
        <f>IF(Y29=0,"-",Y29)</f>
        <v>-</v>
      </c>
      <c r="AA29" s="142">
        <f>E12+F12*12</f>
        <v>8.6744670295698221</v>
      </c>
      <c r="AB29" s="143">
        <f>IF(AA29&lt;=T29,S29,0)</f>
        <v>0</v>
      </c>
      <c r="AC29" s="143" t="str">
        <f>IF(AB29=0,"-",AB29)</f>
        <v>-</v>
      </c>
      <c r="AD29" s="142">
        <f>E13+F13*12</f>
        <v>29.542185475907527</v>
      </c>
      <c r="AE29" s="144">
        <f t="shared" ref="AE29:AE37" si="3">IF(AD29&lt;=T29,S29,0)</f>
        <v>0</v>
      </c>
      <c r="AF29" s="143" t="str">
        <f>IF(AE29=0,"-",AE29)</f>
        <v>-</v>
      </c>
      <c r="AG29" s="142">
        <f>E14+(F14*12)</f>
        <v>28.034760687480389</v>
      </c>
      <c r="AH29" s="143">
        <f>IF(AG29&lt;=T29,S29,0)</f>
        <v>0</v>
      </c>
      <c r="AI29" s="143" t="str">
        <f>IF(AH29=0,"-",AH29)</f>
        <v>-</v>
      </c>
      <c r="AJ29" s="137">
        <v>1</v>
      </c>
      <c r="AK29" s="140">
        <f>H15*12</f>
        <v>3700.4705910000002</v>
      </c>
      <c r="AL29" s="140">
        <f>H10*12</f>
        <v>3521.1477021490655</v>
      </c>
      <c r="AM29" s="140">
        <f>H11*12</f>
        <v>3489.4308721500001</v>
      </c>
      <c r="AN29" s="140">
        <f>H12*12</f>
        <v>3521.1477021490655</v>
      </c>
      <c r="AO29" s="140">
        <f>H13*12</f>
        <v>486.99222299999997</v>
      </c>
      <c r="AP29" s="140">
        <f>$H$14*12</f>
        <v>275.95250415000004</v>
      </c>
      <c r="AQ29" s="145">
        <f>G15+H15*12</f>
        <v>3700.4705910000002</v>
      </c>
      <c r="AR29" s="145">
        <f>G10+H10*12</f>
        <v>5082.7511115132729</v>
      </c>
      <c r="AS29" s="143">
        <f t="shared" ref="AS29:AS60" si="4">IF(AR29&lt;=AQ29,AJ29,0)</f>
        <v>0</v>
      </c>
      <c r="AT29" s="143" t="str">
        <f>IF(AS29=0,"-",AS29)</f>
        <v>-</v>
      </c>
      <c r="AU29" s="145">
        <f>G11+H11*12</f>
        <v>4701.0449237391131</v>
      </c>
      <c r="AV29" s="143">
        <f t="shared" ref="AV29:AV60" si="5">IF(AU29&lt;=AQ29,AJ29,0)</f>
        <v>0</v>
      </c>
      <c r="AW29" s="143" t="str">
        <f>IF(AV29=0,"-",AV29)</f>
        <v>-</v>
      </c>
      <c r="AX29" s="145">
        <f>G12+H12*12</f>
        <v>5863.3848672274235</v>
      </c>
      <c r="AY29" s="143">
        <f t="shared" ref="AY29:AY60" si="6">IF(AX29&lt;=AQ29,AJ29,0)</f>
        <v>0</v>
      </c>
      <c r="AZ29" s="143" t="str">
        <f>IF(AY29=0,"-",AY29)</f>
        <v>-</v>
      </c>
      <c r="BA29" s="146">
        <f>G13+H13*12</f>
        <v>29870.460475794036</v>
      </c>
      <c r="BB29" s="144">
        <f t="shared" ref="BB29:BB60" si="7">IF(BA29&lt;=AQ29,AJ29,0)</f>
        <v>0</v>
      </c>
      <c r="BC29" s="143" t="str">
        <f>IF(BB29=0,"-",BB29)</f>
        <v>-</v>
      </c>
      <c r="BD29" s="146">
        <f>G14+H14+12</f>
        <v>30630.078346395647</v>
      </c>
      <c r="BE29" s="143">
        <f>IF(BD29&lt;=AQ29,AJ29,0)</f>
        <v>0</v>
      </c>
      <c r="BF29" s="143" t="str">
        <f>IF(BE29=0,"-",BE29)</f>
        <v>-</v>
      </c>
      <c r="BG29" s="102"/>
      <c r="BH29" s="136" t="s">
        <v>121</v>
      </c>
      <c r="BI29" s="147">
        <f>Input!C48</f>
        <v>1500</v>
      </c>
      <c r="BJ29" s="147">
        <f>Input!D43</f>
        <v>11547.25</v>
      </c>
      <c r="BK29" s="148">
        <f>Input!C13</f>
        <v>0.06</v>
      </c>
      <c r="BL29" s="147">
        <f>BK29*0.6233*0.75*Input!$F$14</f>
        <v>560.96999999999991</v>
      </c>
      <c r="BM29" s="107">
        <f>BL29-(BI29+BJ29)+BI29</f>
        <v>-10986.28</v>
      </c>
      <c r="BN29" s="102"/>
      <c r="BO29" s="102"/>
      <c r="BP29" s="102"/>
      <c r="BQ29" s="102"/>
      <c r="BR29" s="102"/>
      <c r="BS29" s="102"/>
      <c r="BT29" s="102"/>
      <c r="BU29" s="102"/>
      <c r="BV29" s="102"/>
      <c r="BW29" s="102"/>
      <c r="BX29" s="102"/>
      <c r="BY29" s="102"/>
      <c r="BZ29" s="102"/>
      <c r="CA29" s="102"/>
      <c r="CB29" s="102"/>
      <c r="CC29" s="102"/>
      <c r="CD29" s="102"/>
      <c r="CE29" s="102"/>
      <c r="CF29" s="102"/>
      <c r="CG29" s="102"/>
      <c r="CH29" s="102"/>
      <c r="CI29" s="102"/>
      <c r="CJ29" s="102"/>
      <c r="CK29" s="102"/>
      <c r="CL29" s="102"/>
      <c r="CM29" s="102"/>
      <c r="CN29" s="102"/>
      <c r="CO29" s="102"/>
      <c r="CP29" s="102"/>
      <c r="CQ29" s="102"/>
      <c r="CR29" s="102"/>
      <c r="CS29" s="102"/>
      <c r="CT29" s="102"/>
      <c r="CU29" s="102"/>
      <c r="CV29" s="102"/>
      <c r="CW29" s="102"/>
      <c r="CX29" s="102"/>
      <c r="CY29" s="102"/>
      <c r="CZ29" s="102"/>
      <c r="DA29" s="102"/>
      <c r="DB29" s="102"/>
      <c r="DC29" s="102"/>
      <c r="DD29" s="102"/>
      <c r="DE29" s="102"/>
      <c r="DF29" s="102"/>
      <c r="DG29" s="102"/>
      <c r="DH29" s="102"/>
      <c r="DI29" s="102"/>
      <c r="DJ29" s="102"/>
      <c r="DK29" s="102"/>
      <c r="DL29" s="102"/>
      <c r="DM29" s="102"/>
      <c r="DN29" s="102"/>
      <c r="DO29" s="102"/>
      <c r="DP29" s="102"/>
      <c r="DQ29" s="102"/>
      <c r="DR29" s="102"/>
      <c r="DS29" s="102"/>
      <c r="DT29" s="102"/>
      <c r="DU29" s="102"/>
      <c r="DV29" s="102"/>
      <c r="DW29" s="102"/>
      <c r="DX29" s="102"/>
      <c r="DY29" s="102"/>
      <c r="DZ29" s="102"/>
      <c r="EA29" s="102"/>
      <c r="EB29" s="102"/>
      <c r="EC29" s="102"/>
      <c r="ED29" s="102"/>
      <c r="EE29" s="102"/>
      <c r="EF29" s="102"/>
      <c r="EG29" s="102"/>
      <c r="EH29" s="102"/>
      <c r="EI29" s="102"/>
      <c r="EJ29" s="102"/>
      <c r="EK29" s="102"/>
      <c r="EL29" s="102"/>
      <c r="EM29" s="102"/>
      <c r="EN29" s="102"/>
      <c r="EO29" s="102"/>
      <c r="EP29" s="102"/>
      <c r="EQ29" s="102"/>
      <c r="ER29" s="102"/>
      <c r="ES29" s="102"/>
      <c r="ET29" s="102"/>
      <c r="EU29" s="102"/>
      <c r="EV29" s="102"/>
      <c r="EW29" s="102"/>
      <c r="EX29" s="102"/>
      <c r="EY29" s="102"/>
      <c r="EZ29" s="102"/>
      <c r="FA29" s="102"/>
      <c r="FB29" s="102"/>
      <c r="FC29" s="102"/>
      <c r="FD29" s="102"/>
      <c r="FE29" s="102"/>
      <c r="FF29" s="102"/>
      <c r="FG29" s="102"/>
      <c r="FH29" s="102"/>
      <c r="FI29" s="102"/>
      <c r="FJ29" s="102"/>
      <c r="FK29" s="102"/>
      <c r="FL29" s="102"/>
      <c r="FM29" s="102"/>
      <c r="FN29" s="102"/>
      <c r="FO29" s="102"/>
      <c r="FP29" s="102"/>
      <c r="FQ29" s="102"/>
      <c r="FR29" s="102"/>
      <c r="FS29" s="102"/>
      <c r="FT29" s="102"/>
      <c r="FU29" s="102"/>
      <c r="FV29" s="102"/>
      <c r="FW29" s="102"/>
      <c r="FX29" s="102"/>
      <c r="FY29" s="102"/>
      <c r="FZ29" s="102"/>
      <c r="GA29" s="102"/>
      <c r="GB29" s="102"/>
      <c r="GC29" s="102"/>
      <c r="GD29" s="102"/>
      <c r="GE29" s="102"/>
      <c r="GF29" s="102"/>
      <c r="GG29" s="102"/>
      <c r="GH29" s="102"/>
      <c r="GI29" s="102"/>
      <c r="GJ29" s="102"/>
      <c r="GK29" s="102"/>
      <c r="GL29" s="102"/>
      <c r="GM29" s="102"/>
      <c r="GN29" s="102"/>
      <c r="GO29" s="102"/>
      <c r="GP29" s="102"/>
      <c r="GQ29" s="102"/>
      <c r="GR29" s="102"/>
      <c r="GS29" s="102"/>
      <c r="GT29" s="102"/>
      <c r="GU29" s="102"/>
      <c r="GV29" s="102"/>
      <c r="GW29" s="102"/>
      <c r="GX29" s="102"/>
      <c r="GY29" s="102"/>
      <c r="GZ29" s="102"/>
      <c r="HA29" s="102"/>
      <c r="HB29" s="102"/>
      <c r="HC29" s="102"/>
      <c r="HD29" s="102"/>
      <c r="HE29" s="102"/>
      <c r="HF29" s="102"/>
      <c r="HG29" s="102"/>
      <c r="HH29" s="102"/>
      <c r="HI29" s="102"/>
      <c r="HJ29" s="102"/>
      <c r="HK29" s="102"/>
    </row>
    <row r="30" spans="2:219">
      <c r="B30" s="137">
        <v>2</v>
      </c>
      <c r="C30" s="138">
        <f t="shared" ref="C30:C61" si="8">C29+($D$15*12)</f>
        <v>38262.865910940003</v>
      </c>
      <c r="D30" s="138">
        <f>D29+($D$10*12)</f>
        <v>42113.558101320719</v>
      </c>
      <c r="E30" s="139">
        <f t="shared" ref="E30:E93" si="9">IF(D30&lt;=C30,B30,0)</f>
        <v>0</v>
      </c>
      <c r="F30" s="143" t="str">
        <f t="shared" ref="F30:F93" si="10">IF(E30=0,"-",E30)</f>
        <v>-</v>
      </c>
      <c r="G30" s="138">
        <f>G29+($D$11*12)</f>
        <v>39607.183942130381</v>
      </c>
      <c r="H30" s="139">
        <f t="shared" si="0"/>
        <v>0</v>
      </c>
      <c r="I30" s="143" t="str">
        <f t="shared" ref="I30:I93" si="11">IF(H30=0,"-",H30)</f>
        <v>-</v>
      </c>
      <c r="J30" s="138">
        <f>J29+($D$12*12)</f>
        <v>45010.238251934104</v>
      </c>
      <c r="K30" s="139">
        <f t="shared" si="1"/>
        <v>0</v>
      </c>
      <c r="L30" s="143" t="str">
        <f t="shared" ref="L30:L93" si="12">IF(K30=0,"-",K30)</f>
        <v>-</v>
      </c>
      <c r="M30" s="140">
        <f t="shared" ref="M30:M62" si="13">M29+($D$13*12)</f>
        <v>136154.92843195621</v>
      </c>
      <c r="N30" s="141">
        <f t="shared" si="2"/>
        <v>0</v>
      </c>
      <c r="O30" s="143" t="str">
        <f t="shared" ref="O30:O93" si="14">IF(N30=0,"-",N30)</f>
        <v>-</v>
      </c>
      <c r="P30" s="140">
        <f>P29+($D$14*12)</f>
        <v>124645.6671518885</v>
      </c>
      <c r="Q30" s="264">
        <f t="shared" ref="Q30:Q93" si="15">IF(P30&lt;=C30,B30,0)</f>
        <v>0</v>
      </c>
      <c r="R30" s="143" t="str">
        <f t="shared" ref="R30:R93" si="16">IF(Q30=0,"-",Q30)</f>
        <v>-</v>
      </c>
      <c r="S30" s="137">
        <v>2</v>
      </c>
      <c r="T30" s="142">
        <f>T29+($F$15*12)</f>
        <v>13.17367530396</v>
      </c>
      <c r="U30" s="142">
        <f>U29+($F$10*12)</f>
        <v>14.399039438431299</v>
      </c>
      <c r="V30" s="143">
        <f t="shared" ref="V30:V93" si="17">IF(U30&lt;=T30,S30,0)</f>
        <v>0</v>
      </c>
      <c r="W30" s="143" t="str">
        <f t="shared" ref="W30:W93" si="18">IF(V30=0,"-",V30)</f>
        <v>-</v>
      </c>
      <c r="X30" s="142">
        <f>X29+($F$11*12)</f>
        <v>13.449086156208168</v>
      </c>
      <c r="Y30" s="143">
        <f t="shared" ref="Y30:Y93" si="19">IF(X30&lt;=T30,S30,0)</f>
        <v>0</v>
      </c>
      <c r="Z30" s="143" t="str">
        <f t="shared" ref="Z30:Z93" si="20">IF(Y30=0,"-",Y30)</f>
        <v>-</v>
      </c>
      <c r="AA30" s="142">
        <f>AA29+($F$12*12)</f>
        <v>15.18284067908807</v>
      </c>
      <c r="AB30" s="143">
        <f t="shared" ref="AB30:AB93" si="21">IF(AA30&lt;=T30,S30,0)</f>
        <v>0</v>
      </c>
      <c r="AC30" s="143" t="str">
        <f t="shared" ref="AC30:AC93" si="22">IF(AB30=0,"-",AB30)</f>
        <v>-</v>
      </c>
      <c r="AD30" s="142">
        <f t="shared" ref="AD30:AD62" si="23">AD29+($F$13*12)</f>
        <v>30.562046032847526</v>
      </c>
      <c r="AE30" s="144">
        <f t="shared" si="3"/>
        <v>0</v>
      </c>
      <c r="AF30" s="143" t="str">
        <f t="shared" ref="AF30:AF93" si="24">IF(AE30=0,"-",AE30)</f>
        <v>-</v>
      </c>
      <c r="AG30" s="142">
        <f>AG29+($F$14*12)</f>
        <v>28.67897054486739</v>
      </c>
      <c r="AH30" s="143">
        <f t="shared" ref="AH30:AH93" si="25">IF(AG30&lt;=T30,S30,0)</f>
        <v>0</v>
      </c>
      <c r="AI30" s="143" t="str">
        <f t="shared" ref="AI30:AI93" si="26">IF(AH30=0,"-",AH30)</f>
        <v>-</v>
      </c>
      <c r="AJ30" s="137">
        <v>2</v>
      </c>
      <c r="AK30" s="140">
        <f t="shared" ref="AK30:AP30" si="27">AK29/$C$23</f>
        <v>3524.2577057142857</v>
      </c>
      <c r="AL30" s="140">
        <f t="shared" si="27"/>
        <v>3353.4740020467289</v>
      </c>
      <c r="AM30" s="140">
        <f t="shared" si="27"/>
        <v>3323.2674972857144</v>
      </c>
      <c r="AN30" s="140">
        <f t="shared" si="27"/>
        <v>3353.4740020467289</v>
      </c>
      <c r="AO30" s="140">
        <f t="shared" si="27"/>
        <v>463.80211714285707</v>
      </c>
      <c r="AP30" s="140">
        <f t="shared" si="27"/>
        <v>262.81190871428572</v>
      </c>
      <c r="AQ30" s="149">
        <f>AQ29+AK30</f>
        <v>7224.7282967142855</v>
      </c>
      <c r="AR30" s="145">
        <f>AR29+AL30</f>
        <v>8436.2251135600018</v>
      </c>
      <c r="AS30" s="143">
        <f t="shared" si="4"/>
        <v>0</v>
      </c>
      <c r="AT30" s="143" t="str">
        <f t="shared" ref="AT30:AT93" si="28">IF(AS30=0,"-",AS30)</f>
        <v>-</v>
      </c>
      <c r="AU30" s="145">
        <f>AU29+AM30</f>
        <v>8024.3124210248279</v>
      </c>
      <c r="AV30" s="143">
        <f t="shared" si="5"/>
        <v>0</v>
      </c>
      <c r="AW30" s="143" t="str">
        <f t="shared" ref="AW30:AW93" si="29">IF(AV30=0,"-",AV30)</f>
        <v>-</v>
      </c>
      <c r="AX30" s="145">
        <f>AX29+AN30</f>
        <v>9216.8588692741523</v>
      </c>
      <c r="AY30" s="143">
        <f t="shared" si="6"/>
        <v>0</v>
      </c>
      <c r="AZ30" s="143" t="str">
        <f t="shared" ref="AZ30:AZ93" si="30">IF(AY30=0,"-",AY30)</f>
        <v>-</v>
      </c>
      <c r="BA30" s="146">
        <f t="shared" ref="BA30:BA62" si="31">BA29+AO30</f>
        <v>30334.262592936891</v>
      </c>
      <c r="BB30" s="144">
        <f t="shared" si="7"/>
        <v>0</v>
      </c>
      <c r="BC30" s="143" t="str">
        <f t="shared" ref="BC30:BC93" si="32">IF(BB30=0,"-",BB30)</f>
        <v>-</v>
      </c>
      <c r="BD30" s="146">
        <f>BD29+AP30</f>
        <v>30892.890255109931</v>
      </c>
      <c r="BE30" s="143">
        <f t="shared" ref="BE30:BE93" si="33">IF(BD30&lt;=AQ30,AJ30,0)</f>
        <v>0</v>
      </c>
      <c r="BF30" s="143" t="str">
        <f t="shared" ref="BF30:BF93" si="34">IF(BE30=0,"-",BE30)</f>
        <v>-</v>
      </c>
      <c r="BG30" s="102"/>
      <c r="BH30" s="136" t="s">
        <v>122</v>
      </c>
      <c r="BI30" s="147">
        <f>Input!C48</f>
        <v>1500</v>
      </c>
      <c r="BJ30" s="147">
        <f>Input!D43</f>
        <v>11547.25</v>
      </c>
      <c r="BK30" s="148">
        <f>Input!C14</f>
        <v>0.27</v>
      </c>
      <c r="BL30" s="147">
        <f>BK30*0.6233*0.75*Input!$F$14</f>
        <v>2524.3650000000002</v>
      </c>
      <c r="BM30" s="107">
        <f>BL30+BM29-(BI30+BJ30)+BI30</f>
        <v>-20009.165000000001</v>
      </c>
      <c r="BN30" s="102"/>
      <c r="BO30" s="102"/>
      <c r="BP30" s="102"/>
      <c r="BQ30" s="102"/>
      <c r="BR30" s="102"/>
      <c r="BS30" s="102"/>
      <c r="BT30" s="102"/>
      <c r="BU30" s="102"/>
      <c r="BV30" s="102"/>
      <c r="BW30" s="102"/>
      <c r="BX30" s="102"/>
      <c r="BY30" s="102"/>
      <c r="BZ30" s="102"/>
      <c r="CA30" s="102"/>
      <c r="CB30" s="102"/>
      <c r="CC30" s="102"/>
      <c r="CD30" s="102"/>
      <c r="CE30" s="102"/>
      <c r="CF30" s="102"/>
      <c r="CG30" s="102"/>
      <c r="CH30" s="102"/>
      <c r="CI30" s="102"/>
      <c r="CJ30" s="102"/>
      <c r="CK30" s="102"/>
      <c r="CL30" s="102"/>
      <c r="CM30" s="102"/>
      <c r="CN30" s="102"/>
      <c r="CO30" s="102"/>
      <c r="CP30" s="102"/>
      <c r="CQ30" s="102"/>
      <c r="CR30" s="102"/>
      <c r="CS30" s="102"/>
      <c r="CT30" s="102"/>
      <c r="CU30" s="102"/>
      <c r="CV30" s="102"/>
      <c r="CW30" s="102"/>
      <c r="CX30" s="102"/>
      <c r="CY30" s="102"/>
      <c r="CZ30" s="102"/>
      <c r="DA30" s="102"/>
      <c r="DB30" s="102"/>
      <c r="DC30" s="102"/>
      <c r="DD30" s="102"/>
      <c r="DE30" s="102"/>
      <c r="DF30" s="102"/>
      <c r="DG30" s="102"/>
      <c r="DH30" s="102"/>
      <c r="DI30" s="102"/>
      <c r="DJ30" s="102"/>
      <c r="DK30" s="102"/>
      <c r="DL30" s="102"/>
      <c r="DM30" s="102"/>
      <c r="DN30" s="102"/>
      <c r="DO30" s="102"/>
      <c r="DP30" s="102"/>
      <c r="DQ30" s="102"/>
      <c r="DR30" s="102"/>
      <c r="DS30" s="102"/>
      <c r="DT30" s="102"/>
      <c r="DU30" s="102"/>
      <c r="DV30" s="102"/>
      <c r="DW30" s="102"/>
      <c r="DX30" s="102"/>
      <c r="DY30" s="102"/>
      <c r="DZ30" s="102"/>
      <c r="EA30" s="102"/>
      <c r="EB30" s="102"/>
      <c r="EC30" s="102"/>
      <c r="ED30" s="102"/>
      <c r="EE30" s="102"/>
      <c r="EF30" s="102"/>
      <c r="EG30" s="102"/>
      <c r="EH30" s="102"/>
      <c r="EI30" s="102"/>
      <c r="EJ30" s="102"/>
      <c r="EK30" s="102"/>
      <c r="EL30" s="102"/>
      <c r="EM30" s="102"/>
      <c r="EN30" s="102"/>
      <c r="EO30" s="102"/>
      <c r="EP30" s="102"/>
      <c r="EQ30" s="102"/>
      <c r="ER30" s="102"/>
      <c r="ES30" s="102"/>
      <c r="ET30" s="102"/>
      <c r="EU30" s="102"/>
      <c r="EV30" s="102"/>
      <c r="EW30" s="102"/>
      <c r="EX30" s="102"/>
      <c r="EY30" s="102"/>
      <c r="EZ30" s="102"/>
      <c r="FA30" s="102"/>
      <c r="FB30" s="102"/>
      <c r="FC30" s="102"/>
      <c r="FD30" s="102"/>
      <c r="FE30" s="102"/>
      <c r="FF30" s="102"/>
      <c r="FG30" s="102"/>
      <c r="FH30" s="102"/>
      <c r="FI30" s="102"/>
      <c r="FJ30" s="102"/>
      <c r="FK30" s="102"/>
      <c r="FL30" s="102"/>
      <c r="FM30" s="102"/>
      <c r="FN30" s="102"/>
      <c r="FO30" s="102"/>
      <c r="FP30" s="102"/>
      <c r="FQ30" s="102"/>
      <c r="FR30" s="102"/>
      <c r="FS30" s="102"/>
      <c r="FT30" s="102"/>
      <c r="FU30" s="102"/>
      <c r="FV30" s="102"/>
      <c r="FW30" s="102"/>
      <c r="FX30" s="102"/>
      <c r="FY30" s="102"/>
      <c r="FZ30" s="102"/>
      <c r="GA30" s="102"/>
      <c r="GB30" s="102"/>
      <c r="GC30" s="102"/>
      <c r="GD30" s="102"/>
      <c r="GE30" s="102"/>
      <c r="GF30" s="102"/>
      <c r="GG30" s="102"/>
      <c r="GH30" s="102"/>
      <c r="GI30" s="102"/>
      <c r="GJ30" s="102"/>
      <c r="GK30" s="102"/>
      <c r="GL30" s="102"/>
      <c r="GM30" s="102"/>
      <c r="GN30" s="102"/>
      <c r="GO30" s="102"/>
      <c r="GP30" s="102"/>
      <c r="GQ30" s="102"/>
      <c r="GR30" s="102"/>
      <c r="GS30" s="102"/>
      <c r="GT30" s="102"/>
      <c r="GU30" s="102"/>
      <c r="GV30" s="102"/>
      <c r="GW30" s="102"/>
      <c r="GX30" s="102"/>
      <c r="GY30" s="102"/>
      <c r="GZ30" s="102"/>
      <c r="HA30" s="102"/>
      <c r="HB30" s="102"/>
      <c r="HC30" s="102"/>
      <c r="HD30" s="102"/>
      <c r="HE30" s="102"/>
      <c r="HF30" s="102"/>
      <c r="HG30" s="102"/>
      <c r="HH30" s="102"/>
      <c r="HI30" s="102"/>
      <c r="HJ30" s="102"/>
      <c r="HK30" s="102"/>
    </row>
    <row r="31" spans="2:219">
      <c r="B31" s="137">
        <v>3</v>
      </c>
      <c r="C31" s="138">
        <f t="shared" si="8"/>
        <v>57394.298866410005</v>
      </c>
      <c r="D31" s="138">
        <f>D30+($D$10*12)</f>
        <v>60607.013281751446</v>
      </c>
      <c r="E31" s="139">
        <f t="shared" si="9"/>
        <v>0</v>
      </c>
      <c r="F31" s="143" t="str">
        <f t="shared" si="10"/>
        <v>-</v>
      </c>
      <c r="G31" s="138">
        <f>G30+($D$11*12)</f>
        <v>57647.541551145885</v>
      </c>
      <c r="H31" s="139">
        <f t="shared" si="0"/>
        <v>0</v>
      </c>
      <c r="I31" s="143" t="str">
        <f t="shared" si="11"/>
        <v>-</v>
      </c>
      <c r="J31" s="138">
        <f>J30+($D$12*12)</f>
        <v>63503.693432364831</v>
      </c>
      <c r="K31" s="139">
        <f t="shared" si="1"/>
        <v>0</v>
      </c>
      <c r="L31" s="143" t="str">
        <f t="shared" si="12"/>
        <v>-</v>
      </c>
      <c r="M31" s="140">
        <f t="shared" si="13"/>
        <v>138856.45102486623</v>
      </c>
      <c r="N31" s="141">
        <f t="shared" si="2"/>
        <v>0</v>
      </c>
      <c r="O31" s="143" t="str">
        <f t="shared" si="14"/>
        <v>-</v>
      </c>
      <c r="P31" s="140">
        <f>P30+($D$14*12)</f>
        <v>126256.114398344</v>
      </c>
      <c r="Q31" s="264">
        <f t="shared" si="15"/>
        <v>0</v>
      </c>
      <c r="R31" s="143" t="str">
        <f t="shared" si="16"/>
        <v>-</v>
      </c>
      <c r="S31" s="137">
        <v>3</v>
      </c>
      <c r="T31" s="142">
        <f t="shared" ref="T31:T61" si="35">T30+($F$15*12)</f>
        <v>19.760512955940001</v>
      </c>
      <c r="U31" s="142">
        <f>U30+($F$10*12)</f>
        <v>20.907413087949546</v>
      </c>
      <c r="V31" s="143">
        <f t="shared" si="17"/>
        <v>0</v>
      </c>
      <c r="W31" s="143" t="str">
        <f t="shared" si="18"/>
        <v>-</v>
      </c>
      <c r="X31" s="142">
        <f>X30+($F$11*12)</f>
        <v>19.660273108635167</v>
      </c>
      <c r="Y31" s="143">
        <f t="shared" si="19"/>
        <v>3</v>
      </c>
      <c r="Z31" s="143">
        <f t="shared" si="20"/>
        <v>3</v>
      </c>
      <c r="AA31" s="142">
        <f>AA30+($F$12*12)</f>
        <v>21.691214328606318</v>
      </c>
      <c r="AB31" s="143">
        <f t="shared" si="21"/>
        <v>0</v>
      </c>
      <c r="AC31" s="143" t="str">
        <f t="shared" si="22"/>
        <v>-</v>
      </c>
      <c r="AD31" s="142">
        <f t="shared" si="23"/>
        <v>31.581906589787526</v>
      </c>
      <c r="AE31" s="144">
        <f t="shared" si="3"/>
        <v>0</v>
      </c>
      <c r="AF31" s="143" t="str">
        <f t="shared" si="24"/>
        <v>-</v>
      </c>
      <c r="AG31" s="142">
        <f t="shared" ref="AG31:AG94" si="36">AG30+($F$14*12)</f>
        <v>29.32318040225439</v>
      </c>
      <c r="AH31" s="143">
        <f t="shared" si="25"/>
        <v>0</v>
      </c>
      <c r="AI31" s="143" t="str">
        <f t="shared" si="26"/>
        <v>-</v>
      </c>
      <c r="AJ31" s="137">
        <v>3</v>
      </c>
      <c r="AK31" s="140">
        <f>AK30/$C$23</f>
        <v>3356.4359102040817</v>
      </c>
      <c r="AL31" s="140">
        <f>AL30/$C$23</f>
        <v>3193.7847638540275</v>
      </c>
      <c r="AM31" s="140">
        <f t="shared" ref="AM31:AM94" si="37">AM30/$C$23</f>
        <v>3165.0166640816328</v>
      </c>
      <c r="AN31" s="140">
        <f t="shared" ref="AN31:AN94" si="38">AN30/$C$23</f>
        <v>3193.7847638540275</v>
      </c>
      <c r="AO31" s="140">
        <f t="shared" ref="AO31:AO94" si="39">AO30/$C$23</f>
        <v>441.71630204081623</v>
      </c>
      <c r="AP31" s="140">
        <f t="shared" ref="AP31:AP94" si="40">AP30/$C$23</f>
        <v>250.29705591836733</v>
      </c>
      <c r="AQ31" s="145">
        <f t="shared" ref="AQ31:AR32" si="41">AQ30+AK31</f>
        <v>10581.164206918367</v>
      </c>
      <c r="AR31" s="145">
        <f t="shared" si="41"/>
        <v>11630.00987741403</v>
      </c>
      <c r="AS31" s="143">
        <f t="shared" si="4"/>
        <v>0</v>
      </c>
      <c r="AT31" s="143" t="str">
        <f t="shared" si="28"/>
        <v>-</v>
      </c>
      <c r="AU31" s="145">
        <f>AU30+AM31</f>
        <v>11189.329085106461</v>
      </c>
      <c r="AV31" s="143">
        <f t="shared" si="5"/>
        <v>0</v>
      </c>
      <c r="AW31" s="143" t="str">
        <f t="shared" si="29"/>
        <v>-</v>
      </c>
      <c r="AX31" s="145">
        <f>AX30+AN31</f>
        <v>12410.64363312818</v>
      </c>
      <c r="AY31" s="143">
        <f t="shared" si="6"/>
        <v>0</v>
      </c>
      <c r="AZ31" s="143" t="str">
        <f t="shared" si="30"/>
        <v>-</v>
      </c>
      <c r="BA31" s="146">
        <f t="shared" si="31"/>
        <v>30775.978894977707</v>
      </c>
      <c r="BB31" s="144">
        <f t="shared" si="7"/>
        <v>0</v>
      </c>
      <c r="BC31" s="143" t="str">
        <f t="shared" si="32"/>
        <v>-</v>
      </c>
      <c r="BD31" s="146">
        <f>BD30+AP31</f>
        <v>31143.187311028298</v>
      </c>
      <c r="BE31" s="143">
        <f t="shared" si="33"/>
        <v>0</v>
      </c>
      <c r="BF31" s="143" t="str">
        <f t="shared" si="34"/>
        <v>-</v>
      </c>
      <c r="BG31" s="102"/>
      <c r="BH31" s="136" t="s">
        <v>123</v>
      </c>
      <c r="BI31" s="147">
        <f>Input!C48</f>
        <v>1500</v>
      </c>
      <c r="BJ31" s="147">
        <f>Input!D43</f>
        <v>11547.25</v>
      </c>
      <c r="BK31" s="148">
        <f>Input!C15</f>
        <v>0.17</v>
      </c>
      <c r="BL31" s="147">
        <f>BK31*0.6233*0.75*Input!$F$14</f>
        <v>1589.4150000000002</v>
      </c>
      <c r="BM31" s="107">
        <f>BL31+BM30-(BI31+BJ31)</f>
        <v>-31467</v>
      </c>
      <c r="BN31" s="102"/>
      <c r="BO31" s="102"/>
      <c r="BP31" s="102"/>
      <c r="BQ31" s="102"/>
      <c r="BR31" s="102"/>
      <c r="BS31" s="102"/>
      <c r="BT31" s="102"/>
      <c r="BU31" s="102"/>
      <c r="BV31" s="102"/>
      <c r="BW31" s="102"/>
      <c r="BX31" s="102"/>
      <c r="BY31" s="102"/>
      <c r="BZ31" s="102"/>
      <c r="CA31" s="102"/>
      <c r="CB31" s="102"/>
      <c r="CC31" s="102"/>
      <c r="CD31" s="102"/>
      <c r="CE31" s="102"/>
      <c r="CF31" s="102"/>
      <c r="CG31" s="102"/>
      <c r="CH31" s="102"/>
      <c r="CI31" s="102"/>
      <c r="CJ31" s="102"/>
      <c r="CK31" s="102"/>
      <c r="CL31" s="102"/>
      <c r="CM31" s="102"/>
      <c r="CN31" s="102"/>
      <c r="CO31" s="102"/>
      <c r="CP31" s="102"/>
      <c r="CQ31" s="102"/>
      <c r="CR31" s="102"/>
      <c r="CS31" s="102"/>
      <c r="CT31" s="102"/>
      <c r="CU31" s="102"/>
      <c r="CV31" s="102"/>
      <c r="CW31" s="102"/>
      <c r="CX31" s="102"/>
      <c r="CY31" s="102"/>
      <c r="CZ31" s="102"/>
      <c r="DA31" s="102"/>
      <c r="DB31" s="102"/>
      <c r="DC31" s="102"/>
      <c r="DD31" s="102"/>
      <c r="DE31" s="102"/>
      <c r="DF31" s="102"/>
      <c r="DG31" s="102"/>
      <c r="DH31" s="102"/>
      <c r="DI31" s="102"/>
      <c r="DJ31" s="102"/>
      <c r="DK31" s="102"/>
      <c r="DL31" s="102"/>
      <c r="DM31" s="102"/>
      <c r="DN31" s="102"/>
      <c r="DO31" s="102"/>
      <c r="DP31" s="102"/>
      <c r="DQ31" s="102"/>
      <c r="DR31" s="102"/>
      <c r="DS31" s="102"/>
      <c r="DT31" s="102"/>
      <c r="DU31" s="102"/>
      <c r="DV31" s="102"/>
      <c r="DW31" s="102"/>
      <c r="DX31" s="102"/>
      <c r="DY31" s="102"/>
      <c r="DZ31" s="102"/>
      <c r="EA31" s="102"/>
      <c r="EB31" s="102"/>
      <c r="EC31" s="102"/>
      <c r="ED31" s="102"/>
      <c r="EE31" s="102"/>
      <c r="EF31" s="102"/>
      <c r="EG31" s="102"/>
      <c r="EH31" s="102"/>
      <c r="EI31" s="102"/>
      <c r="EJ31" s="102"/>
      <c r="EK31" s="102"/>
      <c r="EL31" s="102"/>
      <c r="EM31" s="102"/>
      <c r="EN31" s="102"/>
      <c r="EO31" s="102"/>
      <c r="EP31" s="102"/>
      <c r="EQ31" s="102"/>
      <c r="ER31" s="102"/>
      <c r="ES31" s="102"/>
      <c r="ET31" s="102"/>
      <c r="EU31" s="102"/>
      <c r="EV31" s="102"/>
      <c r="EW31" s="102"/>
      <c r="EX31" s="102"/>
      <c r="EY31" s="102"/>
      <c r="EZ31" s="102"/>
      <c r="FA31" s="102"/>
      <c r="FB31" s="102"/>
      <c r="FC31" s="102"/>
      <c r="FD31" s="102"/>
      <c r="FE31" s="102"/>
      <c r="FF31" s="102"/>
      <c r="FG31" s="102"/>
      <c r="FH31" s="102"/>
      <c r="FI31" s="102"/>
      <c r="FJ31" s="102"/>
      <c r="FK31" s="102"/>
      <c r="FL31" s="102"/>
      <c r="FM31" s="102"/>
      <c r="FN31" s="102"/>
      <c r="FO31" s="102"/>
      <c r="FP31" s="102"/>
      <c r="FQ31" s="102"/>
      <c r="FR31" s="102"/>
      <c r="FS31" s="102"/>
      <c r="FT31" s="102"/>
      <c r="FU31" s="102"/>
      <c r="FV31" s="102"/>
      <c r="FW31" s="102"/>
      <c r="FX31" s="102"/>
      <c r="FY31" s="102"/>
      <c r="FZ31" s="102"/>
      <c r="GA31" s="102"/>
      <c r="GB31" s="102"/>
      <c r="GC31" s="102"/>
      <c r="GD31" s="102"/>
      <c r="GE31" s="102"/>
      <c r="GF31" s="102"/>
      <c r="GG31" s="102"/>
      <c r="GH31" s="102"/>
      <c r="GI31" s="102"/>
      <c r="GJ31" s="102"/>
      <c r="GK31" s="102"/>
      <c r="GL31" s="102"/>
      <c r="GM31" s="102"/>
      <c r="GN31" s="102"/>
      <c r="GO31" s="102"/>
      <c r="GP31" s="102"/>
      <c r="GQ31" s="102"/>
      <c r="GR31" s="102"/>
      <c r="GS31" s="102"/>
      <c r="GT31" s="102"/>
      <c r="GU31" s="102"/>
      <c r="GV31" s="102"/>
      <c r="GW31" s="102"/>
      <c r="GX31" s="102"/>
      <c r="GY31" s="102"/>
      <c r="GZ31" s="102"/>
      <c r="HA31" s="102"/>
      <c r="HB31" s="102"/>
      <c r="HC31" s="102"/>
      <c r="HD31" s="102"/>
      <c r="HE31" s="102"/>
      <c r="HF31" s="102"/>
      <c r="HG31" s="102"/>
      <c r="HH31" s="102"/>
      <c r="HI31" s="102"/>
      <c r="HJ31" s="102"/>
      <c r="HK31" s="102"/>
    </row>
    <row r="32" spans="2:219">
      <c r="B32" s="137">
        <v>4</v>
      </c>
      <c r="C32" s="138">
        <f t="shared" si="8"/>
        <v>76525.731821880006</v>
      </c>
      <c r="D32" s="138">
        <f>D31+($D$10*12)</f>
        <v>79100.46846218218</v>
      </c>
      <c r="E32" s="139">
        <f t="shared" si="9"/>
        <v>0</v>
      </c>
      <c r="F32" s="143" t="str">
        <f t="shared" si="10"/>
        <v>-</v>
      </c>
      <c r="G32" s="138">
        <f>G31+($D$11*12)</f>
        <v>75687.899160161382</v>
      </c>
      <c r="H32" s="139">
        <f t="shared" si="0"/>
        <v>4</v>
      </c>
      <c r="I32" s="143">
        <f t="shared" si="11"/>
        <v>4</v>
      </c>
      <c r="J32" s="138">
        <f>J31+($D$12*12)</f>
        <v>81997.148612795558</v>
      </c>
      <c r="K32" s="139">
        <f t="shared" si="1"/>
        <v>0</v>
      </c>
      <c r="L32" s="143" t="str">
        <f t="shared" si="12"/>
        <v>-</v>
      </c>
      <c r="M32" s="140">
        <f t="shared" si="13"/>
        <v>141557.97361777624</v>
      </c>
      <c r="N32" s="141">
        <f t="shared" si="2"/>
        <v>0</v>
      </c>
      <c r="O32" s="143" t="str">
        <f t="shared" si="14"/>
        <v>-</v>
      </c>
      <c r="P32" s="140">
        <f t="shared" ref="P32:P95" si="42">P31+($D$14*12)</f>
        <v>127866.5616447995</v>
      </c>
      <c r="Q32" s="264">
        <f t="shared" si="15"/>
        <v>0</v>
      </c>
      <c r="R32" s="143" t="str">
        <f t="shared" si="16"/>
        <v>-</v>
      </c>
      <c r="S32" s="137">
        <v>4</v>
      </c>
      <c r="T32" s="142">
        <f t="shared" si="35"/>
        <v>26.347350607919999</v>
      </c>
      <c r="U32" s="142">
        <f>U31+($F$10*12)</f>
        <v>27.415786737467794</v>
      </c>
      <c r="V32" s="143">
        <f t="shared" si="17"/>
        <v>0</v>
      </c>
      <c r="W32" s="143" t="str">
        <f t="shared" si="18"/>
        <v>-</v>
      </c>
      <c r="X32" s="142">
        <f>X31+($F$11*12)</f>
        <v>25.871460061062166</v>
      </c>
      <c r="Y32" s="143">
        <f t="shared" si="19"/>
        <v>4</v>
      </c>
      <c r="Z32" s="143">
        <f t="shared" si="20"/>
        <v>4</v>
      </c>
      <c r="AA32" s="142">
        <f>AA31+($F$12*12)</f>
        <v>28.199587978124566</v>
      </c>
      <c r="AB32" s="143">
        <f t="shared" si="21"/>
        <v>0</v>
      </c>
      <c r="AC32" s="143" t="str">
        <f t="shared" si="22"/>
        <v>-</v>
      </c>
      <c r="AD32" s="142">
        <f t="shared" si="23"/>
        <v>32.601767146727525</v>
      </c>
      <c r="AE32" s="144">
        <f t="shared" si="3"/>
        <v>0</v>
      </c>
      <c r="AF32" s="143" t="str">
        <f t="shared" si="24"/>
        <v>-</v>
      </c>
      <c r="AG32" s="142">
        <f t="shared" si="36"/>
        <v>29.967390259641391</v>
      </c>
      <c r="AH32" s="143">
        <f t="shared" si="25"/>
        <v>0</v>
      </c>
      <c r="AI32" s="143" t="str">
        <f t="shared" si="26"/>
        <v>-</v>
      </c>
      <c r="AJ32" s="137">
        <v>4</v>
      </c>
      <c r="AK32" s="140">
        <f>AK31/$C$23</f>
        <v>3196.6056287657921</v>
      </c>
      <c r="AL32" s="140">
        <f t="shared" ref="AL32:AL94" si="43">AL31/$C$23</f>
        <v>3041.6997750990736</v>
      </c>
      <c r="AM32" s="140">
        <f t="shared" si="37"/>
        <v>3014.3015848396503</v>
      </c>
      <c r="AN32" s="140">
        <f>AN31/$C$23</f>
        <v>3041.6997750990736</v>
      </c>
      <c r="AO32" s="140">
        <f t="shared" si="39"/>
        <v>420.68219241982496</v>
      </c>
      <c r="AP32" s="140">
        <f t="shared" si="40"/>
        <v>238.37814849368317</v>
      </c>
      <c r="AQ32" s="149">
        <f t="shared" si="41"/>
        <v>13777.769835684159</v>
      </c>
      <c r="AR32" s="145">
        <f t="shared" si="41"/>
        <v>14671.709652513104</v>
      </c>
      <c r="AS32" s="143">
        <f t="shared" si="4"/>
        <v>0</v>
      </c>
      <c r="AT32" s="143" t="str">
        <f t="shared" si="28"/>
        <v>-</v>
      </c>
      <c r="AU32" s="145">
        <f>AU31+AM32</f>
        <v>14203.630669946111</v>
      </c>
      <c r="AV32" s="143">
        <f t="shared" si="5"/>
        <v>0</v>
      </c>
      <c r="AW32" s="143" t="str">
        <f t="shared" si="29"/>
        <v>-</v>
      </c>
      <c r="AX32" s="145">
        <f>AX31+AN32</f>
        <v>15452.343408227254</v>
      </c>
      <c r="AY32" s="143">
        <f t="shared" si="6"/>
        <v>0</v>
      </c>
      <c r="AZ32" s="143" t="str">
        <f t="shared" si="30"/>
        <v>-</v>
      </c>
      <c r="BA32" s="146">
        <f t="shared" si="31"/>
        <v>31196.661087397533</v>
      </c>
      <c r="BB32" s="144">
        <f t="shared" si="7"/>
        <v>0</v>
      </c>
      <c r="BC32" s="143" t="str">
        <f t="shared" si="32"/>
        <v>-</v>
      </c>
      <c r="BD32" s="146">
        <f t="shared" ref="BD32:BD95" si="44">BD31+AP32</f>
        <v>31381.565459521982</v>
      </c>
      <c r="BE32" s="143">
        <f t="shared" si="33"/>
        <v>0</v>
      </c>
      <c r="BF32" s="143" t="str">
        <f t="shared" si="34"/>
        <v>-</v>
      </c>
      <c r="BG32" s="102"/>
      <c r="BH32" s="136" t="s">
        <v>124</v>
      </c>
      <c r="BI32" s="147">
        <f>Input!$C$48</f>
        <v>1500</v>
      </c>
      <c r="BJ32" s="147">
        <f>Input!D43</f>
        <v>11547.25</v>
      </c>
      <c r="BK32" s="148">
        <f>Input!C16</f>
        <v>0.28000000000000003</v>
      </c>
      <c r="BL32" s="147">
        <f>BK32*0.6233*0.75*Input!$F$14</f>
        <v>2617.86</v>
      </c>
      <c r="BM32" s="107">
        <f t="shared" ref="BM32:BM40" si="45">BL32+BM31-(BI32+BJ32)</f>
        <v>-41896.39</v>
      </c>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102"/>
      <c r="CN32" s="102"/>
      <c r="CO32" s="102"/>
      <c r="CP32" s="102"/>
      <c r="CQ32" s="102"/>
      <c r="CR32" s="102"/>
      <c r="CS32" s="102"/>
      <c r="CT32" s="102"/>
      <c r="CU32" s="102"/>
      <c r="CV32" s="102"/>
      <c r="CW32" s="102"/>
      <c r="CX32" s="102"/>
      <c r="CY32" s="102"/>
      <c r="CZ32" s="102"/>
      <c r="DA32" s="102"/>
      <c r="DB32" s="102"/>
      <c r="DC32" s="102"/>
      <c r="DD32" s="102"/>
      <c r="DE32" s="102"/>
      <c r="DF32" s="102"/>
      <c r="DG32" s="102"/>
      <c r="DH32" s="102"/>
      <c r="DI32" s="102"/>
      <c r="DJ32" s="102"/>
      <c r="DK32" s="102"/>
      <c r="DL32" s="102"/>
      <c r="DM32" s="102"/>
      <c r="DN32" s="102"/>
      <c r="DO32" s="102"/>
      <c r="DP32" s="102"/>
      <c r="DQ32" s="102"/>
      <c r="DR32" s="102"/>
      <c r="DS32" s="102"/>
      <c r="DT32" s="102"/>
      <c r="DU32" s="102"/>
      <c r="DV32" s="102"/>
      <c r="DW32" s="102"/>
      <c r="DX32" s="102"/>
      <c r="DY32" s="102"/>
      <c r="DZ32" s="102"/>
      <c r="EA32" s="102"/>
      <c r="EB32" s="102"/>
      <c r="EC32" s="102"/>
      <c r="ED32" s="102"/>
      <c r="EE32" s="102"/>
      <c r="EF32" s="102"/>
      <c r="EG32" s="102"/>
      <c r="EH32" s="102"/>
      <c r="EI32" s="102"/>
      <c r="EJ32" s="102"/>
      <c r="EK32" s="102"/>
      <c r="EL32" s="102"/>
      <c r="EM32" s="102"/>
      <c r="EN32" s="102"/>
      <c r="EO32" s="102"/>
      <c r="EP32" s="102"/>
      <c r="EQ32" s="102"/>
      <c r="ER32" s="102"/>
      <c r="ES32" s="102"/>
      <c r="ET32" s="102"/>
      <c r="EU32" s="102"/>
      <c r="EV32" s="102"/>
      <c r="EW32" s="102"/>
      <c r="EX32" s="102"/>
      <c r="EY32" s="102"/>
      <c r="EZ32" s="102"/>
      <c r="FA32" s="102"/>
      <c r="FB32" s="102"/>
      <c r="FC32" s="102"/>
      <c r="FD32" s="102"/>
      <c r="FE32" s="102"/>
      <c r="FF32" s="102"/>
      <c r="FG32" s="102"/>
      <c r="FH32" s="102"/>
      <c r="FI32" s="102"/>
      <c r="FJ32" s="102"/>
      <c r="FK32" s="102"/>
      <c r="FL32" s="102"/>
      <c r="FM32" s="102"/>
      <c r="FN32" s="102"/>
      <c r="FO32" s="102"/>
      <c r="FP32" s="102"/>
      <c r="FQ32" s="102"/>
      <c r="FR32" s="102"/>
      <c r="FS32" s="102"/>
      <c r="FT32" s="102"/>
      <c r="FU32" s="102"/>
      <c r="FV32" s="102"/>
      <c r="FW32" s="102"/>
      <c r="FX32" s="102"/>
      <c r="FY32" s="102"/>
      <c r="FZ32" s="102"/>
      <c r="GA32" s="102"/>
      <c r="GB32" s="102"/>
      <c r="GC32" s="102"/>
      <c r="GD32" s="102"/>
      <c r="GE32" s="102"/>
      <c r="GF32" s="102"/>
      <c r="GG32" s="102"/>
      <c r="GH32" s="102"/>
      <c r="GI32" s="102"/>
      <c r="GJ32" s="102"/>
      <c r="GK32" s="102"/>
      <c r="GL32" s="102"/>
      <c r="GM32" s="102"/>
      <c r="GN32" s="102"/>
      <c r="GO32" s="102"/>
      <c r="GP32" s="102"/>
      <c r="GQ32" s="102"/>
      <c r="GR32" s="102"/>
      <c r="GS32" s="102"/>
      <c r="GT32" s="102"/>
      <c r="GU32" s="102"/>
      <c r="GV32" s="102"/>
      <c r="GW32" s="102"/>
      <c r="GX32" s="102"/>
      <c r="GY32" s="102"/>
      <c r="GZ32" s="102"/>
      <c r="HA32" s="102"/>
      <c r="HB32" s="102"/>
      <c r="HC32" s="102"/>
      <c r="HD32" s="102"/>
      <c r="HE32" s="102"/>
      <c r="HF32" s="102"/>
      <c r="HG32" s="102"/>
      <c r="HH32" s="102"/>
      <c r="HI32" s="102"/>
      <c r="HJ32" s="102"/>
      <c r="HK32" s="102"/>
    </row>
    <row r="33" spans="2:219">
      <c r="B33" s="137">
        <v>5</v>
      </c>
      <c r="C33" s="138">
        <f>C32+($D$15*12)</f>
        <v>95657.164777350001</v>
      </c>
      <c r="D33" s="138">
        <f>D32+($D$10*12)+$C$19</f>
        <v>98183.823642612901</v>
      </c>
      <c r="E33" s="139">
        <f t="shared" si="9"/>
        <v>0</v>
      </c>
      <c r="F33" s="143" t="str">
        <f t="shared" si="10"/>
        <v>-</v>
      </c>
      <c r="G33" s="138">
        <f>G32+($D$11*12)+$C$19</f>
        <v>94318.156769176872</v>
      </c>
      <c r="H33" s="139">
        <f t="shared" si="0"/>
        <v>5</v>
      </c>
      <c r="I33" s="143">
        <f t="shared" si="11"/>
        <v>5</v>
      </c>
      <c r="J33" s="138">
        <f>J32+($D$12*12)+$C$19</f>
        <v>101080.50379322628</v>
      </c>
      <c r="K33" s="139">
        <f t="shared" si="1"/>
        <v>0</v>
      </c>
      <c r="L33" s="143" t="str">
        <f t="shared" si="12"/>
        <v>-</v>
      </c>
      <c r="M33" s="140">
        <f t="shared" si="13"/>
        <v>144259.49621068625</v>
      </c>
      <c r="N33" s="141">
        <f t="shared" si="2"/>
        <v>0</v>
      </c>
      <c r="O33" s="143" t="str">
        <f t="shared" si="14"/>
        <v>-</v>
      </c>
      <c r="P33" s="140">
        <f t="shared" si="42"/>
        <v>129477.008891255</v>
      </c>
      <c r="Q33" s="264">
        <f t="shared" si="15"/>
        <v>0</v>
      </c>
      <c r="R33" s="143" t="str">
        <f t="shared" si="16"/>
        <v>-</v>
      </c>
      <c r="S33" s="137">
        <v>5</v>
      </c>
      <c r="T33" s="142">
        <f t="shared" si="35"/>
        <v>32.934188259899997</v>
      </c>
      <c r="U33" s="142">
        <f>U32+($F$10*12)+$D$19</f>
        <v>34.150685386986048</v>
      </c>
      <c r="V33" s="143">
        <f t="shared" si="17"/>
        <v>0</v>
      </c>
      <c r="W33" s="143" t="str">
        <f t="shared" si="18"/>
        <v>-</v>
      </c>
      <c r="X33" s="142">
        <f>X32+($F$11*12)+$D$19</f>
        <v>32.309172013489167</v>
      </c>
      <c r="Y33" s="143">
        <f t="shared" si="19"/>
        <v>5</v>
      </c>
      <c r="Z33" s="143">
        <f t="shared" si="20"/>
        <v>5</v>
      </c>
      <c r="AA33" s="142">
        <f>AA32+($F$12*12)+$D$19</f>
        <v>34.934486627642819</v>
      </c>
      <c r="AB33" s="143">
        <f t="shared" si="21"/>
        <v>0</v>
      </c>
      <c r="AC33" s="143" t="str">
        <f t="shared" si="22"/>
        <v>-</v>
      </c>
      <c r="AD33" s="142">
        <f t="shared" si="23"/>
        <v>33.621627703667528</v>
      </c>
      <c r="AE33" s="144">
        <f t="shared" si="3"/>
        <v>0</v>
      </c>
      <c r="AF33" s="143" t="str">
        <f t="shared" si="24"/>
        <v>-</v>
      </c>
      <c r="AG33" s="142">
        <f t="shared" si="36"/>
        <v>30.611600117028392</v>
      </c>
      <c r="AH33" s="143">
        <f t="shared" si="25"/>
        <v>5</v>
      </c>
      <c r="AI33" s="143">
        <f t="shared" si="26"/>
        <v>5</v>
      </c>
      <c r="AJ33" s="137">
        <v>5</v>
      </c>
      <c r="AK33" s="140">
        <f>AK32/$C$23</f>
        <v>3044.386313110278</v>
      </c>
      <c r="AL33" s="140">
        <f t="shared" si="43"/>
        <v>2896.8569286657844</v>
      </c>
      <c r="AM33" s="140">
        <f t="shared" si="37"/>
        <v>2870.763414133</v>
      </c>
      <c r="AN33" s="140">
        <f t="shared" si="38"/>
        <v>2896.8569286657844</v>
      </c>
      <c r="AO33" s="140">
        <f t="shared" si="39"/>
        <v>400.64970706649996</v>
      </c>
      <c r="AP33" s="140">
        <f t="shared" si="40"/>
        <v>227.02680808922204</v>
      </c>
      <c r="AQ33" s="145">
        <f>AQ32+AK33</f>
        <v>16822.156148794438</v>
      </c>
      <c r="AR33" s="145">
        <f>AR32+AL33+($E$19/$C$23^AJ33)</f>
        <v>17901.565201927984</v>
      </c>
      <c r="AS33" s="143">
        <f>IF(AR33&lt;=AQ33,AJ33,0)</f>
        <v>0</v>
      </c>
      <c r="AT33" s="143" t="str">
        <f t="shared" si="28"/>
        <v>-</v>
      </c>
      <c r="AU33" s="145">
        <f>AU32+AM33+($E$19/$C$23^AJ33)</f>
        <v>17407.392704828206</v>
      </c>
      <c r="AV33" s="143">
        <f t="shared" si="5"/>
        <v>0</v>
      </c>
      <c r="AW33" s="143" t="str">
        <f t="shared" si="29"/>
        <v>-</v>
      </c>
      <c r="AX33" s="145">
        <f>AX32+AN33+$E$19/$C$23^AJ33</f>
        <v>18682.198957642133</v>
      </c>
      <c r="AY33" s="143">
        <f t="shared" si="6"/>
        <v>0</v>
      </c>
      <c r="AZ33" s="143" t="str">
        <f t="shared" si="30"/>
        <v>-</v>
      </c>
      <c r="BA33" s="146">
        <f t="shared" si="31"/>
        <v>31597.310794464032</v>
      </c>
      <c r="BB33" s="144">
        <f t="shared" si="7"/>
        <v>0</v>
      </c>
      <c r="BC33" s="143" t="str">
        <f t="shared" si="32"/>
        <v>-</v>
      </c>
      <c r="BD33" s="146">
        <f>BD32+AP33+$E$19/$C$23^AJ33</f>
        <v>31941.590888360301</v>
      </c>
      <c r="BE33" s="143">
        <f t="shared" si="33"/>
        <v>0</v>
      </c>
      <c r="BF33" s="143" t="str">
        <f t="shared" si="34"/>
        <v>-</v>
      </c>
      <c r="BG33" s="102"/>
      <c r="BH33" s="136" t="s">
        <v>125</v>
      </c>
      <c r="BI33" s="147">
        <f>Input!$C$48</f>
        <v>1500</v>
      </c>
      <c r="BJ33" s="147">
        <f>Input!D43</f>
        <v>11547.25</v>
      </c>
      <c r="BK33" s="148">
        <f>Input!C17</f>
        <v>0.11</v>
      </c>
      <c r="BL33" s="147">
        <f>BK33*0.6233*0.75*Input!$F$14</f>
        <v>1028.4450000000002</v>
      </c>
      <c r="BM33" s="107">
        <f t="shared" si="45"/>
        <v>-53915.195</v>
      </c>
      <c r="BN33" s="102"/>
      <c r="BO33" s="102"/>
      <c r="BP33" s="102"/>
      <c r="BQ33" s="102"/>
      <c r="BR33" s="102"/>
      <c r="BS33" s="102"/>
      <c r="BT33" s="102"/>
      <c r="BU33" s="102"/>
      <c r="BV33" s="102"/>
      <c r="BW33" s="102"/>
      <c r="BX33" s="102"/>
      <c r="BY33" s="102"/>
      <c r="BZ33" s="102"/>
      <c r="CA33" s="102"/>
      <c r="CB33" s="102"/>
      <c r="CC33" s="102"/>
      <c r="CD33" s="102"/>
      <c r="CE33" s="102"/>
      <c r="CF33" s="102"/>
      <c r="CG33" s="102"/>
      <c r="CH33" s="102"/>
      <c r="CI33" s="102"/>
      <c r="CJ33" s="102"/>
      <c r="CK33" s="102"/>
      <c r="CL33" s="102"/>
      <c r="CM33" s="102"/>
      <c r="CN33" s="102"/>
      <c r="CO33" s="102"/>
      <c r="CP33" s="102"/>
      <c r="CQ33" s="102"/>
      <c r="CR33" s="102"/>
      <c r="CS33" s="102"/>
      <c r="CT33" s="102"/>
      <c r="CU33" s="102"/>
      <c r="CV33" s="102"/>
      <c r="CW33" s="102"/>
      <c r="CX33" s="102"/>
      <c r="CY33" s="102"/>
      <c r="CZ33" s="102"/>
      <c r="DA33" s="102"/>
      <c r="DB33" s="102"/>
      <c r="DC33" s="102"/>
      <c r="DD33" s="102"/>
      <c r="DE33" s="102"/>
      <c r="DF33" s="102"/>
      <c r="DG33" s="102"/>
      <c r="DH33" s="102"/>
      <c r="DI33" s="102"/>
      <c r="DJ33" s="102"/>
      <c r="DK33" s="102"/>
      <c r="DL33" s="102"/>
      <c r="DM33" s="102"/>
      <c r="DN33" s="102"/>
      <c r="DO33" s="102"/>
      <c r="DP33" s="102"/>
      <c r="DQ33" s="102"/>
      <c r="DR33" s="102"/>
      <c r="DS33" s="102"/>
      <c r="DT33" s="102"/>
      <c r="DU33" s="102"/>
      <c r="DV33" s="102"/>
      <c r="DW33" s="102"/>
      <c r="DX33" s="102"/>
      <c r="DY33" s="102"/>
      <c r="DZ33" s="102"/>
      <c r="EA33" s="102"/>
      <c r="EB33" s="102"/>
      <c r="EC33" s="102"/>
      <c r="ED33" s="102"/>
      <c r="EE33" s="102"/>
      <c r="EF33" s="102"/>
      <c r="EG33" s="102"/>
      <c r="EH33" s="102"/>
      <c r="EI33" s="102"/>
      <c r="EJ33" s="102"/>
      <c r="EK33" s="102"/>
      <c r="EL33" s="102"/>
      <c r="EM33" s="102"/>
      <c r="EN33" s="102"/>
      <c r="EO33" s="102"/>
      <c r="EP33" s="102"/>
      <c r="EQ33" s="102"/>
      <c r="ER33" s="102"/>
      <c r="ES33" s="102"/>
      <c r="ET33" s="102"/>
      <c r="EU33" s="102"/>
      <c r="EV33" s="102"/>
      <c r="EW33" s="102"/>
      <c r="EX33" s="102"/>
      <c r="EY33" s="102"/>
      <c r="EZ33" s="102"/>
      <c r="FA33" s="102"/>
      <c r="FB33" s="102"/>
      <c r="FC33" s="102"/>
      <c r="FD33" s="102"/>
      <c r="FE33" s="102"/>
      <c r="FF33" s="102"/>
      <c r="FG33" s="102"/>
      <c r="FH33" s="102"/>
      <c r="FI33" s="102"/>
      <c r="FJ33" s="102"/>
      <c r="FK33" s="102"/>
      <c r="FL33" s="102"/>
      <c r="FM33" s="102"/>
      <c r="FN33" s="102"/>
      <c r="FO33" s="102"/>
      <c r="FP33" s="102"/>
      <c r="FQ33" s="102"/>
      <c r="FR33" s="102"/>
      <c r="FS33" s="102"/>
      <c r="FT33" s="102"/>
      <c r="FU33" s="102"/>
      <c r="FV33" s="102"/>
      <c r="FW33" s="102"/>
      <c r="FX33" s="102"/>
      <c r="FY33" s="102"/>
      <c r="FZ33" s="102"/>
      <c r="GA33" s="102"/>
      <c r="GB33" s="102"/>
      <c r="GC33" s="102"/>
      <c r="GD33" s="102"/>
      <c r="GE33" s="102"/>
      <c r="GF33" s="102"/>
      <c r="GG33" s="102"/>
      <c r="GH33" s="102"/>
      <c r="GI33" s="102"/>
      <c r="GJ33" s="102"/>
      <c r="GK33" s="102"/>
      <c r="GL33" s="102"/>
      <c r="GM33" s="102"/>
      <c r="GN33" s="102"/>
      <c r="GO33" s="102"/>
      <c r="GP33" s="102"/>
      <c r="GQ33" s="102"/>
      <c r="GR33" s="102"/>
      <c r="GS33" s="102"/>
      <c r="GT33" s="102"/>
      <c r="GU33" s="102"/>
      <c r="GV33" s="102"/>
      <c r="GW33" s="102"/>
      <c r="GX33" s="102"/>
      <c r="GY33" s="102"/>
      <c r="GZ33" s="102"/>
      <c r="HA33" s="102"/>
      <c r="HB33" s="102"/>
      <c r="HC33" s="102"/>
      <c r="HD33" s="102"/>
      <c r="HE33" s="102"/>
      <c r="HF33" s="102"/>
      <c r="HG33" s="102"/>
      <c r="HH33" s="102"/>
      <c r="HI33" s="102"/>
      <c r="HJ33" s="102"/>
      <c r="HK33" s="102"/>
    </row>
    <row r="34" spans="2:219">
      <c r="B34" s="137">
        <v>6</v>
      </c>
      <c r="C34" s="138">
        <f t="shared" si="8"/>
        <v>114788.59773282</v>
      </c>
      <c r="D34" s="138">
        <f>D33+($D$10*12)</f>
        <v>116677.27882304363</v>
      </c>
      <c r="E34" s="139">
        <f t="shared" si="9"/>
        <v>0</v>
      </c>
      <c r="F34" s="143" t="str">
        <f t="shared" si="10"/>
        <v>-</v>
      </c>
      <c r="G34" s="138">
        <f>G33+($D$11*12)</f>
        <v>112358.51437819237</v>
      </c>
      <c r="H34" s="139">
        <f t="shared" si="0"/>
        <v>6</v>
      </c>
      <c r="I34" s="143">
        <f t="shared" si="11"/>
        <v>6</v>
      </c>
      <c r="J34" s="138">
        <f>J33+($D$12*12)</f>
        <v>119573.95897365701</v>
      </c>
      <c r="K34" s="139">
        <f t="shared" si="1"/>
        <v>0</v>
      </c>
      <c r="L34" s="143" t="str">
        <f t="shared" si="12"/>
        <v>-</v>
      </c>
      <c r="M34" s="140">
        <f t="shared" si="13"/>
        <v>146961.01880359626</v>
      </c>
      <c r="N34" s="141">
        <f t="shared" si="2"/>
        <v>0</v>
      </c>
      <c r="O34" s="143" t="str">
        <f t="shared" si="14"/>
        <v>-</v>
      </c>
      <c r="P34" s="140">
        <f t="shared" si="42"/>
        <v>131087.45613771048</v>
      </c>
      <c r="Q34" s="264">
        <f t="shared" si="15"/>
        <v>0</v>
      </c>
      <c r="R34" s="143" t="str">
        <f t="shared" si="16"/>
        <v>-</v>
      </c>
      <c r="S34" s="137">
        <v>6</v>
      </c>
      <c r="T34" s="142">
        <f t="shared" si="35"/>
        <v>39.521025911879995</v>
      </c>
      <c r="U34" s="142">
        <f>U33+($F$10*12)</f>
        <v>40.659059036504296</v>
      </c>
      <c r="V34" s="143">
        <f t="shared" si="17"/>
        <v>0</v>
      </c>
      <c r="W34" s="143" t="str">
        <f t="shared" si="18"/>
        <v>-</v>
      </c>
      <c r="X34" s="142">
        <f>X33+($F$11*12)</f>
        <v>38.520358965916166</v>
      </c>
      <c r="Y34" s="143">
        <f t="shared" si="19"/>
        <v>6</v>
      </c>
      <c r="Z34" s="143">
        <f t="shared" si="20"/>
        <v>6</v>
      </c>
      <c r="AA34" s="142">
        <f>AA33+($F$12*12)</f>
        <v>41.442860277161067</v>
      </c>
      <c r="AB34" s="143">
        <f t="shared" si="21"/>
        <v>0</v>
      </c>
      <c r="AC34" s="143" t="str">
        <f t="shared" si="22"/>
        <v>-</v>
      </c>
      <c r="AD34" s="142">
        <f t="shared" si="23"/>
        <v>34.641488260607531</v>
      </c>
      <c r="AE34" s="144">
        <f t="shared" si="3"/>
        <v>6</v>
      </c>
      <c r="AF34" s="143">
        <f t="shared" si="24"/>
        <v>6</v>
      </c>
      <c r="AG34" s="142">
        <f t="shared" si="36"/>
        <v>31.255809974415392</v>
      </c>
      <c r="AH34" s="143">
        <f t="shared" si="25"/>
        <v>6</v>
      </c>
      <c r="AI34" s="143">
        <f t="shared" si="26"/>
        <v>6</v>
      </c>
      <c r="AJ34" s="137">
        <v>6</v>
      </c>
      <c r="AK34" s="140">
        <f>AK33/$C$23</f>
        <v>2899.4155362955025</v>
      </c>
      <c r="AL34" s="140">
        <f t="shared" si="43"/>
        <v>2758.9113606340802</v>
      </c>
      <c r="AM34" s="140">
        <f t="shared" si="37"/>
        <v>2734.0603944123809</v>
      </c>
      <c r="AN34" s="140">
        <f>AN33/$C$23</f>
        <v>2758.9113606340802</v>
      </c>
      <c r="AO34" s="140">
        <f t="shared" si="39"/>
        <v>381.57114958714283</v>
      </c>
      <c r="AP34" s="140">
        <f t="shared" si="40"/>
        <v>216.216007704021</v>
      </c>
      <c r="AQ34" s="149">
        <f t="shared" ref="AQ34:AQ95" si="46">AQ33+AK34</f>
        <v>19721.571685089941</v>
      </c>
      <c r="AR34" s="145">
        <f>AR33+AL34</f>
        <v>20660.476562562064</v>
      </c>
      <c r="AS34" s="143">
        <f t="shared" si="4"/>
        <v>0</v>
      </c>
      <c r="AT34" s="143" t="str">
        <f t="shared" si="28"/>
        <v>-</v>
      </c>
      <c r="AU34" s="145">
        <f>AU33+AM34</f>
        <v>20141.453099240585</v>
      </c>
      <c r="AV34" s="143">
        <f t="shared" si="5"/>
        <v>0</v>
      </c>
      <c r="AW34" s="143" t="str">
        <f t="shared" si="29"/>
        <v>-</v>
      </c>
      <c r="AX34" s="145">
        <f>AX33+AN34</f>
        <v>21441.110318276213</v>
      </c>
      <c r="AY34" s="143">
        <f t="shared" si="6"/>
        <v>0</v>
      </c>
      <c r="AZ34" s="143" t="str">
        <f t="shared" si="30"/>
        <v>-</v>
      </c>
      <c r="BA34" s="146">
        <f t="shared" si="31"/>
        <v>31978.881944051176</v>
      </c>
      <c r="BB34" s="144">
        <f t="shared" si="7"/>
        <v>0</v>
      </c>
      <c r="BC34" s="143" t="str">
        <f t="shared" si="32"/>
        <v>-</v>
      </c>
      <c r="BD34" s="146">
        <f t="shared" si="44"/>
        <v>32157.806896064321</v>
      </c>
      <c r="BE34" s="143">
        <f t="shared" si="33"/>
        <v>0</v>
      </c>
      <c r="BF34" s="143" t="str">
        <f t="shared" si="34"/>
        <v>-</v>
      </c>
      <c r="BG34" s="102"/>
      <c r="BH34" s="136" t="s">
        <v>126</v>
      </c>
      <c r="BI34" s="147">
        <f>Input!$C$48</f>
        <v>1500</v>
      </c>
      <c r="BJ34" s="147">
        <f>Input!D43</f>
        <v>11547.25</v>
      </c>
      <c r="BK34" s="148">
        <f>Input!C18</f>
        <v>0.18</v>
      </c>
      <c r="BL34" s="147">
        <f>BK34*0.6233*0.75*Input!$F$14</f>
        <v>1682.9099999999996</v>
      </c>
      <c r="BM34" s="107">
        <f t="shared" si="45"/>
        <v>-65279.535000000003</v>
      </c>
      <c r="BN34" s="102"/>
      <c r="BO34" s="102"/>
      <c r="BP34" s="102"/>
      <c r="BQ34" s="102"/>
      <c r="BR34" s="102"/>
      <c r="BS34" s="102"/>
      <c r="BT34" s="102"/>
      <c r="BU34" s="102"/>
      <c r="BV34" s="102"/>
      <c r="BW34" s="102"/>
      <c r="BX34" s="102"/>
      <c r="BY34" s="102"/>
      <c r="BZ34" s="102"/>
      <c r="CA34" s="102"/>
      <c r="CB34" s="102"/>
      <c r="CC34" s="102"/>
      <c r="CD34" s="102"/>
      <c r="CE34" s="102"/>
      <c r="CF34" s="102"/>
      <c r="CG34" s="102"/>
      <c r="CH34" s="102"/>
      <c r="CI34" s="102"/>
      <c r="CJ34" s="102"/>
      <c r="CK34" s="102"/>
      <c r="CL34" s="102"/>
      <c r="CM34" s="102"/>
      <c r="CN34" s="102"/>
      <c r="CO34" s="102"/>
      <c r="CP34" s="102"/>
      <c r="CQ34" s="102"/>
      <c r="CR34" s="102"/>
      <c r="CS34" s="102"/>
      <c r="CT34" s="102"/>
      <c r="CU34" s="102"/>
      <c r="CV34" s="102"/>
      <c r="CW34" s="102"/>
      <c r="CX34" s="102"/>
      <c r="CY34" s="102"/>
      <c r="CZ34" s="102"/>
      <c r="DA34" s="102"/>
      <c r="DB34" s="102"/>
      <c r="DC34" s="102"/>
      <c r="DD34" s="102"/>
      <c r="DE34" s="102"/>
      <c r="DF34" s="102"/>
      <c r="DG34" s="102"/>
      <c r="DH34" s="102"/>
      <c r="DI34" s="102"/>
      <c r="DJ34" s="102"/>
      <c r="DK34" s="102"/>
      <c r="DL34" s="102"/>
      <c r="DM34" s="102"/>
      <c r="DN34" s="102"/>
      <c r="DO34" s="102"/>
      <c r="DP34" s="102"/>
      <c r="DQ34" s="102"/>
      <c r="DR34" s="102"/>
      <c r="DS34" s="102"/>
      <c r="DT34" s="102"/>
      <c r="DU34" s="102"/>
      <c r="DV34" s="102"/>
      <c r="DW34" s="102"/>
      <c r="DX34" s="102"/>
      <c r="DY34" s="102"/>
      <c r="DZ34" s="102"/>
      <c r="EA34" s="102"/>
      <c r="EB34" s="102"/>
      <c r="EC34" s="102"/>
      <c r="ED34" s="102"/>
      <c r="EE34" s="102"/>
      <c r="EF34" s="102"/>
      <c r="EG34" s="102"/>
      <c r="EH34" s="102"/>
      <c r="EI34" s="102"/>
      <c r="EJ34" s="102"/>
      <c r="EK34" s="102"/>
      <c r="EL34" s="102"/>
      <c r="EM34" s="102"/>
      <c r="EN34" s="102"/>
      <c r="EO34" s="102"/>
      <c r="EP34" s="102"/>
      <c r="EQ34" s="102"/>
      <c r="ER34" s="102"/>
      <c r="ES34" s="102"/>
      <c r="ET34" s="102"/>
      <c r="EU34" s="102"/>
      <c r="EV34" s="102"/>
      <c r="EW34" s="102"/>
      <c r="EX34" s="102"/>
      <c r="EY34" s="102"/>
      <c r="EZ34" s="102"/>
      <c r="FA34" s="102"/>
      <c r="FB34" s="102"/>
      <c r="FC34" s="102"/>
      <c r="FD34" s="102"/>
      <c r="FE34" s="102"/>
      <c r="FF34" s="102"/>
      <c r="FG34" s="102"/>
      <c r="FH34" s="102"/>
      <c r="FI34" s="102"/>
      <c r="FJ34" s="102"/>
      <c r="FK34" s="102"/>
      <c r="FL34" s="102"/>
      <c r="FM34" s="102"/>
      <c r="FN34" s="102"/>
      <c r="FO34" s="102"/>
      <c r="FP34" s="102"/>
      <c r="FQ34" s="102"/>
      <c r="FR34" s="102"/>
      <c r="FS34" s="102"/>
      <c r="FT34" s="102"/>
      <c r="FU34" s="102"/>
      <c r="FV34" s="102"/>
      <c r="FW34" s="102"/>
      <c r="FX34" s="102"/>
      <c r="FY34" s="102"/>
      <c r="FZ34" s="102"/>
      <c r="GA34" s="102"/>
      <c r="GB34" s="102"/>
      <c r="GC34" s="102"/>
      <c r="GD34" s="102"/>
      <c r="GE34" s="102"/>
      <c r="GF34" s="102"/>
      <c r="GG34" s="102"/>
      <c r="GH34" s="102"/>
      <c r="GI34" s="102"/>
      <c r="GJ34" s="102"/>
      <c r="GK34" s="102"/>
      <c r="GL34" s="102"/>
      <c r="GM34" s="102"/>
      <c r="GN34" s="102"/>
      <c r="GO34" s="102"/>
      <c r="GP34" s="102"/>
      <c r="GQ34" s="102"/>
      <c r="GR34" s="102"/>
      <c r="GS34" s="102"/>
      <c r="GT34" s="102"/>
      <c r="GU34" s="102"/>
      <c r="GV34" s="102"/>
      <c r="GW34" s="102"/>
      <c r="GX34" s="102"/>
      <c r="GY34" s="102"/>
      <c r="GZ34" s="102"/>
      <c r="HA34" s="102"/>
      <c r="HB34" s="102"/>
      <c r="HC34" s="102"/>
      <c r="HD34" s="102"/>
      <c r="HE34" s="102"/>
      <c r="HF34" s="102"/>
      <c r="HG34" s="102"/>
      <c r="HH34" s="102"/>
      <c r="HI34" s="102"/>
      <c r="HJ34" s="102"/>
      <c r="HK34" s="102"/>
    </row>
    <row r="35" spans="2:219">
      <c r="B35" s="137">
        <v>7</v>
      </c>
      <c r="C35" s="138">
        <f t="shared" si="8"/>
        <v>133920.03068828999</v>
      </c>
      <c r="D35" s="138">
        <f>D34+($D$10*12)</f>
        <v>135170.73400347435</v>
      </c>
      <c r="E35" s="139">
        <f t="shared" si="9"/>
        <v>0</v>
      </c>
      <c r="F35" s="143" t="str">
        <f t="shared" si="10"/>
        <v>-</v>
      </c>
      <c r="G35" s="138">
        <f>G34+($D$11*12)</f>
        <v>130398.87198720787</v>
      </c>
      <c r="H35" s="139">
        <f t="shared" si="0"/>
        <v>7</v>
      </c>
      <c r="I35" s="143">
        <f t="shared" si="11"/>
        <v>7</v>
      </c>
      <c r="J35" s="138">
        <f>J34+($D$12*12)</f>
        <v>138067.41415408772</v>
      </c>
      <c r="K35" s="139">
        <f t="shared" si="1"/>
        <v>0</v>
      </c>
      <c r="L35" s="143" t="str">
        <f t="shared" si="12"/>
        <v>-</v>
      </c>
      <c r="M35" s="140">
        <f t="shared" si="13"/>
        <v>149662.54139650628</v>
      </c>
      <c r="N35" s="141">
        <f t="shared" si="2"/>
        <v>0</v>
      </c>
      <c r="O35" s="143" t="str">
        <f t="shared" si="14"/>
        <v>-</v>
      </c>
      <c r="P35" s="140">
        <f t="shared" si="42"/>
        <v>132697.90338416598</v>
      </c>
      <c r="Q35" s="264">
        <f t="shared" si="15"/>
        <v>7</v>
      </c>
      <c r="R35" s="143">
        <f t="shared" si="16"/>
        <v>7</v>
      </c>
      <c r="S35" s="137">
        <v>7</v>
      </c>
      <c r="T35" s="142">
        <f t="shared" si="35"/>
        <v>46.107863563859993</v>
      </c>
      <c r="U35" s="142">
        <f>U34+($F$10*12)</f>
        <v>47.167432686022543</v>
      </c>
      <c r="V35" s="143">
        <f t="shared" si="17"/>
        <v>0</v>
      </c>
      <c r="W35" s="143" t="str">
        <f t="shared" si="18"/>
        <v>-</v>
      </c>
      <c r="X35" s="142">
        <f>X34+($F$11*12)</f>
        <v>44.731545918343166</v>
      </c>
      <c r="Y35" s="143">
        <f t="shared" si="19"/>
        <v>7</v>
      </c>
      <c r="Z35" s="143">
        <f t="shared" si="20"/>
        <v>7</v>
      </c>
      <c r="AA35" s="142">
        <f>AA34+($F$12*12)</f>
        <v>47.951233926679315</v>
      </c>
      <c r="AB35" s="143">
        <f t="shared" si="21"/>
        <v>0</v>
      </c>
      <c r="AC35" s="143" t="str">
        <f t="shared" si="22"/>
        <v>-</v>
      </c>
      <c r="AD35" s="142">
        <f t="shared" si="23"/>
        <v>35.661348817547534</v>
      </c>
      <c r="AE35" s="144">
        <f t="shared" si="3"/>
        <v>7</v>
      </c>
      <c r="AF35" s="143">
        <f t="shared" si="24"/>
        <v>7</v>
      </c>
      <c r="AG35" s="142">
        <f t="shared" si="36"/>
        <v>31.900019831802393</v>
      </c>
      <c r="AH35" s="143">
        <f t="shared" si="25"/>
        <v>7</v>
      </c>
      <c r="AI35" s="143">
        <f t="shared" si="26"/>
        <v>7</v>
      </c>
      <c r="AJ35" s="137">
        <v>7</v>
      </c>
      <c r="AK35" s="140">
        <f t="shared" ref="AK35:AK94" si="47">AK34/$C$23</f>
        <v>2761.3481298052402</v>
      </c>
      <c r="AL35" s="140">
        <f t="shared" si="43"/>
        <v>2627.5346291753144</v>
      </c>
      <c r="AM35" s="140">
        <f>AM34/$C$23</f>
        <v>2603.8670422975056</v>
      </c>
      <c r="AN35" s="140">
        <f t="shared" si="38"/>
        <v>2627.5346291753144</v>
      </c>
      <c r="AO35" s="140">
        <f t="shared" si="39"/>
        <v>363.4010948448979</v>
      </c>
      <c r="AP35" s="140">
        <f t="shared" si="40"/>
        <v>205.92000733716284</v>
      </c>
      <c r="AQ35" s="145">
        <f t="shared" si="46"/>
        <v>22482.91981489518</v>
      </c>
      <c r="AR35" s="145">
        <f>AR34+AL35</f>
        <v>23288.01119173738</v>
      </c>
      <c r="AS35" s="143">
        <f t="shared" si="4"/>
        <v>0</v>
      </c>
      <c r="AT35" s="143" t="str">
        <f t="shared" si="28"/>
        <v>-</v>
      </c>
      <c r="AU35" s="145">
        <f>AU34+AM35</f>
        <v>22745.32014153809</v>
      </c>
      <c r="AV35" s="143">
        <f t="shared" si="5"/>
        <v>0</v>
      </c>
      <c r="AW35" s="143" t="str">
        <f t="shared" si="29"/>
        <v>-</v>
      </c>
      <c r="AX35" s="145">
        <f>AX34+AN35</f>
        <v>24068.644947451528</v>
      </c>
      <c r="AY35" s="143">
        <f t="shared" si="6"/>
        <v>0</v>
      </c>
      <c r="AZ35" s="143" t="str">
        <f t="shared" si="30"/>
        <v>-</v>
      </c>
      <c r="BA35" s="146">
        <f t="shared" si="31"/>
        <v>32342.283038896076</v>
      </c>
      <c r="BB35" s="144">
        <f t="shared" si="7"/>
        <v>0</v>
      </c>
      <c r="BC35" s="143" t="str">
        <f t="shared" si="32"/>
        <v>-</v>
      </c>
      <c r="BD35" s="146">
        <f t="shared" si="44"/>
        <v>32363.726903401483</v>
      </c>
      <c r="BE35" s="143">
        <f t="shared" si="33"/>
        <v>0</v>
      </c>
      <c r="BF35" s="143" t="str">
        <f t="shared" si="34"/>
        <v>-</v>
      </c>
      <c r="BG35" s="102"/>
      <c r="BH35" s="136" t="s">
        <v>127</v>
      </c>
      <c r="BI35" s="147">
        <f>Input!$C$48</f>
        <v>1500</v>
      </c>
      <c r="BJ35" s="147">
        <f>Input!D43</f>
        <v>11547.25</v>
      </c>
      <c r="BK35" s="148">
        <f>Input!C19</f>
        <v>1.88</v>
      </c>
      <c r="BL35" s="147">
        <f>BK35*0.6233*0.75*Input!$F$14</f>
        <v>17577.059999999998</v>
      </c>
      <c r="BM35" s="107">
        <f t="shared" si="45"/>
        <v>-60749.725000000006</v>
      </c>
      <c r="BN35" s="102"/>
      <c r="BO35" s="102"/>
      <c r="BP35" s="102"/>
      <c r="BQ35" s="102"/>
      <c r="BR35" s="102"/>
      <c r="BS35" s="102"/>
      <c r="BT35" s="102"/>
      <c r="BU35" s="102"/>
      <c r="BV35" s="102"/>
      <c r="BW35" s="102"/>
      <c r="BX35" s="102"/>
      <c r="BY35" s="102"/>
      <c r="BZ35" s="102"/>
      <c r="CA35" s="102"/>
      <c r="CB35" s="102"/>
      <c r="CC35" s="102"/>
      <c r="CD35" s="102"/>
      <c r="CE35" s="102"/>
      <c r="CF35" s="102"/>
      <c r="CG35" s="102"/>
      <c r="CH35" s="102"/>
      <c r="CI35" s="102"/>
      <c r="CJ35" s="102"/>
      <c r="CK35" s="102"/>
      <c r="CL35" s="102"/>
      <c r="CM35" s="102"/>
      <c r="CN35" s="102"/>
      <c r="CO35" s="102"/>
      <c r="CP35" s="102"/>
      <c r="CQ35" s="102"/>
      <c r="CR35" s="102"/>
      <c r="CS35" s="102"/>
      <c r="CT35" s="102"/>
      <c r="CU35" s="102"/>
      <c r="CV35" s="102"/>
      <c r="CW35" s="102"/>
      <c r="CX35" s="102"/>
      <c r="CY35" s="102"/>
      <c r="CZ35" s="102"/>
      <c r="DA35" s="102"/>
      <c r="DB35" s="102"/>
      <c r="DC35" s="102"/>
      <c r="DD35" s="102"/>
      <c r="DE35" s="102"/>
      <c r="DF35" s="102"/>
      <c r="DG35" s="102"/>
      <c r="DH35" s="102"/>
      <c r="DI35" s="102"/>
      <c r="DJ35" s="102"/>
      <c r="DK35" s="102"/>
      <c r="DL35" s="102"/>
      <c r="DM35" s="102"/>
      <c r="DN35" s="102"/>
      <c r="DO35" s="102"/>
      <c r="DP35" s="102"/>
      <c r="DQ35" s="102"/>
      <c r="DR35" s="102"/>
      <c r="DS35" s="102"/>
      <c r="DT35" s="102"/>
      <c r="DU35" s="102"/>
      <c r="DV35" s="102"/>
      <c r="DW35" s="102"/>
      <c r="DX35" s="102"/>
      <c r="DY35" s="102"/>
      <c r="DZ35" s="102"/>
      <c r="EA35" s="102"/>
      <c r="EB35" s="102"/>
      <c r="EC35" s="102"/>
      <c r="ED35" s="102"/>
      <c r="EE35" s="102"/>
      <c r="EF35" s="102"/>
      <c r="EG35" s="102"/>
      <c r="EH35" s="102"/>
      <c r="EI35" s="102"/>
      <c r="EJ35" s="102"/>
      <c r="EK35" s="102"/>
      <c r="EL35" s="102"/>
      <c r="EM35" s="102"/>
      <c r="EN35" s="102"/>
      <c r="EO35" s="102"/>
      <c r="EP35" s="102"/>
      <c r="EQ35" s="102"/>
      <c r="ER35" s="102"/>
      <c r="ES35" s="102"/>
      <c r="ET35" s="102"/>
      <c r="EU35" s="102"/>
      <c r="EV35" s="102"/>
      <c r="EW35" s="102"/>
      <c r="EX35" s="102"/>
      <c r="EY35" s="102"/>
      <c r="EZ35" s="102"/>
      <c r="FA35" s="102"/>
      <c r="FB35" s="102"/>
      <c r="FC35" s="102"/>
      <c r="FD35" s="102"/>
      <c r="FE35" s="102"/>
      <c r="FF35" s="102"/>
      <c r="FG35" s="102"/>
      <c r="FH35" s="102"/>
      <c r="FI35" s="102"/>
      <c r="FJ35" s="102"/>
      <c r="FK35" s="102"/>
      <c r="FL35" s="102"/>
      <c r="FM35" s="102"/>
      <c r="FN35" s="102"/>
      <c r="FO35" s="102"/>
      <c r="FP35" s="102"/>
      <c r="FQ35" s="102"/>
      <c r="FR35" s="102"/>
      <c r="FS35" s="102"/>
      <c r="FT35" s="102"/>
      <c r="FU35" s="102"/>
      <c r="FV35" s="102"/>
      <c r="FW35" s="102"/>
      <c r="FX35" s="102"/>
      <c r="FY35" s="102"/>
      <c r="FZ35" s="102"/>
      <c r="GA35" s="102"/>
      <c r="GB35" s="102"/>
      <c r="GC35" s="102"/>
      <c r="GD35" s="102"/>
      <c r="GE35" s="102"/>
      <c r="GF35" s="102"/>
      <c r="GG35" s="102"/>
      <c r="GH35" s="102"/>
      <c r="GI35" s="102"/>
      <c r="GJ35" s="102"/>
      <c r="GK35" s="102"/>
      <c r="GL35" s="102"/>
      <c r="GM35" s="102"/>
      <c r="GN35" s="102"/>
      <c r="GO35" s="102"/>
      <c r="GP35" s="102"/>
      <c r="GQ35" s="102"/>
      <c r="GR35" s="102"/>
      <c r="GS35" s="102"/>
      <c r="GT35" s="102"/>
      <c r="GU35" s="102"/>
      <c r="GV35" s="102"/>
      <c r="GW35" s="102"/>
      <c r="GX35" s="102"/>
      <c r="GY35" s="102"/>
      <c r="GZ35" s="102"/>
      <c r="HA35" s="102"/>
      <c r="HB35" s="102"/>
      <c r="HC35" s="102"/>
      <c r="HD35" s="102"/>
      <c r="HE35" s="102"/>
      <c r="HF35" s="102"/>
      <c r="HG35" s="102"/>
      <c r="HH35" s="102"/>
      <c r="HI35" s="102"/>
      <c r="HJ35" s="102"/>
      <c r="HK35" s="102"/>
    </row>
    <row r="36" spans="2:219">
      <c r="B36" s="137">
        <v>8</v>
      </c>
      <c r="C36" s="138">
        <f t="shared" si="8"/>
        <v>153051.46364375998</v>
      </c>
      <c r="D36" s="138">
        <f>D35+($D$10*12)</f>
        <v>153664.18918390508</v>
      </c>
      <c r="E36" s="139">
        <f t="shared" si="9"/>
        <v>0</v>
      </c>
      <c r="F36" s="143" t="str">
        <f t="shared" si="10"/>
        <v>-</v>
      </c>
      <c r="G36" s="138">
        <f>G35+($D$11*12)</f>
        <v>148439.22959622336</v>
      </c>
      <c r="H36" s="139">
        <f t="shared" si="0"/>
        <v>8</v>
      </c>
      <c r="I36" s="143">
        <f t="shared" si="11"/>
        <v>8</v>
      </c>
      <c r="J36" s="138">
        <f>J35+($D$12*12)</f>
        <v>156560.86933451844</v>
      </c>
      <c r="K36" s="139">
        <f t="shared" si="1"/>
        <v>0</v>
      </c>
      <c r="L36" s="143" t="str">
        <f t="shared" si="12"/>
        <v>-</v>
      </c>
      <c r="M36" s="140">
        <f t="shared" si="13"/>
        <v>152364.06398941629</v>
      </c>
      <c r="N36" s="141">
        <f t="shared" si="2"/>
        <v>8</v>
      </c>
      <c r="O36" s="143">
        <f t="shared" si="14"/>
        <v>8</v>
      </c>
      <c r="P36" s="140">
        <f t="shared" si="42"/>
        <v>134308.35063062148</v>
      </c>
      <c r="Q36" s="264">
        <f t="shared" si="15"/>
        <v>8</v>
      </c>
      <c r="R36" s="143">
        <f t="shared" si="16"/>
        <v>8</v>
      </c>
      <c r="S36" s="137">
        <v>8</v>
      </c>
      <c r="T36" s="142">
        <f t="shared" si="35"/>
        <v>52.694701215839991</v>
      </c>
      <c r="U36" s="142">
        <f>U35+($F$10*12)</f>
        <v>53.675806335540791</v>
      </c>
      <c r="V36" s="143">
        <f t="shared" si="17"/>
        <v>0</v>
      </c>
      <c r="W36" s="143" t="str">
        <f t="shared" si="18"/>
        <v>-</v>
      </c>
      <c r="X36" s="142">
        <f>X35+($F$11*12)</f>
        <v>50.942732870770165</v>
      </c>
      <c r="Y36" s="143">
        <f t="shared" si="19"/>
        <v>8</v>
      </c>
      <c r="Z36" s="143">
        <f t="shared" si="20"/>
        <v>8</v>
      </c>
      <c r="AA36" s="142">
        <f>AA35+($F$12*12)</f>
        <v>54.459607576197563</v>
      </c>
      <c r="AB36" s="143">
        <f t="shared" si="21"/>
        <v>0</v>
      </c>
      <c r="AC36" s="143" t="str">
        <f t="shared" si="22"/>
        <v>-</v>
      </c>
      <c r="AD36" s="142">
        <f t="shared" si="23"/>
        <v>36.681209374487537</v>
      </c>
      <c r="AE36" s="144">
        <f t="shared" si="3"/>
        <v>8</v>
      </c>
      <c r="AF36" s="143">
        <f t="shared" si="24"/>
        <v>8</v>
      </c>
      <c r="AG36" s="142">
        <f t="shared" si="36"/>
        <v>32.544229689189393</v>
      </c>
      <c r="AH36" s="143">
        <f t="shared" si="25"/>
        <v>8</v>
      </c>
      <c r="AI36" s="143">
        <f t="shared" si="26"/>
        <v>8</v>
      </c>
      <c r="AJ36" s="137">
        <v>8</v>
      </c>
      <c r="AK36" s="140">
        <f t="shared" si="47"/>
        <v>2629.8553617192761</v>
      </c>
      <c r="AL36" s="140">
        <f t="shared" si="43"/>
        <v>2502.4139325479182</v>
      </c>
      <c r="AM36" s="140">
        <f t="shared" si="37"/>
        <v>2479.8733736166719</v>
      </c>
      <c r="AN36" s="140">
        <f t="shared" si="38"/>
        <v>2502.4139325479182</v>
      </c>
      <c r="AO36" s="140">
        <f t="shared" si="39"/>
        <v>346.09628080466467</v>
      </c>
      <c r="AP36" s="140">
        <f t="shared" si="40"/>
        <v>196.11429270205986</v>
      </c>
      <c r="AQ36" s="149">
        <f t="shared" si="46"/>
        <v>25112.775176614457</v>
      </c>
      <c r="AR36" s="145">
        <f>AR35+AL36</f>
        <v>25790.425124285299</v>
      </c>
      <c r="AS36" s="143">
        <f t="shared" si="4"/>
        <v>0</v>
      </c>
      <c r="AT36" s="143" t="str">
        <f t="shared" si="28"/>
        <v>-</v>
      </c>
      <c r="AU36" s="145">
        <f>AU35+AM36</f>
        <v>25225.193515154762</v>
      </c>
      <c r="AV36" s="143">
        <f t="shared" si="5"/>
        <v>0</v>
      </c>
      <c r="AW36" s="143" t="str">
        <f t="shared" si="29"/>
        <v>-</v>
      </c>
      <c r="AX36" s="145">
        <f>AX35+AN36</f>
        <v>26571.058879999448</v>
      </c>
      <c r="AY36" s="143">
        <f t="shared" si="6"/>
        <v>0</v>
      </c>
      <c r="AZ36" s="143" t="str">
        <f t="shared" si="30"/>
        <v>-</v>
      </c>
      <c r="BA36" s="146">
        <f t="shared" si="31"/>
        <v>32688.37931970074</v>
      </c>
      <c r="BB36" s="144">
        <f t="shared" si="7"/>
        <v>0</v>
      </c>
      <c r="BC36" s="143" t="str">
        <f t="shared" si="32"/>
        <v>-</v>
      </c>
      <c r="BD36" s="146">
        <f t="shared" si="44"/>
        <v>32559.841196103542</v>
      </c>
      <c r="BE36" s="143">
        <f t="shared" si="33"/>
        <v>0</v>
      </c>
      <c r="BF36" s="143" t="str">
        <f t="shared" si="34"/>
        <v>-</v>
      </c>
      <c r="BG36" s="102"/>
      <c r="BH36" s="136" t="s">
        <v>128</v>
      </c>
      <c r="BI36" s="147">
        <f>Input!$C$48</f>
        <v>1500</v>
      </c>
      <c r="BJ36" s="147">
        <f>Input!D43</f>
        <v>11547.25</v>
      </c>
      <c r="BK36" s="148">
        <f>Input!C20</f>
        <v>2.83</v>
      </c>
      <c r="BL36" s="147">
        <f>BK36*0.6233*0.75*Input!$F$14</f>
        <v>26459.084999999999</v>
      </c>
      <c r="BM36" s="107">
        <f t="shared" si="45"/>
        <v>-47337.890000000007</v>
      </c>
      <c r="BN36" s="102"/>
      <c r="BO36" s="102"/>
      <c r="BP36" s="102"/>
      <c r="BQ36" s="102"/>
      <c r="BR36" s="102"/>
      <c r="BS36" s="102"/>
      <c r="BT36" s="102"/>
      <c r="BU36" s="102"/>
      <c r="BV36" s="102"/>
      <c r="BW36" s="102"/>
      <c r="BX36" s="102"/>
      <c r="BY36" s="102"/>
      <c r="BZ36" s="102"/>
      <c r="CA36" s="102"/>
      <c r="CB36" s="102"/>
      <c r="CC36" s="102"/>
      <c r="CD36" s="102"/>
      <c r="CE36" s="102"/>
      <c r="CF36" s="102"/>
      <c r="CG36" s="102"/>
      <c r="CH36" s="102"/>
      <c r="CI36" s="102"/>
      <c r="CJ36" s="102"/>
      <c r="CK36" s="102"/>
      <c r="CL36" s="102"/>
      <c r="CM36" s="102"/>
      <c r="CN36" s="102"/>
      <c r="CO36" s="102"/>
      <c r="CP36" s="102"/>
      <c r="CQ36" s="102"/>
      <c r="CR36" s="102"/>
      <c r="CS36" s="102"/>
      <c r="CT36" s="102"/>
      <c r="CU36" s="102"/>
      <c r="CV36" s="102"/>
      <c r="CW36" s="102"/>
      <c r="CX36" s="102"/>
      <c r="CY36" s="102"/>
      <c r="CZ36" s="102"/>
      <c r="DA36" s="102"/>
      <c r="DB36" s="102"/>
      <c r="DC36" s="102"/>
      <c r="DD36" s="102"/>
      <c r="DE36" s="102"/>
      <c r="DF36" s="102"/>
      <c r="DG36" s="102"/>
      <c r="DH36" s="102"/>
      <c r="DI36" s="102"/>
      <c r="DJ36" s="102"/>
      <c r="DK36" s="102"/>
      <c r="DL36" s="102"/>
      <c r="DM36" s="102"/>
      <c r="DN36" s="102"/>
      <c r="DO36" s="102"/>
      <c r="DP36" s="102"/>
      <c r="DQ36" s="102"/>
      <c r="DR36" s="102"/>
      <c r="DS36" s="102"/>
      <c r="DT36" s="102"/>
      <c r="DU36" s="102"/>
      <c r="DV36" s="102"/>
      <c r="DW36" s="102"/>
      <c r="DX36" s="102"/>
      <c r="DY36" s="102"/>
      <c r="DZ36" s="102"/>
      <c r="EA36" s="102"/>
      <c r="EB36" s="102"/>
      <c r="EC36" s="102"/>
      <c r="ED36" s="102"/>
      <c r="EE36" s="102"/>
      <c r="EF36" s="102"/>
      <c r="EG36" s="102"/>
      <c r="EH36" s="102"/>
      <c r="EI36" s="102"/>
      <c r="EJ36" s="102"/>
      <c r="EK36" s="102"/>
      <c r="EL36" s="102"/>
      <c r="EM36" s="102"/>
      <c r="EN36" s="102"/>
      <c r="EO36" s="102"/>
      <c r="EP36" s="102"/>
      <c r="EQ36" s="102"/>
      <c r="ER36" s="102"/>
      <c r="ES36" s="102"/>
      <c r="ET36" s="102"/>
      <c r="EU36" s="102"/>
      <c r="EV36" s="102"/>
      <c r="EW36" s="102"/>
      <c r="EX36" s="102"/>
      <c r="EY36" s="102"/>
      <c r="EZ36" s="102"/>
      <c r="FA36" s="102"/>
      <c r="FB36" s="102"/>
      <c r="FC36" s="102"/>
      <c r="FD36" s="102"/>
      <c r="FE36" s="102"/>
      <c r="FF36" s="102"/>
      <c r="FG36" s="102"/>
      <c r="FH36" s="102"/>
      <c r="FI36" s="102"/>
      <c r="FJ36" s="102"/>
      <c r="FK36" s="102"/>
      <c r="FL36" s="102"/>
      <c r="FM36" s="102"/>
      <c r="FN36" s="102"/>
      <c r="FO36" s="102"/>
      <c r="FP36" s="102"/>
      <c r="FQ36" s="102"/>
      <c r="FR36" s="102"/>
      <c r="FS36" s="102"/>
      <c r="FT36" s="102"/>
      <c r="FU36" s="102"/>
      <c r="FV36" s="102"/>
      <c r="FW36" s="102"/>
      <c r="FX36" s="102"/>
      <c r="FY36" s="102"/>
      <c r="FZ36" s="102"/>
      <c r="GA36" s="102"/>
      <c r="GB36" s="102"/>
      <c r="GC36" s="102"/>
      <c r="GD36" s="102"/>
      <c r="GE36" s="102"/>
      <c r="GF36" s="102"/>
      <c r="GG36" s="102"/>
      <c r="GH36" s="102"/>
      <c r="GI36" s="102"/>
      <c r="GJ36" s="102"/>
      <c r="GK36" s="102"/>
      <c r="GL36" s="102"/>
      <c r="GM36" s="102"/>
      <c r="GN36" s="102"/>
      <c r="GO36" s="102"/>
      <c r="GP36" s="102"/>
      <c r="GQ36" s="102"/>
      <c r="GR36" s="102"/>
      <c r="GS36" s="102"/>
      <c r="GT36" s="102"/>
      <c r="GU36" s="102"/>
      <c r="GV36" s="102"/>
      <c r="GW36" s="102"/>
      <c r="GX36" s="102"/>
      <c r="GY36" s="102"/>
      <c r="GZ36" s="102"/>
      <c r="HA36" s="102"/>
      <c r="HB36" s="102"/>
      <c r="HC36" s="102"/>
      <c r="HD36" s="102"/>
      <c r="HE36" s="102"/>
      <c r="HF36" s="102"/>
      <c r="HG36" s="102"/>
      <c r="HH36" s="102"/>
      <c r="HI36" s="102"/>
      <c r="HJ36" s="102"/>
      <c r="HK36" s="102"/>
    </row>
    <row r="37" spans="2:219">
      <c r="B37" s="137">
        <v>9</v>
      </c>
      <c r="C37" s="138">
        <f t="shared" si="8"/>
        <v>172182.89659922998</v>
      </c>
      <c r="D37" s="138">
        <f>D36+($D$10*12)</f>
        <v>172157.64436433581</v>
      </c>
      <c r="E37" s="139">
        <f t="shared" si="9"/>
        <v>9</v>
      </c>
      <c r="F37" s="143">
        <f t="shared" si="10"/>
        <v>9</v>
      </c>
      <c r="G37" s="138">
        <f>G36+($D$11*12)</f>
        <v>166479.58720523887</v>
      </c>
      <c r="H37" s="139">
        <f t="shared" si="0"/>
        <v>9</v>
      </c>
      <c r="I37" s="143">
        <f t="shared" si="11"/>
        <v>9</v>
      </c>
      <c r="J37" s="138">
        <f>J36+($D$12*12)</f>
        <v>175054.32451494917</v>
      </c>
      <c r="K37" s="139">
        <f t="shared" si="1"/>
        <v>0</v>
      </c>
      <c r="L37" s="143" t="str">
        <f t="shared" si="12"/>
        <v>-</v>
      </c>
      <c r="M37" s="140">
        <f t="shared" si="13"/>
        <v>155065.5865823263</v>
      </c>
      <c r="N37" s="141">
        <f t="shared" si="2"/>
        <v>9</v>
      </c>
      <c r="O37" s="143">
        <f t="shared" si="14"/>
        <v>9</v>
      </c>
      <c r="P37" s="140">
        <f t="shared" si="42"/>
        <v>135918.79787707698</v>
      </c>
      <c r="Q37" s="264">
        <f t="shared" si="15"/>
        <v>9</v>
      </c>
      <c r="R37" s="143">
        <f t="shared" si="16"/>
        <v>9</v>
      </c>
      <c r="S37" s="137">
        <v>9</v>
      </c>
      <c r="T37" s="142">
        <f t="shared" si="35"/>
        <v>59.281538867819989</v>
      </c>
      <c r="U37" s="142">
        <f>U36+($F$10*12)</f>
        <v>60.184179985059039</v>
      </c>
      <c r="V37" s="143">
        <f t="shared" si="17"/>
        <v>0</v>
      </c>
      <c r="W37" s="143" t="str">
        <f t="shared" si="18"/>
        <v>-</v>
      </c>
      <c r="X37" s="142">
        <f>X36+($F$11*12)</f>
        <v>57.153919823197164</v>
      </c>
      <c r="Y37" s="143">
        <f t="shared" si="19"/>
        <v>9</v>
      </c>
      <c r="Z37" s="143">
        <f t="shared" si="20"/>
        <v>9</v>
      </c>
      <c r="AA37" s="142">
        <f>AA36+($F$12*12)</f>
        <v>60.96798122571581</v>
      </c>
      <c r="AB37" s="143">
        <f t="shared" si="21"/>
        <v>0</v>
      </c>
      <c r="AC37" s="143" t="str">
        <f t="shared" si="22"/>
        <v>-</v>
      </c>
      <c r="AD37" s="142">
        <f t="shared" si="23"/>
        <v>37.70106993142754</v>
      </c>
      <c r="AE37" s="144">
        <f t="shared" si="3"/>
        <v>9</v>
      </c>
      <c r="AF37" s="143">
        <f t="shared" si="24"/>
        <v>9</v>
      </c>
      <c r="AG37" s="142">
        <f t="shared" si="36"/>
        <v>33.18843954657639</v>
      </c>
      <c r="AH37" s="143">
        <f t="shared" si="25"/>
        <v>9</v>
      </c>
      <c r="AI37" s="143">
        <f t="shared" si="26"/>
        <v>9</v>
      </c>
      <c r="AJ37" s="137">
        <v>9</v>
      </c>
      <c r="AK37" s="140">
        <f t="shared" si="47"/>
        <v>2504.6241540183582</v>
      </c>
      <c r="AL37" s="140">
        <f t="shared" si="43"/>
        <v>2383.2513643313505</v>
      </c>
      <c r="AM37" s="140">
        <f t="shared" si="37"/>
        <v>2361.784165349211</v>
      </c>
      <c r="AN37" s="140">
        <f t="shared" si="38"/>
        <v>2383.2513643313505</v>
      </c>
      <c r="AO37" s="140">
        <f t="shared" si="39"/>
        <v>329.61550552825207</v>
      </c>
      <c r="AP37" s="140">
        <f t="shared" si="40"/>
        <v>186.77551685910461</v>
      </c>
      <c r="AQ37" s="145">
        <f t="shared" si="46"/>
        <v>27617.399330632816</v>
      </c>
      <c r="AR37" s="145">
        <f>AR36+AL37</f>
        <v>28173.676488616649</v>
      </c>
      <c r="AS37" s="143">
        <f t="shared" si="4"/>
        <v>0</v>
      </c>
      <c r="AT37" s="143" t="str">
        <f t="shared" si="28"/>
        <v>-</v>
      </c>
      <c r="AU37" s="145">
        <f>AU36+AM37</f>
        <v>27586.977680503973</v>
      </c>
      <c r="AV37" s="143">
        <f t="shared" si="5"/>
        <v>9</v>
      </c>
      <c r="AW37" s="143">
        <f t="shared" si="29"/>
        <v>9</v>
      </c>
      <c r="AX37" s="145">
        <f>AX36+AN37</f>
        <v>28954.310244330798</v>
      </c>
      <c r="AY37" s="143">
        <f t="shared" si="6"/>
        <v>0</v>
      </c>
      <c r="AZ37" s="143" t="str">
        <f t="shared" si="30"/>
        <v>-</v>
      </c>
      <c r="BA37" s="146">
        <f t="shared" si="31"/>
        <v>33017.994825228991</v>
      </c>
      <c r="BB37" s="144">
        <f t="shared" si="7"/>
        <v>0</v>
      </c>
      <c r="BC37" s="143" t="str">
        <f t="shared" si="32"/>
        <v>-</v>
      </c>
      <c r="BD37" s="146">
        <f t="shared" si="44"/>
        <v>32746.616712962645</v>
      </c>
      <c r="BE37" s="143">
        <f t="shared" si="33"/>
        <v>0</v>
      </c>
      <c r="BF37" s="143" t="str">
        <f t="shared" si="34"/>
        <v>-</v>
      </c>
      <c r="BG37" s="102"/>
      <c r="BH37" s="136" t="s">
        <v>129</v>
      </c>
      <c r="BI37" s="147">
        <f>Input!$C$48</f>
        <v>1500</v>
      </c>
      <c r="BJ37" s="147">
        <f>Input!D43</f>
        <v>11547.25</v>
      </c>
      <c r="BK37" s="148">
        <f>Input!C21</f>
        <v>0.52</v>
      </c>
      <c r="BL37" s="147">
        <f>BK37*0.6233*0.75*Input!$F$14</f>
        <v>4861.74</v>
      </c>
      <c r="BM37" s="107">
        <f t="shared" si="45"/>
        <v>-55523.400000000009</v>
      </c>
      <c r="BN37" s="102"/>
      <c r="BO37" s="102"/>
      <c r="BP37" s="102"/>
      <c r="BQ37" s="102"/>
      <c r="BR37" s="102"/>
      <c r="BS37" s="102"/>
      <c r="BT37" s="102"/>
      <c r="BU37" s="102"/>
      <c r="BV37" s="102"/>
      <c r="BW37" s="102"/>
      <c r="BX37" s="102"/>
      <c r="BY37" s="102"/>
      <c r="BZ37" s="102"/>
      <c r="CA37" s="102"/>
      <c r="CB37" s="102"/>
      <c r="CC37" s="102"/>
      <c r="CD37" s="102"/>
      <c r="CE37" s="102"/>
      <c r="CF37" s="102"/>
      <c r="CG37" s="102"/>
      <c r="CH37" s="102"/>
      <c r="CI37" s="102"/>
      <c r="CJ37" s="102"/>
      <c r="CK37" s="102"/>
      <c r="CL37" s="102"/>
      <c r="CM37" s="102"/>
      <c r="CN37" s="102"/>
      <c r="CO37" s="102"/>
      <c r="CP37" s="102"/>
      <c r="CQ37" s="102"/>
      <c r="CR37" s="102"/>
      <c r="CS37" s="102"/>
      <c r="CT37" s="102"/>
      <c r="CU37" s="102"/>
      <c r="CV37" s="102"/>
      <c r="CW37" s="102"/>
      <c r="CX37" s="102"/>
      <c r="CY37" s="102"/>
      <c r="CZ37" s="102"/>
      <c r="DA37" s="102"/>
      <c r="DB37" s="102"/>
      <c r="DC37" s="102"/>
      <c r="DD37" s="102"/>
      <c r="DE37" s="102"/>
      <c r="DF37" s="102"/>
      <c r="DG37" s="102"/>
      <c r="DH37" s="102"/>
      <c r="DI37" s="102"/>
      <c r="DJ37" s="102"/>
      <c r="DK37" s="102"/>
      <c r="DL37" s="102"/>
      <c r="DM37" s="102"/>
      <c r="DN37" s="102"/>
      <c r="DO37" s="102"/>
      <c r="DP37" s="102"/>
      <c r="DQ37" s="102"/>
      <c r="DR37" s="102"/>
      <c r="DS37" s="102"/>
      <c r="DT37" s="102"/>
      <c r="DU37" s="102"/>
      <c r="DV37" s="102"/>
      <c r="DW37" s="102"/>
      <c r="DX37" s="102"/>
      <c r="DY37" s="102"/>
      <c r="DZ37" s="102"/>
      <c r="EA37" s="102"/>
      <c r="EB37" s="102"/>
      <c r="EC37" s="102"/>
      <c r="ED37" s="102"/>
      <c r="EE37" s="102"/>
      <c r="EF37" s="102"/>
      <c r="EG37" s="102"/>
      <c r="EH37" s="102"/>
      <c r="EI37" s="102"/>
      <c r="EJ37" s="102"/>
      <c r="EK37" s="102"/>
      <c r="EL37" s="102"/>
      <c r="EM37" s="102"/>
      <c r="EN37" s="102"/>
      <c r="EO37" s="102"/>
      <c r="EP37" s="102"/>
      <c r="EQ37" s="102"/>
      <c r="ER37" s="102"/>
      <c r="ES37" s="102"/>
      <c r="ET37" s="102"/>
      <c r="EU37" s="102"/>
      <c r="EV37" s="102"/>
      <c r="EW37" s="102"/>
      <c r="EX37" s="102"/>
      <c r="EY37" s="102"/>
      <c r="EZ37" s="102"/>
      <c r="FA37" s="102"/>
      <c r="FB37" s="102"/>
      <c r="FC37" s="102"/>
      <c r="FD37" s="102"/>
      <c r="FE37" s="102"/>
      <c r="FF37" s="102"/>
      <c r="FG37" s="102"/>
      <c r="FH37" s="102"/>
      <c r="FI37" s="102"/>
      <c r="FJ37" s="102"/>
      <c r="FK37" s="102"/>
      <c r="FL37" s="102"/>
      <c r="FM37" s="102"/>
      <c r="FN37" s="102"/>
      <c r="FO37" s="102"/>
      <c r="FP37" s="102"/>
      <c r="FQ37" s="102"/>
      <c r="FR37" s="102"/>
      <c r="FS37" s="102"/>
      <c r="FT37" s="102"/>
      <c r="FU37" s="102"/>
      <c r="FV37" s="102"/>
      <c r="FW37" s="102"/>
      <c r="FX37" s="102"/>
      <c r="FY37" s="102"/>
      <c r="FZ37" s="102"/>
      <c r="GA37" s="102"/>
      <c r="GB37" s="102"/>
      <c r="GC37" s="102"/>
      <c r="GD37" s="102"/>
      <c r="GE37" s="102"/>
      <c r="GF37" s="102"/>
      <c r="GG37" s="102"/>
      <c r="GH37" s="102"/>
      <c r="GI37" s="102"/>
      <c r="GJ37" s="102"/>
      <c r="GK37" s="102"/>
      <c r="GL37" s="102"/>
      <c r="GM37" s="102"/>
      <c r="GN37" s="102"/>
      <c r="GO37" s="102"/>
      <c r="GP37" s="102"/>
      <c r="GQ37" s="102"/>
      <c r="GR37" s="102"/>
      <c r="GS37" s="102"/>
      <c r="GT37" s="102"/>
      <c r="GU37" s="102"/>
      <c r="GV37" s="102"/>
      <c r="GW37" s="102"/>
      <c r="GX37" s="102"/>
      <c r="GY37" s="102"/>
      <c r="GZ37" s="102"/>
      <c r="HA37" s="102"/>
      <c r="HB37" s="102"/>
      <c r="HC37" s="102"/>
      <c r="HD37" s="102"/>
      <c r="HE37" s="102"/>
      <c r="HF37" s="102"/>
      <c r="HG37" s="102"/>
      <c r="HH37" s="102"/>
      <c r="HI37" s="102"/>
      <c r="HJ37" s="102"/>
      <c r="HK37" s="102"/>
    </row>
    <row r="38" spans="2:219">
      <c r="B38" s="137">
        <v>10</v>
      </c>
      <c r="C38" s="138">
        <f t="shared" si="8"/>
        <v>191314.32955469997</v>
      </c>
      <c r="D38" s="138">
        <f>D37+($D$10*12)+$C$19</f>
        <v>191240.99954476653</v>
      </c>
      <c r="E38" s="139">
        <f t="shared" si="9"/>
        <v>10</v>
      </c>
      <c r="F38" s="143">
        <f t="shared" si="10"/>
        <v>10</v>
      </c>
      <c r="G38" s="138">
        <f>G37+($D$11*12)+$C$19</f>
        <v>185109.84481425438</v>
      </c>
      <c r="H38" s="139">
        <f t="shared" si="0"/>
        <v>10</v>
      </c>
      <c r="I38" s="143">
        <f t="shared" si="11"/>
        <v>10</v>
      </c>
      <c r="J38" s="138">
        <f>J37+($D$12*12)+$C$19</f>
        <v>194137.67969537989</v>
      </c>
      <c r="K38" s="139">
        <f t="shared" si="1"/>
        <v>0</v>
      </c>
      <c r="L38" s="143" t="str">
        <f t="shared" si="12"/>
        <v>-</v>
      </c>
      <c r="M38" s="140">
        <f t="shared" si="13"/>
        <v>157767.10917523631</v>
      </c>
      <c r="N38" s="141">
        <f t="shared" si="2"/>
        <v>10</v>
      </c>
      <c r="O38" s="143">
        <f t="shared" si="14"/>
        <v>10</v>
      </c>
      <c r="P38" s="140">
        <f t="shared" si="42"/>
        <v>137529.24512353248</v>
      </c>
      <c r="Q38" s="264">
        <f t="shared" si="15"/>
        <v>10</v>
      </c>
      <c r="R38" s="143">
        <f t="shared" si="16"/>
        <v>10</v>
      </c>
      <c r="S38" s="137">
        <v>10</v>
      </c>
      <c r="T38" s="142">
        <f t="shared" si="35"/>
        <v>65.868376519799995</v>
      </c>
      <c r="U38" s="142">
        <f>U37+($F$10*12)+$D$19</f>
        <v>66.919078634577275</v>
      </c>
      <c r="V38" s="143">
        <f t="shared" si="17"/>
        <v>0</v>
      </c>
      <c r="W38" s="143" t="str">
        <f t="shared" si="18"/>
        <v>-</v>
      </c>
      <c r="X38" s="142">
        <f>X37+($F$11*12)+$D$19</f>
        <v>63.591631775624165</v>
      </c>
      <c r="Y38" s="143">
        <f t="shared" si="19"/>
        <v>10</v>
      </c>
      <c r="Z38" s="143">
        <f t="shared" si="20"/>
        <v>10</v>
      </c>
      <c r="AA38" s="142">
        <f>AA37+($F$12*12)+$D$19</f>
        <v>67.702879875234046</v>
      </c>
      <c r="AB38" s="143">
        <f t="shared" si="21"/>
        <v>0</v>
      </c>
      <c r="AC38" s="143" t="str">
        <f t="shared" si="22"/>
        <v>-</v>
      </c>
      <c r="AD38" s="142">
        <f t="shared" si="23"/>
        <v>38.720930488367543</v>
      </c>
      <c r="AE38" s="144">
        <f t="shared" ref="AE38:AE93" si="48">IF(AD38&lt;=T38,S38,0)</f>
        <v>10</v>
      </c>
      <c r="AF38" s="143">
        <f t="shared" si="24"/>
        <v>10</v>
      </c>
      <c r="AG38" s="142">
        <f t="shared" si="36"/>
        <v>33.832649403963387</v>
      </c>
      <c r="AH38" s="143">
        <f t="shared" si="25"/>
        <v>10</v>
      </c>
      <c r="AI38" s="143">
        <f t="shared" si="26"/>
        <v>10</v>
      </c>
      <c r="AJ38" s="137">
        <v>10</v>
      </c>
      <c r="AK38" s="140">
        <f t="shared" si="47"/>
        <v>2385.3563371603409</v>
      </c>
      <c r="AL38" s="140">
        <f t="shared" si="43"/>
        <v>2269.7632041250954</v>
      </c>
      <c r="AM38" s="140">
        <f t="shared" si="37"/>
        <v>2249.3182527135341</v>
      </c>
      <c r="AN38" s="140">
        <f t="shared" si="38"/>
        <v>2269.7632041250954</v>
      </c>
      <c r="AO38" s="140">
        <f t="shared" si="39"/>
        <v>313.91952907452577</v>
      </c>
      <c r="AP38" s="140">
        <f t="shared" si="40"/>
        <v>177.88144462771868</v>
      </c>
      <c r="AQ38" s="149">
        <f t="shared" si="46"/>
        <v>30002.755667793157</v>
      </c>
      <c r="AR38" s="145">
        <f>AR37+AL38+($E$19/$C$23^AJ38)</f>
        <v>30704.352825496568</v>
      </c>
      <c r="AS38" s="143">
        <f t="shared" si="4"/>
        <v>0</v>
      </c>
      <c r="AT38" s="143" t="str">
        <f t="shared" si="28"/>
        <v>-</v>
      </c>
      <c r="AU38" s="145">
        <f>AU37+AM38+$E$19/$C$23^AJ38</f>
        <v>30097.209065972333</v>
      </c>
      <c r="AV38" s="143">
        <f t="shared" si="5"/>
        <v>0</v>
      </c>
      <c r="AW38" s="143" t="str">
        <f t="shared" si="29"/>
        <v>-</v>
      </c>
      <c r="AX38" s="145">
        <f>AX37+AN38+$E$19/$C$23^AJ38</f>
        <v>31484.986581210716</v>
      </c>
      <c r="AY38" s="143">
        <f t="shared" si="6"/>
        <v>0</v>
      </c>
      <c r="AZ38" s="143" t="str">
        <f t="shared" si="30"/>
        <v>-</v>
      </c>
      <c r="BA38" s="146">
        <f t="shared" si="31"/>
        <v>33331.914354303517</v>
      </c>
      <c r="BB38" s="144">
        <f t="shared" si="7"/>
        <v>0</v>
      </c>
      <c r="BC38" s="143" t="str">
        <f t="shared" si="32"/>
        <v>-</v>
      </c>
      <c r="BD38" s="146">
        <f>BD37+AP38+$E$19/$C$23^AJ38</f>
        <v>33185.41129034519</v>
      </c>
      <c r="BE38" s="143">
        <f t="shared" si="33"/>
        <v>0</v>
      </c>
      <c r="BF38" s="143" t="str">
        <f t="shared" si="34"/>
        <v>-</v>
      </c>
      <c r="BG38" s="102"/>
      <c r="BH38" s="136" t="s">
        <v>130</v>
      </c>
      <c r="BI38" s="147">
        <f>Input!$C$48</f>
        <v>1500</v>
      </c>
      <c r="BJ38" s="147">
        <f>Input!D43</f>
        <v>11547.25</v>
      </c>
      <c r="BK38" s="148">
        <f>Input!C22</f>
        <v>0.22</v>
      </c>
      <c r="BL38" s="147">
        <f>BK38*0.6233*0.75*Input!$F$14</f>
        <v>2056.8900000000003</v>
      </c>
      <c r="BM38" s="107">
        <f t="shared" si="45"/>
        <v>-66513.760000000009</v>
      </c>
      <c r="BN38" s="102"/>
      <c r="BO38" s="102"/>
      <c r="BP38" s="102"/>
      <c r="BQ38" s="102"/>
      <c r="BR38" s="102"/>
      <c r="BS38" s="102"/>
      <c r="BT38" s="102"/>
      <c r="BU38" s="102"/>
      <c r="BV38" s="102"/>
      <c r="BW38" s="102"/>
      <c r="BX38" s="102"/>
      <c r="BY38" s="102"/>
      <c r="BZ38" s="102"/>
      <c r="CA38" s="102"/>
      <c r="CB38" s="102"/>
      <c r="CC38" s="102"/>
      <c r="CD38" s="102"/>
      <c r="CE38" s="102"/>
      <c r="CF38" s="102"/>
      <c r="CG38" s="102"/>
      <c r="CH38" s="102"/>
      <c r="CI38" s="102"/>
      <c r="CJ38" s="102"/>
      <c r="CK38" s="102"/>
      <c r="CL38" s="102"/>
      <c r="CM38" s="102"/>
      <c r="CN38" s="102"/>
      <c r="CO38" s="102"/>
      <c r="CP38" s="102"/>
      <c r="CQ38" s="102"/>
      <c r="CR38" s="102"/>
      <c r="CS38" s="102"/>
      <c r="CT38" s="102"/>
      <c r="CU38" s="102"/>
      <c r="CV38" s="102"/>
      <c r="CW38" s="102"/>
      <c r="CX38" s="102"/>
      <c r="CY38" s="102"/>
      <c r="CZ38" s="102"/>
      <c r="DA38" s="102"/>
      <c r="DB38" s="102"/>
      <c r="DC38" s="102"/>
      <c r="DD38" s="102"/>
      <c r="DE38" s="102"/>
      <c r="DF38" s="102"/>
      <c r="DG38" s="102"/>
      <c r="DH38" s="102"/>
      <c r="DI38" s="102"/>
      <c r="DJ38" s="102"/>
      <c r="DK38" s="102"/>
      <c r="DL38" s="102"/>
      <c r="DM38" s="102"/>
      <c r="DN38" s="102"/>
      <c r="DO38" s="102"/>
      <c r="DP38" s="102"/>
      <c r="DQ38" s="102"/>
      <c r="DR38" s="102"/>
      <c r="DS38" s="102"/>
      <c r="DT38" s="102"/>
      <c r="DU38" s="102"/>
      <c r="DV38" s="102"/>
      <c r="DW38" s="102"/>
      <c r="DX38" s="102"/>
      <c r="DY38" s="102"/>
      <c r="DZ38" s="102"/>
      <c r="EA38" s="102"/>
      <c r="EB38" s="102"/>
      <c r="EC38" s="102"/>
      <c r="ED38" s="102"/>
      <c r="EE38" s="102"/>
      <c r="EF38" s="102"/>
      <c r="EG38" s="102"/>
      <c r="EH38" s="102"/>
      <c r="EI38" s="102"/>
      <c r="EJ38" s="102"/>
      <c r="EK38" s="102"/>
      <c r="EL38" s="102"/>
      <c r="EM38" s="102"/>
      <c r="EN38" s="102"/>
      <c r="EO38" s="102"/>
      <c r="EP38" s="102"/>
      <c r="EQ38" s="102"/>
      <c r="ER38" s="102"/>
      <c r="ES38" s="102"/>
      <c r="ET38" s="102"/>
      <c r="EU38" s="102"/>
      <c r="EV38" s="102"/>
      <c r="EW38" s="102"/>
      <c r="EX38" s="102"/>
      <c r="EY38" s="102"/>
      <c r="EZ38" s="102"/>
      <c r="FA38" s="102"/>
      <c r="FB38" s="102"/>
      <c r="FC38" s="102"/>
      <c r="FD38" s="102"/>
      <c r="FE38" s="102"/>
      <c r="FF38" s="102"/>
      <c r="FG38" s="102"/>
      <c r="FH38" s="102"/>
      <c r="FI38" s="102"/>
      <c r="FJ38" s="102"/>
      <c r="FK38" s="102"/>
      <c r="FL38" s="102"/>
      <c r="FM38" s="102"/>
      <c r="FN38" s="102"/>
      <c r="FO38" s="102"/>
      <c r="FP38" s="102"/>
      <c r="FQ38" s="102"/>
      <c r="FR38" s="102"/>
      <c r="FS38" s="102"/>
      <c r="FT38" s="102"/>
      <c r="FU38" s="102"/>
      <c r="FV38" s="102"/>
      <c r="FW38" s="102"/>
      <c r="FX38" s="102"/>
      <c r="FY38" s="102"/>
      <c r="FZ38" s="102"/>
      <c r="GA38" s="102"/>
      <c r="GB38" s="102"/>
      <c r="GC38" s="102"/>
      <c r="GD38" s="102"/>
      <c r="GE38" s="102"/>
      <c r="GF38" s="102"/>
      <c r="GG38" s="102"/>
      <c r="GH38" s="102"/>
      <c r="GI38" s="102"/>
      <c r="GJ38" s="102"/>
      <c r="GK38" s="102"/>
      <c r="GL38" s="102"/>
      <c r="GM38" s="102"/>
      <c r="GN38" s="102"/>
      <c r="GO38" s="102"/>
      <c r="GP38" s="102"/>
      <c r="GQ38" s="102"/>
      <c r="GR38" s="102"/>
      <c r="GS38" s="102"/>
      <c r="GT38" s="102"/>
      <c r="GU38" s="102"/>
      <c r="GV38" s="102"/>
      <c r="GW38" s="102"/>
      <c r="GX38" s="102"/>
      <c r="GY38" s="102"/>
      <c r="GZ38" s="102"/>
      <c r="HA38" s="102"/>
      <c r="HB38" s="102"/>
      <c r="HC38" s="102"/>
      <c r="HD38" s="102"/>
      <c r="HE38" s="102"/>
      <c r="HF38" s="102"/>
      <c r="HG38" s="102"/>
      <c r="HH38" s="102"/>
      <c r="HI38" s="102"/>
      <c r="HJ38" s="102"/>
      <c r="HK38" s="102"/>
    </row>
    <row r="39" spans="2:219">
      <c r="B39" s="137">
        <v>11</v>
      </c>
      <c r="C39" s="138">
        <f t="shared" si="8"/>
        <v>210445.76251016997</v>
      </c>
      <c r="D39" s="138">
        <f>D38+($D$10*12)</f>
        <v>209734.45472519725</v>
      </c>
      <c r="E39" s="139">
        <f t="shared" si="9"/>
        <v>11</v>
      </c>
      <c r="F39" s="143">
        <f t="shared" si="10"/>
        <v>11</v>
      </c>
      <c r="G39" s="138">
        <f>G38+($D$11*12)</f>
        <v>203150.20242326989</v>
      </c>
      <c r="H39" s="139">
        <f t="shared" si="0"/>
        <v>11</v>
      </c>
      <c r="I39" s="143">
        <f t="shared" si="11"/>
        <v>11</v>
      </c>
      <c r="J39" s="138">
        <f>J38+($D$12*12)</f>
        <v>212631.13487581062</v>
      </c>
      <c r="K39" s="139">
        <f t="shared" si="1"/>
        <v>0</v>
      </c>
      <c r="L39" s="143" t="str">
        <f t="shared" si="12"/>
        <v>-</v>
      </c>
      <c r="M39" s="140">
        <f t="shared" si="13"/>
        <v>160468.63176814633</v>
      </c>
      <c r="N39" s="141">
        <f t="shared" si="2"/>
        <v>11</v>
      </c>
      <c r="O39" s="143">
        <f t="shared" si="14"/>
        <v>11</v>
      </c>
      <c r="P39" s="140">
        <f t="shared" si="42"/>
        <v>139139.69236998798</v>
      </c>
      <c r="Q39" s="264">
        <f t="shared" si="15"/>
        <v>11</v>
      </c>
      <c r="R39" s="143">
        <f t="shared" si="16"/>
        <v>11</v>
      </c>
      <c r="S39" s="137">
        <v>11</v>
      </c>
      <c r="T39" s="142">
        <f t="shared" si="35"/>
        <v>72.45521417178</v>
      </c>
      <c r="U39" s="142">
        <f>U38+($F$10*12)</f>
        <v>73.427452284095523</v>
      </c>
      <c r="V39" s="143">
        <f t="shared" si="17"/>
        <v>0</v>
      </c>
      <c r="W39" s="143" t="str">
        <f t="shared" si="18"/>
        <v>-</v>
      </c>
      <c r="X39" s="142">
        <f>X38+($F$11*12)</f>
        <v>69.802818728051164</v>
      </c>
      <c r="Y39" s="143">
        <f t="shared" si="19"/>
        <v>11</v>
      </c>
      <c r="Z39" s="143">
        <f t="shared" si="20"/>
        <v>11</v>
      </c>
      <c r="AA39" s="142">
        <f>AA38+($F$12*12)</f>
        <v>74.211253524752294</v>
      </c>
      <c r="AB39" s="143">
        <f t="shared" si="21"/>
        <v>0</v>
      </c>
      <c r="AC39" s="143" t="str">
        <f t="shared" si="22"/>
        <v>-</v>
      </c>
      <c r="AD39" s="142">
        <f t="shared" si="23"/>
        <v>39.740791045307546</v>
      </c>
      <c r="AE39" s="144">
        <f t="shared" si="48"/>
        <v>11</v>
      </c>
      <c r="AF39" s="143">
        <f t="shared" si="24"/>
        <v>11</v>
      </c>
      <c r="AG39" s="142">
        <f t="shared" si="36"/>
        <v>34.476859261350384</v>
      </c>
      <c r="AH39" s="143">
        <f t="shared" si="25"/>
        <v>11</v>
      </c>
      <c r="AI39" s="143">
        <f t="shared" si="26"/>
        <v>11</v>
      </c>
      <c r="AJ39" s="137">
        <v>11</v>
      </c>
      <c r="AK39" s="140">
        <f t="shared" si="47"/>
        <v>2271.7679401527057</v>
      </c>
      <c r="AL39" s="140">
        <f t="shared" si="43"/>
        <v>2161.6792420239003</v>
      </c>
      <c r="AM39" s="140">
        <f t="shared" si="37"/>
        <v>2142.2078597271752</v>
      </c>
      <c r="AN39" s="140">
        <f t="shared" si="38"/>
        <v>2161.6792420239003</v>
      </c>
      <c r="AO39" s="140">
        <f t="shared" si="39"/>
        <v>298.97098007097691</v>
      </c>
      <c r="AP39" s="140">
        <f t="shared" si="40"/>
        <v>169.41089964544636</v>
      </c>
      <c r="AQ39" s="145">
        <f t="shared" si="46"/>
        <v>32274.523607945863</v>
      </c>
      <c r="AR39" s="145">
        <f>AR38+AL39</f>
        <v>32866.032067520471</v>
      </c>
      <c r="AS39" s="143">
        <f t="shared" si="4"/>
        <v>0</v>
      </c>
      <c r="AT39" s="143" t="str">
        <f t="shared" si="28"/>
        <v>-</v>
      </c>
      <c r="AU39" s="145">
        <f>AU38+AM39</f>
        <v>32239.416925699508</v>
      </c>
      <c r="AV39" s="143">
        <f t="shared" si="5"/>
        <v>11</v>
      </c>
      <c r="AW39" s="143">
        <f t="shared" si="29"/>
        <v>11</v>
      </c>
      <c r="AX39" s="145">
        <f>AX38+AN39</f>
        <v>33646.665823234616</v>
      </c>
      <c r="AY39" s="143">
        <f t="shared" si="6"/>
        <v>0</v>
      </c>
      <c r="AZ39" s="143" t="str">
        <f t="shared" si="30"/>
        <v>-</v>
      </c>
      <c r="BA39" s="146">
        <f t="shared" si="31"/>
        <v>33630.885334374492</v>
      </c>
      <c r="BB39" s="144">
        <f t="shared" si="7"/>
        <v>0</v>
      </c>
      <c r="BC39" s="143" t="str">
        <f t="shared" si="32"/>
        <v>-</v>
      </c>
      <c r="BD39" s="146">
        <f t="shared" si="44"/>
        <v>33354.822189990635</v>
      </c>
      <c r="BE39" s="143">
        <f t="shared" si="33"/>
        <v>0</v>
      </c>
      <c r="BF39" s="143" t="str">
        <f t="shared" si="34"/>
        <v>-</v>
      </c>
      <c r="BG39" s="102"/>
      <c r="BH39" s="136" t="s">
        <v>131</v>
      </c>
      <c r="BI39" s="147">
        <f>Input!$C$48</f>
        <v>1500</v>
      </c>
      <c r="BJ39" s="147">
        <f>Input!D43</f>
        <v>11547.25</v>
      </c>
      <c r="BK39" s="148">
        <f>Input!C23</f>
        <v>0.09</v>
      </c>
      <c r="BL39" s="147">
        <f>BK39*0.6233*0.75*Input!$F$14</f>
        <v>841.45499999999981</v>
      </c>
      <c r="BM39" s="107">
        <f t="shared" si="45"/>
        <v>-78719.555000000008</v>
      </c>
      <c r="BN39" s="102"/>
      <c r="BO39" s="102"/>
      <c r="BP39" s="102"/>
      <c r="BQ39" s="102"/>
      <c r="BR39" s="102"/>
      <c r="BS39" s="102"/>
      <c r="BT39" s="102"/>
      <c r="BU39" s="102"/>
      <c r="BV39" s="102"/>
      <c r="BW39" s="102"/>
      <c r="BX39" s="102"/>
      <c r="BY39" s="102"/>
      <c r="BZ39" s="102"/>
      <c r="CA39" s="102"/>
      <c r="CB39" s="102"/>
      <c r="CC39" s="102"/>
      <c r="CD39" s="102"/>
      <c r="CE39" s="102"/>
      <c r="CF39" s="102"/>
      <c r="CG39" s="102"/>
      <c r="CH39" s="102"/>
      <c r="CI39" s="102"/>
      <c r="CJ39" s="102"/>
      <c r="CK39" s="102"/>
      <c r="CL39" s="102"/>
      <c r="CM39" s="102"/>
      <c r="CN39" s="102"/>
      <c r="CO39" s="102"/>
      <c r="CP39" s="102"/>
      <c r="CQ39" s="102"/>
      <c r="CR39" s="102"/>
      <c r="CS39" s="102"/>
      <c r="CT39" s="102"/>
      <c r="CU39" s="102"/>
      <c r="CV39" s="102"/>
      <c r="CW39" s="102"/>
      <c r="CX39" s="102"/>
      <c r="CY39" s="102"/>
      <c r="CZ39" s="102"/>
      <c r="DA39" s="102"/>
      <c r="DB39" s="102"/>
      <c r="DC39" s="102"/>
      <c r="DD39" s="102"/>
      <c r="DE39" s="102"/>
      <c r="DF39" s="102"/>
      <c r="DG39" s="102"/>
      <c r="DH39" s="102"/>
      <c r="DI39" s="102"/>
      <c r="DJ39" s="102"/>
      <c r="DK39" s="102"/>
      <c r="DL39" s="102"/>
      <c r="DM39" s="102"/>
      <c r="DN39" s="102"/>
      <c r="DO39" s="102"/>
      <c r="DP39" s="102"/>
      <c r="DQ39" s="102"/>
      <c r="DR39" s="102"/>
      <c r="DS39" s="102"/>
      <c r="DT39" s="102"/>
      <c r="DU39" s="102"/>
      <c r="DV39" s="102"/>
      <c r="DW39" s="102"/>
      <c r="DX39" s="102"/>
      <c r="DY39" s="102"/>
      <c r="DZ39" s="102"/>
      <c r="EA39" s="102"/>
      <c r="EB39" s="102"/>
      <c r="EC39" s="102"/>
      <c r="ED39" s="102"/>
      <c r="EE39" s="102"/>
      <c r="EF39" s="102"/>
      <c r="EG39" s="102"/>
      <c r="EH39" s="102"/>
      <c r="EI39" s="102"/>
      <c r="EJ39" s="102"/>
      <c r="EK39" s="102"/>
      <c r="EL39" s="102"/>
      <c r="EM39" s="102"/>
      <c r="EN39" s="102"/>
      <c r="EO39" s="102"/>
      <c r="EP39" s="102"/>
      <c r="EQ39" s="102"/>
      <c r="ER39" s="102"/>
      <c r="ES39" s="102"/>
      <c r="ET39" s="102"/>
      <c r="EU39" s="102"/>
      <c r="EV39" s="102"/>
      <c r="EW39" s="102"/>
      <c r="EX39" s="102"/>
      <c r="EY39" s="102"/>
      <c r="EZ39" s="102"/>
      <c r="FA39" s="102"/>
      <c r="FB39" s="102"/>
      <c r="FC39" s="102"/>
      <c r="FD39" s="102"/>
      <c r="FE39" s="102"/>
      <c r="FF39" s="102"/>
      <c r="FG39" s="102"/>
      <c r="FH39" s="102"/>
      <c r="FI39" s="102"/>
      <c r="FJ39" s="102"/>
      <c r="FK39" s="102"/>
      <c r="FL39" s="102"/>
      <c r="FM39" s="102"/>
      <c r="FN39" s="102"/>
      <c r="FO39" s="102"/>
      <c r="FP39" s="102"/>
      <c r="FQ39" s="102"/>
      <c r="FR39" s="102"/>
      <c r="FS39" s="102"/>
      <c r="FT39" s="102"/>
      <c r="FU39" s="102"/>
      <c r="FV39" s="102"/>
      <c r="FW39" s="102"/>
      <c r="FX39" s="102"/>
      <c r="FY39" s="102"/>
      <c r="FZ39" s="102"/>
      <c r="GA39" s="102"/>
      <c r="GB39" s="102"/>
      <c r="GC39" s="102"/>
      <c r="GD39" s="102"/>
      <c r="GE39" s="102"/>
      <c r="GF39" s="102"/>
      <c r="GG39" s="102"/>
      <c r="GH39" s="102"/>
      <c r="GI39" s="102"/>
      <c r="GJ39" s="102"/>
      <c r="GK39" s="102"/>
      <c r="GL39" s="102"/>
      <c r="GM39" s="102"/>
      <c r="GN39" s="102"/>
      <c r="GO39" s="102"/>
      <c r="GP39" s="102"/>
      <c r="GQ39" s="102"/>
      <c r="GR39" s="102"/>
      <c r="GS39" s="102"/>
      <c r="GT39" s="102"/>
      <c r="GU39" s="102"/>
      <c r="GV39" s="102"/>
      <c r="GW39" s="102"/>
      <c r="GX39" s="102"/>
      <c r="GY39" s="102"/>
      <c r="GZ39" s="102"/>
      <c r="HA39" s="102"/>
      <c r="HB39" s="102"/>
      <c r="HC39" s="102"/>
      <c r="HD39" s="102"/>
      <c r="HE39" s="102"/>
      <c r="HF39" s="102"/>
      <c r="HG39" s="102"/>
      <c r="HH39" s="102"/>
      <c r="HI39" s="102"/>
      <c r="HJ39" s="102"/>
      <c r="HK39" s="102"/>
    </row>
    <row r="40" spans="2:219">
      <c r="B40" s="137">
        <v>12</v>
      </c>
      <c r="C40" s="138">
        <f t="shared" si="8"/>
        <v>229577.19546563996</v>
      </c>
      <c r="D40" s="138">
        <f>D39+($D$10*12)</f>
        <v>228227.90990562798</v>
      </c>
      <c r="E40" s="139">
        <f t="shared" si="9"/>
        <v>12</v>
      </c>
      <c r="F40" s="143">
        <f t="shared" si="10"/>
        <v>12</v>
      </c>
      <c r="G40" s="138">
        <f>G39+($D$11*12)</f>
        <v>221190.5600322854</v>
      </c>
      <c r="H40" s="139">
        <f t="shared" si="0"/>
        <v>12</v>
      </c>
      <c r="I40" s="143">
        <f t="shared" si="11"/>
        <v>12</v>
      </c>
      <c r="J40" s="138">
        <f>J39+($D$12*12)</f>
        <v>231124.59005624134</v>
      </c>
      <c r="K40" s="139">
        <f t="shared" si="1"/>
        <v>0</v>
      </c>
      <c r="L40" s="143" t="str">
        <f t="shared" si="12"/>
        <v>-</v>
      </c>
      <c r="M40" s="140">
        <f t="shared" si="13"/>
        <v>163170.15436105634</v>
      </c>
      <c r="N40" s="141">
        <f t="shared" si="2"/>
        <v>12</v>
      </c>
      <c r="O40" s="143">
        <f t="shared" si="14"/>
        <v>12</v>
      </c>
      <c r="P40" s="140">
        <f t="shared" si="42"/>
        <v>140750.13961644348</v>
      </c>
      <c r="Q40" s="264">
        <f t="shared" si="15"/>
        <v>12</v>
      </c>
      <c r="R40" s="143">
        <f t="shared" si="16"/>
        <v>12</v>
      </c>
      <c r="S40" s="137">
        <v>12</v>
      </c>
      <c r="T40" s="142">
        <f t="shared" si="35"/>
        <v>79.042051823760005</v>
      </c>
      <c r="U40" s="142">
        <f>U39+($F$10*12)</f>
        <v>79.935825933613771</v>
      </c>
      <c r="V40" s="143">
        <f t="shared" si="17"/>
        <v>0</v>
      </c>
      <c r="W40" s="143" t="str">
        <f t="shared" si="18"/>
        <v>-</v>
      </c>
      <c r="X40" s="142">
        <f>X39+($F$11*12)</f>
        <v>76.014005680478164</v>
      </c>
      <c r="Y40" s="143">
        <f t="shared" si="19"/>
        <v>12</v>
      </c>
      <c r="Z40" s="143">
        <f t="shared" si="20"/>
        <v>12</v>
      </c>
      <c r="AA40" s="142">
        <f>AA39+($F$12*12)</f>
        <v>80.719627174270542</v>
      </c>
      <c r="AB40" s="143">
        <f t="shared" si="21"/>
        <v>0</v>
      </c>
      <c r="AC40" s="143" t="str">
        <f t="shared" si="22"/>
        <v>-</v>
      </c>
      <c r="AD40" s="142">
        <f t="shared" si="23"/>
        <v>40.760651602247549</v>
      </c>
      <c r="AE40" s="144">
        <f t="shared" si="48"/>
        <v>12</v>
      </c>
      <c r="AF40" s="143">
        <f t="shared" si="24"/>
        <v>12</v>
      </c>
      <c r="AG40" s="142">
        <f t="shared" si="36"/>
        <v>35.121069118737381</v>
      </c>
      <c r="AH40" s="143">
        <f t="shared" si="25"/>
        <v>12</v>
      </c>
      <c r="AI40" s="143">
        <f t="shared" si="26"/>
        <v>12</v>
      </c>
      <c r="AJ40" s="137">
        <v>12</v>
      </c>
      <c r="AK40" s="140">
        <f t="shared" si="47"/>
        <v>2163.5885144311483</v>
      </c>
      <c r="AL40" s="140">
        <f t="shared" si="43"/>
        <v>2058.7421352608571</v>
      </c>
      <c r="AM40" s="140">
        <f t="shared" si="37"/>
        <v>2040.1979616449287</v>
      </c>
      <c r="AN40" s="140">
        <f t="shared" si="38"/>
        <v>2058.7421352608571</v>
      </c>
      <c r="AO40" s="140">
        <f t="shared" si="39"/>
        <v>284.73426673426371</v>
      </c>
      <c r="AP40" s="140">
        <f t="shared" si="40"/>
        <v>161.34371394804415</v>
      </c>
      <c r="AQ40" s="149">
        <f t="shared" si="46"/>
        <v>34438.11212237701</v>
      </c>
      <c r="AR40" s="145">
        <f>AR39+AL40</f>
        <v>34924.774202781329</v>
      </c>
      <c r="AS40" s="143">
        <f t="shared" si="4"/>
        <v>0</v>
      </c>
      <c r="AT40" s="143" t="str">
        <f t="shared" si="28"/>
        <v>-</v>
      </c>
      <c r="AU40" s="145">
        <f>AU39+AM40</f>
        <v>34279.61488734444</v>
      </c>
      <c r="AV40" s="143">
        <f t="shared" si="5"/>
        <v>12</v>
      </c>
      <c r="AW40" s="143">
        <f t="shared" si="29"/>
        <v>12</v>
      </c>
      <c r="AX40" s="145">
        <f>AX39+AN40</f>
        <v>35705.407958495474</v>
      </c>
      <c r="AY40" s="143">
        <f t="shared" si="6"/>
        <v>0</v>
      </c>
      <c r="AZ40" s="143" t="str">
        <f t="shared" si="30"/>
        <v>-</v>
      </c>
      <c r="BA40" s="146">
        <f t="shared" si="31"/>
        <v>33915.61960110876</v>
      </c>
      <c r="BB40" s="144">
        <f t="shared" si="7"/>
        <v>12</v>
      </c>
      <c r="BC40" s="143">
        <f t="shared" si="32"/>
        <v>12</v>
      </c>
      <c r="BD40" s="146">
        <f t="shared" si="44"/>
        <v>33516.16590393868</v>
      </c>
      <c r="BE40" s="143">
        <f t="shared" si="33"/>
        <v>12</v>
      </c>
      <c r="BF40" s="143">
        <f t="shared" si="34"/>
        <v>12</v>
      </c>
      <c r="BG40" s="102"/>
      <c r="BH40" s="136" t="s">
        <v>132</v>
      </c>
      <c r="BI40" s="147">
        <f>Input!$C$48</f>
        <v>1500</v>
      </c>
      <c r="BJ40" s="147">
        <f>Input!D43</f>
        <v>11547.25</v>
      </c>
      <c r="BK40" s="148">
        <f>Input!C24</f>
        <v>0.09</v>
      </c>
      <c r="BL40" s="147">
        <f>BK40*0.6233*0.75*Input!$F$14</f>
        <v>841.45499999999981</v>
      </c>
      <c r="BM40" s="107">
        <f t="shared" si="45"/>
        <v>-90925.35</v>
      </c>
      <c r="BN40" s="102"/>
      <c r="BO40" s="102"/>
      <c r="BP40" s="102"/>
      <c r="BQ40" s="102"/>
      <c r="BR40" s="102"/>
      <c r="BS40" s="102"/>
      <c r="BT40" s="102"/>
      <c r="BU40" s="102"/>
      <c r="BV40" s="102"/>
      <c r="BW40" s="102"/>
      <c r="BX40" s="102"/>
      <c r="BY40" s="102"/>
      <c r="BZ40" s="102"/>
      <c r="CA40" s="102"/>
      <c r="CB40" s="102"/>
      <c r="CC40" s="102"/>
      <c r="CD40" s="102"/>
      <c r="CE40" s="102"/>
      <c r="CF40" s="102"/>
      <c r="CG40" s="102"/>
      <c r="CH40" s="102"/>
      <c r="CI40" s="102"/>
      <c r="CJ40" s="102"/>
      <c r="CK40" s="102"/>
      <c r="CL40" s="102"/>
      <c r="CM40" s="102"/>
      <c r="CN40" s="102"/>
      <c r="CO40" s="102"/>
      <c r="CP40" s="102"/>
      <c r="CQ40" s="102"/>
      <c r="CR40" s="102"/>
      <c r="CS40" s="102"/>
      <c r="CT40" s="102"/>
      <c r="CU40" s="102"/>
      <c r="CV40" s="102"/>
      <c r="CW40" s="102"/>
      <c r="CX40" s="102"/>
      <c r="CY40" s="102"/>
      <c r="CZ40" s="102"/>
      <c r="DA40" s="102"/>
      <c r="DB40" s="102"/>
      <c r="DC40" s="102"/>
      <c r="DD40" s="102"/>
      <c r="DE40" s="102"/>
      <c r="DF40" s="102"/>
      <c r="DG40" s="102"/>
      <c r="DH40" s="102"/>
      <c r="DI40" s="102"/>
      <c r="DJ40" s="102"/>
      <c r="DK40" s="102"/>
      <c r="DL40" s="102"/>
      <c r="DM40" s="102"/>
      <c r="DN40" s="102"/>
      <c r="DO40" s="102"/>
      <c r="DP40" s="102"/>
      <c r="DQ40" s="102"/>
      <c r="DR40" s="102"/>
      <c r="DS40" s="102"/>
      <c r="DT40" s="102"/>
      <c r="DU40" s="102"/>
      <c r="DV40" s="102"/>
      <c r="DW40" s="102"/>
      <c r="DX40" s="102"/>
      <c r="DY40" s="102"/>
      <c r="DZ40" s="102"/>
      <c r="EA40" s="102"/>
      <c r="EB40" s="102"/>
      <c r="EC40" s="102"/>
      <c r="ED40" s="102"/>
      <c r="EE40" s="102"/>
      <c r="EF40" s="102"/>
      <c r="EG40" s="102"/>
      <c r="EH40" s="102"/>
      <c r="EI40" s="102"/>
      <c r="EJ40" s="102"/>
      <c r="EK40" s="102"/>
      <c r="EL40" s="102"/>
      <c r="EM40" s="102"/>
      <c r="EN40" s="102"/>
      <c r="EO40" s="102"/>
      <c r="EP40" s="102"/>
      <c r="EQ40" s="102"/>
      <c r="ER40" s="102"/>
      <c r="ES40" s="102"/>
      <c r="ET40" s="102"/>
      <c r="EU40" s="102"/>
      <c r="EV40" s="102"/>
      <c r="EW40" s="102"/>
      <c r="EX40" s="102"/>
      <c r="EY40" s="102"/>
      <c r="EZ40" s="102"/>
      <c r="FA40" s="102"/>
      <c r="FB40" s="102"/>
      <c r="FC40" s="102"/>
      <c r="FD40" s="102"/>
      <c r="FE40" s="102"/>
      <c r="FF40" s="102"/>
      <c r="FG40" s="102"/>
      <c r="FH40" s="102"/>
      <c r="FI40" s="102"/>
      <c r="FJ40" s="102"/>
      <c r="FK40" s="102"/>
      <c r="FL40" s="102"/>
      <c r="FM40" s="102"/>
      <c r="FN40" s="102"/>
      <c r="FO40" s="102"/>
      <c r="FP40" s="102"/>
      <c r="FQ40" s="102"/>
      <c r="FR40" s="102"/>
      <c r="FS40" s="102"/>
      <c r="FT40" s="102"/>
      <c r="FU40" s="102"/>
      <c r="FV40" s="102"/>
      <c r="FW40" s="102"/>
      <c r="FX40" s="102"/>
      <c r="FY40" s="102"/>
      <c r="FZ40" s="102"/>
      <c r="GA40" s="102"/>
      <c r="GB40" s="102"/>
      <c r="GC40" s="102"/>
      <c r="GD40" s="102"/>
      <c r="GE40" s="102"/>
      <c r="GF40" s="102"/>
      <c r="GG40" s="102"/>
      <c r="GH40" s="102"/>
      <c r="GI40" s="102"/>
      <c r="GJ40" s="102"/>
      <c r="GK40" s="102"/>
      <c r="GL40" s="102"/>
      <c r="GM40" s="102"/>
      <c r="GN40" s="102"/>
      <c r="GO40" s="102"/>
      <c r="GP40" s="102"/>
      <c r="GQ40" s="102"/>
      <c r="GR40" s="102"/>
      <c r="GS40" s="102"/>
      <c r="GT40" s="102"/>
      <c r="GU40" s="102"/>
      <c r="GV40" s="102"/>
      <c r="GW40" s="102"/>
      <c r="GX40" s="102"/>
      <c r="GY40" s="102"/>
      <c r="GZ40" s="102"/>
      <c r="HA40" s="102"/>
      <c r="HB40" s="102"/>
      <c r="HC40" s="102"/>
      <c r="HD40" s="102"/>
      <c r="HE40" s="102"/>
      <c r="HF40" s="102"/>
      <c r="HG40" s="102"/>
      <c r="HH40" s="102"/>
      <c r="HI40" s="102"/>
      <c r="HJ40" s="102"/>
      <c r="HK40" s="102"/>
    </row>
    <row r="41" spans="2:219">
      <c r="B41" s="137">
        <v>13</v>
      </c>
      <c r="C41" s="138">
        <f t="shared" si="8"/>
        <v>248708.62842110996</v>
      </c>
      <c r="D41" s="138">
        <f>D40+($D$10*12)</f>
        <v>246721.36508605871</v>
      </c>
      <c r="E41" s="139">
        <f t="shared" si="9"/>
        <v>13</v>
      </c>
      <c r="F41" s="143">
        <f t="shared" si="10"/>
        <v>13</v>
      </c>
      <c r="G41" s="138">
        <f>G40+($D$11*12)</f>
        <v>239230.91764130091</v>
      </c>
      <c r="H41" s="139">
        <f t="shared" si="0"/>
        <v>13</v>
      </c>
      <c r="I41" s="143">
        <f t="shared" si="11"/>
        <v>13</v>
      </c>
      <c r="J41" s="138">
        <f>J40+($D$12*12)</f>
        <v>249618.04523667207</v>
      </c>
      <c r="K41" s="139">
        <f t="shared" si="1"/>
        <v>0</v>
      </c>
      <c r="L41" s="143" t="str">
        <f t="shared" si="12"/>
        <v>-</v>
      </c>
      <c r="M41" s="140">
        <f t="shared" si="13"/>
        <v>165871.67695396635</v>
      </c>
      <c r="N41" s="141">
        <f t="shared" si="2"/>
        <v>13</v>
      </c>
      <c r="O41" s="143">
        <f t="shared" si="14"/>
        <v>13</v>
      </c>
      <c r="P41" s="140">
        <f t="shared" si="42"/>
        <v>142360.58686289898</v>
      </c>
      <c r="Q41" s="264">
        <f t="shared" si="15"/>
        <v>13</v>
      </c>
      <c r="R41" s="143">
        <f t="shared" si="16"/>
        <v>13</v>
      </c>
      <c r="S41" s="137">
        <v>13</v>
      </c>
      <c r="T41" s="142">
        <f t="shared" si="35"/>
        <v>85.62888947574001</v>
      </c>
      <c r="U41" s="142">
        <f>U40+($F$10*12)</f>
        <v>86.444199583132018</v>
      </c>
      <c r="V41" s="143">
        <f t="shared" si="17"/>
        <v>0</v>
      </c>
      <c r="W41" s="143" t="str">
        <f t="shared" si="18"/>
        <v>-</v>
      </c>
      <c r="X41" s="142">
        <f>X40+($F$11*12)</f>
        <v>82.225192632905163</v>
      </c>
      <c r="Y41" s="143">
        <f t="shared" si="19"/>
        <v>13</v>
      </c>
      <c r="Z41" s="143">
        <f t="shared" si="20"/>
        <v>13</v>
      </c>
      <c r="AA41" s="142">
        <f>AA40+($F$12*12)</f>
        <v>87.22800082378879</v>
      </c>
      <c r="AB41" s="143">
        <f t="shared" si="21"/>
        <v>0</v>
      </c>
      <c r="AC41" s="143" t="str">
        <f t="shared" si="22"/>
        <v>-</v>
      </c>
      <c r="AD41" s="142">
        <f t="shared" si="23"/>
        <v>41.780512159187552</v>
      </c>
      <c r="AE41" s="144">
        <f t="shared" si="48"/>
        <v>13</v>
      </c>
      <c r="AF41" s="143">
        <f t="shared" si="24"/>
        <v>13</v>
      </c>
      <c r="AG41" s="142">
        <f t="shared" si="36"/>
        <v>35.765278976124378</v>
      </c>
      <c r="AH41" s="143">
        <f t="shared" si="25"/>
        <v>13</v>
      </c>
      <c r="AI41" s="143">
        <f t="shared" si="26"/>
        <v>13</v>
      </c>
      <c r="AJ41" s="137">
        <v>13</v>
      </c>
      <c r="AK41" s="140">
        <f t="shared" si="47"/>
        <v>2060.5604899344266</v>
      </c>
      <c r="AL41" s="140">
        <f t="shared" si="43"/>
        <v>1960.7067954865306</v>
      </c>
      <c r="AM41" s="140">
        <f t="shared" si="37"/>
        <v>1943.0456777570748</v>
      </c>
      <c r="AN41" s="140">
        <f t="shared" si="38"/>
        <v>1960.7067954865306</v>
      </c>
      <c r="AO41" s="140">
        <f t="shared" si="39"/>
        <v>271.1754921278702</v>
      </c>
      <c r="AP41" s="140">
        <f t="shared" si="40"/>
        <v>153.66067995051824</v>
      </c>
      <c r="AQ41" s="145">
        <f t="shared" si="46"/>
        <v>36498.672612311435</v>
      </c>
      <c r="AR41" s="145">
        <f>AR40+AL41</f>
        <v>36885.480998267856</v>
      </c>
      <c r="AS41" s="143">
        <f t="shared" si="4"/>
        <v>0</v>
      </c>
      <c r="AT41" s="143" t="str">
        <f t="shared" si="28"/>
        <v>-</v>
      </c>
      <c r="AU41" s="145">
        <f>AU40+AM41</f>
        <v>36222.660565101512</v>
      </c>
      <c r="AV41" s="143">
        <f t="shared" si="5"/>
        <v>13</v>
      </c>
      <c r="AW41" s="143">
        <f t="shared" si="29"/>
        <v>13</v>
      </c>
      <c r="AX41" s="145">
        <f>AX40+AN41</f>
        <v>37666.114753982009</v>
      </c>
      <c r="AY41" s="143">
        <f t="shared" si="6"/>
        <v>0</v>
      </c>
      <c r="AZ41" s="143" t="str">
        <f t="shared" si="30"/>
        <v>-</v>
      </c>
      <c r="BA41" s="146">
        <f t="shared" si="31"/>
        <v>34186.795093236629</v>
      </c>
      <c r="BB41" s="144">
        <f t="shared" si="7"/>
        <v>13</v>
      </c>
      <c r="BC41" s="143">
        <f t="shared" si="32"/>
        <v>13</v>
      </c>
      <c r="BD41" s="146">
        <f t="shared" si="44"/>
        <v>33669.826583889197</v>
      </c>
      <c r="BE41" s="143">
        <f t="shared" si="33"/>
        <v>13</v>
      </c>
      <c r="BF41" s="143">
        <f t="shared" si="34"/>
        <v>13</v>
      </c>
      <c r="BG41" s="102"/>
      <c r="BH41" s="102"/>
      <c r="BI41" s="102"/>
      <c r="BJ41" s="102"/>
      <c r="BK41" s="102"/>
      <c r="BL41" s="102"/>
      <c r="BM41" s="102"/>
      <c r="BN41" s="102"/>
      <c r="BO41" s="102"/>
      <c r="BP41" s="102"/>
      <c r="BQ41" s="102"/>
      <c r="BR41" s="102"/>
      <c r="BS41" s="102"/>
      <c r="BT41" s="102"/>
      <c r="BU41" s="102"/>
      <c r="BV41" s="102"/>
      <c r="BW41" s="102"/>
      <c r="BX41" s="102"/>
      <c r="BY41" s="102"/>
      <c r="BZ41" s="102"/>
      <c r="CA41" s="102"/>
      <c r="CB41" s="102"/>
      <c r="CC41" s="102"/>
      <c r="CD41" s="102"/>
      <c r="CE41" s="102"/>
      <c r="CF41" s="102"/>
      <c r="CG41" s="102"/>
      <c r="CH41" s="102"/>
      <c r="CI41" s="102"/>
      <c r="CJ41" s="102"/>
      <c r="CK41" s="102"/>
      <c r="CL41" s="102"/>
      <c r="CM41" s="102"/>
      <c r="CN41" s="102"/>
      <c r="CO41" s="102"/>
      <c r="CP41" s="102"/>
      <c r="CQ41" s="102"/>
      <c r="CR41" s="102"/>
      <c r="CS41" s="102"/>
      <c r="CT41" s="102"/>
      <c r="CU41" s="102"/>
      <c r="CV41" s="102"/>
      <c r="CW41" s="102"/>
      <c r="CX41" s="102"/>
      <c r="CY41" s="102"/>
      <c r="CZ41" s="102"/>
      <c r="DA41" s="102"/>
      <c r="DB41" s="102"/>
      <c r="DC41" s="102"/>
      <c r="DD41" s="102"/>
      <c r="DE41" s="102"/>
      <c r="DF41" s="102"/>
      <c r="DG41" s="102"/>
      <c r="DH41" s="102"/>
      <c r="DI41" s="102"/>
      <c r="DJ41" s="102"/>
      <c r="DK41" s="102"/>
      <c r="DL41" s="102"/>
      <c r="DM41" s="102"/>
      <c r="DN41" s="102"/>
      <c r="DO41" s="102"/>
      <c r="DP41" s="102"/>
      <c r="DQ41" s="102"/>
      <c r="DR41" s="102"/>
      <c r="DS41" s="102"/>
      <c r="DT41" s="102"/>
      <c r="DU41" s="102"/>
      <c r="DV41" s="102"/>
      <c r="DW41" s="102"/>
      <c r="DX41" s="102"/>
      <c r="DY41" s="102"/>
      <c r="DZ41" s="102"/>
      <c r="EA41" s="102"/>
      <c r="EB41" s="102"/>
      <c r="EC41" s="102"/>
      <c r="ED41" s="102"/>
      <c r="EE41" s="102"/>
      <c r="EF41" s="102"/>
      <c r="EG41" s="102"/>
      <c r="EH41" s="102"/>
      <c r="EI41" s="102"/>
      <c r="EJ41" s="102"/>
      <c r="EK41" s="102"/>
      <c r="EL41" s="102"/>
      <c r="EM41" s="102"/>
      <c r="EN41" s="102"/>
      <c r="EO41" s="102"/>
      <c r="EP41" s="102"/>
      <c r="EQ41" s="102"/>
      <c r="ER41" s="102"/>
      <c r="ES41" s="102"/>
      <c r="ET41" s="102"/>
      <c r="EU41" s="102"/>
      <c r="EV41" s="102"/>
      <c r="EW41" s="102"/>
      <c r="EX41" s="102"/>
      <c r="EY41" s="102"/>
      <c r="EZ41" s="102"/>
      <c r="FA41" s="102"/>
      <c r="FB41" s="102"/>
      <c r="FC41" s="102"/>
      <c r="FD41" s="102"/>
      <c r="FE41" s="102"/>
      <c r="FF41" s="102"/>
      <c r="FG41" s="102"/>
      <c r="FH41" s="102"/>
      <c r="FI41" s="102"/>
      <c r="FJ41" s="102"/>
      <c r="FK41" s="102"/>
      <c r="FL41" s="102"/>
      <c r="FM41" s="102"/>
      <c r="FN41" s="102"/>
      <c r="FO41" s="102"/>
      <c r="FP41" s="102"/>
      <c r="FQ41" s="102"/>
      <c r="FR41" s="102"/>
      <c r="FS41" s="102"/>
      <c r="FT41" s="102"/>
      <c r="FU41" s="102"/>
      <c r="FV41" s="102"/>
      <c r="FW41" s="102"/>
      <c r="FX41" s="102"/>
      <c r="FY41" s="102"/>
      <c r="FZ41" s="102"/>
      <c r="GA41" s="102"/>
      <c r="GB41" s="102"/>
      <c r="GC41" s="102"/>
      <c r="GD41" s="102"/>
      <c r="GE41" s="102"/>
      <c r="GF41" s="102"/>
      <c r="GG41" s="102"/>
      <c r="GH41" s="102"/>
      <c r="GI41" s="102"/>
      <c r="GJ41" s="102"/>
      <c r="GK41" s="102"/>
      <c r="GL41" s="102"/>
      <c r="GM41" s="102"/>
      <c r="GN41" s="102"/>
      <c r="GO41" s="102"/>
      <c r="GP41" s="102"/>
      <c r="GQ41" s="102"/>
      <c r="GR41" s="102"/>
      <c r="GS41" s="102"/>
      <c r="GT41" s="102"/>
      <c r="GU41" s="102"/>
      <c r="GV41" s="102"/>
      <c r="GW41" s="102"/>
      <c r="GX41" s="102"/>
      <c r="GY41" s="102"/>
      <c r="GZ41" s="102"/>
      <c r="HA41" s="102"/>
      <c r="HB41" s="102"/>
      <c r="HC41" s="102"/>
      <c r="HD41" s="102"/>
      <c r="HE41" s="102"/>
      <c r="HF41" s="102"/>
      <c r="HG41" s="102"/>
      <c r="HH41" s="102"/>
      <c r="HI41" s="102"/>
      <c r="HJ41" s="102"/>
      <c r="HK41" s="102"/>
    </row>
    <row r="42" spans="2:219">
      <c r="B42" s="137">
        <v>14</v>
      </c>
      <c r="C42" s="138">
        <f t="shared" si="8"/>
        <v>267840.06137657998</v>
      </c>
      <c r="D42" s="138">
        <f>D41+($D$10*12)</f>
        <v>265214.82026648941</v>
      </c>
      <c r="E42" s="139">
        <f t="shared" si="9"/>
        <v>14</v>
      </c>
      <c r="F42" s="143">
        <f t="shared" si="10"/>
        <v>14</v>
      </c>
      <c r="G42" s="138">
        <f>G41+($D$11*12)</f>
        <v>257271.27525031642</v>
      </c>
      <c r="H42" s="139">
        <f t="shared" si="0"/>
        <v>14</v>
      </c>
      <c r="I42" s="143">
        <f t="shared" si="11"/>
        <v>14</v>
      </c>
      <c r="J42" s="138">
        <f>J41+($D$12*12)</f>
        <v>268111.50041710283</v>
      </c>
      <c r="K42" s="139">
        <f t="shared" si="1"/>
        <v>0</v>
      </c>
      <c r="L42" s="143" t="str">
        <f t="shared" si="12"/>
        <v>-</v>
      </c>
      <c r="M42" s="140">
        <f t="shared" si="13"/>
        <v>168573.19954687636</v>
      </c>
      <c r="N42" s="141">
        <f t="shared" si="2"/>
        <v>14</v>
      </c>
      <c r="O42" s="143">
        <f t="shared" si="14"/>
        <v>14</v>
      </c>
      <c r="P42" s="140">
        <f t="shared" si="42"/>
        <v>143971.03410935448</v>
      </c>
      <c r="Q42" s="264">
        <f t="shared" si="15"/>
        <v>14</v>
      </c>
      <c r="R42" s="143">
        <f t="shared" si="16"/>
        <v>14</v>
      </c>
      <c r="S42" s="137">
        <v>14</v>
      </c>
      <c r="T42" s="142">
        <f t="shared" si="35"/>
        <v>92.215727127720015</v>
      </c>
      <c r="U42" s="142">
        <f>U41+($F$10*12)</f>
        <v>92.952573232650266</v>
      </c>
      <c r="V42" s="143">
        <f t="shared" si="17"/>
        <v>0</v>
      </c>
      <c r="W42" s="143" t="str">
        <f t="shared" si="18"/>
        <v>-</v>
      </c>
      <c r="X42" s="142">
        <f>X41+($F$11*12)</f>
        <v>88.436379585332162</v>
      </c>
      <c r="Y42" s="143">
        <f t="shared" si="19"/>
        <v>14</v>
      </c>
      <c r="Z42" s="143">
        <f t="shared" si="20"/>
        <v>14</v>
      </c>
      <c r="AA42" s="142">
        <f>AA41+($F$12*12)</f>
        <v>93.736374473307038</v>
      </c>
      <c r="AB42" s="143">
        <f t="shared" si="21"/>
        <v>0</v>
      </c>
      <c r="AC42" s="143" t="str">
        <f t="shared" si="22"/>
        <v>-</v>
      </c>
      <c r="AD42" s="142">
        <f t="shared" si="23"/>
        <v>42.800372716127555</v>
      </c>
      <c r="AE42" s="144">
        <f t="shared" si="48"/>
        <v>14</v>
      </c>
      <c r="AF42" s="143">
        <f t="shared" si="24"/>
        <v>14</v>
      </c>
      <c r="AG42" s="142">
        <f t="shared" si="36"/>
        <v>36.409488833511375</v>
      </c>
      <c r="AH42" s="143">
        <f t="shared" si="25"/>
        <v>14</v>
      </c>
      <c r="AI42" s="143">
        <f t="shared" si="26"/>
        <v>14</v>
      </c>
      <c r="AJ42" s="137">
        <v>14</v>
      </c>
      <c r="AK42" s="140">
        <f t="shared" si="47"/>
        <v>1962.4385618423109</v>
      </c>
      <c r="AL42" s="140">
        <f t="shared" si="43"/>
        <v>1867.3398052252671</v>
      </c>
      <c r="AM42" s="140">
        <f t="shared" si="37"/>
        <v>1850.5196931019759</v>
      </c>
      <c r="AN42" s="140">
        <f t="shared" si="38"/>
        <v>1867.3398052252671</v>
      </c>
      <c r="AO42" s="140">
        <f t="shared" si="39"/>
        <v>258.26237345511447</v>
      </c>
      <c r="AP42" s="140">
        <f t="shared" si="40"/>
        <v>146.34350471477927</v>
      </c>
      <c r="AQ42" s="149">
        <f t="shared" si="46"/>
        <v>38461.111174153746</v>
      </c>
      <c r="AR42" s="145">
        <f>AR41+AL42</f>
        <v>38752.820803493123</v>
      </c>
      <c r="AS42" s="143">
        <f t="shared" si="4"/>
        <v>0</v>
      </c>
      <c r="AT42" s="143" t="str">
        <f t="shared" si="28"/>
        <v>-</v>
      </c>
      <c r="AU42" s="145">
        <f>AU41+AM42</f>
        <v>38073.180258203487</v>
      </c>
      <c r="AV42" s="143">
        <f t="shared" si="5"/>
        <v>14</v>
      </c>
      <c r="AW42" s="143">
        <f t="shared" si="29"/>
        <v>14</v>
      </c>
      <c r="AX42" s="145">
        <f>AX41+AN42</f>
        <v>39533.454559207275</v>
      </c>
      <c r="AY42" s="143">
        <f t="shared" si="6"/>
        <v>0</v>
      </c>
      <c r="AZ42" s="143" t="str">
        <f t="shared" si="30"/>
        <v>-</v>
      </c>
      <c r="BA42" s="146">
        <f t="shared" si="31"/>
        <v>34445.057466691746</v>
      </c>
      <c r="BB42" s="144">
        <f t="shared" si="7"/>
        <v>14</v>
      </c>
      <c r="BC42" s="143">
        <f t="shared" si="32"/>
        <v>14</v>
      </c>
      <c r="BD42" s="146">
        <f t="shared" si="44"/>
        <v>33816.170088603976</v>
      </c>
      <c r="BE42" s="143">
        <f t="shared" si="33"/>
        <v>14</v>
      </c>
      <c r="BF42" s="143">
        <f t="shared" si="34"/>
        <v>14</v>
      </c>
      <c r="BG42" s="102"/>
      <c r="BH42" s="582" t="s">
        <v>146</v>
      </c>
      <c r="BI42" s="582"/>
      <c r="BJ42" s="582"/>
      <c r="BK42" s="582"/>
      <c r="BL42" s="582"/>
      <c r="BM42" s="582"/>
      <c r="BN42" s="102"/>
      <c r="BO42" s="102"/>
      <c r="BP42" s="102"/>
      <c r="BQ42" s="102"/>
      <c r="BR42" s="102"/>
      <c r="BS42" s="102"/>
      <c r="BT42" s="102"/>
      <c r="BU42" s="102"/>
      <c r="BV42" s="102"/>
      <c r="BW42" s="102"/>
      <c r="BX42" s="102"/>
      <c r="BY42" s="102"/>
      <c r="BZ42" s="102"/>
      <c r="CA42" s="102"/>
      <c r="CB42" s="102"/>
      <c r="CC42" s="102"/>
      <c r="CD42" s="102"/>
      <c r="CE42" s="102"/>
      <c r="CF42" s="102"/>
      <c r="CG42" s="102"/>
      <c r="CH42" s="102"/>
      <c r="CI42" s="102"/>
      <c r="CJ42" s="102"/>
      <c r="CK42" s="102"/>
      <c r="CL42" s="102"/>
      <c r="CM42" s="102"/>
      <c r="CN42" s="102"/>
      <c r="CO42" s="102"/>
      <c r="CP42" s="102"/>
      <c r="CQ42" s="102"/>
      <c r="CR42" s="102"/>
      <c r="CS42" s="102"/>
      <c r="CT42" s="102"/>
      <c r="CU42" s="102"/>
      <c r="CV42" s="102"/>
      <c r="CW42" s="102"/>
      <c r="CX42" s="102"/>
      <c r="CY42" s="102"/>
      <c r="CZ42" s="102"/>
      <c r="DA42" s="102"/>
      <c r="DB42" s="102"/>
      <c r="DC42" s="102"/>
      <c r="DD42" s="102"/>
      <c r="DE42" s="102"/>
      <c r="DF42" s="102"/>
      <c r="DG42" s="102"/>
      <c r="DH42" s="102"/>
      <c r="DI42" s="102"/>
      <c r="DJ42" s="102"/>
      <c r="DK42" s="102"/>
      <c r="DL42" s="102"/>
      <c r="DM42" s="102"/>
      <c r="DN42" s="102"/>
      <c r="DO42" s="102"/>
      <c r="DP42" s="102"/>
      <c r="DQ42" s="102"/>
      <c r="DR42" s="102"/>
      <c r="DS42" s="102"/>
      <c r="DT42" s="102"/>
      <c r="DU42" s="102"/>
      <c r="DV42" s="102"/>
      <c r="DW42" s="102"/>
      <c r="DX42" s="102"/>
      <c r="DY42" s="102"/>
      <c r="DZ42" s="102"/>
      <c r="EA42" s="102"/>
      <c r="EB42" s="102"/>
      <c r="EC42" s="102"/>
      <c r="ED42" s="102"/>
      <c r="EE42" s="102"/>
      <c r="EF42" s="102"/>
      <c r="EG42" s="102"/>
      <c r="EH42" s="102"/>
      <c r="EI42" s="102"/>
      <c r="EJ42" s="102"/>
      <c r="EK42" s="102"/>
      <c r="EL42" s="102"/>
      <c r="EM42" s="102"/>
      <c r="EN42" s="102"/>
      <c r="EO42" s="102"/>
      <c r="EP42" s="102"/>
      <c r="EQ42" s="102"/>
      <c r="ER42" s="102"/>
      <c r="ES42" s="102"/>
      <c r="ET42" s="102"/>
      <c r="EU42" s="102"/>
      <c r="EV42" s="102"/>
      <c r="EW42" s="102"/>
      <c r="EX42" s="102"/>
      <c r="EY42" s="102"/>
      <c r="EZ42" s="102"/>
      <c r="FA42" s="102"/>
      <c r="FB42" s="102"/>
      <c r="FC42" s="102"/>
      <c r="FD42" s="102"/>
      <c r="FE42" s="102"/>
      <c r="FF42" s="102"/>
      <c r="FG42" s="102"/>
      <c r="FH42" s="102"/>
      <c r="FI42" s="102"/>
      <c r="FJ42" s="102"/>
      <c r="FK42" s="102"/>
      <c r="FL42" s="102"/>
      <c r="FM42" s="102"/>
      <c r="FN42" s="102"/>
      <c r="FO42" s="102"/>
      <c r="FP42" s="102"/>
      <c r="FQ42" s="102"/>
      <c r="FR42" s="102"/>
      <c r="FS42" s="102"/>
      <c r="FT42" s="102"/>
      <c r="FU42" s="102"/>
      <c r="FV42" s="102"/>
      <c r="FW42" s="102"/>
      <c r="FX42" s="102"/>
      <c r="FY42" s="102"/>
      <c r="FZ42" s="102"/>
      <c r="GA42" s="102"/>
      <c r="GB42" s="102"/>
      <c r="GC42" s="102"/>
      <c r="GD42" s="102"/>
      <c r="GE42" s="102"/>
      <c r="GF42" s="102"/>
      <c r="GG42" s="102"/>
      <c r="GH42" s="102"/>
      <c r="GI42" s="102"/>
      <c r="GJ42" s="102"/>
      <c r="GK42" s="102"/>
      <c r="GL42" s="102"/>
      <c r="GM42" s="102"/>
      <c r="GN42" s="102"/>
      <c r="GO42" s="102"/>
      <c r="GP42" s="102"/>
      <c r="GQ42" s="102"/>
      <c r="GR42" s="102"/>
      <c r="GS42" s="102"/>
      <c r="GT42" s="102"/>
      <c r="GU42" s="102"/>
      <c r="GV42" s="102"/>
      <c r="GW42" s="102"/>
      <c r="GX42" s="102"/>
      <c r="GY42" s="102"/>
      <c r="GZ42" s="102"/>
      <c r="HA42" s="102"/>
      <c r="HB42" s="102"/>
      <c r="HC42" s="102"/>
      <c r="HD42" s="102"/>
      <c r="HE42" s="102"/>
      <c r="HF42" s="102"/>
      <c r="HG42" s="102"/>
      <c r="HH42" s="102"/>
      <c r="HI42" s="102"/>
      <c r="HJ42" s="102"/>
      <c r="HK42" s="102"/>
    </row>
    <row r="43" spans="2:219">
      <c r="B43" s="137">
        <v>15</v>
      </c>
      <c r="C43" s="138">
        <f t="shared" si="8"/>
        <v>286971.49433204997</v>
      </c>
      <c r="D43" s="138">
        <f>D42+($D$10*12)+$C$19</f>
        <v>284298.17544692016</v>
      </c>
      <c r="E43" s="139">
        <f t="shared" si="9"/>
        <v>15</v>
      </c>
      <c r="F43" s="143">
        <f t="shared" si="10"/>
        <v>15</v>
      </c>
      <c r="G43" s="138">
        <f>G42+($D$11*12)+$C$19</f>
        <v>275901.53285933193</v>
      </c>
      <c r="H43" s="139">
        <f t="shared" si="0"/>
        <v>15</v>
      </c>
      <c r="I43" s="143">
        <f t="shared" si="11"/>
        <v>15</v>
      </c>
      <c r="J43" s="138">
        <f>J42+($D$12*12)+$C$19</f>
        <v>287194.85559753358</v>
      </c>
      <c r="K43" s="139">
        <f t="shared" si="1"/>
        <v>0</v>
      </c>
      <c r="L43" s="143" t="str">
        <f t="shared" si="12"/>
        <v>-</v>
      </c>
      <c r="M43" s="140">
        <f t="shared" si="13"/>
        <v>171274.72213978638</v>
      </c>
      <c r="N43" s="141">
        <f t="shared" si="2"/>
        <v>15</v>
      </c>
      <c r="O43" s="143">
        <f t="shared" si="14"/>
        <v>15</v>
      </c>
      <c r="P43" s="140">
        <f t="shared" si="42"/>
        <v>145581.48135580998</v>
      </c>
      <c r="Q43" s="264">
        <f t="shared" si="15"/>
        <v>15</v>
      </c>
      <c r="R43" s="143">
        <f t="shared" si="16"/>
        <v>15</v>
      </c>
      <c r="S43" s="137">
        <v>15</v>
      </c>
      <c r="T43" s="142">
        <f t="shared" si="35"/>
        <v>98.80256477970002</v>
      </c>
      <c r="U43" s="142">
        <f>U42+($F$10*12)+$D$19</f>
        <v>99.687471882168509</v>
      </c>
      <c r="V43" s="143">
        <f t="shared" si="17"/>
        <v>0</v>
      </c>
      <c r="W43" s="143" t="str">
        <f t="shared" si="18"/>
        <v>-</v>
      </c>
      <c r="X43" s="142">
        <f>X42+($F$11*12)+$D$19</f>
        <v>94.874091537759156</v>
      </c>
      <c r="Y43" s="143">
        <f t="shared" si="19"/>
        <v>15</v>
      </c>
      <c r="Z43" s="143">
        <f t="shared" si="20"/>
        <v>15</v>
      </c>
      <c r="AA43" s="142">
        <f>AA42+($F$12*12)+$D$19</f>
        <v>100.47127312282528</v>
      </c>
      <c r="AB43" s="143">
        <f t="shared" si="21"/>
        <v>0</v>
      </c>
      <c r="AC43" s="143" t="str">
        <f t="shared" si="22"/>
        <v>-</v>
      </c>
      <c r="AD43" s="142">
        <f t="shared" si="23"/>
        <v>43.820233273067558</v>
      </c>
      <c r="AE43" s="144">
        <f t="shared" si="48"/>
        <v>15</v>
      </c>
      <c r="AF43" s="143">
        <f t="shared" si="24"/>
        <v>15</v>
      </c>
      <c r="AG43" s="142">
        <f t="shared" si="36"/>
        <v>37.053698690898372</v>
      </c>
      <c r="AH43" s="143">
        <f t="shared" si="25"/>
        <v>15</v>
      </c>
      <c r="AI43" s="143">
        <f t="shared" si="26"/>
        <v>15</v>
      </c>
      <c r="AJ43" s="137">
        <v>15</v>
      </c>
      <c r="AK43" s="140">
        <f t="shared" si="47"/>
        <v>1868.9891065164866</v>
      </c>
      <c r="AL43" s="140">
        <f t="shared" si="43"/>
        <v>1778.418862119302</v>
      </c>
      <c r="AM43" s="140">
        <f t="shared" si="37"/>
        <v>1762.3997077161675</v>
      </c>
      <c r="AN43" s="140">
        <f t="shared" si="38"/>
        <v>1778.418862119302</v>
      </c>
      <c r="AO43" s="140">
        <f t="shared" si="39"/>
        <v>245.96416519534711</v>
      </c>
      <c r="AP43" s="140">
        <f t="shared" si="40"/>
        <v>139.37476639502788</v>
      </c>
      <c r="AQ43" s="145">
        <f t="shared" si="46"/>
        <v>40330.100280670231</v>
      </c>
      <c r="AR43" s="145">
        <f>AR42+AL43+($E$19/$C$23^AJ43)</f>
        <v>40735.671932301091</v>
      </c>
      <c r="AS43" s="143">
        <f t="shared" si="4"/>
        <v>0</v>
      </c>
      <c r="AT43" s="143" t="str">
        <f t="shared" si="28"/>
        <v>-</v>
      </c>
      <c r="AU43" s="145">
        <f>AU42+AM43+$E$19/$C$23^AJ43</f>
        <v>40040.012232608322</v>
      </c>
      <c r="AV43" s="143">
        <f t="shared" si="5"/>
        <v>15</v>
      </c>
      <c r="AW43" s="143">
        <f t="shared" si="29"/>
        <v>15</v>
      </c>
      <c r="AX43" s="145">
        <f>AX42+AN43+$E$19/$C$23^AJ43</f>
        <v>41516.305688015244</v>
      </c>
      <c r="AY43" s="143">
        <f t="shared" si="6"/>
        <v>0</v>
      </c>
      <c r="AZ43" s="143" t="str">
        <f t="shared" si="30"/>
        <v>-</v>
      </c>
      <c r="BA43" s="146">
        <f t="shared" si="31"/>
        <v>34691.021631887095</v>
      </c>
      <c r="BB43" s="144">
        <f t="shared" si="7"/>
        <v>15</v>
      </c>
      <c r="BC43" s="143">
        <f t="shared" si="32"/>
        <v>15</v>
      </c>
      <c r="BD43" s="146">
        <f>BD42+AP43+$E$19/$C$23^AJ43</f>
        <v>34159.977121687669</v>
      </c>
      <c r="BE43" s="143">
        <f t="shared" si="33"/>
        <v>15</v>
      </c>
      <c r="BF43" s="143">
        <f t="shared" si="34"/>
        <v>15</v>
      </c>
      <c r="BG43" s="102"/>
      <c r="BH43" s="136" t="s">
        <v>263</v>
      </c>
      <c r="BI43" s="136" t="s">
        <v>307</v>
      </c>
      <c r="BJ43" s="136" t="s">
        <v>260</v>
      </c>
      <c r="BK43" s="136" t="s">
        <v>261</v>
      </c>
      <c r="BL43" s="136" t="s">
        <v>144</v>
      </c>
      <c r="BM43" s="136" t="s">
        <v>145</v>
      </c>
      <c r="BN43" s="102"/>
      <c r="BO43" s="102"/>
      <c r="BP43" s="102"/>
      <c r="BQ43" s="102"/>
      <c r="BR43" s="102"/>
      <c r="BS43" s="102"/>
      <c r="BT43" s="102"/>
      <c r="BU43" s="102"/>
      <c r="BV43" s="102"/>
      <c r="BW43" s="102"/>
      <c r="BX43" s="102"/>
      <c r="BY43" s="102"/>
      <c r="BZ43" s="102"/>
      <c r="CA43" s="102"/>
      <c r="CB43" s="102"/>
      <c r="CC43" s="102"/>
      <c r="CD43" s="102"/>
      <c r="CE43" s="102"/>
      <c r="CF43" s="102"/>
      <c r="CG43" s="102"/>
      <c r="CH43" s="102"/>
      <c r="CI43" s="102"/>
      <c r="CJ43" s="102"/>
      <c r="CK43" s="102"/>
      <c r="CL43" s="102"/>
      <c r="CM43" s="102"/>
      <c r="CN43" s="102"/>
      <c r="CO43" s="102"/>
      <c r="CP43" s="102"/>
      <c r="CQ43" s="102"/>
      <c r="CR43" s="102"/>
      <c r="CS43" s="102"/>
      <c r="CT43" s="102"/>
      <c r="CU43" s="102"/>
      <c r="CV43" s="102"/>
      <c r="CW43" s="102"/>
      <c r="CX43" s="102"/>
      <c r="CY43" s="102"/>
      <c r="CZ43" s="102"/>
      <c r="DA43" s="102"/>
      <c r="DB43" s="102"/>
      <c r="DC43" s="102"/>
      <c r="DD43" s="102"/>
      <c r="DE43" s="102"/>
      <c r="DF43" s="102"/>
      <c r="DG43" s="102"/>
      <c r="DH43" s="102"/>
      <c r="DI43" s="102"/>
      <c r="DJ43" s="102"/>
      <c r="DK43" s="102"/>
      <c r="DL43" s="102"/>
      <c r="DM43" s="102"/>
      <c r="DN43" s="102"/>
      <c r="DO43" s="102"/>
      <c r="DP43" s="102"/>
      <c r="DQ43" s="102"/>
      <c r="DR43" s="102"/>
      <c r="DS43" s="102"/>
      <c r="DT43" s="102"/>
      <c r="DU43" s="102"/>
      <c r="DV43" s="102"/>
      <c r="DW43" s="102"/>
      <c r="DX43" s="102"/>
      <c r="DY43" s="102"/>
      <c r="DZ43" s="102"/>
      <c r="EA43" s="102"/>
      <c r="EB43" s="102"/>
      <c r="EC43" s="102"/>
      <c r="ED43" s="102"/>
      <c r="EE43" s="102"/>
      <c r="EF43" s="102"/>
      <c r="EG43" s="102"/>
      <c r="EH43" s="102"/>
      <c r="EI43" s="102"/>
      <c r="EJ43" s="102"/>
      <c r="EK43" s="102"/>
      <c r="EL43" s="102"/>
      <c r="EM43" s="102"/>
      <c r="EN43" s="102"/>
      <c r="EO43" s="102"/>
      <c r="EP43" s="102"/>
      <c r="EQ43" s="102"/>
      <c r="ER43" s="102"/>
      <c r="ES43" s="102"/>
      <c r="ET43" s="102"/>
      <c r="EU43" s="102"/>
      <c r="EV43" s="102"/>
      <c r="EW43" s="102"/>
      <c r="EX43" s="102"/>
      <c r="EY43" s="102"/>
      <c r="EZ43" s="102"/>
      <c r="FA43" s="102"/>
      <c r="FB43" s="102"/>
      <c r="FC43" s="102"/>
      <c r="FD43" s="102"/>
      <c r="FE43" s="102"/>
      <c r="FF43" s="102"/>
      <c r="FG43" s="102"/>
      <c r="FH43" s="102"/>
      <c r="FI43" s="102"/>
      <c r="FJ43" s="102"/>
      <c r="FK43" s="102"/>
      <c r="FL43" s="102"/>
      <c r="FM43" s="102"/>
      <c r="FN43" s="102"/>
      <c r="FO43" s="102"/>
      <c r="FP43" s="102"/>
      <c r="FQ43" s="102"/>
      <c r="FR43" s="102"/>
      <c r="FS43" s="102"/>
      <c r="FT43" s="102"/>
      <c r="FU43" s="102"/>
      <c r="FV43" s="102"/>
      <c r="FW43" s="102"/>
      <c r="FX43" s="102"/>
      <c r="FY43" s="102"/>
      <c r="FZ43" s="102"/>
      <c r="GA43" s="102"/>
      <c r="GB43" s="102"/>
      <c r="GC43" s="102"/>
      <c r="GD43" s="102"/>
      <c r="GE43" s="102"/>
      <c r="GF43" s="102"/>
      <c r="GG43" s="102"/>
      <c r="GH43" s="102"/>
      <c r="GI43" s="102"/>
      <c r="GJ43" s="102"/>
      <c r="GK43" s="102"/>
      <c r="GL43" s="102"/>
      <c r="GM43" s="102"/>
      <c r="GN43" s="102"/>
      <c r="GO43" s="102"/>
      <c r="GP43" s="102"/>
      <c r="GQ43" s="102"/>
      <c r="GR43" s="102"/>
      <c r="GS43" s="102"/>
      <c r="GT43" s="102"/>
      <c r="GU43" s="102"/>
      <c r="GV43" s="102"/>
      <c r="GW43" s="102"/>
      <c r="GX43" s="102"/>
      <c r="GY43" s="102"/>
      <c r="GZ43" s="102"/>
      <c r="HA43" s="102"/>
      <c r="HB43" s="102"/>
      <c r="HC43" s="102"/>
      <c r="HD43" s="102"/>
      <c r="HE43" s="102"/>
      <c r="HF43" s="102"/>
      <c r="HG43" s="102"/>
      <c r="HH43" s="102"/>
      <c r="HI43" s="102"/>
      <c r="HJ43" s="102"/>
      <c r="HK43" s="102"/>
    </row>
    <row r="44" spans="2:219">
      <c r="B44" s="137">
        <v>16</v>
      </c>
      <c r="C44" s="138">
        <f t="shared" si="8"/>
        <v>306102.92728751997</v>
      </c>
      <c r="D44" s="138">
        <f>D43+($D$10*12)</f>
        <v>302791.63062735088</v>
      </c>
      <c r="E44" s="139">
        <f t="shared" si="9"/>
        <v>16</v>
      </c>
      <c r="F44" s="143">
        <f t="shared" si="10"/>
        <v>16</v>
      </c>
      <c r="G44" s="138">
        <f>G43+($D$11*12)</f>
        <v>293941.89046834741</v>
      </c>
      <c r="H44" s="139">
        <f t="shared" si="0"/>
        <v>16</v>
      </c>
      <c r="I44" s="143">
        <f t="shared" si="11"/>
        <v>16</v>
      </c>
      <c r="J44" s="138">
        <f>J43+($D$12*12)</f>
        <v>305688.3107779643</v>
      </c>
      <c r="K44" s="139">
        <f t="shared" si="1"/>
        <v>16</v>
      </c>
      <c r="L44" s="143">
        <f t="shared" si="12"/>
        <v>16</v>
      </c>
      <c r="M44" s="140">
        <f t="shared" si="13"/>
        <v>173976.24473269639</v>
      </c>
      <c r="N44" s="141">
        <f t="shared" si="2"/>
        <v>16</v>
      </c>
      <c r="O44" s="143">
        <f t="shared" si="14"/>
        <v>16</v>
      </c>
      <c r="P44" s="140">
        <f t="shared" si="42"/>
        <v>147191.92860226549</v>
      </c>
      <c r="Q44" s="264">
        <f t="shared" si="15"/>
        <v>16</v>
      </c>
      <c r="R44" s="143">
        <f t="shared" si="16"/>
        <v>16</v>
      </c>
      <c r="S44" s="137">
        <v>16</v>
      </c>
      <c r="T44" s="142">
        <f t="shared" si="35"/>
        <v>105.38940243168003</v>
      </c>
      <c r="U44" s="142">
        <f>U43+($F$10*12)</f>
        <v>106.19584553168676</v>
      </c>
      <c r="V44" s="143">
        <f t="shared" si="17"/>
        <v>0</v>
      </c>
      <c r="W44" s="143" t="str">
        <f t="shared" si="18"/>
        <v>-</v>
      </c>
      <c r="X44" s="142">
        <f>X43+($F$11*12)</f>
        <v>101.08527849018616</v>
      </c>
      <c r="Y44" s="143">
        <f t="shared" si="19"/>
        <v>16</v>
      </c>
      <c r="Z44" s="143">
        <f t="shared" si="20"/>
        <v>16</v>
      </c>
      <c r="AA44" s="142">
        <f>AA43+($F$12*12)</f>
        <v>106.97964677234353</v>
      </c>
      <c r="AB44" s="143">
        <f t="shared" si="21"/>
        <v>0</v>
      </c>
      <c r="AC44" s="143" t="str">
        <f t="shared" si="22"/>
        <v>-</v>
      </c>
      <c r="AD44" s="142">
        <f t="shared" si="23"/>
        <v>44.840093830007561</v>
      </c>
      <c r="AE44" s="144">
        <f t="shared" si="48"/>
        <v>16</v>
      </c>
      <c r="AF44" s="143">
        <f t="shared" si="24"/>
        <v>16</v>
      </c>
      <c r="AG44" s="142">
        <f t="shared" si="36"/>
        <v>37.697908548285369</v>
      </c>
      <c r="AH44" s="143">
        <f t="shared" si="25"/>
        <v>16</v>
      </c>
      <c r="AI44" s="143">
        <f t="shared" si="26"/>
        <v>16</v>
      </c>
      <c r="AJ44" s="137">
        <v>16</v>
      </c>
      <c r="AK44" s="140">
        <f t="shared" si="47"/>
        <v>1779.9896252537967</v>
      </c>
      <c r="AL44" s="140">
        <f t="shared" si="43"/>
        <v>1693.7322496374304</v>
      </c>
      <c r="AM44" s="140">
        <f t="shared" si="37"/>
        <v>1678.4759121106356</v>
      </c>
      <c r="AN44" s="140">
        <f t="shared" si="38"/>
        <v>1693.7322496374304</v>
      </c>
      <c r="AO44" s="140">
        <f t="shared" si="39"/>
        <v>234.25158590033058</v>
      </c>
      <c r="AP44" s="140">
        <f t="shared" si="40"/>
        <v>132.73787275716941</v>
      </c>
      <c r="AQ44" s="149">
        <f t="shared" si="46"/>
        <v>42110.089905924026</v>
      </c>
      <c r="AR44" s="145">
        <f>AR43+AL44</f>
        <v>42429.404181938524</v>
      </c>
      <c r="AS44" s="143">
        <f t="shared" si="4"/>
        <v>0</v>
      </c>
      <c r="AT44" s="143" t="str">
        <f t="shared" si="28"/>
        <v>-</v>
      </c>
      <c r="AU44" s="145">
        <f>AU43+AM44</f>
        <v>41718.488144718955</v>
      </c>
      <c r="AV44" s="143">
        <f t="shared" si="5"/>
        <v>16</v>
      </c>
      <c r="AW44" s="143">
        <f t="shared" si="29"/>
        <v>16</v>
      </c>
      <c r="AX44" s="145">
        <f>AX43+AN44</f>
        <v>43210.037937652676</v>
      </c>
      <c r="AY44" s="143">
        <f t="shared" si="6"/>
        <v>0</v>
      </c>
      <c r="AZ44" s="143" t="str">
        <f t="shared" si="30"/>
        <v>-</v>
      </c>
      <c r="BA44" s="146">
        <f t="shared" si="31"/>
        <v>34925.273217787428</v>
      </c>
      <c r="BB44" s="144">
        <f t="shared" si="7"/>
        <v>16</v>
      </c>
      <c r="BC44" s="143">
        <f t="shared" si="32"/>
        <v>16</v>
      </c>
      <c r="BD44" s="146">
        <f t="shared" si="44"/>
        <v>34292.714994444839</v>
      </c>
      <c r="BE44" s="143">
        <f t="shared" si="33"/>
        <v>16</v>
      </c>
      <c r="BF44" s="143">
        <f t="shared" si="34"/>
        <v>16</v>
      </c>
      <c r="BG44" s="102"/>
      <c r="BH44" s="136" t="s">
        <v>121</v>
      </c>
      <c r="BI44" s="147">
        <f>Input!$C$49</f>
        <v>1500</v>
      </c>
      <c r="BJ44" s="147">
        <f>BJ29</f>
        <v>11547.25</v>
      </c>
      <c r="BK44" s="148">
        <f>BK29</f>
        <v>0.06</v>
      </c>
      <c r="BL44" s="147">
        <f>BL29</f>
        <v>560.96999999999991</v>
      </c>
      <c r="BM44" s="107">
        <f>BL44-BJ44</f>
        <v>-10986.28</v>
      </c>
      <c r="BN44" s="102"/>
      <c r="BO44" s="102"/>
      <c r="BP44" s="102"/>
      <c r="BQ44" s="102"/>
      <c r="BR44" s="102"/>
      <c r="BS44" s="102"/>
      <c r="BT44" s="102"/>
      <c r="BU44" s="102"/>
      <c r="BV44" s="102"/>
      <c r="BW44" s="102"/>
      <c r="BX44" s="102"/>
      <c r="BY44" s="102"/>
      <c r="BZ44" s="102"/>
      <c r="CA44" s="102"/>
      <c r="CB44" s="102"/>
      <c r="CC44" s="102"/>
      <c r="CD44" s="102"/>
      <c r="CE44" s="102"/>
      <c r="CF44" s="102"/>
      <c r="CG44" s="102"/>
      <c r="CH44" s="102"/>
      <c r="CI44" s="102"/>
      <c r="CJ44" s="102"/>
      <c r="CK44" s="102"/>
      <c r="CL44" s="102"/>
      <c r="CM44" s="102"/>
      <c r="CN44" s="102"/>
      <c r="CO44" s="102"/>
      <c r="CP44" s="102"/>
      <c r="CQ44" s="102"/>
      <c r="CR44" s="102"/>
      <c r="CS44" s="102"/>
      <c r="CT44" s="102"/>
      <c r="CU44" s="102"/>
      <c r="CV44" s="102"/>
      <c r="CW44" s="102"/>
      <c r="CX44" s="102"/>
      <c r="CY44" s="102"/>
      <c r="CZ44" s="102"/>
      <c r="DA44" s="102"/>
      <c r="DB44" s="102"/>
      <c r="DC44" s="102"/>
      <c r="DD44" s="102"/>
      <c r="DE44" s="102"/>
      <c r="DF44" s="102"/>
      <c r="DG44" s="102"/>
      <c r="DH44" s="102"/>
      <c r="DI44" s="102"/>
      <c r="DJ44" s="102"/>
      <c r="DK44" s="102"/>
      <c r="DL44" s="102"/>
      <c r="DM44" s="102"/>
      <c r="DN44" s="102"/>
      <c r="DO44" s="102"/>
      <c r="DP44" s="102"/>
      <c r="DQ44" s="102"/>
      <c r="DR44" s="102"/>
      <c r="DS44" s="102"/>
      <c r="DT44" s="102"/>
      <c r="DU44" s="102"/>
      <c r="DV44" s="102"/>
      <c r="DW44" s="102"/>
      <c r="DX44" s="102"/>
      <c r="DY44" s="102"/>
      <c r="DZ44" s="102"/>
      <c r="EA44" s="102"/>
      <c r="EB44" s="102"/>
      <c r="EC44" s="102"/>
      <c r="ED44" s="102"/>
      <c r="EE44" s="102"/>
      <c r="EF44" s="102"/>
      <c r="EG44" s="102"/>
      <c r="EH44" s="102"/>
      <c r="EI44" s="102"/>
      <c r="EJ44" s="102"/>
      <c r="EK44" s="102"/>
      <c r="EL44" s="102"/>
      <c r="EM44" s="102"/>
      <c r="EN44" s="102"/>
      <c r="EO44" s="102"/>
      <c r="EP44" s="102"/>
      <c r="EQ44" s="102"/>
      <c r="ER44" s="102"/>
      <c r="ES44" s="102"/>
      <c r="ET44" s="102"/>
      <c r="EU44" s="102"/>
      <c r="EV44" s="102"/>
      <c r="EW44" s="102"/>
      <c r="EX44" s="102"/>
      <c r="EY44" s="102"/>
      <c r="EZ44" s="102"/>
      <c r="FA44" s="102"/>
      <c r="FB44" s="102"/>
      <c r="FC44" s="102"/>
      <c r="FD44" s="102"/>
      <c r="FE44" s="102"/>
      <c r="FF44" s="102"/>
      <c r="FG44" s="102"/>
      <c r="FH44" s="102"/>
      <c r="FI44" s="102"/>
      <c r="FJ44" s="102"/>
      <c r="FK44" s="102"/>
      <c r="FL44" s="102"/>
      <c r="FM44" s="102"/>
      <c r="FN44" s="102"/>
      <c r="FO44" s="102"/>
      <c r="FP44" s="102"/>
      <c r="FQ44" s="102"/>
      <c r="FR44" s="102"/>
      <c r="FS44" s="102"/>
      <c r="FT44" s="102"/>
      <c r="FU44" s="102"/>
      <c r="FV44" s="102"/>
      <c r="FW44" s="102"/>
      <c r="FX44" s="102"/>
      <c r="FY44" s="102"/>
      <c r="FZ44" s="102"/>
      <c r="GA44" s="102"/>
      <c r="GB44" s="102"/>
      <c r="GC44" s="102"/>
      <c r="GD44" s="102"/>
      <c r="GE44" s="102"/>
      <c r="GF44" s="102"/>
      <c r="GG44" s="102"/>
      <c r="GH44" s="102"/>
      <c r="GI44" s="102"/>
      <c r="GJ44" s="102"/>
      <c r="GK44" s="102"/>
      <c r="GL44" s="102"/>
      <c r="GM44" s="102"/>
      <c r="GN44" s="102"/>
      <c r="GO44" s="102"/>
      <c r="GP44" s="102"/>
      <c r="GQ44" s="102"/>
      <c r="GR44" s="102"/>
      <c r="GS44" s="102"/>
      <c r="GT44" s="102"/>
      <c r="GU44" s="102"/>
      <c r="GV44" s="102"/>
      <c r="GW44" s="102"/>
      <c r="GX44" s="102"/>
      <c r="GY44" s="102"/>
      <c r="GZ44" s="102"/>
      <c r="HA44" s="102"/>
      <c r="HB44" s="102"/>
      <c r="HC44" s="102"/>
      <c r="HD44" s="102"/>
      <c r="HE44" s="102"/>
      <c r="HF44" s="102"/>
      <c r="HG44" s="102"/>
      <c r="HH44" s="102"/>
      <c r="HI44" s="102"/>
      <c r="HJ44" s="102"/>
      <c r="HK44" s="102"/>
    </row>
    <row r="45" spans="2:219">
      <c r="B45" s="137">
        <v>17</v>
      </c>
      <c r="C45" s="138">
        <f t="shared" si="8"/>
        <v>325234.36024298996</v>
      </c>
      <c r="D45" s="138">
        <f>D44+($D$10*12)</f>
        <v>321285.08580778161</v>
      </c>
      <c r="E45" s="139">
        <f t="shared" si="9"/>
        <v>17</v>
      </c>
      <c r="F45" s="143">
        <f t="shared" si="10"/>
        <v>17</v>
      </c>
      <c r="G45" s="138">
        <f>G44+($D$11*12)</f>
        <v>311982.24807736289</v>
      </c>
      <c r="H45" s="139">
        <f t="shared" si="0"/>
        <v>17</v>
      </c>
      <c r="I45" s="143">
        <f t="shared" si="11"/>
        <v>17</v>
      </c>
      <c r="J45" s="138">
        <f>J44+($D$12*12)</f>
        <v>324181.76595839503</v>
      </c>
      <c r="K45" s="139">
        <f t="shared" si="1"/>
        <v>17</v>
      </c>
      <c r="L45" s="143">
        <f t="shared" si="12"/>
        <v>17</v>
      </c>
      <c r="M45" s="140">
        <f t="shared" si="13"/>
        <v>176677.7673256064</v>
      </c>
      <c r="N45" s="141">
        <f t="shared" si="2"/>
        <v>17</v>
      </c>
      <c r="O45" s="143">
        <f t="shared" si="14"/>
        <v>17</v>
      </c>
      <c r="P45" s="140">
        <f t="shared" si="42"/>
        <v>148802.37584872099</v>
      </c>
      <c r="Q45" s="264">
        <f t="shared" si="15"/>
        <v>17</v>
      </c>
      <c r="R45" s="143">
        <f t="shared" si="16"/>
        <v>17</v>
      </c>
      <c r="S45" s="137">
        <v>17</v>
      </c>
      <c r="T45" s="142">
        <f t="shared" si="35"/>
        <v>111.97624008366003</v>
      </c>
      <c r="U45" s="142">
        <f>U44+($F$10*12)</f>
        <v>112.704219181205</v>
      </c>
      <c r="V45" s="143">
        <f t="shared" si="17"/>
        <v>0</v>
      </c>
      <c r="W45" s="143" t="str">
        <f t="shared" si="18"/>
        <v>-</v>
      </c>
      <c r="X45" s="142">
        <f>X44+($F$11*12)</f>
        <v>107.29646544261315</v>
      </c>
      <c r="Y45" s="143">
        <f t="shared" si="19"/>
        <v>17</v>
      </c>
      <c r="Z45" s="143">
        <f t="shared" si="20"/>
        <v>17</v>
      </c>
      <c r="AA45" s="142">
        <f>AA44+($F$12*12)</f>
        <v>113.48802042186178</v>
      </c>
      <c r="AB45" s="143">
        <f t="shared" si="21"/>
        <v>0</v>
      </c>
      <c r="AC45" s="143" t="str">
        <f t="shared" si="22"/>
        <v>-</v>
      </c>
      <c r="AD45" s="142">
        <f t="shared" si="23"/>
        <v>45.859954386947564</v>
      </c>
      <c r="AE45" s="144">
        <f t="shared" si="48"/>
        <v>17</v>
      </c>
      <c r="AF45" s="143">
        <f t="shared" si="24"/>
        <v>17</v>
      </c>
      <c r="AG45" s="142">
        <f t="shared" si="36"/>
        <v>38.342118405672366</v>
      </c>
      <c r="AH45" s="143">
        <f t="shared" si="25"/>
        <v>17</v>
      </c>
      <c r="AI45" s="143">
        <f t="shared" si="26"/>
        <v>17</v>
      </c>
      <c r="AJ45" s="137">
        <v>17</v>
      </c>
      <c r="AK45" s="140">
        <f t="shared" si="47"/>
        <v>1695.2282145274253</v>
      </c>
      <c r="AL45" s="140">
        <f t="shared" si="43"/>
        <v>1613.0783329880289</v>
      </c>
      <c r="AM45" s="140">
        <f t="shared" si="37"/>
        <v>1598.5484877244148</v>
      </c>
      <c r="AN45" s="140">
        <f t="shared" si="38"/>
        <v>1613.0783329880289</v>
      </c>
      <c r="AO45" s="140">
        <f t="shared" si="39"/>
        <v>223.0967484765053</v>
      </c>
      <c r="AP45" s="140">
        <f t="shared" si="40"/>
        <v>126.41702167349467</v>
      </c>
      <c r="AQ45" s="145">
        <f t="shared" si="46"/>
        <v>43805.318120451448</v>
      </c>
      <c r="AR45" s="145">
        <f>AR44+AL45</f>
        <v>44042.482514926553</v>
      </c>
      <c r="AS45" s="143">
        <f t="shared" si="4"/>
        <v>0</v>
      </c>
      <c r="AT45" s="143" t="str">
        <f t="shared" si="28"/>
        <v>-</v>
      </c>
      <c r="AU45" s="145">
        <f>AU44+AM45</f>
        <v>43317.036632443371</v>
      </c>
      <c r="AV45" s="143">
        <f t="shared" si="5"/>
        <v>17</v>
      </c>
      <c r="AW45" s="143">
        <f t="shared" si="29"/>
        <v>17</v>
      </c>
      <c r="AX45" s="145">
        <f>AX44+AN45</f>
        <v>44823.116270640705</v>
      </c>
      <c r="AY45" s="143">
        <f t="shared" si="6"/>
        <v>0</v>
      </c>
      <c r="AZ45" s="143" t="str">
        <f t="shared" si="30"/>
        <v>-</v>
      </c>
      <c r="BA45" s="146">
        <f t="shared" si="31"/>
        <v>35148.369966263934</v>
      </c>
      <c r="BB45" s="144">
        <f t="shared" si="7"/>
        <v>17</v>
      </c>
      <c r="BC45" s="143">
        <f t="shared" si="32"/>
        <v>17</v>
      </c>
      <c r="BD45" s="146">
        <f t="shared" si="44"/>
        <v>34419.132016118332</v>
      </c>
      <c r="BE45" s="143">
        <f t="shared" si="33"/>
        <v>17</v>
      </c>
      <c r="BF45" s="143">
        <f t="shared" si="34"/>
        <v>17</v>
      </c>
      <c r="BG45" s="102"/>
      <c r="BH45" s="136" t="s">
        <v>122</v>
      </c>
      <c r="BI45" s="147">
        <f>Input!$C$49</f>
        <v>1500</v>
      </c>
      <c r="BJ45" s="147">
        <f t="shared" ref="BJ45:BL55" si="49">BJ30</f>
        <v>11547.25</v>
      </c>
      <c r="BK45" s="148">
        <f t="shared" si="49"/>
        <v>0.27</v>
      </c>
      <c r="BL45" s="147">
        <f t="shared" si="49"/>
        <v>2524.3650000000002</v>
      </c>
      <c r="BM45" s="107">
        <f>BM44+BL45-BJ45</f>
        <v>-20009.165000000001</v>
      </c>
      <c r="BN45" s="102"/>
      <c r="BO45" s="102"/>
      <c r="BP45" s="102"/>
      <c r="BQ45" s="102"/>
      <c r="BR45" s="102"/>
      <c r="BS45" s="102"/>
      <c r="BT45" s="102"/>
      <c r="BU45" s="102"/>
      <c r="BV45" s="102"/>
      <c r="BW45" s="102"/>
      <c r="BX45" s="102"/>
      <c r="BY45" s="102"/>
      <c r="BZ45" s="102"/>
      <c r="CA45" s="102"/>
      <c r="CB45" s="102"/>
      <c r="CC45" s="102"/>
      <c r="CD45" s="102"/>
      <c r="CE45" s="102"/>
      <c r="CF45" s="102"/>
      <c r="CG45" s="102"/>
      <c r="CH45" s="102"/>
      <c r="CI45" s="102"/>
      <c r="CJ45" s="102"/>
      <c r="CK45" s="102"/>
      <c r="CL45" s="102"/>
      <c r="CM45" s="102"/>
      <c r="CN45" s="102"/>
      <c r="CO45" s="102"/>
      <c r="CP45" s="102"/>
      <c r="CQ45" s="102"/>
      <c r="CR45" s="102"/>
      <c r="CS45" s="102"/>
      <c r="CT45" s="102"/>
      <c r="CU45" s="102"/>
      <c r="CV45" s="102"/>
      <c r="CW45" s="102"/>
      <c r="CX45" s="102"/>
      <c r="CY45" s="102"/>
      <c r="CZ45" s="102"/>
      <c r="DA45" s="102"/>
      <c r="DB45" s="102"/>
      <c r="DC45" s="102"/>
      <c r="DD45" s="102"/>
      <c r="DE45" s="102"/>
      <c r="DF45" s="102"/>
      <c r="DG45" s="102"/>
      <c r="DH45" s="102"/>
      <c r="DI45" s="102"/>
      <c r="DJ45" s="102"/>
      <c r="DK45" s="102"/>
      <c r="DL45" s="102"/>
      <c r="DM45" s="102"/>
      <c r="DN45" s="102"/>
      <c r="DO45" s="102"/>
      <c r="DP45" s="102"/>
      <c r="DQ45" s="102"/>
      <c r="DR45" s="102"/>
      <c r="DS45" s="102"/>
      <c r="DT45" s="102"/>
      <c r="DU45" s="102"/>
      <c r="DV45" s="102"/>
      <c r="DW45" s="102"/>
      <c r="DX45" s="102"/>
      <c r="DY45" s="102"/>
      <c r="DZ45" s="102"/>
      <c r="EA45" s="102"/>
      <c r="EB45" s="102"/>
      <c r="EC45" s="102"/>
      <c r="ED45" s="102"/>
      <c r="EE45" s="102"/>
      <c r="EF45" s="102"/>
      <c r="EG45" s="102"/>
      <c r="EH45" s="102"/>
      <c r="EI45" s="102"/>
      <c r="EJ45" s="102"/>
      <c r="EK45" s="102"/>
      <c r="EL45" s="102"/>
      <c r="EM45" s="102"/>
      <c r="EN45" s="102"/>
      <c r="EO45" s="102"/>
      <c r="EP45" s="102"/>
      <c r="EQ45" s="102"/>
      <c r="ER45" s="102"/>
      <c r="ES45" s="102"/>
      <c r="ET45" s="102"/>
      <c r="EU45" s="102"/>
      <c r="EV45" s="102"/>
      <c r="EW45" s="102"/>
      <c r="EX45" s="102"/>
      <c r="EY45" s="102"/>
      <c r="EZ45" s="102"/>
      <c r="FA45" s="102"/>
      <c r="FB45" s="102"/>
      <c r="FC45" s="102"/>
      <c r="FD45" s="102"/>
      <c r="FE45" s="102"/>
      <c r="FF45" s="102"/>
      <c r="FG45" s="102"/>
      <c r="FH45" s="102"/>
      <c r="FI45" s="102"/>
      <c r="FJ45" s="102"/>
      <c r="FK45" s="102"/>
      <c r="FL45" s="102"/>
      <c r="FM45" s="102"/>
      <c r="FN45" s="102"/>
      <c r="FO45" s="102"/>
      <c r="FP45" s="102"/>
      <c r="FQ45" s="102"/>
      <c r="FR45" s="102"/>
      <c r="FS45" s="102"/>
      <c r="FT45" s="102"/>
      <c r="FU45" s="102"/>
      <c r="FV45" s="102"/>
      <c r="FW45" s="102"/>
      <c r="FX45" s="102"/>
      <c r="FY45" s="102"/>
      <c r="FZ45" s="102"/>
      <c r="GA45" s="102"/>
      <c r="GB45" s="102"/>
      <c r="GC45" s="102"/>
      <c r="GD45" s="102"/>
      <c r="GE45" s="102"/>
      <c r="GF45" s="102"/>
      <c r="GG45" s="102"/>
      <c r="GH45" s="102"/>
      <c r="GI45" s="102"/>
      <c r="GJ45" s="102"/>
      <c r="GK45" s="102"/>
      <c r="GL45" s="102"/>
      <c r="GM45" s="102"/>
      <c r="GN45" s="102"/>
      <c r="GO45" s="102"/>
      <c r="GP45" s="102"/>
      <c r="GQ45" s="102"/>
      <c r="GR45" s="102"/>
      <c r="GS45" s="102"/>
      <c r="GT45" s="102"/>
      <c r="GU45" s="102"/>
      <c r="GV45" s="102"/>
      <c r="GW45" s="102"/>
      <c r="GX45" s="102"/>
      <c r="GY45" s="102"/>
      <c r="GZ45" s="102"/>
      <c r="HA45" s="102"/>
      <c r="HB45" s="102"/>
      <c r="HC45" s="102"/>
      <c r="HD45" s="102"/>
      <c r="HE45" s="102"/>
      <c r="HF45" s="102"/>
      <c r="HG45" s="102"/>
      <c r="HH45" s="102"/>
      <c r="HI45" s="102"/>
      <c r="HJ45" s="102"/>
      <c r="HK45" s="102"/>
    </row>
    <row r="46" spans="2:219">
      <c r="B46" s="137">
        <v>18</v>
      </c>
      <c r="C46" s="138">
        <f t="shared" si="8"/>
        <v>344365.79319845996</v>
      </c>
      <c r="D46" s="138">
        <f>D45+($D$10*12)</f>
        <v>339778.54098821233</v>
      </c>
      <c r="E46" s="139">
        <f t="shared" si="9"/>
        <v>18</v>
      </c>
      <c r="F46" s="143">
        <f t="shared" si="10"/>
        <v>18</v>
      </c>
      <c r="G46" s="138">
        <f>G45+($D$11*12)</f>
        <v>330022.60568637837</v>
      </c>
      <c r="H46" s="139">
        <f t="shared" si="0"/>
        <v>18</v>
      </c>
      <c r="I46" s="143">
        <f t="shared" si="11"/>
        <v>18</v>
      </c>
      <c r="J46" s="138">
        <f>J45+($D$12*12)</f>
        <v>342675.22113882576</v>
      </c>
      <c r="K46" s="139">
        <f t="shared" si="1"/>
        <v>18</v>
      </c>
      <c r="L46" s="143">
        <f t="shared" si="12"/>
        <v>18</v>
      </c>
      <c r="M46" s="140">
        <f t="shared" si="13"/>
        <v>179379.28991851641</v>
      </c>
      <c r="N46" s="141">
        <f t="shared" si="2"/>
        <v>18</v>
      </c>
      <c r="O46" s="143">
        <f t="shared" si="14"/>
        <v>18</v>
      </c>
      <c r="P46" s="140">
        <f t="shared" si="42"/>
        <v>150412.82309517649</v>
      </c>
      <c r="Q46" s="264">
        <f t="shared" si="15"/>
        <v>18</v>
      </c>
      <c r="R46" s="143">
        <f t="shared" si="16"/>
        <v>18</v>
      </c>
      <c r="S46" s="137">
        <v>18</v>
      </c>
      <c r="T46" s="142">
        <f t="shared" si="35"/>
        <v>118.56307773564004</v>
      </c>
      <c r="U46" s="142">
        <f>U45+($F$10*12)</f>
        <v>119.21259283072325</v>
      </c>
      <c r="V46" s="143">
        <f t="shared" si="17"/>
        <v>0</v>
      </c>
      <c r="W46" s="143" t="str">
        <f t="shared" si="18"/>
        <v>-</v>
      </c>
      <c r="X46" s="142">
        <f>X45+($F$11*12)</f>
        <v>113.50765239504015</v>
      </c>
      <c r="Y46" s="143">
        <f t="shared" si="19"/>
        <v>18</v>
      </c>
      <c r="Z46" s="143">
        <f t="shared" si="20"/>
        <v>18</v>
      </c>
      <c r="AA46" s="142">
        <f>AA45+($F$12*12)</f>
        <v>119.99639407138002</v>
      </c>
      <c r="AB46" s="143">
        <f t="shared" si="21"/>
        <v>0</v>
      </c>
      <c r="AC46" s="143" t="str">
        <f t="shared" si="22"/>
        <v>-</v>
      </c>
      <c r="AD46" s="142">
        <f t="shared" si="23"/>
        <v>46.879814943887567</v>
      </c>
      <c r="AE46" s="144">
        <f t="shared" si="48"/>
        <v>18</v>
      </c>
      <c r="AF46" s="143">
        <f t="shared" si="24"/>
        <v>18</v>
      </c>
      <c r="AG46" s="142">
        <f t="shared" si="36"/>
        <v>38.986328263059363</v>
      </c>
      <c r="AH46" s="143">
        <f t="shared" si="25"/>
        <v>18</v>
      </c>
      <c r="AI46" s="143">
        <f t="shared" si="26"/>
        <v>18</v>
      </c>
      <c r="AJ46" s="137">
        <v>18</v>
      </c>
      <c r="AK46" s="140">
        <f t="shared" si="47"/>
        <v>1614.5030614546906</v>
      </c>
      <c r="AL46" s="140">
        <f t="shared" si="43"/>
        <v>1536.2650790362179</v>
      </c>
      <c r="AM46" s="140">
        <f t="shared" si="37"/>
        <v>1522.4271311661093</v>
      </c>
      <c r="AN46" s="140">
        <f t="shared" si="38"/>
        <v>1536.2650790362179</v>
      </c>
      <c r="AO46" s="140">
        <f t="shared" si="39"/>
        <v>212.47309378714789</v>
      </c>
      <c r="AP46" s="140">
        <f t="shared" si="40"/>
        <v>120.39716349856636</v>
      </c>
      <c r="AQ46" s="149">
        <f t="shared" si="46"/>
        <v>45419.82118190614</v>
      </c>
      <c r="AR46" s="145">
        <f>AR45+AL46</f>
        <v>45578.747593962769</v>
      </c>
      <c r="AS46" s="143">
        <f t="shared" si="4"/>
        <v>0</v>
      </c>
      <c r="AT46" s="143" t="str">
        <f t="shared" si="28"/>
        <v>-</v>
      </c>
      <c r="AU46" s="145">
        <f>AU45+AM46</f>
        <v>44839.463763609478</v>
      </c>
      <c r="AV46" s="143">
        <f t="shared" si="5"/>
        <v>18</v>
      </c>
      <c r="AW46" s="143">
        <f t="shared" si="29"/>
        <v>18</v>
      </c>
      <c r="AX46" s="145">
        <f>AX45+AN46</f>
        <v>46359.381349676922</v>
      </c>
      <c r="AY46" s="143">
        <f t="shared" si="6"/>
        <v>0</v>
      </c>
      <c r="AZ46" s="143" t="str">
        <f t="shared" si="30"/>
        <v>-</v>
      </c>
      <c r="BA46" s="146">
        <f t="shared" si="31"/>
        <v>35360.843060051084</v>
      </c>
      <c r="BB46" s="144">
        <f t="shared" si="7"/>
        <v>18</v>
      </c>
      <c r="BC46" s="143">
        <f t="shared" si="32"/>
        <v>18</v>
      </c>
      <c r="BD46" s="146">
        <f t="shared" si="44"/>
        <v>34539.529179616897</v>
      </c>
      <c r="BE46" s="143">
        <f t="shared" si="33"/>
        <v>18</v>
      </c>
      <c r="BF46" s="143">
        <f t="shared" si="34"/>
        <v>18</v>
      </c>
      <c r="BG46" s="102"/>
      <c r="BH46" s="136" t="s">
        <v>123</v>
      </c>
      <c r="BI46" s="147">
        <f>Input!$C$49</f>
        <v>1500</v>
      </c>
      <c r="BJ46" s="147">
        <f t="shared" si="49"/>
        <v>11547.25</v>
      </c>
      <c r="BK46" s="148">
        <f t="shared" si="49"/>
        <v>0.17</v>
      </c>
      <c r="BL46" s="147">
        <f t="shared" si="49"/>
        <v>1589.4150000000002</v>
      </c>
      <c r="BM46" s="107">
        <f>BM45+BL46-BJ46</f>
        <v>-29967</v>
      </c>
      <c r="BN46" s="102"/>
      <c r="BO46" s="102"/>
      <c r="BP46" s="102"/>
      <c r="BQ46" s="102"/>
      <c r="BR46" s="102"/>
      <c r="BS46" s="102"/>
      <c r="BT46" s="102"/>
      <c r="BU46" s="102"/>
      <c r="BV46" s="102"/>
      <c r="BW46" s="102"/>
      <c r="BX46" s="102"/>
      <c r="BY46" s="102"/>
      <c r="BZ46" s="102"/>
      <c r="CA46" s="102"/>
      <c r="CB46" s="102"/>
      <c r="CC46" s="102"/>
      <c r="CD46" s="102"/>
      <c r="CE46" s="102"/>
      <c r="CF46" s="102"/>
      <c r="CG46" s="102"/>
      <c r="CH46" s="102"/>
      <c r="CI46" s="102"/>
      <c r="CJ46" s="102"/>
      <c r="CK46" s="102"/>
      <c r="CL46" s="102"/>
      <c r="CM46" s="102"/>
      <c r="CN46" s="102"/>
      <c r="CO46" s="102"/>
      <c r="CP46" s="102"/>
      <c r="CQ46" s="102"/>
      <c r="CR46" s="102"/>
      <c r="CS46" s="102"/>
      <c r="CT46" s="102"/>
      <c r="CU46" s="102"/>
      <c r="CV46" s="102"/>
      <c r="CW46" s="102"/>
      <c r="CX46" s="102"/>
      <c r="CY46" s="102"/>
      <c r="CZ46" s="102"/>
      <c r="DA46" s="102"/>
      <c r="DB46" s="102"/>
      <c r="DC46" s="102"/>
      <c r="DD46" s="102"/>
      <c r="DE46" s="102"/>
      <c r="DF46" s="102"/>
      <c r="DG46" s="102"/>
      <c r="DH46" s="102"/>
      <c r="DI46" s="102"/>
      <c r="DJ46" s="102"/>
      <c r="DK46" s="102"/>
      <c r="DL46" s="102"/>
      <c r="DM46" s="102"/>
      <c r="DN46" s="102"/>
      <c r="DO46" s="102"/>
      <c r="DP46" s="102"/>
      <c r="DQ46" s="102"/>
      <c r="DR46" s="102"/>
      <c r="DS46" s="102"/>
      <c r="DT46" s="102"/>
      <c r="DU46" s="102"/>
      <c r="DV46" s="102"/>
      <c r="DW46" s="102"/>
      <c r="DX46" s="102"/>
      <c r="DY46" s="102"/>
      <c r="DZ46" s="102"/>
      <c r="EA46" s="102"/>
      <c r="EB46" s="102"/>
      <c r="EC46" s="102"/>
      <c r="ED46" s="102"/>
      <c r="EE46" s="102"/>
      <c r="EF46" s="102"/>
      <c r="EG46" s="102"/>
      <c r="EH46" s="102"/>
      <c r="EI46" s="102"/>
      <c r="EJ46" s="102"/>
      <c r="EK46" s="102"/>
      <c r="EL46" s="102"/>
      <c r="EM46" s="102"/>
      <c r="EN46" s="102"/>
      <c r="EO46" s="102"/>
      <c r="EP46" s="102"/>
      <c r="EQ46" s="102"/>
      <c r="ER46" s="102"/>
      <c r="ES46" s="102"/>
      <c r="ET46" s="102"/>
      <c r="EU46" s="102"/>
      <c r="EV46" s="102"/>
      <c r="EW46" s="102"/>
      <c r="EX46" s="102"/>
      <c r="EY46" s="102"/>
      <c r="EZ46" s="102"/>
      <c r="FA46" s="102"/>
      <c r="FB46" s="102"/>
      <c r="FC46" s="102"/>
      <c r="FD46" s="102"/>
      <c r="FE46" s="102"/>
      <c r="FF46" s="102"/>
      <c r="FG46" s="102"/>
      <c r="FH46" s="102"/>
      <c r="FI46" s="102"/>
      <c r="FJ46" s="102"/>
      <c r="FK46" s="102"/>
      <c r="FL46" s="102"/>
      <c r="FM46" s="102"/>
      <c r="FN46" s="102"/>
      <c r="FO46" s="102"/>
      <c r="FP46" s="102"/>
      <c r="FQ46" s="102"/>
      <c r="FR46" s="102"/>
      <c r="FS46" s="102"/>
      <c r="FT46" s="102"/>
      <c r="FU46" s="102"/>
      <c r="FV46" s="102"/>
      <c r="FW46" s="102"/>
      <c r="FX46" s="102"/>
      <c r="FY46" s="102"/>
      <c r="FZ46" s="102"/>
      <c r="GA46" s="102"/>
      <c r="GB46" s="102"/>
      <c r="GC46" s="102"/>
      <c r="GD46" s="102"/>
      <c r="GE46" s="102"/>
      <c r="GF46" s="102"/>
      <c r="GG46" s="102"/>
      <c r="GH46" s="102"/>
      <c r="GI46" s="102"/>
      <c r="GJ46" s="102"/>
      <c r="GK46" s="102"/>
      <c r="GL46" s="102"/>
      <c r="GM46" s="102"/>
      <c r="GN46" s="102"/>
      <c r="GO46" s="102"/>
      <c r="GP46" s="102"/>
      <c r="GQ46" s="102"/>
      <c r="GR46" s="102"/>
      <c r="GS46" s="102"/>
      <c r="GT46" s="102"/>
      <c r="GU46" s="102"/>
      <c r="GV46" s="102"/>
      <c r="GW46" s="102"/>
      <c r="GX46" s="102"/>
      <c r="GY46" s="102"/>
      <c r="GZ46" s="102"/>
      <c r="HA46" s="102"/>
      <c r="HB46" s="102"/>
      <c r="HC46" s="102"/>
      <c r="HD46" s="102"/>
      <c r="HE46" s="102"/>
      <c r="HF46" s="102"/>
      <c r="HG46" s="102"/>
      <c r="HH46" s="102"/>
      <c r="HI46" s="102"/>
      <c r="HJ46" s="102"/>
      <c r="HK46" s="102"/>
    </row>
    <row r="47" spans="2:219">
      <c r="B47" s="137">
        <v>19</v>
      </c>
      <c r="C47" s="138">
        <f t="shared" si="8"/>
        <v>363497.22615392995</v>
      </c>
      <c r="D47" s="138">
        <f>D46+($D$10*12)</f>
        <v>358271.99616864306</v>
      </c>
      <c r="E47" s="139">
        <f t="shared" si="9"/>
        <v>19</v>
      </c>
      <c r="F47" s="143">
        <f t="shared" si="10"/>
        <v>19</v>
      </c>
      <c r="G47" s="138">
        <f>G46+($D$11*12)</f>
        <v>348062.96329539386</v>
      </c>
      <c r="H47" s="139">
        <f t="shared" si="0"/>
        <v>19</v>
      </c>
      <c r="I47" s="143">
        <f t="shared" si="11"/>
        <v>19</v>
      </c>
      <c r="J47" s="138">
        <f>J46+($D$12*12)</f>
        <v>361168.67631925648</v>
      </c>
      <c r="K47" s="139">
        <f t="shared" si="1"/>
        <v>19</v>
      </c>
      <c r="L47" s="143">
        <f t="shared" si="12"/>
        <v>19</v>
      </c>
      <c r="M47" s="140">
        <f t="shared" si="13"/>
        <v>182080.81251142643</v>
      </c>
      <c r="N47" s="141">
        <f t="shared" si="2"/>
        <v>19</v>
      </c>
      <c r="O47" s="143">
        <f t="shared" si="14"/>
        <v>19</v>
      </c>
      <c r="P47" s="140">
        <f t="shared" si="42"/>
        <v>152023.27034163199</v>
      </c>
      <c r="Q47" s="264">
        <f t="shared" si="15"/>
        <v>19</v>
      </c>
      <c r="R47" s="143">
        <f t="shared" si="16"/>
        <v>19</v>
      </c>
      <c r="S47" s="137">
        <v>19</v>
      </c>
      <c r="T47" s="142">
        <f t="shared" si="35"/>
        <v>125.14991538762004</v>
      </c>
      <c r="U47" s="142">
        <f>U46+($F$10*12)</f>
        <v>125.7209664802415</v>
      </c>
      <c r="V47" s="143">
        <f t="shared" si="17"/>
        <v>0</v>
      </c>
      <c r="W47" s="143" t="str">
        <f t="shared" si="18"/>
        <v>-</v>
      </c>
      <c r="X47" s="142">
        <f>X46+($F$11*12)</f>
        <v>119.71883934746715</v>
      </c>
      <c r="Y47" s="143">
        <f t="shared" si="19"/>
        <v>19</v>
      </c>
      <c r="Z47" s="143">
        <f t="shared" si="20"/>
        <v>19</v>
      </c>
      <c r="AA47" s="142">
        <f>AA46+($F$12*12)</f>
        <v>126.50476772089827</v>
      </c>
      <c r="AB47" s="143">
        <f t="shared" si="21"/>
        <v>0</v>
      </c>
      <c r="AC47" s="143" t="str">
        <f t="shared" si="22"/>
        <v>-</v>
      </c>
      <c r="AD47" s="142">
        <f t="shared" si="23"/>
        <v>47.89967550082757</v>
      </c>
      <c r="AE47" s="144">
        <f t="shared" si="48"/>
        <v>19</v>
      </c>
      <c r="AF47" s="143">
        <f t="shared" si="24"/>
        <v>19</v>
      </c>
      <c r="AG47" s="142">
        <f t="shared" si="36"/>
        <v>39.63053812044636</v>
      </c>
      <c r="AH47" s="143">
        <f t="shared" si="25"/>
        <v>19</v>
      </c>
      <c r="AI47" s="143">
        <f t="shared" si="26"/>
        <v>19</v>
      </c>
      <c r="AJ47" s="137">
        <v>19</v>
      </c>
      <c r="AK47" s="140">
        <f t="shared" si="47"/>
        <v>1537.6219632901814</v>
      </c>
      <c r="AL47" s="140">
        <f t="shared" si="43"/>
        <v>1463.1095990821123</v>
      </c>
      <c r="AM47" s="140">
        <f t="shared" si="37"/>
        <v>1449.9306011105803</v>
      </c>
      <c r="AN47" s="140">
        <f t="shared" si="38"/>
        <v>1463.1095990821123</v>
      </c>
      <c r="AO47" s="140">
        <f t="shared" si="39"/>
        <v>202.35532741633131</v>
      </c>
      <c r="AP47" s="140">
        <f t="shared" si="40"/>
        <v>114.66396523672987</v>
      </c>
      <c r="AQ47" s="145">
        <f t="shared" si="46"/>
        <v>46957.443145196325</v>
      </c>
      <c r="AR47" s="145">
        <f>AR46+AL47</f>
        <v>47041.857193044882</v>
      </c>
      <c r="AS47" s="143">
        <f t="shared" si="4"/>
        <v>0</v>
      </c>
      <c r="AT47" s="143" t="str">
        <f t="shared" si="28"/>
        <v>-</v>
      </c>
      <c r="AU47" s="145">
        <f>AU46+AM47</f>
        <v>46289.394364720058</v>
      </c>
      <c r="AV47" s="143">
        <f t="shared" si="5"/>
        <v>19</v>
      </c>
      <c r="AW47" s="143">
        <f t="shared" si="29"/>
        <v>19</v>
      </c>
      <c r="AX47" s="145">
        <f>AX46+AN47</f>
        <v>47822.490948759034</v>
      </c>
      <c r="AY47" s="143">
        <f t="shared" si="6"/>
        <v>0</v>
      </c>
      <c r="AZ47" s="143" t="str">
        <f t="shared" si="30"/>
        <v>-</v>
      </c>
      <c r="BA47" s="146">
        <f t="shared" si="31"/>
        <v>35563.198387467412</v>
      </c>
      <c r="BB47" s="144">
        <f t="shared" si="7"/>
        <v>19</v>
      </c>
      <c r="BC47" s="143">
        <f t="shared" si="32"/>
        <v>19</v>
      </c>
      <c r="BD47" s="146">
        <f t="shared" si="44"/>
        <v>34654.193144853627</v>
      </c>
      <c r="BE47" s="143">
        <f t="shared" si="33"/>
        <v>19</v>
      </c>
      <c r="BF47" s="143">
        <f t="shared" si="34"/>
        <v>19</v>
      </c>
      <c r="BG47" s="102"/>
      <c r="BH47" s="136" t="s">
        <v>124</v>
      </c>
      <c r="BI47" s="147">
        <f>Input!$C$49</f>
        <v>1500</v>
      </c>
      <c r="BJ47" s="147">
        <f t="shared" si="49"/>
        <v>11547.25</v>
      </c>
      <c r="BK47" s="148">
        <f t="shared" si="49"/>
        <v>0.28000000000000003</v>
      </c>
      <c r="BL47" s="147">
        <f t="shared" si="49"/>
        <v>2617.86</v>
      </c>
      <c r="BM47" s="107">
        <f t="shared" ref="BM47:BM55" si="50">BM46+BL47-BJ47</f>
        <v>-38896.39</v>
      </c>
      <c r="BN47" s="102"/>
      <c r="BO47" s="102"/>
      <c r="BP47" s="102"/>
      <c r="BQ47" s="102"/>
      <c r="BR47" s="102"/>
      <c r="BS47" s="102"/>
      <c r="BT47" s="102"/>
      <c r="BU47" s="102"/>
      <c r="BV47" s="102"/>
      <c r="BW47" s="102"/>
      <c r="BX47" s="102"/>
      <c r="BY47" s="102"/>
      <c r="BZ47" s="102"/>
      <c r="CA47" s="102"/>
      <c r="CB47" s="102"/>
      <c r="CC47" s="102"/>
      <c r="CD47" s="102"/>
      <c r="CE47" s="102"/>
      <c r="CF47" s="102"/>
      <c r="CG47" s="102"/>
      <c r="CH47" s="102"/>
      <c r="CI47" s="102"/>
      <c r="CJ47" s="102"/>
      <c r="CK47" s="102"/>
      <c r="CL47" s="102"/>
      <c r="CM47" s="102"/>
      <c r="CN47" s="102"/>
      <c r="CO47" s="102"/>
      <c r="CP47" s="102"/>
      <c r="CQ47" s="102"/>
      <c r="CR47" s="102"/>
      <c r="CS47" s="102"/>
      <c r="CT47" s="102"/>
      <c r="CU47" s="102"/>
      <c r="CV47" s="102"/>
      <c r="CW47" s="102"/>
      <c r="CX47" s="102"/>
      <c r="CY47" s="102"/>
      <c r="CZ47" s="102"/>
      <c r="DA47" s="102"/>
      <c r="DB47" s="102"/>
      <c r="DC47" s="102"/>
      <c r="DD47" s="102"/>
      <c r="DE47" s="102"/>
      <c r="DF47" s="102"/>
      <c r="DG47" s="102"/>
      <c r="DH47" s="102"/>
      <c r="DI47" s="102"/>
      <c r="DJ47" s="102"/>
      <c r="DK47" s="102"/>
      <c r="DL47" s="102"/>
      <c r="DM47" s="102"/>
      <c r="DN47" s="102"/>
      <c r="DO47" s="102"/>
      <c r="DP47" s="102"/>
      <c r="DQ47" s="102"/>
      <c r="DR47" s="102"/>
      <c r="DS47" s="102"/>
      <c r="DT47" s="102"/>
      <c r="DU47" s="102"/>
      <c r="DV47" s="102"/>
      <c r="DW47" s="102"/>
      <c r="DX47" s="102"/>
      <c r="DY47" s="102"/>
      <c r="DZ47" s="102"/>
      <c r="EA47" s="102"/>
      <c r="EB47" s="102"/>
      <c r="EC47" s="102"/>
      <c r="ED47" s="102"/>
      <c r="EE47" s="102"/>
      <c r="EF47" s="102"/>
      <c r="EG47" s="102"/>
      <c r="EH47" s="102"/>
      <c r="EI47" s="102"/>
      <c r="EJ47" s="102"/>
      <c r="EK47" s="102"/>
      <c r="EL47" s="102"/>
      <c r="EM47" s="102"/>
      <c r="EN47" s="102"/>
      <c r="EO47" s="102"/>
      <c r="EP47" s="102"/>
      <c r="EQ47" s="102"/>
      <c r="ER47" s="102"/>
      <c r="ES47" s="102"/>
      <c r="ET47" s="102"/>
      <c r="EU47" s="102"/>
      <c r="EV47" s="102"/>
      <c r="EW47" s="102"/>
      <c r="EX47" s="102"/>
      <c r="EY47" s="102"/>
      <c r="EZ47" s="102"/>
      <c r="FA47" s="102"/>
      <c r="FB47" s="102"/>
      <c r="FC47" s="102"/>
      <c r="FD47" s="102"/>
      <c r="FE47" s="102"/>
      <c r="FF47" s="102"/>
      <c r="FG47" s="102"/>
      <c r="FH47" s="102"/>
      <c r="FI47" s="102"/>
      <c r="FJ47" s="102"/>
      <c r="FK47" s="102"/>
      <c r="FL47" s="102"/>
      <c r="FM47" s="102"/>
      <c r="FN47" s="102"/>
      <c r="FO47" s="102"/>
      <c r="FP47" s="102"/>
      <c r="FQ47" s="102"/>
      <c r="FR47" s="102"/>
      <c r="FS47" s="102"/>
      <c r="FT47" s="102"/>
      <c r="FU47" s="102"/>
      <c r="FV47" s="102"/>
      <c r="FW47" s="102"/>
      <c r="FX47" s="102"/>
      <c r="FY47" s="102"/>
      <c r="FZ47" s="102"/>
      <c r="GA47" s="102"/>
      <c r="GB47" s="102"/>
      <c r="GC47" s="102"/>
      <c r="GD47" s="102"/>
      <c r="GE47" s="102"/>
      <c r="GF47" s="102"/>
      <c r="GG47" s="102"/>
      <c r="GH47" s="102"/>
      <c r="GI47" s="102"/>
      <c r="GJ47" s="102"/>
      <c r="GK47" s="102"/>
      <c r="GL47" s="102"/>
      <c r="GM47" s="102"/>
      <c r="GN47" s="102"/>
      <c r="GO47" s="102"/>
      <c r="GP47" s="102"/>
      <c r="GQ47" s="102"/>
      <c r="GR47" s="102"/>
      <c r="GS47" s="102"/>
      <c r="GT47" s="102"/>
      <c r="GU47" s="102"/>
      <c r="GV47" s="102"/>
      <c r="GW47" s="102"/>
      <c r="GX47" s="102"/>
      <c r="GY47" s="102"/>
      <c r="GZ47" s="102"/>
      <c r="HA47" s="102"/>
      <c r="HB47" s="102"/>
      <c r="HC47" s="102"/>
      <c r="HD47" s="102"/>
      <c r="HE47" s="102"/>
      <c r="HF47" s="102"/>
      <c r="HG47" s="102"/>
      <c r="HH47" s="102"/>
      <c r="HI47" s="102"/>
      <c r="HJ47" s="102"/>
      <c r="HK47" s="102"/>
    </row>
    <row r="48" spans="2:219">
      <c r="B48" s="137">
        <v>20</v>
      </c>
      <c r="C48" s="138">
        <f t="shared" si="8"/>
        <v>382628.65910939995</v>
      </c>
      <c r="D48" s="138">
        <f>D47+($D$10*12)+$C$19+$C$20</f>
        <v>377721.6513490738</v>
      </c>
      <c r="E48" s="139">
        <f t="shared" si="9"/>
        <v>20</v>
      </c>
      <c r="F48" s="143">
        <f t="shared" si="10"/>
        <v>20</v>
      </c>
      <c r="G48" s="138">
        <f>G47+($D$11*12)+$C$19</f>
        <v>366693.22090440936</v>
      </c>
      <c r="H48" s="139">
        <f t="shared" si="0"/>
        <v>20</v>
      </c>
      <c r="I48" s="143">
        <f t="shared" si="11"/>
        <v>20</v>
      </c>
      <c r="J48" s="138">
        <f>J47+($D$12*12)+$C$19+$C$20</f>
        <v>380618.33149968722</v>
      </c>
      <c r="K48" s="139">
        <f t="shared" si="1"/>
        <v>20</v>
      </c>
      <c r="L48" s="143">
        <f t="shared" si="12"/>
        <v>20</v>
      </c>
      <c r="M48" s="140">
        <f t="shared" si="13"/>
        <v>184782.33510433644</v>
      </c>
      <c r="N48" s="141">
        <f t="shared" si="2"/>
        <v>20</v>
      </c>
      <c r="O48" s="143">
        <f t="shared" si="14"/>
        <v>20</v>
      </c>
      <c r="P48" s="140">
        <f t="shared" si="42"/>
        <v>153633.71758808749</v>
      </c>
      <c r="Q48" s="264">
        <f t="shared" si="15"/>
        <v>20</v>
      </c>
      <c r="R48" s="143">
        <f t="shared" si="16"/>
        <v>20</v>
      </c>
      <c r="S48" s="137">
        <v>20</v>
      </c>
      <c r="T48" s="142">
        <f t="shared" si="35"/>
        <v>131.73675303960005</v>
      </c>
      <c r="U48" s="142">
        <f>U47+($F$10*12)+$D$19+$D$20</f>
        <v>132.54876012975976</v>
      </c>
      <c r="V48" s="143">
        <f t="shared" si="17"/>
        <v>0</v>
      </c>
      <c r="W48" s="143" t="str">
        <f t="shared" si="18"/>
        <v>-</v>
      </c>
      <c r="X48" s="142">
        <f>X47+($F$11*12)+$D$19</f>
        <v>126.15655129989415</v>
      </c>
      <c r="Y48" s="143">
        <f t="shared" si="19"/>
        <v>20</v>
      </c>
      <c r="Z48" s="143">
        <f t="shared" si="20"/>
        <v>20</v>
      </c>
      <c r="AA48" s="142">
        <f>AA47+($F$12*12)+$D$19+$D$20</f>
        <v>133.33256137041653</v>
      </c>
      <c r="AB48" s="143">
        <f t="shared" si="21"/>
        <v>0</v>
      </c>
      <c r="AC48" s="143" t="str">
        <f t="shared" si="22"/>
        <v>-</v>
      </c>
      <c r="AD48" s="142">
        <f t="shared" si="23"/>
        <v>48.919536057767573</v>
      </c>
      <c r="AE48" s="144">
        <f t="shared" si="48"/>
        <v>20</v>
      </c>
      <c r="AF48" s="143">
        <f t="shared" si="24"/>
        <v>20</v>
      </c>
      <c r="AG48" s="142">
        <f t="shared" si="36"/>
        <v>40.274747977833357</v>
      </c>
      <c r="AH48" s="143">
        <f t="shared" si="25"/>
        <v>20</v>
      </c>
      <c r="AI48" s="143">
        <f t="shared" si="26"/>
        <v>20</v>
      </c>
      <c r="AJ48" s="137">
        <v>20</v>
      </c>
      <c r="AK48" s="140">
        <f t="shared" si="47"/>
        <v>1464.4018698001728</v>
      </c>
      <c r="AL48" s="140">
        <f t="shared" si="43"/>
        <v>1393.4377134115355</v>
      </c>
      <c r="AM48" s="140">
        <f t="shared" si="37"/>
        <v>1380.8862867719811</v>
      </c>
      <c r="AN48" s="140">
        <f t="shared" si="38"/>
        <v>1393.4377134115355</v>
      </c>
      <c r="AO48" s="140">
        <f t="shared" si="39"/>
        <v>192.71935944412505</v>
      </c>
      <c r="AP48" s="140">
        <f t="shared" si="40"/>
        <v>109.20377641593321</v>
      </c>
      <c r="AQ48" s="149">
        <f t="shared" si="46"/>
        <v>48421.845014996499</v>
      </c>
      <c r="AR48" s="145">
        <f>AR47+AL48+($E$19/$C$23^AJ48)+($E$20/$C$23^AJ48)</f>
        <v>48657.659701351484</v>
      </c>
      <c r="AS48" s="143">
        <f t="shared" si="4"/>
        <v>0</v>
      </c>
      <c r="AT48" s="143" t="str">
        <f t="shared" si="28"/>
        <v>-</v>
      </c>
      <c r="AU48" s="145">
        <f>AU47+AM48+$E$19/$C$23^AJ48</f>
        <v>47830.458681713062</v>
      </c>
      <c r="AV48" s="143">
        <f t="shared" si="5"/>
        <v>20</v>
      </c>
      <c r="AW48" s="143">
        <f t="shared" si="29"/>
        <v>20</v>
      </c>
      <c r="AX48" s="145">
        <f>AX47+AN48+$E$19/$C$23^AJ48+$E$20/C23^AJ48</f>
        <v>49438.293457065636</v>
      </c>
      <c r="AY48" s="143">
        <f t="shared" si="6"/>
        <v>0</v>
      </c>
      <c r="AZ48" s="143" t="str">
        <f t="shared" si="30"/>
        <v>-</v>
      </c>
      <c r="BA48" s="146">
        <f t="shared" si="31"/>
        <v>35755.917746911538</v>
      </c>
      <c r="BB48" s="144">
        <f t="shared" si="7"/>
        <v>20</v>
      </c>
      <c r="BC48" s="143">
        <f t="shared" si="32"/>
        <v>20</v>
      </c>
      <c r="BD48" s="146">
        <f>BD47+AP48+$E$19/$C$23^AJ48</f>
        <v>34923.574951490584</v>
      </c>
      <c r="BE48" s="143">
        <f t="shared" si="33"/>
        <v>20</v>
      </c>
      <c r="BF48" s="143">
        <f t="shared" si="34"/>
        <v>20</v>
      </c>
      <c r="BG48" s="102"/>
      <c r="BH48" s="136" t="s">
        <v>125</v>
      </c>
      <c r="BI48" s="147">
        <f>Input!$C$49</f>
        <v>1500</v>
      </c>
      <c r="BJ48" s="147">
        <f t="shared" si="49"/>
        <v>11547.25</v>
      </c>
      <c r="BK48" s="148">
        <f t="shared" si="49"/>
        <v>0.11</v>
      </c>
      <c r="BL48" s="147">
        <f t="shared" si="49"/>
        <v>1028.4450000000002</v>
      </c>
      <c r="BM48" s="107">
        <f t="shared" si="50"/>
        <v>-49415.195</v>
      </c>
      <c r="BN48" s="102"/>
      <c r="BO48" s="102"/>
      <c r="BP48" s="102"/>
      <c r="BQ48" s="102"/>
      <c r="BR48" s="102"/>
      <c r="BS48" s="102"/>
      <c r="BT48" s="102"/>
      <c r="BU48" s="102"/>
      <c r="BV48" s="102"/>
      <c r="BW48" s="102"/>
      <c r="BX48" s="102"/>
      <c r="BY48" s="102"/>
      <c r="BZ48" s="102"/>
      <c r="CA48" s="102"/>
      <c r="CB48" s="102"/>
      <c r="CC48" s="102"/>
      <c r="CD48" s="102"/>
      <c r="CE48" s="102"/>
      <c r="CF48" s="102"/>
      <c r="CG48" s="102"/>
      <c r="CH48" s="102"/>
      <c r="CI48" s="102"/>
      <c r="CJ48" s="102"/>
      <c r="CK48" s="102"/>
      <c r="CL48" s="102"/>
      <c r="CM48" s="102"/>
      <c r="CN48" s="102"/>
      <c r="CO48" s="102"/>
      <c r="CP48" s="102"/>
      <c r="CQ48" s="102"/>
      <c r="CR48" s="102"/>
      <c r="CS48" s="102"/>
      <c r="CT48" s="102"/>
      <c r="CU48" s="102"/>
      <c r="CV48" s="102"/>
      <c r="CW48" s="102"/>
      <c r="CX48" s="102"/>
      <c r="CY48" s="102"/>
      <c r="CZ48" s="102"/>
      <c r="DA48" s="102"/>
      <c r="DB48" s="102"/>
      <c r="DC48" s="102"/>
      <c r="DD48" s="102"/>
      <c r="DE48" s="102"/>
      <c r="DF48" s="102"/>
      <c r="DG48" s="102"/>
      <c r="DH48" s="102"/>
      <c r="DI48" s="102"/>
      <c r="DJ48" s="102"/>
      <c r="DK48" s="102"/>
      <c r="DL48" s="102"/>
      <c r="DM48" s="102"/>
      <c r="DN48" s="102"/>
      <c r="DO48" s="102"/>
      <c r="DP48" s="102"/>
      <c r="DQ48" s="102"/>
      <c r="DR48" s="102"/>
      <c r="DS48" s="102"/>
      <c r="DT48" s="102"/>
      <c r="DU48" s="102"/>
      <c r="DV48" s="102"/>
      <c r="DW48" s="102"/>
      <c r="DX48" s="102"/>
      <c r="DY48" s="102"/>
      <c r="DZ48" s="102"/>
      <c r="EA48" s="102"/>
      <c r="EB48" s="102"/>
      <c r="EC48" s="102"/>
      <c r="ED48" s="102"/>
      <c r="EE48" s="102"/>
      <c r="EF48" s="102"/>
      <c r="EG48" s="102"/>
      <c r="EH48" s="102"/>
      <c r="EI48" s="102"/>
      <c r="EJ48" s="102"/>
      <c r="EK48" s="102"/>
      <c r="EL48" s="102"/>
      <c r="EM48" s="102"/>
      <c r="EN48" s="102"/>
      <c r="EO48" s="102"/>
      <c r="EP48" s="102"/>
      <c r="EQ48" s="102"/>
      <c r="ER48" s="102"/>
      <c r="ES48" s="102"/>
      <c r="ET48" s="102"/>
      <c r="EU48" s="102"/>
      <c r="EV48" s="102"/>
      <c r="EW48" s="102"/>
      <c r="EX48" s="102"/>
      <c r="EY48" s="102"/>
      <c r="EZ48" s="102"/>
      <c r="FA48" s="102"/>
      <c r="FB48" s="102"/>
      <c r="FC48" s="102"/>
      <c r="FD48" s="102"/>
      <c r="FE48" s="102"/>
      <c r="FF48" s="102"/>
      <c r="FG48" s="102"/>
      <c r="FH48" s="102"/>
      <c r="FI48" s="102"/>
      <c r="FJ48" s="102"/>
      <c r="FK48" s="102"/>
      <c r="FL48" s="102"/>
      <c r="FM48" s="102"/>
      <c r="FN48" s="102"/>
      <c r="FO48" s="102"/>
      <c r="FP48" s="102"/>
      <c r="FQ48" s="102"/>
      <c r="FR48" s="102"/>
      <c r="FS48" s="102"/>
      <c r="FT48" s="102"/>
      <c r="FU48" s="102"/>
      <c r="FV48" s="102"/>
      <c r="FW48" s="102"/>
      <c r="FX48" s="102"/>
      <c r="FY48" s="102"/>
      <c r="FZ48" s="102"/>
      <c r="GA48" s="102"/>
      <c r="GB48" s="102"/>
      <c r="GC48" s="102"/>
      <c r="GD48" s="102"/>
      <c r="GE48" s="102"/>
      <c r="GF48" s="102"/>
      <c r="GG48" s="102"/>
      <c r="GH48" s="102"/>
      <c r="GI48" s="102"/>
      <c r="GJ48" s="102"/>
      <c r="GK48" s="102"/>
      <c r="GL48" s="102"/>
      <c r="GM48" s="102"/>
      <c r="GN48" s="102"/>
      <c r="GO48" s="102"/>
      <c r="GP48" s="102"/>
      <c r="GQ48" s="102"/>
      <c r="GR48" s="102"/>
      <c r="GS48" s="102"/>
      <c r="GT48" s="102"/>
      <c r="GU48" s="102"/>
      <c r="GV48" s="102"/>
      <c r="GW48" s="102"/>
      <c r="GX48" s="102"/>
      <c r="GY48" s="102"/>
      <c r="GZ48" s="102"/>
      <c r="HA48" s="102"/>
      <c r="HB48" s="102"/>
      <c r="HC48" s="102"/>
      <c r="HD48" s="102"/>
      <c r="HE48" s="102"/>
      <c r="HF48" s="102"/>
      <c r="HG48" s="102"/>
      <c r="HH48" s="102"/>
      <c r="HI48" s="102"/>
      <c r="HJ48" s="102"/>
      <c r="HK48" s="102"/>
    </row>
    <row r="49" spans="2:219">
      <c r="B49" s="137">
        <v>21</v>
      </c>
      <c r="C49" s="138">
        <f t="shared" si="8"/>
        <v>401760.09206486994</v>
      </c>
      <c r="D49" s="138">
        <f>D48+($D$10*12)</f>
        <v>396215.10652950453</v>
      </c>
      <c r="E49" s="139">
        <f t="shared" si="9"/>
        <v>21</v>
      </c>
      <c r="F49" s="143">
        <f t="shared" si="10"/>
        <v>21</v>
      </c>
      <c r="G49" s="138">
        <f>G48+($D$11*12)</f>
        <v>384733.57851342484</v>
      </c>
      <c r="H49" s="139">
        <f t="shared" si="0"/>
        <v>21</v>
      </c>
      <c r="I49" s="143">
        <f t="shared" si="11"/>
        <v>21</v>
      </c>
      <c r="J49" s="138">
        <f>J48+($D$12*12)</f>
        <v>399111.78668011795</v>
      </c>
      <c r="K49" s="139">
        <f t="shared" si="1"/>
        <v>21</v>
      </c>
      <c r="L49" s="143">
        <f t="shared" si="12"/>
        <v>21</v>
      </c>
      <c r="M49" s="140">
        <f t="shared" si="13"/>
        <v>187483.85769724645</v>
      </c>
      <c r="N49" s="141">
        <f t="shared" si="2"/>
        <v>21</v>
      </c>
      <c r="O49" s="143">
        <f t="shared" si="14"/>
        <v>21</v>
      </c>
      <c r="P49" s="140">
        <f t="shared" si="42"/>
        <v>155244.16483454299</v>
      </c>
      <c r="Q49" s="264">
        <f t="shared" si="15"/>
        <v>21</v>
      </c>
      <c r="R49" s="143">
        <f t="shared" si="16"/>
        <v>21</v>
      </c>
      <c r="S49" s="137">
        <v>21</v>
      </c>
      <c r="T49" s="142">
        <f t="shared" si="35"/>
        <v>138.32359069158005</v>
      </c>
      <c r="U49" s="142">
        <f>U48+($F$10*12)</f>
        <v>139.05713377927799</v>
      </c>
      <c r="V49" s="143">
        <f t="shared" si="17"/>
        <v>0</v>
      </c>
      <c r="W49" s="143" t="str">
        <f t="shared" si="18"/>
        <v>-</v>
      </c>
      <c r="X49" s="142">
        <f>X48+($F$11*12)</f>
        <v>132.36773825232115</v>
      </c>
      <c r="Y49" s="143">
        <f t="shared" si="19"/>
        <v>21</v>
      </c>
      <c r="Z49" s="143">
        <f t="shared" si="20"/>
        <v>21</v>
      </c>
      <c r="AA49" s="142">
        <f>AA48+($F$12*12)</f>
        <v>139.84093501993476</v>
      </c>
      <c r="AB49" s="143">
        <f t="shared" si="21"/>
        <v>0</v>
      </c>
      <c r="AC49" s="143" t="str">
        <f t="shared" si="22"/>
        <v>-</v>
      </c>
      <c r="AD49" s="142">
        <f t="shared" si="23"/>
        <v>49.939396614707576</v>
      </c>
      <c r="AE49" s="144">
        <f t="shared" si="48"/>
        <v>21</v>
      </c>
      <c r="AF49" s="143">
        <f t="shared" si="24"/>
        <v>21</v>
      </c>
      <c r="AG49" s="142">
        <f t="shared" si="36"/>
        <v>40.918957835220354</v>
      </c>
      <c r="AH49" s="143">
        <f t="shared" si="25"/>
        <v>21</v>
      </c>
      <c r="AI49" s="143">
        <f t="shared" si="26"/>
        <v>21</v>
      </c>
      <c r="AJ49" s="137">
        <v>21</v>
      </c>
      <c r="AK49" s="140">
        <f t="shared" si="47"/>
        <v>1394.668447428736</v>
      </c>
      <c r="AL49" s="140">
        <f t="shared" si="43"/>
        <v>1327.0835365824146</v>
      </c>
      <c r="AM49" s="140">
        <f t="shared" si="37"/>
        <v>1315.1297969256962</v>
      </c>
      <c r="AN49" s="140">
        <f t="shared" si="38"/>
        <v>1327.0835365824146</v>
      </c>
      <c r="AO49" s="140">
        <f t="shared" si="39"/>
        <v>183.5422470896429</v>
      </c>
      <c r="AP49" s="140">
        <f t="shared" si="40"/>
        <v>104.00359658660305</v>
      </c>
      <c r="AQ49" s="145">
        <f t="shared" si="46"/>
        <v>49816.513462425239</v>
      </c>
      <c r="AR49" s="145">
        <f>AR48+AL49</f>
        <v>49984.743237933901</v>
      </c>
      <c r="AS49" s="143">
        <f t="shared" si="4"/>
        <v>0</v>
      </c>
      <c r="AT49" s="143" t="str">
        <f t="shared" si="28"/>
        <v>-</v>
      </c>
      <c r="AU49" s="145">
        <f>AU48+AM49</f>
        <v>49145.588478638761</v>
      </c>
      <c r="AV49" s="143">
        <f t="shared" si="5"/>
        <v>21</v>
      </c>
      <c r="AW49" s="143">
        <f t="shared" si="29"/>
        <v>21</v>
      </c>
      <c r="AX49" s="145">
        <f>AX48+AN49</f>
        <v>50765.376993648053</v>
      </c>
      <c r="AY49" s="143">
        <f t="shared" si="6"/>
        <v>0</v>
      </c>
      <c r="AZ49" s="143" t="str">
        <f t="shared" si="30"/>
        <v>-</v>
      </c>
      <c r="BA49" s="146">
        <f t="shared" si="31"/>
        <v>35939.459994001183</v>
      </c>
      <c r="BB49" s="144">
        <f t="shared" si="7"/>
        <v>21</v>
      </c>
      <c r="BC49" s="143">
        <f t="shared" si="32"/>
        <v>21</v>
      </c>
      <c r="BD49" s="146">
        <f t="shared" si="44"/>
        <v>35027.578548077188</v>
      </c>
      <c r="BE49" s="143">
        <f t="shared" si="33"/>
        <v>21</v>
      </c>
      <c r="BF49" s="143">
        <f t="shared" si="34"/>
        <v>21</v>
      </c>
      <c r="BG49" s="102"/>
      <c r="BH49" s="136" t="s">
        <v>126</v>
      </c>
      <c r="BI49" s="147">
        <f>Input!$C$49</f>
        <v>1500</v>
      </c>
      <c r="BJ49" s="147">
        <f t="shared" si="49"/>
        <v>11547.25</v>
      </c>
      <c r="BK49" s="148">
        <f t="shared" si="49"/>
        <v>0.18</v>
      </c>
      <c r="BL49" s="147">
        <f t="shared" si="49"/>
        <v>1682.9099999999996</v>
      </c>
      <c r="BM49" s="107">
        <f t="shared" si="50"/>
        <v>-59279.535000000003</v>
      </c>
      <c r="BN49" s="102"/>
      <c r="BO49" s="102"/>
      <c r="BP49" s="102"/>
      <c r="BQ49" s="102"/>
      <c r="BR49" s="102"/>
      <c r="BS49" s="102"/>
      <c r="BT49" s="102"/>
      <c r="BU49" s="102"/>
      <c r="BV49" s="102"/>
      <c r="BW49" s="102"/>
      <c r="BX49" s="102"/>
      <c r="BY49" s="102"/>
      <c r="BZ49" s="102"/>
      <c r="CA49" s="102"/>
      <c r="CB49" s="102"/>
      <c r="CC49" s="102"/>
      <c r="CD49" s="102"/>
      <c r="CE49" s="102"/>
      <c r="CF49" s="102"/>
      <c r="CG49" s="102"/>
      <c r="CH49" s="102"/>
      <c r="CI49" s="102"/>
      <c r="CJ49" s="102"/>
      <c r="CK49" s="102"/>
      <c r="CL49" s="102"/>
      <c r="CM49" s="102"/>
      <c r="CN49" s="102"/>
      <c r="CO49" s="102"/>
      <c r="CP49" s="102"/>
      <c r="CQ49" s="102"/>
      <c r="CR49" s="102"/>
      <c r="CS49" s="102"/>
      <c r="CT49" s="102"/>
      <c r="CU49" s="102"/>
      <c r="CV49" s="102"/>
      <c r="CW49" s="102"/>
      <c r="CX49" s="102"/>
      <c r="CY49" s="102"/>
      <c r="CZ49" s="102"/>
      <c r="DA49" s="102"/>
      <c r="DB49" s="102"/>
      <c r="DC49" s="102"/>
      <c r="DD49" s="102"/>
      <c r="DE49" s="102"/>
      <c r="DF49" s="102"/>
      <c r="DG49" s="102"/>
      <c r="DH49" s="102"/>
      <c r="DI49" s="102"/>
      <c r="DJ49" s="102"/>
      <c r="DK49" s="102"/>
      <c r="DL49" s="102"/>
      <c r="DM49" s="102"/>
      <c r="DN49" s="102"/>
      <c r="DO49" s="102"/>
      <c r="DP49" s="102"/>
      <c r="DQ49" s="102"/>
      <c r="DR49" s="102"/>
      <c r="DS49" s="102"/>
      <c r="DT49" s="102"/>
      <c r="DU49" s="102"/>
      <c r="DV49" s="102"/>
      <c r="DW49" s="102"/>
      <c r="DX49" s="102"/>
      <c r="DY49" s="102"/>
      <c r="DZ49" s="102"/>
      <c r="EA49" s="102"/>
      <c r="EB49" s="102"/>
      <c r="EC49" s="102"/>
      <c r="ED49" s="102"/>
      <c r="EE49" s="102"/>
      <c r="EF49" s="102"/>
      <c r="EG49" s="102"/>
      <c r="EH49" s="102"/>
      <c r="EI49" s="102"/>
      <c r="EJ49" s="102"/>
      <c r="EK49" s="102"/>
      <c r="EL49" s="102"/>
      <c r="EM49" s="102"/>
      <c r="EN49" s="102"/>
      <c r="EO49" s="102"/>
      <c r="EP49" s="102"/>
      <c r="EQ49" s="102"/>
      <c r="ER49" s="102"/>
      <c r="ES49" s="102"/>
      <c r="ET49" s="102"/>
      <c r="EU49" s="102"/>
      <c r="EV49" s="102"/>
      <c r="EW49" s="102"/>
      <c r="EX49" s="102"/>
      <c r="EY49" s="102"/>
      <c r="EZ49" s="102"/>
      <c r="FA49" s="102"/>
      <c r="FB49" s="102"/>
      <c r="FC49" s="102"/>
      <c r="FD49" s="102"/>
      <c r="FE49" s="102"/>
      <c r="FF49" s="102"/>
      <c r="FG49" s="102"/>
      <c r="FH49" s="102"/>
      <c r="FI49" s="102"/>
      <c r="FJ49" s="102"/>
      <c r="FK49" s="102"/>
      <c r="FL49" s="102"/>
      <c r="FM49" s="102"/>
      <c r="FN49" s="102"/>
      <c r="FO49" s="102"/>
      <c r="FP49" s="102"/>
      <c r="FQ49" s="102"/>
      <c r="FR49" s="102"/>
      <c r="FS49" s="102"/>
      <c r="FT49" s="102"/>
      <c r="FU49" s="102"/>
      <c r="FV49" s="102"/>
      <c r="FW49" s="102"/>
      <c r="FX49" s="102"/>
      <c r="FY49" s="102"/>
      <c r="FZ49" s="102"/>
      <c r="GA49" s="102"/>
      <c r="GB49" s="102"/>
      <c r="GC49" s="102"/>
      <c r="GD49" s="102"/>
      <c r="GE49" s="102"/>
      <c r="GF49" s="102"/>
      <c r="GG49" s="102"/>
      <c r="GH49" s="102"/>
      <c r="GI49" s="102"/>
      <c r="GJ49" s="102"/>
      <c r="GK49" s="102"/>
      <c r="GL49" s="102"/>
      <c r="GM49" s="102"/>
      <c r="GN49" s="102"/>
      <c r="GO49" s="102"/>
      <c r="GP49" s="102"/>
      <c r="GQ49" s="102"/>
      <c r="GR49" s="102"/>
      <c r="GS49" s="102"/>
      <c r="GT49" s="102"/>
      <c r="GU49" s="102"/>
      <c r="GV49" s="102"/>
      <c r="GW49" s="102"/>
      <c r="GX49" s="102"/>
      <c r="GY49" s="102"/>
      <c r="GZ49" s="102"/>
      <c r="HA49" s="102"/>
      <c r="HB49" s="102"/>
      <c r="HC49" s="102"/>
      <c r="HD49" s="102"/>
      <c r="HE49" s="102"/>
      <c r="HF49" s="102"/>
      <c r="HG49" s="102"/>
      <c r="HH49" s="102"/>
      <c r="HI49" s="102"/>
      <c r="HJ49" s="102"/>
      <c r="HK49" s="102"/>
    </row>
    <row r="50" spans="2:219">
      <c r="B50" s="137">
        <v>22</v>
      </c>
      <c r="C50" s="138">
        <f t="shared" si="8"/>
        <v>420891.52502033993</v>
      </c>
      <c r="D50" s="138">
        <f>D49+($D$10*12)</f>
        <v>414708.56170993525</v>
      </c>
      <c r="E50" s="139">
        <f t="shared" si="9"/>
        <v>22</v>
      </c>
      <c r="F50" s="143">
        <f t="shared" si="10"/>
        <v>22</v>
      </c>
      <c r="G50" s="138">
        <f>G49+($D$11*12)</f>
        <v>402773.93612244033</v>
      </c>
      <c r="H50" s="139">
        <f t="shared" si="0"/>
        <v>22</v>
      </c>
      <c r="I50" s="143">
        <f t="shared" si="11"/>
        <v>22</v>
      </c>
      <c r="J50" s="138">
        <f>J49+($D$12*12)</f>
        <v>417605.24186054867</v>
      </c>
      <c r="K50" s="139">
        <f t="shared" si="1"/>
        <v>22</v>
      </c>
      <c r="L50" s="143">
        <f t="shared" si="12"/>
        <v>22</v>
      </c>
      <c r="M50" s="140">
        <f t="shared" si="13"/>
        <v>190185.38029015646</v>
      </c>
      <c r="N50" s="141">
        <f t="shared" si="2"/>
        <v>22</v>
      </c>
      <c r="O50" s="143">
        <f t="shared" si="14"/>
        <v>22</v>
      </c>
      <c r="P50" s="140">
        <f t="shared" si="42"/>
        <v>156854.61208099849</v>
      </c>
      <c r="Q50" s="264">
        <f t="shared" si="15"/>
        <v>22</v>
      </c>
      <c r="R50" s="143">
        <f t="shared" si="16"/>
        <v>22</v>
      </c>
      <c r="S50" s="137">
        <v>22</v>
      </c>
      <c r="T50" s="142">
        <f t="shared" si="35"/>
        <v>144.91042834356006</v>
      </c>
      <c r="U50" s="142">
        <f>U49+($F$10*12)</f>
        <v>145.56550742879625</v>
      </c>
      <c r="V50" s="143">
        <f t="shared" si="17"/>
        <v>0</v>
      </c>
      <c r="W50" s="143" t="str">
        <f t="shared" si="18"/>
        <v>-</v>
      </c>
      <c r="X50" s="142">
        <f>X49+($F$11*12)</f>
        <v>138.57892520474815</v>
      </c>
      <c r="Y50" s="143">
        <f t="shared" si="19"/>
        <v>22</v>
      </c>
      <c r="Z50" s="143">
        <f t="shared" si="20"/>
        <v>22</v>
      </c>
      <c r="AA50" s="142">
        <f>AA49+($F$12*12)</f>
        <v>146.34930866945302</v>
      </c>
      <c r="AB50" s="143">
        <f t="shared" si="21"/>
        <v>0</v>
      </c>
      <c r="AC50" s="143" t="str">
        <f t="shared" si="22"/>
        <v>-</v>
      </c>
      <c r="AD50" s="142">
        <f t="shared" si="23"/>
        <v>50.959257171647579</v>
      </c>
      <c r="AE50" s="144">
        <f t="shared" si="48"/>
        <v>22</v>
      </c>
      <c r="AF50" s="143">
        <f t="shared" si="24"/>
        <v>22</v>
      </c>
      <c r="AG50" s="142">
        <f t="shared" si="36"/>
        <v>41.563167692607351</v>
      </c>
      <c r="AH50" s="143">
        <f t="shared" si="25"/>
        <v>22</v>
      </c>
      <c r="AI50" s="143">
        <f t="shared" si="26"/>
        <v>22</v>
      </c>
      <c r="AJ50" s="137">
        <v>22</v>
      </c>
      <c r="AK50" s="140">
        <f t="shared" si="47"/>
        <v>1328.2556642178438</v>
      </c>
      <c r="AL50" s="140">
        <f t="shared" si="43"/>
        <v>1263.8890824594423</v>
      </c>
      <c r="AM50" s="140">
        <f t="shared" si="37"/>
        <v>1252.504568500663</v>
      </c>
      <c r="AN50" s="140">
        <f t="shared" si="38"/>
        <v>1263.8890824594423</v>
      </c>
      <c r="AO50" s="140">
        <f t="shared" si="39"/>
        <v>174.80214008537419</v>
      </c>
      <c r="AP50" s="140">
        <f t="shared" si="40"/>
        <v>99.051044368193374</v>
      </c>
      <c r="AQ50" s="149">
        <f t="shared" si="46"/>
        <v>51144.769126643085</v>
      </c>
      <c r="AR50" s="145">
        <f>AR49+AL50</f>
        <v>51248.632320393343</v>
      </c>
      <c r="AS50" s="143">
        <f t="shared" si="4"/>
        <v>0</v>
      </c>
      <c r="AT50" s="143" t="str">
        <f t="shared" si="28"/>
        <v>-</v>
      </c>
      <c r="AU50" s="145">
        <f>AU49+AM50</f>
        <v>50398.093047139424</v>
      </c>
      <c r="AV50" s="143">
        <f t="shared" si="5"/>
        <v>22</v>
      </c>
      <c r="AW50" s="143">
        <f t="shared" si="29"/>
        <v>22</v>
      </c>
      <c r="AX50" s="145">
        <f>AX49+AN50</f>
        <v>52029.266076107495</v>
      </c>
      <c r="AY50" s="143">
        <f t="shared" si="6"/>
        <v>0</v>
      </c>
      <c r="AZ50" s="143" t="str">
        <f t="shared" si="30"/>
        <v>-</v>
      </c>
      <c r="BA50" s="146">
        <f t="shared" si="31"/>
        <v>36114.262134086559</v>
      </c>
      <c r="BB50" s="144">
        <f t="shared" si="7"/>
        <v>22</v>
      </c>
      <c r="BC50" s="143">
        <f t="shared" si="32"/>
        <v>22</v>
      </c>
      <c r="BD50" s="146">
        <f t="shared" si="44"/>
        <v>35126.629592445381</v>
      </c>
      <c r="BE50" s="143">
        <f t="shared" si="33"/>
        <v>22</v>
      </c>
      <c r="BF50" s="143">
        <f t="shared" si="34"/>
        <v>22</v>
      </c>
      <c r="BG50" s="102"/>
      <c r="BH50" s="136" t="s">
        <v>127</v>
      </c>
      <c r="BI50" s="147">
        <f>Input!$C$49</f>
        <v>1500</v>
      </c>
      <c r="BJ50" s="147">
        <f t="shared" si="49"/>
        <v>11547.25</v>
      </c>
      <c r="BK50" s="148">
        <f t="shared" si="49"/>
        <v>1.88</v>
      </c>
      <c r="BL50" s="147">
        <f t="shared" si="49"/>
        <v>17577.059999999998</v>
      </c>
      <c r="BM50" s="107">
        <f t="shared" si="50"/>
        <v>-53249.725000000006</v>
      </c>
      <c r="BN50" s="102"/>
      <c r="BO50" s="102"/>
      <c r="BP50" s="102"/>
      <c r="BQ50" s="102"/>
      <c r="BR50" s="102"/>
      <c r="BS50" s="102"/>
      <c r="BT50" s="102"/>
      <c r="BU50" s="102"/>
      <c r="BV50" s="102"/>
      <c r="BW50" s="102"/>
      <c r="BX50" s="102"/>
      <c r="BY50" s="102"/>
      <c r="BZ50" s="102"/>
      <c r="CA50" s="102"/>
      <c r="CB50" s="102"/>
      <c r="CC50" s="102"/>
      <c r="CD50" s="102"/>
      <c r="CE50" s="102"/>
      <c r="CF50" s="102"/>
      <c r="CG50" s="102"/>
      <c r="CH50" s="102"/>
      <c r="CI50" s="102"/>
      <c r="CJ50" s="102"/>
      <c r="CK50" s="102"/>
      <c r="CL50" s="102"/>
      <c r="CM50" s="102"/>
      <c r="CN50" s="102"/>
      <c r="CO50" s="102"/>
      <c r="CP50" s="102"/>
      <c r="CQ50" s="102"/>
      <c r="CR50" s="102"/>
      <c r="CS50" s="102"/>
      <c r="CT50" s="102"/>
      <c r="CU50" s="102"/>
      <c r="CV50" s="102"/>
      <c r="CW50" s="102"/>
      <c r="CX50" s="102"/>
      <c r="CY50" s="102"/>
      <c r="CZ50" s="102"/>
      <c r="DA50" s="102"/>
      <c r="DB50" s="102"/>
      <c r="DC50" s="102"/>
      <c r="DD50" s="102"/>
      <c r="DE50" s="102"/>
      <c r="DF50" s="102"/>
      <c r="DG50" s="102"/>
      <c r="DH50" s="102"/>
      <c r="DI50" s="102"/>
      <c r="DJ50" s="102"/>
      <c r="DK50" s="102"/>
      <c r="DL50" s="102"/>
      <c r="DM50" s="102"/>
      <c r="DN50" s="102"/>
      <c r="DO50" s="102"/>
      <c r="DP50" s="102"/>
      <c r="DQ50" s="102"/>
      <c r="DR50" s="102"/>
      <c r="DS50" s="102"/>
      <c r="DT50" s="102"/>
      <c r="DU50" s="102"/>
      <c r="DV50" s="102"/>
      <c r="DW50" s="102"/>
      <c r="DX50" s="102"/>
      <c r="DY50" s="102"/>
      <c r="DZ50" s="102"/>
      <c r="EA50" s="102"/>
      <c r="EB50" s="102"/>
      <c r="EC50" s="102"/>
      <c r="ED50" s="102"/>
      <c r="EE50" s="102"/>
      <c r="EF50" s="102"/>
      <c r="EG50" s="102"/>
      <c r="EH50" s="102"/>
      <c r="EI50" s="102"/>
      <c r="EJ50" s="102"/>
      <c r="EK50" s="102"/>
      <c r="EL50" s="102"/>
      <c r="EM50" s="102"/>
      <c r="EN50" s="102"/>
      <c r="EO50" s="102"/>
      <c r="EP50" s="102"/>
      <c r="EQ50" s="102"/>
      <c r="ER50" s="102"/>
      <c r="ES50" s="102"/>
      <c r="ET50" s="102"/>
      <c r="EU50" s="102"/>
      <c r="EV50" s="102"/>
      <c r="EW50" s="102"/>
      <c r="EX50" s="102"/>
      <c r="EY50" s="102"/>
      <c r="EZ50" s="102"/>
      <c r="FA50" s="102"/>
      <c r="FB50" s="102"/>
      <c r="FC50" s="102"/>
      <c r="FD50" s="102"/>
      <c r="FE50" s="102"/>
      <c r="FF50" s="102"/>
      <c r="FG50" s="102"/>
      <c r="FH50" s="102"/>
      <c r="FI50" s="102"/>
      <c r="FJ50" s="102"/>
      <c r="FK50" s="102"/>
      <c r="FL50" s="102"/>
      <c r="FM50" s="102"/>
      <c r="FN50" s="102"/>
      <c r="FO50" s="102"/>
      <c r="FP50" s="102"/>
      <c r="FQ50" s="102"/>
      <c r="FR50" s="102"/>
      <c r="FS50" s="102"/>
      <c r="FT50" s="102"/>
      <c r="FU50" s="102"/>
      <c r="FV50" s="102"/>
      <c r="FW50" s="102"/>
      <c r="FX50" s="102"/>
      <c r="FY50" s="102"/>
      <c r="FZ50" s="102"/>
      <c r="GA50" s="102"/>
      <c r="GB50" s="102"/>
      <c r="GC50" s="102"/>
      <c r="GD50" s="102"/>
      <c r="GE50" s="102"/>
      <c r="GF50" s="102"/>
      <c r="GG50" s="102"/>
      <c r="GH50" s="102"/>
      <c r="GI50" s="102"/>
      <c r="GJ50" s="102"/>
      <c r="GK50" s="102"/>
      <c r="GL50" s="102"/>
      <c r="GM50" s="102"/>
      <c r="GN50" s="102"/>
      <c r="GO50" s="102"/>
      <c r="GP50" s="102"/>
      <c r="GQ50" s="102"/>
      <c r="GR50" s="102"/>
      <c r="GS50" s="102"/>
      <c r="GT50" s="102"/>
      <c r="GU50" s="102"/>
      <c r="GV50" s="102"/>
      <c r="GW50" s="102"/>
      <c r="GX50" s="102"/>
      <c r="GY50" s="102"/>
      <c r="GZ50" s="102"/>
      <c r="HA50" s="102"/>
      <c r="HB50" s="102"/>
      <c r="HC50" s="102"/>
      <c r="HD50" s="102"/>
      <c r="HE50" s="102"/>
      <c r="HF50" s="102"/>
      <c r="HG50" s="102"/>
      <c r="HH50" s="102"/>
      <c r="HI50" s="102"/>
      <c r="HJ50" s="102"/>
      <c r="HK50" s="102"/>
    </row>
    <row r="51" spans="2:219">
      <c r="B51" s="137">
        <v>23</v>
      </c>
      <c r="C51" s="138">
        <f t="shared" si="8"/>
        <v>440022.95797580993</v>
      </c>
      <c r="D51" s="138">
        <f>D50+($D$10*12)</f>
        <v>433202.01689036598</v>
      </c>
      <c r="E51" s="139">
        <f t="shared" si="9"/>
        <v>23</v>
      </c>
      <c r="F51" s="143">
        <f t="shared" si="10"/>
        <v>23</v>
      </c>
      <c r="G51" s="138">
        <f>G50+($D$11*12)</f>
        <v>420814.29373145581</v>
      </c>
      <c r="H51" s="139">
        <f t="shared" si="0"/>
        <v>23</v>
      </c>
      <c r="I51" s="143">
        <f t="shared" si="11"/>
        <v>23</v>
      </c>
      <c r="J51" s="138">
        <f>J50+($D$12*12)</f>
        <v>436098.6970409794</v>
      </c>
      <c r="K51" s="139">
        <f t="shared" si="1"/>
        <v>23</v>
      </c>
      <c r="L51" s="143">
        <f t="shared" si="12"/>
        <v>23</v>
      </c>
      <c r="M51" s="140">
        <f t="shared" si="13"/>
        <v>192886.90288306648</v>
      </c>
      <c r="N51" s="141">
        <f t="shared" si="2"/>
        <v>23</v>
      </c>
      <c r="O51" s="143">
        <f t="shared" si="14"/>
        <v>23</v>
      </c>
      <c r="P51" s="140">
        <f t="shared" si="42"/>
        <v>158465.05932745399</v>
      </c>
      <c r="Q51" s="264">
        <f t="shared" si="15"/>
        <v>23</v>
      </c>
      <c r="R51" s="143">
        <f t="shared" si="16"/>
        <v>23</v>
      </c>
      <c r="S51" s="137">
        <v>23</v>
      </c>
      <c r="T51" s="142">
        <f t="shared" si="35"/>
        <v>151.49726599554006</v>
      </c>
      <c r="U51" s="142">
        <f>U50+($F$10*12)</f>
        <v>152.07388107831451</v>
      </c>
      <c r="V51" s="143">
        <f t="shared" si="17"/>
        <v>0</v>
      </c>
      <c r="W51" s="143" t="str">
        <f t="shared" si="18"/>
        <v>-</v>
      </c>
      <c r="X51" s="142">
        <f>X50+($F$11*12)</f>
        <v>144.79011215717514</v>
      </c>
      <c r="Y51" s="143">
        <f t="shared" si="19"/>
        <v>23</v>
      </c>
      <c r="Z51" s="143">
        <f t="shared" si="20"/>
        <v>23</v>
      </c>
      <c r="AA51" s="142">
        <f>AA50+($F$12*12)</f>
        <v>152.85768231897129</v>
      </c>
      <c r="AB51" s="143">
        <f t="shared" si="21"/>
        <v>0</v>
      </c>
      <c r="AC51" s="143" t="str">
        <f t="shared" si="22"/>
        <v>-</v>
      </c>
      <c r="AD51" s="142">
        <f t="shared" si="23"/>
        <v>51.979117728587582</v>
      </c>
      <c r="AE51" s="144">
        <f t="shared" si="48"/>
        <v>23</v>
      </c>
      <c r="AF51" s="143">
        <f t="shared" si="24"/>
        <v>23</v>
      </c>
      <c r="AG51" s="142">
        <f t="shared" si="36"/>
        <v>42.207377549994348</v>
      </c>
      <c r="AH51" s="143">
        <f t="shared" si="25"/>
        <v>23</v>
      </c>
      <c r="AI51" s="143">
        <f t="shared" si="26"/>
        <v>23</v>
      </c>
      <c r="AJ51" s="137">
        <v>23</v>
      </c>
      <c r="AK51" s="140">
        <f t="shared" si="47"/>
        <v>1265.0053944931844</v>
      </c>
      <c r="AL51" s="140">
        <f t="shared" si="43"/>
        <v>1203.7038880566117</v>
      </c>
      <c r="AM51" s="140">
        <f t="shared" si="37"/>
        <v>1192.8614938101553</v>
      </c>
      <c r="AN51" s="140">
        <f t="shared" si="38"/>
        <v>1203.7038880566117</v>
      </c>
      <c r="AO51" s="140">
        <f t="shared" si="39"/>
        <v>166.47822865273733</v>
      </c>
      <c r="AP51" s="140">
        <f t="shared" si="40"/>
        <v>94.334327969707971</v>
      </c>
      <c r="AQ51" s="145">
        <f t="shared" si="46"/>
        <v>52409.774521136271</v>
      </c>
      <c r="AR51" s="145">
        <f>AR50+AL51</f>
        <v>52452.336208449953</v>
      </c>
      <c r="AS51" s="143">
        <f t="shared" si="4"/>
        <v>0</v>
      </c>
      <c r="AT51" s="143" t="str">
        <f t="shared" si="28"/>
        <v>-</v>
      </c>
      <c r="AU51" s="145">
        <f>AU50+AM51</f>
        <v>51590.954540949577</v>
      </c>
      <c r="AV51" s="143">
        <f t="shared" si="5"/>
        <v>23</v>
      </c>
      <c r="AW51" s="143">
        <f t="shared" si="29"/>
        <v>23</v>
      </c>
      <c r="AX51" s="145">
        <f>AX50+AN51</f>
        <v>53232.969964164105</v>
      </c>
      <c r="AY51" s="143">
        <f t="shared" si="6"/>
        <v>0</v>
      </c>
      <c r="AZ51" s="143" t="str">
        <f t="shared" si="30"/>
        <v>-</v>
      </c>
      <c r="BA51" s="146">
        <f t="shared" si="31"/>
        <v>36280.7403627393</v>
      </c>
      <c r="BB51" s="144">
        <f t="shared" si="7"/>
        <v>23</v>
      </c>
      <c r="BC51" s="143">
        <f t="shared" si="32"/>
        <v>23</v>
      </c>
      <c r="BD51" s="146">
        <f t="shared" si="44"/>
        <v>35220.963920415088</v>
      </c>
      <c r="BE51" s="143">
        <f t="shared" si="33"/>
        <v>23</v>
      </c>
      <c r="BF51" s="143">
        <f t="shared" si="34"/>
        <v>23</v>
      </c>
      <c r="BG51" s="102"/>
      <c r="BH51" s="136" t="s">
        <v>128</v>
      </c>
      <c r="BI51" s="147">
        <f>Input!$C$49</f>
        <v>1500</v>
      </c>
      <c r="BJ51" s="147">
        <f t="shared" si="49"/>
        <v>11547.25</v>
      </c>
      <c r="BK51" s="148">
        <f t="shared" si="49"/>
        <v>2.83</v>
      </c>
      <c r="BL51" s="147">
        <f t="shared" si="49"/>
        <v>26459.084999999999</v>
      </c>
      <c r="BM51" s="107">
        <f t="shared" si="50"/>
        <v>-38337.890000000007</v>
      </c>
      <c r="BN51" s="102"/>
      <c r="BO51" s="102"/>
      <c r="BP51" s="102"/>
      <c r="BQ51" s="102"/>
      <c r="BR51" s="102"/>
      <c r="BS51" s="102"/>
      <c r="BT51" s="102"/>
      <c r="BU51" s="102"/>
      <c r="BV51" s="102"/>
      <c r="BW51" s="102"/>
      <c r="BX51" s="102"/>
      <c r="BY51" s="102"/>
      <c r="BZ51" s="102"/>
      <c r="CA51" s="102"/>
      <c r="CB51" s="102"/>
      <c r="CC51" s="102"/>
      <c r="CD51" s="102"/>
      <c r="CE51" s="102"/>
      <c r="CF51" s="102"/>
      <c r="CG51" s="102"/>
      <c r="CH51" s="102"/>
      <c r="CI51" s="102"/>
      <c r="CJ51" s="102"/>
      <c r="CK51" s="102"/>
      <c r="CL51" s="102"/>
      <c r="CM51" s="102"/>
      <c r="CN51" s="102"/>
      <c r="CO51" s="102"/>
      <c r="CP51" s="102"/>
      <c r="CQ51" s="102"/>
      <c r="CR51" s="102"/>
      <c r="CS51" s="102"/>
      <c r="CT51" s="102"/>
      <c r="CU51" s="102"/>
      <c r="CV51" s="102"/>
      <c r="CW51" s="102"/>
      <c r="CX51" s="102"/>
      <c r="CY51" s="102"/>
      <c r="CZ51" s="102"/>
      <c r="DA51" s="102"/>
      <c r="DB51" s="102"/>
      <c r="DC51" s="102"/>
      <c r="DD51" s="102"/>
      <c r="DE51" s="102"/>
      <c r="DF51" s="102"/>
      <c r="DG51" s="102"/>
      <c r="DH51" s="102"/>
      <c r="DI51" s="102"/>
      <c r="DJ51" s="102"/>
      <c r="DK51" s="102"/>
      <c r="DL51" s="102"/>
      <c r="DM51" s="102"/>
      <c r="DN51" s="102"/>
      <c r="DO51" s="102"/>
      <c r="DP51" s="102"/>
      <c r="DQ51" s="102"/>
      <c r="DR51" s="102"/>
      <c r="DS51" s="102"/>
      <c r="DT51" s="102"/>
      <c r="DU51" s="102"/>
      <c r="DV51" s="102"/>
      <c r="DW51" s="102"/>
      <c r="DX51" s="102"/>
      <c r="DY51" s="102"/>
      <c r="DZ51" s="102"/>
      <c r="EA51" s="102"/>
      <c r="EB51" s="102"/>
      <c r="EC51" s="102"/>
      <c r="ED51" s="102"/>
      <c r="EE51" s="102"/>
      <c r="EF51" s="102"/>
      <c r="EG51" s="102"/>
      <c r="EH51" s="102"/>
      <c r="EI51" s="102"/>
      <c r="EJ51" s="102"/>
      <c r="EK51" s="102"/>
      <c r="EL51" s="102"/>
      <c r="EM51" s="102"/>
      <c r="EN51" s="102"/>
      <c r="EO51" s="102"/>
      <c r="EP51" s="102"/>
      <c r="EQ51" s="102"/>
      <c r="ER51" s="102"/>
      <c r="ES51" s="102"/>
      <c r="ET51" s="102"/>
      <c r="EU51" s="102"/>
      <c r="EV51" s="102"/>
      <c r="EW51" s="102"/>
      <c r="EX51" s="102"/>
      <c r="EY51" s="102"/>
      <c r="EZ51" s="102"/>
      <c r="FA51" s="102"/>
      <c r="FB51" s="102"/>
      <c r="FC51" s="102"/>
      <c r="FD51" s="102"/>
      <c r="FE51" s="102"/>
      <c r="FF51" s="102"/>
      <c r="FG51" s="102"/>
      <c r="FH51" s="102"/>
      <c r="FI51" s="102"/>
      <c r="FJ51" s="102"/>
      <c r="FK51" s="102"/>
      <c r="FL51" s="102"/>
      <c r="FM51" s="102"/>
      <c r="FN51" s="102"/>
      <c r="FO51" s="102"/>
      <c r="FP51" s="102"/>
      <c r="FQ51" s="102"/>
      <c r="FR51" s="102"/>
      <c r="FS51" s="102"/>
      <c r="FT51" s="102"/>
      <c r="FU51" s="102"/>
      <c r="FV51" s="102"/>
      <c r="FW51" s="102"/>
      <c r="FX51" s="102"/>
      <c r="FY51" s="102"/>
      <c r="FZ51" s="102"/>
      <c r="GA51" s="102"/>
      <c r="GB51" s="102"/>
      <c r="GC51" s="102"/>
      <c r="GD51" s="102"/>
      <c r="GE51" s="102"/>
      <c r="GF51" s="102"/>
      <c r="GG51" s="102"/>
      <c r="GH51" s="102"/>
      <c r="GI51" s="102"/>
      <c r="GJ51" s="102"/>
      <c r="GK51" s="102"/>
      <c r="GL51" s="102"/>
      <c r="GM51" s="102"/>
      <c r="GN51" s="102"/>
      <c r="GO51" s="102"/>
      <c r="GP51" s="102"/>
      <c r="GQ51" s="102"/>
      <c r="GR51" s="102"/>
      <c r="GS51" s="102"/>
      <c r="GT51" s="102"/>
      <c r="GU51" s="102"/>
      <c r="GV51" s="102"/>
      <c r="GW51" s="102"/>
      <c r="GX51" s="102"/>
      <c r="GY51" s="102"/>
      <c r="GZ51" s="102"/>
      <c r="HA51" s="102"/>
      <c r="HB51" s="102"/>
      <c r="HC51" s="102"/>
      <c r="HD51" s="102"/>
      <c r="HE51" s="102"/>
      <c r="HF51" s="102"/>
      <c r="HG51" s="102"/>
      <c r="HH51" s="102"/>
      <c r="HI51" s="102"/>
      <c r="HJ51" s="102"/>
      <c r="HK51" s="102"/>
    </row>
    <row r="52" spans="2:219">
      <c r="B52" s="137">
        <v>24</v>
      </c>
      <c r="C52" s="138">
        <f t="shared" si="8"/>
        <v>459154.39093127992</v>
      </c>
      <c r="D52" s="138">
        <f>D51+($D$10*12)</f>
        <v>451695.47207079671</v>
      </c>
      <c r="E52" s="139">
        <f t="shared" si="9"/>
        <v>24</v>
      </c>
      <c r="F52" s="143">
        <f t="shared" si="10"/>
        <v>24</v>
      </c>
      <c r="G52" s="138">
        <f>G51+($D$11*12)</f>
        <v>438854.65134047129</v>
      </c>
      <c r="H52" s="139">
        <f t="shared" si="0"/>
        <v>24</v>
      </c>
      <c r="I52" s="143">
        <f t="shared" si="11"/>
        <v>24</v>
      </c>
      <c r="J52" s="138">
        <f>J51+($D$12*12)</f>
        <v>454592.15222141013</v>
      </c>
      <c r="K52" s="139">
        <f t="shared" si="1"/>
        <v>24</v>
      </c>
      <c r="L52" s="143">
        <f t="shared" si="12"/>
        <v>24</v>
      </c>
      <c r="M52" s="140">
        <f t="shared" si="13"/>
        <v>195588.42547597649</v>
      </c>
      <c r="N52" s="141">
        <f t="shared" si="2"/>
        <v>24</v>
      </c>
      <c r="O52" s="143">
        <f t="shared" si="14"/>
        <v>24</v>
      </c>
      <c r="P52" s="140">
        <f t="shared" si="42"/>
        <v>160075.50657390949</v>
      </c>
      <c r="Q52" s="264">
        <f t="shared" si="15"/>
        <v>24</v>
      </c>
      <c r="R52" s="143">
        <f t="shared" si="16"/>
        <v>24</v>
      </c>
      <c r="S52" s="137">
        <v>24</v>
      </c>
      <c r="T52" s="142">
        <f t="shared" si="35"/>
        <v>158.08410364752007</v>
      </c>
      <c r="U52" s="142">
        <f>U51+($F$10*12)</f>
        <v>158.58225472783278</v>
      </c>
      <c r="V52" s="143">
        <f t="shared" si="17"/>
        <v>0</v>
      </c>
      <c r="W52" s="143" t="str">
        <f t="shared" si="18"/>
        <v>-</v>
      </c>
      <c r="X52" s="142">
        <f>X51+($F$11*12)</f>
        <v>151.00129910960214</v>
      </c>
      <c r="Y52" s="143">
        <f t="shared" si="19"/>
        <v>24</v>
      </c>
      <c r="Z52" s="143">
        <f t="shared" si="20"/>
        <v>24</v>
      </c>
      <c r="AA52" s="142">
        <f>AA51+($F$12*12)</f>
        <v>159.36605596848955</v>
      </c>
      <c r="AB52" s="143">
        <f t="shared" si="21"/>
        <v>0</v>
      </c>
      <c r="AC52" s="143" t="str">
        <f t="shared" si="22"/>
        <v>-</v>
      </c>
      <c r="AD52" s="142">
        <f t="shared" si="23"/>
        <v>52.998978285527585</v>
      </c>
      <c r="AE52" s="144">
        <f t="shared" si="48"/>
        <v>24</v>
      </c>
      <c r="AF52" s="143">
        <f t="shared" si="24"/>
        <v>24</v>
      </c>
      <c r="AG52" s="142">
        <f t="shared" si="36"/>
        <v>42.851587407381345</v>
      </c>
      <c r="AH52" s="143">
        <f t="shared" si="25"/>
        <v>24</v>
      </c>
      <c r="AI52" s="143">
        <f t="shared" si="26"/>
        <v>24</v>
      </c>
      <c r="AJ52" s="137">
        <v>24</v>
      </c>
      <c r="AK52" s="140">
        <f t="shared" si="47"/>
        <v>1204.7670423744614</v>
      </c>
      <c r="AL52" s="140">
        <f t="shared" si="43"/>
        <v>1146.3846552920111</v>
      </c>
      <c r="AM52" s="140">
        <f t="shared" si="37"/>
        <v>1136.0585655334812</v>
      </c>
      <c r="AN52" s="140">
        <f t="shared" si="38"/>
        <v>1146.3846552920111</v>
      </c>
      <c r="AO52" s="140">
        <f t="shared" si="39"/>
        <v>158.55069395498793</v>
      </c>
      <c r="AP52" s="140">
        <f t="shared" si="40"/>
        <v>89.842217114007582</v>
      </c>
      <c r="AQ52" s="149">
        <f t="shared" si="46"/>
        <v>53614.541563510735</v>
      </c>
      <c r="AR52" s="145">
        <f>AR51+AL52</f>
        <v>53598.720863741961</v>
      </c>
      <c r="AS52" s="143">
        <f t="shared" si="4"/>
        <v>24</v>
      </c>
      <c r="AT52" s="143">
        <f t="shared" si="28"/>
        <v>24</v>
      </c>
      <c r="AU52" s="145">
        <f>AU51+AM52</f>
        <v>52727.013106483057</v>
      </c>
      <c r="AV52" s="143">
        <f t="shared" si="5"/>
        <v>24</v>
      </c>
      <c r="AW52" s="143">
        <f t="shared" si="29"/>
        <v>24</v>
      </c>
      <c r="AX52" s="145">
        <f>AX51+AN52</f>
        <v>54379.354619456113</v>
      </c>
      <c r="AY52" s="143">
        <f t="shared" si="6"/>
        <v>0</v>
      </c>
      <c r="AZ52" s="143" t="str">
        <f t="shared" si="30"/>
        <v>-</v>
      </c>
      <c r="BA52" s="146">
        <f t="shared" si="31"/>
        <v>36439.291056694288</v>
      </c>
      <c r="BB52" s="144">
        <f t="shared" si="7"/>
        <v>24</v>
      </c>
      <c r="BC52" s="143">
        <f t="shared" si="32"/>
        <v>24</v>
      </c>
      <c r="BD52" s="146">
        <f t="shared" si="44"/>
        <v>35310.806137529093</v>
      </c>
      <c r="BE52" s="143">
        <f t="shared" si="33"/>
        <v>24</v>
      </c>
      <c r="BF52" s="143">
        <f t="shared" si="34"/>
        <v>24</v>
      </c>
      <c r="BG52" s="102"/>
      <c r="BH52" s="136" t="s">
        <v>129</v>
      </c>
      <c r="BI52" s="147">
        <f>Input!$C$49</f>
        <v>1500</v>
      </c>
      <c r="BJ52" s="147">
        <f t="shared" si="49"/>
        <v>11547.25</v>
      </c>
      <c r="BK52" s="148">
        <f t="shared" si="49"/>
        <v>0.52</v>
      </c>
      <c r="BL52" s="147">
        <f t="shared" si="49"/>
        <v>4861.74</v>
      </c>
      <c r="BM52" s="107">
        <f t="shared" si="50"/>
        <v>-45023.400000000009</v>
      </c>
      <c r="BN52" s="102"/>
      <c r="BO52" s="102"/>
      <c r="BP52" s="102"/>
      <c r="BQ52" s="102"/>
      <c r="BR52" s="102"/>
      <c r="BS52" s="102"/>
      <c r="BT52" s="102"/>
      <c r="BU52" s="102"/>
      <c r="BV52" s="102"/>
      <c r="BW52" s="102"/>
      <c r="BX52" s="102"/>
      <c r="BY52" s="102"/>
      <c r="BZ52" s="102"/>
      <c r="CA52" s="102"/>
      <c r="CB52" s="102"/>
      <c r="CC52" s="102"/>
      <c r="CD52" s="102"/>
      <c r="CE52" s="102"/>
      <c r="CF52" s="102"/>
      <c r="CG52" s="102"/>
      <c r="CH52" s="102"/>
      <c r="CI52" s="102"/>
      <c r="CJ52" s="102"/>
      <c r="CK52" s="102"/>
      <c r="CL52" s="102"/>
      <c r="CM52" s="102"/>
      <c r="CN52" s="102"/>
      <c r="CO52" s="102"/>
      <c r="CP52" s="102"/>
      <c r="CQ52" s="102"/>
      <c r="CR52" s="102"/>
      <c r="CS52" s="102"/>
      <c r="CT52" s="102"/>
      <c r="CU52" s="102"/>
      <c r="CV52" s="102"/>
      <c r="CW52" s="102"/>
      <c r="CX52" s="102"/>
      <c r="CY52" s="102"/>
      <c r="CZ52" s="102"/>
      <c r="DA52" s="102"/>
      <c r="DB52" s="102"/>
      <c r="DC52" s="102"/>
      <c r="DD52" s="102"/>
      <c r="DE52" s="102"/>
      <c r="DF52" s="102"/>
      <c r="DG52" s="102"/>
      <c r="DH52" s="102"/>
      <c r="DI52" s="102"/>
      <c r="DJ52" s="102"/>
      <c r="DK52" s="102"/>
      <c r="DL52" s="102"/>
      <c r="DM52" s="102"/>
      <c r="DN52" s="102"/>
      <c r="DO52" s="102"/>
      <c r="DP52" s="102"/>
      <c r="DQ52" s="102"/>
      <c r="DR52" s="102"/>
      <c r="DS52" s="102"/>
      <c r="DT52" s="102"/>
      <c r="DU52" s="102"/>
      <c r="DV52" s="102"/>
      <c r="DW52" s="102"/>
      <c r="DX52" s="102"/>
      <c r="DY52" s="102"/>
      <c r="DZ52" s="102"/>
      <c r="EA52" s="102"/>
      <c r="EB52" s="102"/>
      <c r="EC52" s="102"/>
      <c r="ED52" s="102"/>
      <c r="EE52" s="102"/>
      <c r="EF52" s="102"/>
      <c r="EG52" s="102"/>
      <c r="EH52" s="102"/>
      <c r="EI52" s="102"/>
      <c r="EJ52" s="102"/>
      <c r="EK52" s="102"/>
      <c r="EL52" s="102"/>
      <c r="EM52" s="102"/>
      <c r="EN52" s="102"/>
      <c r="EO52" s="102"/>
      <c r="EP52" s="102"/>
      <c r="EQ52" s="102"/>
      <c r="ER52" s="102"/>
      <c r="ES52" s="102"/>
      <c r="ET52" s="102"/>
      <c r="EU52" s="102"/>
      <c r="EV52" s="102"/>
      <c r="EW52" s="102"/>
      <c r="EX52" s="102"/>
      <c r="EY52" s="102"/>
      <c r="EZ52" s="102"/>
      <c r="FA52" s="102"/>
      <c r="FB52" s="102"/>
      <c r="FC52" s="102"/>
      <c r="FD52" s="102"/>
      <c r="FE52" s="102"/>
      <c r="FF52" s="102"/>
      <c r="FG52" s="102"/>
      <c r="FH52" s="102"/>
      <c r="FI52" s="102"/>
      <c r="FJ52" s="102"/>
      <c r="FK52" s="102"/>
      <c r="FL52" s="102"/>
      <c r="FM52" s="102"/>
      <c r="FN52" s="102"/>
      <c r="FO52" s="102"/>
      <c r="FP52" s="102"/>
      <c r="FQ52" s="102"/>
      <c r="FR52" s="102"/>
      <c r="FS52" s="102"/>
      <c r="FT52" s="102"/>
      <c r="FU52" s="102"/>
      <c r="FV52" s="102"/>
      <c r="FW52" s="102"/>
      <c r="FX52" s="102"/>
      <c r="FY52" s="102"/>
      <c r="FZ52" s="102"/>
      <c r="GA52" s="102"/>
      <c r="GB52" s="102"/>
      <c r="GC52" s="102"/>
      <c r="GD52" s="102"/>
      <c r="GE52" s="102"/>
      <c r="GF52" s="102"/>
      <c r="GG52" s="102"/>
      <c r="GH52" s="102"/>
      <c r="GI52" s="102"/>
      <c r="GJ52" s="102"/>
      <c r="GK52" s="102"/>
      <c r="GL52" s="102"/>
      <c r="GM52" s="102"/>
      <c r="GN52" s="102"/>
      <c r="GO52" s="102"/>
      <c r="GP52" s="102"/>
      <c r="GQ52" s="102"/>
      <c r="GR52" s="102"/>
      <c r="GS52" s="102"/>
      <c r="GT52" s="102"/>
      <c r="GU52" s="102"/>
      <c r="GV52" s="102"/>
      <c r="GW52" s="102"/>
      <c r="GX52" s="102"/>
      <c r="GY52" s="102"/>
      <c r="GZ52" s="102"/>
      <c r="HA52" s="102"/>
      <c r="HB52" s="102"/>
      <c r="HC52" s="102"/>
      <c r="HD52" s="102"/>
      <c r="HE52" s="102"/>
      <c r="HF52" s="102"/>
      <c r="HG52" s="102"/>
      <c r="HH52" s="102"/>
      <c r="HI52" s="102"/>
      <c r="HJ52" s="102"/>
      <c r="HK52" s="102"/>
    </row>
    <row r="53" spans="2:219">
      <c r="B53" s="137">
        <v>25</v>
      </c>
      <c r="C53" s="138">
        <f t="shared" si="8"/>
        <v>478285.82388674992</v>
      </c>
      <c r="D53" s="138">
        <f>D52+($D$10*12)+$C$19</f>
        <v>470778.82725122746</v>
      </c>
      <c r="E53" s="139">
        <f t="shared" si="9"/>
        <v>25</v>
      </c>
      <c r="F53" s="143">
        <f t="shared" si="10"/>
        <v>25</v>
      </c>
      <c r="G53" s="138">
        <f>G52+($D$11*12)+$C$19</f>
        <v>457484.90894948679</v>
      </c>
      <c r="H53" s="139">
        <f t="shared" si="0"/>
        <v>25</v>
      </c>
      <c r="I53" s="143">
        <f t="shared" si="11"/>
        <v>25</v>
      </c>
      <c r="J53" s="138">
        <f>J52+($D$12*12)+$C$19</f>
        <v>473675.50740184088</v>
      </c>
      <c r="K53" s="139">
        <f t="shared" si="1"/>
        <v>25</v>
      </c>
      <c r="L53" s="143">
        <f t="shared" si="12"/>
        <v>25</v>
      </c>
      <c r="M53" s="140">
        <f t="shared" si="13"/>
        <v>198289.9480688865</v>
      </c>
      <c r="N53" s="141">
        <f t="shared" si="2"/>
        <v>25</v>
      </c>
      <c r="O53" s="143">
        <f t="shared" si="14"/>
        <v>25</v>
      </c>
      <c r="P53" s="140">
        <f t="shared" si="42"/>
        <v>161685.95382036499</v>
      </c>
      <c r="Q53" s="264">
        <f t="shared" si="15"/>
        <v>25</v>
      </c>
      <c r="R53" s="143">
        <f t="shared" si="16"/>
        <v>25</v>
      </c>
      <c r="S53" s="137">
        <v>25</v>
      </c>
      <c r="T53" s="142">
        <f t="shared" si="35"/>
        <v>164.67094129950007</v>
      </c>
      <c r="U53" s="142">
        <f>U52+($F$10*12)+$D$19</f>
        <v>165.31715337735105</v>
      </c>
      <c r="V53" s="143">
        <f t="shared" si="17"/>
        <v>0</v>
      </c>
      <c r="W53" s="143" t="str">
        <f t="shared" si="18"/>
        <v>-</v>
      </c>
      <c r="X53" s="142">
        <f>X52+($F$11*12)+$D$19</f>
        <v>157.43901106202915</v>
      </c>
      <c r="Y53" s="143">
        <f t="shared" si="19"/>
        <v>25</v>
      </c>
      <c r="Z53" s="143">
        <f t="shared" si="20"/>
        <v>25</v>
      </c>
      <c r="AA53" s="142">
        <f>AA52+($F$12*12)+$D$19</f>
        <v>166.10095461800782</v>
      </c>
      <c r="AB53" s="143">
        <f t="shared" si="21"/>
        <v>0</v>
      </c>
      <c r="AC53" s="143" t="str">
        <f t="shared" si="22"/>
        <v>-</v>
      </c>
      <c r="AD53" s="142">
        <f t="shared" si="23"/>
        <v>54.018838842467588</v>
      </c>
      <c r="AE53" s="144">
        <f t="shared" si="48"/>
        <v>25</v>
      </c>
      <c r="AF53" s="143">
        <f t="shared" si="24"/>
        <v>25</v>
      </c>
      <c r="AG53" s="142">
        <f t="shared" si="36"/>
        <v>43.495797264768342</v>
      </c>
      <c r="AH53" s="143">
        <f t="shared" si="25"/>
        <v>25</v>
      </c>
      <c r="AI53" s="143">
        <f t="shared" si="26"/>
        <v>25</v>
      </c>
      <c r="AJ53" s="137">
        <v>25</v>
      </c>
      <c r="AK53" s="140">
        <f t="shared" si="47"/>
        <v>1147.3971832137727</v>
      </c>
      <c r="AL53" s="140">
        <f t="shared" si="43"/>
        <v>1091.7949098019153</v>
      </c>
      <c r="AM53" s="140">
        <f t="shared" si="37"/>
        <v>1081.9605386033154</v>
      </c>
      <c r="AN53" s="140">
        <f t="shared" si="38"/>
        <v>1091.7949098019153</v>
      </c>
      <c r="AO53" s="140">
        <f t="shared" si="39"/>
        <v>151.00066090951231</v>
      </c>
      <c r="AP53" s="140">
        <f t="shared" si="40"/>
        <v>85.564016299054842</v>
      </c>
      <c r="AQ53" s="145">
        <f t="shared" si="46"/>
        <v>54761.938746724511</v>
      </c>
      <c r="AR53" s="145">
        <f>AR52+AL53+($E$19/$C$23^AJ53)</f>
        <v>54816.019451515429</v>
      </c>
      <c r="AS53" s="143">
        <f t="shared" si="4"/>
        <v>0</v>
      </c>
      <c r="AT53" s="143" t="str">
        <f t="shared" si="28"/>
        <v>-</v>
      </c>
      <c r="AU53" s="145">
        <f>AU52+AM53+$E$19/$C$23^AJ53</f>
        <v>53934.477323057923</v>
      </c>
      <c r="AV53" s="143">
        <f t="shared" si="5"/>
        <v>25</v>
      </c>
      <c r="AW53" s="143">
        <f t="shared" si="29"/>
        <v>25</v>
      </c>
      <c r="AX53" s="145">
        <f>AX52+AN53+$E$19/$C$23^AJ53</f>
        <v>55596.653207229581</v>
      </c>
      <c r="AY53" s="143">
        <f t="shared" si="6"/>
        <v>0</v>
      </c>
      <c r="AZ53" s="143" t="str">
        <f t="shared" si="30"/>
        <v>-</v>
      </c>
      <c r="BA53" s="146">
        <f t="shared" si="31"/>
        <v>36590.291717603803</v>
      </c>
      <c r="BB53" s="144">
        <f t="shared" si="7"/>
        <v>25</v>
      </c>
      <c r="BC53" s="143">
        <f t="shared" si="32"/>
        <v>25</v>
      </c>
      <c r="BD53" s="146">
        <f>BD52+AP53+$E$19/$C$23^AJ53</f>
        <v>35521.873831799698</v>
      </c>
      <c r="BE53" s="143">
        <f t="shared" si="33"/>
        <v>25</v>
      </c>
      <c r="BF53" s="143">
        <f t="shared" si="34"/>
        <v>25</v>
      </c>
      <c r="BG53" s="102"/>
      <c r="BH53" s="136" t="s">
        <v>130</v>
      </c>
      <c r="BI53" s="147">
        <f>Input!$C$49</f>
        <v>1500</v>
      </c>
      <c r="BJ53" s="147">
        <f t="shared" si="49"/>
        <v>11547.25</v>
      </c>
      <c r="BK53" s="148">
        <f t="shared" si="49"/>
        <v>0.22</v>
      </c>
      <c r="BL53" s="147">
        <f t="shared" si="49"/>
        <v>2056.8900000000003</v>
      </c>
      <c r="BM53" s="107">
        <f t="shared" si="50"/>
        <v>-54513.760000000009</v>
      </c>
      <c r="BN53" s="102"/>
      <c r="BO53" s="102"/>
      <c r="BP53" s="102"/>
      <c r="BQ53" s="102"/>
      <c r="BR53" s="102"/>
      <c r="BS53" s="102"/>
      <c r="BT53" s="102"/>
      <c r="BU53" s="102"/>
      <c r="BV53" s="102"/>
      <c r="BW53" s="102"/>
      <c r="BX53" s="102"/>
      <c r="BY53" s="102"/>
      <c r="BZ53" s="102"/>
      <c r="CA53" s="102"/>
      <c r="CB53" s="102"/>
      <c r="CC53" s="102"/>
      <c r="CD53" s="102"/>
      <c r="CE53" s="102"/>
      <c r="CF53" s="102"/>
      <c r="CG53" s="102"/>
      <c r="CH53" s="102"/>
      <c r="CI53" s="102"/>
      <c r="CJ53" s="102"/>
      <c r="CK53" s="102"/>
      <c r="CL53" s="102"/>
      <c r="CM53" s="102"/>
      <c r="CN53" s="102"/>
      <c r="CO53" s="102"/>
      <c r="CP53" s="102"/>
      <c r="CQ53" s="102"/>
      <c r="CR53" s="102"/>
      <c r="CS53" s="102"/>
      <c r="CT53" s="102"/>
      <c r="CU53" s="102"/>
      <c r="CV53" s="102"/>
      <c r="CW53" s="102"/>
      <c r="CX53" s="102"/>
      <c r="CY53" s="102"/>
      <c r="CZ53" s="102"/>
      <c r="DA53" s="102"/>
      <c r="DB53" s="102"/>
      <c r="DC53" s="102"/>
      <c r="DD53" s="102"/>
      <c r="DE53" s="102"/>
      <c r="DF53" s="102"/>
      <c r="DG53" s="102"/>
      <c r="DH53" s="102"/>
      <c r="DI53" s="102"/>
      <c r="DJ53" s="102"/>
      <c r="DK53" s="102"/>
      <c r="DL53" s="102"/>
      <c r="DM53" s="102"/>
      <c r="DN53" s="102"/>
      <c r="DO53" s="102"/>
      <c r="DP53" s="102"/>
      <c r="DQ53" s="102"/>
      <c r="DR53" s="102"/>
      <c r="DS53" s="102"/>
      <c r="DT53" s="102"/>
      <c r="DU53" s="102"/>
      <c r="DV53" s="102"/>
      <c r="DW53" s="102"/>
      <c r="DX53" s="102"/>
      <c r="DY53" s="102"/>
      <c r="DZ53" s="102"/>
      <c r="EA53" s="102"/>
      <c r="EB53" s="102"/>
      <c r="EC53" s="102"/>
      <c r="ED53" s="102"/>
      <c r="EE53" s="102"/>
      <c r="EF53" s="102"/>
      <c r="EG53" s="102"/>
      <c r="EH53" s="102"/>
      <c r="EI53" s="102"/>
      <c r="EJ53" s="102"/>
      <c r="EK53" s="102"/>
      <c r="EL53" s="102"/>
      <c r="EM53" s="102"/>
      <c r="EN53" s="102"/>
      <c r="EO53" s="102"/>
      <c r="EP53" s="102"/>
      <c r="EQ53" s="102"/>
      <c r="ER53" s="102"/>
      <c r="ES53" s="102"/>
      <c r="ET53" s="102"/>
      <c r="EU53" s="102"/>
      <c r="EV53" s="102"/>
      <c r="EW53" s="102"/>
      <c r="EX53" s="102"/>
      <c r="EY53" s="102"/>
      <c r="EZ53" s="102"/>
      <c r="FA53" s="102"/>
      <c r="FB53" s="102"/>
      <c r="FC53" s="102"/>
      <c r="FD53" s="102"/>
      <c r="FE53" s="102"/>
      <c r="FF53" s="102"/>
      <c r="FG53" s="102"/>
      <c r="FH53" s="102"/>
      <c r="FI53" s="102"/>
      <c r="FJ53" s="102"/>
      <c r="FK53" s="102"/>
      <c r="FL53" s="102"/>
      <c r="FM53" s="102"/>
      <c r="FN53" s="102"/>
      <c r="FO53" s="102"/>
      <c r="FP53" s="102"/>
      <c r="FQ53" s="102"/>
      <c r="FR53" s="102"/>
      <c r="FS53" s="102"/>
      <c r="FT53" s="102"/>
      <c r="FU53" s="102"/>
      <c r="FV53" s="102"/>
      <c r="FW53" s="102"/>
      <c r="FX53" s="102"/>
      <c r="FY53" s="102"/>
      <c r="FZ53" s="102"/>
      <c r="GA53" s="102"/>
      <c r="GB53" s="102"/>
      <c r="GC53" s="102"/>
      <c r="GD53" s="102"/>
      <c r="GE53" s="102"/>
      <c r="GF53" s="102"/>
      <c r="GG53" s="102"/>
      <c r="GH53" s="102"/>
      <c r="GI53" s="102"/>
      <c r="GJ53" s="102"/>
      <c r="GK53" s="102"/>
      <c r="GL53" s="102"/>
      <c r="GM53" s="102"/>
      <c r="GN53" s="102"/>
      <c r="GO53" s="102"/>
      <c r="GP53" s="102"/>
      <c r="GQ53" s="102"/>
      <c r="GR53" s="102"/>
      <c r="GS53" s="102"/>
      <c r="GT53" s="102"/>
      <c r="GU53" s="102"/>
      <c r="GV53" s="102"/>
      <c r="GW53" s="102"/>
      <c r="GX53" s="102"/>
      <c r="GY53" s="102"/>
      <c r="GZ53" s="102"/>
      <c r="HA53" s="102"/>
      <c r="HB53" s="102"/>
      <c r="HC53" s="102"/>
      <c r="HD53" s="102"/>
      <c r="HE53" s="102"/>
      <c r="HF53" s="102"/>
      <c r="HG53" s="102"/>
      <c r="HH53" s="102"/>
      <c r="HI53" s="102"/>
      <c r="HJ53" s="102"/>
      <c r="HK53" s="102"/>
    </row>
    <row r="54" spans="2:219">
      <c r="B54" s="137">
        <v>26</v>
      </c>
      <c r="C54" s="138">
        <f t="shared" si="8"/>
        <v>497417.25684221991</v>
      </c>
      <c r="D54" s="138">
        <f>D53+($D$10*12)</f>
        <v>489272.28243165818</v>
      </c>
      <c r="E54" s="139">
        <f t="shared" si="9"/>
        <v>26</v>
      </c>
      <c r="F54" s="143">
        <f t="shared" si="10"/>
        <v>26</v>
      </c>
      <c r="G54" s="138">
        <f>G53+($D$11*12)</f>
        <v>475525.26655850228</v>
      </c>
      <c r="H54" s="139">
        <f t="shared" si="0"/>
        <v>26</v>
      </c>
      <c r="I54" s="143">
        <f t="shared" si="11"/>
        <v>26</v>
      </c>
      <c r="J54" s="138">
        <f>J53+($D$12*12)</f>
        <v>492168.9625822716</v>
      </c>
      <c r="K54" s="139">
        <f t="shared" si="1"/>
        <v>26</v>
      </c>
      <c r="L54" s="143">
        <f t="shared" si="12"/>
        <v>26</v>
      </c>
      <c r="M54" s="140">
        <f t="shared" si="13"/>
        <v>200991.47066179651</v>
      </c>
      <c r="N54" s="141">
        <f t="shared" si="2"/>
        <v>26</v>
      </c>
      <c r="O54" s="143">
        <f t="shared" si="14"/>
        <v>26</v>
      </c>
      <c r="P54" s="140">
        <f t="shared" si="42"/>
        <v>163296.40106682049</v>
      </c>
      <c r="Q54" s="264">
        <f t="shared" si="15"/>
        <v>26</v>
      </c>
      <c r="R54" s="143">
        <f t="shared" si="16"/>
        <v>26</v>
      </c>
      <c r="S54" s="137">
        <v>26</v>
      </c>
      <c r="T54" s="142">
        <f t="shared" si="35"/>
        <v>171.25777895148008</v>
      </c>
      <c r="U54" s="142">
        <f>U53+($F$10*12)</f>
        <v>171.82552702686928</v>
      </c>
      <c r="V54" s="143">
        <f t="shared" si="17"/>
        <v>0</v>
      </c>
      <c r="W54" s="143" t="str">
        <f t="shared" si="18"/>
        <v>-</v>
      </c>
      <c r="X54" s="142">
        <f>X53+($F$11*12)</f>
        <v>163.65019801445615</v>
      </c>
      <c r="Y54" s="143">
        <f t="shared" si="19"/>
        <v>26</v>
      </c>
      <c r="Z54" s="143">
        <f t="shared" si="20"/>
        <v>26</v>
      </c>
      <c r="AA54" s="142">
        <f>AA53+($F$12*12)</f>
        <v>172.60932826752605</v>
      </c>
      <c r="AB54" s="143">
        <f t="shared" si="21"/>
        <v>0</v>
      </c>
      <c r="AC54" s="143" t="str">
        <f t="shared" si="22"/>
        <v>-</v>
      </c>
      <c r="AD54" s="142">
        <f t="shared" si="23"/>
        <v>55.038699399407591</v>
      </c>
      <c r="AE54" s="144">
        <f t="shared" si="48"/>
        <v>26</v>
      </c>
      <c r="AF54" s="143">
        <f t="shared" si="24"/>
        <v>26</v>
      </c>
      <c r="AG54" s="142">
        <f t="shared" si="36"/>
        <v>44.140007122155339</v>
      </c>
      <c r="AH54" s="143">
        <f t="shared" si="25"/>
        <v>26</v>
      </c>
      <c r="AI54" s="143">
        <f t="shared" si="26"/>
        <v>26</v>
      </c>
      <c r="AJ54" s="137">
        <v>26</v>
      </c>
      <c r="AK54" s="140">
        <f t="shared" si="47"/>
        <v>1092.7592221083548</v>
      </c>
      <c r="AL54" s="140">
        <f t="shared" si="43"/>
        <v>1039.804676001824</v>
      </c>
      <c r="AM54" s="140">
        <f t="shared" si="37"/>
        <v>1030.4386081936336</v>
      </c>
      <c r="AN54" s="140">
        <f t="shared" si="38"/>
        <v>1039.804676001824</v>
      </c>
      <c r="AO54" s="140">
        <f t="shared" si="39"/>
        <v>143.81015324715457</v>
      </c>
      <c r="AP54" s="140">
        <f t="shared" si="40"/>
        <v>81.489539332433182</v>
      </c>
      <c r="AQ54" s="149">
        <f t="shared" si="46"/>
        <v>55854.697968832865</v>
      </c>
      <c r="AR54" s="145">
        <f>AR53+AL54</f>
        <v>55855.824127517255</v>
      </c>
      <c r="AS54" s="143">
        <f t="shared" si="4"/>
        <v>0</v>
      </c>
      <c r="AT54" s="143" t="str">
        <f t="shared" si="28"/>
        <v>-</v>
      </c>
      <c r="AU54" s="145">
        <f>AU53+AM54</f>
        <v>54964.915931251555</v>
      </c>
      <c r="AV54" s="143">
        <f t="shared" si="5"/>
        <v>26</v>
      </c>
      <c r="AW54" s="143">
        <f t="shared" si="29"/>
        <v>26</v>
      </c>
      <c r="AX54" s="145">
        <f>AX53+AN54</f>
        <v>56636.457883231407</v>
      </c>
      <c r="AY54" s="143">
        <f t="shared" si="6"/>
        <v>0</v>
      </c>
      <c r="AZ54" s="143" t="str">
        <f t="shared" si="30"/>
        <v>-</v>
      </c>
      <c r="BA54" s="146">
        <f t="shared" si="31"/>
        <v>36734.101870850958</v>
      </c>
      <c r="BB54" s="144">
        <f t="shared" si="7"/>
        <v>26</v>
      </c>
      <c r="BC54" s="143">
        <f t="shared" si="32"/>
        <v>26</v>
      </c>
      <c r="BD54" s="146">
        <f t="shared" si="44"/>
        <v>35603.363371132131</v>
      </c>
      <c r="BE54" s="143">
        <f t="shared" si="33"/>
        <v>26</v>
      </c>
      <c r="BF54" s="143">
        <f t="shared" si="34"/>
        <v>26</v>
      </c>
      <c r="BG54" s="102"/>
      <c r="BH54" s="136" t="s">
        <v>131</v>
      </c>
      <c r="BI54" s="147">
        <f>Input!$C$49</f>
        <v>1500</v>
      </c>
      <c r="BJ54" s="147">
        <f t="shared" si="49"/>
        <v>11547.25</v>
      </c>
      <c r="BK54" s="148">
        <f t="shared" si="49"/>
        <v>0.09</v>
      </c>
      <c r="BL54" s="147">
        <f t="shared" si="49"/>
        <v>841.45499999999981</v>
      </c>
      <c r="BM54" s="107">
        <f t="shared" si="50"/>
        <v>-65219.555000000008</v>
      </c>
      <c r="BN54" s="102"/>
      <c r="BO54" s="102"/>
      <c r="BP54" s="102"/>
      <c r="BQ54" s="102"/>
      <c r="BR54" s="102"/>
      <c r="BS54" s="102"/>
      <c r="BT54" s="102"/>
      <c r="BU54" s="102"/>
      <c r="BV54" s="102"/>
      <c r="BW54" s="102"/>
      <c r="BX54" s="102"/>
      <c r="BY54" s="102"/>
      <c r="BZ54" s="102"/>
      <c r="CA54" s="102"/>
      <c r="CB54" s="102"/>
      <c r="CC54" s="102"/>
      <c r="CD54" s="102"/>
      <c r="CE54" s="102"/>
      <c r="CF54" s="102"/>
      <c r="CG54" s="102"/>
      <c r="CH54" s="102"/>
      <c r="CI54" s="102"/>
      <c r="CJ54" s="102"/>
      <c r="CK54" s="102"/>
      <c r="CL54" s="102"/>
      <c r="CM54" s="102"/>
      <c r="CN54" s="102"/>
      <c r="CO54" s="102"/>
      <c r="CP54" s="102"/>
      <c r="CQ54" s="102"/>
      <c r="CR54" s="102"/>
      <c r="CS54" s="102"/>
      <c r="CT54" s="102"/>
      <c r="CU54" s="102"/>
      <c r="CV54" s="102"/>
      <c r="CW54" s="102"/>
      <c r="CX54" s="102"/>
      <c r="CY54" s="102"/>
      <c r="CZ54" s="102"/>
      <c r="DA54" s="102"/>
      <c r="DB54" s="102"/>
      <c r="DC54" s="102"/>
      <c r="DD54" s="102"/>
      <c r="DE54" s="102"/>
      <c r="DF54" s="102"/>
      <c r="DG54" s="102"/>
      <c r="DH54" s="102"/>
      <c r="DI54" s="102"/>
      <c r="DJ54" s="102"/>
      <c r="DK54" s="102"/>
      <c r="DL54" s="102"/>
      <c r="DM54" s="102"/>
      <c r="DN54" s="102"/>
      <c r="DO54" s="102"/>
      <c r="DP54" s="102"/>
      <c r="DQ54" s="102"/>
      <c r="DR54" s="102"/>
      <c r="DS54" s="102"/>
      <c r="DT54" s="102"/>
      <c r="DU54" s="102"/>
      <c r="DV54" s="102"/>
      <c r="DW54" s="102"/>
      <c r="DX54" s="102"/>
      <c r="DY54" s="102"/>
      <c r="DZ54" s="102"/>
      <c r="EA54" s="102"/>
      <c r="EB54" s="102"/>
      <c r="EC54" s="102"/>
      <c r="ED54" s="102"/>
      <c r="EE54" s="102"/>
      <c r="EF54" s="102"/>
      <c r="EG54" s="102"/>
      <c r="EH54" s="102"/>
      <c r="EI54" s="102"/>
      <c r="EJ54" s="102"/>
      <c r="EK54" s="102"/>
      <c r="EL54" s="102"/>
      <c r="EM54" s="102"/>
      <c r="EN54" s="102"/>
      <c r="EO54" s="102"/>
      <c r="EP54" s="102"/>
      <c r="EQ54" s="102"/>
      <c r="ER54" s="102"/>
      <c r="ES54" s="102"/>
      <c r="ET54" s="102"/>
      <c r="EU54" s="102"/>
      <c r="EV54" s="102"/>
      <c r="EW54" s="102"/>
      <c r="EX54" s="102"/>
      <c r="EY54" s="102"/>
      <c r="EZ54" s="102"/>
      <c r="FA54" s="102"/>
      <c r="FB54" s="102"/>
      <c r="FC54" s="102"/>
      <c r="FD54" s="102"/>
      <c r="FE54" s="102"/>
      <c r="FF54" s="102"/>
      <c r="FG54" s="102"/>
      <c r="FH54" s="102"/>
      <c r="FI54" s="102"/>
      <c r="FJ54" s="102"/>
      <c r="FK54" s="102"/>
      <c r="FL54" s="102"/>
      <c r="FM54" s="102"/>
      <c r="FN54" s="102"/>
      <c r="FO54" s="102"/>
      <c r="FP54" s="102"/>
      <c r="FQ54" s="102"/>
      <c r="FR54" s="102"/>
      <c r="FS54" s="102"/>
      <c r="FT54" s="102"/>
      <c r="FU54" s="102"/>
      <c r="FV54" s="102"/>
      <c r="FW54" s="102"/>
      <c r="FX54" s="102"/>
      <c r="FY54" s="102"/>
      <c r="FZ54" s="102"/>
      <c r="GA54" s="102"/>
      <c r="GB54" s="102"/>
      <c r="GC54" s="102"/>
      <c r="GD54" s="102"/>
      <c r="GE54" s="102"/>
      <c r="GF54" s="102"/>
      <c r="GG54" s="102"/>
      <c r="GH54" s="102"/>
      <c r="GI54" s="102"/>
      <c r="GJ54" s="102"/>
      <c r="GK54" s="102"/>
      <c r="GL54" s="102"/>
      <c r="GM54" s="102"/>
      <c r="GN54" s="102"/>
      <c r="GO54" s="102"/>
      <c r="GP54" s="102"/>
      <c r="GQ54" s="102"/>
      <c r="GR54" s="102"/>
      <c r="GS54" s="102"/>
      <c r="GT54" s="102"/>
      <c r="GU54" s="102"/>
      <c r="GV54" s="102"/>
      <c r="GW54" s="102"/>
      <c r="GX54" s="102"/>
      <c r="GY54" s="102"/>
      <c r="GZ54" s="102"/>
      <c r="HA54" s="102"/>
      <c r="HB54" s="102"/>
      <c r="HC54" s="102"/>
      <c r="HD54" s="102"/>
      <c r="HE54" s="102"/>
      <c r="HF54" s="102"/>
      <c r="HG54" s="102"/>
      <c r="HH54" s="102"/>
      <c r="HI54" s="102"/>
      <c r="HJ54" s="102"/>
      <c r="HK54" s="102"/>
    </row>
    <row r="55" spans="2:219">
      <c r="B55" s="137">
        <v>27</v>
      </c>
      <c r="C55" s="138">
        <f t="shared" si="8"/>
        <v>516548.68979768991</v>
      </c>
      <c r="D55" s="138">
        <f>D54+($D$10*12)</f>
        <v>507765.73761208891</v>
      </c>
      <c r="E55" s="139">
        <f t="shared" si="9"/>
        <v>27</v>
      </c>
      <c r="F55" s="143">
        <f t="shared" si="10"/>
        <v>27</v>
      </c>
      <c r="G55" s="138">
        <f>G54+($D$11*12)</f>
        <v>493565.62416751776</v>
      </c>
      <c r="H55" s="139">
        <f t="shared" si="0"/>
        <v>27</v>
      </c>
      <c r="I55" s="143">
        <f t="shared" si="11"/>
        <v>27</v>
      </c>
      <c r="J55" s="138">
        <f>J54+($D$12*12)</f>
        <v>510662.41776270233</v>
      </c>
      <c r="K55" s="139">
        <f t="shared" si="1"/>
        <v>27</v>
      </c>
      <c r="L55" s="143">
        <f t="shared" si="12"/>
        <v>27</v>
      </c>
      <c r="M55" s="140">
        <f t="shared" si="13"/>
        <v>203692.99325470653</v>
      </c>
      <c r="N55" s="141">
        <f t="shared" si="2"/>
        <v>27</v>
      </c>
      <c r="O55" s="143">
        <f t="shared" si="14"/>
        <v>27</v>
      </c>
      <c r="P55" s="140">
        <f t="shared" si="42"/>
        <v>164906.84831327599</v>
      </c>
      <c r="Q55" s="264">
        <f t="shared" si="15"/>
        <v>27</v>
      </c>
      <c r="R55" s="143">
        <f t="shared" si="16"/>
        <v>27</v>
      </c>
      <c r="S55" s="137">
        <v>27</v>
      </c>
      <c r="T55" s="142">
        <f t="shared" si="35"/>
        <v>177.84461660346008</v>
      </c>
      <c r="U55" s="142">
        <f>U54+($F$10*12)</f>
        <v>178.33390067638754</v>
      </c>
      <c r="V55" s="143">
        <f t="shared" si="17"/>
        <v>0</v>
      </c>
      <c r="W55" s="143" t="str">
        <f t="shared" si="18"/>
        <v>-</v>
      </c>
      <c r="X55" s="142">
        <f>X54+($F$11*12)</f>
        <v>169.86138496688315</v>
      </c>
      <c r="Y55" s="143">
        <f t="shared" si="19"/>
        <v>27</v>
      </c>
      <c r="Z55" s="143">
        <f t="shared" si="20"/>
        <v>27</v>
      </c>
      <c r="AA55" s="142">
        <f>AA54+($F$12*12)</f>
        <v>179.11770191704431</v>
      </c>
      <c r="AB55" s="143">
        <f t="shared" si="21"/>
        <v>0</v>
      </c>
      <c r="AC55" s="143" t="str">
        <f t="shared" si="22"/>
        <v>-</v>
      </c>
      <c r="AD55" s="142">
        <f t="shared" si="23"/>
        <v>56.058559956347594</v>
      </c>
      <c r="AE55" s="144">
        <f t="shared" si="48"/>
        <v>27</v>
      </c>
      <c r="AF55" s="143">
        <f t="shared" si="24"/>
        <v>27</v>
      </c>
      <c r="AG55" s="142">
        <f t="shared" si="36"/>
        <v>44.784216979542336</v>
      </c>
      <c r="AH55" s="143">
        <f t="shared" si="25"/>
        <v>27</v>
      </c>
      <c r="AI55" s="143">
        <f t="shared" si="26"/>
        <v>27</v>
      </c>
      <c r="AJ55" s="137">
        <v>27</v>
      </c>
      <c r="AK55" s="140">
        <f t="shared" si="47"/>
        <v>1040.7230686746236</v>
      </c>
      <c r="AL55" s="140">
        <f t="shared" si="43"/>
        <v>990.2901676207847</v>
      </c>
      <c r="AM55" s="140">
        <f t="shared" si="37"/>
        <v>981.37010304155581</v>
      </c>
      <c r="AN55" s="140">
        <f t="shared" si="38"/>
        <v>990.2901676207847</v>
      </c>
      <c r="AO55" s="140">
        <f t="shared" si="39"/>
        <v>136.96205071157578</v>
      </c>
      <c r="AP55" s="140">
        <f t="shared" si="40"/>
        <v>77.609085078507789</v>
      </c>
      <c r="AQ55" s="145">
        <f t="shared" si="46"/>
        <v>56895.421037507491</v>
      </c>
      <c r="AR55" s="145">
        <f>AR54+AL55</f>
        <v>56846.114295138039</v>
      </c>
      <c r="AS55" s="143">
        <f t="shared" si="4"/>
        <v>27</v>
      </c>
      <c r="AT55" s="143">
        <f t="shared" si="28"/>
        <v>27</v>
      </c>
      <c r="AU55" s="145">
        <f>AU54+AM55</f>
        <v>55946.286034293109</v>
      </c>
      <c r="AV55" s="143">
        <f t="shared" si="5"/>
        <v>27</v>
      </c>
      <c r="AW55" s="143">
        <f t="shared" si="29"/>
        <v>27</v>
      </c>
      <c r="AX55" s="145">
        <f>AX54+AN55</f>
        <v>57626.748050852191</v>
      </c>
      <c r="AY55" s="143">
        <f t="shared" si="6"/>
        <v>0</v>
      </c>
      <c r="AZ55" s="143" t="str">
        <f t="shared" si="30"/>
        <v>-</v>
      </c>
      <c r="BA55" s="146">
        <f t="shared" si="31"/>
        <v>36871.063921562534</v>
      </c>
      <c r="BB55" s="144">
        <f t="shared" si="7"/>
        <v>27</v>
      </c>
      <c r="BC55" s="143">
        <f t="shared" si="32"/>
        <v>27</v>
      </c>
      <c r="BD55" s="146">
        <f t="shared" si="44"/>
        <v>35680.972456210642</v>
      </c>
      <c r="BE55" s="143">
        <f t="shared" si="33"/>
        <v>27</v>
      </c>
      <c r="BF55" s="143">
        <f t="shared" si="34"/>
        <v>27</v>
      </c>
      <c r="BG55" s="102"/>
      <c r="BH55" s="136" t="s">
        <v>132</v>
      </c>
      <c r="BI55" s="147">
        <f>Input!$C$49</f>
        <v>1500</v>
      </c>
      <c r="BJ55" s="147">
        <f t="shared" si="49"/>
        <v>11547.25</v>
      </c>
      <c r="BK55" s="148">
        <f t="shared" si="49"/>
        <v>0.09</v>
      </c>
      <c r="BL55" s="147">
        <f t="shared" si="49"/>
        <v>841.45499999999981</v>
      </c>
      <c r="BM55" s="107">
        <f t="shared" si="50"/>
        <v>-75925.350000000006</v>
      </c>
      <c r="BN55" s="102"/>
      <c r="BO55" s="102"/>
      <c r="BP55" s="102"/>
      <c r="BQ55" s="102"/>
      <c r="BR55" s="102"/>
      <c r="BS55" s="102"/>
      <c r="BT55" s="102"/>
      <c r="BU55" s="102"/>
      <c r="BV55" s="102"/>
      <c r="BW55" s="102"/>
      <c r="BX55" s="102"/>
      <c r="BY55" s="102"/>
      <c r="BZ55" s="102"/>
      <c r="CA55" s="102"/>
      <c r="CB55" s="102"/>
      <c r="CC55" s="102"/>
      <c r="CD55" s="102"/>
      <c r="CE55" s="102"/>
      <c r="CF55" s="102"/>
      <c r="CG55" s="102"/>
      <c r="CH55" s="102"/>
      <c r="CI55" s="102"/>
      <c r="CJ55" s="102"/>
      <c r="CK55" s="102"/>
      <c r="CL55" s="102"/>
      <c r="CM55" s="102"/>
      <c r="CN55" s="102"/>
      <c r="CO55" s="102"/>
      <c r="CP55" s="102"/>
      <c r="CQ55" s="102"/>
      <c r="CR55" s="102"/>
      <c r="CS55" s="102"/>
      <c r="CT55" s="102"/>
      <c r="CU55" s="102"/>
      <c r="CV55" s="102"/>
      <c r="CW55" s="102"/>
      <c r="CX55" s="102"/>
      <c r="CY55" s="102"/>
      <c r="CZ55" s="102"/>
      <c r="DA55" s="102"/>
      <c r="DB55" s="102"/>
      <c r="DC55" s="102"/>
      <c r="DD55" s="102"/>
      <c r="DE55" s="102"/>
      <c r="DF55" s="102"/>
      <c r="DG55" s="102"/>
      <c r="DH55" s="102"/>
      <c r="DI55" s="102"/>
      <c r="DJ55" s="102"/>
      <c r="DK55" s="102"/>
      <c r="DL55" s="102"/>
      <c r="DM55" s="102"/>
      <c r="DN55" s="102"/>
      <c r="DO55" s="102"/>
      <c r="DP55" s="102"/>
      <c r="DQ55" s="102"/>
      <c r="DR55" s="102"/>
      <c r="DS55" s="102"/>
      <c r="DT55" s="102"/>
      <c r="DU55" s="102"/>
      <c r="DV55" s="102"/>
      <c r="DW55" s="102"/>
      <c r="DX55" s="102"/>
      <c r="DY55" s="102"/>
      <c r="DZ55" s="102"/>
      <c r="EA55" s="102"/>
      <c r="EB55" s="102"/>
      <c r="EC55" s="102"/>
      <c r="ED55" s="102"/>
      <c r="EE55" s="102"/>
      <c r="EF55" s="102"/>
      <c r="EG55" s="102"/>
      <c r="EH55" s="102"/>
      <c r="EI55" s="102"/>
      <c r="EJ55" s="102"/>
      <c r="EK55" s="102"/>
      <c r="EL55" s="102"/>
      <c r="EM55" s="102"/>
      <c r="EN55" s="102"/>
      <c r="EO55" s="102"/>
      <c r="EP55" s="102"/>
      <c r="EQ55" s="102"/>
      <c r="ER55" s="102"/>
      <c r="ES55" s="102"/>
      <c r="ET55" s="102"/>
      <c r="EU55" s="102"/>
      <c r="EV55" s="102"/>
      <c r="EW55" s="102"/>
      <c r="EX55" s="102"/>
      <c r="EY55" s="102"/>
      <c r="EZ55" s="102"/>
      <c r="FA55" s="102"/>
      <c r="FB55" s="102"/>
      <c r="FC55" s="102"/>
      <c r="FD55" s="102"/>
      <c r="FE55" s="102"/>
      <c r="FF55" s="102"/>
      <c r="FG55" s="102"/>
      <c r="FH55" s="102"/>
      <c r="FI55" s="102"/>
      <c r="FJ55" s="102"/>
      <c r="FK55" s="102"/>
      <c r="FL55" s="102"/>
      <c r="FM55" s="102"/>
      <c r="FN55" s="102"/>
      <c r="FO55" s="102"/>
      <c r="FP55" s="102"/>
      <c r="FQ55" s="102"/>
      <c r="FR55" s="102"/>
      <c r="FS55" s="102"/>
      <c r="FT55" s="102"/>
      <c r="FU55" s="102"/>
      <c r="FV55" s="102"/>
      <c r="FW55" s="102"/>
      <c r="FX55" s="102"/>
      <c r="FY55" s="102"/>
      <c r="FZ55" s="102"/>
      <c r="GA55" s="102"/>
      <c r="GB55" s="102"/>
      <c r="GC55" s="102"/>
      <c r="GD55" s="102"/>
      <c r="GE55" s="102"/>
      <c r="GF55" s="102"/>
      <c r="GG55" s="102"/>
      <c r="GH55" s="102"/>
      <c r="GI55" s="102"/>
      <c r="GJ55" s="102"/>
      <c r="GK55" s="102"/>
      <c r="GL55" s="102"/>
      <c r="GM55" s="102"/>
      <c r="GN55" s="102"/>
      <c r="GO55" s="102"/>
      <c r="GP55" s="102"/>
      <c r="GQ55" s="102"/>
      <c r="GR55" s="102"/>
      <c r="GS55" s="102"/>
      <c r="GT55" s="102"/>
      <c r="GU55" s="102"/>
      <c r="GV55" s="102"/>
      <c r="GW55" s="102"/>
      <c r="GX55" s="102"/>
      <c r="GY55" s="102"/>
      <c r="GZ55" s="102"/>
      <c r="HA55" s="102"/>
      <c r="HB55" s="102"/>
      <c r="HC55" s="102"/>
      <c r="HD55" s="102"/>
      <c r="HE55" s="102"/>
      <c r="HF55" s="102"/>
      <c r="HG55" s="102"/>
      <c r="HH55" s="102"/>
      <c r="HI55" s="102"/>
      <c r="HJ55" s="102"/>
      <c r="HK55" s="102"/>
    </row>
    <row r="56" spans="2:219">
      <c r="B56" s="137">
        <v>28</v>
      </c>
      <c r="C56" s="138">
        <f t="shared" si="8"/>
        <v>535680.12275315996</v>
      </c>
      <c r="D56" s="138">
        <f>D55+($D$10*12)</f>
        <v>526259.19279251969</v>
      </c>
      <c r="E56" s="139">
        <f t="shared" si="9"/>
        <v>28</v>
      </c>
      <c r="F56" s="143">
        <f t="shared" si="10"/>
        <v>28</v>
      </c>
      <c r="G56" s="138">
        <f>G55+($D$11*12)</f>
        <v>511605.98177653324</v>
      </c>
      <c r="H56" s="139">
        <f t="shared" si="0"/>
        <v>28</v>
      </c>
      <c r="I56" s="143">
        <f t="shared" si="11"/>
        <v>28</v>
      </c>
      <c r="J56" s="138">
        <f>J55+($D$12*12)</f>
        <v>529155.87294313312</v>
      </c>
      <c r="K56" s="139">
        <f t="shared" si="1"/>
        <v>28</v>
      </c>
      <c r="L56" s="143">
        <f t="shared" si="12"/>
        <v>28</v>
      </c>
      <c r="M56" s="140">
        <f t="shared" si="13"/>
        <v>206394.51584761654</v>
      </c>
      <c r="N56" s="141">
        <f t="shared" si="2"/>
        <v>28</v>
      </c>
      <c r="O56" s="143">
        <f t="shared" si="14"/>
        <v>28</v>
      </c>
      <c r="P56" s="140">
        <f t="shared" si="42"/>
        <v>166517.29555973149</v>
      </c>
      <c r="Q56" s="264">
        <f t="shared" si="15"/>
        <v>28</v>
      </c>
      <c r="R56" s="143">
        <f t="shared" si="16"/>
        <v>28</v>
      </c>
      <c r="S56" s="137">
        <v>28</v>
      </c>
      <c r="T56" s="142">
        <f t="shared" si="35"/>
        <v>184.43145425544009</v>
      </c>
      <c r="U56" s="142">
        <f>U55+($F$10*12)</f>
        <v>184.84227432590581</v>
      </c>
      <c r="V56" s="143">
        <f t="shared" si="17"/>
        <v>0</v>
      </c>
      <c r="W56" s="143" t="str">
        <f t="shared" si="18"/>
        <v>-</v>
      </c>
      <c r="X56" s="142">
        <f>X55+($F$11*12)</f>
        <v>176.07257191931015</v>
      </c>
      <c r="Y56" s="143">
        <f t="shared" si="19"/>
        <v>28</v>
      </c>
      <c r="Z56" s="143">
        <f t="shared" si="20"/>
        <v>28</v>
      </c>
      <c r="AA56" s="142">
        <f>AA55+($F$12*12)</f>
        <v>185.62607556656258</v>
      </c>
      <c r="AB56" s="143">
        <f t="shared" si="21"/>
        <v>0</v>
      </c>
      <c r="AC56" s="143" t="str">
        <f t="shared" si="22"/>
        <v>-</v>
      </c>
      <c r="AD56" s="142">
        <f t="shared" si="23"/>
        <v>57.078420513287597</v>
      </c>
      <c r="AE56" s="144">
        <f t="shared" si="48"/>
        <v>28</v>
      </c>
      <c r="AF56" s="143">
        <f t="shared" si="24"/>
        <v>28</v>
      </c>
      <c r="AG56" s="142">
        <f t="shared" si="36"/>
        <v>45.428426836929333</v>
      </c>
      <c r="AH56" s="143">
        <f t="shared" si="25"/>
        <v>28</v>
      </c>
      <c r="AI56" s="143">
        <f t="shared" si="26"/>
        <v>28</v>
      </c>
      <c r="AJ56" s="137">
        <v>28</v>
      </c>
      <c r="AK56" s="140">
        <f t="shared" si="47"/>
        <v>991.16482730916528</v>
      </c>
      <c r="AL56" s="140">
        <f t="shared" si="43"/>
        <v>943.13349297217587</v>
      </c>
      <c r="AM56" s="140">
        <f t="shared" si="37"/>
        <v>934.63819337291022</v>
      </c>
      <c r="AN56" s="140">
        <f t="shared" si="38"/>
        <v>943.13349297217587</v>
      </c>
      <c r="AO56" s="140">
        <f t="shared" si="39"/>
        <v>130.44004829673884</v>
      </c>
      <c r="AP56" s="140">
        <f t="shared" si="40"/>
        <v>73.9134143604836</v>
      </c>
      <c r="AQ56" s="149">
        <f t="shared" si="46"/>
        <v>57886.585864816654</v>
      </c>
      <c r="AR56" s="145">
        <f>AR55+AL56</f>
        <v>57789.247788110217</v>
      </c>
      <c r="AS56" s="143">
        <f t="shared" si="4"/>
        <v>28</v>
      </c>
      <c r="AT56" s="143">
        <f t="shared" si="28"/>
        <v>28</v>
      </c>
      <c r="AU56" s="145">
        <f>AU55+AM56</f>
        <v>56880.924227666022</v>
      </c>
      <c r="AV56" s="143">
        <f t="shared" si="5"/>
        <v>28</v>
      </c>
      <c r="AW56" s="143">
        <f t="shared" si="29"/>
        <v>28</v>
      </c>
      <c r="AX56" s="145">
        <f>AX55+AN56</f>
        <v>58569.881543824369</v>
      </c>
      <c r="AY56" s="143">
        <f t="shared" si="6"/>
        <v>0</v>
      </c>
      <c r="AZ56" s="143" t="str">
        <f t="shared" si="30"/>
        <v>-</v>
      </c>
      <c r="BA56" s="146">
        <f t="shared" si="31"/>
        <v>37001.503969859274</v>
      </c>
      <c r="BB56" s="144">
        <f t="shared" si="7"/>
        <v>28</v>
      </c>
      <c r="BC56" s="143">
        <f t="shared" si="32"/>
        <v>28</v>
      </c>
      <c r="BD56" s="146">
        <f t="shared" si="44"/>
        <v>35754.885870571125</v>
      </c>
      <c r="BE56" s="143">
        <f t="shared" si="33"/>
        <v>28</v>
      </c>
      <c r="BF56" s="143">
        <f t="shared" si="34"/>
        <v>28</v>
      </c>
      <c r="BG56" s="102"/>
      <c r="BH56" s="102"/>
      <c r="BI56" s="102"/>
      <c r="BJ56" s="102"/>
      <c r="BK56" s="102"/>
      <c r="BL56" s="102"/>
      <c r="BM56" s="102"/>
      <c r="BN56" s="102"/>
      <c r="BO56" s="102"/>
      <c r="BP56" s="102"/>
      <c r="BQ56" s="102"/>
      <c r="BR56" s="102"/>
      <c r="BS56" s="102"/>
      <c r="BT56" s="102"/>
      <c r="BU56" s="102"/>
      <c r="BV56" s="102"/>
      <c r="BW56" s="102"/>
      <c r="BX56" s="102"/>
      <c r="BY56" s="102"/>
      <c r="BZ56" s="102"/>
      <c r="CA56" s="102"/>
      <c r="CB56" s="102"/>
      <c r="CC56" s="102"/>
      <c r="CD56" s="102"/>
      <c r="CE56" s="102"/>
      <c r="CF56" s="102"/>
      <c r="CG56" s="102"/>
      <c r="CH56" s="102"/>
      <c r="CI56" s="102"/>
      <c r="CJ56" s="102"/>
      <c r="CK56" s="102"/>
      <c r="CL56" s="102"/>
      <c r="CM56" s="102"/>
      <c r="CN56" s="102"/>
      <c r="CO56" s="102"/>
      <c r="CP56" s="102"/>
      <c r="CQ56" s="102"/>
      <c r="CR56" s="102"/>
      <c r="CS56" s="102"/>
      <c r="CT56" s="102"/>
      <c r="CU56" s="102"/>
      <c r="CV56" s="102"/>
      <c r="CW56" s="102"/>
      <c r="CX56" s="102"/>
      <c r="CY56" s="102"/>
      <c r="CZ56" s="102"/>
      <c r="DA56" s="102"/>
      <c r="DB56" s="102"/>
      <c r="DC56" s="102"/>
      <c r="DD56" s="102"/>
      <c r="DE56" s="102"/>
      <c r="DF56" s="102"/>
      <c r="DG56" s="102"/>
      <c r="DH56" s="102"/>
      <c r="DI56" s="102"/>
      <c r="DJ56" s="102"/>
      <c r="DK56" s="102"/>
      <c r="DL56" s="102"/>
      <c r="DM56" s="102"/>
      <c r="DN56" s="102"/>
      <c r="DO56" s="102"/>
      <c r="DP56" s="102"/>
      <c r="DQ56" s="102"/>
      <c r="DR56" s="102"/>
      <c r="DS56" s="102"/>
      <c r="DT56" s="102"/>
      <c r="DU56" s="102"/>
      <c r="DV56" s="102"/>
      <c r="DW56" s="102"/>
      <c r="DX56" s="102"/>
      <c r="DY56" s="102"/>
      <c r="DZ56" s="102"/>
      <c r="EA56" s="102"/>
      <c r="EB56" s="102"/>
      <c r="EC56" s="102"/>
      <c r="ED56" s="102"/>
      <c r="EE56" s="102"/>
      <c r="EF56" s="102"/>
      <c r="EG56" s="102"/>
      <c r="EH56" s="102"/>
      <c r="EI56" s="102"/>
      <c r="EJ56" s="102"/>
      <c r="EK56" s="102"/>
      <c r="EL56" s="102"/>
      <c r="EM56" s="102"/>
      <c r="EN56" s="102"/>
      <c r="EO56" s="102"/>
      <c r="EP56" s="102"/>
      <c r="EQ56" s="102"/>
      <c r="ER56" s="102"/>
      <c r="ES56" s="102"/>
      <c r="ET56" s="102"/>
      <c r="EU56" s="102"/>
      <c r="EV56" s="102"/>
      <c r="EW56" s="102"/>
      <c r="EX56" s="102"/>
      <c r="EY56" s="102"/>
      <c r="EZ56" s="102"/>
      <c r="FA56" s="102"/>
      <c r="FB56" s="102"/>
      <c r="FC56" s="102"/>
      <c r="FD56" s="102"/>
      <c r="FE56" s="102"/>
      <c r="FF56" s="102"/>
      <c r="FG56" s="102"/>
      <c r="FH56" s="102"/>
      <c r="FI56" s="102"/>
      <c r="FJ56" s="102"/>
      <c r="FK56" s="102"/>
      <c r="FL56" s="102"/>
      <c r="FM56" s="102"/>
      <c r="FN56" s="102"/>
      <c r="FO56" s="102"/>
      <c r="FP56" s="102"/>
      <c r="FQ56" s="102"/>
      <c r="FR56" s="102"/>
      <c r="FS56" s="102"/>
      <c r="FT56" s="102"/>
      <c r="FU56" s="102"/>
      <c r="FV56" s="102"/>
      <c r="FW56" s="102"/>
      <c r="FX56" s="102"/>
      <c r="FY56" s="102"/>
      <c r="FZ56" s="102"/>
      <c r="GA56" s="102"/>
      <c r="GB56" s="102"/>
      <c r="GC56" s="102"/>
      <c r="GD56" s="102"/>
      <c r="GE56" s="102"/>
      <c r="GF56" s="102"/>
      <c r="GG56" s="102"/>
      <c r="GH56" s="102"/>
      <c r="GI56" s="102"/>
      <c r="GJ56" s="102"/>
      <c r="GK56" s="102"/>
      <c r="GL56" s="102"/>
      <c r="GM56" s="102"/>
      <c r="GN56" s="102"/>
      <c r="GO56" s="102"/>
      <c r="GP56" s="102"/>
      <c r="GQ56" s="102"/>
      <c r="GR56" s="102"/>
      <c r="GS56" s="102"/>
      <c r="GT56" s="102"/>
      <c r="GU56" s="102"/>
      <c r="GV56" s="102"/>
      <c r="GW56" s="102"/>
      <c r="GX56" s="102"/>
      <c r="GY56" s="102"/>
      <c r="GZ56" s="102"/>
      <c r="HA56" s="102"/>
      <c r="HB56" s="102"/>
      <c r="HC56" s="102"/>
      <c r="HD56" s="102"/>
      <c r="HE56" s="102"/>
      <c r="HF56" s="102"/>
      <c r="HG56" s="102"/>
      <c r="HH56" s="102"/>
      <c r="HI56" s="102"/>
      <c r="HJ56" s="102"/>
      <c r="HK56" s="102"/>
    </row>
    <row r="57" spans="2:219">
      <c r="B57" s="137">
        <v>29</v>
      </c>
      <c r="C57" s="138">
        <f t="shared" si="8"/>
        <v>554811.55570863001</v>
      </c>
      <c r="D57" s="138">
        <f>D56+($D$10*12)</f>
        <v>544752.64797295048</v>
      </c>
      <c r="E57" s="139">
        <f t="shared" si="9"/>
        <v>29</v>
      </c>
      <c r="F57" s="143">
        <f t="shared" si="10"/>
        <v>29</v>
      </c>
      <c r="G57" s="138">
        <f>G56+($D$11*12)</f>
        <v>529646.33938554872</v>
      </c>
      <c r="H57" s="139">
        <f t="shared" si="0"/>
        <v>29</v>
      </c>
      <c r="I57" s="143">
        <f t="shared" si="11"/>
        <v>29</v>
      </c>
      <c r="J57" s="138">
        <f>J56+($D$12*12)</f>
        <v>547649.3281235639</v>
      </c>
      <c r="K57" s="139">
        <f t="shared" si="1"/>
        <v>29</v>
      </c>
      <c r="L57" s="143">
        <f t="shared" si="12"/>
        <v>29</v>
      </c>
      <c r="M57" s="140">
        <f t="shared" si="13"/>
        <v>209096.03844052655</v>
      </c>
      <c r="N57" s="141">
        <f t="shared" si="2"/>
        <v>29</v>
      </c>
      <c r="O57" s="143">
        <f t="shared" si="14"/>
        <v>29</v>
      </c>
      <c r="P57" s="140">
        <f t="shared" si="42"/>
        <v>168127.74280618699</v>
      </c>
      <c r="Q57" s="264">
        <f t="shared" si="15"/>
        <v>29</v>
      </c>
      <c r="R57" s="143">
        <f t="shared" si="16"/>
        <v>29</v>
      </c>
      <c r="S57" s="137">
        <v>29</v>
      </c>
      <c r="T57" s="142">
        <f t="shared" si="35"/>
        <v>191.01829190742009</v>
      </c>
      <c r="U57" s="142">
        <f>U56+($F$10*12)</f>
        <v>191.35064797542407</v>
      </c>
      <c r="V57" s="143">
        <f t="shared" si="17"/>
        <v>0</v>
      </c>
      <c r="W57" s="143" t="str">
        <f t="shared" si="18"/>
        <v>-</v>
      </c>
      <c r="X57" s="142">
        <f>X56+($F$11*12)</f>
        <v>182.28375887173715</v>
      </c>
      <c r="Y57" s="143">
        <f t="shared" si="19"/>
        <v>29</v>
      </c>
      <c r="Z57" s="143">
        <f t="shared" si="20"/>
        <v>29</v>
      </c>
      <c r="AA57" s="142">
        <f>AA56+($F$12*12)</f>
        <v>192.13444921608084</v>
      </c>
      <c r="AB57" s="143">
        <f t="shared" si="21"/>
        <v>0</v>
      </c>
      <c r="AC57" s="143" t="str">
        <f t="shared" si="22"/>
        <v>-</v>
      </c>
      <c r="AD57" s="142">
        <f t="shared" si="23"/>
        <v>58.0982810702276</v>
      </c>
      <c r="AE57" s="144">
        <f t="shared" si="48"/>
        <v>29</v>
      </c>
      <c r="AF57" s="143">
        <f t="shared" si="24"/>
        <v>29</v>
      </c>
      <c r="AG57" s="142">
        <f t="shared" si="36"/>
        <v>46.07263669431633</v>
      </c>
      <c r="AH57" s="143">
        <f t="shared" si="25"/>
        <v>29</v>
      </c>
      <c r="AI57" s="143">
        <f t="shared" si="26"/>
        <v>29</v>
      </c>
      <c r="AJ57" s="137">
        <v>29</v>
      </c>
      <c r="AK57" s="140">
        <f t="shared" si="47"/>
        <v>943.96650219920502</v>
      </c>
      <c r="AL57" s="140">
        <f t="shared" si="43"/>
        <v>898.22237425921503</v>
      </c>
      <c r="AM57" s="140">
        <f t="shared" si="37"/>
        <v>890.1316127361049</v>
      </c>
      <c r="AN57" s="140">
        <f t="shared" si="38"/>
        <v>898.22237425921503</v>
      </c>
      <c r="AO57" s="140">
        <f t="shared" si="39"/>
        <v>124.22861742546556</v>
      </c>
      <c r="AP57" s="140">
        <f t="shared" si="40"/>
        <v>70.393727962365332</v>
      </c>
      <c r="AQ57" s="145">
        <f t="shared" si="46"/>
        <v>58830.552367015858</v>
      </c>
      <c r="AR57" s="145">
        <f>AR56+AL57</f>
        <v>58687.470162369435</v>
      </c>
      <c r="AS57" s="143">
        <f t="shared" si="4"/>
        <v>29</v>
      </c>
      <c r="AT57" s="143">
        <f t="shared" si="28"/>
        <v>29</v>
      </c>
      <c r="AU57" s="145">
        <f>AU56+AM57</f>
        <v>57771.055840402129</v>
      </c>
      <c r="AV57" s="143">
        <f t="shared" si="5"/>
        <v>29</v>
      </c>
      <c r="AW57" s="143">
        <f t="shared" si="29"/>
        <v>29</v>
      </c>
      <c r="AX57" s="145">
        <f>AX56+AN57</f>
        <v>59468.103918083587</v>
      </c>
      <c r="AY57" s="143">
        <f t="shared" si="6"/>
        <v>0</v>
      </c>
      <c r="AZ57" s="143" t="str">
        <f t="shared" si="30"/>
        <v>-</v>
      </c>
      <c r="BA57" s="146">
        <f t="shared" si="31"/>
        <v>37125.732587284736</v>
      </c>
      <c r="BB57" s="144">
        <f t="shared" si="7"/>
        <v>29</v>
      </c>
      <c r="BC57" s="143">
        <f t="shared" si="32"/>
        <v>29</v>
      </c>
      <c r="BD57" s="146">
        <f t="shared" si="44"/>
        <v>35825.279598533489</v>
      </c>
      <c r="BE57" s="143">
        <f t="shared" si="33"/>
        <v>29</v>
      </c>
      <c r="BF57" s="143">
        <f t="shared" si="34"/>
        <v>29</v>
      </c>
      <c r="BG57" s="102"/>
      <c r="BH57" s="582" t="s">
        <v>148</v>
      </c>
      <c r="BI57" s="582"/>
      <c r="BJ57" s="582"/>
      <c r="BK57" s="582"/>
      <c r="BL57" s="582"/>
      <c r="BM57" s="582"/>
      <c r="BN57" s="102"/>
      <c r="BO57" s="102"/>
      <c r="BP57" s="102"/>
      <c r="BQ57" s="102"/>
      <c r="BR57" s="102"/>
      <c r="BS57" s="102"/>
      <c r="BT57" s="102"/>
      <c r="BU57" s="102"/>
      <c r="BV57" s="102"/>
      <c r="BW57" s="102"/>
      <c r="BX57" s="102"/>
      <c r="BY57" s="102"/>
      <c r="BZ57" s="102"/>
      <c r="CA57" s="102"/>
      <c r="CB57" s="102"/>
      <c r="CC57" s="102"/>
      <c r="CD57" s="102"/>
      <c r="CE57" s="102"/>
      <c r="CF57" s="102"/>
      <c r="CG57" s="102"/>
      <c r="CH57" s="102"/>
      <c r="CI57" s="102"/>
      <c r="CJ57" s="102"/>
      <c r="CK57" s="102"/>
      <c r="CL57" s="102"/>
      <c r="CM57" s="102"/>
      <c r="CN57" s="102"/>
      <c r="CO57" s="102"/>
      <c r="CP57" s="102"/>
      <c r="CQ57" s="102"/>
      <c r="CR57" s="102"/>
      <c r="CS57" s="102"/>
      <c r="CT57" s="102"/>
      <c r="CU57" s="102"/>
      <c r="CV57" s="102"/>
      <c r="CW57" s="102"/>
      <c r="CX57" s="102"/>
      <c r="CY57" s="102"/>
      <c r="CZ57" s="102"/>
      <c r="DA57" s="102"/>
      <c r="DB57" s="102"/>
      <c r="DC57" s="102"/>
      <c r="DD57" s="102"/>
      <c r="DE57" s="102"/>
      <c r="DF57" s="102"/>
      <c r="DG57" s="102"/>
      <c r="DH57" s="102"/>
      <c r="DI57" s="102"/>
      <c r="DJ57" s="102"/>
      <c r="DK57" s="102"/>
      <c r="DL57" s="102"/>
      <c r="DM57" s="102"/>
      <c r="DN57" s="102"/>
      <c r="DO57" s="102"/>
      <c r="DP57" s="102"/>
      <c r="DQ57" s="102"/>
      <c r="DR57" s="102"/>
      <c r="DS57" s="102"/>
      <c r="DT57" s="102"/>
      <c r="DU57" s="102"/>
      <c r="DV57" s="102"/>
      <c r="DW57" s="102"/>
      <c r="DX57" s="102"/>
      <c r="DY57" s="102"/>
      <c r="DZ57" s="102"/>
      <c r="EA57" s="102"/>
      <c r="EB57" s="102"/>
      <c r="EC57" s="102"/>
      <c r="ED57" s="102"/>
      <c r="EE57" s="102"/>
      <c r="EF57" s="102"/>
      <c r="EG57" s="102"/>
      <c r="EH57" s="102"/>
      <c r="EI57" s="102"/>
      <c r="EJ57" s="102"/>
      <c r="EK57" s="102"/>
      <c r="EL57" s="102"/>
      <c r="EM57" s="102"/>
      <c r="EN57" s="102"/>
      <c r="EO57" s="102"/>
      <c r="EP57" s="102"/>
      <c r="EQ57" s="102"/>
      <c r="ER57" s="102"/>
      <c r="ES57" s="102"/>
      <c r="ET57" s="102"/>
      <c r="EU57" s="102"/>
      <c r="EV57" s="102"/>
      <c r="EW57" s="102"/>
      <c r="EX57" s="102"/>
      <c r="EY57" s="102"/>
      <c r="EZ57" s="102"/>
      <c r="FA57" s="102"/>
      <c r="FB57" s="102"/>
      <c r="FC57" s="102"/>
      <c r="FD57" s="102"/>
      <c r="FE57" s="102"/>
      <c r="FF57" s="102"/>
      <c r="FG57" s="102"/>
      <c r="FH57" s="102"/>
      <c r="FI57" s="102"/>
      <c r="FJ57" s="102"/>
      <c r="FK57" s="102"/>
      <c r="FL57" s="102"/>
      <c r="FM57" s="102"/>
      <c r="FN57" s="102"/>
      <c r="FO57" s="102"/>
      <c r="FP57" s="102"/>
      <c r="FQ57" s="102"/>
      <c r="FR57" s="102"/>
      <c r="FS57" s="102"/>
      <c r="FT57" s="102"/>
      <c r="FU57" s="102"/>
      <c r="FV57" s="102"/>
      <c r="FW57" s="102"/>
      <c r="FX57" s="102"/>
      <c r="FY57" s="102"/>
      <c r="FZ57" s="102"/>
      <c r="GA57" s="102"/>
      <c r="GB57" s="102"/>
      <c r="GC57" s="102"/>
      <c r="GD57" s="102"/>
      <c r="GE57" s="102"/>
      <c r="GF57" s="102"/>
      <c r="GG57" s="102"/>
      <c r="GH57" s="102"/>
      <c r="GI57" s="102"/>
      <c r="GJ57" s="102"/>
      <c r="GK57" s="102"/>
      <c r="GL57" s="102"/>
      <c r="GM57" s="102"/>
      <c r="GN57" s="102"/>
      <c r="GO57" s="102"/>
      <c r="GP57" s="102"/>
      <c r="GQ57" s="102"/>
      <c r="GR57" s="102"/>
      <c r="GS57" s="102"/>
      <c r="GT57" s="102"/>
      <c r="GU57" s="102"/>
      <c r="GV57" s="102"/>
      <c r="GW57" s="102"/>
      <c r="GX57" s="102"/>
      <c r="GY57" s="102"/>
      <c r="GZ57" s="102"/>
      <c r="HA57" s="102"/>
      <c r="HB57" s="102"/>
      <c r="HC57" s="102"/>
      <c r="HD57" s="102"/>
      <c r="HE57" s="102"/>
      <c r="HF57" s="102"/>
      <c r="HG57" s="102"/>
      <c r="HH57" s="102"/>
      <c r="HI57" s="102"/>
      <c r="HJ57" s="102"/>
      <c r="HK57" s="102"/>
    </row>
    <row r="58" spans="2:219">
      <c r="B58" s="137">
        <v>30</v>
      </c>
      <c r="C58" s="138">
        <f t="shared" si="8"/>
        <v>573942.98866410006</v>
      </c>
      <c r="D58" s="138">
        <f>D57+($D$10*12)+$C$19</f>
        <v>563836.00315338129</v>
      </c>
      <c r="E58" s="139">
        <f t="shared" si="9"/>
        <v>30</v>
      </c>
      <c r="F58" s="143">
        <f t="shared" si="10"/>
        <v>30</v>
      </c>
      <c r="G58" s="138">
        <f>G57+($D$11*12)+$C$19</f>
        <v>548276.59699456429</v>
      </c>
      <c r="H58" s="139">
        <f t="shared" si="0"/>
        <v>30</v>
      </c>
      <c r="I58" s="143">
        <f t="shared" si="11"/>
        <v>30</v>
      </c>
      <c r="J58" s="138">
        <f>J57+($D$12*12)+$C$19</f>
        <v>566732.68330399471</v>
      </c>
      <c r="K58" s="139">
        <f t="shared" si="1"/>
        <v>30</v>
      </c>
      <c r="L58" s="143">
        <f t="shared" si="12"/>
        <v>30</v>
      </c>
      <c r="M58" s="140">
        <f t="shared" si="13"/>
        <v>211797.56103343656</v>
      </c>
      <c r="N58" s="141">
        <f t="shared" si="2"/>
        <v>30</v>
      </c>
      <c r="O58" s="143">
        <f t="shared" si="14"/>
        <v>30</v>
      </c>
      <c r="P58" s="140">
        <f t="shared" si="42"/>
        <v>169738.19005264249</v>
      </c>
      <c r="Q58" s="264">
        <f t="shared" si="15"/>
        <v>30</v>
      </c>
      <c r="R58" s="143">
        <f t="shared" si="16"/>
        <v>30</v>
      </c>
      <c r="S58" s="137">
        <v>30</v>
      </c>
      <c r="T58" s="142">
        <f t="shared" si="35"/>
        <v>197.6051295594001</v>
      </c>
      <c r="U58" s="142">
        <f>U57+($F$10*12)+$D$19</f>
        <v>198.08554662494234</v>
      </c>
      <c r="V58" s="143">
        <f t="shared" si="17"/>
        <v>0</v>
      </c>
      <c r="W58" s="143" t="str">
        <f t="shared" si="18"/>
        <v>-</v>
      </c>
      <c r="X58" s="142">
        <f>X57+($F$11*12)+$D$19</f>
        <v>188.72147082416416</v>
      </c>
      <c r="Y58" s="143">
        <f t="shared" si="19"/>
        <v>30</v>
      </c>
      <c r="Z58" s="143">
        <f t="shared" si="20"/>
        <v>30</v>
      </c>
      <c r="AA58" s="142">
        <f>AA57+($F$12*12)+$D$19</f>
        <v>198.86934786559911</v>
      </c>
      <c r="AB58" s="143">
        <f t="shared" si="21"/>
        <v>0</v>
      </c>
      <c r="AC58" s="143" t="str">
        <f t="shared" si="22"/>
        <v>-</v>
      </c>
      <c r="AD58" s="142">
        <f t="shared" si="23"/>
        <v>59.118141627167603</v>
      </c>
      <c r="AE58" s="144">
        <f t="shared" si="48"/>
        <v>30</v>
      </c>
      <c r="AF58" s="143">
        <f t="shared" si="24"/>
        <v>30</v>
      </c>
      <c r="AG58" s="142">
        <f t="shared" si="36"/>
        <v>46.716846551703327</v>
      </c>
      <c r="AH58" s="143">
        <f t="shared" si="25"/>
        <v>30</v>
      </c>
      <c r="AI58" s="143">
        <f t="shared" si="26"/>
        <v>30</v>
      </c>
      <c r="AJ58" s="137">
        <v>30</v>
      </c>
      <c r="AK58" s="140">
        <f t="shared" si="47"/>
        <v>899.01571638019527</v>
      </c>
      <c r="AL58" s="140">
        <f t="shared" si="43"/>
        <v>855.44988024687143</v>
      </c>
      <c r="AM58" s="140">
        <f t="shared" si="37"/>
        <v>847.74439308200465</v>
      </c>
      <c r="AN58" s="140">
        <f t="shared" si="38"/>
        <v>855.44988024687143</v>
      </c>
      <c r="AO58" s="140">
        <f t="shared" si="39"/>
        <v>118.31296897663385</v>
      </c>
      <c r="AP58" s="140">
        <f t="shared" si="40"/>
        <v>67.041645678443174</v>
      </c>
      <c r="AQ58" s="149">
        <f t="shared" si="46"/>
        <v>59729.56808339605</v>
      </c>
      <c r="AR58" s="145">
        <f>AR57+AL58+($E$19/$C$23^AJ58)</f>
        <v>59641.255458295047</v>
      </c>
      <c r="AS58" s="143">
        <f t="shared" si="4"/>
        <v>30</v>
      </c>
      <c r="AT58" s="143">
        <f t="shared" si="28"/>
        <v>30</v>
      </c>
      <c r="AU58" s="145">
        <f>AU57+AM58+$E$19/$C$23^AJ58</f>
        <v>58717.135649162876</v>
      </c>
      <c r="AV58" s="143">
        <f t="shared" si="5"/>
        <v>30</v>
      </c>
      <c r="AW58" s="143">
        <f t="shared" si="29"/>
        <v>30</v>
      </c>
      <c r="AX58" s="145">
        <f>AX57+AN58+$E$19/$C$23^AJ58</f>
        <v>60421.889214009199</v>
      </c>
      <c r="AY58" s="143">
        <f t="shared" si="6"/>
        <v>0</v>
      </c>
      <c r="AZ58" s="143" t="str">
        <f t="shared" si="30"/>
        <v>-</v>
      </c>
      <c r="BA58" s="146">
        <f t="shared" si="31"/>
        <v>37244.045556261372</v>
      </c>
      <c r="BB58" s="144">
        <f t="shared" si="7"/>
        <v>30</v>
      </c>
      <c r="BC58" s="143">
        <f t="shared" si="32"/>
        <v>30</v>
      </c>
      <c r="BD58" s="146">
        <f>BD57+AP58+$E$19/$C$23^AJ58</f>
        <v>35990.656659890672</v>
      </c>
      <c r="BE58" s="143">
        <f t="shared" si="33"/>
        <v>30</v>
      </c>
      <c r="BF58" s="143">
        <f t="shared" si="34"/>
        <v>30</v>
      </c>
      <c r="BG58" s="102"/>
      <c r="BH58" s="136" t="s">
        <v>263</v>
      </c>
      <c r="BI58" s="136" t="s">
        <v>307</v>
      </c>
      <c r="BJ58" s="136" t="s">
        <v>260</v>
      </c>
      <c r="BK58" s="136" t="s">
        <v>261</v>
      </c>
      <c r="BL58" s="136" t="s">
        <v>144</v>
      </c>
      <c r="BM58" s="136" t="s">
        <v>145</v>
      </c>
      <c r="BN58" s="102"/>
      <c r="BO58" s="102"/>
      <c r="BP58" s="102"/>
      <c r="BQ58" s="102"/>
      <c r="BR58" s="102"/>
      <c r="BS58" s="102"/>
      <c r="BT58" s="102"/>
      <c r="BU58" s="102"/>
      <c r="BV58" s="102"/>
      <c r="BW58" s="102"/>
      <c r="BX58" s="102"/>
      <c r="BY58" s="102"/>
      <c r="BZ58" s="102"/>
      <c r="CA58" s="102"/>
      <c r="CB58" s="102"/>
      <c r="CC58" s="102"/>
      <c r="CD58" s="102"/>
      <c r="CE58" s="102"/>
      <c r="CF58" s="102"/>
      <c r="CG58" s="102"/>
      <c r="CH58" s="102"/>
      <c r="CI58" s="102"/>
      <c r="CJ58" s="102"/>
      <c r="CK58" s="102"/>
      <c r="CL58" s="102"/>
      <c r="CM58" s="102"/>
      <c r="CN58" s="102"/>
      <c r="CO58" s="102"/>
      <c r="CP58" s="102"/>
      <c r="CQ58" s="102"/>
      <c r="CR58" s="102"/>
      <c r="CS58" s="102"/>
      <c r="CT58" s="102"/>
      <c r="CU58" s="102"/>
      <c r="CV58" s="102"/>
      <c r="CW58" s="102"/>
      <c r="CX58" s="102"/>
      <c r="CY58" s="102"/>
      <c r="CZ58" s="102"/>
      <c r="DA58" s="102"/>
      <c r="DB58" s="102"/>
      <c r="DC58" s="102"/>
      <c r="DD58" s="102"/>
      <c r="DE58" s="102"/>
      <c r="DF58" s="102"/>
      <c r="DG58" s="102"/>
      <c r="DH58" s="102"/>
      <c r="DI58" s="102"/>
      <c r="DJ58" s="102"/>
      <c r="DK58" s="102"/>
      <c r="DL58" s="102"/>
      <c r="DM58" s="102"/>
      <c r="DN58" s="102"/>
      <c r="DO58" s="102"/>
      <c r="DP58" s="102"/>
      <c r="DQ58" s="102"/>
      <c r="DR58" s="102"/>
      <c r="DS58" s="102"/>
      <c r="DT58" s="102"/>
      <c r="DU58" s="102"/>
      <c r="DV58" s="102"/>
      <c r="DW58" s="102"/>
      <c r="DX58" s="102"/>
      <c r="DY58" s="102"/>
      <c r="DZ58" s="102"/>
      <c r="EA58" s="102"/>
      <c r="EB58" s="102"/>
      <c r="EC58" s="102"/>
      <c r="ED58" s="102"/>
      <c r="EE58" s="102"/>
      <c r="EF58" s="102"/>
      <c r="EG58" s="102"/>
      <c r="EH58" s="102"/>
      <c r="EI58" s="102"/>
      <c r="EJ58" s="102"/>
      <c r="EK58" s="102"/>
      <c r="EL58" s="102"/>
      <c r="EM58" s="102"/>
      <c r="EN58" s="102"/>
      <c r="EO58" s="102"/>
      <c r="EP58" s="102"/>
      <c r="EQ58" s="102"/>
      <c r="ER58" s="102"/>
      <c r="ES58" s="102"/>
      <c r="ET58" s="102"/>
      <c r="EU58" s="102"/>
      <c r="EV58" s="102"/>
      <c r="EW58" s="102"/>
      <c r="EX58" s="102"/>
      <c r="EY58" s="102"/>
      <c r="EZ58" s="102"/>
      <c r="FA58" s="102"/>
      <c r="FB58" s="102"/>
      <c r="FC58" s="102"/>
      <c r="FD58" s="102"/>
      <c r="FE58" s="102"/>
      <c r="FF58" s="102"/>
      <c r="FG58" s="102"/>
      <c r="FH58" s="102"/>
      <c r="FI58" s="102"/>
      <c r="FJ58" s="102"/>
      <c r="FK58" s="102"/>
      <c r="FL58" s="102"/>
      <c r="FM58" s="102"/>
      <c r="FN58" s="102"/>
      <c r="FO58" s="102"/>
      <c r="FP58" s="102"/>
      <c r="FQ58" s="102"/>
      <c r="FR58" s="102"/>
      <c r="FS58" s="102"/>
      <c r="FT58" s="102"/>
      <c r="FU58" s="102"/>
      <c r="FV58" s="102"/>
      <c r="FW58" s="102"/>
      <c r="FX58" s="102"/>
      <c r="FY58" s="102"/>
      <c r="FZ58" s="102"/>
      <c r="GA58" s="102"/>
      <c r="GB58" s="102"/>
      <c r="GC58" s="102"/>
      <c r="GD58" s="102"/>
      <c r="GE58" s="102"/>
      <c r="GF58" s="102"/>
      <c r="GG58" s="102"/>
      <c r="GH58" s="102"/>
      <c r="GI58" s="102"/>
      <c r="GJ58" s="102"/>
      <c r="GK58" s="102"/>
      <c r="GL58" s="102"/>
      <c r="GM58" s="102"/>
      <c r="GN58" s="102"/>
      <c r="GO58" s="102"/>
      <c r="GP58" s="102"/>
      <c r="GQ58" s="102"/>
      <c r="GR58" s="102"/>
      <c r="GS58" s="102"/>
      <c r="GT58" s="102"/>
      <c r="GU58" s="102"/>
      <c r="GV58" s="102"/>
      <c r="GW58" s="102"/>
      <c r="GX58" s="102"/>
      <c r="GY58" s="102"/>
      <c r="GZ58" s="102"/>
      <c r="HA58" s="102"/>
      <c r="HB58" s="102"/>
      <c r="HC58" s="102"/>
      <c r="HD58" s="102"/>
      <c r="HE58" s="102"/>
      <c r="HF58" s="102"/>
      <c r="HG58" s="102"/>
      <c r="HH58" s="102"/>
      <c r="HI58" s="102"/>
      <c r="HJ58" s="102"/>
      <c r="HK58" s="102"/>
    </row>
    <row r="59" spans="2:219">
      <c r="B59" s="137">
        <v>31</v>
      </c>
      <c r="C59" s="138">
        <f t="shared" si="8"/>
        <v>593074.42161957012</v>
      </c>
      <c r="D59" s="138">
        <f>D58+($D$10*12)</f>
        <v>582329.45833381196</v>
      </c>
      <c r="E59" s="139">
        <f t="shared" si="9"/>
        <v>31</v>
      </c>
      <c r="F59" s="143">
        <f t="shared" si="10"/>
        <v>31</v>
      </c>
      <c r="G59" s="138">
        <f>G58+($D$11*12)</f>
        <v>566316.95460357983</v>
      </c>
      <c r="H59" s="139">
        <f t="shared" si="0"/>
        <v>31</v>
      </c>
      <c r="I59" s="143">
        <f t="shared" si="11"/>
        <v>31</v>
      </c>
      <c r="J59" s="138">
        <f>J58+($D$12*12)</f>
        <v>585226.13848442538</v>
      </c>
      <c r="K59" s="139">
        <f t="shared" si="1"/>
        <v>31</v>
      </c>
      <c r="L59" s="143">
        <f t="shared" si="12"/>
        <v>31</v>
      </c>
      <c r="M59" s="140">
        <f t="shared" si="13"/>
        <v>214499.08362634658</v>
      </c>
      <c r="N59" s="141">
        <f t="shared" si="2"/>
        <v>31</v>
      </c>
      <c r="O59" s="143">
        <f t="shared" si="14"/>
        <v>31</v>
      </c>
      <c r="P59" s="140">
        <f t="shared" si="42"/>
        <v>171348.63729909799</v>
      </c>
      <c r="Q59" s="264">
        <f t="shared" si="15"/>
        <v>31</v>
      </c>
      <c r="R59" s="143">
        <f t="shared" si="16"/>
        <v>31</v>
      </c>
      <c r="S59" s="137">
        <v>31</v>
      </c>
      <c r="T59" s="142">
        <f t="shared" si="35"/>
        <v>204.1919672113801</v>
      </c>
      <c r="U59" s="142">
        <f>U58+($F$10*12)</f>
        <v>204.59392027446057</v>
      </c>
      <c r="V59" s="143">
        <f t="shared" si="17"/>
        <v>0</v>
      </c>
      <c r="W59" s="143" t="str">
        <f t="shared" si="18"/>
        <v>-</v>
      </c>
      <c r="X59" s="142">
        <f>X58+($F$11*12)</f>
        <v>194.93265777659116</v>
      </c>
      <c r="Y59" s="143">
        <f t="shared" si="19"/>
        <v>31</v>
      </c>
      <c r="Z59" s="143">
        <f t="shared" si="20"/>
        <v>31</v>
      </c>
      <c r="AA59" s="142">
        <f>AA58+($F$12*12)</f>
        <v>205.37772151511734</v>
      </c>
      <c r="AB59" s="143">
        <f t="shared" si="21"/>
        <v>0</v>
      </c>
      <c r="AC59" s="143" t="str">
        <f t="shared" si="22"/>
        <v>-</v>
      </c>
      <c r="AD59" s="142">
        <f t="shared" si="23"/>
        <v>60.138002184107606</v>
      </c>
      <c r="AE59" s="144">
        <f t="shared" si="48"/>
        <v>31</v>
      </c>
      <c r="AF59" s="143">
        <f t="shared" si="24"/>
        <v>31</v>
      </c>
      <c r="AG59" s="142">
        <f t="shared" si="36"/>
        <v>47.361056409090324</v>
      </c>
      <c r="AH59" s="143">
        <f t="shared" si="25"/>
        <v>31</v>
      </c>
      <c r="AI59" s="143">
        <f t="shared" si="26"/>
        <v>31</v>
      </c>
      <c r="AJ59" s="137">
        <v>31</v>
      </c>
      <c r="AK59" s="140">
        <f t="shared" si="47"/>
        <v>856.20544417161454</v>
      </c>
      <c r="AL59" s="140">
        <f t="shared" si="43"/>
        <v>814.71417166368701</v>
      </c>
      <c r="AM59" s="140">
        <f t="shared" si="37"/>
        <v>807.37561245905204</v>
      </c>
      <c r="AN59" s="140">
        <f t="shared" si="38"/>
        <v>814.71417166368701</v>
      </c>
      <c r="AO59" s="140">
        <f t="shared" si="39"/>
        <v>112.67901807298462</v>
      </c>
      <c r="AP59" s="140">
        <f t="shared" si="40"/>
        <v>63.849186360422067</v>
      </c>
      <c r="AQ59" s="145">
        <f t="shared" si="46"/>
        <v>60585.773527567668</v>
      </c>
      <c r="AR59" s="145">
        <f>AR58+AL59</f>
        <v>60455.969629958738</v>
      </c>
      <c r="AS59" s="143">
        <f t="shared" si="4"/>
        <v>31</v>
      </c>
      <c r="AT59" s="143">
        <f t="shared" si="28"/>
        <v>31</v>
      </c>
      <c r="AU59" s="145">
        <f>AU58+AM59</f>
        <v>59524.511261621927</v>
      </c>
      <c r="AV59" s="143">
        <f t="shared" si="5"/>
        <v>31</v>
      </c>
      <c r="AW59" s="143">
        <f t="shared" si="29"/>
        <v>31</v>
      </c>
      <c r="AX59" s="145">
        <f>AX58+AN59</f>
        <v>61236.60338567289</v>
      </c>
      <c r="AY59" s="143">
        <f t="shared" si="6"/>
        <v>0</v>
      </c>
      <c r="AZ59" s="143" t="str">
        <f t="shared" si="30"/>
        <v>-</v>
      </c>
      <c r="BA59" s="146">
        <f t="shared" si="31"/>
        <v>37356.724574334359</v>
      </c>
      <c r="BB59" s="144">
        <f t="shared" si="7"/>
        <v>31</v>
      </c>
      <c r="BC59" s="143">
        <f t="shared" si="32"/>
        <v>31</v>
      </c>
      <c r="BD59" s="146">
        <f t="shared" si="44"/>
        <v>36054.505846251093</v>
      </c>
      <c r="BE59" s="143">
        <f t="shared" si="33"/>
        <v>31</v>
      </c>
      <c r="BF59" s="143">
        <f t="shared" si="34"/>
        <v>31</v>
      </c>
      <c r="BG59" s="102"/>
      <c r="BH59" s="136" t="s">
        <v>121</v>
      </c>
      <c r="BI59" s="147">
        <f>Input!$C$50</f>
        <v>3000</v>
      </c>
      <c r="BJ59" s="147">
        <v>0</v>
      </c>
      <c r="BK59" s="148">
        <f>BK29</f>
        <v>0.06</v>
      </c>
      <c r="BL59" s="147">
        <f>BL29</f>
        <v>560.96999999999991</v>
      </c>
      <c r="BM59" s="107">
        <f>BL59-BI59+BI59</f>
        <v>560.9699999999998</v>
      </c>
      <c r="BN59" s="102"/>
      <c r="BO59" s="102"/>
      <c r="BP59" s="102"/>
      <c r="BQ59" s="102"/>
      <c r="BR59" s="102"/>
      <c r="BS59" s="102"/>
      <c r="BT59" s="102"/>
      <c r="BU59" s="102"/>
      <c r="BV59" s="102"/>
      <c r="BW59" s="102"/>
      <c r="BX59" s="102"/>
      <c r="BY59" s="102"/>
      <c r="BZ59" s="102"/>
      <c r="CA59" s="102"/>
      <c r="CB59" s="102"/>
      <c r="CC59" s="102"/>
      <c r="CD59" s="102"/>
      <c r="CE59" s="102"/>
      <c r="CF59" s="102"/>
      <c r="CG59" s="102"/>
      <c r="CH59" s="102"/>
      <c r="CI59" s="102"/>
      <c r="CJ59" s="102"/>
      <c r="CK59" s="102"/>
      <c r="CL59" s="102"/>
      <c r="CM59" s="102"/>
      <c r="CN59" s="102"/>
      <c r="CO59" s="102"/>
      <c r="CP59" s="102"/>
      <c r="CQ59" s="102"/>
      <c r="CR59" s="102"/>
      <c r="CS59" s="102"/>
      <c r="CT59" s="102"/>
      <c r="CU59" s="102"/>
      <c r="CV59" s="102"/>
      <c r="CW59" s="102"/>
      <c r="CX59" s="102"/>
      <c r="CY59" s="102"/>
      <c r="CZ59" s="102"/>
      <c r="DA59" s="102"/>
      <c r="DB59" s="102"/>
      <c r="DC59" s="102"/>
      <c r="DD59" s="102"/>
      <c r="DE59" s="102"/>
      <c r="DF59" s="102"/>
      <c r="DG59" s="102"/>
      <c r="DH59" s="102"/>
      <c r="DI59" s="102"/>
      <c r="DJ59" s="102"/>
      <c r="DK59" s="102"/>
      <c r="DL59" s="102"/>
      <c r="DM59" s="102"/>
      <c r="DN59" s="102"/>
      <c r="DO59" s="102"/>
      <c r="DP59" s="102"/>
      <c r="DQ59" s="102"/>
      <c r="DR59" s="102"/>
      <c r="DS59" s="102"/>
      <c r="DT59" s="102"/>
      <c r="DU59" s="102"/>
      <c r="DV59" s="102"/>
      <c r="DW59" s="102"/>
      <c r="DX59" s="102"/>
      <c r="DY59" s="102"/>
      <c r="DZ59" s="102"/>
      <c r="EA59" s="102"/>
      <c r="EB59" s="102"/>
      <c r="EC59" s="102"/>
      <c r="ED59" s="102"/>
      <c r="EE59" s="102"/>
      <c r="EF59" s="102"/>
      <c r="EG59" s="102"/>
      <c r="EH59" s="102"/>
      <c r="EI59" s="102"/>
      <c r="EJ59" s="102"/>
      <c r="EK59" s="102"/>
      <c r="EL59" s="102"/>
      <c r="EM59" s="102"/>
      <c r="EN59" s="102"/>
      <c r="EO59" s="102"/>
      <c r="EP59" s="102"/>
      <c r="EQ59" s="102"/>
      <c r="ER59" s="102"/>
      <c r="ES59" s="102"/>
      <c r="ET59" s="102"/>
      <c r="EU59" s="102"/>
      <c r="EV59" s="102"/>
      <c r="EW59" s="102"/>
      <c r="EX59" s="102"/>
      <c r="EY59" s="102"/>
      <c r="EZ59" s="102"/>
      <c r="FA59" s="102"/>
      <c r="FB59" s="102"/>
      <c r="FC59" s="102"/>
      <c r="FD59" s="102"/>
      <c r="FE59" s="102"/>
      <c r="FF59" s="102"/>
      <c r="FG59" s="102"/>
      <c r="FH59" s="102"/>
      <c r="FI59" s="102"/>
      <c r="FJ59" s="102"/>
      <c r="FK59" s="102"/>
      <c r="FL59" s="102"/>
      <c r="FM59" s="102"/>
      <c r="FN59" s="102"/>
      <c r="FO59" s="102"/>
      <c r="FP59" s="102"/>
      <c r="FQ59" s="102"/>
      <c r="FR59" s="102"/>
      <c r="FS59" s="102"/>
      <c r="FT59" s="102"/>
      <c r="FU59" s="102"/>
      <c r="FV59" s="102"/>
      <c r="FW59" s="102"/>
      <c r="FX59" s="102"/>
      <c r="FY59" s="102"/>
      <c r="FZ59" s="102"/>
      <c r="GA59" s="102"/>
      <c r="GB59" s="102"/>
      <c r="GC59" s="102"/>
      <c r="GD59" s="102"/>
      <c r="GE59" s="102"/>
      <c r="GF59" s="102"/>
      <c r="GG59" s="102"/>
      <c r="GH59" s="102"/>
      <c r="GI59" s="102"/>
      <c r="GJ59" s="102"/>
      <c r="GK59" s="102"/>
      <c r="GL59" s="102"/>
      <c r="GM59" s="102"/>
      <c r="GN59" s="102"/>
      <c r="GO59" s="102"/>
      <c r="GP59" s="102"/>
      <c r="GQ59" s="102"/>
      <c r="GR59" s="102"/>
      <c r="GS59" s="102"/>
      <c r="GT59" s="102"/>
      <c r="GU59" s="102"/>
      <c r="GV59" s="102"/>
      <c r="GW59" s="102"/>
      <c r="GX59" s="102"/>
      <c r="GY59" s="102"/>
      <c r="GZ59" s="102"/>
      <c r="HA59" s="102"/>
      <c r="HB59" s="102"/>
      <c r="HC59" s="102"/>
      <c r="HD59" s="102"/>
      <c r="HE59" s="102"/>
      <c r="HF59" s="102"/>
      <c r="HG59" s="102"/>
      <c r="HH59" s="102"/>
      <c r="HI59" s="102"/>
      <c r="HJ59" s="102"/>
      <c r="HK59" s="102"/>
    </row>
    <row r="60" spans="2:219">
      <c r="B60" s="137">
        <v>32</v>
      </c>
      <c r="C60" s="138">
        <f t="shared" si="8"/>
        <v>612205.85457504017</v>
      </c>
      <c r="D60" s="138">
        <f>D59+($D$10*12)</f>
        <v>600822.91351424274</v>
      </c>
      <c r="E60" s="139">
        <f t="shared" si="9"/>
        <v>32</v>
      </c>
      <c r="F60" s="143">
        <f t="shared" si="10"/>
        <v>32</v>
      </c>
      <c r="G60" s="138">
        <f>G59+($D$11*12)</f>
        <v>584357.31221259537</v>
      </c>
      <c r="H60" s="139">
        <f t="shared" si="0"/>
        <v>32</v>
      </c>
      <c r="I60" s="143">
        <f t="shared" si="11"/>
        <v>32</v>
      </c>
      <c r="J60" s="138">
        <f>J59+($D$12*12)</f>
        <v>603719.59366485616</v>
      </c>
      <c r="K60" s="139">
        <f t="shared" si="1"/>
        <v>32</v>
      </c>
      <c r="L60" s="143">
        <f t="shared" si="12"/>
        <v>32</v>
      </c>
      <c r="M60" s="140">
        <f t="shared" si="13"/>
        <v>217200.60621925659</v>
      </c>
      <c r="N60" s="141">
        <f t="shared" si="2"/>
        <v>32</v>
      </c>
      <c r="O60" s="143">
        <f t="shared" si="14"/>
        <v>32</v>
      </c>
      <c r="P60" s="140">
        <f t="shared" si="42"/>
        <v>172959.08454555349</v>
      </c>
      <c r="Q60" s="264">
        <f t="shared" si="15"/>
        <v>32</v>
      </c>
      <c r="R60" s="143">
        <f t="shared" si="16"/>
        <v>32</v>
      </c>
      <c r="S60" s="137">
        <v>32</v>
      </c>
      <c r="T60" s="142">
        <f t="shared" si="35"/>
        <v>210.77880486336011</v>
      </c>
      <c r="U60" s="142">
        <f>U59+($F$10*12)</f>
        <v>211.10229392397883</v>
      </c>
      <c r="V60" s="143">
        <f t="shared" si="17"/>
        <v>0</v>
      </c>
      <c r="W60" s="143" t="str">
        <f t="shared" si="18"/>
        <v>-</v>
      </c>
      <c r="X60" s="142">
        <f>X59+($F$11*12)</f>
        <v>201.14384472901816</v>
      </c>
      <c r="Y60" s="143">
        <f t="shared" si="19"/>
        <v>32</v>
      </c>
      <c r="Z60" s="143">
        <f t="shared" si="20"/>
        <v>32</v>
      </c>
      <c r="AA60" s="142">
        <f>AA59+($F$12*12)</f>
        <v>211.88609516463561</v>
      </c>
      <c r="AB60" s="143">
        <f t="shared" si="21"/>
        <v>0</v>
      </c>
      <c r="AC60" s="143" t="str">
        <f t="shared" si="22"/>
        <v>-</v>
      </c>
      <c r="AD60" s="142">
        <f t="shared" si="23"/>
        <v>61.157862741047609</v>
      </c>
      <c r="AE60" s="144">
        <f t="shared" si="48"/>
        <v>32</v>
      </c>
      <c r="AF60" s="143">
        <f t="shared" si="24"/>
        <v>32</v>
      </c>
      <c r="AG60" s="142">
        <f t="shared" si="36"/>
        <v>48.005266266477321</v>
      </c>
      <c r="AH60" s="143">
        <f t="shared" si="25"/>
        <v>32</v>
      </c>
      <c r="AI60" s="143">
        <f t="shared" si="26"/>
        <v>32</v>
      </c>
      <c r="AJ60" s="137">
        <v>32</v>
      </c>
      <c r="AK60" s="140">
        <f t="shared" si="47"/>
        <v>815.43375635391862</v>
      </c>
      <c r="AL60" s="140">
        <f t="shared" si="43"/>
        <v>775.9182587273209</v>
      </c>
      <c r="AM60" s="140">
        <f t="shared" si="37"/>
        <v>768.92915472290667</v>
      </c>
      <c r="AN60" s="140">
        <f t="shared" si="38"/>
        <v>775.9182587273209</v>
      </c>
      <c r="AO60" s="140">
        <f t="shared" si="39"/>
        <v>107.31335054569963</v>
      </c>
      <c r="AP60" s="140">
        <f t="shared" si="40"/>
        <v>60.808748914687683</v>
      </c>
      <c r="AQ60" s="149">
        <f t="shared" si="46"/>
        <v>61401.207283921583</v>
      </c>
      <c r="AR60" s="145">
        <f>AR59+AL60</f>
        <v>61231.887888686062</v>
      </c>
      <c r="AS60" s="143">
        <f t="shared" si="4"/>
        <v>32</v>
      </c>
      <c r="AT60" s="143">
        <f t="shared" si="28"/>
        <v>32</v>
      </c>
      <c r="AU60" s="145">
        <f>AU59+AM60</f>
        <v>60293.440416344834</v>
      </c>
      <c r="AV60" s="143">
        <f t="shared" si="5"/>
        <v>32</v>
      </c>
      <c r="AW60" s="143">
        <f t="shared" si="29"/>
        <v>32</v>
      </c>
      <c r="AX60" s="145">
        <f>AX59+AN60</f>
        <v>62012.521644400214</v>
      </c>
      <c r="AY60" s="143">
        <f t="shared" si="6"/>
        <v>0</v>
      </c>
      <c r="AZ60" s="143" t="str">
        <f t="shared" si="30"/>
        <v>-</v>
      </c>
      <c r="BA60" s="146">
        <f t="shared" si="31"/>
        <v>37464.03792488006</v>
      </c>
      <c r="BB60" s="144">
        <f t="shared" si="7"/>
        <v>32</v>
      </c>
      <c r="BC60" s="143">
        <f t="shared" si="32"/>
        <v>32</v>
      </c>
      <c r="BD60" s="146">
        <f t="shared" si="44"/>
        <v>36115.314595165779</v>
      </c>
      <c r="BE60" s="143">
        <f t="shared" si="33"/>
        <v>32</v>
      </c>
      <c r="BF60" s="143">
        <f t="shared" si="34"/>
        <v>32</v>
      </c>
      <c r="BG60" s="102"/>
      <c r="BH60" s="136" t="s">
        <v>122</v>
      </c>
      <c r="BI60" s="147">
        <f>Input!$C$50</f>
        <v>3000</v>
      </c>
      <c r="BJ60" s="147">
        <v>0</v>
      </c>
      <c r="BK60" s="148">
        <f t="shared" ref="BK60:BL70" si="51">BK30</f>
        <v>0.27</v>
      </c>
      <c r="BL60" s="147">
        <f t="shared" si="51"/>
        <v>2524.3650000000002</v>
      </c>
      <c r="BM60" s="107">
        <f>BM59+BL60-BI60</f>
        <v>85.335000000000036</v>
      </c>
      <c r="BN60" s="102"/>
      <c r="BO60" s="102"/>
      <c r="BP60" s="102"/>
      <c r="BQ60" s="102"/>
      <c r="BR60" s="102"/>
      <c r="BS60" s="102"/>
      <c r="BT60" s="102"/>
      <c r="BU60" s="102"/>
      <c r="BV60" s="102"/>
      <c r="BW60" s="102"/>
      <c r="BX60" s="102"/>
      <c r="BY60" s="102"/>
      <c r="BZ60" s="102"/>
      <c r="CA60" s="102"/>
      <c r="CB60" s="102"/>
      <c r="CC60" s="102"/>
      <c r="CD60" s="102"/>
      <c r="CE60" s="102"/>
      <c r="CF60" s="102"/>
      <c r="CG60" s="102"/>
      <c r="CH60" s="102"/>
      <c r="CI60" s="102"/>
      <c r="CJ60" s="102"/>
      <c r="CK60" s="102"/>
      <c r="CL60" s="102"/>
      <c r="CM60" s="102"/>
      <c r="CN60" s="102"/>
      <c r="CO60" s="102"/>
      <c r="CP60" s="102"/>
      <c r="CQ60" s="102"/>
      <c r="CR60" s="102"/>
      <c r="CS60" s="102"/>
      <c r="CT60" s="102"/>
      <c r="CU60" s="102"/>
      <c r="CV60" s="102"/>
      <c r="CW60" s="102"/>
      <c r="CX60" s="102"/>
      <c r="CY60" s="102"/>
      <c r="CZ60" s="102"/>
      <c r="DA60" s="102"/>
      <c r="DB60" s="102"/>
      <c r="DC60" s="102"/>
      <c r="DD60" s="102"/>
      <c r="DE60" s="102"/>
      <c r="DF60" s="102"/>
      <c r="DG60" s="102"/>
      <c r="DH60" s="102"/>
      <c r="DI60" s="102"/>
      <c r="DJ60" s="102"/>
      <c r="DK60" s="102"/>
      <c r="DL60" s="102"/>
      <c r="DM60" s="102"/>
      <c r="DN60" s="102"/>
      <c r="DO60" s="102"/>
      <c r="DP60" s="102"/>
      <c r="DQ60" s="102"/>
      <c r="DR60" s="102"/>
      <c r="DS60" s="102"/>
      <c r="DT60" s="102"/>
      <c r="DU60" s="102"/>
      <c r="DV60" s="102"/>
      <c r="DW60" s="102"/>
      <c r="DX60" s="102"/>
      <c r="DY60" s="102"/>
      <c r="DZ60" s="102"/>
      <c r="EA60" s="102"/>
      <c r="EB60" s="102"/>
      <c r="EC60" s="102"/>
      <c r="ED60" s="102"/>
      <c r="EE60" s="102"/>
      <c r="EF60" s="102"/>
      <c r="EG60" s="102"/>
      <c r="EH60" s="102"/>
      <c r="EI60" s="102"/>
      <c r="EJ60" s="102"/>
      <c r="EK60" s="102"/>
      <c r="EL60" s="102"/>
      <c r="EM60" s="102"/>
      <c r="EN60" s="102"/>
      <c r="EO60" s="102"/>
      <c r="EP60" s="102"/>
      <c r="EQ60" s="102"/>
      <c r="ER60" s="102"/>
      <c r="ES60" s="102"/>
      <c r="ET60" s="102"/>
      <c r="EU60" s="102"/>
      <c r="EV60" s="102"/>
      <c r="EW60" s="102"/>
      <c r="EX60" s="102"/>
      <c r="EY60" s="102"/>
      <c r="EZ60" s="102"/>
      <c r="FA60" s="102"/>
      <c r="FB60" s="102"/>
      <c r="FC60" s="102"/>
      <c r="FD60" s="102"/>
      <c r="FE60" s="102"/>
      <c r="FF60" s="102"/>
      <c r="FG60" s="102"/>
      <c r="FH60" s="102"/>
      <c r="FI60" s="102"/>
      <c r="FJ60" s="102"/>
      <c r="FK60" s="102"/>
      <c r="FL60" s="102"/>
      <c r="FM60" s="102"/>
      <c r="FN60" s="102"/>
      <c r="FO60" s="102"/>
      <c r="FP60" s="102"/>
      <c r="FQ60" s="102"/>
      <c r="FR60" s="102"/>
      <c r="FS60" s="102"/>
      <c r="FT60" s="102"/>
      <c r="FU60" s="102"/>
      <c r="FV60" s="102"/>
      <c r="FW60" s="102"/>
      <c r="FX60" s="102"/>
      <c r="FY60" s="102"/>
      <c r="FZ60" s="102"/>
      <c r="GA60" s="102"/>
      <c r="GB60" s="102"/>
      <c r="GC60" s="102"/>
      <c r="GD60" s="102"/>
      <c r="GE60" s="102"/>
      <c r="GF60" s="102"/>
      <c r="GG60" s="102"/>
      <c r="GH60" s="102"/>
      <c r="GI60" s="102"/>
      <c r="GJ60" s="102"/>
      <c r="GK60" s="102"/>
      <c r="GL60" s="102"/>
      <c r="GM60" s="102"/>
      <c r="GN60" s="102"/>
      <c r="GO60" s="102"/>
      <c r="GP60" s="102"/>
      <c r="GQ60" s="102"/>
      <c r="GR60" s="102"/>
      <c r="GS60" s="102"/>
      <c r="GT60" s="102"/>
      <c r="GU60" s="102"/>
      <c r="GV60" s="102"/>
      <c r="GW60" s="102"/>
      <c r="GX60" s="102"/>
      <c r="GY60" s="102"/>
      <c r="GZ60" s="102"/>
      <c r="HA60" s="102"/>
      <c r="HB60" s="102"/>
      <c r="HC60" s="102"/>
      <c r="HD60" s="102"/>
      <c r="HE60" s="102"/>
      <c r="HF60" s="102"/>
      <c r="HG60" s="102"/>
      <c r="HH60" s="102"/>
      <c r="HI60" s="102"/>
      <c r="HJ60" s="102"/>
      <c r="HK60" s="102"/>
    </row>
    <row r="61" spans="2:219">
      <c r="B61" s="137">
        <v>33</v>
      </c>
      <c r="C61" s="138">
        <f t="shared" si="8"/>
        <v>631337.28753051022</v>
      </c>
      <c r="D61" s="138">
        <f>D60+($D$10*12)</f>
        <v>619316.36869467353</v>
      </c>
      <c r="E61" s="139">
        <f t="shared" si="9"/>
        <v>33</v>
      </c>
      <c r="F61" s="143">
        <f t="shared" si="10"/>
        <v>33</v>
      </c>
      <c r="G61" s="138">
        <f>G60+($D$11*12)</f>
        <v>602397.66982161091</v>
      </c>
      <c r="H61" s="139">
        <f t="shared" ref="H61:H92" si="52">IF(G61&lt;=C61,B61,0)</f>
        <v>33</v>
      </c>
      <c r="I61" s="143">
        <f t="shared" si="11"/>
        <v>33</v>
      </c>
      <c r="J61" s="138">
        <f>J60+($D$12*12)</f>
        <v>622213.04884528695</v>
      </c>
      <c r="K61" s="139">
        <f t="shared" ref="K61:K92" si="53">IF(J61&lt;=C61,B61,0)</f>
        <v>33</v>
      </c>
      <c r="L61" s="143">
        <f t="shared" si="12"/>
        <v>33</v>
      </c>
      <c r="M61" s="140">
        <f t="shared" si="13"/>
        <v>219902.1288121666</v>
      </c>
      <c r="N61" s="141">
        <f t="shared" ref="N61:N92" si="54">IF(M61&lt;=C61,B61,0)</f>
        <v>33</v>
      </c>
      <c r="O61" s="143">
        <f t="shared" si="14"/>
        <v>33</v>
      </c>
      <c r="P61" s="140">
        <f t="shared" si="42"/>
        <v>174569.53179200899</v>
      </c>
      <c r="Q61" s="264">
        <f t="shared" si="15"/>
        <v>33</v>
      </c>
      <c r="R61" s="143">
        <f t="shared" si="16"/>
        <v>33</v>
      </c>
      <c r="S61" s="137">
        <v>33</v>
      </c>
      <c r="T61" s="142">
        <f t="shared" si="35"/>
        <v>217.36564251534011</v>
      </c>
      <c r="U61" s="142">
        <f>U60+($F$10*12)</f>
        <v>217.6106675734971</v>
      </c>
      <c r="V61" s="143">
        <f t="shared" si="17"/>
        <v>0</v>
      </c>
      <c r="W61" s="143" t="str">
        <f t="shared" si="18"/>
        <v>-</v>
      </c>
      <c r="X61" s="142">
        <f>X60+($F$11*12)</f>
        <v>207.35503168144515</v>
      </c>
      <c r="Y61" s="143">
        <f t="shared" si="19"/>
        <v>33</v>
      </c>
      <c r="Z61" s="143">
        <f t="shared" si="20"/>
        <v>33</v>
      </c>
      <c r="AA61" s="142">
        <f>AA60+($F$12*12)</f>
        <v>218.39446881415387</v>
      </c>
      <c r="AB61" s="143">
        <f t="shared" si="21"/>
        <v>0</v>
      </c>
      <c r="AC61" s="143" t="str">
        <f t="shared" si="22"/>
        <v>-</v>
      </c>
      <c r="AD61" s="142">
        <f t="shared" si="23"/>
        <v>62.177723297987612</v>
      </c>
      <c r="AE61" s="144">
        <f t="shared" si="48"/>
        <v>33</v>
      </c>
      <c r="AF61" s="143">
        <f t="shared" si="24"/>
        <v>33</v>
      </c>
      <c r="AG61" s="142">
        <f t="shared" si="36"/>
        <v>48.649476123864318</v>
      </c>
      <c r="AH61" s="143">
        <f t="shared" si="25"/>
        <v>33</v>
      </c>
      <c r="AI61" s="143">
        <f t="shared" si="26"/>
        <v>33</v>
      </c>
      <c r="AJ61" s="137">
        <v>33</v>
      </c>
      <c r="AK61" s="140">
        <f t="shared" si="47"/>
        <v>776.60357747992248</v>
      </c>
      <c r="AL61" s="140">
        <f t="shared" si="43"/>
        <v>738.96977021649604</v>
      </c>
      <c r="AM61" s="140">
        <f t="shared" si="37"/>
        <v>732.31348068848251</v>
      </c>
      <c r="AN61" s="140">
        <f t="shared" si="38"/>
        <v>738.96977021649604</v>
      </c>
      <c r="AO61" s="140">
        <f t="shared" si="39"/>
        <v>102.20319099590441</v>
      </c>
      <c r="AP61" s="140">
        <f t="shared" si="40"/>
        <v>57.913094204464457</v>
      </c>
      <c r="AQ61" s="145">
        <f t="shared" si="46"/>
        <v>62177.810861401507</v>
      </c>
      <c r="AR61" s="145">
        <f>AR60+AL61</f>
        <v>61970.857658902562</v>
      </c>
      <c r="AS61" s="143">
        <f t="shared" ref="AS61:AS92" si="55">IF(AR61&lt;=AQ61,AJ61,0)</f>
        <v>33</v>
      </c>
      <c r="AT61" s="143">
        <f t="shared" si="28"/>
        <v>33</v>
      </c>
      <c r="AU61" s="145">
        <f>AU60+AM61</f>
        <v>61025.753897033319</v>
      </c>
      <c r="AV61" s="143">
        <f t="shared" ref="AV61:AV92" si="56">IF(AU61&lt;=AQ61,AJ61,0)</f>
        <v>33</v>
      </c>
      <c r="AW61" s="143">
        <f t="shared" si="29"/>
        <v>33</v>
      </c>
      <c r="AX61" s="145">
        <f>AX60+AN61</f>
        <v>62751.491414616714</v>
      </c>
      <c r="AY61" s="143">
        <f t="shared" ref="AY61:AY92" si="57">IF(AX61&lt;=AQ61,AJ61,0)</f>
        <v>0</v>
      </c>
      <c r="AZ61" s="143" t="str">
        <f t="shared" si="30"/>
        <v>-</v>
      </c>
      <c r="BA61" s="146">
        <f t="shared" si="31"/>
        <v>37566.241115875964</v>
      </c>
      <c r="BB61" s="144">
        <f t="shared" ref="BB61:BB92" si="58">IF(BA61&lt;=AQ61,AJ61,0)</f>
        <v>33</v>
      </c>
      <c r="BC61" s="143">
        <f t="shared" si="32"/>
        <v>33</v>
      </c>
      <c r="BD61" s="146">
        <f t="shared" si="44"/>
        <v>36173.227689370244</v>
      </c>
      <c r="BE61" s="143">
        <f t="shared" si="33"/>
        <v>33</v>
      </c>
      <c r="BF61" s="143">
        <f t="shared" si="34"/>
        <v>33</v>
      </c>
      <c r="BG61" s="102"/>
      <c r="BH61" s="136" t="s">
        <v>123</v>
      </c>
      <c r="BI61" s="147">
        <f>Input!$C$50</f>
        <v>3000</v>
      </c>
      <c r="BJ61" s="147">
        <v>0</v>
      </c>
      <c r="BK61" s="148">
        <f t="shared" si="51"/>
        <v>0.17</v>
      </c>
      <c r="BL61" s="147">
        <f t="shared" si="51"/>
        <v>1589.4150000000002</v>
      </c>
      <c r="BM61" s="107">
        <f>BM60+BL61-BI61</f>
        <v>-1325.2499999999998</v>
      </c>
      <c r="BN61" s="102"/>
      <c r="BO61" s="102"/>
      <c r="BP61" s="102"/>
      <c r="BQ61" s="102"/>
      <c r="BR61" s="102"/>
      <c r="BS61" s="102"/>
      <c r="BT61" s="102"/>
      <c r="BU61" s="102"/>
      <c r="BV61" s="102"/>
      <c r="BW61" s="102"/>
      <c r="BX61" s="102"/>
      <c r="BY61" s="102"/>
      <c r="BZ61" s="102"/>
      <c r="CA61" s="102"/>
      <c r="CB61" s="102"/>
      <c r="CC61" s="102"/>
      <c r="CD61" s="102"/>
      <c r="CE61" s="102"/>
      <c r="CF61" s="102"/>
      <c r="CG61" s="102"/>
      <c r="CH61" s="102"/>
      <c r="CI61" s="102"/>
      <c r="CJ61" s="102"/>
      <c r="CK61" s="102"/>
      <c r="CL61" s="102"/>
      <c r="CM61" s="102"/>
      <c r="CN61" s="102"/>
      <c r="CO61" s="102"/>
      <c r="CP61" s="102"/>
      <c r="CQ61" s="102"/>
      <c r="CR61" s="102"/>
      <c r="CS61" s="102"/>
      <c r="CT61" s="102"/>
      <c r="CU61" s="102"/>
      <c r="CV61" s="102"/>
      <c r="CW61" s="102"/>
      <c r="CX61" s="102"/>
      <c r="CY61" s="102"/>
      <c r="CZ61" s="102"/>
      <c r="DA61" s="102"/>
      <c r="DB61" s="102"/>
      <c r="DC61" s="102"/>
      <c r="DD61" s="102"/>
      <c r="DE61" s="102"/>
      <c r="DF61" s="102"/>
      <c r="DG61" s="102"/>
      <c r="DH61" s="102"/>
      <c r="DI61" s="102"/>
      <c r="DJ61" s="102"/>
      <c r="DK61" s="102"/>
      <c r="DL61" s="102"/>
      <c r="DM61" s="102"/>
      <c r="DN61" s="102"/>
      <c r="DO61" s="102"/>
      <c r="DP61" s="102"/>
      <c r="DQ61" s="102"/>
      <c r="DR61" s="102"/>
      <c r="DS61" s="102"/>
      <c r="DT61" s="102"/>
      <c r="DU61" s="102"/>
      <c r="DV61" s="102"/>
      <c r="DW61" s="102"/>
      <c r="DX61" s="102"/>
      <c r="DY61" s="102"/>
      <c r="DZ61" s="102"/>
      <c r="EA61" s="102"/>
      <c r="EB61" s="102"/>
      <c r="EC61" s="102"/>
      <c r="ED61" s="102"/>
      <c r="EE61" s="102"/>
      <c r="EF61" s="102"/>
      <c r="EG61" s="102"/>
      <c r="EH61" s="102"/>
      <c r="EI61" s="102"/>
      <c r="EJ61" s="102"/>
      <c r="EK61" s="102"/>
      <c r="EL61" s="102"/>
      <c r="EM61" s="102"/>
      <c r="EN61" s="102"/>
      <c r="EO61" s="102"/>
      <c r="EP61" s="102"/>
      <c r="EQ61" s="102"/>
      <c r="ER61" s="102"/>
      <c r="ES61" s="102"/>
      <c r="ET61" s="102"/>
      <c r="EU61" s="102"/>
      <c r="EV61" s="102"/>
      <c r="EW61" s="102"/>
      <c r="EX61" s="102"/>
      <c r="EY61" s="102"/>
      <c r="EZ61" s="102"/>
      <c r="FA61" s="102"/>
      <c r="FB61" s="102"/>
      <c r="FC61" s="102"/>
      <c r="FD61" s="102"/>
      <c r="FE61" s="102"/>
      <c r="FF61" s="102"/>
      <c r="FG61" s="102"/>
      <c r="FH61" s="102"/>
      <c r="FI61" s="102"/>
      <c r="FJ61" s="102"/>
      <c r="FK61" s="102"/>
      <c r="FL61" s="102"/>
      <c r="FM61" s="102"/>
      <c r="FN61" s="102"/>
      <c r="FO61" s="102"/>
      <c r="FP61" s="102"/>
      <c r="FQ61" s="102"/>
      <c r="FR61" s="102"/>
      <c r="FS61" s="102"/>
      <c r="FT61" s="102"/>
      <c r="FU61" s="102"/>
      <c r="FV61" s="102"/>
      <c r="FW61" s="102"/>
      <c r="FX61" s="102"/>
      <c r="FY61" s="102"/>
      <c r="FZ61" s="102"/>
      <c r="GA61" s="102"/>
      <c r="GB61" s="102"/>
      <c r="GC61" s="102"/>
      <c r="GD61" s="102"/>
      <c r="GE61" s="102"/>
      <c r="GF61" s="102"/>
      <c r="GG61" s="102"/>
      <c r="GH61" s="102"/>
      <c r="GI61" s="102"/>
      <c r="GJ61" s="102"/>
      <c r="GK61" s="102"/>
      <c r="GL61" s="102"/>
      <c r="GM61" s="102"/>
      <c r="GN61" s="102"/>
      <c r="GO61" s="102"/>
      <c r="GP61" s="102"/>
      <c r="GQ61" s="102"/>
      <c r="GR61" s="102"/>
      <c r="GS61" s="102"/>
      <c r="GT61" s="102"/>
      <c r="GU61" s="102"/>
      <c r="GV61" s="102"/>
      <c r="GW61" s="102"/>
      <c r="GX61" s="102"/>
      <c r="GY61" s="102"/>
      <c r="GZ61" s="102"/>
      <c r="HA61" s="102"/>
      <c r="HB61" s="102"/>
      <c r="HC61" s="102"/>
      <c r="HD61" s="102"/>
      <c r="HE61" s="102"/>
      <c r="HF61" s="102"/>
      <c r="HG61" s="102"/>
      <c r="HH61" s="102"/>
      <c r="HI61" s="102"/>
      <c r="HJ61" s="102"/>
      <c r="HK61" s="102"/>
    </row>
    <row r="62" spans="2:219">
      <c r="B62" s="137">
        <v>34</v>
      </c>
      <c r="C62" s="138">
        <f t="shared" ref="C62:C93" si="59">C61+($D$15*12)</f>
        <v>650468.72048598027</v>
      </c>
      <c r="D62" s="138">
        <f>D61+($D$10*12)</f>
        <v>637809.82387510431</v>
      </c>
      <c r="E62" s="139">
        <f t="shared" si="9"/>
        <v>34</v>
      </c>
      <c r="F62" s="143">
        <f t="shared" si="10"/>
        <v>34</v>
      </c>
      <c r="G62" s="138">
        <f>G61+($D$11*12)</f>
        <v>620438.02743062645</v>
      </c>
      <c r="H62" s="139">
        <f t="shared" si="52"/>
        <v>34</v>
      </c>
      <c r="I62" s="143">
        <f t="shared" si="11"/>
        <v>34</v>
      </c>
      <c r="J62" s="138">
        <f>J61+($D$12*12)</f>
        <v>640706.50402571773</v>
      </c>
      <c r="K62" s="139">
        <f t="shared" si="53"/>
        <v>34</v>
      </c>
      <c r="L62" s="143">
        <f t="shared" si="12"/>
        <v>34</v>
      </c>
      <c r="M62" s="140">
        <f t="shared" si="13"/>
        <v>222603.65140507661</v>
      </c>
      <c r="N62" s="141">
        <f t="shared" si="54"/>
        <v>34</v>
      </c>
      <c r="O62" s="143">
        <f t="shared" si="14"/>
        <v>34</v>
      </c>
      <c r="P62" s="140">
        <f t="shared" si="42"/>
        <v>176179.97903846449</v>
      </c>
      <c r="Q62" s="264">
        <f t="shared" si="15"/>
        <v>34</v>
      </c>
      <c r="R62" s="143">
        <f t="shared" si="16"/>
        <v>34</v>
      </c>
      <c r="S62" s="137">
        <v>34</v>
      </c>
      <c r="T62" s="142">
        <f t="shared" ref="T62:T93" si="60">T61+($F$15*12)</f>
        <v>223.95248016732012</v>
      </c>
      <c r="U62" s="142">
        <f>U61+($F$10*12)</f>
        <v>224.11904122301536</v>
      </c>
      <c r="V62" s="143">
        <f t="shared" si="17"/>
        <v>0</v>
      </c>
      <c r="W62" s="143" t="str">
        <f t="shared" si="18"/>
        <v>-</v>
      </c>
      <c r="X62" s="142">
        <f>X61+($F$11*12)</f>
        <v>213.56621863387215</v>
      </c>
      <c r="Y62" s="143">
        <f t="shared" si="19"/>
        <v>34</v>
      </c>
      <c r="Z62" s="143">
        <f t="shared" si="20"/>
        <v>34</v>
      </c>
      <c r="AA62" s="142">
        <f>AA61+($F$12*12)</f>
        <v>224.90284246367213</v>
      </c>
      <c r="AB62" s="143">
        <f t="shared" si="21"/>
        <v>0</v>
      </c>
      <c r="AC62" s="143" t="str">
        <f t="shared" si="22"/>
        <v>-</v>
      </c>
      <c r="AD62" s="142">
        <f t="shared" si="23"/>
        <v>63.197583854927615</v>
      </c>
      <c r="AE62" s="144">
        <f t="shared" si="48"/>
        <v>34</v>
      </c>
      <c r="AF62" s="143">
        <f t="shared" si="24"/>
        <v>34</v>
      </c>
      <c r="AG62" s="142">
        <f t="shared" si="36"/>
        <v>49.293685981251315</v>
      </c>
      <c r="AH62" s="143">
        <f t="shared" si="25"/>
        <v>34</v>
      </c>
      <c r="AI62" s="143">
        <f t="shared" si="26"/>
        <v>34</v>
      </c>
      <c r="AJ62" s="137">
        <v>34</v>
      </c>
      <c r="AK62" s="140">
        <f t="shared" si="47"/>
        <v>739.62245474278325</v>
      </c>
      <c r="AL62" s="140">
        <f t="shared" si="43"/>
        <v>703.78073353952004</v>
      </c>
      <c r="AM62" s="140">
        <f t="shared" si="37"/>
        <v>697.4414101795071</v>
      </c>
      <c r="AN62" s="140">
        <f t="shared" si="38"/>
        <v>703.78073353952004</v>
      </c>
      <c r="AO62" s="140">
        <f t="shared" si="39"/>
        <v>97.336372377051816</v>
      </c>
      <c r="AP62" s="140">
        <f t="shared" si="40"/>
        <v>55.155327813775671</v>
      </c>
      <c r="AQ62" s="149">
        <f t="shared" si="46"/>
        <v>62917.433316144292</v>
      </c>
      <c r="AR62" s="145">
        <f>AR61+AL62</f>
        <v>62674.638392442081</v>
      </c>
      <c r="AS62" s="143">
        <f t="shared" si="55"/>
        <v>34</v>
      </c>
      <c r="AT62" s="143">
        <f t="shared" si="28"/>
        <v>34</v>
      </c>
      <c r="AU62" s="145">
        <f>AU61+AM62</f>
        <v>61723.195307212824</v>
      </c>
      <c r="AV62" s="143">
        <f t="shared" si="56"/>
        <v>34</v>
      </c>
      <c r="AW62" s="143">
        <f t="shared" si="29"/>
        <v>34</v>
      </c>
      <c r="AX62" s="145">
        <f>AX61+AN62</f>
        <v>63455.272148156233</v>
      </c>
      <c r="AY62" s="143">
        <f t="shared" si="57"/>
        <v>0</v>
      </c>
      <c r="AZ62" s="143" t="str">
        <f t="shared" si="30"/>
        <v>-</v>
      </c>
      <c r="BA62" s="146">
        <f t="shared" si="31"/>
        <v>37663.577488253017</v>
      </c>
      <c r="BB62" s="144">
        <f t="shared" si="58"/>
        <v>34</v>
      </c>
      <c r="BC62" s="143">
        <f t="shared" si="32"/>
        <v>34</v>
      </c>
      <c r="BD62" s="146">
        <f t="shared" si="44"/>
        <v>36228.383017184016</v>
      </c>
      <c r="BE62" s="143">
        <f t="shared" si="33"/>
        <v>34</v>
      </c>
      <c r="BF62" s="143">
        <f t="shared" si="34"/>
        <v>34</v>
      </c>
      <c r="BG62" s="102"/>
      <c r="BH62" s="136" t="s">
        <v>124</v>
      </c>
      <c r="BI62" s="147">
        <f>Input!$C$50</f>
        <v>3000</v>
      </c>
      <c r="BJ62" s="147">
        <v>0</v>
      </c>
      <c r="BK62" s="148">
        <f t="shared" si="51"/>
        <v>0.28000000000000003</v>
      </c>
      <c r="BL62" s="147">
        <f t="shared" si="51"/>
        <v>2617.86</v>
      </c>
      <c r="BM62" s="107">
        <f t="shared" ref="BM62:BM70" si="61">BM61+BL62-BI62</f>
        <v>-1707.3899999999996</v>
      </c>
      <c r="BN62" s="102"/>
      <c r="BO62" s="102"/>
      <c r="BP62" s="102"/>
      <c r="BQ62" s="102"/>
      <c r="BR62" s="102"/>
      <c r="BS62" s="102"/>
      <c r="BT62" s="102"/>
      <c r="BU62" s="102"/>
      <c r="BV62" s="102"/>
      <c r="BW62" s="102"/>
      <c r="BX62" s="102"/>
      <c r="BY62" s="102"/>
      <c r="BZ62" s="102"/>
      <c r="CA62" s="102"/>
      <c r="CB62" s="102"/>
      <c r="CC62" s="102"/>
      <c r="CD62" s="102"/>
      <c r="CE62" s="102"/>
      <c r="CF62" s="102"/>
      <c r="CG62" s="102"/>
      <c r="CH62" s="102"/>
      <c r="CI62" s="102"/>
      <c r="CJ62" s="102"/>
      <c r="CK62" s="102"/>
      <c r="CL62" s="102"/>
      <c r="CM62" s="102"/>
      <c r="CN62" s="102"/>
      <c r="CO62" s="102"/>
      <c r="CP62" s="102"/>
      <c r="CQ62" s="102"/>
      <c r="CR62" s="102"/>
      <c r="CS62" s="102"/>
      <c r="CT62" s="102"/>
      <c r="CU62" s="102"/>
      <c r="CV62" s="102"/>
      <c r="CW62" s="102"/>
      <c r="CX62" s="102"/>
      <c r="CY62" s="102"/>
      <c r="CZ62" s="102"/>
      <c r="DA62" s="102"/>
      <c r="DB62" s="102"/>
      <c r="DC62" s="102"/>
      <c r="DD62" s="102"/>
      <c r="DE62" s="102"/>
      <c r="DF62" s="102"/>
      <c r="DG62" s="102"/>
      <c r="DH62" s="102"/>
      <c r="DI62" s="102"/>
      <c r="DJ62" s="102"/>
      <c r="DK62" s="102"/>
      <c r="DL62" s="102"/>
      <c r="DM62" s="102"/>
      <c r="DN62" s="102"/>
      <c r="DO62" s="102"/>
      <c r="DP62" s="102"/>
      <c r="DQ62" s="102"/>
      <c r="DR62" s="102"/>
      <c r="DS62" s="102"/>
      <c r="DT62" s="102"/>
      <c r="DU62" s="102"/>
      <c r="DV62" s="102"/>
      <c r="DW62" s="102"/>
      <c r="DX62" s="102"/>
      <c r="DY62" s="102"/>
      <c r="DZ62" s="102"/>
      <c r="EA62" s="102"/>
      <c r="EB62" s="102"/>
      <c r="EC62" s="102"/>
      <c r="ED62" s="102"/>
      <c r="EE62" s="102"/>
      <c r="EF62" s="102"/>
      <c r="EG62" s="102"/>
      <c r="EH62" s="102"/>
      <c r="EI62" s="102"/>
      <c r="EJ62" s="102"/>
      <c r="EK62" s="102"/>
      <c r="EL62" s="102"/>
      <c r="EM62" s="102"/>
      <c r="EN62" s="102"/>
      <c r="EO62" s="102"/>
      <c r="EP62" s="102"/>
      <c r="EQ62" s="102"/>
      <c r="ER62" s="102"/>
      <c r="ES62" s="102"/>
      <c r="ET62" s="102"/>
      <c r="EU62" s="102"/>
      <c r="EV62" s="102"/>
      <c r="EW62" s="102"/>
      <c r="EX62" s="102"/>
      <c r="EY62" s="102"/>
      <c r="EZ62" s="102"/>
      <c r="FA62" s="102"/>
      <c r="FB62" s="102"/>
      <c r="FC62" s="102"/>
      <c r="FD62" s="102"/>
      <c r="FE62" s="102"/>
      <c r="FF62" s="102"/>
      <c r="FG62" s="102"/>
      <c r="FH62" s="102"/>
      <c r="FI62" s="102"/>
      <c r="FJ62" s="102"/>
      <c r="FK62" s="102"/>
      <c r="FL62" s="102"/>
      <c r="FM62" s="102"/>
      <c r="FN62" s="102"/>
      <c r="FO62" s="102"/>
      <c r="FP62" s="102"/>
      <c r="FQ62" s="102"/>
      <c r="FR62" s="102"/>
      <c r="FS62" s="102"/>
      <c r="FT62" s="102"/>
      <c r="FU62" s="102"/>
      <c r="FV62" s="102"/>
      <c r="FW62" s="102"/>
      <c r="FX62" s="102"/>
      <c r="FY62" s="102"/>
      <c r="FZ62" s="102"/>
      <c r="GA62" s="102"/>
      <c r="GB62" s="102"/>
      <c r="GC62" s="102"/>
      <c r="GD62" s="102"/>
      <c r="GE62" s="102"/>
      <c r="GF62" s="102"/>
      <c r="GG62" s="102"/>
      <c r="GH62" s="102"/>
      <c r="GI62" s="102"/>
      <c r="GJ62" s="102"/>
      <c r="GK62" s="102"/>
      <c r="GL62" s="102"/>
      <c r="GM62" s="102"/>
      <c r="GN62" s="102"/>
      <c r="GO62" s="102"/>
      <c r="GP62" s="102"/>
      <c r="GQ62" s="102"/>
      <c r="GR62" s="102"/>
      <c r="GS62" s="102"/>
      <c r="GT62" s="102"/>
      <c r="GU62" s="102"/>
      <c r="GV62" s="102"/>
      <c r="GW62" s="102"/>
      <c r="GX62" s="102"/>
      <c r="GY62" s="102"/>
      <c r="GZ62" s="102"/>
      <c r="HA62" s="102"/>
      <c r="HB62" s="102"/>
      <c r="HC62" s="102"/>
      <c r="HD62" s="102"/>
      <c r="HE62" s="102"/>
      <c r="HF62" s="102"/>
      <c r="HG62" s="102"/>
      <c r="HH62" s="102"/>
      <c r="HI62" s="102"/>
      <c r="HJ62" s="102"/>
      <c r="HK62" s="102"/>
    </row>
    <row r="63" spans="2:219">
      <c r="B63" s="137">
        <v>35</v>
      </c>
      <c r="C63" s="138">
        <f>C62+($D$15*12)</f>
        <v>669600.15344145033</v>
      </c>
      <c r="D63" s="138">
        <f>D62+($D$10*12)+$C$19</f>
        <v>656893.17905553512</v>
      </c>
      <c r="E63" s="139">
        <f t="shared" si="9"/>
        <v>35</v>
      </c>
      <c r="F63" s="143">
        <f t="shared" si="10"/>
        <v>35</v>
      </c>
      <c r="G63" s="138">
        <f>G62+($D$11*12)+$C$19</f>
        <v>639068.28503964201</v>
      </c>
      <c r="H63" s="139">
        <f t="shared" si="52"/>
        <v>35</v>
      </c>
      <c r="I63" s="143">
        <f t="shared" si="11"/>
        <v>35</v>
      </c>
      <c r="J63" s="138">
        <f>J62+($D$12*12)+$C$19</f>
        <v>659789.85920614854</v>
      </c>
      <c r="K63" s="139">
        <f t="shared" si="53"/>
        <v>35</v>
      </c>
      <c r="L63" s="143">
        <f t="shared" si="12"/>
        <v>35</v>
      </c>
      <c r="M63" s="140">
        <f>M62+($D$13*12)+$C$21</f>
        <v>244193.17399798663</v>
      </c>
      <c r="N63" s="141">
        <f t="shared" si="54"/>
        <v>35</v>
      </c>
      <c r="O63" s="143">
        <f t="shared" si="14"/>
        <v>35</v>
      </c>
      <c r="P63" s="140">
        <f>P62+($D$14*12)+$C$21</f>
        <v>196678.42628491999</v>
      </c>
      <c r="Q63" s="264">
        <f t="shared" si="15"/>
        <v>35</v>
      </c>
      <c r="R63" s="143">
        <f t="shared" si="16"/>
        <v>35</v>
      </c>
      <c r="S63" s="137">
        <v>35</v>
      </c>
      <c r="T63" s="142">
        <f t="shared" si="60"/>
        <v>230.53931781930012</v>
      </c>
      <c r="U63" s="142">
        <f>U62+($F$10*12)+$D$19</f>
        <v>230.85393987253363</v>
      </c>
      <c r="V63" s="143">
        <f t="shared" si="17"/>
        <v>0</v>
      </c>
      <c r="W63" s="143" t="str">
        <f t="shared" si="18"/>
        <v>-</v>
      </c>
      <c r="X63" s="142">
        <f>X62+($F$11*12)+$D$19</f>
        <v>220.00393058629916</v>
      </c>
      <c r="Y63" s="143">
        <f t="shared" si="19"/>
        <v>35</v>
      </c>
      <c r="Z63" s="143">
        <f t="shared" si="20"/>
        <v>35</v>
      </c>
      <c r="AA63" s="142">
        <f>AA62+($F$12*12)+$D$19</f>
        <v>231.6377411131904</v>
      </c>
      <c r="AB63" s="143">
        <f t="shared" si="21"/>
        <v>0</v>
      </c>
      <c r="AC63" s="143" t="str">
        <f t="shared" si="22"/>
        <v>-</v>
      </c>
      <c r="AD63" s="142">
        <f>AD62+($F$13*12)+$D$21</f>
        <v>68.537444411867625</v>
      </c>
      <c r="AE63" s="144">
        <f t="shared" si="48"/>
        <v>35</v>
      </c>
      <c r="AF63" s="143">
        <f t="shared" si="24"/>
        <v>35</v>
      </c>
      <c r="AG63" s="142">
        <f>AG62+($F$14*12)+$D$21</f>
        <v>54.257895838638312</v>
      </c>
      <c r="AH63" s="143">
        <f t="shared" si="25"/>
        <v>35</v>
      </c>
      <c r="AI63" s="143">
        <f t="shared" si="26"/>
        <v>35</v>
      </c>
      <c r="AJ63" s="137">
        <v>35</v>
      </c>
      <c r="AK63" s="140">
        <f t="shared" si="47"/>
        <v>704.40233785026976</v>
      </c>
      <c r="AL63" s="140">
        <f t="shared" si="43"/>
        <v>670.26736527573337</v>
      </c>
      <c r="AM63" s="140">
        <f t="shared" si="37"/>
        <v>664.22991445667344</v>
      </c>
      <c r="AN63" s="140">
        <f t="shared" si="38"/>
        <v>670.26736527573337</v>
      </c>
      <c r="AO63" s="140">
        <f t="shared" si="39"/>
        <v>92.701307025763626</v>
      </c>
      <c r="AP63" s="140">
        <f t="shared" si="40"/>
        <v>52.5288836321673</v>
      </c>
      <c r="AQ63" s="145">
        <f t="shared" si="46"/>
        <v>63621.83565399456</v>
      </c>
      <c r="AR63" s="145">
        <f>AR62+AL63+($E$19/$C$23^AJ63)</f>
        <v>63421.954128992664</v>
      </c>
      <c r="AS63" s="143">
        <f t="shared" si="55"/>
        <v>35</v>
      </c>
      <c r="AT63" s="143">
        <f t="shared" si="28"/>
        <v>35</v>
      </c>
      <c r="AU63" s="145">
        <f>AU62+AM63+$E$19/$C$23^AJ63</f>
        <v>62464.473592944341</v>
      </c>
      <c r="AV63" s="143">
        <f t="shared" si="56"/>
        <v>35</v>
      </c>
      <c r="AW63" s="143">
        <f t="shared" si="29"/>
        <v>35</v>
      </c>
      <c r="AX63" s="145">
        <f>AX62+AN63+$E$19/$C$23^AJ63</f>
        <v>64202.587884706816</v>
      </c>
      <c r="AY63" s="143">
        <f t="shared" si="57"/>
        <v>0</v>
      </c>
      <c r="AZ63" s="143" t="str">
        <f t="shared" si="30"/>
        <v>-</v>
      </c>
      <c r="BA63" s="146">
        <f>BA62+AO63+($E$21/$C$23^35)</f>
        <v>38481.439936689094</v>
      </c>
      <c r="BB63" s="144">
        <f t="shared" si="58"/>
        <v>35</v>
      </c>
      <c r="BC63" s="143">
        <f t="shared" si="32"/>
        <v>35</v>
      </c>
      <c r="BD63" s="146">
        <f>BD62+AP63+($E$21/$C$23^AJ63)+$E$19/$C$23^AJ63</f>
        <v>37083.121413501343</v>
      </c>
      <c r="BE63" s="143">
        <f t="shared" si="33"/>
        <v>35</v>
      </c>
      <c r="BF63" s="143">
        <f t="shared" si="34"/>
        <v>35</v>
      </c>
      <c r="BG63" s="102"/>
      <c r="BH63" s="136" t="s">
        <v>125</v>
      </c>
      <c r="BI63" s="147">
        <f>Input!$C$50</f>
        <v>3000</v>
      </c>
      <c r="BJ63" s="147">
        <v>0</v>
      </c>
      <c r="BK63" s="148">
        <f t="shared" si="51"/>
        <v>0.11</v>
      </c>
      <c r="BL63" s="147">
        <f t="shared" si="51"/>
        <v>1028.4450000000002</v>
      </c>
      <c r="BM63" s="107">
        <f t="shared" si="61"/>
        <v>-3678.9449999999997</v>
      </c>
      <c r="BN63" s="102"/>
      <c r="BO63" s="102"/>
      <c r="BP63" s="102"/>
      <c r="BQ63" s="102"/>
      <c r="BR63" s="102"/>
      <c r="BS63" s="102"/>
      <c r="BT63" s="102"/>
      <c r="BU63" s="102"/>
      <c r="BV63" s="102"/>
      <c r="BW63" s="102"/>
      <c r="BX63" s="102"/>
      <c r="BY63" s="102"/>
      <c r="BZ63" s="102"/>
      <c r="CA63" s="102"/>
      <c r="CB63" s="102"/>
      <c r="CC63" s="102"/>
      <c r="CD63" s="102"/>
      <c r="CE63" s="102"/>
      <c r="CF63" s="102"/>
      <c r="CG63" s="102"/>
      <c r="CH63" s="102"/>
      <c r="CI63" s="102"/>
      <c r="CJ63" s="102"/>
      <c r="CK63" s="102"/>
      <c r="CL63" s="102"/>
      <c r="CM63" s="102"/>
      <c r="CN63" s="102"/>
      <c r="CO63" s="102"/>
      <c r="CP63" s="102"/>
      <c r="CQ63" s="102"/>
      <c r="CR63" s="102"/>
      <c r="CS63" s="102"/>
      <c r="CT63" s="102"/>
      <c r="CU63" s="102"/>
      <c r="CV63" s="102"/>
      <c r="CW63" s="102"/>
      <c r="CX63" s="102"/>
      <c r="CY63" s="102"/>
      <c r="CZ63" s="102"/>
      <c r="DA63" s="102"/>
      <c r="DB63" s="102"/>
      <c r="DC63" s="102"/>
      <c r="DD63" s="102"/>
      <c r="DE63" s="102"/>
      <c r="DF63" s="102"/>
      <c r="DG63" s="102"/>
      <c r="DH63" s="102"/>
      <c r="DI63" s="102"/>
      <c r="DJ63" s="102"/>
      <c r="DK63" s="102"/>
      <c r="DL63" s="102"/>
      <c r="DM63" s="102"/>
      <c r="DN63" s="102"/>
      <c r="DO63" s="102"/>
      <c r="DP63" s="102"/>
      <c r="DQ63" s="102"/>
      <c r="DR63" s="102"/>
      <c r="DS63" s="102"/>
      <c r="DT63" s="102"/>
      <c r="DU63" s="102"/>
      <c r="DV63" s="102"/>
      <c r="DW63" s="102"/>
      <c r="DX63" s="102"/>
      <c r="DY63" s="102"/>
      <c r="DZ63" s="102"/>
      <c r="EA63" s="102"/>
      <c r="EB63" s="102"/>
      <c r="EC63" s="102"/>
      <c r="ED63" s="102"/>
      <c r="EE63" s="102"/>
      <c r="EF63" s="102"/>
      <c r="EG63" s="102"/>
      <c r="EH63" s="102"/>
      <c r="EI63" s="102"/>
      <c r="EJ63" s="102"/>
      <c r="EK63" s="102"/>
      <c r="EL63" s="102"/>
      <c r="EM63" s="102"/>
      <c r="EN63" s="102"/>
      <c r="EO63" s="102"/>
      <c r="EP63" s="102"/>
      <c r="EQ63" s="102"/>
      <c r="ER63" s="102"/>
      <c r="ES63" s="102"/>
      <c r="ET63" s="102"/>
      <c r="EU63" s="102"/>
      <c r="EV63" s="102"/>
      <c r="EW63" s="102"/>
      <c r="EX63" s="102"/>
      <c r="EY63" s="102"/>
      <c r="EZ63" s="102"/>
      <c r="FA63" s="102"/>
      <c r="FB63" s="102"/>
      <c r="FC63" s="102"/>
      <c r="FD63" s="102"/>
      <c r="FE63" s="102"/>
      <c r="FF63" s="102"/>
      <c r="FG63" s="102"/>
      <c r="FH63" s="102"/>
      <c r="FI63" s="102"/>
      <c r="FJ63" s="102"/>
      <c r="FK63" s="102"/>
      <c r="FL63" s="102"/>
      <c r="FM63" s="102"/>
      <c r="FN63" s="102"/>
      <c r="FO63" s="102"/>
      <c r="FP63" s="102"/>
      <c r="FQ63" s="102"/>
      <c r="FR63" s="102"/>
      <c r="FS63" s="102"/>
      <c r="FT63" s="102"/>
      <c r="FU63" s="102"/>
      <c r="FV63" s="102"/>
      <c r="FW63" s="102"/>
      <c r="FX63" s="102"/>
      <c r="FY63" s="102"/>
      <c r="FZ63" s="102"/>
      <c r="GA63" s="102"/>
      <c r="GB63" s="102"/>
      <c r="GC63" s="102"/>
      <c r="GD63" s="102"/>
      <c r="GE63" s="102"/>
      <c r="GF63" s="102"/>
      <c r="GG63" s="102"/>
      <c r="GH63" s="102"/>
      <c r="GI63" s="102"/>
      <c r="GJ63" s="102"/>
      <c r="GK63" s="102"/>
      <c r="GL63" s="102"/>
      <c r="GM63" s="102"/>
      <c r="GN63" s="102"/>
      <c r="GO63" s="102"/>
      <c r="GP63" s="102"/>
      <c r="GQ63" s="102"/>
      <c r="GR63" s="102"/>
      <c r="GS63" s="102"/>
      <c r="GT63" s="102"/>
      <c r="GU63" s="102"/>
      <c r="GV63" s="102"/>
      <c r="GW63" s="102"/>
      <c r="GX63" s="102"/>
      <c r="GY63" s="102"/>
      <c r="GZ63" s="102"/>
      <c r="HA63" s="102"/>
      <c r="HB63" s="102"/>
      <c r="HC63" s="102"/>
      <c r="HD63" s="102"/>
      <c r="HE63" s="102"/>
      <c r="HF63" s="102"/>
      <c r="HG63" s="102"/>
      <c r="HH63" s="102"/>
      <c r="HI63" s="102"/>
      <c r="HJ63" s="102"/>
      <c r="HK63" s="102"/>
    </row>
    <row r="64" spans="2:219">
      <c r="B64" s="137">
        <v>36</v>
      </c>
      <c r="C64" s="138">
        <f t="shared" si="59"/>
        <v>688731.58639692038</v>
      </c>
      <c r="D64" s="138">
        <f>D63+($D$10*12)</f>
        <v>675386.63423596579</v>
      </c>
      <c r="E64" s="139">
        <f t="shared" si="9"/>
        <v>36</v>
      </c>
      <c r="F64" s="143">
        <f t="shared" si="10"/>
        <v>36</v>
      </c>
      <c r="G64" s="138">
        <f>G63+($D$11*12)</f>
        <v>657108.64264865755</v>
      </c>
      <c r="H64" s="139">
        <f t="shared" si="52"/>
        <v>36</v>
      </c>
      <c r="I64" s="143">
        <f t="shared" si="11"/>
        <v>36</v>
      </c>
      <c r="J64" s="138">
        <f>J63+($D$12*12)</f>
        <v>678283.31438657921</v>
      </c>
      <c r="K64" s="139">
        <f t="shared" si="53"/>
        <v>36</v>
      </c>
      <c r="L64" s="143">
        <f t="shared" si="12"/>
        <v>36</v>
      </c>
      <c r="M64" s="140">
        <f t="shared" ref="M64:M97" si="62">M63+($D$13*12)</f>
        <v>246894.69659089664</v>
      </c>
      <c r="N64" s="141">
        <f t="shared" si="54"/>
        <v>36</v>
      </c>
      <c r="O64" s="143">
        <f t="shared" si="14"/>
        <v>36</v>
      </c>
      <c r="P64" s="140">
        <f t="shared" si="42"/>
        <v>198288.87353137549</v>
      </c>
      <c r="Q64" s="264">
        <f t="shared" si="15"/>
        <v>36</v>
      </c>
      <c r="R64" s="143">
        <f t="shared" si="16"/>
        <v>36</v>
      </c>
      <c r="S64" s="137">
        <v>36</v>
      </c>
      <c r="T64" s="142">
        <f t="shared" si="60"/>
        <v>237.12615547128013</v>
      </c>
      <c r="U64" s="142">
        <f>U63+($F$10*12)</f>
        <v>237.36231352205186</v>
      </c>
      <c r="V64" s="143">
        <f t="shared" si="17"/>
        <v>0</v>
      </c>
      <c r="W64" s="143" t="str">
        <f t="shared" si="18"/>
        <v>-</v>
      </c>
      <c r="X64" s="142">
        <f>X63+($F$11*12)</f>
        <v>226.21511753872616</v>
      </c>
      <c r="Y64" s="143">
        <f t="shared" si="19"/>
        <v>36</v>
      </c>
      <c r="Z64" s="143">
        <f t="shared" si="20"/>
        <v>36</v>
      </c>
      <c r="AA64" s="142">
        <f>AA63+($F$12*12)</f>
        <v>238.14611476270863</v>
      </c>
      <c r="AB64" s="143">
        <f t="shared" si="21"/>
        <v>0</v>
      </c>
      <c r="AC64" s="143" t="str">
        <f t="shared" si="22"/>
        <v>-</v>
      </c>
      <c r="AD64" s="142">
        <f t="shared" ref="AD64:AD97" si="63">AD63+($F$13*12)</f>
        <v>69.557304968807628</v>
      </c>
      <c r="AE64" s="144">
        <f t="shared" si="48"/>
        <v>36</v>
      </c>
      <c r="AF64" s="143">
        <f t="shared" si="24"/>
        <v>36</v>
      </c>
      <c r="AG64" s="142">
        <f t="shared" si="36"/>
        <v>54.902105696025309</v>
      </c>
      <c r="AH64" s="143">
        <f t="shared" si="25"/>
        <v>36</v>
      </c>
      <c r="AI64" s="143">
        <f t="shared" si="26"/>
        <v>36</v>
      </c>
      <c r="AJ64" s="137">
        <v>36</v>
      </c>
      <c r="AK64" s="140">
        <f t="shared" si="47"/>
        <v>670.85936938120926</v>
      </c>
      <c r="AL64" s="140">
        <f t="shared" si="43"/>
        <v>638.3498716911746</v>
      </c>
      <c r="AM64" s="140">
        <f t="shared" si="37"/>
        <v>632.59991853016516</v>
      </c>
      <c r="AN64" s="140">
        <f t="shared" si="38"/>
        <v>638.3498716911746</v>
      </c>
      <c r="AO64" s="140">
        <f t="shared" si="39"/>
        <v>88.286959072155824</v>
      </c>
      <c r="AP64" s="140">
        <f t="shared" si="40"/>
        <v>50.027508221111709</v>
      </c>
      <c r="AQ64" s="149">
        <f t="shared" si="46"/>
        <v>64292.695023375767</v>
      </c>
      <c r="AR64" s="145">
        <f>AR63+AL64</f>
        <v>64060.304000683842</v>
      </c>
      <c r="AS64" s="143">
        <f t="shared" si="55"/>
        <v>36</v>
      </c>
      <c r="AT64" s="143">
        <f t="shared" si="28"/>
        <v>36</v>
      </c>
      <c r="AU64" s="145">
        <f>AU63+AM64</f>
        <v>63097.073511474504</v>
      </c>
      <c r="AV64" s="143">
        <f t="shared" si="56"/>
        <v>36</v>
      </c>
      <c r="AW64" s="143">
        <f t="shared" si="29"/>
        <v>36</v>
      </c>
      <c r="AX64" s="145">
        <f>AX63+AN64</f>
        <v>64840.937756397994</v>
      </c>
      <c r="AY64" s="143">
        <f t="shared" si="57"/>
        <v>0</v>
      </c>
      <c r="AZ64" s="143" t="str">
        <f t="shared" si="30"/>
        <v>-</v>
      </c>
      <c r="BA64" s="146">
        <f t="shared" ref="BA64:BA97" si="64">BA63+AO64</f>
        <v>38569.726895761247</v>
      </c>
      <c r="BB64" s="144">
        <f t="shared" si="58"/>
        <v>36</v>
      </c>
      <c r="BC64" s="143">
        <f t="shared" si="32"/>
        <v>36</v>
      </c>
      <c r="BD64" s="146">
        <f t="shared" si="44"/>
        <v>37133.148921722452</v>
      </c>
      <c r="BE64" s="143">
        <f t="shared" si="33"/>
        <v>36</v>
      </c>
      <c r="BF64" s="143">
        <f t="shared" si="34"/>
        <v>36</v>
      </c>
      <c r="BG64" s="102"/>
      <c r="BH64" s="136" t="s">
        <v>126</v>
      </c>
      <c r="BI64" s="147">
        <f>Input!$C$50</f>
        <v>3000</v>
      </c>
      <c r="BJ64" s="147">
        <v>0</v>
      </c>
      <c r="BK64" s="148">
        <f t="shared" si="51"/>
        <v>0.18</v>
      </c>
      <c r="BL64" s="147">
        <f t="shared" si="51"/>
        <v>1682.9099999999996</v>
      </c>
      <c r="BM64" s="107">
        <f t="shared" si="61"/>
        <v>-4996.0349999999999</v>
      </c>
      <c r="BN64" s="102"/>
      <c r="BO64" s="102"/>
      <c r="BP64" s="102"/>
      <c r="BQ64" s="102"/>
      <c r="BR64" s="102"/>
      <c r="BS64" s="102"/>
      <c r="BT64" s="102"/>
      <c r="BU64" s="102"/>
      <c r="BV64" s="102"/>
      <c r="BW64" s="102"/>
      <c r="BX64" s="102"/>
      <c r="BY64" s="102"/>
      <c r="BZ64" s="102"/>
      <c r="CA64" s="102"/>
      <c r="CB64" s="102"/>
      <c r="CC64" s="102"/>
      <c r="CD64" s="102"/>
      <c r="CE64" s="102"/>
      <c r="CF64" s="102"/>
      <c r="CG64" s="102"/>
      <c r="CH64" s="102"/>
      <c r="CI64" s="102"/>
      <c r="CJ64" s="102"/>
      <c r="CK64" s="102"/>
      <c r="CL64" s="102"/>
      <c r="CM64" s="102"/>
      <c r="CN64" s="102"/>
      <c r="CO64" s="102"/>
      <c r="CP64" s="102"/>
      <c r="CQ64" s="102"/>
      <c r="CR64" s="102"/>
      <c r="CS64" s="102"/>
      <c r="CT64" s="102"/>
      <c r="CU64" s="102"/>
      <c r="CV64" s="102"/>
      <c r="CW64" s="102"/>
      <c r="CX64" s="102"/>
      <c r="CY64" s="102"/>
      <c r="CZ64" s="102"/>
      <c r="DA64" s="102"/>
      <c r="DB64" s="102"/>
      <c r="DC64" s="102"/>
      <c r="DD64" s="102"/>
      <c r="DE64" s="102"/>
      <c r="DF64" s="102"/>
      <c r="DG64" s="102"/>
      <c r="DH64" s="102"/>
      <c r="DI64" s="102"/>
      <c r="DJ64" s="102"/>
      <c r="DK64" s="102"/>
      <c r="DL64" s="102"/>
      <c r="DM64" s="102"/>
      <c r="DN64" s="102"/>
      <c r="DO64" s="102"/>
      <c r="DP64" s="102"/>
      <c r="DQ64" s="102"/>
      <c r="DR64" s="102"/>
      <c r="DS64" s="102"/>
      <c r="DT64" s="102"/>
      <c r="DU64" s="102"/>
      <c r="DV64" s="102"/>
      <c r="DW64" s="102"/>
      <c r="DX64" s="102"/>
      <c r="DY64" s="102"/>
      <c r="DZ64" s="102"/>
      <c r="EA64" s="102"/>
      <c r="EB64" s="102"/>
      <c r="EC64" s="102"/>
      <c r="ED64" s="102"/>
      <c r="EE64" s="102"/>
      <c r="EF64" s="102"/>
      <c r="EG64" s="102"/>
      <c r="EH64" s="102"/>
      <c r="EI64" s="102"/>
      <c r="EJ64" s="102"/>
      <c r="EK64" s="102"/>
      <c r="EL64" s="102"/>
      <c r="EM64" s="102"/>
      <c r="EN64" s="102"/>
      <c r="EO64" s="102"/>
      <c r="EP64" s="102"/>
      <c r="EQ64" s="102"/>
      <c r="ER64" s="102"/>
      <c r="ES64" s="102"/>
      <c r="ET64" s="102"/>
      <c r="EU64" s="102"/>
      <c r="EV64" s="102"/>
      <c r="EW64" s="102"/>
      <c r="EX64" s="102"/>
      <c r="EY64" s="102"/>
      <c r="EZ64" s="102"/>
      <c r="FA64" s="102"/>
      <c r="FB64" s="102"/>
      <c r="FC64" s="102"/>
      <c r="FD64" s="102"/>
      <c r="FE64" s="102"/>
      <c r="FF64" s="102"/>
      <c r="FG64" s="102"/>
      <c r="FH64" s="102"/>
      <c r="FI64" s="102"/>
      <c r="FJ64" s="102"/>
      <c r="FK64" s="102"/>
      <c r="FL64" s="102"/>
      <c r="FM64" s="102"/>
      <c r="FN64" s="102"/>
      <c r="FO64" s="102"/>
      <c r="FP64" s="102"/>
      <c r="FQ64" s="102"/>
      <c r="FR64" s="102"/>
      <c r="FS64" s="102"/>
      <c r="FT64" s="102"/>
      <c r="FU64" s="102"/>
      <c r="FV64" s="102"/>
      <c r="FW64" s="102"/>
      <c r="FX64" s="102"/>
      <c r="FY64" s="102"/>
      <c r="FZ64" s="102"/>
      <c r="GA64" s="102"/>
      <c r="GB64" s="102"/>
      <c r="GC64" s="102"/>
      <c r="GD64" s="102"/>
      <c r="GE64" s="102"/>
      <c r="GF64" s="102"/>
      <c r="GG64" s="102"/>
      <c r="GH64" s="102"/>
      <c r="GI64" s="102"/>
      <c r="GJ64" s="102"/>
      <c r="GK64" s="102"/>
      <c r="GL64" s="102"/>
      <c r="GM64" s="102"/>
      <c r="GN64" s="102"/>
      <c r="GO64" s="102"/>
      <c r="GP64" s="102"/>
      <c r="GQ64" s="102"/>
      <c r="GR64" s="102"/>
      <c r="GS64" s="102"/>
      <c r="GT64" s="102"/>
      <c r="GU64" s="102"/>
      <c r="GV64" s="102"/>
      <c r="GW64" s="102"/>
      <c r="GX64" s="102"/>
      <c r="GY64" s="102"/>
      <c r="GZ64" s="102"/>
      <c r="HA64" s="102"/>
      <c r="HB64" s="102"/>
      <c r="HC64" s="102"/>
      <c r="HD64" s="102"/>
      <c r="HE64" s="102"/>
      <c r="HF64" s="102"/>
      <c r="HG64" s="102"/>
      <c r="HH64" s="102"/>
      <c r="HI64" s="102"/>
      <c r="HJ64" s="102"/>
      <c r="HK64" s="102"/>
    </row>
    <row r="65" spans="2:219">
      <c r="B65" s="137">
        <v>37</v>
      </c>
      <c r="C65" s="138">
        <f t="shared" si="59"/>
        <v>707863.01935239043</v>
      </c>
      <c r="D65" s="138">
        <f>D64+($D$10*12)</f>
        <v>693880.08941639657</v>
      </c>
      <c r="E65" s="139">
        <f t="shared" si="9"/>
        <v>37</v>
      </c>
      <c r="F65" s="143">
        <f t="shared" si="10"/>
        <v>37</v>
      </c>
      <c r="G65" s="138">
        <f>G64+($D$11*12)</f>
        <v>675149.00025767309</v>
      </c>
      <c r="H65" s="139">
        <f t="shared" si="52"/>
        <v>37</v>
      </c>
      <c r="I65" s="143">
        <f t="shared" si="11"/>
        <v>37</v>
      </c>
      <c r="J65" s="138">
        <f>J64+($D$12*12)</f>
        <v>696776.76956700999</v>
      </c>
      <c r="K65" s="139">
        <f t="shared" si="53"/>
        <v>37</v>
      </c>
      <c r="L65" s="143">
        <f t="shared" si="12"/>
        <v>37</v>
      </c>
      <c r="M65" s="140">
        <f t="shared" si="62"/>
        <v>249596.21918380665</v>
      </c>
      <c r="N65" s="141">
        <f t="shared" si="54"/>
        <v>37</v>
      </c>
      <c r="O65" s="143">
        <f t="shared" si="14"/>
        <v>37</v>
      </c>
      <c r="P65" s="140">
        <f t="shared" si="42"/>
        <v>199899.32077783099</v>
      </c>
      <c r="Q65" s="264">
        <f t="shared" si="15"/>
        <v>37</v>
      </c>
      <c r="R65" s="143">
        <f t="shared" si="16"/>
        <v>37</v>
      </c>
      <c r="S65" s="137">
        <v>37</v>
      </c>
      <c r="T65" s="142">
        <f t="shared" si="60"/>
        <v>243.71299312326013</v>
      </c>
      <c r="U65" s="142">
        <f>U64+($F$10*12)</f>
        <v>243.87068717157013</v>
      </c>
      <c r="V65" s="143">
        <f t="shared" si="17"/>
        <v>0</v>
      </c>
      <c r="W65" s="143" t="str">
        <f t="shared" si="18"/>
        <v>-</v>
      </c>
      <c r="X65" s="142">
        <f>X64+($F$11*12)</f>
        <v>232.42630449115316</v>
      </c>
      <c r="Y65" s="143">
        <f t="shared" si="19"/>
        <v>37</v>
      </c>
      <c r="Z65" s="143">
        <f t="shared" si="20"/>
        <v>37</v>
      </c>
      <c r="AA65" s="142">
        <f>AA64+($F$12*12)</f>
        <v>244.6544884122269</v>
      </c>
      <c r="AB65" s="143">
        <f t="shared" si="21"/>
        <v>0</v>
      </c>
      <c r="AC65" s="143" t="str">
        <f t="shared" si="22"/>
        <v>-</v>
      </c>
      <c r="AD65" s="142">
        <f t="shared" si="63"/>
        <v>70.577165525747631</v>
      </c>
      <c r="AE65" s="144">
        <f t="shared" si="48"/>
        <v>37</v>
      </c>
      <c r="AF65" s="143">
        <f t="shared" si="24"/>
        <v>37</v>
      </c>
      <c r="AG65" s="142">
        <f t="shared" si="36"/>
        <v>55.546315553412306</v>
      </c>
      <c r="AH65" s="143">
        <f t="shared" si="25"/>
        <v>37</v>
      </c>
      <c r="AI65" s="143">
        <f t="shared" si="26"/>
        <v>37</v>
      </c>
      <c r="AJ65" s="137">
        <v>37</v>
      </c>
      <c r="AK65" s="140">
        <f t="shared" si="47"/>
        <v>638.91368512496115</v>
      </c>
      <c r="AL65" s="140">
        <f t="shared" si="43"/>
        <v>607.95225875349956</v>
      </c>
      <c r="AM65" s="140">
        <f t="shared" si="37"/>
        <v>602.47611288587154</v>
      </c>
      <c r="AN65" s="140">
        <f t="shared" si="38"/>
        <v>607.95225875349956</v>
      </c>
      <c r="AO65" s="140">
        <f t="shared" si="39"/>
        <v>84.082818163957924</v>
      </c>
      <c r="AP65" s="140">
        <f t="shared" si="40"/>
        <v>47.645245924868291</v>
      </c>
      <c r="AQ65" s="145">
        <f t="shared" si="46"/>
        <v>64931.608708500731</v>
      </c>
      <c r="AR65" s="145">
        <f>AR64+AL65</f>
        <v>64668.256259437345</v>
      </c>
      <c r="AS65" s="143">
        <f t="shared" si="55"/>
        <v>37</v>
      </c>
      <c r="AT65" s="143">
        <f t="shared" si="28"/>
        <v>37</v>
      </c>
      <c r="AU65" s="145">
        <f>AU64+AM65</f>
        <v>63699.549624360377</v>
      </c>
      <c r="AV65" s="143">
        <f t="shared" si="56"/>
        <v>37</v>
      </c>
      <c r="AW65" s="143">
        <f t="shared" si="29"/>
        <v>37</v>
      </c>
      <c r="AX65" s="145">
        <f>AX64+AN65</f>
        <v>65448.890015151497</v>
      </c>
      <c r="AY65" s="143">
        <f t="shared" si="57"/>
        <v>0</v>
      </c>
      <c r="AZ65" s="143" t="str">
        <f t="shared" si="30"/>
        <v>-</v>
      </c>
      <c r="BA65" s="146">
        <f t="shared" si="64"/>
        <v>38653.809713925206</v>
      </c>
      <c r="BB65" s="144">
        <f t="shared" si="58"/>
        <v>37</v>
      </c>
      <c r="BC65" s="143">
        <f t="shared" si="32"/>
        <v>37</v>
      </c>
      <c r="BD65" s="146">
        <f t="shared" si="44"/>
        <v>37180.79416764732</v>
      </c>
      <c r="BE65" s="143">
        <f t="shared" si="33"/>
        <v>37</v>
      </c>
      <c r="BF65" s="143">
        <f t="shared" si="34"/>
        <v>37</v>
      </c>
      <c r="BG65" s="102"/>
      <c r="BH65" s="136" t="s">
        <v>127</v>
      </c>
      <c r="BI65" s="147">
        <f>Input!$C$50</f>
        <v>3000</v>
      </c>
      <c r="BJ65" s="147">
        <v>0</v>
      </c>
      <c r="BK65" s="148">
        <f t="shared" si="51"/>
        <v>1.88</v>
      </c>
      <c r="BL65" s="147">
        <f t="shared" si="51"/>
        <v>17577.059999999998</v>
      </c>
      <c r="BM65" s="107">
        <f t="shared" si="61"/>
        <v>9581.0249999999978</v>
      </c>
      <c r="BN65" s="102"/>
      <c r="BO65" s="102"/>
      <c r="BP65" s="102"/>
      <c r="BQ65" s="102"/>
      <c r="BR65" s="102"/>
      <c r="BS65" s="102"/>
      <c r="BT65" s="102"/>
      <c r="BU65" s="102"/>
      <c r="BV65" s="102"/>
      <c r="BW65" s="102"/>
      <c r="BX65" s="102"/>
      <c r="BY65" s="102"/>
      <c r="BZ65" s="102"/>
      <c r="CA65" s="102"/>
      <c r="CB65" s="102"/>
      <c r="CC65" s="102"/>
      <c r="CD65" s="102"/>
      <c r="CE65" s="102"/>
      <c r="CF65" s="102"/>
      <c r="CG65" s="102"/>
      <c r="CH65" s="102"/>
      <c r="CI65" s="102"/>
      <c r="CJ65" s="102"/>
      <c r="CK65" s="102"/>
      <c r="CL65" s="102"/>
      <c r="CM65" s="102"/>
      <c r="CN65" s="102"/>
      <c r="CO65" s="102"/>
      <c r="CP65" s="102"/>
      <c r="CQ65" s="102"/>
      <c r="CR65" s="102"/>
      <c r="CS65" s="102"/>
      <c r="CT65" s="102"/>
      <c r="CU65" s="102"/>
      <c r="CV65" s="102"/>
      <c r="CW65" s="102"/>
      <c r="CX65" s="102"/>
      <c r="CY65" s="102"/>
      <c r="CZ65" s="102"/>
      <c r="DA65" s="102"/>
      <c r="DB65" s="102"/>
      <c r="DC65" s="102"/>
      <c r="DD65" s="102"/>
      <c r="DE65" s="102"/>
      <c r="DF65" s="102"/>
      <c r="DG65" s="102"/>
      <c r="DH65" s="102"/>
      <c r="DI65" s="102"/>
      <c r="DJ65" s="102"/>
      <c r="DK65" s="102"/>
      <c r="DL65" s="102"/>
      <c r="DM65" s="102"/>
      <c r="DN65" s="102"/>
      <c r="DO65" s="102"/>
      <c r="DP65" s="102"/>
      <c r="DQ65" s="102"/>
      <c r="DR65" s="102"/>
      <c r="DS65" s="102"/>
      <c r="DT65" s="102"/>
      <c r="DU65" s="102"/>
      <c r="DV65" s="102"/>
      <c r="DW65" s="102"/>
      <c r="DX65" s="102"/>
      <c r="DY65" s="102"/>
      <c r="DZ65" s="102"/>
      <c r="EA65" s="102"/>
      <c r="EB65" s="102"/>
      <c r="EC65" s="102"/>
      <c r="ED65" s="102"/>
      <c r="EE65" s="102"/>
      <c r="EF65" s="102"/>
      <c r="EG65" s="102"/>
      <c r="EH65" s="102"/>
      <c r="EI65" s="102"/>
      <c r="EJ65" s="102"/>
      <c r="EK65" s="102"/>
      <c r="EL65" s="102"/>
      <c r="EM65" s="102"/>
      <c r="EN65" s="102"/>
      <c r="EO65" s="102"/>
      <c r="EP65" s="102"/>
      <c r="EQ65" s="102"/>
      <c r="ER65" s="102"/>
      <c r="ES65" s="102"/>
      <c r="ET65" s="102"/>
      <c r="EU65" s="102"/>
      <c r="EV65" s="102"/>
      <c r="EW65" s="102"/>
      <c r="EX65" s="102"/>
      <c r="EY65" s="102"/>
      <c r="EZ65" s="102"/>
      <c r="FA65" s="102"/>
      <c r="FB65" s="102"/>
      <c r="FC65" s="102"/>
      <c r="FD65" s="102"/>
      <c r="FE65" s="102"/>
      <c r="FF65" s="102"/>
      <c r="FG65" s="102"/>
      <c r="FH65" s="102"/>
      <c r="FI65" s="102"/>
      <c r="FJ65" s="102"/>
      <c r="FK65" s="102"/>
      <c r="FL65" s="102"/>
      <c r="FM65" s="102"/>
      <c r="FN65" s="102"/>
      <c r="FO65" s="102"/>
      <c r="FP65" s="102"/>
      <c r="FQ65" s="102"/>
      <c r="FR65" s="102"/>
      <c r="FS65" s="102"/>
      <c r="FT65" s="102"/>
      <c r="FU65" s="102"/>
      <c r="FV65" s="102"/>
      <c r="FW65" s="102"/>
      <c r="FX65" s="102"/>
      <c r="FY65" s="102"/>
      <c r="FZ65" s="102"/>
      <c r="GA65" s="102"/>
      <c r="GB65" s="102"/>
      <c r="GC65" s="102"/>
      <c r="GD65" s="102"/>
      <c r="GE65" s="102"/>
      <c r="GF65" s="102"/>
      <c r="GG65" s="102"/>
      <c r="GH65" s="102"/>
      <c r="GI65" s="102"/>
      <c r="GJ65" s="102"/>
      <c r="GK65" s="102"/>
      <c r="GL65" s="102"/>
      <c r="GM65" s="102"/>
      <c r="GN65" s="102"/>
      <c r="GO65" s="102"/>
      <c r="GP65" s="102"/>
      <c r="GQ65" s="102"/>
      <c r="GR65" s="102"/>
      <c r="GS65" s="102"/>
      <c r="GT65" s="102"/>
      <c r="GU65" s="102"/>
      <c r="GV65" s="102"/>
      <c r="GW65" s="102"/>
      <c r="GX65" s="102"/>
      <c r="GY65" s="102"/>
      <c r="GZ65" s="102"/>
      <c r="HA65" s="102"/>
      <c r="HB65" s="102"/>
      <c r="HC65" s="102"/>
      <c r="HD65" s="102"/>
      <c r="HE65" s="102"/>
      <c r="HF65" s="102"/>
      <c r="HG65" s="102"/>
      <c r="HH65" s="102"/>
      <c r="HI65" s="102"/>
      <c r="HJ65" s="102"/>
      <c r="HK65" s="102"/>
    </row>
    <row r="66" spans="2:219">
      <c r="B66" s="137">
        <v>38</v>
      </c>
      <c r="C66" s="138">
        <f t="shared" si="59"/>
        <v>726994.45230786048</v>
      </c>
      <c r="D66" s="138">
        <f>D65+($D$10*12)</f>
        <v>712373.54459682736</v>
      </c>
      <c r="E66" s="139">
        <f t="shared" si="9"/>
        <v>38</v>
      </c>
      <c r="F66" s="143">
        <f t="shared" si="10"/>
        <v>38</v>
      </c>
      <c r="G66" s="138">
        <f>G65+($D$11*12)</f>
        <v>693189.35786668863</v>
      </c>
      <c r="H66" s="139">
        <f t="shared" si="52"/>
        <v>38</v>
      </c>
      <c r="I66" s="143">
        <f t="shared" si="11"/>
        <v>38</v>
      </c>
      <c r="J66" s="138">
        <f>J65+($D$12*12)</f>
        <v>715270.22474744078</v>
      </c>
      <c r="K66" s="139">
        <f t="shared" si="53"/>
        <v>38</v>
      </c>
      <c r="L66" s="143">
        <f t="shared" si="12"/>
        <v>38</v>
      </c>
      <c r="M66" s="140">
        <f t="shared" si="62"/>
        <v>252297.74177671666</v>
      </c>
      <c r="N66" s="141">
        <f t="shared" si="54"/>
        <v>38</v>
      </c>
      <c r="O66" s="143">
        <f t="shared" si="14"/>
        <v>38</v>
      </c>
      <c r="P66" s="140">
        <f t="shared" si="42"/>
        <v>201509.76802428649</v>
      </c>
      <c r="Q66" s="264">
        <f t="shared" si="15"/>
        <v>38</v>
      </c>
      <c r="R66" s="143">
        <f t="shared" si="16"/>
        <v>38</v>
      </c>
      <c r="S66" s="137">
        <v>38</v>
      </c>
      <c r="T66" s="142">
        <f t="shared" si="60"/>
        <v>250.29983077524014</v>
      </c>
      <c r="U66" s="142">
        <f>U65+($F$10*12)</f>
        <v>250.37906082108839</v>
      </c>
      <c r="V66" s="143">
        <f t="shared" si="17"/>
        <v>0</v>
      </c>
      <c r="W66" s="143" t="str">
        <f t="shared" si="18"/>
        <v>-</v>
      </c>
      <c r="X66" s="142">
        <f>X65+($F$11*12)</f>
        <v>238.63749144358016</v>
      </c>
      <c r="Y66" s="143">
        <f t="shared" si="19"/>
        <v>38</v>
      </c>
      <c r="Z66" s="143">
        <f t="shared" si="20"/>
        <v>38</v>
      </c>
      <c r="AA66" s="142">
        <f>AA65+($F$12*12)</f>
        <v>251.16286206174516</v>
      </c>
      <c r="AB66" s="143">
        <f t="shared" si="21"/>
        <v>0</v>
      </c>
      <c r="AC66" s="143" t="str">
        <f t="shared" si="22"/>
        <v>-</v>
      </c>
      <c r="AD66" s="142">
        <f t="shared" si="63"/>
        <v>71.597026082687634</v>
      </c>
      <c r="AE66" s="144">
        <f t="shared" si="48"/>
        <v>38</v>
      </c>
      <c r="AF66" s="143">
        <f t="shared" si="24"/>
        <v>38</v>
      </c>
      <c r="AG66" s="142">
        <f t="shared" si="36"/>
        <v>56.190525410799303</v>
      </c>
      <c r="AH66" s="143">
        <f t="shared" si="25"/>
        <v>38</v>
      </c>
      <c r="AI66" s="143">
        <f t="shared" si="26"/>
        <v>38</v>
      </c>
      <c r="AJ66" s="137">
        <v>38</v>
      </c>
      <c r="AK66" s="140">
        <f t="shared" si="47"/>
        <v>608.48922392853444</v>
      </c>
      <c r="AL66" s="140">
        <f t="shared" si="43"/>
        <v>579.00215119380903</v>
      </c>
      <c r="AM66" s="140">
        <f t="shared" si="37"/>
        <v>573.78677417702045</v>
      </c>
      <c r="AN66" s="140">
        <f t="shared" si="38"/>
        <v>579.00215119380903</v>
      </c>
      <c r="AO66" s="140">
        <f t="shared" si="39"/>
        <v>80.078874441864684</v>
      </c>
      <c r="AP66" s="140">
        <f t="shared" si="40"/>
        <v>45.376424690350753</v>
      </c>
      <c r="AQ66" s="149">
        <f t="shared" si="46"/>
        <v>65540.097932429271</v>
      </c>
      <c r="AR66" s="145">
        <f>AR65+AL66</f>
        <v>65247.258410631155</v>
      </c>
      <c r="AS66" s="143">
        <f t="shared" si="55"/>
        <v>38</v>
      </c>
      <c r="AT66" s="143">
        <f t="shared" si="28"/>
        <v>38</v>
      </c>
      <c r="AU66" s="145">
        <f>AU65+AM66</f>
        <v>64273.336398537394</v>
      </c>
      <c r="AV66" s="143">
        <f t="shared" si="56"/>
        <v>38</v>
      </c>
      <c r="AW66" s="143">
        <f t="shared" si="29"/>
        <v>38</v>
      </c>
      <c r="AX66" s="145">
        <f>AX65+AN66</f>
        <v>66027.892166345307</v>
      </c>
      <c r="AY66" s="143">
        <f t="shared" si="57"/>
        <v>0</v>
      </c>
      <c r="AZ66" s="143" t="str">
        <f t="shared" si="30"/>
        <v>-</v>
      </c>
      <c r="BA66" s="146">
        <f t="shared" si="64"/>
        <v>38733.888588367074</v>
      </c>
      <c r="BB66" s="144">
        <f t="shared" si="58"/>
        <v>38</v>
      </c>
      <c r="BC66" s="143">
        <f t="shared" si="32"/>
        <v>38</v>
      </c>
      <c r="BD66" s="146">
        <f t="shared" si="44"/>
        <v>37226.170592337672</v>
      </c>
      <c r="BE66" s="143">
        <f t="shared" si="33"/>
        <v>38</v>
      </c>
      <c r="BF66" s="143">
        <f t="shared" si="34"/>
        <v>38</v>
      </c>
      <c r="BG66" s="102"/>
      <c r="BH66" s="136" t="s">
        <v>128</v>
      </c>
      <c r="BI66" s="147">
        <f>Input!$C$50</f>
        <v>3000</v>
      </c>
      <c r="BJ66" s="147">
        <v>0</v>
      </c>
      <c r="BK66" s="148">
        <f t="shared" si="51"/>
        <v>2.83</v>
      </c>
      <c r="BL66" s="147">
        <f t="shared" si="51"/>
        <v>26459.084999999999</v>
      </c>
      <c r="BM66" s="107">
        <f t="shared" si="61"/>
        <v>33040.11</v>
      </c>
      <c r="BN66" s="102"/>
      <c r="BO66" s="102"/>
      <c r="BP66" s="102"/>
      <c r="BQ66" s="102"/>
      <c r="BR66" s="102"/>
      <c r="BS66" s="102"/>
      <c r="BT66" s="102"/>
      <c r="BU66" s="102"/>
      <c r="BV66" s="102"/>
      <c r="BW66" s="102"/>
      <c r="BX66" s="102"/>
      <c r="BY66" s="102"/>
      <c r="BZ66" s="102"/>
      <c r="CA66" s="102"/>
      <c r="CB66" s="102"/>
      <c r="CC66" s="102"/>
      <c r="CD66" s="102"/>
      <c r="CE66" s="102"/>
      <c r="CF66" s="102"/>
      <c r="CG66" s="102"/>
      <c r="CH66" s="102"/>
      <c r="CI66" s="102"/>
      <c r="CJ66" s="102"/>
      <c r="CK66" s="102"/>
      <c r="CL66" s="102"/>
      <c r="CM66" s="102"/>
      <c r="CN66" s="102"/>
      <c r="CO66" s="102"/>
      <c r="CP66" s="102"/>
      <c r="CQ66" s="102"/>
      <c r="CR66" s="102"/>
      <c r="CS66" s="102"/>
      <c r="CT66" s="102"/>
      <c r="CU66" s="102"/>
      <c r="CV66" s="102"/>
      <c r="CW66" s="102"/>
      <c r="CX66" s="102"/>
      <c r="CY66" s="102"/>
      <c r="CZ66" s="102"/>
      <c r="DA66" s="102"/>
      <c r="DB66" s="102"/>
      <c r="DC66" s="102"/>
      <c r="DD66" s="102"/>
      <c r="DE66" s="102"/>
      <c r="DF66" s="102"/>
      <c r="DG66" s="102"/>
      <c r="DH66" s="102"/>
      <c r="DI66" s="102"/>
      <c r="DJ66" s="102"/>
      <c r="DK66" s="102"/>
      <c r="DL66" s="102"/>
      <c r="DM66" s="102"/>
      <c r="DN66" s="102"/>
      <c r="DO66" s="102"/>
      <c r="DP66" s="102"/>
      <c r="DQ66" s="102"/>
      <c r="DR66" s="102"/>
      <c r="DS66" s="102"/>
      <c r="DT66" s="102"/>
      <c r="DU66" s="102"/>
      <c r="DV66" s="102"/>
      <c r="DW66" s="102"/>
      <c r="DX66" s="102"/>
      <c r="DY66" s="102"/>
      <c r="DZ66" s="102"/>
      <c r="EA66" s="102"/>
      <c r="EB66" s="102"/>
      <c r="EC66" s="102"/>
      <c r="ED66" s="102"/>
      <c r="EE66" s="102"/>
      <c r="EF66" s="102"/>
      <c r="EG66" s="102"/>
      <c r="EH66" s="102"/>
      <c r="EI66" s="102"/>
      <c r="EJ66" s="102"/>
      <c r="EK66" s="102"/>
      <c r="EL66" s="102"/>
      <c r="EM66" s="102"/>
      <c r="EN66" s="102"/>
      <c r="EO66" s="102"/>
      <c r="EP66" s="102"/>
      <c r="EQ66" s="102"/>
      <c r="ER66" s="102"/>
      <c r="ES66" s="102"/>
      <c r="ET66" s="102"/>
      <c r="EU66" s="102"/>
      <c r="EV66" s="102"/>
      <c r="EW66" s="102"/>
      <c r="EX66" s="102"/>
      <c r="EY66" s="102"/>
      <c r="EZ66" s="102"/>
      <c r="FA66" s="102"/>
      <c r="FB66" s="102"/>
      <c r="FC66" s="102"/>
      <c r="FD66" s="102"/>
      <c r="FE66" s="102"/>
      <c r="FF66" s="102"/>
      <c r="FG66" s="102"/>
      <c r="FH66" s="102"/>
      <c r="FI66" s="102"/>
      <c r="FJ66" s="102"/>
      <c r="FK66" s="102"/>
      <c r="FL66" s="102"/>
      <c r="FM66" s="102"/>
      <c r="FN66" s="102"/>
      <c r="FO66" s="102"/>
      <c r="FP66" s="102"/>
      <c r="FQ66" s="102"/>
      <c r="FR66" s="102"/>
      <c r="FS66" s="102"/>
      <c r="FT66" s="102"/>
      <c r="FU66" s="102"/>
      <c r="FV66" s="102"/>
      <c r="FW66" s="102"/>
      <c r="FX66" s="102"/>
      <c r="FY66" s="102"/>
      <c r="FZ66" s="102"/>
      <c r="GA66" s="102"/>
      <c r="GB66" s="102"/>
      <c r="GC66" s="102"/>
      <c r="GD66" s="102"/>
      <c r="GE66" s="102"/>
      <c r="GF66" s="102"/>
      <c r="GG66" s="102"/>
      <c r="GH66" s="102"/>
      <c r="GI66" s="102"/>
      <c r="GJ66" s="102"/>
      <c r="GK66" s="102"/>
      <c r="GL66" s="102"/>
      <c r="GM66" s="102"/>
      <c r="GN66" s="102"/>
      <c r="GO66" s="102"/>
      <c r="GP66" s="102"/>
      <c r="GQ66" s="102"/>
      <c r="GR66" s="102"/>
      <c r="GS66" s="102"/>
      <c r="GT66" s="102"/>
      <c r="GU66" s="102"/>
      <c r="GV66" s="102"/>
      <c r="GW66" s="102"/>
      <c r="GX66" s="102"/>
      <c r="GY66" s="102"/>
      <c r="GZ66" s="102"/>
      <c r="HA66" s="102"/>
      <c r="HB66" s="102"/>
      <c r="HC66" s="102"/>
      <c r="HD66" s="102"/>
      <c r="HE66" s="102"/>
      <c r="HF66" s="102"/>
      <c r="HG66" s="102"/>
      <c r="HH66" s="102"/>
      <c r="HI66" s="102"/>
      <c r="HJ66" s="102"/>
      <c r="HK66" s="102"/>
    </row>
    <row r="67" spans="2:219">
      <c r="B67" s="137">
        <v>39</v>
      </c>
      <c r="C67" s="138">
        <f t="shared" si="59"/>
        <v>746125.88526333054</v>
      </c>
      <c r="D67" s="138">
        <f>D66+($D$10*12)</f>
        <v>730866.99977725814</v>
      </c>
      <c r="E67" s="139">
        <f t="shared" si="9"/>
        <v>39</v>
      </c>
      <c r="F67" s="143">
        <f t="shared" si="10"/>
        <v>39</v>
      </c>
      <c r="G67" s="138">
        <f>G66+($D$11*12)</f>
        <v>711229.71547570417</v>
      </c>
      <c r="H67" s="139">
        <f t="shared" si="52"/>
        <v>39</v>
      </c>
      <c r="I67" s="143">
        <f t="shared" si="11"/>
        <v>39</v>
      </c>
      <c r="J67" s="138">
        <f>J66+($D$12*12)</f>
        <v>733763.67992787156</v>
      </c>
      <c r="K67" s="139">
        <f t="shared" si="53"/>
        <v>39</v>
      </c>
      <c r="L67" s="143">
        <f t="shared" si="12"/>
        <v>39</v>
      </c>
      <c r="M67" s="140">
        <f t="shared" si="62"/>
        <v>254999.26436962668</v>
      </c>
      <c r="N67" s="141">
        <f t="shared" si="54"/>
        <v>39</v>
      </c>
      <c r="O67" s="143">
        <f t="shared" si="14"/>
        <v>39</v>
      </c>
      <c r="P67" s="140">
        <f t="shared" si="42"/>
        <v>203120.21527074199</v>
      </c>
      <c r="Q67" s="264">
        <f t="shared" si="15"/>
        <v>39</v>
      </c>
      <c r="R67" s="143">
        <f t="shared" si="16"/>
        <v>39</v>
      </c>
      <c r="S67" s="137">
        <v>39</v>
      </c>
      <c r="T67" s="142">
        <f t="shared" si="60"/>
        <v>256.88666842722012</v>
      </c>
      <c r="U67" s="142">
        <f>U66+($F$10*12)</f>
        <v>256.88743447060665</v>
      </c>
      <c r="V67" s="143">
        <f t="shared" si="17"/>
        <v>0</v>
      </c>
      <c r="W67" s="143" t="str">
        <f t="shared" si="18"/>
        <v>-</v>
      </c>
      <c r="X67" s="142">
        <f>X66+($F$11*12)</f>
        <v>244.84867839600716</v>
      </c>
      <c r="Y67" s="143">
        <f t="shared" si="19"/>
        <v>39</v>
      </c>
      <c r="Z67" s="143">
        <f t="shared" si="20"/>
        <v>39</v>
      </c>
      <c r="AA67" s="142">
        <f>AA66+($F$12*12)</f>
        <v>257.67123571126342</v>
      </c>
      <c r="AB67" s="143">
        <f t="shared" si="21"/>
        <v>0</v>
      </c>
      <c r="AC67" s="143" t="str">
        <f t="shared" si="22"/>
        <v>-</v>
      </c>
      <c r="AD67" s="142">
        <f t="shared" si="63"/>
        <v>72.616886639627637</v>
      </c>
      <c r="AE67" s="144">
        <f t="shared" si="48"/>
        <v>39</v>
      </c>
      <c r="AF67" s="143">
        <f t="shared" si="24"/>
        <v>39</v>
      </c>
      <c r="AG67" s="142">
        <f t="shared" si="36"/>
        <v>56.8347352681863</v>
      </c>
      <c r="AH67" s="143">
        <f t="shared" si="25"/>
        <v>39</v>
      </c>
      <c r="AI67" s="143">
        <f t="shared" si="26"/>
        <v>39</v>
      </c>
      <c r="AJ67" s="137">
        <v>39</v>
      </c>
      <c r="AK67" s="140">
        <f t="shared" si="47"/>
        <v>579.51354659860419</v>
      </c>
      <c r="AL67" s="140">
        <f t="shared" si="43"/>
        <v>551.43062018457999</v>
      </c>
      <c r="AM67" s="140">
        <f t="shared" si="37"/>
        <v>546.46359445430517</v>
      </c>
      <c r="AN67" s="140">
        <f t="shared" si="38"/>
        <v>551.43062018457999</v>
      </c>
      <c r="AO67" s="140">
        <f t="shared" si="39"/>
        <v>76.265594706537797</v>
      </c>
      <c r="AP67" s="140">
        <f t="shared" si="40"/>
        <v>43.215642562238813</v>
      </c>
      <c r="AQ67" s="145">
        <f t="shared" si="46"/>
        <v>66119.611479027881</v>
      </c>
      <c r="AR67" s="145">
        <f>AR66+AL67</f>
        <v>65798.689030815731</v>
      </c>
      <c r="AS67" s="143">
        <f t="shared" si="55"/>
        <v>39</v>
      </c>
      <c r="AT67" s="143">
        <f t="shared" si="28"/>
        <v>39</v>
      </c>
      <c r="AU67" s="145">
        <f>AU66+AM67</f>
        <v>64819.799992991699</v>
      </c>
      <c r="AV67" s="143">
        <f t="shared" si="56"/>
        <v>39</v>
      </c>
      <c r="AW67" s="143">
        <f t="shared" si="29"/>
        <v>39</v>
      </c>
      <c r="AX67" s="145">
        <f>AX66+AN67</f>
        <v>66579.322786529883</v>
      </c>
      <c r="AY67" s="143">
        <f t="shared" si="57"/>
        <v>0</v>
      </c>
      <c r="AZ67" s="143" t="str">
        <f t="shared" si="30"/>
        <v>-</v>
      </c>
      <c r="BA67" s="146">
        <f t="shared" si="64"/>
        <v>38810.15418307361</v>
      </c>
      <c r="BB67" s="144">
        <f t="shared" si="58"/>
        <v>39</v>
      </c>
      <c r="BC67" s="143">
        <f t="shared" si="32"/>
        <v>39</v>
      </c>
      <c r="BD67" s="146">
        <f t="shared" si="44"/>
        <v>37269.38623489991</v>
      </c>
      <c r="BE67" s="143">
        <f t="shared" si="33"/>
        <v>39</v>
      </c>
      <c r="BF67" s="143">
        <f t="shared" si="34"/>
        <v>39</v>
      </c>
      <c r="BG67" s="102"/>
      <c r="BH67" s="136" t="s">
        <v>129</v>
      </c>
      <c r="BI67" s="147">
        <f>Input!$C$50</f>
        <v>3000</v>
      </c>
      <c r="BJ67" s="147">
        <v>0</v>
      </c>
      <c r="BK67" s="148">
        <f t="shared" si="51"/>
        <v>0.52</v>
      </c>
      <c r="BL67" s="147">
        <f t="shared" si="51"/>
        <v>4861.74</v>
      </c>
      <c r="BM67" s="107">
        <f t="shared" si="61"/>
        <v>34901.85</v>
      </c>
      <c r="BN67" s="102"/>
      <c r="BO67" s="102"/>
      <c r="BP67" s="102"/>
      <c r="BQ67" s="102"/>
      <c r="BR67" s="102"/>
      <c r="BS67" s="102"/>
      <c r="BT67" s="102"/>
      <c r="BU67" s="102"/>
      <c r="BV67" s="102"/>
      <c r="BW67" s="102"/>
      <c r="BX67" s="102"/>
      <c r="BY67" s="102"/>
      <c r="BZ67" s="102"/>
      <c r="CA67" s="102"/>
      <c r="CB67" s="102"/>
      <c r="CC67" s="102"/>
      <c r="CD67" s="102"/>
      <c r="CE67" s="102"/>
      <c r="CF67" s="102"/>
      <c r="CG67" s="102"/>
      <c r="CH67" s="102"/>
      <c r="CI67" s="102"/>
      <c r="CJ67" s="102"/>
      <c r="CK67" s="102"/>
      <c r="CL67" s="102"/>
      <c r="CM67" s="102"/>
      <c r="CN67" s="102"/>
      <c r="CO67" s="102"/>
      <c r="CP67" s="102"/>
      <c r="CQ67" s="102"/>
      <c r="CR67" s="102"/>
      <c r="CS67" s="102"/>
      <c r="CT67" s="102"/>
      <c r="CU67" s="102"/>
      <c r="CV67" s="102"/>
      <c r="CW67" s="102"/>
      <c r="CX67" s="102"/>
      <c r="CY67" s="102"/>
      <c r="CZ67" s="102"/>
      <c r="DA67" s="102"/>
      <c r="DB67" s="102"/>
      <c r="DC67" s="102"/>
      <c r="DD67" s="102"/>
      <c r="DE67" s="102"/>
      <c r="DF67" s="102"/>
      <c r="DG67" s="102"/>
      <c r="DH67" s="102"/>
      <c r="DI67" s="102"/>
      <c r="DJ67" s="102"/>
      <c r="DK67" s="102"/>
      <c r="DL67" s="102"/>
      <c r="DM67" s="102"/>
      <c r="DN67" s="102"/>
      <c r="DO67" s="102"/>
      <c r="DP67" s="102"/>
      <c r="DQ67" s="102"/>
      <c r="DR67" s="102"/>
      <c r="DS67" s="102"/>
      <c r="DT67" s="102"/>
      <c r="DU67" s="102"/>
      <c r="DV67" s="102"/>
      <c r="DW67" s="102"/>
      <c r="DX67" s="102"/>
      <c r="DY67" s="102"/>
      <c r="DZ67" s="102"/>
      <c r="EA67" s="102"/>
      <c r="EB67" s="102"/>
      <c r="EC67" s="102"/>
      <c r="ED67" s="102"/>
      <c r="EE67" s="102"/>
      <c r="EF67" s="102"/>
      <c r="EG67" s="102"/>
      <c r="EH67" s="102"/>
      <c r="EI67" s="102"/>
      <c r="EJ67" s="102"/>
      <c r="EK67" s="102"/>
      <c r="EL67" s="102"/>
      <c r="EM67" s="102"/>
      <c r="EN67" s="102"/>
      <c r="EO67" s="102"/>
      <c r="EP67" s="102"/>
      <c r="EQ67" s="102"/>
      <c r="ER67" s="102"/>
      <c r="ES67" s="102"/>
      <c r="ET67" s="102"/>
      <c r="EU67" s="102"/>
      <c r="EV67" s="102"/>
      <c r="EW67" s="102"/>
      <c r="EX67" s="102"/>
      <c r="EY67" s="102"/>
      <c r="EZ67" s="102"/>
      <c r="FA67" s="102"/>
      <c r="FB67" s="102"/>
      <c r="FC67" s="102"/>
      <c r="FD67" s="102"/>
      <c r="FE67" s="102"/>
      <c r="FF67" s="102"/>
      <c r="FG67" s="102"/>
      <c r="FH67" s="102"/>
      <c r="FI67" s="102"/>
      <c r="FJ67" s="102"/>
      <c r="FK67" s="102"/>
      <c r="FL67" s="102"/>
      <c r="FM67" s="102"/>
      <c r="FN67" s="102"/>
      <c r="FO67" s="102"/>
      <c r="FP67" s="102"/>
      <c r="FQ67" s="102"/>
      <c r="FR67" s="102"/>
      <c r="FS67" s="102"/>
      <c r="FT67" s="102"/>
      <c r="FU67" s="102"/>
      <c r="FV67" s="102"/>
      <c r="FW67" s="102"/>
      <c r="FX67" s="102"/>
      <c r="FY67" s="102"/>
      <c r="FZ67" s="102"/>
      <c r="GA67" s="102"/>
      <c r="GB67" s="102"/>
      <c r="GC67" s="102"/>
      <c r="GD67" s="102"/>
      <c r="GE67" s="102"/>
      <c r="GF67" s="102"/>
      <c r="GG67" s="102"/>
      <c r="GH67" s="102"/>
      <c r="GI67" s="102"/>
      <c r="GJ67" s="102"/>
      <c r="GK67" s="102"/>
      <c r="GL67" s="102"/>
      <c r="GM67" s="102"/>
      <c r="GN67" s="102"/>
      <c r="GO67" s="102"/>
      <c r="GP67" s="102"/>
      <c r="GQ67" s="102"/>
      <c r="GR67" s="102"/>
      <c r="GS67" s="102"/>
      <c r="GT67" s="102"/>
      <c r="GU67" s="102"/>
      <c r="GV67" s="102"/>
      <c r="GW67" s="102"/>
      <c r="GX67" s="102"/>
      <c r="GY67" s="102"/>
      <c r="GZ67" s="102"/>
      <c r="HA67" s="102"/>
      <c r="HB67" s="102"/>
      <c r="HC67" s="102"/>
      <c r="HD67" s="102"/>
      <c r="HE67" s="102"/>
      <c r="HF67" s="102"/>
      <c r="HG67" s="102"/>
      <c r="HH67" s="102"/>
      <c r="HI67" s="102"/>
      <c r="HJ67" s="102"/>
      <c r="HK67" s="102"/>
    </row>
    <row r="68" spans="2:219">
      <c r="B68" s="137">
        <v>40</v>
      </c>
      <c r="C68" s="138">
        <f t="shared" si="59"/>
        <v>765257.31821880059</v>
      </c>
      <c r="D68" s="138">
        <f>D67+($D$10*12)+$C$19+$C$20</f>
        <v>750316.654957689</v>
      </c>
      <c r="E68" s="139">
        <f t="shared" si="9"/>
        <v>40</v>
      </c>
      <c r="F68" s="143">
        <f t="shared" si="10"/>
        <v>40</v>
      </c>
      <c r="G68" s="138">
        <f>G67+($D$11*12)+$C$19</f>
        <v>729859.97308471974</v>
      </c>
      <c r="H68" s="139">
        <f t="shared" si="52"/>
        <v>40</v>
      </c>
      <c r="I68" s="143">
        <f t="shared" si="11"/>
        <v>40</v>
      </c>
      <c r="J68" s="138">
        <f>J67+($D$12*12)+$C$19+$C$20</f>
        <v>753213.33510830242</v>
      </c>
      <c r="K68" s="139">
        <f t="shared" si="53"/>
        <v>40</v>
      </c>
      <c r="L68" s="143">
        <f t="shared" si="12"/>
        <v>40</v>
      </c>
      <c r="M68" s="140">
        <f t="shared" si="62"/>
        <v>257700.78696253669</v>
      </c>
      <c r="N68" s="141">
        <f t="shared" si="54"/>
        <v>40</v>
      </c>
      <c r="O68" s="143">
        <f t="shared" si="14"/>
        <v>40</v>
      </c>
      <c r="P68" s="140">
        <f t="shared" si="42"/>
        <v>204730.66251719749</v>
      </c>
      <c r="Q68" s="264">
        <f t="shared" si="15"/>
        <v>40</v>
      </c>
      <c r="R68" s="143">
        <f t="shared" si="16"/>
        <v>40</v>
      </c>
      <c r="S68" s="137">
        <v>40</v>
      </c>
      <c r="T68" s="142">
        <f t="shared" si="60"/>
        <v>263.47350607920009</v>
      </c>
      <c r="U68" s="142">
        <f>U67+($F$10*12)+$D$19+$D$20</f>
        <v>263.71522812012489</v>
      </c>
      <c r="V68" s="143">
        <f t="shared" si="17"/>
        <v>0</v>
      </c>
      <c r="W68" s="143" t="str">
        <f t="shared" si="18"/>
        <v>-</v>
      </c>
      <c r="X68" s="142">
        <f>X67+($F$11*12)+$D$19</f>
        <v>251.28639034843417</v>
      </c>
      <c r="Y68" s="143">
        <f t="shared" si="19"/>
        <v>40</v>
      </c>
      <c r="Z68" s="143">
        <f t="shared" si="20"/>
        <v>40</v>
      </c>
      <c r="AA68" s="142">
        <f>AA67+($F$12*12)+$D$19+$D$20</f>
        <v>264.49902936078166</v>
      </c>
      <c r="AB68" s="143">
        <f t="shared" si="21"/>
        <v>0</v>
      </c>
      <c r="AC68" s="143" t="str">
        <f t="shared" si="22"/>
        <v>-</v>
      </c>
      <c r="AD68" s="142">
        <f t="shared" si="63"/>
        <v>73.63674719656764</v>
      </c>
      <c r="AE68" s="144">
        <f t="shared" si="48"/>
        <v>40</v>
      </c>
      <c r="AF68" s="143">
        <f t="shared" si="24"/>
        <v>40</v>
      </c>
      <c r="AG68" s="142">
        <f t="shared" si="36"/>
        <v>57.478945125573297</v>
      </c>
      <c r="AH68" s="143">
        <f t="shared" si="25"/>
        <v>40</v>
      </c>
      <c r="AI68" s="143">
        <f t="shared" si="26"/>
        <v>40</v>
      </c>
      <c r="AJ68" s="137">
        <v>40</v>
      </c>
      <c r="AK68" s="140">
        <f t="shared" si="47"/>
        <v>551.91766342724202</v>
      </c>
      <c r="AL68" s="140">
        <f t="shared" si="43"/>
        <v>525.17201922340951</v>
      </c>
      <c r="AM68" s="140">
        <f t="shared" si="37"/>
        <v>520.44151852790969</v>
      </c>
      <c r="AN68" s="140">
        <f t="shared" si="38"/>
        <v>525.17201922340951</v>
      </c>
      <c r="AO68" s="140">
        <f t="shared" si="39"/>
        <v>72.63389972051219</v>
      </c>
      <c r="AP68" s="140">
        <f t="shared" si="40"/>
        <v>41.157754821179822</v>
      </c>
      <c r="AQ68" s="149">
        <f t="shared" si="46"/>
        <v>66671.529142455125</v>
      </c>
      <c r="AR68" s="145">
        <f>AR67+AL68+($E$19/$C$23^AJ68)+($E$20/C23^40)</f>
        <v>66407.6680025963</v>
      </c>
      <c r="AS68" s="143">
        <f t="shared" si="55"/>
        <v>40</v>
      </c>
      <c r="AT68" s="143">
        <f t="shared" si="28"/>
        <v>40</v>
      </c>
      <c r="AU68" s="145">
        <f>AU67+AM68+$E$19/$C$23^AJ68</f>
        <v>65400.610926497226</v>
      </c>
      <c r="AV68" s="143">
        <f t="shared" si="56"/>
        <v>40</v>
      </c>
      <c r="AW68" s="143">
        <f t="shared" si="29"/>
        <v>40</v>
      </c>
      <c r="AX68" s="145">
        <f>AX67+AN68+$E$19/$C$23^AJ68+$E$20/C23^AJ68</f>
        <v>67188.301758310452</v>
      </c>
      <c r="AY68" s="143">
        <f t="shared" si="57"/>
        <v>0</v>
      </c>
      <c r="AZ68" s="143" t="str">
        <f t="shared" si="30"/>
        <v>-</v>
      </c>
      <c r="BA68" s="146">
        <f t="shared" si="64"/>
        <v>38882.788082794119</v>
      </c>
      <c r="BB68" s="144">
        <f t="shared" si="58"/>
        <v>40</v>
      </c>
      <c r="BC68" s="143">
        <f t="shared" si="32"/>
        <v>40</v>
      </c>
      <c r="BD68" s="146">
        <f>BD67+AP68+$E$19/$C$23^AJ68</f>
        <v>37370.913404698709</v>
      </c>
      <c r="BE68" s="143">
        <f t="shared" si="33"/>
        <v>40</v>
      </c>
      <c r="BF68" s="143">
        <f t="shared" si="34"/>
        <v>40</v>
      </c>
      <c r="BG68" s="102"/>
      <c r="BH68" s="136" t="s">
        <v>130</v>
      </c>
      <c r="BI68" s="147">
        <f>Input!$C$50</f>
        <v>3000</v>
      </c>
      <c r="BJ68" s="147">
        <v>0</v>
      </c>
      <c r="BK68" s="148">
        <f t="shared" si="51"/>
        <v>0.22</v>
      </c>
      <c r="BL68" s="147">
        <f t="shared" si="51"/>
        <v>2056.8900000000003</v>
      </c>
      <c r="BM68" s="107">
        <f t="shared" si="61"/>
        <v>33958.74</v>
      </c>
      <c r="BN68" s="102"/>
      <c r="BO68" s="102"/>
      <c r="BP68" s="102"/>
      <c r="BQ68" s="102"/>
      <c r="BR68" s="102"/>
      <c r="BS68" s="102"/>
      <c r="BT68" s="102"/>
      <c r="BU68" s="102"/>
      <c r="BV68" s="102"/>
      <c r="BW68" s="102"/>
      <c r="BX68" s="102"/>
      <c r="BY68" s="102"/>
      <c r="BZ68" s="102"/>
      <c r="CA68" s="102"/>
      <c r="CB68" s="102"/>
      <c r="CC68" s="102"/>
      <c r="CD68" s="102"/>
      <c r="CE68" s="102"/>
      <c r="CF68" s="102"/>
      <c r="CG68" s="102"/>
      <c r="CH68" s="102"/>
      <c r="CI68" s="102"/>
      <c r="CJ68" s="102"/>
      <c r="CK68" s="102"/>
      <c r="CL68" s="102"/>
      <c r="CM68" s="102"/>
      <c r="CN68" s="102"/>
      <c r="CO68" s="102"/>
      <c r="CP68" s="102"/>
      <c r="CQ68" s="102"/>
      <c r="CR68" s="102"/>
      <c r="CS68" s="102"/>
      <c r="CT68" s="102"/>
      <c r="CU68" s="102"/>
      <c r="CV68" s="102"/>
      <c r="CW68" s="102"/>
      <c r="CX68" s="102"/>
      <c r="CY68" s="102"/>
      <c r="CZ68" s="102"/>
      <c r="DA68" s="102"/>
      <c r="DB68" s="102"/>
      <c r="DC68" s="102"/>
      <c r="DD68" s="102"/>
      <c r="DE68" s="102"/>
      <c r="DF68" s="102"/>
      <c r="DG68" s="102"/>
      <c r="DH68" s="102"/>
      <c r="DI68" s="102"/>
      <c r="DJ68" s="102"/>
      <c r="DK68" s="102"/>
      <c r="DL68" s="102"/>
      <c r="DM68" s="102"/>
      <c r="DN68" s="102"/>
      <c r="DO68" s="102"/>
      <c r="DP68" s="102"/>
      <c r="DQ68" s="102"/>
      <c r="DR68" s="102"/>
      <c r="DS68" s="102"/>
      <c r="DT68" s="102"/>
      <c r="DU68" s="102"/>
      <c r="DV68" s="102"/>
      <c r="DW68" s="102"/>
      <c r="DX68" s="102"/>
      <c r="DY68" s="102"/>
      <c r="DZ68" s="102"/>
      <c r="EA68" s="102"/>
      <c r="EB68" s="102"/>
      <c r="EC68" s="102"/>
      <c r="ED68" s="102"/>
      <c r="EE68" s="102"/>
      <c r="EF68" s="102"/>
      <c r="EG68" s="102"/>
      <c r="EH68" s="102"/>
      <c r="EI68" s="102"/>
      <c r="EJ68" s="102"/>
      <c r="EK68" s="102"/>
      <c r="EL68" s="102"/>
      <c r="EM68" s="102"/>
      <c r="EN68" s="102"/>
      <c r="EO68" s="102"/>
      <c r="EP68" s="102"/>
      <c r="EQ68" s="102"/>
      <c r="ER68" s="102"/>
      <c r="ES68" s="102"/>
      <c r="ET68" s="102"/>
      <c r="EU68" s="102"/>
      <c r="EV68" s="102"/>
      <c r="EW68" s="102"/>
      <c r="EX68" s="102"/>
      <c r="EY68" s="102"/>
      <c r="EZ68" s="102"/>
      <c r="FA68" s="102"/>
      <c r="FB68" s="102"/>
      <c r="FC68" s="102"/>
      <c r="FD68" s="102"/>
      <c r="FE68" s="102"/>
      <c r="FF68" s="102"/>
      <c r="FG68" s="102"/>
      <c r="FH68" s="102"/>
      <c r="FI68" s="102"/>
      <c r="FJ68" s="102"/>
      <c r="FK68" s="102"/>
      <c r="FL68" s="102"/>
      <c r="FM68" s="102"/>
      <c r="FN68" s="102"/>
      <c r="FO68" s="102"/>
      <c r="FP68" s="102"/>
      <c r="FQ68" s="102"/>
      <c r="FR68" s="102"/>
      <c r="FS68" s="102"/>
      <c r="FT68" s="102"/>
      <c r="FU68" s="102"/>
      <c r="FV68" s="102"/>
      <c r="FW68" s="102"/>
      <c r="FX68" s="102"/>
      <c r="FY68" s="102"/>
      <c r="FZ68" s="102"/>
      <c r="GA68" s="102"/>
      <c r="GB68" s="102"/>
      <c r="GC68" s="102"/>
      <c r="GD68" s="102"/>
      <c r="GE68" s="102"/>
      <c r="GF68" s="102"/>
      <c r="GG68" s="102"/>
      <c r="GH68" s="102"/>
      <c r="GI68" s="102"/>
      <c r="GJ68" s="102"/>
      <c r="GK68" s="102"/>
      <c r="GL68" s="102"/>
      <c r="GM68" s="102"/>
      <c r="GN68" s="102"/>
      <c r="GO68" s="102"/>
      <c r="GP68" s="102"/>
      <c r="GQ68" s="102"/>
      <c r="GR68" s="102"/>
      <c r="GS68" s="102"/>
      <c r="GT68" s="102"/>
      <c r="GU68" s="102"/>
      <c r="GV68" s="102"/>
      <c r="GW68" s="102"/>
      <c r="GX68" s="102"/>
      <c r="GY68" s="102"/>
      <c r="GZ68" s="102"/>
      <c r="HA68" s="102"/>
      <c r="HB68" s="102"/>
      <c r="HC68" s="102"/>
      <c r="HD68" s="102"/>
      <c r="HE68" s="102"/>
      <c r="HF68" s="102"/>
      <c r="HG68" s="102"/>
      <c r="HH68" s="102"/>
      <c r="HI68" s="102"/>
      <c r="HJ68" s="102"/>
      <c r="HK68" s="102"/>
    </row>
    <row r="69" spans="2:219">
      <c r="B69" s="137">
        <v>41</v>
      </c>
      <c r="C69" s="138">
        <f t="shared" si="59"/>
        <v>784388.75117427064</v>
      </c>
      <c r="D69" s="138">
        <f>D68+($D$10*12)</f>
        <v>768810.11013811966</v>
      </c>
      <c r="E69" s="139">
        <f t="shared" si="9"/>
        <v>41</v>
      </c>
      <c r="F69" s="143">
        <f t="shared" si="10"/>
        <v>41</v>
      </c>
      <c r="G69" s="138">
        <f>G68+($D$11*12)</f>
        <v>747900.33069373528</v>
      </c>
      <c r="H69" s="139">
        <f t="shared" si="52"/>
        <v>41</v>
      </c>
      <c r="I69" s="143">
        <f t="shared" si="11"/>
        <v>41</v>
      </c>
      <c r="J69" s="138">
        <f>J68+($D$12*12)</f>
        <v>771706.79028873309</v>
      </c>
      <c r="K69" s="139">
        <f t="shared" si="53"/>
        <v>41</v>
      </c>
      <c r="L69" s="143">
        <f t="shared" si="12"/>
        <v>41</v>
      </c>
      <c r="M69" s="140">
        <f t="shared" si="62"/>
        <v>260402.3095554467</v>
      </c>
      <c r="N69" s="141">
        <f t="shared" si="54"/>
        <v>41</v>
      </c>
      <c r="O69" s="143">
        <f t="shared" si="14"/>
        <v>41</v>
      </c>
      <c r="P69" s="140">
        <f t="shared" si="42"/>
        <v>206341.10976365299</v>
      </c>
      <c r="Q69" s="264">
        <f t="shared" si="15"/>
        <v>41</v>
      </c>
      <c r="R69" s="143">
        <f t="shared" si="16"/>
        <v>41</v>
      </c>
      <c r="S69" s="137">
        <v>41</v>
      </c>
      <c r="T69" s="142">
        <f t="shared" si="60"/>
        <v>270.06034373118007</v>
      </c>
      <c r="U69" s="142">
        <f>U68+($F$10*12)</f>
        <v>270.22360176964315</v>
      </c>
      <c r="V69" s="143">
        <f t="shared" si="17"/>
        <v>0</v>
      </c>
      <c r="W69" s="143" t="str">
        <f t="shared" si="18"/>
        <v>-</v>
      </c>
      <c r="X69" s="142">
        <f>X68+($F$11*12)</f>
        <v>257.49757730086117</v>
      </c>
      <c r="Y69" s="143">
        <f t="shared" si="19"/>
        <v>41</v>
      </c>
      <c r="Z69" s="143">
        <f t="shared" si="20"/>
        <v>41</v>
      </c>
      <c r="AA69" s="142">
        <f>AA68+($F$12*12)</f>
        <v>271.00740301029992</v>
      </c>
      <c r="AB69" s="143">
        <f t="shared" si="21"/>
        <v>0</v>
      </c>
      <c r="AC69" s="143" t="str">
        <f t="shared" si="22"/>
        <v>-</v>
      </c>
      <c r="AD69" s="142">
        <f t="shared" si="63"/>
        <v>74.656607753507643</v>
      </c>
      <c r="AE69" s="144">
        <f t="shared" si="48"/>
        <v>41</v>
      </c>
      <c r="AF69" s="143">
        <f t="shared" si="24"/>
        <v>41</v>
      </c>
      <c r="AG69" s="142">
        <f t="shared" si="36"/>
        <v>58.123154982960294</v>
      </c>
      <c r="AH69" s="143">
        <f t="shared" si="25"/>
        <v>41</v>
      </c>
      <c r="AI69" s="143">
        <f t="shared" si="26"/>
        <v>41</v>
      </c>
      <c r="AJ69" s="137">
        <v>41</v>
      </c>
      <c r="AK69" s="140">
        <f t="shared" si="47"/>
        <v>525.63586993070669</v>
      </c>
      <c r="AL69" s="140">
        <f t="shared" si="43"/>
        <v>500.16382783181854</v>
      </c>
      <c r="AM69" s="140">
        <f t="shared" si="37"/>
        <v>495.65858907419971</v>
      </c>
      <c r="AN69" s="140">
        <f t="shared" si="38"/>
        <v>500.16382783181854</v>
      </c>
      <c r="AO69" s="140">
        <f t="shared" si="39"/>
        <v>69.175142590963986</v>
      </c>
      <c r="AP69" s="140">
        <f t="shared" si="40"/>
        <v>39.197861734456971</v>
      </c>
      <c r="AQ69" s="145">
        <f t="shared" si="46"/>
        <v>67197.165012385827</v>
      </c>
      <c r="AR69" s="145">
        <f>AR68+AL69</f>
        <v>66907.831830428113</v>
      </c>
      <c r="AS69" s="143">
        <f t="shared" si="55"/>
        <v>41</v>
      </c>
      <c r="AT69" s="143">
        <f t="shared" si="28"/>
        <v>41</v>
      </c>
      <c r="AU69" s="145">
        <f>AU68+AM69</f>
        <v>65896.269515571432</v>
      </c>
      <c r="AV69" s="143">
        <f t="shared" si="56"/>
        <v>41</v>
      </c>
      <c r="AW69" s="143">
        <f t="shared" si="29"/>
        <v>41</v>
      </c>
      <c r="AX69" s="145">
        <f>AX68+AN69</f>
        <v>67688.465586142265</v>
      </c>
      <c r="AY69" s="143">
        <f t="shared" si="57"/>
        <v>0</v>
      </c>
      <c r="AZ69" s="143" t="str">
        <f t="shared" si="30"/>
        <v>-</v>
      </c>
      <c r="BA69" s="146">
        <f t="shared" si="64"/>
        <v>38951.96322538508</v>
      </c>
      <c r="BB69" s="144">
        <f t="shared" si="58"/>
        <v>41</v>
      </c>
      <c r="BC69" s="143">
        <f t="shared" si="32"/>
        <v>41</v>
      </c>
      <c r="BD69" s="146">
        <f t="shared" si="44"/>
        <v>37410.111266433167</v>
      </c>
      <c r="BE69" s="143">
        <f t="shared" si="33"/>
        <v>41</v>
      </c>
      <c r="BF69" s="143">
        <f t="shared" si="34"/>
        <v>41</v>
      </c>
      <c r="BG69" s="102"/>
      <c r="BH69" s="136" t="s">
        <v>131</v>
      </c>
      <c r="BI69" s="147">
        <f>Input!$C$50</f>
        <v>3000</v>
      </c>
      <c r="BJ69" s="147">
        <v>0</v>
      </c>
      <c r="BK69" s="148">
        <f t="shared" si="51"/>
        <v>0.09</v>
      </c>
      <c r="BL69" s="147">
        <f t="shared" si="51"/>
        <v>841.45499999999981</v>
      </c>
      <c r="BM69" s="107">
        <f t="shared" si="61"/>
        <v>31800.195</v>
      </c>
      <c r="BN69" s="102"/>
      <c r="BO69" s="102"/>
      <c r="BP69" s="102"/>
      <c r="BQ69" s="102"/>
      <c r="BR69" s="102"/>
      <c r="BS69" s="102"/>
      <c r="BT69" s="102"/>
      <c r="BU69" s="102"/>
      <c r="BV69" s="102"/>
      <c r="BW69" s="102"/>
      <c r="BX69" s="102"/>
      <c r="BY69" s="102"/>
      <c r="BZ69" s="102"/>
      <c r="CA69" s="102"/>
      <c r="CB69" s="102"/>
      <c r="CC69" s="102"/>
      <c r="CD69" s="102"/>
      <c r="CE69" s="102"/>
      <c r="CF69" s="102"/>
      <c r="CG69" s="102"/>
      <c r="CH69" s="102"/>
      <c r="CI69" s="102"/>
      <c r="CJ69" s="102"/>
      <c r="CK69" s="102"/>
      <c r="CL69" s="102"/>
      <c r="CM69" s="102"/>
      <c r="CN69" s="102"/>
      <c r="CO69" s="102"/>
      <c r="CP69" s="102"/>
      <c r="CQ69" s="102"/>
      <c r="CR69" s="102"/>
      <c r="CS69" s="102"/>
      <c r="CT69" s="102"/>
      <c r="CU69" s="102"/>
      <c r="CV69" s="102"/>
      <c r="CW69" s="102"/>
      <c r="CX69" s="102"/>
      <c r="CY69" s="102"/>
      <c r="CZ69" s="102"/>
      <c r="DA69" s="102"/>
      <c r="DB69" s="102"/>
      <c r="DC69" s="102"/>
      <c r="DD69" s="102"/>
      <c r="DE69" s="102"/>
      <c r="DF69" s="102"/>
      <c r="DG69" s="102"/>
      <c r="DH69" s="102"/>
      <c r="DI69" s="102"/>
      <c r="DJ69" s="102"/>
      <c r="DK69" s="102"/>
      <c r="DL69" s="102"/>
      <c r="DM69" s="102"/>
      <c r="DN69" s="102"/>
      <c r="DO69" s="102"/>
      <c r="DP69" s="102"/>
      <c r="DQ69" s="102"/>
      <c r="DR69" s="102"/>
      <c r="DS69" s="102"/>
      <c r="DT69" s="102"/>
      <c r="DU69" s="102"/>
      <c r="DV69" s="102"/>
      <c r="DW69" s="102"/>
      <c r="DX69" s="102"/>
      <c r="DY69" s="102"/>
      <c r="DZ69" s="102"/>
      <c r="EA69" s="102"/>
      <c r="EB69" s="102"/>
      <c r="EC69" s="102"/>
      <c r="ED69" s="102"/>
      <c r="EE69" s="102"/>
      <c r="EF69" s="102"/>
      <c r="EG69" s="102"/>
      <c r="EH69" s="102"/>
      <c r="EI69" s="102"/>
      <c r="EJ69" s="102"/>
      <c r="EK69" s="102"/>
      <c r="EL69" s="102"/>
      <c r="EM69" s="102"/>
      <c r="EN69" s="102"/>
      <c r="EO69" s="102"/>
      <c r="EP69" s="102"/>
      <c r="EQ69" s="102"/>
      <c r="ER69" s="102"/>
      <c r="ES69" s="102"/>
      <c r="ET69" s="102"/>
      <c r="EU69" s="102"/>
      <c r="EV69" s="102"/>
      <c r="EW69" s="102"/>
      <c r="EX69" s="102"/>
      <c r="EY69" s="102"/>
      <c r="EZ69" s="102"/>
      <c r="FA69" s="102"/>
      <c r="FB69" s="102"/>
      <c r="FC69" s="102"/>
      <c r="FD69" s="102"/>
      <c r="FE69" s="102"/>
      <c r="FF69" s="102"/>
      <c r="FG69" s="102"/>
      <c r="FH69" s="102"/>
      <c r="FI69" s="102"/>
      <c r="FJ69" s="102"/>
      <c r="FK69" s="102"/>
      <c r="FL69" s="102"/>
      <c r="FM69" s="102"/>
      <c r="FN69" s="102"/>
      <c r="FO69" s="102"/>
      <c r="FP69" s="102"/>
      <c r="FQ69" s="102"/>
      <c r="FR69" s="102"/>
      <c r="FS69" s="102"/>
      <c r="FT69" s="102"/>
      <c r="FU69" s="102"/>
      <c r="FV69" s="102"/>
      <c r="FW69" s="102"/>
      <c r="FX69" s="102"/>
      <c r="FY69" s="102"/>
      <c r="FZ69" s="102"/>
      <c r="GA69" s="102"/>
      <c r="GB69" s="102"/>
      <c r="GC69" s="102"/>
      <c r="GD69" s="102"/>
      <c r="GE69" s="102"/>
      <c r="GF69" s="102"/>
      <c r="GG69" s="102"/>
      <c r="GH69" s="102"/>
      <c r="GI69" s="102"/>
      <c r="GJ69" s="102"/>
      <c r="GK69" s="102"/>
      <c r="GL69" s="102"/>
      <c r="GM69" s="102"/>
      <c r="GN69" s="102"/>
      <c r="GO69" s="102"/>
      <c r="GP69" s="102"/>
      <c r="GQ69" s="102"/>
      <c r="GR69" s="102"/>
      <c r="GS69" s="102"/>
      <c r="GT69" s="102"/>
      <c r="GU69" s="102"/>
      <c r="GV69" s="102"/>
      <c r="GW69" s="102"/>
      <c r="GX69" s="102"/>
      <c r="GY69" s="102"/>
      <c r="GZ69" s="102"/>
      <c r="HA69" s="102"/>
      <c r="HB69" s="102"/>
      <c r="HC69" s="102"/>
      <c r="HD69" s="102"/>
      <c r="HE69" s="102"/>
      <c r="HF69" s="102"/>
      <c r="HG69" s="102"/>
      <c r="HH69" s="102"/>
      <c r="HI69" s="102"/>
      <c r="HJ69" s="102"/>
      <c r="HK69" s="102"/>
    </row>
    <row r="70" spans="2:219">
      <c r="B70" s="137">
        <v>42</v>
      </c>
      <c r="C70" s="138">
        <f t="shared" si="59"/>
        <v>803520.18412974069</v>
      </c>
      <c r="D70" s="138">
        <f>D69+($D$10*12)</f>
        <v>787303.56531855045</v>
      </c>
      <c r="E70" s="139">
        <f t="shared" si="9"/>
        <v>42</v>
      </c>
      <c r="F70" s="143">
        <f t="shared" si="10"/>
        <v>42</v>
      </c>
      <c r="G70" s="138">
        <f>G69+($D$11*12)</f>
        <v>765940.68830275082</v>
      </c>
      <c r="H70" s="139">
        <f t="shared" si="52"/>
        <v>42</v>
      </c>
      <c r="I70" s="143">
        <f t="shared" si="11"/>
        <v>42</v>
      </c>
      <c r="J70" s="138">
        <f>J69+($D$12*12)</f>
        <v>790200.24546916387</v>
      </c>
      <c r="K70" s="139">
        <f t="shared" si="53"/>
        <v>42</v>
      </c>
      <c r="L70" s="143">
        <f t="shared" si="12"/>
        <v>42</v>
      </c>
      <c r="M70" s="140">
        <f t="shared" si="62"/>
        <v>263103.83214835671</v>
      </c>
      <c r="N70" s="141">
        <f t="shared" si="54"/>
        <v>42</v>
      </c>
      <c r="O70" s="143">
        <f t="shared" si="14"/>
        <v>42</v>
      </c>
      <c r="P70" s="140">
        <f t="shared" si="42"/>
        <v>207951.55701010849</v>
      </c>
      <c r="Q70" s="264">
        <f t="shared" si="15"/>
        <v>42</v>
      </c>
      <c r="R70" s="143">
        <f t="shared" si="16"/>
        <v>42</v>
      </c>
      <c r="S70" s="137">
        <v>42</v>
      </c>
      <c r="T70" s="142">
        <f t="shared" si="60"/>
        <v>276.64718138316005</v>
      </c>
      <c r="U70" s="142">
        <f>U69+($F$10*12)</f>
        <v>276.73197541916142</v>
      </c>
      <c r="V70" s="143">
        <f t="shared" si="17"/>
        <v>0</v>
      </c>
      <c r="W70" s="143" t="str">
        <f t="shared" si="18"/>
        <v>-</v>
      </c>
      <c r="X70" s="142">
        <f>X69+($F$11*12)</f>
        <v>263.70876425328817</v>
      </c>
      <c r="Y70" s="143">
        <f t="shared" si="19"/>
        <v>42</v>
      </c>
      <c r="Z70" s="143">
        <f t="shared" si="20"/>
        <v>42</v>
      </c>
      <c r="AA70" s="142">
        <f>AA69+($F$12*12)</f>
        <v>277.51577665981819</v>
      </c>
      <c r="AB70" s="143">
        <f t="shared" si="21"/>
        <v>0</v>
      </c>
      <c r="AC70" s="143" t="str">
        <f t="shared" si="22"/>
        <v>-</v>
      </c>
      <c r="AD70" s="142">
        <f t="shared" si="63"/>
        <v>75.676468310447646</v>
      </c>
      <c r="AE70" s="144">
        <f t="shared" si="48"/>
        <v>42</v>
      </c>
      <c r="AF70" s="143">
        <f t="shared" si="24"/>
        <v>42</v>
      </c>
      <c r="AG70" s="142">
        <f t="shared" si="36"/>
        <v>58.767364840347291</v>
      </c>
      <c r="AH70" s="143">
        <f t="shared" si="25"/>
        <v>42</v>
      </c>
      <c r="AI70" s="143">
        <f t="shared" si="26"/>
        <v>42</v>
      </c>
      <c r="AJ70" s="137">
        <v>42</v>
      </c>
      <c r="AK70" s="140">
        <f t="shared" si="47"/>
        <v>500.60559041019684</v>
      </c>
      <c r="AL70" s="140">
        <f t="shared" si="43"/>
        <v>476.34650269696999</v>
      </c>
      <c r="AM70" s="140">
        <f t="shared" si="37"/>
        <v>472.05579911828539</v>
      </c>
      <c r="AN70" s="140">
        <f t="shared" si="38"/>
        <v>476.34650269696999</v>
      </c>
      <c r="AO70" s="140">
        <f t="shared" si="39"/>
        <v>65.881088181870467</v>
      </c>
      <c r="AP70" s="140">
        <f t="shared" si="40"/>
        <v>37.33129688995902</v>
      </c>
      <c r="AQ70" s="149">
        <f t="shared" si="46"/>
        <v>67697.770602796023</v>
      </c>
      <c r="AR70" s="145">
        <f>AR69+AL70</f>
        <v>67384.178333125077</v>
      </c>
      <c r="AS70" s="143">
        <f t="shared" si="55"/>
        <v>42</v>
      </c>
      <c r="AT70" s="143">
        <f t="shared" si="28"/>
        <v>42</v>
      </c>
      <c r="AU70" s="145">
        <f>AU69+AM70</f>
        <v>66368.325314689719</v>
      </c>
      <c r="AV70" s="143">
        <f t="shared" si="56"/>
        <v>42</v>
      </c>
      <c r="AW70" s="143">
        <f t="shared" si="29"/>
        <v>42</v>
      </c>
      <c r="AX70" s="145">
        <f>AX69+AN70</f>
        <v>68164.81208883923</v>
      </c>
      <c r="AY70" s="143">
        <f t="shared" si="57"/>
        <v>0</v>
      </c>
      <c r="AZ70" s="143" t="str">
        <f t="shared" si="30"/>
        <v>-</v>
      </c>
      <c r="BA70" s="146">
        <f t="shared" si="64"/>
        <v>39017.844313566951</v>
      </c>
      <c r="BB70" s="144">
        <f t="shared" si="58"/>
        <v>42</v>
      </c>
      <c r="BC70" s="143">
        <f t="shared" si="32"/>
        <v>42</v>
      </c>
      <c r="BD70" s="146">
        <f t="shared" si="44"/>
        <v>37447.442563323122</v>
      </c>
      <c r="BE70" s="143">
        <f t="shared" si="33"/>
        <v>42</v>
      </c>
      <c r="BF70" s="143">
        <f t="shared" si="34"/>
        <v>42</v>
      </c>
      <c r="BG70" s="102"/>
      <c r="BH70" s="136" t="s">
        <v>132</v>
      </c>
      <c r="BI70" s="147">
        <f>Input!$C$50</f>
        <v>3000</v>
      </c>
      <c r="BJ70" s="147">
        <v>0</v>
      </c>
      <c r="BK70" s="148">
        <f t="shared" si="51"/>
        <v>0.09</v>
      </c>
      <c r="BL70" s="147">
        <f t="shared" si="51"/>
        <v>841.45499999999981</v>
      </c>
      <c r="BM70" s="107">
        <f t="shared" si="61"/>
        <v>29641.649999999998</v>
      </c>
      <c r="BN70" s="102"/>
      <c r="BO70" s="102"/>
      <c r="BP70" s="102"/>
      <c r="BQ70" s="102"/>
      <c r="BR70" s="102"/>
      <c r="BS70" s="102"/>
      <c r="BT70" s="102"/>
      <c r="BU70" s="102"/>
      <c r="BV70" s="102"/>
      <c r="BW70" s="102"/>
      <c r="BX70" s="102"/>
      <c r="BY70" s="102"/>
      <c r="BZ70" s="102"/>
      <c r="CA70" s="102"/>
      <c r="CB70" s="102"/>
      <c r="CC70" s="102"/>
      <c r="CD70" s="102"/>
      <c r="CE70" s="102"/>
      <c r="CF70" s="102"/>
      <c r="CG70" s="102"/>
      <c r="CH70" s="102"/>
      <c r="CI70" s="102"/>
      <c r="CJ70" s="102"/>
      <c r="CK70" s="102"/>
      <c r="CL70" s="102"/>
      <c r="CM70" s="102"/>
      <c r="CN70" s="102"/>
      <c r="CO70" s="102"/>
      <c r="CP70" s="102"/>
      <c r="CQ70" s="102"/>
      <c r="CR70" s="102"/>
      <c r="CS70" s="102"/>
      <c r="CT70" s="102"/>
      <c r="CU70" s="102"/>
      <c r="CV70" s="102"/>
      <c r="CW70" s="102"/>
      <c r="CX70" s="102"/>
      <c r="CY70" s="102"/>
      <c r="CZ70" s="102"/>
      <c r="DA70" s="102"/>
      <c r="DB70" s="102"/>
      <c r="DC70" s="102"/>
      <c r="DD70" s="102"/>
      <c r="DE70" s="102"/>
      <c r="DF70" s="102"/>
      <c r="DG70" s="102"/>
      <c r="DH70" s="102"/>
      <c r="DI70" s="102"/>
      <c r="DJ70" s="102"/>
      <c r="DK70" s="102"/>
      <c r="DL70" s="102"/>
      <c r="DM70" s="102"/>
      <c r="DN70" s="102"/>
      <c r="DO70" s="102"/>
      <c r="DP70" s="102"/>
      <c r="DQ70" s="102"/>
      <c r="DR70" s="102"/>
      <c r="DS70" s="102"/>
      <c r="DT70" s="102"/>
      <c r="DU70" s="102"/>
      <c r="DV70" s="102"/>
      <c r="DW70" s="102"/>
      <c r="DX70" s="102"/>
      <c r="DY70" s="102"/>
      <c r="DZ70" s="102"/>
      <c r="EA70" s="102"/>
      <c r="EB70" s="102"/>
      <c r="EC70" s="102"/>
      <c r="ED70" s="102"/>
      <c r="EE70" s="102"/>
      <c r="EF70" s="102"/>
      <c r="EG70" s="102"/>
      <c r="EH70" s="102"/>
      <c r="EI70" s="102"/>
      <c r="EJ70" s="102"/>
      <c r="EK70" s="102"/>
      <c r="EL70" s="102"/>
      <c r="EM70" s="102"/>
      <c r="EN70" s="102"/>
      <c r="EO70" s="102"/>
      <c r="EP70" s="102"/>
      <c r="EQ70" s="102"/>
      <c r="ER70" s="102"/>
      <c r="ES70" s="102"/>
      <c r="ET70" s="102"/>
      <c r="EU70" s="102"/>
      <c r="EV70" s="102"/>
      <c r="EW70" s="102"/>
      <c r="EX70" s="102"/>
      <c r="EY70" s="102"/>
      <c r="EZ70" s="102"/>
      <c r="FA70" s="102"/>
      <c r="FB70" s="102"/>
      <c r="FC70" s="102"/>
      <c r="FD70" s="102"/>
      <c r="FE70" s="102"/>
      <c r="FF70" s="102"/>
      <c r="FG70" s="102"/>
      <c r="FH70" s="102"/>
      <c r="FI70" s="102"/>
      <c r="FJ70" s="102"/>
      <c r="FK70" s="102"/>
      <c r="FL70" s="102"/>
      <c r="FM70" s="102"/>
      <c r="FN70" s="102"/>
      <c r="FO70" s="102"/>
      <c r="FP70" s="102"/>
      <c r="FQ70" s="102"/>
      <c r="FR70" s="102"/>
      <c r="FS70" s="102"/>
      <c r="FT70" s="102"/>
      <c r="FU70" s="102"/>
      <c r="FV70" s="102"/>
      <c r="FW70" s="102"/>
      <c r="FX70" s="102"/>
      <c r="FY70" s="102"/>
      <c r="FZ70" s="102"/>
      <c r="GA70" s="102"/>
      <c r="GB70" s="102"/>
      <c r="GC70" s="102"/>
      <c r="GD70" s="102"/>
      <c r="GE70" s="102"/>
      <c r="GF70" s="102"/>
      <c r="GG70" s="102"/>
      <c r="GH70" s="102"/>
      <c r="GI70" s="102"/>
      <c r="GJ70" s="102"/>
      <c r="GK70" s="102"/>
      <c r="GL70" s="102"/>
      <c r="GM70" s="102"/>
      <c r="GN70" s="102"/>
      <c r="GO70" s="102"/>
      <c r="GP70" s="102"/>
      <c r="GQ70" s="102"/>
      <c r="GR70" s="102"/>
      <c r="GS70" s="102"/>
      <c r="GT70" s="102"/>
      <c r="GU70" s="102"/>
      <c r="GV70" s="102"/>
      <c r="GW70" s="102"/>
      <c r="GX70" s="102"/>
      <c r="GY70" s="102"/>
      <c r="GZ70" s="102"/>
      <c r="HA70" s="102"/>
      <c r="HB70" s="102"/>
      <c r="HC70" s="102"/>
      <c r="HD70" s="102"/>
      <c r="HE70" s="102"/>
      <c r="HF70" s="102"/>
      <c r="HG70" s="102"/>
      <c r="HH70" s="102"/>
      <c r="HI70" s="102"/>
      <c r="HJ70" s="102"/>
      <c r="HK70" s="102"/>
    </row>
    <row r="71" spans="2:219">
      <c r="B71" s="137">
        <v>43</v>
      </c>
      <c r="C71" s="138">
        <f t="shared" si="59"/>
        <v>822651.61708521075</v>
      </c>
      <c r="D71" s="138">
        <f>D70+($D$10*12)</f>
        <v>805797.02049898123</v>
      </c>
      <c r="E71" s="139">
        <f t="shared" si="9"/>
        <v>43</v>
      </c>
      <c r="F71" s="143">
        <f t="shared" si="10"/>
        <v>43</v>
      </c>
      <c r="G71" s="138">
        <f>G70+($D$11*12)</f>
        <v>783981.04591176636</v>
      </c>
      <c r="H71" s="139">
        <f t="shared" si="52"/>
        <v>43</v>
      </c>
      <c r="I71" s="143">
        <f t="shared" si="11"/>
        <v>43</v>
      </c>
      <c r="J71" s="138">
        <f>J70+($D$12*12)</f>
        <v>808693.70064959466</v>
      </c>
      <c r="K71" s="139">
        <f t="shared" si="53"/>
        <v>43</v>
      </c>
      <c r="L71" s="143">
        <f t="shared" si="12"/>
        <v>43</v>
      </c>
      <c r="M71" s="140">
        <f t="shared" si="62"/>
        <v>265805.3547412667</v>
      </c>
      <c r="N71" s="141">
        <f t="shared" si="54"/>
        <v>43</v>
      </c>
      <c r="O71" s="143">
        <f t="shared" si="14"/>
        <v>43</v>
      </c>
      <c r="P71" s="140">
        <f t="shared" si="42"/>
        <v>209562.00425656399</v>
      </c>
      <c r="Q71" s="264">
        <f t="shared" si="15"/>
        <v>43</v>
      </c>
      <c r="R71" s="143">
        <f t="shared" si="16"/>
        <v>43</v>
      </c>
      <c r="S71" s="137">
        <v>43</v>
      </c>
      <c r="T71" s="142">
        <f t="shared" si="60"/>
        <v>283.23401903514002</v>
      </c>
      <c r="U71" s="142">
        <f>U70+($F$10*12)</f>
        <v>283.24034906867968</v>
      </c>
      <c r="V71" s="143">
        <f t="shared" si="17"/>
        <v>0</v>
      </c>
      <c r="W71" s="143" t="str">
        <f t="shared" si="18"/>
        <v>-</v>
      </c>
      <c r="X71" s="142">
        <f>X70+($F$11*12)</f>
        <v>269.91995120571517</v>
      </c>
      <c r="Y71" s="143">
        <f t="shared" si="19"/>
        <v>43</v>
      </c>
      <c r="Z71" s="143">
        <f t="shared" si="20"/>
        <v>43</v>
      </c>
      <c r="AA71" s="142">
        <f>AA70+($F$12*12)</f>
        <v>284.02415030933645</v>
      </c>
      <c r="AB71" s="143">
        <f t="shared" si="21"/>
        <v>0</v>
      </c>
      <c r="AC71" s="143" t="str">
        <f t="shared" si="22"/>
        <v>-</v>
      </c>
      <c r="AD71" s="142">
        <f t="shared" si="63"/>
        <v>76.696328867387649</v>
      </c>
      <c r="AE71" s="144">
        <f t="shared" si="48"/>
        <v>43</v>
      </c>
      <c r="AF71" s="143">
        <f t="shared" si="24"/>
        <v>43</v>
      </c>
      <c r="AG71" s="142">
        <f t="shared" si="36"/>
        <v>59.411574697734288</v>
      </c>
      <c r="AH71" s="143">
        <f t="shared" si="25"/>
        <v>43</v>
      </c>
      <c r="AI71" s="143">
        <f t="shared" si="26"/>
        <v>43</v>
      </c>
      <c r="AJ71" s="137">
        <v>43</v>
      </c>
      <c r="AK71" s="140">
        <f t="shared" si="47"/>
        <v>476.76722896209219</v>
      </c>
      <c r="AL71" s="140">
        <f t="shared" si="43"/>
        <v>453.66333590187617</v>
      </c>
      <c r="AM71" s="140">
        <f t="shared" si="37"/>
        <v>449.57695154122416</v>
      </c>
      <c r="AN71" s="140">
        <f t="shared" si="38"/>
        <v>453.66333590187617</v>
      </c>
      <c r="AO71" s="140">
        <f t="shared" si="39"/>
        <v>62.743893506543301</v>
      </c>
      <c r="AP71" s="140">
        <f t="shared" si="40"/>
        <v>35.553616085675259</v>
      </c>
      <c r="AQ71" s="145">
        <f t="shared" si="46"/>
        <v>68174.53783175812</v>
      </c>
      <c r="AR71" s="145">
        <f>AR70+AL71</f>
        <v>67837.841669026951</v>
      </c>
      <c r="AS71" s="143">
        <f>IF(AR71&lt;=AQ71,AJ71,0)</f>
        <v>43</v>
      </c>
      <c r="AT71" s="143">
        <f t="shared" si="28"/>
        <v>43</v>
      </c>
      <c r="AU71" s="145">
        <f>AU70+AM71</f>
        <v>66817.902266230943</v>
      </c>
      <c r="AV71" s="143">
        <f t="shared" si="56"/>
        <v>43</v>
      </c>
      <c r="AW71" s="143">
        <f t="shared" si="29"/>
        <v>43</v>
      </c>
      <c r="AX71" s="145">
        <f>AX70+AN71</f>
        <v>68618.475424741104</v>
      </c>
      <c r="AY71" s="143">
        <f t="shared" si="57"/>
        <v>0</v>
      </c>
      <c r="AZ71" s="143" t="str">
        <f t="shared" si="30"/>
        <v>-</v>
      </c>
      <c r="BA71" s="146">
        <f t="shared" si="64"/>
        <v>39080.588207073495</v>
      </c>
      <c r="BB71" s="144">
        <f t="shared" si="58"/>
        <v>43</v>
      </c>
      <c r="BC71" s="143">
        <f t="shared" si="32"/>
        <v>43</v>
      </c>
      <c r="BD71" s="146">
        <f t="shared" si="44"/>
        <v>37482.996179408794</v>
      </c>
      <c r="BE71" s="143">
        <f t="shared" si="33"/>
        <v>43</v>
      </c>
      <c r="BF71" s="143">
        <f t="shared" si="34"/>
        <v>43</v>
      </c>
      <c r="BG71" s="102"/>
      <c r="BH71" s="102"/>
      <c r="BI71" s="102"/>
      <c r="BJ71" s="102"/>
      <c r="BK71" s="102"/>
      <c r="BL71" s="102"/>
      <c r="BM71" s="102"/>
      <c r="BN71" s="102"/>
      <c r="BO71" s="102"/>
      <c r="BP71" s="102"/>
      <c r="BQ71" s="102"/>
      <c r="BR71" s="102"/>
      <c r="BS71" s="102"/>
      <c r="BT71" s="102"/>
      <c r="BU71" s="102"/>
      <c r="BV71" s="102"/>
      <c r="BW71" s="102"/>
      <c r="BX71" s="102"/>
      <c r="BY71" s="102"/>
      <c r="BZ71" s="102"/>
      <c r="CA71" s="102"/>
      <c r="CB71" s="102"/>
      <c r="CC71" s="102"/>
      <c r="CD71" s="102"/>
      <c r="CE71" s="102"/>
      <c r="CF71" s="102"/>
      <c r="CG71" s="102"/>
      <c r="CH71" s="102"/>
      <c r="CI71" s="102"/>
      <c r="CJ71" s="102"/>
      <c r="CK71" s="102"/>
      <c r="CL71" s="102"/>
      <c r="CM71" s="102"/>
      <c r="CN71" s="102"/>
      <c r="CO71" s="102"/>
      <c r="CP71" s="102"/>
      <c r="CQ71" s="102"/>
      <c r="CR71" s="102"/>
      <c r="CS71" s="102"/>
      <c r="CT71" s="102"/>
      <c r="CU71" s="102"/>
      <c r="CV71" s="102"/>
      <c r="CW71" s="102"/>
      <c r="CX71" s="102"/>
      <c r="CY71" s="102"/>
      <c r="CZ71" s="102"/>
      <c r="DA71" s="102"/>
      <c r="DB71" s="102"/>
      <c r="DC71" s="102"/>
      <c r="DD71" s="102"/>
      <c r="DE71" s="102"/>
      <c r="DF71" s="102"/>
      <c r="DG71" s="102"/>
      <c r="DH71" s="102"/>
      <c r="DI71" s="102"/>
      <c r="DJ71" s="102"/>
      <c r="DK71" s="102"/>
      <c r="DL71" s="102"/>
      <c r="DM71" s="102"/>
      <c r="DN71" s="102"/>
      <c r="DO71" s="102"/>
      <c r="DP71" s="102"/>
      <c r="DQ71" s="102"/>
      <c r="DR71" s="102"/>
      <c r="DS71" s="102"/>
      <c r="DT71" s="102"/>
      <c r="DU71" s="102"/>
      <c r="DV71" s="102"/>
      <c r="DW71" s="102"/>
      <c r="DX71" s="102"/>
      <c r="DY71" s="102"/>
      <c r="DZ71" s="102"/>
      <c r="EA71" s="102"/>
      <c r="EB71" s="102"/>
      <c r="EC71" s="102"/>
      <c r="ED71" s="102"/>
      <c r="EE71" s="102"/>
      <c r="EF71" s="102"/>
      <c r="EG71" s="102"/>
      <c r="EH71" s="102"/>
      <c r="EI71" s="102"/>
      <c r="EJ71" s="102"/>
      <c r="EK71" s="102"/>
      <c r="EL71" s="102"/>
      <c r="EM71" s="102"/>
      <c r="EN71" s="102"/>
      <c r="EO71" s="102"/>
      <c r="EP71" s="102"/>
      <c r="EQ71" s="102"/>
      <c r="ER71" s="102"/>
      <c r="ES71" s="102"/>
      <c r="ET71" s="102"/>
      <c r="EU71" s="102"/>
      <c r="EV71" s="102"/>
      <c r="EW71" s="102"/>
      <c r="EX71" s="102"/>
      <c r="EY71" s="102"/>
      <c r="EZ71" s="102"/>
      <c r="FA71" s="102"/>
      <c r="FB71" s="102"/>
      <c r="FC71" s="102"/>
      <c r="FD71" s="102"/>
      <c r="FE71" s="102"/>
      <c r="FF71" s="102"/>
      <c r="FG71" s="102"/>
      <c r="FH71" s="102"/>
      <c r="FI71" s="102"/>
      <c r="FJ71" s="102"/>
      <c r="FK71" s="102"/>
      <c r="FL71" s="102"/>
      <c r="FM71" s="102"/>
      <c r="FN71" s="102"/>
      <c r="FO71" s="102"/>
      <c r="FP71" s="102"/>
      <c r="FQ71" s="102"/>
      <c r="FR71" s="102"/>
      <c r="FS71" s="102"/>
      <c r="FT71" s="102"/>
      <c r="FU71" s="102"/>
      <c r="FV71" s="102"/>
      <c r="FW71" s="102"/>
      <c r="FX71" s="102"/>
      <c r="FY71" s="102"/>
      <c r="FZ71" s="102"/>
      <c r="GA71" s="102"/>
      <c r="GB71" s="102"/>
      <c r="GC71" s="102"/>
      <c r="GD71" s="102"/>
      <c r="GE71" s="102"/>
      <c r="GF71" s="102"/>
      <c r="GG71" s="102"/>
      <c r="GH71" s="102"/>
      <c r="GI71" s="102"/>
      <c r="GJ71" s="102"/>
      <c r="GK71" s="102"/>
      <c r="GL71" s="102"/>
      <c r="GM71" s="102"/>
      <c r="GN71" s="102"/>
      <c r="GO71" s="102"/>
      <c r="GP71" s="102"/>
      <c r="GQ71" s="102"/>
      <c r="GR71" s="102"/>
      <c r="GS71" s="102"/>
      <c r="GT71" s="102"/>
      <c r="GU71" s="102"/>
      <c r="GV71" s="102"/>
      <c r="GW71" s="102"/>
      <c r="GX71" s="102"/>
      <c r="GY71" s="102"/>
      <c r="GZ71" s="102"/>
      <c r="HA71" s="102"/>
      <c r="HB71" s="102"/>
      <c r="HC71" s="102"/>
      <c r="HD71" s="102"/>
      <c r="HE71" s="102"/>
      <c r="HF71" s="102"/>
      <c r="HG71" s="102"/>
      <c r="HH71" s="102"/>
      <c r="HI71" s="102"/>
      <c r="HJ71" s="102"/>
      <c r="HK71" s="102"/>
    </row>
    <row r="72" spans="2:219">
      <c r="B72" s="137">
        <v>44</v>
      </c>
      <c r="C72" s="138">
        <f t="shared" si="59"/>
        <v>841783.0500406808</v>
      </c>
      <c r="D72" s="138">
        <f>D71+($D$10*12)</f>
        <v>824290.47567941202</v>
      </c>
      <c r="E72" s="139">
        <f t="shared" si="9"/>
        <v>44</v>
      </c>
      <c r="F72" s="143">
        <f t="shared" si="10"/>
        <v>44</v>
      </c>
      <c r="G72" s="138">
        <f>G71+($D$11*12)</f>
        <v>802021.4035207819</v>
      </c>
      <c r="H72" s="139">
        <f t="shared" si="52"/>
        <v>44</v>
      </c>
      <c r="I72" s="143">
        <f t="shared" si="11"/>
        <v>44</v>
      </c>
      <c r="J72" s="138">
        <f>J71+($D$12*12)</f>
        <v>827187.15583002544</v>
      </c>
      <c r="K72" s="139">
        <f t="shared" si="53"/>
        <v>44</v>
      </c>
      <c r="L72" s="143">
        <f t="shared" si="12"/>
        <v>44</v>
      </c>
      <c r="M72" s="140">
        <f t="shared" si="62"/>
        <v>268506.87733417668</v>
      </c>
      <c r="N72" s="141">
        <f t="shared" si="54"/>
        <v>44</v>
      </c>
      <c r="O72" s="143">
        <f t="shared" si="14"/>
        <v>44</v>
      </c>
      <c r="P72" s="140">
        <f t="shared" si="42"/>
        <v>211172.45150301949</v>
      </c>
      <c r="Q72" s="264">
        <f t="shared" si="15"/>
        <v>44</v>
      </c>
      <c r="R72" s="143">
        <f t="shared" si="16"/>
        <v>44</v>
      </c>
      <c r="S72" s="137">
        <v>44</v>
      </c>
      <c r="T72" s="142">
        <f t="shared" si="60"/>
        <v>289.82085668712</v>
      </c>
      <c r="U72" s="142">
        <f>U71+($F$10*12)</f>
        <v>289.74872271819794</v>
      </c>
      <c r="V72" s="143">
        <f t="shared" si="17"/>
        <v>44</v>
      </c>
      <c r="W72" s="143">
        <f t="shared" si="18"/>
        <v>44</v>
      </c>
      <c r="X72" s="142">
        <f>X71+($F$11*12)</f>
        <v>276.13113815814216</v>
      </c>
      <c r="Y72" s="143">
        <f t="shared" si="19"/>
        <v>44</v>
      </c>
      <c r="Z72" s="143">
        <f t="shared" si="20"/>
        <v>44</v>
      </c>
      <c r="AA72" s="142">
        <f>AA71+($F$12*12)</f>
        <v>290.53252395885471</v>
      </c>
      <c r="AB72" s="143">
        <f t="shared" si="21"/>
        <v>0</v>
      </c>
      <c r="AC72" s="143" t="str">
        <f t="shared" si="22"/>
        <v>-</v>
      </c>
      <c r="AD72" s="142">
        <f t="shared" si="63"/>
        <v>77.716189424327652</v>
      </c>
      <c r="AE72" s="144">
        <f t="shared" si="48"/>
        <v>44</v>
      </c>
      <c r="AF72" s="143">
        <f t="shared" si="24"/>
        <v>44</v>
      </c>
      <c r="AG72" s="142">
        <f t="shared" si="36"/>
        <v>60.055784555121285</v>
      </c>
      <c r="AH72" s="143">
        <f t="shared" si="25"/>
        <v>44</v>
      </c>
      <c r="AI72" s="143">
        <f t="shared" si="26"/>
        <v>44</v>
      </c>
      <c r="AJ72" s="137">
        <v>44</v>
      </c>
      <c r="AK72" s="140">
        <f t="shared" si="47"/>
        <v>454.0640275829449</v>
      </c>
      <c r="AL72" s="140">
        <f t="shared" si="43"/>
        <v>432.06031990654873</v>
      </c>
      <c r="AM72" s="140">
        <f t="shared" si="37"/>
        <v>428.16852527735631</v>
      </c>
      <c r="AN72" s="140">
        <f t="shared" si="38"/>
        <v>432.06031990654873</v>
      </c>
      <c r="AO72" s="140">
        <f t="shared" si="39"/>
        <v>59.756089053850758</v>
      </c>
      <c r="AP72" s="140">
        <f t="shared" si="40"/>
        <v>33.860586748262151</v>
      </c>
      <c r="AQ72" s="149">
        <f t="shared" si="46"/>
        <v>68628.60185934107</v>
      </c>
      <c r="AR72" s="145">
        <f>AR71+AL72</f>
        <v>68269.901988933503</v>
      </c>
      <c r="AS72" s="143">
        <f>IF(AR72&lt;=AQ72,AJ72,0)</f>
        <v>44</v>
      </c>
      <c r="AT72" s="143">
        <f t="shared" si="28"/>
        <v>44</v>
      </c>
      <c r="AU72" s="145">
        <f>AU71+AM72</f>
        <v>67246.070791508304</v>
      </c>
      <c r="AV72" s="143">
        <f t="shared" si="56"/>
        <v>44</v>
      </c>
      <c r="AW72" s="143">
        <f t="shared" si="29"/>
        <v>44</v>
      </c>
      <c r="AX72" s="145">
        <f>AX71+AN72</f>
        <v>69050.535744647656</v>
      </c>
      <c r="AY72" s="143">
        <f t="shared" si="57"/>
        <v>0</v>
      </c>
      <c r="AZ72" s="143" t="str">
        <f t="shared" si="30"/>
        <v>-</v>
      </c>
      <c r="BA72" s="146">
        <f t="shared" si="64"/>
        <v>39140.344296127347</v>
      </c>
      <c r="BB72" s="144">
        <f t="shared" si="58"/>
        <v>44</v>
      </c>
      <c r="BC72" s="143">
        <f t="shared" si="32"/>
        <v>44</v>
      </c>
      <c r="BD72" s="146">
        <f t="shared" si="44"/>
        <v>37516.856766157056</v>
      </c>
      <c r="BE72" s="143">
        <f t="shared" si="33"/>
        <v>44</v>
      </c>
      <c r="BF72" s="143">
        <f t="shared" si="34"/>
        <v>44</v>
      </c>
      <c r="BG72" s="102"/>
      <c r="BH72" s="102"/>
      <c r="BI72" s="102"/>
      <c r="BJ72" s="102"/>
      <c r="BK72" s="102"/>
      <c r="BL72" s="102"/>
      <c r="BM72" s="102"/>
      <c r="BN72" s="102"/>
      <c r="BO72" s="102"/>
      <c r="BP72" s="102"/>
      <c r="BQ72" s="102"/>
      <c r="BR72" s="102"/>
      <c r="BS72" s="102"/>
      <c r="BT72" s="102"/>
      <c r="BU72" s="102"/>
      <c r="BV72" s="102"/>
      <c r="BW72" s="102"/>
      <c r="BX72" s="102"/>
      <c r="BY72" s="102"/>
      <c r="BZ72" s="102"/>
      <c r="CA72" s="102"/>
      <c r="CB72" s="102"/>
      <c r="CC72" s="102"/>
      <c r="CD72" s="102"/>
      <c r="CE72" s="102"/>
      <c r="CF72" s="102"/>
      <c r="CG72" s="102"/>
      <c r="CH72" s="102"/>
      <c r="CI72" s="102"/>
      <c r="CJ72" s="102"/>
      <c r="CK72" s="102"/>
      <c r="CL72" s="102"/>
      <c r="CM72" s="102"/>
      <c r="CN72" s="102"/>
      <c r="CO72" s="102"/>
      <c r="CP72" s="102"/>
      <c r="CQ72" s="102"/>
      <c r="CR72" s="102"/>
      <c r="CS72" s="102"/>
      <c r="CT72" s="102"/>
      <c r="CU72" s="102"/>
      <c r="CV72" s="102"/>
      <c r="CW72" s="102"/>
      <c r="CX72" s="102"/>
      <c r="CY72" s="102"/>
      <c r="CZ72" s="102"/>
      <c r="DA72" s="102"/>
      <c r="DB72" s="102"/>
      <c r="DC72" s="102"/>
      <c r="DD72" s="102"/>
      <c r="DE72" s="102"/>
      <c r="DF72" s="102"/>
      <c r="DG72" s="102"/>
      <c r="DH72" s="102"/>
      <c r="DI72" s="102"/>
      <c r="DJ72" s="102"/>
      <c r="DK72" s="102"/>
      <c r="DL72" s="102"/>
      <c r="DM72" s="102"/>
      <c r="DN72" s="102"/>
      <c r="DO72" s="102"/>
      <c r="DP72" s="102"/>
      <c r="DQ72" s="102"/>
      <c r="DR72" s="102"/>
      <c r="DS72" s="102"/>
      <c r="DT72" s="102"/>
      <c r="DU72" s="102"/>
      <c r="DV72" s="102"/>
      <c r="DW72" s="102"/>
      <c r="DX72" s="102"/>
      <c r="DY72" s="102"/>
      <c r="DZ72" s="102"/>
      <c r="EA72" s="102"/>
      <c r="EB72" s="102"/>
      <c r="EC72" s="102"/>
      <c r="ED72" s="102"/>
      <c r="EE72" s="102"/>
      <c r="EF72" s="102"/>
      <c r="EG72" s="102"/>
      <c r="EH72" s="102"/>
      <c r="EI72" s="102"/>
      <c r="EJ72" s="102"/>
      <c r="EK72" s="102"/>
      <c r="EL72" s="102"/>
      <c r="EM72" s="102"/>
      <c r="EN72" s="102"/>
      <c r="EO72" s="102"/>
      <c r="EP72" s="102"/>
      <c r="EQ72" s="102"/>
      <c r="ER72" s="102"/>
      <c r="ES72" s="102"/>
      <c r="ET72" s="102"/>
      <c r="EU72" s="102"/>
      <c r="EV72" s="102"/>
      <c r="EW72" s="102"/>
      <c r="EX72" s="102"/>
      <c r="EY72" s="102"/>
      <c r="EZ72" s="102"/>
      <c r="FA72" s="102"/>
      <c r="FB72" s="102"/>
      <c r="FC72" s="102"/>
      <c r="FD72" s="102"/>
      <c r="FE72" s="102"/>
      <c r="FF72" s="102"/>
      <c r="FG72" s="102"/>
      <c r="FH72" s="102"/>
      <c r="FI72" s="102"/>
      <c r="FJ72" s="102"/>
      <c r="FK72" s="102"/>
      <c r="FL72" s="102"/>
      <c r="FM72" s="102"/>
      <c r="FN72" s="102"/>
      <c r="FO72" s="102"/>
      <c r="FP72" s="102"/>
      <c r="FQ72" s="102"/>
      <c r="FR72" s="102"/>
      <c r="FS72" s="102"/>
      <c r="FT72" s="102"/>
      <c r="FU72" s="102"/>
      <c r="FV72" s="102"/>
      <c r="FW72" s="102"/>
      <c r="FX72" s="102"/>
      <c r="FY72" s="102"/>
      <c r="FZ72" s="102"/>
      <c r="GA72" s="102"/>
      <c r="GB72" s="102"/>
      <c r="GC72" s="102"/>
      <c r="GD72" s="102"/>
      <c r="GE72" s="102"/>
      <c r="GF72" s="102"/>
      <c r="GG72" s="102"/>
      <c r="GH72" s="102"/>
      <c r="GI72" s="102"/>
      <c r="GJ72" s="102"/>
      <c r="GK72" s="102"/>
      <c r="GL72" s="102"/>
      <c r="GM72" s="102"/>
      <c r="GN72" s="102"/>
      <c r="GO72" s="102"/>
      <c r="GP72" s="102"/>
      <c r="GQ72" s="102"/>
      <c r="GR72" s="102"/>
      <c r="GS72" s="102"/>
      <c r="GT72" s="102"/>
      <c r="GU72" s="102"/>
      <c r="GV72" s="102"/>
      <c r="GW72" s="102"/>
      <c r="GX72" s="102"/>
      <c r="GY72" s="102"/>
      <c r="GZ72" s="102"/>
      <c r="HA72" s="102"/>
      <c r="HB72" s="102"/>
      <c r="HC72" s="102"/>
      <c r="HD72" s="102"/>
      <c r="HE72" s="102"/>
      <c r="HF72" s="102"/>
      <c r="HG72" s="102"/>
      <c r="HH72" s="102"/>
      <c r="HI72" s="102"/>
      <c r="HJ72" s="102"/>
      <c r="HK72" s="102"/>
    </row>
    <row r="73" spans="2:219">
      <c r="B73" s="137">
        <v>45</v>
      </c>
      <c r="C73" s="138">
        <f t="shared" si="59"/>
        <v>860914.48299615085</v>
      </c>
      <c r="D73" s="138">
        <f>D72+($D$10*12)+$C$19</f>
        <v>843373.83085984283</v>
      </c>
      <c r="E73" s="139">
        <f t="shared" si="9"/>
        <v>45</v>
      </c>
      <c r="F73" s="143">
        <f t="shared" si="10"/>
        <v>45</v>
      </c>
      <c r="G73" s="138">
        <f>G72+($D$11*12)+$C$19</f>
        <v>820651.66112979746</v>
      </c>
      <c r="H73" s="139">
        <f t="shared" si="52"/>
        <v>45</v>
      </c>
      <c r="I73" s="143">
        <f t="shared" si="11"/>
        <v>45</v>
      </c>
      <c r="J73" s="138">
        <f>J72+($D$12*12)+$C$19</f>
        <v>846270.51101045625</v>
      </c>
      <c r="K73" s="139">
        <f t="shared" si="53"/>
        <v>45</v>
      </c>
      <c r="L73" s="143">
        <f t="shared" si="12"/>
        <v>45</v>
      </c>
      <c r="M73" s="140">
        <f t="shared" si="62"/>
        <v>271208.39992708666</v>
      </c>
      <c r="N73" s="141">
        <f t="shared" si="54"/>
        <v>45</v>
      </c>
      <c r="O73" s="143">
        <f t="shared" si="14"/>
        <v>45</v>
      </c>
      <c r="P73" s="140">
        <f t="shared" si="42"/>
        <v>212782.89874947499</v>
      </c>
      <c r="Q73" s="264">
        <f t="shared" si="15"/>
        <v>45</v>
      </c>
      <c r="R73" s="143">
        <f t="shared" si="16"/>
        <v>45</v>
      </c>
      <c r="S73" s="137">
        <v>45</v>
      </c>
      <c r="T73" s="142">
        <f t="shared" si="60"/>
        <v>296.40769433909998</v>
      </c>
      <c r="U73" s="142">
        <f>U72+($F$10*12)+$D$19</f>
        <v>296.48362136771618</v>
      </c>
      <c r="V73" s="143">
        <f t="shared" si="17"/>
        <v>0</v>
      </c>
      <c r="W73" s="143" t="str">
        <f t="shared" si="18"/>
        <v>-</v>
      </c>
      <c r="X73" s="142">
        <f>X72+($F$11*12)+$D$19</f>
        <v>282.56885011056914</v>
      </c>
      <c r="Y73" s="143">
        <f t="shared" si="19"/>
        <v>45</v>
      </c>
      <c r="Z73" s="143">
        <f t="shared" si="20"/>
        <v>45</v>
      </c>
      <c r="AA73" s="142">
        <f>AA72+($F$12*12)+$D$19</f>
        <v>297.26742260837295</v>
      </c>
      <c r="AB73" s="143">
        <f t="shared" si="21"/>
        <v>0</v>
      </c>
      <c r="AC73" s="143" t="str">
        <f t="shared" si="22"/>
        <v>-</v>
      </c>
      <c r="AD73" s="142">
        <f t="shared" si="63"/>
        <v>78.736049981267655</v>
      </c>
      <c r="AE73" s="144">
        <f t="shared" si="48"/>
        <v>45</v>
      </c>
      <c r="AF73" s="143">
        <f t="shared" si="24"/>
        <v>45</v>
      </c>
      <c r="AG73" s="142">
        <f t="shared" si="36"/>
        <v>60.699994412508282</v>
      </c>
      <c r="AH73" s="143">
        <f t="shared" si="25"/>
        <v>45</v>
      </c>
      <c r="AI73" s="143">
        <f t="shared" si="26"/>
        <v>45</v>
      </c>
      <c r="AJ73" s="137">
        <v>45</v>
      </c>
      <c r="AK73" s="140">
        <f t="shared" si="47"/>
        <v>432.4419310313761</v>
      </c>
      <c r="AL73" s="140">
        <f t="shared" si="43"/>
        <v>411.48601895861782</v>
      </c>
      <c r="AM73" s="140">
        <f t="shared" si="37"/>
        <v>407.77954788319647</v>
      </c>
      <c r="AN73" s="140">
        <f t="shared" si="38"/>
        <v>411.48601895861782</v>
      </c>
      <c r="AO73" s="140">
        <f t="shared" si="39"/>
        <v>56.910561003667389</v>
      </c>
      <c r="AP73" s="140">
        <f t="shared" si="40"/>
        <v>32.248177855487761</v>
      </c>
      <c r="AQ73" s="145">
        <f t="shared" si="46"/>
        <v>69061.043790372452</v>
      </c>
      <c r="AR73" s="145">
        <f>AR72+AL73+($E$19/$C$23^AJ73)</f>
        <v>68728.689024181484</v>
      </c>
      <c r="AS73" s="143">
        <f>IF(AR73&lt;=AQ73,AJ73,0)</f>
        <v>45</v>
      </c>
      <c r="AT73" s="143">
        <f t="shared" si="28"/>
        <v>45</v>
      </c>
      <c r="AU73" s="145">
        <f>AU72+AM73+$E$19/$C$23^AJ73</f>
        <v>67701.151355680864</v>
      </c>
      <c r="AV73" s="143">
        <f t="shared" si="56"/>
        <v>45</v>
      </c>
      <c r="AW73" s="143">
        <f t="shared" si="29"/>
        <v>45</v>
      </c>
      <c r="AX73" s="145">
        <f>AX72+AN73+$E$19/$C$23^AJ73</f>
        <v>69509.322779895636</v>
      </c>
      <c r="AY73" s="143">
        <f t="shared" si="57"/>
        <v>0</v>
      </c>
      <c r="AZ73" s="143" t="str">
        <f t="shared" si="30"/>
        <v>-</v>
      </c>
      <c r="BA73" s="146">
        <f t="shared" si="64"/>
        <v>39197.254857131011</v>
      </c>
      <c r="BB73" s="144">
        <f t="shared" si="58"/>
        <v>45</v>
      </c>
      <c r="BC73" s="143">
        <f t="shared" si="32"/>
        <v>45</v>
      </c>
      <c r="BD73" s="146">
        <f>BD72+AP73+$E$19/$C$23^AJ73</f>
        <v>37596.405960301898</v>
      </c>
      <c r="BE73" s="143">
        <f t="shared" si="33"/>
        <v>45</v>
      </c>
      <c r="BF73" s="143">
        <f t="shared" si="34"/>
        <v>45</v>
      </c>
      <c r="BG73" s="102"/>
      <c r="BH73" s="102"/>
      <c r="BI73" s="102"/>
      <c r="BJ73" s="102"/>
      <c r="BK73" s="102"/>
      <c r="BL73" s="102"/>
      <c r="BM73" s="102"/>
      <c r="BN73" s="102"/>
      <c r="BO73" s="102"/>
      <c r="BP73" s="102"/>
      <c r="BQ73" s="102"/>
      <c r="BR73" s="102"/>
      <c r="BS73" s="102"/>
      <c r="BT73" s="102"/>
      <c r="BU73" s="102"/>
      <c r="BV73" s="102"/>
      <c r="BW73" s="102"/>
      <c r="BX73" s="102"/>
      <c r="BY73" s="102"/>
      <c r="BZ73" s="102"/>
      <c r="CA73" s="102"/>
      <c r="CB73" s="102"/>
      <c r="CC73" s="102"/>
      <c r="CD73" s="102"/>
      <c r="CE73" s="102"/>
      <c r="CF73" s="102"/>
      <c r="CG73" s="102"/>
      <c r="CH73" s="102"/>
      <c r="CI73" s="102"/>
      <c r="CJ73" s="102"/>
      <c r="CK73" s="102"/>
      <c r="CL73" s="102"/>
      <c r="CM73" s="102"/>
      <c r="CN73" s="102"/>
      <c r="CO73" s="102"/>
      <c r="CP73" s="102"/>
      <c r="CQ73" s="102"/>
      <c r="CR73" s="102"/>
      <c r="CS73" s="102"/>
      <c r="CT73" s="102"/>
      <c r="CU73" s="102"/>
      <c r="CV73" s="102"/>
      <c r="CW73" s="102"/>
      <c r="CX73" s="102"/>
      <c r="CY73" s="102"/>
      <c r="CZ73" s="102"/>
      <c r="DA73" s="102"/>
      <c r="DB73" s="102"/>
      <c r="DC73" s="102"/>
      <c r="DD73" s="102"/>
      <c r="DE73" s="102"/>
      <c r="DF73" s="102"/>
      <c r="DG73" s="102"/>
      <c r="DH73" s="102"/>
      <c r="DI73" s="102"/>
      <c r="DJ73" s="102"/>
      <c r="DK73" s="102"/>
      <c r="DL73" s="102"/>
      <c r="DM73" s="102"/>
      <c r="DN73" s="102"/>
      <c r="DO73" s="102"/>
      <c r="DP73" s="102"/>
      <c r="DQ73" s="102"/>
      <c r="DR73" s="102"/>
      <c r="DS73" s="102"/>
      <c r="DT73" s="102"/>
      <c r="DU73" s="102"/>
      <c r="DV73" s="102"/>
      <c r="DW73" s="102"/>
      <c r="DX73" s="102"/>
      <c r="DY73" s="102"/>
      <c r="DZ73" s="102"/>
      <c r="EA73" s="102"/>
      <c r="EB73" s="102"/>
      <c r="EC73" s="102"/>
      <c r="ED73" s="102"/>
      <c r="EE73" s="102"/>
      <c r="EF73" s="102"/>
      <c r="EG73" s="102"/>
      <c r="EH73" s="102"/>
      <c r="EI73" s="102"/>
      <c r="EJ73" s="102"/>
      <c r="EK73" s="102"/>
      <c r="EL73" s="102"/>
      <c r="EM73" s="102"/>
      <c r="EN73" s="102"/>
      <c r="EO73" s="102"/>
      <c r="EP73" s="102"/>
      <c r="EQ73" s="102"/>
      <c r="ER73" s="102"/>
      <c r="ES73" s="102"/>
      <c r="ET73" s="102"/>
      <c r="EU73" s="102"/>
      <c r="EV73" s="102"/>
      <c r="EW73" s="102"/>
      <c r="EX73" s="102"/>
      <c r="EY73" s="102"/>
      <c r="EZ73" s="102"/>
      <c r="FA73" s="102"/>
      <c r="FB73" s="102"/>
      <c r="FC73" s="102"/>
      <c r="FD73" s="102"/>
      <c r="FE73" s="102"/>
      <c r="FF73" s="102"/>
      <c r="FG73" s="102"/>
      <c r="FH73" s="102"/>
      <c r="FI73" s="102"/>
      <c r="FJ73" s="102"/>
      <c r="FK73" s="102"/>
      <c r="FL73" s="102"/>
      <c r="FM73" s="102"/>
      <c r="FN73" s="102"/>
      <c r="FO73" s="102"/>
      <c r="FP73" s="102"/>
      <c r="FQ73" s="102"/>
      <c r="FR73" s="102"/>
      <c r="FS73" s="102"/>
      <c r="FT73" s="102"/>
      <c r="FU73" s="102"/>
      <c r="FV73" s="102"/>
      <c r="FW73" s="102"/>
      <c r="FX73" s="102"/>
      <c r="FY73" s="102"/>
      <c r="FZ73" s="102"/>
      <c r="GA73" s="102"/>
      <c r="GB73" s="102"/>
      <c r="GC73" s="102"/>
      <c r="GD73" s="102"/>
      <c r="GE73" s="102"/>
      <c r="GF73" s="102"/>
      <c r="GG73" s="102"/>
      <c r="GH73" s="102"/>
      <c r="GI73" s="102"/>
      <c r="GJ73" s="102"/>
      <c r="GK73" s="102"/>
      <c r="GL73" s="102"/>
      <c r="GM73" s="102"/>
      <c r="GN73" s="102"/>
      <c r="GO73" s="102"/>
      <c r="GP73" s="102"/>
      <c r="GQ73" s="102"/>
      <c r="GR73" s="102"/>
      <c r="GS73" s="102"/>
      <c r="GT73" s="102"/>
      <c r="GU73" s="102"/>
      <c r="GV73" s="102"/>
      <c r="GW73" s="102"/>
      <c r="GX73" s="102"/>
      <c r="GY73" s="102"/>
      <c r="GZ73" s="102"/>
      <c r="HA73" s="102"/>
      <c r="HB73" s="102"/>
      <c r="HC73" s="102"/>
      <c r="HD73" s="102"/>
      <c r="HE73" s="102"/>
      <c r="HF73" s="102"/>
      <c r="HG73" s="102"/>
      <c r="HH73" s="102"/>
      <c r="HI73" s="102"/>
      <c r="HJ73" s="102"/>
      <c r="HK73" s="102"/>
    </row>
    <row r="74" spans="2:219">
      <c r="B74" s="137">
        <v>46</v>
      </c>
      <c r="C74" s="138">
        <f t="shared" si="59"/>
        <v>880045.9159516209</v>
      </c>
      <c r="D74" s="138">
        <f>D73+($D$10*12)</f>
        <v>861867.2860402735</v>
      </c>
      <c r="E74" s="139">
        <f t="shared" si="9"/>
        <v>46</v>
      </c>
      <c r="F74" s="143">
        <f t="shared" si="10"/>
        <v>46</v>
      </c>
      <c r="G74" s="138">
        <f>G73+($D$11*12)</f>
        <v>838692.018738813</v>
      </c>
      <c r="H74" s="139">
        <f t="shared" si="52"/>
        <v>46</v>
      </c>
      <c r="I74" s="143">
        <f t="shared" si="11"/>
        <v>46</v>
      </c>
      <c r="J74" s="138">
        <f>J73+($D$12*12)</f>
        <v>864763.96619088692</v>
      </c>
      <c r="K74" s="139">
        <f t="shared" si="53"/>
        <v>46</v>
      </c>
      <c r="L74" s="143">
        <f t="shared" si="12"/>
        <v>46</v>
      </c>
      <c r="M74" s="140">
        <f t="shared" si="62"/>
        <v>273909.92251999665</v>
      </c>
      <c r="N74" s="141">
        <f t="shared" si="54"/>
        <v>46</v>
      </c>
      <c r="O74" s="143">
        <f t="shared" si="14"/>
        <v>46</v>
      </c>
      <c r="P74" s="140">
        <f t="shared" si="42"/>
        <v>214393.34599593049</v>
      </c>
      <c r="Q74" s="264">
        <f t="shared" si="15"/>
        <v>46</v>
      </c>
      <c r="R74" s="143">
        <f t="shared" si="16"/>
        <v>46</v>
      </c>
      <c r="S74" s="137">
        <v>46</v>
      </c>
      <c r="T74" s="142">
        <f t="shared" si="60"/>
        <v>302.99453199107995</v>
      </c>
      <c r="U74" s="142">
        <f>U73+($F$10*12)</f>
        <v>302.99199501723444</v>
      </c>
      <c r="V74" s="143">
        <f t="shared" si="17"/>
        <v>46</v>
      </c>
      <c r="W74" s="143">
        <f t="shared" si="18"/>
        <v>46</v>
      </c>
      <c r="X74" s="142">
        <f>X73+($F$11*12)</f>
        <v>288.78003706299614</v>
      </c>
      <c r="Y74" s="143">
        <f t="shared" si="19"/>
        <v>46</v>
      </c>
      <c r="Z74" s="143">
        <f t="shared" si="20"/>
        <v>46</v>
      </c>
      <c r="AA74" s="142">
        <f>AA73+($F$12*12)</f>
        <v>303.77579625789122</v>
      </c>
      <c r="AB74" s="143">
        <f t="shared" si="21"/>
        <v>0</v>
      </c>
      <c r="AC74" s="143" t="str">
        <f t="shared" si="22"/>
        <v>-</v>
      </c>
      <c r="AD74" s="142">
        <f t="shared" si="63"/>
        <v>79.755910538207658</v>
      </c>
      <c r="AE74" s="144">
        <f t="shared" si="48"/>
        <v>46</v>
      </c>
      <c r="AF74" s="143">
        <f t="shared" si="24"/>
        <v>46</v>
      </c>
      <c r="AG74" s="142">
        <f t="shared" si="36"/>
        <v>61.344204269895279</v>
      </c>
      <c r="AH74" s="143">
        <f t="shared" si="25"/>
        <v>46</v>
      </c>
      <c r="AI74" s="143">
        <f t="shared" si="26"/>
        <v>46</v>
      </c>
      <c r="AJ74" s="137">
        <v>46</v>
      </c>
      <c r="AK74" s="140">
        <f t="shared" si="47"/>
        <v>411.84945812512007</v>
      </c>
      <c r="AL74" s="140">
        <f t="shared" si="43"/>
        <v>391.89144662725505</v>
      </c>
      <c r="AM74" s="140">
        <f t="shared" si="37"/>
        <v>388.36147417447279</v>
      </c>
      <c r="AN74" s="140">
        <f t="shared" si="38"/>
        <v>391.89144662725505</v>
      </c>
      <c r="AO74" s="140">
        <f t="shared" si="39"/>
        <v>54.200534289207035</v>
      </c>
      <c r="AP74" s="140">
        <f t="shared" si="40"/>
        <v>30.712550338559772</v>
      </c>
      <c r="AQ74" s="149">
        <f t="shared" si="46"/>
        <v>69472.893248497567</v>
      </c>
      <c r="AR74" s="145">
        <f>AR73+AL74</f>
        <v>69120.580470808738</v>
      </c>
      <c r="AS74" s="143">
        <f>IF(AR74&lt;=AQ74,AJ74,0)</f>
        <v>46</v>
      </c>
      <c r="AT74" s="143">
        <f t="shared" si="28"/>
        <v>46</v>
      </c>
      <c r="AU74" s="145">
        <f>AU73+AM74</f>
        <v>68089.512829855332</v>
      </c>
      <c r="AV74" s="143">
        <f t="shared" si="56"/>
        <v>46</v>
      </c>
      <c r="AW74" s="143">
        <f t="shared" si="29"/>
        <v>46</v>
      </c>
      <c r="AX74" s="145">
        <f>AX73+AN74</f>
        <v>69901.21422652289</v>
      </c>
      <c r="AY74" s="143">
        <f t="shared" si="57"/>
        <v>0</v>
      </c>
      <c r="AZ74" s="143" t="str">
        <f t="shared" si="30"/>
        <v>-</v>
      </c>
      <c r="BA74" s="146">
        <f t="shared" si="64"/>
        <v>39251.455391420219</v>
      </c>
      <c r="BB74" s="144">
        <f t="shared" si="58"/>
        <v>46</v>
      </c>
      <c r="BC74" s="143">
        <f t="shared" si="32"/>
        <v>46</v>
      </c>
      <c r="BD74" s="146">
        <f t="shared" si="44"/>
        <v>37627.118510640459</v>
      </c>
      <c r="BE74" s="143">
        <f t="shared" si="33"/>
        <v>46</v>
      </c>
      <c r="BF74" s="143">
        <f t="shared" si="34"/>
        <v>46</v>
      </c>
      <c r="BG74" s="102"/>
      <c r="BH74" s="585"/>
      <c r="BI74" s="585"/>
      <c r="BJ74" s="585"/>
      <c r="BK74" s="585"/>
      <c r="BL74" s="585"/>
      <c r="BM74" s="102"/>
      <c r="BN74" s="102"/>
      <c r="BO74" s="102"/>
      <c r="BP74" s="102"/>
      <c r="BQ74" s="102"/>
      <c r="BR74" s="102"/>
      <c r="BS74" s="102"/>
      <c r="BT74" s="102"/>
      <c r="BU74" s="102"/>
      <c r="BV74" s="102"/>
      <c r="BW74" s="102"/>
      <c r="BX74" s="102"/>
      <c r="BY74" s="102"/>
      <c r="BZ74" s="102"/>
      <c r="CA74" s="102"/>
      <c r="CB74" s="102"/>
      <c r="CC74" s="102"/>
      <c r="CD74" s="102"/>
      <c r="CE74" s="102"/>
      <c r="CF74" s="102"/>
      <c r="CG74" s="102"/>
      <c r="CH74" s="102"/>
      <c r="CI74" s="102"/>
      <c r="CJ74" s="102"/>
      <c r="CK74" s="102"/>
      <c r="CL74" s="102"/>
      <c r="CM74" s="102"/>
      <c r="CN74" s="102"/>
      <c r="CO74" s="102"/>
      <c r="CP74" s="102"/>
      <c r="CQ74" s="102"/>
      <c r="CR74" s="102"/>
      <c r="CS74" s="102"/>
      <c r="CT74" s="102"/>
      <c r="CU74" s="102"/>
      <c r="CV74" s="102"/>
      <c r="CW74" s="102"/>
      <c r="CX74" s="102"/>
      <c r="CY74" s="102"/>
      <c r="CZ74" s="102"/>
      <c r="DA74" s="102"/>
      <c r="DB74" s="102"/>
      <c r="DC74" s="102"/>
      <c r="DD74" s="102"/>
      <c r="DE74" s="102"/>
      <c r="DF74" s="102"/>
      <c r="DG74" s="102"/>
      <c r="DH74" s="102"/>
      <c r="DI74" s="102"/>
      <c r="DJ74" s="102"/>
      <c r="DK74" s="102"/>
      <c r="DL74" s="102"/>
      <c r="DM74" s="102"/>
      <c r="DN74" s="102"/>
      <c r="DO74" s="102"/>
      <c r="DP74" s="102"/>
      <c r="DQ74" s="102"/>
      <c r="DR74" s="102"/>
      <c r="DS74" s="102"/>
      <c r="DT74" s="102"/>
      <c r="DU74" s="102"/>
      <c r="DV74" s="102"/>
      <c r="DW74" s="102"/>
      <c r="DX74" s="102"/>
      <c r="DY74" s="102"/>
      <c r="DZ74" s="102"/>
      <c r="EA74" s="102"/>
      <c r="EB74" s="102"/>
      <c r="EC74" s="102"/>
      <c r="ED74" s="102"/>
      <c r="EE74" s="102"/>
      <c r="EF74" s="102"/>
      <c r="EG74" s="102"/>
      <c r="EH74" s="102"/>
      <c r="EI74" s="102"/>
      <c r="EJ74" s="102"/>
      <c r="EK74" s="102"/>
      <c r="EL74" s="102"/>
      <c r="EM74" s="102"/>
      <c r="EN74" s="102"/>
      <c r="EO74" s="102"/>
      <c r="EP74" s="102"/>
      <c r="EQ74" s="102"/>
      <c r="ER74" s="102"/>
      <c r="ES74" s="102"/>
      <c r="ET74" s="102"/>
      <c r="EU74" s="102"/>
      <c r="EV74" s="102"/>
      <c r="EW74" s="102"/>
      <c r="EX74" s="102"/>
      <c r="EY74" s="102"/>
      <c r="EZ74" s="102"/>
      <c r="FA74" s="102"/>
      <c r="FB74" s="102"/>
      <c r="FC74" s="102"/>
      <c r="FD74" s="102"/>
      <c r="FE74" s="102"/>
      <c r="FF74" s="102"/>
      <c r="FG74" s="102"/>
      <c r="FH74" s="102"/>
      <c r="FI74" s="102"/>
      <c r="FJ74" s="102"/>
      <c r="FK74" s="102"/>
      <c r="FL74" s="102"/>
      <c r="FM74" s="102"/>
      <c r="FN74" s="102"/>
      <c r="FO74" s="102"/>
      <c r="FP74" s="102"/>
      <c r="FQ74" s="102"/>
      <c r="FR74" s="102"/>
      <c r="FS74" s="102"/>
      <c r="FT74" s="102"/>
      <c r="FU74" s="102"/>
      <c r="FV74" s="102"/>
      <c r="FW74" s="102"/>
      <c r="FX74" s="102"/>
      <c r="FY74" s="102"/>
      <c r="FZ74" s="102"/>
      <c r="GA74" s="102"/>
      <c r="GB74" s="102"/>
      <c r="GC74" s="102"/>
      <c r="GD74" s="102"/>
      <c r="GE74" s="102"/>
      <c r="GF74" s="102"/>
      <c r="GG74" s="102"/>
      <c r="GH74" s="102"/>
      <c r="GI74" s="102"/>
      <c r="GJ74" s="102"/>
      <c r="GK74" s="102"/>
      <c r="GL74" s="102"/>
      <c r="GM74" s="102"/>
      <c r="GN74" s="102"/>
      <c r="GO74" s="102"/>
      <c r="GP74" s="102"/>
      <c r="GQ74" s="102"/>
      <c r="GR74" s="102"/>
      <c r="GS74" s="102"/>
      <c r="GT74" s="102"/>
      <c r="GU74" s="102"/>
      <c r="GV74" s="102"/>
      <c r="GW74" s="102"/>
      <c r="GX74" s="102"/>
      <c r="GY74" s="102"/>
      <c r="GZ74" s="102"/>
      <c r="HA74" s="102"/>
      <c r="HB74" s="102"/>
      <c r="HC74" s="102"/>
      <c r="HD74" s="102"/>
      <c r="HE74" s="102"/>
      <c r="HF74" s="102"/>
      <c r="HG74" s="102"/>
      <c r="HH74" s="102"/>
      <c r="HI74" s="102"/>
      <c r="HJ74" s="102"/>
      <c r="HK74" s="102"/>
    </row>
    <row r="75" spans="2:219">
      <c r="B75" s="137">
        <v>47</v>
      </c>
      <c r="C75" s="138">
        <f t="shared" si="59"/>
        <v>899177.34890709096</v>
      </c>
      <c r="D75" s="138">
        <f>D74+($D$10*12)</f>
        <v>880360.74122070428</v>
      </c>
      <c r="E75" s="139">
        <f t="shared" si="9"/>
        <v>47</v>
      </c>
      <c r="F75" s="143">
        <f t="shared" si="10"/>
        <v>47</v>
      </c>
      <c r="G75" s="138">
        <f>G74+($D$11*12)</f>
        <v>856732.37634782854</v>
      </c>
      <c r="H75" s="139">
        <f t="shared" si="52"/>
        <v>47</v>
      </c>
      <c r="I75" s="143">
        <f t="shared" si="11"/>
        <v>47</v>
      </c>
      <c r="J75" s="138">
        <f>J74+($D$12*12)</f>
        <v>883257.4213713177</v>
      </c>
      <c r="K75" s="139">
        <f t="shared" si="53"/>
        <v>47</v>
      </c>
      <c r="L75" s="143">
        <f t="shared" si="12"/>
        <v>47</v>
      </c>
      <c r="M75" s="140">
        <f t="shared" si="62"/>
        <v>276611.44511290663</v>
      </c>
      <c r="N75" s="141">
        <f t="shared" si="54"/>
        <v>47</v>
      </c>
      <c r="O75" s="143">
        <f t="shared" si="14"/>
        <v>47</v>
      </c>
      <c r="P75" s="140">
        <f t="shared" si="42"/>
        <v>216003.79324238599</v>
      </c>
      <c r="Q75" s="264">
        <f t="shared" si="15"/>
        <v>47</v>
      </c>
      <c r="R75" s="143">
        <f t="shared" si="16"/>
        <v>47</v>
      </c>
      <c r="S75" s="137">
        <v>47</v>
      </c>
      <c r="T75" s="142">
        <f t="shared" si="60"/>
        <v>309.58136964305993</v>
      </c>
      <c r="U75" s="142">
        <f>U74+($F$10*12)</f>
        <v>309.50036866675271</v>
      </c>
      <c r="V75" s="143">
        <f t="shared" si="17"/>
        <v>47</v>
      </c>
      <c r="W75" s="143">
        <f t="shared" si="18"/>
        <v>47</v>
      </c>
      <c r="X75" s="142">
        <f>X74+($F$11*12)</f>
        <v>294.99122401542314</v>
      </c>
      <c r="Y75" s="143">
        <f t="shared" si="19"/>
        <v>47</v>
      </c>
      <c r="Z75" s="143">
        <f t="shared" si="20"/>
        <v>47</v>
      </c>
      <c r="AA75" s="142">
        <f>AA74+($F$12*12)</f>
        <v>310.28416990740948</v>
      </c>
      <c r="AB75" s="143">
        <f t="shared" si="21"/>
        <v>0</v>
      </c>
      <c r="AC75" s="143" t="str">
        <f t="shared" si="22"/>
        <v>-</v>
      </c>
      <c r="AD75" s="142">
        <f t="shared" si="63"/>
        <v>80.775771095147661</v>
      </c>
      <c r="AE75" s="144">
        <f t="shared" si="48"/>
        <v>47</v>
      </c>
      <c r="AF75" s="143">
        <f t="shared" si="24"/>
        <v>47</v>
      </c>
      <c r="AG75" s="142">
        <f t="shared" si="36"/>
        <v>61.988414127282276</v>
      </c>
      <c r="AH75" s="143">
        <f t="shared" si="25"/>
        <v>47</v>
      </c>
      <c r="AI75" s="143">
        <f t="shared" si="26"/>
        <v>47</v>
      </c>
      <c r="AJ75" s="137">
        <v>47</v>
      </c>
      <c r="AK75" s="140">
        <f t="shared" si="47"/>
        <v>392.23757916678102</v>
      </c>
      <c r="AL75" s="140">
        <f t="shared" si="43"/>
        <v>373.2299491688143</v>
      </c>
      <c r="AM75" s="140">
        <f t="shared" si="37"/>
        <v>369.86807064235501</v>
      </c>
      <c r="AN75" s="140">
        <f t="shared" si="38"/>
        <v>373.2299491688143</v>
      </c>
      <c r="AO75" s="140">
        <f t="shared" si="39"/>
        <v>51.619556465911458</v>
      </c>
      <c r="AP75" s="140">
        <f t="shared" si="40"/>
        <v>29.250047941485498</v>
      </c>
      <c r="AQ75" s="145">
        <f t="shared" si="46"/>
        <v>69865.130827664354</v>
      </c>
      <c r="AR75" s="145">
        <f>AR74+AL75</f>
        <v>69493.810419977555</v>
      </c>
      <c r="AS75" s="143">
        <f>IF(AR75&lt;=AQ75,AJ75,0)</f>
        <v>47</v>
      </c>
      <c r="AT75" s="143">
        <f t="shared" si="28"/>
        <v>47</v>
      </c>
      <c r="AU75" s="145">
        <f>AU74+AM75</f>
        <v>68459.380900497694</v>
      </c>
      <c r="AV75" s="143">
        <f t="shared" si="56"/>
        <v>47</v>
      </c>
      <c r="AW75" s="143">
        <f t="shared" si="29"/>
        <v>47</v>
      </c>
      <c r="AX75" s="145">
        <f>AX74+AN75</f>
        <v>70274.444175691708</v>
      </c>
      <c r="AY75" s="143">
        <f t="shared" si="57"/>
        <v>0</v>
      </c>
      <c r="AZ75" s="143" t="str">
        <f t="shared" si="30"/>
        <v>-</v>
      </c>
      <c r="BA75" s="146">
        <f t="shared" si="64"/>
        <v>39303.074947886133</v>
      </c>
      <c r="BB75" s="144">
        <f t="shared" si="58"/>
        <v>47</v>
      </c>
      <c r="BC75" s="143">
        <f t="shared" si="32"/>
        <v>47</v>
      </c>
      <c r="BD75" s="146">
        <f t="shared" si="44"/>
        <v>37656.368558581948</v>
      </c>
      <c r="BE75" s="143">
        <f t="shared" si="33"/>
        <v>47</v>
      </c>
      <c r="BF75" s="143">
        <f t="shared" si="34"/>
        <v>47</v>
      </c>
      <c r="BG75" s="102"/>
      <c r="BH75" s="104"/>
      <c r="BI75" s="104"/>
      <c r="BJ75" s="104"/>
      <c r="BK75" s="104"/>
      <c r="BL75" s="104"/>
      <c r="BM75" s="102"/>
      <c r="BN75" s="102"/>
      <c r="BO75" s="102"/>
      <c r="BP75" s="102"/>
      <c r="BQ75" s="102"/>
      <c r="BR75" s="102"/>
      <c r="BS75" s="102"/>
      <c r="BT75" s="102"/>
      <c r="BU75" s="102"/>
      <c r="BV75" s="102"/>
      <c r="BW75" s="102"/>
      <c r="BX75" s="102"/>
      <c r="BY75" s="102"/>
      <c r="BZ75" s="102"/>
      <c r="CA75" s="102"/>
      <c r="CB75" s="102"/>
      <c r="CC75" s="102"/>
      <c r="CD75" s="102"/>
      <c r="CE75" s="102"/>
      <c r="CF75" s="102"/>
      <c r="CG75" s="102"/>
      <c r="CH75" s="102"/>
      <c r="CI75" s="102"/>
      <c r="CJ75" s="102"/>
      <c r="CK75" s="102"/>
      <c r="CL75" s="102"/>
      <c r="CM75" s="102"/>
      <c r="CN75" s="102"/>
      <c r="CO75" s="102"/>
      <c r="CP75" s="102"/>
      <c r="CQ75" s="102"/>
      <c r="CR75" s="102"/>
      <c r="CS75" s="102"/>
      <c r="CT75" s="102"/>
      <c r="CU75" s="102"/>
      <c r="CV75" s="102"/>
      <c r="CW75" s="102"/>
      <c r="CX75" s="102"/>
      <c r="CY75" s="102"/>
      <c r="CZ75" s="102"/>
      <c r="DA75" s="102"/>
      <c r="DB75" s="102"/>
      <c r="DC75" s="102"/>
      <c r="DD75" s="102"/>
      <c r="DE75" s="102"/>
      <c r="DF75" s="102"/>
      <c r="DG75" s="102"/>
      <c r="DH75" s="102"/>
      <c r="DI75" s="102"/>
      <c r="DJ75" s="102"/>
      <c r="DK75" s="102"/>
      <c r="DL75" s="102"/>
      <c r="DM75" s="102"/>
      <c r="DN75" s="102"/>
      <c r="DO75" s="102"/>
      <c r="DP75" s="102"/>
      <c r="DQ75" s="102"/>
      <c r="DR75" s="102"/>
      <c r="DS75" s="102"/>
      <c r="DT75" s="102"/>
      <c r="DU75" s="102"/>
      <c r="DV75" s="102"/>
      <c r="DW75" s="102"/>
      <c r="DX75" s="102"/>
      <c r="DY75" s="102"/>
      <c r="DZ75" s="102"/>
      <c r="EA75" s="102"/>
      <c r="EB75" s="102"/>
      <c r="EC75" s="102"/>
      <c r="ED75" s="102"/>
      <c r="EE75" s="102"/>
      <c r="EF75" s="102"/>
      <c r="EG75" s="102"/>
      <c r="EH75" s="102"/>
      <c r="EI75" s="102"/>
      <c r="EJ75" s="102"/>
      <c r="EK75" s="102"/>
      <c r="EL75" s="102"/>
      <c r="EM75" s="102"/>
      <c r="EN75" s="102"/>
      <c r="EO75" s="102"/>
      <c r="EP75" s="102"/>
      <c r="EQ75" s="102"/>
      <c r="ER75" s="102"/>
      <c r="ES75" s="102"/>
      <c r="ET75" s="102"/>
      <c r="EU75" s="102"/>
      <c r="EV75" s="102"/>
      <c r="EW75" s="102"/>
      <c r="EX75" s="102"/>
      <c r="EY75" s="102"/>
      <c r="EZ75" s="102"/>
      <c r="FA75" s="102"/>
      <c r="FB75" s="102"/>
      <c r="FC75" s="102"/>
      <c r="FD75" s="102"/>
      <c r="FE75" s="102"/>
      <c r="FF75" s="102"/>
      <c r="FG75" s="102"/>
      <c r="FH75" s="102"/>
      <c r="FI75" s="102"/>
      <c r="FJ75" s="102"/>
      <c r="FK75" s="102"/>
      <c r="FL75" s="102"/>
      <c r="FM75" s="102"/>
      <c r="FN75" s="102"/>
      <c r="FO75" s="102"/>
      <c r="FP75" s="102"/>
      <c r="FQ75" s="102"/>
      <c r="FR75" s="102"/>
      <c r="FS75" s="102"/>
      <c r="FT75" s="102"/>
      <c r="FU75" s="102"/>
      <c r="FV75" s="102"/>
      <c r="FW75" s="102"/>
      <c r="FX75" s="102"/>
      <c r="FY75" s="102"/>
      <c r="FZ75" s="102"/>
      <c r="GA75" s="102"/>
      <c r="GB75" s="102"/>
      <c r="GC75" s="102"/>
      <c r="GD75" s="102"/>
      <c r="GE75" s="102"/>
      <c r="GF75" s="102"/>
      <c r="GG75" s="102"/>
      <c r="GH75" s="102"/>
      <c r="GI75" s="102"/>
      <c r="GJ75" s="102"/>
      <c r="GK75" s="102"/>
      <c r="GL75" s="102"/>
      <c r="GM75" s="102"/>
      <c r="GN75" s="102"/>
      <c r="GO75" s="102"/>
      <c r="GP75" s="102"/>
      <c r="GQ75" s="102"/>
      <c r="GR75" s="102"/>
      <c r="GS75" s="102"/>
      <c r="GT75" s="102"/>
      <c r="GU75" s="102"/>
      <c r="GV75" s="102"/>
      <c r="GW75" s="102"/>
      <c r="GX75" s="102"/>
      <c r="GY75" s="102"/>
      <c r="GZ75" s="102"/>
      <c r="HA75" s="102"/>
      <c r="HB75" s="102"/>
      <c r="HC75" s="102"/>
      <c r="HD75" s="102"/>
      <c r="HE75" s="102"/>
      <c r="HF75" s="102"/>
      <c r="HG75" s="102"/>
      <c r="HH75" s="102"/>
      <c r="HI75" s="102"/>
      <c r="HJ75" s="102"/>
      <c r="HK75" s="102"/>
    </row>
    <row r="76" spans="2:219">
      <c r="B76" s="137">
        <v>48</v>
      </c>
      <c r="C76" s="138">
        <f t="shared" si="59"/>
        <v>918308.78186256101</v>
      </c>
      <c r="D76" s="138">
        <f>D75+($D$10*12)</f>
        <v>898854.19640113506</v>
      </c>
      <c r="E76" s="139">
        <f t="shared" si="9"/>
        <v>48</v>
      </c>
      <c r="F76" s="143">
        <f t="shared" si="10"/>
        <v>48</v>
      </c>
      <c r="G76" s="138">
        <f>G75+($D$11*12)</f>
        <v>874772.73395684408</v>
      </c>
      <c r="H76" s="139">
        <f t="shared" si="52"/>
        <v>48</v>
      </c>
      <c r="I76" s="143">
        <f t="shared" si="11"/>
        <v>48</v>
      </c>
      <c r="J76" s="138">
        <f>J75+($D$12*12)</f>
        <v>901750.87655174849</v>
      </c>
      <c r="K76" s="139">
        <f t="shared" si="53"/>
        <v>48</v>
      </c>
      <c r="L76" s="143">
        <f t="shared" si="12"/>
        <v>48</v>
      </c>
      <c r="M76" s="140">
        <f t="shared" si="62"/>
        <v>279312.96770581661</v>
      </c>
      <c r="N76" s="141">
        <f t="shared" si="54"/>
        <v>48</v>
      </c>
      <c r="O76" s="143">
        <f t="shared" si="14"/>
        <v>48</v>
      </c>
      <c r="P76" s="140">
        <f t="shared" si="42"/>
        <v>217614.24048884149</v>
      </c>
      <c r="Q76" s="264">
        <f t="shared" si="15"/>
        <v>48</v>
      </c>
      <c r="R76" s="143">
        <f t="shared" si="16"/>
        <v>48</v>
      </c>
      <c r="S76" s="137">
        <v>48</v>
      </c>
      <c r="T76" s="142">
        <f t="shared" si="60"/>
        <v>316.16820729503991</v>
      </c>
      <c r="U76" s="142">
        <f>U75+($F$10*12)</f>
        <v>316.00874231627097</v>
      </c>
      <c r="V76" s="143">
        <f t="shared" si="17"/>
        <v>48</v>
      </c>
      <c r="W76" s="143">
        <f t="shared" si="18"/>
        <v>48</v>
      </c>
      <c r="X76" s="142">
        <f>X75+($F$11*12)</f>
        <v>301.20241096785014</v>
      </c>
      <c r="Y76" s="143">
        <f t="shared" si="19"/>
        <v>48</v>
      </c>
      <c r="Z76" s="143">
        <f t="shared" si="20"/>
        <v>48</v>
      </c>
      <c r="AA76" s="142">
        <f>AA75+($F$12*12)</f>
        <v>316.79254355692774</v>
      </c>
      <c r="AB76" s="143">
        <f t="shared" si="21"/>
        <v>0</v>
      </c>
      <c r="AC76" s="143" t="str">
        <f t="shared" si="22"/>
        <v>-</v>
      </c>
      <c r="AD76" s="142">
        <f t="shared" si="63"/>
        <v>81.795631652087664</v>
      </c>
      <c r="AE76" s="144">
        <f t="shared" si="48"/>
        <v>48</v>
      </c>
      <c r="AF76" s="143">
        <f t="shared" si="24"/>
        <v>48</v>
      </c>
      <c r="AG76" s="142">
        <f t="shared" si="36"/>
        <v>62.632623984669273</v>
      </c>
      <c r="AH76" s="143">
        <f t="shared" si="25"/>
        <v>48</v>
      </c>
      <c r="AI76" s="143">
        <f t="shared" si="26"/>
        <v>48</v>
      </c>
      <c r="AJ76" s="137">
        <v>48</v>
      </c>
      <c r="AK76" s="140">
        <f t="shared" si="47"/>
        <v>373.55959920645807</v>
      </c>
      <c r="AL76" s="140">
        <f t="shared" si="43"/>
        <v>355.4570944464898</v>
      </c>
      <c r="AM76" s="140">
        <f t="shared" si="37"/>
        <v>352.25530537367143</v>
      </c>
      <c r="AN76" s="140">
        <f t="shared" si="38"/>
        <v>355.4570944464898</v>
      </c>
      <c r="AO76" s="140">
        <f t="shared" si="39"/>
        <v>49.161482348487098</v>
      </c>
      <c r="AP76" s="140">
        <f t="shared" si="40"/>
        <v>27.857188515700471</v>
      </c>
      <c r="AQ76" s="149">
        <f t="shared" si="46"/>
        <v>70238.690426870817</v>
      </c>
      <c r="AR76" s="145">
        <f>AR75+AL76</f>
        <v>69849.267514424049</v>
      </c>
      <c r="AS76" s="143">
        <f t="shared" si="55"/>
        <v>48</v>
      </c>
      <c r="AT76" s="143">
        <f t="shared" si="28"/>
        <v>48</v>
      </c>
      <c r="AU76" s="145">
        <f>AU75+AM76</f>
        <v>68811.636205871371</v>
      </c>
      <c r="AV76" s="143">
        <f t="shared" si="56"/>
        <v>48</v>
      </c>
      <c r="AW76" s="143">
        <f t="shared" si="29"/>
        <v>48</v>
      </c>
      <c r="AX76" s="145">
        <f>AX75+AN76</f>
        <v>70629.901270138202</v>
      </c>
      <c r="AY76" s="143">
        <f t="shared" si="57"/>
        <v>0</v>
      </c>
      <c r="AZ76" s="143" t="str">
        <f t="shared" si="30"/>
        <v>-</v>
      </c>
      <c r="BA76" s="146">
        <f t="shared" si="64"/>
        <v>39352.236430234618</v>
      </c>
      <c r="BB76" s="144">
        <f t="shared" si="58"/>
        <v>48</v>
      </c>
      <c r="BC76" s="143">
        <f t="shared" si="32"/>
        <v>48</v>
      </c>
      <c r="BD76" s="146">
        <f t="shared" si="44"/>
        <v>37684.225747097647</v>
      </c>
      <c r="BE76" s="143">
        <f t="shared" si="33"/>
        <v>48</v>
      </c>
      <c r="BF76" s="143">
        <f t="shared" si="34"/>
        <v>48</v>
      </c>
      <c r="BG76" s="102"/>
      <c r="BH76" s="104"/>
      <c r="BI76" s="104"/>
      <c r="BJ76" s="104"/>
      <c r="BK76" s="104"/>
      <c r="BL76" s="104"/>
      <c r="BM76" s="102"/>
      <c r="BN76" s="102"/>
      <c r="BO76" s="102"/>
      <c r="BP76" s="102"/>
      <c r="BQ76" s="102"/>
      <c r="BR76" s="102"/>
      <c r="BS76" s="102"/>
      <c r="BT76" s="102"/>
      <c r="BU76" s="102"/>
      <c r="BV76" s="102"/>
      <c r="BW76" s="102"/>
      <c r="BX76" s="102"/>
      <c r="BY76" s="102"/>
      <c r="BZ76" s="102"/>
      <c r="CA76" s="102"/>
      <c r="CB76" s="102"/>
      <c r="CC76" s="102"/>
      <c r="CD76" s="102"/>
      <c r="CE76" s="102"/>
      <c r="CF76" s="102"/>
      <c r="CG76" s="102"/>
      <c r="CH76" s="102"/>
      <c r="CI76" s="102"/>
      <c r="CJ76" s="102"/>
      <c r="CK76" s="102"/>
      <c r="CL76" s="102"/>
      <c r="CM76" s="102"/>
      <c r="CN76" s="102"/>
      <c r="CO76" s="102"/>
      <c r="CP76" s="102"/>
      <c r="CQ76" s="102"/>
      <c r="CR76" s="102"/>
      <c r="CS76" s="102"/>
      <c r="CT76" s="102"/>
      <c r="CU76" s="102"/>
      <c r="CV76" s="102"/>
      <c r="CW76" s="102"/>
      <c r="CX76" s="102"/>
      <c r="CY76" s="102"/>
      <c r="CZ76" s="102"/>
      <c r="DA76" s="102"/>
      <c r="DB76" s="102"/>
      <c r="DC76" s="102"/>
      <c r="DD76" s="102"/>
      <c r="DE76" s="102"/>
      <c r="DF76" s="102"/>
      <c r="DG76" s="102"/>
      <c r="DH76" s="102"/>
      <c r="DI76" s="102"/>
      <c r="DJ76" s="102"/>
      <c r="DK76" s="102"/>
      <c r="DL76" s="102"/>
      <c r="DM76" s="102"/>
      <c r="DN76" s="102"/>
      <c r="DO76" s="102"/>
      <c r="DP76" s="102"/>
      <c r="DQ76" s="102"/>
      <c r="DR76" s="102"/>
      <c r="DS76" s="102"/>
      <c r="DT76" s="102"/>
      <c r="DU76" s="102"/>
      <c r="DV76" s="102"/>
      <c r="DW76" s="102"/>
      <c r="DX76" s="102"/>
      <c r="DY76" s="102"/>
      <c r="DZ76" s="102"/>
      <c r="EA76" s="102"/>
      <c r="EB76" s="102"/>
      <c r="EC76" s="102"/>
      <c r="ED76" s="102"/>
      <c r="EE76" s="102"/>
      <c r="EF76" s="102"/>
      <c r="EG76" s="102"/>
      <c r="EH76" s="102"/>
      <c r="EI76" s="102"/>
      <c r="EJ76" s="102"/>
      <c r="EK76" s="102"/>
      <c r="EL76" s="102"/>
      <c r="EM76" s="102"/>
      <c r="EN76" s="102"/>
      <c r="EO76" s="102"/>
      <c r="EP76" s="102"/>
      <c r="EQ76" s="102"/>
      <c r="ER76" s="102"/>
      <c r="ES76" s="102"/>
      <c r="ET76" s="102"/>
      <c r="EU76" s="102"/>
      <c r="EV76" s="102"/>
      <c r="EW76" s="102"/>
      <c r="EX76" s="102"/>
      <c r="EY76" s="102"/>
      <c r="EZ76" s="102"/>
      <c r="FA76" s="102"/>
      <c r="FB76" s="102"/>
      <c r="FC76" s="102"/>
      <c r="FD76" s="102"/>
      <c r="FE76" s="102"/>
      <c r="FF76" s="102"/>
      <c r="FG76" s="102"/>
      <c r="FH76" s="102"/>
      <c r="FI76" s="102"/>
      <c r="FJ76" s="102"/>
      <c r="FK76" s="102"/>
      <c r="FL76" s="102"/>
      <c r="FM76" s="102"/>
      <c r="FN76" s="102"/>
      <c r="FO76" s="102"/>
      <c r="FP76" s="102"/>
      <c r="FQ76" s="102"/>
      <c r="FR76" s="102"/>
      <c r="FS76" s="102"/>
      <c r="FT76" s="102"/>
      <c r="FU76" s="102"/>
      <c r="FV76" s="102"/>
      <c r="FW76" s="102"/>
      <c r="FX76" s="102"/>
      <c r="FY76" s="102"/>
      <c r="FZ76" s="102"/>
      <c r="GA76" s="102"/>
      <c r="GB76" s="102"/>
      <c r="GC76" s="102"/>
      <c r="GD76" s="102"/>
      <c r="GE76" s="102"/>
      <c r="GF76" s="102"/>
      <c r="GG76" s="102"/>
      <c r="GH76" s="102"/>
      <c r="GI76" s="102"/>
      <c r="GJ76" s="102"/>
      <c r="GK76" s="102"/>
      <c r="GL76" s="102"/>
      <c r="GM76" s="102"/>
      <c r="GN76" s="102"/>
      <c r="GO76" s="102"/>
      <c r="GP76" s="102"/>
      <c r="GQ76" s="102"/>
      <c r="GR76" s="102"/>
      <c r="GS76" s="102"/>
      <c r="GT76" s="102"/>
      <c r="GU76" s="102"/>
      <c r="GV76" s="102"/>
      <c r="GW76" s="102"/>
      <c r="GX76" s="102"/>
      <c r="GY76" s="102"/>
      <c r="GZ76" s="102"/>
      <c r="HA76" s="102"/>
      <c r="HB76" s="102"/>
      <c r="HC76" s="102"/>
      <c r="HD76" s="102"/>
      <c r="HE76" s="102"/>
      <c r="HF76" s="102"/>
      <c r="HG76" s="102"/>
      <c r="HH76" s="102"/>
      <c r="HI76" s="102"/>
      <c r="HJ76" s="102"/>
      <c r="HK76" s="102"/>
    </row>
    <row r="77" spans="2:219">
      <c r="B77" s="137">
        <v>49</v>
      </c>
      <c r="C77" s="138">
        <f t="shared" si="59"/>
        <v>937440.21481803106</v>
      </c>
      <c r="D77" s="138">
        <f>D76+($D$10*12)</f>
        <v>917347.65158156585</v>
      </c>
      <c r="E77" s="139">
        <f t="shared" si="9"/>
        <v>49</v>
      </c>
      <c r="F77" s="143">
        <f t="shared" si="10"/>
        <v>49</v>
      </c>
      <c r="G77" s="138">
        <f>G76+($D$11*12)</f>
        <v>892813.09156585962</v>
      </c>
      <c r="H77" s="139">
        <f t="shared" si="52"/>
        <v>49</v>
      </c>
      <c r="I77" s="143">
        <f t="shared" si="11"/>
        <v>49</v>
      </c>
      <c r="J77" s="138">
        <f>J76+($D$12*12)</f>
        <v>920244.33173217927</v>
      </c>
      <c r="K77" s="139">
        <f t="shared" si="53"/>
        <v>49</v>
      </c>
      <c r="L77" s="143">
        <f t="shared" si="12"/>
        <v>49</v>
      </c>
      <c r="M77" s="140">
        <f t="shared" si="62"/>
        <v>282014.4902987266</v>
      </c>
      <c r="N77" s="141">
        <f t="shared" si="54"/>
        <v>49</v>
      </c>
      <c r="O77" s="143">
        <f t="shared" si="14"/>
        <v>49</v>
      </c>
      <c r="P77" s="140">
        <f t="shared" si="42"/>
        <v>219224.68773529699</v>
      </c>
      <c r="Q77" s="264">
        <f t="shared" si="15"/>
        <v>49</v>
      </c>
      <c r="R77" s="143">
        <f t="shared" si="16"/>
        <v>49</v>
      </c>
      <c r="S77" s="137">
        <v>49</v>
      </c>
      <c r="T77" s="142">
        <f t="shared" si="60"/>
        <v>322.75504494701988</v>
      </c>
      <c r="U77" s="142">
        <f>U76+($F$10*12)</f>
        <v>322.51711596578923</v>
      </c>
      <c r="V77" s="143">
        <f t="shared" si="17"/>
        <v>49</v>
      </c>
      <c r="W77" s="143">
        <f t="shared" si="18"/>
        <v>49</v>
      </c>
      <c r="X77" s="142">
        <f>X76+($F$11*12)</f>
        <v>307.41359792027714</v>
      </c>
      <c r="Y77" s="143">
        <f t="shared" si="19"/>
        <v>49</v>
      </c>
      <c r="Z77" s="143">
        <f t="shared" si="20"/>
        <v>49</v>
      </c>
      <c r="AA77" s="142">
        <f>AA76+($F$12*12)</f>
        <v>323.300917206446</v>
      </c>
      <c r="AB77" s="143">
        <f t="shared" si="21"/>
        <v>0</v>
      </c>
      <c r="AC77" s="143" t="str">
        <f t="shared" si="22"/>
        <v>-</v>
      </c>
      <c r="AD77" s="142">
        <f t="shared" si="63"/>
        <v>82.815492209027667</v>
      </c>
      <c r="AE77" s="144">
        <f t="shared" si="48"/>
        <v>49</v>
      </c>
      <c r="AF77" s="143">
        <f t="shared" si="24"/>
        <v>49</v>
      </c>
      <c r="AG77" s="142">
        <f t="shared" si="36"/>
        <v>63.27683384205627</v>
      </c>
      <c r="AH77" s="143">
        <f t="shared" si="25"/>
        <v>49</v>
      </c>
      <c r="AI77" s="143">
        <f t="shared" si="26"/>
        <v>49</v>
      </c>
      <c r="AJ77" s="137">
        <v>49</v>
      </c>
      <c r="AK77" s="140">
        <f t="shared" si="47"/>
        <v>355.77104686329341</v>
      </c>
      <c r="AL77" s="140">
        <f t="shared" si="43"/>
        <v>338.53056613951406</v>
      </c>
      <c r="AM77" s="140">
        <f t="shared" si="37"/>
        <v>335.48124321302038</v>
      </c>
      <c r="AN77" s="140">
        <f t="shared" si="38"/>
        <v>338.53056613951406</v>
      </c>
      <c r="AO77" s="140">
        <f t="shared" si="39"/>
        <v>46.820459379511519</v>
      </c>
      <c r="AP77" s="140">
        <f t="shared" si="40"/>
        <v>26.530655729238543</v>
      </c>
      <c r="AQ77" s="145">
        <f t="shared" si="46"/>
        <v>70594.461473734103</v>
      </c>
      <c r="AR77" s="145">
        <f>AR76+AL77</f>
        <v>70187.79808056356</v>
      </c>
      <c r="AS77" s="143">
        <f t="shared" si="55"/>
        <v>49</v>
      </c>
      <c r="AT77" s="143">
        <f t="shared" si="28"/>
        <v>49</v>
      </c>
      <c r="AU77" s="145">
        <f>AU76+AM77</f>
        <v>69147.117449084399</v>
      </c>
      <c r="AV77" s="143">
        <f t="shared" si="56"/>
        <v>49</v>
      </c>
      <c r="AW77" s="143">
        <f t="shared" si="29"/>
        <v>49</v>
      </c>
      <c r="AX77" s="145">
        <f>AX76+AN77</f>
        <v>70968.431836277712</v>
      </c>
      <c r="AY77" s="143">
        <f t="shared" si="57"/>
        <v>0</v>
      </c>
      <c r="AZ77" s="143" t="str">
        <f t="shared" si="30"/>
        <v>-</v>
      </c>
      <c r="BA77" s="146">
        <f t="shared" si="64"/>
        <v>39399.056889614127</v>
      </c>
      <c r="BB77" s="144">
        <f t="shared" si="58"/>
        <v>49</v>
      </c>
      <c r="BC77" s="143">
        <f t="shared" si="32"/>
        <v>49</v>
      </c>
      <c r="BD77" s="146">
        <f t="shared" si="44"/>
        <v>37710.756402826883</v>
      </c>
      <c r="BE77" s="143">
        <f t="shared" si="33"/>
        <v>49</v>
      </c>
      <c r="BF77" s="143">
        <f t="shared" si="34"/>
        <v>49</v>
      </c>
      <c r="BG77" s="102"/>
      <c r="BH77" s="104"/>
      <c r="BI77" s="104"/>
      <c r="BJ77" s="104"/>
      <c r="BK77" s="104"/>
      <c r="BL77" s="104"/>
      <c r="BM77" s="102"/>
      <c r="BN77" s="102"/>
      <c r="BO77" s="102"/>
      <c r="BP77" s="102"/>
      <c r="BQ77" s="102"/>
      <c r="BR77" s="102"/>
      <c r="BS77" s="102"/>
      <c r="BT77" s="102"/>
      <c r="BU77" s="102"/>
      <c r="BV77" s="102"/>
      <c r="BW77" s="102"/>
      <c r="BX77" s="102"/>
      <c r="BY77" s="102"/>
      <c r="BZ77" s="102"/>
      <c r="CA77" s="102"/>
      <c r="CB77" s="102"/>
      <c r="CC77" s="102"/>
      <c r="CD77" s="102"/>
      <c r="CE77" s="102"/>
      <c r="CF77" s="102"/>
      <c r="CG77" s="102"/>
      <c r="CH77" s="102"/>
      <c r="CI77" s="102"/>
      <c r="CJ77" s="102"/>
      <c r="CK77" s="102"/>
      <c r="CL77" s="102"/>
      <c r="CM77" s="102"/>
      <c r="CN77" s="102"/>
      <c r="CO77" s="102"/>
      <c r="CP77" s="102"/>
      <c r="CQ77" s="102"/>
      <c r="CR77" s="102"/>
      <c r="CS77" s="102"/>
      <c r="CT77" s="102"/>
      <c r="CU77" s="102"/>
      <c r="CV77" s="102"/>
      <c r="CW77" s="102"/>
      <c r="CX77" s="102"/>
      <c r="CY77" s="102"/>
      <c r="CZ77" s="102"/>
      <c r="DA77" s="102"/>
      <c r="DB77" s="102"/>
      <c r="DC77" s="102"/>
      <c r="DD77" s="102"/>
      <c r="DE77" s="102"/>
      <c r="DF77" s="102"/>
      <c r="DG77" s="102"/>
      <c r="DH77" s="102"/>
      <c r="DI77" s="102"/>
      <c r="DJ77" s="102"/>
      <c r="DK77" s="102"/>
      <c r="DL77" s="102"/>
      <c r="DM77" s="102"/>
      <c r="DN77" s="102"/>
      <c r="DO77" s="102"/>
      <c r="DP77" s="102"/>
      <c r="DQ77" s="102"/>
      <c r="DR77" s="102"/>
      <c r="DS77" s="102"/>
      <c r="DT77" s="102"/>
      <c r="DU77" s="102"/>
      <c r="DV77" s="102"/>
      <c r="DW77" s="102"/>
      <c r="DX77" s="102"/>
      <c r="DY77" s="102"/>
      <c r="DZ77" s="102"/>
      <c r="EA77" s="102"/>
      <c r="EB77" s="102"/>
      <c r="EC77" s="102"/>
      <c r="ED77" s="102"/>
      <c r="EE77" s="102"/>
      <c r="EF77" s="102"/>
      <c r="EG77" s="102"/>
      <c r="EH77" s="102"/>
      <c r="EI77" s="102"/>
      <c r="EJ77" s="102"/>
      <c r="EK77" s="102"/>
      <c r="EL77" s="102"/>
      <c r="EM77" s="102"/>
      <c r="EN77" s="102"/>
      <c r="EO77" s="102"/>
      <c r="EP77" s="102"/>
      <c r="EQ77" s="102"/>
      <c r="ER77" s="102"/>
      <c r="ES77" s="102"/>
      <c r="ET77" s="102"/>
      <c r="EU77" s="102"/>
      <c r="EV77" s="102"/>
      <c r="EW77" s="102"/>
      <c r="EX77" s="102"/>
      <c r="EY77" s="102"/>
      <c r="EZ77" s="102"/>
      <c r="FA77" s="102"/>
      <c r="FB77" s="102"/>
      <c r="FC77" s="102"/>
      <c r="FD77" s="102"/>
      <c r="FE77" s="102"/>
      <c r="FF77" s="102"/>
      <c r="FG77" s="102"/>
      <c r="FH77" s="102"/>
      <c r="FI77" s="102"/>
      <c r="FJ77" s="102"/>
      <c r="FK77" s="102"/>
      <c r="FL77" s="102"/>
      <c r="FM77" s="102"/>
      <c r="FN77" s="102"/>
      <c r="FO77" s="102"/>
      <c r="FP77" s="102"/>
      <c r="FQ77" s="102"/>
      <c r="FR77" s="102"/>
      <c r="FS77" s="102"/>
      <c r="FT77" s="102"/>
      <c r="FU77" s="102"/>
      <c r="FV77" s="102"/>
      <c r="FW77" s="102"/>
      <c r="FX77" s="102"/>
      <c r="FY77" s="102"/>
      <c r="FZ77" s="102"/>
      <c r="GA77" s="102"/>
      <c r="GB77" s="102"/>
      <c r="GC77" s="102"/>
      <c r="GD77" s="102"/>
      <c r="GE77" s="102"/>
      <c r="GF77" s="102"/>
      <c r="GG77" s="102"/>
      <c r="GH77" s="102"/>
      <c r="GI77" s="102"/>
      <c r="GJ77" s="102"/>
      <c r="GK77" s="102"/>
      <c r="GL77" s="102"/>
      <c r="GM77" s="102"/>
      <c r="GN77" s="102"/>
      <c r="GO77" s="102"/>
      <c r="GP77" s="102"/>
      <c r="GQ77" s="102"/>
      <c r="GR77" s="102"/>
      <c r="GS77" s="102"/>
      <c r="GT77" s="102"/>
      <c r="GU77" s="102"/>
      <c r="GV77" s="102"/>
      <c r="GW77" s="102"/>
      <c r="GX77" s="102"/>
      <c r="GY77" s="102"/>
      <c r="GZ77" s="102"/>
      <c r="HA77" s="102"/>
      <c r="HB77" s="102"/>
      <c r="HC77" s="102"/>
      <c r="HD77" s="102"/>
      <c r="HE77" s="102"/>
      <c r="HF77" s="102"/>
      <c r="HG77" s="102"/>
      <c r="HH77" s="102"/>
      <c r="HI77" s="102"/>
      <c r="HJ77" s="102"/>
      <c r="HK77" s="102"/>
    </row>
    <row r="78" spans="2:219">
      <c r="B78" s="137">
        <v>50</v>
      </c>
      <c r="C78" s="138">
        <f t="shared" si="59"/>
        <v>956571.64777350111</v>
      </c>
      <c r="D78" s="138">
        <f>D77+($D$10*12)+$C$19</f>
        <v>936431.00676199666</v>
      </c>
      <c r="E78" s="139">
        <f t="shared" si="9"/>
        <v>50</v>
      </c>
      <c r="F78" s="143">
        <f t="shared" si="10"/>
        <v>50</v>
      </c>
      <c r="G78" s="138">
        <f>G77+($D$11*12)+$C$19</f>
        <v>911443.34917487518</v>
      </c>
      <c r="H78" s="139">
        <f t="shared" si="52"/>
        <v>50</v>
      </c>
      <c r="I78" s="143">
        <f t="shared" si="11"/>
        <v>50</v>
      </c>
      <c r="J78" s="138">
        <f>J77+($D$12*12)+$C$19</f>
        <v>939327.68691261008</v>
      </c>
      <c r="K78" s="139">
        <f t="shared" si="53"/>
        <v>50</v>
      </c>
      <c r="L78" s="143">
        <f t="shared" si="12"/>
        <v>50</v>
      </c>
      <c r="M78" s="140">
        <f t="shared" si="62"/>
        <v>284716.01289163658</v>
      </c>
      <c r="N78" s="141">
        <f t="shared" si="54"/>
        <v>50</v>
      </c>
      <c r="O78" s="143">
        <f t="shared" si="14"/>
        <v>50</v>
      </c>
      <c r="P78" s="140">
        <f t="shared" si="42"/>
        <v>220835.13498175249</v>
      </c>
      <c r="Q78" s="264">
        <f t="shared" si="15"/>
        <v>50</v>
      </c>
      <c r="R78" s="143">
        <f t="shared" si="16"/>
        <v>50</v>
      </c>
      <c r="S78" s="137">
        <v>50</v>
      </c>
      <c r="T78" s="142">
        <f t="shared" si="60"/>
        <v>329.34188259899986</v>
      </c>
      <c r="U78" s="142">
        <f>U77+($F$10*12)+$D$19</f>
        <v>329.25201461530747</v>
      </c>
      <c r="V78" s="143">
        <f t="shared" si="17"/>
        <v>50</v>
      </c>
      <c r="W78" s="143">
        <f t="shared" si="18"/>
        <v>50</v>
      </c>
      <c r="X78" s="142">
        <f>X77+($F$11*12)+$D$19</f>
        <v>313.85130987270412</v>
      </c>
      <c r="Y78" s="143">
        <f t="shared" si="19"/>
        <v>50</v>
      </c>
      <c r="Z78" s="143">
        <f t="shared" si="20"/>
        <v>50</v>
      </c>
      <c r="AA78" s="142">
        <f>AA77+($F$12*12)+$D$19</f>
        <v>330.03581585596424</v>
      </c>
      <c r="AB78" s="143">
        <f t="shared" si="21"/>
        <v>0</v>
      </c>
      <c r="AC78" s="143" t="str">
        <f t="shared" si="22"/>
        <v>-</v>
      </c>
      <c r="AD78" s="142">
        <f t="shared" si="63"/>
        <v>83.83535276596767</v>
      </c>
      <c r="AE78" s="144">
        <f t="shared" si="48"/>
        <v>50</v>
      </c>
      <c r="AF78" s="143">
        <f t="shared" si="24"/>
        <v>50</v>
      </c>
      <c r="AG78" s="142">
        <f t="shared" si="36"/>
        <v>63.921043699443267</v>
      </c>
      <c r="AH78" s="143">
        <f t="shared" si="25"/>
        <v>50</v>
      </c>
      <c r="AI78" s="143">
        <f t="shared" si="26"/>
        <v>50</v>
      </c>
      <c r="AJ78" s="137">
        <v>50</v>
      </c>
      <c r="AK78" s="140">
        <f t="shared" si="47"/>
        <v>338.8295684412318</v>
      </c>
      <c r="AL78" s="140">
        <f t="shared" si="43"/>
        <v>322.41006299001339</v>
      </c>
      <c r="AM78" s="140">
        <f t="shared" si="37"/>
        <v>319.50594591716225</v>
      </c>
      <c r="AN78" s="140">
        <f t="shared" si="38"/>
        <v>322.41006299001339</v>
      </c>
      <c r="AO78" s="140">
        <f t="shared" si="39"/>
        <v>44.590913694772873</v>
      </c>
      <c r="AP78" s="140">
        <f t="shared" si="40"/>
        <v>25.267291170703373</v>
      </c>
      <c r="AQ78" s="149">
        <f t="shared" si="46"/>
        <v>70933.291042175333</v>
      </c>
      <c r="AR78" s="145">
        <f>AR77+AL78+($E$19/$C$23^AJ78)</f>
        <v>70547.269727516847</v>
      </c>
      <c r="AS78" s="143">
        <f t="shared" si="55"/>
        <v>50</v>
      </c>
      <c r="AT78" s="143">
        <f t="shared" si="28"/>
        <v>50</v>
      </c>
      <c r="AU78" s="145">
        <f>AU77+AM78+$E$19/$C$23^AJ78</f>
        <v>69503.684978964826</v>
      </c>
      <c r="AV78" s="143">
        <f t="shared" si="56"/>
        <v>50</v>
      </c>
      <c r="AW78" s="143">
        <f t="shared" si="29"/>
        <v>50</v>
      </c>
      <c r="AX78" s="145">
        <f>AX77+AN78+$E$19/$C$23^AJ78</f>
        <v>71327.903483230999</v>
      </c>
      <c r="AY78" s="143">
        <f t="shared" si="57"/>
        <v>0</v>
      </c>
      <c r="AZ78" s="143" t="str">
        <f t="shared" si="30"/>
        <v>-</v>
      </c>
      <c r="BA78" s="146">
        <f t="shared" si="64"/>
        <v>39443.647803308901</v>
      </c>
      <c r="BB78" s="144">
        <f t="shared" si="58"/>
        <v>50</v>
      </c>
      <c r="BC78" s="143">
        <f t="shared" si="32"/>
        <v>50</v>
      </c>
      <c r="BD78" s="146">
        <f>BD77+AP78+$E$19/$C$23^AJ78</f>
        <v>37773.085277960847</v>
      </c>
      <c r="BE78" s="143">
        <f t="shared" si="33"/>
        <v>50</v>
      </c>
      <c r="BF78" s="143">
        <f t="shared" si="34"/>
        <v>50</v>
      </c>
      <c r="BG78" s="102"/>
      <c r="BH78" s="104"/>
      <c r="BI78" s="104"/>
      <c r="BJ78" s="104"/>
      <c r="BK78" s="104"/>
      <c r="BL78" s="104"/>
      <c r="BM78" s="102"/>
      <c r="BN78" s="102"/>
      <c r="BO78" s="102"/>
      <c r="BP78" s="102"/>
      <c r="BQ78" s="102"/>
      <c r="BR78" s="102"/>
      <c r="BS78" s="102"/>
      <c r="BT78" s="102"/>
      <c r="BU78" s="102"/>
      <c r="BV78" s="102"/>
      <c r="BW78" s="102"/>
      <c r="BX78" s="102"/>
      <c r="BY78" s="102"/>
      <c r="BZ78" s="102"/>
      <c r="CA78" s="102"/>
      <c r="CB78" s="102"/>
      <c r="CC78" s="102"/>
      <c r="CD78" s="102"/>
      <c r="CE78" s="102"/>
      <c r="CF78" s="102"/>
      <c r="CG78" s="102"/>
      <c r="CH78" s="102"/>
      <c r="CI78" s="102"/>
      <c r="CJ78" s="102"/>
      <c r="CK78" s="102"/>
      <c r="CL78" s="102"/>
      <c r="CM78" s="102"/>
      <c r="CN78" s="102"/>
      <c r="CO78" s="102"/>
      <c r="CP78" s="102"/>
      <c r="CQ78" s="102"/>
      <c r="CR78" s="102"/>
      <c r="CS78" s="102"/>
      <c r="CT78" s="102"/>
      <c r="CU78" s="102"/>
      <c r="CV78" s="102"/>
      <c r="CW78" s="102"/>
      <c r="CX78" s="102"/>
      <c r="CY78" s="102"/>
      <c r="CZ78" s="102"/>
      <c r="DA78" s="102"/>
      <c r="DB78" s="102"/>
      <c r="DC78" s="102"/>
      <c r="DD78" s="102"/>
      <c r="DE78" s="102"/>
      <c r="DF78" s="102"/>
      <c r="DG78" s="102"/>
      <c r="DH78" s="102"/>
      <c r="DI78" s="102"/>
      <c r="DJ78" s="102"/>
      <c r="DK78" s="102"/>
      <c r="DL78" s="102"/>
      <c r="DM78" s="102"/>
      <c r="DN78" s="102"/>
      <c r="DO78" s="102"/>
      <c r="DP78" s="102"/>
      <c r="DQ78" s="102"/>
      <c r="DR78" s="102"/>
      <c r="DS78" s="102"/>
      <c r="DT78" s="102"/>
      <c r="DU78" s="102"/>
      <c r="DV78" s="102"/>
      <c r="DW78" s="102"/>
      <c r="DX78" s="102"/>
      <c r="DY78" s="102"/>
      <c r="DZ78" s="102"/>
      <c r="EA78" s="102"/>
      <c r="EB78" s="102"/>
      <c r="EC78" s="102"/>
      <c r="ED78" s="102"/>
      <c r="EE78" s="102"/>
      <c r="EF78" s="102"/>
      <c r="EG78" s="102"/>
      <c r="EH78" s="102"/>
      <c r="EI78" s="102"/>
      <c r="EJ78" s="102"/>
      <c r="EK78" s="102"/>
      <c r="EL78" s="102"/>
      <c r="EM78" s="102"/>
      <c r="EN78" s="102"/>
      <c r="EO78" s="102"/>
      <c r="EP78" s="102"/>
      <c r="EQ78" s="102"/>
      <c r="ER78" s="102"/>
      <c r="ES78" s="102"/>
      <c r="ET78" s="102"/>
      <c r="EU78" s="102"/>
      <c r="EV78" s="102"/>
      <c r="EW78" s="102"/>
      <c r="EX78" s="102"/>
      <c r="EY78" s="102"/>
      <c r="EZ78" s="102"/>
      <c r="FA78" s="102"/>
      <c r="FB78" s="102"/>
      <c r="FC78" s="102"/>
      <c r="FD78" s="102"/>
      <c r="FE78" s="102"/>
      <c r="FF78" s="102"/>
      <c r="FG78" s="102"/>
      <c r="FH78" s="102"/>
      <c r="FI78" s="102"/>
      <c r="FJ78" s="102"/>
      <c r="FK78" s="102"/>
      <c r="FL78" s="102"/>
      <c r="FM78" s="102"/>
      <c r="FN78" s="102"/>
      <c r="FO78" s="102"/>
      <c r="FP78" s="102"/>
      <c r="FQ78" s="102"/>
      <c r="FR78" s="102"/>
      <c r="FS78" s="102"/>
      <c r="FT78" s="102"/>
      <c r="FU78" s="102"/>
      <c r="FV78" s="102"/>
      <c r="FW78" s="102"/>
      <c r="FX78" s="102"/>
      <c r="FY78" s="102"/>
      <c r="FZ78" s="102"/>
      <c r="GA78" s="102"/>
      <c r="GB78" s="102"/>
      <c r="GC78" s="102"/>
      <c r="GD78" s="102"/>
      <c r="GE78" s="102"/>
      <c r="GF78" s="102"/>
      <c r="GG78" s="102"/>
      <c r="GH78" s="102"/>
      <c r="GI78" s="102"/>
      <c r="GJ78" s="102"/>
      <c r="GK78" s="102"/>
      <c r="GL78" s="102"/>
      <c r="GM78" s="102"/>
      <c r="GN78" s="102"/>
      <c r="GO78" s="102"/>
      <c r="GP78" s="102"/>
      <c r="GQ78" s="102"/>
      <c r="GR78" s="102"/>
      <c r="GS78" s="102"/>
      <c r="GT78" s="102"/>
      <c r="GU78" s="102"/>
      <c r="GV78" s="102"/>
      <c r="GW78" s="102"/>
      <c r="GX78" s="102"/>
      <c r="GY78" s="102"/>
      <c r="GZ78" s="102"/>
      <c r="HA78" s="102"/>
      <c r="HB78" s="102"/>
      <c r="HC78" s="102"/>
      <c r="HD78" s="102"/>
      <c r="HE78" s="102"/>
      <c r="HF78" s="102"/>
      <c r="HG78" s="102"/>
      <c r="HH78" s="102"/>
      <c r="HI78" s="102"/>
      <c r="HJ78" s="102"/>
      <c r="HK78" s="102"/>
    </row>
    <row r="79" spans="2:219">
      <c r="B79" s="137">
        <v>51</v>
      </c>
      <c r="C79" s="138">
        <f t="shared" si="59"/>
        <v>975703.08072897117</v>
      </c>
      <c r="D79" s="138">
        <f>D78+($D$10*12)</f>
        <v>954924.46194242733</v>
      </c>
      <c r="E79" s="139">
        <f t="shared" si="9"/>
        <v>51</v>
      </c>
      <c r="F79" s="143">
        <f t="shared" si="10"/>
        <v>51</v>
      </c>
      <c r="G79" s="138">
        <f>G78+($D$11*12)</f>
        <v>929483.70678389072</v>
      </c>
      <c r="H79" s="139">
        <f t="shared" si="52"/>
        <v>51</v>
      </c>
      <c r="I79" s="143">
        <f t="shared" si="11"/>
        <v>51</v>
      </c>
      <c r="J79" s="138">
        <f>J78+($D$12*12)</f>
        <v>957821.14209304075</v>
      </c>
      <c r="K79" s="139">
        <f t="shared" si="53"/>
        <v>51</v>
      </c>
      <c r="L79" s="143">
        <f t="shared" si="12"/>
        <v>51</v>
      </c>
      <c r="M79" s="140">
        <f t="shared" si="62"/>
        <v>287417.53548454656</v>
      </c>
      <c r="N79" s="141">
        <f t="shared" si="54"/>
        <v>51</v>
      </c>
      <c r="O79" s="143">
        <f t="shared" si="14"/>
        <v>51</v>
      </c>
      <c r="P79" s="140">
        <f t="shared" si="42"/>
        <v>222445.58222820799</v>
      </c>
      <c r="Q79" s="264">
        <f t="shared" si="15"/>
        <v>51</v>
      </c>
      <c r="R79" s="143">
        <f t="shared" si="16"/>
        <v>51</v>
      </c>
      <c r="S79" s="137">
        <v>51</v>
      </c>
      <c r="T79" s="142">
        <f t="shared" si="60"/>
        <v>335.92872025097984</v>
      </c>
      <c r="U79" s="142">
        <f>U78+($F$10*12)</f>
        <v>335.76038826482574</v>
      </c>
      <c r="V79" s="143">
        <f t="shared" si="17"/>
        <v>51</v>
      </c>
      <c r="W79" s="143">
        <f t="shared" si="18"/>
        <v>51</v>
      </c>
      <c r="X79" s="142">
        <f>X78+($F$11*12)</f>
        <v>320.06249682513112</v>
      </c>
      <c r="Y79" s="143">
        <f t="shared" si="19"/>
        <v>51</v>
      </c>
      <c r="Z79" s="143">
        <f t="shared" si="20"/>
        <v>51</v>
      </c>
      <c r="AA79" s="142">
        <f>AA78+($F$12*12)</f>
        <v>336.54418950548251</v>
      </c>
      <c r="AB79" s="143">
        <f t="shared" si="21"/>
        <v>0</v>
      </c>
      <c r="AC79" s="143" t="str">
        <f t="shared" si="22"/>
        <v>-</v>
      </c>
      <c r="AD79" s="142">
        <f t="shared" si="63"/>
        <v>84.855213322907673</v>
      </c>
      <c r="AE79" s="144">
        <f t="shared" si="48"/>
        <v>51</v>
      </c>
      <c r="AF79" s="143">
        <f t="shared" si="24"/>
        <v>51</v>
      </c>
      <c r="AG79" s="142">
        <f t="shared" si="36"/>
        <v>64.565253556830271</v>
      </c>
      <c r="AH79" s="143">
        <f t="shared" si="25"/>
        <v>51</v>
      </c>
      <c r="AI79" s="143">
        <f t="shared" si="26"/>
        <v>51</v>
      </c>
      <c r="AJ79" s="137">
        <v>51</v>
      </c>
      <c r="AK79" s="140">
        <f t="shared" si="47"/>
        <v>322.69482708688741</v>
      </c>
      <c r="AL79" s="140">
        <f t="shared" si="43"/>
        <v>307.0572028476318</v>
      </c>
      <c r="AM79" s="140">
        <f t="shared" si="37"/>
        <v>304.29137706396403</v>
      </c>
      <c r="AN79" s="140">
        <f t="shared" si="38"/>
        <v>307.0572028476318</v>
      </c>
      <c r="AO79" s="140">
        <f t="shared" si="39"/>
        <v>42.467536852164642</v>
      </c>
      <c r="AP79" s="140">
        <f t="shared" si="40"/>
        <v>24.064086829241308</v>
      </c>
      <c r="AQ79" s="145">
        <f t="shared" si="46"/>
        <v>71255.985869262222</v>
      </c>
      <c r="AR79" s="145">
        <f>AR78+AL79</f>
        <v>70854.326930364477</v>
      </c>
      <c r="AS79" s="143">
        <f t="shared" si="55"/>
        <v>51</v>
      </c>
      <c r="AT79" s="143">
        <f t="shared" si="28"/>
        <v>51</v>
      </c>
      <c r="AU79" s="145">
        <f>AU78+AM79</f>
        <v>69807.976356028783</v>
      </c>
      <c r="AV79" s="143">
        <f t="shared" si="56"/>
        <v>51</v>
      </c>
      <c r="AW79" s="143">
        <f t="shared" si="29"/>
        <v>51</v>
      </c>
      <c r="AX79" s="145">
        <f>AX78+AN79</f>
        <v>71634.96068607863</v>
      </c>
      <c r="AY79" s="143">
        <f t="shared" si="57"/>
        <v>0</v>
      </c>
      <c r="AZ79" s="143" t="str">
        <f t="shared" si="30"/>
        <v>-</v>
      </c>
      <c r="BA79" s="146">
        <f t="shared" si="64"/>
        <v>39486.115340161065</v>
      </c>
      <c r="BB79" s="144">
        <f t="shared" si="58"/>
        <v>51</v>
      </c>
      <c r="BC79" s="143">
        <f t="shared" si="32"/>
        <v>51</v>
      </c>
      <c r="BD79" s="146">
        <f t="shared" si="44"/>
        <v>37797.149364790086</v>
      </c>
      <c r="BE79" s="143">
        <f t="shared" si="33"/>
        <v>51</v>
      </c>
      <c r="BF79" s="143">
        <f t="shared" si="34"/>
        <v>51</v>
      </c>
      <c r="BG79" s="102"/>
      <c r="BH79" s="104"/>
      <c r="BI79" s="104"/>
      <c r="BJ79" s="104"/>
      <c r="BK79" s="104"/>
      <c r="BL79" s="104"/>
      <c r="BM79" s="102"/>
      <c r="BN79" s="102"/>
      <c r="BO79" s="102"/>
      <c r="BP79" s="102"/>
      <c r="BQ79" s="102"/>
      <c r="BR79" s="102"/>
      <c r="BS79" s="102"/>
      <c r="BT79" s="102"/>
      <c r="BU79" s="102"/>
      <c r="BV79" s="102"/>
      <c r="BW79" s="102"/>
      <c r="BX79" s="102"/>
      <c r="BY79" s="102"/>
      <c r="BZ79" s="102"/>
      <c r="CA79" s="102"/>
      <c r="CB79" s="102"/>
      <c r="CC79" s="102"/>
      <c r="CD79" s="102"/>
      <c r="CE79" s="102"/>
      <c r="CF79" s="102"/>
      <c r="CG79" s="102"/>
      <c r="CH79" s="102"/>
      <c r="CI79" s="102"/>
      <c r="CJ79" s="102"/>
      <c r="CK79" s="102"/>
      <c r="CL79" s="102"/>
      <c r="CM79" s="102"/>
      <c r="CN79" s="102"/>
      <c r="CO79" s="102"/>
      <c r="CP79" s="102"/>
      <c r="CQ79" s="102"/>
      <c r="CR79" s="102"/>
      <c r="CS79" s="102"/>
      <c r="CT79" s="102"/>
      <c r="CU79" s="102"/>
      <c r="CV79" s="102"/>
      <c r="CW79" s="102"/>
      <c r="CX79" s="102"/>
      <c r="CY79" s="102"/>
      <c r="CZ79" s="102"/>
      <c r="DA79" s="102"/>
      <c r="DB79" s="102"/>
      <c r="DC79" s="102"/>
      <c r="DD79" s="102"/>
      <c r="DE79" s="102"/>
      <c r="DF79" s="102"/>
      <c r="DG79" s="102"/>
      <c r="DH79" s="102"/>
      <c r="DI79" s="102"/>
      <c r="DJ79" s="102"/>
      <c r="DK79" s="102"/>
      <c r="DL79" s="102"/>
      <c r="DM79" s="102"/>
      <c r="DN79" s="102"/>
      <c r="DO79" s="102"/>
      <c r="DP79" s="102"/>
      <c r="DQ79" s="102"/>
      <c r="DR79" s="102"/>
      <c r="DS79" s="102"/>
      <c r="DT79" s="102"/>
      <c r="DU79" s="102"/>
      <c r="DV79" s="102"/>
      <c r="DW79" s="102"/>
      <c r="DX79" s="102"/>
      <c r="DY79" s="102"/>
      <c r="DZ79" s="102"/>
      <c r="EA79" s="102"/>
      <c r="EB79" s="102"/>
      <c r="EC79" s="102"/>
      <c r="ED79" s="102"/>
      <c r="EE79" s="102"/>
      <c r="EF79" s="102"/>
      <c r="EG79" s="102"/>
      <c r="EH79" s="102"/>
      <c r="EI79" s="102"/>
      <c r="EJ79" s="102"/>
      <c r="EK79" s="102"/>
      <c r="EL79" s="102"/>
      <c r="EM79" s="102"/>
      <c r="EN79" s="102"/>
      <c r="EO79" s="102"/>
      <c r="EP79" s="102"/>
      <c r="EQ79" s="102"/>
      <c r="ER79" s="102"/>
      <c r="ES79" s="102"/>
      <c r="ET79" s="102"/>
      <c r="EU79" s="102"/>
      <c r="EV79" s="102"/>
      <c r="EW79" s="102"/>
      <c r="EX79" s="102"/>
      <c r="EY79" s="102"/>
      <c r="EZ79" s="102"/>
      <c r="FA79" s="102"/>
      <c r="FB79" s="102"/>
      <c r="FC79" s="102"/>
      <c r="FD79" s="102"/>
      <c r="FE79" s="102"/>
      <c r="FF79" s="102"/>
      <c r="FG79" s="102"/>
      <c r="FH79" s="102"/>
      <c r="FI79" s="102"/>
      <c r="FJ79" s="102"/>
      <c r="FK79" s="102"/>
      <c r="FL79" s="102"/>
      <c r="FM79" s="102"/>
      <c r="FN79" s="102"/>
      <c r="FO79" s="102"/>
      <c r="FP79" s="102"/>
      <c r="FQ79" s="102"/>
      <c r="FR79" s="102"/>
      <c r="FS79" s="102"/>
      <c r="FT79" s="102"/>
      <c r="FU79" s="102"/>
      <c r="FV79" s="102"/>
      <c r="FW79" s="102"/>
      <c r="FX79" s="102"/>
      <c r="FY79" s="102"/>
      <c r="FZ79" s="102"/>
      <c r="GA79" s="102"/>
      <c r="GB79" s="102"/>
      <c r="GC79" s="102"/>
      <c r="GD79" s="102"/>
      <c r="GE79" s="102"/>
      <c r="GF79" s="102"/>
      <c r="GG79" s="102"/>
      <c r="GH79" s="102"/>
      <c r="GI79" s="102"/>
      <c r="GJ79" s="102"/>
      <c r="GK79" s="102"/>
      <c r="GL79" s="102"/>
      <c r="GM79" s="102"/>
      <c r="GN79" s="102"/>
      <c r="GO79" s="102"/>
      <c r="GP79" s="102"/>
      <c r="GQ79" s="102"/>
      <c r="GR79" s="102"/>
      <c r="GS79" s="102"/>
      <c r="GT79" s="102"/>
      <c r="GU79" s="102"/>
      <c r="GV79" s="102"/>
      <c r="GW79" s="102"/>
      <c r="GX79" s="102"/>
      <c r="GY79" s="102"/>
      <c r="GZ79" s="102"/>
      <c r="HA79" s="102"/>
      <c r="HB79" s="102"/>
      <c r="HC79" s="102"/>
      <c r="HD79" s="102"/>
      <c r="HE79" s="102"/>
      <c r="HF79" s="102"/>
      <c r="HG79" s="102"/>
      <c r="HH79" s="102"/>
      <c r="HI79" s="102"/>
      <c r="HJ79" s="102"/>
      <c r="HK79" s="102"/>
    </row>
    <row r="80" spans="2:219">
      <c r="B80" s="137">
        <v>52</v>
      </c>
      <c r="C80" s="138">
        <f t="shared" si="59"/>
        <v>994834.51368444122</v>
      </c>
      <c r="D80" s="138">
        <f>D79+($D$10*12)</f>
        <v>973417.91712285811</v>
      </c>
      <c r="E80" s="139">
        <f t="shared" si="9"/>
        <v>52</v>
      </c>
      <c r="F80" s="143">
        <f t="shared" si="10"/>
        <v>52</v>
      </c>
      <c r="G80" s="138">
        <f>G79+($D$11*12)</f>
        <v>947524.06439290626</v>
      </c>
      <c r="H80" s="139">
        <f t="shared" si="52"/>
        <v>52</v>
      </c>
      <c r="I80" s="143">
        <f t="shared" si="11"/>
        <v>52</v>
      </c>
      <c r="J80" s="138">
        <f>J79+($D$12*12)</f>
        <v>976314.59727347153</v>
      </c>
      <c r="K80" s="139">
        <f t="shared" si="53"/>
        <v>52</v>
      </c>
      <c r="L80" s="143">
        <f t="shared" si="12"/>
        <v>52</v>
      </c>
      <c r="M80" s="140">
        <f t="shared" si="62"/>
        <v>290119.05807745655</v>
      </c>
      <c r="N80" s="141">
        <f t="shared" si="54"/>
        <v>52</v>
      </c>
      <c r="O80" s="143">
        <f t="shared" si="14"/>
        <v>52</v>
      </c>
      <c r="P80" s="140">
        <f t="shared" si="42"/>
        <v>224056.02947466349</v>
      </c>
      <c r="Q80" s="264">
        <f t="shared" si="15"/>
        <v>52</v>
      </c>
      <c r="R80" s="143">
        <f t="shared" si="16"/>
        <v>52</v>
      </c>
      <c r="S80" s="137">
        <v>52</v>
      </c>
      <c r="T80" s="142">
        <f t="shared" si="60"/>
        <v>342.51555790295981</v>
      </c>
      <c r="U80" s="142">
        <f>U79+($F$10*12)</f>
        <v>342.268761914344</v>
      </c>
      <c r="V80" s="143">
        <f t="shared" si="17"/>
        <v>52</v>
      </c>
      <c r="W80" s="143">
        <f t="shared" si="18"/>
        <v>52</v>
      </c>
      <c r="X80" s="142">
        <f>X79+($F$11*12)</f>
        <v>326.27368377755812</v>
      </c>
      <c r="Y80" s="143">
        <f t="shared" si="19"/>
        <v>52</v>
      </c>
      <c r="Z80" s="143">
        <f t="shared" si="20"/>
        <v>52</v>
      </c>
      <c r="AA80" s="142">
        <f>AA79+($F$12*12)</f>
        <v>343.05256315500077</v>
      </c>
      <c r="AB80" s="143">
        <f t="shared" si="21"/>
        <v>0</v>
      </c>
      <c r="AC80" s="143" t="str">
        <f t="shared" si="22"/>
        <v>-</v>
      </c>
      <c r="AD80" s="142">
        <f t="shared" si="63"/>
        <v>85.875073879847676</v>
      </c>
      <c r="AE80" s="144">
        <f t="shared" si="48"/>
        <v>52</v>
      </c>
      <c r="AF80" s="143">
        <f t="shared" si="24"/>
        <v>52</v>
      </c>
      <c r="AG80" s="142">
        <f t="shared" si="36"/>
        <v>65.209463414217268</v>
      </c>
      <c r="AH80" s="143">
        <f t="shared" si="25"/>
        <v>52</v>
      </c>
      <c r="AI80" s="143">
        <f t="shared" si="26"/>
        <v>52</v>
      </c>
      <c r="AJ80" s="137">
        <v>52</v>
      </c>
      <c r="AK80" s="140">
        <f t="shared" si="47"/>
        <v>307.32840674941656</v>
      </c>
      <c r="AL80" s="140">
        <f t="shared" si="43"/>
        <v>292.43543128345885</v>
      </c>
      <c r="AM80" s="140">
        <f t="shared" si="37"/>
        <v>289.80131148948954</v>
      </c>
      <c r="AN80" s="140">
        <f t="shared" si="38"/>
        <v>292.43543128345885</v>
      </c>
      <c r="AO80" s="140">
        <f t="shared" si="39"/>
        <v>40.445273192537755</v>
      </c>
      <c r="AP80" s="140">
        <f t="shared" si="40"/>
        <v>22.918177932610767</v>
      </c>
      <c r="AQ80" s="149">
        <f t="shared" si="46"/>
        <v>71563.314276011632</v>
      </c>
      <c r="AR80" s="145">
        <f>AR79+AL80</f>
        <v>71146.76236164794</v>
      </c>
      <c r="AS80" s="143">
        <f t="shared" si="55"/>
        <v>52</v>
      </c>
      <c r="AT80" s="143">
        <f t="shared" si="28"/>
        <v>52</v>
      </c>
      <c r="AU80" s="145">
        <f>AU79+AM80</f>
        <v>70097.777667518269</v>
      </c>
      <c r="AV80" s="143">
        <f t="shared" si="56"/>
        <v>52</v>
      </c>
      <c r="AW80" s="143">
        <f t="shared" si="29"/>
        <v>52</v>
      </c>
      <c r="AX80" s="145">
        <f>AX79+AN80</f>
        <v>71927.396117362092</v>
      </c>
      <c r="AY80" s="143">
        <f t="shared" si="57"/>
        <v>0</v>
      </c>
      <c r="AZ80" s="143" t="str">
        <f t="shared" si="30"/>
        <v>-</v>
      </c>
      <c r="BA80" s="146">
        <f t="shared" si="64"/>
        <v>39526.560613353606</v>
      </c>
      <c r="BB80" s="144">
        <f t="shared" si="58"/>
        <v>52</v>
      </c>
      <c r="BC80" s="143">
        <f t="shared" si="32"/>
        <v>52</v>
      </c>
      <c r="BD80" s="146">
        <f t="shared" si="44"/>
        <v>37820.067542722696</v>
      </c>
      <c r="BE80" s="143">
        <f t="shared" si="33"/>
        <v>52</v>
      </c>
      <c r="BF80" s="143">
        <f t="shared" si="34"/>
        <v>52</v>
      </c>
      <c r="BG80" s="102"/>
      <c r="BH80" s="104"/>
      <c r="BI80" s="104"/>
      <c r="BJ80" s="104"/>
      <c r="BK80" s="104"/>
      <c r="BL80" s="104"/>
      <c r="BM80" s="102"/>
      <c r="BN80" s="102"/>
      <c r="BO80" s="102"/>
      <c r="BP80" s="102"/>
      <c r="BQ80" s="102"/>
      <c r="BR80" s="102"/>
      <c r="BS80" s="102"/>
      <c r="BT80" s="102"/>
      <c r="BU80" s="102"/>
      <c r="BV80" s="102"/>
      <c r="BW80" s="102"/>
      <c r="BX80" s="102"/>
      <c r="BY80" s="102"/>
      <c r="BZ80" s="102"/>
      <c r="CA80" s="102"/>
      <c r="CB80" s="102"/>
      <c r="CC80" s="102"/>
      <c r="CD80" s="102"/>
      <c r="CE80" s="102"/>
      <c r="CF80" s="102"/>
      <c r="CG80" s="102"/>
      <c r="CH80" s="102"/>
      <c r="CI80" s="102"/>
      <c r="CJ80" s="102"/>
      <c r="CK80" s="102"/>
      <c r="CL80" s="102"/>
      <c r="CM80" s="102"/>
      <c r="CN80" s="102"/>
      <c r="CO80" s="102"/>
      <c r="CP80" s="102"/>
      <c r="CQ80" s="102"/>
      <c r="CR80" s="102"/>
      <c r="CS80" s="102"/>
      <c r="CT80" s="102"/>
      <c r="CU80" s="102"/>
      <c r="CV80" s="102"/>
      <c r="CW80" s="102"/>
      <c r="CX80" s="102"/>
      <c r="CY80" s="102"/>
      <c r="CZ80" s="102"/>
      <c r="DA80" s="102"/>
      <c r="DB80" s="102"/>
      <c r="DC80" s="102"/>
      <c r="DD80" s="102"/>
      <c r="DE80" s="102"/>
      <c r="DF80" s="102"/>
      <c r="DG80" s="102"/>
      <c r="DH80" s="102"/>
      <c r="DI80" s="102"/>
      <c r="DJ80" s="102"/>
      <c r="DK80" s="102"/>
      <c r="DL80" s="102"/>
      <c r="DM80" s="102"/>
      <c r="DN80" s="102"/>
      <c r="DO80" s="102"/>
      <c r="DP80" s="102"/>
      <c r="DQ80" s="102"/>
      <c r="DR80" s="102"/>
      <c r="DS80" s="102"/>
      <c r="DT80" s="102"/>
      <c r="DU80" s="102"/>
      <c r="DV80" s="102"/>
      <c r="DW80" s="102"/>
      <c r="DX80" s="102"/>
      <c r="DY80" s="102"/>
      <c r="DZ80" s="102"/>
      <c r="EA80" s="102"/>
      <c r="EB80" s="102"/>
      <c r="EC80" s="102"/>
      <c r="ED80" s="102"/>
      <c r="EE80" s="102"/>
      <c r="EF80" s="102"/>
      <c r="EG80" s="102"/>
      <c r="EH80" s="102"/>
      <c r="EI80" s="102"/>
      <c r="EJ80" s="102"/>
      <c r="EK80" s="102"/>
      <c r="EL80" s="102"/>
      <c r="EM80" s="102"/>
      <c r="EN80" s="102"/>
      <c r="EO80" s="102"/>
      <c r="EP80" s="102"/>
      <c r="EQ80" s="102"/>
      <c r="ER80" s="102"/>
      <c r="ES80" s="102"/>
      <c r="ET80" s="102"/>
      <c r="EU80" s="102"/>
      <c r="EV80" s="102"/>
      <c r="EW80" s="102"/>
      <c r="EX80" s="102"/>
      <c r="EY80" s="102"/>
      <c r="EZ80" s="102"/>
      <c r="FA80" s="102"/>
      <c r="FB80" s="102"/>
      <c r="FC80" s="102"/>
      <c r="FD80" s="102"/>
      <c r="FE80" s="102"/>
      <c r="FF80" s="102"/>
      <c r="FG80" s="102"/>
      <c r="FH80" s="102"/>
      <c r="FI80" s="102"/>
      <c r="FJ80" s="102"/>
      <c r="FK80" s="102"/>
      <c r="FL80" s="102"/>
      <c r="FM80" s="102"/>
      <c r="FN80" s="102"/>
      <c r="FO80" s="102"/>
      <c r="FP80" s="102"/>
      <c r="FQ80" s="102"/>
      <c r="FR80" s="102"/>
      <c r="FS80" s="102"/>
      <c r="FT80" s="102"/>
      <c r="FU80" s="102"/>
      <c r="FV80" s="102"/>
      <c r="FW80" s="102"/>
      <c r="FX80" s="102"/>
      <c r="FY80" s="102"/>
      <c r="FZ80" s="102"/>
      <c r="GA80" s="102"/>
      <c r="GB80" s="102"/>
      <c r="GC80" s="102"/>
      <c r="GD80" s="102"/>
      <c r="GE80" s="102"/>
      <c r="GF80" s="102"/>
      <c r="GG80" s="102"/>
      <c r="GH80" s="102"/>
      <c r="GI80" s="102"/>
      <c r="GJ80" s="102"/>
      <c r="GK80" s="102"/>
      <c r="GL80" s="102"/>
      <c r="GM80" s="102"/>
      <c r="GN80" s="102"/>
      <c r="GO80" s="102"/>
      <c r="GP80" s="102"/>
      <c r="GQ80" s="102"/>
      <c r="GR80" s="102"/>
      <c r="GS80" s="102"/>
      <c r="GT80" s="102"/>
      <c r="GU80" s="102"/>
      <c r="GV80" s="102"/>
      <c r="GW80" s="102"/>
      <c r="GX80" s="102"/>
      <c r="GY80" s="102"/>
      <c r="GZ80" s="102"/>
      <c r="HA80" s="102"/>
      <c r="HB80" s="102"/>
      <c r="HC80" s="102"/>
      <c r="HD80" s="102"/>
      <c r="HE80" s="102"/>
      <c r="HF80" s="102"/>
      <c r="HG80" s="102"/>
      <c r="HH80" s="102"/>
      <c r="HI80" s="102"/>
      <c r="HJ80" s="102"/>
      <c r="HK80" s="102"/>
    </row>
    <row r="81" spans="2:219">
      <c r="B81" s="137">
        <v>53</v>
      </c>
      <c r="C81" s="138">
        <f t="shared" si="59"/>
        <v>1013965.9466399113</v>
      </c>
      <c r="D81" s="138">
        <f>D80+($D$10*12)</f>
        <v>991911.3723032889</v>
      </c>
      <c r="E81" s="139">
        <f t="shared" si="9"/>
        <v>53</v>
      </c>
      <c r="F81" s="143">
        <f t="shared" si="10"/>
        <v>53</v>
      </c>
      <c r="G81" s="138">
        <f>G80+($D$11*12)</f>
        <v>965564.4220019218</v>
      </c>
      <c r="H81" s="139">
        <f t="shared" si="52"/>
        <v>53</v>
      </c>
      <c r="I81" s="143">
        <f t="shared" si="11"/>
        <v>53</v>
      </c>
      <c r="J81" s="138">
        <f>J80+($D$12*12)</f>
        <v>994808.05245390232</v>
      </c>
      <c r="K81" s="139">
        <f t="shared" si="53"/>
        <v>53</v>
      </c>
      <c r="L81" s="143">
        <f t="shared" si="12"/>
        <v>53</v>
      </c>
      <c r="M81" s="140">
        <f t="shared" si="62"/>
        <v>292820.58067036653</v>
      </c>
      <c r="N81" s="141">
        <f t="shared" si="54"/>
        <v>53</v>
      </c>
      <c r="O81" s="143">
        <f t="shared" si="14"/>
        <v>53</v>
      </c>
      <c r="P81" s="140">
        <f t="shared" si="42"/>
        <v>225666.47672111899</v>
      </c>
      <c r="Q81" s="264">
        <f t="shared" si="15"/>
        <v>53</v>
      </c>
      <c r="R81" s="143">
        <f t="shared" si="16"/>
        <v>53</v>
      </c>
      <c r="S81" s="137">
        <v>53</v>
      </c>
      <c r="T81" s="142">
        <f t="shared" si="60"/>
        <v>349.10239555493979</v>
      </c>
      <c r="U81" s="142">
        <f>U80+($F$10*12)</f>
        <v>348.77713556386226</v>
      </c>
      <c r="V81" s="143">
        <f t="shared" si="17"/>
        <v>53</v>
      </c>
      <c r="W81" s="143">
        <f t="shared" si="18"/>
        <v>53</v>
      </c>
      <c r="X81" s="142">
        <f>X80+($F$11*12)</f>
        <v>332.48487072998512</v>
      </c>
      <c r="Y81" s="143">
        <f t="shared" si="19"/>
        <v>53</v>
      </c>
      <c r="Z81" s="143">
        <f t="shared" si="20"/>
        <v>53</v>
      </c>
      <c r="AA81" s="142">
        <f>AA80+($F$12*12)</f>
        <v>349.56093680451903</v>
      </c>
      <c r="AB81" s="143">
        <f t="shared" si="21"/>
        <v>0</v>
      </c>
      <c r="AC81" s="143" t="str">
        <f t="shared" si="22"/>
        <v>-</v>
      </c>
      <c r="AD81" s="142">
        <f t="shared" si="63"/>
        <v>86.894934436787679</v>
      </c>
      <c r="AE81" s="144">
        <f t="shared" si="48"/>
        <v>53</v>
      </c>
      <c r="AF81" s="143">
        <f t="shared" si="24"/>
        <v>53</v>
      </c>
      <c r="AG81" s="142">
        <f t="shared" si="36"/>
        <v>65.853673271604265</v>
      </c>
      <c r="AH81" s="143">
        <f t="shared" si="25"/>
        <v>53</v>
      </c>
      <c r="AI81" s="143">
        <f t="shared" si="26"/>
        <v>53</v>
      </c>
      <c r="AJ81" s="137">
        <v>53</v>
      </c>
      <c r="AK81" s="140">
        <f t="shared" si="47"/>
        <v>292.69372071373004</v>
      </c>
      <c r="AL81" s="140">
        <f t="shared" si="43"/>
        <v>278.5099345556751</v>
      </c>
      <c r="AM81" s="140">
        <f t="shared" si="37"/>
        <v>276.00124903760906</v>
      </c>
      <c r="AN81" s="140">
        <f t="shared" si="38"/>
        <v>278.5099345556751</v>
      </c>
      <c r="AO81" s="140">
        <f t="shared" si="39"/>
        <v>38.519307802416911</v>
      </c>
      <c r="AP81" s="140">
        <f t="shared" si="40"/>
        <v>21.826836126295969</v>
      </c>
      <c r="AQ81" s="145">
        <f t="shared" si="46"/>
        <v>71856.007996725355</v>
      </c>
      <c r="AR81" s="145">
        <f>AR80+AL81</f>
        <v>71425.27229620362</v>
      </c>
      <c r="AS81" s="143">
        <f t="shared" si="55"/>
        <v>53</v>
      </c>
      <c r="AT81" s="143">
        <f t="shared" si="28"/>
        <v>53</v>
      </c>
      <c r="AU81" s="145">
        <f>AU80+AM81</f>
        <v>70373.778916555879</v>
      </c>
      <c r="AV81" s="143">
        <f t="shared" si="56"/>
        <v>53</v>
      </c>
      <c r="AW81" s="143">
        <f t="shared" si="29"/>
        <v>53</v>
      </c>
      <c r="AX81" s="145">
        <f>AX80+AN81</f>
        <v>72205.906051917773</v>
      </c>
      <c r="AY81" s="143">
        <f t="shared" si="57"/>
        <v>0</v>
      </c>
      <c r="AZ81" s="143" t="str">
        <f t="shared" si="30"/>
        <v>-</v>
      </c>
      <c r="BA81" s="146">
        <f t="shared" si="64"/>
        <v>39565.079921156022</v>
      </c>
      <c r="BB81" s="144">
        <f t="shared" si="58"/>
        <v>53</v>
      </c>
      <c r="BC81" s="143">
        <f t="shared" si="32"/>
        <v>53</v>
      </c>
      <c r="BD81" s="146">
        <f t="shared" si="44"/>
        <v>37841.894378848992</v>
      </c>
      <c r="BE81" s="143">
        <f t="shared" si="33"/>
        <v>53</v>
      </c>
      <c r="BF81" s="143">
        <f t="shared" si="34"/>
        <v>53</v>
      </c>
      <c r="BG81" s="102"/>
      <c r="BH81" s="104"/>
      <c r="BI81" s="104"/>
      <c r="BJ81" s="104"/>
      <c r="BK81" s="104"/>
      <c r="BL81" s="104"/>
      <c r="BM81" s="102"/>
      <c r="BN81" s="102"/>
      <c r="BO81" s="102"/>
      <c r="BP81" s="102"/>
      <c r="BQ81" s="102"/>
      <c r="BR81" s="102"/>
      <c r="BS81" s="102"/>
      <c r="BT81" s="102"/>
      <c r="BU81" s="102"/>
      <c r="BV81" s="102"/>
      <c r="BW81" s="102"/>
      <c r="BX81" s="102"/>
      <c r="BY81" s="102"/>
      <c r="BZ81" s="102"/>
      <c r="CA81" s="102"/>
      <c r="CB81" s="102"/>
      <c r="CC81" s="102"/>
      <c r="CD81" s="102"/>
      <c r="CE81" s="102"/>
      <c r="CF81" s="102"/>
      <c r="CG81" s="102"/>
      <c r="CH81" s="102"/>
      <c r="CI81" s="102"/>
      <c r="CJ81" s="102"/>
      <c r="CK81" s="102"/>
      <c r="CL81" s="102"/>
      <c r="CM81" s="102"/>
      <c r="CN81" s="102"/>
      <c r="CO81" s="102"/>
      <c r="CP81" s="102"/>
      <c r="CQ81" s="102"/>
      <c r="CR81" s="102"/>
      <c r="CS81" s="102"/>
      <c r="CT81" s="102"/>
      <c r="CU81" s="102"/>
      <c r="CV81" s="102"/>
      <c r="CW81" s="102"/>
      <c r="CX81" s="102"/>
      <c r="CY81" s="102"/>
      <c r="CZ81" s="102"/>
      <c r="DA81" s="102"/>
      <c r="DB81" s="102"/>
      <c r="DC81" s="102"/>
      <c r="DD81" s="102"/>
      <c r="DE81" s="102"/>
      <c r="DF81" s="102"/>
      <c r="DG81" s="102"/>
      <c r="DH81" s="102"/>
      <c r="DI81" s="102"/>
      <c r="DJ81" s="102"/>
      <c r="DK81" s="102"/>
      <c r="DL81" s="102"/>
      <c r="DM81" s="102"/>
      <c r="DN81" s="102"/>
      <c r="DO81" s="102"/>
      <c r="DP81" s="102"/>
      <c r="DQ81" s="102"/>
      <c r="DR81" s="102"/>
      <c r="DS81" s="102"/>
      <c r="DT81" s="102"/>
      <c r="DU81" s="102"/>
      <c r="DV81" s="102"/>
      <c r="DW81" s="102"/>
      <c r="DX81" s="102"/>
      <c r="DY81" s="102"/>
      <c r="DZ81" s="102"/>
      <c r="EA81" s="102"/>
      <c r="EB81" s="102"/>
      <c r="EC81" s="102"/>
      <c r="ED81" s="102"/>
      <c r="EE81" s="102"/>
      <c r="EF81" s="102"/>
      <c r="EG81" s="102"/>
      <c r="EH81" s="102"/>
      <c r="EI81" s="102"/>
      <c r="EJ81" s="102"/>
      <c r="EK81" s="102"/>
      <c r="EL81" s="102"/>
      <c r="EM81" s="102"/>
      <c r="EN81" s="102"/>
      <c r="EO81" s="102"/>
      <c r="EP81" s="102"/>
      <c r="EQ81" s="102"/>
      <c r="ER81" s="102"/>
      <c r="ES81" s="102"/>
      <c r="ET81" s="102"/>
      <c r="EU81" s="102"/>
      <c r="EV81" s="102"/>
      <c r="EW81" s="102"/>
      <c r="EX81" s="102"/>
      <c r="EY81" s="102"/>
      <c r="EZ81" s="102"/>
      <c r="FA81" s="102"/>
      <c r="FB81" s="102"/>
      <c r="FC81" s="102"/>
      <c r="FD81" s="102"/>
      <c r="FE81" s="102"/>
      <c r="FF81" s="102"/>
      <c r="FG81" s="102"/>
      <c r="FH81" s="102"/>
      <c r="FI81" s="102"/>
      <c r="FJ81" s="102"/>
      <c r="FK81" s="102"/>
      <c r="FL81" s="102"/>
      <c r="FM81" s="102"/>
      <c r="FN81" s="102"/>
      <c r="FO81" s="102"/>
      <c r="FP81" s="102"/>
      <c r="FQ81" s="102"/>
      <c r="FR81" s="102"/>
      <c r="FS81" s="102"/>
      <c r="FT81" s="102"/>
      <c r="FU81" s="102"/>
      <c r="FV81" s="102"/>
      <c r="FW81" s="102"/>
      <c r="FX81" s="102"/>
      <c r="FY81" s="102"/>
      <c r="FZ81" s="102"/>
      <c r="GA81" s="102"/>
      <c r="GB81" s="102"/>
      <c r="GC81" s="102"/>
      <c r="GD81" s="102"/>
      <c r="GE81" s="102"/>
      <c r="GF81" s="102"/>
      <c r="GG81" s="102"/>
      <c r="GH81" s="102"/>
      <c r="GI81" s="102"/>
      <c r="GJ81" s="102"/>
      <c r="GK81" s="102"/>
      <c r="GL81" s="102"/>
      <c r="GM81" s="102"/>
      <c r="GN81" s="102"/>
      <c r="GO81" s="102"/>
      <c r="GP81" s="102"/>
      <c r="GQ81" s="102"/>
      <c r="GR81" s="102"/>
      <c r="GS81" s="102"/>
      <c r="GT81" s="102"/>
      <c r="GU81" s="102"/>
      <c r="GV81" s="102"/>
      <c r="GW81" s="102"/>
      <c r="GX81" s="102"/>
      <c r="GY81" s="102"/>
      <c r="GZ81" s="102"/>
      <c r="HA81" s="102"/>
      <c r="HB81" s="102"/>
      <c r="HC81" s="102"/>
      <c r="HD81" s="102"/>
      <c r="HE81" s="102"/>
      <c r="HF81" s="102"/>
      <c r="HG81" s="102"/>
      <c r="HH81" s="102"/>
      <c r="HI81" s="102"/>
      <c r="HJ81" s="102"/>
      <c r="HK81" s="102"/>
    </row>
    <row r="82" spans="2:219">
      <c r="B82" s="137">
        <v>54</v>
      </c>
      <c r="C82" s="138">
        <f t="shared" si="59"/>
        <v>1033097.3795953813</v>
      </c>
      <c r="D82" s="138">
        <f>D81+($D$10*12)</f>
        <v>1010404.8274837197</v>
      </c>
      <c r="E82" s="139">
        <f t="shared" si="9"/>
        <v>54</v>
      </c>
      <c r="F82" s="143">
        <f t="shared" si="10"/>
        <v>54</v>
      </c>
      <c r="G82" s="138">
        <f>G81+($D$11*12)</f>
        <v>983604.77961093734</v>
      </c>
      <c r="H82" s="139">
        <f t="shared" si="52"/>
        <v>54</v>
      </c>
      <c r="I82" s="143">
        <f t="shared" si="11"/>
        <v>54</v>
      </c>
      <c r="J82" s="138">
        <f>J81+($D$12*12)</f>
        <v>1013301.5076343331</v>
      </c>
      <c r="K82" s="139">
        <f t="shared" si="53"/>
        <v>54</v>
      </c>
      <c r="L82" s="143">
        <f t="shared" si="12"/>
        <v>54</v>
      </c>
      <c r="M82" s="140">
        <f t="shared" si="62"/>
        <v>295522.10326327651</v>
      </c>
      <c r="N82" s="141">
        <f t="shared" si="54"/>
        <v>54</v>
      </c>
      <c r="O82" s="143">
        <f t="shared" si="14"/>
        <v>54</v>
      </c>
      <c r="P82" s="140">
        <f t="shared" si="42"/>
        <v>227276.92396757449</v>
      </c>
      <c r="Q82" s="264">
        <f t="shared" si="15"/>
        <v>54</v>
      </c>
      <c r="R82" s="143">
        <f t="shared" si="16"/>
        <v>54</v>
      </c>
      <c r="S82" s="137">
        <v>54</v>
      </c>
      <c r="T82" s="142">
        <f t="shared" si="60"/>
        <v>355.68923320691977</v>
      </c>
      <c r="U82" s="142">
        <f>U81+($F$10*12)</f>
        <v>355.28550921338052</v>
      </c>
      <c r="V82" s="143">
        <f t="shared" si="17"/>
        <v>54</v>
      </c>
      <c r="W82" s="143">
        <f t="shared" si="18"/>
        <v>54</v>
      </c>
      <c r="X82" s="142">
        <f>X81+($F$11*12)</f>
        <v>338.69605768241212</v>
      </c>
      <c r="Y82" s="143">
        <f t="shared" si="19"/>
        <v>54</v>
      </c>
      <c r="Z82" s="143">
        <f t="shared" si="20"/>
        <v>54</v>
      </c>
      <c r="AA82" s="142">
        <f>AA81+($F$12*12)</f>
        <v>356.06931045403729</v>
      </c>
      <c r="AB82" s="143">
        <f t="shared" si="21"/>
        <v>0</v>
      </c>
      <c r="AC82" s="143" t="str">
        <f t="shared" si="22"/>
        <v>-</v>
      </c>
      <c r="AD82" s="142">
        <f t="shared" si="63"/>
        <v>87.914794993727682</v>
      </c>
      <c r="AE82" s="144">
        <f t="shared" si="48"/>
        <v>54</v>
      </c>
      <c r="AF82" s="143">
        <f t="shared" si="24"/>
        <v>54</v>
      </c>
      <c r="AG82" s="142">
        <f t="shared" si="36"/>
        <v>66.497883128991262</v>
      </c>
      <c r="AH82" s="143">
        <f t="shared" si="25"/>
        <v>54</v>
      </c>
      <c r="AI82" s="143">
        <f t="shared" si="26"/>
        <v>54</v>
      </c>
      <c r="AJ82" s="137">
        <v>54</v>
      </c>
      <c r="AK82" s="140">
        <f t="shared" si="47"/>
        <v>278.7559244892667</v>
      </c>
      <c r="AL82" s="140">
        <f t="shared" si="43"/>
        <v>265.24755671969058</v>
      </c>
      <c r="AM82" s="140">
        <f t="shared" si="37"/>
        <v>262.85833241677051</v>
      </c>
      <c r="AN82" s="140">
        <f t="shared" si="38"/>
        <v>265.24755671969058</v>
      </c>
      <c r="AO82" s="140">
        <f t="shared" si="39"/>
        <v>36.685055049920869</v>
      </c>
      <c r="AP82" s="140">
        <f t="shared" si="40"/>
        <v>20.787462977424731</v>
      </c>
      <c r="AQ82" s="149">
        <f t="shared" si="46"/>
        <v>72134.763921214617</v>
      </c>
      <c r="AR82" s="145">
        <f>AR81+AL82</f>
        <v>71690.519852923317</v>
      </c>
      <c r="AS82" s="143">
        <f t="shared" si="55"/>
        <v>54</v>
      </c>
      <c r="AT82" s="143">
        <f t="shared" si="28"/>
        <v>54</v>
      </c>
      <c r="AU82" s="145">
        <f>AU81+AM82</f>
        <v>70636.637248972649</v>
      </c>
      <c r="AV82" s="143">
        <f t="shared" si="56"/>
        <v>54</v>
      </c>
      <c r="AW82" s="143">
        <f t="shared" si="29"/>
        <v>54</v>
      </c>
      <c r="AX82" s="145">
        <f>AX81+AN82</f>
        <v>72471.153608637469</v>
      </c>
      <c r="AY82" s="143">
        <f t="shared" si="57"/>
        <v>0</v>
      </c>
      <c r="AZ82" s="143" t="str">
        <f t="shared" si="30"/>
        <v>-</v>
      </c>
      <c r="BA82" s="146">
        <f t="shared" si="64"/>
        <v>39601.764976205945</v>
      </c>
      <c r="BB82" s="144">
        <f t="shared" si="58"/>
        <v>54</v>
      </c>
      <c r="BC82" s="143">
        <f t="shared" si="32"/>
        <v>54</v>
      </c>
      <c r="BD82" s="146">
        <f t="shared" si="44"/>
        <v>37862.681841826416</v>
      </c>
      <c r="BE82" s="143">
        <f t="shared" si="33"/>
        <v>54</v>
      </c>
      <c r="BF82" s="143">
        <f t="shared" si="34"/>
        <v>54</v>
      </c>
      <c r="BG82" s="102"/>
      <c r="BH82" s="102"/>
      <c r="BI82" s="102"/>
      <c r="BJ82" s="102"/>
      <c r="BK82" s="102"/>
      <c r="BL82" s="102"/>
      <c r="BM82" s="102"/>
      <c r="BN82" s="102"/>
      <c r="BO82" s="102"/>
      <c r="BP82" s="102"/>
      <c r="BQ82" s="102"/>
      <c r="BR82" s="102"/>
      <c r="BS82" s="102"/>
      <c r="BT82" s="102"/>
      <c r="BU82" s="102"/>
      <c r="BV82" s="102"/>
      <c r="BW82" s="102"/>
      <c r="BX82" s="102"/>
      <c r="BY82" s="102"/>
      <c r="BZ82" s="102"/>
      <c r="CA82" s="102"/>
      <c r="CB82" s="102"/>
      <c r="CC82" s="102"/>
      <c r="CD82" s="102"/>
      <c r="CE82" s="102"/>
      <c r="CF82" s="102"/>
      <c r="CG82" s="102"/>
      <c r="CH82" s="102"/>
      <c r="CI82" s="102"/>
      <c r="CJ82" s="102"/>
      <c r="CK82" s="102"/>
      <c r="CL82" s="102"/>
      <c r="CM82" s="102"/>
      <c r="CN82" s="102"/>
      <c r="CO82" s="102"/>
      <c r="CP82" s="102"/>
      <c r="CQ82" s="102"/>
      <c r="CR82" s="102"/>
      <c r="CS82" s="102"/>
      <c r="CT82" s="102"/>
      <c r="CU82" s="102"/>
      <c r="CV82" s="102"/>
      <c r="CW82" s="102"/>
      <c r="CX82" s="102"/>
      <c r="CY82" s="102"/>
      <c r="CZ82" s="102"/>
      <c r="DA82" s="102"/>
      <c r="DB82" s="102"/>
      <c r="DC82" s="102"/>
      <c r="DD82" s="102"/>
      <c r="DE82" s="102"/>
      <c r="DF82" s="102"/>
      <c r="DG82" s="102"/>
      <c r="DH82" s="102"/>
      <c r="DI82" s="102"/>
      <c r="DJ82" s="102"/>
      <c r="DK82" s="102"/>
      <c r="DL82" s="102"/>
      <c r="DM82" s="102"/>
      <c r="DN82" s="102"/>
      <c r="DO82" s="102"/>
      <c r="DP82" s="102"/>
      <c r="DQ82" s="102"/>
      <c r="DR82" s="102"/>
      <c r="DS82" s="102"/>
      <c r="DT82" s="102"/>
      <c r="DU82" s="102"/>
      <c r="DV82" s="102"/>
      <c r="DW82" s="102"/>
      <c r="DX82" s="102"/>
      <c r="DY82" s="102"/>
      <c r="DZ82" s="102"/>
      <c r="EA82" s="102"/>
      <c r="EB82" s="102"/>
      <c r="EC82" s="102"/>
      <c r="ED82" s="102"/>
      <c r="EE82" s="102"/>
      <c r="EF82" s="102"/>
      <c r="EG82" s="102"/>
      <c r="EH82" s="102"/>
      <c r="EI82" s="102"/>
      <c r="EJ82" s="102"/>
      <c r="EK82" s="102"/>
      <c r="EL82" s="102"/>
      <c r="EM82" s="102"/>
      <c r="EN82" s="102"/>
      <c r="EO82" s="102"/>
      <c r="EP82" s="102"/>
      <c r="EQ82" s="102"/>
      <c r="ER82" s="102"/>
      <c r="ES82" s="102"/>
      <c r="ET82" s="102"/>
      <c r="EU82" s="102"/>
      <c r="EV82" s="102"/>
      <c r="EW82" s="102"/>
      <c r="EX82" s="102"/>
      <c r="EY82" s="102"/>
      <c r="EZ82" s="102"/>
      <c r="FA82" s="102"/>
      <c r="FB82" s="102"/>
      <c r="FC82" s="102"/>
      <c r="FD82" s="102"/>
      <c r="FE82" s="102"/>
      <c r="FF82" s="102"/>
      <c r="FG82" s="102"/>
      <c r="FH82" s="102"/>
      <c r="FI82" s="102"/>
      <c r="FJ82" s="102"/>
      <c r="FK82" s="102"/>
      <c r="FL82" s="102"/>
      <c r="FM82" s="102"/>
      <c r="FN82" s="102"/>
      <c r="FO82" s="102"/>
      <c r="FP82" s="102"/>
      <c r="FQ82" s="102"/>
      <c r="FR82" s="102"/>
      <c r="FS82" s="102"/>
      <c r="FT82" s="102"/>
      <c r="FU82" s="102"/>
      <c r="FV82" s="102"/>
      <c r="FW82" s="102"/>
      <c r="FX82" s="102"/>
      <c r="FY82" s="102"/>
      <c r="FZ82" s="102"/>
      <c r="GA82" s="102"/>
      <c r="GB82" s="102"/>
      <c r="GC82" s="102"/>
      <c r="GD82" s="102"/>
      <c r="GE82" s="102"/>
      <c r="GF82" s="102"/>
      <c r="GG82" s="102"/>
      <c r="GH82" s="102"/>
      <c r="GI82" s="102"/>
      <c r="GJ82" s="102"/>
      <c r="GK82" s="102"/>
      <c r="GL82" s="102"/>
      <c r="GM82" s="102"/>
      <c r="GN82" s="102"/>
      <c r="GO82" s="102"/>
      <c r="GP82" s="102"/>
      <c r="GQ82" s="102"/>
      <c r="GR82" s="102"/>
      <c r="GS82" s="102"/>
      <c r="GT82" s="102"/>
      <c r="GU82" s="102"/>
      <c r="GV82" s="102"/>
      <c r="GW82" s="102"/>
      <c r="GX82" s="102"/>
      <c r="GY82" s="102"/>
      <c r="GZ82" s="102"/>
      <c r="HA82" s="102"/>
      <c r="HB82" s="102"/>
      <c r="HC82" s="102"/>
      <c r="HD82" s="102"/>
      <c r="HE82" s="102"/>
      <c r="HF82" s="102"/>
      <c r="HG82" s="102"/>
      <c r="HH82" s="102"/>
      <c r="HI82" s="102"/>
      <c r="HJ82" s="102"/>
      <c r="HK82" s="102"/>
    </row>
    <row r="83" spans="2:219">
      <c r="B83" s="137">
        <v>55</v>
      </c>
      <c r="C83" s="138">
        <f t="shared" si="59"/>
        <v>1052228.8125508514</v>
      </c>
      <c r="D83" s="138">
        <f>D82+($D$10*12)+$C$19</f>
        <v>1029488.1826641505</v>
      </c>
      <c r="E83" s="139">
        <f t="shared" si="9"/>
        <v>55</v>
      </c>
      <c r="F83" s="143">
        <f t="shared" si="10"/>
        <v>55</v>
      </c>
      <c r="G83" s="138">
        <f>G82+($D$11*12)+$C$19</f>
        <v>1002235.0372199529</v>
      </c>
      <c r="H83" s="139">
        <f t="shared" si="52"/>
        <v>55</v>
      </c>
      <c r="I83" s="143">
        <f t="shared" si="11"/>
        <v>55</v>
      </c>
      <c r="J83" s="138">
        <f>J82+($D$12*12)+$C$19</f>
        <v>1032384.8628147639</v>
      </c>
      <c r="K83" s="139">
        <f t="shared" si="53"/>
        <v>55</v>
      </c>
      <c r="L83" s="143">
        <f t="shared" si="12"/>
        <v>55</v>
      </c>
      <c r="M83" s="140">
        <f t="shared" si="62"/>
        <v>298223.6258561865</v>
      </c>
      <c r="N83" s="141">
        <f t="shared" si="54"/>
        <v>55</v>
      </c>
      <c r="O83" s="143">
        <f t="shared" si="14"/>
        <v>55</v>
      </c>
      <c r="P83" s="140">
        <f t="shared" si="42"/>
        <v>228887.37121402999</v>
      </c>
      <c r="Q83" s="264">
        <f t="shared" si="15"/>
        <v>55</v>
      </c>
      <c r="R83" s="143">
        <f t="shared" si="16"/>
        <v>55</v>
      </c>
      <c r="S83" s="137">
        <v>55</v>
      </c>
      <c r="T83" s="142">
        <f t="shared" si="60"/>
        <v>362.27607085889974</v>
      </c>
      <c r="U83" s="142">
        <f>U82+($F$10*12)+$D$19</f>
        <v>362.02040786289876</v>
      </c>
      <c r="V83" s="143">
        <f t="shared" si="17"/>
        <v>55</v>
      </c>
      <c r="W83" s="143">
        <f t="shared" si="18"/>
        <v>55</v>
      </c>
      <c r="X83" s="142">
        <f>X82+($F$11*12)+$D$19</f>
        <v>345.1337696348391</v>
      </c>
      <c r="Y83" s="143">
        <f t="shared" si="19"/>
        <v>55</v>
      </c>
      <c r="Z83" s="143">
        <f t="shared" si="20"/>
        <v>55</v>
      </c>
      <c r="AA83" s="142">
        <f>AA82+($F$12*12)+$D$19</f>
        <v>362.80420910355554</v>
      </c>
      <c r="AB83" s="143">
        <f t="shared" si="21"/>
        <v>0</v>
      </c>
      <c r="AC83" s="143" t="str">
        <f t="shared" si="22"/>
        <v>-</v>
      </c>
      <c r="AD83" s="142">
        <f t="shared" si="63"/>
        <v>88.934655550667685</v>
      </c>
      <c r="AE83" s="144">
        <f t="shared" si="48"/>
        <v>55</v>
      </c>
      <c r="AF83" s="143">
        <f t="shared" si="24"/>
        <v>55</v>
      </c>
      <c r="AG83" s="142">
        <f t="shared" si="36"/>
        <v>67.142092986378259</v>
      </c>
      <c r="AH83" s="143">
        <f t="shared" si="25"/>
        <v>55</v>
      </c>
      <c r="AI83" s="143">
        <f t="shared" si="26"/>
        <v>55</v>
      </c>
      <c r="AJ83" s="137">
        <v>55</v>
      </c>
      <c r="AK83" s="140">
        <f t="shared" si="47"/>
        <v>265.48183284692067</v>
      </c>
      <c r="AL83" s="140">
        <f t="shared" si="43"/>
        <v>252.61672068541958</v>
      </c>
      <c r="AM83" s="140">
        <f t="shared" si="37"/>
        <v>250.34126896835286</v>
      </c>
      <c r="AN83" s="140">
        <f t="shared" si="38"/>
        <v>252.61672068541958</v>
      </c>
      <c r="AO83" s="140">
        <f t="shared" si="39"/>
        <v>34.938147666591306</v>
      </c>
      <c r="AP83" s="140">
        <f t="shared" si="40"/>
        <v>19.797583788023552</v>
      </c>
      <c r="AQ83" s="145">
        <f t="shared" si="46"/>
        <v>72400.245754061543</v>
      </c>
      <c r="AR83" s="145">
        <f>AR82+AL83+($E$19/$C$23^AJ83)</f>
        <v>71972.175294414716</v>
      </c>
      <c r="AS83" s="143">
        <f t="shared" si="55"/>
        <v>55</v>
      </c>
      <c r="AT83" s="143">
        <f t="shared" si="28"/>
        <v>55</v>
      </c>
      <c r="AU83" s="145">
        <f>AU82+AM83+$E$19/$C$23^AJ83</f>
        <v>70916.017238746979</v>
      </c>
      <c r="AV83" s="143">
        <f t="shared" si="56"/>
        <v>55</v>
      </c>
      <c r="AW83" s="143">
        <f t="shared" si="29"/>
        <v>55</v>
      </c>
      <c r="AX83" s="145">
        <f>AX82+AN83+$E$19/$C$23^AJ83</f>
        <v>72752.809050128868</v>
      </c>
      <c r="AY83" s="143">
        <f t="shared" si="57"/>
        <v>0</v>
      </c>
      <c r="AZ83" s="143" t="str">
        <f t="shared" si="30"/>
        <v>-</v>
      </c>
      <c r="BA83" s="146">
        <f t="shared" si="64"/>
        <v>39636.703123872539</v>
      </c>
      <c r="BB83" s="144">
        <f t="shared" si="58"/>
        <v>55</v>
      </c>
      <c r="BC83" s="143">
        <f t="shared" si="32"/>
        <v>55</v>
      </c>
      <c r="BD83" s="146">
        <f>BD82+AP83+$E$19/$C$23^AJ83</f>
        <v>37911.518146420422</v>
      </c>
      <c r="BE83" s="143">
        <f t="shared" si="33"/>
        <v>55</v>
      </c>
      <c r="BF83" s="143">
        <f t="shared" si="34"/>
        <v>55</v>
      </c>
      <c r="BG83" s="102"/>
      <c r="BH83" s="102"/>
      <c r="BI83" s="102"/>
      <c r="BJ83" s="102"/>
      <c r="BK83" s="102"/>
      <c r="BL83" s="102"/>
      <c r="BM83" s="102"/>
      <c r="BN83" s="102"/>
      <c r="BO83" s="102"/>
      <c r="BP83" s="102"/>
      <c r="BQ83" s="102"/>
      <c r="BR83" s="102"/>
      <c r="BS83" s="102"/>
      <c r="BT83" s="102"/>
      <c r="BU83" s="102"/>
      <c r="BV83" s="102"/>
      <c r="BW83" s="102"/>
      <c r="BX83" s="102"/>
      <c r="BY83" s="102"/>
      <c r="BZ83" s="102"/>
      <c r="CA83" s="102"/>
      <c r="CB83" s="102"/>
      <c r="CC83" s="102"/>
      <c r="CD83" s="102"/>
      <c r="CE83" s="102"/>
      <c r="CF83" s="102"/>
      <c r="CG83" s="102"/>
      <c r="CH83" s="102"/>
      <c r="CI83" s="102"/>
      <c r="CJ83" s="102"/>
      <c r="CK83" s="102"/>
      <c r="CL83" s="102"/>
      <c r="CM83" s="102"/>
      <c r="CN83" s="102"/>
      <c r="CO83" s="102"/>
      <c r="CP83" s="102"/>
      <c r="CQ83" s="102"/>
      <c r="CR83" s="102"/>
      <c r="CS83" s="102"/>
      <c r="CT83" s="102"/>
      <c r="CU83" s="102"/>
      <c r="CV83" s="102"/>
      <c r="CW83" s="102"/>
      <c r="CX83" s="102"/>
      <c r="CY83" s="102"/>
      <c r="CZ83" s="102"/>
      <c r="DA83" s="102"/>
      <c r="DB83" s="102"/>
      <c r="DC83" s="102"/>
      <c r="DD83" s="102"/>
      <c r="DE83" s="102"/>
      <c r="DF83" s="102"/>
      <c r="DG83" s="102"/>
      <c r="DH83" s="102"/>
      <c r="DI83" s="102"/>
      <c r="DJ83" s="102"/>
      <c r="DK83" s="102"/>
      <c r="DL83" s="102"/>
      <c r="DM83" s="102"/>
      <c r="DN83" s="102"/>
      <c r="DO83" s="102"/>
      <c r="DP83" s="102"/>
      <c r="DQ83" s="102"/>
      <c r="DR83" s="102"/>
      <c r="DS83" s="102"/>
      <c r="DT83" s="102"/>
      <c r="DU83" s="102"/>
      <c r="DV83" s="102"/>
      <c r="DW83" s="102"/>
      <c r="DX83" s="102"/>
      <c r="DY83" s="102"/>
      <c r="DZ83" s="102"/>
      <c r="EA83" s="102"/>
      <c r="EB83" s="102"/>
      <c r="EC83" s="102"/>
      <c r="ED83" s="102"/>
      <c r="EE83" s="102"/>
      <c r="EF83" s="102"/>
      <c r="EG83" s="102"/>
      <c r="EH83" s="102"/>
      <c r="EI83" s="102"/>
      <c r="EJ83" s="102"/>
      <c r="EK83" s="102"/>
      <c r="EL83" s="102"/>
      <c r="EM83" s="102"/>
      <c r="EN83" s="102"/>
      <c r="EO83" s="102"/>
      <c r="EP83" s="102"/>
      <c r="EQ83" s="102"/>
      <c r="ER83" s="102"/>
      <c r="ES83" s="102"/>
      <c r="ET83" s="102"/>
      <c r="EU83" s="102"/>
      <c r="EV83" s="102"/>
      <c r="EW83" s="102"/>
      <c r="EX83" s="102"/>
      <c r="EY83" s="102"/>
      <c r="EZ83" s="102"/>
      <c r="FA83" s="102"/>
      <c r="FB83" s="102"/>
      <c r="FC83" s="102"/>
      <c r="FD83" s="102"/>
      <c r="FE83" s="102"/>
      <c r="FF83" s="102"/>
      <c r="FG83" s="102"/>
      <c r="FH83" s="102"/>
      <c r="FI83" s="102"/>
      <c r="FJ83" s="102"/>
      <c r="FK83" s="102"/>
      <c r="FL83" s="102"/>
      <c r="FM83" s="102"/>
      <c r="FN83" s="102"/>
      <c r="FO83" s="102"/>
      <c r="FP83" s="102"/>
      <c r="FQ83" s="102"/>
      <c r="FR83" s="102"/>
      <c r="FS83" s="102"/>
      <c r="FT83" s="102"/>
      <c r="FU83" s="102"/>
      <c r="FV83" s="102"/>
      <c r="FW83" s="102"/>
      <c r="FX83" s="102"/>
      <c r="FY83" s="102"/>
      <c r="FZ83" s="102"/>
      <c r="GA83" s="102"/>
      <c r="GB83" s="102"/>
      <c r="GC83" s="102"/>
      <c r="GD83" s="102"/>
      <c r="GE83" s="102"/>
      <c r="GF83" s="102"/>
      <c r="GG83" s="102"/>
      <c r="GH83" s="102"/>
      <c r="GI83" s="102"/>
      <c r="GJ83" s="102"/>
      <c r="GK83" s="102"/>
      <c r="GL83" s="102"/>
      <c r="GM83" s="102"/>
      <c r="GN83" s="102"/>
      <c r="GO83" s="102"/>
      <c r="GP83" s="102"/>
      <c r="GQ83" s="102"/>
      <c r="GR83" s="102"/>
      <c r="GS83" s="102"/>
      <c r="GT83" s="102"/>
      <c r="GU83" s="102"/>
      <c r="GV83" s="102"/>
      <c r="GW83" s="102"/>
      <c r="GX83" s="102"/>
      <c r="GY83" s="102"/>
      <c r="GZ83" s="102"/>
      <c r="HA83" s="102"/>
      <c r="HB83" s="102"/>
      <c r="HC83" s="102"/>
      <c r="HD83" s="102"/>
      <c r="HE83" s="102"/>
      <c r="HF83" s="102"/>
      <c r="HG83" s="102"/>
      <c r="HH83" s="102"/>
      <c r="HI83" s="102"/>
      <c r="HJ83" s="102"/>
      <c r="HK83" s="102"/>
    </row>
    <row r="84" spans="2:219">
      <c r="B84" s="137">
        <v>56</v>
      </c>
      <c r="C84" s="138">
        <f t="shared" si="59"/>
        <v>1071360.2455063213</v>
      </c>
      <c r="D84" s="138">
        <f>D83+($D$10*12)</f>
        <v>1047981.6378445812</v>
      </c>
      <c r="E84" s="139">
        <f t="shared" si="9"/>
        <v>56</v>
      </c>
      <c r="F84" s="143">
        <f t="shared" si="10"/>
        <v>56</v>
      </c>
      <c r="G84" s="138">
        <f>G83+($D$11*12)</f>
        <v>1020275.3948289684</v>
      </c>
      <c r="H84" s="139">
        <f t="shared" si="52"/>
        <v>56</v>
      </c>
      <c r="I84" s="143">
        <f t="shared" si="11"/>
        <v>56</v>
      </c>
      <c r="J84" s="138">
        <f>J83+($D$12*12)</f>
        <v>1050878.3179951946</v>
      </c>
      <c r="K84" s="139">
        <f t="shared" si="53"/>
        <v>56</v>
      </c>
      <c r="L84" s="143">
        <f t="shared" si="12"/>
        <v>56</v>
      </c>
      <c r="M84" s="140">
        <f t="shared" si="62"/>
        <v>300925.14844909648</v>
      </c>
      <c r="N84" s="141">
        <f t="shared" si="54"/>
        <v>56</v>
      </c>
      <c r="O84" s="143">
        <f t="shared" si="14"/>
        <v>56</v>
      </c>
      <c r="P84" s="140">
        <f t="shared" si="42"/>
        <v>230497.81846048549</v>
      </c>
      <c r="Q84" s="264">
        <f t="shared" si="15"/>
        <v>56</v>
      </c>
      <c r="R84" s="143">
        <f t="shared" si="16"/>
        <v>56</v>
      </c>
      <c r="S84" s="137">
        <v>56</v>
      </c>
      <c r="T84" s="142">
        <f t="shared" si="60"/>
        <v>368.86290851087972</v>
      </c>
      <c r="U84" s="142">
        <f>U83+($F$10*12)</f>
        <v>368.52878151241703</v>
      </c>
      <c r="V84" s="143">
        <f t="shared" si="17"/>
        <v>56</v>
      </c>
      <c r="W84" s="143">
        <f t="shared" si="18"/>
        <v>56</v>
      </c>
      <c r="X84" s="142">
        <f>X83+($F$11*12)</f>
        <v>351.3449565872661</v>
      </c>
      <c r="Y84" s="143">
        <f t="shared" si="19"/>
        <v>56</v>
      </c>
      <c r="Z84" s="143">
        <f t="shared" si="20"/>
        <v>56</v>
      </c>
      <c r="AA84" s="142">
        <f>AA83+($F$12*12)</f>
        <v>369.3125827530738</v>
      </c>
      <c r="AB84" s="143">
        <f t="shared" si="21"/>
        <v>0</v>
      </c>
      <c r="AC84" s="143" t="str">
        <f t="shared" si="22"/>
        <v>-</v>
      </c>
      <c r="AD84" s="142">
        <f t="shared" si="63"/>
        <v>89.954516107607688</v>
      </c>
      <c r="AE84" s="144">
        <f t="shared" si="48"/>
        <v>56</v>
      </c>
      <c r="AF84" s="143">
        <f t="shared" si="24"/>
        <v>56</v>
      </c>
      <c r="AG84" s="142">
        <f t="shared" si="36"/>
        <v>67.786302843765256</v>
      </c>
      <c r="AH84" s="143">
        <f t="shared" si="25"/>
        <v>56</v>
      </c>
      <c r="AI84" s="143">
        <f t="shared" si="26"/>
        <v>56</v>
      </c>
      <c r="AJ84" s="137">
        <v>56</v>
      </c>
      <c r="AK84" s="140">
        <f t="shared" si="47"/>
        <v>252.8398408065911</v>
      </c>
      <c r="AL84" s="140">
        <f t="shared" si="43"/>
        <v>240.58735303373291</v>
      </c>
      <c r="AM84" s="140">
        <f t="shared" si="37"/>
        <v>238.42025616033604</v>
      </c>
      <c r="AN84" s="140">
        <f t="shared" si="38"/>
        <v>240.58735303373291</v>
      </c>
      <c r="AO84" s="140">
        <f t="shared" si="39"/>
        <v>33.274426349134572</v>
      </c>
      <c r="AP84" s="140">
        <f t="shared" si="40"/>
        <v>18.854841702879572</v>
      </c>
      <c r="AQ84" s="149">
        <f t="shared" si="46"/>
        <v>72653.085594868127</v>
      </c>
      <c r="AR84" s="145">
        <f>AR83+AL84</f>
        <v>72212.762647448442</v>
      </c>
      <c r="AS84" s="143">
        <f t="shared" si="55"/>
        <v>56</v>
      </c>
      <c r="AT84" s="143">
        <f t="shared" si="28"/>
        <v>56</v>
      </c>
      <c r="AU84" s="145">
        <f>AU83+AM84</f>
        <v>71154.43749490731</v>
      </c>
      <c r="AV84" s="143">
        <f t="shared" si="56"/>
        <v>56</v>
      </c>
      <c r="AW84" s="143">
        <f t="shared" si="29"/>
        <v>56</v>
      </c>
      <c r="AX84" s="145">
        <f>AX83+AN84</f>
        <v>72993.396403162595</v>
      </c>
      <c r="AY84" s="143">
        <f t="shared" si="57"/>
        <v>0</v>
      </c>
      <c r="AZ84" s="143" t="str">
        <f t="shared" si="30"/>
        <v>-</v>
      </c>
      <c r="BA84" s="146">
        <f t="shared" si="64"/>
        <v>39669.977550221673</v>
      </c>
      <c r="BB84" s="144">
        <f t="shared" si="58"/>
        <v>56</v>
      </c>
      <c r="BC84" s="143">
        <f t="shared" si="32"/>
        <v>56</v>
      </c>
      <c r="BD84" s="146">
        <f t="shared" si="44"/>
        <v>37930.372988123301</v>
      </c>
      <c r="BE84" s="143">
        <f t="shared" si="33"/>
        <v>56</v>
      </c>
      <c r="BF84" s="143">
        <f t="shared" si="34"/>
        <v>56</v>
      </c>
      <c r="BG84" s="102"/>
      <c r="BH84" s="102"/>
      <c r="BI84" s="102"/>
      <c r="BJ84" s="102"/>
      <c r="BK84" s="102"/>
      <c r="BL84" s="102"/>
      <c r="BM84" s="102"/>
      <c r="BN84" s="102"/>
      <c r="BO84" s="102"/>
      <c r="BP84" s="102"/>
      <c r="BQ84" s="102"/>
      <c r="BR84" s="102"/>
      <c r="BS84" s="102"/>
      <c r="BT84" s="102"/>
      <c r="BU84" s="102"/>
      <c r="BV84" s="102"/>
      <c r="BW84" s="102"/>
      <c r="BX84" s="102"/>
      <c r="BY84" s="102"/>
      <c r="BZ84" s="102"/>
      <c r="CA84" s="102"/>
      <c r="CB84" s="102"/>
      <c r="CC84" s="102"/>
      <c r="CD84" s="102"/>
      <c r="CE84" s="102"/>
      <c r="CF84" s="102"/>
      <c r="CG84" s="102"/>
      <c r="CH84" s="102"/>
      <c r="CI84" s="102"/>
      <c r="CJ84" s="102"/>
      <c r="CK84" s="102"/>
      <c r="CL84" s="102"/>
      <c r="CM84" s="102"/>
      <c r="CN84" s="102"/>
      <c r="CO84" s="102"/>
      <c r="CP84" s="102"/>
      <c r="CQ84" s="102"/>
      <c r="CR84" s="102"/>
      <c r="CS84" s="102"/>
      <c r="CT84" s="102"/>
      <c r="CU84" s="102"/>
      <c r="CV84" s="102"/>
      <c r="CW84" s="102"/>
      <c r="CX84" s="102"/>
      <c r="CY84" s="102"/>
      <c r="CZ84" s="102"/>
      <c r="DA84" s="102"/>
      <c r="DB84" s="102"/>
      <c r="DC84" s="102"/>
      <c r="DD84" s="102"/>
      <c r="DE84" s="102"/>
      <c r="DF84" s="102"/>
      <c r="DG84" s="102"/>
      <c r="DH84" s="102"/>
      <c r="DI84" s="102"/>
      <c r="DJ84" s="102"/>
      <c r="DK84" s="102"/>
      <c r="DL84" s="102"/>
      <c r="DM84" s="102"/>
      <c r="DN84" s="102"/>
      <c r="DO84" s="102"/>
      <c r="DP84" s="102"/>
      <c r="DQ84" s="102"/>
      <c r="DR84" s="102"/>
      <c r="DS84" s="102"/>
      <c r="DT84" s="102"/>
      <c r="DU84" s="102"/>
      <c r="DV84" s="102"/>
      <c r="DW84" s="102"/>
      <c r="DX84" s="102"/>
      <c r="DY84" s="102"/>
      <c r="DZ84" s="102"/>
      <c r="EA84" s="102"/>
      <c r="EB84" s="102"/>
      <c r="EC84" s="102"/>
      <c r="ED84" s="102"/>
      <c r="EE84" s="102"/>
      <c r="EF84" s="102"/>
      <c r="EG84" s="102"/>
      <c r="EH84" s="102"/>
      <c r="EI84" s="102"/>
      <c r="EJ84" s="102"/>
      <c r="EK84" s="102"/>
      <c r="EL84" s="102"/>
      <c r="EM84" s="102"/>
      <c r="EN84" s="102"/>
      <c r="EO84" s="102"/>
      <c r="EP84" s="102"/>
      <c r="EQ84" s="102"/>
      <c r="ER84" s="102"/>
      <c r="ES84" s="102"/>
      <c r="ET84" s="102"/>
      <c r="EU84" s="102"/>
      <c r="EV84" s="102"/>
      <c r="EW84" s="102"/>
      <c r="EX84" s="102"/>
      <c r="EY84" s="102"/>
      <c r="EZ84" s="102"/>
      <c r="FA84" s="102"/>
      <c r="FB84" s="102"/>
      <c r="FC84" s="102"/>
      <c r="FD84" s="102"/>
      <c r="FE84" s="102"/>
      <c r="FF84" s="102"/>
      <c r="FG84" s="102"/>
      <c r="FH84" s="102"/>
      <c r="FI84" s="102"/>
      <c r="FJ84" s="102"/>
      <c r="FK84" s="102"/>
      <c r="FL84" s="102"/>
      <c r="FM84" s="102"/>
      <c r="FN84" s="102"/>
      <c r="FO84" s="102"/>
      <c r="FP84" s="102"/>
      <c r="FQ84" s="102"/>
      <c r="FR84" s="102"/>
      <c r="FS84" s="102"/>
      <c r="FT84" s="102"/>
      <c r="FU84" s="102"/>
      <c r="FV84" s="102"/>
      <c r="FW84" s="102"/>
      <c r="FX84" s="102"/>
      <c r="FY84" s="102"/>
      <c r="FZ84" s="102"/>
      <c r="GA84" s="102"/>
      <c r="GB84" s="102"/>
      <c r="GC84" s="102"/>
      <c r="GD84" s="102"/>
      <c r="GE84" s="102"/>
      <c r="GF84" s="102"/>
      <c r="GG84" s="102"/>
      <c r="GH84" s="102"/>
      <c r="GI84" s="102"/>
      <c r="GJ84" s="102"/>
      <c r="GK84" s="102"/>
      <c r="GL84" s="102"/>
      <c r="GM84" s="102"/>
      <c r="GN84" s="102"/>
      <c r="GO84" s="102"/>
      <c r="GP84" s="102"/>
      <c r="GQ84" s="102"/>
      <c r="GR84" s="102"/>
      <c r="GS84" s="102"/>
      <c r="GT84" s="102"/>
      <c r="GU84" s="102"/>
      <c r="GV84" s="102"/>
      <c r="GW84" s="102"/>
      <c r="GX84" s="102"/>
      <c r="GY84" s="102"/>
      <c r="GZ84" s="102"/>
      <c r="HA84" s="102"/>
      <c r="HB84" s="102"/>
      <c r="HC84" s="102"/>
      <c r="HD84" s="102"/>
      <c r="HE84" s="102"/>
      <c r="HF84" s="102"/>
      <c r="HG84" s="102"/>
      <c r="HH84" s="102"/>
      <c r="HI84" s="102"/>
      <c r="HJ84" s="102"/>
      <c r="HK84" s="102"/>
    </row>
    <row r="85" spans="2:219">
      <c r="B85" s="137">
        <v>57</v>
      </c>
      <c r="C85" s="138">
        <f t="shared" si="59"/>
        <v>1090491.6784617912</v>
      </c>
      <c r="D85" s="138">
        <f>D84+($D$10*12)</f>
        <v>1066475.0930250119</v>
      </c>
      <c r="E85" s="139">
        <f t="shared" si="9"/>
        <v>57</v>
      </c>
      <c r="F85" s="143">
        <f t="shared" si="10"/>
        <v>57</v>
      </c>
      <c r="G85" s="138">
        <f>G84+($D$11*12)</f>
        <v>1038315.752437984</v>
      </c>
      <c r="H85" s="139">
        <f t="shared" si="52"/>
        <v>57</v>
      </c>
      <c r="I85" s="143">
        <f t="shared" si="11"/>
        <v>57</v>
      </c>
      <c r="J85" s="138">
        <f>J84+($D$12*12)</f>
        <v>1069371.7731756254</v>
      </c>
      <c r="K85" s="139">
        <f t="shared" si="53"/>
        <v>57</v>
      </c>
      <c r="L85" s="143">
        <f t="shared" si="12"/>
        <v>57</v>
      </c>
      <c r="M85" s="140">
        <f t="shared" si="62"/>
        <v>303626.67104200646</v>
      </c>
      <c r="N85" s="141">
        <f t="shared" si="54"/>
        <v>57</v>
      </c>
      <c r="O85" s="143">
        <f t="shared" si="14"/>
        <v>57</v>
      </c>
      <c r="P85" s="140">
        <f t="shared" si="42"/>
        <v>232108.26570694099</v>
      </c>
      <c r="Q85" s="264">
        <f t="shared" si="15"/>
        <v>57</v>
      </c>
      <c r="R85" s="143">
        <f t="shared" si="16"/>
        <v>57</v>
      </c>
      <c r="S85" s="137">
        <v>57</v>
      </c>
      <c r="T85" s="142">
        <f t="shared" si="60"/>
        <v>375.4497461628597</v>
      </c>
      <c r="U85" s="142">
        <f>U84+($F$10*12)</f>
        <v>375.03715516193529</v>
      </c>
      <c r="V85" s="143">
        <f t="shared" si="17"/>
        <v>57</v>
      </c>
      <c r="W85" s="143">
        <f t="shared" si="18"/>
        <v>57</v>
      </c>
      <c r="X85" s="142">
        <f>X84+($F$11*12)</f>
        <v>357.5561435396931</v>
      </c>
      <c r="Y85" s="143">
        <f t="shared" si="19"/>
        <v>57</v>
      </c>
      <c r="Z85" s="143">
        <f t="shared" si="20"/>
        <v>57</v>
      </c>
      <c r="AA85" s="142">
        <f>AA84+($F$12*12)</f>
        <v>375.82095640259206</v>
      </c>
      <c r="AB85" s="143">
        <f t="shared" si="21"/>
        <v>0</v>
      </c>
      <c r="AC85" s="143" t="str">
        <f t="shared" si="22"/>
        <v>-</v>
      </c>
      <c r="AD85" s="142">
        <f t="shared" si="63"/>
        <v>90.974376664547691</v>
      </c>
      <c r="AE85" s="144">
        <f t="shared" si="48"/>
        <v>57</v>
      </c>
      <c r="AF85" s="143">
        <f t="shared" si="24"/>
        <v>57</v>
      </c>
      <c r="AG85" s="142">
        <f t="shared" si="36"/>
        <v>68.430512701152253</v>
      </c>
      <c r="AH85" s="143">
        <f t="shared" si="25"/>
        <v>57</v>
      </c>
      <c r="AI85" s="143">
        <f t="shared" si="26"/>
        <v>57</v>
      </c>
      <c r="AJ85" s="137">
        <v>57</v>
      </c>
      <c r="AK85" s="140">
        <f t="shared" si="47"/>
        <v>240.79984838722962</v>
      </c>
      <c r="AL85" s="140">
        <f t="shared" si="43"/>
        <v>229.13081241307896</v>
      </c>
      <c r="AM85" s="140">
        <f t="shared" si="37"/>
        <v>227.06691062889146</v>
      </c>
      <c r="AN85" s="140">
        <f t="shared" si="38"/>
        <v>229.13081241307896</v>
      </c>
      <c r="AO85" s="140">
        <f t="shared" si="39"/>
        <v>31.689929856318638</v>
      </c>
      <c r="AP85" s="140">
        <f t="shared" si="40"/>
        <v>17.956992097980542</v>
      </c>
      <c r="AQ85" s="145">
        <f t="shared" si="46"/>
        <v>72893.885443255363</v>
      </c>
      <c r="AR85" s="145">
        <f>AR84+AL85</f>
        <v>72441.893459861516</v>
      </c>
      <c r="AS85" s="143">
        <f t="shared" si="55"/>
        <v>57</v>
      </c>
      <c r="AT85" s="143">
        <f t="shared" si="28"/>
        <v>57</v>
      </c>
      <c r="AU85" s="145">
        <f>AU84+AM85</f>
        <v>71381.504405536194</v>
      </c>
      <c r="AV85" s="143">
        <f t="shared" si="56"/>
        <v>57</v>
      </c>
      <c r="AW85" s="143">
        <f t="shared" si="29"/>
        <v>57</v>
      </c>
      <c r="AX85" s="145">
        <f>AX84+AN85</f>
        <v>73222.527215575668</v>
      </c>
      <c r="AY85" s="143">
        <f t="shared" si="57"/>
        <v>0</v>
      </c>
      <c r="AZ85" s="143" t="str">
        <f t="shared" si="30"/>
        <v>-</v>
      </c>
      <c r="BA85" s="146">
        <f t="shared" si="64"/>
        <v>39701.667480077995</v>
      </c>
      <c r="BB85" s="144">
        <f t="shared" si="58"/>
        <v>57</v>
      </c>
      <c r="BC85" s="143">
        <f t="shared" si="32"/>
        <v>57</v>
      </c>
      <c r="BD85" s="146">
        <f t="shared" si="44"/>
        <v>37948.329980221279</v>
      </c>
      <c r="BE85" s="143">
        <f t="shared" si="33"/>
        <v>57</v>
      </c>
      <c r="BF85" s="143">
        <f t="shared" si="34"/>
        <v>57</v>
      </c>
      <c r="BG85" s="102"/>
      <c r="BH85" s="102"/>
      <c r="BI85" s="102"/>
      <c r="BJ85" s="102"/>
      <c r="BK85" s="102"/>
      <c r="BL85" s="102"/>
      <c r="BM85" s="102"/>
      <c r="BN85" s="102"/>
      <c r="BO85" s="102"/>
      <c r="BP85" s="102"/>
      <c r="BQ85" s="102"/>
      <c r="BR85" s="102"/>
      <c r="BS85" s="102"/>
      <c r="BT85" s="102"/>
      <c r="BU85" s="102"/>
      <c r="BV85" s="102"/>
      <c r="BW85" s="102"/>
      <c r="BX85" s="102"/>
      <c r="BY85" s="102"/>
      <c r="BZ85" s="102"/>
      <c r="CA85" s="102"/>
      <c r="CB85" s="102"/>
      <c r="CC85" s="102"/>
      <c r="CD85" s="102"/>
      <c r="CE85" s="102"/>
      <c r="CF85" s="102"/>
      <c r="CG85" s="102"/>
      <c r="CH85" s="102"/>
      <c r="CI85" s="102"/>
      <c r="CJ85" s="102"/>
      <c r="CK85" s="102"/>
      <c r="CL85" s="102"/>
      <c r="CM85" s="102"/>
      <c r="CN85" s="102"/>
      <c r="CO85" s="102"/>
      <c r="CP85" s="102"/>
      <c r="CQ85" s="102"/>
      <c r="CR85" s="102"/>
      <c r="CS85" s="102"/>
      <c r="CT85" s="102"/>
      <c r="CU85" s="102"/>
      <c r="CV85" s="102"/>
      <c r="CW85" s="102"/>
      <c r="CX85" s="102"/>
      <c r="CY85" s="102"/>
      <c r="CZ85" s="102"/>
      <c r="DA85" s="102"/>
      <c r="DB85" s="102"/>
      <c r="DC85" s="102"/>
      <c r="DD85" s="102"/>
      <c r="DE85" s="102"/>
      <c r="DF85" s="102"/>
      <c r="DG85" s="102"/>
      <c r="DH85" s="102"/>
      <c r="DI85" s="102"/>
      <c r="DJ85" s="102"/>
      <c r="DK85" s="102"/>
      <c r="DL85" s="102"/>
      <c r="DM85" s="102"/>
      <c r="DN85" s="102"/>
      <c r="DO85" s="102"/>
      <c r="DP85" s="102"/>
      <c r="DQ85" s="102"/>
      <c r="DR85" s="102"/>
      <c r="DS85" s="102"/>
      <c r="DT85" s="102"/>
      <c r="DU85" s="102"/>
      <c r="DV85" s="102"/>
      <c r="DW85" s="102"/>
      <c r="DX85" s="102"/>
      <c r="DY85" s="102"/>
      <c r="DZ85" s="102"/>
      <c r="EA85" s="102"/>
      <c r="EB85" s="102"/>
      <c r="EC85" s="102"/>
      <c r="ED85" s="102"/>
      <c r="EE85" s="102"/>
      <c r="EF85" s="102"/>
      <c r="EG85" s="102"/>
      <c r="EH85" s="102"/>
      <c r="EI85" s="102"/>
      <c r="EJ85" s="102"/>
      <c r="EK85" s="102"/>
      <c r="EL85" s="102"/>
      <c r="EM85" s="102"/>
      <c r="EN85" s="102"/>
      <c r="EO85" s="102"/>
      <c r="EP85" s="102"/>
      <c r="EQ85" s="102"/>
      <c r="ER85" s="102"/>
      <c r="ES85" s="102"/>
      <c r="ET85" s="102"/>
      <c r="EU85" s="102"/>
      <c r="EV85" s="102"/>
      <c r="EW85" s="102"/>
      <c r="EX85" s="102"/>
      <c r="EY85" s="102"/>
      <c r="EZ85" s="102"/>
      <c r="FA85" s="102"/>
      <c r="FB85" s="102"/>
      <c r="FC85" s="102"/>
      <c r="FD85" s="102"/>
      <c r="FE85" s="102"/>
      <c r="FF85" s="102"/>
      <c r="FG85" s="102"/>
      <c r="FH85" s="102"/>
      <c r="FI85" s="102"/>
      <c r="FJ85" s="102"/>
      <c r="FK85" s="102"/>
      <c r="FL85" s="102"/>
      <c r="FM85" s="102"/>
      <c r="FN85" s="102"/>
      <c r="FO85" s="102"/>
      <c r="FP85" s="102"/>
      <c r="FQ85" s="102"/>
      <c r="FR85" s="102"/>
      <c r="FS85" s="102"/>
      <c r="FT85" s="102"/>
      <c r="FU85" s="102"/>
      <c r="FV85" s="102"/>
      <c r="FW85" s="102"/>
      <c r="FX85" s="102"/>
      <c r="FY85" s="102"/>
      <c r="FZ85" s="102"/>
      <c r="GA85" s="102"/>
      <c r="GB85" s="102"/>
      <c r="GC85" s="102"/>
      <c r="GD85" s="102"/>
      <c r="GE85" s="102"/>
      <c r="GF85" s="102"/>
      <c r="GG85" s="102"/>
      <c r="GH85" s="102"/>
      <c r="GI85" s="102"/>
      <c r="GJ85" s="102"/>
      <c r="GK85" s="102"/>
      <c r="GL85" s="102"/>
      <c r="GM85" s="102"/>
      <c r="GN85" s="102"/>
      <c r="GO85" s="102"/>
      <c r="GP85" s="102"/>
      <c r="GQ85" s="102"/>
      <c r="GR85" s="102"/>
      <c r="GS85" s="102"/>
      <c r="GT85" s="102"/>
      <c r="GU85" s="102"/>
      <c r="GV85" s="102"/>
      <c r="GW85" s="102"/>
      <c r="GX85" s="102"/>
      <c r="GY85" s="102"/>
      <c r="GZ85" s="102"/>
      <c r="HA85" s="102"/>
      <c r="HB85" s="102"/>
      <c r="HC85" s="102"/>
      <c r="HD85" s="102"/>
      <c r="HE85" s="102"/>
      <c r="HF85" s="102"/>
      <c r="HG85" s="102"/>
      <c r="HH85" s="102"/>
      <c r="HI85" s="102"/>
      <c r="HJ85" s="102"/>
      <c r="HK85" s="102"/>
    </row>
    <row r="86" spans="2:219">
      <c r="B86" s="137">
        <v>58</v>
      </c>
      <c r="C86" s="138">
        <f t="shared" si="59"/>
        <v>1109623.1114172612</v>
      </c>
      <c r="D86" s="138">
        <f>D85+($D$10*12)</f>
        <v>1084968.5482054427</v>
      </c>
      <c r="E86" s="139">
        <f t="shared" si="9"/>
        <v>58</v>
      </c>
      <c r="F86" s="143">
        <f t="shared" si="10"/>
        <v>58</v>
      </c>
      <c r="G86" s="138">
        <f>G85+($D$11*12)</f>
        <v>1056356.1100469995</v>
      </c>
      <c r="H86" s="139">
        <f t="shared" si="52"/>
        <v>58</v>
      </c>
      <c r="I86" s="143">
        <f t="shared" si="11"/>
        <v>58</v>
      </c>
      <c r="J86" s="138">
        <f>J85+($D$12*12)</f>
        <v>1087865.2283560561</v>
      </c>
      <c r="K86" s="139">
        <f t="shared" si="53"/>
        <v>58</v>
      </c>
      <c r="L86" s="143">
        <f t="shared" si="12"/>
        <v>58</v>
      </c>
      <c r="M86" s="140">
        <f t="shared" si="62"/>
        <v>306328.19363491645</v>
      </c>
      <c r="N86" s="141">
        <f t="shared" si="54"/>
        <v>58</v>
      </c>
      <c r="O86" s="143">
        <f t="shared" si="14"/>
        <v>58</v>
      </c>
      <c r="P86" s="140">
        <f t="shared" si="42"/>
        <v>233718.71295339649</v>
      </c>
      <c r="Q86" s="264">
        <f t="shared" si="15"/>
        <v>58</v>
      </c>
      <c r="R86" s="143">
        <f t="shared" si="16"/>
        <v>58</v>
      </c>
      <c r="S86" s="137">
        <v>58</v>
      </c>
      <c r="T86" s="142">
        <f t="shared" si="60"/>
        <v>382.03658381483967</v>
      </c>
      <c r="U86" s="142">
        <f>U85+($F$10*12)</f>
        <v>381.54552881145355</v>
      </c>
      <c r="V86" s="143">
        <f t="shared" si="17"/>
        <v>58</v>
      </c>
      <c r="W86" s="143">
        <f t="shared" si="18"/>
        <v>58</v>
      </c>
      <c r="X86" s="142">
        <f>X85+($F$11*12)</f>
        <v>363.7673304921201</v>
      </c>
      <c r="Y86" s="143">
        <f t="shared" si="19"/>
        <v>58</v>
      </c>
      <c r="Z86" s="143">
        <f t="shared" si="20"/>
        <v>58</v>
      </c>
      <c r="AA86" s="142">
        <f>AA85+($F$12*12)</f>
        <v>382.32933005211032</v>
      </c>
      <c r="AB86" s="143">
        <f t="shared" si="21"/>
        <v>0</v>
      </c>
      <c r="AC86" s="143" t="str">
        <f t="shared" si="22"/>
        <v>-</v>
      </c>
      <c r="AD86" s="142">
        <f t="shared" si="63"/>
        <v>91.994237221487694</v>
      </c>
      <c r="AE86" s="144">
        <f t="shared" si="48"/>
        <v>58</v>
      </c>
      <c r="AF86" s="143">
        <f t="shared" si="24"/>
        <v>58</v>
      </c>
      <c r="AG86" s="142">
        <f t="shared" si="36"/>
        <v>69.07472255853925</v>
      </c>
      <c r="AH86" s="143">
        <f t="shared" si="25"/>
        <v>58</v>
      </c>
      <c r="AI86" s="143">
        <f t="shared" si="26"/>
        <v>58</v>
      </c>
      <c r="AJ86" s="137">
        <v>58</v>
      </c>
      <c r="AK86" s="140">
        <f t="shared" si="47"/>
        <v>229.33318894021866</v>
      </c>
      <c r="AL86" s="140">
        <f t="shared" si="43"/>
        <v>218.21982134578948</v>
      </c>
      <c r="AM86" s="140">
        <f t="shared" si="37"/>
        <v>216.25420059894424</v>
      </c>
      <c r="AN86" s="140">
        <f t="shared" si="38"/>
        <v>218.21982134578948</v>
      </c>
      <c r="AO86" s="140">
        <f t="shared" si="39"/>
        <v>30.180885577446322</v>
      </c>
      <c r="AP86" s="140">
        <f t="shared" si="40"/>
        <v>17.101897236171943</v>
      </c>
      <c r="AQ86" s="149">
        <f t="shared" si="46"/>
        <v>73123.218632195581</v>
      </c>
      <c r="AR86" s="145">
        <f>AR85+AL86</f>
        <v>72660.113281207305</v>
      </c>
      <c r="AS86" s="143">
        <f t="shared" si="55"/>
        <v>58</v>
      </c>
      <c r="AT86" s="143">
        <f t="shared" si="28"/>
        <v>58</v>
      </c>
      <c r="AU86" s="145">
        <f>AU85+AM86</f>
        <v>71597.758606135132</v>
      </c>
      <c r="AV86" s="143">
        <f t="shared" si="56"/>
        <v>58</v>
      </c>
      <c r="AW86" s="143">
        <f t="shared" si="29"/>
        <v>58</v>
      </c>
      <c r="AX86" s="145">
        <f>AX85+AN86</f>
        <v>73440.747036921457</v>
      </c>
      <c r="AY86" s="143">
        <f t="shared" si="57"/>
        <v>0</v>
      </c>
      <c r="AZ86" s="143" t="str">
        <f t="shared" si="30"/>
        <v>-</v>
      </c>
      <c r="BA86" s="146">
        <f t="shared" si="64"/>
        <v>39731.848365655438</v>
      </c>
      <c r="BB86" s="144">
        <f t="shared" si="58"/>
        <v>58</v>
      </c>
      <c r="BC86" s="143">
        <f t="shared" si="32"/>
        <v>58</v>
      </c>
      <c r="BD86" s="146">
        <f t="shared" si="44"/>
        <v>37965.431877457449</v>
      </c>
      <c r="BE86" s="143">
        <f t="shared" si="33"/>
        <v>58</v>
      </c>
      <c r="BF86" s="143">
        <f t="shared" si="34"/>
        <v>58</v>
      </c>
      <c r="BG86" s="102"/>
      <c r="BH86" s="102"/>
      <c r="BI86" s="102"/>
      <c r="BJ86" s="102"/>
      <c r="BK86" s="102"/>
      <c r="BL86" s="102"/>
      <c r="BM86" s="102"/>
      <c r="BN86" s="102"/>
      <c r="BO86" s="102"/>
      <c r="BP86" s="102"/>
      <c r="BQ86" s="102"/>
      <c r="BR86" s="102"/>
      <c r="BS86" s="102"/>
      <c r="BT86" s="102"/>
      <c r="BU86" s="102"/>
      <c r="BV86" s="102"/>
      <c r="BW86" s="102"/>
      <c r="BX86" s="102"/>
      <c r="BY86" s="102"/>
      <c r="BZ86" s="102"/>
      <c r="CA86" s="102"/>
      <c r="CB86" s="102"/>
      <c r="CC86" s="102"/>
      <c r="CD86" s="102"/>
      <c r="CE86" s="102"/>
      <c r="CF86" s="102"/>
      <c r="CG86" s="102"/>
      <c r="CH86" s="102"/>
      <c r="CI86" s="102"/>
      <c r="CJ86" s="102"/>
      <c r="CK86" s="102"/>
      <c r="CL86" s="102"/>
      <c r="CM86" s="102"/>
      <c r="CN86" s="102"/>
      <c r="CO86" s="102"/>
      <c r="CP86" s="102"/>
      <c r="CQ86" s="102"/>
      <c r="CR86" s="102"/>
      <c r="CS86" s="102"/>
      <c r="CT86" s="102"/>
      <c r="CU86" s="102"/>
      <c r="CV86" s="102"/>
      <c r="CW86" s="102"/>
      <c r="CX86" s="102"/>
      <c r="CY86" s="102"/>
      <c r="CZ86" s="102"/>
      <c r="DA86" s="102"/>
      <c r="DB86" s="102"/>
      <c r="DC86" s="102"/>
      <c r="DD86" s="102"/>
      <c r="DE86" s="102"/>
      <c r="DF86" s="102"/>
      <c r="DG86" s="102"/>
      <c r="DH86" s="102"/>
      <c r="DI86" s="102"/>
      <c r="DJ86" s="102"/>
      <c r="DK86" s="102"/>
      <c r="DL86" s="102"/>
      <c r="DM86" s="102"/>
      <c r="DN86" s="102"/>
      <c r="DO86" s="102"/>
      <c r="DP86" s="102"/>
      <c r="DQ86" s="102"/>
      <c r="DR86" s="102"/>
      <c r="DS86" s="102"/>
      <c r="DT86" s="102"/>
      <c r="DU86" s="102"/>
      <c r="DV86" s="102"/>
      <c r="DW86" s="102"/>
      <c r="DX86" s="102"/>
      <c r="DY86" s="102"/>
      <c r="DZ86" s="102"/>
      <c r="EA86" s="102"/>
      <c r="EB86" s="102"/>
      <c r="EC86" s="102"/>
      <c r="ED86" s="102"/>
      <c r="EE86" s="102"/>
      <c r="EF86" s="102"/>
      <c r="EG86" s="102"/>
      <c r="EH86" s="102"/>
      <c r="EI86" s="102"/>
      <c r="EJ86" s="102"/>
      <c r="EK86" s="102"/>
      <c r="EL86" s="102"/>
      <c r="EM86" s="102"/>
      <c r="EN86" s="102"/>
      <c r="EO86" s="102"/>
      <c r="EP86" s="102"/>
      <c r="EQ86" s="102"/>
      <c r="ER86" s="102"/>
      <c r="ES86" s="102"/>
      <c r="ET86" s="102"/>
      <c r="EU86" s="102"/>
      <c r="EV86" s="102"/>
      <c r="EW86" s="102"/>
      <c r="EX86" s="102"/>
      <c r="EY86" s="102"/>
      <c r="EZ86" s="102"/>
      <c r="FA86" s="102"/>
      <c r="FB86" s="102"/>
      <c r="FC86" s="102"/>
      <c r="FD86" s="102"/>
      <c r="FE86" s="102"/>
      <c r="FF86" s="102"/>
      <c r="FG86" s="102"/>
      <c r="FH86" s="102"/>
      <c r="FI86" s="102"/>
      <c r="FJ86" s="102"/>
      <c r="FK86" s="102"/>
      <c r="FL86" s="102"/>
      <c r="FM86" s="102"/>
      <c r="FN86" s="102"/>
      <c r="FO86" s="102"/>
      <c r="FP86" s="102"/>
      <c r="FQ86" s="102"/>
      <c r="FR86" s="102"/>
      <c r="FS86" s="102"/>
      <c r="FT86" s="102"/>
      <c r="FU86" s="102"/>
      <c r="FV86" s="102"/>
      <c r="FW86" s="102"/>
      <c r="FX86" s="102"/>
      <c r="FY86" s="102"/>
      <c r="FZ86" s="102"/>
      <c r="GA86" s="102"/>
      <c r="GB86" s="102"/>
      <c r="GC86" s="102"/>
      <c r="GD86" s="102"/>
      <c r="GE86" s="102"/>
      <c r="GF86" s="102"/>
      <c r="GG86" s="102"/>
      <c r="GH86" s="102"/>
      <c r="GI86" s="102"/>
      <c r="GJ86" s="102"/>
      <c r="GK86" s="102"/>
      <c r="GL86" s="102"/>
      <c r="GM86" s="102"/>
      <c r="GN86" s="102"/>
      <c r="GO86" s="102"/>
      <c r="GP86" s="102"/>
      <c r="GQ86" s="102"/>
      <c r="GR86" s="102"/>
      <c r="GS86" s="102"/>
      <c r="GT86" s="102"/>
      <c r="GU86" s="102"/>
      <c r="GV86" s="102"/>
      <c r="GW86" s="102"/>
      <c r="GX86" s="102"/>
      <c r="GY86" s="102"/>
      <c r="GZ86" s="102"/>
      <c r="HA86" s="102"/>
      <c r="HB86" s="102"/>
      <c r="HC86" s="102"/>
      <c r="HD86" s="102"/>
      <c r="HE86" s="102"/>
      <c r="HF86" s="102"/>
      <c r="HG86" s="102"/>
      <c r="HH86" s="102"/>
      <c r="HI86" s="102"/>
      <c r="HJ86" s="102"/>
      <c r="HK86" s="102"/>
    </row>
    <row r="87" spans="2:219">
      <c r="B87" s="137">
        <v>59</v>
      </c>
      <c r="C87" s="138">
        <f t="shared" si="59"/>
        <v>1128754.5443727311</v>
      </c>
      <c r="D87" s="138">
        <f>D86+($D$10*12)</f>
        <v>1103462.0033858735</v>
      </c>
      <c r="E87" s="139">
        <f t="shared" si="9"/>
        <v>59</v>
      </c>
      <c r="F87" s="143">
        <f t="shared" si="10"/>
        <v>59</v>
      </c>
      <c r="G87" s="138">
        <f>G86+($D$11*12)</f>
        <v>1074396.467656015</v>
      </c>
      <c r="H87" s="139">
        <f t="shared" si="52"/>
        <v>59</v>
      </c>
      <c r="I87" s="143">
        <f t="shared" si="11"/>
        <v>59</v>
      </c>
      <c r="J87" s="138">
        <f>J86+($D$12*12)</f>
        <v>1106358.6835364869</v>
      </c>
      <c r="K87" s="139">
        <f t="shared" si="53"/>
        <v>59</v>
      </c>
      <c r="L87" s="143">
        <f t="shared" si="12"/>
        <v>59</v>
      </c>
      <c r="M87" s="140">
        <f t="shared" si="62"/>
        <v>309029.71622782643</v>
      </c>
      <c r="N87" s="141">
        <f t="shared" si="54"/>
        <v>59</v>
      </c>
      <c r="O87" s="143">
        <f t="shared" si="14"/>
        <v>59</v>
      </c>
      <c r="P87" s="140">
        <f t="shared" si="42"/>
        <v>235329.16019985199</v>
      </c>
      <c r="Q87" s="264">
        <f t="shared" si="15"/>
        <v>59</v>
      </c>
      <c r="R87" s="143">
        <f t="shared" si="16"/>
        <v>59</v>
      </c>
      <c r="S87" s="137">
        <v>59</v>
      </c>
      <c r="T87" s="142">
        <f t="shared" si="60"/>
        <v>388.62342146681965</v>
      </c>
      <c r="U87" s="142">
        <f>U86+($F$10*12)</f>
        <v>388.05390246097181</v>
      </c>
      <c r="V87" s="143">
        <f t="shared" si="17"/>
        <v>59</v>
      </c>
      <c r="W87" s="143">
        <f t="shared" si="18"/>
        <v>59</v>
      </c>
      <c r="X87" s="142">
        <f>X86+($F$11*12)</f>
        <v>369.97851744454709</v>
      </c>
      <c r="Y87" s="143">
        <f t="shared" si="19"/>
        <v>59</v>
      </c>
      <c r="Z87" s="143">
        <f t="shared" si="20"/>
        <v>59</v>
      </c>
      <c r="AA87" s="142">
        <f>AA86+($F$12*12)</f>
        <v>388.83770370162858</v>
      </c>
      <c r="AB87" s="143">
        <f t="shared" si="21"/>
        <v>0</v>
      </c>
      <c r="AC87" s="143" t="str">
        <f t="shared" si="22"/>
        <v>-</v>
      </c>
      <c r="AD87" s="142">
        <f t="shared" si="63"/>
        <v>93.014097778427697</v>
      </c>
      <c r="AE87" s="144">
        <f t="shared" si="48"/>
        <v>59</v>
      </c>
      <c r="AF87" s="143">
        <f t="shared" si="24"/>
        <v>59</v>
      </c>
      <c r="AG87" s="142">
        <f t="shared" si="36"/>
        <v>69.718932415926247</v>
      </c>
      <c r="AH87" s="143">
        <f t="shared" si="25"/>
        <v>59</v>
      </c>
      <c r="AI87" s="143">
        <f t="shared" si="26"/>
        <v>59</v>
      </c>
      <c r="AJ87" s="137">
        <v>59</v>
      </c>
      <c r="AK87" s="140">
        <f t="shared" si="47"/>
        <v>218.41256089544635</v>
      </c>
      <c r="AL87" s="140">
        <f t="shared" si="43"/>
        <v>207.82840128170426</v>
      </c>
      <c r="AM87" s="140">
        <f t="shared" si="37"/>
        <v>205.95638152280404</v>
      </c>
      <c r="AN87" s="140">
        <f t="shared" si="38"/>
        <v>207.82840128170426</v>
      </c>
      <c r="AO87" s="140">
        <f t="shared" si="39"/>
        <v>28.743700549948876</v>
      </c>
      <c r="AP87" s="140">
        <f t="shared" si="40"/>
        <v>16.287521177306612</v>
      </c>
      <c r="AQ87" s="145">
        <f t="shared" si="46"/>
        <v>73341.631193091031</v>
      </c>
      <c r="AR87" s="145">
        <f>AR86+AL87</f>
        <v>72867.941682489007</v>
      </c>
      <c r="AS87" s="143">
        <f t="shared" si="55"/>
        <v>59</v>
      </c>
      <c r="AT87" s="143">
        <f t="shared" si="28"/>
        <v>59</v>
      </c>
      <c r="AU87" s="145">
        <f>AU86+AM87</f>
        <v>71803.714987657935</v>
      </c>
      <c r="AV87" s="143">
        <f t="shared" si="56"/>
        <v>59</v>
      </c>
      <c r="AW87" s="143">
        <f t="shared" si="29"/>
        <v>59</v>
      </c>
      <c r="AX87" s="145">
        <f>AX86+AN87</f>
        <v>73648.575438203159</v>
      </c>
      <c r="AY87" s="143">
        <f t="shared" si="57"/>
        <v>0</v>
      </c>
      <c r="AZ87" s="143" t="str">
        <f t="shared" si="30"/>
        <v>-</v>
      </c>
      <c r="BA87" s="146">
        <f t="shared" si="64"/>
        <v>39760.59206620539</v>
      </c>
      <c r="BB87" s="144">
        <f t="shared" si="58"/>
        <v>59</v>
      </c>
      <c r="BC87" s="143">
        <f t="shared" si="32"/>
        <v>59</v>
      </c>
      <c r="BD87" s="146">
        <f t="shared" si="44"/>
        <v>37981.719398634756</v>
      </c>
      <c r="BE87" s="143">
        <f t="shared" si="33"/>
        <v>59</v>
      </c>
      <c r="BF87" s="143">
        <f t="shared" si="34"/>
        <v>59</v>
      </c>
      <c r="BG87" s="102"/>
      <c r="BH87" s="102"/>
      <c r="BI87" s="102"/>
      <c r="BJ87" s="102"/>
      <c r="BK87" s="102"/>
      <c r="BL87" s="102"/>
      <c r="BM87" s="102"/>
      <c r="BN87" s="102"/>
      <c r="BO87" s="102"/>
      <c r="BP87" s="102"/>
      <c r="BQ87" s="102"/>
      <c r="BR87" s="102"/>
      <c r="BS87" s="102"/>
      <c r="BT87" s="102"/>
      <c r="BU87" s="102"/>
      <c r="BV87" s="102"/>
      <c r="BW87" s="102"/>
      <c r="BX87" s="102"/>
      <c r="BY87" s="102"/>
      <c r="BZ87" s="102"/>
      <c r="CA87" s="102"/>
      <c r="CB87" s="102"/>
      <c r="CC87" s="102"/>
      <c r="CD87" s="102"/>
      <c r="CE87" s="102"/>
      <c r="CF87" s="102"/>
      <c r="CG87" s="102"/>
      <c r="CH87" s="102"/>
      <c r="CI87" s="102"/>
      <c r="CJ87" s="102"/>
      <c r="CK87" s="102"/>
      <c r="CL87" s="102"/>
      <c r="CM87" s="102"/>
      <c r="CN87" s="102"/>
      <c r="CO87" s="102"/>
      <c r="CP87" s="102"/>
      <c r="CQ87" s="102"/>
      <c r="CR87" s="102"/>
      <c r="CS87" s="102"/>
      <c r="CT87" s="102"/>
      <c r="CU87" s="102"/>
      <c r="CV87" s="102"/>
      <c r="CW87" s="102"/>
      <c r="CX87" s="102"/>
      <c r="CY87" s="102"/>
      <c r="CZ87" s="102"/>
      <c r="DA87" s="102"/>
      <c r="DB87" s="102"/>
      <c r="DC87" s="102"/>
      <c r="DD87" s="102"/>
      <c r="DE87" s="102"/>
      <c r="DF87" s="102"/>
      <c r="DG87" s="102"/>
      <c r="DH87" s="102"/>
      <c r="DI87" s="102"/>
      <c r="DJ87" s="102"/>
      <c r="DK87" s="102"/>
      <c r="DL87" s="102"/>
      <c r="DM87" s="102"/>
      <c r="DN87" s="102"/>
      <c r="DO87" s="102"/>
      <c r="DP87" s="102"/>
      <c r="DQ87" s="102"/>
      <c r="DR87" s="102"/>
      <c r="DS87" s="102"/>
      <c r="DT87" s="102"/>
      <c r="DU87" s="102"/>
      <c r="DV87" s="102"/>
      <c r="DW87" s="102"/>
      <c r="DX87" s="102"/>
      <c r="DY87" s="102"/>
      <c r="DZ87" s="102"/>
      <c r="EA87" s="102"/>
      <c r="EB87" s="102"/>
      <c r="EC87" s="102"/>
      <c r="ED87" s="102"/>
      <c r="EE87" s="102"/>
      <c r="EF87" s="102"/>
      <c r="EG87" s="102"/>
      <c r="EH87" s="102"/>
      <c r="EI87" s="102"/>
      <c r="EJ87" s="102"/>
      <c r="EK87" s="102"/>
      <c r="EL87" s="102"/>
      <c r="EM87" s="102"/>
      <c r="EN87" s="102"/>
      <c r="EO87" s="102"/>
      <c r="EP87" s="102"/>
      <c r="EQ87" s="102"/>
      <c r="ER87" s="102"/>
      <c r="ES87" s="102"/>
      <c r="ET87" s="102"/>
      <c r="EU87" s="102"/>
      <c r="EV87" s="102"/>
      <c r="EW87" s="102"/>
      <c r="EX87" s="102"/>
      <c r="EY87" s="102"/>
      <c r="EZ87" s="102"/>
      <c r="FA87" s="102"/>
      <c r="FB87" s="102"/>
      <c r="FC87" s="102"/>
      <c r="FD87" s="102"/>
      <c r="FE87" s="102"/>
      <c r="FF87" s="102"/>
      <c r="FG87" s="102"/>
      <c r="FH87" s="102"/>
      <c r="FI87" s="102"/>
      <c r="FJ87" s="102"/>
      <c r="FK87" s="102"/>
      <c r="FL87" s="102"/>
      <c r="FM87" s="102"/>
      <c r="FN87" s="102"/>
      <c r="FO87" s="102"/>
      <c r="FP87" s="102"/>
      <c r="FQ87" s="102"/>
      <c r="FR87" s="102"/>
      <c r="FS87" s="102"/>
      <c r="FT87" s="102"/>
      <c r="FU87" s="102"/>
      <c r="FV87" s="102"/>
      <c r="FW87" s="102"/>
      <c r="FX87" s="102"/>
      <c r="FY87" s="102"/>
      <c r="FZ87" s="102"/>
      <c r="GA87" s="102"/>
      <c r="GB87" s="102"/>
      <c r="GC87" s="102"/>
      <c r="GD87" s="102"/>
      <c r="GE87" s="102"/>
      <c r="GF87" s="102"/>
      <c r="GG87" s="102"/>
      <c r="GH87" s="102"/>
      <c r="GI87" s="102"/>
      <c r="GJ87" s="102"/>
      <c r="GK87" s="102"/>
      <c r="GL87" s="102"/>
      <c r="GM87" s="102"/>
      <c r="GN87" s="102"/>
      <c r="GO87" s="102"/>
      <c r="GP87" s="102"/>
      <c r="GQ87" s="102"/>
      <c r="GR87" s="102"/>
      <c r="GS87" s="102"/>
      <c r="GT87" s="102"/>
      <c r="GU87" s="102"/>
      <c r="GV87" s="102"/>
      <c r="GW87" s="102"/>
      <c r="GX87" s="102"/>
      <c r="GY87" s="102"/>
      <c r="GZ87" s="102"/>
      <c r="HA87" s="102"/>
      <c r="HB87" s="102"/>
      <c r="HC87" s="102"/>
      <c r="HD87" s="102"/>
      <c r="HE87" s="102"/>
      <c r="HF87" s="102"/>
      <c r="HG87" s="102"/>
      <c r="HH87" s="102"/>
      <c r="HI87" s="102"/>
      <c r="HJ87" s="102"/>
      <c r="HK87" s="102"/>
    </row>
    <row r="88" spans="2:219">
      <c r="B88" s="137">
        <v>60</v>
      </c>
      <c r="C88" s="138">
        <f t="shared" si="59"/>
        <v>1147885.9773282011</v>
      </c>
      <c r="D88" s="138">
        <f>D87+($D$10*12)+$C$19+$C$20</f>
        <v>1122911.6585663042</v>
      </c>
      <c r="E88" s="139">
        <f t="shared" si="9"/>
        <v>60</v>
      </c>
      <c r="F88" s="143">
        <f t="shared" si="10"/>
        <v>60</v>
      </c>
      <c r="G88" s="138">
        <f>G87+($D$11*12)+$C$19</f>
        <v>1093026.7252650303</v>
      </c>
      <c r="H88" s="139">
        <f t="shared" si="52"/>
        <v>60</v>
      </c>
      <c r="I88" s="143">
        <f t="shared" si="11"/>
        <v>60</v>
      </c>
      <c r="J88" s="138">
        <f>J87+($D$12*12)+$C$19+$C$20</f>
        <v>1125808.3387169177</v>
      </c>
      <c r="K88" s="139">
        <f t="shared" si="53"/>
        <v>60</v>
      </c>
      <c r="L88" s="143">
        <f t="shared" si="12"/>
        <v>60</v>
      </c>
      <c r="M88" s="140">
        <f t="shared" si="62"/>
        <v>311731.23882073641</v>
      </c>
      <c r="N88" s="141">
        <f t="shared" si="54"/>
        <v>60</v>
      </c>
      <c r="O88" s="143">
        <f t="shared" si="14"/>
        <v>60</v>
      </c>
      <c r="P88" s="140">
        <f t="shared" si="42"/>
        <v>236939.60744630749</v>
      </c>
      <c r="Q88" s="264">
        <f t="shared" si="15"/>
        <v>60</v>
      </c>
      <c r="R88" s="143">
        <f t="shared" si="16"/>
        <v>60</v>
      </c>
      <c r="S88" s="137">
        <v>60</v>
      </c>
      <c r="T88" s="142">
        <f t="shared" si="60"/>
        <v>395.21025911879963</v>
      </c>
      <c r="U88" s="142">
        <f>U87+($F$10*12)+$D$19+$D$20</f>
        <v>394.88169611049005</v>
      </c>
      <c r="V88" s="143">
        <f t="shared" si="17"/>
        <v>60</v>
      </c>
      <c r="W88" s="143">
        <f t="shared" si="18"/>
        <v>60</v>
      </c>
      <c r="X88" s="142">
        <f>X87+($F$11*12)+$D$19</f>
        <v>376.41622939697407</v>
      </c>
      <c r="Y88" s="143">
        <f t="shared" si="19"/>
        <v>60</v>
      </c>
      <c r="Z88" s="143">
        <f t="shared" si="20"/>
        <v>60</v>
      </c>
      <c r="AA88" s="142">
        <f>AA87+($F$12*12)+$D$19+$D$20</f>
        <v>395.66549735114683</v>
      </c>
      <c r="AB88" s="143">
        <f t="shared" si="21"/>
        <v>0</v>
      </c>
      <c r="AC88" s="143" t="str">
        <f t="shared" si="22"/>
        <v>-</v>
      </c>
      <c r="AD88" s="142">
        <f t="shared" si="63"/>
        <v>94.0339583353677</v>
      </c>
      <c r="AE88" s="144">
        <f t="shared" si="48"/>
        <v>60</v>
      </c>
      <c r="AF88" s="143">
        <f t="shared" si="24"/>
        <v>60</v>
      </c>
      <c r="AG88" s="142">
        <f t="shared" si="36"/>
        <v>70.363142273313244</v>
      </c>
      <c r="AH88" s="143">
        <f t="shared" si="25"/>
        <v>60</v>
      </c>
      <c r="AI88" s="143">
        <f t="shared" si="26"/>
        <v>60</v>
      </c>
      <c r="AJ88" s="137">
        <v>60</v>
      </c>
      <c r="AK88" s="140">
        <f t="shared" si="47"/>
        <v>208.01196275756794</v>
      </c>
      <c r="AL88" s="140">
        <f t="shared" si="43"/>
        <v>197.93181074448023</v>
      </c>
      <c r="AM88" s="140">
        <f t="shared" si="37"/>
        <v>196.14893478362288</v>
      </c>
      <c r="AN88" s="140">
        <f t="shared" si="38"/>
        <v>197.93181074448023</v>
      </c>
      <c r="AO88" s="140">
        <f t="shared" si="39"/>
        <v>27.374952904713215</v>
      </c>
      <c r="AP88" s="140">
        <f t="shared" si="40"/>
        <v>15.511924930768201</v>
      </c>
      <c r="AQ88" s="149">
        <f t="shared" si="46"/>
        <v>73549.643155848593</v>
      </c>
      <c r="AR88" s="145">
        <f>AR87+AL88+($E$19/$C$23^AJ88)+($E$20/C23^AJ88)</f>
        <v>73097.459452243929</v>
      </c>
      <c r="AS88" s="143">
        <f t="shared" si="55"/>
        <v>60</v>
      </c>
      <c r="AT88" s="143">
        <f t="shared" si="28"/>
        <v>60</v>
      </c>
      <c r="AU88" s="145">
        <f>AU87+AM88+$E$19/$C$23^AJ88</f>
        <v>72022.616520033815</v>
      </c>
      <c r="AV88" s="143">
        <f t="shared" si="56"/>
        <v>60</v>
      </c>
      <c r="AW88" s="143">
        <f t="shared" si="29"/>
        <v>60</v>
      </c>
      <c r="AX88" s="145">
        <f>AX87+AN88+$E$19/$C$23^AJ88+$E$20/C23^AJ88</f>
        <v>73878.093207958082</v>
      </c>
      <c r="AY88" s="143">
        <f t="shared" si="57"/>
        <v>0</v>
      </c>
      <c r="AZ88" s="143" t="str">
        <f t="shared" si="30"/>
        <v>-</v>
      </c>
      <c r="BA88" s="146">
        <f t="shared" si="64"/>
        <v>39787.967019110103</v>
      </c>
      <c r="BB88" s="144">
        <f t="shared" si="58"/>
        <v>60</v>
      </c>
      <c r="BC88" s="143">
        <f t="shared" si="32"/>
        <v>60</v>
      </c>
      <c r="BD88" s="146">
        <f>BD87+AP88+$E$19/$C$23^AJ88</f>
        <v>38019.983921157786</v>
      </c>
      <c r="BE88" s="143">
        <f t="shared" si="33"/>
        <v>60</v>
      </c>
      <c r="BF88" s="143">
        <f t="shared" si="34"/>
        <v>60</v>
      </c>
      <c r="BG88" s="102"/>
      <c r="BH88" s="102"/>
      <c r="BI88" s="102"/>
      <c r="BJ88" s="102"/>
      <c r="BK88" s="102"/>
      <c r="BL88" s="102"/>
      <c r="BM88" s="102"/>
      <c r="BN88" s="102"/>
      <c r="BO88" s="102"/>
      <c r="BP88" s="102"/>
      <c r="BQ88" s="102"/>
      <c r="BR88" s="102"/>
      <c r="BS88" s="102"/>
      <c r="BT88" s="102"/>
      <c r="BU88" s="102"/>
      <c r="BV88" s="102"/>
      <c r="BW88" s="102"/>
      <c r="BX88" s="102"/>
      <c r="BY88" s="102"/>
      <c r="BZ88" s="102"/>
      <c r="CA88" s="102"/>
      <c r="CB88" s="102"/>
      <c r="CC88" s="102"/>
      <c r="CD88" s="102"/>
      <c r="CE88" s="102"/>
      <c r="CF88" s="102"/>
      <c r="CG88" s="102"/>
      <c r="CH88" s="102"/>
      <c r="CI88" s="102"/>
      <c r="CJ88" s="102"/>
      <c r="CK88" s="102"/>
      <c r="CL88" s="102"/>
      <c r="CM88" s="102"/>
      <c r="CN88" s="102"/>
      <c r="CO88" s="102"/>
      <c r="CP88" s="102"/>
      <c r="CQ88" s="102"/>
      <c r="CR88" s="102"/>
      <c r="CS88" s="102"/>
      <c r="CT88" s="102"/>
      <c r="CU88" s="102"/>
      <c r="CV88" s="102"/>
      <c r="CW88" s="102"/>
      <c r="CX88" s="102"/>
      <c r="CY88" s="102"/>
      <c r="CZ88" s="102"/>
      <c r="DA88" s="102"/>
      <c r="DB88" s="102"/>
      <c r="DC88" s="102"/>
      <c r="DD88" s="102"/>
      <c r="DE88" s="102"/>
      <c r="DF88" s="102"/>
      <c r="DG88" s="102"/>
      <c r="DH88" s="102"/>
      <c r="DI88" s="102"/>
      <c r="DJ88" s="102"/>
      <c r="DK88" s="102"/>
      <c r="DL88" s="102"/>
      <c r="DM88" s="102"/>
      <c r="DN88" s="102"/>
      <c r="DO88" s="102"/>
      <c r="DP88" s="102"/>
      <c r="DQ88" s="102"/>
      <c r="DR88" s="102"/>
      <c r="DS88" s="102"/>
      <c r="DT88" s="102"/>
      <c r="DU88" s="102"/>
      <c r="DV88" s="102"/>
      <c r="DW88" s="102"/>
      <c r="DX88" s="102"/>
      <c r="DY88" s="102"/>
      <c r="DZ88" s="102"/>
      <c r="EA88" s="102"/>
      <c r="EB88" s="102"/>
      <c r="EC88" s="102"/>
      <c r="ED88" s="102"/>
      <c r="EE88" s="102"/>
      <c r="EF88" s="102"/>
      <c r="EG88" s="102"/>
      <c r="EH88" s="102"/>
      <c r="EI88" s="102"/>
      <c r="EJ88" s="102"/>
      <c r="EK88" s="102"/>
      <c r="EL88" s="102"/>
      <c r="EM88" s="102"/>
      <c r="EN88" s="102"/>
      <c r="EO88" s="102"/>
      <c r="EP88" s="102"/>
      <c r="EQ88" s="102"/>
      <c r="ER88" s="102"/>
      <c r="ES88" s="102"/>
      <c r="ET88" s="102"/>
      <c r="EU88" s="102"/>
      <c r="EV88" s="102"/>
      <c r="EW88" s="102"/>
      <c r="EX88" s="102"/>
      <c r="EY88" s="102"/>
      <c r="EZ88" s="102"/>
      <c r="FA88" s="102"/>
      <c r="FB88" s="102"/>
      <c r="FC88" s="102"/>
      <c r="FD88" s="102"/>
      <c r="FE88" s="102"/>
      <c r="FF88" s="102"/>
      <c r="FG88" s="102"/>
      <c r="FH88" s="102"/>
      <c r="FI88" s="102"/>
      <c r="FJ88" s="102"/>
      <c r="FK88" s="102"/>
      <c r="FL88" s="102"/>
      <c r="FM88" s="102"/>
      <c r="FN88" s="102"/>
      <c r="FO88" s="102"/>
      <c r="FP88" s="102"/>
      <c r="FQ88" s="102"/>
      <c r="FR88" s="102"/>
      <c r="FS88" s="102"/>
      <c r="FT88" s="102"/>
      <c r="FU88" s="102"/>
      <c r="FV88" s="102"/>
      <c r="FW88" s="102"/>
      <c r="FX88" s="102"/>
      <c r="FY88" s="102"/>
      <c r="FZ88" s="102"/>
      <c r="GA88" s="102"/>
      <c r="GB88" s="102"/>
      <c r="GC88" s="102"/>
      <c r="GD88" s="102"/>
      <c r="GE88" s="102"/>
      <c r="GF88" s="102"/>
      <c r="GG88" s="102"/>
      <c r="GH88" s="102"/>
      <c r="GI88" s="102"/>
      <c r="GJ88" s="102"/>
      <c r="GK88" s="102"/>
      <c r="GL88" s="102"/>
      <c r="GM88" s="102"/>
      <c r="GN88" s="102"/>
      <c r="GO88" s="102"/>
      <c r="GP88" s="102"/>
      <c r="GQ88" s="102"/>
      <c r="GR88" s="102"/>
      <c r="GS88" s="102"/>
      <c r="GT88" s="102"/>
      <c r="GU88" s="102"/>
      <c r="GV88" s="102"/>
      <c r="GW88" s="102"/>
      <c r="GX88" s="102"/>
      <c r="GY88" s="102"/>
      <c r="GZ88" s="102"/>
      <c r="HA88" s="102"/>
      <c r="HB88" s="102"/>
      <c r="HC88" s="102"/>
      <c r="HD88" s="102"/>
      <c r="HE88" s="102"/>
      <c r="HF88" s="102"/>
      <c r="HG88" s="102"/>
      <c r="HH88" s="102"/>
      <c r="HI88" s="102"/>
      <c r="HJ88" s="102"/>
      <c r="HK88" s="102"/>
    </row>
    <row r="89" spans="2:219">
      <c r="B89" s="137">
        <v>61</v>
      </c>
      <c r="C89" s="138">
        <f t="shared" si="59"/>
        <v>1167017.410283671</v>
      </c>
      <c r="D89" s="138">
        <f>D88+($D$10*12)</f>
        <v>1141405.113746735</v>
      </c>
      <c r="E89" s="139">
        <f t="shared" si="9"/>
        <v>61</v>
      </c>
      <c r="F89" s="143">
        <f t="shared" si="10"/>
        <v>61</v>
      </c>
      <c r="G89" s="138">
        <f>G88+($D$11*12)</f>
        <v>1111067.0828740457</v>
      </c>
      <c r="H89" s="139">
        <f t="shared" si="52"/>
        <v>61</v>
      </c>
      <c r="I89" s="143">
        <f t="shared" si="11"/>
        <v>61</v>
      </c>
      <c r="J89" s="138">
        <f>J88+($D$12*12)</f>
        <v>1144301.7938973485</v>
      </c>
      <c r="K89" s="139">
        <f t="shared" si="53"/>
        <v>61</v>
      </c>
      <c r="L89" s="143">
        <f t="shared" si="12"/>
        <v>61</v>
      </c>
      <c r="M89" s="140">
        <f t="shared" si="62"/>
        <v>314432.7614136464</v>
      </c>
      <c r="N89" s="141">
        <f t="shared" si="54"/>
        <v>61</v>
      </c>
      <c r="O89" s="143">
        <f t="shared" si="14"/>
        <v>61</v>
      </c>
      <c r="P89" s="140">
        <f t="shared" si="42"/>
        <v>238550.05469276299</v>
      </c>
      <c r="Q89" s="264">
        <f t="shared" si="15"/>
        <v>61</v>
      </c>
      <c r="R89" s="143">
        <f t="shared" si="16"/>
        <v>61</v>
      </c>
      <c r="S89" s="137">
        <v>61</v>
      </c>
      <c r="T89" s="142">
        <f t="shared" si="60"/>
        <v>401.7970967707796</v>
      </c>
      <c r="U89" s="142">
        <f>U88+($F$10*12)</f>
        <v>401.39006976000832</v>
      </c>
      <c r="V89" s="143">
        <f t="shared" si="17"/>
        <v>61</v>
      </c>
      <c r="W89" s="143">
        <f t="shared" si="18"/>
        <v>61</v>
      </c>
      <c r="X89" s="142">
        <f>X88+($F$11*12)</f>
        <v>382.62741634940107</v>
      </c>
      <c r="Y89" s="143">
        <f t="shared" si="19"/>
        <v>61</v>
      </c>
      <c r="Z89" s="143">
        <f t="shared" si="20"/>
        <v>61</v>
      </c>
      <c r="AA89" s="142">
        <f>AA88+($F$12*12)</f>
        <v>402.17387100066509</v>
      </c>
      <c r="AB89" s="143">
        <f t="shared" si="21"/>
        <v>0</v>
      </c>
      <c r="AC89" s="143" t="str">
        <f t="shared" si="22"/>
        <v>-</v>
      </c>
      <c r="AD89" s="142">
        <f t="shared" si="63"/>
        <v>95.053818892307703</v>
      </c>
      <c r="AE89" s="144">
        <f t="shared" si="48"/>
        <v>61</v>
      </c>
      <c r="AF89" s="143">
        <f t="shared" si="24"/>
        <v>61</v>
      </c>
      <c r="AG89" s="142">
        <f t="shared" si="36"/>
        <v>71.007352130700241</v>
      </c>
      <c r="AH89" s="143">
        <f t="shared" si="25"/>
        <v>61</v>
      </c>
      <c r="AI89" s="143">
        <f t="shared" si="26"/>
        <v>61</v>
      </c>
      <c r="AJ89" s="137">
        <v>61</v>
      </c>
      <c r="AK89" s="140">
        <f t="shared" si="47"/>
        <v>198.10663119768375</v>
      </c>
      <c r="AL89" s="140">
        <f t="shared" si="43"/>
        <v>188.5064864233145</v>
      </c>
      <c r="AM89" s="140">
        <f t="shared" si="37"/>
        <v>186.80850931773605</v>
      </c>
      <c r="AN89" s="140">
        <f t="shared" si="38"/>
        <v>188.5064864233145</v>
      </c>
      <c r="AO89" s="140">
        <f t="shared" si="39"/>
        <v>26.071383718774488</v>
      </c>
      <c r="AP89" s="140">
        <f t="shared" si="40"/>
        <v>14.773261838826857</v>
      </c>
      <c r="AQ89" s="145">
        <f t="shared" si="46"/>
        <v>73747.749787046283</v>
      </c>
      <c r="AR89" s="145">
        <f>AR88+AL89</f>
        <v>73285.965938667243</v>
      </c>
      <c r="AS89" s="143">
        <f t="shared" si="55"/>
        <v>61</v>
      </c>
      <c r="AT89" s="143">
        <f t="shared" si="28"/>
        <v>61</v>
      </c>
      <c r="AU89" s="145">
        <f>AU88+AM89</f>
        <v>72209.425029351551</v>
      </c>
      <c r="AV89" s="143">
        <f t="shared" si="56"/>
        <v>61</v>
      </c>
      <c r="AW89" s="143">
        <f t="shared" si="29"/>
        <v>61</v>
      </c>
      <c r="AX89" s="145">
        <f>AX88+AN89</f>
        <v>74066.599694381395</v>
      </c>
      <c r="AY89" s="143">
        <f t="shared" si="57"/>
        <v>0</v>
      </c>
      <c r="AZ89" s="143" t="str">
        <f t="shared" si="30"/>
        <v>-</v>
      </c>
      <c r="BA89" s="146">
        <f t="shared" si="64"/>
        <v>39814.038402828875</v>
      </c>
      <c r="BB89" s="144">
        <f t="shared" si="58"/>
        <v>61</v>
      </c>
      <c r="BC89" s="143">
        <f t="shared" si="32"/>
        <v>61</v>
      </c>
      <c r="BD89" s="146">
        <f t="shared" si="44"/>
        <v>38034.757182996611</v>
      </c>
      <c r="BE89" s="143">
        <f t="shared" si="33"/>
        <v>61</v>
      </c>
      <c r="BF89" s="143">
        <f t="shared" si="34"/>
        <v>61</v>
      </c>
      <c r="BG89" s="102"/>
      <c r="BH89" s="102"/>
      <c r="BI89" s="102"/>
      <c r="BJ89" s="102"/>
      <c r="BK89" s="102"/>
      <c r="BL89" s="102"/>
      <c r="BM89" s="102"/>
      <c r="BN89" s="102"/>
      <c r="BO89" s="102"/>
      <c r="BP89" s="102"/>
      <c r="BQ89" s="102"/>
      <c r="BR89" s="102"/>
      <c r="BS89" s="102"/>
      <c r="BT89" s="102"/>
      <c r="BU89" s="102"/>
      <c r="BV89" s="102"/>
      <c r="BW89" s="102"/>
      <c r="BX89" s="102"/>
      <c r="BY89" s="102"/>
      <c r="BZ89" s="102"/>
      <c r="CA89" s="102"/>
      <c r="CB89" s="102"/>
      <c r="CC89" s="102"/>
      <c r="CD89" s="102"/>
      <c r="CE89" s="102"/>
      <c r="CF89" s="102"/>
      <c r="CG89" s="102"/>
      <c r="CH89" s="102"/>
      <c r="CI89" s="102"/>
      <c r="CJ89" s="102"/>
      <c r="CK89" s="102"/>
      <c r="CL89" s="102"/>
      <c r="CM89" s="102"/>
      <c r="CN89" s="102"/>
      <c r="CO89" s="102"/>
      <c r="CP89" s="102"/>
      <c r="CQ89" s="102"/>
      <c r="CR89" s="102"/>
      <c r="CS89" s="102"/>
      <c r="CT89" s="102"/>
      <c r="CU89" s="102"/>
      <c r="CV89" s="102"/>
      <c r="CW89" s="102"/>
      <c r="CX89" s="102"/>
      <c r="CY89" s="102"/>
      <c r="CZ89" s="102"/>
      <c r="DA89" s="102"/>
      <c r="DB89" s="102"/>
      <c r="DC89" s="102"/>
      <c r="DD89" s="102"/>
      <c r="DE89" s="102"/>
      <c r="DF89" s="102"/>
      <c r="DG89" s="102"/>
      <c r="DH89" s="102"/>
      <c r="DI89" s="102"/>
      <c r="DJ89" s="102"/>
      <c r="DK89" s="102"/>
      <c r="DL89" s="102"/>
      <c r="DM89" s="102"/>
      <c r="DN89" s="102"/>
      <c r="DO89" s="102"/>
      <c r="DP89" s="102"/>
      <c r="DQ89" s="102"/>
      <c r="DR89" s="102"/>
      <c r="DS89" s="102"/>
      <c r="DT89" s="102"/>
      <c r="DU89" s="102"/>
      <c r="DV89" s="102"/>
      <c r="DW89" s="102"/>
      <c r="DX89" s="102"/>
      <c r="DY89" s="102"/>
      <c r="DZ89" s="102"/>
      <c r="EA89" s="102"/>
      <c r="EB89" s="102"/>
      <c r="EC89" s="102"/>
      <c r="ED89" s="102"/>
      <c r="EE89" s="102"/>
      <c r="EF89" s="102"/>
      <c r="EG89" s="102"/>
      <c r="EH89" s="102"/>
      <c r="EI89" s="102"/>
      <c r="EJ89" s="102"/>
      <c r="EK89" s="102"/>
      <c r="EL89" s="102"/>
      <c r="EM89" s="102"/>
      <c r="EN89" s="102"/>
      <c r="EO89" s="102"/>
      <c r="EP89" s="102"/>
      <c r="EQ89" s="102"/>
      <c r="ER89" s="102"/>
      <c r="ES89" s="102"/>
      <c r="ET89" s="102"/>
      <c r="EU89" s="102"/>
      <c r="EV89" s="102"/>
      <c r="EW89" s="102"/>
      <c r="EX89" s="102"/>
      <c r="EY89" s="102"/>
      <c r="EZ89" s="102"/>
      <c r="FA89" s="102"/>
      <c r="FB89" s="102"/>
      <c r="FC89" s="102"/>
      <c r="FD89" s="102"/>
      <c r="FE89" s="102"/>
      <c r="FF89" s="102"/>
      <c r="FG89" s="102"/>
      <c r="FH89" s="102"/>
      <c r="FI89" s="102"/>
      <c r="FJ89" s="102"/>
      <c r="FK89" s="102"/>
      <c r="FL89" s="102"/>
      <c r="FM89" s="102"/>
      <c r="FN89" s="102"/>
      <c r="FO89" s="102"/>
      <c r="FP89" s="102"/>
      <c r="FQ89" s="102"/>
      <c r="FR89" s="102"/>
      <c r="FS89" s="102"/>
      <c r="FT89" s="102"/>
      <c r="FU89" s="102"/>
      <c r="FV89" s="102"/>
      <c r="FW89" s="102"/>
      <c r="FX89" s="102"/>
      <c r="FY89" s="102"/>
      <c r="FZ89" s="102"/>
      <c r="GA89" s="102"/>
      <c r="GB89" s="102"/>
      <c r="GC89" s="102"/>
      <c r="GD89" s="102"/>
      <c r="GE89" s="102"/>
      <c r="GF89" s="102"/>
      <c r="GG89" s="102"/>
      <c r="GH89" s="102"/>
      <c r="GI89" s="102"/>
      <c r="GJ89" s="102"/>
      <c r="GK89" s="102"/>
      <c r="GL89" s="102"/>
      <c r="GM89" s="102"/>
      <c r="GN89" s="102"/>
      <c r="GO89" s="102"/>
      <c r="GP89" s="102"/>
      <c r="GQ89" s="102"/>
      <c r="GR89" s="102"/>
      <c r="GS89" s="102"/>
      <c r="GT89" s="102"/>
      <c r="GU89" s="102"/>
      <c r="GV89" s="102"/>
      <c r="GW89" s="102"/>
      <c r="GX89" s="102"/>
      <c r="GY89" s="102"/>
      <c r="GZ89" s="102"/>
      <c r="HA89" s="102"/>
      <c r="HB89" s="102"/>
      <c r="HC89" s="102"/>
      <c r="HD89" s="102"/>
      <c r="HE89" s="102"/>
      <c r="HF89" s="102"/>
      <c r="HG89" s="102"/>
      <c r="HH89" s="102"/>
      <c r="HI89" s="102"/>
      <c r="HJ89" s="102"/>
      <c r="HK89" s="102"/>
    </row>
    <row r="90" spans="2:219">
      <c r="B90" s="137">
        <v>62</v>
      </c>
      <c r="C90" s="138">
        <f t="shared" si="59"/>
        <v>1186148.8432391409</v>
      </c>
      <c r="D90" s="138">
        <f>D89+($D$10*12)</f>
        <v>1159898.5689271658</v>
      </c>
      <c r="E90" s="139">
        <f t="shared" si="9"/>
        <v>62</v>
      </c>
      <c r="F90" s="143">
        <f t="shared" si="10"/>
        <v>62</v>
      </c>
      <c r="G90" s="138">
        <f>G89+($D$11*12)</f>
        <v>1129107.4404830611</v>
      </c>
      <c r="H90" s="139">
        <f t="shared" si="52"/>
        <v>62</v>
      </c>
      <c r="I90" s="143">
        <f t="shared" si="11"/>
        <v>62</v>
      </c>
      <c r="J90" s="138">
        <f>J89+($D$12*12)</f>
        <v>1162795.2490777792</v>
      </c>
      <c r="K90" s="139">
        <f t="shared" si="53"/>
        <v>62</v>
      </c>
      <c r="L90" s="143">
        <f t="shared" si="12"/>
        <v>62</v>
      </c>
      <c r="M90" s="140">
        <f t="shared" si="62"/>
        <v>317134.28400655638</v>
      </c>
      <c r="N90" s="141">
        <f t="shared" si="54"/>
        <v>62</v>
      </c>
      <c r="O90" s="143">
        <f t="shared" si="14"/>
        <v>62</v>
      </c>
      <c r="P90" s="140">
        <f t="shared" si="42"/>
        <v>240160.50193921849</v>
      </c>
      <c r="Q90" s="264">
        <f t="shared" si="15"/>
        <v>62</v>
      </c>
      <c r="R90" s="143">
        <f t="shared" si="16"/>
        <v>62</v>
      </c>
      <c r="S90" s="137">
        <v>62</v>
      </c>
      <c r="T90" s="142">
        <f t="shared" si="60"/>
        <v>408.38393442275958</v>
      </c>
      <c r="U90" s="142">
        <f>U89+($F$10*12)</f>
        <v>407.89844340952658</v>
      </c>
      <c r="V90" s="143">
        <f t="shared" si="17"/>
        <v>62</v>
      </c>
      <c r="W90" s="143">
        <f t="shared" si="18"/>
        <v>62</v>
      </c>
      <c r="X90" s="142">
        <f>X89+($F$11*12)</f>
        <v>388.83860330182807</v>
      </c>
      <c r="Y90" s="143">
        <f t="shared" si="19"/>
        <v>62</v>
      </c>
      <c r="Z90" s="143">
        <f t="shared" si="20"/>
        <v>62</v>
      </c>
      <c r="AA90" s="142">
        <f>AA89+($F$12*12)</f>
        <v>408.68224465018335</v>
      </c>
      <c r="AB90" s="143">
        <f t="shared" si="21"/>
        <v>0</v>
      </c>
      <c r="AC90" s="143" t="str">
        <f t="shared" si="22"/>
        <v>-</v>
      </c>
      <c r="AD90" s="142">
        <f t="shared" si="63"/>
        <v>96.073679449247706</v>
      </c>
      <c r="AE90" s="144">
        <f t="shared" si="48"/>
        <v>62</v>
      </c>
      <c r="AF90" s="143">
        <f t="shared" si="24"/>
        <v>62</v>
      </c>
      <c r="AG90" s="142">
        <f t="shared" si="36"/>
        <v>71.651561988087238</v>
      </c>
      <c r="AH90" s="143">
        <f t="shared" si="25"/>
        <v>62</v>
      </c>
      <c r="AI90" s="143">
        <f t="shared" si="26"/>
        <v>62</v>
      </c>
      <c r="AJ90" s="137">
        <v>62</v>
      </c>
      <c r="AK90" s="140">
        <f t="shared" si="47"/>
        <v>188.67298209303215</v>
      </c>
      <c r="AL90" s="140">
        <f t="shared" si="43"/>
        <v>179.52998706982333</v>
      </c>
      <c r="AM90" s="140">
        <f t="shared" si="37"/>
        <v>177.91286601689148</v>
      </c>
      <c r="AN90" s="140">
        <f t="shared" si="38"/>
        <v>179.52998706982333</v>
      </c>
      <c r="AO90" s="140">
        <f t="shared" si="39"/>
        <v>24.829889255975701</v>
      </c>
      <c r="AP90" s="140">
        <f t="shared" si="40"/>
        <v>14.069773179835101</v>
      </c>
      <c r="AQ90" s="149">
        <f t="shared" si="46"/>
        <v>73936.422769139317</v>
      </c>
      <c r="AR90" s="145">
        <f>AR89+AL90</f>
        <v>73465.495925737065</v>
      </c>
      <c r="AS90" s="143">
        <f t="shared" si="55"/>
        <v>62</v>
      </c>
      <c r="AT90" s="143">
        <f t="shared" si="28"/>
        <v>62</v>
      </c>
      <c r="AU90" s="145">
        <f>AU89+AM90</f>
        <v>72387.337895368444</v>
      </c>
      <c r="AV90" s="143">
        <f t="shared" si="56"/>
        <v>62</v>
      </c>
      <c r="AW90" s="143">
        <f t="shared" si="29"/>
        <v>62</v>
      </c>
      <c r="AX90" s="145">
        <f>AX89+AN90</f>
        <v>74246.129681451217</v>
      </c>
      <c r="AY90" s="143">
        <f t="shared" si="57"/>
        <v>0</v>
      </c>
      <c r="AZ90" s="143" t="str">
        <f t="shared" si="30"/>
        <v>-</v>
      </c>
      <c r="BA90" s="146">
        <f t="shared" si="64"/>
        <v>39838.868292084851</v>
      </c>
      <c r="BB90" s="144">
        <f t="shared" si="58"/>
        <v>62</v>
      </c>
      <c r="BC90" s="143">
        <f t="shared" si="32"/>
        <v>62</v>
      </c>
      <c r="BD90" s="146">
        <f t="shared" si="44"/>
        <v>38048.826956176446</v>
      </c>
      <c r="BE90" s="143">
        <f t="shared" si="33"/>
        <v>62</v>
      </c>
      <c r="BF90" s="143">
        <f t="shared" si="34"/>
        <v>62</v>
      </c>
      <c r="BG90" s="102"/>
      <c r="BH90" s="102"/>
      <c r="BI90" s="102"/>
      <c r="BJ90" s="102"/>
      <c r="BK90" s="102"/>
      <c r="BL90" s="102"/>
      <c r="BM90" s="102"/>
      <c r="BN90" s="102"/>
      <c r="BO90" s="102"/>
      <c r="BP90" s="102"/>
      <c r="BQ90" s="102"/>
      <c r="BR90" s="102"/>
      <c r="BS90" s="102"/>
      <c r="BT90" s="102"/>
      <c r="BU90" s="102"/>
      <c r="BV90" s="102"/>
      <c r="BW90" s="102"/>
      <c r="BX90" s="102"/>
      <c r="BY90" s="102"/>
      <c r="BZ90" s="102"/>
      <c r="CA90" s="102"/>
      <c r="CB90" s="102"/>
      <c r="CC90" s="102"/>
      <c r="CD90" s="102"/>
      <c r="CE90" s="102"/>
      <c r="CF90" s="102"/>
      <c r="CG90" s="102"/>
      <c r="CH90" s="102"/>
      <c r="CI90" s="102"/>
      <c r="CJ90" s="102"/>
      <c r="CK90" s="102"/>
      <c r="CL90" s="102"/>
      <c r="CM90" s="102"/>
      <c r="CN90" s="102"/>
      <c r="CO90" s="102"/>
      <c r="CP90" s="102"/>
      <c r="CQ90" s="102"/>
      <c r="CR90" s="102"/>
      <c r="CS90" s="102"/>
      <c r="CT90" s="102"/>
      <c r="CU90" s="102"/>
      <c r="CV90" s="102"/>
      <c r="CW90" s="102"/>
      <c r="CX90" s="102"/>
      <c r="CY90" s="102"/>
      <c r="CZ90" s="102"/>
      <c r="DA90" s="102"/>
      <c r="DB90" s="102"/>
      <c r="DC90" s="102"/>
      <c r="DD90" s="102"/>
      <c r="DE90" s="102"/>
      <c r="DF90" s="102"/>
      <c r="DG90" s="102"/>
      <c r="DH90" s="102"/>
      <c r="DI90" s="102"/>
      <c r="DJ90" s="102"/>
      <c r="DK90" s="102"/>
      <c r="DL90" s="102"/>
      <c r="DM90" s="102"/>
      <c r="DN90" s="102"/>
      <c r="DO90" s="102"/>
      <c r="DP90" s="102"/>
      <c r="DQ90" s="102"/>
      <c r="DR90" s="102"/>
      <c r="DS90" s="102"/>
      <c r="DT90" s="102"/>
      <c r="DU90" s="102"/>
      <c r="DV90" s="102"/>
      <c r="DW90" s="102"/>
      <c r="DX90" s="102"/>
      <c r="DY90" s="102"/>
      <c r="DZ90" s="102"/>
      <c r="EA90" s="102"/>
      <c r="EB90" s="102"/>
      <c r="EC90" s="102"/>
      <c r="ED90" s="102"/>
      <c r="EE90" s="102"/>
      <c r="EF90" s="102"/>
      <c r="EG90" s="102"/>
      <c r="EH90" s="102"/>
      <c r="EI90" s="102"/>
      <c r="EJ90" s="102"/>
      <c r="EK90" s="102"/>
      <c r="EL90" s="102"/>
      <c r="EM90" s="102"/>
      <c r="EN90" s="102"/>
      <c r="EO90" s="102"/>
      <c r="EP90" s="102"/>
      <c r="EQ90" s="102"/>
      <c r="ER90" s="102"/>
      <c r="ES90" s="102"/>
      <c r="ET90" s="102"/>
      <c r="EU90" s="102"/>
      <c r="EV90" s="102"/>
      <c r="EW90" s="102"/>
      <c r="EX90" s="102"/>
      <c r="EY90" s="102"/>
      <c r="EZ90" s="102"/>
      <c r="FA90" s="102"/>
      <c r="FB90" s="102"/>
      <c r="FC90" s="102"/>
      <c r="FD90" s="102"/>
      <c r="FE90" s="102"/>
      <c r="FF90" s="102"/>
      <c r="FG90" s="102"/>
      <c r="FH90" s="102"/>
      <c r="FI90" s="102"/>
      <c r="FJ90" s="102"/>
      <c r="FK90" s="102"/>
      <c r="FL90" s="102"/>
      <c r="FM90" s="102"/>
      <c r="FN90" s="102"/>
      <c r="FO90" s="102"/>
      <c r="FP90" s="102"/>
      <c r="FQ90" s="102"/>
      <c r="FR90" s="102"/>
      <c r="FS90" s="102"/>
      <c r="FT90" s="102"/>
      <c r="FU90" s="102"/>
      <c r="FV90" s="102"/>
      <c r="FW90" s="102"/>
      <c r="FX90" s="102"/>
      <c r="FY90" s="102"/>
      <c r="FZ90" s="102"/>
      <c r="GA90" s="102"/>
      <c r="GB90" s="102"/>
      <c r="GC90" s="102"/>
      <c r="GD90" s="102"/>
      <c r="GE90" s="102"/>
      <c r="GF90" s="102"/>
      <c r="GG90" s="102"/>
      <c r="GH90" s="102"/>
      <c r="GI90" s="102"/>
      <c r="GJ90" s="102"/>
      <c r="GK90" s="102"/>
      <c r="GL90" s="102"/>
      <c r="GM90" s="102"/>
      <c r="GN90" s="102"/>
      <c r="GO90" s="102"/>
      <c r="GP90" s="102"/>
      <c r="GQ90" s="102"/>
      <c r="GR90" s="102"/>
      <c r="GS90" s="102"/>
      <c r="GT90" s="102"/>
      <c r="GU90" s="102"/>
      <c r="GV90" s="102"/>
      <c r="GW90" s="102"/>
      <c r="GX90" s="102"/>
      <c r="GY90" s="102"/>
      <c r="GZ90" s="102"/>
      <c r="HA90" s="102"/>
      <c r="HB90" s="102"/>
      <c r="HC90" s="102"/>
      <c r="HD90" s="102"/>
      <c r="HE90" s="102"/>
      <c r="HF90" s="102"/>
      <c r="HG90" s="102"/>
      <c r="HH90" s="102"/>
      <c r="HI90" s="102"/>
      <c r="HJ90" s="102"/>
      <c r="HK90" s="102"/>
    </row>
    <row r="91" spans="2:219">
      <c r="B91" s="137">
        <v>63</v>
      </c>
      <c r="C91" s="138">
        <f t="shared" si="59"/>
        <v>1205280.2761946109</v>
      </c>
      <c r="D91" s="138">
        <f>D90+($D$10*12)</f>
        <v>1178392.0241075966</v>
      </c>
      <c r="E91" s="139">
        <f t="shared" si="9"/>
        <v>63</v>
      </c>
      <c r="F91" s="143">
        <f t="shared" si="10"/>
        <v>63</v>
      </c>
      <c r="G91" s="138">
        <f>G90+($D$11*12)</f>
        <v>1147147.7980920766</v>
      </c>
      <c r="H91" s="139">
        <f t="shared" si="52"/>
        <v>63</v>
      </c>
      <c r="I91" s="143">
        <f t="shared" si="11"/>
        <v>63</v>
      </c>
      <c r="J91" s="138">
        <f>J90+($D$12*12)</f>
        <v>1181288.70425821</v>
      </c>
      <c r="K91" s="139">
        <f t="shared" si="53"/>
        <v>63</v>
      </c>
      <c r="L91" s="143">
        <f t="shared" si="12"/>
        <v>63</v>
      </c>
      <c r="M91" s="140">
        <f t="shared" si="62"/>
        <v>319835.80659946636</v>
      </c>
      <c r="N91" s="141">
        <f t="shared" si="54"/>
        <v>63</v>
      </c>
      <c r="O91" s="143">
        <f t="shared" si="14"/>
        <v>63</v>
      </c>
      <c r="P91" s="140">
        <f t="shared" si="42"/>
        <v>241770.94918567399</v>
      </c>
      <c r="Q91" s="264">
        <f t="shared" si="15"/>
        <v>63</v>
      </c>
      <c r="R91" s="143">
        <f t="shared" si="16"/>
        <v>63</v>
      </c>
      <c r="S91" s="137">
        <v>63</v>
      </c>
      <c r="T91" s="142">
        <f t="shared" si="60"/>
        <v>414.97077207473956</v>
      </c>
      <c r="U91" s="142">
        <f>U90+($F$10*12)</f>
        <v>414.40681705904484</v>
      </c>
      <c r="V91" s="143">
        <f t="shared" si="17"/>
        <v>63</v>
      </c>
      <c r="W91" s="143">
        <f t="shared" si="18"/>
        <v>63</v>
      </c>
      <c r="X91" s="142">
        <f>X90+($F$11*12)</f>
        <v>395.04979025425507</v>
      </c>
      <c r="Y91" s="143">
        <f t="shared" si="19"/>
        <v>63</v>
      </c>
      <c r="Z91" s="143">
        <f t="shared" si="20"/>
        <v>63</v>
      </c>
      <c r="AA91" s="142">
        <f>AA90+($F$12*12)</f>
        <v>415.19061829970161</v>
      </c>
      <c r="AB91" s="143">
        <f t="shared" si="21"/>
        <v>0</v>
      </c>
      <c r="AC91" s="143" t="str">
        <f t="shared" si="22"/>
        <v>-</v>
      </c>
      <c r="AD91" s="142">
        <f t="shared" si="63"/>
        <v>97.093540006187709</v>
      </c>
      <c r="AE91" s="144">
        <f t="shared" si="48"/>
        <v>63</v>
      </c>
      <c r="AF91" s="143">
        <f t="shared" si="24"/>
        <v>63</v>
      </c>
      <c r="AG91" s="142">
        <f t="shared" si="36"/>
        <v>72.295771845474235</v>
      </c>
      <c r="AH91" s="143">
        <f t="shared" si="25"/>
        <v>63</v>
      </c>
      <c r="AI91" s="143">
        <f t="shared" si="26"/>
        <v>63</v>
      </c>
      <c r="AJ91" s="137">
        <v>63</v>
      </c>
      <c r="AK91" s="140">
        <f t="shared" si="47"/>
        <v>179.68855437431631</v>
      </c>
      <c r="AL91" s="140">
        <f t="shared" si="43"/>
        <v>170.98094006649842</v>
      </c>
      <c r="AM91" s="140">
        <f t="shared" si="37"/>
        <v>169.44082477799188</v>
      </c>
      <c r="AN91" s="140">
        <f t="shared" si="38"/>
        <v>170.98094006649842</v>
      </c>
      <c r="AO91" s="140">
        <f t="shared" si="39"/>
        <v>23.647513577119714</v>
      </c>
      <c r="AP91" s="140">
        <f t="shared" si="40"/>
        <v>13.399783980795334</v>
      </c>
      <c r="AQ91" s="145">
        <f t="shared" si="46"/>
        <v>74116.111323513629</v>
      </c>
      <c r="AR91" s="145">
        <f>AR90+AL91</f>
        <v>73636.476865803561</v>
      </c>
      <c r="AS91" s="143">
        <f t="shared" si="55"/>
        <v>63</v>
      </c>
      <c r="AT91" s="143">
        <f t="shared" si="28"/>
        <v>63</v>
      </c>
      <c r="AU91" s="145">
        <f>AU90+AM91</f>
        <v>72556.778720146438</v>
      </c>
      <c r="AV91" s="143">
        <f t="shared" si="56"/>
        <v>63</v>
      </c>
      <c r="AW91" s="143">
        <f t="shared" si="29"/>
        <v>63</v>
      </c>
      <c r="AX91" s="145">
        <f>AX90+AN91</f>
        <v>74417.110621517713</v>
      </c>
      <c r="AY91" s="143">
        <f t="shared" si="57"/>
        <v>0</v>
      </c>
      <c r="AZ91" s="143" t="str">
        <f t="shared" si="30"/>
        <v>-</v>
      </c>
      <c r="BA91" s="146">
        <f t="shared" si="64"/>
        <v>39862.515805661969</v>
      </c>
      <c r="BB91" s="144">
        <f t="shared" si="58"/>
        <v>63</v>
      </c>
      <c r="BC91" s="143">
        <f t="shared" si="32"/>
        <v>63</v>
      </c>
      <c r="BD91" s="146">
        <f t="shared" si="44"/>
        <v>38062.226740157239</v>
      </c>
      <c r="BE91" s="143">
        <f t="shared" si="33"/>
        <v>63</v>
      </c>
      <c r="BF91" s="143">
        <f t="shared" si="34"/>
        <v>63</v>
      </c>
      <c r="BG91" s="102"/>
      <c r="BH91" s="102"/>
      <c r="BI91" s="102"/>
      <c r="BJ91" s="102"/>
      <c r="BK91" s="102"/>
      <c r="BL91" s="102"/>
      <c r="BM91" s="102"/>
      <c r="BN91" s="102"/>
      <c r="BO91" s="102"/>
      <c r="BP91" s="102"/>
      <c r="BQ91" s="102"/>
      <c r="BR91" s="102"/>
      <c r="BS91" s="102"/>
      <c r="BT91" s="102"/>
      <c r="BU91" s="102"/>
      <c r="BV91" s="102"/>
      <c r="BW91" s="102"/>
      <c r="BX91" s="102"/>
      <c r="BY91" s="102"/>
      <c r="BZ91" s="102"/>
      <c r="CA91" s="102"/>
      <c r="CB91" s="102"/>
      <c r="CC91" s="102"/>
      <c r="CD91" s="102"/>
      <c r="CE91" s="102"/>
      <c r="CF91" s="102"/>
      <c r="CG91" s="102"/>
      <c r="CH91" s="102"/>
      <c r="CI91" s="102"/>
      <c r="CJ91" s="102"/>
      <c r="CK91" s="102"/>
      <c r="CL91" s="102"/>
      <c r="CM91" s="102"/>
      <c r="CN91" s="102"/>
      <c r="CO91" s="102"/>
      <c r="CP91" s="102"/>
      <c r="CQ91" s="102"/>
      <c r="CR91" s="102"/>
      <c r="CS91" s="102"/>
      <c r="CT91" s="102"/>
      <c r="CU91" s="102"/>
      <c r="CV91" s="102"/>
      <c r="CW91" s="102"/>
      <c r="CX91" s="102"/>
      <c r="CY91" s="102"/>
      <c r="CZ91" s="102"/>
      <c r="DA91" s="102"/>
      <c r="DB91" s="102"/>
      <c r="DC91" s="102"/>
      <c r="DD91" s="102"/>
      <c r="DE91" s="102"/>
      <c r="DF91" s="102"/>
      <c r="DG91" s="102"/>
      <c r="DH91" s="102"/>
      <c r="DI91" s="102"/>
      <c r="DJ91" s="102"/>
      <c r="DK91" s="102"/>
      <c r="DL91" s="102"/>
      <c r="DM91" s="102"/>
      <c r="DN91" s="102"/>
      <c r="DO91" s="102"/>
      <c r="DP91" s="102"/>
      <c r="DQ91" s="102"/>
      <c r="DR91" s="102"/>
      <c r="DS91" s="102"/>
      <c r="DT91" s="102"/>
      <c r="DU91" s="102"/>
      <c r="DV91" s="102"/>
      <c r="DW91" s="102"/>
      <c r="DX91" s="102"/>
      <c r="DY91" s="102"/>
      <c r="DZ91" s="102"/>
      <c r="EA91" s="102"/>
      <c r="EB91" s="102"/>
      <c r="EC91" s="102"/>
      <c r="ED91" s="102"/>
      <c r="EE91" s="102"/>
      <c r="EF91" s="102"/>
      <c r="EG91" s="102"/>
      <c r="EH91" s="102"/>
      <c r="EI91" s="102"/>
      <c r="EJ91" s="102"/>
      <c r="EK91" s="102"/>
      <c r="EL91" s="102"/>
      <c r="EM91" s="102"/>
      <c r="EN91" s="102"/>
      <c r="EO91" s="102"/>
      <c r="EP91" s="102"/>
      <c r="EQ91" s="102"/>
      <c r="ER91" s="102"/>
      <c r="ES91" s="102"/>
      <c r="ET91" s="102"/>
      <c r="EU91" s="102"/>
      <c r="EV91" s="102"/>
      <c r="EW91" s="102"/>
      <c r="EX91" s="102"/>
      <c r="EY91" s="102"/>
      <c r="EZ91" s="102"/>
      <c r="FA91" s="102"/>
      <c r="FB91" s="102"/>
      <c r="FC91" s="102"/>
      <c r="FD91" s="102"/>
      <c r="FE91" s="102"/>
      <c r="FF91" s="102"/>
      <c r="FG91" s="102"/>
      <c r="FH91" s="102"/>
      <c r="FI91" s="102"/>
      <c r="FJ91" s="102"/>
      <c r="FK91" s="102"/>
      <c r="FL91" s="102"/>
      <c r="FM91" s="102"/>
      <c r="FN91" s="102"/>
      <c r="FO91" s="102"/>
      <c r="FP91" s="102"/>
      <c r="FQ91" s="102"/>
      <c r="FR91" s="102"/>
      <c r="FS91" s="102"/>
      <c r="FT91" s="102"/>
      <c r="FU91" s="102"/>
      <c r="FV91" s="102"/>
      <c r="FW91" s="102"/>
      <c r="FX91" s="102"/>
      <c r="FY91" s="102"/>
      <c r="FZ91" s="102"/>
      <c r="GA91" s="102"/>
      <c r="GB91" s="102"/>
      <c r="GC91" s="102"/>
      <c r="GD91" s="102"/>
      <c r="GE91" s="102"/>
      <c r="GF91" s="102"/>
      <c r="GG91" s="102"/>
      <c r="GH91" s="102"/>
      <c r="GI91" s="102"/>
      <c r="GJ91" s="102"/>
      <c r="GK91" s="102"/>
      <c r="GL91" s="102"/>
      <c r="GM91" s="102"/>
      <c r="GN91" s="102"/>
      <c r="GO91" s="102"/>
      <c r="GP91" s="102"/>
      <c r="GQ91" s="102"/>
      <c r="GR91" s="102"/>
      <c r="GS91" s="102"/>
      <c r="GT91" s="102"/>
      <c r="GU91" s="102"/>
      <c r="GV91" s="102"/>
      <c r="GW91" s="102"/>
      <c r="GX91" s="102"/>
      <c r="GY91" s="102"/>
      <c r="GZ91" s="102"/>
      <c r="HA91" s="102"/>
      <c r="HB91" s="102"/>
      <c r="HC91" s="102"/>
      <c r="HD91" s="102"/>
      <c r="HE91" s="102"/>
      <c r="HF91" s="102"/>
      <c r="HG91" s="102"/>
      <c r="HH91" s="102"/>
      <c r="HI91" s="102"/>
      <c r="HJ91" s="102"/>
      <c r="HK91" s="102"/>
    </row>
    <row r="92" spans="2:219">
      <c r="B92" s="137">
        <v>64</v>
      </c>
      <c r="C92" s="138">
        <f t="shared" si="59"/>
        <v>1224411.7091500808</v>
      </c>
      <c r="D92" s="138">
        <f>D91+($D$10*12)</f>
        <v>1196885.4792880274</v>
      </c>
      <c r="E92" s="139">
        <f t="shared" si="9"/>
        <v>64</v>
      </c>
      <c r="F92" s="143">
        <f t="shared" si="10"/>
        <v>64</v>
      </c>
      <c r="G92" s="138">
        <f>G91+($D$11*12)</f>
        <v>1165188.155701092</v>
      </c>
      <c r="H92" s="139">
        <f t="shared" si="52"/>
        <v>64</v>
      </c>
      <c r="I92" s="143">
        <f t="shared" si="11"/>
        <v>64</v>
      </c>
      <c r="J92" s="138">
        <f>J91+($D$12*12)</f>
        <v>1199782.1594386408</v>
      </c>
      <c r="K92" s="139">
        <f t="shared" si="53"/>
        <v>64</v>
      </c>
      <c r="L92" s="143">
        <f t="shared" si="12"/>
        <v>64</v>
      </c>
      <c r="M92" s="140">
        <f t="shared" si="62"/>
        <v>322537.32919237635</v>
      </c>
      <c r="N92" s="141">
        <f t="shared" si="54"/>
        <v>64</v>
      </c>
      <c r="O92" s="143">
        <f t="shared" si="14"/>
        <v>64</v>
      </c>
      <c r="P92" s="140">
        <f t="shared" si="42"/>
        <v>243381.39643212949</v>
      </c>
      <c r="Q92" s="264">
        <f t="shared" si="15"/>
        <v>64</v>
      </c>
      <c r="R92" s="143">
        <f t="shared" si="16"/>
        <v>64</v>
      </c>
      <c r="S92" s="137">
        <v>64</v>
      </c>
      <c r="T92" s="142">
        <f t="shared" si="60"/>
        <v>421.55760972671953</v>
      </c>
      <c r="U92" s="142">
        <f>U91+($F$10*12)</f>
        <v>420.9151907085631</v>
      </c>
      <c r="V92" s="143">
        <f t="shared" si="17"/>
        <v>64</v>
      </c>
      <c r="W92" s="143">
        <f t="shared" si="18"/>
        <v>64</v>
      </c>
      <c r="X92" s="142">
        <f>X91+($F$11*12)</f>
        <v>401.26097720668207</v>
      </c>
      <c r="Y92" s="143">
        <f t="shared" si="19"/>
        <v>64</v>
      </c>
      <c r="Z92" s="143">
        <f t="shared" si="20"/>
        <v>64</v>
      </c>
      <c r="AA92" s="142">
        <f>AA91+($F$12*12)</f>
        <v>421.69899194921987</v>
      </c>
      <c r="AB92" s="143">
        <f t="shared" si="21"/>
        <v>0</v>
      </c>
      <c r="AC92" s="143" t="str">
        <f t="shared" si="22"/>
        <v>-</v>
      </c>
      <c r="AD92" s="142">
        <f t="shared" si="63"/>
        <v>98.113400563127712</v>
      </c>
      <c r="AE92" s="144">
        <f t="shared" si="48"/>
        <v>64</v>
      </c>
      <c r="AF92" s="143">
        <f t="shared" si="24"/>
        <v>64</v>
      </c>
      <c r="AG92" s="142">
        <f t="shared" si="36"/>
        <v>72.939981702861232</v>
      </c>
      <c r="AH92" s="143">
        <f t="shared" si="25"/>
        <v>64</v>
      </c>
      <c r="AI92" s="143">
        <f t="shared" si="26"/>
        <v>64</v>
      </c>
      <c r="AJ92" s="137">
        <v>64</v>
      </c>
      <c r="AK92" s="140">
        <f t="shared" si="47"/>
        <v>171.1319565469679</v>
      </c>
      <c r="AL92" s="140">
        <f t="shared" si="43"/>
        <v>162.83899053952229</v>
      </c>
      <c r="AM92" s="140">
        <f t="shared" si="37"/>
        <v>161.37221407427796</v>
      </c>
      <c r="AN92" s="140">
        <f t="shared" si="38"/>
        <v>162.83899053952229</v>
      </c>
      <c r="AO92" s="140">
        <f t="shared" si="39"/>
        <v>22.521441502018774</v>
      </c>
      <c r="AP92" s="140">
        <f t="shared" si="40"/>
        <v>12.76169902932889</v>
      </c>
      <c r="AQ92" s="149">
        <f t="shared" si="46"/>
        <v>74287.243280060604</v>
      </c>
      <c r="AR92" s="145">
        <f>AR91+AL92</f>
        <v>73799.315856343077</v>
      </c>
      <c r="AS92" s="143">
        <f t="shared" si="55"/>
        <v>64</v>
      </c>
      <c r="AT92" s="143">
        <f t="shared" si="28"/>
        <v>64</v>
      </c>
      <c r="AU92" s="145">
        <f>AU91+AM92</f>
        <v>72718.150934220714</v>
      </c>
      <c r="AV92" s="143">
        <f t="shared" si="56"/>
        <v>64</v>
      </c>
      <c r="AW92" s="143">
        <f t="shared" si="29"/>
        <v>64</v>
      </c>
      <c r="AX92" s="145">
        <f>AX91+AN92</f>
        <v>74579.949612057229</v>
      </c>
      <c r="AY92" s="143">
        <f t="shared" si="57"/>
        <v>0</v>
      </c>
      <c r="AZ92" s="143" t="str">
        <f t="shared" si="30"/>
        <v>-</v>
      </c>
      <c r="BA92" s="146">
        <f t="shared" si="64"/>
        <v>39885.037247163986</v>
      </c>
      <c r="BB92" s="144">
        <f t="shared" si="58"/>
        <v>64</v>
      </c>
      <c r="BC92" s="143">
        <f t="shared" si="32"/>
        <v>64</v>
      </c>
      <c r="BD92" s="146">
        <f t="shared" si="44"/>
        <v>38074.988439186571</v>
      </c>
      <c r="BE92" s="143">
        <f t="shared" si="33"/>
        <v>64</v>
      </c>
      <c r="BF92" s="143">
        <f t="shared" si="34"/>
        <v>64</v>
      </c>
      <c r="BG92" s="102"/>
      <c r="BH92" s="102"/>
      <c r="BI92" s="102"/>
      <c r="BJ92" s="102"/>
      <c r="BK92" s="102"/>
      <c r="BL92" s="102"/>
      <c r="BM92" s="102"/>
      <c r="BN92" s="102"/>
      <c r="BO92" s="102"/>
      <c r="BP92" s="102"/>
      <c r="BQ92" s="102"/>
      <c r="BR92" s="102"/>
      <c r="BS92" s="102"/>
      <c r="BT92" s="102"/>
      <c r="BU92" s="102"/>
      <c r="BV92" s="102"/>
      <c r="BW92" s="102"/>
      <c r="BX92" s="102"/>
      <c r="BY92" s="102"/>
      <c r="BZ92" s="102"/>
      <c r="CA92" s="102"/>
      <c r="CB92" s="102"/>
      <c r="CC92" s="102"/>
      <c r="CD92" s="102"/>
      <c r="CE92" s="102"/>
      <c r="CF92" s="102"/>
      <c r="CG92" s="102"/>
      <c r="CH92" s="102"/>
      <c r="CI92" s="102"/>
      <c r="CJ92" s="102"/>
      <c r="CK92" s="102"/>
      <c r="CL92" s="102"/>
      <c r="CM92" s="102"/>
      <c r="CN92" s="102"/>
      <c r="CO92" s="102"/>
      <c r="CP92" s="102"/>
      <c r="CQ92" s="102"/>
      <c r="CR92" s="102"/>
      <c r="CS92" s="102"/>
      <c r="CT92" s="102"/>
      <c r="CU92" s="102"/>
      <c r="CV92" s="102"/>
      <c r="CW92" s="102"/>
      <c r="CX92" s="102"/>
      <c r="CY92" s="102"/>
      <c r="CZ92" s="102"/>
      <c r="DA92" s="102"/>
      <c r="DB92" s="102"/>
      <c r="DC92" s="102"/>
      <c r="DD92" s="102"/>
      <c r="DE92" s="102"/>
      <c r="DF92" s="102"/>
      <c r="DG92" s="102"/>
      <c r="DH92" s="102"/>
      <c r="DI92" s="102"/>
      <c r="DJ92" s="102"/>
      <c r="DK92" s="102"/>
      <c r="DL92" s="102"/>
      <c r="DM92" s="102"/>
      <c r="DN92" s="102"/>
      <c r="DO92" s="102"/>
      <c r="DP92" s="102"/>
      <c r="DQ92" s="102"/>
      <c r="DR92" s="102"/>
      <c r="DS92" s="102"/>
      <c r="DT92" s="102"/>
      <c r="DU92" s="102"/>
      <c r="DV92" s="102"/>
      <c r="DW92" s="102"/>
      <c r="DX92" s="102"/>
      <c r="DY92" s="102"/>
      <c r="DZ92" s="102"/>
      <c r="EA92" s="102"/>
      <c r="EB92" s="102"/>
      <c r="EC92" s="102"/>
      <c r="ED92" s="102"/>
      <c r="EE92" s="102"/>
      <c r="EF92" s="102"/>
      <c r="EG92" s="102"/>
      <c r="EH92" s="102"/>
      <c r="EI92" s="102"/>
      <c r="EJ92" s="102"/>
      <c r="EK92" s="102"/>
      <c r="EL92" s="102"/>
      <c r="EM92" s="102"/>
      <c r="EN92" s="102"/>
      <c r="EO92" s="102"/>
      <c r="EP92" s="102"/>
      <c r="EQ92" s="102"/>
      <c r="ER92" s="102"/>
      <c r="ES92" s="102"/>
      <c r="ET92" s="102"/>
      <c r="EU92" s="102"/>
      <c r="EV92" s="102"/>
      <c r="EW92" s="102"/>
      <c r="EX92" s="102"/>
      <c r="EY92" s="102"/>
      <c r="EZ92" s="102"/>
      <c r="FA92" s="102"/>
      <c r="FB92" s="102"/>
      <c r="FC92" s="102"/>
      <c r="FD92" s="102"/>
      <c r="FE92" s="102"/>
      <c r="FF92" s="102"/>
      <c r="FG92" s="102"/>
      <c r="FH92" s="102"/>
      <c r="FI92" s="102"/>
      <c r="FJ92" s="102"/>
      <c r="FK92" s="102"/>
      <c r="FL92" s="102"/>
      <c r="FM92" s="102"/>
      <c r="FN92" s="102"/>
      <c r="FO92" s="102"/>
      <c r="FP92" s="102"/>
      <c r="FQ92" s="102"/>
      <c r="FR92" s="102"/>
      <c r="FS92" s="102"/>
      <c r="FT92" s="102"/>
      <c r="FU92" s="102"/>
      <c r="FV92" s="102"/>
      <c r="FW92" s="102"/>
      <c r="FX92" s="102"/>
      <c r="FY92" s="102"/>
      <c r="FZ92" s="102"/>
      <c r="GA92" s="102"/>
      <c r="GB92" s="102"/>
      <c r="GC92" s="102"/>
      <c r="GD92" s="102"/>
      <c r="GE92" s="102"/>
      <c r="GF92" s="102"/>
      <c r="GG92" s="102"/>
      <c r="GH92" s="102"/>
      <c r="GI92" s="102"/>
      <c r="GJ92" s="102"/>
      <c r="GK92" s="102"/>
      <c r="GL92" s="102"/>
      <c r="GM92" s="102"/>
      <c r="GN92" s="102"/>
      <c r="GO92" s="102"/>
      <c r="GP92" s="102"/>
      <c r="GQ92" s="102"/>
      <c r="GR92" s="102"/>
      <c r="GS92" s="102"/>
      <c r="GT92" s="102"/>
      <c r="GU92" s="102"/>
      <c r="GV92" s="102"/>
      <c r="GW92" s="102"/>
      <c r="GX92" s="102"/>
      <c r="GY92" s="102"/>
      <c r="GZ92" s="102"/>
      <c r="HA92" s="102"/>
      <c r="HB92" s="102"/>
      <c r="HC92" s="102"/>
      <c r="HD92" s="102"/>
      <c r="HE92" s="102"/>
      <c r="HF92" s="102"/>
      <c r="HG92" s="102"/>
      <c r="HH92" s="102"/>
      <c r="HI92" s="102"/>
      <c r="HJ92" s="102"/>
      <c r="HK92" s="102"/>
    </row>
    <row r="93" spans="2:219">
      <c r="B93" s="137">
        <v>65</v>
      </c>
      <c r="C93" s="138">
        <f t="shared" si="59"/>
        <v>1243543.1421055507</v>
      </c>
      <c r="D93" s="138">
        <f>D92+($D$10*12)+$C$19</f>
        <v>1215968.8344684581</v>
      </c>
      <c r="E93" s="139">
        <f t="shared" si="9"/>
        <v>65</v>
      </c>
      <c r="F93" s="143">
        <f t="shared" si="10"/>
        <v>65</v>
      </c>
      <c r="G93" s="138">
        <f>G92+($D$11*12)+$C$19</f>
        <v>1183818.4133101073</v>
      </c>
      <c r="H93" s="139">
        <f t="shared" ref="H93:H103" si="65">IF(G93&lt;=C93,B93,0)</f>
        <v>65</v>
      </c>
      <c r="I93" s="143">
        <f t="shared" si="11"/>
        <v>65</v>
      </c>
      <c r="J93" s="138">
        <f>J92+($D$12*12)+$C$19</f>
        <v>1218865.5146190715</v>
      </c>
      <c r="K93" s="139">
        <f t="shared" ref="K93:K103" si="66">IF(J93&lt;=C93,B93,0)</f>
        <v>65</v>
      </c>
      <c r="L93" s="143">
        <f t="shared" si="12"/>
        <v>65</v>
      </c>
      <c r="M93" s="140">
        <f t="shared" si="62"/>
        <v>325238.85178528633</v>
      </c>
      <c r="N93" s="141">
        <f t="shared" ref="N93:N103" si="67">IF(M93&lt;=C93,B93,0)</f>
        <v>65</v>
      </c>
      <c r="O93" s="143">
        <f t="shared" si="14"/>
        <v>65</v>
      </c>
      <c r="P93" s="140">
        <f t="shared" si="42"/>
        <v>244991.84367858499</v>
      </c>
      <c r="Q93" s="264">
        <f t="shared" si="15"/>
        <v>65</v>
      </c>
      <c r="R93" s="143">
        <f t="shared" si="16"/>
        <v>65</v>
      </c>
      <c r="S93" s="137">
        <v>65</v>
      </c>
      <c r="T93" s="142">
        <f t="shared" si="60"/>
        <v>428.14444737869951</v>
      </c>
      <c r="U93" s="142">
        <f>U92+($F$10*12)+$D$19</f>
        <v>427.65008935808135</v>
      </c>
      <c r="V93" s="143">
        <f t="shared" si="17"/>
        <v>65</v>
      </c>
      <c r="W93" s="143">
        <f t="shared" si="18"/>
        <v>65</v>
      </c>
      <c r="X93" s="142">
        <f>X92+($F$11*12)+$D$19</f>
        <v>407.69868915910905</v>
      </c>
      <c r="Y93" s="143">
        <f t="shared" si="19"/>
        <v>65</v>
      </c>
      <c r="Z93" s="143">
        <f t="shared" si="20"/>
        <v>65</v>
      </c>
      <c r="AA93" s="142">
        <f>AA92+($F$12*12)+$D$19</f>
        <v>428.43389059873812</v>
      </c>
      <c r="AB93" s="143">
        <f t="shared" si="21"/>
        <v>0</v>
      </c>
      <c r="AC93" s="143" t="str">
        <f t="shared" si="22"/>
        <v>-</v>
      </c>
      <c r="AD93" s="142">
        <f t="shared" si="63"/>
        <v>99.133261120067715</v>
      </c>
      <c r="AE93" s="144">
        <f t="shared" si="48"/>
        <v>65</v>
      </c>
      <c r="AF93" s="143">
        <f t="shared" si="24"/>
        <v>65</v>
      </c>
      <c r="AG93" s="142">
        <f t="shared" si="36"/>
        <v>73.584191560248229</v>
      </c>
      <c r="AH93" s="143">
        <f t="shared" si="25"/>
        <v>65</v>
      </c>
      <c r="AI93" s="143">
        <f t="shared" si="26"/>
        <v>65</v>
      </c>
      <c r="AJ93" s="137">
        <v>65</v>
      </c>
      <c r="AK93" s="140">
        <f t="shared" si="47"/>
        <v>162.98281575901703</v>
      </c>
      <c r="AL93" s="140">
        <f t="shared" si="43"/>
        <v>155.08475289478312</v>
      </c>
      <c r="AM93" s="140">
        <f t="shared" si="37"/>
        <v>153.68782292788376</v>
      </c>
      <c r="AN93" s="140">
        <f t="shared" si="38"/>
        <v>155.08475289478312</v>
      </c>
      <c r="AO93" s="140">
        <f t="shared" si="39"/>
        <v>21.448991906684547</v>
      </c>
      <c r="AP93" s="140">
        <f t="shared" si="40"/>
        <v>12.153999075551322</v>
      </c>
      <c r="AQ93" s="145">
        <f t="shared" si="46"/>
        <v>74450.226095819628</v>
      </c>
      <c r="AR93" s="145">
        <f>AR92+AL93+($E$19/$C$23^AJ93)</f>
        <v>73972.227864806511</v>
      </c>
      <c r="AS93" s="143">
        <f t="shared" ref="AS93:AS103" si="68">IF(AR93&lt;=AQ93,AJ93,0)</f>
        <v>65</v>
      </c>
      <c r="AT93" s="143">
        <f t="shared" si="28"/>
        <v>65</v>
      </c>
      <c r="AU93" s="145">
        <f>AU92+AM93+$E$19/$C$23^AJ93</f>
        <v>72889.666012717251</v>
      </c>
      <c r="AV93" s="143">
        <f t="shared" ref="AV93:AV103" si="69">IF(AU93&lt;=AQ93,AJ93,0)</f>
        <v>65</v>
      </c>
      <c r="AW93" s="143">
        <f t="shared" si="29"/>
        <v>65</v>
      </c>
      <c r="AX93" s="145">
        <f>AX92+AN93+$E$19/$C$23^AJ93</f>
        <v>74752.861620520664</v>
      </c>
      <c r="AY93" s="143">
        <f t="shared" ref="AY93:AY103" si="70">IF(AX93&lt;=AQ93,AJ93,0)</f>
        <v>0</v>
      </c>
      <c r="AZ93" s="143" t="str">
        <f t="shared" si="30"/>
        <v>-</v>
      </c>
      <c r="BA93" s="146">
        <f t="shared" si="64"/>
        <v>39906.486239070669</v>
      </c>
      <c r="BB93" s="144">
        <f t="shared" ref="BB93:BB103" si="71">IF(BA93&lt;=AQ93,AJ93,0)</f>
        <v>65</v>
      </c>
      <c r="BC93" s="143">
        <f t="shared" si="32"/>
        <v>65</v>
      </c>
      <c r="BD93" s="146">
        <f>BD92+AP93+$E$19/$C$23^AJ93</f>
        <v>38104.969693830782</v>
      </c>
      <c r="BE93" s="143">
        <f t="shared" si="33"/>
        <v>65</v>
      </c>
      <c r="BF93" s="143">
        <f t="shared" si="34"/>
        <v>65</v>
      </c>
      <c r="BG93" s="102"/>
      <c r="BH93" s="102"/>
      <c r="BI93" s="102"/>
      <c r="BJ93" s="102"/>
      <c r="BK93" s="102"/>
      <c r="BL93" s="102"/>
      <c r="BM93" s="102"/>
      <c r="BN93" s="102"/>
      <c r="BO93" s="102"/>
      <c r="BP93" s="102"/>
      <c r="BQ93" s="102"/>
      <c r="BR93" s="102"/>
      <c r="BS93" s="102"/>
      <c r="BT93" s="102"/>
      <c r="BU93" s="102"/>
      <c r="BV93" s="102"/>
      <c r="BW93" s="102"/>
      <c r="BX93" s="102"/>
      <c r="BY93" s="102"/>
      <c r="BZ93" s="102"/>
      <c r="CA93" s="102"/>
      <c r="CB93" s="102"/>
      <c r="CC93" s="102"/>
      <c r="CD93" s="102"/>
      <c r="CE93" s="102"/>
      <c r="CF93" s="102"/>
      <c r="CG93" s="102"/>
      <c r="CH93" s="102"/>
      <c r="CI93" s="102"/>
      <c r="CJ93" s="102"/>
      <c r="CK93" s="102"/>
      <c r="CL93" s="102"/>
      <c r="CM93" s="102"/>
      <c r="CN93" s="102"/>
      <c r="CO93" s="102"/>
      <c r="CP93" s="102"/>
      <c r="CQ93" s="102"/>
      <c r="CR93" s="102"/>
      <c r="CS93" s="102"/>
      <c r="CT93" s="102"/>
      <c r="CU93" s="102"/>
      <c r="CV93" s="102"/>
      <c r="CW93" s="102"/>
      <c r="CX93" s="102"/>
      <c r="CY93" s="102"/>
      <c r="CZ93" s="102"/>
      <c r="DA93" s="102"/>
      <c r="DB93" s="102"/>
      <c r="DC93" s="102"/>
      <c r="DD93" s="102"/>
      <c r="DE93" s="102"/>
      <c r="DF93" s="102"/>
      <c r="DG93" s="102"/>
      <c r="DH93" s="102"/>
      <c r="DI93" s="102"/>
      <c r="DJ93" s="102"/>
      <c r="DK93" s="102"/>
      <c r="DL93" s="102"/>
      <c r="DM93" s="102"/>
      <c r="DN93" s="102"/>
      <c r="DO93" s="102"/>
      <c r="DP93" s="102"/>
      <c r="DQ93" s="102"/>
      <c r="DR93" s="102"/>
      <c r="DS93" s="102"/>
      <c r="DT93" s="102"/>
      <c r="DU93" s="102"/>
      <c r="DV93" s="102"/>
      <c r="DW93" s="102"/>
      <c r="DX93" s="102"/>
      <c r="DY93" s="102"/>
      <c r="DZ93" s="102"/>
      <c r="EA93" s="102"/>
      <c r="EB93" s="102"/>
      <c r="EC93" s="102"/>
      <c r="ED93" s="102"/>
      <c r="EE93" s="102"/>
      <c r="EF93" s="102"/>
      <c r="EG93" s="102"/>
      <c r="EH93" s="102"/>
      <c r="EI93" s="102"/>
      <c r="EJ93" s="102"/>
      <c r="EK93" s="102"/>
      <c r="EL93" s="102"/>
      <c r="EM93" s="102"/>
      <c r="EN93" s="102"/>
      <c r="EO93" s="102"/>
      <c r="EP93" s="102"/>
      <c r="EQ93" s="102"/>
      <c r="ER93" s="102"/>
      <c r="ES93" s="102"/>
      <c r="ET93" s="102"/>
      <c r="EU93" s="102"/>
      <c r="EV93" s="102"/>
      <c r="EW93" s="102"/>
      <c r="EX93" s="102"/>
      <c r="EY93" s="102"/>
      <c r="EZ93" s="102"/>
      <c r="FA93" s="102"/>
      <c r="FB93" s="102"/>
      <c r="FC93" s="102"/>
      <c r="FD93" s="102"/>
      <c r="FE93" s="102"/>
      <c r="FF93" s="102"/>
      <c r="FG93" s="102"/>
      <c r="FH93" s="102"/>
      <c r="FI93" s="102"/>
      <c r="FJ93" s="102"/>
      <c r="FK93" s="102"/>
      <c r="FL93" s="102"/>
      <c r="FM93" s="102"/>
      <c r="FN93" s="102"/>
      <c r="FO93" s="102"/>
      <c r="FP93" s="102"/>
      <c r="FQ93" s="102"/>
      <c r="FR93" s="102"/>
      <c r="FS93" s="102"/>
      <c r="FT93" s="102"/>
      <c r="FU93" s="102"/>
      <c r="FV93" s="102"/>
      <c r="FW93" s="102"/>
      <c r="FX93" s="102"/>
      <c r="FY93" s="102"/>
      <c r="FZ93" s="102"/>
      <c r="GA93" s="102"/>
      <c r="GB93" s="102"/>
      <c r="GC93" s="102"/>
      <c r="GD93" s="102"/>
      <c r="GE93" s="102"/>
      <c r="GF93" s="102"/>
      <c r="GG93" s="102"/>
      <c r="GH93" s="102"/>
      <c r="GI93" s="102"/>
      <c r="GJ93" s="102"/>
      <c r="GK93" s="102"/>
      <c r="GL93" s="102"/>
      <c r="GM93" s="102"/>
      <c r="GN93" s="102"/>
      <c r="GO93" s="102"/>
      <c r="GP93" s="102"/>
      <c r="GQ93" s="102"/>
      <c r="GR93" s="102"/>
      <c r="GS93" s="102"/>
      <c r="GT93" s="102"/>
      <c r="GU93" s="102"/>
      <c r="GV93" s="102"/>
      <c r="GW93" s="102"/>
      <c r="GX93" s="102"/>
      <c r="GY93" s="102"/>
      <c r="GZ93" s="102"/>
      <c r="HA93" s="102"/>
      <c r="HB93" s="102"/>
      <c r="HC93" s="102"/>
      <c r="HD93" s="102"/>
      <c r="HE93" s="102"/>
      <c r="HF93" s="102"/>
      <c r="HG93" s="102"/>
      <c r="HH93" s="102"/>
      <c r="HI93" s="102"/>
      <c r="HJ93" s="102"/>
      <c r="HK93" s="102"/>
    </row>
    <row r="94" spans="2:219">
      <c r="B94" s="137">
        <v>66</v>
      </c>
      <c r="C94" s="138">
        <f t="shared" ref="C94:C103" si="72">C93+($D$15*12)</f>
        <v>1262674.5750610207</v>
      </c>
      <c r="D94" s="138">
        <f>D93+($D$10*12)</f>
        <v>1234462.2896488889</v>
      </c>
      <c r="E94" s="139">
        <f t="shared" ref="E94:E103" si="73">IF(D94&lt;=C94,B94,0)</f>
        <v>66</v>
      </c>
      <c r="F94" s="143">
        <f t="shared" ref="F94:F103" si="74">IF(E94=0,"-",E94)</f>
        <v>66</v>
      </c>
      <c r="G94" s="138">
        <f>G93+($D$11*12)</f>
        <v>1201858.7709191227</v>
      </c>
      <c r="H94" s="139">
        <f t="shared" si="65"/>
        <v>66</v>
      </c>
      <c r="I94" s="143">
        <f t="shared" ref="I94:I103" si="75">IF(H94=0,"-",H94)</f>
        <v>66</v>
      </c>
      <c r="J94" s="138">
        <f>J93+($D$12*12)</f>
        <v>1237358.9697995023</v>
      </c>
      <c r="K94" s="139">
        <f t="shared" si="66"/>
        <v>66</v>
      </c>
      <c r="L94" s="143">
        <f t="shared" ref="L94:L103" si="76">IF(K94=0,"-",K94)</f>
        <v>66</v>
      </c>
      <c r="M94" s="140">
        <f t="shared" si="62"/>
        <v>327940.37437819631</v>
      </c>
      <c r="N94" s="141">
        <f t="shared" si="67"/>
        <v>66</v>
      </c>
      <c r="O94" s="143">
        <f t="shared" ref="O94:O103" si="77">IF(N94=0,"-",N94)</f>
        <v>66</v>
      </c>
      <c r="P94" s="140">
        <f t="shared" si="42"/>
        <v>246602.29092504049</v>
      </c>
      <c r="Q94" s="264">
        <f t="shared" ref="Q94:Q103" si="78">IF(P94&lt;=C94,B94,0)</f>
        <v>66</v>
      </c>
      <c r="R94" s="143">
        <f t="shared" ref="R94:R103" si="79">IF(Q94=0,"-",Q94)</f>
        <v>66</v>
      </c>
      <c r="S94" s="137">
        <v>66</v>
      </c>
      <c r="T94" s="142">
        <f t="shared" ref="T94:T103" si="80">T93+($F$15*12)</f>
        <v>434.73128503067949</v>
      </c>
      <c r="U94" s="142">
        <f>U93+($F$10*12)</f>
        <v>434.15846300759961</v>
      </c>
      <c r="V94" s="143">
        <f t="shared" ref="V94:V103" si="81">IF(U94&lt;=T94,S94,0)</f>
        <v>66</v>
      </c>
      <c r="W94" s="143">
        <f t="shared" ref="W94:W103" si="82">IF(V94=0,"-",V94)</f>
        <v>66</v>
      </c>
      <c r="X94" s="142">
        <f>X93+($F$11*12)</f>
        <v>413.90987611153605</v>
      </c>
      <c r="Y94" s="143">
        <f t="shared" ref="Y94:Y103" si="83">IF(X94&lt;=T94,S94,0)</f>
        <v>66</v>
      </c>
      <c r="Z94" s="143">
        <f t="shared" ref="Z94:Z103" si="84">IF(Y94=0,"-",Y94)</f>
        <v>66</v>
      </c>
      <c r="AA94" s="142">
        <f>AA93+($F$12*12)</f>
        <v>434.94226424825638</v>
      </c>
      <c r="AB94" s="143">
        <f t="shared" ref="AB94:AB103" si="85">IF(AA94&lt;=T94,S94,0)</f>
        <v>0</v>
      </c>
      <c r="AC94" s="143" t="str">
        <f t="shared" ref="AC94:AC103" si="86">IF(AB94=0,"-",AB94)</f>
        <v>-</v>
      </c>
      <c r="AD94" s="142">
        <f t="shared" si="63"/>
        <v>100.15312167700772</v>
      </c>
      <c r="AE94" s="144">
        <f t="shared" ref="AE94:AE103" si="87">IF(AD94&lt;=T94,S94,0)</f>
        <v>66</v>
      </c>
      <c r="AF94" s="143">
        <f t="shared" ref="AF94:AF103" si="88">IF(AE94=0,"-",AE94)</f>
        <v>66</v>
      </c>
      <c r="AG94" s="142">
        <f t="shared" si="36"/>
        <v>74.228401417635226</v>
      </c>
      <c r="AH94" s="143">
        <f t="shared" ref="AH94:AH103" si="89">IF(AG94&lt;=T94,S94,0)</f>
        <v>66</v>
      </c>
      <c r="AI94" s="143">
        <f t="shared" ref="AI94:AI103" si="90">IF(AH94=0,"-",AH94)</f>
        <v>66</v>
      </c>
      <c r="AJ94" s="137">
        <v>66</v>
      </c>
      <c r="AK94" s="140">
        <f t="shared" si="47"/>
        <v>155.22172929430192</v>
      </c>
      <c r="AL94" s="140">
        <f t="shared" si="43"/>
        <v>147.6997646616982</v>
      </c>
      <c r="AM94" s="140">
        <f t="shared" si="37"/>
        <v>146.3693551694131</v>
      </c>
      <c r="AN94" s="140">
        <f t="shared" si="38"/>
        <v>147.6997646616982</v>
      </c>
      <c r="AO94" s="140">
        <f t="shared" si="39"/>
        <v>20.427611339699567</v>
      </c>
      <c r="AP94" s="140">
        <f t="shared" si="40"/>
        <v>11.575237214810782</v>
      </c>
      <c r="AQ94" s="149">
        <f t="shared" si="46"/>
        <v>74605.447825113923</v>
      </c>
      <c r="AR94" s="145">
        <f>AR93+AL94</f>
        <v>74119.927629468206</v>
      </c>
      <c r="AS94" s="143">
        <f t="shared" si="68"/>
        <v>66</v>
      </c>
      <c r="AT94" s="143">
        <f t="shared" ref="AT94:AT103" si="91">IF(AS94=0,"-",AS94)</f>
        <v>66</v>
      </c>
      <c r="AU94" s="145">
        <f>AU93+AM94</f>
        <v>73036.035367886667</v>
      </c>
      <c r="AV94" s="143">
        <f t="shared" si="69"/>
        <v>66</v>
      </c>
      <c r="AW94" s="143">
        <f t="shared" ref="AW94:AW103" si="92">IF(AV94=0,"-",AV94)</f>
        <v>66</v>
      </c>
      <c r="AX94" s="145">
        <f>AX93+AN94</f>
        <v>74900.561385182358</v>
      </c>
      <c r="AY94" s="143">
        <f t="shared" si="70"/>
        <v>0</v>
      </c>
      <c r="AZ94" s="143" t="str">
        <f t="shared" ref="AZ94:AZ103" si="93">IF(AY94=0,"-",AY94)</f>
        <v>-</v>
      </c>
      <c r="BA94" s="146">
        <f t="shared" si="64"/>
        <v>39926.913850410368</v>
      </c>
      <c r="BB94" s="144">
        <f t="shared" si="71"/>
        <v>66</v>
      </c>
      <c r="BC94" s="143">
        <f t="shared" ref="BC94:BC103" si="94">IF(BB94=0,"-",BB94)</f>
        <v>66</v>
      </c>
      <c r="BD94" s="146">
        <f t="shared" si="44"/>
        <v>38116.544931045595</v>
      </c>
      <c r="BE94" s="143">
        <f t="shared" ref="BE94:BE103" si="95">IF(BD94&lt;=AQ94,AJ94,0)</f>
        <v>66</v>
      </c>
      <c r="BF94" s="143">
        <f t="shared" ref="BF94:BF103" si="96">IF(BE94=0,"-",BE94)</f>
        <v>66</v>
      </c>
      <c r="BG94" s="102"/>
      <c r="BH94" s="102"/>
      <c r="BI94" s="102"/>
      <c r="BJ94" s="102"/>
      <c r="BK94" s="102"/>
      <c r="BL94" s="102"/>
      <c r="BM94" s="102"/>
      <c r="BN94" s="102"/>
      <c r="BO94" s="102"/>
      <c r="BP94" s="102"/>
      <c r="BQ94" s="102"/>
      <c r="BR94" s="102"/>
      <c r="BS94" s="102"/>
      <c r="BT94" s="102"/>
      <c r="BU94" s="102"/>
      <c r="BV94" s="102"/>
      <c r="BW94" s="102"/>
      <c r="BX94" s="102"/>
      <c r="BY94" s="102"/>
      <c r="BZ94" s="102"/>
      <c r="CA94" s="102"/>
      <c r="CB94" s="102"/>
      <c r="CC94" s="102"/>
      <c r="CD94" s="102"/>
      <c r="CE94" s="102"/>
      <c r="CF94" s="102"/>
      <c r="CG94" s="102"/>
      <c r="CH94" s="102"/>
      <c r="CI94" s="102"/>
      <c r="CJ94" s="102"/>
      <c r="CK94" s="102"/>
      <c r="CL94" s="102"/>
      <c r="CM94" s="102"/>
      <c r="CN94" s="102"/>
      <c r="CO94" s="102"/>
      <c r="CP94" s="102"/>
      <c r="CQ94" s="102"/>
      <c r="CR94" s="102"/>
      <c r="CS94" s="102"/>
      <c r="CT94" s="102"/>
      <c r="CU94" s="102"/>
      <c r="CV94" s="102"/>
      <c r="CW94" s="102"/>
      <c r="CX94" s="102"/>
      <c r="CY94" s="102"/>
      <c r="CZ94" s="102"/>
      <c r="DA94" s="102"/>
      <c r="DB94" s="102"/>
      <c r="DC94" s="102"/>
      <c r="DD94" s="102"/>
      <c r="DE94" s="102"/>
      <c r="DF94" s="102"/>
      <c r="DG94" s="102"/>
      <c r="DH94" s="102"/>
      <c r="DI94" s="102"/>
      <c r="DJ94" s="102"/>
      <c r="DK94" s="102"/>
      <c r="DL94" s="102"/>
      <c r="DM94" s="102"/>
      <c r="DN94" s="102"/>
      <c r="DO94" s="102"/>
      <c r="DP94" s="102"/>
      <c r="DQ94" s="102"/>
      <c r="DR94" s="102"/>
      <c r="DS94" s="102"/>
      <c r="DT94" s="102"/>
      <c r="DU94" s="102"/>
      <c r="DV94" s="102"/>
      <c r="DW94" s="102"/>
      <c r="DX94" s="102"/>
      <c r="DY94" s="102"/>
      <c r="DZ94" s="102"/>
      <c r="EA94" s="102"/>
      <c r="EB94" s="102"/>
      <c r="EC94" s="102"/>
      <c r="ED94" s="102"/>
      <c r="EE94" s="102"/>
      <c r="EF94" s="102"/>
      <c r="EG94" s="102"/>
      <c r="EH94" s="102"/>
      <c r="EI94" s="102"/>
      <c r="EJ94" s="102"/>
      <c r="EK94" s="102"/>
      <c r="EL94" s="102"/>
      <c r="EM94" s="102"/>
      <c r="EN94" s="102"/>
      <c r="EO94" s="102"/>
      <c r="EP94" s="102"/>
      <c r="EQ94" s="102"/>
      <c r="ER94" s="102"/>
      <c r="ES94" s="102"/>
      <c r="ET94" s="102"/>
      <c r="EU94" s="102"/>
      <c r="EV94" s="102"/>
      <c r="EW94" s="102"/>
      <c r="EX94" s="102"/>
      <c r="EY94" s="102"/>
      <c r="EZ94" s="102"/>
      <c r="FA94" s="102"/>
      <c r="FB94" s="102"/>
      <c r="FC94" s="102"/>
      <c r="FD94" s="102"/>
      <c r="FE94" s="102"/>
      <c r="FF94" s="102"/>
      <c r="FG94" s="102"/>
      <c r="FH94" s="102"/>
      <c r="FI94" s="102"/>
      <c r="FJ94" s="102"/>
      <c r="FK94" s="102"/>
      <c r="FL94" s="102"/>
      <c r="FM94" s="102"/>
      <c r="FN94" s="102"/>
      <c r="FO94" s="102"/>
      <c r="FP94" s="102"/>
      <c r="FQ94" s="102"/>
      <c r="FR94" s="102"/>
      <c r="FS94" s="102"/>
      <c r="FT94" s="102"/>
      <c r="FU94" s="102"/>
      <c r="FV94" s="102"/>
      <c r="FW94" s="102"/>
      <c r="FX94" s="102"/>
      <c r="FY94" s="102"/>
      <c r="FZ94" s="102"/>
      <c r="GA94" s="102"/>
      <c r="GB94" s="102"/>
      <c r="GC94" s="102"/>
      <c r="GD94" s="102"/>
      <c r="GE94" s="102"/>
      <c r="GF94" s="102"/>
      <c r="GG94" s="102"/>
      <c r="GH94" s="102"/>
      <c r="GI94" s="102"/>
      <c r="GJ94" s="102"/>
      <c r="GK94" s="102"/>
      <c r="GL94" s="102"/>
      <c r="GM94" s="102"/>
      <c r="GN94" s="102"/>
      <c r="GO94" s="102"/>
      <c r="GP94" s="102"/>
      <c r="GQ94" s="102"/>
      <c r="GR94" s="102"/>
      <c r="GS94" s="102"/>
      <c r="GT94" s="102"/>
      <c r="GU94" s="102"/>
      <c r="GV94" s="102"/>
      <c r="GW94" s="102"/>
      <c r="GX94" s="102"/>
      <c r="GY94" s="102"/>
      <c r="GZ94" s="102"/>
      <c r="HA94" s="102"/>
      <c r="HB94" s="102"/>
      <c r="HC94" s="102"/>
      <c r="HD94" s="102"/>
      <c r="HE94" s="102"/>
      <c r="HF94" s="102"/>
      <c r="HG94" s="102"/>
      <c r="HH94" s="102"/>
      <c r="HI94" s="102"/>
      <c r="HJ94" s="102"/>
      <c r="HK94" s="102"/>
    </row>
    <row r="95" spans="2:219">
      <c r="B95" s="137">
        <v>67</v>
      </c>
      <c r="C95" s="138">
        <f t="shared" si="72"/>
        <v>1281806.0080164906</v>
      </c>
      <c r="D95" s="138">
        <f>D94+($D$10*12)</f>
        <v>1252955.7448293197</v>
      </c>
      <c r="E95" s="139">
        <f t="shared" si="73"/>
        <v>67</v>
      </c>
      <c r="F95" s="143">
        <f t="shared" si="74"/>
        <v>67</v>
      </c>
      <c r="G95" s="138">
        <f>G94+($D$11*12)</f>
        <v>1219899.1285281382</v>
      </c>
      <c r="H95" s="139">
        <f t="shared" si="65"/>
        <v>67</v>
      </c>
      <c r="I95" s="143">
        <f t="shared" si="75"/>
        <v>67</v>
      </c>
      <c r="J95" s="138">
        <f>J94+($D$12*12)</f>
        <v>1255852.4249799331</v>
      </c>
      <c r="K95" s="139">
        <f t="shared" si="66"/>
        <v>67</v>
      </c>
      <c r="L95" s="143">
        <f t="shared" si="76"/>
        <v>67</v>
      </c>
      <c r="M95" s="140">
        <f t="shared" si="62"/>
        <v>330641.8969711063</v>
      </c>
      <c r="N95" s="141">
        <f t="shared" si="67"/>
        <v>67</v>
      </c>
      <c r="O95" s="143">
        <f t="shared" si="77"/>
        <v>67</v>
      </c>
      <c r="P95" s="140">
        <f t="shared" si="42"/>
        <v>248212.73817149599</v>
      </c>
      <c r="Q95" s="264">
        <f t="shared" si="78"/>
        <v>67</v>
      </c>
      <c r="R95" s="143">
        <f t="shared" si="79"/>
        <v>67</v>
      </c>
      <c r="S95" s="137">
        <v>67</v>
      </c>
      <c r="T95" s="142">
        <f t="shared" si="80"/>
        <v>441.31812268265946</v>
      </c>
      <c r="U95" s="142">
        <f>U94+($F$10*12)</f>
        <v>440.66683665711787</v>
      </c>
      <c r="V95" s="143">
        <f t="shared" si="81"/>
        <v>67</v>
      </c>
      <c r="W95" s="143">
        <f t="shared" si="82"/>
        <v>67</v>
      </c>
      <c r="X95" s="142">
        <f>X94+($F$11*12)</f>
        <v>420.12106306396305</v>
      </c>
      <c r="Y95" s="143">
        <f t="shared" si="83"/>
        <v>67</v>
      </c>
      <c r="Z95" s="143">
        <f t="shared" si="84"/>
        <v>67</v>
      </c>
      <c r="AA95" s="142">
        <f>AA94+($F$12*12)</f>
        <v>441.45063789777464</v>
      </c>
      <c r="AB95" s="143">
        <f t="shared" si="85"/>
        <v>0</v>
      </c>
      <c r="AC95" s="143" t="str">
        <f t="shared" si="86"/>
        <v>-</v>
      </c>
      <c r="AD95" s="142">
        <f t="shared" si="63"/>
        <v>101.17298223394772</v>
      </c>
      <c r="AE95" s="144">
        <f t="shared" si="87"/>
        <v>67</v>
      </c>
      <c r="AF95" s="143">
        <f t="shared" si="88"/>
        <v>67</v>
      </c>
      <c r="AG95" s="142">
        <f t="shared" ref="AG95:AG103" si="97">AG94+($F$14*12)</f>
        <v>74.872611275022223</v>
      </c>
      <c r="AH95" s="143">
        <f t="shared" si="89"/>
        <v>67</v>
      </c>
      <c r="AI95" s="143">
        <f t="shared" si="90"/>
        <v>67</v>
      </c>
      <c r="AJ95" s="137">
        <v>67</v>
      </c>
      <c r="AK95" s="140">
        <f t="shared" ref="AK95:AK103" si="98">AK94/$C$23</f>
        <v>147.83021837552565</v>
      </c>
      <c r="AL95" s="140">
        <f t="shared" ref="AL95:AL103" si="99">AL94/$C$23</f>
        <v>140.66644253495065</v>
      </c>
      <c r="AM95" s="140">
        <f t="shared" ref="AM95:AM103" si="100">AM94/$C$23</f>
        <v>139.39938587563151</v>
      </c>
      <c r="AN95" s="140">
        <f t="shared" ref="AN95:AN103" si="101">AN94/$C$23</f>
        <v>140.66644253495065</v>
      </c>
      <c r="AO95" s="140">
        <f t="shared" ref="AO95:AO103" si="102">AO94/$C$23</f>
        <v>19.454867942571017</v>
      </c>
      <c r="AP95" s="140">
        <f t="shared" ref="AP95:AP103" si="103">AP94/$C$23</f>
        <v>11.024035442676935</v>
      </c>
      <c r="AQ95" s="145">
        <f t="shared" si="46"/>
        <v>74753.278043489452</v>
      </c>
      <c r="AR95" s="145">
        <f>AR94+AL95</f>
        <v>74260.59407200315</v>
      </c>
      <c r="AS95" s="143">
        <f t="shared" si="68"/>
        <v>67</v>
      </c>
      <c r="AT95" s="143">
        <f t="shared" si="91"/>
        <v>67</v>
      </c>
      <c r="AU95" s="145">
        <f>AU94+AM95</f>
        <v>73175.434753762296</v>
      </c>
      <c r="AV95" s="143">
        <f t="shared" si="69"/>
        <v>67</v>
      </c>
      <c r="AW95" s="143">
        <f t="shared" si="92"/>
        <v>67</v>
      </c>
      <c r="AX95" s="145">
        <f>AX94+AN95</f>
        <v>75041.227827717303</v>
      </c>
      <c r="AY95" s="143">
        <f t="shared" si="70"/>
        <v>0</v>
      </c>
      <c r="AZ95" s="143" t="str">
        <f t="shared" si="93"/>
        <v>-</v>
      </c>
      <c r="BA95" s="146">
        <f t="shared" si="64"/>
        <v>39946.36871835294</v>
      </c>
      <c r="BB95" s="144">
        <f t="shared" si="71"/>
        <v>67</v>
      </c>
      <c r="BC95" s="143">
        <f t="shared" si="94"/>
        <v>67</v>
      </c>
      <c r="BD95" s="146">
        <f t="shared" si="44"/>
        <v>38127.568966488274</v>
      </c>
      <c r="BE95" s="143">
        <f t="shared" si="95"/>
        <v>67</v>
      </c>
      <c r="BF95" s="143">
        <f t="shared" si="96"/>
        <v>67</v>
      </c>
      <c r="BG95" s="102"/>
      <c r="BH95" s="102"/>
      <c r="BI95" s="102"/>
      <c r="BJ95" s="102"/>
      <c r="BK95" s="102"/>
      <c r="BL95" s="102"/>
      <c r="BM95" s="102"/>
      <c r="BN95" s="102"/>
      <c r="BO95" s="102"/>
      <c r="BP95" s="102"/>
      <c r="BQ95" s="102"/>
      <c r="BR95" s="102"/>
      <c r="BS95" s="102"/>
      <c r="BT95" s="102"/>
      <c r="BU95" s="102"/>
      <c r="BV95" s="102"/>
      <c r="BW95" s="102"/>
      <c r="BX95" s="102"/>
      <c r="BY95" s="102"/>
      <c r="BZ95" s="102"/>
      <c r="CA95" s="102"/>
      <c r="CB95" s="102"/>
      <c r="CC95" s="102"/>
      <c r="CD95" s="102"/>
      <c r="CE95" s="102"/>
      <c r="CF95" s="102"/>
      <c r="CG95" s="102"/>
      <c r="CH95" s="102"/>
      <c r="CI95" s="102"/>
      <c r="CJ95" s="102"/>
      <c r="CK95" s="102"/>
      <c r="CL95" s="102"/>
      <c r="CM95" s="102"/>
      <c r="CN95" s="102"/>
      <c r="CO95" s="102"/>
      <c r="CP95" s="102"/>
      <c r="CQ95" s="102"/>
      <c r="CR95" s="102"/>
      <c r="CS95" s="102"/>
      <c r="CT95" s="102"/>
      <c r="CU95" s="102"/>
      <c r="CV95" s="102"/>
      <c r="CW95" s="102"/>
      <c r="CX95" s="102"/>
      <c r="CY95" s="102"/>
      <c r="CZ95" s="102"/>
      <c r="DA95" s="102"/>
      <c r="DB95" s="102"/>
      <c r="DC95" s="102"/>
      <c r="DD95" s="102"/>
      <c r="DE95" s="102"/>
      <c r="DF95" s="102"/>
      <c r="DG95" s="102"/>
      <c r="DH95" s="102"/>
      <c r="DI95" s="102"/>
      <c r="DJ95" s="102"/>
      <c r="DK95" s="102"/>
      <c r="DL95" s="102"/>
      <c r="DM95" s="102"/>
      <c r="DN95" s="102"/>
      <c r="DO95" s="102"/>
      <c r="DP95" s="102"/>
      <c r="DQ95" s="102"/>
      <c r="DR95" s="102"/>
      <c r="DS95" s="102"/>
      <c r="DT95" s="102"/>
      <c r="DU95" s="102"/>
      <c r="DV95" s="102"/>
      <c r="DW95" s="102"/>
      <c r="DX95" s="102"/>
      <c r="DY95" s="102"/>
      <c r="DZ95" s="102"/>
      <c r="EA95" s="102"/>
      <c r="EB95" s="102"/>
      <c r="EC95" s="102"/>
      <c r="ED95" s="102"/>
      <c r="EE95" s="102"/>
      <c r="EF95" s="102"/>
      <c r="EG95" s="102"/>
      <c r="EH95" s="102"/>
      <c r="EI95" s="102"/>
      <c r="EJ95" s="102"/>
      <c r="EK95" s="102"/>
      <c r="EL95" s="102"/>
      <c r="EM95" s="102"/>
      <c r="EN95" s="102"/>
      <c r="EO95" s="102"/>
      <c r="EP95" s="102"/>
      <c r="EQ95" s="102"/>
      <c r="ER95" s="102"/>
      <c r="ES95" s="102"/>
      <c r="ET95" s="102"/>
      <c r="EU95" s="102"/>
      <c r="EV95" s="102"/>
      <c r="EW95" s="102"/>
      <c r="EX95" s="102"/>
      <c r="EY95" s="102"/>
      <c r="EZ95" s="102"/>
      <c r="FA95" s="102"/>
      <c r="FB95" s="102"/>
      <c r="FC95" s="102"/>
      <c r="FD95" s="102"/>
      <c r="FE95" s="102"/>
      <c r="FF95" s="102"/>
      <c r="FG95" s="102"/>
      <c r="FH95" s="102"/>
      <c r="FI95" s="102"/>
      <c r="FJ95" s="102"/>
      <c r="FK95" s="102"/>
      <c r="FL95" s="102"/>
      <c r="FM95" s="102"/>
      <c r="FN95" s="102"/>
      <c r="FO95" s="102"/>
      <c r="FP95" s="102"/>
      <c r="FQ95" s="102"/>
      <c r="FR95" s="102"/>
      <c r="FS95" s="102"/>
      <c r="FT95" s="102"/>
      <c r="FU95" s="102"/>
      <c r="FV95" s="102"/>
      <c r="FW95" s="102"/>
      <c r="FX95" s="102"/>
      <c r="FY95" s="102"/>
      <c r="FZ95" s="102"/>
      <c r="GA95" s="102"/>
      <c r="GB95" s="102"/>
      <c r="GC95" s="102"/>
      <c r="GD95" s="102"/>
      <c r="GE95" s="102"/>
      <c r="GF95" s="102"/>
      <c r="GG95" s="102"/>
      <c r="GH95" s="102"/>
      <c r="GI95" s="102"/>
      <c r="GJ95" s="102"/>
      <c r="GK95" s="102"/>
      <c r="GL95" s="102"/>
      <c r="GM95" s="102"/>
      <c r="GN95" s="102"/>
      <c r="GO95" s="102"/>
      <c r="GP95" s="102"/>
      <c r="GQ95" s="102"/>
      <c r="GR95" s="102"/>
      <c r="GS95" s="102"/>
      <c r="GT95" s="102"/>
      <c r="GU95" s="102"/>
      <c r="GV95" s="102"/>
      <c r="GW95" s="102"/>
      <c r="GX95" s="102"/>
      <c r="GY95" s="102"/>
      <c r="GZ95" s="102"/>
      <c r="HA95" s="102"/>
      <c r="HB95" s="102"/>
      <c r="HC95" s="102"/>
      <c r="HD95" s="102"/>
      <c r="HE95" s="102"/>
      <c r="HF95" s="102"/>
      <c r="HG95" s="102"/>
      <c r="HH95" s="102"/>
      <c r="HI95" s="102"/>
      <c r="HJ95" s="102"/>
      <c r="HK95" s="102"/>
    </row>
    <row r="96" spans="2:219">
      <c r="B96" s="137">
        <v>68</v>
      </c>
      <c r="C96" s="138">
        <f t="shared" si="72"/>
        <v>1300937.4409719605</v>
      </c>
      <c r="D96" s="138">
        <f>D95+($D$10*12)</f>
        <v>1271449.2000097504</v>
      </c>
      <c r="E96" s="139">
        <f t="shared" si="73"/>
        <v>68</v>
      </c>
      <c r="F96" s="143">
        <f t="shared" si="74"/>
        <v>68</v>
      </c>
      <c r="G96" s="138">
        <f>G95+($D$11*12)</f>
        <v>1237939.4861371536</v>
      </c>
      <c r="H96" s="139">
        <f t="shared" si="65"/>
        <v>68</v>
      </c>
      <c r="I96" s="143">
        <f t="shared" si="75"/>
        <v>68</v>
      </c>
      <c r="J96" s="138">
        <f>J95+($D$12*12)</f>
        <v>1274345.8801603639</v>
      </c>
      <c r="K96" s="139">
        <f t="shared" si="66"/>
        <v>68</v>
      </c>
      <c r="L96" s="143">
        <f t="shared" si="76"/>
        <v>68</v>
      </c>
      <c r="M96" s="140">
        <f t="shared" si="62"/>
        <v>333343.41956401628</v>
      </c>
      <c r="N96" s="141">
        <f t="shared" si="67"/>
        <v>68</v>
      </c>
      <c r="O96" s="143">
        <f t="shared" si="77"/>
        <v>68</v>
      </c>
      <c r="P96" s="140">
        <f t="shared" ref="P96:P103" si="104">P95+($D$14*12)</f>
        <v>249823.18541795149</v>
      </c>
      <c r="Q96" s="264">
        <f t="shared" si="78"/>
        <v>68</v>
      </c>
      <c r="R96" s="143">
        <f t="shared" si="79"/>
        <v>68</v>
      </c>
      <c r="S96" s="137">
        <v>68</v>
      </c>
      <c r="T96" s="142">
        <f t="shared" si="80"/>
        <v>447.90496033463944</v>
      </c>
      <c r="U96" s="142">
        <f>U95+($F$10*12)</f>
        <v>447.17521030663613</v>
      </c>
      <c r="V96" s="143">
        <f t="shared" si="81"/>
        <v>68</v>
      </c>
      <c r="W96" s="143">
        <f t="shared" si="82"/>
        <v>68</v>
      </c>
      <c r="X96" s="142">
        <f>X95+($F$11*12)</f>
        <v>426.33225001639005</v>
      </c>
      <c r="Y96" s="143">
        <f t="shared" si="83"/>
        <v>68</v>
      </c>
      <c r="Z96" s="143">
        <f t="shared" si="84"/>
        <v>68</v>
      </c>
      <c r="AA96" s="142">
        <f>AA95+($F$12*12)</f>
        <v>447.9590115472929</v>
      </c>
      <c r="AB96" s="143">
        <f t="shared" si="85"/>
        <v>0</v>
      </c>
      <c r="AC96" s="143" t="str">
        <f t="shared" si="86"/>
        <v>-</v>
      </c>
      <c r="AD96" s="142">
        <f t="shared" si="63"/>
        <v>102.19284279088772</v>
      </c>
      <c r="AE96" s="144">
        <f t="shared" si="87"/>
        <v>68</v>
      </c>
      <c r="AF96" s="143">
        <f t="shared" si="88"/>
        <v>68</v>
      </c>
      <c r="AG96" s="142">
        <f t="shared" si="97"/>
        <v>75.51682113240922</v>
      </c>
      <c r="AH96" s="143">
        <f t="shared" si="89"/>
        <v>68</v>
      </c>
      <c r="AI96" s="143">
        <f t="shared" si="90"/>
        <v>68</v>
      </c>
      <c r="AJ96" s="137">
        <v>68</v>
      </c>
      <c r="AK96" s="140">
        <f t="shared" si="98"/>
        <v>140.79068416716729</v>
      </c>
      <c r="AL96" s="140">
        <f t="shared" si="99"/>
        <v>133.96804050947679</v>
      </c>
      <c r="AM96" s="140">
        <f t="shared" si="100"/>
        <v>132.76131988155382</v>
      </c>
      <c r="AN96" s="140">
        <f t="shared" si="101"/>
        <v>133.96804050947679</v>
      </c>
      <c r="AO96" s="140">
        <f t="shared" si="102"/>
        <v>18.528445659591444</v>
      </c>
      <c r="AP96" s="140">
        <f t="shared" si="103"/>
        <v>10.499081373978033</v>
      </c>
      <c r="AQ96" s="149">
        <f t="shared" ref="AQ96:AQ102" si="105">AQ95+AK96</f>
        <v>74894.068727656617</v>
      </c>
      <c r="AR96" s="145">
        <f>AR95+AL96</f>
        <v>74394.56211251262</v>
      </c>
      <c r="AS96" s="143">
        <f t="shared" si="68"/>
        <v>68</v>
      </c>
      <c r="AT96" s="143">
        <f t="shared" si="91"/>
        <v>68</v>
      </c>
      <c r="AU96" s="145">
        <f>AU95+AM96</f>
        <v>73308.196073643849</v>
      </c>
      <c r="AV96" s="143">
        <f t="shared" si="69"/>
        <v>68</v>
      </c>
      <c r="AW96" s="143">
        <f t="shared" si="92"/>
        <v>68</v>
      </c>
      <c r="AX96" s="145">
        <f>AX95+AN96</f>
        <v>75175.195868226772</v>
      </c>
      <c r="AY96" s="143">
        <f t="shared" si="70"/>
        <v>0</v>
      </c>
      <c r="AZ96" s="143" t="str">
        <f t="shared" si="93"/>
        <v>-</v>
      </c>
      <c r="BA96" s="146">
        <f t="shared" si="64"/>
        <v>39964.897164012531</v>
      </c>
      <c r="BB96" s="144">
        <f t="shared" si="71"/>
        <v>68</v>
      </c>
      <c r="BC96" s="143">
        <f t="shared" si="94"/>
        <v>68</v>
      </c>
      <c r="BD96" s="146">
        <f t="shared" ref="BD96:BD102" si="106">BD95+AP96</f>
        <v>38138.068047862253</v>
      </c>
      <c r="BE96" s="143">
        <f t="shared" si="95"/>
        <v>68</v>
      </c>
      <c r="BF96" s="143">
        <f t="shared" si="96"/>
        <v>68</v>
      </c>
      <c r="BG96" s="102"/>
      <c r="BH96" s="102"/>
      <c r="BI96" s="102"/>
      <c r="BJ96" s="102"/>
      <c r="BK96" s="102"/>
      <c r="BL96" s="102"/>
      <c r="BM96" s="102"/>
      <c r="BN96" s="102"/>
      <c r="BO96" s="102"/>
      <c r="BP96" s="102"/>
      <c r="BQ96" s="102"/>
      <c r="BR96" s="102"/>
      <c r="BS96" s="102"/>
      <c r="BT96" s="102"/>
      <c r="BU96" s="102"/>
      <c r="BV96" s="102"/>
      <c r="BW96" s="102"/>
      <c r="BX96" s="102"/>
      <c r="BY96" s="102"/>
      <c r="BZ96" s="102"/>
      <c r="CA96" s="102"/>
      <c r="CB96" s="102"/>
      <c r="CC96" s="102"/>
      <c r="CD96" s="102"/>
      <c r="CE96" s="102"/>
      <c r="CF96" s="102"/>
      <c r="CG96" s="102"/>
      <c r="CH96" s="102"/>
      <c r="CI96" s="102"/>
      <c r="CJ96" s="102"/>
      <c r="CK96" s="102"/>
      <c r="CL96" s="102"/>
      <c r="CM96" s="102"/>
      <c r="CN96" s="102"/>
      <c r="CO96" s="102"/>
      <c r="CP96" s="102"/>
      <c r="CQ96" s="102"/>
      <c r="CR96" s="102"/>
      <c r="CS96" s="102"/>
      <c r="CT96" s="102"/>
      <c r="CU96" s="102"/>
      <c r="CV96" s="102"/>
      <c r="CW96" s="102"/>
      <c r="CX96" s="102"/>
      <c r="CY96" s="102"/>
      <c r="CZ96" s="102"/>
      <c r="DA96" s="102"/>
      <c r="DB96" s="102"/>
      <c r="DC96" s="102"/>
      <c r="DD96" s="102"/>
      <c r="DE96" s="102"/>
      <c r="DF96" s="102"/>
      <c r="DG96" s="102"/>
      <c r="DH96" s="102"/>
      <c r="DI96" s="102"/>
      <c r="DJ96" s="102"/>
      <c r="DK96" s="102"/>
      <c r="DL96" s="102"/>
      <c r="DM96" s="102"/>
      <c r="DN96" s="102"/>
      <c r="DO96" s="102"/>
      <c r="DP96" s="102"/>
      <c r="DQ96" s="102"/>
      <c r="DR96" s="102"/>
      <c r="DS96" s="102"/>
      <c r="DT96" s="102"/>
      <c r="DU96" s="102"/>
      <c r="DV96" s="102"/>
      <c r="DW96" s="102"/>
      <c r="DX96" s="102"/>
      <c r="DY96" s="102"/>
      <c r="DZ96" s="102"/>
      <c r="EA96" s="102"/>
      <c r="EB96" s="102"/>
      <c r="EC96" s="102"/>
      <c r="ED96" s="102"/>
      <c r="EE96" s="102"/>
      <c r="EF96" s="102"/>
      <c r="EG96" s="102"/>
      <c r="EH96" s="102"/>
      <c r="EI96" s="102"/>
      <c r="EJ96" s="102"/>
      <c r="EK96" s="102"/>
      <c r="EL96" s="102"/>
      <c r="EM96" s="102"/>
      <c r="EN96" s="102"/>
      <c r="EO96" s="102"/>
      <c r="EP96" s="102"/>
      <c r="EQ96" s="102"/>
      <c r="ER96" s="102"/>
      <c r="ES96" s="102"/>
      <c r="ET96" s="102"/>
      <c r="EU96" s="102"/>
      <c r="EV96" s="102"/>
      <c r="EW96" s="102"/>
      <c r="EX96" s="102"/>
      <c r="EY96" s="102"/>
      <c r="EZ96" s="102"/>
      <c r="FA96" s="102"/>
      <c r="FB96" s="102"/>
      <c r="FC96" s="102"/>
      <c r="FD96" s="102"/>
      <c r="FE96" s="102"/>
      <c r="FF96" s="102"/>
      <c r="FG96" s="102"/>
      <c r="FH96" s="102"/>
      <c r="FI96" s="102"/>
      <c r="FJ96" s="102"/>
      <c r="FK96" s="102"/>
      <c r="FL96" s="102"/>
      <c r="FM96" s="102"/>
      <c r="FN96" s="102"/>
      <c r="FO96" s="102"/>
      <c r="FP96" s="102"/>
      <c r="FQ96" s="102"/>
      <c r="FR96" s="102"/>
      <c r="FS96" s="102"/>
      <c r="FT96" s="102"/>
      <c r="FU96" s="102"/>
      <c r="FV96" s="102"/>
      <c r="FW96" s="102"/>
      <c r="FX96" s="102"/>
      <c r="FY96" s="102"/>
      <c r="FZ96" s="102"/>
      <c r="GA96" s="102"/>
      <c r="GB96" s="102"/>
      <c r="GC96" s="102"/>
      <c r="GD96" s="102"/>
      <c r="GE96" s="102"/>
      <c r="GF96" s="102"/>
      <c r="GG96" s="102"/>
      <c r="GH96" s="102"/>
      <c r="GI96" s="102"/>
      <c r="GJ96" s="102"/>
      <c r="GK96" s="102"/>
      <c r="GL96" s="102"/>
      <c r="GM96" s="102"/>
      <c r="GN96" s="102"/>
      <c r="GO96" s="102"/>
      <c r="GP96" s="102"/>
      <c r="GQ96" s="102"/>
      <c r="GR96" s="102"/>
      <c r="GS96" s="102"/>
      <c r="GT96" s="102"/>
      <c r="GU96" s="102"/>
      <c r="GV96" s="102"/>
      <c r="GW96" s="102"/>
      <c r="GX96" s="102"/>
      <c r="GY96" s="102"/>
      <c r="GZ96" s="102"/>
      <c r="HA96" s="102"/>
      <c r="HB96" s="102"/>
      <c r="HC96" s="102"/>
      <c r="HD96" s="102"/>
      <c r="HE96" s="102"/>
      <c r="HF96" s="102"/>
      <c r="HG96" s="102"/>
      <c r="HH96" s="102"/>
      <c r="HI96" s="102"/>
      <c r="HJ96" s="102"/>
      <c r="HK96" s="102"/>
    </row>
    <row r="97" spans="2:219">
      <c r="B97" s="137">
        <v>69</v>
      </c>
      <c r="C97" s="138">
        <f t="shared" si="72"/>
        <v>1320068.8739274305</v>
      </c>
      <c r="D97" s="138">
        <f>D96+($D$10*12)</f>
        <v>1289942.6551901812</v>
      </c>
      <c r="E97" s="139">
        <f t="shared" si="73"/>
        <v>69</v>
      </c>
      <c r="F97" s="143">
        <f t="shared" si="74"/>
        <v>69</v>
      </c>
      <c r="G97" s="138">
        <f>G96+($D$11*12)</f>
        <v>1255979.843746169</v>
      </c>
      <c r="H97" s="139">
        <f t="shared" si="65"/>
        <v>69</v>
      </c>
      <c r="I97" s="143">
        <f t="shared" si="75"/>
        <v>69</v>
      </c>
      <c r="J97" s="138">
        <f>J96+($D$12*12)</f>
        <v>1292839.3353407946</v>
      </c>
      <c r="K97" s="139">
        <f t="shared" si="66"/>
        <v>69</v>
      </c>
      <c r="L97" s="143">
        <f t="shared" si="76"/>
        <v>69</v>
      </c>
      <c r="M97" s="140">
        <f t="shared" si="62"/>
        <v>336044.94215692626</v>
      </c>
      <c r="N97" s="141">
        <f t="shared" si="67"/>
        <v>69</v>
      </c>
      <c r="O97" s="143">
        <f t="shared" si="77"/>
        <v>69</v>
      </c>
      <c r="P97" s="140">
        <f t="shared" si="104"/>
        <v>251433.63266440699</v>
      </c>
      <c r="Q97" s="264">
        <f t="shared" si="78"/>
        <v>69</v>
      </c>
      <c r="R97" s="143">
        <f t="shared" si="79"/>
        <v>69</v>
      </c>
      <c r="S97" s="137">
        <v>69</v>
      </c>
      <c r="T97" s="142">
        <f t="shared" si="80"/>
        <v>454.49179798661942</v>
      </c>
      <c r="U97" s="142">
        <f>U96+($F$10*12)</f>
        <v>453.68358395615439</v>
      </c>
      <c r="V97" s="143">
        <f t="shared" si="81"/>
        <v>69</v>
      </c>
      <c r="W97" s="143">
        <f t="shared" si="82"/>
        <v>69</v>
      </c>
      <c r="X97" s="142">
        <f>X96+($F$11*12)</f>
        <v>432.54343696881705</v>
      </c>
      <c r="Y97" s="143">
        <f t="shared" si="83"/>
        <v>69</v>
      </c>
      <c r="Z97" s="143">
        <f t="shared" si="84"/>
        <v>69</v>
      </c>
      <c r="AA97" s="142">
        <f>AA96+($F$12*12)</f>
        <v>454.46738519681116</v>
      </c>
      <c r="AB97" s="143">
        <f t="shared" si="85"/>
        <v>69</v>
      </c>
      <c r="AC97" s="143">
        <f t="shared" si="86"/>
        <v>69</v>
      </c>
      <c r="AD97" s="142">
        <f t="shared" si="63"/>
        <v>103.21270334782773</v>
      </c>
      <c r="AE97" s="144">
        <f t="shared" si="87"/>
        <v>69</v>
      </c>
      <c r="AF97" s="143">
        <f t="shared" si="88"/>
        <v>69</v>
      </c>
      <c r="AG97" s="142">
        <f t="shared" si="97"/>
        <v>76.161030989796217</v>
      </c>
      <c r="AH97" s="143">
        <f t="shared" si="89"/>
        <v>69</v>
      </c>
      <c r="AI97" s="143">
        <f t="shared" si="90"/>
        <v>69</v>
      </c>
      <c r="AJ97" s="137">
        <v>69</v>
      </c>
      <c r="AK97" s="140">
        <f t="shared" si="98"/>
        <v>134.08636587349264</v>
      </c>
      <c r="AL97" s="140">
        <f t="shared" si="99"/>
        <v>127.58861000902552</v>
      </c>
      <c r="AM97" s="140">
        <f t="shared" si="100"/>
        <v>126.43935226814649</v>
      </c>
      <c r="AN97" s="140">
        <f t="shared" si="101"/>
        <v>127.58861000902552</v>
      </c>
      <c r="AO97" s="140">
        <f t="shared" si="102"/>
        <v>17.646138723420421</v>
      </c>
      <c r="AP97" s="140">
        <f t="shared" si="103"/>
        <v>9.9991251180743159</v>
      </c>
      <c r="AQ97" s="145">
        <f t="shared" si="105"/>
        <v>75028.155093530106</v>
      </c>
      <c r="AR97" s="145">
        <f>AR96+AL97</f>
        <v>74522.150722521648</v>
      </c>
      <c r="AS97" s="143">
        <f t="shared" si="68"/>
        <v>69</v>
      </c>
      <c r="AT97" s="143">
        <f t="shared" si="91"/>
        <v>69</v>
      </c>
      <c r="AU97" s="145">
        <f>AU96+AM97</f>
        <v>73434.635425911998</v>
      </c>
      <c r="AV97" s="143">
        <f t="shared" si="69"/>
        <v>69</v>
      </c>
      <c r="AW97" s="143">
        <f t="shared" si="92"/>
        <v>69</v>
      </c>
      <c r="AX97" s="145">
        <f>AX96+AN97</f>
        <v>75302.784478235801</v>
      </c>
      <c r="AY97" s="143">
        <f t="shared" si="70"/>
        <v>0</v>
      </c>
      <c r="AZ97" s="143" t="str">
        <f t="shared" si="93"/>
        <v>-</v>
      </c>
      <c r="BA97" s="146">
        <f t="shared" si="64"/>
        <v>39982.543302735954</v>
      </c>
      <c r="BB97" s="144">
        <f t="shared" si="71"/>
        <v>69</v>
      </c>
      <c r="BC97" s="143">
        <f t="shared" si="94"/>
        <v>69</v>
      </c>
      <c r="BD97" s="146">
        <f t="shared" si="106"/>
        <v>38148.067172980329</v>
      </c>
      <c r="BE97" s="143">
        <f t="shared" si="95"/>
        <v>69</v>
      </c>
      <c r="BF97" s="143">
        <f t="shared" si="96"/>
        <v>69</v>
      </c>
      <c r="BG97" s="102"/>
      <c r="BH97" s="102"/>
      <c r="BI97" s="102"/>
      <c r="BJ97" s="102"/>
      <c r="BK97" s="102"/>
      <c r="BL97" s="102"/>
      <c r="BM97" s="102"/>
      <c r="BN97" s="102"/>
      <c r="BO97" s="102"/>
      <c r="BP97" s="102"/>
      <c r="BQ97" s="102"/>
      <c r="BR97" s="102"/>
      <c r="BS97" s="102"/>
      <c r="BT97" s="102"/>
      <c r="BU97" s="102"/>
      <c r="BV97" s="102"/>
      <c r="BW97" s="102"/>
      <c r="BX97" s="102"/>
      <c r="BY97" s="102"/>
      <c r="BZ97" s="102"/>
      <c r="CA97" s="102"/>
      <c r="CB97" s="102"/>
      <c r="CC97" s="102"/>
      <c r="CD97" s="102"/>
      <c r="CE97" s="102"/>
      <c r="CF97" s="102"/>
      <c r="CG97" s="102"/>
      <c r="CH97" s="102"/>
      <c r="CI97" s="102"/>
      <c r="CJ97" s="102"/>
      <c r="CK97" s="102"/>
      <c r="CL97" s="102"/>
      <c r="CM97" s="102"/>
      <c r="CN97" s="102"/>
      <c r="CO97" s="102"/>
      <c r="CP97" s="102"/>
      <c r="CQ97" s="102"/>
      <c r="CR97" s="102"/>
      <c r="CS97" s="102"/>
      <c r="CT97" s="102"/>
      <c r="CU97" s="102"/>
      <c r="CV97" s="102"/>
      <c r="CW97" s="102"/>
      <c r="CX97" s="102"/>
      <c r="CY97" s="102"/>
      <c r="CZ97" s="102"/>
      <c r="DA97" s="102"/>
      <c r="DB97" s="102"/>
      <c r="DC97" s="102"/>
      <c r="DD97" s="102"/>
      <c r="DE97" s="102"/>
      <c r="DF97" s="102"/>
      <c r="DG97" s="102"/>
      <c r="DH97" s="102"/>
      <c r="DI97" s="102"/>
      <c r="DJ97" s="102"/>
      <c r="DK97" s="102"/>
      <c r="DL97" s="102"/>
      <c r="DM97" s="102"/>
      <c r="DN97" s="102"/>
      <c r="DO97" s="102"/>
      <c r="DP97" s="102"/>
      <c r="DQ97" s="102"/>
      <c r="DR97" s="102"/>
      <c r="DS97" s="102"/>
      <c r="DT97" s="102"/>
      <c r="DU97" s="102"/>
      <c r="DV97" s="102"/>
      <c r="DW97" s="102"/>
      <c r="DX97" s="102"/>
      <c r="DY97" s="102"/>
      <c r="DZ97" s="102"/>
      <c r="EA97" s="102"/>
      <c r="EB97" s="102"/>
      <c r="EC97" s="102"/>
      <c r="ED97" s="102"/>
      <c r="EE97" s="102"/>
      <c r="EF97" s="102"/>
      <c r="EG97" s="102"/>
      <c r="EH97" s="102"/>
      <c r="EI97" s="102"/>
      <c r="EJ97" s="102"/>
      <c r="EK97" s="102"/>
      <c r="EL97" s="102"/>
      <c r="EM97" s="102"/>
      <c r="EN97" s="102"/>
      <c r="EO97" s="102"/>
      <c r="EP97" s="102"/>
      <c r="EQ97" s="102"/>
      <c r="ER97" s="102"/>
      <c r="ES97" s="102"/>
      <c r="ET97" s="102"/>
      <c r="EU97" s="102"/>
      <c r="EV97" s="102"/>
      <c r="EW97" s="102"/>
      <c r="EX97" s="102"/>
      <c r="EY97" s="102"/>
      <c r="EZ97" s="102"/>
      <c r="FA97" s="102"/>
      <c r="FB97" s="102"/>
      <c r="FC97" s="102"/>
      <c r="FD97" s="102"/>
      <c r="FE97" s="102"/>
      <c r="FF97" s="102"/>
      <c r="FG97" s="102"/>
      <c r="FH97" s="102"/>
      <c r="FI97" s="102"/>
      <c r="FJ97" s="102"/>
      <c r="FK97" s="102"/>
      <c r="FL97" s="102"/>
      <c r="FM97" s="102"/>
      <c r="FN97" s="102"/>
      <c r="FO97" s="102"/>
      <c r="FP97" s="102"/>
      <c r="FQ97" s="102"/>
      <c r="FR97" s="102"/>
      <c r="FS97" s="102"/>
      <c r="FT97" s="102"/>
      <c r="FU97" s="102"/>
      <c r="FV97" s="102"/>
      <c r="FW97" s="102"/>
      <c r="FX97" s="102"/>
      <c r="FY97" s="102"/>
      <c r="FZ97" s="102"/>
      <c r="GA97" s="102"/>
      <c r="GB97" s="102"/>
      <c r="GC97" s="102"/>
      <c r="GD97" s="102"/>
      <c r="GE97" s="102"/>
      <c r="GF97" s="102"/>
      <c r="GG97" s="102"/>
      <c r="GH97" s="102"/>
      <c r="GI97" s="102"/>
      <c r="GJ97" s="102"/>
      <c r="GK97" s="102"/>
      <c r="GL97" s="102"/>
      <c r="GM97" s="102"/>
      <c r="GN97" s="102"/>
      <c r="GO97" s="102"/>
      <c r="GP97" s="102"/>
      <c r="GQ97" s="102"/>
      <c r="GR97" s="102"/>
      <c r="GS97" s="102"/>
      <c r="GT97" s="102"/>
      <c r="GU97" s="102"/>
      <c r="GV97" s="102"/>
      <c r="GW97" s="102"/>
      <c r="GX97" s="102"/>
      <c r="GY97" s="102"/>
      <c r="GZ97" s="102"/>
      <c r="HA97" s="102"/>
      <c r="HB97" s="102"/>
      <c r="HC97" s="102"/>
      <c r="HD97" s="102"/>
      <c r="HE97" s="102"/>
      <c r="HF97" s="102"/>
      <c r="HG97" s="102"/>
      <c r="HH97" s="102"/>
      <c r="HI97" s="102"/>
      <c r="HJ97" s="102"/>
      <c r="HK97" s="102"/>
    </row>
    <row r="98" spans="2:219">
      <c r="B98" s="137">
        <v>70</v>
      </c>
      <c r="C98" s="138">
        <f>C97+($D$15*12)</f>
        <v>1339200.3068829004</v>
      </c>
      <c r="D98" s="138">
        <f>D97+($D$10*12)+$C$19</f>
        <v>1309026.0103706119</v>
      </c>
      <c r="E98" s="139">
        <f t="shared" si="73"/>
        <v>70</v>
      </c>
      <c r="F98" s="143">
        <f t="shared" si="74"/>
        <v>70</v>
      </c>
      <c r="G98" s="138">
        <f>G97+($D$11*12)+$C$19</f>
        <v>1274610.1013551843</v>
      </c>
      <c r="H98" s="139">
        <f t="shared" si="65"/>
        <v>70</v>
      </c>
      <c r="I98" s="143">
        <f t="shared" si="75"/>
        <v>70</v>
      </c>
      <c r="J98" s="138">
        <f>J97+($D$12*12)+$C$19</f>
        <v>1311922.6905212253</v>
      </c>
      <c r="K98" s="139">
        <f t="shared" si="66"/>
        <v>70</v>
      </c>
      <c r="L98" s="143">
        <f t="shared" si="76"/>
        <v>70</v>
      </c>
      <c r="M98" s="140">
        <f>M97+($D$13*12)+$C$21</f>
        <v>357634.46474983625</v>
      </c>
      <c r="N98" s="141">
        <f t="shared" si="67"/>
        <v>70</v>
      </c>
      <c r="O98" s="143">
        <f t="shared" si="77"/>
        <v>70</v>
      </c>
      <c r="P98" s="140">
        <f>P97+($D$14*12)+$C$21</f>
        <v>271932.07991086249</v>
      </c>
      <c r="Q98" s="264">
        <f t="shared" si="78"/>
        <v>70</v>
      </c>
      <c r="R98" s="143">
        <f t="shared" si="79"/>
        <v>70</v>
      </c>
      <c r="S98" s="137">
        <v>70</v>
      </c>
      <c r="T98" s="142">
        <f t="shared" si="80"/>
        <v>461.07863563859939</v>
      </c>
      <c r="U98" s="142">
        <f>U97+($F$10*12)+$D$19</f>
        <v>460.41848260567264</v>
      </c>
      <c r="V98" s="143">
        <f t="shared" si="81"/>
        <v>70</v>
      </c>
      <c r="W98" s="143">
        <f t="shared" si="82"/>
        <v>70</v>
      </c>
      <c r="X98" s="142">
        <f>X97+($F$11*12)+$D$19</f>
        <v>438.98114892124403</v>
      </c>
      <c r="Y98" s="143">
        <f t="shared" si="83"/>
        <v>70</v>
      </c>
      <c r="Z98" s="143">
        <f t="shared" si="84"/>
        <v>70</v>
      </c>
      <c r="AA98" s="142">
        <f>AA97+($F$12*12)+$D$19</f>
        <v>461.20228384632941</v>
      </c>
      <c r="AB98" s="143">
        <f t="shared" si="85"/>
        <v>0</v>
      </c>
      <c r="AC98" s="143" t="str">
        <f t="shared" si="86"/>
        <v>-</v>
      </c>
      <c r="AD98" s="142">
        <f>AD97+($F$13*12)+$D$21</f>
        <v>108.55256390476774</v>
      </c>
      <c r="AE98" s="144">
        <f t="shared" si="87"/>
        <v>70</v>
      </c>
      <c r="AF98" s="143">
        <f t="shared" si="88"/>
        <v>70</v>
      </c>
      <c r="AG98" s="142">
        <f>AG97+($F$14*12)+$D$21</f>
        <v>81.125240847183221</v>
      </c>
      <c r="AH98" s="143">
        <f t="shared" si="89"/>
        <v>70</v>
      </c>
      <c r="AI98" s="143">
        <f t="shared" si="90"/>
        <v>70</v>
      </c>
      <c r="AJ98" s="137">
        <v>70</v>
      </c>
      <c r="AK98" s="140">
        <f t="shared" si="98"/>
        <v>127.70130083189774</v>
      </c>
      <c r="AL98" s="140">
        <f t="shared" si="99"/>
        <v>121.51296191335763</v>
      </c>
      <c r="AM98" s="140">
        <f t="shared" si="100"/>
        <v>120.41843073156808</v>
      </c>
      <c r="AN98" s="140">
        <f t="shared" si="101"/>
        <v>121.51296191335763</v>
      </c>
      <c r="AO98" s="140">
        <f t="shared" si="102"/>
        <v>16.805846403257544</v>
      </c>
      <c r="AP98" s="140">
        <f t="shared" si="103"/>
        <v>9.5229763029279191</v>
      </c>
      <c r="AQ98" s="149">
        <f t="shared" si="105"/>
        <v>75155.85639436201</v>
      </c>
      <c r="AR98" s="145">
        <f>AR97+AL98+($E$19/$C$23^AJ98)</f>
        <v>74657.631805649362</v>
      </c>
      <c r="AS98" s="143">
        <f t="shared" si="68"/>
        <v>70</v>
      </c>
      <c r="AT98" s="143">
        <f t="shared" si="91"/>
        <v>70</v>
      </c>
      <c r="AU98" s="145">
        <f>AU97+AM98+$E$19/$C$23^AJ98</f>
        <v>73569.021977857934</v>
      </c>
      <c r="AV98" s="143">
        <f t="shared" si="69"/>
        <v>70</v>
      </c>
      <c r="AW98" s="143">
        <f t="shared" si="92"/>
        <v>70</v>
      </c>
      <c r="AX98" s="145">
        <f>AX97+AN98+$E$19/$C$23^AJ98</f>
        <v>75438.265561363514</v>
      </c>
      <c r="AY98" s="143">
        <f t="shared" si="70"/>
        <v>0</v>
      </c>
      <c r="AZ98" s="143" t="str">
        <f t="shared" si="93"/>
        <v>-</v>
      </c>
      <c r="BA98" s="146">
        <f>BA97+AO98+($E$21/$C$23^70)</f>
        <v>40130.813819392089</v>
      </c>
      <c r="BB98" s="144">
        <f t="shared" si="71"/>
        <v>70</v>
      </c>
      <c r="BC98" s="143">
        <f t="shared" si="94"/>
        <v>70</v>
      </c>
      <c r="BD98" s="146">
        <f>BD97+AP98+($E$21/$C$23^AJ98)+$E$19/$C$23^AJ98</f>
        <v>38303.022940750503</v>
      </c>
      <c r="BE98" s="143">
        <f t="shared" si="95"/>
        <v>70</v>
      </c>
      <c r="BF98" s="143">
        <f t="shared" si="96"/>
        <v>70</v>
      </c>
      <c r="BG98" s="102"/>
      <c r="BH98" s="102"/>
      <c r="BI98" s="102"/>
      <c r="BJ98" s="102"/>
      <c r="BK98" s="102"/>
      <c r="BL98" s="102"/>
      <c r="BM98" s="102"/>
      <c r="BN98" s="102"/>
      <c r="BO98" s="102"/>
      <c r="BP98" s="102"/>
      <c r="BQ98" s="102"/>
      <c r="BR98" s="102"/>
      <c r="BS98" s="102"/>
      <c r="BT98" s="102"/>
      <c r="BU98" s="102"/>
      <c r="BV98" s="102"/>
      <c r="BW98" s="102"/>
      <c r="BX98" s="102"/>
      <c r="BY98" s="102"/>
      <c r="BZ98" s="102"/>
      <c r="CA98" s="102"/>
      <c r="CB98" s="102"/>
      <c r="CC98" s="102"/>
      <c r="CD98" s="102"/>
      <c r="CE98" s="102"/>
      <c r="CF98" s="102"/>
      <c r="CG98" s="102"/>
      <c r="CH98" s="102"/>
      <c r="CI98" s="102"/>
      <c r="CJ98" s="102"/>
      <c r="CK98" s="102"/>
      <c r="CL98" s="102"/>
      <c r="CM98" s="102"/>
      <c r="CN98" s="102"/>
      <c r="CO98" s="102"/>
      <c r="CP98" s="102"/>
      <c r="CQ98" s="102"/>
      <c r="CR98" s="102"/>
      <c r="CS98" s="102"/>
      <c r="CT98" s="102"/>
      <c r="CU98" s="102"/>
      <c r="CV98" s="102"/>
      <c r="CW98" s="102"/>
      <c r="CX98" s="102"/>
      <c r="CY98" s="102"/>
      <c r="CZ98" s="102"/>
      <c r="DA98" s="102"/>
      <c r="DB98" s="102"/>
      <c r="DC98" s="102"/>
      <c r="DD98" s="102"/>
      <c r="DE98" s="102"/>
      <c r="DF98" s="102"/>
      <c r="DG98" s="102"/>
      <c r="DH98" s="102"/>
      <c r="DI98" s="102"/>
      <c r="DJ98" s="102"/>
      <c r="DK98" s="102"/>
      <c r="DL98" s="102"/>
      <c r="DM98" s="102"/>
      <c r="DN98" s="102"/>
      <c r="DO98" s="102"/>
      <c r="DP98" s="102"/>
      <c r="DQ98" s="102"/>
      <c r="DR98" s="102"/>
      <c r="DS98" s="102"/>
      <c r="DT98" s="102"/>
      <c r="DU98" s="102"/>
      <c r="DV98" s="102"/>
      <c r="DW98" s="102"/>
      <c r="DX98" s="102"/>
      <c r="DY98" s="102"/>
      <c r="DZ98" s="102"/>
      <c r="EA98" s="102"/>
      <c r="EB98" s="102"/>
      <c r="EC98" s="102"/>
      <c r="ED98" s="102"/>
      <c r="EE98" s="102"/>
      <c r="EF98" s="102"/>
      <c r="EG98" s="102"/>
      <c r="EH98" s="102"/>
      <c r="EI98" s="102"/>
      <c r="EJ98" s="102"/>
      <c r="EK98" s="102"/>
      <c r="EL98" s="102"/>
      <c r="EM98" s="102"/>
      <c r="EN98" s="102"/>
      <c r="EO98" s="102"/>
      <c r="EP98" s="102"/>
      <c r="EQ98" s="102"/>
      <c r="ER98" s="102"/>
      <c r="ES98" s="102"/>
      <c r="ET98" s="102"/>
      <c r="EU98" s="102"/>
      <c r="EV98" s="102"/>
      <c r="EW98" s="102"/>
      <c r="EX98" s="102"/>
      <c r="EY98" s="102"/>
      <c r="EZ98" s="102"/>
      <c r="FA98" s="102"/>
      <c r="FB98" s="102"/>
      <c r="FC98" s="102"/>
      <c r="FD98" s="102"/>
      <c r="FE98" s="102"/>
      <c r="FF98" s="102"/>
      <c r="FG98" s="102"/>
      <c r="FH98" s="102"/>
      <c r="FI98" s="102"/>
      <c r="FJ98" s="102"/>
      <c r="FK98" s="102"/>
      <c r="FL98" s="102"/>
      <c r="FM98" s="102"/>
      <c r="FN98" s="102"/>
      <c r="FO98" s="102"/>
      <c r="FP98" s="102"/>
      <c r="FQ98" s="102"/>
      <c r="FR98" s="102"/>
      <c r="FS98" s="102"/>
      <c r="FT98" s="102"/>
      <c r="FU98" s="102"/>
      <c r="FV98" s="102"/>
      <c r="FW98" s="102"/>
      <c r="FX98" s="102"/>
      <c r="FY98" s="102"/>
      <c r="FZ98" s="102"/>
      <c r="GA98" s="102"/>
      <c r="GB98" s="102"/>
      <c r="GC98" s="102"/>
      <c r="GD98" s="102"/>
      <c r="GE98" s="102"/>
      <c r="GF98" s="102"/>
      <c r="GG98" s="102"/>
      <c r="GH98" s="102"/>
      <c r="GI98" s="102"/>
      <c r="GJ98" s="102"/>
      <c r="GK98" s="102"/>
      <c r="GL98" s="102"/>
      <c r="GM98" s="102"/>
      <c r="GN98" s="102"/>
      <c r="GO98" s="102"/>
      <c r="GP98" s="102"/>
      <c r="GQ98" s="102"/>
      <c r="GR98" s="102"/>
      <c r="GS98" s="102"/>
      <c r="GT98" s="102"/>
      <c r="GU98" s="102"/>
      <c r="GV98" s="102"/>
      <c r="GW98" s="102"/>
      <c r="GX98" s="102"/>
      <c r="GY98" s="102"/>
      <c r="GZ98" s="102"/>
      <c r="HA98" s="102"/>
      <c r="HB98" s="102"/>
      <c r="HC98" s="102"/>
      <c r="HD98" s="102"/>
      <c r="HE98" s="102"/>
      <c r="HF98" s="102"/>
      <c r="HG98" s="102"/>
      <c r="HH98" s="102"/>
      <c r="HI98" s="102"/>
      <c r="HJ98" s="102"/>
      <c r="HK98" s="102"/>
    </row>
    <row r="99" spans="2:219">
      <c r="B99" s="137">
        <v>71</v>
      </c>
      <c r="C99" s="138">
        <f t="shared" si="72"/>
        <v>1358331.7398383704</v>
      </c>
      <c r="D99" s="138">
        <f>D98+($D$10*12)</f>
        <v>1327519.4655510427</v>
      </c>
      <c r="E99" s="139">
        <f t="shared" si="73"/>
        <v>71</v>
      </c>
      <c r="F99" s="143">
        <f t="shared" si="74"/>
        <v>71</v>
      </c>
      <c r="G99" s="138">
        <f>G98+($D$11*12)</f>
        <v>1292650.4589641998</v>
      </c>
      <c r="H99" s="139">
        <f t="shared" si="65"/>
        <v>71</v>
      </c>
      <c r="I99" s="143">
        <f t="shared" si="75"/>
        <v>71</v>
      </c>
      <c r="J99" s="138">
        <f>J98+($D$12*12)</f>
        <v>1330416.1457016561</v>
      </c>
      <c r="K99" s="139">
        <f t="shared" si="66"/>
        <v>71</v>
      </c>
      <c r="L99" s="143">
        <f t="shared" si="76"/>
        <v>71</v>
      </c>
      <c r="M99" s="140">
        <f>M98+($D$13*12)</f>
        <v>360335.98734274623</v>
      </c>
      <c r="N99" s="141">
        <f t="shared" si="67"/>
        <v>71</v>
      </c>
      <c r="O99" s="143">
        <f t="shared" si="77"/>
        <v>71</v>
      </c>
      <c r="P99" s="140">
        <f t="shared" si="104"/>
        <v>273542.52715731796</v>
      </c>
      <c r="Q99" s="264">
        <f t="shared" si="78"/>
        <v>71</v>
      </c>
      <c r="R99" s="143">
        <f t="shared" si="79"/>
        <v>71</v>
      </c>
      <c r="S99" s="137">
        <v>71</v>
      </c>
      <c r="T99" s="142">
        <f t="shared" si="80"/>
        <v>467.66547329057937</v>
      </c>
      <c r="U99" s="142">
        <f>U98+($F$10*12)</f>
        <v>466.9268562551909</v>
      </c>
      <c r="V99" s="143">
        <f t="shared" si="81"/>
        <v>71</v>
      </c>
      <c r="W99" s="143">
        <f t="shared" si="82"/>
        <v>71</v>
      </c>
      <c r="X99" s="142">
        <f>X98+($F$11*12)</f>
        <v>445.19233587367103</v>
      </c>
      <c r="Y99" s="143">
        <f t="shared" si="83"/>
        <v>71</v>
      </c>
      <c r="Z99" s="143">
        <f t="shared" si="84"/>
        <v>71</v>
      </c>
      <c r="AA99" s="142">
        <f>AA98+($F$12*12)</f>
        <v>467.71065749584767</v>
      </c>
      <c r="AB99" s="143">
        <f t="shared" si="85"/>
        <v>0</v>
      </c>
      <c r="AC99" s="143" t="str">
        <f t="shared" si="86"/>
        <v>-</v>
      </c>
      <c r="AD99" s="142">
        <f>AD98+($F$13*12)</f>
        <v>109.57242446170774</v>
      </c>
      <c r="AE99" s="144">
        <f t="shared" si="87"/>
        <v>71</v>
      </c>
      <c r="AF99" s="143">
        <f t="shared" si="88"/>
        <v>71</v>
      </c>
      <c r="AG99" s="142">
        <f t="shared" si="97"/>
        <v>81.769450704570218</v>
      </c>
      <c r="AH99" s="143">
        <f t="shared" si="89"/>
        <v>71</v>
      </c>
      <c r="AI99" s="143">
        <f t="shared" si="90"/>
        <v>71</v>
      </c>
      <c r="AJ99" s="137">
        <v>71</v>
      </c>
      <c r="AK99" s="140">
        <f t="shared" si="98"/>
        <v>121.62028650656927</v>
      </c>
      <c r="AL99" s="140">
        <f t="shared" si="99"/>
        <v>115.72663039367393</v>
      </c>
      <c r="AM99" s="140">
        <f t="shared" si="100"/>
        <v>114.68421974435054</v>
      </c>
      <c r="AN99" s="140">
        <f t="shared" si="101"/>
        <v>115.72663039367393</v>
      </c>
      <c r="AO99" s="140">
        <f t="shared" si="102"/>
        <v>16.005568003102422</v>
      </c>
      <c r="AP99" s="140">
        <f t="shared" si="103"/>
        <v>9.0695012408837314</v>
      </c>
      <c r="AQ99" s="145">
        <f t="shared" si="105"/>
        <v>75277.476680868582</v>
      </c>
      <c r="AR99" s="145">
        <f>AR98+AL99</f>
        <v>74773.35843604304</v>
      </c>
      <c r="AS99" s="143">
        <f t="shared" si="68"/>
        <v>71</v>
      </c>
      <c r="AT99" s="143">
        <f t="shared" si="91"/>
        <v>71</v>
      </c>
      <c r="AU99" s="145">
        <f>AU98+AM99</f>
        <v>73683.706197602281</v>
      </c>
      <c r="AV99" s="143">
        <f t="shared" si="69"/>
        <v>71</v>
      </c>
      <c r="AW99" s="143">
        <f t="shared" si="92"/>
        <v>71</v>
      </c>
      <c r="AX99" s="145">
        <f>AX98+AN99</f>
        <v>75553.992191757192</v>
      </c>
      <c r="AY99" s="143">
        <f t="shared" si="70"/>
        <v>0</v>
      </c>
      <c r="AZ99" s="143" t="str">
        <f t="shared" si="93"/>
        <v>-</v>
      </c>
      <c r="BA99" s="146">
        <f>BA98+AO99</f>
        <v>40146.81938739519</v>
      </c>
      <c r="BB99" s="144">
        <f t="shared" si="71"/>
        <v>71</v>
      </c>
      <c r="BC99" s="143">
        <f t="shared" si="94"/>
        <v>71</v>
      </c>
      <c r="BD99" s="146">
        <f t="shared" si="106"/>
        <v>38312.092441991386</v>
      </c>
      <c r="BE99" s="143">
        <f t="shared" si="95"/>
        <v>71</v>
      </c>
      <c r="BF99" s="143">
        <f t="shared" si="96"/>
        <v>71</v>
      </c>
      <c r="BG99" s="102"/>
      <c r="BH99" s="102"/>
      <c r="BI99" s="102"/>
      <c r="BJ99" s="102"/>
      <c r="BK99" s="102"/>
      <c r="BL99" s="102"/>
      <c r="BM99" s="102"/>
      <c r="BN99" s="102"/>
      <c r="BO99" s="102"/>
      <c r="BP99" s="102"/>
      <c r="BQ99" s="102"/>
      <c r="BR99" s="102"/>
      <c r="BS99" s="102"/>
      <c r="BT99" s="102"/>
      <c r="BU99" s="102"/>
      <c r="BV99" s="102"/>
      <c r="BW99" s="102"/>
      <c r="BX99" s="102"/>
      <c r="BY99" s="102"/>
      <c r="BZ99" s="102"/>
      <c r="CA99" s="102"/>
      <c r="CB99" s="102"/>
      <c r="CC99" s="102"/>
      <c r="CD99" s="102"/>
      <c r="CE99" s="102"/>
      <c r="CF99" s="102"/>
      <c r="CG99" s="102"/>
      <c r="CH99" s="102"/>
      <c r="CI99" s="102"/>
      <c r="CJ99" s="102"/>
      <c r="CK99" s="102"/>
      <c r="CL99" s="102"/>
      <c r="CM99" s="102"/>
      <c r="CN99" s="102"/>
      <c r="CO99" s="102"/>
      <c r="CP99" s="102"/>
      <c r="CQ99" s="102"/>
      <c r="CR99" s="102"/>
      <c r="CS99" s="102"/>
      <c r="CT99" s="102"/>
      <c r="CU99" s="102"/>
      <c r="CV99" s="102"/>
      <c r="CW99" s="102"/>
      <c r="CX99" s="102"/>
      <c r="CY99" s="102"/>
      <c r="CZ99" s="102"/>
      <c r="DA99" s="102"/>
      <c r="DB99" s="102"/>
      <c r="DC99" s="102"/>
      <c r="DD99" s="102"/>
      <c r="DE99" s="102"/>
      <c r="DF99" s="102"/>
      <c r="DG99" s="102"/>
      <c r="DH99" s="102"/>
      <c r="DI99" s="102"/>
      <c r="DJ99" s="102"/>
      <c r="DK99" s="102"/>
      <c r="DL99" s="102"/>
      <c r="DM99" s="102"/>
      <c r="DN99" s="102"/>
      <c r="DO99" s="102"/>
      <c r="DP99" s="102"/>
      <c r="DQ99" s="102"/>
      <c r="DR99" s="102"/>
      <c r="DS99" s="102"/>
      <c r="DT99" s="102"/>
      <c r="DU99" s="102"/>
      <c r="DV99" s="102"/>
      <c r="DW99" s="102"/>
      <c r="DX99" s="102"/>
      <c r="DY99" s="102"/>
      <c r="DZ99" s="102"/>
      <c r="EA99" s="102"/>
      <c r="EB99" s="102"/>
      <c r="EC99" s="102"/>
      <c r="ED99" s="102"/>
      <c r="EE99" s="102"/>
      <c r="EF99" s="102"/>
      <c r="EG99" s="102"/>
      <c r="EH99" s="102"/>
      <c r="EI99" s="102"/>
      <c r="EJ99" s="102"/>
      <c r="EK99" s="102"/>
      <c r="EL99" s="102"/>
      <c r="EM99" s="102"/>
      <c r="EN99" s="102"/>
      <c r="EO99" s="102"/>
      <c r="EP99" s="102"/>
      <c r="EQ99" s="102"/>
      <c r="ER99" s="102"/>
      <c r="ES99" s="102"/>
      <c r="ET99" s="102"/>
      <c r="EU99" s="102"/>
      <c r="EV99" s="102"/>
      <c r="EW99" s="102"/>
      <c r="EX99" s="102"/>
      <c r="EY99" s="102"/>
      <c r="EZ99" s="102"/>
      <c r="FA99" s="102"/>
      <c r="FB99" s="102"/>
      <c r="FC99" s="102"/>
      <c r="FD99" s="102"/>
      <c r="FE99" s="102"/>
      <c r="FF99" s="102"/>
      <c r="FG99" s="102"/>
      <c r="FH99" s="102"/>
      <c r="FI99" s="102"/>
      <c r="FJ99" s="102"/>
      <c r="FK99" s="102"/>
      <c r="FL99" s="102"/>
      <c r="FM99" s="102"/>
      <c r="FN99" s="102"/>
      <c r="FO99" s="102"/>
      <c r="FP99" s="102"/>
      <c r="FQ99" s="102"/>
      <c r="FR99" s="102"/>
      <c r="FS99" s="102"/>
      <c r="FT99" s="102"/>
      <c r="FU99" s="102"/>
      <c r="FV99" s="102"/>
      <c r="FW99" s="102"/>
      <c r="FX99" s="102"/>
      <c r="FY99" s="102"/>
      <c r="FZ99" s="102"/>
      <c r="GA99" s="102"/>
      <c r="GB99" s="102"/>
      <c r="GC99" s="102"/>
      <c r="GD99" s="102"/>
      <c r="GE99" s="102"/>
      <c r="GF99" s="102"/>
      <c r="GG99" s="102"/>
      <c r="GH99" s="102"/>
      <c r="GI99" s="102"/>
      <c r="GJ99" s="102"/>
      <c r="GK99" s="102"/>
      <c r="GL99" s="102"/>
      <c r="GM99" s="102"/>
      <c r="GN99" s="102"/>
      <c r="GO99" s="102"/>
      <c r="GP99" s="102"/>
      <c r="GQ99" s="102"/>
      <c r="GR99" s="102"/>
      <c r="GS99" s="102"/>
      <c r="GT99" s="102"/>
      <c r="GU99" s="102"/>
      <c r="GV99" s="102"/>
      <c r="GW99" s="102"/>
      <c r="GX99" s="102"/>
      <c r="GY99" s="102"/>
      <c r="GZ99" s="102"/>
      <c r="HA99" s="102"/>
      <c r="HB99" s="102"/>
      <c r="HC99" s="102"/>
      <c r="HD99" s="102"/>
      <c r="HE99" s="102"/>
      <c r="HF99" s="102"/>
      <c r="HG99" s="102"/>
      <c r="HH99" s="102"/>
      <c r="HI99" s="102"/>
      <c r="HJ99" s="102"/>
      <c r="HK99" s="102"/>
    </row>
    <row r="100" spans="2:219">
      <c r="B100" s="137">
        <v>72</v>
      </c>
      <c r="C100" s="138">
        <f t="shared" si="72"/>
        <v>1377463.1727938403</v>
      </c>
      <c r="D100" s="138">
        <f>D99+($D$10*12)</f>
        <v>1346012.9207314735</v>
      </c>
      <c r="E100" s="139">
        <f t="shared" si="73"/>
        <v>72</v>
      </c>
      <c r="F100" s="143">
        <f t="shared" si="74"/>
        <v>72</v>
      </c>
      <c r="G100" s="138">
        <f>G99+($D$11*12)</f>
        <v>1310690.8165732152</v>
      </c>
      <c r="H100" s="139">
        <f t="shared" si="65"/>
        <v>72</v>
      </c>
      <c r="I100" s="143">
        <f t="shared" si="75"/>
        <v>72</v>
      </c>
      <c r="J100" s="138">
        <f>J99+($D$12*12)</f>
        <v>1348909.6008820869</v>
      </c>
      <c r="K100" s="139">
        <f t="shared" si="66"/>
        <v>72</v>
      </c>
      <c r="L100" s="143">
        <f t="shared" si="76"/>
        <v>72</v>
      </c>
      <c r="M100" s="140">
        <f>M99+($D$13*12)</f>
        <v>363037.50993565621</v>
      </c>
      <c r="N100" s="141">
        <f t="shared" si="67"/>
        <v>72</v>
      </c>
      <c r="O100" s="143">
        <f t="shared" si="77"/>
        <v>72</v>
      </c>
      <c r="P100" s="140">
        <f t="shared" si="104"/>
        <v>275152.97440377343</v>
      </c>
      <c r="Q100" s="264">
        <f t="shared" si="78"/>
        <v>72</v>
      </c>
      <c r="R100" s="143">
        <f t="shared" si="79"/>
        <v>72</v>
      </c>
      <c r="S100" s="137">
        <v>72</v>
      </c>
      <c r="T100" s="142">
        <f t="shared" si="80"/>
        <v>474.25231094255935</v>
      </c>
      <c r="U100" s="142">
        <f>U99+($F$10*12)</f>
        <v>473.43522990470916</v>
      </c>
      <c r="V100" s="143">
        <f t="shared" si="81"/>
        <v>72</v>
      </c>
      <c r="W100" s="143">
        <f t="shared" si="82"/>
        <v>72</v>
      </c>
      <c r="X100" s="142">
        <f>X99+($F$11*12)</f>
        <v>451.40352282609803</v>
      </c>
      <c r="Y100" s="143">
        <f t="shared" si="83"/>
        <v>72</v>
      </c>
      <c r="Z100" s="143">
        <f t="shared" si="84"/>
        <v>72</v>
      </c>
      <c r="AA100" s="142">
        <f>AA99+($F$12*12)</f>
        <v>474.21903114536593</v>
      </c>
      <c r="AB100" s="143">
        <f t="shared" si="85"/>
        <v>72</v>
      </c>
      <c r="AC100" s="143">
        <f t="shared" si="86"/>
        <v>72</v>
      </c>
      <c r="AD100" s="142">
        <f>AD99+($F$13*12)</f>
        <v>110.59228501864774</v>
      </c>
      <c r="AE100" s="144">
        <f t="shared" si="87"/>
        <v>72</v>
      </c>
      <c r="AF100" s="143">
        <f t="shared" si="88"/>
        <v>72</v>
      </c>
      <c r="AG100" s="142">
        <f t="shared" si="97"/>
        <v>82.413660561957215</v>
      </c>
      <c r="AH100" s="143">
        <f t="shared" si="89"/>
        <v>72</v>
      </c>
      <c r="AI100" s="143">
        <f t="shared" si="90"/>
        <v>72</v>
      </c>
      <c r="AJ100" s="137">
        <v>72</v>
      </c>
      <c r="AK100" s="140">
        <f t="shared" si="98"/>
        <v>115.82884429197073</v>
      </c>
      <c r="AL100" s="140">
        <f t="shared" si="99"/>
        <v>110.21583847016564</v>
      </c>
      <c r="AM100" s="140">
        <f t="shared" si="100"/>
        <v>109.22306642319099</v>
      </c>
      <c r="AN100" s="140">
        <f t="shared" si="101"/>
        <v>110.21583847016564</v>
      </c>
      <c r="AO100" s="140">
        <f t="shared" si="102"/>
        <v>15.243398098192781</v>
      </c>
      <c r="AP100" s="140">
        <f t="shared" si="103"/>
        <v>8.6376202294130771</v>
      </c>
      <c r="AQ100" s="149">
        <f t="shared" si="105"/>
        <v>75393.305525160555</v>
      </c>
      <c r="AR100" s="145">
        <f>AR99+AL100</f>
        <v>74883.574274513201</v>
      </c>
      <c r="AS100" s="143">
        <f t="shared" si="68"/>
        <v>72</v>
      </c>
      <c r="AT100" s="143">
        <f t="shared" si="91"/>
        <v>72</v>
      </c>
      <c r="AU100" s="145">
        <f>AU99+AM100</f>
        <v>73792.929264025472</v>
      </c>
      <c r="AV100" s="143">
        <f t="shared" si="69"/>
        <v>72</v>
      </c>
      <c r="AW100" s="143">
        <f t="shared" si="92"/>
        <v>72</v>
      </c>
      <c r="AX100" s="145">
        <f>AX99+AN100</f>
        <v>75664.208030227353</v>
      </c>
      <c r="AY100" s="143">
        <f t="shared" si="70"/>
        <v>0</v>
      </c>
      <c r="AZ100" s="143" t="str">
        <f t="shared" si="93"/>
        <v>-</v>
      </c>
      <c r="BA100" s="146">
        <f>BA99+AO100</f>
        <v>40162.062785493385</v>
      </c>
      <c r="BB100" s="144">
        <f t="shared" si="71"/>
        <v>72</v>
      </c>
      <c r="BC100" s="143">
        <f t="shared" si="94"/>
        <v>72</v>
      </c>
      <c r="BD100" s="146">
        <f t="shared" si="106"/>
        <v>38320.730062220799</v>
      </c>
      <c r="BE100" s="143">
        <f t="shared" si="95"/>
        <v>72</v>
      </c>
      <c r="BF100" s="143">
        <f t="shared" si="96"/>
        <v>72</v>
      </c>
      <c r="BG100" s="102"/>
      <c r="BH100" s="102"/>
      <c r="BI100" s="102"/>
      <c r="BJ100" s="102"/>
      <c r="BK100" s="102"/>
      <c r="BL100" s="102"/>
      <c r="BM100" s="102"/>
      <c r="BN100" s="102"/>
      <c r="BO100" s="102"/>
      <c r="BP100" s="102"/>
      <c r="BQ100" s="102"/>
      <c r="BR100" s="102"/>
      <c r="BS100" s="102"/>
      <c r="BT100" s="102"/>
      <c r="BU100" s="102"/>
      <c r="BV100" s="102"/>
      <c r="BW100" s="102"/>
      <c r="BX100" s="102"/>
      <c r="BY100" s="102"/>
      <c r="BZ100" s="102"/>
      <c r="CA100" s="102"/>
      <c r="CB100" s="102"/>
      <c r="CC100" s="102"/>
      <c r="CD100" s="102"/>
      <c r="CE100" s="102"/>
      <c r="CF100" s="102"/>
      <c r="CG100" s="102"/>
      <c r="CH100" s="102"/>
      <c r="CI100" s="102"/>
      <c r="CJ100" s="102"/>
      <c r="CK100" s="102"/>
      <c r="CL100" s="102"/>
      <c r="CM100" s="102"/>
      <c r="CN100" s="102"/>
      <c r="CO100" s="102"/>
      <c r="CP100" s="102"/>
      <c r="CQ100" s="102"/>
      <c r="CR100" s="102"/>
      <c r="CS100" s="102"/>
      <c r="CT100" s="102"/>
      <c r="CU100" s="102"/>
      <c r="CV100" s="102"/>
      <c r="CW100" s="102"/>
      <c r="CX100" s="102"/>
      <c r="CY100" s="102"/>
      <c r="CZ100" s="102"/>
      <c r="DA100" s="102"/>
      <c r="DB100" s="102"/>
      <c r="DC100" s="102"/>
      <c r="DD100" s="102"/>
      <c r="DE100" s="102"/>
      <c r="DF100" s="102"/>
      <c r="DG100" s="102"/>
      <c r="DH100" s="102"/>
      <c r="DI100" s="102"/>
      <c r="DJ100" s="102"/>
      <c r="DK100" s="102"/>
      <c r="DL100" s="102"/>
      <c r="DM100" s="102"/>
      <c r="DN100" s="102"/>
      <c r="DO100" s="102"/>
      <c r="DP100" s="102"/>
      <c r="DQ100" s="102"/>
      <c r="DR100" s="102"/>
      <c r="DS100" s="102"/>
      <c r="DT100" s="102"/>
      <c r="DU100" s="102"/>
      <c r="DV100" s="102"/>
      <c r="DW100" s="102"/>
      <c r="DX100" s="102"/>
      <c r="DY100" s="102"/>
      <c r="DZ100" s="102"/>
      <c r="EA100" s="102"/>
      <c r="EB100" s="102"/>
      <c r="EC100" s="102"/>
      <c r="ED100" s="102"/>
      <c r="EE100" s="102"/>
      <c r="EF100" s="102"/>
      <c r="EG100" s="102"/>
      <c r="EH100" s="102"/>
      <c r="EI100" s="102"/>
      <c r="EJ100" s="102"/>
      <c r="EK100" s="102"/>
      <c r="EL100" s="102"/>
      <c r="EM100" s="102"/>
      <c r="EN100" s="102"/>
      <c r="EO100" s="102"/>
      <c r="EP100" s="102"/>
      <c r="EQ100" s="102"/>
      <c r="ER100" s="102"/>
      <c r="ES100" s="102"/>
      <c r="ET100" s="102"/>
      <c r="EU100" s="102"/>
      <c r="EV100" s="102"/>
      <c r="EW100" s="102"/>
      <c r="EX100" s="102"/>
      <c r="EY100" s="102"/>
      <c r="EZ100" s="102"/>
      <c r="FA100" s="102"/>
      <c r="FB100" s="102"/>
      <c r="FC100" s="102"/>
      <c r="FD100" s="102"/>
      <c r="FE100" s="102"/>
      <c r="FF100" s="102"/>
      <c r="FG100" s="102"/>
      <c r="FH100" s="102"/>
      <c r="FI100" s="102"/>
      <c r="FJ100" s="102"/>
      <c r="FK100" s="102"/>
      <c r="FL100" s="102"/>
      <c r="FM100" s="102"/>
      <c r="FN100" s="102"/>
      <c r="FO100" s="102"/>
      <c r="FP100" s="102"/>
      <c r="FQ100" s="102"/>
      <c r="FR100" s="102"/>
      <c r="FS100" s="102"/>
      <c r="FT100" s="102"/>
      <c r="FU100" s="102"/>
      <c r="FV100" s="102"/>
      <c r="FW100" s="102"/>
      <c r="FX100" s="102"/>
      <c r="FY100" s="102"/>
      <c r="FZ100" s="102"/>
      <c r="GA100" s="102"/>
      <c r="GB100" s="102"/>
      <c r="GC100" s="102"/>
      <c r="GD100" s="102"/>
      <c r="GE100" s="102"/>
      <c r="GF100" s="102"/>
      <c r="GG100" s="102"/>
      <c r="GH100" s="102"/>
      <c r="GI100" s="102"/>
      <c r="GJ100" s="102"/>
      <c r="GK100" s="102"/>
      <c r="GL100" s="102"/>
      <c r="GM100" s="102"/>
      <c r="GN100" s="102"/>
      <c r="GO100" s="102"/>
      <c r="GP100" s="102"/>
      <c r="GQ100" s="102"/>
      <c r="GR100" s="102"/>
      <c r="GS100" s="102"/>
      <c r="GT100" s="102"/>
      <c r="GU100" s="102"/>
      <c r="GV100" s="102"/>
      <c r="GW100" s="102"/>
      <c r="GX100" s="102"/>
      <c r="GY100" s="102"/>
      <c r="GZ100" s="102"/>
      <c r="HA100" s="102"/>
      <c r="HB100" s="102"/>
      <c r="HC100" s="102"/>
      <c r="HD100" s="102"/>
      <c r="HE100" s="102"/>
      <c r="HF100" s="102"/>
      <c r="HG100" s="102"/>
      <c r="HH100" s="102"/>
      <c r="HI100" s="102"/>
      <c r="HJ100" s="102"/>
      <c r="HK100" s="102"/>
    </row>
    <row r="101" spans="2:219">
      <c r="B101" s="137">
        <v>73</v>
      </c>
      <c r="C101" s="138">
        <f t="shared" si="72"/>
        <v>1396594.6057493102</v>
      </c>
      <c r="D101" s="138">
        <f>D100+($D$10*12)</f>
        <v>1364506.3759119043</v>
      </c>
      <c r="E101" s="139">
        <f t="shared" si="73"/>
        <v>73</v>
      </c>
      <c r="F101" s="143">
        <f t="shared" si="74"/>
        <v>73</v>
      </c>
      <c r="G101" s="138">
        <f>G100+($D$11*12)</f>
        <v>1328731.1741822306</v>
      </c>
      <c r="H101" s="139">
        <f t="shared" si="65"/>
        <v>73</v>
      </c>
      <c r="I101" s="143">
        <f t="shared" si="75"/>
        <v>73</v>
      </c>
      <c r="J101" s="138">
        <f>J100+($D$12*12)</f>
        <v>1367403.0560625177</v>
      </c>
      <c r="K101" s="139">
        <f t="shared" si="66"/>
        <v>73</v>
      </c>
      <c r="L101" s="143">
        <f t="shared" si="76"/>
        <v>73</v>
      </c>
      <c r="M101" s="140">
        <f>M100+($D$13*12)</f>
        <v>365739.0325285662</v>
      </c>
      <c r="N101" s="141">
        <f t="shared" si="67"/>
        <v>73</v>
      </c>
      <c r="O101" s="143">
        <f t="shared" si="77"/>
        <v>73</v>
      </c>
      <c r="P101" s="140">
        <f t="shared" si="104"/>
        <v>276763.42165022891</v>
      </c>
      <c r="Q101" s="264">
        <f t="shared" si="78"/>
        <v>73</v>
      </c>
      <c r="R101" s="143">
        <f t="shared" si="79"/>
        <v>73</v>
      </c>
      <c r="S101" s="137">
        <v>73</v>
      </c>
      <c r="T101" s="142">
        <f t="shared" si="80"/>
        <v>480.83914859453932</v>
      </c>
      <c r="U101" s="142">
        <f>U100+($F$10*12)</f>
        <v>479.94360355422742</v>
      </c>
      <c r="V101" s="143">
        <f t="shared" si="81"/>
        <v>73</v>
      </c>
      <c r="W101" s="143">
        <f t="shared" si="82"/>
        <v>73</v>
      </c>
      <c r="X101" s="142">
        <f>X100+($F$11*12)</f>
        <v>457.61470977852503</v>
      </c>
      <c r="Y101" s="143">
        <f t="shared" si="83"/>
        <v>73</v>
      </c>
      <c r="Z101" s="143">
        <f t="shared" si="84"/>
        <v>73</v>
      </c>
      <c r="AA101" s="142">
        <f>AA100+($F$12*12)</f>
        <v>480.72740479488419</v>
      </c>
      <c r="AB101" s="143">
        <f t="shared" si="85"/>
        <v>73</v>
      </c>
      <c r="AC101" s="143">
        <f t="shared" si="86"/>
        <v>73</v>
      </c>
      <c r="AD101" s="142">
        <f>AD100+($F$13*12)</f>
        <v>111.61214557558775</v>
      </c>
      <c r="AE101" s="144">
        <f t="shared" si="87"/>
        <v>73</v>
      </c>
      <c r="AF101" s="143">
        <f t="shared" si="88"/>
        <v>73</v>
      </c>
      <c r="AG101" s="142">
        <f t="shared" si="97"/>
        <v>83.057870419344212</v>
      </c>
      <c r="AH101" s="143">
        <f t="shared" si="89"/>
        <v>73</v>
      </c>
      <c r="AI101" s="143">
        <f t="shared" si="90"/>
        <v>73</v>
      </c>
      <c r="AJ101" s="137">
        <v>73</v>
      </c>
      <c r="AK101" s="140">
        <f t="shared" si="98"/>
        <v>110.31318503997211</v>
      </c>
      <c r="AL101" s="140">
        <f t="shared" si="99"/>
        <v>104.96746520968155</v>
      </c>
      <c r="AM101" s="140">
        <f t="shared" si="100"/>
        <v>104.02196802208665</v>
      </c>
      <c r="AN101" s="140">
        <f t="shared" si="101"/>
        <v>104.96746520968155</v>
      </c>
      <c r="AO101" s="140">
        <f t="shared" si="102"/>
        <v>14.517521998278838</v>
      </c>
      <c r="AP101" s="140">
        <f t="shared" si="103"/>
        <v>8.2263049803934063</v>
      </c>
      <c r="AQ101" s="145">
        <f t="shared" si="105"/>
        <v>75503.618710200521</v>
      </c>
      <c r="AR101" s="145">
        <f>AR100+AL101</f>
        <v>74988.541739722888</v>
      </c>
      <c r="AS101" s="143">
        <f t="shared" si="68"/>
        <v>73</v>
      </c>
      <c r="AT101" s="143">
        <f t="shared" si="91"/>
        <v>73</v>
      </c>
      <c r="AU101" s="145">
        <f>AU100+AM101</f>
        <v>73896.951232047562</v>
      </c>
      <c r="AV101" s="143">
        <f t="shared" si="69"/>
        <v>73</v>
      </c>
      <c r="AW101" s="143">
        <f t="shared" si="92"/>
        <v>73</v>
      </c>
      <c r="AX101" s="145">
        <f>AX100+AN101</f>
        <v>75769.175495437041</v>
      </c>
      <c r="AY101" s="143">
        <f t="shared" si="70"/>
        <v>0</v>
      </c>
      <c r="AZ101" s="143" t="str">
        <f t="shared" si="93"/>
        <v>-</v>
      </c>
      <c r="BA101" s="146">
        <f>BA100+AO101</f>
        <v>40176.580307491662</v>
      </c>
      <c r="BB101" s="144">
        <f t="shared" si="71"/>
        <v>73</v>
      </c>
      <c r="BC101" s="143">
        <f t="shared" si="94"/>
        <v>73</v>
      </c>
      <c r="BD101" s="146">
        <f t="shared" si="106"/>
        <v>38328.956367201194</v>
      </c>
      <c r="BE101" s="143">
        <f t="shared" si="95"/>
        <v>73</v>
      </c>
      <c r="BF101" s="143">
        <f t="shared" si="96"/>
        <v>73</v>
      </c>
      <c r="BG101" s="102"/>
      <c r="BH101" s="102"/>
      <c r="BI101" s="102"/>
      <c r="BJ101" s="102"/>
      <c r="BK101" s="102"/>
      <c r="BL101" s="102"/>
      <c r="BM101" s="102"/>
      <c r="BN101" s="102"/>
      <c r="BO101" s="102"/>
      <c r="BP101" s="102"/>
      <c r="BQ101" s="102"/>
      <c r="BR101" s="102"/>
      <c r="BS101" s="102"/>
      <c r="BT101" s="102"/>
      <c r="BU101" s="102"/>
      <c r="BV101" s="102"/>
      <c r="BW101" s="102"/>
      <c r="BX101" s="102"/>
      <c r="BY101" s="102"/>
      <c r="BZ101" s="102"/>
      <c r="CA101" s="102"/>
      <c r="CB101" s="102"/>
      <c r="CC101" s="102"/>
      <c r="CD101" s="102"/>
      <c r="CE101" s="102"/>
      <c r="CF101" s="102"/>
      <c r="CG101" s="102"/>
      <c r="CH101" s="102"/>
      <c r="CI101" s="102"/>
      <c r="CJ101" s="102"/>
      <c r="CK101" s="102"/>
      <c r="CL101" s="102"/>
      <c r="CM101" s="102"/>
      <c r="CN101" s="102"/>
      <c r="CO101" s="102"/>
      <c r="CP101" s="102"/>
      <c r="CQ101" s="102"/>
      <c r="CR101" s="102"/>
      <c r="CS101" s="102"/>
      <c r="CT101" s="102"/>
      <c r="CU101" s="102"/>
      <c r="CV101" s="102"/>
      <c r="CW101" s="102"/>
      <c r="CX101" s="102"/>
      <c r="CY101" s="102"/>
      <c r="CZ101" s="102"/>
      <c r="DA101" s="102"/>
      <c r="DB101" s="102"/>
      <c r="DC101" s="102"/>
      <c r="DD101" s="102"/>
      <c r="DE101" s="102"/>
      <c r="DF101" s="102"/>
      <c r="DG101" s="102"/>
      <c r="DH101" s="102"/>
      <c r="DI101" s="102"/>
      <c r="DJ101" s="102"/>
      <c r="DK101" s="102"/>
      <c r="DL101" s="102"/>
      <c r="DM101" s="102"/>
      <c r="DN101" s="102"/>
      <c r="DO101" s="102"/>
      <c r="DP101" s="102"/>
      <c r="DQ101" s="102"/>
      <c r="DR101" s="102"/>
      <c r="DS101" s="102"/>
      <c r="DT101" s="102"/>
      <c r="DU101" s="102"/>
      <c r="DV101" s="102"/>
      <c r="DW101" s="102"/>
      <c r="DX101" s="102"/>
      <c r="DY101" s="102"/>
      <c r="DZ101" s="102"/>
      <c r="EA101" s="102"/>
      <c r="EB101" s="102"/>
      <c r="EC101" s="102"/>
      <c r="ED101" s="102"/>
      <c r="EE101" s="102"/>
      <c r="EF101" s="102"/>
      <c r="EG101" s="102"/>
      <c r="EH101" s="102"/>
      <c r="EI101" s="102"/>
      <c r="EJ101" s="102"/>
      <c r="EK101" s="102"/>
      <c r="EL101" s="102"/>
      <c r="EM101" s="102"/>
      <c r="EN101" s="102"/>
      <c r="EO101" s="102"/>
      <c r="EP101" s="102"/>
      <c r="EQ101" s="102"/>
      <c r="ER101" s="102"/>
      <c r="ES101" s="102"/>
      <c r="ET101" s="102"/>
      <c r="EU101" s="102"/>
      <c r="EV101" s="102"/>
      <c r="EW101" s="102"/>
      <c r="EX101" s="102"/>
      <c r="EY101" s="102"/>
      <c r="EZ101" s="102"/>
      <c r="FA101" s="102"/>
      <c r="FB101" s="102"/>
      <c r="FC101" s="102"/>
      <c r="FD101" s="102"/>
      <c r="FE101" s="102"/>
      <c r="FF101" s="102"/>
      <c r="FG101" s="102"/>
      <c r="FH101" s="102"/>
      <c r="FI101" s="102"/>
      <c r="FJ101" s="102"/>
      <c r="FK101" s="102"/>
      <c r="FL101" s="102"/>
      <c r="FM101" s="102"/>
      <c r="FN101" s="102"/>
      <c r="FO101" s="102"/>
      <c r="FP101" s="102"/>
      <c r="FQ101" s="102"/>
      <c r="FR101" s="102"/>
      <c r="FS101" s="102"/>
      <c r="FT101" s="102"/>
      <c r="FU101" s="102"/>
      <c r="FV101" s="102"/>
      <c r="FW101" s="102"/>
      <c r="FX101" s="102"/>
      <c r="FY101" s="102"/>
      <c r="FZ101" s="102"/>
      <c r="GA101" s="102"/>
      <c r="GB101" s="102"/>
      <c r="GC101" s="102"/>
      <c r="GD101" s="102"/>
      <c r="GE101" s="102"/>
      <c r="GF101" s="102"/>
      <c r="GG101" s="102"/>
      <c r="GH101" s="102"/>
      <c r="GI101" s="102"/>
      <c r="GJ101" s="102"/>
      <c r="GK101" s="102"/>
      <c r="GL101" s="102"/>
      <c r="GM101" s="102"/>
      <c r="GN101" s="102"/>
      <c r="GO101" s="102"/>
      <c r="GP101" s="102"/>
      <c r="GQ101" s="102"/>
      <c r="GR101" s="102"/>
      <c r="GS101" s="102"/>
      <c r="GT101" s="102"/>
      <c r="GU101" s="102"/>
      <c r="GV101" s="102"/>
      <c r="GW101" s="102"/>
      <c r="GX101" s="102"/>
      <c r="GY101" s="102"/>
      <c r="GZ101" s="102"/>
      <c r="HA101" s="102"/>
      <c r="HB101" s="102"/>
      <c r="HC101" s="102"/>
      <c r="HD101" s="102"/>
      <c r="HE101" s="102"/>
      <c r="HF101" s="102"/>
      <c r="HG101" s="102"/>
      <c r="HH101" s="102"/>
      <c r="HI101" s="102"/>
      <c r="HJ101" s="102"/>
      <c r="HK101" s="102"/>
    </row>
    <row r="102" spans="2:219">
      <c r="B102" s="137">
        <v>74</v>
      </c>
      <c r="C102" s="138">
        <f t="shared" si="72"/>
        <v>1415726.0387047802</v>
      </c>
      <c r="D102" s="138">
        <f>D101+($D$10*12)</f>
        <v>1382999.8310923351</v>
      </c>
      <c r="E102" s="139">
        <f t="shared" si="73"/>
        <v>74</v>
      </c>
      <c r="F102" s="143">
        <f t="shared" si="74"/>
        <v>74</v>
      </c>
      <c r="G102" s="138">
        <f>G101+($D$11*12)</f>
        <v>1346771.531791246</v>
      </c>
      <c r="H102" s="139">
        <f t="shared" si="65"/>
        <v>74</v>
      </c>
      <c r="I102" s="143">
        <f t="shared" si="75"/>
        <v>74</v>
      </c>
      <c r="J102" s="138">
        <f>J101+($D$12*12)</f>
        <v>1385896.5112429485</v>
      </c>
      <c r="K102" s="139">
        <f t="shared" si="66"/>
        <v>74</v>
      </c>
      <c r="L102" s="143">
        <f t="shared" si="76"/>
        <v>74</v>
      </c>
      <c r="M102" s="140">
        <f>M101+($D$13*12)</f>
        <v>368440.55512147618</v>
      </c>
      <c r="N102" s="141">
        <f t="shared" si="67"/>
        <v>74</v>
      </c>
      <c r="O102" s="143">
        <f t="shared" si="77"/>
        <v>74</v>
      </c>
      <c r="P102" s="140">
        <f t="shared" si="104"/>
        <v>278373.86889668438</v>
      </c>
      <c r="Q102" s="264">
        <f t="shared" si="78"/>
        <v>74</v>
      </c>
      <c r="R102" s="143">
        <f t="shared" si="79"/>
        <v>74</v>
      </c>
      <c r="S102" s="137">
        <v>74</v>
      </c>
      <c r="T102" s="142">
        <f t="shared" si="80"/>
        <v>487.4259862465193</v>
      </c>
      <c r="U102" s="142">
        <f>U101+($F$10*12)</f>
        <v>486.45197720374568</v>
      </c>
      <c r="V102" s="143">
        <f t="shared" si="81"/>
        <v>74</v>
      </c>
      <c r="W102" s="143">
        <f t="shared" si="82"/>
        <v>74</v>
      </c>
      <c r="X102" s="142">
        <f>X101+($F$11*12)</f>
        <v>463.82589673095202</v>
      </c>
      <c r="Y102" s="143">
        <f t="shared" si="83"/>
        <v>74</v>
      </c>
      <c r="Z102" s="143">
        <f t="shared" si="84"/>
        <v>74</v>
      </c>
      <c r="AA102" s="142">
        <f>AA101+($F$12*12)</f>
        <v>487.23577844440246</v>
      </c>
      <c r="AB102" s="143">
        <f t="shared" si="85"/>
        <v>74</v>
      </c>
      <c r="AC102" s="143">
        <f t="shared" si="86"/>
        <v>74</v>
      </c>
      <c r="AD102" s="142">
        <f>AD101+($F$13*12)</f>
        <v>112.63200613252775</v>
      </c>
      <c r="AE102" s="144">
        <f t="shared" si="87"/>
        <v>74</v>
      </c>
      <c r="AF102" s="143">
        <f t="shared" si="88"/>
        <v>74</v>
      </c>
      <c r="AG102" s="142">
        <f t="shared" si="97"/>
        <v>83.702080276731209</v>
      </c>
      <c r="AH102" s="143">
        <f t="shared" si="89"/>
        <v>74</v>
      </c>
      <c r="AI102" s="143">
        <f t="shared" si="90"/>
        <v>74</v>
      </c>
      <c r="AJ102" s="137">
        <v>74</v>
      </c>
      <c r="AK102" s="140">
        <f t="shared" si="98"/>
        <v>105.06017622854486</v>
      </c>
      <c r="AL102" s="140">
        <f t="shared" si="99"/>
        <v>99.969014485410995</v>
      </c>
      <c r="AM102" s="140">
        <f t="shared" si="100"/>
        <v>99.06854097341585</v>
      </c>
      <c r="AN102" s="140">
        <f t="shared" si="101"/>
        <v>99.969014485410995</v>
      </c>
      <c r="AO102" s="140">
        <f t="shared" si="102"/>
        <v>13.826211426932225</v>
      </c>
      <c r="AP102" s="140">
        <f t="shared" si="103"/>
        <v>7.8345761718032438</v>
      </c>
      <c r="AQ102" s="149">
        <f t="shared" si="105"/>
        <v>75608.678886429072</v>
      </c>
      <c r="AR102" s="145">
        <f>AR101+AL102</f>
        <v>75088.510754208299</v>
      </c>
      <c r="AS102" s="143">
        <f t="shared" si="68"/>
        <v>74</v>
      </c>
      <c r="AT102" s="143">
        <f t="shared" si="91"/>
        <v>74</v>
      </c>
      <c r="AU102" s="145">
        <f>AU101+AM102</f>
        <v>73996.019773020977</v>
      </c>
      <c r="AV102" s="143">
        <f t="shared" si="69"/>
        <v>74</v>
      </c>
      <c r="AW102" s="143">
        <f t="shared" si="92"/>
        <v>74</v>
      </c>
      <c r="AX102" s="145">
        <f>AX101+AN102</f>
        <v>75869.144509922451</v>
      </c>
      <c r="AY102" s="143">
        <f t="shared" si="70"/>
        <v>0</v>
      </c>
      <c r="AZ102" s="143" t="str">
        <f t="shared" si="93"/>
        <v>-</v>
      </c>
      <c r="BA102" s="146">
        <f>BA101+AO102</f>
        <v>40190.406518918593</v>
      </c>
      <c r="BB102" s="144">
        <f t="shared" si="71"/>
        <v>74</v>
      </c>
      <c r="BC102" s="143">
        <f t="shared" si="94"/>
        <v>74</v>
      </c>
      <c r="BD102" s="146">
        <f t="shared" si="106"/>
        <v>38336.790943372995</v>
      </c>
      <c r="BE102" s="143">
        <f t="shared" si="95"/>
        <v>74</v>
      </c>
      <c r="BF102" s="143">
        <f t="shared" si="96"/>
        <v>74</v>
      </c>
      <c r="BG102" s="102"/>
      <c r="BH102" s="102"/>
      <c r="BI102" s="102"/>
      <c r="BJ102" s="102"/>
      <c r="BK102" s="102"/>
      <c r="BL102" s="102"/>
      <c r="BM102" s="102"/>
      <c r="BN102" s="102"/>
      <c r="BO102" s="102"/>
      <c r="BP102" s="102"/>
      <c r="BQ102" s="102"/>
      <c r="BR102" s="102"/>
      <c r="BS102" s="102"/>
      <c r="BT102" s="102"/>
      <c r="BU102" s="102"/>
      <c r="BV102" s="102"/>
      <c r="BW102" s="102"/>
      <c r="BX102" s="102"/>
      <c r="BY102" s="102"/>
      <c r="BZ102" s="102"/>
      <c r="CA102" s="102"/>
      <c r="CB102" s="102"/>
      <c r="CC102" s="102"/>
      <c r="CD102" s="102"/>
      <c r="CE102" s="102"/>
      <c r="CF102" s="102"/>
      <c r="CG102" s="102"/>
      <c r="CH102" s="102"/>
      <c r="CI102" s="102"/>
      <c r="CJ102" s="102"/>
      <c r="CK102" s="102"/>
      <c r="CL102" s="102"/>
      <c r="CM102" s="102"/>
      <c r="CN102" s="102"/>
      <c r="CO102" s="102"/>
      <c r="CP102" s="102"/>
      <c r="CQ102" s="102"/>
      <c r="CR102" s="102"/>
      <c r="CS102" s="102"/>
      <c r="CT102" s="102"/>
      <c r="CU102" s="102"/>
      <c r="CV102" s="102"/>
      <c r="CW102" s="102"/>
      <c r="CX102" s="102"/>
      <c r="CY102" s="102"/>
      <c r="CZ102" s="102"/>
      <c r="DA102" s="102"/>
      <c r="DB102" s="102"/>
      <c r="DC102" s="102"/>
      <c r="DD102" s="102"/>
      <c r="DE102" s="102"/>
      <c r="DF102" s="102"/>
      <c r="DG102" s="102"/>
      <c r="DH102" s="102"/>
      <c r="DI102" s="102"/>
      <c r="DJ102" s="102"/>
      <c r="DK102" s="102"/>
      <c r="DL102" s="102"/>
      <c r="DM102" s="102"/>
      <c r="DN102" s="102"/>
      <c r="DO102" s="102"/>
      <c r="DP102" s="102"/>
      <c r="DQ102" s="102"/>
      <c r="DR102" s="102"/>
      <c r="DS102" s="102"/>
      <c r="DT102" s="102"/>
      <c r="DU102" s="102"/>
      <c r="DV102" s="102"/>
      <c r="DW102" s="102"/>
      <c r="DX102" s="102"/>
      <c r="DY102" s="102"/>
      <c r="DZ102" s="102"/>
      <c r="EA102" s="102"/>
      <c r="EB102" s="102"/>
      <c r="EC102" s="102"/>
      <c r="ED102" s="102"/>
      <c r="EE102" s="102"/>
      <c r="EF102" s="102"/>
      <c r="EG102" s="102"/>
      <c r="EH102" s="102"/>
      <c r="EI102" s="102"/>
      <c r="EJ102" s="102"/>
      <c r="EK102" s="102"/>
      <c r="EL102" s="102"/>
      <c r="EM102" s="102"/>
      <c r="EN102" s="102"/>
      <c r="EO102" s="102"/>
      <c r="EP102" s="102"/>
      <c r="EQ102" s="102"/>
      <c r="ER102" s="102"/>
      <c r="ES102" s="102"/>
      <c r="ET102" s="102"/>
      <c r="EU102" s="102"/>
      <c r="EV102" s="102"/>
      <c r="EW102" s="102"/>
      <c r="EX102" s="102"/>
      <c r="EY102" s="102"/>
      <c r="EZ102" s="102"/>
      <c r="FA102" s="102"/>
      <c r="FB102" s="102"/>
      <c r="FC102" s="102"/>
      <c r="FD102" s="102"/>
      <c r="FE102" s="102"/>
      <c r="FF102" s="102"/>
      <c r="FG102" s="102"/>
      <c r="FH102" s="102"/>
      <c r="FI102" s="102"/>
      <c r="FJ102" s="102"/>
      <c r="FK102" s="102"/>
      <c r="FL102" s="102"/>
      <c r="FM102" s="102"/>
      <c r="FN102" s="102"/>
      <c r="FO102" s="102"/>
      <c r="FP102" s="102"/>
      <c r="FQ102" s="102"/>
      <c r="FR102" s="102"/>
      <c r="FS102" s="102"/>
      <c r="FT102" s="102"/>
      <c r="FU102" s="102"/>
      <c r="FV102" s="102"/>
      <c r="FW102" s="102"/>
      <c r="FX102" s="102"/>
      <c r="FY102" s="102"/>
      <c r="FZ102" s="102"/>
      <c r="GA102" s="102"/>
      <c r="GB102" s="102"/>
      <c r="GC102" s="102"/>
      <c r="GD102" s="102"/>
      <c r="GE102" s="102"/>
      <c r="GF102" s="102"/>
      <c r="GG102" s="102"/>
      <c r="GH102" s="102"/>
      <c r="GI102" s="102"/>
      <c r="GJ102" s="102"/>
      <c r="GK102" s="102"/>
      <c r="GL102" s="102"/>
      <c r="GM102" s="102"/>
      <c r="GN102" s="102"/>
      <c r="GO102" s="102"/>
      <c r="GP102" s="102"/>
      <c r="GQ102" s="102"/>
      <c r="GR102" s="102"/>
      <c r="GS102" s="102"/>
      <c r="GT102" s="102"/>
      <c r="GU102" s="102"/>
      <c r="GV102" s="102"/>
      <c r="GW102" s="102"/>
      <c r="GX102" s="102"/>
      <c r="GY102" s="102"/>
      <c r="GZ102" s="102"/>
      <c r="HA102" s="102"/>
      <c r="HB102" s="102"/>
      <c r="HC102" s="102"/>
      <c r="HD102" s="102"/>
      <c r="HE102" s="102"/>
      <c r="HF102" s="102"/>
      <c r="HG102" s="102"/>
      <c r="HH102" s="102"/>
      <c r="HI102" s="102"/>
      <c r="HJ102" s="102"/>
      <c r="HK102" s="102"/>
    </row>
    <row r="103" spans="2:219" ht="13.5" thickBot="1">
      <c r="B103" s="150">
        <v>75</v>
      </c>
      <c r="C103" s="151">
        <f t="shared" si="72"/>
        <v>1434857.4716602501</v>
      </c>
      <c r="D103" s="151">
        <f>D102+($D$10*12)+$C$19</f>
        <v>1402083.1862727657</v>
      </c>
      <c r="E103" s="152">
        <f t="shared" si="73"/>
        <v>75</v>
      </c>
      <c r="F103" s="143">
        <f t="shared" si="74"/>
        <v>75</v>
      </c>
      <c r="G103" s="151">
        <f>G102+($D$11*12)</f>
        <v>1364811.8894002615</v>
      </c>
      <c r="H103" s="152">
        <f t="shared" si="65"/>
        <v>75</v>
      </c>
      <c r="I103" s="143">
        <f t="shared" si="75"/>
        <v>75</v>
      </c>
      <c r="J103" s="151">
        <f>J102+($D$12*12)</f>
        <v>1404389.9664233793</v>
      </c>
      <c r="K103" s="152">
        <f t="shared" si="66"/>
        <v>75</v>
      </c>
      <c r="L103" s="143">
        <f t="shared" si="76"/>
        <v>75</v>
      </c>
      <c r="M103" s="153">
        <f>M102+($D$13*12)</f>
        <v>371142.07771438616</v>
      </c>
      <c r="N103" s="154">
        <f t="shared" si="67"/>
        <v>75</v>
      </c>
      <c r="O103" s="143">
        <f t="shared" si="77"/>
        <v>75</v>
      </c>
      <c r="P103" s="140">
        <f t="shared" si="104"/>
        <v>279984.31614313985</v>
      </c>
      <c r="Q103" s="264">
        <f t="shared" si="78"/>
        <v>75</v>
      </c>
      <c r="R103" s="143">
        <f t="shared" si="79"/>
        <v>75</v>
      </c>
      <c r="S103" s="155">
        <v>75</v>
      </c>
      <c r="T103" s="156">
        <f t="shared" si="80"/>
        <v>494.01282389849928</v>
      </c>
      <c r="U103" s="156">
        <f>U102+($F$10*12)+$D$19</f>
        <v>493.18687585326393</v>
      </c>
      <c r="V103" s="157">
        <f t="shared" si="81"/>
        <v>75</v>
      </c>
      <c r="W103" s="143">
        <f t="shared" si="82"/>
        <v>75</v>
      </c>
      <c r="X103" s="156">
        <f>X102+($F$10*12)+$D$19</f>
        <v>470.56079538047027</v>
      </c>
      <c r="Y103" s="157">
        <f t="shared" si="83"/>
        <v>75</v>
      </c>
      <c r="Z103" s="143">
        <f t="shared" si="84"/>
        <v>75</v>
      </c>
      <c r="AA103" s="156">
        <f>AA102+($F$10*12)+$D$19</f>
        <v>493.9706770939207</v>
      </c>
      <c r="AB103" s="157">
        <f t="shared" si="85"/>
        <v>75</v>
      </c>
      <c r="AC103" s="143">
        <f t="shared" si="86"/>
        <v>75</v>
      </c>
      <c r="AD103" s="156">
        <f>AD102+($F$13*12)</f>
        <v>113.65186668946775</v>
      </c>
      <c r="AE103" s="158">
        <f t="shared" si="87"/>
        <v>75</v>
      </c>
      <c r="AF103" s="143">
        <f t="shared" si="88"/>
        <v>75</v>
      </c>
      <c r="AG103" s="142">
        <f t="shared" si="97"/>
        <v>84.346290134118206</v>
      </c>
      <c r="AH103" s="143">
        <f t="shared" si="89"/>
        <v>75</v>
      </c>
      <c r="AI103" s="143">
        <f t="shared" si="90"/>
        <v>75</v>
      </c>
      <c r="AJ103" s="155">
        <v>75</v>
      </c>
      <c r="AK103" s="140">
        <f t="shared" si="98"/>
        <v>100.05731069385224</v>
      </c>
      <c r="AL103" s="140">
        <f t="shared" si="99"/>
        <v>95.208585224200945</v>
      </c>
      <c r="AM103" s="140">
        <f t="shared" si="100"/>
        <v>94.35099140325319</v>
      </c>
      <c r="AN103" s="140">
        <f t="shared" si="101"/>
        <v>95.208585224200945</v>
      </c>
      <c r="AO103" s="140">
        <f t="shared" si="102"/>
        <v>13.167820406602118</v>
      </c>
      <c r="AP103" s="140">
        <f t="shared" si="103"/>
        <v>7.4615011160030891</v>
      </c>
      <c r="AQ103" s="159">
        <f>AQ102+AK103</f>
        <v>75708.736197122926</v>
      </c>
      <c r="AR103" s="145">
        <f>AR102+AL103+($E$19/$C$23^AJ103)</f>
        <v>75194.663727900363</v>
      </c>
      <c r="AS103" s="157">
        <f t="shared" si="68"/>
        <v>75</v>
      </c>
      <c r="AT103" s="143">
        <f t="shared" si="91"/>
        <v>75</v>
      </c>
      <c r="AU103" s="145">
        <f>AU102+AM103+$E$19/$C$23^AJ103</f>
        <v>74101.315152892086</v>
      </c>
      <c r="AV103" s="157">
        <f t="shared" si="69"/>
        <v>75</v>
      </c>
      <c r="AW103" s="143">
        <f t="shared" si="92"/>
        <v>75</v>
      </c>
      <c r="AX103" s="145">
        <f>AX102+AN103+$E$19/$C$23^AJ103</f>
        <v>75975.297483614515</v>
      </c>
      <c r="AY103" s="157">
        <f t="shared" si="70"/>
        <v>0</v>
      </c>
      <c r="AZ103" s="143" t="str">
        <f t="shared" si="93"/>
        <v>-</v>
      </c>
      <c r="BA103" s="160">
        <f>BA102+AO103</f>
        <v>40203.574339325198</v>
      </c>
      <c r="BB103" s="158">
        <f t="shared" si="71"/>
        <v>75</v>
      </c>
      <c r="BC103" s="143">
        <f t="shared" si="94"/>
        <v>75</v>
      </c>
      <c r="BD103" s="146">
        <f>BD102+AP103+$E$19/$C$23^AJ103</f>
        <v>38355.196832956863</v>
      </c>
      <c r="BE103" s="143">
        <f t="shared" si="95"/>
        <v>75</v>
      </c>
      <c r="BF103" s="143">
        <f t="shared" si="96"/>
        <v>75</v>
      </c>
      <c r="BG103" s="102"/>
      <c r="BH103" s="104"/>
      <c r="BI103" s="104"/>
      <c r="BJ103" s="104"/>
      <c r="BK103" s="104"/>
      <c r="BL103" s="104"/>
      <c r="BM103" s="102"/>
      <c r="BN103" s="102"/>
      <c r="BO103" s="102"/>
      <c r="BP103" s="102"/>
      <c r="BQ103" s="102"/>
      <c r="BR103" s="102"/>
      <c r="BS103" s="102"/>
      <c r="BT103" s="102"/>
      <c r="BU103" s="102"/>
      <c r="BV103" s="102"/>
      <c r="BW103" s="102"/>
      <c r="BX103" s="102"/>
      <c r="BY103" s="102"/>
      <c r="BZ103" s="102"/>
      <c r="CA103" s="102"/>
      <c r="CB103" s="102"/>
      <c r="CC103" s="102"/>
      <c r="CD103" s="102"/>
      <c r="CE103" s="102"/>
      <c r="CF103" s="102"/>
      <c r="CG103" s="102"/>
      <c r="CH103" s="102"/>
      <c r="CI103" s="102"/>
      <c r="CJ103" s="102"/>
      <c r="CK103" s="102"/>
      <c r="CL103" s="102"/>
      <c r="CM103" s="102"/>
      <c r="CN103" s="102"/>
      <c r="CO103" s="102"/>
      <c r="CP103" s="102"/>
      <c r="CQ103" s="102"/>
      <c r="CR103" s="102"/>
      <c r="CS103" s="102"/>
      <c r="CT103" s="102"/>
      <c r="CU103" s="102"/>
      <c r="CV103" s="102"/>
      <c r="CW103" s="102"/>
      <c r="CX103" s="102"/>
      <c r="CY103" s="102"/>
      <c r="CZ103" s="102"/>
      <c r="DA103" s="102"/>
      <c r="DB103" s="102"/>
      <c r="DC103" s="102"/>
      <c r="DD103" s="102"/>
      <c r="DE103" s="102"/>
      <c r="DF103" s="102"/>
      <c r="DG103" s="102"/>
      <c r="DH103" s="102"/>
      <c r="DI103" s="102"/>
      <c r="DJ103" s="102"/>
      <c r="DK103" s="102"/>
      <c r="DL103" s="102"/>
      <c r="DM103" s="102"/>
      <c r="DN103" s="102"/>
      <c r="DO103" s="102"/>
      <c r="DP103" s="102"/>
      <c r="DQ103" s="102"/>
      <c r="DR103" s="102"/>
      <c r="DS103" s="102"/>
      <c r="DT103" s="102"/>
      <c r="DU103" s="102"/>
      <c r="DV103" s="102"/>
      <c r="DW103" s="102"/>
      <c r="DX103" s="102"/>
      <c r="DY103" s="102"/>
      <c r="DZ103" s="102"/>
      <c r="EA103" s="102"/>
      <c r="EB103" s="102"/>
      <c r="EC103" s="102"/>
      <c r="ED103" s="102"/>
      <c r="EE103" s="102"/>
      <c r="EF103" s="102"/>
      <c r="EG103" s="102"/>
      <c r="EH103" s="102"/>
      <c r="EI103" s="102"/>
      <c r="EJ103" s="102"/>
      <c r="EK103" s="102"/>
      <c r="EL103" s="102"/>
      <c r="EM103" s="102"/>
      <c r="EN103" s="102"/>
      <c r="EO103" s="102"/>
      <c r="EP103" s="102"/>
      <c r="EQ103" s="102"/>
      <c r="ER103" s="102"/>
      <c r="ES103" s="102"/>
      <c r="ET103" s="102"/>
      <c r="EU103" s="102"/>
      <c r="EV103" s="102"/>
      <c r="EW103" s="102"/>
      <c r="EX103" s="102"/>
      <c r="EY103" s="102"/>
      <c r="EZ103" s="102"/>
      <c r="FA103" s="102"/>
      <c r="FB103" s="102"/>
      <c r="FC103" s="102"/>
      <c r="FD103" s="102"/>
      <c r="FE103" s="102"/>
      <c r="FF103" s="102"/>
      <c r="FG103" s="102"/>
      <c r="FH103" s="102"/>
      <c r="FI103" s="102"/>
      <c r="FJ103" s="102"/>
      <c r="FK103" s="102"/>
      <c r="FL103" s="102"/>
      <c r="FM103" s="102"/>
      <c r="FN103" s="102"/>
      <c r="FO103" s="102"/>
      <c r="FP103" s="102"/>
      <c r="FQ103" s="102"/>
      <c r="FR103" s="102"/>
      <c r="FS103" s="102"/>
      <c r="FT103" s="102"/>
      <c r="FU103" s="102"/>
      <c r="FV103" s="102"/>
      <c r="FW103" s="102"/>
      <c r="FX103" s="102"/>
      <c r="FY103" s="102"/>
      <c r="FZ103" s="102"/>
      <c r="GA103" s="102"/>
      <c r="GB103" s="102"/>
      <c r="GC103" s="102"/>
      <c r="GD103" s="102"/>
      <c r="GE103" s="102"/>
      <c r="GF103" s="102"/>
      <c r="GG103" s="102"/>
      <c r="GH103" s="102"/>
      <c r="GI103" s="102"/>
      <c r="GJ103" s="102"/>
      <c r="GK103" s="102"/>
      <c r="GL103" s="102"/>
      <c r="GM103" s="102"/>
      <c r="GN103" s="102"/>
      <c r="GO103" s="102"/>
      <c r="GP103" s="102"/>
      <c r="GQ103" s="102"/>
      <c r="GR103" s="102"/>
      <c r="GS103" s="102"/>
      <c r="GT103" s="102"/>
      <c r="GU103" s="102"/>
      <c r="GV103" s="102"/>
      <c r="GW103" s="102"/>
      <c r="GX103" s="102"/>
      <c r="GY103" s="102"/>
      <c r="GZ103" s="102"/>
      <c r="HA103" s="102"/>
      <c r="HB103" s="102"/>
      <c r="HC103" s="102"/>
      <c r="HD103" s="102"/>
      <c r="HE103" s="102"/>
      <c r="HF103" s="102"/>
      <c r="HG103" s="102"/>
      <c r="HH103" s="102"/>
      <c r="HI103" s="102"/>
      <c r="HJ103" s="102"/>
      <c r="HK103" s="102"/>
    </row>
    <row r="104" spans="2:219">
      <c r="B104" s="102"/>
      <c r="C104" s="102"/>
      <c r="D104" s="448">
        <f>SUM(D29:D103)</f>
        <v>53448952.24476207</v>
      </c>
      <c r="E104" s="197" t="s">
        <v>280</v>
      </c>
      <c r="F104" s="204">
        <f>MIN(F29:F103)</f>
        <v>9</v>
      </c>
      <c r="G104" s="448">
        <f>SUM(G29:G103)</f>
        <v>51997460.440001659</v>
      </c>
      <c r="H104" s="197" t="s">
        <v>280</v>
      </c>
      <c r="I104" s="204">
        <f>+MIN(I29:I103)</f>
        <v>4</v>
      </c>
      <c r="J104" s="448">
        <f>SUM(J29:J103)</f>
        <v>53665613.356058083</v>
      </c>
      <c r="K104" s="198" t="s">
        <v>280</v>
      </c>
      <c r="L104" s="204">
        <f>+MIN(L29:L103)</f>
        <v>16</v>
      </c>
      <c r="M104" s="448">
        <f>SUM(M29:M103)</f>
        <v>18393466.633253731</v>
      </c>
      <c r="N104" s="198" t="s">
        <v>280</v>
      </c>
      <c r="O104" s="204">
        <f>+MIN(O29:O103)</f>
        <v>8</v>
      </c>
      <c r="P104" s="448">
        <f>SUM(P29:P103)</f>
        <v>14584368.601821486</v>
      </c>
      <c r="Q104" s="200" t="s">
        <v>280</v>
      </c>
      <c r="R104" s="204">
        <f>+MIN(R29:R103)</f>
        <v>7</v>
      </c>
      <c r="S104" s="102"/>
      <c r="T104" s="120"/>
      <c r="U104" s="448">
        <f>SUM(U29:U103)</f>
        <v>18784.892971581634</v>
      </c>
      <c r="V104" s="198" t="s">
        <v>280</v>
      </c>
      <c r="W104" s="204">
        <f>+MIN(W29:W103)</f>
        <v>44</v>
      </c>
      <c r="X104" s="448">
        <f>SUM(X29:X103)</f>
        <v>17901.506919965606</v>
      </c>
      <c r="Y104" s="198" t="s">
        <v>280</v>
      </c>
      <c r="Z104" s="204">
        <f>+MIN(Z29:Z103)</f>
        <v>3</v>
      </c>
      <c r="AA104" s="448">
        <f>SUM(AA29:AA103)</f>
        <v>18843.678064630891</v>
      </c>
      <c r="AB104" s="198" t="s">
        <v>280</v>
      </c>
      <c r="AC104" s="204">
        <f>+MIN(AC29:AC103)</f>
        <v>69</v>
      </c>
      <c r="AD104" s="448">
        <f>SUM(AD29:AD103)</f>
        <v>5248.8169562015719</v>
      </c>
      <c r="AE104" s="123" t="s">
        <v>280</v>
      </c>
      <c r="AF104" s="204">
        <f>+MIN(AF29:AF103)</f>
        <v>6</v>
      </c>
      <c r="AG104" s="448">
        <f>SUM(AG29:AG103)</f>
        <v>4093.3294058099477</v>
      </c>
      <c r="AH104" s="124"/>
      <c r="AI104" s="204">
        <f>+MIN(AI29:AI103)</f>
        <v>5</v>
      </c>
      <c r="AJ104" s="102"/>
      <c r="AK104" s="409">
        <f>SUM(AK29:AK103)</f>
        <v>75708.736197122926</v>
      </c>
      <c r="AL104" s="409">
        <f>SUM(AL29:AL103)</f>
        <v>72039.930040646286</v>
      </c>
      <c r="AM104" s="409">
        <f t="shared" ref="AM104:AP104" si="107">SUM(AM29:AM103)</f>
        <v>71391.028487084841</v>
      </c>
      <c r="AN104" s="409">
        <f t="shared" si="107"/>
        <v>72039.930040646286</v>
      </c>
      <c r="AO104" s="409">
        <f t="shared" si="107"/>
        <v>9963.4802748679504</v>
      </c>
      <c r="AP104" s="409">
        <f t="shared" si="107"/>
        <v>5645.7725648299365</v>
      </c>
      <c r="AQ104" s="445">
        <f>SUM(AQ29:AQ103)</f>
        <v>4314066.4568825411</v>
      </c>
      <c r="AR104" s="445">
        <f>SUM(AR29:AR103)</f>
        <v>4308851.3756995173</v>
      </c>
      <c r="AS104" s="391" t="s">
        <v>403</v>
      </c>
      <c r="AT104" s="204">
        <f>+MIN(AT29:AT103)</f>
        <v>24</v>
      </c>
      <c r="AU104" s="445">
        <f>SUM(AU29:AU103)</f>
        <v>4241158.653731782</v>
      </c>
      <c r="AV104" s="391" t="s">
        <v>403</v>
      </c>
      <c r="AW104" s="204">
        <f>MIN(AW29:AW103)</f>
        <v>9</v>
      </c>
      <c r="AX104" s="445">
        <f>SUM(AX29:AX103)</f>
        <v>4367398.9073780794</v>
      </c>
      <c r="AY104" s="391" t="s">
        <v>403</v>
      </c>
      <c r="AZ104" s="204">
        <f>MIN(AZ29:AZ103)</f>
        <v>0</v>
      </c>
      <c r="BA104" s="445">
        <f>SUM(BA29:BA103)</f>
        <v>2802023.6595065352</v>
      </c>
      <c r="BB104" s="391" t="s">
        <v>403</v>
      </c>
      <c r="BC104" s="204">
        <f>MIN(BC29:BC103)</f>
        <v>12</v>
      </c>
      <c r="BD104" s="445">
        <f>SUM(BD29:BD103)</f>
        <v>2711044.1216954649</v>
      </c>
      <c r="BE104" s="391" t="s">
        <v>403</v>
      </c>
      <c r="BF104" s="204">
        <f>MIN(BF29:BF103)</f>
        <v>12</v>
      </c>
      <c r="BG104" s="102"/>
      <c r="BH104" s="104"/>
      <c r="BI104" s="104"/>
      <c r="BJ104" s="104"/>
      <c r="BK104" s="104"/>
      <c r="BL104" s="104"/>
      <c r="BM104" s="102"/>
      <c r="BN104" s="102"/>
      <c r="BO104" s="102"/>
      <c r="BP104" s="102"/>
      <c r="BQ104" s="102"/>
      <c r="BR104" s="102"/>
      <c r="BS104" s="102"/>
      <c r="BT104" s="102"/>
      <c r="BU104" s="102"/>
      <c r="BV104" s="102"/>
      <c r="BW104" s="102"/>
      <c r="BX104" s="102"/>
      <c r="BY104" s="102"/>
      <c r="BZ104" s="102"/>
      <c r="CA104" s="102"/>
      <c r="CB104" s="102"/>
      <c r="CC104" s="102"/>
      <c r="CD104" s="102"/>
      <c r="CE104" s="102"/>
      <c r="CF104" s="102"/>
      <c r="CG104" s="102"/>
      <c r="CH104" s="102"/>
      <c r="CI104" s="102"/>
      <c r="CJ104" s="102"/>
      <c r="CK104" s="102"/>
      <c r="CL104" s="102"/>
      <c r="CM104" s="102"/>
      <c r="CN104" s="102"/>
      <c r="CO104" s="102"/>
      <c r="CP104" s="102"/>
      <c r="CQ104" s="102"/>
      <c r="CR104" s="102"/>
      <c r="CS104" s="102"/>
      <c r="CT104" s="102"/>
      <c r="CU104" s="102"/>
      <c r="CV104" s="102"/>
      <c r="CW104" s="102"/>
      <c r="CX104" s="102"/>
      <c r="CY104" s="102"/>
      <c r="CZ104" s="102"/>
      <c r="DA104" s="102"/>
      <c r="DB104" s="102"/>
      <c r="DC104" s="102"/>
      <c r="DD104" s="102"/>
      <c r="DE104" s="102"/>
      <c r="DF104" s="102"/>
      <c r="DG104" s="102"/>
      <c r="DH104" s="102"/>
      <c r="DI104" s="102"/>
      <c r="DJ104" s="102"/>
      <c r="DK104" s="102"/>
      <c r="DL104" s="102"/>
      <c r="DM104" s="102"/>
      <c r="DN104" s="102"/>
      <c r="DO104" s="102"/>
      <c r="DP104" s="102"/>
      <c r="DQ104" s="102"/>
      <c r="DR104" s="102"/>
      <c r="DS104" s="102"/>
      <c r="DT104" s="102"/>
      <c r="DU104" s="102"/>
      <c r="DV104" s="102"/>
      <c r="DW104" s="102"/>
      <c r="DX104" s="102"/>
      <c r="DY104" s="102"/>
      <c r="DZ104" s="102"/>
      <c r="EA104" s="102"/>
      <c r="EB104" s="102"/>
      <c r="EC104" s="102"/>
      <c r="ED104" s="102"/>
      <c r="EE104" s="102"/>
      <c r="EF104" s="102"/>
      <c r="EG104" s="102"/>
      <c r="EH104" s="102"/>
      <c r="EI104" s="102"/>
      <c r="EJ104" s="102"/>
      <c r="EK104" s="102"/>
      <c r="EL104" s="102"/>
      <c r="EM104" s="102"/>
      <c r="EN104" s="102"/>
      <c r="EO104" s="102"/>
      <c r="EP104" s="102"/>
      <c r="EQ104" s="102"/>
      <c r="ER104" s="102"/>
      <c r="ES104" s="102"/>
      <c r="ET104" s="102"/>
      <c r="EU104" s="102"/>
      <c r="EV104" s="102"/>
      <c r="EW104" s="102"/>
      <c r="EX104" s="102"/>
      <c r="EY104" s="102"/>
      <c r="EZ104" s="102"/>
      <c r="FA104" s="102"/>
      <c r="FB104" s="102"/>
      <c r="FC104" s="102"/>
      <c r="FD104" s="102"/>
      <c r="FE104" s="102"/>
      <c r="FF104" s="102"/>
      <c r="FG104" s="102"/>
      <c r="FH104" s="102"/>
      <c r="FI104" s="102"/>
      <c r="FJ104" s="102"/>
      <c r="FK104" s="102"/>
      <c r="FL104" s="102"/>
      <c r="FM104" s="102"/>
      <c r="FN104" s="102"/>
      <c r="FO104" s="102"/>
      <c r="FP104" s="102"/>
      <c r="FQ104" s="102"/>
      <c r="FR104" s="102"/>
      <c r="FS104" s="102"/>
      <c r="FT104" s="102"/>
      <c r="FU104" s="102"/>
      <c r="FV104" s="102"/>
      <c r="FW104" s="102"/>
      <c r="FX104" s="102"/>
      <c r="FY104" s="102"/>
      <c r="FZ104" s="102"/>
      <c r="GA104" s="102"/>
      <c r="GB104" s="102"/>
      <c r="GC104" s="102"/>
      <c r="GD104" s="102"/>
      <c r="GE104" s="102"/>
      <c r="GF104" s="102"/>
      <c r="GG104" s="102"/>
      <c r="GH104" s="102"/>
      <c r="GI104" s="102"/>
      <c r="GJ104" s="102"/>
      <c r="GK104" s="102"/>
      <c r="GL104" s="102"/>
      <c r="GM104" s="102"/>
      <c r="GN104" s="102"/>
      <c r="GO104" s="102"/>
      <c r="GP104" s="102"/>
      <c r="GQ104" s="102"/>
      <c r="GR104" s="102"/>
      <c r="GS104" s="102"/>
      <c r="GT104" s="102"/>
      <c r="GU104" s="102"/>
      <c r="GV104" s="102"/>
      <c r="GW104" s="102"/>
      <c r="GX104" s="102"/>
      <c r="GY104" s="102"/>
      <c r="GZ104" s="102"/>
      <c r="HA104" s="102"/>
      <c r="HB104" s="102"/>
      <c r="HC104" s="102"/>
      <c r="HD104" s="102"/>
      <c r="HE104" s="102"/>
      <c r="HF104" s="102"/>
      <c r="HG104" s="102"/>
      <c r="HH104" s="102"/>
      <c r="HI104" s="102"/>
      <c r="HJ104" s="102"/>
      <c r="HK104" s="102"/>
    </row>
    <row r="105" spans="2:219" ht="15.75" customHeight="1">
      <c r="B105" s="102"/>
      <c r="C105" s="102"/>
      <c r="D105" s="102"/>
      <c r="E105" s="102"/>
      <c r="F105" s="102">
        <f>IF(F104&gt;0,F104,75)</f>
        <v>9</v>
      </c>
      <c r="G105" s="102"/>
      <c r="H105" s="102"/>
      <c r="I105" s="102">
        <f>IF(I104&gt;0,I104,75)</f>
        <v>4</v>
      </c>
      <c r="J105" s="104"/>
      <c r="K105" s="104"/>
      <c r="L105" s="102">
        <f>IF(L104&gt;0,L104,75)</f>
        <v>16</v>
      </c>
      <c r="M105" s="104"/>
      <c r="N105" s="104"/>
      <c r="O105" s="102">
        <f>IF(O104&gt;0,O104,75)</f>
        <v>8</v>
      </c>
      <c r="P105" s="104"/>
      <c r="Q105" s="104"/>
      <c r="R105" s="102">
        <f>IF(R104&gt;0,R104,75)</f>
        <v>7</v>
      </c>
      <c r="S105" s="102"/>
      <c r="T105" s="120"/>
      <c r="U105" s="104"/>
      <c r="V105" s="104"/>
      <c r="W105" s="102">
        <f>IF(W104&gt;0,W104,75)</f>
        <v>44</v>
      </c>
      <c r="X105" s="104"/>
      <c r="Y105" s="104"/>
      <c r="Z105" s="102">
        <f>IF(Z104&gt;0,Z104,75)</f>
        <v>3</v>
      </c>
      <c r="AA105" s="104"/>
      <c r="AB105" s="104"/>
      <c r="AC105" s="102">
        <f>IF(AC104&gt;0,AC104,75)</f>
        <v>69</v>
      </c>
      <c r="AD105" s="102"/>
      <c r="AE105" s="104"/>
      <c r="AF105" s="102">
        <f>IF(AF104&gt;0,AF104,75)</f>
        <v>6</v>
      </c>
      <c r="AG105" s="104"/>
      <c r="AH105" s="104"/>
      <c r="AI105" s="102">
        <f>IF(AI104&gt;0,AI104,75)</f>
        <v>5</v>
      </c>
      <c r="AJ105" s="434" t="s">
        <v>332</v>
      </c>
      <c r="AK105" s="435"/>
      <c r="AL105" s="435"/>
      <c r="AM105" s="435"/>
      <c r="AN105" s="435"/>
      <c r="AO105" s="435"/>
      <c r="AP105" s="435"/>
      <c r="AQ105" s="435"/>
      <c r="AR105" s="435"/>
      <c r="AS105" s="435"/>
      <c r="AT105" s="435">
        <f>+IF(AT104&gt;0,AT104,75)</f>
        <v>24</v>
      </c>
      <c r="AU105" s="435"/>
      <c r="AV105" s="435"/>
      <c r="AW105" s="435">
        <f>++IF(AW104&gt;0,AW104,75)</f>
        <v>9</v>
      </c>
      <c r="AX105" s="435"/>
      <c r="AY105" s="435"/>
      <c r="AZ105" s="435">
        <f>+IF(AZ104&gt;0,AZ104,75)</f>
        <v>75</v>
      </c>
      <c r="BA105" s="435"/>
      <c r="BB105" s="435"/>
      <c r="BC105" s="435">
        <f>IF(BC104&gt;0,BC104,75)</f>
        <v>12</v>
      </c>
      <c r="BD105" s="435"/>
      <c r="BE105" s="435"/>
      <c r="BF105" s="435">
        <f>+IF(BF104&gt;0,BF104,75)</f>
        <v>12</v>
      </c>
      <c r="BG105" s="435"/>
      <c r="BH105" s="436"/>
      <c r="BI105" s="104"/>
      <c r="BJ105" s="104"/>
      <c r="BK105" s="104"/>
      <c r="BL105" s="104"/>
      <c r="BM105" s="102"/>
      <c r="BN105" s="102"/>
      <c r="BO105" s="102"/>
      <c r="BP105" s="102"/>
      <c r="BQ105" s="102"/>
      <c r="BR105" s="102"/>
      <c r="BS105" s="102"/>
      <c r="BT105" s="102"/>
      <c r="BU105" s="102"/>
      <c r="BV105" s="102"/>
      <c r="BW105" s="102"/>
      <c r="BX105" s="102"/>
      <c r="BY105" s="102"/>
      <c r="BZ105" s="102"/>
      <c r="CA105" s="102"/>
      <c r="CB105" s="102"/>
      <c r="CC105" s="102"/>
      <c r="CD105" s="102"/>
      <c r="CE105" s="102"/>
      <c r="CF105" s="102"/>
      <c r="CG105" s="102"/>
      <c r="CH105" s="102"/>
      <c r="CI105" s="102"/>
      <c r="CJ105" s="102"/>
      <c r="CK105" s="102"/>
      <c r="CL105" s="102"/>
      <c r="CM105" s="102"/>
      <c r="CN105" s="102"/>
      <c r="CO105" s="102"/>
      <c r="CP105" s="102"/>
      <c r="CQ105" s="102"/>
      <c r="CR105" s="102"/>
      <c r="CS105" s="102"/>
      <c r="CT105" s="102"/>
      <c r="CU105" s="102"/>
      <c r="CV105" s="102"/>
      <c r="CW105" s="102"/>
      <c r="CX105" s="102"/>
      <c r="CY105" s="102"/>
      <c r="CZ105" s="102"/>
      <c r="DA105" s="102"/>
      <c r="DB105" s="102"/>
      <c r="DC105" s="102"/>
      <c r="DD105" s="102"/>
      <c r="DE105" s="102"/>
      <c r="DF105" s="102"/>
      <c r="DG105" s="102"/>
      <c r="DH105" s="102"/>
      <c r="DI105" s="102"/>
      <c r="DJ105" s="102"/>
      <c r="DK105" s="102"/>
      <c r="DL105" s="102"/>
      <c r="DM105" s="102"/>
      <c r="DN105" s="102"/>
      <c r="DO105" s="102"/>
      <c r="DP105" s="102"/>
      <c r="DQ105" s="102"/>
      <c r="DR105" s="102"/>
      <c r="DS105" s="102"/>
      <c r="DT105" s="102"/>
      <c r="DU105" s="102"/>
      <c r="DV105" s="102"/>
      <c r="DW105" s="102"/>
      <c r="DX105" s="102"/>
      <c r="DY105" s="102"/>
      <c r="DZ105" s="102"/>
      <c r="EA105" s="102"/>
      <c r="EB105" s="102"/>
      <c r="EC105" s="102"/>
      <c r="ED105" s="102"/>
      <c r="EE105" s="102"/>
      <c r="EF105" s="102"/>
      <c r="EG105" s="102"/>
      <c r="EH105" s="102"/>
      <c r="EI105" s="102"/>
      <c r="EJ105" s="102"/>
      <c r="EK105" s="102"/>
      <c r="EL105" s="102"/>
      <c r="EM105" s="102"/>
      <c r="EN105" s="102"/>
      <c r="EO105" s="102"/>
      <c r="EP105" s="102"/>
      <c r="EQ105" s="102"/>
      <c r="ER105" s="102"/>
      <c r="ES105" s="102"/>
      <c r="ET105" s="102"/>
      <c r="EU105" s="102"/>
      <c r="EV105" s="102"/>
      <c r="EW105" s="102"/>
      <c r="EX105" s="102"/>
      <c r="EY105" s="102"/>
      <c r="EZ105" s="102"/>
      <c r="FA105" s="102"/>
      <c r="FB105" s="102"/>
      <c r="FC105" s="102"/>
      <c r="FD105" s="102"/>
      <c r="FE105" s="102"/>
      <c r="FF105" s="102"/>
      <c r="FG105" s="102"/>
      <c r="FH105" s="102"/>
      <c r="FI105" s="102"/>
      <c r="FJ105" s="102"/>
      <c r="FK105" s="102"/>
      <c r="FL105" s="102"/>
      <c r="FM105" s="102"/>
      <c r="FN105" s="102"/>
      <c r="FO105" s="102"/>
      <c r="FP105" s="102"/>
      <c r="FQ105" s="102"/>
      <c r="FR105" s="102"/>
      <c r="FS105" s="102"/>
      <c r="FT105" s="102"/>
      <c r="FU105" s="102"/>
      <c r="FV105" s="102"/>
      <c r="FW105" s="102"/>
      <c r="FX105" s="102"/>
      <c r="FY105" s="102"/>
      <c r="FZ105" s="102"/>
      <c r="GA105" s="102"/>
      <c r="GB105" s="102"/>
      <c r="GC105" s="102"/>
      <c r="GD105" s="102"/>
      <c r="GE105" s="102"/>
      <c r="GF105" s="102"/>
      <c r="GG105" s="102"/>
      <c r="GH105" s="102"/>
      <c r="GI105" s="102"/>
      <c r="GJ105" s="102"/>
      <c r="GK105" s="102"/>
      <c r="GL105" s="102"/>
      <c r="GM105" s="102"/>
      <c r="GN105" s="102"/>
      <c r="GO105" s="102"/>
      <c r="GP105" s="102"/>
      <c r="GQ105" s="102"/>
      <c r="GR105" s="102"/>
      <c r="GS105" s="102"/>
      <c r="GT105" s="102"/>
      <c r="GU105" s="102"/>
      <c r="GV105" s="102"/>
      <c r="GW105" s="102"/>
      <c r="GX105" s="102"/>
      <c r="GY105" s="102"/>
      <c r="GZ105" s="102"/>
      <c r="HA105" s="102"/>
      <c r="HB105" s="102"/>
      <c r="HC105" s="102"/>
      <c r="HD105" s="102"/>
      <c r="HE105" s="102"/>
      <c r="HF105" s="102"/>
      <c r="HG105" s="102"/>
      <c r="HH105" s="102"/>
      <c r="HI105" s="102"/>
      <c r="HJ105" s="102"/>
      <c r="HK105" s="102"/>
    </row>
    <row r="106" spans="2:219">
      <c r="B106" s="391" t="s">
        <v>508</v>
      </c>
      <c r="C106" s="102"/>
      <c r="D106" s="102">
        <f>(D104-C10)/75</f>
        <v>712584.34129362146</v>
      </c>
      <c r="E106" s="102"/>
      <c r="F106" s="102"/>
      <c r="G106" s="102">
        <f>(G104-D11)/75</f>
        <v>693279.42769156769</v>
      </c>
      <c r="H106" s="102"/>
      <c r="I106" s="102"/>
      <c r="J106" s="102">
        <f>(J104-D12)/75</f>
        <v>715520.96313057397</v>
      </c>
      <c r="K106" s="104"/>
      <c r="L106" s="104"/>
      <c r="M106" s="102">
        <f>(M104-D13)/75</f>
        <v>245243.22008494652</v>
      </c>
      <c r="N106" s="104"/>
      <c r="O106" s="104"/>
      <c r="P106" s="102">
        <f>(P104-D14)/75</f>
        <v>194456.45863845709</v>
      </c>
      <c r="Q106" s="104"/>
      <c r="R106" s="104"/>
      <c r="S106" s="102"/>
      <c r="T106" s="391" t="s">
        <v>509</v>
      </c>
      <c r="U106" s="102">
        <f>(U104-E10)/75</f>
        <v>250.44680905922985</v>
      </c>
      <c r="V106" s="102"/>
      <c r="W106" s="102"/>
      <c r="X106" s="449">
        <f>(X104-E11)/75</f>
        <v>238.67306943619002</v>
      </c>
      <c r="Y106" s="102"/>
      <c r="Z106" s="102"/>
      <c r="AA106" s="102">
        <f>(AA104-E12)/75</f>
        <v>251.22015961667785</v>
      </c>
      <c r="AB106" s="102"/>
      <c r="AC106" s="102"/>
      <c r="AD106" s="102">
        <f>(AD104-E13)/75</f>
        <v>69.603928417101386</v>
      </c>
      <c r="AE106" s="104"/>
      <c r="AF106" s="104"/>
      <c r="AG106" s="104">
        <f>(AG104-D14)/75</f>
        <v>52.788339581404301</v>
      </c>
      <c r="AH106" s="104"/>
      <c r="AI106" s="104"/>
      <c r="AJ106" s="437" t="s">
        <v>219</v>
      </c>
      <c r="AK106" s="436"/>
      <c r="AL106" s="438"/>
      <c r="AM106" s="438"/>
      <c r="AN106" s="438"/>
      <c r="AO106" s="438"/>
      <c r="AP106" s="438"/>
      <c r="AQ106" s="436"/>
      <c r="AR106" s="436"/>
      <c r="AS106" s="436"/>
      <c r="AT106" s="436"/>
      <c r="AU106" s="436"/>
      <c r="AV106" s="436"/>
      <c r="AW106" s="436"/>
      <c r="AX106" s="436"/>
      <c r="AY106" s="436"/>
      <c r="AZ106" s="436"/>
      <c r="BA106" s="436"/>
      <c r="BB106" s="436"/>
      <c r="BC106" s="436"/>
      <c r="BD106" s="436"/>
      <c r="BE106" s="436"/>
      <c r="BF106" s="436"/>
      <c r="BG106" s="436"/>
      <c r="BH106" s="436"/>
      <c r="BI106" s="104"/>
      <c r="BJ106" s="104"/>
      <c r="BK106" s="104"/>
      <c r="BL106" s="104"/>
      <c r="BM106" s="102"/>
      <c r="BN106" s="102"/>
      <c r="BO106" s="102"/>
      <c r="BP106" s="102"/>
      <c r="BQ106" s="102"/>
      <c r="BR106" s="102"/>
      <c r="BS106" s="102"/>
      <c r="BT106" s="102"/>
      <c r="BU106" s="102"/>
      <c r="BV106" s="102"/>
      <c r="BW106" s="102"/>
      <c r="BX106" s="102"/>
      <c r="BY106" s="102"/>
      <c r="BZ106" s="102"/>
      <c r="CA106" s="102"/>
      <c r="CB106" s="102"/>
      <c r="CC106" s="102"/>
      <c r="CD106" s="102"/>
      <c r="CE106" s="102"/>
      <c r="CF106" s="102"/>
      <c r="CG106" s="102"/>
      <c r="CH106" s="102"/>
      <c r="CI106" s="102"/>
      <c r="CJ106" s="102"/>
      <c r="CK106" s="102"/>
      <c r="CL106" s="102"/>
      <c r="CM106" s="102"/>
      <c r="CN106" s="102"/>
      <c r="CO106" s="102"/>
      <c r="CP106" s="102"/>
      <c r="CQ106" s="102"/>
      <c r="CR106" s="102"/>
      <c r="CS106" s="102"/>
      <c r="CT106" s="102"/>
      <c r="CU106" s="102"/>
      <c r="CV106" s="102"/>
      <c r="CW106" s="102"/>
      <c r="CX106" s="102"/>
      <c r="CY106" s="102"/>
      <c r="CZ106" s="102"/>
      <c r="DA106" s="102"/>
      <c r="DB106" s="102"/>
      <c r="DC106" s="102"/>
      <c r="DD106" s="102"/>
      <c r="DE106" s="102"/>
      <c r="DF106" s="102"/>
      <c r="DG106" s="102"/>
      <c r="DH106" s="102"/>
      <c r="DI106" s="102"/>
      <c r="DJ106" s="102"/>
      <c r="DK106" s="102"/>
      <c r="DL106" s="102"/>
      <c r="DM106" s="102"/>
      <c r="DN106" s="102"/>
      <c r="DO106" s="102"/>
      <c r="DP106" s="102"/>
      <c r="DQ106" s="102"/>
      <c r="DR106" s="102"/>
      <c r="DS106" s="102"/>
      <c r="DT106" s="102"/>
      <c r="DU106" s="102"/>
      <c r="DV106" s="102"/>
      <c r="DW106" s="102"/>
      <c r="DX106" s="102"/>
      <c r="DY106" s="102"/>
      <c r="DZ106" s="102"/>
      <c r="EA106" s="102"/>
      <c r="EB106" s="102"/>
      <c r="EC106" s="102"/>
      <c r="ED106" s="102"/>
      <c r="EE106" s="102"/>
      <c r="EF106" s="102"/>
      <c r="EG106" s="102"/>
      <c r="EH106" s="102"/>
      <c r="EI106" s="102"/>
      <c r="EJ106" s="102"/>
      <c r="EK106" s="102"/>
      <c r="EL106" s="102"/>
      <c r="EM106" s="102"/>
      <c r="EN106" s="102"/>
      <c r="EO106" s="102"/>
      <c r="EP106" s="102"/>
      <c r="EQ106" s="102"/>
      <c r="ER106" s="102"/>
      <c r="ES106" s="102"/>
      <c r="ET106" s="102"/>
      <c r="EU106" s="102"/>
      <c r="EV106" s="102"/>
      <c r="EW106" s="102"/>
      <c r="EX106" s="102"/>
      <c r="EY106" s="102"/>
      <c r="EZ106" s="102"/>
      <c r="FA106" s="102"/>
      <c r="FB106" s="102"/>
      <c r="FC106" s="102"/>
      <c r="FD106" s="102"/>
      <c r="FE106" s="102"/>
      <c r="FF106" s="102"/>
      <c r="FG106" s="102"/>
      <c r="FH106" s="102"/>
      <c r="FI106" s="102"/>
      <c r="FJ106" s="102"/>
      <c r="FK106" s="102"/>
      <c r="FL106" s="102"/>
      <c r="FM106" s="102"/>
      <c r="FN106" s="102"/>
      <c r="FO106" s="102"/>
      <c r="FP106" s="102"/>
      <c r="FQ106" s="102"/>
      <c r="FR106" s="102"/>
      <c r="FS106" s="102"/>
      <c r="FT106" s="102"/>
      <c r="FU106" s="102"/>
      <c r="FV106" s="102"/>
      <c r="FW106" s="102"/>
      <c r="FX106" s="102"/>
      <c r="FY106" s="102"/>
      <c r="FZ106" s="102"/>
      <c r="GA106" s="102"/>
      <c r="GB106" s="102"/>
      <c r="GC106" s="102"/>
      <c r="GD106" s="102"/>
      <c r="GE106" s="102"/>
      <c r="GF106" s="102"/>
      <c r="GG106" s="102"/>
      <c r="GH106" s="102"/>
      <c r="GI106" s="102"/>
      <c r="GJ106" s="102"/>
      <c r="GK106" s="102"/>
      <c r="GL106" s="102"/>
      <c r="GM106" s="102"/>
      <c r="GN106" s="102"/>
      <c r="GO106" s="102"/>
      <c r="GP106" s="102"/>
      <c r="GQ106" s="102"/>
      <c r="GR106" s="102"/>
      <c r="GS106" s="102"/>
      <c r="GT106" s="102"/>
      <c r="GU106" s="102"/>
      <c r="GV106" s="102"/>
      <c r="GW106" s="102"/>
      <c r="GX106" s="102"/>
      <c r="GY106" s="102"/>
      <c r="GZ106" s="102"/>
      <c r="HA106" s="102"/>
      <c r="HB106" s="102"/>
      <c r="HC106" s="102"/>
      <c r="HD106" s="102"/>
      <c r="HE106" s="102"/>
      <c r="HF106" s="102"/>
      <c r="HG106" s="102"/>
      <c r="HH106" s="102"/>
      <c r="HI106" s="102"/>
      <c r="HJ106" s="102"/>
      <c r="HK106" s="102"/>
    </row>
    <row r="107" spans="2:219">
      <c r="B107" s="102"/>
      <c r="C107" s="102"/>
      <c r="D107" s="102"/>
      <c r="E107" s="102"/>
      <c r="F107" s="102"/>
      <c r="G107" s="102"/>
      <c r="H107" s="102"/>
      <c r="I107" s="102"/>
      <c r="J107" s="104"/>
      <c r="K107" s="104"/>
      <c r="L107" s="104"/>
      <c r="M107" s="104"/>
      <c r="N107" s="104"/>
      <c r="O107" s="104"/>
      <c r="P107" s="104"/>
      <c r="Q107" s="104"/>
      <c r="R107" s="104"/>
      <c r="S107" s="102"/>
      <c r="T107" s="102"/>
      <c r="U107" s="102"/>
      <c r="V107" s="102"/>
      <c r="W107" s="102"/>
      <c r="X107" s="102"/>
      <c r="Y107" s="102"/>
      <c r="Z107" s="102"/>
      <c r="AA107" s="102"/>
      <c r="AB107" s="102"/>
      <c r="AC107" s="102"/>
      <c r="AD107" s="102"/>
      <c r="AE107" s="104"/>
      <c r="AF107" s="104"/>
      <c r="AG107" s="104"/>
      <c r="AH107" s="104"/>
      <c r="AI107" s="104"/>
      <c r="AJ107" s="437" t="s">
        <v>334</v>
      </c>
      <c r="AK107" s="439"/>
      <c r="AL107" s="438"/>
      <c r="AM107" s="438"/>
      <c r="AN107" s="438"/>
      <c r="AO107" s="438"/>
      <c r="AP107" s="438"/>
      <c r="AQ107" s="436"/>
      <c r="AR107" s="436"/>
      <c r="AS107" s="436"/>
      <c r="AT107" s="436"/>
      <c r="AU107" s="436"/>
      <c r="AV107" s="436"/>
      <c r="AW107" s="436"/>
      <c r="AX107" s="436"/>
      <c r="AY107" s="436"/>
      <c r="AZ107" s="436"/>
      <c r="BA107" s="436"/>
      <c r="BB107" s="436"/>
      <c r="BC107" s="436"/>
      <c r="BD107" s="436"/>
      <c r="BE107" s="436"/>
      <c r="BF107" s="436"/>
      <c r="BG107" s="436"/>
      <c r="BH107" s="436"/>
      <c r="BI107" s="104"/>
      <c r="BJ107" s="104"/>
      <c r="BK107" s="104"/>
      <c r="BL107" s="104"/>
      <c r="BM107" s="102"/>
      <c r="BN107" s="102"/>
      <c r="BO107" s="102"/>
      <c r="BP107" s="102"/>
      <c r="BQ107" s="102"/>
      <c r="BR107" s="102"/>
      <c r="BS107" s="102"/>
      <c r="BT107" s="102"/>
      <c r="BU107" s="102"/>
      <c r="BV107" s="102"/>
      <c r="BW107" s="102"/>
      <c r="BX107" s="102"/>
      <c r="BY107" s="102"/>
      <c r="BZ107" s="102"/>
      <c r="CA107" s="102"/>
      <c r="CB107" s="102"/>
      <c r="CC107" s="102"/>
      <c r="CD107" s="102"/>
      <c r="CE107" s="102"/>
      <c r="CF107" s="102"/>
      <c r="CG107" s="102"/>
      <c r="CH107" s="102"/>
      <c r="CI107" s="102"/>
      <c r="CJ107" s="102"/>
      <c r="CK107" s="102"/>
      <c r="CL107" s="102"/>
      <c r="CM107" s="102"/>
      <c r="CN107" s="102"/>
      <c r="CO107" s="102"/>
      <c r="CP107" s="102"/>
      <c r="CQ107" s="102"/>
      <c r="CR107" s="102"/>
      <c r="CS107" s="102"/>
      <c r="CT107" s="102"/>
      <c r="CU107" s="102"/>
      <c r="CV107" s="102"/>
      <c r="CW107" s="102"/>
      <c r="CX107" s="102"/>
      <c r="CY107" s="102"/>
      <c r="CZ107" s="102"/>
      <c r="DA107" s="102"/>
      <c r="DB107" s="102"/>
      <c r="DC107" s="102"/>
      <c r="DD107" s="102"/>
      <c r="DE107" s="102"/>
      <c r="DF107" s="102"/>
      <c r="DG107" s="102"/>
      <c r="DH107" s="102"/>
      <c r="DI107" s="102"/>
      <c r="DJ107" s="102"/>
      <c r="DK107" s="102"/>
      <c r="DL107" s="102"/>
      <c r="DM107" s="102"/>
      <c r="DN107" s="102"/>
      <c r="DO107" s="102"/>
      <c r="DP107" s="102"/>
      <c r="DQ107" s="102"/>
      <c r="DR107" s="102"/>
      <c r="DS107" s="102"/>
      <c r="DT107" s="102"/>
      <c r="DU107" s="102"/>
      <c r="DV107" s="102"/>
      <c r="DW107" s="102"/>
      <c r="DX107" s="102"/>
      <c r="DY107" s="102"/>
      <c r="DZ107" s="102"/>
      <c r="EA107" s="102"/>
      <c r="EB107" s="102"/>
      <c r="EC107" s="102"/>
      <c r="ED107" s="102"/>
      <c r="EE107" s="102"/>
      <c r="EF107" s="102"/>
      <c r="EG107" s="102"/>
      <c r="EH107" s="102"/>
      <c r="EI107" s="102"/>
      <c r="EJ107" s="102"/>
      <c r="EK107" s="102"/>
      <c r="EL107" s="102"/>
      <c r="EM107" s="102"/>
      <c r="EN107" s="102"/>
      <c r="EO107" s="102"/>
      <c r="EP107" s="102"/>
      <c r="EQ107" s="102"/>
      <c r="ER107" s="102"/>
      <c r="ES107" s="102"/>
      <c r="ET107" s="102"/>
      <c r="EU107" s="102"/>
      <c r="EV107" s="102"/>
      <c r="EW107" s="102"/>
      <c r="EX107" s="102"/>
      <c r="EY107" s="102"/>
      <c r="EZ107" s="102"/>
      <c r="FA107" s="102"/>
      <c r="FB107" s="102"/>
      <c r="FC107" s="102"/>
      <c r="FD107" s="102"/>
      <c r="FE107" s="102"/>
      <c r="FF107" s="102"/>
      <c r="FG107" s="102"/>
      <c r="FH107" s="102"/>
      <c r="FI107" s="102"/>
      <c r="FJ107" s="102"/>
      <c r="FK107" s="102"/>
      <c r="FL107" s="102"/>
      <c r="FM107" s="102"/>
      <c r="FN107" s="102"/>
      <c r="FO107" s="102"/>
      <c r="FP107" s="102"/>
      <c r="FQ107" s="102"/>
      <c r="FR107" s="102"/>
      <c r="FS107" s="102"/>
      <c r="FT107" s="102"/>
      <c r="FU107" s="102"/>
      <c r="FV107" s="102"/>
      <c r="FW107" s="102"/>
      <c r="FX107" s="102"/>
      <c r="FY107" s="102"/>
      <c r="FZ107" s="102"/>
      <c r="GA107" s="102"/>
      <c r="GB107" s="102"/>
      <c r="GC107" s="102"/>
      <c r="GD107" s="102"/>
      <c r="GE107" s="102"/>
      <c r="GF107" s="102"/>
      <c r="GG107" s="102"/>
      <c r="GH107" s="102"/>
      <c r="GI107" s="102"/>
      <c r="GJ107" s="102"/>
      <c r="GK107" s="102"/>
      <c r="GL107" s="102"/>
      <c r="GM107" s="102"/>
      <c r="GN107" s="102"/>
      <c r="GO107" s="102"/>
      <c r="GP107" s="102"/>
      <c r="GQ107" s="102"/>
      <c r="GR107" s="102"/>
      <c r="GS107" s="102"/>
      <c r="GT107" s="102"/>
      <c r="GU107" s="102"/>
      <c r="GV107" s="102"/>
      <c r="GW107" s="102"/>
      <c r="GX107" s="102"/>
      <c r="GY107" s="102"/>
      <c r="GZ107" s="102"/>
      <c r="HA107" s="102"/>
      <c r="HB107" s="102"/>
      <c r="HC107" s="102"/>
      <c r="HD107" s="102"/>
      <c r="HE107" s="102"/>
      <c r="HF107" s="102"/>
      <c r="HG107" s="102"/>
      <c r="HH107" s="102"/>
      <c r="HI107" s="102"/>
      <c r="HJ107" s="102"/>
      <c r="HK107" s="102"/>
    </row>
    <row r="108" spans="2:219">
      <c r="B108" s="102"/>
      <c r="C108" s="102"/>
      <c r="D108" s="102"/>
      <c r="E108" s="102"/>
      <c r="F108" s="102"/>
      <c r="G108" s="102"/>
      <c r="H108" s="102"/>
      <c r="I108" s="102"/>
      <c r="J108" s="104"/>
      <c r="K108" s="104"/>
      <c r="L108" s="104"/>
      <c r="M108" s="104"/>
      <c r="N108" s="104"/>
      <c r="O108" s="104"/>
      <c r="P108" s="104"/>
      <c r="Q108" s="104"/>
      <c r="R108" s="104"/>
      <c r="S108" s="102"/>
      <c r="T108" s="102"/>
      <c r="U108" s="102"/>
      <c r="V108" s="102"/>
      <c r="W108" s="102"/>
      <c r="X108" s="122" t="s">
        <v>340</v>
      </c>
      <c r="Y108" s="102"/>
      <c r="Z108" s="102"/>
      <c r="AA108" s="102"/>
      <c r="AB108" s="102"/>
      <c r="AC108" s="102"/>
      <c r="AD108" s="102"/>
      <c r="AE108" s="104"/>
      <c r="AF108" s="104"/>
      <c r="AG108" s="104"/>
      <c r="AH108" s="104"/>
      <c r="AI108" s="104"/>
      <c r="AJ108" s="437" t="s">
        <v>335</v>
      </c>
      <c r="AK108" s="436"/>
      <c r="AL108" s="438"/>
      <c r="AM108" s="438"/>
      <c r="AN108" s="438"/>
      <c r="AO108" s="438"/>
      <c r="AP108" s="438"/>
      <c r="AQ108" s="436"/>
      <c r="AR108" s="436"/>
      <c r="AS108" s="436"/>
      <c r="AT108" s="436"/>
      <c r="AU108" s="436"/>
      <c r="AV108" s="436"/>
      <c r="AW108" s="436"/>
      <c r="AX108" s="436"/>
      <c r="AY108" s="436"/>
      <c r="AZ108" s="436"/>
      <c r="BA108" s="440"/>
      <c r="BB108" s="436"/>
      <c r="BC108" s="436"/>
      <c r="BD108" s="436"/>
      <c r="BE108" s="436"/>
      <c r="BF108" s="436"/>
      <c r="BG108" s="436"/>
      <c r="BH108" s="436"/>
      <c r="BI108" s="104"/>
      <c r="BJ108" s="104"/>
      <c r="BK108" s="104"/>
      <c r="BL108" s="104"/>
      <c r="BM108" s="102"/>
      <c r="BN108" s="102"/>
      <c r="BO108" s="102"/>
      <c r="BP108" s="102"/>
      <c r="BQ108" s="102"/>
      <c r="BR108" s="102"/>
      <c r="BS108" s="102"/>
      <c r="BT108" s="102"/>
      <c r="BU108" s="102"/>
      <c r="BV108" s="102"/>
      <c r="BW108" s="102"/>
      <c r="BX108" s="102"/>
      <c r="BY108" s="102"/>
      <c r="BZ108" s="102"/>
      <c r="CA108" s="102"/>
      <c r="CB108" s="102"/>
      <c r="CC108" s="102"/>
      <c r="CD108" s="102"/>
      <c r="CE108" s="102"/>
      <c r="CF108" s="102"/>
      <c r="CG108" s="102"/>
      <c r="CH108" s="102"/>
      <c r="CI108" s="102"/>
      <c r="CJ108" s="102"/>
      <c r="CK108" s="102"/>
      <c r="CL108" s="102"/>
      <c r="CM108" s="102"/>
      <c r="CN108" s="102"/>
      <c r="CO108" s="102"/>
      <c r="CP108" s="102"/>
      <c r="CQ108" s="102"/>
      <c r="CR108" s="102"/>
      <c r="CS108" s="102"/>
      <c r="CT108" s="102"/>
      <c r="CU108" s="102"/>
      <c r="CV108" s="102"/>
      <c r="CW108" s="102"/>
      <c r="CX108" s="102"/>
      <c r="CY108" s="102"/>
      <c r="CZ108" s="102"/>
      <c r="DA108" s="102"/>
      <c r="DB108" s="102"/>
      <c r="DC108" s="102"/>
      <c r="DD108" s="102"/>
      <c r="DE108" s="102"/>
      <c r="DF108" s="102"/>
      <c r="DG108" s="102"/>
      <c r="DH108" s="102"/>
      <c r="DI108" s="102"/>
      <c r="DJ108" s="102"/>
      <c r="DK108" s="102"/>
      <c r="DL108" s="102"/>
      <c r="DM108" s="102"/>
      <c r="DN108" s="102"/>
      <c r="DO108" s="102"/>
      <c r="DP108" s="102"/>
      <c r="DQ108" s="102"/>
      <c r="DR108" s="102"/>
      <c r="DS108" s="102"/>
      <c r="DT108" s="102"/>
      <c r="DU108" s="102"/>
      <c r="DV108" s="102"/>
      <c r="DW108" s="102"/>
      <c r="DX108" s="102"/>
      <c r="DY108" s="102"/>
      <c r="DZ108" s="102"/>
      <c r="EA108" s="102"/>
      <c r="EB108" s="102"/>
      <c r="EC108" s="102"/>
      <c r="ED108" s="102"/>
      <c r="EE108" s="102"/>
      <c r="EF108" s="102"/>
      <c r="EG108" s="102"/>
      <c r="EH108" s="102"/>
      <c r="EI108" s="102"/>
      <c r="EJ108" s="102"/>
      <c r="EK108" s="102"/>
      <c r="EL108" s="102"/>
      <c r="EM108" s="102"/>
      <c r="EN108" s="102"/>
      <c r="EO108" s="102"/>
      <c r="EP108" s="102"/>
      <c r="EQ108" s="102"/>
      <c r="ER108" s="102"/>
      <c r="ES108" s="102"/>
      <c r="ET108" s="102"/>
      <c r="EU108" s="102"/>
      <c r="EV108" s="102"/>
      <c r="EW108" s="102"/>
      <c r="EX108" s="102"/>
      <c r="EY108" s="102"/>
      <c r="EZ108" s="102"/>
      <c r="FA108" s="102"/>
      <c r="FB108" s="102"/>
      <c r="FC108" s="102"/>
      <c r="FD108" s="102"/>
      <c r="FE108" s="102"/>
      <c r="FF108" s="102"/>
      <c r="FG108" s="102"/>
      <c r="FH108" s="102"/>
      <c r="FI108" s="102"/>
      <c r="FJ108" s="102"/>
      <c r="FK108" s="102"/>
      <c r="FL108" s="102"/>
      <c r="FM108" s="102"/>
      <c r="FN108" s="102"/>
      <c r="FO108" s="102"/>
      <c r="FP108" s="102"/>
      <c r="FQ108" s="102"/>
      <c r="FR108" s="102"/>
      <c r="FS108" s="102"/>
      <c r="FT108" s="102"/>
      <c r="FU108" s="102"/>
      <c r="FV108" s="102"/>
      <c r="FW108" s="102"/>
      <c r="FX108" s="102"/>
      <c r="FY108" s="102"/>
      <c r="FZ108" s="102"/>
      <c r="GA108" s="102"/>
      <c r="GB108" s="102"/>
      <c r="GC108" s="102"/>
      <c r="GD108" s="102"/>
      <c r="GE108" s="102"/>
      <c r="GF108" s="102"/>
      <c r="GG108" s="102"/>
      <c r="GH108" s="102"/>
      <c r="GI108" s="102"/>
      <c r="GJ108" s="102"/>
      <c r="GK108" s="102"/>
      <c r="GL108" s="102"/>
      <c r="GM108" s="102"/>
      <c r="GN108" s="102"/>
      <c r="GO108" s="102"/>
      <c r="GP108" s="102"/>
      <c r="GQ108" s="102"/>
      <c r="GR108" s="102"/>
      <c r="GS108" s="102"/>
      <c r="GT108" s="102"/>
      <c r="GU108" s="102"/>
      <c r="GV108" s="102"/>
      <c r="GW108" s="102"/>
      <c r="GX108" s="102"/>
      <c r="GY108" s="102"/>
      <c r="GZ108" s="102"/>
      <c r="HA108" s="102"/>
      <c r="HB108" s="102"/>
      <c r="HC108" s="102"/>
      <c r="HD108" s="102"/>
      <c r="HE108" s="102"/>
      <c r="HF108" s="102"/>
      <c r="HG108" s="102"/>
      <c r="HH108" s="102"/>
      <c r="HI108" s="102"/>
      <c r="HJ108" s="102"/>
      <c r="HK108" s="102"/>
    </row>
    <row r="109" spans="2:219">
      <c r="B109" s="102"/>
      <c r="C109" s="102"/>
      <c r="D109" s="102"/>
      <c r="E109" s="102"/>
      <c r="F109" s="102"/>
      <c r="G109" s="102"/>
      <c r="H109" s="102"/>
      <c r="I109" s="102"/>
      <c r="J109" s="104"/>
      <c r="K109" s="104"/>
      <c r="L109" s="104"/>
      <c r="M109" s="104"/>
      <c r="N109" s="104"/>
      <c r="O109" s="104"/>
      <c r="P109" s="104"/>
      <c r="Q109" s="104"/>
      <c r="R109" s="104"/>
      <c r="S109" s="102"/>
      <c r="T109" s="102"/>
      <c r="U109" s="102"/>
      <c r="V109" s="102"/>
      <c r="W109" s="102"/>
      <c r="X109" s="122" t="s">
        <v>341</v>
      </c>
      <c r="Y109" s="102"/>
      <c r="Z109" s="102"/>
      <c r="AA109" s="102"/>
      <c r="AB109" s="102"/>
      <c r="AC109" s="102"/>
      <c r="AD109" s="102"/>
      <c r="AE109" s="104"/>
      <c r="AF109" s="104"/>
      <c r="AG109" s="104"/>
      <c r="AH109" s="104"/>
      <c r="AI109" s="104"/>
      <c r="AJ109" s="437" t="s">
        <v>336</v>
      </c>
      <c r="AK109" s="436"/>
      <c r="AL109" s="438"/>
      <c r="AM109" s="438"/>
      <c r="AN109" s="438"/>
      <c r="AO109" s="438"/>
      <c r="AP109" s="438"/>
      <c r="AQ109" s="436"/>
      <c r="AR109" s="436"/>
      <c r="AS109" s="436"/>
      <c r="AT109" s="436"/>
      <c r="AU109" s="436"/>
      <c r="AV109" s="436"/>
      <c r="AW109" s="436"/>
      <c r="AX109" s="436"/>
      <c r="AY109" s="436"/>
      <c r="AZ109" s="436"/>
      <c r="BA109" s="436"/>
      <c r="BB109" s="436"/>
      <c r="BC109" s="436"/>
      <c r="BD109" s="436"/>
      <c r="BE109" s="436"/>
      <c r="BF109" s="436"/>
      <c r="BG109" s="436"/>
      <c r="BH109" s="436"/>
      <c r="BI109" s="104"/>
      <c r="BJ109" s="104"/>
      <c r="BK109" s="104"/>
      <c r="BL109" s="104"/>
      <c r="BM109" s="102"/>
      <c r="BN109" s="102"/>
      <c r="BO109" s="102"/>
      <c r="BP109" s="102"/>
      <c r="BQ109" s="102"/>
      <c r="BR109" s="102"/>
      <c r="BS109" s="102"/>
      <c r="BT109" s="102"/>
      <c r="BU109" s="102"/>
      <c r="BV109" s="102"/>
      <c r="BW109" s="102"/>
      <c r="BX109" s="102"/>
      <c r="BY109" s="102"/>
      <c r="BZ109" s="102"/>
      <c r="CA109" s="102"/>
      <c r="CB109" s="102"/>
      <c r="CC109" s="102"/>
      <c r="CD109" s="102"/>
      <c r="CE109" s="102"/>
      <c r="CF109" s="102"/>
      <c r="CG109" s="102"/>
      <c r="CH109" s="102"/>
      <c r="CI109" s="102"/>
      <c r="CJ109" s="102"/>
      <c r="CK109" s="102"/>
      <c r="CL109" s="102"/>
      <c r="CM109" s="102"/>
      <c r="CN109" s="102"/>
      <c r="CO109" s="102"/>
      <c r="CP109" s="102"/>
      <c r="CQ109" s="102"/>
      <c r="CR109" s="102"/>
      <c r="CS109" s="102"/>
      <c r="CT109" s="102"/>
      <c r="CU109" s="102"/>
      <c r="CV109" s="102"/>
      <c r="CW109" s="102"/>
      <c r="CX109" s="102"/>
      <c r="CY109" s="102"/>
      <c r="CZ109" s="102"/>
      <c r="DA109" s="102"/>
      <c r="DB109" s="102"/>
      <c r="DC109" s="102"/>
      <c r="DD109" s="102"/>
      <c r="DE109" s="102"/>
      <c r="DF109" s="102"/>
      <c r="DG109" s="102"/>
      <c r="DH109" s="102"/>
      <c r="DI109" s="102"/>
      <c r="DJ109" s="102"/>
      <c r="DK109" s="102"/>
      <c r="DL109" s="102"/>
      <c r="DM109" s="102"/>
      <c r="DN109" s="102"/>
      <c r="DO109" s="102"/>
      <c r="DP109" s="102"/>
      <c r="DQ109" s="102"/>
      <c r="DR109" s="102"/>
      <c r="DS109" s="102"/>
      <c r="DT109" s="102"/>
      <c r="DU109" s="102"/>
      <c r="DV109" s="102"/>
      <c r="DW109" s="102"/>
      <c r="DX109" s="102"/>
      <c r="DY109" s="102"/>
      <c r="DZ109" s="102"/>
      <c r="EA109" s="102"/>
      <c r="EB109" s="102"/>
      <c r="EC109" s="102"/>
      <c r="ED109" s="102"/>
      <c r="EE109" s="102"/>
      <c r="EF109" s="102"/>
      <c r="EG109" s="102"/>
      <c r="EH109" s="102"/>
      <c r="EI109" s="102"/>
      <c r="EJ109" s="102"/>
      <c r="EK109" s="102"/>
      <c r="EL109" s="102"/>
      <c r="EM109" s="102"/>
      <c r="EN109" s="102"/>
      <c r="EO109" s="102"/>
      <c r="EP109" s="102"/>
      <c r="EQ109" s="102"/>
      <c r="ER109" s="102"/>
      <c r="ES109" s="102"/>
      <c r="ET109" s="102"/>
      <c r="EU109" s="102"/>
      <c r="EV109" s="102"/>
      <c r="EW109" s="102"/>
      <c r="EX109" s="102"/>
      <c r="EY109" s="102"/>
      <c r="EZ109" s="102"/>
      <c r="FA109" s="102"/>
      <c r="FB109" s="102"/>
      <c r="FC109" s="102"/>
      <c r="FD109" s="102"/>
      <c r="FE109" s="102"/>
      <c r="FF109" s="102"/>
      <c r="FG109" s="102"/>
      <c r="FH109" s="102"/>
      <c r="FI109" s="102"/>
      <c r="FJ109" s="102"/>
      <c r="FK109" s="102"/>
      <c r="FL109" s="102"/>
      <c r="FM109" s="102"/>
      <c r="FN109" s="102"/>
      <c r="FO109" s="102"/>
      <c r="FP109" s="102"/>
      <c r="FQ109" s="102"/>
      <c r="FR109" s="102"/>
      <c r="FS109" s="102"/>
      <c r="FT109" s="102"/>
      <c r="FU109" s="102"/>
      <c r="FV109" s="102"/>
      <c r="FW109" s="102"/>
      <c r="FX109" s="102"/>
      <c r="FY109" s="102"/>
      <c r="FZ109" s="102"/>
      <c r="GA109" s="102"/>
      <c r="GB109" s="102"/>
      <c r="GC109" s="102"/>
      <c r="GD109" s="102"/>
      <c r="GE109" s="102"/>
      <c r="GF109" s="102"/>
      <c r="GG109" s="102"/>
      <c r="GH109" s="102"/>
      <c r="GI109" s="102"/>
      <c r="GJ109" s="102"/>
      <c r="GK109" s="102"/>
      <c r="GL109" s="102"/>
      <c r="GM109" s="102"/>
      <c r="GN109" s="102"/>
      <c r="GO109" s="102"/>
      <c r="GP109" s="102"/>
      <c r="GQ109" s="102"/>
      <c r="GR109" s="102"/>
      <c r="GS109" s="102"/>
      <c r="GT109" s="102"/>
      <c r="GU109" s="102"/>
      <c r="GV109" s="102"/>
      <c r="GW109" s="102"/>
      <c r="GX109" s="102"/>
      <c r="GY109" s="102"/>
      <c r="GZ109" s="102"/>
      <c r="HA109" s="102"/>
      <c r="HB109" s="102"/>
      <c r="HC109" s="102"/>
      <c r="HD109" s="102"/>
      <c r="HE109" s="102"/>
      <c r="HF109" s="102"/>
      <c r="HG109" s="102"/>
      <c r="HH109" s="102"/>
      <c r="HI109" s="102"/>
      <c r="HJ109" s="102"/>
      <c r="HK109" s="102"/>
    </row>
    <row r="110" spans="2:219">
      <c r="B110" s="102"/>
      <c r="C110" s="102"/>
      <c r="D110" s="102"/>
      <c r="E110" s="102"/>
      <c r="F110" s="102"/>
      <c r="G110" s="102"/>
      <c r="H110" s="102"/>
      <c r="I110" s="102"/>
      <c r="J110" s="104"/>
      <c r="K110" s="104"/>
      <c r="L110" s="104"/>
      <c r="M110" s="104"/>
      <c r="N110" s="104"/>
      <c r="O110" s="104"/>
      <c r="P110" s="104"/>
      <c r="Q110" s="104"/>
      <c r="R110" s="104"/>
      <c r="S110" s="102"/>
      <c r="T110" s="102"/>
      <c r="U110" s="102"/>
      <c r="V110" s="102"/>
      <c r="W110" s="102"/>
      <c r="X110" s="102"/>
      <c r="Y110" s="102"/>
      <c r="Z110" s="102"/>
      <c r="AA110" s="102"/>
      <c r="AB110" s="102"/>
      <c r="AC110" s="102"/>
      <c r="AD110" s="102"/>
      <c r="AE110" s="104"/>
      <c r="AF110" s="104"/>
      <c r="AG110" s="104"/>
      <c r="AH110" s="104"/>
      <c r="AI110" s="104"/>
      <c r="AJ110" s="437" t="s">
        <v>337</v>
      </c>
      <c r="AK110" s="436"/>
      <c r="AL110" s="438"/>
      <c r="AM110" s="438"/>
      <c r="AN110" s="438"/>
      <c r="AO110" s="438"/>
      <c r="AP110" s="438"/>
      <c r="AQ110" s="436"/>
      <c r="AR110" s="436"/>
      <c r="AS110" s="436"/>
      <c r="AT110" s="436"/>
      <c r="AU110" s="436"/>
      <c r="AV110" s="436"/>
      <c r="AW110" s="436"/>
      <c r="AX110" s="436"/>
      <c r="AY110" s="436"/>
      <c r="AZ110" s="436"/>
      <c r="BA110" s="436"/>
      <c r="BB110" s="436"/>
      <c r="BC110" s="436"/>
      <c r="BD110" s="436"/>
      <c r="BE110" s="436"/>
      <c r="BF110" s="436"/>
      <c r="BG110" s="436"/>
      <c r="BH110" s="436"/>
      <c r="BI110" s="104"/>
      <c r="BJ110" s="104"/>
      <c r="BK110" s="104"/>
      <c r="BL110" s="104"/>
      <c r="BM110" s="102"/>
      <c r="BN110" s="102"/>
      <c r="BO110" s="102"/>
      <c r="BP110" s="102"/>
      <c r="BQ110" s="102"/>
      <c r="BR110" s="102"/>
      <c r="BS110" s="102"/>
      <c r="BT110" s="102"/>
      <c r="BU110" s="102"/>
      <c r="BV110" s="102"/>
      <c r="BW110" s="102"/>
      <c r="BX110" s="102"/>
      <c r="BY110" s="102"/>
      <c r="BZ110" s="102"/>
      <c r="CA110" s="102"/>
      <c r="CB110" s="102"/>
      <c r="CC110" s="102"/>
      <c r="CD110" s="102"/>
      <c r="CE110" s="102"/>
      <c r="CF110" s="102"/>
      <c r="CG110" s="102"/>
      <c r="CH110" s="102"/>
      <c r="CI110" s="102"/>
      <c r="CJ110" s="102"/>
      <c r="CK110" s="102"/>
      <c r="CL110" s="102"/>
      <c r="CM110" s="102"/>
      <c r="CN110" s="102"/>
      <c r="CO110" s="102"/>
      <c r="CP110" s="102"/>
      <c r="CQ110" s="102"/>
      <c r="CR110" s="102"/>
      <c r="CS110" s="102"/>
      <c r="CT110" s="102"/>
      <c r="CU110" s="102"/>
      <c r="CV110" s="102"/>
      <c r="CW110" s="102"/>
      <c r="CX110" s="102"/>
      <c r="CY110" s="102"/>
      <c r="CZ110" s="102"/>
      <c r="DA110" s="102"/>
      <c r="DB110" s="102"/>
      <c r="DC110" s="102"/>
      <c r="DD110" s="102"/>
      <c r="DE110" s="102"/>
      <c r="DF110" s="102"/>
      <c r="DG110" s="102"/>
      <c r="DH110" s="102"/>
      <c r="DI110" s="102"/>
      <c r="DJ110" s="102"/>
      <c r="DK110" s="102"/>
      <c r="DL110" s="102"/>
      <c r="DM110" s="102"/>
      <c r="DN110" s="102"/>
      <c r="DO110" s="102"/>
      <c r="DP110" s="102"/>
      <c r="DQ110" s="102"/>
      <c r="DR110" s="102"/>
      <c r="DS110" s="102"/>
      <c r="DT110" s="102"/>
      <c r="DU110" s="102"/>
      <c r="DV110" s="102"/>
      <c r="DW110" s="102"/>
      <c r="DX110" s="102"/>
      <c r="DY110" s="102"/>
      <c r="DZ110" s="102"/>
      <c r="EA110" s="102"/>
      <c r="EB110" s="102"/>
      <c r="EC110" s="102"/>
      <c r="ED110" s="102"/>
      <c r="EE110" s="102"/>
      <c r="EF110" s="102"/>
      <c r="EG110" s="102"/>
      <c r="EH110" s="102"/>
      <c r="EI110" s="102"/>
      <c r="EJ110" s="102"/>
      <c r="EK110" s="102"/>
      <c r="EL110" s="102"/>
      <c r="EM110" s="102"/>
      <c r="EN110" s="102"/>
      <c r="EO110" s="102"/>
      <c r="EP110" s="102"/>
      <c r="EQ110" s="102"/>
      <c r="ER110" s="102"/>
      <c r="ES110" s="102"/>
      <c r="ET110" s="102"/>
      <c r="EU110" s="102"/>
      <c r="EV110" s="102"/>
      <c r="EW110" s="102"/>
      <c r="EX110" s="102"/>
      <c r="EY110" s="102"/>
      <c r="EZ110" s="102"/>
      <c r="FA110" s="102"/>
      <c r="FB110" s="102"/>
      <c r="FC110" s="102"/>
      <c r="FD110" s="102"/>
      <c r="FE110" s="102"/>
      <c r="FF110" s="102"/>
      <c r="FG110" s="102"/>
      <c r="FH110" s="102"/>
      <c r="FI110" s="102"/>
      <c r="FJ110" s="102"/>
      <c r="FK110" s="102"/>
      <c r="FL110" s="102"/>
      <c r="FM110" s="102"/>
      <c r="FN110" s="102"/>
      <c r="FO110" s="102"/>
      <c r="FP110" s="102"/>
      <c r="FQ110" s="102"/>
      <c r="FR110" s="102"/>
      <c r="FS110" s="102"/>
      <c r="FT110" s="102"/>
      <c r="FU110" s="102"/>
      <c r="FV110" s="102"/>
      <c r="FW110" s="102"/>
      <c r="FX110" s="102"/>
      <c r="FY110" s="102"/>
      <c r="FZ110" s="102"/>
      <c r="GA110" s="102"/>
      <c r="GB110" s="102"/>
      <c r="GC110" s="102"/>
      <c r="GD110" s="102"/>
      <c r="GE110" s="102"/>
      <c r="GF110" s="102"/>
      <c r="GG110" s="102"/>
      <c r="GH110" s="102"/>
      <c r="GI110" s="102"/>
      <c r="GJ110" s="102"/>
      <c r="GK110" s="102"/>
      <c r="GL110" s="102"/>
      <c r="GM110" s="102"/>
      <c r="GN110" s="102"/>
      <c r="GO110" s="102"/>
      <c r="GP110" s="102"/>
      <c r="GQ110" s="102"/>
      <c r="GR110" s="102"/>
      <c r="GS110" s="102"/>
      <c r="GT110" s="102"/>
      <c r="GU110" s="102"/>
      <c r="GV110" s="102"/>
      <c r="GW110" s="102"/>
      <c r="GX110" s="102"/>
      <c r="GY110" s="102"/>
      <c r="GZ110" s="102"/>
      <c r="HA110" s="102"/>
      <c r="HB110" s="102"/>
      <c r="HC110" s="102"/>
      <c r="HD110" s="102"/>
      <c r="HE110" s="102"/>
      <c r="HF110" s="102"/>
      <c r="HG110" s="102"/>
      <c r="HH110" s="102"/>
      <c r="HI110" s="102"/>
      <c r="HJ110" s="102"/>
      <c r="HK110" s="102"/>
    </row>
    <row r="111" spans="2:219">
      <c r="B111" s="102"/>
      <c r="C111" s="102"/>
      <c r="D111" s="102"/>
      <c r="E111" s="102"/>
      <c r="F111" s="102"/>
      <c r="G111" s="102"/>
      <c r="H111" s="102"/>
      <c r="I111" s="102"/>
      <c r="J111" s="104"/>
      <c r="K111" s="104"/>
      <c r="L111" s="104"/>
      <c r="M111" s="104"/>
      <c r="N111" s="104"/>
      <c r="O111" s="104"/>
      <c r="P111" s="104"/>
      <c r="Q111" s="104"/>
      <c r="R111" s="104"/>
      <c r="S111" s="102"/>
      <c r="T111" s="102"/>
      <c r="U111" s="102"/>
      <c r="V111" s="102"/>
      <c r="W111" s="102"/>
      <c r="X111" s="102"/>
      <c r="Y111" s="102"/>
      <c r="Z111" s="102"/>
      <c r="AA111" s="102"/>
      <c r="AB111" s="102"/>
      <c r="AC111" s="102"/>
      <c r="AD111" s="102"/>
      <c r="AE111" s="104"/>
      <c r="AF111" s="104"/>
      <c r="AG111" s="104"/>
      <c r="AH111" s="104"/>
      <c r="AI111" s="104"/>
      <c r="AJ111" s="441"/>
      <c r="AK111" s="442"/>
      <c r="AL111" s="443"/>
      <c r="AM111" s="443"/>
      <c r="AN111" s="443"/>
      <c r="AO111" s="443"/>
      <c r="AP111" s="443"/>
      <c r="AQ111" s="442"/>
      <c r="AR111" s="442"/>
      <c r="AS111" s="442"/>
      <c r="AT111" s="442"/>
      <c r="AU111" s="442"/>
      <c r="AV111" s="442"/>
      <c r="AW111" s="442"/>
      <c r="AX111" s="442"/>
      <c r="AY111" s="442"/>
      <c r="AZ111" s="442"/>
      <c r="BA111" s="442"/>
      <c r="BB111" s="442"/>
      <c r="BC111" s="442"/>
      <c r="BD111" s="442"/>
      <c r="BE111" s="442"/>
      <c r="BF111" s="442"/>
      <c r="BG111" s="442"/>
      <c r="BH111" s="436"/>
      <c r="BI111" s="104"/>
      <c r="BJ111" s="104"/>
      <c r="BK111" s="104"/>
      <c r="BL111" s="104"/>
      <c r="BM111" s="102"/>
      <c r="BN111" s="102"/>
      <c r="BO111" s="102"/>
      <c r="BP111" s="102"/>
      <c r="BQ111" s="102"/>
      <c r="BR111" s="102"/>
      <c r="BS111" s="102"/>
      <c r="BT111" s="102"/>
      <c r="BU111" s="102"/>
      <c r="BV111" s="102"/>
      <c r="BW111" s="102"/>
      <c r="BX111" s="102"/>
      <c r="BY111" s="102"/>
      <c r="BZ111" s="102"/>
      <c r="CA111" s="102"/>
      <c r="CB111" s="102"/>
      <c r="CC111" s="102"/>
      <c r="CD111" s="102"/>
      <c r="CE111" s="102"/>
      <c r="CF111" s="102"/>
      <c r="CG111" s="102"/>
      <c r="CH111" s="102"/>
      <c r="CI111" s="102"/>
      <c r="CJ111" s="102"/>
      <c r="CK111" s="102"/>
      <c r="CL111" s="102"/>
      <c r="CM111" s="102"/>
      <c r="CN111" s="102"/>
      <c r="CO111" s="102"/>
      <c r="CP111" s="102"/>
      <c r="CQ111" s="102"/>
      <c r="CR111" s="102"/>
      <c r="CS111" s="102"/>
      <c r="CT111" s="102"/>
      <c r="CU111" s="102"/>
      <c r="CV111" s="102"/>
      <c r="CW111" s="102"/>
      <c r="CX111" s="102"/>
      <c r="CY111" s="102"/>
      <c r="CZ111" s="102"/>
      <c r="DA111" s="102"/>
      <c r="DB111" s="102"/>
      <c r="DC111" s="102"/>
      <c r="DD111" s="102"/>
      <c r="DE111" s="102"/>
      <c r="DF111" s="102"/>
      <c r="DG111" s="102"/>
      <c r="DH111" s="102"/>
      <c r="DI111" s="102"/>
      <c r="DJ111" s="102"/>
      <c r="DK111" s="102"/>
      <c r="DL111" s="102"/>
      <c r="DM111" s="102"/>
      <c r="DN111" s="102"/>
      <c r="DO111" s="102"/>
      <c r="DP111" s="102"/>
      <c r="DQ111" s="102"/>
      <c r="DR111" s="102"/>
      <c r="DS111" s="102"/>
      <c r="DT111" s="102"/>
      <c r="DU111" s="102"/>
      <c r="DV111" s="102"/>
      <c r="DW111" s="102"/>
      <c r="DX111" s="102"/>
      <c r="DY111" s="102"/>
      <c r="DZ111" s="102"/>
      <c r="EA111" s="102"/>
      <c r="EB111" s="102"/>
      <c r="EC111" s="102"/>
      <c r="ED111" s="102"/>
      <c r="EE111" s="102"/>
      <c r="EF111" s="102"/>
      <c r="EG111" s="102"/>
      <c r="EH111" s="102"/>
      <c r="EI111" s="102"/>
      <c r="EJ111" s="102"/>
      <c r="EK111" s="102"/>
      <c r="EL111" s="102"/>
      <c r="EM111" s="102"/>
      <c r="EN111" s="102"/>
      <c r="EO111" s="102"/>
      <c r="EP111" s="102"/>
      <c r="EQ111" s="102"/>
      <c r="ER111" s="102"/>
      <c r="ES111" s="102"/>
      <c r="ET111" s="102"/>
      <c r="EU111" s="102"/>
      <c r="EV111" s="102"/>
      <c r="EW111" s="102"/>
      <c r="EX111" s="102"/>
      <c r="EY111" s="102"/>
      <c r="EZ111" s="102"/>
      <c r="FA111" s="102"/>
      <c r="FB111" s="102"/>
      <c r="FC111" s="102"/>
      <c r="FD111" s="102"/>
      <c r="FE111" s="102"/>
      <c r="FF111" s="102"/>
      <c r="FG111" s="102"/>
      <c r="FH111" s="102"/>
      <c r="FI111" s="102"/>
      <c r="FJ111" s="102"/>
      <c r="FK111" s="102"/>
      <c r="FL111" s="102"/>
      <c r="FM111" s="102"/>
      <c r="FN111" s="102"/>
      <c r="FO111" s="102"/>
      <c r="FP111" s="102"/>
      <c r="FQ111" s="102"/>
      <c r="FR111" s="102"/>
      <c r="FS111" s="102"/>
      <c r="FT111" s="102"/>
      <c r="FU111" s="102"/>
      <c r="FV111" s="102"/>
      <c r="FW111" s="102"/>
      <c r="FX111" s="102"/>
      <c r="FY111" s="102"/>
      <c r="FZ111" s="102"/>
      <c r="GA111" s="102"/>
      <c r="GB111" s="102"/>
      <c r="GC111" s="102"/>
      <c r="GD111" s="102"/>
      <c r="GE111" s="102"/>
      <c r="GF111" s="102"/>
      <c r="GG111" s="102"/>
      <c r="GH111" s="102"/>
      <c r="GI111" s="102"/>
      <c r="GJ111" s="102"/>
      <c r="GK111" s="102"/>
      <c r="GL111" s="102"/>
      <c r="GM111" s="102"/>
      <c r="GN111" s="102"/>
      <c r="GO111" s="102"/>
      <c r="GP111" s="102"/>
      <c r="GQ111" s="102"/>
      <c r="GR111" s="102"/>
      <c r="GS111" s="102"/>
      <c r="GT111" s="102"/>
      <c r="GU111" s="102"/>
      <c r="GV111" s="102"/>
      <c r="GW111" s="102"/>
      <c r="GX111" s="102"/>
      <c r="GY111" s="102"/>
      <c r="GZ111" s="102"/>
      <c r="HA111" s="102"/>
      <c r="HB111" s="102"/>
      <c r="HC111" s="102"/>
      <c r="HD111" s="102"/>
      <c r="HE111" s="102"/>
      <c r="HF111" s="102"/>
      <c r="HG111" s="102"/>
      <c r="HH111" s="102"/>
      <c r="HI111" s="102"/>
      <c r="HJ111" s="102"/>
      <c r="HK111" s="102"/>
    </row>
    <row r="112" spans="2:219">
      <c r="B112" s="102"/>
      <c r="C112" s="102"/>
      <c r="D112" s="102"/>
      <c r="E112" s="102"/>
      <c r="F112" s="102"/>
      <c r="G112" s="102"/>
      <c r="H112" s="102"/>
      <c r="I112" s="102"/>
      <c r="J112" s="104"/>
      <c r="K112" s="104"/>
      <c r="L112" s="104"/>
      <c r="M112" s="104"/>
      <c r="N112" s="104"/>
      <c r="O112" s="104"/>
      <c r="P112" s="104"/>
      <c r="Q112" s="104"/>
      <c r="R112" s="104"/>
      <c r="S112" s="102"/>
      <c r="T112" s="102"/>
      <c r="U112" s="102"/>
      <c r="V112" s="578" t="s">
        <v>342</v>
      </c>
      <c r="W112" s="578"/>
      <c r="X112" s="578"/>
      <c r="Y112" s="578"/>
      <c r="Z112" s="578"/>
      <c r="AA112" s="578"/>
      <c r="AB112" s="578"/>
      <c r="AC112" s="578"/>
      <c r="AD112" s="104"/>
      <c r="AE112" s="113"/>
      <c r="AF112" s="113"/>
      <c r="AG112" s="249"/>
      <c r="AH112" s="249"/>
      <c r="AI112" s="249"/>
      <c r="AJ112" s="579" t="s">
        <v>333</v>
      </c>
      <c r="AK112" s="580"/>
      <c r="AL112" s="580"/>
      <c r="AM112" s="580"/>
      <c r="AN112" s="581"/>
      <c r="AO112" s="575" t="s">
        <v>339</v>
      </c>
      <c r="AP112" s="576"/>
      <c r="AQ112" s="576"/>
      <c r="AR112" s="576"/>
      <c r="AS112" s="577"/>
      <c r="AT112" s="569" t="s">
        <v>343</v>
      </c>
      <c r="AU112" s="570"/>
      <c r="AV112" s="570"/>
      <c r="AW112" s="570"/>
      <c r="AX112" s="570"/>
      <c r="AY112" s="571" t="s">
        <v>344</v>
      </c>
      <c r="AZ112" s="571"/>
      <c r="BA112" s="571"/>
      <c r="BB112" s="571"/>
      <c r="BC112" s="572"/>
      <c r="BD112" s="573" t="s">
        <v>345</v>
      </c>
      <c r="BE112" s="574"/>
      <c r="BF112" s="574"/>
      <c r="BG112" s="574"/>
      <c r="BH112" s="574"/>
      <c r="BI112" s="104"/>
      <c r="BJ112" s="104"/>
      <c r="BK112" s="104"/>
      <c r="BL112" s="104"/>
      <c r="BM112" s="102"/>
      <c r="BN112" s="102"/>
      <c r="BO112" s="102"/>
      <c r="BP112" s="102"/>
      <c r="BQ112" s="102"/>
      <c r="BR112" s="102"/>
      <c r="BS112" s="102"/>
      <c r="BT112" s="102"/>
      <c r="BU112" s="102"/>
      <c r="BV112" s="102"/>
      <c r="BW112" s="102"/>
      <c r="BX112" s="102"/>
      <c r="BY112" s="102"/>
      <c r="BZ112" s="102"/>
      <c r="CA112" s="102"/>
      <c r="CB112" s="102"/>
      <c r="CC112" s="102"/>
      <c r="CD112" s="102"/>
      <c r="CE112" s="102"/>
      <c r="CF112" s="102"/>
      <c r="CG112" s="102"/>
      <c r="CH112" s="102"/>
      <c r="CI112" s="102"/>
      <c r="CJ112" s="102"/>
      <c r="CK112" s="102"/>
      <c r="CL112" s="102"/>
      <c r="CM112" s="102"/>
      <c r="CN112" s="102"/>
      <c r="CO112" s="102"/>
      <c r="CP112" s="102"/>
      <c r="CQ112" s="102"/>
      <c r="CR112" s="102"/>
      <c r="CS112" s="102"/>
      <c r="CT112" s="102"/>
      <c r="CU112" s="102"/>
      <c r="CV112" s="102"/>
      <c r="CW112" s="102"/>
      <c r="CX112" s="102"/>
      <c r="CY112" s="102"/>
      <c r="CZ112" s="102"/>
      <c r="DA112" s="102"/>
      <c r="DB112" s="102"/>
      <c r="DC112" s="102"/>
      <c r="DD112" s="102"/>
      <c r="DE112" s="102"/>
      <c r="DF112" s="102"/>
      <c r="DG112" s="102"/>
      <c r="DH112" s="102"/>
      <c r="DI112" s="102"/>
      <c r="DJ112" s="102"/>
      <c r="DK112" s="102"/>
      <c r="DL112" s="102"/>
      <c r="DM112" s="102"/>
      <c r="DN112" s="102"/>
      <c r="DO112" s="102"/>
      <c r="DP112" s="102"/>
      <c r="DQ112" s="102"/>
      <c r="DR112" s="102"/>
      <c r="DS112" s="102"/>
      <c r="DT112" s="102"/>
      <c r="DU112" s="102"/>
      <c r="DV112" s="102"/>
      <c r="DW112" s="102"/>
      <c r="DX112" s="102"/>
      <c r="DY112" s="102"/>
      <c r="DZ112" s="102"/>
      <c r="EA112" s="102"/>
      <c r="EB112" s="102"/>
      <c r="EC112" s="102"/>
      <c r="ED112" s="102"/>
      <c r="EE112" s="102"/>
      <c r="EF112" s="102"/>
      <c r="EG112" s="102"/>
      <c r="EH112" s="102"/>
      <c r="EI112" s="102"/>
      <c r="EJ112" s="102"/>
      <c r="EK112" s="102"/>
      <c r="EL112" s="102"/>
      <c r="EM112" s="102"/>
      <c r="EN112" s="102"/>
      <c r="EO112" s="102"/>
      <c r="EP112" s="102"/>
      <c r="EQ112" s="102"/>
      <c r="ER112" s="102"/>
      <c r="ES112" s="102"/>
      <c r="ET112" s="102"/>
      <c r="EU112" s="102"/>
      <c r="EV112" s="102"/>
      <c r="EW112" s="102"/>
      <c r="EX112" s="102"/>
      <c r="EY112" s="102"/>
      <c r="EZ112" s="102"/>
      <c r="FA112" s="102"/>
      <c r="FB112" s="102"/>
      <c r="FC112" s="102"/>
      <c r="FD112" s="102"/>
      <c r="FE112" s="102"/>
      <c r="FF112" s="102"/>
      <c r="FG112" s="102"/>
      <c r="FH112" s="102"/>
      <c r="FI112" s="102"/>
      <c r="FJ112" s="102"/>
      <c r="FK112" s="102"/>
      <c r="FL112" s="102"/>
      <c r="FM112" s="102"/>
      <c r="FN112" s="102"/>
      <c r="FO112" s="102"/>
      <c r="FP112" s="102"/>
      <c r="FQ112" s="102"/>
      <c r="FR112" s="102"/>
      <c r="FS112" s="102"/>
      <c r="FT112" s="102"/>
      <c r="FU112" s="102"/>
      <c r="FV112" s="102"/>
      <c r="FW112" s="102"/>
      <c r="FX112" s="102"/>
      <c r="FY112" s="102"/>
      <c r="FZ112" s="102"/>
      <c r="GA112" s="102"/>
      <c r="GB112" s="102"/>
      <c r="GC112" s="102"/>
      <c r="GD112" s="102"/>
      <c r="GE112" s="102"/>
      <c r="GF112" s="102"/>
      <c r="GG112" s="102"/>
      <c r="GH112" s="102"/>
      <c r="GI112" s="102"/>
      <c r="GJ112" s="102"/>
      <c r="GK112" s="102"/>
      <c r="GL112" s="102"/>
      <c r="GM112" s="102"/>
      <c r="GN112" s="102"/>
      <c r="GO112" s="102"/>
      <c r="GP112" s="102"/>
      <c r="GQ112" s="102"/>
      <c r="GR112" s="102"/>
      <c r="GS112" s="102"/>
      <c r="GT112" s="102"/>
      <c r="GU112" s="102"/>
      <c r="GV112" s="102"/>
      <c r="GW112" s="102"/>
      <c r="GX112" s="102"/>
      <c r="GY112" s="102"/>
      <c r="GZ112" s="102"/>
      <c r="HA112" s="102"/>
      <c r="HB112" s="102"/>
      <c r="HC112" s="102"/>
      <c r="HD112" s="102"/>
      <c r="HE112" s="102"/>
      <c r="HF112" s="102"/>
      <c r="HG112" s="102"/>
      <c r="HH112" s="102"/>
      <c r="HI112" s="102"/>
      <c r="HJ112" s="102"/>
      <c r="HK112" s="102"/>
    </row>
    <row r="113" spans="2:219" ht="27" customHeight="1" thickBot="1">
      <c r="B113" s="102"/>
      <c r="C113" s="102"/>
      <c r="D113" s="102"/>
      <c r="E113" s="102"/>
      <c r="F113" s="102"/>
      <c r="G113" s="102"/>
      <c r="H113" s="102"/>
      <c r="I113" s="102"/>
      <c r="J113" s="104"/>
      <c r="K113" s="104"/>
      <c r="L113" s="104"/>
      <c r="M113" s="104"/>
      <c r="N113" s="104"/>
      <c r="O113" s="104"/>
      <c r="P113" s="104"/>
      <c r="Q113" s="104"/>
      <c r="R113" s="104"/>
      <c r="S113" s="102"/>
      <c r="T113" s="102"/>
      <c r="U113" s="102"/>
      <c r="V113" s="161" t="s">
        <v>156</v>
      </c>
      <c r="W113" s="161"/>
      <c r="X113" s="161" t="s">
        <v>165</v>
      </c>
      <c r="Y113" s="162" t="s">
        <v>166</v>
      </c>
      <c r="Z113" s="162" t="s">
        <v>167</v>
      </c>
      <c r="AA113" s="161" t="s">
        <v>168</v>
      </c>
      <c r="AB113" s="203" t="s">
        <v>113</v>
      </c>
      <c r="AC113" s="203" t="s">
        <v>114</v>
      </c>
      <c r="AD113" s="102"/>
      <c r="AE113" s="114" t="s">
        <v>156</v>
      </c>
      <c r="AF113" s="114"/>
      <c r="AG113" s="114"/>
      <c r="AH113" s="114"/>
      <c r="AI113" s="114"/>
      <c r="AJ113" s="163" t="s">
        <v>3</v>
      </c>
      <c r="AK113" s="163" t="s">
        <v>141</v>
      </c>
      <c r="AL113" s="164" t="s">
        <v>338</v>
      </c>
      <c r="AM113" s="164" t="s">
        <v>143</v>
      </c>
      <c r="AN113" s="170" t="s">
        <v>116</v>
      </c>
      <c r="AO113" s="165" t="s">
        <v>140</v>
      </c>
      <c r="AP113" s="165" t="s">
        <v>141</v>
      </c>
      <c r="AQ113" s="166" t="s">
        <v>338</v>
      </c>
      <c r="AR113" s="166" t="s">
        <v>143</v>
      </c>
      <c r="AS113" s="172" t="s">
        <v>116</v>
      </c>
      <c r="AT113" s="167" t="s">
        <v>140</v>
      </c>
      <c r="AU113" s="167" t="s">
        <v>141</v>
      </c>
      <c r="AV113" s="168" t="s">
        <v>338</v>
      </c>
      <c r="AW113" s="168" t="s">
        <v>143</v>
      </c>
      <c r="AX113" s="168" t="s">
        <v>118</v>
      </c>
      <c r="AY113" s="169" t="s">
        <v>140</v>
      </c>
      <c r="AZ113" s="169" t="s">
        <v>141</v>
      </c>
      <c r="BA113" s="170" t="s">
        <v>2</v>
      </c>
      <c r="BB113" s="170" t="s">
        <v>120</v>
      </c>
      <c r="BC113" s="170" t="s">
        <v>0</v>
      </c>
      <c r="BD113" s="171" t="s">
        <v>1</v>
      </c>
      <c r="BE113" s="171" t="s">
        <v>119</v>
      </c>
      <c r="BF113" s="172" t="s">
        <v>338</v>
      </c>
      <c r="BG113" s="205" t="s">
        <v>143</v>
      </c>
      <c r="BH113" s="205" t="s">
        <v>116</v>
      </c>
      <c r="BI113" s="104"/>
      <c r="BJ113" s="104"/>
      <c r="BK113" s="104"/>
      <c r="BL113" s="104"/>
      <c r="BM113" s="102"/>
      <c r="BN113" s="102"/>
      <c r="BO113" s="102"/>
      <c r="BP113" s="102"/>
      <c r="BQ113" s="102"/>
      <c r="BR113" s="102"/>
      <c r="BS113" s="102"/>
      <c r="BT113" s="102"/>
      <c r="BU113" s="102"/>
      <c r="BV113" s="102"/>
      <c r="BW113" s="102"/>
      <c r="BX113" s="102"/>
      <c r="BY113" s="102"/>
      <c r="BZ113" s="102"/>
      <c r="CA113" s="102"/>
      <c r="CB113" s="102"/>
      <c r="CC113" s="102"/>
      <c r="CD113" s="102"/>
      <c r="CE113" s="102"/>
      <c r="CF113" s="102"/>
      <c r="CG113" s="102"/>
      <c r="CH113" s="102"/>
      <c r="CI113" s="102"/>
      <c r="CJ113" s="102"/>
      <c r="CK113" s="102"/>
      <c r="CL113" s="102"/>
      <c r="CM113" s="102"/>
      <c r="CN113" s="102"/>
      <c r="CO113" s="102"/>
      <c r="CP113" s="102"/>
      <c r="CQ113" s="102"/>
      <c r="CR113" s="102"/>
      <c r="CS113" s="102"/>
      <c r="CT113" s="102"/>
      <c r="CU113" s="102"/>
      <c r="CV113" s="102"/>
      <c r="CW113" s="102"/>
      <c r="CX113" s="102"/>
      <c r="CY113" s="102"/>
      <c r="CZ113" s="102"/>
      <c r="DA113" s="102"/>
      <c r="DB113" s="102"/>
      <c r="DC113" s="102"/>
      <c r="DD113" s="102"/>
      <c r="DE113" s="102"/>
      <c r="DF113" s="102"/>
      <c r="DG113" s="102"/>
      <c r="DH113" s="102"/>
      <c r="DI113" s="102"/>
      <c r="DJ113" s="102"/>
      <c r="DK113" s="102"/>
      <c r="DL113" s="102"/>
      <c r="DM113" s="102"/>
      <c r="DN113" s="102"/>
      <c r="DO113" s="102"/>
      <c r="DP113" s="102"/>
      <c r="DQ113" s="102"/>
      <c r="DR113" s="102"/>
      <c r="DS113" s="102"/>
      <c r="DT113" s="102"/>
      <c r="DU113" s="102"/>
      <c r="DV113" s="102"/>
      <c r="DW113" s="102"/>
      <c r="DX113" s="102"/>
      <c r="DY113" s="102"/>
      <c r="DZ113" s="102"/>
      <c r="EA113" s="102"/>
      <c r="EB113" s="102"/>
      <c r="EC113" s="102"/>
      <c r="ED113" s="102"/>
      <c r="EE113" s="102"/>
      <c r="EF113" s="102"/>
      <c r="EG113" s="102"/>
      <c r="EH113" s="102"/>
      <c r="EI113" s="102"/>
      <c r="EJ113" s="102"/>
      <c r="EK113" s="102"/>
      <c r="EL113" s="102"/>
      <c r="EM113" s="102"/>
      <c r="EN113" s="102"/>
      <c r="EO113" s="102"/>
      <c r="EP113" s="102"/>
      <c r="EQ113" s="102"/>
      <c r="ER113" s="102"/>
      <c r="ES113" s="102"/>
      <c r="ET113" s="102"/>
      <c r="EU113" s="102"/>
      <c r="EV113" s="102"/>
      <c r="EW113" s="102"/>
      <c r="EX113" s="102"/>
      <c r="EY113" s="102"/>
      <c r="EZ113" s="102"/>
      <c r="FA113" s="102"/>
      <c r="FB113" s="102"/>
      <c r="FC113" s="102"/>
      <c r="FD113" s="102"/>
      <c r="FE113" s="102"/>
      <c r="FF113" s="102"/>
      <c r="FG113" s="102"/>
      <c r="FH113" s="102"/>
      <c r="FI113" s="102"/>
      <c r="FJ113" s="102"/>
      <c r="FK113" s="102"/>
      <c r="FL113" s="102"/>
      <c r="FM113" s="102"/>
      <c r="FN113" s="102"/>
      <c r="FO113" s="102"/>
      <c r="FP113" s="102"/>
      <c r="FQ113" s="102"/>
      <c r="FR113" s="102"/>
      <c r="FS113" s="102"/>
      <c r="FT113" s="102"/>
      <c r="FU113" s="102"/>
      <c r="FV113" s="102"/>
      <c r="FW113" s="102"/>
      <c r="FX113" s="102"/>
      <c r="FY113" s="102"/>
      <c r="FZ113" s="102"/>
      <c r="GA113" s="102"/>
      <c r="GB113" s="102"/>
      <c r="GC113" s="102"/>
      <c r="GD113" s="102"/>
      <c r="GE113" s="102"/>
      <c r="GF113" s="102"/>
      <c r="GG113" s="102"/>
      <c r="GH113" s="102"/>
      <c r="GI113" s="102"/>
      <c r="GJ113" s="102"/>
      <c r="GK113" s="102"/>
      <c r="GL113" s="102"/>
      <c r="GM113" s="102"/>
      <c r="GN113" s="102"/>
      <c r="GO113" s="102"/>
      <c r="GP113" s="102"/>
      <c r="GQ113" s="102"/>
      <c r="GR113" s="102"/>
      <c r="GS113" s="102"/>
      <c r="GT113" s="102"/>
      <c r="GU113" s="102"/>
      <c r="GV113" s="102"/>
      <c r="GW113" s="102"/>
      <c r="GX113" s="102"/>
      <c r="GY113" s="102"/>
      <c r="GZ113" s="102"/>
      <c r="HA113" s="102"/>
      <c r="HB113" s="102"/>
      <c r="HC113" s="102"/>
      <c r="HD113" s="102"/>
      <c r="HE113" s="102"/>
      <c r="HF113" s="102"/>
      <c r="HG113" s="102"/>
      <c r="HH113" s="102"/>
      <c r="HI113" s="102"/>
      <c r="HJ113" s="102"/>
      <c r="HK113" s="102"/>
    </row>
    <row r="114" spans="2:219">
      <c r="B114" s="102"/>
      <c r="C114" s="102"/>
      <c r="D114" s="102"/>
      <c r="E114" s="102"/>
      <c r="F114" s="102"/>
      <c r="G114" s="102"/>
      <c r="H114" s="102"/>
      <c r="I114" s="102"/>
      <c r="J114" s="104"/>
      <c r="K114" s="104"/>
      <c r="L114" s="104"/>
      <c r="M114" s="104"/>
      <c r="N114" s="104"/>
      <c r="O114" s="104"/>
      <c r="P114" s="104"/>
      <c r="Q114" s="104"/>
      <c r="R114" s="104"/>
      <c r="S114" s="102"/>
      <c r="T114" s="102"/>
      <c r="U114" s="102"/>
      <c r="V114" s="105">
        <v>1</v>
      </c>
      <c r="X114" s="173">
        <f>-H15*12</f>
        <v>-3700.4705910000002</v>
      </c>
      <c r="Y114" s="174">
        <f>'Financial Assessment'!AY5</f>
        <v>179.32288885093476</v>
      </c>
      <c r="Z114" s="174">
        <f>'Financial Assessment'!BA5</f>
        <v>211.0397188500001</v>
      </c>
      <c r="AA114" s="174">
        <f>'Financial Assessment'!BC5</f>
        <v>179.32288885093476</v>
      </c>
      <c r="AB114" s="174">
        <f>'Financial Assessment'!BE5</f>
        <v>3213.478368</v>
      </c>
      <c r="AC114" s="174">
        <f>'Financial Assessment'!BG5</f>
        <v>3424.5180868500001</v>
      </c>
      <c r="AD114" s="102"/>
      <c r="AE114" s="113">
        <v>1</v>
      </c>
      <c r="AF114" s="113"/>
      <c r="AG114" s="249"/>
      <c r="AH114" s="249"/>
      <c r="AI114" s="249"/>
      <c r="AJ114" s="175" t="e">
        <f>-'Financial Assessment'!F16</f>
        <v>#VALUE!</v>
      </c>
      <c r="AK114" s="176" t="e">
        <f>-'Financial Assessment'!O16</f>
        <v>#VALUE!</v>
      </c>
      <c r="AL114" s="177" t="e">
        <f>-'Financial Assessment'!W16</f>
        <v>#VALUE!</v>
      </c>
      <c r="AM114" s="177" t="e">
        <f>-'Financial Assessment'!AE16</f>
        <v>#VALUE!</v>
      </c>
      <c r="AN114" s="277" t="e">
        <f>-'Financial Assessment'!AM16</f>
        <v>#VALUE!</v>
      </c>
      <c r="AO114" s="178">
        <f>'Financial Assessment'!AR7</f>
        <v>1639.6835798324182</v>
      </c>
      <c r="AP114" s="177">
        <f>'Financial Assessment'!AS7</f>
        <v>1272.1947541685681</v>
      </c>
      <c r="AQ114" s="176">
        <f>'Financial Assessment'!AT7</f>
        <v>2459.3490233322755</v>
      </c>
      <c r="AR114" s="176">
        <f>'Financial Assessment'!AU7</f>
        <v>30852.641665433737</v>
      </c>
      <c r="AS114" s="179">
        <f>'Financial Assessment'!AV7</f>
        <v>30852.641665433737</v>
      </c>
      <c r="AT114" s="176" t="e">
        <f>-'Financial Assessment'!F16</f>
        <v>#VALUE!</v>
      </c>
      <c r="AU114" s="176" t="e">
        <f>-'Financial Assessment'!O16</f>
        <v>#VALUE!</v>
      </c>
      <c r="AV114" s="176" t="e">
        <f>-'Financial Assessment'!W16</f>
        <v>#VALUE!</v>
      </c>
      <c r="AW114" s="176" t="e">
        <f>-'Financial Assessment'!AE16</f>
        <v>#VALUE!</v>
      </c>
      <c r="AX114" s="179" t="e">
        <f>-'Financial Assessment'!AM16</f>
        <v>#VALUE!</v>
      </c>
      <c r="AY114" s="175">
        <f>-G10</f>
        <v>-1561.6034093642077</v>
      </c>
      <c r="AZ114" s="176">
        <f>-G11</f>
        <v>-1211.6140515891125</v>
      </c>
      <c r="BA114" s="176">
        <f>-G12</f>
        <v>-2342.2371650783575</v>
      </c>
      <c r="BB114" s="176">
        <f>-G13</f>
        <v>-29383.468252794035</v>
      </c>
      <c r="BC114" s="179">
        <f>-G14</f>
        <v>-30595.082304383148</v>
      </c>
      <c r="BD114" s="175">
        <f>AY114</f>
        <v>-1561.6034093642077</v>
      </c>
      <c r="BE114" s="176">
        <f>AZ114</f>
        <v>-1211.6140515891125</v>
      </c>
      <c r="BF114" s="176">
        <f>BA114</f>
        <v>-2342.2371650783575</v>
      </c>
      <c r="BG114" s="176">
        <f>BB114</f>
        <v>-29383.468252794035</v>
      </c>
      <c r="BH114" s="179">
        <f>BC114</f>
        <v>-30595.082304383148</v>
      </c>
      <c r="BI114" s="104"/>
      <c r="BJ114" s="104"/>
      <c r="BK114" s="104"/>
      <c r="BL114" s="104"/>
      <c r="BM114" s="102"/>
      <c r="BN114" s="102"/>
      <c r="BO114" s="102"/>
      <c r="BP114" s="102"/>
      <c r="BQ114" s="102"/>
      <c r="BR114" s="102"/>
      <c r="BS114" s="102"/>
      <c r="BT114" s="102"/>
      <c r="BU114" s="102"/>
      <c r="BV114" s="102"/>
      <c r="BW114" s="102"/>
      <c r="BX114" s="102"/>
      <c r="BY114" s="102"/>
      <c r="BZ114" s="102"/>
      <c r="CA114" s="102"/>
      <c r="CB114" s="102"/>
      <c r="CC114" s="102"/>
      <c r="CD114" s="102"/>
      <c r="CE114" s="102"/>
      <c r="CF114" s="102"/>
      <c r="CG114" s="102"/>
      <c r="CH114" s="102"/>
      <c r="CI114" s="102"/>
      <c r="CJ114" s="102"/>
      <c r="CK114" s="102"/>
      <c r="CL114" s="102"/>
      <c r="CM114" s="102"/>
      <c r="CN114" s="102"/>
      <c r="CO114" s="102"/>
      <c r="CP114" s="102"/>
      <c r="CQ114" s="102"/>
      <c r="CR114" s="102"/>
      <c r="CS114" s="102"/>
      <c r="CT114" s="102"/>
      <c r="CU114" s="102"/>
      <c r="CV114" s="102"/>
      <c r="CW114" s="102"/>
      <c r="CX114" s="102"/>
      <c r="CY114" s="102"/>
      <c r="CZ114" s="102"/>
      <c r="DA114" s="102"/>
      <c r="DB114" s="102"/>
      <c r="DC114" s="102"/>
      <c r="DD114" s="102"/>
      <c r="DE114" s="102"/>
      <c r="DF114" s="102"/>
      <c r="DG114" s="102"/>
      <c r="DH114" s="102"/>
      <c r="DI114" s="102"/>
      <c r="DJ114" s="102"/>
      <c r="DK114" s="102"/>
      <c r="DL114" s="102"/>
      <c r="DM114" s="102"/>
      <c r="DN114" s="102"/>
      <c r="DO114" s="102"/>
      <c r="DP114" s="102"/>
      <c r="DQ114" s="102"/>
      <c r="DR114" s="102"/>
      <c r="DS114" s="102"/>
      <c r="DT114" s="102"/>
      <c r="DU114" s="102"/>
      <c r="DV114" s="102"/>
      <c r="DW114" s="102"/>
      <c r="DX114" s="102"/>
      <c r="DY114" s="102"/>
      <c r="DZ114" s="102"/>
      <c r="EA114" s="102"/>
      <c r="EB114" s="102"/>
      <c r="EC114" s="102"/>
      <c r="ED114" s="102"/>
      <c r="EE114" s="102"/>
      <c r="EF114" s="102"/>
      <c r="EG114" s="102"/>
      <c r="EH114" s="102"/>
      <c r="EI114" s="102"/>
      <c r="EJ114" s="102"/>
      <c r="EK114" s="102"/>
      <c r="EL114" s="102"/>
      <c r="EM114" s="102"/>
      <c r="EN114" s="102"/>
      <c r="EO114" s="102"/>
      <c r="EP114" s="102"/>
      <c r="EQ114" s="102"/>
      <c r="ER114" s="102"/>
      <c r="ES114" s="102"/>
      <c r="ET114" s="102"/>
      <c r="EU114" s="102"/>
      <c r="EV114" s="102"/>
      <c r="EW114" s="102"/>
      <c r="EX114" s="102"/>
      <c r="EY114" s="102"/>
      <c r="EZ114" s="102"/>
      <c r="FA114" s="102"/>
      <c r="FB114" s="102"/>
      <c r="FC114" s="102"/>
      <c r="FD114" s="102"/>
      <c r="FE114" s="102"/>
      <c r="FF114" s="102"/>
      <c r="FG114" s="102"/>
      <c r="FH114" s="102"/>
      <c r="FI114" s="102"/>
      <c r="FJ114" s="102"/>
      <c r="FK114" s="102"/>
      <c r="FL114" s="102"/>
      <c r="FM114" s="102"/>
      <c r="FN114" s="102"/>
      <c r="FO114" s="102"/>
      <c r="FP114" s="102"/>
      <c r="FQ114" s="102"/>
      <c r="FR114" s="102"/>
      <c r="FS114" s="102"/>
      <c r="FT114" s="102"/>
      <c r="FU114" s="102"/>
      <c r="FV114" s="102"/>
      <c r="FW114" s="102"/>
      <c r="FX114" s="102"/>
      <c r="FY114" s="102"/>
      <c r="FZ114" s="102"/>
      <c r="GA114" s="102"/>
      <c r="GB114" s="102"/>
      <c r="GC114" s="102"/>
      <c r="GD114" s="102"/>
      <c r="GE114" s="102"/>
      <c r="GF114" s="102"/>
      <c r="GG114" s="102"/>
      <c r="GH114" s="102"/>
      <c r="GI114" s="102"/>
      <c r="GJ114" s="102"/>
      <c r="GK114" s="102"/>
      <c r="GL114" s="102"/>
      <c r="GM114" s="102"/>
      <c r="GN114" s="102"/>
      <c r="GO114" s="102"/>
      <c r="GP114" s="102"/>
      <c r="GQ114" s="102"/>
      <c r="GR114" s="102"/>
      <c r="GS114" s="102"/>
      <c r="GT114" s="102"/>
      <c r="GU114" s="102"/>
      <c r="GV114" s="102"/>
      <c r="GW114" s="102"/>
      <c r="GX114" s="102"/>
      <c r="GY114" s="102"/>
      <c r="GZ114" s="102"/>
      <c r="HA114" s="102"/>
      <c r="HB114" s="102"/>
      <c r="HC114" s="102"/>
      <c r="HD114" s="102"/>
      <c r="HE114" s="102"/>
      <c r="HF114" s="102"/>
      <c r="HG114" s="102"/>
      <c r="HH114" s="102"/>
      <c r="HI114" s="102"/>
      <c r="HJ114" s="102"/>
      <c r="HK114" s="102"/>
    </row>
    <row r="115" spans="2:219">
      <c r="B115" s="102"/>
      <c r="C115" s="102"/>
      <c r="D115" s="102"/>
      <c r="E115" s="102"/>
      <c r="F115" s="102"/>
      <c r="G115" s="102"/>
      <c r="H115" s="102"/>
      <c r="I115" s="102"/>
      <c r="J115" s="104"/>
      <c r="K115" s="104"/>
      <c r="L115" s="104"/>
      <c r="M115" s="104"/>
      <c r="N115" s="104"/>
      <c r="O115" s="104"/>
      <c r="P115" s="104"/>
      <c r="Q115" s="104"/>
      <c r="R115" s="104"/>
      <c r="S115" s="102"/>
      <c r="T115" s="102"/>
      <c r="U115" s="102"/>
      <c r="V115" s="105">
        <v>2</v>
      </c>
      <c r="X115" s="173">
        <f>X114*($C$23)</f>
        <v>-3885.4941205500004</v>
      </c>
      <c r="Y115" s="174">
        <f>'Financial Assessment'!AY6</f>
        <v>170.78370366755689</v>
      </c>
      <c r="Z115" s="174">
        <f>'Financial Assessment'!BA6</f>
        <v>200.99020842857135</v>
      </c>
      <c r="AA115" s="174">
        <f>'Financial Assessment'!BC6</f>
        <v>170.78370366755689</v>
      </c>
      <c r="AB115" s="174">
        <f>'Financial Assessment'!BE6</f>
        <v>3060.4555885714285</v>
      </c>
      <c r="AC115" s="174">
        <f>'Financial Assessment'!BG6</f>
        <v>3261.4457969999999</v>
      </c>
      <c r="AD115" s="102"/>
      <c r="AE115" s="113">
        <v>2</v>
      </c>
      <c r="AF115" s="113"/>
      <c r="AG115" s="249"/>
      <c r="AH115" s="249"/>
      <c r="AI115" s="249"/>
      <c r="AJ115" s="180" t="e">
        <f t="shared" ref="AJ115:AJ146" si="108">AJ114+Y115</f>
        <v>#VALUE!</v>
      </c>
      <c r="AK115" s="140" t="e">
        <f t="shared" ref="AK115:AK146" si="109">AK114+Z115</f>
        <v>#VALUE!</v>
      </c>
      <c r="AL115" s="140" t="e">
        <f t="shared" ref="AL115:AL146" si="110">AL114+Z115</f>
        <v>#VALUE!</v>
      </c>
      <c r="AM115" s="140" t="e">
        <f t="shared" ref="AM115:AM146" si="111">AM114+AB115</f>
        <v>#VALUE!</v>
      </c>
      <c r="AN115" s="184" t="e">
        <f>AN114+AC115</f>
        <v>#VALUE!</v>
      </c>
      <c r="AO115" s="181">
        <f>'Financial Assessment'!AR8</f>
        <v>1721.6677588240393</v>
      </c>
      <c r="AP115" s="140">
        <f>'Financial Assessment'!AS8</f>
        <v>1335.8044918769965</v>
      </c>
      <c r="AQ115" s="182">
        <f>'Financial Assessment'!AT8</f>
        <v>2582.3164744988894</v>
      </c>
      <c r="AR115" s="182">
        <f>'Financial Assessment'!AU8</f>
        <v>32395.273748705426</v>
      </c>
      <c r="AS115" s="183">
        <f>'Financial Assessment'!AV8</f>
        <v>32395.273748705426</v>
      </c>
      <c r="AT115" s="140" t="e">
        <f>AT114+'Financial Assessment'!AZ6</f>
        <v>#VALUE!</v>
      </c>
      <c r="AU115" s="140" t="e">
        <f>AU114+'Financial Assessment'!BB6</f>
        <v>#VALUE!</v>
      </c>
      <c r="AV115" s="140" t="e">
        <f>AV114+'Financial Assessment'!BD6</f>
        <v>#VALUE!</v>
      </c>
      <c r="AW115" s="140" t="e">
        <f>AW114+'Financial Assessment'!BF6</f>
        <v>#VALUE!</v>
      </c>
      <c r="AX115" s="184" t="e">
        <f>AX114+'Financial Assessment'!BH6</f>
        <v>#VALUE!</v>
      </c>
      <c r="AY115" s="181">
        <f>AY114+'Financial Assessment'!AZ6</f>
        <v>-1373.3143760707262</v>
      </c>
      <c r="AZ115" s="140">
        <f>AZ114+'Financial Assessment'!BB6</f>
        <v>-990.0223467966124</v>
      </c>
      <c r="BA115" s="140">
        <f>BA114+'Financial Assessment'!BD6</f>
        <v>-2153.9481317848758</v>
      </c>
      <c r="BB115" s="140">
        <f>BB114+'Financial Assessment'!BF6</f>
        <v>-26009.315966394035</v>
      </c>
      <c r="BC115" s="184">
        <f>BC114+'Financial Assessment'!BH6</f>
        <v>-27170.564217533149</v>
      </c>
      <c r="BD115" s="181">
        <f>BD114+Y115</f>
        <v>-1390.8197056966508</v>
      </c>
      <c r="BE115" s="140">
        <f>BE114+Z115</f>
        <v>-1010.6238431605411</v>
      </c>
      <c r="BF115" s="140">
        <f>BF114+AA115</f>
        <v>-2171.4534614108006</v>
      </c>
      <c r="BG115" s="140">
        <f>BG114+AB115</f>
        <v>-26323.012664222606</v>
      </c>
      <c r="BH115" s="184">
        <f>BH114+AC115</f>
        <v>-27333.636507383148</v>
      </c>
      <c r="BI115" s="104"/>
      <c r="BJ115" s="104"/>
      <c r="BK115" s="104"/>
      <c r="BL115" s="104"/>
      <c r="BM115" s="102"/>
      <c r="BN115" s="102"/>
      <c r="BO115" s="102"/>
      <c r="BP115" s="102"/>
      <c r="BQ115" s="102"/>
      <c r="BR115" s="102"/>
      <c r="BS115" s="102"/>
      <c r="BT115" s="102"/>
      <c r="BU115" s="102"/>
      <c r="BV115" s="102"/>
      <c r="BW115" s="102"/>
      <c r="BX115" s="102"/>
      <c r="BY115" s="102"/>
      <c r="BZ115" s="102"/>
      <c r="CA115" s="102"/>
      <c r="CB115" s="102"/>
      <c r="CC115" s="102"/>
      <c r="CD115" s="102"/>
      <c r="CE115" s="102"/>
      <c r="CF115" s="102"/>
      <c r="CG115" s="102"/>
      <c r="CH115" s="102"/>
      <c r="CI115" s="102"/>
      <c r="CJ115" s="102"/>
      <c r="CK115" s="102"/>
      <c r="CL115" s="102"/>
      <c r="CM115" s="102"/>
      <c r="CN115" s="102"/>
      <c r="CO115" s="102"/>
      <c r="CP115" s="102"/>
      <c r="CQ115" s="102"/>
      <c r="CR115" s="102"/>
      <c r="CS115" s="102"/>
      <c r="CT115" s="102"/>
      <c r="CU115" s="102"/>
      <c r="CV115" s="102"/>
      <c r="CW115" s="102"/>
      <c r="CX115" s="102"/>
      <c r="CY115" s="102"/>
      <c r="CZ115" s="102"/>
      <c r="DA115" s="102"/>
      <c r="DB115" s="102"/>
      <c r="DC115" s="102"/>
      <c r="DD115" s="102"/>
      <c r="DE115" s="102"/>
      <c r="DF115" s="102"/>
      <c r="DG115" s="102"/>
      <c r="DH115" s="102"/>
      <c r="DI115" s="102"/>
      <c r="DJ115" s="102"/>
      <c r="DK115" s="102"/>
      <c r="DL115" s="102"/>
      <c r="DM115" s="102"/>
      <c r="DN115" s="102"/>
      <c r="DO115" s="102"/>
      <c r="DP115" s="102"/>
      <c r="DQ115" s="102"/>
      <c r="DR115" s="102"/>
      <c r="DS115" s="102"/>
      <c r="DT115" s="102"/>
      <c r="DU115" s="102"/>
      <c r="DV115" s="102"/>
      <c r="DW115" s="102"/>
      <c r="DX115" s="102"/>
      <c r="DY115" s="102"/>
      <c r="DZ115" s="102"/>
      <c r="EA115" s="102"/>
      <c r="EB115" s="102"/>
      <c r="EC115" s="102"/>
      <c r="ED115" s="102"/>
      <c r="EE115" s="102"/>
      <c r="EF115" s="102"/>
      <c r="EG115" s="102"/>
      <c r="EH115" s="102"/>
      <c r="EI115" s="102"/>
      <c r="EJ115" s="102"/>
      <c r="EK115" s="102"/>
      <c r="EL115" s="102"/>
      <c r="EM115" s="102"/>
      <c r="EN115" s="102"/>
      <c r="EO115" s="102"/>
      <c r="EP115" s="102"/>
      <c r="EQ115" s="102"/>
      <c r="ER115" s="102"/>
      <c r="ES115" s="102"/>
      <c r="ET115" s="102"/>
      <c r="EU115" s="102"/>
      <c r="EV115" s="102"/>
      <c r="EW115" s="102"/>
      <c r="EX115" s="102"/>
      <c r="EY115" s="102"/>
      <c r="EZ115" s="102"/>
      <c r="FA115" s="102"/>
      <c r="FB115" s="102"/>
      <c r="FC115" s="102"/>
      <c r="FD115" s="102"/>
      <c r="FE115" s="102"/>
      <c r="FF115" s="102"/>
      <c r="FG115" s="102"/>
      <c r="FH115" s="102"/>
      <c r="FI115" s="102"/>
      <c r="FJ115" s="102"/>
      <c r="FK115" s="102"/>
      <c r="FL115" s="102"/>
      <c r="FM115" s="102"/>
      <c r="FN115" s="102"/>
      <c r="FO115" s="102"/>
      <c r="FP115" s="102"/>
      <c r="FQ115" s="102"/>
      <c r="FR115" s="102"/>
      <c r="FS115" s="102"/>
      <c r="FT115" s="102"/>
      <c r="FU115" s="102"/>
      <c r="FV115" s="102"/>
      <c r="FW115" s="102"/>
      <c r="FX115" s="102"/>
      <c r="FY115" s="102"/>
      <c r="FZ115" s="102"/>
      <c r="GA115" s="102"/>
      <c r="GB115" s="102"/>
      <c r="GC115" s="102"/>
      <c r="GD115" s="102"/>
      <c r="GE115" s="102"/>
      <c r="GF115" s="102"/>
      <c r="GG115" s="102"/>
      <c r="GH115" s="102"/>
      <c r="GI115" s="102"/>
      <c r="GJ115" s="102"/>
      <c r="GK115" s="102"/>
      <c r="GL115" s="102"/>
      <c r="GM115" s="102"/>
      <c r="GN115" s="102"/>
      <c r="GO115" s="102"/>
      <c r="GP115" s="102"/>
      <c r="GQ115" s="102"/>
      <c r="GR115" s="102"/>
      <c r="GS115" s="102"/>
      <c r="GT115" s="102"/>
      <c r="GU115" s="102"/>
      <c r="GV115" s="102"/>
      <c r="GW115" s="102"/>
      <c r="GX115" s="102"/>
      <c r="GY115" s="102"/>
      <c r="GZ115" s="102"/>
      <c r="HA115" s="102"/>
      <c r="HB115" s="102"/>
      <c r="HC115" s="102"/>
      <c r="HD115" s="102"/>
      <c r="HE115" s="102"/>
      <c r="HF115" s="102"/>
      <c r="HG115" s="102"/>
      <c r="HH115" s="102"/>
      <c r="HI115" s="102"/>
      <c r="HJ115" s="102"/>
      <c r="HK115" s="102"/>
    </row>
    <row r="116" spans="2:219">
      <c r="B116" s="102"/>
      <c r="C116" s="102"/>
      <c r="D116" s="102"/>
      <c r="E116" s="102"/>
      <c r="F116" s="102"/>
      <c r="G116" s="102"/>
      <c r="H116" s="102"/>
      <c r="I116" s="102"/>
      <c r="J116" s="104"/>
      <c r="K116" s="104"/>
      <c r="L116" s="104"/>
      <c r="M116" s="104"/>
      <c r="N116" s="104"/>
      <c r="O116" s="104"/>
      <c r="P116" s="104"/>
      <c r="Q116" s="104"/>
      <c r="R116" s="104"/>
      <c r="S116" s="102"/>
      <c r="T116" s="102"/>
      <c r="U116" s="102"/>
      <c r="V116" s="105">
        <v>3</v>
      </c>
      <c r="X116" s="173">
        <f>X115*$C$23</f>
        <v>-4079.7688265775005</v>
      </c>
      <c r="Y116" s="174">
        <f>'Financial Assessment'!AY7</f>
        <v>162.6511463500542</v>
      </c>
      <c r="Z116" s="174">
        <f>'Financial Assessment'!BA7</f>
        <v>191.41924612244884</v>
      </c>
      <c r="AA116" s="174">
        <f>'Financial Assessment'!BC7</f>
        <v>162.6511463500542</v>
      </c>
      <c r="AB116" s="174">
        <f>'Financial Assessment'!BE7</f>
        <v>2914.7196081632655</v>
      </c>
      <c r="AC116" s="174">
        <f>'Financial Assessment'!BG7</f>
        <v>3106.1388542857144</v>
      </c>
      <c r="AD116" s="102"/>
      <c r="AE116" s="113">
        <v>3</v>
      </c>
      <c r="AF116" s="113"/>
      <c r="AG116" s="249"/>
      <c r="AH116" s="249"/>
      <c r="AI116" s="249"/>
      <c r="AJ116" s="180" t="e">
        <f t="shared" si="108"/>
        <v>#VALUE!</v>
      </c>
      <c r="AK116" s="140" t="e">
        <f t="shared" si="109"/>
        <v>#VALUE!</v>
      </c>
      <c r="AL116" s="140" t="e">
        <f t="shared" si="110"/>
        <v>#VALUE!</v>
      </c>
      <c r="AM116" s="140" t="e">
        <f t="shared" si="111"/>
        <v>#VALUE!</v>
      </c>
      <c r="AN116" s="184" t="e">
        <f>AN115+AC116</f>
        <v>#VALUE!</v>
      </c>
      <c r="AO116" s="181">
        <f>'Financial Assessment'!AR9</f>
        <v>1807.7511467652414</v>
      </c>
      <c r="AP116" s="140">
        <f>'Financial Assessment'!AS9</f>
        <v>1402.5947164708464</v>
      </c>
      <c r="AQ116" s="182">
        <f>'Financial Assessment'!AT9</f>
        <v>2711.4322982238341</v>
      </c>
      <c r="AR116" s="182">
        <f>'Financial Assessment'!AU9</f>
        <v>34015.037436140701</v>
      </c>
      <c r="AS116" s="183">
        <f>'Financial Assessment'!AV9</f>
        <v>34015.037436140701</v>
      </c>
      <c r="AT116" s="140" t="e">
        <f>AT115+'Financial Assessment'!AZ7</f>
        <v>#VALUE!</v>
      </c>
      <c r="AU116" s="140" t="e">
        <f>AU115+'Financial Assessment'!BB7</f>
        <v>#VALUE!</v>
      </c>
      <c r="AV116" s="140" t="e">
        <f>AV115+'Financial Assessment'!BD7</f>
        <v>#VALUE!</v>
      </c>
      <c r="AW116" s="140" t="e">
        <f>AW115+'Financial Assessment'!BF7</f>
        <v>#VALUE!</v>
      </c>
      <c r="AX116" s="184" t="e">
        <f>AX115+'Financial Assessment'!BH7</f>
        <v>#VALUE!</v>
      </c>
      <c r="AY116" s="181">
        <f>AY115+'Financial Assessment'!AZ7</f>
        <v>-1193.9914872197915</v>
      </c>
      <c r="AZ116" s="140">
        <f>AZ115+'Financial Assessment'!BB7</f>
        <v>-778.98262794661241</v>
      </c>
      <c r="BA116" s="140">
        <f>BA115+'Financial Assessment'!BD7</f>
        <v>-1974.6252429339411</v>
      </c>
      <c r="BB116" s="140">
        <f>BB115+'Financial Assessment'!BF7</f>
        <v>-22795.837598394035</v>
      </c>
      <c r="BC116" s="184">
        <f>BC115+'Financial Assessment'!BH7</f>
        <v>-23909.118420533148</v>
      </c>
      <c r="BD116" s="181">
        <f t="shared" ref="BD116:BD147" si="112">BD115+Y116</f>
        <v>-1228.1685593465966</v>
      </c>
      <c r="BE116" s="140">
        <f>BE115+Y116</f>
        <v>-847.97269681048692</v>
      </c>
      <c r="BF116" s="140">
        <f>BF115+AA116</f>
        <v>-2008.8023150607464</v>
      </c>
      <c r="BG116" s="140">
        <f>BG115+AB116</f>
        <v>-23408.293056059341</v>
      </c>
      <c r="BH116" s="184">
        <f>BH115+AC116</f>
        <v>-24227.497653097435</v>
      </c>
      <c r="BI116" s="104"/>
      <c r="BJ116" s="104"/>
      <c r="BK116" s="104"/>
      <c r="BL116" s="104"/>
      <c r="BM116" s="102"/>
      <c r="BN116" s="102"/>
      <c r="BO116" s="102"/>
      <c r="BP116" s="102"/>
      <c r="BQ116" s="102"/>
      <c r="BR116" s="102"/>
      <c r="BS116" s="102"/>
      <c r="BT116" s="102"/>
      <c r="BU116" s="102"/>
      <c r="BV116" s="102"/>
      <c r="BW116" s="102"/>
      <c r="BX116" s="102"/>
      <c r="BY116" s="102"/>
      <c r="BZ116" s="102"/>
      <c r="CA116" s="102"/>
      <c r="CB116" s="102"/>
      <c r="CC116" s="102"/>
      <c r="CD116" s="102"/>
      <c r="CE116" s="102"/>
      <c r="CF116" s="102"/>
      <c r="CG116" s="102"/>
      <c r="CH116" s="102"/>
      <c r="CI116" s="102"/>
      <c r="CJ116" s="102"/>
      <c r="CK116" s="102"/>
      <c r="CL116" s="102"/>
      <c r="CM116" s="102"/>
      <c r="CN116" s="102"/>
      <c r="CO116" s="102"/>
      <c r="CP116" s="102"/>
      <c r="CQ116" s="102"/>
      <c r="CR116" s="102"/>
      <c r="CS116" s="102"/>
      <c r="CT116" s="102"/>
      <c r="CU116" s="102"/>
      <c r="CV116" s="102"/>
      <c r="CW116" s="102"/>
      <c r="CX116" s="102"/>
      <c r="CY116" s="102"/>
      <c r="CZ116" s="102"/>
      <c r="DA116" s="102"/>
      <c r="DB116" s="102"/>
      <c r="DC116" s="102"/>
      <c r="DD116" s="102"/>
      <c r="DE116" s="102"/>
      <c r="DF116" s="102"/>
      <c r="DG116" s="102"/>
      <c r="DH116" s="102"/>
      <c r="DI116" s="102"/>
      <c r="DJ116" s="102"/>
      <c r="DK116" s="102"/>
      <c r="DL116" s="102"/>
      <c r="DM116" s="102"/>
      <c r="DN116" s="102"/>
      <c r="DO116" s="102"/>
      <c r="DP116" s="102"/>
      <c r="DQ116" s="102"/>
      <c r="DR116" s="102"/>
      <c r="DS116" s="102"/>
      <c r="DT116" s="102"/>
      <c r="DU116" s="102"/>
      <c r="DV116" s="102"/>
      <c r="DW116" s="102"/>
      <c r="DX116" s="102"/>
      <c r="DY116" s="102"/>
      <c r="DZ116" s="102"/>
      <c r="EA116" s="102"/>
      <c r="EB116" s="102"/>
      <c r="EC116" s="102"/>
      <c r="ED116" s="102"/>
      <c r="EE116" s="102"/>
      <c r="EF116" s="102"/>
      <c r="EG116" s="102"/>
      <c r="EH116" s="102"/>
      <c r="EI116" s="102"/>
      <c r="EJ116" s="102"/>
      <c r="EK116" s="102"/>
      <c r="EL116" s="102"/>
      <c r="EM116" s="102"/>
      <c r="EN116" s="102"/>
      <c r="EO116" s="102"/>
      <c r="EP116" s="102"/>
      <c r="EQ116" s="102"/>
      <c r="ER116" s="102"/>
      <c r="ES116" s="102"/>
      <c r="ET116" s="102"/>
      <c r="EU116" s="102"/>
      <c r="EV116" s="102"/>
      <c r="EW116" s="102"/>
      <c r="EX116" s="102"/>
      <c r="EY116" s="102"/>
      <c r="EZ116" s="102"/>
      <c r="FA116" s="102"/>
      <c r="FB116" s="102"/>
      <c r="FC116" s="102"/>
      <c r="FD116" s="102"/>
      <c r="FE116" s="102"/>
      <c r="FF116" s="102"/>
      <c r="FG116" s="102"/>
      <c r="FH116" s="102"/>
      <c r="FI116" s="102"/>
      <c r="FJ116" s="102"/>
      <c r="FK116" s="102"/>
      <c r="FL116" s="102"/>
      <c r="FM116" s="102"/>
      <c r="FN116" s="102"/>
      <c r="FO116" s="102"/>
      <c r="FP116" s="102"/>
      <c r="FQ116" s="102"/>
      <c r="FR116" s="102"/>
      <c r="FS116" s="102"/>
      <c r="FT116" s="102"/>
      <c r="FU116" s="102"/>
      <c r="FV116" s="102"/>
      <c r="FW116" s="102"/>
      <c r="FX116" s="102"/>
      <c r="FY116" s="102"/>
      <c r="FZ116" s="102"/>
      <c r="GA116" s="102"/>
      <c r="GB116" s="102"/>
      <c r="GC116" s="102"/>
      <c r="GD116" s="102"/>
      <c r="GE116" s="102"/>
      <c r="GF116" s="102"/>
      <c r="GG116" s="102"/>
      <c r="GH116" s="102"/>
      <c r="GI116" s="102"/>
      <c r="GJ116" s="102"/>
      <c r="GK116" s="102"/>
      <c r="GL116" s="102"/>
      <c r="GM116" s="102"/>
      <c r="GN116" s="102"/>
      <c r="GO116" s="102"/>
      <c r="GP116" s="102"/>
      <c r="GQ116" s="102"/>
      <c r="GR116" s="102"/>
      <c r="GS116" s="102"/>
      <c r="GT116" s="102"/>
      <c r="GU116" s="102"/>
      <c r="GV116" s="102"/>
      <c r="GW116" s="102"/>
      <c r="GX116" s="102"/>
      <c r="GY116" s="102"/>
      <c r="GZ116" s="102"/>
      <c r="HA116" s="102"/>
      <c r="HB116" s="102"/>
      <c r="HC116" s="102"/>
      <c r="HD116" s="102"/>
      <c r="HE116" s="102"/>
      <c r="HF116" s="102"/>
      <c r="HG116" s="102"/>
      <c r="HH116" s="102"/>
      <c r="HI116" s="102"/>
      <c r="HJ116" s="102"/>
      <c r="HK116" s="102"/>
    </row>
    <row r="117" spans="2:219">
      <c r="B117" s="102"/>
      <c r="C117" s="102"/>
      <c r="D117" s="102"/>
      <c r="E117" s="102"/>
      <c r="F117" s="102"/>
      <c r="G117" s="102"/>
      <c r="H117" s="102"/>
      <c r="I117" s="102"/>
      <c r="J117" s="104"/>
      <c r="K117" s="104"/>
      <c r="L117" s="104"/>
      <c r="M117" s="104"/>
      <c r="N117" s="104"/>
      <c r="O117" s="104"/>
      <c r="P117" s="104"/>
      <c r="Q117" s="104"/>
      <c r="R117" s="104"/>
      <c r="S117" s="102"/>
      <c r="T117" s="102"/>
      <c r="U117" s="102"/>
      <c r="V117" s="105">
        <v>4</v>
      </c>
      <c r="X117" s="173">
        <f>X116*($C$23)</f>
        <v>-4283.757267906376</v>
      </c>
      <c r="Y117" s="174">
        <f>'Financial Assessment'!AY8</f>
        <v>154.90585366671849</v>
      </c>
      <c r="Z117" s="174">
        <f>'Financial Assessment'!BA8</f>
        <v>182.30404392614173</v>
      </c>
      <c r="AA117" s="174">
        <f>'Financial Assessment'!BC8</f>
        <v>154.90585366671849</v>
      </c>
      <c r="AB117" s="174">
        <f>'Financial Assessment'!BE8</f>
        <v>2775.9234363459673</v>
      </c>
      <c r="AC117" s="174">
        <f>'Financial Assessment'!BG8</f>
        <v>2958.227480272109</v>
      </c>
      <c r="AD117" s="102"/>
      <c r="AE117" s="113">
        <v>4</v>
      </c>
      <c r="AF117" s="113"/>
      <c r="AG117" s="249"/>
      <c r="AH117" s="249"/>
      <c r="AI117" s="249"/>
      <c r="AJ117" s="180" t="e">
        <f t="shared" si="108"/>
        <v>#VALUE!</v>
      </c>
      <c r="AK117" s="140" t="e">
        <f t="shared" si="109"/>
        <v>#VALUE!</v>
      </c>
      <c r="AL117" s="140" t="e">
        <f t="shared" si="110"/>
        <v>#VALUE!</v>
      </c>
      <c r="AM117" s="140" t="e">
        <f t="shared" si="111"/>
        <v>#VALUE!</v>
      </c>
      <c r="AN117" s="184" t="e">
        <f t="shared" ref="AN117:AN180" si="113">AN116+AC117</f>
        <v>#VALUE!</v>
      </c>
      <c r="AO117" s="181">
        <f>'Financial Assessment'!AR10</f>
        <v>1898.1387041035036</v>
      </c>
      <c r="AP117" s="140">
        <f>'Financial Assessment'!AS10</f>
        <v>1472.7244522943888</v>
      </c>
      <c r="AQ117" s="182">
        <f>'Financial Assessment'!AT10</f>
        <v>2847.0039131350259</v>
      </c>
      <c r="AR117" s="182">
        <f>'Financial Assessment'!AU10</f>
        <v>35715.789307947736</v>
      </c>
      <c r="AS117" s="183">
        <f>'Financial Assessment'!AV10</f>
        <v>35715.789307947736</v>
      </c>
      <c r="AT117" s="140" t="e">
        <f>AT116+'Financial Assessment'!AZ8</f>
        <v>#VALUE!</v>
      </c>
      <c r="AU117" s="140" t="e">
        <f>AU116+'Financial Assessment'!BB8</f>
        <v>#VALUE!</v>
      </c>
      <c r="AV117" s="140" t="e">
        <f>AV116+'Financial Assessment'!BD8</f>
        <v>#VALUE!</v>
      </c>
      <c r="AW117" s="140" t="e">
        <f>AW116+'Financial Assessment'!BF8</f>
        <v>#VALUE!</v>
      </c>
      <c r="AX117" s="184" t="e">
        <f>AX116+'Financial Assessment'!BH8</f>
        <v>#VALUE!</v>
      </c>
      <c r="AY117" s="181">
        <f>AY116+'Financial Assessment'!AZ8</f>
        <v>-1023.2077835522346</v>
      </c>
      <c r="AZ117" s="140">
        <f>AZ116+'Financial Assessment'!BB8</f>
        <v>-577.99241951804106</v>
      </c>
      <c r="BA117" s="140">
        <f>BA116+'Financial Assessment'!BD8</f>
        <v>-1803.8415392663842</v>
      </c>
      <c r="BB117" s="140">
        <f>BB116+'Financial Assessment'!BF8</f>
        <v>-19735.382009822606</v>
      </c>
      <c r="BC117" s="184">
        <f>BC116+'Financial Assessment'!BH8</f>
        <v>-20802.979566247435</v>
      </c>
      <c r="BD117" s="181">
        <f t="shared" si="112"/>
        <v>-1073.2627056798781</v>
      </c>
      <c r="BE117" s="140">
        <f>BE116+Z117</f>
        <v>-665.66865288434519</v>
      </c>
      <c r="BF117" s="140">
        <f>BF116+AA117</f>
        <v>-1853.8964613940279</v>
      </c>
      <c r="BG117" s="140">
        <f>BG116+AB117</f>
        <v>-20632.369619713376</v>
      </c>
      <c r="BH117" s="184">
        <f t="shared" ref="BH117:BH180" si="114">BH116+AC117</f>
        <v>-21269.270172825327</v>
      </c>
      <c r="BI117" s="102"/>
      <c r="BJ117" s="102"/>
      <c r="BK117" s="102"/>
      <c r="BL117" s="102"/>
      <c r="BM117" s="102"/>
      <c r="BN117" s="102"/>
      <c r="BO117" s="102"/>
      <c r="BP117" s="102"/>
      <c r="BQ117" s="102"/>
      <c r="BR117" s="102"/>
      <c r="BS117" s="102"/>
      <c r="BT117" s="102"/>
      <c r="BU117" s="102"/>
      <c r="BV117" s="102"/>
      <c r="BW117" s="102"/>
      <c r="BX117" s="102"/>
      <c r="BY117" s="102"/>
      <c r="BZ117" s="102"/>
      <c r="CA117" s="102"/>
      <c r="CB117" s="102"/>
      <c r="CC117" s="102"/>
      <c r="CD117" s="102"/>
      <c r="CE117" s="102"/>
      <c r="CF117" s="102"/>
      <c r="CG117" s="102"/>
      <c r="CH117" s="102"/>
      <c r="CI117" s="102"/>
      <c r="CJ117" s="102"/>
      <c r="CK117" s="102"/>
      <c r="CL117" s="102"/>
      <c r="CM117" s="102"/>
      <c r="CN117" s="102"/>
      <c r="CO117" s="102"/>
      <c r="CP117" s="102"/>
      <c r="CQ117" s="102"/>
      <c r="CR117" s="102"/>
      <c r="CS117" s="102"/>
      <c r="CT117" s="102"/>
      <c r="CU117" s="102"/>
      <c r="CV117" s="102"/>
      <c r="CW117" s="102"/>
      <c r="CX117" s="102"/>
      <c r="CY117" s="102"/>
      <c r="CZ117" s="102"/>
      <c r="DA117" s="102"/>
      <c r="DB117" s="102"/>
      <c r="DC117" s="102"/>
      <c r="DD117" s="102"/>
      <c r="DE117" s="102"/>
      <c r="DF117" s="102"/>
      <c r="DG117" s="102"/>
      <c r="DH117" s="102"/>
      <c r="DI117" s="102"/>
      <c r="DJ117" s="102"/>
      <c r="DK117" s="102"/>
      <c r="DL117" s="102"/>
      <c r="DM117" s="102"/>
      <c r="DN117" s="102"/>
      <c r="DO117" s="102"/>
      <c r="DP117" s="102"/>
      <c r="DQ117" s="102"/>
      <c r="DR117" s="102"/>
      <c r="DS117" s="102"/>
      <c r="DT117" s="102"/>
      <c r="DU117" s="102"/>
      <c r="DV117" s="102"/>
      <c r="DW117" s="102"/>
      <c r="DX117" s="102"/>
      <c r="DY117" s="102"/>
      <c r="DZ117" s="102"/>
      <c r="EA117" s="102"/>
      <c r="EB117" s="102"/>
      <c r="EC117" s="102"/>
      <c r="ED117" s="102"/>
      <c r="EE117" s="102"/>
      <c r="EF117" s="102"/>
      <c r="EG117" s="102"/>
      <c r="EH117" s="102"/>
      <c r="EI117" s="102"/>
      <c r="EJ117" s="102"/>
      <c r="EK117" s="102"/>
      <c r="EL117" s="102"/>
      <c r="EM117" s="102"/>
      <c r="EN117" s="102"/>
      <c r="EO117" s="102"/>
      <c r="EP117" s="102"/>
      <c r="EQ117" s="102"/>
      <c r="ER117" s="102"/>
      <c r="ES117" s="102"/>
      <c r="ET117" s="102"/>
      <c r="EU117" s="102"/>
      <c r="EV117" s="102"/>
      <c r="EW117" s="102"/>
      <c r="EX117" s="102"/>
      <c r="EY117" s="102"/>
      <c r="EZ117" s="102"/>
      <c r="FA117" s="102"/>
      <c r="FB117" s="102"/>
      <c r="FC117" s="102"/>
      <c r="FD117" s="102"/>
      <c r="FE117" s="102"/>
      <c r="FF117" s="102"/>
      <c r="FG117" s="102"/>
      <c r="FH117" s="102"/>
      <c r="FI117" s="102"/>
      <c r="FJ117" s="102"/>
      <c r="FK117" s="102"/>
      <c r="FL117" s="102"/>
      <c r="FM117" s="102"/>
      <c r="FN117" s="102"/>
      <c r="FO117" s="102"/>
      <c r="FP117" s="102"/>
      <c r="FQ117" s="102"/>
      <c r="FR117" s="102"/>
      <c r="FS117" s="102"/>
      <c r="FT117" s="102"/>
      <c r="FU117" s="102"/>
      <c r="FV117" s="102"/>
      <c r="FW117" s="102"/>
      <c r="FX117" s="102"/>
      <c r="FY117" s="102"/>
      <c r="FZ117" s="102"/>
      <c r="GA117" s="102"/>
      <c r="GB117" s="102"/>
      <c r="GC117" s="102"/>
      <c r="GD117" s="102"/>
      <c r="GE117" s="102"/>
      <c r="GF117" s="102"/>
      <c r="GG117" s="102"/>
      <c r="GH117" s="102"/>
      <c r="GI117" s="102"/>
      <c r="GJ117" s="102"/>
      <c r="GK117" s="102"/>
      <c r="GL117" s="102"/>
      <c r="GM117" s="102"/>
      <c r="GN117" s="102"/>
      <c r="GO117" s="102"/>
      <c r="GP117" s="102"/>
      <c r="GQ117" s="102"/>
      <c r="GR117" s="102"/>
      <c r="GS117" s="102"/>
      <c r="GT117" s="102"/>
      <c r="GU117" s="102"/>
      <c r="GV117" s="102"/>
      <c r="GW117" s="102"/>
      <c r="GX117" s="102"/>
      <c r="GY117" s="102"/>
      <c r="GZ117" s="102"/>
      <c r="HA117" s="102"/>
      <c r="HB117" s="102"/>
      <c r="HC117" s="102"/>
      <c r="HD117" s="102"/>
      <c r="HE117" s="102"/>
      <c r="HF117" s="102"/>
      <c r="HG117" s="102"/>
      <c r="HH117" s="102"/>
      <c r="HI117" s="102"/>
      <c r="HJ117" s="102"/>
      <c r="HK117" s="102"/>
    </row>
    <row r="118" spans="2:219">
      <c r="B118" s="102"/>
      <c r="C118" s="102"/>
      <c r="D118" s="102"/>
      <c r="E118" s="102"/>
      <c r="F118" s="102"/>
      <c r="G118" s="102"/>
      <c r="H118" s="102"/>
      <c r="I118" s="102"/>
      <c r="J118" s="104"/>
      <c r="K118" s="104"/>
      <c r="L118" s="104"/>
      <c r="M118" s="104"/>
      <c r="N118" s="104"/>
      <c r="O118" s="104"/>
      <c r="P118" s="104"/>
      <c r="Q118" s="104"/>
      <c r="R118" s="104"/>
      <c r="S118" s="102"/>
      <c r="T118" s="102"/>
      <c r="U118" s="102"/>
      <c r="V118" s="105">
        <v>5</v>
      </c>
      <c r="X118" s="173">
        <f>X117*$C$23</f>
        <v>-4497.9451313016953</v>
      </c>
      <c r="Y118" s="174">
        <f>'Financial Assessment'!AY9</f>
        <v>147.52938444449364</v>
      </c>
      <c r="Z118" s="174">
        <f>'Financial Assessment'!BA9</f>
        <v>173.62289897727806</v>
      </c>
      <c r="AA118" s="174">
        <f>'Financial Assessment'!BC9</f>
        <v>147.52938444449364</v>
      </c>
      <c r="AB118" s="174">
        <f>'Financial Assessment'!BE9</f>
        <v>2643.736606043778</v>
      </c>
      <c r="AC118" s="174">
        <f>'Financial Assessment'!BG9</f>
        <v>2817.3595050210561</v>
      </c>
      <c r="AD118" s="102"/>
      <c r="AE118" s="113">
        <v>5</v>
      </c>
      <c r="AF118" s="113"/>
      <c r="AG118" s="249"/>
      <c r="AH118" s="249"/>
      <c r="AI118" s="249"/>
      <c r="AJ118" s="180" t="e">
        <f t="shared" si="108"/>
        <v>#VALUE!</v>
      </c>
      <c r="AK118" s="140" t="e">
        <f t="shared" si="109"/>
        <v>#VALUE!</v>
      </c>
      <c r="AL118" s="140" t="e">
        <f t="shared" si="110"/>
        <v>#VALUE!</v>
      </c>
      <c r="AM118" s="140" t="e">
        <f t="shared" si="111"/>
        <v>#VALUE!</v>
      </c>
      <c r="AN118" s="184" t="e">
        <f t="shared" si="113"/>
        <v>#VALUE!</v>
      </c>
      <c r="AO118" s="181">
        <f>'Financial Assessment'!AR11</f>
        <v>1993.0456393086788</v>
      </c>
      <c r="AP118" s="140">
        <f>'Financial Assessment'!AS11</f>
        <v>1546.3606749091084</v>
      </c>
      <c r="AQ118" s="182">
        <f>'Financial Assessment'!AT11</f>
        <v>2989.3541087917774</v>
      </c>
      <c r="AR118" s="182">
        <f>'Financial Assessment'!AU11</f>
        <v>37501.578773345122</v>
      </c>
      <c r="AS118" s="183">
        <f>'Financial Assessment'!AV11</f>
        <v>37501.578773345122</v>
      </c>
      <c r="AT118" s="140" t="e">
        <f>AT117+'Financial Assessment'!AZ9</f>
        <v>#VALUE!</v>
      </c>
      <c r="AU118" s="140" t="e">
        <f>AU117+'Financial Assessment'!BB9</f>
        <v>#VALUE!</v>
      </c>
      <c r="AV118" s="140" t="e">
        <f>AV117+'Financial Assessment'!BD9</f>
        <v>#VALUE!</v>
      </c>
      <c r="AW118" s="140" t="e">
        <f>AW117+'Financial Assessment'!BF9</f>
        <v>#VALUE!</v>
      </c>
      <c r="AX118" s="184" t="e">
        <f>AX117+'Financial Assessment'!BH9</f>
        <v>#VALUE!</v>
      </c>
      <c r="AY118" s="181">
        <f>AY117+'Financial Assessment'!AZ9</f>
        <v>-860.55663720218013</v>
      </c>
      <c r="AZ118" s="140">
        <f>AZ117+'Financial Assessment'!BB9</f>
        <v>-386.57317339559222</v>
      </c>
      <c r="BA118" s="140">
        <f>BA117+'Financial Assessment'!BD9</f>
        <v>-1641.1903929163298</v>
      </c>
      <c r="BB118" s="140">
        <f>BB117+'Financial Assessment'!BF9</f>
        <v>-16820.662401659341</v>
      </c>
      <c r="BC118" s="184">
        <f>BC117+'Financial Assessment'!BH9</f>
        <v>-17844.752085975328</v>
      </c>
      <c r="BD118" s="181">
        <f t="shared" si="112"/>
        <v>-925.73332123538444</v>
      </c>
      <c r="BE118" s="140">
        <f>BE117+Y118</f>
        <v>-518.13926843985155</v>
      </c>
      <c r="BF118" s="140">
        <f t="shared" ref="BF118:BF149" si="115">BF117+AA118</f>
        <v>-1706.3670769495343</v>
      </c>
      <c r="BG118" s="140">
        <f t="shared" ref="BG118:BG149" si="116">BG117+AB118</f>
        <v>-17988.633013669598</v>
      </c>
      <c r="BH118" s="184">
        <f t="shared" si="114"/>
        <v>-18451.91066780427</v>
      </c>
      <c r="BI118" s="102"/>
      <c r="BJ118" s="102"/>
      <c r="BK118" s="102"/>
      <c r="BL118" s="102"/>
      <c r="BM118" s="102"/>
      <c r="BN118" s="102"/>
      <c r="BO118" s="102"/>
      <c r="BP118" s="102"/>
      <c r="BQ118" s="102"/>
      <c r="BR118" s="102"/>
      <c r="BS118" s="102"/>
      <c r="BT118" s="102"/>
      <c r="BU118" s="102"/>
      <c r="BV118" s="102"/>
      <c r="BW118" s="102"/>
      <c r="BX118" s="102"/>
      <c r="BY118" s="102"/>
      <c r="BZ118" s="102"/>
      <c r="CA118" s="102"/>
      <c r="CB118" s="102"/>
      <c r="CC118" s="102"/>
      <c r="CD118" s="102"/>
      <c r="CE118" s="102"/>
      <c r="CF118" s="102"/>
      <c r="CG118" s="102"/>
      <c r="CH118" s="102"/>
      <c r="CI118" s="102"/>
      <c r="CJ118" s="102"/>
      <c r="CK118" s="102"/>
      <c r="CL118" s="102"/>
      <c r="CM118" s="102"/>
      <c r="CN118" s="102"/>
      <c r="CO118" s="102"/>
      <c r="CP118" s="102"/>
      <c r="CQ118" s="102"/>
      <c r="CR118" s="102"/>
      <c r="CS118" s="102"/>
      <c r="CT118" s="102"/>
      <c r="CU118" s="102"/>
      <c r="CV118" s="102"/>
      <c r="CW118" s="102"/>
      <c r="CX118" s="102"/>
      <c r="CY118" s="102"/>
      <c r="CZ118" s="102"/>
      <c r="DA118" s="102"/>
      <c r="DB118" s="102"/>
      <c r="DC118" s="102"/>
      <c r="DD118" s="102"/>
      <c r="DE118" s="102"/>
      <c r="DF118" s="102"/>
      <c r="DG118" s="102"/>
      <c r="DH118" s="102"/>
      <c r="DI118" s="102"/>
      <c r="DJ118" s="102"/>
      <c r="DK118" s="102"/>
      <c r="DL118" s="102"/>
      <c r="DM118" s="102"/>
      <c r="DN118" s="102"/>
      <c r="DO118" s="102"/>
      <c r="DP118" s="102"/>
      <c r="DQ118" s="102"/>
      <c r="DR118" s="102"/>
      <c r="DS118" s="102"/>
      <c r="DT118" s="102"/>
      <c r="DU118" s="102"/>
      <c r="DV118" s="102"/>
      <c r="DW118" s="102"/>
      <c r="DX118" s="102"/>
      <c r="DY118" s="102"/>
      <c r="DZ118" s="102"/>
      <c r="EA118" s="102"/>
      <c r="EB118" s="102"/>
      <c r="EC118" s="102"/>
      <c r="ED118" s="102"/>
      <c r="EE118" s="102"/>
      <c r="EF118" s="102"/>
      <c r="EG118" s="102"/>
      <c r="EH118" s="102"/>
      <c r="EI118" s="102"/>
      <c r="EJ118" s="102"/>
      <c r="EK118" s="102"/>
      <c r="EL118" s="102"/>
      <c r="EM118" s="102"/>
      <c r="EN118" s="102"/>
      <c r="EO118" s="102"/>
      <c r="EP118" s="102"/>
      <c r="EQ118" s="102"/>
      <c r="ER118" s="102"/>
      <c r="ES118" s="102"/>
      <c r="ET118" s="102"/>
      <c r="EU118" s="102"/>
      <c r="EV118" s="102"/>
      <c r="EW118" s="102"/>
      <c r="EX118" s="102"/>
      <c r="EY118" s="102"/>
      <c r="EZ118" s="102"/>
      <c r="FA118" s="102"/>
      <c r="FB118" s="102"/>
      <c r="FC118" s="102"/>
      <c r="FD118" s="102"/>
      <c r="FE118" s="102"/>
      <c r="FF118" s="102"/>
      <c r="FG118" s="102"/>
      <c r="FH118" s="102"/>
      <c r="FI118" s="102"/>
      <c r="FJ118" s="102"/>
      <c r="FK118" s="102"/>
      <c r="FL118" s="102"/>
      <c r="FM118" s="102"/>
      <c r="FN118" s="102"/>
      <c r="FO118" s="102"/>
      <c r="FP118" s="102"/>
      <c r="FQ118" s="102"/>
      <c r="FR118" s="102"/>
      <c r="FS118" s="102"/>
      <c r="FT118" s="102"/>
      <c r="FU118" s="102"/>
      <c r="FV118" s="102"/>
      <c r="FW118" s="102"/>
      <c r="FX118" s="102"/>
      <c r="FY118" s="102"/>
      <c r="FZ118" s="102"/>
      <c r="GA118" s="102"/>
      <c r="GB118" s="102"/>
      <c r="GC118" s="102"/>
      <c r="GD118" s="102"/>
      <c r="GE118" s="102"/>
      <c r="GF118" s="102"/>
      <c r="GG118" s="102"/>
      <c r="GH118" s="102"/>
      <c r="GI118" s="102"/>
      <c r="GJ118" s="102"/>
      <c r="GK118" s="102"/>
      <c r="GL118" s="102"/>
      <c r="GM118" s="102"/>
      <c r="GN118" s="102"/>
      <c r="GO118" s="102"/>
      <c r="GP118" s="102"/>
      <c r="GQ118" s="102"/>
      <c r="GR118" s="102"/>
      <c r="GS118" s="102"/>
      <c r="GT118" s="102"/>
      <c r="GU118" s="102"/>
      <c r="GV118" s="102"/>
      <c r="GW118" s="102"/>
      <c r="GX118" s="102"/>
      <c r="GY118" s="102"/>
      <c r="GZ118" s="102"/>
      <c r="HA118" s="102"/>
      <c r="HB118" s="102"/>
      <c r="HC118" s="102"/>
      <c r="HD118" s="102"/>
      <c r="HE118" s="102"/>
      <c r="HF118" s="102"/>
      <c r="HG118" s="102"/>
      <c r="HH118" s="102"/>
      <c r="HI118" s="102"/>
      <c r="HJ118" s="102"/>
      <c r="HK118" s="102"/>
    </row>
    <row r="119" spans="2:219">
      <c r="B119" s="102"/>
      <c r="C119" s="102"/>
      <c r="D119" s="102"/>
      <c r="E119" s="102"/>
      <c r="F119" s="102"/>
      <c r="G119" s="102"/>
      <c r="H119" s="102"/>
      <c r="I119" s="102"/>
      <c r="J119" s="104"/>
      <c r="K119" s="104"/>
      <c r="L119" s="104"/>
      <c r="M119" s="104"/>
      <c r="N119" s="104"/>
      <c r="O119" s="104"/>
      <c r="P119" s="104"/>
      <c r="Q119" s="104"/>
      <c r="R119" s="104"/>
      <c r="S119" s="102"/>
      <c r="T119" s="102"/>
      <c r="U119" s="102"/>
      <c r="V119" s="105">
        <v>6</v>
      </c>
      <c r="X119" s="173">
        <f>X118*($C$23)</f>
        <v>-4722.84238786678</v>
      </c>
      <c r="Y119" s="174">
        <f>'Financial Assessment'!AY10</f>
        <v>140.50417566142232</v>
      </c>
      <c r="Z119" s="174">
        <f>'Financial Assessment'!BA10</f>
        <v>165.35514188312163</v>
      </c>
      <c r="AA119" s="174">
        <f>'Financial Assessment'!BC10</f>
        <v>140.50417566142232</v>
      </c>
      <c r="AB119" s="174">
        <f>'Financial Assessment'!BE10</f>
        <v>2517.8443867083597</v>
      </c>
      <c r="AC119" s="174">
        <f>'Financial Assessment'!BG10</f>
        <v>2683.1995285914813</v>
      </c>
      <c r="AD119" s="102"/>
      <c r="AE119" s="113">
        <v>6</v>
      </c>
      <c r="AF119" s="113"/>
      <c r="AG119" s="249"/>
      <c r="AH119" s="249"/>
      <c r="AI119" s="249"/>
      <c r="AJ119" s="180" t="e">
        <f t="shared" si="108"/>
        <v>#VALUE!</v>
      </c>
      <c r="AK119" s="140" t="e">
        <f t="shared" si="109"/>
        <v>#VALUE!</v>
      </c>
      <c r="AL119" s="140" t="e">
        <f t="shared" si="110"/>
        <v>#VALUE!</v>
      </c>
      <c r="AM119" s="140" t="e">
        <f t="shared" si="111"/>
        <v>#VALUE!</v>
      </c>
      <c r="AN119" s="184" t="e">
        <f t="shared" si="113"/>
        <v>#VALUE!</v>
      </c>
      <c r="AO119" s="181">
        <f>'Financial Assessment'!AR12</f>
        <v>2092.697921274113</v>
      </c>
      <c r="AP119" s="140">
        <f>'Financial Assessment'!AS12</f>
        <v>1623.6787086545639</v>
      </c>
      <c r="AQ119" s="182">
        <f>'Financial Assessment'!AT12</f>
        <v>3138.8218142313663</v>
      </c>
      <c r="AR119" s="182">
        <f>'Financial Assessment'!AU12</f>
        <v>39376.657712012377</v>
      </c>
      <c r="AS119" s="183">
        <f>'Financial Assessment'!AV12</f>
        <v>39376.657712012377</v>
      </c>
      <c r="AT119" s="140" t="e">
        <f>AT118+'Financial Assessment'!AZ10</f>
        <v>#VALUE!</v>
      </c>
      <c r="AU119" s="140" t="e">
        <f>AU118+'Financial Assessment'!BB10</f>
        <v>#VALUE!</v>
      </c>
      <c r="AV119" s="140" t="e">
        <f>AV118+'Financial Assessment'!BD10</f>
        <v>#VALUE!</v>
      </c>
      <c r="AW119" s="140" t="e">
        <f>AW118+'Financial Assessment'!BF10</f>
        <v>#VALUE!</v>
      </c>
      <c r="AX119" s="184" t="e">
        <f>AX118+'Financial Assessment'!BH10</f>
        <v>#VALUE!</v>
      </c>
      <c r="AY119" s="181">
        <f>AY118+'Financial Assessment'!AZ10</f>
        <v>-705.65078353546176</v>
      </c>
      <c r="AZ119" s="140">
        <f>AZ118+'Financial Assessment'!BB10</f>
        <v>-204.26912946945026</v>
      </c>
      <c r="BA119" s="140">
        <f>BA118+'Financial Assessment'!BD10</f>
        <v>-1486.2845392496115</v>
      </c>
      <c r="BB119" s="140">
        <f>BB118+'Financial Assessment'!BF10</f>
        <v>-14044.738965313374</v>
      </c>
      <c r="BC119" s="184">
        <f>BC118+'Financial Assessment'!BH10</f>
        <v>-15027.392580954272</v>
      </c>
      <c r="BD119" s="181">
        <f t="shared" si="112"/>
        <v>-785.22914557396211</v>
      </c>
      <c r="BE119" s="140">
        <f>BE118+Z119</f>
        <v>-352.78412655672992</v>
      </c>
      <c r="BF119" s="140">
        <f t="shared" si="115"/>
        <v>-1565.862901288112</v>
      </c>
      <c r="BG119" s="140">
        <f t="shared" si="116"/>
        <v>-15470.788626961239</v>
      </c>
      <c r="BH119" s="184">
        <f t="shared" si="114"/>
        <v>-15768.711139212788</v>
      </c>
      <c r="BI119" s="102"/>
      <c r="BJ119" s="102"/>
      <c r="BK119" s="102"/>
      <c r="BL119" s="102"/>
      <c r="BM119" s="102"/>
      <c r="BN119" s="102"/>
      <c r="BO119" s="102"/>
      <c r="BP119" s="102"/>
      <c r="BQ119" s="102"/>
      <c r="BR119" s="102"/>
      <c r="BS119" s="102"/>
      <c r="BT119" s="102"/>
      <c r="BU119" s="102"/>
      <c r="BV119" s="102"/>
      <c r="BW119" s="102"/>
      <c r="BX119" s="102"/>
      <c r="BY119" s="102"/>
      <c r="BZ119" s="102"/>
      <c r="CA119" s="102"/>
      <c r="CB119" s="102"/>
      <c r="CC119" s="102"/>
      <c r="CD119" s="102"/>
      <c r="CE119" s="102"/>
      <c r="CF119" s="102"/>
      <c r="CG119" s="102"/>
      <c r="CH119" s="102"/>
      <c r="CI119" s="102"/>
      <c r="CJ119" s="102"/>
      <c r="CK119" s="102"/>
      <c r="CL119" s="102"/>
      <c r="CM119" s="102"/>
      <c r="CN119" s="102"/>
      <c r="CO119" s="102"/>
      <c r="CP119" s="102"/>
      <c r="CQ119" s="102"/>
      <c r="CR119" s="102"/>
      <c r="CS119" s="102"/>
      <c r="CT119" s="102"/>
      <c r="CU119" s="102"/>
      <c r="CV119" s="102"/>
      <c r="CW119" s="102"/>
      <c r="CX119" s="102"/>
      <c r="CY119" s="102"/>
      <c r="CZ119" s="102"/>
      <c r="DA119" s="102"/>
      <c r="DB119" s="102"/>
      <c r="DC119" s="102"/>
      <c r="DD119" s="102"/>
      <c r="DE119" s="102"/>
      <c r="DF119" s="102"/>
      <c r="DG119" s="102"/>
      <c r="DH119" s="102"/>
      <c r="DI119" s="102"/>
      <c r="DJ119" s="102"/>
      <c r="DK119" s="102"/>
      <c r="DL119" s="102"/>
      <c r="DM119" s="102"/>
      <c r="DN119" s="102"/>
      <c r="DO119" s="102"/>
      <c r="DP119" s="102"/>
      <c r="DQ119" s="102"/>
      <c r="DR119" s="102"/>
      <c r="DS119" s="102"/>
      <c r="DT119" s="102"/>
      <c r="DU119" s="102"/>
      <c r="DV119" s="102"/>
      <c r="DW119" s="102"/>
      <c r="DX119" s="102"/>
      <c r="DY119" s="102"/>
      <c r="DZ119" s="102"/>
      <c r="EA119" s="102"/>
      <c r="EB119" s="102"/>
      <c r="EC119" s="102"/>
      <c r="ED119" s="102"/>
      <c r="EE119" s="102"/>
      <c r="EF119" s="102"/>
      <c r="EG119" s="102"/>
      <c r="EH119" s="102"/>
      <c r="EI119" s="102"/>
      <c r="EJ119" s="102"/>
      <c r="EK119" s="102"/>
      <c r="EL119" s="102"/>
      <c r="EM119" s="102"/>
      <c r="EN119" s="102"/>
      <c r="EO119" s="102"/>
      <c r="EP119" s="102"/>
      <c r="EQ119" s="102"/>
      <c r="ER119" s="102"/>
      <c r="ES119" s="102"/>
      <c r="ET119" s="102"/>
      <c r="EU119" s="102"/>
      <c r="EV119" s="102"/>
      <c r="EW119" s="102"/>
      <c r="EX119" s="102"/>
      <c r="EY119" s="102"/>
      <c r="EZ119" s="102"/>
      <c r="FA119" s="102"/>
      <c r="FB119" s="102"/>
      <c r="FC119" s="102"/>
      <c r="FD119" s="102"/>
      <c r="FE119" s="102"/>
      <c r="FF119" s="102"/>
      <c r="FG119" s="102"/>
      <c r="FH119" s="102"/>
      <c r="FI119" s="102"/>
      <c r="FJ119" s="102"/>
      <c r="FK119" s="102"/>
      <c r="FL119" s="102"/>
      <c r="FM119" s="102"/>
      <c r="FN119" s="102"/>
      <c r="FO119" s="102"/>
      <c r="FP119" s="102"/>
      <c r="FQ119" s="102"/>
      <c r="FR119" s="102"/>
      <c r="FS119" s="102"/>
      <c r="FT119" s="102"/>
      <c r="FU119" s="102"/>
      <c r="FV119" s="102"/>
      <c r="FW119" s="102"/>
      <c r="FX119" s="102"/>
      <c r="FY119" s="102"/>
      <c r="FZ119" s="102"/>
      <c r="GA119" s="102"/>
      <c r="GB119" s="102"/>
      <c r="GC119" s="102"/>
      <c r="GD119" s="102"/>
      <c r="GE119" s="102"/>
      <c r="GF119" s="102"/>
      <c r="GG119" s="102"/>
      <c r="GH119" s="102"/>
      <c r="GI119" s="102"/>
      <c r="GJ119" s="102"/>
      <c r="GK119" s="102"/>
      <c r="GL119" s="102"/>
      <c r="GM119" s="102"/>
      <c r="GN119" s="102"/>
      <c r="GO119" s="102"/>
      <c r="GP119" s="102"/>
      <c r="GQ119" s="102"/>
      <c r="GR119" s="102"/>
      <c r="GS119" s="102"/>
      <c r="GT119" s="102"/>
      <c r="GU119" s="102"/>
      <c r="GV119" s="102"/>
      <c r="GW119" s="102"/>
      <c r="GX119" s="102"/>
      <c r="GY119" s="102"/>
      <c r="GZ119" s="102"/>
      <c r="HA119" s="102"/>
      <c r="HB119" s="102"/>
      <c r="HC119" s="102"/>
      <c r="HD119" s="102"/>
      <c r="HE119" s="102"/>
      <c r="HF119" s="102"/>
      <c r="HG119" s="102"/>
      <c r="HH119" s="102"/>
      <c r="HI119" s="102"/>
      <c r="HJ119" s="102"/>
      <c r="HK119" s="102"/>
    </row>
    <row r="120" spans="2:219">
      <c r="B120" s="102"/>
      <c r="C120" s="102"/>
      <c r="D120" s="102"/>
      <c r="E120" s="102"/>
      <c r="F120" s="102"/>
      <c r="G120" s="102"/>
      <c r="H120" s="102"/>
      <c r="I120" s="102"/>
      <c r="J120" s="104"/>
      <c r="K120" s="104"/>
      <c r="L120" s="104"/>
      <c r="M120" s="104"/>
      <c r="N120" s="104"/>
      <c r="O120" s="104"/>
      <c r="P120" s="104"/>
      <c r="Q120" s="104"/>
      <c r="R120" s="104"/>
      <c r="S120" s="102"/>
      <c r="T120" s="102"/>
      <c r="U120" s="102"/>
      <c r="V120" s="105">
        <v>7</v>
      </c>
      <c r="X120" s="173">
        <f>X119*$C$23</f>
        <v>-4958.9845072601192</v>
      </c>
      <c r="Y120" s="174">
        <f>'Financial Assessment'!AY11</f>
        <v>133.81350062992578</v>
      </c>
      <c r="Z120" s="174">
        <f>'Financial Assessment'!BA11</f>
        <v>157.48108750773463</v>
      </c>
      <c r="AA120" s="174">
        <f>'Financial Assessment'!BC11</f>
        <v>133.81350062992578</v>
      </c>
      <c r="AB120" s="174">
        <f>'Financial Assessment'!BE11</f>
        <v>2397.9470349603425</v>
      </c>
      <c r="AC120" s="174">
        <f>'Financial Assessment'!BG11</f>
        <v>2555.4281224680772</v>
      </c>
      <c r="AD120" s="102"/>
      <c r="AE120" s="113">
        <v>7</v>
      </c>
      <c r="AF120" s="113"/>
      <c r="AG120" s="249"/>
      <c r="AH120" s="249"/>
      <c r="AI120" s="249"/>
      <c r="AJ120" s="180" t="e">
        <f t="shared" si="108"/>
        <v>#VALUE!</v>
      </c>
      <c r="AK120" s="140" t="e">
        <f t="shared" si="109"/>
        <v>#VALUE!</v>
      </c>
      <c r="AL120" s="140" t="e">
        <f t="shared" si="110"/>
        <v>#VALUE!</v>
      </c>
      <c r="AM120" s="140" t="e">
        <f t="shared" si="111"/>
        <v>#VALUE!</v>
      </c>
      <c r="AN120" s="184" t="e">
        <f t="shared" si="113"/>
        <v>#VALUE!</v>
      </c>
      <c r="AO120" s="181">
        <f>'Financial Assessment'!AR13</f>
        <v>2197.3328173378186</v>
      </c>
      <c r="AP120" s="140">
        <f>'Financial Assessment'!AS13</f>
        <v>1704.8626440872922</v>
      </c>
      <c r="AQ120" s="182">
        <f>'Financial Assessment'!AT13</f>
        <v>3295.7629049429347</v>
      </c>
      <c r="AR120" s="182">
        <f>'Financial Assessment'!AU13</f>
        <v>41345.490597612996</v>
      </c>
      <c r="AS120" s="183">
        <f>'Financial Assessment'!AV13</f>
        <v>41345.490597612996</v>
      </c>
      <c r="AT120" s="140" t="e">
        <f>AT119+'Financial Assessment'!AZ11</f>
        <v>#VALUE!</v>
      </c>
      <c r="AU120" s="140" t="e">
        <f>AU119+'Financial Assessment'!BB11</f>
        <v>#VALUE!</v>
      </c>
      <c r="AV120" s="140" t="e">
        <f>AV119+'Financial Assessment'!BD11</f>
        <v>#VALUE!</v>
      </c>
      <c r="AW120" s="140" t="e">
        <f>AW119+'Financial Assessment'!BF11</f>
        <v>#VALUE!</v>
      </c>
      <c r="AX120" s="184" t="e">
        <f>AX119+'Financial Assessment'!BH11</f>
        <v>#VALUE!</v>
      </c>
      <c r="AY120" s="181">
        <f>AY119+'Financial Assessment'!AZ11</f>
        <v>-558.12139909096834</v>
      </c>
      <c r="AZ120" s="140">
        <f>AZ119+'Financial Assessment'!BB11</f>
        <v>-30.646230492172549</v>
      </c>
      <c r="BA120" s="140">
        <f>BA119+'Financial Assessment'!BD11</f>
        <v>-1338.7551548051181</v>
      </c>
      <c r="BB120" s="140">
        <f>BB119+'Financial Assessment'!BF11</f>
        <v>-11401.002359269596</v>
      </c>
      <c r="BC120" s="184">
        <f>BC119+'Financial Assessment'!BH11</f>
        <v>-12344.193052362791</v>
      </c>
      <c r="BD120" s="181">
        <f t="shared" si="112"/>
        <v>-651.41564494403633</v>
      </c>
      <c r="BE120" s="140">
        <f>BE119+Y120</f>
        <v>-218.97062592680413</v>
      </c>
      <c r="BF120" s="140">
        <f t="shared" si="115"/>
        <v>-1432.0494006581862</v>
      </c>
      <c r="BG120" s="140">
        <f t="shared" si="116"/>
        <v>-13072.841592000896</v>
      </c>
      <c r="BH120" s="184">
        <f t="shared" si="114"/>
        <v>-13213.28301674471</v>
      </c>
      <c r="BI120" s="102"/>
      <c r="BJ120" s="102"/>
      <c r="BK120" s="102"/>
      <c r="BL120" s="102"/>
      <c r="BM120" s="102"/>
      <c r="BN120" s="102"/>
      <c r="BO120" s="102"/>
      <c r="BP120" s="102"/>
      <c r="BQ120" s="102"/>
      <c r="BR120" s="102"/>
      <c r="BS120" s="102"/>
      <c r="BT120" s="102"/>
      <c r="BU120" s="102"/>
      <c r="BV120" s="102"/>
      <c r="BW120" s="102"/>
      <c r="BX120" s="102"/>
      <c r="BY120" s="102"/>
      <c r="BZ120" s="102"/>
      <c r="CA120" s="102"/>
      <c r="CB120" s="102"/>
      <c r="CC120" s="102"/>
      <c r="CD120" s="102"/>
      <c r="CE120" s="102"/>
      <c r="CF120" s="102"/>
      <c r="CG120" s="102"/>
      <c r="CH120" s="102"/>
      <c r="CI120" s="102"/>
      <c r="CJ120" s="102"/>
      <c r="CK120" s="102"/>
      <c r="CL120" s="102"/>
      <c r="CM120" s="102"/>
      <c r="CN120" s="102"/>
      <c r="CO120" s="102"/>
      <c r="CP120" s="102"/>
      <c r="CQ120" s="102"/>
      <c r="CR120" s="102"/>
      <c r="CS120" s="102"/>
      <c r="CT120" s="102"/>
      <c r="CU120" s="102"/>
      <c r="CV120" s="102"/>
      <c r="CW120" s="102"/>
      <c r="CX120" s="102"/>
      <c r="CY120" s="102"/>
      <c r="CZ120" s="102"/>
      <c r="DA120" s="102"/>
      <c r="DB120" s="102"/>
      <c r="DC120" s="102"/>
      <c r="DD120" s="102"/>
      <c r="DE120" s="102"/>
      <c r="DF120" s="102"/>
      <c r="DG120" s="102"/>
      <c r="DH120" s="102"/>
      <c r="DI120" s="102"/>
      <c r="DJ120" s="102"/>
      <c r="DK120" s="102"/>
      <c r="DL120" s="102"/>
      <c r="DM120" s="102"/>
      <c r="DN120" s="102"/>
      <c r="DO120" s="102"/>
      <c r="DP120" s="102"/>
      <c r="DQ120" s="102"/>
      <c r="DR120" s="102"/>
      <c r="DS120" s="102"/>
      <c r="DT120" s="102"/>
      <c r="DU120" s="102"/>
      <c r="DV120" s="102"/>
      <c r="DW120" s="102"/>
      <c r="DX120" s="102"/>
      <c r="DY120" s="102"/>
      <c r="DZ120" s="102"/>
      <c r="EA120" s="102"/>
      <c r="EB120" s="102"/>
      <c r="EC120" s="102"/>
      <c r="ED120" s="102"/>
      <c r="EE120" s="102"/>
      <c r="EF120" s="102"/>
      <c r="EG120" s="102"/>
      <c r="EH120" s="102"/>
      <c r="EI120" s="102"/>
      <c r="EJ120" s="102"/>
      <c r="EK120" s="102"/>
      <c r="EL120" s="102"/>
      <c r="EM120" s="102"/>
      <c r="EN120" s="102"/>
      <c r="EO120" s="102"/>
      <c r="EP120" s="102"/>
      <c r="EQ120" s="102"/>
      <c r="ER120" s="102"/>
      <c r="ES120" s="102"/>
      <c r="ET120" s="102"/>
      <c r="EU120" s="102"/>
      <c r="EV120" s="102"/>
      <c r="EW120" s="102"/>
      <c r="EX120" s="102"/>
      <c r="EY120" s="102"/>
      <c r="EZ120" s="102"/>
      <c r="FA120" s="102"/>
      <c r="FB120" s="102"/>
      <c r="FC120" s="102"/>
      <c r="FD120" s="102"/>
      <c r="FE120" s="102"/>
      <c r="FF120" s="102"/>
      <c r="FG120" s="102"/>
      <c r="FH120" s="102"/>
      <c r="FI120" s="102"/>
      <c r="FJ120" s="102"/>
      <c r="FK120" s="102"/>
      <c r="FL120" s="102"/>
      <c r="FM120" s="102"/>
      <c r="FN120" s="102"/>
      <c r="FO120" s="102"/>
      <c r="FP120" s="102"/>
      <c r="FQ120" s="102"/>
      <c r="FR120" s="102"/>
      <c r="FS120" s="102"/>
      <c r="FT120" s="102"/>
      <c r="FU120" s="102"/>
      <c r="FV120" s="102"/>
      <c r="FW120" s="102"/>
      <c r="FX120" s="102"/>
      <c r="FY120" s="102"/>
      <c r="FZ120" s="102"/>
      <c r="GA120" s="102"/>
      <c r="GB120" s="102"/>
      <c r="GC120" s="102"/>
      <c r="GD120" s="102"/>
      <c r="GE120" s="102"/>
      <c r="GF120" s="102"/>
      <c r="GG120" s="102"/>
      <c r="GH120" s="102"/>
      <c r="GI120" s="102"/>
      <c r="GJ120" s="102"/>
      <c r="GK120" s="102"/>
      <c r="GL120" s="102"/>
      <c r="GM120" s="102"/>
      <c r="GN120" s="102"/>
      <c r="GO120" s="102"/>
      <c r="GP120" s="102"/>
      <c r="GQ120" s="102"/>
      <c r="GR120" s="102"/>
      <c r="GS120" s="102"/>
      <c r="GT120" s="102"/>
      <c r="GU120" s="102"/>
      <c r="GV120" s="102"/>
      <c r="GW120" s="102"/>
      <c r="GX120" s="102"/>
      <c r="GY120" s="102"/>
      <c r="GZ120" s="102"/>
      <c r="HA120" s="102"/>
      <c r="HB120" s="102"/>
      <c r="HC120" s="102"/>
      <c r="HD120" s="102"/>
      <c r="HE120" s="102"/>
      <c r="HF120" s="102"/>
      <c r="HG120" s="102"/>
      <c r="HH120" s="102"/>
      <c r="HI120" s="102"/>
      <c r="HJ120" s="102"/>
      <c r="HK120" s="102"/>
    </row>
    <row r="121" spans="2:219">
      <c r="B121" s="102"/>
      <c r="C121" s="102"/>
      <c r="D121" s="102"/>
      <c r="E121" s="102"/>
      <c r="F121" s="102"/>
      <c r="G121" s="102"/>
      <c r="H121" s="102"/>
      <c r="I121" s="102"/>
      <c r="J121" s="104"/>
      <c r="K121" s="104"/>
      <c r="L121" s="104"/>
      <c r="M121" s="104"/>
      <c r="N121" s="104"/>
      <c r="O121" s="104"/>
      <c r="P121" s="104"/>
      <c r="Q121" s="104"/>
      <c r="R121" s="104"/>
      <c r="S121" s="102"/>
      <c r="T121" s="102"/>
      <c r="U121" s="102"/>
      <c r="V121" s="105">
        <v>8</v>
      </c>
      <c r="X121" s="173">
        <f>X120*($C$23)</f>
        <v>-5206.9337326231253</v>
      </c>
      <c r="Y121" s="174">
        <f>'Financial Assessment'!AY12</f>
        <v>127.44142917135787</v>
      </c>
      <c r="Z121" s="174">
        <f>'Financial Assessment'!BA12</f>
        <v>149.98198810260419</v>
      </c>
      <c r="AA121" s="174">
        <f>'Financial Assessment'!BC12</f>
        <v>127.44142917135787</v>
      </c>
      <c r="AB121" s="174">
        <f>'Financial Assessment'!BE12</f>
        <v>2283.7590809146113</v>
      </c>
      <c r="AC121" s="174">
        <f>'Financial Assessment'!BG12</f>
        <v>2433.7410690172164</v>
      </c>
      <c r="AD121" s="102"/>
      <c r="AE121" s="113">
        <v>8</v>
      </c>
      <c r="AF121" s="113"/>
      <c r="AG121" s="249"/>
      <c r="AH121" s="249"/>
      <c r="AI121" s="249"/>
      <c r="AJ121" s="180" t="e">
        <f t="shared" si="108"/>
        <v>#VALUE!</v>
      </c>
      <c r="AK121" s="140" t="e">
        <f t="shared" si="109"/>
        <v>#VALUE!</v>
      </c>
      <c r="AL121" s="140" t="e">
        <f t="shared" si="110"/>
        <v>#VALUE!</v>
      </c>
      <c r="AM121" s="140" t="e">
        <f t="shared" si="111"/>
        <v>#VALUE!</v>
      </c>
      <c r="AN121" s="184" t="e">
        <f t="shared" si="113"/>
        <v>#VALUE!</v>
      </c>
      <c r="AO121" s="181">
        <f>'Financial Assessment'!AR14</f>
        <v>2307.1994582047096</v>
      </c>
      <c r="AP121" s="140">
        <f>'Financial Assessment'!AS14</f>
        <v>1790.1057762916569</v>
      </c>
      <c r="AQ121" s="182">
        <f>'Financial Assessment'!AT14</f>
        <v>3460.5510501900817</v>
      </c>
      <c r="AR121" s="182">
        <f>'Financial Assessment'!AU14</f>
        <v>43412.765127493651</v>
      </c>
      <c r="AS121" s="183">
        <f>'Financial Assessment'!AV14</f>
        <v>43412.765127493651</v>
      </c>
      <c r="AT121" s="140" t="e">
        <f>AT120+'Financial Assessment'!AZ12</f>
        <v>#VALUE!</v>
      </c>
      <c r="AU121" s="140" t="e">
        <f>AU120+'Financial Assessment'!BB12</f>
        <v>#VALUE!</v>
      </c>
      <c r="AV121" s="140" t="e">
        <f>AV120+'Financial Assessment'!BD12</f>
        <v>#VALUE!</v>
      </c>
      <c r="AW121" s="140" t="e">
        <f>AW120+'Financial Assessment'!BF12</f>
        <v>#VALUE!</v>
      </c>
      <c r="AX121" s="184" t="e">
        <f>AX120+'Financial Assessment'!BH12</f>
        <v>#VALUE!</v>
      </c>
      <c r="AY121" s="181">
        <f>AY120+'Financial Assessment'!AZ12</f>
        <v>-417.61722342954624</v>
      </c>
      <c r="AZ121" s="140">
        <f>AZ120+'Financial Assessment'!BB12</f>
        <v>134.70891139094883</v>
      </c>
      <c r="BA121" s="140">
        <f>BA120+'Financial Assessment'!BD12</f>
        <v>-1198.250979143696</v>
      </c>
      <c r="BB121" s="140">
        <f>BB120+'Financial Assessment'!BF12</f>
        <v>-8883.1579725612355</v>
      </c>
      <c r="BC121" s="184">
        <f>BC120+'Financial Assessment'!BH12</f>
        <v>-9788.7649298947144</v>
      </c>
      <c r="BD121" s="181">
        <f t="shared" si="112"/>
        <v>-523.97421577267846</v>
      </c>
      <c r="BE121" s="140">
        <f>BE120+Z121</f>
        <v>-68.988637824199941</v>
      </c>
      <c r="BF121" s="140">
        <f t="shared" si="115"/>
        <v>-1304.6079714868283</v>
      </c>
      <c r="BG121" s="140">
        <f t="shared" si="116"/>
        <v>-10789.082511086284</v>
      </c>
      <c r="BH121" s="184">
        <f t="shared" si="114"/>
        <v>-10779.541947727494</v>
      </c>
      <c r="BI121" s="102"/>
      <c r="BJ121" s="102"/>
      <c r="BK121" s="102"/>
      <c r="BL121" s="102"/>
      <c r="BM121" s="102"/>
      <c r="BN121" s="102"/>
      <c r="BO121" s="102"/>
      <c r="BP121" s="102"/>
      <c r="BQ121" s="102"/>
      <c r="BR121" s="102"/>
      <c r="BS121" s="102"/>
      <c r="BT121" s="102"/>
      <c r="BU121" s="102"/>
      <c r="BV121" s="102"/>
      <c r="BW121" s="102"/>
      <c r="BX121" s="102"/>
      <c r="BY121" s="102"/>
      <c r="BZ121" s="102"/>
      <c r="CA121" s="102"/>
      <c r="CB121" s="102"/>
      <c r="CC121" s="102"/>
      <c r="CD121" s="102"/>
      <c r="CE121" s="102"/>
      <c r="CF121" s="102"/>
      <c r="CG121" s="102"/>
      <c r="CH121" s="102"/>
      <c r="CI121" s="102"/>
      <c r="CJ121" s="102"/>
      <c r="CK121" s="102"/>
      <c r="CL121" s="102"/>
      <c r="CM121" s="102"/>
      <c r="CN121" s="102"/>
      <c r="CO121" s="102"/>
      <c r="CP121" s="102"/>
      <c r="CQ121" s="102"/>
      <c r="CR121" s="102"/>
      <c r="CS121" s="102"/>
      <c r="CT121" s="102"/>
      <c r="CU121" s="102"/>
      <c r="CV121" s="102"/>
      <c r="CW121" s="102"/>
      <c r="CX121" s="102"/>
      <c r="CY121" s="102"/>
      <c r="CZ121" s="102"/>
      <c r="DA121" s="102"/>
      <c r="DB121" s="102"/>
      <c r="DC121" s="102"/>
      <c r="DD121" s="102"/>
      <c r="DE121" s="102"/>
      <c r="DF121" s="102"/>
      <c r="DG121" s="102"/>
      <c r="DH121" s="102"/>
      <c r="DI121" s="102"/>
      <c r="DJ121" s="102"/>
      <c r="DK121" s="102"/>
      <c r="DL121" s="102"/>
      <c r="DM121" s="102"/>
      <c r="DN121" s="102"/>
      <c r="DO121" s="102"/>
      <c r="DP121" s="102"/>
      <c r="DQ121" s="102"/>
      <c r="DR121" s="102"/>
      <c r="DS121" s="102"/>
      <c r="DT121" s="102"/>
      <c r="DU121" s="102"/>
      <c r="DV121" s="102"/>
      <c r="DW121" s="102"/>
      <c r="DX121" s="102"/>
      <c r="DY121" s="102"/>
      <c r="DZ121" s="102"/>
      <c r="EA121" s="102"/>
      <c r="EB121" s="102"/>
      <c r="EC121" s="102"/>
      <c r="ED121" s="102"/>
      <c r="EE121" s="102"/>
      <c r="EF121" s="102"/>
      <c r="EG121" s="102"/>
      <c r="EH121" s="102"/>
      <c r="EI121" s="102"/>
      <c r="EJ121" s="102"/>
      <c r="EK121" s="102"/>
      <c r="EL121" s="102"/>
      <c r="EM121" s="102"/>
      <c r="EN121" s="102"/>
      <c r="EO121" s="102"/>
      <c r="EP121" s="102"/>
      <c r="EQ121" s="102"/>
      <c r="ER121" s="102"/>
      <c r="ES121" s="102"/>
      <c r="ET121" s="102"/>
      <c r="EU121" s="102"/>
      <c r="EV121" s="102"/>
      <c r="EW121" s="102"/>
      <c r="EX121" s="102"/>
      <c r="EY121" s="102"/>
      <c r="EZ121" s="102"/>
      <c r="FA121" s="102"/>
      <c r="FB121" s="102"/>
      <c r="FC121" s="102"/>
      <c r="FD121" s="102"/>
      <c r="FE121" s="102"/>
      <c r="FF121" s="102"/>
      <c r="FG121" s="102"/>
      <c r="FH121" s="102"/>
      <c r="FI121" s="102"/>
      <c r="FJ121" s="102"/>
      <c r="FK121" s="102"/>
      <c r="FL121" s="102"/>
      <c r="FM121" s="102"/>
      <c r="FN121" s="102"/>
      <c r="FO121" s="102"/>
      <c r="FP121" s="102"/>
      <c r="FQ121" s="102"/>
      <c r="FR121" s="102"/>
      <c r="FS121" s="102"/>
      <c r="FT121" s="102"/>
      <c r="FU121" s="102"/>
      <c r="FV121" s="102"/>
      <c r="FW121" s="102"/>
      <c r="FX121" s="102"/>
      <c r="FY121" s="102"/>
      <c r="FZ121" s="102"/>
      <c r="GA121" s="102"/>
      <c r="GB121" s="102"/>
      <c r="GC121" s="102"/>
      <c r="GD121" s="102"/>
      <c r="GE121" s="102"/>
      <c r="GF121" s="102"/>
      <c r="GG121" s="102"/>
      <c r="GH121" s="102"/>
      <c r="GI121" s="102"/>
      <c r="GJ121" s="102"/>
      <c r="GK121" s="102"/>
      <c r="GL121" s="102"/>
      <c r="GM121" s="102"/>
      <c r="GN121" s="102"/>
      <c r="GO121" s="102"/>
      <c r="GP121" s="102"/>
      <c r="GQ121" s="102"/>
      <c r="GR121" s="102"/>
      <c r="GS121" s="102"/>
      <c r="GT121" s="102"/>
      <c r="GU121" s="102"/>
      <c r="GV121" s="102"/>
      <c r="GW121" s="102"/>
      <c r="GX121" s="102"/>
      <c r="GY121" s="102"/>
      <c r="GZ121" s="102"/>
      <c r="HA121" s="102"/>
      <c r="HB121" s="102"/>
      <c r="HC121" s="102"/>
      <c r="HD121" s="102"/>
      <c r="HE121" s="102"/>
      <c r="HF121" s="102"/>
      <c r="HG121" s="102"/>
      <c r="HH121" s="102"/>
      <c r="HI121" s="102"/>
      <c r="HJ121" s="102"/>
      <c r="HK121" s="102"/>
    </row>
    <row r="122" spans="2:219">
      <c r="B122" s="102"/>
      <c r="C122" s="102"/>
      <c r="D122" s="102"/>
      <c r="E122" s="102"/>
      <c r="F122" s="102"/>
      <c r="G122" s="102"/>
      <c r="H122" s="102"/>
      <c r="I122" s="102"/>
      <c r="J122" s="104"/>
      <c r="K122" s="104"/>
      <c r="L122" s="104"/>
      <c r="M122" s="104"/>
      <c r="N122" s="104"/>
      <c r="O122" s="104"/>
      <c r="P122" s="104"/>
      <c r="Q122" s="104"/>
      <c r="R122" s="104"/>
      <c r="S122" s="102"/>
      <c r="T122" s="102"/>
      <c r="U122" s="102"/>
      <c r="V122" s="105">
        <v>9</v>
      </c>
      <c r="X122" s="173">
        <f>X121*$C$23</f>
        <v>-5467.2804192542817</v>
      </c>
      <c r="Y122" s="174">
        <f>'Financial Assessment'!AY13</f>
        <v>121.37278968700775</v>
      </c>
      <c r="Z122" s="174">
        <f>'Financial Assessment'!BA13</f>
        <v>142.83998866914726</v>
      </c>
      <c r="AA122" s="174">
        <f>'Financial Assessment'!BC13</f>
        <v>121.37278968700775</v>
      </c>
      <c r="AB122" s="174">
        <f>'Financial Assessment'!BE13</f>
        <v>2175.0086484901062</v>
      </c>
      <c r="AC122" s="174">
        <f>'Financial Assessment'!BG13</f>
        <v>2317.8486371592535</v>
      </c>
      <c r="AD122" s="102"/>
      <c r="AE122" s="113">
        <v>9</v>
      </c>
      <c r="AF122" s="113"/>
      <c r="AG122" s="249"/>
      <c r="AH122" s="249"/>
      <c r="AI122" s="249"/>
      <c r="AJ122" s="180" t="e">
        <f t="shared" si="108"/>
        <v>#VALUE!</v>
      </c>
      <c r="AK122" s="140" t="e">
        <f t="shared" si="109"/>
        <v>#VALUE!</v>
      </c>
      <c r="AL122" s="140" t="e">
        <f t="shared" si="110"/>
        <v>#VALUE!</v>
      </c>
      <c r="AM122" s="140" t="e">
        <f t="shared" si="111"/>
        <v>#VALUE!</v>
      </c>
      <c r="AN122" s="184" t="e">
        <f t="shared" si="113"/>
        <v>#VALUE!</v>
      </c>
      <c r="AO122" s="181">
        <f>'Financial Assessment'!AR15</f>
        <v>2422.5594311149453</v>
      </c>
      <c r="AP122" s="140">
        <f>'Financial Assessment'!AS15</f>
        <v>1879.6110651062397</v>
      </c>
      <c r="AQ122" s="182">
        <f>'Financial Assessment'!AT15</f>
        <v>3633.5786026995861</v>
      </c>
      <c r="AR122" s="182">
        <f>'Financial Assessment'!AU15</f>
        <v>45583.403383868332</v>
      </c>
      <c r="AS122" s="183">
        <f>'Financial Assessment'!AV15</f>
        <v>45583.403383868332</v>
      </c>
      <c r="AT122" s="140" t="e">
        <f>AT121+'Financial Assessment'!AZ13</f>
        <v>#VALUE!</v>
      </c>
      <c r="AU122" s="140" t="e">
        <f>AU121+'Financial Assessment'!BB13</f>
        <v>#VALUE!</v>
      </c>
      <c r="AV122" s="140" t="e">
        <f>AV121+'Financial Assessment'!BD13</f>
        <v>#VALUE!</v>
      </c>
      <c r="AW122" s="140" t="e">
        <f>AW121+'Financial Assessment'!BF13</f>
        <v>#VALUE!</v>
      </c>
      <c r="AX122" s="184" t="e">
        <f>AX121+'Financial Assessment'!BH13</f>
        <v>#VALUE!</v>
      </c>
      <c r="AY122" s="181">
        <f>AY121+'Financial Assessment'!AZ13</f>
        <v>-283.80372279962046</v>
      </c>
      <c r="AZ122" s="140">
        <f>AZ121+'Financial Assessment'!BB13</f>
        <v>292.18999889868326</v>
      </c>
      <c r="BA122" s="140">
        <f>BA121+'Financial Assessment'!BD13</f>
        <v>-1064.4374785137702</v>
      </c>
      <c r="BB122" s="140">
        <f>BB121+'Financial Assessment'!BF13</f>
        <v>-6485.2109376008939</v>
      </c>
      <c r="BC122" s="184">
        <f>BC121+'Financial Assessment'!BH13</f>
        <v>-7355.023860877498</v>
      </c>
      <c r="BD122" s="181">
        <f t="shared" si="112"/>
        <v>-402.60142608567071</v>
      </c>
      <c r="BE122" s="140">
        <f>BE121+Y122</f>
        <v>52.384151862807812</v>
      </c>
      <c r="BF122" s="140">
        <f t="shared" si="115"/>
        <v>-1183.2351817998206</v>
      </c>
      <c r="BG122" s="140">
        <f t="shared" si="116"/>
        <v>-8614.0738625961785</v>
      </c>
      <c r="BH122" s="184">
        <f t="shared" si="114"/>
        <v>-8461.6933105682401</v>
      </c>
      <c r="BI122" s="102"/>
      <c r="BJ122" s="102"/>
      <c r="BK122" s="102"/>
      <c r="BL122" s="102"/>
      <c r="BM122" s="102"/>
      <c r="BN122" s="102"/>
      <c r="BO122" s="102"/>
      <c r="BP122" s="102"/>
      <c r="BQ122" s="102"/>
      <c r="BR122" s="102"/>
      <c r="BS122" s="102"/>
      <c r="BT122" s="102"/>
      <c r="BU122" s="102"/>
      <c r="BV122" s="102"/>
      <c r="BW122" s="102"/>
      <c r="BX122" s="102"/>
      <c r="BY122" s="102"/>
      <c r="BZ122" s="102"/>
      <c r="CA122" s="102"/>
      <c r="CB122" s="102"/>
      <c r="CC122" s="102"/>
      <c r="CD122" s="102"/>
      <c r="CE122" s="102"/>
      <c r="CF122" s="102"/>
      <c r="CG122" s="102"/>
      <c r="CH122" s="102"/>
      <c r="CI122" s="102"/>
      <c r="CJ122" s="102"/>
      <c r="CK122" s="102"/>
      <c r="CL122" s="102"/>
      <c r="CM122" s="102"/>
      <c r="CN122" s="102"/>
      <c r="CO122" s="102"/>
      <c r="CP122" s="102"/>
      <c r="CQ122" s="102"/>
      <c r="CR122" s="102"/>
      <c r="CS122" s="102"/>
      <c r="CT122" s="102"/>
      <c r="CU122" s="102"/>
      <c r="CV122" s="102"/>
      <c r="CW122" s="102"/>
      <c r="CX122" s="102"/>
      <c r="CY122" s="102"/>
      <c r="CZ122" s="102"/>
      <c r="DA122" s="102"/>
      <c r="DB122" s="102"/>
      <c r="DC122" s="102"/>
      <c r="DD122" s="102"/>
      <c r="DE122" s="102"/>
      <c r="DF122" s="102"/>
      <c r="DG122" s="102"/>
      <c r="DH122" s="102"/>
      <c r="DI122" s="102"/>
      <c r="DJ122" s="102"/>
      <c r="DK122" s="102"/>
      <c r="DL122" s="102"/>
      <c r="DM122" s="102"/>
      <c r="DN122" s="102"/>
      <c r="DO122" s="102"/>
      <c r="DP122" s="102"/>
      <c r="DQ122" s="102"/>
      <c r="DR122" s="102"/>
      <c r="DS122" s="102"/>
      <c r="DT122" s="102"/>
      <c r="DU122" s="102"/>
      <c r="DV122" s="102"/>
      <c r="DW122" s="102"/>
      <c r="DX122" s="102"/>
      <c r="DY122" s="102"/>
      <c r="DZ122" s="102"/>
      <c r="EA122" s="102"/>
      <c r="EB122" s="102"/>
      <c r="EC122" s="102"/>
      <c r="ED122" s="102"/>
      <c r="EE122" s="102"/>
      <c r="EF122" s="102"/>
      <c r="EG122" s="102"/>
      <c r="EH122" s="102"/>
      <c r="EI122" s="102"/>
      <c r="EJ122" s="102"/>
      <c r="EK122" s="102"/>
      <c r="EL122" s="102"/>
      <c r="EM122" s="102"/>
      <c r="EN122" s="102"/>
      <c r="EO122" s="102"/>
      <c r="EP122" s="102"/>
      <c r="EQ122" s="102"/>
      <c r="ER122" s="102"/>
      <c r="ES122" s="102"/>
      <c r="ET122" s="102"/>
      <c r="EU122" s="102"/>
      <c r="EV122" s="102"/>
      <c r="EW122" s="102"/>
      <c r="EX122" s="102"/>
      <c r="EY122" s="102"/>
      <c r="EZ122" s="102"/>
      <c r="FA122" s="102"/>
      <c r="FB122" s="102"/>
      <c r="FC122" s="102"/>
      <c r="FD122" s="102"/>
      <c r="FE122" s="102"/>
      <c r="FF122" s="102"/>
      <c r="FG122" s="102"/>
      <c r="FH122" s="102"/>
      <c r="FI122" s="102"/>
      <c r="FJ122" s="102"/>
      <c r="FK122" s="102"/>
      <c r="FL122" s="102"/>
      <c r="FM122" s="102"/>
      <c r="FN122" s="102"/>
      <c r="FO122" s="102"/>
      <c r="FP122" s="102"/>
      <c r="FQ122" s="102"/>
      <c r="FR122" s="102"/>
      <c r="FS122" s="102"/>
      <c r="FT122" s="102"/>
      <c r="FU122" s="102"/>
      <c r="FV122" s="102"/>
      <c r="FW122" s="102"/>
      <c r="FX122" s="102"/>
      <c r="FY122" s="102"/>
      <c r="FZ122" s="102"/>
      <c r="GA122" s="102"/>
      <c r="GB122" s="102"/>
      <c r="GC122" s="102"/>
      <c r="GD122" s="102"/>
      <c r="GE122" s="102"/>
      <c r="GF122" s="102"/>
      <c r="GG122" s="102"/>
      <c r="GH122" s="102"/>
      <c r="GI122" s="102"/>
      <c r="GJ122" s="102"/>
      <c r="GK122" s="102"/>
      <c r="GL122" s="102"/>
      <c r="GM122" s="102"/>
      <c r="GN122" s="102"/>
      <c r="GO122" s="102"/>
      <c r="GP122" s="102"/>
      <c r="GQ122" s="102"/>
      <c r="GR122" s="102"/>
      <c r="GS122" s="102"/>
      <c r="GT122" s="102"/>
      <c r="GU122" s="102"/>
      <c r="GV122" s="102"/>
      <c r="GW122" s="102"/>
      <c r="GX122" s="102"/>
      <c r="GY122" s="102"/>
      <c r="GZ122" s="102"/>
      <c r="HA122" s="102"/>
      <c r="HB122" s="102"/>
      <c r="HC122" s="102"/>
      <c r="HD122" s="102"/>
      <c r="HE122" s="102"/>
      <c r="HF122" s="102"/>
      <c r="HG122" s="102"/>
      <c r="HH122" s="102"/>
      <c r="HI122" s="102"/>
      <c r="HJ122" s="102"/>
      <c r="HK122" s="102"/>
    </row>
    <row r="123" spans="2:219">
      <c r="B123" s="102"/>
      <c r="C123" s="102"/>
      <c r="D123" s="102"/>
      <c r="E123" s="102"/>
      <c r="F123" s="102"/>
      <c r="G123" s="102"/>
      <c r="H123" s="102"/>
      <c r="I123" s="102"/>
      <c r="J123" s="104"/>
      <c r="K123" s="104"/>
      <c r="L123" s="104"/>
      <c r="M123" s="104"/>
      <c r="N123" s="104"/>
      <c r="O123" s="104"/>
      <c r="P123" s="104"/>
      <c r="Q123" s="104"/>
      <c r="R123" s="104"/>
      <c r="S123" s="102"/>
      <c r="T123" s="102"/>
      <c r="U123" s="102"/>
      <c r="V123" s="105">
        <v>10</v>
      </c>
      <c r="X123" s="173">
        <f>X122*($C$23)</f>
        <v>-5740.6444402169964</v>
      </c>
      <c r="Y123" s="174">
        <f>'Financial Assessment'!AY14</f>
        <v>115.5931330352455</v>
      </c>
      <c r="Z123" s="174">
        <f>'Financial Assessment'!BA14</f>
        <v>136.03808444680681</v>
      </c>
      <c r="AA123" s="174">
        <f>'Financial Assessment'!BC14</f>
        <v>115.5931330352455</v>
      </c>
      <c r="AB123" s="174">
        <f>'Financial Assessment'!BE14</f>
        <v>2071.4368080858153</v>
      </c>
      <c r="AC123" s="174">
        <f>'Financial Assessment'!BG14</f>
        <v>2207.4748925326221</v>
      </c>
      <c r="AD123" s="102"/>
      <c r="AE123" s="113">
        <v>10</v>
      </c>
      <c r="AF123" s="113"/>
      <c r="AG123" s="249"/>
      <c r="AH123" s="249"/>
      <c r="AI123" s="249"/>
      <c r="AJ123" s="180" t="e">
        <f t="shared" si="108"/>
        <v>#VALUE!</v>
      </c>
      <c r="AK123" s="140" t="e">
        <f t="shared" si="109"/>
        <v>#VALUE!</v>
      </c>
      <c r="AL123" s="140" t="e">
        <f t="shared" si="110"/>
        <v>#VALUE!</v>
      </c>
      <c r="AM123" s="140" t="e">
        <f t="shared" si="111"/>
        <v>#VALUE!</v>
      </c>
      <c r="AN123" s="184" t="e">
        <f t="shared" si="113"/>
        <v>#VALUE!</v>
      </c>
      <c r="AO123" s="181">
        <f>'Financial Assessment'!AR16</f>
        <v>2543.6874026706928</v>
      </c>
      <c r="AP123" s="140">
        <f>'Financial Assessment'!AS16</f>
        <v>1973.5916183615518</v>
      </c>
      <c r="AQ123" s="182">
        <f>'Financial Assessment'!AT16</f>
        <v>3815.2575328345656</v>
      </c>
      <c r="AR123" s="182">
        <f>'Financial Assessment'!AU16</f>
        <v>47862.573553061753</v>
      </c>
      <c r="AS123" s="183">
        <f>'Financial Assessment'!AV16</f>
        <v>47862.573553061753</v>
      </c>
      <c r="AT123" s="140" t="e">
        <f>AT122+'Financial Assessment'!AZ14</f>
        <v>#VALUE!</v>
      </c>
      <c r="AU123" s="140" t="e">
        <f>AU122+'Financial Assessment'!BB14</f>
        <v>#VALUE!</v>
      </c>
      <c r="AV123" s="140" t="e">
        <f>AV122+'Financial Assessment'!BD14</f>
        <v>#VALUE!</v>
      </c>
      <c r="AW123" s="140" t="e">
        <f>AW122+'Financial Assessment'!BF14</f>
        <v>#VALUE!</v>
      </c>
      <c r="AX123" s="184" t="e">
        <f>AX122+'Financial Assessment'!BH14</f>
        <v>#VALUE!</v>
      </c>
      <c r="AY123" s="181">
        <f>AY122+'Financial Assessment'!AZ14</f>
        <v>-156.36229362826231</v>
      </c>
      <c r="AZ123" s="140">
        <f>AZ122+'Financial Assessment'!BB14</f>
        <v>442.1719870012879</v>
      </c>
      <c r="BA123" s="140">
        <f>BA122+'Financial Assessment'!BD14</f>
        <v>-936.99604934241211</v>
      </c>
      <c r="BB123" s="140">
        <f>BB122+'Financial Assessment'!BF14</f>
        <v>-4201.4518566862826</v>
      </c>
      <c r="BC123" s="184">
        <f>BC122+'Financial Assessment'!BH14</f>
        <v>-5037.1752237182445</v>
      </c>
      <c r="BD123" s="181">
        <f t="shared" si="112"/>
        <v>-287.00829305042521</v>
      </c>
      <c r="BE123" s="140">
        <f>BE122+Z123</f>
        <v>188.42223630961462</v>
      </c>
      <c r="BF123" s="140">
        <f t="shared" si="115"/>
        <v>-1067.6420487645751</v>
      </c>
      <c r="BG123" s="140">
        <f t="shared" si="116"/>
        <v>-6542.6370545103637</v>
      </c>
      <c r="BH123" s="184">
        <f t="shared" si="114"/>
        <v>-6254.218418035618</v>
      </c>
      <c r="BI123" s="102"/>
      <c r="BJ123" s="102"/>
      <c r="BK123" s="102"/>
      <c r="BL123" s="102"/>
      <c r="BM123" s="102"/>
      <c r="BN123" s="102"/>
      <c r="BO123" s="102"/>
      <c r="BP123" s="102"/>
      <c r="BQ123" s="102"/>
      <c r="BR123" s="102"/>
      <c r="BS123" s="102"/>
      <c r="BT123" s="102"/>
      <c r="BU123" s="102"/>
      <c r="BV123" s="102"/>
      <c r="BW123" s="102"/>
      <c r="BX123" s="102"/>
      <c r="BY123" s="102"/>
      <c r="BZ123" s="102"/>
      <c r="CA123" s="102"/>
      <c r="CB123" s="102"/>
      <c r="CC123" s="102"/>
      <c r="CD123" s="102"/>
      <c r="CE123" s="102"/>
      <c r="CF123" s="102"/>
      <c r="CG123" s="102"/>
      <c r="CH123" s="102"/>
      <c r="CI123" s="102"/>
      <c r="CJ123" s="102"/>
      <c r="CK123" s="102"/>
      <c r="CL123" s="102"/>
      <c r="CM123" s="102"/>
      <c r="CN123" s="102"/>
      <c r="CO123" s="102"/>
      <c r="CP123" s="102"/>
      <c r="CQ123" s="102"/>
      <c r="CR123" s="102"/>
      <c r="CS123" s="102"/>
      <c r="CT123" s="102"/>
      <c r="CU123" s="102"/>
      <c r="CV123" s="102"/>
      <c r="CW123" s="102"/>
      <c r="CX123" s="102"/>
      <c r="CY123" s="102"/>
      <c r="CZ123" s="102"/>
      <c r="DA123" s="102"/>
      <c r="DB123" s="102"/>
      <c r="DC123" s="102"/>
      <c r="DD123" s="102"/>
      <c r="DE123" s="102"/>
      <c r="DF123" s="102"/>
      <c r="DG123" s="102"/>
      <c r="DH123" s="102"/>
      <c r="DI123" s="102"/>
      <c r="DJ123" s="102"/>
      <c r="DK123" s="102"/>
      <c r="DL123" s="102"/>
      <c r="DM123" s="102"/>
      <c r="DN123" s="102"/>
      <c r="DO123" s="102"/>
      <c r="DP123" s="102"/>
      <c r="DQ123" s="102"/>
      <c r="DR123" s="102"/>
      <c r="DS123" s="102"/>
      <c r="DT123" s="102"/>
      <c r="DU123" s="102"/>
      <c r="DV123" s="102"/>
      <c r="DW123" s="102"/>
      <c r="DX123" s="102"/>
      <c r="DY123" s="102"/>
      <c r="DZ123" s="102"/>
      <c r="EA123" s="102"/>
      <c r="EB123" s="102"/>
      <c r="EC123" s="102"/>
      <c r="ED123" s="102"/>
      <c r="EE123" s="102"/>
      <c r="EF123" s="102"/>
      <c r="EG123" s="102"/>
      <c r="EH123" s="102"/>
      <c r="EI123" s="102"/>
      <c r="EJ123" s="102"/>
      <c r="EK123" s="102"/>
      <c r="EL123" s="102"/>
      <c r="EM123" s="102"/>
      <c r="EN123" s="102"/>
      <c r="EO123" s="102"/>
      <c r="EP123" s="102"/>
      <c r="EQ123" s="102"/>
      <c r="ER123" s="102"/>
      <c r="ES123" s="102"/>
      <c r="ET123" s="102"/>
      <c r="EU123" s="102"/>
      <c r="EV123" s="102"/>
      <c r="EW123" s="102"/>
      <c r="EX123" s="102"/>
      <c r="EY123" s="102"/>
      <c r="EZ123" s="102"/>
      <c r="FA123" s="102"/>
      <c r="FB123" s="102"/>
      <c r="FC123" s="102"/>
      <c r="FD123" s="102"/>
      <c r="FE123" s="102"/>
      <c r="FF123" s="102"/>
      <c r="FG123" s="102"/>
      <c r="FH123" s="102"/>
      <c r="FI123" s="102"/>
      <c r="FJ123" s="102"/>
      <c r="FK123" s="102"/>
      <c r="FL123" s="102"/>
      <c r="FM123" s="102"/>
      <c r="FN123" s="102"/>
      <c r="FO123" s="102"/>
      <c r="FP123" s="102"/>
      <c r="FQ123" s="102"/>
      <c r="FR123" s="102"/>
      <c r="FS123" s="102"/>
      <c r="FT123" s="102"/>
      <c r="FU123" s="102"/>
      <c r="FV123" s="102"/>
      <c r="FW123" s="102"/>
      <c r="FX123" s="102"/>
      <c r="FY123" s="102"/>
      <c r="FZ123" s="102"/>
      <c r="GA123" s="102"/>
      <c r="GB123" s="102"/>
      <c r="GC123" s="102"/>
      <c r="GD123" s="102"/>
      <c r="GE123" s="102"/>
      <c r="GF123" s="102"/>
      <c r="GG123" s="102"/>
      <c r="GH123" s="102"/>
      <c r="GI123" s="102"/>
      <c r="GJ123" s="102"/>
      <c r="GK123" s="102"/>
      <c r="GL123" s="102"/>
      <c r="GM123" s="102"/>
      <c r="GN123" s="102"/>
      <c r="GO123" s="102"/>
      <c r="GP123" s="102"/>
      <c r="GQ123" s="102"/>
      <c r="GR123" s="102"/>
      <c r="GS123" s="102"/>
      <c r="GT123" s="102"/>
      <c r="GU123" s="102"/>
      <c r="GV123" s="102"/>
      <c r="GW123" s="102"/>
      <c r="GX123" s="102"/>
      <c r="GY123" s="102"/>
      <c r="GZ123" s="102"/>
      <c r="HA123" s="102"/>
      <c r="HB123" s="102"/>
      <c r="HC123" s="102"/>
      <c r="HD123" s="102"/>
      <c r="HE123" s="102"/>
      <c r="HF123" s="102"/>
      <c r="HG123" s="102"/>
      <c r="HH123" s="102"/>
      <c r="HI123" s="102"/>
      <c r="HJ123" s="102"/>
      <c r="HK123" s="102"/>
    </row>
    <row r="124" spans="2:219">
      <c r="B124" s="102"/>
      <c r="C124" s="102"/>
      <c r="D124" s="102"/>
      <c r="E124" s="102"/>
      <c r="F124" s="102"/>
      <c r="G124" s="102"/>
      <c r="H124" s="102"/>
      <c r="I124" s="102"/>
      <c r="J124" s="104"/>
      <c r="K124" s="104"/>
      <c r="L124" s="104"/>
      <c r="M124" s="104"/>
      <c r="N124" s="104"/>
      <c r="O124" s="104"/>
      <c r="P124" s="104"/>
      <c r="Q124" s="104"/>
      <c r="R124" s="104"/>
      <c r="S124" s="102"/>
      <c r="T124" s="102"/>
      <c r="U124" s="102"/>
      <c r="V124" s="105">
        <v>11</v>
      </c>
      <c r="X124" s="173">
        <f>X123*$C$23</f>
        <v>-6027.6766622278465</v>
      </c>
      <c r="Y124" s="174">
        <f>'Financial Assessment'!AY15</f>
        <v>110.08869812880539</v>
      </c>
      <c r="Z124" s="174">
        <f>'Financial Assessment'!BA15</f>
        <v>129.56008042553049</v>
      </c>
      <c r="AA124" s="174">
        <f>'Financial Assessment'!BC15</f>
        <v>110.08869812880539</v>
      </c>
      <c r="AB124" s="174">
        <f>'Financial Assessment'!BE15</f>
        <v>1972.7969600817287</v>
      </c>
      <c r="AC124" s="174">
        <f>'Financial Assessment'!BG15</f>
        <v>2102.3570405072592</v>
      </c>
      <c r="AD124" s="102"/>
      <c r="AE124" s="113">
        <v>11</v>
      </c>
      <c r="AF124" s="113"/>
      <c r="AG124" s="249"/>
      <c r="AH124" s="249"/>
      <c r="AI124" s="249"/>
      <c r="AJ124" s="180" t="e">
        <f t="shared" si="108"/>
        <v>#VALUE!</v>
      </c>
      <c r="AK124" s="140" t="e">
        <f t="shared" si="109"/>
        <v>#VALUE!</v>
      </c>
      <c r="AL124" s="140" t="e">
        <f t="shared" si="110"/>
        <v>#VALUE!</v>
      </c>
      <c r="AM124" s="140" t="e">
        <f t="shared" si="111"/>
        <v>#VALUE!</v>
      </c>
      <c r="AN124" s="184" t="e">
        <f t="shared" si="113"/>
        <v>#VALUE!</v>
      </c>
      <c r="AO124" s="181">
        <f>'Financial Assessment'!AR17</f>
        <v>2670.8717728042275</v>
      </c>
      <c r="AP124" s="140">
        <f>'Financial Assessment'!AS17</f>
        <v>2072.2711992796294</v>
      </c>
      <c r="AQ124" s="182">
        <f>'Financial Assessment'!AT17</f>
        <v>4006.0204094762939</v>
      </c>
      <c r="AR124" s="182">
        <f>'Financial Assessment'!AU17</f>
        <v>50255.702230714844</v>
      </c>
      <c r="AS124" s="183">
        <f>'Financial Assessment'!AV17</f>
        <v>50255.702230714844</v>
      </c>
      <c r="AT124" s="140" t="e">
        <f>AT123+'Financial Assessment'!AZ15</f>
        <v>#VALUE!</v>
      </c>
      <c r="AU124" s="140" t="e">
        <f>AU123+'Financial Assessment'!BB15</f>
        <v>#VALUE!</v>
      </c>
      <c r="AV124" s="140" t="e">
        <f>AV123+'Financial Assessment'!BD15</f>
        <v>#VALUE!</v>
      </c>
      <c r="AW124" s="140" t="e">
        <f>AW123+'Financial Assessment'!BF15</f>
        <v>#VALUE!</v>
      </c>
      <c r="AX124" s="184" t="e">
        <f>AX123+'Financial Assessment'!BH15</f>
        <v>#VALUE!</v>
      </c>
      <c r="AY124" s="181">
        <f>AY123+'Financial Assessment'!AZ15</f>
        <v>-34.989503941254526</v>
      </c>
      <c r="AZ124" s="140">
        <f>AZ123+'Financial Assessment'!BB15</f>
        <v>585.01197567043505</v>
      </c>
      <c r="BA124" s="140">
        <f>BA123+'Financial Assessment'!BD15</f>
        <v>-815.62325965540435</v>
      </c>
      <c r="BB124" s="140">
        <f>BB123+'Financial Assessment'!BF15</f>
        <v>-2026.4432081961763</v>
      </c>
      <c r="BC124" s="184">
        <f>BC123+'Financial Assessment'!BH15</f>
        <v>-2829.7003311856224</v>
      </c>
      <c r="BD124" s="181">
        <f t="shared" si="112"/>
        <v>-176.91959492161982</v>
      </c>
      <c r="BE124" s="140">
        <f>BE123+Y124</f>
        <v>298.51093443842001</v>
      </c>
      <c r="BF124" s="140">
        <f t="shared" si="115"/>
        <v>-957.55335063576968</v>
      </c>
      <c r="BG124" s="140">
        <f t="shared" si="116"/>
        <v>-4569.840094428635</v>
      </c>
      <c r="BH124" s="184">
        <f t="shared" si="114"/>
        <v>-4151.8613775283593</v>
      </c>
      <c r="BI124" s="102"/>
      <c r="BJ124" s="102"/>
      <c r="BK124" s="102"/>
      <c r="BL124" s="102"/>
      <c r="BM124" s="102"/>
      <c r="BN124" s="102"/>
      <c r="BO124" s="102"/>
      <c r="BP124" s="102"/>
      <c r="BQ124" s="102"/>
      <c r="BR124" s="102"/>
      <c r="BS124" s="102"/>
      <c r="BT124" s="102"/>
      <c r="BU124" s="102"/>
      <c r="BV124" s="102"/>
      <c r="BW124" s="102"/>
      <c r="BX124" s="102"/>
      <c r="BY124" s="102"/>
      <c r="BZ124" s="102"/>
      <c r="CA124" s="102"/>
      <c r="CB124" s="102"/>
      <c r="CC124" s="102"/>
      <c r="CD124" s="102"/>
      <c r="CE124" s="102"/>
      <c r="CF124" s="102"/>
      <c r="CG124" s="102"/>
      <c r="CH124" s="102"/>
      <c r="CI124" s="102"/>
      <c r="CJ124" s="102"/>
      <c r="CK124" s="102"/>
      <c r="CL124" s="102"/>
      <c r="CM124" s="102"/>
      <c r="CN124" s="102"/>
      <c r="CO124" s="102"/>
      <c r="CP124" s="102"/>
      <c r="CQ124" s="102"/>
      <c r="CR124" s="102"/>
      <c r="CS124" s="102"/>
      <c r="CT124" s="102"/>
      <c r="CU124" s="102"/>
      <c r="CV124" s="102"/>
      <c r="CW124" s="102"/>
      <c r="CX124" s="102"/>
      <c r="CY124" s="102"/>
      <c r="CZ124" s="102"/>
      <c r="DA124" s="102"/>
      <c r="DB124" s="102"/>
      <c r="DC124" s="102"/>
      <c r="DD124" s="102"/>
      <c r="DE124" s="102"/>
      <c r="DF124" s="102"/>
      <c r="DG124" s="102"/>
      <c r="DH124" s="102"/>
      <c r="DI124" s="102"/>
      <c r="DJ124" s="102"/>
      <c r="DK124" s="102"/>
      <c r="DL124" s="102"/>
      <c r="DM124" s="102"/>
      <c r="DN124" s="102"/>
      <c r="DO124" s="102"/>
      <c r="DP124" s="102"/>
      <c r="DQ124" s="102"/>
      <c r="DR124" s="102"/>
      <c r="DS124" s="102"/>
      <c r="DT124" s="102"/>
      <c r="DU124" s="102"/>
      <c r="DV124" s="102"/>
      <c r="DW124" s="102"/>
      <c r="DX124" s="102"/>
      <c r="DY124" s="102"/>
      <c r="DZ124" s="102"/>
      <c r="EA124" s="102"/>
      <c r="EB124" s="102"/>
      <c r="EC124" s="102"/>
      <c r="ED124" s="102"/>
      <c r="EE124" s="102"/>
      <c r="EF124" s="102"/>
      <c r="EG124" s="102"/>
      <c r="EH124" s="102"/>
      <c r="EI124" s="102"/>
      <c r="EJ124" s="102"/>
      <c r="EK124" s="102"/>
      <c r="EL124" s="102"/>
      <c r="EM124" s="102"/>
      <c r="EN124" s="102"/>
      <c r="EO124" s="102"/>
      <c r="EP124" s="102"/>
      <c r="EQ124" s="102"/>
      <c r="ER124" s="102"/>
      <c r="ES124" s="102"/>
      <c r="ET124" s="102"/>
      <c r="EU124" s="102"/>
      <c r="EV124" s="102"/>
      <c r="EW124" s="102"/>
      <c r="EX124" s="102"/>
      <c r="EY124" s="102"/>
      <c r="EZ124" s="102"/>
      <c r="FA124" s="102"/>
      <c r="FB124" s="102"/>
      <c r="FC124" s="102"/>
      <c r="FD124" s="102"/>
      <c r="FE124" s="102"/>
      <c r="FF124" s="102"/>
      <c r="FG124" s="102"/>
      <c r="FH124" s="102"/>
      <c r="FI124" s="102"/>
      <c r="FJ124" s="102"/>
      <c r="FK124" s="102"/>
      <c r="FL124" s="102"/>
      <c r="FM124" s="102"/>
      <c r="FN124" s="102"/>
      <c r="FO124" s="102"/>
      <c r="FP124" s="102"/>
      <c r="FQ124" s="102"/>
      <c r="FR124" s="102"/>
      <c r="FS124" s="102"/>
      <c r="FT124" s="102"/>
      <c r="FU124" s="102"/>
      <c r="FV124" s="102"/>
      <c r="FW124" s="102"/>
      <c r="FX124" s="102"/>
      <c r="FY124" s="102"/>
      <c r="FZ124" s="102"/>
      <c r="GA124" s="102"/>
      <c r="GB124" s="102"/>
      <c r="GC124" s="102"/>
      <c r="GD124" s="102"/>
      <c r="GE124" s="102"/>
      <c r="GF124" s="102"/>
      <c r="GG124" s="102"/>
      <c r="GH124" s="102"/>
      <c r="GI124" s="102"/>
      <c r="GJ124" s="102"/>
      <c r="GK124" s="102"/>
      <c r="GL124" s="102"/>
      <c r="GM124" s="102"/>
      <c r="GN124" s="102"/>
      <c r="GO124" s="102"/>
      <c r="GP124" s="102"/>
      <c r="GQ124" s="102"/>
      <c r="GR124" s="102"/>
      <c r="GS124" s="102"/>
      <c r="GT124" s="102"/>
      <c r="GU124" s="102"/>
      <c r="GV124" s="102"/>
      <c r="GW124" s="102"/>
      <c r="GX124" s="102"/>
      <c r="GY124" s="102"/>
      <c r="GZ124" s="102"/>
      <c r="HA124" s="102"/>
      <c r="HB124" s="102"/>
      <c r="HC124" s="102"/>
      <c r="HD124" s="102"/>
      <c r="HE124" s="102"/>
      <c r="HF124" s="102"/>
      <c r="HG124" s="102"/>
      <c r="HH124" s="102"/>
      <c r="HI124" s="102"/>
      <c r="HJ124" s="102"/>
      <c r="HK124" s="102"/>
    </row>
    <row r="125" spans="2:219">
      <c r="B125" s="102"/>
      <c r="C125" s="102"/>
      <c r="D125" s="102"/>
      <c r="E125" s="102"/>
      <c r="F125" s="102"/>
      <c r="G125" s="102"/>
      <c r="H125" s="102"/>
      <c r="I125" s="102"/>
      <c r="J125" s="104"/>
      <c r="K125" s="104"/>
      <c r="L125" s="104"/>
      <c r="M125" s="104"/>
      <c r="N125" s="104"/>
      <c r="O125" s="104"/>
      <c r="P125" s="104"/>
      <c r="Q125" s="104"/>
      <c r="R125" s="104"/>
      <c r="S125" s="102"/>
      <c r="T125" s="102"/>
      <c r="U125" s="102"/>
      <c r="V125" s="105">
        <v>12</v>
      </c>
      <c r="X125" s="173">
        <f>X124*($C$23)</f>
        <v>-6329.0604953392394</v>
      </c>
      <c r="Y125" s="174">
        <f>'Financial Assessment'!AY16</f>
        <v>104.84637917029113</v>
      </c>
      <c r="Z125" s="174">
        <f>'Financial Assessment'!BA16</f>
        <v>123.39055278621959</v>
      </c>
      <c r="AA125" s="174">
        <f>'Financial Assessment'!BC16</f>
        <v>104.84637917029113</v>
      </c>
      <c r="AB125" s="174">
        <f>'Financial Assessment'!BE16</f>
        <v>1878.8542476968846</v>
      </c>
      <c r="AC125" s="174">
        <f>'Financial Assessment'!BG16</f>
        <v>2002.2448004831042</v>
      </c>
      <c r="AD125" s="102"/>
      <c r="AE125" s="113">
        <v>12</v>
      </c>
      <c r="AF125" s="113"/>
      <c r="AG125" s="249"/>
      <c r="AH125" s="249"/>
      <c r="AI125" s="249"/>
      <c r="AJ125" s="180" t="e">
        <f t="shared" si="108"/>
        <v>#VALUE!</v>
      </c>
      <c r="AK125" s="140" t="e">
        <f t="shared" si="109"/>
        <v>#VALUE!</v>
      </c>
      <c r="AL125" s="140" t="e">
        <f t="shared" si="110"/>
        <v>#VALUE!</v>
      </c>
      <c r="AM125" s="140" t="e">
        <f t="shared" si="111"/>
        <v>#VALUE!</v>
      </c>
      <c r="AN125" s="184" t="e">
        <f t="shared" si="113"/>
        <v>#VALUE!</v>
      </c>
      <c r="AO125" s="181">
        <f>'Financial Assessment'!AR18</f>
        <v>2804.415361444439</v>
      </c>
      <c r="AP125" s="140">
        <f>'Financial Assessment'!AS18</f>
        <v>2175.8847592436109</v>
      </c>
      <c r="AQ125" s="182">
        <f>'Financial Assessment'!AT18</f>
        <v>4206.3214299501087</v>
      </c>
      <c r="AR125" s="182">
        <f>'Financial Assessment'!AU18</f>
        <v>52768.487342250592</v>
      </c>
      <c r="AS125" s="183">
        <f>'Financial Assessment'!AV18</f>
        <v>52768.487342250592</v>
      </c>
      <c r="AT125" s="140" t="e">
        <f>AT124+'Financial Assessment'!AZ16</f>
        <v>#VALUE!</v>
      </c>
      <c r="AU125" s="140" t="e">
        <f>AU124+'Financial Assessment'!BB16</f>
        <v>#VALUE!</v>
      </c>
      <c r="AV125" s="140" t="e">
        <f>AV124+'Financial Assessment'!BD16</f>
        <v>#VALUE!</v>
      </c>
      <c r="AW125" s="140" t="e">
        <f>AW124+'Financial Assessment'!BF16</f>
        <v>#VALUE!</v>
      </c>
      <c r="AX125" s="184" t="e">
        <f>AX124+'Financial Assessment'!BH16</f>
        <v>#VALUE!</v>
      </c>
      <c r="AY125" s="181">
        <f>AY124+'Financial Assessment'!AZ16</f>
        <v>80.603629093991145</v>
      </c>
      <c r="AZ125" s="140">
        <f>AZ124+'Financial Assessment'!BB16</f>
        <v>721.05006011724208</v>
      </c>
      <c r="BA125" s="140">
        <f>BA124+'Financial Assessment'!BD16</f>
        <v>-700.03012662015863</v>
      </c>
      <c r="BB125" s="140">
        <f>BB124+'Financial Assessment'!BF16</f>
        <v>44.993599889638972</v>
      </c>
      <c r="BC125" s="184">
        <f>BC124+'Financial Assessment'!BH16</f>
        <v>-727.34329067836279</v>
      </c>
      <c r="BD125" s="181">
        <f t="shared" si="112"/>
        <v>-72.073215751328689</v>
      </c>
      <c r="BE125" s="140">
        <f>BE124+Z125</f>
        <v>421.9014872246396</v>
      </c>
      <c r="BF125" s="140">
        <f t="shared" si="115"/>
        <v>-852.70697146547855</v>
      </c>
      <c r="BG125" s="140">
        <f t="shared" si="116"/>
        <v>-2690.9858467317504</v>
      </c>
      <c r="BH125" s="184">
        <f t="shared" si="114"/>
        <v>-2149.6165770452553</v>
      </c>
      <c r="BI125" s="102"/>
      <c r="BJ125" s="102"/>
      <c r="BK125" s="102"/>
      <c r="BL125" s="102"/>
      <c r="BM125" s="102"/>
      <c r="BN125" s="102"/>
      <c r="BO125" s="102"/>
      <c r="BP125" s="102"/>
      <c r="BQ125" s="102"/>
      <c r="BR125" s="102"/>
      <c r="BS125" s="102"/>
      <c r="BT125" s="102"/>
      <c r="BU125" s="102"/>
      <c r="BV125" s="102"/>
      <c r="BW125" s="102"/>
      <c r="BX125" s="102"/>
      <c r="BY125" s="102"/>
      <c r="BZ125" s="102"/>
      <c r="CA125" s="102"/>
      <c r="CB125" s="102"/>
      <c r="CC125" s="102"/>
      <c r="CD125" s="102"/>
      <c r="CE125" s="102"/>
      <c r="CF125" s="102"/>
      <c r="CG125" s="102"/>
      <c r="CH125" s="102"/>
      <c r="CI125" s="102"/>
      <c r="CJ125" s="102"/>
      <c r="CK125" s="102"/>
      <c r="CL125" s="102"/>
      <c r="CM125" s="102"/>
      <c r="CN125" s="102"/>
      <c r="CO125" s="102"/>
      <c r="CP125" s="102"/>
      <c r="CQ125" s="102"/>
      <c r="CR125" s="102"/>
      <c r="CS125" s="102"/>
      <c r="CT125" s="102"/>
      <c r="CU125" s="102"/>
      <c r="CV125" s="102"/>
      <c r="CW125" s="102"/>
      <c r="CX125" s="102"/>
      <c r="CY125" s="102"/>
      <c r="CZ125" s="102"/>
      <c r="DA125" s="102"/>
      <c r="DB125" s="102"/>
      <c r="DC125" s="102"/>
      <c r="DD125" s="102"/>
      <c r="DE125" s="102"/>
      <c r="DF125" s="102"/>
      <c r="DG125" s="102"/>
      <c r="DH125" s="102"/>
      <c r="DI125" s="102"/>
      <c r="DJ125" s="102"/>
      <c r="DK125" s="102"/>
      <c r="DL125" s="102"/>
      <c r="DM125" s="102"/>
      <c r="DN125" s="102"/>
      <c r="DO125" s="102"/>
      <c r="DP125" s="102"/>
      <c r="DQ125" s="102"/>
      <c r="DR125" s="102"/>
      <c r="DS125" s="102"/>
      <c r="DT125" s="102"/>
      <c r="DU125" s="102"/>
      <c r="DV125" s="102"/>
      <c r="DW125" s="102"/>
      <c r="DX125" s="102"/>
      <c r="DY125" s="102"/>
      <c r="DZ125" s="102"/>
      <c r="EA125" s="102"/>
      <c r="EB125" s="102"/>
      <c r="EC125" s="102"/>
      <c r="ED125" s="102"/>
      <c r="EE125" s="102"/>
      <c r="EF125" s="102"/>
      <c r="EG125" s="102"/>
      <c r="EH125" s="102"/>
      <c r="EI125" s="102"/>
      <c r="EJ125" s="102"/>
      <c r="EK125" s="102"/>
      <c r="EL125" s="102"/>
      <c r="EM125" s="102"/>
      <c r="EN125" s="102"/>
      <c r="EO125" s="102"/>
      <c r="EP125" s="102"/>
      <c r="EQ125" s="102"/>
      <c r="ER125" s="102"/>
      <c r="ES125" s="102"/>
      <c r="ET125" s="102"/>
      <c r="EU125" s="102"/>
      <c r="EV125" s="102"/>
      <c r="EW125" s="102"/>
      <c r="EX125" s="102"/>
      <c r="EY125" s="102"/>
      <c r="EZ125" s="102"/>
      <c r="FA125" s="102"/>
      <c r="FB125" s="102"/>
      <c r="FC125" s="102"/>
      <c r="FD125" s="102"/>
      <c r="FE125" s="102"/>
      <c r="FF125" s="102"/>
      <c r="FG125" s="102"/>
      <c r="FH125" s="102"/>
      <c r="FI125" s="102"/>
      <c r="FJ125" s="102"/>
      <c r="FK125" s="102"/>
      <c r="FL125" s="102"/>
      <c r="FM125" s="102"/>
      <c r="FN125" s="102"/>
      <c r="FO125" s="102"/>
      <c r="FP125" s="102"/>
      <c r="FQ125" s="102"/>
      <c r="FR125" s="102"/>
      <c r="FS125" s="102"/>
      <c r="FT125" s="102"/>
      <c r="FU125" s="102"/>
      <c r="FV125" s="102"/>
      <c r="FW125" s="102"/>
      <c r="FX125" s="102"/>
      <c r="FY125" s="102"/>
      <c r="FZ125" s="102"/>
      <c r="GA125" s="102"/>
      <c r="GB125" s="102"/>
      <c r="GC125" s="102"/>
      <c r="GD125" s="102"/>
      <c r="GE125" s="102"/>
      <c r="GF125" s="102"/>
      <c r="GG125" s="102"/>
      <c r="GH125" s="102"/>
      <c r="GI125" s="102"/>
      <c r="GJ125" s="102"/>
      <c r="GK125" s="102"/>
      <c r="GL125" s="102"/>
      <c r="GM125" s="102"/>
      <c r="GN125" s="102"/>
      <c r="GO125" s="102"/>
      <c r="GP125" s="102"/>
      <c r="GQ125" s="102"/>
      <c r="GR125" s="102"/>
      <c r="GS125" s="102"/>
      <c r="GT125" s="102"/>
      <c r="GU125" s="102"/>
      <c r="GV125" s="102"/>
      <c r="GW125" s="102"/>
      <c r="GX125" s="102"/>
      <c r="GY125" s="102"/>
      <c r="GZ125" s="102"/>
      <c r="HA125" s="102"/>
      <c r="HB125" s="102"/>
      <c r="HC125" s="102"/>
      <c r="HD125" s="102"/>
      <c r="HE125" s="102"/>
      <c r="HF125" s="102"/>
      <c r="HG125" s="102"/>
      <c r="HH125" s="102"/>
      <c r="HI125" s="102"/>
      <c r="HJ125" s="102"/>
      <c r="HK125" s="102"/>
    </row>
    <row r="126" spans="2:219">
      <c r="B126" s="102"/>
      <c r="C126" s="102"/>
      <c r="D126" s="102"/>
      <c r="E126" s="102"/>
      <c r="F126" s="102"/>
      <c r="G126" s="102"/>
      <c r="H126" s="102"/>
      <c r="I126" s="102"/>
      <c r="J126" s="104"/>
      <c r="K126" s="104"/>
      <c r="L126" s="104"/>
      <c r="M126" s="104"/>
      <c r="N126" s="104"/>
      <c r="O126" s="104"/>
      <c r="P126" s="104"/>
      <c r="Q126" s="104"/>
      <c r="R126" s="104"/>
      <c r="S126" s="102"/>
      <c r="T126" s="102"/>
      <c r="U126" s="102"/>
      <c r="V126" s="105">
        <v>13</v>
      </c>
      <c r="X126" s="173">
        <f>X125*$C$23</f>
        <v>-6645.5135201062021</v>
      </c>
      <c r="Y126" s="174">
        <f>'Financial Assessment'!AY17</f>
        <v>99.853694447896032</v>
      </c>
      <c r="Z126" s="174">
        <f>'Financial Assessment'!BA17</f>
        <v>117.51481217735181</v>
      </c>
      <c r="AA126" s="174">
        <f>'Financial Assessment'!BC17</f>
        <v>99.853694447896032</v>
      </c>
      <c r="AB126" s="174">
        <f>'Financial Assessment'!BE17</f>
        <v>1789.3849978065564</v>
      </c>
      <c r="AC126" s="174">
        <f>'Financial Assessment'!BG17</f>
        <v>1906.8998099839084</v>
      </c>
      <c r="AD126" s="102"/>
      <c r="AE126" s="113">
        <v>13</v>
      </c>
      <c r="AF126" s="113"/>
      <c r="AG126" s="249"/>
      <c r="AH126" s="249"/>
      <c r="AI126" s="249"/>
      <c r="AJ126" s="180" t="e">
        <f t="shared" si="108"/>
        <v>#VALUE!</v>
      </c>
      <c r="AK126" s="140" t="e">
        <f t="shared" si="109"/>
        <v>#VALUE!</v>
      </c>
      <c r="AL126" s="140" t="e">
        <f t="shared" si="110"/>
        <v>#VALUE!</v>
      </c>
      <c r="AM126" s="140" t="e">
        <f t="shared" si="111"/>
        <v>#VALUE!</v>
      </c>
      <c r="AN126" s="184" t="e">
        <f t="shared" si="113"/>
        <v>#VALUE!</v>
      </c>
      <c r="AO126" s="181">
        <f>'Financial Assessment'!AR19</f>
        <v>2944.6361295166612</v>
      </c>
      <c r="AP126" s="140">
        <f>'Financial Assessment'!AS19</f>
        <v>2284.6789972057913</v>
      </c>
      <c r="AQ126" s="182">
        <f>'Financial Assessment'!AT19</f>
        <v>4416.6375014476143</v>
      </c>
      <c r="AR126" s="182">
        <f>'Financial Assessment'!AU19</f>
        <v>55406.911709363121</v>
      </c>
      <c r="AS126" s="183">
        <f>'Financial Assessment'!AV19</f>
        <v>55406.911709363121</v>
      </c>
      <c r="AT126" s="140" t="e">
        <f>AT125+'Financial Assessment'!AZ17</f>
        <v>#VALUE!</v>
      </c>
      <c r="AU126" s="140" t="e">
        <f>AU125+'Financial Assessment'!BB17</f>
        <v>#VALUE!</v>
      </c>
      <c r="AV126" s="140" t="e">
        <f>AV125+'Financial Assessment'!BD17</f>
        <v>#VALUE!</v>
      </c>
      <c r="AW126" s="140" t="e">
        <f>AW125+'Financial Assessment'!BF17</f>
        <v>#VALUE!</v>
      </c>
      <c r="AX126" s="184" t="e">
        <f>AX125+'Financial Assessment'!BH17</f>
        <v>#VALUE!</v>
      </c>
      <c r="AY126" s="181">
        <f>AY125+'Financial Assessment'!AZ17</f>
        <v>190.69232722279685</v>
      </c>
      <c r="AZ126" s="140">
        <f>AZ125+'Financial Assessment'!BB17</f>
        <v>850.61014054277268</v>
      </c>
      <c r="BA126" s="140">
        <f>BA125+'Financial Assessment'!BD17</f>
        <v>-589.94142849135289</v>
      </c>
      <c r="BB126" s="140">
        <f>BB125+'Financial Assessment'!BF17</f>
        <v>2017.7905599713679</v>
      </c>
      <c r="BC126" s="184">
        <f>BC125+'Financial Assessment'!BH17</f>
        <v>1274.9015098047412</v>
      </c>
      <c r="BD126" s="181">
        <f t="shared" si="112"/>
        <v>27.780478696567343</v>
      </c>
      <c r="BE126" s="140">
        <f>BE125+Y126</f>
        <v>521.75518167253563</v>
      </c>
      <c r="BF126" s="140">
        <f t="shared" si="115"/>
        <v>-752.85327701758251</v>
      </c>
      <c r="BG126" s="140">
        <f t="shared" si="116"/>
        <v>-901.60084892519399</v>
      </c>
      <c r="BH126" s="184">
        <f t="shared" si="114"/>
        <v>-242.7167670613469</v>
      </c>
      <c r="BI126" s="102"/>
      <c r="BJ126" s="102"/>
      <c r="BK126" s="102"/>
      <c r="BL126" s="102"/>
      <c r="BM126" s="102"/>
      <c r="BN126" s="102"/>
      <c r="BO126" s="102"/>
      <c r="BP126" s="102"/>
      <c r="BQ126" s="102"/>
      <c r="BR126" s="102"/>
      <c r="BS126" s="102"/>
      <c r="BT126" s="102"/>
      <c r="BU126" s="102"/>
      <c r="BV126" s="102"/>
      <c r="BW126" s="102"/>
      <c r="BX126" s="102"/>
      <c r="BY126" s="102"/>
      <c r="BZ126" s="102"/>
      <c r="CA126" s="102"/>
      <c r="CB126" s="102"/>
      <c r="CC126" s="102"/>
      <c r="CD126" s="102"/>
      <c r="CE126" s="102"/>
      <c r="CF126" s="102"/>
      <c r="CG126" s="102"/>
      <c r="CH126" s="102"/>
      <c r="CI126" s="102"/>
      <c r="CJ126" s="102"/>
      <c r="CK126" s="102"/>
      <c r="CL126" s="102"/>
      <c r="CM126" s="102"/>
      <c r="CN126" s="102"/>
      <c r="CO126" s="102"/>
      <c r="CP126" s="102"/>
      <c r="CQ126" s="102"/>
      <c r="CR126" s="102"/>
      <c r="CS126" s="102"/>
      <c r="CT126" s="102"/>
      <c r="CU126" s="102"/>
      <c r="CV126" s="102"/>
      <c r="CW126" s="102"/>
      <c r="CX126" s="102"/>
      <c r="CY126" s="102"/>
      <c r="CZ126" s="102"/>
      <c r="DA126" s="102"/>
      <c r="DB126" s="102"/>
      <c r="DC126" s="102"/>
      <c r="DD126" s="102"/>
      <c r="DE126" s="102"/>
      <c r="DF126" s="102"/>
      <c r="DG126" s="102"/>
      <c r="DH126" s="102"/>
      <c r="DI126" s="102"/>
      <c r="DJ126" s="102"/>
      <c r="DK126" s="102"/>
      <c r="DL126" s="102"/>
      <c r="DM126" s="102"/>
      <c r="DN126" s="102"/>
      <c r="DO126" s="102"/>
      <c r="DP126" s="102"/>
      <c r="DQ126" s="102"/>
      <c r="DR126" s="102"/>
      <c r="DS126" s="102"/>
      <c r="DT126" s="102"/>
      <c r="DU126" s="102"/>
      <c r="DV126" s="102"/>
      <c r="DW126" s="102"/>
      <c r="DX126" s="102"/>
      <c r="DY126" s="102"/>
      <c r="DZ126" s="102"/>
      <c r="EA126" s="102"/>
      <c r="EB126" s="102"/>
      <c r="EC126" s="102"/>
      <c r="ED126" s="102"/>
      <c r="EE126" s="102"/>
      <c r="EF126" s="102"/>
      <c r="EG126" s="102"/>
      <c r="EH126" s="102"/>
      <c r="EI126" s="102"/>
      <c r="EJ126" s="102"/>
      <c r="EK126" s="102"/>
      <c r="EL126" s="102"/>
      <c r="EM126" s="102"/>
      <c r="EN126" s="102"/>
      <c r="EO126" s="102"/>
      <c r="EP126" s="102"/>
      <c r="EQ126" s="102"/>
      <c r="ER126" s="102"/>
      <c r="ES126" s="102"/>
      <c r="ET126" s="102"/>
      <c r="EU126" s="102"/>
      <c r="EV126" s="102"/>
      <c r="EW126" s="102"/>
      <c r="EX126" s="102"/>
      <c r="EY126" s="102"/>
      <c r="EZ126" s="102"/>
      <c r="FA126" s="102"/>
      <c r="FB126" s="102"/>
      <c r="FC126" s="102"/>
      <c r="FD126" s="102"/>
      <c r="FE126" s="102"/>
      <c r="FF126" s="102"/>
      <c r="FG126" s="102"/>
      <c r="FH126" s="102"/>
      <c r="FI126" s="102"/>
      <c r="FJ126" s="102"/>
      <c r="FK126" s="102"/>
      <c r="FL126" s="102"/>
      <c r="FM126" s="102"/>
      <c r="FN126" s="102"/>
      <c r="FO126" s="102"/>
      <c r="FP126" s="102"/>
      <c r="FQ126" s="102"/>
      <c r="FR126" s="102"/>
      <c r="FS126" s="102"/>
      <c r="FT126" s="102"/>
      <c r="FU126" s="102"/>
      <c r="FV126" s="102"/>
      <c r="FW126" s="102"/>
      <c r="FX126" s="102"/>
      <c r="FY126" s="102"/>
      <c r="FZ126" s="102"/>
      <c r="GA126" s="102"/>
      <c r="GB126" s="102"/>
      <c r="GC126" s="102"/>
      <c r="GD126" s="102"/>
      <c r="GE126" s="102"/>
      <c r="GF126" s="102"/>
      <c r="GG126" s="102"/>
      <c r="GH126" s="102"/>
      <c r="GI126" s="102"/>
      <c r="GJ126" s="102"/>
      <c r="GK126" s="102"/>
      <c r="GL126" s="102"/>
      <c r="GM126" s="102"/>
      <c r="GN126" s="102"/>
      <c r="GO126" s="102"/>
      <c r="GP126" s="102"/>
      <c r="GQ126" s="102"/>
      <c r="GR126" s="102"/>
      <c r="GS126" s="102"/>
      <c r="GT126" s="102"/>
      <c r="GU126" s="102"/>
      <c r="GV126" s="102"/>
      <c r="GW126" s="102"/>
      <c r="GX126" s="102"/>
      <c r="GY126" s="102"/>
      <c r="GZ126" s="102"/>
      <c r="HA126" s="102"/>
      <c r="HB126" s="102"/>
      <c r="HC126" s="102"/>
      <c r="HD126" s="102"/>
      <c r="HE126" s="102"/>
      <c r="HF126" s="102"/>
      <c r="HG126" s="102"/>
      <c r="HH126" s="102"/>
      <c r="HI126" s="102"/>
      <c r="HJ126" s="102"/>
      <c r="HK126" s="102"/>
    </row>
    <row r="127" spans="2:219">
      <c r="B127" s="102"/>
      <c r="C127" s="102"/>
      <c r="D127" s="102"/>
      <c r="E127" s="102"/>
      <c r="F127" s="102"/>
      <c r="G127" s="102"/>
      <c r="H127" s="102"/>
      <c r="I127" s="102"/>
      <c r="J127" s="104"/>
      <c r="K127" s="104"/>
      <c r="L127" s="104"/>
      <c r="M127" s="104"/>
      <c r="N127" s="104"/>
      <c r="O127" s="104"/>
      <c r="P127" s="104"/>
      <c r="Q127" s="104"/>
      <c r="R127" s="104"/>
      <c r="S127" s="102"/>
      <c r="T127" s="102"/>
      <c r="U127" s="102"/>
      <c r="V127" s="105">
        <v>14</v>
      </c>
      <c r="X127" s="173">
        <f>X126*($C$23)</f>
        <v>-6977.7891961115129</v>
      </c>
      <c r="Y127" s="174">
        <f>'Financial Assessment'!AY18</f>
        <v>95.098756617043819</v>
      </c>
      <c r="Z127" s="174">
        <f>'Financial Assessment'!BA18</f>
        <v>111.91886874033503</v>
      </c>
      <c r="AA127" s="174">
        <f>'Financial Assessment'!BC18</f>
        <v>95.098756617043819</v>
      </c>
      <c r="AB127" s="174">
        <f>'Financial Assessment'!BE18</f>
        <v>1704.1761883871964</v>
      </c>
      <c r="AC127" s="174">
        <f>'Financial Assessment'!BG18</f>
        <v>1816.0950571275316</v>
      </c>
      <c r="AD127" s="102"/>
      <c r="AE127" s="113">
        <v>14</v>
      </c>
      <c r="AF127" s="113"/>
      <c r="AG127" s="249"/>
      <c r="AH127" s="249"/>
      <c r="AI127" s="249"/>
      <c r="AJ127" s="180" t="e">
        <f t="shared" si="108"/>
        <v>#VALUE!</v>
      </c>
      <c r="AK127" s="140" t="e">
        <f t="shared" si="109"/>
        <v>#VALUE!</v>
      </c>
      <c r="AL127" s="140" t="e">
        <f t="shared" si="110"/>
        <v>#VALUE!</v>
      </c>
      <c r="AM127" s="140" t="e">
        <f t="shared" si="111"/>
        <v>#VALUE!</v>
      </c>
      <c r="AN127" s="184" t="e">
        <f t="shared" si="113"/>
        <v>#VALUE!</v>
      </c>
      <c r="AO127" s="181">
        <f>'Financial Assessment'!AR20</f>
        <v>3091.8679359924945</v>
      </c>
      <c r="AP127" s="140">
        <f>'Financial Assessment'!AS20</f>
        <v>2398.912947066081</v>
      </c>
      <c r="AQ127" s="182">
        <f>'Financial Assessment'!AT20</f>
        <v>4637.4693765199954</v>
      </c>
      <c r="AR127" s="182">
        <f>'Financial Assessment'!AU20</f>
        <v>58177.257294831281</v>
      </c>
      <c r="AS127" s="183">
        <f>'Financial Assessment'!AV20</f>
        <v>58177.257294831281</v>
      </c>
      <c r="AT127" s="140" t="e">
        <f>AT126+'Financial Assessment'!AZ18</f>
        <v>#VALUE!</v>
      </c>
      <c r="AU127" s="140" t="e">
        <f>AU126+'Financial Assessment'!BB18</f>
        <v>#VALUE!</v>
      </c>
      <c r="AV127" s="140" t="e">
        <f>AV126+'Financial Assessment'!BD18</f>
        <v>#VALUE!</v>
      </c>
      <c r="AW127" s="140" t="e">
        <f>AW126+'Financial Assessment'!BF18</f>
        <v>#VALUE!</v>
      </c>
      <c r="AX127" s="184" t="e">
        <f>AX126+'Financial Assessment'!BH18</f>
        <v>#VALUE!</v>
      </c>
      <c r="AY127" s="181">
        <f>AY126+'Financial Assessment'!AZ18</f>
        <v>295.53870639308769</v>
      </c>
      <c r="AZ127" s="140">
        <f>AZ126+'Financial Assessment'!BB18</f>
        <v>974.00069332899216</v>
      </c>
      <c r="BA127" s="140">
        <f>BA126+'Financial Assessment'!BD18</f>
        <v>-485.09504932106205</v>
      </c>
      <c r="BB127" s="140">
        <f>BB126+'Financial Assessment'!BF18</f>
        <v>3896.6448076682523</v>
      </c>
      <c r="BC127" s="184">
        <f>BC126+'Financial Assessment'!BH18</f>
        <v>3181.8013197886494</v>
      </c>
      <c r="BD127" s="181">
        <f t="shared" si="112"/>
        <v>122.87923531361116</v>
      </c>
      <c r="BE127" s="140">
        <f>BE126+Z127</f>
        <v>633.67405041287066</v>
      </c>
      <c r="BF127" s="140">
        <f t="shared" si="115"/>
        <v>-657.75452040053869</v>
      </c>
      <c r="BG127" s="140">
        <f t="shared" si="116"/>
        <v>802.57533946200238</v>
      </c>
      <c r="BH127" s="184">
        <f t="shared" si="114"/>
        <v>1573.3782900661847</v>
      </c>
      <c r="BI127" s="102"/>
      <c r="BJ127" s="102"/>
      <c r="BK127" s="102"/>
      <c r="BL127" s="102"/>
      <c r="BM127" s="102"/>
      <c r="BN127" s="102"/>
      <c r="BO127" s="102"/>
      <c r="BP127" s="102"/>
      <c r="BQ127" s="102"/>
      <c r="BR127" s="102"/>
      <c r="BS127" s="102"/>
      <c r="BT127" s="102"/>
      <c r="BU127" s="102"/>
      <c r="BV127" s="102"/>
      <c r="BW127" s="102"/>
      <c r="BX127" s="102"/>
      <c r="BY127" s="102"/>
      <c r="BZ127" s="102"/>
      <c r="CA127" s="102"/>
      <c r="CB127" s="102"/>
      <c r="CC127" s="102"/>
      <c r="CD127" s="102"/>
      <c r="CE127" s="102"/>
      <c r="CF127" s="102"/>
      <c r="CG127" s="102"/>
      <c r="CH127" s="102"/>
      <c r="CI127" s="102"/>
      <c r="CJ127" s="102"/>
      <c r="CK127" s="102"/>
      <c r="CL127" s="102"/>
      <c r="CM127" s="102"/>
      <c r="CN127" s="102"/>
      <c r="CO127" s="102"/>
      <c r="CP127" s="102"/>
      <c r="CQ127" s="102"/>
      <c r="CR127" s="102"/>
      <c r="CS127" s="102"/>
      <c r="CT127" s="102"/>
      <c r="CU127" s="102"/>
      <c r="CV127" s="102"/>
      <c r="CW127" s="102"/>
      <c r="CX127" s="102"/>
      <c r="CY127" s="102"/>
      <c r="CZ127" s="102"/>
      <c r="DA127" s="102"/>
      <c r="DB127" s="102"/>
      <c r="DC127" s="102"/>
      <c r="DD127" s="102"/>
      <c r="DE127" s="102"/>
      <c r="DF127" s="102"/>
      <c r="DG127" s="102"/>
      <c r="DH127" s="102"/>
      <c r="DI127" s="102"/>
      <c r="DJ127" s="102"/>
      <c r="DK127" s="102"/>
      <c r="DL127" s="102"/>
      <c r="DM127" s="102"/>
      <c r="DN127" s="102"/>
      <c r="DO127" s="102"/>
      <c r="DP127" s="102"/>
      <c r="DQ127" s="102"/>
      <c r="DR127" s="102"/>
      <c r="DS127" s="102"/>
      <c r="DT127" s="102"/>
      <c r="DU127" s="102"/>
      <c r="DV127" s="102"/>
      <c r="DW127" s="102"/>
      <c r="DX127" s="102"/>
      <c r="DY127" s="102"/>
      <c r="DZ127" s="102"/>
      <c r="EA127" s="102"/>
      <c r="EB127" s="102"/>
      <c r="EC127" s="102"/>
      <c r="ED127" s="102"/>
      <c r="EE127" s="102"/>
      <c r="EF127" s="102"/>
      <c r="EG127" s="102"/>
      <c r="EH127" s="102"/>
      <c r="EI127" s="102"/>
      <c r="EJ127" s="102"/>
      <c r="EK127" s="102"/>
      <c r="EL127" s="102"/>
      <c r="EM127" s="102"/>
      <c r="EN127" s="102"/>
      <c r="EO127" s="102"/>
      <c r="EP127" s="102"/>
      <c r="EQ127" s="102"/>
      <c r="ER127" s="102"/>
      <c r="ES127" s="102"/>
      <c r="ET127" s="102"/>
      <c r="EU127" s="102"/>
      <c r="EV127" s="102"/>
      <c r="EW127" s="102"/>
      <c r="EX127" s="102"/>
      <c r="EY127" s="102"/>
      <c r="EZ127" s="102"/>
      <c r="FA127" s="102"/>
      <c r="FB127" s="102"/>
      <c r="FC127" s="102"/>
      <c r="FD127" s="102"/>
      <c r="FE127" s="102"/>
      <c r="FF127" s="102"/>
      <c r="FG127" s="102"/>
      <c r="FH127" s="102"/>
      <c r="FI127" s="102"/>
      <c r="FJ127" s="102"/>
      <c r="FK127" s="102"/>
      <c r="FL127" s="102"/>
      <c r="FM127" s="102"/>
      <c r="FN127" s="102"/>
      <c r="FO127" s="102"/>
      <c r="FP127" s="102"/>
      <c r="FQ127" s="102"/>
      <c r="FR127" s="102"/>
      <c r="FS127" s="102"/>
      <c r="FT127" s="102"/>
      <c r="FU127" s="102"/>
      <c r="FV127" s="102"/>
      <c r="FW127" s="102"/>
      <c r="FX127" s="102"/>
      <c r="FY127" s="102"/>
      <c r="FZ127" s="102"/>
      <c r="GA127" s="102"/>
      <c r="GB127" s="102"/>
      <c r="GC127" s="102"/>
      <c r="GD127" s="102"/>
      <c r="GE127" s="102"/>
      <c r="GF127" s="102"/>
      <c r="GG127" s="102"/>
      <c r="GH127" s="102"/>
      <c r="GI127" s="102"/>
      <c r="GJ127" s="102"/>
      <c r="GK127" s="102"/>
      <c r="GL127" s="102"/>
      <c r="GM127" s="102"/>
      <c r="GN127" s="102"/>
      <c r="GO127" s="102"/>
      <c r="GP127" s="102"/>
      <c r="GQ127" s="102"/>
      <c r="GR127" s="102"/>
      <c r="GS127" s="102"/>
      <c r="GT127" s="102"/>
      <c r="GU127" s="102"/>
      <c r="GV127" s="102"/>
      <c r="GW127" s="102"/>
      <c r="GX127" s="102"/>
      <c r="GY127" s="102"/>
      <c r="GZ127" s="102"/>
      <c r="HA127" s="102"/>
      <c r="HB127" s="102"/>
      <c r="HC127" s="102"/>
      <c r="HD127" s="102"/>
      <c r="HE127" s="102"/>
      <c r="HF127" s="102"/>
      <c r="HG127" s="102"/>
      <c r="HH127" s="102"/>
      <c r="HI127" s="102"/>
      <c r="HJ127" s="102"/>
      <c r="HK127" s="102"/>
    </row>
    <row r="128" spans="2:219">
      <c r="B128" s="102"/>
      <c r="C128" s="102"/>
      <c r="D128" s="102"/>
      <c r="E128" s="102"/>
      <c r="F128" s="102"/>
      <c r="G128" s="102"/>
      <c r="H128" s="102"/>
      <c r="I128" s="102"/>
      <c r="J128" s="104"/>
      <c r="K128" s="104"/>
      <c r="L128" s="104"/>
      <c r="M128" s="104"/>
      <c r="N128" s="104"/>
      <c r="O128" s="104"/>
      <c r="P128" s="104"/>
      <c r="Q128" s="104"/>
      <c r="R128" s="104"/>
      <c r="S128" s="102"/>
      <c r="T128" s="102"/>
      <c r="U128" s="102"/>
      <c r="V128" s="105">
        <v>15</v>
      </c>
      <c r="X128" s="173">
        <f>X127*$C$23</f>
        <v>-7326.6786559170887</v>
      </c>
      <c r="Y128" s="174">
        <f>'Financial Assessment'!AY19</f>
        <v>90.570244397184524</v>
      </c>
      <c r="Z128" s="174">
        <f>'Financial Assessment'!BA19</f>
        <v>106.58939880031903</v>
      </c>
      <c r="AA128" s="174">
        <f>'Financial Assessment'!BC19</f>
        <v>90.570244397184524</v>
      </c>
      <c r="AB128" s="174">
        <f>'Financial Assessment'!BE19</f>
        <v>1623.0249413211395</v>
      </c>
      <c r="AC128" s="174">
        <f>'Financial Assessment'!BG19</f>
        <v>1729.6143401214588</v>
      </c>
      <c r="AD128" s="102"/>
      <c r="AE128" s="113">
        <v>15</v>
      </c>
      <c r="AF128" s="113"/>
      <c r="AG128" s="249"/>
      <c r="AH128" s="249"/>
      <c r="AI128" s="249"/>
      <c r="AJ128" s="180" t="e">
        <f t="shared" si="108"/>
        <v>#VALUE!</v>
      </c>
      <c r="AK128" s="140" t="e">
        <f t="shared" si="109"/>
        <v>#VALUE!</v>
      </c>
      <c r="AL128" s="140" t="e">
        <f t="shared" si="110"/>
        <v>#VALUE!</v>
      </c>
      <c r="AM128" s="140" t="e">
        <f t="shared" si="111"/>
        <v>#VALUE!</v>
      </c>
      <c r="AN128" s="184" t="e">
        <f t="shared" si="113"/>
        <v>#VALUE!</v>
      </c>
      <c r="AO128" s="181">
        <f>'Financial Assessment'!AR21</f>
        <v>3246.4613327921193</v>
      </c>
      <c r="AP128" s="140">
        <f>'Financial Assessment'!AS21</f>
        <v>2518.8585944193851</v>
      </c>
      <c r="AQ128" s="182">
        <f>'Financial Assessment'!AT21</f>
        <v>4869.3428453459956</v>
      </c>
      <c r="AR128" s="182">
        <f>'Financial Assessment'!AU21</f>
        <v>61086.120159572849</v>
      </c>
      <c r="AS128" s="183">
        <f>'Financial Assessment'!AV21</f>
        <v>61086.120159572849</v>
      </c>
      <c r="AT128" s="140" t="e">
        <f>AT127+'Financial Assessment'!AZ19</f>
        <v>#VALUE!</v>
      </c>
      <c r="AU128" s="140" t="e">
        <f>AU127+'Financial Assessment'!BB19</f>
        <v>#VALUE!</v>
      </c>
      <c r="AV128" s="140" t="e">
        <f>AV127+'Financial Assessment'!BD19</f>
        <v>#VALUE!</v>
      </c>
      <c r="AW128" s="140" t="e">
        <f>AW127+'Financial Assessment'!BF19</f>
        <v>#VALUE!</v>
      </c>
      <c r="AX128" s="184" t="e">
        <f>AX127+'Financial Assessment'!BH19</f>
        <v>#VALUE!</v>
      </c>
      <c r="AY128" s="181">
        <f>AY127+'Financial Assessment'!AZ19</f>
        <v>395.39240084098373</v>
      </c>
      <c r="AZ128" s="140">
        <f>AZ127+'Financial Assessment'!BB19</f>
        <v>1091.515505506344</v>
      </c>
      <c r="BA128" s="140">
        <f>BA127+'Financial Assessment'!BD19</f>
        <v>-385.24135487316602</v>
      </c>
      <c r="BB128" s="140">
        <f>BB127+'Financial Assessment'!BF19</f>
        <v>5686.0298054748082</v>
      </c>
      <c r="BC128" s="184">
        <f>BC127+'Financial Assessment'!BH19</f>
        <v>4997.896376916181</v>
      </c>
      <c r="BD128" s="181">
        <f t="shared" si="112"/>
        <v>213.44947971079569</v>
      </c>
      <c r="BE128" s="140">
        <f>BE127+Y128</f>
        <v>724.24429481005518</v>
      </c>
      <c r="BF128" s="140">
        <f t="shared" si="115"/>
        <v>-567.18427600335417</v>
      </c>
      <c r="BG128" s="140">
        <f t="shared" si="116"/>
        <v>2425.6002807831419</v>
      </c>
      <c r="BH128" s="184">
        <f t="shared" si="114"/>
        <v>3302.9926301876435</v>
      </c>
      <c r="BI128" s="102"/>
      <c r="BJ128" s="102"/>
      <c r="BK128" s="102"/>
      <c r="BL128" s="102"/>
      <c r="BM128" s="102"/>
      <c r="BN128" s="102"/>
      <c r="BO128" s="102"/>
      <c r="BP128" s="102"/>
      <c r="BQ128" s="102"/>
      <c r="BR128" s="102"/>
      <c r="BS128" s="102"/>
      <c r="BT128" s="102"/>
      <c r="BU128" s="102"/>
      <c r="BV128" s="102"/>
      <c r="BW128" s="102"/>
      <c r="BX128" s="102"/>
      <c r="BY128" s="102"/>
      <c r="BZ128" s="102"/>
      <c r="CA128" s="102"/>
      <c r="CB128" s="102"/>
      <c r="CC128" s="102"/>
      <c r="CD128" s="102"/>
      <c r="CE128" s="102"/>
      <c r="CF128" s="102"/>
      <c r="CG128" s="102"/>
      <c r="CH128" s="102"/>
      <c r="CI128" s="102"/>
      <c r="CJ128" s="102"/>
      <c r="CK128" s="102"/>
      <c r="CL128" s="102"/>
      <c r="CM128" s="102"/>
      <c r="CN128" s="102"/>
      <c r="CO128" s="102"/>
      <c r="CP128" s="102"/>
      <c r="CQ128" s="102"/>
      <c r="CR128" s="102"/>
      <c r="CS128" s="102"/>
      <c r="CT128" s="102"/>
      <c r="CU128" s="102"/>
      <c r="CV128" s="102"/>
      <c r="CW128" s="102"/>
      <c r="CX128" s="102"/>
      <c r="CY128" s="102"/>
      <c r="CZ128" s="102"/>
      <c r="DA128" s="102"/>
      <c r="DB128" s="102"/>
      <c r="DC128" s="102"/>
      <c r="DD128" s="102"/>
      <c r="DE128" s="102"/>
      <c r="DF128" s="102"/>
      <c r="DG128" s="102"/>
      <c r="DH128" s="102"/>
      <c r="DI128" s="102"/>
      <c r="DJ128" s="102"/>
      <c r="DK128" s="102"/>
      <c r="DL128" s="102"/>
      <c r="DM128" s="102"/>
      <c r="DN128" s="102"/>
      <c r="DO128" s="102"/>
      <c r="DP128" s="102"/>
      <c r="DQ128" s="102"/>
      <c r="DR128" s="102"/>
      <c r="DS128" s="102"/>
      <c r="DT128" s="102"/>
      <c r="DU128" s="102"/>
      <c r="DV128" s="102"/>
      <c r="DW128" s="102"/>
      <c r="DX128" s="102"/>
      <c r="DY128" s="102"/>
      <c r="DZ128" s="102"/>
      <c r="EA128" s="102"/>
      <c r="EB128" s="102"/>
      <c r="EC128" s="102"/>
      <c r="ED128" s="102"/>
      <c r="EE128" s="102"/>
      <c r="EF128" s="102"/>
      <c r="EG128" s="102"/>
      <c r="EH128" s="102"/>
      <c r="EI128" s="102"/>
      <c r="EJ128" s="102"/>
      <c r="EK128" s="102"/>
      <c r="EL128" s="102"/>
      <c r="EM128" s="102"/>
      <c r="EN128" s="102"/>
      <c r="EO128" s="102"/>
      <c r="EP128" s="102"/>
      <c r="EQ128" s="102"/>
      <c r="ER128" s="102"/>
      <c r="ES128" s="102"/>
      <c r="ET128" s="102"/>
      <c r="EU128" s="102"/>
      <c r="EV128" s="102"/>
      <c r="EW128" s="102"/>
      <c r="EX128" s="102"/>
      <c r="EY128" s="102"/>
      <c r="EZ128" s="102"/>
      <c r="FA128" s="102"/>
      <c r="FB128" s="102"/>
      <c r="FC128" s="102"/>
      <c r="FD128" s="102"/>
      <c r="FE128" s="102"/>
      <c r="FF128" s="102"/>
      <c r="FG128" s="102"/>
      <c r="FH128" s="102"/>
      <c r="FI128" s="102"/>
      <c r="FJ128" s="102"/>
      <c r="FK128" s="102"/>
      <c r="FL128" s="102"/>
      <c r="FM128" s="102"/>
      <c r="FN128" s="102"/>
      <c r="FO128" s="102"/>
      <c r="FP128" s="102"/>
      <c r="FQ128" s="102"/>
      <c r="FR128" s="102"/>
      <c r="FS128" s="102"/>
      <c r="FT128" s="102"/>
      <c r="FU128" s="102"/>
      <c r="FV128" s="102"/>
      <c r="FW128" s="102"/>
      <c r="FX128" s="102"/>
      <c r="FY128" s="102"/>
      <c r="FZ128" s="102"/>
      <c r="GA128" s="102"/>
      <c r="GB128" s="102"/>
      <c r="GC128" s="102"/>
      <c r="GD128" s="102"/>
      <c r="GE128" s="102"/>
      <c r="GF128" s="102"/>
      <c r="GG128" s="102"/>
      <c r="GH128" s="102"/>
      <c r="GI128" s="102"/>
      <c r="GJ128" s="102"/>
      <c r="GK128" s="102"/>
      <c r="GL128" s="102"/>
      <c r="GM128" s="102"/>
      <c r="GN128" s="102"/>
      <c r="GO128" s="102"/>
      <c r="GP128" s="102"/>
      <c r="GQ128" s="102"/>
      <c r="GR128" s="102"/>
      <c r="GS128" s="102"/>
      <c r="GT128" s="102"/>
      <c r="GU128" s="102"/>
      <c r="GV128" s="102"/>
      <c r="GW128" s="102"/>
      <c r="GX128" s="102"/>
      <c r="GY128" s="102"/>
      <c r="GZ128" s="102"/>
      <c r="HA128" s="102"/>
      <c r="HB128" s="102"/>
      <c r="HC128" s="102"/>
      <c r="HD128" s="102"/>
      <c r="HE128" s="102"/>
      <c r="HF128" s="102"/>
      <c r="HG128" s="102"/>
      <c r="HH128" s="102"/>
      <c r="HI128" s="102"/>
      <c r="HJ128" s="102"/>
      <c r="HK128" s="102"/>
    </row>
    <row r="129" spans="2:219">
      <c r="B129" s="102"/>
      <c r="C129" s="102"/>
      <c r="D129" s="102"/>
      <c r="E129" s="102"/>
      <c r="F129" s="102"/>
      <c r="G129" s="102"/>
      <c r="H129" s="102"/>
      <c r="I129" s="102"/>
      <c r="J129" s="104"/>
      <c r="K129" s="104"/>
      <c r="L129" s="104"/>
      <c r="M129" s="104"/>
      <c r="N129" s="104"/>
      <c r="O129" s="104"/>
      <c r="P129" s="104"/>
      <c r="Q129" s="104"/>
      <c r="R129" s="104"/>
      <c r="S129" s="102"/>
      <c r="T129" s="102"/>
      <c r="U129" s="102"/>
      <c r="V129" s="105">
        <v>16</v>
      </c>
      <c r="X129" s="173">
        <f>X128*($C$23)</f>
        <v>-7693.0125887129434</v>
      </c>
      <c r="Y129" s="174">
        <f>'Financial Assessment'!AY20</f>
        <v>86.257375616366289</v>
      </c>
      <c r="Z129" s="174">
        <f>'Financial Assessment'!BA20</f>
        <v>101.51371314316111</v>
      </c>
      <c r="AA129" s="174">
        <f>'Financial Assessment'!BC20</f>
        <v>86.257375616366289</v>
      </c>
      <c r="AB129" s="174">
        <f>'Financial Assessment'!BE20</f>
        <v>1545.7380393534661</v>
      </c>
      <c r="AC129" s="174">
        <f>'Financial Assessment'!BG20</f>
        <v>1647.2517524966272</v>
      </c>
      <c r="AD129" s="102"/>
      <c r="AE129" s="113">
        <v>16</v>
      </c>
      <c r="AF129" s="113"/>
      <c r="AG129" s="249"/>
      <c r="AH129" s="249"/>
      <c r="AI129" s="249"/>
      <c r="AJ129" s="180" t="e">
        <f t="shared" si="108"/>
        <v>#VALUE!</v>
      </c>
      <c r="AK129" s="140" t="e">
        <f t="shared" si="109"/>
        <v>#VALUE!</v>
      </c>
      <c r="AL129" s="140" t="e">
        <f t="shared" si="110"/>
        <v>#VALUE!</v>
      </c>
      <c r="AM129" s="140" t="e">
        <f t="shared" si="111"/>
        <v>#VALUE!</v>
      </c>
      <c r="AN129" s="184" t="e">
        <f t="shared" si="113"/>
        <v>#VALUE!</v>
      </c>
      <c r="AO129" s="181">
        <f>'Financial Assessment'!AR22</f>
        <v>3408.7843994317254</v>
      </c>
      <c r="AP129" s="140">
        <f>'Financial Assessment'!AS22</f>
        <v>2644.8015241403546</v>
      </c>
      <c r="AQ129" s="182">
        <f>'Financial Assessment'!AT22</f>
        <v>5112.8099876132956</v>
      </c>
      <c r="AR129" s="182">
        <f>'Financial Assessment'!AU22</f>
        <v>64140.426167551494</v>
      </c>
      <c r="AS129" s="183">
        <f>'Financial Assessment'!AV22</f>
        <v>64140.426167551494</v>
      </c>
      <c r="AT129" s="140" t="e">
        <f>AT128+'Financial Assessment'!AZ20</f>
        <v>#VALUE!</v>
      </c>
      <c r="AU129" s="140" t="e">
        <f>AU128+'Financial Assessment'!BB20</f>
        <v>#VALUE!</v>
      </c>
      <c r="AV129" s="140" t="e">
        <f>AV128+'Financial Assessment'!BD20</f>
        <v>#VALUE!</v>
      </c>
      <c r="AW129" s="140" t="e">
        <f>AW128+'Financial Assessment'!BF20</f>
        <v>#VALUE!</v>
      </c>
      <c r="AX129" s="184" t="e">
        <f>AX128+'Financial Assessment'!BH20</f>
        <v>#VALUE!</v>
      </c>
      <c r="AY129" s="181">
        <f>AY128+'Financial Assessment'!AZ20</f>
        <v>490.49115745802749</v>
      </c>
      <c r="AZ129" s="140">
        <f>AZ128+'Financial Assessment'!BB20</f>
        <v>1203.434374246679</v>
      </c>
      <c r="BA129" s="140">
        <f>BA128+'Financial Assessment'!BD20</f>
        <v>-290.14259825612226</v>
      </c>
      <c r="BB129" s="140">
        <f>BB128+'Financial Assessment'!BF20</f>
        <v>7390.205993862005</v>
      </c>
      <c r="BC129" s="184">
        <f>BC128+'Financial Assessment'!BH20</f>
        <v>6727.5107170376396</v>
      </c>
      <c r="BD129" s="181">
        <f t="shared" si="112"/>
        <v>299.70685532716197</v>
      </c>
      <c r="BE129" s="140">
        <f>BE128+Z129</f>
        <v>825.75800795321629</v>
      </c>
      <c r="BF129" s="140">
        <f t="shared" si="115"/>
        <v>-480.92690038698788</v>
      </c>
      <c r="BG129" s="140">
        <f t="shared" si="116"/>
        <v>3971.3383201366078</v>
      </c>
      <c r="BH129" s="184">
        <f t="shared" si="114"/>
        <v>4950.2443826842709</v>
      </c>
      <c r="BI129" s="102"/>
      <c r="BJ129" s="102"/>
      <c r="BK129" s="102"/>
      <c r="BL129" s="102"/>
      <c r="BM129" s="102"/>
      <c r="BN129" s="102"/>
      <c r="BO129" s="102"/>
      <c r="BP129" s="102"/>
      <c r="BQ129" s="102"/>
      <c r="BR129" s="102"/>
      <c r="BS129" s="102"/>
      <c r="BT129" s="102"/>
      <c r="BU129" s="102"/>
      <c r="BV129" s="102"/>
      <c r="BW129" s="102"/>
      <c r="BX129" s="102"/>
      <c r="BY129" s="102"/>
      <c r="BZ129" s="102"/>
      <c r="CA129" s="102"/>
      <c r="CB129" s="102"/>
      <c r="CC129" s="102"/>
      <c r="CD129" s="102"/>
      <c r="CE129" s="102"/>
      <c r="CF129" s="102"/>
      <c r="CG129" s="102"/>
      <c r="CH129" s="102"/>
      <c r="CI129" s="102"/>
      <c r="CJ129" s="102"/>
      <c r="CK129" s="102"/>
      <c r="CL129" s="102"/>
      <c r="CM129" s="102"/>
      <c r="CN129" s="102"/>
      <c r="CO129" s="102"/>
      <c r="CP129" s="102"/>
      <c r="CQ129" s="102"/>
      <c r="CR129" s="102"/>
      <c r="CS129" s="102"/>
      <c r="CT129" s="102"/>
      <c r="CU129" s="102"/>
      <c r="CV129" s="102"/>
      <c r="CW129" s="102"/>
      <c r="CX129" s="102"/>
      <c r="CY129" s="102"/>
      <c r="CZ129" s="102"/>
      <c r="DA129" s="102"/>
      <c r="DB129" s="102"/>
      <c r="DC129" s="102"/>
      <c r="DD129" s="102"/>
      <c r="DE129" s="102"/>
      <c r="DF129" s="102"/>
      <c r="DG129" s="102"/>
      <c r="DH129" s="102"/>
      <c r="DI129" s="102"/>
      <c r="DJ129" s="102"/>
      <c r="DK129" s="102"/>
      <c r="DL129" s="102"/>
      <c r="DM129" s="102"/>
      <c r="DN129" s="102"/>
      <c r="DO129" s="102"/>
      <c r="DP129" s="102"/>
      <c r="DQ129" s="102"/>
      <c r="DR129" s="102"/>
      <c r="DS129" s="102"/>
      <c r="DT129" s="102"/>
      <c r="DU129" s="102"/>
      <c r="DV129" s="102"/>
      <c r="DW129" s="102"/>
      <c r="DX129" s="102"/>
      <c r="DY129" s="102"/>
      <c r="DZ129" s="102"/>
      <c r="EA129" s="102"/>
      <c r="EB129" s="102"/>
      <c r="EC129" s="102"/>
      <c r="ED129" s="102"/>
      <c r="EE129" s="102"/>
      <c r="EF129" s="102"/>
      <c r="EG129" s="102"/>
      <c r="EH129" s="102"/>
      <c r="EI129" s="102"/>
      <c r="EJ129" s="102"/>
      <c r="EK129" s="102"/>
      <c r="EL129" s="102"/>
      <c r="EM129" s="102"/>
      <c r="EN129" s="102"/>
      <c r="EO129" s="102"/>
      <c r="EP129" s="102"/>
      <c r="EQ129" s="102"/>
      <c r="ER129" s="102"/>
      <c r="ES129" s="102"/>
      <c r="ET129" s="102"/>
      <c r="EU129" s="102"/>
      <c r="EV129" s="102"/>
      <c r="EW129" s="102"/>
      <c r="EX129" s="102"/>
      <c r="EY129" s="102"/>
      <c r="EZ129" s="102"/>
      <c r="FA129" s="102"/>
      <c r="FB129" s="102"/>
      <c r="FC129" s="102"/>
      <c r="FD129" s="102"/>
      <c r="FE129" s="102"/>
      <c r="FF129" s="102"/>
      <c r="FG129" s="102"/>
      <c r="FH129" s="102"/>
      <c r="FI129" s="102"/>
      <c r="FJ129" s="102"/>
      <c r="FK129" s="102"/>
      <c r="FL129" s="102"/>
      <c r="FM129" s="102"/>
      <c r="FN129" s="102"/>
      <c r="FO129" s="102"/>
      <c r="FP129" s="102"/>
      <c r="FQ129" s="102"/>
      <c r="FR129" s="102"/>
      <c r="FS129" s="102"/>
      <c r="FT129" s="102"/>
      <c r="FU129" s="102"/>
      <c r="FV129" s="102"/>
      <c r="FW129" s="102"/>
      <c r="FX129" s="102"/>
      <c r="FY129" s="102"/>
      <c r="FZ129" s="102"/>
      <c r="GA129" s="102"/>
      <c r="GB129" s="102"/>
      <c r="GC129" s="102"/>
      <c r="GD129" s="102"/>
      <c r="GE129" s="102"/>
      <c r="GF129" s="102"/>
      <c r="GG129" s="102"/>
      <c r="GH129" s="102"/>
      <c r="GI129" s="102"/>
      <c r="GJ129" s="102"/>
      <c r="GK129" s="102"/>
      <c r="GL129" s="102"/>
      <c r="GM129" s="102"/>
      <c r="GN129" s="102"/>
      <c r="GO129" s="102"/>
      <c r="GP129" s="102"/>
      <c r="GQ129" s="102"/>
      <c r="GR129" s="102"/>
      <c r="GS129" s="102"/>
      <c r="GT129" s="102"/>
      <c r="GU129" s="102"/>
      <c r="GV129" s="102"/>
      <c r="GW129" s="102"/>
      <c r="GX129" s="102"/>
      <c r="GY129" s="102"/>
      <c r="GZ129" s="102"/>
      <c r="HA129" s="102"/>
      <c r="HB129" s="102"/>
      <c r="HC129" s="102"/>
      <c r="HD129" s="102"/>
      <c r="HE129" s="102"/>
      <c r="HF129" s="102"/>
      <c r="HG129" s="102"/>
      <c r="HH129" s="102"/>
      <c r="HI129" s="102"/>
      <c r="HJ129" s="102"/>
      <c r="HK129" s="102"/>
    </row>
    <row r="130" spans="2:219">
      <c r="B130" s="102"/>
      <c r="C130" s="102"/>
      <c r="D130" s="102"/>
      <c r="E130" s="102"/>
      <c r="F130" s="102"/>
      <c r="G130" s="102"/>
      <c r="H130" s="102"/>
      <c r="I130" s="102"/>
      <c r="J130" s="104"/>
      <c r="K130" s="104"/>
      <c r="L130" s="104"/>
      <c r="M130" s="104"/>
      <c r="N130" s="104"/>
      <c r="O130" s="104"/>
      <c r="P130" s="104"/>
      <c r="Q130" s="104"/>
      <c r="R130" s="104"/>
      <c r="S130" s="102"/>
      <c r="T130" s="102"/>
      <c r="U130" s="102"/>
      <c r="V130" s="105">
        <v>17</v>
      </c>
      <c r="X130" s="173">
        <f>X129*$C$23</f>
        <v>-8077.6632181485911</v>
      </c>
      <c r="Y130" s="174">
        <f>'Financial Assessment'!AY21</f>
        <v>82.149881539396347</v>
      </c>
      <c r="Z130" s="174">
        <f>'Financial Assessment'!BA21</f>
        <v>96.679726803010453</v>
      </c>
      <c r="AA130" s="174">
        <f>'Financial Assessment'!BC21</f>
        <v>82.149881539396347</v>
      </c>
      <c r="AB130" s="174">
        <f>'Financial Assessment'!BE21</f>
        <v>1472.1314660509199</v>
      </c>
      <c r="AC130" s="174">
        <f>'Financial Assessment'!BG21</f>
        <v>1568.8111928539306</v>
      </c>
      <c r="AD130" s="102"/>
      <c r="AE130" s="113">
        <v>17</v>
      </c>
      <c r="AF130" s="113"/>
      <c r="AG130" s="249"/>
      <c r="AH130" s="249"/>
      <c r="AI130" s="249"/>
      <c r="AJ130" s="180" t="e">
        <f t="shared" si="108"/>
        <v>#VALUE!</v>
      </c>
      <c r="AK130" s="140" t="e">
        <f t="shared" si="109"/>
        <v>#VALUE!</v>
      </c>
      <c r="AL130" s="140" t="e">
        <f t="shared" si="110"/>
        <v>#VALUE!</v>
      </c>
      <c r="AM130" s="140" t="e">
        <f t="shared" si="111"/>
        <v>#VALUE!</v>
      </c>
      <c r="AN130" s="184" t="e">
        <f t="shared" si="113"/>
        <v>#VALUE!</v>
      </c>
      <c r="AO130" s="181">
        <f>'Financial Assessment'!AR23</f>
        <v>3579.2236194033117</v>
      </c>
      <c r="AP130" s="140">
        <f>'Financial Assessment'!AS23</f>
        <v>2777.0416003473724</v>
      </c>
      <c r="AQ130" s="182">
        <f>'Financial Assessment'!AT23</f>
        <v>5368.4504869939601</v>
      </c>
      <c r="AR130" s="182">
        <f>'Financial Assessment'!AU23</f>
        <v>67347.447475929075</v>
      </c>
      <c r="AS130" s="183">
        <f>'Financial Assessment'!AV23</f>
        <v>67347.447475929075</v>
      </c>
      <c r="AT130" s="140" t="e">
        <f>AT129+'Financial Assessment'!AZ21</f>
        <v>#VALUE!</v>
      </c>
      <c r="AU130" s="140" t="e">
        <f>AU129+'Financial Assessment'!BB21</f>
        <v>#VALUE!</v>
      </c>
      <c r="AV130" s="140" t="e">
        <f>AV129+'Financial Assessment'!BD21</f>
        <v>#VALUE!</v>
      </c>
      <c r="AW130" s="140" t="e">
        <f>AW129+'Financial Assessment'!BF21</f>
        <v>#VALUE!</v>
      </c>
      <c r="AX130" s="184" t="e">
        <f>AX129+'Financial Assessment'!BH21</f>
        <v>#VALUE!</v>
      </c>
      <c r="AY130" s="181">
        <f>AY129+'Financial Assessment'!AZ21</f>
        <v>581.06140185521213</v>
      </c>
      <c r="AZ130" s="140">
        <f>AZ129+'Financial Assessment'!BB21</f>
        <v>1310.0237730469983</v>
      </c>
      <c r="BA130" s="140">
        <f>BA129+'Financial Assessment'!BD21</f>
        <v>-199.57235385893765</v>
      </c>
      <c r="BB130" s="140">
        <f>BB129+'Financial Assessment'!BF21</f>
        <v>9013.2309351831445</v>
      </c>
      <c r="BC130" s="184">
        <f>BC129+'Financial Assessment'!BH21</f>
        <v>8374.7624695342674</v>
      </c>
      <c r="BD130" s="181">
        <f t="shared" si="112"/>
        <v>381.85673686655832</v>
      </c>
      <c r="BE130" s="140">
        <f>BE129+Y130</f>
        <v>907.90788949261264</v>
      </c>
      <c r="BF130" s="140">
        <f t="shared" si="115"/>
        <v>-398.77701884759153</v>
      </c>
      <c r="BG130" s="140">
        <f t="shared" si="116"/>
        <v>5443.4697861875275</v>
      </c>
      <c r="BH130" s="184">
        <f t="shared" si="114"/>
        <v>6519.0555755382011</v>
      </c>
      <c r="BI130" s="102"/>
      <c r="BJ130" s="102"/>
      <c r="BK130" s="102"/>
      <c r="BL130" s="102"/>
      <c r="BM130" s="102"/>
      <c r="BN130" s="102"/>
      <c r="BO130" s="102"/>
      <c r="BP130" s="102"/>
      <c r="BQ130" s="102"/>
      <c r="BR130" s="102"/>
      <c r="BS130" s="102"/>
      <c r="BT130" s="102"/>
      <c r="BU130" s="102"/>
      <c r="BV130" s="102"/>
      <c r="BW130" s="102"/>
      <c r="BX130" s="102"/>
      <c r="BY130" s="102"/>
      <c r="BZ130" s="102"/>
      <c r="CA130" s="102"/>
      <c r="CB130" s="102"/>
      <c r="CC130" s="102"/>
      <c r="CD130" s="102"/>
      <c r="CE130" s="102"/>
      <c r="CF130" s="102"/>
      <c r="CG130" s="102"/>
      <c r="CH130" s="102"/>
      <c r="CI130" s="102"/>
      <c r="CJ130" s="102"/>
      <c r="CK130" s="102"/>
      <c r="CL130" s="102"/>
      <c r="CM130" s="102"/>
      <c r="CN130" s="102"/>
      <c r="CO130" s="102"/>
      <c r="CP130" s="102"/>
      <c r="CQ130" s="102"/>
      <c r="CR130" s="102"/>
      <c r="CS130" s="102"/>
      <c r="CT130" s="102"/>
      <c r="CU130" s="102"/>
      <c r="CV130" s="102"/>
      <c r="CW130" s="102"/>
      <c r="CX130" s="102"/>
      <c r="CY130" s="102"/>
      <c r="CZ130" s="102"/>
      <c r="DA130" s="102"/>
      <c r="DB130" s="102"/>
      <c r="DC130" s="102"/>
      <c r="DD130" s="102"/>
      <c r="DE130" s="102"/>
      <c r="DF130" s="102"/>
      <c r="DG130" s="102"/>
      <c r="DH130" s="102"/>
      <c r="DI130" s="102"/>
      <c r="DJ130" s="102"/>
      <c r="DK130" s="102"/>
      <c r="DL130" s="102"/>
      <c r="DM130" s="102"/>
      <c r="DN130" s="102"/>
      <c r="DO130" s="102"/>
      <c r="DP130" s="102"/>
      <c r="DQ130" s="102"/>
      <c r="DR130" s="102"/>
      <c r="DS130" s="102"/>
      <c r="DT130" s="102"/>
      <c r="DU130" s="102"/>
      <c r="DV130" s="102"/>
      <c r="DW130" s="102"/>
      <c r="DX130" s="102"/>
      <c r="DY130" s="102"/>
      <c r="DZ130" s="102"/>
      <c r="EA130" s="102"/>
      <c r="EB130" s="102"/>
      <c r="EC130" s="102"/>
      <c r="ED130" s="102"/>
      <c r="EE130" s="102"/>
      <c r="EF130" s="102"/>
      <c r="EG130" s="102"/>
      <c r="EH130" s="102"/>
      <c r="EI130" s="102"/>
      <c r="EJ130" s="102"/>
      <c r="EK130" s="102"/>
      <c r="EL130" s="102"/>
      <c r="EM130" s="102"/>
      <c r="EN130" s="102"/>
      <c r="EO130" s="102"/>
      <c r="EP130" s="102"/>
      <c r="EQ130" s="102"/>
      <c r="ER130" s="102"/>
      <c r="ES130" s="102"/>
      <c r="ET130" s="102"/>
      <c r="EU130" s="102"/>
      <c r="EV130" s="102"/>
      <c r="EW130" s="102"/>
      <c r="EX130" s="102"/>
      <c r="EY130" s="102"/>
      <c r="EZ130" s="102"/>
      <c r="FA130" s="102"/>
      <c r="FB130" s="102"/>
      <c r="FC130" s="102"/>
      <c r="FD130" s="102"/>
      <c r="FE130" s="102"/>
      <c r="FF130" s="102"/>
      <c r="FG130" s="102"/>
      <c r="FH130" s="102"/>
      <c r="FI130" s="102"/>
      <c r="FJ130" s="102"/>
      <c r="FK130" s="102"/>
      <c r="FL130" s="102"/>
      <c r="FM130" s="102"/>
      <c r="FN130" s="102"/>
      <c r="FO130" s="102"/>
      <c r="FP130" s="102"/>
      <c r="FQ130" s="102"/>
      <c r="FR130" s="102"/>
      <c r="FS130" s="102"/>
      <c r="FT130" s="102"/>
      <c r="FU130" s="102"/>
      <c r="FV130" s="102"/>
      <c r="FW130" s="102"/>
      <c r="FX130" s="102"/>
      <c r="FY130" s="102"/>
      <c r="FZ130" s="102"/>
      <c r="GA130" s="102"/>
      <c r="GB130" s="102"/>
      <c r="GC130" s="102"/>
      <c r="GD130" s="102"/>
      <c r="GE130" s="102"/>
      <c r="GF130" s="102"/>
      <c r="GG130" s="102"/>
      <c r="GH130" s="102"/>
      <c r="GI130" s="102"/>
      <c r="GJ130" s="102"/>
      <c r="GK130" s="102"/>
      <c r="GL130" s="102"/>
      <c r="GM130" s="102"/>
      <c r="GN130" s="102"/>
      <c r="GO130" s="102"/>
      <c r="GP130" s="102"/>
      <c r="GQ130" s="102"/>
      <c r="GR130" s="102"/>
      <c r="GS130" s="102"/>
      <c r="GT130" s="102"/>
      <c r="GU130" s="102"/>
      <c r="GV130" s="102"/>
      <c r="GW130" s="102"/>
      <c r="GX130" s="102"/>
      <c r="GY130" s="102"/>
      <c r="GZ130" s="102"/>
      <c r="HA130" s="102"/>
      <c r="HB130" s="102"/>
      <c r="HC130" s="102"/>
      <c r="HD130" s="102"/>
      <c r="HE130" s="102"/>
      <c r="HF130" s="102"/>
      <c r="HG130" s="102"/>
      <c r="HH130" s="102"/>
      <c r="HI130" s="102"/>
      <c r="HJ130" s="102"/>
      <c r="HK130" s="102"/>
    </row>
    <row r="131" spans="2:219">
      <c r="B131" s="102"/>
      <c r="C131" s="102"/>
      <c r="D131" s="102"/>
      <c r="E131" s="102"/>
      <c r="F131" s="102"/>
      <c r="G131" s="102"/>
      <c r="H131" s="102"/>
      <c r="I131" s="102"/>
      <c r="J131" s="104"/>
      <c r="K131" s="104"/>
      <c r="L131" s="104"/>
      <c r="M131" s="104"/>
      <c r="N131" s="104"/>
      <c r="O131" s="104"/>
      <c r="P131" s="104"/>
      <c r="Q131" s="104"/>
      <c r="R131" s="104"/>
      <c r="S131" s="102"/>
      <c r="T131" s="102"/>
      <c r="U131" s="102"/>
      <c r="V131" s="105">
        <v>18</v>
      </c>
      <c r="X131" s="173">
        <f>X130*($C$23)</f>
        <v>-8481.5463790560207</v>
      </c>
      <c r="Y131" s="174">
        <f>'Financial Assessment'!AY22</f>
        <v>78.237982418472711</v>
      </c>
      <c r="Z131" s="174">
        <f>'Financial Assessment'!BA22</f>
        <v>92.075930288581276</v>
      </c>
      <c r="AA131" s="174">
        <f>'Financial Assessment'!BC22</f>
        <v>78.237982418472711</v>
      </c>
      <c r="AB131" s="174">
        <f>'Financial Assessment'!BE22</f>
        <v>1402.0299676675427</v>
      </c>
      <c r="AC131" s="174">
        <f>'Financial Assessment'!BG22</f>
        <v>1494.1058979561242</v>
      </c>
      <c r="AD131" s="102"/>
      <c r="AE131" s="113">
        <v>18</v>
      </c>
      <c r="AF131" s="113"/>
      <c r="AG131" s="249"/>
      <c r="AH131" s="249"/>
      <c r="AI131" s="249"/>
      <c r="AJ131" s="180" t="e">
        <f t="shared" si="108"/>
        <v>#VALUE!</v>
      </c>
      <c r="AK131" s="140" t="e">
        <f t="shared" si="109"/>
        <v>#VALUE!</v>
      </c>
      <c r="AL131" s="140" t="e">
        <f t="shared" si="110"/>
        <v>#VALUE!</v>
      </c>
      <c r="AM131" s="140" t="e">
        <f t="shared" si="111"/>
        <v>#VALUE!</v>
      </c>
      <c r="AN131" s="184" t="e">
        <f t="shared" si="113"/>
        <v>#VALUE!</v>
      </c>
      <c r="AO131" s="181">
        <f>'Financial Assessment'!AR24</f>
        <v>3758.1848003734772</v>
      </c>
      <c r="AP131" s="140">
        <f>'Financial Assessment'!AS24</f>
        <v>2915.8936803647412</v>
      </c>
      <c r="AQ131" s="182">
        <f>'Financial Assessment'!AT24</f>
        <v>5636.8730113436586</v>
      </c>
      <c r="AR131" s="182">
        <f>'Financial Assessment'!AU24</f>
        <v>70714.819849725536</v>
      </c>
      <c r="AS131" s="183">
        <f>'Financial Assessment'!AV24</f>
        <v>70714.819849725536</v>
      </c>
      <c r="AT131" s="140" t="e">
        <f>AT130+'Financial Assessment'!AZ22</f>
        <v>#VALUE!</v>
      </c>
      <c r="AU131" s="140" t="e">
        <f>AU130+'Financial Assessment'!BB22</f>
        <v>#VALUE!</v>
      </c>
      <c r="AV131" s="140" t="e">
        <f>AV130+'Financial Assessment'!BD22</f>
        <v>#VALUE!</v>
      </c>
      <c r="AW131" s="140" t="e">
        <f>AW130+'Financial Assessment'!BF22</f>
        <v>#VALUE!</v>
      </c>
      <c r="AX131" s="184" t="e">
        <f>AX130+'Financial Assessment'!BH22</f>
        <v>#VALUE!</v>
      </c>
      <c r="AY131" s="181">
        <f>AY130+'Financial Assessment'!AZ22</f>
        <v>667.3187774715783</v>
      </c>
      <c r="AZ131" s="140">
        <f>AZ130+'Financial Assessment'!BB22</f>
        <v>1411.5374861901591</v>
      </c>
      <c r="BA131" s="140">
        <f>BA130+'Financial Assessment'!BD22</f>
        <v>-113.31497824257148</v>
      </c>
      <c r="BB131" s="140">
        <f>BB130+'Financial Assessment'!BF22</f>
        <v>10558.96897453661</v>
      </c>
      <c r="BC131" s="184">
        <f>BC130+'Financial Assessment'!BH22</f>
        <v>9943.5736623881985</v>
      </c>
      <c r="BD131" s="181">
        <f t="shared" si="112"/>
        <v>460.09471928503103</v>
      </c>
      <c r="BE131" s="140">
        <f>BE130+Z131</f>
        <v>999.98381978119392</v>
      </c>
      <c r="BF131" s="140">
        <f t="shared" si="115"/>
        <v>-320.53903642911882</v>
      </c>
      <c r="BG131" s="140">
        <f t="shared" si="116"/>
        <v>6845.4997538550706</v>
      </c>
      <c r="BH131" s="184">
        <f t="shared" si="114"/>
        <v>8013.161473494325</v>
      </c>
      <c r="BI131" s="102"/>
      <c r="BJ131" s="102"/>
      <c r="BK131" s="102"/>
      <c r="BL131" s="102"/>
      <c r="BM131" s="102"/>
      <c r="BN131" s="102"/>
      <c r="BO131" s="102"/>
      <c r="BP131" s="102"/>
      <c r="BQ131" s="102"/>
      <c r="BR131" s="102"/>
      <c r="BS131" s="102"/>
      <c r="BT131" s="102"/>
      <c r="BU131" s="102"/>
      <c r="BV131" s="102"/>
      <c r="BW131" s="102"/>
      <c r="BX131" s="102"/>
      <c r="BY131" s="102"/>
      <c r="BZ131" s="102"/>
      <c r="CA131" s="102"/>
      <c r="CB131" s="102"/>
      <c r="CC131" s="102"/>
      <c r="CD131" s="102"/>
      <c r="CE131" s="102"/>
      <c r="CF131" s="102"/>
      <c r="CG131" s="102"/>
      <c r="CH131" s="102"/>
      <c r="CI131" s="102"/>
      <c r="CJ131" s="102"/>
      <c r="CK131" s="102"/>
      <c r="CL131" s="102"/>
      <c r="CM131" s="102"/>
      <c r="CN131" s="102"/>
      <c r="CO131" s="102"/>
      <c r="CP131" s="102"/>
      <c r="CQ131" s="102"/>
      <c r="CR131" s="102"/>
      <c r="CS131" s="102"/>
      <c r="CT131" s="102"/>
      <c r="CU131" s="102"/>
      <c r="CV131" s="102"/>
      <c r="CW131" s="102"/>
      <c r="CX131" s="102"/>
      <c r="CY131" s="102"/>
      <c r="CZ131" s="102"/>
      <c r="DA131" s="102"/>
      <c r="DB131" s="102"/>
      <c r="DC131" s="102"/>
      <c r="DD131" s="102"/>
      <c r="DE131" s="102"/>
      <c r="DF131" s="102"/>
      <c r="DG131" s="102"/>
      <c r="DH131" s="102"/>
      <c r="DI131" s="102"/>
      <c r="DJ131" s="102"/>
      <c r="DK131" s="102"/>
      <c r="DL131" s="102"/>
      <c r="DM131" s="102"/>
      <c r="DN131" s="102"/>
      <c r="DO131" s="102"/>
      <c r="DP131" s="102"/>
      <c r="DQ131" s="102"/>
      <c r="DR131" s="102"/>
      <c r="DS131" s="102"/>
      <c r="DT131" s="102"/>
      <c r="DU131" s="102"/>
      <c r="DV131" s="102"/>
      <c r="DW131" s="102"/>
      <c r="DX131" s="102"/>
      <c r="DY131" s="102"/>
      <c r="DZ131" s="102"/>
      <c r="EA131" s="102"/>
      <c r="EB131" s="102"/>
      <c r="EC131" s="102"/>
      <c r="ED131" s="102"/>
      <c r="EE131" s="102"/>
      <c r="EF131" s="102"/>
      <c r="EG131" s="102"/>
      <c r="EH131" s="102"/>
      <c r="EI131" s="102"/>
      <c r="EJ131" s="102"/>
      <c r="EK131" s="102"/>
      <c r="EL131" s="102"/>
      <c r="EM131" s="102"/>
      <c r="EN131" s="102"/>
      <c r="EO131" s="102"/>
      <c r="EP131" s="102"/>
      <c r="EQ131" s="102"/>
      <c r="ER131" s="102"/>
      <c r="ES131" s="102"/>
      <c r="ET131" s="102"/>
      <c r="EU131" s="102"/>
      <c r="EV131" s="102"/>
      <c r="EW131" s="102"/>
      <c r="EX131" s="102"/>
      <c r="EY131" s="102"/>
      <c r="EZ131" s="102"/>
      <c r="FA131" s="102"/>
      <c r="FB131" s="102"/>
      <c r="FC131" s="102"/>
      <c r="FD131" s="102"/>
      <c r="FE131" s="102"/>
      <c r="FF131" s="102"/>
      <c r="FG131" s="102"/>
      <c r="FH131" s="102"/>
      <c r="FI131" s="102"/>
      <c r="FJ131" s="102"/>
      <c r="FK131" s="102"/>
      <c r="FL131" s="102"/>
      <c r="FM131" s="102"/>
      <c r="FN131" s="102"/>
      <c r="FO131" s="102"/>
      <c r="FP131" s="102"/>
      <c r="FQ131" s="102"/>
      <c r="FR131" s="102"/>
      <c r="FS131" s="102"/>
      <c r="FT131" s="102"/>
      <c r="FU131" s="102"/>
      <c r="FV131" s="102"/>
      <c r="FW131" s="102"/>
      <c r="FX131" s="102"/>
      <c r="FY131" s="102"/>
      <c r="FZ131" s="102"/>
      <c r="GA131" s="102"/>
      <c r="GB131" s="102"/>
      <c r="GC131" s="102"/>
      <c r="GD131" s="102"/>
      <c r="GE131" s="102"/>
      <c r="GF131" s="102"/>
      <c r="GG131" s="102"/>
      <c r="GH131" s="102"/>
      <c r="GI131" s="102"/>
      <c r="GJ131" s="102"/>
      <c r="GK131" s="102"/>
      <c r="GL131" s="102"/>
      <c r="GM131" s="102"/>
      <c r="GN131" s="102"/>
      <c r="GO131" s="102"/>
      <c r="GP131" s="102"/>
      <c r="GQ131" s="102"/>
      <c r="GR131" s="102"/>
      <c r="GS131" s="102"/>
      <c r="GT131" s="102"/>
      <c r="GU131" s="102"/>
      <c r="GV131" s="102"/>
      <c r="GW131" s="102"/>
      <c r="GX131" s="102"/>
      <c r="GY131" s="102"/>
      <c r="GZ131" s="102"/>
      <c r="HA131" s="102"/>
      <c r="HB131" s="102"/>
      <c r="HC131" s="102"/>
      <c r="HD131" s="102"/>
      <c r="HE131" s="102"/>
      <c r="HF131" s="102"/>
      <c r="HG131" s="102"/>
      <c r="HH131" s="102"/>
      <c r="HI131" s="102"/>
      <c r="HJ131" s="102"/>
      <c r="HK131" s="102"/>
    </row>
    <row r="132" spans="2:219">
      <c r="B132" s="102"/>
      <c r="C132" s="102"/>
      <c r="D132" s="102"/>
      <c r="E132" s="102"/>
      <c r="F132" s="102"/>
      <c r="G132" s="102"/>
      <c r="H132" s="102"/>
      <c r="I132" s="102"/>
      <c r="J132" s="104"/>
      <c r="K132" s="104"/>
      <c r="L132" s="104"/>
      <c r="M132" s="104"/>
      <c r="N132" s="104"/>
      <c r="O132" s="104"/>
      <c r="P132" s="104"/>
      <c r="Q132" s="104"/>
      <c r="R132" s="104"/>
      <c r="S132" s="102"/>
      <c r="T132" s="102"/>
      <c r="U132" s="102"/>
      <c r="V132" s="105">
        <v>19</v>
      </c>
      <c r="X132" s="173">
        <f>X131*$C$23</f>
        <v>-8905.6236980088215</v>
      </c>
      <c r="Y132" s="174">
        <f>'Financial Assessment'!AY23</f>
        <v>74.51236420806913</v>
      </c>
      <c r="Z132" s="174">
        <f>'Financial Assessment'!BA23</f>
        <v>87.691362179601128</v>
      </c>
      <c r="AA132" s="174">
        <f>'Financial Assessment'!BC23</f>
        <v>74.51236420806913</v>
      </c>
      <c r="AB132" s="174">
        <f>'Financial Assessment'!BE23</f>
        <v>1335.2666358738502</v>
      </c>
      <c r="AC132" s="174">
        <f>'Financial Assessment'!BG23</f>
        <v>1422.9579980534515</v>
      </c>
      <c r="AD132" s="102"/>
      <c r="AE132" s="113">
        <v>19</v>
      </c>
      <c r="AF132" s="113"/>
      <c r="AG132" s="249"/>
      <c r="AH132" s="249"/>
      <c r="AI132" s="249"/>
      <c r="AJ132" s="180" t="e">
        <f t="shared" si="108"/>
        <v>#VALUE!</v>
      </c>
      <c r="AK132" s="140" t="e">
        <f t="shared" si="109"/>
        <v>#VALUE!</v>
      </c>
      <c r="AL132" s="140" t="e">
        <f t="shared" si="110"/>
        <v>#VALUE!</v>
      </c>
      <c r="AM132" s="140" t="e">
        <f t="shared" si="111"/>
        <v>#VALUE!</v>
      </c>
      <c r="AN132" s="184" t="e">
        <f t="shared" si="113"/>
        <v>#VALUE!</v>
      </c>
      <c r="AO132" s="181">
        <f>'Financial Assessment'!AR25</f>
        <v>3946.0940403921513</v>
      </c>
      <c r="AP132" s="140">
        <f>'Financial Assessment'!AS25</f>
        <v>3061.6883643829783</v>
      </c>
      <c r="AQ132" s="182">
        <f>'Financial Assessment'!AT25</f>
        <v>5918.716661910842</v>
      </c>
      <c r="AR132" s="182">
        <f>'Financial Assessment'!AU25</f>
        <v>74250.560842211809</v>
      </c>
      <c r="AS132" s="183">
        <f>'Financial Assessment'!AV25</f>
        <v>74250.560842211809</v>
      </c>
      <c r="AT132" s="140" t="e">
        <f>AT131+'Financial Assessment'!AZ23</f>
        <v>#VALUE!</v>
      </c>
      <c r="AU132" s="140" t="e">
        <f>AU131+'Financial Assessment'!BB23</f>
        <v>#VALUE!</v>
      </c>
      <c r="AV132" s="140" t="e">
        <f>AV131+'Financial Assessment'!BD23</f>
        <v>#VALUE!</v>
      </c>
      <c r="AW132" s="140" t="e">
        <f>AW131+'Financial Assessment'!BF23</f>
        <v>#VALUE!</v>
      </c>
      <c r="AX132" s="184" t="e">
        <f>AX131+'Financial Assessment'!BH23</f>
        <v>#VALUE!</v>
      </c>
      <c r="AY132" s="181">
        <f>AY131+'Financial Assessment'!AZ23</f>
        <v>749.46865901097465</v>
      </c>
      <c r="AZ132" s="140">
        <f>AZ131+'Financial Assessment'!BB23</f>
        <v>1508.2172129931696</v>
      </c>
      <c r="BA132" s="140">
        <f>BA131+'Financial Assessment'!BD23</f>
        <v>-31.165096703175138</v>
      </c>
      <c r="BB132" s="140">
        <f>BB131+'Financial Assessment'!BF23</f>
        <v>12031.10044058753</v>
      </c>
      <c r="BC132" s="184">
        <f>BC131+'Financial Assessment'!BH23</f>
        <v>11437.679560344322</v>
      </c>
      <c r="BD132" s="181">
        <f t="shared" si="112"/>
        <v>534.60708349310016</v>
      </c>
      <c r="BE132" s="140">
        <f>BE131+Y132</f>
        <v>1074.496183989263</v>
      </c>
      <c r="BF132" s="140">
        <f t="shared" si="115"/>
        <v>-246.02667222104969</v>
      </c>
      <c r="BG132" s="140">
        <f t="shared" si="116"/>
        <v>8180.7663897289203</v>
      </c>
      <c r="BH132" s="184">
        <f t="shared" si="114"/>
        <v>9436.1194715477759</v>
      </c>
      <c r="BI132" s="102"/>
      <c r="BJ132" s="102"/>
      <c r="BK132" s="102"/>
      <c r="BL132" s="102"/>
      <c r="BM132" s="102"/>
      <c r="BN132" s="102"/>
      <c r="BO132" s="102"/>
      <c r="BP132" s="102"/>
      <c r="BQ132" s="102"/>
      <c r="BR132" s="102"/>
      <c r="BS132" s="102"/>
      <c r="BT132" s="102"/>
      <c r="BU132" s="102"/>
      <c r="BV132" s="102"/>
      <c r="BW132" s="102"/>
      <c r="BX132" s="102"/>
      <c r="BY132" s="102"/>
      <c r="BZ132" s="102"/>
      <c r="CA132" s="102"/>
      <c r="CB132" s="102"/>
      <c r="CC132" s="102"/>
      <c r="CD132" s="102"/>
      <c r="CE132" s="102"/>
      <c r="CF132" s="102"/>
      <c r="CG132" s="102"/>
      <c r="CH132" s="102"/>
      <c r="CI132" s="102"/>
      <c r="CJ132" s="102"/>
      <c r="CK132" s="102"/>
      <c r="CL132" s="102"/>
      <c r="CM132" s="102"/>
      <c r="CN132" s="102"/>
      <c r="CO132" s="102"/>
      <c r="CP132" s="102"/>
      <c r="CQ132" s="102"/>
      <c r="CR132" s="102"/>
      <c r="CS132" s="102"/>
      <c r="CT132" s="102"/>
      <c r="CU132" s="102"/>
      <c r="CV132" s="102"/>
      <c r="CW132" s="102"/>
      <c r="CX132" s="102"/>
      <c r="CY132" s="102"/>
      <c r="CZ132" s="102"/>
      <c r="DA132" s="102"/>
      <c r="DB132" s="102"/>
      <c r="DC132" s="102"/>
      <c r="DD132" s="102"/>
      <c r="DE132" s="102"/>
      <c r="DF132" s="102"/>
      <c r="DG132" s="102"/>
      <c r="DH132" s="102"/>
      <c r="DI132" s="102"/>
      <c r="DJ132" s="102"/>
      <c r="DK132" s="102"/>
      <c r="DL132" s="102"/>
      <c r="DM132" s="102"/>
      <c r="DN132" s="102"/>
      <c r="DO132" s="102"/>
      <c r="DP132" s="102"/>
      <c r="DQ132" s="102"/>
      <c r="DR132" s="102"/>
      <c r="DS132" s="102"/>
      <c r="DT132" s="102"/>
      <c r="DU132" s="102"/>
      <c r="DV132" s="102"/>
      <c r="DW132" s="102"/>
      <c r="DX132" s="102"/>
      <c r="DY132" s="102"/>
      <c r="DZ132" s="102"/>
      <c r="EA132" s="102"/>
      <c r="EB132" s="102"/>
      <c r="EC132" s="102"/>
      <c r="ED132" s="102"/>
      <c r="EE132" s="102"/>
      <c r="EF132" s="102"/>
      <c r="EG132" s="102"/>
      <c r="EH132" s="102"/>
      <c r="EI132" s="102"/>
      <c r="EJ132" s="102"/>
      <c r="EK132" s="102"/>
      <c r="EL132" s="102"/>
      <c r="EM132" s="102"/>
      <c r="EN132" s="102"/>
      <c r="EO132" s="102"/>
      <c r="EP132" s="102"/>
      <c r="EQ132" s="102"/>
      <c r="ER132" s="102"/>
      <c r="ES132" s="102"/>
      <c r="ET132" s="102"/>
      <c r="EU132" s="102"/>
      <c r="EV132" s="102"/>
      <c r="EW132" s="102"/>
      <c r="EX132" s="102"/>
      <c r="EY132" s="102"/>
      <c r="EZ132" s="102"/>
      <c r="FA132" s="102"/>
      <c r="FB132" s="102"/>
      <c r="FC132" s="102"/>
      <c r="FD132" s="102"/>
      <c r="FE132" s="102"/>
      <c r="FF132" s="102"/>
      <c r="FG132" s="102"/>
      <c r="FH132" s="102"/>
      <c r="FI132" s="102"/>
      <c r="FJ132" s="102"/>
      <c r="FK132" s="102"/>
      <c r="FL132" s="102"/>
      <c r="FM132" s="102"/>
      <c r="FN132" s="102"/>
      <c r="FO132" s="102"/>
      <c r="FP132" s="102"/>
      <c r="FQ132" s="102"/>
      <c r="FR132" s="102"/>
      <c r="FS132" s="102"/>
      <c r="FT132" s="102"/>
      <c r="FU132" s="102"/>
      <c r="FV132" s="102"/>
      <c r="FW132" s="102"/>
      <c r="FX132" s="102"/>
      <c r="FY132" s="102"/>
      <c r="FZ132" s="102"/>
      <c r="GA132" s="102"/>
      <c r="GB132" s="102"/>
      <c r="GC132" s="102"/>
      <c r="GD132" s="102"/>
      <c r="GE132" s="102"/>
      <c r="GF132" s="102"/>
      <c r="GG132" s="102"/>
      <c r="GH132" s="102"/>
      <c r="GI132" s="102"/>
      <c r="GJ132" s="102"/>
      <c r="GK132" s="102"/>
      <c r="GL132" s="102"/>
      <c r="GM132" s="102"/>
      <c r="GN132" s="102"/>
      <c r="GO132" s="102"/>
      <c r="GP132" s="102"/>
      <c r="GQ132" s="102"/>
      <c r="GR132" s="102"/>
      <c r="GS132" s="102"/>
      <c r="GT132" s="102"/>
      <c r="GU132" s="102"/>
      <c r="GV132" s="102"/>
      <c r="GW132" s="102"/>
      <c r="GX132" s="102"/>
      <c r="GY132" s="102"/>
      <c r="GZ132" s="102"/>
      <c r="HA132" s="102"/>
      <c r="HB132" s="102"/>
      <c r="HC132" s="102"/>
      <c r="HD132" s="102"/>
      <c r="HE132" s="102"/>
      <c r="HF132" s="102"/>
      <c r="HG132" s="102"/>
      <c r="HH132" s="102"/>
      <c r="HI132" s="102"/>
      <c r="HJ132" s="102"/>
      <c r="HK132" s="102"/>
    </row>
    <row r="133" spans="2:219">
      <c r="B133" s="102"/>
      <c r="C133" s="102"/>
      <c r="D133" s="102"/>
      <c r="E133" s="102"/>
      <c r="F133" s="102"/>
      <c r="G133" s="102"/>
      <c r="H133" s="102"/>
      <c r="I133" s="102"/>
      <c r="J133" s="104"/>
      <c r="K133" s="104"/>
      <c r="L133" s="104"/>
      <c r="M133" s="104"/>
      <c r="N133" s="104"/>
      <c r="O133" s="104"/>
      <c r="P133" s="104"/>
      <c r="Q133" s="104"/>
      <c r="R133" s="104"/>
      <c r="S133" s="102"/>
      <c r="T133" s="102"/>
      <c r="U133" s="102"/>
      <c r="V133" s="105">
        <v>20</v>
      </c>
      <c r="X133" s="173">
        <f>X132*($C$23)</f>
        <v>-9350.9048829092626</v>
      </c>
      <c r="Y133" s="174">
        <f>'Financial Assessment'!AY24</f>
        <v>70.964156388637321</v>
      </c>
      <c r="Z133" s="174">
        <f>'Financial Assessment'!BA24</f>
        <v>83.515583028191713</v>
      </c>
      <c r="AA133" s="174">
        <f>'Financial Assessment'!BC24</f>
        <v>70.964156388637321</v>
      </c>
      <c r="AB133" s="174">
        <f>'Financial Assessment'!BE24</f>
        <v>1271.6825103560477</v>
      </c>
      <c r="AC133" s="174">
        <f>'Financial Assessment'!BG24</f>
        <v>1355.1980933842397</v>
      </c>
      <c r="AD133" s="102"/>
      <c r="AE133" s="113">
        <v>20</v>
      </c>
      <c r="AF133" s="113"/>
      <c r="AG133" s="249"/>
      <c r="AH133" s="249"/>
      <c r="AI133" s="249"/>
      <c r="AJ133" s="180" t="e">
        <f t="shared" si="108"/>
        <v>#VALUE!</v>
      </c>
      <c r="AK133" s="140" t="e">
        <f t="shared" si="109"/>
        <v>#VALUE!</v>
      </c>
      <c r="AL133" s="140" t="e">
        <f t="shared" si="110"/>
        <v>#VALUE!</v>
      </c>
      <c r="AM133" s="140" t="e">
        <f t="shared" si="111"/>
        <v>#VALUE!</v>
      </c>
      <c r="AN133" s="184" t="e">
        <f t="shared" si="113"/>
        <v>#VALUE!</v>
      </c>
      <c r="AO133" s="181">
        <f>'Financial Assessment'!AR26</f>
        <v>4143.3987424117595</v>
      </c>
      <c r="AP133" s="140">
        <f>'Financial Assessment'!AS26</f>
        <v>3214.7727826021273</v>
      </c>
      <c r="AQ133" s="182">
        <f>'Financial Assessment'!AT26</f>
        <v>6214.652495006384</v>
      </c>
      <c r="AR133" s="182">
        <f>'Financial Assessment'!AU26</f>
        <v>77963.088884322409</v>
      </c>
      <c r="AS133" s="183">
        <f>'Financial Assessment'!AV26</f>
        <v>77963.088884322409</v>
      </c>
      <c r="AT133" s="140" t="e">
        <f>AT132+'Financial Assessment'!AZ24</f>
        <v>#VALUE!</v>
      </c>
      <c r="AU133" s="140" t="e">
        <f>AU132+'Financial Assessment'!BB24</f>
        <v>#VALUE!</v>
      </c>
      <c r="AV133" s="140" t="e">
        <f>AV132+'Financial Assessment'!BD24</f>
        <v>#VALUE!</v>
      </c>
      <c r="AW133" s="140" t="e">
        <f>AW132+'Financial Assessment'!BF24</f>
        <v>#VALUE!</v>
      </c>
      <c r="AX133" s="184" t="e">
        <f>AX132+'Financial Assessment'!BH24</f>
        <v>#VALUE!</v>
      </c>
      <c r="AY133" s="181">
        <f>AY132+'Financial Assessment'!AZ24</f>
        <v>827.70664142944725</v>
      </c>
      <c r="AZ133" s="140">
        <f>AZ132+'Financial Assessment'!BB24</f>
        <v>1600.2931432817509</v>
      </c>
      <c r="BA133" s="140">
        <f>BA132+'Financial Assessment'!BD24</f>
        <v>47.072885715297446</v>
      </c>
      <c r="BB133" s="140">
        <f>BB132+'Financial Assessment'!BF24</f>
        <v>13433.130408255072</v>
      </c>
      <c r="BC133" s="184">
        <f>BC132+'Financial Assessment'!BH24</f>
        <v>12860.637558397775</v>
      </c>
      <c r="BD133" s="181">
        <f t="shared" si="112"/>
        <v>605.57123988173748</v>
      </c>
      <c r="BE133" s="140">
        <f>BE132+Z133</f>
        <v>1158.0117670174548</v>
      </c>
      <c r="BF133" s="140">
        <f t="shared" si="115"/>
        <v>-175.06251583241237</v>
      </c>
      <c r="BG133" s="140">
        <f t="shared" si="116"/>
        <v>9452.448900084968</v>
      </c>
      <c r="BH133" s="184">
        <f t="shared" si="114"/>
        <v>10791.317564932015</v>
      </c>
      <c r="BI133" s="102"/>
      <c r="BJ133" s="102"/>
      <c r="BK133" s="102"/>
      <c r="BL133" s="102"/>
      <c r="BM133" s="102"/>
      <c r="BN133" s="102"/>
      <c r="BO133" s="102"/>
      <c r="BP133" s="102"/>
      <c r="BQ133" s="102"/>
      <c r="BR133" s="102"/>
      <c r="BS133" s="102"/>
      <c r="BT133" s="102"/>
      <c r="BU133" s="102"/>
      <c r="BV133" s="102"/>
      <c r="BW133" s="102"/>
      <c r="BX133" s="102"/>
      <c r="BY133" s="102"/>
      <c r="BZ133" s="102"/>
      <c r="CA133" s="102"/>
      <c r="CB133" s="102"/>
      <c r="CC133" s="102"/>
      <c r="CD133" s="102"/>
      <c r="CE133" s="102"/>
      <c r="CF133" s="102"/>
      <c r="CG133" s="102"/>
      <c r="CH133" s="102"/>
      <c r="CI133" s="102"/>
      <c r="CJ133" s="102"/>
      <c r="CK133" s="102"/>
      <c r="CL133" s="102"/>
      <c r="CM133" s="102"/>
      <c r="CN133" s="102"/>
      <c r="CO133" s="102"/>
      <c r="CP133" s="102"/>
      <c r="CQ133" s="102"/>
      <c r="CR133" s="102"/>
      <c r="CS133" s="102"/>
      <c r="CT133" s="102"/>
      <c r="CU133" s="102"/>
      <c r="CV133" s="102"/>
      <c r="CW133" s="102"/>
      <c r="CX133" s="102"/>
      <c r="CY133" s="102"/>
      <c r="CZ133" s="102"/>
      <c r="DA133" s="102"/>
      <c r="DB133" s="102"/>
      <c r="DC133" s="102"/>
      <c r="DD133" s="102"/>
      <c r="DE133" s="102"/>
      <c r="DF133" s="102"/>
      <c r="DG133" s="102"/>
      <c r="DH133" s="102"/>
      <c r="DI133" s="102"/>
      <c r="DJ133" s="102"/>
      <c r="DK133" s="102"/>
      <c r="DL133" s="102"/>
      <c r="DM133" s="102"/>
      <c r="DN133" s="102"/>
      <c r="DO133" s="102"/>
      <c r="DP133" s="102"/>
      <c r="DQ133" s="102"/>
      <c r="DR133" s="102"/>
      <c r="DS133" s="102"/>
      <c r="DT133" s="102"/>
      <c r="DU133" s="102"/>
      <c r="DV133" s="102"/>
      <c r="DW133" s="102"/>
      <c r="DX133" s="102"/>
      <c r="DY133" s="102"/>
      <c r="DZ133" s="102"/>
      <c r="EA133" s="102"/>
      <c r="EB133" s="102"/>
      <c r="EC133" s="102"/>
      <c r="ED133" s="102"/>
      <c r="EE133" s="102"/>
      <c r="EF133" s="102"/>
      <c r="EG133" s="102"/>
      <c r="EH133" s="102"/>
      <c r="EI133" s="102"/>
      <c r="EJ133" s="102"/>
      <c r="EK133" s="102"/>
      <c r="EL133" s="102"/>
      <c r="EM133" s="102"/>
      <c r="EN133" s="102"/>
      <c r="EO133" s="102"/>
      <c r="EP133" s="102"/>
      <c r="EQ133" s="102"/>
      <c r="ER133" s="102"/>
      <c r="ES133" s="102"/>
      <c r="ET133" s="102"/>
      <c r="EU133" s="102"/>
      <c r="EV133" s="102"/>
      <c r="EW133" s="102"/>
      <c r="EX133" s="102"/>
      <c r="EY133" s="102"/>
      <c r="EZ133" s="102"/>
      <c r="FA133" s="102"/>
      <c r="FB133" s="102"/>
      <c r="FC133" s="102"/>
      <c r="FD133" s="102"/>
      <c r="FE133" s="102"/>
      <c r="FF133" s="102"/>
      <c r="FG133" s="102"/>
      <c r="FH133" s="102"/>
      <c r="FI133" s="102"/>
      <c r="FJ133" s="102"/>
      <c r="FK133" s="102"/>
      <c r="FL133" s="102"/>
      <c r="FM133" s="102"/>
      <c r="FN133" s="102"/>
      <c r="FO133" s="102"/>
      <c r="FP133" s="102"/>
      <c r="FQ133" s="102"/>
      <c r="FR133" s="102"/>
      <c r="FS133" s="102"/>
      <c r="FT133" s="102"/>
      <c r="FU133" s="102"/>
      <c r="FV133" s="102"/>
      <c r="FW133" s="102"/>
      <c r="FX133" s="102"/>
      <c r="FY133" s="102"/>
      <c r="FZ133" s="102"/>
      <c r="GA133" s="102"/>
      <c r="GB133" s="102"/>
      <c r="GC133" s="102"/>
      <c r="GD133" s="102"/>
      <c r="GE133" s="102"/>
      <c r="GF133" s="102"/>
      <c r="GG133" s="102"/>
      <c r="GH133" s="102"/>
      <c r="GI133" s="102"/>
      <c r="GJ133" s="102"/>
      <c r="GK133" s="102"/>
      <c r="GL133" s="102"/>
      <c r="GM133" s="102"/>
      <c r="GN133" s="102"/>
      <c r="GO133" s="102"/>
      <c r="GP133" s="102"/>
      <c r="GQ133" s="102"/>
      <c r="GR133" s="102"/>
      <c r="GS133" s="102"/>
      <c r="GT133" s="102"/>
      <c r="GU133" s="102"/>
      <c r="GV133" s="102"/>
      <c r="GW133" s="102"/>
      <c r="GX133" s="102"/>
      <c r="GY133" s="102"/>
      <c r="GZ133" s="102"/>
      <c r="HA133" s="102"/>
      <c r="HB133" s="102"/>
      <c r="HC133" s="102"/>
      <c r="HD133" s="102"/>
      <c r="HE133" s="102"/>
      <c r="HF133" s="102"/>
      <c r="HG133" s="102"/>
      <c r="HH133" s="102"/>
      <c r="HI133" s="102"/>
      <c r="HJ133" s="102"/>
      <c r="HK133" s="102"/>
    </row>
    <row r="134" spans="2:219">
      <c r="B134" s="102"/>
      <c r="C134" s="102"/>
      <c r="D134" s="102"/>
      <c r="E134" s="102"/>
      <c r="F134" s="102"/>
      <c r="G134" s="102"/>
      <c r="H134" s="102"/>
      <c r="I134" s="102"/>
      <c r="J134" s="104"/>
      <c r="K134" s="104"/>
      <c r="L134" s="104"/>
      <c r="M134" s="104"/>
      <c r="N134" s="104"/>
      <c r="O134" s="104"/>
      <c r="P134" s="104"/>
      <c r="Q134" s="104"/>
      <c r="R134" s="104"/>
      <c r="S134" s="102"/>
      <c r="T134" s="102"/>
      <c r="U134" s="102"/>
      <c r="V134" s="105">
        <v>21</v>
      </c>
      <c r="X134" s="173">
        <f>X133*$C$23</f>
        <v>-9818.4501270547262</v>
      </c>
      <c r="Y134" s="174">
        <f>'Financial Assessment'!AY25</f>
        <v>67.584910846321463</v>
      </c>
      <c r="Z134" s="174">
        <f>'Financial Assessment'!BA25</f>
        <v>79.538650503039889</v>
      </c>
      <c r="AA134" s="174">
        <f>'Financial Assessment'!BC25</f>
        <v>67.584910846321463</v>
      </c>
      <c r="AB134" s="174">
        <f>'Financial Assessment'!BE25</f>
        <v>1211.1262003390932</v>
      </c>
      <c r="AC134" s="174">
        <f>'Financial Assessment'!BG25</f>
        <v>1290.6648508421331</v>
      </c>
      <c r="AD134" s="102"/>
      <c r="AE134" s="113">
        <v>21</v>
      </c>
      <c r="AF134" s="113"/>
      <c r="AG134" s="249"/>
      <c r="AH134" s="249"/>
      <c r="AI134" s="249"/>
      <c r="AJ134" s="180" t="e">
        <f t="shared" si="108"/>
        <v>#VALUE!</v>
      </c>
      <c r="AK134" s="140" t="e">
        <f t="shared" si="109"/>
        <v>#VALUE!</v>
      </c>
      <c r="AL134" s="140" t="e">
        <f t="shared" si="110"/>
        <v>#VALUE!</v>
      </c>
      <c r="AM134" s="140" t="e">
        <f t="shared" si="111"/>
        <v>#VALUE!</v>
      </c>
      <c r="AN134" s="184" t="e">
        <f t="shared" si="113"/>
        <v>#VALUE!</v>
      </c>
      <c r="AO134" s="181">
        <f>'Financial Assessment'!AR27</f>
        <v>4350.5686795323472</v>
      </c>
      <c r="AP134" s="140">
        <f>'Financial Assessment'!AS27</f>
        <v>3375.5114217322339</v>
      </c>
      <c r="AQ134" s="182">
        <f>'Financial Assessment'!AT27</f>
        <v>6525.3851197567037</v>
      </c>
      <c r="AR134" s="182">
        <f>'Financial Assessment'!AU27</f>
        <v>81861.243328538534</v>
      </c>
      <c r="AS134" s="183">
        <f>'Financial Assessment'!AV27</f>
        <v>81861.243328538534</v>
      </c>
      <c r="AT134" s="140" t="e">
        <f>AT133+'Financial Assessment'!AZ25</f>
        <v>#VALUE!</v>
      </c>
      <c r="AU134" s="140" t="e">
        <f>AU133+'Financial Assessment'!BB25</f>
        <v>#VALUE!</v>
      </c>
      <c r="AV134" s="140" t="e">
        <f>AV133+'Financial Assessment'!BD25</f>
        <v>#VALUE!</v>
      </c>
      <c r="AW134" s="140" t="e">
        <f>AW133+'Financial Assessment'!BF25</f>
        <v>#VALUE!</v>
      </c>
      <c r="AX134" s="184" t="e">
        <f>AX133+'Financial Assessment'!BH25</f>
        <v>#VALUE!</v>
      </c>
      <c r="AY134" s="181">
        <f>AY133+'Financial Assessment'!AZ25</f>
        <v>902.21900563751637</v>
      </c>
      <c r="AZ134" s="140">
        <f>AZ133+'Financial Assessment'!BB25</f>
        <v>1687.9845054613522</v>
      </c>
      <c r="BA134" s="140">
        <f>BA133+'Financial Assessment'!BD25</f>
        <v>121.58524992336663</v>
      </c>
      <c r="BB134" s="140">
        <f>BB133+'Financial Assessment'!BF25</f>
        <v>14768.397044128922</v>
      </c>
      <c r="BC134" s="184">
        <f>BC133+'Financial Assessment'!BH25</f>
        <v>14215.835651782016</v>
      </c>
      <c r="BD134" s="181">
        <f t="shared" si="112"/>
        <v>673.15615072805895</v>
      </c>
      <c r="BE134" s="140">
        <f>BE133+Y134</f>
        <v>1225.5966778637762</v>
      </c>
      <c r="BF134" s="140">
        <f t="shared" si="115"/>
        <v>-107.47760498609091</v>
      </c>
      <c r="BG134" s="140">
        <f t="shared" si="116"/>
        <v>10663.575100424061</v>
      </c>
      <c r="BH134" s="184">
        <f t="shared" si="114"/>
        <v>12081.982415774148</v>
      </c>
      <c r="BI134" s="102"/>
      <c r="BJ134" s="102"/>
      <c r="BK134" s="102"/>
      <c r="BL134" s="102"/>
      <c r="BM134" s="102"/>
      <c r="BN134" s="102"/>
      <c r="BO134" s="102"/>
      <c r="BP134" s="102"/>
      <c r="BQ134" s="102"/>
      <c r="BR134" s="102"/>
      <c r="BS134" s="102"/>
      <c r="BT134" s="102"/>
      <c r="BU134" s="102"/>
      <c r="BV134" s="102"/>
      <c r="BW134" s="102"/>
      <c r="BX134" s="102"/>
      <c r="BY134" s="102"/>
      <c r="BZ134" s="102"/>
      <c r="CA134" s="102"/>
      <c r="CB134" s="102"/>
      <c r="CC134" s="102"/>
      <c r="CD134" s="102"/>
      <c r="CE134" s="102"/>
      <c r="CF134" s="102"/>
      <c r="CG134" s="102"/>
      <c r="CH134" s="102"/>
      <c r="CI134" s="102"/>
      <c r="CJ134" s="102"/>
      <c r="CK134" s="102"/>
      <c r="CL134" s="102"/>
      <c r="CM134" s="102"/>
      <c r="CN134" s="102"/>
      <c r="CO134" s="102"/>
      <c r="CP134" s="102"/>
      <c r="CQ134" s="102"/>
      <c r="CR134" s="102"/>
      <c r="CS134" s="102"/>
      <c r="CT134" s="102"/>
      <c r="CU134" s="102"/>
      <c r="CV134" s="102"/>
      <c r="CW134" s="102"/>
      <c r="CX134" s="102"/>
      <c r="CY134" s="102"/>
      <c r="CZ134" s="102"/>
      <c r="DA134" s="102"/>
      <c r="DB134" s="102"/>
      <c r="DC134" s="102"/>
      <c r="DD134" s="102"/>
      <c r="DE134" s="102"/>
      <c r="DF134" s="102"/>
      <c r="DG134" s="102"/>
      <c r="DH134" s="102"/>
      <c r="DI134" s="102"/>
      <c r="DJ134" s="102"/>
      <c r="DK134" s="102"/>
      <c r="DL134" s="102"/>
      <c r="DM134" s="102"/>
      <c r="DN134" s="102"/>
      <c r="DO134" s="102"/>
      <c r="DP134" s="102"/>
      <c r="DQ134" s="102"/>
      <c r="DR134" s="102"/>
      <c r="DS134" s="102"/>
      <c r="DT134" s="102"/>
      <c r="DU134" s="102"/>
      <c r="DV134" s="102"/>
      <c r="DW134" s="102"/>
      <c r="DX134" s="102"/>
      <c r="DY134" s="102"/>
      <c r="DZ134" s="102"/>
      <c r="EA134" s="102"/>
      <c r="EB134" s="102"/>
      <c r="EC134" s="102"/>
      <c r="ED134" s="102"/>
      <c r="EE134" s="102"/>
      <c r="EF134" s="102"/>
      <c r="EG134" s="102"/>
      <c r="EH134" s="102"/>
      <c r="EI134" s="102"/>
      <c r="EJ134" s="102"/>
      <c r="EK134" s="102"/>
      <c r="EL134" s="102"/>
      <c r="EM134" s="102"/>
      <c r="EN134" s="102"/>
      <c r="EO134" s="102"/>
      <c r="EP134" s="102"/>
      <c r="EQ134" s="102"/>
      <c r="ER134" s="102"/>
      <c r="ES134" s="102"/>
      <c r="ET134" s="102"/>
      <c r="EU134" s="102"/>
      <c r="EV134" s="102"/>
      <c r="EW134" s="102"/>
      <c r="EX134" s="102"/>
      <c r="EY134" s="102"/>
      <c r="EZ134" s="102"/>
      <c r="FA134" s="102"/>
      <c r="FB134" s="102"/>
      <c r="FC134" s="102"/>
      <c r="FD134" s="102"/>
      <c r="FE134" s="102"/>
      <c r="FF134" s="102"/>
      <c r="FG134" s="102"/>
      <c r="FH134" s="102"/>
      <c r="FI134" s="102"/>
      <c r="FJ134" s="102"/>
      <c r="FK134" s="102"/>
      <c r="FL134" s="102"/>
      <c r="FM134" s="102"/>
      <c r="FN134" s="102"/>
      <c r="FO134" s="102"/>
      <c r="FP134" s="102"/>
      <c r="FQ134" s="102"/>
      <c r="FR134" s="102"/>
      <c r="FS134" s="102"/>
      <c r="FT134" s="102"/>
      <c r="FU134" s="102"/>
      <c r="FV134" s="102"/>
      <c r="FW134" s="102"/>
      <c r="FX134" s="102"/>
      <c r="FY134" s="102"/>
      <c r="FZ134" s="102"/>
      <c r="GA134" s="102"/>
      <c r="GB134" s="102"/>
      <c r="GC134" s="102"/>
      <c r="GD134" s="102"/>
      <c r="GE134" s="102"/>
      <c r="GF134" s="102"/>
      <c r="GG134" s="102"/>
      <c r="GH134" s="102"/>
      <c r="GI134" s="102"/>
      <c r="GJ134" s="102"/>
      <c r="GK134" s="102"/>
      <c r="GL134" s="102"/>
      <c r="GM134" s="102"/>
      <c r="GN134" s="102"/>
      <c r="GO134" s="102"/>
      <c r="GP134" s="102"/>
      <c r="GQ134" s="102"/>
      <c r="GR134" s="102"/>
      <c r="GS134" s="102"/>
      <c r="GT134" s="102"/>
      <c r="GU134" s="102"/>
      <c r="GV134" s="102"/>
      <c r="GW134" s="102"/>
      <c r="GX134" s="102"/>
      <c r="GY134" s="102"/>
      <c r="GZ134" s="102"/>
      <c r="HA134" s="102"/>
      <c r="HB134" s="102"/>
      <c r="HC134" s="102"/>
      <c r="HD134" s="102"/>
      <c r="HE134" s="102"/>
      <c r="HF134" s="102"/>
      <c r="HG134" s="102"/>
      <c r="HH134" s="102"/>
      <c r="HI134" s="102"/>
      <c r="HJ134" s="102"/>
      <c r="HK134" s="102"/>
    </row>
    <row r="135" spans="2:219">
      <c r="B135" s="102"/>
      <c r="C135" s="102"/>
      <c r="D135" s="102"/>
      <c r="E135" s="102"/>
      <c r="F135" s="102"/>
      <c r="G135" s="102"/>
      <c r="H135" s="102"/>
      <c r="I135" s="102"/>
      <c r="J135" s="104"/>
      <c r="K135" s="104"/>
      <c r="L135" s="104"/>
      <c r="M135" s="104"/>
      <c r="N135" s="104"/>
      <c r="O135" s="104"/>
      <c r="P135" s="104"/>
      <c r="Q135" s="104"/>
      <c r="R135" s="104"/>
      <c r="S135" s="102"/>
      <c r="T135" s="102"/>
      <c r="U135" s="102"/>
      <c r="V135" s="105">
        <v>22</v>
      </c>
      <c r="X135" s="173">
        <f>X134*($C$23)</f>
        <v>-10309.372633407464</v>
      </c>
      <c r="Y135" s="174">
        <f>'Financial Assessment'!AY26</f>
        <v>64.36658175840148</v>
      </c>
      <c r="Z135" s="174">
        <f>'Financial Assessment'!BA26</f>
        <v>75.75109571718076</v>
      </c>
      <c r="AA135" s="174">
        <f>'Financial Assessment'!BC26</f>
        <v>64.36658175840148</v>
      </c>
      <c r="AB135" s="174">
        <f>'Financial Assessment'!BE26</f>
        <v>1153.4535241324695</v>
      </c>
      <c r="AC135" s="174">
        <f>'Financial Assessment'!BG26</f>
        <v>1229.2046198496505</v>
      </c>
      <c r="AD135" s="102"/>
      <c r="AE135" s="113">
        <v>22</v>
      </c>
      <c r="AF135" s="113"/>
      <c r="AG135" s="249"/>
      <c r="AH135" s="249"/>
      <c r="AI135" s="249"/>
      <c r="AJ135" s="180" t="e">
        <f t="shared" si="108"/>
        <v>#VALUE!</v>
      </c>
      <c r="AK135" s="140" t="e">
        <f t="shared" si="109"/>
        <v>#VALUE!</v>
      </c>
      <c r="AL135" s="140" t="e">
        <f t="shared" si="110"/>
        <v>#VALUE!</v>
      </c>
      <c r="AM135" s="140" t="e">
        <f t="shared" si="111"/>
        <v>#VALUE!</v>
      </c>
      <c r="AN135" s="184" t="e">
        <f t="shared" si="113"/>
        <v>#VALUE!</v>
      </c>
      <c r="AO135" s="181">
        <f>'Financial Assessment'!AR28</f>
        <v>4568.0971135089649</v>
      </c>
      <c r="AP135" s="140">
        <f>'Financial Assessment'!AS28</f>
        <v>3544.2869928188456</v>
      </c>
      <c r="AQ135" s="182">
        <f>'Financial Assessment'!AT28</f>
        <v>6851.6543757445388</v>
      </c>
      <c r="AR135" s="182">
        <f>'Financial Assessment'!AU28</f>
        <v>85954.305494965462</v>
      </c>
      <c r="AS135" s="183">
        <f>'Financial Assessment'!AV28</f>
        <v>85954.305494965462</v>
      </c>
      <c r="AT135" s="140" t="e">
        <f>AT134+'Financial Assessment'!AZ26</f>
        <v>#VALUE!</v>
      </c>
      <c r="AU135" s="140" t="e">
        <f>AU134+'Financial Assessment'!BB26</f>
        <v>#VALUE!</v>
      </c>
      <c r="AV135" s="140" t="e">
        <f>AV134+'Financial Assessment'!BD26</f>
        <v>#VALUE!</v>
      </c>
      <c r="AW135" s="140" t="e">
        <f>AW134+'Financial Assessment'!BF26</f>
        <v>#VALUE!</v>
      </c>
      <c r="AX135" s="184" t="e">
        <f>AX134+'Financial Assessment'!BH26</f>
        <v>#VALUE!</v>
      </c>
      <c r="AY135" s="181">
        <f>AY134+'Financial Assessment'!AZ26</f>
        <v>973.18316202615392</v>
      </c>
      <c r="AZ135" s="140">
        <f>AZ134+'Financial Assessment'!BB26</f>
        <v>1771.5000884895442</v>
      </c>
      <c r="BA135" s="140">
        <f>BA134+'Financial Assessment'!BD26</f>
        <v>192.54940631200418</v>
      </c>
      <c r="BB135" s="140">
        <f>BB134+'Financial Assessment'!BF26</f>
        <v>16040.07955448497</v>
      </c>
      <c r="BC135" s="184">
        <f>BC134+'Financial Assessment'!BH26</f>
        <v>15506.500502624149</v>
      </c>
      <c r="BD135" s="181">
        <f t="shared" si="112"/>
        <v>737.52273248646043</v>
      </c>
      <c r="BE135" s="140">
        <f>BE134+Z135</f>
        <v>1301.347773580957</v>
      </c>
      <c r="BF135" s="140">
        <f t="shared" si="115"/>
        <v>-43.111023227689429</v>
      </c>
      <c r="BG135" s="140">
        <f t="shared" si="116"/>
        <v>11817.028624556531</v>
      </c>
      <c r="BH135" s="184">
        <f t="shared" si="114"/>
        <v>13311.187035623798</v>
      </c>
      <c r="BI135" s="102"/>
      <c r="BJ135" s="102"/>
      <c r="BK135" s="102"/>
      <c r="BL135" s="102"/>
      <c r="BM135" s="102"/>
      <c r="BN135" s="102"/>
      <c r="BO135" s="102"/>
      <c r="BP135" s="102"/>
      <c r="BQ135" s="102"/>
      <c r="BR135" s="102"/>
      <c r="BS135" s="102"/>
      <c r="BT135" s="102"/>
      <c r="BU135" s="102"/>
      <c r="BV135" s="102"/>
      <c r="BW135" s="102"/>
      <c r="BX135" s="102"/>
      <c r="BY135" s="102"/>
      <c r="BZ135" s="102"/>
      <c r="CA135" s="102"/>
      <c r="CB135" s="102"/>
      <c r="CC135" s="102"/>
      <c r="CD135" s="102"/>
      <c r="CE135" s="102"/>
      <c r="CF135" s="102"/>
      <c r="CG135" s="102"/>
      <c r="CH135" s="102"/>
      <c r="CI135" s="102"/>
      <c r="CJ135" s="102"/>
      <c r="CK135" s="102"/>
      <c r="CL135" s="102"/>
      <c r="CM135" s="102"/>
      <c r="CN135" s="102"/>
      <c r="CO135" s="102"/>
      <c r="CP135" s="102"/>
      <c r="CQ135" s="102"/>
      <c r="CR135" s="102"/>
      <c r="CS135" s="102"/>
      <c r="CT135" s="102"/>
      <c r="CU135" s="102"/>
      <c r="CV135" s="102"/>
      <c r="CW135" s="102"/>
      <c r="CX135" s="102"/>
      <c r="CY135" s="102"/>
      <c r="CZ135" s="102"/>
      <c r="DA135" s="102"/>
      <c r="DB135" s="102"/>
      <c r="DC135" s="102"/>
      <c r="DD135" s="102"/>
      <c r="DE135" s="102"/>
      <c r="DF135" s="102"/>
      <c r="DG135" s="102"/>
      <c r="DH135" s="102"/>
      <c r="DI135" s="102"/>
      <c r="DJ135" s="102"/>
      <c r="DK135" s="102"/>
      <c r="DL135" s="102"/>
      <c r="DM135" s="102"/>
      <c r="DN135" s="102"/>
      <c r="DO135" s="102"/>
      <c r="DP135" s="102"/>
      <c r="DQ135" s="102"/>
      <c r="DR135" s="102"/>
      <c r="DS135" s="102"/>
      <c r="DT135" s="102"/>
      <c r="DU135" s="102"/>
      <c r="DV135" s="102"/>
      <c r="DW135" s="102"/>
      <c r="DX135" s="102"/>
      <c r="DY135" s="102"/>
      <c r="DZ135" s="102"/>
      <c r="EA135" s="102"/>
      <c r="EB135" s="102"/>
      <c r="EC135" s="102"/>
      <c r="ED135" s="102"/>
      <c r="EE135" s="102"/>
      <c r="EF135" s="102"/>
      <c r="EG135" s="102"/>
      <c r="EH135" s="102"/>
      <c r="EI135" s="102"/>
      <c r="EJ135" s="102"/>
      <c r="EK135" s="102"/>
      <c r="EL135" s="102"/>
      <c r="EM135" s="102"/>
      <c r="EN135" s="102"/>
      <c r="EO135" s="102"/>
      <c r="EP135" s="102"/>
      <c r="EQ135" s="102"/>
      <c r="ER135" s="102"/>
      <c r="ES135" s="102"/>
      <c r="ET135" s="102"/>
      <c r="EU135" s="102"/>
      <c r="EV135" s="102"/>
      <c r="EW135" s="102"/>
      <c r="EX135" s="102"/>
      <c r="EY135" s="102"/>
      <c r="EZ135" s="102"/>
      <c r="FA135" s="102"/>
      <c r="FB135" s="102"/>
      <c r="FC135" s="102"/>
      <c r="FD135" s="102"/>
      <c r="FE135" s="102"/>
      <c r="FF135" s="102"/>
      <c r="FG135" s="102"/>
      <c r="FH135" s="102"/>
      <c r="FI135" s="102"/>
      <c r="FJ135" s="102"/>
      <c r="FK135" s="102"/>
      <c r="FL135" s="102"/>
      <c r="FM135" s="102"/>
      <c r="FN135" s="102"/>
      <c r="FO135" s="102"/>
      <c r="FP135" s="102"/>
      <c r="FQ135" s="102"/>
      <c r="FR135" s="102"/>
      <c r="FS135" s="102"/>
      <c r="FT135" s="102"/>
      <c r="FU135" s="102"/>
      <c r="FV135" s="102"/>
      <c r="FW135" s="102"/>
      <c r="FX135" s="102"/>
      <c r="FY135" s="102"/>
      <c r="FZ135" s="102"/>
      <c r="GA135" s="102"/>
      <c r="GB135" s="102"/>
      <c r="GC135" s="102"/>
      <c r="GD135" s="102"/>
      <c r="GE135" s="102"/>
      <c r="GF135" s="102"/>
      <c r="GG135" s="102"/>
      <c r="GH135" s="102"/>
      <c r="GI135" s="102"/>
      <c r="GJ135" s="102"/>
      <c r="GK135" s="102"/>
      <c r="GL135" s="102"/>
      <c r="GM135" s="102"/>
      <c r="GN135" s="102"/>
      <c r="GO135" s="102"/>
      <c r="GP135" s="102"/>
      <c r="GQ135" s="102"/>
      <c r="GR135" s="102"/>
      <c r="GS135" s="102"/>
      <c r="GT135" s="102"/>
      <c r="GU135" s="102"/>
      <c r="GV135" s="102"/>
      <c r="GW135" s="102"/>
      <c r="GX135" s="102"/>
      <c r="GY135" s="102"/>
      <c r="GZ135" s="102"/>
      <c r="HA135" s="102"/>
      <c r="HB135" s="102"/>
      <c r="HC135" s="102"/>
      <c r="HD135" s="102"/>
      <c r="HE135" s="102"/>
      <c r="HF135" s="102"/>
      <c r="HG135" s="102"/>
      <c r="HH135" s="102"/>
      <c r="HI135" s="102"/>
      <c r="HJ135" s="102"/>
      <c r="HK135" s="102"/>
    </row>
    <row r="136" spans="2:219">
      <c r="B136" s="102"/>
      <c r="C136" s="102"/>
      <c r="D136" s="102"/>
      <c r="E136" s="102"/>
      <c r="F136" s="102"/>
      <c r="G136" s="102"/>
      <c r="H136" s="102"/>
      <c r="I136" s="102"/>
      <c r="J136" s="104"/>
      <c r="K136" s="104"/>
      <c r="L136" s="104"/>
      <c r="M136" s="104"/>
      <c r="N136" s="104"/>
      <c r="O136" s="104"/>
      <c r="P136" s="104"/>
      <c r="Q136" s="104"/>
      <c r="R136" s="104"/>
      <c r="S136" s="102"/>
      <c r="T136" s="102"/>
      <c r="U136" s="102"/>
      <c r="V136" s="105">
        <v>23</v>
      </c>
      <c r="X136" s="173">
        <f>X135*$C$23</f>
        <v>-10824.841265077837</v>
      </c>
      <c r="Y136" s="174">
        <f>'Financial Assessment'!AY27</f>
        <v>61.301506436572708</v>
      </c>
      <c r="Z136" s="174">
        <f>'Financial Assessment'!BA27</f>
        <v>72.143900683029187</v>
      </c>
      <c r="AA136" s="174">
        <f>'Financial Assessment'!BC27</f>
        <v>61.301506436572708</v>
      </c>
      <c r="AB136" s="174">
        <f>'Financial Assessment'!BE27</f>
        <v>1098.5271658404472</v>
      </c>
      <c r="AC136" s="174">
        <f>'Financial Assessment'!BG27</f>
        <v>1170.6710665234764</v>
      </c>
      <c r="AD136" s="102"/>
      <c r="AE136" s="113">
        <v>23</v>
      </c>
      <c r="AF136" s="113"/>
      <c r="AG136" s="249"/>
      <c r="AH136" s="249"/>
      <c r="AI136" s="249"/>
      <c r="AJ136" s="180" t="e">
        <f t="shared" si="108"/>
        <v>#VALUE!</v>
      </c>
      <c r="AK136" s="140" t="e">
        <f t="shared" si="109"/>
        <v>#VALUE!</v>
      </c>
      <c r="AL136" s="140" t="e">
        <f t="shared" si="110"/>
        <v>#VALUE!</v>
      </c>
      <c r="AM136" s="140" t="e">
        <f t="shared" si="111"/>
        <v>#VALUE!</v>
      </c>
      <c r="AN136" s="184" t="e">
        <f t="shared" si="113"/>
        <v>#VALUE!</v>
      </c>
      <c r="AO136" s="181">
        <f>'Financial Assessment'!AR29</f>
        <v>4796.5019691844136</v>
      </c>
      <c r="AP136" s="140">
        <f>'Financial Assessment'!AS29</f>
        <v>3721.5013424597882</v>
      </c>
      <c r="AQ136" s="182">
        <f>'Financial Assessment'!AT29</f>
        <v>7194.2370945317662</v>
      </c>
      <c r="AR136" s="182">
        <f>'Financial Assessment'!AU29</f>
        <v>90252.020769713738</v>
      </c>
      <c r="AS136" s="183">
        <f>'Financial Assessment'!AV29</f>
        <v>90252.020769713738</v>
      </c>
      <c r="AT136" s="140" t="e">
        <f>AT135+'Financial Assessment'!AZ27</f>
        <v>#VALUE!</v>
      </c>
      <c r="AU136" s="140" t="e">
        <f>AU135+'Financial Assessment'!BB27</f>
        <v>#VALUE!</v>
      </c>
      <c r="AV136" s="140" t="e">
        <f>AV135+'Financial Assessment'!BD27</f>
        <v>#VALUE!</v>
      </c>
      <c r="AW136" s="140" t="e">
        <f>AW135+'Financial Assessment'!BF27</f>
        <v>#VALUE!</v>
      </c>
      <c r="AX136" s="184" t="e">
        <f>AX135+'Financial Assessment'!BH27</f>
        <v>#VALUE!</v>
      </c>
      <c r="AY136" s="181">
        <f>AY135+'Financial Assessment'!AZ27</f>
        <v>1040.7680728724754</v>
      </c>
      <c r="AZ136" s="140">
        <f>AZ135+'Financial Assessment'!BB27</f>
        <v>1851.0387389925841</v>
      </c>
      <c r="BA136" s="140">
        <f>BA135+'Financial Assessment'!BD27</f>
        <v>260.13431715832576</v>
      </c>
      <c r="BB136" s="140">
        <f>BB135+'Financial Assessment'!BF27</f>
        <v>17251.205754824063</v>
      </c>
      <c r="BC136" s="184">
        <f>BC135+'Financial Assessment'!BH27</f>
        <v>16735.705122473799</v>
      </c>
      <c r="BD136" s="181">
        <f t="shared" si="112"/>
        <v>798.82423892303314</v>
      </c>
      <c r="BE136" s="140">
        <f>BE135+Y136</f>
        <v>1362.6492800175297</v>
      </c>
      <c r="BF136" s="140">
        <f t="shared" si="115"/>
        <v>18.190483208883279</v>
      </c>
      <c r="BG136" s="140">
        <f t="shared" si="116"/>
        <v>12915.555790396978</v>
      </c>
      <c r="BH136" s="184">
        <f t="shared" si="114"/>
        <v>14481.858102147275</v>
      </c>
      <c r="BI136" s="102"/>
      <c r="BJ136" s="102"/>
      <c r="BK136" s="102"/>
      <c r="BL136" s="102"/>
      <c r="BM136" s="102"/>
      <c r="BN136" s="102"/>
      <c r="BO136" s="102"/>
      <c r="BP136" s="102"/>
      <c r="BQ136" s="102"/>
      <c r="BR136" s="102"/>
      <c r="BS136" s="102"/>
      <c r="BT136" s="102"/>
      <c r="BU136" s="102"/>
      <c r="BV136" s="102"/>
      <c r="BW136" s="102"/>
      <c r="BX136" s="102"/>
      <c r="BY136" s="102"/>
      <c r="BZ136" s="102"/>
      <c r="CA136" s="102"/>
      <c r="CB136" s="102"/>
      <c r="CC136" s="102"/>
      <c r="CD136" s="102"/>
      <c r="CE136" s="102"/>
      <c r="CF136" s="102"/>
      <c r="CG136" s="102"/>
      <c r="CH136" s="102"/>
      <c r="CI136" s="102"/>
      <c r="CJ136" s="102"/>
      <c r="CK136" s="102"/>
      <c r="CL136" s="102"/>
      <c r="CM136" s="102"/>
      <c r="CN136" s="102"/>
      <c r="CO136" s="102"/>
      <c r="CP136" s="102"/>
      <c r="CQ136" s="102"/>
      <c r="CR136" s="102"/>
      <c r="CS136" s="102"/>
      <c r="CT136" s="102"/>
      <c r="CU136" s="102"/>
      <c r="CV136" s="102"/>
      <c r="CW136" s="102"/>
      <c r="CX136" s="102"/>
      <c r="CY136" s="102"/>
      <c r="CZ136" s="102"/>
      <c r="DA136" s="102"/>
      <c r="DB136" s="102"/>
      <c r="DC136" s="102"/>
      <c r="DD136" s="102"/>
      <c r="DE136" s="102"/>
      <c r="DF136" s="102"/>
      <c r="DG136" s="102"/>
      <c r="DH136" s="102"/>
      <c r="DI136" s="102"/>
      <c r="DJ136" s="102"/>
      <c r="DK136" s="102"/>
      <c r="DL136" s="102"/>
      <c r="DM136" s="102"/>
      <c r="DN136" s="102"/>
      <c r="DO136" s="102"/>
      <c r="DP136" s="102"/>
      <c r="DQ136" s="102"/>
      <c r="DR136" s="102"/>
      <c r="DS136" s="102"/>
      <c r="DT136" s="102"/>
      <c r="DU136" s="102"/>
      <c r="DV136" s="102"/>
      <c r="DW136" s="102"/>
      <c r="DX136" s="102"/>
      <c r="DY136" s="102"/>
      <c r="DZ136" s="102"/>
      <c r="EA136" s="102"/>
      <c r="EB136" s="102"/>
      <c r="EC136" s="102"/>
      <c r="ED136" s="102"/>
      <c r="EE136" s="102"/>
      <c r="EF136" s="102"/>
      <c r="EG136" s="102"/>
      <c r="EH136" s="102"/>
      <c r="EI136" s="102"/>
      <c r="EJ136" s="102"/>
      <c r="EK136" s="102"/>
      <c r="EL136" s="102"/>
      <c r="EM136" s="102"/>
      <c r="EN136" s="102"/>
      <c r="EO136" s="102"/>
      <c r="EP136" s="102"/>
      <c r="EQ136" s="102"/>
      <c r="ER136" s="102"/>
      <c r="ES136" s="102"/>
      <c r="ET136" s="102"/>
      <c r="EU136" s="102"/>
      <c r="EV136" s="102"/>
      <c r="EW136" s="102"/>
      <c r="EX136" s="102"/>
      <c r="EY136" s="102"/>
      <c r="EZ136" s="102"/>
      <c r="FA136" s="102"/>
      <c r="FB136" s="102"/>
      <c r="FC136" s="102"/>
      <c r="FD136" s="102"/>
      <c r="FE136" s="102"/>
      <c r="FF136" s="102"/>
      <c r="FG136" s="102"/>
      <c r="FH136" s="102"/>
      <c r="FI136" s="102"/>
      <c r="FJ136" s="102"/>
      <c r="FK136" s="102"/>
      <c r="FL136" s="102"/>
      <c r="FM136" s="102"/>
      <c r="FN136" s="102"/>
      <c r="FO136" s="102"/>
      <c r="FP136" s="102"/>
      <c r="FQ136" s="102"/>
      <c r="FR136" s="102"/>
      <c r="FS136" s="102"/>
      <c r="FT136" s="102"/>
      <c r="FU136" s="102"/>
      <c r="FV136" s="102"/>
      <c r="FW136" s="102"/>
      <c r="FX136" s="102"/>
      <c r="FY136" s="102"/>
      <c r="FZ136" s="102"/>
      <c r="GA136" s="102"/>
      <c r="GB136" s="102"/>
      <c r="GC136" s="102"/>
      <c r="GD136" s="102"/>
      <c r="GE136" s="102"/>
      <c r="GF136" s="102"/>
      <c r="GG136" s="102"/>
      <c r="GH136" s="102"/>
      <c r="GI136" s="102"/>
      <c r="GJ136" s="102"/>
      <c r="GK136" s="102"/>
      <c r="GL136" s="102"/>
      <c r="GM136" s="102"/>
      <c r="GN136" s="102"/>
      <c r="GO136" s="102"/>
      <c r="GP136" s="102"/>
      <c r="GQ136" s="102"/>
      <c r="GR136" s="102"/>
      <c r="GS136" s="102"/>
      <c r="GT136" s="102"/>
      <c r="GU136" s="102"/>
      <c r="GV136" s="102"/>
      <c r="GW136" s="102"/>
      <c r="GX136" s="102"/>
      <c r="GY136" s="102"/>
      <c r="GZ136" s="102"/>
      <c r="HA136" s="102"/>
      <c r="HB136" s="102"/>
      <c r="HC136" s="102"/>
      <c r="HD136" s="102"/>
      <c r="HE136" s="102"/>
      <c r="HF136" s="102"/>
      <c r="HG136" s="102"/>
      <c r="HH136" s="102"/>
      <c r="HI136" s="102"/>
      <c r="HJ136" s="102"/>
      <c r="HK136" s="102"/>
    </row>
    <row r="137" spans="2:219">
      <c r="B137" s="102"/>
      <c r="C137" s="102"/>
      <c r="D137" s="102"/>
      <c r="E137" s="102"/>
      <c r="F137" s="102"/>
      <c r="G137" s="102"/>
      <c r="H137" s="102"/>
      <c r="I137" s="102"/>
      <c r="J137" s="104"/>
      <c r="K137" s="104"/>
      <c r="L137" s="104"/>
      <c r="M137" s="104"/>
      <c r="N137" s="104"/>
      <c r="O137" s="104"/>
      <c r="P137" s="104"/>
      <c r="Q137" s="104"/>
      <c r="R137" s="104"/>
      <c r="S137" s="102"/>
      <c r="T137" s="102"/>
      <c r="U137" s="102"/>
      <c r="V137" s="105">
        <v>24</v>
      </c>
      <c r="X137" s="173">
        <f>X136*($C$23)</f>
        <v>-11366.08332833173</v>
      </c>
      <c r="Y137" s="174">
        <f>'Financial Assessment'!AY28</f>
        <v>58.38238708245035</v>
      </c>
      <c r="Z137" s="174">
        <f>'Financial Assessment'!BA28</f>
        <v>68.708476840980211</v>
      </c>
      <c r="AA137" s="174">
        <f>'Financial Assessment'!BC28</f>
        <v>58.38238708245035</v>
      </c>
      <c r="AB137" s="174">
        <f>'Financial Assessment'!BE28</f>
        <v>1046.2163484194734</v>
      </c>
      <c r="AC137" s="174">
        <f>'Financial Assessment'!BG28</f>
        <v>1114.9248252604539</v>
      </c>
      <c r="AD137" s="102"/>
      <c r="AE137" s="113">
        <v>24</v>
      </c>
      <c r="AF137" s="113"/>
      <c r="AG137" s="249"/>
      <c r="AH137" s="249"/>
      <c r="AI137" s="249"/>
      <c r="AJ137" s="180" t="e">
        <f t="shared" si="108"/>
        <v>#VALUE!</v>
      </c>
      <c r="AK137" s="140" t="e">
        <f t="shared" si="109"/>
        <v>#VALUE!</v>
      </c>
      <c r="AL137" s="140" t="e">
        <f t="shared" si="110"/>
        <v>#VALUE!</v>
      </c>
      <c r="AM137" s="140" t="e">
        <f t="shared" si="111"/>
        <v>#VALUE!</v>
      </c>
      <c r="AN137" s="184" t="e">
        <f t="shared" si="113"/>
        <v>#VALUE!</v>
      </c>
      <c r="AO137" s="181">
        <f>'Financial Assessment'!AR30</f>
        <v>5036.3270676436341</v>
      </c>
      <c r="AP137" s="140">
        <f>'Financial Assessment'!AS30</f>
        <v>3907.5764095827776</v>
      </c>
      <c r="AQ137" s="182">
        <f>'Financial Assessment'!AT30</f>
        <v>7553.9489492583552</v>
      </c>
      <c r="AR137" s="182">
        <f>'Financial Assessment'!AU30</f>
        <v>94764.62180819943</v>
      </c>
      <c r="AS137" s="183">
        <f>'Financial Assessment'!AV30</f>
        <v>94764.62180819943</v>
      </c>
      <c r="AT137" s="140" t="e">
        <f>AT136+'Financial Assessment'!AZ28</f>
        <v>#VALUE!</v>
      </c>
      <c r="AU137" s="140" t="e">
        <f>AU136+'Financial Assessment'!BB28</f>
        <v>#VALUE!</v>
      </c>
      <c r="AV137" s="140" t="e">
        <f>AV136+'Financial Assessment'!BD28</f>
        <v>#VALUE!</v>
      </c>
      <c r="AW137" s="140" t="e">
        <f>AW136+'Financial Assessment'!BF28</f>
        <v>#VALUE!</v>
      </c>
      <c r="AX137" s="184" t="e">
        <f>AX136+'Financial Assessment'!BH28</f>
        <v>#VALUE!</v>
      </c>
      <c r="AY137" s="181">
        <f>AY136+'Financial Assessment'!AZ28</f>
        <v>1105.1346546308766</v>
      </c>
      <c r="AZ137" s="140">
        <f>AZ136+'Financial Assessment'!BB28</f>
        <v>1926.7898347097648</v>
      </c>
      <c r="BA137" s="140">
        <f>BA136+'Financial Assessment'!BD28</f>
        <v>324.50089891672712</v>
      </c>
      <c r="BB137" s="140">
        <f>BB136+'Financial Assessment'!BF28</f>
        <v>18404.659278956533</v>
      </c>
      <c r="BC137" s="184">
        <f>BC136+'Financial Assessment'!BH28</f>
        <v>17906.376188997274</v>
      </c>
      <c r="BD137" s="181">
        <f t="shared" si="112"/>
        <v>857.20662600548349</v>
      </c>
      <c r="BE137" s="140">
        <f>BE136+Z137</f>
        <v>1431.3577568585099</v>
      </c>
      <c r="BF137" s="140">
        <f t="shared" si="115"/>
        <v>76.572870291333629</v>
      </c>
      <c r="BG137" s="140">
        <f t="shared" si="116"/>
        <v>13961.772138816452</v>
      </c>
      <c r="BH137" s="184">
        <f t="shared" si="114"/>
        <v>15596.782927407728</v>
      </c>
      <c r="BI137" s="102"/>
      <c r="BJ137" s="102"/>
      <c r="BK137" s="102"/>
      <c r="BL137" s="102"/>
      <c r="BM137" s="102"/>
      <c r="BN137" s="102"/>
      <c r="BO137" s="102"/>
      <c r="BP137" s="102"/>
      <c r="BQ137" s="102"/>
      <c r="BR137" s="102"/>
      <c r="BS137" s="102"/>
      <c r="BT137" s="102"/>
      <c r="BU137" s="102"/>
      <c r="BV137" s="102"/>
      <c r="BW137" s="102"/>
      <c r="BX137" s="102"/>
      <c r="BY137" s="102"/>
      <c r="BZ137" s="102"/>
      <c r="CA137" s="102"/>
      <c r="CB137" s="102"/>
      <c r="CC137" s="102"/>
      <c r="CD137" s="102"/>
      <c r="CE137" s="102"/>
      <c r="CF137" s="102"/>
      <c r="CG137" s="102"/>
      <c r="CH137" s="102"/>
      <c r="CI137" s="102"/>
      <c r="CJ137" s="102"/>
      <c r="CK137" s="102"/>
      <c r="CL137" s="102"/>
      <c r="CM137" s="102"/>
      <c r="CN137" s="102"/>
      <c r="CO137" s="102"/>
      <c r="CP137" s="102"/>
      <c r="CQ137" s="102"/>
      <c r="CR137" s="102"/>
      <c r="CS137" s="102"/>
      <c r="CT137" s="102"/>
      <c r="CU137" s="102"/>
      <c r="CV137" s="102"/>
      <c r="CW137" s="102"/>
      <c r="CX137" s="102"/>
      <c r="CY137" s="102"/>
      <c r="CZ137" s="102"/>
      <c r="DA137" s="102"/>
      <c r="DB137" s="102"/>
      <c r="DC137" s="102"/>
      <c r="DD137" s="102"/>
      <c r="DE137" s="102"/>
      <c r="DF137" s="102"/>
      <c r="DG137" s="102"/>
      <c r="DH137" s="102"/>
      <c r="DI137" s="102"/>
      <c r="DJ137" s="102"/>
      <c r="DK137" s="102"/>
      <c r="DL137" s="102"/>
      <c r="DM137" s="102"/>
      <c r="DN137" s="102"/>
      <c r="DO137" s="102"/>
      <c r="DP137" s="102"/>
      <c r="DQ137" s="102"/>
      <c r="DR137" s="102"/>
      <c r="DS137" s="102"/>
      <c r="DT137" s="102"/>
      <c r="DU137" s="102"/>
      <c r="DV137" s="102"/>
      <c r="DW137" s="102"/>
      <c r="DX137" s="102"/>
      <c r="DY137" s="102"/>
      <c r="DZ137" s="102"/>
      <c r="EA137" s="102"/>
      <c r="EB137" s="102"/>
      <c r="EC137" s="102"/>
      <c r="ED137" s="102"/>
      <c r="EE137" s="102"/>
      <c r="EF137" s="102"/>
      <c r="EG137" s="102"/>
      <c r="EH137" s="102"/>
      <c r="EI137" s="102"/>
      <c r="EJ137" s="102"/>
      <c r="EK137" s="102"/>
      <c r="EL137" s="102"/>
      <c r="EM137" s="102"/>
      <c r="EN137" s="102"/>
      <c r="EO137" s="102"/>
      <c r="EP137" s="102"/>
      <c r="EQ137" s="102"/>
      <c r="ER137" s="102"/>
      <c r="ES137" s="102"/>
      <c r="ET137" s="102"/>
      <c r="EU137" s="102"/>
      <c r="EV137" s="102"/>
      <c r="EW137" s="102"/>
      <c r="EX137" s="102"/>
      <c r="EY137" s="102"/>
      <c r="EZ137" s="102"/>
      <c r="FA137" s="102"/>
      <c r="FB137" s="102"/>
      <c r="FC137" s="102"/>
      <c r="FD137" s="102"/>
      <c r="FE137" s="102"/>
      <c r="FF137" s="102"/>
      <c r="FG137" s="102"/>
      <c r="FH137" s="102"/>
      <c r="FI137" s="102"/>
      <c r="FJ137" s="102"/>
      <c r="FK137" s="102"/>
      <c r="FL137" s="102"/>
      <c r="FM137" s="102"/>
      <c r="FN137" s="102"/>
      <c r="FO137" s="102"/>
      <c r="FP137" s="102"/>
      <c r="FQ137" s="102"/>
      <c r="FR137" s="102"/>
      <c r="FS137" s="102"/>
      <c r="FT137" s="102"/>
      <c r="FU137" s="102"/>
      <c r="FV137" s="102"/>
      <c r="FW137" s="102"/>
      <c r="FX137" s="102"/>
      <c r="FY137" s="102"/>
      <c r="FZ137" s="102"/>
      <c r="GA137" s="102"/>
      <c r="GB137" s="102"/>
      <c r="GC137" s="102"/>
      <c r="GD137" s="102"/>
      <c r="GE137" s="102"/>
      <c r="GF137" s="102"/>
      <c r="GG137" s="102"/>
      <c r="GH137" s="102"/>
      <c r="GI137" s="102"/>
      <c r="GJ137" s="102"/>
      <c r="GK137" s="102"/>
      <c r="GL137" s="102"/>
      <c r="GM137" s="102"/>
      <c r="GN137" s="102"/>
      <c r="GO137" s="102"/>
      <c r="GP137" s="102"/>
      <c r="GQ137" s="102"/>
      <c r="GR137" s="102"/>
      <c r="GS137" s="102"/>
      <c r="GT137" s="102"/>
      <c r="GU137" s="102"/>
      <c r="GV137" s="102"/>
      <c r="GW137" s="102"/>
      <c r="GX137" s="102"/>
      <c r="GY137" s="102"/>
      <c r="GZ137" s="102"/>
      <c r="HA137" s="102"/>
      <c r="HB137" s="102"/>
      <c r="HC137" s="102"/>
      <c r="HD137" s="102"/>
      <c r="HE137" s="102"/>
      <c r="HF137" s="102"/>
      <c r="HG137" s="102"/>
      <c r="HH137" s="102"/>
      <c r="HI137" s="102"/>
      <c r="HJ137" s="102"/>
      <c r="HK137" s="102"/>
    </row>
    <row r="138" spans="2:219">
      <c r="B138" s="102"/>
      <c r="C138" s="102"/>
      <c r="D138" s="102"/>
      <c r="E138" s="102"/>
      <c r="F138" s="102"/>
      <c r="G138" s="102"/>
      <c r="H138" s="102"/>
      <c r="I138" s="102"/>
      <c r="J138" s="104"/>
      <c r="K138" s="104"/>
      <c r="L138" s="104"/>
      <c r="M138" s="104"/>
      <c r="N138" s="104"/>
      <c r="O138" s="104"/>
      <c r="P138" s="104"/>
      <c r="Q138" s="104"/>
      <c r="R138" s="104"/>
      <c r="S138" s="102"/>
      <c r="T138" s="102"/>
      <c r="U138" s="102"/>
      <c r="V138" s="105">
        <v>25</v>
      </c>
      <c r="X138" s="173">
        <f>X137*$C$23</f>
        <v>-11934.387494748316</v>
      </c>
      <c r="Y138" s="174">
        <f>'Financial Assessment'!AY29</f>
        <v>55.602273411857368</v>
      </c>
      <c r="Z138" s="174">
        <f>'Financial Assessment'!BA29</f>
        <v>65.436644610457279</v>
      </c>
      <c r="AA138" s="174">
        <f>'Financial Assessment'!BC29</f>
        <v>55.602273411857368</v>
      </c>
      <c r="AB138" s="174">
        <f>'Financial Assessment'!BE29</f>
        <v>996.39652230426032</v>
      </c>
      <c r="AC138" s="174">
        <f>'Financial Assessment'!BG29</f>
        <v>1061.8331669147178</v>
      </c>
      <c r="AD138" s="102"/>
      <c r="AE138" s="113">
        <v>25</v>
      </c>
      <c r="AF138" s="113"/>
      <c r="AG138" s="249"/>
      <c r="AH138" s="249"/>
      <c r="AI138" s="249"/>
      <c r="AJ138" s="180" t="e">
        <f t="shared" si="108"/>
        <v>#VALUE!</v>
      </c>
      <c r="AK138" s="140" t="e">
        <f t="shared" si="109"/>
        <v>#VALUE!</v>
      </c>
      <c r="AL138" s="140" t="e">
        <f t="shared" si="110"/>
        <v>#VALUE!</v>
      </c>
      <c r="AM138" s="140" t="e">
        <f t="shared" si="111"/>
        <v>#VALUE!</v>
      </c>
      <c r="AN138" s="184" t="e">
        <f t="shared" si="113"/>
        <v>#VALUE!</v>
      </c>
      <c r="AO138" s="181">
        <f>'Financial Assessment'!AR31</f>
        <v>5288.1434210258158</v>
      </c>
      <c r="AP138" s="140">
        <f>'Financial Assessment'!AS31</f>
        <v>4102.9552300619171</v>
      </c>
      <c r="AQ138" s="182">
        <f>'Financial Assessment'!AT31</f>
        <v>7931.646396721273</v>
      </c>
      <c r="AR138" s="182">
        <f>'Financial Assessment'!AU31</f>
        <v>99502.852898609402</v>
      </c>
      <c r="AS138" s="183">
        <f>'Financial Assessment'!AV31</f>
        <v>99502.852898609402</v>
      </c>
      <c r="AT138" s="140" t="e">
        <f>AT137+'Financial Assessment'!AZ29</f>
        <v>#VALUE!</v>
      </c>
      <c r="AU138" s="140" t="e">
        <f>AU137+'Financial Assessment'!BB29</f>
        <v>#VALUE!</v>
      </c>
      <c r="AV138" s="140" t="e">
        <f>AV137+'Financial Assessment'!BD29</f>
        <v>#VALUE!</v>
      </c>
      <c r="AW138" s="140" t="e">
        <f>AW137+'Financial Assessment'!BF29</f>
        <v>#VALUE!</v>
      </c>
      <c r="AX138" s="184" t="e">
        <f>AX137+'Financial Assessment'!BH29</f>
        <v>#VALUE!</v>
      </c>
      <c r="AY138" s="181">
        <f>AY137+'Financial Assessment'!AZ29</f>
        <v>1166.4361610674496</v>
      </c>
      <c r="AZ138" s="140">
        <f>AZ137+'Financial Assessment'!BB29</f>
        <v>1998.933735392794</v>
      </c>
      <c r="BA138" s="140">
        <f>BA137+'Financial Assessment'!BD29</f>
        <v>385.8024053533</v>
      </c>
      <c r="BB138" s="140">
        <f>BB137+'Financial Assessment'!BF29</f>
        <v>19503.186444796978</v>
      </c>
      <c r="BC138" s="184">
        <f>BC137+'Financial Assessment'!BH29</f>
        <v>19021.301014257726</v>
      </c>
      <c r="BD138" s="181">
        <f t="shared" si="112"/>
        <v>912.80889941734085</v>
      </c>
      <c r="BE138" s="140">
        <f>BE137+Y138</f>
        <v>1486.9600302703673</v>
      </c>
      <c r="BF138" s="140">
        <f t="shared" si="115"/>
        <v>132.175143703191</v>
      </c>
      <c r="BG138" s="140">
        <f t="shared" si="116"/>
        <v>14958.168661120711</v>
      </c>
      <c r="BH138" s="184">
        <f t="shared" si="114"/>
        <v>16658.616094322446</v>
      </c>
      <c r="BI138" s="102"/>
      <c r="BJ138" s="102"/>
      <c r="BK138" s="102"/>
      <c r="BL138" s="102"/>
      <c r="BM138" s="102"/>
      <c r="BN138" s="102"/>
      <c r="BO138" s="102"/>
      <c r="BP138" s="102"/>
      <c r="BQ138" s="102"/>
      <c r="BR138" s="102"/>
      <c r="BS138" s="102"/>
      <c r="BT138" s="102"/>
      <c r="BU138" s="102"/>
      <c r="BV138" s="102"/>
      <c r="BW138" s="102"/>
      <c r="BX138" s="102"/>
      <c r="BY138" s="102"/>
      <c r="BZ138" s="102"/>
      <c r="CA138" s="102"/>
      <c r="CB138" s="102"/>
      <c r="CC138" s="102"/>
      <c r="CD138" s="102"/>
      <c r="CE138" s="102"/>
      <c r="CF138" s="102"/>
      <c r="CG138" s="102"/>
      <c r="CH138" s="102"/>
      <c r="CI138" s="102"/>
      <c r="CJ138" s="102"/>
      <c r="CK138" s="102"/>
      <c r="CL138" s="102"/>
      <c r="CM138" s="102"/>
      <c r="CN138" s="102"/>
      <c r="CO138" s="102"/>
      <c r="CP138" s="102"/>
      <c r="CQ138" s="102"/>
      <c r="CR138" s="102"/>
      <c r="CS138" s="102"/>
      <c r="CT138" s="102"/>
      <c r="CU138" s="102"/>
      <c r="CV138" s="102"/>
      <c r="CW138" s="102"/>
      <c r="CX138" s="102"/>
      <c r="CY138" s="102"/>
      <c r="CZ138" s="102"/>
      <c r="DA138" s="102"/>
      <c r="DB138" s="102"/>
      <c r="DC138" s="102"/>
      <c r="DD138" s="102"/>
      <c r="DE138" s="102"/>
      <c r="DF138" s="102"/>
      <c r="DG138" s="102"/>
      <c r="DH138" s="102"/>
      <c r="DI138" s="102"/>
      <c r="DJ138" s="102"/>
      <c r="DK138" s="102"/>
      <c r="DL138" s="102"/>
      <c r="DM138" s="102"/>
      <c r="DN138" s="102"/>
      <c r="DO138" s="102"/>
      <c r="DP138" s="102"/>
      <c r="DQ138" s="102"/>
      <c r="DR138" s="102"/>
      <c r="DS138" s="102"/>
      <c r="DT138" s="102"/>
      <c r="DU138" s="102"/>
      <c r="DV138" s="102"/>
      <c r="DW138" s="102"/>
      <c r="DX138" s="102"/>
      <c r="DY138" s="102"/>
      <c r="DZ138" s="102"/>
      <c r="EA138" s="102"/>
      <c r="EB138" s="102"/>
      <c r="EC138" s="102"/>
      <c r="ED138" s="102"/>
      <c r="EE138" s="102"/>
      <c r="EF138" s="102"/>
      <c r="EG138" s="102"/>
      <c r="EH138" s="102"/>
      <c r="EI138" s="102"/>
      <c r="EJ138" s="102"/>
      <c r="EK138" s="102"/>
      <c r="EL138" s="102"/>
      <c r="EM138" s="102"/>
      <c r="EN138" s="102"/>
      <c r="EO138" s="102"/>
      <c r="EP138" s="102"/>
      <c r="EQ138" s="102"/>
      <c r="ER138" s="102"/>
      <c r="ES138" s="102"/>
      <c r="ET138" s="102"/>
      <c r="EU138" s="102"/>
      <c r="EV138" s="102"/>
      <c r="EW138" s="102"/>
      <c r="EX138" s="102"/>
      <c r="EY138" s="102"/>
      <c r="EZ138" s="102"/>
      <c r="FA138" s="102"/>
      <c r="FB138" s="102"/>
      <c r="FC138" s="102"/>
      <c r="FD138" s="102"/>
      <c r="FE138" s="102"/>
      <c r="FF138" s="102"/>
      <c r="FG138" s="102"/>
      <c r="FH138" s="102"/>
      <c r="FI138" s="102"/>
      <c r="FJ138" s="102"/>
      <c r="FK138" s="102"/>
      <c r="FL138" s="102"/>
      <c r="FM138" s="102"/>
      <c r="FN138" s="102"/>
      <c r="FO138" s="102"/>
      <c r="FP138" s="102"/>
      <c r="FQ138" s="102"/>
      <c r="FR138" s="102"/>
      <c r="FS138" s="102"/>
      <c r="FT138" s="102"/>
      <c r="FU138" s="102"/>
      <c r="FV138" s="102"/>
      <c r="FW138" s="102"/>
      <c r="FX138" s="102"/>
      <c r="FY138" s="102"/>
      <c r="FZ138" s="102"/>
      <c r="GA138" s="102"/>
      <c r="GB138" s="102"/>
      <c r="GC138" s="102"/>
      <c r="GD138" s="102"/>
      <c r="GE138" s="102"/>
      <c r="GF138" s="102"/>
      <c r="GG138" s="102"/>
      <c r="GH138" s="102"/>
      <c r="GI138" s="102"/>
      <c r="GJ138" s="102"/>
      <c r="GK138" s="102"/>
      <c r="GL138" s="102"/>
      <c r="GM138" s="102"/>
      <c r="GN138" s="102"/>
      <c r="GO138" s="102"/>
      <c r="GP138" s="102"/>
      <c r="GQ138" s="102"/>
      <c r="GR138" s="102"/>
      <c r="GS138" s="102"/>
      <c r="GT138" s="102"/>
      <c r="GU138" s="102"/>
      <c r="GV138" s="102"/>
      <c r="GW138" s="102"/>
      <c r="GX138" s="102"/>
      <c r="GY138" s="102"/>
      <c r="GZ138" s="102"/>
      <c r="HA138" s="102"/>
      <c r="HB138" s="102"/>
      <c r="HC138" s="102"/>
      <c r="HD138" s="102"/>
      <c r="HE138" s="102"/>
      <c r="HF138" s="102"/>
      <c r="HG138" s="102"/>
      <c r="HH138" s="102"/>
      <c r="HI138" s="102"/>
      <c r="HJ138" s="102"/>
      <c r="HK138" s="102"/>
    </row>
    <row r="139" spans="2:219">
      <c r="B139" s="102"/>
      <c r="C139" s="102"/>
      <c r="D139" s="102"/>
      <c r="E139" s="102"/>
      <c r="F139" s="102"/>
      <c r="G139" s="102"/>
      <c r="H139" s="102"/>
      <c r="I139" s="102"/>
      <c r="J139" s="104"/>
      <c r="K139" s="104"/>
      <c r="L139" s="104"/>
      <c r="M139" s="104"/>
      <c r="N139" s="104"/>
      <c r="O139" s="104"/>
      <c r="P139" s="104"/>
      <c r="Q139" s="104"/>
      <c r="R139" s="104"/>
      <c r="S139" s="102"/>
      <c r="T139" s="102"/>
      <c r="U139" s="102"/>
      <c r="V139" s="105">
        <v>26</v>
      </c>
      <c r="X139" s="173">
        <f>X138*($C$23)</f>
        <v>-12531.106869485733</v>
      </c>
      <c r="Y139" s="174">
        <f>'Financial Assessment'!AY30</f>
        <v>52.95454610653087</v>
      </c>
      <c r="Z139" s="174">
        <f>'Financial Assessment'!BA30</f>
        <v>62.320613914721207</v>
      </c>
      <c r="AA139" s="174">
        <f>'Financial Assessment'!BC30</f>
        <v>52.95454610653087</v>
      </c>
      <c r="AB139" s="174">
        <f>'Financial Assessment'!BE30</f>
        <v>948.9490688612002</v>
      </c>
      <c r="AC139" s="174">
        <f>'Financial Assessment'!BG30</f>
        <v>1011.2696827759216</v>
      </c>
      <c r="AD139" s="102"/>
      <c r="AE139" s="113">
        <v>26</v>
      </c>
      <c r="AF139" s="113"/>
      <c r="AG139" s="249"/>
      <c r="AH139" s="249"/>
      <c r="AI139" s="249"/>
      <c r="AJ139" s="180" t="e">
        <f t="shared" si="108"/>
        <v>#VALUE!</v>
      </c>
      <c r="AK139" s="140" t="e">
        <f t="shared" si="109"/>
        <v>#VALUE!</v>
      </c>
      <c r="AL139" s="140" t="e">
        <f t="shared" si="110"/>
        <v>#VALUE!</v>
      </c>
      <c r="AM139" s="140" t="e">
        <f t="shared" si="111"/>
        <v>#VALUE!</v>
      </c>
      <c r="AN139" s="184" t="e">
        <f t="shared" si="113"/>
        <v>#VALUE!</v>
      </c>
      <c r="AO139" s="181">
        <f>'Financial Assessment'!AR32</f>
        <v>5552.5505920771066</v>
      </c>
      <c r="AP139" s="140">
        <f>'Financial Assessment'!AS32</f>
        <v>4308.1029915650133</v>
      </c>
      <c r="AQ139" s="182">
        <f>'Financial Assessment'!AT32</f>
        <v>8328.2287165573362</v>
      </c>
      <c r="AR139" s="182">
        <f>'Financial Assessment'!AU32</f>
        <v>104477.99554353987</v>
      </c>
      <c r="AS139" s="183">
        <f>'Financial Assessment'!AV32</f>
        <v>104477.99554353987</v>
      </c>
      <c r="AT139" s="140" t="e">
        <f>AT138+'Financial Assessment'!AZ30</f>
        <v>#VALUE!</v>
      </c>
      <c r="AU139" s="140" t="e">
        <f>AU138+'Financial Assessment'!BB30</f>
        <v>#VALUE!</v>
      </c>
      <c r="AV139" s="140" t="e">
        <f>AV138+'Financial Assessment'!BD30</f>
        <v>#VALUE!</v>
      </c>
      <c r="AW139" s="140" t="e">
        <f>AW138+'Financial Assessment'!BF30</f>
        <v>#VALUE!</v>
      </c>
      <c r="AX139" s="184" t="e">
        <f>AX138+'Financial Assessment'!BH30</f>
        <v>#VALUE!</v>
      </c>
      <c r="AY139" s="181">
        <f>AY138+'Financial Assessment'!AZ30</f>
        <v>1224.8185481498999</v>
      </c>
      <c r="AZ139" s="140">
        <f>AZ138+'Financial Assessment'!BB30</f>
        <v>2067.642212233774</v>
      </c>
      <c r="BA139" s="140">
        <f>BA138+'Financial Assessment'!BD30</f>
        <v>444.18479243575024</v>
      </c>
      <c r="BB139" s="140">
        <f>BB138+'Financial Assessment'!BF30</f>
        <v>20549.402793216454</v>
      </c>
      <c r="BC139" s="184">
        <f>BC138+'Financial Assessment'!BH30</f>
        <v>20083.134181172445</v>
      </c>
      <c r="BD139" s="181">
        <f t="shared" si="112"/>
        <v>965.76344552387172</v>
      </c>
      <c r="BE139" s="140">
        <f>BE138+Z139</f>
        <v>1549.2806441850885</v>
      </c>
      <c r="BF139" s="140">
        <f t="shared" si="115"/>
        <v>185.12968980972187</v>
      </c>
      <c r="BG139" s="140">
        <f t="shared" si="116"/>
        <v>15907.117729981912</v>
      </c>
      <c r="BH139" s="184">
        <f t="shared" si="114"/>
        <v>17669.885777098367</v>
      </c>
      <c r="BI139" s="102"/>
      <c r="BJ139" s="102"/>
      <c r="BK139" s="102"/>
      <c r="BL139" s="102"/>
      <c r="BM139" s="102"/>
      <c r="BN139" s="102"/>
      <c r="BO139" s="102"/>
      <c r="BP139" s="102"/>
      <c r="BQ139" s="102"/>
      <c r="BR139" s="102"/>
      <c r="BS139" s="102"/>
      <c r="BT139" s="102"/>
      <c r="BU139" s="102"/>
      <c r="BV139" s="102"/>
      <c r="BW139" s="102"/>
      <c r="BX139" s="102"/>
      <c r="BY139" s="102"/>
      <c r="BZ139" s="102"/>
      <c r="CA139" s="102"/>
      <c r="CB139" s="102"/>
      <c r="CC139" s="102"/>
      <c r="CD139" s="102"/>
      <c r="CE139" s="102"/>
      <c r="CF139" s="102"/>
      <c r="CG139" s="102"/>
      <c r="CH139" s="102"/>
      <c r="CI139" s="102"/>
      <c r="CJ139" s="102"/>
      <c r="CK139" s="102"/>
      <c r="CL139" s="102"/>
      <c r="CM139" s="102"/>
      <c r="CN139" s="102"/>
      <c r="CO139" s="102"/>
      <c r="CP139" s="102"/>
      <c r="CQ139" s="102"/>
      <c r="CR139" s="102"/>
      <c r="CS139" s="102"/>
      <c r="CT139" s="102"/>
      <c r="CU139" s="102"/>
      <c r="CV139" s="102"/>
      <c r="CW139" s="102"/>
      <c r="CX139" s="102"/>
      <c r="CY139" s="102"/>
      <c r="CZ139" s="102"/>
      <c r="DA139" s="102"/>
      <c r="DB139" s="102"/>
      <c r="DC139" s="102"/>
      <c r="DD139" s="102"/>
      <c r="DE139" s="102"/>
      <c r="DF139" s="102"/>
      <c r="DG139" s="102"/>
      <c r="DH139" s="102"/>
      <c r="DI139" s="102"/>
      <c r="DJ139" s="102"/>
      <c r="DK139" s="102"/>
      <c r="DL139" s="102"/>
      <c r="DM139" s="102"/>
      <c r="DN139" s="102"/>
      <c r="DO139" s="102"/>
      <c r="DP139" s="102"/>
      <c r="DQ139" s="102"/>
      <c r="DR139" s="102"/>
      <c r="DS139" s="102"/>
      <c r="DT139" s="102"/>
      <c r="DU139" s="102"/>
      <c r="DV139" s="102"/>
      <c r="DW139" s="102"/>
      <c r="DX139" s="102"/>
      <c r="DY139" s="102"/>
      <c r="DZ139" s="102"/>
      <c r="EA139" s="102"/>
      <c r="EB139" s="102"/>
      <c r="EC139" s="102"/>
      <c r="ED139" s="102"/>
      <c r="EE139" s="102"/>
      <c r="EF139" s="102"/>
      <c r="EG139" s="102"/>
      <c r="EH139" s="102"/>
      <c r="EI139" s="102"/>
      <c r="EJ139" s="102"/>
      <c r="EK139" s="102"/>
      <c r="EL139" s="102"/>
      <c r="EM139" s="102"/>
      <c r="EN139" s="102"/>
      <c r="EO139" s="102"/>
      <c r="EP139" s="102"/>
      <c r="EQ139" s="102"/>
      <c r="ER139" s="102"/>
      <c r="ES139" s="102"/>
      <c r="ET139" s="102"/>
      <c r="EU139" s="102"/>
      <c r="EV139" s="102"/>
      <c r="EW139" s="102"/>
      <c r="EX139" s="102"/>
      <c r="EY139" s="102"/>
      <c r="EZ139" s="102"/>
      <c r="FA139" s="102"/>
      <c r="FB139" s="102"/>
      <c r="FC139" s="102"/>
      <c r="FD139" s="102"/>
      <c r="FE139" s="102"/>
      <c r="FF139" s="102"/>
      <c r="FG139" s="102"/>
      <c r="FH139" s="102"/>
      <c r="FI139" s="102"/>
      <c r="FJ139" s="102"/>
      <c r="FK139" s="102"/>
      <c r="FL139" s="102"/>
      <c r="FM139" s="102"/>
      <c r="FN139" s="102"/>
      <c r="FO139" s="102"/>
      <c r="FP139" s="102"/>
      <c r="FQ139" s="102"/>
      <c r="FR139" s="102"/>
      <c r="FS139" s="102"/>
      <c r="FT139" s="102"/>
      <c r="FU139" s="102"/>
      <c r="FV139" s="102"/>
      <c r="FW139" s="102"/>
      <c r="FX139" s="102"/>
      <c r="FY139" s="102"/>
      <c r="FZ139" s="102"/>
      <c r="GA139" s="102"/>
      <c r="GB139" s="102"/>
      <c r="GC139" s="102"/>
      <c r="GD139" s="102"/>
      <c r="GE139" s="102"/>
      <c r="GF139" s="102"/>
      <c r="GG139" s="102"/>
      <c r="GH139" s="102"/>
      <c r="GI139" s="102"/>
      <c r="GJ139" s="102"/>
      <c r="GK139" s="102"/>
      <c r="GL139" s="102"/>
      <c r="GM139" s="102"/>
      <c r="GN139" s="102"/>
      <c r="GO139" s="102"/>
      <c r="GP139" s="102"/>
      <c r="GQ139" s="102"/>
      <c r="GR139" s="102"/>
      <c r="GS139" s="102"/>
      <c r="GT139" s="102"/>
      <c r="GU139" s="102"/>
      <c r="GV139" s="102"/>
      <c r="GW139" s="102"/>
      <c r="GX139" s="102"/>
      <c r="GY139" s="102"/>
      <c r="GZ139" s="102"/>
      <c r="HA139" s="102"/>
      <c r="HB139" s="102"/>
      <c r="HC139" s="102"/>
      <c r="HD139" s="102"/>
      <c r="HE139" s="102"/>
      <c r="HF139" s="102"/>
      <c r="HG139" s="102"/>
      <c r="HH139" s="102"/>
      <c r="HI139" s="102"/>
      <c r="HJ139" s="102"/>
      <c r="HK139" s="102"/>
    </row>
    <row r="140" spans="2:219">
      <c r="B140" s="102"/>
      <c r="C140" s="102"/>
      <c r="D140" s="102"/>
      <c r="E140" s="102"/>
      <c r="F140" s="102"/>
      <c r="G140" s="102"/>
      <c r="H140" s="102"/>
      <c r="I140" s="102"/>
      <c r="J140" s="104"/>
      <c r="K140" s="104"/>
      <c r="L140" s="104"/>
      <c r="M140" s="104"/>
      <c r="N140" s="104"/>
      <c r="O140" s="104"/>
      <c r="P140" s="104"/>
      <c r="Q140" s="104"/>
      <c r="R140" s="104"/>
      <c r="S140" s="102"/>
      <c r="T140" s="102"/>
      <c r="U140" s="102"/>
      <c r="V140" s="105">
        <v>27</v>
      </c>
      <c r="X140" s="173">
        <f>X139*$C$23</f>
        <v>-13157.66221296002</v>
      </c>
      <c r="Y140" s="174">
        <f>'Financial Assessment'!AY31</f>
        <v>50.432901053838918</v>
      </c>
      <c r="Z140" s="174">
        <f>'Financial Assessment'!BA31</f>
        <v>59.352965633067811</v>
      </c>
      <c r="AA140" s="174">
        <f>'Financial Assessment'!BC31</f>
        <v>50.432901053838918</v>
      </c>
      <c r="AB140" s="174">
        <f>'Financial Assessment'!BE31</f>
        <v>903.76101796304783</v>
      </c>
      <c r="AC140" s="174">
        <f>'Financial Assessment'!BG31</f>
        <v>963.11398359611587</v>
      </c>
      <c r="AD140" s="102"/>
      <c r="AE140" s="113">
        <v>27</v>
      </c>
      <c r="AF140" s="113"/>
      <c r="AG140" s="249"/>
      <c r="AH140" s="249"/>
      <c r="AI140" s="249"/>
      <c r="AJ140" s="180" t="e">
        <f t="shared" si="108"/>
        <v>#VALUE!</v>
      </c>
      <c r="AK140" s="140" t="e">
        <f t="shared" si="109"/>
        <v>#VALUE!</v>
      </c>
      <c r="AL140" s="140" t="e">
        <f t="shared" si="110"/>
        <v>#VALUE!</v>
      </c>
      <c r="AM140" s="140" t="e">
        <f t="shared" si="111"/>
        <v>#VALUE!</v>
      </c>
      <c r="AN140" s="184" t="e">
        <f t="shared" si="113"/>
        <v>#VALUE!</v>
      </c>
      <c r="AO140" s="181">
        <f>'Financial Assessment'!AR33</f>
        <v>5830.1781216809622</v>
      </c>
      <c r="AP140" s="140">
        <f>'Financial Assessment'!AS33</f>
        <v>4523.5081411432639</v>
      </c>
      <c r="AQ140" s="182">
        <f>'Financial Assessment'!AT33</f>
        <v>8744.6401523852037</v>
      </c>
      <c r="AR140" s="182">
        <f>'Financial Assessment'!AU33</f>
        <v>109701.89532071687</v>
      </c>
      <c r="AS140" s="183">
        <f>'Financial Assessment'!AV33</f>
        <v>109701.89532071687</v>
      </c>
      <c r="AT140" s="140" t="e">
        <f>AT139+'Financial Assessment'!AZ31</f>
        <v>#VALUE!</v>
      </c>
      <c r="AU140" s="140" t="e">
        <f>AU139+'Financial Assessment'!BB31</f>
        <v>#VALUE!</v>
      </c>
      <c r="AV140" s="140" t="e">
        <f>AV139+'Financial Assessment'!BD31</f>
        <v>#VALUE!</v>
      </c>
      <c r="AW140" s="140" t="e">
        <f>AW139+'Financial Assessment'!BF31</f>
        <v>#VALUE!</v>
      </c>
      <c r="AX140" s="184" t="e">
        <f>AX139+'Financial Assessment'!BH31</f>
        <v>#VALUE!</v>
      </c>
      <c r="AY140" s="181">
        <f>AY139+'Financial Assessment'!AZ31</f>
        <v>1280.4208215617573</v>
      </c>
      <c r="AZ140" s="140">
        <f>AZ139+'Financial Assessment'!BB31</f>
        <v>2133.0788568442313</v>
      </c>
      <c r="BA140" s="140">
        <f>BA139+'Financial Assessment'!BD31</f>
        <v>499.78706584760766</v>
      </c>
      <c r="BB140" s="140">
        <f>BB139+'Financial Assessment'!BF31</f>
        <v>21545.799315520715</v>
      </c>
      <c r="BC140" s="184">
        <f>BC139+'Financial Assessment'!BH31</f>
        <v>21094.403863948366</v>
      </c>
      <c r="BD140" s="181">
        <f t="shared" si="112"/>
        <v>1016.1963465777106</v>
      </c>
      <c r="BE140" s="140">
        <f>BE139+Y140</f>
        <v>1599.7135452389275</v>
      </c>
      <c r="BF140" s="140">
        <f t="shared" si="115"/>
        <v>235.56259086356079</v>
      </c>
      <c r="BG140" s="140">
        <f t="shared" si="116"/>
        <v>16810.87874794496</v>
      </c>
      <c r="BH140" s="184">
        <f t="shared" si="114"/>
        <v>18632.999760694482</v>
      </c>
      <c r="BI140" s="102"/>
      <c r="BJ140" s="102"/>
      <c r="BK140" s="102"/>
      <c r="BL140" s="102"/>
      <c r="BM140" s="102"/>
      <c r="BN140" s="102"/>
      <c r="BO140" s="102"/>
      <c r="BP140" s="102"/>
      <c r="BQ140" s="102"/>
      <c r="BR140" s="102"/>
      <c r="BS140" s="102"/>
      <c r="BT140" s="102"/>
      <c r="BU140" s="102"/>
      <c r="BV140" s="102"/>
      <c r="BW140" s="102"/>
      <c r="BX140" s="102"/>
      <c r="BY140" s="102"/>
      <c r="BZ140" s="102"/>
      <c r="CA140" s="102"/>
      <c r="CB140" s="102"/>
      <c r="CC140" s="102"/>
      <c r="CD140" s="102"/>
      <c r="CE140" s="102"/>
      <c r="CF140" s="102"/>
      <c r="CG140" s="102"/>
      <c r="CH140" s="102"/>
      <c r="CI140" s="102"/>
      <c r="CJ140" s="102"/>
      <c r="CK140" s="102"/>
      <c r="CL140" s="102"/>
      <c r="CM140" s="102"/>
      <c r="CN140" s="102"/>
      <c r="CO140" s="102"/>
      <c r="CP140" s="102"/>
      <c r="CQ140" s="102"/>
      <c r="CR140" s="102"/>
      <c r="CS140" s="102"/>
      <c r="CT140" s="102"/>
      <c r="CU140" s="102"/>
      <c r="CV140" s="102"/>
      <c r="CW140" s="102"/>
      <c r="CX140" s="102"/>
      <c r="CY140" s="102"/>
      <c r="CZ140" s="102"/>
      <c r="DA140" s="102"/>
      <c r="DB140" s="102"/>
      <c r="DC140" s="102"/>
      <c r="DD140" s="102"/>
      <c r="DE140" s="102"/>
      <c r="DF140" s="102"/>
      <c r="DG140" s="102"/>
      <c r="DH140" s="102"/>
      <c r="DI140" s="102"/>
      <c r="DJ140" s="102"/>
      <c r="DK140" s="102"/>
      <c r="DL140" s="102"/>
      <c r="DM140" s="102"/>
      <c r="DN140" s="102"/>
      <c r="DO140" s="102"/>
      <c r="DP140" s="102"/>
      <c r="DQ140" s="102"/>
      <c r="DR140" s="102"/>
      <c r="DS140" s="102"/>
      <c r="DT140" s="102"/>
      <c r="DU140" s="102"/>
      <c r="DV140" s="102"/>
      <c r="DW140" s="102"/>
      <c r="DX140" s="102"/>
      <c r="DY140" s="102"/>
      <c r="DZ140" s="102"/>
      <c r="EA140" s="102"/>
      <c r="EB140" s="102"/>
      <c r="EC140" s="102"/>
      <c r="ED140" s="102"/>
      <c r="EE140" s="102"/>
      <c r="EF140" s="102"/>
      <c r="EG140" s="102"/>
      <c r="EH140" s="102"/>
      <c r="EI140" s="102"/>
      <c r="EJ140" s="102"/>
      <c r="EK140" s="102"/>
      <c r="EL140" s="102"/>
      <c r="EM140" s="102"/>
      <c r="EN140" s="102"/>
      <c r="EO140" s="102"/>
      <c r="EP140" s="102"/>
      <c r="EQ140" s="102"/>
      <c r="ER140" s="102"/>
      <c r="ES140" s="102"/>
      <c r="ET140" s="102"/>
      <c r="EU140" s="102"/>
      <c r="EV140" s="102"/>
      <c r="EW140" s="102"/>
      <c r="EX140" s="102"/>
      <c r="EY140" s="102"/>
      <c r="EZ140" s="102"/>
      <c r="FA140" s="102"/>
      <c r="FB140" s="102"/>
      <c r="FC140" s="102"/>
      <c r="FD140" s="102"/>
      <c r="FE140" s="102"/>
      <c r="FF140" s="102"/>
      <c r="FG140" s="102"/>
      <c r="FH140" s="102"/>
      <c r="FI140" s="102"/>
      <c r="FJ140" s="102"/>
      <c r="FK140" s="102"/>
      <c r="FL140" s="102"/>
      <c r="FM140" s="102"/>
      <c r="FN140" s="102"/>
      <c r="FO140" s="102"/>
      <c r="FP140" s="102"/>
      <c r="FQ140" s="102"/>
      <c r="FR140" s="102"/>
      <c r="FS140" s="102"/>
      <c r="FT140" s="102"/>
      <c r="FU140" s="102"/>
      <c r="FV140" s="102"/>
      <c r="FW140" s="102"/>
      <c r="FX140" s="102"/>
      <c r="FY140" s="102"/>
      <c r="FZ140" s="102"/>
      <c r="GA140" s="102"/>
      <c r="GB140" s="102"/>
      <c r="GC140" s="102"/>
      <c r="GD140" s="102"/>
      <c r="GE140" s="102"/>
      <c r="GF140" s="102"/>
      <c r="GG140" s="102"/>
      <c r="GH140" s="102"/>
      <c r="GI140" s="102"/>
      <c r="GJ140" s="102"/>
      <c r="GK140" s="102"/>
      <c r="GL140" s="102"/>
      <c r="GM140" s="102"/>
      <c r="GN140" s="102"/>
      <c r="GO140" s="102"/>
      <c r="GP140" s="102"/>
      <c r="GQ140" s="102"/>
      <c r="GR140" s="102"/>
      <c r="GS140" s="102"/>
      <c r="GT140" s="102"/>
      <c r="GU140" s="102"/>
      <c r="GV140" s="102"/>
      <c r="GW140" s="102"/>
      <c r="GX140" s="102"/>
      <c r="GY140" s="102"/>
      <c r="GZ140" s="102"/>
      <c r="HA140" s="102"/>
      <c r="HB140" s="102"/>
      <c r="HC140" s="102"/>
      <c r="HD140" s="102"/>
      <c r="HE140" s="102"/>
      <c r="HF140" s="102"/>
      <c r="HG140" s="102"/>
      <c r="HH140" s="102"/>
      <c r="HI140" s="102"/>
      <c r="HJ140" s="102"/>
      <c r="HK140" s="102"/>
    </row>
    <row r="141" spans="2:219">
      <c r="B141" s="102"/>
      <c r="C141" s="102"/>
      <c r="D141" s="102"/>
      <c r="E141" s="102"/>
      <c r="F141" s="102"/>
      <c r="G141" s="102"/>
      <c r="H141" s="102"/>
      <c r="I141" s="102"/>
      <c r="J141" s="104"/>
      <c r="K141" s="104"/>
      <c r="L141" s="104"/>
      <c r="M141" s="104"/>
      <c r="N141" s="104"/>
      <c r="O141" s="104"/>
      <c r="P141" s="104"/>
      <c r="Q141" s="104"/>
      <c r="R141" s="104"/>
      <c r="S141" s="102"/>
      <c r="T141" s="102"/>
      <c r="U141" s="102"/>
      <c r="V141" s="105">
        <v>28</v>
      </c>
      <c r="X141" s="173">
        <f>X140*($C$23)</f>
        <v>-13815.545323608021</v>
      </c>
      <c r="Y141" s="174">
        <f>'Financial Assessment'!AY32</f>
        <v>48.031334336989403</v>
      </c>
      <c r="Z141" s="174">
        <f>'Financial Assessment'!BA32</f>
        <v>56.526633936255053</v>
      </c>
      <c r="AA141" s="174">
        <f>'Financial Assessment'!BC32</f>
        <v>48.031334336989403</v>
      </c>
      <c r="AB141" s="174">
        <f>'Financial Assessment'!BE32</f>
        <v>860.72477901242644</v>
      </c>
      <c r="AC141" s="174">
        <f>'Financial Assessment'!BG32</f>
        <v>917.25141294868172</v>
      </c>
      <c r="AD141" s="102"/>
      <c r="AE141" s="113">
        <v>28</v>
      </c>
      <c r="AF141" s="113"/>
      <c r="AG141" s="249"/>
      <c r="AH141" s="249"/>
      <c r="AI141" s="249"/>
      <c r="AJ141" s="180" t="e">
        <f t="shared" si="108"/>
        <v>#VALUE!</v>
      </c>
      <c r="AK141" s="140" t="e">
        <f t="shared" si="109"/>
        <v>#VALUE!</v>
      </c>
      <c r="AL141" s="140" t="e">
        <f t="shared" si="110"/>
        <v>#VALUE!</v>
      </c>
      <c r="AM141" s="140" t="e">
        <f t="shared" si="111"/>
        <v>#VALUE!</v>
      </c>
      <c r="AN141" s="184" t="e">
        <f t="shared" si="113"/>
        <v>#VALUE!</v>
      </c>
      <c r="AO141" s="181">
        <f>'Financial Assessment'!AR34</f>
        <v>6121.6870277650105</v>
      </c>
      <c r="AP141" s="140">
        <f>'Financial Assessment'!AS34</f>
        <v>4749.6835482004271</v>
      </c>
      <c r="AQ141" s="182">
        <f>'Financial Assessment'!AT34</f>
        <v>9181.8721600044646</v>
      </c>
      <c r="AR141" s="182">
        <f>'Financial Assessment'!AU34</f>
        <v>115186.99008675272</v>
      </c>
      <c r="AS141" s="183">
        <f>'Financial Assessment'!AV34</f>
        <v>115186.99008675272</v>
      </c>
      <c r="AT141" s="140" t="e">
        <f>AT140+'Financial Assessment'!AZ32</f>
        <v>#VALUE!</v>
      </c>
      <c r="AU141" s="140" t="e">
        <f>AU140+'Financial Assessment'!BB32</f>
        <v>#VALUE!</v>
      </c>
      <c r="AV141" s="140" t="e">
        <f>AV140+'Financial Assessment'!BD32</f>
        <v>#VALUE!</v>
      </c>
      <c r="AW141" s="140" t="e">
        <f>AW140+'Financial Assessment'!BF32</f>
        <v>#VALUE!</v>
      </c>
      <c r="AX141" s="184" t="e">
        <f>AX140+'Financial Assessment'!BH32</f>
        <v>#VALUE!</v>
      </c>
      <c r="AY141" s="181">
        <f>AY140+'Financial Assessment'!AZ32</f>
        <v>1333.3753676682882</v>
      </c>
      <c r="AZ141" s="140">
        <f>AZ140+'Financial Assessment'!BB32</f>
        <v>2195.3994707589527</v>
      </c>
      <c r="BA141" s="140">
        <f>BA140+'Financial Assessment'!BD32</f>
        <v>552.74161195413853</v>
      </c>
      <c r="BB141" s="140">
        <f>BB140+'Financial Assessment'!BF32</f>
        <v>22494.748384381914</v>
      </c>
      <c r="BC141" s="184">
        <f>BC140+'Financial Assessment'!BH32</f>
        <v>22057.517847544481</v>
      </c>
      <c r="BD141" s="181">
        <f t="shared" si="112"/>
        <v>1064.2276809147002</v>
      </c>
      <c r="BE141" s="140">
        <f>BE140+Z141</f>
        <v>1656.2401791751827</v>
      </c>
      <c r="BF141" s="140">
        <f t="shared" si="115"/>
        <v>283.59392520055019</v>
      </c>
      <c r="BG141" s="140">
        <f t="shared" si="116"/>
        <v>17671.603526957388</v>
      </c>
      <c r="BH141" s="184">
        <f t="shared" si="114"/>
        <v>19550.251173643162</v>
      </c>
      <c r="BI141" s="102"/>
      <c r="BJ141" s="102"/>
      <c r="BK141" s="102"/>
      <c r="BL141" s="102"/>
      <c r="BM141" s="102"/>
      <c r="BN141" s="102"/>
      <c r="BO141" s="102"/>
      <c r="BP141" s="102"/>
      <c r="BQ141" s="102"/>
      <c r="BR141" s="102"/>
      <c r="BS141" s="102"/>
      <c r="BT141" s="102"/>
      <c r="BU141" s="102"/>
      <c r="BV141" s="102"/>
      <c r="BW141" s="102"/>
      <c r="BX141" s="102"/>
      <c r="BY141" s="102"/>
      <c r="BZ141" s="102"/>
      <c r="CA141" s="102"/>
      <c r="CB141" s="102"/>
      <c r="CC141" s="102"/>
      <c r="CD141" s="102"/>
      <c r="CE141" s="102"/>
      <c r="CF141" s="102"/>
      <c r="CG141" s="102"/>
      <c r="CH141" s="102"/>
      <c r="CI141" s="102"/>
      <c r="CJ141" s="102"/>
      <c r="CK141" s="102"/>
      <c r="CL141" s="102"/>
      <c r="CM141" s="102"/>
      <c r="CN141" s="102"/>
      <c r="CO141" s="102"/>
      <c r="CP141" s="102"/>
      <c r="CQ141" s="102"/>
      <c r="CR141" s="102"/>
      <c r="CS141" s="102"/>
      <c r="CT141" s="102"/>
      <c r="CU141" s="102"/>
      <c r="CV141" s="102"/>
      <c r="CW141" s="102"/>
      <c r="CX141" s="102"/>
      <c r="CY141" s="102"/>
      <c r="CZ141" s="102"/>
      <c r="DA141" s="102"/>
      <c r="DB141" s="102"/>
      <c r="DC141" s="102"/>
      <c r="DD141" s="102"/>
      <c r="DE141" s="102"/>
      <c r="DF141" s="102"/>
      <c r="DG141" s="102"/>
      <c r="DH141" s="102"/>
      <c r="DI141" s="102"/>
      <c r="DJ141" s="102"/>
      <c r="DK141" s="102"/>
      <c r="DL141" s="102"/>
      <c r="DM141" s="102"/>
      <c r="DN141" s="102"/>
      <c r="DO141" s="102"/>
      <c r="DP141" s="102"/>
      <c r="DQ141" s="102"/>
      <c r="DR141" s="102"/>
      <c r="DS141" s="102"/>
      <c r="DT141" s="102"/>
      <c r="DU141" s="102"/>
      <c r="DV141" s="102"/>
      <c r="DW141" s="102"/>
      <c r="DX141" s="102"/>
      <c r="DY141" s="102"/>
      <c r="DZ141" s="102"/>
      <c r="EA141" s="102"/>
      <c r="EB141" s="102"/>
      <c r="EC141" s="102"/>
      <c r="ED141" s="102"/>
      <c r="EE141" s="102"/>
      <c r="EF141" s="102"/>
      <c r="EG141" s="102"/>
      <c r="EH141" s="102"/>
      <c r="EI141" s="102"/>
      <c r="EJ141" s="102"/>
      <c r="EK141" s="102"/>
      <c r="EL141" s="102"/>
      <c r="EM141" s="102"/>
      <c r="EN141" s="102"/>
      <c r="EO141" s="102"/>
      <c r="EP141" s="102"/>
      <c r="EQ141" s="102"/>
      <c r="ER141" s="102"/>
      <c r="ES141" s="102"/>
      <c r="ET141" s="102"/>
      <c r="EU141" s="102"/>
      <c r="EV141" s="102"/>
      <c r="EW141" s="102"/>
      <c r="EX141" s="102"/>
      <c r="EY141" s="102"/>
      <c r="EZ141" s="102"/>
      <c r="FA141" s="102"/>
      <c r="FB141" s="102"/>
      <c r="FC141" s="102"/>
      <c r="FD141" s="102"/>
      <c r="FE141" s="102"/>
      <c r="FF141" s="102"/>
      <c r="FG141" s="102"/>
      <c r="FH141" s="102"/>
      <c r="FI141" s="102"/>
      <c r="FJ141" s="102"/>
      <c r="FK141" s="102"/>
      <c r="FL141" s="102"/>
      <c r="FM141" s="102"/>
      <c r="FN141" s="102"/>
      <c r="FO141" s="102"/>
      <c r="FP141" s="102"/>
      <c r="FQ141" s="102"/>
      <c r="FR141" s="102"/>
      <c r="FS141" s="102"/>
      <c r="FT141" s="102"/>
      <c r="FU141" s="102"/>
      <c r="FV141" s="102"/>
      <c r="FW141" s="102"/>
      <c r="FX141" s="102"/>
      <c r="FY141" s="102"/>
      <c r="FZ141" s="102"/>
      <c r="GA141" s="102"/>
      <c r="GB141" s="102"/>
      <c r="GC141" s="102"/>
      <c r="GD141" s="102"/>
      <c r="GE141" s="102"/>
      <c r="GF141" s="102"/>
      <c r="GG141" s="102"/>
      <c r="GH141" s="102"/>
      <c r="GI141" s="102"/>
      <c r="GJ141" s="102"/>
      <c r="GK141" s="102"/>
      <c r="GL141" s="102"/>
      <c r="GM141" s="102"/>
      <c r="GN141" s="102"/>
      <c r="GO141" s="102"/>
      <c r="GP141" s="102"/>
      <c r="GQ141" s="102"/>
      <c r="GR141" s="102"/>
      <c r="GS141" s="102"/>
      <c r="GT141" s="102"/>
      <c r="GU141" s="102"/>
      <c r="GV141" s="102"/>
      <c r="GW141" s="102"/>
      <c r="GX141" s="102"/>
      <c r="GY141" s="102"/>
      <c r="GZ141" s="102"/>
      <c r="HA141" s="102"/>
      <c r="HB141" s="102"/>
      <c r="HC141" s="102"/>
      <c r="HD141" s="102"/>
      <c r="HE141" s="102"/>
      <c r="HF141" s="102"/>
      <c r="HG141" s="102"/>
      <c r="HH141" s="102"/>
      <c r="HI141" s="102"/>
      <c r="HJ141" s="102"/>
      <c r="HK141" s="102"/>
    </row>
    <row r="142" spans="2:219">
      <c r="B142" s="102"/>
      <c r="C142" s="102"/>
      <c r="D142" s="102"/>
      <c r="E142" s="102"/>
      <c r="F142" s="102"/>
      <c r="G142" s="102"/>
      <c r="H142" s="102"/>
      <c r="I142" s="102"/>
      <c r="J142" s="104"/>
      <c r="K142" s="104"/>
      <c r="L142" s="104"/>
      <c r="M142" s="104"/>
      <c r="N142" s="104"/>
      <c r="O142" s="104"/>
      <c r="P142" s="104"/>
      <c r="Q142" s="104"/>
      <c r="R142" s="104"/>
      <c r="S142" s="102"/>
      <c r="T142" s="102"/>
      <c r="U142" s="102"/>
      <c r="V142" s="105">
        <v>29</v>
      </c>
      <c r="X142" s="173">
        <f>X141*$C$23</f>
        <v>-14506.322589788422</v>
      </c>
      <c r="Y142" s="174">
        <f>'Financial Assessment'!AY33</f>
        <v>45.744127939989994</v>
      </c>
      <c r="Z142" s="174">
        <f>'Financial Assessment'!BA33</f>
        <v>53.834889463100126</v>
      </c>
      <c r="AA142" s="174">
        <f>'Financial Assessment'!BC33</f>
        <v>45.744127939989994</v>
      </c>
      <c r="AB142" s="174">
        <f>'Financial Assessment'!BE33</f>
        <v>819.73788477373944</v>
      </c>
      <c r="AC142" s="174">
        <f>'Financial Assessment'!BG33</f>
        <v>873.57277423683968</v>
      </c>
      <c r="AD142" s="102"/>
      <c r="AE142" s="113">
        <v>29</v>
      </c>
      <c r="AF142" s="113"/>
      <c r="AG142" s="249"/>
      <c r="AH142" s="249"/>
      <c r="AI142" s="249"/>
      <c r="AJ142" s="180" t="e">
        <f t="shared" si="108"/>
        <v>#VALUE!</v>
      </c>
      <c r="AK142" s="140" t="e">
        <f t="shared" si="109"/>
        <v>#VALUE!</v>
      </c>
      <c r="AL142" s="140" t="e">
        <f t="shared" si="110"/>
        <v>#VALUE!</v>
      </c>
      <c r="AM142" s="140" t="e">
        <f t="shared" si="111"/>
        <v>#VALUE!</v>
      </c>
      <c r="AN142" s="184" t="e">
        <f t="shared" si="113"/>
        <v>#VALUE!</v>
      </c>
      <c r="AO142" s="181">
        <f>'Financial Assessment'!AR35</f>
        <v>6427.7713791532615</v>
      </c>
      <c r="AP142" s="140">
        <f>'Financial Assessment'!AS35</f>
        <v>4987.1677256104485</v>
      </c>
      <c r="AQ142" s="182">
        <f>'Financial Assessment'!AT35</f>
        <v>9640.9657680046876</v>
      </c>
      <c r="AR142" s="182">
        <f>'Financial Assessment'!AU35</f>
        <v>120946.33959109036</v>
      </c>
      <c r="AS142" s="183">
        <f>'Financial Assessment'!AV35</f>
        <v>120946.33959109036</v>
      </c>
      <c r="AT142" s="140" t="e">
        <f>AT141+'Financial Assessment'!AZ33</f>
        <v>#VALUE!</v>
      </c>
      <c r="AU142" s="140" t="e">
        <f>AU141+'Financial Assessment'!BB33</f>
        <v>#VALUE!</v>
      </c>
      <c r="AV142" s="140" t="e">
        <f>AV141+'Financial Assessment'!BD33</f>
        <v>#VALUE!</v>
      </c>
      <c r="AW142" s="140" t="e">
        <f>AW141+'Financial Assessment'!BF33</f>
        <v>#VALUE!</v>
      </c>
      <c r="AX142" s="184" t="e">
        <f>AX141+'Financial Assessment'!BH33</f>
        <v>#VALUE!</v>
      </c>
      <c r="AY142" s="181">
        <f>AY141+'Financial Assessment'!AZ33</f>
        <v>1383.808268722127</v>
      </c>
      <c r="AZ142" s="140">
        <f>AZ141+'Financial Assessment'!BB33</f>
        <v>2254.7524363920206</v>
      </c>
      <c r="BA142" s="140">
        <f>BA141+'Financial Assessment'!BD33</f>
        <v>603.17451300797745</v>
      </c>
      <c r="BB142" s="140">
        <f>BB141+'Financial Assessment'!BF33</f>
        <v>23398.50940234496</v>
      </c>
      <c r="BC142" s="184">
        <f>BC141+'Financial Assessment'!BH33</f>
        <v>22974.769260493162</v>
      </c>
      <c r="BD142" s="181">
        <f t="shared" si="112"/>
        <v>1109.9718088546902</v>
      </c>
      <c r="BE142" s="140">
        <f>BE141+Y142</f>
        <v>1701.9843071151727</v>
      </c>
      <c r="BF142" s="140">
        <f t="shared" si="115"/>
        <v>329.33805314054018</v>
      </c>
      <c r="BG142" s="140">
        <f t="shared" si="116"/>
        <v>18491.341411731126</v>
      </c>
      <c r="BH142" s="184">
        <f t="shared" si="114"/>
        <v>20423.823947880002</v>
      </c>
      <c r="BI142" s="102"/>
      <c r="BJ142" s="102"/>
      <c r="BK142" s="102"/>
      <c r="BL142" s="102"/>
      <c r="BM142" s="102"/>
      <c r="BN142" s="102"/>
      <c r="BO142" s="102"/>
      <c r="BP142" s="102"/>
      <c r="BQ142" s="102"/>
      <c r="BR142" s="102"/>
      <c r="BS142" s="102"/>
      <c r="BT142" s="102"/>
      <c r="BU142" s="102"/>
      <c r="BV142" s="102"/>
      <c r="BW142" s="102"/>
      <c r="BX142" s="102"/>
      <c r="BY142" s="102"/>
      <c r="BZ142" s="102"/>
      <c r="CA142" s="102"/>
      <c r="CB142" s="102"/>
      <c r="CC142" s="102"/>
      <c r="CD142" s="102"/>
      <c r="CE142" s="102"/>
      <c r="CF142" s="102"/>
      <c r="CG142" s="102"/>
      <c r="CH142" s="102"/>
      <c r="CI142" s="102"/>
      <c r="CJ142" s="102"/>
      <c r="CK142" s="102"/>
      <c r="CL142" s="102"/>
      <c r="CM142" s="102"/>
      <c r="CN142" s="102"/>
      <c r="CO142" s="102"/>
      <c r="CP142" s="102"/>
      <c r="CQ142" s="102"/>
      <c r="CR142" s="102"/>
      <c r="CS142" s="102"/>
      <c r="CT142" s="102"/>
      <c r="CU142" s="102"/>
      <c r="CV142" s="102"/>
      <c r="CW142" s="102"/>
      <c r="CX142" s="102"/>
      <c r="CY142" s="102"/>
      <c r="CZ142" s="102"/>
      <c r="DA142" s="102"/>
      <c r="DB142" s="102"/>
      <c r="DC142" s="102"/>
      <c r="DD142" s="102"/>
      <c r="DE142" s="102"/>
      <c r="DF142" s="102"/>
      <c r="DG142" s="102"/>
      <c r="DH142" s="102"/>
      <c r="DI142" s="102"/>
      <c r="DJ142" s="102"/>
      <c r="DK142" s="102"/>
      <c r="DL142" s="102"/>
      <c r="DM142" s="102"/>
      <c r="DN142" s="102"/>
      <c r="DO142" s="102"/>
      <c r="DP142" s="102"/>
      <c r="DQ142" s="102"/>
      <c r="DR142" s="102"/>
      <c r="DS142" s="102"/>
      <c r="DT142" s="102"/>
      <c r="DU142" s="102"/>
      <c r="DV142" s="102"/>
      <c r="DW142" s="102"/>
      <c r="DX142" s="102"/>
      <c r="DY142" s="102"/>
      <c r="DZ142" s="102"/>
      <c r="EA142" s="102"/>
      <c r="EB142" s="102"/>
      <c r="EC142" s="102"/>
      <c r="ED142" s="102"/>
      <c r="EE142" s="102"/>
      <c r="EF142" s="102"/>
      <c r="EG142" s="102"/>
      <c r="EH142" s="102"/>
      <c r="EI142" s="102"/>
      <c r="EJ142" s="102"/>
      <c r="EK142" s="102"/>
      <c r="EL142" s="102"/>
      <c r="EM142" s="102"/>
      <c r="EN142" s="102"/>
      <c r="EO142" s="102"/>
      <c r="EP142" s="102"/>
      <c r="EQ142" s="102"/>
      <c r="ER142" s="102"/>
      <c r="ES142" s="102"/>
      <c r="ET142" s="102"/>
      <c r="EU142" s="102"/>
      <c r="EV142" s="102"/>
      <c r="EW142" s="102"/>
      <c r="EX142" s="102"/>
      <c r="EY142" s="102"/>
      <c r="EZ142" s="102"/>
      <c r="FA142" s="102"/>
      <c r="FB142" s="102"/>
      <c r="FC142" s="102"/>
      <c r="FD142" s="102"/>
      <c r="FE142" s="102"/>
      <c r="FF142" s="102"/>
      <c r="FG142" s="102"/>
      <c r="FH142" s="102"/>
      <c r="FI142" s="102"/>
      <c r="FJ142" s="102"/>
      <c r="FK142" s="102"/>
      <c r="FL142" s="102"/>
      <c r="FM142" s="102"/>
      <c r="FN142" s="102"/>
      <c r="FO142" s="102"/>
      <c r="FP142" s="102"/>
      <c r="FQ142" s="102"/>
      <c r="FR142" s="102"/>
      <c r="FS142" s="102"/>
      <c r="FT142" s="102"/>
      <c r="FU142" s="102"/>
      <c r="FV142" s="102"/>
      <c r="FW142" s="102"/>
      <c r="FX142" s="102"/>
      <c r="FY142" s="102"/>
      <c r="FZ142" s="102"/>
      <c r="GA142" s="102"/>
      <c r="GB142" s="102"/>
      <c r="GC142" s="102"/>
      <c r="GD142" s="102"/>
      <c r="GE142" s="102"/>
      <c r="GF142" s="102"/>
      <c r="GG142" s="102"/>
      <c r="GH142" s="102"/>
      <c r="GI142" s="102"/>
      <c r="GJ142" s="102"/>
      <c r="GK142" s="102"/>
      <c r="GL142" s="102"/>
      <c r="GM142" s="102"/>
      <c r="GN142" s="102"/>
      <c r="GO142" s="102"/>
      <c r="GP142" s="102"/>
      <c r="GQ142" s="102"/>
      <c r="GR142" s="102"/>
      <c r="GS142" s="102"/>
      <c r="GT142" s="102"/>
      <c r="GU142" s="102"/>
      <c r="GV142" s="102"/>
      <c r="GW142" s="102"/>
      <c r="GX142" s="102"/>
      <c r="GY142" s="102"/>
      <c r="GZ142" s="102"/>
      <c r="HA142" s="102"/>
      <c r="HB142" s="102"/>
      <c r="HC142" s="102"/>
      <c r="HD142" s="102"/>
      <c r="HE142" s="102"/>
      <c r="HF142" s="102"/>
      <c r="HG142" s="102"/>
      <c r="HH142" s="102"/>
      <c r="HI142" s="102"/>
      <c r="HJ142" s="102"/>
      <c r="HK142" s="102"/>
    </row>
    <row r="143" spans="2:219">
      <c r="B143" s="102"/>
      <c r="C143" s="102"/>
      <c r="D143" s="102"/>
      <c r="E143" s="102"/>
      <c r="F143" s="102"/>
      <c r="G143" s="102"/>
      <c r="H143" s="102"/>
      <c r="I143" s="102"/>
      <c r="J143" s="104"/>
      <c r="K143" s="104"/>
      <c r="L143" s="104"/>
      <c r="M143" s="104"/>
      <c r="N143" s="104"/>
      <c r="O143" s="104"/>
      <c r="P143" s="104"/>
      <c r="Q143" s="104"/>
      <c r="R143" s="104"/>
      <c r="S143" s="102"/>
      <c r="T143" s="102"/>
      <c r="U143" s="102"/>
      <c r="V143" s="105">
        <v>30</v>
      </c>
      <c r="X143" s="173">
        <f>X142*($C$23)</f>
        <v>-15231.638719277844</v>
      </c>
      <c r="Y143" s="174">
        <f>'Financial Assessment'!AY34</f>
        <v>43.565836133323842</v>
      </c>
      <c r="Z143" s="174">
        <f>'Financial Assessment'!BA34</f>
        <v>51.271323298190623</v>
      </c>
      <c r="AA143" s="174">
        <f>'Financial Assessment'!BC34</f>
        <v>43.565836133323842</v>
      </c>
      <c r="AB143" s="174">
        <f>'Financial Assessment'!BE34</f>
        <v>780.70274740356137</v>
      </c>
      <c r="AC143" s="174">
        <f>'Financial Assessment'!BG34</f>
        <v>831.97407070175211</v>
      </c>
      <c r="AD143" s="102"/>
      <c r="AE143" s="113">
        <v>30</v>
      </c>
      <c r="AF143" s="113"/>
      <c r="AG143" s="249"/>
      <c r="AH143" s="249"/>
      <c r="AI143" s="249"/>
      <c r="AJ143" s="180" t="e">
        <f t="shared" si="108"/>
        <v>#VALUE!</v>
      </c>
      <c r="AK143" s="140" t="e">
        <f t="shared" si="109"/>
        <v>#VALUE!</v>
      </c>
      <c r="AL143" s="140" t="e">
        <f t="shared" si="110"/>
        <v>#VALUE!</v>
      </c>
      <c r="AM143" s="140" t="e">
        <f t="shared" si="111"/>
        <v>#VALUE!</v>
      </c>
      <c r="AN143" s="184" t="e">
        <f t="shared" si="113"/>
        <v>#VALUE!</v>
      </c>
      <c r="AO143" s="181">
        <f>'Financial Assessment'!AR36</f>
        <v>6749.1599481109251</v>
      </c>
      <c r="AP143" s="140">
        <f>'Financial Assessment'!AS36</f>
        <v>5236.5261118909712</v>
      </c>
      <c r="AQ143" s="182">
        <f>'Financial Assessment'!AT36</f>
        <v>10123.014056404922</v>
      </c>
      <c r="AR143" s="182">
        <f>'Financial Assessment'!AU36</f>
        <v>126993.65657064489</v>
      </c>
      <c r="AS143" s="183">
        <f>'Financial Assessment'!AV36</f>
        <v>126993.65657064489</v>
      </c>
      <c r="AT143" s="140" t="e">
        <f>AT142+'Financial Assessment'!AZ34</f>
        <v>#VALUE!</v>
      </c>
      <c r="AU143" s="140" t="e">
        <f>AU142+'Financial Assessment'!BB34</f>
        <v>#VALUE!</v>
      </c>
      <c r="AV143" s="140" t="e">
        <f>AV142+'Financial Assessment'!BD34</f>
        <v>#VALUE!</v>
      </c>
      <c r="AW143" s="140" t="e">
        <f>AW142+'Financial Assessment'!BF34</f>
        <v>#VALUE!</v>
      </c>
      <c r="AX143" s="184" t="e">
        <f>AX142+'Financial Assessment'!BH34</f>
        <v>#VALUE!</v>
      </c>
      <c r="AY143" s="181">
        <f>AY142+'Financial Assessment'!AZ34</f>
        <v>1431.8396030591164</v>
      </c>
      <c r="AZ143" s="140">
        <f>AZ142+'Financial Assessment'!BB34</f>
        <v>2311.2790703282758</v>
      </c>
      <c r="BA143" s="140">
        <f>BA142+'Financial Assessment'!BD34</f>
        <v>651.20584734496697</v>
      </c>
      <c r="BB143" s="140">
        <f>BB142+'Financial Assessment'!BF34</f>
        <v>24259.234181357388</v>
      </c>
      <c r="BC143" s="184">
        <f>BC142+'Financial Assessment'!BH34</f>
        <v>23848.342034730002</v>
      </c>
      <c r="BD143" s="181">
        <f t="shared" si="112"/>
        <v>1153.5376449880141</v>
      </c>
      <c r="BE143" s="140">
        <f>BE142+Z143</f>
        <v>1753.2556304133632</v>
      </c>
      <c r="BF143" s="140">
        <f t="shared" si="115"/>
        <v>372.90388927386402</v>
      </c>
      <c r="BG143" s="140">
        <f t="shared" si="116"/>
        <v>19272.044159134686</v>
      </c>
      <c r="BH143" s="184">
        <f t="shared" si="114"/>
        <v>21255.798018581754</v>
      </c>
      <c r="BI143" s="102"/>
      <c r="BJ143" s="102"/>
      <c r="BK143" s="102"/>
      <c r="BL143" s="102"/>
      <c r="BM143" s="102"/>
      <c r="BN143" s="102"/>
      <c r="BO143" s="102"/>
      <c r="BP143" s="102"/>
      <c r="BQ143" s="102"/>
      <c r="BR143" s="102"/>
      <c r="BS143" s="102"/>
      <c r="BT143" s="102"/>
      <c r="BU143" s="102"/>
      <c r="BV143" s="102"/>
      <c r="BW143" s="102"/>
      <c r="BX143" s="102"/>
      <c r="BY143" s="102"/>
      <c r="BZ143" s="102"/>
      <c r="CA143" s="102"/>
      <c r="CB143" s="102"/>
      <c r="CC143" s="102"/>
      <c r="CD143" s="102"/>
      <c r="CE143" s="102"/>
      <c r="CF143" s="102"/>
      <c r="CG143" s="102"/>
      <c r="CH143" s="102"/>
      <c r="CI143" s="102"/>
      <c r="CJ143" s="102"/>
      <c r="CK143" s="102"/>
      <c r="CL143" s="102"/>
      <c r="CM143" s="102"/>
      <c r="CN143" s="102"/>
      <c r="CO143" s="102"/>
      <c r="CP143" s="102"/>
      <c r="CQ143" s="102"/>
      <c r="CR143" s="102"/>
      <c r="CS143" s="102"/>
      <c r="CT143" s="102"/>
      <c r="CU143" s="102"/>
      <c r="CV143" s="102"/>
      <c r="CW143" s="102"/>
      <c r="CX143" s="102"/>
      <c r="CY143" s="102"/>
      <c r="CZ143" s="102"/>
      <c r="DA143" s="102"/>
      <c r="DB143" s="102"/>
      <c r="DC143" s="102"/>
      <c r="DD143" s="102"/>
      <c r="DE143" s="102"/>
      <c r="DF143" s="102"/>
      <c r="DG143" s="102"/>
      <c r="DH143" s="102"/>
      <c r="DI143" s="102"/>
      <c r="DJ143" s="102"/>
      <c r="DK143" s="102"/>
      <c r="DL143" s="102"/>
      <c r="DM143" s="102"/>
      <c r="DN143" s="102"/>
      <c r="DO143" s="102"/>
      <c r="DP143" s="102"/>
      <c r="DQ143" s="102"/>
      <c r="DR143" s="102"/>
      <c r="DS143" s="102"/>
      <c r="DT143" s="102"/>
      <c r="DU143" s="102"/>
      <c r="DV143" s="102"/>
      <c r="DW143" s="102"/>
      <c r="DX143" s="102"/>
      <c r="DY143" s="102"/>
      <c r="DZ143" s="102"/>
      <c r="EA143" s="102"/>
      <c r="EB143" s="102"/>
      <c r="EC143" s="102"/>
      <c r="ED143" s="102"/>
      <c r="EE143" s="102"/>
      <c r="EF143" s="102"/>
      <c r="EG143" s="102"/>
      <c r="EH143" s="102"/>
      <c r="EI143" s="102"/>
      <c r="EJ143" s="102"/>
      <c r="EK143" s="102"/>
      <c r="EL143" s="102"/>
      <c r="EM143" s="102"/>
      <c r="EN143" s="102"/>
      <c r="EO143" s="102"/>
      <c r="EP143" s="102"/>
      <c r="EQ143" s="102"/>
      <c r="ER143" s="102"/>
      <c r="ES143" s="102"/>
      <c r="ET143" s="102"/>
      <c r="EU143" s="102"/>
      <c r="EV143" s="102"/>
      <c r="EW143" s="102"/>
      <c r="EX143" s="102"/>
      <c r="EY143" s="102"/>
      <c r="EZ143" s="102"/>
      <c r="FA143" s="102"/>
      <c r="FB143" s="102"/>
      <c r="FC143" s="102"/>
      <c r="FD143" s="102"/>
      <c r="FE143" s="102"/>
      <c r="FF143" s="102"/>
      <c r="FG143" s="102"/>
      <c r="FH143" s="102"/>
      <c r="FI143" s="102"/>
      <c r="FJ143" s="102"/>
      <c r="FK143" s="102"/>
      <c r="FL143" s="102"/>
      <c r="FM143" s="102"/>
      <c r="FN143" s="102"/>
      <c r="FO143" s="102"/>
      <c r="FP143" s="102"/>
      <c r="FQ143" s="102"/>
      <c r="FR143" s="102"/>
      <c r="FS143" s="102"/>
      <c r="FT143" s="102"/>
      <c r="FU143" s="102"/>
      <c r="FV143" s="102"/>
      <c r="FW143" s="102"/>
      <c r="FX143" s="102"/>
      <c r="FY143" s="102"/>
      <c r="FZ143" s="102"/>
      <c r="GA143" s="102"/>
      <c r="GB143" s="102"/>
      <c r="GC143" s="102"/>
      <c r="GD143" s="102"/>
      <c r="GE143" s="102"/>
      <c r="GF143" s="102"/>
      <c r="GG143" s="102"/>
      <c r="GH143" s="102"/>
      <c r="GI143" s="102"/>
      <c r="GJ143" s="102"/>
      <c r="GK143" s="102"/>
      <c r="GL143" s="102"/>
      <c r="GM143" s="102"/>
      <c r="GN143" s="102"/>
      <c r="GO143" s="102"/>
      <c r="GP143" s="102"/>
      <c r="GQ143" s="102"/>
      <c r="GR143" s="102"/>
      <c r="GS143" s="102"/>
      <c r="GT143" s="102"/>
      <c r="GU143" s="102"/>
      <c r="GV143" s="102"/>
      <c r="GW143" s="102"/>
      <c r="GX143" s="102"/>
      <c r="GY143" s="102"/>
      <c r="GZ143" s="102"/>
      <c r="HA143" s="102"/>
      <c r="HB143" s="102"/>
      <c r="HC143" s="102"/>
      <c r="HD143" s="102"/>
      <c r="HE143" s="102"/>
      <c r="HF143" s="102"/>
      <c r="HG143" s="102"/>
      <c r="HH143" s="102"/>
      <c r="HI143" s="102"/>
      <c r="HJ143" s="102"/>
      <c r="HK143" s="102"/>
    </row>
    <row r="144" spans="2:219">
      <c r="B144" s="102"/>
      <c r="C144" s="102"/>
      <c r="D144" s="102"/>
      <c r="E144" s="102"/>
      <c r="F144" s="102"/>
      <c r="G144" s="102"/>
      <c r="H144" s="102"/>
      <c r="I144" s="102"/>
      <c r="J144" s="104"/>
      <c r="K144" s="104"/>
      <c r="L144" s="104"/>
      <c r="M144" s="104"/>
      <c r="N144" s="104"/>
      <c r="O144" s="104"/>
      <c r="P144" s="104"/>
      <c r="Q144" s="104"/>
      <c r="R144" s="104"/>
      <c r="S144" s="102"/>
      <c r="T144" s="102"/>
      <c r="U144" s="102"/>
      <c r="V144" s="105">
        <v>31</v>
      </c>
      <c r="X144" s="173">
        <f>X143*$C$23</f>
        <v>-15993.220655241737</v>
      </c>
      <c r="Y144" s="174">
        <f>'Financial Assessment'!AY35</f>
        <v>41.491272507927533</v>
      </c>
      <c r="Z144" s="174">
        <f>'Financial Assessment'!BA35</f>
        <v>48.829831712562509</v>
      </c>
      <c r="AA144" s="174">
        <f>'Financial Assessment'!BC35</f>
        <v>41.491272507927533</v>
      </c>
      <c r="AB144" s="174">
        <f>'Financial Assessment'!BE35</f>
        <v>743.52642609862994</v>
      </c>
      <c r="AC144" s="174">
        <f>'Financial Assessment'!BG35</f>
        <v>792.35625781119245</v>
      </c>
      <c r="AD144" s="102"/>
      <c r="AE144" s="113">
        <v>31</v>
      </c>
      <c r="AF144" s="113"/>
      <c r="AG144" s="249"/>
      <c r="AH144" s="249"/>
      <c r="AI144" s="249"/>
      <c r="AJ144" s="180" t="e">
        <f t="shared" si="108"/>
        <v>#VALUE!</v>
      </c>
      <c r="AK144" s="140" t="e">
        <f t="shared" si="109"/>
        <v>#VALUE!</v>
      </c>
      <c r="AL144" s="140" t="e">
        <f t="shared" si="110"/>
        <v>#VALUE!</v>
      </c>
      <c r="AM144" s="140" t="e">
        <f t="shared" si="111"/>
        <v>#VALUE!</v>
      </c>
      <c r="AN144" s="184" t="e">
        <f t="shared" si="113"/>
        <v>#VALUE!</v>
      </c>
      <c r="AO144" s="181">
        <f>'Financial Assessment'!AR37</f>
        <v>7086.617945516472</v>
      </c>
      <c r="AP144" s="140">
        <f>'Financial Assessment'!AS37</f>
        <v>5498.3524174855202</v>
      </c>
      <c r="AQ144" s="182">
        <f>'Financial Assessment'!AT37</f>
        <v>10629.164759225168</v>
      </c>
      <c r="AR144" s="182">
        <f>'Financial Assessment'!AU37</f>
        <v>133343.33939917714</v>
      </c>
      <c r="AS144" s="183">
        <f>'Financial Assessment'!AV37</f>
        <v>133343.33939917714</v>
      </c>
      <c r="AT144" s="140" t="e">
        <f>AT143+'Financial Assessment'!AZ35</f>
        <v>#VALUE!</v>
      </c>
      <c r="AU144" s="140" t="e">
        <f>AU143+'Financial Assessment'!BB35</f>
        <v>#VALUE!</v>
      </c>
      <c r="AV144" s="140" t="e">
        <f>AV143+'Financial Assessment'!BD35</f>
        <v>#VALUE!</v>
      </c>
      <c r="AW144" s="140" t="e">
        <f>AW143+'Financial Assessment'!BF35</f>
        <v>#VALUE!</v>
      </c>
      <c r="AX144" s="184" t="e">
        <f>AX143+'Financial Assessment'!BH35</f>
        <v>#VALUE!</v>
      </c>
      <c r="AY144" s="181">
        <f>AY143+'Financial Assessment'!AZ35</f>
        <v>1477.5837309991064</v>
      </c>
      <c r="AZ144" s="140">
        <f>AZ143+'Financial Assessment'!BB35</f>
        <v>2365.1139597913761</v>
      </c>
      <c r="BA144" s="140">
        <f>BA143+'Financial Assessment'!BD35</f>
        <v>696.94997528495696</v>
      </c>
      <c r="BB144" s="140">
        <f>BB143+'Financial Assessment'!BF35</f>
        <v>25078.972066131126</v>
      </c>
      <c r="BC144" s="184">
        <f>BC143+'Financial Assessment'!BH35</f>
        <v>24680.316105431753</v>
      </c>
      <c r="BD144" s="181">
        <f t="shared" si="112"/>
        <v>1195.0289174959416</v>
      </c>
      <c r="BE144" s="140">
        <f>BE143+Y144</f>
        <v>1794.7469029212907</v>
      </c>
      <c r="BF144" s="140">
        <f t="shared" si="115"/>
        <v>414.39516178179156</v>
      </c>
      <c r="BG144" s="140">
        <f t="shared" si="116"/>
        <v>20015.570585233316</v>
      </c>
      <c r="BH144" s="184">
        <f t="shared" si="114"/>
        <v>22048.154276392946</v>
      </c>
      <c r="BI144" s="102"/>
      <c r="BJ144" s="102"/>
      <c r="BK144" s="102"/>
      <c r="BL144" s="102"/>
      <c r="BM144" s="102"/>
      <c r="BN144" s="102"/>
      <c r="BO144" s="102"/>
      <c r="BP144" s="102"/>
      <c r="BQ144" s="102"/>
      <c r="BR144" s="102"/>
      <c r="BS144" s="102"/>
      <c r="BT144" s="102"/>
      <c r="BU144" s="102"/>
      <c r="BV144" s="102"/>
      <c r="BW144" s="102"/>
      <c r="BX144" s="102"/>
      <c r="BY144" s="102"/>
      <c r="BZ144" s="102"/>
      <c r="CA144" s="102"/>
      <c r="CB144" s="102"/>
      <c r="CC144" s="102"/>
      <c r="CD144" s="102"/>
      <c r="CE144" s="102"/>
      <c r="CF144" s="102"/>
      <c r="CG144" s="102"/>
      <c r="CH144" s="102"/>
      <c r="CI144" s="102"/>
      <c r="CJ144" s="102"/>
      <c r="CK144" s="102"/>
      <c r="CL144" s="102"/>
      <c r="CM144" s="102"/>
      <c r="CN144" s="102"/>
      <c r="CO144" s="102"/>
      <c r="CP144" s="102"/>
      <c r="CQ144" s="102"/>
      <c r="CR144" s="102"/>
      <c r="CS144" s="102"/>
      <c r="CT144" s="102"/>
      <c r="CU144" s="102"/>
      <c r="CV144" s="102"/>
      <c r="CW144" s="102"/>
      <c r="CX144" s="102"/>
      <c r="CY144" s="102"/>
      <c r="CZ144" s="102"/>
      <c r="DA144" s="102"/>
      <c r="DB144" s="102"/>
      <c r="DC144" s="102"/>
      <c r="DD144" s="102"/>
      <c r="DE144" s="102"/>
      <c r="DF144" s="102"/>
      <c r="DG144" s="102"/>
      <c r="DH144" s="102"/>
      <c r="DI144" s="102"/>
      <c r="DJ144" s="102"/>
      <c r="DK144" s="102"/>
      <c r="DL144" s="102"/>
      <c r="DM144" s="102"/>
      <c r="DN144" s="102"/>
      <c r="DO144" s="102"/>
      <c r="DP144" s="102"/>
      <c r="DQ144" s="102"/>
      <c r="DR144" s="102"/>
      <c r="DS144" s="102"/>
      <c r="DT144" s="102"/>
      <c r="DU144" s="102"/>
      <c r="DV144" s="102"/>
      <c r="DW144" s="102"/>
      <c r="DX144" s="102"/>
      <c r="DY144" s="102"/>
      <c r="DZ144" s="102"/>
      <c r="EA144" s="102"/>
      <c r="EB144" s="102"/>
      <c r="EC144" s="102"/>
      <c r="ED144" s="102"/>
      <c r="EE144" s="102"/>
      <c r="EF144" s="102"/>
      <c r="EG144" s="102"/>
      <c r="EH144" s="102"/>
      <c r="EI144" s="102"/>
      <c r="EJ144" s="102"/>
      <c r="EK144" s="102"/>
      <c r="EL144" s="102"/>
      <c r="EM144" s="102"/>
      <c r="EN144" s="102"/>
      <c r="EO144" s="102"/>
      <c r="EP144" s="102"/>
      <c r="EQ144" s="102"/>
      <c r="ER144" s="102"/>
      <c r="ES144" s="102"/>
      <c r="ET144" s="102"/>
      <c r="EU144" s="102"/>
      <c r="EV144" s="102"/>
      <c r="EW144" s="102"/>
      <c r="EX144" s="102"/>
      <c r="EY144" s="102"/>
      <c r="EZ144" s="102"/>
      <c r="FA144" s="102"/>
      <c r="FB144" s="102"/>
      <c r="FC144" s="102"/>
      <c r="FD144" s="102"/>
      <c r="FE144" s="102"/>
      <c r="FF144" s="102"/>
      <c r="FG144" s="102"/>
      <c r="FH144" s="102"/>
      <c r="FI144" s="102"/>
      <c r="FJ144" s="102"/>
      <c r="FK144" s="102"/>
      <c r="FL144" s="102"/>
      <c r="FM144" s="102"/>
      <c r="FN144" s="102"/>
      <c r="FO144" s="102"/>
      <c r="FP144" s="102"/>
      <c r="FQ144" s="102"/>
      <c r="FR144" s="102"/>
      <c r="FS144" s="102"/>
      <c r="FT144" s="102"/>
      <c r="FU144" s="102"/>
      <c r="FV144" s="102"/>
      <c r="FW144" s="102"/>
      <c r="FX144" s="102"/>
      <c r="FY144" s="102"/>
      <c r="FZ144" s="102"/>
      <c r="GA144" s="102"/>
      <c r="GB144" s="102"/>
      <c r="GC144" s="102"/>
      <c r="GD144" s="102"/>
      <c r="GE144" s="102"/>
      <c r="GF144" s="102"/>
      <c r="GG144" s="102"/>
      <c r="GH144" s="102"/>
      <c r="GI144" s="102"/>
      <c r="GJ144" s="102"/>
      <c r="GK144" s="102"/>
      <c r="GL144" s="102"/>
      <c r="GM144" s="102"/>
      <c r="GN144" s="102"/>
      <c r="GO144" s="102"/>
      <c r="GP144" s="102"/>
      <c r="GQ144" s="102"/>
      <c r="GR144" s="102"/>
      <c r="GS144" s="102"/>
      <c r="GT144" s="102"/>
      <c r="GU144" s="102"/>
      <c r="GV144" s="102"/>
      <c r="GW144" s="102"/>
      <c r="GX144" s="102"/>
      <c r="GY144" s="102"/>
      <c r="GZ144" s="102"/>
      <c r="HA144" s="102"/>
      <c r="HB144" s="102"/>
      <c r="HC144" s="102"/>
      <c r="HD144" s="102"/>
      <c r="HE144" s="102"/>
      <c r="HF144" s="102"/>
      <c r="HG144" s="102"/>
      <c r="HH144" s="102"/>
      <c r="HI144" s="102"/>
      <c r="HJ144" s="102"/>
      <c r="HK144" s="102"/>
    </row>
    <row r="145" spans="2:219">
      <c r="B145" s="102"/>
      <c r="C145" s="102"/>
      <c r="D145" s="102"/>
      <c r="E145" s="102"/>
      <c r="F145" s="102"/>
      <c r="G145" s="102"/>
      <c r="H145" s="102"/>
      <c r="I145" s="102"/>
      <c r="J145" s="104"/>
      <c r="K145" s="104"/>
      <c r="L145" s="104"/>
      <c r="M145" s="104"/>
      <c r="N145" s="104"/>
      <c r="O145" s="104"/>
      <c r="P145" s="104"/>
      <c r="Q145" s="104"/>
      <c r="R145" s="104"/>
      <c r="S145" s="102"/>
      <c r="T145" s="102"/>
      <c r="U145" s="102"/>
      <c r="V145" s="105">
        <v>32</v>
      </c>
      <c r="X145" s="173">
        <f>X144*($C$23)</f>
        <v>-16792.881688003825</v>
      </c>
      <c r="Y145" s="174">
        <f>'Financial Assessment'!AY36</f>
        <v>39.515497626597721</v>
      </c>
      <c r="Z145" s="174">
        <f>'Financial Assessment'!BA36</f>
        <v>46.504601631011951</v>
      </c>
      <c r="AA145" s="174">
        <f>'Financial Assessment'!BC36</f>
        <v>39.515497626597721</v>
      </c>
      <c r="AB145" s="174">
        <f>'Financial Assessment'!BE36</f>
        <v>708.12040580821895</v>
      </c>
      <c r="AC145" s="174">
        <f>'Financial Assessment'!BG36</f>
        <v>754.6250074392309</v>
      </c>
      <c r="AD145" s="102"/>
      <c r="AE145" s="113">
        <v>32</v>
      </c>
      <c r="AF145" s="113"/>
      <c r="AG145" s="249"/>
      <c r="AH145" s="249"/>
      <c r="AI145" s="249"/>
      <c r="AJ145" s="180" t="e">
        <f t="shared" si="108"/>
        <v>#VALUE!</v>
      </c>
      <c r="AK145" s="140" t="e">
        <f t="shared" si="109"/>
        <v>#VALUE!</v>
      </c>
      <c r="AL145" s="140" t="e">
        <f t="shared" si="110"/>
        <v>#VALUE!</v>
      </c>
      <c r="AM145" s="140" t="e">
        <f t="shared" si="111"/>
        <v>#VALUE!</v>
      </c>
      <c r="AN145" s="184" t="e">
        <f t="shared" si="113"/>
        <v>#VALUE!</v>
      </c>
      <c r="AO145" s="181">
        <f>'Financial Assessment'!AR38</f>
        <v>7440.9488427922961</v>
      </c>
      <c r="AP145" s="140">
        <f>'Financial Assessment'!AS38</f>
        <v>5773.2700383597967</v>
      </c>
      <c r="AQ145" s="182">
        <f>'Financial Assessment'!AT38</f>
        <v>11160.622997186427</v>
      </c>
      <c r="AR145" s="182">
        <f>'Financial Assessment'!AU38</f>
        <v>140010.50636913601</v>
      </c>
      <c r="AS145" s="183">
        <f>'Financial Assessment'!AV38</f>
        <v>140010.50636913601</v>
      </c>
      <c r="AT145" s="140" t="e">
        <f>AT144+'Financial Assessment'!AZ36</f>
        <v>#VALUE!</v>
      </c>
      <c r="AU145" s="140" t="e">
        <f>AU144+'Financial Assessment'!BB36</f>
        <v>#VALUE!</v>
      </c>
      <c r="AV145" s="140" t="e">
        <f>AV144+'Financial Assessment'!BD36</f>
        <v>#VALUE!</v>
      </c>
      <c r="AW145" s="140" t="e">
        <f>AW144+'Financial Assessment'!BF36</f>
        <v>#VALUE!</v>
      </c>
      <c r="AX145" s="184" t="e">
        <f>AX144+'Financial Assessment'!BH36</f>
        <v>#VALUE!</v>
      </c>
      <c r="AY145" s="181">
        <f>AY144+'Financial Assessment'!AZ36</f>
        <v>1521.1495671324303</v>
      </c>
      <c r="AZ145" s="140">
        <f>AZ144+'Financial Assessment'!BB36</f>
        <v>2416.3852830895667</v>
      </c>
      <c r="BA145" s="140">
        <f>BA144+'Financial Assessment'!BD36</f>
        <v>740.51581141828092</v>
      </c>
      <c r="BB145" s="140">
        <f>BB144+'Financial Assessment'!BF36</f>
        <v>25859.674813534686</v>
      </c>
      <c r="BC145" s="184">
        <f>BC144+'Financial Assessment'!BH36</f>
        <v>25472.672363242946</v>
      </c>
      <c r="BD145" s="181">
        <f t="shared" si="112"/>
        <v>1234.5444151225392</v>
      </c>
      <c r="BE145" s="140">
        <f>BE144+Z145</f>
        <v>1841.2515045523028</v>
      </c>
      <c r="BF145" s="140">
        <f t="shared" si="115"/>
        <v>453.91065940838928</v>
      </c>
      <c r="BG145" s="140">
        <f t="shared" si="116"/>
        <v>20723.690991041534</v>
      </c>
      <c r="BH145" s="184">
        <f t="shared" si="114"/>
        <v>22802.779283832177</v>
      </c>
      <c r="BI145" s="102"/>
      <c r="BJ145" s="102"/>
      <c r="BK145" s="102"/>
      <c r="BL145" s="102"/>
      <c r="BM145" s="102"/>
      <c r="BN145" s="102"/>
      <c r="BO145" s="102"/>
      <c r="BP145" s="102"/>
      <c r="BQ145" s="102"/>
      <c r="BR145" s="102"/>
      <c r="BS145" s="102"/>
      <c r="BT145" s="102"/>
      <c r="BU145" s="102"/>
      <c r="BV145" s="102"/>
      <c r="BW145" s="102"/>
      <c r="BX145" s="102"/>
      <c r="BY145" s="102"/>
      <c r="BZ145" s="102"/>
      <c r="CA145" s="102"/>
      <c r="CB145" s="102"/>
      <c r="CC145" s="102"/>
      <c r="CD145" s="102"/>
      <c r="CE145" s="102"/>
      <c r="CF145" s="102"/>
      <c r="CG145" s="102"/>
      <c r="CH145" s="102"/>
      <c r="CI145" s="102"/>
      <c r="CJ145" s="102"/>
      <c r="CK145" s="102"/>
      <c r="CL145" s="102"/>
      <c r="CM145" s="102"/>
      <c r="CN145" s="102"/>
      <c r="CO145" s="102"/>
      <c r="CP145" s="102"/>
      <c r="CQ145" s="102"/>
      <c r="CR145" s="102"/>
      <c r="CS145" s="102"/>
      <c r="CT145" s="102"/>
      <c r="CU145" s="102"/>
      <c r="CV145" s="102"/>
      <c r="CW145" s="102"/>
      <c r="CX145" s="102"/>
      <c r="CY145" s="102"/>
      <c r="CZ145" s="102"/>
      <c r="DA145" s="102"/>
      <c r="DB145" s="102"/>
      <c r="DC145" s="102"/>
      <c r="DD145" s="102"/>
      <c r="DE145" s="102"/>
      <c r="DF145" s="102"/>
      <c r="DG145" s="102"/>
      <c r="DH145" s="102"/>
      <c r="DI145" s="102"/>
      <c r="DJ145" s="102"/>
      <c r="DK145" s="102"/>
      <c r="DL145" s="102"/>
      <c r="DM145" s="102"/>
      <c r="DN145" s="102"/>
      <c r="DO145" s="102"/>
      <c r="DP145" s="102"/>
      <c r="DQ145" s="102"/>
      <c r="DR145" s="102"/>
      <c r="DS145" s="102"/>
      <c r="DT145" s="102"/>
      <c r="DU145" s="102"/>
      <c r="DV145" s="102"/>
      <c r="DW145" s="102"/>
      <c r="DX145" s="102"/>
      <c r="DY145" s="102"/>
      <c r="DZ145" s="102"/>
      <c r="EA145" s="102"/>
      <c r="EB145" s="102"/>
      <c r="EC145" s="102"/>
      <c r="ED145" s="102"/>
      <c r="EE145" s="102"/>
      <c r="EF145" s="102"/>
      <c r="EG145" s="102"/>
      <c r="EH145" s="102"/>
      <c r="EI145" s="102"/>
      <c r="EJ145" s="102"/>
      <c r="EK145" s="102"/>
      <c r="EL145" s="102"/>
      <c r="EM145" s="102"/>
      <c r="EN145" s="102"/>
      <c r="EO145" s="102"/>
      <c r="EP145" s="102"/>
      <c r="EQ145" s="102"/>
      <c r="ER145" s="102"/>
      <c r="ES145" s="102"/>
      <c r="ET145" s="102"/>
      <c r="EU145" s="102"/>
      <c r="EV145" s="102"/>
      <c r="EW145" s="102"/>
      <c r="EX145" s="102"/>
      <c r="EY145" s="102"/>
      <c r="EZ145" s="102"/>
      <c r="FA145" s="102"/>
      <c r="FB145" s="102"/>
      <c r="FC145" s="102"/>
      <c r="FD145" s="102"/>
      <c r="FE145" s="102"/>
      <c r="FF145" s="102"/>
      <c r="FG145" s="102"/>
      <c r="FH145" s="102"/>
      <c r="FI145" s="102"/>
      <c r="FJ145" s="102"/>
      <c r="FK145" s="102"/>
      <c r="FL145" s="102"/>
      <c r="FM145" s="102"/>
      <c r="FN145" s="102"/>
      <c r="FO145" s="102"/>
      <c r="FP145" s="102"/>
      <c r="FQ145" s="102"/>
      <c r="FR145" s="102"/>
      <c r="FS145" s="102"/>
      <c r="FT145" s="102"/>
      <c r="FU145" s="102"/>
      <c r="FV145" s="102"/>
      <c r="FW145" s="102"/>
      <c r="FX145" s="102"/>
      <c r="FY145" s="102"/>
      <c r="FZ145" s="102"/>
      <c r="GA145" s="102"/>
      <c r="GB145" s="102"/>
      <c r="GC145" s="102"/>
      <c r="GD145" s="102"/>
      <c r="GE145" s="102"/>
      <c r="GF145" s="102"/>
      <c r="GG145" s="102"/>
      <c r="GH145" s="102"/>
      <c r="GI145" s="102"/>
      <c r="GJ145" s="102"/>
      <c r="GK145" s="102"/>
      <c r="GL145" s="102"/>
      <c r="GM145" s="102"/>
      <c r="GN145" s="102"/>
      <c r="GO145" s="102"/>
      <c r="GP145" s="102"/>
      <c r="GQ145" s="102"/>
      <c r="GR145" s="102"/>
      <c r="GS145" s="102"/>
      <c r="GT145" s="102"/>
      <c r="GU145" s="102"/>
      <c r="GV145" s="102"/>
      <c r="GW145" s="102"/>
      <c r="GX145" s="102"/>
      <c r="GY145" s="102"/>
      <c r="GZ145" s="102"/>
      <c r="HA145" s="102"/>
      <c r="HB145" s="102"/>
      <c r="HC145" s="102"/>
      <c r="HD145" s="102"/>
      <c r="HE145" s="102"/>
      <c r="HF145" s="102"/>
      <c r="HG145" s="102"/>
      <c r="HH145" s="102"/>
      <c r="HI145" s="102"/>
      <c r="HJ145" s="102"/>
      <c r="HK145" s="102"/>
    </row>
    <row r="146" spans="2:219">
      <c r="B146" s="102"/>
      <c r="C146" s="102"/>
      <c r="D146" s="102"/>
      <c r="E146" s="102"/>
      <c r="F146" s="102"/>
      <c r="G146" s="102"/>
      <c r="H146" s="102"/>
      <c r="I146" s="102"/>
      <c r="J146" s="104"/>
      <c r="K146" s="104"/>
      <c r="L146" s="104"/>
      <c r="M146" s="104"/>
      <c r="N146" s="104"/>
      <c r="O146" s="104"/>
      <c r="P146" s="104"/>
      <c r="Q146" s="104"/>
      <c r="R146" s="104"/>
      <c r="S146" s="102"/>
      <c r="T146" s="102"/>
      <c r="U146" s="102"/>
      <c r="V146" s="105">
        <v>33</v>
      </c>
      <c r="X146" s="173">
        <f>X145*$C$23</f>
        <v>-17632.525772404017</v>
      </c>
      <c r="Y146" s="174">
        <f>'Financial Assessment'!AY37</f>
        <v>37.633807263426434</v>
      </c>
      <c r="Z146" s="174">
        <f>'Financial Assessment'!BA37</f>
        <v>44.290096791439964</v>
      </c>
      <c r="AA146" s="174">
        <f>'Financial Assessment'!BC37</f>
        <v>37.633807263426434</v>
      </c>
      <c r="AB146" s="174">
        <f>'Financial Assessment'!BE37</f>
        <v>674.4003864840181</v>
      </c>
      <c r="AC146" s="174">
        <f>'Financial Assessment'!BG37</f>
        <v>718.69048327545806</v>
      </c>
      <c r="AD146" s="102"/>
      <c r="AE146" s="113">
        <v>33</v>
      </c>
      <c r="AF146" s="113"/>
      <c r="AG146" s="249"/>
      <c r="AH146" s="249"/>
      <c r="AI146" s="249"/>
      <c r="AJ146" s="180" t="e">
        <f t="shared" si="108"/>
        <v>#VALUE!</v>
      </c>
      <c r="AK146" s="140" t="e">
        <f t="shared" si="109"/>
        <v>#VALUE!</v>
      </c>
      <c r="AL146" s="140" t="e">
        <f t="shared" si="110"/>
        <v>#VALUE!</v>
      </c>
      <c r="AM146" s="140" t="e">
        <f t="shared" si="111"/>
        <v>#VALUE!</v>
      </c>
      <c r="AN146" s="184" t="e">
        <f t="shared" si="113"/>
        <v>#VALUE!</v>
      </c>
      <c r="AO146" s="181">
        <f>'Financial Assessment'!AR39</f>
        <v>7812.9962849319108</v>
      </c>
      <c r="AP146" s="140">
        <f>'Financial Assessment'!AS39</f>
        <v>6061.933540277787</v>
      </c>
      <c r="AQ146" s="182">
        <f>'Financial Assessment'!AT39</f>
        <v>11718.654147045749</v>
      </c>
      <c r="AR146" s="182">
        <f>'Financial Assessment'!AU39</f>
        <v>147011.03168759283</v>
      </c>
      <c r="AS146" s="183">
        <f>'Financial Assessment'!AV39</f>
        <v>147011.03168759283</v>
      </c>
      <c r="AT146" s="140" t="e">
        <f>AT145+'Financial Assessment'!AZ37</f>
        <v>#VALUE!</v>
      </c>
      <c r="AU146" s="140" t="e">
        <f>AU145+'Financial Assessment'!BB37</f>
        <v>#VALUE!</v>
      </c>
      <c r="AV146" s="140" t="e">
        <f>AV145+'Financial Assessment'!BD37</f>
        <v>#VALUE!</v>
      </c>
      <c r="AW146" s="140" t="e">
        <f>AW145+'Financial Assessment'!BF37</f>
        <v>#VALUE!</v>
      </c>
      <c r="AX146" s="184" t="e">
        <f>AX145+'Financial Assessment'!BH37</f>
        <v>#VALUE!</v>
      </c>
      <c r="AY146" s="181">
        <f>AY145+'Financial Assessment'!AZ37</f>
        <v>1562.6408396403579</v>
      </c>
      <c r="AZ146" s="140">
        <f>AZ145+'Financial Assessment'!BB37</f>
        <v>2465.2151148021294</v>
      </c>
      <c r="BA146" s="140">
        <f>BA145+'Financial Assessment'!BD37</f>
        <v>782.00708392620857</v>
      </c>
      <c r="BB146" s="140">
        <f>BB145+'Financial Assessment'!BF37</f>
        <v>26603.201239633316</v>
      </c>
      <c r="BC146" s="184">
        <f>BC145+'Financial Assessment'!BH37</f>
        <v>26227.297370682176</v>
      </c>
      <c r="BD146" s="181">
        <f t="shared" si="112"/>
        <v>1272.1782223859657</v>
      </c>
      <c r="BE146" s="140">
        <f>BE145+Y146</f>
        <v>1878.8853118157292</v>
      </c>
      <c r="BF146" s="140">
        <f t="shared" si="115"/>
        <v>491.54446667181571</v>
      </c>
      <c r="BG146" s="140">
        <f t="shared" si="116"/>
        <v>21398.091377525554</v>
      </c>
      <c r="BH146" s="184">
        <f t="shared" si="114"/>
        <v>23521.469767107636</v>
      </c>
      <c r="BI146" s="102"/>
      <c r="BJ146" s="102"/>
      <c r="BK146" s="102"/>
      <c r="BL146" s="102"/>
      <c r="BM146" s="102"/>
      <c r="BN146" s="102"/>
      <c r="BO146" s="102"/>
      <c r="BP146" s="102"/>
      <c r="BQ146" s="102"/>
      <c r="BR146" s="102"/>
      <c r="BS146" s="102"/>
      <c r="BT146" s="102"/>
      <c r="BU146" s="102"/>
      <c r="BV146" s="102"/>
      <c r="BW146" s="102"/>
      <c r="BX146" s="102"/>
      <c r="BY146" s="102"/>
      <c r="BZ146" s="102"/>
      <c r="CA146" s="102"/>
      <c r="CB146" s="102"/>
      <c r="CC146" s="102"/>
      <c r="CD146" s="102"/>
      <c r="CE146" s="102"/>
      <c r="CF146" s="102"/>
      <c r="CG146" s="102"/>
      <c r="CH146" s="102"/>
      <c r="CI146" s="102"/>
      <c r="CJ146" s="102"/>
      <c r="CK146" s="102"/>
      <c r="CL146" s="102"/>
      <c r="CM146" s="102"/>
      <c r="CN146" s="102"/>
      <c r="CO146" s="102"/>
      <c r="CP146" s="102"/>
      <c r="CQ146" s="102"/>
      <c r="CR146" s="102"/>
      <c r="CS146" s="102"/>
      <c r="CT146" s="102"/>
      <c r="CU146" s="102"/>
      <c r="CV146" s="102"/>
      <c r="CW146" s="102"/>
      <c r="CX146" s="102"/>
      <c r="CY146" s="102"/>
      <c r="CZ146" s="102"/>
      <c r="DA146" s="102"/>
      <c r="DB146" s="102"/>
      <c r="DC146" s="102"/>
      <c r="DD146" s="102"/>
      <c r="DE146" s="102"/>
      <c r="DF146" s="102"/>
      <c r="DG146" s="102"/>
      <c r="DH146" s="102"/>
      <c r="DI146" s="102"/>
      <c r="DJ146" s="102"/>
      <c r="DK146" s="102"/>
      <c r="DL146" s="102"/>
      <c r="DM146" s="102"/>
      <c r="DN146" s="102"/>
      <c r="DO146" s="102"/>
      <c r="DP146" s="102"/>
      <c r="DQ146" s="102"/>
      <c r="DR146" s="102"/>
      <c r="DS146" s="102"/>
      <c r="DT146" s="102"/>
      <c r="DU146" s="102"/>
      <c r="DV146" s="102"/>
      <c r="DW146" s="102"/>
      <c r="DX146" s="102"/>
      <c r="DY146" s="102"/>
      <c r="DZ146" s="102"/>
      <c r="EA146" s="102"/>
      <c r="EB146" s="102"/>
      <c r="EC146" s="102"/>
      <c r="ED146" s="102"/>
      <c r="EE146" s="102"/>
      <c r="EF146" s="102"/>
      <c r="EG146" s="102"/>
      <c r="EH146" s="102"/>
      <c r="EI146" s="102"/>
      <c r="EJ146" s="102"/>
      <c r="EK146" s="102"/>
      <c r="EL146" s="102"/>
      <c r="EM146" s="102"/>
      <c r="EN146" s="102"/>
      <c r="EO146" s="102"/>
      <c r="EP146" s="102"/>
      <c r="EQ146" s="102"/>
      <c r="ER146" s="102"/>
      <c r="ES146" s="102"/>
      <c r="ET146" s="102"/>
      <c r="EU146" s="102"/>
      <c r="EV146" s="102"/>
      <c r="EW146" s="102"/>
      <c r="EX146" s="102"/>
      <c r="EY146" s="102"/>
      <c r="EZ146" s="102"/>
      <c r="FA146" s="102"/>
      <c r="FB146" s="102"/>
      <c r="FC146" s="102"/>
      <c r="FD146" s="102"/>
      <c r="FE146" s="102"/>
      <c r="FF146" s="102"/>
      <c r="FG146" s="102"/>
      <c r="FH146" s="102"/>
      <c r="FI146" s="102"/>
      <c r="FJ146" s="102"/>
      <c r="FK146" s="102"/>
      <c r="FL146" s="102"/>
      <c r="FM146" s="102"/>
      <c r="FN146" s="102"/>
      <c r="FO146" s="102"/>
      <c r="FP146" s="102"/>
      <c r="FQ146" s="102"/>
      <c r="FR146" s="102"/>
      <c r="FS146" s="102"/>
      <c r="FT146" s="102"/>
      <c r="FU146" s="102"/>
      <c r="FV146" s="102"/>
      <c r="FW146" s="102"/>
      <c r="FX146" s="102"/>
      <c r="FY146" s="102"/>
      <c r="FZ146" s="102"/>
      <c r="GA146" s="102"/>
      <c r="GB146" s="102"/>
      <c r="GC146" s="102"/>
      <c r="GD146" s="102"/>
      <c r="GE146" s="102"/>
      <c r="GF146" s="102"/>
      <c r="GG146" s="102"/>
      <c r="GH146" s="102"/>
      <c r="GI146" s="102"/>
      <c r="GJ146" s="102"/>
      <c r="GK146" s="102"/>
      <c r="GL146" s="102"/>
      <c r="GM146" s="102"/>
      <c r="GN146" s="102"/>
      <c r="GO146" s="102"/>
      <c r="GP146" s="102"/>
      <c r="GQ146" s="102"/>
      <c r="GR146" s="102"/>
      <c r="GS146" s="102"/>
      <c r="GT146" s="102"/>
      <c r="GU146" s="102"/>
      <c r="GV146" s="102"/>
      <c r="GW146" s="102"/>
      <c r="GX146" s="102"/>
      <c r="GY146" s="102"/>
      <c r="GZ146" s="102"/>
      <c r="HA146" s="102"/>
      <c r="HB146" s="102"/>
      <c r="HC146" s="102"/>
      <c r="HD146" s="102"/>
      <c r="HE146" s="102"/>
      <c r="HF146" s="102"/>
      <c r="HG146" s="102"/>
      <c r="HH146" s="102"/>
      <c r="HI146" s="102"/>
      <c r="HJ146" s="102"/>
      <c r="HK146" s="102"/>
    </row>
    <row r="147" spans="2:219">
      <c r="B147" s="102"/>
      <c r="C147" s="102"/>
      <c r="D147" s="102"/>
      <c r="E147" s="102"/>
      <c r="F147" s="102"/>
      <c r="G147" s="102"/>
      <c r="H147" s="102"/>
      <c r="I147" s="102"/>
      <c r="J147" s="104"/>
      <c r="K147" s="104"/>
      <c r="L147" s="104"/>
      <c r="M147" s="104"/>
      <c r="N147" s="104"/>
      <c r="O147" s="104"/>
      <c r="P147" s="104"/>
      <c r="Q147" s="104"/>
      <c r="R147" s="104"/>
      <c r="S147" s="102"/>
      <c r="T147" s="102"/>
      <c r="U147" s="102"/>
      <c r="V147" s="105">
        <v>34</v>
      </c>
      <c r="X147" s="173">
        <f>X146*($C$23)</f>
        <v>-18514.152061024219</v>
      </c>
      <c r="Y147" s="174">
        <f>'Financial Assessment'!AY38</f>
        <v>35.841721203263205</v>
      </c>
      <c r="Z147" s="174">
        <f>'Financial Assessment'!BA38</f>
        <v>42.181044563276146</v>
      </c>
      <c r="AA147" s="174">
        <f>'Financial Assessment'!BC38</f>
        <v>35.841721203263205</v>
      </c>
      <c r="AB147" s="174">
        <f>'Financial Assessment'!BE38</f>
        <v>642.28608236573143</v>
      </c>
      <c r="AC147" s="174">
        <f>'Financial Assessment'!BG38</f>
        <v>684.46712692900758</v>
      </c>
      <c r="AD147" s="102"/>
      <c r="AE147" s="113">
        <v>34</v>
      </c>
      <c r="AF147" s="113"/>
      <c r="AG147" s="249"/>
      <c r="AH147" s="249"/>
      <c r="AI147" s="249"/>
      <c r="AJ147" s="180" t="e">
        <f t="shared" ref="AJ147:AJ178" si="117">AJ146+Y147</f>
        <v>#VALUE!</v>
      </c>
      <c r="AK147" s="140" t="e">
        <f t="shared" ref="AK147:AK178" si="118">AK146+Z147</f>
        <v>#VALUE!</v>
      </c>
      <c r="AL147" s="140" t="e">
        <f t="shared" ref="AL147:AL178" si="119">AL146+Z147</f>
        <v>#VALUE!</v>
      </c>
      <c r="AM147" s="140" t="e">
        <f t="shared" ref="AM147:AM178" si="120">AM146+AB147</f>
        <v>#VALUE!</v>
      </c>
      <c r="AN147" s="184" t="e">
        <f t="shared" si="113"/>
        <v>#VALUE!</v>
      </c>
      <c r="AO147" s="181">
        <f>'Financial Assessment'!AR40</f>
        <v>8203.6460991785061</v>
      </c>
      <c r="AP147" s="140">
        <f>'Financial Assessment'!AS40</f>
        <v>6365.0302172916763</v>
      </c>
      <c r="AQ147" s="182">
        <f>'Financial Assessment'!AT40</f>
        <v>12304.586854398036</v>
      </c>
      <c r="AR147" s="182">
        <f>'Financial Assessment'!AU40</f>
        <v>154361.58327197249</v>
      </c>
      <c r="AS147" s="183">
        <f>'Financial Assessment'!AV40</f>
        <v>154361.58327197249</v>
      </c>
      <c r="AT147" s="140" t="e">
        <f>AT146+'Financial Assessment'!AZ38</f>
        <v>#VALUE!</v>
      </c>
      <c r="AU147" s="140" t="e">
        <f>AU146+'Financial Assessment'!BB38</f>
        <v>#VALUE!</v>
      </c>
      <c r="AV147" s="140" t="e">
        <f>AV146+'Financial Assessment'!BD38</f>
        <v>#VALUE!</v>
      </c>
      <c r="AW147" s="140" t="e">
        <f>AW146+'Financial Assessment'!BF38</f>
        <v>#VALUE!</v>
      </c>
      <c r="AX147" s="184" t="e">
        <f>AX146+'Financial Assessment'!BH38</f>
        <v>#VALUE!</v>
      </c>
      <c r="AY147" s="181">
        <f>AY146+'Financial Assessment'!AZ38</f>
        <v>1602.1563372669557</v>
      </c>
      <c r="AZ147" s="140">
        <f>AZ146+'Financial Assessment'!BB38</f>
        <v>2511.7197164331415</v>
      </c>
      <c r="BA147" s="140">
        <f>BA146+'Financial Assessment'!BD38</f>
        <v>821.52258155280629</v>
      </c>
      <c r="BB147" s="140">
        <f>BB146+'Financial Assessment'!BF38</f>
        <v>27311.321645441534</v>
      </c>
      <c r="BC147" s="184">
        <f>BC146+'Financial Assessment'!BH38</f>
        <v>26945.987853957635</v>
      </c>
      <c r="BD147" s="181">
        <f t="shared" si="112"/>
        <v>1308.0199435892289</v>
      </c>
      <c r="BE147" s="140">
        <f>BE146+Z147</f>
        <v>1921.0663563790054</v>
      </c>
      <c r="BF147" s="140">
        <f t="shared" si="115"/>
        <v>527.38618787507892</v>
      </c>
      <c r="BG147" s="140">
        <f t="shared" si="116"/>
        <v>22040.377459891286</v>
      </c>
      <c r="BH147" s="184">
        <f t="shared" si="114"/>
        <v>24205.936894036644</v>
      </c>
      <c r="BI147" s="102"/>
      <c r="BJ147" s="102"/>
      <c r="BK147" s="102"/>
      <c r="BL147" s="102"/>
      <c r="BM147" s="102"/>
      <c r="BN147" s="102"/>
      <c r="BO147" s="102"/>
      <c r="BP147" s="102"/>
      <c r="BQ147" s="102"/>
      <c r="BR147" s="102"/>
      <c r="BS147" s="102"/>
      <c r="BT147" s="102"/>
      <c r="BU147" s="102"/>
      <c r="BV147" s="102"/>
      <c r="BW147" s="102"/>
      <c r="BX147" s="102"/>
      <c r="BY147" s="102"/>
      <c r="BZ147" s="102"/>
      <c r="CA147" s="102"/>
      <c r="CB147" s="102"/>
      <c r="CC147" s="102"/>
      <c r="CD147" s="102"/>
      <c r="CE147" s="102"/>
      <c r="CF147" s="102"/>
      <c r="CG147" s="102"/>
      <c r="CH147" s="102"/>
      <c r="CI147" s="102"/>
      <c r="CJ147" s="102"/>
      <c r="CK147" s="102"/>
      <c r="CL147" s="102"/>
      <c r="CM147" s="102"/>
      <c r="CN147" s="102"/>
      <c r="CO147" s="102"/>
      <c r="CP147" s="102"/>
      <c r="CQ147" s="102"/>
      <c r="CR147" s="102"/>
      <c r="CS147" s="102"/>
      <c r="CT147" s="102"/>
      <c r="CU147" s="102"/>
      <c r="CV147" s="102"/>
      <c r="CW147" s="102"/>
      <c r="CX147" s="102"/>
      <c r="CY147" s="102"/>
      <c r="CZ147" s="102"/>
      <c r="DA147" s="102"/>
      <c r="DB147" s="102"/>
      <c r="DC147" s="102"/>
      <c r="DD147" s="102"/>
      <c r="DE147" s="102"/>
      <c r="DF147" s="102"/>
      <c r="DG147" s="102"/>
      <c r="DH147" s="102"/>
      <c r="DI147" s="102"/>
      <c r="DJ147" s="102"/>
      <c r="DK147" s="102"/>
      <c r="DL147" s="102"/>
      <c r="DM147" s="102"/>
      <c r="DN147" s="102"/>
      <c r="DO147" s="102"/>
      <c r="DP147" s="102"/>
      <c r="DQ147" s="102"/>
      <c r="DR147" s="102"/>
      <c r="DS147" s="102"/>
      <c r="DT147" s="102"/>
      <c r="DU147" s="102"/>
      <c r="DV147" s="102"/>
      <c r="DW147" s="102"/>
      <c r="DX147" s="102"/>
      <c r="DY147" s="102"/>
      <c r="DZ147" s="102"/>
      <c r="EA147" s="102"/>
      <c r="EB147" s="102"/>
      <c r="EC147" s="102"/>
      <c r="ED147" s="102"/>
      <c r="EE147" s="102"/>
      <c r="EF147" s="102"/>
      <c r="EG147" s="102"/>
      <c r="EH147" s="102"/>
      <c r="EI147" s="102"/>
      <c r="EJ147" s="102"/>
      <c r="EK147" s="102"/>
      <c r="EL147" s="102"/>
      <c r="EM147" s="102"/>
      <c r="EN147" s="102"/>
      <c r="EO147" s="102"/>
      <c r="EP147" s="102"/>
      <c r="EQ147" s="102"/>
      <c r="ER147" s="102"/>
      <c r="ES147" s="102"/>
      <c r="ET147" s="102"/>
      <c r="EU147" s="102"/>
      <c r="EV147" s="102"/>
      <c r="EW147" s="102"/>
      <c r="EX147" s="102"/>
      <c r="EY147" s="102"/>
      <c r="EZ147" s="102"/>
      <c r="FA147" s="102"/>
      <c r="FB147" s="102"/>
      <c r="FC147" s="102"/>
      <c r="FD147" s="102"/>
      <c r="FE147" s="102"/>
      <c r="FF147" s="102"/>
      <c r="FG147" s="102"/>
      <c r="FH147" s="102"/>
      <c r="FI147" s="102"/>
      <c r="FJ147" s="102"/>
      <c r="FK147" s="102"/>
      <c r="FL147" s="102"/>
      <c r="FM147" s="102"/>
      <c r="FN147" s="102"/>
      <c r="FO147" s="102"/>
      <c r="FP147" s="102"/>
      <c r="FQ147" s="102"/>
      <c r="FR147" s="102"/>
      <c r="FS147" s="102"/>
      <c r="FT147" s="102"/>
      <c r="FU147" s="102"/>
      <c r="FV147" s="102"/>
      <c r="FW147" s="102"/>
      <c r="FX147" s="102"/>
      <c r="FY147" s="102"/>
      <c r="FZ147" s="102"/>
      <c r="GA147" s="102"/>
      <c r="GB147" s="102"/>
      <c r="GC147" s="102"/>
      <c r="GD147" s="102"/>
      <c r="GE147" s="102"/>
      <c r="GF147" s="102"/>
      <c r="GG147" s="102"/>
      <c r="GH147" s="102"/>
      <c r="GI147" s="102"/>
      <c r="GJ147" s="102"/>
      <c r="GK147" s="102"/>
      <c r="GL147" s="102"/>
      <c r="GM147" s="102"/>
      <c r="GN147" s="102"/>
      <c r="GO147" s="102"/>
      <c r="GP147" s="102"/>
      <c r="GQ147" s="102"/>
      <c r="GR147" s="102"/>
      <c r="GS147" s="102"/>
      <c r="GT147" s="102"/>
      <c r="GU147" s="102"/>
      <c r="GV147" s="102"/>
      <c r="GW147" s="102"/>
      <c r="GX147" s="102"/>
      <c r="GY147" s="102"/>
      <c r="GZ147" s="102"/>
      <c r="HA147" s="102"/>
      <c r="HB147" s="102"/>
      <c r="HC147" s="102"/>
      <c r="HD147" s="102"/>
      <c r="HE147" s="102"/>
      <c r="HF147" s="102"/>
      <c r="HG147" s="102"/>
      <c r="HH147" s="102"/>
      <c r="HI147" s="102"/>
      <c r="HJ147" s="102"/>
      <c r="HK147" s="102"/>
    </row>
    <row r="148" spans="2:219">
      <c r="B148" s="102"/>
      <c r="C148" s="102"/>
      <c r="D148" s="102"/>
      <c r="E148" s="102"/>
      <c r="F148" s="102"/>
      <c r="G148" s="102"/>
      <c r="H148" s="102"/>
      <c r="I148" s="102"/>
      <c r="J148" s="104"/>
      <c r="K148" s="104"/>
      <c r="L148" s="104"/>
      <c r="M148" s="104"/>
      <c r="N148" s="104"/>
      <c r="O148" s="104"/>
      <c r="P148" s="104"/>
      <c r="Q148" s="104"/>
      <c r="R148" s="104"/>
      <c r="S148" s="102"/>
      <c r="T148" s="102"/>
      <c r="U148" s="102"/>
      <c r="V148" s="105">
        <v>35</v>
      </c>
      <c r="X148" s="173">
        <f>X147*$C$23</f>
        <v>-19439.859664075429</v>
      </c>
      <c r="Y148" s="174">
        <f>'Financial Assessment'!AY39</f>
        <v>34.134972574536391</v>
      </c>
      <c r="Z148" s="174">
        <f>'Financial Assessment'!BA39</f>
        <v>40.172423393596318</v>
      </c>
      <c r="AA148" s="174">
        <f>'Financial Assessment'!BC39</f>
        <v>34.134972574536391</v>
      </c>
      <c r="AB148" s="174">
        <f>'Financial Assessment'!BE39</f>
        <v>611.70103082450612</v>
      </c>
      <c r="AC148" s="174">
        <f>'Financial Assessment'!BG39</f>
        <v>651.87345421810244</v>
      </c>
      <c r="AD148" s="102"/>
      <c r="AE148" s="113">
        <v>35</v>
      </c>
      <c r="AF148" s="113"/>
      <c r="AG148" s="249"/>
      <c r="AH148" s="249"/>
      <c r="AI148" s="249"/>
      <c r="AJ148" s="180" t="e">
        <f t="shared" si="117"/>
        <v>#VALUE!</v>
      </c>
      <c r="AK148" s="140" t="e">
        <f t="shared" si="118"/>
        <v>#VALUE!</v>
      </c>
      <c r="AL148" s="140" t="e">
        <f t="shared" si="119"/>
        <v>#VALUE!</v>
      </c>
      <c r="AM148" s="140" t="e">
        <f t="shared" si="120"/>
        <v>#VALUE!</v>
      </c>
      <c r="AN148" s="184" t="e">
        <f t="shared" si="113"/>
        <v>#VALUE!</v>
      </c>
      <c r="AO148" s="181">
        <f>'Financial Assessment'!AR41</f>
        <v>8613.8284041374318</v>
      </c>
      <c r="AP148" s="140">
        <f>'Financial Assessment'!AS41</f>
        <v>6683.2817281562602</v>
      </c>
      <c r="AQ148" s="182">
        <f>'Financial Assessment'!AT41</f>
        <v>12919.816197117938</v>
      </c>
      <c r="AR148" s="182">
        <f>'Financial Assessment'!AU41</f>
        <v>162079.66243557111</v>
      </c>
      <c r="AS148" s="183">
        <f>'Financial Assessment'!AV41</f>
        <v>162079.66243557111</v>
      </c>
      <c r="AT148" s="140" t="e">
        <f>AT147+'Financial Assessment'!AZ39</f>
        <v>#VALUE!</v>
      </c>
      <c r="AU148" s="140" t="e">
        <f>AU147+'Financial Assessment'!BB39</f>
        <v>#VALUE!</v>
      </c>
      <c r="AV148" s="140" t="e">
        <f>AV147+'Financial Assessment'!BD39</f>
        <v>#VALUE!</v>
      </c>
      <c r="AW148" s="140" t="e">
        <f>AW147+'Financial Assessment'!BF39</f>
        <v>#VALUE!</v>
      </c>
      <c r="AX148" s="184" t="e">
        <f>AX147+'Financial Assessment'!BH39</f>
        <v>#VALUE!</v>
      </c>
      <c r="AY148" s="181">
        <f>AY147+'Financial Assessment'!AZ39</f>
        <v>1639.7901445303821</v>
      </c>
      <c r="AZ148" s="140">
        <f>AZ147+'Financial Assessment'!BB39</f>
        <v>2556.0098132245812</v>
      </c>
      <c r="BA148" s="140">
        <f>BA147+'Financial Assessment'!BD39</f>
        <v>859.15638881623261</v>
      </c>
      <c r="BB148" s="140">
        <f>BB147+'Financial Assessment'!BF39</f>
        <v>27985.722031925554</v>
      </c>
      <c r="BC148" s="184">
        <f>BC147+'Financial Assessment'!BH39</f>
        <v>27630.454980886643</v>
      </c>
      <c r="BD148" s="181">
        <f t="shared" ref="BD148:BD179" si="121">BD147+Y148</f>
        <v>1342.1549161637654</v>
      </c>
      <c r="BE148" s="140">
        <f>BE147+Y148</f>
        <v>1955.2013289535416</v>
      </c>
      <c r="BF148" s="140">
        <f t="shared" si="115"/>
        <v>561.52116044961531</v>
      </c>
      <c r="BG148" s="140">
        <f t="shared" si="116"/>
        <v>22652.07849071579</v>
      </c>
      <c r="BH148" s="184">
        <f t="shared" si="114"/>
        <v>24857.810348254745</v>
      </c>
      <c r="BI148" s="102"/>
      <c r="BJ148" s="102"/>
      <c r="BK148" s="102"/>
      <c r="BL148" s="102"/>
      <c r="BM148" s="102"/>
      <c r="BN148" s="102"/>
      <c r="BO148" s="102"/>
      <c r="BP148" s="102"/>
      <c r="BQ148" s="102"/>
      <c r="BR148" s="102"/>
      <c r="BS148" s="102"/>
      <c r="BT148" s="102"/>
      <c r="BU148" s="102"/>
      <c r="BV148" s="102"/>
      <c r="BW148" s="102"/>
      <c r="BX148" s="102"/>
      <c r="BY148" s="102"/>
      <c r="BZ148" s="102"/>
      <c r="CA148" s="102"/>
      <c r="CB148" s="102"/>
      <c r="CC148" s="102"/>
      <c r="CD148" s="102"/>
      <c r="CE148" s="102"/>
      <c r="CF148" s="102"/>
      <c r="CG148" s="102"/>
      <c r="CH148" s="102"/>
      <c r="CI148" s="102"/>
      <c r="CJ148" s="102"/>
      <c r="CK148" s="102"/>
      <c r="CL148" s="102"/>
      <c r="CM148" s="102"/>
      <c r="CN148" s="102"/>
      <c r="CO148" s="102"/>
      <c r="CP148" s="102"/>
      <c r="CQ148" s="102"/>
      <c r="CR148" s="102"/>
      <c r="CS148" s="102"/>
      <c r="CT148" s="102"/>
      <c r="CU148" s="102"/>
      <c r="CV148" s="102"/>
      <c r="CW148" s="102"/>
      <c r="CX148" s="102"/>
      <c r="CY148" s="102"/>
      <c r="CZ148" s="102"/>
      <c r="DA148" s="102"/>
      <c r="DB148" s="102"/>
      <c r="DC148" s="102"/>
      <c r="DD148" s="102"/>
      <c r="DE148" s="102"/>
      <c r="DF148" s="102"/>
      <c r="DG148" s="102"/>
      <c r="DH148" s="102"/>
      <c r="DI148" s="102"/>
      <c r="DJ148" s="102"/>
      <c r="DK148" s="102"/>
      <c r="DL148" s="102"/>
      <c r="DM148" s="102"/>
      <c r="DN148" s="102"/>
      <c r="DO148" s="102"/>
      <c r="DP148" s="102"/>
      <c r="DQ148" s="102"/>
      <c r="DR148" s="102"/>
      <c r="DS148" s="102"/>
      <c r="DT148" s="102"/>
      <c r="DU148" s="102"/>
      <c r="DV148" s="102"/>
      <c r="DW148" s="102"/>
      <c r="DX148" s="102"/>
      <c r="DY148" s="102"/>
      <c r="DZ148" s="102"/>
      <c r="EA148" s="102"/>
      <c r="EB148" s="102"/>
      <c r="EC148" s="102"/>
      <c r="ED148" s="102"/>
      <c r="EE148" s="102"/>
      <c r="EF148" s="102"/>
      <c r="EG148" s="102"/>
      <c r="EH148" s="102"/>
      <c r="EI148" s="102"/>
      <c r="EJ148" s="102"/>
      <c r="EK148" s="102"/>
      <c r="EL148" s="102"/>
      <c r="EM148" s="102"/>
      <c r="EN148" s="102"/>
      <c r="EO148" s="102"/>
      <c r="EP148" s="102"/>
      <c r="EQ148" s="102"/>
      <c r="ER148" s="102"/>
      <c r="ES148" s="102"/>
      <c r="ET148" s="102"/>
      <c r="EU148" s="102"/>
      <c r="EV148" s="102"/>
      <c r="EW148" s="102"/>
      <c r="EX148" s="102"/>
      <c r="EY148" s="102"/>
      <c r="EZ148" s="102"/>
      <c r="FA148" s="102"/>
      <c r="FB148" s="102"/>
      <c r="FC148" s="102"/>
      <c r="FD148" s="102"/>
      <c r="FE148" s="102"/>
      <c r="FF148" s="102"/>
      <c r="FG148" s="102"/>
      <c r="FH148" s="102"/>
      <c r="FI148" s="102"/>
      <c r="FJ148" s="102"/>
      <c r="FK148" s="102"/>
      <c r="FL148" s="102"/>
      <c r="FM148" s="102"/>
      <c r="FN148" s="102"/>
      <c r="FO148" s="102"/>
      <c r="FP148" s="102"/>
      <c r="FQ148" s="102"/>
      <c r="FR148" s="102"/>
      <c r="FS148" s="102"/>
      <c r="FT148" s="102"/>
      <c r="FU148" s="102"/>
      <c r="FV148" s="102"/>
      <c r="FW148" s="102"/>
      <c r="FX148" s="102"/>
      <c r="FY148" s="102"/>
      <c r="FZ148" s="102"/>
      <c r="GA148" s="102"/>
      <c r="GB148" s="102"/>
      <c r="GC148" s="102"/>
      <c r="GD148" s="102"/>
      <c r="GE148" s="102"/>
      <c r="GF148" s="102"/>
      <c r="GG148" s="102"/>
      <c r="GH148" s="102"/>
      <c r="GI148" s="102"/>
      <c r="GJ148" s="102"/>
      <c r="GK148" s="102"/>
      <c r="GL148" s="102"/>
      <c r="GM148" s="102"/>
      <c r="GN148" s="102"/>
      <c r="GO148" s="102"/>
      <c r="GP148" s="102"/>
      <c r="GQ148" s="102"/>
      <c r="GR148" s="102"/>
      <c r="GS148" s="102"/>
      <c r="GT148" s="102"/>
      <c r="GU148" s="102"/>
      <c r="GV148" s="102"/>
      <c r="GW148" s="102"/>
      <c r="GX148" s="102"/>
      <c r="GY148" s="102"/>
      <c r="GZ148" s="102"/>
      <c r="HA148" s="102"/>
      <c r="HB148" s="102"/>
      <c r="HC148" s="102"/>
      <c r="HD148" s="102"/>
      <c r="HE148" s="102"/>
      <c r="HF148" s="102"/>
      <c r="HG148" s="102"/>
      <c r="HH148" s="102"/>
      <c r="HI148" s="102"/>
      <c r="HJ148" s="102"/>
      <c r="HK148" s="102"/>
    </row>
    <row r="149" spans="2:219">
      <c r="B149" s="102"/>
      <c r="C149" s="102"/>
      <c r="D149" s="102"/>
      <c r="E149" s="102"/>
      <c r="F149" s="102"/>
      <c r="G149" s="102"/>
      <c r="H149" s="102"/>
      <c r="I149" s="102"/>
      <c r="J149" s="104"/>
      <c r="K149" s="104"/>
      <c r="L149" s="104"/>
      <c r="M149" s="104"/>
      <c r="N149" s="104"/>
      <c r="O149" s="104"/>
      <c r="P149" s="104"/>
      <c r="Q149" s="104"/>
      <c r="R149" s="104"/>
      <c r="S149" s="102"/>
      <c r="T149" s="102"/>
      <c r="U149" s="102"/>
      <c r="V149" s="105">
        <v>36</v>
      </c>
      <c r="X149" s="173">
        <f>X148*($C$23)</f>
        <v>-20411.8526472792</v>
      </c>
      <c r="Y149" s="174">
        <f>'Financial Assessment'!AY40</f>
        <v>32.509497690034664</v>
      </c>
      <c r="Z149" s="174">
        <f>'Financial Assessment'!BA40</f>
        <v>38.259450851044107</v>
      </c>
      <c r="AA149" s="174">
        <f>'Financial Assessment'!BC40</f>
        <v>32.509497690034664</v>
      </c>
      <c r="AB149" s="174">
        <f>'Financial Assessment'!BE40</f>
        <v>582.57241030905345</v>
      </c>
      <c r="AC149" s="174">
        <f>'Financial Assessment'!BG40</f>
        <v>620.83186116009756</v>
      </c>
      <c r="AD149" s="102"/>
      <c r="AE149" s="113">
        <v>36</v>
      </c>
      <c r="AF149" s="113"/>
      <c r="AG149" s="249"/>
      <c r="AH149" s="249"/>
      <c r="AI149" s="249"/>
      <c r="AJ149" s="180" t="e">
        <f t="shared" si="117"/>
        <v>#VALUE!</v>
      </c>
      <c r="AK149" s="140" t="e">
        <f t="shared" si="118"/>
        <v>#VALUE!</v>
      </c>
      <c r="AL149" s="140" t="e">
        <f t="shared" si="119"/>
        <v>#VALUE!</v>
      </c>
      <c r="AM149" s="140" t="e">
        <f t="shared" si="120"/>
        <v>#VALUE!</v>
      </c>
      <c r="AN149" s="184" t="e">
        <f t="shared" si="113"/>
        <v>#VALUE!</v>
      </c>
      <c r="AO149" s="181">
        <f>'Financial Assessment'!AR42</f>
        <v>9044.5198243443047</v>
      </c>
      <c r="AP149" s="140">
        <f>'Financial Assessment'!AS42</f>
        <v>7017.4458145640738</v>
      </c>
      <c r="AQ149" s="182">
        <f>'Financial Assessment'!AT42</f>
        <v>13565.807006973835</v>
      </c>
      <c r="AR149" s="182">
        <f>'Financial Assessment'!AU42</f>
        <v>170183.64555734966</v>
      </c>
      <c r="AS149" s="183">
        <f>'Financial Assessment'!AV42</f>
        <v>170183.64555734966</v>
      </c>
      <c r="AT149" s="140" t="e">
        <f>AT148+'Financial Assessment'!AZ40</f>
        <v>#VALUE!</v>
      </c>
      <c r="AU149" s="140" t="e">
        <f>AU148+'Financial Assessment'!BB40</f>
        <v>#VALUE!</v>
      </c>
      <c r="AV149" s="140" t="e">
        <f>AV148+'Financial Assessment'!BD40</f>
        <v>#VALUE!</v>
      </c>
      <c r="AW149" s="140" t="e">
        <f>AW148+'Financial Assessment'!BF40</f>
        <v>#VALUE!</v>
      </c>
      <c r="AX149" s="184" t="e">
        <f>AX148+'Financial Assessment'!BH40</f>
        <v>#VALUE!</v>
      </c>
      <c r="AY149" s="181">
        <f>AY148+'Financial Assessment'!AZ40</f>
        <v>1675.6318657336453</v>
      </c>
      <c r="AZ149" s="140">
        <f>AZ148+'Financial Assessment'!BB40</f>
        <v>2598.1908577878571</v>
      </c>
      <c r="BA149" s="140">
        <f>BA148+'Financial Assessment'!BD40</f>
        <v>894.99811001949581</v>
      </c>
      <c r="BB149" s="140">
        <f>BB148+'Financial Assessment'!BF40</f>
        <v>28628.008114291286</v>
      </c>
      <c r="BC149" s="184">
        <f>BC148+'Financial Assessment'!BH40</f>
        <v>28282.328435104744</v>
      </c>
      <c r="BD149" s="181">
        <f t="shared" si="121"/>
        <v>1374.6644138537999</v>
      </c>
      <c r="BE149" s="140">
        <f>BE148+Z149</f>
        <v>1993.4607798045859</v>
      </c>
      <c r="BF149" s="140">
        <f t="shared" si="115"/>
        <v>594.03065813964997</v>
      </c>
      <c r="BG149" s="140">
        <f t="shared" si="116"/>
        <v>23234.650901024845</v>
      </c>
      <c r="BH149" s="184">
        <f t="shared" si="114"/>
        <v>25478.642209414844</v>
      </c>
      <c r="BI149" s="102"/>
      <c r="BJ149" s="102"/>
      <c r="BK149" s="102"/>
      <c r="BL149" s="102"/>
      <c r="BM149" s="102"/>
      <c r="BN149" s="102"/>
      <c r="BO149" s="102"/>
      <c r="BP149" s="102"/>
      <c r="BQ149" s="102"/>
      <c r="BR149" s="102"/>
      <c r="BS149" s="102"/>
      <c r="BT149" s="102"/>
      <c r="BU149" s="102"/>
      <c r="BV149" s="102"/>
      <c r="BW149" s="102"/>
      <c r="BX149" s="102"/>
      <c r="BY149" s="102"/>
      <c r="BZ149" s="102"/>
      <c r="CA149" s="102"/>
      <c r="CB149" s="102"/>
      <c r="CC149" s="102"/>
      <c r="CD149" s="102"/>
      <c r="CE149" s="102"/>
      <c r="CF149" s="102"/>
      <c r="CG149" s="102"/>
      <c r="CH149" s="102"/>
      <c r="CI149" s="102"/>
      <c r="CJ149" s="102"/>
      <c r="CK149" s="102"/>
      <c r="CL149" s="102"/>
      <c r="CM149" s="102"/>
      <c r="CN149" s="102"/>
      <c r="CO149" s="102"/>
      <c r="CP149" s="102"/>
      <c r="CQ149" s="102"/>
      <c r="CR149" s="102"/>
      <c r="CS149" s="102"/>
      <c r="CT149" s="102"/>
      <c r="CU149" s="102"/>
      <c r="CV149" s="102"/>
      <c r="CW149" s="102"/>
      <c r="CX149" s="102"/>
      <c r="CY149" s="102"/>
      <c r="CZ149" s="102"/>
      <c r="DA149" s="102"/>
      <c r="DB149" s="102"/>
      <c r="DC149" s="102"/>
      <c r="DD149" s="102"/>
      <c r="DE149" s="102"/>
      <c r="DF149" s="102"/>
      <c r="DG149" s="102"/>
      <c r="DH149" s="102"/>
      <c r="DI149" s="102"/>
      <c r="DJ149" s="102"/>
      <c r="DK149" s="102"/>
      <c r="DL149" s="102"/>
      <c r="DM149" s="102"/>
      <c r="DN149" s="102"/>
      <c r="DO149" s="102"/>
      <c r="DP149" s="102"/>
      <c r="DQ149" s="102"/>
      <c r="DR149" s="102"/>
      <c r="DS149" s="102"/>
      <c r="DT149" s="102"/>
      <c r="DU149" s="102"/>
      <c r="DV149" s="102"/>
      <c r="DW149" s="102"/>
      <c r="DX149" s="102"/>
      <c r="DY149" s="102"/>
      <c r="DZ149" s="102"/>
      <c r="EA149" s="102"/>
      <c r="EB149" s="102"/>
      <c r="EC149" s="102"/>
      <c r="ED149" s="102"/>
      <c r="EE149" s="102"/>
      <c r="EF149" s="102"/>
      <c r="EG149" s="102"/>
      <c r="EH149" s="102"/>
      <c r="EI149" s="102"/>
      <c r="EJ149" s="102"/>
      <c r="EK149" s="102"/>
      <c r="EL149" s="102"/>
      <c r="EM149" s="102"/>
      <c r="EN149" s="102"/>
      <c r="EO149" s="102"/>
      <c r="EP149" s="102"/>
      <c r="EQ149" s="102"/>
      <c r="ER149" s="102"/>
      <c r="ES149" s="102"/>
      <c r="ET149" s="102"/>
      <c r="EU149" s="102"/>
      <c r="EV149" s="102"/>
      <c r="EW149" s="102"/>
      <c r="EX149" s="102"/>
      <c r="EY149" s="102"/>
      <c r="EZ149" s="102"/>
      <c r="FA149" s="102"/>
      <c r="FB149" s="102"/>
      <c r="FC149" s="102"/>
      <c r="FD149" s="102"/>
      <c r="FE149" s="102"/>
      <c r="FF149" s="102"/>
      <c r="FG149" s="102"/>
      <c r="FH149" s="102"/>
      <c r="FI149" s="102"/>
      <c r="FJ149" s="102"/>
      <c r="FK149" s="102"/>
      <c r="FL149" s="102"/>
      <c r="FM149" s="102"/>
      <c r="FN149" s="102"/>
      <c r="FO149" s="102"/>
      <c r="FP149" s="102"/>
      <c r="FQ149" s="102"/>
      <c r="FR149" s="102"/>
      <c r="FS149" s="102"/>
      <c r="FT149" s="102"/>
      <c r="FU149" s="102"/>
      <c r="FV149" s="102"/>
      <c r="FW149" s="102"/>
      <c r="FX149" s="102"/>
      <c r="FY149" s="102"/>
      <c r="FZ149" s="102"/>
      <c r="GA149" s="102"/>
      <c r="GB149" s="102"/>
      <c r="GC149" s="102"/>
      <c r="GD149" s="102"/>
      <c r="GE149" s="102"/>
      <c r="GF149" s="102"/>
      <c r="GG149" s="102"/>
      <c r="GH149" s="102"/>
      <c r="GI149" s="102"/>
      <c r="GJ149" s="102"/>
      <c r="GK149" s="102"/>
      <c r="GL149" s="102"/>
      <c r="GM149" s="102"/>
      <c r="GN149" s="102"/>
      <c r="GO149" s="102"/>
      <c r="GP149" s="102"/>
      <c r="GQ149" s="102"/>
      <c r="GR149" s="102"/>
      <c r="GS149" s="102"/>
      <c r="GT149" s="102"/>
      <c r="GU149" s="102"/>
      <c r="GV149" s="102"/>
      <c r="GW149" s="102"/>
      <c r="GX149" s="102"/>
      <c r="GY149" s="102"/>
      <c r="GZ149" s="102"/>
      <c r="HA149" s="102"/>
      <c r="HB149" s="102"/>
      <c r="HC149" s="102"/>
      <c r="HD149" s="102"/>
      <c r="HE149" s="102"/>
      <c r="HF149" s="102"/>
      <c r="HG149" s="102"/>
      <c r="HH149" s="102"/>
      <c r="HI149" s="102"/>
      <c r="HJ149" s="102"/>
      <c r="HK149" s="102"/>
    </row>
    <row r="150" spans="2:219">
      <c r="B150" s="102"/>
      <c r="C150" s="102"/>
      <c r="D150" s="102"/>
      <c r="E150" s="102"/>
      <c r="F150" s="102"/>
      <c r="G150" s="102"/>
      <c r="H150" s="102"/>
      <c r="I150" s="102"/>
      <c r="J150" s="104"/>
      <c r="K150" s="104"/>
      <c r="L150" s="104"/>
      <c r="M150" s="104"/>
      <c r="N150" s="104"/>
      <c r="O150" s="104"/>
      <c r="P150" s="104"/>
      <c r="Q150" s="104"/>
      <c r="R150" s="104"/>
      <c r="S150" s="102"/>
      <c r="T150" s="102"/>
      <c r="U150" s="102"/>
      <c r="V150" s="105">
        <v>37</v>
      </c>
      <c r="X150" s="173">
        <f>X149*$C$23</f>
        <v>-21432.445279643161</v>
      </c>
      <c r="Y150" s="174">
        <f>'Financial Assessment'!AY41</f>
        <v>30.961426371461584</v>
      </c>
      <c r="Z150" s="174">
        <f>'Financial Assessment'!BA41</f>
        <v>36.437572239089604</v>
      </c>
      <c r="AA150" s="174">
        <f>'Financial Assessment'!BC41</f>
        <v>30.961426371461584</v>
      </c>
      <c r="AB150" s="174">
        <f>'Financial Assessment'!BE41</f>
        <v>554.83086696100327</v>
      </c>
      <c r="AC150" s="174">
        <f>'Financial Assessment'!BG41</f>
        <v>591.26843920009287</v>
      </c>
      <c r="AD150" s="102"/>
      <c r="AE150" s="113">
        <v>37</v>
      </c>
      <c r="AF150" s="113"/>
      <c r="AG150" s="249"/>
      <c r="AH150" s="249"/>
      <c r="AI150" s="249"/>
      <c r="AJ150" s="180" t="e">
        <f t="shared" si="117"/>
        <v>#VALUE!</v>
      </c>
      <c r="AK150" s="140" t="e">
        <f t="shared" si="118"/>
        <v>#VALUE!</v>
      </c>
      <c r="AL150" s="140" t="e">
        <f t="shared" si="119"/>
        <v>#VALUE!</v>
      </c>
      <c r="AM150" s="140" t="e">
        <f t="shared" si="120"/>
        <v>#VALUE!</v>
      </c>
      <c r="AN150" s="184" t="e">
        <f t="shared" si="113"/>
        <v>#VALUE!</v>
      </c>
      <c r="AO150" s="181">
        <f>'Financial Assessment'!AR43</f>
        <v>9496.7458155615204</v>
      </c>
      <c r="AP150" s="140">
        <f>'Financial Assessment'!AS43</f>
        <v>7368.3181052922773</v>
      </c>
      <c r="AQ150" s="182">
        <f>'Financial Assessment'!AT43</f>
        <v>14244.097357322527</v>
      </c>
      <c r="AR150" s="182">
        <f>'Financial Assessment'!AU43</f>
        <v>178692.82783521715</v>
      </c>
      <c r="AS150" s="183">
        <f>'Financial Assessment'!AV43</f>
        <v>178692.82783521715</v>
      </c>
      <c r="AT150" s="140" t="e">
        <f>AT149+'Financial Assessment'!AZ41</f>
        <v>#VALUE!</v>
      </c>
      <c r="AU150" s="140" t="e">
        <f>AU149+'Financial Assessment'!BB41</f>
        <v>#VALUE!</v>
      </c>
      <c r="AV150" s="140" t="e">
        <f>AV149+'Financial Assessment'!BD41</f>
        <v>#VALUE!</v>
      </c>
      <c r="AW150" s="140" t="e">
        <f>AW149+'Financial Assessment'!BF41</f>
        <v>#VALUE!</v>
      </c>
      <c r="AX150" s="184" t="e">
        <f>AX149+'Financial Assessment'!BH41</f>
        <v>#VALUE!</v>
      </c>
      <c r="AY150" s="181">
        <f>AY149+'Financial Assessment'!AZ41</f>
        <v>1709.7668383081818</v>
      </c>
      <c r="AZ150" s="140">
        <f>AZ149+'Financial Assessment'!BB41</f>
        <v>2638.3632811814532</v>
      </c>
      <c r="BA150" s="140">
        <f>BA149+'Financial Assessment'!BD41</f>
        <v>929.1330825940322</v>
      </c>
      <c r="BB150" s="140">
        <f>BB149+'Financial Assessment'!BF41</f>
        <v>29239.70914511579</v>
      </c>
      <c r="BC150" s="184">
        <f>BC149+'Financial Assessment'!BH41</f>
        <v>28903.160296264843</v>
      </c>
      <c r="BD150" s="181">
        <f t="shared" si="121"/>
        <v>1405.6258402252615</v>
      </c>
      <c r="BE150" s="140">
        <f>BE149+Y150</f>
        <v>2024.4222061760474</v>
      </c>
      <c r="BF150" s="140">
        <f t="shared" ref="BF150:BF181" si="122">BF149+AA150</f>
        <v>624.99208451111156</v>
      </c>
      <c r="BG150" s="140">
        <f t="shared" ref="BG150:BG181" si="123">BG149+AB150</f>
        <v>23789.481767985846</v>
      </c>
      <c r="BH150" s="184">
        <f t="shared" si="114"/>
        <v>26069.910648614936</v>
      </c>
      <c r="BI150" s="102"/>
      <c r="BJ150" s="102"/>
      <c r="BK150" s="102"/>
      <c r="BL150" s="102"/>
      <c r="BM150" s="102"/>
      <c r="BN150" s="102"/>
      <c r="BO150" s="102"/>
      <c r="BP150" s="102"/>
      <c r="BQ150" s="102"/>
      <c r="BR150" s="102"/>
      <c r="BS150" s="102"/>
      <c r="BT150" s="102"/>
      <c r="BU150" s="102"/>
      <c r="BV150" s="102"/>
      <c r="BW150" s="102"/>
      <c r="BX150" s="102"/>
      <c r="BY150" s="102"/>
      <c r="BZ150" s="102"/>
      <c r="CA150" s="102"/>
      <c r="CB150" s="102"/>
      <c r="CC150" s="102"/>
      <c r="CD150" s="102"/>
      <c r="CE150" s="102"/>
      <c r="CF150" s="102"/>
      <c r="CG150" s="102"/>
      <c r="CH150" s="102"/>
      <c r="CI150" s="102"/>
      <c r="CJ150" s="102"/>
      <c r="CK150" s="102"/>
      <c r="CL150" s="102"/>
      <c r="CM150" s="102"/>
      <c r="CN150" s="102"/>
      <c r="CO150" s="102"/>
      <c r="CP150" s="102"/>
      <c r="CQ150" s="102"/>
      <c r="CR150" s="102"/>
      <c r="CS150" s="102"/>
      <c r="CT150" s="102"/>
      <c r="CU150" s="102"/>
      <c r="CV150" s="102"/>
      <c r="CW150" s="102"/>
      <c r="CX150" s="102"/>
      <c r="CY150" s="102"/>
      <c r="CZ150" s="102"/>
      <c r="DA150" s="102"/>
      <c r="DB150" s="102"/>
      <c r="DC150" s="102"/>
      <c r="DD150" s="102"/>
      <c r="DE150" s="102"/>
      <c r="DF150" s="102"/>
      <c r="DG150" s="102"/>
      <c r="DH150" s="102"/>
      <c r="DI150" s="102"/>
      <c r="DJ150" s="102"/>
      <c r="DK150" s="102"/>
      <c r="DL150" s="102"/>
      <c r="DM150" s="102"/>
      <c r="DN150" s="102"/>
      <c r="DO150" s="102"/>
      <c r="DP150" s="102"/>
      <c r="DQ150" s="102"/>
      <c r="DR150" s="102"/>
      <c r="DS150" s="102"/>
      <c r="DT150" s="102"/>
      <c r="DU150" s="102"/>
      <c r="DV150" s="102"/>
      <c r="DW150" s="102"/>
      <c r="DX150" s="102"/>
      <c r="DY150" s="102"/>
      <c r="DZ150" s="102"/>
      <c r="EA150" s="102"/>
      <c r="EB150" s="102"/>
      <c r="EC150" s="102"/>
      <c r="ED150" s="102"/>
      <c r="EE150" s="102"/>
      <c r="EF150" s="102"/>
      <c r="EG150" s="102"/>
      <c r="EH150" s="102"/>
      <c r="EI150" s="102"/>
      <c r="EJ150" s="102"/>
      <c r="EK150" s="102"/>
      <c r="EL150" s="102"/>
      <c r="EM150" s="102"/>
      <c r="EN150" s="102"/>
      <c r="EO150" s="102"/>
      <c r="EP150" s="102"/>
      <c r="EQ150" s="102"/>
      <c r="ER150" s="102"/>
      <c r="ES150" s="102"/>
      <c r="ET150" s="102"/>
      <c r="EU150" s="102"/>
      <c r="EV150" s="102"/>
      <c r="EW150" s="102"/>
      <c r="EX150" s="102"/>
      <c r="EY150" s="102"/>
      <c r="EZ150" s="102"/>
      <c r="FA150" s="102"/>
      <c r="FB150" s="102"/>
      <c r="FC150" s="102"/>
      <c r="FD150" s="102"/>
      <c r="FE150" s="102"/>
      <c r="FF150" s="102"/>
      <c r="FG150" s="102"/>
      <c r="FH150" s="102"/>
      <c r="FI150" s="102"/>
      <c r="FJ150" s="102"/>
      <c r="FK150" s="102"/>
      <c r="FL150" s="102"/>
      <c r="FM150" s="102"/>
      <c r="FN150" s="102"/>
      <c r="FO150" s="102"/>
      <c r="FP150" s="102"/>
      <c r="FQ150" s="102"/>
      <c r="FR150" s="102"/>
      <c r="FS150" s="102"/>
      <c r="FT150" s="102"/>
      <c r="FU150" s="102"/>
      <c r="FV150" s="102"/>
      <c r="FW150" s="102"/>
      <c r="FX150" s="102"/>
      <c r="FY150" s="102"/>
      <c r="FZ150" s="102"/>
      <c r="GA150" s="102"/>
      <c r="GB150" s="102"/>
      <c r="GC150" s="102"/>
      <c r="GD150" s="102"/>
      <c r="GE150" s="102"/>
      <c r="GF150" s="102"/>
      <c r="GG150" s="102"/>
      <c r="GH150" s="102"/>
      <c r="GI150" s="102"/>
      <c r="GJ150" s="102"/>
      <c r="GK150" s="102"/>
      <c r="GL150" s="102"/>
      <c r="GM150" s="102"/>
      <c r="GN150" s="102"/>
      <c r="GO150" s="102"/>
      <c r="GP150" s="102"/>
      <c r="GQ150" s="102"/>
      <c r="GR150" s="102"/>
      <c r="GS150" s="102"/>
      <c r="GT150" s="102"/>
      <c r="GU150" s="102"/>
      <c r="GV150" s="102"/>
      <c r="GW150" s="102"/>
      <c r="GX150" s="102"/>
      <c r="GY150" s="102"/>
      <c r="GZ150" s="102"/>
      <c r="HA150" s="102"/>
      <c r="HB150" s="102"/>
      <c r="HC150" s="102"/>
      <c r="HD150" s="102"/>
      <c r="HE150" s="102"/>
      <c r="HF150" s="102"/>
      <c r="HG150" s="102"/>
      <c r="HH150" s="102"/>
      <c r="HI150" s="102"/>
      <c r="HJ150" s="102"/>
      <c r="HK150" s="102"/>
    </row>
    <row r="151" spans="2:219">
      <c r="B151" s="102"/>
      <c r="C151" s="102"/>
      <c r="D151" s="102"/>
      <c r="E151" s="102"/>
      <c r="F151" s="102"/>
      <c r="G151" s="102"/>
      <c r="H151" s="102"/>
      <c r="I151" s="102"/>
      <c r="J151" s="104"/>
      <c r="K151" s="104"/>
      <c r="L151" s="104"/>
      <c r="M151" s="104"/>
      <c r="N151" s="104"/>
      <c r="O151" s="104"/>
      <c r="P151" s="104"/>
      <c r="Q151" s="104"/>
      <c r="R151" s="104"/>
      <c r="S151" s="102"/>
      <c r="T151" s="102"/>
      <c r="U151" s="102"/>
      <c r="V151" s="105">
        <v>38</v>
      </c>
      <c r="X151" s="173">
        <f>X150*($C$23)</f>
        <v>-22504.067543625322</v>
      </c>
      <c r="Y151" s="174">
        <f>'Financial Assessment'!AY42</f>
        <v>29.487072734725416</v>
      </c>
      <c r="Z151" s="174">
        <f>'Financial Assessment'!BA42</f>
        <v>34.702449751513996</v>
      </c>
      <c r="AA151" s="174">
        <f>'Financial Assessment'!BC42</f>
        <v>29.487072734725416</v>
      </c>
      <c r="AB151" s="174">
        <f>'Financial Assessment'!BE42</f>
        <v>528.4103494866697</v>
      </c>
      <c r="AC151" s="174">
        <f>'Financial Assessment'!BG42</f>
        <v>563.1127992381837</v>
      </c>
      <c r="AD151" s="102"/>
      <c r="AE151" s="113">
        <v>38</v>
      </c>
      <c r="AF151" s="113"/>
      <c r="AG151" s="249"/>
      <c r="AH151" s="249"/>
      <c r="AI151" s="249"/>
      <c r="AJ151" s="180" t="e">
        <f t="shared" si="117"/>
        <v>#VALUE!</v>
      </c>
      <c r="AK151" s="140" t="e">
        <f t="shared" si="118"/>
        <v>#VALUE!</v>
      </c>
      <c r="AL151" s="140" t="e">
        <f t="shared" si="119"/>
        <v>#VALUE!</v>
      </c>
      <c r="AM151" s="140" t="e">
        <f t="shared" si="120"/>
        <v>#VALUE!</v>
      </c>
      <c r="AN151" s="184" t="e">
        <f t="shared" si="113"/>
        <v>#VALUE!</v>
      </c>
      <c r="AO151" s="181">
        <f>'Financial Assessment'!AR44</f>
        <v>9971.5831063395963</v>
      </c>
      <c r="AP151" s="140">
        <f>'Financial Assessment'!AS44</f>
        <v>7736.7340105568919</v>
      </c>
      <c r="AQ151" s="182">
        <f>'Financial Assessment'!AT44</f>
        <v>14956.302225188654</v>
      </c>
      <c r="AR151" s="182">
        <f>'Financial Assessment'!AU44</f>
        <v>187627.46922697802</v>
      </c>
      <c r="AS151" s="183">
        <f>'Financial Assessment'!AV44</f>
        <v>187627.46922697802</v>
      </c>
      <c r="AT151" s="140" t="e">
        <f>AT150+'Financial Assessment'!AZ42</f>
        <v>#VALUE!</v>
      </c>
      <c r="AU151" s="140" t="e">
        <f>AU150+'Financial Assessment'!BB42</f>
        <v>#VALUE!</v>
      </c>
      <c r="AV151" s="140" t="e">
        <f>AV150+'Financial Assessment'!BD42</f>
        <v>#VALUE!</v>
      </c>
      <c r="AW151" s="140" t="e">
        <f>AW150+'Financial Assessment'!BF42</f>
        <v>#VALUE!</v>
      </c>
      <c r="AX151" s="184" t="e">
        <f>AX150+'Financial Assessment'!BH42</f>
        <v>#VALUE!</v>
      </c>
      <c r="AY151" s="181">
        <f>AY150+'Financial Assessment'!AZ42</f>
        <v>1742.2763359982164</v>
      </c>
      <c r="AZ151" s="140">
        <f>AZ150+'Financial Assessment'!BB42</f>
        <v>2676.6227320324974</v>
      </c>
      <c r="BA151" s="140">
        <f>BA150+'Financial Assessment'!BD42</f>
        <v>961.64258028406687</v>
      </c>
      <c r="BB151" s="140">
        <f>BB150+'Financial Assessment'!BF42</f>
        <v>29822.281555424845</v>
      </c>
      <c r="BC151" s="184">
        <f>BC150+'Financial Assessment'!BH42</f>
        <v>29494.428735464935</v>
      </c>
      <c r="BD151" s="181">
        <f t="shared" si="121"/>
        <v>1435.1129129599869</v>
      </c>
      <c r="BE151" s="140">
        <f>BE150+Z151</f>
        <v>2059.1246559275614</v>
      </c>
      <c r="BF151" s="140">
        <f t="shared" si="122"/>
        <v>654.47915724583697</v>
      </c>
      <c r="BG151" s="140">
        <f t="shared" si="123"/>
        <v>24317.892117472515</v>
      </c>
      <c r="BH151" s="184">
        <f t="shared" si="114"/>
        <v>26633.02344785312</v>
      </c>
      <c r="BI151" s="102"/>
      <c r="BJ151" s="102"/>
      <c r="BK151" s="102"/>
      <c r="BL151" s="102"/>
      <c r="BM151" s="102"/>
      <c r="BN151" s="102"/>
      <c r="BO151" s="102"/>
      <c r="BP151" s="102"/>
      <c r="BQ151" s="102"/>
      <c r="BR151" s="102"/>
      <c r="BS151" s="102"/>
      <c r="BT151" s="102"/>
      <c r="BU151" s="102"/>
      <c r="BV151" s="102"/>
      <c r="BW151" s="102"/>
      <c r="BX151" s="102"/>
      <c r="BY151" s="102"/>
      <c r="BZ151" s="102"/>
      <c r="CA151" s="102"/>
      <c r="CB151" s="102"/>
      <c r="CC151" s="102"/>
      <c r="CD151" s="102"/>
      <c r="CE151" s="102"/>
      <c r="CF151" s="102"/>
      <c r="CG151" s="102"/>
      <c r="CH151" s="102"/>
      <c r="CI151" s="102"/>
      <c r="CJ151" s="102"/>
      <c r="CK151" s="102"/>
      <c r="CL151" s="102"/>
      <c r="CM151" s="102"/>
      <c r="CN151" s="102"/>
      <c r="CO151" s="102"/>
      <c r="CP151" s="102"/>
      <c r="CQ151" s="102"/>
      <c r="CR151" s="102"/>
      <c r="CS151" s="102"/>
      <c r="CT151" s="102"/>
      <c r="CU151" s="102"/>
      <c r="CV151" s="102"/>
      <c r="CW151" s="102"/>
      <c r="CX151" s="102"/>
      <c r="CY151" s="102"/>
      <c r="CZ151" s="102"/>
      <c r="DA151" s="102"/>
      <c r="DB151" s="102"/>
      <c r="DC151" s="102"/>
      <c r="DD151" s="102"/>
      <c r="DE151" s="102"/>
      <c r="DF151" s="102"/>
      <c r="DG151" s="102"/>
      <c r="DH151" s="102"/>
      <c r="DI151" s="102"/>
      <c r="DJ151" s="102"/>
      <c r="DK151" s="102"/>
      <c r="DL151" s="102"/>
      <c r="DM151" s="102"/>
      <c r="DN151" s="102"/>
      <c r="DO151" s="102"/>
      <c r="DP151" s="102"/>
      <c r="DQ151" s="102"/>
      <c r="DR151" s="102"/>
      <c r="DS151" s="102"/>
      <c r="DT151" s="102"/>
      <c r="DU151" s="102"/>
      <c r="DV151" s="102"/>
      <c r="DW151" s="102"/>
      <c r="DX151" s="102"/>
      <c r="DY151" s="102"/>
      <c r="DZ151" s="102"/>
      <c r="EA151" s="102"/>
      <c r="EB151" s="102"/>
      <c r="EC151" s="102"/>
      <c r="ED151" s="102"/>
      <c r="EE151" s="102"/>
      <c r="EF151" s="102"/>
      <c r="EG151" s="102"/>
      <c r="EH151" s="102"/>
      <c r="EI151" s="102"/>
      <c r="EJ151" s="102"/>
      <c r="EK151" s="102"/>
      <c r="EL151" s="102"/>
      <c r="EM151" s="102"/>
      <c r="EN151" s="102"/>
      <c r="EO151" s="102"/>
      <c r="EP151" s="102"/>
      <c r="EQ151" s="102"/>
      <c r="ER151" s="102"/>
      <c r="ES151" s="102"/>
      <c r="ET151" s="102"/>
      <c r="EU151" s="102"/>
      <c r="EV151" s="102"/>
      <c r="EW151" s="102"/>
      <c r="EX151" s="102"/>
      <c r="EY151" s="102"/>
      <c r="EZ151" s="102"/>
      <c r="FA151" s="102"/>
      <c r="FB151" s="102"/>
      <c r="FC151" s="102"/>
      <c r="FD151" s="102"/>
      <c r="FE151" s="102"/>
      <c r="FF151" s="102"/>
      <c r="FG151" s="102"/>
      <c r="FH151" s="102"/>
      <c r="FI151" s="102"/>
      <c r="FJ151" s="102"/>
      <c r="FK151" s="102"/>
      <c r="FL151" s="102"/>
      <c r="FM151" s="102"/>
      <c r="FN151" s="102"/>
      <c r="FO151" s="102"/>
      <c r="FP151" s="102"/>
      <c r="FQ151" s="102"/>
      <c r="FR151" s="102"/>
      <c r="FS151" s="102"/>
      <c r="FT151" s="102"/>
      <c r="FU151" s="102"/>
      <c r="FV151" s="102"/>
      <c r="FW151" s="102"/>
      <c r="FX151" s="102"/>
      <c r="FY151" s="102"/>
      <c r="FZ151" s="102"/>
      <c r="GA151" s="102"/>
      <c r="GB151" s="102"/>
      <c r="GC151" s="102"/>
      <c r="GD151" s="102"/>
      <c r="GE151" s="102"/>
      <c r="GF151" s="102"/>
      <c r="GG151" s="102"/>
      <c r="GH151" s="102"/>
      <c r="GI151" s="102"/>
      <c r="GJ151" s="102"/>
      <c r="GK151" s="102"/>
      <c r="GL151" s="102"/>
      <c r="GM151" s="102"/>
      <c r="GN151" s="102"/>
      <c r="GO151" s="102"/>
      <c r="GP151" s="102"/>
      <c r="GQ151" s="102"/>
      <c r="GR151" s="102"/>
      <c r="GS151" s="102"/>
      <c r="GT151" s="102"/>
      <c r="GU151" s="102"/>
      <c r="GV151" s="102"/>
      <c r="GW151" s="102"/>
      <c r="GX151" s="102"/>
      <c r="GY151" s="102"/>
      <c r="GZ151" s="102"/>
      <c r="HA151" s="102"/>
      <c r="HB151" s="102"/>
      <c r="HC151" s="102"/>
      <c r="HD151" s="102"/>
      <c r="HE151" s="102"/>
      <c r="HF151" s="102"/>
      <c r="HG151" s="102"/>
      <c r="HH151" s="102"/>
      <c r="HI151" s="102"/>
      <c r="HJ151" s="102"/>
      <c r="HK151" s="102"/>
    </row>
    <row r="152" spans="2:219">
      <c r="B152" s="102"/>
      <c r="C152" s="102"/>
      <c r="D152" s="102"/>
      <c r="E152" s="102"/>
      <c r="F152" s="102"/>
      <c r="G152" s="102"/>
      <c r="H152" s="102"/>
      <c r="I152" s="102"/>
      <c r="J152" s="104"/>
      <c r="K152" s="104"/>
      <c r="L152" s="104"/>
      <c r="M152" s="104"/>
      <c r="N152" s="104"/>
      <c r="O152" s="104"/>
      <c r="P152" s="104"/>
      <c r="Q152" s="104"/>
      <c r="R152" s="104"/>
      <c r="S152" s="102"/>
      <c r="T152" s="102"/>
      <c r="U152" s="102"/>
      <c r="V152" s="105">
        <v>39</v>
      </c>
      <c r="X152" s="173">
        <f>X151*$C$23</f>
        <v>-23629.27092080659</v>
      </c>
      <c r="Y152" s="174">
        <f>'Financial Assessment'!AY43</f>
        <v>28.0829264140242</v>
      </c>
      <c r="Z152" s="174">
        <f>'Financial Assessment'!BA43</f>
        <v>33.049952144299027</v>
      </c>
      <c r="AA152" s="174">
        <f>'Financial Assessment'!BC43</f>
        <v>28.0829264140242</v>
      </c>
      <c r="AB152" s="174">
        <f>'Financial Assessment'!BE43</f>
        <v>503.2479518920664</v>
      </c>
      <c r="AC152" s="174">
        <f>'Financial Assessment'!BG43</f>
        <v>536.29790403636537</v>
      </c>
      <c r="AD152" s="102"/>
      <c r="AE152" s="113">
        <v>39</v>
      </c>
      <c r="AF152" s="113"/>
      <c r="AG152" s="249"/>
      <c r="AH152" s="249"/>
      <c r="AI152" s="249"/>
      <c r="AJ152" s="180" t="e">
        <f t="shared" si="117"/>
        <v>#VALUE!</v>
      </c>
      <c r="AK152" s="140" t="e">
        <f t="shared" si="118"/>
        <v>#VALUE!</v>
      </c>
      <c r="AL152" s="140" t="e">
        <f t="shared" si="119"/>
        <v>#VALUE!</v>
      </c>
      <c r="AM152" s="140" t="e">
        <f t="shared" si="120"/>
        <v>#VALUE!</v>
      </c>
      <c r="AN152" s="184" t="e">
        <f t="shared" si="113"/>
        <v>#VALUE!</v>
      </c>
      <c r="AO152" s="181">
        <f>'Financial Assessment'!AR45</f>
        <v>10470.162261656576</v>
      </c>
      <c r="AP152" s="140">
        <f>'Financial Assessment'!AS45</f>
        <v>8123.570711084737</v>
      </c>
      <c r="AQ152" s="182">
        <f>'Financial Assessment'!AT45</f>
        <v>15704.117336448087</v>
      </c>
      <c r="AR152" s="182">
        <f>'Financial Assessment'!AU45</f>
        <v>197008.84268832693</v>
      </c>
      <c r="AS152" s="183">
        <f>'Financial Assessment'!AV45</f>
        <v>197008.84268832693</v>
      </c>
      <c r="AT152" s="140" t="e">
        <f>AT151+'Financial Assessment'!AZ43</f>
        <v>#VALUE!</v>
      </c>
      <c r="AU152" s="140" t="e">
        <f>AU151+'Financial Assessment'!BB43</f>
        <v>#VALUE!</v>
      </c>
      <c r="AV152" s="140" t="e">
        <f>AV151+'Financial Assessment'!BD43</f>
        <v>#VALUE!</v>
      </c>
      <c r="AW152" s="140" t="e">
        <f>AW151+'Financial Assessment'!BF43</f>
        <v>#VALUE!</v>
      </c>
      <c r="AX152" s="184" t="e">
        <f>AX151+'Financial Assessment'!BH43</f>
        <v>#VALUE!</v>
      </c>
      <c r="AY152" s="181">
        <f>AY151+'Financial Assessment'!AZ43</f>
        <v>1773.237762369678</v>
      </c>
      <c r="AZ152" s="140">
        <f>AZ151+'Financial Assessment'!BB43</f>
        <v>2713.060304271587</v>
      </c>
      <c r="BA152" s="140">
        <f>BA151+'Financial Assessment'!BD43</f>
        <v>992.60400665552856</v>
      </c>
      <c r="BB152" s="140">
        <f>BB151+'Financial Assessment'!BF43</f>
        <v>30377.11242238585</v>
      </c>
      <c r="BC152" s="184">
        <f>BC151+'Financial Assessment'!BH43</f>
        <v>30057.541534703119</v>
      </c>
      <c r="BD152" s="181">
        <f t="shared" si="121"/>
        <v>1463.195839374011</v>
      </c>
      <c r="BE152" s="140">
        <f>BE151+Y152</f>
        <v>2087.2075823415857</v>
      </c>
      <c r="BF152" s="140">
        <f t="shared" si="122"/>
        <v>682.56208365986117</v>
      </c>
      <c r="BG152" s="140">
        <f t="shared" si="123"/>
        <v>24821.140069364581</v>
      </c>
      <c r="BH152" s="184">
        <f t="shared" si="114"/>
        <v>27169.321351889485</v>
      </c>
      <c r="BI152" s="102"/>
      <c r="BJ152" s="102"/>
      <c r="BK152" s="102"/>
      <c r="BL152" s="102"/>
      <c r="BM152" s="102"/>
      <c r="BN152" s="102"/>
      <c r="BO152" s="102"/>
      <c r="BP152" s="102"/>
      <c r="BQ152" s="102"/>
      <c r="BR152" s="102"/>
      <c r="BS152" s="102"/>
      <c r="BT152" s="102"/>
      <c r="BU152" s="102"/>
      <c r="BV152" s="102"/>
      <c r="BW152" s="102"/>
      <c r="BX152" s="102"/>
      <c r="BY152" s="102"/>
      <c r="BZ152" s="102"/>
      <c r="CA152" s="102"/>
      <c r="CB152" s="102"/>
      <c r="CC152" s="102"/>
      <c r="CD152" s="102"/>
      <c r="CE152" s="102"/>
      <c r="CF152" s="102"/>
      <c r="CG152" s="102"/>
      <c r="CH152" s="102"/>
      <c r="CI152" s="102"/>
      <c r="CJ152" s="102"/>
      <c r="CK152" s="102"/>
      <c r="CL152" s="102"/>
      <c r="CM152" s="102"/>
      <c r="CN152" s="102"/>
      <c r="CO152" s="102"/>
      <c r="CP152" s="102"/>
      <c r="CQ152" s="102"/>
      <c r="CR152" s="102"/>
      <c r="CS152" s="102"/>
      <c r="CT152" s="102"/>
      <c r="CU152" s="102"/>
      <c r="CV152" s="102"/>
      <c r="CW152" s="102"/>
      <c r="CX152" s="102"/>
      <c r="CY152" s="102"/>
      <c r="CZ152" s="102"/>
      <c r="DA152" s="102"/>
      <c r="DB152" s="102"/>
      <c r="DC152" s="102"/>
      <c r="DD152" s="102"/>
      <c r="DE152" s="102"/>
      <c r="DF152" s="102"/>
      <c r="DG152" s="102"/>
      <c r="DH152" s="102"/>
      <c r="DI152" s="102"/>
      <c r="DJ152" s="102"/>
      <c r="DK152" s="102"/>
      <c r="DL152" s="102"/>
      <c r="DM152" s="102"/>
      <c r="DN152" s="102"/>
      <c r="DO152" s="102"/>
      <c r="DP152" s="102"/>
      <c r="DQ152" s="102"/>
      <c r="DR152" s="102"/>
      <c r="DS152" s="102"/>
      <c r="DT152" s="102"/>
      <c r="DU152" s="102"/>
      <c r="DV152" s="102"/>
      <c r="DW152" s="102"/>
      <c r="DX152" s="102"/>
      <c r="DY152" s="102"/>
      <c r="DZ152" s="102"/>
      <c r="EA152" s="102"/>
      <c r="EB152" s="102"/>
      <c r="EC152" s="102"/>
      <c r="ED152" s="102"/>
      <c r="EE152" s="102"/>
      <c r="EF152" s="102"/>
      <c r="EG152" s="102"/>
      <c r="EH152" s="102"/>
      <c r="EI152" s="102"/>
      <c r="EJ152" s="102"/>
      <c r="EK152" s="102"/>
      <c r="EL152" s="102"/>
      <c r="EM152" s="102"/>
      <c r="EN152" s="102"/>
      <c r="EO152" s="102"/>
      <c r="EP152" s="102"/>
      <c r="EQ152" s="102"/>
      <c r="ER152" s="102"/>
      <c r="ES152" s="102"/>
      <c r="ET152" s="102"/>
      <c r="EU152" s="102"/>
      <c r="EV152" s="102"/>
      <c r="EW152" s="102"/>
      <c r="EX152" s="102"/>
      <c r="EY152" s="102"/>
      <c r="EZ152" s="102"/>
      <c r="FA152" s="102"/>
      <c r="FB152" s="102"/>
      <c r="FC152" s="102"/>
      <c r="FD152" s="102"/>
      <c r="FE152" s="102"/>
      <c r="FF152" s="102"/>
      <c r="FG152" s="102"/>
      <c r="FH152" s="102"/>
      <c r="FI152" s="102"/>
      <c r="FJ152" s="102"/>
      <c r="FK152" s="102"/>
      <c r="FL152" s="102"/>
      <c r="FM152" s="102"/>
      <c r="FN152" s="102"/>
      <c r="FO152" s="102"/>
      <c r="FP152" s="102"/>
      <c r="FQ152" s="102"/>
      <c r="FR152" s="102"/>
      <c r="FS152" s="102"/>
      <c r="FT152" s="102"/>
      <c r="FU152" s="102"/>
      <c r="FV152" s="102"/>
      <c r="FW152" s="102"/>
      <c r="FX152" s="102"/>
      <c r="FY152" s="102"/>
      <c r="FZ152" s="102"/>
      <c r="GA152" s="102"/>
      <c r="GB152" s="102"/>
      <c r="GC152" s="102"/>
      <c r="GD152" s="102"/>
      <c r="GE152" s="102"/>
      <c r="GF152" s="102"/>
      <c r="GG152" s="102"/>
      <c r="GH152" s="102"/>
      <c r="GI152" s="102"/>
      <c r="GJ152" s="102"/>
      <c r="GK152" s="102"/>
      <c r="GL152" s="102"/>
      <c r="GM152" s="102"/>
      <c r="GN152" s="102"/>
      <c r="GO152" s="102"/>
      <c r="GP152" s="102"/>
      <c r="GQ152" s="102"/>
      <c r="GR152" s="102"/>
      <c r="GS152" s="102"/>
      <c r="GT152" s="102"/>
      <c r="GU152" s="102"/>
      <c r="GV152" s="102"/>
      <c r="GW152" s="102"/>
      <c r="GX152" s="102"/>
      <c r="GY152" s="102"/>
      <c r="GZ152" s="102"/>
      <c r="HA152" s="102"/>
      <c r="HB152" s="102"/>
      <c r="HC152" s="102"/>
      <c r="HD152" s="102"/>
      <c r="HE152" s="102"/>
      <c r="HF152" s="102"/>
      <c r="HG152" s="102"/>
      <c r="HH152" s="102"/>
      <c r="HI152" s="102"/>
      <c r="HJ152" s="102"/>
      <c r="HK152" s="102"/>
    </row>
    <row r="153" spans="2:219">
      <c r="B153" s="102"/>
      <c r="C153" s="102"/>
      <c r="D153" s="102"/>
      <c r="E153" s="102"/>
      <c r="F153" s="102"/>
      <c r="G153" s="102"/>
      <c r="H153" s="102"/>
      <c r="I153" s="102"/>
      <c r="J153" s="104"/>
      <c r="K153" s="104"/>
      <c r="L153" s="104"/>
      <c r="M153" s="104"/>
      <c r="N153" s="104"/>
      <c r="O153" s="104"/>
      <c r="P153" s="104"/>
      <c r="Q153" s="104"/>
      <c r="R153" s="104"/>
      <c r="S153" s="102"/>
      <c r="T153" s="102"/>
      <c r="U153" s="102"/>
      <c r="V153" s="105">
        <v>40</v>
      </c>
      <c r="X153" s="173">
        <f>X152*($C$23)</f>
        <v>-24810.73446684692</v>
      </c>
      <c r="Y153" s="174">
        <f>'Financial Assessment'!AY44</f>
        <v>26.745644203832512</v>
      </c>
      <c r="Z153" s="174">
        <f>'Financial Assessment'!BA44</f>
        <v>31.476144899332326</v>
      </c>
      <c r="AA153" s="174">
        <f>'Financial Assessment'!BC44</f>
        <v>26.745644203832512</v>
      </c>
      <c r="AB153" s="174">
        <f>'Financial Assessment'!BE44</f>
        <v>479.28376370672981</v>
      </c>
      <c r="AC153" s="174">
        <f>'Financial Assessment'!BG44</f>
        <v>510.7599086060622</v>
      </c>
      <c r="AD153" s="102"/>
      <c r="AE153" s="113">
        <v>40</v>
      </c>
      <c r="AF153" s="113"/>
      <c r="AG153" s="249"/>
      <c r="AH153" s="249"/>
      <c r="AI153" s="249"/>
      <c r="AJ153" s="180" t="e">
        <f t="shared" si="117"/>
        <v>#VALUE!</v>
      </c>
      <c r="AK153" s="140" t="e">
        <f t="shared" si="118"/>
        <v>#VALUE!</v>
      </c>
      <c r="AL153" s="140" t="e">
        <f t="shared" si="119"/>
        <v>#VALUE!</v>
      </c>
      <c r="AM153" s="140" t="e">
        <f t="shared" si="120"/>
        <v>#VALUE!</v>
      </c>
      <c r="AN153" s="184" t="e">
        <f t="shared" si="113"/>
        <v>#VALUE!</v>
      </c>
      <c r="AO153" s="181">
        <f>'Financial Assessment'!AR46</f>
        <v>10993.670374739406</v>
      </c>
      <c r="AP153" s="140">
        <f>'Financial Assessment'!AS46</f>
        <v>8529.749246638974</v>
      </c>
      <c r="AQ153" s="182">
        <f>'Financial Assessment'!AT46</f>
        <v>16489.323203270491</v>
      </c>
      <c r="AR153" s="182">
        <f>'Financial Assessment'!AU46</f>
        <v>206859.28482274327</v>
      </c>
      <c r="AS153" s="183">
        <f>'Financial Assessment'!AV46</f>
        <v>206859.28482274327</v>
      </c>
      <c r="AT153" s="140" t="e">
        <f>AT152+'Financial Assessment'!AZ44</f>
        <v>#VALUE!</v>
      </c>
      <c r="AU153" s="140" t="e">
        <f>AU152+'Financial Assessment'!BB44</f>
        <v>#VALUE!</v>
      </c>
      <c r="AV153" s="140" t="e">
        <f>AV152+'Financial Assessment'!BD44</f>
        <v>#VALUE!</v>
      </c>
      <c r="AW153" s="140" t="e">
        <f>AW152+'Financial Assessment'!BF44</f>
        <v>#VALUE!</v>
      </c>
      <c r="AX153" s="184" t="e">
        <f>AX152+'Financial Assessment'!BH44</f>
        <v>#VALUE!</v>
      </c>
      <c r="AY153" s="181">
        <f>AY152+'Financial Assessment'!AZ44</f>
        <v>1802.7248351044034</v>
      </c>
      <c r="AZ153" s="140">
        <f>AZ152+'Financial Assessment'!BB44</f>
        <v>2747.762754023101</v>
      </c>
      <c r="BA153" s="140">
        <f>BA152+'Financial Assessment'!BD44</f>
        <v>1022.091079390254</v>
      </c>
      <c r="BB153" s="140">
        <f>BB152+'Financial Assessment'!BF44</f>
        <v>30905.522771872518</v>
      </c>
      <c r="BC153" s="184">
        <f>BC152+'Financial Assessment'!BH44</f>
        <v>30593.839438739484</v>
      </c>
      <c r="BD153" s="181">
        <f t="shared" si="121"/>
        <v>1489.9414835778434</v>
      </c>
      <c r="BE153" s="140">
        <f>BE152+Z153</f>
        <v>2118.683727240918</v>
      </c>
      <c r="BF153" s="140">
        <f t="shared" si="122"/>
        <v>709.30772786369369</v>
      </c>
      <c r="BG153" s="140">
        <f t="shared" si="123"/>
        <v>25300.423833071312</v>
      </c>
      <c r="BH153" s="184">
        <f t="shared" si="114"/>
        <v>27680.081260495546</v>
      </c>
      <c r="BI153" s="102"/>
      <c r="BJ153" s="102"/>
      <c r="BK153" s="102"/>
      <c r="BL153" s="102"/>
      <c r="BM153" s="102"/>
      <c r="BN153" s="102"/>
      <c r="BO153" s="102"/>
      <c r="BP153" s="102"/>
      <c r="BQ153" s="102"/>
      <c r="BR153" s="102"/>
      <c r="BS153" s="102"/>
      <c r="BT153" s="102"/>
      <c r="BU153" s="102"/>
      <c r="BV153" s="102"/>
      <c r="BW153" s="102"/>
      <c r="BX153" s="102"/>
      <c r="BY153" s="102"/>
      <c r="BZ153" s="102"/>
      <c r="CA153" s="102"/>
      <c r="CB153" s="102"/>
      <c r="CC153" s="102"/>
      <c r="CD153" s="102"/>
      <c r="CE153" s="102"/>
      <c r="CF153" s="102"/>
      <c r="CG153" s="102"/>
      <c r="CH153" s="102"/>
      <c r="CI153" s="102"/>
      <c r="CJ153" s="102"/>
      <c r="CK153" s="102"/>
      <c r="CL153" s="102"/>
      <c r="CM153" s="102"/>
      <c r="CN153" s="102"/>
      <c r="CO153" s="102"/>
      <c r="CP153" s="102"/>
      <c r="CQ153" s="102"/>
      <c r="CR153" s="102"/>
      <c r="CS153" s="102"/>
      <c r="CT153" s="102"/>
      <c r="CU153" s="102"/>
      <c r="CV153" s="102"/>
      <c r="CW153" s="102"/>
      <c r="CX153" s="102"/>
      <c r="CY153" s="102"/>
      <c r="CZ153" s="102"/>
      <c r="DA153" s="102"/>
      <c r="DB153" s="102"/>
      <c r="DC153" s="102"/>
      <c r="DD153" s="102"/>
      <c r="DE153" s="102"/>
      <c r="DF153" s="102"/>
      <c r="DG153" s="102"/>
      <c r="DH153" s="102"/>
      <c r="DI153" s="102"/>
      <c r="DJ153" s="102"/>
      <c r="DK153" s="102"/>
      <c r="DL153" s="102"/>
      <c r="DM153" s="102"/>
      <c r="DN153" s="102"/>
      <c r="DO153" s="102"/>
      <c r="DP153" s="102"/>
      <c r="DQ153" s="102"/>
      <c r="DR153" s="102"/>
      <c r="DS153" s="102"/>
      <c r="DT153" s="102"/>
      <c r="DU153" s="102"/>
      <c r="DV153" s="102"/>
      <c r="DW153" s="102"/>
      <c r="DX153" s="102"/>
      <c r="DY153" s="102"/>
      <c r="DZ153" s="102"/>
      <c r="EA153" s="102"/>
      <c r="EB153" s="102"/>
      <c r="EC153" s="102"/>
      <c r="ED153" s="102"/>
      <c r="EE153" s="102"/>
      <c r="EF153" s="102"/>
      <c r="EG153" s="102"/>
      <c r="EH153" s="102"/>
      <c r="EI153" s="102"/>
      <c r="EJ153" s="102"/>
      <c r="EK153" s="102"/>
      <c r="EL153" s="102"/>
      <c r="EM153" s="102"/>
      <c r="EN153" s="102"/>
      <c r="EO153" s="102"/>
      <c r="EP153" s="102"/>
      <c r="EQ153" s="102"/>
      <c r="ER153" s="102"/>
      <c r="ES153" s="102"/>
      <c r="ET153" s="102"/>
      <c r="EU153" s="102"/>
      <c r="EV153" s="102"/>
      <c r="EW153" s="102"/>
      <c r="EX153" s="102"/>
      <c r="EY153" s="102"/>
      <c r="EZ153" s="102"/>
      <c r="FA153" s="102"/>
      <c r="FB153" s="102"/>
      <c r="FC153" s="102"/>
      <c r="FD153" s="102"/>
      <c r="FE153" s="102"/>
      <c r="FF153" s="102"/>
      <c r="FG153" s="102"/>
      <c r="FH153" s="102"/>
      <c r="FI153" s="102"/>
      <c r="FJ153" s="102"/>
      <c r="FK153" s="102"/>
      <c r="FL153" s="102"/>
      <c r="FM153" s="102"/>
      <c r="FN153" s="102"/>
      <c r="FO153" s="102"/>
      <c r="FP153" s="102"/>
      <c r="FQ153" s="102"/>
      <c r="FR153" s="102"/>
      <c r="FS153" s="102"/>
      <c r="FT153" s="102"/>
      <c r="FU153" s="102"/>
      <c r="FV153" s="102"/>
      <c r="FW153" s="102"/>
      <c r="FX153" s="102"/>
      <c r="FY153" s="102"/>
      <c r="FZ153" s="102"/>
      <c r="GA153" s="102"/>
      <c r="GB153" s="102"/>
      <c r="GC153" s="102"/>
      <c r="GD153" s="102"/>
      <c r="GE153" s="102"/>
      <c r="GF153" s="102"/>
      <c r="GG153" s="102"/>
      <c r="GH153" s="102"/>
      <c r="GI153" s="102"/>
      <c r="GJ153" s="102"/>
      <c r="GK153" s="102"/>
      <c r="GL153" s="102"/>
      <c r="GM153" s="102"/>
      <c r="GN153" s="102"/>
      <c r="GO153" s="102"/>
      <c r="GP153" s="102"/>
      <c r="GQ153" s="102"/>
      <c r="GR153" s="102"/>
      <c r="GS153" s="102"/>
      <c r="GT153" s="102"/>
      <c r="GU153" s="102"/>
      <c r="GV153" s="102"/>
      <c r="GW153" s="102"/>
      <c r="GX153" s="102"/>
      <c r="GY153" s="102"/>
      <c r="GZ153" s="102"/>
      <c r="HA153" s="102"/>
      <c r="HB153" s="102"/>
      <c r="HC153" s="102"/>
      <c r="HD153" s="102"/>
      <c r="HE153" s="102"/>
      <c r="HF153" s="102"/>
      <c r="HG153" s="102"/>
      <c r="HH153" s="102"/>
      <c r="HI153" s="102"/>
      <c r="HJ153" s="102"/>
      <c r="HK153" s="102"/>
    </row>
    <row r="154" spans="2:219">
      <c r="B154" s="102"/>
      <c r="C154" s="102"/>
      <c r="D154" s="102"/>
      <c r="E154" s="102"/>
      <c r="F154" s="102"/>
      <c r="G154" s="102"/>
      <c r="H154" s="102"/>
      <c r="I154" s="102"/>
      <c r="J154" s="104"/>
      <c r="K154" s="104"/>
      <c r="L154" s="104"/>
      <c r="M154" s="104"/>
      <c r="N154" s="104"/>
      <c r="O154" s="104"/>
      <c r="P154" s="104"/>
      <c r="Q154" s="104"/>
      <c r="R154" s="104"/>
      <c r="S154" s="102"/>
      <c r="T154" s="102"/>
      <c r="U154" s="102"/>
      <c r="V154" s="105">
        <v>41</v>
      </c>
      <c r="X154" s="173">
        <f>X153*$C$23</f>
        <v>-26051.271190189265</v>
      </c>
      <c r="Y154" s="174">
        <f>'Financial Assessment'!AY45</f>
        <v>25.472042098888153</v>
      </c>
      <c r="Z154" s="174">
        <f>'Financial Assessment'!BA45</f>
        <v>29.977280856506979</v>
      </c>
      <c r="AA154" s="174">
        <f>'Financial Assessment'!BC45</f>
        <v>25.472042098888153</v>
      </c>
      <c r="AB154" s="174">
        <f>'Financial Assessment'!BE45</f>
        <v>456.46072733974268</v>
      </c>
      <c r="AC154" s="174">
        <f>'Financial Assessment'!BG45</f>
        <v>486.43800819624971</v>
      </c>
      <c r="AD154" s="102"/>
      <c r="AE154" s="113">
        <v>41</v>
      </c>
      <c r="AF154" s="113"/>
      <c r="AG154" s="249"/>
      <c r="AH154" s="249"/>
      <c r="AI154" s="249"/>
      <c r="AJ154" s="180" t="e">
        <f t="shared" si="117"/>
        <v>#VALUE!</v>
      </c>
      <c r="AK154" s="140" t="e">
        <f t="shared" si="118"/>
        <v>#VALUE!</v>
      </c>
      <c r="AL154" s="140" t="e">
        <f t="shared" si="119"/>
        <v>#VALUE!</v>
      </c>
      <c r="AM154" s="140" t="e">
        <f t="shared" si="120"/>
        <v>#VALUE!</v>
      </c>
      <c r="AN154" s="184" t="e">
        <f t="shared" si="113"/>
        <v>#VALUE!</v>
      </c>
      <c r="AO154" s="181">
        <f>'Financial Assessment'!AR47</f>
        <v>11543.353893476376</v>
      </c>
      <c r="AP154" s="140">
        <f>'Financial Assessment'!AS47</f>
        <v>8956.2367089709223</v>
      </c>
      <c r="AQ154" s="182">
        <f>'Financial Assessment'!AT47</f>
        <v>17313.789363434018</v>
      </c>
      <c r="AR154" s="182">
        <f>'Financial Assessment'!AU47</f>
        <v>217202.24906388044</v>
      </c>
      <c r="AS154" s="183">
        <f>'Financial Assessment'!AV47</f>
        <v>217202.24906388044</v>
      </c>
      <c r="AT154" s="140" t="e">
        <f>AT153+'Financial Assessment'!AZ45</f>
        <v>#VALUE!</v>
      </c>
      <c r="AU154" s="140" t="e">
        <f>AU153+'Financial Assessment'!BB45</f>
        <v>#VALUE!</v>
      </c>
      <c r="AV154" s="140" t="e">
        <f>AV153+'Financial Assessment'!BD45</f>
        <v>#VALUE!</v>
      </c>
      <c r="AW154" s="140" t="e">
        <f>AW153+'Financial Assessment'!BF45</f>
        <v>#VALUE!</v>
      </c>
      <c r="AX154" s="184" t="e">
        <f>AX153+'Financial Assessment'!BH45</f>
        <v>#VALUE!</v>
      </c>
      <c r="AY154" s="181">
        <f>AY153+'Financial Assessment'!AZ45</f>
        <v>1830.8077615184275</v>
      </c>
      <c r="AZ154" s="140">
        <f>AZ153+'Financial Assessment'!BB45</f>
        <v>2780.8127061673999</v>
      </c>
      <c r="BA154" s="140">
        <f>BA153+'Financial Assessment'!BD45</f>
        <v>1050.1740058042781</v>
      </c>
      <c r="BB154" s="140">
        <f>BB153+'Financial Assessment'!BF45</f>
        <v>31408.770723764585</v>
      </c>
      <c r="BC154" s="184">
        <f>BC153+'Financial Assessment'!BH45</f>
        <v>31104.599347345546</v>
      </c>
      <c r="BD154" s="181">
        <f t="shared" si="121"/>
        <v>1515.4135256767315</v>
      </c>
      <c r="BE154" s="140">
        <f>BE153+Y154</f>
        <v>2144.1557693398063</v>
      </c>
      <c r="BF154" s="140">
        <f t="shared" si="122"/>
        <v>734.7797699625819</v>
      </c>
      <c r="BG154" s="140">
        <f t="shared" si="123"/>
        <v>25756.884560411054</v>
      </c>
      <c r="BH154" s="184">
        <f t="shared" si="114"/>
        <v>28166.519268691794</v>
      </c>
      <c r="BI154" s="102"/>
      <c r="BJ154" s="102"/>
      <c r="BK154" s="102"/>
      <c r="BL154" s="102"/>
      <c r="BM154" s="102"/>
      <c r="BN154" s="102"/>
      <c r="BO154" s="102"/>
      <c r="BP154" s="102"/>
      <c r="BQ154" s="102"/>
      <c r="BR154" s="102"/>
      <c r="BS154" s="102"/>
      <c r="BT154" s="102"/>
      <c r="BU154" s="102"/>
      <c r="BV154" s="102"/>
      <c r="BW154" s="102"/>
      <c r="BX154" s="102"/>
      <c r="BY154" s="102"/>
      <c r="BZ154" s="102"/>
      <c r="CA154" s="102"/>
      <c r="CB154" s="102"/>
      <c r="CC154" s="102"/>
      <c r="CD154" s="102"/>
      <c r="CE154" s="102"/>
      <c r="CF154" s="102"/>
      <c r="CG154" s="102"/>
      <c r="CH154" s="102"/>
      <c r="CI154" s="102"/>
      <c r="CJ154" s="102"/>
      <c r="CK154" s="102"/>
      <c r="CL154" s="102"/>
      <c r="CM154" s="102"/>
      <c r="CN154" s="102"/>
      <c r="CO154" s="102"/>
      <c r="CP154" s="102"/>
      <c r="CQ154" s="102"/>
      <c r="CR154" s="102"/>
      <c r="CS154" s="102"/>
      <c r="CT154" s="102"/>
      <c r="CU154" s="102"/>
      <c r="CV154" s="102"/>
      <c r="CW154" s="102"/>
      <c r="CX154" s="102"/>
      <c r="CY154" s="102"/>
      <c r="CZ154" s="102"/>
      <c r="DA154" s="102"/>
      <c r="DB154" s="102"/>
      <c r="DC154" s="102"/>
      <c r="DD154" s="102"/>
      <c r="DE154" s="102"/>
      <c r="DF154" s="102"/>
      <c r="DG154" s="102"/>
      <c r="DH154" s="102"/>
      <c r="DI154" s="102"/>
      <c r="DJ154" s="102"/>
      <c r="DK154" s="102"/>
      <c r="DL154" s="102"/>
      <c r="DM154" s="102"/>
      <c r="DN154" s="102"/>
      <c r="DO154" s="102"/>
      <c r="DP154" s="102"/>
      <c r="DQ154" s="102"/>
      <c r="DR154" s="102"/>
      <c r="DS154" s="102"/>
      <c r="DT154" s="102"/>
      <c r="DU154" s="102"/>
      <c r="DV154" s="102"/>
      <c r="DW154" s="102"/>
      <c r="DX154" s="102"/>
      <c r="DY154" s="102"/>
      <c r="DZ154" s="102"/>
      <c r="EA154" s="102"/>
      <c r="EB154" s="102"/>
      <c r="EC154" s="102"/>
      <c r="ED154" s="102"/>
      <c r="EE154" s="102"/>
      <c r="EF154" s="102"/>
      <c r="EG154" s="102"/>
      <c r="EH154" s="102"/>
      <c r="EI154" s="102"/>
      <c r="EJ154" s="102"/>
      <c r="EK154" s="102"/>
      <c r="EL154" s="102"/>
      <c r="EM154" s="102"/>
      <c r="EN154" s="102"/>
      <c r="EO154" s="102"/>
      <c r="EP154" s="102"/>
      <c r="EQ154" s="102"/>
      <c r="ER154" s="102"/>
      <c r="ES154" s="102"/>
      <c r="ET154" s="102"/>
      <c r="EU154" s="102"/>
      <c r="EV154" s="102"/>
      <c r="EW154" s="102"/>
      <c r="EX154" s="102"/>
      <c r="EY154" s="102"/>
      <c r="EZ154" s="102"/>
      <c r="FA154" s="102"/>
      <c r="FB154" s="102"/>
      <c r="FC154" s="102"/>
      <c r="FD154" s="102"/>
      <c r="FE154" s="102"/>
      <c r="FF154" s="102"/>
      <c r="FG154" s="102"/>
      <c r="FH154" s="102"/>
      <c r="FI154" s="102"/>
      <c r="FJ154" s="102"/>
      <c r="FK154" s="102"/>
      <c r="FL154" s="102"/>
      <c r="FM154" s="102"/>
      <c r="FN154" s="102"/>
      <c r="FO154" s="102"/>
      <c r="FP154" s="102"/>
      <c r="FQ154" s="102"/>
      <c r="FR154" s="102"/>
      <c r="FS154" s="102"/>
      <c r="FT154" s="102"/>
      <c r="FU154" s="102"/>
      <c r="FV154" s="102"/>
      <c r="FW154" s="102"/>
      <c r="FX154" s="102"/>
      <c r="FY154" s="102"/>
      <c r="FZ154" s="102"/>
      <c r="GA154" s="102"/>
      <c r="GB154" s="102"/>
      <c r="GC154" s="102"/>
      <c r="GD154" s="102"/>
      <c r="GE154" s="102"/>
      <c r="GF154" s="102"/>
      <c r="GG154" s="102"/>
      <c r="GH154" s="102"/>
      <c r="GI154" s="102"/>
      <c r="GJ154" s="102"/>
      <c r="GK154" s="102"/>
      <c r="GL154" s="102"/>
      <c r="GM154" s="102"/>
      <c r="GN154" s="102"/>
      <c r="GO154" s="102"/>
      <c r="GP154" s="102"/>
      <c r="GQ154" s="102"/>
      <c r="GR154" s="102"/>
      <c r="GS154" s="102"/>
      <c r="GT154" s="102"/>
      <c r="GU154" s="102"/>
      <c r="GV154" s="102"/>
      <c r="GW154" s="102"/>
      <c r="GX154" s="102"/>
      <c r="GY154" s="102"/>
      <c r="GZ154" s="102"/>
      <c r="HA154" s="102"/>
      <c r="HB154" s="102"/>
      <c r="HC154" s="102"/>
      <c r="HD154" s="102"/>
      <c r="HE154" s="102"/>
      <c r="HF154" s="102"/>
      <c r="HG154" s="102"/>
      <c r="HH154" s="102"/>
      <c r="HI154" s="102"/>
      <c r="HJ154" s="102"/>
      <c r="HK154" s="102"/>
    </row>
    <row r="155" spans="2:219">
      <c r="B155" s="102"/>
      <c r="C155" s="102"/>
      <c r="D155" s="102"/>
      <c r="E155" s="102"/>
      <c r="F155" s="102"/>
      <c r="G155" s="102"/>
      <c r="H155" s="102"/>
      <c r="I155" s="102"/>
      <c r="J155" s="104"/>
      <c r="K155" s="104"/>
      <c r="L155" s="104"/>
      <c r="M155" s="104"/>
      <c r="N155" s="104"/>
      <c r="O155" s="104"/>
      <c r="P155" s="104"/>
      <c r="Q155" s="104"/>
      <c r="R155" s="104"/>
      <c r="S155" s="102"/>
      <c r="T155" s="102"/>
      <c r="U155" s="102"/>
      <c r="V155" s="105">
        <v>42</v>
      </c>
      <c r="X155" s="173">
        <f>X154*($C$23)</f>
        <v>-27353.83474969873</v>
      </c>
      <c r="Y155" s="174">
        <f>'Financial Assessment'!AY46</f>
        <v>24.259087713226847</v>
      </c>
      <c r="Z155" s="174">
        <f>'Financial Assessment'!BA46</f>
        <v>28.549791291911447</v>
      </c>
      <c r="AA155" s="174">
        <f>'Financial Assessment'!BC46</f>
        <v>24.259087713226847</v>
      </c>
      <c r="AB155" s="174">
        <f>'Financial Assessment'!BE46</f>
        <v>434.7245022283264</v>
      </c>
      <c r="AC155" s="174">
        <f>'Financial Assessment'!BG46</f>
        <v>463.27429352023785</v>
      </c>
      <c r="AD155" s="102"/>
      <c r="AE155" s="113">
        <v>42</v>
      </c>
      <c r="AF155" s="113"/>
      <c r="AG155" s="249"/>
      <c r="AH155" s="249"/>
      <c r="AI155" s="249"/>
      <c r="AJ155" s="180" t="e">
        <f t="shared" si="117"/>
        <v>#VALUE!</v>
      </c>
      <c r="AK155" s="140" t="e">
        <f t="shared" si="118"/>
        <v>#VALUE!</v>
      </c>
      <c r="AL155" s="140" t="e">
        <f t="shared" si="119"/>
        <v>#VALUE!</v>
      </c>
      <c r="AM155" s="140" t="e">
        <f t="shared" si="120"/>
        <v>#VALUE!</v>
      </c>
      <c r="AN155" s="184" t="e">
        <f t="shared" si="113"/>
        <v>#VALUE!</v>
      </c>
      <c r="AO155" s="181">
        <f>'Financial Assessment'!AR48</f>
        <v>12120.521588150195</v>
      </c>
      <c r="AP155" s="140">
        <f>'Financial Assessment'!AS48</f>
        <v>9404.0485444194692</v>
      </c>
      <c r="AQ155" s="182">
        <f>'Financial Assessment'!AT48</f>
        <v>18179.47883160572</v>
      </c>
      <c r="AR155" s="182">
        <f>'Financial Assessment'!AU48</f>
        <v>228062.36151707449</v>
      </c>
      <c r="AS155" s="183">
        <f>'Financial Assessment'!AV48</f>
        <v>228062.36151707449</v>
      </c>
      <c r="AT155" s="140" t="e">
        <f>AT154+'Financial Assessment'!AZ46</f>
        <v>#VALUE!</v>
      </c>
      <c r="AU155" s="140" t="e">
        <f>AU154+'Financial Assessment'!BB46</f>
        <v>#VALUE!</v>
      </c>
      <c r="AV155" s="140" t="e">
        <f>AV154+'Financial Assessment'!BD46</f>
        <v>#VALUE!</v>
      </c>
      <c r="AW155" s="140" t="e">
        <f>AW154+'Financial Assessment'!BF46</f>
        <v>#VALUE!</v>
      </c>
      <c r="AX155" s="184" t="e">
        <f>AX154+'Financial Assessment'!BH46</f>
        <v>#VALUE!</v>
      </c>
      <c r="AY155" s="181">
        <f>AY154+'Financial Assessment'!AZ46</f>
        <v>1857.5534057222601</v>
      </c>
      <c r="AZ155" s="140">
        <f>AZ154+'Financial Assessment'!BB46</f>
        <v>2812.2888510667321</v>
      </c>
      <c r="BA155" s="140">
        <f>BA154+'Financial Assessment'!BD46</f>
        <v>1076.9196500081107</v>
      </c>
      <c r="BB155" s="140">
        <f>BB154+'Financial Assessment'!BF46</f>
        <v>31888.054487471316</v>
      </c>
      <c r="BC155" s="184">
        <f>BC154+'Financial Assessment'!BH46</f>
        <v>31591.037355541794</v>
      </c>
      <c r="BD155" s="181">
        <f t="shared" si="121"/>
        <v>1539.6726133899583</v>
      </c>
      <c r="BE155" s="140">
        <f>BE154+Z155</f>
        <v>2172.7055606317176</v>
      </c>
      <c r="BF155" s="140">
        <f t="shared" si="122"/>
        <v>759.03885767580869</v>
      </c>
      <c r="BG155" s="140">
        <f t="shared" si="123"/>
        <v>26191.609062639382</v>
      </c>
      <c r="BH155" s="184">
        <f t="shared" si="114"/>
        <v>28629.793562212031</v>
      </c>
      <c r="BI155" s="102"/>
      <c r="BJ155" s="102"/>
      <c r="BK155" s="102"/>
      <c r="BL155" s="102"/>
      <c r="BM155" s="102"/>
      <c r="BN155" s="102"/>
      <c r="BO155" s="102"/>
      <c r="BP155" s="102"/>
      <c r="BQ155" s="102"/>
      <c r="BR155" s="102"/>
      <c r="BS155" s="102"/>
      <c r="BT155" s="102"/>
      <c r="BU155" s="102"/>
      <c r="BV155" s="102"/>
      <c r="BW155" s="102"/>
      <c r="BX155" s="102"/>
      <c r="BY155" s="102"/>
      <c r="BZ155" s="102"/>
      <c r="CA155" s="102"/>
      <c r="CB155" s="102"/>
      <c r="CC155" s="102"/>
      <c r="CD155" s="102"/>
      <c r="CE155" s="102"/>
      <c r="CF155" s="102"/>
      <c r="CG155" s="102"/>
      <c r="CH155" s="102"/>
      <c r="CI155" s="102"/>
      <c r="CJ155" s="102"/>
      <c r="CK155" s="102"/>
      <c r="CL155" s="102"/>
      <c r="CM155" s="102"/>
      <c r="CN155" s="102"/>
      <c r="CO155" s="102"/>
      <c r="CP155" s="102"/>
      <c r="CQ155" s="102"/>
      <c r="CR155" s="102"/>
      <c r="CS155" s="102"/>
      <c r="CT155" s="102"/>
      <c r="CU155" s="102"/>
      <c r="CV155" s="102"/>
      <c r="CW155" s="102"/>
      <c r="CX155" s="102"/>
      <c r="CY155" s="102"/>
      <c r="CZ155" s="102"/>
      <c r="DA155" s="102"/>
      <c r="DB155" s="102"/>
      <c r="DC155" s="102"/>
      <c r="DD155" s="102"/>
      <c r="DE155" s="102"/>
      <c r="DF155" s="102"/>
      <c r="DG155" s="102"/>
      <c r="DH155" s="102"/>
      <c r="DI155" s="102"/>
      <c r="DJ155" s="102"/>
      <c r="DK155" s="102"/>
      <c r="DL155" s="102"/>
      <c r="DM155" s="102"/>
      <c r="DN155" s="102"/>
      <c r="DO155" s="102"/>
      <c r="DP155" s="102"/>
      <c r="DQ155" s="102"/>
      <c r="DR155" s="102"/>
      <c r="DS155" s="102"/>
      <c r="DT155" s="102"/>
      <c r="DU155" s="102"/>
      <c r="DV155" s="102"/>
      <c r="DW155" s="102"/>
      <c r="DX155" s="102"/>
      <c r="DY155" s="102"/>
      <c r="DZ155" s="102"/>
      <c r="EA155" s="102"/>
      <c r="EB155" s="102"/>
      <c r="EC155" s="102"/>
      <c r="ED155" s="102"/>
      <c r="EE155" s="102"/>
      <c r="EF155" s="102"/>
      <c r="EG155" s="102"/>
      <c r="EH155" s="102"/>
      <c r="EI155" s="102"/>
      <c r="EJ155" s="102"/>
      <c r="EK155" s="102"/>
      <c r="EL155" s="102"/>
      <c r="EM155" s="102"/>
      <c r="EN155" s="102"/>
      <c r="EO155" s="102"/>
      <c r="EP155" s="102"/>
      <c r="EQ155" s="102"/>
      <c r="ER155" s="102"/>
      <c r="ES155" s="102"/>
      <c r="ET155" s="102"/>
      <c r="EU155" s="102"/>
      <c r="EV155" s="102"/>
      <c r="EW155" s="102"/>
      <c r="EX155" s="102"/>
      <c r="EY155" s="102"/>
      <c r="EZ155" s="102"/>
      <c r="FA155" s="102"/>
      <c r="FB155" s="102"/>
      <c r="FC155" s="102"/>
      <c r="FD155" s="102"/>
      <c r="FE155" s="102"/>
      <c r="FF155" s="102"/>
      <c r="FG155" s="102"/>
      <c r="FH155" s="102"/>
      <c r="FI155" s="102"/>
      <c r="FJ155" s="102"/>
      <c r="FK155" s="102"/>
      <c r="FL155" s="102"/>
      <c r="FM155" s="102"/>
      <c r="FN155" s="102"/>
      <c r="FO155" s="102"/>
      <c r="FP155" s="102"/>
      <c r="FQ155" s="102"/>
      <c r="FR155" s="102"/>
      <c r="FS155" s="102"/>
      <c r="FT155" s="102"/>
      <c r="FU155" s="102"/>
      <c r="FV155" s="102"/>
      <c r="FW155" s="102"/>
      <c r="FX155" s="102"/>
      <c r="FY155" s="102"/>
      <c r="FZ155" s="102"/>
      <c r="GA155" s="102"/>
      <c r="GB155" s="102"/>
      <c r="GC155" s="102"/>
      <c r="GD155" s="102"/>
      <c r="GE155" s="102"/>
      <c r="GF155" s="102"/>
      <c r="GG155" s="102"/>
      <c r="GH155" s="102"/>
      <c r="GI155" s="102"/>
      <c r="GJ155" s="102"/>
      <c r="GK155" s="102"/>
      <c r="GL155" s="102"/>
      <c r="GM155" s="102"/>
      <c r="GN155" s="102"/>
      <c r="GO155" s="102"/>
      <c r="GP155" s="102"/>
      <c r="GQ155" s="102"/>
      <c r="GR155" s="102"/>
      <c r="GS155" s="102"/>
      <c r="GT155" s="102"/>
      <c r="GU155" s="102"/>
      <c r="GV155" s="102"/>
      <c r="GW155" s="102"/>
      <c r="GX155" s="102"/>
      <c r="GY155" s="102"/>
      <c r="GZ155" s="102"/>
      <c r="HA155" s="102"/>
      <c r="HB155" s="102"/>
      <c r="HC155" s="102"/>
      <c r="HD155" s="102"/>
      <c r="HE155" s="102"/>
      <c r="HF155" s="102"/>
      <c r="HG155" s="102"/>
      <c r="HH155" s="102"/>
      <c r="HI155" s="102"/>
      <c r="HJ155" s="102"/>
      <c r="HK155" s="102"/>
    </row>
    <row r="156" spans="2:219">
      <c r="B156" s="102"/>
      <c r="C156" s="102"/>
      <c r="D156" s="102"/>
      <c r="E156" s="102"/>
      <c r="F156" s="102"/>
      <c r="G156" s="102"/>
      <c r="H156" s="102"/>
      <c r="I156" s="102"/>
      <c r="J156" s="104"/>
      <c r="K156" s="104"/>
      <c r="L156" s="104"/>
      <c r="M156" s="104"/>
      <c r="N156" s="104"/>
      <c r="O156" s="104"/>
      <c r="P156" s="104"/>
      <c r="Q156" s="104"/>
      <c r="R156" s="104"/>
      <c r="S156" s="102"/>
      <c r="T156" s="102"/>
      <c r="U156" s="102"/>
      <c r="V156" s="105">
        <v>43</v>
      </c>
      <c r="X156" s="173">
        <f>X155*$C$23</f>
        <v>-28721.526487183666</v>
      </c>
      <c r="Y156" s="174">
        <f>'Financial Assessment'!AY47</f>
        <v>23.103893060216024</v>
      </c>
      <c r="Z156" s="174">
        <f>'Financial Assessment'!BA47</f>
        <v>27.190277420868028</v>
      </c>
      <c r="AA156" s="174">
        <f>'Financial Assessment'!BC47</f>
        <v>23.103893060216024</v>
      </c>
      <c r="AB156" s="174">
        <f>'Financial Assessment'!BE47</f>
        <v>414.02333545554887</v>
      </c>
      <c r="AC156" s="174">
        <f>'Financial Assessment'!BG47</f>
        <v>441.21361287641696</v>
      </c>
      <c r="AD156" s="102"/>
      <c r="AE156" s="113">
        <v>43</v>
      </c>
      <c r="AF156" s="113"/>
      <c r="AG156" s="249"/>
      <c r="AH156" s="249"/>
      <c r="AI156" s="249"/>
      <c r="AJ156" s="180" t="e">
        <f t="shared" si="117"/>
        <v>#VALUE!</v>
      </c>
      <c r="AK156" s="140" t="e">
        <f t="shared" si="118"/>
        <v>#VALUE!</v>
      </c>
      <c r="AL156" s="140" t="e">
        <f t="shared" si="119"/>
        <v>#VALUE!</v>
      </c>
      <c r="AM156" s="140" t="e">
        <f t="shared" si="120"/>
        <v>#VALUE!</v>
      </c>
      <c r="AN156" s="184" t="e">
        <f t="shared" si="113"/>
        <v>#VALUE!</v>
      </c>
      <c r="AO156" s="181">
        <f>'Financial Assessment'!AR49</f>
        <v>12726.547667557707</v>
      </c>
      <c r="AP156" s="140">
        <f>'Financial Assessment'!AS49</f>
        <v>9874.2509716404438</v>
      </c>
      <c r="AQ156" s="182">
        <f>'Financial Assessment'!AT49</f>
        <v>19088.452773186007</v>
      </c>
      <c r="AR156" s="182">
        <f>'Financial Assessment'!AU49</f>
        <v>239465.47959292823</v>
      </c>
      <c r="AS156" s="183">
        <f>'Financial Assessment'!AV49</f>
        <v>239465.47959292823</v>
      </c>
      <c r="AT156" s="140" t="e">
        <f>AT155+'Financial Assessment'!AZ47</f>
        <v>#VALUE!</v>
      </c>
      <c r="AU156" s="140" t="e">
        <f>AU155+'Financial Assessment'!BB47</f>
        <v>#VALUE!</v>
      </c>
      <c r="AV156" s="140" t="e">
        <f>AV155+'Financial Assessment'!BD47</f>
        <v>#VALUE!</v>
      </c>
      <c r="AW156" s="140" t="e">
        <f>AW155+'Financial Assessment'!BF47</f>
        <v>#VALUE!</v>
      </c>
      <c r="AX156" s="184" t="e">
        <f>AX155+'Financial Assessment'!BH47</f>
        <v>#VALUE!</v>
      </c>
      <c r="AY156" s="181">
        <f>AY155+'Financial Assessment'!AZ47</f>
        <v>1883.0254478211482</v>
      </c>
      <c r="AZ156" s="140">
        <f>AZ155+'Financial Assessment'!BB47</f>
        <v>2842.2661319232393</v>
      </c>
      <c r="BA156" s="140">
        <f>BA155+'Financial Assessment'!BD47</f>
        <v>1102.3916921069988</v>
      </c>
      <c r="BB156" s="140">
        <f>BB155+'Financial Assessment'!BF47</f>
        <v>32344.515214811057</v>
      </c>
      <c r="BC156" s="184">
        <f>BC155+'Financial Assessment'!BH47</f>
        <v>32054.31164906203</v>
      </c>
      <c r="BD156" s="181">
        <f t="shared" si="121"/>
        <v>1562.7765064501743</v>
      </c>
      <c r="BE156" s="140">
        <f>BE155+Y156</f>
        <v>2195.8094536919334</v>
      </c>
      <c r="BF156" s="140">
        <f t="shared" si="122"/>
        <v>782.14275073602471</v>
      </c>
      <c r="BG156" s="140">
        <f t="shared" si="123"/>
        <v>26605.632398094931</v>
      </c>
      <c r="BH156" s="184">
        <f t="shared" si="114"/>
        <v>29071.007175088449</v>
      </c>
      <c r="BI156" s="102"/>
      <c r="BJ156" s="102"/>
      <c r="BK156" s="102"/>
      <c r="BL156" s="102"/>
      <c r="BM156" s="102"/>
      <c r="BN156" s="102"/>
      <c r="BO156" s="102"/>
      <c r="BP156" s="102"/>
      <c r="BQ156" s="102"/>
      <c r="BR156" s="102"/>
      <c r="BS156" s="102"/>
      <c r="BT156" s="102"/>
      <c r="BU156" s="102"/>
      <c r="BV156" s="102"/>
      <c r="BW156" s="102"/>
      <c r="BX156" s="102"/>
      <c r="BY156" s="102"/>
      <c r="BZ156" s="102"/>
      <c r="CA156" s="102"/>
      <c r="CB156" s="102"/>
      <c r="CC156" s="102"/>
      <c r="CD156" s="102"/>
      <c r="CE156" s="102"/>
      <c r="CF156" s="102"/>
      <c r="CG156" s="102"/>
      <c r="CH156" s="102"/>
      <c r="CI156" s="102"/>
      <c r="CJ156" s="102"/>
      <c r="CK156" s="102"/>
      <c r="CL156" s="102"/>
      <c r="CM156" s="102"/>
      <c r="CN156" s="102"/>
      <c r="CO156" s="102"/>
      <c r="CP156" s="102"/>
      <c r="CQ156" s="102"/>
      <c r="CR156" s="102"/>
      <c r="CS156" s="102"/>
      <c r="CT156" s="102"/>
      <c r="CU156" s="102"/>
      <c r="CV156" s="102"/>
      <c r="CW156" s="102"/>
      <c r="CX156" s="102"/>
      <c r="CY156" s="102"/>
      <c r="CZ156" s="102"/>
      <c r="DA156" s="102"/>
      <c r="DB156" s="102"/>
      <c r="DC156" s="102"/>
      <c r="DD156" s="102"/>
      <c r="DE156" s="102"/>
      <c r="DF156" s="102"/>
      <c r="DG156" s="102"/>
      <c r="DH156" s="102"/>
      <c r="DI156" s="102"/>
      <c r="DJ156" s="102"/>
      <c r="DK156" s="102"/>
      <c r="DL156" s="102"/>
      <c r="DM156" s="102"/>
      <c r="DN156" s="102"/>
      <c r="DO156" s="102"/>
      <c r="DP156" s="102"/>
      <c r="DQ156" s="102"/>
      <c r="DR156" s="102"/>
      <c r="DS156" s="102"/>
      <c r="DT156" s="102"/>
      <c r="DU156" s="102"/>
      <c r="DV156" s="102"/>
      <c r="DW156" s="102"/>
      <c r="DX156" s="102"/>
      <c r="DY156" s="102"/>
      <c r="DZ156" s="102"/>
      <c r="EA156" s="102"/>
      <c r="EB156" s="102"/>
      <c r="EC156" s="102"/>
      <c r="ED156" s="102"/>
      <c r="EE156" s="102"/>
      <c r="EF156" s="102"/>
      <c r="EG156" s="102"/>
      <c r="EH156" s="102"/>
      <c r="EI156" s="102"/>
      <c r="EJ156" s="102"/>
      <c r="EK156" s="102"/>
      <c r="EL156" s="102"/>
      <c r="EM156" s="102"/>
      <c r="EN156" s="102"/>
      <c r="EO156" s="102"/>
      <c r="EP156" s="102"/>
      <c r="EQ156" s="102"/>
      <c r="ER156" s="102"/>
      <c r="ES156" s="102"/>
      <c r="ET156" s="102"/>
      <c r="EU156" s="102"/>
      <c r="EV156" s="102"/>
      <c r="EW156" s="102"/>
      <c r="EX156" s="102"/>
      <c r="EY156" s="102"/>
      <c r="EZ156" s="102"/>
      <c r="FA156" s="102"/>
      <c r="FB156" s="102"/>
      <c r="FC156" s="102"/>
      <c r="FD156" s="102"/>
      <c r="FE156" s="102"/>
      <c r="FF156" s="102"/>
      <c r="FG156" s="102"/>
      <c r="FH156" s="102"/>
      <c r="FI156" s="102"/>
      <c r="FJ156" s="102"/>
      <c r="FK156" s="102"/>
      <c r="FL156" s="102"/>
      <c r="FM156" s="102"/>
      <c r="FN156" s="102"/>
      <c r="FO156" s="102"/>
      <c r="FP156" s="102"/>
      <c r="FQ156" s="102"/>
      <c r="FR156" s="102"/>
      <c r="FS156" s="102"/>
      <c r="FT156" s="102"/>
      <c r="FU156" s="102"/>
      <c r="FV156" s="102"/>
      <c r="FW156" s="102"/>
      <c r="FX156" s="102"/>
      <c r="FY156" s="102"/>
      <c r="FZ156" s="102"/>
      <c r="GA156" s="102"/>
      <c r="GB156" s="102"/>
      <c r="GC156" s="102"/>
      <c r="GD156" s="102"/>
      <c r="GE156" s="102"/>
      <c r="GF156" s="102"/>
      <c r="GG156" s="102"/>
      <c r="GH156" s="102"/>
      <c r="GI156" s="102"/>
      <c r="GJ156" s="102"/>
      <c r="GK156" s="102"/>
      <c r="GL156" s="102"/>
      <c r="GM156" s="102"/>
      <c r="GN156" s="102"/>
      <c r="GO156" s="102"/>
      <c r="GP156" s="102"/>
      <c r="GQ156" s="102"/>
      <c r="GR156" s="102"/>
      <c r="GS156" s="102"/>
      <c r="GT156" s="102"/>
      <c r="GU156" s="102"/>
      <c r="GV156" s="102"/>
      <c r="GW156" s="102"/>
      <c r="GX156" s="102"/>
      <c r="GY156" s="102"/>
      <c r="GZ156" s="102"/>
      <c r="HA156" s="102"/>
      <c r="HB156" s="102"/>
      <c r="HC156" s="102"/>
      <c r="HD156" s="102"/>
      <c r="HE156" s="102"/>
      <c r="HF156" s="102"/>
      <c r="HG156" s="102"/>
      <c r="HH156" s="102"/>
      <c r="HI156" s="102"/>
      <c r="HJ156" s="102"/>
      <c r="HK156" s="102"/>
    </row>
    <row r="157" spans="2:219">
      <c r="B157" s="102"/>
      <c r="C157" s="102"/>
      <c r="D157" s="102"/>
      <c r="E157" s="102"/>
      <c r="F157" s="102"/>
      <c r="G157" s="102"/>
      <c r="H157" s="102"/>
      <c r="I157" s="102"/>
      <c r="J157" s="104"/>
      <c r="K157" s="104"/>
      <c r="L157" s="104"/>
      <c r="M157" s="104"/>
      <c r="N157" s="104"/>
      <c r="O157" s="104"/>
      <c r="P157" s="104"/>
      <c r="Q157" s="104"/>
      <c r="R157" s="104"/>
      <c r="S157" s="102"/>
      <c r="T157" s="102"/>
      <c r="U157" s="102"/>
      <c r="V157" s="105">
        <v>44</v>
      </c>
      <c r="X157" s="173">
        <f>X156*($C$23)</f>
        <v>-30157.602811542853</v>
      </c>
      <c r="Y157" s="174">
        <f>'Financial Assessment'!AY48</f>
        <v>22.003707676396175</v>
      </c>
      <c r="Z157" s="174">
        <f>'Financial Assessment'!BA48</f>
        <v>25.895502305588593</v>
      </c>
      <c r="AA157" s="174">
        <f>'Financial Assessment'!BC48</f>
        <v>22.003707676396175</v>
      </c>
      <c r="AB157" s="174">
        <f>'Financial Assessment'!BE48</f>
        <v>394.30793852909414</v>
      </c>
      <c r="AC157" s="174">
        <f>'Financial Assessment'!BG48</f>
        <v>420.20344083468274</v>
      </c>
      <c r="AD157" s="102"/>
      <c r="AE157" s="113">
        <v>44</v>
      </c>
      <c r="AF157" s="113"/>
      <c r="AG157" s="249"/>
      <c r="AH157" s="249"/>
      <c r="AI157" s="249"/>
      <c r="AJ157" s="180" t="e">
        <f t="shared" si="117"/>
        <v>#VALUE!</v>
      </c>
      <c r="AK157" s="140" t="e">
        <f t="shared" si="118"/>
        <v>#VALUE!</v>
      </c>
      <c r="AL157" s="140" t="e">
        <f t="shared" si="119"/>
        <v>#VALUE!</v>
      </c>
      <c r="AM157" s="140" t="e">
        <f t="shared" si="120"/>
        <v>#VALUE!</v>
      </c>
      <c r="AN157" s="184" t="e">
        <f t="shared" si="113"/>
        <v>#VALUE!</v>
      </c>
      <c r="AO157" s="181">
        <f>'Financial Assessment'!AR50</f>
        <v>13362.875050935592</v>
      </c>
      <c r="AP157" s="140">
        <f>'Financial Assessment'!AS50</f>
        <v>10367.963520222467</v>
      </c>
      <c r="AQ157" s="182">
        <f>'Financial Assessment'!AT50</f>
        <v>20042.875411845307</v>
      </c>
      <c r="AR157" s="182">
        <f>'Financial Assessment'!AU50</f>
        <v>251438.75357257464</v>
      </c>
      <c r="AS157" s="183">
        <f>'Financial Assessment'!AV50</f>
        <v>251438.75357257464</v>
      </c>
      <c r="AT157" s="140" t="e">
        <f>AT156+'Financial Assessment'!AZ48</f>
        <v>#VALUE!</v>
      </c>
      <c r="AU157" s="140" t="e">
        <f>AU156+'Financial Assessment'!BB48</f>
        <v>#VALUE!</v>
      </c>
      <c r="AV157" s="140" t="e">
        <f>AV156+'Financial Assessment'!BD48</f>
        <v>#VALUE!</v>
      </c>
      <c r="AW157" s="140" t="e">
        <f>AW156+'Financial Assessment'!BF48</f>
        <v>#VALUE!</v>
      </c>
      <c r="AX157" s="184" t="e">
        <f>AX156+'Financial Assessment'!BH48</f>
        <v>#VALUE!</v>
      </c>
      <c r="AY157" s="181">
        <f>AY156+'Financial Assessment'!AZ48</f>
        <v>1907.284535534375</v>
      </c>
      <c r="AZ157" s="140">
        <f>AZ156+'Financial Assessment'!BB48</f>
        <v>2870.8159232151506</v>
      </c>
      <c r="BA157" s="140">
        <f>BA156+'Financial Assessment'!BD48</f>
        <v>1126.6507798202256</v>
      </c>
      <c r="BB157" s="140">
        <f>BB156+'Financial Assessment'!BF48</f>
        <v>32779.239717039382</v>
      </c>
      <c r="BC157" s="184">
        <f>BC156+'Financial Assessment'!BH48</f>
        <v>32495.525261938448</v>
      </c>
      <c r="BD157" s="181">
        <f t="shared" si="121"/>
        <v>1584.7802141265706</v>
      </c>
      <c r="BE157" s="140">
        <f>BE156+Z157</f>
        <v>2221.7049559975221</v>
      </c>
      <c r="BF157" s="140">
        <f t="shared" si="122"/>
        <v>804.14645841242088</v>
      </c>
      <c r="BG157" s="140">
        <f t="shared" si="123"/>
        <v>26999.940336624026</v>
      </c>
      <c r="BH157" s="184">
        <f t="shared" si="114"/>
        <v>29491.210615923133</v>
      </c>
      <c r="BI157" s="102"/>
      <c r="BJ157" s="102"/>
      <c r="BK157" s="102"/>
      <c r="BL157" s="102"/>
      <c r="BM157" s="102"/>
      <c r="BN157" s="102"/>
      <c r="BO157" s="102"/>
      <c r="BP157" s="102"/>
      <c r="BQ157" s="102"/>
      <c r="BR157" s="102"/>
      <c r="BS157" s="102"/>
      <c r="BT157" s="102"/>
      <c r="BU157" s="102"/>
      <c r="BV157" s="102"/>
      <c r="BW157" s="102"/>
      <c r="BX157" s="102"/>
      <c r="BY157" s="102"/>
      <c r="BZ157" s="102"/>
      <c r="CA157" s="102"/>
      <c r="CB157" s="102"/>
      <c r="CC157" s="102"/>
      <c r="CD157" s="102"/>
      <c r="CE157" s="102"/>
      <c r="CF157" s="102"/>
      <c r="CG157" s="102"/>
      <c r="CH157" s="102"/>
      <c r="CI157" s="102"/>
      <c r="CJ157" s="102"/>
      <c r="CK157" s="102"/>
      <c r="CL157" s="102"/>
      <c r="CM157" s="102"/>
      <c r="CN157" s="102"/>
      <c r="CO157" s="102"/>
      <c r="CP157" s="102"/>
      <c r="CQ157" s="102"/>
      <c r="CR157" s="102"/>
      <c r="CS157" s="102"/>
      <c r="CT157" s="102"/>
      <c r="CU157" s="102"/>
      <c r="CV157" s="102"/>
      <c r="CW157" s="102"/>
      <c r="CX157" s="102"/>
      <c r="CY157" s="102"/>
      <c r="CZ157" s="102"/>
      <c r="DA157" s="102"/>
      <c r="DB157" s="102"/>
      <c r="DC157" s="102"/>
      <c r="DD157" s="102"/>
      <c r="DE157" s="102"/>
      <c r="DF157" s="102"/>
      <c r="DG157" s="102"/>
      <c r="DH157" s="102"/>
      <c r="DI157" s="102"/>
      <c r="DJ157" s="102"/>
      <c r="DK157" s="102"/>
      <c r="DL157" s="102"/>
      <c r="DM157" s="102"/>
      <c r="DN157" s="102"/>
      <c r="DO157" s="102"/>
      <c r="DP157" s="102"/>
      <c r="DQ157" s="102"/>
      <c r="DR157" s="102"/>
      <c r="DS157" s="102"/>
      <c r="DT157" s="102"/>
      <c r="DU157" s="102"/>
      <c r="DV157" s="102"/>
      <c r="DW157" s="102"/>
      <c r="DX157" s="102"/>
      <c r="DY157" s="102"/>
      <c r="DZ157" s="102"/>
      <c r="EA157" s="102"/>
      <c r="EB157" s="102"/>
      <c r="EC157" s="102"/>
      <c r="ED157" s="102"/>
      <c r="EE157" s="102"/>
      <c r="EF157" s="102"/>
      <c r="EG157" s="102"/>
      <c r="EH157" s="102"/>
      <c r="EI157" s="102"/>
      <c r="EJ157" s="102"/>
      <c r="EK157" s="102"/>
      <c r="EL157" s="102"/>
      <c r="EM157" s="102"/>
      <c r="EN157" s="102"/>
      <c r="EO157" s="102"/>
      <c r="EP157" s="102"/>
      <c r="EQ157" s="102"/>
      <c r="ER157" s="102"/>
      <c r="ES157" s="102"/>
      <c r="ET157" s="102"/>
      <c r="EU157" s="102"/>
      <c r="EV157" s="102"/>
      <c r="EW157" s="102"/>
      <c r="EX157" s="102"/>
      <c r="EY157" s="102"/>
      <c r="EZ157" s="102"/>
      <c r="FA157" s="102"/>
      <c r="FB157" s="102"/>
      <c r="FC157" s="102"/>
      <c r="FD157" s="102"/>
      <c r="FE157" s="102"/>
      <c r="FF157" s="102"/>
      <c r="FG157" s="102"/>
      <c r="FH157" s="102"/>
      <c r="FI157" s="102"/>
      <c r="FJ157" s="102"/>
      <c r="FK157" s="102"/>
      <c r="FL157" s="102"/>
      <c r="FM157" s="102"/>
      <c r="FN157" s="102"/>
      <c r="FO157" s="102"/>
      <c r="FP157" s="102"/>
      <c r="FQ157" s="102"/>
      <c r="FR157" s="102"/>
      <c r="FS157" s="102"/>
      <c r="FT157" s="102"/>
      <c r="FU157" s="102"/>
      <c r="FV157" s="102"/>
      <c r="FW157" s="102"/>
      <c r="FX157" s="102"/>
      <c r="FY157" s="102"/>
      <c r="FZ157" s="102"/>
      <c r="GA157" s="102"/>
      <c r="GB157" s="102"/>
      <c r="GC157" s="102"/>
      <c r="GD157" s="102"/>
      <c r="GE157" s="102"/>
      <c r="GF157" s="102"/>
      <c r="GG157" s="102"/>
      <c r="GH157" s="102"/>
      <c r="GI157" s="102"/>
      <c r="GJ157" s="102"/>
      <c r="GK157" s="102"/>
      <c r="GL157" s="102"/>
      <c r="GM157" s="102"/>
      <c r="GN157" s="102"/>
      <c r="GO157" s="102"/>
      <c r="GP157" s="102"/>
      <c r="GQ157" s="102"/>
      <c r="GR157" s="102"/>
      <c r="GS157" s="102"/>
      <c r="GT157" s="102"/>
      <c r="GU157" s="102"/>
      <c r="GV157" s="102"/>
      <c r="GW157" s="102"/>
      <c r="GX157" s="102"/>
      <c r="GY157" s="102"/>
      <c r="GZ157" s="102"/>
      <c r="HA157" s="102"/>
      <c r="HB157" s="102"/>
      <c r="HC157" s="102"/>
      <c r="HD157" s="102"/>
      <c r="HE157" s="102"/>
      <c r="HF157" s="102"/>
      <c r="HG157" s="102"/>
      <c r="HH157" s="102"/>
      <c r="HI157" s="102"/>
      <c r="HJ157" s="102"/>
      <c r="HK157" s="102"/>
    </row>
    <row r="158" spans="2:219">
      <c r="B158" s="102"/>
      <c r="C158" s="102"/>
      <c r="D158" s="102"/>
      <c r="E158" s="102"/>
      <c r="F158" s="102"/>
      <c r="G158" s="102"/>
      <c r="H158" s="102"/>
      <c r="I158" s="102"/>
      <c r="J158" s="104"/>
      <c r="K158" s="104"/>
      <c r="L158" s="104"/>
      <c r="M158" s="104"/>
      <c r="N158" s="104"/>
      <c r="O158" s="104"/>
      <c r="P158" s="104"/>
      <c r="Q158" s="104"/>
      <c r="R158" s="104"/>
      <c r="S158" s="102"/>
      <c r="T158" s="102"/>
      <c r="U158" s="102"/>
      <c r="V158" s="105">
        <v>45</v>
      </c>
      <c r="X158" s="173">
        <f>X157*$C$23</f>
        <v>-31665.482952119997</v>
      </c>
      <c r="Y158" s="174">
        <f>'Financial Assessment'!AY49</f>
        <v>20.955912072758281</v>
      </c>
      <c r="Z158" s="174">
        <f>'Financial Assessment'!BA49</f>
        <v>24.662383148179629</v>
      </c>
      <c r="AA158" s="174">
        <f>'Financial Assessment'!BC49</f>
        <v>20.955912072758281</v>
      </c>
      <c r="AB158" s="174">
        <f>'Financial Assessment'!BE49</f>
        <v>375.5313700277087</v>
      </c>
      <c r="AC158" s="174">
        <f>'Financial Assessment'!BG49</f>
        <v>400.19375317588833</v>
      </c>
      <c r="AD158" s="102"/>
      <c r="AE158" s="113">
        <v>45</v>
      </c>
      <c r="AF158" s="113"/>
      <c r="AG158" s="249"/>
      <c r="AH158" s="249"/>
      <c r="AI158" s="249"/>
      <c r="AJ158" s="180" t="e">
        <f t="shared" si="117"/>
        <v>#VALUE!</v>
      </c>
      <c r="AK158" s="140" t="e">
        <f t="shared" si="118"/>
        <v>#VALUE!</v>
      </c>
      <c r="AL158" s="140" t="e">
        <f t="shared" si="119"/>
        <v>#VALUE!</v>
      </c>
      <c r="AM158" s="140" t="e">
        <f t="shared" si="120"/>
        <v>#VALUE!</v>
      </c>
      <c r="AN158" s="184" t="e">
        <f t="shared" si="113"/>
        <v>#VALUE!</v>
      </c>
      <c r="AO158" s="181">
        <f>'Financial Assessment'!AR51</f>
        <v>14031.018803482373</v>
      </c>
      <c r="AP158" s="140">
        <f>'Financial Assessment'!AS51</f>
        <v>10886.361696233591</v>
      </c>
      <c r="AQ158" s="182">
        <f>'Financial Assessment'!AT51</f>
        <v>21045.019182437572</v>
      </c>
      <c r="AR158" s="182">
        <f>'Financial Assessment'!AU51</f>
        <v>264010.69125120336</v>
      </c>
      <c r="AS158" s="183">
        <f>'Financial Assessment'!AV51</f>
        <v>264010.69125120336</v>
      </c>
      <c r="AT158" s="140" t="e">
        <f>AT157+'Financial Assessment'!AZ49</f>
        <v>#VALUE!</v>
      </c>
      <c r="AU158" s="140" t="e">
        <f>AU157+'Financial Assessment'!BB49</f>
        <v>#VALUE!</v>
      </c>
      <c r="AV158" s="140" t="e">
        <f>AV157+'Financial Assessment'!BD49</f>
        <v>#VALUE!</v>
      </c>
      <c r="AW158" s="140" t="e">
        <f>AW157+'Financial Assessment'!BF49</f>
        <v>#VALUE!</v>
      </c>
      <c r="AX158" s="184" t="e">
        <f>AX157+'Financial Assessment'!BH49</f>
        <v>#VALUE!</v>
      </c>
      <c r="AY158" s="181">
        <f>AY157+'Financial Assessment'!AZ49</f>
        <v>1930.388428594591</v>
      </c>
      <c r="AZ158" s="140">
        <f>AZ157+'Financial Assessment'!BB49</f>
        <v>2898.0062006360185</v>
      </c>
      <c r="BA158" s="140">
        <f>BA157+'Financial Assessment'!BD49</f>
        <v>1149.7546728804416</v>
      </c>
      <c r="BB158" s="140">
        <f>BB157+'Financial Assessment'!BF49</f>
        <v>33193.263052494927</v>
      </c>
      <c r="BC158" s="184">
        <f>BC157+'Financial Assessment'!BH49</f>
        <v>32915.728702773129</v>
      </c>
      <c r="BD158" s="181">
        <f t="shared" si="121"/>
        <v>1605.736126199329</v>
      </c>
      <c r="BE158" s="140">
        <f>BE157+Y158</f>
        <v>2242.6608680702802</v>
      </c>
      <c r="BF158" s="140">
        <f t="shared" si="122"/>
        <v>825.10237048517911</v>
      </c>
      <c r="BG158" s="140">
        <f t="shared" si="123"/>
        <v>27375.471706651733</v>
      </c>
      <c r="BH158" s="184">
        <f t="shared" si="114"/>
        <v>29891.404369099022</v>
      </c>
      <c r="BI158" s="102"/>
      <c r="BJ158" s="102"/>
      <c r="BK158" s="102"/>
      <c r="BL158" s="102"/>
      <c r="BM158" s="102"/>
      <c r="BN158" s="102"/>
      <c r="BO158" s="102"/>
      <c r="BP158" s="102"/>
      <c r="BQ158" s="102"/>
      <c r="BR158" s="102"/>
      <c r="BS158" s="102"/>
      <c r="BT158" s="102"/>
      <c r="BU158" s="102"/>
      <c r="BV158" s="102"/>
      <c r="BW158" s="102"/>
      <c r="BX158" s="102"/>
      <c r="BY158" s="102"/>
      <c r="BZ158" s="102"/>
      <c r="CA158" s="102"/>
      <c r="CB158" s="102"/>
      <c r="CC158" s="102"/>
      <c r="CD158" s="102"/>
      <c r="CE158" s="102"/>
      <c r="CF158" s="102"/>
      <c r="CG158" s="102"/>
      <c r="CH158" s="102"/>
      <c r="CI158" s="102"/>
      <c r="CJ158" s="102"/>
      <c r="CK158" s="102"/>
      <c r="CL158" s="102"/>
      <c r="CM158" s="102"/>
      <c r="CN158" s="102"/>
      <c r="CO158" s="102"/>
      <c r="CP158" s="102"/>
      <c r="CQ158" s="102"/>
      <c r="CR158" s="102"/>
      <c r="CS158" s="102"/>
      <c r="CT158" s="102"/>
      <c r="CU158" s="102"/>
      <c r="CV158" s="102"/>
      <c r="CW158" s="102"/>
      <c r="CX158" s="102"/>
      <c r="CY158" s="102"/>
      <c r="CZ158" s="102"/>
      <c r="DA158" s="102"/>
      <c r="DB158" s="102"/>
      <c r="DC158" s="102"/>
      <c r="DD158" s="102"/>
      <c r="DE158" s="102"/>
      <c r="DF158" s="102"/>
      <c r="DG158" s="102"/>
      <c r="DH158" s="102"/>
      <c r="DI158" s="102"/>
      <c r="DJ158" s="102"/>
      <c r="DK158" s="102"/>
      <c r="DL158" s="102"/>
      <c r="DM158" s="102"/>
      <c r="DN158" s="102"/>
      <c r="DO158" s="102"/>
      <c r="DP158" s="102"/>
      <c r="DQ158" s="102"/>
      <c r="DR158" s="102"/>
      <c r="DS158" s="102"/>
      <c r="DT158" s="102"/>
      <c r="DU158" s="102"/>
      <c r="DV158" s="102"/>
      <c r="DW158" s="102"/>
      <c r="DX158" s="102"/>
      <c r="DY158" s="102"/>
      <c r="DZ158" s="102"/>
      <c r="EA158" s="102"/>
      <c r="EB158" s="102"/>
      <c r="EC158" s="102"/>
      <c r="ED158" s="102"/>
      <c r="EE158" s="102"/>
      <c r="EF158" s="102"/>
      <c r="EG158" s="102"/>
      <c r="EH158" s="102"/>
      <c r="EI158" s="102"/>
      <c r="EJ158" s="102"/>
      <c r="EK158" s="102"/>
      <c r="EL158" s="102"/>
      <c r="EM158" s="102"/>
      <c r="EN158" s="102"/>
      <c r="EO158" s="102"/>
      <c r="EP158" s="102"/>
      <c r="EQ158" s="102"/>
      <c r="ER158" s="102"/>
      <c r="ES158" s="102"/>
      <c r="ET158" s="102"/>
      <c r="EU158" s="102"/>
      <c r="EV158" s="102"/>
      <c r="EW158" s="102"/>
      <c r="EX158" s="102"/>
      <c r="EY158" s="102"/>
      <c r="EZ158" s="102"/>
      <c r="FA158" s="102"/>
      <c r="FB158" s="102"/>
      <c r="FC158" s="102"/>
      <c r="FD158" s="102"/>
      <c r="FE158" s="102"/>
      <c r="FF158" s="102"/>
      <c r="FG158" s="102"/>
      <c r="FH158" s="102"/>
      <c r="FI158" s="102"/>
      <c r="FJ158" s="102"/>
      <c r="FK158" s="102"/>
      <c r="FL158" s="102"/>
      <c r="FM158" s="102"/>
      <c r="FN158" s="102"/>
      <c r="FO158" s="102"/>
      <c r="FP158" s="102"/>
      <c r="FQ158" s="102"/>
      <c r="FR158" s="102"/>
      <c r="FS158" s="102"/>
      <c r="FT158" s="102"/>
      <c r="FU158" s="102"/>
      <c r="FV158" s="102"/>
      <c r="FW158" s="102"/>
      <c r="FX158" s="102"/>
      <c r="FY158" s="102"/>
      <c r="FZ158" s="102"/>
      <c r="GA158" s="102"/>
      <c r="GB158" s="102"/>
      <c r="GC158" s="102"/>
      <c r="GD158" s="102"/>
      <c r="GE158" s="102"/>
      <c r="GF158" s="102"/>
      <c r="GG158" s="102"/>
      <c r="GH158" s="102"/>
      <c r="GI158" s="102"/>
      <c r="GJ158" s="102"/>
      <c r="GK158" s="102"/>
      <c r="GL158" s="102"/>
      <c r="GM158" s="102"/>
      <c r="GN158" s="102"/>
      <c r="GO158" s="102"/>
      <c r="GP158" s="102"/>
      <c r="GQ158" s="102"/>
      <c r="GR158" s="102"/>
      <c r="GS158" s="102"/>
      <c r="GT158" s="102"/>
      <c r="GU158" s="102"/>
      <c r="GV158" s="102"/>
      <c r="GW158" s="102"/>
      <c r="GX158" s="102"/>
      <c r="GY158" s="102"/>
      <c r="GZ158" s="102"/>
      <c r="HA158" s="102"/>
      <c r="HB158" s="102"/>
      <c r="HC158" s="102"/>
      <c r="HD158" s="102"/>
      <c r="HE158" s="102"/>
      <c r="HF158" s="102"/>
      <c r="HG158" s="102"/>
      <c r="HH158" s="102"/>
      <c r="HI158" s="102"/>
      <c r="HJ158" s="102"/>
      <c r="HK158" s="102"/>
    </row>
    <row r="159" spans="2:219">
      <c r="B159" s="102"/>
      <c r="C159" s="102"/>
      <c r="D159" s="102"/>
      <c r="E159" s="102"/>
      <c r="F159" s="102"/>
      <c r="G159" s="102"/>
      <c r="H159" s="102"/>
      <c r="I159" s="102"/>
      <c r="J159" s="104"/>
      <c r="K159" s="104"/>
      <c r="L159" s="104"/>
      <c r="M159" s="104"/>
      <c r="N159" s="104"/>
      <c r="O159" s="104"/>
      <c r="P159" s="104"/>
      <c r="Q159" s="104"/>
      <c r="R159" s="104"/>
      <c r="S159" s="102"/>
      <c r="T159" s="102"/>
      <c r="U159" s="102"/>
      <c r="V159" s="105">
        <v>46</v>
      </c>
      <c r="X159" s="173">
        <f>X158*($C$23)</f>
        <v>-33248.757099725997</v>
      </c>
      <c r="Y159" s="174">
        <f>'Financial Assessment'!AY50</f>
        <v>19.958011497865016</v>
      </c>
      <c r="Z159" s="174">
        <f>'Financial Assessment'!BA50</f>
        <v>23.487983950647276</v>
      </c>
      <c r="AA159" s="174">
        <f>'Financial Assessment'!BC50</f>
        <v>19.958011497865016</v>
      </c>
      <c r="AB159" s="174">
        <f>'Financial Assessment'!BE50</f>
        <v>357.64892383591302</v>
      </c>
      <c r="AC159" s="174">
        <f>'Financial Assessment'!BG50</f>
        <v>381.1369077865603</v>
      </c>
      <c r="AD159" s="102"/>
      <c r="AE159" s="113">
        <v>46</v>
      </c>
      <c r="AF159" s="113"/>
      <c r="AG159" s="249"/>
      <c r="AH159" s="249"/>
      <c r="AI159" s="249"/>
      <c r="AJ159" s="180" t="e">
        <f t="shared" si="117"/>
        <v>#VALUE!</v>
      </c>
      <c r="AK159" s="140" t="e">
        <f t="shared" si="118"/>
        <v>#VALUE!</v>
      </c>
      <c r="AL159" s="140" t="e">
        <f t="shared" si="119"/>
        <v>#VALUE!</v>
      </c>
      <c r="AM159" s="140" t="e">
        <f t="shared" si="120"/>
        <v>#VALUE!</v>
      </c>
      <c r="AN159" s="184" t="e">
        <f t="shared" si="113"/>
        <v>#VALUE!</v>
      </c>
      <c r="AO159" s="181">
        <f>'Financial Assessment'!AR52</f>
        <v>14732.569743656493</v>
      </c>
      <c r="AP159" s="140">
        <f>'Financial Assessment'!AS52</f>
        <v>11430.679781045272</v>
      </c>
      <c r="AQ159" s="182">
        <f>'Financial Assessment'!AT52</f>
        <v>22097.270141559453</v>
      </c>
      <c r="AR159" s="182">
        <f>'Financial Assessment'!AU52</f>
        <v>277211.22581376357</v>
      </c>
      <c r="AS159" s="183">
        <f>'Financial Assessment'!AV52</f>
        <v>277211.22581376357</v>
      </c>
      <c r="AT159" s="140" t="e">
        <f>AT158+'Financial Assessment'!AZ50</f>
        <v>#VALUE!</v>
      </c>
      <c r="AU159" s="140" t="e">
        <f>AU158+'Financial Assessment'!BB50</f>
        <v>#VALUE!</v>
      </c>
      <c r="AV159" s="140" t="e">
        <f>AV158+'Financial Assessment'!BD50</f>
        <v>#VALUE!</v>
      </c>
      <c r="AW159" s="140" t="e">
        <f>AW158+'Financial Assessment'!BF50</f>
        <v>#VALUE!</v>
      </c>
      <c r="AX159" s="184" t="e">
        <f>AX158+'Financial Assessment'!BH50</f>
        <v>#VALUE!</v>
      </c>
      <c r="AY159" s="181">
        <f>AY158+'Financial Assessment'!AZ50</f>
        <v>1952.3921362709873</v>
      </c>
      <c r="AZ159" s="140">
        <f>AZ158+'Financial Assessment'!BB50</f>
        <v>2923.9017029416073</v>
      </c>
      <c r="BA159" s="140">
        <f>BA158+'Financial Assessment'!BD50</f>
        <v>1171.7583805568379</v>
      </c>
      <c r="BB159" s="140">
        <f>BB158+'Financial Assessment'!BF50</f>
        <v>33587.570991024018</v>
      </c>
      <c r="BC159" s="184">
        <f>BC158+'Financial Assessment'!BH50</f>
        <v>33315.922455949018</v>
      </c>
      <c r="BD159" s="181">
        <f t="shared" si="121"/>
        <v>1625.694137697194</v>
      </c>
      <c r="BE159" s="140">
        <f>BE158+Z159</f>
        <v>2266.1488520209277</v>
      </c>
      <c r="BF159" s="140">
        <f t="shared" si="122"/>
        <v>845.06038198304418</v>
      </c>
      <c r="BG159" s="140">
        <f t="shared" si="123"/>
        <v>27733.120630487647</v>
      </c>
      <c r="BH159" s="184">
        <f t="shared" si="114"/>
        <v>30272.541276885582</v>
      </c>
      <c r="BI159" s="102"/>
      <c r="BJ159" s="102"/>
      <c r="BK159" s="102"/>
      <c r="BL159" s="102"/>
      <c r="BM159" s="102"/>
      <c r="BN159" s="102"/>
      <c r="BO159" s="102"/>
      <c r="BP159" s="102"/>
      <c r="BQ159" s="102"/>
      <c r="BR159" s="102"/>
      <c r="BS159" s="102"/>
      <c r="BT159" s="102"/>
      <c r="BU159" s="102"/>
      <c r="BV159" s="102"/>
      <c r="BW159" s="102"/>
      <c r="BX159" s="102"/>
      <c r="BY159" s="102"/>
      <c r="BZ159" s="102"/>
      <c r="CA159" s="102"/>
      <c r="CB159" s="102"/>
      <c r="CC159" s="102"/>
      <c r="CD159" s="102"/>
      <c r="CE159" s="102"/>
      <c r="CF159" s="102"/>
      <c r="CG159" s="102"/>
      <c r="CH159" s="102"/>
      <c r="CI159" s="102"/>
      <c r="CJ159" s="102"/>
      <c r="CK159" s="102"/>
      <c r="CL159" s="102"/>
      <c r="CM159" s="102"/>
      <c r="CN159" s="102"/>
      <c r="CO159" s="102"/>
      <c r="CP159" s="102"/>
      <c r="CQ159" s="102"/>
      <c r="CR159" s="102"/>
      <c r="CS159" s="102"/>
      <c r="CT159" s="102"/>
      <c r="CU159" s="102"/>
      <c r="CV159" s="102"/>
      <c r="CW159" s="102"/>
      <c r="CX159" s="102"/>
      <c r="CY159" s="102"/>
      <c r="CZ159" s="102"/>
      <c r="DA159" s="102"/>
      <c r="DB159" s="102"/>
      <c r="DC159" s="102"/>
      <c r="DD159" s="102"/>
      <c r="DE159" s="102"/>
      <c r="DF159" s="102"/>
      <c r="DG159" s="102"/>
      <c r="DH159" s="102"/>
      <c r="DI159" s="102"/>
      <c r="DJ159" s="102"/>
      <c r="DK159" s="102"/>
      <c r="DL159" s="102"/>
      <c r="DM159" s="102"/>
      <c r="DN159" s="102"/>
      <c r="DO159" s="102"/>
      <c r="DP159" s="102"/>
      <c r="DQ159" s="102"/>
      <c r="DR159" s="102"/>
      <c r="DS159" s="102"/>
      <c r="DT159" s="102"/>
      <c r="DU159" s="102"/>
      <c r="DV159" s="102"/>
      <c r="DW159" s="102"/>
      <c r="DX159" s="102"/>
      <c r="DY159" s="102"/>
      <c r="DZ159" s="102"/>
      <c r="EA159" s="102"/>
      <c r="EB159" s="102"/>
      <c r="EC159" s="102"/>
      <c r="ED159" s="102"/>
      <c r="EE159" s="102"/>
      <c r="EF159" s="102"/>
      <c r="EG159" s="102"/>
      <c r="EH159" s="102"/>
      <c r="EI159" s="102"/>
      <c r="EJ159" s="102"/>
      <c r="EK159" s="102"/>
      <c r="EL159" s="102"/>
      <c r="EM159" s="102"/>
      <c r="EN159" s="102"/>
      <c r="EO159" s="102"/>
      <c r="EP159" s="102"/>
      <c r="EQ159" s="102"/>
      <c r="ER159" s="102"/>
      <c r="ES159" s="102"/>
      <c r="ET159" s="102"/>
      <c r="EU159" s="102"/>
      <c r="EV159" s="102"/>
      <c r="EW159" s="102"/>
      <c r="EX159" s="102"/>
      <c r="EY159" s="102"/>
      <c r="EZ159" s="102"/>
      <c r="FA159" s="102"/>
      <c r="FB159" s="102"/>
      <c r="FC159" s="102"/>
      <c r="FD159" s="102"/>
      <c r="FE159" s="102"/>
      <c r="FF159" s="102"/>
      <c r="FG159" s="102"/>
      <c r="FH159" s="102"/>
      <c r="FI159" s="102"/>
      <c r="FJ159" s="102"/>
      <c r="FK159" s="102"/>
      <c r="FL159" s="102"/>
      <c r="FM159" s="102"/>
      <c r="FN159" s="102"/>
      <c r="FO159" s="102"/>
      <c r="FP159" s="102"/>
      <c r="FQ159" s="102"/>
      <c r="FR159" s="102"/>
      <c r="FS159" s="102"/>
      <c r="FT159" s="102"/>
      <c r="FU159" s="102"/>
      <c r="FV159" s="102"/>
      <c r="FW159" s="102"/>
      <c r="FX159" s="102"/>
      <c r="FY159" s="102"/>
      <c r="FZ159" s="102"/>
      <c r="GA159" s="102"/>
      <c r="GB159" s="102"/>
      <c r="GC159" s="102"/>
      <c r="GD159" s="102"/>
      <c r="GE159" s="102"/>
      <c r="GF159" s="102"/>
      <c r="GG159" s="102"/>
      <c r="GH159" s="102"/>
      <c r="GI159" s="102"/>
      <c r="GJ159" s="102"/>
      <c r="GK159" s="102"/>
      <c r="GL159" s="102"/>
      <c r="GM159" s="102"/>
      <c r="GN159" s="102"/>
      <c r="GO159" s="102"/>
      <c r="GP159" s="102"/>
      <c r="GQ159" s="102"/>
      <c r="GR159" s="102"/>
      <c r="GS159" s="102"/>
      <c r="GT159" s="102"/>
      <c r="GU159" s="102"/>
      <c r="GV159" s="102"/>
      <c r="GW159" s="102"/>
      <c r="GX159" s="102"/>
      <c r="GY159" s="102"/>
      <c r="GZ159" s="102"/>
      <c r="HA159" s="102"/>
      <c r="HB159" s="102"/>
      <c r="HC159" s="102"/>
      <c r="HD159" s="102"/>
      <c r="HE159" s="102"/>
      <c r="HF159" s="102"/>
      <c r="HG159" s="102"/>
      <c r="HH159" s="102"/>
      <c r="HI159" s="102"/>
      <c r="HJ159" s="102"/>
      <c r="HK159" s="102"/>
    </row>
    <row r="160" spans="2:219">
      <c r="B160" s="102"/>
      <c r="C160" s="102"/>
      <c r="D160" s="102"/>
      <c r="E160" s="102"/>
      <c r="F160" s="102"/>
      <c r="G160" s="102"/>
      <c r="H160" s="102"/>
      <c r="I160" s="102"/>
      <c r="J160" s="104"/>
      <c r="K160" s="104"/>
      <c r="L160" s="104"/>
      <c r="M160" s="104"/>
      <c r="N160" s="104"/>
      <c r="O160" s="104"/>
      <c r="P160" s="104"/>
      <c r="Q160" s="104"/>
      <c r="R160" s="104"/>
      <c r="S160" s="102"/>
      <c r="T160" s="102"/>
      <c r="U160" s="102"/>
      <c r="V160" s="105">
        <v>47</v>
      </c>
      <c r="X160" s="173">
        <f>X159*$C$23</f>
        <v>-34911.1949547123</v>
      </c>
      <c r="Y160" s="174">
        <f>'Financial Assessment'!AY51</f>
        <v>19.007629997966717</v>
      </c>
      <c r="Z160" s="174">
        <f>'Financial Assessment'!BA51</f>
        <v>22.36950852442601</v>
      </c>
      <c r="AA160" s="174">
        <f>'Financial Assessment'!BC51</f>
        <v>19.007629997966717</v>
      </c>
      <c r="AB160" s="174">
        <f>'Financial Assessment'!BE51</f>
        <v>340.61802270086957</v>
      </c>
      <c r="AC160" s="174">
        <f>'Financial Assessment'!BG51</f>
        <v>362.98753122529553</v>
      </c>
      <c r="AD160" s="102"/>
      <c r="AE160" s="113">
        <v>47</v>
      </c>
      <c r="AF160" s="113"/>
      <c r="AG160" s="249"/>
      <c r="AH160" s="249"/>
      <c r="AI160" s="249"/>
      <c r="AJ160" s="180" t="e">
        <f t="shared" si="117"/>
        <v>#VALUE!</v>
      </c>
      <c r="AK160" s="140" t="e">
        <f t="shared" si="118"/>
        <v>#VALUE!</v>
      </c>
      <c r="AL160" s="140" t="e">
        <f t="shared" si="119"/>
        <v>#VALUE!</v>
      </c>
      <c r="AM160" s="140" t="e">
        <f t="shared" si="120"/>
        <v>#VALUE!</v>
      </c>
      <c r="AN160" s="184" t="e">
        <f t="shared" si="113"/>
        <v>#VALUE!</v>
      </c>
      <c r="AO160" s="181">
        <f>'Financial Assessment'!AR53</f>
        <v>15469.198230839318</v>
      </c>
      <c r="AP160" s="140">
        <f>'Financial Assessment'!AS53</f>
        <v>12002.213770097536</v>
      </c>
      <c r="AQ160" s="182">
        <f>'Financial Assessment'!AT53</f>
        <v>23202.133648637428</v>
      </c>
      <c r="AR160" s="182">
        <f>'Financial Assessment'!AU53</f>
        <v>291071.78710445174</v>
      </c>
      <c r="AS160" s="183">
        <f>'Financial Assessment'!AV53</f>
        <v>291071.78710445174</v>
      </c>
      <c r="AT160" s="140" t="e">
        <f>AT159+'Financial Assessment'!AZ51</f>
        <v>#VALUE!</v>
      </c>
      <c r="AU160" s="140" t="e">
        <f>AU159+'Financial Assessment'!BB51</f>
        <v>#VALUE!</v>
      </c>
      <c r="AV160" s="140" t="e">
        <f>AV159+'Financial Assessment'!BD51</f>
        <v>#VALUE!</v>
      </c>
      <c r="AW160" s="140" t="e">
        <f>AW159+'Financial Assessment'!BF51</f>
        <v>#VALUE!</v>
      </c>
      <c r="AX160" s="184" t="e">
        <f>AX159+'Financial Assessment'!BH51</f>
        <v>#VALUE!</v>
      </c>
      <c r="AY160" s="181">
        <f>AY159+'Financial Assessment'!AZ51</f>
        <v>1973.3480483437456</v>
      </c>
      <c r="AZ160" s="140">
        <f>AZ159+'Financial Assessment'!BB51</f>
        <v>2948.564086089787</v>
      </c>
      <c r="BA160" s="140">
        <f>BA159+'Financial Assessment'!BD51</f>
        <v>1192.7142926295962</v>
      </c>
      <c r="BB160" s="140">
        <f>BB159+'Financial Assessment'!BF51</f>
        <v>33963.10236105173</v>
      </c>
      <c r="BC160" s="184">
        <f>BC159+'Financial Assessment'!BH51</f>
        <v>33697.059363735578</v>
      </c>
      <c r="BD160" s="181">
        <f t="shared" si="121"/>
        <v>1644.7017676951607</v>
      </c>
      <c r="BE160" s="140">
        <f>BE159+Y160</f>
        <v>2285.1564820188946</v>
      </c>
      <c r="BF160" s="140">
        <f t="shared" si="122"/>
        <v>864.06801198101084</v>
      </c>
      <c r="BG160" s="140">
        <f t="shared" si="123"/>
        <v>28073.738653188517</v>
      </c>
      <c r="BH160" s="184">
        <f t="shared" si="114"/>
        <v>30635.528808110877</v>
      </c>
      <c r="BI160" s="102"/>
      <c r="BJ160" s="102"/>
      <c r="BK160" s="102"/>
      <c r="BL160" s="102"/>
      <c r="BM160" s="102"/>
      <c r="BN160" s="102"/>
      <c r="BO160" s="102"/>
      <c r="BP160" s="102"/>
      <c r="BQ160" s="102"/>
      <c r="BR160" s="102"/>
      <c r="BS160" s="102"/>
      <c r="BT160" s="102"/>
      <c r="BU160" s="102"/>
      <c r="BV160" s="102"/>
      <c r="BW160" s="102"/>
      <c r="BX160" s="102"/>
      <c r="BY160" s="102"/>
      <c r="BZ160" s="102"/>
      <c r="CA160" s="102"/>
      <c r="CB160" s="102"/>
      <c r="CC160" s="102"/>
      <c r="CD160" s="102"/>
      <c r="CE160" s="102"/>
      <c r="CF160" s="102"/>
      <c r="CG160" s="102"/>
      <c r="CH160" s="102"/>
      <c r="CI160" s="102"/>
      <c r="CJ160" s="102"/>
      <c r="CK160" s="102"/>
      <c r="CL160" s="102"/>
      <c r="CM160" s="102"/>
      <c r="CN160" s="102"/>
      <c r="CO160" s="102"/>
      <c r="CP160" s="102"/>
      <c r="CQ160" s="102"/>
      <c r="CR160" s="102"/>
      <c r="CS160" s="102"/>
      <c r="CT160" s="102"/>
      <c r="CU160" s="102"/>
      <c r="CV160" s="102"/>
      <c r="CW160" s="102"/>
      <c r="CX160" s="102"/>
      <c r="CY160" s="102"/>
      <c r="CZ160" s="102"/>
      <c r="DA160" s="102"/>
      <c r="DB160" s="102"/>
      <c r="DC160" s="102"/>
      <c r="DD160" s="102"/>
      <c r="DE160" s="102"/>
      <c r="DF160" s="102"/>
      <c r="DG160" s="102"/>
      <c r="DH160" s="102"/>
      <c r="DI160" s="102"/>
      <c r="DJ160" s="102"/>
      <c r="DK160" s="102"/>
      <c r="DL160" s="102"/>
      <c r="DM160" s="102"/>
      <c r="DN160" s="102"/>
      <c r="DO160" s="102"/>
      <c r="DP160" s="102"/>
      <c r="DQ160" s="102"/>
      <c r="DR160" s="102"/>
      <c r="DS160" s="102"/>
      <c r="DT160" s="102"/>
      <c r="DU160" s="102"/>
      <c r="DV160" s="102"/>
      <c r="DW160" s="102"/>
      <c r="DX160" s="102"/>
      <c r="DY160" s="102"/>
      <c r="DZ160" s="102"/>
      <c r="EA160" s="102"/>
      <c r="EB160" s="102"/>
      <c r="EC160" s="102"/>
      <c r="ED160" s="102"/>
      <c r="EE160" s="102"/>
      <c r="EF160" s="102"/>
      <c r="EG160" s="102"/>
      <c r="EH160" s="102"/>
      <c r="EI160" s="102"/>
      <c r="EJ160" s="102"/>
      <c r="EK160" s="102"/>
      <c r="EL160" s="102"/>
      <c r="EM160" s="102"/>
      <c r="EN160" s="102"/>
      <c r="EO160" s="102"/>
      <c r="EP160" s="102"/>
      <c r="EQ160" s="102"/>
      <c r="ER160" s="102"/>
      <c r="ES160" s="102"/>
      <c r="ET160" s="102"/>
      <c r="EU160" s="102"/>
      <c r="EV160" s="102"/>
      <c r="EW160" s="102"/>
      <c r="EX160" s="102"/>
      <c r="EY160" s="102"/>
      <c r="EZ160" s="102"/>
      <c r="FA160" s="102"/>
      <c r="FB160" s="102"/>
      <c r="FC160" s="102"/>
      <c r="FD160" s="102"/>
      <c r="FE160" s="102"/>
      <c r="FF160" s="102"/>
      <c r="FG160" s="102"/>
      <c r="FH160" s="102"/>
      <c r="FI160" s="102"/>
      <c r="FJ160" s="102"/>
      <c r="FK160" s="102"/>
      <c r="FL160" s="102"/>
      <c r="FM160" s="102"/>
      <c r="FN160" s="102"/>
      <c r="FO160" s="102"/>
      <c r="FP160" s="102"/>
      <c r="FQ160" s="102"/>
      <c r="FR160" s="102"/>
      <c r="FS160" s="102"/>
      <c r="FT160" s="102"/>
      <c r="FU160" s="102"/>
      <c r="FV160" s="102"/>
      <c r="FW160" s="102"/>
      <c r="FX160" s="102"/>
      <c r="FY160" s="102"/>
      <c r="FZ160" s="102"/>
      <c r="GA160" s="102"/>
      <c r="GB160" s="102"/>
      <c r="GC160" s="102"/>
      <c r="GD160" s="102"/>
      <c r="GE160" s="102"/>
      <c r="GF160" s="102"/>
      <c r="GG160" s="102"/>
      <c r="GH160" s="102"/>
      <c r="GI160" s="102"/>
      <c r="GJ160" s="102"/>
      <c r="GK160" s="102"/>
      <c r="GL160" s="102"/>
      <c r="GM160" s="102"/>
      <c r="GN160" s="102"/>
      <c r="GO160" s="102"/>
      <c r="GP160" s="102"/>
      <c r="GQ160" s="102"/>
      <c r="GR160" s="102"/>
      <c r="GS160" s="102"/>
      <c r="GT160" s="102"/>
      <c r="GU160" s="102"/>
      <c r="GV160" s="102"/>
      <c r="GW160" s="102"/>
      <c r="GX160" s="102"/>
      <c r="GY160" s="102"/>
      <c r="GZ160" s="102"/>
      <c r="HA160" s="102"/>
      <c r="HB160" s="102"/>
      <c r="HC160" s="102"/>
      <c r="HD160" s="102"/>
      <c r="HE160" s="102"/>
      <c r="HF160" s="102"/>
      <c r="HG160" s="102"/>
      <c r="HH160" s="102"/>
      <c r="HI160" s="102"/>
      <c r="HJ160" s="102"/>
      <c r="HK160" s="102"/>
    </row>
    <row r="161" spans="2:219">
      <c r="B161" s="102"/>
      <c r="C161" s="102"/>
      <c r="D161" s="102"/>
      <c r="E161" s="102"/>
      <c r="F161" s="102"/>
      <c r="G161" s="102"/>
      <c r="H161" s="102"/>
      <c r="I161" s="102"/>
      <c r="J161" s="104"/>
      <c r="K161" s="104"/>
      <c r="L161" s="104"/>
      <c r="M161" s="104"/>
      <c r="N161" s="104"/>
      <c r="O161" s="104"/>
      <c r="P161" s="104"/>
      <c r="Q161" s="104"/>
      <c r="R161" s="104"/>
      <c r="S161" s="102"/>
      <c r="T161" s="102"/>
      <c r="U161" s="102"/>
      <c r="V161" s="105">
        <v>48</v>
      </c>
      <c r="X161" s="173">
        <f>X160*($C$23)</f>
        <v>-36656.754702447914</v>
      </c>
      <c r="Y161" s="174">
        <f>'Financial Assessment'!AY52</f>
        <v>18.102504759968269</v>
      </c>
      <c r="Z161" s="174">
        <f>'Financial Assessment'!BA52</f>
        <v>21.304293832786641</v>
      </c>
      <c r="AA161" s="174">
        <f>'Financial Assessment'!BC52</f>
        <v>18.102504759968269</v>
      </c>
      <c r="AB161" s="174">
        <f>'Financial Assessment'!BE52</f>
        <v>324.39811685797099</v>
      </c>
      <c r="AC161" s="174">
        <f>'Financial Assessment'!BG52</f>
        <v>345.70241069075757</v>
      </c>
      <c r="AD161" s="102"/>
      <c r="AE161" s="113">
        <v>48</v>
      </c>
      <c r="AF161" s="113"/>
      <c r="AG161" s="249"/>
      <c r="AH161" s="249"/>
      <c r="AI161" s="249"/>
      <c r="AJ161" s="180" t="e">
        <f t="shared" si="117"/>
        <v>#VALUE!</v>
      </c>
      <c r="AK161" s="140" t="e">
        <f t="shared" si="118"/>
        <v>#VALUE!</v>
      </c>
      <c r="AL161" s="140" t="e">
        <f t="shared" si="119"/>
        <v>#VALUE!</v>
      </c>
      <c r="AM161" s="140" t="e">
        <f t="shared" si="120"/>
        <v>#VALUE!</v>
      </c>
      <c r="AN161" s="184" t="e">
        <f t="shared" si="113"/>
        <v>#VALUE!</v>
      </c>
      <c r="AO161" s="181">
        <f>'Financial Assessment'!AR54</f>
        <v>16242.658142381284</v>
      </c>
      <c r="AP161" s="140">
        <f>'Financial Assessment'!AS54</f>
        <v>12602.324458602414</v>
      </c>
      <c r="AQ161" s="182">
        <f>'Financial Assessment'!AT54</f>
        <v>24362.240331069301</v>
      </c>
      <c r="AR161" s="182">
        <f>'Financial Assessment'!AU54</f>
        <v>305625.37645967433</v>
      </c>
      <c r="AS161" s="183">
        <f>'Financial Assessment'!AV54</f>
        <v>305625.37645967433</v>
      </c>
      <c r="AT161" s="140" t="e">
        <f>AT160+'Financial Assessment'!AZ52</f>
        <v>#VALUE!</v>
      </c>
      <c r="AU161" s="140" t="e">
        <f>AU160+'Financial Assessment'!BB52</f>
        <v>#VALUE!</v>
      </c>
      <c r="AV161" s="140" t="e">
        <f>AV160+'Financial Assessment'!BD52</f>
        <v>#VALUE!</v>
      </c>
      <c r="AW161" s="140" t="e">
        <f>AW160+'Financial Assessment'!BF52</f>
        <v>#VALUE!</v>
      </c>
      <c r="AX161" s="184" t="e">
        <f>AX160+'Financial Assessment'!BH52</f>
        <v>#VALUE!</v>
      </c>
      <c r="AY161" s="181">
        <f>AY160+'Financial Assessment'!AZ52</f>
        <v>1993.3060598416107</v>
      </c>
      <c r="AZ161" s="140">
        <f>AZ160+'Financial Assessment'!BB52</f>
        <v>2972.0520700404345</v>
      </c>
      <c r="BA161" s="140">
        <f>BA160+'Financial Assessment'!BD52</f>
        <v>1212.6723041274613</v>
      </c>
      <c r="BB161" s="140">
        <f>BB160+'Financial Assessment'!BF52</f>
        <v>34320.751284887643</v>
      </c>
      <c r="BC161" s="184">
        <f>BC160+'Financial Assessment'!BH52</f>
        <v>34060.046894960877</v>
      </c>
      <c r="BD161" s="181">
        <f t="shared" si="121"/>
        <v>1662.804272455129</v>
      </c>
      <c r="BE161" s="140">
        <f>BE160+Z161</f>
        <v>2306.4607758516813</v>
      </c>
      <c r="BF161" s="140">
        <f t="shared" si="122"/>
        <v>882.17051674097911</v>
      </c>
      <c r="BG161" s="140">
        <f t="shared" si="123"/>
        <v>28398.136770046487</v>
      </c>
      <c r="BH161" s="184">
        <f t="shared" si="114"/>
        <v>30981.231218801637</v>
      </c>
      <c r="BI161" s="102"/>
      <c r="BJ161" s="102"/>
      <c r="BK161" s="102"/>
      <c r="BL161" s="102"/>
      <c r="BM161" s="102"/>
      <c r="BN161" s="102"/>
      <c r="BO161" s="102"/>
      <c r="BP161" s="102"/>
      <c r="BQ161" s="102"/>
      <c r="BR161" s="102"/>
      <c r="BS161" s="102"/>
      <c r="BT161" s="102"/>
      <c r="BU161" s="102"/>
      <c r="BV161" s="102"/>
      <c r="BW161" s="102"/>
      <c r="BX161" s="102"/>
      <c r="BY161" s="102"/>
      <c r="BZ161" s="102"/>
      <c r="CA161" s="102"/>
      <c r="CB161" s="102"/>
      <c r="CC161" s="102"/>
      <c r="CD161" s="102"/>
      <c r="CE161" s="102"/>
      <c r="CF161" s="102"/>
      <c r="CG161" s="102"/>
      <c r="CH161" s="102"/>
      <c r="CI161" s="102"/>
      <c r="CJ161" s="102"/>
      <c r="CK161" s="102"/>
      <c r="CL161" s="102"/>
      <c r="CM161" s="102"/>
      <c r="CN161" s="102"/>
      <c r="CO161" s="102"/>
      <c r="CP161" s="102"/>
      <c r="CQ161" s="102"/>
      <c r="CR161" s="102"/>
      <c r="CS161" s="102"/>
      <c r="CT161" s="102"/>
      <c r="CU161" s="102"/>
      <c r="CV161" s="102"/>
      <c r="CW161" s="102"/>
      <c r="CX161" s="102"/>
      <c r="CY161" s="102"/>
      <c r="CZ161" s="102"/>
      <c r="DA161" s="102"/>
      <c r="DB161" s="102"/>
      <c r="DC161" s="102"/>
      <c r="DD161" s="102"/>
      <c r="DE161" s="102"/>
      <c r="DF161" s="102"/>
      <c r="DG161" s="102"/>
      <c r="DH161" s="102"/>
      <c r="DI161" s="102"/>
      <c r="DJ161" s="102"/>
      <c r="DK161" s="102"/>
      <c r="DL161" s="102"/>
      <c r="DM161" s="102"/>
      <c r="DN161" s="102"/>
      <c r="DO161" s="102"/>
      <c r="DP161" s="102"/>
      <c r="DQ161" s="102"/>
      <c r="DR161" s="102"/>
      <c r="DS161" s="102"/>
      <c r="DT161" s="102"/>
      <c r="DU161" s="102"/>
      <c r="DV161" s="102"/>
      <c r="DW161" s="102"/>
      <c r="DX161" s="102"/>
      <c r="DY161" s="102"/>
      <c r="DZ161" s="102"/>
      <c r="EA161" s="102"/>
      <c r="EB161" s="102"/>
      <c r="EC161" s="102"/>
      <c r="ED161" s="102"/>
      <c r="EE161" s="102"/>
      <c r="EF161" s="102"/>
      <c r="EG161" s="102"/>
      <c r="EH161" s="102"/>
      <c r="EI161" s="102"/>
      <c r="EJ161" s="102"/>
      <c r="EK161" s="102"/>
      <c r="EL161" s="102"/>
      <c r="EM161" s="102"/>
      <c r="EN161" s="102"/>
      <c r="EO161" s="102"/>
      <c r="EP161" s="102"/>
      <c r="EQ161" s="102"/>
      <c r="ER161" s="102"/>
      <c r="ES161" s="102"/>
      <c r="ET161" s="102"/>
      <c r="EU161" s="102"/>
      <c r="EV161" s="102"/>
      <c r="EW161" s="102"/>
      <c r="EX161" s="102"/>
      <c r="EY161" s="102"/>
      <c r="EZ161" s="102"/>
      <c r="FA161" s="102"/>
      <c r="FB161" s="102"/>
      <c r="FC161" s="102"/>
      <c r="FD161" s="102"/>
      <c r="FE161" s="102"/>
      <c r="FF161" s="102"/>
      <c r="FG161" s="102"/>
      <c r="FH161" s="102"/>
      <c r="FI161" s="102"/>
      <c r="FJ161" s="102"/>
      <c r="FK161" s="102"/>
      <c r="FL161" s="102"/>
      <c r="FM161" s="102"/>
      <c r="FN161" s="102"/>
      <c r="FO161" s="102"/>
      <c r="FP161" s="102"/>
      <c r="FQ161" s="102"/>
      <c r="FR161" s="102"/>
      <c r="FS161" s="102"/>
      <c r="FT161" s="102"/>
      <c r="FU161" s="102"/>
      <c r="FV161" s="102"/>
      <c r="FW161" s="102"/>
      <c r="FX161" s="102"/>
      <c r="FY161" s="102"/>
      <c r="FZ161" s="102"/>
      <c r="GA161" s="102"/>
      <c r="GB161" s="102"/>
      <c r="GC161" s="102"/>
      <c r="GD161" s="102"/>
      <c r="GE161" s="102"/>
      <c r="GF161" s="102"/>
      <c r="GG161" s="102"/>
      <c r="GH161" s="102"/>
      <c r="GI161" s="102"/>
      <c r="GJ161" s="102"/>
      <c r="GK161" s="102"/>
      <c r="GL161" s="102"/>
      <c r="GM161" s="102"/>
      <c r="GN161" s="102"/>
      <c r="GO161" s="102"/>
      <c r="GP161" s="102"/>
      <c r="GQ161" s="102"/>
      <c r="GR161" s="102"/>
      <c r="GS161" s="102"/>
      <c r="GT161" s="102"/>
      <c r="GU161" s="102"/>
      <c r="GV161" s="102"/>
      <c r="GW161" s="102"/>
      <c r="GX161" s="102"/>
      <c r="GY161" s="102"/>
      <c r="GZ161" s="102"/>
      <c r="HA161" s="102"/>
      <c r="HB161" s="102"/>
      <c r="HC161" s="102"/>
      <c r="HD161" s="102"/>
      <c r="HE161" s="102"/>
      <c r="HF161" s="102"/>
      <c r="HG161" s="102"/>
      <c r="HH161" s="102"/>
      <c r="HI161" s="102"/>
      <c r="HJ161" s="102"/>
      <c r="HK161" s="102"/>
    </row>
    <row r="162" spans="2:219">
      <c r="B162" s="102"/>
      <c r="C162" s="102"/>
      <c r="D162" s="102"/>
      <c r="E162" s="102"/>
      <c r="F162" s="102"/>
      <c r="G162" s="102"/>
      <c r="H162" s="102"/>
      <c r="I162" s="102"/>
      <c r="J162" s="104"/>
      <c r="K162" s="104"/>
      <c r="L162" s="104"/>
      <c r="M162" s="104"/>
      <c r="N162" s="104"/>
      <c r="O162" s="104"/>
      <c r="P162" s="104"/>
      <c r="Q162" s="104"/>
      <c r="R162" s="104"/>
      <c r="S162" s="102"/>
      <c r="T162" s="102"/>
      <c r="U162" s="102"/>
      <c r="V162" s="105">
        <v>49</v>
      </c>
      <c r="X162" s="173">
        <f>X161*$C$23</f>
        <v>-38489.592437570311</v>
      </c>
      <c r="Y162" s="174">
        <f>'Financial Assessment'!AY53</f>
        <v>17.240480723779342</v>
      </c>
      <c r="Z162" s="174">
        <f>'Financial Assessment'!BA53</f>
        <v>20.289803650273029</v>
      </c>
      <c r="AA162" s="174">
        <f>'Financial Assessment'!BC53</f>
        <v>17.240480723779342</v>
      </c>
      <c r="AB162" s="174">
        <f>'Financial Assessment'!BE53</f>
        <v>308.95058748378187</v>
      </c>
      <c r="AC162" s="174">
        <f>'Financial Assessment'!BG53</f>
        <v>329.24039113405485</v>
      </c>
      <c r="AD162" s="102"/>
      <c r="AE162" s="113">
        <v>49</v>
      </c>
      <c r="AF162" s="113"/>
      <c r="AG162" s="249"/>
      <c r="AH162" s="249"/>
      <c r="AI162" s="249"/>
      <c r="AJ162" s="180" t="e">
        <f t="shared" si="117"/>
        <v>#VALUE!</v>
      </c>
      <c r="AK162" s="140" t="e">
        <f t="shared" si="118"/>
        <v>#VALUE!</v>
      </c>
      <c r="AL162" s="140" t="e">
        <f t="shared" si="119"/>
        <v>#VALUE!</v>
      </c>
      <c r="AM162" s="140" t="e">
        <f t="shared" si="120"/>
        <v>#VALUE!</v>
      </c>
      <c r="AN162" s="184" t="e">
        <f t="shared" si="113"/>
        <v>#VALUE!</v>
      </c>
      <c r="AO162" s="181">
        <f>'Financial Assessment'!AR55</f>
        <v>17054.791049500349</v>
      </c>
      <c r="AP162" s="140">
        <f>'Financial Assessment'!AS55</f>
        <v>13232.440681532535</v>
      </c>
      <c r="AQ162" s="182">
        <f>'Financial Assessment'!AT55</f>
        <v>25580.352347622767</v>
      </c>
      <c r="AR162" s="182">
        <f>'Financial Assessment'!AU55</f>
        <v>320906.64528265805</v>
      </c>
      <c r="AS162" s="183">
        <f>'Financial Assessment'!AV55</f>
        <v>320906.64528265805</v>
      </c>
      <c r="AT162" s="140" t="e">
        <f>AT161+'Financial Assessment'!AZ53</f>
        <v>#VALUE!</v>
      </c>
      <c r="AU162" s="140" t="e">
        <f>AU161+'Financial Assessment'!BB53</f>
        <v>#VALUE!</v>
      </c>
      <c r="AV162" s="140" t="e">
        <f>AV161+'Financial Assessment'!BD53</f>
        <v>#VALUE!</v>
      </c>
      <c r="AW162" s="140" t="e">
        <f>AW161+'Financial Assessment'!BF53</f>
        <v>#VALUE!</v>
      </c>
      <c r="AX162" s="184" t="e">
        <f>AX161+'Financial Assessment'!BH53</f>
        <v>#VALUE!</v>
      </c>
      <c r="AY162" s="181">
        <f>AY161+'Financial Assessment'!AZ53</f>
        <v>2012.3136898395774</v>
      </c>
      <c r="AZ162" s="140">
        <f>AZ161+'Financial Assessment'!BB53</f>
        <v>2994.4215785648603</v>
      </c>
      <c r="BA162" s="140">
        <f>BA161+'Financial Assessment'!BD53</f>
        <v>1231.679934125428</v>
      </c>
      <c r="BB162" s="140">
        <f>BB161+'Financial Assessment'!BF53</f>
        <v>34661.369307588509</v>
      </c>
      <c r="BC162" s="184">
        <f>BC161+'Financial Assessment'!BH53</f>
        <v>34405.749305651632</v>
      </c>
      <c r="BD162" s="181">
        <f t="shared" si="121"/>
        <v>1680.0447531789082</v>
      </c>
      <c r="BE162" s="140">
        <f>BE161+Y162</f>
        <v>2323.7012565754608</v>
      </c>
      <c r="BF162" s="140">
        <f t="shared" si="122"/>
        <v>899.41099746475845</v>
      </c>
      <c r="BG162" s="140">
        <f t="shared" si="123"/>
        <v>28707.087357530268</v>
      </c>
      <c r="BH162" s="184">
        <f t="shared" si="114"/>
        <v>31310.471609935692</v>
      </c>
      <c r="BI162" s="102"/>
      <c r="BJ162" s="102"/>
      <c r="BK162" s="102"/>
      <c r="BL162" s="102"/>
      <c r="BM162" s="102"/>
      <c r="BN162" s="102"/>
      <c r="BO162" s="102"/>
      <c r="BP162" s="102"/>
      <c r="BQ162" s="102"/>
      <c r="BR162" s="102"/>
      <c r="BS162" s="102"/>
      <c r="BT162" s="102"/>
      <c r="BU162" s="102"/>
      <c r="BV162" s="102"/>
      <c r="BW162" s="102"/>
      <c r="BX162" s="102"/>
      <c r="BY162" s="102"/>
      <c r="BZ162" s="102"/>
      <c r="CA162" s="102"/>
      <c r="CB162" s="102"/>
      <c r="CC162" s="102"/>
      <c r="CD162" s="102"/>
      <c r="CE162" s="102"/>
      <c r="CF162" s="102"/>
      <c r="CG162" s="102"/>
      <c r="CH162" s="102"/>
      <c r="CI162" s="102"/>
      <c r="CJ162" s="102"/>
      <c r="CK162" s="102"/>
      <c r="CL162" s="102"/>
      <c r="CM162" s="102"/>
      <c r="CN162" s="102"/>
      <c r="CO162" s="102"/>
      <c r="CP162" s="102"/>
      <c r="CQ162" s="102"/>
      <c r="CR162" s="102"/>
      <c r="CS162" s="102"/>
      <c r="CT162" s="102"/>
      <c r="CU162" s="102"/>
      <c r="CV162" s="102"/>
      <c r="CW162" s="102"/>
      <c r="CX162" s="102"/>
      <c r="CY162" s="102"/>
      <c r="CZ162" s="102"/>
      <c r="DA162" s="102"/>
      <c r="DB162" s="102"/>
      <c r="DC162" s="102"/>
      <c r="DD162" s="102"/>
      <c r="DE162" s="102"/>
      <c r="DF162" s="102"/>
      <c r="DG162" s="102"/>
      <c r="DH162" s="102"/>
      <c r="DI162" s="102"/>
      <c r="DJ162" s="102"/>
      <c r="DK162" s="102"/>
      <c r="DL162" s="102"/>
      <c r="DM162" s="102"/>
      <c r="DN162" s="102"/>
      <c r="DO162" s="102"/>
      <c r="DP162" s="102"/>
      <c r="DQ162" s="102"/>
      <c r="DR162" s="102"/>
      <c r="DS162" s="102"/>
      <c r="DT162" s="102"/>
      <c r="DU162" s="102"/>
      <c r="DV162" s="102"/>
      <c r="DW162" s="102"/>
      <c r="DX162" s="102"/>
      <c r="DY162" s="102"/>
      <c r="DZ162" s="102"/>
      <c r="EA162" s="102"/>
      <c r="EB162" s="102"/>
      <c r="EC162" s="102"/>
      <c r="ED162" s="102"/>
      <c r="EE162" s="102"/>
      <c r="EF162" s="102"/>
      <c r="EG162" s="102"/>
      <c r="EH162" s="102"/>
      <c r="EI162" s="102"/>
      <c r="EJ162" s="102"/>
      <c r="EK162" s="102"/>
      <c r="EL162" s="102"/>
      <c r="EM162" s="102"/>
      <c r="EN162" s="102"/>
      <c r="EO162" s="102"/>
      <c r="EP162" s="102"/>
      <c r="EQ162" s="102"/>
      <c r="ER162" s="102"/>
      <c r="ES162" s="102"/>
      <c r="ET162" s="102"/>
      <c r="EU162" s="102"/>
      <c r="EV162" s="102"/>
      <c r="EW162" s="102"/>
      <c r="EX162" s="102"/>
      <c r="EY162" s="102"/>
      <c r="EZ162" s="102"/>
      <c r="FA162" s="102"/>
      <c r="FB162" s="102"/>
      <c r="FC162" s="102"/>
      <c r="FD162" s="102"/>
      <c r="FE162" s="102"/>
      <c r="FF162" s="102"/>
      <c r="FG162" s="102"/>
      <c r="FH162" s="102"/>
      <c r="FI162" s="102"/>
      <c r="FJ162" s="102"/>
      <c r="FK162" s="102"/>
      <c r="FL162" s="102"/>
      <c r="FM162" s="102"/>
      <c r="FN162" s="102"/>
      <c r="FO162" s="102"/>
      <c r="FP162" s="102"/>
      <c r="FQ162" s="102"/>
      <c r="FR162" s="102"/>
      <c r="FS162" s="102"/>
      <c r="FT162" s="102"/>
      <c r="FU162" s="102"/>
      <c r="FV162" s="102"/>
      <c r="FW162" s="102"/>
      <c r="FX162" s="102"/>
      <c r="FY162" s="102"/>
      <c r="FZ162" s="102"/>
      <c r="GA162" s="102"/>
      <c r="GB162" s="102"/>
      <c r="GC162" s="102"/>
      <c r="GD162" s="102"/>
      <c r="GE162" s="102"/>
      <c r="GF162" s="102"/>
      <c r="GG162" s="102"/>
      <c r="GH162" s="102"/>
      <c r="GI162" s="102"/>
      <c r="GJ162" s="102"/>
      <c r="GK162" s="102"/>
      <c r="GL162" s="102"/>
      <c r="GM162" s="102"/>
      <c r="GN162" s="102"/>
      <c r="GO162" s="102"/>
      <c r="GP162" s="102"/>
      <c r="GQ162" s="102"/>
      <c r="GR162" s="102"/>
      <c r="GS162" s="102"/>
      <c r="GT162" s="102"/>
      <c r="GU162" s="102"/>
      <c r="GV162" s="102"/>
      <c r="GW162" s="102"/>
      <c r="GX162" s="102"/>
      <c r="GY162" s="102"/>
      <c r="GZ162" s="102"/>
      <c r="HA162" s="102"/>
      <c r="HB162" s="102"/>
      <c r="HC162" s="102"/>
      <c r="HD162" s="102"/>
      <c r="HE162" s="102"/>
      <c r="HF162" s="102"/>
      <c r="HG162" s="102"/>
      <c r="HH162" s="102"/>
      <c r="HI162" s="102"/>
      <c r="HJ162" s="102"/>
      <c r="HK162" s="102"/>
    </row>
    <row r="163" spans="2:219">
      <c r="B163" s="102"/>
      <c r="C163" s="102"/>
      <c r="D163" s="102"/>
      <c r="E163" s="102"/>
      <c r="F163" s="102"/>
      <c r="G163" s="102"/>
      <c r="H163" s="102"/>
      <c r="I163" s="102"/>
      <c r="J163" s="104"/>
      <c r="K163" s="104"/>
      <c r="L163" s="104"/>
      <c r="M163" s="104"/>
      <c r="N163" s="104"/>
      <c r="O163" s="104"/>
      <c r="P163" s="104"/>
      <c r="Q163" s="104"/>
      <c r="R163" s="104"/>
      <c r="S163" s="102"/>
      <c r="T163" s="102"/>
      <c r="U163" s="102"/>
      <c r="V163" s="105">
        <v>50</v>
      </c>
      <c r="X163" s="173">
        <f>X162*($C$23)</f>
        <v>-40414.07205944883</v>
      </c>
      <c r="Y163" s="174">
        <f>'Financial Assessment'!AY54</f>
        <v>16.419505451218413</v>
      </c>
      <c r="Z163" s="174">
        <f>'Financial Assessment'!BA54</f>
        <v>19.323622524069549</v>
      </c>
      <c r="AA163" s="174">
        <f>'Financial Assessment'!BC54</f>
        <v>16.419505451218413</v>
      </c>
      <c r="AB163" s="174">
        <f>'Financial Assessment'!BE54</f>
        <v>294.23865474645891</v>
      </c>
      <c r="AC163" s="174">
        <f>'Financial Assessment'!BG54</f>
        <v>313.5622772705284</v>
      </c>
      <c r="AD163" s="102"/>
      <c r="AE163" s="113">
        <v>50</v>
      </c>
      <c r="AF163" s="113"/>
      <c r="AG163" s="249"/>
      <c r="AH163" s="249"/>
      <c r="AI163" s="249"/>
      <c r="AJ163" s="180" t="e">
        <f t="shared" si="117"/>
        <v>#VALUE!</v>
      </c>
      <c r="AK163" s="140" t="e">
        <f t="shared" si="118"/>
        <v>#VALUE!</v>
      </c>
      <c r="AL163" s="140" t="e">
        <f t="shared" si="119"/>
        <v>#VALUE!</v>
      </c>
      <c r="AM163" s="140" t="e">
        <f t="shared" si="120"/>
        <v>#VALUE!</v>
      </c>
      <c r="AN163" s="184" t="e">
        <f t="shared" si="113"/>
        <v>#VALUE!</v>
      </c>
      <c r="AO163" s="181">
        <f>'Financial Assessment'!AR56</f>
        <v>17907.530601975366</v>
      </c>
      <c r="AP163" s="140">
        <f>'Financial Assessment'!AS56</f>
        <v>13894.062715609161</v>
      </c>
      <c r="AQ163" s="182">
        <f>'Financial Assessment'!AT56</f>
        <v>26859.369965003905</v>
      </c>
      <c r="AR163" s="182">
        <f>'Financial Assessment'!AU56</f>
        <v>336951.97754679096</v>
      </c>
      <c r="AS163" s="183">
        <f>'Financial Assessment'!AV56</f>
        <v>336951.97754679096</v>
      </c>
      <c r="AT163" s="140" t="e">
        <f>AT162+'Financial Assessment'!AZ54</f>
        <v>#VALUE!</v>
      </c>
      <c r="AU163" s="140" t="e">
        <f>AU162+'Financial Assessment'!BB54</f>
        <v>#VALUE!</v>
      </c>
      <c r="AV163" s="140" t="e">
        <f>AV162+'Financial Assessment'!BD54</f>
        <v>#VALUE!</v>
      </c>
      <c r="AW163" s="140" t="e">
        <f>AW162+'Financial Assessment'!BF54</f>
        <v>#VALUE!</v>
      </c>
      <c r="AX163" s="184" t="e">
        <f>AX162+'Financial Assessment'!BH54</f>
        <v>#VALUE!</v>
      </c>
      <c r="AY163" s="181">
        <f>AY162+'Financial Assessment'!AZ54</f>
        <v>2030.4161945995456</v>
      </c>
      <c r="AZ163" s="140">
        <f>AZ162+'Financial Assessment'!BB54</f>
        <v>3015.725872397647</v>
      </c>
      <c r="BA163" s="140">
        <f>BA162+'Financial Assessment'!BD54</f>
        <v>1249.7824388853962</v>
      </c>
      <c r="BB163" s="140">
        <f>BB162+'Financial Assessment'!BF54</f>
        <v>34985.76742444648</v>
      </c>
      <c r="BC163" s="184">
        <f>BC162+'Financial Assessment'!BH54</f>
        <v>34734.989696785684</v>
      </c>
      <c r="BD163" s="181">
        <f t="shared" si="121"/>
        <v>1696.4642586301266</v>
      </c>
      <c r="BE163" s="140">
        <f>BE162+Z163</f>
        <v>2343.0248790995302</v>
      </c>
      <c r="BF163" s="140">
        <f t="shared" si="122"/>
        <v>915.83050291597692</v>
      </c>
      <c r="BG163" s="140">
        <f t="shared" si="123"/>
        <v>29001.326012276728</v>
      </c>
      <c r="BH163" s="184">
        <f t="shared" si="114"/>
        <v>31624.03388720622</v>
      </c>
      <c r="BI163" s="102"/>
      <c r="BJ163" s="102"/>
      <c r="BK163" s="102"/>
      <c r="BL163" s="102"/>
      <c r="BM163" s="102"/>
      <c r="BN163" s="102"/>
      <c r="BO163" s="102"/>
      <c r="BP163" s="102"/>
      <c r="BQ163" s="102"/>
      <c r="BR163" s="102"/>
      <c r="BS163" s="102"/>
      <c r="BT163" s="102"/>
      <c r="BU163" s="102"/>
      <c r="BV163" s="102"/>
      <c r="BW163" s="102"/>
      <c r="BX163" s="102"/>
      <c r="BY163" s="102"/>
      <c r="BZ163" s="102"/>
      <c r="CA163" s="102"/>
      <c r="CB163" s="102"/>
      <c r="CC163" s="102"/>
      <c r="CD163" s="102"/>
      <c r="CE163" s="102"/>
      <c r="CF163" s="102"/>
      <c r="CG163" s="102"/>
      <c r="CH163" s="102"/>
      <c r="CI163" s="102"/>
      <c r="CJ163" s="102"/>
      <c r="CK163" s="102"/>
      <c r="CL163" s="102"/>
      <c r="CM163" s="102"/>
      <c r="CN163" s="102"/>
      <c r="CO163" s="102"/>
      <c r="CP163" s="102"/>
      <c r="CQ163" s="102"/>
      <c r="CR163" s="102"/>
      <c r="CS163" s="102"/>
      <c r="CT163" s="102"/>
      <c r="CU163" s="102"/>
      <c r="CV163" s="102"/>
      <c r="CW163" s="102"/>
      <c r="CX163" s="102"/>
      <c r="CY163" s="102"/>
      <c r="CZ163" s="102"/>
      <c r="DA163" s="102"/>
      <c r="DB163" s="102"/>
      <c r="DC163" s="102"/>
      <c r="DD163" s="102"/>
      <c r="DE163" s="102"/>
      <c r="DF163" s="102"/>
      <c r="DG163" s="102"/>
      <c r="DH163" s="102"/>
      <c r="DI163" s="102"/>
      <c r="DJ163" s="102"/>
      <c r="DK163" s="102"/>
      <c r="DL163" s="102"/>
      <c r="DM163" s="102"/>
      <c r="DN163" s="102"/>
      <c r="DO163" s="102"/>
      <c r="DP163" s="102"/>
      <c r="DQ163" s="102"/>
      <c r="DR163" s="102"/>
      <c r="DS163" s="102"/>
      <c r="DT163" s="102"/>
      <c r="DU163" s="102"/>
      <c r="DV163" s="102"/>
      <c r="DW163" s="102"/>
      <c r="DX163" s="102"/>
      <c r="DY163" s="102"/>
      <c r="DZ163" s="102"/>
      <c r="EA163" s="102"/>
      <c r="EB163" s="102"/>
      <c r="EC163" s="102"/>
      <c r="ED163" s="102"/>
      <c r="EE163" s="102"/>
      <c r="EF163" s="102"/>
      <c r="EG163" s="102"/>
      <c r="EH163" s="102"/>
      <c r="EI163" s="102"/>
      <c r="EJ163" s="102"/>
      <c r="EK163" s="102"/>
      <c r="EL163" s="102"/>
      <c r="EM163" s="102"/>
      <c r="EN163" s="102"/>
      <c r="EO163" s="102"/>
      <c r="EP163" s="102"/>
      <c r="EQ163" s="102"/>
      <c r="ER163" s="102"/>
      <c r="ES163" s="102"/>
      <c r="ET163" s="102"/>
      <c r="EU163" s="102"/>
      <c r="EV163" s="102"/>
      <c r="EW163" s="102"/>
      <c r="EX163" s="102"/>
      <c r="EY163" s="102"/>
      <c r="EZ163" s="102"/>
      <c r="FA163" s="102"/>
      <c r="FB163" s="102"/>
      <c r="FC163" s="102"/>
      <c r="FD163" s="102"/>
      <c r="FE163" s="102"/>
      <c r="FF163" s="102"/>
      <c r="FG163" s="102"/>
      <c r="FH163" s="102"/>
      <c r="FI163" s="102"/>
      <c r="FJ163" s="102"/>
      <c r="FK163" s="102"/>
      <c r="FL163" s="102"/>
      <c r="FM163" s="102"/>
      <c r="FN163" s="102"/>
      <c r="FO163" s="102"/>
      <c r="FP163" s="102"/>
      <c r="FQ163" s="102"/>
      <c r="FR163" s="102"/>
      <c r="FS163" s="102"/>
      <c r="FT163" s="102"/>
      <c r="FU163" s="102"/>
      <c r="FV163" s="102"/>
      <c r="FW163" s="102"/>
      <c r="FX163" s="102"/>
      <c r="FY163" s="102"/>
      <c r="FZ163" s="102"/>
      <c r="GA163" s="102"/>
      <c r="GB163" s="102"/>
      <c r="GC163" s="102"/>
      <c r="GD163" s="102"/>
      <c r="GE163" s="102"/>
      <c r="GF163" s="102"/>
      <c r="GG163" s="102"/>
      <c r="GH163" s="102"/>
      <c r="GI163" s="102"/>
      <c r="GJ163" s="102"/>
      <c r="GK163" s="102"/>
      <c r="GL163" s="102"/>
      <c r="GM163" s="102"/>
      <c r="GN163" s="102"/>
      <c r="GO163" s="102"/>
      <c r="GP163" s="102"/>
      <c r="GQ163" s="102"/>
      <c r="GR163" s="102"/>
      <c r="GS163" s="102"/>
      <c r="GT163" s="102"/>
      <c r="GU163" s="102"/>
      <c r="GV163" s="102"/>
      <c r="GW163" s="102"/>
      <c r="GX163" s="102"/>
      <c r="GY163" s="102"/>
      <c r="GZ163" s="102"/>
      <c r="HA163" s="102"/>
      <c r="HB163" s="102"/>
      <c r="HC163" s="102"/>
      <c r="HD163" s="102"/>
      <c r="HE163" s="102"/>
      <c r="HF163" s="102"/>
      <c r="HG163" s="102"/>
      <c r="HH163" s="102"/>
      <c r="HI163" s="102"/>
      <c r="HJ163" s="102"/>
      <c r="HK163" s="102"/>
    </row>
    <row r="164" spans="2:219">
      <c r="B164" s="102"/>
      <c r="C164" s="102"/>
      <c r="D164" s="102"/>
      <c r="E164" s="102"/>
      <c r="F164" s="102"/>
      <c r="G164" s="102"/>
      <c r="H164" s="102"/>
      <c r="I164" s="102"/>
      <c r="J164" s="104"/>
      <c r="K164" s="104"/>
      <c r="L164" s="104"/>
      <c r="M164" s="104"/>
      <c r="N164" s="104"/>
      <c r="O164" s="104"/>
      <c r="P164" s="104"/>
      <c r="Q164" s="104"/>
      <c r="R164" s="104"/>
      <c r="S164" s="102"/>
      <c r="T164" s="102"/>
      <c r="U164" s="102"/>
      <c r="V164" s="105">
        <v>51</v>
      </c>
      <c r="X164" s="173">
        <f>X163*$C$23</f>
        <v>-42434.775662421271</v>
      </c>
      <c r="Y164" s="174">
        <f>'Financial Assessment'!AY55</f>
        <v>15.637624239255615</v>
      </c>
      <c r="Z164" s="174">
        <f>'Financial Assessment'!BA55</f>
        <v>18.40345002292338</v>
      </c>
      <c r="AA164" s="174">
        <f>'Financial Assessment'!BC55</f>
        <v>15.637624239255615</v>
      </c>
      <c r="AB164" s="174">
        <f>'Financial Assessment'!BE55</f>
        <v>280.22729023472277</v>
      </c>
      <c r="AC164" s="174">
        <f>'Financial Assessment'!BG55</f>
        <v>298.6307402576461</v>
      </c>
      <c r="AD164" s="102"/>
      <c r="AE164" s="113">
        <v>51</v>
      </c>
      <c r="AF164" s="113"/>
      <c r="AG164" s="249"/>
      <c r="AH164" s="249"/>
      <c r="AI164" s="249"/>
      <c r="AJ164" s="180" t="e">
        <f t="shared" si="117"/>
        <v>#VALUE!</v>
      </c>
      <c r="AK164" s="140" t="e">
        <f t="shared" si="118"/>
        <v>#VALUE!</v>
      </c>
      <c r="AL164" s="140" t="e">
        <f t="shared" si="119"/>
        <v>#VALUE!</v>
      </c>
      <c r="AM164" s="140" t="e">
        <f t="shared" si="120"/>
        <v>#VALUE!</v>
      </c>
      <c r="AN164" s="184" t="e">
        <f t="shared" si="113"/>
        <v>#VALUE!</v>
      </c>
      <c r="AO164" s="181">
        <f>'Financial Assessment'!AR57</f>
        <v>18802.907132074135</v>
      </c>
      <c r="AP164" s="140">
        <f>'Financial Assessment'!AS57</f>
        <v>14588.76585138962</v>
      </c>
      <c r="AQ164" s="182">
        <f>'Financial Assessment'!AT57</f>
        <v>28202.338463254102</v>
      </c>
      <c r="AR164" s="182">
        <f>'Financial Assessment'!AU57</f>
        <v>353799.57642413053</v>
      </c>
      <c r="AS164" s="183">
        <f>'Financial Assessment'!AV57</f>
        <v>353799.57642413053</v>
      </c>
      <c r="AT164" s="140" t="e">
        <f>AT163+'Financial Assessment'!AZ55</f>
        <v>#VALUE!</v>
      </c>
      <c r="AU164" s="140" t="e">
        <f>AU163+'Financial Assessment'!BB55</f>
        <v>#VALUE!</v>
      </c>
      <c r="AV164" s="140" t="e">
        <f>AV163+'Financial Assessment'!BD55</f>
        <v>#VALUE!</v>
      </c>
      <c r="AW164" s="140" t="e">
        <f>AW163+'Financial Assessment'!BF55</f>
        <v>#VALUE!</v>
      </c>
      <c r="AX164" s="184" t="e">
        <f>AX163+'Financial Assessment'!BH55</f>
        <v>#VALUE!</v>
      </c>
      <c r="AY164" s="181">
        <f>AY163+'Financial Assessment'!AZ55</f>
        <v>2047.6566753233249</v>
      </c>
      <c r="AZ164" s="140">
        <f>AZ163+'Financial Assessment'!BB55</f>
        <v>3036.0156760479199</v>
      </c>
      <c r="BA164" s="140">
        <f>BA163+'Financial Assessment'!BD55</f>
        <v>1267.0229196091755</v>
      </c>
      <c r="BB164" s="140">
        <f>BB163+'Financial Assessment'!BF55</f>
        <v>35294.718011930265</v>
      </c>
      <c r="BC164" s="184">
        <f>BC163+'Financial Assessment'!BH55</f>
        <v>35048.551974056216</v>
      </c>
      <c r="BD164" s="181">
        <f t="shared" si="121"/>
        <v>1712.1018828693823</v>
      </c>
      <c r="BE164" s="140">
        <f>BE163+Y164</f>
        <v>2358.6625033387859</v>
      </c>
      <c r="BF164" s="140">
        <f t="shared" si="122"/>
        <v>931.46812715523254</v>
      </c>
      <c r="BG164" s="140">
        <f t="shared" si="123"/>
        <v>29281.553302511449</v>
      </c>
      <c r="BH164" s="184">
        <f t="shared" si="114"/>
        <v>31922.664627463866</v>
      </c>
      <c r="BI164" s="102"/>
      <c r="BJ164" s="102"/>
      <c r="BK164" s="102"/>
      <c r="BL164" s="102"/>
      <c r="BM164" s="102"/>
      <c r="BN164" s="102"/>
      <c r="BO164" s="102"/>
      <c r="BP164" s="102"/>
      <c r="BQ164" s="102"/>
      <c r="BR164" s="102"/>
      <c r="BS164" s="102"/>
      <c r="BT164" s="102"/>
      <c r="BU164" s="102"/>
      <c r="BV164" s="102"/>
      <c r="BW164" s="102"/>
      <c r="BX164" s="102"/>
      <c r="BY164" s="102"/>
      <c r="BZ164" s="102"/>
      <c r="CA164" s="102"/>
      <c r="CB164" s="102"/>
      <c r="CC164" s="102"/>
      <c r="CD164" s="102"/>
      <c r="CE164" s="102"/>
      <c r="CF164" s="102"/>
      <c r="CG164" s="102"/>
      <c r="CH164" s="102"/>
      <c r="CI164" s="102"/>
      <c r="CJ164" s="102"/>
      <c r="CK164" s="102"/>
      <c r="CL164" s="102"/>
      <c r="CM164" s="102"/>
      <c r="CN164" s="102"/>
      <c r="CO164" s="102"/>
      <c r="CP164" s="102"/>
      <c r="CQ164" s="102"/>
      <c r="CR164" s="102"/>
      <c r="CS164" s="102"/>
      <c r="CT164" s="102"/>
      <c r="CU164" s="102"/>
      <c r="CV164" s="102"/>
      <c r="CW164" s="102"/>
      <c r="CX164" s="102"/>
      <c r="CY164" s="102"/>
      <c r="CZ164" s="102"/>
      <c r="DA164" s="102"/>
      <c r="DB164" s="102"/>
      <c r="DC164" s="102"/>
      <c r="DD164" s="102"/>
      <c r="DE164" s="102"/>
      <c r="DF164" s="102"/>
      <c r="DG164" s="102"/>
      <c r="DH164" s="102"/>
      <c r="DI164" s="102"/>
      <c r="DJ164" s="102"/>
      <c r="DK164" s="102"/>
      <c r="DL164" s="102"/>
      <c r="DM164" s="102"/>
      <c r="DN164" s="102"/>
      <c r="DO164" s="102"/>
      <c r="DP164" s="102"/>
      <c r="DQ164" s="102"/>
      <c r="DR164" s="102"/>
      <c r="DS164" s="102"/>
      <c r="DT164" s="102"/>
      <c r="DU164" s="102"/>
      <c r="DV164" s="102"/>
      <c r="DW164" s="102"/>
      <c r="DX164" s="102"/>
      <c r="DY164" s="102"/>
      <c r="DZ164" s="102"/>
      <c r="EA164" s="102"/>
      <c r="EB164" s="102"/>
      <c r="EC164" s="102"/>
      <c r="ED164" s="102"/>
      <c r="EE164" s="102"/>
      <c r="EF164" s="102"/>
      <c r="EG164" s="102"/>
      <c r="EH164" s="102"/>
      <c r="EI164" s="102"/>
      <c r="EJ164" s="102"/>
      <c r="EK164" s="102"/>
      <c r="EL164" s="102"/>
      <c r="EM164" s="102"/>
      <c r="EN164" s="102"/>
      <c r="EO164" s="102"/>
      <c r="EP164" s="102"/>
      <c r="EQ164" s="102"/>
      <c r="ER164" s="102"/>
      <c r="ES164" s="102"/>
      <c r="ET164" s="102"/>
      <c r="EU164" s="102"/>
      <c r="EV164" s="102"/>
      <c r="EW164" s="102"/>
      <c r="EX164" s="102"/>
      <c r="EY164" s="102"/>
      <c r="EZ164" s="102"/>
      <c r="FA164" s="102"/>
      <c r="FB164" s="102"/>
      <c r="FC164" s="102"/>
      <c r="FD164" s="102"/>
      <c r="FE164" s="102"/>
      <c r="FF164" s="102"/>
      <c r="FG164" s="102"/>
      <c r="FH164" s="102"/>
      <c r="FI164" s="102"/>
      <c r="FJ164" s="102"/>
      <c r="FK164" s="102"/>
      <c r="FL164" s="102"/>
      <c r="FM164" s="102"/>
      <c r="FN164" s="102"/>
      <c r="FO164" s="102"/>
      <c r="FP164" s="102"/>
      <c r="FQ164" s="102"/>
      <c r="FR164" s="102"/>
      <c r="FS164" s="102"/>
      <c r="FT164" s="102"/>
      <c r="FU164" s="102"/>
      <c r="FV164" s="102"/>
      <c r="FW164" s="102"/>
      <c r="FX164" s="102"/>
      <c r="FY164" s="102"/>
      <c r="FZ164" s="102"/>
      <c r="GA164" s="102"/>
      <c r="GB164" s="102"/>
      <c r="GC164" s="102"/>
      <c r="GD164" s="102"/>
      <c r="GE164" s="102"/>
      <c r="GF164" s="102"/>
      <c r="GG164" s="102"/>
      <c r="GH164" s="102"/>
      <c r="GI164" s="102"/>
      <c r="GJ164" s="102"/>
      <c r="GK164" s="102"/>
      <c r="GL164" s="102"/>
      <c r="GM164" s="102"/>
      <c r="GN164" s="102"/>
      <c r="GO164" s="102"/>
      <c r="GP164" s="102"/>
      <c r="GQ164" s="102"/>
      <c r="GR164" s="102"/>
      <c r="GS164" s="102"/>
      <c r="GT164" s="102"/>
      <c r="GU164" s="102"/>
      <c r="GV164" s="102"/>
      <c r="GW164" s="102"/>
      <c r="GX164" s="102"/>
      <c r="GY164" s="102"/>
      <c r="GZ164" s="102"/>
      <c r="HA164" s="102"/>
      <c r="HB164" s="102"/>
      <c r="HC164" s="102"/>
      <c r="HD164" s="102"/>
      <c r="HE164" s="102"/>
      <c r="HF164" s="102"/>
      <c r="HG164" s="102"/>
      <c r="HH164" s="102"/>
      <c r="HI164" s="102"/>
      <c r="HJ164" s="102"/>
      <c r="HK164" s="102"/>
    </row>
    <row r="165" spans="2:219">
      <c r="B165" s="102"/>
      <c r="C165" s="102"/>
      <c r="D165" s="102"/>
      <c r="E165" s="102"/>
      <c r="F165" s="102"/>
      <c r="G165" s="102"/>
      <c r="H165" s="102"/>
      <c r="I165" s="102"/>
      <c r="J165" s="104"/>
      <c r="K165" s="104"/>
      <c r="L165" s="104"/>
      <c r="M165" s="104"/>
      <c r="N165" s="104"/>
      <c r="O165" s="104"/>
      <c r="P165" s="104"/>
      <c r="Q165" s="104"/>
      <c r="R165" s="104"/>
      <c r="S165" s="102"/>
      <c r="T165" s="102"/>
      <c r="U165" s="102"/>
      <c r="V165" s="105">
        <v>52</v>
      </c>
      <c r="X165" s="173">
        <f>X164*($C$23)</f>
        <v>-44556.514445542336</v>
      </c>
      <c r="Y165" s="174">
        <f>'Financial Assessment'!AY56</f>
        <v>14.892975465957704</v>
      </c>
      <c r="Z165" s="174">
        <f>'Financial Assessment'!BA56</f>
        <v>17.527095259927023</v>
      </c>
      <c r="AA165" s="174">
        <f>'Financial Assessment'!BC56</f>
        <v>14.892975465957704</v>
      </c>
      <c r="AB165" s="174">
        <f>'Financial Assessment'!BE56</f>
        <v>266.88313355687882</v>
      </c>
      <c r="AC165" s="174">
        <f>'Financial Assessment'!BG56</f>
        <v>284.41022881680578</v>
      </c>
      <c r="AD165" s="102"/>
      <c r="AE165" s="113">
        <v>52</v>
      </c>
      <c r="AF165" s="113"/>
      <c r="AG165" s="249"/>
      <c r="AH165" s="249"/>
      <c r="AI165" s="249"/>
      <c r="AJ165" s="180" t="e">
        <f t="shared" si="117"/>
        <v>#VALUE!</v>
      </c>
      <c r="AK165" s="140" t="e">
        <f t="shared" si="118"/>
        <v>#VALUE!</v>
      </c>
      <c r="AL165" s="140" t="e">
        <f t="shared" si="119"/>
        <v>#VALUE!</v>
      </c>
      <c r="AM165" s="140" t="e">
        <f t="shared" si="120"/>
        <v>#VALUE!</v>
      </c>
      <c r="AN165" s="184" t="e">
        <f t="shared" si="113"/>
        <v>#VALUE!</v>
      </c>
      <c r="AO165" s="181">
        <f>'Financial Assessment'!AR58</f>
        <v>19743.052488677844</v>
      </c>
      <c r="AP165" s="140">
        <f>'Financial Assessment'!AS58</f>
        <v>15318.204143959101</v>
      </c>
      <c r="AQ165" s="182">
        <f>'Financial Assessment'!AT58</f>
        <v>29612.455386416808</v>
      </c>
      <c r="AR165" s="182">
        <f>'Financial Assessment'!AU58</f>
        <v>371489.55524533708</v>
      </c>
      <c r="AS165" s="183">
        <f>'Financial Assessment'!AV58</f>
        <v>371489.55524533708</v>
      </c>
      <c r="AT165" s="140" t="e">
        <f>AT164+'Financial Assessment'!AZ56</f>
        <v>#VALUE!</v>
      </c>
      <c r="AU165" s="140" t="e">
        <f>AU164+'Financial Assessment'!BB56</f>
        <v>#VALUE!</v>
      </c>
      <c r="AV165" s="140" t="e">
        <f>AV164+'Financial Assessment'!BD56</f>
        <v>#VALUE!</v>
      </c>
      <c r="AW165" s="140" t="e">
        <f>AW164+'Financial Assessment'!BF56</f>
        <v>#VALUE!</v>
      </c>
      <c r="AX165" s="184" t="e">
        <f>AX164+'Financial Assessment'!BH56</f>
        <v>#VALUE!</v>
      </c>
      <c r="AY165" s="181">
        <f>AY164+'Financial Assessment'!AZ56</f>
        <v>2064.0761807745434</v>
      </c>
      <c r="AZ165" s="140">
        <f>AZ164+'Financial Assessment'!BB56</f>
        <v>3055.3392985719893</v>
      </c>
      <c r="BA165" s="140">
        <f>BA164+'Financial Assessment'!BD56</f>
        <v>1283.4424250603938</v>
      </c>
      <c r="BB165" s="140">
        <f>BB164+'Financial Assessment'!BF56</f>
        <v>35588.95666667672</v>
      </c>
      <c r="BC165" s="184">
        <f>BC164+'Financial Assessment'!BH56</f>
        <v>35347.182714313865</v>
      </c>
      <c r="BD165" s="181">
        <f t="shared" si="121"/>
        <v>1726.99485833534</v>
      </c>
      <c r="BE165" s="140">
        <f>BE164+Z165</f>
        <v>2376.189598598713</v>
      </c>
      <c r="BF165" s="140">
        <f t="shared" si="122"/>
        <v>946.36110262119018</v>
      </c>
      <c r="BG165" s="140">
        <f t="shared" si="123"/>
        <v>29548.436436068328</v>
      </c>
      <c r="BH165" s="184">
        <f t="shared" si="114"/>
        <v>32207.074856280673</v>
      </c>
      <c r="BI165" s="102"/>
      <c r="BJ165" s="102"/>
      <c r="BK165" s="102"/>
      <c r="BL165" s="102"/>
      <c r="BM165" s="102"/>
      <c r="BN165" s="102"/>
      <c r="BO165" s="102"/>
      <c r="BP165" s="102"/>
      <c r="BQ165" s="102"/>
      <c r="BR165" s="102"/>
      <c r="BS165" s="102"/>
      <c r="BT165" s="102"/>
      <c r="BU165" s="102"/>
      <c r="BV165" s="102"/>
      <c r="BW165" s="102"/>
      <c r="BX165" s="102"/>
      <c r="BY165" s="102"/>
      <c r="BZ165" s="102"/>
      <c r="CA165" s="102"/>
      <c r="CB165" s="102"/>
      <c r="CC165" s="102"/>
      <c r="CD165" s="102"/>
      <c r="CE165" s="102"/>
      <c r="CF165" s="102"/>
      <c r="CG165" s="102"/>
      <c r="CH165" s="102"/>
      <c r="CI165" s="102"/>
      <c r="CJ165" s="102"/>
      <c r="CK165" s="102"/>
      <c r="CL165" s="102"/>
      <c r="CM165" s="102"/>
      <c r="CN165" s="102"/>
      <c r="CO165" s="102"/>
      <c r="CP165" s="102"/>
      <c r="CQ165" s="102"/>
      <c r="CR165" s="102"/>
      <c r="CS165" s="102"/>
      <c r="CT165" s="102"/>
      <c r="CU165" s="102"/>
      <c r="CV165" s="102"/>
      <c r="CW165" s="102"/>
      <c r="CX165" s="102"/>
      <c r="CY165" s="102"/>
      <c r="CZ165" s="102"/>
      <c r="DA165" s="102"/>
      <c r="DB165" s="102"/>
      <c r="DC165" s="102"/>
      <c r="DD165" s="102"/>
      <c r="DE165" s="102"/>
      <c r="DF165" s="102"/>
      <c r="DG165" s="102"/>
      <c r="DH165" s="102"/>
      <c r="DI165" s="102"/>
      <c r="DJ165" s="102"/>
      <c r="DK165" s="102"/>
      <c r="DL165" s="102"/>
      <c r="DM165" s="102"/>
      <c r="DN165" s="102"/>
      <c r="DO165" s="102"/>
      <c r="DP165" s="102"/>
      <c r="DQ165" s="102"/>
      <c r="DR165" s="102"/>
      <c r="DS165" s="102"/>
      <c r="DT165" s="102"/>
      <c r="DU165" s="102"/>
      <c r="DV165" s="102"/>
      <c r="DW165" s="102"/>
      <c r="DX165" s="102"/>
      <c r="DY165" s="102"/>
      <c r="DZ165" s="102"/>
      <c r="EA165" s="102"/>
      <c r="EB165" s="102"/>
      <c r="EC165" s="102"/>
      <c r="ED165" s="102"/>
      <c r="EE165" s="102"/>
      <c r="EF165" s="102"/>
      <c r="EG165" s="102"/>
      <c r="EH165" s="102"/>
      <c r="EI165" s="102"/>
      <c r="EJ165" s="102"/>
      <c r="EK165" s="102"/>
      <c r="EL165" s="102"/>
      <c r="EM165" s="102"/>
      <c r="EN165" s="102"/>
      <c r="EO165" s="102"/>
      <c r="EP165" s="102"/>
      <c r="EQ165" s="102"/>
      <c r="ER165" s="102"/>
      <c r="ES165" s="102"/>
      <c r="ET165" s="102"/>
      <c r="EU165" s="102"/>
      <c r="EV165" s="102"/>
      <c r="EW165" s="102"/>
      <c r="EX165" s="102"/>
      <c r="EY165" s="102"/>
      <c r="EZ165" s="102"/>
      <c r="FA165" s="102"/>
      <c r="FB165" s="102"/>
      <c r="FC165" s="102"/>
      <c r="FD165" s="102"/>
      <c r="FE165" s="102"/>
      <c r="FF165" s="102"/>
      <c r="FG165" s="102"/>
      <c r="FH165" s="102"/>
      <c r="FI165" s="102"/>
      <c r="FJ165" s="102"/>
      <c r="FK165" s="102"/>
      <c r="FL165" s="102"/>
      <c r="FM165" s="102"/>
      <c r="FN165" s="102"/>
      <c r="FO165" s="102"/>
      <c r="FP165" s="102"/>
      <c r="FQ165" s="102"/>
      <c r="FR165" s="102"/>
      <c r="FS165" s="102"/>
      <c r="FT165" s="102"/>
      <c r="FU165" s="102"/>
      <c r="FV165" s="102"/>
      <c r="FW165" s="102"/>
      <c r="FX165" s="102"/>
      <c r="FY165" s="102"/>
      <c r="FZ165" s="102"/>
      <c r="GA165" s="102"/>
      <c r="GB165" s="102"/>
      <c r="GC165" s="102"/>
      <c r="GD165" s="102"/>
      <c r="GE165" s="102"/>
      <c r="GF165" s="102"/>
      <c r="GG165" s="102"/>
      <c r="GH165" s="102"/>
      <c r="GI165" s="102"/>
      <c r="GJ165" s="102"/>
      <c r="GK165" s="102"/>
      <c r="GL165" s="102"/>
      <c r="GM165" s="102"/>
      <c r="GN165" s="102"/>
      <c r="GO165" s="102"/>
      <c r="GP165" s="102"/>
      <c r="GQ165" s="102"/>
      <c r="GR165" s="102"/>
      <c r="GS165" s="102"/>
      <c r="GT165" s="102"/>
      <c r="GU165" s="102"/>
      <c r="GV165" s="102"/>
      <c r="GW165" s="102"/>
      <c r="GX165" s="102"/>
      <c r="GY165" s="102"/>
      <c r="GZ165" s="102"/>
      <c r="HA165" s="102"/>
      <c r="HB165" s="102"/>
      <c r="HC165" s="102"/>
      <c r="HD165" s="102"/>
      <c r="HE165" s="102"/>
      <c r="HF165" s="102"/>
      <c r="HG165" s="102"/>
      <c r="HH165" s="102"/>
      <c r="HI165" s="102"/>
      <c r="HJ165" s="102"/>
      <c r="HK165" s="102"/>
    </row>
    <row r="166" spans="2:219">
      <c r="B166" s="102"/>
      <c r="C166" s="102"/>
      <c r="D166" s="102"/>
      <c r="E166" s="102"/>
      <c r="F166" s="102"/>
      <c r="G166" s="102"/>
      <c r="H166" s="102"/>
      <c r="I166" s="102"/>
      <c r="J166" s="104"/>
      <c r="K166" s="104"/>
      <c r="L166" s="104"/>
      <c r="M166" s="104"/>
      <c r="N166" s="104"/>
      <c r="O166" s="104"/>
      <c r="P166" s="104"/>
      <c r="Q166" s="104"/>
      <c r="R166" s="104"/>
      <c r="S166" s="102"/>
      <c r="T166" s="102"/>
      <c r="U166" s="102"/>
      <c r="V166" s="105">
        <v>53</v>
      </c>
      <c r="X166" s="173">
        <f>X165*$C$23</f>
        <v>-46784.340167819457</v>
      </c>
      <c r="Y166" s="174">
        <f>'Financial Assessment'!AY57</f>
        <v>14.183786158054943</v>
      </c>
      <c r="Z166" s="174">
        <f>'Financial Assessment'!BA57</f>
        <v>16.692471676120988</v>
      </c>
      <c r="AA166" s="174">
        <f>'Financial Assessment'!BC57</f>
        <v>14.183786158054943</v>
      </c>
      <c r="AB166" s="174">
        <f>'Financial Assessment'!BE57</f>
        <v>254.17441291131314</v>
      </c>
      <c r="AC166" s="174">
        <f>'Financial Assessment'!BG57</f>
        <v>270.86688458743407</v>
      </c>
      <c r="AD166" s="102"/>
      <c r="AE166" s="113">
        <v>53</v>
      </c>
      <c r="AF166" s="113"/>
      <c r="AG166" s="249"/>
      <c r="AH166" s="249"/>
      <c r="AI166" s="249"/>
      <c r="AJ166" s="180" t="e">
        <f t="shared" si="117"/>
        <v>#VALUE!</v>
      </c>
      <c r="AK166" s="140" t="e">
        <f t="shared" si="118"/>
        <v>#VALUE!</v>
      </c>
      <c r="AL166" s="140" t="e">
        <f t="shared" si="119"/>
        <v>#VALUE!</v>
      </c>
      <c r="AM166" s="140" t="e">
        <f t="shared" si="120"/>
        <v>#VALUE!</v>
      </c>
      <c r="AN166" s="184" t="e">
        <f t="shared" si="113"/>
        <v>#VALUE!</v>
      </c>
      <c r="AO166" s="181">
        <f>'Financial Assessment'!AR59</f>
        <v>20730.205113111737</v>
      </c>
      <c r="AP166" s="140">
        <f>'Financial Assessment'!AS59</f>
        <v>16084.114351157057</v>
      </c>
      <c r="AQ166" s="182">
        <f>'Financial Assessment'!AT59</f>
        <v>31093.07815573765</v>
      </c>
      <c r="AR166" s="182">
        <f>'Financial Assessment'!AU59</f>
        <v>390064.03300760395</v>
      </c>
      <c r="AS166" s="183">
        <f>'Financial Assessment'!AV59</f>
        <v>390064.03300760395</v>
      </c>
      <c r="AT166" s="140" t="e">
        <f>AT165+'Financial Assessment'!AZ57</f>
        <v>#VALUE!</v>
      </c>
      <c r="AU166" s="140" t="e">
        <f>AU165+'Financial Assessment'!BB57</f>
        <v>#VALUE!</v>
      </c>
      <c r="AV166" s="140" t="e">
        <f>AV165+'Financial Assessment'!BD57</f>
        <v>#VALUE!</v>
      </c>
      <c r="AW166" s="140" t="e">
        <f>AW165+'Financial Assessment'!BF57</f>
        <v>#VALUE!</v>
      </c>
      <c r="AX166" s="184" t="e">
        <f>AX165+'Financial Assessment'!BH57</f>
        <v>#VALUE!</v>
      </c>
      <c r="AY166" s="181">
        <f>AY165+'Financial Assessment'!AZ57</f>
        <v>2079.7138050137992</v>
      </c>
      <c r="AZ166" s="140">
        <f>AZ165+'Financial Assessment'!BB57</f>
        <v>3073.7427485949124</v>
      </c>
      <c r="BA166" s="140">
        <f>BA165+'Financial Assessment'!BD57</f>
        <v>1299.0800492996493</v>
      </c>
      <c r="BB166" s="140">
        <f>BB165+'Financial Assessment'!BF57</f>
        <v>35869.183956911445</v>
      </c>
      <c r="BC166" s="184">
        <f>BC165+'Financial Assessment'!BH57</f>
        <v>35631.592943130672</v>
      </c>
      <c r="BD166" s="181">
        <f t="shared" si="121"/>
        <v>1741.178644493395</v>
      </c>
      <c r="BE166" s="140">
        <f>BE165+Y166</f>
        <v>2390.3733847567678</v>
      </c>
      <c r="BF166" s="140">
        <f t="shared" si="122"/>
        <v>960.54488877924518</v>
      </c>
      <c r="BG166" s="140">
        <f t="shared" si="123"/>
        <v>29802.610848979642</v>
      </c>
      <c r="BH166" s="184">
        <f t="shared" si="114"/>
        <v>32477.941740868107</v>
      </c>
      <c r="BI166" s="102"/>
      <c r="BJ166" s="102"/>
      <c r="BK166" s="102"/>
      <c r="BL166" s="102"/>
      <c r="BM166" s="102"/>
      <c r="BN166" s="102"/>
      <c r="BO166" s="102"/>
      <c r="BP166" s="102"/>
      <c r="BQ166" s="102"/>
      <c r="BR166" s="102"/>
      <c r="BS166" s="102"/>
      <c r="BT166" s="102"/>
      <c r="BU166" s="102"/>
      <c r="BV166" s="102"/>
      <c r="BW166" s="102"/>
      <c r="BX166" s="102"/>
      <c r="BY166" s="102"/>
      <c r="BZ166" s="102"/>
      <c r="CA166" s="102"/>
      <c r="CB166" s="102"/>
      <c r="CC166" s="102"/>
      <c r="CD166" s="102"/>
      <c r="CE166" s="102"/>
      <c r="CF166" s="102"/>
      <c r="CG166" s="102"/>
      <c r="CH166" s="102"/>
      <c r="CI166" s="102"/>
      <c r="CJ166" s="102"/>
      <c r="CK166" s="102"/>
      <c r="CL166" s="102"/>
      <c r="CM166" s="102"/>
      <c r="CN166" s="102"/>
      <c r="CO166" s="102"/>
      <c r="CP166" s="102"/>
      <c r="CQ166" s="102"/>
      <c r="CR166" s="102"/>
      <c r="CS166" s="102"/>
      <c r="CT166" s="102"/>
      <c r="CU166" s="102"/>
      <c r="CV166" s="102"/>
      <c r="CW166" s="102"/>
      <c r="CX166" s="102"/>
      <c r="CY166" s="102"/>
      <c r="CZ166" s="102"/>
      <c r="DA166" s="102"/>
      <c r="DB166" s="102"/>
      <c r="DC166" s="102"/>
      <c r="DD166" s="102"/>
      <c r="DE166" s="102"/>
      <c r="DF166" s="102"/>
      <c r="DG166" s="102"/>
      <c r="DH166" s="102"/>
      <c r="DI166" s="102"/>
      <c r="DJ166" s="102"/>
      <c r="DK166" s="102"/>
      <c r="DL166" s="102"/>
      <c r="DM166" s="102"/>
      <c r="DN166" s="102"/>
      <c r="DO166" s="102"/>
      <c r="DP166" s="102"/>
      <c r="DQ166" s="102"/>
      <c r="DR166" s="102"/>
      <c r="DS166" s="102"/>
      <c r="DT166" s="102"/>
      <c r="DU166" s="102"/>
      <c r="DV166" s="102"/>
      <c r="DW166" s="102"/>
      <c r="DX166" s="102"/>
      <c r="DY166" s="102"/>
      <c r="DZ166" s="102"/>
      <c r="EA166" s="102"/>
      <c r="EB166" s="102"/>
      <c r="EC166" s="102"/>
      <c r="ED166" s="102"/>
      <c r="EE166" s="102"/>
      <c r="EF166" s="102"/>
      <c r="EG166" s="102"/>
      <c r="EH166" s="102"/>
      <c r="EI166" s="102"/>
      <c r="EJ166" s="102"/>
      <c r="EK166" s="102"/>
      <c r="EL166" s="102"/>
      <c r="EM166" s="102"/>
      <c r="EN166" s="102"/>
      <c r="EO166" s="102"/>
      <c r="EP166" s="102"/>
      <c r="EQ166" s="102"/>
      <c r="ER166" s="102"/>
      <c r="ES166" s="102"/>
      <c r="ET166" s="102"/>
      <c r="EU166" s="102"/>
      <c r="EV166" s="102"/>
      <c r="EW166" s="102"/>
      <c r="EX166" s="102"/>
      <c r="EY166" s="102"/>
      <c r="EZ166" s="102"/>
      <c r="FA166" s="102"/>
      <c r="FB166" s="102"/>
      <c r="FC166" s="102"/>
      <c r="FD166" s="102"/>
      <c r="FE166" s="102"/>
      <c r="FF166" s="102"/>
      <c r="FG166" s="102"/>
      <c r="FH166" s="102"/>
      <c r="FI166" s="102"/>
      <c r="FJ166" s="102"/>
      <c r="FK166" s="102"/>
      <c r="FL166" s="102"/>
      <c r="FM166" s="102"/>
      <c r="FN166" s="102"/>
      <c r="FO166" s="102"/>
      <c r="FP166" s="102"/>
      <c r="FQ166" s="102"/>
      <c r="FR166" s="102"/>
      <c r="FS166" s="102"/>
      <c r="FT166" s="102"/>
      <c r="FU166" s="102"/>
      <c r="FV166" s="102"/>
      <c r="FW166" s="102"/>
      <c r="FX166" s="102"/>
      <c r="FY166" s="102"/>
      <c r="FZ166" s="102"/>
      <c r="GA166" s="102"/>
      <c r="GB166" s="102"/>
      <c r="GC166" s="102"/>
      <c r="GD166" s="102"/>
      <c r="GE166" s="102"/>
      <c r="GF166" s="102"/>
      <c r="GG166" s="102"/>
      <c r="GH166" s="102"/>
      <c r="GI166" s="102"/>
      <c r="GJ166" s="102"/>
      <c r="GK166" s="102"/>
      <c r="GL166" s="102"/>
      <c r="GM166" s="102"/>
      <c r="GN166" s="102"/>
      <c r="GO166" s="102"/>
      <c r="GP166" s="102"/>
      <c r="GQ166" s="102"/>
      <c r="GR166" s="102"/>
      <c r="GS166" s="102"/>
      <c r="GT166" s="102"/>
      <c r="GU166" s="102"/>
      <c r="GV166" s="102"/>
      <c r="GW166" s="102"/>
      <c r="GX166" s="102"/>
      <c r="GY166" s="102"/>
      <c r="GZ166" s="102"/>
      <c r="HA166" s="102"/>
      <c r="HB166" s="102"/>
      <c r="HC166" s="102"/>
      <c r="HD166" s="102"/>
      <c r="HE166" s="102"/>
      <c r="HF166" s="102"/>
      <c r="HG166" s="102"/>
      <c r="HH166" s="102"/>
      <c r="HI166" s="102"/>
      <c r="HJ166" s="102"/>
      <c r="HK166" s="102"/>
    </row>
    <row r="167" spans="2:219">
      <c r="B167" s="102"/>
      <c r="C167" s="102"/>
      <c r="D167" s="102"/>
      <c r="E167" s="102"/>
      <c r="F167" s="102"/>
      <c r="G167" s="102"/>
      <c r="H167" s="102"/>
      <c r="I167" s="102"/>
      <c r="J167" s="104"/>
      <c r="K167" s="104"/>
      <c r="L167" s="104"/>
      <c r="M167" s="104"/>
      <c r="N167" s="104"/>
      <c r="O167" s="104"/>
      <c r="P167" s="104"/>
      <c r="Q167" s="104"/>
      <c r="R167" s="104"/>
      <c r="S167" s="102"/>
      <c r="T167" s="102"/>
      <c r="U167" s="102"/>
      <c r="V167" s="105">
        <v>54</v>
      </c>
      <c r="X167" s="173">
        <f>X166*($C$23)</f>
        <v>-49123.55717621043</v>
      </c>
      <c r="Y167" s="174">
        <f>'Financial Assessment'!AY58</f>
        <v>13.508367769576125</v>
      </c>
      <c r="Z167" s="174">
        <f>'Financial Assessment'!BA58</f>
        <v>15.897592072496195</v>
      </c>
      <c r="AA167" s="174">
        <f>'Financial Assessment'!BC58</f>
        <v>13.508367769576125</v>
      </c>
      <c r="AB167" s="174">
        <f>'Financial Assessment'!BE58</f>
        <v>242.07086943934584</v>
      </c>
      <c r="AC167" s="174">
        <f>'Financial Assessment'!BG58</f>
        <v>257.96846151184195</v>
      </c>
      <c r="AD167" s="102"/>
      <c r="AE167" s="113">
        <v>54</v>
      </c>
      <c r="AF167" s="113"/>
      <c r="AG167" s="249"/>
      <c r="AH167" s="249"/>
      <c r="AI167" s="249"/>
      <c r="AJ167" s="180" t="e">
        <f t="shared" si="117"/>
        <v>#VALUE!</v>
      </c>
      <c r="AK167" s="140" t="e">
        <f t="shared" si="118"/>
        <v>#VALUE!</v>
      </c>
      <c r="AL167" s="140" t="e">
        <f t="shared" si="119"/>
        <v>#VALUE!</v>
      </c>
      <c r="AM167" s="140" t="e">
        <f t="shared" si="120"/>
        <v>#VALUE!</v>
      </c>
      <c r="AN167" s="184" t="e">
        <f t="shared" si="113"/>
        <v>#VALUE!</v>
      </c>
      <c r="AO167" s="181">
        <f>'Financial Assessment'!AR60</f>
        <v>21766.715368767324</v>
      </c>
      <c r="AP167" s="140">
        <f>'Financial Assessment'!AS60</f>
        <v>16888.320068714911</v>
      </c>
      <c r="AQ167" s="182">
        <f>'Financial Assessment'!AT60</f>
        <v>32647.732063524534</v>
      </c>
      <c r="AR167" s="182">
        <f>'Financial Assessment'!AU60</f>
        <v>409567.23465798417</v>
      </c>
      <c r="AS167" s="183">
        <f>'Financial Assessment'!AV60</f>
        <v>409567.23465798417</v>
      </c>
      <c r="AT167" s="140" t="e">
        <f>AT166+'Financial Assessment'!AZ58</f>
        <v>#VALUE!</v>
      </c>
      <c r="AU167" s="140" t="e">
        <f>AU166+'Financial Assessment'!BB58</f>
        <v>#VALUE!</v>
      </c>
      <c r="AV167" s="140" t="e">
        <f>AV166+'Financial Assessment'!BD58</f>
        <v>#VALUE!</v>
      </c>
      <c r="AW167" s="140" t="e">
        <f>AW166+'Financial Assessment'!BF58</f>
        <v>#VALUE!</v>
      </c>
      <c r="AX167" s="184" t="e">
        <f>AX166+'Financial Assessment'!BH58</f>
        <v>#VALUE!</v>
      </c>
      <c r="AY167" s="181">
        <f>AY166+'Financial Assessment'!AZ58</f>
        <v>2094.6067804797567</v>
      </c>
      <c r="AZ167" s="140">
        <f>AZ166+'Financial Assessment'!BB58</f>
        <v>3091.2698438548396</v>
      </c>
      <c r="BA167" s="140">
        <f>BA166+'Financial Assessment'!BD58</f>
        <v>1313.9730247656071</v>
      </c>
      <c r="BB167" s="140">
        <f>BB166+'Financial Assessment'!BF58</f>
        <v>36136.067090468321</v>
      </c>
      <c r="BC167" s="184">
        <f>BC166+'Financial Assessment'!BH58</f>
        <v>35902.459827718107</v>
      </c>
      <c r="BD167" s="181">
        <f t="shared" si="121"/>
        <v>1754.6870122629712</v>
      </c>
      <c r="BE167" s="140">
        <f>BE166+Z167</f>
        <v>2406.2709768292639</v>
      </c>
      <c r="BF167" s="140">
        <f t="shared" si="122"/>
        <v>974.05325654882131</v>
      </c>
      <c r="BG167" s="140">
        <f t="shared" si="123"/>
        <v>30044.681718418989</v>
      </c>
      <c r="BH167" s="184">
        <f t="shared" si="114"/>
        <v>32735.91020237995</v>
      </c>
      <c r="BI167" s="102"/>
      <c r="BJ167" s="102"/>
      <c r="BK167" s="102"/>
      <c r="BL167" s="102"/>
      <c r="BM167" s="102"/>
      <c r="BN167" s="102"/>
      <c r="BO167" s="102"/>
      <c r="BP167" s="102"/>
      <c r="BQ167" s="102"/>
      <c r="BR167" s="102"/>
      <c r="BS167" s="102"/>
      <c r="BT167" s="102"/>
      <c r="BU167" s="102"/>
      <c r="BV167" s="102"/>
      <c r="BW167" s="102"/>
      <c r="BX167" s="102"/>
      <c r="BY167" s="102"/>
      <c r="BZ167" s="102"/>
      <c r="CA167" s="102"/>
      <c r="CB167" s="102"/>
      <c r="CC167" s="102"/>
      <c r="CD167" s="102"/>
      <c r="CE167" s="102"/>
      <c r="CF167" s="102"/>
      <c r="CG167" s="102"/>
      <c r="CH167" s="102"/>
      <c r="CI167" s="102"/>
      <c r="CJ167" s="102"/>
      <c r="CK167" s="102"/>
      <c r="CL167" s="102"/>
      <c r="CM167" s="102"/>
      <c r="CN167" s="102"/>
      <c r="CO167" s="102"/>
      <c r="CP167" s="102"/>
      <c r="CQ167" s="102"/>
      <c r="CR167" s="102"/>
      <c r="CS167" s="102"/>
      <c r="CT167" s="102"/>
      <c r="CU167" s="102"/>
      <c r="CV167" s="102"/>
      <c r="CW167" s="102"/>
      <c r="CX167" s="102"/>
      <c r="CY167" s="102"/>
      <c r="CZ167" s="102"/>
      <c r="DA167" s="102"/>
      <c r="DB167" s="102"/>
      <c r="DC167" s="102"/>
      <c r="DD167" s="102"/>
      <c r="DE167" s="102"/>
      <c r="DF167" s="102"/>
      <c r="DG167" s="102"/>
      <c r="DH167" s="102"/>
      <c r="DI167" s="102"/>
      <c r="DJ167" s="102"/>
      <c r="DK167" s="102"/>
      <c r="DL167" s="102"/>
      <c r="DM167" s="102"/>
      <c r="DN167" s="102"/>
      <c r="DO167" s="102"/>
      <c r="DP167" s="102"/>
      <c r="DQ167" s="102"/>
      <c r="DR167" s="102"/>
      <c r="DS167" s="102"/>
      <c r="DT167" s="102"/>
      <c r="DU167" s="102"/>
      <c r="DV167" s="102"/>
      <c r="DW167" s="102"/>
      <c r="DX167" s="102"/>
      <c r="DY167" s="102"/>
      <c r="DZ167" s="102"/>
      <c r="EA167" s="102"/>
      <c r="EB167" s="102"/>
      <c r="EC167" s="102"/>
      <c r="ED167" s="102"/>
      <c r="EE167" s="102"/>
      <c r="EF167" s="102"/>
      <c r="EG167" s="102"/>
      <c r="EH167" s="102"/>
      <c r="EI167" s="102"/>
      <c r="EJ167" s="102"/>
      <c r="EK167" s="102"/>
      <c r="EL167" s="102"/>
      <c r="EM167" s="102"/>
      <c r="EN167" s="102"/>
      <c r="EO167" s="102"/>
      <c r="EP167" s="102"/>
      <c r="EQ167" s="102"/>
      <c r="ER167" s="102"/>
      <c r="ES167" s="102"/>
      <c r="ET167" s="102"/>
      <c r="EU167" s="102"/>
      <c r="EV167" s="102"/>
      <c r="EW167" s="102"/>
      <c r="EX167" s="102"/>
      <c r="EY167" s="102"/>
      <c r="EZ167" s="102"/>
      <c r="FA167" s="102"/>
      <c r="FB167" s="102"/>
      <c r="FC167" s="102"/>
      <c r="FD167" s="102"/>
      <c r="FE167" s="102"/>
      <c r="FF167" s="102"/>
      <c r="FG167" s="102"/>
      <c r="FH167" s="102"/>
      <c r="FI167" s="102"/>
      <c r="FJ167" s="102"/>
      <c r="FK167" s="102"/>
      <c r="FL167" s="102"/>
      <c r="FM167" s="102"/>
      <c r="FN167" s="102"/>
      <c r="FO167" s="102"/>
      <c r="FP167" s="102"/>
      <c r="FQ167" s="102"/>
      <c r="FR167" s="102"/>
      <c r="FS167" s="102"/>
      <c r="FT167" s="102"/>
      <c r="FU167" s="102"/>
      <c r="FV167" s="102"/>
      <c r="FW167" s="102"/>
      <c r="FX167" s="102"/>
      <c r="FY167" s="102"/>
      <c r="FZ167" s="102"/>
      <c r="GA167" s="102"/>
      <c r="GB167" s="102"/>
      <c r="GC167" s="102"/>
      <c r="GD167" s="102"/>
      <c r="GE167" s="102"/>
      <c r="GF167" s="102"/>
      <c r="GG167" s="102"/>
      <c r="GH167" s="102"/>
      <c r="GI167" s="102"/>
      <c r="GJ167" s="102"/>
      <c r="GK167" s="102"/>
      <c r="GL167" s="102"/>
      <c r="GM167" s="102"/>
      <c r="GN167" s="102"/>
      <c r="GO167" s="102"/>
      <c r="GP167" s="102"/>
      <c r="GQ167" s="102"/>
      <c r="GR167" s="102"/>
      <c r="GS167" s="102"/>
      <c r="GT167" s="102"/>
      <c r="GU167" s="102"/>
      <c r="GV167" s="102"/>
      <c r="GW167" s="102"/>
      <c r="GX167" s="102"/>
      <c r="GY167" s="102"/>
      <c r="GZ167" s="102"/>
      <c r="HA167" s="102"/>
      <c r="HB167" s="102"/>
      <c r="HC167" s="102"/>
      <c r="HD167" s="102"/>
      <c r="HE167" s="102"/>
      <c r="HF167" s="102"/>
      <c r="HG167" s="102"/>
      <c r="HH167" s="102"/>
      <c r="HI167" s="102"/>
      <c r="HJ167" s="102"/>
      <c r="HK167" s="102"/>
    </row>
    <row r="168" spans="2:219">
      <c r="B168" s="102"/>
      <c r="C168" s="102"/>
      <c r="D168" s="102"/>
      <c r="E168" s="102"/>
      <c r="F168" s="102"/>
      <c r="G168" s="102"/>
      <c r="H168" s="102"/>
      <c r="I168" s="102"/>
      <c r="J168" s="104"/>
      <c r="K168" s="104"/>
      <c r="L168" s="104"/>
      <c r="M168" s="104"/>
      <c r="N168" s="104"/>
      <c r="O168" s="104"/>
      <c r="P168" s="104"/>
      <c r="Q168" s="104"/>
      <c r="R168" s="104"/>
      <c r="S168" s="102"/>
      <c r="T168" s="102"/>
      <c r="U168" s="102"/>
      <c r="V168" s="105">
        <v>55</v>
      </c>
      <c r="X168" s="173">
        <f>X167*$C$23</f>
        <v>-51579.735035020953</v>
      </c>
      <c r="Y168" s="174">
        <f>'Financial Assessment'!AY59</f>
        <v>12.865112161501088</v>
      </c>
      <c r="Z168" s="174">
        <f>'Financial Assessment'!BA59</f>
        <v>15.140563878567804</v>
      </c>
      <c r="AA168" s="174">
        <f>'Financial Assessment'!BC59</f>
        <v>12.865112161501088</v>
      </c>
      <c r="AB168" s="174">
        <f>'Financial Assessment'!BE59</f>
        <v>230.54368518032936</v>
      </c>
      <c r="AC168" s="174">
        <f>'Financial Assessment'!BG59</f>
        <v>245.68424905889711</v>
      </c>
      <c r="AD168" s="102"/>
      <c r="AE168" s="113">
        <v>55</v>
      </c>
      <c r="AF168" s="113"/>
      <c r="AG168" s="249"/>
      <c r="AH168" s="249"/>
      <c r="AI168" s="249"/>
      <c r="AJ168" s="180" t="e">
        <f t="shared" si="117"/>
        <v>#VALUE!</v>
      </c>
      <c r="AK168" s="140" t="e">
        <f t="shared" si="118"/>
        <v>#VALUE!</v>
      </c>
      <c r="AL168" s="140" t="e">
        <f t="shared" si="119"/>
        <v>#VALUE!</v>
      </c>
      <c r="AM168" s="140" t="e">
        <f t="shared" si="120"/>
        <v>#VALUE!</v>
      </c>
      <c r="AN168" s="184" t="e">
        <f t="shared" si="113"/>
        <v>#VALUE!</v>
      </c>
      <c r="AO168" s="181">
        <f>'Financial Assessment'!AR61</f>
        <v>22855.05113720569</v>
      </c>
      <c r="AP168" s="140">
        <f>'Financial Assessment'!AS61</f>
        <v>17732.736072150656</v>
      </c>
      <c r="AQ168" s="182">
        <f>'Financial Assessment'!AT61</f>
        <v>34280.118666700764</v>
      </c>
      <c r="AR168" s="182">
        <f>'Financial Assessment'!AU61</f>
        <v>430045.59639088338</v>
      </c>
      <c r="AS168" s="183">
        <f>'Financial Assessment'!AV61</f>
        <v>430045.59639088338</v>
      </c>
      <c r="AT168" s="140" t="e">
        <f>AT167+'Financial Assessment'!AZ59</f>
        <v>#VALUE!</v>
      </c>
      <c r="AU168" s="140" t="e">
        <f>AU167+'Financial Assessment'!BB59</f>
        <v>#VALUE!</v>
      </c>
      <c r="AV168" s="140" t="e">
        <f>AV167+'Financial Assessment'!BD59</f>
        <v>#VALUE!</v>
      </c>
      <c r="AW168" s="140" t="e">
        <f>AW167+'Financial Assessment'!BF59</f>
        <v>#VALUE!</v>
      </c>
      <c r="AX168" s="184" t="e">
        <f>AX167+'Financial Assessment'!BH59</f>
        <v>#VALUE!</v>
      </c>
      <c r="AY168" s="181">
        <f>AY167+'Financial Assessment'!AZ59</f>
        <v>2108.7905666378115</v>
      </c>
      <c r="AZ168" s="140">
        <f>AZ167+'Financial Assessment'!BB59</f>
        <v>3107.9623155309605</v>
      </c>
      <c r="BA168" s="140">
        <f>BA167+'Financial Assessment'!BD59</f>
        <v>1328.1568109236621</v>
      </c>
      <c r="BB168" s="140">
        <f>BB167+'Financial Assessment'!BF59</f>
        <v>36390.241503379635</v>
      </c>
      <c r="BC168" s="184">
        <f>BC167+'Financial Assessment'!BH59</f>
        <v>36160.428289229945</v>
      </c>
      <c r="BD168" s="181">
        <f t="shared" si="121"/>
        <v>1767.5521244244724</v>
      </c>
      <c r="BE168" s="140">
        <f>BE167+Y168</f>
        <v>2419.1360889907651</v>
      </c>
      <c r="BF168" s="140">
        <f t="shared" si="122"/>
        <v>986.9183687103224</v>
      </c>
      <c r="BG168" s="140">
        <f t="shared" si="123"/>
        <v>30275.225403599317</v>
      </c>
      <c r="BH168" s="184">
        <f t="shared" si="114"/>
        <v>32981.594451438847</v>
      </c>
      <c r="BI168" s="102"/>
      <c r="BJ168" s="102"/>
      <c r="BK168" s="102"/>
      <c r="BL168" s="102"/>
      <c r="BM168" s="102"/>
      <c r="BN168" s="102"/>
      <c r="BO168" s="102"/>
      <c r="BP168" s="102"/>
      <c r="BQ168" s="102"/>
      <c r="BR168" s="102"/>
      <c r="BS168" s="102"/>
      <c r="BT168" s="102"/>
      <c r="BU168" s="102"/>
      <c r="BV168" s="102"/>
      <c r="BW168" s="102"/>
      <c r="BX168" s="102"/>
      <c r="BY168" s="102"/>
      <c r="BZ168" s="102"/>
      <c r="CA168" s="102"/>
      <c r="CB168" s="102"/>
      <c r="CC168" s="102"/>
      <c r="CD168" s="102"/>
      <c r="CE168" s="102"/>
      <c r="CF168" s="102"/>
      <c r="CG168" s="102"/>
      <c r="CH168" s="102"/>
      <c r="CI168" s="102"/>
      <c r="CJ168" s="102"/>
      <c r="CK168" s="102"/>
      <c r="CL168" s="102"/>
      <c r="CM168" s="102"/>
      <c r="CN168" s="102"/>
      <c r="CO168" s="102"/>
      <c r="CP168" s="102"/>
      <c r="CQ168" s="102"/>
      <c r="CR168" s="102"/>
      <c r="CS168" s="102"/>
      <c r="CT168" s="102"/>
      <c r="CU168" s="102"/>
      <c r="CV168" s="102"/>
      <c r="CW168" s="102"/>
      <c r="CX168" s="102"/>
      <c r="CY168" s="102"/>
      <c r="CZ168" s="102"/>
      <c r="DA168" s="102"/>
      <c r="DB168" s="102"/>
      <c r="DC168" s="102"/>
      <c r="DD168" s="102"/>
      <c r="DE168" s="102"/>
      <c r="DF168" s="102"/>
      <c r="DG168" s="102"/>
      <c r="DH168" s="102"/>
      <c r="DI168" s="102"/>
      <c r="DJ168" s="102"/>
      <c r="DK168" s="102"/>
      <c r="DL168" s="102"/>
      <c r="DM168" s="102"/>
      <c r="DN168" s="102"/>
      <c r="DO168" s="102"/>
      <c r="DP168" s="102"/>
      <c r="DQ168" s="102"/>
      <c r="DR168" s="102"/>
      <c r="DS168" s="102"/>
      <c r="DT168" s="102"/>
      <c r="DU168" s="102"/>
      <c r="DV168" s="102"/>
      <c r="DW168" s="102"/>
      <c r="DX168" s="102"/>
      <c r="DY168" s="102"/>
      <c r="DZ168" s="102"/>
      <c r="EA168" s="102"/>
      <c r="EB168" s="102"/>
      <c r="EC168" s="102"/>
      <c r="ED168" s="102"/>
      <c r="EE168" s="102"/>
      <c r="EF168" s="102"/>
      <c r="EG168" s="102"/>
      <c r="EH168" s="102"/>
      <c r="EI168" s="102"/>
      <c r="EJ168" s="102"/>
      <c r="EK168" s="102"/>
      <c r="EL168" s="102"/>
      <c r="EM168" s="102"/>
      <c r="EN168" s="102"/>
      <c r="EO168" s="102"/>
      <c r="EP168" s="102"/>
      <c r="EQ168" s="102"/>
      <c r="ER168" s="102"/>
      <c r="ES168" s="102"/>
      <c r="ET168" s="102"/>
      <c r="EU168" s="102"/>
      <c r="EV168" s="102"/>
      <c r="EW168" s="102"/>
      <c r="EX168" s="102"/>
      <c r="EY168" s="102"/>
      <c r="EZ168" s="102"/>
      <c r="FA168" s="102"/>
      <c r="FB168" s="102"/>
      <c r="FC168" s="102"/>
      <c r="FD168" s="102"/>
      <c r="FE168" s="102"/>
      <c r="FF168" s="102"/>
      <c r="FG168" s="102"/>
      <c r="FH168" s="102"/>
      <c r="FI168" s="102"/>
      <c r="FJ168" s="102"/>
      <c r="FK168" s="102"/>
      <c r="FL168" s="102"/>
      <c r="FM168" s="102"/>
      <c r="FN168" s="102"/>
      <c r="FO168" s="102"/>
      <c r="FP168" s="102"/>
      <c r="FQ168" s="102"/>
      <c r="FR168" s="102"/>
      <c r="FS168" s="102"/>
      <c r="FT168" s="102"/>
      <c r="FU168" s="102"/>
      <c r="FV168" s="102"/>
      <c r="FW168" s="102"/>
      <c r="FX168" s="102"/>
      <c r="FY168" s="102"/>
      <c r="FZ168" s="102"/>
      <c r="GA168" s="102"/>
      <c r="GB168" s="102"/>
      <c r="GC168" s="102"/>
      <c r="GD168" s="102"/>
      <c r="GE168" s="102"/>
      <c r="GF168" s="102"/>
      <c r="GG168" s="102"/>
      <c r="GH168" s="102"/>
      <c r="GI168" s="102"/>
      <c r="GJ168" s="102"/>
      <c r="GK168" s="102"/>
      <c r="GL168" s="102"/>
      <c r="GM168" s="102"/>
      <c r="GN168" s="102"/>
      <c r="GO168" s="102"/>
      <c r="GP168" s="102"/>
      <c r="GQ168" s="102"/>
      <c r="GR168" s="102"/>
      <c r="GS168" s="102"/>
      <c r="GT168" s="102"/>
      <c r="GU168" s="102"/>
      <c r="GV168" s="102"/>
      <c r="GW168" s="102"/>
      <c r="GX168" s="102"/>
      <c r="GY168" s="102"/>
      <c r="GZ168" s="102"/>
      <c r="HA168" s="102"/>
      <c r="HB168" s="102"/>
      <c r="HC168" s="102"/>
      <c r="HD168" s="102"/>
      <c r="HE168" s="102"/>
      <c r="HF168" s="102"/>
      <c r="HG168" s="102"/>
      <c r="HH168" s="102"/>
      <c r="HI168" s="102"/>
      <c r="HJ168" s="102"/>
      <c r="HK168" s="102"/>
    </row>
    <row r="169" spans="2:219">
      <c r="B169" s="102"/>
      <c r="C169" s="102"/>
      <c r="D169" s="102"/>
      <c r="E169" s="102"/>
      <c r="F169" s="102"/>
      <c r="G169" s="102"/>
      <c r="H169" s="102"/>
      <c r="I169" s="102"/>
      <c r="J169" s="104"/>
      <c r="K169" s="104"/>
      <c r="L169" s="104"/>
      <c r="M169" s="104"/>
      <c r="N169" s="104"/>
      <c r="O169" s="104"/>
      <c r="P169" s="104"/>
      <c r="Q169" s="104"/>
      <c r="R169" s="104"/>
      <c r="S169" s="102"/>
      <c r="T169" s="102"/>
      <c r="U169" s="102"/>
      <c r="V169" s="105">
        <v>56</v>
      </c>
      <c r="X169" s="173">
        <f>X168*($C$23)</f>
        <v>-54158.721786772003</v>
      </c>
      <c r="Y169" s="174">
        <f>'Financial Assessment'!AY60</f>
        <v>12.252487772858188</v>
      </c>
      <c r="Z169" s="174">
        <f>'Financial Assessment'!BA60</f>
        <v>14.419584646255061</v>
      </c>
      <c r="AA169" s="174">
        <f>'Financial Assessment'!BC60</f>
        <v>12.252487772858188</v>
      </c>
      <c r="AB169" s="174">
        <f>'Financial Assessment'!BE60</f>
        <v>219.56541445745654</v>
      </c>
      <c r="AC169" s="174">
        <f>'Financial Assessment'!BG60</f>
        <v>233.98499910371152</v>
      </c>
      <c r="AD169" s="102"/>
      <c r="AE169" s="113">
        <v>56</v>
      </c>
      <c r="AF169" s="113"/>
      <c r="AG169" s="249"/>
      <c r="AH169" s="249"/>
      <c r="AI169" s="249"/>
      <c r="AJ169" s="180" t="e">
        <f t="shared" si="117"/>
        <v>#VALUE!</v>
      </c>
      <c r="AK169" s="140" t="e">
        <f t="shared" si="118"/>
        <v>#VALUE!</v>
      </c>
      <c r="AL169" s="140" t="e">
        <f t="shared" si="119"/>
        <v>#VALUE!</v>
      </c>
      <c r="AM169" s="140" t="e">
        <f t="shared" si="120"/>
        <v>#VALUE!</v>
      </c>
      <c r="AN169" s="184" t="e">
        <f t="shared" si="113"/>
        <v>#VALUE!</v>
      </c>
      <c r="AO169" s="181">
        <f>'Financial Assessment'!AR62</f>
        <v>23997.803694065977</v>
      </c>
      <c r="AP169" s="140">
        <f>'Financial Assessment'!AS62</f>
        <v>18619.372875758188</v>
      </c>
      <c r="AQ169" s="182">
        <f>'Financial Assessment'!AT62</f>
        <v>35994.124600035801</v>
      </c>
      <c r="AR169" s="182">
        <f>'Financial Assessment'!AU62</f>
        <v>451547.87621042755</v>
      </c>
      <c r="AS169" s="183">
        <f>'Financial Assessment'!AV62</f>
        <v>451547.87621042755</v>
      </c>
      <c r="AT169" s="140" t="e">
        <f>AT168+'Financial Assessment'!AZ60</f>
        <v>#VALUE!</v>
      </c>
      <c r="AU169" s="140" t="e">
        <f>AU168+'Financial Assessment'!BB60</f>
        <v>#VALUE!</v>
      </c>
      <c r="AV169" s="140" t="e">
        <f>AV168+'Financial Assessment'!BD60</f>
        <v>#VALUE!</v>
      </c>
      <c r="AW169" s="140" t="e">
        <f>AW168+'Financial Assessment'!BF60</f>
        <v>#VALUE!</v>
      </c>
      <c r="AX169" s="184" t="e">
        <f>AX168+'Financial Assessment'!BH60</f>
        <v>#VALUE!</v>
      </c>
      <c r="AY169" s="181">
        <f>AY168+'Financial Assessment'!AZ60</f>
        <v>2122.2989344073876</v>
      </c>
      <c r="AZ169" s="140">
        <f>AZ168+'Financial Assessment'!BB60</f>
        <v>3123.8599076034566</v>
      </c>
      <c r="BA169" s="140">
        <f>BA168+'Financial Assessment'!BD60</f>
        <v>1341.6651786932382</v>
      </c>
      <c r="BB169" s="140">
        <f>BB168+'Financial Assessment'!BF60</f>
        <v>36632.312372818982</v>
      </c>
      <c r="BC169" s="184">
        <f>BC168+'Financial Assessment'!BH60</f>
        <v>36406.112538288842</v>
      </c>
      <c r="BD169" s="181">
        <f t="shared" si="121"/>
        <v>1779.8046121973305</v>
      </c>
      <c r="BE169" s="140">
        <f>BE168+Z169</f>
        <v>2433.5556736370199</v>
      </c>
      <c r="BF169" s="140">
        <f t="shared" si="122"/>
        <v>999.17085648318061</v>
      </c>
      <c r="BG169" s="140">
        <f t="shared" si="123"/>
        <v>30494.790818056776</v>
      </c>
      <c r="BH169" s="184">
        <f t="shared" si="114"/>
        <v>33215.579450542558</v>
      </c>
      <c r="BI169" s="102"/>
      <c r="BJ169" s="102"/>
      <c r="BK169" s="102"/>
      <c r="BL169" s="102"/>
      <c r="BM169" s="102"/>
      <c r="BN169" s="102"/>
      <c r="BO169" s="102"/>
      <c r="BP169" s="102"/>
      <c r="BQ169" s="102"/>
      <c r="BR169" s="102"/>
      <c r="BS169" s="102"/>
      <c r="BT169" s="102"/>
      <c r="BU169" s="102"/>
      <c r="BV169" s="102"/>
      <c r="BW169" s="102"/>
      <c r="BX169" s="102"/>
      <c r="BY169" s="102"/>
      <c r="BZ169" s="102"/>
      <c r="CA169" s="102"/>
      <c r="CB169" s="102"/>
      <c r="CC169" s="102"/>
      <c r="CD169" s="102"/>
      <c r="CE169" s="102"/>
      <c r="CF169" s="102"/>
      <c r="CG169" s="102"/>
      <c r="CH169" s="102"/>
      <c r="CI169" s="102"/>
      <c r="CJ169" s="102"/>
      <c r="CK169" s="102"/>
      <c r="CL169" s="102"/>
      <c r="CM169" s="102"/>
      <c r="CN169" s="102"/>
      <c r="CO169" s="102"/>
      <c r="CP169" s="102"/>
      <c r="CQ169" s="102"/>
      <c r="CR169" s="102"/>
      <c r="CS169" s="102"/>
      <c r="CT169" s="102"/>
      <c r="CU169" s="102"/>
      <c r="CV169" s="102"/>
      <c r="CW169" s="102"/>
      <c r="CX169" s="102"/>
      <c r="CY169" s="102"/>
      <c r="CZ169" s="102"/>
      <c r="DA169" s="102"/>
      <c r="DB169" s="102"/>
      <c r="DC169" s="102"/>
      <c r="DD169" s="102"/>
      <c r="DE169" s="102"/>
      <c r="DF169" s="102"/>
      <c r="DG169" s="102"/>
      <c r="DH169" s="102"/>
      <c r="DI169" s="102"/>
      <c r="DJ169" s="102"/>
      <c r="DK169" s="102"/>
      <c r="DL169" s="102"/>
      <c r="DM169" s="102"/>
      <c r="DN169" s="102"/>
      <c r="DO169" s="102"/>
      <c r="DP169" s="102"/>
      <c r="DQ169" s="102"/>
      <c r="DR169" s="102"/>
      <c r="DS169" s="102"/>
      <c r="DT169" s="102"/>
      <c r="DU169" s="102"/>
      <c r="DV169" s="102"/>
      <c r="DW169" s="102"/>
      <c r="DX169" s="102"/>
      <c r="DY169" s="102"/>
      <c r="DZ169" s="102"/>
      <c r="EA169" s="102"/>
      <c r="EB169" s="102"/>
      <c r="EC169" s="102"/>
      <c r="ED169" s="102"/>
      <c r="EE169" s="102"/>
      <c r="EF169" s="102"/>
      <c r="EG169" s="102"/>
      <c r="EH169" s="102"/>
      <c r="EI169" s="102"/>
      <c r="EJ169" s="102"/>
      <c r="EK169" s="102"/>
      <c r="EL169" s="102"/>
      <c r="EM169" s="102"/>
      <c r="EN169" s="102"/>
      <c r="EO169" s="102"/>
      <c r="EP169" s="102"/>
      <c r="EQ169" s="102"/>
      <c r="ER169" s="102"/>
      <c r="ES169" s="102"/>
      <c r="ET169" s="102"/>
      <c r="EU169" s="102"/>
      <c r="EV169" s="102"/>
      <c r="EW169" s="102"/>
      <c r="EX169" s="102"/>
      <c r="EY169" s="102"/>
      <c r="EZ169" s="102"/>
      <c r="FA169" s="102"/>
      <c r="FB169" s="102"/>
      <c r="FC169" s="102"/>
      <c r="FD169" s="102"/>
      <c r="FE169" s="102"/>
      <c r="FF169" s="102"/>
      <c r="FG169" s="102"/>
      <c r="FH169" s="102"/>
      <c r="FI169" s="102"/>
      <c r="FJ169" s="102"/>
      <c r="FK169" s="102"/>
      <c r="FL169" s="102"/>
      <c r="FM169" s="102"/>
      <c r="FN169" s="102"/>
      <c r="FO169" s="102"/>
      <c r="FP169" s="102"/>
      <c r="FQ169" s="102"/>
      <c r="FR169" s="102"/>
      <c r="FS169" s="102"/>
      <c r="FT169" s="102"/>
      <c r="FU169" s="102"/>
      <c r="FV169" s="102"/>
      <c r="FW169" s="102"/>
      <c r="FX169" s="102"/>
      <c r="FY169" s="102"/>
      <c r="FZ169" s="102"/>
      <c r="GA169" s="102"/>
      <c r="GB169" s="102"/>
      <c r="GC169" s="102"/>
      <c r="GD169" s="102"/>
      <c r="GE169" s="102"/>
      <c r="GF169" s="102"/>
      <c r="GG169" s="102"/>
      <c r="GH169" s="102"/>
      <c r="GI169" s="102"/>
      <c r="GJ169" s="102"/>
      <c r="GK169" s="102"/>
      <c r="GL169" s="102"/>
      <c r="GM169" s="102"/>
      <c r="GN169" s="102"/>
      <c r="GO169" s="102"/>
      <c r="GP169" s="102"/>
      <c r="GQ169" s="102"/>
      <c r="GR169" s="102"/>
      <c r="GS169" s="102"/>
      <c r="GT169" s="102"/>
      <c r="GU169" s="102"/>
      <c r="GV169" s="102"/>
      <c r="GW169" s="102"/>
      <c r="GX169" s="102"/>
      <c r="GY169" s="102"/>
      <c r="GZ169" s="102"/>
      <c r="HA169" s="102"/>
      <c r="HB169" s="102"/>
      <c r="HC169" s="102"/>
      <c r="HD169" s="102"/>
      <c r="HE169" s="102"/>
      <c r="HF169" s="102"/>
      <c r="HG169" s="102"/>
      <c r="HH169" s="102"/>
      <c r="HI169" s="102"/>
      <c r="HJ169" s="102"/>
      <c r="HK169" s="102"/>
    </row>
    <row r="170" spans="2:219">
      <c r="B170" s="102"/>
      <c r="C170" s="102"/>
      <c r="D170" s="102"/>
      <c r="E170" s="102"/>
      <c r="F170" s="102"/>
      <c r="G170" s="102"/>
      <c r="H170" s="102"/>
      <c r="I170" s="102"/>
      <c r="J170" s="104"/>
      <c r="K170" s="104"/>
      <c r="L170" s="104"/>
      <c r="M170" s="104"/>
      <c r="N170" s="104"/>
      <c r="O170" s="104"/>
      <c r="P170" s="104"/>
      <c r="Q170" s="104"/>
      <c r="R170" s="104"/>
      <c r="S170" s="102"/>
      <c r="T170" s="102"/>
      <c r="U170" s="102"/>
      <c r="V170" s="105">
        <v>57</v>
      </c>
      <c r="X170" s="173">
        <f>X169*$C$23</f>
        <v>-56866.657876110607</v>
      </c>
      <c r="Y170" s="174">
        <f>'Financial Assessment'!AY61</f>
        <v>11.66903597415066</v>
      </c>
      <c r="Z170" s="174">
        <f>'Financial Assessment'!BA61</f>
        <v>13.732937758338153</v>
      </c>
      <c r="AA170" s="174">
        <f>'Financial Assessment'!BC61</f>
        <v>11.66903597415066</v>
      </c>
      <c r="AB170" s="174">
        <f>'Financial Assessment'!BE61</f>
        <v>209.10991853091099</v>
      </c>
      <c r="AC170" s="174">
        <f>'Financial Assessment'!BG61</f>
        <v>222.84285628924908</v>
      </c>
      <c r="AD170" s="102"/>
      <c r="AE170" s="113">
        <v>57</v>
      </c>
      <c r="AF170" s="113"/>
      <c r="AG170" s="249"/>
      <c r="AH170" s="249"/>
      <c r="AI170" s="249"/>
      <c r="AJ170" s="180" t="e">
        <f t="shared" si="117"/>
        <v>#VALUE!</v>
      </c>
      <c r="AK170" s="140" t="e">
        <f t="shared" si="118"/>
        <v>#VALUE!</v>
      </c>
      <c r="AL170" s="140" t="e">
        <f t="shared" si="119"/>
        <v>#VALUE!</v>
      </c>
      <c r="AM170" s="140" t="e">
        <f t="shared" si="120"/>
        <v>#VALUE!</v>
      </c>
      <c r="AN170" s="184" t="e">
        <f t="shared" si="113"/>
        <v>#VALUE!</v>
      </c>
      <c r="AO170" s="181">
        <f>'Financial Assessment'!AR63</f>
        <v>25197.693878769278</v>
      </c>
      <c r="AP170" s="140">
        <f>'Financial Assessment'!AS63</f>
        <v>19550.341519546098</v>
      </c>
      <c r="AQ170" s="182">
        <f>'Financial Assessment'!AT63</f>
        <v>37793.830830037594</v>
      </c>
      <c r="AR170" s="182">
        <f>'Financial Assessment'!AU63</f>
        <v>474125.27002094896</v>
      </c>
      <c r="AS170" s="183">
        <f>'Financial Assessment'!AV63</f>
        <v>474125.27002094896</v>
      </c>
      <c r="AT170" s="140" t="e">
        <f>AT169+'Financial Assessment'!AZ61</f>
        <v>#VALUE!</v>
      </c>
      <c r="AU170" s="140" t="e">
        <f>AU169+'Financial Assessment'!BB61</f>
        <v>#VALUE!</v>
      </c>
      <c r="AV170" s="140" t="e">
        <f>AV169+'Financial Assessment'!BD61</f>
        <v>#VALUE!</v>
      </c>
      <c r="AW170" s="140" t="e">
        <f>AW169+'Financial Assessment'!BF61</f>
        <v>#VALUE!</v>
      </c>
      <c r="AX170" s="184" t="e">
        <f>AX169+'Financial Assessment'!BH61</f>
        <v>#VALUE!</v>
      </c>
      <c r="AY170" s="181">
        <f>AY169+'Financial Assessment'!AZ61</f>
        <v>2135.1640465688888</v>
      </c>
      <c r="AZ170" s="140">
        <f>AZ169+'Financial Assessment'!BB61</f>
        <v>3139.0004714820243</v>
      </c>
      <c r="BA170" s="140">
        <f>BA169+'Financial Assessment'!BD61</f>
        <v>1354.5302908547394</v>
      </c>
      <c r="BB170" s="140">
        <f>BB169+'Financial Assessment'!BF61</f>
        <v>36862.856057999314</v>
      </c>
      <c r="BC170" s="184">
        <f>BC169+'Financial Assessment'!BH61</f>
        <v>36640.097537392554</v>
      </c>
      <c r="BD170" s="181">
        <f t="shared" si="121"/>
        <v>1791.473648171481</v>
      </c>
      <c r="BE170" s="140">
        <f>BE169+Y170</f>
        <v>2445.2247096111705</v>
      </c>
      <c r="BF170" s="140">
        <f t="shared" si="122"/>
        <v>1010.8398924573313</v>
      </c>
      <c r="BG170" s="140">
        <f t="shared" si="123"/>
        <v>30703.900736587686</v>
      </c>
      <c r="BH170" s="184">
        <f t="shared" si="114"/>
        <v>33438.42230683181</v>
      </c>
      <c r="BI170" s="102"/>
      <c r="BJ170" s="102"/>
      <c r="BK170" s="102"/>
      <c r="BL170" s="102"/>
      <c r="BM170" s="102"/>
      <c r="BN170" s="102"/>
      <c r="BO170" s="102"/>
      <c r="BP170" s="102"/>
      <c r="BQ170" s="102"/>
      <c r="BR170" s="102"/>
      <c r="BS170" s="102"/>
      <c r="BT170" s="102"/>
      <c r="BU170" s="102"/>
      <c r="BV170" s="102"/>
      <c r="BW170" s="102"/>
      <c r="BX170" s="102"/>
      <c r="BY170" s="102"/>
      <c r="BZ170" s="102"/>
      <c r="CA170" s="102"/>
      <c r="CB170" s="102"/>
      <c r="CC170" s="102"/>
      <c r="CD170" s="102"/>
      <c r="CE170" s="102"/>
      <c r="CF170" s="102"/>
      <c r="CG170" s="102"/>
      <c r="CH170" s="102"/>
      <c r="CI170" s="102"/>
      <c r="CJ170" s="102"/>
      <c r="CK170" s="102"/>
      <c r="CL170" s="102"/>
      <c r="CM170" s="102"/>
      <c r="CN170" s="102"/>
      <c r="CO170" s="102"/>
      <c r="CP170" s="102"/>
      <c r="CQ170" s="102"/>
      <c r="CR170" s="102"/>
      <c r="CS170" s="102"/>
      <c r="CT170" s="102"/>
      <c r="CU170" s="102"/>
      <c r="CV170" s="102"/>
      <c r="CW170" s="102"/>
      <c r="CX170" s="102"/>
      <c r="CY170" s="102"/>
      <c r="CZ170" s="102"/>
      <c r="DA170" s="102"/>
      <c r="DB170" s="102"/>
      <c r="DC170" s="102"/>
      <c r="DD170" s="102"/>
      <c r="DE170" s="102"/>
      <c r="DF170" s="102"/>
      <c r="DG170" s="102"/>
      <c r="DH170" s="102"/>
      <c r="DI170" s="102"/>
      <c r="DJ170" s="102"/>
      <c r="DK170" s="102"/>
      <c r="DL170" s="102"/>
      <c r="DM170" s="102"/>
      <c r="DN170" s="102"/>
      <c r="DO170" s="102"/>
      <c r="DP170" s="102"/>
      <c r="DQ170" s="102"/>
      <c r="DR170" s="102"/>
      <c r="DS170" s="102"/>
      <c r="DT170" s="102"/>
      <c r="DU170" s="102"/>
      <c r="DV170" s="102"/>
      <c r="DW170" s="102"/>
      <c r="DX170" s="102"/>
      <c r="DY170" s="102"/>
      <c r="DZ170" s="102"/>
      <c r="EA170" s="102"/>
      <c r="EB170" s="102"/>
      <c r="EC170" s="102"/>
      <c r="ED170" s="102"/>
      <c r="EE170" s="102"/>
      <c r="EF170" s="102"/>
      <c r="EG170" s="102"/>
      <c r="EH170" s="102"/>
      <c r="EI170" s="102"/>
      <c r="EJ170" s="102"/>
      <c r="EK170" s="102"/>
      <c r="EL170" s="102"/>
      <c r="EM170" s="102"/>
      <c r="EN170" s="102"/>
      <c r="EO170" s="102"/>
      <c r="EP170" s="102"/>
      <c r="EQ170" s="102"/>
      <c r="ER170" s="102"/>
      <c r="ES170" s="102"/>
      <c r="ET170" s="102"/>
      <c r="EU170" s="102"/>
      <c r="EV170" s="102"/>
      <c r="EW170" s="102"/>
      <c r="EX170" s="102"/>
      <c r="EY170" s="102"/>
      <c r="EZ170" s="102"/>
      <c r="FA170" s="102"/>
      <c r="FB170" s="102"/>
      <c r="FC170" s="102"/>
      <c r="FD170" s="102"/>
      <c r="FE170" s="102"/>
      <c r="FF170" s="102"/>
      <c r="FG170" s="102"/>
      <c r="FH170" s="102"/>
      <c r="FI170" s="102"/>
      <c r="FJ170" s="102"/>
      <c r="FK170" s="102"/>
      <c r="FL170" s="102"/>
      <c r="FM170" s="102"/>
      <c r="FN170" s="102"/>
      <c r="FO170" s="102"/>
      <c r="FP170" s="102"/>
      <c r="FQ170" s="102"/>
      <c r="FR170" s="102"/>
      <c r="FS170" s="102"/>
      <c r="FT170" s="102"/>
      <c r="FU170" s="102"/>
      <c r="FV170" s="102"/>
      <c r="FW170" s="102"/>
      <c r="FX170" s="102"/>
      <c r="FY170" s="102"/>
      <c r="FZ170" s="102"/>
      <c r="GA170" s="102"/>
      <c r="GB170" s="102"/>
      <c r="GC170" s="102"/>
      <c r="GD170" s="102"/>
      <c r="GE170" s="102"/>
      <c r="GF170" s="102"/>
      <c r="GG170" s="102"/>
      <c r="GH170" s="102"/>
      <c r="GI170" s="102"/>
      <c r="GJ170" s="102"/>
      <c r="GK170" s="102"/>
      <c r="GL170" s="102"/>
      <c r="GM170" s="102"/>
      <c r="GN170" s="102"/>
      <c r="GO170" s="102"/>
      <c r="GP170" s="102"/>
      <c r="GQ170" s="102"/>
      <c r="GR170" s="102"/>
      <c r="GS170" s="102"/>
      <c r="GT170" s="102"/>
      <c r="GU170" s="102"/>
      <c r="GV170" s="102"/>
      <c r="GW170" s="102"/>
      <c r="GX170" s="102"/>
      <c r="GY170" s="102"/>
      <c r="GZ170" s="102"/>
      <c r="HA170" s="102"/>
      <c r="HB170" s="102"/>
      <c r="HC170" s="102"/>
      <c r="HD170" s="102"/>
      <c r="HE170" s="102"/>
      <c r="HF170" s="102"/>
      <c r="HG170" s="102"/>
      <c r="HH170" s="102"/>
      <c r="HI170" s="102"/>
      <c r="HJ170" s="102"/>
      <c r="HK170" s="102"/>
    </row>
    <row r="171" spans="2:219">
      <c r="B171" s="102"/>
      <c r="C171" s="102"/>
      <c r="D171" s="102"/>
      <c r="E171" s="102"/>
      <c r="F171" s="102"/>
      <c r="G171" s="102"/>
      <c r="H171" s="102"/>
      <c r="I171" s="102"/>
      <c r="J171" s="104"/>
      <c r="K171" s="104"/>
      <c r="L171" s="104"/>
      <c r="M171" s="104"/>
      <c r="N171" s="104"/>
      <c r="O171" s="104"/>
      <c r="P171" s="104"/>
      <c r="Q171" s="104"/>
      <c r="R171" s="104"/>
      <c r="S171" s="102"/>
      <c r="T171" s="102"/>
      <c r="U171" s="102"/>
      <c r="V171" s="105">
        <v>58</v>
      </c>
      <c r="X171" s="173">
        <f>X170*($C$23)</f>
        <v>-59709.990769916141</v>
      </c>
      <c r="Y171" s="174">
        <f>'Financial Assessment'!AY62</f>
        <v>11.113367594429178</v>
      </c>
      <c r="Z171" s="174">
        <f>'Financial Assessment'!BA62</f>
        <v>13.078988341274425</v>
      </c>
      <c r="AA171" s="174">
        <f>'Financial Assessment'!BC62</f>
        <v>11.113367594429178</v>
      </c>
      <c r="AB171" s="174">
        <f>'Financial Assessment'!BE62</f>
        <v>199.15230336277233</v>
      </c>
      <c r="AC171" s="174">
        <f>'Financial Assessment'!BG62</f>
        <v>212.23129170404673</v>
      </c>
      <c r="AD171" s="102"/>
      <c r="AE171" s="113">
        <v>58</v>
      </c>
      <c r="AF171" s="113"/>
      <c r="AG171" s="249"/>
      <c r="AH171" s="249"/>
      <c r="AI171" s="249"/>
      <c r="AJ171" s="180" t="e">
        <f t="shared" si="117"/>
        <v>#VALUE!</v>
      </c>
      <c r="AK171" s="140" t="e">
        <f t="shared" si="118"/>
        <v>#VALUE!</v>
      </c>
      <c r="AL171" s="140" t="e">
        <f t="shared" si="119"/>
        <v>#VALUE!</v>
      </c>
      <c r="AM171" s="140" t="e">
        <f t="shared" si="120"/>
        <v>#VALUE!</v>
      </c>
      <c r="AN171" s="184" t="e">
        <f t="shared" si="113"/>
        <v>#VALUE!</v>
      </c>
      <c r="AO171" s="181">
        <f>'Financial Assessment'!AR64</f>
        <v>26457.578572707742</v>
      </c>
      <c r="AP171" s="140">
        <f>'Financial Assessment'!AS64</f>
        <v>20527.858595523405</v>
      </c>
      <c r="AQ171" s="182">
        <f>'Financial Assessment'!AT64</f>
        <v>39683.522371539475</v>
      </c>
      <c r="AR171" s="182">
        <f>'Financial Assessment'!AU64</f>
        <v>497831.5335219964</v>
      </c>
      <c r="AS171" s="183">
        <f>'Financial Assessment'!AV64</f>
        <v>497831.5335219964</v>
      </c>
      <c r="AT171" s="140" t="e">
        <f>AT170+'Financial Assessment'!AZ62</f>
        <v>#VALUE!</v>
      </c>
      <c r="AU171" s="140" t="e">
        <f>AU170+'Financial Assessment'!BB62</f>
        <v>#VALUE!</v>
      </c>
      <c r="AV171" s="140" t="e">
        <f>AV170+'Financial Assessment'!BD62</f>
        <v>#VALUE!</v>
      </c>
      <c r="AW171" s="140" t="e">
        <f>AW170+'Financial Assessment'!BF62</f>
        <v>#VALUE!</v>
      </c>
      <c r="AX171" s="184" t="e">
        <f>AX170+'Financial Assessment'!BH62</f>
        <v>#VALUE!</v>
      </c>
      <c r="AY171" s="181">
        <f>AY170+'Financial Assessment'!AZ62</f>
        <v>2147.4165343417471</v>
      </c>
      <c r="AZ171" s="140">
        <f>AZ170+'Financial Assessment'!BB62</f>
        <v>3153.4200561282792</v>
      </c>
      <c r="BA171" s="140">
        <f>BA170+'Financial Assessment'!BD62</f>
        <v>1366.7827786275975</v>
      </c>
      <c r="BB171" s="140">
        <f>BB170+'Financial Assessment'!BF62</f>
        <v>37082.421472456772</v>
      </c>
      <c r="BC171" s="184">
        <f>BC170+'Financial Assessment'!BH62</f>
        <v>36862.940393681805</v>
      </c>
      <c r="BD171" s="181">
        <f t="shared" si="121"/>
        <v>1802.5870157659101</v>
      </c>
      <c r="BE171" s="140">
        <f>BE170+Z171</f>
        <v>2458.303697952445</v>
      </c>
      <c r="BF171" s="140">
        <f t="shared" si="122"/>
        <v>1021.9532600517605</v>
      </c>
      <c r="BG171" s="140">
        <f t="shared" si="123"/>
        <v>30903.053039950457</v>
      </c>
      <c r="BH171" s="184">
        <f t="shared" si="114"/>
        <v>33650.653598535857</v>
      </c>
      <c r="BI171" s="102"/>
      <c r="BJ171" s="102"/>
      <c r="BK171" s="102"/>
      <c r="BL171" s="102"/>
      <c r="BM171" s="102"/>
      <c r="BN171" s="102"/>
      <c r="BO171" s="102"/>
      <c r="BP171" s="102"/>
      <c r="BQ171" s="102"/>
      <c r="BR171" s="102"/>
      <c r="BS171" s="102"/>
      <c r="BT171" s="102"/>
      <c r="BU171" s="102"/>
      <c r="BV171" s="102"/>
      <c r="BW171" s="102"/>
      <c r="BX171" s="102"/>
      <c r="BY171" s="102"/>
      <c r="BZ171" s="102"/>
      <c r="CA171" s="102"/>
      <c r="CB171" s="102"/>
      <c r="CC171" s="102"/>
      <c r="CD171" s="102"/>
      <c r="CE171" s="102"/>
      <c r="CF171" s="102"/>
      <c r="CG171" s="102"/>
      <c r="CH171" s="102"/>
      <c r="CI171" s="102"/>
      <c r="CJ171" s="102"/>
      <c r="CK171" s="102"/>
      <c r="CL171" s="102"/>
      <c r="CM171" s="102"/>
      <c r="CN171" s="102"/>
      <c r="CO171" s="102"/>
      <c r="CP171" s="102"/>
      <c r="CQ171" s="102"/>
      <c r="CR171" s="102"/>
      <c r="CS171" s="102"/>
      <c r="CT171" s="102"/>
      <c r="CU171" s="102"/>
      <c r="CV171" s="102"/>
      <c r="CW171" s="102"/>
      <c r="CX171" s="102"/>
      <c r="CY171" s="102"/>
      <c r="CZ171" s="102"/>
      <c r="DA171" s="102"/>
      <c r="DB171" s="102"/>
      <c r="DC171" s="102"/>
      <c r="DD171" s="102"/>
      <c r="DE171" s="102"/>
      <c r="DF171" s="102"/>
      <c r="DG171" s="102"/>
      <c r="DH171" s="102"/>
      <c r="DI171" s="102"/>
      <c r="DJ171" s="102"/>
      <c r="DK171" s="102"/>
      <c r="DL171" s="102"/>
      <c r="DM171" s="102"/>
      <c r="DN171" s="102"/>
      <c r="DO171" s="102"/>
      <c r="DP171" s="102"/>
      <c r="DQ171" s="102"/>
      <c r="DR171" s="102"/>
      <c r="DS171" s="102"/>
      <c r="DT171" s="102"/>
      <c r="DU171" s="102"/>
      <c r="DV171" s="102"/>
      <c r="DW171" s="102"/>
      <c r="DX171" s="102"/>
      <c r="DY171" s="102"/>
      <c r="DZ171" s="102"/>
      <c r="EA171" s="102"/>
      <c r="EB171" s="102"/>
      <c r="EC171" s="102"/>
      <c r="ED171" s="102"/>
      <c r="EE171" s="102"/>
      <c r="EF171" s="102"/>
      <c r="EG171" s="102"/>
      <c r="EH171" s="102"/>
      <c r="EI171" s="102"/>
      <c r="EJ171" s="102"/>
      <c r="EK171" s="102"/>
      <c r="EL171" s="102"/>
      <c r="EM171" s="102"/>
      <c r="EN171" s="102"/>
      <c r="EO171" s="102"/>
      <c r="EP171" s="102"/>
      <c r="EQ171" s="102"/>
      <c r="ER171" s="102"/>
      <c r="ES171" s="102"/>
      <c r="ET171" s="102"/>
      <c r="EU171" s="102"/>
      <c r="EV171" s="102"/>
      <c r="EW171" s="102"/>
      <c r="EX171" s="102"/>
      <c r="EY171" s="102"/>
      <c r="EZ171" s="102"/>
      <c r="FA171" s="102"/>
      <c r="FB171" s="102"/>
      <c r="FC171" s="102"/>
      <c r="FD171" s="102"/>
      <c r="FE171" s="102"/>
      <c r="FF171" s="102"/>
      <c r="FG171" s="102"/>
      <c r="FH171" s="102"/>
      <c r="FI171" s="102"/>
      <c r="FJ171" s="102"/>
      <c r="FK171" s="102"/>
      <c r="FL171" s="102"/>
      <c r="FM171" s="102"/>
      <c r="FN171" s="102"/>
      <c r="FO171" s="102"/>
      <c r="FP171" s="102"/>
      <c r="FQ171" s="102"/>
      <c r="FR171" s="102"/>
      <c r="FS171" s="102"/>
      <c r="FT171" s="102"/>
      <c r="FU171" s="102"/>
      <c r="FV171" s="102"/>
      <c r="FW171" s="102"/>
      <c r="FX171" s="102"/>
      <c r="FY171" s="102"/>
      <c r="FZ171" s="102"/>
      <c r="GA171" s="102"/>
      <c r="GB171" s="102"/>
      <c r="GC171" s="102"/>
      <c r="GD171" s="102"/>
      <c r="GE171" s="102"/>
      <c r="GF171" s="102"/>
      <c r="GG171" s="102"/>
      <c r="GH171" s="102"/>
      <c r="GI171" s="102"/>
      <c r="GJ171" s="102"/>
      <c r="GK171" s="102"/>
      <c r="GL171" s="102"/>
      <c r="GM171" s="102"/>
      <c r="GN171" s="102"/>
      <c r="GO171" s="102"/>
      <c r="GP171" s="102"/>
      <c r="GQ171" s="102"/>
      <c r="GR171" s="102"/>
      <c r="GS171" s="102"/>
      <c r="GT171" s="102"/>
      <c r="GU171" s="102"/>
      <c r="GV171" s="102"/>
      <c r="GW171" s="102"/>
      <c r="GX171" s="102"/>
      <c r="GY171" s="102"/>
      <c r="GZ171" s="102"/>
      <c r="HA171" s="102"/>
      <c r="HB171" s="102"/>
      <c r="HC171" s="102"/>
      <c r="HD171" s="102"/>
      <c r="HE171" s="102"/>
      <c r="HF171" s="102"/>
      <c r="HG171" s="102"/>
      <c r="HH171" s="102"/>
      <c r="HI171" s="102"/>
      <c r="HJ171" s="102"/>
      <c r="HK171" s="102"/>
    </row>
    <row r="172" spans="2:219">
      <c r="B172" s="102"/>
      <c r="C172" s="102"/>
      <c r="D172" s="102"/>
      <c r="E172" s="102"/>
      <c r="F172" s="102"/>
      <c r="G172" s="102"/>
      <c r="H172" s="102"/>
      <c r="I172" s="102"/>
      <c r="J172" s="104"/>
      <c r="K172" s="104"/>
      <c r="L172" s="104"/>
      <c r="M172" s="104"/>
      <c r="N172" s="104"/>
      <c r="O172" s="104"/>
      <c r="P172" s="104"/>
      <c r="Q172" s="104"/>
      <c r="R172" s="104"/>
      <c r="S172" s="102"/>
      <c r="T172" s="102"/>
      <c r="U172" s="102"/>
      <c r="V172" s="105">
        <v>59</v>
      </c>
      <c r="X172" s="173">
        <f>X171*$C$23</f>
        <v>-62695.490308411951</v>
      </c>
      <c r="Y172" s="174">
        <f>'Financial Assessment'!AY63</f>
        <v>10.584159613742088</v>
      </c>
      <c r="Z172" s="174">
        <f>'Financial Assessment'!BA63</f>
        <v>12.45617937264231</v>
      </c>
      <c r="AA172" s="174">
        <f>'Financial Assessment'!BC63</f>
        <v>10.584159613742088</v>
      </c>
      <c r="AB172" s="174">
        <f>'Financial Assessment'!BE63</f>
        <v>189.66886034549748</v>
      </c>
      <c r="AC172" s="174">
        <f>'Financial Assessment'!BG63</f>
        <v>202.12503971813973</v>
      </c>
      <c r="AD172" s="102"/>
      <c r="AE172" s="113">
        <v>59</v>
      </c>
      <c r="AF172" s="113"/>
      <c r="AG172" s="249"/>
      <c r="AH172" s="249"/>
      <c r="AI172" s="249"/>
      <c r="AJ172" s="180" t="e">
        <f t="shared" si="117"/>
        <v>#VALUE!</v>
      </c>
      <c r="AK172" s="140" t="e">
        <f t="shared" si="118"/>
        <v>#VALUE!</v>
      </c>
      <c r="AL172" s="140" t="e">
        <f t="shared" si="119"/>
        <v>#VALUE!</v>
      </c>
      <c r="AM172" s="140" t="e">
        <f t="shared" si="120"/>
        <v>#VALUE!</v>
      </c>
      <c r="AN172" s="184" t="e">
        <f t="shared" si="113"/>
        <v>#VALUE!</v>
      </c>
      <c r="AO172" s="181">
        <f>'Financial Assessment'!AR65</f>
        <v>27780.457501343131</v>
      </c>
      <c r="AP172" s="140">
        <f>'Financial Assessment'!AS65</f>
        <v>21554.251525299576</v>
      </c>
      <c r="AQ172" s="182">
        <f>'Financial Assessment'!AT65</f>
        <v>41667.698490116447</v>
      </c>
      <c r="AR172" s="182">
        <f>'Financial Assessment'!AU65</f>
        <v>522723.11019809626</v>
      </c>
      <c r="AS172" s="183">
        <f>'Financial Assessment'!AV65</f>
        <v>522723.11019809626</v>
      </c>
      <c r="AT172" s="140" t="e">
        <f>AT171+'Financial Assessment'!AZ63</f>
        <v>#VALUE!</v>
      </c>
      <c r="AU172" s="140" t="e">
        <f>AU171+'Financial Assessment'!BB63</f>
        <v>#VALUE!</v>
      </c>
      <c r="AV172" s="140" t="e">
        <f>AV171+'Financial Assessment'!BD63</f>
        <v>#VALUE!</v>
      </c>
      <c r="AW172" s="140" t="e">
        <f>AW171+'Financial Assessment'!BF63</f>
        <v>#VALUE!</v>
      </c>
      <c r="AX172" s="184" t="e">
        <f>AX171+'Financial Assessment'!BH63</f>
        <v>#VALUE!</v>
      </c>
      <c r="AY172" s="181">
        <f>AY171+'Financial Assessment'!AZ63</f>
        <v>2159.0855703158977</v>
      </c>
      <c r="AZ172" s="140">
        <f>AZ171+'Financial Assessment'!BB63</f>
        <v>3167.1529938866174</v>
      </c>
      <c r="BA172" s="140">
        <f>BA171+'Financial Assessment'!BD63</f>
        <v>1378.4518146017481</v>
      </c>
      <c r="BB172" s="140">
        <f>BB171+'Financial Assessment'!BF63</f>
        <v>37291.531390987686</v>
      </c>
      <c r="BC172" s="184">
        <f>BC171+'Financial Assessment'!BH63</f>
        <v>37075.171685385852</v>
      </c>
      <c r="BD172" s="181">
        <f t="shared" si="121"/>
        <v>1813.1711753796521</v>
      </c>
      <c r="BE172" s="140">
        <f>BE171+Y172</f>
        <v>2468.887857566187</v>
      </c>
      <c r="BF172" s="140">
        <f t="shared" si="122"/>
        <v>1032.5374196655025</v>
      </c>
      <c r="BG172" s="140">
        <f t="shared" si="123"/>
        <v>31092.721900295954</v>
      </c>
      <c r="BH172" s="184">
        <f t="shared" si="114"/>
        <v>33852.778638254</v>
      </c>
      <c r="BI172" s="102"/>
      <c r="BJ172" s="102"/>
      <c r="BK172" s="102"/>
      <c r="BL172" s="102"/>
      <c r="BM172" s="102"/>
      <c r="BN172" s="102"/>
      <c r="BO172" s="102"/>
      <c r="BP172" s="102"/>
      <c r="BQ172" s="102"/>
      <c r="BR172" s="102"/>
      <c r="BS172" s="102"/>
      <c r="BT172" s="102"/>
      <c r="BU172" s="102"/>
      <c r="BV172" s="102"/>
      <c r="BW172" s="102"/>
      <c r="BX172" s="102"/>
      <c r="BY172" s="102"/>
      <c r="BZ172" s="102"/>
      <c r="CA172" s="102"/>
      <c r="CB172" s="102"/>
      <c r="CC172" s="102"/>
      <c r="CD172" s="102"/>
      <c r="CE172" s="102"/>
      <c r="CF172" s="102"/>
      <c r="CG172" s="102"/>
      <c r="CH172" s="102"/>
      <c r="CI172" s="102"/>
      <c r="CJ172" s="102"/>
      <c r="CK172" s="102"/>
      <c r="CL172" s="102"/>
      <c r="CM172" s="102"/>
      <c r="CN172" s="102"/>
      <c r="CO172" s="102"/>
      <c r="CP172" s="102"/>
      <c r="CQ172" s="102"/>
      <c r="CR172" s="102"/>
      <c r="CS172" s="102"/>
      <c r="CT172" s="102"/>
      <c r="CU172" s="102"/>
      <c r="CV172" s="102"/>
      <c r="CW172" s="102"/>
      <c r="CX172" s="102"/>
      <c r="CY172" s="102"/>
      <c r="CZ172" s="102"/>
      <c r="DA172" s="102"/>
      <c r="DB172" s="102"/>
      <c r="DC172" s="102"/>
      <c r="DD172" s="102"/>
      <c r="DE172" s="102"/>
      <c r="DF172" s="102"/>
      <c r="DG172" s="102"/>
      <c r="DH172" s="102"/>
      <c r="DI172" s="102"/>
      <c r="DJ172" s="102"/>
      <c r="DK172" s="102"/>
      <c r="DL172" s="102"/>
      <c r="DM172" s="102"/>
      <c r="DN172" s="102"/>
      <c r="DO172" s="102"/>
      <c r="DP172" s="102"/>
      <c r="DQ172" s="102"/>
      <c r="DR172" s="102"/>
      <c r="DS172" s="102"/>
      <c r="DT172" s="102"/>
      <c r="DU172" s="102"/>
      <c r="DV172" s="102"/>
      <c r="DW172" s="102"/>
      <c r="DX172" s="102"/>
      <c r="DY172" s="102"/>
      <c r="DZ172" s="102"/>
      <c r="EA172" s="102"/>
      <c r="EB172" s="102"/>
      <c r="EC172" s="102"/>
      <c r="ED172" s="102"/>
      <c r="EE172" s="102"/>
      <c r="EF172" s="102"/>
      <c r="EG172" s="102"/>
      <c r="EH172" s="102"/>
      <c r="EI172" s="102"/>
      <c r="EJ172" s="102"/>
      <c r="EK172" s="102"/>
      <c r="EL172" s="102"/>
      <c r="EM172" s="102"/>
      <c r="EN172" s="102"/>
      <c r="EO172" s="102"/>
      <c r="EP172" s="102"/>
      <c r="EQ172" s="102"/>
      <c r="ER172" s="102"/>
      <c r="ES172" s="102"/>
      <c r="ET172" s="102"/>
      <c r="EU172" s="102"/>
      <c r="EV172" s="102"/>
      <c r="EW172" s="102"/>
      <c r="EX172" s="102"/>
      <c r="EY172" s="102"/>
      <c r="EZ172" s="102"/>
      <c r="FA172" s="102"/>
      <c r="FB172" s="102"/>
      <c r="FC172" s="102"/>
      <c r="FD172" s="102"/>
      <c r="FE172" s="102"/>
      <c r="FF172" s="102"/>
      <c r="FG172" s="102"/>
      <c r="FH172" s="102"/>
      <c r="FI172" s="102"/>
      <c r="FJ172" s="102"/>
      <c r="FK172" s="102"/>
      <c r="FL172" s="102"/>
      <c r="FM172" s="102"/>
      <c r="FN172" s="102"/>
      <c r="FO172" s="102"/>
      <c r="FP172" s="102"/>
      <c r="FQ172" s="102"/>
      <c r="FR172" s="102"/>
      <c r="FS172" s="102"/>
      <c r="FT172" s="102"/>
      <c r="FU172" s="102"/>
      <c r="FV172" s="102"/>
      <c r="FW172" s="102"/>
      <c r="FX172" s="102"/>
      <c r="FY172" s="102"/>
      <c r="FZ172" s="102"/>
      <c r="GA172" s="102"/>
      <c r="GB172" s="102"/>
      <c r="GC172" s="102"/>
      <c r="GD172" s="102"/>
      <c r="GE172" s="102"/>
      <c r="GF172" s="102"/>
      <c r="GG172" s="102"/>
      <c r="GH172" s="102"/>
      <c r="GI172" s="102"/>
      <c r="GJ172" s="102"/>
      <c r="GK172" s="102"/>
      <c r="GL172" s="102"/>
      <c r="GM172" s="102"/>
      <c r="GN172" s="102"/>
      <c r="GO172" s="102"/>
      <c r="GP172" s="102"/>
      <c r="GQ172" s="102"/>
      <c r="GR172" s="102"/>
      <c r="GS172" s="102"/>
      <c r="GT172" s="102"/>
      <c r="GU172" s="102"/>
      <c r="GV172" s="102"/>
      <c r="GW172" s="102"/>
      <c r="GX172" s="102"/>
      <c r="GY172" s="102"/>
      <c r="GZ172" s="102"/>
      <c r="HA172" s="102"/>
      <c r="HB172" s="102"/>
      <c r="HC172" s="102"/>
      <c r="HD172" s="102"/>
      <c r="HE172" s="102"/>
      <c r="HF172" s="102"/>
      <c r="HG172" s="102"/>
      <c r="HH172" s="102"/>
      <c r="HI172" s="102"/>
      <c r="HJ172" s="102"/>
      <c r="HK172" s="102"/>
    </row>
    <row r="173" spans="2:219">
      <c r="B173" s="102"/>
      <c r="C173" s="102"/>
      <c r="D173" s="102"/>
      <c r="E173" s="102"/>
      <c r="F173" s="102"/>
      <c r="G173" s="102"/>
      <c r="H173" s="102"/>
      <c r="I173" s="102"/>
      <c r="J173" s="104"/>
      <c r="K173" s="104"/>
      <c r="L173" s="104"/>
      <c r="M173" s="104"/>
      <c r="N173" s="104"/>
      <c r="O173" s="104"/>
      <c r="P173" s="104"/>
      <c r="Q173" s="104"/>
      <c r="R173" s="104"/>
      <c r="S173" s="102"/>
      <c r="T173" s="102"/>
      <c r="U173" s="102"/>
      <c r="V173" s="105">
        <v>60</v>
      </c>
      <c r="X173" s="173">
        <f>X172*($C$23)</f>
        <v>-65830.264823832549</v>
      </c>
      <c r="Y173" s="174">
        <f>'Financial Assessment'!AY64</f>
        <v>10.080152013087712</v>
      </c>
      <c r="Z173" s="174">
        <f>'Financial Assessment'!BA64</f>
        <v>11.863027973945066</v>
      </c>
      <c r="AA173" s="174">
        <f>'Financial Assessment'!BC64</f>
        <v>10.080152013087712</v>
      </c>
      <c r="AB173" s="174">
        <f>'Financial Assessment'!BE64</f>
        <v>180.63700985285473</v>
      </c>
      <c r="AC173" s="174">
        <f>'Financial Assessment'!BG64</f>
        <v>192.50003782679974</v>
      </c>
      <c r="AD173" s="102"/>
      <c r="AE173" s="113">
        <v>60</v>
      </c>
      <c r="AF173" s="113"/>
      <c r="AG173" s="249"/>
      <c r="AH173" s="249"/>
      <c r="AI173" s="249"/>
      <c r="AJ173" s="180" t="e">
        <f t="shared" si="117"/>
        <v>#VALUE!</v>
      </c>
      <c r="AK173" s="140" t="e">
        <f t="shared" si="118"/>
        <v>#VALUE!</v>
      </c>
      <c r="AL173" s="140" t="e">
        <f t="shared" si="119"/>
        <v>#VALUE!</v>
      </c>
      <c r="AM173" s="140" t="e">
        <f t="shared" si="120"/>
        <v>#VALUE!</v>
      </c>
      <c r="AN173" s="184" t="e">
        <f t="shared" si="113"/>
        <v>#VALUE!</v>
      </c>
      <c r="AO173" s="181">
        <f>'Financial Assessment'!AR66</f>
        <v>29169.480376410291</v>
      </c>
      <c r="AP173" s="140">
        <f>'Financial Assessment'!AS66</f>
        <v>22631.964101564557</v>
      </c>
      <c r="AQ173" s="182">
        <f>'Financial Assessment'!AT66</f>
        <v>43751.08341462227</v>
      </c>
      <c r="AR173" s="182">
        <f>'Financial Assessment'!AU66</f>
        <v>548859.2657080011</v>
      </c>
      <c r="AS173" s="183">
        <f>'Financial Assessment'!AV66</f>
        <v>548859.2657080011</v>
      </c>
      <c r="AT173" s="140" t="e">
        <f>AT172+'Financial Assessment'!AZ64</f>
        <v>#VALUE!</v>
      </c>
      <c r="AU173" s="140" t="e">
        <f>AU172+'Financial Assessment'!BB64</f>
        <v>#VALUE!</v>
      </c>
      <c r="AV173" s="140" t="e">
        <f>AV172+'Financial Assessment'!BD64</f>
        <v>#VALUE!</v>
      </c>
      <c r="AW173" s="140" t="e">
        <f>AW172+'Financial Assessment'!BF64</f>
        <v>#VALUE!</v>
      </c>
      <c r="AX173" s="184" t="e">
        <f>AX172+'Financial Assessment'!BH64</f>
        <v>#VALUE!</v>
      </c>
      <c r="AY173" s="181">
        <f>AY172+'Financial Assessment'!AZ64</f>
        <v>2170.198937910327</v>
      </c>
      <c r="AZ173" s="140">
        <f>AZ172+'Financial Assessment'!BB64</f>
        <v>3180.2319822278919</v>
      </c>
      <c r="BA173" s="140">
        <f>BA172+'Financial Assessment'!BD64</f>
        <v>1389.5651821961774</v>
      </c>
      <c r="BB173" s="140">
        <f>BB172+'Financial Assessment'!BF64</f>
        <v>37490.68369435046</v>
      </c>
      <c r="BC173" s="184">
        <f>BC172+'Financial Assessment'!BH64</f>
        <v>37277.296725103995</v>
      </c>
      <c r="BD173" s="181">
        <f t="shared" si="121"/>
        <v>1823.2513273927398</v>
      </c>
      <c r="BE173" s="140">
        <f>BE172+Z173</f>
        <v>2480.750885540132</v>
      </c>
      <c r="BF173" s="140">
        <f t="shared" si="122"/>
        <v>1042.6175716785901</v>
      </c>
      <c r="BG173" s="140">
        <f t="shared" si="123"/>
        <v>31273.358910148807</v>
      </c>
      <c r="BH173" s="184">
        <f t="shared" si="114"/>
        <v>34045.278676080801</v>
      </c>
      <c r="BI173" s="102"/>
      <c r="BJ173" s="102"/>
      <c r="BK173" s="102"/>
      <c r="BL173" s="102"/>
      <c r="BM173" s="102"/>
      <c r="BN173" s="102"/>
      <c r="BO173" s="102"/>
      <c r="BP173" s="102"/>
      <c r="BQ173" s="102"/>
      <c r="BR173" s="102"/>
      <c r="BS173" s="102"/>
      <c r="BT173" s="102"/>
      <c r="BU173" s="102"/>
      <c r="BV173" s="102"/>
      <c r="BW173" s="102"/>
      <c r="BX173" s="102"/>
      <c r="BY173" s="102"/>
      <c r="BZ173" s="102"/>
      <c r="CA173" s="102"/>
      <c r="CB173" s="102"/>
      <c r="CC173" s="102"/>
      <c r="CD173" s="102"/>
      <c r="CE173" s="102"/>
      <c r="CF173" s="102"/>
      <c r="CG173" s="102"/>
      <c r="CH173" s="102"/>
      <c r="CI173" s="102"/>
      <c r="CJ173" s="102"/>
      <c r="CK173" s="102"/>
      <c r="CL173" s="102"/>
      <c r="CM173" s="102"/>
      <c r="CN173" s="102"/>
      <c r="CO173" s="102"/>
      <c r="CP173" s="102"/>
      <c r="CQ173" s="102"/>
      <c r="CR173" s="102"/>
      <c r="CS173" s="102"/>
      <c r="CT173" s="102"/>
      <c r="CU173" s="102"/>
      <c r="CV173" s="102"/>
      <c r="CW173" s="102"/>
      <c r="CX173" s="102"/>
      <c r="CY173" s="102"/>
      <c r="CZ173" s="102"/>
      <c r="DA173" s="102"/>
      <c r="DB173" s="102"/>
      <c r="DC173" s="102"/>
      <c r="DD173" s="102"/>
      <c r="DE173" s="102"/>
      <c r="DF173" s="102"/>
      <c r="DG173" s="102"/>
      <c r="DH173" s="102"/>
      <c r="DI173" s="102"/>
      <c r="DJ173" s="102"/>
      <c r="DK173" s="102"/>
      <c r="DL173" s="102"/>
      <c r="DM173" s="102"/>
      <c r="DN173" s="102"/>
      <c r="DO173" s="102"/>
      <c r="DP173" s="102"/>
      <c r="DQ173" s="102"/>
      <c r="DR173" s="102"/>
      <c r="DS173" s="102"/>
      <c r="DT173" s="102"/>
      <c r="DU173" s="102"/>
      <c r="DV173" s="102"/>
      <c r="DW173" s="102"/>
      <c r="DX173" s="102"/>
      <c r="DY173" s="102"/>
      <c r="DZ173" s="102"/>
      <c r="EA173" s="102"/>
      <c r="EB173" s="102"/>
      <c r="EC173" s="102"/>
      <c r="ED173" s="102"/>
      <c r="EE173" s="102"/>
      <c r="EF173" s="102"/>
      <c r="EG173" s="102"/>
      <c r="EH173" s="102"/>
      <c r="EI173" s="102"/>
      <c r="EJ173" s="102"/>
      <c r="EK173" s="102"/>
      <c r="EL173" s="102"/>
      <c r="EM173" s="102"/>
      <c r="EN173" s="102"/>
      <c r="EO173" s="102"/>
      <c r="EP173" s="102"/>
      <c r="EQ173" s="102"/>
      <c r="ER173" s="102"/>
      <c r="ES173" s="102"/>
      <c r="ET173" s="102"/>
      <c r="EU173" s="102"/>
      <c r="EV173" s="102"/>
      <c r="EW173" s="102"/>
      <c r="EX173" s="102"/>
      <c r="EY173" s="102"/>
      <c r="EZ173" s="102"/>
      <c r="FA173" s="102"/>
      <c r="FB173" s="102"/>
      <c r="FC173" s="102"/>
      <c r="FD173" s="102"/>
      <c r="FE173" s="102"/>
      <c r="FF173" s="102"/>
      <c r="FG173" s="102"/>
      <c r="FH173" s="102"/>
      <c r="FI173" s="102"/>
      <c r="FJ173" s="102"/>
      <c r="FK173" s="102"/>
      <c r="FL173" s="102"/>
      <c r="FM173" s="102"/>
      <c r="FN173" s="102"/>
      <c r="FO173" s="102"/>
      <c r="FP173" s="102"/>
      <c r="FQ173" s="102"/>
      <c r="FR173" s="102"/>
      <c r="FS173" s="102"/>
      <c r="FT173" s="102"/>
      <c r="FU173" s="102"/>
      <c r="FV173" s="102"/>
      <c r="FW173" s="102"/>
      <c r="FX173" s="102"/>
      <c r="FY173" s="102"/>
      <c r="FZ173" s="102"/>
      <c r="GA173" s="102"/>
      <c r="GB173" s="102"/>
      <c r="GC173" s="102"/>
      <c r="GD173" s="102"/>
      <c r="GE173" s="102"/>
      <c r="GF173" s="102"/>
      <c r="GG173" s="102"/>
      <c r="GH173" s="102"/>
      <c r="GI173" s="102"/>
      <c r="GJ173" s="102"/>
      <c r="GK173" s="102"/>
      <c r="GL173" s="102"/>
      <c r="GM173" s="102"/>
      <c r="GN173" s="102"/>
      <c r="GO173" s="102"/>
      <c r="GP173" s="102"/>
      <c r="GQ173" s="102"/>
      <c r="GR173" s="102"/>
      <c r="GS173" s="102"/>
      <c r="GT173" s="102"/>
      <c r="GU173" s="102"/>
      <c r="GV173" s="102"/>
      <c r="GW173" s="102"/>
      <c r="GX173" s="102"/>
      <c r="GY173" s="102"/>
      <c r="GZ173" s="102"/>
      <c r="HA173" s="102"/>
      <c r="HB173" s="102"/>
      <c r="HC173" s="102"/>
      <c r="HD173" s="102"/>
      <c r="HE173" s="102"/>
      <c r="HF173" s="102"/>
      <c r="HG173" s="102"/>
      <c r="HH173" s="102"/>
      <c r="HI173" s="102"/>
      <c r="HJ173" s="102"/>
      <c r="HK173" s="102"/>
    </row>
    <row r="174" spans="2:219">
      <c r="B174" s="102"/>
      <c r="C174" s="102"/>
      <c r="D174" s="102"/>
      <c r="E174" s="102"/>
      <c r="F174" s="102"/>
      <c r="G174" s="102"/>
      <c r="H174" s="102"/>
      <c r="I174" s="102"/>
      <c r="J174" s="104"/>
      <c r="K174" s="104"/>
      <c r="L174" s="104"/>
      <c r="M174" s="104"/>
      <c r="N174" s="104"/>
      <c r="O174" s="104"/>
      <c r="P174" s="104"/>
      <c r="Q174" s="104"/>
      <c r="R174" s="104"/>
      <c r="S174" s="102"/>
      <c r="T174" s="102"/>
      <c r="U174" s="102"/>
      <c r="V174" s="105">
        <v>61</v>
      </c>
      <c r="X174" s="173">
        <f>X173*$C$23</f>
        <v>-69121.778065024177</v>
      </c>
      <c r="Y174" s="174">
        <f>'Financial Assessment'!AY65</f>
        <v>9.6001447743692552</v>
      </c>
      <c r="Z174" s="174">
        <f>'Financial Assessment'!BA65</f>
        <v>11.298121879947701</v>
      </c>
      <c r="AA174" s="174">
        <f>'Financial Assessment'!BC65</f>
        <v>9.6001447743692552</v>
      </c>
      <c r="AB174" s="174">
        <f>'Financial Assessment'!BE65</f>
        <v>172.03524747890927</v>
      </c>
      <c r="AC174" s="174">
        <f>'Financial Assessment'!BG65</f>
        <v>183.33336935885688</v>
      </c>
      <c r="AD174" s="102"/>
      <c r="AE174" s="113">
        <v>61</v>
      </c>
      <c r="AF174" s="113"/>
      <c r="AG174" s="249"/>
      <c r="AH174" s="249"/>
      <c r="AI174" s="249"/>
      <c r="AJ174" s="180" t="e">
        <f t="shared" si="117"/>
        <v>#VALUE!</v>
      </c>
      <c r="AK174" s="140" t="e">
        <f t="shared" si="118"/>
        <v>#VALUE!</v>
      </c>
      <c r="AL174" s="140" t="e">
        <f t="shared" si="119"/>
        <v>#VALUE!</v>
      </c>
      <c r="AM174" s="140" t="e">
        <f t="shared" si="120"/>
        <v>#VALUE!</v>
      </c>
      <c r="AN174" s="184" t="e">
        <f t="shared" si="113"/>
        <v>#VALUE!</v>
      </c>
      <c r="AO174" s="181">
        <f>'Financial Assessment'!AR67</f>
        <v>30627.954395230805</v>
      </c>
      <c r="AP174" s="140">
        <f>'Financial Assessment'!AS67</f>
        <v>23763.562306642787</v>
      </c>
      <c r="AQ174" s="182">
        <f>'Financial Assessment'!AT67</f>
        <v>45938.637585353383</v>
      </c>
      <c r="AR174" s="182">
        <f>'Financial Assessment'!AU67</f>
        <v>576302.22899340116</v>
      </c>
      <c r="AS174" s="183">
        <f>'Financial Assessment'!AV67</f>
        <v>576302.22899340116</v>
      </c>
      <c r="AT174" s="140" t="e">
        <f>AT173+'Financial Assessment'!AZ65</f>
        <v>#VALUE!</v>
      </c>
      <c r="AU174" s="140" t="e">
        <f>AU173+'Financial Assessment'!BB65</f>
        <v>#VALUE!</v>
      </c>
      <c r="AV174" s="140" t="e">
        <f>AV173+'Financial Assessment'!BD65</f>
        <v>#VALUE!</v>
      </c>
      <c r="AW174" s="140" t="e">
        <f>AW173+'Financial Assessment'!BF65</f>
        <v>#VALUE!</v>
      </c>
      <c r="AX174" s="184" t="e">
        <f>AX173+'Financial Assessment'!BH65</f>
        <v>#VALUE!</v>
      </c>
      <c r="AY174" s="181">
        <f>AY173+'Financial Assessment'!AZ65</f>
        <v>2180.783097524069</v>
      </c>
      <c r="AZ174" s="140">
        <f>AZ173+'Financial Assessment'!BB65</f>
        <v>3192.6881616005344</v>
      </c>
      <c r="BA174" s="140">
        <f>BA173+'Financial Assessment'!BD65</f>
        <v>1400.1493418099194</v>
      </c>
      <c r="BB174" s="140">
        <f>BB173+'Financial Assessment'!BF65</f>
        <v>37680.352554695957</v>
      </c>
      <c r="BC174" s="184">
        <f>BC173+'Financial Assessment'!BH65</f>
        <v>37469.796762930797</v>
      </c>
      <c r="BD174" s="181">
        <f t="shared" si="121"/>
        <v>1832.851472167109</v>
      </c>
      <c r="BE174" s="140">
        <f>BE173+Y174</f>
        <v>2490.3510303145013</v>
      </c>
      <c r="BF174" s="140">
        <f t="shared" si="122"/>
        <v>1052.2177164529594</v>
      </c>
      <c r="BG174" s="140">
        <f t="shared" si="123"/>
        <v>31445.394157627718</v>
      </c>
      <c r="BH174" s="184">
        <f t="shared" si="114"/>
        <v>34228.612045439659</v>
      </c>
      <c r="BI174" s="102"/>
      <c r="BJ174" s="102"/>
      <c r="BK174" s="102"/>
      <c r="BL174" s="102"/>
      <c r="BM174" s="102"/>
      <c r="BN174" s="102"/>
      <c r="BO174" s="102"/>
      <c r="BP174" s="102"/>
      <c r="BQ174" s="102"/>
      <c r="BR174" s="102"/>
      <c r="BS174" s="102"/>
      <c r="BT174" s="102"/>
      <c r="BU174" s="102"/>
      <c r="BV174" s="102"/>
      <c r="BW174" s="102"/>
      <c r="BX174" s="102"/>
      <c r="BY174" s="102"/>
      <c r="BZ174" s="102"/>
      <c r="CA174" s="102"/>
      <c r="CB174" s="102"/>
      <c r="CC174" s="102"/>
      <c r="CD174" s="102"/>
      <c r="CE174" s="102"/>
      <c r="CF174" s="102"/>
      <c r="CG174" s="102"/>
      <c r="CH174" s="102"/>
      <c r="CI174" s="102"/>
      <c r="CJ174" s="102"/>
      <c r="CK174" s="102"/>
      <c r="CL174" s="102"/>
      <c r="CM174" s="102"/>
      <c r="CN174" s="102"/>
      <c r="CO174" s="102"/>
      <c r="CP174" s="102"/>
      <c r="CQ174" s="102"/>
      <c r="CR174" s="102"/>
      <c r="CS174" s="102"/>
      <c r="CT174" s="102"/>
      <c r="CU174" s="102"/>
      <c r="CV174" s="102"/>
      <c r="CW174" s="102"/>
      <c r="CX174" s="102"/>
      <c r="CY174" s="102"/>
      <c r="CZ174" s="102"/>
      <c r="DA174" s="102"/>
      <c r="DB174" s="102"/>
      <c r="DC174" s="102"/>
      <c r="DD174" s="102"/>
      <c r="DE174" s="102"/>
      <c r="DF174" s="102"/>
      <c r="DG174" s="102"/>
      <c r="DH174" s="102"/>
      <c r="DI174" s="102"/>
      <c r="DJ174" s="102"/>
      <c r="DK174" s="102"/>
      <c r="DL174" s="102"/>
      <c r="DM174" s="102"/>
      <c r="DN174" s="102"/>
      <c r="DO174" s="102"/>
      <c r="DP174" s="102"/>
      <c r="DQ174" s="102"/>
      <c r="DR174" s="102"/>
      <c r="DS174" s="102"/>
      <c r="DT174" s="102"/>
      <c r="DU174" s="102"/>
      <c r="DV174" s="102"/>
      <c r="DW174" s="102"/>
      <c r="DX174" s="102"/>
      <c r="DY174" s="102"/>
      <c r="DZ174" s="102"/>
      <c r="EA174" s="102"/>
      <c r="EB174" s="102"/>
      <c r="EC174" s="102"/>
      <c r="ED174" s="102"/>
      <c r="EE174" s="102"/>
      <c r="EF174" s="102"/>
      <c r="EG174" s="102"/>
      <c r="EH174" s="102"/>
      <c r="EI174" s="102"/>
      <c r="EJ174" s="102"/>
      <c r="EK174" s="102"/>
      <c r="EL174" s="102"/>
      <c r="EM174" s="102"/>
      <c r="EN174" s="102"/>
      <c r="EO174" s="102"/>
      <c r="EP174" s="102"/>
      <c r="EQ174" s="102"/>
      <c r="ER174" s="102"/>
      <c r="ES174" s="102"/>
      <c r="ET174" s="102"/>
      <c r="EU174" s="102"/>
      <c r="EV174" s="102"/>
      <c r="EW174" s="102"/>
      <c r="EX174" s="102"/>
      <c r="EY174" s="102"/>
      <c r="EZ174" s="102"/>
      <c r="FA174" s="102"/>
      <c r="FB174" s="102"/>
      <c r="FC174" s="102"/>
      <c r="FD174" s="102"/>
      <c r="FE174" s="102"/>
      <c r="FF174" s="102"/>
      <c r="FG174" s="102"/>
      <c r="FH174" s="102"/>
      <c r="FI174" s="102"/>
      <c r="FJ174" s="102"/>
      <c r="FK174" s="102"/>
      <c r="FL174" s="102"/>
      <c r="FM174" s="102"/>
      <c r="FN174" s="102"/>
      <c r="FO174" s="102"/>
      <c r="FP174" s="102"/>
      <c r="FQ174" s="102"/>
      <c r="FR174" s="102"/>
      <c r="FS174" s="102"/>
      <c r="FT174" s="102"/>
      <c r="FU174" s="102"/>
      <c r="FV174" s="102"/>
      <c r="FW174" s="102"/>
      <c r="FX174" s="102"/>
      <c r="FY174" s="102"/>
      <c r="FZ174" s="102"/>
      <c r="GA174" s="102"/>
      <c r="GB174" s="102"/>
      <c r="GC174" s="102"/>
      <c r="GD174" s="102"/>
      <c r="GE174" s="102"/>
      <c r="GF174" s="102"/>
      <c r="GG174" s="102"/>
      <c r="GH174" s="102"/>
      <c r="GI174" s="102"/>
      <c r="GJ174" s="102"/>
      <c r="GK174" s="102"/>
      <c r="GL174" s="102"/>
      <c r="GM174" s="102"/>
      <c r="GN174" s="102"/>
      <c r="GO174" s="102"/>
      <c r="GP174" s="102"/>
      <c r="GQ174" s="102"/>
      <c r="GR174" s="102"/>
      <c r="GS174" s="102"/>
      <c r="GT174" s="102"/>
      <c r="GU174" s="102"/>
      <c r="GV174" s="102"/>
      <c r="GW174" s="102"/>
      <c r="GX174" s="102"/>
      <c r="GY174" s="102"/>
      <c r="GZ174" s="102"/>
      <c r="HA174" s="102"/>
      <c r="HB174" s="102"/>
      <c r="HC174" s="102"/>
      <c r="HD174" s="102"/>
      <c r="HE174" s="102"/>
      <c r="HF174" s="102"/>
      <c r="HG174" s="102"/>
      <c r="HH174" s="102"/>
      <c r="HI174" s="102"/>
      <c r="HJ174" s="102"/>
      <c r="HK174" s="102"/>
    </row>
    <row r="175" spans="2:219">
      <c r="B175" s="102"/>
      <c r="C175" s="102"/>
      <c r="D175" s="102"/>
      <c r="E175" s="102"/>
      <c r="F175" s="102"/>
      <c r="G175" s="102"/>
      <c r="H175" s="102"/>
      <c r="I175" s="102"/>
      <c r="J175" s="104"/>
      <c r="K175" s="104"/>
      <c r="L175" s="104"/>
      <c r="M175" s="104"/>
      <c r="N175" s="104"/>
      <c r="O175" s="104"/>
      <c r="P175" s="104"/>
      <c r="Q175" s="104"/>
      <c r="R175" s="104"/>
      <c r="S175" s="102"/>
      <c r="T175" s="102"/>
      <c r="U175" s="102"/>
      <c r="V175" s="105">
        <v>62</v>
      </c>
      <c r="X175" s="173">
        <f>X174*($C$23)</f>
        <v>-72577.866968275383</v>
      </c>
      <c r="Y175" s="174">
        <f>'Financial Assessment'!AY66</f>
        <v>9.1429950232088117</v>
      </c>
      <c r="Z175" s="174">
        <f>'Financial Assessment'!BA66</f>
        <v>10.760116076140662</v>
      </c>
      <c r="AA175" s="174">
        <f>'Financial Assessment'!BC66</f>
        <v>9.1429950232088117</v>
      </c>
      <c r="AB175" s="174">
        <f>'Financial Assessment'!BE66</f>
        <v>163.84309283705645</v>
      </c>
      <c r="AC175" s="174">
        <f>'Financial Assessment'!BG66</f>
        <v>174.60320891319705</v>
      </c>
      <c r="AD175" s="102"/>
      <c r="AE175" s="113">
        <v>62</v>
      </c>
      <c r="AF175" s="113"/>
      <c r="AG175" s="249"/>
      <c r="AH175" s="249"/>
      <c r="AI175" s="249"/>
      <c r="AJ175" s="180" t="e">
        <f t="shared" si="117"/>
        <v>#VALUE!</v>
      </c>
      <c r="AK175" s="140" t="e">
        <f t="shared" si="118"/>
        <v>#VALUE!</v>
      </c>
      <c r="AL175" s="140" t="e">
        <f t="shared" si="119"/>
        <v>#VALUE!</v>
      </c>
      <c r="AM175" s="140" t="e">
        <f t="shared" si="120"/>
        <v>#VALUE!</v>
      </c>
      <c r="AN175" s="184" t="e">
        <f t="shared" si="113"/>
        <v>#VALUE!</v>
      </c>
      <c r="AO175" s="181">
        <f>'Financial Assessment'!AR68</f>
        <v>32159.352114992347</v>
      </c>
      <c r="AP175" s="140">
        <f>'Financial Assessment'!AS68</f>
        <v>24951.740421974926</v>
      </c>
      <c r="AQ175" s="182">
        <f>'Financial Assessment'!AT68</f>
        <v>48235.569464621054</v>
      </c>
      <c r="AR175" s="182">
        <f>'Financial Assessment'!AU68</f>
        <v>605117.34044307121</v>
      </c>
      <c r="AS175" s="183">
        <f>'Financial Assessment'!AV68</f>
        <v>605117.34044307121</v>
      </c>
      <c r="AT175" s="140" t="e">
        <f>AT174+'Financial Assessment'!AZ66</f>
        <v>#VALUE!</v>
      </c>
      <c r="AU175" s="140" t="e">
        <f>AU174+'Financial Assessment'!BB66</f>
        <v>#VALUE!</v>
      </c>
      <c r="AV175" s="140" t="e">
        <f>AV174+'Financial Assessment'!BD66</f>
        <v>#VALUE!</v>
      </c>
      <c r="AW175" s="140" t="e">
        <f>AW174+'Financial Assessment'!BF66</f>
        <v>#VALUE!</v>
      </c>
      <c r="AX175" s="184" t="e">
        <f>AX174+'Financial Assessment'!BH66</f>
        <v>#VALUE!</v>
      </c>
      <c r="AY175" s="181">
        <f>AY174+'Financial Assessment'!AZ66</f>
        <v>2190.8632495371567</v>
      </c>
      <c r="AZ175" s="140">
        <f>AZ174+'Financial Assessment'!BB66</f>
        <v>3204.5511895744794</v>
      </c>
      <c r="BA175" s="140">
        <f>BA174+'Financial Assessment'!BD66</f>
        <v>1410.229493823007</v>
      </c>
      <c r="BB175" s="140">
        <f>BB174+'Financial Assessment'!BF66</f>
        <v>37860.989564548814</v>
      </c>
      <c r="BC175" s="184">
        <f>BC174+'Financial Assessment'!BH66</f>
        <v>37653.130132289654</v>
      </c>
      <c r="BD175" s="181">
        <f t="shared" si="121"/>
        <v>1841.9944671903179</v>
      </c>
      <c r="BE175" s="140">
        <f>BE174+Z175</f>
        <v>2501.1111463906418</v>
      </c>
      <c r="BF175" s="140">
        <f t="shared" si="122"/>
        <v>1061.3607114761683</v>
      </c>
      <c r="BG175" s="140">
        <f t="shared" si="123"/>
        <v>31609.237250464776</v>
      </c>
      <c r="BH175" s="184">
        <f t="shared" si="114"/>
        <v>34403.215254352857</v>
      </c>
      <c r="BI175" s="102"/>
      <c r="BJ175" s="102"/>
      <c r="BK175" s="102"/>
      <c r="BL175" s="102"/>
      <c r="BM175" s="102"/>
      <c r="BN175" s="102"/>
      <c r="BO175" s="102"/>
      <c r="BP175" s="102"/>
      <c r="BQ175" s="102"/>
      <c r="BR175" s="102"/>
      <c r="BS175" s="102"/>
      <c r="BT175" s="102"/>
      <c r="BU175" s="102"/>
      <c r="BV175" s="102"/>
      <c r="BW175" s="102"/>
      <c r="BX175" s="102"/>
      <c r="BY175" s="102"/>
      <c r="BZ175" s="102"/>
      <c r="CA175" s="102"/>
      <c r="CB175" s="102"/>
      <c r="CC175" s="102"/>
      <c r="CD175" s="102"/>
      <c r="CE175" s="102"/>
      <c r="CF175" s="102"/>
      <c r="CG175" s="102"/>
      <c r="CH175" s="102"/>
      <c r="CI175" s="102"/>
      <c r="CJ175" s="102"/>
      <c r="CK175" s="102"/>
      <c r="CL175" s="102"/>
      <c r="CM175" s="102"/>
      <c r="CN175" s="102"/>
      <c r="CO175" s="102"/>
      <c r="CP175" s="102"/>
      <c r="CQ175" s="102"/>
      <c r="CR175" s="102"/>
      <c r="CS175" s="102"/>
      <c r="CT175" s="102"/>
      <c r="CU175" s="102"/>
      <c r="CV175" s="102"/>
      <c r="CW175" s="102"/>
      <c r="CX175" s="102"/>
      <c r="CY175" s="102"/>
      <c r="CZ175" s="102"/>
      <c r="DA175" s="102"/>
      <c r="DB175" s="102"/>
      <c r="DC175" s="102"/>
      <c r="DD175" s="102"/>
      <c r="DE175" s="102"/>
      <c r="DF175" s="102"/>
      <c r="DG175" s="102"/>
      <c r="DH175" s="102"/>
      <c r="DI175" s="102"/>
      <c r="DJ175" s="102"/>
      <c r="DK175" s="102"/>
      <c r="DL175" s="102"/>
      <c r="DM175" s="102"/>
      <c r="DN175" s="102"/>
      <c r="DO175" s="102"/>
      <c r="DP175" s="102"/>
      <c r="DQ175" s="102"/>
      <c r="DR175" s="102"/>
      <c r="DS175" s="102"/>
      <c r="DT175" s="102"/>
      <c r="DU175" s="102"/>
      <c r="DV175" s="102"/>
      <c r="DW175" s="102"/>
      <c r="DX175" s="102"/>
      <c r="DY175" s="102"/>
      <c r="DZ175" s="102"/>
      <c r="EA175" s="102"/>
      <c r="EB175" s="102"/>
      <c r="EC175" s="102"/>
      <c r="ED175" s="102"/>
      <c r="EE175" s="102"/>
      <c r="EF175" s="102"/>
      <c r="EG175" s="102"/>
      <c r="EH175" s="102"/>
      <c r="EI175" s="102"/>
      <c r="EJ175" s="102"/>
      <c r="EK175" s="102"/>
      <c r="EL175" s="102"/>
      <c r="EM175" s="102"/>
      <c r="EN175" s="102"/>
      <c r="EO175" s="102"/>
      <c r="EP175" s="102"/>
      <c r="EQ175" s="102"/>
      <c r="ER175" s="102"/>
      <c r="ES175" s="102"/>
      <c r="ET175" s="102"/>
      <c r="EU175" s="102"/>
      <c r="EV175" s="102"/>
      <c r="EW175" s="102"/>
      <c r="EX175" s="102"/>
      <c r="EY175" s="102"/>
      <c r="EZ175" s="102"/>
      <c r="FA175" s="102"/>
      <c r="FB175" s="102"/>
      <c r="FC175" s="102"/>
      <c r="FD175" s="102"/>
      <c r="FE175" s="102"/>
      <c r="FF175" s="102"/>
      <c r="FG175" s="102"/>
      <c r="FH175" s="102"/>
      <c r="FI175" s="102"/>
      <c r="FJ175" s="102"/>
      <c r="FK175" s="102"/>
      <c r="FL175" s="102"/>
      <c r="FM175" s="102"/>
      <c r="FN175" s="102"/>
      <c r="FO175" s="102"/>
      <c r="FP175" s="102"/>
      <c r="FQ175" s="102"/>
      <c r="FR175" s="102"/>
      <c r="FS175" s="102"/>
      <c r="FT175" s="102"/>
      <c r="FU175" s="102"/>
      <c r="FV175" s="102"/>
      <c r="FW175" s="102"/>
      <c r="FX175" s="102"/>
      <c r="FY175" s="102"/>
      <c r="FZ175" s="102"/>
      <c r="GA175" s="102"/>
      <c r="GB175" s="102"/>
      <c r="GC175" s="102"/>
      <c r="GD175" s="102"/>
      <c r="GE175" s="102"/>
      <c r="GF175" s="102"/>
      <c r="GG175" s="102"/>
      <c r="GH175" s="102"/>
      <c r="GI175" s="102"/>
      <c r="GJ175" s="102"/>
      <c r="GK175" s="102"/>
      <c r="GL175" s="102"/>
      <c r="GM175" s="102"/>
      <c r="GN175" s="102"/>
      <c r="GO175" s="102"/>
      <c r="GP175" s="102"/>
      <c r="GQ175" s="102"/>
      <c r="GR175" s="102"/>
      <c r="GS175" s="102"/>
      <c r="GT175" s="102"/>
      <c r="GU175" s="102"/>
      <c r="GV175" s="102"/>
      <c r="GW175" s="102"/>
      <c r="GX175" s="102"/>
      <c r="GY175" s="102"/>
      <c r="GZ175" s="102"/>
      <c r="HA175" s="102"/>
      <c r="HB175" s="102"/>
      <c r="HC175" s="102"/>
      <c r="HD175" s="102"/>
      <c r="HE175" s="102"/>
      <c r="HF175" s="102"/>
      <c r="HG175" s="102"/>
      <c r="HH175" s="102"/>
      <c r="HI175" s="102"/>
      <c r="HJ175" s="102"/>
      <c r="HK175" s="102"/>
    </row>
    <row r="176" spans="2:219">
      <c r="B176" s="102"/>
      <c r="C176" s="102"/>
      <c r="D176" s="102"/>
      <c r="E176" s="102"/>
      <c r="F176" s="102"/>
      <c r="G176" s="102"/>
      <c r="H176" s="102"/>
      <c r="I176" s="102"/>
      <c r="J176" s="104"/>
      <c r="K176" s="104"/>
      <c r="L176" s="104"/>
      <c r="M176" s="104"/>
      <c r="N176" s="104"/>
      <c r="O176" s="104"/>
      <c r="P176" s="104"/>
      <c r="Q176" s="104"/>
      <c r="R176" s="104"/>
      <c r="S176" s="102"/>
      <c r="T176" s="102"/>
      <c r="U176" s="102"/>
      <c r="V176" s="105">
        <v>63</v>
      </c>
      <c r="X176" s="173">
        <f>X175*$C$23</f>
        <v>-76206.760316689149</v>
      </c>
      <c r="Y176" s="174">
        <f>'Financial Assessment'!AY67</f>
        <v>8.7076143078178916</v>
      </c>
      <c r="Z176" s="174">
        <f>'Financial Assessment'!BA67</f>
        <v>10.247729596324433</v>
      </c>
      <c r="AA176" s="174">
        <f>'Financial Assessment'!BC67</f>
        <v>8.7076143078178916</v>
      </c>
      <c r="AB176" s="174">
        <f>'Financial Assessment'!BE67</f>
        <v>156.04104079719659</v>
      </c>
      <c r="AC176" s="174">
        <f>'Financial Assessment'!BG67</f>
        <v>166.28877039352096</v>
      </c>
      <c r="AD176" s="102"/>
      <c r="AE176" s="113">
        <v>63</v>
      </c>
      <c r="AF176" s="113"/>
      <c r="AG176" s="249"/>
      <c r="AH176" s="249"/>
      <c r="AI176" s="249"/>
      <c r="AJ176" s="180" t="e">
        <f t="shared" si="117"/>
        <v>#VALUE!</v>
      </c>
      <c r="AK176" s="140" t="e">
        <f t="shared" si="118"/>
        <v>#VALUE!</v>
      </c>
      <c r="AL176" s="140" t="e">
        <f t="shared" si="119"/>
        <v>#VALUE!</v>
      </c>
      <c r="AM176" s="140" t="e">
        <f t="shared" si="120"/>
        <v>#VALUE!</v>
      </c>
      <c r="AN176" s="184" t="e">
        <f t="shared" si="113"/>
        <v>#VALUE!</v>
      </c>
      <c r="AO176" s="181">
        <f>'Financial Assessment'!AR69</f>
        <v>33767.319720741965</v>
      </c>
      <c r="AP176" s="140">
        <f>'Financial Assessment'!AS69</f>
        <v>26199.327443073675</v>
      </c>
      <c r="AQ176" s="182">
        <f>'Financial Assessment'!AT69</f>
        <v>50647.347937852108</v>
      </c>
      <c r="AR176" s="182">
        <f>'Financial Assessment'!AU69</f>
        <v>635373.20746522478</v>
      </c>
      <c r="AS176" s="183">
        <f>'Financial Assessment'!AV69</f>
        <v>635373.20746522478</v>
      </c>
      <c r="AT176" s="140" t="e">
        <f>AT175+'Financial Assessment'!AZ67</f>
        <v>#VALUE!</v>
      </c>
      <c r="AU176" s="140" t="e">
        <f>AU175+'Financial Assessment'!BB67</f>
        <v>#VALUE!</v>
      </c>
      <c r="AV176" s="140" t="e">
        <f>AV175+'Financial Assessment'!BD67</f>
        <v>#VALUE!</v>
      </c>
      <c r="AW176" s="140" t="e">
        <f>AW175+'Financial Assessment'!BF67</f>
        <v>#VALUE!</v>
      </c>
      <c r="AX176" s="184" t="e">
        <f>AX175+'Financial Assessment'!BH67</f>
        <v>#VALUE!</v>
      </c>
      <c r="AY176" s="181">
        <f>AY175+'Financial Assessment'!AZ67</f>
        <v>2200.4633943115259</v>
      </c>
      <c r="AZ176" s="140">
        <f>AZ175+'Financial Assessment'!BB67</f>
        <v>3215.8493114544272</v>
      </c>
      <c r="BA176" s="140">
        <f>BA175+'Financial Assessment'!BD67</f>
        <v>1419.8296385973763</v>
      </c>
      <c r="BB176" s="140">
        <f>BB175+'Financial Assessment'!BF67</f>
        <v>38033.024812027725</v>
      </c>
      <c r="BC176" s="184">
        <f>BC175+'Financial Assessment'!BH67</f>
        <v>37827.733341202853</v>
      </c>
      <c r="BD176" s="181">
        <f t="shared" si="121"/>
        <v>1850.7020814981358</v>
      </c>
      <c r="BE176" s="140">
        <f>BE175+Y176</f>
        <v>2509.8187606984598</v>
      </c>
      <c r="BF176" s="140">
        <f t="shared" si="122"/>
        <v>1070.0683257839862</v>
      </c>
      <c r="BG176" s="140">
        <f t="shared" si="123"/>
        <v>31765.278291261973</v>
      </c>
      <c r="BH176" s="184">
        <f t="shared" si="114"/>
        <v>34569.504024746377</v>
      </c>
      <c r="BI176" s="102"/>
      <c r="BJ176" s="102"/>
      <c r="BK176" s="102"/>
      <c r="BL176" s="102"/>
      <c r="BM176" s="102"/>
      <c r="BN176" s="102"/>
      <c r="BO176" s="102"/>
      <c r="BP176" s="102"/>
      <c r="BQ176" s="102"/>
      <c r="BR176" s="102"/>
      <c r="BS176" s="102"/>
      <c r="BT176" s="102"/>
      <c r="BU176" s="102"/>
      <c r="BV176" s="102"/>
      <c r="BW176" s="102"/>
      <c r="BX176" s="102"/>
      <c r="BY176" s="102"/>
      <c r="BZ176" s="102"/>
      <c r="CA176" s="102"/>
      <c r="CB176" s="102"/>
      <c r="CC176" s="102"/>
      <c r="CD176" s="102"/>
      <c r="CE176" s="102"/>
      <c r="CF176" s="102"/>
      <c r="CG176" s="102"/>
      <c r="CH176" s="102"/>
      <c r="CI176" s="102"/>
      <c r="CJ176" s="102"/>
      <c r="CK176" s="102"/>
      <c r="CL176" s="102"/>
      <c r="CM176" s="102"/>
      <c r="CN176" s="102"/>
      <c r="CO176" s="102"/>
      <c r="CP176" s="102"/>
      <c r="CQ176" s="102"/>
      <c r="CR176" s="102"/>
      <c r="CS176" s="102"/>
      <c r="CT176" s="102"/>
      <c r="CU176" s="102"/>
      <c r="CV176" s="102"/>
      <c r="CW176" s="102"/>
      <c r="CX176" s="102"/>
      <c r="CY176" s="102"/>
      <c r="CZ176" s="102"/>
      <c r="DA176" s="102"/>
      <c r="DB176" s="102"/>
      <c r="DC176" s="102"/>
      <c r="DD176" s="102"/>
      <c r="DE176" s="102"/>
      <c r="DF176" s="102"/>
      <c r="DG176" s="102"/>
      <c r="DH176" s="102"/>
      <c r="DI176" s="102"/>
      <c r="DJ176" s="102"/>
      <c r="DK176" s="102"/>
      <c r="DL176" s="102"/>
      <c r="DM176" s="102"/>
      <c r="DN176" s="102"/>
      <c r="DO176" s="102"/>
      <c r="DP176" s="102"/>
      <c r="DQ176" s="102"/>
      <c r="DR176" s="102"/>
      <c r="DS176" s="102"/>
      <c r="DT176" s="102"/>
      <c r="DU176" s="102"/>
      <c r="DV176" s="102"/>
      <c r="DW176" s="102"/>
      <c r="DX176" s="102"/>
      <c r="DY176" s="102"/>
      <c r="DZ176" s="102"/>
      <c r="EA176" s="102"/>
      <c r="EB176" s="102"/>
      <c r="EC176" s="102"/>
      <c r="ED176" s="102"/>
      <c r="EE176" s="102"/>
      <c r="EF176" s="102"/>
      <c r="EG176" s="102"/>
      <c r="EH176" s="102"/>
      <c r="EI176" s="102"/>
      <c r="EJ176" s="102"/>
      <c r="EK176" s="102"/>
      <c r="EL176" s="102"/>
      <c r="EM176" s="102"/>
      <c r="EN176" s="102"/>
      <c r="EO176" s="102"/>
      <c r="EP176" s="102"/>
      <c r="EQ176" s="102"/>
      <c r="ER176" s="102"/>
      <c r="ES176" s="102"/>
      <c r="ET176" s="102"/>
      <c r="EU176" s="102"/>
      <c r="EV176" s="102"/>
      <c r="EW176" s="102"/>
      <c r="EX176" s="102"/>
      <c r="EY176" s="102"/>
      <c r="EZ176" s="102"/>
      <c r="FA176" s="102"/>
      <c r="FB176" s="102"/>
      <c r="FC176" s="102"/>
      <c r="FD176" s="102"/>
      <c r="FE176" s="102"/>
      <c r="FF176" s="102"/>
      <c r="FG176" s="102"/>
      <c r="FH176" s="102"/>
      <c r="FI176" s="102"/>
      <c r="FJ176" s="102"/>
      <c r="FK176" s="102"/>
      <c r="FL176" s="102"/>
      <c r="FM176" s="102"/>
      <c r="FN176" s="102"/>
      <c r="FO176" s="102"/>
      <c r="FP176" s="102"/>
      <c r="FQ176" s="102"/>
      <c r="FR176" s="102"/>
      <c r="FS176" s="102"/>
      <c r="FT176" s="102"/>
      <c r="FU176" s="102"/>
      <c r="FV176" s="102"/>
      <c r="FW176" s="102"/>
      <c r="FX176" s="102"/>
      <c r="FY176" s="102"/>
      <c r="FZ176" s="102"/>
      <c r="GA176" s="102"/>
      <c r="GB176" s="102"/>
      <c r="GC176" s="102"/>
      <c r="GD176" s="102"/>
      <c r="GE176" s="102"/>
      <c r="GF176" s="102"/>
      <c r="GG176" s="102"/>
      <c r="GH176" s="102"/>
      <c r="GI176" s="102"/>
      <c r="GJ176" s="102"/>
      <c r="GK176" s="102"/>
      <c r="GL176" s="102"/>
      <c r="GM176" s="102"/>
      <c r="GN176" s="102"/>
      <c r="GO176" s="102"/>
      <c r="GP176" s="102"/>
      <c r="GQ176" s="102"/>
      <c r="GR176" s="102"/>
      <c r="GS176" s="102"/>
      <c r="GT176" s="102"/>
      <c r="GU176" s="102"/>
      <c r="GV176" s="102"/>
      <c r="GW176" s="102"/>
      <c r="GX176" s="102"/>
      <c r="GY176" s="102"/>
      <c r="GZ176" s="102"/>
      <c r="HA176" s="102"/>
      <c r="HB176" s="102"/>
      <c r="HC176" s="102"/>
      <c r="HD176" s="102"/>
      <c r="HE176" s="102"/>
      <c r="HF176" s="102"/>
      <c r="HG176" s="102"/>
      <c r="HH176" s="102"/>
      <c r="HI176" s="102"/>
      <c r="HJ176" s="102"/>
      <c r="HK176" s="102"/>
    </row>
    <row r="177" spans="2:219">
      <c r="B177" s="102"/>
      <c r="C177" s="102"/>
      <c r="D177" s="102"/>
      <c r="E177" s="102"/>
      <c r="F177" s="102"/>
      <c r="G177" s="102"/>
      <c r="H177" s="102"/>
      <c r="I177" s="102"/>
      <c r="J177" s="104"/>
      <c r="K177" s="104"/>
      <c r="L177" s="104"/>
      <c r="M177" s="104"/>
      <c r="N177" s="104"/>
      <c r="O177" s="104"/>
      <c r="P177" s="104"/>
      <c r="Q177" s="104"/>
      <c r="R177" s="104"/>
      <c r="S177" s="102"/>
      <c r="T177" s="102"/>
      <c r="U177" s="102"/>
      <c r="V177" s="105">
        <v>64</v>
      </c>
      <c r="X177" s="173">
        <f>X176*($C$23)</f>
        <v>-80017.098332523616</v>
      </c>
      <c r="Y177" s="174">
        <f>'Financial Assessment'!AY68</f>
        <v>8.2929660074456137</v>
      </c>
      <c r="Z177" s="174">
        <f>'Financial Assessment'!BA68</f>
        <v>9.7597424726899362</v>
      </c>
      <c r="AA177" s="174">
        <f>'Financial Assessment'!BC68</f>
        <v>8.2929660074456137</v>
      </c>
      <c r="AB177" s="174">
        <f>'Financial Assessment'!BE68</f>
        <v>148.61051504494912</v>
      </c>
      <c r="AC177" s="174">
        <f>'Financial Assessment'!BG68</f>
        <v>158.370257517639</v>
      </c>
      <c r="AD177" s="102"/>
      <c r="AE177" s="113">
        <v>64</v>
      </c>
      <c r="AF177" s="113"/>
      <c r="AG177" s="249"/>
      <c r="AH177" s="249"/>
      <c r="AI177" s="249"/>
      <c r="AJ177" s="180" t="e">
        <f t="shared" si="117"/>
        <v>#VALUE!</v>
      </c>
      <c r="AK177" s="140" t="e">
        <f t="shared" si="118"/>
        <v>#VALUE!</v>
      </c>
      <c r="AL177" s="140" t="e">
        <f t="shared" si="119"/>
        <v>#VALUE!</v>
      </c>
      <c r="AM177" s="140" t="e">
        <f t="shared" si="120"/>
        <v>#VALUE!</v>
      </c>
      <c r="AN177" s="184" t="e">
        <f t="shared" si="113"/>
        <v>#VALUE!</v>
      </c>
      <c r="AO177" s="181">
        <f>'Financial Assessment'!AR70</f>
        <v>35455.685706779062</v>
      </c>
      <c r="AP177" s="140">
        <f>'Financial Assessment'!AS70</f>
        <v>27509.29381522736</v>
      </c>
      <c r="AQ177" s="182">
        <f>'Financial Assessment'!AT70</f>
        <v>53179.715334744717</v>
      </c>
      <c r="AR177" s="182">
        <f>'Financial Assessment'!AU70</f>
        <v>667141.8678384861</v>
      </c>
      <c r="AS177" s="183">
        <f>'Financial Assessment'!AV70</f>
        <v>667141.8678384861</v>
      </c>
      <c r="AT177" s="140" t="e">
        <f>AT176+'Financial Assessment'!AZ68</f>
        <v>#VALUE!</v>
      </c>
      <c r="AU177" s="140" t="e">
        <f>AU176+'Financial Assessment'!BB68</f>
        <v>#VALUE!</v>
      </c>
      <c r="AV177" s="140" t="e">
        <f>AV176+'Financial Assessment'!BD68</f>
        <v>#VALUE!</v>
      </c>
      <c r="AW177" s="140" t="e">
        <f>AW176+'Financial Assessment'!BF68</f>
        <v>#VALUE!</v>
      </c>
      <c r="AX177" s="184" t="e">
        <f>AX176+'Financial Assessment'!BH68</f>
        <v>#VALUE!</v>
      </c>
      <c r="AY177" s="181">
        <f>AY176+'Financial Assessment'!AZ68</f>
        <v>2209.6063893347346</v>
      </c>
      <c r="AZ177" s="140">
        <f>AZ176+'Financial Assessment'!BB68</f>
        <v>3226.6094275305677</v>
      </c>
      <c r="BA177" s="140">
        <f>BA176+'Financial Assessment'!BD68</f>
        <v>1428.9726336205852</v>
      </c>
      <c r="BB177" s="140">
        <f>BB176+'Financial Assessment'!BF68</f>
        <v>38196.867904864783</v>
      </c>
      <c r="BC177" s="184">
        <f>BC176+'Financial Assessment'!BH68</f>
        <v>37994.022111596372</v>
      </c>
      <c r="BD177" s="181">
        <f t="shared" si="121"/>
        <v>1858.9950475055814</v>
      </c>
      <c r="BE177" s="140">
        <f>BE176+Z177</f>
        <v>2519.5785031711498</v>
      </c>
      <c r="BF177" s="140">
        <f t="shared" si="122"/>
        <v>1078.3612917914318</v>
      </c>
      <c r="BG177" s="140">
        <f t="shared" si="123"/>
        <v>31913.888806306921</v>
      </c>
      <c r="BH177" s="184">
        <f t="shared" si="114"/>
        <v>34727.874282264012</v>
      </c>
      <c r="BI177" s="102"/>
      <c r="BJ177" s="102"/>
      <c r="BK177" s="102"/>
      <c r="BL177" s="102"/>
      <c r="BM177" s="102"/>
      <c r="BN177" s="102"/>
      <c r="BO177" s="102"/>
      <c r="BP177" s="102"/>
      <c r="BQ177" s="102"/>
      <c r="BR177" s="102"/>
      <c r="BS177" s="102"/>
      <c r="BT177" s="102"/>
      <c r="BU177" s="102"/>
      <c r="BV177" s="102"/>
      <c r="BW177" s="102"/>
      <c r="BX177" s="102"/>
      <c r="BY177" s="102"/>
      <c r="BZ177" s="102"/>
      <c r="CA177" s="102"/>
      <c r="CB177" s="102"/>
      <c r="CC177" s="102"/>
      <c r="CD177" s="102"/>
      <c r="CE177" s="102"/>
      <c r="CF177" s="102"/>
      <c r="CG177" s="102"/>
      <c r="CH177" s="102"/>
      <c r="CI177" s="102"/>
      <c r="CJ177" s="102"/>
      <c r="CK177" s="102"/>
      <c r="CL177" s="102"/>
      <c r="CM177" s="102"/>
      <c r="CN177" s="102"/>
      <c r="CO177" s="102"/>
      <c r="CP177" s="102"/>
      <c r="CQ177" s="102"/>
      <c r="CR177" s="102"/>
      <c r="CS177" s="102"/>
      <c r="CT177" s="102"/>
      <c r="CU177" s="102"/>
      <c r="CV177" s="102"/>
      <c r="CW177" s="102"/>
      <c r="CX177" s="102"/>
      <c r="CY177" s="102"/>
      <c r="CZ177" s="102"/>
      <c r="DA177" s="102"/>
      <c r="DB177" s="102"/>
      <c r="DC177" s="102"/>
      <c r="DD177" s="102"/>
      <c r="DE177" s="102"/>
      <c r="DF177" s="102"/>
      <c r="DG177" s="102"/>
      <c r="DH177" s="102"/>
      <c r="DI177" s="102"/>
      <c r="DJ177" s="102"/>
      <c r="DK177" s="102"/>
      <c r="DL177" s="102"/>
      <c r="DM177" s="102"/>
      <c r="DN177" s="102"/>
      <c r="DO177" s="102"/>
      <c r="DP177" s="102"/>
      <c r="DQ177" s="102"/>
      <c r="DR177" s="102"/>
      <c r="DS177" s="102"/>
      <c r="DT177" s="102"/>
      <c r="DU177" s="102"/>
      <c r="DV177" s="102"/>
      <c r="DW177" s="102"/>
      <c r="DX177" s="102"/>
      <c r="DY177" s="102"/>
      <c r="DZ177" s="102"/>
      <c r="EA177" s="102"/>
      <c r="EB177" s="102"/>
      <c r="EC177" s="102"/>
      <c r="ED177" s="102"/>
      <c r="EE177" s="102"/>
      <c r="EF177" s="102"/>
      <c r="EG177" s="102"/>
      <c r="EH177" s="102"/>
      <c r="EI177" s="102"/>
      <c r="EJ177" s="102"/>
      <c r="EK177" s="102"/>
      <c r="EL177" s="102"/>
      <c r="EM177" s="102"/>
      <c r="EN177" s="102"/>
      <c r="EO177" s="102"/>
      <c r="EP177" s="102"/>
      <c r="EQ177" s="102"/>
      <c r="ER177" s="102"/>
      <c r="ES177" s="102"/>
      <c r="ET177" s="102"/>
      <c r="EU177" s="102"/>
      <c r="EV177" s="102"/>
      <c r="EW177" s="102"/>
      <c r="EX177" s="102"/>
      <c r="EY177" s="102"/>
      <c r="EZ177" s="102"/>
      <c r="FA177" s="102"/>
      <c r="FB177" s="102"/>
      <c r="FC177" s="102"/>
      <c r="FD177" s="102"/>
      <c r="FE177" s="102"/>
      <c r="FF177" s="102"/>
      <c r="FG177" s="102"/>
      <c r="FH177" s="102"/>
      <c r="FI177" s="102"/>
      <c r="FJ177" s="102"/>
      <c r="FK177" s="102"/>
      <c r="FL177" s="102"/>
      <c r="FM177" s="102"/>
      <c r="FN177" s="102"/>
      <c r="FO177" s="102"/>
      <c r="FP177" s="102"/>
      <c r="FQ177" s="102"/>
      <c r="FR177" s="102"/>
      <c r="FS177" s="102"/>
      <c r="FT177" s="102"/>
      <c r="FU177" s="102"/>
      <c r="FV177" s="102"/>
      <c r="FW177" s="102"/>
      <c r="FX177" s="102"/>
      <c r="FY177" s="102"/>
      <c r="FZ177" s="102"/>
      <c r="GA177" s="102"/>
      <c r="GB177" s="102"/>
      <c r="GC177" s="102"/>
      <c r="GD177" s="102"/>
      <c r="GE177" s="102"/>
      <c r="GF177" s="102"/>
      <c r="GG177" s="102"/>
      <c r="GH177" s="102"/>
      <c r="GI177" s="102"/>
      <c r="GJ177" s="102"/>
      <c r="GK177" s="102"/>
      <c r="GL177" s="102"/>
      <c r="GM177" s="102"/>
      <c r="GN177" s="102"/>
      <c r="GO177" s="102"/>
      <c r="GP177" s="102"/>
      <c r="GQ177" s="102"/>
      <c r="GR177" s="102"/>
      <c r="GS177" s="102"/>
      <c r="GT177" s="102"/>
      <c r="GU177" s="102"/>
      <c r="GV177" s="102"/>
      <c r="GW177" s="102"/>
      <c r="GX177" s="102"/>
      <c r="GY177" s="102"/>
      <c r="GZ177" s="102"/>
      <c r="HA177" s="102"/>
      <c r="HB177" s="102"/>
      <c r="HC177" s="102"/>
      <c r="HD177" s="102"/>
      <c r="HE177" s="102"/>
      <c r="HF177" s="102"/>
      <c r="HG177" s="102"/>
      <c r="HH177" s="102"/>
      <c r="HI177" s="102"/>
      <c r="HJ177" s="102"/>
      <c r="HK177" s="102"/>
    </row>
    <row r="178" spans="2:219">
      <c r="B178" s="102"/>
      <c r="C178" s="102"/>
      <c r="D178" s="102"/>
      <c r="E178" s="102"/>
      <c r="F178" s="102"/>
      <c r="G178" s="102"/>
      <c r="H178" s="102"/>
      <c r="I178" s="102"/>
      <c r="J178" s="104"/>
      <c r="K178" s="104"/>
      <c r="L178" s="104"/>
      <c r="M178" s="104"/>
      <c r="N178" s="104"/>
      <c r="O178" s="104"/>
      <c r="P178" s="104"/>
      <c r="Q178" s="104"/>
      <c r="R178" s="104"/>
      <c r="S178" s="102"/>
      <c r="T178" s="102"/>
      <c r="U178" s="102"/>
      <c r="V178" s="105">
        <v>65</v>
      </c>
      <c r="X178" s="173">
        <f>X177*$C$23</f>
        <v>-84017.953249149796</v>
      </c>
      <c r="Y178" s="174">
        <f>'Financial Assessment'!AY69</f>
        <v>7.898062864233907</v>
      </c>
      <c r="Z178" s="174">
        <f>'Financial Assessment'!BA69</f>
        <v>9.2949928311332712</v>
      </c>
      <c r="AA178" s="174">
        <f>'Financial Assessment'!BC69</f>
        <v>7.898062864233907</v>
      </c>
      <c r="AB178" s="174">
        <f>'Financial Assessment'!BE69</f>
        <v>141.53382385233249</v>
      </c>
      <c r="AC178" s="174">
        <f>'Financial Assessment'!BG69</f>
        <v>150.8288166834657</v>
      </c>
      <c r="AD178" s="102"/>
      <c r="AE178" s="113">
        <v>65</v>
      </c>
      <c r="AF178" s="113"/>
      <c r="AG178" s="249"/>
      <c r="AH178" s="249"/>
      <c r="AI178" s="249"/>
      <c r="AJ178" s="180" t="e">
        <f t="shared" si="117"/>
        <v>#VALUE!</v>
      </c>
      <c r="AK178" s="140" t="e">
        <f t="shared" si="118"/>
        <v>#VALUE!</v>
      </c>
      <c r="AL178" s="140" t="e">
        <f t="shared" si="119"/>
        <v>#VALUE!</v>
      </c>
      <c r="AM178" s="140" t="e">
        <f t="shared" si="120"/>
        <v>#VALUE!</v>
      </c>
      <c r="AN178" s="184" t="e">
        <f t="shared" si="113"/>
        <v>#VALUE!</v>
      </c>
      <c r="AO178" s="181">
        <f>'Financial Assessment'!AR71</f>
        <v>37228.469992118014</v>
      </c>
      <c r="AP178" s="140">
        <f>'Financial Assessment'!AS71</f>
        <v>28884.758505988728</v>
      </c>
      <c r="AQ178" s="182">
        <f>'Financial Assessment'!AT71</f>
        <v>55838.701101481958</v>
      </c>
      <c r="AR178" s="182">
        <f>'Financial Assessment'!AU71</f>
        <v>700498.96123041038</v>
      </c>
      <c r="AS178" s="183">
        <f>'Financial Assessment'!AV71</f>
        <v>700498.96123041038</v>
      </c>
      <c r="AT178" s="140" t="e">
        <f>AT177+'Financial Assessment'!AZ69</f>
        <v>#VALUE!</v>
      </c>
      <c r="AU178" s="140" t="e">
        <f>AU177+'Financial Assessment'!BB69</f>
        <v>#VALUE!</v>
      </c>
      <c r="AV178" s="140" t="e">
        <f>AV177+'Financial Assessment'!BD69</f>
        <v>#VALUE!</v>
      </c>
      <c r="AW178" s="140" t="e">
        <f>AW177+'Financial Assessment'!BF69</f>
        <v>#VALUE!</v>
      </c>
      <c r="AX178" s="184" t="e">
        <f>AX177+'Financial Assessment'!BH69</f>
        <v>#VALUE!</v>
      </c>
      <c r="AY178" s="181">
        <f>AY177+'Financial Assessment'!AZ69</f>
        <v>2218.3140036425525</v>
      </c>
      <c r="AZ178" s="140">
        <f>AZ177+'Financial Assessment'!BB69</f>
        <v>3236.8571571268922</v>
      </c>
      <c r="BA178" s="140">
        <f>BA177+'Financial Assessment'!BD69</f>
        <v>1437.6802479284031</v>
      </c>
      <c r="BB178" s="140">
        <f>BB177+'Financial Assessment'!BF69</f>
        <v>38352.908945661977</v>
      </c>
      <c r="BC178" s="184">
        <f>BC177+'Financial Assessment'!BH69</f>
        <v>38152.392369114008</v>
      </c>
      <c r="BD178" s="181">
        <f t="shared" si="121"/>
        <v>1866.8931103698153</v>
      </c>
      <c r="BE178" s="140">
        <f>BE177+Y178</f>
        <v>2527.4765660353837</v>
      </c>
      <c r="BF178" s="140">
        <f t="shared" si="122"/>
        <v>1086.2593546556657</v>
      </c>
      <c r="BG178" s="140">
        <f t="shared" si="123"/>
        <v>32055.422630159253</v>
      </c>
      <c r="BH178" s="184">
        <f t="shared" si="114"/>
        <v>34878.703098947481</v>
      </c>
      <c r="BI178" s="102"/>
      <c r="BJ178" s="102"/>
      <c r="BK178" s="102"/>
      <c r="BL178" s="102"/>
      <c r="BM178" s="102"/>
      <c r="BN178" s="102"/>
      <c r="BO178" s="102"/>
      <c r="BP178" s="102"/>
      <c r="BQ178" s="102"/>
      <c r="BR178" s="102"/>
      <c r="BS178" s="102"/>
      <c r="BT178" s="102"/>
      <c r="BU178" s="102"/>
      <c r="BV178" s="102"/>
      <c r="BW178" s="102"/>
      <c r="BX178" s="102"/>
      <c r="BY178" s="102"/>
      <c r="BZ178" s="102"/>
      <c r="CA178" s="102"/>
      <c r="CB178" s="102"/>
      <c r="CC178" s="102"/>
      <c r="CD178" s="102"/>
      <c r="CE178" s="102"/>
      <c r="CF178" s="102"/>
      <c r="CG178" s="102"/>
      <c r="CH178" s="102"/>
      <c r="CI178" s="102"/>
      <c r="CJ178" s="102"/>
      <c r="CK178" s="102"/>
      <c r="CL178" s="102"/>
      <c r="CM178" s="102"/>
      <c r="CN178" s="102"/>
      <c r="CO178" s="102"/>
      <c r="CP178" s="102"/>
      <c r="CQ178" s="102"/>
      <c r="CR178" s="102"/>
      <c r="CS178" s="102"/>
      <c r="CT178" s="102"/>
      <c r="CU178" s="102"/>
      <c r="CV178" s="102"/>
      <c r="CW178" s="102"/>
      <c r="CX178" s="102"/>
      <c r="CY178" s="102"/>
      <c r="CZ178" s="102"/>
      <c r="DA178" s="102"/>
      <c r="DB178" s="102"/>
      <c r="DC178" s="102"/>
      <c r="DD178" s="102"/>
      <c r="DE178" s="102"/>
      <c r="DF178" s="102"/>
      <c r="DG178" s="102"/>
      <c r="DH178" s="102"/>
      <c r="DI178" s="102"/>
      <c r="DJ178" s="102"/>
      <c r="DK178" s="102"/>
      <c r="DL178" s="102"/>
      <c r="DM178" s="102"/>
      <c r="DN178" s="102"/>
      <c r="DO178" s="102"/>
      <c r="DP178" s="102"/>
      <c r="DQ178" s="102"/>
      <c r="DR178" s="102"/>
      <c r="DS178" s="102"/>
      <c r="DT178" s="102"/>
      <c r="DU178" s="102"/>
      <c r="DV178" s="102"/>
      <c r="DW178" s="102"/>
      <c r="DX178" s="102"/>
      <c r="DY178" s="102"/>
      <c r="DZ178" s="102"/>
      <c r="EA178" s="102"/>
      <c r="EB178" s="102"/>
      <c r="EC178" s="102"/>
      <c r="ED178" s="102"/>
      <c r="EE178" s="102"/>
      <c r="EF178" s="102"/>
      <c r="EG178" s="102"/>
      <c r="EH178" s="102"/>
      <c r="EI178" s="102"/>
      <c r="EJ178" s="102"/>
      <c r="EK178" s="102"/>
      <c r="EL178" s="102"/>
      <c r="EM178" s="102"/>
      <c r="EN178" s="102"/>
      <c r="EO178" s="102"/>
      <c r="EP178" s="102"/>
      <c r="EQ178" s="102"/>
      <c r="ER178" s="102"/>
      <c r="ES178" s="102"/>
      <c r="ET178" s="102"/>
      <c r="EU178" s="102"/>
      <c r="EV178" s="102"/>
      <c r="EW178" s="102"/>
      <c r="EX178" s="102"/>
      <c r="EY178" s="102"/>
      <c r="EZ178" s="102"/>
      <c r="FA178" s="102"/>
      <c r="FB178" s="102"/>
      <c r="FC178" s="102"/>
      <c r="FD178" s="102"/>
      <c r="FE178" s="102"/>
      <c r="FF178" s="102"/>
      <c r="FG178" s="102"/>
      <c r="FH178" s="102"/>
      <c r="FI178" s="102"/>
      <c r="FJ178" s="102"/>
      <c r="FK178" s="102"/>
      <c r="FL178" s="102"/>
      <c r="FM178" s="102"/>
      <c r="FN178" s="102"/>
      <c r="FO178" s="102"/>
      <c r="FP178" s="102"/>
      <c r="FQ178" s="102"/>
      <c r="FR178" s="102"/>
      <c r="FS178" s="102"/>
      <c r="FT178" s="102"/>
      <c r="FU178" s="102"/>
      <c r="FV178" s="102"/>
      <c r="FW178" s="102"/>
      <c r="FX178" s="102"/>
      <c r="FY178" s="102"/>
      <c r="FZ178" s="102"/>
      <c r="GA178" s="102"/>
      <c r="GB178" s="102"/>
      <c r="GC178" s="102"/>
      <c r="GD178" s="102"/>
      <c r="GE178" s="102"/>
      <c r="GF178" s="102"/>
      <c r="GG178" s="102"/>
      <c r="GH178" s="102"/>
      <c r="GI178" s="102"/>
      <c r="GJ178" s="102"/>
      <c r="GK178" s="102"/>
      <c r="GL178" s="102"/>
      <c r="GM178" s="102"/>
      <c r="GN178" s="102"/>
      <c r="GO178" s="102"/>
      <c r="GP178" s="102"/>
      <c r="GQ178" s="102"/>
      <c r="GR178" s="102"/>
      <c r="GS178" s="102"/>
      <c r="GT178" s="102"/>
      <c r="GU178" s="102"/>
      <c r="GV178" s="102"/>
      <c r="GW178" s="102"/>
      <c r="GX178" s="102"/>
      <c r="GY178" s="102"/>
      <c r="GZ178" s="102"/>
      <c r="HA178" s="102"/>
      <c r="HB178" s="102"/>
      <c r="HC178" s="102"/>
      <c r="HD178" s="102"/>
      <c r="HE178" s="102"/>
      <c r="HF178" s="102"/>
      <c r="HG178" s="102"/>
      <c r="HH178" s="102"/>
      <c r="HI178" s="102"/>
      <c r="HJ178" s="102"/>
      <c r="HK178" s="102"/>
    </row>
    <row r="179" spans="2:219">
      <c r="B179" s="102"/>
      <c r="C179" s="102"/>
      <c r="D179" s="102"/>
      <c r="E179" s="102"/>
      <c r="F179" s="102"/>
      <c r="G179" s="102"/>
      <c r="H179" s="102"/>
      <c r="I179" s="102"/>
      <c r="J179" s="104"/>
      <c r="K179" s="104"/>
      <c r="L179" s="104"/>
      <c r="M179" s="104"/>
      <c r="N179" s="104"/>
      <c r="O179" s="104"/>
      <c r="P179" s="104"/>
      <c r="Q179" s="104"/>
      <c r="R179" s="104"/>
      <c r="S179" s="102"/>
      <c r="T179" s="102"/>
      <c r="U179" s="102"/>
      <c r="V179" s="105">
        <v>66</v>
      </c>
      <c r="X179" s="173">
        <f>X178*($C$23)</f>
        <v>-88218.850911607296</v>
      </c>
      <c r="Y179" s="174">
        <f>'Financial Assessment'!AY70</f>
        <v>7.5219646326037264</v>
      </c>
      <c r="Z179" s="174">
        <f>'Financial Assessment'!BA70</f>
        <v>8.8523741248888257</v>
      </c>
      <c r="AA179" s="174">
        <f>'Financial Assessment'!BC70</f>
        <v>7.5219646326037264</v>
      </c>
      <c r="AB179" s="174">
        <f>'Financial Assessment'!BE70</f>
        <v>134.79411795460237</v>
      </c>
      <c r="AC179" s="174">
        <f>'Financial Assessment'!BG70</f>
        <v>143.64649207949114</v>
      </c>
      <c r="AD179" s="102"/>
      <c r="AE179" s="113">
        <v>66</v>
      </c>
      <c r="AF179" s="113"/>
      <c r="AG179" s="249"/>
      <c r="AH179" s="249"/>
      <c r="AI179" s="249"/>
      <c r="AJ179" s="180" t="e">
        <f t="shared" ref="AJ179:AJ188" si="124">AJ178+Y179</f>
        <v>#VALUE!</v>
      </c>
      <c r="AK179" s="140" t="e">
        <f t="shared" ref="AK179:AK188" si="125">AK178+Z179</f>
        <v>#VALUE!</v>
      </c>
      <c r="AL179" s="140" t="e">
        <f t="shared" ref="AL179:AL188" si="126">AL178+Z179</f>
        <v>#VALUE!</v>
      </c>
      <c r="AM179" s="140" t="e">
        <f t="shared" ref="AM179:AM188" si="127">AM178+AB179</f>
        <v>#VALUE!</v>
      </c>
      <c r="AN179" s="184" t="e">
        <f t="shared" si="113"/>
        <v>#VALUE!</v>
      </c>
      <c r="AO179" s="181">
        <f>'Financial Assessment'!AR72</f>
        <v>39089.893491723917</v>
      </c>
      <c r="AP179" s="140">
        <f>'Financial Assessment'!AS72</f>
        <v>30328.996431288164</v>
      </c>
      <c r="AQ179" s="182">
        <f>'Financial Assessment'!AT72</f>
        <v>58630.636156556058</v>
      </c>
      <c r="AR179" s="182">
        <f>'Financial Assessment'!AU72</f>
        <v>735523.90929193096</v>
      </c>
      <c r="AS179" s="183">
        <f>'Financial Assessment'!AV72</f>
        <v>735523.90929193096</v>
      </c>
      <c r="AT179" s="140" t="e">
        <f>AT178+'Financial Assessment'!AZ70</f>
        <v>#VALUE!</v>
      </c>
      <c r="AU179" s="140" t="e">
        <f>AU178+'Financial Assessment'!BB70</f>
        <v>#VALUE!</v>
      </c>
      <c r="AV179" s="140" t="e">
        <f>AV178+'Financial Assessment'!BD70</f>
        <v>#VALUE!</v>
      </c>
      <c r="AW179" s="140" t="e">
        <f>AW178+'Financial Assessment'!BF70</f>
        <v>#VALUE!</v>
      </c>
      <c r="AX179" s="184" t="e">
        <f>AX178+'Financial Assessment'!BH70</f>
        <v>#VALUE!</v>
      </c>
      <c r="AY179" s="181">
        <f>AY178+'Financial Assessment'!AZ70</f>
        <v>2226.6069696499981</v>
      </c>
      <c r="AZ179" s="140">
        <f>AZ178+'Financial Assessment'!BB70</f>
        <v>3246.6168995995822</v>
      </c>
      <c r="BA179" s="140">
        <f>BA178+'Financial Assessment'!BD70</f>
        <v>1445.9732139358487</v>
      </c>
      <c r="BB179" s="140">
        <f>BB178+'Financial Assessment'!BF70</f>
        <v>38501.519460706928</v>
      </c>
      <c r="BC179" s="184">
        <f>BC178+'Financial Assessment'!BH70</f>
        <v>38303.221185797476</v>
      </c>
      <c r="BD179" s="181">
        <f t="shared" si="121"/>
        <v>1874.4150750024191</v>
      </c>
      <c r="BE179" s="140">
        <f>BE178+Z179</f>
        <v>2536.3289401602724</v>
      </c>
      <c r="BF179" s="140">
        <f t="shared" si="122"/>
        <v>1093.7813192882695</v>
      </c>
      <c r="BG179" s="140">
        <f t="shared" si="123"/>
        <v>32190.216748113857</v>
      </c>
      <c r="BH179" s="184">
        <f t="shared" si="114"/>
        <v>35022.34959102697</v>
      </c>
      <c r="BI179" s="102"/>
      <c r="BJ179" s="102"/>
      <c r="BK179" s="102"/>
      <c r="BL179" s="102"/>
      <c r="BM179" s="102"/>
      <c r="BN179" s="102"/>
      <c r="BO179" s="102"/>
      <c r="BP179" s="102"/>
      <c r="BQ179" s="102"/>
      <c r="BR179" s="102"/>
      <c r="BS179" s="102"/>
      <c r="BT179" s="102"/>
      <c r="BU179" s="102"/>
      <c r="BV179" s="102"/>
      <c r="BW179" s="102"/>
      <c r="BX179" s="102"/>
      <c r="BY179" s="102"/>
      <c r="BZ179" s="102"/>
      <c r="CA179" s="102"/>
      <c r="CB179" s="102"/>
      <c r="CC179" s="102"/>
      <c r="CD179" s="102"/>
      <c r="CE179" s="102"/>
      <c r="CF179" s="102"/>
      <c r="CG179" s="102"/>
      <c r="CH179" s="102"/>
      <c r="CI179" s="102"/>
      <c r="CJ179" s="102"/>
      <c r="CK179" s="102"/>
      <c r="CL179" s="102"/>
      <c r="CM179" s="102"/>
      <c r="CN179" s="102"/>
      <c r="CO179" s="102"/>
      <c r="CP179" s="102"/>
      <c r="CQ179" s="102"/>
      <c r="CR179" s="102"/>
      <c r="CS179" s="102"/>
      <c r="CT179" s="102"/>
      <c r="CU179" s="102"/>
      <c r="CV179" s="102"/>
      <c r="CW179" s="102"/>
      <c r="CX179" s="102"/>
      <c r="CY179" s="102"/>
      <c r="CZ179" s="102"/>
      <c r="DA179" s="102"/>
      <c r="DB179" s="102"/>
      <c r="DC179" s="102"/>
      <c r="DD179" s="102"/>
      <c r="DE179" s="102"/>
      <c r="DF179" s="102"/>
      <c r="DG179" s="102"/>
      <c r="DH179" s="102"/>
      <c r="DI179" s="102"/>
      <c r="DJ179" s="102"/>
      <c r="DK179" s="102"/>
      <c r="DL179" s="102"/>
      <c r="DM179" s="102"/>
      <c r="DN179" s="102"/>
      <c r="DO179" s="102"/>
      <c r="DP179" s="102"/>
      <c r="DQ179" s="102"/>
      <c r="DR179" s="102"/>
      <c r="DS179" s="102"/>
      <c r="DT179" s="102"/>
      <c r="DU179" s="102"/>
      <c r="DV179" s="102"/>
      <c r="DW179" s="102"/>
      <c r="DX179" s="102"/>
      <c r="DY179" s="102"/>
      <c r="DZ179" s="102"/>
      <c r="EA179" s="102"/>
      <c r="EB179" s="102"/>
      <c r="EC179" s="102"/>
      <c r="ED179" s="102"/>
      <c r="EE179" s="102"/>
      <c r="EF179" s="102"/>
      <c r="EG179" s="102"/>
      <c r="EH179" s="102"/>
      <c r="EI179" s="102"/>
      <c r="EJ179" s="102"/>
      <c r="EK179" s="102"/>
      <c r="EL179" s="102"/>
      <c r="EM179" s="102"/>
      <c r="EN179" s="102"/>
      <c r="EO179" s="102"/>
      <c r="EP179" s="102"/>
      <c r="EQ179" s="102"/>
      <c r="ER179" s="102"/>
      <c r="ES179" s="102"/>
      <c r="ET179" s="102"/>
      <c r="EU179" s="102"/>
      <c r="EV179" s="102"/>
      <c r="EW179" s="102"/>
      <c r="EX179" s="102"/>
      <c r="EY179" s="102"/>
      <c r="EZ179" s="102"/>
      <c r="FA179" s="102"/>
      <c r="FB179" s="102"/>
      <c r="FC179" s="102"/>
      <c r="FD179" s="102"/>
      <c r="FE179" s="102"/>
      <c r="FF179" s="102"/>
      <c r="FG179" s="102"/>
      <c r="FH179" s="102"/>
      <c r="FI179" s="102"/>
      <c r="FJ179" s="102"/>
      <c r="FK179" s="102"/>
      <c r="FL179" s="102"/>
      <c r="FM179" s="102"/>
      <c r="FN179" s="102"/>
      <c r="FO179" s="102"/>
      <c r="FP179" s="102"/>
      <c r="FQ179" s="102"/>
      <c r="FR179" s="102"/>
      <c r="FS179" s="102"/>
      <c r="FT179" s="102"/>
      <c r="FU179" s="102"/>
      <c r="FV179" s="102"/>
      <c r="FW179" s="102"/>
      <c r="FX179" s="102"/>
      <c r="FY179" s="102"/>
      <c r="FZ179" s="102"/>
      <c r="GA179" s="102"/>
      <c r="GB179" s="102"/>
      <c r="GC179" s="102"/>
      <c r="GD179" s="102"/>
      <c r="GE179" s="102"/>
      <c r="GF179" s="102"/>
      <c r="GG179" s="102"/>
      <c r="GH179" s="102"/>
      <c r="GI179" s="102"/>
      <c r="GJ179" s="102"/>
      <c r="GK179" s="102"/>
      <c r="GL179" s="102"/>
      <c r="GM179" s="102"/>
      <c r="GN179" s="102"/>
      <c r="GO179" s="102"/>
      <c r="GP179" s="102"/>
      <c r="GQ179" s="102"/>
      <c r="GR179" s="102"/>
      <c r="GS179" s="102"/>
      <c r="GT179" s="102"/>
      <c r="GU179" s="102"/>
      <c r="GV179" s="102"/>
      <c r="GW179" s="102"/>
      <c r="GX179" s="102"/>
      <c r="GY179" s="102"/>
      <c r="GZ179" s="102"/>
      <c r="HA179" s="102"/>
      <c r="HB179" s="102"/>
      <c r="HC179" s="102"/>
      <c r="HD179" s="102"/>
      <c r="HE179" s="102"/>
      <c r="HF179" s="102"/>
      <c r="HG179" s="102"/>
      <c r="HH179" s="102"/>
      <c r="HI179" s="102"/>
      <c r="HJ179" s="102"/>
      <c r="HK179" s="102"/>
    </row>
    <row r="180" spans="2:219">
      <c r="B180" s="102"/>
      <c r="C180" s="102"/>
      <c r="D180" s="102"/>
      <c r="E180" s="102"/>
      <c r="F180" s="102"/>
      <c r="G180" s="102"/>
      <c r="H180" s="102"/>
      <c r="I180" s="102"/>
      <c r="J180" s="104"/>
      <c r="K180" s="104"/>
      <c r="L180" s="104"/>
      <c r="M180" s="104"/>
      <c r="N180" s="104"/>
      <c r="O180" s="104"/>
      <c r="P180" s="104"/>
      <c r="Q180" s="104"/>
      <c r="R180" s="104"/>
      <c r="S180" s="102"/>
      <c r="T180" s="102"/>
      <c r="U180" s="102"/>
      <c r="V180" s="105">
        <v>67</v>
      </c>
      <c r="X180" s="173">
        <f>X179*$C$23</f>
        <v>-92629.793457187669</v>
      </c>
      <c r="Y180" s="174">
        <f>'Financial Assessment'!AY71</f>
        <v>7.1637758405749992</v>
      </c>
      <c r="Z180" s="174">
        <f>'Financial Assessment'!BA71</f>
        <v>8.4308324998941373</v>
      </c>
      <c r="AA180" s="174">
        <f>'Financial Assessment'!BC71</f>
        <v>7.1637758405749992</v>
      </c>
      <c r="AB180" s="174">
        <f>'Financial Assessment'!BE71</f>
        <v>128.37535043295463</v>
      </c>
      <c r="AC180" s="174">
        <f>'Financial Assessment'!BG71</f>
        <v>136.80618293284871</v>
      </c>
      <c r="AD180" s="102"/>
      <c r="AE180" s="113">
        <v>67</v>
      </c>
      <c r="AF180" s="113"/>
      <c r="AG180" s="249"/>
      <c r="AH180" s="249"/>
      <c r="AI180" s="249"/>
      <c r="AJ180" s="180" t="e">
        <f t="shared" si="124"/>
        <v>#VALUE!</v>
      </c>
      <c r="AK180" s="140" t="e">
        <f t="shared" si="125"/>
        <v>#VALUE!</v>
      </c>
      <c r="AL180" s="140" t="e">
        <f t="shared" si="126"/>
        <v>#VALUE!</v>
      </c>
      <c r="AM180" s="140" t="e">
        <f t="shared" si="127"/>
        <v>#VALUE!</v>
      </c>
      <c r="AN180" s="184" t="e">
        <f t="shared" si="113"/>
        <v>#VALUE!</v>
      </c>
      <c r="AO180" s="181">
        <f>'Financial Assessment'!AR73</f>
        <v>41044.388166310113</v>
      </c>
      <c r="AP180" s="140">
        <f>'Financial Assessment'!AS73</f>
        <v>31845.446252852573</v>
      </c>
      <c r="AQ180" s="182">
        <f>'Financial Assessment'!AT73</f>
        <v>61562.167964383865</v>
      </c>
      <c r="AR180" s="182">
        <f>'Financial Assessment'!AU73</f>
        <v>772300.10475652758</v>
      </c>
      <c r="AS180" s="183">
        <f>'Financial Assessment'!AV73</f>
        <v>772300.10475652758</v>
      </c>
      <c r="AT180" s="140" t="e">
        <f>AT179+'Financial Assessment'!AZ71</f>
        <v>#VALUE!</v>
      </c>
      <c r="AU180" s="140" t="e">
        <f>AU179+'Financial Assessment'!BB71</f>
        <v>#VALUE!</v>
      </c>
      <c r="AV180" s="140" t="e">
        <f>AV179+'Financial Assessment'!BD71</f>
        <v>#VALUE!</v>
      </c>
      <c r="AW180" s="140" t="e">
        <f>AW179+'Financial Assessment'!BF71</f>
        <v>#VALUE!</v>
      </c>
      <c r="AX180" s="184" t="e">
        <f>AX179+'Financial Assessment'!BH71</f>
        <v>#VALUE!</v>
      </c>
      <c r="AY180" s="181">
        <f>AY179+'Financial Assessment'!AZ71</f>
        <v>2234.505032514232</v>
      </c>
      <c r="AZ180" s="140">
        <f>AZ179+'Financial Assessment'!BB71</f>
        <v>3255.9118924307154</v>
      </c>
      <c r="BA180" s="140">
        <f>BA179+'Financial Assessment'!BD71</f>
        <v>1453.8712768000826</v>
      </c>
      <c r="BB180" s="140">
        <f>BB179+'Financial Assessment'!BF71</f>
        <v>38643.053284559261</v>
      </c>
      <c r="BC180" s="184">
        <f>BC179+'Financial Assessment'!BH71</f>
        <v>38446.867677876966</v>
      </c>
      <c r="BD180" s="181">
        <f t="shared" ref="BD180:BD188" si="128">BD179+Y180</f>
        <v>1881.5788508429941</v>
      </c>
      <c r="BE180" s="140">
        <f>BE179+Y180</f>
        <v>2543.4927160008474</v>
      </c>
      <c r="BF180" s="140">
        <f t="shared" si="122"/>
        <v>1100.9450951288445</v>
      </c>
      <c r="BG180" s="140">
        <f t="shared" si="123"/>
        <v>32318.592098546811</v>
      </c>
      <c r="BH180" s="184">
        <f t="shared" si="114"/>
        <v>35159.155773959821</v>
      </c>
      <c r="BI180" s="102"/>
      <c r="BJ180" s="102"/>
      <c r="BK180" s="102"/>
      <c r="BL180" s="102"/>
      <c r="BM180" s="102"/>
      <c r="BN180" s="102"/>
      <c r="BO180" s="102"/>
      <c r="BP180" s="102"/>
      <c r="BQ180" s="102"/>
      <c r="BR180" s="102"/>
      <c r="BS180" s="102"/>
      <c r="BT180" s="102"/>
      <c r="BU180" s="102"/>
      <c r="BV180" s="102"/>
      <c r="BW180" s="102"/>
      <c r="BX180" s="102"/>
      <c r="BY180" s="102"/>
      <c r="BZ180" s="102"/>
      <c r="CA180" s="102"/>
      <c r="CB180" s="102"/>
      <c r="CC180" s="102"/>
      <c r="CD180" s="102"/>
      <c r="CE180" s="102"/>
      <c r="CF180" s="102"/>
      <c r="CG180" s="102"/>
      <c r="CH180" s="102"/>
      <c r="CI180" s="102"/>
      <c r="CJ180" s="102"/>
      <c r="CK180" s="102"/>
      <c r="CL180" s="102"/>
      <c r="CM180" s="102"/>
      <c r="CN180" s="102"/>
      <c r="CO180" s="102"/>
      <c r="CP180" s="102"/>
      <c r="CQ180" s="102"/>
      <c r="CR180" s="102"/>
      <c r="CS180" s="102"/>
      <c r="CT180" s="102"/>
      <c r="CU180" s="102"/>
      <c r="CV180" s="102"/>
      <c r="CW180" s="102"/>
      <c r="CX180" s="102"/>
      <c r="CY180" s="102"/>
      <c r="CZ180" s="102"/>
      <c r="DA180" s="102"/>
      <c r="DB180" s="102"/>
      <c r="DC180" s="102"/>
      <c r="DD180" s="102"/>
      <c r="DE180" s="102"/>
      <c r="DF180" s="102"/>
      <c r="DG180" s="102"/>
      <c r="DH180" s="102"/>
      <c r="DI180" s="102"/>
      <c r="DJ180" s="102"/>
      <c r="DK180" s="102"/>
      <c r="DL180" s="102"/>
      <c r="DM180" s="102"/>
      <c r="DN180" s="102"/>
      <c r="DO180" s="102"/>
      <c r="DP180" s="102"/>
      <c r="DQ180" s="102"/>
      <c r="DR180" s="102"/>
      <c r="DS180" s="102"/>
      <c r="DT180" s="102"/>
      <c r="DU180" s="102"/>
      <c r="DV180" s="102"/>
      <c r="DW180" s="102"/>
      <c r="DX180" s="102"/>
      <c r="DY180" s="102"/>
      <c r="DZ180" s="102"/>
      <c r="EA180" s="102"/>
      <c r="EB180" s="102"/>
      <c r="EC180" s="102"/>
      <c r="ED180" s="102"/>
      <c r="EE180" s="102"/>
      <c r="EF180" s="102"/>
      <c r="EG180" s="102"/>
      <c r="EH180" s="102"/>
      <c r="EI180" s="102"/>
      <c r="EJ180" s="102"/>
      <c r="EK180" s="102"/>
      <c r="EL180" s="102"/>
      <c r="EM180" s="102"/>
      <c r="EN180" s="102"/>
      <c r="EO180" s="102"/>
      <c r="EP180" s="102"/>
      <c r="EQ180" s="102"/>
      <c r="ER180" s="102"/>
      <c r="ES180" s="102"/>
      <c r="ET180" s="102"/>
      <c r="EU180" s="102"/>
      <c r="EV180" s="102"/>
      <c r="EW180" s="102"/>
      <c r="EX180" s="102"/>
      <c r="EY180" s="102"/>
      <c r="EZ180" s="102"/>
      <c r="FA180" s="102"/>
      <c r="FB180" s="102"/>
      <c r="FC180" s="102"/>
      <c r="FD180" s="102"/>
      <c r="FE180" s="102"/>
      <c r="FF180" s="102"/>
      <c r="FG180" s="102"/>
      <c r="FH180" s="102"/>
      <c r="FI180" s="102"/>
      <c r="FJ180" s="102"/>
      <c r="FK180" s="102"/>
      <c r="FL180" s="102"/>
      <c r="FM180" s="102"/>
      <c r="FN180" s="102"/>
      <c r="FO180" s="102"/>
      <c r="FP180" s="102"/>
      <c r="FQ180" s="102"/>
      <c r="FR180" s="102"/>
      <c r="FS180" s="102"/>
      <c r="FT180" s="102"/>
      <c r="FU180" s="102"/>
      <c r="FV180" s="102"/>
      <c r="FW180" s="102"/>
      <c r="FX180" s="102"/>
      <c r="FY180" s="102"/>
      <c r="FZ180" s="102"/>
      <c r="GA180" s="102"/>
      <c r="GB180" s="102"/>
      <c r="GC180" s="102"/>
      <c r="GD180" s="102"/>
      <c r="GE180" s="102"/>
      <c r="GF180" s="102"/>
      <c r="GG180" s="102"/>
      <c r="GH180" s="102"/>
      <c r="GI180" s="102"/>
      <c r="GJ180" s="102"/>
      <c r="GK180" s="102"/>
      <c r="GL180" s="102"/>
      <c r="GM180" s="102"/>
      <c r="GN180" s="102"/>
      <c r="GO180" s="102"/>
      <c r="GP180" s="102"/>
      <c r="GQ180" s="102"/>
      <c r="GR180" s="102"/>
      <c r="GS180" s="102"/>
      <c r="GT180" s="102"/>
      <c r="GU180" s="102"/>
      <c r="GV180" s="102"/>
      <c r="GW180" s="102"/>
      <c r="GX180" s="102"/>
      <c r="GY180" s="102"/>
      <c r="GZ180" s="102"/>
      <c r="HA180" s="102"/>
      <c r="HB180" s="102"/>
      <c r="HC180" s="102"/>
      <c r="HD180" s="102"/>
      <c r="HE180" s="102"/>
      <c r="HF180" s="102"/>
      <c r="HG180" s="102"/>
      <c r="HH180" s="102"/>
      <c r="HI180" s="102"/>
      <c r="HJ180" s="102"/>
      <c r="HK180" s="102"/>
    </row>
    <row r="181" spans="2:219">
      <c r="B181" s="102"/>
      <c r="C181" s="102"/>
      <c r="D181" s="102"/>
      <c r="E181" s="102"/>
      <c r="F181" s="102"/>
      <c r="G181" s="102"/>
      <c r="H181" s="102"/>
      <c r="I181" s="102"/>
      <c r="J181" s="104"/>
      <c r="K181" s="104"/>
      <c r="L181" s="104"/>
      <c r="M181" s="104"/>
      <c r="N181" s="104"/>
      <c r="O181" s="104"/>
      <c r="P181" s="104"/>
      <c r="Q181" s="104"/>
      <c r="R181" s="104"/>
      <c r="S181" s="102"/>
      <c r="T181" s="102"/>
      <c r="U181" s="102"/>
      <c r="V181" s="105">
        <v>68</v>
      </c>
      <c r="X181" s="173">
        <f>X180*($C$23)</f>
        <v>-97261.283130047057</v>
      </c>
      <c r="Y181" s="174">
        <f>'Financial Assessment'!AY72</f>
        <v>6.8226436576904916</v>
      </c>
      <c r="Z181" s="174">
        <f>'Financial Assessment'!BA72</f>
        <v>8.0293642856134682</v>
      </c>
      <c r="AA181" s="174">
        <f>'Financial Assessment'!BC72</f>
        <v>6.8226436576904916</v>
      </c>
      <c r="AB181" s="174">
        <f>'Financial Assessment'!BE72</f>
        <v>122.26223850757584</v>
      </c>
      <c r="AC181" s="174">
        <f>'Financial Assessment'!BG72</f>
        <v>130.29160279318924</v>
      </c>
      <c r="AD181" s="102"/>
      <c r="AE181" s="113">
        <v>68</v>
      </c>
      <c r="AF181" s="113"/>
      <c r="AG181" s="249"/>
      <c r="AH181" s="249"/>
      <c r="AI181" s="249"/>
      <c r="AJ181" s="180" t="e">
        <f t="shared" si="124"/>
        <v>#VALUE!</v>
      </c>
      <c r="AK181" s="140" t="e">
        <f t="shared" si="125"/>
        <v>#VALUE!</v>
      </c>
      <c r="AL181" s="140" t="e">
        <f t="shared" si="126"/>
        <v>#VALUE!</v>
      </c>
      <c r="AM181" s="140" t="e">
        <f t="shared" si="127"/>
        <v>#VALUE!</v>
      </c>
      <c r="AN181" s="184" t="e">
        <f t="shared" ref="AN181:AN188" si="129">AN180+AC181</f>
        <v>#VALUE!</v>
      </c>
      <c r="AO181" s="181">
        <f>'Financial Assessment'!AR74</f>
        <v>43096.607574625617</v>
      </c>
      <c r="AP181" s="140">
        <f>'Financial Assessment'!AS74</f>
        <v>33437.718565495205</v>
      </c>
      <c r="AQ181" s="182">
        <f>'Financial Assessment'!AT74</f>
        <v>64640.276362603065</v>
      </c>
      <c r="AR181" s="182">
        <f>'Financial Assessment'!AU74</f>
        <v>810915.10999435396</v>
      </c>
      <c r="AS181" s="183">
        <f>'Financial Assessment'!AV74</f>
        <v>810915.10999435396</v>
      </c>
      <c r="AT181" s="140" t="e">
        <f>AT180+'Financial Assessment'!AZ72</f>
        <v>#VALUE!</v>
      </c>
      <c r="AU181" s="140" t="e">
        <f>AU180+'Financial Assessment'!BB72</f>
        <v>#VALUE!</v>
      </c>
      <c r="AV181" s="140" t="e">
        <f>AV180+'Financial Assessment'!BD72</f>
        <v>#VALUE!</v>
      </c>
      <c r="AW181" s="140" t="e">
        <f>AW180+'Financial Assessment'!BF72</f>
        <v>#VALUE!</v>
      </c>
      <c r="AX181" s="184" t="e">
        <f>AX180+'Financial Assessment'!BH72</f>
        <v>#VALUE!</v>
      </c>
      <c r="AY181" s="181">
        <f>AY180+'Financial Assessment'!AZ72</f>
        <v>2242.0269971468356</v>
      </c>
      <c r="AZ181" s="140">
        <f>AZ180+'Financial Assessment'!BB72</f>
        <v>3264.7642665556041</v>
      </c>
      <c r="BA181" s="140">
        <f>BA180+'Financial Assessment'!BD72</f>
        <v>1461.3932414326864</v>
      </c>
      <c r="BB181" s="140">
        <f>BB180+'Financial Assessment'!BF72</f>
        <v>38777.847402513864</v>
      </c>
      <c r="BC181" s="184">
        <f>BC180+'Financial Assessment'!BH72</f>
        <v>38583.673860809817</v>
      </c>
      <c r="BD181" s="181">
        <f t="shared" si="128"/>
        <v>1888.4014945006847</v>
      </c>
      <c r="BE181" s="140">
        <f>BE180+Z181</f>
        <v>2551.522080286461</v>
      </c>
      <c r="BF181" s="140">
        <f t="shared" si="122"/>
        <v>1107.7677387865351</v>
      </c>
      <c r="BG181" s="140">
        <f t="shared" si="123"/>
        <v>32440.854337054388</v>
      </c>
      <c r="BH181" s="184">
        <f t="shared" ref="BH181:BH188" si="130">BH180+AC181</f>
        <v>35289.447376753007</v>
      </c>
      <c r="BI181" s="102"/>
      <c r="BJ181" s="102"/>
      <c r="BK181" s="102"/>
      <c r="BL181" s="102"/>
      <c r="BM181" s="102"/>
      <c r="BN181" s="102"/>
      <c r="BO181" s="102"/>
      <c r="BP181" s="102"/>
      <c r="BQ181" s="102"/>
      <c r="BR181" s="102"/>
      <c r="BS181" s="102"/>
      <c r="BT181" s="102"/>
      <c r="BU181" s="102"/>
      <c r="BV181" s="102"/>
      <c r="BW181" s="102"/>
      <c r="BX181" s="102"/>
      <c r="BY181" s="102"/>
      <c r="BZ181" s="102"/>
      <c r="CA181" s="102"/>
      <c r="CB181" s="102"/>
      <c r="CC181" s="102"/>
      <c r="CD181" s="102"/>
      <c r="CE181" s="102"/>
      <c r="CF181" s="102"/>
      <c r="CG181" s="102"/>
      <c r="CH181" s="102"/>
      <c r="CI181" s="102"/>
      <c r="CJ181" s="102"/>
      <c r="CK181" s="102"/>
      <c r="CL181" s="102"/>
      <c r="CM181" s="102"/>
      <c r="CN181" s="102"/>
      <c r="CO181" s="102"/>
      <c r="CP181" s="102"/>
      <c r="CQ181" s="102"/>
      <c r="CR181" s="102"/>
      <c r="CS181" s="102"/>
      <c r="CT181" s="102"/>
      <c r="CU181" s="102"/>
      <c r="CV181" s="102"/>
      <c r="CW181" s="102"/>
      <c r="CX181" s="102"/>
      <c r="CY181" s="102"/>
      <c r="CZ181" s="102"/>
      <c r="DA181" s="102"/>
      <c r="DB181" s="102"/>
      <c r="DC181" s="102"/>
      <c r="DD181" s="102"/>
      <c r="DE181" s="102"/>
      <c r="DF181" s="102"/>
      <c r="DG181" s="102"/>
      <c r="DH181" s="102"/>
      <c r="DI181" s="102"/>
      <c r="DJ181" s="102"/>
      <c r="DK181" s="102"/>
      <c r="DL181" s="102"/>
      <c r="DM181" s="102"/>
      <c r="DN181" s="102"/>
      <c r="DO181" s="102"/>
      <c r="DP181" s="102"/>
      <c r="DQ181" s="102"/>
      <c r="DR181" s="102"/>
      <c r="DS181" s="102"/>
      <c r="DT181" s="102"/>
      <c r="DU181" s="102"/>
      <c r="DV181" s="102"/>
      <c r="DW181" s="102"/>
      <c r="DX181" s="102"/>
      <c r="DY181" s="102"/>
      <c r="DZ181" s="102"/>
      <c r="EA181" s="102"/>
      <c r="EB181" s="102"/>
      <c r="EC181" s="102"/>
      <c r="ED181" s="102"/>
      <c r="EE181" s="102"/>
      <c r="EF181" s="102"/>
      <c r="EG181" s="102"/>
      <c r="EH181" s="102"/>
      <c r="EI181" s="102"/>
      <c r="EJ181" s="102"/>
      <c r="EK181" s="102"/>
      <c r="EL181" s="102"/>
      <c r="EM181" s="102"/>
      <c r="EN181" s="102"/>
      <c r="EO181" s="102"/>
      <c r="EP181" s="102"/>
      <c r="EQ181" s="102"/>
      <c r="ER181" s="102"/>
      <c r="ES181" s="102"/>
      <c r="ET181" s="102"/>
      <c r="EU181" s="102"/>
      <c r="EV181" s="102"/>
      <c r="EW181" s="102"/>
      <c r="EX181" s="102"/>
      <c r="EY181" s="102"/>
      <c r="EZ181" s="102"/>
      <c r="FA181" s="102"/>
      <c r="FB181" s="102"/>
      <c r="FC181" s="102"/>
      <c r="FD181" s="102"/>
      <c r="FE181" s="102"/>
      <c r="FF181" s="102"/>
      <c r="FG181" s="102"/>
      <c r="FH181" s="102"/>
      <c r="FI181" s="102"/>
      <c r="FJ181" s="102"/>
      <c r="FK181" s="102"/>
      <c r="FL181" s="102"/>
      <c r="FM181" s="102"/>
      <c r="FN181" s="102"/>
      <c r="FO181" s="102"/>
      <c r="FP181" s="102"/>
      <c r="FQ181" s="102"/>
      <c r="FR181" s="102"/>
      <c r="FS181" s="102"/>
      <c r="FT181" s="102"/>
      <c r="FU181" s="102"/>
      <c r="FV181" s="102"/>
      <c r="FW181" s="102"/>
      <c r="FX181" s="102"/>
      <c r="FY181" s="102"/>
      <c r="FZ181" s="102"/>
      <c r="GA181" s="102"/>
      <c r="GB181" s="102"/>
      <c r="GC181" s="102"/>
      <c r="GD181" s="102"/>
      <c r="GE181" s="102"/>
      <c r="GF181" s="102"/>
      <c r="GG181" s="102"/>
      <c r="GH181" s="102"/>
      <c r="GI181" s="102"/>
      <c r="GJ181" s="102"/>
      <c r="GK181" s="102"/>
      <c r="GL181" s="102"/>
      <c r="GM181" s="102"/>
      <c r="GN181" s="102"/>
      <c r="GO181" s="102"/>
      <c r="GP181" s="102"/>
      <c r="GQ181" s="102"/>
      <c r="GR181" s="102"/>
      <c r="GS181" s="102"/>
      <c r="GT181" s="102"/>
      <c r="GU181" s="102"/>
      <c r="GV181" s="102"/>
      <c r="GW181" s="102"/>
      <c r="GX181" s="102"/>
      <c r="GY181" s="102"/>
      <c r="GZ181" s="102"/>
      <c r="HA181" s="102"/>
      <c r="HB181" s="102"/>
      <c r="HC181" s="102"/>
      <c r="HD181" s="102"/>
      <c r="HE181" s="102"/>
      <c r="HF181" s="102"/>
      <c r="HG181" s="102"/>
      <c r="HH181" s="102"/>
      <c r="HI181" s="102"/>
      <c r="HJ181" s="102"/>
      <c r="HK181" s="102"/>
    </row>
    <row r="182" spans="2:219">
      <c r="B182" s="102"/>
      <c r="C182" s="102"/>
      <c r="D182" s="102"/>
      <c r="E182" s="102"/>
      <c r="F182" s="102"/>
      <c r="G182" s="102"/>
      <c r="H182" s="102"/>
      <c r="I182" s="102"/>
      <c r="J182" s="104"/>
      <c r="K182" s="104"/>
      <c r="L182" s="104"/>
      <c r="M182" s="104"/>
      <c r="N182" s="104"/>
      <c r="O182" s="104"/>
      <c r="P182" s="104"/>
      <c r="Q182" s="104"/>
      <c r="R182" s="104"/>
      <c r="S182" s="102"/>
      <c r="T182" s="102"/>
      <c r="U182" s="102"/>
      <c r="V182" s="105">
        <v>69</v>
      </c>
      <c r="X182" s="173">
        <f>X181*$C$23</f>
        <v>-102124.34728654941</v>
      </c>
      <c r="Y182" s="174">
        <f>'Financial Assessment'!AY73</f>
        <v>6.4977558644671234</v>
      </c>
      <c r="Z182" s="174">
        <f>'Financial Assessment'!BA73</f>
        <v>7.6470136053461459</v>
      </c>
      <c r="AA182" s="174">
        <f>'Financial Assessment'!BC73</f>
        <v>6.4977558644671234</v>
      </c>
      <c r="AB182" s="174">
        <f>'Financial Assessment'!BE73</f>
        <v>116.44022715007222</v>
      </c>
      <c r="AC182" s="174">
        <f>'Financial Assessment'!BG73</f>
        <v>124.08724075541832</v>
      </c>
      <c r="AD182" s="102"/>
      <c r="AE182" s="113">
        <v>69</v>
      </c>
      <c r="AF182" s="113"/>
      <c r="AG182" s="249"/>
      <c r="AH182" s="249"/>
      <c r="AI182" s="249"/>
      <c r="AJ182" s="180" t="e">
        <f t="shared" si="124"/>
        <v>#VALUE!</v>
      </c>
      <c r="AK182" s="140" t="e">
        <f t="shared" si="125"/>
        <v>#VALUE!</v>
      </c>
      <c r="AL182" s="140" t="e">
        <f t="shared" si="126"/>
        <v>#VALUE!</v>
      </c>
      <c r="AM182" s="140" t="e">
        <f t="shared" si="127"/>
        <v>#VALUE!</v>
      </c>
      <c r="AN182" s="184" t="e">
        <f t="shared" si="129"/>
        <v>#VALUE!</v>
      </c>
      <c r="AO182" s="181">
        <f>'Financial Assessment'!AR75</f>
        <v>45251.437953356901</v>
      </c>
      <c r="AP182" s="140">
        <f>'Financial Assessment'!AS75</f>
        <v>35109.60449376997</v>
      </c>
      <c r="AQ182" s="182">
        <f>'Financial Assessment'!AT75</f>
        <v>67872.290180733224</v>
      </c>
      <c r="AR182" s="182">
        <f>'Financial Assessment'!AU75</f>
        <v>851460.86549407174</v>
      </c>
      <c r="AS182" s="183">
        <f>'Financial Assessment'!AV75</f>
        <v>851460.86549407174</v>
      </c>
      <c r="AT182" s="140" t="e">
        <f>AT181+'Financial Assessment'!AZ73</f>
        <v>#VALUE!</v>
      </c>
      <c r="AU182" s="140" t="e">
        <f>AU181+'Financial Assessment'!BB73</f>
        <v>#VALUE!</v>
      </c>
      <c r="AV182" s="140" t="e">
        <f>AV181+'Financial Assessment'!BD73</f>
        <v>#VALUE!</v>
      </c>
      <c r="AW182" s="140" t="e">
        <f>AW181+'Financial Assessment'!BF73</f>
        <v>#VALUE!</v>
      </c>
      <c r="AX182" s="184" t="e">
        <f>AX181+'Financial Assessment'!BH73</f>
        <v>#VALUE!</v>
      </c>
      <c r="AY182" s="181">
        <f>AY181+'Financial Assessment'!AZ73</f>
        <v>2249.1907729874106</v>
      </c>
      <c r="AZ182" s="140">
        <f>AZ181+'Financial Assessment'!BB73</f>
        <v>3273.1950990554983</v>
      </c>
      <c r="BA182" s="140">
        <f>BA181+'Financial Assessment'!BD73</f>
        <v>1468.5570172732614</v>
      </c>
      <c r="BB182" s="140">
        <f>BB181+'Financial Assessment'!BF73</f>
        <v>38906.222752946822</v>
      </c>
      <c r="BC182" s="184">
        <f>BC181+'Financial Assessment'!BH73</f>
        <v>38713.965463603003</v>
      </c>
      <c r="BD182" s="181">
        <f t="shared" si="128"/>
        <v>1894.8992503651518</v>
      </c>
      <c r="BE182" s="140">
        <f>BE181+Y182</f>
        <v>2558.0198361509283</v>
      </c>
      <c r="BF182" s="140">
        <f t="shared" ref="BF182:BF188" si="131">BF181+AA182</f>
        <v>1114.2654946510022</v>
      </c>
      <c r="BG182" s="140">
        <f t="shared" ref="BG182:BG188" si="132">BG181+AB182</f>
        <v>32557.294564204461</v>
      </c>
      <c r="BH182" s="184">
        <f t="shared" si="130"/>
        <v>35413.534617508427</v>
      </c>
      <c r="BI182" s="102"/>
      <c r="BJ182" s="102"/>
      <c r="BK182" s="102"/>
      <c r="BL182" s="102"/>
      <c r="BM182" s="102"/>
      <c r="BN182" s="102"/>
      <c r="BO182" s="102"/>
      <c r="BP182" s="102"/>
      <c r="BQ182" s="102"/>
      <c r="BR182" s="102"/>
      <c r="BS182" s="102"/>
      <c r="BT182" s="102"/>
      <c r="BU182" s="102"/>
      <c r="BV182" s="102"/>
      <c r="BW182" s="102"/>
      <c r="BX182" s="102"/>
      <c r="BY182" s="102"/>
      <c r="BZ182" s="102"/>
      <c r="CA182" s="102"/>
      <c r="CB182" s="102"/>
      <c r="CC182" s="102"/>
      <c r="CD182" s="102"/>
      <c r="CE182" s="102"/>
      <c r="CF182" s="102"/>
      <c r="CG182" s="102"/>
      <c r="CH182" s="102"/>
      <c r="CI182" s="102"/>
      <c r="CJ182" s="102"/>
      <c r="CK182" s="102"/>
      <c r="CL182" s="102"/>
      <c r="CM182" s="102"/>
      <c r="CN182" s="102"/>
      <c r="CO182" s="102"/>
      <c r="CP182" s="102"/>
      <c r="CQ182" s="102"/>
      <c r="CR182" s="102"/>
      <c r="CS182" s="102"/>
      <c r="CT182" s="102"/>
      <c r="CU182" s="102"/>
      <c r="CV182" s="102"/>
      <c r="CW182" s="102"/>
      <c r="CX182" s="102"/>
      <c r="CY182" s="102"/>
      <c r="CZ182" s="102"/>
      <c r="DA182" s="102"/>
      <c r="DB182" s="102"/>
      <c r="DC182" s="102"/>
      <c r="DD182" s="102"/>
      <c r="DE182" s="102"/>
      <c r="DF182" s="102"/>
      <c r="DG182" s="102"/>
      <c r="DH182" s="102"/>
      <c r="DI182" s="102"/>
      <c r="DJ182" s="102"/>
      <c r="DK182" s="102"/>
      <c r="DL182" s="102"/>
      <c r="DM182" s="102"/>
      <c r="DN182" s="102"/>
      <c r="DO182" s="102"/>
      <c r="DP182" s="102"/>
      <c r="DQ182" s="102"/>
      <c r="DR182" s="102"/>
      <c r="DS182" s="102"/>
      <c r="DT182" s="102"/>
      <c r="DU182" s="102"/>
      <c r="DV182" s="102"/>
      <c r="DW182" s="102"/>
      <c r="DX182" s="102"/>
      <c r="DY182" s="102"/>
      <c r="DZ182" s="102"/>
      <c r="EA182" s="102"/>
      <c r="EB182" s="102"/>
      <c r="EC182" s="102"/>
      <c r="ED182" s="102"/>
      <c r="EE182" s="102"/>
      <c r="EF182" s="102"/>
      <c r="EG182" s="102"/>
      <c r="EH182" s="102"/>
      <c r="EI182" s="102"/>
      <c r="EJ182" s="102"/>
      <c r="EK182" s="102"/>
      <c r="EL182" s="102"/>
      <c r="EM182" s="102"/>
      <c r="EN182" s="102"/>
      <c r="EO182" s="102"/>
      <c r="EP182" s="102"/>
      <c r="EQ182" s="102"/>
      <c r="ER182" s="102"/>
      <c r="ES182" s="102"/>
      <c r="ET182" s="102"/>
      <c r="EU182" s="102"/>
      <c r="EV182" s="102"/>
      <c r="EW182" s="102"/>
      <c r="EX182" s="102"/>
      <c r="EY182" s="102"/>
      <c r="EZ182" s="102"/>
      <c r="FA182" s="102"/>
      <c r="FB182" s="102"/>
      <c r="FC182" s="102"/>
      <c r="FD182" s="102"/>
      <c r="FE182" s="102"/>
      <c r="FF182" s="102"/>
      <c r="FG182" s="102"/>
      <c r="FH182" s="102"/>
      <c r="FI182" s="102"/>
      <c r="FJ182" s="102"/>
      <c r="FK182" s="102"/>
      <c r="FL182" s="102"/>
      <c r="FM182" s="102"/>
      <c r="FN182" s="102"/>
      <c r="FO182" s="102"/>
      <c r="FP182" s="102"/>
      <c r="FQ182" s="102"/>
      <c r="FR182" s="102"/>
      <c r="FS182" s="102"/>
      <c r="FT182" s="102"/>
      <c r="FU182" s="102"/>
      <c r="FV182" s="102"/>
      <c r="FW182" s="102"/>
      <c r="FX182" s="102"/>
      <c r="FY182" s="102"/>
      <c r="FZ182" s="102"/>
      <c r="GA182" s="102"/>
      <c r="GB182" s="102"/>
      <c r="GC182" s="102"/>
      <c r="GD182" s="102"/>
      <c r="GE182" s="102"/>
      <c r="GF182" s="102"/>
      <c r="GG182" s="102"/>
      <c r="GH182" s="102"/>
      <c r="GI182" s="102"/>
      <c r="GJ182" s="102"/>
      <c r="GK182" s="102"/>
      <c r="GL182" s="102"/>
      <c r="GM182" s="102"/>
      <c r="GN182" s="102"/>
      <c r="GO182" s="102"/>
      <c r="GP182" s="102"/>
      <c r="GQ182" s="102"/>
      <c r="GR182" s="102"/>
      <c r="GS182" s="102"/>
      <c r="GT182" s="102"/>
      <c r="GU182" s="102"/>
      <c r="GV182" s="102"/>
      <c r="GW182" s="102"/>
      <c r="GX182" s="102"/>
      <c r="GY182" s="102"/>
      <c r="GZ182" s="102"/>
      <c r="HA182" s="102"/>
      <c r="HB182" s="102"/>
      <c r="HC182" s="102"/>
      <c r="HD182" s="102"/>
      <c r="HE182" s="102"/>
      <c r="HF182" s="102"/>
      <c r="HG182" s="102"/>
      <c r="HH182" s="102"/>
      <c r="HI182" s="102"/>
      <c r="HJ182" s="102"/>
      <c r="HK182" s="102"/>
    </row>
    <row r="183" spans="2:219">
      <c r="B183" s="102"/>
      <c r="C183" s="102"/>
      <c r="D183" s="102"/>
      <c r="E183" s="102"/>
      <c r="F183" s="102"/>
      <c r="G183" s="102"/>
      <c r="H183" s="102"/>
      <c r="I183" s="102"/>
      <c r="J183" s="104"/>
      <c r="K183" s="104"/>
      <c r="L183" s="104"/>
      <c r="M183" s="104"/>
      <c r="N183" s="104"/>
      <c r="O183" s="104"/>
      <c r="P183" s="104"/>
      <c r="Q183" s="104"/>
      <c r="R183" s="104"/>
      <c r="S183" s="102"/>
      <c r="T183" s="102"/>
      <c r="U183" s="102"/>
      <c r="V183" s="105">
        <v>70</v>
      </c>
      <c r="X183" s="173">
        <f>X182*($C$23)</f>
        <v>-107230.56465087688</v>
      </c>
      <c r="Y183" s="174">
        <f>'Financial Assessment'!AY74</f>
        <v>6.1883389185401114</v>
      </c>
      <c r="Z183" s="174">
        <f>'Financial Assessment'!BA74</f>
        <v>7.2828701003296601</v>
      </c>
      <c r="AA183" s="174">
        <f>'Financial Assessment'!BC74</f>
        <v>6.1883389185401114</v>
      </c>
      <c r="AB183" s="174">
        <f>'Financial Assessment'!BE74</f>
        <v>110.89545442864019</v>
      </c>
      <c r="AC183" s="174">
        <f>'Financial Assessment'!BG74</f>
        <v>118.17832452896982</v>
      </c>
      <c r="AD183" s="102"/>
      <c r="AE183" s="113">
        <v>70</v>
      </c>
      <c r="AF183" s="113"/>
      <c r="AG183" s="249"/>
      <c r="AH183" s="249"/>
      <c r="AI183" s="249"/>
      <c r="AJ183" s="180" t="e">
        <f t="shared" si="124"/>
        <v>#VALUE!</v>
      </c>
      <c r="AK183" s="140" t="e">
        <f t="shared" si="125"/>
        <v>#VALUE!</v>
      </c>
      <c r="AL183" s="140" t="e">
        <f t="shared" si="126"/>
        <v>#VALUE!</v>
      </c>
      <c r="AM183" s="140" t="e">
        <f t="shared" si="127"/>
        <v>#VALUE!</v>
      </c>
      <c r="AN183" s="184" t="e">
        <f t="shared" si="129"/>
        <v>#VALUE!</v>
      </c>
      <c r="AO183" s="181">
        <f>'Financial Assessment'!AR76</f>
        <v>47514.009851024748</v>
      </c>
      <c r="AP183" s="140">
        <f>'Financial Assessment'!AS76</f>
        <v>36865.084718458471</v>
      </c>
      <c r="AQ183" s="182">
        <f>'Financial Assessment'!AT76</f>
        <v>71265.904689769886</v>
      </c>
      <c r="AR183" s="182">
        <f>'Financial Assessment'!AU76</f>
        <v>894033.90876877541</v>
      </c>
      <c r="AS183" s="183">
        <f>'Financial Assessment'!AV76</f>
        <v>894033.90876877541</v>
      </c>
      <c r="AT183" s="140" t="e">
        <f>AT182+'Financial Assessment'!AZ74</f>
        <v>#VALUE!</v>
      </c>
      <c r="AU183" s="140" t="e">
        <f>AU182+'Financial Assessment'!BB74</f>
        <v>#VALUE!</v>
      </c>
      <c r="AV183" s="140" t="e">
        <f>AV182+'Financial Assessment'!BD74</f>
        <v>#VALUE!</v>
      </c>
      <c r="AW183" s="140" t="e">
        <f>AW182+'Financial Assessment'!BF74</f>
        <v>#VALUE!</v>
      </c>
      <c r="AX183" s="184" t="e">
        <f>AX182+'Financial Assessment'!BH74</f>
        <v>#VALUE!</v>
      </c>
      <c r="AY183" s="181">
        <f>AY182+'Financial Assessment'!AZ74</f>
        <v>2256.0134166451012</v>
      </c>
      <c r="AZ183" s="140">
        <f>AZ182+'Financial Assessment'!BB74</f>
        <v>3281.2244633411119</v>
      </c>
      <c r="BA183" s="140">
        <f>BA182+'Financial Assessment'!BD74</f>
        <v>1475.3796609309518</v>
      </c>
      <c r="BB183" s="140">
        <f>BB182+'Financial Assessment'!BF74</f>
        <v>39028.484991454396</v>
      </c>
      <c r="BC183" s="184">
        <f>BC182+'Financial Assessment'!BH74</f>
        <v>38838.052704358422</v>
      </c>
      <c r="BD183" s="181">
        <f t="shared" si="128"/>
        <v>1901.0875892836918</v>
      </c>
      <c r="BE183" s="140">
        <f>BE182+Z183</f>
        <v>2565.3027062512579</v>
      </c>
      <c r="BF183" s="140">
        <f t="shared" si="131"/>
        <v>1120.4538335695422</v>
      </c>
      <c r="BG183" s="140">
        <f t="shared" si="132"/>
        <v>32668.1900186331</v>
      </c>
      <c r="BH183" s="184">
        <f t="shared" si="130"/>
        <v>35531.712942037397</v>
      </c>
      <c r="BI183" s="102"/>
      <c r="BJ183" s="102"/>
      <c r="BK183" s="102"/>
      <c r="BL183" s="102"/>
      <c r="BM183" s="102"/>
      <c r="BN183" s="102"/>
      <c r="BO183" s="102"/>
      <c r="BP183" s="102"/>
      <c r="BQ183" s="102"/>
      <c r="BR183" s="102"/>
      <c r="BS183" s="102"/>
      <c r="BT183" s="102"/>
      <c r="BU183" s="102"/>
      <c r="BV183" s="102"/>
      <c r="BW183" s="102"/>
      <c r="BX183" s="102"/>
      <c r="BY183" s="102"/>
      <c r="BZ183" s="102"/>
      <c r="CA183" s="102"/>
      <c r="CB183" s="102"/>
      <c r="CC183" s="102"/>
      <c r="CD183" s="102"/>
      <c r="CE183" s="102"/>
      <c r="CF183" s="102"/>
      <c r="CG183" s="102"/>
      <c r="CH183" s="102"/>
      <c r="CI183" s="102"/>
      <c r="CJ183" s="102"/>
      <c r="CK183" s="102"/>
      <c r="CL183" s="102"/>
      <c r="CM183" s="102"/>
      <c r="CN183" s="102"/>
      <c r="CO183" s="102"/>
      <c r="CP183" s="102"/>
      <c r="CQ183" s="102"/>
      <c r="CR183" s="102"/>
      <c r="CS183" s="102"/>
      <c r="CT183" s="102"/>
      <c r="CU183" s="102"/>
      <c r="CV183" s="102"/>
      <c r="CW183" s="102"/>
      <c r="CX183" s="102"/>
      <c r="CY183" s="102"/>
      <c r="CZ183" s="102"/>
      <c r="DA183" s="102"/>
      <c r="DB183" s="102"/>
      <c r="DC183" s="102"/>
      <c r="DD183" s="102"/>
      <c r="DE183" s="102"/>
      <c r="DF183" s="102"/>
      <c r="DG183" s="102"/>
      <c r="DH183" s="102"/>
      <c r="DI183" s="102"/>
      <c r="DJ183" s="102"/>
      <c r="DK183" s="102"/>
      <c r="DL183" s="102"/>
      <c r="DM183" s="102"/>
      <c r="DN183" s="102"/>
      <c r="DO183" s="102"/>
      <c r="DP183" s="102"/>
      <c r="DQ183" s="102"/>
      <c r="DR183" s="102"/>
      <c r="DS183" s="102"/>
      <c r="DT183" s="102"/>
      <c r="DU183" s="102"/>
      <c r="DV183" s="102"/>
      <c r="DW183" s="102"/>
      <c r="DX183" s="102"/>
      <c r="DY183" s="102"/>
      <c r="DZ183" s="102"/>
      <c r="EA183" s="102"/>
      <c r="EB183" s="102"/>
      <c r="EC183" s="102"/>
      <c r="ED183" s="102"/>
      <c r="EE183" s="102"/>
      <c r="EF183" s="102"/>
      <c r="EG183" s="102"/>
      <c r="EH183" s="102"/>
      <c r="EI183" s="102"/>
      <c r="EJ183" s="102"/>
      <c r="EK183" s="102"/>
      <c r="EL183" s="102"/>
      <c r="EM183" s="102"/>
      <c r="EN183" s="102"/>
      <c r="EO183" s="102"/>
      <c r="EP183" s="102"/>
      <c r="EQ183" s="102"/>
      <c r="ER183" s="102"/>
      <c r="ES183" s="102"/>
      <c r="ET183" s="102"/>
      <c r="EU183" s="102"/>
      <c r="EV183" s="102"/>
      <c r="EW183" s="102"/>
      <c r="EX183" s="102"/>
      <c r="EY183" s="102"/>
      <c r="EZ183" s="102"/>
      <c r="FA183" s="102"/>
      <c r="FB183" s="102"/>
      <c r="FC183" s="102"/>
      <c r="FD183" s="102"/>
      <c r="FE183" s="102"/>
      <c r="FF183" s="102"/>
      <c r="FG183" s="102"/>
      <c r="FH183" s="102"/>
      <c r="FI183" s="102"/>
      <c r="FJ183" s="102"/>
      <c r="FK183" s="102"/>
      <c r="FL183" s="102"/>
      <c r="FM183" s="102"/>
      <c r="FN183" s="102"/>
      <c r="FO183" s="102"/>
      <c r="FP183" s="102"/>
      <c r="FQ183" s="102"/>
      <c r="FR183" s="102"/>
      <c r="FS183" s="102"/>
      <c r="FT183" s="102"/>
      <c r="FU183" s="102"/>
      <c r="FV183" s="102"/>
      <c r="FW183" s="102"/>
      <c r="FX183" s="102"/>
      <c r="FY183" s="102"/>
      <c r="FZ183" s="102"/>
      <c r="GA183" s="102"/>
      <c r="GB183" s="102"/>
      <c r="GC183" s="102"/>
      <c r="GD183" s="102"/>
      <c r="GE183" s="102"/>
      <c r="GF183" s="102"/>
      <c r="GG183" s="102"/>
      <c r="GH183" s="102"/>
      <c r="GI183" s="102"/>
      <c r="GJ183" s="102"/>
      <c r="GK183" s="102"/>
      <c r="GL183" s="102"/>
      <c r="GM183" s="102"/>
      <c r="GN183" s="102"/>
      <c r="GO183" s="102"/>
      <c r="GP183" s="102"/>
      <c r="GQ183" s="102"/>
      <c r="GR183" s="102"/>
      <c r="GS183" s="102"/>
      <c r="GT183" s="102"/>
      <c r="GU183" s="102"/>
      <c r="GV183" s="102"/>
      <c r="GW183" s="102"/>
      <c r="GX183" s="102"/>
      <c r="GY183" s="102"/>
      <c r="GZ183" s="102"/>
      <c r="HA183" s="102"/>
      <c r="HB183" s="102"/>
      <c r="HC183" s="102"/>
      <c r="HD183" s="102"/>
      <c r="HE183" s="102"/>
      <c r="HF183" s="102"/>
      <c r="HG183" s="102"/>
      <c r="HH183" s="102"/>
      <c r="HI183" s="102"/>
      <c r="HJ183" s="102"/>
      <c r="HK183" s="102"/>
    </row>
    <row r="184" spans="2:219">
      <c r="B184" s="102"/>
      <c r="C184" s="102"/>
      <c r="D184" s="102"/>
      <c r="E184" s="102"/>
      <c r="F184" s="102"/>
      <c r="G184" s="102"/>
      <c r="H184" s="102"/>
      <c r="I184" s="102"/>
      <c r="J184" s="104"/>
      <c r="K184" s="104"/>
      <c r="L184" s="104"/>
      <c r="M184" s="104"/>
      <c r="N184" s="104"/>
      <c r="O184" s="104"/>
      <c r="P184" s="104"/>
      <c r="Q184" s="104"/>
      <c r="R184" s="104"/>
      <c r="S184" s="102"/>
      <c r="T184" s="102"/>
      <c r="U184" s="102"/>
      <c r="V184" s="105">
        <v>71</v>
      </c>
      <c r="X184" s="173">
        <f>X183*$C$23</f>
        <v>-112592.09288342073</v>
      </c>
      <c r="Y184" s="174">
        <f>'Financial Assessment'!AY75</f>
        <v>5.8936561128953429</v>
      </c>
      <c r="Z184" s="174">
        <f>'Financial Assessment'!BA75</f>
        <v>6.9360667622187293</v>
      </c>
      <c r="AA184" s="174">
        <f>'Financial Assessment'!BC75</f>
        <v>5.8936561128953429</v>
      </c>
      <c r="AB184" s="174">
        <f>'Financial Assessment'!BE75</f>
        <v>105.61471850346685</v>
      </c>
      <c r="AC184" s="174">
        <f>'Financial Assessment'!BG75</f>
        <v>112.55078526568553</v>
      </c>
      <c r="AD184" s="102"/>
      <c r="AE184" s="113">
        <v>71</v>
      </c>
      <c r="AF184" s="113"/>
      <c r="AG184" s="249"/>
      <c r="AH184" s="249"/>
      <c r="AI184" s="249"/>
      <c r="AJ184" s="180" t="e">
        <f t="shared" si="124"/>
        <v>#VALUE!</v>
      </c>
      <c r="AK184" s="140" t="e">
        <f t="shared" si="125"/>
        <v>#VALUE!</v>
      </c>
      <c r="AL184" s="140" t="e">
        <f t="shared" si="126"/>
        <v>#VALUE!</v>
      </c>
      <c r="AM184" s="140" t="e">
        <f t="shared" si="127"/>
        <v>#VALUE!</v>
      </c>
      <c r="AN184" s="184" t="e">
        <f t="shared" si="129"/>
        <v>#VALUE!</v>
      </c>
      <c r="AO184" s="181">
        <f>'Financial Assessment'!AR77</f>
        <v>49889.710343575985</v>
      </c>
      <c r="AP184" s="140">
        <f>'Financial Assessment'!AS77</f>
        <v>38708.338954381397</v>
      </c>
      <c r="AQ184" s="182">
        <f>'Financial Assessment'!AT77</f>
        <v>74829.199924258384</v>
      </c>
      <c r="AR184" s="182">
        <f>'Financial Assessment'!AU77</f>
        <v>938735.6042072142</v>
      </c>
      <c r="AS184" s="183">
        <f>'Financial Assessment'!AV77</f>
        <v>938735.6042072142</v>
      </c>
      <c r="AT184" s="140" t="e">
        <f>AT183+'Financial Assessment'!AZ75</f>
        <v>#VALUE!</v>
      </c>
      <c r="AU184" s="140" t="e">
        <f>AU183+'Financial Assessment'!BB75</f>
        <v>#VALUE!</v>
      </c>
      <c r="AV184" s="140" t="e">
        <f>AV183+'Financial Assessment'!BD75</f>
        <v>#VALUE!</v>
      </c>
      <c r="AW184" s="140" t="e">
        <f>AW183+'Financial Assessment'!BF75</f>
        <v>#VALUE!</v>
      </c>
      <c r="AX184" s="184" t="e">
        <f>AX183+'Financial Assessment'!BH75</f>
        <v>#VALUE!</v>
      </c>
      <c r="AY184" s="181">
        <f>AY183+'Financial Assessment'!AZ75</f>
        <v>2262.5111725095685</v>
      </c>
      <c r="AZ184" s="140">
        <f>AZ183+'Financial Assessment'!BB75</f>
        <v>3288.8714769464582</v>
      </c>
      <c r="BA184" s="140">
        <f>BA183+'Financial Assessment'!BD75</f>
        <v>1481.8774167954189</v>
      </c>
      <c r="BB184" s="140">
        <f>BB183+'Financial Assessment'!BF75</f>
        <v>39144.925218604469</v>
      </c>
      <c r="BC184" s="184">
        <f>BC183+'Financial Assessment'!BH75</f>
        <v>38956.231028887392</v>
      </c>
      <c r="BD184" s="181">
        <f t="shared" si="128"/>
        <v>1906.9812453965872</v>
      </c>
      <c r="BE184" s="140">
        <f>BE183+Y184</f>
        <v>2571.1963623641532</v>
      </c>
      <c r="BF184" s="140">
        <f t="shared" si="131"/>
        <v>1126.3474896824375</v>
      </c>
      <c r="BG184" s="140">
        <f t="shared" si="132"/>
        <v>32773.804737136568</v>
      </c>
      <c r="BH184" s="184">
        <f t="shared" si="130"/>
        <v>35644.263727303085</v>
      </c>
      <c r="BI184" s="102"/>
      <c r="BJ184" s="102"/>
      <c r="BK184" s="102"/>
      <c r="BL184" s="102"/>
      <c r="BM184" s="102"/>
      <c r="BN184" s="102"/>
      <c r="BO184" s="102"/>
      <c r="BP184" s="102"/>
      <c r="BQ184" s="102"/>
      <c r="BR184" s="102"/>
      <c r="BS184" s="102"/>
      <c r="BT184" s="102"/>
      <c r="BU184" s="102"/>
      <c r="BV184" s="102"/>
      <c r="BW184" s="102"/>
      <c r="BX184" s="102"/>
      <c r="BY184" s="102"/>
      <c r="BZ184" s="102"/>
      <c r="CA184" s="102"/>
      <c r="CB184" s="102"/>
      <c r="CC184" s="102"/>
      <c r="CD184" s="102"/>
      <c r="CE184" s="102"/>
      <c r="CF184" s="102"/>
      <c r="CG184" s="102"/>
      <c r="CH184" s="102"/>
      <c r="CI184" s="102"/>
      <c r="CJ184" s="102"/>
      <c r="CK184" s="102"/>
      <c r="CL184" s="102"/>
      <c r="CM184" s="102"/>
      <c r="CN184" s="102"/>
      <c r="CO184" s="102"/>
      <c r="CP184" s="102"/>
      <c r="CQ184" s="102"/>
      <c r="CR184" s="102"/>
      <c r="CS184" s="102"/>
      <c r="CT184" s="102"/>
      <c r="CU184" s="102"/>
      <c r="CV184" s="102"/>
      <c r="CW184" s="102"/>
      <c r="CX184" s="102"/>
      <c r="CY184" s="102"/>
      <c r="CZ184" s="102"/>
      <c r="DA184" s="102"/>
      <c r="DB184" s="102"/>
      <c r="DC184" s="102"/>
      <c r="DD184" s="102"/>
      <c r="DE184" s="102"/>
      <c r="DF184" s="102"/>
      <c r="DG184" s="102"/>
      <c r="DH184" s="102"/>
      <c r="DI184" s="102"/>
      <c r="DJ184" s="102"/>
      <c r="DK184" s="102"/>
      <c r="DL184" s="102"/>
      <c r="DM184" s="102"/>
      <c r="DN184" s="102"/>
      <c r="DO184" s="102"/>
      <c r="DP184" s="102"/>
      <c r="DQ184" s="102"/>
      <c r="DR184" s="102"/>
      <c r="DS184" s="102"/>
      <c r="DT184" s="102"/>
      <c r="DU184" s="102"/>
      <c r="DV184" s="102"/>
      <c r="DW184" s="102"/>
      <c r="DX184" s="102"/>
      <c r="DY184" s="102"/>
      <c r="DZ184" s="102"/>
      <c r="EA184" s="102"/>
      <c r="EB184" s="102"/>
      <c r="EC184" s="102"/>
      <c r="ED184" s="102"/>
      <c r="EE184" s="102"/>
      <c r="EF184" s="102"/>
      <c r="EG184" s="102"/>
      <c r="EH184" s="102"/>
      <c r="EI184" s="102"/>
      <c r="EJ184" s="102"/>
      <c r="EK184" s="102"/>
      <c r="EL184" s="102"/>
      <c r="EM184" s="102"/>
      <c r="EN184" s="102"/>
      <c r="EO184" s="102"/>
      <c r="EP184" s="102"/>
      <c r="EQ184" s="102"/>
      <c r="ER184" s="102"/>
      <c r="ES184" s="102"/>
      <c r="ET184" s="102"/>
      <c r="EU184" s="102"/>
      <c r="EV184" s="102"/>
      <c r="EW184" s="102"/>
      <c r="EX184" s="102"/>
      <c r="EY184" s="102"/>
      <c r="EZ184" s="102"/>
      <c r="FA184" s="102"/>
      <c r="FB184" s="102"/>
      <c r="FC184" s="102"/>
      <c r="FD184" s="102"/>
      <c r="FE184" s="102"/>
      <c r="FF184" s="102"/>
      <c r="FG184" s="102"/>
      <c r="FH184" s="102"/>
      <c r="FI184" s="102"/>
      <c r="FJ184" s="102"/>
      <c r="FK184" s="102"/>
      <c r="FL184" s="102"/>
      <c r="FM184" s="102"/>
      <c r="FN184" s="102"/>
      <c r="FO184" s="102"/>
      <c r="FP184" s="102"/>
      <c r="FQ184" s="102"/>
      <c r="FR184" s="102"/>
      <c r="FS184" s="102"/>
      <c r="FT184" s="102"/>
      <c r="FU184" s="102"/>
      <c r="FV184" s="102"/>
      <c r="FW184" s="102"/>
      <c r="FX184" s="102"/>
      <c r="FY184" s="102"/>
      <c r="FZ184" s="102"/>
      <c r="GA184" s="102"/>
      <c r="GB184" s="102"/>
      <c r="GC184" s="102"/>
      <c r="GD184" s="102"/>
      <c r="GE184" s="102"/>
      <c r="GF184" s="102"/>
      <c r="GG184" s="102"/>
      <c r="GH184" s="102"/>
      <c r="GI184" s="102"/>
      <c r="GJ184" s="102"/>
      <c r="GK184" s="102"/>
      <c r="GL184" s="102"/>
      <c r="GM184" s="102"/>
      <c r="GN184" s="102"/>
      <c r="GO184" s="102"/>
      <c r="GP184" s="102"/>
      <c r="GQ184" s="102"/>
      <c r="GR184" s="102"/>
      <c r="GS184" s="102"/>
      <c r="GT184" s="102"/>
      <c r="GU184" s="102"/>
      <c r="GV184" s="102"/>
      <c r="GW184" s="102"/>
      <c r="GX184" s="102"/>
      <c r="GY184" s="102"/>
      <c r="GZ184" s="102"/>
      <c r="HA184" s="102"/>
      <c r="HB184" s="102"/>
      <c r="HC184" s="102"/>
      <c r="HD184" s="102"/>
      <c r="HE184" s="102"/>
      <c r="HF184" s="102"/>
      <c r="HG184" s="102"/>
      <c r="HH184" s="102"/>
      <c r="HI184" s="102"/>
      <c r="HJ184" s="102"/>
      <c r="HK184" s="102"/>
    </row>
    <row r="185" spans="2:219">
      <c r="B185" s="102"/>
      <c r="C185" s="102"/>
      <c r="D185" s="102"/>
      <c r="E185" s="102"/>
      <c r="F185" s="102"/>
      <c r="G185" s="102"/>
      <c r="H185" s="102"/>
      <c r="I185" s="102"/>
      <c r="J185" s="104"/>
      <c r="K185" s="104"/>
      <c r="L185" s="104"/>
      <c r="M185" s="104"/>
      <c r="N185" s="104"/>
      <c r="O185" s="104"/>
      <c r="P185" s="104"/>
      <c r="Q185" s="104"/>
      <c r="R185" s="104"/>
      <c r="S185" s="102"/>
      <c r="T185" s="102"/>
      <c r="U185" s="102"/>
      <c r="V185" s="105">
        <v>72</v>
      </c>
      <c r="X185" s="173">
        <f>X184*($C$23)</f>
        <v>-118221.69752759176</v>
      </c>
      <c r="Y185" s="174">
        <f>'Financial Assessment'!AY76</f>
        <v>5.6130058218050891</v>
      </c>
      <c r="Z185" s="174">
        <f>'Financial Assessment'!BA76</f>
        <v>6.6057778687797395</v>
      </c>
      <c r="AA185" s="174">
        <f>'Financial Assessment'!BC76</f>
        <v>5.6130058218050891</v>
      </c>
      <c r="AB185" s="174">
        <f>'Financial Assessment'!BE76</f>
        <v>100.58544619377794</v>
      </c>
      <c r="AC185" s="174">
        <f>'Financial Assessment'!BG76</f>
        <v>107.19122406255765</v>
      </c>
      <c r="AD185" s="102"/>
      <c r="AE185" s="113">
        <v>72</v>
      </c>
      <c r="AF185" s="113"/>
      <c r="AG185" s="249"/>
      <c r="AH185" s="249"/>
      <c r="AI185" s="249"/>
      <c r="AJ185" s="180" t="e">
        <f t="shared" si="124"/>
        <v>#VALUE!</v>
      </c>
      <c r="AK185" s="140" t="e">
        <f t="shared" si="125"/>
        <v>#VALUE!</v>
      </c>
      <c r="AL185" s="140" t="e">
        <f t="shared" si="126"/>
        <v>#VALUE!</v>
      </c>
      <c r="AM185" s="140" t="e">
        <f t="shared" si="127"/>
        <v>#VALUE!</v>
      </c>
      <c r="AN185" s="184" t="e">
        <f t="shared" si="129"/>
        <v>#VALUE!</v>
      </c>
      <c r="AO185" s="181">
        <f>'Financial Assessment'!AR78</f>
        <v>52384.195860754786</v>
      </c>
      <c r="AP185" s="140">
        <f>'Financial Assessment'!AS78</f>
        <v>40643.755902100471</v>
      </c>
      <c r="AQ185" s="182">
        <f>'Financial Assessment'!AT78</f>
        <v>78570.659920471313</v>
      </c>
      <c r="AR185" s="182">
        <f>'Financial Assessment'!AU78</f>
        <v>985672.38441757497</v>
      </c>
      <c r="AS185" s="183">
        <f>'Financial Assessment'!AV78</f>
        <v>985672.38441757497</v>
      </c>
      <c r="AT185" s="140" t="e">
        <f>AT184+'Financial Assessment'!AZ76</f>
        <v>#VALUE!</v>
      </c>
      <c r="AU185" s="140" t="e">
        <f>AU184+'Financial Assessment'!BB76</f>
        <v>#VALUE!</v>
      </c>
      <c r="AV185" s="140" t="e">
        <f>AV184+'Financial Assessment'!BD76</f>
        <v>#VALUE!</v>
      </c>
      <c r="AW185" s="140" t="e">
        <f>AW184+'Financial Assessment'!BF76</f>
        <v>#VALUE!</v>
      </c>
      <c r="AX185" s="184" t="e">
        <f>AX184+'Financial Assessment'!BH76</f>
        <v>#VALUE!</v>
      </c>
      <c r="AY185" s="181">
        <f>AY184+'Financial Assessment'!AZ76</f>
        <v>2268.6995114281085</v>
      </c>
      <c r="AZ185" s="140">
        <f>AZ184+'Financial Assessment'!BB76</f>
        <v>3296.1543470467877</v>
      </c>
      <c r="BA185" s="140">
        <f>BA184+'Financial Assessment'!BD76</f>
        <v>1488.0657557139589</v>
      </c>
      <c r="BB185" s="140">
        <f>BB184+'Financial Assessment'!BF76</f>
        <v>39255.820673033108</v>
      </c>
      <c r="BC185" s="184">
        <f>BC184+'Financial Assessment'!BH76</f>
        <v>39068.781814153081</v>
      </c>
      <c r="BD185" s="181">
        <f t="shared" si="128"/>
        <v>1912.5942512183922</v>
      </c>
      <c r="BE185" s="140">
        <f>BE184+Z185</f>
        <v>2577.8021402329327</v>
      </c>
      <c r="BF185" s="140">
        <f t="shared" si="131"/>
        <v>1131.9604955042425</v>
      </c>
      <c r="BG185" s="140">
        <f t="shared" si="132"/>
        <v>32874.390183330346</v>
      </c>
      <c r="BH185" s="184">
        <f t="shared" si="130"/>
        <v>35751.454951365646</v>
      </c>
      <c r="BI185" s="102"/>
      <c r="BJ185" s="102"/>
      <c r="BK185" s="102"/>
      <c r="BL185" s="102"/>
      <c r="BM185" s="102"/>
      <c r="BN185" s="102"/>
      <c r="BO185" s="102"/>
      <c r="BP185" s="102"/>
      <c r="BQ185" s="102"/>
      <c r="BR185" s="102"/>
      <c r="BS185" s="102"/>
      <c r="BT185" s="102"/>
      <c r="BU185" s="102"/>
      <c r="BV185" s="102"/>
      <c r="BW185" s="102"/>
      <c r="BX185" s="102"/>
      <c r="BY185" s="102"/>
      <c r="BZ185" s="102"/>
      <c r="CA185" s="102"/>
      <c r="CB185" s="102"/>
      <c r="CC185" s="102"/>
      <c r="CD185" s="102"/>
      <c r="CE185" s="102"/>
      <c r="CF185" s="102"/>
      <c r="CG185" s="102"/>
      <c r="CH185" s="102"/>
      <c r="CI185" s="102"/>
      <c r="CJ185" s="102"/>
      <c r="CK185" s="102"/>
      <c r="CL185" s="102"/>
      <c r="CM185" s="102"/>
      <c r="CN185" s="102"/>
      <c r="CO185" s="102"/>
      <c r="CP185" s="102"/>
      <c r="CQ185" s="102"/>
      <c r="CR185" s="102"/>
      <c r="CS185" s="102"/>
      <c r="CT185" s="102"/>
      <c r="CU185" s="102"/>
      <c r="CV185" s="102"/>
      <c r="CW185" s="102"/>
      <c r="CX185" s="102"/>
      <c r="CY185" s="102"/>
      <c r="CZ185" s="102"/>
      <c r="DA185" s="102"/>
      <c r="DB185" s="102"/>
      <c r="DC185" s="102"/>
      <c r="DD185" s="102"/>
      <c r="DE185" s="102"/>
      <c r="DF185" s="102"/>
      <c r="DG185" s="102"/>
      <c r="DH185" s="102"/>
      <c r="DI185" s="102"/>
      <c r="DJ185" s="102"/>
      <c r="DK185" s="102"/>
      <c r="DL185" s="102"/>
      <c r="DM185" s="102"/>
      <c r="DN185" s="102"/>
      <c r="DO185" s="102"/>
      <c r="DP185" s="102"/>
      <c r="DQ185" s="102"/>
      <c r="DR185" s="102"/>
      <c r="DS185" s="102"/>
      <c r="DT185" s="102"/>
      <c r="DU185" s="102"/>
      <c r="DV185" s="102"/>
      <c r="DW185" s="102"/>
      <c r="DX185" s="102"/>
      <c r="DY185" s="102"/>
      <c r="DZ185" s="102"/>
      <c r="EA185" s="102"/>
      <c r="EB185" s="102"/>
      <c r="EC185" s="102"/>
      <c r="ED185" s="102"/>
      <c r="EE185" s="102"/>
      <c r="EF185" s="102"/>
      <c r="EG185" s="102"/>
      <c r="EH185" s="102"/>
      <c r="EI185" s="102"/>
      <c r="EJ185" s="102"/>
      <c r="EK185" s="102"/>
      <c r="EL185" s="102"/>
      <c r="EM185" s="102"/>
      <c r="EN185" s="102"/>
      <c r="EO185" s="102"/>
      <c r="EP185" s="102"/>
      <c r="EQ185" s="102"/>
      <c r="ER185" s="102"/>
      <c r="ES185" s="102"/>
      <c r="ET185" s="102"/>
      <c r="EU185" s="102"/>
      <c r="EV185" s="102"/>
      <c r="EW185" s="102"/>
      <c r="EX185" s="102"/>
      <c r="EY185" s="102"/>
      <c r="EZ185" s="102"/>
      <c r="FA185" s="102"/>
      <c r="FB185" s="102"/>
      <c r="FC185" s="102"/>
      <c r="FD185" s="102"/>
      <c r="FE185" s="102"/>
      <c r="FF185" s="102"/>
      <c r="FG185" s="102"/>
      <c r="FH185" s="102"/>
      <c r="FI185" s="102"/>
      <c r="FJ185" s="102"/>
      <c r="FK185" s="102"/>
      <c r="FL185" s="102"/>
      <c r="FM185" s="102"/>
      <c r="FN185" s="102"/>
      <c r="FO185" s="102"/>
      <c r="FP185" s="102"/>
      <c r="FQ185" s="102"/>
      <c r="FR185" s="102"/>
      <c r="FS185" s="102"/>
      <c r="FT185" s="102"/>
      <c r="FU185" s="102"/>
      <c r="FV185" s="102"/>
      <c r="FW185" s="102"/>
      <c r="FX185" s="102"/>
      <c r="FY185" s="102"/>
      <c r="FZ185" s="102"/>
      <c r="GA185" s="102"/>
      <c r="GB185" s="102"/>
      <c r="GC185" s="102"/>
      <c r="GD185" s="102"/>
      <c r="GE185" s="102"/>
      <c r="GF185" s="102"/>
      <c r="GG185" s="102"/>
      <c r="GH185" s="102"/>
      <c r="GI185" s="102"/>
      <c r="GJ185" s="102"/>
      <c r="GK185" s="102"/>
      <c r="GL185" s="102"/>
      <c r="GM185" s="102"/>
      <c r="GN185" s="102"/>
      <c r="GO185" s="102"/>
      <c r="GP185" s="102"/>
      <c r="GQ185" s="102"/>
      <c r="GR185" s="102"/>
      <c r="GS185" s="102"/>
      <c r="GT185" s="102"/>
      <c r="GU185" s="102"/>
      <c r="GV185" s="102"/>
      <c r="GW185" s="102"/>
      <c r="GX185" s="102"/>
      <c r="GY185" s="102"/>
      <c r="GZ185" s="102"/>
      <c r="HA185" s="102"/>
      <c r="HB185" s="102"/>
      <c r="HC185" s="102"/>
      <c r="HD185" s="102"/>
      <c r="HE185" s="102"/>
      <c r="HF185" s="102"/>
      <c r="HG185" s="102"/>
      <c r="HH185" s="102"/>
      <c r="HI185" s="102"/>
      <c r="HJ185" s="102"/>
      <c r="HK185" s="102"/>
    </row>
    <row r="186" spans="2:219">
      <c r="B186" s="102"/>
      <c r="C186" s="102"/>
      <c r="D186" s="102"/>
      <c r="E186" s="102"/>
      <c r="F186" s="102"/>
      <c r="G186" s="102"/>
      <c r="H186" s="102"/>
      <c r="I186" s="102"/>
      <c r="J186" s="104"/>
      <c r="K186" s="104"/>
      <c r="L186" s="104"/>
      <c r="M186" s="104"/>
      <c r="N186" s="104"/>
      <c r="O186" s="104"/>
      <c r="P186" s="104"/>
      <c r="Q186" s="104"/>
      <c r="R186" s="104"/>
      <c r="S186" s="102"/>
      <c r="T186" s="102"/>
      <c r="U186" s="102"/>
      <c r="V186" s="105">
        <v>73</v>
      </c>
      <c r="X186" s="173">
        <f>X185*$C$23</f>
        <v>-124132.78240397136</v>
      </c>
      <c r="Y186" s="174">
        <f>'Financial Assessment'!AY77</f>
        <v>5.3457198302905624</v>
      </c>
      <c r="Z186" s="174">
        <f>'Financial Assessment'!BA77</f>
        <v>6.2912170178854581</v>
      </c>
      <c r="AA186" s="174">
        <f>'Financial Assessment'!BC77</f>
        <v>5.3457198302905624</v>
      </c>
      <c r="AB186" s="174">
        <f>'Financial Assessment'!BE77</f>
        <v>95.795663041693274</v>
      </c>
      <c r="AC186" s="174">
        <f>'Financial Assessment'!BG77</f>
        <v>102.0868800595787</v>
      </c>
      <c r="AD186" s="102"/>
      <c r="AE186" s="113">
        <v>73</v>
      </c>
      <c r="AF186" s="113"/>
      <c r="AG186" s="249"/>
      <c r="AH186" s="249"/>
      <c r="AI186" s="249"/>
      <c r="AJ186" s="180" t="e">
        <f t="shared" si="124"/>
        <v>#VALUE!</v>
      </c>
      <c r="AK186" s="140" t="e">
        <f t="shared" si="125"/>
        <v>#VALUE!</v>
      </c>
      <c r="AL186" s="140" t="e">
        <f t="shared" si="126"/>
        <v>#VALUE!</v>
      </c>
      <c r="AM186" s="140" t="e">
        <f t="shared" si="127"/>
        <v>#VALUE!</v>
      </c>
      <c r="AN186" s="184" t="e">
        <f t="shared" si="129"/>
        <v>#VALUE!</v>
      </c>
      <c r="AO186" s="181">
        <f>'Financial Assessment'!AR79</f>
        <v>55003.405653792528</v>
      </c>
      <c r="AP186" s="140">
        <f>'Financial Assessment'!AS79</f>
        <v>42675.943697205497</v>
      </c>
      <c r="AQ186" s="182">
        <f>'Financial Assessment'!AT79</f>
        <v>82499.192916494882</v>
      </c>
      <c r="AR186" s="182">
        <f>'Financial Assessment'!AU79</f>
        <v>1034956.0036384538</v>
      </c>
      <c r="AS186" s="183">
        <f>'Financial Assessment'!AV79</f>
        <v>1034956.0036384538</v>
      </c>
      <c r="AT186" s="140" t="e">
        <f>AT185+'Financial Assessment'!AZ77</f>
        <v>#VALUE!</v>
      </c>
      <c r="AU186" s="140" t="e">
        <f>AU185+'Financial Assessment'!BB77</f>
        <v>#VALUE!</v>
      </c>
      <c r="AV186" s="140" t="e">
        <f>AV185+'Financial Assessment'!BD77</f>
        <v>#VALUE!</v>
      </c>
      <c r="AW186" s="140" t="e">
        <f>AW185+'Financial Assessment'!BF77</f>
        <v>#VALUE!</v>
      </c>
      <c r="AX186" s="184" t="e">
        <f>AX185+'Financial Assessment'!BH77</f>
        <v>#VALUE!</v>
      </c>
      <c r="AY186" s="181">
        <f>AY185+'Financial Assessment'!AZ77</f>
        <v>2274.5931675410038</v>
      </c>
      <c r="AZ186" s="140">
        <f>AZ185+'Financial Assessment'!BB77</f>
        <v>3303.0904138090063</v>
      </c>
      <c r="BA186" s="140">
        <f>BA185+'Financial Assessment'!BD77</f>
        <v>1493.9594118268542</v>
      </c>
      <c r="BB186" s="140">
        <f>BB185+'Financial Assessment'!BF77</f>
        <v>39361.435391536572</v>
      </c>
      <c r="BC186" s="184">
        <f>BC185+'Financial Assessment'!BH77</f>
        <v>39175.973038215641</v>
      </c>
      <c r="BD186" s="181">
        <f t="shared" si="128"/>
        <v>1917.9399710486828</v>
      </c>
      <c r="BE186" s="140">
        <f>BE185+Y186</f>
        <v>2583.1478600632231</v>
      </c>
      <c r="BF186" s="140">
        <f t="shared" si="131"/>
        <v>1137.3062153345331</v>
      </c>
      <c r="BG186" s="140">
        <f t="shared" si="132"/>
        <v>32970.185846372042</v>
      </c>
      <c r="BH186" s="184">
        <f t="shared" si="130"/>
        <v>35853.541831425224</v>
      </c>
      <c r="BI186" s="102"/>
      <c r="BJ186" s="102"/>
      <c r="BK186" s="102"/>
      <c r="BL186" s="102"/>
      <c r="BM186" s="102"/>
      <c r="BN186" s="102"/>
      <c r="BO186" s="102"/>
      <c r="BP186" s="102"/>
      <c r="BQ186" s="102"/>
      <c r="BR186" s="102"/>
      <c r="BS186" s="102"/>
      <c r="BT186" s="102"/>
      <c r="BU186" s="102"/>
      <c r="BV186" s="102"/>
      <c r="BW186" s="102"/>
      <c r="BX186" s="102"/>
      <c r="BY186" s="102"/>
      <c r="BZ186" s="102"/>
      <c r="CA186" s="102"/>
      <c r="CB186" s="102"/>
      <c r="CC186" s="102"/>
      <c r="CD186" s="102"/>
      <c r="CE186" s="102"/>
      <c r="CF186" s="102"/>
      <c r="CG186" s="102"/>
      <c r="CH186" s="102"/>
      <c r="CI186" s="102"/>
      <c r="CJ186" s="102"/>
      <c r="CK186" s="102"/>
      <c r="CL186" s="102"/>
      <c r="CM186" s="102"/>
      <c r="CN186" s="102"/>
      <c r="CO186" s="102"/>
      <c r="CP186" s="102"/>
      <c r="CQ186" s="102"/>
      <c r="CR186" s="102"/>
      <c r="CS186" s="102"/>
      <c r="CT186" s="102"/>
      <c r="CU186" s="102"/>
      <c r="CV186" s="102"/>
      <c r="CW186" s="102"/>
      <c r="CX186" s="102"/>
      <c r="CY186" s="102"/>
      <c r="CZ186" s="102"/>
      <c r="DA186" s="102"/>
      <c r="DB186" s="102"/>
      <c r="DC186" s="102"/>
      <c r="DD186" s="102"/>
      <c r="DE186" s="102"/>
      <c r="DF186" s="102"/>
      <c r="DG186" s="102"/>
      <c r="DH186" s="102"/>
      <c r="DI186" s="102"/>
      <c r="DJ186" s="102"/>
      <c r="DK186" s="102"/>
      <c r="DL186" s="102"/>
      <c r="DM186" s="102"/>
      <c r="DN186" s="102"/>
      <c r="DO186" s="102"/>
      <c r="DP186" s="102"/>
      <c r="DQ186" s="102"/>
      <c r="DR186" s="102"/>
      <c r="DS186" s="102"/>
      <c r="DT186" s="102"/>
      <c r="DU186" s="102"/>
      <c r="DV186" s="102"/>
      <c r="DW186" s="102"/>
      <c r="DX186" s="102"/>
      <c r="DY186" s="102"/>
      <c r="DZ186" s="102"/>
      <c r="EA186" s="102"/>
      <c r="EB186" s="102"/>
      <c r="EC186" s="102"/>
      <c r="ED186" s="102"/>
      <c r="EE186" s="102"/>
      <c r="EF186" s="102"/>
      <c r="EG186" s="102"/>
      <c r="EH186" s="102"/>
      <c r="EI186" s="102"/>
      <c r="EJ186" s="102"/>
      <c r="EK186" s="102"/>
      <c r="EL186" s="102"/>
      <c r="EM186" s="102"/>
      <c r="EN186" s="102"/>
      <c r="EO186" s="102"/>
      <c r="EP186" s="102"/>
      <c r="EQ186" s="102"/>
      <c r="ER186" s="102"/>
      <c r="ES186" s="102"/>
      <c r="ET186" s="102"/>
      <c r="EU186" s="102"/>
      <c r="EV186" s="102"/>
      <c r="EW186" s="102"/>
      <c r="EX186" s="102"/>
      <c r="EY186" s="102"/>
      <c r="EZ186" s="102"/>
      <c r="FA186" s="102"/>
      <c r="FB186" s="102"/>
      <c r="FC186" s="102"/>
      <c r="FD186" s="102"/>
      <c r="FE186" s="102"/>
      <c r="FF186" s="102"/>
      <c r="FG186" s="102"/>
      <c r="FH186" s="102"/>
      <c r="FI186" s="102"/>
      <c r="FJ186" s="102"/>
      <c r="FK186" s="102"/>
      <c r="FL186" s="102"/>
      <c r="FM186" s="102"/>
      <c r="FN186" s="102"/>
      <c r="FO186" s="102"/>
      <c r="FP186" s="102"/>
      <c r="FQ186" s="102"/>
      <c r="FR186" s="102"/>
      <c r="FS186" s="102"/>
      <c r="FT186" s="102"/>
      <c r="FU186" s="102"/>
      <c r="FV186" s="102"/>
      <c r="FW186" s="102"/>
      <c r="FX186" s="102"/>
      <c r="FY186" s="102"/>
      <c r="FZ186" s="102"/>
      <c r="GA186" s="102"/>
      <c r="GB186" s="102"/>
      <c r="GC186" s="102"/>
      <c r="GD186" s="102"/>
      <c r="GE186" s="102"/>
      <c r="GF186" s="102"/>
      <c r="GG186" s="102"/>
      <c r="GH186" s="102"/>
      <c r="GI186" s="102"/>
      <c r="GJ186" s="102"/>
      <c r="GK186" s="102"/>
      <c r="GL186" s="102"/>
      <c r="GM186" s="102"/>
      <c r="GN186" s="102"/>
      <c r="GO186" s="102"/>
      <c r="GP186" s="102"/>
      <c r="GQ186" s="102"/>
      <c r="GR186" s="102"/>
      <c r="GS186" s="102"/>
      <c r="GT186" s="102"/>
      <c r="GU186" s="102"/>
      <c r="GV186" s="102"/>
      <c r="GW186" s="102"/>
      <c r="GX186" s="102"/>
      <c r="GY186" s="102"/>
      <c r="GZ186" s="102"/>
      <c r="HA186" s="102"/>
      <c r="HB186" s="102"/>
      <c r="HC186" s="102"/>
      <c r="HD186" s="102"/>
      <c r="HE186" s="102"/>
      <c r="HF186" s="102"/>
      <c r="HG186" s="102"/>
      <c r="HH186" s="102"/>
      <c r="HI186" s="102"/>
      <c r="HJ186" s="102"/>
      <c r="HK186" s="102"/>
    </row>
    <row r="187" spans="2:219">
      <c r="B187" s="102"/>
      <c r="C187" s="102"/>
      <c r="D187" s="102"/>
      <c r="E187" s="102"/>
      <c r="F187" s="102"/>
      <c r="G187" s="102"/>
      <c r="H187" s="102"/>
      <c r="I187" s="102"/>
      <c r="J187" s="104"/>
      <c r="K187" s="104"/>
      <c r="L187" s="104"/>
      <c r="M187" s="104"/>
      <c r="N187" s="104"/>
      <c r="O187" s="104"/>
      <c r="P187" s="104"/>
      <c r="Q187" s="104"/>
      <c r="R187" s="104"/>
      <c r="S187" s="102"/>
      <c r="T187" s="102"/>
      <c r="U187" s="102"/>
      <c r="V187" s="105">
        <v>74</v>
      </c>
      <c r="X187" s="173">
        <f>X186*($C$23)</f>
        <v>-130339.42152416993</v>
      </c>
      <c r="Y187" s="174">
        <f>'Financial Assessment'!AY78</f>
        <v>5.0911617431338669</v>
      </c>
      <c r="Z187" s="174">
        <f>'Financial Assessment'!BA78</f>
        <v>5.9916352551290117</v>
      </c>
      <c r="AA187" s="174">
        <f>'Financial Assessment'!BC78</f>
        <v>5.0911617431338669</v>
      </c>
      <c r="AB187" s="174">
        <f>'Financial Assessment'!BE78</f>
        <v>91.233964801612643</v>
      </c>
      <c r="AC187" s="174">
        <f>'Financial Assessment'!BG78</f>
        <v>97.225600056741612</v>
      </c>
      <c r="AD187" s="102"/>
      <c r="AE187" s="113">
        <v>74</v>
      </c>
      <c r="AF187" s="113"/>
      <c r="AG187" s="249"/>
      <c r="AH187" s="249"/>
      <c r="AI187" s="249"/>
      <c r="AJ187" s="180" t="e">
        <f t="shared" si="124"/>
        <v>#VALUE!</v>
      </c>
      <c r="AK187" s="140" t="e">
        <f t="shared" si="125"/>
        <v>#VALUE!</v>
      </c>
      <c r="AL187" s="140" t="e">
        <f t="shared" si="126"/>
        <v>#VALUE!</v>
      </c>
      <c r="AM187" s="140" t="e">
        <f t="shared" si="127"/>
        <v>#VALUE!</v>
      </c>
      <c r="AN187" s="184" t="e">
        <f t="shared" si="129"/>
        <v>#VALUE!</v>
      </c>
      <c r="AO187" s="181">
        <f>'Financial Assessment'!AR80</f>
        <v>57753.575936482157</v>
      </c>
      <c r="AP187" s="140">
        <f>'Financial Assessment'!AS80</f>
        <v>44809.740882065773</v>
      </c>
      <c r="AQ187" s="182">
        <f>'Financial Assessment'!AT80</f>
        <v>86624.152562319636</v>
      </c>
      <c r="AR187" s="182">
        <f>'Financial Assessment'!AU80</f>
        <v>1086703.8038203765</v>
      </c>
      <c r="AS187" s="183">
        <f>'Financial Assessment'!AV80</f>
        <v>1086703.8038203765</v>
      </c>
      <c r="AT187" s="140" t="e">
        <f>AT186+'Financial Assessment'!AZ78</f>
        <v>#VALUE!</v>
      </c>
      <c r="AU187" s="140" t="e">
        <f>AU186+'Financial Assessment'!BB78</f>
        <v>#VALUE!</v>
      </c>
      <c r="AV187" s="140" t="e">
        <f>AV186+'Financial Assessment'!BD78</f>
        <v>#VALUE!</v>
      </c>
      <c r="AW187" s="140" t="e">
        <f>AW186+'Financial Assessment'!BF78</f>
        <v>#VALUE!</v>
      </c>
      <c r="AX187" s="184" t="e">
        <f>AX186+'Financial Assessment'!BH78</f>
        <v>#VALUE!</v>
      </c>
      <c r="AY187" s="181">
        <f>AY186+'Financial Assessment'!AZ78</f>
        <v>2280.2061733628088</v>
      </c>
      <c r="AZ187" s="140">
        <f>AZ186+'Financial Assessment'!BB78</f>
        <v>3309.6961916777859</v>
      </c>
      <c r="BA187" s="140">
        <f>BA186+'Financial Assessment'!BD78</f>
        <v>1499.5724176486592</v>
      </c>
      <c r="BB187" s="140">
        <f>BB186+'Financial Assessment'!BF78</f>
        <v>39462.02083773035</v>
      </c>
      <c r="BC187" s="184">
        <f>BC186+'Financial Assessment'!BH78</f>
        <v>39278.059918275219</v>
      </c>
      <c r="BD187" s="181">
        <f t="shared" si="128"/>
        <v>1923.0311327918166</v>
      </c>
      <c r="BE187" s="140">
        <f>BE186+Z187</f>
        <v>2589.1394953183521</v>
      </c>
      <c r="BF187" s="140">
        <f t="shared" si="131"/>
        <v>1142.397377077667</v>
      </c>
      <c r="BG187" s="140">
        <f t="shared" si="132"/>
        <v>33061.419811173655</v>
      </c>
      <c r="BH187" s="184">
        <f t="shared" si="130"/>
        <v>35950.767431481967</v>
      </c>
      <c r="BI187" s="102"/>
      <c r="BJ187" s="102"/>
      <c r="BK187" s="102"/>
      <c r="BL187" s="102"/>
      <c r="BM187" s="102"/>
      <c r="BN187" s="102"/>
      <c r="BO187" s="102"/>
      <c r="BP187" s="102"/>
      <c r="BQ187" s="102"/>
      <c r="BR187" s="102"/>
      <c r="BS187" s="102"/>
      <c r="BT187" s="102"/>
      <c r="BU187" s="102"/>
      <c r="BV187" s="102"/>
      <c r="BW187" s="102"/>
      <c r="BX187" s="102"/>
      <c r="BY187" s="102"/>
      <c r="BZ187" s="102"/>
      <c r="CA187" s="102"/>
      <c r="CB187" s="102"/>
      <c r="CC187" s="102"/>
      <c r="CD187" s="102"/>
      <c r="CE187" s="102"/>
      <c r="CF187" s="102"/>
      <c r="CG187" s="102"/>
      <c r="CH187" s="102"/>
      <c r="CI187" s="102"/>
      <c r="CJ187" s="102"/>
      <c r="CK187" s="102"/>
      <c r="CL187" s="102"/>
      <c r="CM187" s="102"/>
      <c r="CN187" s="102"/>
      <c r="CO187" s="102"/>
      <c r="CP187" s="102"/>
      <c r="CQ187" s="102"/>
      <c r="CR187" s="102"/>
      <c r="CS187" s="102"/>
      <c r="CT187" s="102"/>
      <c r="CU187" s="102"/>
      <c r="CV187" s="102"/>
      <c r="CW187" s="102"/>
      <c r="CX187" s="102"/>
      <c r="CY187" s="102"/>
      <c r="CZ187" s="102"/>
      <c r="DA187" s="102"/>
      <c r="DB187" s="102"/>
      <c r="DC187" s="102"/>
      <c r="DD187" s="102"/>
      <c r="DE187" s="102"/>
      <c r="DF187" s="102"/>
      <c r="DG187" s="102"/>
      <c r="DH187" s="102"/>
      <c r="DI187" s="102"/>
      <c r="DJ187" s="102"/>
      <c r="DK187" s="102"/>
      <c r="DL187" s="102"/>
      <c r="DM187" s="102"/>
      <c r="DN187" s="102"/>
      <c r="DO187" s="102"/>
      <c r="DP187" s="102"/>
      <c r="DQ187" s="102"/>
      <c r="DR187" s="102"/>
      <c r="DS187" s="102"/>
      <c r="DT187" s="102"/>
      <c r="DU187" s="102"/>
      <c r="DV187" s="102"/>
      <c r="DW187" s="102"/>
      <c r="DX187" s="102"/>
      <c r="DY187" s="102"/>
      <c r="DZ187" s="102"/>
      <c r="EA187" s="102"/>
      <c r="EB187" s="102"/>
      <c r="EC187" s="102"/>
      <c r="ED187" s="102"/>
      <c r="EE187" s="102"/>
      <c r="EF187" s="102"/>
      <c r="EG187" s="102"/>
      <c r="EH187" s="102"/>
      <c r="EI187" s="102"/>
      <c r="EJ187" s="102"/>
      <c r="EK187" s="102"/>
      <c r="EL187" s="102"/>
      <c r="EM187" s="102"/>
      <c r="EN187" s="102"/>
      <c r="EO187" s="102"/>
      <c r="EP187" s="102"/>
      <c r="EQ187" s="102"/>
      <c r="ER187" s="102"/>
      <c r="ES187" s="102"/>
      <c r="ET187" s="102"/>
      <c r="EU187" s="102"/>
      <c r="EV187" s="102"/>
      <c r="EW187" s="102"/>
      <c r="EX187" s="102"/>
      <c r="EY187" s="102"/>
      <c r="EZ187" s="102"/>
      <c r="FA187" s="102"/>
      <c r="FB187" s="102"/>
      <c r="FC187" s="102"/>
      <c r="FD187" s="102"/>
      <c r="FE187" s="102"/>
      <c r="FF187" s="102"/>
      <c r="FG187" s="102"/>
      <c r="FH187" s="102"/>
      <c r="FI187" s="102"/>
      <c r="FJ187" s="102"/>
      <c r="FK187" s="102"/>
      <c r="FL187" s="102"/>
      <c r="FM187" s="102"/>
      <c r="FN187" s="102"/>
      <c r="FO187" s="102"/>
      <c r="FP187" s="102"/>
      <c r="FQ187" s="102"/>
      <c r="FR187" s="102"/>
      <c r="FS187" s="102"/>
      <c r="FT187" s="102"/>
      <c r="FU187" s="102"/>
      <c r="FV187" s="102"/>
      <c r="FW187" s="102"/>
      <c r="FX187" s="102"/>
      <c r="FY187" s="102"/>
      <c r="FZ187" s="102"/>
      <c r="GA187" s="102"/>
      <c r="GB187" s="102"/>
      <c r="GC187" s="102"/>
      <c r="GD187" s="102"/>
      <c r="GE187" s="102"/>
      <c r="GF187" s="102"/>
      <c r="GG187" s="102"/>
      <c r="GH187" s="102"/>
      <c r="GI187" s="102"/>
      <c r="GJ187" s="102"/>
      <c r="GK187" s="102"/>
      <c r="GL187" s="102"/>
      <c r="GM187" s="102"/>
      <c r="GN187" s="102"/>
      <c r="GO187" s="102"/>
      <c r="GP187" s="102"/>
      <c r="GQ187" s="102"/>
      <c r="GR187" s="102"/>
      <c r="GS187" s="102"/>
      <c r="GT187" s="102"/>
      <c r="GU187" s="102"/>
      <c r="GV187" s="102"/>
      <c r="GW187" s="102"/>
      <c r="GX187" s="102"/>
      <c r="GY187" s="102"/>
      <c r="GZ187" s="102"/>
      <c r="HA187" s="102"/>
      <c r="HB187" s="102"/>
      <c r="HC187" s="102"/>
      <c r="HD187" s="102"/>
      <c r="HE187" s="102"/>
      <c r="HF187" s="102"/>
      <c r="HG187" s="102"/>
      <c r="HH187" s="102"/>
      <c r="HI187" s="102"/>
      <c r="HJ187" s="102"/>
      <c r="HK187" s="102"/>
    </row>
    <row r="188" spans="2:219" ht="13.5" thickBot="1">
      <c r="B188" s="102"/>
      <c r="C188" s="102"/>
      <c r="D188" s="102"/>
      <c r="E188" s="102"/>
      <c r="F188" s="102"/>
      <c r="G188" s="102"/>
      <c r="H188" s="102"/>
      <c r="I188" s="102"/>
      <c r="J188" s="104"/>
      <c r="K188" s="104"/>
      <c r="L188" s="104"/>
      <c r="M188" s="104"/>
      <c r="N188" s="104"/>
      <c r="O188" s="104"/>
      <c r="P188" s="104"/>
      <c r="Q188" s="104"/>
      <c r="R188" s="104"/>
      <c r="S188" s="102"/>
      <c r="T188" s="102"/>
      <c r="U188" s="102"/>
      <c r="V188" s="105">
        <v>75</v>
      </c>
      <c r="X188" s="173">
        <f>X187*$C$23</f>
        <v>-136856.39260037843</v>
      </c>
      <c r="Y188" s="174">
        <f>'Financial Assessment'!AY79</f>
        <v>4.8487254696512991</v>
      </c>
      <c r="Z188" s="174">
        <f>'Financial Assessment'!BA79</f>
        <v>5.7063192905990547</v>
      </c>
      <c r="AA188" s="174">
        <f>'Financial Assessment'!BC79</f>
        <v>4.8487254696512991</v>
      </c>
      <c r="AB188" s="174">
        <f>'Financial Assessment'!BE79</f>
        <v>86.889490287250126</v>
      </c>
      <c r="AC188" s="174">
        <f>'Financial Assessment'!BG79</f>
        <v>92.595809577849153</v>
      </c>
      <c r="AD188" s="102"/>
      <c r="AE188" s="113">
        <v>75</v>
      </c>
      <c r="AF188" s="113"/>
      <c r="AG188" s="249"/>
      <c r="AH188" s="249"/>
      <c r="AI188" s="249"/>
      <c r="AJ188" s="185" t="e">
        <f t="shared" si="124"/>
        <v>#VALUE!</v>
      </c>
      <c r="AK188" s="153" t="e">
        <f t="shared" si="125"/>
        <v>#VALUE!</v>
      </c>
      <c r="AL188" s="153" t="e">
        <f t="shared" si="126"/>
        <v>#VALUE!</v>
      </c>
      <c r="AM188" s="153" t="e">
        <f t="shared" si="127"/>
        <v>#VALUE!</v>
      </c>
      <c r="AN188" s="189" t="e">
        <f t="shared" si="129"/>
        <v>#VALUE!</v>
      </c>
      <c r="AO188" s="186">
        <f>'Financial Assessment'!AR81</f>
        <v>60641.254733306268</v>
      </c>
      <c r="AP188" s="153">
        <f>'Financial Assessment'!AS81</f>
        <v>47050.227926169064</v>
      </c>
      <c r="AQ188" s="187">
        <f>'Financial Assessment'!AT81</f>
        <v>90955.360190435618</v>
      </c>
      <c r="AR188" s="187">
        <f>'Financial Assessment'!AU81</f>
        <v>1141038.9940113954</v>
      </c>
      <c r="AS188" s="188">
        <f>'Financial Assessment'!AV81</f>
        <v>1141038.9940113954</v>
      </c>
      <c r="AT188" s="153" t="e">
        <f>AT187+'Financial Assessment'!AZ79</f>
        <v>#VALUE!</v>
      </c>
      <c r="AU188" s="153" t="e">
        <f>AU187+'Financial Assessment'!BB79</f>
        <v>#VALUE!</v>
      </c>
      <c r="AV188" s="153" t="e">
        <f>AV187+'Financial Assessment'!BD79</f>
        <v>#VALUE!</v>
      </c>
      <c r="AW188" s="153" t="e">
        <f>AW187+'Financial Assessment'!BF79</f>
        <v>#VALUE!</v>
      </c>
      <c r="AX188" s="189" t="e">
        <f>AX187+'Financial Assessment'!BH79</f>
        <v>#VALUE!</v>
      </c>
      <c r="AY188" s="186">
        <f>AY187+'Financial Assessment'!AZ79</f>
        <v>2285.5518931930992</v>
      </c>
      <c r="AZ188" s="153">
        <f>AZ187+'Financial Assessment'!BB79</f>
        <v>3315.9874086956715</v>
      </c>
      <c r="BA188" s="153">
        <f>BA187+'Financial Assessment'!BD79</f>
        <v>1504.9181374789498</v>
      </c>
      <c r="BB188" s="153">
        <f>BB187+'Financial Assessment'!BF79</f>
        <v>39557.816500772045</v>
      </c>
      <c r="BC188" s="189">
        <f>BC187+'Financial Assessment'!BH79</f>
        <v>39375.285518331963</v>
      </c>
      <c r="BD188" s="186">
        <f t="shared" si="128"/>
        <v>1927.8798582614679</v>
      </c>
      <c r="BE188" s="153">
        <f>BE187+Y188</f>
        <v>2593.9882207880037</v>
      </c>
      <c r="BF188" s="153">
        <f t="shared" si="131"/>
        <v>1147.2461025473183</v>
      </c>
      <c r="BG188" s="153">
        <f t="shared" si="132"/>
        <v>33148.309301460904</v>
      </c>
      <c r="BH188" s="189">
        <f t="shared" si="130"/>
        <v>36043.363241059815</v>
      </c>
      <c r="BI188" s="102"/>
      <c r="BJ188" s="102"/>
      <c r="BK188" s="102"/>
      <c r="BL188" s="102"/>
      <c r="BM188" s="102"/>
      <c r="BN188" s="102"/>
      <c r="BO188" s="102"/>
      <c r="BP188" s="102"/>
      <c r="BQ188" s="102"/>
      <c r="BR188" s="102"/>
      <c r="BS188" s="102"/>
      <c r="BT188" s="102"/>
      <c r="BU188" s="102"/>
      <c r="BV188" s="102"/>
      <c r="BW188" s="102"/>
      <c r="BX188" s="102"/>
      <c r="BY188" s="102"/>
      <c r="BZ188" s="102"/>
      <c r="CA188" s="102"/>
      <c r="CB188" s="102"/>
      <c r="CC188" s="102"/>
      <c r="CD188" s="102"/>
      <c r="CE188" s="102"/>
      <c r="CF188" s="102"/>
      <c r="CG188" s="102"/>
      <c r="CH188" s="102"/>
      <c r="CI188" s="102"/>
      <c r="CJ188" s="102"/>
      <c r="CK188" s="102"/>
      <c r="CL188" s="102"/>
      <c r="CM188" s="102"/>
      <c r="CN188" s="102"/>
      <c r="CO188" s="102"/>
      <c r="CP188" s="102"/>
      <c r="CQ188" s="102"/>
      <c r="CR188" s="102"/>
      <c r="CS188" s="102"/>
      <c r="CT188" s="102"/>
      <c r="CU188" s="102"/>
      <c r="CV188" s="102"/>
      <c r="CW188" s="102"/>
      <c r="CX188" s="102"/>
      <c r="CY188" s="102"/>
      <c r="CZ188" s="102"/>
      <c r="DA188" s="102"/>
      <c r="DB188" s="102"/>
      <c r="DC188" s="102"/>
      <c r="DD188" s="102"/>
      <c r="DE188" s="102"/>
      <c r="DF188" s="102"/>
      <c r="DG188" s="102"/>
      <c r="DH188" s="102"/>
      <c r="DI188" s="102"/>
      <c r="DJ188" s="102"/>
      <c r="DK188" s="102"/>
      <c r="DL188" s="102"/>
      <c r="DM188" s="102"/>
      <c r="DN188" s="102"/>
      <c r="DO188" s="102"/>
      <c r="DP188" s="102"/>
      <c r="DQ188" s="102"/>
      <c r="DR188" s="102"/>
      <c r="DS188" s="102"/>
      <c r="DT188" s="102"/>
      <c r="DU188" s="102"/>
      <c r="DV188" s="102"/>
      <c r="DW188" s="102"/>
      <c r="DX188" s="102"/>
      <c r="DY188" s="102"/>
      <c r="DZ188" s="102"/>
      <c r="EA188" s="102"/>
      <c r="EB188" s="102"/>
      <c r="EC188" s="102"/>
      <c r="ED188" s="102"/>
      <c r="EE188" s="102"/>
      <c r="EF188" s="102"/>
      <c r="EG188" s="102"/>
      <c r="EH188" s="102"/>
      <c r="EI188" s="102"/>
      <c r="EJ188" s="102"/>
      <c r="EK188" s="102"/>
      <c r="EL188" s="102"/>
      <c r="EM188" s="102"/>
      <c r="EN188" s="102"/>
      <c r="EO188" s="102"/>
      <c r="EP188" s="102"/>
      <c r="EQ188" s="102"/>
      <c r="ER188" s="102"/>
      <c r="ES188" s="102"/>
      <c r="ET188" s="102"/>
      <c r="EU188" s="102"/>
      <c r="EV188" s="102"/>
      <c r="EW188" s="102"/>
      <c r="EX188" s="102"/>
      <c r="EY188" s="102"/>
      <c r="EZ188" s="102"/>
      <c r="FA188" s="102"/>
      <c r="FB188" s="102"/>
      <c r="FC188" s="102"/>
      <c r="FD188" s="102"/>
      <c r="FE188" s="102"/>
      <c r="FF188" s="102"/>
      <c r="FG188" s="102"/>
      <c r="FH188" s="102"/>
      <c r="FI188" s="102"/>
      <c r="FJ188" s="102"/>
      <c r="FK188" s="102"/>
      <c r="FL188" s="102"/>
      <c r="FM188" s="102"/>
      <c r="FN188" s="102"/>
      <c r="FO188" s="102"/>
      <c r="FP188" s="102"/>
      <c r="FQ188" s="102"/>
      <c r="FR188" s="102"/>
      <c r="FS188" s="102"/>
      <c r="FT188" s="102"/>
      <c r="FU188" s="102"/>
      <c r="FV188" s="102"/>
      <c r="FW188" s="102"/>
      <c r="FX188" s="102"/>
      <c r="FY188" s="102"/>
      <c r="FZ188" s="102"/>
      <c r="GA188" s="102"/>
      <c r="GB188" s="102"/>
      <c r="GC188" s="102"/>
      <c r="GD188" s="102"/>
      <c r="GE188" s="102"/>
      <c r="GF188" s="102"/>
      <c r="GG188" s="102"/>
      <c r="GH188" s="102"/>
      <c r="GI188" s="102"/>
      <c r="GJ188" s="102"/>
      <c r="GK188" s="102"/>
      <c r="GL188" s="102"/>
      <c r="GM188" s="102"/>
      <c r="GN188" s="102"/>
      <c r="GO188" s="102"/>
      <c r="GP188" s="102"/>
      <c r="GQ188" s="102"/>
      <c r="GR188" s="102"/>
      <c r="GS188" s="102"/>
      <c r="GT188" s="102"/>
      <c r="GU188" s="102"/>
      <c r="GV188" s="102"/>
      <c r="GW188" s="102"/>
      <c r="GX188" s="102"/>
      <c r="GY188" s="102"/>
      <c r="GZ188" s="102"/>
      <c r="HA188" s="102"/>
      <c r="HB188" s="102"/>
      <c r="HC188" s="102"/>
      <c r="HD188" s="102"/>
      <c r="HE188" s="102"/>
      <c r="HF188" s="102"/>
      <c r="HG188" s="102"/>
      <c r="HH188" s="102"/>
      <c r="HI188" s="102"/>
      <c r="HJ188" s="102"/>
      <c r="HK188" s="102"/>
    </row>
    <row r="189" spans="2:219">
      <c r="B189" s="102"/>
      <c r="C189" s="102"/>
      <c r="D189" s="102"/>
      <c r="E189" s="102"/>
      <c r="F189" s="102"/>
      <c r="G189" s="102"/>
      <c r="H189" s="102"/>
      <c r="I189" s="102"/>
      <c r="J189" s="104"/>
      <c r="K189" s="104"/>
      <c r="L189" s="104"/>
      <c r="M189" s="104"/>
      <c r="N189" s="104"/>
      <c r="O189" s="104"/>
      <c r="P189" s="104"/>
      <c r="Q189" s="104"/>
      <c r="R189" s="104"/>
      <c r="S189" s="102"/>
      <c r="T189" s="102"/>
      <c r="U189" s="102"/>
      <c r="V189" s="102"/>
      <c r="W189" s="102"/>
      <c r="X189" s="102"/>
      <c r="Y189" s="102"/>
      <c r="Z189" s="102"/>
      <c r="AA189" s="102"/>
      <c r="AB189" s="102"/>
      <c r="AC189" s="102"/>
      <c r="AD189" s="102"/>
      <c r="AE189" s="113"/>
      <c r="AF189" s="113"/>
      <c r="AG189" s="249"/>
      <c r="AH189" s="249"/>
      <c r="AI189" s="249"/>
      <c r="AJ189" s="102"/>
      <c r="AK189" s="102"/>
      <c r="AL189" s="102"/>
      <c r="AM189" s="102"/>
      <c r="AN189" s="102"/>
      <c r="AO189" s="102"/>
      <c r="AP189" s="102"/>
      <c r="AQ189" s="102"/>
      <c r="AR189" s="102"/>
      <c r="AS189" s="102"/>
      <c r="AT189" s="102"/>
      <c r="AU189" s="102"/>
      <c r="AV189" s="102"/>
      <c r="AW189" s="102"/>
      <c r="AX189" s="102"/>
      <c r="AY189" s="102"/>
      <c r="AZ189" s="102"/>
      <c r="BA189" s="102"/>
      <c r="BB189" s="102"/>
      <c r="BC189" s="102"/>
      <c r="BD189" s="102"/>
      <c r="BE189" s="102"/>
      <c r="BF189" s="102"/>
      <c r="BG189" s="102"/>
      <c r="BH189" s="102"/>
      <c r="BI189" s="102"/>
      <c r="BJ189" s="102"/>
      <c r="BK189" s="102"/>
      <c r="BL189" s="102"/>
      <c r="BM189" s="102"/>
      <c r="BN189" s="102"/>
      <c r="BO189" s="102"/>
      <c r="BP189" s="102"/>
      <c r="BQ189" s="102"/>
      <c r="BR189" s="102"/>
      <c r="BS189" s="102"/>
      <c r="BT189" s="102"/>
      <c r="BU189" s="102"/>
      <c r="BV189" s="102"/>
      <c r="BW189" s="102"/>
      <c r="BX189" s="102"/>
      <c r="BY189" s="102"/>
      <c r="BZ189" s="102"/>
      <c r="CA189" s="102"/>
      <c r="CB189" s="102"/>
      <c r="CC189" s="102"/>
      <c r="CD189" s="102"/>
      <c r="CE189" s="102"/>
      <c r="CF189" s="102"/>
      <c r="CG189" s="102"/>
      <c r="CH189" s="102"/>
      <c r="CI189" s="102"/>
      <c r="CJ189" s="102"/>
      <c r="CK189" s="102"/>
      <c r="CL189" s="102"/>
      <c r="CM189" s="102"/>
      <c r="CN189" s="102"/>
      <c r="CO189" s="102"/>
      <c r="CP189" s="102"/>
      <c r="CQ189" s="102"/>
      <c r="CR189" s="102"/>
      <c r="CS189" s="102"/>
      <c r="CT189" s="102"/>
      <c r="CU189" s="102"/>
      <c r="CV189" s="102"/>
      <c r="CW189" s="102"/>
      <c r="CX189" s="102"/>
      <c r="CY189" s="102"/>
      <c r="CZ189" s="102"/>
      <c r="DA189" s="102"/>
      <c r="DB189" s="102"/>
      <c r="DC189" s="102"/>
      <c r="DD189" s="102"/>
      <c r="DE189" s="102"/>
      <c r="DF189" s="102"/>
      <c r="DG189" s="102"/>
      <c r="DH189" s="102"/>
      <c r="DI189" s="102"/>
      <c r="DJ189" s="102"/>
      <c r="DK189" s="102"/>
      <c r="DL189" s="102"/>
      <c r="DM189" s="102"/>
      <c r="DN189" s="102"/>
      <c r="DO189" s="102"/>
      <c r="DP189" s="102"/>
      <c r="DQ189" s="102"/>
      <c r="DR189" s="102"/>
      <c r="DS189" s="102"/>
      <c r="DT189" s="102"/>
      <c r="DU189" s="102"/>
      <c r="DV189" s="102"/>
      <c r="DW189" s="102"/>
      <c r="DX189" s="102"/>
      <c r="DY189" s="102"/>
      <c r="DZ189" s="102"/>
      <c r="EA189" s="102"/>
      <c r="EB189" s="102"/>
      <c r="EC189" s="102"/>
      <c r="ED189" s="102"/>
      <c r="EE189" s="102"/>
      <c r="EF189" s="102"/>
      <c r="EG189" s="102"/>
      <c r="EH189" s="102"/>
      <c r="EI189" s="102"/>
      <c r="EJ189" s="102"/>
      <c r="EK189" s="102"/>
      <c r="EL189" s="102"/>
      <c r="EM189" s="102"/>
      <c r="EN189" s="102"/>
      <c r="EO189" s="102"/>
      <c r="EP189" s="102"/>
      <c r="EQ189" s="102"/>
      <c r="ER189" s="102"/>
      <c r="ES189" s="102"/>
      <c r="ET189" s="102"/>
      <c r="EU189" s="102"/>
      <c r="EV189" s="102"/>
      <c r="EW189" s="102"/>
      <c r="EX189" s="102"/>
      <c r="EY189" s="102"/>
      <c r="EZ189" s="102"/>
      <c r="FA189" s="102"/>
      <c r="FB189" s="102"/>
      <c r="FC189" s="102"/>
      <c r="FD189" s="102"/>
      <c r="FE189" s="102"/>
      <c r="FF189" s="102"/>
      <c r="FG189" s="102"/>
      <c r="FH189" s="102"/>
      <c r="FI189" s="102"/>
      <c r="FJ189" s="102"/>
      <c r="FK189" s="102"/>
      <c r="FL189" s="102"/>
      <c r="FM189" s="102"/>
      <c r="FN189" s="102"/>
      <c r="FO189" s="102"/>
      <c r="FP189" s="102"/>
      <c r="FQ189" s="102"/>
      <c r="FR189" s="102"/>
      <c r="FS189" s="102"/>
      <c r="FT189" s="102"/>
      <c r="FU189" s="102"/>
      <c r="FV189" s="102"/>
      <c r="FW189" s="102"/>
      <c r="FX189" s="102"/>
      <c r="FY189" s="102"/>
      <c r="FZ189" s="102"/>
      <c r="GA189" s="102"/>
      <c r="GB189" s="102"/>
      <c r="GC189" s="102"/>
      <c r="GD189" s="102"/>
      <c r="GE189" s="102"/>
      <c r="GF189" s="102"/>
      <c r="GG189" s="102"/>
      <c r="GH189" s="102"/>
      <c r="GI189" s="102"/>
      <c r="GJ189" s="102"/>
      <c r="GK189" s="102"/>
      <c r="GL189" s="102"/>
      <c r="GM189" s="102"/>
      <c r="GN189" s="102"/>
      <c r="GO189" s="102"/>
      <c r="GP189" s="102"/>
      <c r="GQ189" s="102"/>
      <c r="GR189" s="102"/>
      <c r="GS189" s="102"/>
      <c r="GT189" s="102"/>
      <c r="GU189" s="102"/>
      <c r="GV189" s="102"/>
      <c r="GW189" s="102"/>
      <c r="GX189" s="102"/>
      <c r="GY189" s="102"/>
      <c r="GZ189" s="102"/>
      <c r="HA189" s="102"/>
      <c r="HB189" s="102"/>
      <c r="HC189" s="102"/>
      <c r="HD189" s="102"/>
      <c r="HE189" s="102"/>
      <c r="HF189" s="102"/>
      <c r="HG189" s="102"/>
      <c r="HH189" s="102"/>
      <c r="HI189" s="102"/>
      <c r="HJ189" s="102"/>
      <c r="HK189" s="102"/>
    </row>
    <row r="190" spans="2:219">
      <c r="B190" s="102"/>
      <c r="C190" s="102"/>
      <c r="D190" s="102"/>
      <c r="E190" s="102"/>
      <c r="F190" s="102"/>
      <c r="G190" s="102"/>
      <c r="H190" s="102"/>
      <c r="I190" s="102"/>
      <c r="J190" s="104"/>
      <c r="K190" s="104"/>
      <c r="L190" s="104"/>
      <c r="M190" s="104"/>
      <c r="N190" s="104"/>
      <c r="O190" s="104"/>
      <c r="P190" s="104"/>
      <c r="Q190" s="104"/>
      <c r="R190" s="104"/>
      <c r="S190" s="102"/>
      <c r="T190" s="102"/>
      <c r="U190" s="102"/>
      <c r="V190" s="102"/>
      <c r="W190" s="102"/>
      <c r="X190" s="102"/>
      <c r="Y190" s="102"/>
      <c r="Z190" s="102"/>
      <c r="AA190" s="102"/>
      <c r="AB190" s="102"/>
      <c r="AC190" s="102"/>
      <c r="AD190" s="102"/>
      <c r="AE190" s="104"/>
      <c r="AF190" s="104"/>
      <c r="AG190" s="104"/>
      <c r="AH190" s="104"/>
      <c r="AI190" s="104"/>
      <c r="AJ190" s="102"/>
      <c r="AK190" s="102"/>
      <c r="AL190" s="102"/>
      <c r="AM190" s="102"/>
      <c r="AN190" s="102"/>
      <c r="AO190" s="102"/>
      <c r="AP190" s="102"/>
      <c r="AQ190" s="102"/>
      <c r="AR190" s="102"/>
      <c r="AS190" s="102"/>
      <c r="AT190" s="102"/>
      <c r="AU190" s="102"/>
      <c r="AV190" s="102"/>
      <c r="AW190" s="102"/>
      <c r="AX190" s="102"/>
      <c r="AY190" s="102"/>
      <c r="AZ190" s="102"/>
      <c r="BA190" s="102"/>
      <c r="BB190" s="102"/>
      <c r="BC190" s="102"/>
      <c r="BD190" s="102"/>
      <c r="BE190" s="102"/>
      <c r="BF190" s="102"/>
      <c r="BG190" s="102"/>
      <c r="BH190" s="102"/>
      <c r="BI190" s="102"/>
      <c r="BJ190" s="102"/>
      <c r="BK190" s="102"/>
      <c r="BL190" s="102"/>
      <c r="BM190" s="102"/>
      <c r="BN190" s="102"/>
      <c r="BO190" s="102"/>
      <c r="BP190" s="102"/>
      <c r="BQ190" s="102"/>
      <c r="BR190" s="102"/>
      <c r="BS190" s="102"/>
      <c r="BT190" s="102"/>
      <c r="BU190" s="102"/>
      <c r="BV190" s="102"/>
      <c r="BW190" s="102"/>
      <c r="BX190" s="102"/>
      <c r="BY190" s="102"/>
      <c r="BZ190" s="102"/>
      <c r="CA190" s="102"/>
      <c r="CB190" s="102"/>
      <c r="CC190" s="102"/>
      <c r="CD190" s="102"/>
      <c r="CE190" s="102"/>
      <c r="CF190" s="102"/>
      <c r="CG190" s="102"/>
      <c r="CH190" s="102"/>
      <c r="CI190" s="102"/>
      <c r="CJ190" s="102"/>
      <c r="CK190" s="102"/>
      <c r="CL190" s="102"/>
      <c r="CM190" s="102"/>
      <c r="CN190" s="102"/>
      <c r="CO190" s="102"/>
      <c r="CP190" s="102"/>
      <c r="CQ190" s="102"/>
      <c r="CR190" s="102"/>
      <c r="CS190" s="102"/>
      <c r="CT190" s="102"/>
      <c r="CU190" s="102"/>
      <c r="CV190" s="102"/>
      <c r="CW190" s="102"/>
      <c r="CX190" s="102"/>
      <c r="CY190" s="102"/>
      <c r="CZ190" s="102"/>
      <c r="DA190" s="102"/>
      <c r="DB190" s="102"/>
      <c r="DC190" s="102"/>
      <c r="DD190" s="102"/>
      <c r="DE190" s="102"/>
      <c r="DF190" s="102"/>
      <c r="DG190" s="102"/>
      <c r="DH190" s="102"/>
      <c r="DI190" s="102"/>
      <c r="DJ190" s="102"/>
      <c r="DK190" s="102"/>
      <c r="DL190" s="102"/>
      <c r="DM190" s="102"/>
      <c r="DN190" s="102"/>
      <c r="DO190" s="102"/>
      <c r="DP190" s="102"/>
      <c r="DQ190" s="102"/>
      <c r="DR190" s="102"/>
      <c r="DS190" s="102"/>
      <c r="DT190" s="102"/>
      <c r="DU190" s="102"/>
      <c r="DV190" s="102"/>
      <c r="DW190" s="102"/>
      <c r="DX190" s="102"/>
      <c r="DY190" s="102"/>
      <c r="DZ190" s="102"/>
      <c r="EA190" s="102"/>
      <c r="EB190" s="102"/>
      <c r="EC190" s="102"/>
      <c r="ED190" s="102"/>
      <c r="EE190" s="102"/>
      <c r="EF190" s="102"/>
      <c r="EG190" s="102"/>
      <c r="EH190" s="102"/>
      <c r="EI190" s="102"/>
      <c r="EJ190" s="102"/>
      <c r="EK190" s="102"/>
      <c r="EL190" s="102"/>
      <c r="EM190" s="102"/>
      <c r="EN190" s="102"/>
      <c r="EO190" s="102"/>
      <c r="EP190" s="102"/>
      <c r="EQ190" s="102"/>
      <c r="ER190" s="102"/>
      <c r="ES190" s="102"/>
      <c r="ET190" s="102"/>
      <c r="EU190" s="102"/>
      <c r="EV190" s="102"/>
      <c r="EW190" s="102"/>
      <c r="EX190" s="102"/>
      <c r="EY190" s="102"/>
      <c r="EZ190" s="102"/>
      <c r="FA190" s="102"/>
      <c r="FB190" s="102"/>
      <c r="FC190" s="102"/>
      <c r="FD190" s="102"/>
      <c r="FE190" s="102"/>
      <c r="FF190" s="102"/>
      <c r="FG190" s="102"/>
      <c r="FH190" s="102"/>
      <c r="FI190" s="102"/>
      <c r="FJ190" s="102"/>
      <c r="FK190" s="102"/>
      <c r="FL190" s="102"/>
      <c r="FM190" s="102"/>
      <c r="FN190" s="102"/>
      <c r="FO190" s="102"/>
      <c r="FP190" s="102"/>
      <c r="FQ190" s="102"/>
      <c r="FR190" s="102"/>
      <c r="FS190" s="102"/>
      <c r="FT190" s="102"/>
      <c r="FU190" s="102"/>
      <c r="FV190" s="102"/>
      <c r="FW190" s="102"/>
      <c r="FX190" s="102"/>
      <c r="FY190" s="102"/>
      <c r="FZ190" s="102"/>
      <c r="GA190" s="102"/>
      <c r="GB190" s="102"/>
      <c r="GC190" s="102"/>
      <c r="GD190" s="102"/>
      <c r="GE190" s="102"/>
      <c r="GF190" s="102"/>
      <c r="GG190" s="102"/>
      <c r="GH190" s="102"/>
      <c r="GI190" s="102"/>
      <c r="GJ190" s="102"/>
      <c r="GK190" s="102"/>
      <c r="GL190" s="102"/>
      <c r="GM190" s="102"/>
      <c r="GN190" s="102"/>
      <c r="GO190" s="102"/>
      <c r="GP190" s="102"/>
      <c r="GQ190" s="102"/>
      <c r="GR190" s="102"/>
      <c r="GS190" s="102"/>
      <c r="GT190" s="102"/>
      <c r="GU190" s="102"/>
      <c r="GV190" s="102"/>
      <c r="GW190" s="102"/>
      <c r="GX190" s="102"/>
      <c r="GY190" s="102"/>
      <c r="GZ190" s="102"/>
      <c r="HA190" s="102"/>
      <c r="HB190" s="102"/>
      <c r="HC190" s="102"/>
      <c r="HD190" s="102"/>
      <c r="HE190" s="102"/>
      <c r="HF190" s="102"/>
      <c r="HG190" s="102"/>
      <c r="HH190" s="102"/>
      <c r="HI190" s="102"/>
      <c r="HJ190" s="102"/>
      <c r="HK190" s="102"/>
    </row>
    <row r="191" spans="2:219">
      <c r="B191" s="102"/>
      <c r="C191" s="102"/>
      <c r="D191" s="102"/>
      <c r="E191" s="102"/>
      <c r="F191" s="102"/>
      <c r="G191" s="102"/>
      <c r="H191" s="102"/>
      <c r="I191" s="102"/>
      <c r="J191" s="104"/>
      <c r="K191" s="104"/>
      <c r="L191" s="104"/>
      <c r="M191" s="104"/>
      <c r="N191" s="104"/>
      <c r="O191" s="104"/>
      <c r="P191" s="104"/>
      <c r="Q191" s="104"/>
      <c r="R191" s="104"/>
      <c r="S191" s="102"/>
      <c r="T191" s="102"/>
      <c r="U191" s="102"/>
      <c r="V191" s="102"/>
      <c r="W191" s="102"/>
      <c r="X191" s="102"/>
      <c r="Y191" s="102"/>
      <c r="Z191" s="102"/>
      <c r="AA191" s="102"/>
      <c r="AB191" s="102"/>
      <c r="AC191" s="102"/>
      <c r="AD191" s="102"/>
      <c r="AE191" s="104"/>
      <c r="AF191" s="104"/>
      <c r="AG191" s="104"/>
      <c r="AH191" s="104"/>
      <c r="AI191" s="104"/>
      <c r="AJ191" s="102"/>
      <c r="AK191" s="102"/>
      <c r="AL191" s="102"/>
      <c r="AM191" s="102"/>
      <c r="AN191" s="102"/>
      <c r="AO191" s="102"/>
      <c r="AP191" s="102"/>
      <c r="AQ191" s="102"/>
      <c r="AR191" s="102"/>
      <c r="AS191" s="102"/>
      <c r="AT191" s="102"/>
      <c r="AU191" s="102"/>
      <c r="AV191" s="102"/>
      <c r="AW191" s="102"/>
      <c r="AX191" s="102"/>
      <c r="AY191" s="102"/>
      <c r="AZ191" s="102"/>
      <c r="BA191" s="102"/>
      <c r="BB191" s="102"/>
      <c r="BC191" s="102"/>
      <c r="BD191" s="102"/>
      <c r="BE191" s="102"/>
      <c r="BF191" s="102"/>
      <c r="BG191" s="102"/>
      <c r="BH191" s="102"/>
      <c r="BI191" s="102"/>
      <c r="BJ191" s="102"/>
      <c r="BK191" s="102"/>
      <c r="BL191" s="102"/>
      <c r="BM191" s="102"/>
      <c r="BN191" s="102"/>
      <c r="BO191" s="102"/>
      <c r="BP191" s="102"/>
      <c r="BQ191" s="102"/>
      <c r="BR191" s="102"/>
      <c r="BS191" s="102"/>
      <c r="BT191" s="102"/>
      <c r="BU191" s="102"/>
      <c r="BV191" s="102"/>
      <c r="BW191" s="102"/>
      <c r="BX191" s="102"/>
      <c r="BY191" s="102"/>
      <c r="BZ191" s="102"/>
      <c r="CA191" s="102"/>
      <c r="CB191" s="102"/>
      <c r="CC191" s="102"/>
      <c r="CD191" s="102"/>
      <c r="CE191" s="102"/>
      <c r="CF191" s="102"/>
      <c r="CG191" s="102"/>
      <c r="CH191" s="102"/>
      <c r="CI191" s="102"/>
      <c r="CJ191" s="102"/>
      <c r="CK191" s="102"/>
      <c r="CL191" s="102"/>
      <c r="CM191" s="102"/>
      <c r="CN191" s="102"/>
      <c r="CO191" s="102"/>
      <c r="CP191" s="102"/>
      <c r="CQ191" s="102"/>
      <c r="CR191" s="102"/>
      <c r="CS191" s="102"/>
      <c r="CT191" s="102"/>
      <c r="CU191" s="102"/>
      <c r="CV191" s="102"/>
      <c r="CW191" s="102"/>
      <c r="CX191" s="102"/>
      <c r="CY191" s="102"/>
      <c r="CZ191" s="102"/>
      <c r="DA191" s="102"/>
      <c r="DB191" s="102"/>
      <c r="DC191" s="102"/>
      <c r="DD191" s="102"/>
      <c r="DE191" s="102"/>
      <c r="DF191" s="102"/>
      <c r="DG191" s="102"/>
      <c r="DH191" s="102"/>
      <c r="DI191" s="102"/>
      <c r="DJ191" s="102"/>
      <c r="DK191" s="102"/>
      <c r="DL191" s="102"/>
      <c r="DM191" s="102"/>
      <c r="DN191" s="102"/>
      <c r="DO191" s="102"/>
      <c r="DP191" s="102"/>
      <c r="DQ191" s="102"/>
      <c r="DR191" s="102"/>
      <c r="DS191" s="102"/>
      <c r="DT191" s="102"/>
      <c r="DU191" s="102"/>
      <c r="DV191" s="102"/>
      <c r="DW191" s="102"/>
      <c r="DX191" s="102"/>
      <c r="DY191" s="102"/>
      <c r="DZ191" s="102"/>
      <c r="EA191" s="102"/>
      <c r="EB191" s="102"/>
      <c r="EC191" s="102"/>
      <c r="ED191" s="102"/>
      <c r="EE191" s="102"/>
      <c r="EF191" s="102"/>
      <c r="EG191" s="102"/>
      <c r="EH191" s="102"/>
      <c r="EI191" s="102"/>
      <c r="EJ191" s="102"/>
      <c r="EK191" s="102"/>
      <c r="EL191" s="102"/>
      <c r="EM191" s="102"/>
      <c r="EN191" s="102"/>
      <c r="EO191" s="102"/>
      <c r="EP191" s="102"/>
      <c r="EQ191" s="102"/>
      <c r="ER191" s="102"/>
      <c r="ES191" s="102"/>
      <c r="ET191" s="102"/>
      <c r="EU191" s="102"/>
      <c r="EV191" s="102"/>
      <c r="EW191" s="102"/>
      <c r="EX191" s="102"/>
      <c r="EY191" s="102"/>
      <c r="EZ191" s="102"/>
      <c r="FA191" s="102"/>
      <c r="FB191" s="102"/>
      <c r="FC191" s="102"/>
      <c r="FD191" s="102"/>
      <c r="FE191" s="102"/>
      <c r="FF191" s="102"/>
      <c r="FG191" s="102"/>
      <c r="FH191" s="102"/>
      <c r="FI191" s="102"/>
      <c r="FJ191" s="102"/>
      <c r="FK191" s="102"/>
      <c r="FL191" s="102"/>
      <c r="FM191" s="102"/>
      <c r="FN191" s="102"/>
      <c r="FO191" s="102"/>
      <c r="FP191" s="102"/>
      <c r="FQ191" s="102"/>
      <c r="FR191" s="102"/>
      <c r="FS191" s="102"/>
      <c r="FT191" s="102"/>
      <c r="FU191" s="102"/>
      <c r="FV191" s="102"/>
      <c r="FW191" s="102"/>
      <c r="FX191" s="102"/>
      <c r="FY191" s="102"/>
      <c r="FZ191" s="102"/>
      <c r="GA191" s="102"/>
      <c r="GB191" s="102"/>
      <c r="GC191" s="102"/>
      <c r="GD191" s="102"/>
      <c r="GE191" s="102"/>
      <c r="GF191" s="102"/>
      <c r="GG191" s="102"/>
      <c r="GH191" s="102"/>
      <c r="GI191" s="102"/>
      <c r="GJ191" s="102"/>
      <c r="GK191" s="102"/>
      <c r="GL191" s="102"/>
      <c r="GM191" s="102"/>
      <c r="GN191" s="102"/>
      <c r="GO191" s="102"/>
      <c r="GP191" s="102"/>
      <c r="GQ191" s="102"/>
      <c r="GR191" s="102"/>
      <c r="GS191" s="102"/>
      <c r="GT191" s="102"/>
      <c r="GU191" s="102"/>
      <c r="GV191" s="102"/>
      <c r="GW191" s="102"/>
      <c r="GX191" s="102"/>
      <c r="GY191" s="102"/>
      <c r="GZ191" s="102"/>
      <c r="HA191" s="102"/>
      <c r="HB191" s="102"/>
      <c r="HC191" s="102"/>
      <c r="HD191" s="102"/>
      <c r="HE191" s="102"/>
      <c r="HF191" s="102"/>
      <c r="HG191" s="102"/>
      <c r="HH191" s="102"/>
      <c r="HI191" s="102"/>
      <c r="HJ191" s="102"/>
      <c r="HK191" s="102"/>
    </row>
    <row r="192" spans="2:219">
      <c r="B192" s="102"/>
      <c r="C192" s="102"/>
      <c r="D192" s="102"/>
      <c r="E192" s="102"/>
      <c r="F192" s="102"/>
      <c r="G192" s="102"/>
      <c r="H192" s="102"/>
      <c r="I192" s="102"/>
      <c r="J192" s="104"/>
      <c r="K192" s="104"/>
      <c r="L192" s="104"/>
      <c r="M192" s="104"/>
      <c r="N192" s="104"/>
      <c r="O192" s="104"/>
      <c r="P192" s="104"/>
      <c r="Q192" s="104"/>
      <c r="R192" s="104"/>
      <c r="S192" s="102"/>
      <c r="T192" s="102"/>
      <c r="U192" s="102"/>
      <c r="V192" s="102"/>
      <c r="W192" s="102"/>
      <c r="X192" s="102"/>
      <c r="Y192" s="102"/>
      <c r="Z192" s="102"/>
      <c r="AA192" s="102"/>
      <c r="AB192" s="102"/>
      <c r="AC192" s="102"/>
      <c r="AD192" s="102"/>
      <c r="AE192" s="104"/>
      <c r="AF192" s="104"/>
      <c r="AG192" s="104"/>
      <c r="AH192" s="104"/>
      <c r="AI192" s="104"/>
      <c r="AJ192" s="102"/>
      <c r="AK192" s="102"/>
      <c r="AL192" s="102"/>
      <c r="AM192" s="102"/>
      <c r="AN192" s="102"/>
      <c r="AO192" s="102"/>
      <c r="AP192" s="102"/>
      <c r="AQ192" s="102"/>
      <c r="AR192" s="102"/>
      <c r="AS192" s="102"/>
      <c r="AT192" s="102"/>
      <c r="AU192" s="102"/>
      <c r="AV192" s="102"/>
      <c r="AW192" s="102"/>
      <c r="AX192" s="102"/>
      <c r="AY192" s="102"/>
      <c r="AZ192" s="102"/>
      <c r="BA192" s="102"/>
      <c r="BB192" s="102"/>
      <c r="BC192" s="102"/>
      <c r="BD192" s="102"/>
      <c r="BE192" s="102"/>
      <c r="BF192" s="102"/>
      <c r="BG192" s="102"/>
      <c r="BH192" s="102"/>
      <c r="BI192" s="102"/>
      <c r="BJ192" s="102"/>
      <c r="BK192" s="102"/>
      <c r="BL192" s="102"/>
      <c r="BM192" s="102"/>
      <c r="BN192" s="102"/>
      <c r="BO192" s="102"/>
      <c r="BP192" s="102"/>
      <c r="BQ192" s="102"/>
      <c r="BR192" s="102"/>
      <c r="BS192" s="102"/>
      <c r="BT192" s="102"/>
      <c r="BU192" s="102"/>
      <c r="BV192" s="102"/>
      <c r="BW192" s="102"/>
      <c r="BX192" s="102"/>
      <c r="BY192" s="102"/>
      <c r="BZ192" s="102"/>
      <c r="CA192" s="102"/>
      <c r="CB192" s="102"/>
      <c r="CC192" s="102"/>
      <c r="CD192" s="102"/>
      <c r="CE192" s="102"/>
      <c r="CF192" s="102"/>
      <c r="CG192" s="102"/>
      <c r="CH192" s="102"/>
      <c r="CI192" s="102"/>
      <c r="CJ192" s="102"/>
      <c r="CK192" s="102"/>
      <c r="CL192" s="102"/>
      <c r="CM192" s="102"/>
      <c r="CN192" s="102"/>
      <c r="CO192" s="102"/>
      <c r="CP192" s="102"/>
      <c r="CQ192" s="102"/>
      <c r="CR192" s="102"/>
      <c r="CS192" s="102"/>
      <c r="CT192" s="102"/>
      <c r="CU192" s="102"/>
      <c r="CV192" s="102"/>
      <c r="CW192" s="102"/>
      <c r="CX192" s="102"/>
      <c r="CY192" s="102"/>
      <c r="CZ192" s="102"/>
      <c r="DA192" s="102"/>
      <c r="DB192" s="102"/>
      <c r="DC192" s="102"/>
      <c r="DD192" s="102"/>
      <c r="DE192" s="102"/>
      <c r="DF192" s="102"/>
      <c r="DG192" s="102"/>
      <c r="DH192" s="102"/>
      <c r="DI192" s="102"/>
      <c r="DJ192" s="102"/>
      <c r="DK192" s="102"/>
      <c r="DL192" s="102"/>
      <c r="DM192" s="102"/>
      <c r="DN192" s="102"/>
      <c r="DO192" s="102"/>
      <c r="DP192" s="102"/>
      <c r="DQ192" s="102"/>
      <c r="DR192" s="102"/>
      <c r="DS192" s="102"/>
      <c r="DT192" s="102"/>
      <c r="DU192" s="102"/>
      <c r="DV192" s="102"/>
      <c r="DW192" s="102"/>
      <c r="DX192" s="102"/>
      <c r="DY192" s="102"/>
      <c r="DZ192" s="102"/>
      <c r="EA192" s="102"/>
      <c r="EB192" s="102"/>
      <c r="EC192" s="102"/>
      <c r="ED192" s="102"/>
      <c r="EE192" s="102"/>
      <c r="EF192" s="102"/>
      <c r="EG192" s="102"/>
      <c r="EH192" s="102"/>
      <c r="EI192" s="102"/>
      <c r="EJ192" s="102"/>
      <c r="EK192" s="102"/>
      <c r="EL192" s="102"/>
      <c r="EM192" s="102"/>
      <c r="EN192" s="102"/>
      <c r="EO192" s="102"/>
      <c r="EP192" s="102"/>
      <c r="EQ192" s="102"/>
      <c r="ER192" s="102"/>
      <c r="ES192" s="102"/>
      <c r="ET192" s="102"/>
      <c r="EU192" s="102"/>
      <c r="EV192" s="102"/>
      <c r="EW192" s="102"/>
      <c r="EX192" s="102"/>
      <c r="EY192" s="102"/>
      <c r="EZ192" s="102"/>
      <c r="FA192" s="102"/>
      <c r="FB192" s="102"/>
      <c r="FC192" s="102"/>
      <c r="FD192" s="102"/>
      <c r="FE192" s="102"/>
      <c r="FF192" s="102"/>
      <c r="FG192" s="102"/>
      <c r="FH192" s="102"/>
      <c r="FI192" s="102"/>
      <c r="FJ192" s="102"/>
      <c r="FK192" s="102"/>
      <c r="FL192" s="102"/>
      <c r="FM192" s="102"/>
      <c r="FN192" s="102"/>
      <c r="FO192" s="102"/>
      <c r="FP192" s="102"/>
      <c r="FQ192" s="102"/>
      <c r="FR192" s="102"/>
      <c r="FS192" s="102"/>
      <c r="FT192" s="102"/>
      <c r="FU192" s="102"/>
      <c r="FV192" s="102"/>
      <c r="FW192" s="102"/>
      <c r="FX192" s="102"/>
      <c r="FY192" s="102"/>
      <c r="FZ192" s="102"/>
      <c r="GA192" s="102"/>
      <c r="GB192" s="102"/>
      <c r="GC192" s="102"/>
      <c r="GD192" s="102"/>
      <c r="GE192" s="102"/>
      <c r="GF192" s="102"/>
      <c r="GG192" s="102"/>
      <c r="GH192" s="102"/>
      <c r="GI192" s="102"/>
      <c r="GJ192" s="102"/>
      <c r="GK192" s="102"/>
      <c r="GL192" s="102"/>
      <c r="GM192" s="102"/>
      <c r="GN192" s="102"/>
      <c r="GO192" s="102"/>
      <c r="GP192" s="102"/>
      <c r="GQ192" s="102"/>
      <c r="GR192" s="102"/>
      <c r="GS192" s="102"/>
      <c r="GT192" s="102"/>
      <c r="GU192" s="102"/>
      <c r="GV192" s="102"/>
      <c r="GW192" s="102"/>
      <c r="GX192" s="102"/>
      <c r="GY192" s="102"/>
      <c r="GZ192" s="102"/>
      <c r="HA192" s="102"/>
      <c r="HB192" s="102"/>
      <c r="HC192" s="102"/>
      <c r="HD192" s="102"/>
      <c r="HE192" s="102"/>
      <c r="HF192" s="102"/>
      <c r="HG192" s="102"/>
      <c r="HH192" s="102"/>
      <c r="HI192" s="102"/>
      <c r="HJ192" s="102"/>
      <c r="HK192" s="102"/>
    </row>
    <row r="193" spans="2:219">
      <c r="B193" s="102"/>
      <c r="C193" s="102"/>
      <c r="D193" s="102"/>
      <c r="E193" s="102"/>
      <c r="F193" s="102"/>
      <c r="G193" s="102"/>
      <c r="H193" s="102"/>
      <c r="I193" s="102"/>
      <c r="J193" s="104"/>
      <c r="K193" s="104"/>
      <c r="L193" s="104"/>
      <c r="M193" s="104"/>
      <c r="N193" s="104"/>
      <c r="O193" s="104"/>
      <c r="P193" s="104"/>
      <c r="Q193" s="104"/>
      <c r="R193" s="104"/>
      <c r="S193" s="102"/>
      <c r="T193" s="102"/>
      <c r="U193" s="102"/>
      <c r="V193" s="102"/>
      <c r="W193" s="102"/>
      <c r="X193" s="102"/>
      <c r="Y193" s="102"/>
      <c r="Z193" s="102"/>
      <c r="AA193" s="102"/>
      <c r="AB193" s="102"/>
      <c r="AC193" s="102"/>
      <c r="AD193" s="102"/>
      <c r="AE193" s="104"/>
      <c r="AF193" s="104"/>
      <c r="AG193" s="104"/>
      <c r="AH193" s="104"/>
      <c r="AI193" s="104"/>
      <c r="AJ193" s="102"/>
      <c r="AK193" s="102"/>
      <c r="AL193" s="102"/>
      <c r="AM193" s="102"/>
      <c r="AN193" s="102"/>
      <c r="AO193" s="102"/>
      <c r="AP193" s="102"/>
      <c r="AQ193" s="102"/>
      <c r="AR193" s="102"/>
      <c r="AS193" s="102"/>
      <c r="AT193" s="102"/>
      <c r="AU193" s="102"/>
      <c r="AV193" s="102"/>
      <c r="AW193" s="102"/>
      <c r="AX193" s="102"/>
      <c r="AY193" s="102"/>
      <c r="AZ193" s="102"/>
      <c r="BA193" s="102"/>
      <c r="BB193" s="102"/>
      <c r="BC193" s="102"/>
      <c r="BD193" s="102"/>
      <c r="BE193" s="102"/>
      <c r="BF193" s="102"/>
      <c r="BG193" s="102"/>
      <c r="BH193" s="102"/>
      <c r="BI193" s="102"/>
      <c r="BJ193" s="102"/>
      <c r="BK193" s="102"/>
      <c r="BL193" s="102"/>
      <c r="BM193" s="102"/>
      <c r="BN193" s="102"/>
      <c r="BO193" s="102"/>
      <c r="BP193" s="102"/>
      <c r="BQ193" s="102"/>
      <c r="BR193" s="102"/>
      <c r="BS193" s="102"/>
      <c r="BT193" s="102"/>
      <c r="BU193" s="102"/>
      <c r="BV193" s="102"/>
      <c r="BW193" s="102"/>
      <c r="BX193" s="102"/>
      <c r="BY193" s="102"/>
      <c r="BZ193" s="102"/>
      <c r="CA193" s="102"/>
      <c r="CB193" s="102"/>
      <c r="CC193" s="102"/>
      <c r="CD193" s="102"/>
      <c r="CE193" s="102"/>
      <c r="CF193" s="102"/>
      <c r="CG193" s="102"/>
      <c r="CH193" s="102"/>
      <c r="CI193" s="102"/>
      <c r="CJ193" s="102"/>
      <c r="CK193" s="102"/>
      <c r="CL193" s="102"/>
      <c r="CM193" s="102"/>
      <c r="CN193" s="102"/>
      <c r="CO193" s="102"/>
      <c r="CP193" s="102"/>
      <c r="CQ193" s="102"/>
      <c r="CR193" s="102"/>
      <c r="CS193" s="102"/>
      <c r="CT193" s="102"/>
      <c r="CU193" s="102"/>
      <c r="CV193" s="102"/>
      <c r="CW193" s="102"/>
      <c r="CX193" s="102"/>
      <c r="CY193" s="102"/>
      <c r="CZ193" s="102"/>
      <c r="DA193" s="102"/>
      <c r="DB193" s="102"/>
      <c r="DC193" s="102"/>
      <c r="DD193" s="102"/>
      <c r="DE193" s="102"/>
      <c r="DF193" s="102"/>
      <c r="DG193" s="102"/>
      <c r="DH193" s="102"/>
      <c r="DI193" s="102"/>
      <c r="DJ193" s="102"/>
      <c r="DK193" s="102"/>
      <c r="DL193" s="102"/>
      <c r="DM193" s="102"/>
      <c r="DN193" s="102"/>
      <c r="DO193" s="102"/>
      <c r="DP193" s="102"/>
      <c r="DQ193" s="102"/>
      <c r="DR193" s="102"/>
      <c r="DS193" s="102"/>
      <c r="DT193" s="102"/>
      <c r="DU193" s="102"/>
      <c r="DV193" s="102"/>
      <c r="DW193" s="102"/>
      <c r="DX193" s="102"/>
      <c r="DY193" s="102"/>
      <c r="DZ193" s="102"/>
      <c r="EA193" s="102"/>
      <c r="EB193" s="102"/>
      <c r="EC193" s="102"/>
      <c r="ED193" s="102"/>
      <c r="EE193" s="102"/>
      <c r="EF193" s="102"/>
      <c r="EG193" s="102"/>
      <c r="EH193" s="102"/>
      <c r="EI193" s="102"/>
      <c r="EJ193" s="102"/>
      <c r="EK193" s="102"/>
      <c r="EL193" s="102"/>
      <c r="EM193" s="102"/>
      <c r="EN193" s="102"/>
      <c r="EO193" s="102"/>
      <c r="EP193" s="102"/>
      <c r="EQ193" s="102"/>
      <c r="ER193" s="102"/>
      <c r="ES193" s="102"/>
      <c r="ET193" s="102"/>
      <c r="EU193" s="102"/>
      <c r="EV193" s="102"/>
      <c r="EW193" s="102"/>
      <c r="EX193" s="102"/>
      <c r="EY193" s="102"/>
      <c r="EZ193" s="102"/>
      <c r="FA193" s="102"/>
      <c r="FB193" s="102"/>
      <c r="FC193" s="102"/>
      <c r="FD193" s="102"/>
      <c r="FE193" s="102"/>
      <c r="FF193" s="102"/>
      <c r="FG193" s="102"/>
      <c r="FH193" s="102"/>
      <c r="FI193" s="102"/>
      <c r="FJ193" s="102"/>
      <c r="FK193" s="102"/>
      <c r="FL193" s="102"/>
      <c r="FM193" s="102"/>
      <c r="FN193" s="102"/>
      <c r="FO193" s="102"/>
      <c r="FP193" s="102"/>
      <c r="FQ193" s="102"/>
      <c r="FR193" s="102"/>
      <c r="FS193" s="102"/>
      <c r="FT193" s="102"/>
      <c r="FU193" s="102"/>
      <c r="FV193" s="102"/>
      <c r="FW193" s="102"/>
      <c r="FX193" s="102"/>
      <c r="FY193" s="102"/>
      <c r="FZ193" s="102"/>
      <c r="GA193" s="102"/>
      <c r="GB193" s="102"/>
      <c r="GC193" s="102"/>
      <c r="GD193" s="102"/>
      <c r="GE193" s="102"/>
      <c r="GF193" s="102"/>
      <c r="GG193" s="102"/>
      <c r="GH193" s="102"/>
      <c r="GI193" s="102"/>
      <c r="GJ193" s="102"/>
      <c r="GK193" s="102"/>
      <c r="GL193" s="102"/>
      <c r="GM193" s="102"/>
      <c r="GN193" s="102"/>
      <c r="GO193" s="102"/>
      <c r="GP193" s="102"/>
      <c r="GQ193" s="102"/>
      <c r="GR193" s="102"/>
      <c r="GS193" s="102"/>
      <c r="GT193" s="102"/>
      <c r="GU193" s="102"/>
      <c r="GV193" s="102"/>
      <c r="GW193" s="102"/>
      <c r="GX193" s="102"/>
      <c r="GY193" s="102"/>
      <c r="GZ193" s="102"/>
      <c r="HA193" s="102"/>
      <c r="HB193" s="102"/>
      <c r="HC193" s="102"/>
      <c r="HD193" s="102"/>
      <c r="HE193" s="102"/>
      <c r="HF193" s="102"/>
      <c r="HG193" s="102"/>
      <c r="HH193" s="102"/>
      <c r="HI193" s="102"/>
      <c r="HJ193" s="102"/>
      <c r="HK193" s="102"/>
    </row>
    <row r="194" spans="2:219">
      <c r="B194" s="102"/>
      <c r="C194" s="102"/>
      <c r="D194" s="102"/>
      <c r="E194" s="102"/>
      <c r="F194" s="102"/>
      <c r="G194" s="102"/>
      <c r="H194" s="102"/>
      <c r="I194" s="102"/>
      <c r="J194" s="104"/>
      <c r="K194" s="104"/>
      <c r="L194" s="104"/>
      <c r="M194" s="104"/>
      <c r="N194" s="104"/>
      <c r="O194" s="104"/>
      <c r="P194" s="104"/>
      <c r="Q194" s="104"/>
      <c r="R194" s="104"/>
      <c r="S194" s="102"/>
      <c r="T194" s="102"/>
      <c r="U194" s="102"/>
      <c r="V194" s="102"/>
      <c r="W194" s="102"/>
      <c r="X194" s="102"/>
      <c r="Y194" s="102"/>
      <c r="Z194" s="102"/>
      <c r="AA194" s="102"/>
      <c r="AB194" s="102"/>
      <c r="AC194" s="102"/>
      <c r="AD194" s="102"/>
      <c r="AE194" s="104"/>
      <c r="AF194" s="104"/>
      <c r="AG194" s="104"/>
      <c r="AH194" s="104"/>
      <c r="AI194" s="104"/>
      <c r="AJ194" s="102"/>
      <c r="AK194" s="102"/>
      <c r="AL194" s="102"/>
      <c r="AM194" s="102"/>
      <c r="AN194" s="102"/>
      <c r="AO194" s="102"/>
      <c r="AP194" s="102"/>
      <c r="AQ194" s="102"/>
      <c r="AR194" s="102"/>
      <c r="AS194" s="102"/>
      <c r="AT194" s="102"/>
      <c r="AU194" s="102"/>
      <c r="AV194" s="102"/>
      <c r="AW194" s="102"/>
      <c r="AX194" s="102"/>
      <c r="AY194" s="102"/>
      <c r="AZ194" s="102"/>
      <c r="BA194" s="102"/>
      <c r="BB194" s="102"/>
      <c r="BC194" s="102"/>
      <c r="BD194" s="102"/>
      <c r="BE194" s="102"/>
      <c r="BF194" s="102"/>
      <c r="BG194" s="102"/>
      <c r="BH194" s="102"/>
      <c r="BI194" s="102"/>
      <c r="BJ194" s="102"/>
      <c r="BK194" s="102"/>
      <c r="BL194" s="102"/>
      <c r="BM194" s="102"/>
      <c r="BN194" s="102"/>
      <c r="BO194" s="102"/>
      <c r="BP194" s="102"/>
      <c r="BQ194" s="102"/>
      <c r="BR194" s="102"/>
      <c r="BS194" s="102"/>
      <c r="BT194" s="102"/>
      <c r="BU194" s="102"/>
      <c r="BV194" s="102"/>
      <c r="BW194" s="102"/>
      <c r="BX194" s="102"/>
      <c r="BY194" s="102"/>
      <c r="BZ194" s="102"/>
      <c r="CA194" s="102"/>
      <c r="CB194" s="102"/>
      <c r="CC194" s="102"/>
      <c r="CD194" s="102"/>
      <c r="CE194" s="102"/>
      <c r="CF194" s="102"/>
      <c r="CG194" s="102"/>
      <c r="CH194" s="102"/>
      <c r="CI194" s="102"/>
      <c r="CJ194" s="102"/>
      <c r="CK194" s="102"/>
      <c r="CL194" s="102"/>
      <c r="CM194" s="102"/>
      <c r="CN194" s="102"/>
      <c r="CO194" s="102"/>
      <c r="CP194" s="102"/>
      <c r="CQ194" s="102"/>
      <c r="CR194" s="102"/>
      <c r="CS194" s="102"/>
      <c r="CT194" s="102"/>
      <c r="CU194" s="102"/>
      <c r="CV194" s="102"/>
      <c r="CW194" s="102"/>
      <c r="CX194" s="102"/>
      <c r="CY194" s="102"/>
      <c r="CZ194" s="102"/>
      <c r="DA194" s="102"/>
      <c r="DB194" s="102"/>
      <c r="DC194" s="102"/>
      <c r="DD194" s="102"/>
      <c r="DE194" s="102"/>
      <c r="DF194" s="102"/>
      <c r="DG194" s="102"/>
      <c r="DH194" s="102"/>
      <c r="DI194" s="102"/>
      <c r="DJ194" s="102"/>
      <c r="DK194" s="102"/>
      <c r="DL194" s="102"/>
      <c r="DM194" s="102"/>
      <c r="DN194" s="102"/>
      <c r="DO194" s="102"/>
      <c r="DP194" s="102"/>
      <c r="DQ194" s="102"/>
      <c r="DR194" s="102"/>
      <c r="DS194" s="102"/>
      <c r="DT194" s="102"/>
      <c r="DU194" s="102"/>
      <c r="DV194" s="102"/>
      <c r="DW194" s="102"/>
      <c r="DX194" s="102"/>
      <c r="DY194" s="102"/>
      <c r="DZ194" s="102"/>
      <c r="EA194" s="102"/>
      <c r="EB194" s="102"/>
      <c r="EC194" s="102"/>
      <c r="ED194" s="102"/>
      <c r="EE194" s="102"/>
      <c r="EF194" s="102"/>
      <c r="EG194" s="102"/>
      <c r="EH194" s="102"/>
      <c r="EI194" s="102"/>
      <c r="EJ194" s="102"/>
      <c r="EK194" s="102"/>
      <c r="EL194" s="102"/>
      <c r="EM194" s="102"/>
      <c r="EN194" s="102"/>
      <c r="EO194" s="102"/>
      <c r="EP194" s="102"/>
      <c r="EQ194" s="102"/>
      <c r="ER194" s="102"/>
      <c r="ES194" s="102"/>
      <c r="ET194" s="102"/>
      <c r="EU194" s="102"/>
      <c r="EV194" s="102"/>
      <c r="EW194" s="102"/>
      <c r="EX194" s="102"/>
      <c r="EY194" s="102"/>
      <c r="EZ194" s="102"/>
      <c r="FA194" s="102"/>
      <c r="FB194" s="102"/>
      <c r="FC194" s="102"/>
      <c r="FD194" s="102"/>
      <c r="FE194" s="102"/>
      <c r="FF194" s="102"/>
      <c r="FG194" s="102"/>
      <c r="FH194" s="102"/>
      <c r="FI194" s="102"/>
      <c r="FJ194" s="102"/>
      <c r="FK194" s="102"/>
      <c r="FL194" s="102"/>
      <c r="FM194" s="102"/>
      <c r="FN194" s="102"/>
      <c r="FO194" s="102"/>
      <c r="FP194" s="102"/>
      <c r="FQ194" s="102"/>
      <c r="FR194" s="102"/>
      <c r="FS194" s="102"/>
      <c r="FT194" s="102"/>
      <c r="FU194" s="102"/>
      <c r="FV194" s="102"/>
      <c r="FW194" s="102"/>
      <c r="FX194" s="102"/>
      <c r="FY194" s="102"/>
      <c r="FZ194" s="102"/>
      <c r="GA194" s="102"/>
      <c r="GB194" s="102"/>
      <c r="GC194" s="102"/>
      <c r="GD194" s="102"/>
      <c r="GE194" s="102"/>
      <c r="GF194" s="102"/>
      <c r="GG194" s="102"/>
      <c r="GH194" s="102"/>
      <c r="GI194" s="102"/>
      <c r="GJ194" s="102"/>
      <c r="GK194" s="102"/>
      <c r="GL194" s="102"/>
      <c r="GM194" s="102"/>
      <c r="GN194" s="102"/>
      <c r="GO194" s="102"/>
      <c r="GP194" s="102"/>
      <c r="GQ194" s="102"/>
      <c r="GR194" s="102"/>
      <c r="GS194" s="102"/>
      <c r="GT194" s="102"/>
      <c r="GU194" s="102"/>
      <c r="GV194" s="102"/>
      <c r="GW194" s="102"/>
      <c r="GX194" s="102"/>
      <c r="GY194" s="102"/>
      <c r="GZ194" s="102"/>
      <c r="HA194" s="102"/>
      <c r="HB194" s="102"/>
      <c r="HC194" s="102"/>
      <c r="HD194" s="102"/>
      <c r="HE194" s="102"/>
      <c r="HF194" s="102"/>
      <c r="HG194" s="102"/>
      <c r="HH194" s="102"/>
      <c r="HI194" s="102"/>
      <c r="HJ194" s="102"/>
      <c r="HK194" s="102"/>
    </row>
    <row r="195" spans="2:219">
      <c r="B195" s="102"/>
      <c r="C195" s="102"/>
      <c r="D195" s="102"/>
      <c r="E195" s="102"/>
      <c r="F195" s="102"/>
      <c r="G195" s="102"/>
      <c r="H195" s="102"/>
      <c r="I195" s="102"/>
      <c r="J195" s="104"/>
      <c r="K195" s="104"/>
      <c r="L195" s="104"/>
      <c r="M195" s="104"/>
      <c r="N195" s="104"/>
      <c r="O195" s="104"/>
      <c r="P195" s="104"/>
      <c r="Q195" s="104"/>
      <c r="R195" s="104"/>
      <c r="S195" s="102"/>
      <c r="T195" s="102"/>
      <c r="U195" s="102"/>
      <c r="V195" s="102"/>
      <c r="W195" s="102"/>
      <c r="X195" s="102"/>
      <c r="Y195" s="102"/>
      <c r="Z195" s="102"/>
      <c r="AA195" s="102"/>
      <c r="AB195" s="102"/>
      <c r="AC195" s="102"/>
      <c r="AD195" s="102"/>
      <c r="AE195" s="104"/>
      <c r="AF195" s="104"/>
      <c r="AG195" s="104"/>
      <c r="AH195" s="104"/>
      <c r="AI195" s="104"/>
      <c r="AJ195" s="102"/>
      <c r="AK195" s="102"/>
      <c r="AL195" s="102"/>
      <c r="AM195" s="102"/>
      <c r="AN195" s="102"/>
      <c r="AO195" s="102"/>
      <c r="AP195" s="102"/>
      <c r="AQ195" s="102"/>
      <c r="AR195" s="102"/>
      <c r="AS195" s="102"/>
      <c r="AT195" s="102"/>
      <c r="AU195" s="102"/>
      <c r="AV195" s="102"/>
      <c r="AW195" s="102"/>
      <c r="AX195" s="102"/>
      <c r="AY195" s="102"/>
      <c r="AZ195" s="102"/>
      <c r="BA195" s="102"/>
      <c r="BB195" s="102"/>
      <c r="BC195" s="102"/>
      <c r="BD195" s="102"/>
      <c r="BE195" s="102"/>
      <c r="BF195" s="102"/>
      <c r="BG195" s="102"/>
      <c r="BH195" s="102"/>
      <c r="BI195" s="102"/>
      <c r="BJ195" s="102"/>
      <c r="BK195" s="102"/>
      <c r="BL195" s="102"/>
      <c r="BM195" s="102"/>
      <c r="BN195" s="102"/>
      <c r="BO195" s="102"/>
      <c r="BP195" s="102"/>
      <c r="BQ195" s="102"/>
      <c r="BR195" s="102"/>
      <c r="BS195" s="102"/>
      <c r="BT195" s="102"/>
      <c r="BU195" s="102"/>
      <c r="BV195" s="102"/>
      <c r="BW195" s="102"/>
      <c r="BX195" s="102"/>
      <c r="BY195" s="102"/>
      <c r="BZ195" s="102"/>
      <c r="CA195" s="102"/>
      <c r="CB195" s="102"/>
      <c r="CC195" s="102"/>
      <c r="CD195" s="102"/>
      <c r="CE195" s="102"/>
      <c r="CF195" s="102"/>
      <c r="CG195" s="102"/>
      <c r="CH195" s="102"/>
      <c r="CI195" s="102"/>
      <c r="CJ195" s="102"/>
      <c r="CK195" s="102"/>
      <c r="CL195" s="102"/>
      <c r="CM195" s="102"/>
      <c r="CN195" s="102"/>
      <c r="CO195" s="102"/>
      <c r="CP195" s="102"/>
      <c r="CQ195" s="102"/>
      <c r="CR195" s="102"/>
      <c r="CS195" s="102"/>
      <c r="CT195" s="102"/>
      <c r="CU195" s="102"/>
      <c r="CV195" s="102"/>
      <c r="CW195" s="102"/>
      <c r="CX195" s="102"/>
      <c r="CY195" s="102"/>
      <c r="CZ195" s="102"/>
      <c r="DA195" s="102"/>
      <c r="DB195" s="102"/>
      <c r="DC195" s="102"/>
      <c r="DD195" s="102"/>
      <c r="DE195" s="102"/>
      <c r="DF195" s="102"/>
      <c r="DG195" s="102"/>
      <c r="DH195" s="102"/>
      <c r="DI195" s="102"/>
      <c r="DJ195" s="102"/>
      <c r="DK195" s="102"/>
      <c r="DL195" s="102"/>
      <c r="DM195" s="102"/>
      <c r="DN195" s="102"/>
      <c r="DO195" s="102"/>
      <c r="DP195" s="102"/>
      <c r="DQ195" s="102"/>
      <c r="DR195" s="102"/>
      <c r="DS195" s="102"/>
      <c r="DT195" s="102"/>
      <c r="DU195" s="102"/>
      <c r="DV195" s="102"/>
      <c r="DW195" s="102"/>
      <c r="DX195" s="102"/>
      <c r="DY195" s="102"/>
      <c r="DZ195" s="102"/>
      <c r="EA195" s="102"/>
      <c r="EB195" s="102"/>
      <c r="EC195" s="102"/>
      <c r="ED195" s="102"/>
      <c r="EE195" s="102"/>
      <c r="EF195" s="102"/>
      <c r="EG195" s="102"/>
      <c r="EH195" s="102"/>
      <c r="EI195" s="102"/>
      <c r="EJ195" s="102"/>
      <c r="EK195" s="102"/>
      <c r="EL195" s="102"/>
      <c r="EM195" s="102"/>
      <c r="EN195" s="102"/>
      <c r="EO195" s="102"/>
      <c r="EP195" s="102"/>
      <c r="EQ195" s="102"/>
      <c r="ER195" s="102"/>
      <c r="ES195" s="102"/>
      <c r="ET195" s="102"/>
      <c r="EU195" s="102"/>
      <c r="EV195" s="102"/>
      <c r="EW195" s="102"/>
      <c r="EX195" s="102"/>
      <c r="EY195" s="102"/>
      <c r="EZ195" s="102"/>
      <c r="FA195" s="102"/>
      <c r="FB195" s="102"/>
      <c r="FC195" s="102"/>
      <c r="FD195" s="102"/>
      <c r="FE195" s="102"/>
      <c r="FF195" s="102"/>
      <c r="FG195" s="102"/>
      <c r="FH195" s="102"/>
      <c r="FI195" s="102"/>
      <c r="FJ195" s="102"/>
      <c r="FK195" s="102"/>
      <c r="FL195" s="102"/>
      <c r="FM195" s="102"/>
      <c r="FN195" s="102"/>
      <c r="FO195" s="102"/>
      <c r="FP195" s="102"/>
      <c r="FQ195" s="102"/>
      <c r="FR195" s="102"/>
      <c r="FS195" s="102"/>
      <c r="FT195" s="102"/>
      <c r="FU195" s="102"/>
      <c r="FV195" s="102"/>
      <c r="FW195" s="102"/>
      <c r="FX195" s="102"/>
      <c r="FY195" s="102"/>
      <c r="FZ195" s="102"/>
      <c r="GA195" s="102"/>
      <c r="GB195" s="102"/>
      <c r="GC195" s="102"/>
      <c r="GD195" s="102"/>
      <c r="GE195" s="102"/>
      <c r="GF195" s="102"/>
      <c r="GG195" s="102"/>
      <c r="GH195" s="102"/>
      <c r="GI195" s="102"/>
      <c r="GJ195" s="102"/>
      <c r="GK195" s="102"/>
      <c r="GL195" s="102"/>
      <c r="GM195" s="102"/>
      <c r="GN195" s="102"/>
      <c r="GO195" s="102"/>
      <c r="GP195" s="102"/>
      <c r="GQ195" s="102"/>
      <c r="GR195" s="102"/>
      <c r="GS195" s="102"/>
      <c r="GT195" s="102"/>
      <c r="GU195" s="102"/>
      <c r="GV195" s="102"/>
      <c r="GW195" s="102"/>
      <c r="GX195" s="102"/>
      <c r="GY195" s="102"/>
      <c r="GZ195" s="102"/>
      <c r="HA195" s="102"/>
      <c r="HB195" s="102"/>
      <c r="HC195" s="102"/>
      <c r="HD195" s="102"/>
      <c r="HE195" s="102"/>
      <c r="HF195" s="102"/>
      <c r="HG195" s="102"/>
      <c r="HH195" s="102"/>
      <c r="HI195" s="102"/>
      <c r="HJ195" s="102"/>
      <c r="HK195" s="102"/>
    </row>
    <row r="196" spans="2:219">
      <c r="B196" s="102"/>
      <c r="C196" s="102"/>
      <c r="D196" s="102"/>
      <c r="E196" s="102"/>
      <c r="F196" s="102"/>
      <c r="G196" s="102"/>
      <c r="H196" s="102"/>
      <c r="I196" s="102"/>
      <c r="J196" s="104"/>
      <c r="K196" s="104"/>
      <c r="L196" s="104"/>
      <c r="M196" s="104"/>
      <c r="N196" s="104"/>
      <c r="O196" s="104"/>
      <c r="P196" s="104"/>
      <c r="Q196" s="104"/>
      <c r="R196" s="104"/>
      <c r="S196" s="102"/>
      <c r="T196" s="102"/>
      <c r="U196" s="102"/>
      <c r="V196" s="102"/>
      <c r="W196" s="102"/>
      <c r="X196" s="102"/>
      <c r="Y196" s="102"/>
      <c r="Z196" s="102"/>
      <c r="AA196" s="102"/>
      <c r="AB196" s="102"/>
      <c r="AC196" s="102"/>
      <c r="AD196" s="102"/>
      <c r="AE196" s="104"/>
      <c r="AF196" s="104"/>
      <c r="AG196" s="104"/>
      <c r="AH196" s="104"/>
      <c r="AI196" s="104"/>
      <c r="AJ196" s="102"/>
      <c r="AK196" s="102"/>
      <c r="AL196" s="102"/>
      <c r="AM196" s="102"/>
      <c r="AN196" s="102"/>
      <c r="AO196" s="102"/>
      <c r="AP196" s="102"/>
      <c r="AQ196" s="102"/>
      <c r="AR196" s="102"/>
      <c r="AS196" s="102"/>
      <c r="AT196" s="102"/>
      <c r="AU196" s="102"/>
      <c r="AV196" s="102"/>
      <c r="AW196" s="102"/>
      <c r="AX196" s="102"/>
      <c r="AY196" s="102"/>
      <c r="AZ196" s="102"/>
      <c r="BA196" s="102"/>
      <c r="BB196" s="102"/>
      <c r="BC196" s="102"/>
      <c r="BD196" s="102"/>
      <c r="BE196" s="102"/>
      <c r="BF196" s="102"/>
      <c r="BG196" s="102"/>
      <c r="BH196" s="102"/>
      <c r="BI196" s="102"/>
      <c r="BJ196" s="102"/>
      <c r="BK196" s="102"/>
      <c r="BL196" s="102"/>
      <c r="BM196" s="102"/>
      <c r="BN196" s="102"/>
      <c r="BO196" s="102"/>
      <c r="BP196" s="102"/>
      <c r="BQ196" s="102"/>
      <c r="BR196" s="102"/>
      <c r="BS196" s="102"/>
      <c r="BT196" s="102"/>
      <c r="BU196" s="102"/>
      <c r="BV196" s="102"/>
      <c r="BW196" s="102"/>
      <c r="BX196" s="102"/>
      <c r="BY196" s="102"/>
      <c r="BZ196" s="102"/>
      <c r="CA196" s="102"/>
      <c r="CB196" s="102"/>
      <c r="CC196" s="102"/>
      <c r="CD196" s="102"/>
      <c r="CE196" s="102"/>
      <c r="CF196" s="102"/>
      <c r="CG196" s="102"/>
      <c r="CH196" s="102"/>
      <c r="CI196" s="102"/>
      <c r="CJ196" s="102"/>
      <c r="CK196" s="102"/>
      <c r="CL196" s="102"/>
      <c r="CM196" s="102"/>
      <c r="CN196" s="102"/>
      <c r="CO196" s="102"/>
      <c r="CP196" s="102"/>
      <c r="CQ196" s="102"/>
      <c r="CR196" s="102"/>
      <c r="CS196" s="102"/>
      <c r="CT196" s="102"/>
      <c r="CU196" s="102"/>
      <c r="CV196" s="102"/>
      <c r="CW196" s="102"/>
      <c r="CX196" s="102"/>
      <c r="CY196" s="102"/>
      <c r="CZ196" s="102"/>
      <c r="DA196" s="102"/>
      <c r="DB196" s="102"/>
      <c r="DC196" s="102"/>
      <c r="DD196" s="102"/>
      <c r="DE196" s="102"/>
      <c r="DF196" s="102"/>
      <c r="DG196" s="102"/>
      <c r="DH196" s="102"/>
      <c r="DI196" s="102"/>
      <c r="DJ196" s="102"/>
      <c r="DK196" s="102"/>
      <c r="DL196" s="102"/>
      <c r="DM196" s="102"/>
      <c r="DN196" s="102"/>
      <c r="DO196" s="102"/>
      <c r="DP196" s="102"/>
      <c r="DQ196" s="102"/>
      <c r="DR196" s="102"/>
      <c r="DS196" s="102"/>
      <c r="DT196" s="102"/>
      <c r="DU196" s="102"/>
      <c r="DV196" s="102"/>
      <c r="DW196" s="102"/>
      <c r="DX196" s="102"/>
      <c r="DY196" s="102"/>
      <c r="DZ196" s="102"/>
      <c r="EA196" s="102"/>
      <c r="EB196" s="102"/>
      <c r="EC196" s="102"/>
      <c r="ED196" s="102"/>
      <c r="EE196" s="102"/>
      <c r="EF196" s="102"/>
      <c r="EG196" s="102"/>
      <c r="EH196" s="102"/>
      <c r="EI196" s="102"/>
      <c r="EJ196" s="102"/>
      <c r="EK196" s="102"/>
      <c r="EL196" s="102"/>
      <c r="EM196" s="102"/>
      <c r="EN196" s="102"/>
      <c r="EO196" s="102"/>
      <c r="EP196" s="102"/>
      <c r="EQ196" s="102"/>
      <c r="ER196" s="102"/>
      <c r="ES196" s="102"/>
      <c r="ET196" s="102"/>
      <c r="EU196" s="102"/>
      <c r="EV196" s="102"/>
      <c r="EW196" s="102"/>
      <c r="EX196" s="102"/>
      <c r="EY196" s="102"/>
      <c r="EZ196" s="102"/>
      <c r="FA196" s="102"/>
      <c r="FB196" s="102"/>
      <c r="FC196" s="102"/>
      <c r="FD196" s="102"/>
      <c r="FE196" s="102"/>
      <c r="FF196" s="102"/>
      <c r="FG196" s="102"/>
      <c r="FH196" s="102"/>
      <c r="FI196" s="102"/>
      <c r="FJ196" s="102"/>
      <c r="FK196" s="102"/>
      <c r="FL196" s="102"/>
      <c r="FM196" s="102"/>
      <c r="FN196" s="102"/>
      <c r="FO196" s="102"/>
      <c r="FP196" s="102"/>
      <c r="FQ196" s="102"/>
      <c r="FR196" s="102"/>
      <c r="FS196" s="102"/>
      <c r="FT196" s="102"/>
      <c r="FU196" s="102"/>
      <c r="FV196" s="102"/>
      <c r="FW196" s="102"/>
      <c r="FX196" s="102"/>
      <c r="FY196" s="102"/>
      <c r="FZ196" s="102"/>
      <c r="GA196" s="102"/>
      <c r="GB196" s="102"/>
      <c r="GC196" s="102"/>
      <c r="GD196" s="102"/>
      <c r="GE196" s="102"/>
      <c r="GF196" s="102"/>
      <c r="GG196" s="102"/>
      <c r="GH196" s="102"/>
      <c r="GI196" s="102"/>
      <c r="GJ196" s="102"/>
      <c r="GK196" s="102"/>
      <c r="GL196" s="102"/>
      <c r="GM196" s="102"/>
      <c r="GN196" s="102"/>
      <c r="GO196" s="102"/>
      <c r="GP196" s="102"/>
      <c r="GQ196" s="102"/>
      <c r="GR196" s="102"/>
      <c r="GS196" s="102"/>
      <c r="GT196" s="102"/>
      <c r="GU196" s="102"/>
      <c r="GV196" s="102"/>
      <c r="GW196" s="102"/>
      <c r="GX196" s="102"/>
      <c r="GY196" s="102"/>
      <c r="GZ196" s="102"/>
      <c r="HA196" s="102"/>
      <c r="HB196" s="102"/>
      <c r="HC196" s="102"/>
      <c r="HD196" s="102"/>
      <c r="HE196" s="102"/>
      <c r="HF196" s="102"/>
      <c r="HG196" s="102"/>
      <c r="HH196" s="102"/>
      <c r="HI196" s="102"/>
      <c r="HJ196" s="102"/>
      <c r="HK196" s="102"/>
    </row>
    <row r="197" spans="2:219">
      <c r="B197" s="102"/>
      <c r="C197" s="102"/>
      <c r="D197" s="102"/>
      <c r="E197" s="102"/>
      <c r="F197" s="102"/>
      <c r="G197" s="102"/>
      <c r="H197" s="102"/>
      <c r="I197" s="102"/>
      <c r="J197" s="104"/>
      <c r="K197" s="104"/>
      <c r="L197" s="104"/>
      <c r="M197" s="104"/>
      <c r="N197" s="104"/>
      <c r="O197" s="104"/>
      <c r="P197" s="104"/>
      <c r="Q197" s="104"/>
      <c r="R197" s="104"/>
      <c r="S197" s="102"/>
      <c r="T197" s="102"/>
      <c r="U197" s="102"/>
      <c r="V197" s="102"/>
      <c r="W197" s="102"/>
      <c r="X197" s="102"/>
      <c r="Y197" s="102"/>
      <c r="Z197" s="102"/>
      <c r="AA197" s="102"/>
      <c r="AB197" s="102"/>
      <c r="AC197" s="102"/>
      <c r="AD197" s="102"/>
      <c r="AE197" s="104"/>
      <c r="AF197" s="104"/>
      <c r="AG197" s="104"/>
      <c r="AH197" s="104"/>
      <c r="AI197" s="104"/>
      <c r="AJ197" s="102"/>
      <c r="AK197" s="102"/>
      <c r="AL197" s="102"/>
      <c r="AM197" s="102"/>
      <c r="AN197" s="102"/>
      <c r="AO197" s="102"/>
      <c r="AP197" s="102"/>
      <c r="AQ197" s="102"/>
      <c r="AR197" s="102"/>
      <c r="AS197" s="102"/>
      <c r="AT197" s="102"/>
      <c r="AU197" s="102"/>
      <c r="AV197" s="102"/>
      <c r="AW197" s="102"/>
      <c r="AX197" s="102"/>
      <c r="AY197" s="102"/>
      <c r="AZ197" s="102"/>
      <c r="BA197" s="102"/>
      <c r="BB197" s="102"/>
      <c r="BC197" s="102"/>
      <c r="BD197" s="102"/>
      <c r="BE197" s="102"/>
      <c r="BF197" s="102"/>
      <c r="BG197" s="102"/>
      <c r="BH197" s="102"/>
      <c r="BI197" s="102"/>
      <c r="BJ197" s="102"/>
      <c r="BK197" s="102"/>
      <c r="BL197" s="102"/>
      <c r="BM197" s="102"/>
      <c r="BN197" s="102"/>
      <c r="BO197" s="102"/>
      <c r="BP197" s="102"/>
      <c r="BQ197" s="102"/>
      <c r="BR197" s="102"/>
      <c r="BS197" s="102"/>
      <c r="BT197" s="102"/>
      <c r="BU197" s="102"/>
      <c r="BV197" s="102"/>
      <c r="BW197" s="102"/>
      <c r="BX197" s="102"/>
      <c r="BY197" s="102"/>
      <c r="BZ197" s="102"/>
      <c r="CA197" s="102"/>
      <c r="CB197" s="102"/>
      <c r="CC197" s="102"/>
      <c r="CD197" s="102"/>
      <c r="CE197" s="102"/>
      <c r="CF197" s="102"/>
      <c r="CG197" s="102"/>
      <c r="CH197" s="102"/>
      <c r="CI197" s="102"/>
      <c r="CJ197" s="102"/>
      <c r="CK197" s="102"/>
      <c r="CL197" s="102"/>
      <c r="CM197" s="102"/>
      <c r="CN197" s="102"/>
      <c r="CO197" s="102"/>
      <c r="CP197" s="102"/>
      <c r="CQ197" s="102"/>
      <c r="CR197" s="102"/>
      <c r="CS197" s="102"/>
      <c r="CT197" s="102"/>
      <c r="CU197" s="102"/>
      <c r="CV197" s="102"/>
      <c r="CW197" s="102"/>
      <c r="CX197" s="102"/>
      <c r="CY197" s="102"/>
      <c r="CZ197" s="102"/>
      <c r="DA197" s="102"/>
      <c r="DB197" s="102"/>
      <c r="DC197" s="102"/>
      <c r="DD197" s="102"/>
      <c r="DE197" s="102"/>
      <c r="DF197" s="102"/>
      <c r="DG197" s="102"/>
      <c r="DH197" s="102"/>
      <c r="DI197" s="102"/>
      <c r="DJ197" s="102"/>
      <c r="DK197" s="102"/>
      <c r="DL197" s="102"/>
      <c r="DM197" s="102"/>
      <c r="DN197" s="102"/>
      <c r="DO197" s="102"/>
      <c r="DP197" s="102"/>
      <c r="DQ197" s="102"/>
      <c r="DR197" s="102"/>
      <c r="DS197" s="102"/>
      <c r="DT197" s="102"/>
      <c r="DU197" s="102"/>
      <c r="DV197" s="102"/>
      <c r="DW197" s="102"/>
      <c r="DX197" s="102"/>
      <c r="DY197" s="102"/>
      <c r="DZ197" s="102"/>
      <c r="EA197" s="102"/>
      <c r="EB197" s="102"/>
      <c r="EC197" s="102"/>
      <c r="ED197" s="102"/>
      <c r="EE197" s="102"/>
      <c r="EF197" s="102"/>
      <c r="EG197" s="102"/>
      <c r="EH197" s="102"/>
      <c r="EI197" s="102"/>
      <c r="EJ197" s="102"/>
      <c r="EK197" s="102"/>
      <c r="EL197" s="102"/>
      <c r="EM197" s="102"/>
      <c r="EN197" s="102"/>
      <c r="EO197" s="102"/>
      <c r="EP197" s="102"/>
      <c r="EQ197" s="102"/>
      <c r="ER197" s="102"/>
      <c r="ES197" s="102"/>
      <c r="ET197" s="102"/>
      <c r="EU197" s="102"/>
      <c r="EV197" s="102"/>
      <c r="EW197" s="102"/>
      <c r="EX197" s="102"/>
      <c r="EY197" s="102"/>
      <c r="EZ197" s="102"/>
      <c r="FA197" s="102"/>
      <c r="FB197" s="102"/>
      <c r="FC197" s="102"/>
      <c r="FD197" s="102"/>
      <c r="FE197" s="102"/>
      <c r="FF197" s="102"/>
      <c r="FG197" s="102"/>
      <c r="FH197" s="102"/>
      <c r="FI197" s="102"/>
      <c r="FJ197" s="102"/>
      <c r="FK197" s="102"/>
      <c r="FL197" s="102"/>
      <c r="FM197" s="102"/>
      <c r="FN197" s="102"/>
      <c r="FO197" s="102"/>
      <c r="FP197" s="102"/>
      <c r="FQ197" s="102"/>
      <c r="FR197" s="102"/>
      <c r="FS197" s="102"/>
      <c r="FT197" s="102"/>
      <c r="FU197" s="102"/>
      <c r="FV197" s="102"/>
      <c r="FW197" s="102"/>
      <c r="FX197" s="102"/>
      <c r="FY197" s="102"/>
      <c r="FZ197" s="102"/>
      <c r="GA197" s="102"/>
      <c r="GB197" s="102"/>
      <c r="GC197" s="102"/>
      <c r="GD197" s="102"/>
      <c r="GE197" s="102"/>
      <c r="GF197" s="102"/>
      <c r="GG197" s="102"/>
      <c r="GH197" s="102"/>
      <c r="GI197" s="102"/>
      <c r="GJ197" s="102"/>
      <c r="GK197" s="102"/>
      <c r="GL197" s="102"/>
      <c r="GM197" s="102"/>
      <c r="GN197" s="102"/>
      <c r="GO197" s="102"/>
      <c r="GP197" s="102"/>
      <c r="GQ197" s="102"/>
      <c r="GR197" s="102"/>
      <c r="GS197" s="102"/>
      <c r="GT197" s="102"/>
      <c r="GU197" s="102"/>
      <c r="GV197" s="102"/>
      <c r="GW197" s="102"/>
      <c r="GX197" s="102"/>
      <c r="GY197" s="102"/>
      <c r="GZ197" s="102"/>
      <c r="HA197" s="102"/>
      <c r="HB197" s="102"/>
      <c r="HC197" s="102"/>
      <c r="HD197" s="102"/>
      <c r="HE197" s="102"/>
      <c r="HF197" s="102"/>
      <c r="HG197" s="102"/>
      <c r="HH197" s="102"/>
      <c r="HI197" s="102"/>
      <c r="HJ197" s="102"/>
      <c r="HK197" s="102"/>
    </row>
    <row r="198" spans="2:219">
      <c r="B198" s="102"/>
      <c r="C198" s="102"/>
      <c r="D198" s="102"/>
      <c r="E198" s="102"/>
      <c r="F198" s="102"/>
      <c r="G198" s="102"/>
      <c r="H198" s="102"/>
      <c r="I198" s="102"/>
      <c r="J198" s="104"/>
      <c r="K198" s="104"/>
      <c r="L198" s="104"/>
      <c r="M198" s="104"/>
      <c r="N198" s="104"/>
      <c r="O198" s="104"/>
      <c r="P198" s="104"/>
      <c r="Q198" s="104"/>
      <c r="R198" s="104"/>
      <c r="S198" s="102"/>
      <c r="T198" s="102"/>
      <c r="U198" s="102"/>
      <c r="V198" s="102"/>
      <c r="W198" s="102"/>
      <c r="X198" s="102"/>
      <c r="Y198" s="102"/>
      <c r="Z198" s="102"/>
      <c r="AA198" s="102"/>
      <c r="AB198" s="102"/>
      <c r="AC198" s="102"/>
      <c r="AD198" s="102"/>
      <c r="AE198" s="104"/>
      <c r="AF198" s="104"/>
      <c r="AG198" s="104"/>
      <c r="AH198" s="104"/>
      <c r="AI198" s="104"/>
      <c r="AJ198" s="102"/>
      <c r="AK198" s="102"/>
      <c r="AL198" s="102"/>
      <c r="AM198" s="102"/>
      <c r="AN198" s="102"/>
      <c r="AO198" s="102"/>
      <c r="AP198" s="102"/>
      <c r="AQ198" s="102"/>
      <c r="AR198" s="102"/>
      <c r="AS198" s="102"/>
      <c r="AT198" s="102"/>
      <c r="AU198" s="102"/>
      <c r="AV198" s="102"/>
      <c r="AW198" s="102"/>
      <c r="AX198" s="102"/>
      <c r="AY198" s="102"/>
      <c r="AZ198" s="102"/>
      <c r="BA198" s="102"/>
      <c r="BB198" s="102"/>
      <c r="BC198" s="102"/>
      <c r="BD198" s="102"/>
      <c r="BE198" s="102"/>
      <c r="BF198" s="102"/>
      <c r="BG198" s="102"/>
      <c r="BH198" s="102"/>
      <c r="BI198" s="102"/>
      <c r="BJ198" s="102"/>
      <c r="BK198" s="102"/>
      <c r="BL198" s="102"/>
      <c r="BM198" s="102"/>
      <c r="BN198" s="102"/>
      <c r="BO198" s="102"/>
      <c r="BP198" s="102"/>
      <c r="BQ198" s="102"/>
      <c r="BR198" s="102"/>
      <c r="BS198" s="102"/>
      <c r="BT198" s="102"/>
      <c r="BU198" s="102"/>
      <c r="BV198" s="102"/>
      <c r="BW198" s="102"/>
      <c r="BX198" s="102"/>
      <c r="BY198" s="102"/>
      <c r="BZ198" s="102"/>
      <c r="CA198" s="102"/>
      <c r="CB198" s="102"/>
      <c r="CC198" s="102"/>
      <c r="CD198" s="102"/>
      <c r="CE198" s="102"/>
      <c r="CF198" s="102"/>
      <c r="CG198" s="102"/>
      <c r="CH198" s="102"/>
      <c r="CI198" s="102"/>
      <c r="CJ198" s="102"/>
      <c r="CK198" s="102"/>
      <c r="CL198" s="102"/>
      <c r="CM198" s="102"/>
      <c r="CN198" s="102"/>
      <c r="CO198" s="102"/>
      <c r="CP198" s="102"/>
      <c r="CQ198" s="102"/>
      <c r="CR198" s="102"/>
      <c r="CS198" s="102"/>
      <c r="CT198" s="102"/>
      <c r="CU198" s="102"/>
      <c r="CV198" s="102"/>
      <c r="CW198" s="102"/>
      <c r="CX198" s="102"/>
      <c r="CY198" s="102"/>
      <c r="CZ198" s="102"/>
      <c r="DA198" s="102"/>
      <c r="DB198" s="102"/>
      <c r="DC198" s="102"/>
      <c r="DD198" s="102"/>
      <c r="DE198" s="102"/>
      <c r="DF198" s="102"/>
      <c r="DG198" s="102"/>
      <c r="DH198" s="102"/>
      <c r="DI198" s="102"/>
      <c r="DJ198" s="102"/>
      <c r="DK198" s="102"/>
      <c r="DL198" s="102"/>
      <c r="DM198" s="102"/>
      <c r="DN198" s="102"/>
      <c r="DO198" s="102"/>
      <c r="DP198" s="102"/>
      <c r="DQ198" s="102"/>
      <c r="DR198" s="102"/>
      <c r="DS198" s="102"/>
      <c r="DT198" s="102"/>
      <c r="DU198" s="102"/>
      <c r="DV198" s="102"/>
      <c r="DW198" s="102"/>
      <c r="DX198" s="102"/>
      <c r="DY198" s="102"/>
      <c r="DZ198" s="102"/>
      <c r="EA198" s="102"/>
      <c r="EB198" s="102"/>
      <c r="EC198" s="102"/>
      <c r="ED198" s="102"/>
      <c r="EE198" s="102"/>
      <c r="EF198" s="102"/>
      <c r="EG198" s="102"/>
      <c r="EH198" s="102"/>
      <c r="EI198" s="102"/>
      <c r="EJ198" s="102"/>
      <c r="EK198" s="102"/>
      <c r="EL198" s="102"/>
      <c r="EM198" s="102"/>
      <c r="EN198" s="102"/>
      <c r="EO198" s="102"/>
      <c r="EP198" s="102"/>
      <c r="EQ198" s="102"/>
      <c r="ER198" s="102"/>
      <c r="ES198" s="102"/>
      <c r="ET198" s="102"/>
      <c r="EU198" s="102"/>
      <c r="EV198" s="102"/>
      <c r="EW198" s="102"/>
      <c r="EX198" s="102"/>
      <c r="EY198" s="102"/>
      <c r="EZ198" s="102"/>
      <c r="FA198" s="102"/>
      <c r="FB198" s="102"/>
      <c r="FC198" s="102"/>
      <c r="FD198" s="102"/>
      <c r="FE198" s="102"/>
      <c r="FF198" s="102"/>
      <c r="FG198" s="102"/>
      <c r="FH198" s="102"/>
      <c r="FI198" s="102"/>
      <c r="FJ198" s="102"/>
      <c r="FK198" s="102"/>
      <c r="FL198" s="102"/>
      <c r="FM198" s="102"/>
      <c r="FN198" s="102"/>
      <c r="FO198" s="102"/>
      <c r="FP198" s="102"/>
      <c r="FQ198" s="102"/>
      <c r="FR198" s="102"/>
      <c r="FS198" s="102"/>
      <c r="FT198" s="102"/>
      <c r="FU198" s="102"/>
      <c r="FV198" s="102"/>
      <c r="FW198" s="102"/>
      <c r="FX198" s="102"/>
      <c r="FY198" s="102"/>
      <c r="FZ198" s="102"/>
      <c r="GA198" s="102"/>
      <c r="GB198" s="102"/>
      <c r="GC198" s="102"/>
      <c r="GD198" s="102"/>
      <c r="GE198" s="102"/>
      <c r="GF198" s="102"/>
      <c r="GG198" s="102"/>
      <c r="GH198" s="102"/>
      <c r="GI198" s="102"/>
      <c r="GJ198" s="102"/>
      <c r="GK198" s="102"/>
      <c r="GL198" s="102"/>
      <c r="GM198" s="102"/>
      <c r="GN198" s="102"/>
      <c r="GO198" s="102"/>
      <c r="GP198" s="102"/>
      <c r="GQ198" s="102"/>
      <c r="GR198" s="102"/>
      <c r="GS198" s="102"/>
      <c r="GT198" s="102"/>
      <c r="GU198" s="102"/>
      <c r="GV198" s="102"/>
      <c r="GW198" s="102"/>
      <c r="GX198" s="102"/>
      <c r="GY198" s="102"/>
      <c r="GZ198" s="102"/>
      <c r="HA198" s="102"/>
      <c r="HB198" s="102"/>
      <c r="HC198" s="102"/>
      <c r="HD198" s="102"/>
      <c r="HE198" s="102"/>
      <c r="HF198" s="102"/>
      <c r="HG198" s="102"/>
      <c r="HH198" s="102"/>
      <c r="HI198" s="102"/>
      <c r="HJ198" s="102"/>
      <c r="HK198" s="102"/>
    </row>
    <row r="199" spans="2:219">
      <c r="B199" s="102"/>
      <c r="C199" s="102"/>
      <c r="D199" s="102"/>
      <c r="E199" s="102"/>
      <c r="F199" s="102"/>
      <c r="G199" s="102"/>
      <c r="H199" s="102"/>
      <c r="I199" s="102"/>
      <c r="J199" s="104"/>
      <c r="K199" s="104"/>
      <c r="L199" s="104"/>
      <c r="M199" s="104"/>
      <c r="N199" s="104"/>
      <c r="O199" s="104"/>
      <c r="P199" s="104"/>
      <c r="Q199" s="104"/>
      <c r="R199" s="104"/>
      <c r="S199" s="102"/>
      <c r="T199" s="102"/>
      <c r="U199" s="102"/>
      <c r="V199" s="102"/>
      <c r="W199" s="102"/>
      <c r="X199" s="102"/>
      <c r="Y199" s="102"/>
      <c r="Z199" s="102"/>
      <c r="AA199" s="102"/>
      <c r="AB199" s="102"/>
      <c r="AC199" s="102"/>
      <c r="AD199" s="102"/>
      <c r="AE199" s="104"/>
      <c r="AF199" s="104"/>
      <c r="AG199" s="104"/>
      <c r="AH199" s="104"/>
      <c r="AI199" s="104"/>
      <c r="AJ199" s="102"/>
      <c r="AK199" s="102"/>
      <c r="AL199" s="102"/>
      <c r="AM199" s="102"/>
      <c r="AN199" s="102"/>
      <c r="AO199" s="102"/>
      <c r="AP199" s="102"/>
      <c r="AQ199" s="102"/>
      <c r="AR199" s="102"/>
      <c r="AS199" s="102"/>
      <c r="AT199" s="102"/>
      <c r="AU199" s="102"/>
      <c r="AV199" s="102"/>
      <c r="AW199" s="102"/>
      <c r="AX199" s="102"/>
      <c r="AY199" s="102"/>
      <c r="AZ199" s="102"/>
      <c r="BA199" s="102"/>
      <c r="BB199" s="102"/>
      <c r="BC199" s="102"/>
      <c r="BD199" s="102"/>
      <c r="BE199" s="102"/>
      <c r="BF199" s="102"/>
      <c r="BG199" s="102"/>
      <c r="BH199" s="102"/>
      <c r="BI199" s="102"/>
      <c r="BJ199" s="102"/>
      <c r="BK199" s="102"/>
      <c r="BL199" s="102"/>
      <c r="BM199" s="102"/>
      <c r="BN199" s="102"/>
      <c r="BO199" s="102"/>
      <c r="BP199" s="102"/>
      <c r="BQ199" s="102"/>
      <c r="BR199" s="102"/>
      <c r="BS199" s="102"/>
      <c r="BT199" s="102"/>
      <c r="BU199" s="102"/>
      <c r="BV199" s="102"/>
      <c r="BW199" s="102"/>
      <c r="BX199" s="102"/>
      <c r="BY199" s="102"/>
      <c r="BZ199" s="102"/>
      <c r="CA199" s="102"/>
      <c r="CB199" s="102"/>
      <c r="CC199" s="102"/>
      <c r="CD199" s="102"/>
      <c r="CE199" s="102"/>
      <c r="CF199" s="102"/>
      <c r="CG199" s="102"/>
      <c r="CH199" s="102"/>
      <c r="CI199" s="102"/>
      <c r="CJ199" s="102"/>
      <c r="CK199" s="102"/>
      <c r="CL199" s="102"/>
      <c r="CM199" s="102"/>
      <c r="CN199" s="102"/>
      <c r="CO199" s="102"/>
      <c r="CP199" s="102"/>
      <c r="CQ199" s="102"/>
      <c r="CR199" s="102"/>
      <c r="CS199" s="102"/>
      <c r="CT199" s="102"/>
      <c r="CU199" s="102"/>
      <c r="CV199" s="102"/>
      <c r="CW199" s="102"/>
      <c r="CX199" s="102"/>
      <c r="CY199" s="102"/>
      <c r="CZ199" s="102"/>
      <c r="DA199" s="102"/>
      <c r="DB199" s="102"/>
      <c r="DC199" s="102"/>
      <c r="DD199" s="102"/>
      <c r="DE199" s="102"/>
      <c r="DF199" s="102"/>
      <c r="DG199" s="102"/>
      <c r="DH199" s="102"/>
      <c r="DI199" s="102"/>
      <c r="DJ199" s="102"/>
      <c r="DK199" s="102"/>
      <c r="DL199" s="102"/>
      <c r="DM199" s="102"/>
      <c r="DN199" s="102"/>
      <c r="DO199" s="102"/>
      <c r="DP199" s="102"/>
      <c r="DQ199" s="102"/>
      <c r="DR199" s="102"/>
      <c r="DS199" s="102"/>
      <c r="DT199" s="102"/>
      <c r="DU199" s="102"/>
      <c r="DV199" s="102"/>
      <c r="DW199" s="102"/>
      <c r="DX199" s="102"/>
      <c r="DY199" s="102"/>
      <c r="DZ199" s="102"/>
      <c r="EA199" s="102"/>
      <c r="EB199" s="102"/>
      <c r="EC199" s="102"/>
      <c r="ED199" s="102"/>
      <c r="EE199" s="102"/>
      <c r="EF199" s="102"/>
      <c r="EG199" s="102"/>
      <c r="EH199" s="102"/>
      <c r="EI199" s="102"/>
      <c r="EJ199" s="102"/>
      <c r="EK199" s="102"/>
      <c r="EL199" s="102"/>
      <c r="EM199" s="102"/>
      <c r="EN199" s="102"/>
      <c r="EO199" s="102"/>
      <c r="EP199" s="102"/>
      <c r="EQ199" s="102"/>
      <c r="ER199" s="102"/>
      <c r="ES199" s="102"/>
      <c r="ET199" s="102"/>
      <c r="EU199" s="102"/>
      <c r="EV199" s="102"/>
      <c r="EW199" s="102"/>
      <c r="EX199" s="102"/>
      <c r="EY199" s="102"/>
      <c r="EZ199" s="102"/>
      <c r="FA199" s="102"/>
      <c r="FB199" s="102"/>
      <c r="FC199" s="102"/>
      <c r="FD199" s="102"/>
      <c r="FE199" s="102"/>
      <c r="FF199" s="102"/>
      <c r="FG199" s="102"/>
      <c r="FH199" s="102"/>
      <c r="FI199" s="102"/>
      <c r="FJ199" s="102"/>
      <c r="FK199" s="102"/>
      <c r="FL199" s="102"/>
      <c r="FM199" s="102"/>
      <c r="FN199" s="102"/>
      <c r="FO199" s="102"/>
      <c r="FP199" s="102"/>
      <c r="FQ199" s="102"/>
      <c r="FR199" s="102"/>
      <c r="FS199" s="102"/>
      <c r="FT199" s="102"/>
      <c r="FU199" s="102"/>
      <c r="FV199" s="102"/>
      <c r="FW199" s="102"/>
      <c r="FX199" s="102"/>
      <c r="FY199" s="102"/>
      <c r="FZ199" s="102"/>
      <c r="GA199" s="102"/>
      <c r="GB199" s="102"/>
      <c r="GC199" s="102"/>
      <c r="GD199" s="102"/>
      <c r="GE199" s="102"/>
      <c r="GF199" s="102"/>
      <c r="GG199" s="102"/>
      <c r="GH199" s="102"/>
      <c r="GI199" s="102"/>
      <c r="GJ199" s="102"/>
      <c r="GK199" s="102"/>
      <c r="GL199" s="102"/>
      <c r="GM199" s="102"/>
      <c r="GN199" s="102"/>
      <c r="GO199" s="102"/>
      <c r="GP199" s="102"/>
      <c r="GQ199" s="102"/>
      <c r="GR199" s="102"/>
      <c r="GS199" s="102"/>
      <c r="GT199" s="102"/>
      <c r="GU199" s="102"/>
      <c r="GV199" s="102"/>
      <c r="GW199" s="102"/>
      <c r="GX199" s="102"/>
      <c r="GY199" s="102"/>
      <c r="GZ199" s="102"/>
      <c r="HA199" s="102"/>
      <c r="HB199" s="102"/>
      <c r="HC199" s="102"/>
      <c r="HD199" s="102"/>
      <c r="HE199" s="102"/>
      <c r="HF199" s="102"/>
      <c r="HG199" s="102"/>
      <c r="HH199" s="102"/>
      <c r="HI199" s="102"/>
      <c r="HJ199" s="102"/>
      <c r="HK199" s="102"/>
    </row>
    <row r="200" spans="2:219">
      <c r="B200" s="102"/>
      <c r="C200" s="102"/>
      <c r="D200" s="102"/>
      <c r="E200" s="102"/>
      <c r="F200" s="102"/>
      <c r="G200" s="102"/>
      <c r="H200" s="102"/>
      <c r="I200" s="102"/>
      <c r="J200" s="104"/>
      <c r="K200" s="104"/>
      <c r="L200" s="104"/>
      <c r="M200" s="104"/>
      <c r="N200" s="104"/>
      <c r="O200" s="104"/>
      <c r="P200" s="104"/>
      <c r="Q200" s="104"/>
      <c r="R200" s="104"/>
      <c r="S200" s="102"/>
      <c r="T200" s="102"/>
      <c r="U200" s="102"/>
      <c r="V200" s="102"/>
      <c r="W200" s="102"/>
      <c r="X200" s="102"/>
      <c r="Y200" s="102"/>
      <c r="Z200" s="102"/>
      <c r="AA200" s="102"/>
      <c r="AB200" s="102"/>
      <c r="AC200" s="102"/>
      <c r="AD200" s="102"/>
      <c r="AE200" s="104"/>
      <c r="AF200" s="104"/>
      <c r="AG200" s="104"/>
      <c r="AH200" s="104"/>
      <c r="AI200" s="104"/>
      <c r="AJ200" s="102"/>
      <c r="AK200" s="102"/>
      <c r="AL200" s="102"/>
      <c r="AM200" s="102"/>
      <c r="AN200" s="102"/>
      <c r="AO200" s="102"/>
      <c r="AP200" s="102"/>
      <c r="AQ200" s="102"/>
      <c r="AR200" s="102"/>
      <c r="AS200" s="102"/>
      <c r="AT200" s="102"/>
      <c r="AU200" s="102"/>
      <c r="AV200" s="102"/>
      <c r="AW200" s="102"/>
      <c r="AX200" s="102"/>
      <c r="AY200" s="102"/>
      <c r="AZ200" s="102"/>
      <c r="BA200" s="102"/>
      <c r="BB200" s="102"/>
      <c r="BC200" s="102"/>
      <c r="BD200" s="102"/>
      <c r="BE200" s="102"/>
      <c r="BF200" s="102"/>
      <c r="BG200" s="102"/>
      <c r="BH200" s="102"/>
      <c r="BI200" s="102"/>
      <c r="BJ200" s="102"/>
      <c r="BK200" s="102"/>
      <c r="BL200" s="102"/>
      <c r="BM200" s="102"/>
      <c r="BN200" s="102"/>
      <c r="BO200" s="102"/>
      <c r="BP200" s="102"/>
      <c r="BQ200" s="102"/>
      <c r="BR200" s="102"/>
      <c r="BS200" s="102"/>
      <c r="BT200" s="102"/>
      <c r="BU200" s="102"/>
      <c r="BV200" s="102"/>
      <c r="BW200" s="102"/>
      <c r="BX200" s="102"/>
      <c r="BY200" s="102"/>
      <c r="BZ200" s="102"/>
      <c r="CA200" s="102"/>
      <c r="CB200" s="102"/>
      <c r="CC200" s="102"/>
      <c r="CD200" s="102"/>
      <c r="CE200" s="102"/>
      <c r="CF200" s="102"/>
      <c r="CG200" s="102"/>
      <c r="CH200" s="102"/>
      <c r="CI200" s="102"/>
      <c r="CJ200" s="102"/>
      <c r="CK200" s="102"/>
      <c r="CL200" s="102"/>
      <c r="CM200" s="102"/>
      <c r="CN200" s="102"/>
      <c r="CO200" s="102"/>
      <c r="CP200" s="102"/>
      <c r="CQ200" s="102"/>
      <c r="CR200" s="102"/>
      <c r="CS200" s="102"/>
      <c r="CT200" s="102"/>
      <c r="CU200" s="102"/>
      <c r="CV200" s="102"/>
      <c r="CW200" s="102"/>
      <c r="CX200" s="102"/>
      <c r="CY200" s="102"/>
      <c r="CZ200" s="102"/>
      <c r="DA200" s="102"/>
      <c r="DB200" s="102"/>
      <c r="DC200" s="102"/>
      <c r="DD200" s="102"/>
      <c r="DE200" s="102"/>
      <c r="DF200" s="102"/>
      <c r="DG200" s="102"/>
      <c r="DH200" s="102"/>
      <c r="DI200" s="102"/>
      <c r="DJ200" s="102"/>
      <c r="DK200" s="102"/>
      <c r="DL200" s="102"/>
      <c r="DM200" s="102"/>
      <c r="DN200" s="102"/>
      <c r="DO200" s="102"/>
      <c r="DP200" s="102"/>
      <c r="DQ200" s="102"/>
      <c r="DR200" s="102"/>
      <c r="DS200" s="102"/>
      <c r="DT200" s="102"/>
      <c r="DU200" s="102"/>
      <c r="DV200" s="102"/>
      <c r="DW200" s="102"/>
      <c r="DX200" s="102"/>
      <c r="DY200" s="102"/>
      <c r="DZ200" s="102"/>
      <c r="EA200" s="102"/>
      <c r="EB200" s="102"/>
      <c r="EC200" s="102"/>
      <c r="ED200" s="102"/>
      <c r="EE200" s="102"/>
      <c r="EF200" s="102"/>
      <c r="EG200" s="102"/>
      <c r="EH200" s="102"/>
      <c r="EI200" s="102"/>
      <c r="EJ200" s="102"/>
      <c r="EK200" s="102"/>
      <c r="EL200" s="102"/>
      <c r="EM200" s="102"/>
      <c r="EN200" s="102"/>
      <c r="EO200" s="102"/>
      <c r="EP200" s="102"/>
      <c r="EQ200" s="102"/>
      <c r="ER200" s="102"/>
      <c r="ES200" s="102"/>
      <c r="ET200" s="102"/>
      <c r="EU200" s="102"/>
      <c r="EV200" s="102"/>
      <c r="EW200" s="102"/>
      <c r="EX200" s="102"/>
      <c r="EY200" s="102"/>
      <c r="EZ200" s="102"/>
      <c r="FA200" s="102"/>
      <c r="FB200" s="102"/>
      <c r="FC200" s="102"/>
      <c r="FD200" s="102"/>
      <c r="FE200" s="102"/>
      <c r="FF200" s="102"/>
      <c r="FG200" s="102"/>
      <c r="FH200" s="102"/>
      <c r="FI200" s="102"/>
      <c r="FJ200" s="102"/>
      <c r="FK200" s="102"/>
      <c r="FL200" s="102"/>
      <c r="FM200" s="102"/>
      <c r="FN200" s="102"/>
      <c r="FO200" s="102"/>
      <c r="FP200" s="102"/>
      <c r="FQ200" s="102"/>
      <c r="FR200" s="102"/>
      <c r="FS200" s="102"/>
      <c r="FT200" s="102"/>
      <c r="FU200" s="102"/>
      <c r="FV200" s="102"/>
      <c r="FW200" s="102"/>
      <c r="FX200" s="102"/>
      <c r="FY200" s="102"/>
      <c r="FZ200" s="102"/>
      <c r="GA200" s="102"/>
      <c r="GB200" s="102"/>
      <c r="GC200" s="102"/>
      <c r="GD200" s="102"/>
      <c r="GE200" s="102"/>
      <c r="GF200" s="102"/>
      <c r="GG200" s="102"/>
      <c r="GH200" s="102"/>
      <c r="GI200" s="102"/>
      <c r="GJ200" s="102"/>
      <c r="GK200" s="102"/>
      <c r="GL200" s="102"/>
      <c r="GM200" s="102"/>
      <c r="GN200" s="102"/>
      <c r="GO200" s="102"/>
      <c r="GP200" s="102"/>
      <c r="GQ200" s="102"/>
      <c r="GR200" s="102"/>
      <c r="GS200" s="102"/>
      <c r="GT200" s="102"/>
      <c r="GU200" s="102"/>
      <c r="GV200" s="102"/>
      <c r="GW200" s="102"/>
      <c r="GX200" s="102"/>
      <c r="GY200" s="102"/>
      <c r="GZ200" s="102"/>
      <c r="HA200" s="102"/>
      <c r="HB200" s="102"/>
      <c r="HC200" s="102"/>
      <c r="HD200" s="102"/>
      <c r="HE200" s="102"/>
      <c r="HF200" s="102"/>
      <c r="HG200" s="102"/>
      <c r="HH200" s="102"/>
      <c r="HI200" s="102"/>
      <c r="HJ200" s="102"/>
      <c r="HK200" s="102"/>
    </row>
    <row r="201" spans="2:219">
      <c r="B201" s="102"/>
      <c r="C201" s="102"/>
      <c r="D201" s="102"/>
      <c r="E201" s="102"/>
      <c r="F201" s="102"/>
      <c r="G201" s="102"/>
      <c r="H201" s="102"/>
      <c r="I201" s="102"/>
      <c r="J201" s="104"/>
      <c r="K201" s="104"/>
      <c r="L201" s="104"/>
      <c r="M201" s="104"/>
      <c r="N201" s="104"/>
      <c r="O201" s="104"/>
      <c r="P201" s="104"/>
      <c r="Q201" s="104"/>
      <c r="R201" s="104"/>
      <c r="S201" s="102"/>
      <c r="T201" s="102"/>
      <c r="U201" s="102"/>
      <c r="V201" s="102"/>
      <c r="W201" s="102"/>
      <c r="X201" s="102"/>
      <c r="Y201" s="102"/>
      <c r="Z201" s="102"/>
      <c r="AA201" s="102"/>
      <c r="AB201" s="102"/>
      <c r="AC201" s="102"/>
      <c r="AD201" s="102"/>
      <c r="AE201" s="104"/>
      <c r="AF201" s="104"/>
      <c r="AG201" s="104"/>
      <c r="AH201" s="104"/>
      <c r="AI201" s="104"/>
      <c r="AJ201" s="102"/>
      <c r="AK201" s="102"/>
      <c r="AL201" s="102"/>
      <c r="AM201" s="102"/>
      <c r="AN201" s="102"/>
      <c r="AO201" s="102"/>
      <c r="AP201" s="102"/>
      <c r="AQ201" s="102"/>
      <c r="AR201" s="102"/>
      <c r="AS201" s="102"/>
      <c r="AT201" s="102"/>
      <c r="AU201" s="102"/>
      <c r="AV201" s="102"/>
      <c r="AW201" s="102"/>
      <c r="AX201" s="102"/>
      <c r="AY201" s="102"/>
      <c r="AZ201" s="102"/>
      <c r="BA201" s="102"/>
      <c r="BB201" s="102"/>
      <c r="BC201" s="102"/>
      <c r="BD201" s="102"/>
      <c r="BE201" s="102"/>
      <c r="BF201" s="102"/>
      <c r="BG201" s="102"/>
      <c r="BH201" s="102"/>
      <c r="BI201" s="102"/>
      <c r="BJ201" s="102"/>
      <c r="BK201" s="102"/>
      <c r="BL201" s="102"/>
      <c r="BM201" s="102"/>
      <c r="BN201" s="102"/>
      <c r="BO201" s="102"/>
      <c r="BP201" s="102"/>
      <c r="BQ201" s="102"/>
      <c r="BR201" s="102"/>
      <c r="BS201" s="102"/>
      <c r="BT201" s="102"/>
      <c r="BU201" s="102"/>
      <c r="BV201" s="102"/>
      <c r="BW201" s="102"/>
      <c r="BX201" s="102"/>
      <c r="BY201" s="102"/>
      <c r="BZ201" s="102"/>
      <c r="CA201" s="102"/>
      <c r="CB201" s="102"/>
      <c r="CC201" s="102"/>
      <c r="CD201" s="102"/>
      <c r="CE201" s="102"/>
      <c r="CF201" s="102"/>
      <c r="CG201" s="102"/>
      <c r="CH201" s="102"/>
      <c r="CI201" s="102"/>
      <c r="CJ201" s="102"/>
      <c r="CK201" s="102"/>
      <c r="CL201" s="102"/>
      <c r="CM201" s="102"/>
      <c r="CN201" s="102"/>
      <c r="CO201" s="102"/>
      <c r="CP201" s="102"/>
      <c r="CQ201" s="102"/>
      <c r="CR201" s="102"/>
      <c r="CS201" s="102"/>
      <c r="CT201" s="102"/>
      <c r="CU201" s="102"/>
      <c r="CV201" s="102"/>
      <c r="CW201" s="102"/>
      <c r="CX201" s="102"/>
      <c r="CY201" s="102"/>
      <c r="CZ201" s="102"/>
      <c r="DA201" s="102"/>
      <c r="DB201" s="102"/>
      <c r="DC201" s="102"/>
      <c r="DD201" s="102"/>
      <c r="DE201" s="102"/>
      <c r="DF201" s="102"/>
      <c r="DG201" s="102"/>
      <c r="DH201" s="102"/>
      <c r="DI201" s="102"/>
      <c r="DJ201" s="102"/>
      <c r="DK201" s="102"/>
      <c r="DL201" s="102"/>
      <c r="DM201" s="102"/>
      <c r="DN201" s="102"/>
      <c r="DO201" s="102"/>
      <c r="DP201" s="102"/>
      <c r="DQ201" s="102"/>
      <c r="DR201" s="102"/>
      <c r="DS201" s="102"/>
      <c r="DT201" s="102"/>
      <c r="DU201" s="102"/>
      <c r="DV201" s="102"/>
      <c r="DW201" s="102"/>
      <c r="DX201" s="102"/>
      <c r="DY201" s="102"/>
      <c r="DZ201" s="102"/>
      <c r="EA201" s="102"/>
      <c r="EB201" s="102"/>
      <c r="EC201" s="102"/>
      <c r="ED201" s="102"/>
      <c r="EE201" s="102"/>
      <c r="EF201" s="102"/>
      <c r="EG201" s="102"/>
      <c r="EH201" s="102"/>
      <c r="EI201" s="102"/>
      <c r="EJ201" s="102"/>
      <c r="EK201" s="102"/>
      <c r="EL201" s="102"/>
      <c r="EM201" s="102"/>
      <c r="EN201" s="102"/>
      <c r="EO201" s="102"/>
      <c r="EP201" s="102"/>
      <c r="EQ201" s="102"/>
      <c r="ER201" s="102"/>
      <c r="ES201" s="102"/>
      <c r="ET201" s="102"/>
      <c r="EU201" s="102"/>
      <c r="EV201" s="102"/>
      <c r="EW201" s="102"/>
      <c r="EX201" s="102"/>
      <c r="EY201" s="102"/>
      <c r="EZ201" s="102"/>
      <c r="FA201" s="102"/>
      <c r="FB201" s="102"/>
      <c r="FC201" s="102"/>
      <c r="FD201" s="102"/>
      <c r="FE201" s="102"/>
      <c r="FF201" s="102"/>
      <c r="FG201" s="102"/>
      <c r="FH201" s="102"/>
      <c r="FI201" s="102"/>
      <c r="FJ201" s="102"/>
      <c r="FK201" s="102"/>
      <c r="FL201" s="102"/>
      <c r="FM201" s="102"/>
      <c r="FN201" s="102"/>
      <c r="FO201" s="102"/>
      <c r="FP201" s="102"/>
      <c r="FQ201" s="102"/>
      <c r="FR201" s="102"/>
      <c r="FS201" s="102"/>
      <c r="FT201" s="102"/>
      <c r="FU201" s="102"/>
      <c r="FV201" s="102"/>
      <c r="FW201" s="102"/>
      <c r="FX201" s="102"/>
      <c r="FY201" s="102"/>
      <c r="FZ201" s="102"/>
      <c r="GA201" s="102"/>
      <c r="GB201" s="102"/>
      <c r="GC201" s="102"/>
      <c r="GD201" s="102"/>
      <c r="GE201" s="102"/>
      <c r="GF201" s="102"/>
      <c r="GG201" s="102"/>
      <c r="GH201" s="102"/>
      <c r="GI201" s="102"/>
      <c r="GJ201" s="102"/>
      <c r="GK201" s="102"/>
      <c r="GL201" s="102"/>
      <c r="GM201" s="102"/>
      <c r="GN201" s="102"/>
      <c r="GO201" s="102"/>
      <c r="GP201" s="102"/>
      <c r="GQ201" s="102"/>
      <c r="GR201" s="102"/>
      <c r="GS201" s="102"/>
      <c r="GT201" s="102"/>
      <c r="GU201" s="102"/>
      <c r="GV201" s="102"/>
      <c r="GW201" s="102"/>
      <c r="GX201" s="102"/>
      <c r="GY201" s="102"/>
      <c r="GZ201" s="102"/>
      <c r="HA201" s="102"/>
      <c r="HB201" s="102"/>
      <c r="HC201" s="102"/>
      <c r="HD201" s="102"/>
      <c r="HE201" s="102"/>
      <c r="HF201" s="102"/>
      <c r="HG201" s="102"/>
      <c r="HH201" s="102"/>
      <c r="HI201" s="102"/>
      <c r="HJ201" s="102"/>
      <c r="HK201" s="102"/>
    </row>
  </sheetData>
  <dataConsolidate/>
  <mergeCells count="22">
    <mergeCell ref="BH27:BM27"/>
    <mergeCell ref="AK27:AO27"/>
    <mergeCell ref="BH42:BM42"/>
    <mergeCell ref="BH57:BM57"/>
    <mergeCell ref="BH74:BL74"/>
    <mergeCell ref="AT112:AX112"/>
    <mergeCell ref="AY112:BC112"/>
    <mergeCell ref="BD112:BH112"/>
    <mergeCell ref="AO112:AS112"/>
    <mergeCell ref="V112:AC112"/>
    <mergeCell ref="AJ112:AN112"/>
    <mergeCell ref="AJ26:BB26"/>
    <mergeCell ref="S26:AE26"/>
    <mergeCell ref="T16:T17"/>
    <mergeCell ref="B2:D2"/>
    <mergeCell ref="B26:N26"/>
    <mergeCell ref="J2:L2"/>
    <mergeCell ref="J5:L5"/>
    <mergeCell ref="J6:L6"/>
    <mergeCell ref="J12:L12"/>
    <mergeCell ref="J17:L17"/>
    <mergeCell ref="N4:V4"/>
  </mergeCells>
  <phoneticPr fontId="2" type="noConversion"/>
  <dataValidations disablePrompts="1" count="1">
    <dataValidation type="whole" allowBlank="1" showInputMessage="1" showErrorMessage="1" sqref="S17">
      <formula1>E29:E103+H29</formula1>
      <formula2>H103</formula2>
    </dataValidation>
  </dataValidations>
  <pageMargins left="0.75" right="0.75" top="1" bottom="1" header="0.5" footer="0.5"/>
  <pageSetup orientation="portrait" horizontalDpi="1200" verticalDpi="1200"/>
  <legacy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X2112"/>
  <sheetViews>
    <sheetView zoomScale="70" zoomScaleNormal="70" workbookViewId="0">
      <selection activeCell="P68" sqref="P68"/>
    </sheetView>
  </sheetViews>
  <sheetFormatPr defaultColWidth="9.140625" defaultRowHeight="15" customHeight="1"/>
  <cols>
    <col min="1" max="1" width="2.140625" style="325" customWidth="1"/>
    <col min="2" max="2" width="7.28515625" style="1" bestFit="1" customWidth="1"/>
    <col min="3" max="3" width="10.140625" style="8" bestFit="1" customWidth="1"/>
    <col min="4" max="6" width="18.42578125" style="9" customWidth="1"/>
    <col min="7" max="7" width="0.140625" style="9" customWidth="1"/>
    <col min="8" max="8" width="18.42578125" style="9" customWidth="1"/>
    <col min="9" max="9" width="5" style="1" hidden="1" customWidth="1"/>
    <col min="10" max="10" width="3.42578125" style="327" customWidth="1"/>
    <col min="11" max="11" width="9" style="1" bestFit="1" customWidth="1"/>
    <col min="12" max="12" width="10.140625" style="8" bestFit="1" customWidth="1"/>
    <col min="13" max="13" width="18.42578125" style="9" customWidth="1"/>
    <col min="14" max="14" width="14" style="9" customWidth="1"/>
    <col min="15" max="15" width="13.85546875" style="9" customWidth="1"/>
    <col min="16" max="16" width="18.42578125" style="9" hidden="1" customWidth="1"/>
    <col min="17" max="17" width="18.42578125" style="9" customWidth="1"/>
    <col min="18" max="18" width="3.85546875" style="327" customWidth="1"/>
    <col min="19" max="19" width="9" style="1" bestFit="1" customWidth="1"/>
    <col min="20" max="20" width="10.140625" style="8" bestFit="1" customWidth="1"/>
    <col min="21" max="23" width="18.42578125" style="9" customWidth="1"/>
    <col min="24" max="24" width="18.42578125" style="9" hidden="1" customWidth="1"/>
    <col min="25" max="25" width="18.42578125" style="9" customWidth="1"/>
    <col min="26" max="26" width="3.28515625" style="327" customWidth="1"/>
    <col min="27" max="27" width="11" style="1" customWidth="1"/>
    <col min="28" max="28" width="17.7109375" style="8" customWidth="1"/>
    <col min="29" max="31" width="18.42578125" style="9" customWidth="1"/>
    <col min="32" max="32" width="18.42578125" style="9" hidden="1" customWidth="1"/>
    <col min="33" max="33" width="18.7109375" style="9" customWidth="1"/>
    <col min="34" max="34" width="18.7109375" style="328" customWidth="1"/>
    <col min="35" max="35" width="11" style="1" customWidth="1"/>
    <col min="36" max="36" width="17.7109375" style="8" customWidth="1"/>
    <col min="37" max="39" width="18.42578125" style="9" customWidth="1"/>
    <col min="40" max="40" width="18.42578125" style="9" hidden="1" customWidth="1"/>
    <col min="41" max="41" width="18.7109375" style="9" customWidth="1"/>
    <col min="42" max="42" width="18.7109375" style="328" customWidth="1"/>
    <col min="43" max="43" width="12" style="1" customWidth="1"/>
    <col min="44" max="47" width="12.7109375" style="1" bestFit="1" customWidth="1"/>
    <col min="48" max="48" width="12.7109375" style="1" customWidth="1"/>
    <col min="49" max="49" width="2.85546875" style="325" customWidth="1"/>
    <col min="50" max="50" width="9.140625" style="36"/>
    <col min="51" max="51" width="10.7109375" style="36" bestFit="1" customWidth="1"/>
    <col min="52" max="52" width="10.7109375" style="36" customWidth="1"/>
    <col min="53" max="53" width="10.7109375" style="36" bestFit="1" customWidth="1"/>
    <col min="54" max="54" width="10.7109375" style="36" customWidth="1"/>
    <col min="55" max="55" width="10.7109375" style="36" bestFit="1" customWidth="1"/>
    <col min="56" max="56" width="10.7109375" style="36" customWidth="1"/>
    <col min="57" max="57" width="10.7109375" style="36" bestFit="1" customWidth="1"/>
    <col min="58" max="58" width="10.7109375" style="36" customWidth="1"/>
    <col min="59" max="59" width="11.28515625" style="36" customWidth="1"/>
    <col min="60" max="60" width="9.140625" style="36"/>
    <col min="61" max="102" width="9.140625" style="325"/>
    <col min="103" max="16384" width="9.140625" style="1"/>
  </cols>
  <sheetData>
    <row r="1" spans="1:100" s="325" customFormat="1" ht="15" customHeight="1">
      <c r="A1" s="329"/>
      <c r="B1" s="329"/>
      <c r="C1" s="330"/>
      <c r="D1" s="331"/>
      <c r="E1" s="331"/>
      <c r="F1" s="331"/>
      <c r="G1" s="331"/>
      <c r="H1" s="331"/>
      <c r="I1" s="329"/>
      <c r="J1" s="332"/>
      <c r="K1" s="329"/>
      <c r="L1" s="330"/>
      <c r="M1" s="331"/>
      <c r="N1" s="331"/>
      <c r="O1" s="331"/>
      <c r="P1" s="331"/>
      <c r="Q1" s="331"/>
      <c r="R1" s="332"/>
      <c r="S1" s="329"/>
      <c r="T1" s="330"/>
      <c r="U1" s="331"/>
      <c r="V1" s="331"/>
      <c r="W1" s="331"/>
      <c r="X1" s="331"/>
      <c r="Y1" s="331"/>
      <c r="Z1" s="332"/>
      <c r="AA1" s="329"/>
      <c r="AB1" s="330"/>
      <c r="AC1" s="331"/>
      <c r="AD1" s="331"/>
      <c r="AE1" s="331"/>
      <c r="AF1" s="331"/>
      <c r="AG1" s="331"/>
      <c r="AH1" s="331"/>
      <c r="AI1" s="329"/>
      <c r="AJ1" s="330"/>
      <c r="AK1" s="331"/>
      <c r="AL1" s="331"/>
      <c r="AM1" s="331"/>
      <c r="AN1" s="331"/>
      <c r="AO1" s="331"/>
      <c r="AP1" s="333"/>
      <c r="AQ1" s="329"/>
      <c r="AR1" s="329"/>
      <c r="AS1" s="329"/>
      <c r="AT1" s="329"/>
      <c r="AU1" s="329"/>
      <c r="AV1" s="329"/>
      <c r="AW1" s="329"/>
      <c r="AX1" s="329"/>
      <c r="AY1" s="329"/>
      <c r="AZ1" s="329"/>
      <c r="BA1" s="329"/>
      <c r="BB1" s="329"/>
      <c r="BC1" s="329"/>
      <c r="BD1" s="329"/>
      <c r="BE1" s="329"/>
      <c r="BF1" s="329"/>
      <c r="BG1" s="329"/>
      <c r="BH1" s="329"/>
      <c r="BI1" s="329"/>
      <c r="BJ1" s="329"/>
      <c r="BK1" s="329"/>
      <c r="BL1" s="329"/>
      <c r="BM1" s="329"/>
      <c r="BN1" s="329"/>
      <c r="BO1" s="329"/>
      <c r="BP1" s="329"/>
      <c r="BQ1" s="329"/>
      <c r="BR1" s="329"/>
      <c r="BS1" s="329"/>
      <c r="BT1" s="329"/>
      <c r="BU1" s="329"/>
      <c r="BV1" s="329"/>
      <c r="BW1" s="329"/>
      <c r="BX1" s="329"/>
      <c r="BY1" s="329"/>
      <c r="BZ1" s="329"/>
      <c r="CA1" s="329"/>
      <c r="CB1" s="329"/>
      <c r="CC1" s="329"/>
      <c r="CD1" s="329"/>
      <c r="CE1" s="329"/>
      <c r="CF1" s="329"/>
      <c r="CG1" s="329"/>
      <c r="CH1" s="329"/>
      <c r="CI1" s="329"/>
      <c r="CJ1" s="329"/>
      <c r="CK1" s="329"/>
      <c r="CL1" s="329"/>
      <c r="CM1" s="329"/>
      <c r="CN1" s="329"/>
      <c r="CO1" s="329"/>
      <c r="CP1" s="329"/>
      <c r="CQ1" s="329"/>
      <c r="CR1" s="329"/>
      <c r="CS1" s="329"/>
      <c r="CT1" s="329"/>
      <c r="CU1" s="329"/>
      <c r="CV1" s="329"/>
    </row>
    <row r="2" spans="1:100" ht="29.25" customHeight="1">
      <c r="A2" s="329"/>
      <c r="B2" s="599" t="s">
        <v>296</v>
      </c>
      <c r="C2" s="600"/>
      <c r="D2" s="600"/>
      <c r="E2" s="600"/>
      <c r="F2" s="600"/>
      <c r="G2" s="600"/>
      <c r="H2" s="608"/>
      <c r="J2" s="332"/>
      <c r="K2" s="599" t="s">
        <v>297</v>
      </c>
      <c r="L2" s="600"/>
      <c r="M2" s="600"/>
      <c r="N2" s="600"/>
      <c r="O2" s="600"/>
      <c r="P2" s="600"/>
      <c r="Q2" s="608"/>
      <c r="R2" s="332"/>
      <c r="S2" s="599" t="s">
        <v>298</v>
      </c>
      <c r="T2" s="600"/>
      <c r="U2" s="600"/>
      <c r="V2" s="600"/>
      <c r="W2" s="600"/>
      <c r="X2" s="600"/>
      <c r="Y2" s="608"/>
      <c r="Z2" s="332"/>
      <c r="AA2" s="599" t="s">
        <v>299</v>
      </c>
      <c r="AB2" s="600"/>
      <c r="AC2" s="600"/>
      <c r="AD2" s="600"/>
      <c r="AE2" s="600"/>
      <c r="AF2" s="600"/>
      <c r="AG2" s="608"/>
      <c r="AH2" s="336"/>
      <c r="AI2" s="599" t="s">
        <v>115</v>
      </c>
      <c r="AJ2" s="600"/>
      <c r="AK2" s="600"/>
      <c r="AL2" s="600"/>
      <c r="AM2" s="600"/>
      <c r="AN2" s="600"/>
      <c r="AO2" s="600"/>
      <c r="AP2" s="340"/>
      <c r="AQ2" s="594" t="s">
        <v>302</v>
      </c>
      <c r="AR2" s="594"/>
      <c r="AS2" s="594"/>
      <c r="AT2" s="594"/>
      <c r="AU2" s="594"/>
      <c r="AV2" s="594"/>
      <c r="AW2" s="329"/>
      <c r="AX2" s="588" t="s">
        <v>329</v>
      </c>
      <c r="AY2" s="589"/>
      <c r="AZ2" s="589"/>
      <c r="BA2" s="589"/>
      <c r="BB2" s="589"/>
      <c r="BC2" s="589"/>
      <c r="BD2" s="589"/>
      <c r="BE2" s="589"/>
      <c r="BF2" s="589"/>
      <c r="BG2" s="589"/>
      <c r="BH2" s="589"/>
      <c r="BI2" s="329"/>
      <c r="BJ2" s="329"/>
      <c r="BK2" s="329"/>
      <c r="BL2" s="329"/>
      <c r="BM2" s="329"/>
      <c r="BN2" s="329"/>
      <c r="BO2" s="329"/>
      <c r="BP2" s="329"/>
      <c r="BQ2" s="329"/>
      <c r="BR2" s="329"/>
      <c r="BS2" s="329"/>
      <c r="BT2" s="329"/>
      <c r="BU2" s="329"/>
      <c r="BV2" s="329"/>
    </row>
    <row r="3" spans="1:100" ht="15" customHeight="1">
      <c r="A3" s="329"/>
      <c r="B3" s="609"/>
      <c r="C3" s="609"/>
      <c r="D3" s="590" t="s">
        <v>283</v>
      </c>
      <c r="E3" s="591"/>
      <c r="F3" s="29"/>
      <c r="G3" s="26"/>
      <c r="H3" s="605" t="s">
        <v>134</v>
      </c>
      <c r="J3" s="332" t="s">
        <v>134</v>
      </c>
      <c r="K3" s="601"/>
      <c r="L3" s="601"/>
      <c r="M3" s="590" t="s">
        <v>283</v>
      </c>
      <c r="N3" s="591"/>
      <c r="O3" s="29"/>
      <c r="P3" s="26"/>
      <c r="Q3" s="605"/>
      <c r="R3" s="332"/>
      <c r="S3" s="601"/>
      <c r="T3" s="601"/>
      <c r="U3" s="590" t="s">
        <v>283</v>
      </c>
      <c r="V3" s="591"/>
      <c r="W3" s="29"/>
      <c r="X3" s="26"/>
      <c r="Y3" s="605"/>
      <c r="Z3" s="332"/>
      <c r="AA3" s="601"/>
      <c r="AB3" s="601"/>
      <c r="AC3" s="590" t="s">
        <v>283</v>
      </c>
      <c r="AD3" s="591"/>
      <c r="AE3" s="29"/>
      <c r="AF3" s="26"/>
      <c r="AG3" s="605"/>
      <c r="AH3" s="337"/>
      <c r="AI3" s="601"/>
      <c r="AJ3" s="601"/>
      <c r="AK3" s="590" t="s">
        <v>283</v>
      </c>
      <c r="AL3" s="591"/>
      <c r="AM3" s="29"/>
      <c r="AN3" s="26"/>
      <c r="AO3" s="602"/>
      <c r="AP3" s="341"/>
      <c r="AQ3" s="242"/>
      <c r="AR3" s="33" t="s">
        <v>140</v>
      </c>
      <c r="AS3" s="33" t="s">
        <v>141</v>
      </c>
      <c r="AT3" s="33" t="s">
        <v>142</v>
      </c>
      <c r="AU3" s="33" t="s">
        <v>143</v>
      </c>
      <c r="AV3" s="244" t="s">
        <v>116</v>
      </c>
      <c r="AW3" s="329"/>
      <c r="AX3" s="32"/>
      <c r="AY3" s="586" t="s">
        <v>140</v>
      </c>
      <c r="AZ3" s="587"/>
      <c r="BA3" s="586" t="s">
        <v>141</v>
      </c>
      <c r="BB3" s="587"/>
      <c r="BC3" s="586" t="s">
        <v>142</v>
      </c>
      <c r="BD3" s="587"/>
      <c r="BE3" s="586" t="s">
        <v>143</v>
      </c>
      <c r="BF3" s="587"/>
      <c r="BG3" s="586" t="s">
        <v>116</v>
      </c>
      <c r="BH3" s="587"/>
      <c r="BI3" s="329"/>
      <c r="BJ3" s="329"/>
      <c r="BK3" s="329"/>
      <c r="BL3" s="329"/>
      <c r="BM3" s="329"/>
      <c r="BN3" s="329"/>
      <c r="BO3" s="329"/>
      <c r="BP3" s="329"/>
      <c r="BQ3" s="329"/>
      <c r="BR3" s="329"/>
      <c r="BS3" s="329"/>
      <c r="BT3" s="329"/>
      <c r="BU3" s="329"/>
      <c r="BV3" s="329"/>
    </row>
    <row r="4" spans="1:100" ht="38.25">
      <c r="A4" s="329"/>
      <c r="B4" s="609"/>
      <c r="C4" s="609"/>
      <c r="D4" s="592" t="s">
        <v>275</v>
      </c>
      <c r="E4" s="593"/>
      <c r="F4" s="13">
        <f>IF(Input!H20="yes",Input!G20-Input!H14,0)</f>
        <v>0</v>
      </c>
      <c r="G4" s="27"/>
      <c r="H4" s="606"/>
      <c r="I4" s="2">
        <f ca="1">COUNT(B19:B2098)</f>
        <v>0</v>
      </c>
      <c r="J4" s="332"/>
      <c r="K4" s="601"/>
      <c r="L4" s="601"/>
      <c r="M4" s="592" t="s">
        <v>275</v>
      </c>
      <c r="N4" s="593"/>
      <c r="O4" s="13">
        <f>IF(Input!H21="yes",Input!G21-Input!H14,0)</f>
        <v>0</v>
      </c>
      <c r="P4" s="27"/>
      <c r="Q4" s="606"/>
      <c r="R4" s="332"/>
      <c r="S4" s="601"/>
      <c r="T4" s="601"/>
      <c r="U4" s="592" t="s">
        <v>275</v>
      </c>
      <c r="V4" s="593"/>
      <c r="W4" s="10">
        <f>IF(Input!H22="yes",Input!G22-Input!H14,0)</f>
        <v>0</v>
      </c>
      <c r="X4" s="27"/>
      <c r="Y4" s="606"/>
      <c r="Z4" s="332"/>
      <c r="AA4" s="601"/>
      <c r="AB4" s="601"/>
      <c r="AC4" s="592" t="s">
        <v>275</v>
      </c>
      <c r="AD4" s="593"/>
      <c r="AE4" s="13">
        <f>IF(Input!H23="yes",Input!G23-Input!H14,0)</f>
        <v>0</v>
      </c>
      <c r="AF4" s="27"/>
      <c r="AG4" s="606"/>
      <c r="AH4" s="337"/>
      <c r="AI4" s="601"/>
      <c r="AJ4" s="601"/>
      <c r="AK4" s="592" t="s">
        <v>275</v>
      </c>
      <c r="AL4" s="593"/>
      <c r="AM4" s="13">
        <f>IF(Input!H23="yes",Input!G23-Input!H14,0)</f>
        <v>0</v>
      </c>
      <c r="AN4" s="27"/>
      <c r="AO4" s="603"/>
      <c r="AP4" s="341"/>
      <c r="AQ4" s="243" t="s">
        <v>300</v>
      </c>
      <c r="AR4" s="34">
        <f>Input!G20</f>
        <v>1561.6034093642077</v>
      </c>
      <c r="AS4" s="34">
        <f>Input!G21</f>
        <v>1211.6140515891125</v>
      </c>
      <c r="AT4" s="34">
        <f>Input!G22</f>
        <v>2342.2371650783575</v>
      </c>
      <c r="AU4" s="34">
        <f>Input!G23</f>
        <v>29383.468252794035</v>
      </c>
      <c r="AV4" s="34">
        <f>AU4</f>
        <v>29383.468252794035</v>
      </c>
      <c r="AW4" s="329"/>
      <c r="AX4" s="33" t="s">
        <v>156</v>
      </c>
      <c r="AY4" s="44" t="s">
        <v>330</v>
      </c>
      <c r="AZ4" s="44" t="s">
        <v>331</v>
      </c>
      <c r="BA4" s="44" t="s">
        <v>330</v>
      </c>
      <c r="BB4" s="44" t="s">
        <v>331</v>
      </c>
      <c r="BC4" s="44" t="s">
        <v>330</v>
      </c>
      <c r="BD4" s="44" t="s">
        <v>331</v>
      </c>
      <c r="BE4" s="44" t="s">
        <v>330</v>
      </c>
      <c r="BF4" s="44" t="s">
        <v>331</v>
      </c>
      <c r="BG4" s="44" t="str">
        <f>BE4</f>
        <v>Annual operational Savings</v>
      </c>
      <c r="BH4" s="44" t="str">
        <f>BF4</f>
        <v>Value @ EOY if invested</v>
      </c>
      <c r="BI4" s="329"/>
      <c r="BJ4" s="329"/>
      <c r="BK4" s="329"/>
      <c r="BL4" s="329"/>
      <c r="BM4" s="329"/>
      <c r="BN4" s="329"/>
      <c r="BO4" s="329"/>
      <c r="BP4" s="329"/>
      <c r="BQ4" s="329"/>
      <c r="BR4" s="329"/>
      <c r="BS4" s="329"/>
      <c r="BT4" s="329"/>
      <c r="BU4" s="329"/>
      <c r="BV4" s="329"/>
    </row>
    <row r="5" spans="1:100" ht="15" customHeight="1">
      <c r="A5" s="329"/>
      <c r="B5" s="609"/>
      <c r="C5" s="609"/>
      <c r="D5" s="592" t="s">
        <v>138</v>
      </c>
      <c r="E5" s="593"/>
      <c r="F5" s="97">
        <v>0.05</v>
      </c>
      <c r="G5" s="27"/>
      <c r="H5" s="606"/>
      <c r="I5" s="2">
        <v>240</v>
      </c>
      <c r="J5" s="332"/>
      <c r="K5" s="601"/>
      <c r="L5" s="601"/>
      <c r="M5" s="592" t="s">
        <v>138</v>
      </c>
      <c r="N5" s="593"/>
      <c r="O5" s="97">
        <v>0.05</v>
      </c>
      <c r="P5" s="27"/>
      <c r="Q5" s="606"/>
      <c r="R5" s="332"/>
      <c r="S5" s="601"/>
      <c r="T5" s="601"/>
      <c r="U5" s="592" t="s">
        <v>138</v>
      </c>
      <c r="V5" s="593"/>
      <c r="W5" s="97">
        <v>0.05</v>
      </c>
      <c r="X5" s="27"/>
      <c r="Y5" s="606"/>
      <c r="Z5" s="332"/>
      <c r="AA5" s="601"/>
      <c r="AB5" s="601"/>
      <c r="AC5" s="592" t="s">
        <v>138</v>
      </c>
      <c r="AD5" s="593"/>
      <c r="AE5" s="97">
        <v>0.05</v>
      </c>
      <c r="AF5" s="27"/>
      <c r="AG5" s="606"/>
      <c r="AH5" s="337"/>
      <c r="AI5" s="601"/>
      <c r="AJ5" s="601"/>
      <c r="AK5" s="592" t="s">
        <v>138</v>
      </c>
      <c r="AL5" s="593"/>
      <c r="AM5" s="97">
        <v>0.05</v>
      </c>
      <c r="AN5" s="27"/>
      <c r="AO5" s="603"/>
      <c r="AP5" s="341"/>
      <c r="AQ5" s="595" t="s">
        <v>301</v>
      </c>
      <c r="AR5" s="595"/>
      <c r="AS5" s="595"/>
      <c r="AT5" s="595"/>
      <c r="AU5" s="595"/>
      <c r="AV5" s="587"/>
      <c r="AW5" s="329"/>
      <c r="AX5" s="42">
        <v>1</v>
      </c>
      <c r="AY5" s="43">
        <f>Calculations!AK29-Calculations!AL29</f>
        <v>179.32288885093476</v>
      </c>
      <c r="AZ5" s="42">
        <v>0</v>
      </c>
      <c r="BA5" s="43">
        <f>Calculations!AK29-Calculations!AM29</f>
        <v>211.0397188500001</v>
      </c>
      <c r="BB5" s="42">
        <v>0</v>
      </c>
      <c r="BC5" s="43">
        <f>Calculations!AK29-Calculations!AN29</f>
        <v>179.32288885093476</v>
      </c>
      <c r="BD5" s="42">
        <v>0</v>
      </c>
      <c r="BE5" s="43">
        <f>Calculations!AK29-Calculations!AO29</f>
        <v>3213.478368</v>
      </c>
      <c r="BF5" s="42">
        <v>0</v>
      </c>
      <c r="BG5" s="43">
        <f>Calculations!AK29-Calculations!AP29</f>
        <v>3424.5180868500001</v>
      </c>
      <c r="BH5" s="42">
        <v>0</v>
      </c>
      <c r="BI5" s="329"/>
      <c r="BJ5" s="329"/>
      <c r="BK5" s="329"/>
      <c r="BL5" s="329"/>
      <c r="BM5" s="329"/>
      <c r="BN5" s="329"/>
      <c r="BO5" s="329"/>
      <c r="BP5" s="329"/>
      <c r="BQ5" s="329"/>
      <c r="BR5" s="329"/>
      <c r="BS5" s="329"/>
      <c r="BT5" s="329"/>
      <c r="BU5" s="329"/>
      <c r="BV5" s="329"/>
    </row>
    <row r="6" spans="1:100" ht="15" customHeight="1">
      <c r="A6" s="329"/>
      <c r="B6" s="609"/>
      <c r="C6" s="609"/>
      <c r="D6" s="592" t="s">
        <v>284</v>
      </c>
      <c r="E6" s="593"/>
      <c r="F6" s="98">
        <v>5</v>
      </c>
      <c r="G6" s="27"/>
      <c r="H6" s="606"/>
      <c r="I6" s="2">
        <v>1</v>
      </c>
      <c r="J6" s="332"/>
      <c r="K6" s="601"/>
      <c r="L6" s="601"/>
      <c r="M6" s="592" t="s">
        <v>284</v>
      </c>
      <c r="N6" s="593"/>
      <c r="O6" s="98">
        <v>5</v>
      </c>
      <c r="P6" s="27"/>
      <c r="Q6" s="606"/>
      <c r="R6" s="332"/>
      <c r="S6" s="601"/>
      <c r="T6" s="601"/>
      <c r="U6" s="592" t="s">
        <v>284</v>
      </c>
      <c r="V6" s="593"/>
      <c r="W6" s="98">
        <v>5</v>
      </c>
      <c r="X6" s="27"/>
      <c r="Y6" s="606"/>
      <c r="Z6" s="332"/>
      <c r="AA6" s="601"/>
      <c r="AB6" s="601"/>
      <c r="AC6" s="592" t="s">
        <v>284</v>
      </c>
      <c r="AD6" s="593"/>
      <c r="AE6" s="98">
        <v>5</v>
      </c>
      <c r="AF6" s="27"/>
      <c r="AG6" s="606"/>
      <c r="AH6" s="337"/>
      <c r="AI6" s="601"/>
      <c r="AJ6" s="601"/>
      <c r="AK6" s="592" t="s">
        <v>284</v>
      </c>
      <c r="AL6" s="593"/>
      <c r="AM6" s="98">
        <v>5</v>
      </c>
      <c r="AN6" s="27"/>
      <c r="AO6" s="603"/>
      <c r="AP6" s="341"/>
      <c r="AQ6" s="242" t="s">
        <v>156</v>
      </c>
      <c r="AR6" s="596"/>
      <c r="AS6" s="597"/>
      <c r="AT6" s="597"/>
      <c r="AU6" s="597"/>
      <c r="AV6" s="598"/>
      <c r="AW6" s="329"/>
      <c r="AX6" s="42">
        <v>2</v>
      </c>
      <c r="AY6" s="43">
        <f>Calculations!AK30-Calculations!AL30</f>
        <v>170.78370366755689</v>
      </c>
      <c r="AZ6" s="43">
        <f>AY5*1.05</f>
        <v>188.28903329348151</v>
      </c>
      <c r="BA6" s="43">
        <f>Calculations!AK30-Calculations!AM30</f>
        <v>200.99020842857135</v>
      </c>
      <c r="BB6" s="43">
        <f>BA5*1.05</f>
        <v>221.59170479250011</v>
      </c>
      <c r="BC6" s="43">
        <f>Calculations!AK30-Calculations!AN30</f>
        <v>170.78370366755689</v>
      </c>
      <c r="BD6" s="43">
        <f>BC5*1.05</f>
        <v>188.28903329348151</v>
      </c>
      <c r="BE6" s="43">
        <f>Calculations!AK30-Calculations!AO30</f>
        <v>3060.4555885714285</v>
      </c>
      <c r="BF6" s="43">
        <f>BE5*1.05</f>
        <v>3374.1522864000003</v>
      </c>
      <c r="BG6" s="43">
        <f>Calculations!AK30-Calculations!AP30</f>
        <v>3261.4457969999999</v>
      </c>
      <c r="BH6" s="43">
        <f>BG6*1.05</f>
        <v>3424.5180868500001</v>
      </c>
      <c r="BI6" s="329"/>
      <c r="BJ6" s="329"/>
      <c r="BK6" s="329"/>
      <c r="BL6" s="329"/>
      <c r="BM6" s="329"/>
      <c r="BN6" s="329"/>
      <c r="BO6" s="329"/>
      <c r="BP6" s="329"/>
      <c r="BQ6" s="329"/>
      <c r="BR6" s="329"/>
      <c r="BS6" s="329"/>
      <c r="BT6" s="329"/>
      <c r="BU6" s="329"/>
      <c r="BV6" s="329"/>
    </row>
    <row r="7" spans="1:100" ht="15" customHeight="1">
      <c r="A7" s="329"/>
      <c r="B7" s="609"/>
      <c r="C7" s="609"/>
      <c r="D7" s="592" t="s">
        <v>285</v>
      </c>
      <c r="E7" s="593"/>
      <c r="F7" s="98">
        <v>12</v>
      </c>
      <c r="G7" s="27"/>
      <c r="H7" s="606"/>
      <c r="I7" s="2">
        <v>2</v>
      </c>
      <c r="J7" s="332"/>
      <c r="K7" s="601"/>
      <c r="L7" s="601"/>
      <c r="M7" s="592" t="s">
        <v>285</v>
      </c>
      <c r="N7" s="593"/>
      <c r="O7" s="98">
        <v>12</v>
      </c>
      <c r="P7" s="27"/>
      <c r="Q7" s="606"/>
      <c r="R7" s="332"/>
      <c r="S7" s="601"/>
      <c r="T7" s="601"/>
      <c r="U7" s="592" t="s">
        <v>285</v>
      </c>
      <c r="V7" s="593"/>
      <c r="W7" s="98">
        <v>12</v>
      </c>
      <c r="X7" s="27"/>
      <c r="Y7" s="606"/>
      <c r="Z7" s="332"/>
      <c r="AA7" s="601"/>
      <c r="AB7" s="601"/>
      <c r="AC7" s="592" t="s">
        <v>285</v>
      </c>
      <c r="AD7" s="593"/>
      <c r="AE7" s="98">
        <v>12</v>
      </c>
      <c r="AF7" s="27"/>
      <c r="AG7" s="606"/>
      <c r="AH7" s="337"/>
      <c r="AI7" s="601"/>
      <c r="AJ7" s="601"/>
      <c r="AK7" s="592" t="s">
        <v>285</v>
      </c>
      <c r="AL7" s="593"/>
      <c r="AM7" s="98">
        <v>12</v>
      </c>
      <c r="AN7" s="27"/>
      <c r="AO7" s="603"/>
      <c r="AP7" s="341"/>
      <c r="AQ7" s="274">
        <v>1</v>
      </c>
      <c r="AR7" s="35">
        <f>AR4*1.05</f>
        <v>1639.6835798324182</v>
      </c>
      <c r="AS7" s="35">
        <f>AS4*1.05</f>
        <v>1272.1947541685681</v>
      </c>
      <c r="AT7" s="35">
        <f>AT4*1.05</f>
        <v>2459.3490233322755</v>
      </c>
      <c r="AU7" s="35">
        <f>AU4*1.05</f>
        <v>30852.641665433737</v>
      </c>
      <c r="AV7" s="275">
        <f>AV4*1.05</f>
        <v>30852.641665433737</v>
      </c>
      <c r="AW7" s="329"/>
      <c r="AX7" s="42">
        <v>3</v>
      </c>
      <c r="AY7" s="43">
        <f>Calculations!AK31-Calculations!AL31</f>
        <v>162.6511463500542</v>
      </c>
      <c r="AZ7" s="43">
        <f>AY6*1.05</f>
        <v>179.32288885093473</v>
      </c>
      <c r="BA7" s="43">
        <f>Calculations!AK31-Calculations!AM31</f>
        <v>191.41924612244884</v>
      </c>
      <c r="BB7" s="43">
        <f t="shared" ref="BB7:BB70" si="0">BA6*1.05</f>
        <v>211.03971884999993</v>
      </c>
      <c r="BC7" s="43">
        <f>Calculations!AK31-Calculations!AN31</f>
        <v>162.6511463500542</v>
      </c>
      <c r="BD7" s="43">
        <f t="shared" ref="BD7:BD70" si="1">BC6*1.05</f>
        <v>179.32288885093473</v>
      </c>
      <c r="BE7" s="43">
        <f>Calculations!AK31-Calculations!AO31</f>
        <v>2914.7196081632655</v>
      </c>
      <c r="BF7" s="43">
        <f t="shared" ref="BF7:BF70" si="2">BE6*1.05</f>
        <v>3213.478368</v>
      </c>
      <c r="BG7" s="43">
        <f>Calculations!AK31-Calculations!AP31</f>
        <v>3106.1388542857144</v>
      </c>
      <c r="BH7" s="43">
        <f>BG7*1.05</f>
        <v>3261.4457970000003</v>
      </c>
      <c r="BI7" s="329"/>
      <c r="BJ7" s="329"/>
      <c r="BK7" s="329"/>
      <c r="BL7" s="329"/>
      <c r="BM7" s="329"/>
      <c r="BN7" s="329"/>
      <c r="BO7" s="329"/>
      <c r="BP7" s="329"/>
      <c r="BQ7" s="329"/>
      <c r="BR7" s="329"/>
      <c r="BS7" s="329"/>
      <c r="BT7" s="329"/>
      <c r="BU7" s="329"/>
      <c r="BV7" s="329"/>
    </row>
    <row r="8" spans="1:100" ht="15" customHeight="1">
      <c r="A8" s="329"/>
      <c r="B8" s="609"/>
      <c r="C8" s="609"/>
      <c r="D8" s="592" t="s">
        <v>286</v>
      </c>
      <c r="E8" s="593"/>
      <c r="F8" s="99">
        <f ca="1">TODAY()</f>
        <v>42828</v>
      </c>
      <c r="G8" s="27"/>
      <c r="H8" s="606"/>
      <c r="I8" s="2">
        <v>4</v>
      </c>
      <c r="J8" s="332"/>
      <c r="K8" s="601"/>
      <c r="L8" s="601"/>
      <c r="M8" s="592" t="s">
        <v>286</v>
      </c>
      <c r="N8" s="593"/>
      <c r="O8" s="99">
        <f ca="1">TODAY()</f>
        <v>42828</v>
      </c>
      <c r="P8" s="27"/>
      <c r="Q8" s="606"/>
      <c r="R8" s="332"/>
      <c r="S8" s="601"/>
      <c r="T8" s="601"/>
      <c r="U8" s="592" t="s">
        <v>286</v>
      </c>
      <c r="V8" s="593"/>
      <c r="W8" s="99">
        <f ca="1">TODAY()</f>
        <v>42828</v>
      </c>
      <c r="X8" s="27"/>
      <c r="Y8" s="606"/>
      <c r="Z8" s="332"/>
      <c r="AA8" s="601"/>
      <c r="AB8" s="601"/>
      <c r="AC8" s="592" t="s">
        <v>286</v>
      </c>
      <c r="AD8" s="593"/>
      <c r="AE8" s="99">
        <f ca="1">TODAY()</f>
        <v>42828</v>
      </c>
      <c r="AF8" s="27"/>
      <c r="AG8" s="606"/>
      <c r="AH8" s="337"/>
      <c r="AI8" s="601"/>
      <c r="AJ8" s="601"/>
      <c r="AK8" s="592" t="s">
        <v>286</v>
      </c>
      <c r="AL8" s="593"/>
      <c r="AM8" s="99">
        <f ca="1">TODAY()</f>
        <v>42828</v>
      </c>
      <c r="AN8" s="27"/>
      <c r="AO8" s="603"/>
      <c r="AP8" s="341"/>
      <c r="AQ8" s="274">
        <v>2</v>
      </c>
      <c r="AR8" s="35">
        <f t="shared" ref="AR8:AV9" si="3">AR7*1.05</f>
        <v>1721.6677588240393</v>
      </c>
      <c r="AS8" s="35">
        <f t="shared" si="3"/>
        <v>1335.8044918769965</v>
      </c>
      <c r="AT8" s="35">
        <f t="shared" si="3"/>
        <v>2582.3164744988894</v>
      </c>
      <c r="AU8" s="35">
        <f t="shared" si="3"/>
        <v>32395.273748705426</v>
      </c>
      <c r="AV8" s="35">
        <f>AV7*1.05</f>
        <v>32395.273748705426</v>
      </c>
      <c r="AW8" s="329"/>
      <c r="AX8" s="42">
        <v>4</v>
      </c>
      <c r="AY8" s="43">
        <f>Calculations!AK32-Calculations!AL32</f>
        <v>154.90585366671849</v>
      </c>
      <c r="AZ8" s="43">
        <f t="shared" ref="AZ8:AZ71" si="4">AY7*1.05</f>
        <v>170.78370366755692</v>
      </c>
      <c r="BA8" s="43">
        <f>Calculations!AK32-Calculations!AM32</f>
        <v>182.30404392614173</v>
      </c>
      <c r="BB8" s="43">
        <f t="shared" si="0"/>
        <v>200.99020842857129</v>
      </c>
      <c r="BC8" s="43">
        <f>Calculations!AK32-Calculations!AN32</f>
        <v>154.90585366671849</v>
      </c>
      <c r="BD8" s="43">
        <f t="shared" si="1"/>
        <v>170.78370366755692</v>
      </c>
      <c r="BE8" s="43">
        <f>Calculations!AK32-Calculations!AO32</f>
        <v>2775.9234363459673</v>
      </c>
      <c r="BF8" s="43">
        <f t="shared" si="2"/>
        <v>3060.455588571429</v>
      </c>
      <c r="BG8" s="43">
        <f>Calculations!AK32-Calculations!AP32</f>
        <v>2958.227480272109</v>
      </c>
      <c r="BH8" s="43">
        <f t="shared" ref="BH8:BH71" si="5">BG8*1.05</f>
        <v>3106.1388542857144</v>
      </c>
      <c r="BI8" s="329"/>
      <c r="BJ8" s="329"/>
      <c r="BK8" s="329"/>
      <c r="BL8" s="329"/>
      <c r="BM8" s="329"/>
      <c r="BN8" s="329"/>
      <c r="BO8" s="329"/>
      <c r="BP8" s="329"/>
      <c r="BQ8" s="329"/>
      <c r="BR8" s="329"/>
      <c r="BS8" s="329"/>
      <c r="BT8" s="329"/>
      <c r="BU8" s="329"/>
      <c r="BV8" s="329"/>
    </row>
    <row r="9" spans="1:100" ht="15" customHeight="1">
      <c r="A9" s="329"/>
      <c r="B9" s="609"/>
      <c r="C9" s="609"/>
      <c r="D9" s="590" t="s">
        <v>14</v>
      </c>
      <c r="E9" s="591"/>
      <c r="F9" s="29"/>
      <c r="G9" s="27"/>
      <c r="H9" s="606"/>
      <c r="I9" s="2">
        <v>26</v>
      </c>
      <c r="J9" s="332"/>
      <c r="K9" s="601"/>
      <c r="L9" s="601"/>
      <c r="M9" s="590" t="s">
        <v>14</v>
      </c>
      <c r="N9" s="591"/>
      <c r="O9" s="29"/>
      <c r="P9" s="27"/>
      <c r="Q9" s="606"/>
      <c r="R9" s="332"/>
      <c r="S9" s="601"/>
      <c r="T9" s="601"/>
      <c r="U9" s="590" t="s">
        <v>14</v>
      </c>
      <c r="V9" s="591"/>
      <c r="W9" s="29"/>
      <c r="X9" s="27"/>
      <c r="Y9" s="606"/>
      <c r="Z9" s="332"/>
      <c r="AA9" s="601"/>
      <c r="AB9" s="601"/>
      <c r="AC9" s="590" t="s">
        <v>14</v>
      </c>
      <c r="AD9" s="591"/>
      <c r="AE9" s="29"/>
      <c r="AF9" s="27"/>
      <c r="AG9" s="606"/>
      <c r="AH9" s="337"/>
      <c r="AI9" s="601"/>
      <c r="AJ9" s="601"/>
      <c r="AK9" s="590" t="s">
        <v>14</v>
      </c>
      <c r="AL9" s="591"/>
      <c r="AM9" s="29"/>
      <c r="AN9" s="27"/>
      <c r="AO9" s="603"/>
      <c r="AP9" s="341"/>
      <c r="AQ9" s="274">
        <v>3</v>
      </c>
      <c r="AR9" s="35">
        <f t="shared" si="3"/>
        <v>1807.7511467652414</v>
      </c>
      <c r="AS9" s="35">
        <f t="shared" si="3"/>
        <v>1402.5947164708464</v>
      </c>
      <c r="AT9" s="35">
        <f t="shared" si="3"/>
        <v>2711.4322982238341</v>
      </c>
      <c r="AU9" s="35">
        <f t="shared" si="3"/>
        <v>34015.037436140701</v>
      </c>
      <c r="AV9" s="35">
        <f t="shared" si="3"/>
        <v>34015.037436140701</v>
      </c>
      <c r="AW9" s="329"/>
      <c r="AX9" s="42">
        <v>5</v>
      </c>
      <c r="AY9" s="43">
        <f>Calculations!AK33-Calculations!AL33</f>
        <v>147.52938444449364</v>
      </c>
      <c r="AZ9" s="43">
        <f t="shared" si="4"/>
        <v>162.6511463500544</v>
      </c>
      <c r="BA9" s="43">
        <f>Calculations!AK33-Calculations!AM33</f>
        <v>173.62289897727806</v>
      </c>
      <c r="BB9" s="43">
        <f t="shared" si="0"/>
        <v>191.41924612244881</v>
      </c>
      <c r="BC9" s="43">
        <f>Calculations!AK33-Calculations!AN33</f>
        <v>147.52938444449364</v>
      </c>
      <c r="BD9" s="43">
        <f t="shared" si="1"/>
        <v>162.6511463500544</v>
      </c>
      <c r="BE9" s="43">
        <f>Calculations!AK33-Calculations!AO33</f>
        <v>2643.736606043778</v>
      </c>
      <c r="BF9" s="43">
        <f t="shared" si="2"/>
        <v>2914.7196081632655</v>
      </c>
      <c r="BG9" s="43">
        <f>Calculations!AK33-Calculations!AP33</f>
        <v>2817.3595050210561</v>
      </c>
      <c r="BH9" s="43">
        <f t="shared" si="5"/>
        <v>2958.227480272109</v>
      </c>
      <c r="BI9" s="329"/>
      <c r="BJ9" s="329"/>
      <c r="BK9" s="329"/>
      <c r="BL9" s="329"/>
      <c r="BM9" s="329"/>
      <c r="BN9" s="329"/>
      <c r="BO9" s="329"/>
      <c r="BP9" s="329"/>
      <c r="BQ9" s="329"/>
      <c r="BR9" s="329"/>
      <c r="BS9" s="329"/>
      <c r="BT9" s="329"/>
      <c r="BU9" s="329"/>
      <c r="BV9" s="329"/>
    </row>
    <row r="10" spans="1:100" ht="15" customHeight="1">
      <c r="A10" s="329"/>
      <c r="B10" s="609"/>
      <c r="C10" s="609"/>
      <c r="D10" s="592" t="s">
        <v>282</v>
      </c>
      <c r="E10" s="593"/>
      <c r="F10" s="13" t="str">
        <f>IF(F11="","",ROUNDUP(PMT(F5/payments_per_year,F11,-F4),2))</f>
        <v/>
      </c>
      <c r="G10" s="27"/>
      <c r="H10" s="606"/>
      <c r="I10" s="2">
        <v>52</v>
      </c>
      <c r="J10" s="332"/>
      <c r="K10" s="601"/>
      <c r="L10" s="601"/>
      <c r="M10" s="592" t="s">
        <v>282</v>
      </c>
      <c r="N10" s="593"/>
      <c r="O10" s="13" t="str">
        <f>IF(O11="","",ROUNDUP(PMT(O5/payments_per_year,O11,-O4),2))</f>
        <v/>
      </c>
      <c r="P10" s="27"/>
      <c r="Q10" s="606"/>
      <c r="R10" s="332"/>
      <c r="S10" s="601"/>
      <c r="T10" s="601"/>
      <c r="U10" s="592" t="str">
        <f>M10</f>
        <v>Payment (per period)</v>
      </c>
      <c r="V10" s="593" t="s">
        <v>282</v>
      </c>
      <c r="W10" s="13" t="str">
        <f>IF(W11="","",ROUNDUP(PMT(W5/payments_per_year,W11,-W4),2))</f>
        <v/>
      </c>
      <c r="X10" s="27"/>
      <c r="Y10" s="606"/>
      <c r="Z10" s="332"/>
      <c r="AA10" s="601"/>
      <c r="AB10" s="601"/>
      <c r="AC10" s="592" t="str">
        <f>U10</f>
        <v>Payment (per period)</v>
      </c>
      <c r="AD10" s="593" t="s">
        <v>282</v>
      </c>
      <c r="AE10" s="13" t="str">
        <f>IF(AE11="","",ROUNDUP(PMT(AE5/payments_per_year,AE11,-AE4),2))</f>
        <v/>
      </c>
      <c r="AF10" s="27"/>
      <c r="AG10" s="606"/>
      <c r="AH10" s="337"/>
      <c r="AI10" s="601"/>
      <c r="AJ10" s="601"/>
      <c r="AK10" s="592" t="str">
        <f>AC10</f>
        <v>Payment (per period)</v>
      </c>
      <c r="AL10" s="593" t="s">
        <v>282</v>
      </c>
      <c r="AM10" s="13" t="str">
        <f>IF(AM11="","",ROUNDUP(PMT(AM5/payments_per_year,AM11,-AM4),2))</f>
        <v/>
      </c>
      <c r="AN10" s="27"/>
      <c r="AO10" s="603"/>
      <c r="AP10" s="341"/>
      <c r="AQ10" s="274">
        <v>4</v>
      </c>
      <c r="AR10" s="35">
        <f t="shared" ref="AR10:AR73" si="6">AR9*1.05</f>
        <v>1898.1387041035036</v>
      </c>
      <c r="AS10" s="35">
        <f t="shared" ref="AS10:AS73" si="7">AS9*1.05</f>
        <v>1472.7244522943888</v>
      </c>
      <c r="AT10" s="35">
        <f t="shared" ref="AT10:AT73" si="8">AT9*1.05</f>
        <v>2847.0039131350259</v>
      </c>
      <c r="AU10" s="35">
        <f t="shared" ref="AU10:AV73" si="9">AU9*1.05</f>
        <v>35715.789307947736</v>
      </c>
      <c r="AV10" s="35">
        <f t="shared" si="9"/>
        <v>35715.789307947736</v>
      </c>
      <c r="AW10" s="329"/>
      <c r="AX10" s="42">
        <v>6</v>
      </c>
      <c r="AY10" s="43">
        <f>Calculations!AK34-Calculations!AL34</f>
        <v>140.50417566142232</v>
      </c>
      <c r="AZ10" s="43">
        <f t="shared" si="4"/>
        <v>154.90585366671834</v>
      </c>
      <c r="BA10" s="43">
        <f>Calculations!AK34-Calculations!AM34</f>
        <v>165.35514188312163</v>
      </c>
      <c r="BB10" s="43">
        <f t="shared" si="0"/>
        <v>182.30404392614196</v>
      </c>
      <c r="BC10" s="43">
        <f>Calculations!AK34-Calculations!AN34</f>
        <v>140.50417566142232</v>
      </c>
      <c r="BD10" s="43">
        <f t="shared" si="1"/>
        <v>154.90585366671834</v>
      </c>
      <c r="BE10" s="43">
        <f>Calculations!AK34-Calculations!AO34</f>
        <v>2517.8443867083597</v>
      </c>
      <c r="BF10" s="43">
        <f t="shared" si="2"/>
        <v>2775.9234363459668</v>
      </c>
      <c r="BG10" s="43">
        <f>Calculations!AK34-Calculations!AP34</f>
        <v>2683.1995285914813</v>
      </c>
      <c r="BH10" s="43">
        <f t="shared" si="5"/>
        <v>2817.3595050210556</v>
      </c>
      <c r="BI10" s="329"/>
      <c r="BJ10" s="329"/>
      <c r="BK10" s="329"/>
      <c r="BL10" s="329"/>
      <c r="BM10" s="329"/>
      <c r="BN10" s="329"/>
      <c r="BO10" s="329"/>
      <c r="BP10" s="329"/>
      <c r="BQ10" s="329"/>
      <c r="BR10" s="329"/>
      <c r="BS10" s="329"/>
      <c r="BT10" s="329"/>
      <c r="BU10" s="329"/>
      <c r="BV10" s="329"/>
    </row>
    <row r="11" spans="1:100" ht="15" customHeight="1">
      <c r="A11" s="329"/>
      <c r="B11" s="609"/>
      <c r="C11" s="609"/>
      <c r="D11" s="592" t="s">
        <v>287</v>
      </c>
      <c r="E11" s="593"/>
      <c r="F11" s="14" t="str">
        <f>IF(F4*F5*F6*F7=0,"",F6*F7)</f>
        <v/>
      </c>
      <c r="G11" s="27"/>
      <c r="H11" s="606"/>
      <c r="I11" s="3">
        <f>F4*F5/F7/(1-(1+F5/F7)^(-(F6*F7)))</f>
        <v>0</v>
      </c>
      <c r="J11" s="332"/>
      <c r="K11" s="601"/>
      <c r="L11" s="601"/>
      <c r="M11" s="592" t="s">
        <v>287</v>
      </c>
      <c r="N11" s="593"/>
      <c r="O11" s="14" t="str">
        <f>IF(O4*O5*O6*O7=0,"",O6*O7)</f>
        <v/>
      </c>
      <c r="P11" s="27"/>
      <c r="Q11" s="606"/>
      <c r="R11" s="332"/>
      <c r="S11" s="601"/>
      <c r="T11" s="601"/>
      <c r="U11" s="592" t="str">
        <f>M11</f>
        <v>Number of Payments</v>
      </c>
      <c r="V11" s="593" t="s">
        <v>287</v>
      </c>
      <c r="W11" s="14" t="str">
        <f>IF(W4*W5*W6*W7=0,"",W6*W7)</f>
        <v/>
      </c>
      <c r="X11" s="27"/>
      <c r="Y11" s="606"/>
      <c r="Z11" s="332"/>
      <c r="AA11" s="601"/>
      <c r="AB11" s="601"/>
      <c r="AC11" s="592" t="str">
        <f>U11</f>
        <v>Number of Payments</v>
      </c>
      <c r="AD11" s="593" t="s">
        <v>287</v>
      </c>
      <c r="AE11" s="14" t="str">
        <f>IF(AE4*AE5*AE6*AE7=0,"",AE6*AE7)</f>
        <v/>
      </c>
      <c r="AF11" s="27"/>
      <c r="AG11" s="606"/>
      <c r="AH11" s="337"/>
      <c r="AI11" s="601"/>
      <c r="AJ11" s="601"/>
      <c r="AK11" s="592" t="str">
        <f>AC11</f>
        <v>Number of Payments</v>
      </c>
      <c r="AL11" s="593" t="s">
        <v>287</v>
      </c>
      <c r="AM11" s="14" t="str">
        <f>IF(AM4*AM5*AM6*AM7=0,"",AM6*AM7)</f>
        <v/>
      </c>
      <c r="AN11" s="27"/>
      <c r="AO11" s="603"/>
      <c r="AP11" s="341"/>
      <c r="AQ11" s="274">
        <v>5</v>
      </c>
      <c r="AR11" s="35">
        <f t="shared" si="6"/>
        <v>1993.0456393086788</v>
      </c>
      <c r="AS11" s="35">
        <f t="shared" si="7"/>
        <v>1546.3606749091084</v>
      </c>
      <c r="AT11" s="35">
        <f t="shared" si="8"/>
        <v>2989.3541087917774</v>
      </c>
      <c r="AU11" s="35">
        <f t="shared" si="9"/>
        <v>37501.578773345122</v>
      </c>
      <c r="AV11" s="35">
        <f t="shared" si="9"/>
        <v>37501.578773345122</v>
      </c>
      <c r="AW11" s="329"/>
      <c r="AX11" s="42">
        <v>7</v>
      </c>
      <c r="AY11" s="43">
        <f>Calculations!AK35-Calculations!AL35</f>
        <v>133.81350062992578</v>
      </c>
      <c r="AZ11" s="43">
        <f t="shared" si="4"/>
        <v>147.52938444449345</v>
      </c>
      <c r="BA11" s="43">
        <f>Calculations!AK35-Calculations!AM35</f>
        <v>157.48108750773463</v>
      </c>
      <c r="BB11" s="43">
        <f t="shared" si="0"/>
        <v>173.62289897727771</v>
      </c>
      <c r="BC11" s="43">
        <f>Calculations!AK35-Calculations!AN35</f>
        <v>133.81350062992578</v>
      </c>
      <c r="BD11" s="43">
        <f t="shared" si="1"/>
        <v>147.52938444449345</v>
      </c>
      <c r="BE11" s="43">
        <f>Calculations!AK35-Calculations!AO35</f>
        <v>2397.9470349603425</v>
      </c>
      <c r="BF11" s="43">
        <f t="shared" si="2"/>
        <v>2643.736606043778</v>
      </c>
      <c r="BG11" s="43">
        <f>Calculations!AK35-Calculations!AP35</f>
        <v>2555.4281224680772</v>
      </c>
      <c r="BH11" s="43">
        <f t="shared" si="5"/>
        <v>2683.1995285914813</v>
      </c>
      <c r="BI11" s="329"/>
      <c r="BJ11" s="329"/>
      <c r="BK11" s="329"/>
      <c r="BL11" s="329"/>
      <c r="BM11" s="329"/>
      <c r="BN11" s="329"/>
      <c r="BO11" s="329"/>
      <c r="BP11" s="329"/>
      <c r="BQ11" s="329"/>
      <c r="BR11" s="329"/>
      <c r="BS11" s="329"/>
      <c r="BT11" s="329"/>
      <c r="BU11" s="329"/>
      <c r="BV11" s="329"/>
    </row>
    <row r="12" spans="1:100" ht="15" customHeight="1">
      <c r="A12" s="329"/>
      <c r="B12" s="609"/>
      <c r="C12" s="609"/>
      <c r="D12" s="592" t="s">
        <v>288</v>
      </c>
      <c r="E12" s="593"/>
      <c r="F12" s="14">
        <f ca="1">COUNT(B19:B2098)</f>
        <v>0</v>
      </c>
      <c r="G12" s="27"/>
      <c r="H12" s="606"/>
      <c r="I12" s="4"/>
      <c r="J12" s="332"/>
      <c r="K12" s="601"/>
      <c r="L12" s="601"/>
      <c r="M12" s="592" t="s">
        <v>288</v>
      </c>
      <c r="N12" s="593"/>
      <c r="O12" s="14">
        <f ca="1">COUNT(K19:K2098)</f>
        <v>0</v>
      </c>
      <c r="P12" s="27"/>
      <c r="Q12" s="606"/>
      <c r="R12" s="332"/>
      <c r="S12" s="601"/>
      <c r="T12" s="601"/>
      <c r="U12" s="592" t="str">
        <f>M12</f>
        <v>Actual Number of Payments</v>
      </c>
      <c r="V12" s="593" t="s">
        <v>288</v>
      </c>
      <c r="W12" s="14">
        <f ca="1">COUNT(S19:S2098)</f>
        <v>0</v>
      </c>
      <c r="X12" s="27"/>
      <c r="Y12" s="606"/>
      <c r="Z12" s="332"/>
      <c r="AA12" s="601"/>
      <c r="AB12" s="601"/>
      <c r="AC12" s="592" t="str">
        <f>U12</f>
        <v>Actual Number of Payments</v>
      </c>
      <c r="AD12" s="593" t="s">
        <v>288</v>
      </c>
      <c r="AE12" s="14">
        <f ca="1">COUNT(AA19:AA2098)</f>
        <v>0</v>
      </c>
      <c r="AF12" s="27"/>
      <c r="AG12" s="606"/>
      <c r="AH12" s="337"/>
      <c r="AI12" s="601"/>
      <c r="AJ12" s="601"/>
      <c r="AK12" s="592" t="str">
        <f>AC12</f>
        <v>Actual Number of Payments</v>
      </c>
      <c r="AL12" s="593" t="s">
        <v>288</v>
      </c>
      <c r="AM12" s="14">
        <f ca="1">COUNT(AI19:AI2098)</f>
        <v>0</v>
      </c>
      <c r="AN12" s="27"/>
      <c r="AO12" s="603"/>
      <c r="AP12" s="341"/>
      <c r="AQ12" s="274">
        <v>6</v>
      </c>
      <c r="AR12" s="35">
        <f t="shared" si="6"/>
        <v>2092.697921274113</v>
      </c>
      <c r="AS12" s="35">
        <f t="shared" si="7"/>
        <v>1623.6787086545639</v>
      </c>
      <c r="AT12" s="35">
        <f t="shared" si="8"/>
        <v>3138.8218142313663</v>
      </c>
      <c r="AU12" s="35">
        <f t="shared" si="9"/>
        <v>39376.657712012377</v>
      </c>
      <c r="AV12" s="35">
        <f t="shared" si="9"/>
        <v>39376.657712012377</v>
      </c>
      <c r="AW12" s="329"/>
      <c r="AX12" s="42">
        <v>8</v>
      </c>
      <c r="AY12" s="43">
        <f>Calculations!AK36-Calculations!AL36</f>
        <v>127.44142917135787</v>
      </c>
      <c r="AZ12" s="43">
        <f t="shared" si="4"/>
        <v>140.50417566142207</v>
      </c>
      <c r="BA12" s="43">
        <f>Calculations!AK36-Calculations!AM36</f>
        <v>149.98198810260419</v>
      </c>
      <c r="BB12" s="43">
        <f t="shared" si="0"/>
        <v>165.35514188312138</v>
      </c>
      <c r="BC12" s="43">
        <f>Calculations!AK36-Calculations!AN36</f>
        <v>127.44142917135787</v>
      </c>
      <c r="BD12" s="43">
        <f t="shared" si="1"/>
        <v>140.50417566142207</v>
      </c>
      <c r="BE12" s="43">
        <f>Calculations!AK36-Calculations!AO36</f>
        <v>2283.7590809146113</v>
      </c>
      <c r="BF12" s="43">
        <f t="shared" si="2"/>
        <v>2517.8443867083597</v>
      </c>
      <c r="BG12" s="43">
        <f>Calculations!AK36-Calculations!AP36</f>
        <v>2433.7410690172164</v>
      </c>
      <c r="BH12" s="43">
        <f t="shared" si="5"/>
        <v>2555.4281224680772</v>
      </c>
      <c r="BI12" s="329"/>
      <c r="BJ12" s="329"/>
      <c r="BK12" s="329"/>
      <c r="BL12" s="329"/>
      <c r="BM12" s="329"/>
      <c r="BN12" s="329"/>
      <c r="BO12" s="329"/>
      <c r="BP12" s="329"/>
      <c r="BQ12" s="329"/>
      <c r="BR12" s="329"/>
      <c r="BS12" s="329"/>
      <c r="BT12" s="329"/>
      <c r="BU12" s="329"/>
      <c r="BV12" s="329"/>
    </row>
    <row r="13" spans="1:100" ht="15" customHeight="1">
      <c r="A13" s="329"/>
      <c r="B13" s="609"/>
      <c r="C13" s="609"/>
      <c r="D13" s="592" t="s">
        <v>289</v>
      </c>
      <c r="E13" s="593"/>
      <c r="F13" s="13" t="str">
        <f>IF(F11="","",SUM(F19:F2098))</f>
        <v/>
      </c>
      <c r="G13" s="27"/>
      <c r="H13" s="606"/>
      <c r="J13" s="332"/>
      <c r="K13" s="601"/>
      <c r="L13" s="601"/>
      <c r="M13" s="592" t="s">
        <v>289</v>
      </c>
      <c r="N13" s="593"/>
      <c r="O13" s="13" t="str">
        <f>IF(O11="","",SUM(O19:O2098))</f>
        <v/>
      </c>
      <c r="P13" s="27"/>
      <c r="Q13" s="606"/>
      <c r="R13" s="332"/>
      <c r="S13" s="601"/>
      <c r="T13" s="601"/>
      <c r="U13" s="592" t="str">
        <f>M13</f>
        <v>Total Interest Paid</v>
      </c>
      <c r="V13" s="593" t="s">
        <v>289</v>
      </c>
      <c r="W13" s="13" t="str">
        <f>IF(W11="","",SUM(W19:W2098))</f>
        <v/>
      </c>
      <c r="X13" s="27"/>
      <c r="Y13" s="606"/>
      <c r="Z13" s="332"/>
      <c r="AA13" s="601"/>
      <c r="AB13" s="601"/>
      <c r="AC13" s="592" t="str">
        <f>U13</f>
        <v>Total Interest Paid</v>
      </c>
      <c r="AD13" s="593" t="s">
        <v>289</v>
      </c>
      <c r="AE13" s="13" t="str">
        <f>IF(AE11="","",SUM(AE19:AE2098))</f>
        <v/>
      </c>
      <c r="AF13" s="27"/>
      <c r="AG13" s="606"/>
      <c r="AH13" s="337"/>
      <c r="AI13" s="601"/>
      <c r="AJ13" s="601"/>
      <c r="AK13" s="592" t="str">
        <f>AC13</f>
        <v>Total Interest Paid</v>
      </c>
      <c r="AL13" s="593" t="s">
        <v>289</v>
      </c>
      <c r="AM13" s="13" t="str">
        <f>IF(AM11="","",SUM(AM19:AM2098))</f>
        <v/>
      </c>
      <c r="AN13" s="27"/>
      <c r="AO13" s="603"/>
      <c r="AP13" s="341"/>
      <c r="AQ13" s="274">
        <v>7</v>
      </c>
      <c r="AR13" s="35">
        <f t="shared" si="6"/>
        <v>2197.3328173378186</v>
      </c>
      <c r="AS13" s="35">
        <f t="shared" si="7"/>
        <v>1704.8626440872922</v>
      </c>
      <c r="AT13" s="35">
        <f t="shared" si="8"/>
        <v>3295.7629049429347</v>
      </c>
      <c r="AU13" s="35">
        <f t="shared" si="9"/>
        <v>41345.490597612996</v>
      </c>
      <c r="AV13" s="35">
        <f t="shared" si="9"/>
        <v>41345.490597612996</v>
      </c>
      <c r="AW13" s="329"/>
      <c r="AX13" s="42">
        <v>9</v>
      </c>
      <c r="AY13" s="43">
        <f>Calculations!AK37-Calculations!AL37</f>
        <v>121.37278968700775</v>
      </c>
      <c r="AZ13" s="43">
        <f t="shared" si="4"/>
        <v>133.81350062992576</v>
      </c>
      <c r="BA13" s="43">
        <f>Calculations!AK37-Calculations!AM37</f>
        <v>142.83998866914726</v>
      </c>
      <c r="BB13" s="43">
        <f t="shared" si="0"/>
        <v>157.4810875077344</v>
      </c>
      <c r="BC13" s="43">
        <f>Calculations!AK37-Calculations!AN37</f>
        <v>121.37278968700775</v>
      </c>
      <c r="BD13" s="43">
        <f t="shared" si="1"/>
        <v>133.81350062992576</v>
      </c>
      <c r="BE13" s="43">
        <f>Calculations!AK37-Calculations!AO37</f>
        <v>2175.0086484901062</v>
      </c>
      <c r="BF13" s="43">
        <f t="shared" si="2"/>
        <v>2397.9470349603421</v>
      </c>
      <c r="BG13" s="43">
        <f>Calculations!AK37-Calculations!AP37</f>
        <v>2317.8486371592535</v>
      </c>
      <c r="BH13" s="43">
        <f t="shared" si="5"/>
        <v>2433.7410690172164</v>
      </c>
      <c r="BI13" s="329"/>
      <c r="BJ13" s="329"/>
      <c r="BK13" s="329"/>
      <c r="BL13" s="329"/>
      <c r="BM13" s="329"/>
      <c r="BN13" s="329"/>
      <c r="BO13" s="329"/>
      <c r="BP13" s="329"/>
      <c r="BQ13" s="329"/>
      <c r="BR13" s="329"/>
      <c r="BS13" s="329"/>
      <c r="BT13" s="329"/>
      <c r="BU13" s="329"/>
      <c r="BV13" s="329"/>
    </row>
    <row r="14" spans="1:100" ht="15.75" customHeight="1">
      <c r="A14" s="329"/>
      <c r="B14" s="609"/>
      <c r="C14" s="609"/>
      <c r="D14" s="592" t="s">
        <v>139</v>
      </c>
      <c r="E14" s="593"/>
      <c r="F14" s="15" t="str">
        <f>IF(F11="","",F13/F4)</f>
        <v/>
      </c>
      <c r="G14" s="27"/>
      <c r="H14" s="606"/>
      <c r="J14" s="332"/>
      <c r="K14" s="601"/>
      <c r="L14" s="601"/>
      <c r="M14" s="592" t="s">
        <v>139</v>
      </c>
      <c r="N14" s="593"/>
      <c r="O14" s="15" t="str">
        <f>IF(O11="","",O13/O4)</f>
        <v/>
      </c>
      <c r="P14" s="27"/>
      <c r="Q14" s="606"/>
      <c r="R14" s="332"/>
      <c r="S14" s="601"/>
      <c r="T14" s="601"/>
      <c r="U14" s="592" t="str">
        <f>M14</f>
        <v>Total Interest</v>
      </c>
      <c r="V14" s="593" t="s">
        <v>139</v>
      </c>
      <c r="W14" s="15" t="str">
        <f>IF(W11="","",W13/W4)</f>
        <v/>
      </c>
      <c r="X14" s="27"/>
      <c r="Y14" s="606"/>
      <c r="Z14" s="332"/>
      <c r="AA14" s="601"/>
      <c r="AB14" s="601"/>
      <c r="AC14" s="592" t="str">
        <f>U14</f>
        <v>Total Interest</v>
      </c>
      <c r="AD14" s="593" t="s">
        <v>139</v>
      </c>
      <c r="AE14" s="15" t="str">
        <f>IF(AE11="","",AE13/AE4)</f>
        <v/>
      </c>
      <c r="AF14" s="27"/>
      <c r="AG14" s="606"/>
      <c r="AH14" s="337"/>
      <c r="AI14" s="601"/>
      <c r="AJ14" s="601"/>
      <c r="AK14" s="592" t="str">
        <f>AC14</f>
        <v>Total Interest</v>
      </c>
      <c r="AL14" s="593" t="s">
        <v>139</v>
      </c>
      <c r="AM14" s="15" t="str">
        <f>IF(AM11="","",AM13/AM4)</f>
        <v/>
      </c>
      <c r="AN14" s="27"/>
      <c r="AO14" s="603"/>
      <c r="AP14" s="341"/>
      <c r="AQ14" s="274">
        <v>8</v>
      </c>
      <c r="AR14" s="35">
        <f t="shared" si="6"/>
        <v>2307.1994582047096</v>
      </c>
      <c r="AS14" s="35">
        <f t="shared" si="7"/>
        <v>1790.1057762916569</v>
      </c>
      <c r="AT14" s="35">
        <f t="shared" si="8"/>
        <v>3460.5510501900817</v>
      </c>
      <c r="AU14" s="35">
        <f t="shared" si="9"/>
        <v>43412.765127493651</v>
      </c>
      <c r="AV14" s="35">
        <f t="shared" si="9"/>
        <v>43412.765127493651</v>
      </c>
      <c r="AW14" s="329"/>
      <c r="AX14" s="42">
        <v>10</v>
      </c>
      <c r="AY14" s="43">
        <f>Calculations!AK38-Calculations!AL38</f>
        <v>115.5931330352455</v>
      </c>
      <c r="AZ14" s="43">
        <f t="shared" si="4"/>
        <v>127.44142917135815</v>
      </c>
      <c r="BA14" s="43">
        <f>Calculations!AK38-Calculations!AM38</f>
        <v>136.03808444680681</v>
      </c>
      <c r="BB14" s="43">
        <f t="shared" si="0"/>
        <v>149.98198810260462</v>
      </c>
      <c r="BC14" s="43">
        <f>Calculations!AK38-Calculations!AN38</f>
        <v>115.5931330352455</v>
      </c>
      <c r="BD14" s="43">
        <f t="shared" si="1"/>
        <v>127.44142917135815</v>
      </c>
      <c r="BE14" s="43">
        <f>Calculations!AK38-Calculations!AO38</f>
        <v>2071.4368080858153</v>
      </c>
      <c r="BF14" s="43">
        <f t="shared" si="2"/>
        <v>2283.7590809146118</v>
      </c>
      <c r="BG14" s="43">
        <f>Calculations!AK38-Calculations!AP38</f>
        <v>2207.4748925326221</v>
      </c>
      <c r="BH14" s="43">
        <f t="shared" si="5"/>
        <v>2317.8486371592535</v>
      </c>
      <c r="BI14" s="329"/>
      <c r="BJ14" s="329"/>
      <c r="BK14" s="329"/>
      <c r="BL14" s="329"/>
      <c r="BM14" s="329"/>
      <c r="BN14" s="329"/>
      <c r="BO14" s="329"/>
      <c r="BP14" s="329"/>
      <c r="BQ14" s="329"/>
      <c r="BR14" s="329"/>
      <c r="BS14" s="329"/>
      <c r="BT14" s="329"/>
      <c r="BU14" s="329"/>
      <c r="BV14" s="329"/>
    </row>
    <row r="15" spans="1:100" ht="15" hidden="1" customHeight="1">
      <c r="A15" s="329"/>
      <c r="B15" s="609"/>
      <c r="C15" s="609"/>
      <c r="D15" s="11"/>
      <c r="E15" s="12" t="s">
        <v>290</v>
      </c>
      <c r="F15" s="16" t="str">
        <f>IF(F13="","",SUMIF(B19:B2098,"&gt;0",G19:G2098))</f>
        <v/>
      </c>
      <c r="G15" s="27"/>
      <c r="H15" s="606"/>
      <c r="J15" s="332"/>
      <c r="K15" s="601"/>
      <c r="L15" s="601"/>
      <c r="M15" s="11"/>
      <c r="N15" s="12" t="s">
        <v>290</v>
      </c>
      <c r="O15" s="16" t="str">
        <f>IF(O13="","",SUMIF(K19:K2098,"&gt;0",P19:P2098))</f>
        <v/>
      </c>
      <c r="P15" s="27"/>
      <c r="Q15" s="606"/>
      <c r="R15" s="332"/>
      <c r="S15" s="601"/>
      <c r="T15" s="601"/>
      <c r="U15" s="11"/>
      <c r="V15" s="12" t="s">
        <v>290</v>
      </c>
      <c r="W15" s="16" t="str">
        <f>IF(W13="","",SUMIF(S19:S2098,"&gt;0",X19:X2098))</f>
        <v/>
      </c>
      <c r="X15" s="27"/>
      <c r="Y15" s="606"/>
      <c r="Z15" s="332"/>
      <c r="AA15" s="601"/>
      <c r="AB15" s="601"/>
      <c r="AC15" s="11"/>
      <c r="AD15" s="12" t="s">
        <v>290</v>
      </c>
      <c r="AE15" s="16" t="str">
        <f>IF(AE13="","",SUMIF(AA19:AA2098,"&gt;0",AF19:AF2098))</f>
        <v/>
      </c>
      <c r="AF15" s="27"/>
      <c r="AG15" s="606"/>
      <c r="AH15" s="337"/>
      <c r="AI15" s="601"/>
      <c r="AJ15" s="601"/>
      <c r="AK15" s="11"/>
      <c r="AL15" s="12" t="s">
        <v>290</v>
      </c>
      <c r="AM15" s="16" t="str">
        <f>IF(AM13="","",SUMIF(AI19:AI2098,"&gt;0",AN19:AN2098))</f>
        <v/>
      </c>
      <c r="AN15" s="27"/>
      <c r="AO15" s="603"/>
      <c r="AP15" s="341"/>
      <c r="AQ15" s="274">
        <v>9</v>
      </c>
      <c r="AR15" s="35">
        <f t="shared" si="6"/>
        <v>2422.5594311149453</v>
      </c>
      <c r="AS15" s="35">
        <f t="shared" si="7"/>
        <v>1879.6110651062397</v>
      </c>
      <c r="AT15" s="35">
        <f t="shared" si="8"/>
        <v>3633.5786026995861</v>
      </c>
      <c r="AU15" s="35">
        <f t="shared" si="9"/>
        <v>45583.403383868332</v>
      </c>
      <c r="AV15" s="35">
        <f t="shared" si="9"/>
        <v>45583.403383868332</v>
      </c>
      <c r="AW15" s="329"/>
      <c r="AX15" s="42">
        <v>11</v>
      </c>
      <c r="AY15" s="43">
        <f>Calculations!AK39-Calculations!AL39</f>
        <v>110.08869812880539</v>
      </c>
      <c r="AZ15" s="43">
        <f t="shared" si="4"/>
        <v>121.37278968700778</v>
      </c>
      <c r="BA15" s="43">
        <f>Calculations!AK39-Calculations!AM39</f>
        <v>129.56008042553049</v>
      </c>
      <c r="BB15" s="43">
        <f t="shared" si="0"/>
        <v>142.83998866914715</v>
      </c>
      <c r="BC15" s="43">
        <f>Calculations!AK39-Calculations!AN39</f>
        <v>110.08869812880539</v>
      </c>
      <c r="BD15" s="43">
        <f t="shared" si="1"/>
        <v>121.37278968700778</v>
      </c>
      <c r="BE15" s="43">
        <f>Calculations!AK39-Calculations!AO39</f>
        <v>1972.7969600817287</v>
      </c>
      <c r="BF15" s="43">
        <f t="shared" si="2"/>
        <v>2175.0086484901062</v>
      </c>
      <c r="BG15" s="43">
        <f>Calculations!AK39-Calculations!AP39</f>
        <v>2102.3570405072592</v>
      </c>
      <c r="BH15" s="43">
        <f t="shared" si="5"/>
        <v>2207.4748925326221</v>
      </c>
      <c r="BI15" s="329"/>
      <c r="BJ15" s="329"/>
      <c r="BK15" s="329"/>
      <c r="BL15" s="329"/>
      <c r="BM15" s="329"/>
      <c r="BN15" s="329"/>
      <c r="BO15" s="329"/>
      <c r="BP15" s="329"/>
      <c r="BQ15" s="329"/>
      <c r="BR15" s="329"/>
      <c r="BS15" s="329"/>
      <c r="BT15" s="329"/>
      <c r="BU15" s="329"/>
      <c r="BV15" s="329"/>
    </row>
    <row r="16" spans="1:100" ht="15" customHeight="1">
      <c r="A16" s="329"/>
      <c r="B16" s="609"/>
      <c r="C16" s="609"/>
      <c r="D16" s="592" t="s">
        <v>291</v>
      </c>
      <c r="E16" s="593"/>
      <c r="F16" s="13" t="str">
        <f>IF(F11="","",SUM(G19:G2098,D19:D2098))</f>
        <v/>
      </c>
      <c r="G16" s="28"/>
      <c r="H16" s="607"/>
      <c r="J16" s="332"/>
      <c r="K16" s="601"/>
      <c r="L16" s="601"/>
      <c r="M16" s="592" t="s">
        <v>291</v>
      </c>
      <c r="N16" s="593"/>
      <c r="O16" s="13" t="e">
        <f>O4+O13</f>
        <v>#VALUE!</v>
      </c>
      <c r="P16" s="28"/>
      <c r="Q16" s="607"/>
      <c r="R16" s="332"/>
      <c r="S16" s="601"/>
      <c r="T16" s="601"/>
      <c r="U16" s="592" t="str">
        <f>M16</f>
        <v>Total Payment</v>
      </c>
      <c r="V16" s="593" t="s">
        <v>291</v>
      </c>
      <c r="W16" s="13" t="e">
        <f>W4+W13</f>
        <v>#VALUE!</v>
      </c>
      <c r="X16" s="28"/>
      <c r="Y16" s="607"/>
      <c r="Z16" s="332"/>
      <c r="AA16" s="601"/>
      <c r="AB16" s="601"/>
      <c r="AC16" s="592" t="str">
        <f>U16</f>
        <v>Total Payment</v>
      </c>
      <c r="AD16" s="593" t="s">
        <v>291</v>
      </c>
      <c r="AE16" s="13" t="e">
        <f>AE4+AE13</f>
        <v>#VALUE!</v>
      </c>
      <c r="AF16" s="28"/>
      <c r="AG16" s="607"/>
      <c r="AH16" s="337"/>
      <c r="AI16" s="601"/>
      <c r="AJ16" s="601"/>
      <c r="AK16" s="592" t="str">
        <f>AC16</f>
        <v>Total Payment</v>
      </c>
      <c r="AL16" s="593" t="s">
        <v>291</v>
      </c>
      <c r="AM16" s="13" t="e">
        <f>AM4+AM13</f>
        <v>#VALUE!</v>
      </c>
      <c r="AN16" s="28"/>
      <c r="AO16" s="604"/>
      <c r="AP16" s="341"/>
      <c r="AQ16" s="274">
        <v>10</v>
      </c>
      <c r="AR16" s="35">
        <f t="shared" si="6"/>
        <v>2543.6874026706928</v>
      </c>
      <c r="AS16" s="35">
        <f t="shared" si="7"/>
        <v>1973.5916183615518</v>
      </c>
      <c r="AT16" s="35">
        <f t="shared" si="8"/>
        <v>3815.2575328345656</v>
      </c>
      <c r="AU16" s="35">
        <f t="shared" si="9"/>
        <v>47862.573553061753</v>
      </c>
      <c r="AV16" s="35">
        <f t="shared" si="9"/>
        <v>47862.573553061753</v>
      </c>
      <c r="AW16" s="329"/>
      <c r="AX16" s="42">
        <v>12</v>
      </c>
      <c r="AY16" s="43">
        <f>Calculations!AK40-Calculations!AL40</f>
        <v>104.84637917029113</v>
      </c>
      <c r="AZ16" s="43">
        <f t="shared" si="4"/>
        <v>115.59313303524567</v>
      </c>
      <c r="BA16" s="43">
        <f>Calculations!AK40-Calculations!AM40</f>
        <v>123.39055278621959</v>
      </c>
      <c r="BB16" s="43">
        <f t="shared" si="0"/>
        <v>136.03808444680701</v>
      </c>
      <c r="BC16" s="43">
        <f>Calculations!AK40-Calculations!AN40</f>
        <v>104.84637917029113</v>
      </c>
      <c r="BD16" s="43">
        <f t="shared" si="1"/>
        <v>115.59313303524567</v>
      </c>
      <c r="BE16" s="43">
        <f>Calculations!AK40-Calculations!AO40</f>
        <v>1878.8542476968846</v>
      </c>
      <c r="BF16" s="43">
        <f t="shared" si="2"/>
        <v>2071.4368080858153</v>
      </c>
      <c r="BG16" s="43">
        <f>Calculations!AK40-Calculations!AP40</f>
        <v>2002.2448004831042</v>
      </c>
      <c r="BH16" s="43">
        <f t="shared" si="5"/>
        <v>2102.3570405072596</v>
      </c>
      <c r="BI16" s="329"/>
      <c r="BJ16" s="329"/>
      <c r="BK16" s="329"/>
      <c r="BL16" s="329"/>
      <c r="BM16" s="329"/>
      <c r="BN16" s="329"/>
      <c r="BO16" s="329"/>
      <c r="BP16" s="329"/>
      <c r="BQ16" s="329"/>
      <c r="BR16" s="329"/>
      <c r="BS16" s="329"/>
      <c r="BT16" s="329"/>
      <c r="BU16" s="329"/>
      <c r="BV16" s="329"/>
    </row>
    <row r="17" spans="1:102" s="5" customFormat="1" ht="27.75" customHeight="1">
      <c r="A17" s="334"/>
      <c r="B17" s="45" t="s">
        <v>292</v>
      </c>
      <c r="C17" s="18" t="s">
        <v>293</v>
      </c>
      <c r="D17" s="19" t="s">
        <v>269</v>
      </c>
      <c r="E17" s="19" t="s">
        <v>267</v>
      </c>
      <c r="F17" s="19" t="s">
        <v>268</v>
      </c>
      <c r="G17" s="19" t="s">
        <v>294</v>
      </c>
      <c r="H17" s="19" t="s">
        <v>295</v>
      </c>
      <c r="J17" s="335"/>
      <c r="K17" s="45" t="s">
        <v>292</v>
      </c>
      <c r="L17" s="18" t="s">
        <v>293</v>
      </c>
      <c r="M17" s="19" t="s">
        <v>269</v>
      </c>
      <c r="N17" s="19" t="s">
        <v>267</v>
      </c>
      <c r="O17" s="19" t="s">
        <v>268</v>
      </c>
      <c r="P17" s="19" t="s">
        <v>294</v>
      </c>
      <c r="Q17" s="19" t="s">
        <v>295</v>
      </c>
      <c r="R17" s="335"/>
      <c r="S17" s="17" t="s">
        <v>292</v>
      </c>
      <c r="T17" s="18" t="s">
        <v>293</v>
      </c>
      <c r="U17" s="19" t="s">
        <v>269</v>
      </c>
      <c r="V17" s="19" t="s">
        <v>267</v>
      </c>
      <c r="W17" s="19" t="s">
        <v>268</v>
      </c>
      <c r="X17" s="19" t="s">
        <v>294</v>
      </c>
      <c r="Y17" s="19" t="s">
        <v>295</v>
      </c>
      <c r="Z17" s="335"/>
      <c r="AA17" s="17" t="s">
        <v>292</v>
      </c>
      <c r="AB17" s="18" t="s">
        <v>293</v>
      </c>
      <c r="AC17" s="19" t="s">
        <v>269</v>
      </c>
      <c r="AD17" s="19" t="s">
        <v>267</v>
      </c>
      <c r="AE17" s="19" t="s">
        <v>268</v>
      </c>
      <c r="AF17" s="19" t="s">
        <v>294</v>
      </c>
      <c r="AG17" s="19" t="s">
        <v>295</v>
      </c>
      <c r="AH17" s="338"/>
      <c r="AI17" s="241" t="s">
        <v>292</v>
      </c>
      <c r="AJ17" s="18" t="s">
        <v>293</v>
      </c>
      <c r="AK17" s="19" t="s">
        <v>269</v>
      </c>
      <c r="AL17" s="19" t="s">
        <v>267</v>
      </c>
      <c r="AM17" s="19" t="s">
        <v>268</v>
      </c>
      <c r="AN17" s="19" t="s">
        <v>294</v>
      </c>
      <c r="AO17" s="272" t="s">
        <v>295</v>
      </c>
      <c r="AP17" s="342"/>
      <c r="AQ17" s="274">
        <v>11</v>
      </c>
      <c r="AR17" s="35">
        <f t="shared" si="6"/>
        <v>2670.8717728042275</v>
      </c>
      <c r="AS17" s="35">
        <f t="shared" si="7"/>
        <v>2072.2711992796294</v>
      </c>
      <c r="AT17" s="35">
        <f t="shared" si="8"/>
        <v>4006.0204094762939</v>
      </c>
      <c r="AU17" s="35">
        <f t="shared" si="9"/>
        <v>50255.702230714844</v>
      </c>
      <c r="AV17" s="35">
        <f t="shared" si="9"/>
        <v>50255.702230714844</v>
      </c>
      <c r="AW17" s="334"/>
      <c r="AX17" s="42">
        <v>13</v>
      </c>
      <c r="AY17" s="43">
        <f>Calculations!AK41-Calculations!AL41</f>
        <v>99.853694447896032</v>
      </c>
      <c r="AZ17" s="43">
        <f t="shared" si="4"/>
        <v>110.08869812880569</v>
      </c>
      <c r="BA17" s="43">
        <f>Calculations!AK41-Calculations!AM41</f>
        <v>117.51481217735181</v>
      </c>
      <c r="BB17" s="43">
        <f t="shared" si="0"/>
        <v>129.56008042553057</v>
      </c>
      <c r="BC17" s="43">
        <f>Calculations!AK41-Calculations!AN41</f>
        <v>99.853694447896032</v>
      </c>
      <c r="BD17" s="43">
        <f t="shared" si="1"/>
        <v>110.08869812880569</v>
      </c>
      <c r="BE17" s="43">
        <f>Calculations!AK41-Calculations!AO41</f>
        <v>1789.3849978065564</v>
      </c>
      <c r="BF17" s="43">
        <f t="shared" si="2"/>
        <v>1972.7969600817289</v>
      </c>
      <c r="BG17" s="43">
        <f>Calculations!AK41-Calculations!AP41</f>
        <v>1906.8998099839084</v>
      </c>
      <c r="BH17" s="43">
        <f t="shared" si="5"/>
        <v>2002.244800483104</v>
      </c>
      <c r="BI17" s="334"/>
      <c r="BJ17" s="334"/>
      <c r="BK17" s="334"/>
      <c r="BL17" s="334"/>
      <c r="BM17" s="334"/>
      <c r="BN17" s="334"/>
      <c r="BO17" s="334"/>
      <c r="BP17" s="334"/>
      <c r="BQ17" s="334"/>
      <c r="BR17" s="334"/>
      <c r="BS17" s="334"/>
      <c r="BT17" s="334"/>
      <c r="BU17" s="334"/>
      <c r="BV17" s="334"/>
      <c r="BW17" s="326"/>
      <c r="BX17" s="326"/>
      <c r="BY17" s="326"/>
      <c r="BZ17" s="326"/>
      <c r="CA17" s="326"/>
      <c r="CB17" s="326"/>
      <c r="CC17" s="326"/>
      <c r="CD17" s="326"/>
      <c r="CE17" s="326"/>
      <c r="CF17" s="326"/>
      <c r="CG17" s="326"/>
      <c r="CH17" s="326"/>
      <c r="CI17" s="326"/>
      <c r="CJ17" s="326"/>
      <c r="CK17" s="326"/>
      <c r="CL17" s="326"/>
      <c r="CM17" s="326"/>
      <c r="CN17" s="326"/>
      <c r="CO17" s="326"/>
      <c r="CP17" s="326"/>
      <c r="CQ17" s="326"/>
      <c r="CR17" s="326"/>
      <c r="CS17" s="326"/>
      <c r="CT17" s="326"/>
      <c r="CU17" s="326"/>
      <c r="CV17" s="326"/>
      <c r="CW17" s="326"/>
      <c r="CX17" s="326"/>
    </row>
    <row r="18" spans="1:102" s="5" customFormat="1">
      <c r="A18" s="334"/>
      <c r="B18" s="20"/>
      <c r="C18" s="30">
        <f ca="1">F8</f>
        <v>42828</v>
      </c>
      <c r="D18" s="21"/>
      <c r="E18" s="21"/>
      <c r="F18" s="21"/>
      <c r="G18" s="21"/>
      <c r="H18" s="22">
        <f>F4</f>
        <v>0</v>
      </c>
      <c r="I18" s="6"/>
      <c r="J18" s="335"/>
      <c r="K18" s="20"/>
      <c r="L18" s="30">
        <f ca="1">O8</f>
        <v>42828</v>
      </c>
      <c r="M18" s="21"/>
      <c r="N18" s="21"/>
      <c r="O18" s="21"/>
      <c r="P18" s="21"/>
      <c r="Q18" s="22">
        <f>O4</f>
        <v>0</v>
      </c>
      <c r="R18" s="335"/>
      <c r="S18" s="20"/>
      <c r="T18" s="30">
        <f ca="1">W8</f>
        <v>42828</v>
      </c>
      <c r="U18" s="21"/>
      <c r="V18" s="21"/>
      <c r="W18" s="21"/>
      <c r="X18" s="21"/>
      <c r="Y18" s="22">
        <f>W4</f>
        <v>0</v>
      </c>
      <c r="Z18" s="335"/>
      <c r="AA18" s="20"/>
      <c r="AB18" s="30">
        <f ca="1">AE8</f>
        <v>42828</v>
      </c>
      <c r="AC18" s="21"/>
      <c r="AD18" s="21"/>
      <c r="AE18" s="21"/>
      <c r="AF18" s="21"/>
      <c r="AG18" s="22">
        <f>AE4</f>
        <v>0</v>
      </c>
      <c r="AH18" s="339"/>
      <c r="AI18" s="20"/>
      <c r="AJ18" s="30">
        <f ca="1">AM8</f>
        <v>42828</v>
      </c>
      <c r="AK18" s="21"/>
      <c r="AL18" s="21"/>
      <c r="AM18" s="21"/>
      <c r="AN18" s="21"/>
      <c r="AO18" s="273">
        <f>AM4</f>
        <v>0</v>
      </c>
      <c r="AP18" s="343"/>
      <c r="AQ18" s="274">
        <v>12</v>
      </c>
      <c r="AR18" s="35">
        <f t="shared" si="6"/>
        <v>2804.415361444439</v>
      </c>
      <c r="AS18" s="35">
        <f t="shared" si="7"/>
        <v>2175.8847592436109</v>
      </c>
      <c r="AT18" s="35">
        <f t="shared" si="8"/>
        <v>4206.3214299501087</v>
      </c>
      <c r="AU18" s="35">
        <f t="shared" si="9"/>
        <v>52768.487342250592</v>
      </c>
      <c r="AV18" s="35">
        <f t="shared" si="9"/>
        <v>52768.487342250592</v>
      </c>
      <c r="AW18" s="334"/>
      <c r="AX18" s="42">
        <v>14</v>
      </c>
      <c r="AY18" s="43">
        <f>Calculations!AK42-Calculations!AL42</f>
        <v>95.098756617043819</v>
      </c>
      <c r="AZ18" s="43">
        <f t="shared" si="4"/>
        <v>104.84637917029085</v>
      </c>
      <c r="BA18" s="43">
        <f>Calculations!AK42-Calculations!AM42</f>
        <v>111.91886874033503</v>
      </c>
      <c r="BB18" s="43">
        <f t="shared" si="0"/>
        <v>123.39055278621942</v>
      </c>
      <c r="BC18" s="43">
        <f>Calculations!AK42-Calculations!AN42</f>
        <v>95.098756617043819</v>
      </c>
      <c r="BD18" s="43">
        <f t="shared" si="1"/>
        <v>104.84637917029085</v>
      </c>
      <c r="BE18" s="43">
        <f>Calculations!AK42-Calculations!AO42</f>
        <v>1704.1761883871964</v>
      </c>
      <c r="BF18" s="43">
        <f t="shared" si="2"/>
        <v>1878.8542476968844</v>
      </c>
      <c r="BG18" s="43">
        <f>Calculations!AK42-Calculations!AP42</f>
        <v>1816.0950571275316</v>
      </c>
      <c r="BH18" s="43">
        <f t="shared" si="5"/>
        <v>1906.8998099839082</v>
      </c>
      <c r="BI18" s="334"/>
      <c r="BJ18" s="334"/>
      <c r="BK18" s="334"/>
      <c r="BL18" s="334"/>
      <c r="BM18" s="334"/>
      <c r="BN18" s="334"/>
      <c r="BO18" s="334"/>
      <c r="BP18" s="334"/>
      <c r="BQ18" s="334"/>
      <c r="BR18" s="334"/>
      <c r="BS18" s="334"/>
      <c r="BT18" s="334"/>
      <c r="BU18" s="334"/>
      <c r="BV18" s="334"/>
      <c r="BW18" s="326"/>
      <c r="BX18" s="326"/>
      <c r="BY18" s="326"/>
      <c r="BZ18" s="326"/>
      <c r="CA18" s="326"/>
      <c r="CB18" s="326"/>
      <c r="CC18" s="326"/>
      <c r="CD18" s="326"/>
      <c r="CE18" s="326"/>
      <c r="CF18" s="326"/>
      <c r="CG18" s="326"/>
      <c r="CH18" s="326"/>
      <c r="CI18" s="326"/>
      <c r="CJ18" s="326"/>
      <c r="CK18" s="326"/>
      <c r="CL18" s="326"/>
      <c r="CM18" s="326"/>
      <c r="CN18" s="326"/>
      <c r="CO18" s="326"/>
      <c r="CP18" s="326"/>
      <c r="CQ18" s="326"/>
      <c r="CR18" s="326"/>
      <c r="CS18" s="326"/>
      <c r="CT18" s="326"/>
      <c r="CU18" s="326"/>
      <c r="CV18" s="326"/>
      <c r="CW18" s="326"/>
      <c r="CX18" s="326"/>
    </row>
    <row r="19" spans="1:102" ht="15" customHeight="1">
      <c r="A19" s="329"/>
      <c r="B19" s="23" t="str">
        <f ca="1">IF(F4*F5*F6*F7*F8=0,"",1)</f>
        <v/>
      </c>
      <c r="C19" s="31" t="str">
        <f ca="1">IF(B19="","",IF(B19&lt;=$F$11,IF(payments_per_year=26,DATE(YEAR(start_date),MONTH(start_date),DAY(start_date)+14*B19),IF(payments_per_year=52,DATE(YEAR(start_date),MONTH(start_date),DAY(start_date)+7*B19),DATE(YEAR(start_date),MONTH(start_date)+12/$F$7,DAY(start_date)))),""))</f>
        <v/>
      </c>
      <c r="D19" s="24" t="str">
        <f ca="1">IF(B19="","",$F$10)</f>
        <v/>
      </c>
      <c r="E19" s="24" t="str">
        <f ca="1">IF(B19="","",D19-F19)</f>
        <v/>
      </c>
      <c r="F19" s="24">
        <f>ROUND(H18*$F$5/payments_per_year,2)</f>
        <v>0</v>
      </c>
      <c r="G19" s="100"/>
      <c r="H19" s="24">
        <f t="shared" ref="H19:H82" ca="1" si="10">IF(B19="",0,ROUND(H18-E19-G19,2))</f>
        <v>0</v>
      </c>
      <c r="I19" s="7"/>
      <c r="J19" s="332"/>
      <c r="K19" s="23" t="str">
        <f ca="1">IF(O4*O5*O6*O7*O8=0,"",1)</f>
        <v/>
      </c>
      <c r="L19" s="31" t="str">
        <f ca="1">IF(K19="","",IF(K19&lt;=$F$11,IF(payments_per_year=26,DATE(YEAR(start_date),MONTH(start_date),DAY(start_date)+14*K19),IF(payments_per_year=52,DATE(YEAR(start_date),MONTH(start_date),DAY(start_date)+7*K19),DATE(YEAR(start_date),MONTH(start_date)+12/$F$7,DAY(start_date)))),""))</f>
        <v/>
      </c>
      <c r="M19" s="24" t="str">
        <f t="shared" ref="M19:M82" si="11">$O$10</f>
        <v/>
      </c>
      <c r="N19" s="24" t="str">
        <f ca="1">IF(K19="","",M19-O19)</f>
        <v/>
      </c>
      <c r="O19" s="24">
        <f>ROUND(Q18*$O$5/payments_per_year,2)</f>
        <v>0</v>
      </c>
      <c r="P19" s="100"/>
      <c r="Q19" s="24">
        <f ca="1">IF(K19="",0,ROUND(Q18-N19-P19,2))</f>
        <v>0</v>
      </c>
      <c r="R19" s="332"/>
      <c r="S19" s="23" t="str">
        <f ca="1">IF(W4*W5*W6*W7*W8=0,"",1)</f>
        <v/>
      </c>
      <c r="T19" s="31" t="str">
        <f ca="1">IF(S19="","",IF(S19&lt;=$F$11,IF(payments_per_year=26,DATE(YEAR(start_date),MONTH(start_date),DAY(start_date)+14*S19),IF(payments_per_year=52,DATE(YEAR(start_date),MONTH(start_date),DAY(start_date)+7*S19),DATE(YEAR(start_date),MONTH(start_date)+12/$F$7,DAY(start_date)))),""))</f>
        <v/>
      </c>
      <c r="U19" s="24" t="str">
        <f t="shared" ref="U19:U82" si="12">$W$10</f>
        <v/>
      </c>
      <c r="V19" s="24" t="str">
        <f ca="1">IF(S19="","",U19-W19)</f>
        <v/>
      </c>
      <c r="W19" s="24">
        <f t="shared" ref="W19:W82" si="13">ROUND(Y18*$W$5/payments_per_year,2)</f>
        <v>0</v>
      </c>
      <c r="X19" s="25"/>
      <c r="Y19" s="24">
        <f ca="1">IF(S19="",0,ROUND(Y18-V19-X19,2))</f>
        <v>0</v>
      </c>
      <c r="Z19" s="332"/>
      <c r="AA19" s="23" t="str">
        <f ca="1">IF(AE4*AE5*AE6*AE7*AE8=0,"",1)</f>
        <v/>
      </c>
      <c r="AB19" s="31" t="str">
        <f ca="1">IF(AA19="","",IF(AA19&lt;=$F$11,IF(payments_per_year=26,DATE(YEAR(start_date),MONTH(start_date),DAY(start_date)+14*AA19),IF(payments_per_year=52,DATE(YEAR(start_date),MONTH(start_date),DAY(start_date)+7*AA19),DATE(YEAR(start_date),MONTH(start_date)+12/$F$7,DAY(start_date)))),""))</f>
        <v/>
      </c>
      <c r="AC19" s="24" t="str">
        <f t="shared" ref="AC19:AC82" si="14">$AE$10</f>
        <v/>
      </c>
      <c r="AD19" s="24" t="str">
        <f ca="1">IF(AA19="","",AC19-AE19)</f>
        <v/>
      </c>
      <c r="AE19" s="24">
        <f>ROUND(AG18*$F$5/payments_per_year,2)</f>
        <v>0</v>
      </c>
      <c r="AF19" s="25"/>
      <c r="AG19" s="24">
        <f ca="1">IF(AA19="",0,ROUND(AG18-AD19-AF19,2))</f>
        <v>0</v>
      </c>
      <c r="AH19" s="339"/>
      <c r="AI19" s="23" t="str">
        <f ca="1">IF(AM4*AM5*AM6*AM7*AM8=0,"",1)</f>
        <v/>
      </c>
      <c r="AJ19" s="31" t="str">
        <f ca="1">IF(AI19="","",IF(AI19&lt;=$F$11,IF(payments_per_year=26,DATE(YEAR(start_date),MONTH(start_date),DAY(start_date)+14*AI19),IF(payments_per_year=52,DATE(YEAR(start_date),MONTH(start_date),DAY(start_date)+7*AI19),DATE(YEAR(start_date),MONTH(start_date)+12/$F$7,DAY(start_date)))),""))</f>
        <v/>
      </c>
      <c r="AK19" s="24" t="str">
        <f t="shared" ref="AK19:AK82" si="15">$AE$10</f>
        <v/>
      </c>
      <c r="AL19" s="24" t="str">
        <f ca="1">IF(AI19="","",AK19-AM19)</f>
        <v/>
      </c>
      <c r="AM19" s="24">
        <f>ROUND(AO18*$F$5/payments_per_year,2)</f>
        <v>0</v>
      </c>
      <c r="AN19" s="25"/>
      <c r="AO19" s="24">
        <f ca="1">IF(AI19="",0,ROUND(AO18-AL19-AN19,2))</f>
        <v>0</v>
      </c>
      <c r="AP19" s="339"/>
      <c r="AQ19" s="274">
        <v>13</v>
      </c>
      <c r="AR19" s="35">
        <f t="shared" si="6"/>
        <v>2944.6361295166612</v>
      </c>
      <c r="AS19" s="35">
        <f t="shared" si="7"/>
        <v>2284.6789972057913</v>
      </c>
      <c r="AT19" s="35">
        <f t="shared" si="8"/>
        <v>4416.6375014476143</v>
      </c>
      <c r="AU19" s="35">
        <f t="shared" si="9"/>
        <v>55406.911709363121</v>
      </c>
      <c r="AV19" s="35">
        <f t="shared" si="9"/>
        <v>55406.911709363121</v>
      </c>
      <c r="AW19" s="329"/>
      <c r="AX19" s="42">
        <v>15</v>
      </c>
      <c r="AY19" s="43">
        <f>Calculations!AK43-Calculations!AL43</f>
        <v>90.570244397184524</v>
      </c>
      <c r="AZ19" s="43">
        <f t="shared" si="4"/>
        <v>99.853694447896018</v>
      </c>
      <c r="BA19" s="43">
        <f>Calculations!AK43-Calculations!AM43</f>
        <v>106.58939880031903</v>
      </c>
      <c r="BB19" s="43">
        <f t="shared" si="0"/>
        <v>117.51481217735179</v>
      </c>
      <c r="BC19" s="43">
        <f>Calculations!AK43-Calculations!AN43</f>
        <v>90.570244397184524</v>
      </c>
      <c r="BD19" s="43">
        <f t="shared" si="1"/>
        <v>99.853694447896018</v>
      </c>
      <c r="BE19" s="43">
        <f>Calculations!AK43-Calculations!AO43</f>
        <v>1623.0249413211395</v>
      </c>
      <c r="BF19" s="43">
        <f t="shared" si="2"/>
        <v>1789.3849978065562</v>
      </c>
      <c r="BG19" s="43">
        <f>Calculations!AK43-Calculations!AP43</f>
        <v>1729.6143401214588</v>
      </c>
      <c r="BH19" s="43">
        <f t="shared" si="5"/>
        <v>1816.0950571275318</v>
      </c>
      <c r="BI19" s="329"/>
      <c r="BJ19" s="329"/>
      <c r="BK19" s="329"/>
      <c r="BL19" s="329"/>
      <c r="BM19" s="329"/>
      <c r="BN19" s="329"/>
      <c r="BO19" s="329"/>
      <c r="BP19" s="329"/>
      <c r="BQ19" s="329"/>
      <c r="BR19" s="329"/>
      <c r="BS19" s="329"/>
      <c r="BT19" s="329"/>
      <c r="BU19" s="329"/>
      <c r="BV19" s="329"/>
    </row>
    <row r="20" spans="1:102" ht="15" customHeight="1">
      <c r="A20" s="329"/>
      <c r="B20" s="23" t="str">
        <f t="shared" ref="B20:B83" ca="1" si="16">IF(B19&lt;$F$11,IF(H19&gt;0,B19+1,""),"")</f>
        <v/>
      </c>
      <c r="C20" s="31" t="str">
        <f t="shared" ref="C20:C83" ca="1" si="17">IF(B20="","",IF(B20&lt;=$F$11,IF(payments_per_year=26,DATE(YEAR(start_date),MONTH(start_date),DAY(start_date)+14*B20),IF(payments_per_year=52,DATE(YEAR(start_date),MONTH(start_date),DAY(start_date)+7*B20),DATE(YEAR(start_date),MONTH(start_date)+B20*12/$F$7,DAY(start_date)))),""))</f>
        <v/>
      </c>
      <c r="D20" s="24" t="str">
        <f t="shared" ref="D20:D83" ca="1" si="18">IF(C20="","",IF($F$10+F20&gt;H19,ROUND(H19+F20,2),$F$10))</f>
        <v/>
      </c>
      <c r="E20" s="24" t="str">
        <f ca="1">IF(C20="","",D20-F20)</f>
        <v/>
      </c>
      <c r="F20" s="24" t="str">
        <f t="shared" ref="F20:F83" ca="1" si="19">IF(C20="","",ROUND(H19*$F$5/payments_per_year,2))</f>
        <v/>
      </c>
      <c r="G20" s="100"/>
      <c r="H20" s="24">
        <f t="shared" ca="1" si="10"/>
        <v>0</v>
      </c>
      <c r="I20" s="7"/>
      <c r="J20" s="332"/>
      <c r="K20" s="23" t="str">
        <f t="shared" ref="K20:K83" ca="1" si="20">IF(K19&lt;$F$11,IF(Q19&gt;0,K19+1,""),"")</f>
        <v/>
      </c>
      <c r="L20" s="31" t="str">
        <f t="shared" ref="L20:L83" ca="1" si="21">IF(K20="","",IF(K20&lt;=$F$11,IF(payments_per_year=26,DATE(YEAR(start_date),MONTH(start_date),DAY(start_date)+14*K20),IF(payments_per_year=52,DATE(YEAR(start_date),MONTH(start_date),DAY(start_date)+7*K20),DATE(YEAR(start_date),MONTH(start_date)+K20*12/$F$7,DAY(start_date)))),""))</f>
        <v/>
      </c>
      <c r="M20" s="24" t="str">
        <f t="shared" si="11"/>
        <v/>
      </c>
      <c r="N20" s="24" t="str">
        <f ca="1">IF(L20="","",M20-O20)</f>
        <v/>
      </c>
      <c r="O20" s="24" t="str">
        <f ca="1">IF(L20="","",ROUND(Q19*$O$5/payments_per_year,2))</f>
        <v/>
      </c>
      <c r="P20" s="100"/>
      <c r="Q20" s="24">
        <f ca="1">IF(K20="",0,ROUND(Q19-N20-P20,2))</f>
        <v>0</v>
      </c>
      <c r="R20" s="332"/>
      <c r="S20" s="23" t="str">
        <f t="shared" ref="S20:S83" ca="1" si="22">IF(S19&lt;$F$11,IF(Y19&gt;0,S19+1,""),"")</f>
        <v/>
      </c>
      <c r="T20" s="31" t="str">
        <f t="shared" ref="T20:T83" ca="1" si="23">IF(S20="","",IF(S20&lt;=$F$11,IF(payments_per_year=26,DATE(YEAR(start_date),MONTH(start_date),DAY(start_date)+14*S20),IF(payments_per_year=52,DATE(YEAR(start_date),MONTH(start_date),DAY(start_date)+7*S20),DATE(YEAR(start_date),MONTH(start_date)+S20*12/$F$7,DAY(start_date)))),""))</f>
        <v/>
      </c>
      <c r="U20" s="24" t="str">
        <f t="shared" si="12"/>
        <v/>
      </c>
      <c r="V20" s="24" t="str">
        <f ca="1">IF(T20="","",U20-W20)</f>
        <v/>
      </c>
      <c r="W20" s="24">
        <f t="shared" ca="1" si="13"/>
        <v>0</v>
      </c>
      <c r="X20" s="25"/>
      <c r="Y20" s="24">
        <f ca="1">IF(S20="",0,ROUND(Y19-V20-X20,2))</f>
        <v>0</v>
      </c>
      <c r="Z20" s="332"/>
      <c r="AA20" s="23" t="str">
        <f t="shared" ref="AA20:AA83" ca="1" si="24">IF(AA19&lt;$F$11,IF(AG19&gt;0,AA19+1,""),"")</f>
        <v/>
      </c>
      <c r="AB20" s="31" t="str">
        <f t="shared" ref="AB20:AB83" ca="1" si="25">IF(AA20="","",IF(AA20&lt;=$F$11,IF(payments_per_year=26,DATE(YEAR(start_date),MONTH(start_date),DAY(start_date)+14*AA20),IF(payments_per_year=52,DATE(YEAR(start_date),MONTH(start_date),DAY(start_date)+7*AA20),DATE(YEAR(start_date),MONTH(start_date)+AA20*12/$F$7,DAY(start_date)))),""))</f>
        <v/>
      </c>
      <c r="AC20" s="24" t="str">
        <f t="shared" si="14"/>
        <v/>
      </c>
      <c r="AD20" s="24" t="str">
        <f ca="1">IF(AB20="","",AC20-AE20)</f>
        <v/>
      </c>
      <c r="AE20" s="24" t="str">
        <f t="shared" ref="AE20:AE83" ca="1" si="26">IF(AB20="","",ROUND(AG19*$F$5/payments_per_year,2))</f>
        <v/>
      </c>
      <c r="AF20" s="25"/>
      <c r="AG20" s="24">
        <f ca="1">IF(AA20="",0,ROUND(AG19-AD20-AF20,2))</f>
        <v>0</v>
      </c>
      <c r="AH20" s="339"/>
      <c r="AI20" s="23" t="str">
        <f t="shared" ref="AI20:AI83" ca="1" si="27">IF(AI19&lt;$F$11,IF(AO19&gt;0,AI19+1,""),"")</f>
        <v/>
      </c>
      <c r="AJ20" s="31" t="str">
        <f t="shared" ref="AJ20:AJ83" ca="1" si="28">IF(AI20="","",IF(AI20&lt;=$F$11,IF(payments_per_year=26,DATE(YEAR(start_date),MONTH(start_date),DAY(start_date)+14*AI20),IF(payments_per_year=52,DATE(YEAR(start_date),MONTH(start_date),DAY(start_date)+7*AI20),DATE(YEAR(start_date),MONTH(start_date)+AI20*12/$F$7,DAY(start_date)))),""))</f>
        <v/>
      </c>
      <c r="AK20" s="24" t="str">
        <f t="shared" si="15"/>
        <v/>
      </c>
      <c r="AL20" s="24" t="str">
        <f ca="1">IF(AJ20="","",AK20-AM20)</f>
        <v/>
      </c>
      <c r="AM20" s="24" t="str">
        <f t="shared" ref="AM20:AM83" ca="1" si="29">IF(AJ20="","",ROUND(AO19*$F$5/payments_per_year,2))</f>
        <v/>
      </c>
      <c r="AN20" s="25"/>
      <c r="AO20" s="24">
        <f ca="1">IF(AI20="",0,ROUND(AO19-AL20-AN20,2))</f>
        <v>0</v>
      </c>
      <c r="AP20" s="339"/>
      <c r="AQ20" s="274">
        <v>14</v>
      </c>
      <c r="AR20" s="35">
        <f t="shared" si="6"/>
        <v>3091.8679359924945</v>
      </c>
      <c r="AS20" s="35">
        <f t="shared" si="7"/>
        <v>2398.912947066081</v>
      </c>
      <c r="AT20" s="35">
        <f t="shared" si="8"/>
        <v>4637.4693765199954</v>
      </c>
      <c r="AU20" s="35">
        <f t="shared" si="9"/>
        <v>58177.257294831281</v>
      </c>
      <c r="AV20" s="35">
        <f t="shared" si="9"/>
        <v>58177.257294831281</v>
      </c>
      <c r="AW20" s="329"/>
      <c r="AX20" s="42">
        <v>16</v>
      </c>
      <c r="AY20" s="43">
        <f>Calculations!AK44-Calculations!AL44</f>
        <v>86.257375616366289</v>
      </c>
      <c r="AZ20" s="43">
        <f t="shared" si="4"/>
        <v>95.098756617043747</v>
      </c>
      <c r="BA20" s="43">
        <f>Calculations!AK44-Calculations!AM44</f>
        <v>101.51371314316111</v>
      </c>
      <c r="BB20" s="43">
        <f t="shared" si="0"/>
        <v>111.91886874033499</v>
      </c>
      <c r="BC20" s="43">
        <f>Calculations!AK44-Calculations!AN44</f>
        <v>86.257375616366289</v>
      </c>
      <c r="BD20" s="43">
        <f t="shared" si="1"/>
        <v>95.098756617043747</v>
      </c>
      <c r="BE20" s="43">
        <f>Calculations!AK44-Calculations!AO44</f>
        <v>1545.7380393534661</v>
      </c>
      <c r="BF20" s="43">
        <f t="shared" si="2"/>
        <v>1704.1761883871966</v>
      </c>
      <c r="BG20" s="43">
        <f>Calculations!AK44-Calculations!AP44</f>
        <v>1647.2517524966272</v>
      </c>
      <c r="BH20" s="43">
        <f t="shared" si="5"/>
        <v>1729.6143401214586</v>
      </c>
      <c r="BI20" s="329"/>
      <c r="BJ20" s="329"/>
      <c r="BK20" s="329"/>
      <c r="BL20" s="329"/>
      <c r="BM20" s="329"/>
      <c r="BN20" s="329"/>
      <c r="BO20" s="329"/>
      <c r="BP20" s="329"/>
      <c r="BQ20" s="329"/>
      <c r="BR20" s="329"/>
      <c r="BS20" s="329"/>
      <c r="BT20" s="329"/>
      <c r="BU20" s="329"/>
      <c r="BV20" s="329"/>
    </row>
    <row r="21" spans="1:102" ht="15" customHeight="1">
      <c r="A21" s="329"/>
      <c r="B21" s="23" t="str">
        <f t="shared" ca="1" si="16"/>
        <v/>
      </c>
      <c r="C21" s="31" t="str">
        <f t="shared" ca="1" si="17"/>
        <v/>
      </c>
      <c r="D21" s="24" t="str">
        <f t="shared" ca="1" si="18"/>
        <v/>
      </c>
      <c r="E21" s="24" t="str">
        <f ca="1">IF(C21="","",D21-F21)</f>
        <v/>
      </c>
      <c r="F21" s="24" t="str">
        <f t="shared" ca="1" si="19"/>
        <v/>
      </c>
      <c r="G21" s="100"/>
      <c r="H21" s="24">
        <f t="shared" ca="1" si="10"/>
        <v>0</v>
      </c>
      <c r="J21" s="332"/>
      <c r="K21" s="23" t="str">
        <f t="shared" ca="1" si="20"/>
        <v/>
      </c>
      <c r="L21" s="31" t="str">
        <f t="shared" ca="1" si="21"/>
        <v/>
      </c>
      <c r="M21" s="24" t="str">
        <f t="shared" si="11"/>
        <v/>
      </c>
      <c r="N21" s="24" t="str">
        <f ca="1">IF(L21="","",M21-O21)</f>
        <v/>
      </c>
      <c r="O21" s="24">
        <f ca="1">ROUND(Q20*$O$5/payments_per_year,2)</f>
        <v>0</v>
      </c>
      <c r="P21" s="100"/>
      <c r="Q21" s="24">
        <f ca="1">IF(K21="",0,ROUND(Q20-N21-P21,2))</f>
        <v>0</v>
      </c>
      <c r="R21" s="332"/>
      <c r="S21" s="23" t="str">
        <f t="shared" ca="1" si="22"/>
        <v/>
      </c>
      <c r="T21" s="31" t="str">
        <f t="shared" ca="1" si="23"/>
        <v/>
      </c>
      <c r="U21" s="24" t="str">
        <f t="shared" si="12"/>
        <v/>
      </c>
      <c r="V21" s="24" t="str">
        <f ca="1">IF(T21="","",U21-W21)</f>
        <v/>
      </c>
      <c r="W21" s="24">
        <f t="shared" ca="1" si="13"/>
        <v>0</v>
      </c>
      <c r="X21" s="25"/>
      <c r="Y21" s="24">
        <f ca="1">IF(S21="",0,ROUND(Y20-V21-X21,2))</f>
        <v>0</v>
      </c>
      <c r="Z21" s="332"/>
      <c r="AA21" s="23" t="str">
        <f t="shared" ca="1" si="24"/>
        <v/>
      </c>
      <c r="AB21" s="31" t="str">
        <f t="shared" ca="1" si="25"/>
        <v/>
      </c>
      <c r="AC21" s="24" t="str">
        <f t="shared" si="14"/>
        <v/>
      </c>
      <c r="AD21" s="24" t="str">
        <f ca="1">IF(AB21="","",AC21-AE21)</f>
        <v/>
      </c>
      <c r="AE21" s="24" t="str">
        <f t="shared" ca="1" si="26"/>
        <v/>
      </c>
      <c r="AF21" s="25"/>
      <c r="AG21" s="24">
        <f ca="1">IF(AA21="",0,ROUND(AG20-AD21-AF21,2))</f>
        <v>0</v>
      </c>
      <c r="AH21" s="339"/>
      <c r="AI21" s="23" t="str">
        <f t="shared" ca="1" si="27"/>
        <v/>
      </c>
      <c r="AJ21" s="31" t="str">
        <f t="shared" ca="1" si="28"/>
        <v/>
      </c>
      <c r="AK21" s="24" t="str">
        <f t="shared" si="15"/>
        <v/>
      </c>
      <c r="AL21" s="24" t="str">
        <f ca="1">IF(AJ21="","",AK21-AM21)</f>
        <v/>
      </c>
      <c r="AM21" s="24" t="str">
        <f t="shared" ca="1" si="29"/>
        <v/>
      </c>
      <c r="AN21" s="25"/>
      <c r="AO21" s="24">
        <f ca="1">IF(AI21="",0,ROUND(AO20-AL21-AN21,2))</f>
        <v>0</v>
      </c>
      <c r="AP21" s="339"/>
      <c r="AQ21" s="274">
        <v>15</v>
      </c>
      <c r="AR21" s="35">
        <f t="shared" si="6"/>
        <v>3246.4613327921193</v>
      </c>
      <c r="AS21" s="35">
        <f t="shared" si="7"/>
        <v>2518.8585944193851</v>
      </c>
      <c r="AT21" s="35">
        <f t="shared" si="8"/>
        <v>4869.3428453459956</v>
      </c>
      <c r="AU21" s="35">
        <f t="shared" si="9"/>
        <v>61086.120159572849</v>
      </c>
      <c r="AV21" s="35">
        <f t="shared" si="9"/>
        <v>61086.120159572849</v>
      </c>
      <c r="AW21" s="329"/>
      <c r="AX21" s="42">
        <v>17</v>
      </c>
      <c r="AY21" s="43">
        <f>Calculations!AK45-Calculations!AL45</f>
        <v>82.149881539396347</v>
      </c>
      <c r="AZ21" s="43">
        <f t="shared" si="4"/>
        <v>90.570244397184609</v>
      </c>
      <c r="BA21" s="43">
        <f>Calculations!AK45-Calculations!AM45</f>
        <v>96.679726803010453</v>
      </c>
      <c r="BB21" s="43">
        <f t="shared" si="0"/>
        <v>106.58939880031917</v>
      </c>
      <c r="BC21" s="43">
        <f>Calculations!AK45-Calculations!AN45</f>
        <v>82.149881539396347</v>
      </c>
      <c r="BD21" s="43">
        <f t="shared" si="1"/>
        <v>90.570244397184609</v>
      </c>
      <c r="BE21" s="43">
        <f>Calculations!AK45-Calculations!AO45</f>
        <v>1472.1314660509199</v>
      </c>
      <c r="BF21" s="43">
        <f t="shared" si="2"/>
        <v>1623.0249413211395</v>
      </c>
      <c r="BG21" s="43">
        <f>Calculations!AK45-Calculations!AP45</f>
        <v>1568.8111928539306</v>
      </c>
      <c r="BH21" s="43">
        <f t="shared" si="5"/>
        <v>1647.2517524966272</v>
      </c>
      <c r="BI21" s="329"/>
      <c r="BJ21" s="329"/>
      <c r="BK21" s="329"/>
      <c r="BL21" s="329"/>
      <c r="BM21" s="329"/>
      <c r="BN21" s="329"/>
      <c r="BO21" s="329"/>
      <c r="BP21" s="329"/>
      <c r="BQ21" s="329"/>
      <c r="BR21" s="329"/>
      <c r="BS21" s="329"/>
      <c r="BT21" s="329"/>
      <c r="BU21" s="329"/>
      <c r="BV21" s="329"/>
    </row>
    <row r="22" spans="1:102" ht="15" customHeight="1">
      <c r="A22" s="329"/>
      <c r="B22" s="23" t="str">
        <f t="shared" ca="1" si="16"/>
        <v/>
      </c>
      <c r="C22" s="31" t="str">
        <f t="shared" ca="1" si="17"/>
        <v/>
      </c>
      <c r="D22" s="24" t="str">
        <f t="shared" ca="1" si="18"/>
        <v/>
      </c>
      <c r="E22" s="24" t="str">
        <f ca="1">IF(C22="","",D22-F22)</f>
        <v/>
      </c>
      <c r="F22" s="24" t="str">
        <f t="shared" ca="1" si="19"/>
        <v/>
      </c>
      <c r="G22" s="100"/>
      <c r="H22" s="24">
        <f t="shared" ca="1" si="10"/>
        <v>0</v>
      </c>
      <c r="J22" s="332"/>
      <c r="K22" s="23" t="str">
        <f t="shared" ca="1" si="20"/>
        <v/>
      </c>
      <c r="L22" s="31" t="str">
        <f t="shared" ca="1" si="21"/>
        <v/>
      </c>
      <c r="M22" s="24" t="str">
        <f t="shared" si="11"/>
        <v/>
      </c>
      <c r="N22" s="24" t="str">
        <f ca="1">IF(L22="","",M22-O22)</f>
        <v/>
      </c>
      <c r="O22" s="24" t="str">
        <f ca="1">IF(L22="","",ROUND(Q21*$O$5/payments_per_year,2))</f>
        <v/>
      </c>
      <c r="P22" s="100"/>
      <c r="Q22" s="24">
        <f ca="1">IF(K22="",0,ROUND(Q21-N22-P22,2))</f>
        <v>0</v>
      </c>
      <c r="R22" s="332"/>
      <c r="S22" s="23" t="str">
        <f t="shared" ca="1" si="22"/>
        <v/>
      </c>
      <c r="T22" s="31" t="str">
        <f t="shared" ca="1" si="23"/>
        <v/>
      </c>
      <c r="U22" s="24" t="str">
        <f t="shared" si="12"/>
        <v/>
      </c>
      <c r="V22" s="24" t="str">
        <f ca="1">IF(T22="","",U22-W22)</f>
        <v/>
      </c>
      <c r="W22" s="24">
        <f t="shared" ca="1" si="13"/>
        <v>0</v>
      </c>
      <c r="X22" s="25"/>
      <c r="Y22" s="24">
        <f ca="1">IF(S22="",0,ROUND(Y21-V22-X22,2))</f>
        <v>0</v>
      </c>
      <c r="Z22" s="332"/>
      <c r="AA22" s="23" t="str">
        <f t="shared" ca="1" si="24"/>
        <v/>
      </c>
      <c r="AB22" s="31" t="str">
        <f t="shared" ca="1" si="25"/>
        <v/>
      </c>
      <c r="AC22" s="24" t="str">
        <f t="shared" si="14"/>
        <v/>
      </c>
      <c r="AD22" s="24" t="str">
        <f ca="1">IF(AB22="","",AC22-AE22)</f>
        <v/>
      </c>
      <c r="AE22" s="24" t="str">
        <f t="shared" ca="1" si="26"/>
        <v/>
      </c>
      <c r="AF22" s="25"/>
      <c r="AG22" s="24">
        <f ca="1">IF(AA22="",0,ROUND(AG21-AD22-AF22,2))</f>
        <v>0</v>
      </c>
      <c r="AH22" s="339"/>
      <c r="AI22" s="23" t="str">
        <f t="shared" ca="1" si="27"/>
        <v/>
      </c>
      <c r="AJ22" s="31" t="str">
        <f t="shared" ca="1" si="28"/>
        <v/>
      </c>
      <c r="AK22" s="24" t="str">
        <f t="shared" si="15"/>
        <v/>
      </c>
      <c r="AL22" s="24" t="str">
        <f ca="1">IF(AJ22="","",AK22-AM22)</f>
        <v/>
      </c>
      <c r="AM22" s="24" t="str">
        <f t="shared" ca="1" si="29"/>
        <v/>
      </c>
      <c r="AN22" s="25"/>
      <c r="AO22" s="24">
        <f ca="1">IF(AI22="",0,ROUND(AO21-AL22-AN22,2))</f>
        <v>0</v>
      </c>
      <c r="AP22" s="339"/>
      <c r="AQ22" s="274">
        <v>16</v>
      </c>
      <c r="AR22" s="35">
        <f t="shared" si="6"/>
        <v>3408.7843994317254</v>
      </c>
      <c r="AS22" s="35">
        <f t="shared" si="7"/>
        <v>2644.8015241403546</v>
      </c>
      <c r="AT22" s="35">
        <f t="shared" si="8"/>
        <v>5112.8099876132956</v>
      </c>
      <c r="AU22" s="35">
        <f t="shared" si="9"/>
        <v>64140.426167551494</v>
      </c>
      <c r="AV22" s="35">
        <f t="shared" si="9"/>
        <v>64140.426167551494</v>
      </c>
      <c r="AW22" s="329"/>
      <c r="AX22" s="42">
        <v>18</v>
      </c>
      <c r="AY22" s="43">
        <f>Calculations!AK46-Calculations!AL46</f>
        <v>78.237982418472711</v>
      </c>
      <c r="AZ22" s="43">
        <f t="shared" si="4"/>
        <v>86.257375616366161</v>
      </c>
      <c r="BA22" s="43">
        <f>Calculations!AK46-Calculations!AM46</f>
        <v>92.075930288581276</v>
      </c>
      <c r="BB22" s="43">
        <f t="shared" si="0"/>
        <v>101.51371314316098</v>
      </c>
      <c r="BC22" s="43">
        <f>Calculations!AK46-Calculations!AN46</f>
        <v>78.237982418472711</v>
      </c>
      <c r="BD22" s="43">
        <f t="shared" si="1"/>
        <v>86.257375616366161</v>
      </c>
      <c r="BE22" s="43">
        <f>Calculations!AK46-Calculations!AO46</f>
        <v>1402.0299676675427</v>
      </c>
      <c r="BF22" s="43">
        <f t="shared" si="2"/>
        <v>1545.7380393534661</v>
      </c>
      <c r="BG22" s="43">
        <f>Calculations!AK46-Calculations!AP46</f>
        <v>1494.1058979561242</v>
      </c>
      <c r="BH22" s="43">
        <f t="shared" si="5"/>
        <v>1568.8111928539304</v>
      </c>
      <c r="BI22" s="329"/>
      <c r="BJ22" s="329"/>
      <c r="BK22" s="329"/>
      <c r="BL22" s="329"/>
      <c r="BM22" s="329"/>
      <c r="BN22" s="329"/>
      <c r="BO22" s="329"/>
      <c r="BP22" s="329"/>
      <c r="BQ22" s="329"/>
      <c r="BR22" s="329"/>
      <c r="BS22" s="329"/>
      <c r="BT22" s="329"/>
      <c r="BU22" s="329"/>
      <c r="BV22" s="329"/>
    </row>
    <row r="23" spans="1:102" ht="15" customHeight="1">
      <c r="A23" s="329"/>
      <c r="B23" s="23" t="str">
        <f t="shared" ca="1" si="16"/>
        <v/>
      </c>
      <c r="C23" s="31" t="str">
        <f t="shared" ca="1" si="17"/>
        <v/>
      </c>
      <c r="D23" s="24" t="str">
        <f t="shared" ca="1" si="18"/>
        <v/>
      </c>
      <c r="E23" s="24" t="str">
        <f t="shared" ref="E23:E86" ca="1" si="30">IF(C23="","",D23-F23)</f>
        <v/>
      </c>
      <c r="F23" s="24" t="str">
        <f t="shared" ca="1" si="19"/>
        <v/>
      </c>
      <c r="G23" s="100"/>
      <c r="H23" s="24">
        <f t="shared" ca="1" si="10"/>
        <v>0</v>
      </c>
      <c r="J23" s="332"/>
      <c r="K23" s="23" t="str">
        <f t="shared" ca="1" si="20"/>
        <v/>
      </c>
      <c r="L23" s="31" t="str">
        <f t="shared" ca="1" si="21"/>
        <v/>
      </c>
      <c r="M23" s="24" t="str">
        <f t="shared" si="11"/>
        <v/>
      </c>
      <c r="N23" s="24" t="str">
        <f t="shared" ref="N23:N86" ca="1" si="31">IF(L23="","",M23-O23)</f>
        <v/>
      </c>
      <c r="O23" s="24">
        <f ca="1">ROUND(Q22*$O$5/payments_per_year,2)</f>
        <v>0</v>
      </c>
      <c r="P23" s="100"/>
      <c r="Q23" s="24">
        <f t="shared" ref="Q23:Q86" ca="1" si="32">IF(K23="",0,ROUND(Q22-N23-P23,2))</f>
        <v>0</v>
      </c>
      <c r="R23" s="332"/>
      <c r="S23" s="23" t="str">
        <f t="shared" ca="1" si="22"/>
        <v/>
      </c>
      <c r="T23" s="31" t="str">
        <f t="shared" ca="1" si="23"/>
        <v/>
      </c>
      <c r="U23" s="24" t="str">
        <f t="shared" si="12"/>
        <v/>
      </c>
      <c r="V23" s="24" t="str">
        <f t="shared" ref="V23:V86" ca="1" si="33">IF(T23="","",U23-W23)</f>
        <v/>
      </c>
      <c r="W23" s="24">
        <f t="shared" ca="1" si="13"/>
        <v>0</v>
      </c>
      <c r="X23" s="25"/>
      <c r="Y23" s="24">
        <f t="shared" ref="Y23:Y86" ca="1" si="34">IF(S23="",0,ROUND(Y22-V23-X23,2))</f>
        <v>0</v>
      </c>
      <c r="Z23" s="332"/>
      <c r="AA23" s="23" t="str">
        <f t="shared" ca="1" si="24"/>
        <v/>
      </c>
      <c r="AB23" s="31" t="str">
        <f t="shared" ca="1" si="25"/>
        <v/>
      </c>
      <c r="AC23" s="24" t="str">
        <f t="shared" si="14"/>
        <v/>
      </c>
      <c r="AD23" s="24" t="str">
        <f t="shared" ref="AD23:AD86" ca="1" si="35">IF(AB23="","",AC23-AE23)</f>
        <v/>
      </c>
      <c r="AE23" s="24" t="str">
        <f t="shared" ca="1" si="26"/>
        <v/>
      </c>
      <c r="AF23" s="25"/>
      <c r="AG23" s="24">
        <f t="shared" ref="AG23:AG86" ca="1" si="36">IF(AA23="",0,ROUND(AG22-AD23-AF23,2))</f>
        <v>0</v>
      </c>
      <c r="AH23" s="339"/>
      <c r="AI23" s="23" t="str">
        <f t="shared" ca="1" si="27"/>
        <v/>
      </c>
      <c r="AJ23" s="31" t="str">
        <f t="shared" ca="1" si="28"/>
        <v/>
      </c>
      <c r="AK23" s="24" t="str">
        <f t="shared" si="15"/>
        <v/>
      </c>
      <c r="AL23" s="24" t="str">
        <f t="shared" ref="AL23:AL86" ca="1" si="37">IF(AJ23="","",AK23-AM23)</f>
        <v/>
      </c>
      <c r="AM23" s="24" t="str">
        <f t="shared" ca="1" si="29"/>
        <v/>
      </c>
      <c r="AN23" s="25"/>
      <c r="AO23" s="24">
        <f t="shared" ref="AO23:AO86" ca="1" si="38">IF(AI23="",0,ROUND(AO22-AL23-AN23,2))</f>
        <v>0</v>
      </c>
      <c r="AP23" s="339"/>
      <c r="AQ23" s="274">
        <v>17</v>
      </c>
      <c r="AR23" s="35">
        <f t="shared" si="6"/>
        <v>3579.2236194033117</v>
      </c>
      <c r="AS23" s="35">
        <f t="shared" si="7"/>
        <v>2777.0416003473724</v>
      </c>
      <c r="AT23" s="35">
        <f t="shared" si="8"/>
        <v>5368.4504869939601</v>
      </c>
      <c r="AU23" s="35">
        <f t="shared" si="9"/>
        <v>67347.447475929075</v>
      </c>
      <c r="AV23" s="35">
        <f t="shared" si="9"/>
        <v>67347.447475929075</v>
      </c>
      <c r="AW23" s="329"/>
      <c r="AX23" s="42">
        <v>19</v>
      </c>
      <c r="AY23" s="43">
        <f>Calculations!AK47-Calculations!AL47</f>
        <v>74.51236420806913</v>
      </c>
      <c r="AZ23" s="43">
        <f t="shared" si="4"/>
        <v>82.149881539396347</v>
      </c>
      <c r="BA23" s="43">
        <f>Calculations!AK47-Calculations!AM47</f>
        <v>87.691362179601128</v>
      </c>
      <c r="BB23" s="43">
        <f t="shared" si="0"/>
        <v>96.67972680301034</v>
      </c>
      <c r="BC23" s="43">
        <f>Calculations!AK47-Calculations!AN47</f>
        <v>74.51236420806913</v>
      </c>
      <c r="BD23" s="43">
        <f t="shared" si="1"/>
        <v>82.149881539396347</v>
      </c>
      <c r="BE23" s="43">
        <f>Calculations!AK47-Calculations!AO47</f>
        <v>1335.2666358738502</v>
      </c>
      <c r="BF23" s="43">
        <f t="shared" si="2"/>
        <v>1472.1314660509199</v>
      </c>
      <c r="BG23" s="43">
        <f>Calculations!AK47-Calculations!AP47</f>
        <v>1422.9579980534515</v>
      </c>
      <c r="BH23" s="43">
        <f t="shared" si="5"/>
        <v>1494.1058979561242</v>
      </c>
      <c r="BI23" s="329"/>
      <c r="BJ23" s="329"/>
      <c r="BK23" s="329"/>
      <c r="BL23" s="329"/>
      <c r="BM23" s="329"/>
      <c r="BN23" s="329"/>
      <c r="BO23" s="329"/>
      <c r="BP23" s="329"/>
      <c r="BQ23" s="329"/>
      <c r="BR23" s="329"/>
      <c r="BS23" s="329"/>
      <c r="BT23" s="329"/>
      <c r="BU23" s="329"/>
      <c r="BV23" s="329"/>
    </row>
    <row r="24" spans="1:102" ht="15" customHeight="1">
      <c r="A24" s="329"/>
      <c r="B24" s="23" t="str">
        <f t="shared" ca="1" si="16"/>
        <v/>
      </c>
      <c r="C24" s="31" t="str">
        <f t="shared" ca="1" si="17"/>
        <v/>
      </c>
      <c r="D24" s="24" t="str">
        <f t="shared" ca="1" si="18"/>
        <v/>
      </c>
      <c r="E24" s="24" t="str">
        <f t="shared" ca="1" si="30"/>
        <v/>
      </c>
      <c r="F24" s="24" t="str">
        <f t="shared" ca="1" si="19"/>
        <v/>
      </c>
      <c r="G24" s="100"/>
      <c r="H24" s="24">
        <f t="shared" ca="1" si="10"/>
        <v>0</v>
      </c>
      <c r="J24" s="332"/>
      <c r="K24" s="23" t="str">
        <f t="shared" ca="1" si="20"/>
        <v/>
      </c>
      <c r="L24" s="31" t="str">
        <f t="shared" ca="1" si="21"/>
        <v/>
      </c>
      <c r="M24" s="24" t="str">
        <f t="shared" si="11"/>
        <v/>
      </c>
      <c r="N24" s="24" t="str">
        <f t="shared" ca="1" si="31"/>
        <v/>
      </c>
      <c r="O24" s="24" t="str">
        <f ca="1">IF(L24="","",ROUND(Q23*$O$5/payments_per_year,2))</f>
        <v/>
      </c>
      <c r="P24" s="100"/>
      <c r="Q24" s="24">
        <f t="shared" ca="1" si="32"/>
        <v>0</v>
      </c>
      <c r="R24" s="332"/>
      <c r="S24" s="23" t="str">
        <f t="shared" ca="1" si="22"/>
        <v/>
      </c>
      <c r="T24" s="31" t="str">
        <f t="shared" ca="1" si="23"/>
        <v/>
      </c>
      <c r="U24" s="24" t="str">
        <f t="shared" si="12"/>
        <v/>
      </c>
      <c r="V24" s="24" t="str">
        <f t="shared" ca="1" si="33"/>
        <v/>
      </c>
      <c r="W24" s="24">
        <f t="shared" ca="1" si="13"/>
        <v>0</v>
      </c>
      <c r="X24" s="25"/>
      <c r="Y24" s="24">
        <f t="shared" ca="1" si="34"/>
        <v>0</v>
      </c>
      <c r="Z24" s="332"/>
      <c r="AA24" s="23" t="str">
        <f t="shared" ca="1" si="24"/>
        <v/>
      </c>
      <c r="AB24" s="31" t="str">
        <f t="shared" ca="1" si="25"/>
        <v/>
      </c>
      <c r="AC24" s="24" t="str">
        <f t="shared" si="14"/>
        <v/>
      </c>
      <c r="AD24" s="24" t="str">
        <f t="shared" ca="1" si="35"/>
        <v/>
      </c>
      <c r="AE24" s="24" t="str">
        <f t="shared" ca="1" si="26"/>
        <v/>
      </c>
      <c r="AF24" s="25"/>
      <c r="AG24" s="24">
        <f t="shared" ca="1" si="36"/>
        <v>0</v>
      </c>
      <c r="AH24" s="339"/>
      <c r="AI24" s="23" t="str">
        <f t="shared" ca="1" si="27"/>
        <v/>
      </c>
      <c r="AJ24" s="31" t="str">
        <f t="shared" ca="1" si="28"/>
        <v/>
      </c>
      <c r="AK24" s="24" t="str">
        <f t="shared" si="15"/>
        <v/>
      </c>
      <c r="AL24" s="24" t="str">
        <f t="shared" ca="1" si="37"/>
        <v/>
      </c>
      <c r="AM24" s="24" t="str">
        <f t="shared" ca="1" si="29"/>
        <v/>
      </c>
      <c r="AN24" s="25"/>
      <c r="AO24" s="24">
        <f t="shared" ca="1" si="38"/>
        <v>0</v>
      </c>
      <c r="AP24" s="339"/>
      <c r="AQ24" s="274">
        <v>18</v>
      </c>
      <c r="AR24" s="35">
        <f t="shared" si="6"/>
        <v>3758.1848003734772</v>
      </c>
      <c r="AS24" s="35">
        <f t="shared" si="7"/>
        <v>2915.8936803647412</v>
      </c>
      <c r="AT24" s="35">
        <f t="shared" si="8"/>
        <v>5636.8730113436586</v>
      </c>
      <c r="AU24" s="35">
        <f t="shared" si="9"/>
        <v>70714.819849725536</v>
      </c>
      <c r="AV24" s="35">
        <f t="shared" si="9"/>
        <v>70714.819849725536</v>
      </c>
      <c r="AW24" s="329"/>
      <c r="AX24" s="42">
        <v>20</v>
      </c>
      <c r="AY24" s="43">
        <f>Calculations!AK48-Calculations!AL48</f>
        <v>70.964156388637321</v>
      </c>
      <c r="AZ24" s="43">
        <f t="shared" si="4"/>
        <v>78.237982418472583</v>
      </c>
      <c r="BA24" s="43">
        <f>Calculations!AK48-Calculations!AM48</f>
        <v>83.515583028191713</v>
      </c>
      <c r="BB24" s="43">
        <f t="shared" si="0"/>
        <v>92.075930288581191</v>
      </c>
      <c r="BC24" s="43">
        <f>Calculations!AK48-Calculations!AN48</f>
        <v>70.964156388637321</v>
      </c>
      <c r="BD24" s="43">
        <f t="shared" si="1"/>
        <v>78.237982418472583</v>
      </c>
      <c r="BE24" s="43">
        <f>Calculations!AK48-Calculations!AO48</f>
        <v>1271.6825103560477</v>
      </c>
      <c r="BF24" s="43">
        <f t="shared" si="2"/>
        <v>1402.0299676675427</v>
      </c>
      <c r="BG24" s="43">
        <f>Calculations!AK48-Calculations!AP48</f>
        <v>1355.1980933842397</v>
      </c>
      <c r="BH24" s="43">
        <f t="shared" si="5"/>
        <v>1422.9579980534518</v>
      </c>
      <c r="BI24" s="329"/>
      <c r="BJ24" s="329"/>
      <c r="BK24" s="329"/>
      <c r="BL24" s="329"/>
      <c r="BM24" s="329"/>
      <c r="BN24" s="329"/>
      <c r="BO24" s="329"/>
      <c r="BP24" s="329"/>
      <c r="BQ24" s="329"/>
      <c r="BR24" s="329"/>
      <c r="BS24" s="329"/>
      <c r="BT24" s="329"/>
      <c r="BU24" s="329"/>
      <c r="BV24" s="329"/>
    </row>
    <row r="25" spans="1:102" ht="15" customHeight="1">
      <c r="A25" s="329"/>
      <c r="B25" s="23" t="str">
        <f t="shared" ca="1" si="16"/>
        <v/>
      </c>
      <c r="C25" s="31" t="str">
        <f t="shared" ca="1" si="17"/>
        <v/>
      </c>
      <c r="D25" s="24" t="str">
        <f t="shared" ca="1" si="18"/>
        <v/>
      </c>
      <c r="E25" s="24" t="str">
        <f t="shared" ca="1" si="30"/>
        <v/>
      </c>
      <c r="F25" s="24" t="str">
        <f t="shared" ca="1" si="19"/>
        <v/>
      </c>
      <c r="G25" s="100"/>
      <c r="H25" s="24">
        <f t="shared" ca="1" si="10"/>
        <v>0</v>
      </c>
      <c r="J25" s="332"/>
      <c r="K25" s="23" t="str">
        <f t="shared" ca="1" si="20"/>
        <v/>
      </c>
      <c r="L25" s="31" t="str">
        <f t="shared" ca="1" si="21"/>
        <v/>
      </c>
      <c r="M25" s="24" t="str">
        <f t="shared" si="11"/>
        <v/>
      </c>
      <c r="N25" s="24" t="str">
        <f t="shared" ca="1" si="31"/>
        <v/>
      </c>
      <c r="O25" s="24">
        <f ca="1">ROUND(Q24*$O$5/payments_per_year,2)</f>
        <v>0</v>
      </c>
      <c r="P25" s="100"/>
      <c r="Q25" s="24">
        <f t="shared" ca="1" si="32"/>
        <v>0</v>
      </c>
      <c r="R25" s="332"/>
      <c r="S25" s="23" t="str">
        <f t="shared" ca="1" si="22"/>
        <v/>
      </c>
      <c r="T25" s="31" t="str">
        <f t="shared" ca="1" si="23"/>
        <v/>
      </c>
      <c r="U25" s="24" t="str">
        <f t="shared" si="12"/>
        <v/>
      </c>
      <c r="V25" s="24" t="str">
        <f t="shared" ca="1" si="33"/>
        <v/>
      </c>
      <c r="W25" s="24">
        <f t="shared" ca="1" si="13"/>
        <v>0</v>
      </c>
      <c r="X25" s="25"/>
      <c r="Y25" s="24">
        <f t="shared" ca="1" si="34"/>
        <v>0</v>
      </c>
      <c r="Z25" s="332"/>
      <c r="AA25" s="23" t="str">
        <f t="shared" ca="1" si="24"/>
        <v/>
      </c>
      <c r="AB25" s="31" t="str">
        <f t="shared" ca="1" si="25"/>
        <v/>
      </c>
      <c r="AC25" s="24" t="str">
        <f t="shared" si="14"/>
        <v/>
      </c>
      <c r="AD25" s="24" t="str">
        <f t="shared" ca="1" si="35"/>
        <v/>
      </c>
      <c r="AE25" s="24" t="str">
        <f t="shared" ca="1" si="26"/>
        <v/>
      </c>
      <c r="AF25" s="25"/>
      <c r="AG25" s="24">
        <f t="shared" ca="1" si="36"/>
        <v>0</v>
      </c>
      <c r="AH25" s="339"/>
      <c r="AI25" s="23" t="str">
        <f t="shared" ca="1" si="27"/>
        <v/>
      </c>
      <c r="AJ25" s="31" t="str">
        <f t="shared" ca="1" si="28"/>
        <v/>
      </c>
      <c r="AK25" s="24" t="str">
        <f t="shared" si="15"/>
        <v/>
      </c>
      <c r="AL25" s="24" t="str">
        <f t="shared" ca="1" si="37"/>
        <v/>
      </c>
      <c r="AM25" s="24" t="str">
        <f t="shared" ca="1" si="29"/>
        <v/>
      </c>
      <c r="AN25" s="25"/>
      <c r="AO25" s="24">
        <f t="shared" ca="1" si="38"/>
        <v>0</v>
      </c>
      <c r="AP25" s="339"/>
      <c r="AQ25" s="274">
        <v>19</v>
      </c>
      <c r="AR25" s="35">
        <f t="shared" si="6"/>
        <v>3946.0940403921513</v>
      </c>
      <c r="AS25" s="35">
        <f t="shared" si="7"/>
        <v>3061.6883643829783</v>
      </c>
      <c r="AT25" s="35">
        <f t="shared" si="8"/>
        <v>5918.716661910842</v>
      </c>
      <c r="AU25" s="35">
        <f t="shared" si="9"/>
        <v>74250.560842211809</v>
      </c>
      <c r="AV25" s="35">
        <f t="shared" si="9"/>
        <v>74250.560842211809</v>
      </c>
      <c r="AW25" s="329"/>
      <c r="AX25" s="42">
        <v>21</v>
      </c>
      <c r="AY25" s="43">
        <f>Calculations!AK49-Calculations!AL49</f>
        <v>67.584910846321463</v>
      </c>
      <c r="AZ25" s="43">
        <f t="shared" si="4"/>
        <v>74.512364208069187</v>
      </c>
      <c r="BA25" s="43">
        <f>Calculations!AK49-Calculations!AM49</f>
        <v>79.538650503039889</v>
      </c>
      <c r="BB25" s="43">
        <f t="shared" si="0"/>
        <v>87.691362179601299</v>
      </c>
      <c r="BC25" s="43">
        <f>Calculations!AK49-Calculations!AN49</f>
        <v>67.584910846321463</v>
      </c>
      <c r="BD25" s="43">
        <f t="shared" si="1"/>
        <v>74.512364208069187</v>
      </c>
      <c r="BE25" s="43">
        <f>Calculations!AK49-Calculations!AO49</f>
        <v>1211.1262003390932</v>
      </c>
      <c r="BF25" s="43">
        <f t="shared" si="2"/>
        <v>1335.2666358738502</v>
      </c>
      <c r="BG25" s="43">
        <f>Calculations!AK49-Calculations!AP49</f>
        <v>1290.6648508421331</v>
      </c>
      <c r="BH25" s="43">
        <f t="shared" si="5"/>
        <v>1355.1980933842399</v>
      </c>
      <c r="BI25" s="329"/>
      <c r="BJ25" s="329"/>
      <c r="BK25" s="329"/>
      <c r="BL25" s="329"/>
      <c r="BM25" s="329"/>
      <c r="BN25" s="329"/>
      <c r="BO25" s="329"/>
      <c r="BP25" s="329"/>
      <c r="BQ25" s="329"/>
      <c r="BR25" s="329"/>
      <c r="BS25" s="329"/>
      <c r="BT25" s="329"/>
      <c r="BU25" s="329"/>
      <c r="BV25" s="329"/>
    </row>
    <row r="26" spans="1:102" ht="15" customHeight="1">
      <c r="A26" s="329"/>
      <c r="B26" s="23" t="str">
        <f t="shared" ca="1" si="16"/>
        <v/>
      </c>
      <c r="C26" s="31" t="str">
        <f t="shared" ca="1" si="17"/>
        <v/>
      </c>
      <c r="D26" s="24" t="str">
        <f t="shared" ca="1" si="18"/>
        <v/>
      </c>
      <c r="E26" s="24" t="str">
        <f t="shared" ca="1" si="30"/>
        <v/>
      </c>
      <c r="F26" s="24" t="str">
        <f t="shared" ca="1" si="19"/>
        <v/>
      </c>
      <c r="G26" s="100"/>
      <c r="H26" s="24">
        <f t="shared" ca="1" si="10"/>
        <v>0</v>
      </c>
      <c r="J26" s="332"/>
      <c r="K26" s="23" t="str">
        <f t="shared" ca="1" si="20"/>
        <v/>
      </c>
      <c r="L26" s="31" t="str">
        <f t="shared" ca="1" si="21"/>
        <v/>
      </c>
      <c r="M26" s="24" t="str">
        <f t="shared" si="11"/>
        <v/>
      </c>
      <c r="N26" s="24" t="str">
        <f t="shared" ca="1" si="31"/>
        <v/>
      </c>
      <c r="O26" s="24" t="str">
        <f ca="1">IF(L26="","",ROUND(Q25*$O$5/payments_per_year,2))</f>
        <v/>
      </c>
      <c r="P26" s="100"/>
      <c r="Q26" s="24">
        <f t="shared" ca="1" si="32"/>
        <v>0</v>
      </c>
      <c r="R26" s="332"/>
      <c r="S26" s="23" t="str">
        <f t="shared" ca="1" si="22"/>
        <v/>
      </c>
      <c r="T26" s="31" t="str">
        <f t="shared" ca="1" si="23"/>
        <v/>
      </c>
      <c r="U26" s="24" t="str">
        <f t="shared" si="12"/>
        <v/>
      </c>
      <c r="V26" s="24" t="str">
        <f t="shared" ca="1" si="33"/>
        <v/>
      </c>
      <c r="W26" s="24">
        <f t="shared" ca="1" si="13"/>
        <v>0</v>
      </c>
      <c r="X26" s="25"/>
      <c r="Y26" s="24">
        <f t="shared" ca="1" si="34"/>
        <v>0</v>
      </c>
      <c r="Z26" s="332"/>
      <c r="AA26" s="23" t="str">
        <f t="shared" ca="1" si="24"/>
        <v/>
      </c>
      <c r="AB26" s="31" t="str">
        <f t="shared" ca="1" si="25"/>
        <v/>
      </c>
      <c r="AC26" s="24" t="str">
        <f t="shared" si="14"/>
        <v/>
      </c>
      <c r="AD26" s="24" t="str">
        <f t="shared" ca="1" si="35"/>
        <v/>
      </c>
      <c r="AE26" s="24" t="str">
        <f t="shared" ca="1" si="26"/>
        <v/>
      </c>
      <c r="AF26" s="25"/>
      <c r="AG26" s="24">
        <f t="shared" ca="1" si="36"/>
        <v>0</v>
      </c>
      <c r="AH26" s="339"/>
      <c r="AI26" s="23" t="str">
        <f t="shared" ca="1" si="27"/>
        <v/>
      </c>
      <c r="AJ26" s="31" t="str">
        <f t="shared" ca="1" si="28"/>
        <v/>
      </c>
      <c r="AK26" s="24" t="str">
        <f t="shared" si="15"/>
        <v/>
      </c>
      <c r="AL26" s="24" t="str">
        <f t="shared" ca="1" si="37"/>
        <v/>
      </c>
      <c r="AM26" s="24" t="str">
        <f t="shared" ca="1" si="29"/>
        <v/>
      </c>
      <c r="AN26" s="25"/>
      <c r="AO26" s="24">
        <f t="shared" ca="1" si="38"/>
        <v>0</v>
      </c>
      <c r="AP26" s="339"/>
      <c r="AQ26" s="274">
        <v>20</v>
      </c>
      <c r="AR26" s="35">
        <f t="shared" si="6"/>
        <v>4143.3987424117595</v>
      </c>
      <c r="AS26" s="35">
        <f t="shared" si="7"/>
        <v>3214.7727826021273</v>
      </c>
      <c r="AT26" s="35">
        <f t="shared" si="8"/>
        <v>6214.652495006384</v>
      </c>
      <c r="AU26" s="35">
        <f t="shared" si="9"/>
        <v>77963.088884322409</v>
      </c>
      <c r="AV26" s="35">
        <f t="shared" si="9"/>
        <v>77963.088884322409</v>
      </c>
      <c r="AW26" s="329"/>
      <c r="AX26" s="42">
        <v>22</v>
      </c>
      <c r="AY26" s="43">
        <f>Calculations!AK50-Calculations!AL50</f>
        <v>64.36658175840148</v>
      </c>
      <c r="AZ26" s="43">
        <f t="shared" si="4"/>
        <v>70.964156388637534</v>
      </c>
      <c r="BA26" s="43">
        <f>Calculations!AK50-Calculations!AM50</f>
        <v>75.75109571718076</v>
      </c>
      <c r="BB26" s="43">
        <f t="shared" si="0"/>
        <v>83.515583028191884</v>
      </c>
      <c r="BC26" s="43">
        <f>Calculations!AK50-Calculations!AN50</f>
        <v>64.36658175840148</v>
      </c>
      <c r="BD26" s="43">
        <f t="shared" si="1"/>
        <v>70.964156388637534</v>
      </c>
      <c r="BE26" s="43">
        <f>Calculations!AK50-Calculations!AO50</f>
        <v>1153.4535241324695</v>
      </c>
      <c r="BF26" s="43">
        <f t="shared" si="2"/>
        <v>1271.6825103560479</v>
      </c>
      <c r="BG26" s="43">
        <f>Calculations!AK50-Calculations!AP50</f>
        <v>1229.2046198496505</v>
      </c>
      <c r="BH26" s="43">
        <f t="shared" si="5"/>
        <v>1290.6648508421331</v>
      </c>
      <c r="BI26" s="329"/>
      <c r="BJ26" s="329"/>
      <c r="BK26" s="329"/>
      <c r="BL26" s="329"/>
      <c r="BM26" s="329"/>
      <c r="BN26" s="329"/>
      <c r="BO26" s="329"/>
      <c r="BP26" s="329"/>
      <c r="BQ26" s="329"/>
      <c r="BR26" s="329"/>
      <c r="BS26" s="329"/>
      <c r="BT26" s="329"/>
      <c r="BU26" s="329"/>
      <c r="BV26" s="329"/>
    </row>
    <row r="27" spans="1:102" ht="15" customHeight="1">
      <c r="A27" s="329"/>
      <c r="B27" s="23" t="str">
        <f t="shared" ca="1" si="16"/>
        <v/>
      </c>
      <c r="C27" s="31" t="str">
        <f t="shared" ca="1" si="17"/>
        <v/>
      </c>
      <c r="D27" s="24" t="str">
        <f t="shared" ca="1" si="18"/>
        <v/>
      </c>
      <c r="E27" s="24" t="str">
        <f t="shared" ca="1" si="30"/>
        <v/>
      </c>
      <c r="F27" s="24" t="str">
        <f t="shared" ca="1" si="19"/>
        <v/>
      </c>
      <c r="G27" s="100"/>
      <c r="H27" s="24">
        <f t="shared" ca="1" si="10"/>
        <v>0</v>
      </c>
      <c r="J27" s="332"/>
      <c r="K27" s="23" t="str">
        <f t="shared" ca="1" si="20"/>
        <v/>
      </c>
      <c r="L27" s="31" t="str">
        <f t="shared" ca="1" si="21"/>
        <v/>
      </c>
      <c r="M27" s="24" t="str">
        <f t="shared" si="11"/>
        <v/>
      </c>
      <c r="N27" s="24" t="str">
        <f t="shared" ca="1" si="31"/>
        <v/>
      </c>
      <c r="O27" s="24">
        <f ca="1">ROUND(Q26*$O$5/payments_per_year,2)</f>
        <v>0</v>
      </c>
      <c r="P27" s="100"/>
      <c r="Q27" s="24">
        <f t="shared" ca="1" si="32"/>
        <v>0</v>
      </c>
      <c r="R27" s="332"/>
      <c r="S27" s="23" t="str">
        <f t="shared" ca="1" si="22"/>
        <v/>
      </c>
      <c r="T27" s="31" t="str">
        <f t="shared" ca="1" si="23"/>
        <v/>
      </c>
      <c r="U27" s="24" t="str">
        <f t="shared" si="12"/>
        <v/>
      </c>
      <c r="V27" s="24" t="str">
        <f t="shared" ca="1" si="33"/>
        <v/>
      </c>
      <c r="W27" s="24">
        <f t="shared" ca="1" si="13"/>
        <v>0</v>
      </c>
      <c r="X27" s="25"/>
      <c r="Y27" s="24">
        <f t="shared" ca="1" si="34"/>
        <v>0</v>
      </c>
      <c r="Z27" s="332"/>
      <c r="AA27" s="23" t="str">
        <f t="shared" ca="1" si="24"/>
        <v/>
      </c>
      <c r="AB27" s="31" t="str">
        <f t="shared" ca="1" si="25"/>
        <v/>
      </c>
      <c r="AC27" s="24" t="str">
        <f t="shared" si="14"/>
        <v/>
      </c>
      <c r="AD27" s="24" t="str">
        <f t="shared" ca="1" si="35"/>
        <v/>
      </c>
      <c r="AE27" s="24" t="str">
        <f t="shared" ca="1" si="26"/>
        <v/>
      </c>
      <c r="AF27" s="25"/>
      <c r="AG27" s="24">
        <f t="shared" ca="1" si="36"/>
        <v>0</v>
      </c>
      <c r="AH27" s="339"/>
      <c r="AI27" s="23" t="str">
        <f t="shared" ca="1" si="27"/>
        <v/>
      </c>
      <c r="AJ27" s="31" t="str">
        <f t="shared" ca="1" si="28"/>
        <v/>
      </c>
      <c r="AK27" s="24" t="str">
        <f t="shared" si="15"/>
        <v/>
      </c>
      <c r="AL27" s="24" t="str">
        <f t="shared" ca="1" si="37"/>
        <v/>
      </c>
      <c r="AM27" s="24" t="str">
        <f t="shared" ca="1" si="29"/>
        <v/>
      </c>
      <c r="AN27" s="25"/>
      <c r="AO27" s="24">
        <f t="shared" ca="1" si="38"/>
        <v>0</v>
      </c>
      <c r="AP27" s="339"/>
      <c r="AQ27" s="274">
        <v>21</v>
      </c>
      <c r="AR27" s="35">
        <f t="shared" si="6"/>
        <v>4350.5686795323472</v>
      </c>
      <c r="AS27" s="35">
        <f t="shared" si="7"/>
        <v>3375.5114217322339</v>
      </c>
      <c r="AT27" s="35">
        <f t="shared" si="8"/>
        <v>6525.3851197567037</v>
      </c>
      <c r="AU27" s="35">
        <f t="shared" si="9"/>
        <v>81861.243328538534</v>
      </c>
      <c r="AV27" s="35">
        <f t="shared" si="9"/>
        <v>81861.243328538534</v>
      </c>
      <c r="AW27" s="329"/>
      <c r="AX27" s="42">
        <v>23</v>
      </c>
      <c r="AY27" s="43">
        <f>Calculations!AK51-Calculations!AL51</f>
        <v>61.301506436572708</v>
      </c>
      <c r="AZ27" s="43">
        <f t="shared" si="4"/>
        <v>67.584910846321563</v>
      </c>
      <c r="BA27" s="43">
        <f>Calculations!AK51-Calculations!AM51</f>
        <v>72.143900683029187</v>
      </c>
      <c r="BB27" s="43">
        <f t="shared" si="0"/>
        <v>79.538650503039804</v>
      </c>
      <c r="BC27" s="43">
        <f>Calculations!AK51-Calculations!AN51</f>
        <v>61.301506436572708</v>
      </c>
      <c r="BD27" s="43">
        <f t="shared" si="1"/>
        <v>67.584910846321563</v>
      </c>
      <c r="BE27" s="43">
        <f>Calculations!AK51-Calculations!AO51</f>
        <v>1098.5271658404472</v>
      </c>
      <c r="BF27" s="43">
        <f t="shared" si="2"/>
        <v>1211.126200339093</v>
      </c>
      <c r="BG27" s="43">
        <f>Calculations!AK51-Calculations!AP51</f>
        <v>1170.6710665234764</v>
      </c>
      <c r="BH27" s="43">
        <f t="shared" si="5"/>
        <v>1229.2046198496503</v>
      </c>
      <c r="BI27" s="329"/>
      <c r="BJ27" s="329"/>
      <c r="BK27" s="329"/>
      <c r="BL27" s="329"/>
      <c r="BM27" s="329"/>
      <c r="BN27" s="329"/>
      <c r="BO27" s="329"/>
      <c r="BP27" s="329"/>
      <c r="BQ27" s="329"/>
      <c r="BR27" s="329"/>
      <c r="BS27" s="329"/>
      <c r="BT27" s="329"/>
      <c r="BU27" s="329"/>
      <c r="BV27" s="329"/>
    </row>
    <row r="28" spans="1:102" ht="15" customHeight="1">
      <c r="A28" s="329"/>
      <c r="B28" s="23" t="str">
        <f t="shared" ca="1" si="16"/>
        <v/>
      </c>
      <c r="C28" s="31" t="str">
        <f t="shared" ca="1" si="17"/>
        <v/>
      </c>
      <c r="D28" s="24" t="str">
        <f t="shared" ca="1" si="18"/>
        <v/>
      </c>
      <c r="E28" s="24" t="str">
        <f t="shared" ca="1" si="30"/>
        <v/>
      </c>
      <c r="F28" s="24" t="str">
        <f t="shared" ca="1" si="19"/>
        <v/>
      </c>
      <c r="G28" s="100"/>
      <c r="H28" s="24">
        <f t="shared" ca="1" si="10"/>
        <v>0</v>
      </c>
      <c r="J28" s="332"/>
      <c r="K28" s="23" t="str">
        <f t="shared" ca="1" si="20"/>
        <v/>
      </c>
      <c r="L28" s="31" t="str">
        <f t="shared" ca="1" si="21"/>
        <v/>
      </c>
      <c r="M28" s="24" t="str">
        <f t="shared" si="11"/>
        <v/>
      </c>
      <c r="N28" s="24" t="str">
        <f t="shared" ca="1" si="31"/>
        <v/>
      </c>
      <c r="O28" s="24" t="str">
        <f ca="1">IF(L28="","",ROUND(Q27*$O$5/payments_per_year,2))</f>
        <v/>
      </c>
      <c r="P28" s="100"/>
      <c r="Q28" s="24">
        <f t="shared" ca="1" si="32"/>
        <v>0</v>
      </c>
      <c r="R28" s="332"/>
      <c r="S28" s="23" t="str">
        <f t="shared" ca="1" si="22"/>
        <v/>
      </c>
      <c r="T28" s="31" t="str">
        <f t="shared" ca="1" si="23"/>
        <v/>
      </c>
      <c r="U28" s="24" t="str">
        <f t="shared" si="12"/>
        <v/>
      </c>
      <c r="V28" s="24" t="str">
        <f t="shared" ca="1" si="33"/>
        <v/>
      </c>
      <c r="W28" s="24">
        <f t="shared" ca="1" si="13"/>
        <v>0</v>
      </c>
      <c r="X28" s="25"/>
      <c r="Y28" s="24">
        <f t="shared" ca="1" si="34"/>
        <v>0</v>
      </c>
      <c r="Z28" s="332"/>
      <c r="AA28" s="23" t="str">
        <f t="shared" ca="1" si="24"/>
        <v/>
      </c>
      <c r="AB28" s="31" t="str">
        <f t="shared" ca="1" si="25"/>
        <v/>
      </c>
      <c r="AC28" s="24" t="str">
        <f t="shared" si="14"/>
        <v/>
      </c>
      <c r="AD28" s="24" t="str">
        <f t="shared" ca="1" si="35"/>
        <v/>
      </c>
      <c r="AE28" s="24" t="str">
        <f t="shared" ca="1" si="26"/>
        <v/>
      </c>
      <c r="AF28" s="25"/>
      <c r="AG28" s="24">
        <f t="shared" ca="1" si="36"/>
        <v>0</v>
      </c>
      <c r="AH28" s="339"/>
      <c r="AI28" s="23" t="str">
        <f t="shared" ca="1" si="27"/>
        <v/>
      </c>
      <c r="AJ28" s="31" t="str">
        <f t="shared" ca="1" si="28"/>
        <v/>
      </c>
      <c r="AK28" s="24" t="str">
        <f t="shared" si="15"/>
        <v/>
      </c>
      <c r="AL28" s="24" t="str">
        <f t="shared" ca="1" si="37"/>
        <v/>
      </c>
      <c r="AM28" s="24" t="str">
        <f t="shared" ca="1" si="29"/>
        <v/>
      </c>
      <c r="AN28" s="25"/>
      <c r="AO28" s="24">
        <f t="shared" ca="1" si="38"/>
        <v>0</v>
      </c>
      <c r="AP28" s="339"/>
      <c r="AQ28" s="274">
        <v>22</v>
      </c>
      <c r="AR28" s="35">
        <f t="shared" si="6"/>
        <v>4568.0971135089649</v>
      </c>
      <c r="AS28" s="35">
        <f t="shared" si="7"/>
        <v>3544.2869928188456</v>
      </c>
      <c r="AT28" s="35">
        <f t="shared" si="8"/>
        <v>6851.6543757445388</v>
      </c>
      <c r="AU28" s="35">
        <f t="shared" si="9"/>
        <v>85954.305494965462</v>
      </c>
      <c r="AV28" s="35">
        <f t="shared" si="9"/>
        <v>85954.305494965462</v>
      </c>
      <c r="AW28" s="329"/>
      <c r="AX28" s="42">
        <v>24</v>
      </c>
      <c r="AY28" s="43">
        <f>Calculations!AK52-Calculations!AL52</f>
        <v>58.38238708245035</v>
      </c>
      <c r="AZ28" s="43">
        <f t="shared" si="4"/>
        <v>64.366581758401352</v>
      </c>
      <c r="BA28" s="43">
        <f>Calculations!AK52-Calculations!AM52</f>
        <v>68.708476840980211</v>
      </c>
      <c r="BB28" s="43">
        <f t="shared" si="0"/>
        <v>75.751095717180647</v>
      </c>
      <c r="BC28" s="43">
        <f>Calculations!AK52-Calculations!AN52</f>
        <v>58.38238708245035</v>
      </c>
      <c r="BD28" s="43">
        <f t="shared" si="1"/>
        <v>64.366581758401352</v>
      </c>
      <c r="BE28" s="43">
        <f>Calculations!AK52-Calculations!AO52</f>
        <v>1046.2163484194734</v>
      </c>
      <c r="BF28" s="43">
        <f t="shared" si="2"/>
        <v>1153.4535241324695</v>
      </c>
      <c r="BG28" s="43">
        <f>Calculations!AK52-Calculations!AP52</f>
        <v>1114.9248252604539</v>
      </c>
      <c r="BH28" s="43">
        <f t="shared" si="5"/>
        <v>1170.6710665234766</v>
      </c>
      <c r="BI28" s="329"/>
      <c r="BJ28" s="329"/>
      <c r="BK28" s="329"/>
      <c r="BL28" s="329"/>
      <c r="BM28" s="329"/>
      <c r="BN28" s="329"/>
      <c r="BO28" s="329"/>
      <c r="BP28" s="329"/>
      <c r="BQ28" s="329"/>
      <c r="BR28" s="329"/>
      <c r="BS28" s="329"/>
      <c r="BT28" s="329"/>
      <c r="BU28" s="329"/>
      <c r="BV28" s="329"/>
    </row>
    <row r="29" spans="1:102" ht="15" customHeight="1">
      <c r="A29" s="329"/>
      <c r="B29" s="23" t="str">
        <f t="shared" ca="1" si="16"/>
        <v/>
      </c>
      <c r="C29" s="31" t="str">
        <f t="shared" ca="1" si="17"/>
        <v/>
      </c>
      <c r="D29" s="24" t="str">
        <f t="shared" ca="1" si="18"/>
        <v/>
      </c>
      <c r="E29" s="24" t="str">
        <f t="shared" ca="1" si="30"/>
        <v/>
      </c>
      <c r="F29" s="24" t="str">
        <f t="shared" ca="1" si="19"/>
        <v/>
      </c>
      <c r="G29" s="100"/>
      <c r="H29" s="24">
        <f t="shared" ca="1" si="10"/>
        <v>0</v>
      </c>
      <c r="J29" s="332"/>
      <c r="K29" s="23" t="str">
        <f t="shared" ca="1" si="20"/>
        <v/>
      </c>
      <c r="L29" s="31" t="str">
        <f t="shared" ca="1" si="21"/>
        <v/>
      </c>
      <c r="M29" s="24" t="str">
        <f t="shared" si="11"/>
        <v/>
      </c>
      <c r="N29" s="24" t="str">
        <f t="shared" ca="1" si="31"/>
        <v/>
      </c>
      <c r="O29" s="24">
        <f ca="1">ROUND(Q28*$O$5/payments_per_year,2)</f>
        <v>0</v>
      </c>
      <c r="P29" s="100"/>
      <c r="Q29" s="24">
        <f t="shared" ca="1" si="32"/>
        <v>0</v>
      </c>
      <c r="R29" s="332"/>
      <c r="S29" s="23" t="str">
        <f t="shared" ca="1" si="22"/>
        <v/>
      </c>
      <c r="T29" s="31" t="str">
        <f t="shared" ca="1" si="23"/>
        <v/>
      </c>
      <c r="U29" s="24" t="str">
        <f t="shared" si="12"/>
        <v/>
      </c>
      <c r="V29" s="24" t="str">
        <f t="shared" ca="1" si="33"/>
        <v/>
      </c>
      <c r="W29" s="24">
        <f t="shared" ca="1" si="13"/>
        <v>0</v>
      </c>
      <c r="X29" s="25"/>
      <c r="Y29" s="24">
        <f t="shared" ca="1" si="34"/>
        <v>0</v>
      </c>
      <c r="Z29" s="332"/>
      <c r="AA29" s="23" t="str">
        <f t="shared" ca="1" si="24"/>
        <v/>
      </c>
      <c r="AB29" s="31" t="str">
        <f t="shared" ca="1" si="25"/>
        <v/>
      </c>
      <c r="AC29" s="24" t="str">
        <f t="shared" si="14"/>
        <v/>
      </c>
      <c r="AD29" s="24" t="str">
        <f t="shared" ca="1" si="35"/>
        <v/>
      </c>
      <c r="AE29" s="24" t="str">
        <f t="shared" ca="1" si="26"/>
        <v/>
      </c>
      <c r="AF29" s="25"/>
      <c r="AG29" s="24">
        <f t="shared" ca="1" si="36"/>
        <v>0</v>
      </c>
      <c r="AH29" s="339"/>
      <c r="AI29" s="23" t="str">
        <f t="shared" ca="1" si="27"/>
        <v/>
      </c>
      <c r="AJ29" s="31" t="str">
        <f t="shared" ca="1" si="28"/>
        <v/>
      </c>
      <c r="AK29" s="24" t="str">
        <f t="shared" si="15"/>
        <v/>
      </c>
      <c r="AL29" s="24" t="str">
        <f t="shared" ca="1" si="37"/>
        <v/>
      </c>
      <c r="AM29" s="24" t="str">
        <f t="shared" ca="1" si="29"/>
        <v/>
      </c>
      <c r="AN29" s="25"/>
      <c r="AO29" s="24">
        <f t="shared" ca="1" si="38"/>
        <v>0</v>
      </c>
      <c r="AP29" s="339"/>
      <c r="AQ29" s="274">
        <v>23</v>
      </c>
      <c r="AR29" s="35">
        <f t="shared" si="6"/>
        <v>4796.5019691844136</v>
      </c>
      <c r="AS29" s="35">
        <f t="shared" si="7"/>
        <v>3721.5013424597882</v>
      </c>
      <c r="AT29" s="35">
        <f t="shared" si="8"/>
        <v>7194.2370945317662</v>
      </c>
      <c r="AU29" s="35">
        <f t="shared" si="9"/>
        <v>90252.020769713738</v>
      </c>
      <c r="AV29" s="35">
        <f t="shared" si="9"/>
        <v>90252.020769713738</v>
      </c>
      <c r="AW29" s="329"/>
      <c r="AX29" s="42">
        <v>25</v>
      </c>
      <c r="AY29" s="43">
        <f>Calculations!AK53-Calculations!AL53</f>
        <v>55.602273411857368</v>
      </c>
      <c r="AZ29" s="43">
        <f t="shared" si="4"/>
        <v>61.301506436572872</v>
      </c>
      <c r="BA29" s="43">
        <f>Calculations!AK53-Calculations!AM53</f>
        <v>65.436644610457279</v>
      </c>
      <c r="BB29" s="43">
        <f t="shared" si="0"/>
        <v>72.14390068302923</v>
      </c>
      <c r="BC29" s="43">
        <f>Calculations!AK53-Calculations!AN53</f>
        <v>55.602273411857368</v>
      </c>
      <c r="BD29" s="43">
        <f t="shared" si="1"/>
        <v>61.301506436572872</v>
      </c>
      <c r="BE29" s="43">
        <f>Calculations!AK53-Calculations!AO53</f>
        <v>996.39652230426032</v>
      </c>
      <c r="BF29" s="43">
        <f t="shared" si="2"/>
        <v>1098.5271658404472</v>
      </c>
      <c r="BG29" s="43">
        <f>Calculations!AK53-Calculations!AP53</f>
        <v>1061.8331669147178</v>
      </c>
      <c r="BH29" s="43">
        <f t="shared" si="5"/>
        <v>1114.9248252604539</v>
      </c>
      <c r="BI29" s="329"/>
      <c r="BJ29" s="329"/>
      <c r="BK29" s="329"/>
      <c r="BL29" s="329"/>
      <c r="BM29" s="329"/>
      <c r="BN29" s="329"/>
      <c r="BO29" s="329"/>
      <c r="BP29" s="329"/>
      <c r="BQ29" s="329"/>
      <c r="BR29" s="329"/>
      <c r="BS29" s="329"/>
      <c r="BT29" s="329"/>
      <c r="BU29" s="329"/>
      <c r="BV29" s="329"/>
    </row>
    <row r="30" spans="1:102" ht="15" customHeight="1">
      <c r="A30" s="329"/>
      <c r="B30" s="23" t="str">
        <f t="shared" ca="1" si="16"/>
        <v/>
      </c>
      <c r="C30" s="31" t="str">
        <f t="shared" ca="1" si="17"/>
        <v/>
      </c>
      <c r="D30" s="24" t="str">
        <f t="shared" ca="1" si="18"/>
        <v/>
      </c>
      <c r="E30" s="24" t="str">
        <f t="shared" ca="1" si="30"/>
        <v/>
      </c>
      <c r="F30" s="24" t="str">
        <f t="shared" ca="1" si="19"/>
        <v/>
      </c>
      <c r="G30" s="100"/>
      <c r="H30" s="24">
        <f t="shared" ca="1" si="10"/>
        <v>0</v>
      </c>
      <c r="J30" s="332"/>
      <c r="K30" s="23" t="str">
        <f t="shared" ca="1" si="20"/>
        <v/>
      </c>
      <c r="L30" s="31" t="str">
        <f t="shared" ca="1" si="21"/>
        <v/>
      </c>
      <c r="M30" s="24" t="str">
        <f t="shared" si="11"/>
        <v/>
      </c>
      <c r="N30" s="24" t="str">
        <f t="shared" ca="1" si="31"/>
        <v/>
      </c>
      <c r="O30" s="24" t="str">
        <f ca="1">IF(L30="","",ROUND(Q29*$O$5/payments_per_year,2))</f>
        <v/>
      </c>
      <c r="P30" s="100"/>
      <c r="Q30" s="24">
        <f t="shared" ca="1" si="32"/>
        <v>0</v>
      </c>
      <c r="R30" s="332"/>
      <c r="S30" s="23" t="str">
        <f t="shared" ca="1" si="22"/>
        <v/>
      </c>
      <c r="T30" s="31" t="str">
        <f t="shared" ca="1" si="23"/>
        <v/>
      </c>
      <c r="U30" s="24" t="str">
        <f t="shared" si="12"/>
        <v/>
      </c>
      <c r="V30" s="24" t="str">
        <f t="shared" ca="1" si="33"/>
        <v/>
      </c>
      <c r="W30" s="24">
        <f t="shared" ca="1" si="13"/>
        <v>0</v>
      </c>
      <c r="X30" s="25"/>
      <c r="Y30" s="24">
        <f t="shared" ca="1" si="34"/>
        <v>0</v>
      </c>
      <c r="Z30" s="332"/>
      <c r="AA30" s="23" t="str">
        <f t="shared" ca="1" si="24"/>
        <v/>
      </c>
      <c r="AB30" s="31" t="str">
        <f t="shared" ca="1" si="25"/>
        <v/>
      </c>
      <c r="AC30" s="24" t="str">
        <f t="shared" si="14"/>
        <v/>
      </c>
      <c r="AD30" s="24" t="str">
        <f t="shared" ca="1" si="35"/>
        <v/>
      </c>
      <c r="AE30" s="24" t="str">
        <f t="shared" ca="1" si="26"/>
        <v/>
      </c>
      <c r="AF30" s="25"/>
      <c r="AG30" s="24">
        <f t="shared" ca="1" si="36"/>
        <v>0</v>
      </c>
      <c r="AH30" s="339"/>
      <c r="AI30" s="23" t="str">
        <f t="shared" ca="1" si="27"/>
        <v/>
      </c>
      <c r="AJ30" s="31" t="str">
        <f t="shared" ca="1" si="28"/>
        <v/>
      </c>
      <c r="AK30" s="24" t="str">
        <f t="shared" si="15"/>
        <v/>
      </c>
      <c r="AL30" s="24" t="str">
        <f t="shared" ca="1" si="37"/>
        <v/>
      </c>
      <c r="AM30" s="24" t="str">
        <f t="shared" ca="1" si="29"/>
        <v/>
      </c>
      <c r="AN30" s="25"/>
      <c r="AO30" s="24">
        <f t="shared" ca="1" si="38"/>
        <v>0</v>
      </c>
      <c r="AP30" s="339"/>
      <c r="AQ30" s="274">
        <v>24</v>
      </c>
      <c r="AR30" s="35">
        <f t="shared" si="6"/>
        <v>5036.3270676436341</v>
      </c>
      <c r="AS30" s="35">
        <f t="shared" si="7"/>
        <v>3907.5764095827776</v>
      </c>
      <c r="AT30" s="35">
        <f t="shared" si="8"/>
        <v>7553.9489492583552</v>
      </c>
      <c r="AU30" s="35">
        <f t="shared" si="9"/>
        <v>94764.62180819943</v>
      </c>
      <c r="AV30" s="35">
        <f t="shared" si="9"/>
        <v>94764.62180819943</v>
      </c>
      <c r="AW30" s="329"/>
      <c r="AX30" s="42">
        <v>26</v>
      </c>
      <c r="AY30" s="43">
        <f>Calculations!AK54-Calculations!AL54</f>
        <v>52.95454610653087</v>
      </c>
      <c r="AZ30" s="43">
        <f t="shared" si="4"/>
        <v>58.382387082450236</v>
      </c>
      <c r="BA30" s="43">
        <f>Calculations!AK54-Calculations!AM54</f>
        <v>62.320613914721207</v>
      </c>
      <c r="BB30" s="43">
        <f t="shared" si="0"/>
        <v>68.70847684098014</v>
      </c>
      <c r="BC30" s="43">
        <f>Calculations!AK54-Calculations!AN54</f>
        <v>52.95454610653087</v>
      </c>
      <c r="BD30" s="43">
        <f t="shared" si="1"/>
        <v>58.382387082450236</v>
      </c>
      <c r="BE30" s="43">
        <f>Calculations!AK54-Calculations!AO54</f>
        <v>948.9490688612002</v>
      </c>
      <c r="BF30" s="43">
        <f t="shared" si="2"/>
        <v>1046.2163484194734</v>
      </c>
      <c r="BG30" s="43">
        <f>Calculations!AK54-Calculations!AP54</f>
        <v>1011.2696827759216</v>
      </c>
      <c r="BH30" s="43">
        <f t="shared" si="5"/>
        <v>1061.8331669147178</v>
      </c>
      <c r="BI30" s="329"/>
      <c r="BJ30" s="329"/>
      <c r="BK30" s="329"/>
      <c r="BL30" s="329"/>
      <c r="BM30" s="329"/>
      <c r="BN30" s="329"/>
      <c r="BO30" s="329"/>
      <c r="BP30" s="329"/>
      <c r="BQ30" s="329"/>
      <c r="BR30" s="329"/>
      <c r="BS30" s="329"/>
      <c r="BT30" s="329"/>
      <c r="BU30" s="329"/>
      <c r="BV30" s="329"/>
    </row>
    <row r="31" spans="1:102" ht="15" customHeight="1">
      <c r="A31" s="329"/>
      <c r="B31" s="23" t="str">
        <f t="shared" ca="1" si="16"/>
        <v/>
      </c>
      <c r="C31" s="31" t="str">
        <f t="shared" ca="1" si="17"/>
        <v/>
      </c>
      <c r="D31" s="24" t="str">
        <f t="shared" ca="1" si="18"/>
        <v/>
      </c>
      <c r="E31" s="24" t="str">
        <f t="shared" ca="1" si="30"/>
        <v/>
      </c>
      <c r="F31" s="24" t="str">
        <f t="shared" ca="1" si="19"/>
        <v/>
      </c>
      <c r="G31" s="100"/>
      <c r="H31" s="24">
        <f t="shared" ca="1" si="10"/>
        <v>0</v>
      </c>
      <c r="J31" s="332"/>
      <c r="K31" s="23" t="str">
        <f t="shared" ca="1" si="20"/>
        <v/>
      </c>
      <c r="L31" s="31" t="str">
        <f t="shared" ca="1" si="21"/>
        <v/>
      </c>
      <c r="M31" s="24" t="str">
        <f t="shared" si="11"/>
        <v/>
      </c>
      <c r="N31" s="24" t="str">
        <f t="shared" ca="1" si="31"/>
        <v/>
      </c>
      <c r="O31" s="24">
        <f ca="1">ROUND(Q30*$O$5/payments_per_year,2)</f>
        <v>0</v>
      </c>
      <c r="P31" s="100"/>
      <c r="Q31" s="24">
        <f t="shared" ca="1" si="32"/>
        <v>0</v>
      </c>
      <c r="R31" s="332"/>
      <c r="S31" s="23" t="str">
        <f t="shared" ca="1" si="22"/>
        <v/>
      </c>
      <c r="T31" s="31" t="str">
        <f t="shared" ca="1" si="23"/>
        <v/>
      </c>
      <c r="U31" s="24" t="str">
        <f t="shared" si="12"/>
        <v/>
      </c>
      <c r="V31" s="24" t="str">
        <f t="shared" ca="1" si="33"/>
        <v/>
      </c>
      <c r="W31" s="24">
        <f t="shared" ca="1" si="13"/>
        <v>0</v>
      </c>
      <c r="X31" s="25"/>
      <c r="Y31" s="24">
        <f t="shared" ca="1" si="34"/>
        <v>0</v>
      </c>
      <c r="Z31" s="332"/>
      <c r="AA31" s="23" t="str">
        <f t="shared" ca="1" si="24"/>
        <v/>
      </c>
      <c r="AB31" s="31" t="str">
        <f t="shared" ca="1" si="25"/>
        <v/>
      </c>
      <c r="AC31" s="24" t="str">
        <f t="shared" si="14"/>
        <v/>
      </c>
      <c r="AD31" s="24" t="str">
        <f t="shared" ca="1" si="35"/>
        <v/>
      </c>
      <c r="AE31" s="24" t="str">
        <f t="shared" ca="1" si="26"/>
        <v/>
      </c>
      <c r="AF31" s="25"/>
      <c r="AG31" s="24">
        <f t="shared" ca="1" si="36"/>
        <v>0</v>
      </c>
      <c r="AH31" s="339"/>
      <c r="AI31" s="23" t="str">
        <f t="shared" ca="1" si="27"/>
        <v/>
      </c>
      <c r="AJ31" s="31" t="str">
        <f t="shared" ca="1" si="28"/>
        <v/>
      </c>
      <c r="AK31" s="24" t="str">
        <f t="shared" si="15"/>
        <v/>
      </c>
      <c r="AL31" s="24" t="str">
        <f t="shared" ca="1" si="37"/>
        <v/>
      </c>
      <c r="AM31" s="24" t="str">
        <f t="shared" ca="1" si="29"/>
        <v/>
      </c>
      <c r="AN31" s="25"/>
      <c r="AO31" s="24">
        <f t="shared" ca="1" si="38"/>
        <v>0</v>
      </c>
      <c r="AP31" s="339"/>
      <c r="AQ31" s="274">
        <v>25</v>
      </c>
      <c r="AR31" s="35">
        <f t="shared" si="6"/>
        <v>5288.1434210258158</v>
      </c>
      <c r="AS31" s="35">
        <f t="shared" si="7"/>
        <v>4102.9552300619171</v>
      </c>
      <c r="AT31" s="35">
        <f t="shared" si="8"/>
        <v>7931.646396721273</v>
      </c>
      <c r="AU31" s="35">
        <f t="shared" si="9"/>
        <v>99502.852898609402</v>
      </c>
      <c r="AV31" s="35">
        <f t="shared" si="9"/>
        <v>99502.852898609402</v>
      </c>
      <c r="AW31" s="329"/>
      <c r="AX31" s="42">
        <v>27</v>
      </c>
      <c r="AY31" s="43">
        <f>Calculations!AK55-Calculations!AL55</f>
        <v>50.432901053838918</v>
      </c>
      <c r="AZ31" s="43">
        <f t="shared" si="4"/>
        <v>55.602273411857418</v>
      </c>
      <c r="BA31" s="43">
        <f>Calculations!AK55-Calculations!AM55</f>
        <v>59.352965633067811</v>
      </c>
      <c r="BB31" s="43">
        <f t="shared" si="0"/>
        <v>65.436644610457265</v>
      </c>
      <c r="BC31" s="43">
        <f>Calculations!AK55-Calculations!AN55</f>
        <v>50.432901053838918</v>
      </c>
      <c r="BD31" s="43">
        <f t="shared" si="1"/>
        <v>55.602273411857418</v>
      </c>
      <c r="BE31" s="43">
        <f>Calculations!AK55-Calculations!AO55</f>
        <v>903.76101796304783</v>
      </c>
      <c r="BF31" s="43">
        <f t="shared" si="2"/>
        <v>996.3965223042602</v>
      </c>
      <c r="BG31" s="43">
        <f>Calculations!AK55-Calculations!AP55</f>
        <v>963.11398359611587</v>
      </c>
      <c r="BH31" s="43">
        <f t="shared" si="5"/>
        <v>1011.2696827759218</v>
      </c>
      <c r="BI31" s="329"/>
      <c r="BJ31" s="329"/>
      <c r="BK31" s="329"/>
      <c r="BL31" s="329"/>
      <c r="BM31" s="329"/>
      <c r="BN31" s="329"/>
      <c r="BO31" s="329"/>
      <c r="BP31" s="329"/>
      <c r="BQ31" s="329"/>
      <c r="BR31" s="329"/>
      <c r="BS31" s="329"/>
      <c r="BT31" s="329"/>
      <c r="BU31" s="329"/>
      <c r="BV31" s="329"/>
    </row>
    <row r="32" spans="1:102" ht="15" customHeight="1">
      <c r="A32" s="329"/>
      <c r="B32" s="23" t="str">
        <f t="shared" ca="1" si="16"/>
        <v/>
      </c>
      <c r="C32" s="31" t="str">
        <f t="shared" ca="1" si="17"/>
        <v/>
      </c>
      <c r="D32" s="24" t="str">
        <f t="shared" ca="1" si="18"/>
        <v/>
      </c>
      <c r="E32" s="24" t="str">
        <f t="shared" ca="1" si="30"/>
        <v/>
      </c>
      <c r="F32" s="24" t="str">
        <f t="shared" ca="1" si="19"/>
        <v/>
      </c>
      <c r="G32" s="100"/>
      <c r="H32" s="24">
        <f t="shared" ca="1" si="10"/>
        <v>0</v>
      </c>
      <c r="J32" s="332"/>
      <c r="K32" s="23" t="str">
        <f t="shared" ca="1" si="20"/>
        <v/>
      </c>
      <c r="L32" s="31" t="str">
        <f t="shared" ca="1" si="21"/>
        <v/>
      </c>
      <c r="M32" s="24" t="str">
        <f t="shared" si="11"/>
        <v/>
      </c>
      <c r="N32" s="24" t="str">
        <f t="shared" ca="1" si="31"/>
        <v/>
      </c>
      <c r="O32" s="24" t="str">
        <f ca="1">IF(L32="","",ROUND(Q31*$O$5/payments_per_year,2))</f>
        <v/>
      </c>
      <c r="P32" s="100"/>
      <c r="Q32" s="24">
        <f t="shared" ca="1" si="32"/>
        <v>0</v>
      </c>
      <c r="R32" s="332"/>
      <c r="S32" s="23" t="str">
        <f t="shared" ca="1" si="22"/>
        <v/>
      </c>
      <c r="T32" s="31" t="str">
        <f t="shared" ca="1" si="23"/>
        <v/>
      </c>
      <c r="U32" s="24" t="str">
        <f t="shared" si="12"/>
        <v/>
      </c>
      <c r="V32" s="24" t="str">
        <f t="shared" ca="1" si="33"/>
        <v/>
      </c>
      <c r="W32" s="24">
        <f t="shared" ca="1" si="13"/>
        <v>0</v>
      </c>
      <c r="X32" s="25"/>
      <c r="Y32" s="24">
        <f t="shared" ca="1" si="34"/>
        <v>0</v>
      </c>
      <c r="Z32" s="332"/>
      <c r="AA32" s="23" t="str">
        <f t="shared" ca="1" si="24"/>
        <v/>
      </c>
      <c r="AB32" s="31" t="str">
        <f t="shared" ca="1" si="25"/>
        <v/>
      </c>
      <c r="AC32" s="24" t="str">
        <f t="shared" si="14"/>
        <v/>
      </c>
      <c r="AD32" s="24" t="str">
        <f t="shared" ca="1" si="35"/>
        <v/>
      </c>
      <c r="AE32" s="24" t="str">
        <f t="shared" ca="1" si="26"/>
        <v/>
      </c>
      <c r="AF32" s="25"/>
      <c r="AG32" s="24">
        <f t="shared" ca="1" si="36"/>
        <v>0</v>
      </c>
      <c r="AH32" s="339"/>
      <c r="AI32" s="23" t="str">
        <f t="shared" ca="1" si="27"/>
        <v/>
      </c>
      <c r="AJ32" s="31" t="str">
        <f t="shared" ca="1" si="28"/>
        <v/>
      </c>
      <c r="AK32" s="24" t="str">
        <f t="shared" si="15"/>
        <v/>
      </c>
      <c r="AL32" s="24" t="str">
        <f t="shared" ca="1" si="37"/>
        <v/>
      </c>
      <c r="AM32" s="24" t="str">
        <f t="shared" ca="1" si="29"/>
        <v/>
      </c>
      <c r="AN32" s="25"/>
      <c r="AO32" s="24">
        <f t="shared" ca="1" si="38"/>
        <v>0</v>
      </c>
      <c r="AP32" s="339"/>
      <c r="AQ32" s="274">
        <v>26</v>
      </c>
      <c r="AR32" s="35">
        <f t="shared" si="6"/>
        <v>5552.5505920771066</v>
      </c>
      <c r="AS32" s="35">
        <f t="shared" si="7"/>
        <v>4308.1029915650133</v>
      </c>
      <c r="AT32" s="35">
        <f t="shared" si="8"/>
        <v>8328.2287165573362</v>
      </c>
      <c r="AU32" s="35">
        <f t="shared" si="9"/>
        <v>104477.99554353987</v>
      </c>
      <c r="AV32" s="35">
        <f t="shared" si="9"/>
        <v>104477.99554353987</v>
      </c>
      <c r="AW32" s="329"/>
      <c r="AX32" s="42">
        <v>28</v>
      </c>
      <c r="AY32" s="43">
        <f>Calculations!AK56-Calculations!AL56</f>
        <v>48.031334336989403</v>
      </c>
      <c r="AZ32" s="43">
        <f t="shared" si="4"/>
        <v>52.95454610653087</v>
      </c>
      <c r="BA32" s="43">
        <f>Calculations!AK56-Calculations!AM56</f>
        <v>56.526633936255053</v>
      </c>
      <c r="BB32" s="43">
        <f t="shared" si="0"/>
        <v>62.320613914721207</v>
      </c>
      <c r="BC32" s="43">
        <f>Calculations!AK56-Calculations!AN56</f>
        <v>48.031334336989403</v>
      </c>
      <c r="BD32" s="43">
        <f t="shared" si="1"/>
        <v>52.95454610653087</v>
      </c>
      <c r="BE32" s="43">
        <f>Calculations!AK56-Calculations!AO56</f>
        <v>860.72477901242644</v>
      </c>
      <c r="BF32" s="43">
        <f t="shared" si="2"/>
        <v>948.94906886120032</v>
      </c>
      <c r="BG32" s="43">
        <f>Calculations!AK56-Calculations!AP56</f>
        <v>917.25141294868172</v>
      </c>
      <c r="BH32" s="43">
        <f t="shared" si="5"/>
        <v>963.11398359611587</v>
      </c>
      <c r="BI32" s="329"/>
      <c r="BJ32" s="329"/>
      <c r="BK32" s="329"/>
      <c r="BL32" s="329"/>
      <c r="BM32" s="329"/>
      <c r="BN32" s="329"/>
      <c r="BO32" s="329"/>
      <c r="BP32" s="329"/>
      <c r="BQ32" s="329"/>
      <c r="BR32" s="329"/>
      <c r="BS32" s="329"/>
      <c r="BT32" s="329"/>
      <c r="BU32" s="329"/>
      <c r="BV32" s="329"/>
    </row>
    <row r="33" spans="1:74" ht="15" customHeight="1">
      <c r="A33" s="329"/>
      <c r="B33" s="23" t="str">
        <f t="shared" ca="1" si="16"/>
        <v/>
      </c>
      <c r="C33" s="31" t="str">
        <f t="shared" ca="1" si="17"/>
        <v/>
      </c>
      <c r="D33" s="24" t="str">
        <f t="shared" ca="1" si="18"/>
        <v/>
      </c>
      <c r="E33" s="24" t="str">
        <f t="shared" ca="1" si="30"/>
        <v/>
      </c>
      <c r="F33" s="24" t="str">
        <f t="shared" ca="1" si="19"/>
        <v/>
      </c>
      <c r="G33" s="100"/>
      <c r="H33" s="24">
        <f t="shared" ca="1" si="10"/>
        <v>0</v>
      </c>
      <c r="J33" s="332"/>
      <c r="K33" s="23" t="str">
        <f t="shared" ca="1" si="20"/>
        <v/>
      </c>
      <c r="L33" s="31" t="str">
        <f t="shared" ca="1" si="21"/>
        <v/>
      </c>
      <c r="M33" s="24" t="str">
        <f t="shared" si="11"/>
        <v/>
      </c>
      <c r="N33" s="24" t="str">
        <f t="shared" ca="1" si="31"/>
        <v/>
      </c>
      <c r="O33" s="24">
        <f ca="1">ROUND(Q32*$O$5/payments_per_year,2)</f>
        <v>0</v>
      </c>
      <c r="P33" s="100"/>
      <c r="Q33" s="24">
        <f t="shared" ca="1" si="32"/>
        <v>0</v>
      </c>
      <c r="R33" s="332"/>
      <c r="S33" s="23" t="str">
        <f t="shared" ca="1" si="22"/>
        <v/>
      </c>
      <c r="T33" s="31" t="str">
        <f t="shared" ca="1" si="23"/>
        <v/>
      </c>
      <c r="U33" s="24" t="str">
        <f t="shared" si="12"/>
        <v/>
      </c>
      <c r="V33" s="24" t="str">
        <f t="shared" ca="1" si="33"/>
        <v/>
      </c>
      <c r="W33" s="24">
        <f t="shared" ca="1" si="13"/>
        <v>0</v>
      </c>
      <c r="X33" s="25"/>
      <c r="Y33" s="24">
        <f t="shared" ca="1" si="34"/>
        <v>0</v>
      </c>
      <c r="Z33" s="332"/>
      <c r="AA33" s="23" t="str">
        <f t="shared" ca="1" si="24"/>
        <v/>
      </c>
      <c r="AB33" s="31" t="str">
        <f t="shared" ca="1" si="25"/>
        <v/>
      </c>
      <c r="AC33" s="24" t="str">
        <f t="shared" si="14"/>
        <v/>
      </c>
      <c r="AD33" s="24" t="str">
        <f t="shared" ca="1" si="35"/>
        <v/>
      </c>
      <c r="AE33" s="24" t="str">
        <f t="shared" ca="1" si="26"/>
        <v/>
      </c>
      <c r="AF33" s="25"/>
      <c r="AG33" s="24">
        <f t="shared" ca="1" si="36"/>
        <v>0</v>
      </c>
      <c r="AH33" s="339"/>
      <c r="AI33" s="23" t="str">
        <f t="shared" ca="1" si="27"/>
        <v/>
      </c>
      <c r="AJ33" s="31" t="str">
        <f t="shared" ca="1" si="28"/>
        <v/>
      </c>
      <c r="AK33" s="24" t="str">
        <f t="shared" si="15"/>
        <v/>
      </c>
      <c r="AL33" s="24" t="str">
        <f t="shared" ca="1" si="37"/>
        <v/>
      </c>
      <c r="AM33" s="24" t="str">
        <f t="shared" ca="1" si="29"/>
        <v/>
      </c>
      <c r="AN33" s="25"/>
      <c r="AO33" s="24">
        <f t="shared" ca="1" si="38"/>
        <v>0</v>
      </c>
      <c r="AP33" s="339"/>
      <c r="AQ33" s="274">
        <v>27</v>
      </c>
      <c r="AR33" s="35">
        <f t="shared" si="6"/>
        <v>5830.1781216809622</v>
      </c>
      <c r="AS33" s="35">
        <f t="shared" si="7"/>
        <v>4523.5081411432639</v>
      </c>
      <c r="AT33" s="35">
        <f t="shared" si="8"/>
        <v>8744.6401523852037</v>
      </c>
      <c r="AU33" s="35">
        <f t="shared" si="9"/>
        <v>109701.89532071687</v>
      </c>
      <c r="AV33" s="35">
        <f t="shared" si="9"/>
        <v>109701.89532071687</v>
      </c>
      <c r="AW33" s="329"/>
      <c r="AX33" s="42">
        <v>29</v>
      </c>
      <c r="AY33" s="43">
        <f>Calculations!AK57-Calculations!AL57</f>
        <v>45.744127939989994</v>
      </c>
      <c r="AZ33" s="43">
        <f t="shared" si="4"/>
        <v>50.432901053838876</v>
      </c>
      <c r="BA33" s="43">
        <f>Calculations!AK57-Calculations!AM57</f>
        <v>53.834889463100126</v>
      </c>
      <c r="BB33" s="43">
        <f t="shared" si="0"/>
        <v>59.352965633067811</v>
      </c>
      <c r="BC33" s="43">
        <f>Calculations!AK57-Calculations!AN57</f>
        <v>45.744127939989994</v>
      </c>
      <c r="BD33" s="43">
        <f t="shared" si="1"/>
        <v>50.432901053838876</v>
      </c>
      <c r="BE33" s="43">
        <f>Calculations!AK57-Calculations!AO57</f>
        <v>819.73788477373944</v>
      </c>
      <c r="BF33" s="43">
        <f t="shared" si="2"/>
        <v>903.76101796304783</v>
      </c>
      <c r="BG33" s="43">
        <f>Calculations!AK57-Calculations!AP57</f>
        <v>873.57277423683968</v>
      </c>
      <c r="BH33" s="43">
        <f t="shared" si="5"/>
        <v>917.25141294868172</v>
      </c>
      <c r="BI33" s="329"/>
      <c r="BJ33" s="329"/>
      <c r="BK33" s="329"/>
      <c r="BL33" s="329"/>
      <c r="BM33" s="329"/>
      <c r="BN33" s="329"/>
      <c r="BO33" s="329"/>
      <c r="BP33" s="329"/>
      <c r="BQ33" s="329"/>
      <c r="BR33" s="329"/>
      <c r="BS33" s="329"/>
      <c r="BT33" s="329"/>
      <c r="BU33" s="329"/>
      <c r="BV33" s="329"/>
    </row>
    <row r="34" spans="1:74" ht="15" customHeight="1">
      <c r="A34" s="329"/>
      <c r="B34" s="23" t="str">
        <f t="shared" ca="1" si="16"/>
        <v/>
      </c>
      <c r="C34" s="31" t="str">
        <f t="shared" ca="1" si="17"/>
        <v/>
      </c>
      <c r="D34" s="24" t="str">
        <f t="shared" ca="1" si="18"/>
        <v/>
      </c>
      <c r="E34" s="24" t="str">
        <f t="shared" ca="1" si="30"/>
        <v/>
      </c>
      <c r="F34" s="24" t="str">
        <f t="shared" ca="1" si="19"/>
        <v/>
      </c>
      <c r="G34" s="100"/>
      <c r="H34" s="24">
        <f t="shared" ca="1" si="10"/>
        <v>0</v>
      </c>
      <c r="J34" s="332"/>
      <c r="K34" s="23" t="str">
        <f t="shared" ca="1" si="20"/>
        <v/>
      </c>
      <c r="L34" s="31" t="str">
        <f t="shared" ca="1" si="21"/>
        <v/>
      </c>
      <c r="M34" s="24" t="str">
        <f t="shared" si="11"/>
        <v/>
      </c>
      <c r="N34" s="24" t="str">
        <f t="shared" ca="1" si="31"/>
        <v/>
      </c>
      <c r="O34" s="24" t="str">
        <f ca="1">IF(L34="","",ROUND(Q33*$O$5/payments_per_year,2))</f>
        <v/>
      </c>
      <c r="P34" s="100"/>
      <c r="Q34" s="24">
        <f t="shared" ca="1" si="32"/>
        <v>0</v>
      </c>
      <c r="R34" s="332"/>
      <c r="S34" s="23" t="str">
        <f t="shared" ca="1" si="22"/>
        <v/>
      </c>
      <c r="T34" s="31" t="str">
        <f t="shared" ca="1" si="23"/>
        <v/>
      </c>
      <c r="U34" s="24" t="str">
        <f t="shared" si="12"/>
        <v/>
      </c>
      <c r="V34" s="24" t="str">
        <f t="shared" ca="1" si="33"/>
        <v/>
      </c>
      <c r="W34" s="24">
        <f t="shared" ca="1" si="13"/>
        <v>0</v>
      </c>
      <c r="X34" s="25"/>
      <c r="Y34" s="24">
        <f t="shared" ca="1" si="34"/>
        <v>0</v>
      </c>
      <c r="Z34" s="332"/>
      <c r="AA34" s="23" t="str">
        <f t="shared" ca="1" si="24"/>
        <v/>
      </c>
      <c r="AB34" s="31" t="str">
        <f t="shared" ca="1" si="25"/>
        <v/>
      </c>
      <c r="AC34" s="24" t="str">
        <f t="shared" si="14"/>
        <v/>
      </c>
      <c r="AD34" s="24" t="str">
        <f t="shared" ca="1" si="35"/>
        <v/>
      </c>
      <c r="AE34" s="24" t="str">
        <f t="shared" ca="1" si="26"/>
        <v/>
      </c>
      <c r="AF34" s="25"/>
      <c r="AG34" s="24">
        <f t="shared" ca="1" si="36"/>
        <v>0</v>
      </c>
      <c r="AH34" s="339"/>
      <c r="AI34" s="23" t="str">
        <f t="shared" ca="1" si="27"/>
        <v/>
      </c>
      <c r="AJ34" s="31" t="str">
        <f t="shared" ca="1" si="28"/>
        <v/>
      </c>
      <c r="AK34" s="24" t="str">
        <f t="shared" si="15"/>
        <v/>
      </c>
      <c r="AL34" s="24" t="str">
        <f t="shared" ca="1" si="37"/>
        <v/>
      </c>
      <c r="AM34" s="24" t="str">
        <f t="shared" ca="1" si="29"/>
        <v/>
      </c>
      <c r="AN34" s="25"/>
      <c r="AO34" s="24">
        <f t="shared" ca="1" si="38"/>
        <v>0</v>
      </c>
      <c r="AP34" s="339"/>
      <c r="AQ34" s="274">
        <v>28</v>
      </c>
      <c r="AR34" s="35">
        <f t="shared" si="6"/>
        <v>6121.6870277650105</v>
      </c>
      <c r="AS34" s="35">
        <f t="shared" si="7"/>
        <v>4749.6835482004271</v>
      </c>
      <c r="AT34" s="35">
        <f t="shared" si="8"/>
        <v>9181.8721600044646</v>
      </c>
      <c r="AU34" s="35">
        <f t="shared" si="9"/>
        <v>115186.99008675272</v>
      </c>
      <c r="AV34" s="35">
        <f t="shared" si="9"/>
        <v>115186.99008675272</v>
      </c>
      <c r="AW34" s="329"/>
      <c r="AX34" s="42">
        <v>30</v>
      </c>
      <c r="AY34" s="43">
        <f>Calculations!AK58-Calculations!AL58</f>
        <v>43.565836133323842</v>
      </c>
      <c r="AZ34" s="43">
        <f t="shared" si="4"/>
        <v>48.031334336989495</v>
      </c>
      <c r="BA34" s="43">
        <f>Calculations!AK58-Calculations!AM58</f>
        <v>51.271323298190623</v>
      </c>
      <c r="BB34" s="43">
        <f t="shared" si="0"/>
        <v>56.526633936255138</v>
      </c>
      <c r="BC34" s="43">
        <f>Calculations!AK58-Calculations!AN58</f>
        <v>43.565836133323842</v>
      </c>
      <c r="BD34" s="43">
        <f t="shared" si="1"/>
        <v>48.031334336989495</v>
      </c>
      <c r="BE34" s="43">
        <f>Calculations!AK58-Calculations!AO58</f>
        <v>780.70274740356137</v>
      </c>
      <c r="BF34" s="43">
        <f t="shared" si="2"/>
        <v>860.72477901242644</v>
      </c>
      <c r="BG34" s="43">
        <f>Calculations!AK58-Calculations!AP58</f>
        <v>831.97407070175211</v>
      </c>
      <c r="BH34" s="43">
        <f t="shared" si="5"/>
        <v>873.57277423683979</v>
      </c>
      <c r="BI34" s="329"/>
      <c r="BJ34" s="329"/>
      <c r="BK34" s="329"/>
      <c r="BL34" s="329"/>
      <c r="BM34" s="329"/>
      <c r="BN34" s="329"/>
      <c r="BO34" s="329"/>
      <c r="BP34" s="329"/>
      <c r="BQ34" s="329"/>
      <c r="BR34" s="329"/>
      <c r="BS34" s="329"/>
      <c r="BT34" s="329"/>
      <c r="BU34" s="329"/>
      <c r="BV34" s="329"/>
    </row>
    <row r="35" spans="1:74" ht="15" customHeight="1">
      <c r="A35" s="329"/>
      <c r="B35" s="23" t="str">
        <f t="shared" ca="1" si="16"/>
        <v/>
      </c>
      <c r="C35" s="31" t="str">
        <f t="shared" ca="1" si="17"/>
        <v/>
      </c>
      <c r="D35" s="24" t="str">
        <f t="shared" ca="1" si="18"/>
        <v/>
      </c>
      <c r="E35" s="24" t="str">
        <f t="shared" ca="1" si="30"/>
        <v/>
      </c>
      <c r="F35" s="24" t="str">
        <f t="shared" ca="1" si="19"/>
        <v/>
      </c>
      <c r="G35" s="100"/>
      <c r="H35" s="24">
        <f t="shared" ca="1" si="10"/>
        <v>0</v>
      </c>
      <c r="J35" s="332"/>
      <c r="K35" s="23" t="str">
        <f t="shared" ca="1" si="20"/>
        <v/>
      </c>
      <c r="L35" s="31" t="str">
        <f t="shared" ca="1" si="21"/>
        <v/>
      </c>
      <c r="M35" s="24" t="str">
        <f t="shared" si="11"/>
        <v/>
      </c>
      <c r="N35" s="24" t="str">
        <f t="shared" ca="1" si="31"/>
        <v/>
      </c>
      <c r="O35" s="24">
        <f ca="1">ROUND(Q34*$O$5/payments_per_year,2)</f>
        <v>0</v>
      </c>
      <c r="P35" s="100"/>
      <c r="Q35" s="24">
        <f t="shared" ca="1" si="32"/>
        <v>0</v>
      </c>
      <c r="R35" s="332"/>
      <c r="S35" s="23" t="str">
        <f t="shared" ca="1" si="22"/>
        <v/>
      </c>
      <c r="T35" s="31" t="str">
        <f t="shared" ca="1" si="23"/>
        <v/>
      </c>
      <c r="U35" s="24" t="str">
        <f t="shared" si="12"/>
        <v/>
      </c>
      <c r="V35" s="24" t="str">
        <f t="shared" ca="1" si="33"/>
        <v/>
      </c>
      <c r="W35" s="24">
        <f t="shared" ca="1" si="13"/>
        <v>0</v>
      </c>
      <c r="X35" s="25"/>
      <c r="Y35" s="24">
        <f t="shared" ca="1" si="34"/>
        <v>0</v>
      </c>
      <c r="Z35" s="332"/>
      <c r="AA35" s="23" t="str">
        <f t="shared" ca="1" si="24"/>
        <v/>
      </c>
      <c r="AB35" s="31" t="str">
        <f t="shared" ca="1" si="25"/>
        <v/>
      </c>
      <c r="AC35" s="24" t="str">
        <f t="shared" si="14"/>
        <v/>
      </c>
      <c r="AD35" s="24" t="str">
        <f t="shared" ca="1" si="35"/>
        <v/>
      </c>
      <c r="AE35" s="24" t="str">
        <f t="shared" ca="1" si="26"/>
        <v/>
      </c>
      <c r="AF35" s="25"/>
      <c r="AG35" s="24">
        <f t="shared" ca="1" si="36"/>
        <v>0</v>
      </c>
      <c r="AH35" s="339"/>
      <c r="AI35" s="23" t="str">
        <f t="shared" ca="1" si="27"/>
        <v/>
      </c>
      <c r="AJ35" s="31" t="str">
        <f t="shared" ca="1" si="28"/>
        <v/>
      </c>
      <c r="AK35" s="24" t="str">
        <f t="shared" si="15"/>
        <v/>
      </c>
      <c r="AL35" s="24" t="str">
        <f t="shared" ca="1" si="37"/>
        <v/>
      </c>
      <c r="AM35" s="24" t="str">
        <f t="shared" ca="1" si="29"/>
        <v/>
      </c>
      <c r="AN35" s="25"/>
      <c r="AO35" s="24">
        <f t="shared" ca="1" si="38"/>
        <v>0</v>
      </c>
      <c r="AP35" s="339"/>
      <c r="AQ35" s="274">
        <v>29</v>
      </c>
      <c r="AR35" s="35">
        <f t="shared" si="6"/>
        <v>6427.7713791532615</v>
      </c>
      <c r="AS35" s="35">
        <f t="shared" si="7"/>
        <v>4987.1677256104485</v>
      </c>
      <c r="AT35" s="35">
        <f t="shared" si="8"/>
        <v>9640.9657680046876</v>
      </c>
      <c r="AU35" s="35">
        <f t="shared" si="9"/>
        <v>120946.33959109036</v>
      </c>
      <c r="AV35" s="35">
        <f t="shared" si="9"/>
        <v>120946.33959109036</v>
      </c>
      <c r="AW35" s="329"/>
      <c r="AX35" s="42">
        <v>31</v>
      </c>
      <c r="AY35" s="43">
        <f>Calculations!AK59-Calculations!AL59</f>
        <v>41.491272507927533</v>
      </c>
      <c r="AZ35" s="43">
        <f t="shared" si="4"/>
        <v>45.744127939990037</v>
      </c>
      <c r="BA35" s="43">
        <f>Calculations!AK59-Calculations!AM59</f>
        <v>48.829831712562509</v>
      </c>
      <c r="BB35" s="43">
        <f t="shared" si="0"/>
        <v>53.834889463100154</v>
      </c>
      <c r="BC35" s="43">
        <f>Calculations!AK59-Calculations!AN59</f>
        <v>41.491272507927533</v>
      </c>
      <c r="BD35" s="43">
        <f t="shared" si="1"/>
        <v>45.744127939990037</v>
      </c>
      <c r="BE35" s="43">
        <f>Calculations!AK59-Calculations!AO59</f>
        <v>743.52642609862994</v>
      </c>
      <c r="BF35" s="43">
        <f t="shared" si="2"/>
        <v>819.73788477373944</v>
      </c>
      <c r="BG35" s="43">
        <f>Calculations!AK59-Calculations!AP59</f>
        <v>792.35625781119245</v>
      </c>
      <c r="BH35" s="43">
        <f t="shared" si="5"/>
        <v>831.97407070175211</v>
      </c>
      <c r="BI35" s="329"/>
      <c r="BJ35" s="329"/>
      <c r="BK35" s="329"/>
      <c r="BL35" s="329"/>
      <c r="BM35" s="329"/>
      <c r="BN35" s="329"/>
      <c r="BO35" s="329"/>
      <c r="BP35" s="329"/>
      <c r="BQ35" s="329"/>
      <c r="BR35" s="329"/>
      <c r="BS35" s="329"/>
      <c r="BT35" s="329"/>
      <c r="BU35" s="329"/>
      <c r="BV35" s="329"/>
    </row>
    <row r="36" spans="1:74" ht="15" customHeight="1">
      <c r="A36" s="329"/>
      <c r="B36" s="23" t="str">
        <f t="shared" ca="1" si="16"/>
        <v/>
      </c>
      <c r="C36" s="31" t="str">
        <f t="shared" ca="1" si="17"/>
        <v/>
      </c>
      <c r="D36" s="24" t="str">
        <f t="shared" ca="1" si="18"/>
        <v/>
      </c>
      <c r="E36" s="24" t="str">
        <f t="shared" ca="1" si="30"/>
        <v/>
      </c>
      <c r="F36" s="24" t="str">
        <f t="shared" ca="1" si="19"/>
        <v/>
      </c>
      <c r="G36" s="100"/>
      <c r="H36" s="24">
        <f t="shared" ca="1" si="10"/>
        <v>0</v>
      </c>
      <c r="J36" s="332"/>
      <c r="K36" s="23" t="str">
        <f t="shared" ca="1" si="20"/>
        <v/>
      </c>
      <c r="L36" s="31" t="str">
        <f t="shared" ca="1" si="21"/>
        <v/>
      </c>
      <c r="M36" s="24" t="str">
        <f t="shared" si="11"/>
        <v/>
      </c>
      <c r="N36" s="24" t="str">
        <f t="shared" ca="1" si="31"/>
        <v/>
      </c>
      <c r="O36" s="24" t="str">
        <f ca="1">IF(L36="","",ROUND(Q35*$O$5/payments_per_year,2))</f>
        <v/>
      </c>
      <c r="P36" s="100"/>
      <c r="Q36" s="24">
        <f t="shared" ca="1" si="32"/>
        <v>0</v>
      </c>
      <c r="R36" s="332"/>
      <c r="S36" s="23" t="str">
        <f t="shared" ca="1" si="22"/>
        <v/>
      </c>
      <c r="T36" s="31" t="str">
        <f t="shared" ca="1" si="23"/>
        <v/>
      </c>
      <c r="U36" s="24" t="str">
        <f t="shared" si="12"/>
        <v/>
      </c>
      <c r="V36" s="24" t="str">
        <f t="shared" ca="1" si="33"/>
        <v/>
      </c>
      <c r="W36" s="24">
        <f t="shared" ca="1" si="13"/>
        <v>0</v>
      </c>
      <c r="X36" s="25"/>
      <c r="Y36" s="24">
        <f t="shared" ca="1" si="34"/>
        <v>0</v>
      </c>
      <c r="Z36" s="332"/>
      <c r="AA36" s="23" t="str">
        <f t="shared" ca="1" si="24"/>
        <v/>
      </c>
      <c r="AB36" s="31" t="str">
        <f t="shared" ca="1" si="25"/>
        <v/>
      </c>
      <c r="AC36" s="24" t="str">
        <f t="shared" si="14"/>
        <v/>
      </c>
      <c r="AD36" s="24" t="str">
        <f t="shared" ca="1" si="35"/>
        <v/>
      </c>
      <c r="AE36" s="24" t="str">
        <f t="shared" ca="1" si="26"/>
        <v/>
      </c>
      <c r="AF36" s="25"/>
      <c r="AG36" s="24">
        <f t="shared" ca="1" si="36"/>
        <v>0</v>
      </c>
      <c r="AH36" s="339"/>
      <c r="AI36" s="23" t="str">
        <f t="shared" ca="1" si="27"/>
        <v/>
      </c>
      <c r="AJ36" s="31" t="str">
        <f t="shared" ca="1" si="28"/>
        <v/>
      </c>
      <c r="AK36" s="24" t="str">
        <f t="shared" si="15"/>
        <v/>
      </c>
      <c r="AL36" s="24" t="str">
        <f t="shared" ca="1" si="37"/>
        <v/>
      </c>
      <c r="AM36" s="24" t="str">
        <f t="shared" ca="1" si="29"/>
        <v/>
      </c>
      <c r="AN36" s="25"/>
      <c r="AO36" s="24">
        <f t="shared" ca="1" si="38"/>
        <v>0</v>
      </c>
      <c r="AP36" s="339"/>
      <c r="AQ36" s="274">
        <v>30</v>
      </c>
      <c r="AR36" s="35">
        <f t="shared" si="6"/>
        <v>6749.1599481109251</v>
      </c>
      <c r="AS36" s="35">
        <f t="shared" si="7"/>
        <v>5236.5261118909712</v>
      </c>
      <c r="AT36" s="35">
        <f t="shared" si="8"/>
        <v>10123.014056404922</v>
      </c>
      <c r="AU36" s="35">
        <f t="shared" si="9"/>
        <v>126993.65657064489</v>
      </c>
      <c r="AV36" s="35">
        <f t="shared" si="9"/>
        <v>126993.65657064489</v>
      </c>
      <c r="AW36" s="329"/>
      <c r="AX36" s="42">
        <v>32</v>
      </c>
      <c r="AY36" s="43">
        <f>Calculations!AK60-Calculations!AL60</f>
        <v>39.515497626597721</v>
      </c>
      <c r="AZ36" s="43">
        <f t="shared" si="4"/>
        <v>43.565836133323913</v>
      </c>
      <c r="BA36" s="43">
        <f>Calculations!AK60-Calculations!AM60</f>
        <v>46.504601631011951</v>
      </c>
      <c r="BB36" s="43">
        <f t="shared" si="0"/>
        <v>51.271323298190637</v>
      </c>
      <c r="BC36" s="43">
        <f>Calculations!AK60-Calculations!AN60</f>
        <v>39.515497626597721</v>
      </c>
      <c r="BD36" s="43">
        <f t="shared" si="1"/>
        <v>43.565836133323913</v>
      </c>
      <c r="BE36" s="43">
        <f>Calculations!AK60-Calculations!AO60</f>
        <v>708.12040580821895</v>
      </c>
      <c r="BF36" s="43">
        <f t="shared" si="2"/>
        <v>780.70274740356149</v>
      </c>
      <c r="BG36" s="43">
        <f>Calculations!AK60-Calculations!AP60</f>
        <v>754.6250074392309</v>
      </c>
      <c r="BH36" s="43">
        <f t="shared" si="5"/>
        <v>792.35625781119245</v>
      </c>
      <c r="BI36" s="329"/>
      <c r="BJ36" s="329"/>
      <c r="BK36" s="329"/>
      <c r="BL36" s="329"/>
      <c r="BM36" s="329"/>
      <c r="BN36" s="329"/>
      <c r="BO36" s="329"/>
      <c r="BP36" s="329"/>
      <c r="BQ36" s="329"/>
      <c r="BR36" s="329"/>
      <c r="BS36" s="329"/>
      <c r="BT36" s="329"/>
      <c r="BU36" s="329"/>
      <c r="BV36" s="329"/>
    </row>
    <row r="37" spans="1:74" ht="15" customHeight="1">
      <c r="A37" s="329"/>
      <c r="B37" s="23" t="str">
        <f t="shared" ca="1" si="16"/>
        <v/>
      </c>
      <c r="C37" s="31" t="str">
        <f t="shared" ca="1" si="17"/>
        <v/>
      </c>
      <c r="D37" s="24" t="str">
        <f t="shared" ca="1" si="18"/>
        <v/>
      </c>
      <c r="E37" s="24" t="str">
        <f t="shared" ca="1" si="30"/>
        <v/>
      </c>
      <c r="F37" s="24" t="str">
        <f t="shared" ca="1" si="19"/>
        <v/>
      </c>
      <c r="G37" s="100"/>
      <c r="H37" s="24">
        <f t="shared" ca="1" si="10"/>
        <v>0</v>
      </c>
      <c r="J37" s="332"/>
      <c r="K37" s="23" t="str">
        <f t="shared" ca="1" si="20"/>
        <v/>
      </c>
      <c r="L37" s="31" t="str">
        <f t="shared" ca="1" si="21"/>
        <v/>
      </c>
      <c r="M37" s="24" t="str">
        <f t="shared" si="11"/>
        <v/>
      </c>
      <c r="N37" s="24" t="str">
        <f t="shared" ca="1" si="31"/>
        <v/>
      </c>
      <c r="O37" s="24">
        <f ca="1">ROUND(Q36*$O$5/payments_per_year,2)</f>
        <v>0</v>
      </c>
      <c r="P37" s="100"/>
      <c r="Q37" s="24">
        <f t="shared" ca="1" si="32"/>
        <v>0</v>
      </c>
      <c r="R37" s="332"/>
      <c r="S37" s="23" t="str">
        <f t="shared" ca="1" si="22"/>
        <v/>
      </c>
      <c r="T37" s="31" t="str">
        <f t="shared" ca="1" si="23"/>
        <v/>
      </c>
      <c r="U37" s="24" t="str">
        <f t="shared" si="12"/>
        <v/>
      </c>
      <c r="V37" s="24" t="str">
        <f t="shared" ca="1" si="33"/>
        <v/>
      </c>
      <c r="W37" s="24">
        <f t="shared" ca="1" si="13"/>
        <v>0</v>
      </c>
      <c r="X37" s="25"/>
      <c r="Y37" s="24">
        <f t="shared" ca="1" si="34"/>
        <v>0</v>
      </c>
      <c r="Z37" s="332"/>
      <c r="AA37" s="23" t="str">
        <f t="shared" ca="1" si="24"/>
        <v/>
      </c>
      <c r="AB37" s="31" t="str">
        <f t="shared" ca="1" si="25"/>
        <v/>
      </c>
      <c r="AC37" s="24" t="str">
        <f t="shared" si="14"/>
        <v/>
      </c>
      <c r="AD37" s="24" t="str">
        <f t="shared" ca="1" si="35"/>
        <v/>
      </c>
      <c r="AE37" s="24" t="str">
        <f t="shared" ca="1" si="26"/>
        <v/>
      </c>
      <c r="AF37" s="25"/>
      <c r="AG37" s="24">
        <f t="shared" ca="1" si="36"/>
        <v>0</v>
      </c>
      <c r="AH37" s="339"/>
      <c r="AI37" s="23" t="str">
        <f t="shared" ca="1" si="27"/>
        <v/>
      </c>
      <c r="AJ37" s="31" t="str">
        <f t="shared" ca="1" si="28"/>
        <v/>
      </c>
      <c r="AK37" s="24" t="str">
        <f t="shared" si="15"/>
        <v/>
      </c>
      <c r="AL37" s="24" t="str">
        <f t="shared" ca="1" si="37"/>
        <v/>
      </c>
      <c r="AM37" s="24" t="str">
        <f t="shared" ca="1" si="29"/>
        <v/>
      </c>
      <c r="AN37" s="25"/>
      <c r="AO37" s="24">
        <f t="shared" ca="1" si="38"/>
        <v>0</v>
      </c>
      <c r="AP37" s="339"/>
      <c r="AQ37" s="274">
        <v>31</v>
      </c>
      <c r="AR37" s="35">
        <f t="shared" si="6"/>
        <v>7086.617945516472</v>
      </c>
      <c r="AS37" s="35">
        <f t="shared" si="7"/>
        <v>5498.3524174855202</v>
      </c>
      <c r="AT37" s="35">
        <f t="shared" si="8"/>
        <v>10629.164759225168</v>
      </c>
      <c r="AU37" s="35">
        <f t="shared" si="9"/>
        <v>133343.33939917714</v>
      </c>
      <c r="AV37" s="35">
        <f t="shared" si="9"/>
        <v>133343.33939917714</v>
      </c>
      <c r="AW37" s="329"/>
      <c r="AX37" s="42">
        <v>33</v>
      </c>
      <c r="AY37" s="43">
        <f>Calculations!AK61-Calculations!AL61</f>
        <v>37.633807263426434</v>
      </c>
      <c r="AZ37" s="43">
        <f t="shared" si="4"/>
        <v>41.491272507927611</v>
      </c>
      <c r="BA37" s="43">
        <f>Calculations!AK61-Calculations!AM61</f>
        <v>44.290096791439964</v>
      </c>
      <c r="BB37" s="43">
        <f t="shared" si="0"/>
        <v>48.829831712562552</v>
      </c>
      <c r="BC37" s="43">
        <f>Calculations!AK61-Calculations!AN61</f>
        <v>37.633807263426434</v>
      </c>
      <c r="BD37" s="43">
        <f t="shared" si="1"/>
        <v>41.491272507927611</v>
      </c>
      <c r="BE37" s="43">
        <f>Calculations!AK61-Calculations!AO61</f>
        <v>674.4003864840181</v>
      </c>
      <c r="BF37" s="43">
        <f t="shared" si="2"/>
        <v>743.52642609862994</v>
      </c>
      <c r="BG37" s="43">
        <f>Calculations!AK61-Calculations!AP61</f>
        <v>718.69048327545806</v>
      </c>
      <c r="BH37" s="43">
        <f t="shared" si="5"/>
        <v>754.62500743923101</v>
      </c>
      <c r="BI37" s="329"/>
      <c r="BJ37" s="329"/>
      <c r="BK37" s="329"/>
      <c r="BL37" s="329"/>
      <c r="BM37" s="329"/>
      <c r="BN37" s="329"/>
      <c r="BO37" s="329"/>
      <c r="BP37" s="329"/>
      <c r="BQ37" s="329"/>
      <c r="BR37" s="329"/>
      <c r="BS37" s="329"/>
      <c r="BT37" s="329"/>
      <c r="BU37" s="329"/>
      <c r="BV37" s="329"/>
    </row>
    <row r="38" spans="1:74" ht="15" customHeight="1">
      <c r="A38" s="329"/>
      <c r="B38" s="23" t="str">
        <f t="shared" ca="1" si="16"/>
        <v/>
      </c>
      <c r="C38" s="31" t="str">
        <f t="shared" ca="1" si="17"/>
        <v/>
      </c>
      <c r="D38" s="24" t="str">
        <f t="shared" ca="1" si="18"/>
        <v/>
      </c>
      <c r="E38" s="24" t="str">
        <f t="shared" ca="1" si="30"/>
        <v/>
      </c>
      <c r="F38" s="24" t="str">
        <f t="shared" ca="1" si="19"/>
        <v/>
      </c>
      <c r="G38" s="100"/>
      <c r="H38" s="24">
        <f t="shared" ca="1" si="10"/>
        <v>0</v>
      </c>
      <c r="J38" s="332"/>
      <c r="K38" s="23" t="str">
        <f t="shared" ca="1" si="20"/>
        <v/>
      </c>
      <c r="L38" s="31" t="str">
        <f t="shared" ca="1" si="21"/>
        <v/>
      </c>
      <c r="M38" s="24" t="str">
        <f t="shared" si="11"/>
        <v/>
      </c>
      <c r="N38" s="24" t="str">
        <f t="shared" ca="1" si="31"/>
        <v/>
      </c>
      <c r="O38" s="24" t="str">
        <f ca="1">IF(L38="","",ROUND(Q37*$O$5/payments_per_year,2))</f>
        <v/>
      </c>
      <c r="P38" s="100"/>
      <c r="Q38" s="24">
        <f t="shared" ca="1" si="32"/>
        <v>0</v>
      </c>
      <c r="R38" s="332"/>
      <c r="S38" s="23" t="str">
        <f t="shared" ca="1" si="22"/>
        <v/>
      </c>
      <c r="T38" s="31" t="str">
        <f t="shared" ca="1" si="23"/>
        <v/>
      </c>
      <c r="U38" s="24" t="str">
        <f t="shared" si="12"/>
        <v/>
      </c>
      <c r="V38" s="24" t="str">
        <f t="shared" ca="1" si="33"/>
        <v/>
      </c>
      <c r="W38" s="24">
        <f t="shared" ca="1" si="13"/>
        <v>0</v>
      </c>
      <c r="X38" s="25"/>
      <c r="Y38" s="24">
        <f t="shared" ca="1" si="34"/>
        <v>0</v>
      </c>
      <c r="Z38" s="332"/>
      <c r="AA38" s="23" t="str">
        <f t="shared" ca="1" si="24"/>
        <v/>
      </c>
      <c r="AB38" s="31" t="str">
        <f t="shared" ca="1" si="25"/>
        <v/>
      </c>
      <c r="AC38" s="24" t="str">
        <f t="shared" si="14"/>
        <v/>
      </c>
      <c r="AD38" s="24" t="str">
        <f t="shared" ca="1" si="35"/>
        <v/>
      </c>
      <c r="AE38" s="24" t="str">
        <f t="shared" ca="1" si="26"/>
        <v/>
      </c>
      <c r="AF38" s="25"/>
      <c r="AG38" s="24">
        <f t="shared" ca="1" si="36"/>
        <v>0</v>
      </c>
      <c r="AH38" s="339"/>
      <c r="AI38" s="23" t="str">
        <f t="shared" ca="1" si="27"/>
        <v/>
      </c>
      <c r="AJ38" s="31" t="str">
        <f t="shared" ca="1" si="28"/>
        <v/>
      </c>
      <c r="AK38" s="24" t="str">
        <f t="shared" si="15"/>
        <v/>
      </c>
      <c r="AL38" s="24" t="str">
        <f t="shared" ca="1" si="37"/>
        <v/>
      </c>
      <c r="AM38" s="24" t="str">
        <f t="shared" ca="1" si="29"/>
        <v/>
      </c>
      <c r="AN38" s="25"/>
      <c r="AO38" s="24">
        <f t="shared" ca="1" si="38"/>
        <v>0</v>
      </c>
      <c r="AP38" s="339"/>
      <c r="AQ38" s="274">
        <v>32</v>
      </c>
      <c r="AR38" s="35">
        <f t="shared" si="6"/>
        <v>7440.9488427922961</v>
      </c>
      <c r="AS38" s="35">
        <f t="shared" si="7"/>
        <v>5773.2700383597967</v>
      </c>
      <c r="AT38" s="35">
        <f t="shared" si="8"/>
        <v>11160.622997186427</v>
      </c>
      <c r="AU38" s="35">
        <f t="shared" si="9"/>
        <v>140010.50636913601</v>
      </c>
      <c r="AV38" s="35">
        <f t="shared" si="9"/>
        <v>140010.50636913601</v>
      </c>
      <c r="AW38" s="329"/>
      <c r="AX38" s="42">
        <v>34</v>
      </c>
      <c r="AY38" s="43">
        <f>Calculations!AK62-Calculations!AL62</f>
        <v>35.841721203263205</v>
      </c>
      <c r="AZ38" s="43">
        <f t="shared" si="4"/>
        <v>39.515497626597757</v>
      </c>
      <c r="BA38" s="43">
        <f>Calculations!AK62-Calculations!AM62</f>
        <v>42.181044563276146</v>
      </c>
      <c r="BB38" s="43">
        <f t="shared" si="0"/>
        <v>46.504601631011965</v>
      </c>
      <c r="BC38" s="43">
        <f>Calculations!AK62-Calculations!AN62</f>
        <v>35.841721203263205</v>
      </c>
      <c r="BD38" s="43">
        <f t="shared" si="1"/>
        <v>39.515497626597757</v>
      </c>
      <c r="BE38" s="43">
        <f>Calculations!AK62-Calculations!AO62</f>
        <v>642.28608236573143</v>
      </c>
      <c r="BF38" s="43">
        <f t="shared" si="2"/>
        <v>708.12040580821906</v>
      </c>
      <c r="BG38" s="43">
        <f>Calculations!AK62-Calculations!AP62</f>
        <v>684.46712692900758</v>
      </c>
      <c r="BH38" s="43">
        <f t="shared" si="5"/>
        <v>718.69048327545795</v>
      </c>
      <c r="BI38" s="329"/>
      <c r="BJ38" s="329"/>
      <c r="BK38" s="329"/>
      <c r="BL38" s="329"/>
      <c r="BM38" s="329"/>
      <c r="BN38" s="329"/>
      <c r="BO38" s="329"/>
      <c r="BP38" s="329"/>
      <c r="BQ38" s="329"/>
      <c r="BR38" s="329"/>
      <c r="BS38" s="329"/>
      <c r="BT38" s="329"/>
      <c r="BU38" s="329"/>
      <c r="BV38" s="329"/>
    </row>
    <row r="39" spans="1:74" ht="15" customHeight="1">
      <c r="A39" s="329"/>
      <c r="B39" s="23" t="str">
        <f t="shared" ca="1" si="16"/>
        <v/>
      </c>
      <c r="C39" s="31" t="str">
        <f t="shared" ca="1" si="17"/>
        <v/>
      </c>
      <c r="D39" s="24" t="str">
        <f t="shared" ca="1" si="18"/>
        <v/>
      </c>
      <c r="E39" s="24" t="str">
        <f t="shared" ca="1" si="30"/>
        <v/>
      </c>
      <c r="F39" s="24" t="str">
        <f t="shared" ca="1" si="19"/>
        <v/>
      </c>
      <c r="G39" s="100"/>
      <c r="H39" s="24">
        <f t="shared" ca="1" si="10"/>
        <v>0</v>
      </c>
      <c r="J39" s="332"/>
      <c r="K39" s="23" t="str">
        <f t="shared" ca="1" si="20"/>
        <v/>
      </c>
      <c r="L39" s="31" t="str">
        <f t="shared" ca="1" si="21"/>
        <v/>
      </c>
      <c r="M39" s="24" t="str">
        <f t="shared" si="11"/>
        <v/>
      </c>
      <c r="N39" s="24" t="str">
        <f t="shared" ca="1" si="31"/>
        <v/>
      </c>
      <c r="O39" s="24">
        <f ca="1">ROUND(Q38*$O$5/payments_per_year,2)</f>
        <v>0</v>
      </c>
      <c r="P39" s="100"/>
      <c r="Q39" s="24">
        <f t="shared" ca="1" si="32"/>
        <v>0</v>
      </c>
      <c r="R39" s="332"/>
      <c r="S39" s="23" t="str">
        <f t="shared" ca="1" si="22"/>
        <v/>
      </c>
      <c r="T39" s="31" t="str">
        <f t="shared" ca="1" si="23"/>
        <v/>
      </c>
      <c r="U39" s="24" t="str">
        <f t="shared" si="12"/>
        <v/>
      </c>
      <c r="V39" s="24" t="str">
        <f t="shared" ca="1" si="33"/>
        <v/>
      </c>
      <c r="W39" s="24">
        <f t="shared" ca="1" si="13"/>
        <v>0</v>
      </c>
      <c r="X39" s="25"/>
      <c r="Y39" s="24">
        <f t="shared" ca="1" si="34"/>
        <v>0</v>
      </c>
      <c r="Z39" s="332"/>
      <c r="AA39" s="23" t="str">
        <f t="shared" ca="1" si="24"/>
        <v/>
      </c>
      <c r="AB39" s="31" t="str">
        <f t="shared" ca="1" si="25"/>
        <v/>
      </c>
      <c r="AC39" s="24" t="str">
        <f t="shared" si="14"/>
        <v/>
      </c>
      <c r="AD39" s="24" t="str">
        <f t="shared" ca="1" si="35"/>
        <v/>
      </c>
      <c r="AE39" s="24" t="str">
        <f t="shared" ca="1" si="26"/>
        <v/>
      </c>
      <c r="AF39" s="25"/>
      <c r="AG39" s="24">
        <f t="shared" ca="1" si="36"/>
        <v>0</v>
      </c>
      <c r="AH39" s="339"/>
      <c r="AI39" s="23" t="str">
        <f t="shared" ca="1" si="27"/>
        <v/>
      </c>
      <c r="AJ39" s="31" t="str">
        <f t="shared" ca="1" si="28"/>
        <v/>
      </c>
      <c r="AK39" s="24" t="str">
        <f t="shared" si="15"/>
        <v/>
      </c>
      <c r="AL39" s="24" t="str">
        <f t="shared" ca="1" si="37"/>
        <v/>
      </c>
      <c r="AM39" s="24" t="str">
        <f t="shared" ca="1" si="29"/>
        <v/>
      </c>
      <c r="AN39" s="25"/>
      <c r="AO39" s="24">
        <f t="shared" ca="1" si="38"/>
        <v>0</v>
      </c>
      <c r="AP39" s="339"/>
      <c r="AQ39" s="274">
        <v>33</v>
      </c>
      <c r="AR39" s="35">
        <f t="shared" si="6"/>
        <v>7812.9962849319108</v>
      </c>
      <c r="AS39" s="35">
        <f t="shared" si="7"/>
        <v>6061.933540277787</v>
      </c>
      <c r="AT39" s="35">
        <f t="shared" si="8"/>
        <v>11718.654147045749</v>
      </c>
      <c r="AU39" s="35">
        <f t="shared" si="9"/>
        <v>147011.03168759283</v>
      </c>
      <c r="AV39" s="35">
        <f t="shared" si="9"/>
        <v>147011.03168759283</v>
      </c>
      <c r="AW39" s="329"/>
      <c r="AX39" s="42">
        <v>35</v>
      </c>
      <c r="AY39" s="43">
        <f>Calculations!AK63-Calculations!AL63</f>
        <v>34.134972574536391</v>
      </c>
      <c r="AZ39" s="43">
        <f t="shared" si="4"/>
        <v>37.63380726342637</v>
      </c>
      <c r="BA39" s="43">
        <f>Calculations!AK63-Calculations!AM63</f>
        <v>40.172423393596318</v>
      </c>
      <c r="BB39" s="43">
        <f t="shared" si="0"/>
        <v>44.290096791439957</v>
      </c>
      <c r="BC39" s="43">
        <f>Calculations!AK63-Calculations!AN63</f>
        <v>34.134972574536391</v>
      </c>
      <c r="BD39" s="43">
        <f t="shared" si="1"/>
        <v>37.63380726342637</v>
      </c>
      <c r="BE39" s="43">
        <f>Calculations!AK63-Calculations!AO63</f>
        <v>611.70103082450612</v>
      </c>
      <c r="BF39" s="43">
        <f t="shared" si="2"/>
        <v>674.40038648401799</v>
      </c>
      <c r="BG39" s="43">
        <f>Calculations!AK63-Calculations!AP63</f>
        <v>651.87345421810244</v>
      </c>
      <c r="BH39" s="43">
        <f t="shared" si="5"/>
        <v>684.46712692900758</v>
      </c>
      <c r="BI39" s="329"/>
      <c r="BJ39" s="329"/>
      <c r="BK39" s="329"/>
      <c r="BL39" s="329"/>
      <c r="BM39" s="329"/>
      <c r="BN39" s="329"/>
      <c r="BO39" s="329"/>
      <c r="BP39" s="329"/>
      <c r="BQ39" s="329"/>
      <c r="BR39" s="329"/>
      <c r="BS39" s="329"/>
      <c r="BT39" s="329"/>
      <c r="BU39" s="329"/>
      <c r="BV39" s="329"/>
    </row>
    <row r="40" spans="1:74" ht="15" customHeight="1">
      <c r="A40" s="329"/>
      <c r="B40" s="23" t="str">
        <f t="shared" ca="1" si="16"/>
        <v/>
      </c>
      <c r="C40" s="31" t="str">
        <f t="shared" ca="1" si="17"/>
        <v/>
      </c>
      <c r="D40" s="24" t="str">
        <f t="shared" ca="1" si="18"/>
        <v/>
      </c>
      <c r="E40" s="24" t="str">
        <f t="shared" ca="1" si="30"/>
        <v/>
      </c>
      <c r="F40" s="24" t="str">
        <f t="shared" ca="1" si="19"/>
        <v/>
      </c>
      <c r="G40" s="100"/>
      <c r="H40" s="24">
        <f t="shared" ca="1" si="10"/>
        <v>0</v>
      </c>
      <c r="J40" s="332"/>
      <c r="K40" s="23" t="str">
        <f t="shared" ca="1" si="20"/>
        <v/>
      </c>
      <c r="L40" s="31" t="str">
        <f t="shared" ca="1" si="21"/>
        <v/>
      </c>
      <c r="M40" s="24" t="str">
        <f t="shared" si="11"/>
        <v/>
      </c>
      <c r="N40" s="24" t="str">
        <f t="shared" ca="1" si="31"/>
        <v/>
      </c>
      <c r="O40" s="24" t="str">
        <f ca="1">IF(L40="","",ROUND(Q39*$O$5/payments_per_year,2))</f>
        <v/>
      </c>
      <c r="P40" s="100"/>
      <c r="Q40" s="24">
        <f t="shared" ca="1" si="32"/>
        <v>0</v>
      </c>
      <c r="R40" s="332"/>
      <c r="S40" s="23" t="str">
        <f t="shared" ca="1" si="22"/>
        <v/>
      </c>
      <c r="T40" s="31" t="str">
        <f t="shared" ca="1" si="23"/>
        <v/>
      </c>
      <c r="U40" s="24" t="str">
        <f t="shared" si="12"/>
        <v/>
      </c>
      <c r="V40" s="24" t="str">
        <f t="shared" ca="1" si="33"/>
        <v/>
      </c>
      <c r="W40" s="24">
        <f t="shared" ca="1" si="13"/>
        <v>0</v>
      </c>
      <c r="X40" s="25"/>
      <c r="Y40" s="24">
        <f t="shared" ca="1" si="34"/>
        <v>0</v>
      </c>
      <c r="Z40" s="332"/>
      <c r="AA40" s="23" t="str">
        <f t="shared" ca="1" si="24"/>
        <v/>
      </c>
      <c r="AB40" s="31" t="str">
        <f t="shared" ca="1" si="25"/>
        <v/>
      </c>
      <c r="AC40" s="24" t="str">
        <f t="shared" si="14"/>
        <v/>
      </c>
      <c r="AD40" s="24" t="str">
        <f t="shared" ca="1" si="35"/>
        <v/>
      </c>
      <c r="AE40" s="24" t="str">
        <f t="shared" ca="1" si="26"/>
        <v/>
      </c>
      <c r="AF40" s="25"/>
      <c r="AG40" s="24">
        <f t="shared" ca="1" si="36"/>
        <v>0</v>
      </c>
      <c r="AH40" s="339"/>
      <c r="AI40" s="23" t="str">
        <f t="shared" ca="1" si="27"/>
        <v/>
      </c>
      <c r="AJ40" s="31" t="str">
        <f t="shared" ca="1" si="28"/>
        <v/>
      </c>
      <c r="AK40" s="24" t="str">
        <f t="shared" si="15"/>
        <v/>
      </c>
      <c r="AL40" s="24" t="str">
        <f t="shared" ca="1" si="37"/>
        <v/>
      </c>
      <c r="AM40" s="24" t="str">
        <f t="shared" ca="1" si="29"/>
        <v/>
      </c>
      <c r="AN40" s="25"/>
      <c r="AO40" s="24">
        <f t="shared" ca="1" si="38"/>
        <v>0</v>
      </c>
      <c r="AP40" s="339"/>
      <c r="AQ40" s="274">
        <v>34</v>
      </c>
      <c r="AR40" s="35">
        <f t="shared" si="6"/>
        <v>8203.6460991785061</v>
      </c>
      <c r="AS40" s="35">
        <f t="shared" si="7"/>
        <v>6365.0302172916763</v>
      </c>
      <c r="AT40" s="35">
        <f t="shared" si="8"/>
        <v>12304.586854398036</v>
      </c>
      <c r="AU40" s="35">
        <f t="shared" si="9"/>
        <v>154361.58327197249</v>
      </c>
      <c r="AV40" s="35">
        <f t="shared" si="9"/>
        <v>154361.58327197249</v>
      </c>
      <c r="AW40" s="329"/>
      <c r="AX40" s="42">
        <v>36</v>
      </c>
      <c r="AY40" s="43">
        <f>Calculations!AK64-Calculations!AL64</f>
        <v>32.509497690034664</v>
      </c>
      <c r="AZ40" s="43">
        <f t="shared" si="4"/>
        <v>35.841721203263212</v>
      </c>
      <c r="BA40" s="43">
        <f>Calculations!AK64-Calculations!AM64</f>
        <v>38.259450851044107</v>
      </c>
      <c r="BB40" s="43">
        <f t="shared" si="0"/>
        <v>42.181044563276139</v>
      </c>
      <c r="BC40" s="43">
        <f>Calculations!AK64-Calculations!AN64</f>
        <v>32.509497690034664</v>
      </c>
      <c r="BD40" s="43">
        <f t="shared" si="1"/>
        <v>35.841721203263212</v>
      </c>
      <c r="BE40" s="43">
        <f>Calculations!AK64-Calculations!AO64</f>
        <v>582.57241030905345</v>
      </c>
      <c r="BF40" s="43">
        <f t="shared" si="2"/>
        <v>642.28608236573143</v>
      </c>
      <c r="BG40" s="43">
        <f>Calculations!AK64-Calculations!AP64</f>
        <v>620.83186116009756</v>
      </c>
      <c r="BH40" s="43">
        <f t="shared" si="5"/>
        <v>651.87345421810244</v>
      </c>
      <c r="BI40" s="329"/>
      <c r="BJ40" s="329"/>
      <c r="BK40" s="329"/>
      <c r="BL40" s="329"/>
      <c r="BM40" s="329"/>
      <c r="BN40" s="329"/>
      <c r="BO40" s="329"/>
      <c r="BP40" s="329"/>
      <c r="BQ40" s="329"/>
      <c r="BR40" s="329"/>
      <c r="BS40" s="329"/>
      <c r="BT40" s="329"/>
      <c r="BU40" s="329"/>
      <c r="BV40" s="329"/>
    </row>
    <row r="41" spans="1:74" ht="15" customHeight="1">
      <c r="A41" s="329"/>
      <c r="B41" s="23" t="str">
        <f t="shared" ca="1" si="16"/>
        <v/>
      </c>
      <c r="C41" s="31" t="str">
        <f t="shared" ca="1" si="17"/>
        <v/>
      </c>
      <c r="D41" s="24" t="str">
        <f t="shared" ca="1" si="18"/>
        <v/>
      </c>
      <c r="E41" s="24" t="str">
        <f t="shared" ca="1" si="30"/>
        <v/>
      </c>
      <c r="F41" s="24" t="str">
        <f t="shared" ca="1" si="19"/>
        <v/>
      </c>
      <c r="G41" s="100"/>
      <c r="H41" s="24">
        <f t="shared" ca="1" si="10"/>
        <v>0</v>
      </c>
      <c r="J41" s="332"/>
      <c r="K41" s="23" t="str">
        <f t="shared" ca="1" si="20"/>
        <v/>
      </c>
      <c r="L41" s="31" t="str">
        <f t="shared" ca="1" si="21"/>
        <v/>
      </c>
      <c r="M41" s="24" t="str">
        <f t="shared" si="11"/>
        <v/>
      </c>
      <c r="N41" s="24" t="str">
        <f t="shared" ca="1" si="31"/>
        <v/>
      </c>
      <c r="O41" s="24">
        <f ca="1">ROUND(Q40*$O$5/payments_per_year,2)</f>
        <v>0</v>
      </c>
      <c r="P41" s="100"/>
      <c r="Q41" s="24">
        <f t="shared" ca="1" si="32"/>
        <v>0</v>
      </c>
      <c r="R41" s="332"/>
      <c r="S41" s="23" t="str">
        <f t="shared" ca="1" si="22"/>
        <v/>
      </c>
      <c r="T41" s="31" t="str">
        <f t="shared" ca="1" si="23"/>
        <v/>
      </c>
      <c r="U41" s="24" t="str">
        <f t="shared" si="12"/>
        <v/>
      </c>
      <c r="V41" s="24" t="str">
        <f t="shared" ca="1" si="33"/>
        <v/>
      </c>
      <c r="W41" s="24">
        <f t="shared" ca="1" si="13"/>
        <v>0</v>
      </c>
      <c r="X41" s="25"/>
      <c r="Y41" s="24">
        <f t="shared" ca="1" si="34"/>
        <v>0</v>
      </c>
      <c r="Z41" s="332"/>
      <c r="AA41" s="23" t="str">
        <f t="shared" ca="1" si="24"/>
        <v/>
      </c>
      <c r="AB41" s="31" t="str">
        <f t="shared" ca="1" si="25"/>
        <v/>
      </c>
      <c r="AC41" s="24" t="str">
        <f t="shared" si="14"/>
        <v/>
      </c>
      <c r="AD41" s="24" t="str">
        <f t="shared" ca="1" si="35"/>
        <v/>
      </c>
      <c r="AE41" s="24" t="str">
        <f t="shared" ca="1" si="26"/>
        <v/>
      </c>
      <c r="AF41" s="25"/>
      <c r="AG41" s="24">
        <f t="shared" ca="1" si="36"/>
        <v>0</v>
      </c>
      <c r="AH41" s="339"/>
      <c r="AI41" s="23" t="str">
        <f t="shared" ca="1" si="27"/>
        <v/>
      </c>
      <c r="AJ41" s="31" t="str">
        <f t="shared" ca="1" si="28"/>
        <v/>
      </c>
      <c r="AK41" s="24" t="str">
        <f t="shared" si="15"/>
        <v/>
      </c>
      <c r="AL41" s="24" t="str">
        <f t="shared" ca="1" si="37"/>
        <v/>
      </c>
      <c r="AM41" s="24" t="str">
        <f t="shared" ca="1" si="29"/>
        <v/>
      </c>
      <c r="AN41" s="25"/>
      <c r="AO41" s="24">
        <f t="shared" ca="1" si="38"/>
        <v>0</v>
      </c>
      <c r="AP41" s="339"/>
      <c r="AQ41" s="274">
        <v>35</v>
      </c>
      <c r="AR41" s="35">
        <f t="shared" si="6"/>
        <v>8613.8284041374318</v>
      </c>
      <c r="AS41" s="35">
        <f t="shared" si="7"/>
        <v>6683.2817281562602</v>
      </c>
      <c r="AT41" s="35">
        <f t="shared" si="8"/>
        <v>12919.816197117938</v>
      </c>
      <c r="AU41" s="35">
        <f t="shared" si="9"/>
        <v>162079.66243557111</v>
      </c>
      <c r="AV41" s="35">
        <f t="shared" si="9"/>
        <v>162079.66243557111</v>
      </c>
      <c r="AW41" s="329"/>
      <c r="AX41" s="42">
        <v>37</v>
      </c>
      <c r="AY41" s="43">
        <f>Calculations!AK65-Calculations!AL65</f>
        <v>30.961426371461584</v>
      </c>
      <c r="AZ41" s="43">
        <f t="shared" si="4"/>
        <v>34.134972574536398</v>
      </c>
      <c r="BA41" s="43">
        <f>Calculations!AK65-Calculations!AM65</f>
        <v>36.437572239089604</v>
      </c>
      <c r="BB41" s="43">
        <f t="shared" si="0"/>
        <v>40.172423393596311</v>
      </c>
      <c r="BC41" s="43">
        <f>Calculations!AK65-Calculations!AN65</f>
        <v>30.961426371461584</v>
      </c>
      <c r="BD41" s="43">
        <f t="shared" si="1"/>
        <v>34.134972574536398</v>
      </c>
      <c r="BE41" s="43">
        <f>Calculations!AK65-Calculations!AO65</f>
        <v>554.83086696100327</v>
      </c>
      <c r="BF41" s="43">
        <f t="shared" si="2"/>
        <v>611.70103082450612</v>
      </c>
      <c r="BG41" s="43">
        <f>Calculations!AK65-Calculations!AP65</f>
        <v>591.26843920009287</v>
      </c>
      <c r="BH41" s="43">
        <f t="shared" si="5"/>
        <v>620.83186116009756</v>
      </c>
      <c r="BI41" s="329"/>
      <c r="BJ41" s="329"/>
      <c r="BK41" s="329"/>
      <c r="BL41" s="329"/>
      <c r="BM41" s="329"/>
      <c r="BN41" s="329"/>
      <c r="BO41" s="329"/>
      <c r="BP41" s="329"/>
      <c r="BQ41" s="329"/>
      <c r="BR41" s="329"/>
      <c r="BS41" s="329"/>
      <c r="BT41" s="329"/>
      <c r="BU41" s="329"/>
      <c r="BV41" s="329"/>
    </row>
    <row r="42" spans="1:74" ht="15" customHeight="1">
      <c r="A42" s="329"/>
      <c r="B42" s="23" t="str">
        <f t="shared" ca="1" si="16"/>
        <v/>
      </c>
      <c r="C42" s="31" t="str">
        <f t="shared" ca="1" si="17"/>
        <v/>
      </c>
      <c r="D42" s="24" t="str">
        <f t="shared" ca="1" si="18"/>
        <v/>
      </c>
      <c r="E42" s="24" t="str">
        <f t="shared" ca="1" si="30"/>
        <v/>
      </c>
      <c r="F42" s="24" t="str">
        <f t="shared" ca="1" si="19"/>
        <v/>
      </c>
      <c r="G42" s="100"/>
      <c r="H42" s="24">
        <f t="shared" ca="1" si="10"/>
        <v>0</v>
      </c>
      <c r="J42" s="332"/>
      <c r="K42" s="23" t="str">
        <f t="shared" ca="1" si="20"/>
        <v/>
      </c>
      <c r="L42" s="31" t="str">
        <f t="shared" ca="1" si="21"/>
        <v/>
      </c>
      <c r="M42" s="24" t="str">
        <f t="shared" si="11"/>
        <v/>
      </c>
      <c r="N42" s="24" t="str">
        <f t="shared" ca="1" si="31"/>
        <v/>
      </c>
      <c r="O42" s="24" t="str">
        <f ca="1">IF(L42="","",ROUND(Q41*$O$5/payments_per_year,2))</f>
        <v/>
      </c>
      <c r="P42" s="100"/>
      <c r="Q42" s="24">
        <f t="shared" ca="1" si="32"/>
        <v>0</v>
      </c>
      <c r="R42" s="332"/>
      <c r="S42" s="23" t="str">
        <f t="shared" ca="1" si="22"/>
        <v/>
      </c>
      <c r="T42" s="31" t="str">
        <f t="shared" ca="1" si="23"/>
        <v/>
      </c>
      <c r="U42" s="24" t="str">
        <f t="shared" si="12"/>
        <v/>
      </c>
      <c r="V42" s="24" t="str">
        <f t="shared" ca="1" si="33"/>
        <v/>
      </c>
      <c r="W42" s="24">
        <f t="shared" ca="1" si="13"/>
        <v>0</v>
      </c>
      <c r="X42" s="25"/>
      <c r="Y42" s="24">
        <f t="shared" ca="1" si="34"/>
        <v>0</v>
      </c>
      <c r="Z42" s="332"/>
      <c r="AA42" s="23" t="str">
        <f t="shared" ca="1" si="24"/>
        <v/>
      </c>
      <c r="AB42" s="31" t="str">
        <f t="shared" ca="1" si="25"/>
        <v/>
      </c>
      <c r="AC42" s="24" t="str">
        <f t="shared" si="14"/>
        <v/>
      </c>
      <c r="AD42" s="24" t="str">
        <f t="shared" ca="1" si="35"/>
        <v/>
      </c>
      <c r="AE42" s="24" t="str">
        <f t="shared" ca="1" si="26"/>
        <v/>
      </c>
      <c r="AF42" s="25"/>
      <c r="AG42" s="24">
        <f t="shared" ca="1" si="36"/>
        <v>0</v>
      </c>
      <c r="AH42" s="339"/>
      <c r="AI42" s="23" t="str">
        <f t="shared" ca="1" si="27"/>
        <v/>
      </c>
      <c r="AJ42" s="31" t="str">
        <f t="shared" ca="1" si="28"/>
        <v/>
      </c>
      <c r="AK42" s="24" t="str">
        <f t="shared" si="15"/>
        <v/>
      </c>
      <c r="AL42" s="24" t="str">
        <f t="shared" ca="1" si="37"/>
        <v/>
      </c>
      <c r="AM42" s="24" t="str">
        <f t="shared" ca="1" si="29"/>
        <v/>
      </c>
      <c r="AN42" s="25"/>
      <c r="AO42" s="24">
        <f t="shared" ca="1" si="38"/>
        <v>0</v>
      </c>
      <c r="AP42" s="339"/>
      <c r="AQ42" s="274">
        <v>36</v>
      </c>
      <c r="AR42" s="35">
        <f t="shared" si="6"/>
        <v>9044.5198243443047</v>
      </c>
      <c r="AS42" s="35">
        <f t="shared" si="7"/>
        <v>7017.4458145640738</v>
      </c>
      <c r="AT42" s="35">
        <f t="shared" si="8"/>
        <v>13565.807006973835</v>
      </c>
      <c r="AU42" s="35">
        <f t="shared" si="9"/>
        <v>170183.64555734966</v>
      </c>
      <c r="AV42" s="35">
        <f t="shared" si="9"/>
        <v>170183.64555734966</v>
      </c>
      <c r="AW42" s="329"/>
      <c r="AX42" s="42">
        <v>38</v>
      </c>
      <c r="AY42" s="43">
        <f>Calculations!AK66-Calculations!AL66</f>
        <v>29.487072734725416</v>
      </c>
      <c r="AZ42" s="43">
        <f t="shared" si="4"/>
        <v>32.509497690034664</v>
      </c>
      <c r="BA42" s="43">
        <f>Calculations!AK66-Calculations!AM66</f>
        <v>34.702449751513996</v>
      </c>
      <c r="BB42" s="43">
        <f t="shared" si="0"/>
        <v>38.259450851044086</v>
      </c>
      <c r="BC42" s="43">
        <f>Calculations!AK66-Calculations!AN66</f>
        <v>29.487072734725416</v>
      </c>
      <c r="BD42" s="43">
        <f t="shared" si="1"/>
        <v>32.509497690034664</v>
      </c>
      <c r="BE42" s="43">
        <f>Calculations!AK66-Calculations!AO66</f>
        <v>528.4103494866697</v>
      </c>
      <c r="BF42" s="43">
        <f t="shared" si="2"/>
        <v>582.57241030905345</v>
      </c>
      <c r="BG42" s="43">
        <f>Calculations!AK66-Calculations!AP66</f>
        <v>563.1127992381837</v>
      </c>
      <c r="BH42" s="43">
        <f t="shared" si="5"/>
        <v>591.26843920009287</v>
      </c>
      <c r="BI42" s="329"/>
      <c r="BJ42" s="329"/>
      <c r="BK42" s="329"/>
      <c r="BL42" s="329"/>
      <c r="BM42" s="329"/>
      <c r="BN42" s="329"/>
      <c r="BO42" s="329"/>
      <c r="BP42" s="329"/>
      <c r="BQ42" s="329"/>
      <c r="BR42" s="329"/>
      <c r="BS42" s="329"/>
      <c r="BT42" s="329"/>
      <c r="BU42" s="329"/>
      <c r="BV42" s="329"/>
    </row>
    <row r="43" spans="1:74" ht="15" customHeight="1">
      <c r="A43" s="329"/>
      <c r="B43" s="23" t="str">
        <f t="shared" ca="1" si="16"/>
        <v/>
      </c>
      <c r="C43" s="31" t="str">
        <f t="shared" ca="1" si="17"/>
        <v/>
      </c>
      <c r="D43" s="24" t="str">
        <f t="shared" ca="1" si="18"/>
        <v/>
      </c>
      <c r="E43" s="24" t="str">
        <f t="shared" ca="1" si="30"/>
        <v/>
      </c>
      <c r="F43" s="24" t="str">
        <f t="shared" ca="1" si="19"/>
        <v/>
      </c>
      <c r="G43" s="100"/>
      <c r="H43" s="24">
        <f t="shared" ca="1" si="10"/>
        <v>0</v>
      </c>
      <c r="J43" s="332"/>
      <c r="K43" s="23" t="str">
        <f t="shared" ca="1" si="20"/>
        <v/>
      </c>
      <c r="L43" s="31" t="str">
        <f t="shared" ca="1" si="21"/>
        <v/>
      </c>
      <c r="M43" s="24" t="str">
        <f t="shared" si="11"/>
        <v/>
      </c>
      <c r="N43" s="24" t="str">
        <f t="shared" ca="1" si="31"/>
        <v/>
      </c>
      <c r="O43" s="24">
        <f ca="1">ROUND(Q42*$O$5/payments_per_year,2)</f>
        <v>0</v>
      </c>
      <c r="P43" s="100"/>
      <c r="Q43" s="24">
        <f t="shared" ca="1" si="32"/>
        <v>0</v>
      </c>
      <c r="R43" s="332"/>
      <c r="S43" s="23" t="str">
        <f t="shared" ca="1" si="22"/>
        <v/>
      </c>
      <c r="T43" s="31" t="str">
        <f t="shared" ca="1" si="23"/>
        <v/>
      </c>
      <c r="U43" s="24" t="str">
        <f t="shared" si="12"/>
        <v/>
      </c>
      <c r="V43" s="24" t="str">
        <f t="shared" ca="1" si="33"/>
        <v/>
      </c>
      <c r="W43" s="24">
        <f t="shared" ca="1" si="13"/>
        <v>0</v>
      </c>
      <c r="X43" s="25"/>
      <c r="Y43" s="24">
        <f t="shared" ca="1" si="34"/>
        <v>0</v>
      </c>
      <c r="Z43" s="332"/>
      <c r="AA43" s="23" t="str">
        <f t="shared" ca="1" si="24"/>
        <v/>
      </c>
      <c r="AB43" s="31" t="str">
        <f t="shared" ca="1" si="25"/>
        <v/>
      </c>
      <c r="AC43" s="24" t="str">
        <f t="shared" si="14"/>
        <v/>
      </c>
      <c r="AD43" s="24" t="str">
        <f t="shared" ca="1" si="35"/>
        <v/>
      </c>
      <c r="AE43" s="24" t="str">
        <f t="shared" ca="1" si="26"/>
        <v/>
      </c>
      <c r="AF43" s="25"/>
      <c r="AG43" s="24">
        <f t="shared" ca="1" si="36"/>
        <v>0</v>
      </c>
      <c r="AH43" s="339"/>
      <c r="AI43" s="23" t="str">
        <f t="shared" ca="1" si="27"/>
        <v/>
      </c>
      <c r="AJ43" s="31" t="str">
        <f t="shared" ca="1" si="28"/>
        <v/>
      </c>
      <c r="AK43" s="24" t="str">
        <f t="shared" si="15"/>
        <v/>
      </c>
      <c r="AL43" s="24" t="str">
        <f t="shared" ca="1" si="37"/>
        <v/>
      </c>
      <c r="AM43" s="24" t="str">
        <f t="shared" ca="1" si="29"/>
        <v/>
      </c>
      <c r="AN43" s="25"/>
      <c r="AO43" s="24">
        <f t="shared" ca="1" si="38"/>
        <v>0</v>
      </c>
      <c r="AP43" s="339"/>
      <c r="AQ43" s="274">
        <v>37</v>
      </c>
      <c r="AR43" s="35">
        <f t="shared" si="6"/>
        <v>9496.7458155615204</v>
      </c>
      <c r="AS43" s="35">
        <f t="shared" si="7"/>
        <v>7368.3181052922773</v>
      </c>
      <c r="AT43" s="35">
        <f t="shared" si="8"/>
        <v>14244.097357322527</v>
      </c>
      <c r="AU43" s="35">
        <f t="shared" si="9"/>
        <v>178692.82783521715</v>
      </c>
      <c r="AV43" s="35">
        <f t="shared" si="9"/>
        <v>178692.82783521715</v>
      </c>
      <c r="AW43" s="329"/>
      <c r="AX43" s="42">
        <v>39</v>
      </c>
      <c r="AY43" s="43">
        <f>Calculations!AK67-Calculations!AL67</f>
        <v>28.0829264140242</v>
      </c>
      <c r="AZ43" s="43">
        <f t="shared" si="4"/>
        <v>30.961426371461688</v>
      </c>
      <c r="BA43" s="43">
        <f>Calculations!AK67-Calculations!AM67</f>
        <v>33.049952144299027</v>
      </c>
      <c r="BB43" s="43">
        <f t="shared" si="0"/>
        <v>36.437572239089697</v>
      </c>
      <c r="BC43" s="43">
        <f>Calculations!AK67-Calculations!AN67</f>
        <v>28.0829264140242</v>
      </c>
      <c r="BD43" s="43">
        <f t="shared" si="1"/>
        <v>30.961426371461688</v>
      </c>
      <c r="BE43" s="43">
        <f>Calculations!AK67-Calculations!AO67</f>
        <v>503.2479518920664</v>
      </c>
      <c r="BF43" s="43">
        <f t="shared" si="2"/>
        <v>554.83086696100327</v>
      </c>
      <c r="BG43" s="43">
        <f>Calculations!AK67-Calculations!AP67</f>
        <v>536.29790403636537</v>
      </c>
      <c r="BH43" s="43">
        <f t="shared" si="5"/>
        <v>563.1127992381837</v>
      </c>
      <c r="BI43" s="329"/>
      <c r="BJ43" s="329"/>
      <c r="BK43" s="329"/>
      <c r="BL43" s="329"/>
      <c r="BM43" s="329"/>
      <c r="BN43" s="329"/>
      <c r="BO43" s="329"/>
      <c r="BP43" s="329"/>
      <c r="BQ43" s="329"/>
      <c r="BR43" s="329"/>
      <c r="BS43" s="329"/>
      <c r="BT43" s="329"/>
      <c r="BU43" s="329"/>
      <c r="BV43" s="329"/>
    </row>
    <row r="44" spans="1:74" ht="15" customHeight="1">
      <c r="A44" s="329"/>
      <c r="B44" s="23" t="str">
        <f t="shared" ca="1" si="16"/>
        <v/>
      </c>
      <c r="C44" s="31" t="str">
        <f t="shared" ca="1" si="17"/>
        <v/>
      </c>
      <c r="D44" s="24" t="str">
        <f t="shared" ca="1" si="18"/>
        <v/>
      </c>
      <c r="E44" s="24" t="str">
        <f t="shared" ca="1" si="30"/>
        <v/>
      </c>
      <c r="F44" s="24" t="str">
        <f t="shared" ca="1" si="19"/>
        <v/>
      </c>
      <c r="G44" s="100"/>
      <c r="H44" s="24">
        <f t="shared" ca="1" si="10"/>
        <v>0</v>
      </c>
      <c r="J44" s="332"/>
      <c r="K44" s="23" t="str">
        <f t="shared" ca="1" si="20"/>
        <v/>
      </c>
      <c r="L44" s="31" t="str">
        <f t="shared" ca="1" si="21"/>
        <v/>
      </c>
      <c r="M44" s="24" t="str">
        <f t="shared" si="11"/>
        <v/>
      </c>
      <c r="N44" s="24" t="str">
        <f t="shared" ca="1" si="31"/>
        <v/>
      </c>
      <c r="O44" s="24" t="str">
        <f ca="1">IF(L44="","",ROUND(Q43*$O$5/payments_per_year,2))</f>
        <v/>
      </c>
      <c r="P44" s="100"/>
      <c r="Q44" s="24">
        <f t="shared" ca="1" si="32"/>
        <v>0</v>
      </c>
      <c r="R44" s="332"/>
      <c r="S44" s="23" t="str">
        <f t="shared" ca="1" si="22"/>
        <v/>
      </c>
      <c r="T44" s="31" t="str">
        <f t="shared" ca="1" si="23"/>
        <v/>
      </c>
      <c r="U44" s="24" t="str">
        <f t="shared" si="12"/>
        <v/>
      </c>
      <c r="V44" s="24" t="str">
        <f t="shared" ca="1" si="33"/>
        <v/>
      </c>
      <c r="W44" s="24">
        <f t="shared" ca="1" si="13"/>
        <v>0</v>
      </c>
      <c r="X44" s="25"/>
      <c r="Y44" s="24">
        <f t="shared" ca="1" si="34"/>
        <v>0</v>
      </c>
      <c r="Z44" s="332"/>
      <c r="AA44" s="23" t="str">
        <f t="shared" ca="1" si="24"/>
        <v/>
      </c>
      <c r="AB44" s="31" t="str">
        <f t="shared" ca="1" si="25"/>
        <v/>
      </c>
      <c r="AC44" s="24" t="str">
        <f t="shared" si="14"/>
        <v/>
      </c>
      <c r="AD44" s="24" t="str">
        <f t="shared" ca="1" si="35"/>
        <v/>
      </c>
      <c r="AE44" s="24" t="str">
        <f t="shared" ca="1" si="26"/>
        <v/>
      </c>
      <c r="AF44" s="25"/>
      <c r="AG44" s="24">
        <f t="shared" ca="1" si="36"/>
        <v>0</v>
      </c>
      <c r="AH44" s="339"/>
      <c r="AI44" s="23" t="str">
        <f t="shared" ca="1" si="27"/>
        <v/>
      </c>
      <c r="AJ44" s="31" t="str">
        <f t="shared" ca="1" si="28"/>
        <v/>
      </c>
      <c r="AK44" s="24" t="str">
        <f t="shared" si="15"/>
        <v/>
      </c>
      <c r="AL44" s="24" t="str">
        <f t="shared" ca="1" si="37"/>
        <v/>
      </c>
      <c r="AM44" s="24" t="str">
        <f t="shared" ca="1" si="29"/>
        <v/>
      </c>
      <c r="AN44" s="25"/>
      <c r="AO44" s="24">
        <f t="shared" ca="1" si="38"/>
        <v>0</v>
      </c>
      <c r="AP44" s="339"/>
      <c r="AQ44" s="274">
        <v>38</v>
      </c>
      <c r="AR44" s="35">
        <f t="shared" si="6"/>
        <v>9971.5831063395963</v>
      </c>
      <c r="AS44" s="35">
        <f t="shared" si="7"/>
        <v>7736.7340105568919</v>
      </c>
      <c r="AT44" s="35">
        <f t="shared" si="8"/>
        <v>14956.302225188654</v>
      </c>
      <c r="AU44" s="35">
        <f t="shared" si="9"/>
        <v>187627.46922697802</v>
      </c>
      <c r="AV44" s="35">
        <f t="shared" si="9"/>
        <v>187627.46922697802</v>
      </c>
      <c r="AW44" s="329"/>
      <c r="AX44" s="42">
        <v>40</v>
      </c>
      <c r="AY44" s="43">
        <f>Calculations!AK68-Calculations!AL68</f>
        <v>26.745644203832512</v>
      </c>
      <c r="AZ44" s="43">
        <f t="shared" si="4"/>
        <v>29.487072734725412</v>
      </c>
      <c r="BA44" s="43">
        <f>Calculations!AK68-Calculations!AM68</f>
        <v>31.476144899332326</v>
      </c>
      <c r="BB44" s="43">
        <f t="shared" si="0"/>
        <v>34.702449751513981</v>
      </c>
      <c r="BC44" s="43">
        <f>Calculations!AK68-Calculations!AN68</f>
        <v>26.745644203832512</v>
      </c>
      <c r="BD44" s="43">
        <f t="shared" si="1"/>
        <v>29.487072734725412</v>
      </c>
      <c r="BE44" s="43">
        <f>Calculations!AK68-Calculations!AO68</f>
        <v>479.28376370672981</v>
      </c>
      <c r="BF44" s="43">
        <f t="shared" si="2"/>
        <v>528.4103494866697</v>
      </c>
      <c r="BG44" s="43">
        <f>Calculations!AK68-Calculations!AP68</f>
        <v>510.7599086060622</v>
      </c>
      <c r="BH44" s="43">
        <f t="shared" si="5"/>
        <v>536.29790403636537</v>
      </c>
      <c r="BI44" s="329"/>
      <c r="BJ44" s="329"/>
      <c r="BK44" s="329"/>
      <c r="BL44" s="329"/>
      <c r="BM44" s="329"/>
      <c r="BN44" s="329"/>
      <c r="BO44" s="329"/>
      <c r="BP44" s="329"/>
      <c r="BQ44" s="329"/>
      <c r="BR44" s="329"/>
      <c r="BS44" s="329"/>
      <c r="BT44" s="329"/>
      <c r="BU44" s="329"/>
      <c r="BV44" s="329"/>
    </row>
    <row r="45" spans="1:74" ht="15" customHeight="1">
      <c r="A45" s="329"/>
      <c r="B45" s="23" t="str">
        <f t="shared" ca="1" si="16"/>
        <v/>
      </c>
      <c r="C45" s="31" t="str">
        <f t="shared" ca="1" si="17"/>
        <v/>
      </c>
      <c r="D45" s="24" t="str">
        <f t="shared" ca="1" si="18"/>
        <v/>
      </c>
      <c r="E45" s="24" t="str">
        <f t="shared" ca="1" si="30"/>
        <v/>
      </c>
      <c r="F45" s="24" t="str">
        <f t="shared" ca="1" si="19"/>
        <v/>
      </c>
      <c r="G45" s="100"/>
      <c r="H45" s="24">
        <f t="shared" ca="1" si="10"/>
        <v>0</v>
      </c>
      <c r="J45" s="332"/>
      <c r="K45" s="23" t="str">
        <f t="shared" ca="1" si="20"/>
        <v/>
      </c>
      <c r="L45" s="31" t="str">
        <f t="shared" ca="1" si="21"/>
        <v/>
      </c>
      <c r="M45" s="24" t="str">
        <f t="shared" si="11"/>
        <v/>
      </c>
      <c r="N45" s="24" t="str">
        <f t="shared" ca="1" si="31"/>
        <v/>
      </c>
      <c r="O45" s="24">
        <f ca="1">ROUND(Q44*$O$5/payments_per_year,2)</f>
        <v>0</v>
      </c>
      <c r="P45" s="100"/>
      <c r="Q45" s="24">
        <f t="shared" ca="1" si="32"/>
        <v>0</v>
      </c>
      <c r="R45" s="332"/>
      <c r="S45" s="23" t="str">
        <f t="shared" ca="1" si="22"/>
        <v/>
      </c>
      <c r="T45" s="31" t="str">
        <f t="shared" ca="1" si="23"/>
        <v/>
      </c>
      <c r="U45" s="24" t="str">
        <f t="shared" si="12"/>
        <v/>
      </c>
      <c r="V45" s="24" t="str">
        <f t="shared" ca="1" si="33"/>
        <v/>
      </c>
      <c r="W45" s="24">
        <f t="shared" ca="1" si="13"/>
        <v>0</v>
      </c>
      <c r="X45" s="25"/>
      <c r="Y45" s="24">
        <f t="shared" ca="1" si="34"/>
        <v>0</v>
      </c>
      <c r="Z45" s="332"/>
      <c r="AA45" s="23" t="str">
        <f t="shared" ca="1" si="24"/>
        <v/>
      </c>
      <c r="AB45" s="31" t="str">
        <f t="shared" ca="1" si="25"/>
        <v/>
      </c>
      <c r="AC45" s="24" t="str">
        <f t="shared" si="14"/>
        <v/>
      </c>
      <c r="AD45" s="24" t="str">
        <f t="shared" ca="1" si="35"/>
        <v/>
      </c>
      <c r="AE45" s="24" t="str">
        <f t="shared" ca="1" si="26"/>
        <v/>
      </c>
      <c r="AF45" s="25"/>
      <c r="AG45" s="24">
        <f t="shared" ca="1" si="36"/>
        <v>0</v>
      </c>
      <c r="AH45" s="339"/>
      <c r="AI45" s="23" t="str">
        <f t="shared" ca="1" si="27"/>
        <v/>
      </c>
      <c r="AJ45" s="31" t="str">
        <f t="shared" ca="1" si="28"/>
        <v/>
      </c>
      <c r="AK45" s="24" t="str">
        <f t="shared" si="15"/>
        <v/>
      </c>
      <c r="AL45" s="24" t="str">
        <f t="shared" ca="1" si="37"/>
        <v/>
      </c>
      <c r="AM45" s="24" t="str">
        <f t="shared" ca="1" si="29"/>
        <v/>
      </c>
      <c r="AN45" s="25"/>
      <c r="AO45" s="24">
        <f t="shared" ca="1" si="38"/>
        <v>0</v>
      </c>
      <c r="AP45" s="339"/>
      <c r="AQ45" s="274">
        <v>39</v>
      </c>
      <c r="AR45" s="35">
        <f t="shared" si="6"/>
        <v>10470.162261656576</v>
      </c>
      <c r="AS45" s="35">
        <f t="shared" si="7"/>
        <v>8123.570711084737</v>
      </c>
      <c r="AT45" s="35">
        <f t="shared" si="8"/>
        <v>15704.117336448087</v>
      </c>
      <c r="AU45" s="35">
        <f t="shared" si="9"/>
        <v>197008.84268832693</v>
      </c>
      <c r="AV45" s="35">
        <f t="shared" si="9"/>
        <v>197008.84268832693</v>
      </c>
      <c r="AW45" s="329"/>
      <c r="AX45" s="42">
        <v>41</v>
      </c>
      <c r="AY45" s="43">
        <f>Calculations!AK69-Calculations!AL69</f>
        <v>25.472042098888153</v>
      </c>
      <c r="AZ45" s="43">
        <f t="shared" si="4"/>
        <v>28.08292641402414</v>
      </c>
      <c r="BA45" s="43">
        <f>Calculations!AK69-Calculations!AM69</f>
        <v>29.977280856506979</v>
      </c>
      <c r="BB45" s="43">
        <f t="shared" si="0"/>
        <v>33.049952144298942</v>
      </c>
      <c r="BC45" s="43">
        <f>Calculations!AK69-Calculations!AN69</f>
        <v>25.472042098888153</v>
      </c>
      <c r="BD45" s="43">
        <f t="shared" si="1"/>
        <v>28.08292641402414</v>
      </c>
      <c r="BE45" s="43">
        <f>Calculations!AK69-Calculations!AO69</f>
        <v>456.46072733974268</v>
      </c>
      <c r="BF45" s="43">
        <f t="shared" si="2"/>
        <v>503.24795189206634</v>
      </c>
      <c r="BG45" s="43">
        <f>Calculations!AK69-Calculations!AP69</f>
        <v>486.43800819624971</v>
      </c>
      <c r="BH45" s="43">
        <f t="shared" si="5"/>
        <v>510.7599086060622</v>
      </c>
      <c r="BI45" s="329"/>
      <c r="BJ45" s="329"/>
      <c r="BK45" s="329"/>
      <c r="BL45" s="329"/>
      <c r="BM45" s="329"/>
      <c r="BN45" s="329"/>
      <c r="BO45" s="329"/>
      <c r="BP45" s="329"/>
      <c r="BQ45" s="329"/>
      <c r="BR45" s="329"/>
      <c r="BS45" s="329"/>
      <c r="BT45" s="329"/>
      <c r="BU45" s="329"/>
      <c r="BV45" s="329"/>
    </row>
    <row r="46" spans="1:74" ht="15" customHeight="1">
      <c r="A46" s="329"/>
      <c r="B46" s="23" t="str">
        <f t="shared" ca="1" si="16"/>
        <v/>
      </c>
      <c r="C46" s="31" t="str">
        <f t="shared" ca="1" si="17"/>
        <v/>
      </c>
      <c r="D46" s="24" t="str">
        <f t="shared" ca="1" si="18"/>
        <v/>
      </c>
      <c r="E46" s="24" t="str">
        <f t="shared" ca="1" si="30"/>
        <v/>
      </c>
      <c r="F46" s="24" t="str">
        <f t="shared" ca="1" si="19"/>
        <v/>
      </c>
      <c r="G46" s="100"/>
      <c r="H46" s="24">
        <f t="shared" ca="1" si="10"/>
        <v>0</v>
      </c>
      <c r="J46" s="332"/>
      <c r="K46" s="23" t="str">
        <f t="shared" ca="1" si="20"/>
        <v/>
      </c>
      <c r="L46" s="31" t="str">
        <f t="shared" ca="1" si="21"/>
        <v/>
      </c>
      <c r="M46" s="24" t="str">
        <f t="shared" si="11"/>
        <v/>
      </c>
      <c r="N46" s="24" t="str">
        <f t="shared" ca="1" si="31"/>
        <v/>
      </c>
      <c r="O46" s="24" t="str">
        <f ca="1">IF(L46="","",ROUND(Q45*$O$5/payments_per_year,2))</f>
        <v/>
      </c>
      <c r="P46" s="100"/>
      <c r="Q46" s="24">
        <f t="shared" ca="1" si="32"/>
        <v>0</v>
      </c>
      <c r="R46" s="332"/>
      <c r="S46" s="23" t="str">
        <f t="shared" ca="1" si="22"/>
        <v/>
      </c>
      <c r="T46" s="31" t="str">
        <f t="shared" ca="1" si="23"/>
        <v/>
      </c>
      <c r="U46" s="24" t="str">
        <f t="shared" si="12"/>
        <v/>
      </c>
      <c r="V46" s="24" t="str">
        <f t="shared" ca="1" si="33"/>
        <v/>
      </c>
      <c r="W46" s="24">
        <f t="shared" ca="1" si="13"/>
        <v>0</v>
      </c>
      <c r="X46" s="25"/>
      <c r="Y46" s="24">
        <f t="shared" ca="1" si="34"/>
        <v>0</v>
      </c>
      <c r="Z46" s="332"/>
      <c r="AA46" s="23" t="str">
        <f t="shared" ca="1" si="24"/>
        <v/>
      </c>
      <c r="AB46" s="31" t="str">
        <f t="shared" ca="1" si="25"/>
        <v/>
      </c>
      <c r="AC46" s="24" t="str">
        <f t="shared" si="14"/>
        <v/>
      </c>
      <c r="AD46" s="24" t="str">
        <f t="shared" ca="1" si="35"/>
        <v/>
      </c>
      <c r="AE46" s="24" t="str">
        <f t="shared" ca="1" si="26"/>
        <v/>
      </c>
      <c r="AF46" s="25"/>
      <c r="AG46" s="24">
        <f t="shared" ca="1" si="36"/>
        <v>0</v>
      </c>
      <c r="AH46" s="339"/>
      <c r="AI46" s="23" t="str">
        <f t="shared" ca="1" si="27"/>
        <v/>
      </c>
      <c r="AJ46" s="31" t="str">
        <f t="shared" ca="1" si="28"/>
        <v/>
      </c>
      <c r="AK46" s="24" t="str">
        <f t="shared" si="15"/>
        <v/>
      </c>
      <c r="AL46" s="24" t="str">
        <f t="shared" ca="1" si="37"/>
        <v/>
      </c>
      <c r="AM46" s="24" t="str">
        <f t="shared" ca="1" si="29"/>
        <v/>
      </c>
      <c r="AN46" s="25"/>
      <c r="AO46" s="24">
        <f t="shared" ca="1" si="38"/>
        <v>0</v>
      </c>
      <c r="AP46" s="339"/>
      <c r="AQ46" s="274">
        <v>40</v>
      </c>
      <c r="AR46" s="35">
        <f t="shared" si="6"/>
        <v>10993.670374739406</v>
      </c>
      <c r="AS46" s="35">
        <f t="shared" si="7"/>
        <v>8529.749246638974</v>
      </c>
      <c r="AT46" s="35">
        <f t="shared" si="8"/>
        <v>16489.323203270491</v>
      </c>
      <c r="AU46" s="35">
        <f t="shared" si="9"/>
        <v>206859.28482274327</v>
      </c>
      <c r="AV46" s="35">
        <f t="shared" si="9"/>
        <v>206859.28482274327</v>
      </c>
      <c r="AW46" s="329"/>
      <c r="AX46" s="42">
        <v>42</v>
      </c>
      <c r="AY46" s="43">
        <f>Calculations!AK70-Calculations!AL70</f>
        <v>24.259087713226847</v>
      </c>
      <c r="AZ46" s="43">
        <f t="shared" si="4"/>
        <v>26.745644203832562</v>
      </c>
      <c r="BA46" s="43">
        <f>Calculations!AK70-Calculations!AM70</f>
        <v>28.549791291911447</v>
      </c>
      <c r="BB46" s="43">
        <f t="shared" si="0"/>
        <v>31.476144899332329</v>
      </c>
      <c r="BC46" s="43">
        <f>Calculations!AK70-Calculations!AN70</f>
        <v>24.259087713226847</v>
      </c>
      <c r="BD46" s="43">
        <f t="shared" si="1"/>
        <v>26.745644203832562</v>
      </c>
      <c r="BE46" s="43">
        <f>Calculations!AK70-Calculations!AO70</f>
        <v>434.7245022283264</v>
      </c>
      <c r="BF46" s="43">
        <f t="shared" si="2"/>
        <v>479.28376370672981</v>
      </c>
      <c r="BG46" s="43">
        <f>Calculations!AK70-Calculations!AP70</f>
        <v>463.27429352023785</v>
      </c>
      <c r="BH46" s="43">
        <f t="shared" si="5"/>
        <v>486.43800819624977</v>
      </c>
      <c r="BI46" s="329"/>
      <c r="BJ46" s="329"/>
      <c r="BK46" s="329"/>
      <c r="BL46" s="329"/>
      <c r="BM46" s="329"/>
      <c r="BN46" s="329"/>
      <c r="BO46" s="329"/>
      <c r="BP46" s="329"/>
      <c r="BQ46" s="329"/>
      <c r="BR46" s="329"/>
      <c r="BS46" s="329"/>
      <c r="BT46" s="329"/>
      <c r="BU46" s="329"/>
      <c r="BV46" s="329"/>
    </row>
    <row r="47" spans="1:74" ht="15" customHeight="1">
      <c r="A47" s="329"/>
      <c r="B47" s="23" t="str">
        <f t="shared" ca="1" si="16"/>
        <v/>
      </c>
      <c r="C47" s="31" t="str">
        <f t="shared" ca="1" si="17"/>
        <v/>
      </c>
      <c r="D47" s="24" t="str">
        <f t="shared" ca="1" si="18"/>
        <v/>
      </c>
      <c r="E47" s="24" t="str">
        <f t="shared" ca="1" si="30"/>
        <v/>
      </c>
      <c r="F47" s="24" t="str">
        <f t="shared" ca="1" si="19"/>
        <v/>
      </c>
      <c r="G47" s="100"/>
      <c r="H47" s="24">
        <f t="shared" ca="1" si="10"/>
        <v>0</v>
      </c>
      <c r="J47" s="332"/>
      <c r="K47" s="23" t="str">
        <f t="shared" ca="1" si="20"/>
        <v/>
      </c>
      <c r="L47" s="31" t="str">
        <f t="shared" ca="1" si="21"/>
        <v/>
      </c>
      <c r="M47" s="24" t="str">
        <f t="shared" si="11"/>
        <v/>
      </c>
      <c r="N47" s="24" t="str">
        <f t="shared" ca="1" si="31"/>
        <v/>
      </c>
      <c r="O47" s="24">
        <f ca="1">ROUND(Q46*$O$5/payments_per_year,2)</f>
        <v>0</v>
      </c>
      <c r="P47" s="100"/>
      <c r="Q47" s="24">
        <f t="shared" ca="1" si="32"/>
        <v>0</v>
      </c>
      <c r="R47" s="332"/>
      <c r="S47" s="23" t="str">
        <f t="shared" ca="1" si="22"/>
        <v/>
      </c>
      <c r="T47" s="31" t="str">
        <f t="shared" ca="1" si="23"/>
        <v/>
      </c>
      <c r="U47" s="24" t="str">
        <f t="shared" si="12"/>
        <v/>
      </c>
      <c r="V47" s="24" t="str">
        <f t="shared" ca="1" si="33"/>
        <v/>
      </c>
      <c r="W47" s="24">
        <f t="shared" ca="1" si="13"/>
        <v>0</v>
      </c>
      <c r="X47" s="25"/>
      <c r="Y47" s="24">
        <f t="shared" ca="1" si="34"/>
        <v>0</v>
      </c>
      <c r="Z47" s="332"/>
      <c r="AA47" s="23" t="str">
        <f t="shared" ca="1" si="24"/>
        <v/>
      </c>
      <c r="AB47" s="31" t="str">
        <f t="shared" ca="1" si="25"/>
        <v/>
      </c>
      <c r="AC47" s="24" t="str">
        <f t="shared" si="14"/>
        <v/>
      </c>
      <c r="AD47" s="24" t="str">
        <f t="shared" ca="1" si="35"/>
        <v/>
      </c>
      <c r="AE47" s="24" t="str">
        <f t="shared" ca="1" si="26"/>
        <v/>
      </c>
      <c r="AF47" s="25"/>
      <c r="AG47" s="24">
        <f t="shared" ca="1" si="36"/>
        <v>0</v>
      </c>
      <c r="AH47" s="339"/>
      <c r="AI47" s="23" t="str">
        <f t="shared" ca="1" si="27"/>
        <v/>
      </c>
      <c r="AJ47" s="31" t="str">
        <f t="shared" ca="1" si="28"/>
        <v/>
      </c>
      <c r="AK47" s="24" t="str">
        <f t="shared" si="15"/>
        <v/>
      </c>
      <c r="AL47" s="24" t="str">
        <f t="shared" ca="1" si="37"/>
        <v/>
      </c>
      <c r="AM47" s="24" t="str">
        <f t="shared" ca="1" si="29"/>
        <v/>
      </c>
      <c r="AN47" s="25"/>
      <c r="AO47" s="24">
        <f t="shared" ca="1" si="38"/>
        <v>0</v>
      </c>
      <c r="AP47" s="339"/>
      <c r="AQ47" s="274">
        <v>41</v>
      </c>
      <c r="AR47" s="35">
        <f t="shared" si="6"/>
        <v>11543.353893476376</v>
      </c>
      <c r="AS47" s="35">
        <f t="shared" si="7"/>
        <v>8956.2367089709223</v>
      </c>
      <c r="AT47" s="35">
        <f t="shared" si="8"/>
        <v>17313.789363434018</v>
      </c>
      <c r="AU47" s="35">
        <f t="shared" si="9"/>
        <v>217202.24906388044</v>
      </c>
      <c r="AV47" s="35">
        <f t="shared" si="9"/>
        <v>217202.24906388044</v>
      </c>
      <c r="AW47" s="329"/>
      <c r="AX47" s="42">
        <v>43</v>
      </c>
      <c r="AY47" s="43">
        <f>Calculations!AK71-Calculations!AL71</f>
        <v>23.103893060216024</v>
      </c>
      <c r="AZ47" s="43">
        <f t="shared" si="4"/>
        <v>25.472042098888192</v>
      </c>
      <c r="BA47" s="43">
        <f>Calculations!AK71-Calculations!AM71</f>
        <v>27.190277420868028</v>
      </c>
      <c r="BB47" s="43">
        <f t="shared" si="0"/>
        <v>29.977280856507022</v>
      </c>
      <c r="BC47" s="43">
        <f>Calculations!AK71-Calculations!AN71</f>
        <v>23.103893060216024</v>
      </c>
      <c r="BD47" s="43">
        <f t="shared" si="1"/>
        <v>25.472042098888192</v>
      </c>
      <c r="BE47" s="43">
        <f>Calculations!AK71-Calculations!AO71</f>
        <v>414.02333545554887</v>
      </c>
      <c r="BF47" s="43">
        <f t="shared" si="2"/>
        <v>456.46072733974273</v>
      </c>
      <c r="BG47" s="43">
        <f>Calculations!AK71-Calculations!AP71</f>
        <v>441.21361287641696</v>
      </c>
      <c r="BH47" s="43">
        <f t="shared" si="5"/>
        <v>463.27429352023785</v>
      </c>
      <c r="BI47" s="329"/>
      <c r="BJ47" s="329"/>
      <c r="BK47" s="329"/>
      <c r="BL47" s="329"/>
      <c r="BM47" s="329"/>
      <c r="BN47" s="329"/>
      <c r="BO47" s="329"/>
      <c r="BP47" s="329"/>
      <c r="BQ47" s="329"/>
      <c r="BR47" s="329"/>
      <c r="BS47" s="329"/>
      <c r="BT47" s="329"/>
      <c r="BU47" s="329"/>
      <c r="BV47" s="329"/>
    </row>
    <row r="48" spans="1:74" ht="15" customHeight="1">
      <c r="A48" s="329"/>
      <c r="B48" s="23" t="str">
        <f t="shared" ca="1" si="16"/>
        <v/>
      </c>
      <c r="C48" s="31" t="str">
        <f t="shared" ca="1" si="17"/>
        <v/>
      </c>
      <c r="D48" s="24" t="str">
        <f t="shared" ca="1" si="18"/>
        <v/>
      </c>
      <c r="E48" s="24" t="str">
        <f t="shared" ca="1" si="30"/>
        <v/>
      </c>
      <c r="F48" s="24" t="str">
        <f t="shared" ca="1" si="19"/>
        <v/>
      </c>
      <c r="G48" s="100"/>
      <c r="H48" s="24">
        <f t="shared" ca="1" si="10"/>
        <v>0</v>
      </c>
      <c r="J48" s="332"/>
      <c r="K48" s="23" t="str">
        <f t="shared" ca="1" si="20"/>
        <v/>
      </c>
      <c r="L48" s="31" t="str">
        <f t="shared" ca="1" si="21"/>
        <v/>
      </c>
      <c r="M48" s="24" t="str">
        <f t="shared" si="11"/>
        <v/>
      </c>
      <c r="N48" s="24" t="str">
        <f t="shared" ca="1" si="31"/>
        <v/>
      </c>
      <c r="O48" s="24" t="str">
        <f ca="1">IF(L48="","",ROUND(Q47*$O$5/payments_per_year,2))</f>
        <v/>
      </c>
      <c r="P48" s="100"/>
      <c r="Q48" s="24">
        <f t="shared" ca="1" si="32"/>
        <v>0</v>
      </c>
      <c r="R48" s="332"/>
      <c r="S48" s="23" t="str">
        <f t="shared" ca="1" si="22"/>
        <v/>
      </c>
      <c r="T48" s="31" t="str">
        <f t="shared" ca="1" si="23"/>
        <v/>
      </c>
      <c r="U48" s="24" t="str">
        <f t="shared" si="12"/>
        <v/>
      </c>
      <c r="V48" s="24" t="str">
        <f t="shared" ca="1" si="33"/>
        <v/>
      </c>
      <c r="W48" s="24">
        <f t="shared" ca="1" si="13"/>
        <v>0</v>
      </c>
      <c r="X48" s="25"/>
      <c r="Y48" s="24">
        <f t="shared" ca="1" si="34"/>
        <v>0</v>
      </c>
      <c r="Z48" s="332"/>
      <c r="AA48" s="23" t="str">
        <f t="shared" ca="1" si="24"/>
        <v/>
      </c>
      <c r="AB48" s="31" t="str">
        <f t="shared" ca="1" si="25"/>
        <v/>
      </c>
      <c r="AC48" s="24" t="str">
        <f t="shared" si="14"/>
        <v/>
      </c>
      <c r="AD48" s="24" t="str">
        <f t="shared" ca="1" si="35"/>
        <v/>
      </c>
      <c r="AE48" s="24" t="str">
        <f t="shared" ca="1" si="26"/>
        <v/>
      </c>
      <c r="AF48" s="25"/>
      <c r="AG48" s="24">
        <f t="shared" ca="1" si="36"/>
        <v>0</v>
      </c>
      <c r="AH48" s="339"/>
      <c r="AI48" s="23" t="str">
        <f t="shared" ca="1" si="27"/>
        <v/>
      </c>
      <c r="AJ48" s="31" t="str">
        <f t="shared" ca="1" si="28"/>
        <v/>
      </c>
      <c r="AK48" s="24" t="str">
        <f t="shared" si="15"/>
        <v/>
      </c>
      <c r="AL48" s="24" t="str">
        <f t="shared" ca="1" si="37"/>
        <v/>
      </c>
      <c r="AM48" s="24" t="str">
        <f t="shared" ca="1" si="29"/>
        <v/>
      </c>
      <c r="AN48" s="25"/>
      <c r="AO48" s="24">
        <f t="shared" ca="1" si="38"/>
        <v>0</v>
      </c>
      <c r="AP48" s="339"/>
      <c r="AQ48" s="274">
        <v>42</v>
      </c>
      <c r="AR48" s="35">
        <f t="shared" si="6"/>
        <v>12120.521588150195</v>
      </c>
      <c r="AS48" s="35">
        <f t="shared" si="7"/>
        <v>9404.0485444194692</v>
      </c>
      <c r="AT48" s="35">
        <f t="shared" si="8"/>
        <v>18179.47883160572</v>
      </c>
      <c r="AU48" s="35">
        <f t="shared" si="9"/>
        <v>228062.36151707449</v>
      </c>
      <c r="AV48" s="35">
        <f t="shared" si="9"/>
        <v>228062.36151707449</v>
      </c>
      <c r="AW48" s="329"/>
      <c r="AX48" s="42">
        <v>44</v>
      </c>
      <c r="AY48" s="43">
        <f>Calculations!AK72-Calculations!AL72</f>
        <v>22.003707676396175</v>
      </c>
      <c r="AZ48" s="43">
        <f t="shared" si="4"/>
        <v>24.259087713226826</v>
      </c>
      <c r="BA48" s="43">
        <f>Calculations!AK72-Calculations!AM72</f>
        <v>25.895502305588593</v>
      </c>
      <c r="BB48" s="43">
        <f t="shared" si="0"/>
        <v>28.549791291911433</v>
      </c>
      <c r="BC48" s="43">
        <f>Calculations!AK72-Calculations!AN72</f>
        <v>22.003707676396175</v>
      </c>
      <c r="BD48" s="43">
        <f t="shared" si="1"/>
        <v>24.259087713226826</v>
      </c>
      <c r="BE48" s="43">
        <f>Calculations!AK72-Calculations!AO72</f>
        <v>394.30793852909414</v>
      </c>
      <c r="BF48" s="43">
        <f t="shared" si="2"/>
        <v>434.72450222832634</v>
      </c>
      <c r="BG48" s="43">
        <f>Calculations!AK72-Calculations!AP72</f>
        <v>420.20344083468274</v>
      </c>
      <c r="BH48" s="43">
        <f t="shared" si="5"/>
        <v>441.2136128764169</v>
      </c>
      <c r="BI48" s="329"/>
      <c r="BJ48" s="329"/>
      <c r="BK48" s="329"/>
      <c r="BL48" s="329"/>
      <c r="BM48" s="329"/>
      <c r="BN48" s="329"/>
      <c r="BO48" s="329"/>
      <c r="BP48" s="329"/>
      <c r="BQ48" s="329"/>
      <c r="BR48" s="329"/>
      <c r="BS48" s="329"/>
      <c r="BT48" s="329"/>
      <c r="BU48" s="329"/>
      <c r="BV48" s="329"/>
    </row>
    <row r="49" spans="1:74" ht="15" customHeight="1">
      <c r="A49" s="329"/>
      <c r="B49" s="23" t="str">
        <f t="shared" ca="1" si="16"/>
        <v/>
      </c>
      <c r="C49" s="31" t="str">
        <f t="shared" ca="1" si="17"/>
        <v/>
      </c>
      <c r="D49" s="24" t="str">
        <f t="shared" ca="1" si="18"/>
        <v/>
      </c>
      <c r="E49" s="24" t="str">
        <f t="shared" ca="1" si="30"/>
        <v/>
      </c>
      <c r="F49" s="24" t="str">
        <f t="shared" ca="1" si="19"/>
        <v/>
      </c>
      <c r="G49" s="100"/>
      <c r="H49" s="24">
        <f t="shared" ca="1" si="10"/>
        <v>0</v>
      </c>
      <c r="J49" s="332"/>
      <c r="K49" s="23" t="str">
        <f t="shared" ca="1" si="20"/>
        <v/>
      </c>
      <c r="L49" s="31" t="str">
        <f t="shared" ca="1" si="21"/>
        <v/>
      </c>
      <c r="M49" s="24" t="str">
        <f t="shared" si="11"/>
        <v/>
      </c>
      <c r="N49" s="24" t="str">
        <f t="shared" ca="1" si="31"/>
        <v/>
      </c>
      <c r="O49" s="24">
        <f ca="1">ROUND(Q48*$O$5/payments_per_year,2)</f>
        <v>0</v>
      </c>
      <c r="P49" s="100"/>
      <c r="Q49" s="24">
        <f t="shared" ca="1" si="32"/>
        <v>0</v>
      </c>
      <c r="R49" s="332"/>
      <c r="S49" s="23" t="str">
        <f t="shared" ca="1" si="22"/>
        <v/>
      </c>
      <c r="T49" s="31" t="str">
        <f t="shared" ca="1" si="23"/>
        <v/>
      </c>
      <c r="U49" s="24" t="str">
        <f t="shared" si="12"/>
        <v/>
      </c>
      <c r="V49" s="24" t="str">
        <f t="shared" ca="1" si="33"/>
        <v/>
      </c>
      <c r="W49" s="24">
        <f t="shared" ca="1" si="13"/>
        <v>0</v>
      </c>
      <c r="X49" s="25"/>
      <c r="Y49" s="24">
        <f t="shared" ca="1" si="34"/>
        <v>0</v>
      </c>
      <c r="Z49" s="332"/>
      <c r="AA49" s="23" t="str">
        <f t="shared" ca="1" si="24"/>
        <v/>
      </c>
      <c r="AB49" s="31" t="str">
        <f t="shared" ca="1" si="25"/>
        <v/>
      </c>
      <c r="AC49" s="24" t="str">
        <f t="shared" si="14"/>
        <v/>
      </c>
      <c r="AD49" s="24" t="str">
        <f t="shared" ca="1" si="35"/>
        <v/>
      </c>
      <c r="AE49" s="24" t="str">
        <f t="shared" ca="1" si="26"/>
        <v/>
      </c>
      <c r="AF49" s="25"/>
      <c r="AG49" s="24">
        <f t="shared" ca="1" si="36"/>
        <v>0</v>
      </c>
      <c r="AH49" s="339"/>
      <c r="AI49" s="23" t="str">
        <f t="shared" ca="1" si="27"/>
        <v/>
      </c>
      <c r="AJ49" s="31" t="str">
        <f t="shared" ca="1" si="28"/>
        <v/>
      </c>
      <c r="AK49" s="24" t="str">
        <f t="shared" si="15"/>
        <v/>
      </c>
      <c r="AL49" s="24" t="str">
        <f t="shared" ca="1" si="37"/>
        <v/>
      </c>
      <c r="AM49" s="24" t="str">
        <f t="shared" ca="1" si="29"/>
        <v/>
      </c>
      <c r="AN49" s="25"/>
      <c r="AO49" s="24">
        <f t="shared" ca="1" si="38"/>
        <v>0</v>
      </c>
      <c r="AP49" s="339"/>
      <c r="AQ49" s="274">
        <v>43</v>
      </c>
      <c r="AR49" s="35">
        <f t="shared" si="6"/>
        <v>12726.547667557707</v>
      </c>
      <c r="AS49" s="35">
        <f t="shared" si="7"/>
        <v>9874.2509716404438</v>
      </c>
      <c r="AT49" s="35">
        <f t="shared" si="8"/>
        <v>19088.452773186007</v>
      </c>
      <c r="AU49" s="35">
        <f t="shared" si="9"/>
        <v>239465.47959292823</v>
      </c>
      <c r="AV49" s="35">
        <f t="shared" si="9"/>
        <v>239465.47959292823</v>
      </c>
      <c r="AW49" s="329"/>
      <c r="AX49" s="42">
        <v>45</v>
      </c>
      <c r="AY49" s="43">
        <f>Calculations!AK73-Calculations!AL73</f>
        <v>20.955912072758281</v>
      </c>
      <c r="AZ49" s="43">
        <f t="shared" si="4"/>
        <v>23.103893060215984</v>
      </c>
      <c r="BA49" s="43">
        <f>Calculations!AK73-Calculations!AM73</f>
        <v>24.662383148179629</v>
      </c>
      <c r="BB49" s="43">
        <f t="shared" si="0"/>
        <v>27.190277420868025</v>
      </c>
      <c r="BC49" s="43">
        <f>Calculations!AK73-Calculations!AN73</f>
        <v>20.955912072758281</v>
      </c>
      <c r="BD49" s="43">
        <f t="shared" si="1"/>
        <v>23.103893060215984</v>
      </c>
      <c r="BE49" s="43">
        <f>Calculations!AK73-Calculations!AO73</f>
        <v>375.5313700277087</v>
      </c>
      <c r="BF49" s="43">
        <f t="shared" si="2"/>
        <v>414.02333545554887</v>
      </c>
      <c r="BG49" s="43">
        <f>Calculations!AK73-Calculations!AP73</f>
        <v>400.19375317588833</v>
      </c>
      <c r="BH49" s="43">
        <f t="shared" si="5"/>
        <v>420.20344083468279</v>
      </c>
      <c r="BI49" s="329"/>
      <c r="BJ49" s="329"/>
      <c r="BK49" s="329"/>
      <c r="BL49" s="329"/>
      <c r="BM49" s="329"/>
      <c r="BN49" s="329"/>
      <c r="BO49" s="329"/>
      <c r="BP49" s="329"/>
      <c r="BQ49" s="329"/>
      <c r="BR49" s="329"/>
      <c r="BS49" s="329"/>
      <c r="BT49" s="329"/>
      <c r="BU49" s="329"/>
      <c r="BV49" s="329"/>
    </row>
    <row r="50" spans="1:74" ht="15" customHeight="1">
      <c r="A50" s="329"/>
      <c r="B50" s="23" t="str">
        <f t="shared" ca="1" si="16"/>
        <v/>
      </c>
      <c r="C50" s="31" t="str">
        <f t="shared" ca="1" si="17"/>
        <v/>
      </c>
      <c r="D50" s="24" t="str">
        <f t="shared" ca="1" si="18"/>
        <v/>
      </c>
      <c r="E50" s="24" t="str">
        <f t="shared" ca="1" si="30"/>
        <v/>
      </c>
      <c r="F50" s="24" t="str">
        <f t="shared" ca="1" si="19"/>
        <v/>
      </c>
      <c r="G50" s="100"/>
      <c r="H50" s="24">
        <f t="shared" ca="1" si="10"/>
        <v>0</v>
      </c>
      <c r="J50" s="332"/>
      <c r="K50" s="23" t="str">
        <f t="shared" ca="1" si="20"/>
        <v/>
      </c>
      <c r="L50" s="31" t="str">
        <f t="shared" ca="1" si="21"/>
        <v/>
      </c>
      <c r="M50" s="24" t="str">
        <f t="shared" si="11"/>
        <v/>
      </c>
      <c r="N50" s="24" t="str">
        <f t="shared" ca="1" si="31"/>
        <v/>
      </c>
      <c r="O50" s="24" t="str">
        <f ca="1">IF(L50="","",ROUND(Q49*$O$5/payments_per_year,2))</f>
        <v/>
      </c>
      <c r="P50" s="100"/>
      <c r="Q50" s="24">
        <f t="shared" ca="1" si="32"/>
        <v>0</v>
      </c>
      <c r="R50" s="332"/>
      <c r="S50" s="23" t="str">
        <f t="shared" ca="1" si="22"/>
        <v/>
      </c>
      <c r="T50" s="31" t="str">
        <f t="shared" ca="1" si="23"/>
        <v/>
      </c>
      <c r="U50" s="24" t="str">
        <f t="shared" si="12"/>
        <v/>
      </c>
      <c r="V50" s="24" t="str">
        <f t="shared" ca="1" si="33"/>
        <v/>
      </c>
      <c r="W50" s="24">
        <f t="shared" ca="1" si="13"/>
        <v>0</v>
      </c>
      <c r="X50" s="25"/>
      <c r="Y50" s="24">
        <f t="shared" ca="1" si="34"/>
        <v>0</v>
      </c>
      <c r="Z50" s="332"/>
      <c r="AA50" s="23" t="str">
        <f t="shared" ca="1" si="24"/>
        <v/>
      </c>
      <c r="AB50" s="31" t="str">
        <f t="shared" ca="1" si="25"/>
        <v/>
      </c>
      <c r="AC50" s="24" t="str">
        <f t="shared" si="14"/>
        <v/>
      </c>
      <c r="AD50" s="24" t="str">
        <f t="shared" ca="1" si="35"/>
        <v/>
      </c>
      <c r="AE50" s="24" t="str">
        <f t="shared" ca="1" si="26"/>
        <v/>
      </c>
      <c r="AF50" s="25"/>
      <c r="AG50" s="24">
        <f t="shared" ca="1" si="36"/>
        <v>0</v>
      </c>
      <c r="AH50" s="339"/>
      <c r="AI50" s="23" t="str">
        <f t="shared" ca="1" si="27"/>
        <v/>
      </c>
      <c r="AJ50" s="31" t="str">
        <f t="shared" ca="1" si="28"/>
        <v/>
      </c>
      <c r="AK50" s="24" t="str">
        <f t="shared" si="15"/>
        <v/>
      </c>
      <c r="AL50" s="24" t="str">
        <f t="shared" ca="1" si="37"/>
        <v/>
      </c>
      <c r="AM50" s="24" t="str">
        <f t="shared" ca="1" si="29"/>
        <v/>
      </c>
      <c r="AN50" s="25"/>
      <c r="AO50" s="24">
        <f t="shared" ca="1" si="38"/>
        <v>0</v>
      </c>
      <c r="AP50" s="339"/>
      <c r="AQ50" s="274">
        <v>44</v>
      </c>
      <c r="AR50" s="35">
        <f t="shared" si="6"/>
        <v>13362.875050935592</v>
      </c>
      <c r="AS50" s="35">
        <f t="shared" si="7"/>
        <v>10367.963520222467</v>
      </c>
      <c r="AT50" s="35">
        <f t="shared" si="8"/>
        <v>20042.875411845307</v>
      </c>
      <c r="AU50" s="35">
        <f t="shared" si="9"/>
        <v>251438.75357257464</v>
      </c>
      <c r="AV50" s="35">
        <f t="shared" si="9"/>
        <v>251438.75357257464</v>
      </c>
      <c r="AW50" s="329"/>
      <c r="AX50" s="42">
        <v>46</v>
      </c>
      <c r="AY50" s="43">
        <f>Calculations!AK74-Calculations!AL74</f>
        <v>19.958011497865016</v>
      </c>
      <c r="AZ50" s="43">
        <f t="shared" si="4"/>
        <v>22.003707676396196</v>
      </c>
      <c r="BA50" s="43">
        <f>Calculations!AK74-Calculations!AM74</f>
        <v>23.487983950647276</v>
      </c>
      <c r="BB50" s="43">
        <f t="shared" si="0"/>
        <v>25.895502305588611</v>
      </c>
      <c r="BC50" s="43">
        <f>Calculations!AK74-Calculations!AN74</f>
        <v>19.958011497865016</v>
      </c>
      <c r="BD50" s="43">
        <f t="shared" si="1"/>
        <v>22.003707676396196</v>
      </c>
      <c r="BE50" s="43">
        <f>Calculations!AK74-Calculations!AO74</f>
        <v>357.64892383591302</v>
      </c>
      <c r="BF50" s="43">
        <f t="shared" si="2"/>
        <v>394.30793852909414</v>
      </c>
      <c r="BG50" s="43">
        <f>Calculations!AK74-Calculations!AP74</f>
        <v>381.1369077865603</v>
      </c>
      <c r="BH50" s="43">
        <f t="shared" si="5"/>
        <v>400.19375317588833</v>
      </c>
      <c r="BI50" s="329"/>
      <c r="BJ50" s="329"/>
      <c r="BK50" s="329"/>
      <c r="BL50" s="329"/>
      <c r="BM50" s="329"/>
      <c r="BN50" s="329"/>
      <c r="BO50" s="329"/>
      <c r="BP50" s="329"/>
      <c r="BQ50" s="329"/>
      <c r="BR50" s="329"/>
      <c r="BS50" s="329"/>
      <c r="BT50" s="329"/>
      <c r="BU50" s="329"/>
      <c r="BV50" s="329"/>
    </row>
    <row r="51" spans="1:74" ht="15" customHeight="1">
      <c r="A51" s="329"/>
      <c r="B51" s="23" t="str">
        <f t="shared" ca="1" si="16"/>
        <v/>
      </c>
      <c r="C51" s="31" t="str">
        <f t="shared" ca="1" si="17"/>
        <v/>
      </c>
      <c r="D51" s="24" t="str">
        <f t="shared" ca="1" si="18"/>
        <v/>
      </c>
      <c r="E51" s="24" t="str">
        <f t="shared" ca="1" si="30"/>
        <v/>
      </c>
      <c r="F51" s="24" t="str">
        <f t="shared" ca="1" si="19"/>
        <v/>
      </c>
      <c r="G51" s="100"/>
      <c r="H51" s="24">
        <f t="shared" ca="1" si="10"/>
        <v>0</v>
      </c>
      <c r="J51" s="332"/>
      <c r="K51" s="23" t="str">
        <f t="shared" ca="1" si="20"/>
        <v/>
      </c>
      <c r="L51" s="31" t="str">
        <f t="shared" ca="1" si="21"/>
        <v/>
      </c>
      <c r="M51" s="24" t="str">
        <f t="shared" si="11"/>
        <v/>
      </c>
      <c r="N51" s="24" t="str">
        <f t="shared" ca="1" si="31"/>
        <v/>
      </c>
      <c r="O51" s="24">
        <f ca="1">ROUND(Q50*$O$5/payments_per_year,2)</f>
        <v>0</v>
      </c>
      <c r="P51" s="100"/>
      <c r="Q51" s="24">
        <f t="shared" ca="1" si="32"/>
        <v>0</v>
      </c>
      <c r="R51" s="332"/>
      <c r="S51" s="23" t="str">
        <f t="shared" ca="1" si="22"/>
        <v/>
      </c>
      <c r="T51" s="31" t="str">
        <f t="shared" ca="1" si="23"/>
        <v/>
      </c>
      <c r="U51" s="24" t="str">
        <f t="shared" si="12"/>
        <v/>
      </c>
      <c r="V51" s="24" t="str">
        <f t="shared" ca="1" si="33"/>
        <v/>
      </c>
      <c r="W51" s="24">
        <f t="shared" ca="1" si="13"/>
        <v>0</v>
      </c>
      <c r="X51" s="25"/>
      <c r="Y51" s="24">
        <f t="shared" ca="1" si="34"/>
        <v>0</v>
      </c>
      <c r="Z51" s="332"/>
      <c r="AA51" s="23" t="str">
        <f t="shared" ca="1" si="24"/>
        <v/>
      </c>
      <c r="AB51" s="31" t="str">
        <f t="shared" ca="1" si="25"/>
        <v/>
      </c>
      <c r="AC51" s="24" t="str">
        <f t="shared" si="14"/>
        <v/>
      </c>
      <c r="AD51" s="24" t="str">
        <f t="shared" ca="1" si="35"/>
        <v/>
      </c>
      <c r="AE51" s="24" t="str">
        <f t="shared" ca="1" si="26"/>
        <v/>
      </c>
      <c r="AF51" s="25"/>
      <c r="AG51" s="24">
        <f t="shared" ca="1" si="36"/>
        <v>0</v>
      </c>
      <c r="AH51" s="339"/>
      <c r="AI51" s="23" t="str">
        <f t="shared" ca="1" si="27"/>
        <v/>
      </c>
      <c r="AJ51" s="31" t="str">
        <f t="shared" ca="1" si="28"/>
        <v/>
      </c>
      <c r="AK51" s="24" t="str">
        <f t="shared" si="15"/>
        <v/>
      </c>
      <c r="AL51" s="24" t="str">
        <f t="shared" ca="1" si="37"/>
        <v/>
      </c>
      <c r="AM51" s="24" t="str">
        <f t="shared" ca="1" si="29"/>
        <v/>
      </c>
      <c r="AN51" s="25"/>
      <c r="AO51" s="24">
        <f t="shared" ca="1" si="38"/>
        <v>0</v>
      </c>
      <c r="AP51" s="339"/>
      <c r="AQ51" s="274">
        <v>45</v>
      </c>
      <c r="AR51" s="35">
        <f t="shared" si="6"/>
        <v>14031.018803482373</v>
      </c>
      <c r="AS51" s="35">
        <f t="shared" si="7"/>
        <v>10886.361696233591</v>
      </c>
      <c r="AT51" s="35">
        <f t="shared" si="8"/>
        <v>21045.019182437572</v>
      </c>
      <c r="AU51" s="35">
        <f t="shared" si="9"/>
        <v>264010.69125120336</v>
      </c>
      <c r="AV51" s="35">
        <f t="shared" si="9"/>
        <v>264010.69125120336</v>
      </c>
      <c r="AW51" s="329"/>
      <c r="AX51" s="42">
        <v>47</v>
      </c>
      <c r="AY51" s="43">
        <f>Calculations!AK75-Calculations!AL75</f>
        <v>19.007629997966717</v>
      </c>
      <c r="AZ51" s="43">
        <f t="shared" si="4"/>
        <v>20.955912072758267</v>
      </c>
      <c r="BA51" s="43">
        <f>Calculations!AK75-Calculations!AM75</f>
        <v>22.36950852442601</v>
      </c>
      <c r="BB51" s="43">
        <f t="shared" si="0"/>
        <v>24.662383148179639</v>
      </c>
      <c r="BC51" s="43">
        <f>Calculations!AK75-Calculations!AN75</f>
        <v>19.007629997966717</v>
      </c>
      <c r="BD51" s="43">
        <f t="shared" si="1"/>
        <v>20.955912072758267</v>
      </c>
      <c r="BE51" s="43">
        <f>Calculations!AK75-Calculations!AO75</f>
        <v>340.61802270086957</v>
      </c>
      <c r="BF51" s="43">
        <f t="shared" si="2"/>
        <v>375.5313700277087</v>
      </c>
      <c r="BG51" s="43">
        <f>Calculations!AK75-Calculations!AP75</f>
        <v>362.98753122529553</v>
      </c>
      <c r="BH51" s="43">
        <f t="shared" si="5"/>
        <v>381.1369077865603</v>
      </c>
      <c r="BI51" s="329"/>
      <c r="BJ51" s="329"/>
      <c r="BK51" s="329"/>
      <c r="BL51" s="329"/>
      <c r="BM51" s="329"/>
      <c r="BN51" s="329"/>
      <c r="BO51" s="329"/>
      <c r="BP51" s="329"/>
      <c r="BQ51" s="329"/>
      <c r="BR51" s="329"/>
      <c r="BS51" s="329"/>
      <c r="BT51" s="329"/>
      <c r="BU51" s="329"/>
      <c r="BV51" s="329"/>
    </row>
    <row r="52" spans="1:74" ht="15" customHeight="1">
      <c r="A52" s="329"/>
      <c r="B52" s="23" t="str">
        <f t="shared" ca="1" si="16"/>
        <v/>
      </c>
      <c r="C52" s="31" t="str">
        <f t="shared" ca="1" si="17"/>
        <v/>
      </c>
      <c r="D52" s="24" t="str">
        <f t="shared" ca="1" si="18"/>
        <v/>
      </c>
      <c r="E52" s="24" t="str">
        <f t="shared" ca="1" si="30"/>
        <v/>
      </c>
      <c r="F52" s="24" t="str">
        <f t="shared" ca="1" si="19"/>
        <v/>
      </c>
      <c r="G52" s="100"/>
      <c r="H52" s="24">
        <f t="shared" ca="1" si="10"/>
        <v>0</v>
      </c>
      <c r="J52" s="332"/>
      <c r="K52" s="23" t="str">
        <f t="shared" ca="1" si="20"/>
        <v/>
      </c>
      <c r="L52" s="31" t="str">
        <f t="shared" ca="1" si="21"/>
        <v/>
      </c>
      <c r="M52" s="24" t="str">
        <f t="shared" si="11"/>
        <v/>
      </c>
      <c r="N52" s="24" t="str">
        <f t="shared" ca="1" si="31"/>
        <v/>
      </c>
      <c r="O52" s="24" t="str">
        <f ca="1">IF(L52="","",ROUND(Q51*$O$5/payments_per_year,2))</f>
        <v/>
      </c>
      <c r="P52" s="100"/>
      <c r="Q52" s="24">
        <f t="shared" ca="1" si="32"/>
        <v>0</v>
      </c>
      <c r="R52" s="332"/>
      <c r="S52" s="23" t="str">
        <f t="shared" ca="1" si="22"/>
        <v/>
      </c>
      <c r="T52" s="31" t="str">
        <f t="shared" ca="1" si="23"/>
        <v/>
      </c>
      <c r="U52" s="24" t="str">
        <f t="shared" si="12"/>
        <v/>
      </c>
      <c r="V52" s="24" t="str">
        <f t="shared" ca="1" si="33"/>
        <v/>
      </c>
      <c r="W52" s="24">
        <f t="shared" ca="1" si="13"/>
        <v>0</v>
      </c>
      <c r="X52" s="25"/>
      <c r="Y52" s="24">
        <f t="shared" ca="1" si="34"/>
        <v>0</v>
      </c>
      <c r="Z52" s="332"/>
      <c r="AA52" s="23" t="str">
        <f t="shared" ca="1" si="24"/>
        <v/>
      </c>
      <c r="AB52" s="31" t="str">
        <f t="shared" ca="1" si="25"/>
        <v/>
      </c>
      <c r="AC52" s="24" t="str">
        <f t="shared" si="14"/>
        <v/>
      </c>
      <c r="AD52" s="24" t="str">
        <f t="shared" ca="1" si="35"/>
        <v/>
      </c>
      <c r="AE52" s="24" t="str">
        <f t="shared" ca="1" si="26"/>
        <v/>
      </c>
      <c r="AF52" s="25"/>
      <c r="AG52" s="24">
        <f t="shared" ca="1" si="36"/>
        <v>0</v>
      </c>
      <c r="AH52" s="339"/>
      <c r="AI52" s="23" t="str">
        <f t="shared" ca="1" si="27"/>
        <v/>
      </c>
      <c r="AJ52" s="31" t="str">
        <f t="shared" ca="1" si="28"/>
        <v/>
      </c>
      <c r="AK52" s="24" t="str">
        <f t="shared" si="15"/>
        <v/>
      </c>
      <c r="AL52" s="24" t="str">
        <f t="shared" ca="1" si="37"/>
        <v/>
      </c>
      <c r="AM52" s="24" t="str">
        <f t="shared" ca="1" si="29"/>
        <v/>
      </c>
      <c r="AN52" s="25"/>
      <c r="AO52" s="24">
        <f t="shared" ca="1" si="38"/>
        <v>0</v>
      </c>
      <c r="AP52" s="339"/>
      <c r="AQ52" s="274">
        <v>46</v>
      </c>
      <c r="AR52" s="35">
        <f t="shared" si="6"/>
        <v>14732.569743656493</v>
      </c>
      <c r="AS52" s="35">
        <f t="shared" si="7"/>
        <v>11430.679781045272</v>
      </c>
      <c r="AT52" s="35">
        <f t="shared" si="8"/>
        <v>22097.270141559453</v>
      </c>
      <c r="AU52" s="35">
        <f t="shared" si="9"/>
        <v>277211.22581376357</v>
      </c>
      <c r="AV52" s="35">
        <f t="shared" si="9"/>
        <v>277211.22581376357</v>
      </c>
      <c r="AW52" s="329"/>
      <c r="AX52" s="42">
        <v>48</v>
      </c>
      <c r="AY52" s="43">
        <f>Calculations!AK76-Calculations!AL76</f>
        <v>18.102504759968269</v>
      </c>
      <c r="AZ52" s="43">
        <f t="shared" si="4"/>
        <v>19.958011497865055</v>
      </c>
      <c r="BA52" s="43">
        <f>Calculations!AK76-Calculations!AM76</f>
        <v>21.304293832786641</v>
      </c>
      <c r="BB52" s="43">
        <f t="shared" si="0"/>
        <v>23.487983950647312</v>
      </c>
      <c r="BC52" s="43">
        <f>Calculations!AK76-Calculations!AN76</f>
        <v>18.102504759968269</v>
      </c>
      <c r="BD52" s="43">
        <f t="shared" si="1"/>
        <v>19.958011497865055</v>
      </c>
      <c r="BE52" s="43">
        <f>Calculations!AK76-Calculations!AO76</f>
        <v>324.39811685797099</v>
      </c>
      <c r="BF52" s="43">
        <f t="shared" si="2"/>
        <v>357.64892383591308</v>
      </c>
      <c r="BG52" s="43">
        <f>Calculations!AK76-Calculations!AP76</f>
        <v>345.70241069075757</v>
      </c>
      <c r="BH52" s="43">
        <f t="shared" si="5"/>
        <v>362.98753122529547</v>
      </c>
      <c r="BI52" s="329"/>
      <c r="BJ52" s="329"/>
      <c r="BK52" s="329"/>
      <c r="BL52" s="329"/>
      <c r="BM52" s="329"/>
      <c r="BN52" s="329"/>
      <c r="BO52" s="329"/>
      <c r="BP52" s="329"/>
      <c r="BQ52" s="329"/>
      <c r="BR52" s="329"/>
      <c r="BS52" s="329"/>
      <c r="BT52" s="329"/>
      <c r="BU52" s="329"/>
      <c r="BV52" s="329"/>
    </row>
    <row r="53" spans="1:74" ht="15" customHeight="1">
      <c r="A53" s="329"/>
      <c r="B53" s="23" t="str">
        <f t="shared" ca="1" si="16"/>
        <v/>
      </c>
      <c r="C53" s="31" t="str">
        <f t="shared" ca="1" si="17"/>
        <v/>
      </c>
      <c r="D53" s="24" t="str">
        <f t="shared" ca="1" si="18"/>
        <v/>
      </c>
      <c r="E53" s="24" t="str">
        <f t="shared" ca="1" si="30"/>
        <v/>
      </c>
      <c r="F53" s="24" t="str">
        <f t="shared" ca="1" si="19"/>
        <v/>
      </c>
      <c r="G53" s="100"/>
      <c r="H53" s="24">
        <f t="shared" ca="1" si="10"/>
        <v>0</v>
      </c>
      <c r="J53" s="332"/>
      <c r="K53" s="23" t="str">
        <f t="shared" ca="1" si="20"/>
        <v/>
      </c>
      <c r="L53" s="31" t="str">
        <f t="shared" ca="1" si="21"/>
        <v/>
      </c>
      <c r="M53" s="24" t="str">
        <f t="shared" si="11"/>
        <v/>
      </c>
      <c r="N53" s="24" t="str">
        <f t="shared" ca="1" si="31"/>
        <v/>
      </c>
      <c r="O53" s="24">
        <f ca="1">ROUND(Q52*$O$5/payments_per_year,2)</f>
        <v>0</v>
      </c>
      <c r="P53" s="100"/>
      <c r="Q53" s="24">
        <f t="shared" ca="1" si="32"/>
        <v>0</v>
      </c>
      <c r="R53" s="332"/>
      <c r="S53" s="23" t="str">
        <f t="shared" ca="1" si="22"/>
        <v/>
      </c>
      <c r="T53" s="31" t="str">
        <f t="shared" ca="1" si="23"/>
        <v/>
      </c>
      <c r="U53" s="24" t="str">
        <f t="shared" si="12"/>
        <v/>
      </c>
      <c r="V53" s="24" t="str">
        <f t="shared" ca="1" si="33"/>
        <v/>
      </c>
      <c r="W53" s="24">
        <f t="shared" ca="1" si="13"/>
        <v>0</v>
      </c>
      <c r="X53" s="25"/>
      <c r="Y53" s="24">
        <f t="shared" ca="1" si="34"/>
        <v>0</v>
      </c>
      <c r="Z53" s="332"/>
      <c r="AA53" s="23" t="str">
        <f t="shared" ca="1" si="24"/>
        <v/>
      </c>
      <c r="AB53" s="31" t="str">
        <f t="shared" ca="1" si="25"/>
        <v/>
      </c>
      <c r="AC53" s="24" t="str">
        <f t="shared" si="14"/>
        <v/>
      </c>
      <c r="AD53" s="24" t="str">
        <f t="shared" ca="1" si="35"/>
        <v/>
      </c>
      <c r="AE53" s="24" t="str">
        <f t="shared" ca="1" si="26"/>
        <v/>
      </c>
      <c r="AF53" s="25"/>
      <c r="AG53" s="24">
        <f t="shared" ca="1" si="36"/>
        <v>0</v>
      </c>
      <c r="AH53" s="339"/>
      <c r="AI53" s="23" t="str">
        <f t="shared" ca="1" si="27"/>
        <v/>
      </c>
      <c r="AJ53" s="31" t="str">
        <f t="shared" ca="1" si="28"/>
        <v/>
      </c>
      <c r="AK53" s="24" t="str">
        <f t="shared" si="15"/>
        <v/>
      </c>
      <c r="AL53" s="24" t="str">
        <f t="shared" ca="1" si="37"/>
        <v/>
      </c>
      <c r="AM53" s="24" t="str">
        <f t="shared" ca="1" si="29"/>
        <v/>
      </c>
      <c r="AN53" s="25"/>
      <c r="AO53" s="24">
        <f t="shared" ca="1" si="38"/>
        <v>0</v>
      </c>
      <c r="AP53" s="339"/>
      <c r="AQ53" s="274">
        <v>47</v>
      </c>
      <c r="AR53" s="35">
        <f t="shared" si="6"/>
        <v>15469.198230839318</v>
      </c>
      <c r="AS53" s="35">
        <f t="shared" si="7"/>
        <v>12002.213770097536</v>
      </c>
      <c r="AT53" s="35">
        <f t="shared" si="8"/>
        <v>23202.133648637428</v>
      </c>
      <c r="AU53" s="35">
        <f t="shared" si="9"/>
        <v>291071.78710445174</v>
      </c>
      <c r="AV53" s="35">
        <f t="shared" si="9"/>
        <v>291071.78710445174</v>
      </c>
      <c r="AW53" s="329"/>
      <c r="AX53" s="42">
        <v>49</v>
      </c>
      <c r="AY53" s="43">
        <f>Calculations!AK77-Calculations!AL77</f>
        <v>17.240480723779342</v>
      </c>
      <c r="AZ53" s="43">
        <f t="shared" si="4"/>
        <v>19.007629997966685</v>
      </c>
      <c r="BA53" s="43">
        <f>Calculations!AK77-Calculations!AM77</f>
        <v>20.289803650273029</v>
      </c>
      <c r="BB53" s="43">
        <f t="shared" si="0"/>
        <v>22.369508524425974</v>
      </c>
      <c r="BC53" s="43">
        <f>Calculations!AK77-Calculations!AN77</f>
        <v>17.240480723779342</v>
      </c>
      <c r="BD53" s="43">
        <f t="shared" si="1"/>
        <v>19.007629997966685</v>
      </c>
      <c r="BE53" s="43">
        <f>Calculations!AK77-Calculations!AO77</f>
        <v>308.95058748378187</v>
      </c>
      <c r="BF53" s="43">
        <f t="shared" si="2"/>
        <v>340.61802270086957</v>
      </c>
      <c r="BG53" s="43">
        <f>Calculations!AK77-Calculations!AP77</f>
        <v>329.24039113405485</v>
      </c>
      <c r="BH53" s="43">
        <f t="shared" si="5"/>
        <v>345.70241069075763</v>
      </c>
      <c r="BI53" s="329"/>
      <c r="BJ53" s="329"/>
      <c r="BK53" s="329"/>
      <c r="BL53" s="329"/>
      <c r="BM53" s="329"/>
      <c r="BN53" s="329"/>
      <c r="BO53" s="329"/>
      <c r="BP53" s="329"/>
      <c r="BQ53" s="329"/>
      <c r="BR53" s="329"/>
      <c r="BS53" s="329"/>
      <c r="BT53" s="329"/>
      <c r="BU53" s="329"/>
      <c r="BV53" s="329"/>
    </row>
    <row r="54" spans="1:74" ht="15" customHeight="1">
      <c r="A54" s="329"/>
      <c r="B54" s="23" t="str">
        <f t="shared" ca="1" si="16"/>
        <v/>
      </c>
      <c r="C54" s="31" t="str">
        <f t="shared" ca="1" si="17"/>
        <v/>
      </c>
      <c r="D54" s="24" t="str">
        <f t="shared" ca="1" si="18"/>
        <v/>
      </c>
      <c r="E54" s="24" t="str">
        <f t="shared" ca="1" si="30"/>
        <v/>
      </c>
      <c r="F54" s="24" t="str">
        <f t="shared" ca="1" si="19"/>
        <v/>
      </c>
      <c r="G54" s="100"/>
      <c r="H54" s="24">
        <f t="shared" ca="1" si="10"/>
        <v>0</v>
      </c>
      <c r="J54" s="332"/>
      <c r="K54" s="23" t="str">
        <f t="shared" ca="1" si="20"/>
        <v/>
      </c>
      <c r="L54" s="31" t="str">
        <f t="shared" ca="1" si="21"/>
        <v/>
      </c>
      <c r="M54" s="24" t="str">
        <f t="shared" si="11"/>
        <v/>
      </c>
      <c r="N54" s="24" t="str">
        <f t="shared" ca="1" si="31"/>
        <v/>
      </c>
      <c r="O54" s="24" t="str">
        <f ca="1">IF(L54="","",ROUND(Q53*$O$5/payments_per_year,2))</f>
        <v/>
      </c>
      <c r="P54" s="100"/>
      <c r="Q54" s="24">
        <f t="shared" ca="1" si="32"/>
        <v>0</v>
      </c>
      <c r="R54" s="332"/>
      <c r="S54" s="23" t="str">
        <f t="shared" ca="1" si="22"/>
        <v/>
      </c>
      <c r="T54" s="31" t="str">
        <f t="shared" ca="1" si="23"/>
        <v/>
      </c>
      <c r="U54" s="24" t="str">
        <f t="shared" si="12"/>
        <v/>
      </c>
      <c r="V54" s="24" t="str">
        <f t="shared" ca="1" si="33"/>
        <v/>
      </c>
      <c r="W54" s="24">
        <f t="shared" ca="1" si="13"/>
        <v>0</v>
      </c>
      <c r="X54" s="25"/>
      <c r="Y54" s="24">
        <f t="shared" ca="1" si="34"/>
        <v>0</v>
      </c>
      <c r="Z54" s="332"/>
      <c r="AA54" s="23" t="str">
        <f t="shared" ca="1" si="24"/>
        <v/>
      </c>
      <c r="AB54" s="31" t="str">
        <f t="shared" ca="1" si="25"/>
        <v/>
      </c>
      <c r="AC54" s="24" t="str">
        <f t="shared" si="14"/>
        <v/>
      </c>
      <c r="AD54" s="24" t="str">
        <f t="shared" ca="1" si="35"/>
        <v/>
      </c>
      <c r="AE54" s="24" t="str">
        <f t="shared" ca="1" si="26"/>
        <v/>
      </c>
      <c r="AF54" s="25"/>
      <c r="AG54" s="24">
        <f t="shared" ca="1" si="36"/>
        <v>0</v>
      </c>
      <c r="AH54" s="339"/>
      <c r="AI54" s="23" t="str">
        <f t="shared" ca="1" si="27"/>
        <v/>
      </c>
      <c r="AJ54" s="31" t="str">
        <f t="shared" ca="1" si="28"/>
        <v/>
      </c>
      <c r="AK54" s="24" t="str">
        <f t="shared" si="15"/>
        <v/>
      </c>
      <c r="AL54" s="24" t="str">
        <f t="shared" ca="1" si="37"/>
        <v/>
      </c>
      <c r="AM54" s="24" t="str">
        <f t="shared" ca="1" si="29"/>
        <v/>
      </c>
      <c r="AN54" s="25"/>
      <c r="AO54" s="24">
        <f t="shared" ca="1" si="38"/>
        <v>0</v>
      </c>
      <c r="AP54" s="339"/>
      <c r="AQ54" s="274">
        <v>48</v>
      </c>
      <c r="AR54" s="35">
        <f t="shared" si="6"/>
        <v>16242.658142381284</v>
      </c>
      <c r="AS54" s="35">
        <f t="shared" si="7"/>
        <v>12602.324458602414</v>
      </c>
      <c r="AT54" s="35">
        <f t="shared" si="8"/>
        <v>24362.240331069301</v>
      </c>
      <c r="AU54" s="35">
        <f t="shared" si="9"/>
        <v>305625.37645967433</v>
      </c>
      <c r="AV54" s="35">
        <f t="shared" si="9"/>
        <v>305625.37645967433</v>
      </c>
      <c r="AW54" s="329"/>
      <c r="AX54" s="42">
        <v>50</v>
      </c>
      <c r="AY54" s="43">
        <f>Calculations!AK78-Calculations!AL78</f>
        <v>16.419505451218413</v>
      </c>
      <c r="AZ54" s="43">
        <f t="shared" si="4"/>
        <v>18.102504759968308</v>
      </c>
      <c r="BA54" s="43">
        <f>Calculations!AK78-Calculations!AM78</f>
        <v>19.323622524069549</v>
      </c>
      <c r="BB54" s="43">
        <f t="shared" si="0"/>
        <v>21.30429383278668</v>
      </c>
      <c r="BC54" s="43">
        <f>Calculations!AK78-Calculations!AN78</f>
        <v>16.419505451218413</v>
      </c>
      <c r="BD54" s="43">
        <f t="shared" si="1"/>
        <v>18.102504759968308</v>
      </c>
      <c r="BE54" s="43">
        <f>Calculations!AK78-Calculations!AO78</f>
        <v>294.23865474645891</v>
      </c>
      <c r="BF54" s="43">
        <f t="shared" si="2"/>
        <v>324.39811685797099</v>
      </c>
      <c r="BG54" s="43">
        <f>Calculations!AK78-Calculations!AP78</f>
        <v>313.5622772705284</v>
      </c>
      <c r="BH54" s="43">
        <f t="shared" si="5"/>
        <v>329.24039113405485</v>
      </c>
      <c r="BI54" s="329"/>
      <c r="BJ54" s="329"/>
      <c r="BK54" s="329"/>
      <c r="BL54" s="329"/>
      <c r="BM54" s="329"/>
      <c r="BN54" s="329"/>
      <c r="BO54" s="329"/>
      <c r="BP54" s="329"/>
      <c r="BQ54" s="329"/>
      <c r="BR54" s="329"/>
      <c r="BS54" s="329"/>
      <c r="BT54" s="329"/>
      <c r="BU54" s="329"/>
      <c r="BV54" s="329"/>
    </row>
    <row r="55" spans="1:74" ht="15" customHeight="1">
      <c r="A55" s="329"/>
      <c r="B55" s="23" t="str">
        <f t="shared" ca="1" si="16"/>
        <v/>
      </c>
      <c r="C55" s="31" t="str">
        <f t="shared" ca="1" si="17"/>
        <v/>
      </c>
      <c r="D55" s="24" t="str">
        <f t="shared" ca="1" si="18"/>
        <v/>
      </c>
      <c r="E55" s="24" t="str">
        <f t="shared" ca="1" si="30"/>
        <v/>
      </c>
      <c r="F55" s="24" t="str">
        <f t="shared" ca="1" si="19"/>
        <v/>
      </c>
      <c r="G55" s="100"/>
      <c r="H55" s="24">
        <f t="shared" ca="1" si="10"/>
        <v>0</v>
      </c>
      <c r="J55" s="332"/>
      <c r="K55" s="23" t="str">
        <f t="shared" ca="1" si="20"/>
        <v/>
      </c>
      <c r="L55" s="31" t="str">
        <f t="shared" ca="1" si="21"/>
        <v/>
      </c>
      <c r="M55" s="24" t="str">
        <f t="shared" si="11"/>
        <v/>
      </c>
      <c r="N55" s="24" t="str">
        <f t="shared" ca="1" si="31"/>
        <v/>
      </c>
      <c r="O55" s="24">
        <f ca="1">ROUND(Q54*$O$5/payments_per_year,2)</f>
        <v>0</v>
      </c>
      <c r="P55" s="100"/>
      <c r="Q55" s="24">
        <f t="shared" ca="1" si="32"/>
        <v>0</v>
      </c>
      <c r="R55" s="332"/>
      <c r="S55" s="23" t="str">
        <f t="shared" ca="1" si="22"/>
        <v/>
      </c>
      <c r="T55" s="31" t="str">
        <f t="shared" ca="1" si="23"/>
        <v/>
      </c>
      <c r="U55" s="24" t="str">
        <f t="shared" si="12"/>
        <v/>
      </c>
      <c r="V55" s="24" t="str">
        <f t="shared" ca="1" si="33"/>
        <v/>
      </c>
      <c r="W55" s="24">
        <f t="shared" ca="1" si="13"/>
        <v>0</v>
      </c>
      <c r="X55" s="25"/>
      <c r="Y55" s="24">
        <f t="shared" ca="1" si="34"/>
        <v>0</v>
      </c>
      <c r="Z55" s="332"/>
      <c r="AA55" s="23" t="str">
        <f t="shared" ca="1" si="24"/>
        <v/>
      </c>
      <c r="AB55" s="31" t="str">
        <f t="shared" ca="1" si="25"/>
        <v/>
      </c>
      <c r="AC55" s="24" t="str">
        <f t="shared" si="14"/>
        <v/>
      </c>
      <c r="AD55" s="24" t="str">
        <f t="shared" ca="1" si="35"/>
        <v/>
      </c>
      <c r="AE55" s="24" t="str">
        <f t="shared" ca="1" si="26"/>
        <v/>
      </c>
      <c r="AF55" s="25"/>
      <c r="AG55" s="24">
        <f t="shared" ca="1" si="36"/>
        <v>0</v>
      </c>
      <c r="AH55" s="339"/>
      <c r="AI55" s="23" t="str">
        <f t="shared" ca="1" si="27"/>
        <v/>
      </c>
      <c r="AJ55" s="31" t="str">
        <f t="shared" ca="1" si="28"/>
        <v/>
      </c>
      <c r="AK55" s="24" t="str">
        <f t="shared" si="15"/>
        <v/>
      </c>
      <c r="AL55" s="24" t="str">
        <f t="shared" ca="1" si="37"/>
        <v/>
      </c>
      <c r="AM55" s="24" t="str">
        <f t="shared" ca="1" si="29"/>
        <v/>
      </c>
      <c r="AN55" s="25"/>
      <c r="AO55" s="24">
        <f t="shared" ca="1" si="38"/>
        <v>0</v>
      </c>
      <c r="AP55" s="339"/>
      <c r="AQ55" s="274">
        <v>49</v>
      </c>
      <c r="AR55" s="35">
        <f t="shared" si="6"/>
        <v>17054.791049500349</v>
      </c>
      <c r="AS55" s="35">
        <f t="shared" si="7"/>
        <v>13232.440681532535</v>
      </c>
      <c r="AT55" s="35">
        <f t="shared" si="8"/>
        <v>25580.352347622767</v>
      </c>
      <c r="AU55" s="35">
        <f t="shared" si="9"/>
        <v>320906.64528265805</v>
      </c>
      <c r="AV55" s="35">
        <f t="shared" si="9"/>
        <v>320906.64528265805</v>
      </c>
      <c r="AW55" s="329"/>
      <c r="AX55" s="42">
        <v>51</v>
      </c>
      <c r="AY55" s="43">
        <f>Calculations!AK79-Calculations!AL79</f>
        <v>15.637624239255615</v>
      </c>
      <c r="AZ55" s="43">
        <f t="shared" si="4"/>
        <v>17.240480723779335</v>
      </c>
      <c r="BA55" s="43">
        <f>Calculations!AK79-Calculations!AM79</f>
        <v>18.40345002292338</v>
      </c>
      <c r="BB55" s="43">
        <f t="shared" si="0"/>
        <v>20.289803650273026</v>
      </c>
      <c r="BC55" s="43">
        <f>Calculations!AK79-Calculations!AN79</f>
        <v>15.637624239255615</v>
      </c>
      <c r="BD55" s="43">
        <f t="shared" si="1"/>
        <v>17.240480723779335</v>
      </c>
      <c r="BE55" s="43">
        <f>Calculations!AK79-Calculations!AO79</f>
        <v>280.22729023472277</v>
      </c>
      <c r="BF55" s="43">
        <f t="shared" si="2"/>
        <v>308.95058748378187</v>
      </c>
      <c r="BG55" s="43">
        <f>Calculations!AK79-Calculations!AP79</f>
        <v>298.6307402576461</v>
      </c>
      <c r="BH55" s="43">
        <f t="shared" si="5"/>
        <v>313.5622772705284</v>
      </c>
      <c r="BI55" s="329"/>
      <c r="BJ55" s="329"/>
      <c r="BK55" s="329"/>
      <c r="BL55" s="329"/>
      <c r="BM55" s="329"/>
      <c r="BN55" s="329"/>
      <c r="BO55" s="329"/>
      <c r="BP55" s="329"/>
      <c r="BQ55" s="329"/>
      <c r="BR55" s="329"/>
      <c r="BS55" s="329"/>
      <c r="BT55" s="329"/>
      <c r="BU55" s="329"/>
      <c r="BV55" s="329"/>
    </row>
    <row r="56" spans="1:74" ht="15" customHeight="1">
      <c r="A56" s="329"/>
      <c r="B56" s="23" t="str">
        <f t="shared" ca="1" si="16"/>
        <v/>
      </c>
      <c r="C56" s="31" t="str">
        <f t="shared" ca="1" si="17"/>
        <v/>
      </c>
      <c r="D56" s="24" t="str">
        <f t="shared" ca="1" si="18"/>
        <v/>
      </c>
      <c r="E56" s="24" t="str">
        <f t="shared" ca="1" si="30"/>
        <v/>
      </c>
      <c r="F56" s="24" t="str">
        <f t="shared" ca="1" si="19"/>
        <v/>
      </c>
      <c r="G56" s="100"/>
      <c r="H56" s="24">
        <f t="shared" ca="1" si="10"/>
        <v>0</v>
      </c>
      <c r="J56" s="332"/>
      <c r="K56" s="23" t="str">
        <f t="shared" ca="1" si="20"/>
        <v/>
      </c>
      <c r="L56" s="31" t="str">
        <f t="shared" ca="1" si="21"/>
        <v/>
      </c>
      <c r="M56" s="24" t="str">
        <f t="shared" si="11"/>
        <v/>
      </c>
      <c r="N56" s="24" t="str">
        <f t="shared" ca="1" si="31"/>
        <v/>
      </c>
      <c r="O56" s="24" t="str">
        <f ca="1">IF(L56="","",ROUND(Q55*$O$5/payments_per_year,2))</f>
        <v/>
      </c>
      <c r="P56" s="100"/>
      <c r="Q56" s="24">
        <f t="shared" ca="1" si="32"/>
        <v>0</v>
      </c>
      <c r="R56" s="332"/>
      <c r="S56" s="23" t="str">
        <f t="shared" ca="1" si="22"/>
        <v/>
      </c>
      <c r="T56" s="31" t="str">
        <f t="shared" ca="1" si="23"/>
        <v/>
      </c>
      <c r="U56" s="24" t="str">
        <f t="shared" si="12"/>
        <v/>
      </c>
      <c r="V56" s="24" t="str">
        <f t="shared" ca="1" si="33"/>
        <v/>
      </c>
      <c r="W56" s="24">
        <f t="shared" ca="1" si="13"/>
        <v>0</v>
      </c>
      <c r="X56" s="25"/>
      <c r="Y56" s="24">
        <f t="shared" ca="1" si="34"/>
        <v>0</v>
      </c>
      <c r="Z56" s="332"/>
      <c r="AA56" s="23" t="str">
        <f t="shared" ca="1" si="24"/>
        <v/>
      </c>
      <c r="AB56" s="31" t="str">
        <f t="shared" ca="1" si="25"/>
        <v/>
      </c>
      <c r="AC56" s="24" t="str">
        <f t="shared" si="14"/>
        <v/>
      </c>
      <c r="AD56" s="24" t="str">
        <f t="shared" ca="1" si="35"/>
        <v/>
      </c>
      <c r="AE56" s="24" t="str">
        <f t="shared" ca="1" si="26"/>
        <v/>
      </c>
      <c r="AF56" s="25"/>
      <c r="AG56" s="24">
        <f t="shared" ca="1" si="36"/>
        <v>0</v>
      </c>
      <c r="AH56" s="339"/>
      <c r="AI56" s="23" t="str">
        <f t="shared" ca="1" si="27"/>
        <v/>
      </c>
      <c r="AJ56" s="31" t="str">
        <f t="shared" ca="1" si="28"/>
        <v/>
      </c>
      <c r="AK56" s="24" t="str">
        <f t="shared" si="15"/>
        <v/>
      </c>
      <c r="AL56" s="24" t="str">
        <f t="shared" ca="1" si="37"/>
        <v/>
      </c>
      <c r="AM56" s="24" t="str">
        <f t="shared" ca="1" si="29"/>
        <v/>
      </c>
      <c r="AN56" s="25"/>
      <c r="AO56" s="24">
        <f t="shared" ca="1" si="38"/>
        <v>0</v>
      </c>
      <c r="AP56" s="339"/>
      <c r="AQ56" s="274">
        <v>50</v>
      </c>
      <c r="AR56" s="35">
        <f t="shared" si="6"/>
        <v>17907.530601975366</v>
      </c>
      <c r="AS56" s="35">
        <f t="shared" si="7"/>
        <v>13894.062715609161</v>
      </c>
      <c r="AT56" s="35">
        <f t="shared" si="8"/>
        <v>26859.369965003905</v>
      </c>
      <c r="AU56" s="35">
        <f t="shared" si="9"/>
        <v>336951.97754679096</v>
      </c>
      <c r="AV56" s="35">
        <f t="shared" si="9"/>
        <v>336951.97754679096</v>
      </c>
      <c r="AW56" s="329"/>
      <c r="AX56" s="42">
        <v>52</v>
      </c>
      <c r="AY56" s="43">
        <f>Calculations!AK80-Calculations!AL80</f>
        <v>14.892975465957704</v>
      </c>
      <c r="AZ56" s="43">
        <f t="shared" si="4"/>
        <v>16.419505451218395</v>
      </c>
      <c r="BA56" s="43">
        <f>Calculations!AK80-Calculations!AM80</f>
        <v>17.527095259927023</v>
      </c>
      <c r="BB56" s="43">
        <f t="shared" si="0"/>
        <v>19.323622524069549</v>
      </c>
      <c r="BC56" s="43">
        <f>Calculations!AK80-Calculations!AN80</f>
        <v>14.892975465957704</v>
      </c>
      <c r="BD56" s="43">
        <f t="shared" si="1"/>
        <v>16.419505451218395</v>
      </c>
      <c r="BE56" s="43">
        <f>Calculations!AK80-Calculations!AO80</f>
        <v>266.88313355687882</v>
      </c>
      <c r="BF56" s="43">
        <f t="shared" si="2"/>
        <v>294.23865474645891</v>
      </c>
      <c r="BG56" s="43">
        <f>Calculations!AK80-Calculations!AP80</f>
        <v>284.41022881680578</v>
      </c>
      <c r="BH56" s="43">
        <f t="shared" si="5"/>
        <v>298.6307402576461</v>
      </c>
      <c r="BI56" s="329"/>
      <c r="BJ56" s="329"/>
      <c r="BK56" s="329"/>
      <c r="BL56" s="329"/>
      <c r="BM56" s="329"/>
      <c r="BN56" s="329"/>
      <c r="BO56" s="329"/>
      <c r="BP56" s="329"/>
      <c r="BQ56" s="329"/>
      <c r="BR56" s="329"/>
      <c r="BS56" s="329"/>
      <c r="BT56" s="329"/>
      <c r="BU56" s="329"/>
      <c r="BV56" s="329"/>
    </row>
    <row r="57" spans="1:74" ht="15" customHeight="1">
      <c r="A57" s="329"/>
      <c r="B57" s="23" t="str">
        <f t="shared" ca="1" si="16"/>
        <v/>
      </c>
      <c r="C57" s="31" t="str">
        <f t="shared" ca="1" si="17"/>
        <v/>
      </c>
      <c r="D57" s="24" t="str">
        <f t="shared" ca="1" si="18"/>
        <v/>
      </c>
      <c r="E57" s="24" t="str">
        <f t="shared" ca="1" si="30"/>
        <v/>
      </c>
      <c r="F57" s="24" t="str">
        <f t="shared" ca="1" si="19"/>
        <v/>
      </c>
      <c r="G57" s="100"/>
      <c r="H57" s="24">
        <f t="shared" ca="1" si="10"/>
        <v>0</v>
      </c>
      <c r="J57" s="332"/>
      <c r="K57" s="23" t="str">
        <f t="shared" ca="1" si="20"/>
        <v/>
      </c>
      <c r="L57" s="31" t="str">
        <f t="shared" ca="1" si="21"/>
        <v/>
      </c>
      <c r="M57" s="24" t="str">
        <f t="shared" si="11"/>
        <v/>
      </c>
      <c r="N57" s="24" t="str">
        <f t="shared" ca="1" si="31"/>
        <v/>
      </c>
      <c r="O57" s="24">
        <f ca="1">ROUND(Q56*$O$5/payments_per_year,2)</f>
        <v>0</v>
      </c>
      <c r="P57" s="100"/>
      <c r="Q57" s="24">
        <f t="shared" ca="1" si="32"/>
        <v>0</v>
      </c>
      <c r="R57" s="332"/>
      <c r="S57" s="23" t="str">
        <f t="shared" ca="1" si="22"/>
        <v/>
      </c>
      <c r="T57" s="31" t="str">
        <f t="shared" ca="1" si="23"/>
        <v/>
      </c>
      <c r="U57" s="24" t="str">
        <f t="shared" si="12"/>
        <v/>
      </c>
      <c r="V57" s="24" t="str">
        <f t="shared" ca="1" si="33"/>
        <v/>
      </c>
      <c r="W57" s="24">
        <f t="shared" ca="1" si="13"/>
        <v>0</v>
      </c>
      <c r="X57" s="25"/>
      <c r="Y57" s="24">
        <f t="shared" ca="1" si="34"/>
        <v>0</v>
      </c>
      <c r="Z57" s="332"/>
      <c r="AA57" s="23" t="str">
        <f t="shared" ca="1" si="24"/>
        <v/>
      </c>
      <c r="AB57" s="31" t="str">
        <f t="shared" ca="1" si="25"/>
        <v/>
      </c>
      <c r="AC57" s="24" t="str">
        <f t="shared" si="14"/>
        <v/>
      </c>
      <c r="AD57" s="24" t="str">
        <f t="shared" ca="1" si="35"/>
        <v/>
      </c>
      <c r="AE57" s="24" t="str">
        <f t="shared" ca="1" si="26"/>
        <v/>
      </c>
      <c r="AF57" s="25"/>
      <c r="AG57" s="24">
        <f t="shared" ca="1" si="36"/>
        <v>0</v>
      </c>
      <c r="AH57" s="339"/>
      <c r="AI57" s="23" t="str">
        <f t="shared" ca="1" si="27"/>
        <v/>
      </c>
      <c r="AJ57" s="31" t="str">
        <f t="shared" ca="1" si="28"/>
        <v/>
      </c>
      <c r="AK57" s="24" t="str">
        <f t="shared" si="15"/>
        <v/>
      </c>
      <c r="AL57" s="24" t="str">
        <f t="shared" ca="1" si="37"/>
        <v/>
      </c>
      <c r="AM57" s="24" t="str">
        <f t="shared" ca="1" si="29"/>
        <v/>
      </c>
      <c r="AN57" s="25"/>
      <c r="AO57" s="24">
        <f t="shared" ca="1" si="38"/>
        <v>0</v>
      </c>
      <c r="AP57" s="339"/>
      <c r="AQ57" s="274">
        <v>51</v>
      </c>
      <c r="AR57" s="35">
        <f t="shared" si="6"/>
        <v>18802.907132074135</v>
      </c>
      <c r="AS57" s="35">
        <f t="shared" si="7"/>
        <v>14588.76585138962</v>
      </c>
      <c r="AT57" s="35">
        <f t="shared" si="8"/>
        <v>28202.338463254102</v>
      </c>
      <c r="AU57" s="35">
        <f t="shared" si="9"/>
        <v>353799.57642413053</v>
      </c>
      <c r="AV57" s="35">
        <f t="shared" si="9"/>
        <v>353799.57642413053</v>
      </c>
      <c r="AW57" s="329"/>
      <c r="AX57" s="42">
        <v>53</v>
      </c>
      <c r="AY57" s="43">
        <f>Calculations!AK81-Calculations!AL81</f>
        <v>14.183786158054943</v>
      </c>
      <c r="AZ57" s="43">
        <f t="shared" si="4"/>
        <v>15.63762423925559</v>
      </c>
      <c r="BA57" s="43">
        <f>Calculations!AK81-Calculations!AM81</f>
        <v>16.692471676120988</v>
      </c>
      <c r="BB57" s="43">
        <f t="shared" si="0"/>
        <v>18.403450022923376</v>
      </c>
      <c r="BC57" s="43">
        <f>Calculations!AK81-Calculations!AN81</f>
        <v>14.183786158054943</v>
      </c>
      <c r="BD57" s="43">
        <f t="shared" si="1"/>
        <v>15.63762423925559</v>
      </c>
      <c r="BE57" s="43">
        <f>Calculations!AK81-Calculations!AO81</f>
        <v>254.17441291131314</v>
      </c>
      <c r="BF57" s="43">
        <f t="shared" si="2"/>
        <v>280.22729023472277</v>
      </c>
      <c r="BG57" s="43">
        <f>Calculations!AK81-Calculations!AP81</f>
        <v>270.86688458743407</v>
      </c>
      <c r="BH57" s="43">
        <f t="shared" si="5"/>
        <v>284.41022881680578</v>
      </c>
      <c r="BI57" s="329"/>
      <c r="BJ57" s="329"/>
      <c r="BK57" s="329"/>
      <c r="BL57" s="329"/>
      <c r="BM57" s="329"/>
      <c r="BN57" s="329"/>
      <c r="BO57" s="329"/>
      <c r="BP57" s="329"/>
      <c r="BQ57" s="329"/>
      <c r="BR57" s="329"/>
      <c r="BS57" s="329"/>
      <c r="BT57" s="329"/>
      <c r="BU57" s="329"/>
      <c r="BV57" s="329"/>
    </row>
    <row r="58" spans="1:74" ht="15" customHeight="1">
      <c r="A58" s="329"/>
      <c r="B58" s="23" t="str">
        <f t="shared" ca="1" si="16"/>
        <v/>
      </c>
      <c r="C58" s="31" t="str">
        <f t="shared" ca="1" si="17"/>
        <v/>
      </c>
      <c r="D58" s="24" t="str">
        <f t="shared" ca="1" si="18"/>
        <v/>
      </c>
      <c r="E58" s="24" t="str">
        <f t="shared" ca="1" si="30"/>
        <v/>
      </c>
      <c r="F58" s="24" t="str">
        <f t="shared" ca="1" si="19"/>
        <v/>
      </c>
      <c r="G58" s="100"/>
      <c r="H58" s="24">
        <f t="shared" ca="1" si="10"/>
        <v>0</v>
      </c>
      <c r="J58" s="332"/>
      <c r="K58" s="23" t="str">
        <f t="shared" ca="1" si="20"/>
        <v/>
      </c>
      <c r="L58" s="31" t="str">
        <f t="shared" ca="1" si="21"/>
        <v/>
      </c>
      <c r="M58" s="24" t="str">
        <f t="shared" si="11"/>
        <v/>
      </c>
      <c r="N58" s="24" t="str">
        <f t="shared" ca="1" si="31"/>
        <v/>
      </c>
      <c r="O58" s="24" t="str">
        <f ca="1">IF(L58="","",ROUND(Q57*$O$5/payments_per_year,2))</f>
        <v/>
      </c>
      <c r="P58" s="100"/>
      <c r="Q58" s="24">
        <f t="shared" ca="1" si="32"/>
        <v>0</v>
      </c>
      <c r="R58" s="332"/>
      <c r="S58" s="23" t="str">
        <f t="shared" ca="1" si="22"/>
        <v/>
      </c>
      <c r="T58" s="31" t="str">
        <f t="shared" ca="1" si="23"/>
        <v/>
      </c>
      <c r="U58" s="24" t="str">
        <f t="shared" si="12"/>
        <v/>
      </c>
      <c r="V58" s="24" t="str">
        <f t="shared" ca="1" si="33"/>
        <v/>
      </c>
      <c r="W58" s="24">
        <f t="shared" ca="1" si="13"/>
        <v>0</v>
      </c>
      <c r="X58" s="25"/>
      <c r="Y58" s="24">
        <f t="shared" ca="1" si="34"/>
        <v>0</v>
      </c>
      <c r="Z58" s="332"/>
      <c r="AA58" s="23" t="str">
        <f t="shared" ca="1" si="24"/>
        <v/>
      </c>
      <c r="AB58" s="31" t="str">
        <f t="shared" ca="1" si="25"/>
        <v/>
      </c>
      <c r="AC58" s="24" t="str">
        <f t="shared" si="14"/>
        <v/>
      </c>
      <c r="AD58" s="24" t="str">
        <f t="shared" ca="1" si="35"/>
        <v/>
      </c>
      <c r="AE58" s="24" t="str">
        <f t="shared" ca="1" si="26"/>
        <v/>
      </c>
      <c r="AF58" s="25"/>
      <c r="AG58" s="24">
        <f t="shared" ca="1" si="36"/>
        <v>0</v>
      </c>
      <c r="AH58" s="339"/>
      <c r="AI58" s="23" t="str">
        <f t="shared" ca="1" si="27"/>
        <v/>
      </c>
      <c r="AJ58" s="31" t="str">
        <f t="shared" ca="1" si="28"/>
        <v/>
      </c>
      <c r="AK58" s="24" t="str">
        <f t="shared" si="15"/>
        <v/>
      </c>
      <c r="AL58" s="24" t="str">
        <f t="shared" ca="1" si="37"/>
        <v/>
      </c>
      <c r="AM58" s="24" t="str">
        <f t="shared" ca="1" si="29"/>
        <v/>
      </c>
      <c r="AN58" s="25"/>
      <c r="AO58" s="24">
        <f t="shared" ca="1" si="38"/>
        <v>0</v>
      </c>
      <c r="AP58" s="339"/>
      <c r="AQ58" s="274">
        <v>52</v>
      </c>
      <c r="AR58" s="35">
        <f t="shared" si="6"/>
        <v>19743.052488677844</v>
      </c>
      <c r="AS58" s="35">
        <f t="shared" si="7"/>
        <v>15318.204143959101</v>
      </c>
      <c r="AT58" s="35">
        <f t="shared" si="8"/>
        <v>29612.455386416808</v>
      </c>
      <c r="AU58" s="35">
        <f t="shared" si="9"/>
        <v>371489.55524533708</v>
      </c>
      <c r="AV58" s="35">
        <f t="shared" si="9"/>
        <v>371489.55524533708</v>
      </c>
      <c r="AW58" s="329"/>
      <c r="AX58" s="42">
        <v>54</v>
      </c>
      <c r="AY58" s="43">
        <f>Calculations!AK82-Calculations!AL82</f>
        <v>13.508367769576125</v>
      </c>
      <c r="AZ58" s="43">
        <f t="shared" si="4"/>
        <v>14.89297546595769</v>
      </c>
      <c r="BA58" s="43">
        <f>Calculations!AK82-Calculations!AM82</f>
        <v>15.897592072496195</v>
      </c>
      <c r="BB58" s="43">
        <f t="shared" si="0"/>
        <v>17.527095259927037</v>
      </c>
      <c r="BC58" s="43">
        <f>Calculations!AK82-Calculations!AN82</f>
        <v>13.508367769576125</v>
      </c>
      <c r="BD58" s="43">
        <f t="shared" si="1"/>
        <v>14.89297546595769</v>
      </c>
      <c r="BE58" s="43">
        <f>Calculations!AK82-Calculations!AO82</f>
        <v>242.07086943934584</v>
      </c>
      <c r="BF58" s="43">
        <f t="shared" si="2"/>
        <v>266.88313355687882</v>
      </c>
      <c r="BG58" s="43">
        <f>Calculations!AK82-Calculations!AP82</f>
        <v>257.96846151184195</v>
      </c>
      <c r="BH58" s="43">
        <f t="shared" si="5"/>
        <v>270.86688458743407</v>
      </c>
      <c r="BI58" s="329"/>
      <c r="BJ58" s="329"/>
      <c r="BK58" s="329"/>
      <c r="BL58" s="329"/>
      <c r="BM58" s="329"/>
      <c r="BN58" s="329"/>
      <c r="BO58" s="329"/>
      <c r="BP58" s="329"/>
      <c r="BQ58" s="329"/>
      <c r="BR58" s="329"/>
      <c r="BS58" s="329"/>
      <c r="BT58" s="329"/>
      <c r="BU58" s="329"/>
      <c r="BV58" s="329"/>
    </row>
    <row r="59" spans="1:74" ht="15" customHeight="1">
      <c r="A59" s="329"/>
      <c r="B59" s="23" t="str">
        <f t="shared" ca="1" si="16"/>
        <v/>
      </c>
      <c r="C59" s="31" t="str">
        <f t="shared" ca="1" si="17"/>
        <v/>
      </c>
      <c r="D59" s="24" t="str">
        <f t="shared" ca="1" si="18"/>
        <v/>
      </c>
      <c r="E59" s="24" t="str">
        <f t="shared" ca="1" si="30"/>
        <v/>
      </c>
      <c r="F59" s="24" t="str">
        <f t="shared" ca="1" si="19"/>
        <v/>
      </c>
      <c r="G59" s="100"/>
      <c r="H59" s="24">
        <f t="shared" ca="1" si="10"/>
        <v>0</v>
      </c>
      <c r="J59" s="332"/>
      <c r="K59" s="23" t="str">
        <f t="shared" ca="1" si="20"/>
        <v/>
      </c>
      <c r="L59" s="31" t="str">
        <f t="shared" ca="1" si="21"/>
        <v/>
      </c>
      <c r="M59" s="24" t="str">
        <f t="shared" si="11"/>
        <v/>
      </c>
      <c r="N59" s="24" t="str">
        <f t="shared" ca="1" si="31"/>
        <v/>
      </c>
      <c r="O59" s="24">
        <f ca="1">ROUND(Q58*$O$5/payments_per_year,2)</f>
        <v>0</v>
      </c>
      <c r="P59" s="100"/>
      <c r="Q59" s="24">
        <f t="shared" ca="1" si="32"/>
        <v>0</v>
      </c>
      <c r="R59" s="332"/>
      <c r="S59" s="23" t="str">
        <f t="shared" ca="1" si="22"/>
        <v/>
      </c>
      <c r="T59" s="31" t="str">
        <f t="shared" ca="1" si="23"/>
        <v/>
      </c>
      <c r="U59" s="24" t="str">
        <f t="shared" si="12"/>
        <v/>
      </c>
      <c r="V59" s="24" t="str">
        <f t="shared" ca="1" si="33"/>
        <v/>
      </c>
      <c r="W59" s="24">
        <f t="shared" ca="1" si="13"/>
        <v>0</v>
      </c>
      <c r="X59" s="25"/>
      <c r="Y59" s="24">
        <f t="shared" ca="1" si="34"/>
        <v>0</v>
      </c>
      <c r="Z59" s="332"/>
      <c r="AA59" s="23" t="str">
        <f t="shared" ca="1" si="24"/>
        <v/>
      </c>
      <c r="AB59" s="31" t="str">
        <f t="shared" ca="1" si="25"/>
        <v/>
      </c>
      <c r="AC59" s="24" t="str">
        <f t="shared" si="14"/>
        <v/>
      </c>
      <c r="AD59" s="24" t="str">
        <f t="shared" ca="1" si="35"/>
        <v/>
      </c>
      <c r="AE59" s="24" t="str">
        <f t="shared" ca="1" si="26"/>
        <v/>
      </c>
      <c r="AF59" s="25"/>
      <c r="AG59" s="24">
        <f t="shared" ca="1" si="36"/>
        <v>0</v>
      </c>
      <c r="AH59" s="339"/>
      <c r="AI59" s="23" t="str">
        <f t="shared" ca="1" si="27"/>
        <v/>
      </c>
      <c r="AJ59" s="31" t="str">
        <f t="shared" ca="1" si="28"/>
        <v/>
      </c>
      <c r="AK59" s="24" t="str">
        <f t="shared" si="15"/>
        <v/>
      </c>
      <c r="AL59" s="24" t="str">
        <f t="shared" ca="1" si="37"/>
        <v/>
      </c>
      <c r="AM59" s="24" t="str">
        <f t="shared" ca="1" si="29"/>
        <v/>
      </c>
      <c r="AN59" s="25"/>
      <c r="AO59" s="24">
        <f t="shared" ca="1" si="38"/>
        <v>0</v>
      </c>
      <c r="AP59" s="339"/>
      <c r="AQ59" s="274">
        <v>53</v>
      </c>
      <c r="AR59" s="35">
        <f t="shared" si="6"/>
        <v>20730.205113111737</v>
      </c>
      <c r="AS59" s="35">
        <f t="shared" si="7"/>
        <v>16084.114351157057</v>
      </c>
      <c r="AT59" s="35">
        <f t="shared" si="8"/>
        <v>31093.07815573765</v>
      </c>
      <c r="AU59" s="35">
        <f t="shared" si="9"/>
        <v>390064.03300760395</v>
      </c>
      <c r="AV59" s="35">
        <f t="shared" si="9"/>
        <v>390064.03300760395</v>
      </c>
      <c r="AW59" s="329"/>
      <c r="AX59" s="42">
        <v>55</v>
      </c>
      <c r="AY59" s="43">
        <f>Calculations!AK83-Calculations!AL83</f>
        <v>12.865112161501088</v>
      </c>
      <c r="AZ59" s="43">
        <f t="shared" si="4"/>
        <v>14.183786158054932</v>
      </c>
      <c r="BA59" s="43">
        <f>Calculations!AK83-Calculations!AM83</f>
        <v>15.140563878567804</v>
      </c>
      <c r="BB59" s="43">
        <f t="shared" si="0"/>
        <v>16.692471676121006</v>
      </c>
      <c r="BC59" s="43">
        <f>Calculations!AK83-Calculations!AN83</f>
        <v>12.865112161501088</v>
      </c>
      <c r="BD59" s="43">
        <f t="shared" si="1"/>
        <v>14.183786158054932</v>
      </c>
      <c r="BE59" s="43">
        <f>Calculations!AK83-Calculations!AO83</f>
        <v>230.54368518032936</v>
      </c>
      <c r="BF59" s="43">
        <f t="shared" si="2"/>
        <v>254.17441291131314</v>
      </c>
      <c r="BG59" s="43">
        <f>Calculations!AK83-Calculations!AP83</f>
        <v>245.68424905889711</v>
      </c>
      <c r="BH59" s="43">
        <f t="shared" si="5"/>
        <v>257.96846151184195</v>
      </c>
      <c r="BI59" s="329"/>
      <c r="BJ59" s="329"/>
      <c r="BK59" s="329"/>
      <c r="BL59" s="329"/>
      <c r="BM59" s="329"/>
      <c r="BN59" s="329"/>
      <c r="BO59" s="329"/>
      <c r="BP59" s="329"/>
      <c r="BQ59" s="329"/>
      <c r="BR59" s="329"/>
      <c r="BS59" s="329"/>
      <c r="BT59" s="329"/>
      <c r="BU59" s="329"/>
      <c r="BV59" s="329"/>
    </row>
    <row r="60" spans="1:74" ht="15" customHeight="1">
      <c r="A60" s="329"/>
      <c r="B60" s="23" t="str">
        <f t="shared" ca="1" si="16"/>
        <v/>
      </c>
      <c r="C60" s="31" t="str">
        <f t="shared" ca="1" si="17"/>
        <v/>
      </c>
      <c r="D60" s="24" t="str">
        <f t="shared" ca="1" si="18"/>
        <v/>
      </c>
      <c r="E60" s="24" t="str">
        <f t="shared" ca="1" si="30"/>
        <v/>
      </c>
      <c r="F60" s="24" t="str">
        <f t="shared" ca="1" si="19"/>
        <v/>
      </c>
      <c r="G60" s="100"/>
      <c r="H60" s="24">
        <f t="shared" ca="1" si="10"/>
        <v>0</v>
      </c>
      <c r="J60" s="332"/>
      <c r="K60" s="23" t="str">
        <f t="shared" ca="1" si="20"/>
        <v/>
      </c>
      <c r="L60" s="31" t="str">
        <f t="shared" ca="1" si="21"/>
        <v/>
      </c>
      <c r="M60" s="24" t="str">
        <f t="shared" si="11"/>
        <v/>
      </c>
      <c r="N60" s="24" t="str">
        <f t="shared" ca="1" si="31"/>
        <v/>
      </c>
      <c r="O60" s="24" t="str">
        <f ca="1">IF(L60="","",ROUND(Q59*$O$5/payments_per_year,2))</f>
        <v/>
      </c>
      <c r="P60" s="100"/>
      <c r="Q60" s="24">
        <f t="shared" ca="1" si="32"/>
        <v>0</v>
      </c>
      <c r="R60" s="332"/>
      <c r="S60" s="23" t="str">
        <f t="shared" ca="1" si="22"/>
        <v/>
      </c>
      <c r="T60" s="31" t="str">
        <f t="shared" ca="1" si="23"/>
        <v/>
      </c>
      <c r="U60" s="24" t="str">
        <f t="shared" si="12"/>
        <v/>
      </c>
      <c r="V60" s="24" t="str">
        <f t="shared" ca="1" si="33"/>
        <v/>
      </c>
      <c r="W60" s="24">
        <f t="shared" ca="1" si="13"/>
        <v>0</v>
      </c>
      <c r="X60" s="25"/>
      <c r="Y60" s="24">
        <f t="shared" ca="1" si="34"/>
        <v>0</v>
      </c>
      <c r="Z60" s="332"/>
      <c r="AA60" s="23" t="str">
        <f t="shared" ca="1" si="24"/>
        <v/>
      </c>
      <c r="AB60" s="31" t="str">
        <f t="shared" ca="1" si="25"/>
        <v/>
      </c>
      <c r="AC60" s="24" t="str">
        <f t="shared" si="14"/>
        <v/>
      </c>
      <c r="AD60" s="24" t="str">
        <f t="shared" ca="1" si="35"/>
        <v/>
      </c>
      <c r="AE60" s="24" t="str">
        <f t="shared" ca="1" si="26"/>
        <v/>
      </c>
      <c r="AF60" s="25"/>
      <c r="AG60" s="24">
        <f t="shared" ca="1" si="36"/>
        <v>0</v>
      </c>
      <c r="AH60" s="339"/>
      <c r="AI60" s="23" t="str">
        <f t="shared" ca="1" si="27"/>
        <v/>
      </c>
      <c r="AJ60" s="31" t="str">
        <f t="shared" ca="1" si="28"/>
        <v/>
      </c>
      <c r="AK60" s="24" t="str">
        <f t="shared" si="15"/>
        <v/>
      </c>
      <c r="AL60" s="24" t="str">
        <f t="shared" ca="1" si="37"/>
        <v/>
      </c>
      <c r="AM60" s="24" t="str">
        <f t="shared" ca="1" si="29"/>
        <v/>
      </c>
      <c r="AN60" s="25"/>
      <c r="AO60" s="24">
        <f t="shared" ca="1" si="38"/>
        <v>0</v>
      </c>
      <c r="AP60" s="339"/>
      <c r="AQ60" s="274">
        <v>54</v>
      </c>
      <c r="AR60" s="35">
        <f t="shared" si="6"/>
        <v>21766.715368767324</v>
      </c>
      <c r="AS60" s="35">
        <f t="shared" si="7"/>
        <v>16888.320068714911</v>
      </c>
      <c r="AT60" s="35">
        <f t="shared" si="8"/>
        <v>32647.732063524534</v>
      </c>
      <c r="AU60" s="35">
        <f t="shared" si="9"/>
        <v>409567.23465798417</v>
      </c>
      <c r="AV60" s="35">
        <f t="shared" si="9"/>
        <v>409567.23465798417</v>
      </c>
      <c r="AW60" s="329"/>
      <c r="AX60" s="42">
        <v>56</v>
      </c>
      <c r="AY60" s="43">
        <f>Calculations!AK84-Calculations!AL84</f>
        <v>12.252487772858188</v>
      </c>
      <c r="AZ60" s="43">
        <f t="shared" si="4"/>
        <v>13.508367769576143</v>
      </c>
      <c r="BA60" s="43">
        <f>Calculations!AK84-Calculations!AM84</f>
        <v>14.419584646255061</v>
      </c>
      <c r="BB60" s="43">
        <f t="shared" si="0"/>
        <v>15.897592072496195</v>
      </c>
      <c r="BC60" s="43">
        <f>Calculations!AK84-Calculations!AN84</f>
        <v>12.252487772858188</v>
      </c>
      <c r="BD60" s="43">
        <f t="shared" si="1"/>
        <v>13.508367769576143</v>
      </c>
      <c r="BE60" s="43">
        <f>Calculations!AK84-Calculations!AO84</f>
        <v>219.56541445745654</v>
      </c>
      <c r="BF60" s="43">
        <f t="shared" si="2"/>
        <v>242.07086943934584</v>
      </c>
      <c r="BG60" s="43">
        <f>Calculations!AK84-Calculations!AP84</f>
        <v>233.98499910371152</v>
      </c>
      <c r="BH60" s="43">
        <f t="shared" si="5"/>
        <v>245.68424905889711</v>
      </c>
      <c r="BI60" s="329"/>
      <c r="BJ60" s="329"/>
      <c r="BK60" s="329"/>
      <c r="BL60" s="329"/>
      <c r="BM60" s="329"/>
      <c r="BN60" s="329"/>
      <c r="BO60" s="329"/>
      <c r="BP60" s="329"/>
      <c r="BQ60" s="329"/>
      <c r="BR60" s="329"/>
      <c r="BS60" s="329"/>
      <c r="BT60" s="329"/>
      <c r="BU60" s="329"/>
      <c r="BV60" s="329"/>
    </row>
    <row r="61" spans="1:74" ht="15" customHeight="1">
      <c r="A61" s="329"/>
      <c r="B61" s="23" t="str">
        <f t="shared" ca="1" si="16"/>
        <v/>
      </c>
      <c r="C61" s="31" t="str">
        <f t="shared" ca="1" si="17"/>
        <v/>
      </c>
      <c r="D61" s="24" t="str">
        <f t="shared" ca="1" si="18"/>
        <v/>
      </c>
      <c r="E61" s="24" t="str">
        <f t="shared" ca="1" si="30"/>
        <v/>
      </c>
      <c r="F61" s="24" t="str">
        <f t="shared" ca="1" si="19"/>
        <v/>
      </c>
      <c r="G61" s="100"/>
      <c r="H61" s="24">
        <f t="shared" ca="1" si="10"/>
        <v>0</v>
      </c>
      <c r="J61" s="332"/>
      <c r="K61" s="23" t="str">
        <f t="shared" ca="1" si="20"/>
        <v/>
      </c>
      <c r="L61" s="31" t="str">
        <f t="shared" ca="1" si="21"/>
        <v/>
      </c>
      <c r="M61" s="24" t="str">
        <f t="shared" si="11"/>
        <v/>
      </c>
      <c r="N61" s="24" t="str">
        <f t="shared" ca="1" si="31"/>
        <v/>
      </c>
      <c r="O61" s="24">
        <f ca="1">ROUND(Q60*$O$5/payments_per_year,2)</f>
        <v>0</v>
      </c>
      <c r="P61" s="100"/>
      <c r="Q61" s="24">
        <f t="shared" ca="1" si="32"/>
        <v>0</v>
      </c>
      <c r="R61" s="332"/>
      <c r="S61" s="23" t="str">
        <f t="shared" ca="1" si="22"/>
        <v/>
      </c>
      <c r="T61" s="31" t="str">
        <f t="shared" ca="1" si="23"/>
        <v/>
      </c>
      <c r="U61" s="24" t="str">
        <f t="shared" si="12"/>
        <v/>
      </c>
      <c r="V61" s="24" t="str">
        <f t="shared" ca="1" si="33"/>
        <v/>
      </c>
      <c r="W61" s="24">
        <f t="shared" ca="1" si="13"/>
        <v>0</v>
      </c>
      <c r="X61" s="25"/>
      <c r="Y61" s="24">
        <f t="shared" ca="1" si="34"/>
        <v>0</v>
      </c>
      <c r="Z61" s="332"/>
      <c r="AA61" s="23" t="str">
        <f t="shared" ca="1" si="24"/>
        <v/>
      </c>
      <c r="AB61" s="31" t="str">
        <f t="shared" ca="1" si="25"/>
        <v/>
      </c>
      <c r="AC61" s="24" t="str">
        <f t="shared" si="14"/>
        <v/>
      </c>
      <c r="AD61" s="24" t="str">
        <f t="shared" ca="1" si="35"/>
        <v/>
      </c>
      <c r="AE61" s="24" t="str">
        <f t="shared" ca="1" si="26"/>
        <v/>
      </c>
      <c r="AF61" s="25"/>
      <c r="AG61" s="24">
        <f t="shared" ca="1" si="36"/>
        <v>0</v>
      </c>
      <c r="AH61" s="339"/>
      <c r="AI61" s="23" t="str">
        <f t="shared" ca="1" si="27"/>
        <v/>
      </c>
      <c r="AJ61" s="31" t="str">
        <f t="shared" ca="1" si="28"/>
        <v/>
      </c>
      <c r="AK61" s="24" t="str">
        <f t="shared" si="15"/>
        <v/>
      </c>
      <c r="AL61" s="24" t="str">
        <f t="shared" ca="1" si="37"/>
        <v/>
      </c>
      <c r="AM61" s="24" t="str">
        <f t="shared" ca="1" si="29"/>
        <v/>
      </c>
      <c r="AN61" s="25"/>
      <c r="AO61" s="24">
        <f t="shared" ca="1" si="38"/>
        <v>0</v>
      </c>
      <c r="AP61" s="339"/>
      <c r="AQ61" s="274">
        <v>55</v>
      </c>
      <c r="AR61" s="35">
        <f t="shared" si="6"/>
        <v>22855.05113720569</v>
      </c>
      <c r="AS61" s="35">
        <f t="shared" si="7"/>
        <v>17732.736072150656</v>
      </c>
      <c r="AT61" s="35">
        <f t="shared" si="8"/>
        <v>34280.118666700764</v>
      </c>
      <c r="AU61" s="35">
        <f t="shared" si="9"/>
        <v>430045.59639088338</v>
      </c>
      <c r="AV61" s="35">
        <f t="shared" si="9"/>
        <v>430045.59639088338</v>
      </c>
      <c r="AW61" s="329"/>
      <c r="AX61" s="42">
        <v>57</v>
      </c>
      <c r="AY61" s="43">
        <f>Calculations!AK85-Calculations!AL85</f>
        <v>11.66903597415066</v>
      </c>
      <c r="AZ61" s="43">
        <f t="shared" si="4"/>
        <v>12.865112161501099</v>
      </c>
      <c r="BA61" s="43">
        <f>Calculations!AK85-Calculations!AM85</f>
        <v>13.732937758338153</v>
      </c>
      <c r="BB61" s="43">
        <f t="shared" si="0"/>
        <v>15.140563878567814</v>
      </c>
      <c r="BC61" s="43">
        <f>Calculations!AK85-Calculations!AN85</f>
        <v>11.66903597415066</v>
      </c>
      <c r="BD61" s="43">
        <f t="shared" si="1"/>
        <v>12.865112161501099</v>
      </c>
      <c r="BE61" s="43">
        <f>Calculations!AK85-Calculations!AO85</f>
        <v>209.10991853091099</v>
      </c>
      <c r="BF61" s="43">
        <f t="shared" si="2"/>
        <v>230.54368518032939</v>
      </c>
      <c r="BG61" s="43">
        <f>Calculations!AK85-Calculations!AP85</f>
        <v>222.84285628924908</v>
      </c>
      <c r="BH61" s="43">
        <f t="shared" si="5"/>
        <v>233.98499910371154</v>
      </c>
      <c r="BI61" s="329"/>
      <c r="BJ61" s="329"/>
      <c r="BK61" s="329"/>
      <c r="BL61" s="329"/>
      <c r="BM61" s="329"/>
      <c r="BN61" s="329"/>
      <c r="BO61" s="329"/>
      <c r="BP61" s="329"/>
      <c r="BQ61" s="329"/>
      <c r="BR61" s="329"/>
      <c r="BS61" s="329"/>
      <c r="BT61" s="329"/>
      <c r="BU61" s="329"/>
      <c r="BV61" s="329"/>
    </row>
    <row r="62" spans="1:74" ht="15" customHeight="1">
      <c r="A62" s="329"/>
      <c r="B62" s="23" t="str">
        <f t="shared" ca="1" si="16"/>
        <v/>
      </c>
      <c r="C62" s="31" t="str">
        <f t="shared" ca="1" si="17"/>
        <v/>
      </c>
      <c r="D62" s="24" t="str">
        <f t="shared" ca="1" si="18"/>
        <v/>
      </c>
      <c r="E62" s="24" t="str">
        <f t="shared" ca="1" si="30"/>
        <v/>
      </c>
      <c r="F62" s="24" t="str">
        <f t="shared" ca="1" si="19"/>
        <v/>
      </c>
      <c r="G62" s="100"/>
      <c r="H62" s="24">
        <f t="shared" ca="1" si="10"/>
        <v>0</v>
      </c>
      <c r="J62" s="332"/>
      <c r="K62" s="23" t="str">
        <f t="shared" ca="1" si="20"/>
        <v/>
      </c>
      <c r="L62" s="31" t="str">
        <f t="shared" ca="1" si="21"/>
        <v/>
      </c>
      <c r="M62" s="24" t="str">
        <f t="shared" si="11"/>
        <v/>
      </c>
      <c r="N62" s="24" t="str">
        <f t="shared" ca="1" si="31"/>
        <v/>
      </c>
      <c r="O62" s="24" t="str">
        <f ca="1">IF(L62="","",ROUND(Q61*$O$5/payments_per_year,2))</f>
        <v/>
      </c>
      <c r="P62" s="100"/>
      <c r="Q62" s="24">
        <f t="shared" ca="1" si="32"/>
        <v>0</v>
      </c>
      <c r="R62" s="332"/>
      <c r="S62" s="23" t="str">
        <f t="shared" ca="1" si="22"/>
        <v/>
      </c>
      <c r="T62" s="31" t="str">
        <f t="shared" ca="1" si="23"/>
        <v/>
      </c>
      <c r="U62" s="24" t="str">
        <f t="shared" si="12"/>
        <v/>
      </c>
      <c r="V62" s="24" t="str">
        <f t="shared" ca="1" si="33"/>
        <v/>
      </c>
      <c r="W62" s="24">
        <f t="shared" ca="1" si="13"/>
        <v>0</v>
      </c>
      <c r="X62" s="25"/>
      <c r="Y62" s="24">
        <f t="shared" ca="1" si="34"/>
        <v>0</v>
      </c>
      <c r="Z62" s="332"/>
      <c r="AA62" s="23" t="str">
        <f t="shared" ca="1" si="24"/>
        <v/>
      </c>
      <c r="AB62" s="31" t="str">
        <f t="shared" ca="1" si="25"/>
        <v/>
      </c>
      <c r="AC62" s="24" t="str">
        <f t="shared" si="14"/>
        <v/>
      </c>
      <c r="AD62" s="24" t="str">
        <f t="shared" ca="1" si="35"/>
        <v/>
      </c>
      <c r="AE62" s="24" t="str">
        <f t="shared" ca="1" si="26"/>
        <v/>
      </c>
      <c r="AF62" s="25"/>
      <c r="AG62" s="24">
        <f t="shared" ca="1" si="36"/>
        <v>0</v>
      </c>
      <c r="AH62" s="339"/>
      <c r="AI62" s="23" t="str">
        <f t="shared" ca="1" si="27"/>
        <v/>
      </c>
      <c r="AJ62" s="31" t="str">
        <f t="shared" ca="1" si="28"/>
        <v/>
      </c>
      <c r="AK62" s="24" t="str">
        <f t="shared" si="15"/>
        <v/>
      </c>
      <c r="AL62" s="24" t="str">
        <f t="shared" ca="1" si="37"/>
        <v/>
      </c>
      <c r="AM62" s="24" t="str">
        <f t="shared" ca="1" si="29"/>
        <v/>
      </c>
      <c r="AN62" s="25"/>
      <c r="AO62" s="24">
        <f t="shared" ca="1" si="38"/>
        <v>0</v>
      </c>
      <c r="AP62" s="339"/>
      <c r="AQ62" s="274">
        <v>56</v>
      </c>
      <c r="AR62" s="35">
        <f t="shared" si="6"/>
        <v>23997.803694065977</v>
      </c>
      <c r="AS62" s="35">
        <f t="shared" si="7"/>
        <v>18619.372875758188</v>
      </c>
      <c r="AT62" s="35">
        <f t="shared" si="8"/>
        <v>35994.124600035801</v>
      </c>
      <c r="AU62" s="35">
        <f t="shared" si="9"/>
        <v>451547.87621042755</v>
      </c>
      <c r="AV62" s="35">
        <f t="shared" si="9"/>
        <v>451547.87621042755</v>
      </c>
      <c r="AW62" s="329"/>
      <c r="AX62" s="42">
        <v>58</v>
      </c>
      <c r="AY62" s="43">
        <f>Calculations!AK86-Calculations!AL86</f>
        <v>11.113367594429178</v>
      </c>
      <c r="AZ62" s="43">
        <f t="shared" si="4"/>
        <v>12.252487772858194</v>
      </c>
      <c r="BA62" s="43">
        <f>Calculations!AK86-Calculations!AM86</f>
        <v>13.078988341274425</v>
      </c>
      <c r="BB62" s="43">
        <f t="shared" si="0"/>
        <v>14.419584646255061</v>
      </c>
      <c r="BC62" s="43">
        <f>Calculations!AK86-Calculations!AN86</f>
        <v>11.113367594429178</v>
      </c>
      <c r="BD62" s="43">
        <f t="shared" si="1"/>
        <v>12.252487772858194</v>
      </c>
      <c r="BE62" s="43">
        <f>Calculations!AK86-Calculations!AO86</f>
        <v>199.15230336277233</v>
      </c>
      <c r="BF62" s="43">
        <f t="shared" si="2"/>
        <v>219.56541445745654</v>
      </c>
      <c r="BG62" s="43">
        <f>Calculations!AK86-Calculations!AP86</f>
        <v>212.23129170404673</v>
      </c>
      <c r="BH62" s="43">
        <f t="shared" si="5"/>
        <v>222.84285628924908</v>
      </c>
      <c r="BI62" s="329"/>
      <c r="BJ62" s="329"/>
      <c r="BK62" s="329"/>
      <c r="BL62" s="329"/>
      <c r="BM62" s="329"/>
      <c r="BN62" s="329"/>
      <c r="BO62" s="329"/>
      <c r="BP62" s="329"/>
      <c r="BQ62" s="329"/>
      <c r="BR62" s="329"/>
      <c r="BS62" s="329"/>
      <c r="BT62" s="329"/>
      <c r="BU62" s="329"/>
      <c r="BV62" s="329"/>
    </row>
    <row r="63" spans="1:74" ht="15" customHeight="1">
      <c r="A63" s="329"/>
      <c r="B63" s="23" t="str">
        <f t="shared" ca="1" si="16"/>
        <v/>
      </c>
      <c r="C63" s="31" t="str">
        <f t="shared" ca="1" si="17"/>
        <v/>
      </c>
      <c r="D63" s="24" t="str">
        <f t="shared" ca="1" si="18"/>
        <v/>
      </c>
      <c r="E63" s="24" t="str">
        <f t="shared" ca="1" si="30"/>
        <v/>
      </c>
      <c r="F63" s="24" t="str">
        <f t="shared" ca="1" si="19"/>
        <v/>
      </c>
      <c r="G63" s="100"/>
      <c r="H63" s="24">
        <f t="shared" ca="1" si="10"/>
        <v>0</v>
      </c>
      <c r="J63" s="332"/>
      <c r="K63" s="23" t="str">
        <f t="shared" ca="1" si="20"/>
        <v/>
      </c>
      <c r="L63" s="31" t="str">
        <f t="shared" ca="1" si="21"/>
        <v/>
      </c>
      <c r="M63" s="24" t="str">
        <f t="shared" si="11"/>
        <v/>
      </c>
      <c r="N63" s="24" t="str">
        <f t="shared" ca="1" si="31"/>
        <v/>
      </c>
      <c r="O63" s="24">
        <f ca="1">ROUND(Q62*$O$5/payments_per_year,2)</f>
        <v>0</v>
      </c>
      <c r="P63" s="100"/>
      <c r="Q63" s="24">
        <f t="shared" ca="1" si="32"/>
        <v>0</v>
      </c>
      <c r="R63" s="332"/>
      <c r="S63" s="23" t="str">
        <f t="shared" ca="1" si="22"/>
        <v/>
      </c>
      <c r="T63" s="31" t="str">
        <f t="shared" ca="1" si="23"/>
        <v/>
      </c>
      <c r="U63" s="24" t="str">
        <f t="shared" si="12"/>
        <v/>
      </c>
      <c r="V63" s="24" t="str">
        <f t="shared" ca="1" si="33"/>
        <v/>
      </c>
      <c r="W63" s="24">
        <f t="shared" ca="1" si="13"/>
        <v>0</v>
      </c>
      <c r="X63" s="25"/>
      <c r="Y63" s="24">
        <f t="shared" ca="1" si="34"/>
        <v>0</v>
      </c>
      <c r="Z63" s="332"/>
      <c r="AA63" s="23" t="str">
        <f t="shared" ca="1" si="24"/>
        <v/>
      </c>
      <c r="AB63" s="31" t="str">
        <f t="shared" ca="1" si="25"/>
        <v/>
      </c>
      <c r="AC63" s="24" t="str">
        <f t="shared" si="14"/>
        <v/>
      </c>
      <c r="AD63" s="24" t="str">
        <f t="shared" ca="1" si="35"/>
        <v/>
      </c>
      <c r="AE63" s="24" t="str">
        <f t="shared" ca="1" si="26"/>
        <v/>
      </c>
      <c r="AF63" s="25"/>
      <c r="AG63" s="24">
        <f t="shared" ca="1" si="36"/>
        <v>0</v>
      </c>
      <c r="AH63" s="339"/>
      <c r="AI63" s="23" t="str">
        <f t="shared" ca="1" si="27"/>
        <v/>
      </c>
      <c r="AJ63" s="31" t="str">
        <f t="shared" ca="1" si="28"/>
        <v/>
      </c>
      <c r="AK63" s="24" t="str">
        <f t="shared" si="15"/>
        <v/>
      </c>
      <c r="AL63" s="24" t="str">
        <f t="shared" ca="1" si="37"/>
        <v/>
      </c>
      <c r="AM63" s="24" t="str">
        <f t="shared" ca="1" si="29"/>
        <v/>
      </c>
      <c r="AN63" s="25"/>
      <c r="AO63" s="24">
        <f t="shared" ca="1" si="38"/>
        <v>0</v>
      </c>
      <c r="AP63" s="339"/>
      <c r="AQ63" s="274">
        <v>57</v>
      </c>
      <c r="AR63" s="35">
        <f t="shared" si="6"/>
        <v>25197.693878769278</v>
      </c>
      <c r="AS63" s="35">
        <f t="shared" si="7"/>
        <v>19550.341519546098</v>
      </c>
      <c r="AT63" s="35">
        <f t="shared" si="8"/>
        <v>37793.830830037594</v>
      </c>
      <c r="AU63" s="35">
        <f t="shared" si="9"/>
        <v>474125.27002094896</v>
      </c>
      <c r="AV63" s="35">
        <f t="shared" si="9"/>
        <v>474125.27002094896</v>
      </c>
      <c r="AW63" s="329"/>
      <c r="AX63" s="42">
        <v>59</v>
      </c>
      <c r="AY63" s="43">
        <f>Calculations!AK87-Calculations!AL87</f>
        <v>10.584159613742088</v>
      </c>
      <c r="AZ63" s="43">
        <f t="shared" si="4"/>
        <v>11.669035974150637</v>
      </c>
      <c r="BA63" s="43">
        <f>Calculations!AK87-Calculations!AM87</f>
        <v>12.45617937264231</v>
      </c>
      <c r="BB63" s="43">
        <f t="shared" si="0"/>
        <v>13.732937758338146</v>
      </c>
      <c r="BC63" s="43">
        <f>Calculations!AK87-Calculations!AN87</f>
        <v>10.584159613742088</v>
      </c>
      <c r="BD63" s="43">
        <f t="shared" si="1"/>
        <v>11.669035974150637</v>
      </c>
      <c r="BE63" s="43">
        <f>Calculations!AK87-Calculations!AO87</f>
        <v>189.66886034549748</v>
      </c>
      <c r="BF63" s="43">
        <f t="shared" si="2"/>
        <v>209.10991853091096</v>
      </c>
      <c r="BG63" s="43">
        <f>Calculations!AK87-Calculations!AP87</f>
        <v>202.12503971813973</v>
      </c>
      <c r="BH63" s="43">
        <f t="shared" si="5"/>
        <v>212.23129170404673</v>
      </c>
      <c r="BI63" s="329"/>
      <c r="BJ63" s="329"/>
      <c r="BK63" s="329"/>
      <c r="BL63" s="329"/>
      <c r="BM63" s="329"/>
      <c r="BN63" s="329"/>
      <c r="BO63" s="329"/>
      <c r="BP63" s="329"/>
      <c r="BQ63" s="329"/>
      <c r="BR63" s="329"/>
      <c r="BS63" s="329"/>
      <c r="BT63" s="329"/>
      <c r="BU63" s="329"/>
      <c r="BV63" s="329"/>
    </row>
    <row r="64" spans="1:74" ht="15" customHeight="1">
      <c r="A64" s="329"/>
      <c r="B64" s="23" t="str">
        <f t="shared" ca="1" si="16"/>
        <v/>
      </c>
      <c r="C64" s="31" t="str">
        <f t="shared" ca="1" si="17"/>
        <v/>
      </c>
      <c r="D64" s="24" t="str">
        <f t="shared" ca="1" si="18"/>
        <v/>
      </c>
      <c r="E64" s="24" t="str">
        <f t="shared" ca="1" si="30"/>
        <v/>
      </c>
      <c r="F64" s="24" t="str">
        <f t="shared" ca="1" si="19"/>
        <v/>
      </c>
      <c r="G64" s="100"/>
      <c r="H64" s="24">
        <f t="shared" ca="1" si="10"/>
        <v>0</v>
      </c>
      <c r="J64" s="332"/>
      <c r="K64" s="23" t="str">
        <f t="shared" ca="1" si="20"/>
        <v/>
      </c>
      <c r="L64" s="31" t="str">
        <f t="shared" ca="1" si="21"/>
        <v/>
      </c>
      <c r="M64" s="24" t="str">
        <f t="shared" si="11"/>
        <v/>
      </c>
      <c r="N64" s="24" t="str">
        <f t="shared" ca="1" si="31"/>
        <v/>
      </c>
      <c r="O64" s="24" t="str">
        <f ca="1">IF(L64="","",ROUND(Q63*$O$5/payments_per_year,2))</f>
        <v/>
      </c>
      <c r="P64" s="100"/>
      <c r="Q64" s="24">
        <f t="shared" ca="1" si="32"/>
        <v>0</v>
      </c>
      <c r="R64" s="332"/>
      <c r="S64" s="23" t="str">
        <f t="shared" ca="1" si="22"/>
        <v/>
      </c>
      <c r="T64" s="31" t="str">
        <f t="shared" ca="1" si="23"/>
        <v/>
      </c>
      <c r="U64" s="24" t="str">
        <f t="shared" si="12"/>
        <v/>
      </c>
      <c r="V64" s="24" t="str">
        <f t="shared" ca="1" si="33"/>
        <v/>
      </c>
      <c r="W64" s="24">
        <f t="shared" ca="1" si="13"/>
        <v>0</v>
      </c>
      <c r="X64" s="25"/>
      <c r="Y64" s="24">
        <f t="shared" ca="1" si="34"/>
        <v>0</v>
      </c>
      <c r="Z64" s="332"/>
      <c r="AA64" s="23" t="str">
        <f t="shared" ca="1" si="24"/>
        <v/>
      </c>
      <c r="AB64" s="31" t="str">
        <f t="shared" ca="1" si="25"/>
        <v/>
      </c>
      <c r="AC64" s="24" t="str">
        <f t="shared" si="14"/>
        <v/>
      </c>
      <c r="AD64" s="24" t="str">
        <f t="shared" ca="1" si="35"/>
        <v/>
      </c>
      <c r="AE64" s="24" t="str">
        <f t="shared" ca="1" si="26"/>
        <v/>
      </c>
      <c r="AF64" s="25"/>
      <c r="AG64" s="24">
        <f t="shared" ca="1" si="36"/>
        <v>0</v>
      </c>
      <c r="AH64" s="339"/>
      <c r="AI64" s="23" t="str">
        <f t="shared" ca="1" si="27"/>
        <v/>
      </c>
      <c r="AJ64" s="31" t="str">
        <f t="shared" ca="1" si="28"/>
        <v/>
      </c>
      <c r="AK64" s="24" t="str">
        <f t="shared" si="15"/>
        <v/>
      </c>
      <c r="AL64" s="24" t="str">
        <f t="shared" ca="1" si="37"/>
        <v/>
      </c>
      <c r="AM64" s="24" t="str">
        <f t="shared" ca="1" si="29"/>
        <v/>
      </c>
      <c r="AN64" s="25"/>
      <c r="AO64" s="24">
        <f t="shared" ca="1" si="38"/>
        <v>0</v>
      </c>
      <c r="AP64" s="339"/>
      <c r="AQ64" s="274">
        <v>58</v>
      </c>
      <c r="AR64" s="35">
        <f t="shared" si="6"/>
        <v>26457.578572707742</v>
      </c>
      <c r="AS64" s="35">
        <f t="shared" si="7"/>
        <v>20527.858595523405</v>
      </c>
      <c r="AT64" s="35">
        <f t="shared" si="8"/>
        <v>39683.522371539475</v>
      </c>
      <c r="AU64" s="35">
        <f t="shared" si="9"/>
        <v>497831.5335219964</v>
      </c>
      <c r="AV64" s="35">
        <f t="shared" si="9"/>
        <v>497831.5335219964</v>
      </c>
      <c r="AW64" s="329"/>
      <c r="AX64" s="42">
        <v>60</v>
      </c>
      <c r="AY64" s="43">
        <f>Calculations!AK88-Calculations!AL88</f>
        <v>10.080152013087712</v>
      </c>
      <c r="AZ64" s="43">
        <f t="shared" si="4"/>
        <v>11.113367594429192</v>
      </c>
      <c r="BA64" s="43">
        <f>Calculations!AK88-Calculations!AM88</f>
        <v>11.863027973945066</v>
      </c>
      <c r="BB64" s="43">
        <f t="shared" si="0"/>
        <v>13.078988341274426</v>
      </c>
      <c r="BC64" s="43">
        <f>Calculations!AK88-Calculations!AN88</f>
        <v>10.080152013087712</v>
      </c>
      <c r="BD64" s="43">
        <f t="shared" si="1"/>
        <v>11.113367594429192</v>
      </c>
      <c r="BE64" s="43">
        <f>Calculations!AK88-Calculations!AO88</f>
        <v>180.63700985285473</v>
      </c>
      <c r="BF64" s="43">
        <f t="shared" si="2"/>
        <v>199.15230336277236</v>
      </c>
      <c r="BG64" s="43">
        <f>Calculations!AK88-Calculations!AP88</f>
        <v>192.50003782679974</v>
      </c>
      <c r="BH64" s="43">
        <f t="shared" si="5"/>
        <v>202.12503971813973</v>
      </c>
      <c r="BI64" s="329"/>
      <c r="BJ64" s="329"/>
      <c r="BK64" s="329"/>
      <c r="BL64" s="329"/>
      <c r="BM64" s="329"/>
      <c r="BN64" s="329"/>
      <c r="BO64" s="329"/>
      <c r="BP64" s="329"/>
      <c r="BQ64" s="329"/>
      <c r="BR64" s="329"/>
      <c r="BS64" s="329"/>
      <c r="BT64" s="329"/>
      <c r="BU64" s="329"/>
      <c r="BV64" s="329"/>
    </row>
    <row r="65" spans="1:74" ht="15" customHeight="1">
      <c r="A65" s="329"/>
      <c r="B65" s="23" t="str">
        <f t="shared" ca="1" si="16"/>
        <v/>
      </c>
      <c r="C65" s="31" t="str">
        <f t="shared" ca="1" si="17"/>
        <v/>
      </c>
      <c r="D65" s="24" t="str">
        <f t="shared" ca="1" si="18"/>
        <v/>
      </c>
      <c r="E65" s="24" t="str">
        <f t="shared" ca="1" si="30"/>
        <v/>
      </c>
      <c r="F65" s="24" t="str">
        <f t="shared" ca="1" si="19"/>
        <v/>
      </c>
      <c r="G65" s="100"/>
      <c r="H65" s="24">
        <f t="shared" ca="1" si="10"/>
        <v>0</v>
      </c>
      <c r="J65" s="332"/>
      <c r="K65" s="23" t="str">
        <f t="shared" ca="1" si="20"/>
        <v/>
      </c>
      <c r="L65" s="31" t="str">
        <f t="shared" ca="1" si="21"/>
        <v/>
      </c>
      <c r="M65" s="24" t="str">
        <f t="shared" si="11"/>
        <v/>
      </c>
      <c r="N65" s="24" t="str">
        <f t="shared" ca="1" si="31"/>
        <v/>
      </c>
      <c r="O65" s="24">
        <f ca="1">ROUND(Q64*$O$5/payments_per_year,2)</f>
        <v>0</v>
      </c>
      <c r="P65" s="100"/>
      <c r="Q65" s="24">
        <f t="shared" ca="1" si="32"/>
        <v>0</v>
      </c>
      <c r="R65" s="332"/>
      <c r="S65" s="23" t="str">
        <f t="shared" ca="1" si="22"/>
        <v/>
      </c>
      <c r="T65" s="31" t="str">
        <f t="shared" ca="1" si="23"/>
        <v/>
      </c>
      <c r="U65" s="24" t="str">
        <f t="shared" si="12"/>
        <v/>
      </c>
      <c r="V65" s="24" t="str">
        <f t="shared" ca="1" si="33"/>
        <v/>
      </c>
      <c r="W65" s="24">
        <f t="shared" ca="1" si="13"/>
        <v>0</v>
      </c>
      <c r="X65" s="25"/>
      <c r="Y65" s="24">
        <f t="shared" ca="1" si="34"/>
        <v>0</v>
      </c>
      <c r="Z65" s="332"/>
      <c r="AA65" s="23" t="str">
        <f t="shared" ca="1" si="24"/>
        <v/>
      </c>
      <c r="AB65" s="31" t="str">
        <f t="shared" ca="1" si="25"/>
        <v/>
      </c>
      <c r="AC65" s="24" t="str">
        <f t="shared" si="14"/>
        <v/>
      </c>
      <c r="AD65" s="24" t="str">
        <f t="shared" ca="1" si="35"/>
        <v/>
      </c>
      <c r="AE65" s="24" t="str">
        <f t="shared" ca="1" si="26"/>
        <v/>
      </c>
      <c r="AF65" s="25"/>
      <c r="AG65" s="24">
        <f t="shared" ca="1" si="36"/>
        <v>0</v>
      </c>
      <c r="AH65" s="339"/>
      <c r="AI65" s="23" t="str">
        <f t="shared" ca="1" si="27"/>
        <v/>
      </c>
      <c r="AJ65" s="31" t="str">
        <f t="shared" ca="1" si="28"/>
        <v/>
      </c>
      <c r="AK65" s="24" t="str">
        <f t="shared" si="15"/>
        <v/>
      </c>
      <c r="AL65" s="24" t="str">
        <f t="shared" ca="1" si="37"/>
        <v/>
      </c>
      <c r="AM65" s="24" t="str">
        <f t="shared" ca="1" si="29"/>
        <v/>
      </c>
      <c r="AN65" s="25"/>
      <c r="AO65" s="24">
        <f t="shared" ca="1" si="38"/>
        <v>0</v>
      </c>
      <c r="AP65" s="339"/>
      <c r="AQ65" s="274">
        <v>59</v>
      </c>
      <c r="AR65" s="35">
        <f t="shared" si="6"/>
        <v>27780.457501343131</v>
      </c>
      <c r="AS65" s="35">
        <f t="shared" si="7"/>
        <v>21554.251525299576</v>
      </c>
      <c r="AT65" s="35">
        <f t="shared" si="8"/>
        <v>41667.698490116447</v>
      </c>
      <c r="AU65" s="35">
        <f t="shared" si="9"/>
        <v>522723.11019809626</v>
      </c>
      <c r="AV65" s="35">
        <f t="shared" si="9"/>
        <v>522723.11019809626</v>
      </c>
      <c r="AW65" s="329"/>
      <c r="AX65" s="42">
        <v>61</v>
      </c>
      <c r="AY65" s="43">
        <f>Calculations!AK89-Calculations!AL89</f>
        <v>9.6001447743692552</v>
      </c>
      <c r="AZ65" s="43">
        <f t="shared" si="4"/>
        <v>10.584159613742099</v>
      </c>
      <c r="BA65" s="43">
        <f>Calculations!AK89-Calculations!AM89</f>
        <v>11.298121879947701</v>
      </c>
      <c r="BB65" s="43">
        <f t="shared" si="0"/>
        <v>12.456179372642319</v>
      </c>
      <c r="BC65" s="43">
        <f>Calculations!AK89-Calculations!AN89</f>
        <v>9.6001447743692552</v>
      </c>
      <c r="BD65" s="43">
        <f t="shared" si="1"/>
        <v>10.584159613742099</v>
      </c>
      <c r="BE65" s="43">
        <f>Calculations!AK89-Calculations!AO89</f>
        <v>172.03524747890927</v>
      </c>
      <c r="BF65" s="43">
        <f t="shared" si="2"/>
        <v>189.66886034549748</v>
      </c>
      <c r="BG65" s="43">
        <f>Calculations!AK89-Calculations!AP89</f>
        <v>183.33336935885688</v>
      </c>
      <c r="BH65" s="43">
        <f t="shared" si="5"/>
        <v>192.50003782679974</v>
      </c>
      <c r="BI65" s="329"/>
      <c r="BJ65" s="329"/>
      <c r="BK65" s="329"/>
      <c r="BL65" s="329"/>
      <c r="BM65" s="329"/>
      <c r="BN65" s="329"/>
      <c r="BO65" s="329"/>
      <c r="BP65" s="329"/>
      <c r="BQ65" s="329"/>
      <c r="BR65" s="329"/>
      <c r="BS65" s="329"/>
      <c r="BT65" s="329"/>
      <c r="BU65" s="329"/>
      <c r="BV65" s="329"/>
    </row>
    <row r="66" spans="1:74" ht="15" customHeight="1">
      <c r="A66" s="329"/>
      <c r="B66" s="23" t="str">
        <f t="shared" ca="1" si="16"/>
        <v/>
      </c>
      <c r="C66" s="31" t="str">
        <f t="shared" ca="1" si="17"/>
        <v/>
      </c>
      <c r="D66" s="24" t="str">
        <f t="shared" ca="1" si="18"/>
        <v/>
      </c>
      <c r="E66" s="24" t="str">
        <f t="shared" ca="1" si="30"/>
        <v/>
      </c>
      <c r="F66" s="24" t="str">
        <f t="shared" ca="1" si="19"/>
        <v/>
      </c>
      <c r="G66" s="100"/>
      <c r="H66" s="24">
        <f t="shared" ca="1" si="10"/>
        <v>0</v>
      </c>
      <c r="J66" s="332"/>
      <c r="K66" s="23" t="str">
        <f t="shared" ca="1" si="20"/>
        <v/>
      </c>
      <c r="L66" s="31" t="str">
        <f t="shared" ca="1" si="21"/>
        <v/>
      </c>
      <c r="M66" s="24" t="str">
        <f t="shared" si="11"/>
        <v/>
      </c>
      <c r="N66" s="24" t="str">
        <f t="shared" ca="1" si="31"/>
        <v/>
      </c>
      <c r="O66" s="24" t="str">
        <f ca="1">IF(L66="","",ROUND(Q65*$O$5/payments_per_year,2))</f>
        <v/>
      </c>
      <c r="P66" s="100"/>
      <c r="Q66" s="24">
        <f t="shared" ca="1" si="32"/>
        <v>0</v>
      </c>
      <c r="R66" s="332"/>
      <c r="S66" s="23" t="str">
        <f t="shared" ca="1" si="22"/>
        <v/>
      </c>
      <c r="T66" s="31" t="str">
        <f t="shared" ca="1" si="23"/>
        <v/>
      </c>
      <c r="U66" s="24" t="str">
        <f t="shared" si="12"/>
        <v/>
      </c>
      <c r="V66" s="24" t="str">
        <f t="shared" ca="1" si="33"/>
        <v/>
      </c>
      <c r="W66" s="24">
        <f t="shared" ca="1" si="13"/>
        <v>0</v>
      </c>
      <c r="X66" s="25"/>
      <c r="Y66" s="24">
        <f t="shared" ca="1" si="34"/>
        <v>0</v>
      </c>
      <c r="Z66" s="332"/>
      <c r="AA66" s="23" t="str">
        <f t="shared" ca="1" si="24"/>
        <v/>
      </c>
      <c r="AB66" s="31" t="str">
        <f t="shared" ca="1" si="25"/>
        <v/>
      </c>
      <c r="AC66" s="24" t="str">
        <f t="shared" si="14"/>
        <v/>
      </c>
      <c r="AD66" s="24" t="str">
        <f t="shared" ca="1" si="35"/>
        <v/>
      </c>
      <c r="AE66" s="24" t="str">
        <f t="shared" ca="1" si="26"/>
        <v/>
      </c>
      <c r="AF66" s="25"/>
      <c r="AG66" s="24">
        <f t="shared" ca="1" si="36"/>
        <v>0</v>
      </c>
      <c r="AH66" s="339"/>
      <c r="AI66" s="23" t="str">
        <f t="shared" ca="1" si="27"/>
        <v/>
      </c>
      <c r="AJ66" s="31" t="str">
        <f t="shared" ca="1" si="28"/>
        <v/>
      </c>
      <c r="AK66" s="24" t="str">
        <f t="shared" si="15"/>
        <v/>
      </c>
      <c r="AL66" s="24" t="str">
        <f t="shared" ca="1" si="37"/>
        <v/>
      </c>
      <c r="AM66" s="24" t="str">
        <f t="shared" ca="1" si="29"/>
        <v/>
      </c>
      <c r="AN66" s="25"/>
      <c r="AO66" s="24">
        <f t="shared" ca="1" si="38"/>
        <v>0</v>
      </c>
      <c r="AP66" s="339"/>
      <c r="AQ66" s="274">
        <v>60</v>
      </c>
      <c r="AR66" s="35">
        <f t="shared" si="6"/>
        <v>29169.480376410291</v>
      </c>
      <c r="AS66" s="35">
        <f t="shared" si="7"/>
        <v>22631.964101564557</v>
      </c>
      <c r="AT66" s="35">
        <f t="shared" si="8"/>
        <v>43751.08341462227</v>
      </c>
      <c r="AU66" s="35">
        <f t="shared" si="9"/>
        <v>548859.2657080011</v>
      </c>
      <c r="AV66" s="35">
        <f t="shared" si="9"/>
        <v>548859.2657080011</v>
      </c>
      <c r="AW66" s="329"/>
      <c r="AX66" s="42">
        <v>62</v>
      </c>
      <c r="AY66" s="43">
        <f>Calculations!AK90-Calculations!AL90</f>
        <v>9.1429950232088117</v>
      </c>
      <c r="AZ66" s="43">
        <f t="shared" si="4"/>
        <v>10.080152013087718</v>
      </c>
      <c r="BA66" s="43">
        <f>Calculations!AK90-Calculations!AM90</f>
        <v>10.760116076140662</v>
      </c>
      <c r="BB66" s="43">
        <f t="shared" si="0"/>
        <v>11.863027973945085</v>
      </c>
      <c r="BC66" s="43">
        <f>Calculations!AK90-Calculations!AN90</f>
        <v>9.1429950232088117</v>
      </c>
      <c r="BD66" s="43">
        <f t="shared" si="1"/>
        <v>10.080152013087718</v>
      </c>
      <c r="BE66" s="43">
        <f>Calculations!AK90-Calculations!AO90</f>
        <v>163.84309283705645</v>
      </c>
      <c r="BF66" s="43">
        <f t="shared" si="2"/>
        <v>180.63700985285473</v>
      </c>
      <c r="BG66" s="43">
        <f>Calculations!AK90-Calculations!AP90</f>
        <v>174.60320891319705</v>
      </c>
      <c r="BH66" s="43">
        <f t="shared" si="5"/>
        <v>183.33336935885691</v>
      </c>
      <c r="BI66" s="329"/>
      <c r="BJ66" s="329"/>
      <c r="BK66" s="329"/>
      <c r="BL66" s="329"/>
      <c r="BM66" s="329"/>
      <c r="BN66" s="329"/>
      <c r="BO66" s="329"/>
      <c r="BP66" s="329"/>
      <c r="BQ66" s="329"/>
      <c r="BR66" s="329"/>
      <c r="BS66" s="329"/>
      <c r="BT66" s="329"/>
      <c r="BU66" s="329"/>
      <c r="BV66" s="329"/>
    </row>
    <row r="67" spans="1:74" ht="15" customHeight="1">
      <c r="A67" s="329"/>
      <c r="B67" s="23" t="str">
        <f t="shared" ca="1" si="16"/>
        <v/>
      </c>
      <c r="C67" s="31" t="str">
        <f t="shared" ca="1" si="17"/>
        <v/>
      </c>
      <c r="D67" s="24" t="str">
        <f t="shared" ca="1" si="18"/>
        <v/>
      </c>
      <c r="E67" s="24" t="str">
        <f t="shared" ca="1" si="30"/>
        <v/>
      </c>
      <c r="F67" s="24" t="str">
        <f t="shared" ca="1" si="19"/>
        <v/>
      </c>
      <c r="G67" s="100"/>
      <c r="H67" s="24">
        <f t="shared" ca="1" si="10"/>
        <v>0</v>
      </c>
      <c r="J67" s="332"/>
      <c r="K67" s="23" t="str">
        <f t="shared" ca="1" si="20"/>
        <v/>
      </c>
      <c r="L67" s="31" t="str">
        <f t="shared" ca="1" si="21"/>
        <v/>
      </c>
      <c r="M67" s="24" t="str">
        <f t="shared" si="11"/>
        <v/>
      </c>
      <c r="N67" s="24" t="str">
        <f t="shared" ca="1" si="31"/>
        <v/>
      </c>
      <c r="O67" s="24">
        <f ca="1">ROUND(Q66*$O$5/payments_per_year,2)</f>
        <v>0</v>
      </c>
      <c r="P67" s="100"/>
      <c r="Q67" s="24">
        <f t="shared" ca="1" si="32"/>
        <v>0</v>
      </c>
      <c r="R67" s="332"/>
      <c r="S67" s="23" t="str">
        <f t="shared" ca="1" si="22"/>
        <v/>
      </c>
      <c r="T67" s="31" t="str">
        <f t="shared" ca="1" si="23"/>
        <v/>
      </c>
      <c r="U67" s="24" t="str">
        <f t="shared" si="12"/>
        <v/>
      </c>
      <c r="V67" s="24" t="str">
        <f t="shared" ca="1" si="33"/>
        <v/>
      </c>
      <c r="W67" s="24">
        <f t="shared" ca="1" si="13"/>
        <v>0</v>
      </c>
      <c r="X67" s="25"/>
      <c r="Y67" s="24">
        <f t="shared" ca="1" si="34"/>
        <v>0</v>
      </c>
      <c r="Z67" s="332"/>
      <c r="AA67" s="23" t="str">
        <f t="shared" ca="1" si="24"/>
        <v/>
      </c>
      <c r="AB67" s="31" t="str">
        <f t="shared" ca="1" si="25"/>
        <v/>
      </c>
      <c r="AC67" s="24" t="str">
        <f t="shared" si="14"/>
        <v/>
      </c>
      <c r="AD67" s="24" t="str">
        <f t="shared" ca="1" si="35"/>
        <v/>
      </c>
      <c r="AE67" s="24" t="str">
        <f t="shared" ca="1" si="26"/>
        <v/>
      </c>
      <c r="AF67" s="25"/>
      <c r="AG67" s="24">
        <f t="shared" ca="1" si="36"/>
        <v>0</v>
      </c>
      <c r="AH67" s="339"/>
      <c r="AI67" s="23" t="str">
        <f t="shared" ca="1" si="27"/>
        <v/>
      </c>
      <c r="AJ67" s="31" t="str">
        <f t="shared" ca="1" si="28"/>
        <v/>
      </c>
      <c r="AK67" s="24" t="str">
        <f t="shared" si="15"/>
        <v/>
      </c>
      <c r="AL67" s="24" t="str">
        <f t="shared" ca="1" si="37"/>
        <v/>
      </c>
      <c r="AM67" s="24" t="str">
        <f t="shared" ca="1" si="29"/>
        <v/>
      </c>
      <c r="AN67" s="25"/>
      <c r="AO67" s="24">
        <f t="shared" ca="1" si="38"/>
        <v>0</v>
      </c>
      <c r="AP67" s="339"/>
      <c r="AQ67" s="274">
        <v>61</v>
      </c>
      <c r="AR67" s="35">
        <f t="shared" si="6"/>
        <v>30627.954395230805</v>
      </c>
      <c r="AS67" s="35">
        <f t="shared" si="7"/>
        <v>23763.562306642787</v>
      </c>
      <c r="AT67" s="35">
        <f t="shared" si="8"/>
        <v>45938.637585353383</v>
      </c>
      <c r="AU67" s="35">
        <f t="shared" si="9"/>
        <v>576302.22899340116</v>
      </c>
      <c r="AV67" s="35">
        <f t="shared" si="9"/>
        <v>576302.22899340116</v>
      </c>
      <c r="AW67" s="329"/>
      <c r="AX67" s="42">
        <v>63</v>
      </c>
      <c r="AY67" s="43">
        <f>Calculations!AK91-Calculations!AL91</f>
        <v>8.7076143078178916</v>
      </c>
      <c r="AZ67" s="43">
        <f t="shared" si="4"/>
        <v>9.6001447743692534</v>
      </c>
      <c r="BA67" s="43">
        <f>Calculations!AK91-Calculations!AM91</f>
        <v>10.247729596324433</v>
      </c>
      <c r="BB67" s="43">
        <f t="shared" si="0"/>
        <v>11.298121879947695</v>
      </c>
      <c r="BC67" s="43">
        <f>Calculations!AK91-Calculations!AN91</f>
        <v>8.7076143078178916</v>
      </c>
      <c r="BD67" s="43">
        <f t="shared" si="1"/>
        <v>9.6001447743692534</v>
      </c>
      <c r="BE67" s="43">
        <f>Calculations!AK91-Calculations!AO91</f>
        <v>156.04104079719659</v>
      </c>
      <c r="BF67" s="43">
        <f t="shared" si="2"/>
        <v>172.03524747890927</v>
      </c>
      <c r="BG67" s="43">
        <f>Calculations!AK91-Calculations!AP91</f>
        <v>166.28877039352096</v>
      </c>
      <c r="BH67" s="43">
        <f t="shared" si="5"/>
        <v>174.60320891319702</v>
      </c>
      <c r="BI67" s="329"/>
      <c r="BJ67" s="329"/>
      <c r="BK67" s="329"/>
      <c r="BL67" s="329"/>
      <c r="BM67" s="329"/>
      <c r="BN67" s="329"/>
      <c r="BO67" s="329"/>
      <c r="BP67" s="329"/>
      <c r="BQ67" s="329"/>
      <c r="BR67" s="329"/>
      <c r="BS67" s="329"/>
      <c r="BT67" s="329"/>
      <c r="BU67" s="329"/>
      <c r="BV67" s="329"/>
    </row>
    <row r="68" spans="1:74" ht="15" customHeight="1">
      <c r="A68" s="329"/>
      <c r="B68" s="23" t="str">
        <f t="shared" ca="1" si="16"/>
        <v/>
      </c>
      <c r="C68" s="31" t="str">
        <f t="shared" ca="1" si="17"/>
        <v/>
      </c>
      <c r="D68" s="24" t="str">
        <f t="shared" ca="1" si="18"/>
        <v/>
      </c>
      <c r="E68" s="24" t="str">
        <f t="shared" ca="1" si="30"/>
        <v/>
      </c>
      <c r="F68" s="24" t="str">
        <f t="shared" ca="1" si="19"/>
        <v/>
      </c>
      <c r="G68" s="100"/>
      <c r="H68" s="24">
        <f t="shared" ca="1" si="10"/>
        <v>0</v>
      </c>
      <c r="J68" s="332"/>
      <c r="K68" s="23" t="str">
        <f t="shared" ca="1" si="20"/>
        <v/>
      </c>
      <c r="L68" s="31" t="str">
        <f t="shared" ca="1" si="21"/>
        <v/>
      </c>
      <c r="M68" s="24" t="str">
        <f t="shared" si="11"/>
        <v/>
      </c>
      <c r="N68" s="24" t="str">
        <f t="shared" ca="1" si="31"/>
        <v/>
      </c>
      <c r="O68" s="24" t="str">
        <f ca="1">IF(L68="","",ROUND(Q67*$O$5/payments_per_year,2))</f>
        <v/>
      </c>
      <c r="P68" s="100"/>
      <c r="Q68" s="24">
        <f t="shared" ca="1" si="32"/>
        <v>0</v>
      </c>
      <c r="R68" s="332"/>
      <c r="S68" s="23" t="str">
        <f t="shared" ca="1" si="22"/>
        <v/>
      </c>
      <c r="T68" s="31" t="str">
        <f t="shared" ca="1" si="23"/>
        <v/>
      </c>
      <c r="U68" s="24" t="str">
        <f t="shared" si="12"/>
        <v/>
      </c>
      <c r="V68" s="24" t="str">
        <f t="shared" ca="1" si="33"/>
        <v/>
      </c>
      <c r="W68" s="24">
        <f t="shared" ca="1" si="13"/>
        <v>0</v>
      </c>
      <c r="X68" s="25"/>
      <c r="Y68" s="24">
        <f t="shared" ca="1" si="34"/>
        <v>0</v>
      </c>
      <c r="Z68" s="332"/>
      <c r="AA68" s="23" t="str">
        <f t="shared" ca="1" si="24"/>
        <v/>
      </c>
      <c r="AB68" s="31" t="str">
        <f t="shared" ca="1" si="25"/>
        <v/>
      </c>
      <c r="AC68" s="24" t="str">
        <f t="shared" si="14"/>
        <v/>
      </c>
      <c r="AD68" s="24" t="str">
        <f t="shared" ca="1" si="35"/>
        <v/>
      </c>
      <c r="AE68" s="24" t="str">
        <f t="shared" ca="1" si="26"/>
        <v/>
      </c>
      <c r="AF68" s="25"/>
      <c r="AG68" s="24">
        <f t="shared" ca="1" si="36"/>
        <v>0</v>
      </c>
      <c r="AH68" s="339"/>
      <c r="AI68" s="23" t="str">
        <f t="shared" ca="1" si="27"/>
        <v/>
      </c>
      <c r="AJ68" s="31" t="str">
        <f t="shared" ca="1" si="28"/>
        <v/>
      </c>
      <c r="AK68" s="24" t="str">
        <f t="shared" si="15"/>
        <v/>
      </c>
      <c r="AL68" s="24" t="str">
        <f t="shared" ca="1" si="37"/>
        <v/>
      </c>
      <c r="AM68" s="24" t="str">
        <f t="shared" ca="1" si="29"/>
        <v/>
      </c>
      <c r="AN68" s="25"/>
      <c r="AO68" s="24">
        <f t="shared" ca="1" si="38"/>
        <v>0</v>
      </c>
      <c r="AP68" s="339"/>
      <c r="AQ68" s="274">
        <v>62</v>
      </c>
      <c r="AR68" s="35">
        <f t="shared" si="6"/>
        <v>32159.352114992347</v>
      </c>
      <c r="AS68" s="35">
        <f t="shared" si="7"/>
        <v>24951.740421974926</v>
      </c>
      <c r="AT68" s="35">
        <f t="shared" si="8"/>
        <v>48235.569464621054</v>
      </c>
      <c r="AU68" s="35">
        <f t="shared" si="9"/>
        <v>605117.34044307121</v>
      </c>
      <c r="AV68" s="35">
        <f t="shared" si="9"/>
        <v>605117.34044307121</v>
      </c>
      <c r="AW68" s="329"/>
      <c r="AX68" s="42">
        <v>64</v>
      </c>
      <c r="AY68" s="43">
        <f>Calculations!AK92-Calculations!AL92</f>
        <v>8.2929660074456137</v>
      </c>
      <c r="AZ68" s="43">
        <f t="shared" si="4"/>
        <v>9.1429950232087869</v>
      </c>
      <c r="BA68" s="43">
        <f>Calculations!AK92-Calculations!AM92</f>
        <v>9.7597424726899362</v>
      </c>
      <c r="BB68" s="43">
        <f t="shared" si="0"/>
        <v>10.760116076140655</v>
      </c>
      <c r="BC68" s="43">
        <f>Calculations!AK92-Calculations!AN92</f>
        <v>8.2929660074456137</v>
      </c>
      <c r="BD68" s="43">
        <f t="shared" si="1"/>
        <v>9.1429950232087869</v>
      </c>
      <c r="BE68" s="43">
        <f>Calculations!AK92-Calculations!AO92</f>
        <v>148.61051504494912</v>
      </c>
      <c r="BF68" s="43">
        <f t="shared" si="2"/>
        <v>163.84309283705642</v>
      </c>
      <c r="BG68" s="43">
        <f>Calculations!AK92-Calculations!AP92</f>
        <v>158.370257517639</v>
      </c>
      <c r="BH68" s="43">
        <f t="shared" si="5"/>
        <v>166.28877039352096</v>
      </c>
      <c r="BI68" s="329"/>
      <c r="BJ68" s="329"/>
      <c r="BK68" s="329"/>
      <c r="BL68" s="329"/>
      <c r="BM68" s="329"/>
      <c r="BN68" s="329"/>
      <c r="BO68" s="329"/>
      <c r="BP68" s="329"/>
      <c r="BQ68" s="329"/>
      <c r="BR68" s="329"/>
      <c r="BS68" s="329"/>
      <c r="BT68" s="329"/>
      <c r="BU68" s="329"/>
      <c r="BV68" s="329"/>
    </row>
    <row r="69" spans="1:74" ht="15" customHeight="1">
      <c r="A69" s="329"/>
      <c r="B69" s="23" t="str">
        <f t="shared" ca="1" si="16"/>
        <v/>
      </c>
      <c r="C69" s="31" t="str">
        <f t="shared" ca="1" si="17"/>
        <v/>
      </c>
      <c r="D69" s="24" t="str">
        <f t="shared" ca="1" si="18"/>
        <v/>
      </c>
      <c r="E69" s="24" t="str">
        <f t="shared" ca="1" si="30"/>
        <v/>
      </c>
      <c r="F69" s="24" t="str">
        <f t="shared" ca="1" si="19"/>
        <v/>
      </c>
      <c r="G69" s="100"/>
      <c r="H69" s="24">
        <f t="shared" ca="1" si="10"/>
        <v>0</v>
      </c>
      <c r="J69" s="332"/>
      <c r="K69" s="23" t="str">
        <f t="shared" ca="1" si="20"/>
        <v/>
      </c>
      <c r="L69" s="31" t="str">
        <f t="shared" ca="1" si="21"/>
        <v/>
      </c>
      <c r="M69" s="24" t="str">
        <f t="shared" si="11"/>
        <v/>
      </c>
      <c r="N69" s="24" t="str">
        <f t="shared" ca="1" si="31"/>
        <v/>
      </c>
      <c r="O69" s="24">
        <f ca="1">ROUND(Q68*$O$5/payments_per_year,2)</f>
        <v>0</v>
      </c>
      <c r="P69" s="100"/>
      <c r="Q69" s="24">
        <f t="shared" ca="1" si="32"/>
        <v>0</v>
      </c>
      <c r="R69" s="332"/>
      <c r="S69" s="23" t="str">
        <f t="shared" ca="1" si="22"/>
        <v/>
      </c>
      <c r="T69" s="31" t="str">
        <f t="shared" ca="1" si="23"/>
        <v/>
      </c>
      <c r="U69" s="24" t="str">
        <f t="shared" si="12"/>
        <v/>
      </c>
      <c r="V69" s="24" t="str">
        <f t="shared" ca="1" si="33"/>
        <v/>
      </c>
      <c r="W69" s="24">
        <f t="shared" ca="1" si="13"/>
        <v>0</v>
      </c>
      <c r="X69" s="25"/>
      <c r="Y69" s="24">
        <f t="shared" ca="1" si="34"/>
        <v>0</v>
      </c>
      <c r="Z69" s="332"/>
      <c r="AA69" s="23" t="str">
        <f t="shared" ca="1" si="24"/>
        <v/>
      </c>
      <c r="AB69" s="31" t="str">
        <f t="shared" ca="1" si="25"/>
        <v/>
      </c>
      <c r="AC69" s="24" t="str">
        <f t="shared" si="14"/>
        <v/>
      </c>
      <c r="AD69" s="24" t="str">
        <f t="shared" ca="1" si="35"/>
        <v/>
      </c>
      <c r="AE69" s="24" t="str">
        <f t="shared" ca="1" si="26"/>
        <v/>
      </c>
      <c r="AF69" s="25"/>
      <c r="AG69" s="24">
        <f t="shared" ca="1" si="36"/>
        <v>0</v>
      </c>
      <c r="AH69" s="339"/>
      <c r="AI69" s="23" t="str">
        <f t="shared" ca="1" si="27"/>
        <v/>
      </c>
      <c r="AJ69" s="31" t="str">
        <f t="shared" ca="1" si="28"/>
        <v/>
      </c>
      <c r="AK69" s="24" t="str">
        <f t="shared" si="15"/>
        <v/>
      </c>
      <c r="AL69" s="24" t="str">
        <f t="shared" ca="1" si="37"/>
        <v/>
      </c>
      <c r="AM69" s="24" t="str">
        <f t="shared" ca="1" si="29"/>
        <v/>
      </c>
      <c r="AN69" s="25"/>
      <c r="AO69" s="24">
        <f t="shared" ca="1" si="38"/>
        <v>0</v>
      </c>
      <c r="AP69" s="339"/>
      <c r="AQ69" s="274">
        <v>63</v>
      </c>
      <c r="AR69" s="35">
        <f t="shared" si="6"/>
        <v>33767.319720741965</v>
      </c>
      <c r="AS69" s="35">
        <f t="shared" si="7"/>
        <v>26199.327443073675</v>
      </c>
      <c r="AT69" s="35">
        <f t="shared" si="8"/>
        <v>50647.347937852108</v>
      </c>
      <c r="AU69" s="35">
        <f t="shared" si="9"/>
        <v>635373.20746522478</v>
      </c>
      <c r="AV69" s="35">
        <f t="shared" si="9"/>
        <v>635373.20746522478</v>
      </c>
      <c r="AW69" s="329"/>
      <c r="AX69" s="42">
        <v>65</v>
      </c>
      <c r="AY69" s="43">
        <f>Calculations!AK93-Calculations!AL93</f>
        <v>7.898062864233907</v>
      </c>
      <c r="AZ69" s="43">
        <f t="shared" si="4"/>
        <v>8.7076143078178951</v>
      </c>
      <c r="BA69" s="43">
        <f>Calculations!AK93-Calculations!AM93</f>
        <v>9.2949928311332712</v>
      </c>
      <c r="BB69" s="43">
        <f t="shared" si="0"/>
        <v>10.247729596324433</v>
      </c>
      <c r="BC69" s="43">
        <f>Calculations!AK93-Calculations!AN93</f>
        <v>7.898062864233907</v>
      </c>
      <c r="BD69" s="43">
        <f t="shared" si="1"/>
        <v>8.7076143078178951</v>
      </c>
      <c r="BE69" s="43">
        <f>Calculations!AK93-Calculations!AO93</f>
        <v>141.53382385233249</v>
      </c>
      <c r="BF69" s="43">
        <f t="shared" si="2"/>
        <v>156.04104079719659</v>
      </c>
      <c r="BG69" s="43">
        <f>Calculations!AK93-Calculations!AP93</f>
        <v>150.8288166834657</v>
      </c>
      <c r="BH69" s="43">
        <f t="shared" si="5"/>
        <v>158.370257517639</v>
      </c>
      <c r="BI69" s="329"/>
      <c r="BJ69" s="329"/>
      <c r="BK69" s="329"/>
      <c r="BL69" s="329"/>
      <c r="BM69" s="329"/>
      <c r="BN69" s="329"/>
      <c r="BO69" s="329"/>
      <c r="BP69" s="329"/>
      <c r="BQ69" s="329"/>
      <c r="BR69" s="329"/>
      <c r="BS69" s="329"/>
      <c r="BT69" s="329"/>
      <c r="BU69" s="329"/>
      <c r="BV69" s="329"/>
    </row>
    <row r="70" spans="1:74" ht="15" customHeight="1">
      <c r="A70" s="329"/>
      <c r="B70" s="23" t="str">
        <f t="shared" ca="1" si="16"/>
        <v/>
      </c>
      <c r="C70" s="31" t="str">
        <f t="shared" ca="1" si="17"/>
        <v/>
      </c>
      <c r="D70" s="24" t="str">
        <f t="shared" ca="1" si="18"/>
        <v/>
      </c>
      <c r="E70" s="24" t="str">
        <f t="shared" ca="1" si="30"/>
        <v/>
      </c>
      <c r="F70" s="24" t="str">
        <f t="shared" ca="1" si="19"/>
        <v/>
      </c>
      <c r="G70" s="100"/>
      <c r="H70" s="24">
        <f t="shared" ca="1" si="10"/>
        <v>0</v>
      </c>
      <c r="J70" s="332"/>
      <c r="K70" s="23" t="str">
        <f t="shared" ca="1" si="20"/>
        <v/>
      </c>
      <c r="L70" s="31" t="str">
        <f t="shared" ca="1" si="21"/>
        <v/>
      </c>
      <c r="M70" s="24" t="str">
        <f t="shared" si="11"/>
        <v/>
      </c>
      <c r="N70" s="24" t="str">
        <f t="shared" ca="1" si="31"/>
        <v/>
      </c>
      <c r="O70" s="24" t="str">
        <f ca="1">IF(L70="","",ROUND(Q69*$O$5/payments_per_year,2))</f>
        <v/>
      </c>
      <c r="P70" s="100"/>
      <c r="Q70" s="24">
        <f t="shared" ca="1" si="32"/>
        <v>0</v>
      </c>
      <c r="R70" s="332"/>
      <c r="S70" s="23" t="str">
        <f t="shared" ca="1" si="22"/>
        <v/>
      </c>
      <c r="T70" s="31" t="str">
        <f t="shared" ca="1" si="23"/>
        <v/>
      </c>
      <c r="U70" s="24" t="str">
        <f t="shared" si="12"/>
        <v/>
      </c>
      <c r="V70" s="24" t="str">
        <f t="shared" ca="1" si="33"/>
        <v/>
      </c>
      <c r="W70" s="24">
        <f t="shared" ca="1" si="13"/>
        <v>0</v>
      </c>
      <c r="X70" s="25"/>
      <c r="Y70" s="24">
        <f t="shared" ca="1" si="34"/>
        <v>0</v>
      </c>
      <c r="Z70" s="332"/>
      <c r="AA70" s="23" t="str">
        <f t="shared" ca="1" si="24"/>
        <v/>
      </c>
      <c r="AB70" s="31" t="str">
        <f t="shared" ca="1" si="25"/>
        <v/>
      </c>
      <c r="AC70" s="24" t="str">
        <f t="shared" si="14"/>
        <v/>
      </c>
      <c r="AD70" s="24" t="str">
        <f t="shared" ca="1" si="35"/>
        <v/>
      </c>
      <c r="AE70" s="24" t="str">
        <f t="shared" ca="1" si="26"/>
        <v/>
      </c>
      <c r="AF70" s="25"/>
      <c r="AG70" s="24">
        <f t="shared" ca="1" si="36"/>
        <v>0</v>
      </c>
      <c r="AH70" s="339"/>
      <c r="AI70" s="23" t="str">
        <f t="shared" ca="1" si="27"/>
        <v/>
      </c>
      <c r="AJ70" s="31" t="str">
        <f t="shared" ca="1" si="28"/>
        <v/>
      </c>
      <c r="AK70" s="24" t="str">
        <f t="shared" si="15"/>
        <v/>
      </c>
      <c r="AL70" s="24" t="str">
        <f t="shared" ca="1" si="37"/>
        <v/>
      </c>
      <c r="AM70" s="24" t="str">
        <f t="shared" ca="1" si="29"/>
        <v/>
      </c>
      <c r="AN70" s="25"/>
      <c r="AO70" s="24">
        <f t="shared" ca="1" si="38"/>
        <v>0</v>
      </c>
      <c r="AP70" s="339"/>
      <c r="AQ70" s="274">
        <v>64</v>
      </c>
      <c r="AR70" s="35">
        <f t="shared" si="6"/>
        <v>35455.685706779062</v>
      </c>
      <c r="AS70" s="35">
        <f t="shared" si="7"/>
        <v>27509.29381522736</v>
      </c>
      <c r="AT70" s="35">
        <f t="shared" si="8"/>
        <v>53179.715334744717</v>
      </c>
      <c r="AU70" s="35">
        <f t="shared" si="9"/>
        <v>667141.8678384861</v>
      </c>
      <c r="AV70" s="35">
        <f t="shared" si="9"/>
        <v>667141.8678384861</v>
      </c>
      <c r="AW70" s="329"/>
      <c r="AX70" s="42">
        <v>66</v>
      </c>
      <c r="AY70" s="43">
        <f>Calculations!AK94-Calculations!AL94</f>
        <v>7.5219646326037264</v>
      </c>
      <c r="AZ70" s="43">
        <f t="shared" si="4"/>
        <v>8.2929660074456031</v>
      </c>
      <c r="BA70" s="43">
        <f>Calculations!AK94-Calculations!AM94</f>
        <v>8.8523741248888257</v>
      </c>
      <c r="BB70" s="43">
        <f t="shared" si="0"/>
        <v>9.7597424726899344</v>
      </c>
      <c r="BC70" s="43">
        <f>Calculations!AK94-Calculations!AN94</f>
        <v>7.5219646326037264</v>
      </c>
      <c r="BD70" s="43">
        <f t="shared" si="1"/>
        <v>8.2929660074456031</v>
      </c>
      <c r="BE70" s="43">
        <f>Calculations!AK94-Calculations!AO94</f>
        <v>134.79411795460237</v>
      </c>
      <c r="BF70" s="43">
        <f t="shared" si="2"/>
        <v>148.61051504494912</v>
      </c>
      <c r="BG70" s="43">
        <f>Calculations!AK94-Calculations!AP94</f>
        <v>143.64649207949114</v>
      </c>
      <c r="BH70" s="43">
        <f t="shared" si="5"/>
        <v>150.8288166834657</v>
      </c>
      <c r="BI70" s="329"/>
      <c r="BJ70" s="329"/>
      <c r="BK70" s="329"/>
      <c r="BL70" s="329"/>
      <c r="BM70" s="329"/>
      <c r="BN70" s="329"/>
      <c r="BO70" s="329"/>
      <c r="BP70" s="329"/>
      <c r="BQ70" s="329"/>
      <c r="BR70" s="329"/>
      <c r="BS70" s="329"/>
      <c r="BT70" s="329"/>
      <c r="BU70" s="329"/>
      <c r="BV70" s="329"/>
    </row>
    <row r="71" spans="1:74" ht="15" customHeight="1">
      <c r="A71" s="329"/>
      <c r="B71" s="23" t="str">
        <f t="shared" ca="1" si="16"/>
        <v/>
      </c>
      <c r="C71" s="31" t="str">
        <f t="shared" ca="1" si="17"/>
        <v/>
      </c>
      <c r="D71" s="24" t="str">
        <f t="shared" ca="1" si="18"/>
        <v/>
      </c>
      <c r="E71" s="24" t="str">
        <f t="shared" ca="1" si="30"/>
        <v/>
      </c>
      <c r="F71" s="24" t="str">
        <f t="shared" ca="1" si="19"/>
        <v/>
      </c>
      <c r="G71" s="100"/>
      <c r="H71" s="24">
        <f t="shared" ca="1" si="10"/>
        <v>0</v>
      </c>
      <c r="J71" s="332"/>
      <c r="K71" s="23" t="str">
        <f t="shared" ca="1" si="20"/>
        <v/>
      </c>
      <c r="L71" s="31" t="str">
        <f t="shared" ca="1" si="21"/>
        <v/>
      </c>
      <c r="M71" s="24" t="str">
        <f t="shared" si="11"/>
        <v/>
      </c>
      <c r="N71" s="24" t="str">
        <f t="shared" ca="1" si="31"/>
        <v/>
      </c>
      <c r="O71" s="24">
        <f ca="1">ROUND(Q70*$O$5/payments_per_year,2)</f>
        <v>0</v>
      </c>
      <c r="P71" s="100"/>
      <c r="Q71" s="24">
        <f t="shared" ca="1" si="32"/>
        <v>0</v>
      </c>
      <c r="R71" s="332"/>
      <c r="S71" s="23" t="str">
        <f t="shared" ca="1" si="22"/>
        <v/>
      </c>
      <c r="T71" s="31" t="str">
        <f t="shared" ca="1" si="23"/>
        <v/>
      </c>
      <c r="U71" s="24" t="str">
        <f t="shared" si="12"/>
        <v/>
      </c>
      <c r="V71" s="24" t="str">
        <f t="shared" ca="1" si="33"/>
        <v/>
      </c>
      <c r="W71" s="24">
        <f t="shared" ca="1" si="13"/>
        <v>0</v>
      </c>
      <c r="X71" s="25"/>
      <c r="Y71" s="24">
        <f t="shared" ca="1" si="34"/>
        <v>0</v>
      </c>
      <c r="Z71" s="332"/>
      <c r="AA71" s="23" t="str">
        <f t="shared" ca="1" si="24"/>
        <v/>
      </c>
      <c r="AB71" s="31" t="str">
        <f t="shared" ca="1" si="25"/>
        <v/>
      </c>
      <c r="AC71" s="24" t="str">
        <f t="shared" si="14"/>
        <v/>
      </c>
      <c r="AD71" s="24" t="str">
        <f t="shared" ca="1" si="35"/>
        <v/>
      </c>
      <c r="AE71" s="24" t="str">
        <f t="shared" ca="1" si="26"/>
        <v/>
      </c>
      <c r="AF71" s="25"/>
      <c r="AG71" s="24">
        <f t="shared" ca="1" si="36"/>
        <v>0</v>
      </c>
      <c r="AH71" s="339"/>
      <c r="AI71" s="23" t="str">
        <f t="shared" ca="1" si="27"/>
        <v/>
      </c>
      <c r="AJ71" s="31" t="str">
        <f t="shared" ca="1" si="28"/>
        <v/>
      </c>
      <c r="AK71" s="24" t="str">
        <f t="shared" si="15"/>
        <v/>
      </c>
      <c r="AL71" s="24" t="str">
        <f t="shared" ca="1" si="37"/>
        <v/>
      </c>
      <c r="AM71" s="24" t="str">
        <f t="shared" ca="1" si="29"/>
        <v/>
      </c>
      <c r="AN71" s="25"/>
      <c r="AO71" s="24">
        <f t="shared" ca="1" si="38"/>
        <v>0</v>
      </c>
      <c r="AP71" s="339"/>
      <c r="AQ71" s="274">
        <v>65</v>
      </c>
      <c r="AR71" s="35">
        <f t="shared" si="6"/>
        <v>37228.469992118014</v>
      </c>
      <c r="AS71" s="35">
        <f t="shared" si="7"/>
        <v>28884.758505988728</v>
      </c>
      <c r="AT71" s="35">
        <f t="shared" si="8"/>
        <v>55838.701101481958</v>
      </c>
      <c r="AU71" s="35">
        <f t="shared" si="9"/>
        <v>700498.96123041038</v>
      </c>
      <c r="AV71" s="35">
        <f t="shared" si="9"/>
        <v>700498.96123041038</v>
      </c>
      <c r="AW71" s="329"/>
      <c r="AX71" s="42">
        <v>67</v>
      </c>
      <c r="AY71" s="43">
        <f>Calculations!AK95-Calculations!AL95</f>
        <v>7.1637758405749992</v>
      </c>
      <c r="AZ71" s="43">
        <f t="shared" si="4"/>
        <v>7.8980628642339132</v>
      </c>
      <c r="BA71" s="43">
        <f>Calculations!AK95-Calculations!AM95</f>
        <v>8.4308324998941373</v>
      </c>
      <c r="BB71" s="43">
        <f t="shared" ref="BB71:BB79" si="39">BA70*1.05</f>
        <v>9.2949928311332677</v>
      </c>
      <c r="BC71" s="43">
        <f>Calculations!AK95-Calculations!AN95</f>
        <v>7.1637758405749992</v>
      </c>
      <c r="BD71" s="43">
        <f t="shared" ref="BD71:BD79" si="40">BC70*1.05</f>
        <v>7.8980628642339132</v>
      </c>
      <c r="BE71" s="43">
        <f>Calculations!AK95-Calculations!AO95</f>
        <v>128.37535043295463</v>
      </c>
      <c r="BF71" s="43">
        <f t="shared" ref="BF71:BF79" si="41">BE70*1.05</f>
        <v>141.53382385233249</v>
      </c>
      <c r="BG71" s="43">
        <f>Calculations!AK95-Calculations!AP95</f>
        <v>136.80618293284871</v>
      </c>
      <c r="BH71" s="43">
        <f t="shared" si="5"/>
        <v>143.64649207949117</v>
      </c>
      <c r="BI71" s="329"/>
      <c r="BJ71" s="329"/>
      <c r="BK71" s="329"/>
      <c r="BL71" s="329"/>
      <c r="BM71" s="329"/>
      <c r="BN71" s="329"/>
      <c r="BO71" s="329"/>
      <c r="BP71" s="329"/>
      <c r="BQ71" s="329"/>
      <c r="BR71" s="329"/>
      <c r="BS71" s="329"/>
      <c r="BT71" s="329"/>
      <c r="BU71" s="329"/>
      <c r="BV71" s="329"/>
    </row>
    <row r="72" spans="1:74" ht="15" customHeight="1">
      <c r="A72" s="329"/>
      <c r="B72" s="23" t="str">
        <f t="shared" ca="1" si="16"/>
        <v/>
      </c>
      <c r="C72" s="31" t="str">
        <f t="shared" ca="1" si="17"/>
        <v/>
      </c>
      <c r="D72" s="24" t="str">
        <f t="shared" ca="1" si="18"/>
        <v/>
      </c>
      <c r="E72" s="24" t="str">
        <f t="shared" ca="1" si="30"/>
        <v/>
      </c>
      <c r="F72" s="24" t="str">
        <f t="shared" ca="1" si="19"/>
        <v/>
      </c>
      <c r="G72" s="100"/>
      <c r="H72" s="24">
        <f t="shared" ca="1" si="10"/>
        <v>0</v>
      </c>
      <c r="J72" s="332"/>
      <c r="K72" s="23" t="str">
        <f t="shared" ca="1" si="20"/>
        <v/>
      </c>
      <c r="L72" s="31" t="str">
        <f t="shared" ca="1" si="21"/>
        <v/>
      </c>
      <c r="M72" s="24" t="str">
        <f t="shared" si="11"/>
        <v/>
      </c>
      <c r="N72" s="24" t="str">
        <f t="shared" ca="1" si="31"/>
        <v/>
      </c>
      <c r="O72" s="24" t="str">
        <f ca="1">IF(L72="","",ROUND(Q71*$O$5/payments_per_year,2))</f>
        <v/>
      </c>
      <c r="P72" s="100"/>
      <c r="Q72" s="24">
        <f t="shared" ca="1" si="32"/>
        <v>0</v>
      </c>
      <c r="R72" s="332"/>
      <c r="S72" s="23" t="str">
        <f t="shared" ca="1" si="22"/>
        <v/>
      </c>
      <c r="T72" s="31" t="str">
        <f t="shared" ca="1" si="23"/>
        <v/>
      </c>
      <c r="U72" s="24" t="str">
        <f t="shared" si="12"/>
        <v/>
      </c>
      <c r="V72" s="24" t="str">
        <f t="shared" ca="1" si="33"/>
        <v/>
      </c>
      <c r="W72" s="24">
        <f t="shared" ca="1" si="13"/>
        <v>0</v>
      </c>
      <c r="X72" s="25"/>
      <c r="Y72" s="24">
        <f t="shared" ca="1" si="34"/>
        <v>0</v>
      </c>
      <c r="Z72" s="332"/>
      <c r="AA72" s="23" t="str">
        <f t="shared" ca="1" si="24"/>
        <v/>
      </c>
      <c r="AB72" s="31" t="str">
        <f t="shared" ca="1" si="25"/>
        <v/>
      </c>
      <c r="AC72" s="24" t="str">
        <f t="shared" si="14"/>
        <v/>
      </c>
      <c r="AD72" s="24" t="str">
        <f t="shared" ca="1" si="35"/>
        <v/>
      </c>
      <c r="AE72" s="24" t="str">
        <f t="shared" ca="1" si="26"/>
        <v/>
      </c>
      <c r="AF72" s="25"/>
      <c r="AG72" s="24">
        <f t="shared" ca="1" si="36"/>
        <v>0</v>
      </c>
      <c r="AH72" s="339"/>
      <c r="AI72" s="23" t="str">
        <f t="shared" ca="1" si="27"/>
        <v/>
      </c>
      <c r="AJ72" s="31" t="str">
        <f t="shared" ca="1" si="28"/>
        <v/>
      </c>
      <c r="AK72" s="24" t="str">
        <f t="shared" si="15"/>
        <v/>
      </c>
      <c r="AL72" s="24" t="str">
        <f t="shared" ca="1" si="37"/>
        <v/>
      </c>
      <c r="AM72" s="24" t="str">
        <f t="shared" ca="1" si="29"/>
        <v/>
      </c>
      <c r="AN72" s="25"/>
      <c r="AO72" s="24">
        <f t="shared" ca="1" si="38"/>
        <v>0</v>
      </c>
      <c r="AP72" s="339"/>
      <c r="AQ72" s="274">
        <v>66</v>
      </c>
      <c r="AR72" s="35">
        <f t="shared" si="6"/>
        <v>39089.893491723917</v>
      </c>
      <c r="AS72" s="35">
        <f t="shared" si="7"/>
        <v>30328.996431288164</v>
      </c>
      <c r="AT72" s="35">
        <f t="shared" si="8"/>
        <v>58630.636156556058</v>
      </c>
      <c r="AU72" s="35">
        <f t="shared" si="9"/>
        <v>735523.90929193096</v>
      </c>
      <c r="AV72" s="35">
        <f t="shared" si="9"/>
        <v>735523.90929193096</v>
      </c>
      <c r="AW72" s="329"/>
      <c r="AX72" s="42">
        <v>68</v>
      </c>
      <c r="AY72" s="43">
        <f>Calculations!AK96-Calculations!AL96</f>
        <v>6.8226436576904916</v>
      </c>
      <c r="AZ72" s="43">
        <f t="shared" ref="AZ72:AZ79" si="42">AY71*1.05</f>
        <v>7.5219646326037495</v>
      </c>
      <c r="BA72" s="43">
        <f>Calculations!AK96-Calculations!AM96</f>
        <v>8.0293642856134682</v>
      </c>
      <c r="BB72" s="43">
        <f t="shared" si="39"/>
        <v>8.8523741248888452</v>
      </c>
      <c r="BC72" s="43">
        <f>Calculations!AK96-Calculations!AN96</f>
        <v>6.8226436576904916</v>
      </c>
      <c r="BD72" s="43">
        <f t="shared" si="40"/>
        <v>7.5219646326037495</v>
      </c>
      <c r="BE72" s="43">
        <f>Calculations!AK96-Calculations!AO96</f>
        <v>122.26223850757584</v>
      </c>
      <c r="BF72" s="43">
        <f t="shared" si="41"/>
        <v>134.79411795460237</v>
      </c>
      <c r="BG72" s="43">
        <f>Calculations!AK96-Calculations!AP96</f>
        <v>130.29160279318924</v>
      </c>
      <c r="BH72" s="43">
        <f t="shared" ref="BH72:BH79" si="43">BG72*1.05</f>
        <v>136.80618293284871</v>
      </c>
      <c r="BI72" s="329"/>
      <c r="BJ72" s="329"/>
      <c r="BK72" s="329"/>
      <c r="BL72" s="329"/>
      <c r="BM72" s="329"/>
      <c r="BN72" s="329"/>
      <c r="BO72" s="329"/>
      <c r="BP72" s="329"/>
      <c r="BQ72" s="329"/>
      <c r="BR72" s="329"/>
      <c r="BS72" s="329"/>
      <c r="BT72" s="329"/>
      <c r="BU72" s="329"/>
      <c r="BV72" s="329"/>
    </row>
    <row r="73" spans="1:74" ht="15" customHeight="1">
      <c r="A73" s="329"/>
      <c r="B73" s="23" t="str">
        <f t="shared" ca="1" si="16"/>
        <v/>
      </c>
      <c r="C73" s="31" t="str">
        <f t="shared" ca="1" si="17"/>
        <v/>
      </c>
      <c r="D73" s="24" t="str">
        <f t="shared" ca="1" si="18"/>
        <v/>
      </c>
      <c r="E73" s="24" t="str">
        <f t="shared" ca="1" si="30"/>
        <v/>
      </c>
      <c r="F73" s="24" t="str">
        <f t="shared" ca="1" si="19"/>
        <v/>
      </c>
      <c r="G73" s="100"/>
      <c r="H73" s="24">
        <f t="shared" ca="1" si="10"/>
        <v>0</v>
      </c>
      <c r="J73" s="332"/>
      <c r="K73" s="23" t="str">
        <f t="shared" ca="1" si="20"/>
        <v/>
      </c>
      <c r="L73" s="31" t="str">
        <f t="shared" ca="1" si="21"/>
        <v/>
      </c>
      <c r="M73" s="24" t="str">
        <f t="shared" si="11"/>
        <v/>
      </c>
      <c r="N73" s="24" t="str">
        <f t="shared" ca="1" si="31"/>
        <v/>
      </c>
      <c r="O73" s="24">
        <f ca="1">ROUND(Q72*$O$5/payments_per_year,2)</f>
        <v>0</v>
      </c>
      <c r="P73" s="100"/>
      <c r="Q73" s="24">
        <f t="shared" ca="1" si="32"/>
        <v>0</v>
      </c>
      <c r="R73" s="332"/>
      <c r="S73" s="23" t="str">
        <f t="shared" ca="1" si="22"/>
        <v/>
      </c>
      <c r="T73" s="31" t="str">
        <f t="shared" ca="1" si="23"/>
        <v/>
      </c>
      <c r="U73" s="24" t="str">
        <f t="shared" si="12"/>
        <v/>
      </c>
      <c r="V73" s="24" t="str">
        <f t="shared" ca="1" si="33"/>
        <v/>
      </c>
      <c r="W73" s="24">
        <f t="shared" ca="1" si="13"/>
        <v>0</v>
      </c>
      <c r="X73" s="25"/>
      <c r="Y73" s="24">
        <f t="shared" ca="1" si="34"/>
        <v>0</v>
      </c>
      <c r="Z73" s="332"/>
      <c r="AA73" s="23" t="str">
        <f t="shared" ca="1" si="24"/>
        <v/>
      </c>
      <c r="AB73" s="31" t="str">
        <f t="shared" ca="1" si="25"/>
        <v/>
      </c>
      <c r="AC73" s="24" t="str">
        <f t="shared" si="14"/>
        <v/>
      </c>
      <c r="AD73" s="24" t="str">
        <f t="shared" ca="1" si="35"/>
        <v/>
      </c>
      <c r="AE73" s="24" t="str">
        <f t="shared" ca="1" si="26"/>
        <v/>
      </c>
      <c r="AF73" s="25"/>
      <c r="AG73" s="24">
        <f t="shared" ca="1" si="36"/>
        <v>0</v>
      </c>
      <c r="AH73" s="339"/>
      <c r="AI73" s="23" t="str">
        <f t="shared" ca="1" si="27"/>
        <v/>
      </c>
      <c r="AJ73" s="31" t="str">
        <f t="shared" ca="1" si="28"/>
        <v/>
      </c>
      <c r="AK73" s="24" t="str">
        <f t="shared" si="15"/>
        <v/>
      </c>
      <c r="AL73" s="24" t="str">
        <f t="shared" ca="1" si="37"/>
        <v/>
      </c>
      <c r="AM73" s="24" t="str">
        <f t="shared" ca="1" si="29"/>
        <v/>
      </c>
      <c r="AN73" s="25"/>
      <c r="AO73" s="24">
        <f t="shared" ca="1" si="38"/>
        <v>0</v>
      </c>
      <c r="AP73" s="339"/>
      <c r="AQ73" s="274">
        <v>67</v>
      </c>
      <c r="AR73" s="35">
        <f t="shared" si="6"/>
        <v>41044.388166310113</v>
      </c>
      <c r="AS73" s="35">
        <f t="shared" si="7"/>
        <v>31845.446252852573</v>
      </c>
      <c r="AT73" s="35">
        <f t="shared" si="8"/>
        <v>61562.167964383865</v>
      </c>
      <c r="AU73" s="35">
        <f t="shared" si="9"/>
        <v>772300.10475652758</v>
      </c>
      <c r="AV73" s="35">
        <f t="shared" si="9"/>
        <v>772300.10475652758</v>
      </c>
      <c r="AW73" s="329"/>
      <c r="AX73" s="42">
        <v>69</v>
      </c>
      <c r="AY73" s="43">
        <f>Calculations!AK97-Calculations!AL97</f>
        <v>6.4977558644671234</v>
      </c>
      <c r="AZ73" s="43">
        <f t="shared" si="42"/>
        <v>7.1637758405750169</v>
      </c>
      <c r="BA73" s="43">
        <f>Calculations!AK97-Calculations!AM97</f>
        <v>7.6470136053461459</v>
      </c>
      <c r="BB73" s="43">
        <f t="shared" si="39"/>
        <v>8.4308324998941426</v>
      </c>
      <c r="BC73" s="43">
        <f>Calculations!AK97-Calculations!AN97</f>
        <v>6.4977558644671234</v>
      </c>
      <c r="BD73" s="43">
        <f t="shared" si="40"/>
        <v>7.1637758405750169</v>
      </c>
      <c r="BE73" s="43">
        <f>Calculations!AK97-Calculations!AO97</f>
        <v>116.44022715007222</v>
      </c>
      <c r="BF73" s="43">
        <f t="shared" si="41"/>
        <v>128.37535043295463</v>
      </c>
      <c r="BG73" s="43">
        <f>Calculations!AK97-Calculations!AP97</f>
        <v>124.08724075541832</v>
      </c>
      <c r="BH73" s="43">
        <f t="shared" si="43"/>
        <v>130.29160279318924</v>
      </c>
      <c r="BI73" s="329"/>
      <c r="BJ73" s="329"/>
      <c r="BK73" s="329"/>
      <c r="BL73" s="329"/>
      <c r="BM73" s="329"/>
      <c r="BN73" s="329"/>
      <c r="BO73" s="329"/>
      <c r="BP73" s="329"/>
      <c r="BQ73" s="329"/>
      <c r="BR73" s="329"/>
      <c r="BS73" s="329"/>
      <c r="BT73" s="329"/>
      <c r="BU73" s="329"/>
      <c r="BV73" s="329"/>
    </row>
    <row r="74" spans="1:74" ht="15" customHeight="1">
      <c r="A74" s="329"/>
      <c r="B74" s="23" t="str">
        <f t="shared" ca="1" si="16"/>
        <v/>
      </c>
      <c r="C74" s="31" t="str">
        <f t="shared" ca="1" si="17"/>
        <v/>
      </c>
      <c r="D74" s="24" t="str">
        <f t="shared" ca="1" si="18"/>
        <v/>
      </c>
      <c r="E74" s="24" t="str">
        <f t="shared" ca="1" si="30"/>
        <v/>
      </c>
      <c r="F74" s="24" t="str">
        <f t="shared" ca="1" si="19"/>
        <v/>
      </c>
      <c r="G74" s="100"/>
      <c r="H74" s="24">
        <f t="shared" ca="1" si="10"/>
        <v>0</v>
      </c>
      <c r="J74" s="332"/>
      <c r="K74" s="23" t="str">
        <f t="shared" ca="1" si="20"/>
        <v/>
      </c>
      <c r="L74" s="31" t="str">
        <f t="shared" ca="1" si="21"/>
        <v/>
      </c>
      <c r="M74" s="24" t="str">
        <f t="shared" si="11"/>
        <v/>
      </c>
      <c r="N74" s="24" t="str">
        <f t="shared" ca="1" si="31"/>
        <v/>
      </c>
      <c r="O74" s="24" t="str">
        <f ca="1">IF(L74="","",ROUND(Q73*$O$5/payments_per_year,2))</f>
        <v/>
      </c>
      <c r="P74" s="100"/>
      <c r="Q74" s="24">
        <f t="shared" ca="1" si="32"/>
        <v>0</v>
      </c>
      <c r="R74" s="332"/>
      <c r="S74" s="23" t="str">
        <f t="shared" ca="1" si="22"/>
        <v/>
      </c>
      <c r="T74" s="31" t="str">
        <f t="shared" ca="1" si="23"/>
        <v/>
      </c>
      <c r="U74" s="24" t="str">
        <f t="shared" si="12"/>
        <v/>
      </c>
      <c r="V74" s="24" t="str">
        <f t="shared" ca="1" si="33"/>
        <v/>
      </c>
      <c r="W74" s="24">
        <f t="shared" ca="1" si="13"/>
        <v>0</v>
      </c>
      <c r="X74" s="25"/>
      <c r="Y74" s="24">
        <f t="shared" ca="1" si="34"/>
        <v>0</v>
      </c>
      <c r="Z74" s="332"/>
      <c r="AA74" s="23" t="str">
        <f t="shared" ca="1" si="24"/>
        <v/>
      </c>
      <c r="AB74" s="31" t="str">
        <f t="shared" ca="1" si="25"/>
        <v/>
      </c>
      <c r="AC74" s="24" t="str">
        <f t="shared" si="14"/>
        <v/>
      </c>
      <c r="AD74" s="24" t="str">
        <f t="shared" ca="1" si="35"/>
        <v/>
      </c>
      <c r="AE74" s="24" t="str">
        <f t="shared" ca="1" si="26"/>
        <v/>
      </c>
      <c r="AF74" s="25"/>
      <c r="AG74" s="24">
        <f t="shared" ca="1" si="36"/>
        <v>0</v>
      </c>
      <c r="AH74" s="339"/>
      <c r="AI74" s="23" t="str">
        <f t="shared" ca="1" si="27"/>
        <v/>
      </c>
      <c r="AJ74" s="31" t="str">
        <f t="shared" ca="1" si="28"/>
        <v/>
      </c>
      <c r="AK74" s="24" t="str">
        <f t="shared" si="15"/>
        <v/>
      </c>
      <c r="AL74" s="24" t="str">
        <f t="shared" ca="1" si="37"/>
        <v/>
      </c>
      <c r="AM74" s="24" t="str">
        <f t="shared" ca="1" si="29"/>
        <v/>
      </c>
      <c r="AN74" s="25"/>
      <c r="AO74" s="24">
        <f t="shared" ca="1" si="38"/>
        <v>0</v>
      </c>
      <c r="AP74" s="339"/>
      <c r="AQ74" s="274">
        <v>68</v>
      </c>
      <c r="AR74" s="35">
        <f t="shared" ref="AR74:AR81" si="44">AR73*1.05</f>
        <v>43096.607574625617</v>
      </c>
      <c r="AS74" s="35">
        <f t="shared" ref="AS74:AS81" si="45">AS73*1.05</f>
        <v>33437.718565495205</v>
      </c>
      <c r="AT74" s="35">
        <f t="shared" ref="AT74:AT81" si="46">AT73*1.05</f>
        <v>64640.276362603065</v>
      </c>
      <c r="AU74" s="35">
        <f t="shared" ref="AU74:AV81" si="47">AU73*1.05</f>
        <v>810915.10999435396</v>
      </c>
      <c r="AV74" s="35">
        <f t="shared" si="47"/>
        <v>810915.10999435396</v>
      </c>
      <c r="AW74" s="329"/>
      <c r="AX74" s="42">
        <v>70</v>
      </c>
      <c r="AY74" s="43">
        <f>Calculations!AK98-Calculations!AL98</f>
        <v>6.1883389185401114</v>
      </c>
      <c r="AZ74" s="43">
        <f t="shared" si="42"/>
        <v>6.8226436576904801</v>
      </c>
      <c r="BA74" s="43">
        <f>Calculations!AK98-Calculations!AM98</f>
        <v>7.2828701003296601</v>
      </c>
      <c r="BB74" s="43">
        <f t="shared" si="39"/>
        <v>8.0293642856134539</v>
      </c>
      <c r="BC74" s="43">
        <f>Calculations!AK98-Calculations!AN98</f>
        <v>6.1883389185401114</v>
      </c>
      <c r="BD74" s="43">
        <f t="shared" si="40"/>
        <v>6.8226436576904801</v>
      </c>
      <c r="BE74" s="43">
        <f>Calculations!AK98-Calculations!AO98</f>
        <v>110.89545442864019</v>
      </c>
      <c r="BF74" s="43">
        <f t="shared" si="41"/>
        <v>122.26223850757583</v>
      </c>
      <c r="BG74" s="43">
        <f>Calculations!AK98-Calculations!AP98</f>
        <v>118.17832452896982</v>
      </c>
      <c r="BH74" s="43">
        <f t="shared" si="43"/>
        <v>124.08724075541832</v>
      </c>
      <c r="BI74" s="329"/>
      <c r="BJ74" s="329"/>
      <c r="BK74" s="329"/>
      <c r="BL74" s="329"/>
      <c r="BM74" s="329"/>
      <c r="BN74" s="329"/>
      <c r="BO74" s="329"/>
      <c r="BP74" s="329"/>
      <c r="BQ74" s="329"/>
      <c r="BR74" s="329"/>
      <c r="BS74" s="329"/>
      <c r="BT74" s="329"/>
      <c r="BU74" s="329"/>
      <c r="BV74" s="329"/>
    </row>
    <row r="75" spans="1:74" ht="15" customHeight="1">
      <c r="A75" s="329"/>
      <c r="B75" s="23" t="str">
        <f t="shared" ca="1" si="16"/>
        <v/>
      </c>
      <c r="C75" s="31" t="str">
        <f t="shared" ca="1" si="17"/>
        <v/>
      </c>
      <c r="D75" s="24" t="str">
        <f t="shared" ca="1" si="18"/>
        <v/>
      </c>
      <c r="E75" s="24" t="str">
        <f t="shared" ca="1" si="30"/>
        <v/>
      </c>
      <c r="F75" s="24" t="str">
        <f t="shared" ca="1" si="19"/>
        <v/>
      </c>
      <c r="G75" s="100"/>
      <c r="H75" s="24">
        <f t="shared" ca="1" si="10"/>
        <v>0</v>
      </c>
      <c r="J75" s="332"/>
      <c r="K75" s="23" t="str">
        <f t="shared" ca="1" si="20"/>
        <v/>
      </c>
      <c r="L75" s="31" t="str">
        <f t="shared" ca="1" si="21"/>
        <v/>
      </c>
      <c r="M75" s="24" t="str">
        <f t="shared" si="11"/>
        <v/>
      </c>
      <c r="N75" s="24" t="str">
        <f t="shared" ca="1" si="31"/>
        <v/>
      </c>
      <c r="O75" s="24">
        <f ca="1">ROUND(Q74*$O$5/payments_per_year,2)</f>
        <v>0</v>
      </c>
      <c r="P75" s="100"/>
      <c r="Q75" s="24">
        <f t="shared" ca="1" si="32"/>
        <v>0</v>
      </c>
      <c r="R75" s="332"/>
      <c r="S75" s="23" t="str">
        <f t="shared" ca="1" si="22"/>
        <v/>
      </c>
      <c r="T75" s="31" t="str">
        <f t="shared" ca="1" si="23"/>
        <v/>
      </c>
      <c r="U75" s="24" t="str">
        <f t="shared" si="12"/>
        <v/>
      </c>
      <c r="V75" s="24" t="str">
        <f t="shared" ca="1" si="33"/>
        <v/>
      </c>
      <c r="W75" s="24">
        <f t="shared" ca="1" si="13"/>
        <v>0</v>
      </c>
      <c r="X75" s="25"/>
      <c r="Y75" s="24">
        <f t="shared" ca="1" si="34"/>
        <v>0</v>
      </c>
      <c r="Z75" s="332"/>
      <c r="AA75" s="23" t="str">
        <f t="shared" ca="1" si="24"/>
        <v/>
      </c>
      <c r="AB75" s="31" t="str">
        <f t="shared" ca="1" si="25"/>
        <v/>
      </c>
      <c r="AC75" s="24" t="str">
        <f t="shared" si="14"/>
        <v/>
      </c>
      <c r="AD75" s="24" t="str">
        <f t="shared" ca="1" si="35"/>
        <v/>
      </c>
      <c r="AE75" s="24" t="str">
        <f t="shared" ca="1" si="26"/>
        <v/>
      </c>
      <c r="AF75" s="25"/>
      <c r="AG75" s="24">
        <f t="shared" ca="1" si="36"/>
        <v>0</v>
      </c>
      <c r="AH75" s="339"/>
      <c r="AI75" s="23" t="str">
        <f t="shared" ca="1" si="27"/>
        <v/>
      </c>
      <c r="AJ75" s="31" t="str">
        <f t="shared" ca="1" si="28"/>
        <v/>
      </c>
      <c r="AK75" s="24" t="str">
        <f t="shared" si="15"/>
        <v/>
      </c>
      <c r="AL75" s="24" t="str">
        <f t="shared" ca="1" si="37"/>
        <v/>
      </c>
      <c r="AM75" s="24" t="str">
        <f t="shared" ca="1" si="29"/>
        <v/>
      </c>
      <c r="AN75" s="25"/>
      <c r="AO75" s="24">
        <f t="shared" ca="1" si="38"/>
        <v>0</v>
      </c>
      <c r="AP75" s="339"/>
      <c r="AQ75" s="274">
        <v>69</v>
      </c>
      <c r="AR75" s="35">
        <f t="shared" si="44"/>
        <v>45251.437953356901</v>
      </c>
      <c r="AS75" s="35">
        <f t="shared" si="45"/>
        <v>35109.60449376997</v>
      </c>
      <c r="AT75" s="35">
        <f t="shared" si="46"/>
        <v>67872.290180733224</v>
      </c>
      <c r="AU75" s="35">
        <f t="shared" si="47"/>
        <v>851460.86549407174</v>
      </c>
      <c r="AV75" s="35">
        <f t="shared" si="47"/>
        <v>851460.86549407174</v>
      </c>
      <c r="AW75" s="329"/>
      <c r="AX75" s="42">
        <v>71</v>
      </c>
      <c r="AY75" s="43">
        <f>Calculations!AK99-Calculations!AL99</f>
        <v>5.8936561128953429</v>
      </c>
      <c r="AZ75" s="43">
        <f t="shared" si="42"/>
        <v>6.4977558644671172</v>
      </c>
      <c r="BA75" s="43">
        <f>Calculations!AK99-Calculations!AM99</f>
        <v>6.9360667622187293</v>
      </c>
      <c r="BB75" s="43">
        <f t="shared" si="39"/>
        <v>7.6470136053461433</v>
      </c>
      <c r="BC75" s="43">
        <f>Calculations!AK99-Calculations!AN99</f>
        <v>5.8936561128953429</v>
      </c>
      <c r="BD75" s="43">
        <f t="shared" si="40"/>
        <v>6.4977558644671172</v>
      </c>
      <c r="BE75" s="43">
        <f>Calculations!AK99-Calculations!AO99</f>
        <v>105.61471850346685</v>
      </c>
      <c r="BF75" s="43">
        <f t="shared" si="41"/>
        <v>116.4402271500722</v>
      </c>
      <c r="BG75" s="43">
        <f>Calculations!AK99-Calculations!AP99</f>
        <v>112.55078526568553</v>
      </c>
      <c r="BH75" s="43">
        <f t="shared" si="43"/>
        <v>118.17832452896981</v>
      </c>
      <c r="BI75" s="329"/>
      <c r="BJ75" s="329"/>
      <c r="BK75" s="329"/>
      <c r="BL75" s="329"/>
      <c r="BM75" s="329"/>
      <c r="BN75" s="329"/>
      <c r="BO75" s="329"/>
      <c r="BP75" s="329"/>
      <c r="BQ75" s="329"/>
      <c r="BR75" s="329"/>
      <c r="BS75" s="329"/>
      <c r="BT75" s="329"/>
      <c r="BU75" s="329"/>
      <c r="BV75" s="329"/>
    </row>
    <row r="76" spans="1:74" ht="15" customHeight="1">
      <c r="A76" s="329"/>
      <c r="B76" s="23" t="str">
        <f t="shared" ca="1" si="16"/>
        <v/>
      </c>
      <c r="C76" s="31" t="str">
        <f t="shared" ca="1" si="17"/>
        <v/>
      </c>
      <c r="D76" s="24" t="str">
        <f t="shared" ca="1" si="18"/>
        <v/>
      </c>
      <c r="E76" s="24" t="str">
        <f t="shared" ca="1" si="30"/>
        <v/>
      </c>
      <c r="F76" s="24" t="str">
        <f t="shared" ca="1" si="19"/>
        <v/>
      </c>
      <c r="G76" s="100"/>
      <c r="H76" s="24">
        <f t="shared" ca="1" si="10"/>
        <v>0</v>
      </c>
      <c r="J76" s="332"/>
      <c r="K76" s="23" t="str">
        <f t="shared" ca="1" si="20"/>
        <v/>
      </c>
      <c r="L76" s="31" t="str">
        <f t="shared" ca="1" si="21"/>
        <v/>
      </c>
      <c r="M76" s="24" t="str">
        <f t="shared" si="11"/>
        <v/>
      </c>
      <c r="N76" s="24" t="str">
        <f t="shared" ca="1" si="31"/>
        <v/>
      </c>
      <c r="O76" s="24" t="str">
        <f ca="1">IF(L76="","",ROUND(Q75*$O$5/payments_per_year,2))</f>
        <v/>
      </c>
      <c r="P76" s="100"/>
      <c r="Q76" s="24">
        <f t="shared" ca="1" si="32"/>
        <v>0</v>
      </c>
      <c r="R76" s="332"/>
      <c r="S76" s="23" t="str">
        <f t="shared" ca="1" si="22"/>
        <v/>
      </c>
      <c r="T76" s="31" t="str">
        <f t="shared" ca="1" si="23"/>
        <v/>
      </c>
      <c r="U76" s="24" t="str">
        <f t="shared" si="12"/>
        <v/>
      </c>
      <c r="V76" s="24" t="str">
        <f t="shared" ca="1" si="33"/>
        <v/>
      </c>
      <c r="W76" s="24">
        <f t="shared" ca="1" si="13"/>
        <v>0</v>
      </c>
      <c r="X76" s="25"/>
      <c r="Y76" s="24">
        <f t="shared" ca="1" si="34"/>
        <v>0</v>
      </c>
      <c r="Z76" s="332"/>
      <c r="AA76" s="23" t="str">
        <f t="shared" ca="1" si="24"/>
        <v/>
      </c>
      <c r="AB76" s="31" t="str">
        <f t="shared" ca="1" si="25"/>
        <v/>
      </c>
      <c r="AC76" s="24" t="str">
        <f t="shared" si="14"/>
        <v/>
      </c>
      <c r="AD76" s="24" t="str">
        <f t="shared" ca="1" si="35"/>
        <v/>
      </c>
      <c r="AE76" s="24" t="str">
        <f t="shared" ca="1" si="26"/>
        <v/>
      </c>
      <c r="AF76" s="25"/>
      <c r="AG76" s="24">
        <f t="shared" ca="1" si="36"/>
        <v>0</v>
      </c>
      <c r="AH76" s="339"/>
      <c r="AI76" s="23" t="str">
        <f t="shared" ca="1" si="27"/>
        <v/>
      </c>
      <c r="AJ76" s="31" t="str">
        <f t="shared" ca="1" si="28"/>
        <v/>
      </c>
      <c r="AK76" s="24" t="str">
        <f t="shared" si="15"/>
        <v/>
      </c>
      <c r="AL76" s="24" t="str">
        <f t="shared" ca="1" si="37"/>
        <v/>
      </c>
      <c r="AM76" s="24" t="str">
        <f t="shared" ca="1" si="29"/>
        <v/>
      </c>
      <c r="AN76" s="25"/>
      <c r="AO76" s="24">
        <f t="shared" ca="1" si="38"/>
        <v>0</v>
      </c>
      <c r="AP76" s="339"/>
      <c r="AQ76" s="274">
        <v>70</v>
      </c>
      <c r="AR76" s="35">
        <f t="shared" si="44"/>
        <v>47514.009851024748</v>
      </c>
      <c r="AS76" s="35">
        <f t="shared" si="45"/>
        <v>36865.084718458471</v>
      </c>
      <c r="AT76" s="35">
        <f t="shared" si="46"/>
        <v>71265.904689769886</v>
      </c>
      <c r="AU76" s="35">
        <f t="shared" si="47"/>
        <v>894033.90876877541</v>
      </c>
      <c r="AV76" s="35">
        <f t="shared" si="47"/>
        <v>894033.90876877541</v>
      </c>
      <c r="AW76" s="329"/>
      <c r="AX76" s="42">
        <v>72</v>
      </c>
      <c r="AY76" s="43">
        <f>Calculations!AK100-Calculations!AL100</f>
        <v>5.6130058218050891</v>
      </c>
      <c r="AZ76" s="43">
        <f t="shared" si="42"/>
        <v>6.1883389185401105</v>
      </c>
      <c r="BA76" s="43">
        <f>Calculations!AK100-Calculations!AM100</f>
        <v>6.6057778687797395</v>
      </c>
      <c r="BB76" s="43">
        <f t="shared" si="39"/>
        <v>7.2828701003296663</v>
      </c>
      <c r="BC76" s="43">
        <f>Calculations!AK100-Calculations!AN100</f>
        <v>5.6130058218050891</v>
      </c>
      <c r="BD76" s="43">
        <f t="shared" si="40"/>
        <v>6.1883389185401105</v>
      </c>
      <c r="BE76" s="43">
        <f>Calculations!AK100-Calculations!AO100</f>
        <v>100.58544619377794</v>
      </c>
      <c r="BF76" s="43">
        <f t="shared" si="41"/>
        <v>110.89545442864019</v>
      </c>
      <c r="BG76" s="43">
        <f>Calculations!AK100-Calculations!AP100</f>
        <v>107.19122406255765</v>
      </c>
      <c r="BH76" s="43">
        <f t="shared" si="43"/>
        <v>112.55078526568553</v>
      </c>
      <c r="BI76" s="329"/>
      <c r="BJ76" s="329"/>
      <c r="BK76" s="329"/>
      <c r="BL76" s="329"/>
      <c r="BM76" s="329"/>
      <c r="BN76" s="329"/>
      <c r="BO76" s="329"/>
      <c r="BP76" s="329"/>
      <c r="BQ76" s="329"/>
      <c r="BR76" s="329"/>
      <c r="BS76" s="329"/>
      <c r="BT76" s="329"/>
      <c r="BU76" s="329"/>
      <c r="BV76" s="329"/>
    </row>
    <row r="77" spans="1:74" ht="15" customHeight="1">
      <c r="A77" s="329"/>
      <c r="B77" s="23" t="str">
        <f t="shared" ca="1" si="16"/>
        <v/>
      </c>
      <c r="C77" s="31" t="str">
        <f t="shared" ca="1" si="17"/>
        <v/>
      </c>
      <c r="D77" s="24" t="str">
        <f t="shared" ca="1" si="18"/>
        <v/>
      </c>
      <c r="E77" s="24" t="str">
        <f t="shared" ca="1" si="30"/>
        <v/>
      </c>
      <c r="F77" s="24" t="str">
        <f t="shared" ca="1" si="19"/>
        <v/>
      </c>
      <c r="G77" s="100"/>
      <c r="H77" s="24">
        <f t="shared" ca="1" si="10"/>
        <v>0</v>
      </c>
      <c r="J77" s="332"/>
      <c r="K77" s="23" t="str">
        <f t="shared" ca="1" si="20"/>
        <v/>
      </c>
      <c r="L77" s="31" t="str">
        <f t="shared" ca="1" si="21"/>
        <v/>
      </c>
      <c r="M77" s="24" t="str">
        <f t="shared" si="11"/>
        <v/>
      </c>
      <c r="N77" s="24" t="str">
        <f t="shared" ca="1" si="31"/>
        <v/>
      </c>
      <c r="O77" s="24">
        <f ca="1">ROUND(Q76*$O$5/payments_per_year,2)</f>
        <v>0</v>
      </c>
      <c r="P77" s="100"/>
      <c r="Q77" s="24">
        <f t="shared" ca="1" si="32"/>
        <v>0</v>
      </c>
      <c r="R77" s="332"/>
      <c r="S77" s="23" t="str">
        <f t="shared" ca="1" si="22"/>
        <v/>
      </c>
      <c r="T77" s="31" t="str">
        <f t="shared" ca="1" si="23"/>
        <v/>
      </c>
      <c r="U77" s="24" t="str">
        <f t="shared" si="12"/>
        <v/>
      </c>
      <c r="V77" s="24" t="str">
        <f t="shared" ca="1" si="33"/>
        <v/>
      </c>
      <c r="W77" s="24">
        <f t="shared" ca="1" si="13"/>
        <v>0</v>
      </c>
      <c r="X77" s="25"/>
      <c r="Y77" s="24">
        <f t="shared" ca="1" si="34"/>
        <v>0</v>
      </c>
      <c r="Z77" s="332"/>
      <c r="AA77" s="23" t="str">
        <f t="shared" ca="1" si="24"/>
        <v/>
      </c>
      <c r="AB77" s="31" t="str">
        <f t="shared" ca="1" si="25"/>
        <v/>
      </c>
      <c r="AC77" s="24" t="str">
        <f t="shared" si="14"/>
        <v/>
      </c>
      <c r="AD77" s="24" t="str">
        <f t="shared" ca="1" si="35"/>
        <v/>
      </c>
      <c r="AE77" s="24" t="str">
        <f t="shared" ca="1" si="26"/>
        <v/>
      </c>
      <c r="AF77" s="25"/>
      <c r="AG77" s="24">
        <f t="shared" ca="1" si="36"/>
        <v>0</v>
      </c>
      <c r="AH77" s="339"/>
      <c r="AI77" s="23" t="str">
        <f t="shared" ca="1" si="27"/>
        <v/>
      </c>
      <c r="AJ77" s="31" t="str">
        <f t="shared" ca="1" si="28"/>
        <v/>
      </c>
      <c r="AK77" s="24" t="str">
        <f t="shared" si="15"/>
        <v/>
      </c>
      <c r="AL77" s="24" t="str">
        <f t="shared" ca="1" si="37"/>
        <v/>
      </c>
      <c r="AM77" s="24" t="str">
        <f t="shared" ca="1" si="29"/>
        <v/>
      </c>
      <c r="AN77" s="25"/>
      <c r="AO77" s="24">
        <f t="shared" ca="1" si="38"/>
        <v>0</v>
      </c>
      <c r="AP77" s="339"/>
      <c r="AQ77" s="274">
        <v>71</v>
      </c>
      <c r="AR77" s="35">
        <f t="shared" si="44"/>
        <v>49889.710343575985</v>
      </c>
      <c r="AS77" s="35">
        <f t="shared" si="45"/>
        <v>38708.338954381397</v>
      </c>
      <c r="AT77" s="35">
        <f t="shared" si="46"/>
        <v>74829.199924258384</v>
      </c>
      <c r="AU77" s="35">
        <f t="shared" si="47"/>
        <v>938735.6042072142</v>
      </c>
      <c r="AV77" s="35">
        <f t="shared" si="47"/>
        <v>938735.6042072142</v>
      </c>
      <c r="AW77" s="329"/>
      <c r="AX77" s="42">
        <v>73</v>
      </c>
      <c r="AY77" s="43">
        <f>Calculations!AK101-Calculations!AL101</f>
        <v>5.3457198302905624</v>
      </c>
      <c r="AZ77" s="43">
        <f t="shared" si="42"/>
        <v>5.8936561128953437</v>
      </c>
      <c r="BA77" s="43">
        <f>Calculations!AK101-Calculations!AM101</f>
        <v>6.2912170178854581</v>
      </c>
      <c r="BB77" s="43">
        <f t="shared" si="39"/>
        <v>6.9360667622187266</v>
      </c>
      <c r="BC77" s="43">
        <f>Calculations!AK101-Calculations!AN101</f>
        <v>5.3457198302905624</v>
      </c>
      <c r="BD77" s="43">
        <f t="shared" si="40"/>
        <v>5.8936561128953437</v>
      </c>
      <c r="BE77" s="43">
        <f>Calculations!AK101-Calculations!AO101</f>
        <v>95.795663041693274</v>
      </c>
      <c r="BF77" s="43">
        <f t="shared" si="41"/>
        <v>105.61471850346685</v>
      </c>
      <c r="BG77" s="43">
        <f>Calculations!AK101-Calculations!AP101</f>
        <v>102.0868800595787</v>
      </c>
      <c r="BH77" s="43">
        <f t="shared" si="43"/>
        <v>107.19122406255764</v>
      </c>
      <c r="BI77" s="329"/>
      <c r="BJ77" s="329"/>
      <c r="BK77" s="329"/>
      <c r="BL77" s="329"/>
      <c r="BM77" s="329"/>
      <c r="BN77" s="329"/>
      <c r="BO77" s="329"/>
      <c r="BP77" s="329"/>
      <c r="BQ77" s="329"/>
      <c r="BR77" s="329"/>
      <c r="BS77" s="329"/>
      <c r="BT77" s="329"/>
      <c r="BU77" s="329"/>
      <c r="BV77" s="329"/>
    </row>
    <row r="78" spans="1:74" ht="15" customHeight="1">
      <c r="A78" s="329"/>
      <c r="B78" s="23" t="str">
        <f t="shared" ca="1" si="16"/>
        <v/>
      </c>
      <c r="C78" s="31" t="str">
        <f t="shared" ca="1" si="17"/>
        <v/>
      </c>
      <c r="D78" s="24" t="str">
        <f t="shared" ca="1" si="18"/>
        <v/>
      </c>
      <c r="E78" s="24" t="str">
        <f t="shared" ca="1" si="30"/>
        <v/>
      </c>
      <c r="F78" s="24" t="str">
        <f t="shared" ca="1" si="19"/>
        <v/>
      </c>
      <c r="G78" s="100"/>
      <c r="H78" s="24">
        <f t="shared" ca="1" si="10"/>
        <v>0</v>
      </c>
      <c r="J78" s="332"/>
      <c r="K78" s="23" t="str">
        <f t="shared" ca="1" si="20"/>
        <v/>
      </c>
      <c r="L78" s="31" t="str">
        <f t="shared" ca="1" si="21"/>
        <v/>
      </c>
      <c r="M78" s="24" t="str">
        <f t="shared" si="11"/>
        <v/>
      </c>
      <c r="N78" s="24" t="str">
        <f t="shared" ca="1" si="31"/>
        <v/>
      </c>
      <c r="O78" s="24" t="str">
        <f ca="1">IF(L78="","",ROUND(Q77*$O$5/payments_per_year,2))</f>
        <v/>
      </c>
      <c r="P78" s="100"/>
      <c r="Q78" s="24">
        <f t="shared" ca="1" si="32"/>
        <v>0</v>
      </c>
      <c r="R78" s="332"/>
      <c r="S78" s="23" t="str">
        <f t="shared" ca="1" si="22"/>
        <v/>
      </c>
      <c r="T78" s="31" t="str">
        <f t="shared" ca="1" si="23"/>
        <v/>
      </c>
      <c r="U78" s="24" t="str">
        <f t="shared" si="12"/>
        <v/>
      </c>
      <c r="V78" s="24" t="str">
        <f t="shared" ca="1" si="33"/>
        <v/>
      </c>
      <c r="W78" s="24">
        <f t="shared" ca="1" si="13"/>
        <v>0</v>
      </c>
      <c r="X78" s="25"/>
      <c r="Y78" s="24">
        <f t="shared" ca="1" si="34"/>
        <v>0</v>
      </c>
      <c r="Z78" s="332"/>
      <c r="AA78" s="23" t="str">
        <f t="shared" ca="1" si="24"/>
        <v/>
      </c>
      <c r="AB78" s="31" t="str">
        <f t="shared" ca="1" si="25"/>
        <v/>
      </c>
      <c r="AC78" s="24" t="str">
        <f t="shared" si="14"/>
        <v/>
      </c>
      <c r="AD78" s="24" t="str">
        <f t="shared" ca="1" si="35"/>
        <v/>
      </c>
      <c r="AE78" s="24" t="str">
        <f t="shared" ca="1" si="26"/>
        <v/>
      </c>
      <c r="AF78" s="25"/>
      <c r="AG78" s="24">
        <f t="shared" ca="1" si="36"/>
        <v>0</v>
      </c>
      <c r="AH78" s="339"/>
      <c r="AI78" s="23" t="str">
        <f t="shared" ca="1" si="27"/>
        <v/>
      </c>
      <c r="AJ78" s="31" t="str">
        <f t="shared" ca="1" si="28"/>
        <v/>
      </c>
      <c r="AK78" s="24" t="str">
        <f t="shared" si="15"/>
        <v/>
      </c>
      <c r="AL78" s="24" t="str">
        <f t="shared" ca="1" si="37"/>
        <v/>
      </c>
      <c r="AM78" s="24" t="str">
        <f t="shared" ca="1" si="29"/>
        <v/>
      </c>
      <c r="AN78" s="25"/>
      <c r="AO78" s="24">
        <f t="shared" ca="1" si="38"/>
        <v>0</v>
      </c>
      <c r="AP78" s="339"/>
      <c r="AQ78" s="274">
        <v>72</v>
      </c>
      <c r="AR78" s="35">
        <f t="shared" si="44"/>
        <v>52384.195860754786</v>
      </c>
      <c r="AS78" s="35">
        <f t="shared" si="45"/>
        <v>40643.755902100471</v>
      </c>
      <c r="AT78" s="35">
        <f t="shared" si="46"/>
        <v>78570.659920471313</v>
      </c>
      <c r="AU78" s="35">
        <f t="shared" si="47"/>
        <v>985672.38441757497</v>
      </c>
      <c r="AV78" s="35">
        <f t="shared" si="47"/>
        <v>985672.38441757497</v>
      </c>
      <c r="AW78" s="329"/>
      <c r="AX78" s="42">
        <v>74</v>
      </c>
      <c r="AY78" s="43">
        <f>Calculations!AK102-Calculations!AL102</f>
        <v>5.0911617431338669</v>
      </c>
      <c r="AZ78" s="43">
        <f t="shared" si="42"/>
        <v>5.6130058218050909</v>
      </c>
      <c r="BA78" s="43">
        <f>Calculations!AK102-Calculations!AM102</f>
        <v>5.9916352551290117</v>
      </c>
      <c r="BB78" s="43">
        <f t="shared" si="39"/>
        <v>6.6057778687797315</v>
      </c>
      <c r="BC78" s="43">
        <f>Calculations!AK102-Calculations!AN102</f>
        <v>5.0911617431338669</v>
      </c>
      <c r="BD78" s="43">
        <f t="shared" si="40"/>
        <v>5.6130058218050909</v>
      </c>
      <c r="BE78" s="43">
        <f>Calculations!AK102-Calculations!AO102</f>
        <v>91.233964801612643</v>
      </c>
      <c r="BF78" s="43">
        <f t="shared" si="41"/>
        <v>100.58544619377794</v>
      </c>
      <c r="BG78" s="43">
        <f>Calculations!AK102-Calculations!AP102</f>
        <v>97.225600056741612</v>
      </c>
      <c r="BH78" s="43">
        <f t="shared" si="43"/>
        <v>102.0868800595787</v>
      </c>
      <c r="BI78" s="329"/>
      <c r="BJ78" s="329"/>
      <c r="BK78" s="329"/>
      <c r="BL78" s="329"/>
      <c r="BM78" s="329"/>
      <c r="BN78" s="329"/>
      <c r="BO78" s="329"/>
      <c r="BP78" s="329"/>
      <c r="BQ78" s="329"/>
      <c r="BR78" s="329"/>
      <c r="BS78" s="329"/>
      <c r="BT78" s="329"/>
      <c r="BU78" s="329"/>
      <c r="BV78" s="329"/>
    </row>
    <row r="79" spans="1:74" ht="15" customHeight="1">
      <c r="A79" s="329"/>
      <c r="B79" s="23" t="str">
        <f t="shared" ca="1" si="16"/>
        <v/>
      </c>
      <c r="C79" s="31" t="str">
        <f t="shared" ca="1" si="17"/>
        <v/>
      </c>
      <c r="D79" s="24" t="str">
        <f t="shared" ca="1" si="18"/>
        <v/>
      </c>
      <c r="E79" s="24" t="str">
        <f t="shared" ca="1" si="30"/>
        <v/>
      </c>
      <c r="F79" s="24" t="str">
        <f t="shared" ca="1" si="19"/>
        <v/>
      </c>
      <c r="G79" s="100"/>
      <c r="H79" s="24">
        <f t="shared" ca="1" si="10"/>
        <v>0</v>
      </c>
      <c r="J79" s="332"/>
      <c r="K79" s="23" t="str">
        <f t="shared" ca="1" si="20"/>
        <v/>
      </c>
      <c r="L79" s="31" t="str">
        <f t="shared" ca="1" si="21"/>
        <v/>
      </c>
      <c r="M79" s="24" t="str">
        <f t="shared" si="11"/>
        <v/>
      </c>
      <c r="N79" s="24" t="str">
        <f t="shared" ca="1" si="31"/>
        <v/>
      </c>
      <c r="O79" s="24">
        <f ca="1">ROUND(Q78*$O$5/payments_per_year,2)</f>
        <v>0</v>
      </c>
      <c r="P79" s="100"/>
      <c r="Q79" s="24">
        <f t="shared" ca="1" si="32"/>
        <v>0</v>
      </c>
      <c r="R79" s="332"/>
      <c r="S79" s="23" t="str">
        <f t="shared" ca="1" si="22"/>
        <v/>
      </c>
      <c r="T79" s="31" t="str">
        <f t="shared" ca="1" si="23"/>
        <v/>
      </c>
      <c r="U79" s="24" t="str">
        <f t="shared" si="12"/>
        <v/>
      </c>
      <c r="V79" s="24" t="str">
        <f t="shared" ca="1" si="33"/>
        <v/>
      </c>
      <c r="W79" s="24">
        <f t="shared" ca="1" si="13"/>
        <v>0</v>
      </c>
      <c r="X79" s="25"/>
      <c r="Y79" s="24">
        <f t="shared" ca="1" si="34"/>
        <v>0</v>
      </c>
      <c r="Z79" s="332"/>
      <c r="AA79" s="23" t="str">
        <f t="shared" ca="1" si="24"/>
        <v/>
      </c>
      <c r="AB79" s="31" t="str">
        <f t="shared" ca="1" si="25"/>
        <v/>
      </c>
      <c r="AC79" s="24" t="str">
        <f t="shared" si="14"/>
        <v/>
      </c>
      <c r="AD79" s="24" t="str">
        <f t="shared" ca="1" si="35"/>
        <v/>
      </c>
      <c r="AE79" s="24" t="str">
        <f t="shared" ca="1" si="26"/>
        <v/>
      </c>
      <c r="AF79" s="25"/>
      <c r="AG79" s="24">
        <f t="shared" ca="1" si="36"/>
        <v>0</v>
      </c>
      <c r="AH79" s="339"/>
      <c r="AI79" s="23" t="str">
        <f t="shared" ca="1" si="27"/>
        <v/>
      </c>
      <c r="AJ79" s="31" t="str">
        <f t="shared" ca="1" si="28"/>
        <v/>
      </c>
      <c r="AK79" s="24" t="str">
        <f t="shared" si="15"/>
        <v/>
      </c>
      <c r="AL79" s="24" t="str">
        <f t="shared" ca="1" si="37"/>
        <v/>
      </c>
      <c r="AM79" s="24" t="str">
        <f t="shared" ca="1" si="29"/>
        <v/>
      </c>
      <c r="AN79" s="25"/>
      <c r="AO79" s="24">
        <f t="shared" ca="1" si="38"/>
        <v>0</v>
      </c>
      <c r="AP79" s="339"/>
      <c r="AQ79" s="274">
        <v>73</v>
      </c>
      <c r="AR79" s="35">
        <f t="shared" si="44"/>
        <v>55003.405653792528</v>
      </c>
      <c r="AS79" s="35">
        <f t="shared" si="45"/>
        <v>42675.943697205497</v>
      </c>
      <c r="AT79" s="35">
        <f t="shared" si="46"/>
        <v>82499.192916494882</v>
      </c>
      <c r="AU79" s="35">
        <f t="shared" si="47"/>
        <v>1034956.0036384538</v>
      </c>
      <c r="AV79" s="35">
        <f t="shared" si="47"/>
        <v>1034956.0036384538</v>
      </c>
      <c r="AW79" s="329"/>
      <c r="AX79" s="42">
        <v>75</v>
      </c>
      <c r="AY79" s="43">
        <f>Calculations!AK103-Calculations!AL103</f>
        <v>4.8487254696512991</v>
      </c>
      <c r="AZ79" s="43">
        <f t="shared" si="42"/>
        <v>5.3457198302905606</v>
      </c>
      <c r="BA79" s="43">
        <f>Calculations!AK103-Calculations!AM103</f>
        <v>5.7063192905990547</v>
      </c>
      <c r="BB79" s="43">
        <f t="shared" si="39"/>
        <v>6.2912170178854625</v>
      </c>
      <c r="BC79" s="43">
        <f>Calculations!AK103-Calculations!AN103</f>
        <v>4.8487254696512991</v>
      </c>
      <c r="BD79" s="43">
        <f t="shared" si="40"/>
        <v>5.3457198302905606</v>
      </c>
      <c r="BE79" s="43">
        <f>Calculations!AK103-Calculations!AO103</f>
        <v>86.889490287250126</v>
      </c>
      <c r="BF79" s="43">
        <f t="shared" si="41"/>
        <v>95.795663041693274</v>
      </c>
      <c r="BG79" s="43">
        <f>Calculations!AK103-Calculations!AP103</f>
        <v>92.595809577849153</v>
      </c>
      <c r="BH79" s="43">
        <f t="shared" si="43"/>
        <v>97.225600056741612</v>
      </c>
      <c r="BI79" s="329"/>
      <c r="BJ79" s="329"/>
      <c r="BK79" s="329"/>
      <c r="BL79" s="329"/>
      <c r="BM79" s="329"/>
      <c r="BN79" s="329"/>
      <c r="BO79" s="329"/>
      <c r="BP79" s="329"/>
      <c r="BQ79" s="329"/>
      <c r="BR79" s="329"/>
      <c r="BS79" s="329"/>
      <c r="BT79" s="329"/>
      <c r="BU79" s="329"/>
      <c r="BV79" s="329"/>
    </row>
    <row r="80" spans="1:74" ht="15" customHeight="1">
      <c r="A80" s="329"/>
      <c r="B80" s="23" t="str">
        <f t="shared" ca="1" si="16"/>
        <v/>
      </c>
      <c r="C80" s="31" t="str">
        <f t="shared" ca="1" si="17"/>
        <v/>
      </c>
      <c r="D80" s="24" t="str">
        <f t="shared" ca="1" si="18"/>
        <v/>
      </c>
      <c r="E80" s="24" t="str">
        <f t="shared" ca="1" si="30"/>
        <v/>
      </c>
      <c r="F80" s="24" t="str">
        <f t="shared" ca="1" si="19"/>
        <v/>
      </c>
      <c r="G80" s="100"/>
      <c r="H80" s="24">
        <f t="shared" ca="1" si="10"/>
        <v>0</v>
      </c>
      <c r="J80" s="332"/>
      <c r="K80" s="23" t="str">
        <f t="shared" ca="1" si="20"/>
        <v/>
      </c>
      <c r="L80" s="31" t="str">
        <f t="shared" ca="1" si="21"/>
        <v/>
      </c>
      <c r="M80" s="24" t="str">
        <f t="shared" si="11"/>
        <v/>
      </c>
      <c r="N80" s="24" t="str">
        <f t="shared" ca="1" si="31"/>
        <v/>
      </c>
      <c r="O80" s="24" t="str">
        <f ca="1">IF(L80="","",ROUND(Q79*$O$5/payments_per_year,2))</f>
        <v/>
      </c>
      <c r="P80" s="100"/>
      <c r="Q80" s="24">
        <f t="shared" ca="1" si="32"/>
        <v>0</v>
      </c>
      <c r="R80" s="332"/>
      <c r="S80" s="23" t="str">
        <f t="shared" ca="1" si="22"/>
        <v/>
      </c>
      <c r="T80" s="31" t="str">
        <f t="shared" ca="1" si="23"/>
        <v/>
      </c>
      <c r="U80" s="24" t="str">
        <f t="shared" si="12"/>
        <v/>
      </c>
      <c r="V80" s="24" t="str">
        <f t="shared" ca="1" si="33"/>
        <v/>
      </c>
      <c r="W80" s="24">
        <f t="shared" ca="1" si="13"/>
        <v>0</v>
      </c>
      <c r="X80" s="25"/>
      <c r="Y80" s="24">
        <f t="shared" ca="1" si="34"/>
        <v>0</v>
      </c>
      <c r="Z80" s="332"/>
      <c r="AA80" s="23" t="str">
        <f t="shared" ca="1" si="24"/>
        <v/>
      </c>
      <c r="AB80" s="31" t="str">
        <f t="shared" ca="1" si="25"/>
        <v/>
      </c>
      <c r="AC80" s="24" t="str">
        <f t="shared" si="14"/>
        <v/>
      </c>
      <c r="AD80" s="24" t="str">
        <f t="shared" ca="1" si="35"/>
        <v/>
      </c>
      <c r="AE80" s="24" t="str">
        <f t="shared" ca="1" si="26"/>
        <v/>
      </c>
      <c r="AF80" s="25"/>
      <c r="AG80" s="24">
        <f t="shared" ca="1" si="36"/>
        <v>0</v>
      </c>
      <c r="AH80" s="339"/>
      <c r="AI80" s="23" t="str">
        <f t="shared" ca="1" si="27"/>
        <v/>
      </c>
      <c r="AJ80" s="31" t="str">
        <f t="shared" ca="1" si="28"/>
        <v/>
      </c>
      <c r="AK80" s="24" t="str">
        <f t="shared" si="15"/>
        <v/>
      </c>
      <c r="AL80" s="24" t="str">
        <f t="shared" ca="1" si="37"/>
        <v/>
      </c>
      <c r="AM80" s="24" t="str">
        <f t="shared" ca="1" si="29"/>
        <v/>
      </c>
      <c r="AN80" s="25"/>
      <c r="AO80" s="24">
        <f t="shared" ca="1" si="38"/>
        <v>0</v>
      </c>
      <c r="AP80" s="339"/>
      <c r="AQ80" s="274">
        <v>74</v>
      </c>
      <c r="AR80" s="35">
        <f t="shared" si="44"/>
        <v>57753.575936482157</v>
      </c>
      <c r="AS80" s="35">
        <f t="shared" si="45"/>
        <v>44809.740882065773</v>
      </c>
      <c r="AT80" s="35">
        <f t="shared" si="46"/>
        <v>86624.152562319636</v>
      </c>
      <c r="AU80" s="35">
        <f t="shared" si="47"/>
        <v>1086703.8038203765</v>
      </c>
      <c r="AV80" s="35">
        <f t="shared" si="47"/>
        <v>1086703.8038203765</v>
      </c>
      <c r="AW80" s="329"/>
      <c r="BI80" s="329"/>
      <c r="BJ80" s="329"/>
      <c r="BK80" s="329"/>
      <c r="BL80" s="329"/>
      <c r="BM80" s="329"/>
      <c r="BN80" s="329"/>
      <c r="BO80" s="329"/>
      <c r="BP80" s="329"/>
      <c r="BQ80" s="329"/>
      <c r="BR80" s="329"/>
      <c r="BS80" s="329"/>
      <c r="BT80" s="329"/>
      <c r="BU80" s="329"/>
      <c r="BV80" s="329"/>
    </row>
    <row r="81" spans="1:102" ht="15" customHeight="1">
      <c r="A81" s="329"/>
      <c r="B81" s="23" t="str">
        <f t="shared" ca="1" si="16"/>
        <v/>
      </c>
      <c r="C81" s="31" t="str">
        <f t="shared" ca="1" si="17"/>
        <v/>
      </c>
      <c r="D81" s="24" t="str">
        <f t="shared" ca="1" si="18"/>
        <v/>
      </c>
      <c r="E81" s="24" t="str">
        <f t="shared" ca="1" si="30"/>
        <v/>
      </c>
      <c r="F81" s="24" t="str">
        <f t="shared" ca="1" si="19"/>
        <v/>
      </c>
      <c r="G81" s="100"/>
      <c r="H81" s="24">
        <f t="shared" ca="1" si="10"/>
        <v>0</v>
      </c>
      <c r="J81" s="332"/>
      <c r="K81" s="23" t="str">
        <f t="shared" ca="1" si="20"/>
        <v/>
      </c>
      <c r="L81" s="31" t="str">
        <f t="shared" ca="1" si="21"/>
        <v/>
      </c>
      <c r="M81" s="24" t="str">
        <f t="shared" si="11"/>
        <v/>
      </c>
      <c r="N81" s="24" t="str">
        <f t="shared" ca="1" si="31"/>
        <v/>
      </c>
      <c r="O81" s="24">
        <f ca="1">ROUND(Q80*$O$5/payments_per_year,2)</f>
        <v>0</v>
      </c>
      <c r="P81" s="100"/>
      <c r="Q81" s="24">
        <f t="shared" ca="1" si="32"/>
        <v>0</v>
      </c>
      <c r="R81" s="332"/>
      <c r="S81" s="23" t="str">
        <f t="shared" ca="1" si="22"/>
        <v/>
      </c>
      <c r="T81" s="31" t="str">
        <f t="shared" ca="1" si="23"/>
        <v/>
      </c>
      <c r="U81" s="24" t="str">
        <f t="shared" si="12"/>
        <v/>
      </c>
      <c r="V81" s="24" t="str">
        <f t="shared" ca="1" si="33"/>
        <v/>
      </c>
      <c r="W81" s="24">
        <f t="shared" ca="1" si="13"/>
        <v>0</v>
      </c>
      <c r="X81" s="25"/>
      <c r="Y81" s="24">
        <f t="shared" ca="1" si="34"/>
        <v>0</v>
      </c>
      <c r="Z81" s="332"/>
      <c r="AA81" s="23" t="str">
        <f t="shared" ca="1" si="24"/>
        <v/>
      </c>
      <c r="AB81" s="31" t="str">
        <f t="shared" ca="1" si="25"/>
        <v/>
      </c>
      <c r="AC81" s="24" t="str">
        <f t="shared" si="14"/>
        <v/>
      </c>
      <c r="AD81" s="24" t="str">
        <f t="shared" ca="1" si="35"/>
        <v/>
      </c>
      <c r="AE81" s="24" t="str">
        <f t="shared" ca="1" si="26"/>
        <v/>
      </c>
      <c r="AF81" s="25"/>
      <c r="AG81" s="24">
        <f t="shared" ca="1" si="36"/>
        <v>0</v>
      </c>
      <c r="AH81" s="339"/>
      <c r="AI81" s="23" t="str">
        <f t="shared" ca="1" si="27"/>
        <v/>
      </c>
      <c r="AJ81" s="31" t="str">
        <f t="shared" ca="1" si="28"/>
        <v/>
      </c>
      <c r="AK81" s="24" t="str">
        <f t="shared" si="15"/>
        <v/>
      </c>
      <c r="AL81" s="24" t="str">
        <f t="shared" ca="1" si="37"/>
        <v/>
      </c>
      <c r="AM81" s="24" t="str">
        <f t="shared" ca="1" si="29"/>
        <v/>
      </c>
      <c r="AN81" s="25"/>
      <c r="AO81" s="24">
        <f t="shared" ca="1" si="38"/>
        <v>0</v>
      </c>
      <c r="AP81" s="339"/>
      <c r="AQ81" s="274">
        <v>75</v>
      </c>
      <c r="AR81" s="35">
        <f t="shared" si="44"/>
        <v>60641.254733306268</v>
      </c>
      <c r="AS81" s="35">
        <f t="shared" si="45"/>
        <v>47050.227926169064</v>
      </c>
      <c r="AT81" s="35">
        <f t="shared" si="46"/>
        <v>90955.360190435618</v>
      </c>
      <c r="AU81" s="35">
        <f t="shared" si="47"/>
        <v>1141038.9940113954</v>
      </c>
      <c r="AV81" s="35">
        <f t="shared" si="47"/>
        <v>1141038.9940113954</v>
      </c>
      <c r="AW81" s="329"/>
      <c r="BI81" s="329"/>
      <c r="BJ81" s="329"/>
      <c r="BK81" s="329"/>
      <c r="BL81" s="329"/>
      <c r="BM81" s="329"/>
      <c r="BN81" s="329"/>
      <c r="BO81" s="329"/>
      <c r="BP81" s="329"/>
      <c r="BQ81" s="329"/>
      <c r="BR81" s="329"/>
      <c r="BS81" s="329"/>
      <c r="BT81" s="329"/>
      <c r="BU81" s="329"/>
      <c r="BV81" s="329"/>
    </row>
    <row r="82" spans="1:102" s="36" customFormat="1" ht="15" customHeight="1">
      <c r="A82" s="329"/>
      <c r="B82" s="37" t="str">
        <f t="shared" ca="1" si="16"/>
        <v/>
      </c>
      <c r="C82" s="38" t="str">
        <f t="shared" ca="1" si="17"/>
        <v/>
      </c>
      <c r="D82" s="39" t="str">
        <f t="shared" ca="1" si="18"/>
        <v/>
      </c>
      <c r="E82" s="39" t="str">
        <f t="shared" ca="1" si="30"/>
        <v/>
      </c>
      <c r="F82" s="39" t="str">
        <f t="shared" ca="1" si="19"/>
        <v/>
      </c>
      <c r="G82" s="101"/>
      <c r="H82" s="39">
        <f t="shared" ca="1" si="10"/>
        <v>0</v>
      </c>
      <c r="J82" s="332"/>
      <c r="K82" s="37" t="str">
        <f t="shared" ca="1" si="20"/>
        <v/>
      </c>
      <c r="L82" s="38" t="str">
        <f t="shared" ca="1" si="21"/>
        <v/>
      </c>
      <c r="M82" s="39" t="str">
        <f t="shared" si="11"/>
        <v/>
      </c>
      <c r="N82" s="39" t="str">
        <f t="shared" ca="1" si="31"/>
        <v/>
      </c>
      <c r="O82" s="39" t="str">
        <f ca="1">IF(L82="","",ROUND(Q81*$O$5/payments_per_year,2))</f>
        <v/>
      </c>
      <c r="P82" s="101"/>
      <c r="Q82" s="39">
        <f t="shared" ca="1" si="32"/>
        <v>0</v>
      </c>
      <c r="R82" s="332"/>
      <c r="S82" s="37" t="str">
        <f t="shared" ca="1" si="22"/>
        <v/>
      </c>
      <c r="T82" s="38" t="str">
        <f t="shared" ca="1" si="23"/>
        <v/>
      </c>
      <c r="U82" s="39" t="str">
        <f t="shared" si="12"/>
        <v/>
      </c>
      <c r="V82" s="39" t="str">
        <f t="shared" ca="1" si="33"/>
        <v/>
      </c>
      <c r="W82" s="39">
        <f t="shared" ca="1" si="13"/>
        <v>0</v>
      </c>
      <c r="X82" s="40"/>
      <c r="Y82" s="39">
        <f t="shared" ca="1" si="34"/>
        <v>0</v>
      </c>
      <c r="Z82" s="332"/>
      <c r="AA82" s="37" t="str">
        <f t="shared" ca="1" si="24"/>
        <v/>
      </c>
      <c r="AB82" s="38" t="str">
        <f t="shared" ca="1" si="25"/>
        <v/>
      </c>
      <c r="AC82" s="39" t="str">
        <f t="shared" si="14"/>
        <v/>
      </c>
      <c r="AD82" s="39" t="str">
        <f t="shared" ca="1" si="35"/>
        <v/>
      </c>
      <c r="AE82" s="39" t="str">
        <f t="shared" ca="1" si="26"/>
        <v/>
      </c>
      <c r="AF82" s="40"/>
      <c r="AG82" s="39">
        <f t="shared" ca="1" si="36"/>
        <v>0</v>
      </c>
      <c r="AH82" s="339"/>
      <c r="AI82" s="37" t="str">
        <f t="shared" ca="1" si="27"/>
        <v/>
      </c>
      <c r="AJ82" s="38" t="str">
        <f t="shared" ca="1" si="28"/>
        <v/>
      </c>
      <c r="AK82" s="39" t="str">
        <f t="shared" si="15"/>
        <v/>
      </c>
      <c r="AL82" s="39" t="str">
        <f t="shared" ca="1" si="37"/>
        <v/>
      </c>
      <c r="AM82" s="39" t="str">
        <f t="shared" ca="1" si="29"/>
        <v/>
      </c>
      <c r="AN82" s="40"/>
      <c r="AO82" s="39">
        <f t="shared" ca="1" si="38"/>
        <v>0</v>
      </c>
      <c r="AP82" s="339"/>
      <c r="AW82" s="329"/>
      <c r="BI82" s="329"/>
      <c r="BJ82" s="329"/>
      <c r="BK82" s="329"/>
      <c r="BL82" s="329"/>
      <c r="BM82" s="329"/>
      <c r="BN82" s="329"/>
      <c r="BO82" s="329"/>
      <c r="BP82" s="329"/>
      <c r="BQ82" s="329"/>
      <c r="BR82" s="329"/>
      <c r="BS82" s="329"/>
      <c r="BT82" s="329"/>
      <c r="BU82" s="329"/>
      <c r="BV82" s="329"/>
      <c r="BW82" s="325"/>
      <c r="BX82" s="325"/>
      <c r="BY82" s="325"/>
      <c r="BZ82" s="325"/>
      <c r="CA82" s="325"/>
      <c r="CB82" s="325"/>
      <c r="CC82" s="325"/>
      <c r="CD82" s="325"/>
      <c r="CE82" s="325"/>
      <c r="CF82" s="325"/>
      <c r="CG82" s="325"/>
      <c r="CH82" s="325"/>
      <c r="CI82" s="325"/>
      <c r="CJ82" s="325"/>
      <c r="CK82" s="325"/>
      <c r="CL82" s="325"/>
      <c r="CM82" s="325"/>
      <c r="CN82" s="325"/>
      <c r="CO82" s="325"/>
      <c r="CP82" s="325"/>
      <c r="CQ82" s="325"/>
      <c r="CR82" s="325"/>
      <c r="CS82" s="325"/>
      <c r="CT82" s="325"/>
      <c r="CU82" s="325"/>
      <c r="CV82" s="325"/>
      <c r="CW82" s="325"/>
      <c r="CX82" s="325"/>
    </row>
    <row r="83" spans="1:102" s="36" customFormat="1" ht="15" customHeight="1">
      <c r="A83" s="329"/>
      <c r="B83" s="37" t="str">
        <f t="shared" ca="1" si="16"/>
        <v/>
      </c>
      <c r="C83" s="38" t="str">
        <f t="shared" ca="1" si="17"/>
        <v/>
      </c>
      <c r="D83" s="39" t="str">
        <f t="shared" ca="1" si="18"/>
        <v/>
      </c>
      <c r="E83" s="39" t="str">
        <f t="shared" ca="1" si="30"/>
        <v/>
      </c>
      <c r="F83" s="39" t="str">
        <f t="shared" ca="1" si="19"/>
        <v/>
      </c>
      <c r="G83" s="101"/>
      <c r="H83" s="39">
        <f t="shared" ref="H83:H146" ca="1" si="48">IF(B83="",0,ROUND(H82-E83-G83,2))</f>
        <v>0</v>
      </c>
      <c r="J83" s="332"/>
      <c r="K83" s="37" t="str">
        <f t="shared" ca="1" si="20"/>
        <v/>
      </c>
      <c r="L83" s="38" t="str">
        <f t="shared" ca="1" si="21"/>
        <v/>
      </c>
      <c r="M83" s="39" t="str">
        <f t="shared" ref="M83:M146" si="49">$O$10</f>
        <v/>
      </c>
      <c r="N83" s="39" t="str">
        <f t="shared" ca="1" si="31"/>
        <v/>
      </c>
      <c r="O83" s="39">
        <f ca="1">ROUND(Q82*$O$5/payments_per_year,2)</f>
        <v>0</v>
      </c>
      <c r="P83" s="101"/>
      <c r="Q83" s="39">
        <f t="shared" ca="1" si="32"/>
        <v>0</v>
      </c>
      <c r="R83" s="332"/>
      <c r="S83" s="37" t="str">
        <f t="shared" ca="1" si="22"/>
        <v/>
      </c>
      <c r="T83" s="38" t="str">
        <f t="shared" ca="1" si="23"/>
        <v/>
      </c>
      <c r="U83" s="39" t="str">
        <f t="shared" ref="U83:U146" si="50">$W$10</f>
        <v/>
      </c>
      <c r="V83" s="39" t="str">
        <f t="shared" ca="1" si="33"/>
        <v/>
      </c>
      <c r="W83" s="39">
        <f t="shared" ref="W83:W146" ca="1" si="51">ROUND(Y82*$W$5/payments_per_year,2)</f>
        <v>0</v>
      </c>
      <c r="X83" s="40"/>
      <c r="Y83" s="39">
        <f t="shared" ca="1" si="34"/>
        <v>0</v>
      </c>
      <c r="Z83" s="332"/>
      <c r="AA83" s="37" t="str">
        <f t="shared" ca="1" si="24"/>
        <v/>
      </c>
      <c r="AB83" s="38" t="str">
        <f t="shared" ca="1" si="25"/>
        <v/>
      </c>
      <c r="AC83" s="39" t="str">
        <f t="shared" ref="AC83:AC146" si="52">$AE$10</f>
        <v/>
      </c>
      <c r="AD83" s="39" t="str">
        <f t="shared" ca="1" si="35"/>
        <v/>
      </c>
      <c r="AE83" s="39" t="str">
        <f t="shared" ca="1" si="26"/>
        <v/>
      </c>
      <c r="AF83" s="40"/>
      <c r="AG83" s="39">
        <f t="shared" ca="1" si="36"/>
        <v>0</v>
      </c>
      <c r="AH83" s="339"/>
      <c r="AI83" s="37" t="str">
        <f t="shared" ca="1" si="27"/>
        <v/>
      </c>
      <c r="AJ83" s="38" t="str">
        <f t="shared" ca="1" si="28"/>
        <v/>
      </c>
      <c r="AK83" s="39" t="str">
        <f t="shared" ref="AK83:AK146" si="53">$AE$10</f>
        <v/>
      </c>
      <c r="AL83" s="39" t="str">
        <f t="shared" ca="1" si="37"/>
        <v/>
      </c>
      <c r="AM83" s="39" t="str">
        <f t="shared" ca="1" si="29"/>
        <v/>
      </c>
      <c r="AN83" s="40"/>
      <c r="AO83" s="39">
        <f t="shared" ca="1" si="38"/>
        <v>0</v>
      </c>
      <c r="AP83" s="339"/>
      <c r="AW83" s="329"/>
      <c r="BH83" s="36" t="s">
        <v>134</v>
      </c>
      <c r="BI83" s="329"/>
      <c r="BJ83" s="329"/>
      <c r="BK83" s="329"/>
      <c r="BL83" s="329"/>
      <c r="BM83" s="329"/>
      <c r="BN83" s="329"/>
      <c r="BO83" s="329"/>
      <c r="BP83" s="329"/>
      <c r="BQ83" s="329"/>
      <c r="BR83" s="329"/>
      <c r="BS83" s="329"/>
      <c r="BT83" s="329"/>
      <c r="BU83" s="329"/>
      <c r="BV83" s="329"/>
      <c r="BW83" s="325"/>
      <c r="BX83" s="325"/>
      <c r="BY83" s="325"/>
      <c r="BZ83" s="325"/>
      <c r="CA83" s="325"/>
      <c r="CB83" s="325"/>
      <c r="CC83" s="325"/>
      <c r="CD83" s="325"/>
      <c r="CE83" s="325"/>
      <c r="CF83" s="325"/>
      <c r="CG83" s="325"/>
      <c r="CH83" s="325"/>
      <c r="CI83" s="325"/>
      <c r="CJ83" s="325"/>
      <c r="CK83" s="325"/>
      <c r="CL83" s="325"/>
      <c r="CM83" s="325"/>
      <c r="CN83" s="325"/>
      <c r="CO83" s="325"/>
      <c r="CP83" s="325"/>
      <c r="CQ83" s="325"/>
      <c r="CR83" s="325"/>
      <c r="CS83" s="325"/>
      <c r="CT83" s="325"/>
      <c r="CU83" s="325"/>
      <c r="CV83" s="325"/>
      <c r="CW83" s="325"/>
      <c r="CX83" s="325"/>
    </row>
    <row r="84" spans="1:102" s="36" customFormat="1" ht="15" customHeight="1">
      <c r="A84" s="329"/>
      <c r="B84" s="37" t="str">
        <f t="shared" ref="B84:B147" ca="1" si="54">IF(B83&lt;$F$11,IF(H83&gt;0,B83+1,""),"")</f>
        <v/>
      </c>
      <c r="C84" s="38" t="str">
        <f t="shared" ref="C84:C147" ca="1" si="55">IF(B84="","",IF(B84&lt;=$F$11,IF(payments_per_year=26,DATE(YEAR(start_date),MONTH(start_date),DAY(start_date)+14*B84),IF(payments_per_year=52,DATE(YEAR(start_date),MONTH(start_date),DAY(start_date)+7*B84),DATE(YEAR(start_date),MONTH(start_date)+B84*12/$F$7,DAY(start_date)))),""))</f>
        <v/>
      </c>
      <c r="D84" s="39" t="str">
        <f t="shared" ref="D84:D147" ca="1" si="56">IF(C84="","",IF($F$10+F84&gt;H83,ROUND(H83+F84,2),$F$10))</f>
        <v/>
      </c>
      <c r="E84" s="39" t="str">
        <f t="shared" ca="1" si="30"/>
        <v/>
      </c>
      <c r="F84" s="39" t="str">
        <f t="shared" ref="F84:F147" ca="1" si="57">IF(C84="","",ROUND(H83*$F$5/payments_per_year,2))</f>
        <v/>
      </c>
      <c r="G84" s="101"/>
      <c r="H84" s="39">
        <f t="shared" ca="1" si="48"/>
        <v>0</v>
      </c>
      <c r="J84" s="332"/>
      <c r="K84" s="37" t="str">
        <f t="shared" ref="K84:K147" ca="1" si="58">IF(K83&lt;$F$11,IF(Q83&gt;0,K83+1,""),"")</f>
        <v/>
      </c>
      <c r="L84" s="38" t="str">
        <f t="shared" ref="L84:L147" ca="1" si="59">IF(K84="","",IF(K84&lt;=$F$11,IF(payments_per_year=26,DATE(YEAR(start_date),MONTH(start_date),DAY(start_date)+14*K84),IF(payments_per_year=52,DATE(YEAR(start_date),MONTH(start_date),DAY(start_date)+7*K84),DATE(YEAR(start_date),MONTH(start_date)+K84*12/$F$7,DAY(start_date)))),""))</f>
        <v/>
      </c>
      <c r="M84" s="39" t="str">
        <f t="shared" si="49"/>
        <v/>
      </c>
      <c r="N84" s="39" t="str">
        <f t="shared" ca="1" si="31"/>
        <v/>
      </c>
      <c r="O84" s="39" t="str">
        <f ca="1">IF(L84="","",ROUND(Q83*$O$5/payments_per_year,2))</f>
        <v/>
      </c>
      <c r="P84" s="101"/>
      <c r="Q84" s="39">
        <f t="shared" ca="1" si="32"/>
        <v>0</v>
      </c>
      <c r="R84" s="332"/>
      <c r="S84" s="37" t="str">
        <f t="shared" ref="S84:S147" ca="1" si="60">IF(S83&lt;$F$11,IF(Y83&gt;0,S83+1,""),"")</f>
        <v/>
      </c>
      <c r="T84" s="38" t="str">
        <f t="shared" ref="T84:T147" ca="1" si="61">IF(S84="","",IF(S84&lt;=$F$11,IF(payments_per_year=26,DATE(YEAR(start_date),MONTH(start_date),DAY(start_date)+14*S84),IF(payments_per_year=52,DATE(YEAR(start_date),MONTH(start_date),DAY(start_date)+7*S84),DATE(YEAR(start_date),MONTH(start_date)+S84*12/$F$7,DAY(start_date)))),""))</f>
        <v/>
      </c>
      <c r="U84" s="39" t="str">
        <f t="shared" si="50"/>
        <v/>
      </c>
      <c r="V84" s="39" t="str">
        <f t="shared" ca="1" si="33"/>
        <v/>
      </c>
      <c r="W84" s="39">
        <f t="shared" ca="1" si="51"/>
        <v>0</v>
      </c>
      <c r="X84" s="40"/>
      <c r="Y84" s="39">
        <f t="shared" ca="1" si="34"/>
        <v>0</v>
      </c>
      <c r="Z84" s="332"/>
      <c r="AA84" s="37" t="str">
        <f t="shared" ref="AA84:AA147" ca="1" si="62">IF(AA83&lt;$F$11,IF(AG83&gt;0,AA83+1,""),"")</f>
        <v/>
      </c>
      <c r="AB84" s="38" t="str">
        <f t="shared" ref="AB84:AB147" ca="1" si="63">IF(AA84="","",IF(AA84&lt;=$F$11,IF(payments_per_year=26,DATE(YEAR(start_date),MONTH(start_date),DAY(start_date)+14*AA84),IF(payments_per_year=52,DATE(YEAR(start_date),MONTH(start_date),DAY(start_date)+7*AA84),DATE(YEAR(start_date),MONTH(start_date)+AA84*12/$F$7,DAY(start_date)))),""))</f>
        <v/>
      </c>
      <c r="AC84" s="39" t="str">
        <f t="shared" si="52"/>
        <v/>
      </c>
      <c r="AD84" s="39" t="str">
        <f t="shared" ca="1" si="35"/>
        <v/>
      </c>
      <c r="AE84" s="39" t="str">
        <f t="shared" ref="AE84:AE147" ca="1" si="64">IF(AB84="","",ROUND(AG83*$F$5/payments_per_year,2))</f>
        <v/>
      </c>
      <c r="AF84" s="40"/>
      <c r="AG84" s="39">
        <f t="shared" ca="1" si="36"/>
        <v>0</v>
      </c>
      <c r="AH84" s="339"/>
      <c r="AI84" s="37" t="str">
        <f t="shared" ref="AI84:AI147" ca="1" si="65">IF(AI83&lt;$F$11,IF(AO83&gt;0,AI83+1,""),"")</f>
        <v/>
      </c>
      <c r="AJ84" s="38" t="str">
        <f t="shared" ref="AJ84:AJ147" ca="1" si="66">IF(AI84="","",IF(AI84&lt;=$F$11,IF(payments_per_year=26,DATE(YEAR(start_date),MONTH(start_date),DAY(start_date)+14*AI84),IF(payments_per_year=52,DATE(YEAR(start_date),MONTH(start_date),DAY(start_date)+7*AI84),DATE(YEAR(start_date),MONTH(start_date)+AI84*12/$F$7,DAY(start_date)))),""))</f>
        <v/>
      </c>
      <c r="AK84" s="39" t="str">
        <f t="shared" si="53"/>
        <v/>
      </c>
      <c r="AL84" s="39" t="str">
        <f t="shared" ca="1" si="37"/>
        <v/>
      </c>
      <c r="AM84" s="39" t="str">
        <f t="shared" ref="AM84:AM147" ca="1" si="67">IF(AJ84="","",ROUND(AO83*$F$5/payments_per_year,2))</f>
        <v/>
      </c>
      <c r="AN84" s="40"/>
      <c r="AO84" s="39">
        <f t="shared" ca="1" si="38"/>
        <v>0</v>
      </c>
      <c r="AP84" s="339"/>
      <c r="AW84" s="329"/>
      <c r="BI84" s="329"/>
      <c r="BJ84" s="329"/>
      <c r="BK84" s="329"/>
      <c r="BL84" s="329"/>
      <c r="BM84" s="329"/>
      <c r="BN84" s="329"/>
      <c r="BO84" s="329"/>
      <c r="BP84" s="329"/>
      <c r="BQ84" s="329"/>
      <c r="BR84" s="329"/>
      <c r="BS84" s="329"/>
      <c r="BT84" s="329"/>
      <c r="BU84" s="329"/>
      <c r="BV84" s="329"/>
      <c r="BW84" s="325"/>
      <c r="BX84" s="325"/>
      <c r="BY84" s="325"/>
      <c r="BZ84" s="325"/>
      <c r="CA84" s="325"/>
      <c r="CB84" s="325"/>
      <c r="CC84" s="325"/>
      <c r="CD84" s="325"/>
      <c r="CE84" s="325"/>
      <c r="CF84" s="325"/>
      <c r="CG84" s="325"/>
      <c r="CH84" s="325"/>
      <c r="CI84" s="325"/>
      <c r="CJ84" s="325"/>
      <c r="CK84" s="325"/>
      <c r="CL84" s="325"/>
      <c r="CM84" s="325"/>
      <c r="CN84" s="325"/>
      <c r="CO84" s="325"/>
      <c r="CP84" s="325"/>
      <c r="CQ84" s="325"/>
      <c r="CR84" s="325"/>
      <c r="CS84" s="325"/>
      <c r="CT84" s="325"/>
      <c r="CU84" s="325"/>
      <c r="CV84" s="325"/>
      <c r="CW84" s="325"/>
      <c r="CX84" s="325"/>
    </row>
    <row r="85" spans="1:102" s="36" customFormat="1" ht="15" customHeight="1">
      <c r="A85" s="329"/>
      <c r="B85" s="37" t="str">
        <f t="shared" ca="1" si="54"/>
        <v/>
      </c>
      <c r="C85" s="38" t="str">
        <f t="shared" ca="1" si="55"/>
        <v/>
      </c>
      <c r="D85" s="39" t="str">
        <f t="shared" ca="1" si="56"/>
        <v/>
      </c>
      <c r="E85" s="39" t="str">
        <f t="shared" ca="1" si="30"/>
        <v/>
      </c>
      <c r="F85" s="39" t="str">
        <f t="shared" ca="1" si="57"/>
        <v/>
      </c>
      <c r="G85" s="101"/>
      <c r="H85" s="39">
        <f t="shared" ca="1" si="48"/>
        <v>0</v>
      </c>
      <c r="J85" s="332"/>
      <c r="K85" s="37" t="str">
        <f t="shared" ca="1" si="58"/>
        <v/>
      </c>
      <c r="L85" s="38" t="str">
        <f t="shared" ca="1" si="59"/>
        <v/>
      </c>
      <c r="M85" s="39" t="str">
        <f t="shared" si="49"/>
        <v/>
      </c>
      <c r="N85" s="39" t="str">
        <f t="shared" ca="1" si="31"/>
        <v/>
      </c>
      <c r="O85" s="39">
        <f ca="1">ROUND(Q84*$O$5/payments_per_year,2)</f>
        <v>0</v>
      </c>
      <c r="P85" s="101"/>
      <c r="Q85" s="39">
        <f t="shared" ca="1" si="32"/>
        <v>0</v>
      </c>
      <c r="R85" s="332"/>
      <c r="S85" s="37" t="str">
        <f t="shared" ca="1" si="60"/>
        <v/>
      </c>
      <c r="T85" s="38" t="str">
        <f t="shared" ca="1" si="61"/>
        <v/>
      </c>
      <c r="U85" s="39" t="str">
        <f t="shared" si="50"/>
        <v/>
      </c>
      <c r="V85" s="39" t="str">
        <f t="shared" ca="1" si="33"/>
        <v/>
      </c>
      <c r="W85" s="39">
        <f t="shared" ca="1" si="51"/>
        <v>0</v>
      </c>
      <c r="X85" s="40"/>
      <c r="Y85" s="39">
        <f t="shared" ca="1" si="34"/>
        <v>0</v>
      </c>
      <c r="Z85" s="332"/>
      <c r="AA85" s="37" t="str">
        <f t="shared" ca="1" si="62"/>
        <v/>
      </c>
      <c r="AB85" s="38" t="str">
        <f t="shared" ca="1" si="63"/>
        <v/>
      </c>
      <c r="AC85" s="39" t="str">
        <f t="shared" si="52"/>
        <v/>
      </c>
      <c r="AD85" s="39" t="str">
        <f t="shared" ca="1" si="35"/>
        <v/>
      </c>
      <c r="AE85" s="39" t="str">
        <f t="shared" ca="1" si="64"/>
        <v/>
      </c>
      <c r="AF85" s="40"/>
      <c r="AG85" s="39">
        <f t="shared" ca="1" si="36"/>
        <v>0</v>
      </c>
      <c r="AH85" s="339"/>
      <c r="AI85" s="37" t="str">
        <f t="shared" ca="1" si="65"/>
        <v/>
      </c>
      <c r="AJ85" s="38" t="str">
        <f t="shared" ca="1" si="66"/>
        <v/>
      </c>
      <c r="AK85" s="39" t="str">
        <f t="shared" si="53"/>
        <v/>
      </c>
      <c r="AL85" s="39" t="str">
        <f t="shared" ca="1" si="37"/>
        <v/>
      </c>
      <c r="AM85" s="39" t="str">
        <f t="shared" ca="1" si="67"/>
        <v/>
      </c>
      <c r="AN85" s="40"/>
      <c r="AO85" s="39">
        <f t="shared" ca="1" si="38"/>
        <v>0</v>
      </c>
      <c r="AP85" s="339"/>
      <c r="AW85" s="329"/>
      <c r="BI85" s="329"/>
      <c r="BJ85" s="329"/>
      <c r="BK85" s="329"/>
      <c r="BL85" s="329"/>
      <c r="BM85" s="329"/>
      <c r="BN85" s="329"/>
      <c r="BO85" s="329"/>
      <c r="BP85" s="329"/>
      <c r="BQ85" s="329"/>
      <c r="BR85" s="329"/>
      <c r="BS85" s="329"/>
      <c r="BT85" s="329"/>
      <c r="BU85" s="329"/>
      <c r="BV85" s="329"/>
      <c r="BW85" s="325"/>
      <c r="BX85" s="325"/>
      <c r="BY85" s="325"/>
      <c r="BZ85" s="325"/>
      <c r="CA85" s="325"/>
      <c r="CB85" s="325"/>
      <c r="CC85" s="325"/>
      <c r="CD85" s="325"/>
      <c r="CE85" s="325"/>
      <c r="CF85" s="325"/>
      <c r="CG85" s="325"/>
      <c r="CH85" s="325"/>
      <c r="CI85" s="325"/>
      <c r="CJ85" s="325"/>
      <c r="CK85" s="325"/>
      <c r="CL85" s="325"/>
      <c r="CM85" s="325"/>
      <c r="CN85" s="325"/>
      <c r="CO85" s="325"/>
      <c r="CP85" s="325"/>
      <c r="CQ85" s="325"/>
      <c r="CR85" s="325"/>
      <c r="CS85" s="325"/>
      <c r="CT85" s="325"/>
      <c r="CU85" s="325"/>
      <c r="CV85" s="325"/>
      <c r="CW85" s="325"/>
      <c r="CX85" s="325"/>
    </row>
    <row r="86" spans="1:102" s="36" customFormat="1" ht="15" customHeight="1">
      <c r="A86" s="329"/>
      <c r="B86" s="37" t="str">
        <f t="shared" ca="1" si="54"/>
        <v/>
      </c>
      <c r="C86" s="38" t="str">
        <f t="shared" ca="1" si="55"/>
        <v/>
      </c>
      <c r="D86" s="39" t="str">
        <f t="shared" ca="1" si="56"/>
        <v/>
      </c>
      <c r="E86" s="39" t="str">
        <f t="shared" ca="1" si="30"/>
        <v/>
      </c>
      <c r="F86" s="39" t="str">
        <f t="shared" ca="1" si="57"/>
        <v/>
      </c>
      <c r="G86" s="101"/>
      <c r="H86" s="39">
        <f t="shared" ca="1" si="48"/>
        <v>0</v>
      </c>
      <c r="J86" s="332"/>
      <c r="K86" s="37" t="str">
        <f t="shared" ca="1" si="58"/>
        <v/>
      </c>
      <c r="L86" s="38" t="str">
        <f t="shared" ca="1" si="59"/>
        <v/>
      </c>
      <c r="M86" s="39" t="str">
        <f t="shared" si="49"/>
        <v/>
      </c>
      <c r="N86" s="39" t="str">
        <f t="shared" ca="1" si="31"/>
        <v/>
      </c>
      <c r="O86" s="39" t="str">
        <f ca="1">IF(L86="","",ROUND(Q85*$O$5/payments_per_year,2))</f>
        <v/>
      </c>
      <c r="P86" s="101"/>
      <c r="Q86" s="39">
        <f t="shared" ca="1" si="32"/>
        <v>0</v>
      </c>
      <c r="R86" s="332"/>
      <c r="S86" s="37" t="str">
        <f t="shared" ca="1" si="60"/>
        <v/>
      </c>
      <c r="T86" s="38" t="str">
        <f t="shared" ca="1" si="61"/>
        <v/>
      </c>
      <c r="U86" s="39" t="str">
        <f t="shared" si="50"/>
        <v/>
      </c>
      <c r="V86" s="39" t="str">
        <f t="shared" ca="1" si="33"/>
        <v/>
      </c>
      <c r="W86" s="39">
        <f t="shared" ca="1" si="51"/>
        <v>0</v>
      </c>
      <c r="X86" s="40"/>
      <c r="Y86" s="39">
        <f t="shared" ca="1" si="34"/>
        <v>0</v>
      </c>
      <c r="Z86" s="332"/>
      <c r="AA86" s="37" t="str">
        <f t="shared" ca="1" si="62"/>
        <v/>
      </c>
      <c r="AB86" s="38" t="str">
        <f t="shared" ca="1" si="63"/>
        <v/>
      </c>
      <c r="AC86" s="39" t="str">
        <f t="shared" si="52"/>
        <v/>
      </c>
      <c r="AD86" s="39" t="str">
        <f t="shared" ca="1" si="35"/>
        <v/>
      </c>
      <c r="AE86" s="39" t="str">
        <f t="shared" ca="1" si="64"/>
        <v/>
      </c>
      <c r="AF86" s="40"/>
      <c r="AG86" s="39">
        <f t="shared" ca="1" si="36"/>
        <v>0</v>
      </c>
      <c r="AH86" s="339"/>
      <c r="AI86" s="37" t="str">
        <f t="shared" ca="1" si="65"/>
        <v/>
      </c>
      <c r="AJ86" s="38" t="str">
        <f t="shared" ca="1" si="66"/>
        <v/>
      </c>
      <c r="AK86" s="39" t="str">
        <f t="shared" si="53"/>
        <v/>
      </c>
      <c r="AL86" s="39" t="str">
        <f t="shared" ca="1" si="37"/>
        <v/>
      </c>
      <c r="AM86" s="39" t="str">
        <f t="shared" ca="1" si="67"/>
        <v/>
      </c>
      <c r="AN86" s="40"/>
      <c r="AO86" s="39">
        <f t="shared" ca="1" si="38"/>
        <v>0</v>
      </c>
      <c r="AP86" s="339"/>
      <c r="AW86" s="329"/>
      <c r="BI86" s="329"/>
      <c r="BJ86" s="329"/>
      <c r="BK86" s="329"/>
      <c r="BL86" s="329"/>
      <c r="BM86" s="329"/>
      <c r="BN86" s="329"/>
      <c r="BO86" s="329"/>
      <c r="BP86" s="329"/>
      <c r="BQ86" s="329"/>
      <c r="BR86" s="329"/>
      <c r="BS86" s="329"/>
      <c r="BT86" s="329"/>
      <c r="BU86" s="329"/>
      <c r="BV86" s="329"/>
      <c r="BW86" s="325"/>
      <c r="BX86" s="325"/>
      <c r="BY86" s="325"/>
      <c r="BZ86" s="325"/>
      <c r="CA86" s="325"/>
      <c r="CB86" s="325"/>
      <c r="CC86" s="325"/>
      <c r="CD86" s="325"/>
      <c r="CE86" s="325"/>
      <c r="CF86" s="325"/>
      <c r="CG86" s="325"/>
      <c r="CH86" s="325"/>
      <c r="CI86" s="325"/>
      <c r="CJ86" s="325"/>
      <c r="CK86" s="325"/>
      <c r="CL86" s="325"/>
      <c r="CM86" s="325"/>
      <c r="CN86" s="325"/>
      <c r="CO86" s="325"/>
      <c r="CP86" s="325"/>
      <c r="CQ86" s="325"/>
      <c r="CR86" s="325"/>
      <c r="CS86" s="325"/>
      <c r="CT86" s="325"/>
      <c r="CU86" s="325"/>
      <c r="CV86" s="325"/>
      <c r="CW86" s="325"/>
      <c r="CX86" s="325"/>
    </row>
    <row r="87" spans="1:102" s="36" customFormat="1" ht="15" customHeight="1">
      <c r="A87" s="329"/>
      <c r="B87" s="37" t="str">
        <f t="shared" ca="1" si="54"/>
        <v/>
      </c>
      <c r="C87" s="38" t="str">
        <f t="shared" ca="1" si="55"/>
        <v/>
      </c>
      <c r="D87" s="39" t="str">
        <f t="shared" ca="1" si="56"/>
        <v/>
      </c>
      <c r="E87" s="39" t="str">
        <f t="shared" ref="E87:E150" ca="1" si="68">IF(C87="","",D87-F87)</f>
        <v/>
      </c>
      <c r="F87" s="39" t="str">
        <f t="shared" ca="1" si="57"/>
        <v/>
      </c>
      <c r="G87" s="101"/>
      <c r="H87" s="39">
        <f t="shared" ca="1" si="48"/>
        <v>0</v>
      </c>
      <c r="J87" s="332"/>
      <c r="K87" s="37" t="str">
        <f t="shared" ca="1" si="58"/>
        <v/>
      </c>
      <c r="L87" s="38" t="str">
        <f t="shared" ca="1" si="59"/>
        <v/>
      </c>
      <c r="M87" s="39" t="str">
        <f t="shared" si="49"/>
        <v/>
      </c>
      <c r="N87" s="39" t="str">
        <f t="shared" ref="N87:N150" ca="1" si="69">IF(L87="","",M87-O87)</f>
        <v/>
      </c>
      <c r="O87" s="39">
        <f ca="1">ROUND(Q86*$O$5/payments_per_year,2)</f>
        <v>0</v>
      </c>
      <c r="P87" s="101"/>
      <c r="Q87" s="39">
        <f t="shared" ref="Q87:Q149" ca="1" si="70">IF(K87="",0,ROUND(Q86-N87-P87,2))</f>
        <v>0</v>
      </c>
      <c r="R87" s="332"/>
      <c r="S87" s="37" t="str">
        <f t="shared" ca="1" si="60"/>
        <v/>
      </c>
      <c r="T87" s="38" t="str">
        <f t="shared" ca="1" si="61"/>
        <v/>
      </c>
      <c r="U87" s="39" t="str">
        <f t="shared" si="50"/>
        <v/>
      </c>
      <c r="V87" s="39" t="str">
        <f t="shared" ref="V87:V150" ca="1" si="71">IF(T87="","",U87-W87)</f>
        <v/>
      </c>
      <c r="W87" s="39">
        <f t="shared" ca="1" si="51"/>
        <v>0</v>
      </c>
      <c r="X87" s="40"/>
      <c r="Y87" s="39">
        <f t="shared" ref="Y87:Y149" ca="1" si="72">IF(S87="",0,ROUND(Y86-V87-X87,2))</f>
        <v>0</v>
      </c>
      <c r="Z87" s="332"/>
      <c r="AA87" s="37" t="str">
        <f t="shared" ca="1" si="62"/>
        <v/>
      </c>
      <c r="AB87" s="38" t="str">
        <f t="shared" ca="1" si="63"/>
        <v/>
      </c>
      <c r="AC87" s="39" t="str">
        <f t="shared" si="52"/>
        <v/>
      </c>
      <c r="AD87" s="39" t="str">
        <f t="shared" ref="AD87:AD150" ca="1" si="73">IF(AB87="","",AC87-AE87)</f>
        <v/>
      </c>
      <c r="AE87" s="39" t="str">
        <f t="shared" ca="1" si="64"/>
        <v/>
      </c>
      <c r="AF87" s="40"/>
      <c r="AG87" s="39">
        <f t="shared" ref="AG87:AG149" ca="1" si="74">IF(AA87="",0,ROUND(AG86-AD87-AF87,2))</f>
        <v>0</v>
      </c>
      <c r="AH87" s="339"/>
      <c r="AI87" s="37" t="str">
        <f t="shared" ca="1" si="65"/>
        <v/>
      </c>
      <c r="AJ87" s="38" t="str">
        <f t="shared" ca="1" si="66"/>
        <v/>
      </c>
      <c r="AK87" s="39" t="str">
        <f t="shared" si="53"/>
        <v/>
      </c>
      <c r="AL87" s="39" t="str">
        <f t="shared" ref="AL87:AL150" ca="1" si="75">IF(AJ87="","",AK87-AM87)</f>
        <v/>
      </c>
      <c r="AM87" s="39" t="str">
        <f t="shared" ca="1" si="67"/>
        <v/>
      </c>
      <c r="AN87" s="40"/>
      <c r="AO87" s="39">
        <f t="shared" ref="AO87:AO149" ca="1" si="76">IF(AI87="",0,ROUND(AO86-AL87-AN87,2))</f>
        <v>0</v>
      </c>
      <c r="AP87" s="339"/>
      <c r="AW87" s="329"/>
      <c r="BI87" s="329"/>
      <c r="BJ87" s="329"/>
      <c r="BK87" s="329"/>
      <c r="BL87" s="329"/>
      <c r="BM87" s="329"/>
      <c r="BN87" s="329"/>
      <c r="BO87" s="329"/>
      <c r="BP87" s="329"/>
      <c r="BQ87" s="329"/>
      <c r="BR87" s="329"/>
      <c r="BS87" s="329"/>
      <c r="BT87" s="329"/>
      <c r="BU87" s="329"/>
      <c r="BV87" s="329"/>
      <c r="BW87" s="325"/>
      <c r="BX87" s="325"/>
      <c r="BY87" s="325"/>
      <c r="BZ87" s="325"/>
      <c r="CA87" s="325"/>
      <c r="CB87" s="325"/>
      <c r="CC87" s="325"/>
      <c r="CD87" s="325"/>
      <c r="CE87" s="325"/>
      <c r="CF87" s="325"/>
      <c r="CG87" s="325"/>
      <c r="CH87" s="325"/>
      <c r="CI87" s="325"/>
      <c r="CJ87" s="325"/>
      <c r="CK87" s="325"/>
      <c r="CL87" s="325"/>
      <c r="CM87" s="325"/>
      <c r="CN87" s="325"/>
      <c r="CO87" s="325"/>
      <c r="CP87" s="325"/>
      <c r="CQ87" s="325"/>
      <c r="CR87" s="325"/>
      <c r="CS87" s="325"/>
      <c r="CT87" s="325"/>
      <c r="CU87" s="325"/>
      <c r="CV87" s="325"/>
      <c r="CW87" s="325"/>
      <c r="CX87" s="325"/>
    </row>
    <row r="88" spans="1:102" s="36" customFormat="1" ht="15" customHeight="1">
      <c r="A88" s="329"/>
      <c r="B88" s="37" t="str">
        <f t="shared" ca="1" si="54"/>
        <v/>
      </c>
      <c r="C88" s="38" t="str">
        <f t="shared" ca="1" si="55"/>
        <v/>
      </c>
      <c r="D88" s="39" t="str">
        <f t="shared" ca="1" si="56"/>
        <v/>
      </c>
      <c r="E88" s="39" t="str">
        <f t="shared" ca="1" si="68"/>
        <v/>
      </c>
      <c r="F88" s="39" t="str">
        <f t="shared" ca="1" si="57"/>
        <v/>
      </c>
      <c r="G88" s="101"/>
      <c r="H88" s="39">
        <f t="shared" ca="1" si="48"/>
        <v>0</v>
      </c>
      <c r="J88" s="332"/>
      <c r="K88" s="37" t="str">
        <f t="shared" ca="1" si="58"/>
        <v/>
      </c>
      <c r="L88" s="38" t="str">
        <f t="shared" ca="1" si="59"/>
        <v/>
      </c>
      <c r="M88" s="39" t="str">
        <f t="shared" si="49"/>
        <v/>
      </c>
      <c r="N88" s="39" t="str">
        <f t="shared" ca="1" si="69"/>
        <v/>
      </c>
      <c r="O88" s="39" t="str">
        <f ca="1">IF(L88="","",ROUND(Q87*$O$5/payments_per_year,2))</f>
        <v/>
      </c>
      <c r="P88" s="101"/>
      <c r="Q88" s="39">
        <f t="shared" ca="1" si="70"/>
        <v>0</v>
      </c>
      <c r="R88" s="332"/>
      <c r="S88" s="37" t="str">
        <f t="shared" ca="1" si="60"/>
        <v/>
      </c>
      <c r="T88" s="38" t="str">
        <f t="shared" ca="1" si="61"/>
        <v/>
      </c>
      <c r="U88" s="39" t="str">
        <f t="shared" si="50"/>
        <v/>
      </c>
      <c r="V88" s="39" t="str">
        <f t="shared" ca="1" si="71"/>
        <v/>
      </c>
      <c r="W88" s="39">
        <f t="shared" ca="1" si="51"/>
        <v>0</v>
      </c>
      <c r="X88" s="40"/>
      <c r="Y88" s="39">
        <f t="shared" ca="1" si="72"/>
        <v>0</v>
      </c>
      <c r="Z88" s="332"/>
      <c r="AA88" s="37" t="str">
        <f t="shared" ca="1" si="62"/>
        <v/>
      </c>
      <c r="AB88" s="38" t="str">
        <f t="shared" ca="1" si="63"/>
        <v/>
      </c>
      <c r="AC88" s="39" t="str">
        <f t="shared" si="52"/>
        <v/>
      </c>
      <c r="AD88" s="39" t="str">
        <f t="shared" ca="1" si="73"/>
        <v/>
      </c>
      <c r="AE88" s="39" t="str">
        <f t="shared" ca="1" si="64"/>
        <v/>
      </c>
      <c r="AF88" s="40"/>
      <c r="AG88" s="39">
        <f t="shared" ca="1" si="74"/>
        <v>0</v>
      </c>
      <c r="AH88" s="339"/>
      <c r="AI88" s="37" t="str">
        <f t="shared" ca="1" si="65"/>
        <v/>
      </c>
      <c r="AJ88" s="38" t="str">
        <f t="shared" ca="1" si="66"/>
        <v/>
      </c>
      <c r="AK88" s="39" t="str">
        <f t="shared" si="53"/>
        <v/>
      </c>
      <c r="AL88" s="39" t="str">
        <f t="shared" ca="1" si="75"/>
        <v/>
      </c>
      <c r="AM88" s="39" t="str">
        <f t="shared" ca="1" si="67"/>
        <v/>
      </c>
      <c r="AN88" s="40"/>
      <c r="AO88" s="39">
        <f t="shared" ca="1" si="76"/>
        <v>0</v>
      </c>
      <c r="AP88" s="339"/>
      <c r="AW88" s="329"/>
      <c r="BI88" s="329"/>
      <c r="BJ88" s="329"/>
      <c r="BK88" s="329"/>
      <c r="BL88" s="329"/>
      <c r="BM88" s="329"/>
      <c r="BN88" s="329"/>
      <c r="BO88" s="329"/>
      <c r="BP88" s="329"/>
      <c r="BQ88" s="329"/>
      <c r="BR88" s="329"/>
      <c r="BS88" s="329"/>
      <c r="BT88" s="329"/>
      <c r="BU88" s="329"/>
      <c r="BV88" s="329"/>
      <c r="BW88" s="325"/>
      <c r="BX88" s="325"/>
      <c r="BY88" s="325"/>
      <c r="BZ88" s="325"/>
      <c r="CA88" s="325"/>
      <c r="CB88" s="325"/>
      <c r="CC88" s="325"/>
      <c r="CD88" s="325"/>
      <c r="CE88" s="325"/>
      <c r="CF88" s="325"/>
      <c r="CG88" s="325"/>
      <c r="CH88" s="325"/>
      <c r="CI88" s="325"/>
      <c r="CJ88" s="325"/>
      <c r="CK88" s="325"/>
      <c r="CL88" s="325"/>
      <c r="CM88" s="325"/>
      <c r="CN88" s="325"/>
      <c r="CO88" s="325"/>
      <c r="CP88" s="325"/>
      <c r="CQ88" s="325"/>
      <c r="CR88" s="325"/>
      <c r="CS88" s="325"/>
      <c r="CT88" s="325"/>
      <c r="CU88" s="325"/>
      <c r="CV88" s="325"/>
      <c r="CW88" s="325"/>
      <c r="CX88" s="325"/>
    </row>
    <row r="89" spans="1:102" s="36" customFormat="1" ht="15" customHeight="1">
      <c r="A89" s="329"/>
      <c r="B89" s="37" t="str">
        <f t="shared" ca="1" si="54"/>
        <v/>
      </c>
      <c r="C89" s="38" t="str">
        <f t="shared" ca="1" si="55"/>
        <v/>
      </c>
      <c r="D89" s="39" t="str">
        <f t="shared" ca="1" si="56"/>
        <v/>
      </c>
      <c r="E89" s="39" t="str">
        <f t="shared" ca="1" si="68"/>
        <v/>
      </c>
      <c r="F89" s="39" t="str">
        <f t="shared" ca="1" si="57"/>
        <v/>
      </c>
      <c r="G89" s="101"/>
      <c r="H89" s="39">
        <f t="shared" ca="1" si="48"/>
        <v>0</v>
      </c>
      <c r="J89" s="332"/>
      <c r="K89" s="37" t="str">
        <f t="shared" ca="1" si="58"/>
        <v/>
      </c>
      <c r="L89" s="38" t="str">
        <f t="shared" ca="1" si="59"/>
        <v/>
      </c>
      <c r="M89" s="39" t="str">
        <f t="shared" si="49"/>
        <v/>
      </c>
      <c r="N89" s="39" t="str">
        <f t="shared" ca="1" si="69"/>
        <v/>
      </c>
      <c r="O89" s="39">
        <f ca="1">ROUND(Q88*$O$5/payments_per_year,2)</f>
        <v>0</v>
      </c>
      <c r="P89" s="101"/>
      <c r="Q89" s="39">
        <f t="shared" ca="1" si="70"/>
        <v>0</v>
      </c>
      <c r="R89" s="332"/>
      <c r="S89" s="37" t="str">
        <f t="shared" ca="1" si="60"/>
        <v/>
      </c>
      <c r="T89" s="38" t="str">
        <f t="shared" ca="1" si="61"/>
        <v/>
      </c>
      <c r="U89" s="39" t="str">
        <f t="shared" si="50"/>
        <v/>
      </c>
      <c r="V89" s="39" t="str">
        <f t="shared" ca="1" si="71"/>
        <v/>
      </c>
      <c r="W89" s="39">
        <f t="shared" ca="1" si="51"/>
        <v>0</v>
      </c>
      <c r="X89" s="40"/>
      <c r="Y89" s="39">
        <f t="shared" ca="1" si="72"/>
        <v>0</v>
      </c>
      <c r="Z89" s="332"/>
      <c r="AA89" s="37" t="str">
        <f t="shared" ca="1" si="62"/>
        <v/>
      </c>
      <c r="AB89" s="38" t="str">
        <f t="shared" ca="1" si="63"/>
        <v/>
      </c>
      <c r="AC89" s="39" t="str">
        <f t="shared" si="52"/>
        <v/>
      </c>
      <c r="AD89" s="39" t="str">
        <f t="shared" ca="1" si="73"/>
        <v/>
      </c>
      <c r="AE89" s="39" t="str">
        <f t="shared" ca="1" si="64"/>
        <v/>
      </c>
      <c r="AF89" s="40"/>
      <c r="AG89" s="39">
        <f t="shared" ca="1" si="74"/>
        <v>0</v>
      </c>
      <c r="AH89" s="339"/>
      <c r="AI89" s="37" t="str">
        <f t="shared" ca="1" si="65"/>
        <v/>
      </c>
      <c r="AJ89" s="38" t="str">
        <f t="shared" ca="1" si="66"/>
        <v/>
      </c>
      <c r="AK89" s="39" t="str">
        <f t="shared" si="53"/>
        <v/>
      </c>
      <c r="AL89" s="39" t="str">
        <f t="shared" ca="1" si="75"/>
        <v/>
      </c>
      <c r="AM89" s="39" t="str">
        <f t="shared" ca="1" si="67"/>
        <v/>
      </c>
      <c r="AN89" s="40"/>
      <c r="AO89" s="39">
        <f t="shared" ca="1" si="76"/>
        <v>0</v>
      </c>
      <c r="AP89" s="339"/>
      <c r="AW89" s="329"/>
      <c r="BI89" s="329"/>
      <c r="BJ89" s="329"/>
      <c r="BK89" s="329"/>
      <c r="BL89" s="329"/>
      <c r="BM89" s="329"/>
      <c r="BN89" s="329"/>
      <c r="BO89" s="329"/>
      <c r="BP89" s="329"/>
      <c r="BQ89" s="329"/>
      <c r="BR89" s="329"/>
      <c r="BS89" s="329"/>
      <c r="BT89" s="329"/>
      <c r="BU89" s="329"/>
      <c r="BV89" s="329"/>
      <c r="BW89" s="325"/>
      <c r="BX89" s="325"/>
      <c r="BY89" s="325"/>
      <c r="BZ89" s="325"/>
      <c r="CA89" s="325"/>
      <c r="CB89" s="325"/>
      <c r="CC89" s="325"/>
      <c r="CD89" s="325"/>
      <c r="CE89" s="325"/>
      <c r="CF89" s="325"/>
      <c r="CG89" s="325"/>
      <c r="CH89" s="325"/>
      <c r="CI89" s="325"/>
      <c r="CJ89" s="325"/>
      <c r="CK89" s="325"/>
      <c r="CL89" s="325"/>
      <c r="CM89" s="325"/>
      <c r="CN89" s="325"/>
      <c r="CO89" s="325"/>
      <c r="CP89" s="325"/>
      <c r="CQ89" s="325"/>
      <c r="CR89" s="325"/>
      <c r="CS89" s="325"/>
      <c r="CT89" s="325"/>
      <c r="CU89" s="325"/>
      <c r="CV89" s="325"/>
      <c r="CW89" s="325"/>
      <c r="CX89" s="325"/>
    </row>
    <row r="90" spans="1:102" s="36" customFormat="1" ht="15" customHeight="1">
      <c r="A90" s="329"/>
      <c r="B90" s="37" t="str">
        <f t="shared" ca="1" si="54"/>
        <v/>
      </c>
      <c r="C90" s="38" t="str">
        <f t="shared" ca="1" si="55"/>
        <v/>
      </c>
      <c r="D90" s="39" t="str">
        <f t="shared" ca="1" si="56"/>
        <v/>
      </c>
      <c r="E90" s="39" t="str">
        <f t="shared" ca="1" si="68"/>
        <v/>
      </c>
      <c r="F90" s="39" t="str">
        <f t="shared" ca="1" si="57"/>
        <v/>
      </c>
      <c r="G90" s="101"/>
      <c r="H90" s="39">
        <f t="shared" ca="1" si="48"/>
        <v>0</v>
      </c>
      <c r="J90" s="332"/>
      <c r="K90" s="37" t="str">
        <f t="shared" ca="1" si="58"/>
        <v/>
      </c>
      <c r="L90" s="38" t="str">
        <f t="shared" ca="1" si="59"/>
        <v/>
      </c>
      <c r="M90" s="39" t="str">
        <f t="shared" si="49"/>
        <v/>
      </c>
      <c r="N90" s="39" t="str">
        <f t="shared" ca="1" si="69"/>
        <v/>
      </c>
      <c r="O90" s="39" t="str">
        <f ca="1">IF(L90="","",ROUND(Q89*$O$5/payments_per_year,2))</f>
        <v/>
      </c>
      <c r="P90" s="101"/>
      <c r="Q90" s="39">
        <f t="shared" ca="1" si="70"/>
        <v>0</v>
      </c>
      <c r="R90" s="332"/>
      <c r="S90" s="37" t="str">
        <f t="shared" ca="1" si="60"/>
        <v/>
      </c>
      <c r="T90" s="38" t="str">
        <f t="shared" ca="1" si="61"/>
        <v/>
      </c>
      <c r="U90" s="39" t="str">
        <f t="shared" si="50"/>
        <v/>
      </c>
      <c r="V90" s="39" t="str">
        <f t="shared" ca="1" si="71"/>
        <v/>
      </c>
      <c r="W90" s="39">
        <f t="shared" ca="1" si="51"/>
        <v>0</v>
      </c>
      <c r="X90" s="40"/>
      <c r="Y90" s="39">
        <f t="shared" ca="1" si="72"/>
        <v>0</v>
      </c>
      <c r="Z90" s="332"/>
      <c r="AA90" s="37" t="str">
        <f t="shared" ca="1" si="62"/>
        <v/>
      </c>
      <c r="AB90" s="38" t="str">
        <f t="shared" ca="1" si="63"/>
        <v/>
      </c>
      <c r="AC90" s="39" t="str">
        <f t="shared" si="52"/>
        <v/>
      </c>
      <c r="AD90" s="39" t="str">
        <f t="shared" ca="1" si="73"/>
        <v/>
      </c>
      <c r="AE90" s="39" t="str">
        <f t="shared" ca="1" si="64"/>
        <v/>
      </c>
      <c r="AF90" s="40"/>
      <c r="AG90" s="39">
        <f t="shared" ca="1" si="74"/>
        <v>0</v>
      </c>
      <c r="AH90" s="339"/>
      <c r="AI90" s="37" t="str">
        <f t="shared" ca="1" si="65"/>
        <v/>
      </c>
      <c r="AJ90" s="38" t="str">
        <f t="shared" ca="1" si="66"/>
        <v/>
      </c>
      <c r="AK90" s="39" t="str">
        <f t="shared" si="53"/>
        <v/>
      </c>
      <c r="AL90" s="39" t="str">
        <f t="shared" ca="1" si="75"/>
        <v/>
      </c>
      <c r="AM90" s="39" t="str">
        <f t="shared" ca="1" si="67"/>
        <v/>
      </c>
      <c r="AN90" s="40"/>
      <c r="AO90" s="39">
        <f t="shared" ca="1" si="76"/>
        <v>0</v>
      </c>
      <c r="AP90" s="339"/>
      <c r="AW90" s="329"/>
      <c r="BI90" s="329"/>
      <c r="BJ90" s="329"/>
      <c r="BK90" s="329"/>
      <c r="BL90" s="329"/>
      <c r="BM90" s="329"/>
      <c r="BN90" s="329"/>
      <c r="BO90" s="329"/>
      <c r="BP90" s="329"/>
      <c r="BQ90" s="329"/>
      <c r="BR90" s="329"/>
      <c r="BS90" s="329"/>
      <c r="BT90" s="329"/>
      <c r="BU90" s="329"/>
      <c r="BV90" s="329"/>
      <c r="BW90" s="325"/>
      <c r="BX90" s="325"/>
      <c r="BY90" s="325"/>
      <c r="BZ90" s="325"/>
      <c r="CA90" s="325"/>
      <c r="CB90" s="325"/>
      <c r="CC90" s="325"/>
      <c r="CD90" s="325"/>
      <c r="CE90" s="325"/>
      <c r="CF90" s="325"/>
      <c r="CG90" s="325"/>
      <c r="CH90" s="325"/>
      <c r="CI90" s="325"/>
      <c r="CJ90" s="325"/>
      <c r="CK90" s="325"/>
      <c r="CL90" s="325"/>
      <c r="CM90" s="325"/>
      <c r="CN90" s="325"/>
      <c r="CO90" s="325"/>
      <c r="CP90" s="325"/>
      <c r="CQ90" s="325"/>
      <c r="CR90" s="325"/>
      <c r="CS90" s="325"/>
      <c r="CT90" s="325"/>
      <c r="CU90" s="325"/>
      <c r="CV90" s="325"/>
      <c r="CW90" s="325"/>
      <c r="CX90" s="325"/>
    </row>
    <row r="91" spans="1:102" s="36" customFormat="1" ht="15" customHeight="1">
      <c r="A91" s="329"/>
      <c r="B91" s="37" t="str">
        <f t="shared" ca="1" si="54"/>
        <v/>
      </c>
      <c r="C91" s="38" t="str">
        <f t="shared" ca="1" si="55"/>
        <v/>
      </c>
      <c r="D91" s="39" t="str">
        <f t="shared" ca="1" si="56"/>
        <v/>
      </c>
      <c r="E91" s="39" t="str">
        <f t="shared" ca="1" si="68"/>
        <v/>
      </c>
      <c r="F91" s="39" t="str">
        <f t="shared" ca="1" si="57"/>
        <v/>
      </c>
      <c r="G91" s="101"/>
      <c r="H91" s="39">
        <f t="shared" ca="1" si="48"/>
        <v>0</v>
      </c>
      <c r="J91" s="332"/>
      <c r="K91" s="37" t="str">
        <f t="shared" ca="1" si="58"/>
        <v/>
      </c>
      <c r="L91" s="38" t="str">
        <f t="shared" ca="1" si="59"/>
        <v/>
      </c>
      <c r="M91" s="39" t="str">
        <f t="shared" si="49"/>
        <v/>
      </c>
      <c r="N91" s="39" t="str">
        <f t="shared" ca="1" si="69"/>
        <v/>
      </c>
      <c r="O91" s="39">
        <f ca="1">ROUND(Q90*$O$5/payments_per_year,2)</f>
        <v>0</v>
      </c>
      <c r="P91" s="101"/>
      <c r="Q91" s="39">
        <f t="shared" ca="1" si="70"/>
        <v>0</v>
      </c>
      <c r="R91" s="332"/>
      <c r="S91" s="37" t="str">
        <f t="shared" ca="1" si="60"/>
        <v/>
      </c>
      <c r="T91" s="38" t="str">
        <f t="shared" ca="1" si="61"/>
        <v/>
      </c>
      <c r="U91" s="39" t="str">
        <f t="shared" si="50"/>
        <v/>
      </c>
      <c r="V91" s="39" t="str">
        <f t="shared" ca="1" si="71"/>
        <v/>
      </c>
      <c r="W91" s="39">
        <f t="shared" ca="1" si="51"/>
        <v>0</v>
      </c>
      <c r="X91" s="40"/>
      <c r="Y91" s="39">
        <f t="shared" ca="1" si="72"/>
        <v>0</v>
      </c>
      <c r="Z91" s="332"/>
      <c r="AA91" s="37" t="str">
        <f t="shared" ca="1" si="62"/>
        <v/>
      </c>
      <c r="AB91" s="38" t="str">
        <f t="shared" ca="1" si="63"/>
        <v/>
      </c>
      <c r="AC91" s="39" t="str">
        <f t="shared" si="52"/>
        <v/>
      </c>
      <c r="AD91" s="39" t="str">
        <f t="shared" ca="1" si="73"/>
        <v/>
      </c>
      <c r="AE91" s="39" t="str">
        <f t="shared" ca="1" si="64"/>
        <v/>
      </c>
      <c r="AF91" s="40"/>
      <c r="AG91" s="39">
        <f t="shared" ca="1" si="74"/>
        <v>0</v>
      </c>
      <c r="AH91" s="339"/>
      <c r="AI91" s="37" t="str">
        <f t="shared" ca="1" si="65"/>
        <v/>
      </c>
      <c r="AJ91" s="38" t="str">
        <f t="shared" ca="1" si="66"/>
        <v/>
      </c>
      <c r="AK91" s="39" t="str">
        <f t="shared" si="53"/>
        <v/>
      </c>
      <c r="AL91" s="39" t="str">
        <f t="shared" ca="1" si="75"/>
        <v/>
      </c>
      <c r="AM91" s="39" t="str">
        <f t="shared" ca="1" si="67"/>
        <v/>
      </c>
      <c r="AN91" s="40"/>
      <c r="AO91" s="39">
        <f t="shared" ca="1" si="76"/>
        <v>0</v>
      </c>
      <c r="AP91" s="339"/>
      <c r="AW91" s="329"/>
      <c r="BI91" s="329"/>
      <c r="BJ91" s="329"/>
      <c r="BK91" s="329"/>
      <c r="BL91" s="329"/>
      <c r="BM91" s="329"/>
      <c r="BN91" s="329"/>
      <c r="BO91" s="329"/>
      <c r="BP91" s="329"/>
      <c r="BQ91" s="329"/>
      <c r="BR91" s="329"/>
      <c r="BS91" s="329"/>
      <c r="BT91" s="329"/>
      <c r="BU91" s="329"/>
      <c r="BV91" s="329"/>
      <c r="BW91" s="325"/>
      <c r="BX91" s="325"/>
      <c r="BY91" s="325"/>
      <c r="BZ91" s="325"/>
      <c r="CA91" s="325"/>
      <c r="CB91" s="325"/>
      <c r="CC91" s="325"/>
      <c r="CD91" s="325"/>
      <c r="CE91" s="325"/>
      <c r="CF91" s="325"/>
      <c r="CG91" s="325"/>
      <c r="CH91" s="325"/>
      <c r="CI91" s="325"/>
      <c r="CJ91" s="325"/>
      <c r="CK91" s="325"/>
      <c r="CL91" s="325"/>
      <c r="CM91" s="325"/>
      <c r="CN91" s="325"/>
      <c r="CO91" s="325"/>
      <c r="CP91" s="325"/>
      <c r="CQ91" s="325"/>
      <c r="CR91" s="325"/>
      <c r="CS91" s="325"/>
      <c r="CT91" s="325"/>
      <c r="CU91" s="325"/>
      <c r="CV91" s="325"/>
      <c r="CW91" s="325"/>
      <c r="CX91" s="325"/>
    </row>
    <row r="92" spans="1:102" s="36" customFormat="1" ht="15" customHeight="1">
      <c r="A92" s="329"/>
      <c r="B92" s="37" t="str">
        <f t="shared" ca="1" si="54"/>
        <v/>
      </c>
      <c r="C92" s="38" t="str">
        <f t="shared" ca="1" si="55"/>
        <v/>
      </c>
      <c r="D92" s="39" t="str">
        <f t="shared" ca="1" si="56"/>
        <v/>
      </c>
      <c r="E92" s="39" t="str">
        <f t="shared" ca="1" si="68"/>
        <v/>
      </c>
      <c r="F92" s="39" t="str">
        <f t="shared" ca="1" si="57"/>
        <v/>
      </c>
      <c r="G92" s="101"/>
      <c r="H92" s="39">
        <f t="shared" ca="1" si="48"/>
        <v>0</v>
      </c>
      <c r="J92" s="332"/>
      <c r="K92" s="37" t="str">
        <f t="shared" ca="1" si="58"/>
        <v/>
      </c>
      <c r="L92" s="38" t="str">
        <f t="shared" ca="1" si="59"/>
        <v/>
      </c>
      <c r="M92" s="39" t="str">
        <f t="shared" si="49"/>
        <v/>
      </c>
      <c r="N92" s="39" t="str">
        <f t="shared" ca="1" si="69"/>
        <v/>
      </c>
      <c r="O92" s="39" t="str">
        <f ca="1">IF(L92="","",ROUND(Q91*$O$5/payments_per_year,2))</f>
        <v/>
      </c>
      <c r="P92" s="101"/>
      <c r="Q92" s="39">
        <f t="shared" ca="1" si="70"/>
        <v>0</v>
      </c>
      <c r="R92" s="332"/>
      <c r="S92" s="37" t="str">
        <f t="shared" ca="1" si="60"/>
        <v/>
      </c>
      <c r="T92" s="38" t="str">
        <f t="shared" ca="1" si="61"/>
        <v/>
      </c>
      <c r="U92" s="39" t="str">
        <f t="shared" si="50"/>
        <v/>
      </c>
      <c r="V92" s="39" t="str">
        <f t="shared" ca="1" si="71"/>
        <v/>
      </c>
      <c r="W92" s="39">
        <f t="shared" ca="1" si="51"/>
        <v>0</v>
      </c>
      <c r="X92" s="40"/>
      <c r="Y92" s="39">
        <f t="shared" ca="1" si="72"/>
        <v>0</v>
      </c>
      <c r="Z92" s="332"/>
      <c r="AA92" s="37" t="str">
        <f t="shared" ca="1" si="62"/>
        <v/>
      </c>
      <c r="AB92" s="38" t="str">
        <f t="shared" ca="1" si="63"/>
        <v/>
      </c>
      <c r="AC92" s="39" t="str">
        <f t="shared" si="52"/>
        <v/>
      </c>
      <c r="AD92" s="39" t="str">
        <f t="shared" ca="1" si="73"/>
        <v/>
      </c>
      <c r="AE92" s="39" t="str">
        <f t="shared" ca="1" si="64"/>
        <v/>
      </c>
      <c r="AF92" s="40"/>
      <c r="AG92" s="39">
        <f t="shared" ca="1" si="74"/>
        <v>0</v>
      </c>
      <c r="AH92" s="339"/>
      <c r="AI92" s="37" t="str">
        <f t="shared" ca="1" si="65"/>
        <v/>
      </c>
      <c r="AJ92" s="38" t="str">
        <f t="shared" ca="1" si="66"/>
        <v/>
      </c>
      <c r="AK92" s="39" t="str">
        <f t="shared" si="53"/>
        <v/>
      </c>
      <c r="AL92" s="39" t="str">
        <f t="shared" ca="1" si="75"/>
        <v/>
      </c>
      <c r="AM92" s="39" t="str">
        <f t="shared" ca="1" si="67"/>
        <v/>
      </c>
      <c r="AN92" s="40"/>
      <c r="AO92" s="39">
        <f t="shared" ca="1" si="76"/>
        <v>0</v>
      </c>
      <c r="AP92" s="339"/>
      <c r="AW92" s="329"/>
      <c r="BI92" s="329"/>
      <c r="BJ92" s="329"/>
      <c r="BK92" s="329"/>
      <c r="BL92" s="329"/>
      <c r="BM92" s="329"/>
      <c r="BN92" s="329"/>
      <c r="BO92" s="329"/>
      <c r="BP92" s="329"/>
      <c r="BQ92" s="329"/>
      <c r="BR92" s="329"/>
      <c r="BS92" s="329"/>
      <c r="BT92" s="329"/>
      <c r="BU92" s="329"/>
      <c r="BV92" s="329"/>
      <c r="BW92" s="325"/>
      <c r="BX92" s="325"/>
      <c r="BY92" s="325"/>
      <c r="BZ92" s="325"/>
      <c r="CA92" s="325"/>
      <c r="CB92" s="325"/>
      <c r="CC92" s="325"/>
      <c r="CD92" s="325"/>
      <c r="CE92" s="325"/>
      <c r="CF92" s="325"/>
      <c r="CG92" s="325"/>
      <c r="CH92" s="325"/>
      <c r="CI92" s="325"/>
      <c r="CJ92" s="325"/>
      <c r="CK92" s="325"/>
      <c r="CL92" s="325"/>
      <c r="CM92" s="325"/>
      <c r="CN92" s="325"/>
      <c r="CO92" s="325"/>
      <c r="CP92" s="325"/>
      <c r="CQ92" s="325"/>
      <c r="CR92" s="325"/>
      <c r="CS92" s="325"/>
      <c r="CT92" s="325"/>
      <c r="CU92" s="325"/>
      <c r="CV92" s="325"/>
      <c r="CW92" s="325"/>
      <c r="CX92" s="325"/>
    </row>
    <row r="93" spans="1:102" s="36" customFormat="1" ht="15" customHeight="1">
      <c r="A93" s="329"/>
      <c r="B93" s="37" t="str">
        <f t="shared" ca="1" si="54"/>
        <v/>
      </c>
      <c r="C93" s="38" t="str">
        <f t="shared" ca="1" si="55"/>
        <v/>
      </c>
      <c r="D93" s="39" t="str">
        <f t="shared" ca="1" si="56"/>
        <v/>
      </c>
      <c r="E93" s="39" t="str">
        <f t="shared" ca="1" si="68"/>
        <v/>
      </c>
      <c r="F93" s="39" t="str">
        <f t="shared" ca="1" si="57"/>
        <v/>
      </c>
      <c r="G93" s="101"/>
      <c r="H93" s="39">
        <f t="shared" ca="1" si="48"/>
        <v>0</v>
      </c>
      <c r="J93" s="332"/>
      <c r="K93" s="37" t="str">
        <f t="shared" ca="1" si="58"/>
        <v/>
      </c>
      <c r="L93" s="38" t="str">
        <f t="shared" ca="1" si="59"/>
        <v/>
      </c>
      <c r="M93" s="39" t="str">
        <f t="shared" si="49"/>
        <v/>
      </c>
      <c r="N93" s="39" t="str">
        <f t="shared" ca="1" si="69"/>
        <v/>
      </c>
      <c r="O93" s="39">
        <f ca="1">ROUND(Q92*$O$5/payments_per_year,2)</f>
        <v>0</v>
      </c>
      <c r="P93" s="101"/>
      <c r="Q93" s="39">
        <f t="shared" ca="1" si="70"/>
        <v>0</v>
      </c>
      <c r="R93" s="332"/>
      <c r="S93" s="37" t="str">
        <f t="shared" ca="1" si="60"/>
        <v/>
      </c>
      <c r="T93" s="38" t="str">
        <f t="shared" ca="1" si="61"/>
        <v/>
      </c>
      <c r="U93" s="39" t="str">
        <f t="shared" si="50"/>
        <v/>
      </c>
      <c r="V93" s="39" t="str">
        <f t="shared" ca="1" si="71"/>
        <v/>
      </c>
      <c r="W93" s="39">
        <f t="shared" ca="1" si="51"/>
        <v>0</v>
      </c>
      <c r="X93" s="40"/>
      <c r="Y93" s="39">
        <f t="shared" ca="1" si="72"/>
        <v>0</v>
      </c>
      <c r="Z93" s="332"/>
      <c r="AA93" s="37" t="str">
        <f t="shared" ca="1" si="62"/>
        <v/>
      </c>
      <c r="AB93" s="38" t="str">
        <f t="shared" ca="1" si="63"/>
        <v/>
      </c>
      <c r="AC93" s="39" t="str">
        <f t="shared" si="52"/>
        <v/>
      </c>
      <c r="AD93" s="39" t="str">
        <f t="shared" ca="1" si="73"/>
        <v/>
      </c>
      <c r="AE93" s="39" t="str">
        <f t="shared" ca="1" si="64"/>
        <v/>
      </c>
      <c r="AF93" s="40"/>
      <c r="AG93" s="39">
        <f t="shared" ca="1" si="74"/>
        <v>0</v>
      </c>
      <c r="AH93" s="339"/>
      <c r="AI93" s="37" t="str">
        <f t="shared" ca="1" si="65"/>
        <v/>
      </c>
      <c r="AJ93" s="38" t="str">
        <f t="shared" ca="1" si="66"/>
        <v/>
      </c>
      <c r="AK93" s="39" t="str">
        <f t="shared" si="53"/>
        <v/>
      </c>
      <c r="AL93" s="39" t="str">
        <f t="shared" ca="1" si="75"/>
        <v/>
      </c>
      <c r="AM93" s="39" t="str">
        <f t="shared" ca="1" si="67"/>
        <v/>
      </c>
      <c r="AN93" s="40"/>
      <c r="AO93" s="39">
        <f t="shared" ca="1" si="76"/>
        <v>0</v>
      </c>
      <c r="AP93" s="339"/>
      <c r="AW93" s="329"/>
      <c r="BI93" s="329"/>
      <c r="BJ93" s="329"/>
      <c r="BK93" s="329"/>
      <c r="BL93" s="329"/>
      <c r="BM93" s="329"/>
      <c r="BN93" s="329"/>
      <c r="BO93" s="329"/>
      <c r="BP93" s="329"/>
      <c r="BQ93" s="329"/>
      <c r="BR93" s="329"/>
      <c r="BS93" s="329"/>
      <c r="BT93" s="329"/>
      <c r="BU93" s="329"/>
      <c r="BV93" s="329"/>
      <c r="BW93" s="325"/>
      <c r="BX93" s="325"/>
      <c r="BY93" s="325"/>
      <c r="BZ93" s="325"/>
      <c r="CA93" s="325"/>
      <c r="CB93" s="325"/>
      <c r="CC93" s="325"/>
      <c r="CD93" s="325"/>
      <c r="CE93" s="325"/>
      <c r="CF93" s="325"/>
      <c r="CG93" s="325"/>
      <c r="CH93" s="325"/>
      <c r="CI93" s="325"/>
      <c r="CJ93" s="325"/>
      <c r="CK93" s="325"/>
      <c r="CL93" s="325"/>
      <c r="CM93" s="325"/>
      <c r="CN93" s="325"/>
      <c r="CO93" s="325"/>
      <c r="CP93" s="325"/>
      <c r="CQ93" s="325"/>
      <c r="CR93" s="325"/>
      <c r="CS93" s="325"/>
      <c r="CT93" s="325"/>
      <c r="CU93" s="325"/>
      <c r="CV93" s="325"/>
      <c r="CW93" s="325"/>
      <c r="CX93" s="325"/>
    </row>
    <row r="94" spans="1:102" s="36" customFormat="1" ht="15" customHeight="1">
      <c r="A94" s="329"/>
      <c r="B94" s="37" t="str">
        <f t="shared" ca="1" si="54"/>
        <v/>
      </c>
      <c r="C94" s="38" t="str">
        <f t="shared" ca="1" si="55"/>
        <v/>
      </c>
      <c r="D94" s="39" t="str">
        <f t="shared" ca="1" si="56"/>
        <v/>
      </c>
      <c r="E94" s="39" t="str">
        <f t="shared" ca="1" si="68"/>
        <v/>
      </c>
      <c r="F94" s="39" t="str">
        <f t="shared" ca="1" si="57"/>
        <v/>
      </c>
      <c r="G94" s="101"/>
      <c r="H94" s="39">
        <f t="shared" ca="1" si="48"/>
        <v>0</v>
      </c>
      <c r="J94" s="332"/>
      <c r="K94" s="37" t="str">
        <f t="shared" ca="1" si="58"/>
        <v/>
      </c>
      <c r="L94" s="38" t="str">
        <f t="shared" ca="1" si="59"/>
        <v/>
      </c>
      <c r="M94" s="39" t="str">
        <f t="shared" si="49"/>
        <v/>
      </c>
      <c r="N94" s="39" t="str">
        <f t="shared" ca="1" si="69"/>
        <v/>
      </c>
      <c r="O94" s="39" t="str">
        <f ca="1">IF(L94="","",ROUND(Q93*$O$5/payments_per_year,2))</f>
        <v/>
      </c>
      <c r="P94" s="101"/>
      <c r="Q94" s="39">
        <f t="shared" ca="1" si="70"/>
        <v>0</v>
      </c>
      <c r="R94" s="332"/>
      <c r="S94" s="37" t="str">
        <f t="shared" ca="1" si="60"/>
        <v/>
      </c>
      <c r="T94" s="38" t="str">
        <f t="shared" ca="1" si="61"/>
        <v/>
      </c>
      <c r="U94" s="39" t="str">
        <f t="shared" si="50"/>
        <v/>
      </c>
      <c r="V94" s="39" t="str">
        <f t="shared" ca="1" si="71"/>
        <v/>
      </c>
      <c r="W94" s="39">
        <f t="shared" ca="1" si="51"/>
        <v>0</v>
      </c>
      <c r="X94" s="40"/>
      <c r="Y94" s="39">
        <f t="shared" ca="1" si="72"/>
        <v>0</v>
      </c>
      <c r="Z94" s="332"/>
      <c r="AA94" s="37" t="str">
        <f t="shared" ca="1" si="62"/>
        <v/>
      </c>
      <c r="AB94" s="38" t="str">
        <f t="shared" ca="1" si="63"/>
        <v/>
      </c>
      <c r="AC94" s="39" t="str">
        <f t="shared" si="52"/>
        <v/>
      </c>
      <c r="AD94" s="39" t="str">
        <f t="shared" ca="1" si="73"/>
        <v/>
      </c>
      <c r="AE94" s="39" t="str">
        <f t="shared" ca="1" si="64"/>
        <v/>
      </c>
      <c r="AF94" s="40"/>
      <c r="AG94" s="39">
        <f t="shared" ca="1" si="74"/>
        <v>0</v>
      </c>
      <c r="AH94" s="339"/>
      <c r="AI94" s="37" t="str">
        <f t="shared" ca="1" si="65"/>
        <v/>
      </c>
      <c r="AJ94" s="38" t="str">
        <f t="shared" ca="1" si="66"/>
        <v/>
      </c>
      <c r="AK94" s="39" t="str">
        <f t="shared" si="53"/>
        <v/>
      </c>
      <c r="AL94" s="39" t="str">
        <f t="shared" ca="1" si="75"/>
        <v/>
      </c>
      <c r="AM94" s="39" t="str">
        <f t="shared" ca="1" si="67"/>
        <v/>
      </c>
      <c r="AN94" s="40"/>
      <c r="AO94" s="39">
        <f t="shared" ca="1" si="76"/>
        <v>0</v>
      </c>
      <c r="AP94" s="339"/>
      <c r="AW94" s="329"/>
      <c r="BI94" s="329"/>
      <c r="BJ94" s="329"/>
      <c r="BK94" s="329"/>
      <c r="BL94" s="329"/>
      <c r="BM94" s="329"/>
      <c r="BN94" s="329"/>
      <c r="BO94" s="329"/>
      <c r="BP94" s="329"/>
      <c r="BQ94" s="329"/>
      <c r="BR94" s="329"/>
      <c r="BS94" s="329"/>
      <c r="BT94" s="329"/>
      <c r="BU94" s="329"/>
      <c r="BV94" s="329"/>
      <c r="BW94" s="325"/>
      <c r="BX94" s="325"/>
      <c r="BY94" s="325"/>
      <c r="BZ94" s="325"/>
      <c r="CA94" s="325"/>
      <c r="CB94" s="325"/>
      <c r="CC94" s="325"/>
      <c r="CD94" s="325"/>
      <c r="CE94" s="325"/>
      <c r="CF94" s="325"/>
      <c r="CG94" s="325"/>
      <c r="CH94" s="325"/>
      <c r="CI94" s="325"/>
      <c r="CJ94" s="325"/>
      <c r="CK94" s="325"/>
      <c r="CL94" s="325"/>
      <c r="CM94" s="325"/>
      <c r="CN94" s="325"/>
      <c r="CO94" s="325"/>
      <c r="CP94" s="325"/>
      <c r="CQ94" s="325"/>
      <c r="CR94" s="325"/>
      <c r="CS94" s="325"/>
      <c r="CT94" s="325"/>
      <c r="CU94" s="325"/>
      <c r="CV94" s="325"/>
      <c r="CW94" s="325"/>
      <c r="CX94" s="325"/>
    </row>
    <row r="95" spans="1:102" s="36" customFormat="1" ht="15" customHeight="1">
      <c r="A95" s="329"/>
      <c r="B95" s="37" t="str">
        <f t="shared" ca="1" si="54"/>
        <v/>
      </c>
      <c r="C95" s="38" t="str">
        <f t="shared" ca="1" si="55"/>
        <v/>
      </c>
      <c r="D95" s="39" t="str">
        <f t="shared" ca="1" si="56"/>
        <v/>
      </c>
      <c r="E95" s="39" t="str">
        <f t="shared" ca="1" si="68"/>
        <v/>
      </c>
      <c r="F95" s="39" t="str">
        <f t="shared" ca="1" si="57"/>
        <v/>
      </c>
      <c r="G95" s="101"/>
      <c r="H95" s="39">
        <f t="shared" ca="1" si="48"/>
        <v>0</v>
      </c>
      <c r="J95" s="332"/>
      <c r="K95" s="37" t="str">
        <f t="shared" ca="1" si="58"/>
        <v/>
      </c>
      <c r="L95" s="38" t="str">
        <f t="shared" ca="1" si="59"/>
        <v/>
      </c>
      <c r="M95" s="39" t="str">
        <f t="shared" si="49"/>
        <v/>
      </c>
      <c r="N95" s="39" t="str">
        <f t="shared" ca="1" si="69"/>
        <v/>
      </c>
      <c r="O95" s="39">
        <f ca="1">ROUND(Q94*$O$5/payments_per_year,2)</f>
        <v>0</v>
      </c>
      <c r="P95" s="101"/>
      <c r="Q95" s="39">
        <f t="shared" ca="1" si="70"/>
        <v>0</v>
      </c>
      <c r="R95" s="332"/>
      <c r="S95" s="37" t="str">
        <f t="shared" ca="1" si="60"/>
        <v/>
      </c>
      <c r="T95" s="38" t="str">
        <f t="shared" ca="1" si="61"/>
        <v/>
      </c>
      <c r="U95" s="39" t="str">
        <f t="shared" si="50"/>
        <v/>
      </c>
      <c r="V95" s="39" t="str">
        <f t="shared" ca="1" si="71"/>
        <v/>
      </c>
      <c r="W95" s="39">
        <f t="shared" ca="1" si="51"/>
        <v>0</v>
      </c>
      <c r="X95" s="40"/>
      <c r="Y95" s="39">
        <f t="shared" ca="1" si="72"/>
        <v>0</v>
      </c>
      <c r="Z95" s="332"/>
      <c r="AA95" s="37" t="str">
        <f t="shared" ca="1" si="62"/>
        <v/>
      </c>
      <c r="AB95" s="38" t="str">
        <f t="shared" ca="1" si="63"/>
        <v/>
      </c>
      <c r="AC95" s="39" t="str">
        <f t="shared" si="52"/>
        <v/>
      </c>
      <c r="AD95" s="39" t="str">
        <f t="shared" ca="1" si="73"/>
        <v/>
      </c>
      <c r="AE95" s="39" t="str">
        <f t="shared" ca="1" si="64"/>
        <v/>
      </c>
      <c r="AF95" s="40"/>
      <c r="AG95" s="39">
        <f t="shared" ca="1" si="74"/>
        <v>0</v>
      </c>
      <c r="AH95" s="339"/>
      <c r="AI95" s="37" t="str">
        <f t="shared" ca="1" si="65"/>
        <v/>
      </c>
      <c r="AJ95" s="38" t="str">
        <f t="shared" ca="1" si="66"/>
        <v/>
      </c>
      <c r="AK95" s="39" t="str">
        <f t="shared" si="53"/>
        <v/>
      </c>
      <c r="AL95" s="39" t="str">
        <f t="shared" ca="1" si="75"/>
        <v/>
      </c>
      <c r="AM95" s="39" t="str">
        <f t="shared" ca="1" si="67"/>
        <v/>
      </c>
      <c r="AN95" s="40"/>
      <c r="AO95" s="39">
        <f t="shared" ca="1" si="76"/>
        <v>0</v>
      </c>
      <c r="AP95" s="339"/>
      <c r="AW95" s="329"/>
      <c r="BI95" s="329"/>
      <c r="BJ95" s="329"/>
      <c r="BK95" s="329"/>
      <c r="BL95" s="329"/>
      <c r="BM95" s="329"/>
      <c r="BN95" s="329"/>
      <c r="BO95" s="329"/>
      <c r="BP95" s="329"/>
      <c r="BQ95" s="329"/>
      <c r="BR95" s="329"/>
      <c r="BS95" s="329"/>
      <c r="BT95" s="329"/>
      <c r="BU95" s="329"/>
      <c r="BV95" s="329"/>
      <c r="BW95" s="325"/>
      <c r="BX95" s="325"/>
      <c r="BY95" s="325"/>
      <c r="BZ95" s="325"/>
      <c r="CA95" s="325"/>
      <c r="CB95" s="325"/>
      <c r="CC95" s="325"/>
      <c r="CD95" s="325"/>
      <c r="CE95" s="325"/>
      <c r="CF95" s="325"/>
      <c r="CG95" s="325"/>
      <c r="CH95" s="325"/>
      <c r="CI95" s="325"/>
      <c r="CJ95" s="325"/>
      <c r="CK95" s="325"/>
      <c r="CL95" s="325"/>
      <c r="CM95" s="325"/>
      <c r="CN95" s="325"/>
      <c r="CO95" s="325"/>
      <c r="CP95" s="325"/>
      <c r="CQ95" s="325"/>
      <c r="CR95" s="325"/>
      <c r="CS95" s="325"/>
      <c r="CT95" s="325"/>
      <c r="CU95" s="325"/>
      <c r="CV95" s="325"/>
      <c r="CW95" s="325"/>
      <c r="CX95" s="325"/>
    </row>
    <row r="96" spans="1:102" s="36" customFormat="1" ht="15" customHeight="1">
      <c r="A96" s="329"/>
      <c r="B96" s="37" t="str">
        <f t="shared" ca="1" si="54"/>
        <v/>
      </c>
      <c r="C96" s="38" t="str">
        <f t="shared" ca="1" si="55"/>
        <v/>
      </c>
      <c r="D96" s="39" t="str">
        <f t="shared" ca="1" si="56"/>
        <v/>
      </c>
      <c r="E96" s="39" t="str">
        <f t="shared" ca="1" si="68"/>
        <v/>
      </c>
      <c r="F96" s="39" t="str">
        <f t="shared" ca="1" si="57"/>
        <v/>
      </c>
      <c r="G96" s="101"/>
      <c r="H96" s="39">
        <f t="shared" ca="1" si="48"/>
        <v>0</v>
      </c>
      <c r="J96" s="332"/>
      <c r="K96" s="37" t="str">
        <f t="shared" ca="1" si="58"/>
        <v/>
      </c>
      <c r="L96" s="38" t="str">
        <f t="shared" ca="1" si="59"/>
        <v/>
      </c>
      <c r="M96" s="39" t="str">
        <f t="shared" si="49"/>
        <v/>
      </c>
      <c r="N96" s="39" t="str">
        <f t="shared" ca="1" si="69"/>
        <v/>
      </c>
      <c r="O96" s="39" t="str">
        <f ca="1">IF(L96="","",ROUND(Q95*$O$5/payments_per_year,2))</f>
        <v/>
      </c>
      <c r="P96" s="101"/>
      <c r="Q96" s="39">
        <f t="shared" ca="1" si="70"/>
        <v>0</v>
      </c>
      <c r="R96" s="332"/>
      <c r="S96" s="37" t="str">
        <f t="shared" ca="1" si="60"/>
        <v/>
      </c>
      <c r="T96" s="38" t="str">
        <f t="shared" ca="1" si="61"/>
        <v/>
      </c>
      <c r="U96" s="39" t="str">
        <f t="shared" si="50"/>
        <v/>
      </c>
      <c r="V96" s="39" t="str">
        <f t="shared" ca="1" si="71"/>
        <v/>
      </c>
      <c r="W96" s="39">
        <f t="shared" ca="1" si="51"/>
        <v>0</v>
      </c>
      <c r="X96" s="40"/>
      <c r="Y96" s="39">
        <f t="shared" ca="1" si="72"/>
        <v>0</v>
      </c>
      <c r="Z96" s="332"/>
      <c r="AA96" s="37" t="str">
        <f t="shared" ca="1" si="62"/>
        <v/>
      </c>
      <c r="AB96" s="38" t="str">
        <f t="shared" ca="1" si="63"/>
        <v/>
      </c>
      <c r="AC96" s="39" t="str">
        <f t="shared" si="52"/>
        <v/>
      </c>
      <c r="AD96" s="39" t="str">
        <f t="shared" ca="1" si="73"/>
        <v/>
      </c>
      <c r="AE96" s="39" t="str">
        <f t="shared" ca="1" si="64"/>
        <v/>
      </c>
      <c r="AF96" s="40"/>
      <c r="AG96" s="39">
        <f t="shared" ca="1" si="74"/>
        <v>0</v>
      </c>
      <c r="AH96" s="339"/>
      <c r="AI96" s="37" t="str">
        <f t="shared" ca="1" si="65"/>
        <v/>
      </c>
      <c r="AJ96" s="38" t="str">
        <f t="shared" ca="1" si="66"/>
        <v/>
      </c>
      <c r="AK96" s="39" t="str">
        <f t="shared" si="53"/>
        <v/>
      </c>
      <c r="AL96" s="39" t="str">
        <f t="shared" ca="1" si="75"/>
        <v/>
      </c>
      <c r="AM96" s="39" t="str">
        <f t="shared" ca="1" si="67"/>
        <v/>
      </c>
      <c r="AN96" s="40"/>
      <c r="AO96" s="39">
        <f t="shared" ca="1" si="76"/>
        <v>0</v>
      </c>
      <c r="AP96" s="339"/>
      <c r="AW96" s="329"/>
      <c r="BI96" s="329"/>
      <c r="BJ96" s="329"/>
      <c r="BK96" s="329"/>
      <c r="BL96" s="329"/>
      <c r="BM96" s="329"/>
      <c r="BN96" s="329"/>
      <c r="BO96" s="329"/>
      <c r="BP96" s="329"/>
      <c r="BQ96" s="329"/>
      <c r="BR96" s="329"/>
      <c r="BS96" s="329"/>
      <c r="BT96" s="329"/>
      <c r="BU96" s="329"/>
      <c r="BV96" s="329"/>
      <c r="BW96" s="325"/>
      <c r="BX96" s="325"/>
      <c r="BY96" s="325"/>
      <c r="BZ96" s="325"/>
      <c r="CA96" s="325"/>
      <c r="CB96" s="325"/>
      <c r="CC96" s="325"/>
      <c r="CD96" s="325"/>
      <c r="CE96" s="325"/>
      <c r="CF96" s="325"/>
      <c r="CG96" s="325"/>
      <c r="CH96" s="325"/>
      <c r="CI96" s="325"/>
      <c r="CJ96" s="325"/>
      <c r="CK96" s="325"/>
      <c r="CL96" s="325"/>
      <c r="CM96" s="325"/>
      <c r="CN96" s="325"/>
      <c r="CO96" s="325"/>
      <c r="CP96" s="325"/>
      <c r="CQ96" s="325"/>
      <c r="CR96" s="325"/>
      <c r="CS96" s="325"/>
      <c r="CT96" s="325"/>
      <c r="CU96" s="325"/>
      <c r="CV96" s="325"/>
      <c r="CW96" s="325"/>
      <c r="CX96" s="325"/>
    </row>
    <row r="97" spans="1:102" s="36" customFormat="1" ht="15" customHeight="1">
      <c r="A97" s="329"/>
      <c r="B97" s="37" t="str">
        <f t="shared" ca="1" si="54"/>
        <v/>
      </c>
      <c r="C97" s="38" t="str">
        <f t="shared" ca="1" si="55"/>
        <v/>
      </c>
      <c r="D97" s="39" t="str">
        <f t="shared" ca="1" si="56"/>
        <v/>
      </c>
      <c r="E97" s="39" t="str">
        <f t="shared" ca="1" si="68"/>
        <v/>
      </c>
      <c r="F97" s="39" t="str">
        <f t="shared" ca="1" si="57"/>
        <v/>
      </c>
      <c r="G97" s="101"/>
      <c r="H97" s="39">
        <f t="shared" ca="1" si="48"/>
        <v>0</v>
      </c>
      <c r="J97" s="332"/>
      <c r="K97" s="37" t="str">
        <f t="shared" ca="1" si="58"/>
        <v/>
      </c>
      <c r="L97" s="38" t="str">
        <f t="shared" ca="1" si="59"/>
        <v/>
      </c>
      <c r="M97" s="39" t="str">
        <f t="shared" si="49"/>
        <v/>
      </c>
      <c r="N97" s="39" t="str">
        <f t="shared" ca="1" si="69"/>
        <v/>
      </c>
      <c r="O97" s="39">
        <f ca="1">ROUND(Q96*$O$5/payments_per_year,2)</f>
        <v>0</v>
      </c>
      <c r="P97" s="101"/>
      <c r="Q97" s="39">
        <f t="shared" ca="1" si="70"/>
        <v>0</v>
      </c>
      <c r="R97" s="332"/>
      <c r="S97" s="37" t="str">
        <f t="shared" ca="1" si="60"/>
        <v/>
      </c>
      <c r="T97" s="38" t="str">
        <f t="shared" ca="1" si="61"/>
        <v/>
      </c>
      <c r="U97" s="39" t="str">
        <f t="shared" si="50"/>
        <v/>
      </c>
      <c r="V97" s="39" t="str">
        <f t="shared" ca="1" si="71"/>
        <v/>
      </c>
      <c r="W97" s="39">
        <f t="shared" ca="1" si="51"/>
        <v>0</v>
      </c>
      <c r="X97" s="40"/>
      <c r="Y97" s="39">
        <f t="shared" ca="1" si="72"/>
        <v>0</v>
      </c>
      <c r="Z97" s="332"/>
      <c r="AA97" s="37" t="str">
        <f t="shared" ca="1" si="62"/>
        <v/>
      </c>
      <c r="AB97" s="38" t="str">
        <f t="shared" ca="1" si="63"/>
        <v/>
      </c>
      <c r="AC97" s="39" t="str">
        <f t="shared" si="52"/>
        <v/>
      </c>
      <c r="AD97" s="39" t="str">
        <f t="shared" ca="1" si="73"/>
        <v/>
      </c>
      <c r="AE97" s="39" t="str">
        <f t="shared" ca="1" si="64"/>
        <v/>
      </c>
      <c r="AF97" s="40"/>
      <c r="AG97" s="39">
        <f t="shared" ca="1" si="74"/>
        <v>0</v>
      </c>
      <c r="AH97" s="339"/>
      <c r="AI97" s="37" t="str">
        <f t="shared" ca="1" si="65"/>
        <v/>
      </c>
      <c r="AJ97" s="38" t="str">
        <f t="shared" ca="1" si="66"/>
        <v/>
      </c>
      <c r="AK97" s="39" t="str">
        <f t="shared" si="53"/>
        <v/>
      </c>
      <c r="AL97" s="39" t="str">
        <f t="shared" ca="1" si="75"/>
        <v/>
      </c>
      <c r="AM97" s="39" t="str">
        <f t="shared" ca="1" si="67"/>
        <v/>
      </c>
      <c r="AN97" s="40"/>
      <c r="AO97" s="39">
        <f t="shared" ca="1" si="76"/>
        <v>0</v>
      </c>
      <c r="AP97" s="339"/>
      <c r="AW97" s="329"/>
      <c r="BI97" s="329"/>
      <c r="BJ97" s="329"/>
      <c r="BK97" s="329"/>
      <c r="BL97" s="329"/>
      <c r="BM97" s="329"/>
      <c r="BN97" s="329"/>
      <c r="BO97" s="329"/>
      <c r="BP97" s="329"/>
      <c r="BQ97" s="329"/>
      <c r="BR97" s="329"/>
      <c r="BS97" s="329"/>
      <c r="BT97" s="329"/>
      <c r="BU97" s="329"/>
      <c r="BV97" s="329"/>
      <c r="BW97" s="325"/>
      <c r="BX97" s="325"/>
      <c r="BY97" s="325"/>
      <c r="BZ97" s="325"/>
      <c r="CA97" s="325"/>
      <c r="CB97" s="325"/>
      <c r="CC97" s="325"/>
      <c r="CD97" s="325"/>
      <c r="CE97" s="325"/>
      <c r="CF97" s="325"/>
      <c r="CG97" s="325"/>
      <c r="CH97" s="325"/>
      <c r="CI97" s="325"/>
      <c r="CJ97" s="325"/>
      <c r="CK97" s="325"/>
      <c r="CL97" s="325"/>
      <c r="CM97" s="325"/>
      <c r="CN97" s="325"/>
      <c r="CO97" s="325"/>
      <c r="CP97" s="325"/>
      <c r="CQ97" s="325"/>
      <c r="CR97" s="325"/>
      <c r="CS97" s="325"/>
      <c r="CT97" s="325"/>
      <c r="CU97" s="325"/>
      <c r="CV97" s="325"/>
      <c r="CW97" s="325"/>
      <c r="CX97" s="325"/>
    </row>
    <row r="98" spans="1:102" s="36" customFormat="1" ht="15" customHeight="1">
      <c r="A98" s="329"/>
      <c r="B98" s="37" t="str">
        <f t="shared" ca="1" si="54"/>
        <v/>
      </c>
      <c r="C98" s="38" t="str">
        <f t="shared" ca="1" si="55"/>
        <v/>
      </c>
      <c r="D98" s="39" t="str">
        <f t="shared" ca="1" si="56"/>
        <v/>
      </c>
      <c r="E98" s="39" t="str">
        <f t="shared" ca="1" si="68"/>
        <v/>
      </c>
      <c r="F98" s="39" t="str">
        <f t="shared" ca="1" si="57"/>
        <v/>
      </c>
      <c r="G98" s="101"/>
      <c r="H98" s="39">
        <f t="shared" ca="1" si="48"/>
        <v>0</v>
      </c>
      <c r="J98" s="332"/>
      <c r="K98" s="37" t="str">
        <f t="shared" ca="1" si="58"/>
        <v/>
      </c>
      <c r="L98" s="38" t="str">
        <f t="shared" ca="1" si="59"/>
        <v/>
      </c>
      <c r="M98" s="39" t="str">
        <f t="shared" si="49"/>
        <v/>
      </c>
      <c r="N98" s="39" t="str">
        <f t="shared" ca="1" si="69"/>
        <v/>
      </c>
      <c r="O98" s="39" t="str">
        <f ca="1">IF(L98="","",ROUND(Q97*$O$5/payments_per_year,2))</f>
        <v/>
      </c>
      <c r="P98" s="101"/>
      <c r="Q98" s="39">
        <f t="shared" ca="1" si="70"/>
        <v>0</v>
      </c>
      <c r="R98" s="332"/>
      <c r="S98" s="37" t="str">
        <f t="shared" ca="1" si="60"/>
        <v/>
      </c>
      <c r="T98" s="38" t="str">
        <f t="shared" ca="1" si="61"/>
        <v/>
      </c>
      <c r="U98" s="39" t="str">
        <f t="shared" si="50"/>
        <v/>
      </c>
      <c r="V98" s="39" t="str">
        <f t="shared" ca="1" si="71"/>
        <v/>
      </c>
      <c r="W98" s="39">
        <f t="shared" ca="1" si="51"/>
        <v>0</v>
      </c>
      <c r="X98" s="40"/>
      <c r="Y98" s="39">
        <f t="shared" ca="1" si="72"/>
        <v>0</v>
      </c>
      <c r="Z98" s="332"/>
      <c r="AA98" s="37" t="str">
        <f t="shared" ca="1" si="62"/>
        <v/>
      </c>
      <c r="AB98" s="38" t="str">
        <f t="shared" ca="1" si="63"/>
        <v/>
      </c>
      <c r="AC98" s="39" t="str">
        <f t="shared" si="52"/>
        <v/>
      </c>
      <c r="AD98" s="39" t="str">
        <f t="shared" ca="1" si="73"/>
        <v/>
      </c>
      <c r="AE98" s="39" t="str">
        <f t="shared" ca="1" si="64"/>
        <v/>
      </c>
      <c r="AF98" s="40"/>
      <c r="AG98" s="39">
        <f t="shared" ca="1" si="74"/>
        <v>0</v>
      </c>
      <c r="AH98" s="339"/>
      <c r="AI98" s="37" t="str">
        <f t="shared" ca="1" si="65"/>
        <v/>
      </c>
      <c r="AJ98" s="38" t="str">
        <f t="shared" ca="1" si="66"/>
        <v/>
      </c>
      <c r="AK98" s="39" t="str">
        <f t="shared" si="53"/>
        <v/>
      </c>
      <c r="AL98" s="39" t="str">
        <f t="shared" ca="1" si="75"/>
        <v/>
      </c>
      <c r="AM98" s="39" t="str">
        <f t="shared" ca="1" si="67"/>
        <v/>
      </c>
      <c r="AN98" s="40"/>
      <c r="AO98" s="39">
        <f t="shared" ca="1" si="76"/>
        <v>0</v>
      </c>
      <c r="AP98" s="339"/>
      <c r="AW98" s="329"/>
      <c r="BI98" s="329"/>
      <c r="BJ98" s="329"/>
      <c r="BK98" s="329"/>
      <c r="BL98" s="329"/>
      <c r="BM98" s="329"/>
      <c r="BN98" s="329"/>
      <c r="BO98" s="329"/>
      <c r="BP98" s="329"/>
      <c r="BQ98" s="329"/>
      <c r="BR98" s="329"/>
      <c r="BS98" s="329"/>
      <c r="BT98" s="329"/>
      <c r="BU98" s="329"/>
      <c r="BV98" s="329"/>
      <c r="BW98" s="325"/>
      <c r="BX98" s="325"/>
      <c r="BY98" s="325"/>
      <c r="BZ98" s="325"/>
      <c r="CA98" s="325"/>
      <c r="CB98" s="325"/>
      <c r="CC98" s="325"/>
      <c r="CD98" s="325"/>
      <c r="CE98" s="325"/>
      <c r="CF98" s="325"/>
      <c r="CG98" s="325"/>
      <c r="CH98" s="325"/>
      <c r="CI98" s="325"/>
      <c r="CJ98" s="325"/>
      <c r="CK98" s="325"/>
      <c r="CL98" s="325"/>
      <c r="CM98" s="325"/>
      <c r="CN98" s="325"/>
      <c r="CO98" s="325"/>
      <c r="CP98" s="325"/>
      <c r="CQ98" s="325"/>
      <c r="CR98" s="325"/>
      <c r="CS98" s="325"/>
      <c r="CT98" s="325"/>
      <c r="CU98" s="325"/>
      <c r="CV98" s="325"/>
      <c r="CW98" s="325"/>
      <c r="CX98" s="325"/>
    </row>
    <row r="99" spans="1:102" s="36" customFormat="1" ht="15" customHeight="1">
      <c r="A99" s="329"/>
      <c r="B99" s="37" t="str">
        <f t="shared" ca="1" si="54"/>
        <v/>
      </c>
      <c r="C99" s="38" t="str">
        <f t="shared" ca="1" si="55"/>
        <v/>
      </c>
      <c r="D99" s="39" t="str">
        <f t="shared" ca="1" si="56"/>
        <v/>
      </c>
      <c r="E99" s="39" t="str">
        <f t="shared" ca="1" si="68"/>
        <v/>
      </c>
      <c r="F99" s="39" t="str">
        <f t="shared" ca="1" si="57"/>
        <v/>
      </c>
      <c r="G99" s="101"/>
      <c r="H99" s="39">
        <f t="shared" ca="1" si="48"/>
        <v>0</v>
      </c>
      <c r="J99" s="332"/>
      <c r="K99" s="37" t="str">
        <f t="shared" ca="1" si="58"/>
        <v/>
      </c>
      <c r="L99" s="38" t="str">
        <f t="shared" ca="1" si="59"/>
        <v/>
      </c>
      <c r="M99" s="39" t="str">
        <f t="shared" si="49"/>
        <v/>
      </c>
      <c r="N99" s="39" t="str">
        <f t="shared" ca="1" si="69"/>
        <v/>
      </c>
      <c r="O99" s="39">
        <f ca="1">ROUND(Q98*$O$5/payments_per_year,2)</f>
        <v>0</v>
      </c>
      <c r="P99" s="101"/>
      <c r="Q99" s="39">
        <f t="shared" ca="1" si="70"/>
        <v>0</v>
      </c>
      <c r="R99" s="332"/>
      <c r="S99" s="37" t="str">
        <f t="shared" ca="1" si="60"/>
        <v/>
      </c>
      <c r="T99" s="38" t="str">
        <f t="shared" ca="1" si="61"/>
        <v/>
      </c>
      <c r="U99" s="39" t="str">
        <f t="shared" si="50"/>
        <v/>
      </c>
      <c r="V99" s="39" t="str">
        <f t="shared" ca="1" si="71"/>
        <v/>
      </c>
      <c r="W99" s="39">
        <f t="shared" ca="1" si="51"/>
        <v>0</v>
      </c>
      <c r="X99" s="40"/>
      <c r="Y99" s="39">
        <f t="shared" ca="1" si="72"/>
        <v>0</v>
      </c>
      <c r="Z99" s="332"/>
      <c r="AA99" s="37" t="str">
        <f t="shared" ca="1" si="62"/>
        <v/>
      </c>
      <c r="AB99" s="38" t="str">
        <f t="shared" ca="1" si="63"/>
        <v/>
      </c>
      <c r="AC99" s="39" t="str">
        <f t="shared" si="52"/>
        <v/>
      </c>
      <c r="AD99" s="39" t="str">
        <f t="shared" ca="1" si="73"/>
        <v/>
      </c>
      <c r="AE99" s="39" t="str">
        <f t="shared" ca="1" si="64"/>
        <v/>
      </c>
      <c r="AF99" s="40"/>
      <c r="AG99" s="39">
        <f t="shared" ca="1" si="74"/>
        <v>0</v>
      </c>
      <c r="AH99" s="339"/>
      <c r="AI99" s="37" t="str">
        <f t="shared" ca="1" si="65"/>
        <v/>
      </c>
      <c r="AJ99" s="38" t="str">
        <f t="shared" ca="1" si="66"/>
        <v/>
      </c>
      <c r="AK99" s="39" t="str">
        <f t="shared" si="53"/>
        <v/>
      </c>
      <c r="AL99" s="39" t="str">
        <f t="shared" ca="1" si="75"/>
        <v/>
      </c>
      <c r="AM99" s="39" t="str">
        <f t="shared" ca="1" si="67"/>
        <v/>
      </c>
      <c r="AN99" s="40"/>
      <c r="AO99" s="39">
        <f t="shared" ca="1" si="76"/>
        <v>0</v>
      </c>
      <c r="AP99" s="339"/>
      <c r="AW99" s="329"/>
      <c r="BI99" s="329"/>
      <c r="BJ99" s="329"/>
      <c r="BK99" s="329"/>
      <c r="BL99" s="329"/>
      <c r="BM99" s="329"/>
      <c r="BN99" s="329"/>
      <c r="BO99" s="329"/>
      <c r="BP99" s="329"/>
      <c r="BQ99" s="329"/>
      <c r="BR99" s="329"/>
      <c r="BS99" s="329"/>
      <c r="BT99" s="329"/>
      <c r="BU99" s="329"/>
      <c r="BV99" s="329"/>
      <c r="BW99" s="325"/>
      <c r="BX99" s="325"/>
      <c r="BY99" s="325"/>
      <c r="BZ99" s="325"/>
      <c r="CA99" s="325"/>
      <c r="CB99" s="325"/>
      <c r="CC99" s="325"/>
      <c r="CD99" s="325"/>
      <c r="CE99" s="325"/>
      <c r="CF99" s="325"/>
      <c r="CG99" s="325"/>
      <c r="CH99" s="325"/>
      <c r="CI99" s="325"/>
      <c r="CJ99" s="325"/>
      <c r="CK99" s="325"/>
      <c r="CL99" s="325"/>
      <c r="CM99" s="325"/>
      <c r="CN99" s="325"/>
      <c r="CO99" s="325"/>
      <c r="CP99" s="325"/>
      <c r="CQ99" s="325"/>
      <c r="CR99" s="325"/>
      <c r="CS99" s="325"/>
      <c r="CT99" s="325"/>
      <c r="CU99" s="325"/>
      <c r="CV99" s="325"/>
      <c r="CW99" s="325"/>
      <c r="CX99" s="325"/>
    </row>
    <row r="100" spans="1:102" s="36" customFormat="1" ht="15" customHeight="1">
      <c r="A100" s="329"/>
      <c r="B100" s="37" t="str">
        <f t="shared" ca="1" si="54"/>
        <v/>
      </c>
      <c r="C100" s="38" t="str">
        <f t="shared" ca="1" si="55"/>
        <v/>
      </c>
      <c r="D100" s="39" t="str">
        <f t="shared" ca="1" si="56"/>
        <v/>
      </c>
      <c r="E100" s="39" t="str">
        <f t="shared" ca="1" si="68"/>
        <v/>
      </c>
      <c r="F100" s="39" t="str">
        <f t="shared" ca="1" si="57"/>
        <v/>
      </c>
      <c r="G100" s="101"/>
      <c r="H100" s="39">
        <f t="shared" ca="1" si="48"/>
        <v>0</v>
      </c>
      <c r="J100" s="332"/>
      <c r="K100" s="37" t="str">
        <f t="shared" ca="1" si="58"/>
        <v/>
      </c>
      <c r="L100" s="38" t="str">
        <f t="shared" ca="1" si="59"/>
        <v/>
      </c>
      <c r="M100" s="39" t="str">
        <f t="shared" si="49"/>
        <v/>
      </c>
      <c r="N100" s="39" t="str">
        <f t="shared" ca="1" si="69"/>
        <v/>
      </c>
      <c r="O100" s="39" t="str">
        <f ca="1">IF(L100="","",ROUND(Q99*$O$5/payments_per_year,2))</f>
        <v/>
      </c>
      <c r="P100" s="101"/>
      <c r="Q100" s="39">
        <f t="shared" ca="1" si="70"/>
        <v>0</v>
      </c>
      <c r="R100" s="332"/>
      <c r="S100" s="37" t="str">
        <f t="shared" ca="1" si="60"/>
        <v/>
      </c>
      <c r="T100" s="38" t="str">
        <f t="shared" ca="1" si="61"/>
        <v/>
      </c>
      <c r="U100" s="39" t="str">
        <f t="shared" si="50"/>
        <v/>
      </c>
      <c r="V100" s="39" t="str">
        <f t="shared" ca="1" si="71"/>
        <v/>
      </c>
      <c r="W100" s="39">
        <f t="shared" ca="1" si="51"/>
        <v>0</v>
      </c>
      <c r="X100" s="40"/>
      <c r="Y100" s="39">
        <f t="shared" ca="1" si="72"/>
        <v>0</v>
      </c>
      <c r="Z100" s="332"/>
      <c r="AA100" s="37" t="str">
        <f t="shared" ca="1" si="62"/>
        <v/>
      </c>
      <c r="AB100" s="38" t="str">
        <f t="shared" ca="1" si="63"/>
        <v/>
      </c>
      <c r="AC100" s="39" t="str">
        <f t="shared" si="52"/>
        <v/>
      </c>
      <c r="AD100" s="39" t="str">
        <f t="shared" ca="1" si="73"/>
        <v/>
      </c>
      <c r="AE100" s="39" t="str">
        <f t="shared" ca="1" si="64"/>
        <v/>
      </c>
      <c r="AF100" s="40"/>
      <c r="AG100" s="39">
        <f t="shared" ca="1" si="74"/>
        <v>0</v>
      </c>
      <c r="AH100" s="339"/>
      <c r="AI100" s="37" t="str">
        <f t="shared" ca="1" si="65"/>
        <v/>
      </c>
      <c r="AJ100" s="38" t="str">
        <f t="shared" ca="1" si="66"/>
        <v/>
      </c>
      <c r="AK100" s="39" t="str">
        <f t="shared" si="53"/>
        <v/>
      </c>
      <c r="AL100" s="39" t="str">
        <f t="shared" ca="1" si="75"/>
        <v/>
      </c>
      <c r="AM100" s="39" t="str">
        <f t="shared" ca="1" si="67"/>
        <v/>
      </c>
      <c r="AN100" s="40"/>
      <c r="AO100" s="39">
        <f t="shared" ca="1" si="76"/>
        <v>0</v>
      </c>
      <c r="AP100" s="339"/>
      <c r="AW100" s="329"/>
      <c r="BI100" s="329"/>
      <c r="BJ100" s="329"/>
      <c r="BK100" s="329"/>
      <c r="BL100" s="329"/>
      <c r="BM100" s="329"/>
      <c r="BN100" s="329"/>
      <c r="BO100" s="329"/>
      <c r="BP100" s="329"/>
      <c r="BQ100" s="329"/>
      <c r="BR100" s="329"/>
      <c r="BS100" s="329"/>
      <c r="BT100" s="329"/>
      <c r="BU100" s="329"/>
      <c r="BV100" s="329"/>
      <c r="BW100" s="325"/>
      <c r="BX100" s="325"/>
      <c r="BY100" s="325"/>
      <c r="BZ100" s="325"/>
      <c r="CA100" s="325"/>
      <c r="CB100" s="325"/>
      <c r="CC100" s="325"/>
      <c r="CD100" s="325"/>
      <c r="CE100" s="325"/>
      <c r="CF100" s="325"/>
      <c r="CG100" s="325"/>
      <c r="CH100" s="325"/>
      <c r="CI100" s="325"/>
      <c r="CJ100" s="325"/>
      <c r="CK100" s="325"/>
      <c r="CL100" s="325"/>
      <c r="CM100" s="325"/>
      <c r="CN100" s="325"/>
      <c r="CO100" s="325"/>
      <c r="CP100" s="325"/>
      <c r="CQ100" s="325"/>
      <c r="CR100" s="325"/>
      <c r="CS100" s="325"/>
      <c r="CT100" s="325"/>
      <c r="CU100" s="325"/>
      <c r="CV100" s="325"/>
      <c r="CW100" s="325"/>
      <c r="CX100" s="325"/>
    </row>
    <row r="101" spans="1:102" s="36" customFormat="1" ht="15" customHeight="1">
      <c r="A101" s="329"/>
      <c r="B101" s="37" t="str">
        <f t="shared" ca="1" si="54"/>
        <v/>
      </c>
      <c r="C101" s="38" t="str">
        <f t="shared" ca="1" si="55"/>
        <v/>
      </c>
      <c r="D101" s="39" t="str">
        <f t="shared" ca="1" si="56"/>
        <v/>
      </c>
      <c r="E101" s="39" t="str">
        <f t="shared" ca="1" si="68"/>
        <v/>
      </c>
      <c r="F101" s="39" t="str">
        <f t="shared" ca="1" si="57"/>
        <v/>
      </c>
      <c r="G101" s="101"/>
      <c r="H101" s="39">
        <f t="shared" ca="1" si="48"/>
        <v>0</v>
      </c>
      <c r="J101" s="332"/>
      <c r="K101" s="37" t="str">
        <f t="shared" ca="1" si="58"/>
        <v/>
      </c>
      <c r="L101" s="38" t="str">
        <f t="shared" ca="1" si="59"/>
        <v/>
      </c>
      <c r="M101" s="39" t="str">
        <f t="shared" si="49"/>
        <v/>
      </c>
      <c r="N101" s="39" t="str">
        <f t="shared" ca="1" si="69"/>
        <v/>
      </c>
      <c r="O101" s="39">
        <f ca="1">ROUND(Q100*$O$5/payments_per_year,2)</f>
        <v>0</v>
      </c>
      <c r="P101" s="101"/>
      <c r="Q101" s="39">
        <f t="shared" ca="1" si="70"/>
        <v>0</v>
      </c>
      <c r="R101" s="332"/>
      <c r="S101" s="37" t="str">
        <f t="shared" ca="1" si="60"/>
        <v/>
      </c>
      <c r="T101" s="38" t="str">
        <f t="shared" ca="1" si="61"/>
        <v/>
      </c>
      <c r="U101" s="39" t="str">
        <f t="shared" si="50"/>
        <v/>
      </c>
      <c r="V101" s="39" t="str">
        <f t="shared" ca="1" si="71"/>
        <v/>
      </c>
      <c r="W101" s="39">
        <f t="shared" ca="1" si="51"/>
        <v>0</v>
      </c>
      <c r="X101" s="40"/>
      <c r="Y101" s="39">
        <f t="shared" ca="1" si="72"/>
        <v>0</v>
      </c>
      <c r="Z101" s="332"/>
      <c r="AA101" s="37" t="str">
        <f t="shared" ca="1" si="62"/>
        <v/>
      </c>
      <c r="AB101" s="38" t="str">
        <f t="shared" ca="1" si="63"/>
        <v/>
      </c>
      <c r="AC101" s="39" t="str">
        <f t="shared" si="52"/>
        <v/>
      </c>
      <c r="AD101" s="39" t="str">
        <f t="shared" ca="1" si="73"/>
        <v/>
      </c>
      <c r="AE101" s="39" t="str">
        <f t="shared" ca="1" si="64"/>
        <v/>
      </c>
      <c r="AF101" s="40"/>
      <c r="AG101" s="39">
        <f t="shared" ca="1" si="74"/>
        <v>0</v>
      </c>
      <c r="AH101" s="339"/>
      <c r="AI101" s="37" t="str">
        <f t="shared" ca="1" si="65"/>
        <v/>
      </c>
      <c r="AJ101" s="38" t="str">
        <f t="shared" ca="1" si="66"/>
        <v/>
      </c>
      <c r="AK101" s="39" t="str">
        <f t="shared" si="53"/>
        <v/>
      </c>
      <c r="AL101" s="39" t="str">
        <f t="shared" ca="1" si="75"/>
        <v/>
      </c>
      <c r="AM101" s="39" t="str">
        <f t="shared" ca="1" si="67"/>
        <v/>
      </c>
      <c r="AN101" s="40"/>
      <c r="AO101" s="39">
        <f t="shared" ca="1" si="76"/>
        <v>0</v>
      </c>
      <c r="AP101" s="339"/>
      <c r="AW101" s="329"/>
      <c r="BI101" s="329"/>
      <c r="BJ101" s="329"/>
      <c r="BK101" s="329"/>
      <c r="BL101" s="329"/>
      <c r="BM101" s="329"/>
      <c r="BN101" s="329"/>
      <c r="BO101" s="329"/>
      <c r="BP101" s="329"/>
      <c r="BQ101" s="329"/>
      <c r="BR101" s="329"/>
      <c r="BS101" s="329"/>
      <c r="BT101" s="329"/>
      <c r="BU101" s="329"/>
      <c r="BV101" s="329"/>
      <c r="BW101" s="325"/>
      <c r="BX101" s="325"/>
      <c r="BY101" s="325"/>
      <c r="BZ101" s="325"/>
      <c r="CA101" s="325"/>
      <c r="CB101" s="325"/>
      <c r="CC101" s="325"/>
      <c r="CD101" s="325"/>
      <c r="CE101" s="325"/>
      <c r="CF101" s="325"/>
      <c r="CG101" s="325"/>
      <c r="CH101" s="325"/>
      <c r="CI101" s="325"/>
      <c r="CJ101" s="325"/>
      <c r="CK101" s="325"/>
      <c r="CL101" s="325"/>
      <c r="CM101" s="325"/>
      <c r="CN101" s="325"/>
      <c r="CO101" s="325"/>
      <c r="CP101" s="325"/>
      <c r="CQ101" s="325"/>
      <c r="CR101" s="325"/>
      <c r="CS101" s="325"/>
      <c r="CT101" s="325"/>
      <c r="CU101" s="325"/>
      <c r="CV101" s="325"/>
      <c r="CW101" s="325"/>
      <c r="CX101" s="325"/>
    </row>
    <row r="102" spans="1:102" s="36" customFormat="1" ht="15" customHeight="1">
      <c r="A102" s="329"/>
      <c r="B102" s="37" t="str">
        <f t="shared" ca="1" si="54"/>
        <v/>
      </c>
      <c r="C102" s="38" t="str">
        <f t="shared" ca="1" si="55"/>
        <v/>
      </c>
      <c r="D102" s="39" t="str">
        <f t="shared" ca="1" si="56"/>
        <v/>
      </c>
      <c r="E102" s="39" t="str">
        <f t="shared" ca="1" si="68"/>
        <v/>
      </c>
      <c r="F102" s="39" t="str">
        <f t="shared" ca="1" si="57"/>
        <v/>
      </c>
      <c r="G102" s="101"/>
      <c r="H102" s="39">
        <f t="shared" ca="1" si="48"/>
        <v>0</v>
      </c>
      <c r="J102" s="332"/>
      <c r="K102" s="37" t="str">
        <f t="shared" ca="1" si="58"/>
        <v/>
      </c>
      <c r="L102" s="38" t="str">
        <f t="shared" ca="1" si="59"/>
        <v/>
      </c>
      <c r="M102" s="39" t="str">
        <f t="shared" si="49"/>
        <v/>
      </c>
      <c r="N102" s="39" t="str">
        <f t="shared" ca="1" si="69"/>
        <v/>
      </c>
      <c r="O102" s="39" t="str">
        <f ca="1">IF(L102="","",ROUND(Q101*$O$5/payments_per_year,2))</f>
        <v/>
      </c>
      <c r="P102" s="101"/>
      <c r="Q102" s="39">
        <f t="shared" ca="1" si="70"/>
        <v>0</v>
      </c>
      <c r="R102" s="332"/>
      <c r="S102" s="37" t="str">
        <f t="shared" ca="1" si="60"/>
        <v/>
      </c>
      <c r="T102" s="38" t="str">
        <f t="shared" ca="1" si="61"/>
        <v/>
      </c>
      <c r="U102" s="39" t="str">
        <f t="shared" si="50"/>
        <v/>
      </c>
      <c r="V102" s="39" t="str">
        <f t="shared" ca="1" si="71"/>
        <v/>
      </c>
      <c r="W102" s="39">
        <f t="shared" ca="1" si="51"/>
        <v>0</v>
      </c>
      <c r="X102" s="40"/>
      <c r="Y102" s="39">
        <f t="shared" ca="1" si="72"/>
        <v>0</v>
      </c>
      <c r="Z102" s="332"/>
      <c r="AA102" s="37" t="str">
        <f t="shared" ca="1" si="62"/>
        <v/>
      </c>
      <c r="AB102" s="38" t="str">
        <f t="shared" ca="1" si="63"/>
        <v/>
      </c>
      <c r="AC102" s="39" t="str">
        <f t="shared" si="52"/>
        <v/>
      </c>
      <c r="AD102" s="39" t="str">
        <f t="shared" ca="1" si="73"/>
        <v/>
      </c>
      <c r="AE102" s="39" t="str">
        <f t="shared" ca="1" si="64"/>
        <v/>
      </c>
      <c r="AF102" s="40"/>
      <c r="AG102" s="39">
        <f t="shared" ca="1" si="74"/>
        <v>0</v>
      </c>
      <c r="AH102" s="339"/>
      <c r="AI102" s="37" t="str">
        <f t="shared" ca="1" si="65"/>
        <v/>
      </c>
      <c r="AJ102" s="38" t="str">
        <f t="shared" ca="1" si="66"/>
        <v/>
      </c>
      <c r="AK102" s="39" t="str">
        <f t="shared" si="53"/>
        <v/>
      </c>
      <c r="AL102" s="39" t="str">
        <f t="shared" ca="1" si="75"/>
        <v/>
      </c>
      <c r="AM102" s="39" t="str">
        <f t="shared" ca="1" si="67"/>
        <v/>
      </c>
      <c r="AN102" s="40"/>
      <c r="AO102" s="39">
        <f t="shared" ca="1" si="76"/>
        <v>0</v>
      </c>
      <c r="AP102" s="339"/>
      <c r="AW102" s="329"/>
      <c r="BI102" s="329"/>
      <c r="BJ102" s="329"/>
      <c r="BK102" s="329"/>
      <c r="BL102" s="329"/>
      <c r="BM102" s="329"/>
      <c r="BN102" s="329"/>
      <c r="BO102" s="329"/>
      <c r="BP102" s="329"/>
      <c r="BQ102" s="329"/>
      <c r="BR102" s="329"/>
      <c r="BS102" s="329"/>
      <c r="BT102" s="329"/>
      <c r="BU102" s="329"/>
      <c r="BV102" s="329"/>
      <c r="BW102" s="325"/>
      <c r="BX102" s="325"/>
      <c r="BY102" s="325"/>
      <c r="BZ102" s="325"/>
      <c r="CA102" s="325"/>
      <c r="CB102" s="325"/>
      <c r="CC102" s="325"/>
      <c r="CD102" s="325"/>
      <c r="CE102" s="325"/>
      <c r="CF102" s="325"/>
      <c r="CG102" s="325"/>
      <c r="CH102" s="325"/>
      <c r="CI102" s="325"/>
      <c r="CJ102" s="325"/>
      <c r="CK102" s="325"/>
      <c r="CL102" s="325"/>
      <c r="CM102" s="325"/>
      <c r="CN102" s="325"/>
      <c r="CO102" s="325"/>
      <c r="CP102" s="325"/>
      <c r="CQ102" s="325"/>
      <c r="CR102" s="325"/>
      <c r="CS102" s="325"/>
      <c r="CT102" s="325"/>
      <c r="CU102" s="325"/>
      <c r="CV102" s="325"/>
      <c r="CW102" s="325"/>
      <c r="CX102" s="325"/>
    </row>
    <row r="103" spans="1:102" s="36" customFormat="1" ht="15" customHeight="1">
      <c r="A103" s="329"/>
      <c r="B103" s="37" t="str">
        <f t="shared" ca="1" si="54"/>
        <v/>
      </c>
      <c r="C103" s="38" t="str">
        <f t="shared" ca="1" si="55"/>
        <v/>
      </c>
      <c r="D103" s="39" t="str">
        <f t="shared" ca="1" si="56"/>
        <v/>
      </c>
      <c r="E103" s="39" t="str">
        <f t="shared" ca="1" si="68"/>
        <v/>
      </c>
      <c r="F103" s="39" t="str">
        <f t="shared" ca="1" si="57"/>
        <v/>
      </c>
      <c r="G103" s="101"/>
      <c r="H103" s="39">
        <f t="shared" ca="1" si="48"/>
        <v>0</v>
      </c>
      <c r="J103" s="332"/>
      <c r="K103" s="37" t="str">
        <f t="shared" ca="1" si="58"/>
        <v/>
      </c>
      <c r="L103" s="38" t="str">
        <f t="shared" ca="1" si="59"/>
        <v/>
      </c>
      <c r="M103" s="39" t="str">
        <f t="shared" si="49"/>
        <v/>
      </c>
      <c r="N103" s="39" t="str">
        <f t="shared" ca="1" si="69"/>
        <v/>
      </c>
      <c r="O103" s="39">
        <f ca="1">ROUND(Q102*$O$5/payments_per_year,2)</f>
        <v>0</v>
      </c>
      <c r="P103" s="101"/>
      <c r="Q103" s="39">
        <f t="shared" ca="1" si="70"/>
        <v>0</v>
      </c>
      <c r="R103" s="332"/>
      <c r="S103" s="37" t="str">
        <f t="shared" ca="1" si="60"/>
        <v/>
      </c>
      <c r="T103" s="38" t="str">
        <f t="shared" ca="1" si="61"/>
        <v/>
      </c>
      <c r="U103" s="39" t="str">
        <f t="shared" si="50"/>
        <v/>
      </c>
      <c r="V103" s="39" t="str">
        <f t="shared" ca="1" si="71"/>
        <v/>
      </c>
      <c r="W103" s="39">
        <f t="shared" ca="1" si="51"/>
        <v>0</v>
      </c>
      <c r="X103" s="40"/>
      <c r="Y103" s="39">
        <f t="shared" ca="1" si="72"/>
        <v>0</v>
      </c>
      <c r="Z103" s="332"/>
      <c r="AA103" s="37" t="str">
        <f t="shared" ca="1" si="62"/>
        <v/>
      </c>
      <c r="AB103" s="38" t="str">
        <f t="shared" ca="1" si="63"/>
        <v/>
      </c>
      <c r="AC103" s="39" t="str">
        <f t="shared" si="52"/>
        <v/>
      </c>
      <c r="AD103" s="39" t="str">
        <f t="shared" ca="1" si="73"/>
        <v/>
      </c>
      <c r="AE103" s="39" t="str">
        <f t="shared" ca="1" si="64"/>
        <v/>
      </c>
      <c r="AF103" s="40"/>
      <c r="AG103" s="39">
        <f t="shared" ca="1" si="74"/>
        <v>0</v>
      </c>
      <c r="AH103" s="339"/>
      <c r="AI103" s="37" t="str">
        <f t="shared" ca="1" si="65"/>
        <v/>
      </c>
      <c r="AJ103" s="38" t="str">
        <f t="shared" ca="1" si="66"/>
        <v/>
      </c>
      <c r="AK103" s="39" t="str">
        <f t="shared" si="53"/>
        <v/>
      </c>
      <c r="AL103" s="39" t="str">
        <f t="shared" ca="1" si="75"/>
        <v/>
      </c>
      <c r="AM103" s="39" t="str">
        <f t="shared" ca="1" si="67"/>
        <v/>
      </c>
      <c r="AN103" s="40"/>
      <c r="AO103" s="39">
        <f t="shared" ca="1" si="76"/>
        <v>0</v>
      </c>
      <c r="AP103" s="339"/>
      <c r="AW103" s="329"/>
      <c r="BI103" s="329"/>
      <c r="BJ103" s="329"/>
      <c r="BK103" s="329"/>
      <c r="BL103" s="329"/>
      <c r="BM103" s="329"/>
      <c r="BN103" s="329"/>
      <c r="BO103" s="329"/>
      <c r="BP103" s="329"/>
      <c r="BQ103" s="329"/>
      <c r="BR103" s="329"/>
      <c r="BS103" s="329"/>
      <c r="BT103" s="329"/>
      <c r="BU103" s="329"/>
      <c r="BV103" s="329"/>
      <c r="BW103" s="325"/>
      <c r="BX103" s="325"/>
      <c r="BY103" s="325"/>
      <c r="BZ103" s="325"/>
      <c r="CA103" s="325"/>
      <c r="CB103" s="325"/>
      <c r="CC103" s="325"/>
      <c r="CD103" s="325"/>
      <c r="CE103" s="325"/>
      <c r="CF103" s="325"/>
      <c r="CG103" s="325"/>
      <c r="CH103" s="325"/>
      <c r="CI103" s="325"/>
      <c r="CJ103" s="325"/>
      <c r="CK103" s="325"/>
      <c r="CL103" s="325"/>
      <c r="CM103" s="325"/>
      <c r="CN103" s="325"/>
      <c r="CO103" s="325"/>
      <c r="CP103" s="325"/>
      <c r="CQ103" s="325"/>
      <c r="CR103" s="325"/>
      <c r="CS103" s="325"/>
      <c r="CT103" s="325"/>
      <c r="CU103" s="325"/>
      <c r="CV103" s="325"/>
      <c r="CW103" s="325"/>
      <c r="CX103" s="325"/>
    </row>
    <row r="104" spans="1:102" s="36" customFormat="1" ht="15" customHeight="1">
      <c r="A104" s="329"/>
      <c r="B104" s="37" t="str">
        <f t="shared" ca="1" si="54"/>
        <v/>
      </c>
      <c r="C104" s="38" t="str">
        <f t="shared" ca="1" si="55"/>
        <v/>
      </c>
      <c r="D104" s="39" t="str">
        <f t="shared" ca="1" si="56"/>
        <v/>
      </c>
      <c r="E104" s="39" t="str">
        <f t="shared" ca="1" si="68"/>
        <v/>
      </c>
      <c r="F104" s="39" t="str">
        <f t="shared" ca="1" si="57"/>
        <v/>
      </c>
      <c r="G104" s="101"/>
      <c r="H104" s="39">
        <f t="shared" ca="1" si="48"/>
        <v>0</v>
      </c>
      <c r="J104" s="332"/>
      <c r="K104" s="37" t="str">
        <f t="shared" ca="1" si="58"/>
        <v/>
      </c>
      <c r="L104" s="38" t="str">
        <f t="shared" ca="1" si="59"/>
        <v/>
      </c>
      <c r="M104" s="39" t="str">
        <f t="shared" si="49"/>
        <v/>
      </c>
      <c r="N104" s="39" t="str">
        <f t="shared" ca="1" si="69"/>
        <v/>
      </c>
      <c r="O104" s="39" t="str">
        <f ca="1">IF(L104="","",ROUND(Q103*$O$5/payments_per_year,2))</f>
        <v/>
      </c>
      <c r="P104" s="101"/>
      <c r="Q104" s="39">
        <f t="shared" ca="1" si="70"/>
        <v>0</v>
      </c>
      <c r="R104" s="332"/>
      <c r="S104" s="37" t="str">
        <f t="shared" ca="1" si="60"/>
        <v/>
      </c>
      <c r="T104" s="38" t="str">
        <f t="shared" ca="1" si="61"/>
        <v/>
      </c>
      <c r="U104" s="39" t="str">
        <f t="shared" si="50"/>
        <v/>
      </c>
      <c r="V104" s="39" t="str">
        <f t="shared" ca="1" si="71"/>
        <v/>
      </c>
      <c r="W104" s="39">
        <f t="shared" ca="1" si="51"/>
        <v>0</v>
      </c>
      <c r="X104" s="40"/>
      <c r="Y104" s="39">
        <f t="shared" ca="1" si="72"/>
        <v>0</v>
      </c>
      <c r="Z104" s="332"/>
      <c r="AA104" s="37" t="str">
        <f t="shared" ca="1" si="62"/>
        <v/>
      </c>
      <c r="AB104" s="38" t="str">
        <f t="shared" ca="1" si="63"/>
        <v/>
      </c>
      <c r="AC104" s="39" t="str">
        <f t="shared" si="52"/>
        <v/>
      </c>
      <c r="AD104" s="39" t="str">
        <f t="shared" ca="1" si="73"/>
        <v/>
      </c>
      <c r="AE104" s="39" t="str">
        <f t="shared" ca="1" si="64"/>
        <v/>
      </c>
      <c r="AF104" s="40"/>
      <c r="AG104" s="39">
        <f t="shared" ca="1" si="74"/>
        <v>0</v>
      </c>
      <c r="AH104" s="339"/>
      <c r="AI104" s="37" t="str">
        <f t="shared" ca="1" si="65"/>
        <v/>
      </c>
      <c r="AJ104" s="38" t="str">
        <f t="shared" ca="1" si="66"/>
        <v/>
      </c>
      <c r="AK104" s="39" t="str">
        <f t="shared" si="53"/>
        <v/>
      </c>
      <c r="AL104" s="39" t="str">
        <f t="shared" ca="1" si="75"/>
        <v/>
      </c>
      <c r="AM104" s="39" t="str">
        <f t="shared" ca="1" si="67"/>
        <v/>
      </c>
      <c r="AN104" s="40"/>
      <c r="AO104" s="39">
        <f t="shared" ca="1" si="76"/>
        <v>0</v>
      </c>
      <c r="AP104" s="339"/>
      <c r="AW104" s="329"/>
      <c r="BI104" s="329"/>
      <c r="BJ104" s="329"/>
      <c r="BK104" s="329"/>
      <c r="BL104" s="329"/>
      <c r="BM104" s="329"/>
      <c r="BN104" s="329"/>
      <c r="BO104" s="329"/>
      <c r="BP104" s="329"/>
      <c r="BQ104" s="329"/>
      <c r="BR104" s="329"/>
      <c r="BS104" s="329"/>
      <c r="BT104" s="329"/>
      <c r="BU104" s="329"/>
      <c r="BV104" s="329"/>
      <c r="BW104" s="325"/>
      <c r="BX104" s="325"/>
      <c r="BY104" s="325"/>
      <c r="BZ104" s="325"/>
      <c r="CA104" s="325"/>
      <c r="CB104" s="325"/>
      <c r="CC104" s="325"/>
      <c r="CD104" s="325"/>
      <c r="CE104" s="325"/>
      <c r="CF104" s="325"/>
      <c r="CG104" s="325"/>
      <c r="CH104" s="325"/>
      <c r="CI104" s="325"/>
      <c r="CJ104" s="325"/>
      <c r="CK104" s="325"/>
      <c r="CL104" s="325"/>
      <c r="CM104" s="325"/>
      <c r="CN104" s="325"/>
      <c r="CO104" s="325"/>
      <c r="CP104" s="325"/>
      <c r="CQ104" s="325"/>
      <c r="CR104" s="325"/>
      <c r="CS104" s="325"/>
      <c r="CT104" s="325"/>
      <c r="CU104" s="325"/>
      <c r="CV104" s="325"/>
      <c r="CW104" s="325"/>
      <c r="CX104" s="325"/>
    </row>
    <row r="105" spans="1:102" s="36" customFormat="1" ht="15" customHeight="1">
      <c r="A105" s="329"/>
      <c r="B105" s="37" t="str">
        <f t="shared" ca="1" si="54"/>
        <v/>
      </c>
      <c r="C105" s="38" t="str">
        <f t="shared" ca="1" si="55"/>
        <v/>
      </c>
      <c r="D105" s="39" t="str">
        <f t="shared" ca="1" si="56"/>
        <v/>
      </c>
      <c r="E105" s="39" t="str">
        <f t="shared" ca="1" si="68"/>
        <v/>
      </c>
      <c r="F105" s="39" t="str">
        <f t="shared" ca="1" si="57"/>
        <v/>
      </c>
      <c r="G105" s="101"/>
      <c r="H105" s="39">
        <f t="shared" ca="1" si="48"/>
        <v>0</v>
      </c>
      <c r="J105" s="332"/>
      <c r="K105" s="37" t="str">
        <f t="shared" ca="1" si="58"/>
        <v/>
      </c>
      <c r="L105" s="38" t="str">
        <f t="shared" ca="1" si="59"/>
        <v/>
      </c>
      <c r="M105" s="39" t="str">
        <f t="shared" si="49"/>
        <v/>
      </c>
      <c r="N105" s="39" t="str">
        <f t="shared" ca="1" si="69"/>
        <v/>
      </c>
      <c r="O105" s="39">
        <f ca="1">ROUND(Q104*$O$5/payments_per_year,2)</f>
        <v>0</v>
      </c>
      <c r="P105" s="101"/>
      <c r="Q105" s="39">
        <f t="shared" ca="1" si="70"/>
        <v>0</v>
      </c>
      <c r="R105" s="332"/>
      <c r="S105" s="37" t="str">
        <f t="shared" ca="1" si="60"/>
        <v/>
      </c>
      <c r="T105" s="38" t="str">
        <f t="shared" ca="1" si="61"/>
        <v/>
      </c>
      <c r="U105" s="39" t="str">
        <f t="shared" si="50"/>
        <v/>
      </c>
      <c r="V105" s="39" t="str">
        <f t="shared" ca="1" si="71"/>
        <v/>
      </c>
      <c r="W105" s="39">
        <f t="shared" ca="1" si="51"/>
        <v>0</v>
      </c>
      <c r="X105" s="40"/>
      <c r="Y105" s="39">
        <f t="shared" ca="1" si="72"/>
        <v>0</v>
      </c>
      <c r="Z105" s="332"/>
      <c r="AA105" s="37" t="str">
        <f t="shared" ca="1" si="62"/>
        <v/>
      </c>
      <c r="AB105" s="38" t="str">
        <f t="shared" ca="1" si="63"/>
        <v/>
      </c>
      <c r="AC105" s="39" t="str">
        <f t="shared" si="52"/>
        <v/>
      </c>
      <c r="AD105" s="39" t="str">
        <f t="shared" ca="1" si="73"/>
        <v/>
      </c>
      <c r="AE105" s="39" t="str">
        <f t="shared" ca="1" si="64"/>
        <v/>
      </c>
      <c r="AF105" s="40"/>
      <c r="AG105" s="39">
        <f t="shared" ca="1" si="74"/>
        <v>0</v>
      </c>
      <c r="AH105" s="339"/>
      <c r="AI105" s="37" t="str">
        <f t="shared" ca="1" si="65"/>
        <v/>
      </c>
      <c r="AJ105" s="38" t="str">
        <f t="shared" ca="1" si="66"/>
        <v/>
      </c>
      <c r="AK105" s="39" t="str">
        <f t="shared" si="53"/>
        <v/>
      </c>
      <c r="AL105" s="39" t="str">
        <f t="shared" ca="1" si="75"/>
        <v/>
      </c>
      <c r="AM105" s="39" t="str">
        <f t="shared" ca="1" si="67"/>
        <v/>
      </c>
      <c r="AN105" s="40"/>
      <c r="AO105" s="39">
        <f t="shared" ca="1" si="76"/>
        <v>0</v>
      </c>
      <c r="AP105" s="339"/>
      <c r="AW105" s="329"/>
      <c r="BI105" s="329"/>
      <c r="BJ105" s="329"/>
      <c r="BK105" s="329"/>
      <c r="BL105" s="329"/>
      <c r="BM105" s="329"/>
      <c r="BN105" s="329"/>
      <c r="BO105" s="329"/>
      <c r="BP105" s="329"/>
      <c r="BQ105" s="329"/>
      <c r="BR105" s="329"/>
      <c r="BS105" s="329"/>
      <c r="BT105" s="329"/>
      <c r="BU105" s="329"/>
      <c r="BV105" s="329"/>
      <c r="BW105" s="325"/>
      <c r="BX105" s="325"/>
      <c r="BY105" s="325"/>
      <c r="BZ105" s="325"/>
      <c r="CA105" s="325"/>
      <c r="CB105" s="325"/>
      <c r="CC105" s="325"/>
      <c r="CD105" s="325"/>
      <c r="CE105" s="325"/>
      <c r="CF105" s="325"/>
      <c r="CG105" s="325"/>
      <c r="CH105" s="325"/>
      <c r="CI105" s="325"/>
      <c r="CJ105" s="325"/>
      <c r="CK105" s="325"/>
      <c r="CL105" s="325"/>
      <c r="CM105" s="325"/>
      <c r="CN105" s="325"/>
      <c r="CO105" s="325"/>
      <c r="CP105" s="325"/>
      <c r="CQ105" s="325"/>
      <c r="CR105" s="325"/>
      <c r="CS105" s="325"/>
      <c r="CT105" s="325"/>
      <c r="CU105" s="325"/>
      <c r="CV105" s="325"/>
      <c r="CW105" s="325"/>
      <c r="CX105" s="325"/>
    </row>
    <row r="106" spans="1:102" s="36" customFormat="1" ht="15" customHeight="1">
      <c r="A106" s="329"/>
      <c r="B106" s="37" t="str">
        <f t="shared" ca="1" si="54"/>
        <v/>
      </c>
      <c r="C106" s="38" t="str">
        <f t="shared" ca="1" si="55"/>
        <v/>
      </c>
      <c r="D106" s="39" t="str">
        <f t="shared" ca="1" si="56"/>
        <v/>
      </c>
      <c r="E106" s="39" t="str">
        <f t="shared" ca="1" si="68"/>
        <v/>
      </c>
      <c r="F106" s="39" t="str">
        <f t="shared" ca="1" si="57"/>
        <v/>
      </c>
      <c r="G106" s="101"/>
      <c r="H106" s="39">
        <f t="shared" ca="1" si="48"/>
        <v>0</v>
      </c>
      <c r="J106" s="332"/>
      <c r="K106" s="37" t="str">
        <f t="shared" ca="1" si="58"/>
        <v/>
      </c>
      <c r="L106" s="38" t="str">
        <f t="shared" ca="1" si="59"/>
        <v/>
      </c>
      <c r="M106" s="39" t="str">
        <f t="shared" si="49"/>
        <v/>
      </c>
      <c r="N106" s="39" t="str">
        <f t="shared" ca="1" si="69"/>
        <v/>
      </c>
      <c r="O106" s="39" t="str">
        <f ca="1">IF(L106="","",ROUND(Q105*$O$5/payments_per_year,2))</f>
        <v/>
      </c>
      <c r="P106" s="101"/>
      <c r="Q106" s="39">
        <f t="shared" ca="1" si="70"/>
        <v>0</v>
      </c>
      <c r="R106" s="332"/>
      <c r="S106" s="37" t="str">
        <f t="shared" ca="1" si="60"/>
        <v/>
      </c>
      <c r="T106" s="38" t="str">
        <f t="shared" ca="1" si="61"/>
        <v/>
      </c>
      <c r="U106" s="39" t="str">
        <f t="shared" si="50"/>
        <v/>
      </c>
      <c r="V106" s="39" t="str">
        <f t="shared" ca="1" si="71"/>
        <v/>
      </c>
      <c r="W106" s="39">
        <f t="shared" ca="1" si="51"/>
        <v>0</v>
      </c>
      <c r="X106" s="40"/>
      <c r="Y106" s="39">
        <f t="shared" ca="1" si="72"/>
        <v>0</v>
      </c>
      <c r="Z106" s="332"/>
      <c r="AA106" s="37" t="str">
        <f t="shared" ca="1" si="62"/>
        <v/>
      </c>
      <c r="AB106" s="38" t="str">
        <f t="shared" ca="1" si="63"/>
        <v/>
      </c>
      <c r="AC106" s="39" t="str">
        <f t="shared" si="52"/>
        <v/>
      </c>
      <c r="AD106" s="39" t="str">
        <f t="shared" ca="1" si="73"/>
        <v/>
      </c>
      <c r="AE106" s="39" t="str">
        <f t="shared" ca="1" si="64"/>
        <v/>
      </c>
      <c r="AF106" s="40"/>
      <c r="AG106" s="39">
        <f t="shared" ca="1" si="74"/>
        <v>0</v>
      </c>
      <c r="AH106" s="339"/>
      <c r="AI106" s="37" t="str">
        <f t="shared" ca="1" si="65"/>
        <v/>
      </c>
      <c r="AJ106" s="38" t="str">
        <f t="shared" ca="1" si="66"/>
        <v/>
      </c>
      <c r="AK106" s="39" t="str">
        <f t="shared" si="53"/>
        <v/>
      </c>
      <c r="AL106" s="39" t="str">
        <f t="shared" ca="1" si="75"/>
        <v/>
      </c>
      <c r="AM106" s="39" t="str">
        <f t="shared" ca="1" si="67"/>
        <v/>
      </c>
      <c r="AN106" s="40"/>
      <c r="AO106" s="39">
        <f t="shared" ca="1" si="76"/>
        <v>0</v>
      </c>
      <c r="AP106" s="339"/>
      <c r="AW106" s="329"/>
      <c r="BI106" s="329"/>
      <c r="BJ106" s="329"/>
      <c r="BK106" s="329"/>
      <c r="BL106" s="329"/>
      <c r="BM106" s="329"/>
      <c r="BN106" s="329"/>
      <c r="BO106" s="329"/>
      <c r="BP106" s="329"/>
      <c r="BQ106" s="329"/>
      <c r="BR106" s="329"/>
      <c r="BS106" s="329"/>
      <c r="BT106" s="329"/>
      <c r="BU106" s="329"/>
      <c r="BV106" s="329"/>
      <c r="BW106" s="325"/>
      <c r="BX106" s="325"/>
      <c r="BY106" s="325"/>
      <c r="BZ106" s="325"/>
      <c r="CA106" s="325"/>
      <c r="CB106" s="325"/>
      <c r="CC106" s="325"/>
      <c r="CD106" s="325"/>
      <c r="CE106" s="325"/>
      <c r="CF106" s="325"/>
      <c r="CG106" s="325"/>
      <c r="CH106" s="325"/>
      <c r="CI106" s="325"/>
      <c r="CJ106" s="325"/>
      <c r="CK106" s="325"/>
      <c r="CL106" s="325"/>
      <c r="CM106" s="325"/>
      <c r="CN106" s="325"/>
      <c r="CO106" s="325"/>
      <c r="CP106" s="325"/>
      <c r="CQ106" s="325"/>
      <c r="CR106" s="325"/>
      <c r="CS106" s="325"/>
      <c r="CT106" s="325"/>
      <c r="CU106" s="325"/>
      <c r="CV106" s="325"/>
      <c r="CW106" s="325"/>
      <c r="CX106" s="325"/>
    </row>
    <row r="107" spans="1:102" s="36" customFormat="1" ht="15" customHeight="1">
      <c r="A107" s="329"/>
      <c r="B107" s="37" t="str">
        <f t="shared" ca="1" si="54"/>
        <v/>
      </c>
      <c r="C107" s="38" t="str">
        <f t="shared" ca="1" si="55"/>
        <v/>
      </c>
      <c r="D107" s="39" t="str">
        <f t="shared" ca="1" si="56"/>
        <v/>
      </c>
      <c r="E107" s="39" t="str">
        <f t="shared" ca="1" si="68"/>
        <v/>
      </c>
      <c r="F107" s="39" t="str">
        <f t="shared" ca="1" si="57"/>
        <v/>
      </c>
      <c r="G107" s="101"/>
      <c r="H107" s="39">
        <f t="shared" ca="1" si="48"/>
        <v>0</v>
      </c>
      <c r="J107" s="332"/>
      <c r="K107" s="37" t="str">
        <f t="shared" ca="1" si="58"/>
        <v/>
      </c>
      <c r="L107" s="38" t="str">
        <f t="shared" ca="1" si="59"/>
        <v/>
      </c>
      <c r="M107" s="39" t="str">
        <f t="shared" si="49"/>
        <v/>
      </c>
      <c r="N107" s="39" t="str">
        <f t="shared" ca="1" si="69"/>
        <v/>
      </c>
      <c r="O107" s="39">
        <f ca="1">ROUND(Q106*$O$5/payments_per_year,2)</f>
        <v>0</v>
      </c>
      <c r="P107" s="101"/>
      <c r="Q107" s="39">
        <f t="shared" ca="1" si="70"/>
        <v>0</v>
      </c>
      <c r="R107" s="332"/>
      <c r="S107" s="37" t="str">
        <f t="shared" ca="1" si="60"/>
        <v/>
      </c>
      <c r="T107" s="38" t="str">
        <f t="shared" ca="1" si="61"/>
        <v/>
      </c>
      <c r="U107" s="39" t="str">
        <f t="shared" si="50"/>
        <v/>
      </c>
      <c r="V107" s="39" t="str">
        <f t="shared" ca="1" si="71"/>
        <v/>
      </c>
      <c r="W107" s="39">
        <f t="shared" ca="1" si="51"/>
        <v>0</v>
      </c>
      <c r="X107" s="40"/>
      <c r="Y107" s="39">
        <f t="shared" ca="1" si="72"/>
        <v>0</v>
      </c>
      <c r="Z107" s="332"/>
      <c r="AA107" s="37" t="str">
        <f t="shared" ca="1" si="62"/>
        <v/>
      </c>
      <c r="AB107" s="38" t="str">
        <f t="shared" ca="1" si="63"/>
        <v/>
      </c>
      <c r="AC107" s="39" t="str">
        <f t="shared" si="52"/>
        <v/>
      </c>
      <c r="AD107" s="39" t="str">
        <f t="shared" ca="1" si="73"/>
        <v/>
      </c>
      <c r="AE107" s="39" t="str">
        <f t="shared" ca="1" si="64"/>
        <v/>
      </c>
      <c r="AF107" s="40"/>
      <c r="AG107" s="39">
        <f t="shared" ca="1" si="74"/>
        <v>0</v>
      </c>
      <c r="AH107" s="339"/>
      <c r="AI107" s="37" t="str">
        <f t="shared" ca="1" si="65"/>
        <v/>
      </c>
      <c r="AJ107" s="38" t="str">
        <f t="shared" ca="1" si="66"/>
        <v/>
      </c>
      <c r="AK107" s="39" t="str">
        <f t="shared" si="53"/>
        <v/>
      </c>
      <c r="AL107" s="39" t="str">
        <f t="shared" ca="1" si="75"/>
        <v/>
      </c>
      <c r="AM107" s="39" t="str">
        <f t="shared" ca="1" si="67"/>
        <v/>
      </c>
      <c r="AN107" s="40"/>
      <c r="AO107" s="39">
        <f t="shared" ca="1" si="76"/>
        <v>0</v>
      </c>
      <c r="AP107" s="339"/>
      <c r="AW107" s="329"/>
      <c r="BI107" s="329"/>
      <c r="BJ107" s="329"/>
      <c r="BK107" s="329"/>
      <c r="BL107" s="329"/>
      <c r="BM107" s="329"/>
      <c r="BN107" s="329"/>
      <c r="BO107" s="329"/>
      <c r="BP107" s="329"/>
      <c r="BQ107" s="329"/>
      <c r="BR107" s="329"/>
      <c r="BS107" s="329"/>
      <c r="BT107" s="329"/>
      <c r="BU107" s="329"/>
      <c r="BV107" s="329"/>
      <c r="BW107" s="325"/>
      <c r="BX107" s="325"/>
      <c r="BY107" s="325"/>
      <c r="BZ107" s="325"/>
      <c r="CA107" s="325"/>
      <c r="CB107" s="325"/>
      <c r="CC107" s="325"/>
      <c r="CD107" s="325"/>
      <c r="CE107" s="325"/>
      <c r="CF107" s="325"/>
      <c r="CG107" s="325"/>
      <c r="CH107" s="325"/>
      <c r="CI107" s="325"/>
      <c r="CJ107" s="325"/>
      <c r="CK107" s="325"/>
      <c r="CL107" s="325"/>
      <c r="CM107" s="325"/>
      <c r="CN107" s="325"/>
      <c r="CO107" s="325"/>
      <c r="CP107" s="325"/>
      <c r="CQ107" s="325"/>
      <c r="CR107" s="325"/>
      <c r="CS107" s="325"/>
      <c r="CT107" s="325"/>
      <c r="CU107" s="325"/>
      <c r="CV107" s="325"/>
      <c r="CW107" s="325"/>
      <c r="CX107" s="325"/>
    </row>
    <row r="108" spans="1:102" s="36" customFormat="1" ht="15" customHeight="1">
      <c r="A108" s="329"/>
      <c r="B108" s="37" t="str">
        <f t="shared" ca="1" si="54"/>
        <v/>
      </c>
      <c r="C108" s="38" t="str">
        <f t="shared" ca="1" si="55"/>
        <v/>
      </c>
      <c r="D108" s="39" t="str">
        <f t="shared" ca="1" si="56"/>
        <v/>
      </c>
      <c r="E108" s="39" t="str">
        <f t="shared" ca="1" si="68"/>
        <v/>
      </c>
      <c r="F108" s="39" t="str">
        <f t="shared" ca="1" si="57"/>
        <v/>
      </c>
      <c r="G108" s="101"/>
      <c r="H108" s="39">
        <f t="shared" ca="1" si="48"/>
        <v>0</v>
      </c>
      <c r="J108" s="332"/>
      <c r="K108" s="37" t="str">
        <f t="shared" ca="1" si="58"/>
        <v/>
      </c>
      <c r="L108" s="38" t="str">
        <f t="shared" ca="1" si="59"/>
        <v/>
      </c>
      <c r="M108" s="39" t="str">
        <f t="shared" si="49"/>
        <v/>
      </c>
      <c r="N108" s="39" t="str">
        <f t="shared" ca="1" si="69"/>
        <v/>
      </c>
      <c r="O108" s="39" t="str">
        <f ca="1">IF(L108="","",ROUND(Q107*$O$5/payments_per_year,2))</f>
        <v/>
      </c>
      <c r="P108" s="101"/>
      <c r="Q108" s="39">
        <f t="shared" ca="1" si="70"/>
        <v>0</v>
      </c>
      <c r="R108" s="332"/>
      <c r="S108" s="37" t="str">
        <f t="shared" ca="1" si="60"/>
        <v/>
      </c>
      <c r="T108" s="38" t="str">
        <f t="shared" ca="1" si="61"/>
        <v/>
      </c>
      <c r="U108" s="39" t="str">
        <f t="shared" si="50"/>
        <v/>
      </c>
      <c r="V108" s="39" t="str">
        <f t="shared" ca="1" si="71"/>
        <v/>
      </c>
      <c r="W108" s="39">
        <f t="shared" ca="1" si="51"/>
        <v>0</v>
      </c>
      <c r="X108" s="40"/>
      <c r="Y108" s="39">
        <f t="shared" ca="1" si="72"/>
        <v>0</v>
      </c>
      <c r="Z108" s="332"/>
      <c r="AA108" s="37" t="str">
        <f t="shared" ca="1" si="62"/>
        <v/>
      </c>
      <c r="AB108" s="38" t="str">
        <f t="shared" ca="1" si="63"/>
        <v/>
      </c>
      <c r="AC108" s="39" t="str">
        <f t="shared" si="52"/>
        <v/>
      </c>
      <c r="AD108" s="39" t="str">
        <f t="shared" ca="1" si="73"/>
        <v/>
      </c>
      <c r="AE108" s="39" t="str">
        <f t="shared" ca="1" si="64"/>
        <v/>
      </c>
      <c r="AF108" s="40"/>
      <c r="AG108" s="39">
        <f t="shared" ca="1" si="74"/>
        <v>0</v>
      </c>
      <c r="AH108" s="339"/>
      <c r="AI108" s="37" t="str">
        <f t="shared" ca="1" si="65"/>
        <v/>
      </c>
      <c r="AJ108" s="38" t="str">
        <f t="shared" ca="1" si="66"/>
        <v/>
      </c>
      <c r="AK108" s="39" t="str">
        <f t="shared" si="53"/>
        <v/>
      </c>
      <c r="AL108" s="39" t="str">
        <f t="shared" ca="1" si="75"/>
        <v/>
      </c>
      <c r="AM108" s="39" t="str">
        <f t="shared" ca="1" si="67"/>
        <v/>
      </c>
      <c r="AN108" s="40"/>
      <c r="AO108" s="39">
        <f t="shared" ca="1" si="76"/>
        <v>0</v>
      </c>
      <c r="AP108" s="339"/>
      <c r="AW108" s="329"/>
      <c r="BI108" s="329"/>
      <c r="BJ108" s="329"/>
      <c r="BK108" s="329"/>
      <c r="BL108" s="329"/>
      <c r="BM108" s="329"/>
      <c r="BN108" s="329"/>
      <c r="BO108" s="329"/>
      <c r="BP108" s="329"/>
      <c r="BQ108" s="329"/>
      <c r="BR108" s="329"/>
      <c r="BS108" s="329"/>
      <c r="BT108" s="329"/>
      <c r="BU108" s="329"/>
      <c r="BV108" s="329"/>
      <c r="BW108" s="325"/>
      <c r="BX108" s="325"/>
      <c r="BY108" s="325"/>
      <c r="BZ108" s="325"/>
      <c r="CA108" s="325"/>
      <c r="CB108" s="325"/>
      <c r="CC108" s="325"/>
      <c r="CD108" s="325"/>
      <c r="CE108" s="325"/>
      <c r="CF108" s="325"/>
      <c r="CG108" s="325"/>
      <c r="CH108" s="325"/>
      <c r="CI108" s="325"/>
      <c r="CJ108" s="325"/>
      <c r="CK108" s="325"/>
      <c r="CL108" s="325"/>
      <c r="CM108" s="325"/>
      <c r="CN108" s="325"/>
      <c r="CO108" s="325"/>
      <c r="CP108" s="325"/>
      <c r="CQ108" s="325"/>
      <c r="CR108" s="325"/>
      <c r="CS108" s="325"/>
      <c r="CT108" s="325"/>
      <c r="CU108" s="325"/>
      <c r="CV108" s="325"/>
      <c r="CW108" s="325"/>
      <c r="CX108" s="325"/>
    </row>
    <row r="109" spans="1:102" s="36" customFormat="1" ht="15" customHeight="1">
      <c r="A109" s="329"/>
      <c r="B109" s="37" t="str">
        <f t="shared" ca="1" si="54"/>
        <v/>
      </c>
      <c r="C109" s="38" t="str">
        <f t="shared" ca="1" si="55"/>
        <v/>
      </c>
      <c r="D109" s="39" t="str">
        <f t="shared" ca="1" si="56"/>
        <v/>
      </c>
      <c r="E109" s="39" t="str">
        <f t="shared" ca="1" si="68"/>
        <v/>
      </c>
      <c r="F109" s="39" t="str">
        <f t="shared" ca="1" si="57"/>
        <v/>
      </c>
      <c r="G109" s="101"/>
      <c r="H109" s="39">
        <f t="shared" ca="1" si="48"/>
        <v>0</v>
      </c>
      <c r="J109" s="332"/>
      <c r="K109" s="37" t="str">
        <f t="shared" ca="1" si="58"/>
        <v/>
      </c>
      <c r="L109" s="38" t="str">
        <f t="shared" ca="1" si="59"/>
        <v/>
      </c>
      <c r="M109" s="39" t="str">
        <f t="shared" si="49"/>
        <v/>
      </c>
      <c r="N109" s="39" t="str">
        <f t="shared" ca="1" si="69"/>
        <v/>
      </c>
      <c r="O109" s="39">
        <f ca="1">ROUND(Q108*$O$5/payments_per_year,2)</f>
        <v>0</v>
      </c>
      <c r="P109" s="101"/>
      <c r="Q109" s="39">
        <f t="shared" ca="1" si="70"/>
        <v>0</v>
      </c>
      <c r="R109" s="332"/>
      <c r="S109" s="37" t="str">
        <f t="shared" ca="1" si="60"/>
        <v/>
      </c>
      <c r="T109" s="38" t="str">
        <f t="shared" ca="1" si="61"/>
        <v/>
      </c>
      <c r="U109" s="39" t="str">
        <f t="shared" si="50"/>
        <v/>
      </c>
      <c r="V109" s="39" t="str">
        <f t="shared" ca="1" si="71"/>
        <v/>
      </c>
      <c r="W109" s="39">
        <f t="shared" ca="1" si="51"/>
        <v>0</v>
      </c>
      <c r="X109" s="40"/>
      <c r="Y109" s="39">
        <f t="shared" ca="1" si="72"/>
        <v>0</v>
      </c>
      <c r="Z109" s="332"/>
      <c r="AA109" s="37" t="str">
        <f t="shared" ca="1" si="62"/>
        <v/>
      </c>
      <c r="AB109" s="38" t="str">
        <f t="shared" ca="1" si="63"/>
        <v/>
      </c>
      <c r="AC109" s="39" t="str">
        <f t="shared" si="52"/>
        <v/>
      </c>
      <c r="AD109" s="39" t="str">
        <f t="shared" ca="1" si="73"/>
        <v/>
      </c>
      <c r="AE109" s="39" t="str">
        <f t="shared" ca="1" si="64"/>
        <v/>
      </c>
      <c r="AF109" s="40"/>
      <c r="AG109" s="39">
        <f t="shared" ca="1" si="74"/>
        <v>0</v>
      </c>
      <c r="AH109" s="339"/>
      <c r="AI109" s="37" t="str">
        <f t="shared" ca="1" si="65"/>
        <v/>
      </c>
      <c r="AJ109" s="38" t="str">
        <f t="shared" ca="1" si="66"/>
        <v/>
      </c>
      <c r="AK109" s="39" t="str">
        <f t="shared" si="53"/>
        <v/>
      </c>
      <c r="AL109" s="39" t="str">
        <f t="shared" ca="1" si="75"/>
        <v/>
      </c>
      <c r="AM109" s="39" t="str">
        <f t="shared" ca="1" si="67"/>
        <v/>
      </c>
      <c r="AN109" s="40"/>
      <c r="AO109" s="39">
        <f t="shared" ca="1" si="76"/>
        <v>0</v>
      </c>
      <c r="AP109" s="339"/>
      <c r="AW109" s="329"/>
      <c r="BI109" s="329"/>
      <c r="BJ109" s="329"/>
      <c r="BK109" s="329"/>
      <c r="BL109" s="329"/>
      <c r="BM109" s="329"/>
      <c r="BN109" s="329"/>
      <c r="BO109" s="329"/>
      <c r="BP109" s="329"/>
      <c r="BQ109" s="329"/>
      <c r="BR109" s="329"/>
      <c r="BS109" s="329"/>
      <c r="BT109" s="329"/>
      <c r="BU109" s="329"/>
      <c r="BV109" s="329"/>
      <c r="BW109" s="325"/>
      <c r="BX109" s="325"/>
      <c r="BY109" s="325"/>
      <c r="BZ109" s="325"/>
      <c r="CA109" s="325"/>
      <c r="CB109" s="325"/>
      <c r="CC109" s="325"/>
      <c r="CD109" s="325"/>
      <c r="CE109" s="325"/>
      <c r="CF109" s="325"/>
      <c r="CG109" s="325"/>
      <c r="CH109" s="325"/>
      <c r="CI109" s="325"/>
      <c r="CJ109" s="325"/>
      <c r="CK109" s="325"/>
      <c r="CL109" s="325"/>
      <c r="CM109" s="325"/>
      <c r="CN109" s="325"/>
      <c r="CO109" s="325"/>
      <c r="CP109" s="325"/>
      <c r="CQ109" s="325"/>
      <c r="CR109" s="325"/>
      <c r="CS109" s="325"/>
      <c r="CT109" s="325"/>
      <c r="CU109" s="325"/>
      <c r="CV109" s="325"/>
      <c r="CW109" s="325"/>
      <c r="CX109" s="325"/>
    </row>
    <row r="110" spans="1:102" s="36" customFormat="1" ht="15" customHeight="1">
      <c r="A110" s="329"/>
      <c r="B110" s="37" t="str">
        <f t="shared" ca="1" si="54"/>
        <v/>
      </c>
      <c r="C110" s="38" t="str">
        <f t="shared" ca="1" si="55"/>
        <v/>
      </c>
      <c r="D110" s="39" t="str">
        <f t="shared" ca="1" si="56"/>
        <v/>
      </c>
      <c r="E110" s="39" t="str">
        <f t="shared" ca="1" si="68"/>
        <v/>
      </c>
      <c r="F110" s="39" t="str">
        <f t="shared" ca="1" si="57"/>
        <v/>
      </c>
      <c r="G110" s="101"/>
      <c r="H110" s="39">
        <f t="shared" ca="1" si="48"/>
        <v>0</v>
      </c>
      <c r="J110" s="332"/>
      <c r="K110" s="37" t="str">
        <f t="shared" ca="1" si="58"/>
        <v/>
      </c>
      <c r="L110" s="38" t="str">
        <f t="shared" ca="1" si="59"/>
        <v/>
      </c>
      <c r="M110" s="39" t="str">
        <f t="shared" si="49"/>
        <v/>
      </c>
      <c r="N110" s="39" t="str">
        <f t="shared" ca="1" si="69"/>
        <v/>
      </c>
      <c r="O110" s="39" t="str">
        <f ca="1">IF(L110="","",ROUND(Q109*$O$5/payments_per_year,2))</f>
        <v/>
      </c>
      <c r="P110" s="101"/>
      <c r="Q110" s="39">
        <f t="shared" ca="1" si="70"/>
        <v>0</v>
      </c>
      <c r="R110" s="332"/>
      <c r="S110" s="37" t="str">
        <f t="shared" ca="1" si="60"/>
        <v/>
      </c>
      <c r="T110" s="38" t="str">
        <f t="shared" ca="1" si="61"/>
        <v/>
      </c>
      <c r="U110" s="39" t="str">
        <f t="shared" si="50"/>
        <v/>
      </c>
      <c r="V110" s="39" t="str">
        <f t="shared" ca="1" si="71"/>
        <v/>
      </c>
      <c r="W110" s="39">
        <f t="shared" ca="1" si="51"/>
        <v>0</v>
      </c>
      <c r="X110" s="40"/>
      <c r="Y110" s="39">
        <f t="shared" ca="1" si="72"/>
        <v>0</v>
      </c>
      <c r="Z110" s="332"/>
      <c r="AA110" s="37" t="str">
        <f t="shared" ca="1" si="62"/>
        <v/>
      </c>
      <c r="AB110" s="38" t="str">
        <f t="shared" ca="1" si="63"/>
        <v/>
      </c>
      <c r="AC110" s="39" t="str">
        <f t="shared" si="52"/>
        <v/>
      </c>
      <c r="AD110" s="39" t="str">
        <f t="shared" ca="1" si="73"/>
        <v/>
      </c>
      <c r="AE110" s="39" t="str">
        <f t="shared" ca="1" si="64"/>
        <v/>
      </c>
      <c r="AF110" s="40"/>
      <c r="AG110" s="39">
        <f t="shared" ca="1" si="74"/>
        <v>0</v>
      </c>
      <c r="AH110" s="339"/>
      <c r="AI110" s="37" t="str">
        <f t="shared" ca="1" si="65"/>
        <v/>
      </c>
      <c r="AJ110" s="38" t="str">
        <f t="shared" ca="1" si="66"/>
        <v/>
      </c>
      <c r="AK110" s="39" t="str">
        <f t="shared" si="53"/>
        <v/>
      </c>
      <c r="AL110" s="39" t="str">
        <f t="shared" ca="1" si="75"/>
        <v/>
      </c>
      <c r="AM110" s="39" t="str">
        <f t="shared" ca="1" si="67"/>
        <v/>
      </c>
      <c r="AN110" s="40"/>
      <c r="AO110" s="39">
        <f t="shared" ca="1" si="76"/>
        <v>0</v>
      </c>
      <c r="AP110" s="339"/>
      <c r="AW110" s="329"/>
      <c r="BI110" s="329"/>
      <c r="BJ110" s="329"/>
      <c r="BK110" s="329"/>
      <c r="BL110" s="329"/>
      <c r="BM110" s="329"/>
      <c r="BN110" s="329"/>
      <c r="BO110" s="329"/>
      <c r="BP110" s="329"/>
      <c r="BQ110" s="329"/>
      <c r="BR110" s="329"/>
      <c r="BS110" s="329"/>
      <c r="BT110" s="329"/>
      <c r="BU110" s="329"/>
      <c r="BV110" s="329"/>
      <c r="BW110" s="325"/>
      <c r="BX110" s="325"/>
      <c r="BY110" s="325"/>
      <c r="BZ110" s="325"/>
      <c r="CA110" s="325"/>
      <c r="CB110" s="325"/>
      <c r="CC110" s="325"/>
      <c r="CD110" s="325"/>
      <c r="CE110" s="325"/>
      <c r="CF110" s="325"/>
      <c r="CG110" s="325"/>
      <c r="CH110" s="325"/>
      <c r="CI110" s="325"/>
      <c r="CJ110" s="325"/>
      <c r="CK110" s="325"/>
      <c r="CL110" s="325"/>
      <c r="CM110" s="325"/>
      <c r="CN110" s="325"/>
      <c r="CO110" s="325"/>
      <c r="CP110" s="325"/>
      <c r="CQ110" s="325"/>
      <c r="CR110" s="325"/>
      <c r="CS110" s="325"/>
      <c r="CT110" s="325"/>
      <c r="CU110" s="325"/>
      <c r="CV110" s="325"/>
      <c r="CW110" s="325"/>
      <c r="CX110" s="325"/>
    </row>
    <row r="111" spans="1:102" s="36" customFormat="1" ht="15" customHeight="1">
      <c r="A111" s="329"/>
      <c r="B111" s="37" t="str">
        <f t="shared" ca="1" si="54"/>
        <v/>
      </c>
      <c r="C111" s="38" t="str">
        <f t="shared" ca="1" si="55"/>
        <v/>
      </c>
      <c r="D111" s="39" t="str">
        <f t="shared" ca="1" si="56"/>
        <v/>
      </c>
      <c r="E111" s="39" t="str">
        <f t="shared" ca="1" si="68"/>
        <v/>
      </c>
      <c r="F111" s="39" t="str">
        <f t="shared" ca="1" si="57"/>
        <v/>
      </c>
      <c r="G111" s="101"/>
      <c r="H111" s="39">
        <f t="shared" ca="1" si="48"/>
        <v>0</v>
      </c>
      <c r="J111" s="332"/>
      <c r="K111" s="37" t="str">
        <f t="shared" ca="1" si="58"/>
        <v/>
      </c>
      <c r="L111" s="38" t="str">
        <f t="shared" ca="1" si="59"/>
        <v/>
      </c>
      <c r="M111" s="39" t="str">
        <f t="shared" si="49"/>
        <v/>
      </c>
      <c r="N111" s="39" t="str">
        <f t="shared" ca="1" si="69"/>
        <v/>
      </c>
      <c r="O111" s="39">
        <f ca="1">ROUND(Q110*$O$5/payments_per_year,2)</f>
        <v>0</v>
      </c>
      <c r="P111" s="101"/>
      <c r="Q111" s="39">
        <f t="shared" ca="1" si="70"/>
        <v>0</v>
      </c>
      <c r="R111" s="332"/>
      <c r="S111" s="37" t="str">
        <f t="shared" ca="1" si="60"/>
        <v/>
      </c>
      <c r="T111" s="38" t="str">
        <f t="shared" ca="1" si="61"/>
        <v/>
      </c>
      <c r="U111" s="39" t="str">
        <f t="shared" si="50"/>
        <v/>
      </c>
      <c r="V111" s="39" t="str">
        <f t="shared" ca="1" si="71"/>
        <v/>
      </c>
      <c r="W111" s="39">
        <f t="shared" ca="1" si="51"/>
        <v>0</v>
      </c>
      <c r="X111" s="40"/>
      <c r="Y111" s="39">
        <f t="shared" ca="1" si="72"/>
        <v>0</v>
      </c>
      <c r="Z111" s="332"/>
      <c r="AA111" s="37" t="str">
        <f t="shared" ca="1" si="62"/>
        <v/>
      </c>
      <c r="AB111" s="38" t="str">
        <f t="shared" ca="1" si="63"/>
        <v/>
      </c>
      <c r="AC111" s="39" t="str">
        <f t="shared" si="52"/>
        <v/>
      </c>
      <c r="AD111" s="39" t="str">
        <f t="shared" ca="1" si="73"/>
        <v/>
      </c>
      <c r="AE111" s="39" t="str">
        <f t="shared" ca="1" si="64"/>
        <v/>
      </c>
      <c r="AF111" s="40"/>
      <c r="AG111" s="39">
        <f t="shared" ca="1" si="74"/>
        <v>0</v>
      </c>
      <c r="AH111" s="339"/>
      <c r="AI111" s="37" t="str">
        <f t="shared" ca="1" si="65"/>
        <v/>
      </c>
      <c r="AJ111" s="38" t="str">
        <f t="shared" ca="1" si="66"/>
        <v/>
      </c>
      <c r="AK111" s="39" t="str">
        <f t="shared" si="53"/>
        <v/>
      </c>
      <c r="AL111" s="39" t="str">
        <f t="shared" ca="1" si="75"/>
        <v/>
      </c>
      <c r="AM111" s="39" t="str">
        <f t="shared" ca="1" si="67"/>
        <v/>
      </c>
      <c r="AN111" s="40"/>
      <c r="AO111" s="39">
        <f t="shared" ca="1" si="76"/>
        <v>0</v>
      </c>
      <c r="AP111" s="339"/>
      <c r="AW111" s="329"/>
      <c r="BI111" s="329"/>
      <c r="BJ111" s="329"/>
      <c r="BK111" s="329"/>
      <c r="BL111" s="329"/>
      <c r="BM111" s="329"/>
      <c r="BN111" s="329"/>
      <c r="BO111" s="329"/>
      <c r="BP111" s="329"/>
      <c r="BQ111" s="329"/>
      <c r="BR111" s="329"/>
      <c r="BS111" s="329"/>
      <c r="BT111" s="329"/>
      <c r="BU111" s="329"/>
      <c r="BV111" s="329"/>
      <c r="BW111" s="325"/>
      <c r="BX111" s="325"/>
      <c r="BY111" s="325"/>
      <c r="BZ111" s="325"/>
      <c r="CA111" s="325"/>
      <c r="CB111" s="325"/>
      <c r="CC111" s="325"/>
      <c r="CD111" s="325"/>
      <c r="CE111" s="325"/>
      <c r="CF111" s="325"/>
      <c r="CG111" s="325"/>
      <c r="CH111" s="325"/>
      <c r="CI111" s="325"/>
      <c r="CJ111" s="325"/>
      <c r="CK111" s="325"/>
      <c r="CL111" s="325"/>
      <c r="CM111" s="325"/>
      <c r="CN111" s="325"/>
      <c r="CO111" s="325"/>
      <c r="CP111" s="325"/>
      <c r="CQ111" s="325"/>
      <c r="CR111" s="325"/>
      <c r="CS111" s="325"/>
      <c r="CT111" s="325"/>
      <c r="CU111" s="325"/>
      <c r="CV111" s="325"/>
      <c r="CW111" s="325"/>
      <c r="CX111" s="325"/>
    </row>
    <row r="112" spans="1:102" s="36" customFormat="1" ht="15" customHeight="1">
      <c r="A112" s="329"/>
      <c r="B112" s="37" t="str">
        <f t="shared" ca="1" si="54"/>
        <v/>
      </c>
      <c r="C112" s="38" t="str">
        <f t="shared" ca="1" si="55"/>
        <v/>
      </c>
      <c r="D112" s="39" t="str">
        <f t="shared" ca="1" si="56"/>
        <v/>
      </c>
      <c r="E112" s="39" t="str">
        <f t="shared" ca="1" si="68"/>
        <v/>
      </c>
      <c r="F112" s="39" t="str">
        <f t="shared" ca="1" si="57"/>
        <v/>
      </c>
      <c r="G112" s="101"/>
      <c r="H112" s="39">
        <f t="shared" ca="1" si="48"/>
        <v>0</v>
      </c>
      <c r="J112" s="332"/>
      <c r="K112" s="37" t="str">
        <f t="shared" ca="1" si="58"/>
        <v/>
      </c>
      <c r="L112" s="38" t="str">
        <f t="shared" ca="1" si="59"/>
        <v/>
      </c>
      <c r="M112" s="39" t="str">
        <f t="shared" si="49"/>
        <v/>
      </c>
      <c r="N112" s="39" t="str">
        <f t="shared" ca="1" si="69"/>
        <v/>
      </c>
      <c r="O112" s="39" t="str">
        <f ca="1">IF(L112="","",ROUND(Q111*$O$5/payments_per_year,2))</f>
        <v/>
      </c>
      <c r="P112" s="101"/>
      <c r="Q112" s="39">
        <f t="shared" ca="1" si="70"/>
        <v>0</v>
      </c>
      <c r="R112" s="332"/>
      <c r="S112" s="37" t="str">
        <f t="shared" ca="1" si="60"/>
        <v/>
      </c>
      <c r="T112" s="38" t="str">
        <f t="shared" ca="1" si="61"/>
        <v/>
      </c>
      <c r="U112" s="39" t="str">
        <f t="shared" si="50"/>
        <v/>
      </c>
      <c r="V112" s="39" t="str">
        <f t="shared" ca="1" si="71"/>
        <v/>
      </c>
      <c r="W112" s="39">
        <f t="shared" ca="1" si="51"/>
        <v>0</v>
      </c>
      <c r="X112" s="40"/>
      <c r="Y112" s="39">
        <f t="shared" ca="1" si="72"/>
        <v>0</v>
      </c>
      <c r="Z112" s="332"/>
      <c r="AA112" s="37" t="str">
        <f t="shared" ca="1" si="62"/>
        <v/>
      </c>
      <c r="AB112" s="38" t="str">
        <f t="shared" ca="1" si="63"/>
        <v/>
      </c>
      <c r="AC112" s="39" t="str">
        <f t="shared" si="52"/>
        <v/>
      </c>
      <c r="AD112" s="39" t="str">
        <f t="shared" ca="1" si="73"/>
        <v/>
      </c>
      <c r="AE112" s="39" t="str">
        <f t="shared" ca="1" si="64"/>
        <v/>
      </c>
      <c r="AF112" s="40"/>
      <c r="AG112" s="39">
        <f t="shared" ca="1" si="74"/>
        <v>0</v>
      </c>
      <c r="AH112" s="339"/>
      <c r="AI112" s="37" t="str">
        <f t="shared" ca="1" si="65"/>
        <v/>
      </c>
      <c r="AJ112" s="38" t="str">
        <f t="shared" ca="1" si="66"/>
        <v/>
      </c>
      <c r="AK112" s="39" t="str">
        <f t="shared" si="53"/>
        <v/>
      </c>
      <c r="AL112" s="39" t="str">
        <f t="shared" ca="1" si="75"/>
        <v/>
      </c>
      <c r="AM112" s="39" t="str">
        <f t="shared" ca="1" si="67"/>
        <v/>
      </c>
      <c r="AN112" s="40"/>
      <c r="AO112" s="39">
        <f t="shared" ca="1" si="76"/>
        <v>0</v>
      </c>
      <c r="AP112" s="339"/>
      <c r="AW112" s="329"/>
      <c r="BI112" s="329"/>
      <c r="BJ112" s="329"/>
      <c r="BK112" s="329"/>
      <c r="BL112" s="329"/>
      <c r="BM112" s="329"/>
      <c r="BN112" s="329"/>
      <c r="BO112" s="329"/>
      <c r="BP112" s="329"/>
      <c r="BQ112" s="329"/>
      <c r="BR112" s="329"/>
      <c r="BS112" s="329"/>
      <c r="BT112" s="329"/>
      <c r="BU112" s="329"/>
      <c r="BV112" s="329"/>
      <c r="BW112" s="325"/>
      <c r="BX112" s="325"/>
      <c r="BY112" s="325"/>
      <c r="BZ112" s="325"/>
      <c r="CA112" s="325"/>
      <c r="CB112" s="325"/>
      <c r="CC112" s="325"/>
      <c r="CD112" s="325"/>
      <c r="CE112" s="325"/>
      <c r="CF112" s="325"/>
      <c r="CG112" s="325"/>
      <c r="CH112" s="325"/>
      <c r="CI112" s="325"/>
      <c r="CJ112" s="325"/>
      <c r="CK112" s="325"/>
      <c r="CL112" s="325"/>
      <c r="CM112" s="325"/>
      <c r="CN112" s="325"/>
      <c r="CO112" s="325"/>
      <c r="CP112" s="325"/>
      <c r="CQ112" s="325"/>
      <c r="CR112" s="325"/>
      <c r="CS112" s="325"/>
      <c r="CT112" s="325"/>
      <c r="CU112" s="325"/>
      <c r="CV112" s="325"/>
      <c r="CW112" s="325"/>
      <c r="CX112" s="325"/>
    </row>
    <row r="113" spans="1:102" s="36" customFormat="1" ht="15" customHeight="1">
      <c r="A113" s="329"/>
      <c r="B113" s="37" t="str">
        <f t="shared" ca="1" si="54"/>
        <v/>
      </c>
      <c r="C113" s="38" t="str">
        <f t="shared" ca="1" si="55"/>
        <v/>
      </c>
      <c r="D113" s="39" t="str">
        <f t="shared" ca="1" si="56"/>
        <v/>
      </c>
      <c r="E113" s="39" t="str">
        <f t="shared" ca="1" si="68"/>
        <v/>
      </c>
      <c r="F113" s="39" t="str">
        <f t="shared" ca="1" si="57"/>
        <v/>
      </c>
      <c r="G113" s="101"/>
      <c r="H113" s="39">
        <f t="shared" ca="1" si="48"/>
        <v>0</v>
      </c>
      <c r="J113" s="332"/>
      <c r="K113" s="37" t="str">
        <f t="shared" ca="1" si="58"/>
        <v/>
      </c>
      <c r="L113" s="38" t="str">
        <f t="shared" ca="1" si="59"/>
        <v/>
      </c>
      <c r="M113" s="39" t="str">
        <f t="shared" si="49"/>
        <v/>
      </c>
      <c r="N113" s="39" t="str">
        <f t="shared" ca="1" si="69"/>
        <v/>
      </c>
      <c r="O113" s="39">
        <f ca="1">ROUND(Q112*$O$5/payments_per_year,2)</f>
        <v>0</v>
      </c>
      <c r="P113" s="101"/>
      <c r="Q113" s="39">
        <f t="shared" ca="1" si="70"/>
        <v>0</v>
      </c>
      <c r="R113" s="332"/>
      <c r="S113" s="37" t="str">
        <f t="shared" ca="1" si="60"/>
        <v/>
      </c>
      <c r="T113" s="38" t="str">
        <f t="shared" ca="1" si="61"/>
        <v/>
      </c>
      <c r="U113" s="39" t="str">
        <f t="shared" si="50"/>
        <v/>
      </c>
      <c r="V113" s="39" t="str">
        <f t="shared" ca="1" si="71"/>
        <v/>
      </c>
      <c r="W113" s="39">
        <f t="shared" ca="1" si="51"/>
        <v>0</v>
      </c>
      <c r="X113" s="40"/>
      <c r="Y113" s="39">
        <f t="shared" ca="1" si="72"/>
        <v>0</v>
      </c>
      <c r="Z113" s="332"/>
      <c r="AA113" s="37" t="str">
        <f t="shared" ca="1" si="62"/>
        <v/>
      </c>
      <c r="AB113" s="38" t="str">
        <f t="shared" ca="1" si="63"/>
        <v/>
      </c>
      <c r="AC113" s="39" t="str">
        <f t="shared" si="52"/>
        <v/>
      </c>
      <c r="AD113" s="39" t="str">
        <f t="shared" ca="1" si="73"/>
        <v/>
      </c>
      <c r="AE113" s="39" t="str">
        <f t="shared" ca="1" si="64"/>
        <v/>
      </c>
      <c r="AF113" s="40"/>
      <c r="AG113" s="39">
        <f t="shared" ca="1" si="74"/>
        <v>0</v>
      </c>
      <c r="AH113" s="339"/>
      <c r="AI113" s="37" t="str">
        <f t="shared" ca="1" si="65"/>
        <v/>
      </c>
      <c r="AJ113" s="38" t="str">
        <f t="shared" ca="1" si="66"/>
        <v/>
      </c>
      <c r="AK113" s="39" t="str">
        <f t="shared" si="53"/>
        <v/>
      </c>
      <c r="AL113" s="39" t="str">
        <f t="shared" ca="1" si="75"/>
        <v/>
      </c>
      <c r="AM113" s="39" t="str">
        <f t="shared" ca="1" si="67"/>
        <v/>
      </c>
      <c r="AN113" s="40"/>
      <c r="AO113" s="39">
        <f t="shared" ca="1" si="76"/>
        <v>0</v>
      </c>
      <c r="AP113" s="339"/>
      <c r="AW113" s="329"/>
      <c r="BI113" s="329"/>
      <c r="BJ113" s="329"/>
      <c r="BK113" s="329"/>
      <c r="BL113" s="329"/>
      <c r="BM113" s="329"/>
      <c r="BN113" s="329"/>
      <c r="BO113" s="329"/>
      <c r="BP113" s="329"/>
      <c r="BQ113" s="329"/>
      <c r="BR113" s="329"/>
      <c r="BS113" s="329"/>
      <c r="BT113" s="329"/>
      <c r="BU113" s="329"/>
      <c r="BV113" s="329"/>
      <c r="BW113" s="325"/>
      <c r="BX113" s="325"/>
      <c r="BY113" s="325"/>
      <c r="BZ113" s="325"/>
      <c r="CA113" s="325"/>
      <c r="CB113" s="325"/>
      <c r="CC113" s="325"/>
      <c r="CD113" s="325"/>
      <c r="CE113" s="325"/>
      <c r="CF113" s="325"/>
      <c r="CG113" s="325"/>
      <c r="CH113" s="325"/>
      <c r="CI113" s="325"/>
      <c r="CJ113" s="325"/>
      <c r="CK113" s="325"/>
      <c r="CL113" s="325"/>
      <c r="CM113" s="325"/>
      <c r="CN113" s="325"/>
      <c r="CO113" s="325"/>
      <c r="CP113" s="325"/>
      <c r="CQ113" s="325"/>
      <c r="CR113" s="325"/>
      <c r="CS113" s="325"/>
      <c r="CT113" s="325"/>
      <c r="CU113" s="325"/>
      <c r="CV113" s="325"/>
      <c r="CW113" s="325"/>
      <c r="CX113" s="325"/>
    </row>
    <row r="114" spans="1:102" s="36" customFormat="1" ht="15" customHeight="1">
      <c r="A114" s="329"/>
      <c r="B114" s="37" t="str">
        <f t="shared" ca="1" si="54"/>
        <v/>
      </c>
      <c r="C114" s="38" t="str">
        <f t="shared" ca="1" si="55"/>
        <v/>
      </c>
      <c r="D114" s="39" t="str">
        <f t="shared" ca="1" si="56"/>
        <v/>
      </c>
      <c r="E114" s="39" t="str">
        <f t="shared" ca="1" si="68"/>
        <v/>
      </c>
      <c r="F114" s="39" t="str">
        <f t="shared" ca="1" si="57"/>
        <v/>
      </c>
      <c r="G114" s="101"/>
      <c r="H114" s="39">
        <f t="shared" ca="1" si="48"/>
        <v>0</v>
      </c>
      <c r="J114" s="332"/>
      <c r="K114" s="37" t="str">
        <f t="shared" ca="1" si="58"/>
        <v/>
      </c>
      <c r="L114" s="38" t="str">
        <f t="shared" ca="1" si="59"/>
        <v/>
      </c>
      <c r="M114" s="39" t="str">
        <f t="shared" si="49"/>
        <v/>
      </c>
      <c r="N114" s="39" t="str">
        <f t="shared" ca="1" si="69"/>
        <v/>
      </c>
      <c r="O114" s="39" t="str">
        <f ca="1">IF(L114="","",ROUND(Q113*$O$5/payments_per_year,2))</f>
        <v/>
      </c>
      <c r="P114" s="101"/>
      <c r="Q114" s="39">
        <f t="shared" ca="1" si="70"/>
        <v>0</v>
      </c>
      <c r="R114" s="332"/>
      <c r="S114" s="37" t="str">
        <f t="shared" ca="1" si="60"/>
        <v/>
      </c>
      <c r="T114" s="38" t="str">
        <f t="shared" ca="1" si="61"/>
        <v/>
      </c>
      <c r="U114" s="39" t="str">
        <f t="shared" si="50"/>
        <v/>
      </c>
      <c r="V114" s="39" t="str">
        <f t="shared" ca="1" si="71"/>
        <v/>
      </c>
      <c r="W114" s="39">
        <f t="shared" ca="1" si="51"/>
        <v>0</v>
      </c>
      <c r="X114" s="40"/>
      <c r="Y114" s="39">
        <f t="shared" ca="1" si="72"/>
        <v>0</v>
      </c>
      <c r="Z114" s="332"/>
      <c r="AA114" s="37" t="str">
        <f t="shared" ca="1" si="62"/>
        <v/>
      </c>
      <c r="AB114" s="38" t="str">
        <f t="shared" ca="1" si="63"/>
        <v/>
      </c>
      <c r="AC114" s="39" t="str">
        <f t="shared" si="52"/>
        <v/>
      </c>
      <c r="AD114" s="39" t="str">
        <f t="shared" ca="1" si="73"/>
        <v/>
      </c>
      <c r="AE114" s="39" t="str">
        <f t="shared" ca="1" si="64"/>
        <v/>
      </c>
      <c r="AF114" s="40"/>
      <c r="AG114" s="39">
        <f t="shared" ca="1" si="74"/>
        <v>0</v>
      </c>
      <c r="AH114" s="339"/>
      <c r="AI114" s="37" t="str">
        <f t="shared" ca="1" si="65"/>
        <v/>
      </c>
      <c r="AJ114" s="38" t="str">
        <f t="shared" ca="1" si="66"/>
        <v/>
      </c>
      <c r="AK114" s="39" t="str">
        <f t="shared" si="53"/>
        <v/>
      </c>
      <c r="AL114" s="39" t="str">
        <f t="shared" ca="1" si="75"/>
        <v/>
      </c>
      <c r="AM114" s="39" t="str">
        <f t="shared" ca="1" si="67"/>
        <v/>
      </c>
      <c r="AN114" s="40"/>
      <c r="AO114" s="39">
        <f t="shared" ca="1" si="76"/>
        <v>0</v>
      </c>
      <c r="AP114" s="339"/>
      <c r="AW114" s="329"/>
      <c r="BI114" s="329"/>
      <c r="BJ114" s="329"/>
      <c r="BK114" s="329"/>
      <c r="BL114" s="329"/>
      <c r="BM114" s="329"/>
      <c r="BN114" s="329"/>
      <c r="BO114" s="329"/>
      <c r="BP114" s="329"/>
      <c r="BQ114" s="329"/>
      <c r="BR114" s="329"/>
      <c r="BS114" s="329"/>
      <c r="BT114" s="329"/>
      <c r="BU114" s="329"/>
      <c r="BV114" s="329"/>
      <c r="BW114" s="325"/>
      <c r="BX114" s="325"/>
      <c r="BY114" s="325"/>
      <c r="BZ114" s="325"/>
      <c r="CA114" s="325"/>
      <c r="CB114" s="325"/>
      <c r="CC114" s="325"/>
      <c r="CD114" s="325"/>
      <c r="CE114" s="325"/>
      <c r="CF114" s="325"/>
      <c r="CG114" s="325"/>
      <c r="CH114" s="325"/>
      <c r="CI114" s="325"/>
      <c r="CJ114" s="325"/>
      <c r="CK114" s="325"/>
      <c r="CL114" s="325"/>
      <c r="CM114" s="325"/>
      <c r="CN114" s="325"/>
      <c r="CO114" s="325"/>
      <c r="CP114" s="325"/>
      <c r="CQ114" s="325"/>
      <c r="CR114" s="325"/>
      <c r="CS114" s="325"/>
      <c r="CT114" s="325"/>
      <c r="CU114" s="325"/>
      <c r="CV114" s="325"/>
      <c r="CW114" s="325"/>
      <c r="CX114" s="325"/>
    </row>
    <row r="115" spans="1:102" s="36" customFormat="1" ht="15" customHeight="1">
      <c r="A115" s="329"/>
      <c r="B115" s="37" t="str">
        <f t="shared" ca="1" si="54"/>
        <v/>
      </c>
      <c r="C115" s="38" t="str">
        <f t="shared" ca="1" si="55"/>
        <v/>
      </c>
      <c r="D115" s="39" t="str">
        <f t="shared" ca="1" si="56"/>
        <v/>
      </c>
      <c r="E115" s="39" t="str">
        <f t="shared" ca="1" si="68"/>
        <v/>
      </c>
      <c r="F115" s="39" t="str">
        <f t="shared" ca="1" si="57"/>
        <v/>
      </c>
      <c r="G115" s="101"/>
      <c r="H115" s="39">
        <f t="shared" ca="1" si="48"/>
        <v>0</v>
      </c>
      <c r="J115" s="332"/>
      <c r="K115" s="37" t="str">
        <f t="shared" ca="1" si="58"/>
        <v/>
      </c>
      <c r="L115" s="38" t="str">
        <f t="shared" ca="1" si="59"/>
        <v/>
      </c>
      <c r="M115" s="39" t="str">
        <f t="shared" si="49"/>
        <v/>
      </c>
      <c r="N115" s="39" t="str">
        <f t="shared" ca="1" si="69"/>
        <v/>
      </c>
      <c r="O115" s="39">
        <f ca="1">ROUND(Q114*$O$5/payments_per_year,2)</f>
        <v>0</v>
      </c>
      <c r="P115" s="101"/>
      <c r="Q115" s="39">
        <f t="shared" ca="1" si="70"/>
        <v>0</v>
      </c>
      <c r="R115" s="332"/>
      <c r="S115" s="37" t="str">
        <f t="shared" ca="1" si="60"/>
        <v/>
      </c>
      <c r="T115" s="38" t="str">
        <f t="shared" ca="1" si="61"/>
        <v/>
      </c>
      <c r="U115" s="39" t="str">
        <f t="shared" si="50"/>
        <v/>
      </c>
      <c r="V115" s="39" t="str">
        <f t="shared" ca="1" si="71"/>
        <v/>
      </c>
      <c r="W115" s="39">
        <f t="shared" ca="1" si="51"/>
        <v>0</v>
      </c>
      <c r="X115" s="40"/>
      <c r="Y115" s="39">
        <f t="shared" ca="1" si="72"/>
        <v>0</v>
      </c>
      <c r="Z115" s="332"/>
      <c r="AA115" s="37" t="str">
        <f t="shared" ca="1" si="62"/>
        <v/>
      </c>
      <c r="AB115" s="38" t="str">
        <f t="shared" ca="1" si="63"/>
        <v/>
      </c>
      <c r="AC115" s="39" t="str">
        <f t="shared" si="52"/>
        <v/>
      </c>
      <c r="AD115" s="39" t="str">
        <f t="shared" ca="1" si="73"/>
        <v/>
      </c>
      <c r="AE115" s="39" t="str">
        <f t="shared" ca="1" si="64"/>
        <v/>
      </c>
      <c r="AF115" s="40"/>
      <c r="AG115" s="39">
        <f t="shared" ca="1" si="74"/>
        <v>0</v>
      </c>
      <c r="AH115" s="339"/>
      <c r="AI115" s="37" t="str">
        <f t="shared" ca="1" si="65"/>
        <v/>
      </c>
      <c r="AJ115" s="38" t="str">
        <f t="shared" ca="1" si="66"/>
        <v/>
      </c>
      <c r="AK115" s="39" t="str">
        <f t="shared" si="53"/>
        <v/>
      </c>
      <c r="AL115" s="39" t="str">
        <f t="shared" ca="1" si="75"/>
        <v/>
      </c>
      <c r="AM115" s="39" t="str">
        <f t="shared" ca="1" si="67"/>
        <v/>
      </c>
      <c r="AN115" s="40"/>
      <c r="AO115" s="39">
        <f t="shared" ca="1" si="76"/>
        <v>0</v>
      </c>
      <c r="AP115" s="339"/>
      <c r="AW115" s="329"/>
      <c r="BI115" s="329"/>
      <c r="BJ115" s="329"/>
      <c r="BK115" s="329"/>
      <c r="BL115" s="329"/>
      <c r="BM115" s="329"/>
      <c r="BN115" s="329"/>
      <c r="BO115" s="329"/>
      <c r="BP115" s="329"/>
      <c r="BQ115" s="329"/>
      <c r="BR115" s="329"/>
      <c r="BS115" s="329"/>
      <c r="BT115" s="329"/>
      <c r="BU115" s="329"/>
      <c r="BV115" s="329"/>
      <c r="BW115" s="325"/>
      <c r="BX115" s="325"/>
      <c r="BY115" s="325"/>
      <c r="BZ115" s="325"/>
      <c r="CA115" s="325"/>
      <c r="CB115" s="325"/>
      <c r="CC115" s="325"/>
      <c r="CD115" s="325"/>
      <c r="CE115" s="325"/>
      <c r="CF115" s="325"/>
      <c r="CG115" s="325"/>
      <c r="CH115" s="325"/>
      <c r="CI115" s="325"/>
      <c r="CJ115" s="325"/>
      <c r="CK115" s="325"/>
      <c r="CL115" s="325"/>
      <c r="CM115" s="325"/>
      <c r="CN115" s="325"/>
      <c r="CO115" s="325"/>
      <c r="CP115" s="325"/>
      <c r="CQ115" s="325"/>
      <c r="CR115" s="325"/>
      <c r="CS115" s="325"/>
      <c r="CT115" s="325"/>
      <c r="CU115" s="325"/>
      <c r="CV115" s="325"/>
      <c r="CW115" s="325"/>
      <c r="CX115" s="325"/>
    </row>
    <row r="116" spans="1:102" s="36" customFormat="1" ht="15" customHeight="1">
      <c r="A116" s="329"/>
      <c r="B116" s="37" t="str">
        <f t="shared" ca="1" si="54"/>
        <v/>
      </c>
      <c r="C116" s="38" t="str">
        <f t="shared" ca="1" si="55"/>
        <v/>
      </c>
      <c r="D116" s="39" t="str">
        <f t="shared" ca="1" si="56"/>
        <v/>
      </c>
      <c r="E116" s="39" t="str">
        <f t="shared" ca="1" si="68"/>
        <v/>
      </c>
      <c r="F116" s="39" t="str">
        <f t="shared" ca="1" si="57"/>
        <v/>
      </c>
      <c r="G116" s="101"/>
      <c r="H116" s="39">
        <f t="shared" ca="1" si="48"/>
        <v>0</v>
      </c>
      <c r="J116" s="332"/>
      <c r="K116" s="37" t="str">
        <f t="shared" ca="1" si="58"/>
        <v/>
      </c>
      <c r="L116" s="38" t="str">
        <f t="shared" ca="1" si="59"/>
        <v/>
      </c>
      <c r="M116" s="39" t="str">
        <f t="shared" si="49"/>
        <v/>
      </c>
      <c r="N116" s="39" t="str">
        <f t="shared" ca="1" si="69"/>
        <v/>
      </c>
      <c r="O116" s="39" t="str">
        <f ca="1">IF(L116="","",ROUND(Q115*$O$5/payments_per_year,2))</f>
        <v/>
      </c>
      <c r="P116" s="101"/>
      <c r="Q116" s="39">
        <f t="shared" ca="1" si="70"/>
        <v>0</v>
      </c>
      <c r="R116" s="332"/>
      <c r="S116" s="37" t="str">
        <f t="shared" ca="1" si="60"/>
        <v/>
      </c>
      <c r="T116" s="38" t="str">
        <f t="shared" ca="1" si="61"/>
        <v/>
      </c>
      <c r="U116" s="39" t="str">
        <f t="shared" si="50"/>
        <v/>
      </c>
      <c r="V116" s="39" t="str">
        <f t="shared" ca="1" si="71"/>
        <v/>
      </c>
      <c r="W116" s="39">
        <f t="shared" ca="1" si="51"/>
        <v>0</v>
      </c>
      <c r="X116" s="40"/>
      <c r="Y116" s="39">
        <f t="shared" ca="1" si="72"/>
        <v>0</v>
      </c>
      <c r="Z116" s="332"/>
      <c r="AA116" s="37" t="str">
        <f t="shared" ca="1" si="62"/>
        <v/>
      </c>
      <c r="AB116" s="38" t="str">
        <f t="shared" ca="1" si="63"/>
        <v/>
      </c>
      <c r="AC116" s="39" t="str">
        <f t="shared" si="52"/>
        <v/>
      </c>
      <c r="AD116" s="39" t="str">
        <f t="shared" ca="1" si="73"/>
        <v/>
      </c>
      <c r="AE116" s="39" t="str">
        <f t="shared" ca="1" si="64"/>
        <v/>
      </c>
      <c r="AF116" s="40"/>
      <c r="AG116" s="39">
        <f t="shared" ca="1" si="74"/>
        <v>0</v>
      </c>
      <c r="AH116" s="339"/>
      <c r="AI116" s="37" t="str">
        <f t="shared" ca="1" si="65"/>
        <v/>
      </c>
      <c r="AJ116" s="38" t="str">
        <f t="shared" ca="1" si="66"/>
        <v/>
      </c>
      <c r="AK116" s="39" t="str">
        <f t="shared" si="53"/>
        <v/>
      </c>
      <c r="AL116" s="39" t="str">
        <f t="shared" ca="1" si="75"/>
        <v/>
      </c>
      <c r="AM116" s="39" t="str">
        <f t="shared" ca="1" si="67"/>
        <v/>
      </c>
      <c r="AN116" s="40"/>
      <c r="AO116" s="39">
        <f t="shared" ca="1" si="76"/>
        <v>0</v>
      </c>
      <c r="AP116" s="339"/>
      <c r="AW116" s="329"/>
      <c r="BI116" s="329"/>
      <c r="BJ116" s="329"/>
      <c r="BK116" s="329"/>
      <c r="BL116" s="329"/>
      <c r="BM116" s="329"/>
      <c r="BN116" s="329"/>
      <c r="BO116" s="329"/>
      <c r="BP116" s="329"/>
      <c r="BQ116" s="329"/>
      <c r="BR116" s="329"/>
      <c r="BS116" s="329"/>
      <c r="BT116" s="329"/>
      <c r="BU116" s="329"/>
      <c r="BV116" s="329"/>
      <c r="BW116" s="325"/>
      <c r="BX116" s="325"/>
      <c r="BY116" s="325"/>
      <c r="BZ116" s="325"/>
      <c r="CA116" s="325"/>
      <c r="CB116" s="325"/>
      <c r="CC116" s="325"/>
      <c r="CD116" s="325"/>
      <c r="CE116" s="325"/>
      <c r="CF116" s="325"/>
      <c r="CG116" s="325"/>
      <c r="CH116" s="325"/>
      <c r="CI116" s="325"/>
      <c r="CJ116" s="325"/>
      <c r="CK116" s="325"/>
      <c r="CL116" s="325"/>
      <c r="CM116" s="325"/>
      <c r="CN116" s="325"/>
      <c r="CO116" s="325"/>
      <c r="CP116" s="325"/>
      <c r="CQ116" s="325"/>
      <c r="CR116" s="325"/>
      <c r="CS116" s="325"/>
      <c r="CT116" s="325"/>
      <c r="CU116" s="325"/>
      <c r="CV116" s="325"/>
      <c r="CW116" s="325"/>
      <c r="CX116" s="325"/>
    </row>
    <row r="117" spans="1:102" s="36" customFormat="1" ht="15" customHeight="1">
      <c r="A117" s="329"/>
      <c r="B117" s="37" t="str">
        <f t="shared" ca="1" si="54"/>
        <v/>
      </c>
      <c r="C117" s="38" t="str">
        <f t="shared" ca="1" si="55"/>
        <v/>
      </c>
      <c r="D117" s="39" t="str">
        <f t="shared" ca="1" si="56"/>
        <v/>
      </c>
      <c r="E117" s="39" t="str">
        <f t="shared" ca="1" si="68"/>
        <v/>
      </c>
      <c r="F117" s="39" t="str">
        <f t="shared" ca="1" si="57"/>
        <v/>
      </c>
      <c r="G117" s="101"/>
      <c r="H117" s="39">
        <f t="shared" ca="1" si="48"/>
        <v>0</v>
      </c>
      <c r="J117" s="332"/>
      <c r="K117" s="37" t="str">
        <f t="shared" ca="1" si="58"/>
        <v/>
      </c>
      <c r="L117" s="38" t="str">
        <f t="shared" ca="1" si="59"/>
        <v/>
      </c>
      <c r="M117" s="39" t="str">
        <f t="shared" si="49"/>
        <v/>
      </c>
      <c r="N117" s="39" t="str">
        <f t="shared" ca="1" si="69"/>
        <v/>
      </c>
      <c r="O117" s="39">
        <f ca="1">ROUND(Q116*$O$5/payments_per_year,2)</f>
        <v>0</v>
      </c>
      <c r="P117" s="101"/>
      <c r="Q117" s="39">
        <f t="shared" ca="1" si="70"/>
        <v>0</v>
      </c>
      <c r="R117" s="332"/>
      <c r="S117" s="37" t="str">
        <f t="shared" ca="1" si="60"/>
        <v/>
      </c>
      <c r="T117" s="38" t="str">
        <f t="shared" ca="1" si="61"/>
        <v/>
      </c>
      <c r="U117" s="39" t="str">
        <f t="shared" si="50"/>
        <v/>
      </c>
      <c r="V117" s="39" t="str">
        <f t="shared" ca="1" si="71"/>
        <v/>
      </c>
      <c r="W117" s="39">
        <f t="shared" ca="1" si="51"/>
        <v>0</v>
      </c>
      <c r="X117" s="40"/>
      <c r="Y117" s="39">
        <f t="shared" ca="1" si="72"/>
        <v>0</v>
      </c>
      <c r="Z117" s="332"/>
      <c r="AA117" s="37" t="str">
        <f t="shared" ca="1" si="62"/>
        <v/>
      </c>
      <c r="AB117" s="38" t="str">
        <f t="shared" ca="1" si="63"/>
        <v/>
      </c>
      <c r="AC117" s="39" t="str">
        <f t="shared" si="52"/>
        <v/>
      </c>
      <c r="AD117" s="39" t="str">
        <f t="shared" ca="1" si="73"/>
        <v/>
      </c>
      <c r="AE117" s="39" t="str">
        <f t="shared" ca="1" si="64"/>
        <v/>
      </c>
      <c r="AF117" s="40"/>
      <c r="AG117" s="39">
        <f t="shared" ca="1" si="74"/>
        <v>0</v>
      </c>
      <c r="AH117" s="339"/>
      <c r="AI117" s="37" t="str">
        <f t="shared" ca="1" si="65"/>
        <v/>
      </c>
      <c r="AJ117" s="38" t="str">
        <f t="shared" ca="1" si="66"/>
        <v/>
      </c>
      <c r="AK117" s="39" t="str">
        <f t="shared" si="53"/>
        <v/>
      </c>
      <c r="AL117" s="39" t="str">
        <f t="shared" ca="1" si="75"/>
        <v/>
      </c>
      <c r="AM117" s="39" t="str">
        <f t="shared" ca="1" si="67"/>
        <v/>
      </c>
      <c r="AN117" s="40"/>
      <c r="AO117" s="39">
        <f t="shared" ca="1" si="76"/>
        <v>0</v>
      </c>
      <c r="AP117" s="339"/>
      <c r="AW117" s="329"/>
      <c r="BI117" s="329"/>
      <c r="BJ117" s="329"/>
      <c r="BK117" s="329"/>
      <c r="BL117" s="329"/>
      <c r="BM117" s="329"/>
      <c r="BN117" s="329"/>
      <c r="BO117" s="329"/>
      <c r="BP117" s="329"/>
      <c r="BQ117" s="329"/>
      <c r="BR117" s="329"/>
      <c r="BS117" s="329"/>
      <c r="BT117" s="329"/>
      <c r="BU117" s="329"/>
      <c r="BV117" s="329"/>
      <c r="BW117" s="325"/>
      <c r="BX117" s="325"/>
      <c r="BY117" s="325"/>
      <c r="BZ117" s="325"/>
      <c r="CA117" s="325"/>
      <c r="CB117" s="325"/>
      <c r="CC117" s="325"/>
      <c r="CD117" s="325"/>
      <c r="CE117" s="325"/>
      <c r="CF117" s="325"/>
      <c r="CG117" s="325"/>
      <c r="CH117" s="325"/>
      <c r="CI117" s="325"/>
      <c r="CJ117" s="325"/>
      <c r="CK117" s="325"/>
      <c r="CL117" s="325"/>
      <c r="CM117" s="325"/>
      <c r="CN117" s="325"/>
      <c r="CO117" s="325"/>
      <c r="CP117" s="325"/>
      <c r="CQ117" s="325"/>
      <c r="CR117" s="325"/>
      <c r="CS117" s="325"/>
      <c r="CT117" s="325"/>
      <c r="CU117" s="325"/>
      <c r="CV117" s="325"/>
      <c r="CW117" s="325"/>
      <c r="CX117" s="325"/>
    </row>
    <row r="118" spans="1:102" s="36" customFormat="1" ht="15" customHeight="1">
      <c r="A118" s="329"/>
      <c r="B118" s="37" t="str">
        <f t="shared" ca="1" si="54"/>
        <v/>
      </c>
      <c r="C118" s="38" t="str">
        <f t="shared" ca="1" si="55"/>
        <v/>
      </c>
      <c r="D118" s="39" t="str">
        <f t="shared" ca="1" si="56"/>
        <v/>
      </c>
      <c r="E118" s="39" t="str">
        <f t="shared" ca="1" si="68"/>
        <v/>
      </c>
      <c r="F118" s="39" t="str">
        <f t="shared" ca="1" si="57"/>
        <v/>
      </c>
      <c r="G118" s="101"/>
      <c r="H118" s="39">
        <f t="shared" ca="1" si="48"/>
        <v>0</v>
      </c>
      <c r="J118" s="332"/>
      <c r="K118" s="37" t="str">
        <f t="shared" ca="1" si="58"/>
        <v/>
      </c>
      <c r="L118" s="38" t="str">
        <f t="shared" ca="1" si="59"/>
        <v/>
      </c>
      <c r="M118" s="39" t="str">
        <f t="shared" si="49"/>
        <v/>
      </c>
      <c r="N118" s="39" t="str">
        <f t="shared" ca="1" si="69"/>
        <v/>
      </c>
      <c r="O118" s="39" t="str">
        <f ca="1">IF(L118="","",ROUND(Q117*$O$5/payments_per_year,2))</f>
        <v/>
      </c>
      <c r="P118" s="101"/>
      <c r="Q118" s="39">
        <f t="shared" ca="1" si="70"/>
        <v>0</v>
      </c>
      <c r="R118" s="332"/>
      <c r="S118" s="37" t="str">
        <f t="shared" ca="1" si="60"/>
        <v/>
      </c>
      <c r="T118" s="38" t="str">
        <f t="shared" ca="1" si="61"/>
        <v/>
      </c>
      <c r="U118" s="39" t="str">
        <f t="shared" si="50"/>
        <v/>
      </c>
      <c r="V118" s="39" t="str">
        <f t="shared" ca="1" si="71"/>
        <v/>
      </c>
      <c r="W118" s="39">
        <f t="shared" ca="1" si="51"/>
        <v>0</v>
      </c>
      <c r="X118" s="40"/>
      <c r="Y118" s="39">
        <f t="shared" ca="1" si="72"/>
        <v>0</v>
      </c>
      <c r="Z118" s="332"/>
      <c r="AA118" s="37" t="str">
        <f t="shared" ca="1" si="62"/>
        <v/>
      </c>
      <c r="AB118" s="38" t="str">
        <f t="shared" ca="1" si="63"/>
        <v/>
      </c>
      <c r="AC118" s="39" t="str">
        <f t="shared" si="52"/>
        <v/>
      </c>
      <c r="AD118" s="39" t="str">
        <f t="shared" ca="1" si="73"/>
        <v/>
      </c>
      <c r="AE118" s="39" t="str">
        <f t="shared" ca="1" si="64"/>
        <v/>
      </c>
      <c r="AF118" s="40"/>
      <c r="AG118" s="39">
        <f t="shared" ca="1" si="74"/>
        <v>0</v>
      </c>
      <c r="AH118" s="339"/>
      <c r="AI118" s="37" t="str">
        <f t="shared" ca="1" si="65"/>
        <v/>
      </c>
      <c r="AJ118" s="38" t="str">
        <f t="shared" ca="1" si="66"/>
        <v/>
      </c>
      <c r="AK118" s="39" t="str">
        <f t="shared" si="53"/>
        <v/>
      </c>
      <c r="AL118" s="39" t="str">
        <f t="shared" ca="1" si="75"/>
        <v/>
      </c>
      <c r="AM118" s="39" t="str">
        <f t="shared" ca="1" si="67"/>
        <v/>
      </c>
      <c r="AN118" s="40"/>
      <c r="AO118" s="39">
        <f t="shared" ca="1" si="76"/>
        <v>0</v>
      </c>
      <c r="AP118" s="339"/>
      <c r="AW118" s="329"/>
      <c r="BI118" s="329"/>
      <c r="BJ118" s="329"/>
      <c r="BK118" s="329"/>
      <c r="BL118" s="329"/>
      <c r="BM118" s="329"/>
      <c r="BN118" s="329"/>
      <c r="BO118" s="329"/>
      <c r="BP118" s="329"/>
      <c r="BQ118" s="329"/>
      <c r="BR118" s="329"/>
      <c r="BS118" s="329"/>
      <c r="BT118" s="329"/>
      <c r="BU118" s="329"/>
      <c r="BV118" s="329"/>
      <c r="BW118" s="325"/>
      <c r="BX118" s="325"/>
      <c r="BY118" s="325"/>
      <c r="BZ118" s="325"/>
      <c r="CA118" s="325"/>
      <c r="CB118" s="325"/>
      <c r="CC118" s="325"/>
      <c r="CD118" s="325"/>
      <c r="CE118" s="325"/>
      <c r="CF118" s="325"/>
      <c r="CG118" s="325"/>
      <c r="CH118" s="325"/>
      <c r="CI118" s="325"/>
      <c r="CJ118" s="325"/>
      <c r="CK118" s="325"/>
      <c r="CL118" s="325"/>
      <c r="CM118" s="325"/>
      <c r="CN118" s="325"/>
      <c r="CO118" s="325"/>
      <c r="CP118" s="325"/>
      <c r="CQ118" s="325"/>
      <c r="CR118" s="325"/>
      <c r="CS118" s="325"/>
      <c r="CT118" s="325"/>
      <c r="CU118" s="325"/>
      <c r="CV118" s="325"/>
      <c r="CW118" s="325"/>
      <c r="CX118" s="325"/>
    </row>
    <row r="119" spans="1:102" s="36" customFormat="1" ht="15" customHeight="1">
      <c r="A119" s="329"/>
      <c r="B119" s="37" t="str">
        <f t="shared" ca="1" si="54"/>
        <v/>
      </c>
      <c r="C119" s="38" t="str">
        <f t="shared" ca="1" si="55"/>
        <v/>
      </c>
      <c r="D119" s="39" t="str">
        <f t="shared" ca="1" si="56"/>
        <v/>
      </c>
      <c r="E119" s="39" t="str">
        <f t="shared" ca="1" si="68"/>
        <v/>
      </c>
      <c r="F119" s="39" t="str">
        <f t="shared" ca="1" si="57"/>
        <v/>
      </c>
      <c r="G119" s="101"/>
      <c r="H119" s="39">
        <f t="shared" ca="1" si="48"/>
        <v>0</v>
      </c>
      <c r="J119" s="332"/>
      <c r="K119" s="37" t="str">
        <f t="shared" ca="1" si="58"/>
        <v/>
      </c>
      <c r="L119" s="38" t="str">
        <f t="shared" ca="1" si="59"/>
        <v/>
      </c>
      <c r="M119" s="39" t="str">
        <f t="shared" si="49"/>
        <v/>
      </c>
      <c r="N119" s="39" t="str">
        <f t="shared" ca="1" si="69"/>
        <v/>
      </c>
      <c r="O119" s="39">
        <f ca="1">ROUND(Q118*$O$5/payments_per_year,2)</f>
        <v>0</v>
      </c>
      <c r="P119" s="101"/>
      <c r="Q119" s="39">
        <f t="shared" ca="1" si="70"/>
        <v>0</v>
      </c>
      <c r="R119" s="332"/>
      <c r="S119" s="37" t="str">
        <f t="shared" ca="1" si="60"/>
        <v/>
      </c>
      <c r="T119" s="38" t="str">
        <f t="shared" ca="1" si="61"/>
        <v/>
      </c>
      <c r="U119" s="39" t="str">
        <f t="shared" si="50"/>
        <v/>
      </c>
      <c r="V119" s="39" t="str">
        <f t="shared" ca="1" si="71"/>
        <v/>
      </c>
      <c r="W119" s="39">
        <f t="shared" ca="1" si="51"/>
        <v>0</v>
      </c>
      <c r="X119" s="40"/>
      <c r="Y119" s="39">
        <f t="shared" ca="1" si="72"/>
        <v>0</v>
      </c>
      <c r="Z119" s="332"/>
      <c r="AA119" s="37" t="str">
        <f t="shared" ca="1" si="62"/>
        <v/>
      </c>
      <c r="AB119" s="38" t="str">
        <f t="shared" ca="1" si="63"/>
        <v/>
      </c>
      <c r="AC119" s="39" t="str">
        <f t="shared" si="52"/>
        <v/>
      </c>
      <c r="AD119" s="39" t="str">
        <f t="shared" ca="1" si="73"/>
        <v/>
      </c>
      <c r="AE119" s="39" t="str">
        <f t="shared" ca="1" si="64"/>
        <v/>
      </c>
      <c r="AF119" s="40"/>
      <c r="AG119" s="39">
        <f t="shared" ca="1" si="74"/>
        <v>0</v>
      </c>
      <c r="AH119" s="339"/>
      <c r="AI119" s="37" t="str">
        <f t="shared" ca="1" si="65"/>
        <v/>
      </c>
      <c r="AJ119" s="38" t="str">
        <f t="shared" ca="1" si="66"/>
        <v/>
      </c>
      <c r="AK119" s="39" t="str">
        <f t="shared" si="53"/>
        <v/>
      </c>
      <c r="AL119" s="39" t="str">
        <f t="shared" ca="1" si="75"/>
        <v/>
      </c>
      <c r="AM119" s="39" t="str">
        <f t="shared" ca="1" si="67"/>
        <v/>
      </c>
      <c r="AN119" s="40"/>
      <c r="AO119" s="39">
        <f t="shared" ca="1" si="76"/>
        <v>0</v>
      </c>
      <c r="AP119" s="339"/>
      <c r="AW119" s="329"/>
      <c r="BI119" s="329"/>
      <c r="BJ119" s="329"/>
      <c r="BK119" s="329"/>
      <c r="BL119" s="329"/>
      <c r="BM119" s="329"/>
      <c r="BN119" s="329"/>
      <c r="BO119" s="329"/>
      <c r="BP119" s="329"/>
      <c r="BQ119" s="329"/>
      <c r="BR119" s="329"/>
      <c r="BS119" s="329"/>
      <c r="BT119" s="329"/>
      <c r="BU119" s="329"/>
      <c r="BV119" s="329"/>
      <c r="BW119" s="325"/>
      <c r="BX119" s="325"/>
      <c r="BY119" s="325"/>
      <c r="BZ119" s="325"/>
      <c r="CA119" s="325"/>
      <c r="CB119" s="325"/>
      <c r="CC119" s="325"/>
      <c r="CD119" s="325"/>
      <c r="CE119" s="325"/>
      <c r="CF119" s="325"/>
      <c r="CG119" s="325"/>
      <c r="CH119" s="325"/>
      <c r="CI119" s="325"/>
      <c r="CJ119" s="325"/>
      <c r="CK119" s="325"/>
      <c r="CL119" s="325"/>
      <c r="CM119" s="325"/>
      <c r="CN119" s="325"/>
      <c r="CO119" s="325"/>
      <c r="CP119" s="325"/>
      <c r="CQ119" s="325"/>
      <c r="CR119" s="325"/>
      <c r="CS119" s="325"/>
      <c r="CT119" s="325"/>
      <c r="CU119" s="325"/>
      <c r="CV119" s="325"/>
      <c r="CW119" s="325"/>
      <c r="CX119" s="325"/>
    </row>
    <row r="120" spans="1:102" s="36" customFormat="1" ht="15" customHeight="1">
      <c r="A120" s="329"/>
      <c r="B120" s="37" t="str">
        <f t="shared" ca="1" si="54"/>
        <v/>
      </c>
      <c r="C120" s="38" t="str">
        <f t="shared" ca="1" si="55"/>
        <v/>
      </c>
      <c r="D120" s="39" t="str">
        <f t="shared" ca="1" si="56"/>
        <v/>
      </c>
      <c r="E120" s="39" t="str">
        <f t="shared" ca="1" si="68"/>
        <v/>
      </c>
      <c r="F120" s="39" t="str">
        <f t="shared" ca="1" si="57"/>
        <v/>
      </c>
      <c r="G120" s="101"/>
      <c r="H120" s="39">
        <f t="shared" ca="1" si="48"/>
        <v>0</v>
      </c>
      <c r="J120" s="332"/>
      <c r="K120" s="37" t="str">
        <f t="shared" ca="1" si="58"/>
        <v/>
      </c>
      <c r="L120" s="38" t="str">
        <f t="shared" ca="1" si="59"/>
        <v/>
      </c>
      <c r="M120" s="39" t="str">
        <f t="shared" si="49"/>
        <v/>
      </c>
      <c r="N120" s="39" t="str">
        <f t="shared" ca="1" si="69"/>
        <v/>
      </c>
      <c r="O120" s="39" t="str">
        <f ca="1">IF(L120="","",ROUND(Q119*$O$5/payments_per_year,2))</f>
        <v/>
      </c>
      <c r="P120" s="101"/>
      <c r="Q120" s="39">
        <f t="shared" ca="1" si="70"/>
        <v>0</v>
      </c>
      <c r="R120" s="332"/>
      <c r="S120" s="37" t="str">
        <f t="shared" ca="1" si="60"/>
        <v/>
      </c>
      <c r="T120" s="38" t="str">
        <f t="shared" ca="1" si="61"/>
        <v/>
      </c>
      <c r="U120" s="39" t="str">
        <f t="shared" si="50"/>
        <v/>
      </c>
      <c r="V120" s="39" t="str">
        <f t="shared" ca="1" si="71"/>
        <v/>
      </c>
      <c r="W120" s="39">
        <f t="shared" ca="1" si="51"/>
        <v>0</v>
      </c>
      <c r="X120" s="40"/>
      <c r="Y120" s="39">
        <f t="shared" ca="1" si="72"/>
        <v>0</v>
      </c>
      <c r="Z120" s="332"/>
      <c r="AA120" s="37" t="str">
        <f t="shared" ca="1" si="62"/>
        <v/>
      </c>
      <c r="AB120" s="38" t="str">
        <f t="shared" ca="1" si="63"/>
        <v/>
      </c>
      <c r="AC120" s="39" t="str">
        <f t="shared" si="52"/>
        <v/>
      </c>
      <c r="AD120" s="39" t="str">
        <f t="shared" ca="1" si="73"/>
        <v/>
      </c>
      <c r="AE120" s="39" t="str">
        <f t="shared" ca="1" si="64"/>
        <v/>
      </c>
      <c r="AF120" s="40"/>
      <c r="AG120" s="39">
        <f t="shared" ca="1" si="74"/>
        <v>0</v>
      </c>
      <c r="AH120" s="339"/>
      <c r="AI120" s="37" t="str">
        <f t="shared" ca="1" si="65"/>
        <v/>
      </c>
      <c r="AJ120" s="38" t="str">
        <f t="shared" ca="1" si="66"/>
        <v/>
      </c>
      <c r="AK120" s="39" t="str">
        <f t="shared" si="53"/>
        <v/>
      </c>
      <c r="AL120" s="39" t="str">
        <f t="shared" ca="1" si="75"/>
        <v/>
      </c>
      <c r="AM120" s="39" t="str">
        <f t="shared" ca="1" si="67"/>
        <v/>
      </c>
      <c r="AN120" s="40"/>
      <c r="AO120" s="39">
        <f t="shared" ca="1" si="76"/>
        <v>0</v>
      </c>
      <c r="AP120" s="339"/>
      <c r="AW120" s="329"/>
      <c r="BI120" s="329"/>
      <c r="BJ120" s="329"/>
      <c r="BK120" s="329"/>
      <c r="BL120" s="329"/>
      <c r="BM120" s="329"/>
      <c r="BN120" s="329"/>
      <c r="BO120" s="329"/>
      <c r="BP120" s="329"/>
      <c r="BQ120" s="329"/>
      <c r="BR120" s="329"/>
      <c r="BS120" s="329"/>
      <c r="BT120" s="329"/>
      <c r="BU120" s="329"/>
      <c r="BV120" s="329"/>
      <c r="BW120" s="325"/>
      <c r="BX120" s="325"/>
      <c r="BY120" s="325"/>
      <c r="BZ120" s="325"/>
      <c r="CA120" s="325"/>
      <c r="CB120" s="325"/>
      <c r="CC120" s="325"/>
      <c r="CD120" s="325"/>
      <c r="CE120" s="325"/>
      <c r="CF120" s="325"/>
      <c r="CG120" s="325"/>
      <c r="CH120" s="325"/>
      <c r="CI120" s="325"/>
      <c r="CJ120" s="325"/>
      <c r="CK120" s="325"/>
      <c r="CL120" s="325"/>
      <c r="CM120" s="325"/>
      <c r="CN120" s="325"/>
      <c r="CO120" s="325"/>
      <c r="CP120" s="325"/>
      <c r="CQ120" s="325"/>
      <c r="CR120" s="325"/>
      <c r="CS120" s="325"/>
      <c r="CT120" s="325"/>
      <c r="CU120" s="325"/>
      <c r="CV120" s="325"/>
      <c r="CW120" s="325"/>
      <c r="CX120" s="325"/>
    </row>
    <row r="121" spans="1:102" s="36" customFormat="1" ht="15" customHeight="1">
      <c r="A121" s="329"/>
      <c r="B121" s="37" t="str">
        <f t="shared" ca="1" si="54"/>
        <v/>
      </c>
      <c r="C121" s="38" t="str">
        <f t="shared" ca="1" si="55"/>
        <v/>
      </c>
      <c r="D121" s="39" t="str">
        <f t="shared" ca="1" si="56"/>
        <v/>
      </c>
      <c r="E121" s="39" t="str">
        <f t="shared" ca="1" si="68"/>
        <v/>
      </c>
      <c r="F121" s="39" t="str">
        <f t="shared" ca="1" si="57"/>
        <v/>
      </c>
      <c r="G121" s="101"/>
      <c r="H121" s="39">
        <f t="shared" ca="1" si="48"/>
        <v>0</v>
      </c>
      <c r="J121" s="332"/>
      <c r="K121" s="37" t="str">
        <f t="shared" ca="1" si="58"/>
        <v/>
      </c>
      <c r="L121" s="38" t="str">
        <f t="shared" ca="1" si="59"/>
        <v/>
      </c>
      <c r="M121" s="39" t="str">
        <f t="shared" si="49"/>
        <v/>
      </c>
      <c r="N121" s="39" t="str">
        <f t="shared" ca="1" si="69"/>
        <v/>
      </c>
      <c r="O121" s="39">
        <f ca="1">ROUND(Q120*$O$5/payments_per_year,2)</f>
        <v>0</v>
      </c>
      <c r="P121" s="101"/>
      <c r="Q121" s="39">
        <f t="shared" ca="1" si="70"/>
        <v>0</v>
      </c>
      <c r="R121" s="332"/>
      <c r="S121" s="37" t="str">
        <f t="shared" ca="1" si="60"/>
        <v/>
      </c>
      <c r="T121" s="38" t="str">
        <f t="shared" ca="1" si="61"/>
        <v/>
      </c>
      <c r="U121" s="39" t="str">
        <f t="shared" si="50"/>
        <v/>
      </c>
      <c r="V121" s="39" t="str">
        <f t="shared" ca="1" si="71"/>
        <v/>
      </c>
      <c r="W121" s="39">
        <f t="shared" ca="1" si="51"/>
        <v>0</v>
      </c>
      <c r="X121" s="40"/>
      <c r="Y121" s="39">
        <f t="shared" ca="1" si="72"/>
        <v>0</v>
      </c>
      <c r="Z121" s="332"/>
      <c r="AA121" s="37" t="str">
        <f t="shared" ca="1" si="62"/>
        <v/>
      </c>
      <c r="AB121" s="38" t="str">
        <f t="shared" ca="1" si="63"/>
        <v/>
      </c>
      <c r="AC121" s="39" t="str">
        <f t="shared" si="52"/>
        <v/>
      </c>
      <c r="AD121" s="39" t="str">
        <f t="shared" ca="1" si="73"/>
        <v/>
      </c>
      <c r="AE121" s="39" t="str">
        <f t="shared" ca="1" si="64"/>
        <v/>
      </c>
      <c r="AF121" s="40"/>
      <c r="AG121" s="39">
        <f t="shared" ca="1" si="74"/>
        <v>0</v>
      </c>
      <c r="AH121" s="339"/>
      <c r="AI121" s="37" t="str">
        <f t="shared" ca="1" si="65"/>
        <v/>
      </c>
      <c r="AJ121" s="38" t="str">
        <f t="shared" ca="1" si="66"/>
        <v/>
      </c>
      <c r="AK121" s="39" t="str">
        <f t="shared" si="53"/>
        <v/>
      </c>
      <c r="AL121" s="39" t="str">
        <f t="shared" ca="1" si="75"/>
        <v/>
      </c>
      <c r="AM121" s="39" t="str">
        <f t="shared" ca="1" si="67"/>
        <v/>
      </c>
      <c r="AN121" s="40"/>
      <c r="AO121" s="39">
        <f t="shared" ca="1" si="76"/>
        <v>0</v>
      </c>
      <c r="AP121" s="339"/>
      <c r="AW121" s="329"/>
      <c r="BI121" s="329"/>
      <c r="BJ121" s="329"/>
      <c r="BK121" s="329"/>
      <c r="BL121" s="329"/>
      <c r="BM121" s="329"/>
      <c r="BN121" s="329"/>
      <c r="BO121" s="329"/>
      <c r="BP121" s="329"/>
      <c r="BQ121" s="329"/>
      <c r="BR121" s="329"/>
      <c r="BS121" s="329"/>
      <c r="BT121" s="329"/>
      <c r="BU121" s="329"/>
      <c r="BV121" s="329"/>
      <c r="BW121" s="325"/>
      <c r="BX121" s="325"/>
      <c r="BY121" s="325"/>
      <c r="BZ121" s="325"/>
      <c r="CA121" s="325"/>
      <c r="CB121" s="325"/>
      <c r="CC121" s="325"/>
      <c r="CD121" s="325"/>
      <c r="CE121" s="325"/>
      <c r="CF121" s="325"/>
      <c r="CG121" s="325"/>
      <c r="CH121" s="325"/>
      <c r="CI121" s="325"/>
      <c r="CJ121" s="325"/>
      <c r="CK121" s="325"/>
      <c r="CL121" s="325"/>
      <c r="CM121" s="325"/>
      <c r="CN121" s="325"/>
      <c r="CO121" s="325"/>
      <c r="CP121" s="325"/>
      <c r="CQ121" s="325"/>
      <c r="CR121" s="325"/>
      <c r="CS121" s="325"/>
      <c r="CT121" s="325"/>
      <c r="CU121" s="325"/>
      <c r="CV121" s="325"/>
      <c r="CW121" s="325"/>
      <c r="CX121" s="325"/>
    </row>
    <row r="122" spans="1:102" s="36" customFormat="1" ht="15" customHeight="1">
      <c r="A122" s="329"/>
      <c r="B122" s="37" t="str">
        <f t="shared" ca="1" si="54"/>
        <v/>
      </c>
      <c r="C122" s="38" t="str">
        <f t="shared" ca="1" si="55"/>
        <v/>
      </c>
      <c r="D122" s="39" t="str">
        <f t="shared" ca="1" si="56"/>
        <v/>
      </c>
      <c r="E122" s="39" t="str">
        <f t="shared" ca="1" si="68"/>
        <v/>
      </c>
      <c r="F122" s="39" t="str">
        <f t="shared" ca="1" si="57"/>
        <v/>
      </c>
      <c r="G122" s="101"/>
      <c r="H122" s="39">
        <f t="shared" ca="1" si="48"/>
        <v>0</v>
      </c>
      <c r="J122" s="332"/>
      <c r="K122" s="37" t="str">
        <f t="shared" ca="1" si="58"/>
        <v/>
      </c>
      <c r="L122" s="38" t="str">
        <f t="shared" ca="1" si="59"/>
        <v/>
      </c>
      <c r="M122" s="39" t="str">
        <f t="shared" si="49"/>
        <v/>
      </c>
      <c r="N122" s="39" t="str">
        <f t="shared" ca="1" si="69"/>
        <v/>
      </c>
      <c r="O122" s="39" t="str">
        <f ca="1">IF(L122="","",ROUND(Q121*$O$5/payments_per_year,2))</f>
        <v/>
      </c>
      <c r="P122" s="101"/>
      <c r="Q122" s="39">
        <f t="shared" ca="1" si="70"/>
        <v>0</v>
      </c>
      <c r="R122" s="332"/>
      <c r="S122" s="37" t="str">
        <f t="shared" ca="1" si="60"/>
        <v/>
      </c>
      <c r="T122" s="38" t="str">
        <f t="shared" ca="1" si="61"/>
        <v/>
      </c>
      <c r="U122" s="39" t="str">
        <f t="shared" si="50"/>
        <v/>
      </c>
      <c r="V122" s="39" t="str">
        <f t="shared" ca="1" si="71"/>
        <v/>
      </c>
      <c r="W122" s="39">
        <f t="shared" ca="1" si="51"/>
        <v>0</v>
      </c>
      <c r="X122" s="40"/>
      <c r="Y122" s="39">
        <f t="shared" ca="1" si="72"/>
        <v>0</v>
      </c>
      <c r="Z122" s="332"/>
      <c r="AA122" s="37" t="str">
        <f t="shared" ca="1" si="62"/>
        <v/>
      </c>
      <c r="AB122" s="38" t="str">
        <f t="shared" ca="1" si="63"/>
        <v/>
      </c>
      <c r="AC122" s="39" t="str">
        <f t="shared" si="52"/>
        <v/>
      </c>
      <c r="AD122" s="39" t="str">
        <f t="shared" ca="1" si="73"/>
        <v/>
      </c>
      <c r="AE122" s="39" t="str">
        <f t="shared" ca="1" si="64"/>
        <v/>
      </c>
      <c r="AF122" s="40"/>
      <c r="AG122" s="39">
        <f t="shared" ca="1" si="74"/>
        <v>0</v>
      </c>
      <c r="AH122" s="339"/>
      <c r="AI122" s="37" t="str">
        <f t="shared" ca="1" si="65"/>
        <v/>
      </c>
      <c r="AJ122" s="38" t="str">
        <f t="shared" ca="1" si="66"/>
        <v/>
      </c>
      <c r="AK122" s="39" t="str">
        <f t="shared" si="53"/>
        <v/>
      </c>
      <c r="AL122" s="39" t="str">
        <f t="shared" ca="1" si="75"/>
        <v/>
      </c>
      <c r="AM122" s="39" t="str">
        <f t="shared" ca="1" si="67"/>
        <v/>
      </c>
      <c r="AN122" s="40"/>
      <c r="AO122" s="39">
        <f t="shared" ca="1" si="76"/>
        <v>0</v>
      </c>
      <c r="AP122" s="339"/>
      <c r="AW122" s="329"/>
      <c r="BI122" s="329"/>
      <c r="BJ122" s="329"/>
      <c r="BK122" s="329"/>
      <c r="BL122" s="329"/>
      <c r="BM122" s="329"/>
      <c r="BN122" s="329"/>
      <c r="BO122" s="329"/>
      <c r="BP122" s="329"/>
      <c r="BQ122" s="329"/>
      <c r="BR122" s="329"/>
      <c r="BS122" s="329"/>
      <c r="BT122" s="329"/>
      <c r="BU122" s="329"/>
      <c r="BV122" s="329"/>
      <c r="BW122" s="325"/>
      <c r="BX122" s="325"/>
      <c r="BY122" s="325"/>
      <c r="BZ122" s="325"/>
      <c r="CA122" s="325"/>
      <c r="CB122" s="325"/>
      <c r="CC122" s="325"/>
      <c r="CD122" s="325"/>
      <c r="CE122" s="325"/>
      <c r="CF122" s="325"/>
      <c r="CG122" s="325"/>
      <c r="CH122" s="325"/>
      <c r="CI122" s="325"/>
      <c r="CJ122" s="325"/>
      <c r="CK122" s="325"/>
      <c r="CL122" s="325"/>
      <c r="CM122" s="325"/>
      <c r="CN122" s="325"/>
      <c r="CO122" s="325"/>
      <c r="CP122" s="325"/>
      <c r="CQ122" s="325"/>
      <c r="CR122" s="325"/>
      <c r="CS122" s="325"/>
      <c r="CT122" s="325"/>
      <c r="CU122" s="325"/>
      <c r="CV122" s="325"/>
      <c r="CW122" s="325"/>
      <c r="CX122" s="325"/>
    </row>
    <row r="123" spans="1:102" s="36" customFormat="1" ht="15" customHeight="1">
      <c r="A123" s="329"/>
      <c r="B123" s="37" t="str">
        <f t="shared" ca="1" si="54"/>
        <v/>
      </c>
      <c r="C123" s="38" t="str">
        <f t="shared" ca="1" si="55"/>
        <v/>
      </c>
      <c r="D123" s="39" t="str">
        <f t="shared" ca="1" si="56"/>
        <v/>
      </c>
      <c r="E123" s="39" t="str">
        <f t="shared" ca="1" si="68"/>
        <v/>
      </c>
      <c r="F123" s="39" t="str">
        <f t="shared" ca="1" si="57"/>
        <v/>
      </c>
      <c r="G123" s="101"/>
      <c r="H123" s="39">
        <f t="shared" ca="1" si="48"/>
        <v>0</v>
      </c>
      <c r="J123" s="332"/>
      <c r="K123" s="37" t="str">
        <f t="shared" ca="1" si="58"/>
        <v/>
      </c>
      <c r="L123" s="38" t="str">
        <f t="shared" ca="1" si="59"/>
        <v/>
      </c>
      <c r="M123" s="39" t="str">
        <f t="shared" si="49"/>
        <v/>
      </c>
      <c r="N123" s="39" t="str">
        <f t="shared" ca="1" si="69"/>
        <v/>
      </c>
      <c r="O123" s="39">
        <f ca="1">ROUND(Q122*$O$5/payments_per_year,2)</f>
        <v>0</v>
      </c>
      <c r="P123" s="101"/>
      <c r="Q123" s="39">
        <f t="shared" ca="1" si="70"/>
        <v>0</v>
      </c>
      <c r="R123" s="332"/>
      <c r="S123" s="37" t="str">
        <f t="shared" ca="1" si="60"/>
        <v/>
      </c>
      <c r="T123" s="38" t="str">
        <f t="shared" ca="1" si="61"/>
        <v/>
      </c>
      <c r="U123" s="39" t="str">
        <f t="shared" si="50"/>
        <v/>
      </c>
      <c r="V123" s="39" t="str">
        <f t="shared" ca="1" si="71"/>
        <v/>
      </c>
      <c r="W123" s="39">
        <f t="shared" ca="1" si="51"/>
        <v>0</v>
      </c>
      <c r="X123" s="40"/>
      <c r="Y123" s="39">
        <f t="shared" ca="1" si="72"/>
        <v>0</v>
      </c>
      <c r="Z123" s="332"/>
      <c r="AA123" s="37" t="str">
        <f t="shared" ca="1" si="62"/>
        <v/>
      </c>
      <c r="AB123" s="38" t="str">
        <f t="shared" ca="1" si="63"/>
        <v/>
      </c>
      <c r="AC123" s="39" t="str">
        <f t="shared" si="52"/>
        <v/>
      </c>
      <c r="AD123" s="39" t="str">
        <f t="shared" ca="1" si="73"/>
        <v/>
      </c>
      <c r="AE123" s="39" t="str">
        <f t="shared" ca="1" si="64"/>
        <v/>
      </c>
      <c r="AF123" s="40"/>
      <c r="AG123" s="39">
        <f t="shared" ca="1" si="74"/>
        <v>0</v>
      </c>
      <c r="AH123" s="339"/>
      <c r="AI123" s="37" t="str">
        <f t="shared" ca="1" si="65"/>
        <v/>
      </c>
      <c r="AJ123" s="38" t="str">
        <f t="shared" ca="1" si="66"/>
        <v/>
      </c>
      <c r="AK123" s="39" t="str">
        <f t="shared" si="53"/>
        <v/>
      </c>
      <c r="AL123" s="39" t="str">
        <f t="shared" ca="1" si="75"/>
        <v/>
      </c>
      <c r="AM123" s="39" t="str">
        <f t="shared" ca="1" si="67"/>
        <v/>
      </c>
      <c r="AN123" s="40"/>
      <c r="AO123" s="39">
        <f t="shared" ca="1" si="76"/>
        <v>0</v>
      </c>
      <c r="AP123" s="339"/>
      <c r="AW123" s="329"/>
      <c r="BI123" s="329"/>
      <c r="BJ123" s="329"/>
      <c r="BK123" s="329"/>
      <c r="BL123" s="329"/>
      <c r="BM123" s="329"/>
      <c r="BN123" s="329"/>
      <c r="BO123" s="329"/>
      <c r="BP123" s="329"/>
      <c r="BQ123" s="329"/>
      <c r="BR123" s="329"/>
      <c r="BS123" s="329"/>
      <c r="BT123" s="329"/>
      <c r="BU123" s="329"/>
      <c r="BV123" s="329"/>
      <c r="BW123" s="325"/>
      <c r="BX123" s="325"/>
      <c r="BY123" s="325"/>
      <c r="BZ123" s="325"/>
      <c r="CA123" s="325"/>
      <c r="CB123" s="325"/>
      <c r="CC123" s="325"/>
      <c r="CD123" s="325"/>
      <c r="CE123" s="325"/>
      <c r="CF123" s="325"/>
      <c r="CG123" s="325"/>
      <c r="CH123" s="325"/>
      <c r="CI123" s="325"/>
      <c r="CJ123" s="325"/>
      <c r="CK123" s="325"/>
      <c r="CL123" s="325"/>
      <c r="CM123" s="325"/>
      <c r="CN123" s="325"/>
      <c r="CO123" s="325"/>
      <c r="CP123" s="325"/>
      <c r="CQ123" s="325"/>
      <c r="CR123" s="325"/>
      <c r="CS123" s="325"/>
      <c r="CT123" s="325"/>
      <c r="CU123" s="325"/>
      <c r="CV123" s="325"/>
      <c r="CW123" s="325"/>
      <c r="CX123" s="325"/>
    </row>
    <row r="124" spans="1:102" s="36" customFormat="1" ht="15" customHeight="1">
      <c r="A124" s="329"/>
      <c r="B124" s="37" t="str">
        <f t="shared" ca="1" si="54"/>
        <v/>
      </c>
      <c r="C124" s="38" t="str">
        <f t="shared" ca="1" si="55"/>
        <v/>
      </c>
      <c r="D124" s="39" t="str">
        <f t="shared" ca="1" si="56"/>
        <v/>
      </c>
      <c r="E124" s="39" t="str">
        <f t="shared" ca="1" si="68"/>
        <v/>
      </c>
      <c r="F124" s="39" t="str">
        <f t="shared" ca="1" si="57"/>
        <v/>
      </c>
      <c r="G124" s="101"/>
      <c r="H124" s="39">
        <f t="shared" ca="1" si="48"/>
        <v>0</v>
      </c>
      <c r="J124" s="332"/>
      <c r="K124" s="37" t="str">
        <f t="shared" ca="1" si="58"/>
        <v/>
      </c>
      <c r="L124" s="38" t="str">
        <f t="shared" ca="1" si="59"/>
        <v/>
      </c>
      <c r="M124" s="39" t="str">
        <f t="shared" si="49"/>
        <v/>
      </c>
      <c r="N124" s="39" t="str">
        <f t="shared" ca="1" si="69"/>
        <v/>
      </c>
      <c r="O124" s="39" t="str">
        <f ca="1">IF(L124="","",ROUND(Q123*$O$5/payments_per_year,2))</f>
        <v/>
      </c>
      <c r="P124" s="101"/>
      <c r="Q124" s="39">
        <f t="shared" ca="1" si="70"/>
        <v>0</v>
      </c>
      <c r="R124" s="332"/>
      <c r="S124" s="37" t="str">
        <f t="shared" ca="1" si="60"/>
        <v/>
      </c>
      <c r="T124" s="38" t="str">
        <f t="shared" ca="1" si="61"/>
        <v/>
      </c>
      <c r="U124" s="39" t="str">
        <f t="shared" si="50"/>
        <v/>
      </c>
      <c r="V124" s="39" t="str">
        <f t="shared" ca="1" si="71"/>
        <v/>
      </c>
      <c r="W124" s="39">
        <f t="shared" ca="1" si="51"/>
        <v>0</v>
      </c>
      <c r="X124" s="40"/>
      <c r="Y124" s="39">
        <f t="shared" ca="1" si="72"/>
        <v>0</v>
      </c>
      <c r="Z124" s="332"/>
      <c r="AA124" s="37" t="str">
        <f t="shared" ca="1" si="62"/>
        <v/>
      </c>
      <c r="AB124" s="38" t="str">
        <f t="shared" ca="1" si="63"/>
        <v/>
      </c>
      <c r="AC124" s="39" t="str">
        <f t="shared" si="52"/>
        <v/>
      </c>
      <c r="AD124" s="39" t="str">
        <f t="shared" ca="1" si="73"/>
        <v/>
      </c>
      <c r="AE124" s="39" t="str">
        <f t="shared" ca="1" si="64"/>
        <v/>
      </c>
      <c r="AF124" s="40"/>
      <c r="AG124" s="39">
        <f t="shared" ca="1" si="74"/>
        <v>0</v>
      </c>
      <c r="AH124" s="339"/>
      <c r="AI124" s="37" t="str">
        <f t="shared" ca="1" si="65"/>
        <v/>
      </c>
      <c r="AJ124" s="38" t="str">
        <f t="shared" ca="1" si="66"/>
        <v/>
      </c>
      <c r="AK124" s="39" t="str">
        <f t="shared" si="53"/>
        <v/>
      </c>
      <c r="AL124" s="39" t="str">
        <f t="shared" ca="1" si="75"/>
        <v/>
      </c>
      <c r="AM124" s="39" t="str">
        <f t="shared" ca="1" si="67"/>
        <v/>
      </c>
      <c r="AN124" s="40"/>
      <c r="AO124" s="39">
        <f t="shared" ca="1" si="76"/>
        <v>0</v>
      </c>
      <c r="AP124" s="339"/>
      <c r="AW124" s="329"/>
      <c r="BI124" s="329"/>
      <c r="BJ124" s="329"/>
      <c r="BK124" s="329"/>
      <c r="BL124" s="329"/>
      <c r="BM124" s="329"/>
      <c r="BN124" s="329"/>
      <c r="BO124" s="329"/>
      <c r="BP124" s="329"/>
      <c r="BQ124" s="329"/>
      <c r="BR124" s="329"/>
      <c r="BS124" s="329"/>
      <c r="BT124" s="329"/>
      <c r="BU124" s="329"/>
      <c r="BV124" s="329"/>
      <c r="BW124" s="325"/>
      <c r="BX124" s="325"/>
      <c r="BY124" s="325"/>
      <c r="BZ124" s="325"/>
      <c r="CA124" s="325"/>
      <c r="CB124" s="325"/>
      <c r="CC124" s="325"/>
      <c r="CD124" s="325"/>
      <c r="CE124" s="325"/>
      <c r="CF124" s="325"/>
      <c r="CG124" s="325"/>
      <c r="CH124" s="325"/>
      <c r="CI124" s="325"/>
      <c r="CJ124" s="325"/>
      <c r="CK124" s="325"/>
      <c r="CL124" s="325"/>
      <c r="CM124" s="325"/>
      <c r="CN124" s="325"/>
      <c r="CO124" s="325"/>
      <c r="CP124" s="325"/>
      <c r="CQ124" s="325"/>
      <c r="CR124" s="325"/>
      <c r="CS124" s="325"/>
      <c r="CT124" s="325"/>
      <c r="CU124" s="325"/>
      <c r="CV124" s="325"/>
      <c r="CW124" s="325"/>
      <c r="CX124" s="325"/>
    </row>
    <row r="125" spans="1:102" s="36" customFormat="1" ht="15" customHeight="1">
      <c r="A125" s="329"/>
      <c r="B125" s="37" t="str">
        <f t="shared" ca="1" si="54"/>
        <v/>
      </c>
      <c r="C125" s="38" t="str">
        <f t="shared" ca="1" si="55"/>
        <v/>
      </c>
      <c r="D125" s="39" t="str">
        <f t="shared" ca="1" si="56"/>
        <v/>
      </c>
      <c r="E125" s="39" t="str">
        <f t="shared" ca="1" si="68"/>
        <v/>
      </c>
      <c r="F125" s="39" t="str">
        <f t="shared" ca="1" si="57"/>
        <v/>
      </c>
      <c r="G125" s="101"/>
      <c r="H125" s="39">
        <f t="shared" ca="1" si="48"/>
        <v>0</v>
      </c>
      <c r="J125" s="332"/>
      <c r="K125" s="37" t="str">
        <f t="shared" ca="1" si="58"/>
        <v/>
      </c>
      <c r="L125" s="38" t="str">
        <f t="shared" ca="1" si="59"/>
        <v/>
      </c>
      <c r="M125" s="39" t="str">
        <f t="shared" si="49"/>
        <v/>
      </c>
      <c r="N125" s="39" t="str">
        <f t="shared" ca="1" si="69"/>
        <v/>
      </c>
      <c r="O125" s="39">
        <f ca="1">ROUND(Q124*$O$5/payments_per_year,2)</f>
        <v>0</v>
      </c>
      <c r="P125" s="101"/>
      <c r="Q125" s="39">
        <f t="shared" ca="1" si="70"/>
        <v>0</v>
      </c>
      <c r="R125" s="332"/>
      <c r="S125" s="37" t="str">
        <f t="shared" ca="1" si="60"/>
        <v/>
      </c>
      <c r="T125" s="38" t="str">
        <f t="shared" ca="1" si="61"/>
        <v/>
      </c>
      <c r="U125" s="39" t="str">
        <f t="shared" si="50"/>
        <v/>
      </c>
      <c r="V125" s="39" t="str">
        <f t="shared" ca="1" si="71"/>
        <v/>
      </c>
      <c r="W125" s="39">
        <f t="shared" ca="1" si="51"/>
        <v>0</v>
      </c>
      <c r="X125" s="40"/>
      <c r="Y125" s="39">
        <f t="shared" ca="1" si="72"/>
        <v>0</v>
      </c>
      <c r="Z125" s="332"/>
      <c r="AA125" s="37" t="str">
        <f t="shared" ca="1" si="62"/>
        <v/>
      </c>
      <c r="AB125" s="38" t="str">
        <f t="shared" ca="1" si="63"/>
        <v/>
      </c>
      <c r="AC125" s="39" t="str">
        <f t="shared" si="52"/>
        <v/>
      </c>
      <c r="AD125" s="39" t="str">
        <f t="shared" ca="1" si="73"/>
        <v/>
      </c>
      <c r="AE125" s="39" t="str">
        <f t="shared" ca="1" si="64"/>
        <v/>
      </c>
      <c r="AF125" s="40"/>
      <c r="AG125" s="39">
        <f t="shared" ca="1" si="74"/>
        <v>0</v>
      </c>
      <c r="AH125" s="339"/>
      <c r="AI125" s="37" t="str">
        <f t="shared" ca="1" si="65"/>
        <v/>
      </c>
      <c r="AJ125" s="38" t="str">
        <f t="shared" ca="1" si="66"/>
        <v/>
      </c>
      <c r="AK125" s="39" t="str">
        <f t="shared" si="53"/>
        <v/>
      </c>
      <c r="AL125" s="39" t="str">
        <f t="shared" ca="1" si="75"/>
        <v/>
      </c>
      <c r="AM125" s="39" t="str">
        <f t="shared" ca="1" si="67"/>
        <v/>
      </c>
      <c r="AN125" s="40"/>
      <c r="AO125" s="39">
        <f t="shared" ca="1" si="76"/>
        <v>0</v>
      </c>
      <c r="AP125" s="339"/>
      <c r="AW125" s="329"/>
      <c r="BI125" s="329"/>
      <c r="BJ125" s="329"/>
      <c r="BK125" s="329"/>
      <c r="BL125" s="329"/>
      <c r="BM125" s="329"/>
      <c r="BN125" s="329"/>
      <c r="BO125" s="329"/>
      <c r="BP125" s="329"/>
      <c r="BQ125" s="329"/>
      <c r="BR125" s="329"/>
      <c r="BS125" s="329"/>
      <c r="BT125" s="329"/>
      <c r="BU125" s="329"/>
      <c r="BV125" s="329"/>
      <c r="BW125" s="325"/>
      <c r="BX125" s="325"/>
      <c r="BY125" s="325"/>
      <c r="BZ125" s="325"/>
      <c r="CA125" s="325"/>
      <c r="CB125" s="325"/>
      <c r="CC125" s="325"/>
      <c r="CD125" s="325"/>
      <c r="CE125" s="325"/>
      <c r="CF125" s="325"/>
      <c r="CG125" s="325"/>
      <c r="CH125" s="325"/>
      <c r="CI125" s="325"/>
      <c r="CJ125" s="325"/>
      <c r="CK125" s="325"/>
      <c r="CL125" s="325"/>
      <c r="CM125" s="325"/>
      <c r="CN125" s="325"/>
      <c r="CO125" s="325"/>
      <c r="CP125" s="325"/>
      <c r="CQ125" s="325"/>
      <c r="CR125" s="325"/>
      <c r="CS125" s="325"/>
      <c r="CT125" s="325"/>
      <c r="CU125" s="325"/>
      <c r="CV125" s="325"/>
      <c r="CW125" s="325"/>
      <c r="CX125" s="325"/>
    </row>
    <row r="126" spans="1:102" s="36" customFormat="1" ht="15" customHeight="1">
      <c r="A126" s="329"/>
      <c r="B126" s="37" t="str">
        <f t="shared" ca="1" si="54"/>
        <v/>
      </c>
      <c r="C126" s="38" t="str">
        <f t="shared" ca="1" si="55"/>
        <v/>
      </c>
      <c r="D126" s="39" t="str">
        <f t="shared" ca="1" si="56"/>
        <v/>
      </c>
      <c r="E126" s="39" t="str">
        <f t="shared" ca="1" si="68"/>
        <v/>
      </c>
      <c r="F126" s="39" t="str">
        <f t="shared" ca="1" si="57"/>
        <v/>
      </c>
      <c r="G126" s="101"/>
      <c r="H126" s="39">
        <f t="shared" ca="1" si="48"/>
        <v>0</v>
      </c>
      <c r="J126" s="332"/>
      <c r="K126" s="37" t="str">
        <f t="shared" ca="1" si="58"/>
        <v/>
      </c>
      <c r="L126" s="38" t="str">
        <f t="shared" ca="1" si="59"/>
        <v/>
      </c>
      <c r="M126" s="39" t="str">
        <f t="shared" si="49"/>
        <v/>
      </c>
      <c r="N126" s="39" t="str">
        <f t="shared" ca="1" si="69"/>
        <v/>
      </c>
      <c r="O126" s="39" t="str">
        <f ca="1">IF(L126="","",ROUND(Q125*$O$5/payments_per_year,2))</f>
        <v/>
      </c>
      <c r="P126" s="101"/>
      <c r="Q126" s="39">
        <f t="shared" ca="1" si="70"/>
        <v>0</v>
      </c>
      <c r="R126" s="332"/>
      <c r="S126" s="37" t="str">
        <f t="shared" ca="1" si="60"/>
        <v/>
      </c>
      <c r="T126" s="38" t="str">
        <f t="shared" ca="1" si="61"/>
        <v/>
      </c>
      <c r="U126" s="39" t="str">
        <f t="shared" si="50"/>
        <v/>
      </c>
      <c r="V126" s="39" t="str">
        <f t="shared" ca="1" si="71"/>
        <v/>
      </c>
      <c r="W126" s="39">
        <f t="shared" ca="1" si="51"/>
        <v>0</v>
      </c>
      <c r="X126" s="40"/>
      <c r="Y126" s="39">
        <f t="shared" ca="1" si="72"/>
        <v>0</v>
      </c>
      <c r="Z126" s="332"/>
      <c r="AA126" s="37" t="str">
        <f t="shared" ca="1" si="62"/>
        <v/>
      </c>
      <c r="AB126" s="38" t="str">
        <f t="shared" ca="1" si="63"/>
        <v/>
      </c>
      <c r="AC126" s="39" t="str">
        <f t="shared" si="52"/>
        <v/>
      </c>
      <c r="AD126" s="39" t="str">
        <f t="shared" ca="1" si="73"/>
        <v/>
      </c>
      <c r="AE126" s="39" t="str">
        <f t="shared" ca="1" si="64"/>
        <v/>
      </c>
      <c r="AF126" s="40"/>
      <c r="AG126" s="39">
        <f t="shared" ca="1" si="74"/>
        <v>0</v>
      </c>
      <c r="AH126" s="339"/>
      <c r="AI126" s="37" t="str">
        <f t="shared" ca="1" si="65"/>
        <v/>
      </c>
      <c r="AJ126" s="38" t="str">
        <f t="shared" ca="1" si="66"/>
        <v/>
      </c>
      <c r="AK126" s="39" t="str">
        <f t="shared" si="53"/>
        <v/>
      </c>
      <c r="AL126" s="39" t="str">
        <f t="shared" ca="1" si="75"/>
        <v/>
      </c>
      <c r="AM126" s="39" t="str">
        <f t="shared" ca="1" si="67"/>
        <v/>
      </c>
      <c r="AN126" s="40"/>
      <c r="AO126" s="39">
        <f t="shared" ca="1" si="76"/>
        <v>0</v>
      </c>
      <c r="AP126" s="339"/>
      <c r="AW126" s="329"/>
      <c r="BI126" s="329"/>
      <c r="BJ126" s="329"/>
      <c r="BK126" s="329"/>
      <c r="BL126" s="329"/>
      <c r="BM126" s="329"/>
      <c r="BN126" s="329"/>
      <c r="BO126" s="329"/>
      <c r="BP126" s="329"/>
      <c r="BQ126" s="329"/>
      <c r="BR126" s="329"/>
      <c r="BS126" s="329"/>
      <c r="BT126" s="329"/>
      <c r="BU126" s="329"/>
      <c r="BV126" s="329"/>
      <c r="BW126" s="325"/>
      <c r="BX126" s="325"/>
      <c r="BY126" s="325"/>
      <c r="BZ126" s="325"/>
      <c r="CA126" s="325"/>
      <c r="CB126" s="325"/>
      <c r="CC126" s="325"/>
      <c r="CD126" s="325"/>
      <c r="CE126" s="325"/>
      <c r="CF126" s="325"/>
      <c r="CG126" s="325"/>
      <c r="CH126" s="325"/>
      <c r="CI126" s="325"/>
      <c r="CJ126" s="325"/>
      <c r="CK126" s="325"/>
      <c r="CL126" s="325"/>
      <c r="CM126" s="325"/>
      <c r="CN126" s="325"/>
      <c r="CO126" s="325"/>
      <c r="CP126" s="325"/>
      <c r="CQ126" s="325"/>
      <c r="CR126" s="325"/>
      <c r="CS126" s="325"/>
      <c r="CT126" s="325"/>
      <c r="CU126" s="325"/>
      <c r="CV126" s="325"/>
      <c r="CW126" s="325"/>
      <c r="CX126" s="325"/>
    </row>
    <row r="127" spans="1:102" s="36" customFormat="1" ht="15" customHeight="1">
      <c r="A127" s="329"/>
      <c r="B127" s="37" t="str">
        <f t="shared" ca="1" si="54"/>
        <v/>
      </c>
      <c r="C127" s="38" t="str">
        <f t="shared" ca="1" si="55"/>
        <v/>
      </c>
      <c r="D127" s="39" t="str">
        <f t="shared" ca="1" si="56"/>
        <v/>
      </c>
      <c r="E127" s="39" t="str">
        <f t="shared" ca="1" si="68"/>
        <v/>
      </c>
      <c r="F127" s="39" t="str">
        <f t="shared" ca="1" si="57"/>
        <v/>
      </c>
      <c r="G127" s="101"/>
      <c r="H127" s="39">
        <f t="shared" ca="1" si="48"/>
        <v>0</v>
      </c>
      <c r="J127" s="332"/>
      <c r="K127" s="37" t="str">
        <f t="shared" ca="1" si="58"/>
        <v/>
      </c>
      <c r="L127" s="38" t="str">
        <f t="shared" ca="1" si="59"/>
        <v/>
      </c>
      <c r="M127" s="39" t="str">
        <f t="shared" si="49"/>
        <v/>
      </c>
      <c r="N127" s="39" t="str">
        <f t="shared" ca="1" si="69"/>
        <v/>
      </c>
      <c r="O127" s="39">
        <f ca="1">ROUND(Q126*$O$5/payments_per_year,2)</f>
        <v>0</v>
      </c>
      <c r="P127" s="101"/>
      <c r="Q127" s="39">
        <f t="shared" ca="1" si="70"/>
        <v>0</v>
      </c>
      <c r="R127" s="332"/>
      <c r="S127" s="37" t="str">
        <f t="shared" ca="1" si="60"/>
        <v/>
      </c>
      <c r="T127" s="38" t="str">
        <f t="shared" ca="1" si="61"/>
        <v/>
      </c>
      <c r="U127" s="39" t="str">
        <f t="shared" si="50"/>
        <v/>
      </c>
      <c r="V127" s="39" t="str">
        <f t="shared" ca="1" si="71"/>
        <v/>
      </c>
      <c r="W127" s="39">
        <f t="shared" ca="1" si="51"/>
        <v>0</v>
      </c>
      <c r="X127" s="40"/>
      <c r="Y127" s="39">
        <f t="shared" ca="1" si="72"/>
        <v>0</v>
      </c>
      <c r="Z127" s="332"/>
      <c r="AA127" s="37" t="str">
        <f t="shared" ca="1" si="62"/>
        <v/>
      </c>
      <c r="AB127" s="38" t="str">
        <f t="shared" ca="1" si="63"/>
        <v/>
      </c>
      <c r="AC127" s="39" t="str">
        <f t="shared" si="52"/>
        <v/>
      </c>
      <c r="AD127" s="39" t="str">
        <f t="shared" ca="1" si="73"/>
        <v/>
      </c>
      <c r="AE127" s="39" t="str">
        <f t="shared" ca="1" si="64"/>
        <v/>
      </c>
      <c r="AF127" s="40"/>
      <c r="AG127" s="39">
        <f t="shared" ca="1" si="74"/>
        <v>0</v>
      </c>
      <c r="AH127" s="339"/>
      <c r="AI127" s="37" t="str">
        <f t="shared" ca="1" si="65"/>
        <v/>
      </c>
      <c r="AJ127" s="38" t="str">
        <f t="shared" ca="1" si="66"/>
        <v/>
      </c>
      <c r="AK127" s="39" t="str">
        <f t="shared" si="53"/>
        <v/>
      </c>
      <c r="AL127" s="39" t="str">
        <f t="shared" ca="1" si="75"/>
        <v/>
      </c>
      <c r="AM127" s="39" t="str">
        <f t="shared" ca="1" si="67"/>
        <v/>
      </c>
      <c r="AN127" s="40"/>
      <c r="AO127" s="39">
        <f t="shared" ca="1" si="76"/>
        <v>0</v>
      </c>
      <c r="AP127" s="339"/>
      <c r="AW127" s="329"/>
      <c r="BI127" s="329"/>
      <c r="BJ127" s="329"/>
      <c r="BK127" s="329"/>
      <c r="BL127" s="329"/>
      <c r="BM127" s="329"/>
      <c r="BN127" s="329"/>
      <c r="BO127" s="329"/>
      <c r="BP127" s="329"/>
      <c r="BQ127" s="329"/>
      <c r="BR127" s="329"/>
      <c r="BS127" s="329"/>
      <c r="BT127" s="329"/>
      <c r="BU127" s="329"/>
      <c r="BV127" s="329"/>
      <c r="BW127" s="325"/>
      <c r="BX127" s="325"/>
      <c r="BY127" s="325"/>
      <c r="BZ127" s="325"/>
      <c r="CA127" s="325"/>
      <c r="CB127" s="325"/>
      <c r="CC127" s="325"/>
      <c r="CD127" s="325"/>
      <c r="CE127" s="325"/>
      <c r="CF127" s="325"/>
      <c r="CG127" s="325"/>
      <c r="CH127" s="325"/>
      <c r="CI127" s="325"/>
      <c r="CJ127" s="325"/>
      <c r="CK127" s="325"/>
      <c r="CL127" s="325"/>
      <c r="CM127" s="325"/>
      <c r="CN127" s="325"/>
      <c r="CO127" s="325"/>
      <c r="CP127" s="325"/>
      <c r="CQ127" s="325"/>
      <c r="CR127" s="325"/>
      <c r="CS127" s="325"/>
      <c r="CT127" s="325"/>
      <c r="CU127" s="325"/>
      <c r="CV127" s="325"/>
      <c r="CW127" s="325"/>
      <c r="CX127" s="325"/>
    </row>
    <row r="128" spans="1:102" s="36" customFormat="1" ht="15" customHeight="1">
      <c r="A128" s="329"/>
      <c r="B128" s="37" t="str">
        <f t="shared" ca="1" si="54"/>
        <v/>
      </c>
      <c r="C128" s="38" t="str">
        <f t="shared" ca="1" si="55"/>
        <v/>
      </c>
      <c r="D128" s="39" t="str">
        <f t="shared" ca="1" si="56"/>
        <v/>
      </c>
      <c r="E128" s="39" t="str">
        <f t="shared" ca="1" si="68"/>
        <v/>
      </c>
      <c r="F128" s="39" t="str">
        <f t="shared" ca="1" si="57"/>
        <v/>
      </c>
      <c r="G128" s="101"/>
      <c r="H128" s="39">
        <f t="shared" ca="1" si="48"/>
        <v>0</v>
      </c>
      <c r="J128" s="332"/>
      <c r="K128" s="37" t="str">
        <f t="shared" ca="1" si="58"/>
        <v/>
      </c>
      <c r="L128" s="38" t="str">
        <f t="shared" ca="1" si="59"/>
        <v/>
      </c>
      <c r="M128" s="39" t="str">
        <f t="shared" si="49"/>
        <v/>
      </c>
      <c r="N128" s="39" t="str">
        <f t="shared" ca="1" si="69"/>
        <v/>
      </c>
      <c r="O128" s="39" t="str">
        <f ca="1">IF(L128="","",ROUND(Q127*$O$5/payments_per_year,2))</f>
        <v/>
      </c>
      <c r="P128" s="101"/>
      <c r="Q128" s="39">
        <f t="shared" ca="1" si="70"/>
        <v>0</v>
      </c>
      <c r="R128" s="332"/>
      <c r="S128" s="37" t="str">
        <f t="shared" ca="1" si="60"/>
        <v/>
      </c>
      <c r="T128" s="38" t="str">
        <f t="shared" ca="1" si="61"/>
        <v/>
      </c>
      <c r="U128" s="39" t="str">
        <f t="shared" si="50"/>
        <v/>
      </c>
      <c r="V128" s="39" t="str">
        <f t="shared" ca="1" si="71"/>
        <v/>
      </c>
      <c r="W128" s="39">
        <f t="shared" ca="1" si="51"/>
        <v>0</v>
      </c>
      <c r="X128" s="40"/>
      <c r="Y128" s="39">
        <f t="shared" ca="1" si="72"/>
        <v>0</v>
      </c>
      <c r="Z128" s="332"/>
      <c r="AA128" s="37" t="str">
        <f t="shared" ca="1" si="62"/>
        <v/>
      </c>
      <c r="AB128" s="38" t="str">
        <f t="shared" ca="1" si="63"/>
        <v/>
      </c>
      <c r="AC128" s="39" t="str">
        <f t="shared" si="52"/>
        <v/>
      </c>
      <c r="AD128" s="39" t="str">
        <f t="shared" ca="1" si="73"/>
        <v/>
      </c>
      <c r="AE128" s="39" t="str">
        <f t="shared" ca="1" si="64"/>
        <v/>
      </c>
      <c r="AF128" s="40"/>
      <c r="AG128" s="39">
        <f t="shared" ca="1" si="74"/>
        <v>0</v>
      </c>
      <c r="AH128" s="339"/>
      <c r="AI128" s="37" t="str">
        <f t="shared" ca="1" si="65"/>
        <v/>
      </c>
      <c r="AJ128" s="38" t="str">
        <f t="shared" ca="1" si="66"/>
        <v/>
      </c>
      <c r="AK128" s="39" t="str">
        <f t="shared" si="53"/>
        <v/>
      </c>
      <c r="AL128" s="39" t="str">
        <f t="shared" ca="1" si="75"/>
        <v/>
      </c>
      <c r="AM128" s="39" t="str">
        <f t="shared" ca="1" si="67"/>
        <v/>
      </c>
      <c r="AN128" s="40"/>
      <c r="AO128" s="39">
        <f t="shared" ca="1" si="76"/>
        <v>0</v>
      </c>
      <c r="AP128" s="339"/>
      <c r="AW128" s="329"/>
      <c r="BI128" s="329"/>
      <c r="BJ128" s="329"/>
      <c r="BK128" s="329"/>
      <c r="BL128" s="329"/>
      <c r="BM128" s="329"/>
      <c r="BN128" s="329"/>
      <c r="BO128" s="329"/>
      <c r="BP128" s="329"/>
      <c r="BQ128" s="329"/>
      <c r="BR128" s="329"/>
      <c r="BS128" s="329"/>
      <c r="BT128" s="329"/>
      <c r="BU128" s="329"/>
      <c r="BV128" s="329"/>
      <c r="BW128" s="325"/>
      <c r="BX128" s="325"/>
      <c r="BY128" s="325"/>
      <c r="BZ128" s="325"/>
      <c r="CA128" s="325"/>
      <c r="CB128" s="325"/>
      <c r="CC128" s="325"/>
      <c r="CD128" s="325"/>
      <c r="CE128" s="325"/>
      <c r="CF128" s="325"/>
      <c r="CG128" s="325"/>
      <c r="CH128" s="325"/>
      <c r="CI128" s="325"/>
      <c r="CJ128" s="325"/>
      <c r="CK128" s="325"/>
      <c r="CL128" s="325"/>
      <c r="CM128" s="325"/>
      <c r="CN128" s="325"/>
      <c r="CO128" s="325"/>
      <c r="CP128" s="325"/>
      <c r="CQ128" s="325"/>
      <c r="CR128" s="325"/>
      <c r="CS128" s="325"/>
      <c r="CT128" s="325"/>
      <c r="CU128" s="325"/>
      <c r="CV128" s="325"/>
      <c r="CW128" s="325"/>
      <c r="CX128" s="325"/>
    </row>
    <row r="129" spans="1:102" s="36" customFormat="1" ht="15" customHeight="1">
      <c r="A129" s="329"/>
      <c r="B129" s="37" t="str">
        <f t="shared" ca="1" si="54"/>
        <v/>
      </c>
      <c r="C129" s="38" t="str">
        <f t="shared" ca="1" si="55"/>
        <v/>
      </c>
      <c r="D129" s="39" t="str">
        <f t="shared" ca="1" si="56"/>
        <v/>
      </c>
      <c r="E129" s="39" t="str">
        <f t="shared" ca="1" si="68"/>
        <v/>
      </c>
      <c r="F129" s="39" t="str">
        <f t="shared" ca="1" si="57"/>
        <v/>
      </c>
      <c r="G129" s="101"/>
      <c r="H129" s="39">
        <f t="shared" ca="1" si="48"/>
        <v>0</v>
      </c>
      <c r="J129" s="332"/>
      <c r="K129" s="37" t="str">
        <f t="shared" ca="1" si="58"/>
        <v/>
      </c>
      <c r="L129" s="38" t="str">
        <f t="shared" ca="1" si="59"/>
        <v/>
      </c>
      <c r="M129" s="39" t="str">
        <f t="shared" si="49"/>
        <v/>
      </c>
      <c r="N129" s="39" t="str">
        <f t="shared" ca="1" si="69"/>
        <v/>
      </c>
      <c r="O129" s="39">
        <f ca="1">ROUND(Q128*$O$5/payments_per_year,2)</f>
        <v>0</v>
      </c>
      <c r="P129" s="101"/>
      <c r="Q129" s="39">
        <f t="shared" ca="1" si="70"/>
        <v>0</v>
      </c>
      <c r="R129" s="332"/>
      <c r="S129" s="37" t="str">
        <f t="shared" ca="1" si="60"/>
        <v/>
      </c>
      <c r="T129" s="38" t="str">
        <f t="shared" ca="1" si="61"/>
        <v/>
      </c>
      <c r="U129" s="39" t="str">
        <f t="shared" si="50"/>
        <v/>
      </c>
      <c r="V129" s="39" t="str">
        <f t="shared" ca="1" si="71"/>
        <v/>
      </c>
      <c r="W129" s="39">
        <f t="shared" ca="1" si="51"/>
        <v>0</v>
      </c>
      <c r="X129" s="40"/>
      <c r="Y129" s="39">
        <f t="shared" ca="1" si="72"/>
        <v>0</v>
      </c>
      <c r="Z129" s="332"/>
      <c r="AA129" s="37" t="str">
        <f t="shared" ca="1" si="62"/>
        <v/>
      </c>
      <c r="AB129" s="38" t="str">
        <f t="shared" ca="1" si="63"/>
        <v/>
      </c>
      <c r="AC129" s="39" t="str">
        <f t="shared" si="52"/>
        <v/>
      </c>
      <c r="AD129" s="39" t="str">
        <f t="shared" ca="1" si="73"/>
        <v/>
      </c>
      <c r="AE129" s="39" t="str">
        <f t="shared" ca="1" si="64"/>
        <v/>
      </c>
      <c r="AF129" s="40"/>
      <c r="AG129" s="39">
        <f t="shared" ca="1" si="74"/>
        <v>0</v>
      </c>
      <c r="AH129" s="339"/>
      <c r="AI129" s="37" t="str">
        <f t="shared" ca="1" si="65"/>
        <v/>
      </c>
      <c r="AJ129" s="38" t="str">
        <f t="shared" ca="1" si="66"/>
        <v/>
      </c>
      <c r="AK129" s="39" t="str">
        <f t="shared" si="53"/>
        <v/>
      </c>
      <c r="AL129" s="39" t="str">
        <f t="shared" ca="1" si="75"/>
        <v/>
      </c>
      <c r="AM129" s="39" t="str">
        <f t="shared" ca="1" si="67"/>
        <v/>
      </c>
      <c r="AN129" s="40"/>
      <c r="AO129" s="39">
        <f t="shared" ca="1" si="76"/>
        <v>0</v>
      </c>
      <c r="AP129" s="339"/>
      <c r="AW129" s="329"/>
      <c r="BI129" s="329"/>
      <c r="BJ129" s="329"/>
      <c r="BK129" s="329"/>
      <c r="BL129" s="329"/>
      <c r="BM129" s="329"/>
      <c r="BN129" s="329"/>
      <c r="BO129" s="329"/>
      <c r="BP129" s="329"/>
      <c r="BQ129" s="329"/>
      <c r="BR129" s="329"/>
      <c r="BS129" s="329"/>
      <c r="BT129" s="329"/>
      <c r="BU129" s="329"/>
      <c r="BV129" s="329"/>
      <c r="BW129" s="325"/>
      <c r="BX129" s="325"/>
      <c r="BY129" s="325"/>
      <c r="BZ129" s="325"/>
      <c r="CA129" s="325"/>
      <c r="CB129" s="325"/>
      <c r="CC129" s="325"/>
      <c r="CD129" s="325"/>
      <c r="CE129" s="325"/>
      <c r="CF129" s="325"/>
      <c r="CG129" s="325"/>
      <c r="CH129" s="325"/>
      <c r="CI129" s="325"/>
      <c r="CJ129" s="325"/>
      <c r="CK129" s="325"/>
      <c r="CL129" s="325"/>
      <c r="CM129" s="325"/>
      <c r="CN129" s="325"/>
      <c r="CO129" s="325"/>
      <c r="CP129" s="325"/>
      <c r="CQ129" s="325"/>
      <c r="CR129" s="325"/>
      <c r="CS129" s="325"/>
      <c r="CT129" s="325"/>
      <c r="CU129" s="325"/>
      <c r="CV129" s="325"/>
      <c r="CW129" s="325"/>
      <c r="CX129" s="325"/>
    </row>
    <row r="130" spans="1:102" s="36" customFormat="1" ht="15" customHeight="1">
      <c r="A130" s="329"/>
      <c r="B130" s="37" t="str">
        <f t="shared" ca="1" si="54"/>
        <v/>
      </c>
      <c r="C130" s="38" t="str">
        <f t="shared" ca="1" si="55"/>
        <v/>
      </c>
      <c r="D130" s="39" t="str">
        <f t="shared" ca="1" si="56"/>
        <v/>
      </c>
      <c r="E130" s="39" t="str">
        <f t="shared" ca="1" si="68"/>
        <v/>
      </c>
      <c r="F130" s="39" t="str">
        <f t="shared" ca="1" si="57"/>
        <v/>
      </c>
      <c r="G130" s="101"/>
      <c r="H130" s="39">
        <f t="shared" ca="1" si="48"/>
        <v>0</v>
      </c>
      <c r="J130" s="332"/>
      <c r="K130" s="37" t="str">
        <f t="shared" ca="1" si="58"/>
        <v/>
      </c>
      <c r="L130" s="38" t="str">
        <f t="shared" ca="1" si="59"/>
        <v/>
      </c>
      <c r="M130" s="39" t="str">
        <f t="shared" si="49"/>
        <v/>
      </c>
      <c r="N130" s="39" t="str">
        <f t="shared" ca="1" si="69"/>
        <v/>
      </c>
      <c r="O130" s="39" t="str">
        <f ca="1">IF(L130="","",ROUND(Q129*$O$5/payments_per_year,2))</f>
        <v/>
      </c>
      <c r="P130" s="101"/>
      <c r="Q130" s="39">
        <f t="shared" ca="1" si="70"/>
        <v>0</v>
      </c>
      <c r="R130" s="332"/>
      <c r="S130" s="37" t="str">
        <f t="shared" ca="1" si="60"/>
        <v/>
      </c>
      <c r="T130" s="38" t="str">
        <f t="shared" ca="1" si="61"/>
        <v/>
      </c>
      <c r="U130" s="39" t="str">
        <f t="shared" si="50"/>
        <v/>
      </c>
      <c r="V130" s="39" t="str">
        <f t="shared" ca="1" si="71"/>
        <v/>
      </c>
      <c r="W130" s="39">
        <f t="shared" ca="1" si="51"/>
        <v>0</v>
      </c>
      <c r="X130" s="40"/>
      <c r="Y130" s="39">
        <f t="shared" ca="1" si="72"/>
        <v>0</v>
      </c>
      <c r="Z130" s="332"/>
      <c r="AA130" s="37" t="str">
        <f t="shared" ca="1" si="62"/>
        <v/>
      </c>
      <c r="AB130" s="38" t="str">
        <f t="shared" ca="1" si="63"/>
        <v/>
      </c>
      <c r="AC130" s="39" t="str">
        <f t="shared" si="52"/>
        <v/>
      </c>
      <c r="AD130" s="39" t="str">
        <f t="shared" ca="1" si="73"/>
        <v/>
      </c>
      <c r="AE130" s="39" t="str">
        <f t="shared" ca="1" si="64"/>
        <v/>
      </c>
      <c r="AF130" s="40"/>
      <c r="AG130" s="39">
        <f t="shared" ca="1" si="74"/>
        <v>0</v>
      </c>
      <c r="AH130" s="339"/>
      <c r="AI130" s="37" t="str">
        <f t="shared" ca="1" si="65"/>
        <v/>
      </c>
      <c r="AJ130" s="38" t="str">
        <f t="shared" ca="1" si="66"/>
        <v/>
      </c>
      <c r="AK130" s="39" t="str">
        <f t="shared" si="53"/>
        <v/>
      </c>
      <c r="AL130" s="39" t="str">
        <f t="shared" ca="1" si="75"/>
        <v/>
      </c>
      <c r="AM130" s="39" t="str">
        <f t="shared" ca="1" si="67"/>
        <v/>
      </c>
      <c r="AN130" s="40"/>
      <c r="AO130" s="39">
        <f t="shared" ca="1" si="76"/>
        <v>0</v>
      </c>
      <c r="AP130" s="339"/>
      <c r="AW130" s="329"/>
      <c r="BI130" s="329"/>
      <c r="BJ130" s="329"/>
      <c r="BK130" s="329"/>
      <c r="BL130" s="329"/>
      <c r="BM130" s="329"/>
      <c r="BN130" s="329"/>
      <c r="BO130" s="329"/>
      <c r="BP130" s="329"/>
      <c r="BQ130" s="329"/>
      <c r="BR130" s="329"/>
      <c r="BS130" s="329"/>
      <c r="BT130" s="329"/>
      <c r="BU130" s="329"/>
      <c r="BV130" s="329"/>
      <c r="BW130" s="325"/>
      <c r="BX130" s="325"/>
      <c r="BY130" s="325"/>
      <c r="BZ130" s="325"/>
      <c r="CA130" s="325"/>
      <c r="CB130" s="325"/>
      <c r="CC130" s="325"/>
      <c r="CD130" s="325"/>
      <c r="CE130" s="325"/>
      <c r="CF130" s="325"/>
      <c r="CG130" s="325"/>
      <c r="CH130" s="325"/>
      <c r="CI130" s="325"/>
      <c r="CJ130" s="325"/>
      <c r="CK130" s="325"/>
      <c r="CL130" s="325"/>
      <c r="CM130" s="325"/>
      <c r="CN130" s="325"/>
      <c r="CO130" s="325"/>
      <c r="CP130" s="325"/>
      <c r="CQ130" s="325"/>
      <c r="CR130" s="325"/>
      <c r="CS130" s="325"/>
      <c r="CT130" s="325"/>
      <c r="CU130" s="325"/>
      <c r="CV130" s="325"/>
      <c r="CW130" s="325"/>
      <c r="CX130" s="325"/>
    </row>
    <row r="131" spans="1:102" s="36" customFormat="1" ht="15" customHeight="1">
      <c r="A131" s="329"/>
      <c r="B131" s="37" t="str">
        <f t="shared" ca="1" si="54"/>
        <v/>
      </c>
      <c r="C131" s="38" t="str">
        <f t="shared" ca="1" si="55"/>
        <v/>
      </c>
      <c r="D131" s="39" t="str">
        <f t="shared" ca="1" si="56"/>
        <v/>
      </c>
      <c r="E131" s="39" t="str">
        <f t="shared" ca="1" si="68"/>
        <v/>
      </c>
      <c r="F131" s="39" t="str">
        <f t="shared" ca="1" si="57"/>
        <v/>
      </c>
      <c r="G131" s="101"/>
      <c r="H131" s="39">
        <f t="shared" ca="1" si="48"/>
        <v>0</v>
      </c>
      <c r="J131" s="332"/>
      <c r="K131" s="37" t="str">
        <f t="shared" ca="1" si="58"/>
        <v/>
      </c>
      <c r="L131" s="38" t="str">
        <f t="shared" ca="1" si="59"/>
        <v/>
      </c>
      <c r="M131" s="39" t="str">
        <f t="shared" si="49"/>
        <v/>
      </c>
      <c r="N131" s="39" t="str">
        <f t="shared" ca="1" si="69"/>
        <v/>
      </c>
      <c r="O131" s="39">
        <f ca="1">ROUND(Q130*$O$5/payments_per_year,2)</f>
        <v>0</v>
      </c>
      <c r="P131" s="101"/>
      <c r="Q131" s="39">
        <f t="shared" ca="1" si="70"/>
        <v>0</v>
      </c>
      <c r="R131" s="332"/>
      <c r="S131" s="37" t="str">
        <f t="shared" ca="1" si="60"/>
        <v/>
      </c>
      <c r="T131" s="38" t="str">
        <f t="shared" ca="1" si="61"/>
        <v/>
      </c>
      <c r="U131" s="39" t="str">
        <f t="shared" si="50"/>
        <v/>
      </c>
      <c r="V131" s="39" t="str">
        <f t="shared" ca="1" si="71"/>
        <v/>
      </c>
      <c r="W131" s="39">
        <f t="shared" ca="1" si="51"/>
        <v>0</v>
      </c>
      <c r="X131" s="40"/>
      <c r="Y131" s="39">
        <f t="shared" ca="1" si="72"/>
        <v>0</v>
      </c>
      <c r="Z131" s="332"/>
      <c r="AA131" s="37" t="str">
        <f t="shared" ca="1" si="62"/>
        <v/>
      </c>
      <c r="AB131" s="38" t="str">
        <f t="shared" ca="1" si="63"/>
        <v/>
      </c>
      <c r="AC131" s="39" t="str">
        <f t="shared" si="52"/>
        <v/>
      </c>
      <c r="AD131" s="39" t="str">
        <f t="shared" ca="1" si="73"/>
        <v/>
      </c>
      <c r="AE131" s="39" t="str">
        <f t="shared" ca="1" si="64"/>
        <v/>
      </c>
      <c r="AF131" s="40"/>
      <c r="AG131" s="39">
        <f t="shared" ca="1" si="74"/>
        <v>0</v>
      </c>
      <c r="AH131" s="339"/>
      <c r="AI131" s="37" t="str">
        <f t="shared" ca="1" si="65"/>
        <v/>
      </c>
      <c r="AJ131" s="38" t="str">
        <f t="shared" ca="1" si="66"/>
        <v/>
      </c>
      <c r="AK131" s="39" t="str">
        <f t="shared" si="53"/>
        <v/>
      </c>
      <c r="AL131" s="39" t="str">
        <f t="shared" ca="1" si="75"/>
        <v/>
      </c>
      <c r="AM131" s="39" t="str">
        <f t="shared" ca="1" si="67"/>
        <v/>
      </c>
      <c r="AN131" s="40"/>
      <c r="AO131" s="39">
        <f t="shared" ca="1" si="76"/>
        <v>0</v>
      </c>
      <c r="AP131" s="339"/>
      <c r="AW131" s="329"/>
      <c r="BI131" s="329"/>
      <c r="BJ131" s="329"/>
      <c r="BK131" s="329"/>
      <c r="BL131" s="329"/>
      <c r="BM131" s="329"/>
      <c r="BN131" s="329"/>
      <c r="BO131" s="329"/>
      <c r="BP131" s="329"/>
      <c r="BQ131" s="329"/>
      <c r="BR131" s="329"/>
      <c r="BS131" s="329"/>
      <c r="BT131" s="329"/>
      <c r="BU131" s="329"/>
      <c r="BV131" s="329"/>
      <c r="BW131" s="325"/>
      <c r="BX131" s="325"/>
      <c r="BY131" s="325"/>
      <c r="BZ131" s="325"/>
      <c r="CA131" s="325"/>
      <c r="CB131" s="325"/>
      <c r="CC131" s="325"/>
      <c r="CD131" s="325"/>
      <c r="CE131" s="325"/>
      <c r="CF131" s="325"/>
      <c r="CG131" s="325"/>
      <c r="CH131" s="325"/>
      <c r="CI131" s="325"/>
      <c r="CJ131" s="325"/>
      <c r="CK131" s="325"/>
      <c r="CL131" s="325"/>
      <c r="CM131" s="325"/>
      <c r="CN131" s="325"/>
      <c r="CO131" s="325"/>
      <c r="CP131" s="325"/>
      <c r="CQ131" s="325"/>
      <c r="CR131" s="325"/>
      <c r="CS131" s="325"/>
      <c r="CT131" s="325"/>
      <c r="CU131" s="325"/>
      <c r="CV131" s="325"/>
      <c r="CW131" s="325"/>
      <c r="CX131" s="325"/>
    </row>
    <row r="132" spans="1:102" s="36" customFormat="1" ht="15" customHeight="1">
      <c r="A132" s="329"/>
      <c r="B132" s="37" t="str">
        <f t="shared" ca="1" si="54"/>
        <v/>
      </c>
      <c r="C132" s="38" t="str">
        <f t="shared" ca="1" si="55"/>
        <v/>
      </c>
      <c r="D132" s="39" t="str">
        <f t="shared" ca="1" si="56"/>
        <v/>
      </c>
      <c r="E132" s="39" t="str">
        <f t="shared" ca="1" si="68"/>
        <v/>
      </c>
      <c r="F132" s="39" t="str">
        <f t="shared" ca="1" si="57"/>
        <v/>
      </c>
      <c r="G132" s="101"/>
      <c r="H132" s="39">
        <f t="shared" ca="1" si="48"/>
        <v>0</v>
      </c>
      <c r="J132" s="332"/>
      <c r="K132" s="37" t="str">
        <f t="shared" ca="1" si="58"/>
        <v/>
      </c>
      <c r="L132" s="38" t="str">
        <f t="shared" ca="1" si="59"/>
        <v/>
      </c>
      <c r="M132" s="39" t="str">
        <f t="shared" si="49"/>
        <v/>
      </c>
      <c r="N132" s="39" t="str">
        <f t="shared" ca="1" si="69"/>
        <v/>
      </c>
      <c r="O132" s="39" t="str">
        <f ca="1">IF(L132="","",ROUND(Q131*$O$5/payments_per_year,2))</f>
        <v/>
      </c>
      <c r="P132" s="101"/>
      <c r="Q132" s="39">
        <f t="shared" ca="1" si="70"/>
        <v>0</v>
      </c>
      <c r="R132" s="332"/>
      <c r="S132" s="37" t="str">
        <f t="shared" ca="1" si="60"/>
        <v/>
      </c>
      <c r="T132" s="38" t="str">
        <f t="shared" ca="1" si="61"/>
        <v/>
      </c>
      <c r="U132" s="39" t="str">
        <f t="shared" si="50"/>
        <v/>
      </c>
      <c r="V132" s="39" t="str">
        <f t="shared" ca="1" si="71"/>
        <v/>
      </c>
      <c r="W132" s="39">
        <f t="shared" ca="1" si="51"/>
        <v>0</v>
      </c>
      <c r="X132" s="40"/>
      <c r="Y132" s="39">
        <f t="shared" ca="1" si="72"/>
        <v>0</v>
      </c>
      <c r="Z132" s="332"/>
      <c r="AA132" s="37" t="str">
        <f t="shared" ca="1" si="62"/>
        <v/>
      </c>
      <c r="AB132" s="38" t="str">
        <f t="shared" ca="1" si="63"/>
        <v/>
      </c>
      <c r="AC132" s="39" t="str">
        <f t="shared" si="52"/>
        <v/>
      </c>
      <c r="AD132" s="39" t="str">
        <f t="shared" ca="1" si="73"/>
        <v/>
      </c>
      <c r="AE132" s="39" t="str">
        <f t="shared" ca="1" si="64"/>
        <v/>
      </c>
      <c r="AF132" s="40"/>
      <c r="AG132" s="39">
        <f t="shared" ca="1" si="74"/>
        <v>0</v>
      </c>
      <c r="AH132" s="339"/>
      <c r="AI132" s="37" t="str">
        <f t="shared" ca="1" si="65"/>
        <v/>
      </c>
      <c r="AJ132" s="38" t="str">
        <f t="shared" ca="1" si="66"/>
        <v/>
      </c>
      <c r="AK132" s="39" t="str">
        <f t="shared" si="53"/>
        <v/>
      </c>
      <c r="AL132" s="39" t="str">
        <f t="shared" ca="1" si="75"/>
        <v/>
      </c>
      <c r="AM132" s="39" t="str">
        <f t="shared" ca="1" si="67"/>
        <v/>
      </c>
      <c r="AN132" s="40"/>
      <c r="AO132" s="39">
        <f t="shared" ca="1" si="76"/>
        <v>0</v>
      </c>
      <c r="AP132" s="339"/>
      <c r="AW132" s="329"/>
      <c r="BI132" s="329"/>
      <c r="BJ132" s="329"/>
      <c r="BK132" s="329"/>
      <c r="BL132" s="329"/>
      <c r="BM132" s="329"/>
      <c r="BN132" s="329"/>
      <c r="BO132" s="329"/>
      <c r="BP132" s="329"/>
      <c r="BQ132" s="329"/>
      <c r="BR132" s="329"/>
      <c r="BS132" s="329"/>
      <c r="BT132" s="329"/>
      <c r="BU132" s="329"/>
      <c r="BV132" s="329"/>
      <c r="BW132" s="325"/>
      <c r="BX132" s="325"/>
      <c r="BY132" s="325"/>
      <c r="BZ132" s="325"/>
      <c r="CA132" s="325"/>
      <c r="CB132" s="325"/>
      <c r="CC132" s="325"/>
      <c r="CD132" s="325"/>
      <c r="CE132" s="325"/>
      <c r="CF132" s="325"/>
      <c r="CG132" s="325"/>
      <c r="CH132" s="325"/>
      <c r="CI132" s="325"/>
      <c r="CJ132" s="325"/>
      <c r="CK132" s="325"/>
      <c r="CL132" s="325"/>
      <c r="CM132" s="325"/>
      <c r="CN132" s="325"/>
      <c r="CO132" s="325"/>
      <c r="CP132" s="325"/>
      <c r="CQ132" s="325"/>
      <c r="CR132" s="325"/>
      <c r="CS132" s="325"/>
      <c r="CT132" s="325"/>
      <c r="CU132" s="325"/>
      <c r="CV132" s="325"/>
      <c r="CW132" s="325"/>
      <c r="CX132" s="325"/>
    </row>
    <row r="133" spans="1:102" s="36" customFormat="1" ht="15" customHeight="1">
      <c r="A133" s="329"/>
      <c r="B133" s="37" t="str">
        <f t="shared" ca="1" si="54"/>
        <v/>
      </c>
      <c r="C133" s="38" t="str">
        <f t="shared" ca="1" si="55"/>
        <v/>
      </c>
      <c r="D133" s="39" t="str">
        <f t="shared" ca="1" si="56"/>
        <v/>
      </c>
      <c r="E133" s="39" t="str">
        <f t="shared" ca="1" si="68"/>
        <v/>
      </c>
      <c r="F133" s="39" t="str">
        <f t="shared" ca="1" si="57"/>
        <v/>
      </c>
      <c r="G133" s="101"/>
      <c r="H133" s="39">
        <f t="shared" ca="1" si="48"/>
        <v>0</v>
      </c>
      <c r="J133" s="332"/>
      <c r="K133" s="37" t="str">
        <f t="shared" ca="1" si="58"/>
        <v/>
      </c>
      <c r="L133" s="38" t="str">
        <f t="shared" ca="1" si="59"/>
        <v/>
      </c>
      <c r="M133" s="39" t="str">
        <f t="shared" si="49"/>
        <v/>
      </c>
      <c r="N133" s="39" t="str">
        <f t="shared" ca="1" si="69"/>
        <v/>
      </c>
      <c r="O133" s="39">
        <f ca="1">ROUND(Q132*$O$5/payments_per_year,2)</f>
        <v>0</v>
      </c>
      <c r="P133" s="101"/>
      <c r="Q133" s="39">
        <f t="shared" ca="1" si="70"/>
        <v>0</v>
      </c>
      <c r="R133" s="332"/>
      <c r="S133" s="37" t="str">
        <f t="shared" ca="1" si="60"/>
        <v/>
      </c>
      <c r="T133" s="38" t="str">
        <f t="shared" ca="1" si="61"/>
        <v/>
      </c>
      <c r="U133" s="39" t="str">
        <f t="shared" si="50"/>
        <v/>
      </c>
      <c r="V133" s="39" t="str">
        <f t="shared" ca="1" si="71"/>
        <v/>
      </c>
      <c r="W133" s="39">
        <f t="shared" ca="1" si="51"/>
        <v>0</v>
      </c>
      <c r="X133" s="40"/>
      <c r="Y133" s="39">
        <f t="shared" ca="1" si="72"/>
        <v>0</v>
      </c>
      <c r="Z133" s="332"/>
      <c r="AA133" s="37" t="str">
        <f t="shared" ca="1" si="62"/>
        <v/>
      </c>
      <c r="AB133" s="38" t="str">
        <f t="shared" ca="1" si="63"/>
        <v/>
      </c>
      <c r="AC133" s="39" t="str">
        <f t="shared" si="52"/>
        <v/>
      </c>
      <c r="AD133" s="39" t="str">
        <f t="shared" ca="1" si="73"/>
        <v/>
      </c>
      <c r="AE133" s="39" t="str">
        <f t="shared" ca="1" si="64"/>
        <v/>
      </c>
      <c r="AF133" s="40"/>
      <c r="AG133" s="39">
        <f t="shared" ca="1" si="74"/>
        <v>0</v>
      </c>
      <c r="AH133" s="339"/>
      <c r="AI133" s="37" t="str">
        <f t="shared" ca="1" si="65"/>
        <v/>
      </c>
      <c r="AJ133" s="38" t="str">
        <f t="shared" ca="1" si="66"/>
        <v/>
      </c>
      <c r="AK133" s="39" t="str">
        <f t="shared" si="53"/>
        <v/>
      </c>
      <c r="AL133" s="39" t="str">
        <f t="shared" ca="1" si="75"/>
        <v/>
      </c>
      <c r="AM133" s="39" t="str">
        <f t="shared" ca="1" si="67"/>
        <v/>
      </c>
      <c r="AN133" s="40"/>
      <c r="AO133" s="39">
        <f t="shared" ca="1" si="76"/>
        <v>0</v>
      </c>
      <c r="AP133" s="339"/>
      <c r="AW133" s="329"/>
      <c r="BI133" s="329"/>
      <c r="BJ133" s="329"/>
      <c r="BK133" s="329"/>
      <c r="BL133" s="329"/>
      <c r="BM133" s="329"/>
      <c r="BN133" s="329"/>
      <c r="BO133" s="329"/>
      <c r="BP133" s="329"/>
      <c r="BQ133" s="329"/>
      <c r="BR133" s="329"/>
      <c r="BS133" s="329"/>
      <c r="BT133" s="329"/>
      <c r="BU133" s="329"/>
      <c r="BV133" s="329"/>
      <c r="BW133" s="325"/>
      <c r="BX133" s="325"/>
      <c r="BY133" s="325"/>
      <c r="BZ133" s="325"/>
      <c r="CA133" s="325"/>
      <c r="CB133" s="325"/>
      <c r="CC133" s="325"/>
      <c r="CD133" s="325"/>
      <c r="CE133" s="325"/>
      <c r="CF133" s="325"/>
      <c r="CG133" s="325"/>
      <c r="CH133" s="325"/>
      <c r="CI133" s="325"/>
      <c r="CJ133" s="325"/>
      <c r="CK133" s="325"/>
      <c r="CL133" s="325"/>
      <c r="CM133" s="325"/>
      <c r="CN133" s="325"/>
      <c r="CO133" s="325"/>
      <c r="CP133" s="325"/>
      <c r="CQ133" s="325"/>
      <c r="CR133" s="325"/>
      <c r="CS133" s="325"/>
      <c r="CT133" s="325"/>
      <c r="CU133" s="325"/>
      <c r="CV133" s="325"/>
      <c r="CW133" s="325"/>
      <c r="CX133" s="325"/>
    </row>
    <row r="134" spans="1:102" s="36" customFormat="1" ht="15" customHeight="1">
      <c r="A134" s="329"/>
      <c r="B134" s="37" t="str">
        <f t="shared" ca="1" si="54"/>
        <v/>
      </c>
      <c r="C134" s="38" t="str">
        <f t="shared" ca="1" si="55"/>
        <v/>
      </c>
      <c r="D134" s="39" t="str">
        <f t="shared" ca="1" si="56"/>
        <v/>
      </c>
      <c r="E134" s="39" t="str">
        <f t="shared" ca="1" si="68"/>
        <v/>
      </c>
      <c r="F134" s="39" t="str">
        <f t="shared" ca="1" si="57"/>
        <v/>
      </c>
      <c r="G134" s="101"/>
      <c r="H134" s="39">
        <f t="shared" ca="1" si="48"/>
        <v>0</v>
      </c>
      <c r="J134" s="332"/>
      <c r="K134" s="37" t="str">
        <f t="shared" ca="1" si="58"/>
        <v/>
      </c>
      <c r="L134" s="38" t="str">
        <f t="shared" ca="1" si="59"/>
        <v/>
      </c>
      <c r="M134" s="39" t="str">
        <f t="shared" si="49"/>
        <v/>
      </c>
      <c r="N134" s="39" t="str">
        <f t="shared" ca="1" si="69"/>
        <v/>
      </c>
      <c r="O134" s="39" t="str">
        <f ca="1">IF(L134="","",ROUND(Q133*$O$5/payments_per_year,2))</f>
        <v/>
      </c>
      <c r="P134" s="101"/>
      <c r="Q134" s="39">
        <f t="shared" ca="1" si="70"/>
        <v>0</v>
      </c>
      <c r="R134" s="332"/>
      <c r="S134" s="37" t="str">
        <f t="shared" ca="1" si="60"/>
        <v/>
      </c>
      <c r="T134" s="38" t="str">
        <f t="shared" ca="1" si="61"/>
        <v/>
      </c>
      <c r="U134" s="39" t="str">
        <f t="shared" si="50"/>
        <v/>
      </c>
      <c r="V134" s="39" t="str">
        <f t="shared" ca="1" si="71"/>
        <v/>
      </c>
      <c r="W134" s="39">
        <f t="shared" ca="1" si="51"/>
        <v>0</v>
      </c>
      <c r="X134" s="40"/>
      <c r="Y134" s="39">
        <f t="shared" ca="1" si="72"/>
        <v>0</v>
      </c>
      <c r="Z134" s="332"/>
      <c r="AA134" s="37" t="str">
        <f t="shared" ca="1" si="62"/>
        <v/>
      </c>
      <c r="AB134" s="38" t="str">
        <f t="shared" ca="1" si="63"/>
        <v/>
      </c>
      <c r="AC134" s="39" t="str">
        <f t="shared" si="52"/>
        <v/>
      </c>
      <c r="AD134" s="39" t="str">
        <f t="shared" ca="1" si="73"/>
        <v/>
      </c>
      <c r="AE134" s="39" t="str">
        <f t="shared" ca="1" si="64"/>
        <v/>
      </c>
      <c r="AF134" s="40"/>
      <c r="AG134" s="39">
        <f t="shared" ca="1" si="74"/>
        <v>0</v>
      </c>
      <c r="AH134" s="339"/>
      <c r="AI134" s="37" t="str">
        <f t="shared" ca="1" si="65"/>
        <v/>
      </c>
      <c r="AJ134" s="38" t="str">
        <f t="shared" ca="1" si="66"/>
        <v/>
      </c>
      <c r="AK134" s="39" t="str">
        <f t="shared" si="53"/>
        <v/>
      </c>
      <c r="AL134" s="39" t="str">
        <f t="shared" ca="1" si="75"/>
        <v/>
      </c>
      <c r="AM134" s="39" t="str">
        <f t="shared" ca="1" si="67"/>
        <v/>
      </c>
      <c r="AN134" s="40"/>
      <c r="AO134" s="39">
        <f t="shared" ca="1" si="76"/>
        <v>0</v>
      </c>
      <c r="AP134" s="339"/>
      <c r="AW134" s="329"/>
      <c r="BI134" s="329"/>
      <c r="BJ134" s="329"/>
      <c r="BK134" s="329"/>
      <c r="BL134" s="329"/>
      <c r="BM134" s="329"/>
      <c r="BN134" s="329"/>
      <c r="BO134" s="329"/>
      <c r="BP134" s="329"/>
      <c r="BQ134" s="329"/>
      <c r="BR134" s="329"/>
      <c r="BS134" s="329"/>
      <c r="BT134" s="329"/>
      <c r="BU134" s="329"/>
      <c r="BV134" s="329"/>
      <c r="BW134" s="325"/>
      <c r="BX134" s="325"/>
      <c r="BY134" s="325"/>
      <c r="BZ134" s="325"/>
      <c r="CA134" s="325"/>
      <c r="CB134" s="325"/>
      <c r="CC134" s="325"/>
      <c r="CD134" s="325"/>
      <c r="CE134" s="325"/>
      <c r="CF134" s="325"/>
      <c r="CG134" s="325"/>
      <c r="CH134" s="325"/>
      <c r="CI134" s="325"/>
      <c r="CJ134" s="325"/>
      <c r="CK134" s="325"/>
      <c r="CL134" s="325"/>
      <c r="CM134" s="325"/>
      <c r="CN134" s="325"/>
      <c r="CO134" s="325"/>
      <c r="CP134" s="325"/>
      <c r="CQ134" s="325"/>
      <c r="CR134" s="325"/>
      <c r="CS134" s="325"/>
      <c r="CT134" s="325"/>
      <c r="CU134" s="325"/>
      <c r="CV134" s="325"/>
      <c r="CW134" s="325"/>
      <c r="CX134" s="325"/>
    </row>
    <row r="135" spans="1:102" s="36" customFormat="1" ht="15" customHeight="1">
      <c r="A135" s="329"/>
      <c r="B135" s="37" t="str">
        <f t="shared" ca="1" si="54"/>
        <v/>
      </c>
      <c r="C135" s="38" t="str">
        <f t="shared" ca="1" si="55"/>
        <v/>
      </c>
      <c r="D135" s="39" t="str">
        <f t="shared" ca="1" si="56"/>
        <v/>
      </c>
      <c r="E135" s="39" t="str">
        <f t="shared" ca="1" si="68"/>
        <v/>
      </c>
      <c r="F135" s="39" t="str">
        <f t="shared" ca="1" si="57"/>
        <v/>
      </c>
      <c r="G135" s="101"/>
      <c r="H135" s="39">
        <f t="shared" ca="1" si="48"/>
        <v>0</v>
      </c>
      <c r="J135" s="332"/>
      <c r="K135" s="37" t="str">
        <f t="shared" ca="1" si="58"/>
        <v/>
      </c>
      <c r="L135" s="38" t="str">
        <f t="shared" ca="1" si="59"/>
        <v/>
      </c>
      <c r="M135" s="39" t="str">
        <f t="shared" si="49"/>
        <v/>
      </c>
      <c r="N135" s="39" t="str">
        <f t="shared" ca="1" si="69"/>
        <v/>
      </c>
      <c r="O135" s="39">
        <f ca="1">ROUND(Q134*$O$5/payments_per_year,2)</f>
        <v>0</v>
      </c>
      <c r="P135" s="101"/>
      <c r="Q135" s="39">
        <f t="shared" ca="1" si="70"/>
        <v>0</v>
      </c>
      <c r="R135" s="332"/>
      <c r="S135" s="37" t="str">
        <f t="shared" ca="1" si="60"/>
        <v/>
      </c>
      <c r="T135" s="38" t="str">
        <f t="shared" ca="1" si="61"/>
        <v/>
      </c>
      <c r="U135" s="39" t="str">
        <f t="shared" si="50"/>
        <v/>
      </c>
      <c r="V135" s="39" t="str">
        <f t="shared" ca="1" si="71"/>
        <v/>
      </c>
      <c r="W135" s="39">
        <f t="shared" ca="1" si="51"/>
        <v>0</v>
      </c>
      <c r="X135" s="40"/>
      <c r="Y135" s="39">
        <f t="shared" ca="1" si="72"/>
        <v>0</v>
      </c>
      <c r="Z135" s="332"/>
      <c r="AA135" s="37" t="str">
        <f t="shared" ca="1" si="62"/>
        <v/>
      </c>
      <c r="AB135" s="38" t="str">
        <f t="shared" ca="1" si="63"/>
        <v/>
      </c>
      <c r="AC135" s="39" t="str">
        <f t="shared" si="52"/>
        <v/>
      </c>
      <c r="AD135" s="39" t="str">
        <f t="shared" ca="1" si="73"/>
        <v/>
      </c>
      <c r="AE135" s="39" t="str">
        <f t="shared" ca="1" si="64"/>
        <v/>
      </c>
      <c r="AF135" s="40"/>
      <c r="AG135" s="39">
        <f t="shared" ca="1" si="74"/>
        <v>0</v>
      </c>
      <c r="AH135" s="339"/>
      <c r="AI135" s="37" t="str">
        <f t="shared" ca="1" si="65"/>
        <v/>
      </c>
      <c r="AJ135" s="38" t="str">
        <f t="shared" ca="1" si="66"/>
        <v/>
      </c>
      <c r="AK135" s="39" t="str">
        <f t="shared" si="53"/>
        <v/>
      </c>
      <c r="AL135" s="39" t="str">
        <f t="shared" ca="1" si="75"/>
        <v/>
      </c>
      <c r="AM135" s="39" t="str">
        <f t="shared" ca="1" si="67"/>
        <v/>
      </c>
      <c r="AN135" s="40"/>
      <c r="AO135" s="39">
        <f t="shared" ca="1" si="76"/>
        <v>0</v>
      </c>
      <c r="AP135" s="339"/>
      <c r="AW135" s="329"/>
      <c r="BI135" s="329"/>
      <c r="BJ135" s="329"/>
      <c r="BK135" s="329"/>
      <c r="BL135" s="329"/>
      <c r="BM135" s="329"/>
      <c r="BN135" s="329"/>
      <c r="BO135" s="329"/>
      <c r="BP135" s="329"/>
      <c r="BQ135" s="329"/>
      <c r="BR135" s="329"/>
      <c r="BS135" s="329"/>
      <c r="BT135" s="329"/>
      <c r="BU135" s="329"/>
      <c r="BV135" s="329"/>
      <c r="BW135" s="325"/>
      <c r="BX135" s="325"/>
      <c r="BY135" s="325"/>
      <c r="BZ135" s="325"/>
      <c r="CA135" s="325"/>
      <c r="CB135" s="325"/>
      <c r="CC135" s="325"/>
      <c r="CD135" s="325"/>
      <c r="CE135" s="325"/>
      <c r="CF135" s="325"/>
      <c r="CG135" s="325"/>
      <c r="CH135" s="325"/>
      <c r="CI135" s="325"/>
      <c r="CJ135" s="325"/>
      <c r="CK135" s="325"/>
      <c r="CL135" s="325"/>
      <c r="CM135" s="325"/>
      <c r="CN135" s="325"/>
      <c r="CO135" s="325"/>
      <c r="CP135" s="325"/>
      <c r="CQ135" s="325"/>
      <c r="CR135" s="325"/>
      <c r="CS135" s="325"/>
      <c r="CT135" s="325"/>
      <c r="CU135" s="325"/>
      <c r="CV135" s="325"/>
      <c r="CW135" s="325"/>
      <c r="CX135" s="325"/>
    </row>
    <row r="136" spans="1:102" s="36" customFormat="1" ht="15" customHeight="1">
      <c r="A136" s="329"/>
      <c r="B136" s="37" t="str">
        <f t="shared" ca="1" si="54"/>
        <v/>
      </c>
      <c r="C136" s="38" t="str">
        <f t="shared" ca="1" si="55"/>
        <v/>
      </c>
      <c r="D136" s="39" t="str">
        <f t="shared" ca="1" si="56"/>
        <v/>
      </c>
      <c r="E136" s="39" t="str">
        <f t="shared" ca="1" si="68"/>
        <v/>
      </c>
      <c r="F136" s="39" t="str">
        <f t="shared" ca="1" si="57"/>
        <v/>
      </c>
      <c r="G136" s="101"/>
      <c r="H136" s="39">
        <f t="shared" ca="1" si="48"/>
        <v>0</v>
      </c>
      <c r="J136" s="332"/>
      <c r="K136" s="37" t="str">
        <f t="shared" ca="1" si="58"/>
        <v/>
      </c>
      <c r="L136" s="38" t="str">
        <f t="shared" ca="1" si="59"/>
        <v/>
      </c>
      <c r="M136" s="39" t="str">
        <f t="shared" si="49"/>
        <v/>
      </c>
      <c r="N136" s="39" t="str">
        <f t="shared" ca="1" si="69"/>
        <v/>
      </c>
      <c r="O136" s="39" t="str">
        <f ca="1">IF(L136="","",ROUND(Q135*$O$5/payments_per_year,2))</f>
        <v/>
      </c>
      <c r="P136" s="101"/>
      <c r="Q136" s="39">
        <f t="shared" ca="1" si="70"/>
        <v>0</v>
      </c>
      <c r="R136" s="332"/>
      <c r="S136" s="37" t="str">
        <f t="shared" ca="1" si="60"/>
        <v/>
      </c>
      <c r="T136" s="38" t="str">
        <f t="shared" ca="1" si="61"/>
        <v/>
      </c>
      <c r="U136" s="39" t="str">
        <f t="shared" si="50"/>
        <v/>
      </c>
      <c r="V136" s="39" t="str">
        <f t="shared" ca="1" si="71"/>
        <v/>
      </c>
      <c r="W136" s="39">
        <f t="shared" ca="1" si="51"/>
        <v>0</v>
      </c>
      <c r="X136" s="40"/>
      <c r="Y136" s="39">
        <f t="shared" ca="1" si="72"/>
        <v>0</v>
      </c>
      <c r="Z136" s="332"/>
      <c r="AA136" s="37" t="str">
        <f t="shared" ca="1" si="62"/>
        <v/>
      </c>
      <c r="AB136" s="38" t="str">
        <f t="shared" ca="1" si="63"/>
        <v/>
      </c>
      <c r="AC136" s="39" t="str">
        <f t="shared" si="52"/>
        <v/>
      </c>
      <c r="AD136" s="39" t="str">
        <f t="shared" ca="1" si="73"/>
        <v/>
      </c>
      <c r="AE136" s="39" t="str">
        <f t="shared" ca="1" si="64"/>
        <v/>
      </c>
      <c r="AF136" s="40"/>
      <c r="AG136" s="39">
        <f t="shared" ca="1" si="74"/>
        <v>0</v>
      </c>
      <c r="AH136" s="339"/>
      <c r="AI136" s="37" t="str">
        <f t="shared" ca="1" si="65"/>
        <v/>
      </c>
      <c r="AJ136" s="38" t="str">
        <f t="shared" ca="1" si="66"/>
        <v/>
      </c>
      <c r="AK136" s="39" t="str">
        <f t="shared" si="53"/>
        <v/>
      </c>
      <c r="AL136" s="39" t="str">
        <f t="shared" ca="1" si="75"/>
        <v/>
      </c>
      <c r="AM136" s="39" t="str">
        <f t="shared" ca="1" si="67"/>
        <v/>
      </c>
      <c r="AN136" s="40"/>
      <c r="AO136" s="39">
        <f t="shared" ca="1" si="76"/>
        <v>0</v>
      </c>
      <c r="AP136" s="339"/>
      <c r="AW136" s="329"/>
      <c r="BI136" s="329"/>
      <c r="BJ136" s="329"/>
      <c r="BK136" s="329"/>
      <c r="BL136" s="329"/>
      <c r="BM136" s="329"/>
      <c r="BN136" s="329"/>
      <c r="BO136" s="329"/>
      <c r="BP136" s="329"/>
      <c r="BQ136" s="329"/>
      <c r="BR136" s="329"/>
      <c r="BS136" s="329"/>
      <c r="BT136" s="329"/>
      <c r="BU136" s="329"/>
      <c r="BV136" s="329"/>
      <c r="BW136" s="325"/>
      <c r="BX136" s="325"/>
      <c r="BY136" s="325"/>
      <c r="BZ136" s="325"/>
      <c r="CA136" s="325"/>
      <c r="CB136" s="325"/>
      <c r="CC136" s="325"/>
      <c r="CD136" s="325"/>
      <c r="CE136" s="325"/>
      <c r="CF136" s="325"/>
      <c r="CG136" s="325"/>
      <c r="CH136" s="325"/>
      <c r="CI136" s="325"/>
      <c r="CJ136" s="325"/>
      <c r="CK136" s="325"/>
      <c r="CL136" s="325"/>
      <c r="CM136" s="325"/>
      <c r="CN136" s="325"/>
      <c r="CO136" s="325"/>
      <c r="CP136" s="325"/>
      <c r="CQ136" s="325"/>
      <c r="CR136" s="325"/>
      <c r="CS136" s="325"/>
      <c r="CT136" s="325"/>
      <c r="CU136" s="325"/>
      <c r="CV136" s="325"/>
      <c r="CW136" s="325"/>
      <c r="CX136" s="325"/>
    </row>
    <row r="137" spans="1:102" s="36" customFormat="1" ht="15" customHeight="1">
      <c r="A137" s="329"/>
      <c r="B137" s="37" t="str">
        <f t="shared" ca="1" si="54"/>
        <v/>
      </c>
      <c r="C137" s="38" t="str">
        <f t="shared" ca="1" si="55"/>
        <v/>
      </c>
      <c r="D137" s="39" t="str">
        <f t="shared" ca="1" si="56"/>
        <v/>
      </c>
      <c r="E137" s="39" t="str">
        <f t="shared" ca="1" si="68"/>
        <v/>
      </c>
      <c r="F137" s="39" t="str">
        <f t="shared" ca="1" si="57"/>
        <v/>
      </c>
      <c r="G137" s="101"/>
      <c r="H137" s="39">
        <f t="shared" ca="1" si="48"/>
        <v>0</v>
      </c>
      <c r="J137" s="332"/>
      <c r="K137" s="37" t="str">
        <f t="shared" ca="1" si="58"/>
        <v/>
      </c>
      <c r="L137" s="38" t="str">
        <f t="shared" ca="1" si="59"/>
        <v/>
      </c>
      <c r="M137" s="39" t="str">
        <f t="shared" si="49"/>
        <v/>
      </c>
      <c r="N137" s="39" t="str">
        <f t="shared" ca="1" si="69"/>
        <v/>
      </c>
      <c r="O137" s="39">
        <f ca="1">ROUND(Q136*$O$5/payments_per_year,2)</f>
        <v>0</v>
      </c>
      <c r="P137" s="101"/>
      <c r="Q137" s="39">
        <f t="shared" ca="1" si="70"/>
        <v>0</v>
      </c>
      <c r="R137" s="332"/>
      <c r="S137" s="37" t="str">
        <f t="shared" ca="1" si="60"/>
        <v/>
      </c>
      <c r="T137" s="38" t="str">
        <f t="shared" ca="1" si="61"/>
        <v/>
      </c>
      <c r="U137" s="39" t="str">
        <f t="shared" si="50"/>
        <v/>
      </c>
      <c r="V137" s="39" t="str">
        <f t="shared" ca="1" si="71"/>
        <v/>
      </c>
      <c r="W137" s="39">
        <f t="shared" ca="1" si="51"/>
        <v>0</v>
      </c>
      <c r="X137" s="40"/>
      <c r="Y137" s="39">
        <f t="shared" ca="1" si="72"/>
        <v>0</v>
      </c>
      <c r="Z137" s="332"/>
      <c r="AA137" s="37" t="str">
        <f t="shared" ca="1" si="62"/>
        <v/>
      </c>
      <c r="AB137" s="38" t="str">
        <f t="shared" ca="1" si="63"/>
        <v/>
      </c>
      <c r="AC137" s="39" t="str">
        <f t="shared" si="52"/>
        <v/>
      </c>
      <c r="AD137" s="39" t="str">
        <f t="shared" ca="1" si="73"/>
        <v/>
      </c>
      <c r="AE137" s="39" t="str">
        <f t="shared" ca="1" si="64"/>
        <v/>
      </c>
      <c r="AF137" s="40"/>
      <c r="AG137" s="39">
        <f t="shared" ca="1" si="74"/>
        <v>0</v>
      </c>
      <c r="AH137" s="339"/>
      <c r="AI137" s="37" t="str">
        <f t="shared" ca="1" si="65"/>
        <v/>
      </c>
      <c r="AJ137" s="38" t="str">
        <f t="shared" ca="1" si="66"/>
        <v/>
      </c>
      <c r="AK137" s="39" t="str">
        <f t="shared" si="53"/>
        <v/>
      </c>
      <c r="AL137" s="39" t="str">
        <f t="shared" ca="1" si="75"/>
        <v/>
      </c>
      <c r="AM137" s="39" t="str">
        <f t="shared" ca="1" si="67"/>
        <v/>
      </c>
      <c r="AN137" s="40"/>
      <c r="AO137" s="39">
        <f t="shared" ca="1" si="76"/>
        <v>0</v>
      </c>
      <c r="AP137" s="339"/>
      <c r="AW137" s="329"/>
      <c r="BI137" s="329"/>
      <c r="BJ137" s="329"/>
      <c r="BK137" s="329"/>
      <c r="BL137" s="329"/>
      <c r="BM137" s="329"/>
      <c r="BN137" s="329"/>
      <c r="BO137" s="329"/>
      <c r="BP137" s="329"/>
      <c r="BQ137" s="329"/>
      <c r="BR137" s="329"/>
      <c r="BS137" s="329"/>
      <c r="BT137" s="329"/>
      <c r="BU137" s="329"/>
      <c r="BV137" s="329"/>
      <c r="BW137" s="325"/>
      <c r="BX137" s="325"/>
      <c r="BY137" s="325"/>
      <c r="BZ137" s="325"/>
      <c r="CA137" s="325"/>
      <c r="CB137" s="325"/>
      <c r="CC137" s="325"/>
      <c r="CD137" s="325"/>
      <c r="CE137" s="325"/>
      <c r="CF137" s="325"/>
      <c r="CG137" s="325"/>
      <c r="CH137" s="325"/>
      <c r="CI137" s="325"/>
      <c r="CJ137" s="325"/>
      <c r="CK137" s="325"/>
      <c r="CL137" s="325"/>
      <c r="CM137" s="325"/>
      <c r="CN137" s="325"/>
      <c r="CO137" s="325"/>
      <c r="CP137" s="325"/>
      <c r="CQ137" s="325"/>
      <c r="CR137" s="325"/>
      <c r="CS137" s="325"/>
      <c r="CT137" s="325"/>
      <c r="CU137" s="325"/>
      <c r="CV137" s="325"/>
      <c r="CW137" s="325"/>
      <c r="CX137" s="325"/>
    </row>
    <row r="138" spans="1:102" s="36" customFormat="1" ht="15" customHeight="1">
      <c r="A138" s="329"/>
      <c r="B138" s="37" t="str">
        <f t="shared" ca="1" si="54"/>
        <v/>
      </c>
      <c r="C138" s="38" t="str">
        <f t="shared" ca="1" si="55"/>
        <v/>
      </c>
      <c r="D138" s="39" t="str">
        <f t="shared" ca="1" si="56"/>
        <v/>
      </c>
      <c r="E138" s="39" t="str">
        <f t="shared" ca="1" si="68"/>
        <v/>
      </c>
      <c r="F138" s="39" t="str">
        <f t="shared" ca="1" si="57"/>
        <v/>
      </c>
      <c r="G138" s="101"/>
      <c r="H138" s="39">
        <f t="shared" ca="1" si="48"/>
        <v>0</v>
      </c>
      <c r="J138" s="332"/>
      <c r="K138" s="37" t="str">
        <f t="shared" ca="1" si="58"/>
        <v/>
      </c>
      <c r="L138" s="38" t="str">
        <f t="shared" ca="1" si="59"/>
        <v/>
      </c>
      <c r="M138" s="39" t="str">
        <f t="shared" si="49"/>
        <v/>
      </c>
      <c r="N138" s="39" t="str">
        <f t="shared" ca="1" si="69"/>
        <v/>
      </c>
      <c r="O138" s="39" t="str">
        <f ca="1">IF(L138="","",ROUND(Q137*$O$5/payments_per_year,2))</f>
        <v/>
      </c>
      <c r="P138" s="101"/>
      <c r="Q138" s="39">
        <f t="shared" ca="1" si="70"/>
        <v>0</v>
      </c>
      <c r="R138" s="332"/>
      <c r="S138" s="37" t="str">
        <f t="shared" ca="1" si="60"/>
        <v/>
      </c>
      <c r="T138" s="38" t="str">
        <f t="shared" ca="1" si="61"/>
        <v/>
      </c>
      <c r="U138" s="39" t="str">
        <f t="shared" si="50"/>
        <v/>
      </c>
      <c r="V138" s="39" t="str">
        <f t="shared" ca="1" si="71"/>
        <v/>
      </c>
      <c r="W138" s="39">
        <f t="shared" ca="1" si="51"/>
        <v>0</v>
      </c>
      <c r="X138" s="40"/>
      <c r="Y138" s="39">
        <f t="shared" ca="1" si="72"/>
        <v>0</v>
      </c>
      <c r="Z138" s="332"/>
      <c r="AA138" s="37" t="str">
        <f t="shared" ca="1" si="62"/>
        <v/>
      </c>
      <c r="AB138" s="38" t="str">
        <f t="shared" ca="1" si="63"/>
        <v/>
      </c>
      <c r="AC138" s="39" t="str">
        <f t="shared" si="52"/>
        <v/>
      </c>
      <c r="AD138" s="39" t="str">
        <f t="shared" ca="1" si="73"/>
        <v/>
      </c>
      <c r="AE138" s="39" t="str">
        <f t="shared" ca="1" si="64"/>
        <v/>
      </c>
      <c r="AF138" s="40"/>
      <c r="AG138" s="39">
        <f t="shared" ca="1" si="74"/>
        <v>0</v>
      </c>
      <c r="AH138" s="339"/>
      <c r="AI138" s="37" t="str">
        <f t="shared" ca="1" si="65"/>
        <v/>
      </c>
      <c r="AJ138" s="38" t="str">
        <f t="shared" ca="1" si="66"/>
        <v/>
      </c>
      <c r="AK138" s="39" t="str">
        <f t="shared" si="53"/>
        <v/>
      </c>
      <c r="AL138" s="39" t="str">
        <f t="shared" ca="1" si="75"/>
        <v/>
      </c>
      <c r="AM138" s="39" t="str">
        <f t="shared" ca="1" si="67"/>
        <v/>
      </c>
      <c r="AN138" s="40"/>
      <c r="AO138" s="39">
        <f t="shared" ca="1" si="76"/>
        <v>0</v>
      </c>
      <c r="AP138" s="339"/>
      <c r="AW138" s="329"/>
      <c r="BI138" s="329"/>
      <c r="BJ138" s="329"/>
      <c r="BK138" s="329"/>
      <c r="BL138" s="329"/>
      <c r="BM138" s="329"/>
      <c r="BN138" s="329"/>
      <c r="BO138" s="329"/>
      <c r="BP138" s="329"/>
      <c r="BQ138" s="329"/>
      <c r="BR138" s="329"/>
      <c r="BS138" s="329"/>
      <c r="BT138" s="329"/>
      <c r="BU138" s="329"/>
      <c r="BV138" s="329"/>
      <c r="BW138" s="325"/>
      <c r="BX138" s="325"/>
      <c r="BY138" s="325"/>
      <c r="BZ138" s="325"/>
      <c r="CA138" s="325"/>
      <c r="CB138" s="325"/>
      <c r="CC138" s="325"/>
      <c r="CD138" s="325"/>
      <c r="CE138" s="325"/>
      <c r="CF138" s="325"/>
      <c r="CG138" s="325"/>
      <c r="CH138" s="325"/>
      <c r="CI138" s="325"/>
      <c r="CJ138" s="325"/>
      <c r="CK138" s="325"/>
      <c r="CL138" s="325"/>
      <c r="CM138" s="325"/>
      <c r="CN138" s="325"/>
      <c r="CO138" s="325"/>
      <c r="CP138" s="325"/>
      <c r="CQ138" s="325"/>
      <c r="CR138" s="325"/>
      <c r="CS138" s="325"/>
      <c r="CT138" s="325"/>
      <c r="CU138" s="325"/>
      <c r="CV138" s="325"/>
      <c r="CW138" s="325"/>
      <c r="CX138" s="325"/>
    </row>
    <row r="139" spans="1:102" s="36" customFormat="1" ht="15" customHeight="1">
      <c r="A139" s="329"/>
      <c r="B139" s="37" t="str">
        <f t="shared" ca="1" si="54"/>
        <v/>
      </c>
      <c r="C139" s="38" t="str">
        <f t="shared" ca="1" si="55"/>
        <v/>
      </c>
      <c r="D139" s="39" t="str">
        <f t="shared" ca="1" si="56"/>
        <v/>
      </c>
      <c r="E139" s="39" t="str">
        <f t="shared" ca="1" si="68"/>
        <v/>
      </c>
      <c r="F139" s="39" t="str">
        <f t="shared" ca="1" si="57"/>
        <v/>
      </c>
      <c r="G139" s="101"/>
      <c r="H139" s="39">
        <f t="shared" ca="1" si="48"/>
        <v>0</v>
      </c>
      <c r="J139" s="332"/>
      <c r="K139" s="37" t="str">
        <f t="shared" ca="1" si="58"/>
        <v/>
      </c>
      <c r="L139" s="38" t="str">
        <f t="shared" ca="1" si="59"/>
        <v/>
      </c>
      <c r="M139" s="39" t="str">
        <f t="shared" si="49"/>
        <v/>
      </c>
      <c r="N139" s="39" t="str">
        <f t="shared" ca="1" si="69"/>
        <v/>
      </c>
      <c r="O139" s="39">
        <f ca="1">ROUND(Q138*$O$5/payments_per_year,2)</f>
        <v>0</v>
      </c>
      <c r="P139" s="101"/>
      <c r="Q139" s="39">
        <f t="shared" ca="1" si="70"/>
        <v>0</v>
      </c>
      <c r="R139" s="332"/>
      <c r="S139" s="37" t="str">
        <f t="shared" ca="1" si="60"/>
        <v/>
      </c>
      <c r="T139" s="38" t="str">
        <f t="shared" ca="1" si="61"/>
        <v/>
      </c>
      <c r="U139" s="39" t="str">
        <f t="shared" si="50"/>
        <v/>
      </c>
      <c r="V139" s="39" t="str">
        <f t="shared" ca="1" si="71"/>
        <v/>
      </c>
      <c r="W139" s="39">
        <f t="shared" ca="1" si="51"/>
        <v>0</v>
      </c>
      <c r="X139" s="40"/>
      <c r="Y139" s="39">
        <f t="shared" ca="1" si="72"/>
        <v>0</v>
      </c>
      <c r="Z139" s="332"/>
      <c r="AA139" s="37" t="str">
        <f t="shared" ca="1" si="62"/>
        <v/>
      </c>
      <c r="AB139" s="38" t="str">
        <f t="shared" ca="1" si="63"/>
        <v/>
      </c>
      <c r="AC139" s="39" t="str">
        <f t="shared" si="52"/>
        <v/>
      </c>
      <c r="AD139" s="39" t="str">
        <f t="shared" ca="1" si="73"/>
        <v/>
      </c>
      <c r="AE139" s="39" t="str">
        <f t="shared" ca="1" si="64"/>
        <v/>
      </c>
      <c r="AF139" s="40"/>
      <c r="AG139" s="39">
        <f t="shared" ca="1" si="74"/>
        <v>0</v>
      </c>
      <c r="AH139" s="339"/>
      <c r="AI139" s="37" t="str">
        <f t="shared" ca="1" si="65"/>
        <v/>
      </c>
      <c r="AJ139" s="38" t="str">
        <f t="shared" ca="1" si="66"/>
        <v/>
      </c>
      <c r="AK139" s="39" t="str">
        <f t="shared" si="53"/>
        <v/>
      </c>
      <c r="AL139" s="39" t="str">
        <f t="shared" ca="1" si="75"/>
        <v/>
      </c>
      <c r="AM139" s="39" t="str">
        <f t="shared" ca="1" si="67"/>
        <v/>
      </c>
      <c r="AN139" s="40"/>
      <c r="AO139" s="39">
        <f t="shared" ca="1" si="76"/>
        <v>0</v>
      </c>
      <c r="AP139" s="339"/>
      <c r="AW139" s="329"/>
      <c r="BI139" s="329"/>
      <c r="BJ139" s="329"/>
      <c r="BK139" s="329"/>
      <c r="BL139" s="329"/>
      <c r="BM139" s="329"/>
      <c r="BN139" s="329"/>
      <c r="BO139" s="329"/>
      <c r="BP139" s="329"/>
      <c r="BQ139" s="329"/>
      <c r="BR139" s="329"/>
      <c r="BS139" s="329"/>
      <c r="BT139" s="329"/>
      <c r="BU139" s="329"/>
      <c r="BV139" s="329"/>
      <c r="BW139" s="325"/>
      <c r="BX139" s="325"/>
      <c r="BY139" s="325"/>
      <c r="BZ139" s="325"/>
      <c r="CA139" s="325"/>
      <c r="CB139" s="325"/>
      <c r="CC139" s="325"/>
      <c r="CD139" s="325"/>
      <c r="CE139" s="325"/>
      <c r="CF139" s="325"/>
      <c r="CG139" s="325"/>
      <c r="CH139" s="325"/>
      <c r="CI139" s="325"/>
      <c r="CJ139" s="325"/>
      <c r="CK139" s="325"/>
      <c r="CL139" s="325"/>
      <c r="CM139" s="325"/>
      <c r="CN139" s="325"/>
      <c r="CO139" s="325"/>
      <c r="CP139" s="325"/>
      <c r="CQ139" s="325"/>
      <c r="CR139" s="325"/>
      <c r="CS139" s="325"/>
      <c r="CT139" s="325"/>
      <c r="CU139" s="325"/>
      <c r="CV139" s="325"/>
      <c r="CW139" s="325"/>
      <c r="CX139" s="325"/>
    </row>
    <row r="140" spans="1:102" s="36" customFormat="1" ht="15" customHeight="1">
      <c r="A140" s="329"/>
      <c r="B140" s="37" t="str">
        <f t="shared" ca="1" si="54"/>
        <v/>
      </c>
      <c r="C140" s="38" t="str">
        <f t="shared" ca="1" si="55"/>
        <v/>
      </c>
      <c r="D140" s="39" t="str">
        <f t="shared" ca="1" si="56"/>
        <v/>
      </c>
      <c r="E140" s="39" t="str">
        <f t="shared" ca="1" si="68"/>
        <v/>
      </c>
      <c r="F140" s="39" t="str">
        <f t="shared" ca="1" si="57"/>
        <v/>
      </c>
      <c r="G140" s="101"/>
      <c r="H140" s="39">
        <f t="shared" ca="1" si="48"/>
        <v>0</v>
      </c>
      <c r="J140" s="332"/>
      <c r="K140" s="37" t="str">
        <f t="shared" ca="1" si="58"/>
        <v/>
      </c>
      <c r="L140" s="38" t="str">
        <f t="shared" ca="1" si="59"/>
        <v/>
      </c>
      <c r="M140" s="39" t="str">
        <f t="shared" si="49"/>
        <v/>
      </c>
      <c r="N140" s="39" t="str">
        <f t="shared" ca="1" si="69"/>
        <v/>
      </c>
      <c r="O140" s="39" t="str">
        <f ca="1">IF(L140="","",ROUND(Q139*$O$5/payments_per_year,2))</f>
        <v/>
      </c>
      <c r="P140" s="101"/>
      <c r="Q140" s="39">
        <f t="shared" ca="1" si="70"/>
        <v>0</v>
      </c>
      <c r="R140" s="332"/>
      <c r="S140" s="37" t="str">
        <f t="shared" ca="1" si="60"/>
        <v/>
      </c>
      <c r="T140" s="38" t="str">
        <f t="shared" ca="1" si="61"/>
        <v/>
      </c>
      <c r="U140" s="39" t="str">
        <f t="shared" si="50"/>
        <v/>
      </c>
      <c r="V140" s="39" t="str">
        <f t="shared" ca="1" si="71"/>
        <v/>
      </c>
      <c r="W140" s="39">
        <f t="shared" ca="1" si="51"/>
        <v>0</v>
      </c>
      <c r="X140" s="40"/>
      <c r="Y140" s="39">
        <f t="shared" ca="1" si="72"/>
        <v>0</v>
      </c>
      <c r="Z140" s="332"/>
      <c r="AA140" s="37" t="str">
        <f t="shared" ca="1" si="62"/>
        <v/>
      </c>
      <c r="AB140" s="38" t="str">
        <f t="shared" ca="1" si="63"/>
        <v/>
      </c>
      <c r="AC140" s="39" t="str">
        <f t="shared" si="52"/>
        <v/>
      </c>
      <c r="AD140" s="39" t="str">
        <f t="shared" ca="1" si="73"/>
        <v/>
      </c>
      <c r="AE140" s="39" t="str">
        <f t="shared" ca="1" si="64"/>
        <v/>
      </c>
      <c r="AF140" s="40"/>
      <c r="AG140" s="39">
        <f t="shared" ca="1" si="74"/>
        <v>0</v>
      </c>
      <c r="AH140" s="339"/>
      <c r="AI140" s="37" t="str">
        <f t="shared" ca="1" si="65"/>
        <v/>
      </c>
      <c r="AJ140" s="38" t="str">
        <f t="shared" ca="1" si="66"/>
        <v/>
      </c>
      <c r="AK140" s="39" t="str">
        <f t="shared" si="53"/>
        <v/>
      </c>
      <c r="AL140" s="39" t="str">
        <f t="shared" ca="1" si="75"/>
        <v/>
      </c>
      <c r="AM140" s="39" t="str">
        <f t="shared" ca="1" si="67"/>
        <v/>
      </c>
      <c r="AN140" s="40"/>
      <c r="AO140" s="39">
        <f t="shared" ca="1" si="76"/>
        <v>0</v>
      </c>
      <c r="AP140" s="339"/>
      <c r="AW140" s="329"/>
      <c r="BI140" s="329"/>
      <c r="BJ140" s="329"/>
      <c r="BK140" s="329"/>
      <c r="BL140" s="329"/>
      <c r="BM140" s="329"/>
      <c r="BN140" s="329"/>
      <c r="BO140" s="329"/>
      <c r="BP140" s="329"/>
      <c r="BQ140" s="329"/>
      <c r="BR140" s="329"/>
      <c r="BS140" s="329"/>
      <c r="BT140" s="329"/>
      <c r="BU140" s="329"/>
      <c r="BV140" s="329"/>
      <c r="BW140" s="325"/>
      <c r="BX140" s="325"/>
      <c r="BY140" s="325"/>
      <c r="BZ140" s="325"/>
      <c r="CA140" s="325"/>
      <c r="CB140" s="325"/>
      <c r="CC140" s="325"/>
      <c r="CD140" s="325"/>
      <c r="CE140" s="325"/>
      <c r="CF140" s="325"/>
      <c r="CG140" s="325"/>
      <c r="CH140" s="325"/>
      <c r="CI140" s="325"/>
      <c r="CJ140" s="325"/>
      <c r="CK140" s="325"/>
      <c r="CL140" s="325"/>
      <c r="CM140" s="325"/>
      <c r="CN140" s="325"/>
      <c r="CO140" s="325"/>
      <c r="CP140" s="325"/>
      <c r="CQ140" s="325"/>
      <c r="CR140" s="325"/>
      <c r="CS140" s="325"/>
      <c r="CT140" s="325"/>
      <c r="CU140" s="325"/>
      <c r="CV140" s="325"/>
      <c r="CW140" s="325"/>
      <c r="CX140" s="325"/>
    </row>
    <row r="141" spans="1:102" s="36" customFormat="1" ht="15" customHeight="1">
      <c r="A141" s="329"/>
      <c r="B141" s="37" t="str">
        <f t="shared" ca="1" si="54"/>
        <v/>
      </c>
      <c r="C141" s="38" t="str">
        <f t="shared" ca="1" si="55"/>
        <v/>
      </c>
      <c r="D141" s="39" t="str">
        <f t="shared" ca="1" si="56"/>
        <v/>
      </c>
      <c r="E141" s="39" t="str">
        <f t="shared" ca="1" si="68"/>
        <v/>
      </c>
      <c r="F141" s="39" t="str">
        <f t="shared" ca="1" si="57"/>
        <v/>
      </c>
      <c r="G141" s="101"/>
      <c r="H141" s="39">
        <f t="shared" ca="1" si="48"/>
        <v>0</v>
      </c>
      <c r="J141" s="332"/>
      <c r="K141" s="37" t="str">
        <f t="shared" ca="1" si="58"/>
        <v/>
      </c>
      <c r="L141" s="38" t="str">
        <f t="shared" ca="1" si="59"/>
        <v/>
      </c>
      <c r="M141" s="39" t="str">
        <f t="shared" si="49"/>
        <v/>
      </c>
      <c r="N141" s="39" t="str">
        <f t="shared" ca="1" si="69"/>
        <v/>
      </c>
      <c r="O141" s="39">
        <f ca="1">ROUND(Q140*$O$5/payments_per_year,2)</f>
        <v>0</v>
      </c>
      <c r="P141" s="101"/>
      <c r="Q141" s="39">
        <f t="shared" ca="1" si="70"/>
        <v>0</v>
      </c>
      <c r="R141" s="332"/>
      <c r="S141" s="37" t="str">
        <f t="shared" ca="1" si="60"/>
        <v/>
      </c>
      <c r="T141" s="38" t="str">
        <f t="shared" ca="1" si="61"/>
        <v/>
      </c>
      <c r="U141" s="39" t="str">
        <f t="shared" si="50"/>
        <v/>
      </c>
      <c r="V141" s="39" t="str">
        <f t="shared" ca="1" si="71"/>
        <v/>
      </c>
      <c r="W141" s="39">
        <f t="shared" ca="1" si="51"/>
        <v>0</v>
      </c>
      <c r="X141" s="40"/>
      <c r="Y141" s="39">
        <f t="shared" ca="1" si="72"/>
        <v>0</v>
      </c>
      <c r="Z141" s="332"/>
      <c r="AA141" s="37" t="str">
        <f t="shared" ca="1" si="62"/>
        <v/>
      </c>
      <c r="AB141" s="38" t="str">
        <f t="shared" ca="1" si="63"/>
        <v/>
      </c>
      <c r="AC141" s="39" t="str">
        <f t="shared" si="52"/>
        <v/>
      </c>
      <c r="AD141" s="39" t="str">
        <f t="shared" ca="1" si="73"/>
        <v/>
      </c>
      <c r="AE141" s="39" t="str">
        <f t="shared" ca="1" si="64"/>
        <v/>
      </c>
      <c r="AF141" s="40"/>
      <c r="AG141" s="39">
        <f t="shared" ca="1" si="74"/>
        <v>0</v>
      </c>
      <c r="AH141" s="339"/>
      <c r="AI141" s="37" t="str">
        <f t="shared" ca="1" si="65"/>
        <v/>
      </c>
      <c r="AJ141" s="38" t="str">
        <f t="shared" ca="1" si="66"/>
        <v/>
      </c>
      <c r="AK141" s="39" t="str">
        <f t="shared" si="53"/>
        <v/>
      </c>
      <c r="AL141" s="39" t="str">
        <f t="shared" ca="1" si="75"/>
        <v/>
      </c>
      <c r="AM141" s="39" t="str">
        <f t="shared" ca="1" si="67"/>
        <v/>
      </c>
      <c r="AN141" s="40"/>
      <c r="AO141" s="39">
        <f t="shared" ca="1" si="76"/>
        <v>0</v>
      </c>
      <c r="AP141" s="339"/>
      <c r="AW141" s="329"/>
      <c r="BI141" s="329"/>
      <c r="BJ141" s="329"/>
      <c r="BK141" s="329"/>
      <c r="BL141" s="329"/>
      <c r="BM141" s="329"/>
      <c r="BN141" s="329"/>
      <c r="BO141" s="329"/>
      <c r="BP141" s="329"/>
      <c r="BQ141" s="329"/>
      <c r="BR141" s="329"/>
      <c r="BS141" s="329"/>
      <c r="BT141" s="329"/>
      <c r="BU141" s="329"/>
      <c r="BV141" s="329"/>
      <c r="BW141" s="325"/>
      <c r="BX141" s="325"/>
      <c r="BY141" s="325"/>
      <c r="BZ141" s="325"/>
      <c r="CA141" s="325"/>
      <c r="CB141" s="325"/>
      <c r="CC141" s="325"/>
      <c r="CD141" s="325"/>
      <c r="CE141" s="325"/>
      <c r="CF141" s="325"/>
      <c r="CG141" s="325"/>
      <c r="CH141" s="325"/>
      <c r="CI141" s="325"/>
      <c r="CJ141" s="325"/>
      <c r="CK141" s="325"/>
      <c r="CL141" s="325"/>
      <c r="CM141" s="325"/>
      <c r="CN141" s="325"/>
      <c r="CO141" s="325"/>
      <c r="CP141" s="325"/>
      <c r="CQ141" s="325"/>
      <c r="CR141" s="325"/>
      <c r="CS141" s="325"/>
      <c r="CT141" s="325"/>
      <c r="CU141" s="325"/>
      <c r="CV141" s="325"/>
      <c r="CW141" s="325"/>
      <c r="CX141" s="325"/>
    </row>
    <row r="142" spans="1:102" s="36" customFormat="1" ht="15" customHeight="1">
      <c r="A142" s="329"/>
      <c r="B142" s="37" t="str">
        <f t="shared" ca="1" si="54"/>
        <v/>
      </c>
      <c r="C142" s="38" t="str">
        <f t="shared" ca="1" si="55"/>
        <v/>
      </c>
      <c r="D142" s="39" t="str">
        <f t="shared" ca="1" si="56"/>
        <v/>
      </c>
      <c r="E142" s="39" t="str">
        <f t="shared" ca="1" si="68"/>
        <v/>
      </c>
      <c r="F142" s="39" t="str">
        <f t="shared" ca="1" si="57"/>
        <v/>
      </c>
      <c r="G142" s="101"/>
      <c r="H142" s="39">
        <f t="shared" ca="1" si="48"/>
        <v>0</v>
      </c>
      <c r="J142" s="332"/>
      <c r="K142" s="37" t="str">
        <f t="shared" ca="1" si="58"/>
        <v/>
      </c>
      <c r="L142" s="38" t="str">
        <f t="shared" ca="1" si="59"/>
        <v/>
      </c>
      <c r="M142" s="39" t="str">
        <f t="shared" si="49"/>
        <v/>
      </c>
      <c r="N142" s="39" t="str">
        <f t="shared" ca="1" si="69"/>
        <v/>
      </c>
      <c r="O142" s="39" t="str">
        <f ca="1">IF(L142="","",ROUND(Q141*$O$5/payments_per_year,2))</f>
        <v/>
      </c>
      <c r="P142" s="101"/>
      <c r="Q142" s="39">
        <f t="shared" ca="1" si="70"/>
        <v>0</v>
      </c>
      <c r="R142" s="332"/>
      <c r="S142" s="37" t="str">
        <f t="shared" ca="1" si="60"/>
        <v/>
      </c>
      <c r="T142" s="38" t="str">
        <f t="shared" ca="1" si="61"/>
        <v/>
      </c>
      <c r="U142" s="39" t="str">
        <f t="shared" si="50"/>
        <v/>
      </c>
      <c r="V142" s="39" t="str">
        <f t="shared" ca="1" si="71"/>
        <v/>
      </c>
      <c r="W142" s="39">
        <f t="shared" ca="1" si="51"/>
        <v>0</v>
      </c>
      <c r="X142" s="40"/>
      <c r="Y142" s="39">
        <f t="shared" ca="1" si="72"/>
        <v>0</v>
      </c>
      <c r="Z142" s="332"/>
      <c r="AA142" s="37" t="str">
        <f t="shared" ca="1" si="62"/>
        <v/>
      </c>
      <c r="AB142" s="38" t="str">
        <f t="shared" ca="1" si="63"/>
        <v/>
      </c>
      <c r="AC142" s="39" t="str">
        <f t="shared" si="52"/>
        <v/>
      </c>
      <c r="AD142" s="39" t="str">
        <f t="shared" ca="1" si="73"/>
        <v/>
      </c>
      <c r="AE142" s="39" t="str">
        <f t="shared" ca="1" si="64"/>
        <v/>
      </c>
      <c r="AF142" s="40"/>
      <c r="AG142" s="39">
        <f t="shared" ca="1" si="74"/>
        <v>0</v>
      </c>
      <c r="AH142" s="339"/>
      <c r="AI142" s="37" t="str">
        <f t="shared" ca="1" si="65"/>
        <v/>
      </c>
      <c r="AJ142" s="38" t="str">
        <f t="shared" ca="1" si="66"/>
        <v/>
      </c>
      <c r="AK142" s="39" t="str">
        <f t="shared" si="53"/>
        <v/>
      </c>
      <c r="AL142" s="39" t="str">
        <f t="shared" ca="1" si="75"/>
        <v/>
      </c>
      <c r="AM142" s="39" t="str">
        <f t="shared" ca="1" si="67"/>
        <v/>
      </c>
      <c r="AN142" s="40"/>
      <c r="AO142" s="39">
        <f t="shared" ca="1" si="76"/>
        <v>0</v>
      </c>
      <c r="AP142" s="339"/>
      <c r="AW142" s="329"/>
      <c r="BI142" s="329"/>
      <c r="BJ142" s="329"/>
      <c r="BK142" s="329"/>
      <c r="BL142" s="329"/>
      <c r="BM142" s="329"/>
      <c r="BN142" s="329"/>
      <c r="BO142" s="329"/>
      <c r="BP142" s="329"/>
      <c r="BQ142" s="329"/>
      <c r="BR142" s="329"/>
      <c r="BS142" s="329"/>
      <c r="BT142" s="329"/>
      <c r="BU142" s="329"/>
      <c r="BV142" s="329"/>
      <c r="BW142" s="325"/>
      <c r="BX142" s="325"/>
      <c r="BY142" s="325"/>
      <c r="BZ142" s="325"/>
      <c r="CA142" s="325"/>
      <c r="CB142" s="325"/>
      <c r="CC142" s="325"/>
      <c r="CD142" s="325"/>
      <c r="CE142" s="325"/>
      <c r="CF142" s="325"/>
      <c r="CG142" s="325"/>
      <c r="CH142" s="325"/>
      <c r="CI142" s="325"/>
      <c r="CJ142" s="325"/>
      <c r="CK142" s="325"/>
      <c r="CL142" s="325"/>
      <c r="CM142" s="325"/>
      <c r="CN142" s="325"/>
      <c r="CO142" s="325"/>
      <c r="CP142" s="325"/>
      <c r="CQ142" s="325"/>
      <c r="CR142" s="325"/>
      <c r="CS142" s="325"/>
      <c r="CT142" s="325"/>
      <c r="CU142" s="325"/>
      <c r="CV142" s="325"/>
      <c r="CW142" s="325"/>
      <c r="CX142" s="325"/>
    </row>
    <row r="143" spans="1:102" s="36" customFormat="1" ht="15" customHeight="1">
      <c r="A143" s="329"/>
      <c r="B143" s="37" t="str">
        <f t="shared" ca="1" si="54"/>
        <v/>
      </c>
      <c r="C143" s="38" t="str">
        <f t="shared" ca="1" si="55"/>
        <v/>
      </c>
      <c r="D143" s="39" t="str">
        <f t="shared" ca="1" si="56"/>
        <v/>
      </c>
      <c r="E143" s="39" t="str">
        <f t="shared" ca="1" si="68"/>
        <v/>
      </c>
      <c r="F143" s="39" t="str">
        <f t="shared" ca="1" si="57"/>
        <v/>
      </c>
      <c r="G143" s="101"/>
      <c r="H143" s="39">
        <f t="shared" ca="1" si="48"/>
        <v>0</v>
      </c>
      <c r="J143" s="332"/>
      <c r="K143" s="37" t="str">
        <f t="shared" ca="1" si="58"/>
        <v/>
      </c>
      <c r="L143" s="38" t="str">
        <f t="shared" ca="1" si="59"/>
        <v/>
      </c>
      <c r="M143" s="39" t="str">
        <f t="shared" si="49"/>
        <v/>
      </c>
      <c r="N143" s="39" t="str">
        <f t="shared" ca="1" si="69"/>
        <v/>
      </c>
      <c r="O143" s="39">
        <f ca="1">ROUND(Q142*$O$5/payments_per_year,2)</f>
        <v>0</v>
      </c>
      <c r="P143" s="101"/>
      <c r="Q143" s="39">
        <f t="shared" ca="1" si="70"/>
        <v>0</v>
      </c>
      <c r="R143" s="332"/>
      <c r="S143" s="37" t="str">
        <f t="shared" ca="1" si="60"/>
        <v/>
      </c>
      <c r="T143" s="38" t="str">
        <f t="shared" ca="1" si="61"/>
        <v/>
      </c>
      <c r="U143" s="39" t="str">
        <f t="shared" si="50"/>
        <v/>
      </c>
      <c r="V143" s="39" t="str">
        <f t="shared" ca="1" si="71"/>
        <v/>
      </c>
      <c r="W143" s="39">
        <f t="shared" ca="1" si="51"/>
        <v>0</v>
      </c>
      <c r="X143" s="40"/>
      <c r="Y143" s="39">
        <f t="shared" ca="1" si="72"/>
        <v>0</v>
      </c>
      <c r="Z143" s="332"/>
      <c r="AA143" s="37" t="str">
        <f t="shared" ca="1" si="62"/>
        <v/>
      </c>
      <c r="AB143" s="38" t="str">
        <f t="shared" ca="1" si="63"/>
        <v/>
      </c>
      <c r="AC143" s="39" t="str">
        <f t="shared" si="52"/>
        <v/>
      </c>
      <c r="AD143" s="39" t="str">
        <f t="shared" ca="1" si="73"/>
        <v/>
      </c>
      <c r="AE143" s="39" t="str">
        <f t="shared" ca="1" si="64"/>
        <v/>
      </c>
      <c r="AF143" s="40"/>
      <c r="AG143" s="39">
        <f t="shared" ca="1" si="74"/>
        <v>0</v>
      </c>
      <c r="AH143" s="339"/>
      <c r="AI143" s="37" t="str">
        <f t="shared" ca="1" si="65"/>
        <v/>
      </c>
      <c r="AJ143" s="38" t="str">
        <f t="shared" ca="1" si="66"/>
        <v/>
      </c>
      <c r="AK143" s="39" t="str">
        <f t="shared" si="53"/>
        <v/>
      </c>
      <c r="AL143" s="39" t="str">
        <f t="shared" ca="1" si="75"/>
        <v/>
      </c>
      <c r="AM143" s="39" t="str">
        <f t="shared" ca="1" si="67"/>
        <v/>
      </c>
      <c r="AN143" s="40"/>
      <c r="AO143" s="39">
        <f t="shared" ca="1" si="76"/>
        <v>0</v>
      </c>
      <c r="AP143" s="339"/>
      <c r="AW143" s="329"/>
      <c r="BI143" s="329"/>
      <c r="BJ143" s="329"/>
      <c r="BK143" s="329"/>
      <c r="BL143" s="329"/>
      <c r="BM143" s="329"/>
      <c r="BN143" s="329"/>
      <c r="BO143" s="329"/>
      <c r="BP143" s="329"/>
      <c r="BQ143" s="329"/>
      <c r="BR143" s="329"/>
      <c r="BS143" s="329"/>
      <c r="BT143" s="329"/>
      <c r="BU143" s="329"/>
      <c r="BV143" s="329"/>
      <c r="BW143" s="325"/>
      <c r="BX143" s="325"/>
      <c r="BY143" s="325"/>
      <c r="BZ143" s="325"/>
      <c r="CA143" s="325"/>
      <c r="CB143" s="325"/>
      <c r="CC143" s="325"/>
      <c r="CD143" s="325"/>
      <c r="CE143" s="325"/>
      <c r="CF143" s="325"/>
      <c r="CG143" s="325"/>
      <c r="CH143" s="325"/>
      <c r="CI143" s="325"/>
      <c r="CJ143" s="325"/>
      <c r="CK143" s="325"/>
      <c r="CL143" s="325"/>
      <c r="CM143" s="325"/>
      <c r="CN143" s="325"/>
      <c r="CO143" s="325"/>
      <c r="CP143" s="325"/>
      <c r="CQ143" s="325"/>
      <c r="CR143" s="325"/>
      <c r="CS143" s="325"/>
      <c r="CT143" s="325"/>
      <c r="CU143" s="325"/>
      <c r="CV143" s="325"/>
      <c r="CW143" s="325"/>
      <c r="CX143" s="325"/>
    </row>
    <row r="144" spans="1:102" s="36" customFormat="1" ht="15" customHeight="1">
      <c r="A144" s="329"/>
      <c r="B144" s="37" t="str">
        <f t="shared" ca="1" si="54"/>
        <v/>
      </c>
      <c r="C144" s="38" t="str">
        <f t="shared" ca="1" si="55"/>
        <v/>
      </c>
      <c r="D144" s="39" t="str">
        <f t="shared" ca="1" si="56"/>
        <v/>
      </c>
      <c r="E144" s="39" t="str">
        <f t="shared" ca="1" si="68"/>
        <v/>
      </c>
      <c r="F144" s="39" t="str">
        <f t="shared" ca="1" si="57"/>
        <v/>
      </c>
      <c r="G144" s="101"/>
      <c r="H144" s="39">
        <f t="shared" ca="1" si="48"/>
        <v>0</v>
      </c>
      <c r="J144" s="332"/>
      <c r="K144" s="37" t="str">
        <f t="shared" ca="1" si="58"/>
        <v/>
      </c>
      <c r="L144" s="38" t="str">
        <f t="shared" ca="1" si="59"/>
        <v/>
      </c>
      <c r="M144" s="39" t="str">
        <f t="shared" si="49"/>
        <v/>
      </c>
      <c r="N144" s="39" t="str">
        <f t="shared" ca="1" si="69"/>
        <v/>
      </c>
      <c r="O144" s="39" t="str">
        <f ca="1">IF(L144="","",ROUND(Q143*$O$5/payments_per_year,2))</f>
        <v/>
      </c>
      <c r="P144" s="101"/>
      <c r="Q144" s="39">
        <f t="shared" ca="1" si="70"/>
        <v>0</v>
      </c>
      <c r="R144" s="332"/>
      <c r="S144" s="37" t="str">
        <f t="shared" ca="1" si="60"/>
        <v/>
      </c>
      <c r="T144" s="38" t="str">
        <f t="shared" ca="1" si="61"/>
        <v/>
      </c>
      <c r="U144" s="39" t="str">
        <f t="shared" si="50"/>
        <v/>
      </c>
      <c r="V144" s="39" t="str">
        <f t="shared" ca="1" si="71"/>
        <v/>
      </c>
      <c r="W144" s="39">
        <f t="shared" ca="1" si="51"/>
        <v>0</v>
      </c>
      <c r="X144" s="40"/>
      <c r="Y144" s="39">
        <f t="shared" ca="1" si="72"/>
        <v>0</v>
      </c>
      <c r="Z144" s="332"/>
      <c r="AA144" s="37" t="str">
        <f t="shared" ca="1" si="62"/>
        <v/>
      </c>
      <c r="AB144" s="38" t="str">
        <f t="shared" ca="1" si="63"/>
        <v/>
      </c>
      <c r="AC144" s="39" t="str">
        <f t="shared" si="52"/>
        <v/>
      </c>
      <c r="AD144" s="39" t="str">
        <f t="shared" ca="1" si="73"/>
        <v/>
      </c>
      <c r="AE144" s="39" t="str">
        <f t="shared" ca="1" si="64"/>
        <v/>
      </c>
      <c r="AF144" s="40"/>
      <c r="AG144" s="39">
        <f t="shared" ca="1" si="74"/>
        <v>0</v>
      </c>
      <c r="AH144" s="339"/>
      <c r="AI144" s="37" t="str">
        <f t="shared" ca="1" si="65"/>
        <v/>
      </c>
      <c r="AJ144" s="38" t="str">
        <f t="shared" ca="1" si="66"/>
        <v/>
      </c>
      <c r="AK144" s="39" t="str">
        <f t="shared" si="53"/>
        <v/>
      </c>
      <c r="AL144" s="39" t="str">
        <f t="shared" ca="1" si="75"/>
        <v/>
      </c>
      <c r="AM144" s="39" t="str">
        <f t="shared" ca="1" si="67"/>
        <v/>
      </c>
      <c r="AN144" s="40"/>
      <c r="AO144" s="39">
        <f t="shared" ca="1" si="76"/>
        <v>0</v>
      </c>
      <c r="AP144" s="339"/>
      <c r="AW144" s="329"/>
      <c r="BI144" s="329"/>
      <c r="BJ144" s="329"/>
      <c r="BK144" s="329"/>
      <c r="BL144" s="329"/>
      <c r="BM144" s="329"/>
      <c r="BN144" s="329"/>
      <c r="BO144" s="329"/>
      <c r="BP144" s="329"/>
      <c r="BQ144" s="329"/>
      <c r="BR144" s="329"/>
      <c r="BS144" s="329"/>
      <c r="BT144" s="329"/>
      <c r="BU144" s="329"/>
      <c r="BV144" s="329"/>
      <c r="BW144" s="325"/>
      <c r="BX144" s="325"/>
      <c r="BY144" s="325"/>
      <c r="BZ144" s="325"/>
      <c r="CA144" s="325"/>
      <c r="CB144" s="325"/>
      <c r="CC144" s="325"/>
      <c r="CD144" s="325"/>
      <c r="CE144" s="325"/>
      <c r="CF144" s="325"/>
      <c r="CG144" s="325"/>
      <c r="CH144" s="325"/>
      <c r="CI144" s="325"/>
      <c r="CJ144" s="325"/>
      <c r="CK144" s="325"/>
      <c r="CL144" s="325"/>
      <c r="CM144" s="325"/>
      <c r="CN144" s="325"/>
      <c r="CO144" s="325"/>
      <c r="CP144" s="325"/>
      <c r="CQ144" s="325"/>
      <c r="CR144" s="325"/>
      <c r="CS144" s="325"/>
      <c r="CT144" s="325"/>
      <c r="CU144" s="325"/>
      <c r="CV144" s="325"/>
      <c r="CW144" s="325"/>
      <c r="CX144" s="325"/>
    </row>
    <row r="145" spans="1:102" s="36" customFormat="1" ht="15" customHeight="1">
      <c r="A145" s="329"/>
      <c r="B145" s="37" t="str">
        <f t="shared" ca="1" si="54"/>
        <v/>
      </c>
      <c r="C145" s="38" t="str">
        <f t="shared" ca="1" si="55"/>
        <v/>
      </c>
      <c r="D145" s="39" t="str">
        <f t="shared" ca="1" si="56"/>
        <v/>
      </c>
      <c r="E145" s="39" t="str">
        <f t="shared" ca="1" si="68"/>
        <v/>
      </c>
      <c r="F145" s="39" t="str">
        <f t="shared" ca="1" si="57"/>
        <v/>
      </c>
      <c r="G145" s="101"/>
      <c r="H145" s="39">
        <f t="shared" ca="1" si="48"/>
        <v>0</v>
      </c>
      <c r="J145" s="332"/>
      <c r="K145" s="37" t="str">
        <f t="shared" ca="1" si="58"/>
        <v/>
      </c>
      <c r="L145" s="38" t="str">
        <f t="shared" ca="1" si="59"/>
        <v/>
      </c>
      <c r="M145" s="39" t="str">
        <f t="shared" si="49"/>
        <v/>
      </c>
      <c r="N145" s="39" t="str">
        <f t="shared" ca="1" si="69"/>
        <v/>
      </c>
      <c r="O145" s="39">
        <f ca="1">ROUND(Q144*$O$5/payments_per_year,2)</f>
        <v>0</v>
      </c>
      <c r="P145" s="101"/>
      <c r="Q145" s="39">
        <f t="shared" ca="1" si="70"/>
        <v>0</v>
      </c>
      <c r="R145" s="332"/>
      <c r="S145" s="37" t="str">
        <f t="shared" ca="1" si="60"/>
        <v/>
      </c>
      <c r="T145" s="38" t="str">
        <f t="shared" ca="1" si="61"/>
        <v/>
      </c>
      <c r="U145" s="39" t="str">
        <f t="shared" si="50"/>
        <v/>
      </c>
      <c r="V145" s="39" t="str">
        <f t="shared" ca="1" si="71"/>
        <v/>
      </c>
      <c r="W145" s="39">
        <f t="shared" ca="1" si="51"/>
        <v>0</v>
      </c>
      <c r="X145" s="40"/>
      <c r="Y145" s="39">
        <f t="shared" ca="1" si="72"/>
        <v>0</v>
      </c>
      <c r="Z145" s="332"/>
      <c r="AA145" s="37" t="str">
        <f t="shared" ca="1" si="62"/>
        <v/>
      </c>
      <c r="AB145" s="38" t="str">
        <f t="shared" ca="1" si="63"/>
        <v/>
      </c>
      <c r="AC145" s="39" t="str">
        <f t="shared" si="52"/>
        <v/>
      </c>
      <c r="AD145" s="39" t="str">
        <f t="shared" ca="1" si="73"/>
        <v/>
      </c>
      <c r="AE145" s="39" t="str">
        <f t="shared" ca="1" si="64"/>
        <v/>
      </c>
      <c r="AF145" s="40"/>
      <c r="AG145" s="39">
        <f t="shared" ca="1" si="74"/>
        <v>0</v>
      </c>
      <c r="AH145" s="339"/>
      <c r="AI145" s="37" t="str">
        <f t="shared" ca="1" si="65"/>
        <v/>
      </c>
      <c r="AJ145" s="38" t="str">
        <f t="shared" ca="1" si="66"/>
        <v/>
      </c>
      <c r="AK145" s="39" t="str">
        <f t="shared" si="53"/>
        <v/>
      </c>
      <c r="AL145" s="39" t="str">
        <f t="shared" ca="1" si="75"/>
        <v/>
      </c>
      <c r="AM145" s="39" t="str">
        <f t="shared" ca="1" si="67"/>
        <v/>
      </c>
      <c r="AN145" s="40"/>
      <c r="AO145" s="39">
        <f t="shared" ca="1" si="76"/>
        <v>0</v>
      </c>
      <c r="AP145" s="339"/>
      <c r="AW145" s="329"/>
      <c r="BI145" s="329"/>
      <c r="BJ145" s="329"/>
      <c r="BK145" s="329"/>
      <c r="BL145" s="329"/>
      <c r="BM145" s="329"/>
      <c r="BN145" s="329"/>
      <c r="BO145" s="329"/>
      <c r="BP145" s="329"/>
      <c r="BQ145" s="329"/>
      <c r="BR145" s="329"/>
      <c r="BS145" s="329"/>
      <c r="BT145" s="329"/>
      <c r="BU145" s="329"/>
      <c r="BV145" s="329"/>
      <c r="BW145" s="325"/>
      <c r="BX145" s="325"/>
      <c r="BY145" s="325"/>
      <c r="BZ145" s="325"/>
      <c r="CA145" s="325"/>
      <c r="CB145" s="325"/>
      <c r="CC145" s="325"/>
      <c r="CD145" s="325"/>
      <c r="CE145" s="325"/>
      <c r="CF145" s="325"/>
      <c r="CG145" s="325"/>
      <c r="CH145" s="325"/>
      <c r="CI145" s="325"/>
      <c r="CJ145" s="325"/>
      <c r="CK145" s="325"/>
      <c r="CL145" s="325"/>
      <c r="CM145" s="325"/>
      <c r="CN145" s="325"/>
      <c r="CO145" s="325"/>
      <c r="CP145" s="325"/>
      <c r="CQ145" s="325"/>
      <c r="CR145" s="325"/>
      <c r="CS145" s="325"/>
      <c r="CT145" s="325"/>
      <c r="CU145" s="325"/>
      <c r="CV145" s="325"/>
      <c r="CW145" s="325"/>
      <c r="CX145" s="325"/>
    </row>
    <row r="146" spans="1:102" s="36" customFormat="1" ht="15" customHeight="1">
      <c r="A146" s="329"/>
      <c r="B146" s="37" t="str">
        <f t="shared" ca="1" si="54"/>
        <v/>
      </c>
      <c r="C146" s="38" t="str">
        <f t="shared" ca="1" si="55"/>
        <v/>
      </c>
      <c r="D146" s="39" t="str">
        <f t="shared" ca="1" si="56"/>
        <v/>
      </c>
      <c r="E146" s="39" t="str">
        <f t="shared" ca="1" si="68"/>
        <v/>
      </c>
      <c r="F146" s="39" t="str">
        <f t="shared" ca="1" si="57"/>
        <v/>
      </c>
      <c r="G146" s="101"/>
      <c r="H146" s="39">
        <f t="shared" ca="1" si="48"/>
        <v>0</v>
      </c>
      <c r="J146" s="332"/>
      <c r="K146" s="37" t="str">
        <f t="shared" ca="1" si="58"/>
        <v/>
      </c>
      <c r="L146" s="38" t="str">
        <f t="shared" ca="1" si="59"/>
        <v/>
      </c>
      <c r="M146" s="39" t="str">
        <f t="shared" si="49"/>
        <v/>
      </c>
      <c r="N146" s="39" t="str">
        <f t="shared" ca="1" si="69"/>
        <v/>
      </c>
      <c r="O146" s="39" t="str">
        <f ca="1">IF(L146="","",ROUND(Q145*$O$5/payments_per_year,2))</f>
        <v/>
      </c>
      <c r="P146" s="101"/>
      <c r="Q146" s="39">
        <f t="shared" ca="1" si="70"/>
        <v>0</v>
      </c>
      <c r="R146" s="332"/>
      <c r="S146" s="37" t="str">
        <f t="shared" ca="1" si="60"/>
        <v/>
      </c>
      <c r="T146" s="38" t="str">
        <f t="shared" ca="1" si="61"/>
        <v/>
      </c>
      <c r="U146" s="39" t="str">
        <f t="shared" si="50"/>
        <v/>
      </c>
      <c r="V146" s="39" t="str">
        <f t="shared" ca="1" si="71"/>
        <v/>
      </c>
      <c r="W146" s="39">
        <f t="shared" ca="1" si="51"/>
        <v>0</v>
      </c>
      <c r="X146" s="40"/>
      <c r="Y146" s="39">
        <f t="shared" ca="1" si="72"/>
        <v>0</v>
      </c>
      <c r="Z146" s="332"/>
      <c r="AA146" s="37" t="str">
        <f t="shared" ca="1" si="62"/>
        <v/>
      </c>
      <c r="AB146" s="38" t="str">
        <f t="shared" ca="1" si="63"/>
        <v/>
      </c>
      <c r="AC146" s="39" t="str">
        <f t="shared" si="52"/>
        <v/>
      </c>
      <c r="AD146" s="39" t="str">
        <f t="shared" ca="1" si="73"/>
        <v/>
      </c>
      <c r="AE146" s="39" t="str">
        <f t="shared" ca="1" si="64"/>
        <v/>
      </c>
      <c r="AF146" s="40"/>
      <c r="AG146" s="39">
        <f t="shared" ca="1" si="74"/>
        <v>0</v>
      </c>
      <c r="AH146" s="339"/>
      <c r="AI146" s="37" t="str">
        <f t="shared" ca="1" si="65"/>
        <v/>
      </c>
      <c r="AJ146" s="38" t="str">
        <f t="shared" ca="1" si="66"/>
        <v/>
      </c>
      <c r="AK146" s="39" t="str">
        <f t="shared" si="53"/>
        <v/>
      </c>
      <c r="AL146" s="39" t="str">
        <f t="shared" ca="1" si="75"/>
        <v/>
      </c>
      <c r="AM146" s="39" t="str">
        <f t="shared" ca="1" si="67"/>
        <v/>
      </c>
      <c r="AN146" s="40"/>
      <c r="AO146" s="39">
        <f t="shared" ca="1" si="76"/>
        <v>0</v>
      </c>
      <c r="AP146" s="339"/>
      <c r="AW146" s="329"/>
      <c r="BI146" s="329"/>
      <c r="BJ146" s="329"/>
      <c r="BK146" s="329"/>
      <c r="BL146" s="329"/>
      <c r="BM146" s="329"/>
      <c r="BN146" s="329"/>
      <c r="BO146" s="329"/>
      <c r="BP146" s="329"/>
      <c r="BQ146" s="329"/>
      <c r="BR146" s="329"/>
      <c r="BS146" s="329"/>
      <c r="BT146" s="329"/>
      <c r="BU146" s="329"/>
      <c r="BV146" s="329"/>
      <c r="BW146" s="325"/>
      <c r="BX146" s="325"/>
      <c r="BY146" s="325"/>
      <c r="BZ146" s="325"/>
      <c r="CA146" s="325"/>
      <c r="CB146" s="325"/>
      <c r="CC146" s="325"/>
      <c r="CD146" s="325"/>
      <c r="CE146" s="325"/>
      <c r="CF146" s="325"/>
      <c r="CG146" s="325"/>
      <c r="CH146" s="325"/>
      <c r="CI146" s="325"/>
      <c r="CJ146" s="325"/>
      <c r="CK146" s="325"/>
      <c r="CL146" s="325"/>
      <c r="CM146" s="325"/>
      <c r="CN146" s="325"/>
      <c r="CO146" s="325"/>
      <c r="CP146" s="325"/>
      <c r="CQ146" s="325"/>
      <c r="CR146" s="325"/>
      <c r="CS146" s="325"/>
      <c r="CT146" s="325"/>
      <c r="CU146" s="325"/>
      <c r="CV146" s="325"/>
      <c r="CW146" s="325"/>
      <c r="CX146" s="325"/>
    </row>
    <row r="147" spans="1:102" s="36" customFormat="1" ht="15" customHeight="1">
      <c r="A147" s="329"/>
      <c r="B147" s="37" t="str">
        <f t="shared" ca="1" si="54"/>
        <v/>
      </c>
      <c r="C147" s="38" t="str">
        <f t="shared" ca="1" si="55"/>
        <v/>
      </c>
      <c r="D147" s="39" t="str">
        <f t="shared" ca="1" si="56"/>
        <v/>
      </c>
      <c r="E147" s="39" t="str">
        <f t="shared" ca="1" si="68"/>
        <v/>
      </c>
      <c r="F147" s="39" t="str">
        <f t="shared" ca="1" si="57"/>
        <v/>
      </c>
      <c r="G147" s="101"/>
      <c r="H147" s="39">
        <f t="shared" ref="H147:H210" ca="1" si="77">IF(B147="",0,ROUND(H146-E147-G147,2))</f>
        <v>0</v>
      </c>
      <c r="J147" s="332"/>
      <c r="K147" s="37" t="str">
        <f t="shared" ca="1" si="58"/>
        <v/>
      </c>
      <c r="L147" s="38" t="str">
        <f t="shared" ca="1" si="59"/>
        <v/>
      </c>
      <c r="M147" s="39" t="str">
        <f t="shared" ref="M147:M210" si="78">$O$10</f>
        <v/>
      </c>
      <c r="N147" s="39" t="str">
        <f t="shared" ca="1" si="69"/>
        <v/>
      </c>
      <c r="O147" s="39">
        <f ca="1">ROUND(Q146*$O$5/payments_per_year,2)</f>
        <v>0</v>
      </c>
      <c r="P147" s="101"/>
      <c r="Q147" s="39">
        <f t="shared" ca="1" si="70"/>
        <v>0</v>
      </c>
      <c r="R147" s="332"/>
      <c r="S147" s="37" t="str">
        <f t="shared" ca="1" si="60"/>
        <v/>
      </c>
      <c r="T147" s="38" t="str">
        <f t="shared" ca="1" si="61"/>
        <v/>
      </c>
      <c r="U147" s="39" t="str">
        <f t="shared" ref="U147:U210" si="79">$W$10</f>
        <v/>
      </c>
      <c r="V147" s="39" t="str">
        <f t="shared" ca="1" si="71"/>
        <v/>
      </c>
      <c r="W147" s="39">
        <f t="shared" ref="W147:W210" ca="1" si="80">ROUND(Y146*$W$5/payments_per_year,2)</f>
        <v>0</v>
      </c>
      <c r="X147" s="40"/>
      <c r="Y147" s="39">
        <f t="shared" ca="1" si="72"/>
        <v>0</v>
      </c>
      <c r="Z147" s="332"/>
      <c r="AA147" s="37" t="str">
        <f t="shared" ca="1" si="62"/>
        <v/>
      </c>
      <c r="AB147" s="38" t="str">
        <f t="shared" ca="1" si="63"/>
        <v/>
      </c>
      <c r="AC147" s="39" t="str">
        <f t="shared" ref="AC147:AC210" si="81">$AE$10</f>
        <v/>
      </c>
      <c r="AD147" s="39" t="str">
        <f t="shared" ca="1" si="73"/>
        <v/>
      </c>
      <c r="AE147" s="39" t="str">
        <f t="shared" ca="1" si="64"/>
        <v/>
      </c>
      <c r="AF147" s="40"/>
      <c r="AG147" s="39">
        <f t="shared" ca="1" si="74"/>
        <v>0</v>
      </c>
      <c r="AH147" s="339"/>
      <c r="AI147" s="37" t="str">
        <f t="shared" ca="1" si="65"/>
        <v/>
      </c>
      <c r="AJ147" s="38" t="str">
        <f t="shared" ca="1" si="66"/>
        <v/>
      </c>
      <c r="AK147" s="39" t="str">
        <f t="shared" ref="AK147:AK210" si="82">$AE$10</f>
        <v/>
      </c>
      <c r="AL147" s="39" t="str">
        <f t="shared" ca="1" si="75"/>
        <v/>
      </c>
      <c r="AM147" s="39" t="str">
        <f t="shared" ca="1" si="67"/>
        <v/>
      </c>
      <c r="AN147" s="40"/>
      <c r="AO147" s="39">
        <f t="shared" ca="1" si="76"/>
        <v>0</v>
      </c>
      <c r="AP147" s="339"/>
      <c r="AW147" s="329"/>
      <c r="BI147" s="329"/>
      <c r="BJ147" s="329"/>
      <c r="BK147" s="329"/>
      <c r="BL147" s="329"/>
      <c r="BM147" s="329"/>
      <c r="BN147" s="329"/>
      <c r="BO147" s="329"/>
      <c r="BP147" s="329"/>
      <c r="BQ147" s="329"/>
      <c r="BR147" s="329"/>
      <c r="BS147" s="329"/>
      <c r="BT147" s="329"/>
      <c r="BU147" s="329"/>
      <c r="BV147" s="329"/>
      <c r="BW147" s="325"/>
      <c r="BX147" s="325"/>
      <c r="BY147" s="325"/>
      <c r="BZ147" s="325"/>
      <c r="CA147" s="325"/>
      <c r="CB147" s="325"/>
      <c r="CC147" s="325"/>
      <c r="CD147" s="325"/>
      <c r="CE147" s="325"/>
      <c r="CF147" s="325"/>
      <c r="CG147" s="325"/>
      <c r="CH147" s="325"/>
      <c r="CI147" s="325"/>
      <c r="CJ147" s="325"/>
      <c r="CK147" s="325"/>
      <c r="CL147" s="325"/>
      <c r="CM147" s="325"/>
      <c r="CN147" s="325"/>
      <c r="CO147" s="325"/>
      <c r="CP147" s="325"/>
      <c r="CQ147" s="325"/>
      <c r="CR147" s="325"/>
      <c r="CS147" s="325"/>
      <c r="CT147" s="325"/>
      <c r="CU147" s="325"/>
      <c r="CV147" s="325"/>
      <c r="CW147" s="325"/>
      <c r="CX147" s="325"/>
    </row>
    <row r="148" spans="1:102" s="36" customFormat="1" ht="15" customHeight="1">
      <c r="A148" s="329"/>
      <c r="B148" s="37" t="str">
        <f t="shared" ref="B148:B211" ca="1" si="83">IF(B147&lt;$F$11,IF(H147&gt;0,B147+1,""),"")</f>
        <v/>
      </c>
      <c r="C148" s="38" t="str">
        <f t="shared" ref="C148:C211" ca="1" si="84">IF(B148="","",IF(B148&lt;=$F$11,IF(payments_per_year=26,DATE(YEAR(start_date),MONTH(start_date),DAY(start_date)+14*B148),IF(payments_per_year=52,DATE(YEAR(start_date),MONTH(start_date),DAY(start_date)+7*B148),DATE(YEAR(start_date),MONTH(start_date)+B148*12/$F$7,DAY(start_date)))),""))</f>
        <v/>
      </c>
      <c r="D148" s="39" t="str">
        <f t="shared" ref="D148:D211" ca="1" si="85">IF(C148="","",IF($F$10+F148&gt;H147,ROUND(H147+F148,2),$F$10))</f>
        <v/>
      </c>
      <c r="E148" s="39" t="str">
        <f t="shared" ca="1" si="68"/>
        <v/>
      </c>
      <c r="F148" s="39" t="str">
        <f t="shared" ref="F148:F211" ca="1" si="86">IF(C148="","",ROUND(H147*$F$5/payments_per_year,2))</f>
        <v/>
      </c>
      <c r="G148" s="101"/>
      <c r="H148" s="39">
        <f t="shared" ca="1" si="77"/>
        <v>0</v>
      </c>
      <c r="J148" s="332"/>
      <c r="K148" s="37" t="str">
        <f t="shared" ref="K148:K211" ca="1" si="87">IF(K147&lt;$F$11,IF(Q147&gt;0,K147+1,""),"")</f>
        <v/>
      </c>
      <c r="L148" s="38" t="str">
        <f t="shared" ref="L148:L211" ca="1" si="88">IF(K148="","",IF(K148&lt;=$F$11,IF(payments_per_year=26,DATE(YEAR(start_date),MONTH(start_date),DAY(start_date)+14*K148),IF(payments_per_year=52,DATE(YEAR(start_date),MONTH(start_date),DAY(start_date)+7*K148),DATE(YEAR(start_date),MONTH(start_date)+K148*12/$F$7,DAY(start_date)))),""))</f>
        <v/>
      </c>
      <c r="M148" s="39" t="str">
        <f t="shared" si="78"/>
        <v/>
      </c>
      <c r="N148" s="39" t="str">
        <f t="shared" ca="1" si="69"/>
        <v/>
      </c>
      <c r="O148" s="39" t="str">
        <f ca="1">IF(L148="","",ROUND(Q147*$O$5/payments_per_year,2))</f>
        <v/>
      </c>
      <c r="P148" s="101"/>
      <c r="Q148" s="39">
        <f t="shared" ca="1" si="70"/>
        <v>0</v>
      </c>
      <c r="R148" s="332"/>
      <c r="S148" s="37" t="str">
        <f t="shared" ref="S148:S211" ca="1" si="89">IF(S147&lt;$F$11,IF(Y147&gt;0,S147+1,""),"")</f>
        <v/>
      </c>
      <c r="T148" s="38" t="str">
        <f t="shared" ref="T148:T211" ca="1" si="90">IF(S148="","",IF(S148&lt;=$F$11,IF(payments_per_year=26,DATE(YEAR(start_date),MONTH(start_date),DAY(start_date)+14*S148),IF(payments_per_year=52,DATE(YEAR(start_date),MONTH(start_date),DAY(start_date)+7*S148),DATE(YEAR(start_date),MONTH(start_date)+S148*12/$F$7,DAY(start_date)))),""))</f>
        <v/>
      </c>
      <c r="U148" s="39" t="str">
        <f t="shared" si="79"/>
        <v/>
      </c>
      <c r="V148" s="39" t="str">
        <f t="shared" ca="1" si="71"/>
        <v/>
      </c>
      <c r="W148" s="39">
        <f t="shared" ca="1" si="80"/>
        <v>0</v>
      </c>
      <c r="X148" s="40"/>
      <c r="Y148" s="39">
        <f t="shared" ca="1" si="72"/>
        <v>0</v>
      </c>
      <c r="Z148" s="332"/>
      <c r="AA148" s="37" t="str">
        <f t="shared" ref="AA148:AA211" ca="1" si="91">IF(AA147&lt;$F$11,IF(AG147&gt;0,AA147+1,""),"")</f>
        <v/>
      </c>
      <c r="AB148" s="38" t="str">
        <f t="shared" ref="AB148:AB211" ca="1" si="92">IF(AA148="","",IF(AA148&lt;=$F$11,IF(payments_per_year=26,DATE(YEAR(start_date),MONTH(start_date),DAY(start_date)+14*AA148),IF(payments_per_year=52,DATE(YEAR(start_date),MONTH(start_date),DAY(start_date)+7*AA148),DATE(YEAR(start_date),MONTH(start_date)+AA148*12/$F$7,DAY(start_date)))),""))</f>
        <v/>
      </c>
      <c r="AC148" s="39" t="str">
        <f t="shared" si="81"/>
        <v/>
      </c>
      <c r="AD148" s="39" t="str">
        <f t="shared" ca="1" si="73"/>
        <v/>
      </c>
      <c r="AE148" s="39" t="str">
        <f t="shared" ref="AE148:AE211" ca="1" si="93">IF(AB148="","",ROUND(AG147*$F$5/payments_per_year,2))</f>
        <v/>
      </c>
      <c r="AF148" s="40"/>
      <c r="AG148" s="39">
        <f t="shared" ca="1" si="74"/>
        <v>0</v>
      </c>
      <c r="AH148" s="339"/>
      <c r="AI148" s="37" t="str">
        <f t="shared" ref="AI148:AI211" ca="1" si="94">IF(AI147&lt;$F$11,IF(AO147&gt;0,AI147+1,""),"")</f>
        <v/>
      </c>
      <c r="AJ148" s="38" t="str">
        <f t="shared" ref="AJ148:AJ211" ca="1" si="95">IF(AI148="","",IF(AI148&lt;=$F$11,IF(payments_per_year=26,DATE(YEAR(start_date),MONTH(start_date),DAY(start_date)+14*AI148),IF(payments_per_year=52,DATE(YEAR(start_date),MONTH(start_date),DAY(start_date)+7*AI148),DATE(YEAR(start_date),MONTH(start_date)+AI148*12/$F$7,DAY(start_date)))),""))</f>
        <v/>
      </c>
      <c r="AK148" s="39" t="str">
        <f t="shared" si="82"/>
        <v/>
      </c>
      <c r="AL148" s="39" t="str">
        <f t="shared" ca="1" si="75"/>
        <v/>
      </c>
      <c r="AM148" s="39" t="str">
        <f t="shared" ref="AM148:AM211" ca="1" si="96">IF(AJ148="","",ROUND(AO147*$F$5/payments_per_year,2))</f>
        <v/>
      </c>
      <c r="AN148" s="40"/>
      <c r="AO148" s="39">
        <f t="shared" ca="1" si="76"/>
        <v>0</v>
      </c>
      <c r="AP148" s="339"/>
      <c r="AW148" s="329"/>
      <c r="BI148" s="329"/>
      <c r="BJ148" s="329"/>
      <c r="BK148" s="329"/>
      <c r="BL148" s="329"/>
      <c r="BM148" s="329"/>
      <c r="BN148" s="329"/>
      <c r="BO148" s="329"/>
      <c r="BP148" s="329"/>
      <c r="BQ148" s="329"/>
      <c r="BR148" s="329"/>
      <c r="BS148" s="329"/>
      <c r="BT148" s="329"/>
      <c r="BU148" s="329"/>
      <c r="BV148" s="329"/>
      <c r="BW148" s="325"/>
      <c r="BX148" s="325"/>
      <c r="BY148" s="325"/>
      <c r="BZ148" s="325"/>
      <c r="CA148" s="325"/>
      <c r="CB148" s="325"/>
      <c r="CC148" s="325"/>
      <c r="CD148" s="325"/>
      <c r="CE148" s="325"/>
      <c r="CF148" s="325"/>
      <c r="CG148" s="325"/>
      <c r="CH148" s="325"/>
      <c r="CI148" s="325"/>
      <c r="CJ148" s="325"/>
      <c r="CK148" s="325"/>
      <c r="CL148" s="325"/>
      <c r="CM148" s="325"/>
      <c r="CN148" s="325"/>
      <c r="CO148" s="325"/>
      <c r="CP148" s="325"/>
      <c r="CQ148" s="325"/>
      <c r="CR148" s="325"/>
      <c r="CS148" s="325"/>
      <c r="CT148" s="325"/>
      <c r="CU148" s="325"/>
      <c r="CV148" s="325"/>
      <c r="CW148" s="325"/>
      <c r="CX148" s="325"/>
    </row>
    <row r="149" spans="1:102" s="36" customFormat="1" ht="15" customHeight="1">
      <c r="A149" s="329"/>
      <c r="B149" s="37" t="str">
        <f t="shared" ca="1" si="83"/>
        <v/>
      </c>
      <c r="C149" s="38" t="str">
        <f t="shared" ca="1" si="84"/>
        <v/>
      </c>
      <c r="D149" s="39" t="str">
        <f t="shared" ca="1" si="85"/>
        <v/>
      </c>
      <c r="E149" s="39" t="str">
        <f t="shared" ca="1" si="68"/>
        <v/>
      </c>
      <c r="F149" s="39" t="str">
        <f t="shared" ca="1" si="86"/>
        <v/>
      </c>
      <c r="G149" s="101"/>
      <c r="H149" s="39">
        <f t="shared" ca="1" si="77"/>
        <v>0</v>
      </c>
      <c r="J149" s="332"/>
      <c r="K149" s="37" t="str">
        <f t="shared" ca="1" si="87"/>
        <v/>
      </c>
      <c r="L149" s="38" t="str">
        <f t="shared" ca="1" si="88"/>
        <v/>
      </c>
      <c r="M149" s="39" t="str">
        <f t="shared" si="78"/>
        <v/>
      </c>
      <c r="N149" s="39" t="str">
        <f t="shared" ca="1" si="69"/>
        <v/>
      </c>
      <c r="O149" s="39">
        <f ca="1">ROUND(Q148*$O$5/payments_per_year,2)</f>
        <v>0</v>
      </c>
      <c r="P149" s="101"/>
      <c r="Q149" s="39">
        <f t="shared" ca="1" si="70"/>
        <v>0</v>
      </c>
      <c r="R149" s="332"/>
      <c r="S149" s="37" t="str">
        <f t="shared" ca="1" si="89"/>
        <v/>
      </c>
      <c r="T149" s="38" t="str">
        <f t="shared" ca="1" si="90"/>
        <v/>
      </c>
      <c r="U149" s="39" t="str">
        <f t="shared" si="79"/>
        <v/>
      </c>
      <c r="V149" s="39" t="str">
        <f t="shared" ca="1" si="71"/>
        <v/>
      </c>
      <c r="W149" s="39">
        <f t="shared" ca="1" si="80"/>
        <v>0</v>
      </c>
      <c r="X149" s="40"/>
      <c r="Y149" s="39">
        <f t="shared" ca="1" si="72"/>
        <v>0</v>
      </c>
      <c r="Z149" s="332"/>
      <c r="AA149" s="37" t="str">
        <f t="shared" ca="1" si="91"/>
        <v/>
      </c>
      <c r="AB149" s="38" t="str">
        <f t="shared" ca="1" si="92"/>
        <v/>
      </c>
      <c r="AC149" s="39" t="str">
        <f t="shared" si="81"/>
        <v/>
      </c>
      <c r="AD149" s="39" t="str">
        <f t="shared" ca="1" si="73"/>
        <v/>
      </c>
      <c r="AE149" s="39" t="str">
        <f t="shared" ca="1" si="93"/>
        <v/>
      </c>
      <c r="AF149" s="40"/>
      <c r="AG149" s="39">
        <f t="shared" ca="1" si="74"/>
        <v>0</v>
      </c>
      <c r="AH149" s="339"/>
      <c r="AI149" s="37" t="str">
        <f t="shared" ca="1" si="94"/>
        <v/>
      </c>
      <c r="AJ149" s="38" t="str">
        <f t="shared" ca="1" si="95"/>
        <v/>
      </c>
      <c r="AK149" s="39" t="str">
        <f t="shared" si="82"/>
        <v/>
      </c>
      <c r="AL149" s="39" t="str">
        <f t="shared" ca="1" si="75"/>
        <v/>
      </c>
      <c r="AM149" s="39" t="str">
        <f t="shared" ca="1" si="96"/>
        <v/>
      </c>
      <c r="AN149" s="40"/>
      <c r="AO149" s="39">
        <f t="shared" ca="1" si="76"/>
        <v>0</v>
      </c>
      <c r="AP149" s="339"/>
      <c r="AW149" s="329"/>
      <c r="BI149" s="329"/>
      <c r="BJ149" s="329"/>
      <c r="BK149" s="329"/>
      <c r="BL149" s="329"/>
      <c r="BM149" s="329"/>
      <c r="BN149" s="329"/>
      <c r="BO149" s="329"/>
      <c r="BP149" s="329"/>
      <c r="BQ149" s="329"/>
      <c r="BR149" s="329"/>
      <c r="BS149" s="329"/>
      <c r="BT149" s="329"/>
      <c r="BU149" s="329"/>
      <c r="BV149" s="329"/>
      <c r="BW149" s="325"/>
      <c r="BX149" s="325"/>
      <c r="BY149" s="325"/>
      <c r="BZ149" s="325"/>
      <c r="CA149" s="325"/>
      <c r="CB149" s="325"/>
      <c r="CC149" s="325"/>
      <c r="CD149" s="325"/>
      <c r="CE149" s="325"/>
      <c r="CF149" s="325"/>
      <c r="CG149" s="325"/>
      <c r="CH149" s="325"/>
      <c r="CI149" s="325"/>
      <c r="CJ149" s="325"/>
      <c r="CK149" s="325"/>
      <c r="CL149" s="325"/>
      <c r="CM149" s="325"/>
      <c r="CN149" s="325"/>
      <c r="CO149" s="325"/>
      <c r="CP149" s="325"/>
      <c r="CQ149" s="325"/>
      <c r="CR149" s="325"/>
      <c r="CS149" s="325"/>
      <c r="CT149" s="325"/>
      <c r="CU149" s="325"/>
      <c r="CV149" s="325"/>
      <c r="CW149" s="325"/>
      <c r="CX149" s="325"/>
    </row>
    <row r="150" spans="1:102" s="36" customFormat="1" ht="15" customHeight="1">
      <c r="A150" s="329"/>
      <c r="B150" s="37" t="str">
        <f t="shared" ca="1" si="83"/>
        <v/>
      </c>
      <c r="C150" s="38" t="str">
        <f t="shared" ca="1" si="84"/>
        <v/>
      </c>
      <c r="D150" s="39" t="str">
        <f t="shared" ca="1" si="85"/>
        <v/>
      </c>
      <c r="E150" s="39" t="str">
        <f t="shared" ca="1" si="68"/>
        <v/>
      </c>
      <c r="F150" s="39" t="str">
        <f t="shared" ca="1" si="86"/>
        <v/>
      </c>
      <c r="G150" s="101"/>
      <c r="H150" s="39">
        <f t="shared" ca="1" si="77"/>
        <v>0</v>
      </c>
      <c r="J150" s="332"/>
      <c r="K150" s="37" t="str">
        <f t="shared" ca="1" si="87"/>
        <v/>
      </c>
      <c r="L150" s="38" t="str">
        <f t="shared" ca="1" si="88"/>
        <v/>
      </c>
      <c r="M150" s="39" t="str">
        <f t="shared" si="78"/>
        <v/>
      </c>
      <c r="N150" s="39" t="str">
        <f t="shared" ca="1" si="69"/>
        <v/>
      </c>
      <c r="O150" s="39" t="str">
        <f ca="1">IF(L150="","",ROUND(Q149*$O$5/payments_per_year,2))</f>
        <v/>
      </c>
      <c r="P150" s="101"/>
      <c r="Q150" s="39">
        <f ca="1">IF(K150="",0,ROUND(Q149-N150-P150,2))</f>
        <v>0</v>
      </c>
      <c r="R150" s="332"/>
      <c r="S150" s="37" t="str">
        <f t="shared" ca="1" si="89"/>
        <v/>
      </c>
      <c r="T150" s="38" t="str">
        <f t="shared" ca="1" si="90"/>
        <v/>
      </c>
      <c r="U150" s="39" t="str">
        <f t="shared" si="79"/>
        <v/>
      </c>
      <c r="V150" s="39" t="str">
        <f t="shared" ca="1" si="71"/>
        <v/>
      </c>
      <c r="W150" s="39">
        <f t="shared" ca="1" si="80"/>
        <v>0</v>
      </c>
      <c r="X150" s="40"/>
      <c r="Y150" s="39">
        <f ca="1">IF(S150="",0,ROUND(Y149-V150-X150,2))</f>
        <v>0</v>
      </c>
      <c r="Z150" s="332"/>
      <c r="AA150" s="37" t="str">
        <f t="shared" ca="1" si="91"/>
        <v/>
      </c>
      <c r="AB150" s="38" t="str">
        <f t="shared" ca="1" si="92"/>
        <v/>
      </c>
      <c r="AC150" s="39" t="str">
        <f t="shared" si="81"/>
        <v/>
      </c>
      <c r="AD150" s="39" t="str">
        <f t="shared" ca="1" si="73"/>
        <v/>
      </c>
      <c r="AE150" s="39" t="str">
        <f t="shared" ca="1" si="93"/>
        <v/>
      </c>
      <c r="AF150" s="40"/>
      <c r="AG150" s="39">
        <f ca="1">IF(AA150="",0,ROUND(AG149-AD150-AF150,2))</f>
        <v>0</v>
      </c>
      <c r="AH150" s="339"/>
      <c r="AI150" s="37" t="str">
        <f t="shared" ca="1" si="94"/>
        <v/>
      </c>
      <c r="AJ150" s="38" t="str">
        <f t="shared" ca="1" si="95"/>
        <v/>
      </c>
      <c r="AK150" s="39" t="str">
        <f t="shared" si="82"/>
        <v/>
      </c>
      <c r="AL150" s="39" t="str">
        <f t="shared" ca="1" si="75"/>
        <v/>
      </c>
      <c r="AM150" s="39" t="str">
        <f t="shared" ca="1" si="96"/>
        <v/>
      </c>
      <c r="AN150" s="40"/>
      <c r="AO150" s="39">
        <f ca="1">IF(AI150="",0,ROUND(AO149-AL150-AN150,2))</f>
        <v>0</v>
      </c>
      <c r="AP150" s="339"/>
      <c r="AW150" s="329"/>
      <c r="BI150" s="329"/>
      <c r="BJ150" s="329"/>
      <c r="BK150" s="329"/>
      <c r="BL150" s="329"/>
      <c r="BM150" s="329"/>
      <c r="BN150" s="329"/>
      <c r="BO150" s="329"/>
      <c r="BP150" s="329"/>
      <c r="BQ150" s="329"/>
      <c r="BR150" s="329"/>
      <c r="BS150" s="329"/>
      <c r="BT150" s="329"/>
      <c r="BU150" s="329"/>
      <c r="BV150" s="329"/>
      <c r="BW150" s="325"/>
      <c r="BX150" s="325"/>
      <c r="BY150" s="325"/>
      <c r="BZ150" s="325"/>
      <c r="CA150" s="325"/>
      <c r="CB150" s="325"/>
      <c r="CC150" s="325"/>
      <c r="CD150" s="325"/>
      <c r="CE150" s="325"/>
      <c r="CF150" s="325"/>
      <c r="CG150" s="325"/>
      <c r="CH150" s="325"/>
      <c r="CI150" s="325"/>
      <c r="CJ150" s="325"/>
      <c r="CK150" s="325"/>
      <c r="CL150" s="325"/>
      <c r="CM150" s="325"/>
      <c r="CN150" s="325"/>
      <c r="CO150" s="325"/>
      <c r="CP150" s="325"/>
      <c r="CQ150" s="325"/>
      <c r="CR150" s="325"/>
      <c r="CS150" s="325"/>
      <c r="CT150" s="325"/>
      <c r="CU150" s="325"/>
      <c r="CV150" s="325"/>
      <c r="CW150" s="325"/>
      <c r="CX150" s="325"/>
    </row>
    <row r="151" spans="1:102" s="36" customFormat="1" ht="15" customHeight="1">
      <c r="A151" s="329"/>
      <c r="B151" s="37" t="str">
        <f t="shared" ca="1" si="83"/>
        <v/>
      </c>
      <c r="C151" s="38" t="str">
        <f t="shared" ca="1" si="84"/>
        <v/>
      </c>
      <c r="D151" s="39" t="str">
        <f t="shared" ca="1" si="85"/>
        <v/>
      </c>
      <c r="E151" s="39" t="str">
        <f t="shared" ref="E151:E214" ca="1" si="97">IF(C151="","",D151-F151)</f>
        <v/>
      </c>
      <c r="F151" s="39" t="str">
        <f t="shared" ca="1" si="86"/>
        <v/>
      </c>
      <c r="G151" s="101"/>
      <c r="H151" s="39">
        <f t="shared" ca="1" si="77"/>
        <v>0</v>
      </c>
      <c r="J151" s="332"/>
      <c r="K151" s="37" t="str">
        <f t="shared" ca="1" si="87"/>
        <v/>
      </c>
      <c r="L151" s="38" t="str">
        <f t="shared" ca="1" si="88"/>
        <v/>
      </c>
      <c r="M151" s="39" t="str">
        <f t="shared" si="78"/>
        <v/>
      </c>
      <c r="N151" s="39" t="str">
        <f t="shared" ref="N151:N214" ca="1" si="98">IF(L151="","",M151-O151)</f>
        <v/>
      </c>
      <c r="O151" s="39">
        <f ca="1">ROUND(Q150*$O$5/payments_per_year,2)</f>
        <v>0</v>
      </c>
      <c r="P151" s="101"/>
      <c r="Q151" s="39">
        <f t="shared" ref="Q151:Q214" ca="1" si="99">IF(K151="",0,ROUND(Q150-N151-P151,2))</f>
        <v>0</v>
      </c>
      <c r="R151" s="332"/>
      <c r="S151" s="37" t="str">
        <f t="shared" ca="1" si="89"/>
        <v/>
      </c>
      <c r="T151" s="38" t="str">
        <f t="shared" ca="1" si="90"/>
        <v/>
      </c>
      <c r="U151" s="39" t="str">
        <f t="shared" si="79"/>
        <v/>
      </c>
      <c r="V151" s="39" t="str">
        <f t="shared" ref="V151:V214" ca="1" si="100">IF(T151="","",U151-W151)</f>
        <v/>
      </c>
      <c r="W151" s="39">
        <f t="shared" ca="1" si="80"/>
        <v>0</v>
      </c>
      <c r="X151" s="40"/>
      <c r="Y151" s="39">
        <f t="shared" ref="Y151:Y214" ca="1" si="101">IF(S151="",0,ROUND(Y150-V151-X151,2))</f>
        <v>0</v>
      </c>
      <c r="Z151" s="332"/>
      <c r="AA151" s="37" t="str">
        <f t="shared" ca="1" si="91"/>
        <v/>
      </c>
      <c r="AB151" s="38" t="str">
        <f t="shared" ca="1" si="92"/>
        <v/>
      </c>
      <c r="AC151" s="39" t="str">
        <f t="shared" si="81"/>
        <v/>
      </c>
      <c r="AD151" s="39" t="str">
        <f t="shared" ref="AD151:AD214" ca="1" si="102">IF(AB151="","",AC151-AE151)</f>
        <v/>
      </c>
      <c r="AE151" s="39" t="str">
        <f t="shared" ca="1" si="93"/>
        <v/>
      </c>
      <c r="AF151" s="40"/>
      <c r="AG151" s="39">
        <f t="shared" ref="AG151:AG214" ca="1" si="103">IF(AA151="",0,ROUND(AG150-AD151-AF151,2))</f>
        <v>0</v>
      </c>
      <c r="AH151" s="339"/>
      <c r="AI151" s="37" t="str">
        <f t="shared" ca="1" si="94"/>
        <v/>
      </c>
      <c r="AJ151" s="38" t="str">
        <f t="shared" ca="1" si="95"/>
        <v/>
      </c>
      <c r="AK151" s="39" t="str">
        <f t="shared" si="82"/>
        <v/>
      </c>
      <c r="AL151" s="39" t="str">
        <f t="shared" ref="AL151:AL214" ca="1" si="104">IF(AJ151="","",AK151-AM151)</f>
        <v/>
      </c>
      <c r="AM151" s="39" t="str">
        <f t="shared" ca="1" si="96"/>
        <v/>
      </c>
      <c r="AN151" s="40"/>
      <c r="AO151" s="39">
        <f t="shared" ref="AO151:AO214" ca="1" si="105">IF(AI151="",0,ROUND(AO150-AL151-AN151,2))</f>
        <v>0</v>
      </c>
      <c r="AP151" s="339"/>
      <c r="AW151" s="329"/>
      <c r="BI151" s="329"/>
      <c r="BJ151" s="329"/>
      <c r="BK151" s="329"/>
      <c r="BL151" s="329"/>
      <c r="BM151" s="329"/>
      <c r="BN151" s="329"/>
      <c r="BO151" s="329"/>
      <c r="BP151" s="329"/>
      <c r="BQ151" s="329"/>
      <c r="BR151" s="329"/>
      <c r="BS151" s="329"/>
      <c r="BT151" s="329"/>
      <c r="BU151" s="329"/>
      <c r="BV151" s="329"/>
      <c r="BW151" s="325"/>
      <c r="BX151" s="325"/>
      <c r="BY151" s="325"/>
      <c r="BZ151" s="325"/>
      <c r="CA151" s="325"/>
      <c r="CB151" s="325"/>
      <c r="CC151" s="325"/>
      <c r="CD151" s="325"/>
      <c r="CE151" s="325"/>
      <c r="CF151" s="325"/>
      <c r="CG151" s="325"/>
      <c r="CH151" s="325"/>
      <c r="CI151" s="325"/>
      <c r="CJ151" s="325"/>
      <c r="CK151" s="325"/>
      <c r="CL151" s="325"/>
      <c r="CM151" s="325"/>
      <c r="CN151" s="325"/>
      <c r="CO151" s="325"/>
      <c r="CP151" s="325"/>
      <c r="CQ151" s="325"/>
      <c r="CR151" s="325"/>
      <c r="CS151" s="325"/>
      <c r="CT151" s="325"/>
      <c r="CU151" s="325"/>
      <c r="CV151" s="325"/>
      <c r="CW151" s="325"/>
      <c r="CX151" s="325"/>
    </row>
    <row r="152" spans="1:102" s="36" customFormat="1" ht="15" customHeight="1">
      <c r="A152" s="329"/>
      <c r="B152" s="37" t="str">
        <f t="shared" ca="1" si="83"/>
        <v/>
      </c>
      <c r="C152" s="38" t="str">
        <f t="shared" ca="1" si="84"/>
        <v/>
      </c>
      <c r="D152" s="39" t="str">
        <f t="shared" ca="1" si="85"/>
        <v/>
      </c>
      <c r="E152" s="39" t="str">
        <f t="shared" ca="1" si="97"/>
        <v/>
      </c>
      <c r="F152" s="39" t="str">
        <f t="shared" ca="1" si="86"/>
        <v/>
      </c>
      <c r="G152" s="101"/>
      <c r="H152" s="39">
        <f t="shared" ca="1" si="77"/>
        <v>0</v>
      </c>
      <c r="J152" s="332"/>
      <c r="K152" s="37" t="str">
        <f t="shared" ca="1" si="87"/>
        <v/>
      </c>
      <c r="L152" s="38" t="str">
        <f t="shared" ca="1" si="88"/>
        <v/>
      </c>
      <c r="M152" s="39" t="str">
        <f t="shared" si="78"/>
        <v/>
      </c>
      <c r="N152" s="39" t="str">
        <f t="shared" ca="1" si="98"/>
        <v/>
      </c>
      <c r="O152" s="39" t="str">
        <f ca="1">IF(L152="","",ROUND(Q151*$O$5/payments_per_year,2))</f>
        <v/>
      </c>
      <c r="P152" s="101"/>
      <c r="Q152" s="39">
        <f t="shared" ca="1" si="99"/>
        <v>0</v>
      </c>
      <c r="R152" s="332"/>
      <c r="S152" s="37" t="str">
        <f t="shared" ca="1" si="89"/>
        <v/>
      </c>
      <c r="T152" s="38" t="str">
        <f t="shared" ca="1" si="90"/>
        <v/>
      </c>
      <c r="U152" s="39" t="str">
        <f t="shared" si="79"/>
        <v/>
      </c>
      <c r="V152" s="39" t="str">
        <f t="shared" ca="1" si="100"/>
        <v/>
      </c>
      <c r="W152" s="39">
        <f t="shared" ca="1" si="80"/>
        <v>0</v>
      </c>
      <c r="X152" s="40"/>
      <c r="Y152" s="39">
        <f t="shared" ca="1" si="101"/>
        <v>0</v>
      </c>
      <c r="Z152" s="332"/>
      <c r="AA152" s="37" t="str">
        <f t="shared" ca="1" si="91"/>
        <v/>
      </c>
      <c r="AB152" s="38" t="str">
        <f t="shared" ca="1" si="92"/>
        <v/>
      </c>
      <c r="AC152" s="39" t="str">
        <f t="shared" si="81"/>
        <v/>
      </c>
      <c r="AD152" s="39" t="str">
        <f t="shared" ca="1" si="102"/>
        <v/>
      </c>
      <c r="AE152" s="39" t="str">
        <f t="shared" ca="1" si="93"/>
        <v/>
      </c>
      <c r="AF152" s="40"/>
      <c r="AG152" s="39">
        <f t="shared" ca="1" si="103"/>
        <v>0</v>
      </c>
      <c r="AH152" s="339"/>
      <c r="AI152" s="37" t="str">
        <f t="shared" ca="1" si="94"/>
        <v/>
      </c>
      <c r="AJ152" s="38" t="str">
        <f t="shared" ca="1" si="95"/>
        <v/>
      </c>
      <c r="AK152" s="39" t="str">
        <f t="shared" si="82"/>
        <v/>
      </c>
      <c r="AL152" s="39" t="str">
        <f t="shared" ca="1" si="104"/>
        <v/>
      </c>
      <c r="AM152" s="39" t="str">
        <f t="shared" ca="1" si="96"/>
        <v/>
      </c>
      <c r="AN152" s="40"/>
      <c r="AO152" s="39">
        <f t="shared" ca="1" si="105"/>
        <v>0</v>
      </c>
      <c r="AP152" s="339"/>
      <c r="AW152" s="329"/>
      <c r="BI152" s="329"/>
      <c r="BJ152" s="329"/>
      <c r="BK152" s="329"/>
      <c r="BL152" s="329"/>
      <c r="BM152" s="329"/>
      <c r="BN152" s="329"/>
      <c r="BO152" s="329"/>
      <c r="BP152" s="329"/>
      <c r="BQ152" s="329"/>
      <c r="BR152" s="329"/>
      <c r="BS152" s="329"/>
      <c r="BT152" s="329"/>
      <c r="BU152" s="329"/>
      <c r="BV152" s="329"/>
      <c r="BW152" s="325"/>
      <c r="BX152" s="325"/>
      <c r="BY152" s="325"/>
      <c r="BZ152" s="325"/>
      <c r="CA152" s="325"/>
      <c r="CB152" s="325"/>
      <c r="CC152" s="325"/>
      <c r="CD152" s="325"/>
      <c r="CE152" s="325"/>
      <c r="CF152" s="325"/>
      <c r="CG152" s="325"/>
      <c r="CH152" s="325"/>
      <c r="CI152" s="325"/>
      <c r="CJ152" s="325"/>
      <c r="CK152" s="325"/>
      <c r="CL152" s="325"/>
      <c r="CM152" s="325"/>
      <c r="CN152" s="325"/>
      <c r="CO152" s="325"/>
      <c r="CP152" s="325"/>
      <c r="CQ152" s="325"/>
      <c r="CR152" s="325"/>
      <c r="CS152" s="325"/>
      <c r="CT152" s="325"/>
      <c r="CU152" s="325"/>
      <c r="CV152" s="325"/>
      <c r="CW152" s="325"/>
      <c r="CX152" s="325"/>
    </row>
    <row r="153" spans="1:102" s="36" customFormat="1" ht="15" customHeight="1">
      <c r="A153" s="329"/>
      <c r="B153" s="37" t="str">
        <f t="shared" ca="1" si="83"/>
        <v/>
      </c>
      <c r="C153" s="38" t="str">
        <f t="shared" ca="1" si="84"/>
        <v/>
      </c>
      <c r="D153" s="39" t="str">
        <f t="shared" ca="1" si="85"/>
        <v/>
      </c>
      <c r="E153" s="39" t="str">
        <f t="shared" ca="1" si="97"/>
        <v/>
      </c>
      <c r="F153" s="39" t="str">
        <f t="shared" ca="1" si="86"/>
        <v/>
      </c>
      <c r="G153" s="101"/>
      <c r="H153" s="39">
        <f t="shared" ca="1" si="77"/>
        <v>0</v>
      </c>
      <c r="J153" s="332"/>
      <c r="K153" s="37" t="str">
        <f t="shared" ca="1" si="87"/>
        <v/>
      </c>
      <c r="L153" s="38" t="str">
        <f t="shared" ca="1" si="88"/>
        <v/>
      </c>
      <c r="M153" s="39" t="str">
        <f t="shared" si="78"/>
        <v/>
      </c>
      <c r="N153" s="39" t="str">
        <f t="shared" ca="1" si="98"/>
        <v/>
      </c>
      <c r="O153" s="39">
        <f ca="1">ROUND(Q152*$O$5/payments_per_year,2)</f>
        <v>0</v>
      </c>
      <c r="P153" s="101"/>
      <c r="Q153" s="39">
        <f t="shared" ca="1" si="99"/>
        <v>0</v>
      </c>
      <c r="R153" s="332"/>
      <c r="S153" s="37" t="str">
        <f t="shared" ca="1" si="89"/>
        <v/>
      </c>
      <c r="T153" s="38" t="str">
        <f t="shared" ca="1" si="90"/>
        <v/>
      </c>
      <c r="U153" s="39" t="str">
        <f t="shared" si="79"/>
        <v/>
      </c>
      <c r="V153" s="39" t="str">
        <f t="shared" ca="1" si="100"/>
        <v/>
      </c>
      <c r="W153" s="39">
        <f t="shared" ca="1" si="80"/>
        <v>0</v>
      </c>
      <c r="X153" s="40"/>
      <c r="Y153" s="39">
        <f t="shared" ca="1" si="101"/>
        <v>0</v>
      </c>
      <c r="Z153" s="332"/>
      <c r="AA153" s="37" t="str">
        <f t="shared" ca="1" si="91"/>
        <v/>
      </c>
      <c r="AB153" s="38" t="str">
        <f t="shared" ca="1" si="92"/>
        <v/>
      </c>
      <c r="AC153" s="39" t="str">
        <f t="shared" si="81"/>
        <v/>
      </c>
      <c r="AD153" s="39" t="str">
        <f t="shared" ca="1" si="102"/>
        <v/>
      </c>
      <c r="AE153" s="39" t="str">
        <f t="shared" ca="1" si="93"/>
        <v/>
      </c>
      <c r="AF153" s="40"/>
      <c r="AG153" s="39">
        <f t="shared" ca="1" si="103"/>
        <v>0</v>
      </c>
      <c r="AH153" s="339"/>
      <c r="AI153" s="37" t="str">
        <f t="shared" ca="1" si="94"/>
        <v/>
      </c>
      <c r="AJ153" s="38" t="str">
        <f t="shared" ca="1" si="95"/>
        <v/>
      </c>
      <c r="AK153" s="39" t="str">
        <f t="shared" si="82"/>
        <v/>
      </c>
      <c r="AL153" s="39" t="str">
        <f t="shared" ca="1" si="104"/>
        <v/>
      </c>
      <c r="AM153" s="39" t="str">
        <f t="shared" ca="1" si="96"/>
        <v/>
      </c>
      <c r="AN153" s="40"/>
      <c r="AO153" s="39">
        <f t="shared" ca="1" si="105"/>
        <v>0</v>
      </c>
      <c r="AP153" s="339"/>
      <c r="AW153" s="329"/>
      <c r="BI153" s="329"/>
      <c r="BJ153" s="329"/>
      <c r="BK153" s="329"/>
      <c r="BL153" s="329"/>
      <c r="BM153" s="329"/>
      <c r="BN153" s="329"/>
      <c r="BO153" s="329"/>
      <c r="BP153" s="329"/>
      <c r="BQ153" s="329"/>
      <c r="BR153" s="329"/>
      <c r="BS153" s="329"/>
      <c r="BT153" s="329"/>
      <c r="BU153" s="329"/>
      <c r="BV153" s="329"/>
      <c r="BW153" s="325"/>
      <c r="BX153" s="325"/>
      <c r="BY153" s="325"/>
      <c r="BZ153" s="325"/>
      <c r="CA153" s="325"/>
      <c r="CB153" s="325"/>
      <c r="CC153" s="325"/>
      <c r="CD153" s="325"/>
      <c r="CE153" s="325"/>
      <c r="CF153" s="325"/>
      <c r="CG153" s="325"/>
      <c r="CH153" s="325"/>
      <c r="CI153" s="325"/>
      <c r="CJ153" s="325"/>
      <c r="CK153" s="325"/>
      <c r="CL153" s="325"/>
      <c r="CM153" s="325"/>
      <c r="CN153" s="325"/>
      <c r="CO153" s="325"/>
      <c r="CP153" s="325"/>
      <c r="CQ153" s="325"/>
      <c r="CR153" s="325"/>
      <c r="CS153" s="325"/>
      <c r="CT153" s="325"/>
      <c r="CU153" s="325"/>
      <c r="CV153" s="325"/>
      <c r="CW153" s="325"/>
      <c r="CX153" s="325"/>
    </row>
    <row r="154" spans="1:102" s="36" customFormat="1" ht="15" customHeight="1">
      <c r="A154" s="329"/>
      <c r="B154" s="37" t="str">
        <f t="shared" ca="1" si="83"/>
        <v/>
      </c>
      <c r="C154" s="38" t="str">
        <f t="shared" ca="1" si="84"/>
        <v/>
      </c>
      <c r="D154" s="39" t="str">
        <f t="shared" ca="1" si="85"/>
        <v/>
      </c>
      <c r="E154" s="39" t="str">
        <f t="shared" ca="1" si="97"/>
        <v/>
      </c>
      <c r="F154" s="39" t="str">
        <f t="shared" ca="1" si="86"/>
        <v/>
      </c>
      <c r="G154" s="101"/>
      <c r="H154" s="39">
        <f t="shared" ca="1" si="77"/>
        <v>0</v>
      </c>
      <c r="J154" s="332"/>
      <c r="K154" s="37" t="str">
        <f t="shared" ca="1" si="87"/>
        <v/>
      </c>
      <c r="L154" s="38" t="str">
        <f t="shared" ca="1" si="88"/>
        <v/>
      </c>
      <c r="M154" s="39" t="str">
        <f t="shared" si="78"/>
        <v/>
      </c>
      <c r="N154" s="39" t="str">
        <f t="shared" ca="1" si="98"/>
        <v/>
      </c>
      <c r="O154" s="39" t="str">
        <f ca="1">IF(L154="","",ROUND(Q153*$O$5/payments_per_year,2))</f>
        <v/>
      </c>
      <c r="P154" s="101"/>
      <c r="Q154" s="39">
        <f t="shared" ca="1" si="99"/>
        <v>0</v>
      </c>
      <c r="R154" s="332"/>
      <c r="S154" s="37" t="str">
        <f t="shared" ca="1" si="89"/>
        <v/>
      </c>
      <c r="T154" s="38" t="str">
        <f t="shared" ca="1" si="90"/>
        <v/>
      </c>
      <c r="U154" s="39" t="str">
        <f t="shared" si="79"/>
        <v/>
      </c>
      <c r="V154" s="39" t="str">
        <f t="shared" ca="1" si="100"/>
        <v/>
      </c>
      <c r="W154" s="39">
        <f t="shared" ca="1" si="80"/>
        <v>0</v>
      </c>
      <c r="X154" s="40"/>
      <c r="Y154" s="39">
        <f t="shared" ca="1" si="101"/>
        <v>0</v>
      </c>
      <c r="Z154" s="332"/>
      <c r="AA154" s="37" t="str">
        <f t="shared" ca="1" si="91"/>
        <v/>
      </c>
      <c r="AB154" s="38" t="str">
        <f t="shared" ca="1" si="92"/>
        <v/>
      </c>
      <c r="AC154" s="39" t="str">
        <f t="shared" si="81"/>
        <v/>
      </c>
      <c r="AD154" s="39" t="str">
        <f t="shared" ca="1" si="102"/>
        <v/>
      </c>
      <c r="AE154" s="39" t="str">
        <f t="shared" ca="1" si="93"/>
        <v/>
      </c>
      <c r="AF154" s="40"/>
      <c r="AG154" s="39">
        <f t="shared" ca="1" si="103"/>
        <v>0</v>
      </c>
      <c r="AH154" s="339"/>
      <c r="AI154" s="37" t="str">
        <f t="shared" ca="1" si="94"/>
        <v/>
      </c>
      <c r="AJ154" s="38" t="str">
        <f t="shared" ca="1" si="95"/>
        <v/>
      </c>
      <c r="AK154" s="39" t="str">
        <f t="shared" si="82"/>
        <v/>
      </c>
      <c r="AL154" s="39" t="str">
        <f t="shared" ca="1" si="104"/>
        <v/>
      </c>
      <c r="AM154" s="39" t="str">
        <f t="shared" ca="1" si="96"/>
        <v/>
      </c>
      <c r="AN154" s="40"/>
      <c r="AO154" s="39">
        <f t="shared" ca="1" si="105"/>
        <v>0</v>
      </c>
      <c r="AP154" s="339"/>
      <c r="AW154" s="329"/>
      <c r="BI154" s="329"/>
      <c r="BJ154" s="329"/>
      <c r="BK154" s="329"/>
      <c r="BL154" s="329"/>
      <c r="BM154" s="329"/>
      <c r="BN154" s="329"/>
      <c r="BO154" s="329"/>
      <c r="BP154" s="329"/>
      <c r="BQ154" s="329"/>
      <c r="BR154" s="329"/>
      <c r="BS154" s="329"/>
      <c r="BT154" s="329"/>
      <c r="BU154" s="329"/>
      <c r="BV154" s="329"/>
      <c r="BW154" s="325"/>
      <c r="BX154" s="325"/>
      <c r="BY154" s="325"/>
      <c r="BZ154" s="325"/>
      <c r="CA154" s="325"/>
      <c r="CB154" s="325"/>
      <c r="CC154" s="325"/>
      <c r="CD154" s="325"/>
      <c r="CE154" s="325"/>
      <c r="CF154" s="325"/>
      <c r="CG154" s="325"/>
      <c r="CH154" s="325"/>
      <c r="CI154" s="325"/>
      <c r="CJ154" s="325"/>
      <c r="CK154" s="325"/>
      <c r="CL154" s="325"/>
      <c r="CM154" s="325"/>
      <c r="CN154" s="325"/>
      <c r="CO154" s="325"/>
      <c r="CP154" s="325"/>
      <c r="CQ154" s="325"/>
      <c r="CR154" s="325"/>
      <c r="CS154" s="325"/>
      <c r="CT154" s="325"/>
      <c r="CU154" s="325"/>
      <c r="CV154" s="325"/>
      <c r="CW154" s="325"/>
      <c r="CX154" s="325"/>
    </row>
    <row r="155" spans="1:102" s="36" customFormat="1" ht="15" customHeight="1">
      <c r="A155" s="329"/>
      <c r="B155" s="37" t="str">
        <f t="shared" ca="1" si="83"/>
        <v/>
      </c>
      <c r="C155" s="38" t="str">
        <f t="shared" ca="1" si="84"/>
        <v/>
      </c>
      <c r="D155" s="39" t="str">
        <f t="shared" ca="1" si="85"/>
        <v/>
      </c>
      <c r="E155" s="39" t="str">
        <f t="shared" ca="1" si="97"/>
        <v/>
      </c>
      <c r="F155" s="39" t="str">
        <f t="shared" ca="1" si="86"/>
        <v/>
      </c>
      <c r="G155" s="101"/>
      <c r="H155" s="39">
        <f t="shared" ca="1" si="77"/>
        <v>0</v>
      </c>
      <c r="J155" s="332"/>
      <c r="K155" s="37" t="str">
        <f t="shared" ca="1" si="87"/>
        <v/>
      </c>
      <c r="L155" s="38" t="str">
        <f t="shared" ca="1" si="88"/>
        <v/>
      </c>
      <c r="M155" s="39" t="str">
        <f t="shared" si="78"/>
        <v/>
      </c>
      <c r="N155" s="39" t="str">
        <f t="shared" ca="1" si="98"/>
        <v/>
      </c>
      <c r="O155" s="39">
        <f ca="1">ROUND(Q154*$O$5/payments_per_year,2)</f>
        <v>0</v>
      </c>
      <c r="P155" s="101"/>
      <c r="Q155" s="39">
        <f t="shared" ca="1" si="99"/>
        <v>0</v>
      </c>
      <c r="R155" s="332"/>
      <c r="S155" s="37" t="str">
        <f t="shared" ca="1" si="89"/>
        <v/>
      </c>
      <c r="T155" s="38" t="str">
        <f t="shared" ca="1" si="90"/>
        <v/>
      </c>
      <c r="U155" s="39" t="str">
        <f t="shared" si="79"/>
        <v/>
      </c>
      <c r="V155" s="39" t="str">
        <f t="shared" ca="1" si="100"/>
        <v/>
      </c>
      <c r="W155" s="39">
        <f t="shared" ca="1" si="80"/>
        <v>0</v>
      </c>
      <c r="X155" s="40"/>
      <c r="Y155" s="39">
        <f t="shared" ca="1" si="101"/>
        <v>0</v>
      </c>
      <c r="Z155" s="332"/>
      <c r="AA155" s="37" t="str">
        <f t="shared" ca="1" si="91"/>
        <v/>
      </c>
      <c r="AB155" s="38" t="str">
        <f t="shared" ca="1" si="92"/>
        <v/>
      </c>
      <c r="AC155" s="39" t="str">
        <f t="shared" si="81"/>
        <v/>
      </c>
      <c r="AD155" s="39" t="str">
        <f t="shared" ca="1" si="102"/>
        <v/>
      </c>
      <c r="AE155" s="39" t="str">
        <f t="shared" ca="1" si="93"/>
        <v/>
      </c>
      <c r="AF155" s="40"/>
      <c r="AG155" s="39">
        <f t="shared" ca="1" si="103"/>
        <v>0</v>
      </c>
      <c r="AH155" s="339"/>
      <c r="AI155" s="37" t="str">
        <f t="shared" ca="1" si="94"/>
        <v/>
      </c>
      <c r="AJ155" s="38" t="str">
        <f t="shared" ca="1" si="95"/>
        <v/>
      </c>
      <c r="AK155" s="39" t="str">
        <f t="shared" si="82"/>
        <v/>
      </c>
      <c r="AL155" s="39" t="str">
        <f t="shared" ca="1" si="104"/>
        <v/>
      </c>
      <c r="AM155" s="39" t="str">
        <f t="shared" ca="1" si="96"/>
        <v/>
      </c>
      <c r="AN155" s="40"/>
      <c r="AO155" s="39">
        <f t="shared" ca="1" si="105"/>
        <v>0</v>
      </c>
      <c r="AP155" s="339"/>
      <c r="AW155" s="329"/>
      <c r="BI155" s="329"/>
      <c r="BJ155" s="329"/>
      <c r="BK155" s="329"/>
      <c r="BL155" s="329"/>
      <c r="BM155" s="329"/>
      <c r="BN155" s="329"/>
      <c r="BO155" s="329"/>
      <c r="BP155" s="329"/>
      <c r="BQ155" s="329"/>
      <c r="BR155" s="329"/>
      <c r="BS155" s="329"/>
      <c r="BT155" s="329"/>
      <c r="BU155" s="329"/>
      <c r="BV155" s="329"/>
      <c r="BW155" s="325"/>
      <c r="BX155" s="325"/>
      <c r="BY155" s="325"/>
      <c r="BZ155" s="325"/>
      <c r="CA155" s="325"/>
      <c r="CB155" s="325"/>
      <c r="CC155" s="325"/>
      <c r="CD155" s="325"/>
      <c r="CE155" s="325"/>
      <c r="CF155" s="325"/>
      <c r="CG155" s="325"/>
      <c r="CH155" s="325"/>
      <c r="CI155" s="325"/>
      <c r="CJ155" s="325"/>
      <c r="CK155" s="325"/>
      <c r="CL155" s="325"/>
      <c r="CM155" s="325"/>
      <c r="CN155" s="325"/>
      <c r="CO155" s="325"/>
      <c r="CP155" s="325"/>
      <c r="CQ155" s="325"/>
      <c r="CR155" s="325"/>
      <c r="CS155" s="325"/>
      <c r="CT155" s="325"/>
      <c r="CU155" s="325"/>
      <c r="CV155" s="325"/>
      <c r="CW155" s="325"/>
      <c r="CX155" s="325"/>
    </row>
    <row r="156" spans="1:102" s="36" customFormat="1" ht="15" customHeight="1">
      <c r="A156" s="329"/>
      <c r="B156" s="37" t="str">
        <f t="shared" ca="1" si="83"/>
        <v/>
      </c>
      <c r="C156" s="38" t="str">
        <f t="shared" ca="1" si="84"/>
        <v/>
      </c>
      <c r="D156" s="39" t="str">
        <f t="shared" ca="1" si="85"/>
        <v/>
      </c>
      <c r="E156" s="39" t="str">
        <f t="shared" ca="1" si="97"/>
        <v/>
      </c>
      <c r="F156" s="39" t="str">
        <f t="shared" ca="1" si="86"/>
        <v/>
      </c>
      <c r="G156" s="101"/>
      <c r="H156" s="39">
        <f t="shared" ca="1" si="77"/>
        <v>0</v>
      </c>
      <c r="J156" s="332"/>
      <c r="K156" s="37" t="str">
        <f t="shared" ca="1" si="87"/>
        <v/>
      </c>
      <c r="L156" s="38" t="str">
        <f t="shared" ca="1" si="88"/>
        <v/>
      </c>
      <c r="M156" s="39" t="str">
        <f t="shared" si="78"/>
        <v/>
      </c>
      <c r="N156" s="39" t="str">
        <f t="shared" ca="1" si="98"/>
        <v/>
      </c>
      <c r="O156" s="39" t="str">
        <f ca="1">IF(L156="","",ROUND(Q155*$O$5/payments_per_year,2))</f>
        <v/>
      </c>
      <c r="P156" s="101"/>
      <c r="Q156" s="39">
        <f t="shared" ca="1" si="99"/>
        <v>0</v>
      </c>
      <c r="R156" s="332"/>
      <c r="S156" s="37" t="str">
        <f t="shared" ca="1" si="89"/>
        <v/>
      </c>
      <c r="T156" s="38" t="str">
        <f t="shared" ca="1" si="90"/>
        <v/>
      </c>
      <c r="U156" s="39" t="str">
        <f t="shared" si="79"/>
        <v/>
      </c>
      <c r="V156" s="39" t="str">
        <f t="shared" ca="1" si="100"/>
        <v/>
      </c>
      <c r="W156" s="39">
        <f t="shared" ca="1" si="80"/>
        <v>0</v>
      </c>
      <c r="X156" s="40"/>
      <c r="Y156" s="39">
        <f t="shared" ca="1" si="101"/>
        <v>0</v>
      </c>
      <c r="Z156" s="332"/>
      <c r="AA156" s="37" t="str">
        <f t="shared" ca="1" si="91"/>
        <v/>
      </c>
      <c r="AB156" s="38" t="str">
        <f t="shared" ca="1" si="92"/>
        <v/>
      </c>
      <c r="AC156" s="39" t="str">
        <f t="shared" si="81"/>
        <v/>
      </c>
      <c r="AD156" s="39" t="str">
        <f t="shared" ca="1" si="102"/>
        <v/>
      </c>
      <c r="AE156" s="39" t="str">
        <f t="shared" ca="1" si="93"/>
        <v/>
      </c>
      <c r="AF156" s="40"/>
      <c r="AG156" s="39">
        <f t="shared" ca="1" si="103"/>
        <v>0</v>
      </c>
      <c r="AH156" s="339"/>
      <c r="AI156" s="37" t="str">
        <f t="shared" ca="1" si="94"/>
        <v/>
      </c>
      <c r="AJ156" s="38" t="str">
        <f t="shared" ca="1" si="95"/>
        <v/>
      </c>
      <c r="AK156" s="39" t="str">
        <f t="shared" si="82"/>
        <v/>
      </c>
      <c r="AL156" s="39" t="str">
        <f t="shared" ca="1" si="104"/>
        <v/>
      </c>
      <c r="AM156" s="39" t="str">
        <f t="shared" ca="1" si="96"/>
        <v/>
      </c>
      <c r="AN156" s="40"/>
      <c r="AO156" s="39">
        <f t="shared" ca="1" si="105"/>
        <v>0</v>
      </c>
      <c r="AP156" s="339"/>
      <c r="AW156" s="329"/>
      <c r="BI156" s="329"/>
      <c r="BJ156" s="329"/>
      <c r="BK156" s="329"/>
      <c r="BL156" s="329"/>
      <c r="BM156" s="329"/>
      <c r="BN156" s="329"/>
      <c r="BO156" s="329"/>
      <c r="BP156" s="329"/>
      <c r="BQ156" s="329"/>
      <c r="BR156" s="329"/>
      <c r="BS156" s="329"/>
      <c r="BT156" s="329"/>
      <c r="BU156" s="329"/>
      <c r="BV156" s="329"/>
      <c r="BW156" s="325"/>
      <c r="BX156" s="325"/>
      <c r="BY156" s="325"/>
      <c r="BZ156" s="325"/>
      <c r="CA156" s="325"/>
      <c r="CB156" s="325"/>
      <c r="CC156" s="325"/>
      <c r="CD156" s="325"/>
      <c r="CE156" s="325"/>
      <c r="CF156" s="325"/>
      <c r="CG156" s="325"/>
      <c r="CH156" s="325"/>
      <c r="CI156" s="325"/>
      <c r="CJ156" s="325"/>
      <c r="CK156" s="325"/>
      <c r="CL156" s="325"/>
      <c r="CM156" s="325"/>
      <c r="CN156" s="325"/>
      <c r="CO156" s="325"/>
      <c r="CP156" s="325"/>
      <c r="CQ156" s="325"/>
      <c r="CR156" s="325"/>
      <c r="CS156" s="325"/>
      <c r="CT156" s="325"/>
      <c r="CU156" s="325"/>
      <c r="CV156" s="325"/>
      <c r="CW156" s="325"/>
      <c r="CX156" s="325"/>
    </row>
    <row r="157" spans="1:102" s="36" customFormat="1" ht="15" customHeight="1">
      <c r="A157" s="329"/>
      <c r="B157" s="37" t="str">
        <f t="shared" ca="1" si="83"/>
        <v/>
      </c>
      <c r="C157" s="38" t="str">
        <f t="shared" ca="1" si="84"/>
        <v/>
      </c>
      <c r="D157" s="39" t="str">
        <f t="shared" ca="1" si="85"/>
        <v/>
      </c>
      <c r="E157" s="39" t="str">
        <f t="shared" ca="1" si="97"/>
        <v/>
      </c>
      <c r="F157" s="39" t="str">
        <f t="shared" ca="1" si="86"/>
        <v/>
      </c>
      <c r="G157" s="101"/>
      <c r="H157" s="39">
        <f t="shared" ca="1" si="77"/>
        <v>0</v>
      </c>
      <c r="J157" s="332"/>
      <c r="K157" s="37" t="str">
        <f t="shared" ca="1" si="87"/>
        <v/>
      </c>
      <c r="L157" s="38" t="str">
        <f t="shared" ca="1" si="88"/>
        <v/>
      </c>
      <c r="M157" s="39" t="str">
        <f t="shared" si="78"/>
        <v/>
      </c>
      <c r="N157" s="39" t="str">
        <f t="shared" ca="1" si="98"/>
        <v/>
      </c>
      <c r="O157" s="39">
        <f ca="1">ROUND(Q156*$O$5/payments_per_year,2)</f>
        <v>0</v>
      </c>
      <c r="P157" s="101"/>
      <c r="Q157" s="39">
        <f t="shared" ca="1" si="99"/>
        <v>0</v>
      </c>
      <c r="R157" s="332"/>
      <c r="S157" s="37" t="str">
        <f t="shared" ca="1" si="89"/>
        <v/>
      </c>
      <c r="T157" s="38" t="str">
        <f t="shared" ca="1" si="90"/>
        <v/>
      </c>
      <c r="U157" s="39" t="str">
        <f t="shared" si="79"/>
        <v/>
      </c>
      <c r="V157" s="39" t="str">
        <f t="shared" ca="1" si="100"/>
        <v/>
      </c>
      <c r="W157" s="39">
        <f t="shared" ca="1" si="80"/>
        <v>0</v>
      </c>
      <c r="X157" s="40"/>
      <c r="Y157" s="39">
        <f t="shared" ca="1" si="101"/>
        <v>0</v>
      </c>
      <c r="Z157" s="332"/>
      <c r="AA157" s="37" t="str">
        <f t="shared" ca="1" si="91"/>
        <v/>
      </c>
      <c r="AB157" s="38" t="str">
        <f t="shared" ca="1" si="92"/>
        <v/>
      </c>
      <c r="AC157" s="39" t="str">
        <f t="shared" si="81"/>
        <v/>
      </c>
      <c r="AD157" s="39" t="str">
        <f t="shared" ca="1" si="102"/>
        <v/>
      </c>
      <c r="AE157" s="39" t="str">
        <f t="shared" ca="1" si="93"/>
        <v/>
      </c>
      <c r="AF157" s="40"/>
      <c r="AG157" s="39">
        <f t="shared" ca="1" si="103"/>
        <v>0</v>
      </c>
      <c r="AH157" s="339"/>
      <c r="AI157" s="37" t="str">
        <f t="shared" ca="1" si="94"/>
        <v/>
      </c>
      <c r="AJ157" s="38" t="str">
        <f t="shared" ca="1" si="95"/>
        <v/>
      </c>
      <c r="AK157" s="39" t="str">
        <f t="shared" si="82"/>
        <v/>
      </c>
      <c r="AL157" s="39" t="str">
        <f t="shared" ca="1" si="104"/>
        <v/>
      </c>
      <c r="AM157" s="39" t="str">
        <f t="shared" ca="1" si="96"/>
        <v/>
      </c>
      <c r="AN157" s="40"/>
      <c r="AO157" s="39">
        <f t="shared" ca="1" si="105"/>
        <v>0</v>
      </c>
      <c r="AP157" s="339"/>
      <c r="AW157" s="329"/>
      <c r="BI157" s="329"/>
      <c r="BJ157" s="329"/>
      <c r="BK157" s="329"/>
      <c r="BL157" s="329"/>
      <c r="BM157" s="329"/>
      <c r="BN157" s="329"/>
      <c r="BO157" s="329"/>
      <c r="BP157" s="329"/>
      <c r="BQ157" s="329"/>
      <c r="BR157" s="329"/>
      <c r="BS157" s="329"/>
      <c r="BT157" s="329"/>
      <c r="BU157" s="329"/>
      <c r="BV157" s="329"/>
      <c r="BW157" s="325"/>
      <c r="BX157" s="325"/>
      <c r="BY157" s="325"/>
      <c r="BZ157" s="325"/>
      <c r="CA157" s="325"/>
      <c r="CB157" s="325"/>
      <c r="CC157" s="325"/>
      <c r="CD157" s="325"/>
      <c r="CE157" s="325"/>
      <c r="CF157" s="325"/>
      <c r="CG157" s="325"/>
      <c r="CH157" s="325"/>
      <c r="CI157" s="325"/>
      <c r="CJ157" s="325"/>
      <c r="CK157" s="325"/>
      <c r="CL157" s="325"/>
      <c r="CM157" s="325"/>
      <c r="CN157" s="325"/>
      <c r="CO157" s="325"/>
      <c r="CP157" s="325"/>
      <c r="CQ157" s="325"/>
      <c r="CR157" s="325"/>
      <c r="CS157" s="325"/>
      <c r="CT157" s="325"/>
      <c r="CU157" s="325"/>
      <c r="CV157" s="325"/>
      <c r="CW157" s="325"/>
      <c r="CX157" s="325"/>
    </row>
    <row r="158" spans="1:102" s="36" customFormat="1" ht="15" customHeight="1">
      <c r="A158" s="329"/>
      <c r="B158" s="37" t="str">
        <f t="shared" ca="1" si="83"/>
        <v/>
      </c>
      <c r="C158" s="38" t="str">
        <f t="shared" ca="1" si="84"/>
        <v/>
      </c>
      <c r="D158" s="39" t="str">
        <f t="shared" ca="1" si="85"/>
        <v/>
      </c>
      <c r="E158" s="39" t="str">
        <f t="shared" ca="1" si="97"/>
        <v/>
      </c>
      <c r="F158" s="39" t="str">
        <f t="shared" ca="1" si="86"/>
        <v/>
      </c>
      <c r="G158" s="101"/>
      <c r="H158" s="39">
        <f t="shared" ca="1" si="77"/>
        <v>0</v>
      </c>
      <c r="J158" s="332"/>
      <c r="K158" s="37" t="str">
        <f t="shared" ca="1" si="87"/>
        <v/>
      </c>
      <c r="L158" s="38" t="str">
        <f t="shared" ca="1" si="88"/>
        <v/>
      </c>
      <c r="M158" s="39" t="str">
        <f t="shared" si="78"/>
        <v/>
      </c>
      <c r="N158" s="39" t="str">
        <f t="shared" ca="1" si="98"/>
        <v/>
      </c>
      <c r="O158" s="39" t="str">
        <f ca="1">IF(L158="","",ROUND(Q157*$O$5/payments_per_year,2))</f>
        <v/>
      </c>
      <c r="P158" s="101"/>
      <c r="Q158" s="39">
        <f t="shared" ca="1" si="99"/>
        <v>0</v>
      </c>
      <c r="R158" s="332"/>
      <c r="S158" s="37" t="str">
        <f t="shared" ca="1" si="89"/>
        <v/>
      </c>
      <c r="T158" s="38" t="str">
        <f t="shared" ca="1" si="90"/>
        <v/>
      </c>
      <c r="U158" s="39" t="str">
        <f t="shared" si="79"/>
        <v/>
      </c>
      <c r="V158" s="39" t="str">
        <f t="shared" ca="1" si="100"/>
        <v/>
      </c>
      <c r="W158" s="39">
        <f t="shared" ca="1" si="80"/>
        <v>0</v>
      </c>
      <c r="X158" s="40"/>
      <c r="Y158" s="39">
        <f t="shared" ca="1" si="101"/>
        <v>0</v>
      </c>
      <c r="Z158" s="332"/>
      <c r="AA158" s="37" t="str">
        <f t="shared" ca="1" si="91"/>
        <v/>
      </c>
      <c r="AB158" s="38" t="str">
        <f t="shared" ca="1" si="92"/>
        <v/>
      </c>
      <c r="AC158" s="39" t="str">
        <f t="shared" si="81"/>
        <v/>
      </c>
      <c r="AD158" s="39" t="str">
        <f t="shared" ca="1" si="102"/>
        <v/>
      </c>
      <c r="AE158" s="39" t="str">
        <f t="shared" ca="1" si="93"/>
        <v/>
      </c>
      <c r="AF158" s="40"/>
      <c r="AG158" s="39">
        <f t="shared" ca="1" si="103"/>
        <v>0</v>
      </c>
      <c r="AH158" s="339"/>
      <c r="AI158" s="37" t="str">
        <f t="shared" ca="1" si="94"/>
        <v/>
      </c>
      <c r="AJ158" s="38" t="str">
        <f t="shared" ca="1" si="95"/>
        <v/>
      </c>
      <c r="AK158" s="39" t="str">
        <f t="shared" si="82"/>
        <v/>
      </c>
      <c r="AL158" s="39" t="str">
        <f t="shared" ca="1" si="104"/>
        <v/>
      </c>
      <c r="AM158" s="39" t="str">
        <f t="shared" ca="1" si="96"/>
        <v/>
      </c>
      <c r="AN158" s="40"/>
      <c r="AO158" s="39">
        <f t="shared" ca="1" si="105"/>
        <v>0</v>
      </c>
      <c r="AP158" s="339"/>
      <c r="AW158" s="329"/>
      <c r="BI158" s="329"/>
      <c r="BJ158" s="329"/>
      <c r="BK158" s="329"/>
      <c r="BL158" s="329"/>
      <c r="BM158" s="329"/>
      <c r="BN158" s="329"/>
      <c r="BO158" s="329"/>
      <c r="BP158" s="329"/>
      <c r="BQ158" s="329"/>
      <c r="BR158" s="329"/>
      <c r="BS158" s="329"/>
      <c r="BT158" s="329"/>
      <c r="BU158" s="329"/>
      <c r="BV158" s="329"/>
      <c r="BW158" s="325"/>
      <c r="BX158" s="325"/>
      <c r="BY158" s="325"/>
      <c r="BZ158" s="325"/>
      <c r="CA158" s="325"/>
      <c r="CB158" s="325"/>
      <c r="CC158" s="325"/>
      <c r="CD158" s="325"/>
      <c r="CE158" s="325"/>
      <c r="CF158" s="325"/>
      <c r="CG158" s="325"/>
      <c r="CH158" s="325"/>
      <c r="CI158" s="325"/>
      <c r="CJ158" s="325"/>
      <c r="CK158" s="325"/>
      <c r="CL158" s="325"/>
      <c r="CM158" s="325"/>
      <c r="CN158" s="325"/>
      <c r="CO158" s="325"/>
      <c r="CP158" s="325"/>
      <c r="CQ158" s="325"/>
      <c r="CR158" s="325"/>
      <c r="CS158" s="325"/>
      <c r="CT158" s="325"/>
      <c r="CU158" s="325"/>
      <c r="CV158" s="325"/>
      <c r="CW158" s="325"/>
      <c r="CX158" s="325"/>
    </row>
    <row r="159" spans="1:102" s="36" customFormat="1" ht="15" customHeight="1">
      <c r="A159" s="329"/>
      <c r="B159" s="37" t="str">
        <f t="shared" ca="1" si="83"/>
        <v/>
      </c>
      <c r="C159" s="38" t="str">
        <f t="shared" ca="1" si="84"/>
        <v/>
      </c>
      <c r="D159" s="39" t="str">
        <f t="shared" ca="1" si="85"/>
        <v/>
      </c>
      <c r="E159" s="39" t="str">
        <f t="shared" ca="1" si="97"/>
        <v/>
      </c>
      <c r="F159" s="39" t="str">
        <f t="shared" ca="1" si="86"/>
        <v/>
      </c>
      <c r="G159" s="101"/>
      <c r="H159" s="39">
        <f t="shared" ca="1" si="77"/>
        <v>0</v>
      </c>
      <c r="J159" s="332"/>
      <c r="K159" s="37" t="str">
        <f t="shared" ca="1" si="87"/>
        <v/>
      </c>
      <c r="L159" s="38" t="str">
        <f t="shared" ca="1" si="88"/>
        <v/>
      </c>
      <c r="M159" s="39" t="str">
        <f t="shared" si="78"/>
        <v/>
      </c>
      <c r="N159" s="39" t="str">
        <f t="shared" ca="1" si="98"/>
        <v/>
      </c>
      <c r="O159" s="39">
        <f ca="1">ROUND(Q158*$O$5/payments_per_year,2)</f>
        <v>0</v>
      </c>
      <c r="P159" s="101"/>
      <c r="Q159" s="39">
        <f t="shared" ca="1" si="99"/>
        <v>0</v>
      </c>
      <c r="R159" s="332"/>
      <c r="S159" s="37" t="str">
        <f t="shared" ca="1" si="89"/>
        <v/>
      </c>
      <c r="T159" s="38" t="str">
        <f t="shared" ca="1" si="90"/>
        <v/>
      </c>
      <c r="U159" s="39" t="str">
        <f t="shared" si="79"/>
        <v/>
      </c>
      <c r="V159" s="39" t="str">
        <f t="shared" ca="1" si="100"/>
        <v/>
      </c>
      <c r="W159" s="39">
        <f t="shared" ca="1" si="80"/>
        <v>0</v>
      </c>
      <c r="X159" s="40"/>
      <c r="Y159" s="39">
        <f t="shared" ca="1" si="101"/>
        <v>0</v>
      </c>
      <c r="Z159" s="332"/>
      <c r="AA159" s="37" t="str">
        <f t="shared" ca="1" si="91"/>
        <v/>
      </c>
      <c r="AB159" s="38" t="str">
        <f t="shared" ca="1" si="92"/>
        <v/>
      </c>
      <c r="AC159" s="39" t="str">
        <f t="shared" si="81"/>
        <v/>
      </c>
      <c r="AD159" s="39" t="str">
        <f t="shared" ca="1" si="102"/>
        <v/>
      </c>
      <c r="AE159" s="39" t="str">
        <f t="shared" ca="1" si="93"/>
        <v/>
      </c>
      <c r="AF159" s="40"/>
      <c r="AG159" s="39">
        <f t="shared" ca="1" si="103"/>
        <v>0</v>
      </c>
      <c r="AH159" s="339"/>
      <c r="AI159" s="37" t="str">
        <f t="shared" ca="1" si="94"/>
        <v/>
      </c>
      <c r="AJ159" s="38" t="str">
        <f t="shared" ca="1" si="95"/>
        <v/>
      </c>
      <c r="AK159" s="39" t="str">
        <f t="shared" si="82"/>
        <v/>
      </c>
      <c r="AL159" s="39" t="str">
        <f t="shared" ca="1" si="104"/>
        <v/>
      </c>
      <c r="AM159" s="39" t="str">
        <f t="shared" ca="1" si="96"/>
        <v/>
      </c>
      <c r="AN159" s="40"/>
      <c r="AO159" s="39">
        <f t="shared" ca="1" si="105"/>
        <v>0</v>
      </c>
      <c r="AP159" s="339"/>
      <c r="AW159" s="329"/>
      <c r="BI159" s="329"/>
      <c r="BJ159" s="329"/>
      <c r="BK159" s="329"/>
      <c r="BL159" s="329"/>
      <c r="BM159" s="329"/>
      <c r="BN159" s="329"/>
      <c r="BO159" s="329"/>
      <c r="BP159" s="329"/>
      <c r="BQ159" s="329"/>
      <c r="BR159" s="329"/>
      <c r="BS159" s="329"/>
      <c r="BT159" s="329"/>
      <c r="BU159" s="329"/>
      <c r="BV159" s="329"/>
      <c r="BW159" s="325"/>
      <c r="BX159" s="325"/>
      <c r="BY159" s="325"/>
      <c r="BZ159" s="325"/>
      <c r="CA159" s="325"/>
      <c r="CB159" s="325"/>
      <c r="CC159" s="325"/>
      <c r="CD159" s="325"/>
      <c r="CE159" s="325"/>
      <c r="CF159" s="325"/>
      <c r="CG159" s="325"/>
      <c r="CH159" s="325"/>
      <c r="CI159" s="325"/>
      <c r="CJ159" s="325"/>
      <c r="CK159" s="325"/>
      <c r="CL159" s="325"/>
      <c r="CM159" s="325"/>
      <c r="CN159" s="325"/>
      <c r="CO159" s="325"/>
      <c r="CP159" s="325"/>
      <c r="CQ159" s="325"/>
      <c r="CR159" s="325"/>
      <c r="CS159" s="325"/>
      <c r="CT159" s="325"/>
      <c r="CU159" s="325"/>
      <c r="CV159" s="325"/>
      <c r="CW159" s="325"/>
      <c r="CX159" s="325"/>
    </row>
    <row r="160" spans="1:102" s="36" customFormat="1" ht="15" customHeight="1">
      <c r="A160" s="329"/>
      <c r="B160" s="37" t="str">
        <f t="shared" ca="1" si="83"/>
        <v/>
      </c>
      <c r="C160" s="38" t="str">
        <f t="shared" ca="1" si="84"/>
        <v/>
      </c>
      <c r="D160" s="39" t="str">
        <f t="shared" ca="1" si="85"/>
        <v/>
      </c>
      <c r="E160" s="39" t="str">
        <f t="shared" ca="1" si="97"/>
        <v/>
      </c>
      <c r="F160" s="39" t="str">
        <f t="shared" ca="1" si="86"/>
        <v/>
      </c>
      <c r="G160" s="101"/>
      <c r="H160" s="39">
        <f t="shared" ca="1" si="77"/>
        <v>0</v>
      </c>
      <c r="J160" s="332"/>
      <c r="K160" s="37" t="str">
        <f t="shared" ca="1" si="87"/>
        <v/>
      </c>
      <c r="L160" s="38" t="str">
        <f t="shared" ca="1" si="88"/>
        <v/>
      </c>
      <c r="M160" s="39" t="str">
        <f t="shared" si="78"/>
        <v/>
      </c>
      <c r="N160" s="39" t="str">
        <f t="shared" ca="1" si="98"/>
        <v/>
      </c>
      <c r="O160" s="39" t="str">
        <f ca="1">IF(L160="","",ROUND(Q159*$O$5/payments_per_year,2))</f>
        <v/>
      </c>
      <c r="P160" s="101"/>
      <c r="Q160" s="39">
        <f t="shared" ca="1" si="99"/>
        <v>0</v>
      </c>
      <c r="R160" s="332"/>
      <c r="S160" s="37" t="str">
        <f t="shared" ca="1" si="89"/>
        <v/>
      </c>
      <c r="T160" s="38" t="str">
        <f t="shared" ca="1" si="90"/>
        <v/>
      </c>
      <c r="U160" s="39" t="str">
        <f t="shared" si="79"/>
        <v/>
      </c>
      <c r="V160" s="39" t="str">
        <f t="shared" ca="1" si="100"/>
        <v/>
      </c>
      <c r="W160" s="39">
        <f t="shared" ca="1" si="80"/>
        <v>0</v>
      </c>
      <c r="X160" s="40"/>
      <c r="Y160" s="39">
        <f t="shared" ca="1" si="101"/>
        <v>0</v>
      </c>
      <c r="Z160" s="332"/>
      <c r="AA160" s="37" t="str">
        <f t="shared" ca="1" si="91"/>
        <v/>
      </c>
      <c r="AB160" s="38" t="str">
        <f t="shared" ca="1" si="92"/>
        <v/>
      </c>
      <c r="AC160" s="39" t="str">
        <f t="shared" si="81"/>
        <v/>
      </c>
      <c r="AD160" s="39" t="str">
        <f t="shared" ca="1" si="102"/>
        <v/>
      </c>
      <c r="AE160" s="39" t="str">
        <f t="shared" ca="1" si="93"/>
        <v/>
      </c>
      <c r="AF160" s="40"/>
      <c r="AG160" s="39">
        <f t="shared" ca="1" si="103"/>
        <v>0</v>
      </c>
      <c r="AH160" s="339"/>
      <c r="AI160" s="37" t="str">
        <f t="shared" ca="1" si="94"/>
        <v/>
      </c>
      <c r="AJ160" s="38" t="str">
        <f t="shared" ca="1" si="95"/>
        <v/>
      </c>
      <c r="AK160" s="39" t="str">
        <f t="shared" si="82"/>
        <v/>
      </c>
      <c r="AL160" s="39" t="str">
        <f t="shared" ca="1" si="104"/>
        <v/>
      </c>
      <c r="AM160" s="39" t="str">
        <f t="shared" ca="1" si="96"/>
        <v/>
      </c>
      <c r="AN160" s="40"/>
      <c r="AO160" s="39">
        <f t="shared" ca="1" si="105"/>
        <v>0</v>
      </c>
      <c r="AP160" s="339"/>
      <c r="AW160" s="329"/>
      <c r="BI160" s="329"/>
      <c r="BJ160" s="329"/>
      <c r="BK160" s="329"/>
      <c r="BL160" s="329"/>
      <c r="BM160" s="329"/>
      <c r="BN160" s="329"/>
      <c r="BO160" s="329"/>
      <c r="BP160" s="329"/>
      <c r="BQ160" s="329"/>
      <c r="BR160" s="329"/>
      <c r="BS160" s="329"/>
      <c r="BT160" s="329"/>
      <c r="BU160" s="329"/>
      <c r="BV160" s="329"/>
      <c r="BW160" s="325"/>
      <c r="BX160" s="325"/>
      <c r="BY160" s="325"/>
      <c r="BZ160" s="325"/>
      <c r="CA160" s="325"/>
      <c r="CB160" s="325"/>
      <c r="CC160" s="325"/>
      <c r="CD160" s="325"/>
      <c r="CE160" s="325"/>
      <c r="CF160" s="325"/>
      <c r="CG160" s="325"/>
      <c r="CH160" s="325"/>
      <c r="CI160" s="325"/>
      <c r="CJ160" s="325"/>
      <c r="CK160" s="325"/>
      <c r="CL160" s="325"/>
      <c r="CM160" s="325"/>
      <c r="CN160" s="325"/>
      <c r="CO160" s="325"/>
      <c r="CP160" s="325"/>
      <c r="CQ160" s="325"/>
      <c r="CR160" s="325"/>
      <c r="CS160" s="325"/>
      <c r="CT160" s="325"/>
      <c r="CU160" s="325"/>
      <c r="CV160" s="325"/>
      <c r="CW160" s="325"/>
      <c r="CX160" s="325"/>
    </row>
    <row r="161" spans="1:102" s="36" customFormat="1" ht="15" customHeight="1">
      <c r="A161" s="329"/>
      <c r="B161" s="37" t="str">
        <f t="shared" ca="1" si="83"/>
        <v/>
      </c>
      <c r="C161" s="38" t="str">
        <f t="shared" ca="1" si="84"/>
        <v/>
      </c>
      <c r="D161" s="39" t="str">
        <f t="shared" ca="1" si="85"/>
        <v/>
      </c>
      <c r="E161" s="39" t="str">
        <f t="shared" ca="1" si="97"/>
        <v/>
      </c>
      <c r="F161" s="39" t="str">
        <f t="shared" ca="1" si="86"/>
        <v/>
      </c>
      <c r="G161" s="101"/>
      <c r="H161" s="39">
        <f t="shared" ca="1" si="77"/>
        <v>0</v>
      </c>
      <c r="J161" s="332"/>
      <c r="K161" s="37" t="str">
        <f t="shared" ca="1" si="87"/>
        <v/>
      </c>
      <c r="L161" s="38" t="str">
        <f t="shared" ca="1" si="88"/>
        <v/>
      </c>
      <c r="M161" s="39" t="str">
        <f t="shared" si="78"/>
        <v/>
      </c>
      <c r="N161" s="39" t="str">
        <f t="shared" ca="1" si="98"/>
        <v/>
      </c>
      <c r="O161" s="39">
        <f ca="1">ROUND(Q160*$O$5/payments_per_year,2)</f>
        <v>0</v>
      </c>
      <c r="P161" s="101"/>
      <c r="Q161" s="39">
        <f t="shared" ca="1" si="99"/>
        <v>0</v>
      </c>
      <c r="R161" s="332"/>
      <c r="S161" s="37" t="str">
        <f t="shared" ca="1" si="89"/>
        <v/>
      </c>
      <c r="T161" s="38" t="str">
        <f t="shared" ca="1" si="90"/>
        <v/>
      </c>
      <c r="U161" s="39" t="str">
        <f t="shared" si="79"/>
        <v/>
      </c>
      <c r="V161" s="39" t="str">
        <f t="shared" ca="1" si="100"/>
        <v/>
      </c>
      <c r="W161" s="39">
        <f t="shared" ca="1" si="80"/>
        <v>0</v>
      </c>
      <c r="X161" s="40"/>
      <c r="Y161" s="39">
        <f t="shared" ca="1" si="101"/>
        <v>0</v>
      </c>
      <c r="Z161" s="332"/>
      <c r="AA161" s="37" t="str">
        <f t="shared" ca="1" si="91"/>
        <v/>
      </c>
      <c r="AB161" s="38" t="str">
        <f t="shared" ca="1" si="92"/>
        <v/>
      </c>
      <c r="AC161" s="39" t="str">
        <f t="shared" si="81"/>
        <v/>
      </c>
      <c r="AD161" s="39" t="str">
        <f t="shared" ca="1" si="102"/>
        <v/>
      </c>
      <c r="AE161" s="39" t="str">
        <f t="shared" ca="1" si="93"/>
        <v/>
      </c>
      <c r="AF161" s="40"/>
      <c r="AG161" s="39">
        <f t="shared" ca="1" si="103"/>
        <v>0</v>
      </c>
      <c r="AH161" s="339"/>
      <c r="AI161" s="37" t="str">
        <f t="shared" ca="1" si="94"/>
        <v/>
      </c>
      <c r="AJ161" s="38" t="str">
        <f t="shared" ca="1" si="95"/>
        <v/>
      </c>
      <c r="AK161" s="39" t="str">
        <f t="shared" si="82"/>
        <v/>
      </c>
      <c r="AL161" s="39" t="str">
        <f t="shared" ca="1" si="104"/>
        <v/>
      </c>
      <c r="AM161" s="39" t="str">
        <f t="shared" ca="1" si="96"/>
        <v/>
      </c>
      <c r="AN161" s="40"/>
      <c r="AO161" s="39">
        <f t="shared" ca="1" si="105"/>
        <v>0</v>
      </c>
      <c r="AP161" s="339"/>
      <c r="AW161" s="329"/>
      <c r="BI161" s="329"/>
      <c r="BJ161" s="329"/>
      <c r="BK161" s="329"/>
      <c r="BL161" s="329"/>
      <c r="BM161" s="329"/>
      <c r="BN161" s="329"/>
      <c r="BO161" s="329"/>
      <c r="BP161" s="329"/>
      <c r="BQ161" s="329"/>
      <c r="BR161" s="329"/>
      <c r="BS161" s="329"/>
      <c r="BT161" s="329"/>
      <c r="BU161" s="329"/>
      <c r="BV161" s="329"/>
      <c r="BW161" s="325"/>
      <c r="BX161" s="325"/>
      <c r="BY161" s="325"/>
      <c r="BZ161" s="325"/>
      <c r="CA161" s="325"/>
      <c r="CB161" s="325"/>
      <c r="CC161" s="325"/>
      <c r="CD161" s="325"/>
      <c r="CE161" s="325"/>
      <c r="CF161" s="325"/>
      <c r="CG161" s="325"/>
      <c r="CH161" s="325"/>
      <c r="CI161" s="325"/>
      <c r="CJ161" s="325"/>
      <c r="CK161" s="325"/>
      <c r="CL161" s="325"/>
      <c r="CM161" s="325"/>
      <c r="CN161" s="325"/>
      <c r="CO161" s="325"/>
      <c r="CP161" s="325"/>
      <c r="CQ161" s="325"/>
      <c r="CR161" s="325"/>
      <c r="CS161" s="325"/>
      <c r="CT161" s="325"/>
      <c r="CU161" s="325"/>
      <c r="CV161" s="325"/>
      <c r="CW161" s="325"/>
      <c r="CX161" s="325"/>
    </row>
    <row r="162" spans="1:102" s="36" customFormat="1" ht="15" customHeight="1">
      <c r="A162" s="329"/>
      <c r="B162" s="37" t="str">
        <f t="shared" ca="1" si="83"/>
        <v/>
      </c>
      <c r="C162" s="38" t="str">
        <f t="shared" ca="1" si="84"/>
        <v/>
      </c>
      <c r="D162" s="39" t="str">
        <f t="shared" ca="1" si="85"/>
        <v/>
      </c>
      <c r="E162" s="39" t="str">
        <f t="shared" ca="1" si="97"/>
        <v/>
      </c>
      <c r="F162" s="39" t="str">
        <f t="shared" ca="1" si="86"/>
        <v/>
      </c>
      <c r="G162" s="101"/>
      <c r="H162" s="39">
        <f t="shared" ca="1" si="77"/>
        <v>0</v>
      </c>
      <c r="J162" s="332"/>
      <c r="K162" s="37" t="str">
        <f t="shared" ca="1" si="87"/>
        <v/>
      </c>
      <c r="L162" s="38" t="str">
        <f t="shared" ca="1" si="88"/>
        <v/>
      </c>
      <c r="M162" s="39" t="str">
        <f t="shared" si="78"/>
        <v/>
      </c>
      <c r="N162" s="39" t="str">
        <f t="shared" ca="1" si="98"/>
        <v/>
      </c>
      <c r="O162" s="39" t="str">
        <f ca="1">IF(L162="","",ROUND(Q161*$O$5/payments_per_year,2))</f>
        <v/>
      </c>
      <c r="P162" s="101"/>
      <c r="Q162" s="39">
        <f t="shared" ca="1" si="99"/>
        <v>0</v>
      </c>
      <c r="R162" s="332"/>
      <c r="S162" s="37" t="str">
        <f t="shared" ca="1" si="89"/>
        <v/>
      </c>
      <c r="T162" s="38" t="str">
        <f t="shared" ca="1" si="90"/>
        <v/>
      </c>
      <c r="U162" s="39" t="str">
        <f t="shared" si="79"/>
        <v/>
      </c>
      <c r="V162" s="39" t="str">
        <f t="shared" ca="1" si="100"/>
        <v/>
      </c>
      <c r="W162" s="39">
        <f t="shared" ca="1" si="80"/>
        <v>0</v>
      </c>
      <c r="X162" s="40"/>
      <c r="Y162" s="39">
        <f t="shared" ca="1" si="101"/>
        <v>0</v>
      </c>
      <c r="Z162" s="332"/>
      <c r="AA162" s="37" t="str">
        <f t="shared" ca="1" si="91"/>
        <v/>
      </c>
      <c r="AB162" s="38" t="str">
        <f t="shared" ca="1" si="92"/>
        <v/>
      </c>
      <c r="AC162" s="39" t="str">
        <f t="shared" si="81"/>
        <v/>
      </c>
      <c r="AD162" s="39" t="str">
        <f t="shared" ca="1" si="102"/>
        <v/>
      </c>
      <c r="AE162" s="39" t="str">
        <f t="shared" ca="1" si="93"/>
        <v/>
      </c>
      <c r="AF162" s="40"/>
      <c r="AG162" s="39">
        <f t="shared" ca="1" si="103"/>
        <v>0</v>
      </c>
      <c r="AH162" s="339"/>
      <c r="AI162" s="37" t="str">
        <f t="shared" ca="1" si="94"/>
        <v/>
      </c>
      <c r="AJ162" s="38" t="str">
        <f t="shared" ca="1" si="95"/>
        <v/>
      </c>
      <c r="AK162" s="39" t="str">
        <f t="shared" si="82"/>
        <v/>
      </c>
      <c r="AL162" s="39" t="str">
        <f t="shared" ca="1" si="104"/>
        <v/>
      </c>
      <c r="AM162" s="39" t="str">
        <f t="shared" ca="1" si="96"/>
        <v/>
      </c>
      <c r="AN162" s="40"/>
      <c r="AO162" s="39">
        <f t="shared" ca="1" si="105"/>
        <v>0</v>
      </c>
      <c r="AP162" s="339"/>
      <c r="AW162" s="329"/>
      <c r="BI162" s="329"/>
      <c r="BJ162" s="329"/>
      <c r="BK162" s="329"/>
      <c r="BL162" s="329"/>
      <c r="BM162" s="329"/>
      <c r="BN162" s="329"/>
      <c r="BO162" s="329"/>
      <c r="BP162" s="329"/>
      <c r="BQ162" s="329"/>
      <c r="BR162" s="329"/>
      <c r="BS162" s="329"/>
      <c r="BT162" s="329"/>
      <c r="BU162" s="329"/>
      <c r="BV162" s="329"/>
      <c r="BW162" s="325"/>
      <c r="BX162" s="325"/>
      <c r="BY162" s="325"/>
      <c r="BZ162" s="325"/>
      <c r="CA162" s="325"/>
      <c r="CB162" s="325"/>
      <c r="CC162" s="325"/>
      <c r="CD162" s="325"/>
      <c r="CE162" s="325"/>
      <c r="CF162" s="325"/>
      <c r="CG162" s="325"/>
      <c r="CH162" s="325"/>
      <c r="CI162" s="325"/>
      <c r="CJ162" s="325"/>
      <c r="CK162" s="325"/>
      <c r="CL162" s="325"/>
      <c r="CM162" s="325"/>
      <c r="CN162" s="325"/>
      <c r="CO162" s="325"/>
      <c r="CP162" s="325"/>
      <c r="CQ162" s="325"/>
      <c r="CR162" s="325"/>
      <c r="CS162" s="325"/>
      <c r="CT162" s="325"/>
      <c r="CU162" s="325"/>
      <c r="CV162" s="325"/>
      <c r="CW162" s="325"/>
      <c r="CX162" s="325"/>
    </row>
    <row r="163" spans="1:102" s="36" customFormat="1" ht="15" customHeight="1">
      <c r="A163" s="329"/>
      <c r="B163" s="37" t="str">
        <f t="shared" ca="1" si="83"/>
        <v/>
      </c>
      <c r="C163" s="38" t="str">
        <f t="shared" ca="1" si="84"/>
        <v/>
      </c>
      <c r="D163" s="39" t="str">
        <f t="shared" ca="1" si="85"/>
        <v/>
      </c>
      <c r="E163" s="39" t="str">
        <f t="shared" ca="1" si="97"/>
        <v/>
      </c>
      <c r="F163" s="39" t="str">
        <f t="shared" ca="1" si="86"/>
        <v/>
      </c>
      <c r="G163" s="101"/>
      <c r="H163" s="39">
        <f t="shared" ca="1" si="77"/>
        <v>0</v>
      </c>
      <c r="J163" s="332"/>
      <c r="K163" s="37" t="str">
        <f t="shared" ca="1" si="87"/>
        <v/>
      </c>
      <c r="L163" s="38" t="str">
        <f t="shared" ca="1" si="88"/>
        <v/>
      </c>
      <c r="M163" s="39" t="str">
        <f t="shared" si="78"/>
        <v/>
      </c>
      <c r="N163" s="39" t="str">
        <f t="shared" ca="1" si="98"/>
        <v/>
      </c>
      <c r="O163" s="39">
        <f ca="1">ROUND(Q162*$O$5/payments_per_year,2)</f>
        <v>0</v>
      </c>
      <c r="P163" s="101"/>
      <c r="Q163" s="39">
        <f t="shared" ca="1" si="99"/>
        <v>0</v>
      </c>
      <c r="R163" s="332"/>
      <c r="S163" s="37" t="str">
        <f t="shared" ca="1" si="89"/>
        <v/>
      </c>
      <c r="T163" s="38" t="str">
        <f t="shared" ca="1" si="90"/>
        <v/>
      </c>
      <c r="U163" s="39" t="str">
        <f t="shared" si="79"/>
        <v/>
      </c>
      <c r="V163" s="39" t="str">
        <f t="shared" ca="1" si="100"/>
        <v/>
      </c>
      <c r="W163" s="39">
        <f t="shared" ca="1" si="80"/>
        <v>0</v>
      </c>
      <c r="X163" s="40"/>
      <c r="Y163" s="39">
        <f t="shared" ca="1" si="101"/>
        <v>0</v>
      </c>
      <c r="Z163" s="332"/>
      <c r="AA163" s="37" t="str">
        <f t="shared" ca="1" si="91"/>
        <v/>
      </c>
      <c r="AB163" s="38" t="str">
        <f t="shared" ca="1" si="92"/>
        <v/>
      </c>
      <c r="AC163" s="39" t="str">
        <f t="shared" si="81"/>
        <v/>
      </c>
      <c r="AD163" s="39" t="str">
        <f t="shared" ca="1" si="102"/>
        <v/>
      </c>
      <c r="AE163" s="39" t="str">
        <f t="shared" ca="1" si="93"/>
        <v/>
      </c>
      <c r="AF163" s="40"/>
      <c r="AG163" s="39">
        <f t="shared" ca="1" si="103"/>
        <v>0</v>
      </c>
      <c r="AH163" s="339"/>
      <c r="AI163" s="37" t="str">
        <f t="shared" ca="1" si="94"/>
        <v/>
      </c>
      <c r="AJ163" s="38" t="str">
        <f t="shared" ca="1" si="95"/>
        <v/>
      </c>
      <c r="AK163" s="39" t="str">
        <f t="shared" si="82"/>
        <v/>
      </c>
      <c r="AL163" s="39" t="str">
        <f t="shared" ca="1" si="104"/>
        <v/>
      </c>
      <c r="AM163" s="39" t="str">
        <f t="shared" ca="1" si="96"/>
        <v/>
      </c>
      <c r="AN163" s="40"/>
      <c r="AO163" s="39">
        <f t="shared" ca="1" si="105"/>
        <v>0</v>
      </c>
      <c r="AP163" s="339"/>
      <c r="AW163" s="329"/>
      <c r="BI163" s="329"/>
      <c r="BJ163" s="329"/>
      <c r="BK163" s="329"/>
      <c r="BL163" s="329"/>
      <c r="BM163" s="329"/>
      <c r="BN163" s="329"/>
      <c r="BO163" s="329"/>
      <c r="BP163" s="329"/>
      <c r="BQ163" s="329"/>
      <c r="BR163" s="329"/>
      <c r="BS163" s="329"/>
      <c r="BT163" s="329"/>
      <c r="BU163" s="329"/>
      <c r="BV163" s="329"/>
      <c r="BW163" s="325"/>
      <c r="BX163" s="325"/>
      <c r="BY163" s="325"/>
      <c r="BZ163" s="325"/>
      <c r="CA163" s="325"/>
      <c r="CB163" s="325"/>
      <c r="CC163" s="325"/>
      <c r="CD163" s="325"/>
      <c r="CE163" s="325"/>
      <c r="CF163" s="325"/>
      <c r="CG163" s="325"/>
      <c r="CH163" s="325"/>
      <c r="CI163" s="325"/>
      <c r="CJ163" s="325"/>
      <c r="CK163" s="325"/>
      <c r="CL163" s="325"/>
      <c r="CM163" s="325"/>
      <c r="CN163" s="325"/>
      <c r="CO163" s="325"/>
      <c r="CP163" s="325"/>
      <c r="CQ163" s="325"/>
      <c r="CR163" s="325"/>
      <c r="CS163" s="325"/>
      <c r="CT163" s="325"/>
      <c r="CU163" s="325"/>
      <c r="CV163" s="325"/>
      <c r="CW163" s="325"/>
      <c r="CX163" s="325"/>
    </row>
    <row r="164" spans="1:102" s="36" customFormat="1" ht="15" customHeight="1">
      <c r="A164" s="329"/>
      <c r="B164" s="37" t="str">
        <f t="shared" ca="1" si="83"/>
        <v/>
      </c>
      <c r="C164" s="38" t="str">
        <f t="shared" ca="1" si="84"/>
        <v/>
      </c>
      <c r="D164" s="39" t="str">
        <f t="shared" ca="1" si="85"/>
        <v/>
      </c>
      <c r="E164" s="39" t="str">
        <f t="shared" ca="1" si="97"/>
        <v/>
      </c>
      <c r="F164" s="39" t="str">
        <f t="shared" ca="1" si="86"/>
        <v/>
      </c>
      <c r="G164" s="101"/>
      <c r="H164" s="39">
        <f t="shared" ca="1" si="77"/>
        <v>0</v>
      </c>
      <c r="J164" s="332"/>
      <c r="K164" s="37" t="str">
        <f t="shared" ca="1" si="87"/>
        <v/>
      </c>
      <c r="L164" s="38" t="str">
        <f t="shared" ca="1" si="88"/>
        <v/>
      </c>
      <c r="M164" s="39" t="str">
        <f t="shared" si="78"/>
        <v/>
      </c>
      <c r="N164" s="39" t="str">
        <f t="shared" ca="1" si="98"/>
        <v/>
      </c>
      <c r="O164" s="39" t="str">
        <f ca="1">IF(L164="","",ROUND(Q163*$O$5/payments_per_year,2))</f>
        <v/>
      </c>
      <c r="P164" s="101"/>
      <c r="Q164" s="39">
        <f t="shared" ca="1" si="99"/>
        <v>0</v>
      </c>
      <c r="R164" s="332"/>
      <c r="S164" s="37" t="str">
        <f t="shared" ca="1" si="89"/>
        <v/>
      </c>
      <c r="T164" s="38" t="str">
        <f t="shared" ca="1" si="90"/>
        <v/>
      </c>
      <c r="U164" s="39" t="str">
        <f t="shared" si="79"/>
        <v/>
      </c>
      <c r="V164" s="39" t="str">
        <f t="shared" ca="1" si="100"/>
        <v/>
      </c>
      <c r="W164" s="39">
        <f t="shared" ca="1" si="80"/>
        <v>0</v>
      </c>
      <c r="X164" s="40"/>
      <c r="Y164" s="39">
        <f t="shared" ca="1" si="101"/>
        <v>0</v>
      </c>
      <c r="Z164" s="332"/>
      <c r="AA164" s="37" t="str">
        <f t="shared" ca="1" si="91"/>
        <v/>
      </c>
      <c r="AB164" s="38" t="str">
        <f t="shared" ca="1" si="92"/>
        <v/>
      </c>
      <c r="AC164" s="39" t="str">
        <f t="shared" si="81"/>
        <v/>
      </c>
      <c r="AD164" s="39" t="str">
        <f t="shared" ca="1" si="102"/>
        <v/>
      </c>
      <c r="AE164" s="39" t="str">
        <f t="shared" ca="1" si="93"/>
        <v/>
      </c>
      <c r="AF164" s="40"/>
      <c r="AG164" s="39">
        <f t="shared" ca="1" si="103"/>
        <v>0</v>
      </c>
      <c r="AH164" s="339"/>
      <c r="AI164" s="37" t="str">
        <f t="shared" ca="1" si="94"/>
        <v/>
      </c>
      <c r="AJ164" s="38" t="str">
        <f t="shared" ca="1" si="95"/>
        <v/>
      </c>
      <c r="AK164" s="39" t="str">
        <f t="shared" si="82"/>
        <v/>
      </c>
      <c r="AL164" s="39" t="str">
        <f t="shared" ca="1" si="104"/>
        <v/>
      </c>
      <c r="AM164" s="39" t="str">
        <f t="shared" ca="1" si="96"/>
        <v/>
      </c>
      <c r="AN164" s="40"/>
      <c r="AO164" s="39">
        <f t="shared" ca="1" si="105"/>
        <v>0</v>
      </c>
      <c r="AP164" s="339"/>
      <c r="AW164" s="329"/>
      <c r="BI164" s="329"/>
      <c r="BJ164" s="329"/>
      <c r="BK164" s="329"/>
      <c r="BL164" s="329"/>
      <c r="BM164" s="329"/>
      <c r="BN164" s="329"/>
      <c r="BO164" s="329"/>
      <c r="BP164" s="329"/>
      <c r="BQ164" s="329"/>
      <c r="BR164" s="329"/>
      <c r="BS164" s="329"/>
      <c r="BT164" s="329"/>
      <c r="BU164" s="329"/>
      <c r="BV164" s="329"/>
      <c r="BW164" s="325"/>
      <c r="BX164" s="325"/>
      <c r="BY164" s="325"/>
      <c r="BZ164" s="325"/>
      <c r="CA164" s="325"/>
      <c r="CB164" s="325"/>
      <c r="CC164" s="325"/>
      <c r="CD164" s="325"/>
      <c r="CE164" s="325"/>
      <c r="CF164" s="325"/>
      <c r="CG164" s="325"/>
      <c r="CH164" s="325"/>
      <c r="CI164" s="325"/>
      <c r="CJ164" s="325"/>
      <c r="CK164" s="325"/>
      <c r="CL164" s="325"/>
      <c r="CM164" s="325"/>
      <c r="CN164" s="325"/>
      <c r="CO164" s="325"/>
      <c r="CP164" s="325"/>
      <c r="CQ164" s="325"/>
      <c r="CR164" s="325"/>
      <c r="CS164" s="325"/>
      <c r="CT164" s="325"/>
      <c r="CU164" s="325"/>
      <c r="CV164" s="325"/>
      <c r="CW164" s="325"/>
      <c r="CX164" s="325"/>
    </row>
    <row r="165" spans="1:102" s="36" customFormat="1" ht="15" customHeight="1">
      <c r="A165" s="329"/>
      <c r="B165" s="37" t="str">
        <f t="shared" ca="1" si="83"/>
        <v/>
      </c>
      <c r="C165" s="38" t="str">
        <f t="shared" ca="1" si="84"/>
        <v/>
      </c>
      <c r="D165" s="39" t="str">
        <f t="shared" ca="1" si="85"/>
        <v/>
      </c>
      <c r="E165" s="39" t="str">
        <f t="shared" ca="1" si="97"/>
        <v/>
      </c>
      <c r="F165" s="39" t="str">
        <f t="shared" ca="1" si="86"/>
        <v/>
      </c>
      <c r="G165" s="101"/>
      <c r="H165" s="39">
        <f t="shared" ca="1" si="77"/>
        <v>0</v>
      </c>
      <c r="J165" s="332"/>
      <c r="K165" s="37" t="str">
        <f t="shared" ca="1" si="87"/>
        <v/>
      </c>
      <c r="L165" s="38" t="str">
        <f t="shared" ca="1" si="88"/>
        <v/>
      </c>
      <c r="M165" s="39" t="str">
        <f t="shared" si="78"/>
        <v/>
      </c>
      <c r="N165" s="39" t="str">
        <f t="shared" ca="1" si="98"/>
        <v/>
      </c>
      <c r="O165" s="39">
        <f ca="1">ROUND(Q164*$O$5/payments_per_year,2)</f>
        <v>0</v>
      </c>
      <c r="P165" s="101"/>
      <c r="Q165" s="39">
        <f t="shared" ca="1" si="99"/>
        <v>0</v>
      </c>
      <c r="R165" s="332"/>
      <c r="S165" s="37" t="str">
        <f t="shared" ca="1" si="89"/>
        <v/>
      </c>
      <c r="T165" s="38" t="str">
        <f t="shared" ca="1" si="90"/>
        <v/>
      </c>
      <c r="U165" s="39" t="str">
        <f t="shared" si="79"/>
        <v/>
      </c>
      <c r="V165" s="39" t="str">
        <f t="shared" ca="1" si="100"/>
        <v/>
      </c>
      <c r="W165" s="39">
        <f t="shared" ca="1" si="80"/>
        <v>0</v>
      </c>
      <c r="X165" s="40"/>
      <c r="Y165" s="39">
        <f t="shared" ca="1" si="101"/>
        <v>0</v>
      </c>
      <c r="Z165" s="332"/>
      <c r="AA165" s="37" t="str">
        <f t="shared" ca="1" si="91"/>
        <v/>
      </c>
      <c r="AB165" s="38" t="str">
        <f t="shared" ca="1" si="92"/>
        <v/>
      </c>
      <c r="AC165" s="39" t="str">
        <f t="shared" si="81"/>
        <v/>
      </c>
      <c r="AD165" s="39" t="str">
        <f t="shared" ca="1" si="102"/>
        <v/>
      </c>
      <c r="AE165" s="39" t="str">
        <f t="shared" ca="1" si="93"/>
        <v/>
      </c>
      <c r="AF165" s="40"/>
      <c r="AG165" s="39">
        <f t="shared" ca="1" si="103"/>
        <v>0</v>
      </c>
      <c r="AH165" s="339"/>
      <c r="AI165" s="37" t="str">
        <f t="shared" ca="1" si="94"/>
        <v/>
      </c>
      <c r="AJ165" s="38" t="str">
        <f t="shared" ca="1" si="95"/>
        <v/>
      </c>
      <c r="AK165" s="39" t="str">
        <f t="shared" si="82"/>
        <v/>
      </c>
      <c r="AL165" s="39" t="str">
        <f t="shared" ca="1" si="104"/>
        <v/>
      </c>
      <c r="AM165" s="39" t="str">
        <f t="shared" ca="1" si="96"/>
        <v/>
      </c>
      <c r="AN165" s="40"/>
      <c r="AO165" s="39">
        <f t="shared" ca="1" si="105"/>
        <v>0</v>
      </c>
      <c r="AP165" s="339"/>
      <c r="AW165" s="329"/>
      <c r="BI165" s="329"/>
      <c r="BJ165" s="329"/>
      <c r="BK165" s="329"/>
      <c r="BL165" s="329"/>
      <c r="BM165" s="329"/>
      <c r="BN165" s="329"/>
      <c r="BO165" s="329"/>
      <c r="BP165" s="329"/>
      <c r="BQ165" s="329"/>
      <c r="BR165" s="329"/>
      <c r="BS165" s="329"/>
      <c r="BT165" s="329"/>
      <c r="BU165" s="329"/>
      <c r="BV165" s="329"/>
      <c r="BW165" s="325"/>
      <c r="BX165" s="325"/>
      <c r="BY165" s="325"/>
      <c r="BZ165" s="325"/>
      <c r="CA165" s="325"/>
      <c r="CB165" s="325"/>
      <c r="CC165" s="325"/>
      <c r="CD165" s="325"/>
      <c r="CE165" s="325"/>
      <c r="CF165" s="325"/>
      <c r="CG165" s="325"/>
      <c r="CH165" s="325"/>
      <c r="CI165" s="325"/>
      <c r="CJ165" s="325"/>
      <c r="CK165" s="325"/>
      <c r="CL165" s="325"/>
      <c r="CM165" s="325"/>
      <c r="CN165" s="325"/>
      <c r="CO165" s="325"/>
      <c r="CP165" s="325"/>
      <c r="CQ165" s="325"/>
      <c r="CR165" s="325"/>
      <c r="CS165" s="325"/>
      <c r="CT165" s="325"/>
      <c r="CU165" s="325"/>
      <c r="CV165" s="325"/>
      <c r="CW165" s="325"/>
      <c r="CX165" s="325"/>
    </row>
    <row r="166" spans="1:102" s="36" customFormat="1" ht="15" customHeight="1">
      <c r="A166" s="329"/>
      <c r="B166" s="37" t="str">
        <f t="shared" ca="1" si="83"/>
        <v/>
      </c>
      <c r="C166" s="38" t="str">
        <f t="shared" ca="1" si="84"/>
        <v/>
      </c>
      <c r="D166" s="39" t="str">
        <f t="shared" ca="1" si="85"/>
        <v/>
      </c>
      <c r="E166" s="39" t="str">
        <f t="shared" ca="1" si="97"/>
        <v/>
      </c>
      <c r="F166" s="39" t="str">
        <f t="shared" ca="1" si="86"/>
        <v/>
      </c>
      <c r="G166" s="101"/>
      <c r="H166" s="39">
        <f t="shared" ca="1" si="77"/>
        <v>0</v>
      </c>
      <c r="J166" s="332"/>
      <c r="K166" s="37" t="str">
        <f t="shared" ca="1" si="87"/>
        <v/>
      </c>
      <c r="L166" s="38" t="str">
        <f t="shared" ca="1" si="88"/>
        <v/>
      </c>
      <c r="M166" s="39" t="str">
        <f t="shared" si="78"/>
        <v/>
      </c>
      <c r="N166" s="39" t="str">
        <f t="shared" ca="1" si="98"/>
        <v/>
      </c>
      <c r="O166" s="39" t="str">
        <f ca="1">IF(L166="","",ROUND(Q165*$O$5/payments_per_year,2))</f>
        <v/>
      </c>
      <c r="P166" s="101"/>
      <c r="Q166" s="39">
        <f t="shared" ca="1" si="99"/>
        <v>0</v>
      </c>
      <c r="R166" s="332"/>
      <c r="S166" s="37" t="str">
        <f t="shared" ca="1" si="89"/>
        <v/>
      </c>
      <c r="T166" s="38" t="str">
        <f t="shared" ca="1" si="90"/>
        <v/>
      </c>
      <c r="U166" s="39" t="str">
        <f t="shared" si="79"/>
        <v/>
      </c>
      <c r="V166" s="39" t="str">
        <f t="shared" ca="1" si="100"/>
        <v/>
      </c>
      <c r="W166" s="39">
        <f t="shared" ca="1" si="80"/>
        <v>0</v>
      </c>
      <c r="X166" s="40"/>
      <c r="Y166" s="39">
        <f t="shared" ca="1" si="101"/>
        <v>0</v>
      </c>
      <c r="Z166" s="332"/>
      <c r="AA166" s="37" t="str">
        <f t="shared" ca="1" si="91"/>
        <v/>
      </c>
      <c r="AB166" s="38" t="str">
        <f t="shared" ca="1" si="92"/>
        <v/>
      </c>
      <c r="AC166" s="39" t="str">
        <f t="shared" si="81"/>
        <v/>
      </c>
      <c r="AD166" s="39" t="str">
        <f t="shared" ca="1" si="102"/>
        <v/>
      </c>
      <c r="AE166" s="39" t="str">
        <f t="shared" ca="1" si="93"/>
        <v/>
      </c>
      <c r="AF166" s="40"/>
      <c r="AG166" s="39">
        <f t="shared" ca="1" si="103"/>
        <v>0</v>
      </c>
      <c r="AH166" s="339"/>
      <c r="AI166" s="37" t="str">
        <f t="shared" ca="1" si="94"/>
        <v/>
      </c>
      <c r="AJ166" s="38" t="str">
        <f t="shared" ca="1" si="95"/>
        <v/>
      </c>
      <c r="AK166" s="39" t="str">
        <f t="shared" si="82"/>
        <v/>
      </c>
      <c r="AL166" s="39" t="str">
        <f t="shared" ca="1" si="104"/>
        <v/>
      </c>
      <c r="AM166" s="39" t="str">
        <f t="shared" ca="1" si="96"/>
        <v/>
      </c>
      <c r="AN166" s="40"/>
      <c r="AO166" s="39">
        <f t="shared" ca="1" si="105"/>
        <v>0</v>
      </c>
      <c r="AP166" s="339"/>
      <c r="AW166" s="329"/>
      <c r="BI166" s="329"/>
      <c r="BJ166" s="329"/>
      <c r="BK166" s="329"/>
      <c r="BL166" s="329"/>
      <c r="BM166" s="329"/>
      <c r="BN166" s="329"/>
      <c r="BO166" s="329"/>
      <c r="BP166" s="329"/>
      <c r="BQ166" s="329"/>
      <c r="BR166" s="329"/>
      <c r="BS166" s="329"/>
      <c r="BT166" s="329"/>
      <c r="BU166" s="329"/>
      <c r="BV166" s="329"/>
      <c r="BW166" s="325"/>
      <c r="BX166" s="325"/>
      <c r="BY166" s="325"/>
      <c r="BZ166" s="325"/>
      <c r="CA166" s="325"/>
      <c r="CB166" s="325"/>
      <c r="CC166" s="325"/>
      <c r="CD166" s="325"/>
      <c r="CE166" s="325"/>
      <c r="CF166" s="325"/>
      <c r="CG166" s="325"/>
      <c r="CH166" s="325"/>
      <c r="CI166" s="325"/>
      <c r="CJ166" s="325"/>
      <c r="CK166" s="325"/>
      <c r="CL166" s="325"/>
      <c r="CM166" s="325"/>
      <c r="CN166" s="325"/>
      <c r="CO166" s="325"/>
      <c r="CP166" s="325"/>
      <c r="CQ166" s="325"/>
      <c r="CR166" s="325"/>
      <c r="CS166" s="325"/>
      <c r="CT166" s="325"/>
      <c r="CU166" s="325"/>
      <c r="CV166" s="325"/>
      <c r="CW166" s="325"/>
      <c r="CX166" s="325"/>
    </row>
    <row r="167" spans="1:102" s="36" customFormat="1" ht="15" customHeight="1">
      <c r="A167" s="329"/>
      <c r="B167" s="37" t="str">
        <f t="shared" ca="1" si="83"/>
        <v/>
      </c>
      <c r="C167" s="38" t="str">
        <f t="shared" ca="1" si="84"/>
        <v/>
      </c>
      <c r="D167" s="39" t="str">
        <f t="shared" ca="1" si="85"/>
        <v/>
      </c>
      <c r="E167" s="39" t="str">
        <f t="shared" ca="1" si="97"/>
        <v/>
      </c>
      <c r="F167" s="39" t="str">
        <f t="shared" ca="1" si="86"/>
        <v/>
      </c>
      <c r="G167" s="101"/>
      <c r="H167" s="39">
        <f t="shared" ca="1" si="77"/>
        <v>0</v>
      </c>
      <c r="J167" s="332"/>
      <c r="K167" s="37" t="str">
        <f t="shared" ca="1" si="87"/>
        <v/>
      </c>
      <c r="L167" s="38" t="str">
        <f t="shared" ca="1" si="88"/>
        <v/>
      </c>
      <c r="M167" s="39" t="str">
        <f t="shared" si="78"/>
        <v/>
      </c>
      <c r="N167" s="39" t="str">
        <f t="shared" ca="1" si="98"/>
        <v/>
      </c>
      <c r="O167" s="39">
        <f ca="1">ROUND(Q166*$O$5/payments_per_year,2)</f>
        <v>0</v>
      </c>
      <c r="P167" s="101"/>
      <c r="Q167" s="39">
        <f t="shared" ca="1" si="99"/>
        <v>0</v>
      </c>
      <c r="R167" s="332"/>
      <c r="S167" s="37" t="str">
        <f t="shared" ca="1" si="89"/>
        <v/>
      </c>
      <c r="T167" s="38" t="str">
        <f t="shared" ca="1" si="90"/>
        <v/>
      </c>
      <c r="U167" s="39" t="str">
        <f t="shared" si="79"/>
        <v/>
      </c>
      <c r="V167" s="39" t="str">
        <f t="shared" ca="1" si="100"/>
        <v/>
      </c>
      <c r="W167" s="39">
        <f t="shared" ca="1" si="80"/>
        <v>0</v>
      </c>
      <c r="X167" s="40"/>
      <c r="Y167" s="39">
        <f t="shared" ca="1" si="101"/>
        <v>0</v>
      </c>
      <c r="Z167" s="332"/>
      <c r="AA167" s="37" t="str">
        <f t="shared" ca="1" si="91"/>
        <v/>
      </c>
      <c r="AB167" s="38" t="str">
        <f t="shared" ca="1" si="92"/>
        <v/>
      </c>
      <c r="AC167" s="39" t="str">
        <f t="shared" si="81"/>
        <v/>
      </c>
      <c r="AD167" s="39" t="str">
        <f t="shared" ca="1" si="102"/>
        <v/>
      </c>
      <c r="AE167" s="39" t="str">
        <f t="shared" ca="1" si="93"/>
        <v/>
      </c>
      <c r="AF167" s="40"/>
      <c r="AG167" s="39">
        <f t="shared" ca="1" si="103"/>
        <v>0</v>
      </c>
      <c r="AH167" s="339"/>
      <c r="AI167" s="37" t="str">
        <f t="shared" ca="1" si="94"/>
        <v/>
      </c>
      <c r="AJ167" s="38" t="str">
        <f t="shared" ca="1" si="95"/>
        <v/>
      </c>
      <c r="AK167" s="39" t="str">
        <f t="shared" si="82"/>
        <v/>
      </c>
      <c r="AL167" s="39" t="str">
        <f t="shared" ca="1" si="104"/>
        <v/>
      </c>
      <c r="AM167" s="39" t="str">
        <f t="shared" ca="1" si="96"/>
        <v/>
      </c>
      <c r="AN167" s="40"/>
      <c r="AO167" s="39">
        <f t="shared" ca="1" si="105"/>
        <v>0</v>
      </c>
      <c r="AP167" s="339"/>
      <c r="AW167" s="329"/>
      <c r="BI167" s="329"/>
      <c r="BJ167" s="329"/>
      <c r="BK167" s="329"/>
      <c r="BL167" s="329"/>
      <c r="BM167" s="329"/>
      <c r="BN167" s="329"/>
      <c r="BO167" s="329"/>
      <c r="BP167" s="329"/>
      <c r="BQ167" s="329"/>
      <c r="BR167" s="329"/>
      <c r="BS167" s="329"/>
      <c r="BT167" s="329"/>
      <c r="BU167" s="329"/>
      <c r="BV167" s="329"/>
      <c r="BW167" s="325"/>
      <c r="BX167" s="325"/>
      <c r="BY167" s="325"/>
      <c r="BZ167" s="325"/>
      <c r="CA167" s="325"/>
      <c r="CB167" s="325"/>
      <c r="CC167" s="325"/>
      <c r="CD167" s="325"/>
      <c r="CE167" s="325"/>
      <c r="CF167" s="325"/>
      <c r="CG167" s="325"/>
      <c r="CH167" s="325"/>
      <c r="CI167" s="325"/>
      <c r="CJ167" s="325"/>
      <c r="CK167" s="325"/>
      <c r="CL167" s="325"/>
      <c r="CM167" s="325"/>
      <c r="CN167" s="325"/>
      <c r="CO167" s="325"/>
      <c r="CP167" s="325"/>
      <c r="CQ167" s="325"/>
      <c r="CR167" s="325"/>
      <c r="CS167" s="325"/>
      <c r="CT167" s="325"/>
      <c r="CU167" s="325"/>
      <c r="CV167" s="325"/>
      <c r="CW167" s="325"/>
      <c r="CX167" s="325"/>
    </row>
    <row r="168" spans="1:102" s="36" customFormat="1" ht="15" customHeight="1">
      <c r="A168" s="329"/>
      <c r="B168" s="37" t="str">
        <f t="shared" ca="1" si="83"/>
        <v/>
      </c>
      <c r="C168" s="38" t="str">
        <f t="shared" ca="1" si="84"/>
        <v/>
      </c>
      <c r="D168" s="39" t="str">
        <f t="shared" ca="1" si="85"/>
        <v/>
      </c>
      <c r="E168" s="39" t="str">
        <f t="shared" ca="1" si="97"/>
        <v/>
      </c>
      <c r="F168" s="39" t="str">
        <f t="shared" ca="1" si="86"/>
        <v/>
      </c>
      <c r="G168" s="101"/>
      <c r="H168" s="39">
        <f t="shared" ca="1" si="77"/>
        <v>0</v>
      </c>
      <c r="J168" s="332"/>
      <c r="K168" s="37" t="str">
        <f t="shared" ca="1" si="87"/>
        <v/>
      </c>
      <c r="L168" s="38" t="str">
        <f t="shared" ca="1" si="88"/>
        <v/>
      </c>
      <c r="M168" s="39" t="str">
        <f t="shared" si="78"/>
        <v/>
      </c>
      <c r="N168" s="39" t="str">
        <f t="shared" ca="1" si="98"/>
        <v/>
      </c>
      <c r="O168" s="39" t="str">
        <f ca="1">IF(L168="","",ROUND(Q167*$O$5/payments_per_year,2))</f>
        <v/>
      </c>
      <c r="P168" s="101"/>
      <c r="Q168" s="39">
        <f t="shared" ca="1" si="99"/>
        <v>0</v>
      </c>
      <c r="R168" s="332"/>
      <c r="S168" s="37" t="str">
        <f t="shared" ca="1" si="89"/>
        <v/>
      </c>
      <c r="T168" s="38" t="str">
        <f t="shared" ca="1" si="90"/>
        <v/>
      </c>
      <c r="U168" s="39" t="str">
        <f t="shared" si="79"/>
        <v/>
      </c>
      <c r="V168" s="39" t="str">
        <f t="shared" ca="1" si="100"/>
        <v/>
      </c>
      <c r="W168" s="39">
        <f t="shared" ca="1" si="80"/>
        <v>0</v>
      </c>
      <c r="X168" s="40"/>
      <c r="Y168" s="39">
        <f t="shared" ca="1" si="101"/>
        <v>0</v>
      </c>
      <c r="Z168" s="332"/>
      <c r="AA168" s="37" t="str">
        <f t="shared" ca="1" si="91"/>
        <v/>
      </c>
      <c r="AB168" s="38" t="str">
        <f t="shared" ca="1" si="92"/>
        <v/>
      </c>
      <c r="AC168" s="39" t="str">
        <f t="shared" si="81"/>
        <v/>
      </c>
      <c r="AD168" s="39" t="str">
        <f t="shared" ca="1" si="102"/>
        <v/>
      </c>
      <c r="AE168" s="39" t="str">
        <f t="shared" ca="1" si="93"/>
        <v/>
      </c>
      <c r="AF168" s="40"/>
      <c r="AG168" s="39">
        <f t="shared" ca="1" si="103"/>
        <v>0</v>
      </c>
      <c r="AH168" s="339"/>
      <c r="AI168" s="37" t="str">
        <f t="shared" ca="1" si="94"/>
        <v/>
      </c>
      <c r="AJ168" s="38" t="str">
        <f t="shared" ca="1" si="95"/>
        <v/>
      </c>
      <c r="AK168" s="39" t="str">
        <f t="shared" si="82"/>
        <v/>
      </c>
      <c r="AL168" s="39" t="str">
        <f t="shared" ca="1" si="104"/>
        <v/>
      </c>
      <c r="AM168" s="39" t="str">
        <f t="shared" ca="1" si="96"/>
        <v/>
      </c>
      <c r="AN168" s="40"/>
      <c r="AO168" s="39">
        <f t="shared" ca="1" si="105"/>
        <v>0</v>
      </c>
      <c r="AP168" s="339"/>
      <c r="AW168" s="329"/>
      <c r="BI168" s="329"/>
      <c r="BJ168" s="329"/>
      <c r="BK168" s="329"/>
      <c r="BL168" s="329"/>
      <c r="BM168" s="329"/>
      <c r="BN168" s="329"/>
      <c r="BO168" s="329"/>
      <c r="BP168" s="329"/>
      <c r="BQ168" s="329"/>
      <c r="BR168" s="329"/>
      <c r="BS168" s="329"/>
      <c r="BT168" s="329"/>
      <c r="BU168" s="329"/>
      <c r="BV168" s="329"/>
      <c r="BW168" s="325"/>
      <c r="BX168" s="325"/>
      <c r="BY168" s="325"/>
      <c r="BZ168" s="325"/>
      <c r="CA168" s="325"/>
      <c r="CB168" s="325"/>
      <c r="CC168" s="325"/>
      <c r="CD168" s="325"/>
      <c r="CE168" s="325"/>
      <c r="CF168" s="325"/>
      <c r="CG168" s="325"/>
      <c r="CH168" s="325"/>
      <c r="CI168" s="325"/>
      <c r="CJ168" s="325"/>
      <c r="CK168" s="325"/>
      <c r="CL168" s="325"/>
      <c r="CM168" s="325"/>
      <c r="CN168" s="325"/>
      <c r="CO168" s="325"/>
      <c r="CP168" s="325"/>
      <c r="CQ168" s="325"/>
      <c r="CR168" s="325"/>
      <c r="CS168" s="325"/>
      <c r="CT168" s="325"/>
      <c r="CU168" s="325"/>
      <c r="CV168" s="325"/>
      <c r="CW168" s="325"/>
      <c r="CX168" s="325"/>
    </row>
    <row r="169" spans="1:102" s="36" customFormat="1" ht="15" customHeight="1">
      <c r="A169" s="329"/>
      <c r="B169" s="37" t="str">
        <f t="shared" ca="1" si="83"/>
        <v/>
      </c>
      <c r="C169" s="38" t="str">
        <f t="shared" ca="1" si="84"/>
        <v/>
      </c>
      <c r="D169" s="39" t="str">
        <f t="shared" ca="1" si="85"/>
        <v/>
      </c>
      <c r="E169" s="39" t="str">
        <f t="shared" ca="1" si="97"/>
        <v/>
      </c>
      <c r="F169" s="39" t="str">
        <f t="shared" ca="1" si="86"/>
        <v/>
      </c>
      <c r="G169" s="101"/>
      <c r="H169" s="39">
        <f t="shared" ca="1" si="77"/>
        <v>0</v>
      </c>
      <c r="J169" s="332"/>
      <c r="K169" s="37" t="str">
        <f t="shared" ca="1" si="87"/>
        <v/>
      </c>
      <c r="L169" s="38" t="str">
        <f t="shared" ca="1" si="88"/>
        <v/>
      </c>
      <c r="M169" s="39" t="str">
        <f t="shared" si="78"/>
        <v/>
      </c>
      <c r="N169" s="39" t="str">
        <f t="shared" ca="1" si="98"/>
        <v/>
      </c>
      <c r="O169" s="39">
        <f ca="1">ROUND(Q168*$O$5/payments_per_year,2)</f>
        <v>0</v>
      </c>
      <c r="P169" s="101"/>
      <c r="Q169" s="39">
        <f t="shared" ca="1" si="99"/>
        <v>0</v>
      </c>
      <c r="R169" s="332"/>
      <c r="S169" s="37" t="str">
        <f t="shared" ca="1" si="89"/>
        <v/>
      </c>
      <c r="T169" s="38" t="str">
        <f t="shared" ca="1" si="90"/>
        <v/>
      </c>
      <c r="U169" s="39" t="str">
        <f t="shared" si="79"/>
        <v/>
      </c>
      <c r="V169" s="39" t="str">
        <f t="shared" ca="1" si="100"/>
        <v/>
      </c>
      <c r="W169" s="39">
        <f t="shared" ca="1" si="80"/>
        <v>0</v>
      </c>
      <c r="X169" s="40"/>
      <c r="Y169" s="39">
        <f t="shared" ca="1" si="101"/>
        <v>0</v>
      </c>
      <c r="Z169" s="332"/>
      <c r="AA169" s="37" t="str">
        <f t="shared" ca="1" si="91"/>
        <v/>
      </c>
      <c r="AB169" s="38" t="str">
        <f t="shared" ca="1" si="92"/>
        <v/>
      </c>
      <c r="AC169" s="39" t="str">
        <f t="shared" si="81"/>
        <v/>
      </c>
      <c r="AD169" s="39" t="str">
        <f t="shared" ca="1" si="102"/>
        <v/>
      </c>
      <c r="AE169" s="39" t="str">
        <f t="shared" ca="1" si="93"/>
        <v/>
      </c>
      <c r="AF169" s="40"/>
      <c r="AG169" s="39">
        <f t="shared" ca="1" si="103"/>
        <v>0</v>
      </c>
      <c r="AH169" s="339"/>
      <c r="AI169" s="37" t="str">
        <f t="shared" ca="1" si="94"/>
        <v/>
      </c>
      <c r="AJ169" s="38" t="str">
        <f t="shared" ca="1" si="95"/>
        <v/>
      </c>
      <c r="AK169" s="39" t="str">
        <f t="shared" si="82"/>
        <v/>
      </c>
      <c r="AL169" s="39" t="str">
        <f t="shared" ca="1" si="104"/>
        <v/>
      </c>
      <c r="AM169" s="39" t="str">
        <f t="shared" ca="1" si="96"/>
        <v/>
      </c>
      <c r="AN169" s="40"/>
      <c r="AO169" s="39">
        <f t="shared" ca="1" si="105"/>
        <v>0</v>
      </c>
      <c r="AP169" s="339"/>
      <c r="AW169" s="329"/>
      <c r="BI169" s="329"/>
      <c r="BJ169" s="329"/>
      <c r="BK169" s="329"/>
      <c r="BL169" s="329"/>
      <c r="BM169" s="329"/>
      <c r="BN169" s="329"/>
      <c r="BO169" s="329"/>
      <c r="BP169" s="329"/>
      <c r="BQ169" s="329"/>
      <c r="BR169" s="329"/>
      <c r="BS169" s="329"/>
      <c r="BT169" s="329"/>
      <c r="BU169" s="329"/>
      <c r="BV169" s="329"/>
      <c r="BW169" s="325"/>
      <c r="BX169" s="325"/>
      <c r="BY169" s="325"/>
      <c r="BZ169" s="325"/>
      <c r="CA169" s="325"/>
      <c r="CB169" s="325"/>
      <c r="CC169" s="325"/>
      <c r="CD169" s="325"/>
      <c r="CE169" s="325"/>
      <c r="CF169" s="325"/>
      <c r="CG169" s="325"/>
      <c r="CH169" s="325"/>
      <c r="CI169" s="325"/>
      <c r="CJ169" s="325"/>
      <c r="CK169" s="325"/>
      <c r="CL169" s="325"/>
      <c r="CM169" s="325"/>
      <c r="CN169" s="325"/>
      <c r="CO169" s="325"/>
      <c r="CP169" s="325"/>
      <c r="CQ169" s="325"/>
      <c r="CR169" s="325"/>
      <c r="CS169" s="325"/>
      <c r="CT169" s="325"/>
      <c r="CU169" s="325"/>
      <c r="CV169" s="325"/>
      <c r="CW169" s="325"/>
      <c r="CX169" s="325"/>
    </row>
    <row r="170" spans="1:102" s="36" customFormat="1" ht="15" customHeight="1">
      <c r="A170" s="329"/>
      <c r="B170" s="37" t="str">
        <f t="shared" ca="1" si="83"/>
        <v/>
      </c>
      <c r="C170" s="38" t="str">
        <f t="shared" ca="1" si="84"/>
        <v/>
      </c>
      <c r="D170" s="39" t="str">
        <f t="shared" ca="1" si="85"/>
        <v/>
      </c>
      <c r="E170" s="39" t="str">
        <f t="shared" ca="1" si="97"/>
        <v/>
      </c>
      <c r="F170" s="39" t="str">
        <f t="shared" ca="1" si="86"/>
        <v/>
      </c>
      <c r="G170" s="101"/>
      <c r="H170" s="39">
        <f t="shared" ca="1" si="77"/>
        <v>0</v>
      </c>
      <c r="J170" s="332"/>
      <c r="K170" s="37" t="str">
        <f t="shared" ca="1" si="87"/>
        <v/>
      </c>
      <c r="L170" s="38" t="str">
        <f t="shared" ca="1" si="88"/>
        <v/>
      </c>
      <c r="M170" s="39" t="str">
        <f t="shared" si="78"/>
        <v/>
      </c>
      <c r="N170" s="39" t="str">
        <f t="shared" ca="1" si="98"/>
        <v/>
      </c>
      <c r="O170" s="39" t="str">
        <f ca="1">IF(L170="","",ROUND(Q169*$O$5/payments_per_year,2))</f>
        <v/>
      </c>
      <c r="P170" s="101"/>
      <c r="Q170" s="39">
        <f t="shared" ca="1" si="99"/>
        <v>0</v>
      </c>
      <c r="R170" s="332"/>
      <c r="S170" s="37" t="str">
        <f t="shared" ca="1" si="89"/>
        <v/>
      </c>
      <c r="T170" s="38" t="str">
        <f t="shared" ca="1" si="90"/>
        <v/>
      </c>
      <c r="U170" s="39" t="str">
        <f t="shared" si="79"/>
        <v/>
      </c>
      <c r="V170" s="39" t="str">
        <f t="shared" ca="1" si="100"/>
        <v/>
      </c>
      <c r="W170" s="39">
        <f t="shared" ca="1" si="80"/>
        <v>0</v>
      </c>
      <c r="X170" s="40"/>
      <c r="Y170" s="39">
        <f t="shared" ca="1" si="101"/>
        <v>0</v>
      </c>
      <c r="Z170" s="332"/>
      <c r="AA170" s="37" t="str">
        <f t="shared" ca="1" si="91"/>
        <v/>
      </c>
      <c r="AB170" s="38" t="str">
        <f t="shared" ca="1" si="92"/>
        <v/>
      </c>
      <c r="AC170" s="39" t="str">
        <f t="shared" si="81"/>
        <v/>
      </c>
      <c r="AD170" s="39" t="str">
        <f t="shared" ca="1" si="102"/>
        <v/>
      </c>
      <c r="AE170" s="39" t="str">
        <f t="shared" ca="1" si="93"/>
        <v/>
      </c>
      <c r="AF170" s="40"/>
      <c r="AG170" s="39">
        <f t="shared" ca="1" si="103"/>
        <v>0</v>
      </c>
      <c r="AH170" s="339"/>
      <c r="AI170" s="37" t="str">
        <f t="shared" ca="1" si="94"/>
        <v/>
      </c>
      <c r="AJ170" s="38" t="str">
        <f t="shared" ca="1" si="95"/>
        <v/>
      </c>
      <c r="AK170" s="39" t="str">
        <f t="shared" si="82"/>
        <v/>
      </c>
      <c r="AL170" s="39" t="str">
        <f t="shared" ca="1" si="104"/>
        <v/>
      </c>
      <c r="AM170" s="39" t="str">
        <f t="shared" ca="1" si="96"/>
        <v/>
      </c>
      <c r="AN170" s="40"/>
      <c r="AO170" s="39">
        <f t="shared" ca="1" si="105"/>
        <v>0</v>
      </c>
      <c r="AP170" s="339"/>
      <c r="AW170" s="329"/>
      <c r="BI170" s="329"/>
      <c r="BJ170" s="329"/>
      <c r="BK170" s="329"/>
      <c r="BL170" s="329"/>
      <c r="BM170" s="329"/>
      <c r="BN170" s="329"/>
      <c r="BO170" s="329"/>
      <c r="BP170" s="329"/>
      <c r="BQ170" s="329"/>
      <c r="BR170" s="329"/>
      <c r="BS170" s="329"/>
      <c r="BT170" s="329"/>
      <c r="BU170" s="329"/>
      <c r="BV170" s="329"/>
      <c r="BW170" s="325"/>
      <c r="BX170" s="325"/>
      <c r="BY170" s="325"/>
      <c r="BZ170" s="325"/>
      <c r="CA170" s="325"/>
      <c r="CB170" s="325"/>
      <c r="CC170" s="325"/>
      <c r="CD170" s="325"/>
      <c r="CE170" s="325"/>
      <c r="CF170" s="325"/>
      <c r="CG170" s="325"/>
      <c r="CH170" s="325"/>
      <c r="CI170" s="325"/>
      <c r="CJ170" s="325"/>
      <c r="CK170" s="325"/>
      <c r="CL170" s="325"/>
      <c r="CM170" s="325"/>
      <c r="CN170" s="325"/>
      <c r="CO170" s="325"/>
      <c r="CP170" s="325"/>
      <c r="CQ170" s="325"/>
      <c r="CR170" s="325"/>
      <c r="CS170" s="325"/>
      <c r="CT170" s="325"/>
      <c r="CU170" s="325"/>
      <c r="CV170" s="325"/>
      <c r="CW170" s="325"/>
      <c r="CX170" s="325"/>
    </row>
    <row r="171" spans="1:102" s="36" customFormat="1" ht="15" customHeight="1">
      <c r="A171" s="329"/>
      <c r="B171" s="37" t="str">
        <f t="shared" ca="1" si="83"/>
        <v/>
      </c>
      <c r="C171" s="38" t="str">
        <f t="shared" ca="1" si="84"/>
        <v/>
      </c>
      <c r="D171" s="39" t="str">
        <f t="shared" ca="1" si="85"/>
        <v/>
      </c>
      <c r="E171" s="39" t="str">
        <f t="shared" ca="1" si="97"/>
        <v/>
      </c>
      <c r="F171" s="39" t="str">
        <f t="shared" ca="1" si="86"/>
        <v/>
      </c>
      <c r="G171" s="101"/>
      <c r="H171" s="39">
        <f t="shared" ca="1" si="77"/>
        <v>0</v>
      </c>
      <c r="J171" s="332"/>
      <c r="K171" s="37" t="str">
        <f t="shared" ca="1" si="87"/>
        <v/>
      </c>
      <c r="L171" s="38" t="str">
        <f t="shared" ca="1" si="88"/>
        <v/>
      </c>
      <c r="M171" s="39" t="str">
        <f t="shared" si="78"/>
        <v/>
      </c>
      <c r="N171" s="39" t="str">
        <f t="shared" ca="1" si="98"/>
        <v/>
      </c>
      <c r="O171" s="39">
        <f ca="1">ROUND(Q170*$O$5/payments_per_year,2)</f>
        <v>0</v>
      </c>
      <c r="P171" s="101"/>
      <c r="Q171" s="39">
        <f t="shared" ca="1" si="99"/>
        <v>0</v>
      </c>
      <c r="R171" s="332"/>
      <c r="S171" s="37" t="str">
        <f t="shared" ca="1" si="89"/>
        <v/>
      </c>
      <c r="T171" s="38" t="str">
        <f t="shared" ca="1" si="90"/>
        <v/>
      </c>
      <c r="U171" s="39" t="str">
        <f t="shared" si="79"/>
        <v/>
      </c>
      <c r="V171" s="39" t="str">
        <f t="shared" ca="1" si="100"/>
        <v/>
      </c>
      <c r="W171" s="39">
        <f t="shared" ca="1" si="80"/>
        <v>0</v>
      </c>
      <c r="X171" s="40"/>
      <c r="Y171" s="39">
        <f t="shared" ca="1" si="101"/>
        <v>0</v>
      </c>
      <c r="Z171" s="332"/>
      <c r="AA171" s="37" t="str">
        <f t="shared" ca="1" si="91"/>
        <v/>
      </c>
      <c r="AB171" s="38" t="str">
        <f t="shared" ca="1" si="92"/>
        <v/>
      </c>
      <c r="AC171" s="39" t="str">
        <f t="shared" si="81"/>
        <v/>
      </c>
      <c r="AD171" s="39" t="str">
        <f t="shared" ca="1" si="102"/>
        <v/>
      </c>
      <c r="AE171" s="39" t="str">
        <f t="shared" ca="1" si="93"/>
        <v/>
      </c>
      <c r="AF171" s="40"/>
      <c r="AG171" s="39">
        <f t="shared" ca="1" si="103"/>
        <v>0</v>
      </c>
      <c r="AH171" s="339"/>
      <c r="AI171" s="37" t="str">
        <f t="shared" ca="1" si="94"/>
        <v/>
      </c>
      <c r="AJ171" s="38" t="str">
        <f t="shared" ca="1" si="95"/>
        <v/>
      </c>
      <c r="AK171" s="39" t="str">
        <f t="shared" si="82"/>
        <v/>
      </c>
      <c r="AL171" s="39" t="str">
        <f t="shared" ca="1" si="104"/>
        <v/>
      </c>
      <c r="AM171" s="39" t="str">
        <f t="shared" ca="1" si="96"/>
        <v/>
      </c>
      <c r="AN171" s="40"/>
      <c r="AO171" s="39">
        <f t="shared" ca="1" si="105"/>
        <v>0</v>
      </c>
      <c r="AP171" s="339"/>
      <c r="AW171" s="329"/>
      <c r="BI171" s="329"/>
      <c r="BJ171" s="329"/>
      <c r="BK171" s="329"/>
      <c r="BL171" s="329"/>
      <c r="BM171" s="329"/>
      <c r="BN171" s="329"/>
      <c r="BO171" s="329"/>
      <c r="BP171" s="329"/>
      <c r="BQ171" s="329"/>
      <c r="BR171" s="329"/>
      <c r="BS171" s="329"/>
      <c r="BT171" s="329"/>
      <c r="BU171" s="329"/>
      <c r="BV171" s="329"/>
      <c r="BW171" s="325"/>
      <c r="BX171" s="325"/>
      <c r="BY171" s="325"/>
      <c r="BZ171" s="325"/>
      <c r="CA171" s="325"/>
      <c r="CB171" s="325"/>
      <c r="CC171" s="325"/>
      <c r="CD171" s="325"/>
      <c r="CE171" s="325"/>
      <c r="CF171" s="325"/>
      <c r="CG171" s="325"/>
      <c r="CH171" s="325"/>
      <c r="CI171" s="325"/>
      <c r="CJ171" s="325"/>
      <c r="CK171" s="325"/>
      <c r="CL171" s="325"/>
      <c r="CM171" s="325"/>
      <c r="CN171" s="325"/>
      <c r="CO171" s="325"/>
      <c r="CP171" s="325"/>
      <c r="CQ171" s="325"/>
      <c r="CR171" s="325"/>
      <c r="CS171" s="325"/>
      <c r="CT171" s="325"/>
      <c r="CU171" s="325"/>
      <c r="CV171" s="325"/>
      <c r="CW171" s="325"/>
      <c r="CX171" s="325"/>
    </row>
    <row r="172" spans="1:102" s="36" customFormat="1" ht="15" customHeight="1">
      <c r="A172" s="329"/>
      <c r="B172" s="37" t="str">
        <f t="shared" ca="1" si="83"/>
        <v/>
      </c>
      <c r="C172" s="38" t="str">
        <f t="shared" ca="1" si="84"/>
        <v/>
      </c>
      <c r="D172" s="39" t="str">
        <f t="shared" ca="1" si="85"/>
        <v/>
      </c>
      <c r="E172" s="39" t="str">
        <f t="shared" ca="1" si="97"/>
        <v/>
      </c>
      <c r="F172" s="39" t="str">
        <f t="shared" ca="1" si="86"/>
        <v/>
      </c>
      <c r="G172" s="101"/>
      <c r="H172" s="39">
        <f t="shared" ca="1" si="77"/>
        <v>0</v>
      </c>
      <c r="J172" s="332"/>
      <c r="K172" s="37" t="str">
        <f t="shared" ca="1" si="87"/>
        <v/>
      </c>
      <c r="L172" s="38" t="str">
        <f t="shared" ca="1" si="88"/>
        <v/>
      </c>
      <c r="M172" s="39" t="str">
        <f t="shared" si="78"/>
        <v/>
      </c>
      <c r="N172" s="39" t="str">
        <f t="shared" ca="1" si="98"/>
        <v/>
      </c>
      <c r="O172" s="39" t="str">
        <f ca="1">IF(L172="","",ROUND(Q171*$O$5/payments_per_year,2))</f>
        <v/>
      </c>
      <c r="P172" s="101"/>
      <c r="Q172" s="39">
        <f t="shared" ca="1" si="99"/>
        <v>0</v>
      </c>
      <c r="R172" s="332"/>
      <c r="S172" s="37" t="str">
        <f t="shared" ca="1" si="89"/>
        <v/>
      </c>
      <c r="T172" s="38" t="str">
        <f t="shared" ca="1" si="90"/>
        <v/>
      </c>
      <c r="U172" s="39" t="str">
        <f t="shared" si="79"/>
        <v/>
      </c>
      <c r="V172" s="39" t="str">
        <f t="shared" ca="1" si="100"/>
        <v/>
      </c>
      <c r="W172" s="39">
        <f t="shared" ca="1" si="80"/>
        <v>0</v>
      </c>
      <c r="X172" s="40"/>
      <c r="Y172" s="39">
        <f t="shared" ca="1" si="101"/>
        <v>0</v>
      </c>
      <c r="Z172" s="332"/>
      <c r="AA172" s="37" t="str">
        <f t="shared" ca="1" si="91"/>
        <v/>
      </c>
      <c r="AB172" s="38" t="str">
        <f t="shared" ca="1" si="92"/>
        <v/>
      </c>
      <c r="AC172" s="39" t="str">
        <f t="shared" si="81"/>
        <v/>
      </c>
      <c r="AD172" s="39" t="str">
        <f t="shared" ca="1" si="102"/>
        <v/>
      </c>
      <c r="AE172" s="39" t="str">
        <f t="shared" ca="1" si="93"/>
        <v/>
      </c>
      <c r="AF172" s="40"/>
      <c r="AG172" s="39">
        <f t="shared" ca="1" si="103"/>
        <v>0</v>
      </c>
      <c r="AH172" s="339"/>
      <c r="AI172" s="37" t="str">
        <f t="shared" ca="1" si="94"/>
        <v/>
      </c>
      <c r="AJ172" s="38" t="str">
        <f t="shared" ca="1" si="95"/>
        <v/>
      </c>
      <c r="AK172" s="39" t="str">
        <f t="shared" si="82"/>
        <v/>
      </c>
      <c r="AL172" s="39" t="str">
        <f t="shared" ca="1" si="104"/>
        <v/>
      </c>
      <c r="AM172" s="39" t="str">
        <f t="shared" ca="1" si="96"/>
        <v/>
      </c>
      <c r="AN172" s="40"/>
      <c r="AO172" s="39">
        <f t="shared" ca="1" si="105"/>
        <v>0</v>
      </c>
      <c r="AP172" s="339"/>
      <c r="AW172" s="329"/>
      <c r="BI172" s="329"/>
      <c r="BJ172" s="329"/>
      <c r="BK172" s="329"/>
      <c r="BL172" s="329"/>
      <c r="BM172" s="329"/>
      <c r="BN172" s="329"/>
      <c r="BO172" s="329"/>
      <c r="BP172" s="329"/>
      <c r="BQ172" s="329"/>
      <c r="BR172" s="329"/>
      <c r="BS172" s="329"/>
      <c r="BT172" s="329"/>
      <c r="BU172" s="329"/>
      <c r="BV172" s="329"/>
      <c r="BW172" s="325"/>
      <c r="BX172" s="325"/>
      <c r="BY172" s="325"/>
      <c r="BZ172" s="325"/>
      <c r="CA172" s="325"/>
      <c r="CB172" s="325"/>
      <c r="CC172" s="325"/>
      <c r="CD172" s="325"/>
      <c r="CE172" s="325"/>
      <c r="CF172" s="325"/>
      <c r="CG172" s="325"/>
      <c r="CH172" s="325"/>
      <c r="CI172" s="325"/>
      <c r="CJ172" s="325"/>
      <c r="CK172" s="325"/>
      <c r="CL172" s="325"/>
      <c r="CM172" s="325"/>
      <c r="CN172" s="325"/>
      <c r="CO172" s="325"/>
      <c r="CP172" s="325"/>
      <c r="CQ172" s="325"/>
      <c r="CR172" s="325"/>
      <c r="CS172" s="325"/>
      <c r="CT172" s="325"/>
      <c r="CU172" s="325"/>
      <c r="CV172" s="325"/>
      <c r="CW172" s="325"/>
      <c r="CX172" s="325"/>
    </row>
    <row r="173" spans="1:102" s="36" customFormat="1" ht="15" customHeight="1">
      <c r="A173" s="329"/>
      <c r="B173" s="37" t="str">
        <f t="shared" ca="1" si="83"/>
        <v/>
      </c>
      <c r="C173" s="38" t="str">
        <f t="shared" ca="1" si="84"/>
        <v/>
      </c>
      <c r="D173" s="39" t="str">
        <f t="shared" ca="1" si="85"/>
        <v/>
      </c>
      <c r="E173" s="39" t="str">
        <f t="shared" ca="1" si="97"/>
        <v/>
      </c>
      <c r="F173" s="39" t="str">
        <f t="shared" ca="1" si="86"/>
        <v/>
      </c>
      <c r="G173" s="101"/>
      <c r="H173" s="39">
        <f t="shared" ca="1" si="77"/>
        <v>0</v>
      </c>
      <c r="J173" s="332"/>
      <c r="K173" s="37" t="str">
        <f t="shared" ca="1" si="87"/>
        <v/>
      </c>
      <c r="L173" s="38" t="str">
        <f t="shared" ca="1" si="88"/>
        <v/>
      </c>
      <c r="M173" s="39" t="str">
        <f t="shared" si="78"/>
        <v/>
      </c>
      <c r="N173" s="39" t="str">
        <f t="shared" ca="1" si="98"/>
        <v/>
      </c>
      <c r="O173" s="39">
        <f ca="1">ROUND(Q172*$O$5/payments_per_year,2)</f>
        <v>0</v>
      </c>
      <c r="P173" s="101"/>
      <c r="Q173" s="39">
        <f t="shared" ca="1" si="99"/>
        <v>0</v>
      </c>
      <c r="R173" s="332"/>
      <c r="S173" s="37" t="str">
        <f t="shared" ca="1" si="89"/>
        <v/>
      </c>
      <c r="T173" s="38" t="str">
        <f t="shared" ca="1" si="90"/>
        <v/>
      </c>
      <c r="U173" s="39" t="str">
        <f t="shared" si="79"/>
        <v/>
      </c>
      <c r="V173" s="39" t="str">
        <f t="shared" ca="1" si="100"/>
        <v/>
      </c>
      <c r="W173" s="39">
        <f t="shared" ca="1" si="80"/>
        <v>0</v>
      </c>
      <c r="X173" s="40"/>
      <c r="Y173" s="39">
        <f t="shared" ca="1" si="101"/>
        <v>0</v>
      </c>
      <c r="Z173" s="332"/>
      <c r="AA173" s="37" t="str">
        <f t="shared" ca="1" si="91"/>
        <v/>
      </c>
      <c r="AB173" s="38" t="str">
        <f t="shared" ca="1" si="92"/>
        <v/>
      </c>
      <c r="AC173" s="39" t="str">
        <f t="shared" si="81"/>
        <v/>
      </c>
      <c r="AD173" s="39" t="str">
        <f t="shared" ca="1" si="102"/>
        <v/>
      </c>
      <c r="AE173" s="39" t="str">
        <f t="shared" ca="1" si="93"/>
        <v/>
      </c>
      <c r="AF173" s="40"/>
      <c r="AG173" s="39">
        <f t="shared" ca="1" si="103"/>
        <v>0</v>
      </c>
      <c r="AH173" s="339"/>
      <c r="AI173" s="37" t="str">
        <f t="shared" ca="1" si="94"/>
        <v/>
      </c>
      <c r="AJ173" s="38" t="str">
        <f t="shared" ca="1" si="95"/>
        <v/>
      </c>
      <c r="AK173" s="39" t="str">
        <f t="shared" si="82"/>
        <v/>
      </c>
      <c r="AL173" s="39" t="str">
        <f t="shared" ca="1" si="104"/>
        <v/>
      </c>
      <c r="AM173" s="39" t="str">
        <f t="shared" ca="1" si="96"/>
        <v/>
      </c>
      <c r="AN173" s="40"/>
      <c r="AO173" s="39">
        <f t="shared" ca="1" si="105"/>
        <v>0</v>
      </c>
      <c r="AP173" s="339"/>
      <c r="AW173" s="329"/>
      <c r="BI173" s="329"/>
      <c r="BJ173" s="329"/>
      <c r="BK173" s="329"/>
      <c r="BL173" s="329"/>
      <c r="BM173" s="329"/>
      <c r="BN173" s="329"/>
      <c r="BO173" s="329"/>
      <c r="BP173" s="329"/>
      <c r="BQ173" s="329"/>
      <c r="BR173" s="329"/>
      <c r="BS173" s="329"/>
      <c r="BT173" s="329"/>
      <c r="BU173" s="329"/>
      <c r="BV173" s="329"/>
      <c r="BW173" s="325"/>
      <c r="BX173" s="325"/>
      <c r="BY173" s="325"/>
      <c r="BZ173" s="325"/>
      <c r="CA173" s="325"/>
      <c r="CB173" s="325"/>
      <c r="CC173" s="325"/>
      <c r="CD173" s="325"/>
      <c r="CE173" s="325"/>
      <c r="CF173" s="325"/>
      <c r="CG173" s="325"/>
      <c r="CH173" s="325"/>
      <c r="CI173" s="325"/>
      <c r="CJ173" s="325"/>
      <c r="CK173" s="325"/>
      <c r="CL173" s="325"/>
      <c r="CM173" s="325"/>
      <c r="CN173" s="325"/>
      <c r="CO173" s="325"/>
      <c r="CP173" s="325"/>
      <c r="CQ173" s="325"/>
      <c r="CR173" s="325"/>
      <c r="CS173" s="325"/>
      <c r="CT173" s="325"/>
      <c r="CU173" s="325"/>
      <c r="CV173" s="325"/>
      <c r="CW173" s="325"/>
      <c r="CX173" s="325"/>
    </row>
    <row r="174" spans="1:102" s="36" customFormat="1" ht="15" customHeight="1">
      <c r="A174" s="329"/>
      <c r="B174" s="37" t="str">
        <f t="shared" ca="1" si="83"/>
        <v/>
      </c>
      <c r="C174" s="38" t="str">
        <f t="shared" ca="1" si="84"/>
        <v/>
      </c>
      <c r="D174" s="39" t="str">
        <f t="shared" ca="1" si="85"/>
        <v/>
      </c>
      <c r="E174" s="39" t="str">
        <f t="shared" ca="1" si="97"/>
        <v/>
      </c>
      <c r="F174" s="39" t="str">
        <f t="shared" ca="1" si="86"/>
        <v/>
      </c>
      <c r="G174" s="101"/>
      <c r="H174" s="39">
        <f t="shared" ca="1" si="77"/>
        <v>0</v>
      </c>
      <c r="J174" s="332"/>
      <c r="K174" s="37" t="str">
        <f t="shared" ca="1" si="87"/>
        <v/>
      </c>
      <c r="L174" s="38" t="str">
        <f t="shared" ca="1" si="88"/>
        <v/>
      </c>
      <c r="M174" s="39" t="str">
        <f t="shared" si="78"/>
        <v/>
      </c>
      <c r="N174" s="39" t="str">
        <f t="shared" ca="1" si="98"/>
        <v/>
      </c>
      <c r="O174" s="39" t="str">
        <f ca="1">IF(L174="","",ROUND(Q173*$O$5/payments_per_year,2))</f>
        <v/>
      </c>
      <c r="P174" s="101"/>
      <c r="Q174" s="39">
        <f t="shared" ca="1" si="99"/>
        <v>0</v>
      </c>
      <c r="R174" s="332"/>
      <c r="S174" s="37" t="str">
        <f t="shared" ca="1" si="89"/>
        <v/>
      </c>
      <c r="T174" s="38" t="str">
        <f t="shared" ca="1" si="90"/>
        <v/>
      </c>
      <c r="U174" s="39" t="str">
        <f t="shared" si="79"/>
        <v/>
      </c>
      <c r="V174" s="39" t="str">
        <f t="shared" ca="1" si="100"/>
        <v/>
      </c>
      <c r="W174" s="39">
        <f t="shared" ca="1" si="80"/>
        <v>0</v>
      </c>
      <c r="X174" s="40"/>
      <c r="Y174" s="39">
        <f t="shared" ca="1" si="101"/>
        <v>0</v>
      </c>
      <c r="Z174" s="332"/>
      <c r="AA174" s="37" t="str">
        <f t="shared" ca="1" si="91"/>
        <v/>
      </c>
      <c r="AB174" s="38" t="str">
        <f t="shared" ca="1" si="92"/>
        <v/>
      </c>
      <c r="AC174" s="39" t="str">
        <f t="shared" si="81"/>
        <v/>
      </c>
      <c r="AD174" s="39" t="str">
        <f t="shared" ca="1" si="102"/>
        <v/>
      </c>
      <c r="AE174" s="39" t="str">
        <f t="shared" ca="1" si="93"/>
        <v/>
      </c>
      <c r="AF174" s="40"/>
      <c r="AG174" s="39">
        <f t="shared" ca="1" si="103"/>
        <v>0</v>
      </c>
      <c r="AH174" s="339"/>
      <c r="AI174" s="37" t="str">
        <f t="shared" ca="1" si="94"/>
        <v/>
      </c>
      <c r="AJ174" s="38" t="str">
        <f t="shared" ca="1" si="95"/>
        <v/>
      </c>
      <c r="AK174" s="39" t="str">
        <f t="shared" si="82"/>
        <v/>
      </c>
      <c r="AL174" s="39" t="str">
        <f t="shared" ca="1" si="104"/>
        <v/>
      </c>
      <c r="AM174" s="39" t="str">
        <f t="shared" ca="1" si="96"/>
        <v/>
      </c>
      <c r="AN174" s="40"/>
      <c r="AO174" s="39">
        <f t="shared" ca="1" si="105"/>
        <v>0</v>
      </c>
      <c r="AP174" s="339"/>
      <c r="AW174" s="329"/>
      <c r="BI174" s="329"/>
      <c r="BJ174" s="329"/>
      <c r="BK174" s="329"/>
      <c r="BL174" s="329"/>
      <c r="BM174" s="329"/>
      <c r="BN174" s="329"/>
      <c r="BO174" s="329"/>
      <c r="BP174" s="329"/>
      <c r="BQ174" s="329"/>
      <c r="BR174" s="329"/>
      <c r="BS174" s="329"/>
      <c r="BT174" s="329"/>
      <c r="BU174" s="329"/>
      <c r="BV174" s="329"/>
      <c r="BW174" s="325"/>
      <c r="BX174" s="325"/>
      <c r="BY174" s="325"/>
      <c r="BZ174" s="325"/>
      <c r="CA174" s="325"/>
      <c r="CB174" s="325"/>
      <c r="CC174" s="325"/>
      <c r="CD174" s="325"/>
      <c r="CE174" s="325"/>
      <c r="CF174" s="325"/>
      <c r="CG174" s="325"/>
      <c r="CH174" s="325"/>
      <c r="CI174" s="325"/>
      <c r="CJ174" s="325"/>
      <c r="CK174" s="325"/>
      <c r="CL174" s="325"/>
      <c r="CM174" s="325"/>
      <c r="CN174" s="325"/>
      <c r="CO174" s="325"/>
      <c r="CP174" s="325"/>
      <c r="CQ174" s="325"/>
      <c r="CR174" s="325"/>
      <c r="CS174" s="325"/>
      <c r="CT174" s="325"/>
      <c r="CU174" s="325"/>
      <c r="CV174" s="325"/>
      <c r="CW174" s="325"/>
      <c r="CX174" s="325"/>
    </row>
    <row r="175" spans="1:102" s="36" customFormat="1" ht="15" customHeight="1">
      <c r="A175" s="329"/>
      <c r="B175" s="37" t="str">
        <f t="shared" ca="1" si="83"/>
        <v/>
      </c>
      <c r="C175" s="38" t="str">
        <f t="shared" ca="1" si="84"/>
        <v/>
      </c>
      <c r="D175" s="39" t="str">
        <f t="shared" ca="1" si="85"/>
        <v/>
      </c>
      <c r="E175" s="39" t="str">
        <f t="shared" ca="1" si="97"/>
        <v/>
      </c>
      <c r="F175" s="39" t="str">
        <f t="shared" ca="1" si="86"/>
        <v/>
      </c>
      <c r="G175" s="101"/>
      <c r="H175" s="39">
        <f t="shared" ca="1" si="77"/>
        <v>0</v>
      </c>
      <c r="J175" s="332"/>
      <c r="K175" s="37" t="str">
        <f t="shared" ca="1" si="87"/>
        <v/>
      </c>
      <c r="L175" s="38" t="str">
        <f t="shared" ca="1" si="88"/>
        <v/>
      </c>
      <c r="M175" s="39" t="str">
        <f t="shared" si="78"/>
        <v/>
      </c>
      <c r="N175" s="39" t="str">
        <f t="shared" ca="1" si="98"/>
        <v/>
      </c>
      <c r="O175" s="39">
        <f ca="1">ROUND(Q174*$O$5/payments_per_year,2)</f>
        <v>0</v>
      </c>
      <c r="P175" s="101"/>
      <c r="Q175" s="39">
        <f t="shared" ca="1" si="99"/>
        <v>0</v>
      </c>
      <c r="R175" s="332"/>
      <c r="S175" s="37" t="str">
        <f t="shared" ca="1" si="89"/>
        <v/>
      </c>
      <c r="T175" s="38" t="str">
        <f t="shared" ca="1" si="90"/>
        <v/>
      </c>
      <c r="U175" s="39" t="str">
        <f t="shared" si="79"/>
        <v/>
      </c>
      <c r="V175" s="39" t="str">
        <f t="shared" ca="1" si="100"/>
        <v/>
      </c>
      <c r="W175" s="39">
        <f t="shared" ca="1" si="80"/>
        <v>0</v>
      </c>
      <c r="X175" s="40"/>
      <c r="Y175" s="39">
        <f t="shared" ca="1" si="101"/>
        <v>0</v>
      </c>
      <c r="Z175" s="332"/>
      <c r="AA175" s="37" t="str">
        <f t="shared" ca="1" si="91"/>
        <v/>
      </c>
      <c r="AB175" s="38" t="str">
        <f t="shared" ca="1" si="92"/>
        <v/>
      </c>
      <c r="AC175" s="39" t="str">
        <f t="shared" si="81"/>
        <v/>
      </c>
      <c r="AD175" s="39" t="str">
        <f t="shared" ca="1" si="102"/>
        <v/>
      </c>
      <c r="AE175" s="39" t="str">
        <f t="shared" ca="1" si="93"/>
        <v/>
      </c>
      <c r="AF175" s="40"/>
      <c r="AG175" s="39">
        <f t="shared" ca="1" si="103"/>
        <v>0</v>
      </c>
      <c r="AH175" s="339"/>
      <c r="AI175" s="37" t="str">
        <f t="shared" ca="1" si="94"/>
        <v/>
      </c>
      <c r="AJ175" s="38" t="str">
        <f t="shared" ca="1" si="95"/>
        <v/>
      </c>
      <c r="AK175" s="39" t="str">
        <f t="shared" si="82"/>
        <v/>
      </c>
      <c r="AL175" s="39" t="str">
        <f t="shared" ca="1" si="104"/>
        <v/>
      </c>
      <c r="AM175" s="39" t="str">
        <f t="shared" ca="1" si="96"/>
        <v/>
      </c>
      <c r="AN175" s="40"/>
      <c r="AO175" s="39">
        <f t="shared" ca="1" si="105"/>
        <v>0</v>
      </c>
      <c r="AP175" s="339"/>
      <c r="AW175" s="329"/>
      <c r="BI175" s="329"/>
      <c r="BJ175" s="329"/>
      <c r="BK175" s="329"/>
      <c r="BL175" s="329"/>
      <c r="BM175" s="329"/>
      <c r="BN175" s="329"/>
      <c r="BO175" s="329"/>
      <c r="BP175" s="329"/>
      <c r="BQ175" s="329"/>
      <c r="BR175" s="329"/>
      <c r="BS175" s="329"/>
      <c r="BT175" s="329"/>
      <c r="BU175" s="329"/>
      <c r="BV175" s="329"/>
      <c r="BW175" s="325"/>
      <c r="BX175" s="325"/>
      <c r="BY175" s="325"/>
      <c r="BZ175" s="325"/>
      <c r="CA175" s="325"/>
      <c r="CB175" s="325"/>
      <c r="CC175" s="325"/>
      <c r="CD175" s="325"/>
      <c r="CE175" s="325"/>
      <c r="CF175" s="325"/>
      <c r="CG175" s="325"/>
      <c r="CH175" s="325"/>
      <c r="CI175" s="325"/>
      <c r="CJ175" s="325"/>
      <c r="CK175" s="325"/>
      <c r="CL175" s="325"/>
      <c r="CM175" s="325"/>
      <c r="CN175" s="325"/>
      <c r="CO175" s="325"/>
      <c r="CP175" s="325"/>
      <c r="CQ175" s="325"/>
      <c r="CR175" s="325"/>
      <c r="CS175" s="325"/>
      <c r="CT175" s="325"/>
      <c r="CU175" s="325"/>
      <c r="CV175" s="325"/>
      <c r="CW175" s="325"/>
      <c r="CX175" s="325"/>
    </row>
    <row r="176" spans="1:102" s="36" customFormat="1" ht="15" customHeight="1">
      <c r="A176" s="329"/>
      <c r="B176" s="37" t="str">
        <f t="shared" ca="1" si="83"/>
        <v/>
      </c>
      <c r="C176" s="38" t="str">
        <f t="shared" ca="1" si="84"/>
        <v/>
      </c>
      <c r="D176" s="39" t="str">
        <f t="shared" ca="1" si="85"/>
        <v/>
      </c>
      <c r="E176" s="39" t="str">
        <f t="shared" ca="1" si="97"/>
        <v/>
      </c>
      <c r="F176" s="39" t="str">
        <f t="shared" ca="1" si="86"/>
        <v/>
      </c>
      <c r="G176" s="101"/>
      <c r="H176" s="39">
        <f t="shared" ca="1" si="77"/>
        <v>0</v>
      </c>
      <c r="J176" s="332"/>
      <c r="K176" s="37" t="str">
        <f t="shared" ca="1" si="87"/>
        <v/>
      </c>
      <c r="L176" s="38" t="str">
        <f t="shared" ca="1" si="88"/>
        <v/>
      </c>
      <c r="M176" s="39" t="str">
        <f t="shared" si="78"/>
        <v/>
      </c>
      <c r="N176" s="39" t="str">
        <f t="shared" ca="1" si="98"/>
        <v/>
      </c>
      <c r="O176" s="39" t="str">
        <f ca="1">IF(L176="","",ROUND(Q175*$O$5/payments_per_year,2))</f>
        <v/>
      </c>
      <c r="P176" s="101"/>
      <c r="Q176" s="39">
        <f t="shared" ca="1" si="99"/>
        <v>0</v>
      </c>
      <c r="R176" s="332"/>
      <c r="S176" s="37" t="str">
        <f t="shared" ca="1" si="89"/>
        <v/>
      </c>
      <c r="T176" s="38" t="str">
        <f t="shared" ca="1" si="90"/>
        <v/>
      </c>
      <c r="U176" s="39" t="str">
        <f t="shared" si="79"/>
        <v/>
      </c>
      <c r="V176" s="39" t="str">
        <f t="shared" ca="1" si="100"/>
        <v/>
      </c>
      <c r="W176" s="39">
        <f t="shared" ca="1" si="80"/>
        <v>0</v>
      </c>
      <c r="X176" s="40"/>
      <c r="Y176" s="39">
        <f t="shared" ca="1" si="101"/>
        <v>0</v>
      </c>
      <c r="Z176" s="332"/>
      <c r="AA176" s="37" t="str">
        <f t="shared" ca="1" si="91"/>
        <v/>
      </c>
      <c r="AB176" s="38" t="str">
        <f t="shared" ca="1" si="92"/>
        <v/>
      </c>
      <c r="AC176" s="39" t="str">
        <f t="shared" si="81"/>
        <v/>
      </c>
      <c r="AD176" s="39" t="str">
        <f t="shared" ca="1" si="102"/>
        <v/>
      </c>
      <c r="AE176" s="39" t="str">
        <f t="shared" ca="1" si="93"/>
        <v/>
      </c>
      <c r="AF176" s="40"/>
      <c r="AG176" s="39">
        <f t="shared" ca="1" si="103"/>
        <v>0</v>
      </c>
      <c r="AH176" s="339"/>
      <c r="AI176" s="37" t="str">
        <f t="shared" ca="1" si="94"/>
        <v/>
      </c>
      <c r="AJ176" s="38" t="str">
        <f t="shared" ca="1" si="95"/>
        <v/>
      </c>
      <c r="AK176" s="39" t="str">
        <f t="shared" si="82"/>
        <v/>
      </c>
      <c r="AL176" s="39" t="str">
        <f t="shared" ca="1" si="104"/>
        <v/>
      </c>
      <c r="AM176" s="39" t="str">
        <f t="shared" ca="1" si="96"/>
        <v/>
      </c>
      <c r="AN176" s="40"/>
      <c r="AO176" s="39">
        <f t="shared" ca="1" si="105"/>
        <v>0</v>
      </c>
      <c r="AP176" s="339"/>
      <c r="AW176" s="329"/>
      <c r="BI176" s="329"/>
      <c r="BJ176" s="329"/>
      <c r="BK176" s="329"/>
      <c r="BL176" s="329"/>
      <c r="BM176" s="329"/>
      <c r="BN176" s="329"/>
      <c r="BO176" s="329"/>
      <c r="BP176" s="329"/>
      <c r="BQ176" s="329"/>
      <c r="BR176" s="329"/>
      <c r="BS176" s="329"/>
      <c r="BT176" s="329"/>
      <c r="BU176" s="329"/>
      <c r="BV176" s="329"/>
      <c r="BW176" s="325"/>
      <c r="BX176" s="325"/>
      <c r="BY176" s="325"/>
      <c r="BZ176" s="325"/>
      <c r="CA176" s="325"/>
      <c r="CB176" s="325"/>
      <c r="CC176" s="325"/>
      <c r="CD176" s="325"/>
      <c r="CE176" s="325"/>
      <c r="CF176" s="325"/>
      <c r="CG176" s="325"/>
      <c r="CH176" s="325"/>
      <c r="CI176" s="325"/>
      <c r="CJ176" s="325"/>
      <c r="CK176" s="325"/>
      <c r="CL176" s="325"/>
      <c r="CM176" s="325"/>
      <c r="CN176" s="325"/>
      <c r="CO176" s="325"/>
      <c r="CP176" s="325"/>
      <c r="CQ176" s="325"/>
      <c r="CR176" s="325"/>
      <c r="CS176" s="325"/>
      <c r="CT176" s="325"/>
      <c r="CU176" s="325"/>
      <c r="CV176" s="325"/>
      <c r="CW176" s="325"/>
      <c r="CX176" s="325"/>
    </row>
    <row r="177" spans="1:102" s="36" customFormat="1" ht="15" customHeight="1">
      <c r="A177" s="329"/>
      <c r="B177" s="37" t="str">
        <f t="shared" ca="1" si="83"/>
        <v/>
      </c>
      <c r="C177" s="38" t="str">
        <f t="shared" ca="1" si="84"/>
        <v/>
      </c>
      <c r="D177" s="39" t="str">
        <f t="shared" ca="1" si="85"/>
        <v/>
      </c>
      <c r="E177" s="39" t="str">
        <f t="shared" ca="1" si="97"/>
        <v/>
      </c>
      <c r="F177" s="39" t="str">
        <f t="shared" ca="1" si="86"/>
        <v/>
      </c>
      <c r="G177" s="101"/>
      <c r="H177" s="39">
        <f t="shared" ca="1" si="77"/>
        <v>0</v>
      </c>
      <c r="J177" s="332"/>
      <c r="K177" s="37" t="str">
        <f t="shared" ca="1" si="87"/>
        <v/>
      </c>
      <c r="L177" s="38" t="str">
        <f t="shared" ca="1" si="88"/>
        <v/>
      </c>
      <c r="M177" s="39" t="str">
        <f t="shared" si="78"/>
        <v/>
      </c>
      <c r="N177" s="39" t="str">
        <f t="shared" ca="1" si="98"/>
        <v/>
      </c>
      <c r="O177" s="39">
        <f ca="1">ROUND(Q176*$O$5/payments_per_year,2)</f>
        <v>0</v>
      </c>
      <c r="P177" s="101"/>
      <c r="Q177" s="39">
        <f t="shared" ca="1" si="99"/>
        <v>0</v>
      </c>
      <c r="R177" s="332"/>
      <c r="S177" s="37" t="str">
        <f t="shared" ca="1" si="89"/>
        <v/>
      </c>
      <c r="T177" s="38" t="str">
        <f t="shared" ca="1" si="90"/>
        <v/>
      </c>
      <c r="U177" s="39" t="str">
        <f t="shared" si="79"/>
        <v/>
      </c>
      <c r="V177" s="39" t="str">
        <f t="shared" ca="1" si="100"/>
        <v/>
      </c>
      <c r="W177" s="39">
        <f t="shared" ca="1" si="80"/>
        <v>0</v>
      </c>
      <c r="X177" s="40"/>
      <c r="Y177" s="39">
        <f t="shared" ca="1" si="101"/>
        <v>0</v>
      </c>
      <c r="Z177" s="332"/>
      <c r="AA177" s="37" t="str">
        <f t="shared" ca="1" si="91"/>
        <v/>
      </c>
      <c r="AB177" s="38" t="str">
        <f t="shared" ca="1" si="92"/>
        <v/>
      </c>
      <c r="AC177" s="39" t="str">
        <f t="shared" si="81"/>
        <v/>
      </c>
      <c r="AD177" s="39" t="str">
        <f t="shared" ca="1" si="102"/>
        <v/>
      </c>
      <c r="AE177" s="39" t="str">
        <f t="shared" ca="1" si="93"/>
        <v/>
      </c>
      <c r="AF177" s="40"/>
      <c r="AG177" s="39">
        <f t="shared" ca="1" si="103"/>
        <v>0</v>
      </c>
      <c r="AH177" s="339"/>
      <c r="AI177" s="37" t="str">
        <f t="shared" ca="1" si="94"/>
        <v/>
      </c>
      <c r="AJ177" s="38" t="str">
        <f t="shared" ca="1" si="95"/>
        <v/>
      </c>
      <c r="AK177" s="39" t="str">
        <f t="shared" si="82"/>
        <v/>
      </c>
      <c r="AL177" s="39" t="str">
        <f t="shared" ca="1" si="104"/>
        <v/>
      </c>
      <c r="AM177" s="39" t="str">
        <f t="shared" ca="1" si="96"/>
        <v/>
      </c>
      <c r="AN177" s="40"/>
      <c r="AO177" s="39">
        <f t="shared" ca="1" si="105"/>
        <v>0</v>
      </c>
      <c r="AP177" s="339"/>
      <c r="AW177" s="329"/>
      <c r="BI177" s="329"/>
      <c r="BJ177" s="329"/>
      <c r="BK177" s="329"/>
      <c r="BL177" s="329"/>
      <c r="BM177" s="329"/>
      <c r="BN177" s="329"/>
      <c r="BO177" s="329"/>
      <c r="BP177" s="329"/>
      <c r="BQ177" s="329"/>
      <c r="BR177" s="329"/>
      <c r="BS177" s="329"/>
      <c r="BT177" s="329"/>
      <c r="BU177" s="329"/>
      <c r="BV177" s="329"/>
      <c r="BW177" s="325"/>
      <c r="BX177" s="325"/>
      <c r="BY177" s="325"/>
      <c r="BZ177" s="325"/>
      <c r="CA177" s="325"/>
      <c r="CB177" s="325"/>
      <c r="CC177" s="325"/>
      <c r="CD177" s="325"/>
      <c r="CE177" s="325"/>
      <c r="CF177" s="325"/>
      <c r="CG177" s="325"/>
      <c r="CH177" s="325"/>
      <c r="CI177" s="325"/>
      <c r="CJ177" s="325"/>
      <c r="CK177" s="325"/>
      <c r="CL177" s="325"/>
      <c r="CM177" s="325"/>
      <c r="CN177" s="325"/>
      <c r="CO177" s="325"/>
      <c r="CP177" s="325"/>
      <c r="CQ177" s="325"/>
      <c r="CR177" s="325"/>
      <c r="CS177" s="325"/>
      <c r="CT177" s="325"/>
      <c r="CU177" s="325"/>
      <c r="CV177" s="325"/>
      <c r="CW177" s="325"/>
      <c r="CX177" s="325"/>
    </row>
    <row r="178" spans="1:102" s="36" customFormat="1" ht="15" customHeight="1">
      <c r="A178" s="329"/>
      <c r="B178" s="37" t="str">
        <f t="shared" ca="1" si="83"/>
        <v/>
      </c>
      <c r="C178" s="38" t="str">
        <f t="shared" ca="1" si="84"/>
        <v/>
      </c>
      <c r="D178" s="39" t="str">
        <f t="shared" ca="1" si="85"/>
        <v/>
      </c>
      <c r="E178" s="39" t="str">
        <f t="shared" ca="1" si="97"/>
        <v/>
      </c>
      <c r="F178" s="39" t="str">
        <f t="shared" ca="1" si="86"/>
        <v/>
      </c>
      <c r="G178" s="101"/>
      <c r="H178" s="39">
        <f t="shared" ca="1" si="77"/>
        <v>0</v>
      </c>
      <c r="J178" s="332"/>
      <c r="K178" s="37" t="str">
        <f t="shared" ca="1" si="87"/>
        <v/>
      </c>
      <c r="L178" s="38" t="str">
        <f t="shared" ca="1" si="88"/>
        <v/>
      </c>
      <c r="M178" s="39" t="str">
        <f t="shared" si="78"/>
        <v/>
      </c>
      <c r="N178" s="39" t="str">
        <f t="shared" ca="1" si="98"/>
        <v/>
      </c>
      <c r="O178" s="39" t="str">
        <f ca="1">IF(L178="","",ROUND(Q177*$O$5/payments_per_year,2))</f>
        <v/>
      </c>
      <c r="P178" s="101"/>
      <c r="Q178" s="39">
        <f t="shared" ca="1" si="99"/>
        <v>0</v>
      </c>
      <c r="R178" s="332"/>
      <c r="S178" s="37" t="str">
        <f t="shared" ca="1" si="89"/>
        <v/>
      </c>
      <c r="T178" s="38" t="str">
        <f t="shared" ca="1" si="90"/>
        <v/>
      </c>
      <c r="U178" s="39" t="str">
        <f t="shared" si="79"/>
        <v/>
      </c>
      <c r="V178" s="39" t="str">
        <f t="shared" ca="1" si="100"/>
        <v/>
      </c>
      <c r="W178" s="39">
        <f t="shared" ca="1" si="80"/>
        <v>0</v>
      </c>
      <c r="X178" s="40"/>
      <c r="Y178" s="39">
        <f t="shared" ca="1" si="101"/>
        <v>0</v>
      </c>
      <c r="Z178" s="332"/>
      <c r="AA178" s="37" t="str">
        <f t="shared" ca="1" si="91"/>
        <v/>
      </c>
      <c r="AB178" s="38" t="str">
        <f t="shared" ca="1" si="92"/>
        <v/>
      </c>
      <c r="AC178" s="39" t="str">
        <f t="shared" si="81"/>
        <v/>
      </c>
      <c r="AD178" s="39" t="str">
        <f t="shared" ca="1" si="102"/>
        <v/>
      </c>
      <c r="AE178" s="39" t="str">
        <f t="shared" ca="1" si="93"/>
        <v/>
      </c>
      <c r="AF178" s="40"/>
      <c r="AG178" s="39">
        <f t="shared" ca="1" si="103"/>
        <v>0</v>
      </c>
      <c r="AH178" s="339"/>
      <c r="AI178" s="37" t="str">
        <f t="shared" ca="1" si="94"/>
        <v/>
      </c>
      <c r="AJ178" s="38" t="str">
        <f t="shared" ca="1" si="95"/>
        <v/>
      </c>
      <c r="AK178" s="39" t="str">
        <f t="shared" si="82"/>
        <v/>
      </c>
      <c r="AL178" s="39" t="str">
        <f t="shared" ca="1" si="104"/>
        <v/>
      </c>
      <c r="AM178" s="39" t="str">
        <f t="shared" ca="1" si="96"/>
        <v/>
      </c>
      <c r="AN178" s="40"/>
      <c r="AO178" s="39">
        <f t="shared" ca="1" si="105"/>
        <v>0</v>
      </c>
      <c r="AP178" s="339"/>
      <c r="AW178" s="329"/>
      <c r="BI178" s="329"/>
      <c r="BJ178" s="329"/>
      <c r="BK178" s="329"/>
      <c r="BL178" s="329"/>
      <c r="BM178" s="329"/>
      <c r="BN178" s="329"/>
      <c r="BO178" s="329"/>
      <c r="BP178" s="329"/>
      <c r="BQ178" s="329"/>
      <c r="BR178" s="329"/>
      <c r="BS178" s="329"/>
      <c r="BT178" s="329"/>
      <c r="BU178" s="329"/>
      <c r="BV178" s="329"/>
      <c r="BW178" s="325"/>
      <c r="BX178" s="325"/>
      <c r="BY178" s="325"/>
      <c r="BZ178" s="325"/>
      <c r="CA178" s="325"/>
      <c r="CB178" s="325"/>
      <c r="CC178" s="325"/>
      <c r="CD178" s="325"/>
      <c r="CE178" s="325"/>
      <c r="CF178" s="325"/>
      <c r="CG178" s="325"/>
      <c r="CH178" s="325"/>
      <c r="CI178" s="325"/>
      <c r="CJ178" s="325"/>
      <c r="CK178" s="325"/>
      <c r="CL178" s="325"/>
      <c r="CM178" s="325"/>
      <c r="CN178" s="325"/>
      <c r="CO178" s="325"/>
      <c r="CP178" s="325"/>
      <c r="CQ178" s="325"/>
      <c r="CR178" s="325"/>
      <c r="CS178" s="325"/>
      <c r="CT178" s="325"/>
      <c r="CU178" s="325"/>
      <c r="CV178" s="325"/>
      <c r="CW178" s="325"/>
      <c r="CX178" s="325"/>
    </row>
    <row r="179" spans="1:102" s="36" customFormat="1" ht="15" customHeight="1">
      <c r="A179" s="329"/>
      <c r="B179" s="37" t="str">
        <f t="shared" ca="1" si="83"/>
        <v/>
      </c>
      <c r="C179" s="38" t="str">
        <f t="shared" ca="1" si="84"/>
        <v/>
      </c>
      <c r="D179" s="39" t="str">
        <f t="shared" ca="1" si="85"/>
        <v/>
      </c>
      <c r="E179" s="39" t="str">
        <f t="shared" ca="1" si="97"/>
        <v/>
      </c>
      <c r="F179" s="39" t="str">
        <f t="shared" ca="1" si="86"/>
        <v/>
      </c>
      <c r="G179" s="101"/>
      <c r="H179" s="39">
        <f t="shared" ca="1" si="77"/>
        <v>0</v>
      </c>
      <c r="J179" s="332"/>
      <c r="K179" s="37" t="str">
        <f t="shared" ca="1" si="87"/>
        <v/>
      </c>
      <c r="L179" s="38" t="str">
        <f t="shared" ca="1" si="88"/>
        <v/>
      </c>
      <c r="M179" s="39" t="str">
        <f t="shared" si="78"/>
        <v/>
      </c>
      <c r="N179" s="39" t="str">
        <f t="shared" ca="1" si="98"/>
        <v/>
      </c>
      <c r="O179" s="39">
        <f ca="1">ROUND(Q178*$O$5/payments_per_year,2)</f>
        <v>0</v>
      </c>
      <c r="P179" s="101"/>
      <c r="Q179" s="39">
        <f t="shared" ca="1" si="99"/>
        <v>0</v>
      </c>
      <c r="R179" s="332"/>
      <c r="S179" s="37" t="str">
        <f t="shared" ca="1" si="89"/>
        <v/>
      </c>
      <c r="T179" s="38" t="str">
        <f t="shared" ca="1" si="90"/>
        <v/>
      </c>
      <c r="U179" s="39" t="str">
        <f t="shared" si="79"/>
        <v/>
      </c>
      <c r="V179" s="39" t="str">
        <f t="shared" ca="1" si="100"/>
        <v/>
      </c>
      <c r="W179" s="39">
        <f t="shared" ca="1" si="80"/>
        <v>0</v>
      </c>
      <c r="X179" s="40"/>
      <c r="Y179" s="39">
        <f t="shared" ca="1" si="101"/>
        <v>0</v>
      </c>
      <c r="Z179" s="332"/>
      <c r="AA179" s="37" t="str">
        <f t="shared" ca="1" si="91"/>
        <v/>
      </c>
      <c r="AB179" s="38" t="str">
        <f t="shared" ca="1" si="92"/>
        <v/>
      </c>
      <c r="AC179" s="39" t="str">
        <f t="shared" si="81"/>
        <v/>
      </c>
      <c r="AD179" s="39" t="str">
        <f t="shared" ca="1" si="102"/>
        <v/>
      </c>
      <c r="AE179" s="39" t="str">
        <f t="shared" ca="1" si="93"/>
        <v/>
      </c>
      <c r="AF179" s="40"/>
      <c r="AG179" s="39">
        <f t="shared" ca="1" si="103"/>
        <v>0</v>
      </c>
      <c r="AH179" s="339"/>
      <c r="AI179" s="37" t="str">
        <f t="shared" ca="1" si="94"/>
        <v/>
      </c>
      <c r="AJ179" s="38" t="str">
        <f t="shared" ca="1" si="95"/>
        <v/>
      </c>
      <c r="AK179" s="39" t="str">
        <f t="shared" si="82"/>
        <v/>
      </c>
      <c r="AL179" s="39" t="str">
        <f t="shared" ca="1" si="104"/>
        <v/>
      </c>
      <c r="AM179" s="39" t="str">
        <f t="shared" ca="1" si="96"/>
        <v/>
      </c>
      <c r="AN179" s="40"/>
      <c r="AO179" s="39">
        <f t="shared" ca="1" si="105"/>
        <v>0</v>
      </c>
      <c r="AP179" s="339"/>
      <c r="AW179" s="329"/>
      <c r="BI179" s="329"/>
      <c r="BJ179" s="329"/>
      <c r="BK179" s="329"/>
      <c r="BL179" s="329"/>
      <c r="BM179" s="329"/>
      <c r="BN179" s="329"/>
      <c r="BO179" s="329"/>
      <c r="BP179" s="329"/>
      <c r="BQ179" s="329"/>
      <c r="BR179" s="329"/>
      <c r="BS179" s="329"/>
      <c r="BT179" s="329"/>
      <c r="BU179" s="329"/>
      <c r="BV179" s="329"/>
      <c r="BW179" s="325"/>
      <c r="BX179" s="325"/>
      <c r="BY179" s="325"/>
      <c r="BZ179" s="325"/>
      <c r="CA179" s="325"/>
      <c r="CB179" s="325"/>
      <c r="CC179" s="325"/>
      <c r="CD179" s="325"/>
      <c r="CE179" s="325"/>
      <c r="CF179" s="325"/>
      <c r="CG179" s="325"/>
      <c r="CH179" s="325"/>
      <c r="CI179" s="325"/>
      <c r="CJ179" s="325"/>
      <c r="CK179" s="325"/>
      <c r="CL179" s="325"/>
      <c r="CM179" s="325"/>
      <c r="CN179" s="325"/>
      <c r="CO179" s="325"/>
      <c r="CP179" s="325"/>
      <c r="CQ179" s="325"/>
      <c r="CR179" s="325"/>
      <c r="CS179" s="325"/>
      <c r="CT179" s="325"/>
      <c r="CU179" s="325"/>
      <c r="CV179" s="325"/>
      <c r="CW179" s="325"/>
      <c r="CX179" s="325"/>
    </row>
    <row r="180" spans="1:102" s="36" customFormat="1" ht="15" customHeight="1">
      <c r="A180" s="329"/>
      <c r="B180" s="37" t="str">
        <f t="shared" ca="1" si="83"/>
        <v/>
      </c>
      <c r="C180" s="38" t="str">
        <f t="shared" ca="1" si="84"/>
        <v/>
      </c>
      <c r="D180" s="39" t="str">
        <f t="shared" ca="1" si="85"/>
        <v/>
      </c>
      <c r="E180" s="39" t="str">
        <f t="shared" ca="1" si="97"/>
        <v/>
      </c>
      <c r="F180" s="39" t="str">
        <f t="shared" ca="1" si="86"/>
        <v/>
      </c>
      <c r="G180" s="101"/>
      <c r="H180" s="39">
        <f t="shared" ca="1" si="77"/>
        <v>0</v>
      </c>
      <c r="J180" s="332"/>
      <c r="K180" s="37" t="str">
        <f t="shared" ca="1" si="87"/>
        <v/>
      </c>
      <c r="L180" s="38" t="str">
        <f t="shared" ca="1" si="88"/>
        <v/>
      </c>
      <c r="M180" s="39" t="str">
        <f t="shared" si="78"/>
        <v/>
      </c>
      <c r="N180" s="39" t="str">
        <f t="shared" ca="1" si="98"/>
        <v/>
      </c>
      <c r="O180" s="39" t="str">
        <f ca="1">IF(L180="","",ROUND(Q179*$O$5/payments_per_year,2))</f>
        <v/>
      </c>
      <c r="P180" s="101"/>
      <c r="Q180" s="39">
        <f t="shared" ca="1" si="99"/>
        <v>0</v>
      </c>
      <c r="R180" s="332"/>
      <c r="S180" s="37" t="str">
        <f t="shared" ca="1" si="89"/>
        <v/>
      </c>
      <c r="T180" s="38" t="str">
        <f t="shared" ca="1" si="90"/>
        <v/>
      </c>
      <c r="U180" s="39" t="str">
        <f t="shared" si="79"/>
        <v/>
      </c>
      <c r="V180" s="39" t="str">
        <f t="shared" ca="1" si="100"/>
        <v/>
      </c>
      <c r="W180" s="39">
        <f t="shared" ca="1" si="80"/>
        <v>0</v>
      </c>
      <c r="X180" s="40"/>
      <c r="Y180" s="39">
        <f t="shared" ca="1" si="101"/>
        <v>0</v>
      </c>
      <c r="Z180" s="332"/>
      <c r="AA180" s="37" t="str">
        <f t="shared" ca="1" si="91"/>
        <v/>
      </c>
      <c r="AB180" s="38" t="str">
        <f t="shared" ca="1" si="92"/>
        <v/>
      </c>
      <c r="AC180" s="39" t="str">
        <f t="shared" si="81"/>
        <v/>
      </c>
      <c r="AD180" s="39" t="str">
        <f t="shared" ca="1" si="102"/>
        <v/>
      </c>
      <c r="AE180" s="39" t="str">
        <f t="shared" ca="1" si="93"/>
        <v/>
      </c>
      <c r="AF180" s="40"/>
      <c r="AG180" s="39">
        <f t="shared" ca="1" si="103"/>
        <v>0</v>
      </c>
      <c r="AH180" s="339"/>
      <c r="AI180" s="37" t="str">
        <f t="shared" ca="1" si="94"/>
        <v/>
      </c>
      <c r="AJ180" s="38" t="str">
        <f t="shared" ca="1" si="95"/>
        <v/>
      </c>
      <c r="AK180" s="39" t="str">
        <f t="shared" si="82"/>
        <v/>
      </c>
      <c r="AL180" s="39" t="str">
        <f t="shared" ca="1" si="104"/>
        <v/>
      </c>
      <c r="AM180" s="39" t="str">
        <f t="shared" ca="1" si="96"/>
        <v/>
      </c>
      <c r="AN180" s="40"/>
      <c r="AO180" s="39">
        <f t="shared" ca="1" si="105"/>
        <v>0</v>
      </c>
      <c r="AP180" s="339"/>
      <c r="AW180" s="329"/>
      <c r="BI180" s="329"/>
      <c r="BJ180" s="329"/>
      <c r="BK180" s="329"/>
      <c r="BL180" s="329"/>
      <c r="BM180" s="329"/>
      <c r="BN180" s="329"/>
      <c r="BO180" s="329"/>
      <c r="BP180" s="329"/>
      <c r="BQ180" s="329"/>
      <c r="BR180" s="329"/>
      <c r="BS180" s="329"/>
      <c r="BT180" s="329"/>
      <c r="BU180" s="329"/>
      <c r="BV180" s="329"/>
      <c r="BW180" s="325"/>
      <c r="BX180" s="325"/>
      <c r="BY180" s="325"/>
      <c r="BZ180" s="325"/>
      <c r="CA180" s="325"/>
      <c r="CB180" s="325"/>
      <c r="CC180" s="325"/>
      <c r="CD180" s="325"/>
      <c r="CE180" s="325"/>
      <c r="CF180" s="325"/>
      <c r="CG180" s="325"/>
      <c r="CH180" s="325"/>
      <c r="CI180" s="325"/>
      <c r="CJ180" s="325"/>
      <c r="CK180" s="325"/>
      <c r="CL180" s="325"/>
      <c r="CM180" s="325"/>
      <c r="CN180" s="325"/>
      <c r="CO180" s="325"/>
      <c r="CP180" s="325"/>
      <c r="CQ180" s="325"/>
      <c r="CR180" s="325"/>
      <c r="CS180" s="325"/>
      <c r="CT180" s="325"/>
      <c r="CU180" s="325"/>
      <c r="CV180" s="325"/>
      <c r="CW180" s="325"/>
      <c r="CX180" s="325"/>
    </row>
    <row r="181" spans="1:102" s="36" customFormat="1" ht="15" customHeight="1">
      <c r="A181" s="329"/>
      <c r="B181" s="37" t="str">
        <f t="shared" ca="1" si="83"/>
        <v/>
      </c>
      <c r="C181" s="38" t="str">
        <f t="shared" ca="1" si="84"/>
        <v/>
      </c>
      <c r="D181" s="39" t="str">
        <f t="shared" ca="1" si="85"/>
        <v/>
      </c>
      <c r="E181" s="39" t="str">
        <f t="shared" ca="1" si="97"/>
        <v/>
      </c>
      <c r="F181" s="39" t="str">
        <f t="shared" ca="1" si="86"/>
        <v/>
      </c>
      <c r="G181" s="101"/>
      <c r="H181" s="39">
        <f t="shared" ca="1" si="77"/>
        <v>0</v>
      </c>
      <c r="J181" s="332"/>
      <c r="K181" s="37" t="str">
        <f t="shared" ca="1" si="87"/>
        <v/>
      </c>
      <c r="L181" s="38" t="str">
        <f t="shared" ca="1" si="88"/>
        <v/>
      </c>
      <c r="M181" s="39" t="str">
        <f t="shared" si="78"/>
        <v/>
      </c>
      <c r="N181" s="39" t="str">
        <f t="shared" ca="1" si="98"/>
        <v/>
      </c>
      <c r="O181" s="39">
        <f ca="1">ROUND(Q180*$O$5/payments_per_year,2)</f>
        <v>0</v>
      </c>
      <c r="P181" s="101"/>
      <c r="Q181" s="39">
        <f t="shared" ca="1" si="99"/>
        <v>0</v>
      </c>
      <c r="R181" s="332"/>
      <c r="S181" s="37" t="str">
        <f t="shared" ca="1" si="89"/>
        <v/>
      </c>
      <c r="T181" s="38" t="str">
        <f t="shared" ca="1" si="90"/>
        <v/>
      </c>
      <c r="U181" s="39" t="str">
        <f t="shared" si="79"/>
        <v/>
      </c>
      <c r="V181" s="39" t="str">
        <f t="shared" ca="1" si="100"/>
        <v/>
      </c>
      <c r="W181" s="39">
        <f t="shared" ca="1" si="80"/>
        <v>0</v>
      </c>
      <c r="X181" s="40"/>
      <c r="Y181" s="39">
        <f t="shared" ca="1" si="101"/>
        <v>0</v>
      </c>
      <c r="Z181" s="332"/>
      <c r="AA181" s="37" t="str">
        <f t="shared" ca="1" si="91"/>
        <v/>
      </c>
      <c r="AB181" s="38" t="str">
        <f t="shared" ca="1" si="92"/>
        <v/>
      </c>
      <c r="AC181" s="39" t="str">
        <f t="shared" si="81"/>
        <v/>
      </c>
      <c r="AD181" s="39" t="str">
        <f t="shared" ca="1" si="102"/>
        <v/>
      </c>
      <c r="AE181" s="39" t="str">
        <f t="shared" ca="1" si="93"/>
        <v/>
      </c>
      <c r="AF181" s="40"/>
      <c r="AG181" s="39">
        <f t="shared" ca="1" si="103"/>
        <v>0</v>
      </c>
      <c r="AH181" s="339"/>
      <c r="AI181" s="37" t="str">
        <f t="shared" ca="1" si="94"/>
        <v/>
      </c>
      <c r="AJ181" s="38" t="str">
        <f t="shared" ca="1" si="95"/>
        <v/>
      </c>
      <c r="AK181" s="39" t="str">
        <f t="shared" si="82"/>
        <v/>
      </c>
      <c r="AL181" s="39" t="str">
        <f t="shared" ca="1" si="104"/>
        <v/>
      </c>
      <c r="AM181" s="39" t="str">
        <f t="shared" ca="1" si="96"/>
        <v/>
      </c>
      <c r="AN181" s="40"/>
      <c r="AO181" s="39">
        <f t="shared" ca="1" si="105"/>
        <v>0</v>
      </c>
      <c r="AP181" s="339"/>
      <c r="AW181" s="329"/>
      <c r="BI181" s="329"/>
      <c r="BJ181" s="329"/>
      <c r="BK181" s="329"/>
      <c r="BL181" s="329"/>
      <c r="BM181" s="329"/>
      <c r="BN181" s="329"/>
      <c r="BO181" s="329"/>
      <c r="BP181" s="329"/>
      <c r="BQ181" s="329"/>
      <c r="BR181" s="329"/>
      <c r="BS181" s="329"/>
      <c r="BT181" s="329"/>
      <c r="BU181" s="329"/>
      <c r="BV181" s="329"/>
      <c r="BW181" s="325"/>
      <c r="BX181" s="325"/>
      <c r="BY181" s="325"/>
      <c r="BZ181" s="325"/>
      <c r="CA181" s="325"/>
      <c r="CB181" s="325"/>
      <c r="CC181" s="325"/>
      <c r="CD181" s="325"/>
      <c r="CE181" s="325"/>
      <c r="CF181" s="325"/>
      <c r="CG181" s="325"/>
      <c r="CH181" s="325"/>
      <c r="CI181" s="325"/>
      <c r="CJ181" s="325"/>
      <c r="CK181" s="325"/>
      <c r="CL181" s="325"/>
      <c r="CM181" s="325"/>
      <c r="CN181" s="325"/>
      <c r="CO181" s="325"/>
      <c r="CP181" s="325"/>
      <c r="CQ181" s="325"/>
      <c r="CR181" s="325"/>
      <c r="CS181" s="325"/>
      <c r="CT181" s="325"/>
      <c r="CU181" s="325"/>
      <c r="CV181" s="325"/>
      <c r="CW181" s="325"/>
      <c r="CX181" s="325"/>
    </row>
    <row r="182" spans="1:102" s="36" customFormat="1" ht="15" customHeight="1">
      <c r="A182" s="329"/>
      <c r="B182" s="37" t="str">
        <f t="shared" ca="1" si="83"/>
        <v/>
      </c>
      <c r="C182" s="38" t="str">
        <f t="shared" ca="1" si="84"/>
        <v/>
      </c>
      <c r="D182" s="39" t="str">
        <f t="shared" ca="1" si="85"/>
        <v/>
      </c>
      <c r="E182" s="39" t="str">
        <f t="shared" ca="1" si="97"/>
        <v/>
      </c>
      <c r="F182" s="39" t="str">
        <f t="shared" ca="1" si="86"/>
        <v/>
      </c>
      <c r="G182" s="101"/>
      <c r="H182" s="39">
        <f t="shared" ca="1" si="77"/>
        <v>0</v>
      </c>
      <c r="J182" s="332"/>
      <c r="K182" s="37" t="str">
        <f t="shared" ca="1" si="87"/>
        <v/>
      </c>
      <c r="L182" s="38" t="str">
        <f t="shared" ca="1" si="88"/>
        <v/>
      </c>
      <c r="M182" s="39" t="str">
        <f t="shared" si="78"/>
        <v/>
      </c>
      <c r="N182" s="39" t="str">
        <f t="shared" ca="1" si="98"/>
        <v/>
      </c>
      <c r="O182" s="39" t="str">
        <f ca="1">IF(L182="","",ROUND(Q181*$O$5/payments_per_year,2))</f>
        <v/>
      </c>
      <c r="P182" s="101"/>
      <c r="Q182" s="39">
        <f t="shared" ca="1" si="99"/>
        <v>0</v>
      </c>
      <c r="R182" s="332"/>
      <c r="S182" s="37" t="str">
        <f t="shared" ca="1" si="89"/>
        <v/>
      </c>
      <c r="T182" s="38" t="str">
        <f t="shared" ca="1" si="90"/>
        <v/>
      </c>
      <c r="U182" s="39" t="str">
        <f t="shared" si="79"/>
        <v/>
      </c>
      <c r="V182" s="39" t="str">
        <f t="shared" ca="1" si="100"/>
        <v/>
      </c>
      <c r="W182" s="39">
        <f t="shared" ca="1" si="80"/>
        <v>0</v>
      </c>
      <c r="X182" s="40"/>
      <c r="Y182" s="39">
        <f t="shared" ca="1" si="101"/>
        <v>0</v>
      </c>
      <c r="Z182" s="332"/>
      <c r="AA182" s="37" t="str">
        <f t="shared" ca="1" si="91"/>
        <v/>
      </c>
      <c r="AB182" s="38" t="str">
        <f t="shared" ca="1" si="92"/>
        <v/>
      </c>
      <c r="AC182" s="39" t="str">
        <f t="shared" si="81"/>
        <v/>
      </c>
      <c r="AD182" s="39" t="str">
        <f t="shared" ca="1" si="102"/>
        <v/>
      </c>
      <c r="AE182" s="39" t="str">
        <f t="shared" ca="1" si="93"/>
        <v/>
      </c>
      <c r="AF182" s="40"/>
      <c r="AG182" s="39">
        <f t="shared" ca="1" si="103"/>
        <v>0</v>
      </c>
      <c r="AH182" s="339"/>
      <c r="AI182" s="37" t="str">
        <f t="shared" ca="1" si="94"/>
        <v/>
      </c>
      <c r="AJ182" s="38" t="str">
        <f t="shared" ca="1" si="95"/>
        <v/>
      </c>
      <c r="AK182" s="39" t="str">
        <f t="shared" si="82"/>
        <v/>
      </c>
      <c r="AL182" s="39" t="str">
        <f t="shared" ca="1" si="104"/>
        <v/>
      </c>
      <c r="AM182" s="39" t="str">
        <f t="shared" ca="1" si="96"/>
        <v/>
      </c>
      <c r="AN182" s="40"/>
      <c r="AO182" s="39">
        <f t="shared" ca="1" si="105"/>
        <v>0</v>
      </c>
      <c r="AP182" s="339"/>
      <c r="AW182" s="329"/>
      <c r="BI182" s="329"/>
      <c r="BJ182" s="329"/>
      <c r="BK182" s="329"/>
      <c r="BL182" s="329"/>
      <c r="BM182" s="329"/>
      <c r="BN182" s="329"/>
      <c r="BO182" s="329"/>
      <c r="BP182" s="329"/>
      <c r="BQ182" s="329"/>
      <c r="BR182" s="329"/>
      <c r="BS182" s="329"/>
      <c r="BT182" s="329"/>
      <c r="BU182" s="329"/>
      <c r="BV182" s="329"/>
      <c r="BW182" s="325"/>
      <c r="BX182" s="325"/>
      <c r="BY182" s="325"/>
      <c r="BZ182" s="325"/>
      <c r="CA182" s="325"/>
      <c r="CB182" s="325"/>
      <c r="CC182" s="325"/>
      <c r="CD182" s="325"/>
      <c r="CE182" s="325"/>
      <c r="CF182" s="325"/>
      <c r="CG182" s="325"/>
      <c r="CH182" s="325"/>
      <c r="CI182" s="325"/>
      <c r="CJ182" s="325"/>
      <c r="CK182" s="325"/>
      <c r="CL182" s="325"/>
      <c r="CM182" s="325"/>
      <c r="CN182" s="325"/>
      <c r="CO182" s="325"/>
      <c r="CP182" s="325"/>
      <c r="CQ182" s="325"/>
      <c r="CR182" s="325"/>
      <c r="CS182" s="325"/>
      <c r="CT182" s="325"/>
      <c r="CU182" s="325"/>
      <c r="CV182" s="325"/>
      <c r="CW182" s="325"/>
      <c r="CX182" s="325"/>
    </row>
    <row r="183" spans="1:102" s="36" customFormat="1" ht="15" customHeight="1">
      <c r="A183" s="329"/>
      <c r="B183" s="37" t="str">
        <f t="shared" ca="1" si="83"/>
        <v/>
      </c>
      <c r="C183" s="38" t="str">
        <f t="shared" ca="1" si="84"/>
        <v/>
      </c>
      <c r="D183" s="39" t="str">
        <f t="shared" ca="1" si="85"/>
        <v/>
      </c>
      <c r="E183" s="39" t="str">
        <f t="shared" ca="1" si="97"/>
        <v/>
      </c>
      <c r="F183" s="39" t="str">
        <f t="shared" ca="1" si="86"/>
        <v/>
      </c>
      <c r="G183" s="101"/>
      <c r="H183" s="39">
        <f t="shared" ca="1" si="77"/>
        <v>0</v>
      </c>
      <c r="J183" s="332"/>
      <c r="K183" s="37" t="str">
        <f t="shared" ca="1" si="87"/>
        <v/>
      </c>
      <c r="L183" s="38" t="str">
        <f t="shared" ca="1" si="88"/>
        <v/>
      </c>
      <c r="M183" s="39" t="str">
        <f t="shared" si="78"/>
        <v/>
      </c>
      <c r="N183" s="39" t="str">
        <f t="shared" ca="1" si="98"/>
        <v/>
      </c>
      <c r="O183" s="39">
        <f ca="1">ROUND(Q182*$O$5/payments_per_year,2)</f>
        <v>0</v>
      </c>
      <c r="P183" s="101"/>
      <c r="Q183" s="39">
        <f t="shared" ca="1" si="99"/>
        <v>0</v>
      </c>
      <c r="R183" s="332"/>
      <c r="S183" s="37" t="str">
        <f t="shared" ca="1" si="89"/>
        <v/>
      </c>
      <c r="T183" s="38" t="str">
        <f t="shared" ca="1" si="90"/>
        <v/>
      </c>
      <c r="U183" s="39" t="str">
        <f t="shared" si="79"/>
        <v/>
      </c>
      <c r="V183" s="39" t="str">
        <f t="shared" ca="1" si="100"/>
        <v/>
      </c>
      <c r="W183" s="39">
        <f t="shared" ca="1" si="80"/>
        <v>0</v>
      </c>
      <c r="X183" s="40"/>
      <c r="Y183" s="39">
        <f t="shared" ca="1" si="101"/>
        <v>0</v>
      </c>
      <c r="Z183" s="332"/>
      <c r="AA183" s="37" t="str">
        <f t="shared" ca="1" si="91"/>
        <v/>
      </c>
      <c r="AB183" s="38" t="str">
        <f t="shared" ca="1" si="92"/>
        <v/>
      </c>
      <c r="AC183" s="39" t="str">
        <f t="shared" si="81"/>
        <v/>
      </c>
      <c r="AD183" s="39" t="str">
        <f t="shared" ca="1" si="102"/>
        <v/>
      </c>
      <c r="AE183" s="39" t="str">
        <f t="shared" ca="1" si="93"/>
        <v/>
      </c>
      <c r="AF183" s="40"/>
      <c r="AG183" s="39">
        <f t="shared" ca="1" si="103"/>
        <v>0</v>
      </c>
      <c r="AH183" s="339"/>
      <c r="AI183" s="37" t="str">
        <f t="shared" ca="1" si="94"/>
        <v/>
      </c>
      <c r="AJ183" s="38" t="str">
        <f t="shared" ca="1" si="95"/>
        <v/>
      </c>
      <c r="AK183" s="39" t="str">
        <f t="shared" si="82"/>
        <v/>
      </c>
      <c r="AL183" s="39" t="str">
        <f t="shared" ca="1" si="104"/>
        <v/>
      </c>
      <c r="AM183" s="39" t="str">
        <f t="shared" ca="1" si="96"/>
        <v/>
      </c>
      <c r="AN183" s="40"/>
      <c r="AO183" s="39">
        <f t="shared" ca="1" si="105"/>
        <v>0</v>
      </c>
      <c r="AP183" s="339"/>
      <c r="AW183" s="329"/>
      <c r="BI183" s="329"/>
      <c r="BJ183" s="329"/>
      <c r="BK183" s="329"/>
      <c r="BL183" s="329"/>
      <c r="BM183" s="329"/>
      <c r="BN183" s="329"/>
      <c r="BO183" s="329"/>
      <c r="BP183" s="329"/>
      <c r="BQ183" s="329"/>
      <c r="BR183" s="329"/>
      <c r="BS183" s="329"/>
      <c r="BT183" s="329"/>
      <c r="BU183" s="329"/>
      <c r="BV183" s="329"/>
      <c r="BW183" s="325"/>
      <c r="BX183" s="325"/>
      <c r="BY183" s="325"/>
      <c r="BZ183" s="325"/>
      <c r="CA183" s="325"/>
      <c r="CB183" s="325"/>
      <c r="CC183" s="325"/>
      <c r="CD183" s="325"/>
      <c r="CE183" s="325"/>
      <c r="CF183" s="325"/>
      <c r="CG183" s="325"/>
      <c r="CH183" s="325"/>
      <c r="CI183" s="325"/>
      <c r="CJ183" s="325"/>
      <c r="CK183" s="325"/>
      <c r="CL183" s="325"/>
      <c r="CM183" s="325"/>
      <c r="CN183" s="325"/>
      <c r="CO183" s="325"/>
      <c r="CP183" s="325"/>
      <c r="CQ183" s="325"/>
      <c r="CR183" s="325"/>
      <c r="CS183" s="325"/>
      <c r="CT183" s="325"/>
      <c r="CU183" s="325"/>
      <c r="CV183" s="325"/>
      <c r="CW183" s="325"/>
      <c r="CX183" s="325"/>
    </row>
    <row r="184" spans="1:102" s="36" customFormat="1" ht="15" customHeight="1">
      <c r="A184" s="329"/>
      <c r="B184" s="37" t="str">
        <f t="shared" ca="1" si="83"/>
        <v/>
      </c>
      <c r="C184" s="38" t="str">
        <f t="shared" ca="1" si="84"/>
        <v/>
      </c>
      <c r="D184" s="39" t="str">
        <f t="shared" ca="1" si="85"/>
        <v/>
      </c>
      <c r="E184" s="39" t="str">
        <f t="shared" ca="1" si="97"/>
        <v/>
      </c>
      <c r="F184" s="39" t="str">
        <f t="shared" ca="1" si="86"/>
        <v/>
      </c>
      <c r="G184" s="101"/>
      <c r="H184" s="39">
        <f t="shared" ca="1" si="77"/>
        <v>0</v>
      </c>
      <c r="J184" s="332"/>
      <c r="K184" s="37" t="str">
        <f t="shared" ca="1" si="87"/>
        <v/>
      </c>
      <c r="L184" s="38" t="str">
        <f t="shared" ca="1" si="88"/>
        <v/>
      </c>
      <c r="M184" s="39" t="str">
        <f t="shared" si="78"/>
        <v/>
      </c>
      <c r="N184" s="39" t="str">
        <f t="shared" ca="1" si="98"/>
        <v/>
      </c>
      <c r="O184" s="39" t="str">
        <f ca="1">IF(L184="","",ROUND(Q183*$O$5/payments_per_year,2))</f>
        <v/>
      </c>
      <c r="P184" s="101"/>
      <c r="Q184" s="39">
        <f t="shared" ca="1" si="99"/>
        <v>0</v>
      </c>
      <c r="R184" s="332"/>
      <c r="S184" s="37" t="str">
        <f t="shared" ca="1" si="89"/>
        <v/>
      </c>
      <c r="T184" s="38" t="str">
        <f t="shared" ca="1" si="90"/>
        <v/>
      </c>
      <c r="U184" s="39" t="str">
        <f t="shared" si="79"/>
        <v/>
      </c>
      <c r="V184" s="39" t="str">
        <f t="shared" ca="1" si="100"/>
        <v/>
      </c>
      <c r="W184" s="39">
        <f t="shared" ca="1" si="80"/>
        <v>0</v>
      </c>
      <c r="X184" s="40"/>
      <c r="Y184" s="39">
        <f t="shared" ca="1" si="101"/>
        <v>0</v>
      </c>
      <c r="Z184" s="332"/>
      <c r="AA184" s="37" t="str">
        <f t="shared" ca="1" si="91"/>
        <v/>
      </c>
      <c r="AB184" s="38" t="str">
        <f t="shared" ca="1" si="92"/>
        <v/>
      </c>
      <c r="AC184" s="39" t="str">
        <f t="shared" si="81"/>
        <v/>
      </c>
      <c r="AD184" s="39" t="str">
        <f t="shared" ca="1" si="102"/>
        <v/>
      </c>
      <c r="AE184" s="39" t="str">
        <f t="shared" ca="1" si="93"/>
        <v/>
      </c>
      <c r="AF184" s="40"/>
      <c r="AG184" s="39">
        <f t="shared" ca="1" si="103"/>
        <v>0</v>
      </c>
      <c r="AH184" s="339"/>
      <c r="AI184" s="37" t="str">
        <f t="shared" ca="1" si="94"/>
        <v/>
      </c>
      <c r="AJ184" s="38" t="str">
        <f t="shared" ca="1" si="95"/>
        <v/>
      </c>
      <c r="AK184" s="39" t="str">
        <f t="shared" si="82"/>
        <v/>
      </c>
      <c r="AL184" s="39" t="str">
        <f t="shared" ca="1" si="104"/>
        <v/>
      </c>
      <c r="AM184" s="39" t="str">
        <f t="shared" ca="1" si="96"/>
        <v/>
      </c>
      <c r="AN184" s="40"/>
      <c r="AO184" s="39">
        <f t="shared" ca="1" si="105"/>
        <v>0</v>
      </c>
      <c r="AP184" s="339"/>
      <c r="AW184" s="329"/>
      <c r="BI184" s="329"/>
      <c r="BJ184" s="329"/>
      <c r="BK184" s="329"/>
      <c r="BL184" s="329"/>
      <c r="BM184" s="329"/>
      <c r="BN184" s="329"/>
      <c r="BO184" s="329"/>
      <c r="BP184" s="329"/>
      <c r="BQ184" s="329"/>
      <c r="BR184" s="329"/>
      <c r="BS184" s="329"/>
      <c r="BT184" s="329"/>
      <c r="BU184" s="329"/>
      <c r="BV184" s="329"/>
      <c r="BW184" s="325"/>
      <c r="BX184" s="325"/>
      <c r="BY184" s="325"/>
      <c r="BZ184" s="325"/>
      <c r="CA184" s="325"/>
      <c r="CB184" s="325"/>
      <c r="CC184" s="325"/>
      <c r="CD184" s="325"/>
      <c r="CE184" s="325"/>
      <c r="CF184" s="325"/>
      <c r="CG184" s="325"/>
      <c r="CH184" s="325"/>
      <c r="CI184" s="325"/>
      <c r="CJ184" s="325"/>
      <c r="CK184" s="325"/>
      <c r="CL184" s="325"/>
      <c r="CM184" s="325"/>
      <c r="CN184" s="325"/>
      <c r="CO184" s="325"/>
      <c r="CP184" s="325"/>
      <c r="CQ184" s="325"/>
      <c r="CR184" s="325"/>
      <c r="CS184" s="325"/>
      <c r="CT184" s="325"/>
      <c r="CU184" s="325"/>
      <c r="CV184" s="325"/>
      <c r="CW184" s="325"/>
      <c r="CX184" s="325"/>
    </row>
    <row r="185" spans="1:102" s="36" customFormat="1" ht="15" customHeight="1">
      <c r="A185" s="329"/>
      <c r="B185" s="37" t="str">
        <f t="shared" ca="1" si="83"/>
        <v/>
      </c>
      <c r="C185" s="38" t="str">
        <f t="shared" ca="1" si="84"/>
        <v/>
      </c>
      <c r="D185" s="39" t="str">
        <f t="shared" ca="1" si="85"/>
        <v/>
      </c>
      <c r="E185" s="39" t="str">
        <f t="shared" ca="1" si="97"/>
        <v/>
      </c>
      <c r="F185" s="39" t="str">
        <f t="shared" ca="1" si="86"/>
        <v/>
      </c>
      <c r="G185" s="101"/>
      <c r="H185" s="39">
        <f t="shared" ca="1" si="77"/>
        <v>0</v>
      </c>
      <c r="J185" s="332"/>
      <c r="K185" s="37" t="str">
        <f t="shared" ca="1" si="87"/>
        <v/>
      </c>
      <c r="L185" s="38" t="str">
        <f t="shared" ca="1" si="88"/>
        <v/>
      </c>
      <c r="M185" s="39" t="str">
        <f t="shared" si="78"/>
        <v/>
      </c>
      <c r="N185" s="39" t="str">
        <f t="shared" ca="1" si="98"/>
        <v/>
      </c>
      <c r="O185" s="39">
        <f ca="1">ROUND(Q184*$O$5/payments_per_year,2)</f>
        <v>0</v>
      </c>
      <c r="P185" s="101"/>
      <c r="Q185" s="39">
        <f t="shared" ca="1" si="99"/>
        <v>0</v>
      </c>
      <c r="R185" s="332"/>
      <c r="S185" s="37" t="str">
        <f t="shared" ca="1" si="89"/>
        <v/>
      </c>
      <c r="T185" s="38" t="str">
        <f t="shared" ca="1" si="90"/>
        <v/>
      </c>
      <c r="U185" s="39" t="str">
        <f t="shared" si="79"/>
        <v/>
      </c>
      <c r="V185" s="39" t="str">
        <f t="shared" ca="1" si="100"/>
        <v/>
      </c>
      <c r="W185" s="39">
        <f t="shared" ca="1" si="80"/>
        <v>0</v>
      </c>
      <c r="X185" s="40"/>
      <c r="Y185" s="39">
        <f t="shared" ca="1" si="101"/>
        <v>0</v>
      </c>
      <c r="Z185" s="332"/>
      <c r="AA185" s="37" t="str">
        <f t="shared" ca="1" si="91"/>
        <v/>
      </c>
      <c r="AB185" s="38" t="str">
        <f t="shared" ca="1" si="92"/>
        <v/>
      </c>
      <c r="AC185" s="39" t="str">
        <f t="shared" si="81"/>
        <v/>
      </c>
      <c r="AD185" s="39" t="str">
        <f t="shared" ca="1" si="102"/>
        <v/>
      </c>
      <c r="AE185" s="39" t="str">
        <f t="shared" ca="1" si="93"/>
        <v/>
      </c>
      <c r="AF185" s="40"/>
      <c r="AG185" s="39">
        <f t="shared" ca="1" si="103"/>
        <v>0</v>
      </c>
      <c r="AH185" s="339"/>
      <c r="AI185" s="37" t="str">
        <f t="shared" ca="1" si="94"/>
        <v/>
      </c>
      <c r="AJ185" s="38" t="str">
        <f t="shared" ca="1" si="95"/>
        <v/>
      </c>
      <c r="AK185" s="39" t="str">
        <f t="shared" si="82"/>
        <v/>
      </c>
      <c r="AL185" s="39" t="str">
        <f t="shared" ca="1" si="104"/>
        <v/>
      </c>
      <c r="AM185" s="39" t="str">
        <f t="shared" ca="1" si="96"/>
        <v/>
      </c>
      <c r="AN185" s="40"/>
      <c r="AO185" s="39">
        <f t="shared" ca="1" si="105"/>
        <v>0</v>
      </c>
      <c r="AP185" s="339"/>
      <c r="AW185" s="329"/>
      <c r="BI185" s="329"/>
      <c r="BJ185" s="329"/>
      <c r="BK185" s="329"/>
      <c r="BL185" s="329"/>
      <c r="BM185" s="329"/>
      <c r="BN185" s="329"/>
      <c r="BO185" s="329"/>
      <c r="BP185" s="329"/>
      <c r="BQ185" s="329"/>
      <c r="BR185" s="329"/>
      <c r="BS185" s="329"/>
      <c r="BT185" s="329"/>
      <c r="BU185" s="329"/>
      <c r="BV185" s="329"/>
      <c r="BW185" s="325"/>
      <c r="BX185" s="325"/>
      <c r="BY185" s="325"/>
      <c r="BZ185" s="325"/>
      <c r="CA185" s="325"/>
      <c r="CB185" s="325"/>
      <c r="CC185" s="325"/>
      <c r="CD185" s="325"/>
      <c r="CE185" s="325"/>
      <c r="CF185" s="325"/>
      <c r="CG185" s="325"/>
      <c r="CH185" s="325"/>
      <c r="CI185" s="325"/>
      <c r="CJ185" s="325"/>
      <c r="CK185" s="325"/>
      <c r="CL185" s="325"/>
      <c r="CM185" s="325"/>
      <c r="CN185" s="325"/>
      <c r="CO185" s="325"/>
      <c r="CP185" s="325"/>
      <c r="CQ185" s="325"/>
      <c r="CR185" s="325"/>
      <c r="CS185" s="325"/>
      <c r="CT185" s="325"/>
      <c r="CU185" s="325"/>
      <c r="CV185" s="325"/>
      <c r="CW185" s="325"/>
      <c r="CX185" s="325"/>
    </row>
    <row r="186" spans="1:102" s="36" customFormat="1" ht="15" customHeight="1">
      <c r="A186" s="329"/>
      <c r="B186" s="37" t="str">
        <f t="shared" ca="1" si="83"/>
        <v/>
      </c>
      <c r="C186" s="38" t="str">
        <f t="shared" ca="1" si="84"/>
        <v/>
      </c>
      <c r="D186" s="39" t="str">
        <f t="shared" ca="1" si="85"/>
        <v/>
      </c>
      <c r="E186" s="39" t="str">
        <f t="shared" ca="1" si="97"/>
        <v/>
      </c>
      <c r="F186" s="39" t="str">
        <f t="shared" ca="1" si="86"/>
        <v/>
      </c>
      <c r="G186" s="101"/>
      <c r="H186" s="39">
        <f t="shared" ca="1" si="77"/>
        <v>0</v>
      </c>
      <c r="J186" s="332"/>
      <c r="K186" s="37" t="str">
        <f t="shared" ca="1" si="87"/>
        <v/>
      </c>
      <c r="L186" s="38" t="str">
        <f t="shared" ca="1" si="88"/>
        <v/>
      </c>
      <c r="M186" s="39" t="str">
        <f t="shared" si="78"/>
        <v/>
      </c>
      <c r="N186" s="39" t="str">
        <f t="shared" ca="1" si="98"/>
        <v/>
      </c>
      <c r="O186" s="39" t="str">
        <f ca="1">IF(L186="","",ROUND(Q185*$O$5/payments_per_year,2))</f>
        <v/>
      </c>
      <c r="P186" s="101"/>
      <c r="Q186" s="39">
        <f t="shared" ca="1" si="99"/>
        <v>0</v>
      </c>
      <c r="R186" s="332"/>
      <c r="S186" s="37" t="str">
        <f t="shared" ca="1" si="89"/>
        <v/>
      </c>
      <c r="T186" s="38" t="str">
        <f t="shared" ca="1" si="90"/>
        <v/>
      </c>
      <c r="U186" s="39" t="str">
        <f t="shared" si="79"/>
        <v/>
      </c>
      <c r="V186" s="39" t="str">
        <f t="shared" ca="1" si="100"/>
        <v/>
      </c>
      <c r="W186" s="39">
        <f t="shared" ca="1" si="80"/>
        <v>0</v>
      </c>
      <c r="X186" s="40"/>
      <c r="Y186" s="39">
        <f t="shared" ca="1" si="101"/>
        <v>0</v>
      </c>
      <c r="Z186" s="332"/>
      <c r="AA186" s="37" t="str">
        <f t="shared" ca="1" si="91"/>
        <v/>
      </c>
      <c r="AB186" s="38" t="str">
        <f t="shared" ca="1" si="92"/>
        <v/>
      </c>
      <c r="AC186" s="39" t="str">
        <f t="shared" si="81"/>
        <v/>
      </c>
      <c r="AD186" s="39" t="str">
        <f t="shared" ca="1" si="102"/>
        <v/>
      </c>
      <c r="AE186" s="39" t="str">
        <f t="shared" ca="1" si="93"/>
        <v/>
      </c>
      <c r="AF186" s="40"/>
      <c r="AG186" s="39">
        <f t="shared" ca="1" si="103"/>
        <v>0</v>
      </c>
      <c r="AH186" s="339"/>
      <c r="AI186" s="37" t="str">
        <f t="shared" ca="1" si="94"/>
        <v/>
      </c>
      <c r="AJ186" s="38" t="str">
        <f t="shared" ca="1" si="95"/>
        <v/>
      </c>
      <c r="AK186" s="39" t="str">
        <f t="shared" si="82"/>
        <v/>
      </c>
      <c r="AL186" s="39" t="str">
        <f t="shared" ca="1" si="104"/>
        <v/>
      </c>
      <c r="AM186" s="39" t="str">
        <f t="shared" ca="1" si="96"/>
        <v/>
      </c>
      <c r="AN186" s="40"/>
      <c r="AO186" s="39">
        <f t="shared" ca="1" si="105"/>
        <v>0</v>
      </c>
      <c r="AP186" s="339"/>
      <c r="AW186" s="329"/>
      <c r="BI186" s="329"/>
      <c r="BJ186" s="329"/>
      <c r="BK186" s="329"/>
      <c r="BL186" s="329"/>
      <c r="BM186" s="329"/>
      <c r="BN186" s="329"/>
      <c r="BO186" s="329"/>
      <c r="BP186" s="329"/>
      <c r="BQ186" s="329"/>
      <c r="BR186" s="329"/>
      <c r="BS186" s="329"/>
      <c r="BT186" s="329"/>
      <c r="BU186" s="329"/>
      <c r="BV186" s="329"/>
      <c r="BW186" s="325"/>
      <c r="BX186" s="325"/>
      <c r="BY186" s="325"/>
      <c r="BZ186" s="325"/>
      <c r="CA186" s="325"/>
      <c r="CB186" s="325"/>
      <c r="CC186" s="325"/>
      <c r="CD186" s="325"/>
      <c r="CE186" s="325"/>
      <c r="CF186" s="325"/>
      <c r="CG186" s="325"/>
      <c r="CH186" s="325"/>
      <c r="CI186" s="325"/>
      <c r="CJ186" s="325"/>
      <c r="CK186" s="325"/>
      <c r="CL186" s="325"/>
      <c r="CM186" s="325"/>
      <c r="CN186" s="325"/>
      <c r="CO186" s="325"/>
      <c r="CP186" s="325"/>
      <c r="CQ186" s="325"/>
      <c r="CR186" s="325"/>
      <c r="CS186" s="325"/>
      <c r="CT186" s="325"/>
      <c r="CU186" s="325"/>
      <c r="CV186" s="325"/>
      <c r="CW186" s="325"/>
      <c r="CX186" s="325"/>
    </row>
    <row r="187" spans="1:102" s="36" customFormat="1" ht="15" customHeight="1">
      <c r="A187" s="329"/>
      <c r="B187" s="37" t="str">
        <f t="shared" ca="1" si="83"/>
        <v/>
      </c>
      <c r="C187" s="41" t="str">
        <f t="shared" ca="1" si="84"/>
        <v/>
      </c>
      <c r="D187" s="39" t="str">
        <f t="shared" ca="1" si="85"/>
        <v/>
      </c>
      <c r="E187" s="39" t="str">
        <f t="shared" ca="1" si="97"/>
        <v/>
      </c>
      <c r="F187" s="39" t="str">
        <f t="shared" ca="1" si="86"/>
        <v/>
      </c>
      <c r="G187" s="101"/>
      <c r="H187" s="39">
        <f t="shared" ca="1" si="77"/>
        <v>0</v>
      </c>
      <c r="J187" s="332"/>
      <c r="K187" s="37" t="str">
        <f t="shared" ca="1" si="87"/>
        <v/>
      </c>
      <c r="L187" s="41" t="str">
        <f t="shared" ca="1" si="88"/>
        <v/>
      </c>
      <c r="M187" s="39" t="str">
        <f t="shared" si="78"/>
        <v/>
      </c>
      <c r="N187" s="39" t="str">
        <f t="shared" ca="1" si="98"/>
        <v/>
      </c>
      <c r="O187" s="39">
        <f ca="1">ROUND(Q186*$O$5/payments_per_year,2)</f>
        <v>0</v>
      </c>
      <c r="P187" s="101"/>
      <c r="Q187" s="39">
        <f t="shared" ca="1" si="99"/>
        <v>0</v>
      </c>
      <c r="R187" s="332"/>
      <c r="S187" s="37" t="str">
        <f t="shared" ca="1" si="89"/>
        <v/>
      </c>
      <c r="T187" s="41" t="str">
        <f t="shared" ca="1" si="90"/>
        <v/>
      </c>
      <c r="U187" s="39" t="str">
        <f t="shared" si="79"/>
        <v/>
      </c>
      <c r="V187" s="39" t="str">
        <f t="shared" ca="1" si="100"/>
        <v/>
      </c>
      <c r="W187" s="39">
        <f t="shared" ca="1" si="80"/>
        <v>0</v>
      </c>
      <c r="X187" s="40"/>
      <c r="Y187" s="39">
        <f t="shared" ca="1" si="101"/>
        <v>0</v>
      </c>
      <c r="Z187" s="332"/>
      <c r="AA187" s="37" t="str">
        <f t="shared" ca="1" si="91"/>
        <v/>
      </c>
      <c r="AB187" s="41" t="str">
        <f t="shared" ca="1" si="92"/>
        <v/>
      </c>
      <c r="AC187" s="39" t="str">
        <f t="shared" si="81"/>
        <v/>
      </c>
      <c r="AD187" s="39" t="str">
        <f t="shared" ca="1" si="102"/>
        <v/>
      </c>
      <c r="AE187" s="39" t="str">
        <f t="shared" ca="1" si="93"/>
        <v/>
      </c>
      <c r="AF187" s="40"/>
      <c r="AG187" s="39">
        <f t="shared" ca="1" si="103"/>
        <v>0</v>
      </c>
      <c r="AH187" s="339"/>
      <c r="AI187" s="37" t="str">
        <f t="shared" ca="1" si="94"/>
        <v/>
      </c>
      <c r="AJ187" s="41" t="str">
        <f t="shared" ca="1" si="95"/>
        <v/>
      </c>
      <c r="AK187" s="39" t="str">
        <f t="shared" si="82"/>
        <v/>
      </c>
      <c r="AL187" s="39" t="str">
        <f t="shared" ca="1" si="104"/>
        <v/>
      </c>
      <c r="AM187" s="39" t="str">
        <f t="shared" ca="1" si="96"/>
        <v/>
      </c>
      <c r="AN187" s="40"/>
      <c r="AO187" s="39">
        <f t="shared" ca="1" si="105"/>
        <v>0</v>
      </c>
      <c r="AP187" s="339"/>
      <c r="AW187" s="329"/>
      <c r="BI187" s="329"/>
      <c r="BJ187" s="329"/>
      <c r="BK187" s="329"/>
      <c r="BL187" s="329"/>
      <c r="BM187" s="329"/>
      <c r="BN187" s="329"/>
      <c r="BO187" s="329"/>
      <c r="BP187" s="329"/>
      <c r="BQ187" s="329"/>
      <c r="BR187" s="329"/>
      <c r="BS187" s="329"/>
      <c r="BT187" s="329"/>
      <c r="BU187" s="329"/>
      <c r="BV187" s="329"/>
      <c r="BW187" s="325"/>
      <c r="BX187" s="325"/>
      <c r="BY187" s="325"/>
      <c r="BZ187" s="325"/>
      <c r="CA187" s="325"/>
      <c r="CB187" s="325"/>
      <c r="CC187" s="325"/>
      <c r="CD187" s="325"/>
      <c r="CE187" s="325"/>
      <c r="CF187" s="325"/>
      <c r="CG187" s="325"/>
      <c r="CH187" s="325"/>
      <c r="CI187" s="325"/>
      <c r="CJ187" s="325"/>
      <c r="CK187" s="325"/>
      <c r="CL187" s="325"/>
      <c r="CM187" s="325"/>
      <c r="CN187" s="325"/>
      <c r="CO187" s="325"/>
      <c r="CP187" s="325"/>
      <c r="CQ187" s="325"/>
      <c r="CR187" s="325"/>
      <c r="CS187" s="325"/>
      <c r="CT187" s="325"/>
      <c r="CU187" s="325"/>
      <c r="CV187" s="325"/>
      <c r="CW187" s="325"/>
      <c r="CX187" s="325"/>
    </row>
    <row r="188" spans="1:102" s="36" customFormat="1" ht="15" customHeight="1">
      <c r="A188" s="329"/>
      <c r="B188" s="37" t="str">
        <f t="shared" ca="1" si="83"/>
        <v/>
      </c>
      <c r="C188" s="41" t="str">
        <f t="shared" ca="1" si="84"/>
        <v/>
      </c>
      <c r="D188" s="39" t="str">
        <f t="shared" ca="1" si="85"/>
        <v/>
      </c>
      <c r="E188" s="39" t="str">
        <f t="shared" ca="1" si="97"/>
        <v/>
      </c>
      <c r="F188" s="39" t="str">
        <f t="shared" ca="1" si="86"/>
        <v/>
      </c>
      <c r="G188" s="101"/>
      <c r="H188" s="39">
        <f t="shared" ca="1" si="77"/>
        <v>0</v>
      </c>
      <c r="J188" s="332"/>
      <c r="K188" s="37" t="str">
        <f t="shared" ca="1" si="87"/>
        <v/>
      </c>
      <c r="L188" s="41" t="str">
        <f t="shared" ca="1" si="88"/>
        <v/>
      </c>
      <c r="M188" s="39" t="str">
        <f t="shared" si="78"/>
        <v/>
      </c>
      <c r="N188" s="39" t="str">
        <f t="shared" ca="1" si="98"/>
        <v/>
      </c>
      <c r="O188" s="39" t="str">
        <f ca="1">IF(L188="","",ROUND(Q187*$O$5/payments_per_year,2))</f>
        <v/>
      </c>
      <c r="P188" s="101"/>
      <c r="Q188" s="39">
        <f t="shared" ca="1" si="99"/>
        <v>0</v>
      </c>
      <c r="R188" s="332"/>
      <c r="S188" s="37" t="str">
        <f t="shared" ca="1" si="89"/>
        <v/>
      </c>
      <c r="T188" s="41" t="str">
        <f t="shared" ca="1" si="90"/>
        <v/>
      </c>
      <c r="U188" s="39" t="str">
        <f t="shared" si="79"/>
        <v/>
      </c>
      <c r="V188" s="39" t="str">
        <f t="shared" ca="1" si="100"/>
        <v/>
      </c>
      <c r="W188" s="39">
        <f t="shared" ca="1" si="80"/>
        <v>0</v>
      </c>
      <c r="X188" s="40"/>
      <c r="Y188" s="39">
        <f t="shared" ca="1" si="101"/>
        <v>0</v>
      </c>
      <c r="Z188" s="332"/>
      <c r="AA188" s="37" t="str">
        <f t="shared" ca="1" si="91"/>
        <v/>
      </c>
      <c r="AB188" s="41" t="str">
        <f t="shared" ca="1" si="92"/>
        <v/>
      </c>
      <c r="AC188" s="39" t="str">
        <f t="shared" si="81"/>
        <v/>
      </c>
      <c r="AD188" s="39" t="str">
        <f t="shared" ca="1" si="102"/>
        <v/>
      </c>
      <c r="AE188" s="39" t="str">
        <f t="shared" ca="1" si="93"/>
        <v/>
      </c>
      <c r="AF188" s="40"/>
      <c r="AG188" s="39">
        <f t="shared" ca="1" si="103"/>
        <v>0</v>
      </c>
      <c r="AH188" s="339"/>
      <c r="AI188" s="37" t="str">
        <f t="shared" ca="1" si="94"/>
        <v/>
      </c>
      <c r="AJ188" s="41" t="str">
        <f t="shared" ca="1" si="95"/>
        <v/>
      </c>
      <c r="AK188" s="39" t="str">
        <f t="shared" si="82"/>
        <v/>
      </c>
      <c r="AL188" s="39" t="str">
        <f t="shared" ca="1" si="104"/>
        <v/>
      </c>
      <c r="AM188" s="39" t="str">
        <f t="shared" ca="1" si="96"/>
        <v/>
      </c>
      <c r="AN188" s="40"/>
      <c r="AO188" s="39">
        <f t="shared" ca="1" si="105"/>
        <v>0</v>
      </c>
      <c r="AP188" s="339"/>
      <c r="AW188" s="329"/>
      <c r="BI188" s="329"/>
      <c r="BJ188" s="329"/>
      <c r="BK188" s="329"/>
      <c r="BL188" s="329"/>
      <c r="BM188" s="329"/>
      <c r="BN188" s="329"/>
      <c r="BO188" s="329"/>
      <c r="BP188" s="329"/>
      <c r="BQ188" s="329"/>
      <c r="BR188" s="329"/>
      <c r="BS188" s="329"/>
      <c r="BT188" s="329"/>
      <c r="BU188" s="329"/>
      <c r="BV188" s="329"/>
      <c r="BW188" s="325"/>
      <c r="BX188" s="325"/>
      <c r="BY188" s="325"/>
      <c r="BZ188" s="325"/>
      <c r="CA188" s="325"/>
      <c r="CB188" s="325"/>
      <c r="CC188" s="325"/>
      <c r="CD188" s="325"/>
      <c r="CE188" s="325"/>
      <c r="CF188" s="325"/>
      <c r="CG188" s="325"/>
      <c r="CH188" s="325"/>
      <c r="CI188" s="325"/>
      <c r="CJ188" s="325"/>
      <c r="CK188" s="325"/>
      <c r="CL188" s="325"/>
      <c r="CM188" s="325"/>
      <c r="CN188" s="325"/>
      <c r="CO188" s="325"/>
      <c r="CP188" s="325"/>
      <c r="CQ188" s="325"/>
      <c r="CR188" s="325"/>
      <c r="CS188" s="325"/>
      <c r="CT188" s="325"/>
      <c r="CU188" s="325"/>
      <c r="CV188" s="325"/>
      <c r="CW188" s="325"/>
      <c r="CX188" s="325"/>
    </row>
    <row r="189" spans="1:102" s="36" customFormat="1" ht="15" customHeight="1">
      <c r="A189" s="329"/>
      <c r="B189" s="37" t="str">
        <f t="shared" ca="1" si="83"/>
        <v/>
      </c>
      <c r="C189" s="41" t="str">
        <f t="shared" ca="1" si="84"/>
        <v/>
      </c>
      <c r="D189" s="39" t="str">
        <f t="shared" ca="1" si="85"/>
        <v/>
      </c>
      <c r="E189" s="39" t="str">
        <f t="shared" ca="1" si="97"/>
        <v/>
      </c>
      <c r="F189" s="39" t="str">
        <f t="shared" ca="1" si="86"/>
        <v/>
      </c>
      <c r="G189" s="101"/>
      <c r="H189" s="39">
        <f t="shared" ca="1" si="77"/>
        <v>0</v>
      </c>
      <c r="J189" s="332"/>
      <c r="K189" s="37" t="str">
        <f t="shared" ca="1" si="87"/>
        <v/>
      </c>
      <c r="L189" s="41" t="str">
        <f t="shared" ca="1" si="88"/>
        <v/>
      </c>
      <c r="M189" s="39" t="str">
        <f t="shared" si="78"/>
        <v/>
      </c>
      <c r="N189" s="39" t="str">
        <f t="shared" ca="1" si="98"/>
        <v/>
      </c>
      <c r="O189" s="39">
        <f ca="1">ROUND(Q188*$O$5/payments_per_year,2)</f>
        <v>0</v>
      </c>
      <c r="P189" s="101"/>
      <c r="Q189" s="39">
        <f t="shared" ca="1" si="99"/>
        <v>0</v>
      </c>
      <c r="R189" s="332"/>
      <c r="S189" s="37" t="str">
        <f t="shared" ca="1" si="89"/>
        <v/>
      </c>
      <c r="T189" s="41" t="str">
        <f t="shared" ca="1" si="90"/>
        <v/>
      </c>
      <c r="U189" s="39" t="str">
        <f t="shared" si="79"/>
        <v/>
      </c>
      <c r="V189" s="39" t="str">
        <f t="shared" ca="1" si="100"/>
        <v/>
      </c>
      <c r="W189" s="39">
        <f t="shared" ca="1" si="80"/>
        <v>0</v>
      </c>
      <c r="X189" s="40"/>
      <c r="Y189" s="39">
        <f t="shared" ca="1" si="101"/>
        <v>0</v>
      </c>
      <c r="Z189" s="332"/>
      <c r="AA189" s="37" t="str">
        <f t="shared" ca="1" si="91"/>
        <v/>
      </c>
      <c r="AB189" s="41" t="str">
        <f t="shared" ca="1" si="92"/>
        <v/>
      </c>
      <c r="AC189" s="39" t="str">
        <f t="shared" si="81"/>
        <v/>
      </c>
      <c r="AD189" s="39" t="str">
        <f t="shared" ca="1" si="102"/>
        <v/>
      </c>
      <c r="AE189" s="39" t="str">
        <f t="shared" ca="1" si="93"/>
        <v/>
      </c>
      <c r="AF189" s="40"/>
      <c r="AG189" s="39">
        <f t="shared" ca="1" si="103"/>
        <v>0</v>
      </c>
      <c r="AH189" s="339"/>
      <c r="AI189" s="37" t="str">
        <f t="shared" ca="1" si="94"/>
        <v/>
      </c>
      <c r="AJ189" s="41" t="str">
        <f t="shared" ca="1" si="95"/>
        <v/>
      </c>
      <c r="AK189" s="39" t="str">
        <f t="shared" si="82"/>
        <v/>
      </c>
      <c r="AL189" s="39" t="str">
        <f t="shared" ca="1" si="104"/>
        <v/>
      </c>
      <c r="AM189" s="39" t="str">
        <f t="shared" ca="1" si="96"/>
        <v/>
      </c>
      <c r="AN189" s="40"/>
      <c r="AO189" s="39">
        <f t="shared" ca="1" si="105"/>
        <v>0</v>
      </c>
      <c r="AP189" s="339"/>
      <c r="AW189" s="329"/>
      <c r="BI189" s="329"/>
      <c r="BJ189" s="329"/>
      <c r="BK189" s="329"/>
      <c r="BL189" s="329"/>
      <c r="BM189" s="329"/>
      <c r="BN189" s="329"/>
      <c r="BO189" s="329"/>
      <c r="BP189" s="329"/>
      <c r="BQ189" s="329"/>
      <c r="BR189" s="329"/>
      <c r="BS189" s="329"/>
      <c r="BT189" s="329"/>
      <c r="BU189" s="329"/>
      <c r="BV189" s="329"/>
      <c r="BW189" s="325"/>
      <c r="BX189" s="325"/>
      <c r="BY189" s="325"/>
      <c r="BZ189" s="325"/>
      <c r="CA189" s="325"/>
      <c r="CB189" s="325"/>
      <c r="CC189" s="325"/>
      <c r="CD189" s="325"/>
      <c r="CE189" s="325"/>
      <c r="CF189" s="325"/>
      <c r="CG189" s="325"/>
      <c r="CH189" s="325"/>
      <c r="CI189" s="325"/>
      <c r="CJ189" s="325"/>
      <c r="CK189" s="325"/>
      <c r="CL189" s="325"/>
      <c r="CM189" s="325"/>
      <c r="CN189" s="325"/>
      <c r="CO189" s="325"/>
      <c r="CP189" s="325"/>
      <c r="CQ189" s="325"/>
      <c r="CR189" s="325"/>
      <c r="CS189" s="325"/>
      <c r="CT189" s="325"/>
      <c r="CU189" s="325"/>
      <c r="CV189" s="325"/>
      <c r="CW189" s="325"/>
      <c r="CX189" s="325"/>
    </row>
    <row r="190" spans="1:102" s="36" customFormat="1" ht="15" customHeight="1">
      <c r="A190" s="329"/>
      <c r="B190" s="37" t="str">
        <f t="shared" ca="1" si="83"/>
        <v/>
      </c>
      <c r="C190" s="41" t="str">
        <f t="shared" ca="1" si="84"/>
        <v/>
      </c>
      <c r="D190" s="39" t="str">
        <f t="shared" ca="1" si="85"/>
        <v/>
      </c>
      <c r="E190" s="39" t="str">
        <f t="shared" ca="1" si="97"/>
        <v/>
      </c>
      <c r="F190" s="39" t="str">
        <f t="shared" ca="1" si="86"/>
        <v/>
      </c>
      <c r="G190" s="101"/>
      <c r="H190" s="39">
        <f t="shared" ca="1" si="77"/>
        <v>0</v>
      </c>
      <c r="J190" s="332"/>
      <c r="K190" s="37" t="str">
        <f t="shared" ca="1" si="87"/>
        <v/>
      </c>
      <c r="L190" s="41" t="str">
        <f t="shared" ca="1" si="88"/>
        <v/>
      </c>
      <c r="M190" s="39" t="str">
        <f t="shared" si="78"/>
        <v/>
      </c>
      <c r="N190" s="39" t="str">
        <f t="shared" ca="1" si="98"/>
        <v/>
      </c>
      <c r="O190" s="39" t="str">
        <f ca="1">IF(L190="","",ROUND(Q189*$O$5/payments_per_year,2))</f>
        <v/>
      </c>
      <c r="P190" s="101"/>
      <c r="Q190" s="39">
        <f t="shared" ca="1" si="99"/>
        <v>0</v>
      </c>
      <c r="R190" s="332"/>
      <c r="S190" s="37" t="str">
        <f t="shared" ca="1" si="89"/>
        <v/>
      </c>
      <c r="T190" s="41" t="str">
        <f t="shared" ca="1" si="90"/>
        <v/>
      </c>
      <c r="U190" s="39" t="str">
        <f t="shared" si="79"/>
        <v/>
      </c>
      <c r="V190" s="39" t="str">
        <f t="shared" ca="1" si="100"/>
        <v/>
      </c>
      <c r="W190" s="39">
        <f t="shared" ca="1" si="80"/>
        <v>0</v>
      </c>
      <c r="X190" s="40"/>
      <c r="Y190" s="39">
        <f t="shared" ca="1" si="101"/>
        <v>0</v>
      </c>
      <c r="Z190" s="332"/>
      <c r="AA190" s="37" t="str">
        <f t="shared" ca="1" si="91"/>
        <v/>
      </c>
      <c r="AB190" s="41" t="str">
        <f t="shared" ca="1" si="92"/>
        <v/>
      </c>
      <c r="AC190" s="39" t="str">
        <f t="shared" si="81"/>
        <v/>
      </c>
      <c r="AD190" s="39" t="str">
        <f t="shared" ca="1" si="102"/>
        <v/>
      </c>
      <c r="AE190" s="39" t="str">
        <f t="shared" ca="1" si="93"/>
        <v/>
      </c>
      <c r="AF190" s="40"/>
      <c r="AG190" s="39">
        <f t="shared" ca="1" si="103"/>
        <v>0</v>
      </c>
      <c r="AH190" s="339"/>
      <c r="AI190" s="37" t="str">
        <f t="shared" ca="1" si="94"/>
        <v/>
      </c>
      <c r="AJ190" s="41" t="str">
        <f t="shared" ca="1" si="95"/>
        <v/>
      </c>
      <c r="AK190" s="39" t="str">
        <f t="shared" si="82"/>
        <v/>
      </c>
      <c r="AL190" s="39" t="str">
        <f t="shared" ca="1" si="104"/>
        <v/>
      </c>
      <c r="AM190" s="39" t="str">
        <f t="shared" ca="1" si="96"/>
        <v/>
      </c>
      <c r="AN190" s="40"/>
      <c r="AO190" s="39">
        <f t="shared" ca="1" si="105"/>
        <v>0</v>
      </c>
      <c r="AP190" s="339"/>
      <c r="AW190" s="329"/>
      <c r="BI190" s="329"/>
      <c r="BJ190" s="329"/>
      <c r="BK190" s="329"/>
      <c r="BL190" s="329"/>
      <c r="BM190" s="329"/>
      <c r="BN190" s="329"/>
      <c r="BO190" s="329"/>
      <c r="BP190" s="329"/>
      <c r="BQ190" s="329"/>
      <c r="BR190" s="329"/>
      <c r="BS190" s="329"/>
      <c r="BT190" s="329"/>
      <c r="BU190" s="329"/>
      <c r="BV190" s="329"/>
      <c r="BW190" s="325"/>
      <c r="BX190" s="325"/>
      <c r="BY190" s="325"/>
      <c r="BZ190" s="325"/>
      <c r="CA190" s="325"/>
      <c r="CB190" s="325"/>
      <c r="CC190" s="325"/>
      <c r="CD190" s="325"/>
      <c r="CE190" s="325"/>
      <c r="CF190" s="325"/>
      <c r="CG190" s="325"/>
      <c r="CH190" s="325"/>
      <c r="CI190" s="325"/>
      <c r="CJ190" s="325"/>
      <c r="CK190" s="325"/>
      <c r="CL190" s="325"/>
      <c r="CM190" s="325"/>
      <c r="CN190" s="325"/>
      <c r="CO190" s="325"/>
      <c r="CP190" s="325"/>
      <c r="CQ190" s="325"/>
      <c r="CR190" s="325"/>
      <c r="CS190" s="325"/>
      <c r="CT190" s="325"/>
      <c r="CU190" s="325"/>
      <c r="CV190" s="325"/>
      <c r="CW190" s="325"/>
      <c r="CX190" s="325"/>
    </row>
    <row r="191" spans="1:102" s="36" customFormat="1" ht="15" customHeight="1">
      <c r="A191" s="329"/>
      <c r="B191" s="37" t="str">
        <f t="shared" ca="1" si="83"/>
        <v/>
      </c>
      <c r="C191" s="41" t="str">
        <f t="shared" ca="1" si="84"/>
        <v/>
      </c>
      <c r="D191" s="39" t="str">
        <f t="shared" ca="1" si="85"/>
        <v/>
      </c>
      <c r="E191" s="39" t="str">
        <f t="shared" ca="1" si="97"/>
        <v/>
      </c>
      <c r="F191" s="39" t="str">
        <f t="shared" ca="1" si="86"/>
        <v/>
      </c>
      <c r="G191" s="101"/>
      <c r="H191" s="39">
        <f t="shared" ca="1" si="77"/>
        <v>0</v>
      </c>
      <c r="J191" s="332"/>
      <c r="K191" s="37" t="str">
        <f t="shared" ca="1" si="87"/>
        <v/>
      </c>
      <c r="L191" s="41" t="str">
        <f t="shared" ca="1" si="88"/>
        <v/>
      </c>
      <c r="M191" s="39" t="str">
        <f t="shared" si="78"/>
        <v/>
      </c>
      <c r="N191" s="39" t="str">
        <f t="shared" ca="1" si="98"/>
        <v/>
      </c>
      <c r="O191" s="39">
        <f ca="1">ROUND(Q190*$O$5/payments_per_year,2)</f>
        <v>0</v>
      </c>
      <c r="P191" s="101"/>
      <c r="Q191" s="39">
        <f t="shared" ca="1" si="99"/>
        <v>0</v>
      </c>
      <c r="R191" s="332"/>
      <c r="S191" s="37" t="str">
        <f t="shared" ca="1" si="89"/>
        <v/>
      </c>
      <c r="T191" s="41" t="str">
        <f t="shared" ca="1" si="90"/>
        <v/>
      </c>
      <c r="U191" s="39" t="str">
        <f t="shared" si="79"/>
        <v/>
      </c>
      <c r="V191" s="39" t="str">
        <f t="shared" ca="1" si="100"/>
        <v/>
      </c>
      <c r="W191" s="39">
        <f t="shared" ca="1" si="80"/>
        <v>0</v>
      </c>
      <c r="X191" s="40"/>
      <c r="Y191" s="39">
        <f t="shared" ca="1" si="101"/>
        <v>0</v>
      </c>
      <c r="Z191" s="332"/>
      <c r="AA191" s="37" t="str">
        <f t="shared" ca="1" si="91"/>
        <v/>
      </c>
      <c r="AB191" s="41" t="str">
        <f t="shared" ca="1" si="92"/>
        <v/>
      </c>
      <c r="AC191" s="39" t="str">
        <f t="shared" si="81"/>
        <v/>
      </c>
      <c r="AD191" s="39" t="str">
        <f t="shared" ca="1" si="102"/>
        <v/>
      </c>
      <c r="AE191" s="39" t="str">
        <f t="shared" ca="1" si="93"/>
        <v/>
      </c>
      <c r="AF191" s="40"/>
      <c r="AG191" s="39">
        <f t="shared" ca="1" si="103"/>
        <v>0</v>
      </c>
      <c r="AH191" s="339"/>
      <c r="AI191" s="37" t="str">
        <f t="shared" ca="1" si="94"/>
        <v/>
      </c>
      <c r="AJ191" s="41" t="str">
        <f t="shared" ca="1" si="95"/>
        <v/>
      </c>
      <c r="AK191" s="39" t="str">
        <f t="shared" si="82"/>
        <v/>
      </c>
      <c r="AL191" s="39" t="str">
        <f t="shared" ca="1" si="104"/>
        <v/>
      </c>
      <c r="AM191" s="39" t="str">
        <f t="shared" ca="1" si="96"/>
        <v/>
      </c>
      <c r="AN191" s="40"/>
      <c r="AO191" s="39">
        <f t="shared" ca="1" si="105"/>
        <v>0</v>
      </c>
      <c r="AP191" s="339"/>
      <c r="AW191" s="329"/>
      <c r="BI191" s="329"/>
      <c r="BJ191" s="329"/>
      <c r="BK191" s="329"/>
      <c r="BL191" s="329"/>
      <c r="BM191" s="329"/>
      <c r="BN191" s="329"/>
      <c r="BO191" s="329"/>
      <c r="BP191" s="329"/>
      <c r="BQ191" s="329"/>
      <c r="BR191" s="329"/>
      <c r="BS191" s="329"/>
      <c r="BT191" s="329"/>
      <c r="BU191" s="329"/>
      <c r="BV191" s="329"/>
      <c r="BW191" s="325"/>
      <c r="BX191" s="325"/>
      <c r="BY191" s="325"/>
      <c r="BZ191" s="325"/>
      <c r="CA191" s="325"/>
      <c r="CB191" s="325"/>
      <c r="CC191" s="325"/>
      <c r="CD191" s="325"/>
      <c r="CE191" s="325"/>
      <c r="CF191" s="325"/>
      <c r="CG191" s="325"/>
      <c r="CH191" s="325"/>
      <c r="CI191" s="325"/>
      <c r="CJ191" s="325"/>
      <c r="CK191" s="325"/>
      <c r="CL191" s="325"/>
      <c r="CM191" s="325"/>
      <c r="CN191" s="325"/>
      <c r="CO191" s="325"/>
      <c r="CP191" s="325"/>
      <c r="CQ191" s="325"/>
      <c r="CR191" s="325"/>
      <c r="CS191" s="325"/>
      <c r="CT191" s="325"/>
      <c r="CU191" s="325"/>
      <c r="CV191" s="325"/>
      <c r="CW191" s="325"/>
      <c r="CX191" s="325"/>
    </row>
    <row r="192" spans="1:102" s="36" customFormat="1" ht="15" customHeight="1">
      <c r="A192" s="329"/>
      <c r="B192" s="37" t="str">
        <f t="shared" ca="1" si="83"/>
        <v/>
      </c>
      <c r="C192" s="41" t="str">
        <f t="shared" ca="1" si="84"/>
        <v/>
      </c>
      <c r="D192" s="39" t="str">
        <f t="shared" ca="1" si="85"/>
        <v/>
      </c>
      <c r="E192" s="39" t="str">
        <f t="shared" ca="1" si="97"/>
        <v/>
      </c>
      <c r="F192" s="39" t="str">
        <f t="shared" ca="1" si="86"/>
        <v/>
      </c>
      <c r="G192" s="101"/>
      <c r="H192" s="39">
        <f t="shared" ca="1" si="77"/>
        <v>0</v>
      </c>
      <c r="J192" s="332"/>
      <c r="K192" s="37" t="str">
        <f t="shared" ca="1" si="87"/>
        <v/>
      </c>
      <c r="L192" s="41" t="str">
        <f t="shared" ca="1" si="88"/>
        <v/>
      </c>
      <c r="M192" s="39" t="str">
        <f t="shared" si="78"/>
        <v/>
      </c>
      <c r="N192" s="39" t="str">
        <f t="shared" ca="1" si="98"/>
        <v/>
      </c>
      <c r="O192" s="39" t="str">
        <f ca="1">IF(L192="","",ROUND(Q191*$O$5/payments_per_year,2))</f>
        <v/>
      </c>
      <c r="P192" s="101"/>
      <c r="Q192" s="39">
        <f t="shared" ca="1" si="99"/>
        <v>0</v>
      </c>
      <c r="R192" s="332"/>
      <c r="S192" s="37" t="str">
        <f t="shared" ca="1" si="89"/>
        <v/>
      </c>
      <c r="T192" s="41" t="str">
        <f t="shared" ca="1" si="90"/>
        <v/>
      </c>
      <c r="U192" s="39" t="str">
        <f t="shared" si="79"/>
        <v/>
      </c>
      <c r="V192" s="39" t="str">
        <f t="shared" ca="1" si="100"/>
        <v/>
      </c>
      <c r="W192" s="39">
        <f t="shared" ca="1" si="80"/>
        <v>0</v>
      </c>
      <c r="X192" s="40"/>
      <c r="Y192" s="39">
        <f t="shared" ca="1" si="101"/>
        <v>0</v>
      </c>
      <c r="Z192" s="332"/>
      <c r="AA192" s="37" t="str">
        <f t="shared" ca="1" si="91"/>
        <v/>
      </c>
      <c r="AB192" s="41" t="str">
        <f t="shared" ca="1" si="92"/>
        <v/>
      </c>
      <c r="AC192" s="39" t="str">
        <f t="shared" si="81"/>
        <v/>
      </c>
      <c r="AD192" s="39" t="str">
        <f t="shared" ca="1" si="102"/>
        <v/>
      </c>
      <c r="AE192" s="39" t="str">
        <f t="shared" ca="1" si="93"/>
        <v/>
      </c>
      <c r="AF192" s="40"/>
      <c r="AG192" s="39">
        <f t="shared" ca="1" si="103"/>
        <v>0</v>
      </c>
      <c r="AH192" s="339"/>
      <c r="AI192" s="37" t="str">
        <f t="shared" ca="1" si="94"/>
        <v/>
      </c>
      <c r="AJ192" s="41" t="str">
        <f t="shared" ca="1" si="95"/>
        <v/>
      </c>
      <c r="AK192" s="39" t="str">
        <f t="shared" si="82"/>
        <v/>
      </c>
      <c r="AL192" s="39" t="str">
        <f t="shared" ca="1" si="104"/>
        <v/>
      </c>
      <c r="AM192" s="39" t="str">
        <f t="shared" ca="1" si="96"/>
        <v/>
      </c>
      <c r="AN192" s="40"/>
      <c r="AO192" s="39">
        <f t="shared" ca="1" si="105"/>
        <v>0</v>
      </c>
      <c r="AP192" s="339"/>
      <c r="AW192" s="329"/>
      <c r="BI192" s="329"/>
      <c r="BJ192" s="329"/>
      <c r="BK192" s="329"/>
      <c r="BL192" s="329"/>
      <c r="BM192" s="329"/>
      <c r="BN192" s="329"/>
      <c r="BO192" s="329"/>
      <c r="BP192" s="329"/>
      <c r="BQ192" s="329"/>
      <c r="BR192" s="329"/>
      <c r="BS192" s="329"/>
      <c r="BT192" s="329"/>
      <c r="BU192" s="329"/>
      <c r="BV192" s="329"/>
      <c r="BW192" s="325"/>
      <c r="BX192" s="325"/>
      <c r="BY192" s="325"/>
      <c r="BZ192" s="325"/>
      <c r="CA192" s="325"/>
      <c r="CB192" s="325"/>
      <c r="CC192" s="325"/>
      <c r="CD192" s="325"/>
      <c r="CE192" s="325"/>
      <c r="CF192" s="325"/>
      <c r="CG192" s="325"/>
      <c r="CH192" s="325"/>
      <c r="CI192" s="325"/>
      <c r="CJ192" s="325"/>
      <c r="CK192" s="325"/>
      <c r="CL192" s="325"/>
      <c r="CM192" s="325"/>
      <c r="CN192" s="325"/>
      <c r="CO192" s="325"/>
      <c r="CP192" s="325"/>
      <c r="CQ192" s="325"/>
      <c r="CR192" s="325"/>
      <c r="CS192" s="325"/>
      <c r="CT192" s="325"/>
      <c r="CU192" s="325"/>
      <c r="CV192" s="325"/>
      <c r="CW192" s="325"/>
      <c r="CX192" s="325"/>
    </row>
    <row r="193" spans="1:102" s="36" customFormat="1" ht="15" customHeight="1">
      <c r="A193" s="329"/>
      <c r="B193" s="37" t="str">
        <f t="shared" ca="1" si="83"/>
        <v/>
      </c>
      <c r="C193" s="41" t="str">
        <f t="shared" ca="1" si="84"/>
        <v/>
      </c>
      <c r="D193" s="39" t="str">
        <f t="shared" ca="1" si="85"/>
        <v/>
      </c>
      <c r="E193" s="39" t="str">
        <f t="shared" ca="1" si="97"/>
        <v/>
      </c>
      <c r="F193" s="39" t="str">
        <f t="shared" ca="1" si="86"/>
        <v/>
      </c>
      <c r="G193" s="101"/>
      <c r="H193" s="39">
        <f t="shared" ca="1" si="77"/>
        <v>0</v>
      </c>
      <c r="J193" s="332"/>
      <c r="K193" s="37" t="str">
        <f t="shared" ca="1" si="87"/>
        <v/>
      </c>
      <c r="L193" s="41" t="str">
        <f t="shared" ca="1" si="88"/>
        <v/>
      </c>
      <c r="M193" s="39" t="str">
        <f t="shared" si="78"/>
        <v/>
      </c>
      <c r="N193" s="39" t="str">
        <f t="shared" ca="1" si="98"/>
        <v/>
      </c>
      <c r="O193" s="39">
        <f ca="1">ROUND(Q192*$O$5/payments_per_year,2)</f>
        <v>0</v>
      </c>
      <c r="P193" s="101"/>
      <c r="Q193" s="39">
        <f t="shared" ca="1" si="99"/>
        <v>0</v>
      </c>
      <c r="R193" s="332"/>
      <c r="S193" s="37" t="str">
        <f t="shared" ca="1" si="89"/>
        <v/>
      </c>
      <c r="T193" s="41" t="str">
        <f t="shared" ca="1" si="90"/>
        <v/>
      </c>
      <c r="U193" s="39" t="str">
        <f t="shared" si="79"/>
        <v/>
      </c>
      <c r="V193" s="39" t="str">
        <f t="shared" ca="1" si="100"/>
        <v/>
      </c>
      <c r="W193" s="39">
        <f t="shared" ca="1" si="80"/>
        <v>0</v>
      </c>
      <c r="X193" s="40"/>
      <c r="Y193" s="39">
        <f t="shared" ca="1" si="101"/>
        <v>0</v>
      </c>
      <c r="Z193" s="332"/>
      <c r="AA193" s="37" t="str">
        <f t="shared" ca="1" si="91"/>
        <v/>
      </c>
      <c r="AB193" s="41" t="str">
        <f t="shared" ca="1" si="92"/>
        <v/>
      </c>
      <c r="AC193" s="39" t="str">
        <f t="shared" si="81"/>
        <v/>
      </c>
      <c r="AD193" s="39" t="str">
        <f t="shared" ca="1" si="102"/>
        <v/>
      </c>
      <c r="AE193" s="39" t="str">
        <f t="shared" ca="1" si="93"/>
        <v/>
      </c>
      <c r="AF193" s="40"/>
      <c r="AG193" s="39">
        <f t="shared" ca="1" si="103"/>
        <v>0</v>
      </c>
      <c r="AH193" s="339"/>
      <c r="AI193" s="37" t="str">
        <f t="shared" ca="1" si="94"/>
        <v/>
      </c>
      <c r="AJ193" s="41" t="str">
        <f t="shared" ca="1" si="95"/>
        <v/>
      </c>
      <c r="AK193" s="39" t="str">
        <f t="shared" si="82"/>
        <v/>
      </c>
      <c r="AL193" s="39" t="str">
        <f t="shared" ca="1" si="104"/>
        <v/>
      </c>
      <c r="AM193" s="39" t="str">
        <f t="shared" ca="1" si="96"/>
        <v/>
      </c>
      <c r="AN193" s="40"/>
      <c r="AO193" s="39">
        <f t="shared" ca="1" si="105"/>
        <v>0</v>
      </c>
      <c r="AP193" s="339"/>
      <c r="AW193" s="329"/>
      <c r="BI193" s="329"/>
      <c r="BJ193" s="329"/>
      <c r="BK193" s="329"/>
      <c r="BL193" s="329"/>
      <c r="BM193" s="329"/>
      <c r="BN193" s="329"/>
      <c r="BO193" s="329"/>
      <c r="BP193" s="329"/>
      <c r="BQ193" s="329"/>
      <c r="BR193" s="329"/>
      <c r="BS193" s="329"/>
      <c r="BT193" s="329"/>
      <c r="BU193" s="329"/>
      <c r="BV193" s="329"/>
      <c r="BW193" s="325"/>
      <c r="BX193" s="325"/>
      <c r="BY193" s="325"/>
      <c r="BZ193" s="325"/>
      <c r="CA193" s="325"/>
      <c r="CB193" s="325"/>
      <c r="CC193" s="325"/>
      <c r="CD193" s="325"/>
      <c r="CE193" s="325"/>
      <c r="CF193" s="325"/>
      <c r="CG193" s="325"/>
      <c r="CH193" s="325"/>
      <c r="CI193" s="325"/>
      <c r="CJ193" s="325"/>
      <c r="CK193" s="325"/>
      <c r="CL193" s="325"/>
      <c r="CM193" s="325"/>
      <c r="CN193" s="325"/>
      <c r="CO193" s="325"/>
      <c r="CP193" s="325"/>
      <c r="CQ193" s="325"/>
      <c r="CR193" s="325"/>
      <c r="CS193" s="325"/>
      <c r="CT193" s="325"/>
      <c r="CU193" s="325"/>
      <c r="CV193" s="325"/>
      <c r="CW193" s="325"/>
      <c r="CX193" s="325"/>
    </row>
    <row r="194" spans="1:102" s="36" customFormat="1" ht="15" customHeight="1">
      <c r="A194" s="329"/>
      <c r="B194" s="37" t="str">
        <f t="shared" ca="1" si="83"/>
        <v/>
      </c>
      <c r="C194" s="41" t="str">
        <f t="shared" ca="1" si="84"/>
        <v/>
      </c>
      <c r="D194" s="39" t="str">
        <f t="shared" ca="1" si="85"/>
        <v/>
      </c>
      <c r="E194" s="39" t="str">
        <f t="shared" ca="1" si="97"/>
        <v/>
      </c>
      <c r="F194" s="39" t="str">
        <f t="shared" ca="1" si="86"/>
        <v/>
      </c>
      <c r="G194" s="101"/>
      <c r="H194" s="39">
        <f t="shared" ca="1" si="77"/>
        <v>0</v>
      </c>
      <c r="J194" s="332"/>
      <c r="K194" s="37" t="str">
        <f t="shared" ca="1" si="87"/>
        <v/>
      </c>
      <c r="L194" s="41" t="str">
        <f t="shared" ca="1" si="88"/>
        <v/>
      </c>
      <c r="M194" s="39" t="str">
        <f t="shared" si="78"/>
        <v/>
      </c>
      <c r="N194" s="39" t="str">
        <f t="shared" ca="1" si="98"/>
        <v/>
      </c>
      <c r="O194" s="39" t="str">
        <f ca="1">IF(L194="","",ROUND(Q193*$O$5/payments_per_year,2))</f>
        <v/>
      </c>
      <c r="P194" s="101"/>
      <c r="Q194" s="39">
        <f t="shared" ca="1" si="99"/>
        <v>0</v>
      </c>
      <c r="R194" s="332"/>
      <c r="S194" s="37" t="str">
        <f t="shared" ca="1" si="89"/>
        <v/>
      </c>
      <c r="T194" s="41" t="str">
        <f t="shared" ca="1" si="90"/>
        <v/>
      </c>
      <c r="U194" s="39" t="str">
        <f t="shared" si="79"/>
        <v/>
      </c>
      <c r="V194" s="39" t="str">
        <f t="shared" ca="1" si="100"/>
        <v/>
      </c>
      <c r="W194" s="39">
        <f t="shared" ca="1" si="80"/>
        <v>0</v>
      </c>
      <c r="X194" s="40"/>
      <c r="Y194" s="39">
        <f t="shared" ca="1" si="101"/>
        <v>0</v>
      </c>
      <c r="Z194" s="332"/>
      <c r="AA194" s="37" t="str">
        <f t="shared" ca="1" si="91"/>
        <v/>
      </c>
      <c r="AB194" s="41" t="str">
        <f t="shared" ca="1" si="92"/>
        <v/>
      </c>
      <c r="AC194" s="39" t="str">
        <f t="shared" si="81"/>
        <v/>
      </c>
      <c r="AD194" s="39" t="str">
        <f t="shared" ca="1" si="102"/>
        <v/>
      </c>
      <c r="AE194" s="39" t="str">
        <f t="shared" ca="1" si="93"/>
        <v/>
      </c>
      <c r="AF194" s="40"/>
      <c r="AG194" s="39">
        <f t="shared" ca="1" si="103"/>
        <v>0</v>
      </c>
      <c r="AH194" s="339"/>
      <c r="AI194" s="37" t="str">
        <f t="shared" ca="1" si="94"/>
        <v/>
      </c>
      <c r="AJ194" s="41" t="str">
        <f t="shared" ca="1" si="95"/>
        <v/>
      </c>
      <c r="AK194" s="39" t="str">
        <f t="shared" si="82"/>
        <v/>
      </c>
      <c r="AL194" s="39" t="str">
        <f t="shared" ca="1" si="104"/>
        <v/>
      </c>
      <c r="AM194" s="39" t="str">
        <f t="shared" ca="1" si="96"/>
        <v/>
      </c>
      <c r="AN194" s="40"/>
      <c r="AO194" s="39">
        <f t="shared" ca="1" si="105"/>
        <v>0</v>
      </c>
      <c r="AP194" s="339"/>
      <c r="AW194" s="329"/>
      <c r="BI194" s="329"/>
      <c r="BJ194" s="329"/>
      <c r="BK194" s="329"/>
      <c r="BL194" s="329"/>
      <c r="BM194" s="329"/>
      <c r="BN194" s="329"/>
      <c r="BO194" s="329"/>
      <c r="BP194" s="329"/>
      <c r="BQ194" s="329"/>
      <c r="BR194" s="329"/>
      <c r="BS194" s="329"/>
      <c r="BT194" s="329"/>
      <c r="BU194" s="329"/>
      <c r="BV194" s="329"/>
      <c r="BW194" s="325"/>
      <c r="BX194" s="325"/>
      <c r="BY194" s="325"/>
      <c r="BZ194" s="325"/>
      <c r="CA194" s="325"/>
      <c r="CB194" s="325"/>
      <c r="CC194" s="325"/>
      <c r="CD194" s="325"/>
      <c r="CE194" s="325"/>
      <c r="CF194" s="325"/>
      <c r="CG194" s="325"/>
      <c r="CH194" s="325"/>
      <c r="CI194" s="325"/>
      <c r="CJ194" s="325"/>
      <c r="CK194" s="325"/>
      <c r="CL194" s="325"/>
      <c r="CM194" s="325"/>
      <c r="CN194" s="325"/>
      <c r="CO194" s="325"/>
      <c r="CP194" s="325"/>
      <c r="CQ194" s="325"/>
      <c r="CR194" s="325"/>
      <c r="CS194" s="325"/>
      <c r="CT194" s="325"/>
      <c r="CU194" s="325"/>
      <c r="CV194" s="325"/>
      <c r="CW194" s="325"/>
      <c r="CX194" s="325"/>
    </row>
    <row r="195" spans="1:102" s="36" customFormat="1" ht="15" customHeight="1">
      <c r="A195" s="329"/>
      <c r="B195" s="37" t="str">
        <f t="shared" ca="1" si="83"/>
        <v/>
      </c>
      <c r="C195" s="41" t="str">
        <f t="shared" ca="1" si="84"/>
        <v/>
      </c>
      <c r="D195" s="39" t="str">
        <f t="shared" ca="1" si="85"/>
        <v/>
      </c>
      <c r="E195" s="39" t="str">
        <f t="shared" ca="1" si="97"/>
        <v/>
      </c>
      <c r="F195" s="39" t="str">
        <f t="shared" ca="1" si="86"/>
        <v/>
      </c>
      <c r="G195" s="101"/>
      <c r="H195" s="39">
        <f t="shared" ca="1" si="77"/>
        <v>0</v>
      </c>
      <c r="J195" s="332"/>
      <c r="K195" s="37" t="str">
        <f t="shared" ca="1" si="87"/>
        <v/>
      </c>
      <c r="L195" s="41" t="str">
        <f t="shared" ca="1" si="88"/>
        <v/>
      </c>
      <c r="M195" s="39" t="str">
        <f t="shared" si="78"/>
        <v/>
      </c>
      <c r="N195" s="39" t="str">
        <f t="shared" ca="1" si="98"/>
        <v/>
      </c>
      <c r="O195" s="39">
        <f ca="1">ROUND(Q194*$O$5/payments_per_year,2)</f>
        <v>0</v>
      </c>
      <c r="P195" s="101"/>
      <c r="Q195" s="39">
        <f t="shared" ca="1" si="99"/>
        <v>0</v>
      </c>
      <c r="R195" s="332"/>
      <c r="S195" s="37" t="str">
        <f t="shared" ca="1" si="89"/>
        <v/>
      </c>
      <c r="T195" s="41" t="str">
        <f t="shared" ca="1" si="90"/>
        <v/>
      </c>
      <c r="U195" s="39" t="str">
        <f t="shared" si="79"/>
        <v/>
      </c>
      <c r="V195" s="39" t="str">
        <f t="shared" ca="1" si="100"/>
        <v/>
      </c>
      <c r="W195" s="39">
        <f t="shared" ca="1" si="80"/>
        <v>0</v>
      </c>
      <c r="X195" s="40"/>
      <c r="Y195" s="39">
        <f t="shared" ca="1" si="101"/>
        <v>0</v>
      </c>
      <c r="Z195" s="332"/>
      <c r="AA195" s="37" t="str">
        <f t="shared" ca="1" si="91"/>
        <v/>
      </c>
      <c r="AB195" s="41" t="str">
        <f t="shared" ca="1" si="92"/>
        <v/>
      </c>
      <c r="AC195" s="39" t="str">
        <f t="shared" si="81"/>
        <v/>
      </c>
      <c r="AD195" s="39" t="str">
        <f t="shared" ca="1" si="102"/>
        <v/>
      </c>
      <c r="AE195" s="39" t="str">
        <f t="shared" ca="1" si="93"/>
        <v/>
      </c>
      <c r="AF195" s="40"/>
      <c r="AG195" s="39">
        <f t="shared" ca="1" si="103"/>
        <v>0</v>
      </c>
      <c r="AH195" s="339"/>
      <c r="AI195" s="37" t="str">
        <f t="shared" ca="1" si="94"/>
        <v/>
      </c>
      <c r="AJ195" s="41" t="str">
        <f t="shared" ca="1" si="95"/>
        <v/>
      </c>
      <c r="AK195" s="39" t="str">
        <f t="shared" si="82"/>
        <v/>
      </c>
      <c r="AL195" s="39" t="str">
        <f t="shared" ca="1" si="104"/>
        <v/>
      </c>
      <c r="AM195" s="39" t="str">
        <f t="shared" ca="1" si="96"/>
        <v/>
      </c>
      <c r="AN195" s="40"/>
      <c r="AO195" s="39">
        <f t="shared" ca="1" si="105"/>
        <v>0</v>
      </c>
      <c r="AP195" s="339"/>
      <c r="AW195" s="329"/>
      <c r="BI195" s="329"/>
      <c r="BJ195" s="329"/>
      <c r="BK195" s="329"/>
      <c r="BL195" s="329"/>
      <c r="BM195" s="329"/>
      <c r="BN195" s="329"/>
      <c r="BO195" s="329"/>
      <c r="BP195" s="329"/>
      <c r="BQ195" s="329"/>
      <c r="BR195" s="329"/>
      <c r="BS195" s="329"/>
      <c r="BT195" s="329"/>
      <c r="BU195" s="329"/>
      <c r="BV195" s="329"/>
      <c r="BW195" s="325"/>
      <c r="BX195" s="325"/>
      <c r="BY195" s="325"/>
      <c r="BZ195" s="325"/>
      <c r="CA195" s="325"/>
      <c r="CB195" s="325"/>
      <c r="CC195" s="325"/>
      <c r="CD195" s="325"/>
      <c r="CE195" s="325"/>
      <c r="CF195" s="325"/>
      <c r="CG195" s="325"/>
      <c r="CH195" s="325"/>
      <c r="CI195" s="325"/>
      <c r="CJ195" s="325"/>
      <c r="CK195" s="325"/>
      <c r="CL195" s="325"/>
      <c r="CM195" s="325"/>
      <c r="CN195" s="325"/>
      <c r="CO195" s="325"/>
      <c r="CP195" s="325"/>
      <c r="CQ195" s="325"/>
      <c r="CR195" s="325"/>
      <c r="CS195" s="325"/>
      <c r="CT195" s="325"/>
      <c r="CU195" s="325"/>
      <c r="CV195" s="325"/>
      <c r="CW195" s="325"/>
      <c r="CX195" s="325"/>
    </row>
    <row r="196" spans="1:102" s="36" customFormat="1" ht="15" customHeight="1">
      <c r="A196" s="329"/>
      <c r="B196" s="37" t="str">
        <f t="shared" ca="1" si="83"/>
        <v/>
      </c>
      <c r="C196" s="41" t="str">
        <f t="shared" ca="1" si="84"/>
        <v/>
      </c>
      <c r="D196" s="39" t="str">
        <f t="shared" ca="1" si="85"/>
        <v/>
      </c>
      <c r="E196" s="39" t="str">
        <f t="shared" ca="1" si="97"/>
        <v/>
      </c>
      <c r="F196" s="39" t="str">
        <f t="shared" ca="1" si="86"/>
        <v/>
      </c>
      <c r="G196" s="101"/>
      <c r="H196" s="39">
        <f t="shared" ca="1" si="77"/>
        <v>0</v>
      </c>
      <c r="J196" s="332"/>
      <c r="K196" s="37" t="str">
        <f t="shared" ca="1" si="87"/>
        <v/>
      </c>
      <c r="L196" s="41" t="str">
        <f t="shared" ca="1" si="88"/>
        <v/>
      </c>
      <c r="M196" s="39" t="str">
        <f t="shared" si="78"/>
        <v/>
      </c>
      <c r="N196" s="39" t="str">
        <f t="shared" ca="1" si="98"/>
        <v/>
      </c>
      <c r="O196" s="39" t="str">
        <f ca="1">IF(L196="","",ROUND(Q195*$O$5/payments_per_year,2))</f>
        <v/>
      </c>
      <c r="P196" s="101"/>
      <c r="Q196" s="39">
        <f t="shared" ca="1" si="99"/>
        <v>0</v>
      </c>
      <c r="R196" s="332"/>
      <c r="S196" s="37" t="str">
        <f t="shared" ca="1" si="89"/>
        <v/>
      </c>
      <c r="T196" s="41" t="str">
        <f t="shared" ca="1" si="90"/>
        <v/>
      </c>
      <c r="U196" s="39" t="str">
        <f t="shared" si="79"/>
        <v/>
      </c>
      <c r="V196" s="39" t="str">
        <f t="shared" ca="1" si="100"/>
        <v/>
      </c>
      <c r="W196" s="39">
        <f t="shared" ca="1" si="80"/>
        <v>0</v>
      </c>
      <c r="X196" s="40"/>
      <c r="Y196" s="39">
        <f t="shared" ca="1" si="101"/>
        <v>0</v>
      </c>
      <c r="Z196" s="332"/>
      <c r="AA196" s="37" t="str">
        <f t="shared" ca="1" si="91"/>
        <v/>
      </c>
      <c r="AB196" s="41" t="str">
        <f t="shared" ca="1" si="92"/>
        <v/>
      </c>
      <c r="AC196" s="39" t="str">
        <f t="shared" si="81"/>
        <v/>
      </c>
      <c r="AD196" s="39" t="str">
        <f t="shared" ca="1" si="102"/>
        <v/>
      </c>
      <c r="AE196" s="39" t="str">
        <f t="shared" ca="1" si="93"/>
        <v/>
      </c>
      <c r="AF196" s="40"/>
      <c r="AG196" s="39">
        <f t="shared" ca="1" si="103"/>
        <v>0</v>
      </c>
      <c r="AH196" s="339"/>
      <c r="AI196" s="37" t="str">
        <f t="shared" ca="1" si="94"/>
        <v/>
      </c>
      <c r="AJ196" s="41" t="str">
        <f t="shared" ca="1" si="95"/>
        <v/>
      </c>
      <c r="AK196" s="39" t="str">
        <f t="shared" si="82"/>
        <v/>
      </c>
      <c r="AL196" s="39" t="str">
        <f t="shared" ca="1" si="104"/>
        <v/>
      </c>
      <c r="AM196" s="39" t="str">
        <f t="shared" ca="1" si="96"/>
        <v/>
      </c>
      <c r="AN196" s="40"/>
      <c r="AO196" s="39">
        <f t="shared" ca="1" si="105"/>
        <v>0</v>
      </c>
      <c r="AP196" s="339"/>
      <c r="AW196" s="329"/>
      <c r="BI196" s="329"/>
      <c r="BJ196" s="329"/>
      <c r="BK196" s="329"/>
      <c r="BL196" s="329"/>
      <c r="BM196" s="329"/>
      <c r="BN196" s="329"/>
      <c r="BO196" s="329"/>
      <c r="BP196" s="329"/>
      <c r="BQ196" s="329"/>
      <c r="BR196" s="329"/>
      <c r="BS196" s="329"/>
      <c r="BT196" s="329"/>
      <c r="BU196" s="329"/>
      <c r="BV196" s="329"/>
      <c r="BW196" s="325"/>
      <c r="BX196" s="325"/>
      <c r="BY196" s="325"/>
      <c r="BZ196" s="325"/>
      <c r="CA196" s="325"/>
      <c r="CB196" s="325"/>
      <c r="CC196" s="325"/>
      <c r="CD196" s="325"/>
      <c r="CE196" s="325"/>
      <c r="CF196" s="325"/>
      <c r="CG196" s="325"/>
      <c r="CH196" s="325"/>
      <c r="CI196" s="325"/>
      <c r="CJ196" s="325"/>
      <c r="CK196" s="325"/>
      <c r="CL196" s="325"/>
      <c r="CM196" s="325"/>
      <c r="CN196" s="325"/>
      <c r="CO196" s="325"/>
      <c r="CP196" s="325"/>
      <c r="CQ196" s="325"/>
      <c r="CR196" s="325"/>
      <c r="CS196" s="325"/>
      <c r="CT196" s="325"/>
      <c r="CU196" s="325"/>
      <c r="CV196" s="325"/>
      <c r="CW196" s="325"/>
      <c r="CX196" s="325"/>
    </row>
    <row r="197" spans="1:102" s="36" customFormat="1" ht="15" customHeight="1">
      <c r="A197" s="329"/>
      <c r="B197" s="37" t="str">
        <f t="shared" ca="1" si="83"/>
        <v/>
      </c>
      <c r="C197" s="41" t="str">
        <f t="shared" ca="1" si="84"/>
        <v/>
      </c>
      <c r="D197" s="39" t="str">
        <f t="shared" ca="1" si="85"/>
        <v/>
      </c>
      <c r="E197" s="39" t="str">
        <f t="shared" ca="1" si="97"/>
        <v/>
      </c>
      <c r="F197" s="39" t="str">
        <f t="shared" ca="1" si="86"/>
        <v/>
      </c>
      <c r="G197" s="101"/>
      <c r="H197" s="39">
        <f t="shared" ca="1" si="77"/>
        <v>0</v>
      </c>
      <c r="J197" s="332"/>
      <c r="K197" s="37" t="str">
        <f t="shared" ca="1" si="87"/>
        <v/>
      </c>
      <c r="L197" s="41" t="str">
        <f t="shared" ca="1" si="88"/>
        <v/>
      </c>
      <c r="M197" s="39" t="str">
        <f t="shared" si="78"/>
        <v/>
      </c>
      <c r="N197" s="39" t="str">
        <f t="shared" ca="1" si="98"/>
        <v/>
      </c>
      <c r="O197" s="39">
        <f ca="1">ROUND(Q196*$O$5/payments_per_year,2)</f>
        <v>0</v>
      </c>
      <c r="P197" s="101"/>
      <c r="Q197" s="39">
        <f t="shared" ca="1" si="99"/>
        <v>0</v>
      </c>
      <c r="R197" s="332"/>
      <c r="S197" s="37" t="str">
        <f t="shared" ca="1" si="89"/>
        <v/>
      </c>
      <c r="T197" s="41" t="str">
        <f t="shared" ca="1" si="90"/>
        <v/>
      </c>
      <c r="U197" s="39" t="str">
        <f t="shared" si="79"/>
        <v/>
      </c>
      <c r="V197" s="39" t="str">
        <f t="shared" ca="1" si="100"/>
        <v/>
      </c>
      <c r="W197" s="39">
        <f t="shared" ca="1" si="80"/>
        <v>0</v>
      </c>
      <c r="X197" s="40"/>
      <c r="Y197" s="39">
        <f t="shared" ca="1" si="101"/>
        <v>0</v>
      </c>
      <c r="Z197" s="332"/>
      <c r="AA197" s="37" t="str">
        <f t="shared" ca="1" si="91"/>
        <v/>
      </c>
      <c r="AB197" s="41" t="str">
        <f t="shared" ca="1" si="92"/>
        <v/>
      </c>
      <c r="AC197" s="39" t="str">
        <f t="shared" si="81"/>
        <v/>
      </c>
      <c r="AD197" s="39" t="str">
        <f t="shared" ca="1" si="102"/>
        <v/>
      </c>
      <c r="AE197" s="39" t="str">
        <f t="shared" ca="1" si="93"/>
        <v/>
      </c>
      <c r="AF197" s="40"/>
      <c r="AG197" s="39">
        <f t="shared" ca="1" si="103"/>
        <v>0</v>
      </c>
      <c r="AH197" s="339"/>
      <c r="AI197" s="37" t="str">
        <f t="shared" ca="1" si="94"/>
        <v/>
      </c>
      <c r="AJ197" s="41" t="str">
        <f t="shared" ca="1" si="95"/>
        <v/>
      </c>
      <c r="AK197" s="39" t="str">
        <f t="shared" si="82"/>
        <v/>
      </c>
      <c r="AL197" s="39" t="str">
        <f t="shared" ca="1" si="104"/>
        <v/>
      </c>
      <c r="AM197" s="39" t="str">
        <f t="shared" ca="1" si="96"/>
        <v/>
      </c>
      <c r="AN197" s="40"/>
      <c r="AO197" s="39">
        <f t="shared" ca="1" si="105"/>
        <v>0</v>
      </c>
      <c r="AP197" s="339"/>
      <c r="AW197" s="329"/>
      <c r="BI197" s="329"/>
      <c r="BJ197" s="329"/>
      <c r="BK197" s="329"/>
      <c r="BL197" s="329"/>
      <c r="BM197" s="329"/>
      <c r="BN197" s="329"/>
      <c r="BO197" s="329"/>
      <c r="BP197" s="329"/>
      <c r="BQ197" s="329"/>
      <c r="BR197" s="329"/>
      <c r="BS197" s="329"/>
      <c r="BT197" s="329"/>
      <c r="BU197" s="329"/>
      <c r="BV197" s="329"/>
      <c r="BW197" s="325"/>
      <c r="BX197" s="325"/>
      <c r="BY197" s="325"/>
      <c r="BZ197" s="325"/>
      <c r="CA197" s="325"/>
      <c r="CB197" s="325"/>
      <c r="CC197" s="325"/>
      <c r="CD197" s="325"/>
      <c r="CE197" s="325"/>
      <c r="CF197" s="325"/>
      <c r="CG197" s="325"/>
      <c r="CH197" s="325"/>
      <c r="CI197" s="325"/>
      <c r="CJ197" s="325"/>
      <c r="CK197" s="325"/>
      <c r="CL197" s="325"/>
      <c r="CM197" s="325"/>
      <c r="CN197" s="325"/>
      <c r="CO197" s="325"/>
      <c r="CP197" s="325"/>
      <c r="CQ197" s="325"/>
      <c r="CR197" s="325"/>
      <c r="CS197" s="325"/>
      <c r="CT197" s="325"/>
      <c r="CU197" s="325"/>
      <c r="CV197" s="325"/>
      <c r="CW197" s="325"/>
      <c r="CX197" s="325"/>
    </row>
    <row r="198" spans="1:102" s="36" customFormat="1" ht="15" customHeight="1">
      <c r="A198" s="329"/>
      <c r="B198" s="37" t="str">
        <f t="shared" ca="1" si="83"/>
        <v/>
      </c>
      <c r="C198" s="41" t="str">
        <f t="shared" ca="1" si="84"/>
        <v/>
      </c>
      <c r="D198" s="39" t="str">
        <f t="shared" ca="1" si="85"/>
        <v/>
      </c>
      <c r="E198" s="39" t="str">
        <f t="shared" ca="1" si="97"/>
        <v/>
      </c>
      <c r="F198" s="39" t="str">
        <f t="shared" ca="1" si="86"/>
        <v/>
      </c>
      <c r="G198" s="101"/>
      <c r="H198" s="39">
        <f t="shared" ca="1" si="77"/>
        <v>0</v>
      </c>
      <c r="J198" s="332"/>
      <c r="K198" s="37" t="str">
        <f t="shared" ca="1" si="87"/>
        <v/>
      </c>
      <c r="L198" s="41" t="str">
        <f t="shared" ca="1" si="88"/>
        <v/>
      </c>
      <c r="M198" s="39" t="str">
        <f t="shared" si="78"/>
        <v/>
      </c>
      <c r="N198" s="39" t="str">
        <f t="shared" ca="1" si="98"/>
        <v/>
      </c>
      <c r="O198" s="39" t="str">
        <f ca="1">IF(L198="","",ROUND(Q197*$O$5/payments_per_year,2))</f>
        <v/>
      </c>
      <c r="P198" s="101"/>
      <c r="Q198" s="39">
        <f t="shared" ca="1" si="99"/>
        <v>0</v>
      </c>
      <c r="R198" s="332"/>
      <c r="S198" s="37" t="str">
        <f t="shared" ca="1" si="89"/>
        <v/>
      </c>
      <c r="T198" s="41" t="str">
        <f t="shared" ca="1" si="90"/>
        <v/>
      </c>
      <c r="U198" s="39" t="str">
        <f t="shared" si="79"/>
        <v/>
      </c>
      <c r="V198" s="39" t="str">
        <f t="shared" ca="1" si="100"/>
        <v/>
      </c>
      <c r="W198" s="39">
        <f t="shared" ca="1" si="80"/>
        <v>0</v>
      </c>
      <c r="X198" s="40"/>
      <c r="Y198" s="39">
        <f t="shared" ca="1" si="101"/>
        <v>0</v>
      </c>
      <c r="Z198" s="332"/>
      <c r="AA198" s="37" t="str">
        <f t="shared" ca="1" si="91"/>
        <v/>
      </c>
      <c r="AB198" s="41" t="str">
        <f t="shared" ca="1" si="92"/>
        <v/>
      </c>
      <c r="AC198" s="39" t="str">
        <f t="shared" si="81"/>
        <v/>
      </c>
      <c r="AD198" s="39" t="str">
        <f t="shared" ca="1" si="102"/>
        <v/>
      </c>
      <c r="AE198" s="39" t="str">
        <f t="shared" ca="1" si="93"/>
        <v/>
      </c>
      <c r="AF198" s="40"/>
      <c r="AG198" s="39">
        <f t="shared" ca="1" si="103"/>
        <v>0</v>
      </c>
      <c r="AH198" s="339"/>
      <c r="AI198" s="37" t="str">
        <f t="shared" ca="1" si="94"/>
        <v/>
      </c>
      <c r="AJ198" s="41" t="str">
        <f t="shared" ca="1" si="95"/>
        <v/>
      </c>
      <c r="AK198" s="39" t="str">
        <f t="shared" si="82"/>
        <v/>
      </c>
      <c r="AL198" s="39" t="str">
        <f t="shared" ca="1" si="104"/>
        <v/>
      </c>
      <c r="AM198" s="39" t="str">
        <f t="shared" ca="1" si="96"/>
        <v/>
      </c>
      <c r="AN198" s="40"/>
      <c r="AO198" s="39">
        <f t="shared" ca="1" si="105"/>
        <v>0</v>
      </c>
      <c r="AP198" s="339"/>
      <c r="AW198" s="329"/>
      <c r="BI198" s="329"/>
      <c r="BJ198" s="329"/>
      <c r="BK198" s="329"/>
      <c r="BL198" s="329"/>
      <c r="BM198" s="329"/>
      <c r="BN198" s="329"/>
      <c r="BO198" s="329"/>
      <c r="BP198" s="329"/>
      <c r="BQ198" s="329"/>
      <c r="BR198" s="329"/>
      <c r="BS198" s="329"/>
      <c r="BT198" s="329"/>
      <c r="BU198" s="329"/>
      <c r="BV198" s="329"/>
      <c r="BW198" s="325"/>
      <c r="BX198" s="325"/>
      <c r="BY198" s="325"/>
      <c r="BZ198" s="325"/>
      <c r="CA198" s="325"/>
      <c r="CB198" s="325"/>
      <c r="CC198" s="325"/>
      <c r="CD198" s="325"/>
      <c r="CE198" s="325"/>
      <c r="CF198" s="325"/>
      <c r="CG198" s="325"/>
      <c r="CH198" s="325"/>
      <c r="CI198" s="325"/>
      <c r="CJ198" s="325"/>
      <c r="CK198" s="325"/>
      <c r="CL198" s="325"/>
      <c r="CM198" s="325"/>
      <c r="CN198" s="325"/>
      <c r="CO198" s="325"/>
      <c r="CP198" s="325"/>
      <c r="CQ198" s="325"/>
      <c r="CR198" s="325"/>
      <c r="CS198" s="325"/>
      <c r="CT198" s="325"/>
      <c r="CU198" s="325"/>
      <c r="CV198" s="325"/>
      <c r="CW198" s="325"/>
      <c r="CX198" s="325"/>
    </row>
    <row r="199" spans="1:102" s="36" customFormat="1" ht="15" customHeight="1">
      <c r="A199" s="329"/>
      <c r="B199" s="37" t="str">
        <f t="shared" ca="1" si="83"/>
        <v/>
      </c>
      <c r="C199" s="41" t="str">
        <f t="shared" ca="1" si="84"/>
        <v/>
      </c>
      <c r="D199" s="39" t="str">
        <f t="shared" ca="1" si="85"/>
        <v/>
      </c>
      <c r="E199" s="39" t="str">
        <f t="shared" ca="1" si="97"/>
        <v/>
      </c>
      <c r="F199" s="39" t="str">
        <f t="shared" ca="1" si="86"/>
        <v/>
      </c>
      <c r="G199" s="101"/>
      <c r="H199" s="39">
        <f t="shared" ca="1" si="77"/>
        <v>0</v>
      </c>
      <c r="J199" s="332"/>
      <c r="K199" s="37" t="str">
        <f t="shared" ca="1" si="87"/>
        <v/>
      </c>
      <c r="L199" s="41" t="str">
        <f t="shared" ca="1" si="88"/>
        <v/>
      </c>
      <c r="M199" s="39" t="str">
        <f t="shared" si="78"/>
        <v/>
      </c>
      <c r="N199" s="39" t="str">
        <f t="shared" ca="1" si="98"/>
        <v/>
      </c>
      <c r="O199" s="39">
        <f ca="1">ROUND(Q198*$O$5/payments_per_year,2)</f>
        <v>0</v>
      </c>
      <c r="P199" s="101"/>
      <c r="Q199" s="39">
        <f t="shared" ca="1" si="99"/>
        <v>0</v>
      </c>
      <c r="R199" s="332"/>
      <c r="S199" s="37" t="str">
        <f t="shared" ca="1" si="89"/>
        <v/>
      </c>
      <c r="T199" s="41" t="str">
        <f t="shared" ca="1" si="90"/>
        <v/>
      </c>
      <c r="U199" s="39" t="str">
        <f t="shared" si="79"/>
        <v/>
      </c>
      <c r="V199" s="39" t="str">
        <f t="shared" ca="1" si="100"/>
        <v/>
      </c>
      <c r="W199" s="39">
        <f t="shared" ca="1" si="80"/>
        <v>0</v>
      </c>
      <c r="X199" s="40"/>
      <c r="Y199" s="39">
        <f t="shared" ca="1" si="101"/>
        <v>0</v>
      </c>
      <c r="Z199" s="332"/>
      <c r="AA199" s="37" t="str">
        <f t="shared" ca="1" si="91"/>
        <v/>
      </c>
      <c r="AB199" s="41" t="str">
        <f t="shared" ca="1" si="92"/>
        <v/>
      </c>
      <c r="AC199" s="39" t="str">
        <f t="shared" si="81"/>
        <v/>
      </c>
      <c r="AD199" s="39" t="str">
        <f t="shared" ca="1" si="102"/>
        <v/>
      </c>
      <c r="AE199" s="39" t="str">
        <f t="shared" ca="1" si="93"/>
        <v/>
      </c>
      <c r="AF199" s="40"/>
      <c r="AG199" s="39">
        <f t="shared" ca="1" si="103"/>
        <v>0</v>
      </c>
      <c r="AH199" s="339"/>
      <c r="AI199" s="37" t="str">
        <f t="shared" ca="1" si="94"/>
        <v/>
      </c>
      <c r="AJ199" s="41" t="str">
        <f t="shared" ca="1" si="95"/>
        <v/>
      </c>
      <c r="AK199" s="39" t="str">
        <f t="shared" si="82"/>
        <v/>
      </c>
      <c r="AL199" s="39" t="str">
        <f t="shared" ca="1" si="104"/>
        <v/>
      </c>
      <c r="AM199" s="39" t="str">
        <f t="shared" ca="1" si="96"/>
        <v/>
      </c>
      <c r="AN199" s="40"/>
      <c r="AO199" s="39">
        <f t="shared" ca="1" si="105"/>
        <v>0</v>
      </c>
      <c r="AP199" s="339"/>
      <c r="AW199" s="329"/>
      <c r="BI199" s="329"/>
      <c r="BJ199" s="329"/>
      <c r="BK199" s="329"/>
      <c r="BL199" s="329"/>
      <c r="BM199" s="329"/>
      <c r="BN199" s="329"/>
      <c r="BO199" s="329"/>
      <c r="BP199" s="329"/>
      <c r="BQ199" s="329"/>
      <c r="BR199" s="329"/>
      <c r="BS199" s="329"/>
      <c r="BT199" s="329"/>
      <c r="BU199" s="329"/>
      <c r="BV199" s="329"/>
      <c r="BW199" s="325"/>
      <c r="BX199" s="325"/>
      <c r="BY199" s="325"/>
      <c r="BZ199" s="325"/>
      <c r="CA199" s="325"/>
      <c r="CB199" s="325"/>
      <c r="CC199" s="325"/>
      <c r="CD199" s="325"/>
      <c r="CE199" s="325"/>
      <c r="CF199" s="325"/>
      <c r="CG199" s="325"/>
      <c r="CH199" s="325"/>
      <c r="CI199" s="325"/>
      <c r="CJ199" s="325"/>
      <c r="CK199" s="325"/>
      <c r="CL199" s="325"/>
      <c r="CM199" s="325"/>
      <c r="CN199" s="325"/>
      <c r="CO199" s="325"/>
      <c r="CP199" s="325"/>
      <c r="CQ199" s="325"/>
      <c r="CR199" s="325"/>
      <c r="CS199" s="325"/>
      <c r="CT199" s="325"/>
      <c r="CU199" s="325"/>
      <c r="CV199" s="325"/>
      <c r="CW199" s="325"/>
      <c r="CX199" s="325"/>
    </row>
    <row r="200" spans="1:102" s="36" customFormat="1" ht="15" customHeight="1">
      <c r="A200" s="329"/>
      <c r="B200" s="37" t="str">
        <f t="shared" ca="1" si="83"/>
        <v/>
      </c>
      <c r="C200" s="41" t="str">
        <f t="shared" ca="1" si="84"/>
        <v/>
      </c>
      <c r="D200" s="39" t="str">
        <f t="shared" ca="1" si="85"/>
        <v/>
      </c>
      <c r="E200" s="39" t="str">
        <f t="shared" ca="1" si="97"/>
        <v/>
      </c>
      <c r="F200" s="39" t="str">
        <f t="shared" ca="1" si="86"/>
        <v/>
      </c>
      <c r="G200" s="101"/>
      <c r="H200" s="39">
        <f t="shared" ca="1" si="77"/>
        <v>0</v>
      </c>
      <c r="J200" s="332"/>
      <c r="K200" s="37" t="str">
        <f t="shared" ca="1" si="87"/>
        <v/>
      </c>
      <c r="L200" s="41" t="str">
        <f t="shared" ca="1" si="88"/>
        <v/>
      </c>
      <c r="M200" s="39" t="str">
        <f t="shared" si="78"/>
        <v/>
      </c>
      <c r="N200" s="39" t="str">
        <f t="shared" ca="1" si="98"/>
        <v/>
      </c>
      <c r="O200" s="39" t="str">
        <f ca="1">IF(L200="","",ROUND(Q199*$O$5/payments_per_year,2))</f>
        <v/>
      </c>
      <c r="P200" s="101"/>
      <c r="Q200" s="39">
        <f t="shared" ca="1" si="99"/>
        <v>0</v>
      </c>
      <c r="R200" s="332"/>
      <c r="S200" s="37" t="str">
        <f t="shared" ca="1" si="89"/>
        <v/>
      </c>
      <c r="T200" s="41" t="str">
        <f t="shared" ca="1" si="90"/>
        <v/>
      </c>
      <c r="U200" s="39" t="str">
        <f t="shared" si="79"/>
        <v/>
      </c>
      <c r="V200" s="39" t="str">
        <f t="shared" ca="1" si="100"/>
        <v/>
      </c>
      <c r="W200" s="39">
        <f t="shared" ca="1" si="80"/>
        <v>0</v>
      </c>
      <c r="X200" s="40"/>
      <c r="Y200" s="39">
        <f t="shared" ca="1" si="101"/>
        <v>0</v>
      </c>
      <c r="Z200" s="332"/>
      <c r="AA200" s="37" t="str">
        <f t="shared" ca="1" si="91"/>
        <v/>
      </c>
      <c r="AB200" s="41" t="str">
        <f t="shared" ca="1" si="92"/>
        <v/>
      </c>
      <c r="AC200" s="39" t="str">
        <f t="shared" si="81"/>
        <v/>
      </c>
      <c r="AD200" s="39" t="str">
        <f t="shared" ca="1" si="102"/>
        <v/>
      </c>
      <c r="AE200" s="39" t="str">
        <f t="shared" ca="1" si="93"/>
        <v/>
      </c>
      <c r="AF200" s="40"/>
      <c r="AG200" s="39">
        <f t="shared" ca="1" si="103"/>
        <v>0</v>
      </c>
      <c r="AH200" s="339"/>
      <c r="AI200" s="37" t="str">
        <f t="shared" ca="1" si="94"/>
        <v/>
      </c>
      <c r="AJ200" s="41" t="str">
        <f t="shared" ca="1" si="95"/>
        <v/>
      </c>
      <c r="AK200" s="39" t="str">
        <f t="shared" si="82"/>
        <v/>
      </c>
      <c r="AL200" s="39" t="str">
        <f t="shared" ca="1" si="104"/>
        <v/>
      </c>
      <c r="AM200" s="39" t="str">
        <f t="shared" ca="1" si="96"/>
        <v/>
      </c>
      <c r="AN200" s="40"/>
      <c r="AO200" s="39">
        <f t="shared" ca="1" si="105"/>
        <v>0</v>
      </c>
      <c r="AP200" s="339"/>
      <c r="AW200" s="329"/>
      <c r="BI200" s="329"/>
      <c r="BJ200" s="329"/>
      <c r="BK200" s="329"/>
      <c r="BL200" s="329"/>
      <c r="BM200" s="329"/>
      <c r="BN200" s="329"/>
      <c r="BO200" s="329"/>
      <c r="BP200" s="329"/>
      <c r="BQ200" s="329"/>
      <c r="BR200" s="329"/>
      <c r="BS200" s="329"/>
      <c r="BT200" s="329"/>
      <c r="BU200" s="329"/>
      <c r="BV200" s="329"/>
      <c r="BW200" s="325"/>
      <c r="BX200" s="325"/>
      <c r="BY200" s="325"/>
      <c r="BZ200" s="325"/>
      <c r="CA200" s="325"/>
      <c r="CB200" s="325"/>
      <c r="CC200" s="325"/>
      <c r="CD200" s="325"/>
      <c r="CE200" s="325"/>
      <c r="CF200" s="325"/>
      <c r="CG200" s="325"/>
      <c r="CH200" s="325"/>
      <c r="CI200" s="325"/>
      <c r="CJ200" s="325"/>
      <c r="CK200" s="325"/>
      <c r="CL200" s="325"/>
      <c r="CM200" s="325"/>
      <c r="CN200" s="325"/>
      <c r="CO200" s="325"/>
      <c r="CP200" s="325"/>
      <c r="CQ200" s="325"/>
      <c r="CR200" s="325"/>
      <c r="CS200" s="325"/>
      <c r="CT200" s="325"/>
      <c r="CU200" s="325"/>
      <c r="CV200" s="325"/>
      <c r="CW200" s="325"/>
      <c r="CX200" s="325"/>
    </row>
    <row r="201" spans="1:102" s="36" customFormat="1" ht="15" customHeight="1">
      <c r="A201" s="329"/>
      <c r="B201" s="37" t="str">
        <f t="shared" ca="1" si="83"/>
        <v/>
      </c>
      <c r="C201" s="41" t="str">
        <f t="shared" ca="1" si="84"/>
        <v/>
      </c>
      <c r="D201" s="39" t="str">
        <f t="shared" ca="1" si="85"/>
        <v/>
      </c>
      <c r="E201" s="39" t="str">
        <f t="shared" ca="1" si="97"/>
        <v/>
      </c>
      <c r="F201" s="39" t="str">
        <f t="shared" ca="1" si="86"/>
        <v/>
      </c>
      <c r="G201" s="101"/>
      <c r="H201" s="39">
        <f t="shared" ca="1" si="77"/>
        <v>0</v>
      </c>
      <c r="J201" s="332"/>
      <c r="K201" s="37" t="str">
        <f t="shared" ca="1" si="87"/>
        <v/>
      </c>
      <c r="L201" s="41" t="str">
        <f t="shared" ca="1" si="88"/>
        <v/>
      </c>
      <c r="M201" s="39" t="str">
        <f t="shared" si="78"/>
        <v/>
      </c>
      <c r="N201" s="39" t="str">
        <f t="shared" ca="1" si="98"/>
        <v/>
      </c>
      <c r="O201" s="39">
        <f ca="1">ROUND(Q200*$O$5/payments_per_year,2)</f>
        <v>0</v>
      </c>
      <c r="P201" s="101"/>
      <c r="Q201" s="39">
        <f t="shared" ca="1" si="99"/>
        <v>0</v>
      </c>
      <c r="R201" s="332"/>
      <c r="S201" s="37" t="str">
        <f t="shared" ca="1" si="89"/>
        <v/>
      </c>
      <c r="T201" s="41" t="str">
        <f t="shared" ca="1" si="90"/>
        <v/>
      </c>
      <c r="U201" s="39" t="str">
        <f t="shared" si="79"/>
        <v/>
      </c>
      <c r="V201" s="39" t="str">
        <f t="shared" ca="1" si="100"/>
        <v/>
      </c>
      <c r="W201" s="39">
        <f t="shared" ca="1" si="80"/>
        <v>0</v>
      </c>
      <c r="X201" s="40"/>
      <c r="Y201" s="39">
        <f t="shared" ca="1" si="101"/>
        <v>0</v>
      </c>
      <c r="Z201" s="332"/>
      <c r="AA201" s="37" t="str">
        <f t="shared" ca="1" si="91"/>
        <v/>
      </c>
      <c r="AB201" s="41" t="str">
        <f t="shared" ca="1" si="92"/>
        <v/>
      </c>
      <c r="AC201" s="39" t="str">
        <f t="shared" si="81"/>
        <v/>
      </c>
      <c r="AD201" s="39" t="str">
        <f t="shared" ca="1" si="102"/>
        <v/>
      </c>
      <c r="AE201" s="39" t="str">
        <f t="shared" ca="1" si="93"/>
        <v/>
      </c>
      <c r="AF201" s="40"/>
      <c r="AG201" s="39">
        <f t="shared" ca="1" si="103"/>
        <v>0</v>
      </c>
      <c r="AH201" s="339"/>
      <c r="AI201" s="37" t="str">
        <f t="shared" ca="1" si="94"/>
        <v/>
      </c>
      <c r="AJ201" s="41" t="str">
        <f t="shared" ca="1" si="95"/>
        <v/>
      </c>
      <c r="AK201" s="39" t="str">
        <f t="shared" si="82"/>
        <v/>
      </c>
      <c r="AL201" s="39" t="str">
        <f t="shared" ca="1" si="104"/>
        <v/>
      </c>
      <c r="AM201" s="39" t="str">
        <f t="shared" ca="1" si="96"/>
        <v/>
      </c>
      <c r="AN201" s="40"/>
      <c r="AO201" s="39">
        <f t="shared" ca="1" si="105"/>
        <v>0</v>
      </c>
      <c r="AP201" s="339"/>
      <c r="AW201" s="329"/>
      <c r="BI201" s="329"/>
      <c r="BJ201" s="329"/>
      <c r="BK201" s="329"/>
      <c r="BL201" s="329"/>
      <c r="BM201" s="329"/>
      <c r="BN201" s="329"/>
      <c r="BO201" s="329"/>
      <c r="BP201" s="329"/>
      <c r="BQ201" s="329"/>
      <c r="BR201" s="329"/>
      <c r="BS201" s="329"/>
      <c r="BT201" s="329"/>
      <c r="BU201" s="329"/>
      <c r="BV201" s="329"/>
      <c r="BW201" s="325"/>
      <c r="BX201" s="325"/>
      <c r="BY201" s="325"/>
      <c r="BZ201" s="325"/>
      <c r="CA201" s="325"/>
      <c r="CB201" s="325"/>
      <c r="CC201" s="325"/>
      <c r="CD201" s="325"/>
      <c r="CE201" s="325"/>
      <c r="CF201" s="325"/>
      <c r="CG201" s="325"/>
      <c r="CH201" s="325"/>
      <c r="CI201" s="325"/>
      <c r="CJ201" s="325"/>
      <c r="CK201" s="325"/>
      <c r="CL201" s="325"/>
      <c r="CM201" s="325"/>
      <c r="CN201" s="325"/>
      <c r="CO201" s="325"/>
      <c r="CP201" s="325"/>
      <c r="CQ201" s="325"/>
      <c r="CR201" s="325"/>
      <c r="CS201" s="325"/>
      <c r="CT201" s="325"/>
      <c r="CU201" s="325"/>
      <c r="CV201" s="325"/>
      <c r="CW201" s="325"/>
      <c r="CX201" s="325"/>
    </row>
    <row r="202" spans="1:102" s="36" customFormat="1" ht="15" customHeight="1">
      <c r="A202" s="329"/>
      <c r="B202" s="37" t="str">
        <f t="shared" ca="1" si="83"/>
        <v/>
      </c>
      <c r="C202" s="41" t="str">
        <f t="shared" ca="1" si="84"/>
        <v/>
      </c>
      <c r="D202" s="39" t="str">
        <f t="shared" ca="1" si="85"/>
        <v/>
      </c>
      <c r="E202" s="39" t="str">
        <f t="shared" ca="1" si="97"/>
        <v/>
      </c>
      <c r="F202" s="39" t="str">
        <f t="shared" ca="1" si="86"/>
        <v/>
      </c>
      <c r="G202" s="101"/>
      <c r="H202" s="39">
        <f t="shared" ca="1" si="77"/>
        <v>0</v>
      </c>
      <c r="J202" s="332"/>
      <c r="K202" s="37" t="str">
        <f t="shared" ca="1" si="87"/>
        <v/>
      </c>
      <c r="L202" s="41" t="str">
        <f t="shared" ca="1" si="88"/>
        <v/>
      </c>
      <c r="M202" s="39" t="str">
        <f t="shared" si="78"/>
        <v/>
      </c>
      <c r="N202" s="39" t="str">
        <f t="shared" ca="1" si="98"/>
        <v/>
      </c>
      <c r="O202" s="39" t="str">
        <f ca="1">IF(L202="","",ROUND(Q201*$O$5/payments_per_year,2))</f>
        <v/>
      </c>
      <c r="P202" s="101"/>
      <c r="Q202" s="39">
        <f t="shared" ca="1" si="99"/>
        <v>0</v>
      </c>
      <c r="R202" s="332"/>
      <c r="S202" s="37" t="str">
        <f t="shared" ca="1" si="89"/>
        <v/>
      </c>
      <c r="T202" s="41" t="str">
        <f t="shared" ca="1" si="90"/>
        <v/>
      </c>
      <c r="U202" s="39" t="str">
        <f t="shared" si="79"/>
        <v/>
      </c>
      <c r="V202" s="39" t="str">
        <f t="shared" ca="1" si="100"/>
        <v/>
      </c>
      <c r="W202" s="39">
        <f t="shared" ca="1" si="80"/>
        <v>0</v>
      </c>
      <c r="X202" s="40"/>
      <c r="Y202" s="39">
        <f t="shared" ca="1" si="101"/>
        <v>0</v>
      </c>
      <c r="Z202" s="332"/>
      <c r="AA202" s="37" t="str">
        <f t="shared" ca="1" si="91"/>
        <v/>
      </c>
      <c r="AB202" s="41" t="str">
        <f t="shared" ca="1" si="92"/>
        <v/>
      </c>
      <c r="AC202" s="39" t="str">
        <f t="shared" si="81"/>
        <v/>
      </c>
      <c r="AD202" s="39" t="str">
        <f t="shared" ca="1" si="102"/>
        <v/>
      </c>
      <c r="AE202" s="39" t="str">
        <f t="shared" ca="1" si="93"/>
        <v/>
      </c>
      <c r="AF202" s="40"/>
      <c r="AG202" s="39">
        <f t="shared" ca="1" si="103"/>
        <v>0</v>
      </c>
      <c r="AH202" s="339"/>
      <c r="AI202" s="37" t="str">
        <f t="shared" ca="1" si="94"/>
        <v/>
      </c>
      <c r="AJ202" s="41" t="str">
        <f t="shared" ca="1" si="95"/>
        <v/>
      </c>
      <c r="AK202" s="39" t="str">
        <f t="shared" si="82"/>
        <v/>
      </c>
      <c r="AL202" s="39" t="str">
        <f t="shared" ca="1" si="104"/>
        <v/>
      </c>
      <c r="AM202" s="39" t="str">
        <f t="shared" ca="1" si="96"/>
        <v/>
      </c>
      <c r="AN202" s="40"/>
      <c r="AO202" s="39">
        <f t="shared" ca="1" si="105"/>
        <v>0</v>
      </c>
      <c r="AP202" s="339"/>
      <c r="AW202" s="329"/>
      <c r="BI202" s="329"/>
      <c r="BJ202" s="329"/>
      <c r="BK202" s="329"/>
      <c r="BL202" s="329"/>
      <c r="BM202" s="329"/>
      <c r="BN202" s="329"/>
      <c r="BO202" s="329"/>
      <c r="BP202" s="329"/>
      <c r="BQ202" s="329"/>
      <c r="BR202" s="329"/>
      <c r="BS202" s="329"/>
      <c r="BT202" s="329"/>
      <c r="BU202" s="329"/>
      <c r="BV202" s="329"/>
      <c r="BW202" s="325"/>
      <c r="BX202" s="325"/>
      <c r="BY202" s="325"/>
      <c r="BZ202" s="325"/>
      <c r="CA202" s="325"/>
      <c r="CB202" s="325"/>
      <c r="CC202" s="325"/>
      <c r="CD202" s="325"/>
      <c r="CE202" s="325"/>
      <c r="CF202" s="325"/>
      <c r="CG202" s="325"/>
      <c r="CH202" s="325"/>
      <c r="CI202" s="325"/>
      <c r="CJ202" s="325"/>
      <c r="CK202" s="325"/>
      <c r="CL202" s="325"/>
      <c r="CM202" s="325"/>
      <c r="CN202" s="325"/>
      <c r="CO202" s="325"/>
      <c r="CP202" s="325"/>
      <c r="CQ202" s="325"/>
      <c r="CR202" s="325"/>
      <c r="CS202" s="325"/>
      <c r="CT202" s="325"/>
      <c r="CU202" s="325"/>
      <c r="CV202" s="325"/>
      <c r="CW202" s="325"/>
      <c r="CX202" s="325"/>
    </row>
    <row r="203" spans="1:102" s="36" customFormat="1" ht="15" customHeight="1">
      <c r="A203" s="329"/>
      <c r="B203" s="37" t="str">
        <f t="shared" ca="1" si="83"/>
        <v/>
      </c>
      <c r="C203" s="41" t="str">
        <f t="shared" ca="1" si="84"/>
        <v/>
      </c>
      <c r="D203" s="39" t="str">
        <f t="shared" ca="1" si="85"/>
        <v/>
      </c>
      <c r="E203" s="39" t="str">
        <f t="shared" ca="1" si="97"/>
        <v/>
      </c>
      <c r="F203" s="39" t="str">
        <f t="shared" ca="1" si="86"/>
        <v/>
      </c>
      <c r="G203" s="101"/>
      <c r="H203" s="39">
        <f t="shared" ca="1" si="77"/>
        <v>0</v>
      </c>
      <c r="J203" s="332"/>
      <c r="K203" s="37" t="str">
        <f t="shared" ca="1" si="87"/>
        <v/>
      </c>
      <c r="L203" s="41" t="str">
        <f t="shared" ca="1" si="88"/>
        <v/>
      </c>
      <c r="M203" s="39" t="str">
        <f t="shared" si="78"/>
        <v/>
      </c>
      <c r="N203" s="39" t="str">
        <f t="shared" ca="1" si="98"/>
        <v/>
      </c>
      <c r="O203" s="39">
        <f ca="1">ROUND(Q202*$O$5/payments_per_year,2)</f>
        <v>0</v>
      </c>
      <c r="P203" s="101"/>
      <c r="Q203" s="39">
        <f t="shared" ca="1" si="99"/>
        <v>0</v>
      </c>
      <c r="R203" s="332"/>
      <c r="S203" s="37" t="str">
        <f t="shared" ca="1" si="89"/>
        <v/>
      </c>
      <c r="T203" s="41" t="str">
        <f t="shared" ca="1" si="90"/>
        <v/>
      </c>
      <c r="U203" s="39" t="str">
        <f t="shared" si="79"/>
        <v/>
      </c>
      <c r="V203" s="39" t="str">
        <f t="shared" ca="1" si="100"/>
        <v/>
      </c>
      <c r="W203" s="39">
        <f t="shared" ca="1" si="80"/>
        <v>0</v>
      </c>
      <c r="X203" s="40"/>
      <c r="Y203" s="39">
        <f t="shared" ca="1" si="101"/>
        <v>0</v>
      </c>
      <c r="Z203" s="332"/>
      <c r="AA203" s="37" t="str">
        <f t="shared" ca="1" si="91"/>
        <v/>
      </c>
      <c r="AB203" s="41" t="str">
        <f t="shared" ca="1" si="92"/>
        <v/>
      </c>
      <c r="AC203" s="39" t="str">
        <f t="shared" si="81"/>
        <v/>
      </c>
      <c r="AD203" s="39" t="str">
        <f t="shared" ca="1" si="102"/>
        <v/>
      </c>
      <c r="AE203" s="39" t="str">
        <f t="shared" ca="1" si="93"/>
        <v/>
      </c>
      <c r="AF203" s="40"/>
      <c r="AG203" s="39">
        <f t="shared" ca="1" si="103"/>
        <v>0</v>
      </c>
      <c r="AH203" s="339"/>
      <c r="AI203" s="37" t="str">
        <f t="shared" ca="1" si="94"/>
        <v/>
      </c>
      <c r="AJ203" s="41" t="str">
        <f t="shared" ca="1" si="95"/>
        <v/>
      </c>
      <c r="AK203" s="39" t="str">
        <f t="shared" si="82"/>
        <v/>
      </c>
      <c r="AL203" s="39" t="str">
        <f t="shared" ca="1" si="104"/>
        <v/>
      </c>
      <c r="AM203" s="39" t="str">
        <f t="shared" ca="1" si="96"/>
        <v/>
      </c>
      <c r="AN203" s="40"/>
      <c r="AO203" s="39">
        <f t="shared" ca="1" si="105"/>
        <v>0</v>
      </c>
      <c r="AP203" s="339"/>
      <c r="AW203" s="329"/>
      <c r="BI203" s="329"/>
      <c r="BJ203" s="329"/>
      <c r="BK203" s="329"/>
      <c r="BL203" s="329"/>
      <c r="BM203" s="329"/>
      <c r="BN203" s="329"/>
      <c r="BO203" s="329"/>
      <c r="BP203" s="329"/>
      <c r="BQ203" s="329"/>
      <c r="BR203" s="329"/>
      <c r="BS203" s="329"/>
      <c r="BT203" s="329"/>
      <c r="BU203" s="329"/>
      <c r="BV203" s="329"/>
      <c r="BW203" s="325"/>
      <c r="BX203" s="325"/>
      <c r="BY203" s="325"/>
      <c r="BZ203" s="325"/>
      <c r="CA203" s="325"/>
      <c r="CB203" s="325"/>
      <c r="CC203" s="325"/>
      <c r="CD203" s="325"/>
      <c r="CE203" s="325"/>
      <c r="CF203" s="325"/>
      <c r="CG203" s="325"/>
      <c r="CH203" s="325"/>
      <c r="CI203" s="325"/>
      <c r="CJ203" s="325"/>
      <c r="CK203" s="325"/>
      <c r="CL203" s="325"/>
      <c r="CM203" s="325"/>
      <c r="CN203" s="325"/>
      <c r="CO203" s="325"/>
      <c r="CP203" s="325"/>
      <c r="CQ203" s="325"/>
      <c r="CR203" s="325"/>
      <c r="CS203" s="325"/>
      <c r="CT203" s="325"/>
      <c r="CU203" s="325"/>
      <c r="CV203" s="325"/>
      <c r="CW203" s="325"/>
      <c r="CX203" s="325"/>
    </row>
    <row r="204" spans="1:102" s="36" customFormat="1" ht="15" customHeight="1">
      <c r="A204" s="329"/>
      <c r="B204" s="37" t="str">
        <f t="shared" ca="1" si="83"/>
        <v/>
      </c>
      <c r="C204" s="41" t="str">
        <f t="shared" ca="1" si="84"/>
        <v/>
      </c>
      <c r="D204" s="39" t="str">
        <f t="shared" ca="1" si="85"/>
        <v/>
      </c>
      <c r="E204" s="39" t="str">
        <f t="shared" ca="1" si="97"/>
        <v/>
      </c>
      <c r="F204" s="39" t="str">
        <f t="shared" ca="1" si="86"/>
        <v/>
      </c>
      <c r="G204" s="101"/>
      <c r="H204" s="39">
        <f t="shared" ca="1" si="77"/>
        <v>0</v>
      </c>
      <c r="J204" s="332"/>
      <c r="K204" s="37" t="str">
        <f t="shared" ca="1" si="87"/>
        <v/>
      </c>
      <c r="L204" s="41" t="str">
        <f t="shared" ca="1" si="88"/>
        <v/>
      </c>
      <c r="M204" s="39" t="str">
        <f t="shared" si="78"/>
        <v/>
      </c>
      <c r="N204" s="39" t="str">
        <f t="shared" ca="1" si="98"/>
        <v/>
      </c>
      <c r="O204" s="39" t="str">
        <f ca="1">IF(L204="","",ROUND(Q203*$O$5/payments_per_year,2))</f>
        <v/>
      </c>
      <c r="P204" s="101"/>
      <c r="Q204" s="39">
        <f t="shared" ca="1" si="99"/>
        <v>0</v>
      </c>
      <c r="R204" s="332"/>
      <c r="S204" s="37" t="str">
        <f t="shared" ca="1" si="89"/>
        <v/>
      </c>
      <c r="T204" s="41" t="str">
        <f t="shared" ca="1" si="90"/>
        <v/>
      </c>
      <c r="U204" s="39" t="str">
        <f t="shared" si="79"/>
        <v/>
      </c>
      <c r="V204" s="39" t="str">
        <f t="shared" ca="1" si="100"/>
        <v/>
      </c>
      <c r="W204" s="39">
        <f t="shared" ca="1" si="80"/>
        <v>0</v>
      </c>
      <c r="X204" s="40"/>
      <c r="Y204" s="39">
        <f t="shared" ca="1" si="101"/>
        <v>0</v>
      </c>
      <c r="Z204" s="332"/>
      <c r="AA204" s="37" t="str">
        <f t="shared" ca="1" si="91"/>
        <v/>
      </c>
      <c r="AB204" s="41" t="str">
        <f t="shared" ca="1" si="92"/>
        <v/>
      </c>
      <c r="AC204" s="39" t="str">
        <f t="shared" si="81"/>
        <v/>
      </c>
      <c r="AD204" s="39" t="str">
        <f t="shared" ca="1" si="102"/>
        <v/>
      </c>
      <c r="AE204" s="39" t="str">
        <f t="shared" ca="1" si="93"/>
        <v/>
      </c>
      <c r="AF204" s="40"/>
      <c r="AG204" s="39">
        <f t="shared" ca="1" si="103"/>
        <v>0</v>
      </c>
      <c r="AH204" s="339"/>
      <c r="AI204" s="37" t="str">
        <f t="shared" ca="1" si="94"/>
        <v/>
      </c>
      <c r="AJ204" s="41" t="str">
        <f t="shared" ca="1" si="95"/>
        <v/>
      </c>
      <c r="AK204" s="39" t="str">
        <f t="shared" si="82"/>
        <v/>
      </c>
      <c r="AL204" s="39" t="str">
        <f t="shared" ca="1" si="104"/>
        <v/>
      </c>
      <c r="AM204" s="39" t="str">
        <f t="shared" ca="1" si="96"/>
        <v/>
      </c>
      <c r="AN204" s="40"/>
      <c r="AO204" s="39">
        <f t="shared" ca="1" si="105"/>
        <v>0</v>
      </c>
      <c r="AP204" s="339"/>
      <c r="AW204" s="329"/>
      <c r="BI204" s="329"/>
      <c r="BJ204" s="329"/>
      <c r="BK204" s="329"/>
      <c r="BL204" s="329"/>
      <c r="BM204" s="329"/>
      <c r="BN204" s="329"/>
      <c r="BO204" s="329"/>
      <c r="BP204" s="329"/>
      <c r="BQ204" s="329"/>
      <c r="BR204" s="329"/>
      <c r="BS204" s="329"/>
      <c r="BT204" s="329"/>
      <c r="BU204" s="329"/>
      <c r="BV204" s="329"/>
      <c r="BW204" s="325"/>
      <c r="BX204" s="325"/>
      <c r="BY204" s="325"/>
      <c r="BZ204" s="325"/>
      <c r="CA204" s="325"/>
      <c r="CB204" s="325"/>
      <c r="CC204" s="325"/>
      <c r="CD204" s="325"/>
      <c r="CE204" s="325"/>
      <c r="CF204" s="325"/>
      <c r="CG204" s="325"/>
      <c r="CH204" s="325"/>
      <c r="CI204" s="325"/>
      <c r="CJ204" s="325"/>
      <c r="CK204" s="325"/>
      <c r="CL204" s="325"/>
      <c r="CM204" s="325"/>
      <c r="CN204" s="325"/>
      <c r="CO204" s="325"/>
      <c r="CP204" s="325"/>
      <c r="CQ204" s="325"/>
      <c r="CR204" s="325"/>
      <c r="CS204" s="325"/>
      <c r="CT204" s="325"/>
      <c r="CU204" s="325"/>
      <c r="CV204" s="325"/>
      <c r="CW204" s="325"/>
      <c r="CX204" s="325"/>
    </row>
    <row r="205" spans="1:102" s="36" customFormat="1" ht="15" customHeight="1">
      <c r="A205" s="329"/>
      <c r="B205" s="37" t="str">
        <f t="shared" ca="1" si="83"/>
        <v/>
      </c>
      <c r="C205" s="41" t="str">
        <f t="shared" ca="1" si="84"/>
        <v/>
      </c>
      <c r="D205" s="39" t="str">
        <f t="shared" ca="1" si="85"/>
        <v/>
      </c>
      <c r="E205" s="39" t="str">
        <f t="shared" ca="1" si="97"/>
        <v/>
      </c>
      <c r="F205" s="39" t="str">
        <f t="shared" ca="1" si="86"/>
        <v/>
      </c>
      <c r="G205" s="101"/>
      <c r="H205" s="39">
        <f t="shared" ca="1" si="77"/>
        <v>0</v>
      </c>
      <c r="J205" s="332"/>
      <c r="K205" s="37" t="str">
        <f t="shared" ca="1" si="87"/>
        <v/>
      </c>
      <c r="L205" s="41" t="str">
        <f t="shared" ca="1" si="88"/>
        <v/>
      </c>
      <c r="M205" s="39" t="str">
        <f t="shared" si="78"/>
        <v/>
      </c>
      <c r="N205" s="39" t="str">
        <f t="shared" ca="1" si="98"/>
        <v/>
      </c>
      <c r="O205" s="39">
        <f ca="1">ROUND(Q204*$O$5/payments_per_year,2)</f>
        <v>0</v>
      </c>
      <c r="P205" s="101"/>
      <c r="Q205" s="39">
        <f t="shared" ca="1" si="99"/>
        <v>0</v>
      </c>
      <c r="R205" s="332"/>
      <c r="S205" s="37" t="str">
        <f t="shared" ca="1" si="89"/>
        <v/>
      </c>
      <c r="T205" s="41" t="str">
        <f t="shared" ca="1" si="90"/>
        <v/>
      </c>
      <c r="U205" s="39" t="str">
        <f t="shared" si="79"/>
        <v/>
      </c>
      <c r="V205" s="39" t="str">
        <f t="shared" ca="1" si="100"/>
        <v/>
      </c>
      <c r="W205" s="39">
        <f t="shared" ca="1" si="80"/>
        <v>0</v>
      </c>
      <c r="X205" s="40"/>
      <c r="Y205" s="39">
        <f t="shared" ca="1" si="101"/>
        <v>0</v>
      </c>
      <c r="Z205" s="332"/>
      <c r="AA205" s="37" t="str">
        <f t="shared" ca="1" si="91"/>
        <v/>
      </c>
      <c r="AB205" s="41" t="str">
        <f t="shared" ca="1" si="92"/>
        <v/>
      </c>
      <c r="AC205" s="39" t="str">
        <f t="shared" si="81"/>
        <v/>
      </c>
      <c r="AD205" s="39" t="str">
        <f t="shared" ca="1" si="102"/>
        <v/>
      </c>
      <c r="AE205" s="39" t="str">
        <f t="shared" ca="1" si="93"/>
        <v/>
      </c>
      <c r="AF205" s="40"/>
      <c r="AG205" s="39">
        <f t="shared" ca="1" si="103"/>
        <v>0</v>
      </c>
      <c r="AH205" s="339"/>
      <c r="AI205" s="37" t="str">
        <f t="shared" ca="1" si="94"/>
        <v/>
      </c>
      <c r="AJ205" s="41" t="str">
        <f t="shared" ca="1" si="95"/>
        <v/>
      </c>
      <c r="AK205" s="39" t="str">
        <f t="shared" si="82"/>
        <v/>
      </c>
      <c r="AL205" s="39" t="str">
        <f t="shared" ca="1" si="104"/>
        <v/>
      </c>
      <c r="AM205" s="39" t="str">
        <f t="shared" ca="1" si="96"/>
        <v/>
      </c>
      <c r="AN205" s="40"/>
      <c r="AO205" s="39">
        <f t="shared" ca="1" si="105"/>
        <v>0</v>
      </c>
      <c r="AP205" s="339"/>
      <c r="AW205" s="329"/>
      <c r="BI205" s="329"/>
      <c r="BJ205" s="329"/>
      <c r="BK205" s="329"/>
      <c r="BL205" s="329"/>
      <c r="BM205" s="329"/>
      <c r="BN205" s="329"/>
      <c r="BO205" s="329"/>
      <c r="BP205" s="329"/>
      <c r="BQ205" s="329"/>
      <c r="BR205" s="329"/>
      <c r="BS205" s="329"/>
      <c r="BT205" s="329"/>
      <c r="BU205" s="329"/>
      <c r="BV205" s="329"/>
      <c r="BW205" s="325"/>
      <c r="BX205" s="325"/>
      <c r="BY205" s="325"/>
      <c r="BZ205" s="325"/>
      <c r="CA205" s="325"/>
      <c r="CB205" s="325"/>
      <c r="CC205" s="325"/>
      <c r="CD205" s="325"/>
      <c r="CE205" s="325"/>
      <c r="CF205" s="325"/>
      <c r="CG205" s="325"/>
      <c r="CH205" s="325"/>
      <c r="CI205" s="325"/>
      <c r="CJ205" s="325"/>
      <c r="CK205" s="325"/>
      <c r="CL205" s="325"/>
      <c r="CM205" s="325"/>
      <c r="CN205" s="325"/>
      <c r="CO205" s="325"/>
      <c r="CP205" s="325"/>
      <c r="CQ205" s="325"/>
      <c r="CR205" s="325"/>
      <c r="CS205" s="325"/>
      <c r="CT205" s="325"/>
      <c r="CU205" s="325"/>
      <c r="CV205" s="325"/>
      <c r="CW205" s="325"/>
      <c r="CX205" s="325"/>
    </row>
    <row r="206" spans="1:102" s="36" customFormat="1" ht="15" customHeight="1">
      <c r="A206" s="329"/>
      <c r="B206" s="37" t="str">
        <f t="shared" ca="1" si="83"/>
        <v/>
      </c>
      <c r="C206" s="41" t="str">
        <f t="shared" ca="1" si="84"/>
        <v/>
      </c>
      <c r="D206" s="39" t="str">
        <f t="shared" ca="1" si="85"/>
        <v/>
      </c>
      <c r="E206" s="39" t="str">
        <f t="shared" ca="1" si="97"/>
        <v/>
      </c>
      <c r="F206" s="39" t="str">
        <f t="shared" ca="1" si="86"/>
        <v/>
      </c>
      <c r="G206" s="101"/>
      <c r="H206" s="39">
        <f t="shared" ca="1" si="77"/>
        <v>0</v>
      </c>
      <c r="J206" s="332"/>
      <c r="K206" s="37" t="str">
        <f t="shared" ca="1" si="87"/>
        <v/>
      </c>
      <c r="L206" s="41" t="str">
        <f t="shared" ca="1" si="88"/>
        <v/>
      </c>
      <c r="M206" s="39" t="str">
        <f t="shared" si="78"/>
        <v/>
      </c>
      <c r="N206" s="39" t="str">
        <f t="shared" ca="1" si="98"/>
        <v/>
      </c>
      <c r="O206" s="39" t="str">
        <f ca="1">IF(L206="","",ROUND(Q205*$O$5/payments_per_year,2))</f>
        <v/>
      </c>
      <c r="P206" s="101"/>
      <c r="Q206" s="39">
        <f t="shared" ca="1" si="99"/>
        <v>0</v>
      </c>
      <c r="R206" s="332"/>
      <c r="S206" s="37" t="str">
        <f t="shared" ca="1" si="89"/>
        <v/>
      </c>
      <c r="T206" s="41" t="str">
        <f t="shared" ca="1" si="90"/>
        <v/>
      </c>
      <c r="U206" s="39" t="str">
        <f t="shared" si="79"/>
        <v/>
      </c>
      <c r="V206" s="39" t="str">
        <f t="shared" ca="1" si="100"/>
        <v/>
      </c>
      <c r="W206" s="39">
        <f t="shared" ca="1" si="80"/>
        <v>0</v>
      </c>
      <c r="X206" s="40"/>
      <c r="Y206" s="39">
        <f t="shared" ca="1" si="101"/>
        <v>0</v>
      </c>
      <c r="Z206" s="332"/>
      <c r="AA206" s="37" t="str">
        <f t="shared" ca="1" si="91"/>
        <v/>
      </c>
      <c r="AB206" s="41" t="str">
        <f t="shared" ca="1" si="92"/>
        <v/>
      </c>
      <c r="AC206" s="39" t="str">
        <f t="shared" si="81"/>
        <v/>
      </c>
      <c r="AD206" s="39" t="str">
        <f t="shared" ca="1" si="102"/>
        <v/>
      </c>
      <c r="AE206" s="39" t="str">
        <f t="shared" ca="1" si="93"/>
        <v/>
      </c>
      <c r="AF206" s="40"/>
      <c r="AG206" s="39">
        <f t="shared" ca="1" si="103"/>
        <v>0</v>
      </c>
      <c r="AH206" s="339"/>
      <c r="AI206" s="37" t="str">
        <f t="shared" ca="1" si="94"/>
        <v/>
      </c>
      <c r="AJ206" s="41" t="str">
        <f t="shared" ca="1" si="95"/>
        <v/>
      </c>
      <c r="AK206" s="39" t="str">
        <f t="shared" si="82"/>
        <v/>
      </c>
      <c r="AL206" s="39" t="str">
        <f t="shared" ca="1" si="104"/>
        <v/>
      </c>
      <c r="AM206" s="39" t="str">
        <f t="shared" ca="1" si="96"/>
        <v/>
      </c>
      <c r="AN206" s="40"/>
      <c r="AO206" s="39">
        <f t="shared" ca="1" si="105"/>
        <v>0</v>
      </c>
      <c r="AP206" s="339"/>
      <c r="AW206" s="329"/>
      <c r="BI206" s="329"/>
      <c r="BJ206" s="329"/>
      <c r="BK206" s="329"/>
      <c r="BL206" s="329"/>
      <c r="BM206" s="329"/>
      <c r="BN206" s="329"/>
      <c r="BO206" s="329"/>
      <c r="BP206" s="329"/>
      <c r="BQ206" s="329"/>
      <c r="BR206" s="329"/>
      <c r="BS206" s="329"/>
      <c r="BT206" s="329"/>
      <c r="BU206" s="329"/>
      <c r="BV206" s="329"/>
      <c r="BW206" s="325"/>
      <c r="BX206" s="325"/>
      <c r="BY206" s="325"/>
      <c r="BZ206" s="325"/>
      <c r="CA206" s="325"/>
      <c r="CB206" s="325"/>
      <c r="CC206" s="325"/>
      <c r="CD206" s="325"/>
      <c r="CE206" s="325"/>
      <c r="CF206" s="325"/>
      <c r="CG206" s="325"/>
      <c r="CH206" s="325"/>
      <c r="CI206" s="325"/>
      <c r="CJ206" s="325"/>
      <c r="CK206" s="325"/>
      <c r="CL206" s="325"/>
      <c r="CM206" s="325"/>
      <c r="CN206" s="325"/>
      <c r="CO206" s="325"/>
      <c r="CP206" s="325"/>
      <c r="CQ206" s="325"/>
      <c r="CR206" s="325"/>
      <c r="CS206" s="325"/>
      <c r="CT206" s="325"/>
      <c r="CU206" s="325"/>
      <c r="CV206" s="325"/>
      <c r="CW206" s="325"/>
      <c r="CX206" s="325"/>
    </row>
    <row r="207" spans="1:102" s="36" customFormat="1" ht="15" customHeight="1">
      <c r="A207" s="329"/>
      <c r="B207" s="37" t="str">
        <f t="shared" ca="1" si="83"/>
        <v/>
      </c>
      <c r="C207" s="41" t="str">
        <f t="shared" ca="1" si="84"/>
        <v/>
      </c>
      <c r="D207" s="39" t="str">
        <f t="shared" ca="1" si="85"/>
        <v/>
      </c>
      <c r="E207" s="39" t="str">
        <f t="shared" ca="1" si="97"/>
        <v/>
      </c>
      <c r="F207" s="39" t="str">
        <f t="shared" ca="1" si="86"/>
        <v/>
      </c>
      <c r="G207" s="101"/>
      <c r="H207" s="39">
        <f t="shared" ca="1" si="77"/>
        <v>0</v>
      </c>
      <c r="J207" s="332"/>
      <c r="K207" s="37" t="str">
        <f t="shared" ca="1" si="87"/>
        <v/>
      </c>
      <c r="L207" s="41" t="str">
        <f t="shared" ca="1" si="88"/>
        <v/>
      </c>
      <c r="M207" s="39" t="str">
        <f t="shared" si="78"/>
        <v/>
      </c>
      <c r="N207" s="39" t="str">
        <f t="shared" ca="1" si="98"/>
        <v/>
      </c>
      <c r="O207" s="39">
        <f ca="1">ROUND(Q206*$O$5/payments_per_year,2)</f>
        <v>0</v>
      </c>
      <c r="P207" s="101"/>
      <c r="Q207" s="39">
        <f t="shared" ca="1" si="99"/>
        <v>0</v>
      </c>
      <c r="R207" s="332"/>
      <c r="S207" s="37" t="str">
        <f t="shared" ca="1" si="89"/>
        <v/>
      </c>
      <c r="T207" s="41" t="str">
        <f t="shared" ca="1" si="90"/>
        <v/>
      </c>
      <c r="U207" s="39" t="str">
        <f t="shared" si="79"/>
        <v/>
      </c>
      <c r="V207" s="39" t="str">
        <f t="shared" ca="1" si="100"/>
        <v/>
      </c>
      <c r="W207" s="39">
        <f t="shared" ca="1" si="80"/>
        <v>0</v>
      </c>
      <c r="X207" s="40"/>
      <c r="Y207" s="39">
        <f t="shared" ca="1" si="101"/>
        <v>0</v>
      </c>
      <c r="Z207" s="332"/>
      <c r="AA207" s="37" t="str">
        <f t="shared" ca="1" si="91"/>
        <v/>
      </c>
      <c r="AB207" s="41" t="str">
        <f t="shared" ca="1" si="92"/>
        <v/>
      </c>
      <c r="AC207" s="39" t="str">
        <f t="shared" si="81"/>
        <v/>
      </c>
      <c r="AD207" s="39" t="str">
        <f t="shared" ca="1" si="102"/>
        <v/>
      </c>
      <c r="AE207" s="39" t="str">
        <f t="shared" ca="1" si="93"/>
        <v/>
      </c>
      <c r="AF207" s="40"/>
      <c r="AG207" s="39">
        <f t="shared" ca="1" si="103"/>
        <v>0</v>
      </c>
      <c r="AH207" s="339"/>
      <c r="AI207" s="37" t="str">
        <f t="shared" ca="1" si="94"/>
        <v/>
      </c>
      <c r="AJ207" s="41" t="str">
        <f t="shared" ca="1" si="95"/>
        <v/>
      </c>
      <c r="AK207" s="39" t="str">
        <f t="shared" si="82"/>
        <v/>
      </c>
      <c r="AL207" s="39" t="str">
        <f t="shared" ca="1" si="104"/>
        <v/>
      </c>
      <c r="AM207" s="39" t="str">
        <f t="shared" ca="1" si="96"/>
        <v/>
      </c>
      <c r="AN207" s="40"/>
      <c r="AO207" s="39">
        <f t="shared" ca="1" si="105"/>
        <v>0</v>
      </c>
      <c r="AP207" s="339"/>
      <c r="AW207" s="329"/>
      <c r="BI207" s="329"/>
      <c r="BJ207" s="329"/>
      <c r="BK207" s="329"/>
      <c r="BL207" s="329"/>
      <c r="BM207" s="329"/>
      <c r="BN207" s="329"/>
      <c r="BO207" s="329"/>
      <c r="BP207" s="329"/>
      <c r="BQ207" s="329"/>
      <c r="BR207" s="329"/>
      <c r="BS207" s="329"/>
      <c r="BT207" s="329"/>
      <c r="BU207" s="329"/>
      <c r="BV207" s="329"/>
      <c r="BW207" s="325"/>
      <c r="BX207" s="325"/>
      <c r="BY207" s="325"/>
      <c r="BZ207" s="325"/>
      <c r="CA207" s="325"/>
      <c r="CB207" s="325"/>
      <c r="CC207" s="325"/>
      <c r="CD207" s="325"/>
      <c r="CE207" s="325"/>
      <c r="CF207" s="325"/>
      <c r="CG207" s="325"/>
      <c r="CH207" s="325"/>
      <c r="CI207" s="325"/>
      <c r="CJ207" s="325"/>
      <c r="CK207" s="325"/>
      <c r="CL207" s="325"/>
      <c r="CM207" s="325"/>
      <c r="CN207" s="325"/>
      <c r="CO207" s="325"/>
      <c r="CP207" s="325"/>
      <c r="CQ207" s="325"/>
      <c r="CR207" s="325"/>
      <c r="CS207" s="325"/>
      <c r="CT207" s="325"/>
      <c r="CU207" s="325"/>
      <c r="CV207" s="325"/>
      <c r="CW207" s="325"/>
      <c r="CX207" s="325"/>
    </row>
    <row r="208" spans="1:102" s="36" customFormat="1" ht="15" customHeight="1">
      <c r="A208" s="329"/>
      <c r="B208" s="37" t="str">
        <f t="shared" ca="1" si="83"/>
        <v/>
      </c>
      <c r="C208" s="41" t="str">
        <f t="shared" ca="1" si="84"/>
        <v/>
      </c>
      <c r="D208" s="39" t="str">
        <f t="shared" ca="1" si="85"/>
        <v/>
      </c>
      <c r="E208" s="39" t="str">
        <f t="shared" ca="1" si="97"/>
        <v/>
      </c>
      <c r="F208" s="39" t="str">
        <f t="shared" ca="1" si="86"/>
        <v/>
      </c>
      <c r="G208" s="101"/>
      <c r="H208" s="39">
        <f t="shared" ca="1" si="77"/>
        <v>0</v>
      </c>
      <c r="J208" s="332"/>
      <c r="K208" s="37" t="str">
        <f t="shared" ca="1" si="87"/>
        <v/>
      </c>
      <c r="L208" s="41" t="str">
        <f t="shared" ca="1" si="88"/>
        <v/>
      </c>
      <c r="M208" s="39" t="str">
        <f t="shared" si="78"/>
        <v/>
      </c>
      <c r="N208" s="39" t="str">
        <f t="shared" ca="1" si="98"/>
        <v/>
      </c>
      <c r="O208" s="39" t="str">
        <f ca="1">IF(L208="","",ROUND(Q207*$O$5/payments_per_year,2))</f>
        <v/>
      </c>
      <c r="P208" s="101"/>
      <c r="Q208" s="39">
        <f t="shared" ca="1" si="99"/>
        <v>0</v>
      </c>
      <c r="R208" s="332"/>
      <c r="S208" s="37" t="str">
        <f t="shared" ca="1" si="89"/>
        <v/>
      </c>
      <c r="T208" s="41" t="str">
        <f t="shared" ca="1" si="90"/>
        <v/>
      </c>
      <c r="U208" s="39" t="str">
        <f t="shared" si="79"/>
        <v/>
      </c>
      <c r="V208" s="39" t="str">
        <f t="shared" ca="1" si="100"/>
        <v/>
      </c>
      <c r="W208" s="39">
        <f t="shared" ca="1" si="80"/>
        <v>0</v>
      </c>
      <c r="X208" s="40"/>
      <c r="Y208" s="39">
        <f t="shared" ca="1" si="101"/>
        <v>0</v>
      </c>
      <c r="Z208" s="332"/>
      <c r="AA208" s="37" t="str">
        <f t="shared" ca="1" si="91"/>
        <v/>
      </c>
      <c r="AB208" s="41" t="str">
        <f t="shared" ca="1" si="92"/>
        <v/>
      </c>
      <c r="AC208" s="39" t="str">
        <f t="shared" si="81"/>
        <v/>
      </c>
      <c r="AD208" s="39" t="str">
        <f t="shared" ca="1" si="102"/>
        <v/>
      </c>
      <c r="AE208" s="39" t="str">
        <f t="shared" ca="1" si="93"/>
        <v/>
      </c>
      <c r="AF208" s="40"/>
      <c r="AG208" s="39">
        <f t="shared" ca="1" si="103"/>
        <v>0</v>
      </c>
      <c r="AH208" s="339"/>
      <c r="AI208" s="37" t="str">
        <f t="shared" ca="1" si="94"/>
        <v/>
      </c>
      <c r="AJ208" s="41" t="str">
        <f t="shared" ca="1" si="95"/>
        <v/>
      </c>
      <c r="AK208" s="39" t="str">
        <f t="shared" si="82"/>
        <v/>
      </c>
      <c r="AL208" s="39" t="str">
        <f t="shared" ca="1" si="104"/>
        <v/>
      </c>
      <c r="AM208" s="39" t="str">
        <f t="shared" ca="1" si="96"/>
        <v/>
      </c>
      <c r="AN208" s="40"/>
      <c r="AO208" s="39">
        <f t="shared" ca="1" si="105"/>
        <v>0</v>
      </c>
      <c r="AP208" s="339"/>
      <c r="AW208" s="329"/>
      <c r="BI208" s="329"/>
      <c r="BJ208" s="329"/>
      <c r="BK208" s="329"/>
      <c r="BL208" s="329"/>
      <c r="BM208" s="329"/>
      <c r="BN208" s="329"/>
      <c r="BO208" s="329"/>
      <c r="BP208" s="329"/>
      <c r="BQ208" s="329"/>
      <c r="BR208" s="329"/>
      <c r="BS208" s="329"/>
      <c r="BT208" s="329"/>
      <c r="BU208" s="329"/>
      <c r="BV208" s="329"/>
      <c r="BW208" s="325"/>
      <c r="BX208" s="325"/>
      <c r="BY208" s="325"/>
      <c r="BZ208" s="325"/>
      <c r="CA208" s="325"/>
      <c r="CB208" s="325"/>
      <c r="CC208" s="325"/>
      <c r="CD208" s="325"/>
      <c r="CE208" s="325"/>
      <c r="CF208" s="325"/>
      <c r="CG208" s="325"/>
      <c r="CH208" s="325"/>
      <c r="CI208" s="325"/>
      <c r="CJ208" s="325"/>
      <c r="CK208" s="325"/>
      <c r="CL208" s="325"/>
      <c r="CM208" s="325"/>
      <c r="CN208" s="325"/>
      <c r="CO208" s="325"/>
      <c r="CP208" s="325"/>
      <c r="CQ208" s="325"/>
      <c r="CR208" s="325"/>
      <c r="CS208" s="325"/>
      <c r="CT208" s="325"/>
      <c r="CU208" s="325"/>
      <c r="CV208" s="325"/>
      <c r="CW208" s="325"/>
      <c r="CX208" s="325"/>
    </row>
    <row r="209" spans="1:102" s="36" customFormat="1" ht="15" customHeight="1">
      <c r="A209" s="329"/>
      <c r="B209" s="37" t="str">
        <f t="shared" ca="1" si="83"/>
        <v/>
      </c>
      <c r="C209" s="41" t="str">
        <f t="shared" ca="1" si="84"/>
        <v/>
      </c>
      <c r="D209" s="39" t="str">
        <f t="shared" ca="1" si="85"/>
        <v/>
      </c>
      <c r="E209" s="39" t="str">
        <f t="shared" ca="1" si="97"/>
        <v/>
      </c>
      <c r="F209" s="39" t="str">
        <f t="shared" ca="1" si="86"/>
        <v/>
      </c>
      <c r="G209" s="101"/>
      <c r="H209" s="39">
        <f t="shared" ca="1" si="77"/>
        <v>0</v>
      </c>
      <c r="J209" s="332"/>
      <c r="K209" s="37" t="str">
        <f t="shared" ca="1" si="87"/>
        <v/>
      </c>
      <c r="L209" s="41" t="str">
        <f t="shared" ca="1" si="88"/>
        <v/>
      </c>
      <c r="M209" s="39" t="str">
        <f t="shared" si="78"/>
        <v/>
      </c>
      <c r="N209" s="39" t="str">
        <f t="shared" ca="1" si="98"/>
        <v/>
      </c>
      <c r="O209" s="39">
        <f ca="1">ROUND(Q208*$O$5/payments_per_year,2)</f>
        <v>0</v>
      </c>
      <c r="P209" s="101"/>
      <c r="Q209" s="39">
        <f t="shared" ca="1" si="99"/>
        <v>0</v>
      </c>
      <c r="R209" s="332"/>
      <c r="S209" s="37" t="str">
        <f t="shared" ca="1" si="89"/>
        <v/>
      </c>
      <c r="T209" s="41" t="str">
        <f t="shared" ca="1" si="90"/>
        <v/>
      </c>
      <c r="U209" s="39" t="str">
        <f t="shared" si="79"/>
        <v/>
      </c>
      <c r="V209" s="39" t="str">
        <f t="shared" ca="1" si="100"/>
        <v/>
      </c>
      <c r="W209" s="39">
        <f t="shared" ca="1" si="80"/>
        <v>0</v>
      </c>
      <c r="X209" s="40"/>
      <c r="Y209" s="39">
        <f t="shared" ca="1" si="101"/>
        <v>0</v>
      </c>
      <c r="Z209" s="332"/>
      <c r="AA209" s="37" t="str">
        <f t="shared" ca="1" si="91"/>
        <v/>
      </c>
      <c r="AB209" s="41" t="str">
        <f t="shared" ca="1" si="92"/>
        <v/>
      </c>
      <c r="AC209" s="39" t="str">
        <f t="shared" si="81"/>
        <v/>
      </c>
      <c r="AD209" s="39" t="str">
        <f t="shared" ca="1" si="102"/>
        <v/>
      </c>
      <c r="AE209" s="39" t="str">
        <f t="shared" ca="1" si="93"/>
        <v/>
      </c>
      <c r="AF209" s="40"/>
      <c r="AG209" s="39">
        <f t="shared" ca="1" si="103"/>
        <v>0</v>
      </c>
      <c r="AH209" s="339"/>
      <c r="AI209" s="37" t="str">
        <f t="shared" ca="1" si="94"/>
        <v/>
      </c>
      <c r="AJ209" s="41" t="str">
        <f t="shared" ca="1" si="95"/>
        <v/>
      </c>
      <c r="AK209" s="39" t="str">
        <f t="shared" si="82"/>
        <v/>
      </c>
      <c r="AL209" s="39" t="str">
        <f t="shared" ca="1" si="104"/>
        <v/>
      </c>
      <c r="AM209" s="39" t="str">
        <f t="shared" ca="1" si="96"/>
        <v/>
      </c>
      <c r="AN209" s="40"/>
      <c r="AO209" s="39">
        <f t="shared" ca="1" si="105"/>
        <v>0</v>
      </c>
      <c r="AP209" s="339"/>
      <c r="AW209" s="329"/>
      <c r="BI209" s="329"/>
      <c r="BJ209" s="329"/>
      <c r="BK209" s="329"/>
      <c r="BL209" s="329"/>
      <c r="BM209" s="329"/>
      <c r="BN209" s="329"/>
      <c r="BO209" s="329"/>
      <c r="BP209" s="329"/>
      <c r="BQ209" s="329"/>
      <c r="BR209" s="329"/>
      <c r="BS209" s="329"/>
      <c r="BT209" s="329"/>
      <c r="BU209" s="329"/>
      <c r="BV209" s="329"/>
      <c r="BW209" s="325"/>
      <c r="BX209" s="325"/>
      <c r="BY209" s="325"/>
      <c r="BZ209" s="325"/>
      <c r="CA209" s="325"/>
      <c r="CB209" s="325"/>
      <c r="CC209" s="325"/>
      <c r="CD209" s="325"/>
      <c r="CE209" s="325"/>
      <c r="CF209" s="325"/>
      <c r="CG209" s="325"/>
      <c r="CH209" s="325"/>
      <c r="CI209" s="325"/>
      <c r="CJ209" s="325"/>
      <c r="CK209" s="325"/>
      <c r="CL209" s="325"/>
      <c r="CM209" s="325"/>
      <c r="CN209" s="325"/>
      <c r="CO209" s="325"/>
      <c r="CP209" s="325"/>
      <c r="CQ209" s="325"/>
      <c r="CR209" s="325"/>
      <c r="CS209" s="325"/>
      <c r="CT209" s="325"/>
      <c r="CU209" s="325"/>
      <c r="CV209" s="325"/>
      <c r="CW209" s="325"/>
      <c r="CX209" s="325"/>
    </row>
    <row r="210" spans="1:102" s="36" customFormat="1" ht="15" customHeight="1">
      <c r="A210" s="329"/>
      <c r="B210" s="37" t="str">
        <f t="shared" ca="1" si="83"/>
        <v/>
      </c>
      <c r="C210" s="41" t="str">
        <f t="shared" ca="1" si="84"/>
        <v/>
      </c>
      <c r="D210" s="39" t="str">
        <f t="shared" ca="1" si="85"/>
        <v/>
      </c>
      <c r="E210" s="39" t="str">
        <f t="shared" ca="1" si="97"/>
        <v/>
      </c>
      <c r="F210" s="39" t="str">
        <f t="shared" ca="1" si="86"/>
        <v/>
      </c>
      <c r="G210" s="101"/>
      <c r="H210" s="39">
        <f t="shared" ca="1" si="77"/>
        <v>0</v>
      </c>
      <c r="J210" s="332"/>
      <c r="K210" s="37" t="str">
        <f t="shared" ca="1" si="87"/>
        <v/>
      </c>
      <c r="L210" s="41" t="str">
        <f t="shared" ca="1" si="88"/>
        <v/>
      </c>
      <c r="M210" s="39" t="str">
        <f t="shared" si="78"/>
        <v/>
      </c>
      <c r="N210" s="39" t="str">
        <f t="shared" ca="1" si="98"/>
        <v/>
      </c>
      <c r="O210" s="39" t="str">
        <f ca="1">IF(L210="","",ROUND(Q209*$O$5/payments_per_year,2))</f>
        <v/>
      </c>
      <c r="P210" s="101"/>
      <c r="Q210" s="39">
        <f t="shared" ca="1" si="99"/>
        <v>0</v>
      </c>
      <c r="R210" s="332"/>
      <c r="S210" s="37" t="str">
        <f t="shared" ca="1" si="89"/>
        <v/>
      </c>
      <c r="T210" s="41" t="str">
        <f t="shared" ca="1" si="90"/>
        <v/>
      </c>
      <c r="U210" s="39" t="str">
        <f t="shared" si="79"/>
        <v/>
      </c>
      <c r="V210" s="39" t="str">
        <f t="shared" ca="1" si="100"/>
        <v/>
      </c>
      <c r="W210" s="39">
        <f t="shared" ca="1" si="80"/>
        <v>0</v>
      </c>
      <c r="X210" s="40"/>
      <c r="Y210" s="39">
        <f t="shared" ca="1" si="101"/>
        <v>0</v>
      </c>
      <c r="Z210" s="332"/>
      <c r="AA210" s="37" t="str">
        <f t="shared" ca="1" si="91"/>
        <v/>
      </c>
      <c r="AB210" s="41" t="str">
        <f t="shared" ca="1" si="92"/>
        <v/>
      </c>
      <c r="AC210" s="39" t="str">
        <f t="shared" si="81"/>
        <v/>
      </c>
      <c r="AD210" s="39" t="str">
        <f t="shared" ca="1" si="102"/>
        <v/>
      </c>
      <c r="AE210" s="39" t="str">
        <f t="shared" ca="1" si="93"/>
        <v/>
      </c>
      <c r="AF210" s="40"/>
      <c r="AG210" s="39">
        <f t="shared" ca="1" si="103"/>
        <v>0</v>
      </c>
      <c r="AH210" s="339"/>
      <c r="AI210" s="37" t="str">
        <f t="shared" ca="1" si="94"/>
        <v/>
      </c>
      <c r="AJ210" s="41" t="str">
        <f t="shared" ca="1" si="95"/>
        <v/>
      </c>
      <c r="AK210" s="39" t="str">
        <f t="shared" si="82"/>
        <v/>
      </c>
      <c r="AL210" s="39" t="str">
        <f t="shared" ca="1" si="104"/>
        <v/>
      </c>
      <c r="AM210" s="39" t="str">
        <f t="shared" ca="1" si="96"/>
        <v/>
      </c>
      <c r="AN210" s="40"/>
      <c r="AO210" s="39">
        <f t="shared" ca="1" si="105"/>
        <v>0</v>
      </c>
      <c r="AP210" s="339"/>
      <c r="AW210" s="329"/>
      <c r="BI210" s="329"/>
      <c r="BJ210" s="329"/>
      <c r="BK210" s="329"/>
      <c r="BL210" s="329"/>
      <c r="BM210" s="329"/>
      <c r="BN210" s="329"/>
      <c r="BO210" s="329"/>
      <c r="BP210" s="329"/>
      <c r="BQ210" s="329"/>
      <c r="BR210" s="329"/>
      <c r="BS210" s="329"/>
      <c r="BT210" s="329"/>
      <c r="BU210" s="329"/>
      <c r="BV210" s="329"/>
      <c r="BW210" s="325"/>
      <c r="BX210" s="325"/>
      <c r="BY210" s="325"/>
      <c r="BZ210" s="325"/>
      <c r="CA210" s="325"/>
      <c r="CB210" s="325"/>
      <c r="CC210" s="325"/>
      <c r="CD210" s="325"/>
      <c r="CE210" s="325"/>
      <c r="CF210" s="325"/>
      <c r="CG210" s="325"/>
      <c r="CH210" s="325"/>
      <c r="CI210" s="325"/>
      <c r="CJ210" s="325"/>
      <c r="CK210" s="325"/>
      <c r="CL210" s="325"/>
      <c r="CM210" s="325"/>
      <c r="CN210" s="325"/>
      <c r="CO210" s="325"/>
      <c r="CP210" s="325"/>
      <c r="CQ210" s="325"/>
      <c r="CR210" s="325"/>
      <c r="CS210" s="325"/>
      <c r="CT210" s="325"/>
      <c r="CU210" s="325"/>
      <c r="CV210" s="325"/>
      <c r="CW210" s="325"/>
      <c r="CX210" s="325"/>
    </row>
    <row r="211" spans="1:102" s="36" customFormat="1" ht="15" customHeight="1">
      <c r="A211" s="329"/>
      <c r="B211" s="37" t="str">
        <f t="shared" ca="1" si="83"/>
        <v/>
      </c>
      <c r="C211" s="41" t="str">
        <f t="shared" ca="1" si="84"/>
        <v/>
      </c>
      <c r="D211" s="39" t="str">
        <f t="shared" ca="1" si="85"/>
        <v/>
      </c>
      <c r="E211" s="39" t="str">
        <f t="shared" ca="1" si="97"/>
        <v/>
      </c>
      <c r="F211" s="39" t="str">
        <f t="shared" ca="1" si="86"/>
        <v/>
      </c>
      <c r="G211" s="101"/>
      <c r="H211" s="39">
        <f t="shared" ref="H211:H274" ca="1" si="106">IF(B211="",0,ROUND(H210-E211-G211,2))</f>
        <v>0</v>
      </c>
      <c r="J211" s="332"/>
      <c r="K211" s="37" t="str">
        <f t="shared" ca="1" si="87"/>
        <v/>
      </c>
      <c r="L211" s="41" t="str">
        <f t="shared" ca="1" si="88"/>
        <v/>
      </c>
      <c r="M211" s="39" t="str">
        <f t="shared" ref="M211:M274" si="107">$O$10</f>
        <v/>
      </c>
      <c r="N211" s="39" t="str">
        <f t="shared" ca="1" si="98"/>
        <v/>
      </c>
      <c r="O211" s="39">
        <f ca="1">ROUND(Q210*$O$5/payments_per_year,2)</f>
        <v>0</v>
      </c>
      <c r="P211" s="101"/>
      <c r="Q211" s="39">
        <f t="shared" ca="1" si="99"/>
        <v>0</v>
      </c>
      <c r="R211" s="332"/>
      <c r="S211" s="37" t="str">
        <f t="shared" ca="1" si="89"/>
        <v/>
      </c>
      <c r="T211" s="41" t="str">
        <f t="shared" ca="1" si="90"/>
        <v/>
      </c>
      <c r="U211" s="39" t="str">
        <f t="shared" ref="U211:U274" si="108">$W$10</f>
        <v/>
      </c>
      <c r="V211" s="39" t="str">
        <f t="shared" ca="1" si="100"/>
        <v/>
      </c>
      <c r="W211" s="39">
        <f t="shared" ref="W211:W274" ca="1" si="109">ROUND(Y210*$W$5/payments_per_year,2)</f>
        <v>0</v>
      </c>
      <c r="X211" s="40"/>
      <c r="Y211" s="39">
        <f t="shared" ca="1" si="101"/>
        <v>0</v>
      </c>
      <c r="Z211" s="332"/>
      <c r="AA211" s="37" t="str">
        <f t="shared" ca="1" si="91"/>
        <v/>
      </c>
      <c r="AB211" s="41" t="str">
        <f t="shared" ca="1" si="92"/>
        <v/>
      </c>
      <c r="AC211" s="39" t="str">
        <f t="shared" ref="AC211:AC274" si="110">$AE$10</f>
        <v/>
      </c>
      <c r="AD211" s="39" t="str">
        <f t="shared" ca="1" si="102"/>
        <v/>
      </c>
      <c r="AE211" s="39" t="str">
        <f t="shared" ca="1" si="93"/>
        <v/>
      </c>
      <c r="AF211" s="40"/>
      <c r="AG211" s="39">
        <f t="shared" ca="1" si="103"/>
        <v>0</v>
      </c>
      <c r="AH211" s="339"/>
      <c r="AI211" s="37" t="str">
        <f t="shared" ca="1" si="94"/>
        <v/>
      </c>
      <c r="AJ211" s="41" t="str">
        <f t="shared" ca="1" si="95"/>
        <v/>
      </c>
      <c r="AK211" s="39" t="str">
        <f t="shared" ref="AK211:AK274" si="111">$AE$10</f>
        <v/>
      </c>
      <c r="AL211" s="39" t="str">
        <f t="shared" ca="1" si="104"/>
        <v/>
      </c>
      <c r="AM211" s="39" t="str">
        <f t="shared" ca="1" si="96"/>
        <v/>
      </c>
      <c r="AN211" s="40"/>
      <c r="AO211" s="39">
        <f t="shared" ca="1" si="105"/>
        <v>0</v>
      </c>
      <c r="AP211" s="339"/>
      <c r="AW211" s="329"/>
      <c r="BI211" s="329"/>
      <c r="BJ211" s="329"/>
      <c r="BK211" s="329"/>
      <c r="BL211" s="329"/>
      <c r="BM211" s="329"/>
      <c r="BN211" s="329"/>
      <c r="BO211" s="329"/>
      <c r="BP211" s="329"/>
      <c r="BQ211" s="329"/>
      <c r="BR211" s="329"/>
      <c r="BS211" s="329"/>
      <c r="BT211" s="329"/>
      <c r="BU211" s="329"/>
      <c r="BV211" s="329"/>
      <c r="BW211" s="325"/>
      <c r="BX211" s="325"/>
      <c r="BY211" s="325"/>
      <c r="BZ211" s="325"/>
      <c r="CA211" s="325"/>
      <c r="CB211" s="325"/>
      <c r="CC211" s="325"/>
      <c r="CD211" s="325"/>
      <c r="CE211" s="325"/>
      <c r="CF211" s="325"/>
      <c r="CG211" s="325"/>
      <c r="CH211" s="325"/>
      <c r="CI211" s="325"/>
      <c r="CJ211" s="325"/>
      <c r="CK211" s="325"/>
      <c r="CL211" s="325"/>
      <c r="CM211" s="325"/>
      <c r="CN211" s="325"/>
      <c r="CO211" s="325"/>
      <c r="CP211" s="325"/>
      <c r="CQ211" s="325"/>
      <c r="CR211" s="325"/>
      <c r="CS211" s="325"/>
      <c r="CT211" s="325"/>
      <c r="CU211" s="325"/>
      <c r="CV211" s="325"/>
      <c r="CW211" s="325"/>
      <c r="CX211" s="325"/>
    </row>
    <row r="212" spans="1:102" s="36" customFormat="1" ht="15" customHeight="1">
      <c r="A212" s="329"/>
      <c r="B212" s="37" t="str">
        <f t="shared" ref="B212:B275" ca="1" si="112">IF(B211&lt;$F$11,IF(H211&gt;0,B211+1,""),"")</f>
        <v/>
      </c>
      <c r="C212" s="41" t="str">
        <f t="shared" ref="C212:C275" ca="1" si="113">IF(B212="","",IF(B212&lt;=$F$11,IF(payments_per_year=26,DATE(YEAR(start_date),MONTH(start_date),DAY(start_date)+14*B212),IF(payments_per_year=52,DATE(YEAR(start_date),MONTH(start_date),DAY(start_date)+7*B212),DATE(YEAR(start_date),MONTH(start_date)+B212*12/$F$7,DAY(start_date)))),""))</f>
        <v/>
      </c>
      <c r="D212" s="39" t="str">
        <f t="shared" ref="D212:D275" ca="1" si="114">IF(C212="","",IF($F$10+F212&gt;H211,ROUND(H211+F212,2),$F$10))</f>
        <v/>
      </c>
      <c r="E212" s="39" t="str">
        <f t="shared" ca="1" si="97"/>
        <v/>
      </c>
      <c r="F212" s="39" t="str">
        <f t="shared" ref="F212:F275" ca="1" si="115">IF(C212="","",ROUND(H211*$F$5/payments_per_year,2))</f>
        <v/>
      </c>
      <c r="G212" s="101"/>
      <c r="H212" s="39">
        <f t="shared" ca="1" si="106"/>
        <v>0</v>
      </c>
      <c r="J212" s="332"/>
      <c r="K212" s="37" t="str">
        <f t="shared" ref="K212:K275" ca="1" si="116">IF(K211&lt;$F$11,IF(Q211&gt;0,K211+1,""),"")</f>
        <v/>
      </c>
      <c r="L212" s="41" t="str">
        <f t="shared" ref="L212:L275" ca="1" si="117">IF(K212="","",IF(K212&lt;=$F$11,IF(payments_per_year=26,DATE(YEAR(start_date),MONTH(start_date),DAY(start_date)+14*K212),IF(payments_per_year=52,DATE(YEAR(start_date),MONTH(start_date),DAY(start_date)+7*K212),DATE(YEAR(start_date),MONTH(start_date)+K212*12/$F$7,DAY(start_date)))),""))</f>
        <v/>
      </c>
      <c r="M212" s="39" t="str">
        <f t="shared" si="107"/>
        <v/>
      </c>
      <c r="N212" s="39" t="str">
        <f t="shared" ca="1" si="98"/>
        <v/>
      </c>
      <c r="O212" s="39" t="str">
        <f ca="1">IF(L212="","",ROUND(Q211*$O$5/payments_per_year,2))</f>
        <v/>
      </c>
      <c r="P212" s="101"/>
      <c r="Q212" s="39">
        <f t="shared" ca="1" si="99"/>
        <v>0</v>
      </c>
      <c r="R212" s="332"/>
      <c r="S212" s="37" t="str">
        <f t="shared" ref="S212:S275" ca="1" si="118">IF(S211&lt;$F$11,IF(Y211&gt;0,S211+1,""),"")</f>
        <v/>
      </c>
      <c r="T212" s="41" t="str">
        <f t="shared" ref="T212:T275" ca="1" si="119">IF(S212="","",IF(S212&lt;=$F$11,IF(payments_per_year=26,DATE(YEAR(start_date),MONTH(start_date),DAY(start_date)+14*S212),IF(payments_per_year=52,DATE(YEAR(start_date),MONTH(start_date),DAY(start_date)+7*S212),DATE(YEAR(start_date),MONTH(start_date)+S212*12/$F$7,DAY(start_date)))),""))</f>
        <v/>
      </c>
      <c r="U212" s="39" t="str">
        <f t="shared" si="108"/>
        <v/>
      </c>
      <c r="V212" s="39" t="str">
        <f t="shared" ca="1" si="100"/>
        <v/>
      </c>
      <c r="W212" s="39">
        <f t="shared" ca="1" si="109"/>
        <v>0</v>
      </c>
      <c r="X212" s="40"/>
      <c r="Y212" s="39">
        <f t="shared" ca="1" si="101"/>
        <v>0</v>
      </c>
      <c r="Z212" s="332"/>
      <c r="AA212" s="37" t="str">
        <f t="shared" ref="AA212:AA275" ca="1" si="120">IF(AA211&lt;$F$11,IF(AG211&gt;0,AA211+1,""),"")</f>
        <v/>
      </c>
      <c r="AB212" s="41" t="str">
        <f t="shared" ref="AB212:AB275" ca="1" si="121">IF(AA212="","",IF(AA212&lt;=$F$11,IF(payments_per_year=26,DATE(YEAR(start_date),MONTH(start_date),DAY(start_date)+14*AA212),IF(payments_per_year=52,DATE(YEAR(start_date),MONTH(start_date),DAY(start_date)+7*AA212),DATE(YEAR(start_date),MONTH(start_date)+AA212*12/$F$7,DAY(start_date)))),""))</f>
        <v/>
      </c>
      <c r="AC212" s="39" t="str">
        <f t="shared" si="110"/>
        <v/>
      </c>
      <c r="AD212" s="39" t="str">
        <f t="shared" ca="1" si="102"/>
        <v/>
      </c>
      <c r="AE212" s="39" t="str">
        <f t="shared" ref="AE212:AE275" ca="1" si="122">IF(AB212="","",ROUND(AG211*$F$5/payments_per_year,2))</f>
        <v/>
      </c>
      <c r="AF212" s="40"/>
      <c r="AG212" s="39">
        <f t="shared" ca="1" si="103"/>
        <v>0</v>
      </c>
      <c r="AH212" s="339"/>
      <c r="AI212" s="37" t="str">
        <f t="shared" ref="AI212:AI275" ca="1" si="123">IF(AI211&lt;$F$11,IF(AO211&gt;0,AI211+1,""),"")</f>
        <v/>
      </c>
      <c r="AJ212" s="41" t="str">
        <f t="shared" ref="AJ212:AJ275" ca="1" si="124">IF(AI212="","",IF(AI212&lt;=$F$11,IF(payments_per_year=26,DATE(YEAR(start_date),MONTH(start_date),DAY(start_date)+14*AI212),IF(payments_per_year=52,DATE(YEAR(start_date),MONTH(start_date),DAY(start_date)+7*AI212),DATE(YEAR(start_date),MONTH(start_date)+AI212*12/$F$7,DAY(start_date)))),""))</f>
        <v/>
      </c>
      <c r="AK212" s="39" t="str">
        <f t="shared" si="111"/>
        <v/>
      </c>
      <c r="AL212" s="39" t="str">
        <f t="shared" ca="1" si="104"/>
        <v/>
      </c>
      <c r="AM212" s="39" t="str">
        <f t="shared" ref="AM212:AM275" ca="1" si="125">IF(AJ212="","",ROUND(AO211*$F$5/payments_per_year,2))</f>
        <v/>
      </c>
      <c r="AN212" s="40"/>
      <c r="AO212" s="39">
        <f t="shared" ca="1" si="105"/>
        <v>0</v>
      </c>
      <c r="AP212" s="339"/>
      <c r="AW212" s="329"/>
      <c r="BI212" s="329"/>
      <c r="BJ212" s="329"/>
      <c r="BK212" s="329"/>
      <c r="BL212" s="329"/>
      <c r="BM212" s="329"/>
      <c r="BN212" s="329"/>
      <c r="BO212" s="329"/>
      <c r="BP212" s="329"/>
      <c r="BQ212" s="329"/>
      <c r="BR212" s="329"/>
      <c r="BS212" s="329"/>
      <c r="BT212" s="329"/>
      <c r="BU212" s="329"/>
      <c r="BV212" s="329"/>
      <c r="BW212" s="325"/>
      <c r="BX212" s="325"/>
      <c r="BY212" s="325"/>
      <c r="BZ212" s="325"/>
      <c r="CA212" s="325"/>
      <c r="CB212" s="325"/>
      <c r="CC212" s="325"/>
      <c r="CD212" s="325"/>
      <c r="CE212" s="325"/>
      <c r="CF212" s="325"/>
      <c r="CG212" s="325"/>
      <c r="CH212" s="325"/>
      <c r="CI212" s="325"/>
      <c r="CJ212" s="325"/>
      <c r="CK212" s="325"/>
      <c r="CL212" s="325"/>
      <c r="CM212" s="325"/>
      <c r="CN212" s="325"/>
      <c r="CO212" s="325"/>
      <c r="CP212" s="325"/>
      <c r="CQ212" s="325"/>
      <c r="CR212" s="325"/>
      <c r="CS212" s="325"/>
      <c r="CT212" s="325"/>
      <c r="CU212" s="325"/>
      <c r="CV212" s="325"/>
      <c r="CW212" s="325"/>
      <c r="CX212" s="325"/>
    </row>
    <row r="213" spans="1:102" s="36" customFormat="1" ht="15" customHeight="1">
      <c r="A213" s="329"/>
      <c r="B213" s="37" t="str">
        <f t="shared" ca="1" si="112"/>
        <v/>
      </c>
      <c r="C213" s="41" t="str">
        <f t="shared" ca="1" si="113"/>
        <v/>
      </c>
      <c r="D213" s="39" t="str">
        <f t="shared" ca="1" si="114"/>
        <v/>
      </c>
      <c r="E213" s="39" t="str">
        <f t="shared" ca="1" si="97"/>
        <v/>
      </c>
      <c r="F213" s="39" t="str">
        <f t="shared" ca="1" si="115"/>
        <v/>
      </c>
      <c r="G213" s="101"/>
      <c r="H213" s="39">
        <f t="shared" ca="1" si="106"/>
        <v>0</v>
      </c>
      <c r="J213" s="332"/>
      <c r="K213" s="37" t="str">
        <f t="shared" ca="1" si="116"/>
        <v/>
      </c>
      <c r="L213" s="41" t="str">
        <f t="shared" ca="1" si="117"/>
        <v/>
      </c>
      <c r="M213" s="39" t="str">
        <f t="shared" si="107"/>
        <v/>
      </c>
      <c r="N213" s="39" t="str">
        <f t="shared" ca="1" si="98"/>
        <v/>
      </c>
      <c r="O213" s="39">
        <f ca="1">ROUND(Q212*$O$5/payments_per_year,2)</f>
        <v>0</v>
      </c>
      <c r="P213" s="101"/>
      <c r="Q213" s="39">
        <f t="shared" ca="1" si="99"/>
        <v>0</v>
      </c>
      <c r="R213" s="332"/>
      <c r="S213" s="37" t="str">
        <f t="shared" ca="1" si="118"/>
        <v/>
      </c>
      <c r="T213" s="41" t="str">
        <f t="shared" ca="1" si="119"/>
        <v/>
      </c>
      <c r="U213" s="39" t="str">
        <f t="shared" si="108"/>
        <v/>
      </c>
      <c r="V213" s="39" t="str">
        <f t="shared" ca="1" si="100"/>
        <v/>
      </c>
      <c r="W213" s="39">
        <f t="shared" ca="1" si="109"/>
        <v>0</v>
      </c>
      <c r="X213" s="40"/>
      <c r="Y213" s="39">
        <f t="shared" ca="1" si="101"/>
        <v>0</v>
      </c>
      <c r="Z213" s="332"/>
      <c r="AA213" s="37" t="str">
        <f t="shared" ca="1" si="120"/>
        <v/>
      </c>
      <c r="AB213" s="41" t="str">
        <f t="shared" ca="1" si="121"/>
        <v/>
      </c>
      <c r="AC213" s="39" t="str">
        <f t="shared" si="110"/>
        <v/>
      </c>
      <c r="AD213" s="39" t="str">
        <f t="shared" ca="1" si="102"/>
        <v/>
      </c>
      <c r="AE213" s="39" t="str">
        <f t="shared" ca="1" si="122"/>
        <v/>
      </c>
      <c r="AF213" s="40"/>
      <c r="AG213" s="39">
        <f t="shared" ca="1" si="103"/>
        <v>0</v>
      </c>
      <c r="AH213" s="339"/>
      <c r="AI213" s="37" t="str">
        <f t="shared" ca="1" si="123"/>
        <v/>
      </c>
      <c r="AJ213" s="41" t="str">
        <f t="shared" ca="1" si="124"/>
        <v/>
      </c>
      <c r="AK213" s="39" t="str">
        <f t="shared" si="111"/>
        <v/>
      </c>
      <c r="AL213" s="39" t="str">
        <f t="shared" ca="1" si="104"/>
        <v/>
      </c>
      <c r="AM213" s="39" t="str">
        <f t="shared" ca="1" si="125"/>
        <v/>
      </c>
      <c r="AN213" s="40"/>
      <c r="AO213" s="39">
        <f t="shared" ca="1" si="105"/>
        <v>0</v>
      </c>
      <c r="AP213" s="339"/>
      <c r="AW213" s="329"/>
      <c r="BI213" s="329"/>
      <c r="BJ213" s="329"/>
      <c r="BK213" s="329"/>
      <c r="BL213" s="329"/>
      <c r="BM213" s="329"/>
      <c r="BN213" s="329"/>
      <c r="BO213" s="329"/>
      <c r="BP213" s="329"/>
      <c r="BQ213" s="329"/>
      <c r="BR213" s="329"/>
      <c r="BS213" s="329"/>
      <c r="BT213" s="329"/>
      <c r="BU213" s="329"/>
      <c r="BV213" s="329"/>
      <c r="BW213" s="325"/>
      <c r="BX213" s="325"/>
      <c r="BY213" s="325"/>
      <c r="BZ213" s="325"/>
      <c r="CA213" s="325"/>
      <c r="CB213" s="325"/>
      <c r="CC213" s="325"/>
      <c r="CD213" s="325"/>
      <c r="CE213" s="325"/>
      <c r="CF213" s="325"/>
      <c r="CG213" s="325"/>
      <c r="CH213" s="325"/>
      <c r="CI213" s="325"/>
      <c r="CJ213" s="325"/>
      <c r="CK213" s="325"/>
      <c r="CL213" s="325"/>
      <c r="CM213" s="325"/>
      <c r="CN213" s="325"/>
      <c r="CO213" s="325"/>
      <c r="CP213" s="325"/>
      <c r="CQ213" s="325"/>
      <c r="CR213" s="325"/>
      <c r="CS213" s="325"/>
      <c r="CT213" s="325"/>
      <c r="CU213" s="325"/>
      <c r="CV213" s="325"/>
      <c r="CW213" s="325"/>
      <c r="CX213" s="325"/>
    </row>
    <row r="214" spans="1:102" s="36" customFormat="1" ht="15" customHeight="1">
      <c r="A214" s="329"/>
      <c r="B214" s="37" t="str">
        <f t="shared" ca="1" si="112"/>
        <v/>
      </c>
      <c r="C214" s="41" t="str">
        <f t="shared" ca="1" si="113"/>
        <v/>
      </c>
      <c r="D214" s="39" t="str">
        <f t="shared" ca="1" si="114"/>
        <v/>
      </c>
      <c r="E214" s="39" t="str">
        <f t="shared" ca="1" si="97"/>
        <v/>
      </c>
      <c r="F214" s="39" t="str">
        <f t="shared" ca="1" si="115"/>
        <v/>
      </c>
      <c r="G214" s="101"/>
      <c r="H214" s="39">
        <f t="shared" ca="1" si="106"/>
        <v>0</v>
      </c>
      <c r="J214" s="332"/>
      <c r="K214" s="37" t="str">
        <f t="shared" ca="1" si="116"/>
        <v/>
      </c>
      <c r="L214" s="41" t="str">
        <f t="shared" ca="1" si="117"/>
        <v/>
      </c>
      <c r="M214" s="39" t="str">
        <f t="shared" si="107"/>
        <v/>
      </c>
      <c r="N214" s="39" t="str">
        <f t="shared" ca="1" si="98"/>
        <v/>
      </c>
      <c r="O214" s="39" t="str">
        <f ca="1">IF(L214="","",ROUND(Q213*$O$5/payments_per_year,2))</f>
        <v/>
      </c>
      <c r="P214" s="101"/>
      <c r="Q214" s="39">
        <f t="shared" ca="1" si="99"/>
        <v>0</v>
      </c>
      <c r="R214" s="332"/>
      <c r="S214" s="37" t="str">
        <f t="shared" ca="1" si="118"/>
        <v/>
      </c>
      <c r="T214" s="41" t="str">
        <f t="shared" ca="1" si="119"/>
        <v/>
      </c>
      <c r="U214" s="39" t="str">
        <f t="shared" si="108"/>
        <v/>
      </c>
      <c r="V214" s="39" t="str">
        <f t="shared" ca="1" si="100"/>
        <v/>
      </c>
      <c r="W214" s="39">
        <f t="shared" ca="1" si="109"/>
        <v>0</v>
      </c>
      <c r="X214" s="40"/>
      <c r="Y214" s="39">
        <f t="shared" ca="1" si="101"/>
        <v>0</v>
      </c>
      <c r="Z214" s="332"/>
      <c r="AA214" s="37" t="str">
        <f t="shared" ca="1" si="120"/>
        <v/>
      </c>
      <c r="AB214" s="41" t="str">
        <f t="shared" ca="1" si="121"/>
        <v/>
      </c>
      <c r="AC214" s="39" t="str">
        <f t="shared" si="110"/>
        <v/>
      </c>
      <c r="AD214" s="39" t="str">
        <f t="shared" ca="1" si="102"/>
        <v/>
      </c>
      <c r="AE214" s="39" t="str">
        <f t="shared" ca="1" si="122"/>
        <v/>
      </c>
      <c r="AF214" s="40"/>
      <c r="AG214" s="39">
        <f t="shared" ca="1" si="103"/>
        <v>0</v>
      </c>
      <c r="AH214" s="339"/>
      <c r="AI214" s="37" t="str">
        <f t="shared" ca="1" si="123"/>
        <v/>
      </c>
      <c r="AJ214" s="41" t="str">
        <f t="shared" ca="1" si="124"/>
        <v/>
      </c>
      <c r="AK214" s="39" t="str">
        <f t="shared" si="111"/>
        <v/>
      </c>
      <c r="AL214" s="39" t="str">
        <f t="shared" ca="1" si="104"/>
        <v/>
      </c>
      <c r="AM214" s="39" t="str">
        <f t="shared" ca="1" si="125"/>
        <v/>
      </c>
      <c r="AN214" s="40"/>
      <c r="AO214" s="39">
        <f t="shared" ca="1" si="105"/>
        <v>0</v>
      </c>
      <c r="AP214" s="339"/>
      <c r="AW214" s="329"/>
      <c r="BI214" s="329"/>
      <c r="BJ214" s="329"/>
      <c r="BK214" s="329"/>
      <c r="BL214" s="329"/>
      <c r="BM214" s="329"/>
      <c r="BN214" s="329"/>
      <c r="BO214" s="329"/>
      <c r="BP214" s="329"/>
      <c r="BQ214" s="329"/>
      <c r="BR214" s="329"/>
      <c r="BS214" s="329"/>
      <c r="BT214" s="329"/>
      <c r="BU214" s="329"/>
      <c r="BV214" s="329"/>
      <c r="BW214" s="325"/>
      <c r="BX214" s="325"/>
      <c r="BY214" s="325"/>
      <c r="BZ214" s="325"/>
      <c r="CA214" s="325"/>
      <c r="CB214" s="325"/>
      <c r="CC214" s="325"/>
      <c r="CD214" s="325"/>
      <c r="CE214" s="325"/>
      <c r="CF214" s="325"/>
      <c r="CG214" s="325"/>
      <c r="CH214" s="325"/>
      <c r="CI214" s="325"/>
      <c r="CJ214" s="325"/>
      <c r="CK214" s="325"/>
      <c r="CL214" s="325"/>
      <c r="CM214" s="325"/>
      <c r="CN214" s="325"/>
      <c r="CO214" s="325"/>
      <c r="CP214" s="325"/>
      <c r="CQ214" s="325"/>
      <c r="CR214" s="325"/>
      <c r="CS214" s="325"/>
      <c r="CT214" s="325"/>
      <c r="CU214" s="325"/>
      <c r="CV214" s="325"/>
      <c r="CW214" s="325"/>
      <c r="CX214" s="325"/>
    </row>
    <row r="215" spans="1:102" s="36" customFormat="1" ht="15" customHeight="1">
      <c r="A215" s="329"/>
      <c r="B215" s="37" t="str">
        <f t="shared" ca="1" si="112"/>
        <v/>
      </c>
      <c r="C215" s="41" t="str">
        <f t="shared" ca="1" si="113"/>
        <v/>
      </c>
      <c r="D215" s="39" t="str">
        <f t="shared" ca="1" si="114"/>
        <v/>
      </c>
      <c r="E215" s="39" t="str">
        <f t="shared" ref="E215:E278" ca="1" si="126">IF(C215="","",D215-F215)</f>
        <v/>
      </c>
      <c r="F215" s="39" t="str">
        <f t="shared" ca="1" si="115"/>
        <v/>
      </c>
      <c r="G215" s="101"/>
      <c r="H215" s="39">
        <f t="shared" ca="1" si="106"/>
        <v>0</v>
      </c>
      <c r="J215" s="332"/>
      <c r="K215" s="37" t="str">
        <f t="shared" ca="1" si="116"/>
        <v/>
      </c>
      <c r="L215" s="41" t="str">
        <f t="shared" ca="1" si="117"/>
        <v/>
      </c>
      <c r="M215" s="39" t="str">
        <f t="shared" si="107"/>
        <v/>
      </c>
      <c r="N215" s="39" t="str">
        <f t="shared" ref="N215:N278" ca="1" si="127">IF(L215="","",M215-O215)</f>
        <v/>
      </c>
      <c r="O215" s="39">
        <f ca="1">ROUND(Q214*$O$5/payments_per_year,2)</f>
        <v>0</v>
      </c>
      <c r="P215" s="101"/>
      <c r="Q215" s="39">
        <f t="shared" ref="Q215:Q278" ca="1" si="128">IF(K215="",0,ROUND(Q214-N215-P215,2))</f>
        <v>0</v>
      </c>
      <c r="R215" s="332"/>
      <c r="S215" s="37" t="str">
        <f t="shared" ca="1" si="118"/>
        <v/>
      </c>
      <c r="T215" s="41" t="str">
        <f t="shared" ca="1" si="119"/>
        <v/>
      </c>
      <c r="U215" s="39" t="str">
        <f t="shared" si="108"/>
        <v/>
      </c>
      <c r="V215" s="39" t="str">
        <f t="shared" ref="V215:V278" ca="1" si="129">IF(T215="","",U215-W215)</f>
        <v/>
      </c>
      <c r="W215" s="39">
        <f t="shared" ca="1" si="109"/>
        <v>0</v>
      </c>
      <c r="X215" s="40"/>
      <c r="Y215" s="39">
        <f t="shared" ref="Y215:Y278" ca="1" si="130">IF(S215="",0,ROUND(Y214-V215-X215,2))</f>
        <v>0</v>
      </c>
      <c r="Z215" s="332"/>
      <c r="AA215" s="37" t="str">
        <f t="shared" ca="1" si="120"/>
        <v/>
      </c>
      <c r="AB215" s="41" t="str">
        <f t="shared" ca="1" si="121"/>
        <v/>
      </c>
      <c r="AC215" s="39" t="str">
        <f t="shared" si="110"/>
        <v/>
      </c>
      <c r="AD215" s="39" t="str">
        <f t="shared" ref="AD215:AD278" ca="1" si="131">IF(AB215="","",AC215-AE215)</f>
        <v/>
      </c>
      <c r="AE215" s="39" t="str">
        <f t="shared" ca="1" si="122"/>
        <v/>
      </c>
      <c r="AF215" s="40"/>
      <c r="AG215" s="39">
        <f t="shared" ref="AG215:AG278" ca="1" si="132">IF(AA215="",0,ROUND(AG214-AD215-AF215,2))</f>
        <v>0</v>
      </c>
      <c r="AH215" s="339"/>
      <c r="AI215" s="37" t="str">
        <f t="shared" ca="1" si="123"/>
        <v/>
      </c>
      <c r="AJ215" s="41" t="str">
        <f t="shared" ca="1" si="124"/>
        <v/>
      </c>
      <c r="AK215" s="39" t="str">
        <f t="shared" si="111"/>
        <v/>
      </c>
      <c r="AL215" s="39" t="str">
        <f t="shared" ref="AL215:AL278" ca="1" si="133">IF(AJ215="","",AK215-AM215)</f>
        <v/>
      </c>
      <c r="AM215" s="39" t="str">
        <f t="shared" ca="1" si="125"/>
        <v/>
      </c>
      <c r="AN215" s="40"/>
      <c r="AO215" s="39">
        <f t="shared" ref="AO215:AO278" ca="1" si="134">IF(AI215="",0,ROUND(AO214-AL215-AN215,2))</f>
        <v>0</v>
      </c>
      <c r="AP215" s="339"/>
      <c r="AW215" s="329"/>
      <c r="BI215" s="329"/>
      <c r="BJ215" s="329"/>
      <c r="BK215" s="329"/>
      <c r="BL215" s="329"/>
      <c r="BM215" s="329"/>
      <c r="BN215" s="329"/>
      <c r="BO215" s="329"/>
      <c r="BP215" s="329"/>
      <c r="BQ215" s="329"/>
      <c r="BR215" s="329"/>
      <c r="BS215" s="329"/>
      <c r="BT215" s="329"/>
      <c r="BU215" s="329"/>
      <c r="BV215" s="329"/>
      <c r="BW215" s="325"/>
      <c r="BX215" s="325"/>
      <c r="BY215" s="325"/>
      <c r="BZ215" s="325"/>
      <c r="CA215" s="325"/>
      <c r="CB215" s="325"/>
      <c r="CC215" s="325"/>
      <c r="CD215" s="325"/>
      <c r="CE215" s="325"/>
      <c r="CF215" s="325"/>
      <c r="CG215" s="325"/>
      <c r="CH215" s="325"/>
      <c r="CI215" s="325"/>
      <c r="CJ215" s="325"/>
      <c r="CK215" s="325"/>
      <c r="CL215" s="325"/>
      <c r="CM215" s="325"/>
      <c r="CN215" s="325"/>
      <c r="CO215" s="325"/>
      <c r="CP215" s="325"/>
      <c r="CQ215" s="325"/>
      <c r="CR215" s="325"/>
      <c r="CS215" s="325"/>
      <c r="CT215" s="325"/>
      <c r="CU215" s="325"/>
      <c r="CV215" s="325"/>
      <c r="CW215" s="325"/>
      <c r="CX215" s="325"/>
    </row>
    <row r="216" spans="1:102" s="36" customFormat="1" ht="15" customHeight="1">
      <c r="A216" s="329"/>
      <c r="B216" s="37" t="str">
        <f t="shared" ca="1" si="112"/>
        <v/>
      </c>
      <c r="C216" s="41" t="str">
        <f t="shared" ca="1" si="113"/>
        <v/>
      </c>
      <c r="D216" s="39" t="str">
        <f t="shared" ca="1" si="114"/>
        <v/>
      </c>
      <c r="E216" s="39" t="str">
        <f t="shared" ca="1" si="126"/>
        <v/>
      </c>
      <c r="F216" s="39" t="str">
        <f t="shared" ca="1" si="115"/>
        <v/>
      </c>
      <c r="G216" s="101"/>
      <c r="H216" s="39">
        <f t="shared" ca="1" si="106"/>
        <v>0</v>
      </c>
      <c r="J216" s="332"/>
      <c r="K216" s="37" t="str">
        <f t="shared" ca="1" si="116"/>
        <v/>
      </c>
      <c r="L216" s="41" t="str">
        <f t="shared" ca="1" si="117"/>
        <v/>
      </c>
      <c r="M216" s="39" t="str">
        <f t="shared" si="107"/>
        <v/>
      </c>
      <c r="N216" s="39" t="str">
        <f t="shared" ca="1" si="127"/>
        <v/>
      </c>
      <c r="O216" s="39" t="str">
        <f ca="1">IF(L216="","",ROUND(Q215*$O$5/payments_per_year,2))</f>
        <v/>
      </c>
      <c r="P216" s="101"/>
      <c r="Q216" s="39">
        <f t="shared" ca="1" si="128"/>
        <v>0</v>
      </c>
      <c r="R216" s="332"/>
      <c r="S216" s="37" t="str">
        <f t="shared" ca="1" si="118"/>
        <v/>
      </c>
      <c r="T216" s="41" t="str">
        <f t="shared" ca="1" si="119"/>
        <v/>
      </c>
      <c r="U216" s="39" t="str">
        <f t="shared" si="108"/>
        <v/>
      </c>
      <c r="V216" s="39" t="str">
        <f t="shared" ca="1" si="129"/>
        <v/>
      </c>
      <c r="W216" s="39">
        <f t="shared" ca="1" si="109"/>
        <v>0</v>
      </c>
      <c r="X216" s="40"/>
      <c r="Y216" s="39">
        <f t="shared" ca="1" si="130"/>
        <v>0</v>
      </c>
      <c r="Z216" s="332"/>
      <c r="AA216" s="37" t="str">
        <f t="shared" ca="1" si="120"/>
        <v/>
      </c>
      <c r="AB216" s="41" t="str">
        <f t="shared" ca="1" si="121"/>
        <v/>
      </c>
      <c r="AC216" s="39" t="str">
        <f t="shared" si="110"/>
        <v/>
      </c>
      <c r="AD216" s="39" t="str">
        <f t="shared" ca="1" si="131"/>
        <v/>
      </c>
      <c r="AE216" s="39" t="str">
        <f t="shared" ca="1" si="122"/>
        <v/>
      </c>
      <c r="AF216" s="40"/>
      <c r="AG216" s="39">
        <f t="shared" ca="1" si="132"/>
        <v>0</v>
      </c>
      <c r="AH216" s="339"/>
      <c r="AI216" s="37" t="str">
        <f t="shared" ca="1" si="123"/>
        <v/>
      </c>
      <c r="AJ216" s="41" t="str">
        <f t="shared" ca="1" si="124"/>
        <v/>
      </c>
      <c r="AK216" s="39" t="str">
        <f t="shared" si="111"/>
        <v/>
      </c>
      <c r="AL216" s="39" t="str">
        <f t="shared" ca="1" si="133"/>
        <v/>
      </c>
      <c r="AM216" s="39" t="str">
        <f t="shared" ca="1" si="125"/>
        <v/>
      </c>
      <c r="AN216" s="40"/>
      <c r="AO216" s="39">
        <f t="shared" ca="1" si="134"/>
        <v>0</v>
      </c>
      <c r="AP216" s="339"/>
      <c r="AW216" s="329"/>
      <c r="BI216" s="329"/>
      <c r="BJ216" s="329"/>
      <c r="BK216" s="329"/>
      <c r="BL216" s="329"/>
      <c r="BM216" s="329"/>
      <c r="BN216" s="329"/>
      <c r="BO216" s="329"/>
      <c r="BP216" s="329"/>
      <c r="BQ216" s="329"/>
      <c r="BR216" s="329"/>
      <c r="BS216" s="329"/>
      <c r="BT216" s="329"/>
      <c r="BU216" s="329"/>
      <c r="BV216" s="329"/>
      <c r="BW216" s="325"/>
      <c r="BX216" s="325"/>
      <c r="BY216" s="325"/>
      <c r="BZ216" s="325"/>
      <c r="CA216" s="325"/>
      <c r="CB216" s="325"/>
      <c r="CC216" s="325"/>
      <c r="CD216" s="325"/>
      <c r="CE216" s="325"/>
      <c r="CF216" s="325"/>
      <c r="CG216" s="325"/>
      <c r="CH216" s="325"/>
      <c r="CI216" s="325"/>
      <c r="CJ216" s="325"/>
      <c r="CK216" s="325"/>
      <c r="CL216" s="325"/>
      <c r="CM216" s="325"/>
      <c r="CN216" s="325"/>
      <c r="CO216" s="325"/>
      <c r="CP216" s="325"/>
      <c r="CQ216" s="325"/>
      <c r="CR216" s="325"/>
      <c r="CS216" s="325"/>
      <c r="CT216" s="325"/>
      <c r="CU216" s="325"/>
      <c r="CV216" s="325"/>
      <c r="CW216" s="325"/>
      <c r="CX216" s="325"/>
    </row>
    <row r="217" spans="1:102" s="36" customFormat="1" ht="15" customHeight="1">
      <c r="A217" s="329"/>
      <c r="B217" s="37" t="str">
        <f t="shared" ca="1" si="112"/>
        <v/>
      </c>
      <c r="C217" s="41" t="str">
        <f t="shared" ca="1" si="113"/>
        <v/>
      </c>
      <c r="D217" s="39" t="str">
        <f t="shared" ca="1" si="114"/>
        <v/>
      </c>
      <c r="E217" s="39" t="str">
        <f t="shared" ca="1" si="126"/>
        <v/>
      </c>
      <c r="F217" s="39" t="str">
        <f t="shared" ca="1" si="115"/>
        <v/>
      </c>
      <c r="G217" s="101"/>
      <c r="H217" s="39">
        <f t="shared" ca="1" si="106"/>
        <v>0</v>
      </c>
      <c r="J217" s="332"/>
      <c r="K217" s="37" t="str">
        <f t="shared" ca="1" si="116"/>
        <v/>
      </c>
      <c r="L217" s="41" t="str">
        <f t="shared" ca="1" si="117"/>
        <v/>
      </c>
      <c r="M217" s="39" t="str">
        <f t="shared" si="107"/>
        <v/>
      </c>
      <c r="N217" s="39" t="str">
        <f t="shared" ca="1" si="127"/>
        <v/>
      </c>
      <c r="O217" s="39">
        <f ca="1">ROUND(Q216*$O$5/payments_per_year,2)</f>
        <v>0</v>
      </c>
      <c r="P217" s="101"/>
      <c r="Q217" s="39">
        <f t="shared" ca="1" si="128"/>
        <v>0</v>
      </c>
      <c r="R217" s="332"/>
      <c r="S217" s="37" t="str">
        <f t="shared" ca="1" si="118"/>
        <v/>
      </c>
      <c r="T217" s="41" t="str">
        <f t="shared" ca="1" si="119"/>
        <v/>
      </c>
      <c r="U217" s="39" t="str">
        <f t="shared" si="108"/>
        <v/>
      </c>
      <c r="V217" s="39" t="str">
        <f t="shared" ca="1" si="129"/>
        <v/>
      </c>
      <c r="W217" s="39">
        <f t="shared" ca="1" si="109"/>
        <v>0</v>
      </c>
      <c r="X217" s="40"/>
      <c r="Y217" s="39">
        <f t="shared" ca="1" si="130"/>
        <v>0</v>
      </c>
      <c r="Z217" s="332"/>
      <c r="AA217" s="37" t="str">
        <f t="shared" ca="1" si="120"/>
        <v/>
      </c>
      <c r="AB217" s="41" t="str">
        <f t="shared" ca="1" si="121"/>
        <v/>
      </c>
      <c r="AC217" s="39" t="str">
        <f t="shared" si="110"/>
        <v/>
      </c>
      <c r="AD217" s="39" t="str">
        <f t="shared" ca="1" si="131"/>
        <v/>
      </c>
      <c r="AE217" s="39" t="str">
        <f t="shared" ca="1" si="122"/>
        <v/>
      </c>
      <c r="AF217" s="40"/>
      <c r="AG217" s="39">
        <f t="shared" ca="1" si="132"/>
        <v>0</v>
      </c>
      <c r="AH217" s="339"/>
      <c r="AI217" s="37" t="str">
        <f t="shared" ca="1" si="123"/>
        <v/>
      </c>
      <c r="AJ217" s="41" t="str">
        <f t="shared" ca="1" si="124"/>
        <v/>
      </c>
      <c r="AK217" s="39" t="str">
        <f t="shared" si="111"/>
        <v/>
      </c>
      <c r="AL217" s="39" t="str">
        <f t="shared" ca="1" si="133"/>
        <v/>
      </c>
      <c r="AM217" s="39" t="str">
        <f t="shared" ca="1" si="125"/>
        <v/>
      </c>
      <c r="AN217" s="40"/>
      <c r="AO217" s="39">
        <f t="shared" ca="1" si="134"/>
        <v>0</v>
      </c>
      <c r="AP217" s="339"/>
      <c r="AW217" s="329"/>
      <c r="BI217" s="329"/>
      <c r="BJ217" s="329"/>
      <c r="BK217" s="329"/>
      <c r="BL217" s="329"/>
      <c r="BM217" s="329"/>
      <c r="BN217" s="329"/>
      <c r="BO217" s="329"/>
      <c r="BP217" s="329"/>
      <c r="BQ217" s="329"/>
      <c r="BR217" s="329"/>
      <c r="BS217" s="329"/>
      <c r="BT217" s="329"/>
      <c r="BU217" s="329"/>
      <c r="BV217" s="329"/>
      <c r="BW217" s="325"/>
      <c r="BX217" s="325"/>
      <c r="BY217" s="325"/>
      <c r="BZ217" s="325"/>
      <c r="CA217" s="325"/>
      <c r="CB217" s="325"/>
      <c r="CC217" s="325"/>
      <c r="CD217" s="325"/>
      <c r="CE217" s="325"/>
      <c r="CF217" s="325"/>
      <c r="CG217" s="325"/>
      <c r="CH217" s="325"/>
      <c r="CI217" s="325"/>
      <c r="CJ217" s="325"/>
      <c r="CK217" s="325"/>
      <c r="CL217" s="325"/>
      <c r="CM217" s="325"/>
      <c r="CN217" s="325"/>
      <c r="CO217" s="325"/>
      <c r="CP217" s="325"/>
      <c r="CQ217" s="325"/>
      <c r="CR217" s="325"/>
      <c r="CS217" s="325"/>
      <c r="CT217" s="325"/>
      <c r="CU217" s="325"/>
      <c r="CV217" s="325"/>
      <c r="CW217" s="325"/>
      <c r="CX217" s="325"/>
    </row>
    <row r="218" spans="1:102" s="36" customFormat="1" ht="15" customHeight="1">
      <c r="A218" s="329"/>
      <c r="B218" s="37" t="str">
        <f t="shared" ca="1" si="112"/>
        <v/>
      </c>
      <c r="C218" s="41" t="str">
        <f t="shared" ca="1" si="113"/>
        <v/>
      </c>
      <c r="D218" s="39" t="str">
        <f t="shared" ca="1" si="114"/>
        <v/>
      </c>
      <c r="E218" s="39" t="str">
        <f t="shared" ca="1" si="126"/>
        <v/>
      </c>
      <c r="F218" s="39" t="str">
        <f t="shared" ca="1" si="115"/>
        <v/>
      </c>
      <c r="G218" s="101"/>
      <c r="H218" s="39">
        <f t="shared" ca="1" si="106"/>
        <v>0</v>
      </c>
      <c r="J218" s="332"/>
      <c r="K218" s="37" t="str">
        <f t="shared" ca="1" si="116"/>
        <v/>
      </c>
      <c r="L218" s="41" t="str">
        <f t="shared" ca="1" si="117"/>
        <v/>
      </c>
      <c r="M218" s="39" t="str">
        <f t="shared" si="107"/>
        <v/>
      </c>
      <c r="N218" s="39" t="str">
        <f t="shared" ca="1" si="127"/>
        <v/>
      </c>
      <c r="O218" s="39" t="str">
        <f ca="1">IF(L218="","",ROUND(Q217*$O$5/payments_per_year,2))</f>
        <v/>
      </c>
      <c r="P218" s="101"/>
      <c r="Q218" s="39">
        <f t="shared" ca="1" si="128"/>
        <v>0</v>
      </c>
      <c r="R218" s="332"/>
      <c r="S218" s="37" t="str">
        <f t="shared" ca="1" si="118"/>
        <v/>
      </c>
      <c r="T218" s="41" t="str">
        <f t="shared" ca="1" si="119"/>
        <v/>
      </c>
      <c r="U218" s="39" t="str">
        <f t="shared" si="108"/>
        <v/>
      </c>
      <c r="V218" s="39" t="str">
        <f t="shared" ca="1" si="129"/>
        <v/>
      </c>
      <c r="W218" s="39">
        <f t="shared" ca="1" si="109"/>
        <v>0</v>
      </c>
      <c r="X218" s="40"/>
      <c r="Y218" s="39">
        <f t="shared" ca="1" si="130"/>
        <v>0</v>
      </c>
      <c r="Z218" s="332"/>
      <c r="AA218" s="37" t="str">
        <f t="shared" ca="1" si="120"/>
        <v/>
      </c>
      <c r="AB218" s="41" t="str">
        <f t="shared" ca="1" si="121"/>
        <v/>
      </c>
      <c r="AC218" s="39" t="str">
        <f t="shared" si="110"/>
        <v/>
      </c>
      <c r="AD218" s="39" t="str">
        <f t="shared" ca="1" si="131"/>
        <v/>
      </c>
      <c r="AE218" s="39" t="str">
        <f t="shared" ca="1" si="122"/>
        <v/>
      </c>
      <c r="AF218" s="40"/>
      <c r="AG218" s="39">
        <f t="shared" ca="1" si="132"/>
        <v>0</v>
      </c>
      <c r="AH218" s="339"/>
      <c r="AI218" s="37" t="str">
        <f t="shared" ca="1" si="123"/>
        <v/>
      </c>
      <c r="AJ218" s="41" t="str">
        <f t="shared" ca="1" si="124"/>
        <v/>
      </c>
      <c r="AK218" s="39" t="str">
        <f t="shared" si="111"/>
        <v/>
      </c>
      <c r="AL218" s="39" t="str">
        <f t="shared" ca="1" si="133"/>
        <v/>
      </c>
      <c r="AM218" s="39" t="str">
        <f t="shared" ca="1" si="125"/>
        <v/>
      </c>
      <c r="AN218" s="40"/>
      <c r="AO218" s="39">
        <f t="shared" ca="1" si="134"/>
        <v>0</v>
      </c>
      <c r="AP218" s="339"/>
      <c r="AW218" s="329"/>
      <c r="BI218" s="329"/>
      <c r="BJ218" s="329"/>
      <c r="BK218" s="329"/>
      <c r="BL218" s="329"/>
      <c r="BM218" s="329"/>
      <c r="BN218" s="329"/>
      <c r="BO218" s="329"/>
      <c r="BP218" s="329"/>
      <c r="BQ218" s="329"/>
      <c r="BR218" s="329"/>
      <c r="BS218" s="329"/>
      <c r="BT218" s="329"/>
      <c r="BU218" s="329"/>
      <c r="BV218" s="329"/>
      <c r="BW218" s="325"/>
      <c r="BX218" s="325"/>
      <c r="BY218" s="325"/>
      <c r="BZ218" s="325"/>
      <c r="CA218" s="325"/>
      <c r="CB218" s="325"/>
      <c r="CC218" s="325"/>
      <c r="CD218" s="325"/>
      <c r="CE218" s="325"/>
      <c r="CF218" s="325"/>
      <c r="CG218" s="325"/>
      <c r="CH218" s="325"/>
      <c r="CI218" s="325"/>
      <c r="CJ218" s="325"/>
      <c r="CK218" s="325"/>
      <c r="CL218" s="325"/>
      <c r="CM218" s="325"/>
      <c r="CN218" s="325"/>
      <c r="CO218" s="325"/>
      <c r="CP218" s="325"/>
      <c r="CQ218" s="325"/>
      <c r="CR218" s="325"/>
      <c r="CS218" s="325"/>
      <c r="CT218" s="325"/>
      <c r="CU218" s="325"/>
      <c r="CV218" s="325"/>
      <c r="CW218" s="325"/>
      <c r="CX218" s="325"/>
    </row>
    <row r="219" spans="1:102" s="36" customFormat="1" ht="15" customHeight="1">
      <c r="A219" s="329"/>
      <c r="B219" s="37" t="str">
        <f t="shared" ca="1" si="112"/>
        <v/>
      </c>
      <c r="C219" s="41" t="str">
        <f t="shared" ca="1" si="113"/>
        <v/>
      </c>
      <c r="D219" s="39" t="str">
        <f t="shared" ca="1" si="114"/>
        <v/>
      </c>
      <c r="E219" s="39" t="str">
        <f t="shared" ca="1" si="126"/>
        <v/>
      </c>
      <c r="F219" s="39" t="str">
        <f t="shared" ca="1" si="115"/>
        <v/>
      </c>
      <c r="G219" s="101"/>
      <c r="H219" s="39">
        <f t="shared" ca="1" si="106"/>
        <v>0</v>
      </c>
      <c r="J219" s="332"/>
      <c r="K219" s="37" t="str">
        <f t="shared" ca="1" si="116"/>
        <v/>
      </c>
      <c r="L219" s="41" t="str">
        <f t="shared" ca="1" si="117"/>
        <v/>
      </c>
      <c r="M219" s="39" t="str">
        <f t="shared" si="107"/>
        <v/>
      </c>
      <c r="N219" s="39" t="str">
        <f t="shared" ca="1" si="127"/>
        <v/>
      </c>
      <c r="O219" s="39">
        <f ca="1">ROUND(Q218*$O$5/payments_per_year,2)</f>
        <v>0</v>
      </c>
      <c r="P219" s="101"/>
      <c r="Q219" s="39">
        <f t="shared" ca="1" si="128"/>
        <v>0</v>
      </c>
      <c r="R219" s="332"/>
      <c r="S219" s="37" t="str">
        <f t="shared" ca="1" si="118"/>
        <v/>
      </c>
      <c r="T219" s="41" t="str">
        <f t="shared" ca="1" si="119"/>
        <v/>
      </c>
      <c r="U219" s="39" t="str">
        <f t="shared" si="108"/>
        <v/>
      </c>
      <c r="V219" s="39" t="str">
        <f t="shared" ca="1" si="129"/>
        <v/>
      </c>
      <c r="W219" s="39">
        <f t="shared" ca="1" si="109"/>
        <v>0</v>
      </c>
      <c r="X219" s="40"/>
      <c r="Y219" s="39">
        <f t="shared" ca="1" si="130"/>
        <v>0</v>
      </c>
      <c r="Z219" s="332"/>
      <c r="AA219" s="37" t="str">
        <f t="shared" ca="1" si="120"/>
        <v/>
      </c>
      <c r="AB219" s="41" t="str">
        <f t="shared" ca="1" si="121"/>
        <v/>
      </c>
      <c r="AC219" s="39" t="str">
        <f t="shared" si="110"/>
        <v/>
      </c>
      <c r="AD219" s="39" t="str">
        <f t="shared" ca="1" si="131"/>
        <v/>
      </c>
      <c r="AE219" s="39" t="str">
        <f t="shared" ca="1" si="122"/>
        <v/>
      </c>
      <c r="AF219" s="40"/>
      <c r="AG219" s="39">
        <f t="shared" ca="1" si="132"/>
        <v>0</v>
      </c>
      <c r="AH219" s="339"/>
      <c r="AI219" s="37" t="str">
        <f t="shared" ca="1" si="123"/>
        <v/>
      </c>
      <c r="AJ219" s="41" t="str">
        <f t="shared" ca="1" si="124"/>
        <v/>
      </c>
      <c r="AK219" s="39" t="str">
        <f t="shared" si="111"/>
        <v/>
      </c>
      <c r="AL219" s="39" t="str">
        <f t="shared" ca="1" si="133"/>
        <v/>
      </c>
      <c r="AM219" s="39" t="str">
        <f t="shared" ca="1" si="125"/>
        <v/>
      </c>
      <c r="AN219" s="40"/>
      <c r="AO219" s="39">
        <f t="shared" ca="1" si="134"/>
        <v>0</v>
      </c>
      <c r="AP219" s="339"/>
      <c r="AW219" s="329"/>
      <c r="BI219" s="329"/>
      <c r="BJ219" s="329"/>
      <c r="BK219" s="329"/>
      <c r="BL219" s="329"/>
      <c r="BM219" s="329"/>
      <c r="BN219" s="329"/>
      <c r="BO219" s="329"/>
      <c r="BP219" s="329"/>
      <c r="BQ219" s="329"/>
      <c r="BR219" s="329"/>
      <c r="BS219" s="329"/>
      <c r="BT219" s="329"/>
      <c r="BU219" s="329"/>
      <c r="BV219" s="329"/>
      <c r="BW219" s="325"/>
      <c r="BX219" s="325"/>
      <c r="BY219" s="325"/>
      <c r="BZ219" s="325"/>
      <c r="CA219" s="325"/>
      <c r="CB219" s="325"/>
      <c r="CC219" s="325"/>
      <c r="CD219" s="325"/>
      <c r="CE219" s="325"/>
      <c r="CF219" s="325"/>
      <c r="CG219" s="325"/>
      <c r="CH219" s="325"/>
      <c r="CI219" s="325"/>
      <c r="CJ219" s="325"/>
      <c r="CK219" s="325"/>
      <c r="CL219" s="325"/>
      <c r="CM219" s="325"/>
      <c r="CN219" s="325"/>
      <c r="CO219" s="325"/>
      <c r="CP219" s="325"/>
      <c r="CQ219" s="325"/>
      <c r="CR219" s="325"/>
      <c r="CS219" s="325"/>
      <c r="CT219" s="325"/>
      <c r="CU219" s="325"/>
      <c r="CV219" s="325"/>
      <c r="CW219" s="325"/>
      <c r="CX219" s="325"/>
    </row>
    <row r="220" spans="1:102" s="36" customFormat="1" ht="15" customHeight="1">
      <c r="A220" s="329"/>
      <c r="B220" s="37" t="str">
        <f t="shared" ca="1" si="112"/>
        <v/>
      </c>
      <c r="C220" s="41" t="str">
        <f t="shared" ca="1" si="113"/>
        <v/>
      </c>
      <c r="D220" s="39" t="str">
        <f t="shared" ca="1" si="114"/>
        <v/>
      </c>
      <c r="E220" s="39" t="str">
        <f t="shared" ca="1" si="126"/>
        <v/>
      </c>
      <c r="F220" s="39" t="str">
        <f t="shared" ca="1" si="115"/>
        <v/>
      </c>
      <c r="G220" s="101"/>
      <c r="H220" s="39">
        <f t="shared" ca="1" si="106"/>
        <v>0</v>
      </c>
      <c r="J220" s="332"/>
      <c r="K220" s="37" t="str">
        <f t="shared" ca="1" si="116"/>
        <v/>
      </c>
      <c r="L220" s="41" t="str">
        <f t="shared" ca="1" si="117"/>
        <v/>
      </c>
      <c r="M220" s="39" t="str">
        <f t="shared" si="107"/>
        <v/>
      </c>
      <c r="N220" s="39" t="str">
        <f t="shared" ca="1" si="127"/>
        <v/>
      </c>
      <c r="O220" s="39" t="str">
        <f ca="1">IF(L220="","",ROUND(Q219*$O$5/payments_per_year,2))</f>
        <v/>
      </c>
      <c r="P220" s="101"/>
      <c r="Q220" s="39">
        <f t="shared" ca="1" si="128"/>
        <v>0</v>
      </c>
      <c r="R220" s="332"/>
      <c r="S220" s="37" t="str">
        <f t="shared" ca="1" si="118"/>
        <v/>
      </c>
      <c r="T220" s="41" t="str">
        <f t="shared" ca="1" si="119"/>
        <v/>
      </c>
      <c r="U220" s="39" t="str">
        <f t="shared" si="108"/>
        <v/>
      </c>
      <c r="V220" s="39" t="str">
        <f t="shared" ca="1" si="129"/>
        <v/>
      </c>
      <c r="W220" s="39">
        <f t="shared" ca="1" si="109"/>
        <v>0</v>
      </c>
      <c r="X220" s="40"/>
      <c r="Y220" s="39">
        <f t="shared" ca="1" si="130"/>
        <v>0</v>
      </c>
      <c r="Z220" s="332"/>
      <c r="AA220" s="37" t="str">
        <f t="shared" ca="1" si="120"/>
        <v/>
      </c>
      <c r="AB220" s="41" t="str">
        <f t="shared" ca="1" si="121"/>
        <v/>
      </c>
      <c r="AC220" s="39" t="str">
        <f t="shared" si="110"/>
        <v/>
      </c>
      <c r="AD220" s="39" t="str">
        <f t="shared" ca="1" si="131"/>
        <v/>
      </c>
      <c r="AE220" s="39" t="str">
        <f t="shared" ca="1" si="122"/>
        <v/>
      </c>
      <c r="AF220" s="40"/>
      <c r="AG220" s="39">
        <f t="shared" ca="1" si="132"/>
        <v>0</v>
      </c>
      <c r="AH220" s="339"/>
      <c r="AI220" s="37" t="str">
        <f t="shared" ca="1" si="123"/>
        <v/>
      </c>
      <c r="AJ220" s="41" t="str">
        <f t="shared" ca="1" si="124"/>
        <v/>
      </c>
      <c r="AK220" s="39" t="str">
        <f t="shared" si="111"/>
        <v/>
      </c>
      <c r="AL220" s="39" t="str">
        <f t="shared" ca="1" si="133"/>
        <v/>
      </c>
      <c r="AM220" s="39" t="str">
        <f t="shared" ca="1" si="125"/>
        <v/>
      </c>
      <c r="AN220" s="40"/>
      <c r="AO220" s="39">
        <f t="shared" ca="1" si="134"/>
        <v>0</v>
      </c>
      <c r="AP220" s="339"/>
      <c r="AW220" s="329"/>
      <c r="BI220" s="329"/>
      <c r="BJ220" s="329"/>
      <c r="BK220" s="329"/>
      <c r="BL220" s="329"/>
      <c r="BM220" s="329"/>
      <c r="BN220" s="329"/>
      <c r="BO220" s="329"/>
      <c r="BP220" s="329"/>
      <c r="BQ220" s="329"/>
      <c r="BR220" s="329"/>
      <c r="BS220" s="329"/>
      <c r="BT220" s="329"/>
      <c r="BU220" s="329"/>
      <c r="BV220" s="329"/>
      <c r="BW220" s="325"/>
      <c r="BX220" s="325"/>
      <c r="BY220" s="325"/>
      <c r="BZ220" s="325"/>
      <c r="CA220" s="325"/>
      <c r="CB220" s="325"/>
      <c r="CC220" s="325"/>
      <c r="CD220" s="325"/>
      <c r="CE220" s="325"/>
      <c r="CF220" s="325"/>
      <c r="CG220" s="325"/>
      <c r="CH220" s="325"/>
      <c r="CI220" s="325"/>
      <c r="CJ220" s="325"/>
      <c r="CK220" s="325"/>
      <c r="CL220" s="325"/>
      <c r="CM220" s="325"/>
      <c r="CN220" s="325"/>
      <c r="CO220" s="325"/>
      <c r="CP220" s="325"/>
      <c r="CQ220" s="325"/>
      <c r="CR220" s="325"/>
      <c r="CS220" s="325"/>
      <c r="CT220" s="325"/>
      <c r="CU220" s="325"/>
      <c r="CV220" s="325"/>
      <c r="CW220" s="325"/>
      <c r="CX220" s="325"/>
    </row>
    <row r="221" spans="1:102" s="36" customFormat="1" ht="15" customHeight="1">
      <c r="A221" s="329"/>
      <c r="B221" s="37" t="str">
        <f t="shared" ca="1" si="112"/>
        <v/>
      </c>
      <c r="C221" s="41" t="str">
        <f t="shared" ca="1" si="113"/>
        <v/>
      </c>
      <c r="D221" s="39" t="str">
        <f t="shared" ca="1" si="114"/>
        <v/>
      </c>
      <c r="E221" s="39" t="str">
        <f t="shared" ca="1" si="126"/>
        <v/>
      </c>
      <c r="F221" s="39" t="str">
        <f t="shared" ca="1" si="115"/>
        <v/>
      </c>
      <c r="G221" s="101"/>
      <c r="H221" s="39">
        <f t="shared" ca="1" si="106"/>
        <v>0</v>
      </c>
      <c r="J221" s="332"/>
      <c r="K221" s="37" t="str">
        <f t="shared" ca="1" si="116"/>
        <v/>
      </c>
      <c r="L221" s="41" t="str">
        <f t="shared" ca="1" si="117"/>
        <v/>
      </c>
      <c r="M221" s="39" t="str">
        <f t="shared" si="107"/>
        <v/>
      </c>
      <c r="N221" s="39" t="str">
        <f t="shared" ca="1" si="127"/>
        <v/>
      </c>
      <c r="O221" s="39">
        <f ca="1">ROUND(Q220*$O$5/payments_per_year,2)</f>
        <v>0</v>
      </c>
      <c r="P221" s="101"/>
      <c r="Q221" s="39">
        <f t="shared" ca="1" si="128"/>
        <v>0</v>
      </c>
      <c r="R221" s="332"/>
      <c r="S221" s="37" t="str">
        <f t="shared" ca="1" si="118"/>
        <v/>
      </c>
      <c r="T221" s="41" t="str">
        <f t="shared" ca="1" si="119"/>
        <v/>
      </c>
      <c r="U221" s="39" t="str">
        <f t="shared" si="108"/>
        <v/>
      </c>
      <c r="V221" s="39" t="str">
        <f t="shared" ca="1" si="129"/>
        <v/>
      </c>
      <c r="W221" s="39">
        <f t="shared" ca="1" si="109"/>
        <v>0</v>
      </c>
      <c r="X221" s="40"/>
      <c r="Y221" s="39">
        <f t="shared" ca="1" si="130"/>
        <v>0</v>
      </c>
      <c r="Z221" s="332"/>
      <c r="AA221" s="37" t="str">
        <f t="shared" ca="1" si="120"/>
        <v/>
      </c>
      <c r="AB221" s="41" t="str">
        <f t="shared" ca="1" si="121"/>
        <v/>
      </c>
      <c r="AC221" s="39" t="str">
        <f t="shared" si="110"/>
        <v/>
      </c>
      <c r="AD221" s="39" t="str">
        <f t="shared" ca="1" si="131"/>
        <v/>
      </c>
      <c r="AE221" s="39" t="str">
        <f t="shared" ca="1" si="122"/>
        <v/>
      </c>
      <c r="AF221" s="40"/>
      <c r="AG221" s="39">
        <f t="shared" ca="1" si="132"/>
        <v>0</v>
      </c>
      <c r="AH221" s="339"/>
      <c r="AI221" s="37" t="str">
        <f t="shared" ca="1" si="123"/>
        <v/>
      </c>
      <c r="AJ221" s="41" t="str">
        <f t="shared" ca="1" si="124"/>
        <v/>
      </c>
      <c r="AK221" s="39" t="str">
        <f t="shared" si="111"/>
        <v/>
      </c>
      <c r="AL221" s="39" t="str">
        <f t="shared" ca="1" si="133"/>
        <v/>
      </c>
      <c r="AM221" s="39" t="str">
        <f t="shared" ca="1" si="125"/>
        <v/>
      </c>
      <c r="AN221" s="40"/>
      <c r="AO221" s="39">
        <f t="shared" ca="1" si="134"/>
        <v>0</v>
      </c>
      <c r="AP221" s="339"/>
      <c r="AW221" s="329"/>
      <c r="BI221" s="329"/>
      <c r="BJ221" s="329"/>
      <c r="BK221" s="329"/>
      <c r="BL221" s="329"/>
      <c r="BM221" s="329"/>
      <c r="BN221" s="329"/>
      <c r="BO221" s="329"/>
      <c r="BP221" s="329"/>
      <c r="BQ221" s="329"/>
      <c r="BR221" s="329"/>
      <c r="BS221" s="329"/>
      <c r="BT221" s="329"/>
      <c r="BU221" s="329"/>
      <c r="BV221" s="329"/>
      <c r="BW221" s="325"/>
      <c r="BX221" s="325"/>
      <c r="BY221" s="325"/>
      <c r="BZ221" s="325"/>
      <c r="CA221" s="325"/>
      <c r="CB221" s="325"/>
      <c r="CC221" s="325"/>
      <c r="CD221" s="325"/>
      <c r="CE221" s="325"/>
      <c r="CF221" s="325"/>
      <c r="CG221" s="325"/>
      <c r="CH221" s="325"/>
      <c r="CI221" s="325"/>
      <c r="CJ221" s="325"/>
      <c r="CK221" s="325"/>
      <c r="CL221" s="325"/>
      <c r="CM221" s="325"/>
      <c r="CN221" s="325"/>
      <c r="CO221" s="325"/>
      <c r="CP221" s="325"/>
      <c r="CQ221" s="325"/>
      <c r="CR221" s="325"/>
      <c r="CS221" s="325"/>
      <c r="CT221" s="325"/>
      <c r="CU221" s="325"/>
      <c r="CV221" s="325"/>
      <c r="CW221" s="325"/>
      <c r="CX221" s="325"/>
    </row>
    <row r="222" spans="1:102" s="36" customFormat="1" ht="15" customHeight="1">
      <c r="A222" s="329"/>
      <c r="B222" s="37" t="str">
        <f t="shared" ca="1" si="112"/>
        <v/>
      </c>
      <c r="C222" s="41" t="str">
        <f t="shared" ca="1" si="113"/>
        <v/>
      </c>
      <c r="D222" s="39" t="str">
        <f t="shared" ca="1" si="114"/>
        <v/>
      </c>
      <c r="E222" s="39" t="str">
        <f t="shared" ca="1" si="126"/>
        <v/>
      </c>
      <c r="F222" s="39" t="str">
        <f t="shared" ca="1" si="115"/>
        <v/>
      </c>
      <c r="G222" s="101"/>
      <c r="H222" s="39">
        <f t="shared" ca="1" si="106"/>
        <v>0</v>
      </c>
      <c r="J222" s="332"/>
      <c r="K222" s="37" t="str">
        <f t="shared" ca="1" si="116"/>
        <v/>
      </c>
      <c r="L222" s="41" t="str">
        <f t="shared" ca="1" si="117"/>
        <v/>
      </c>
      <c r="M222" s="39" t="str">
        <f t="shared" si="107"/>
        <v/>
      </c>
      <c r="N222" s="39" t="str">
        <f t="shared" ca="1" si="127"/>
        <v/>
      </c>
      <c r="O222" s="39" t="str">
        <f ca="1">IF(L222="","",ROUND(Q221*$O$5/payments_per_year,2))</f>
        <v/>
      </c>
      <c r="P222" s="101"/>
      <c r="Q222" s="39">
        <f t="shared" ca="1" si="128"/>
        <v>0</v>
      </c>
      <c r="R222" s="332"/>
      <c r="S222" s="37" t="str">
        <f t="shared" ca="1" si="118"/>
        <v/>
      </c>
      <c r="T222" s="41" t="str">
        <f t="shared" ca="1" si="119"/>
        <v/>
      </c>
      <c r="U222" s="39" t="str">
        <f t="shared" si="108"/>
        <v/>
      </c>
      <c r="V222" s="39" t="str">
        <f t="shared" ca="1" si="129"/>
        <v/>
      </c>
      <c r="W222" s="39">
        <f t="shared" ca="1" si="109"/>
        <v>0</v>
      </c>
      <c r="X222" s="40"/>
      <c r="Y222" s="39">
        <f t="shared" ca="1" si="130"/>
        <v>0</v>
      </c>
      <c r="Z222" s="332"/>
      <c r="AA222" s="37" t="str">
        <f t="shared" ca="1" si="120"/>
        <v/>
      </c>
      <c r="AB222" s="41" t="str">
        <f t="shared" ca="1" si="121"/>
        <v/>
      </c>
      <c r="AC222" s="39" t="str">
        <f t="shared" si="110"/>
        <v/>
      </c>
      <c r="AD222" s="39" t="str">
        <f t="shared" ca="1" si="131"/>
        <v/>
      </c>
      <c r="AE222" s="39" t="str">
        <f t="shared" ca="1" si="122"/>
        <v/>
      </c>
      <c r="AF222" s="40"/>
      <c r="AG222" s="39">
        <f t="shared" ca="1" si="132"/>
        <v>0</v>
      </c>
      <c r="AH222" s="339"/>
      <c r="AI222" s="37" t="str">
        <f t="shared" ca="1" si="123"/>
        <v/>
      </c>
      <c r="AJ222" s="41" t="str">
        <f t="shared" ca="1" si="124"/>
        <v/>
      </c>
      <c r="AK222" s="39" t="str">
        <f t="shared" si="111"/>
        <v/>
      </c>
      <c r="AL222" s="39" t="str">
        <f t="shared" ca="1" si="133"/>
        <v/>
      </c>
      <c r="AM222" s="39" t="str">
        <f t="shared" ca="1" si="125"/>
        <v/>
      </c>
      <c r="AN222" s="40"/>
      <c r="AO222" s="39">
        <f t="shared" ca="1" si="134"/>
        <v>0</v>
      </c>
      <c r="AP222" s="339"/>
      <c r="AW222" s="329"/>
      <c r="BI222" s="329"/>
      <c r="BJ222" s="329"/>
      <c r="BK222" s="329"/>
      <c r="BL222" s="329"/>
      <c r="BM222" s="329"/>
      <c r="BN222" s="329"/>
      <c r="BO222" s="329"/>
      <c r="BP222" s="329"/>
      <c r="BQ222" s="329"/>
      <c r="BR222" s="329"/>
      <c r="BS222" s="329"/>
      <c r="BT222" s="329"/>
      <c r="BU222" s="329"/>
      <c r="BV222" s="329"/>
      <c r="BW222" s="325"/>
      <c r="BX222" s="325"/>
      <c r="BY222" s="325"/>
      <c r="BZ222" s="325"/>
      <c r="CA222" s="325"/>
      <c r="CB222" s="325"/>
      <c r="CC222" s="325"/>
      <c r="CD222" s="325"/>
      <c r="CE222" s="325"/>
      <c r="CF222" s="325"/>
      <c r="CG222" s="325"/>
      <c r="CH222" s="325"/>
      <c r="CI222" s="325"/>
      <c r="CJ222" s="325"/>
      <c r="CK222" s="325"/>
      <c r="CL222" s="325"/>
      <c r="CM222" s="325"/>
      <c r="CN222" s="325"/>
      <c r="CO222" s="325"/>
      <c r="CP222" s="325"/>
      <c r="CQ222" s="325"/>
      <c r="CR222" s="325"/>
      <c r="CS222" s="325"/>
      <c r="CT222" s="325"/>
      <c r="CU222" s="325"/>
      <c r="CV222" s="325"/>
      <c r="CW222" s="325"/>
      <c r="CX222" s="325"/>
    </row>
    <row r="223" spans="1:102" s="36" customFormat="1" ht="15" customHeight="1">
      <c r="A223" s="329"/>
      <c r="B223" s="37" t="str">
        <f t="shared" ca="1" si="112"/>
        <v/>
      </c>
      <c r="C223" s="41" t="str">
        <f t="shared" ca="1" si="113"/>
        <v/>
      </c>
      <c r="D223" s="39" t="str">
        <f t="shared" ca="1" si="114"/>
        <v/>
      </c>
      <c r="E223" s="39" t="str">
        <f t="shared" ca="1" si="126"/>
        <v/>
      </c>
      <c r="F223" s="39" t="str">
        <f t="shared" ca="1" si="115"/>
        <v/>
      </c>
      <c r="G223" s="101"/>
      <c r="H223" s="39">
        <f t="shared" ca="1" si="106"/>
        <v>0</v>
      </c>
      <c r="J223" s="332"/>
      <c r="K223" s="37" t="str">
        <f t="shared" ca="1" si="116"/>
        <v/>
      </c>
      <c r="L223" s="41" t="str">
        <f t="shared" ca="1" si="117"/>
        <v/>
      </c>
      <c r="M223" s="39" t="str">
        <f t="shared" si="107"/>
        <v/>
      </c>
      <c r="N223" s="39" t="str">
        <f t="shared" ca="1" si="127"/>
        <v/>
      </c>
      <c r="O223" s="39">
        <f ca="1">ROUND(Q222*$O$5/payments_per_year,2)</f>
        <v>0</v>
      </c>
      <c r="P223" s="101"/>
      <c r="Q223" s="39">
        <f t="shared" ca="1" si="128"/>
        <v>0</v>
      </c>
      <c r="R223" s="332"/>
      <c r="S223" s="37" t="str">
        <f t="shared" ca="1" si="118"/>
        <v/>
      </c>
      <c r="T223" s="41" t="str">
        <f t="shared" ca="1" si="119"/>
        <v/>
      </c>
      <c r="U223" s="39" t="str">
        <f t="shared" si="108"/>
        <v/>
      </c>
      <c r="V223" s="39" t="str">
        <f t="shared" ca="1" si="129"/>
        <v/>
      </c>
      <c r="W223" s="39">
        <f t="shared" ca="1" si="109"/>
        <v>0</v>
      </c>
      <c r="X223" s="40"/>
      <c r="Y223" s="39">
        <f t="shared" ca="1" si="130"/>
        <v>0</v>
      </c>
      <c r="Z223" s="332"/>
      <c r="AA223" s="37" t="str">
        <f t="shared" ca="1" si="120"/>
        <v/>
      </c>
      <c r="AB223" s="41" t="str">
        <f t="shared" ca="1" si="121"/>
        <v/>
      </c>
      <c r="AC223" s="39" t="str">
        <f t="shared" si="110"/>
        <v/>
      </c>
      <c r="AD223" s="39" t="str">
        <f t="shared" ca="1" si="131"/>
        <v/>
      </c>
      <c r="AE223" s="39" t="str">
        <f t="shared" ca="1" si="122"/>
        <v/>
      </c>
      <c r="AF223" s="40"/>
      <c r="AG223" s="39">
        <f t="shared" ca="1" si="132"/>
        <v>0</v>
      </c>
      <c r="AH223" s="339"/>
      <c r="AI223" s="37" t="str">
        <f t="shared" ca="1" si="123"/>
        <v/>
      </c>
      <c r="AJ223" s="41" t="str">
        <f t="shared" ca="1" si="124"/>
        <v/>
      </c>
      <c r="AK223" s="39" t="str">
        <f t="shared" si="111"/>
        <v/>
      </c>
      <c r="AL223" s="39" t="str">
        <f t="shared" ca="1" si="133"/>
        <v/>
      </c>
      <c r="AM223" s="39" t="str">
        <f t="shared" ca="1" si="125"/>
        <v/>
      </c>
      <c r="AN223" s="40"/>
      <c r="AO223" s="39">
        <f t="shared" ca="1" si="134"/>
        <v>0</v>
      </c>
      <c r="AP223" s="339"/>
      <c r="AW223" s="329"/>
      <c r="BI223" s="329"/>
      <c r="BJ223" s="329"/>
      <c r="BK223" s="329"/>
      <c r="BL223" s="329"/>
      <c r="BM223" s="329"/>
      <c r="BN223" s="329"/>
      <c r="BO223" s="329"/>
      <c r="BP223" s="329"/>
      <c r="BQ223" s="329"/>
      <c r="BR223" s="329"/>
      <c r="BS223" s="329"/>
      <c r="BT223" s="329"/>
      <c r="BU223" s="329"/>
      <c r="BV223" s="329"/>
      <c r="BW223" s="325"/>
      <c r="BX223" s="325"/>
      <c r="BY223" s="325"/>
      <c r="BZ223" s="325"/>
      <c r="CA223" s="325"/>
      <c r="CB223" s="325"/>
      <c r="CC223" s="325"/>
      <c r="CD223" s="325"/>
      <c r="CE223" s="325"/>
      <c r="CF223" s="325"/>
      <c r="CG223" s="325"/>
      <c r="CH223" s="325"/>
      <c r="CI223" s="325"/>
      <c r="CJ223" s="325"/>
      <c r="CK223" s="325"/>
      <c r="CL223" s="325"/>
      <c r="CM223" s="325"/>
      <c r="CN223" s="325"/>
      <c r="CO223" s="325"/>
      <c r="CP223" s="325"/>
      <c r="CQ223" s="325"/>
      <c r="CR223" s="325"/>
      <c r="CS223" s="325"/>
      <c r="CT223" s="325"/>
      <c r="CU223" s="325"/>
      <c r="CV223" s="325"/>
      <c r="CW223" s="325"/>
      <c r="CX223" s="325"/>
    </row>
    <row r="224" spans="1:102" s="36" customFormat="1" ht="15" customHeight="1">
      <c r="A224" s="329"/>
      <c r="B224" s="37" t="str">
        <f t="shared" ca="1" si="112"/>
        <v/>
      </c>
      <c r="C224" s="41" t="str">
        <f t="shared" ca="1" si="113"/>
        <v/>
      </c>
      <c r="D224" s="39" t="str">
        <f t="shared" ca="1" si="114"/>
        <v/>
      </c>
      <c r="E224" s="39" t="str">
        <f t="shared" ca="1" si="126"/>
        <v/>
      </c>
      <c r="F224" s="39" t="str">
        <f t="shared" ca="1" si="115"/>
        <v/>
      </c>
      <c r="G224" s="101"/>
      <c r="H224" s="39">
        <f t="shared" ca="1" si="106"/>
        <v>0</v>
      </c>
      <c r="J224" s="332"/>
      <c r="K224" s="37" t="str">
        <f t="shared" ca="1" si="116"/>
        <v/>
      </c>
      <c r="L224" s="41" t="str">
        <f t="shared" ca="1" si="117"/>
        <v/>
      </c>
      <c r="M224" s="39" t="str">
        <f t="shared" si="107"/>
        <v/>
      </c>
      <c r="N224" s="39" t="str">
        <f t="shared" ca="1" si="127"/>
        <v/>
      </c>
      <c r="O224" s="39" t="str">
        <f ca="1">IF(L224="","",ROUND(Q223*$O$5/payments_per_year,2))</f>
        <v/>
      </c>
      <c r="P224" s="101"/>
      <c r="Q224" s="39">
        <f t="shared" ca="1" si="128"/>
        <v>0</v>
      </c>
      <c r="R224" s="332"/>
      <c r="S224" s="37" t="str">
        <f t="shared" ca="1" si="118"/>
        <v/>
      </c>
      <c r="T224" s="41" t="str">
        <f t="shared" ca="1" si="119"/>
        <v/>
      </c>
      <c r="U224" s="39" t="str">
        <f t="shared" si="108"/>
        <v/>
      </c>
      <c r="V224" s="39" t="str">
        <f t="shared" ca="1" si="129"/>
        <v/>
      </c>
      <c r="W224" s="39">
        <f t="shared" ca="1" si="109"/>
        <v>0</v>
      </c>
      <c r="X224" s="40"/>
      <c r="Y224" s="39">
        <f t="shared" ca="1" si="130"/>
        <v>0</v>
      </c>
      <c r="Z224" s="332"/>
      <c r="AA224" s="37" t="str">
        <f t="shared" ca="1" si="120"/>
        <v/>
      </c>
      <c r="AB224" s="41" t="str">
        <f t="shared" ca="1" si="121"/>
        <v/>
      </c>
      <c r="AC224" s="39" t="str">
        <f t="shared" si="110"/>
        <v/>
      </c>
      <c r="AD224" s="39" t="str">
        <f t="shared" ca="1" si="131"/>
        <v/>
      </c>
      <c r="AE224" s="39" t="str">
        <f t="shared" ca="1" si="122"/>
        <v/>
      </c>
      <c r="AF224" s="40"/>
      <c r="AG224" s="39">
        <f t="shared" ca="1" si="132"/>
        <v>0</v>
      </c>
      <c r="AH224" s="339"/>
      <c r="AI224" s="37" t="str">
        <f t="shared" ca="1" si="123"/>
        <v/>
      </c>
      <c r="AJ224" s="41" t="str">
        <f t="shared" ca="1" si="124"/>
        <v/>
      </c>
      <c r="AK224" s="39" t="str">
        <f t="shared" si="111"/>
        <v/>
      </c>
      <c r="AL224" s="39" t="str">
        <f t="shared" ca="1" si="133"/>
        <v/>
      </c>
      <c r="AM224" s="39" t="str">
        <f t="shared" ca="1" si="125"/>
        <v/>
      </c>
      <c r="AN224" s="40"/>
      <c r="AO224" s="39">
        <f t="shared" ca="1" si="134"/>
        <v>0</v>
      </c>
      <c r="AP224" s="339"/>
      <c r="AW224" s="329"/>
      <c r="BI224" s="329"/>
      <c r="BJ224" s="329"/>
      <c r="BK224" s="329"/>
      <c r="BL224" s="329"/>
      <c r="BM224" s="329"/>
      <c r="BN224" s="329"/>
      <c r="BO224" s="329"/>
      <c r="BP224" s="329"/>
      <c r="BQ224" s="329"/>
      <c r="BR224" s="329"/>
      <c r="BS224" s="329"/>
      <c r="BT224" s="329"/>
      <c r="BU224" s="329"/>
      <c r="BV224" s="329"/>
      <c r="BW224" s="325"/>
      <c r="BX224" s="325"/>
      <c r="BY224" s="325"/>
      <c r="BZ224" s="325"/>
      <c r="CA224" s="325"/>
      <c r="CB224" s="325"/>
      <c r="CC224" s="325"/>
      <c r="CD224" s="325"/>
      <c r="CE224" s="325"/>
      <c r="CF224" s="325"/>
      <c r="CG224" s="325"/>
      <c r="CH224" s="325"/>
      <c r="CI224" s="325"/>
      <c r="CJ224" s="325"/>
      <c r="CK224" s="325"/>
      <c r="CL224" s="325"/>
      <c r="CM224" s="325"/>
      <c r="CN224" s="325"/>
      <c r="CO224" s="325"/>
      <c r="CP224" s="325"/>
      <c r="CQ224" s="325"/>
      <c r="CR224" s="325"/>
      <c r="CS224" s="325"/>
      <c r="CT224" s="325"/>
      <c r="CU224" s="325"/>
      <c r="CV224" s="325"/>
      <c r="CW224" s="325"/>
      <c r="CX224" s="325"/>
    </row>
    <row r="225" spans="1:102" s="36" customFormat="1" ht="15" customHeight="1">
      <c r="A225" s="329"/>
      <c r="B225" s="37" t="str">
        <f t="shared" ca="1" si="112"/>
        <v/>
      </c>
      <c r="C225" s="41" t="str">
        <f t="shared" ca="1" si="113"/>
        <v/>
      </c>
      <c r="D225" s="39" t="str">
        <f t="shared" ca="1" si="114"/>
        <v/>
      </c>
      <c r="E225" s="39" t="str">
        <f t="shared" ca="1" si="126"/>
        <v/>
      </c>
      <c r="F225" s="39" t="str">
        <f t="shared" ca="1" si="115"/>
        <v/>
      </c>
      <c r="G225" s="101"/>
      <c r="H225" s="39">
        <f t="shared" ca="1" si="106"/>
        <v>0</v>
      </c>
      <c r="J225" s="332"/>
      <c r="K225" s="37" t="str">
        <f t="shared" ca="1" si="116"/>
        <v/>
      </c>
      <c r="L225" s="41" t="str">
        <f t="shared" ca="1" si="117"/>
        <v/>
      </c>
      <c r="M225" s="39" t="str">
        <f t="shared" si="107"/>
        <v/>
      </c>
      <c r="N225" s="39" t="str">
        <f t="shared" ca="1" si="127"/>
        <v/>
      </c>
      <c r="O225" s="39">
        <f ca="1">ROUND(Q224*$O$5/payments_per_year,2)</f>
        <v>0</v>
      </c>
      <c r="P225" s="101"/>
      <c r="Q225" s="39">
        <f t="shared" ca="1" si="128"/>
        <v>0</v>
      </c>
      <c r="R225" s="332"/>
      <c r="S225" s="37" t="str">
        <f t="shared" ca="1" si="118"/>
        <v/>
      </c>
      <c r="T225" s="41" t="str">
        <f t="shared" ca="1" si="119"/>
        <v/>
      </c>
      <c r="U225" s="39" t="str">
        <f t="shared" si="108"/>
        <v/>
      </c>
      <c r="V225" s="39" t="str">
        <f t="shared" ca="1" si="129"/>
        <v/>
      </c>
      <c r="W225" s="39">
        <f t="shared" ca="1" si="109"/>
        <v>0</v>
      </c>
      <c r="X225" s="40"/>
      <c r="Y225" s="39">
        <f t="shared" ca="1" si="130"/>
        <v>0</v>
      </c>
      <c r="Z225" s="332"/>
      <c r="AA225" s="37" t="str">
        <f t="shared" ca="1" si="120"/>
        <v/>
      </c>
      <c r="AB225" s="41" t="str">
        <f t="shared" ca="1" si="121"/>
        <v/>
      </c>
      <c r="AC225" s="39" t="str">
        <f t="shared" si="110"/>
        <v/>
      </c>
      <c r="AD225" s="39" t="str">
        <f t="shared" ca="1" si="131"/>
        <v/>
      </c>
      <c r="AE225" s="39" t="str">
        <f t="shared" ca="1" si="122"/>
        <v/>
      </c>
      <c r="AF225" s="40"/>
      <c r="AG225" s="39">
        <f t="shared" ca="1" si="132"/>
        <v>0</v>
      </c>
      <c r="AH225" s="339"/>
      <c r="AI225" s="37" t="str">
        <f t="shared" ca="1" si="123"/>
        <v/>
      </c>
      <c r="AJ225" s="41" t="str">
        <f t="shared" ca="1" si="124"/>
        <v/>
      </c>
      <c r="AK225" s="39" t="str">
        <f t="shared" si="111"/>
        <v/>
      </c>
      <c r="AL225" s="39" t="str">
        <f t="shared" ca="1" si="133"/>
        <v/>
      </c>
      <c r="AM225" s="39" t="str">
        <f t="shared" ca="1" si="125"/>
        <v/>
      </c>
      <c r="AN225" s="40"/>
      <c r="AO225" s="39">
        <f t="shared" ca="1" si="134"/>
        <v>0</v>
      </c>
      <c r="AP225" s="339"/>
      <c r="AW225" s="329"/>
      <c r="BI225" s="329"/>
      <c r="BJ225" s="329"/>
      <c r="BK225" s="329"/>
      <c r="BL225" s="329"/>
      <c r="BM225" s="329"/>
      <c r="BN225" s="329"/>
      <c r="BO225" s="329"/>
      <c r="BP225" s="329"/>
      <c r="BQ225" s="329"/>
      <c r="BR225" s="329"/>
      <c r="BS225" s="329"/>
      <c r="BT225" s="329"/>
      <c r="BU225" s="329"/>
      <c r="BV225" s="329"/>
      <c r="BW225" s="325"/>
      <c r="BX225" s="325"/>
      <c r="BY225" s="325"/>
      <c r="BZ225" s="325"/>
      <c r="CA225" s="325"/>
      <c r="CB225" s="325"/>
      <c r="CC225" s="325"/>
      <c r="CD225" s="325"/>
      <c r="CE225" s="325"/>
      <c r="CF225" s="325"/>
      <c r="CG225" s="325"/>
      <c r="CH225" s="325"/>
      <c r="CI225" s="325"/>
      <c r="CJ225" s="325"/>
      <c r="CK225" s="325"/>
      <c r="CL225" s="325"/>
      <c r="CM225" s="325"/>
      <c r="CN225" s="325"/>
      <c r="CO225" s="325"/>
      <c r="CP225" s="325"/>
      <c r="CQ225" s="325"/>
      <c r="CR225" s="325"/>
      <c r="CS225" s="325"/>
      <c r="CT225" s="325"/>
      <c r="CU225" s="325"/>
      <c r="CV225" s="325"/>
      <c r="CW225" s="325"/>
      <c r="CX225" s="325"/>
    </row>
    <row r="226" spans="1:102" s="36" customFormat="1" ht="15" customHeight="1">
      <c r="A226" s="329"/>
      <c r="B226" s="37" t="str">
        <f t="shared" ca="1" si="112"/>
        <v/>
      </c>
      <c r="C226" s="41" t="str">
        <f t="shared" ca="1" si="113"/>
        <v/>
      </c>
      <c r="D226" s="39" t="str">
        <f t="shared" ca="1" si="114"/>
        <v/>
      </c>
      <c r="E226" s="39" t="str">
        <f t="shared" ca="1" si="126"/>
        <v/>
      </c>
      <c r="F226" s="39" t="str">
        <f t="shared" ca="1" si="115"/>
        <v/>
      </c>
      <c r="G226" s="101"/>
      <c r="H226" s="39">
        <f t="shared" ca="1" si="106"/>
        <v>0</v>
      </c>
      <c r="J226" s="332"/>
      <c r="K226" s="37" t="str">
        <f t="shared" ca="1" si="116"/>
        <v/>
      </c>
      <c r="L226" s="41" t="str">
        <f t="shared" ca="1" si="117"/>
        <v/>
      </c>
      <c r="M226" s="39" t="str">
        <f t="shared" si="107"/>
        <v/>
      </c>
      <c r="N226" s="39" t="str">
        <f t="shared" ca="1" si="127"/>
        <v/>
      </c>
      <c r="O226" s="39" t="str">
        <f ca="1">IF(L226="","",ROUND(Q225*$O$5/payments_per_year,2))</f>
        <v/>
      </c>
      <c r="P226" s="101"/>
      <c r="Q226" s="39">
        <f t="shared" ca="1" si="128"/>
        <v>0</v>
      </c>
      <c r="R226" s="332"/>
      <c r="S226" s="37" t="str">
        <f t="shared" ca="1" si="118"/>
        <v/>
      </c>
      <c r="T226" s="41" t="str">
        <f t="shared" ca="1" si="119"/>
        <v/>
      </c>
      <c r="U226" s="39" t="str">
        <f t="shared" si="108"/>
        <v/>
      </c>
      <c r="V226" s="39" t="str">
        <f t="shared" ca="1" si="129"/>
        <v/>
      </c>
      <c r="W226" s="39">
        <f t="shared" ca="1" si="109"/>
        <v>0</v>
      </c>
      <c r="X226" s="40"/>
      <c r="Y226" s="39">
        <f t="shared" ca="1" si="130"/>
        <v>0</v>
      </c>
      <c r="Z226" s="332"/>
      <c r="AA226" s="37" t="str">
        <f t="shared" ca="1" si="120"/>
        <v/>
      </c>
      <c r="AB226" s="41" t="str">
        <f t="shared" ca="1" si="121"/>
        <v/>
      </c>
      <c r="AC226" s="39" t="str">
        <f t="shared" si="110"/>
        <v/>
      </c>
      <c r="AD226" s="39" t="str">
        <f t="shared" ca="1" si="131"/>
        <v/>
      </c>
      <c r="AE226" s="39" t="str">
        <f t="shared" ca="1" si="122"/>
        <v/>
      </c>
      <c r="AF226" s="40"/>
      <c r="AG226" s="39">
        <f t="shared" ca="1" si="132"/>
        <v>0</v>
      </c>
      <c r="AH226" s="339"/>
      <c r="AI226" s="37" t="str">
        <f t="shared" ca="1" si="123"/>
        <v/>
      </c>
      <c r="AJ226" s="41" t="str">
        <f t="shared" ca="1" si="124"/>
        <v/>
      </c>
      <c r="AK226" s="39" t="str">
        <f t="shared" si="111"/>
        <v/>
      </c>
      <c r="AL226" s="39" t="str">
        <f t="shared" ca="1" si="133"/>
        <v/>
      </c>
      <c r="AM226" s="39" t="str">
        <f t="shared" ca="1" si="125"/>
        <v/>
      </c>
      <c r="AN226" s="40"/>
      <c r="AO226" s="39">
        <f t="shared" ca="1" si="134"/>
        <v>0</v>
      </c>
      <c r="AP226" s="339"/>
      <c r="AW226" s="329"/>
      <c r="BI226" s="329"/>
      <c r="BJ226" s="329"/>
      <c r="BK226" s="329"/>
      <c r="BL226" s="329"/>
      <c r="BM226" s="329"/>
      <c r="BN226" s="329"/>
      <c r="BO226" s="329"/>
      <c r="BP226" s="329"/>
      <c r="BQ226" s="329"/>
      <c r="BR226" s="329"/>
      <c r="BS226" s="329"/>
      <c r="BT226" s="329"/>
      <c r="BU226" s="329"/>
      <c r="BV226" s="329"/>
      <c r="BW226" s="325"/>
      <c r="BX226" s="325"/>
      <c r="BY226" s="325"/>
      <c r="BZ226" s="325"/>
      <c r="CA226" s="325"/>
      <c r="CB226" s="325"/>
      <c r="CC226" s="325"/>
      <c r="CD226" s="325"/>
      <c r="CE226" s="325"/>
      <c r="CF226" s="325"/>
      <c r="CG226" s="325"/>
      <c r="CH226" s="325"/>
      <c r="CI226" s="325"/>
      <c r="CJ226" s="325"/>
      <c r="CK226" s="325"/>
      <c r="CL226" s="325"/>
      <c r="CM226" s="325"/>
      <c r="CN226" s="325"/>
      <c r="CO226" s="325"/>
      <c r="CP226" s="325"/>
      <c r="CQ226" s="325"/>
      <c r="CR226" s="325"/>
      <c r="CS226" s="325"/>
      <c r="CT226" s="325"/>
      <c r="CU226" s="325"/>
      <c r="CV226" s="325"/>
      <c r="CW226" s="325"/>
      <c r="CX226" s="325"/>
    </row>
    <row r="227" spans="1:102" s="36" customFormat="1" ht="15" customHeight="1">
      <c r="A227" s="329"/>
      <c r="B227" s="37" t="str">
        <f t="shared" ca="1" si="112"/>
        <v/>
      </c>
      <c r="C227" s="41" t="str">
        <f t="shared" ca="1" si="113"/>
        <v/>
      </c>
      <c r="D227" s="39" t="str">
        <f t="shared" ca="1" si="114"/>
        <v/>
      </c>
      <c r="E227" s="39" t="str">
        <f t="shared" ca="1" si="126"/>
        <v/>
      </c>
      <c r="F227" s="39" t="str">
        <f t="shared" ca="1" si="115"/>
        <v/>
      </c>
      <c r="G227" s="101"/>
      <c r="H227" s="39">
        <f t="shared" ca="1" si="106"/>
        <v>0</v>
      </c>
      <c r="J227" s="332"/>
      <c r="K227" s="37" t="str">
        <f t="shared" ca="1" si="116"/>
        <v/>
      </c>
      <c r="L227" s="41" t="str">
        <f t="shared" ca="1" si="117"/>
        <v/>
      </c>
      <c r="M227" s="39" t="str">
        <f t="shared" si="107"/>
        <v/>
      </c>
      <c r="N227" s="39" t="str">
        <f t="shared" ca="1" si="127"/>
        <v/>
      </c>
      <c r="O227" s="39">
        <f ca="1">ROUND(Q226*$O$5/payments_per_year,2)</f>
        <v>0</v>
      </c>
      <c r="P227" s="101"/>
      <c r="Q227" s="39">
        <f t="shared" ca="1" si="128"/>
        <v>0</v>
      </c>
      <c r="R227" s="332"/>
      <c r="S227" s="37" t="str">
        <f t="shared" ca="1" si="118"/>
        <v/>
      </c>
      <c r="T227" s="41" t="str">
        <f t="shared" ca="1" si="119"/>
        <v/>
      </c>
      <c r="U227" s="39" t="str">
        <f t="shared" si="108"/>
        <v/>
      </c>
      <c r="V227" s="39" t="str">
        <f t="shared" ca="1" si="129"/>
        <v/>
      </c>
      <c r="W227" s="39">
        <f t="shared" ca="1" si="109"/>
        <v>0</v>
      </c>
      <c r="X227" s="40"/>
      <c r="Y227" s="39">
        <f t="shared" ca="1" si="130"/>
        <v>0</v>
      </c>
      <c r="Z227" s="332"/>
      <c r="AA227" s="37" t="str">
        <f t="shared" ca="1" si="120"/>
        <v/>
      </c>
      <c r="AB227" s="41" t="str">
        <f t="shared" ca="1" si="121"/>
        <v/>
      </c>
      <c r="AC227" s="39" t="str">
        <f t="shared" si="110"/>
        <v/>
      </c>
      <c r="AD227" s="39" t="str">
        <f t="shared" ca="1" si="131"/>
        <v/>
      </c>
      <c r="AE227" s="39" t="str">
        <f t="shared" ca="1" si="122"/>
        <v/>
      </c>
      <c r="AF227" s="40"/>
      <c r="AG227" s="39">
        <f t="shared" ca="1" si="132"/>
        <v>0</v>
      </c>
      <c r="AH227" s="339"/>
      <c r="AI227" s="37" t="str">
        <f t="shared" ca="1" si="123"/>
        <v/>
      </c>
      <c r="AJ227" s="41" t="str">
        <f t="shared" ca="1" si="124"/>
        <v/>
      </c>
      <c r="AK227" s="39" t="str">
        <f t="shared" si="111"/>
        <v/>
      </c>
      <c r="AL227" s="39" t="str">
        <f t="shared" ca="1" si="133"/>
        <v/>
      </c>
      <c r="AM227" s="39" t="str">
        <f t="shared" ca="1" si="125"/>
        <v/>
      </c>
      <c r="AN227" s="40"/>
      <c r="AO227" s="39">
        <f t="shared" ca="1" si="134"/>
        <v>0</v>
      </c>
      <c r="AP227" s="339"/>
      <c r="AW227" s="329"/>
      <c r="BI227" s="329"/>
      <c r="BJ227" s="329"/>
      <c r="BK227" s="329"/>
      <c r="BL227" s="329"/>
      <c r="BM227" s="329"/>
      <c r="BN227" s="329"/>
      <c r="BO227" s="329"/>
      <c r="BP227" s="329"/>
      <c r="BQ227" s="329"/>
      <c r="BR227" s="329"/>
      <c r="BS227" s="329"/>
      <c r="BT227" s="329"/>
      <c r="BU227" s="329"/>
      <c r="BV227" s="329"/>
      <c r="BW227" s="325"/>
      <c r="BX227" s="325"/>
      <c r="BY227" s="325"/>
      <c r="BZ227" s="325"/>
      <c r="CA227" s="325"/>
      <c r="CB227" s="325"/>
      <c r="CC227" s="325"/>
      <c r="CD227" s="325"/>
      <c r="CE227" s="325"/>
      <c r="CF227" s="325"/>
      <c r="CG227" s="325"/>
      <c r="CH227" s="325"/>
      <c r="CI227" s="325"/>
      <c r="CJ227" s="325"/>
      <c r="CK227" s="325"/>
      <c r="CL227" s="325"/>
      <c r="CM227" s="325"/>
      <c r="CN227" s="325"/>
      <c r="CO227" s="325"/>
      <c r="CP227" s="325"/>
      <c r="CQ227" s="325"/>
      <c r="CR227" s="325"/>
      <c r="CS227" s="325"/>
      <c r="CT227" s="325"/>
      <c r="CU227" s="325"/>
      <c r="CV227" s="325"/>
      <c r="CW227" s="325"/>
      <c r="CX227" s="325"/>
    </row>
    <row r="228" spans="1:102" s="36" customFormat="1" ht="15" customHeight="1">
      <c r="A228" s="329"/>
      <c r="B228" s="37" t="str">
        <f t="shared" ca="1" si="112"/>
        <v/>
      </c>
      <c r="C228" s="41" t="str">
        <f t="shared" ca="1" si="113"/>
        <v/>
      </c>
      <c r="D228" s="39" t="str">
        <f t="shared" ca="1" si="114"/>
        <v/>
      </c>
      <c r="E228" s="39" t="str">
        <f t="shared" ca="1" si="126"/>
        <v/>
      </c>
      <c r="F228" s="39" t="str">
        <f t="shared" ca="1" si="115"/>
        <v/>
      </c>
      <c r="G228" s="101"/>
      <c r="H228" s="39">
        <f t="shared" ca="1" si="106"/>
        <v>0</v>
      </c>
      <c r="J228" s="332"/>
      <c r="K228" s="37" t="str">
        <f t="shared" ca="1" si="116"/>
        <v/>
      </c>
      <c r="L228" s="41" t="str">
        <f t="shared" ca="1" si="117"/>
        <v/>
      </c>
      <c r="M228" s="39" t="str">
        <f t="shared" si="107"/>
        <v/>
      </c>
      <c r="N228" s="39" t="str">
        <f t="shared" ca="1" si="127"/>
        <v/>
      </c>
      <c r="O228" s="39" t="str">
        <f ca="1">IF(L228="","",ROUND(Q227*$O$5/payments_per_year,2))</f>
        <v/>
      </c>
      <c r="P228" s="101"/>
      <c r="Q228" s="39">
        <f t="shared" ca="1" si="128"/>
        <v>0</v>
      </c>
      <c r="R228" s="332"/>
      <c r="S228" s="37" t="str">
        <f t="shared" ca="1" si="118"/>
        <v/>
      </c>
      <c r="T228" s="41" t="str">
        <f t="shared" ca="1" si="119"/>
        <v/>
      </c>
      <c r="U228" s="39" t="str">
        <f t="shared" si="108"/>
        <v/>
      </c>
      <c r="V228" s="39" t="str">
        <f t="shared" ca="1" si="129"/>
        <v/>
      </c>
      <c r="W228" s="39">
        <f t="shared" ca="1" si="109"/>
        <v>0</v>
      </c>
      <c r="X228" s="40"/>
      <c r="Y228" s="39">
        <f t="shared" ca="1" si="130"/>
        <v>0</v>
      </c>
      <c r="Z228" s="332"/>
      <c r="AA228" s="37" t="str">
        <f t="shared" ca="1" si="120"/>
        <v/>
      </c>
      <c r="AB228" s="41" t="str">
        <f t="shared" ca="1" si="121"/>
        <v/>
      </c>
      <c r="AC228" s="39" t="str">
        <f t="shared" si="110"/>
        <v/>
      </c>
      <c r="AD228" s="39" t="str">
        <f t="shared" ca="1" si="131"/>
        <v/>
      </c>
      <c r="AE228" s="39" t="str">
        <f t="shared" ca="1" si="122"/>
        <v/>
      </c>
      <c r="AF228" s="40"/>
      <c r="AG228" s="39">
        <f t="shared" ca="1" si="132"/>
        <v>0</v>
      </c>
      <c r="AH228" s="339"/>
      <c r="AI228" s="37" t="str">
        <f t="shared" ca="1" si="123"/>
        <v/>
      </c>
      <c r="AJ228" s="41" t="str">
        <f t="shared" ca="1" si="124"/>
        <v/>
      </c>
      <c r="AK228" s="39" t="str">
        <f t="shared" si="111"/>
        <v/>
      </c>
      <c r="AL228" s="39" t="str">
        <f t="shared" ca="1" si="133"/>
        <v/>
      </c>
      <c r="AM228" s="39" t="str">
        <f t="shared" ca="1" si="125"/>
        <v/>
      </c>
      <c r="AN228" s="40"/>
      <c r="AO228" s="39">
        <f t="shared" ca="1" si="134"/>
        <v>0</v>
      </c>
      <c r="AP228" s="339"/>
      <c r="AW228" s="329"/>
      <c r="BI228" s="329"/>
      <c r="BJ228" s="329"/>
      <c r="BK228" s="329"/>
      <c r="BL228" s="329"/>
      <c r="BM228" s="329"/>
      <c r="BN228" s="329"/>
      <c r="BO228" s="329"/>
      <c r="BP228" s="329"/>
      <c r="BQ228" s="329"/>
      <c r="BR228" s="329"/>
      <c r="BS228" s="329"/>
      <c r="BT228" s="329"/>
      <c r="BU228" s="329"/>
      <c r="BV228" s="329"/>
      <c r="BW228" s="325"/>
      <c r="BX228" s="325"/>
      <c r="BY228" s="325"/>
      <c r="BZ228" s="325"/>
      <c r="CA228" s="325"/>
      <c r="CB228" s="325"/>
      <c r="CC228" s="325"/>
      <c r="CD228" s="325"/>
      <c r="CE228" s="325"/>
      <c r="CF228" s="325"/>
      <c r="CG228" s="325"/>
      <c r="CH228" s="325"/>
      <c r="CI228" s="325"/>
      <c r="CJ228" s="325"/>
      <c r="CK228" s="325"/>
      <c r="CL228" s="325"/>
      <c r="CM228" s="325"/>
      <c r="CN228" s="325"/>
      <c r="CO228" s="325"/>
      <c r="CP228" s="325"/>
      <c r="CQ228" s="325"/>
      <c r="CR228" s="325"/>
      <c r="CS228" s="325"/>
      <c r="CT228" s="325"/>
      <c r="CU228" s="325"/>
      <c r="CV228" s="325"/>
      <c r="CW228" s="325"/>
      <c r="CX228" s="325"/>
    </row>
    <row r="229" spans="1:102" s="36" customFormat="1" ht="15" customHeight="1">
      <c r="A229" s="329"/>
      <c r="B229" s="37" t="str">
        <f t="shared" ca="1" si="112"/>
        <v/>
      </c>
      <c r="C229" s="41" t="str">
        <f t="shared" ca="1" si="113"/>
        <v/>
      </c>
      <c r="D229" s="39" t="str">
        <f t="shared" ca="1" si="114"/>
        <v/>
      </c>
      <c r="E229" s="39" t="str">
        <f t="shared" ca="1" si="126"/>
        <v/>
      </c>
      <c r="F229" s="39" t="str">
        <f t="shared" ca="1" si="115"/>
        <v/>
      </c>
      <c r="G229" s="101"/>
      <c r="H229" s="39">
        <f t="shared" ca="1" si="106"/>
        <v>0</v>
      </c>
      <c r="J229" s="332"/>
      <c r="K229" s="37" t="str">
        <f t="shared" ca="1" si="116"/>
        <v/>
      </c>
      <c r="L229" s="41" t="str">
        <f t="shared" ca="1" si="117"/>
        <v/>
      </c>
      <c r="M229" s="39" t="str">
        <f t="shared" si="107"/>
        <v/>
      </c>
      <c r="N229" s="39" t="str">
        <f t="shared" ca="1" si="127"/>
        <v/>
      </c>
      <c r="O229" s="39">
        <f ca="1">ROUND(Q228*$O$5/payments_per_year,2)</f>
        <v>0</v>
      </c>
      <c r="P229" s="101"/>
      <c r="Q229" s="39">
        <f t="shared" ca="1" si="128"/>
        <v>0</v>
      </c>
      <c r="R229" s="332"/>
      <c r="S229" s="37" t="str">
        <f t="shared" ca="1" si="118"/>
        <v/>
      </c>
      <c r="T229" s="41" t="str">
        <f t="shared" ca="1" si="119"/>
        <v/>
      </c>
      <c r="U229" s="39" t="str">
        <f t="shared" si="108"/>
        <v/>
      </c>
      <c r="V229" s="39" t="str">
        <f t="shared" ca="1" si="129"/>
        <v/>
      </c>
      <c r="W229" s="39">
        <f t="shared" ca="1" si="109"/>
        <v>0</v>
      </c>
      <c r="X229" s="40"/>
      <c r="Y229" s="39">
        <f t="shared" ca="1" si="130"/>
        <v>0</v>
      </c>
      <c r="Z229" s="332"/>
      <c r="AA229" s="37" t="str">
        <f t="shared" ca="1" si="120"/>
        <v/>
      </c>
      <c r="AB229" s="41" t="str">
        <f t="shared" ca="1" si="121"/>
        <v/>
      </c>
      <c r="AC229" s="39" t="str">
        <f t="shared" si="110"/>
        <v/>
      </c>
      <c r="AD229" s="39" t="str">
        <f t="shared" ca="1" si="131"/>
        <v/>
      </c>
      <c r="AE229" s="39" t="str">
        <f t="shared" ca="1" si="122"/>
        <v/>
      </c>
      <c r="AF229" s="40"/>
      <c r="AG229" s="39">
        <f t="shared" ca="1" si="132"/>
        <v>0</v>
      </c>
      <c r="AH229" s="339"/>
      <c r="AI229" s="37" t="str">
        <f t="shared" ca="1" si="123"/>
        <v/>
      </c>
      <c r="AJ229" s="41" t="str">
        <f t="shared" ca="1" si="124"/>
        <v/>
      </c>
      <c r="AK229" s="39" t="str">
        <f t="shared" si="111"/>
        <v/>
      </c>
      <c r="AL229" s="39" t="str">
        <f t="shared" ca="1" si="133"/>
        <v/>
      </c>
      <c r="AM229" s="39" t="str">
        <f t="shared" ca="1" si="125"/>
        <v/>
      </c>
      <c r="AN229" s="40"/>
      <c r="AO229" s="39">
        <f t="shared" ca="1" si="134"/>
        <v>0</v>
      </c>
      <c r="AP229" s="339"/>
      <c r="AW229" s="329"/>
      <c r="BI229" s="329"/>
      <c r="BJ229" s="329"/>
      <c r="BK229" s="329"/>
      <c r="BL229" s="329"/>
      <c r="BM229" s="329"/>
      <c r="BN229" s="329"/>
      <c r="BO229" s="329"/>
      <c r="BP229" s="329"/>
      <c r="BQ229" s="329"/>
      <c r="BR229" s="329"/>
      <c r="BS229" s="329"/>
      <c r="BT229" s="329"/>
      <c r="BU229" s="329"/>
      <c r="BV229" s="329"/>
      <c r="BW229" s="325"/>
      <c r="BX229" s="325"/>
      <c r="BY229" s="325"/>
      <c r="BZ229" s="325"/>
      <c r="CA229" s="325"/>
      <c r="CB229" s="325"/>
      <c r="CC229" s="325"/>
      <c r="CD229" s="325"/>
      <c r="CE229" s="325"/>
      <c r="CF229" s="325"/>
      <c r="CG229" s="325"/>
      <c r="CH229" s="325"/>
      <c r="CI229" s="325"/>
      <c r="CJ229" s="325"/>
      <c r="CK229" s="325"/>
      <c r="CL229" s="325"/>
      <c r="CM229" s="325"/>
      <c r="CN229" s="325"/>
      <c r="CO229" s="325"/>
      <c r="CP229" s="325"/>
      <c r="CQ229" s="325"/>
      <c r="CR229" s="325"/>
      <c r="CS229" s="325"/>
      <c r="CT229" s="325"/>
      <c r="CU229" s="325"/>
      <c r="CV229" s="325"/>
      <c r="CW229" s="325"/>
      <c r="CX229" s="325"/>
    </row>
    <row r="230" spans="1:102" s="36" customFormat="1" ht="15" customHeight="1">
      <c r="A230" s="329"/>
      <c r="B230" s="37" t="str">
        <f t="shared" ca="1" si="112"/>
        <v/>
      </c>
      <c r="C230" s="41" t="str">
        <f t="shared" ca="1" si="113"/>
        <v/>
      </c>
      <c r="D230" s="39" t="str">
        <f t="shared" ca="1" si="114"/>
        <v/>
      </c>
      <c r="E230" s="39" t="str">
        <f t="shared" ca="1" si="126"/>
        <v/>
      </c>
      <c r="F230" s="39" t="str">
        <f t="shared" ca="1" si="115"/>
        <v/>
      </c>
      <c r="G230" s="101"/>
      <c r="H230" s="39">
        <f t="shared" ca="1" si="106"/>
        <v>0</v>
      </c>
      <c r="J230" s="332"/>
      <c r="K230" s="37" t="str">
        <f t="shared" ca="1" si="116"/>
        <v/>
      </c>
      <c r="L230" s="41" t="str">
        <f t="shared" ca="1" si="117"/>
        <v/>
      </c>
      <c r="M230" s="39" t="str">
        <f t="shared" si="107"/>
        <v/>
      </c>
      <c r="N230" s="39" t="str">
        <f t="shared" ca="1" si="127"/>
        <v/>
      </c>
      <c r="O230" s="39" t="str">
        <f ca="1">IF(L230="","",ROUND(Q229*$O$5/payments_per_year,2))</f>
        <v/>
      </c>
      <c r="P230" s="101"/>
      <c r="Q230" s="39">
        <f t="shared" ca="1" si="128"/>
        <v>0</v>
      </c>
      <c r="R230" s="332"/>
      <c r="S230" s="37" t="str">
        <f t="shared" ca="1" si="118"/>
        <v/>
      </c>
      <c r="T230" s="41" t="str">
        <f t="shared" ca="1" si="119"/>
        <v/>
      </c>
      <c r="U230" s="39" t="str">
        <f t="shared" si="108"/>
        <v/>
      </c>
      <c r="V230" s="39" t="str">
        <f t="shared" ca="1" si="129"/>
        <v/>
      </c>
      <c r="W230" s="39">
        <f t="shared" ca="1" si="109"/>
        <v>0</v>
      </c>
      <c r="X230" s="40"/>
      <c r="Y230" s="39">
        <f t="shared" ca="1" si="130"/>
        <v>0</v>
      </c>
      <c r="Z230" s="332"/>
      <c r="AA230" s="37" t="str">
        <f t="shared" ca="1" si="120"/>
        <v/>
      </c>
      <c r="AB230" s="41" t="str">
        <f t="shared" ca="1" si="121"/>
        <v/>
      </c>
      <c r="AC230" s="39" t="str">
        <f t="shared" si="110"/>
        <v/>
      </c>
      <c r="AD230" s="39" t="str">
        <f t="shared" ca="1" si="131"/>
        <v/>
      </c>
      <c r="AE230" s="39" t="str">
        <f t="shared" ca="1" si="122"/>
        <v/>
      </c>
      <c r="AF230" s="40"/>
      <c r="AG230" s="39">
        <f t="shared" ca="1" si="132"/>
        <v>0</v>
      </c>
      <c r="AH230" s="339"/>
      <c r="AI230" s="37" t="str">
        <f t="shared" ca="1" si="123"/>
        <v/>
      </c>
      <c r="AJ230" s="41" t="str">
        <f t="shared" ca="1" si="124"/>
        <v/>
      </c>
      <c r="AK230" s="39" t="str">
        <f t="shared" si="111"/>
        <v/>
      </c>
      <c r="AL230" s="39" t="str">
        <f t="shared" ca="1" si="133"/>
        <v/>
      </c>
      <c r="AM230" s="39" t="str">
        <f t="shared" ca="1" si="125"/>
        <v/>
      </c>
      <c r="AN230" s="40"/>
      <c r="AO230" s="39">
        <f t="shared" ca="1" si="134"/>
        <v>0</v>
      </c>
      <c r="AP230" s="339"/>
      <c r="AW230" s="329"/>
      <c r="BI230" s="329"/>
      <c r="BJ230" s="329"/>
      <c r="BK230" s="329"/>
      <c r="BL230" s="329"/>
      <c r="BM230" s="329"/>
      <c r="BN230" s="329"/>
      <c r="BO230" s="329"/>
      <c r="BP230" s="329"/>
      <c r="BQ230" s="329"/>
      <c r="BR230" s="329"/>
      <c r="BS230" s="329"/>
      <c r="BT230" s="329"/>
      <c r="BU230" s="329"/>
      <c r="BV230" s="329"/>
      <c r="BW230" s="325"/>
      <c r="BX230" s="325"/>
      <c r="BY230" s="325"/>
      <c r="BZ230" s="325"/>
      <c r="CA230" s="325"/>
      <c r="CB230" s="325"/>
      <c r="CC230" s="325"/>
      <c r="CD230" s="325"/>
      <c r="CE230" s="325"/>
      <c r="CF230" s="325"/>
      <c r="CG230" s="325"/>
      <c r="CH230" s="325"/>
      <c r="CI230" s="325"/>
      <c r="CJ230" s="325"/>
      <c r="CK230" s="325"/>
      <c r="CL230" s="325"/>
      <c r="CM230" s="325"/>
      <c r="CN230" s="325"/>
      <c r="CO230" s="325"/>
      <c r="CP230" s="325"/>
      <c r="CQ230" s="325"/>
      <c r="CR230" s="325"/>
      <c r="CS230" s="325"/>
      <c r="CT230" s="325"/>
      <c r="CU230" s="325"/>
      <c r="CV230" s="325"/>
      <c r="CW230" s="325"/>
      <c r="CX230" s="325"/>
    </row>
    <row r="231" spans="1:102" s="36" customFormat="1" ht="15" customHeight="1">
      <c r="A231" s="329"/>
      <c r="B231" s="37" t="str">
        <f t="shared" ca="1" si="112"/>
        <v/>
      </c>
      <c r="C231" s="41" t="str">
        <f t="shared" ca="1" si="113"/>
        <v/>
      </c>
      <c r="D231" s="39" t="str">
        <f t="shared" ca="1" si="114"/>
        <v/>
      </c>
      <c r="E231" s="39" t="str">
        <f t="shared" ca="1" si="126"/>
        <v/>
      </c>
      <c r="F231" s="39" t="str">
        <f t="shared" ca="1" si="115"/>
        <v/>
      </c>
      <c r="G231" s="101"/>
      <c r="H231" s="39">
        <f t="shared" ca="1" si="106"/>
        <v>0</v>
      </c>
      <c r="J231" s="332"/>
      <c r="K231" s="37" t="str">
        <f t="shared" ca="1" si="116"/>
        <v/>
      </c>
      <c r="L231" s="41" t="str">
        <f t="shared" ca="1" si="117"/>
        <v/>
      </c>
      <c r="M231" s="39" t="str">
        <f t="shared" si="107"/>
        <v/>
      </c>
      <c r="N231" s="39" t="str">
        <f t="shared" ca="1" si="127"/>
        <v/>
      </c>
      <c r="O231" s="39">
        <f ca="1">ROUND(Q230*$O$5/payments_per_year,2)</f>
        <v>0</v>
      </c>
      <c r="P231" s="101"/>
      <c r="Q231" s="39">
        <f t="shared" ca="1" si="128"/>
        <v>0</v>
      </c>
      <c r="R231" s="332"/>
      <c r="S231" s="37" t="str">
        <f t="shared" ca="1" si="118"/>
        <v/>
      </c>
      <c r="T231" s="41" t="str">
        <f t="shared" ca="1" si="119"/>
        <v/>
      </c>
      <c r="U231" s="39" t="str">
        <f t="shared" si="108"/>
        <v/>
      </c>
      <c r="V231" s="39" t="str">
        <f t="shared" ca="1" si="129"/>
        <v/>
      </c>
      <c r="W231" s="39">
        <f t="shared" ca="1" si="109"/>
        <v>0</v>
      </c>
      <c r="X231" s="40"/>
      <c r="Y231" s="39">
        <f t="shared" ca="1" si="130"/>
        <v>0</v>
      </c>
      <c r="Z231" s="332"/>
      <c r="AA231" s="37" t="str">
        <f t="shared" ca="1" si="120"/>
        <v/>
      </c>
      <c r="AB231" s="41" t="str">
        <f t="shared" ca="1" si="121"/>
        <v/>
      </c>
      <c r="AC231" s="39" t="str">
        <f t="shared" si="110"/>
        <v/>
      </c>
      <c r="AD231" s="39" t="str">
        <f t="shared" ca="1" si="131"/>
        <v/>
      </c>
      <c r="AE231" s="39" t="str">
        <f t="shared" ca="1" si="122"/>
        <v/>
      </c>
      <c r="AF231" s="40"/>
      <c r="AG231" s="39">
        <f t="shared" ca="1" si="132"/>
        <v>0</v>
      </c>
      <c r="AH231" s="339"/>
      <c r="AI231" s="37" t="str">
        <f t="shared" ca="1" si="123"/>
        <v/>
      </c>
      <c r="AJ231" s="41" t="str">
        <f t="shared" ca="1" si="124"/>
        <v/>
      </c>
      <c r="AK231" s="39" t="str">
        <f t="shared" si="111"/>
        <v/>
      </c>
      <c r="AL231" s="39" t="str">
        <f t="shared" ca="1" si="133"/>
        <v/>
      </c>
      <c r="AM231" s="39" t="str">
        <f t="shared" ca="1" si="125"/>
        <v/>
      </c>
      <c r="AN231" s="40"/>
      <c r="AO231" s="39">
        <f t="shared" ca="1" si="134"/>
        <v>0</v>
      </c>
      <c r="AP231" s="339"/>
      <c r="AW231" s="329"/>
      <c r="BI231" s="329"/>
      <c r="BJ231" s="329"/>
      <c r="BK231" s="329"/>
      <c r="BL231" s="329"/>
      <c r="BM231" s="329"/>
      <c r="BN231" s="329"/>
      <c r="BO231" s="329"/>
      <c r="BP231" s="329"/>
      <c r="BQ231" s="329"/>
      <c r="BR231" s="329"/>
      <c r="BS231" s="329"/>
      <c r="BT231" s="329"/>
      <c r="BU231" s="329"/>
      <c r="BV231" s="329"/>
      <c r="BW231" s="325"/>
      <c r="BX231" s="325"/>
      <c r="BY231" s="325"/>
      <c r="BZ231" s="325"/>
      <c r="CA231" s="325"/>
      <c r="CB231" s="325"/>
      <c r="CC231" s="325"/>
      <c r="CD231" s="325"/>
      <c r="CE231" s="325"/>
      <c r="CF231" s="325"/>
      <c r="CG231" s="325"/>
      <c r="CH231" s="325"/>
      <c r="CI231" s="325"/>
      <c r="CJ231" s="325"/>
      <c r="CK231" s="325"/>
      <c r="CL231" s="325"/>
      <c r="CM231" s="325"/>
      <c r="CN231" s="325"/>
      <c r="CO231" s="325"/>
      <c r="CP231" s="325"/>
      <c r="CQ231" s="325"/>
      <c r="CR231" s="325"/>
      <c r="CS231" s="325"/>
      <c r="CT231" s="325"/>
      <c r="CU231" s="325"/>
      <c r="CV231" s="325"/>
      <c r="CW231" s="325"/>
      <c r="CX231" s="325"/>
    </row>
    <row r="232" spans="1:102" s="36" customFormat="1" ht="15" customHeight="1">
      <c r="A232" s="329"/>
      <c r="B232" s="37" t="str">
        <f t="shared" ca="1" si="112"/>
        <v/>
      </c>
      <c r="C232" s="41" t="str">
        <f t="shared" ca="1" si="113"/>
        <v/>
      </c>
      <c r="D232" s="39" t="str">
        <f t="shared" ca="1" si="114"/>
        <v/>
      </c>
      <c r="E232" s="39" t="str">
        <f t="shared" ca="1" si="126"/>
        <v/>
      </c>
      <c r="F232" s="39" t="str">
        <f t="shared" ca="1" si="115"/>
        <v/>
      </c>
      <c r="G232" s="101"/>
      <c r="H232" s="39">
        <f t="shared" ca="1" si="106"/>
        <v>0</v>
      </c>
      <c r="J232" s="332"/>
      <c r="K232" s="37" t="str">
        <f t="shared" ca="1" si="116"/>
        <v/>
      </c>
      <c r="L232" s="41" t="str">
        <f t="shared" ca="1" si="117"/>
        <v/>
      </c>
      <c r="M232" s="39" t="str">
        <f t="shared" si="107"/>
        <v/>
      </c>
      <c r="N232" s="39" t="str">
        <f t="shared" ca="1" si="127"/>
        <v/>
      </c>
      <c r="O232" s="39" t="str">
        <f ca="1">IF(L232="","",ROUND(Q231*$O$5/payments_per_year,2))</f>
        <v/>
      </c>
      <c r="P232" s="101"/>
      <c r="Q232" s="39">
        <f t="shared" ca="1" si="128"/>
        <v>0</v>
      </c>
      <c r="R232" s="332"/>
      <c r="S232" s="37" t="str">
        <f t="shared" ca="1" si="118"/>
        <v/>
      </c>
      <c r="T232" s="41" t="str">
        <f t="shared" ca="1" si="119"/>
        <v/>
      </c>
      <c r="U232" s="39" t="str">
        <f t="shared" si="108"/>
        <v/>
      </c>
      <c r="V232" s="39" t="str">
        <f t="shared" ca="1" si="129"/>
        <v/>
      </c>
      <c r="W232" s="39">
        <f t="shared" ca="1" si="109"/>
        <v>0</v>
      </c>
      <c r="X232" s="40"/>
      <c r="Y232" s="39">
        <f t="shared" ca="1" si="130"/>
        <v>0</v>
      </c>
      <c r="Z232" s="332"/>
      <c r="AA232" s="37" t="str">
        <f t="shared" ca="1" si="120"/>
        <v/>
      </c>
      <c r="AB232" s="41" t="str">
        <f t="shared" ca="1" si="121"/>
        <v/>
      </c>
      <c r="AC232" s="39" t="str">
        <f t="shared" si="110"/>
        <v/>
      </c>
      <c r="AD232" s="39" t="str">
        <f t="shared" ca="1" si="131"/>
        <v/>
      </c>
      <c r="AE232" s="39" t="str">
        <f t="shared" ca="1" si="122"/>
        <v/>
      </c>
      <c r="AF232" s="40"/>
      <c r="AG232" s="39">
        <f t="shared" ca="1" si="132"/>
        <v>0</v>
      </c>
      <c r="AH232" s="339"/>
      <c r="AI232" s="37" t="str">
        <f t="shared" ca="1" si="123"/>
        <v/>
      </c>
      <c r="AJ232" s="41" t="str">
        <f t="shared" ca="1" si="124"/>
        <v/>
      </c>
      <c r="AK232" s="39" t="str">
        <f t="shared" si="111"/>
        <v/>
      </c>
      <c r="AL232" s="39" t="str">
        <f t="shared" ca="1" si="133"/>
        <v/>
      </c>
      <c r="AM232" s="39" t="str">
        <f t="shared" ca="1" si="125"/>
        <v/>
      </c>
      <c r="AN232" s="40"/>
      <c r="AO232" s="39">
        <f t="shared" ca="1" si="134"/>
        <v>0</v>
      </c>
      <c r="AP232" s="339"/>
      <c r="AW232" s="329"/>
      <c r="BI232" s="329"/>
      <c r="BJ232" s="329"/>
      <c r="BK232" s="329"/>
      <c r="BL232" s="329"/>
      <c r="BM232" s="329"/>
      <c r="BN232" s="329"/>
      <c r="BO232" s="329"/>
      <c r="BP232" s="329"/>
      <c r="BQ232" s="329"/>
      <c r="BR232" s="329"/>
      <c r="BS232" s="329"/>
      <c r="BT232" s="329"/>
      <c r="BU232" s="329"/>
      <c r="BV232" s="329"/>
      <c r="BW232" s="325"/>
      <c r="BX232" s="325"/>
      <c r="BY232" s="325"/>
      <c r="BZ232" s="325"/>
      <c r="CA232" s="325"/>
      <c r="CB232" s="325"/>
      <c r="CC232" s="325"/>
      <c r="CD232" s="325"/>
      <c r="CE232" s="325"/>
      <c r="CF232" s="325"/>
      <c r="CG232" s="325"/>
      <c r="CH232" s="325"/>
      <c r="CI232" s="325"/>
      <c r="CJ232" s="325"/>
      <c r="CK232" s="325"/>
      <c r="CL232" s="325"/>
      <c r="CM232" s="325"/>
      <c r="CN232" s="325"/>
      <c r="CO232" s="325"/>
      <c r="CP232" s="325"/>
      <c r="CQ232" s="325"/>
      <c r="CR232" s="325"/>
      <c r="CS232" s="325"/>
      <c r="CT232" s="325"/>
      <c r="CU232" s="325"/>
      <c r="CV232" s="325"/>
      <c r="CW232" s="325"/>
      <c r="CX232" s="325"/>
    </row>
    <row r="233" spans="1:102" s="36" customFormat="1" ht="15" customHeight="1">
      <c r="A233" s="329"/>
      <c r="B233" s="37" t="str">
        <f t="shared" ca="1" si="112"/>
        <v/>
      </c>
      <c r="C233" s="41" t="str">
        <f t="shared" ca="1" si="113"/>
        <v/>
      </c>
      <c r="D233" s="39" t="str">
        <f t="shared" ca="1" si="114"/>
        <v/>
      </c>
      <c r="E233" s="39" t="str">
        <f t="shared" ca="1" si="126"/>
        <v/>
      </c>
      <c r="F233" s="39" t="str">
        <f t="shared" ca="1" si="115"/>
        <v/>
      </c>
      <c r="G233" s="101"/>
      <c r="H233" s="39">
        <f t="shared" ca="1" si="106"/>
        <v>0</v>
      </c>
      <c r="J233" s="332"/>
      <c r="K233" s="37" t="str">
        <f t="shared" ca="1" si="116"/>
        <v/>
      </c>
      <c r="L233" s="41" t="str">
        <f t="shared" ca="1" si="117"/>
        <v/>
      </c>
      <c r="M233" s="39" t="str">
        <f t="shared" si="107"/>
        <v/>
      </c>
      <c r="N233" s="39" t="str">
        <f t="shared" ca="1" si="127"/>
        <v/>
      </c>
      <c r="O233" s="39">
        <f ca="1">ROUND(Q232*$O$5/payments_per_year,2)</f>
        <v>0</v>
      </c>
      <c r="P233" s="101"/>
      <c r="Q233" s="39">
        <f t="shared" ca="1" si="128"/>
        <v>0</v>
      </c>
      <c r="R233" s="332"/>
      <c r="S233" s="37" t="str">
        <f t="shared" ca="1" si="118"/>
        <v/>
      </c>
      <c r="T233" s="41" t="str">
        <f t="shared" ca="1" si="119"/>
        <v/>
      </c>
      <c r="U233" s="39" t="str">
        <f t="shared" si="108"/>
        <v/>
      </c>
      <c r="V233" s="39" t="str">
        <f t="shared" ca="1" si="129"/>
        <v/>
      </c>
      <c r="W233" s="39">
        <f t="shared" ca="1" si="109"/>
        <v>0</v>
      </c>
      <c r="X233" s="40"/>
      <c r="Y233" s="39">
        <f t="shared" ca="1" si="130"/>
        <v>0</v>
      </c>
      <c r="Z233" s="332"/>
      <c r="AA233" s="37" t="str">
        <f t="shared" ca="1" si="120"/>
        <v/>
      </c>
      <c r="AB233" s="41" t="str">
        <f t="shared" ca="1" si="121"/>
        <v/>
      </c>
      <c r="AC233" s="39" t="str">
        <f t="shared" si="110"/>
        <v/>
      </c>
      <c r="AD233" s="39" t="str">
        <f t="shared" ca="1" si="131"/>
        <v/>
      </c>
      <c r="AE233" s="39" t="str">
        <f t="shared" ca="1" si="122"/>
        <v/>
      </c>
      <c r="AF233" s="40"/>
      <c r="AG233" s="39">
        <f t="shared" ca="1" si="132"/>
        <v>0</v>
      </c>
      <c r="AH233" s="339"/>
      <c r="AI233" s="37" t="str">
        <f t="shared" ca="1" si="123"/>
        <v/>
      </c>
      <c r="AJ233" s="41" t="str">
        <f t="shared" ca="1" si="124"/>
        <v/>
      </c>
      <c r="AK233" s="39" t="str">
        <f t="shared" si="111"/>
        <v/>
      </c>
      <c r="AL233" s="39" t="str">
        <f t="shared" ca="1" si="133"/>
        <v/>
      </c>
      <c r="AM233" s="39" t="str">
        <f t="shared" ca="1" si="125"/>
        <v/>
      </c>
      <c r="AN233" s="40"/>
      <c r="AO233" s="39">
        <f t="shared" ca="1" si="134"/>
        <v>0</v>
      </c>
      <c r="AP233" s="339"/>
      <c r="AW233" s="329"/>
      <c r="BI233" s="329"/>
      <c r="BJ233" s="329"/>
      <c r="BK233" s="329"/>
      <c r="BL233" s="329"/>
      <c r="BM233" s="329"/>
      <c r="BN233" s="329"/>
      <c r="BO233" s="329"/>
      <c r="BP233" s="329"/>
      <c r="BQ233" s="329"/>
      <c r="BR233" s="329"/>
      <c r="BS233" s="329"/>
      <c r="BT233" s="329"/>
      <c r="BU233" s="329"/>
      <c r="BV233" s="329"/>
      <c r="BW233" s="325"/>
      <c r="BX233" s="325"/>
      <c r="BY233" s="325"/>
      <c r="BZ233" s="325"/>
      <c r="CA233" s="325"/>
      <c r="CB233" s="325"/>
      <c r="CC233" s="325"/>
      <c r="CD233" s="325"/>
      <c r="CE233" s="325"/>
      <c r="CF233" s="325"/>
      <c r="CG233" s="325"/>
      <c r="CH233" s="325"/>
      <c r="CI233" s="325"/>
      <c r="CJ233" s="325"/>
      <c r="CK233" s="325"/>
      <c r="CL233" s="325"/>
      <c r="CM233" s="325"/>
      <c r="CN233" s="325"/>
      <c r="CO233" s="325"/>
      <c r="CP233" s="325"/>
      <c r="CQ233" s="325"/>
      <c r="CR233" s="325"/>
      <c r="CS233" s="325"/>
      <c r="CT233" s="325"/>
      <c r="CU233" s="325"/>
      <c r="CV233" s="325"/>
      <c r="CW233" s="325"/>
      <c r="CX233" s="325"/>
    </row>
    <row r="234" spans="1:102" s="36" customFormat="1" ht="15" customHeight="1">
      <c r="A234" s="329"/>
      <c r="B234" s="37" t="str">
        <f t="shared" ca="1" si="112"/>
        <v/>
      </c>
      <c r="C234" s="41" t="str">
        <f t="shared" ca="1" si="113"/>
        <v/>
      </c>
      <c r="D234" s="39" t="str">
        <f t="shared" ca="1" si="114"/>
        <v/>
      </c>
      <c r="E234" s="39" t="str">
        <f t="shared" ca="1" si="126"/>
        <v/>
      </c>
      <c r="F234" s="39" t="str">
        <f t="shared" ca="1" si="115"/>
        <v/>
      </c>
      <c r="G234" s="101"/>
      <c r="H234" s="39">
        <f t="shared" ca="1" si="106"/>
        <v>0</v>
      </c>
      <c r="J234" s="332"/>
      <c r="K234" s="37" t="str">
        <f t="shared" ca="1" si="116"/>
        <v/>
      </c>
      <c r="L234" s="41" t="str">
        <f t="shared" ca="1" si="117"/>
        <v/>
      </c>
      <c r="M234" s="39" t="str">
        <f t="shared" si="107"/>
        <v/>
      </c>
      <c r="N234" s="39" t="str">
        <f t="shared" ca="1" si="127"/>
        <v/>
      </c>
      <c r="O234" s="39" t="str">
        <f ca="1">IF(L234="","",ROUND(Q233*$O$5/payments_per_year,2))</f>
        <v/>
      </c>
      <c r="P234" s="101"/>
      <c r="Q234" s="39">
        <f t="shared" ca="1" si="128"/>
        <v>0</v>
      </c>
      <c r="R234" s="332"/>
      <c r="S234" s="37" t="str">
        <f t="shared" ca="1" si="118"/>
        <v/>
      </c>
      <c r="T234" s="41" t="str">
        <f t="shared" ca="1" si="119"/>
        <v/>
      </c>
      <c r="U234" s="39" t="str">
        <f t="shared" si="108"/>
        <v/>
      </c>
      <c r="V234" s="39" t="str">
        <f t="shared" ca="1" si="129"/>
        <v/>
      </c>
      <c r="W234" s="39">
        <f t="shared" ca="1" si="109"/>
        <v>0</v>
      </c>
      <c r="X234" s="40"/>
      <c r="Y234" s="39">
        <f t="shared" ca="1" si="130"/>
        <v>0</v>
      </c>
      <c r="Z234" s="332"/>
      <c r="AA234" s="37" t="str">
        <f t="shared" ca="1" si="120"/>
        <v/>
      </c>
      <c r="AB234" s="41" t="str">
        <f t="shared" ca="1" si="121"/>
        <v/>
      </c>
      <c r="AC234" s="39" t="str">
        <f t="shared" si="110"/>
        <v/>
      </c>
      <c r="AD234" s="39" t="str">
        <f t="shared" ca="1" si="131"/>
        <v/>
      </c>
      <c r="AE234" s="39" t="str">
        <f t="shared" ca="1" si="122"/>
        <v/>
      </c>
      <c r="AF234" s="40"/>
      <c r="AG234" s="39">
        <f t="shared" ca="1" si="132"/>
        <v>0</v>
      </c>
      <c r="AH234" s="339"/>
      <c r="AI234" s="37" t="str">
        <f t="shared" ca="1" si="123"/>
        <v/>
      </c>
      <c r="AJ234" s="41" t="str">
        <f t="shared" ca="1" si="124"/>
        <v/>
      </c>
      <c r="AK234" s="39" t="str">
        <f t="shared" si="111"/>
        <v/>
      </c>
      <c r="AL234" s="39" t="str">
        <f t="shared" ca="1" si="133"/>
        <v/>
      </c>
      <c r="AM234" s="39" t="str">
        <f t="shared" ca="1" si="125"/>
        <v/>
      </c>
      <c r="AN234" s="40"/>
      <c r="AO234" s="39">
        <f t="shared" ca="1" si="134"/>
        <v>0</v>
      </c>
      <c r="AP234" s="339"/>
      <c r="AW234" s="329"/>
      <c r="BI234" s="329"/>
      <c r="BJ234" s="329"/>
      <c r="BK234" s="329"/>
      <c r="BL234" s="329"/>
      <c r="BM234" s="329"/>
      <c r="BN234" s="329"/>
      <c r="BO234" s="329"/>
      <c r="BP234" s="329"/>
      <c r="BQ234" s="329"/>
      <c r="BR234" s="329"/>
      <c r="BS234" s="329"/>
      <c r="BT234" s="329"/>
      <c r="BU234" s="329"/>
      <c r="BV234" s="329"/>
      <c r="BW234" s="325"/>
      <c r="BX234" s="325"/>
      <c r="BY234" s="325"/>
      <c r="BZ234" s="325"/>
      <c r="CA234" s="325"/>
      <c r="CB234" s="325"/>
      <c r="CC234" s="325"/>
      <c r="CD234" s="325"/>
      <c r="CE234" s="325"/>
      <c r="CF234" s="325"/>
      <c r="CG234" s="325"/>
      <c r="CH234" s="325"/>
      <c r="CI234" s="325"/>
      <c r="CJ234" s="325"/>
      <c r="CK234" s="325"/>
      <c r="CL234" s="325"/>
      <c r="CM234" s="325"/>
      <c r="CN234" s="325"/>
      <c r="CO234" s="325"/>
      <c r="CP234" s="325"/>
      <c r="CQ234" s="325"/>
      <c r="CR234" s="325"/>
      <c r="CS234" s="325"/>
      <c r="CT234" s="325"/>
      <c r="CU234" s="325"/>
      <c r="CV234" s="325"/>
      <c r="CW234" s="325"/>
      <c r="CX234" s="325"/>
    </row>
    <row r="235" spans="1:102" s="36" customFormat="1" ht="15" customHeight="1">
      <c r="A235" s="329"/>
      <c r="B235" s="37" t="str">
        <f t="shared" ca="1" si="112"/>
        <v/>
      </c>
      <c r="C235" s="41" t="str">
        <f t="shared" ca="1" si="113"/>
        <v/>
      </c>
      <c r="D235" s="39" t="str">
        <f t="shared" ca="1" si="114"/>
        <v/>
      </c>
      <c r="E235" s="39" t="str">
        <f t="shared" ca="1" si="126"/>
        <v/>
      </c>
      <c r="F235" s="39" t="str">
        <f t="shared" ca="1" si="115"/>
        <v/>
      </c>
      <c r="G235" s="101"/>
      <c r="H235" s="39">
        <f t="shared" ca="1" si="106"/>
        <v>0</v>
      </c>
      <c r="J235" s="332"/>
      <c r="K235" s="37" t="str">
        <f t="shared" ca="1" si="116"/>
        <v/>
      </c>
      <c r="L235" s="41" t="str">
        <f t="shared" ca="1" si="117"/>
        <v/>
      </c>
      <c r="M235" s="39" t="str">
        <f t="shared" si="107"/>
        <v/>
      </c>
      <c r="N235" s="39" t="str">
        <f t="shared" ca="1" si="127"/>
        <v/>
      </c>
      <c r="O235" s="39">
        <f ca="1">ROUND(Q234*$O$5/payments_per_year,2)</f>
        <v>0</v>
      </c>
      <c r="P235" s="101"/>
      <c r="Q235" s="39">
        <f t="shared" ca="1" si="128"/>
        <v>0</v>
      </c>
      <c r="R235" s="332"/>
      <c r="S235" s="37" t="str">
        <f t="shared" ca="1" si="118"/>
        <v/>
      </c>
      <c r="T235" s="41" t="str">
        <f t="shared" ca="1" si="119"/>
        <v/>
      </c>
      <c r="U235" s="39" t="str">
        <f t="shared" si="108"/>
        <v/>
      </c>
      <c r="V235" s="39" t="str">
        <f t="shared" ca="1" si="129"/>
        <v/>
      </c>
      <c r="W235" s="39">
        <f t="shared" ca="1" si="109"/>
        <v>0</v>
      </c>
      <c r="X235" s="40"/>
      <c r="Y235" s="39">
        <f t="shared" ca="1" si="130"/>
        <v>0</v>
      </c>
      <c r="Z235" s="332"/>
      <c r="AA235" s="37" t="str">
        <f t="shared" ca="1" si="120"/>
        <v/>
      </c>
      <c r="AB235" s="41" t="str">
        <f t="shared" ca="1" si="121"/>
        <v/>
      </c>
      <c r="AC235" s="39" t="str">
        <f t="shared" si="110"/>
        <v/>
      </c>
      <c r="AD235" s="39" t="str">
        <f t="shared" ca="1" si="131"/>
        <v/>
      </c>
      <c r="AE235" s="39" t="str">
        <f t="shared" ca="1" si="122"/>
        <v/>
      </c>
      <c r="AF235" s="40"/>
      <c r="AG235" s="39">
        <f t="shared" ca="1" si="132"/>
        <v>0</v>
      </c>
      <c r="AH235" s="339"/>
      <c r="AI235" s="37" t="str">
        <f t="shared" ca="1" si="123"/>
        <v/>
      </c>
      <c r="AJ235" s="41" t="str">
        <f t="shared" ca="1" si="124"/>
        <v/>
      </c>
      <c r="AK235" s="39" t="str">
        <f t="shared" si="111"/>
        <v/>
      </c>
      <c r="AL235" s="39" t="str">
        <f t="shared" ca="1" si="133"/>
        <v/>
      </c>
      <c r="AM235" s="39" t="str">
        <f t="shared" ca="1" si="125"/>
        <v/>
      </c>
      <c r="AN235" s="40"/>
      <c r="AO235" s="39">
        <f t="shared" ca="1" si="134"/>
        <v>0</v>
      </c>
      <c r="AP235" s="339"/>
      <c r="AW235" s="329"/>
      <c r="BI235" s="329"/>
      <c r="BJ235" s="329"/>
      <c r="BK235" s="329"/>
      <c r="BL235" s="329"/>
      <c r="BM235" s="329"/>
      <c r="BN235" s="329"/>
      <c r="BO235" s="329"/>
      <c r="BP235" s="329"/>
      <c r="BQ235" s="329"/>
      <c r="BR235" s="329"/>
      <c r="BS235" s="329"/>
      <c r="BT235" s="329"/>
      <c r="BU235" s="329"/>
      <c r="BV235" s="329"/>
      <c r="BW235" s="325"/>
      <c r="BX235" s="325"/>
      <c r="BY235" s="325"/>
      <c r="BZ235" s="325"/>
      <c r="CA235" s="325"/>
      <c r="CB235" s="325"/>
      <c r="CC235" s="325"/>
      <c r="CD235" s="325"/>
      <c r="CE235" s="325"/>
      <c r="CF235" s="325"/>
      <c r="CG235" s="325"/>
      <c r="CH235" s="325"/>
      <c r="CI235" s="325"/>
      <c r="CJ235" s="325"/>
      <c r="CK235" s="325"/>
      <c r="CL235" s="325"/>
      <c r="CM235" s="325"/>
      <c r="CN235" s="325"/>
      <c r="CO235" s="325"/>
      <c r="CP235" s="325"/>
      <c r="CQ235" s="325"/>
      <c r="CR235" s="325"/>
      <c r="CS235" s="325"/>
      <c r="CT235" s="325"/>
      <c r="CU235" s="325"/>
      <c r="CV235" s="325"/>
      <c r="CW235" s="325"/>
      <c r="CX235" s="325"/>
    </row>
    <row r="236" spans="1:102" s="36" customFormat="1" ht="15" customHeight="1">
      <c r="A236" s="329"/>
      <c r="B236" s="37" t="str">
        <f t="shared" ca="1" si="112"/>
        <v/>
      </c>
      <c r="C236" s="41" t="str">
        <f t="shared" ca="1" si="113"/>
        <v/>
      </c>
      <c r="D236" s="39" t="str">
        <f t="shared" ca="1" si="114"/>
        <v/>
      </c>
      <c r="E236" s="39" t="str">
        <f t="shared" ca="1" si="126"/>
        <v/>
      </c>
      <c r="F236" s="39" t="str">
        <f t="shared" ca="1" si="115"/>
        <v/>
      </c>
      <c r="G236" s="101"/>
      <c r="H236" s="39">
        <f t="shared" ca="1" si="106"/>
        <v>0</v>
      </c>
      <c r="J236" s="332"/>
      <c r="K236" s="37" t="str">
        <f t="shared" ca="1" si="116"/>
        <v/>
      </c>
      <c r="L236" s="41" t="str">
        <f t="shared" ca="1" si="117"/>
        <v/>
      </c>
      <c r="M236" s="39" t="str">
        <f t="shared" si="107"/>
        <v/>
      </c>
      <c r="N236" s="39" t="str">
        <f t="shared" ca="1" si="127"/>
        <v/>
      </c>
      <c r="O236" s="39" t="str">
        <f ca="1">IF(L236="","",ROUND(Q235*$O$5/payments_per_year,2))</f>
        <v/>
      </c>
      <c r="P236" s="101"/>
      <c r="Q236" s="39">
        <f t="shared" ca="1" si="128"/>
        <v>0</v>
      </c>
      <c r="R236" s="332"/>
      <c r="S236" s="37" t="str">
        <f t="shared" ca="1" si="118"/>
        <v/>
      </c>
      <c r="T236" s="41" t="str">
        <f t="shared" ca="1" si="119"/>
        <v/>
      </c>
      <c r="U236" s="39" t="str">
        <f t="shared" si="108"/>
        <v/>
      </c>
      <c r="V236" s="39" t="str">
        <f t="shared" ca="1" si="129"/>
        <v/>
      </c>
      <c r="W236" s="39">
        <f t="shared" ca="1" si="109"/>
        <v>0</v>
      </c>
      <c r="X236" s="40"/>
      <c r="Y236" s="39">
        <f t="shared" ca="1" si="130"/>
        <v>0</v>
      </c>
      <c r="Z236" s="332"/>
      <c r="AA236" s="37" t="str">
        <f t="shared" ca="1" si="120"/>
        <v/>
      </c>
      <c r="AB236" s="41" t="str">
        <f t="shared" ca="1" si="121"/>
        <v/>
      </c>
      <c r="AC236" s="39" t="str">
        <f t="shared" si="110"/>
        <v/>
      </c>
      <c r="AD236" s="39" t="str">
        <f t="shared" ca="1" si="131"/>
        <v/>
      </c>
      <c r="AE236" s="39" t="str">
        <f t="shared" ca="1" si="122"/>
        <v/>
      </c>
      <c r="AF236" s="40"/>
      <c r="AG236" s="39">
        <f t="shared" ca="1" si="132"/>
        <v>0</v>
      </c>
      <c r="AH236" s="339"/>
      <c r="AI236" s="37" t="str">
        <f t="shared" ca="1" si="123"/>
        <v/>
      </c>
      <c r="AJ236" s="41" t="str">
        <f t="shared" ca="1" si="124"/>
        <v/>
      </c>
      <c r="AK236" s="39" t="str">
        <f t="shared" si="111"/>
        <v/>
      </c>
      <c r="AL236" s="39" t="str">
        <f t="shared" ca="1" si="133"/>
        <v/>
      </c>
      <c r="AM236" s="39" t="str">
        <f t="shared" ca="1" si="125"/>
        <v/>
      </c>
      <c r="AN236" s="40"/>
      <c r="AO236" s="39">
        <f t="shared" ca="1" si="134"/>
        <v>0</v>
      </c>
      <c r="AP236" s="339"/>
      <c r="AW236" s="329"/>
      <c r="BI236" s="329"/>
      <c r="BJ236" s="329"/>
      <c r="BK236" s="329"/>
      <c r="BL236" s="329"/>
      <c r="BM236" s="329"/>
      <c r="BN236" s="329"/>
      <c r="BO236" s="329"/>
      <c r="BP236" s="329"/>
      <c r="BQ236" s="329"/>
      <c r="BR236" s="329"/>
      <c r="BS236" s="329"/>
      <c r="BT236" s="329"/>
      <c r="BU236" s="329"/>
      <c r="BV236" s="329"/>
      <c r="BW236" s="325"/>
      <c r="BX236" s="325"/>
      <c r="BY236" s="325"/>
      <c r="BZ236" s="325"/>
      <c r="CA236" s="325"/>
      <c r="CB236" s="325"/>
      <c r="CC236" s="325"/>
      <c r="CD236" s="325"/>
      <c r="CE236" s="325"/>
      <c r="CF236" s="325"/>
      <c r="CG236" s="325"/>
      <c r="CH236" s="325"/>
      <c r="CI236" s="325"/>
      <c r="CJ236" s="325"/>
      <c r="CK236" s="325"/>
      <c r="CL236" s="325"/>
      <c r="CM236" s="325"/>
      <c r="CN236" s="325"/>
      <c r="CO236" s="325"/>
      <c r="CP236" s="325"/>
      <c r="CQ236" s="325"/>
      <c r="CR236" s="325"/>
      <c r="CS236" s="325"/>
      <c r="CT236" s="325"/>
      <c r="CU236" s="325"/>
      <c r="CV236" s="325"/>
      <c r="CW236" s="325"/>
      <c r="CX236" s="325"/>
    </row>
    <row r="237" spans="1:102" s="36" customFormat="1" ht="15" customHeight="1">
      <c r="A237" s="329"/>
      <c r="B237" s="37" t="str">
        <f t="shared" ca="1" si="112"/>
        <v/>
      </c>
      <c r="C237" s="41" t="str">
        <f t="shared" ca="1" si="113"/>
        <v/>
      </c>
      <c r="D237" s="39" t="str">
        <f t="shared" ca="1" si="114"/>
        <v/>
      </c>
      <c r="E237" s="39" t="str">
        <f t="shared" ca="1" si="126"/>
        <v/>
      </c>
      <c r="F237" s="39" t="str">
        <f t="shared" ca="1" si="115"/>
        <v/>
      </c>
      <c r="G237" s="101"/>
      <c r="H237" s="39">
        <f t="shared" ca="1" si="106"/>
        <v>0</v>
      </c>
      <c r="J237" s="332"/>
      <c r="K237" s="37" t="str">
        <f t="shared" ca="1" si="116"/>
        <v/>
      </c>
      <c r="L237" s="41" t="str">
        <f t="shared" ca="1" si="117"/>
        <v/>
      </c>
      <c r="M237" s="39" t="str">
        <f t="shared" si="107"/>
        <v/>
      </c>
      <c r="N237" s="39" t="str">
        <f t="shared" ca="1" si="127"/>
        <v/>
      </c>
      <c r="O237" s="39">
        <f ca="1">ROUND(Q236*$O$5/payments_per_year,2)</f>
        <v>0</v>
      </c>
      <c r="P237" s="101"/>
      <c r="Q237" s="39">
        <f t="shared" ca="1" si="128"/>
        <v>0</v>
      </c>
      <c r="R237" s="332"/>
      <c r="S237" s="37" t="str">
        <f t="shared" ca="1" si="118"/>
        <v/>
      </c>
      <c r="T237" s="41" t="str">
        <f t="shared" ca="1" si="119"/>
        <v/>
      </c>
      <c r="U237" s="39" t="str">
        <f t="shared" si="108"/>
        <v/>
      </c>
      <c r="V237" s="39" t="str">
        <f t="shared" ca="1" si="129"/>
        <v/>
      </c>
      <c r="W237" s="39">
        <f t="shared" ca="1" si="109"/>
        <v>0</v>
      </c>
      <c r="X237" s="40"/>
      <c r="Y237" s="39">
        <f t="shared" ca="1" si="130"/>
        <v>0</v>
      </c>
      <c r="Z237" s="332"/>
      <c r="AA237" s="37" t="str">
        <f t="shared" ca="1" si="120"/>
        <v/>
      </c>
      <c r="AB237" s="41" t="str">
        <f t="shared" ca="1" si="121"/>
        <v/>
      </c>
      <c r="AC237" s="39" t="str">
        <f t="shared" si="110"/>
        <v/>
      </c>
      <c r="AD237" s="39" t="str">
        <f t="shared" ca="1" si="131"/>
        <v/>
      </c>
      <c r="AE237" s="39" t="str">
        <f t="shared" ca="1" si="122"/>
        <v/>
      </c>
      <c r="AF237" s="40"/>
      <c r="AG237" s="39">
        <f t="shared" ca="1" si="132"/>
        <v>0</v>
      </c>
      <c r="AH237" s="339"/>
      <c r="AI237" s="37" t="str">
        <f t="shared" ca="1" si="123"/>
        <v/>
      </c>
      <c r="AJ237" s="41" t="str">
        <f t="shared" ca="1" si="124"/>
        <v/>
      </c>
      <c r="AK237" s="39" t="str">
        <f t="shared" si="111"/>
        <v/>
      </c>
      <c r="AL237" s="39" t="str">
        <f t="shared" ca="1" si="133"/>
        <v/>
      </c>
      <c r="AM237" s="39" t="str">
        <f t="shared" ca="1" si="125"/>
        <v/>
      </c>
      <c r="AN237" s="40"/>
      <c r="AO237" s="39">
        <f t="shared" ca="1" si="134"/>
        <v>0</v>
      </c>
      <c r="AP237" s="339"/>
      <c r="AW237" s="329"/>
      <c r="BI237" s="329"/>
      <c r="BJ237" s="329"/>
      <c r="BK237" s="329"/>
      <c r="BL237" s="329"/>
      <c r="BM237" s="329"/>
      <c r="BN237" s="329"/>
      <c r="BO237" s="329"/>
      <c r="BP237" s="329"/>
      <c r="BQ237" s="329"/>
      <c r="BR237" s="329"/>
      <c r="BS237" s="329"/>
      <c r="BT237" s="329"/>
      <c r="BU237" s="329"/>
      <c r="BV237" s="329"/>
      <c r="BW237" s="325"/>
      <c r="BX237" s="325"/>
      <c r="BY237" s="325"/>
      <c r="BZ237" s="325"/>
      <c r="CA237" s="325"/>
      <c r="CB237" s="325"/>
      <c r="CC237" s="325"/>
      <c r="CD237" s="325"/>
      <c r="CE237" s="325"/>
      <c r="CF237" s="325"/>
      <c r="CG237" s="325"/>
      <c r="CH237" s="325"/>
      <c r="CI237" s="325"/>
      <c r="CJ237" s="325"/>
      <c r="CK237" s="325"/>
      <c r="CL237" s="325"/>
      <c r="CM237" s="325"/>
      <c r="CN237" s="325"/>
      <c r="CO237" s="325"/>
      <c r="CP237" s="325"/>
      <c r="CQ237" s="325"/>
      <c r="CR237" s="325"/>
      <c r="CS237" s="325"/>
      <c r="CT237" s="325"/>
      <c r="CU237" s="325"/>
      <c r="CV237" s="325"/>
      <c r="CW237" s="325"/>
      <c r="CX237" s="325"/>
    </row>
    <row r="238" spans="1:102" s="36" customFormat="1" ht="15" customHeight="1">
      <c r="A238" s="329"/>
      <c r="B238" s="37" t="str">
        <f t="shared" ca="1" si="112"/>
        <v/>
      </c>
      <c r="C238" s="41" t="str">
        <f t="shared" ca="1" si="113"/>
        <v/>
      </c>
      <c r="D238" s="39" t="str">
        <f t="shared" ca="1" si="114"/>
        <v/>
      </c>
      <c r="E238" s="39" t="str">
        <f t="shared" ca="1" si="126"/>
        <v/>
      </c>
      <c r="F238" s="39" t="str">
        <f t="shared" ca="1" si="115"/>
        <v/>
      </c>
      <c r="G238" s="101"/>
      <c r="H238" s="39">
        <f t="shared" ca="1" si="106"/>
        <v>0</v>
      </c>
      <c r="J238" s="332"/>
      <c r="K238" s="37" t="str">
        <f t="shared" ca="1" si="116"/>
        <v/>
      </c>
      <c r="L238" s="41" t="str">
        <f t="shared" ca="1" si="117"/>
        <v/>
      </c>
      <c r="M238" s="39" t="str">
        <f t="shared" si="107"/>
        <v/>
      </c>
      <c r="N238" s="39" t="str">
        <f t="shared" ca="1" si="127"/>
        <v/>
      </c>
      <c r="O238" s="39" t="str">
        <f ca="1">IF(L238="","",ROUND(Q237*$O$5/payments_per_year,2))</f>
        <v/>
      </c>
      <c r="P238" s="101"/>
      <c r="Q238" s="39">
        <f t="shared" ca="1" si="128"/>
        <v>0</v>
      </c>
      <c r="R238" s="332"/>
      <c r="S238" s="37" t="str">
        <f t="shared" ca="1" si="118"/>
        <v/>
      </c>
      <c r="T238" s="41" t="str">
        <f t="shared" ca="1" si="119"/>
        <v/>
      </c>
      <c r="U238" s="39" t="str">
        <f t="shared" si="108"/>
        <v/>
      </c>
      <c r="V238" s="39" t="str">
        <f t="shared" ca="1" si="129"/>
        <v/>
      </c>
      <c r="W238" s="39">
        <f t="shared" ca="1" si="109"/>
        <v>0</v>
      </c>
      <c r="X238" s="40"/>
      <c r="Y238" s="39">
        <f t="shared" ca="1" si="130"/>
        <v>0</v>
      </c>
      <c r="Z238" s="332"/>
      <c r="AA238" s="37" t="str">
        <f t="shared" ca="1" si="120"/>
        <v/>
      </c>
      <c r="AB238" s="41" t="str">
        <f t="shared" ca="1" si="121"/>
        <v/>
      </c>
      <c r="AC238" s="39" t="str">
        <f t="shared" si="110"/>
        <v/>
      </c>
      <c r="AD238" s="39" t="str">
        <f t="shared" ca="1" si="131"/>
        <v/>
      </c>
      <c r="AE238" s="39" t="str">
        <f t="shared" ca="1" si="122"/>
        <v/>
      </c>
      <c r="AF238" s="40"/>
      <c r="AG238" s="39">
        <f t="shared" ca="1" si="132"/>
        <v>0</v>
      </c>
      <c r="AH238" s="339"/>
      <c r="AI238" s="37" t="str">
        <f t="shared" ca="1" si="123"/>
        <v/>
      </c>
      <c r="AJ238" s="41" t="str">
        <f t="shared" ca="1" si="124"/>
        <v/>
      </c>
      <c r="AK238" s="39" t="str">
        <f t="shared" si="111"/>
        <v/>
      </c>
      <c r="AL238" s="39" t="str">
        <f t="shared" ca="1" si="133"/>
        <v/>
      </c>
      <c r="AM238" s="39" t="str">
        <f t="shared" ca="1" si="125"/>
        <v/>
      </c>
      <c r="AN238" s="40"/>
      <c r="AO238" s="39">
        <f t="shared" ca="1" si="134"/>
        <v>0</v>
      </c>
      <c r="AP238" s="339"/>
      <c r="AW238" s="329"/>
      <c r="BI238" s="329"/>
      <c r="BJ238" s="329"/>
      <c r="BK238" s="329"/>
      <c r="BL238" s="329"/>
      <c r="BM238" s="329"/>
      <c r="BN238" s="329"/>
      <c r="BO238" s="329"/>
      <c r="BP238" s="329"/>
      <c r="BQ238" s="329"/>
      <c r="BR238" s="329"/>
      <c r="BS238" s="329"/>
      <c r="BT238" s="329"/>
      <c r="BU238" s="329"/>
      <c r="BV238" s="329"/>
      <c r="BW238" s="325"/>
      <c r="BX238" s="325"/>
      <c r="BY238" s="325"/>
      <c r="BZ238" s="325"/>
      <c r="CA238" s="325"/>
      <c r="CB238" s="325"/>
      <c r="CC238" s="325"/>
      <c r="CD238" s="325"/>
      <c r="CE238" s="325"/>
      <c r="CF238" s="325"/>
      <c r="CG238" s="325"/>
      <c r="CH238" s="325"/>
      <c r="CI238" s="325"/>
      <c r="CJ238" s="325"/>
      <c r="CK238" s="325"/>
      <c r="CL238" s="325"/>
      <c r="CM238" s="325"/>
      <c r="CN238" s="325"/>
      <c r="CO238" s="325"/>
      <c r="CP238" s="325"/>
      <c r="CQ238" s="325"/>
      <c r="CR238" s="325"/>
      <c r="CS238" s="325"/>
      <c r="CT238" s="325"/>
      <c r="CU238" s="325"/>
      <c r="CV238" s="325"/>
      <c r="CW238" s="325"/>
      <c r="CX238" s="325"/>
    </row>
    <row r="239" spans="1:102" s="36" customFormat="1" ht="15" customHeight="1">
      <c r="A239" s="329"/>
      <c r="B239" s="37" t="str">
        <f t="shared" ca="1" si="112"/>
        <v/>
      </c>
      <c r="C239" s="41" t="str">
        <f t="shared" ca="1" si="113"/>
        <v/>
      </c>
      <c r="D239" s="39" t="str">
        <f t="shared" ca="1" si="114"/>
        <v/>
      </c>
      <c r="E239" s="39" t="str">
        <f t="shared" ca="1" si="126"/>
        <v/>
      </c>
      <c r="F239" s="39" t="str">
        <f t="shared" ca="1" si="115"/>
        <v/>
      </c>
      <c r="G239" s="101"/>
      <c r="H239" s="39">
        <f t="shared" ca="1" si="106"/>
        <v>0</v>
      </c>
      <c r="J239" s="332"/>
      <c r="K239" s="37" t="str">
        <f t="shared" ca="1" si="116"/>
        <v/>
      </c>
      <c r="L239" s="41" t="str">
        <f t="shared" ca="1" si="117"/>
        <v/>
      </c>
      <c r="M239" s="39" t="str">
        <f t="shared" si="107"/>
        <v/>
      </c>
      <c r="N239" s="39" t="str">
        <f t="shared" ca="1" si="127"/>
        <v/>
      </c>
      <c r="O239" s="39">
        <f ca="1">ROUND(Q238*$O$5/payments_per_year,2)</f>
        <v>0</v>
      </c>
      <c r="P239" s="101"/>
      <c r="Q239" s="39">
        <f t="shared" ca="1" si="128"/>
        <v>0</v>
      </c>
      <c r="R239" s="332"/>
      <c r="S239" s="37" t="str">
        <f t="shared" ca="1" si="118"/>
        <v/>
      </c>
      <c r="T239" s="41" t="str">
        <f t="shared" ca="1" si="119"/>
        <v/>
      </c>
      <c r="U239" s="39" t="str">
        <f t="shared" si="108"/>
        <v/>
      </c>
      <c r="V239" s="39" t="str">
        <f t="shared" ca="1" si="129"/>
        <v/>
      </c>
      <c r="W239" s="39">
        <f t="shared" ca="1" si="109"/>
        <v>0</v>
      </c>
      <c r="X239" s="40"/>
      <c r="Y239" s="39">
        <f t="shared" ca="1" si="130"/>
        <v>0</v>
      </c>
      <c r="Z239" s="332"/>
      <c r="AA239" s="37" t="str">
        <f t="shared" ca="1" si="120"/>
        <v/>
      </c>
      <c r="AB239" s="41" t="str">
        <f t="shared" ca="1" si="121"/>
        <v/>
      </c>
      <c r="AC239" s="39" t="str">
        <f t="shared" si="110"/>
        <v/>
      </c>
      <c r="AD239" s="39" t="str">
        <f t="shared" ca="1" si="131"/>
        <v/>
      </c>
      <c r="AE239" s="39" t="str">
        <f t="shared" ca="1" si="122"/>
        <v/>
      </c>
      <c r="AF239" s="40"/>
      <c r="AG239" s="39">
        <f t="shared" ca="1" si="132"/>
        <v>0</v>
      </c>
      <c r="AH239" s="339"/>
      <c r="AI239" s="37" t="str">
        <f t="shared" ca="1" si="123"/>
        <v/>
      </c>
      <c r="AJ239" s="41" t="str">
        <f t="shared" ca="1" si="124"/>
        <v/>
      </c>
      <c r="AK239" s="39" t="str">
        <f t="shared" si="111"/>
        <v/>
      </c>
      <c r="AL239" s="39" t="str">
        <f t="shared" ca="1" si="133"/>
        <v/>
      </c>
      <c r="AM239" s="39" t="str">
        <f t="shared" ca="1" si="125"/>
        <v/>
      </c>
      <c r="AN239" s="40"/>
      <c r="AO239" s="39">
        <f t="shared" ca="1" si="134"/>
        <v>0</v>
      </c>
      <c r="AP239" s="339"/>
      <c r="AW239" s="329"/>
      <c r="BI239" s="329"/>
      <c r="BJ239" s="329"/>
      <c r="BK239" s="329"/>
      <c r="BL239" s="329"/>
      <c r="BM239" s="329"/>
      <c r="BN239" s="329"/>
      <c r="BO239" s="329"/>
      <c r="BP239" s="329"/>
      <c r="BQ239" s="329"/>
      <c r="BR239" s="329"/>
      <c r="BS239" s="329"/>
      <c r="BT239" s="329"/>
      <c r="BU239" s="329"/>
      <c r="BV239" s="329"/>
      <c r="BW239" s="325"/>
      <c r="BX239" s="325"/>
      <c r="BY239" s="325"/>
      <c r="BZ239" s="325"/>
      <c r="CA239" s="325"/>
      <c r="CB239" s="325"/>
      <c r="CC239" s="325"/>
      <c r="CD239" s="325"/>
      <c r="CE239" s="325"/>
      <c r="CF239" s="325"/>
      <c r="CG239" s="325"/>
      <c r="CH239" s="325"/>
      <c r="CI239" s="325"/>
      <c r="CJ239" s="325"/>
      <c r="CK239" s="325"/>
      <c r="CL239" s="325"/>
      <c r="CM239" s="325"/>
      <c r="CN239" s="325"/>
      <c r="CO239" s="325"/>
      <c r="CP239" s="325"/>
      <c r="CQ239" s="325"/>
      <c r="CR239" s="325"/>
      <c r="CS239" s="325"/>
      <c r="CT239" s="325"/>
      <c r="CU239" s="325"/>
      <c r="CV239" s="325"/>
      <c r="CW239" s="325"/>
      <c r="CX239" s="325"/>
    </row>
    <row r="240" spans="1:102" s="36" customFormat="1" ht="14.25" customHeight="1">
      <c r="A240" s="329"/>
      <c r="B240" s="37" t="str">
        <f t="shared" ca="1" si="112"/>
        <v/>
      </c>
      <c r="C240" s="41" t="str">
        <f t="shared" ca="1" si="113"/>
        <v/>
      </c>
      <c r="D240" s="39" t="str">
        <f t="shared" ca="1" si="114"/>
        <v/>
      </c>
      <c r="E240" s="39" t="str">
        <f t="shared" ca="1" si="126"/>
        <v/>
      </c>
      <c r="F240" s="39" t="str">
        <f t="shared" ca="1" si="115"/>
        <v/>
      </c>
      <c r="G240" s="101"/>
      <c r="H240" s="39">
        <f t="shared" ca="1" si="106"/>
        <v>0</v>
      </c>
      <c r="J240" s="332"/>
      <c r="K240" s="37" t="str">
        <f t="shared" ca="1" si="116"/>
        <v/>
      </c>
      <c r="L240" s="41" t="str">
        <f t="shared" ca="1" si="117"/>
        <v/>
      </c>
      <c r="M240" s="39" t="str">
        <f t="shared" si="107"/>
        <v/>
      </c>
      <c r="N240" s="39" t="str">
        <f t="shared" ca="1" si="127"/>
        <v/>
      </c>
      <c r="O240" s="39" t="str">
        <f ca="1">IF(L240="","",ROUND(Q239*$O$5/payments_per_year,2))</f>
        <v/>
      </c>
      <c r="P240" s="101"/>
      <c r="Q240" s="39">
        <f t="shared" ca="1" si="128"/>
        <v>0</v>
      </c>
      <c r="R240" s="332"/>
      <c r="S240" s="37" t="str">
        <f t="shared" ca="1" si="118"/>
        <v/>
      </c>
      <c r="T240" s="41" t="str">
        <f t="shared" ca="1" si="119"/>
        <v/>
      </c>
      <c r="U240" s="39" t="str">
        <f t="shared" si="108"/>
        <v/>
      </c>
      <c r="V240" s="39" t="str">
        <f t="shared" ca="1" si="129"/>
        <v/>
      </c>
      <c r="W240" s="39">
        <f t="shared" ca="1" si="109"/>
        <v>0</v>
      </c>
      <c r="X240" s="40"/>
      <c r="Y240" s="39">
        <f t="shared" ca="1" si="130"/>
        <v>0</v>
      </c>
      <c r="Z240" s="332"/>
      <c r="AA240" s="37" t="str">
        <f t="shared" ca="1" si="120"/>
        <v/>
      </c>
      <c r="AB240" s="41" t="str">
        <f t="shared" ca="1" si="121"/>
        <v/>
      </c>
      <c r="AC240" s="39" t="str">
        <f t="shared" si="110"/>
        <v/>
      </c>
      <c r="AD240" s="39" t="str">
        <f t="shared" ca="1" si="131"/>
        <v/>
      </c>
      <c r="AE240" s="39" t="str">
        <f t="shared" ca="1" si="122"/>
        <v/>
      </c>
      <c r="AF240" s="40"/>
      <c r="AG240" s="39">
        <f t="shared" ca="1" si="132"/>
        <v>0</v>
      </c>
      <c r="AH240" s="339"/>
      <c r="AI240" s="37" t="str">
        <f t="shared" ca="1" si="123"/>
        <v/>
      </c>
      <c r="AJ240" s="41" t="str">
        <f t="shared" ca="1" si="124"/>
        <v/>
      </c>
      <c r="AK240" s="39" t="str">
        <f t="shared" si="111"/>
        <v/>
      </c>
      <c r="AL240" s="39" t="str">
        <f t="shared" ca="1" si="133"/>
        <v/>
      </c>
      <c r="AM240" s="39" t="str">
        <f t="shared" ca="1" si="125"/>
        <v/>
      </c>
      <c r="AN240" s="40"/>
      <c r="AO240" s="39">
        <f t="shared" ca="1" si="134"/>
        <v>0</v>
      </c>
      <c r="AP240" s="339"/>
      <c r="AW240" s="329"/>
      <c r="BI240" s="329"/>
      <c r="BJ240" s="329"/>
      <c r="BK240" s="329"/>
      <c r="BL240" s="329"/>
      <c r="BM240" s="329"/>
      <c r="BN240" s="329"/>
      <c r="BO240" s="329"/>
      <c r="BP240" s="329"/>
      <c r="BQ240" s="329"/>
      <c r="BR240" s="329"/>
      <c r="BS240" s="329"/>
      <c r="BT240" s="329"/>
      <c r="BU240" s="329"/>
      <c r="BV240" s="329"/>
      <c r="BW240" s="325"/>
      <c r="BX240" s="325"/>
      <c r="BY240" s="325"/>
      <c r="BZ240" s="325"/>
      <c r="CA240" s="325"/>
      <c r="CB240" s="325"/>
      <c r="CC240" s="325"/>
      <c r="CD240" s="325"/>
      <c r="CE240" s="325"/>
      <c r="CF240" s="325"/>
      <c r="CG240" s="325"/>
      <c r="CH240" s="325"/>
      <c r="CI240" s="325"/>
      <c r="CJ240" s="325"/>
      <c r="CK240" s="325"/>
      <c r="CL240" s="325"/>
      <c r="CM240" s="325"/>
      <c r="CN240" s="325"/>
      <c r="CO240" s="325"/>
      <c r="CP240" s="325"/>
      <c r="CQ240" s="325"/>
      <c r="CR240" s="325"/>
      <c r="CS240" s="325"/>
      <c r="CT240" s="325"/>
      <c r="CU240" s="325"/>
      <c r="CV240" s="325"/>
      <c r="CW240" s="325"/>
      <c r="CX240" s="325"/>
    </row>
    <row r="241" spans="1:102" s="36" customFormat="1" ht="15" customHeight="1">
      <c r="A241" s="329"/>
      <c r="B241" s="37" t="str">
        <f t="shared" ca="1" si="112"/>
        <v/>
      </c>
      <c r="C241" s="41" t="str">
        <f t="shared" ca="1" si="113"/>
        <v/>
      </c>
      <c r="D241" s="39" t="str">
        <f t="shared" ca="1" si="114"/>
        <v/>
      </c>
      <c r="E241" s="39" t="str">
        <f t="shared" ca="1" si="126"/>
        <v/>
      </c>
      <c r="F241" s="39" t="str">
        <f t="shared" ca="1" si="115"/>
        <v/>
      </c>
      <c r="G241" s="101"/>
      <c r="H241" s="39">
        <f t="shared" ca="1" si="106"/>
        <v>0</v>
      </c>
      <c r="J241" s="332"/>
      <c r="K241" s="37" t="str">
        <f t="shared" ca="1" si="116"/>
        <v/>
      </c>
      <c r="L241" s="41" t="str">
        <f t="shared" ca="1" si="117"/>
        <v/>
      </c>
      <c r="M241" s="39" t="str">
        <f t="shared" si="107"/>
        <v/>
      </c>
      <c r="N241" s="39" t="str">
        <f t="shared" ca="1" si="127"/>
        <v/>
      </c>
      <c r="O241" s="39">
        <f ca="1">ROUND(Q240*$O$5/payments_per_year,2)</f>
        <v>0</v>
      </c>
      <c r="P241" s="101"/>
      <c r="Q241" s="39">
        <f t="shared" ca="1" si="128"/>
        <v>0</v>
      </c>
      <c r="R241" s="332"/>
      <c r="S241" s="37" t="str">
        <f t="shared" ca="1" si="118"/>
        <v/>
      </c>
      <c r="T241" s="41" t="str">
        <f t="shared" ca="1" si="119"/>
        <v/>
      </c>
      <c r="U241" s="39" t="str">
        <f t="shared" si="108"/>
        <v/>
      </c>
      <c r="V241" s="39" t="str">
        <f t="shared" ca="1" si="129"/>
        <v/>
      </c>
      <c r="W241" s="39">
        <f t="shared" ca="1" si="109"/>
        <v>0</v>
      </c>
      <c r="X241" s="40"/>
      <c r="Y241" s="39">
        <f t="shared" ca="1" si="130"/>
        <v>0</v>
      </c>
      <c r="Z241" s="332"/>
      <c r="AA241" s="37" t="str">
        <f t="shared" ca="1" si="120"/>
        <v/>
      </c>
      <c r="AB241" s="41" t="str">
        <f t="shared" ca="1" si="121"/>
        <v/>
      </c>
      <c r="AC241" s="39" t="str">
        <f t="shared" si="110"/>
        <v/>
      </c>
      <c r="AD241" s="39" t="str">
        <f t="shared" ca="1" si="131"/>
        <v/>
      </c>
      <c r="AE241" s="39" t="str">
        <f t="shared" ca="1" si="122"/>
        <v/>
      </c>
      <c r="AF241" s="40"/>
      <c r="AG241" s="39">
        <f t="shared" ca="1" si="132"/>
        <v>0</v>
      </c>
      <c r="AH241" s="339"/>
      <c r="AI241" s="37" t="str">
        <f t="shared" ca="1" si="123"/>
        <v/>
      </c>
      <c r="AJ241" s="41" t="str">
        <f t="shared" ca="1" si="124"/>
        <v/>
      </c>
      <c r="AK241" s="39" t="str">
        <f t="shared" si="111"/>
        <v/>
      </c>
      <c r="AL241" s="39" t="str">
        <f t="shared" ca="1" si="133"/>
        <v/>
      </c>
      <c r="AM241" s="39" t="str">
        <f t="shared" ca="1" si="125"/>
        <v/>
      </c>
      <c r="AN241" s="40"/>
      <c r="AO241" s="39">
        <f t="shared" ca="1" si="134"/>
        <v>0</v>
      </c>
      <c r="AP241" s="339"/>
      <c r="AW241" s="329"/>
      <c r="BI241" s="329"/>
      <c r="BJ241" s="329"/>
      <c r="BK241" s="329"/>
      <c r="BL241" s="329"/>
      <c r="BM241" s="329"/>
      <c r="BN241" s="329"/>
      <c r="BO241" s="329"/>
      <c r="BP241" s="329"/>
      <c r="BQ241" s="329"/>
      <c r="BR241" s="329"/>
      <c r="BS241" s="329"/>
      <c r="BT241" s="329"/>
      <c r="BU241" s="329"/>
      <c r="BV241" s="329"/>
      <c r="BW241" s="325"/>
      <c r="BX241" s="325"/>
      <c r="BY241" s="325"/>
      <c r="BZ241" s="325"/>
      <c r="CA241" s="325"/>
      <c r="CB241" s="325"/>
      <c r="CC241" s="325"/>
      <c r="CD241" s="325"/>
      <c r="CE241" s="325"/>
      <c r="CF241" s="325"/>
      <c r="CG241" s="325"/>
      <c r="CH241" s="325"/>
      <c r="CI241" s="325"/>
      <c r="CJ241" s="325"/>
      <c r="CK241" s="325"/>
      <c r="CL241" s="325"/>
      <c r="CM241" s="325"/>
      <c r="CN241" s="325"/>
      <c r="CO241" s="325"/>
      <c r="CP241" s="325"/>
      <c r="CQ241" s="325"/>
      <c r="CR241" s="325"/>
      <c r="CS241" s="325"/>
      <c r="CT241" s="325"/>
      <c r="CU241" s="325"/>
      <c r="CV241" s="325"/>
      <c r="CW241" s="325"/>
      <c r="CX241" s="325"/>
    </row>
    <row r="242" spans="1:102" s="36" customFormat="1" ht="15" customHeight="1">
      <c r="A242" s="329"/>
      <c r="B242" s="37" t="str">
        <f t="shared" ca="1" si="112"/>
        <v/>
      </c>
      <c r="C242" s="41" t="str">
        <f t="shared" ca="1" si="113"/>
        <v/>
      </c>
      <c r="D242" s="39" t="str">
        <f t="shared" ca="1" si="114"/>
        <v/>
      </c>
      <c r="E242" s="39" t="str">
        <f t="shared" ca="1" si="126"/>
        <v/>
      </c>
      <c r="F242" s="39" t="str">
        <f t="shared" ca="1" si="115"/>
        <v/>
      </c>
      <c r="G242" s="101"/>
      <c r="H242" s="39">
        <f t="shared" ca="1" si="106"/>
        <v>0</v>
      </c>
      <c r="J242" s="332"/>
      <c r="K242" s="37" t="str">
        <f t="shared" ca="1" si="116"/>
        <v/>
      </c>
      <c r="L242" s="41" t="str">
        <f t="shared" ca="1" si="117"/>
        <v/>
      </c>
      <c r="M242" s="39" t="str">
        <f t="shared" si="107"/>
        <v/>
      </c>
      <c r="N242" s="39" t="str">
        <f t="shared" ca="1" si="127"/>
        <v/>
      </c>
      <c r="O242" s="39" t="str">
        <f ca="1">IF(L242="","",ROUND(Q241*$O$5/payments_per_year,2))</f>
        <v/>
      </c>
      <c r="P242" s="101"/>
      <c r="Q242" s="39">
        <f t="shared" ca="1" si="128"/>
        <v>0</v>
      </c>
      <c r="R242" s="332"/>
      <c r="S242" s="37" t="str">
        <f t="shared" ca="1" si="118"/>
        <v/>
      </c>
      <c r="T242" s="41" t="str">
        <f t="shared" ca="1" si="119"/>
        <v/>
      </c>
      <c r="U242" s="39" t="str">
        <f t="shared" si="108"/>
        <v/>
      </c>
      <c r="V242" s="39" t="str">
        <f t="shared" ca="1" si="129"/>
        <v/>
      </c>
      <c r="W242" s="39">
        <f t="shared" ca="1" si="109"/>
        <v>0</v>
      </c>
      <c r="X242" s="40"/>
      <c r="Y242" s="39">
        <f t="shared" ca="1" si="130"/>
        <v>0</v>
      </c>
      <c r="Z242" s="332"/>
      <c r="AA242" s="37" t="str">
        <f t="shared" ca="1" si="120"/>
        <v/>
      </c>
      <c r="AB242" s="41" t="str">
        <f t="shared" ca="1" si="121"/>
        <v/>
      </c>
      <c r="AC242" s="39" t="str">
        <f t="shared" si="110"/>
        <v/>
      </c>
      <c r="AD242" s="39" t="str">
        <f t="shared" ca="1" si="131"/>
        <v/>
      </c>
      <c r="AE242" s="39" t="str">
        <f t="shared" ca="1" si="122"/>
        <v/>
      </c>
      <c r="AF242" s="40"/>
      <c r="AG242" s="39">
        <f t="shared" ca="1" si="132"/>
        <v>0</v>
      </c>
      <c r="AH242" s="339"/>
      <c r="AI242" s="37" t="str">
        <f t="shared" ca="1" si="123"/>
        <v/>
      </c>
      <c r="AJ242" s="41" t="str">
        <f t="shared" ca="1" si="124"/>
        <v/>
      </c>
      <c r="AK242" s="39" t="str">
        <f t="shared" si="111"/>
        <v/>
      </c>
      <c r="AL242" s="39" t="str">
        <f t="shared" ca="1" si="133"/>
        <v/>
      </c>
      <c r="AM242" s="39" t="str">
        <f t="shared" ca="1" si="125"/>
        <v/>
      </c>
      <c r="AN242" s="40"/>
      <c r="AO242" s="39">
        <f t="shared" ca="1" si="134"/>
        <v>0</v>
      </c>
      <c r="AP242" s="339"/>
      <c r="AW242" s="329"/>
      <c r="BI242" s="329"/>
      <c r="BJ242" s="329"/>
      <c r="BK242" s="329"/>
      <c r="BL242" s="329"/>
      <c r="BM242" s="329"/>
      <c r="BN242" s="329"/>
      <c r="BO242" s="329"/>
      <c r="BP242" s="329"/>
      <c r="BQ242" s="329"/>
      <c r="BR242" s="329"/>
      <c r="BS242" s="329"/>
      <c r="BT242" s="329"/>
      <c r="BU242" s="329"/>
      <c r="BV242" s="329"/>
      <c r="BW242" s="325"/>
      <c r="BX242" s="325"/>
      <c r="BY242" s="325"/>
      <c r="BZ242" s="325"/>
      <c r="CA242" s="325"/>
      <c r="CB242" s="325"/>
      <c r="CC242" s="325"/>
      <c r="CD242" s="325"/>
      <c r="CE242" s="325"/>
      <c r="CF242" s="325"/>
      <c r="CG242" s="325"/>
      <c r="CH242" s="325"/>
      <c r="CI242" s="325"/>
      <c r="CJ242" s="325"/>
      <c r="CK242" s="325"/>
      <c r="CL242" s="325"/>
      <c r="CM242" s="325"/>
      <c r="CN242" s="325"/>
      <c r="CO242" s="325"/>
      <c r="CP242" s="325"/>
      <c r="CQ242" s="325"/>
      <c r="CR242" s="325"/>
      <c r="CS242" s="325"/>
      <c r="CT242" s="325"/>
      <c r="CU242" s="325"/>
      <c r="CV242" s="325"/>
      <c r="CW242" s="325"/>
      <c r="CX242" s="325"/>
    </row>
    <row r="243" spans="1:102" s="36" customFormat="1" ht="15" customHeight="1">
      <c r="A243" s="329"/>
      <c r="B243" s="37" t="str">
        <f t="shared" ca="1" si="112"/>
        <v/>
      </c>
      <c r="C243" s="41" t="str">
        <f t="shared" ca="1" si="113"/>
        <v/>
      </c>
      <c r="D243" s="39" t="str">
        <f t="shared" ca="1" si="114"/>
        <v/>
      </c>
      <c r="E243" s="39" t="str">
        <f t="shared" ca="1" si="126"/>
        <v/>
      </c>
      <c r="F243" s="39" t="str">
        <f t="shared" ca="1" si="115"/>
        <v/>
      </c>
      <c r="G243" s="101"/>
      <c r="H243" s="39">
        <f t="shared" ca="1" si="106"/>
        <v>0</v>
      </c>
      <c r="J243" s="332"/>
      <c r="K243" s="37" t="str">
        <f t="shared" ca="1" si="116"/>
        <v/>
      </c>
      <c r="L243" s="41" t="str">
        <f t="shared" ca="1" si="117"/>
        <v/>
      </c>
      <c r="M243" s="39" t="str">
        <f t="shared" si="107"/>
        <v/>
      </c>
      <c r="N243" s="39" t="str">
        <f t="shared" ca="1" si="127"/>
        <v/>
      </c>
      <c r="O243" s="39">
        <f ca="1">ROUND(Q242*$O$5/payments_per_year,2)</f>
        <v>0</v>
      </c>
      <c r="P243" s="101"/>
      <c r="Q243" s="39">
        <f t="shared" ca="1" si="128"/>
        <v>0</v>
      </c>
      <c r="R243" s="332"/>
      <c r="S243" s="37" t="str">
        <f t="shared" ca="1" si="118"/>
        <v/>
      </c>
      <c r="T243" s="41" t="str">
        <f t="shared" ca="1" si="119"/>
        <v/>
      </c>
      <c r="U243" s="39" t="str">
        <f t="shared" si="108"/>
        <v/>
      </c>
      <c r="V243" s="39" t="str">
        <f t="shared" ca="1" si="129"/>
        <v/>
      </c>
      <c r="W243" s="39">
        <f t="shared" ca="1" si="109"/>
        <v>0</v>
      </c>
      <c r="X243" s="40"/>
      <c r="Y243" s="39">
        <f t="shared" ca="1" si="130"/>
        <v>0</v>
      </c>
      <c r="Z243" s="332"/>
      <c r="AA243" s="37" t="str">
        <f t="shared" ca="1" si="120"/>
        <v/>
      </c>
      <c r="AB243" s="41" t="str">
        <f t="shared" ca="1" si="121"/>
        <v/>
      </c>
      <c r="AC243" s="39" t="str">
        <f t="shared" si="110"/>
        <v/>
      </c>
      <c r="AD243" s="39" t="str">
        <f t="shared" ca="1" si="131"/>
        <v/>
      </c>
      <c r="AE243" s="39" t="str">
        <f t="shared" ca="1" si="122"/>
        <v/>
      </c>
      <c r="AF243" s="40"/>
      <c r="AG243" s="39">
        <f t="shared" ca="1" si="132"/>
        <v>0</v>
      </c>
      <c r="AH243" s="339"/>
      <c r="AI243" s="37" t="str">
        <f t="shared" ca="1" si="123"/>
        <v/>
      </c>
      <c r="AJ243" s="41" t="str">
        <f t="shared" ca="1" si="124"/>
        <v/>
      </c>
      <c r="AK243" s="39" t="str">
        <f t="shared" si="111"/>
        <v/>
      </c>
      <c r="AL243" s="39" t="str">
        <f t="shared" ca="1" si="133"/>
        <v/>
      </c>
      <c r="AM243" s="39" t="str">
        <f t="shared" ca="1" si="125"/>
        <v/>
      </c>
      <c r="AN243" s="40"/>
      <c r="AO243" s="39">
        <f t="shared" ca="1" si="134"/>
        <v>0</v>
      </c>
      <c r="AP243" s="339"/>
      <c r="AW243" s="329"/>
      <c r="BI243" s="329"/>
      <c r="BJ243" s="329"/>
      <c r="BK243" s="329"/>
      <c r="BL243" s="329"/>
      <c r="BM243" s="329"/>
      <c r="BN243" s="329"/>
      <c r="BO243" s="329"/>
      <c r="BP243" s="329"/>
      <c r="BQ243" s="329"/>
      <c r="BR243" s="329"/>
      <c r="BS243" s="329"/>
      <c r="BT243" s="329"/>
      <c r="BU243" s="329"/>
      <c r="BV243" s="329"/>
      <c r="BW243" s="325"/>
      <c r="BX243" s="325"/>
      <c r="BY243" s="325"/>
      <c r="BZ243" s="325"/>
      <c r="CA243" s="325"/>
      <c r="CB243" s="325"/>
      <c r="CC243" s="325"/>
      <c r="CD243" s="325"/>
      <c r="CE243" s="325"/>
      <c r="CF243" s="325"/>
      <c r="CG243" s="325"/>
      <c r="CH243" s="325"/>
      <c r="CI243" s="325"/>
      <c r="CJ243" s="325"/>
      <c r="CK243" s="325"/>
      <c r="CL243" s="325"/>
      <c r="CM243" s="325"/>
      <c r="CN243" s="325"/>
      <c r="CO243" s="325"/>
      <c r="CP243" s="325"/>
      <c r="CQ243" s="325"/>
      <c r="CR243" s="325"/>
      <c r="CS243" s="325"/>
      <c r="CT243" s="325"/>
      <c r="CU243" s="325"/>
      <c r="CV243" s="325"/>
      <c r="CW243" s="325"/>
      <c r="CX243" s="325"/>
    </row>
    <row r="244" spans="1:102" s="36" customFormat="1" ht="15" customHeight="1">
      <c r="A244" s="329"/>
      <c r="B244" s="37" t="str">
        <f t="shared" ca="1" si="112"/>
        <v/>
      </c>
      <c r="C244" s="41" t="str">
        <f t="shared" ca="1" si="113"/>
        <v/>
      </c>
      <c r="D244" s="39" t="str">
        <f t="shared" ca="1" si="114"/>
        <v/>
      </c>
      <c r="E244" s="39" t="str">
        <f t="shared" ca="1" si="126"/>
        <v/>
      </c>
      <c r="F244" s="39" t="str">
        <f t="shared" ca="1" si="115"/>
        <v/>
      </c>
      <c r="G244" s="101"/>
      <c r="H244" s="39">
        <f t="shared" ca="1" si="106"/>
        <v>0</v>
      </c>
      <c r="J244" s="332"/>
      <c r="K244" s="37" t="str">
        <f t="shared" ca="1" si="116"/>
        <v/>
      </c>
      <c r="L244" s="41" t="str">
        <f t="shared" ca="1" si="117"/>
        <v/>
      </c>
      <c r="M244" s="39" t="str">
        <f t="shared" si="107"/>
        <v/>
      </c>
      <c r="N244" s="39" t="str">
        <f t="shared" ca="1" si="127"/>
        <v/>
      </c>
      <c r="O244" s="39" t="str">
        <f ca="1">IF(L244="","",ROUND(Q243*$O$5/payments_per_year,2))</f>
        <v/>
      </c>
      <c r="P244" s="101"/>
      <c r="Q244" s="39">
        <f t="shared" ca="1" si="128"/>
        <v>0</v>
      </c>
      <c r="R244" s="332"/>
      <c r="S244" s="37" t="str">
        <f t="shared" ca="1" si="118"/>
        <v/>
      </c>
      <c r="T244" s="41" t="str">
        <f t="shared" ca="1" si="119"/>
        <v/>
      </c>
      <c r="U244" s="39" t="str">
        <f t="shared" si="108"/>
        <v/>
      </c>
      <c r="V244" s="39" t="str">
        <f t="shared" ca="1" si="129"/>
        <v/>
      </c>
      <c r="W244" s="39">
        <f t="shared" ca="1" si="109"/>
        <v>0</v>
      </c>
      <c r="X244" s="40"/>
      <c r="Y244" s="39">
        <f t="shared" ca="1" si="130"/>
        <v>0</v>
      </c>
      <c r="Z244" s="332"/>
      <c r="AA244" s="37" t="str">
        <f t="shared" ca="1" si="120"/>
        <v/>
      </c>
      <c r="AB244" s="41" t="str">
        <f t="shared" ca="1" si="121"/>
        <v/>
      </c>
      <c r="AC244" s="39" t="str">
        <f t="shared" si="110"/>
        <v/>
      </c>
      <c r="AD244" s="39" t="str">
        <f t="shared" ca="1" si="131"/>
        <v/>
      </c>
      <c r="AE244" s="39" t="str">
        <f t="shared" ca="1" si="122"/>
        <v/>
      </c>
      <c r="AF244" s="40"/>
      <c r="AG244" s="39">
        <f t="shared" ca="1" si="132"/>
        <v>0</v>
      </c>
      <c r="AH244" s="339"/>
      <c r="AI244" s="37" t="str">
        <f t="shared" ca="1" si="123"/>
        <v/>
      </c>
      <c r="AJ244" s="41" t="str">
        <f t="shared" ca="1" si="124"/>
        <v/>
      </c>
      <c r="AK244" s="39" t="str">
        <f t="shared" si="111"/>
        <v/>
      </c>
      <c r="AL244" s="39" t="str">
        <f t="shared" ca="1" si="133"/>
        <v/>
      </c>
      <c r="AM244" s="39" t="str">
        <f t="shared" ca="1" si="125"/>
        <v/>
      </c>
      <c r="AN244" s="40"/>
      <c r="AO244" s="39">
        <f t="shared" ca="1" si="134"/>
        <v>0</v>
      </c>
      <c r="AP244" s="339"/>
      <c r="AW244" s="329"/>
      <c r="BI244" s="329"/>
      <c r="BJ244" s="329"/>
      <c r="BK244" s="329"/>
      <c r="BL244" s="329"/>
      <c r="BM244" s="329"/>
      <c r="BN244" s="329"/>
      <c r="BO244" s="329"/>
      <c r="BP244" s="329"/>
      <c r="BQ244" s="329"/>
      <c r="BR244" s="329"/>
      <c r="BS244" s="329"/>
      <c r="BT244" s="329"/>
      <c r="BU244" s="329"/>
      <c r="BV244" s="329"/>
      <c r="BW244" s="325"/>
      <c r="BX244" s="325"/>
      <c r="BY244" s="325"/>
      <c r="BZ244" s="325"/>
      <c r="CA244" s="325"/>
      <c r="CB244" s="325"/>
      <c r="CC244" s="325"/>
      <c r="CD244" s="325"/>
      <c r="CE244" s="325"/>
      <c r="CF244" s="325"/>
      <c r="CG244" s="325"/>
      <c r="CH244" s="325"/>
      <c r="CI244" s="325"/>
      <c r="CJ244" s="325"/>
      <c r="CK244" s="325"/>
      <c r="CL244" s="325"/>
      <c r="CM244" s="325"/>
      <c r="CN244" s="325"/>
      <c r="CO244" s="325"/>
      <c r="CP244" s="325"/>
      <c r="CQ244" s="325"/>
      <c r="CR244" s="325"/>
      <c r="CS244" s="325"/>
      <c r="CT244" s="325"/>
      <c r="CU244" s="325"/>
      <c r="CV244" s="325"/>
      <c r="CW244" s="325"/>
      <c r="CX244" s="325"/>
    </row>
    <row r="245" spans="1:102" s="36" customFormat="1" ht="15" customHeight="1">
      <c r="A245" s="329"/>
      <c r="B245" s="37" t="str">
        <f t="shared" ca="1" si="112"/>
        <v/>
      </c>
      <c r="C245" s="41" t="str">
        <f t="shared" ca="1" si="113"/>
        <v/>
      </c>
      <c r="D245" s="39" t="str">
        <f t="shared" ca="1" si="114"/>
        <v/>
      </c>
      <c r="E245" s="39" t="str">
        <f t="shared" ca="1" si="126"/>
        <v/>
      </c>
      <c r="F245" s="39" t="str">
        <f t="shared" ca="1" si="115"/>
        <v/>
      </c>
      <c r="G245" s="101"/>
      <c r="H245" s="39">
        <f t="shared" ca="1" si="106"/>
        <v>0</v>
      </c>
      <c r="J245" s="332"/>
      <c r="K245" s="37" t="str">
        <f t="shared" ca="1" si="116"/>
        <v/>
      </c>
      <c r="L245" s="41" t="str">
        <f t="shared" ca="1" si="117"/>
        <v/>
      </c>
      <c r="M245" s="39" t="str">
        <f t="shared" si="107"/>
        <v/>
      </c>
      <c r="N245" s="39" t="str">
        <f t="shared" ca="1" si="127"/>
        <v/>
      </c>
      <c r="O245" s="39">
        <f ca="1">ROUND(Q244*$O$5/payments_per_year,2)</f>
        <v>0</v>
      </c>
      <c r="P245" s="101"/>
      <c r="Q245" s="39">
        <f t="shared" ca="1" si="128"/>
        <v>0</v>
      </c>
      <c r="R245" s="332"/>
      <c r="S245" s="37" t="str">
        <f t="shared" ca="1" si="118"/>
        <v/>
      </c>
      <c r="T245" s="41" t="str">
        <f t="shared" ca="1" si="119"/>
        <v/>
      </c>
      <c r="U245" s="39" t="str">
        <f t="shared" si="108"/>
        <v/>
      </c>
      <c r="V245" s="39" t="str">
        <f t="shared" ca="1" si="129"/>
        <v/>
      </c>
      <c r="W245" s="39">
        <f t="shared" ca="1" si="109"/>
        <v>0</v>
      </c>
      <c r="X245" s="40"/>
      <c r="Y245" s="39">
        <f t="shared" ca="1" si="130"/>
        <v>0</v>
      </c>
      <c r="Z245" s="332"/>
      <c r="AA245" s="37" t="str">
        <f t="shared" ca="1" si="120"/>
        <v/>
      </c>
      <c r="AB245" s="41" t="str">
        <f t="shared" ca="1" si="121"/>
        <v/>
      </c>
      <c r="AC245" s="39" t="str">
        <f t="shared" si="110"/>
        <v/>
      </c>
      <c r="AD245" s="39" t="str">
        <f t="shared" ca="1" si="131"/>
        <v/>
      </c>
      <c r="AE245" s="39" t="str">
        <f t="shared" ca="1" si="122"/>
        <v/>
      </c>
      <c r="AF245" s="40"/>
      <c r="AG245" s="39">
        <f t="shared" ca="1" si="132"/>
        <v>0</v>
      </c>
      <c r="AH245" s="339"/>
      <c r="AI245" s="37" t="str">
        <f t="shared" ca="1" si="123"/>
        <v/>
      </c>
      <c r="AJ245" s="41" t="str">
        <f t="shared" ca="1" si="124"/>
        <v/>
      </c>
      <c r="AK245" s="39" t="str">
        <f t="shared" si="111"/>
        <v/>
      </c>
      <c r="AL245" s="39" t="str">
        <f t="shared" ca="1" si="133"/>
        <v/>
      </c>
      <c r="AM245" s="39" t="str">
        <f t="shared" ca="1" si="125"/>
        <v/>
      </c>
      <c r="AN245" s="40"/>
      <c r="AO245" s="39">
        <f t="shared" ca="1" si="134"/>
        <v>0</v>
      </c>
      <c r="AP245" s="339"/>
      <c r="AW245" s="329"/>
      <c r="BI245" s="329"/>
      <c r="BJ245" s="329"/>
      <c r="BK245" s="329"/>
      <c r="BL245" s="329"/>
      <c r="BM245" s="329"/>
      <c r="BN245" s="329"/>
      <c r="BO245" s="329"/>
      <c r="BP245" s="329"/>
      <c r="BQ245" s="329"/>
      <c r="BR245" s="329"/>
      <c r="BS245" s="329"/>
      <c r="BT245" s="329"/>
      <c r="BU245" s="329"/>
      <c r="BV245" s="329"/>
      <c r="BW245" s="325"/>
      <c r="BX245" s="325"/>
      <c r="BY245" s="325"/>
      <c r="BZ245" s="325"/>
      <c r="CA245" s="325"/>
      <c r="CB245" s="325"/>
      <c r="CC245" s="325"/>
      <c r="CD245" s="325"/>
      <c r="CE245" s="325"/>
      <c r="CF245" s="325"/>
      <c r="CG245" s="325"/>
      <c r="CH245" s="325"/>
      <c r="CI245" s="325"/>
      <c r="CJ245" s="325"/>
      <c r="CK245" s="325"/>
      <c r="CL245" s="325"/>
      <c r="CM245" s="325"/>
      <c r="CN245" s="325"/>
      <c r="CO245" s="325"/>
      <c r="CP245" s="325"/>
      <c r="CQ245" s="325"/>
      <c r="CR245" s="325"/>
      <c r="CS245" s="325"/>
      <c r="CT245" s="325"/>
      <c r="CU245" s="325"/>
      <c r="CV245" s="325"/>
      <c r="CW245" s="325"/>
      <c r="CX245" s="325"/>
    </row>
    <row r="246" spans="1:102" s="36" customFormat="1" ht="15" customHeight="1">
      <c r="A246" s="329"/>
      <c r="B246" s="37" t="str">
        <f t="shared" ca="1" si="112"/>
        <v/>
      </c>
      <c r="C246" s="41" t="str">
        <f t="shared" ca="1" si="113"/>
        <v/>
      </c>
      <c r="D246" s="39" t="str">
        <f t="shared" ca="1" si="114"/>
        <v/>
      </c>
      <c r="E246" s="39" t="str">
        <f t="shared" ca="1" si="126"/>
        <v/>
      </c>
      <c r="F246" s="39" t="str">
        <f t="shared" ca="1" si="115"/>
        <v/>
      </c>
      <c r="G246" s="101"/>
      <c r="H246" s="39">
        <f t="shared" ca="1" si="106"/>
        <v>0</v>
      </c>
      <c r="J246" s="332"/>
      <c r="K246" s="37" t="str">
        <f t="shared" ca="1" si="116"/>
        <v/>
      </c>
      <c r="L246" s="41" t="str">
        <f t="shared" ca="1" si="117"/>
        <v/>
      </c>
      <c r="M246" s="39" t="str">
        <f t="shared" si="107"/>
        <v/>
      </c>
      <c r="N246" s="39" t="str">
        <f t="shared" ca="1" si="127"/>
        <v/>
      </c>
      <c r="O246" s="39" t="str">
        <f ca="1">IF(L246="","",ROUND(Q245*$O$5/payments_per_year,2))</f>
        <v/>
      </c>
      <c r="P246" s="101"/>
      <c r="Q246" s="39">
        <f t="shared" ca="1" si="128"/>
        <v>0</v>
      </c>
      <c r="R246" s="332"/>
      <c r="S246" s="37" t="str">
        <f t="shared" ca="1" si="118"/>
        <v/>
      </c>
      <c r="T246" s="41" t="str">
        <f t="shared" ca="1" si="119"/>
        <v/>
      </c>
      <c r="U246" s="39" t="str">
        <f t="shared" si="108"/>
        <v/>
      </c>
      <c r="V246" s="39" t="str">
        <f t="shared" ca="1" si="129"/>
        <v/>
      </c>
      <c r="W246" s="39">
        <f t="shared" ca="1" si="109"/>
        <v>0</v>
      </c>
      <c r="X246" s="40"/>
      <c r="Y246" s="39">
        <f t="shared" ca="1" si="130"/>
        <v>0</v>
      </c>
      <c r="Z246" s="332"/>
      <c r="AA246" s="37" t="str">
        <f t="shared" ca="1" si="120"/>
        <v/>
      </c>
      <c r="AB246" s="41" t="str">
        <f t="shared" ca="1" si="121"/>
        <v/>
      </c>
      <c r="AC246" s="39" t="str">
        <f t="shared" si="110"/>
        <v/>
      </c>
      <c r="AD246" s="39" t="str">
        <f t="shared" ca="1" si="131"/>
        <v/>
      </c>
      <c r="AE246" s="39" t="str">
        <f t="shared" ca="1" si="122"/>
        <v/>
      </c>
      <c r="AF246" s="40"/>
      <c r="AG246" s="39">
        <f t="shared" ca="1" si="132"/>
        <v>0</v>
      </c>
      <c r="AH246" s="339"/>
      <c r="AI246" s="37" t="str">
        <f t="shared" ca="1" si="123"/>
        <v/>
      </c>
      <c r="AJ246" s="41" t="str">
        <f t="shared" ca="1" si="124"/>
        <v/>
      </c>
      <c r="AK246" s="39" t="str">
        <f t="shared" si="111"/>
        <v/>
      </c>
      <c r="AL246" s="39" t="str">
        <f t="shared" ca="1" si="133"/>
        <v/>
      </c>
      <c r="AM246" s="39" t="str">
        <f t="shared" ca="1" si="125"/>
        <v/>
      </c>
      <c r="AN246" s="40"/>
      <c r="AO246" s="39">
        <f t="shared" ca="1" si="134"/>
        <v>0</v>
      </c>
      <c r="AP246" s="339"/>
      <c r="AW246" s="329"/>
      <c r="BI246" s="329"/>
      <c r="BJ246" s="329"/>
      <c r="BK246" s="329"/>
      <c r="BL246" s="329"/>
      <c r="BM246" s="329"/>
      <c r="BN246" s="329"/>
      <c r="BO246" s="329"/>
      <c r="BP246" s="329"/>
      <c r="BQ246" s="329"/>
      <c r="BR246" s="329"/>
      <c r="BS246" s="329"/>
      <c r="BT246" s="329"/>
      <c r="BU246" s="329"/>
      <c r="BV246" s="329"/>
      <c r="BW246" s="325"/>
      <c r="BX246" s="325"/>
      <c r="BY246" s="325"/>
      <c r="BZ246" s="325"/>
      <c r="CA246" s="325"/>
      <c r="CB246" s="325"/>
      <c r="CC246" s="325"/>
      <c r="CD246" s="325"/>
      <c r="CE246" s="325"/>
      <c r="CF246" s="325"/>
      <c r="CG246" s="325"/>
      <c r="CH246" s="325"/>
      <c r="CI246" s="325"/>
      <c r="CJ246" s="325"/>
      <c r="CK246" s="325"/>
      <c r="CL246" s="325"/>
      <c r="CM246" s="325"/>
      <c r="CN246" s="325"/>
      <c r="CO246" s="325"/>
      <c r="CP246" s="325"/>
      <c r="CQ246" s="325"/>
      <c r="CR246" s="325"/>
      <c r="CS246" s="325"/>
      <c r="CT246" s="325"/>
      <c r="CU246" s="325"/>
      <c r="CV246" s="325"/>
      <c r="CW246" s="325"/>
      <c r="CX246" s="325"/>
    </row>
    <row r="247" spans="1:102" s="36" customFormat="1" ht="15" customHeight="1">
      <c r="A247" s="329"/>
      <c r="B247" s="37" t="str">
        <f t="shared" ca="1" si="112"/>
        <v/>
      </c>
      <c r="C247" s="41" t="str">
        <f t="shared" ca="1" si="113"/>
        <v/>
      </c>
      <c r="D247" s="39" t="str">
        <f t="shared" ca="1" si="114"/>
        <v/>
      </c>
      <c r="E247" s="39" t="str">
        <f t="shared" ca="1" si="126"/>
        <v/>
      </c>
      <c r="F247" s="39" t="str">
        <f t="shared" ca="1" si="115"/>
        <v/>
      </c>
      <c r="G247" s="101"/>
      <c r="H247" s="39">
        <f t="shared" ca="1" si="106"/>
        <v>0</v>
      </c>
      <c r="J247" s="332"/>
      <c r="K247" s="37" t="str">
        <f t="shared" ca="1" si="116"/>
        <v/>
      </c>
      <c r="L247" s="41" t="str">
        <f t="shared" ca="1" si="117"/>
        <v/>
      </c>
      <c r="M247" s="39" t="str">
        <f t="shared" si="107"/>
        <v/>
      </c>
      <c r="N247" s="39" t="str">
        <f t="shared" ca="1" si="127"/>
        <v/>
      </c>
      <c r="O247" s="39">
        <f ca="1">ROUND(Q246*$O$5/payments_per_year,2)</f>
        <v>0</v>
      </c>
      <c r="P247" s="101"/>
      <c r="Q247" s="39">
        <f t="shared" ca="1" si="128"/>
        <v>0</v>
      </c>
      <c r="R247" s="332"/>
      <c r="S247" s="37" t="str">
        <f t="shared" ca="1" si="118"/>
        <v/>
      </c>
      <c r="T247" s="41" t="str">
        <f t="shared" ca="1" si="119"/>
        <v/>
      </c>
      <c r="U247" s="39" t="str">
        <f t="shared" si="108"/>
        <v/>
      </c>
      <c r="V247" s="39" t="str">
        <f t="shared" ca="1" si="129"/>
        <v/>
      </c>
      <c r="W247" s="39">
        <f t="shared" ca="1" si="109"/>
        <v>0</v>
      </c>
      <c r="X247" s="40"/>
      <c r="Y247" s="39">
        <f t="shared" ca="1" si="130"/>
        <v>0</v>
      </c>
      <c r="Z247" s="332"/>
      <c r="AA247" s="37" t="str">
        <f t="shared" ca="1" si="120"/>
        <v/>
      </c>
      <c r="AB247" s="41" t="str">
        <f t="shared" ca="1" si="121"/>
        <v/>
      </c>
      <c r="AC247" s="39" t="str">
        <f t="shared" si="110"/>
        <v/>
      </c>
      <c r="AD247" s="39" t="str">
        <f t="shared" ca="1" si="131"/>
        <v/>
      </c>
      <c r="AE247" s="39" t="str">
        <f t="shared" ca="1" si="122"/>
        <v/>
      </c>
      <c r="AF247" s="40"/>
      <c r="AG247" s="39">
        <f t="shared" ca="1" si="132"/>
        <v>0</v>
      </c>
      <c r="AH247" s="339"/>
      <c r="AI247" s="37" t="str">
        <f t="shared" ca="1" si="123"/>
        <v/>
      </c>
      <c r="AJ247" s="41" t="str">
        <f t="shared" ca="1" si="124"/>
        <v/>
      </c>
      <c r="AK247" s="39" t="str">
        <f t="shared" si="111"/>
        <v/>
      </c>
      <c r="AL247" s="39" t="str">
        <f t="shared" ca="1" si="133"/>
        <v/>
      </c>
      <c r="AM247" s="39" t="str">
        <f t="shared" ca="1" si="125"/>
        <v/>
      </c>
      <c r="AN247" s="40"/>
      <c r="AO247" s="39">
        <f t="shared" ca="1" si="134"/>
        <v>0</v>
      </c>
      <c r="AP247" s="339"/>
      <c r="AW247" s="329"/>
      <c r="BI247" s="329"/>
      <c r="BJ247" s="329"/>
      <c r="BK247" s="329"/>
      <c r="BL247" s="329"/>
      <c r="BM247" s="329"/>
      <c r="BN247" s="329"/>
      <c r="BO247" s="329"/>
      <c r="BP247" s="329"/>
      <c r="BQ247" s="329"/>
      <c r="BR247" s="329"/>
      <c r="BS247" s="329"/>
      <c r="BT247" s="329"/>
      <c r="BU247" s="329"/>
      <c r="BV247" s="329"/>
      <c r="BW247" s="325"/>
      <c r="BX247" s="325"/>
      <c r="BY247" s="325"/>
      <c r="BZ247" s="325"/>
      <c r="CA247" s="325"/>
      <c r="CB247" s="325"/>
      <c r="CC247" s="325"/>
      <c r="CD247" s="325"/>
      <c r="CE247" s="325"/>
      <c r="CF247" s="325"/>
      <c r="CG247" s="325"/>
      <c r="CH247" s="325"/>
      <c r="CI247" s="325"/>
      <c r="CJ247" s="325"/>
      <c r="CK247" s="325"/>
      <c r="CL247" s="325"/>
      <c r="CM247" s="325"/>
      <c r="CN247" s="325"/>
      <c r="CO247" s="325"/>
      <c r="CP247" s="325"/>
      <c r="CQ247" s="325"/>
      <c r="CR247" s="325"/>
      <c r="CS247" s="325"/>
      <c r="CT247" s="325"/>
      <c r="CU247" s="325"/>
      <c r="CV247" s="325"/>
      <c r="CW247" s="325"/>
      <c r="CX247" s="325"/>
    </row>
    <row r="248" spans="1:102" s="36" customFormat="1" ht="15" customHeight="1">
      <c r="A248" s="329"/>
      <c r="B248" s="37" t="str">
        <f t="shared" ca="1" si="112"/>
        <v/>
      </c>
      <c r="C248" s="41" t="str">
        <f t="shared" ca="1" si="113"/>
        <v/>
      </c>
      <c r="D248" s="39" t="str">
        <f t="shared" ca="1" si="114"/>
        <v/>
      </c>
      <c r="E248" s="39" t="str">
        <f t="shared" ca="1" si="126"/>
        <v/>
      </c>
      <c r="F248" s="39" t="str">
        <f t="shared" ca="1" si="115"/>
        <v/>
      </c>
      <c r="G248" s="101"/>
      <c r="H248" s="39">
        <f t="shared" ca="1" si="106"/>
        <v>0</v>
      </c>
      <c r="J248" s="332"/>
      <c r="K248" s="37" t="str">
        <f t="shared" ca="1" si="116"/>
        <v/>
      </c>
      <c r="L248" s="41" t="str">
        <f t="shared" ca="1" si="117"/>
        <v/>
      </c>
      <c r="M248" s="39" t="str">
        <f t="shared" si="107"/>
        <v/>
      </c>
      <c r="N248" s="39" t="str">
        <f t="shared" ca="1" si="127"/>
        <v/>
      </c>
      <c r="O248" s="39" t="str">
        <f ca="1">IF(L248="","",ROUND(Q247*$O$5/payments_per_year,2))</f>
        <v/>
      </c>
      <c r="P248" s="101"/>
      <c r="Q248" s="39">
        <f t="shared" ca="1" si="128"/>
        <v>0</v>
      </c>
      <c r="R248" s="332"/>
      <c r="S248" s="37" t="str">
        <f t="shared" ca="1" si="118"/>
        <v/>
      </c>
      <c r="T248" s="41" t="str">
        <f t="shared" ca="1" si="119"/>
        <v/>
      </c>
      <c r="U248" s="39" t="str">
        <f t="shared" si="108"/>
        <v/>
      </c>
      <c r="V248" s="39" t="str">
        <f t="shared" ca="1" si="129"/>
        <v/>
      </c>
      <c r="W248" s="39">
        <f t="shared" ca="1" si="109"/>
        <v>0</v>
      </c>
      <c r="X248" s="40"/>
      <c r="Y248" s="39">
        <f t="shared" ca="1" si="130"/>
        <v>0</v>
      </c>
      <c r="Z248" s="332"/>
      <c r="AA248" s="37" t="str">
        <f t="shared" ca="1" si="120"/>
        <v/>
      </c>
      <c r="AB248" s="41" t="str">
        <f t="shared" ca="1" si="121"/>
        <v/>
      </c>
      <c r="AC248" s="39" t="str">
        <f t="shared" si="110"/>
        <v/>
      </c>
      <c r="AD248" s="39" t="str">
        <f t="shared" ca="1" si="131"/>
        <v/>
      </c>
      <c r="AE248" s="39" t="str">
        <f t="shared" ca="1" si="122"/>
        <v/>
      </c>
      <c r="AF248" s="40"/>
      <c r="AG248" s="39">
        <f t="shared" ca="1" si="132"/>
        <v>0</v>
      </c>
      <c r="AH248" s="339"/>
      <c r="AI248" s="37" t="str">
        <f t="shared" ca="1" si="123"/>
        <v/>
      </c>
      <c r="AJ248" s="41" t="str">
        <f t="shared" ca="1" si="124"/>
        <v/>
      </c>
      <c r="AK248" s="39" t="str">
        <f t="shared" si="111"/>
        <v/>
      </c>
      <c r="AL248" s="39" t="str">
        <f t="shared" ca="1" si="133"/>
        <v/>
      </c>
      <c r="AM248" s="39" t="str">
        <f t="shared" ca="1" si="125"/>
        <v/>
      </c>
      <c r="AN248" s="40"/>
      <c r="AO248" s="39">
        <f t="shared" ca="1" si="134"/>
        <v>0</v>
      </c>
      <c r="AP248" s="339"/>
      <c r="AW248" s="329"/>
      <c r="BI248" s="329"/>
      <c r="BJ248" s="329"/>
      <c r="BK248" s="329"/>
      <c r="BL248" s="329"/>
      <c r="BM248" s="329"/>
      <c r="BN248" s="329"/>
      <c r="BO248" s="329"/>
      <c r="BP248" s="329"/>
      <c r="BQ248" s="329"/>
      <c r="BR248" s="329"/>
      <c r="BS248" s="329"/>
      <c r="BT248" s="329"/>
      <c r="BU248" s="329"/>
      <c r="BV248" s="329"/>
      <c r="BW248" s="325"/>
      <c r="BX248" s="325"/>
      <c r="BY248" s="325"/>
      <c r="BZ248" s="325"/>
      <c r="CA248" s="325"/>
      <c r="CB248" s="325"/>
      <c r="CC248" s="325"/>
      <c r="CD248" s="325"/>
      <c r="CE248" s="325"/>
      <c r="CF248" s="325"/>
      <c r="CG248" s="325"/>
      <c r="CH248" s="325"/>
      <c r="CI248" s="325"/>
      <c r="CJ248" s="325"/>
      <c r="CK248" s="325"/>
      <c r="CL248" s="325"/>
      <c r="CM248" s="325"/>
      <c r="CN248" s="325"/>
      <c r="CO248" s="325"/>
      <c r="CP248" s="325"/>
      <c r="CQ248" s="325"/>
      <c r="CR248" s="325"/>
      <c r="CS248" s="325"/>
      <c r="CT248" s="325"/>
      <c r="CU248" s="325"/>
      <c r="CV248" s="325"/>
      <c r="CW248" s="325"/>
      <c r="CX248" s="325"/>
    </row>
    <row r="249" spans="1:102" s="36" customFormat="1" ht="15" customHeight="1">
      <c r="A249" s="329"/>
      <c r="B249" s="37" t="str">
        <f t="shared" ca="1" si="112"/>
        <v/>
      </c>
      <c r="C249" s="41" t="str">
        <f t="shared" ca="1" si="113"/>
        <v/>
      </c>
      <c r="D249" s="39" t="str">
        <f t="shared" ca="1" si="114"/>
        <v/>
      </c>
      <c r="E249" s="39" t="str">
        <f t="shared" ca="1" si="126"/>
        <v/>
      </c>
      <c r="F249" s="39" t="str">
        <f t="shared" ca="1" si="115"/>
        <v/>
      </c>
      <c r="G249" s="101"/>
      <c r="H249" s="39">
        <f t="shared" ca="1" si="106"/>
        <v>0</v>
      </c>
      <c r="J249" s="332"/>
      <c r="K249" s="37" t="str">
        <f t="shared" ca="1" si="116"/>
        <v/>
      </c>
      <c r="L249" s="41" t="str">
        <f t="shared" ca="1" si="117"/>
        <v/>
      </c>
      <c r="M249" s="39" t="str">
        <f t="shared" si="107"/>
        <v/>
      </c>
      <c r="N249" s="39" t="str">
        <f t="shared" ca="1" si="127"/>
        <v/>
      </c>
      <c r="O249" s="39">
        <f ca="1">ROUND(Q248*$O$5/payments_per_year,2)</f>
        <v>0</v>
      </c>
      <c r="P249" s="101"/>
      <c r="Q249" s="39">
        <f t="shared" ca="1" si="128"/>
        <v>0</v>
      </c>
      <c r="R249" s="332"/>
      <c r="S249" s="37" t="str">
        <f t="shared" ca="1" si="118"/>
        <v/>
      </c>
      <c r="T249" s="41" t="str">
        <f t="shared" ca="1" si="119"/>
        <v/>
      </c>
      <c r="U249" s="39" t="str">
        <f t="shared" si="108"/>
        <v/>
      </c>
      <c r="V249" s="39" t="str">
        <f t="shared" ca="1" si="129"/>
        <v/>
      </c>
      <c r="W249" s="39">
        <f t="shared" ca="1" si="109"/>
        <v>0</v>
      </c>
      <c r="X249" s="40"/>
      <c r="Y249" s="39">
        <f t="shared" ca="1" si="130"/>
        <v>0</v>
      </c>
      <c r="Z249" s="332"/>
      <c r="AA249" s="37" t="str">
        <f t="shared" ca="1" si="120"/>
        <v/>
      </c>
      <c r="AB249" s="41" t="str">
        <f t="shared" ca="1" si="121"/>
        <v/>
      </c>
      <c r="AC249" s="39" t="str">
        <f t="shared" si="110"/>
        <v/>
      </c>
      <c r="AD249" s="39" t="str">
        <f t="shared" ca="1" si="131"/>
        <v/>
      </c>
      <c r="AE249" s="39" t="str">
        <f t="shared" ca="1" si="122"/>
        <v/>
      </c>
      <c r="AF249" s="40"/>
      <c r="AG249" s="39">
        <f t="shared" ca="1" si="132"/>
        <v>0</v>
      </c>
      <c r="AH249" s="339"/>
      <c r="AI249" s="37" t="str">
        <f t="shared" ca="1" si="123"/>
        <v/>
      </c>
      <c r="AJ249" s="41" t="str">
        <f t="shared" ca="1" si="124"/>
        <v/>
      </c>
      <c r="AK249" s="39" t="str">
        <f t="shared" si="111"/>
        <v/>
      </c>
      <c r="AL249" s="39" t="str">
        <f t="shared" ca="1" si="133"/>
        <v/>
      </c>
      <c r="AM249" s="39" t="str">
        <f t="shared" ca="1" si="125"/>
        <v/>
      </c>
      <c r="AN249" s="40"/>
      <c r="AO249" s="39">
        <f t="shared" ca="1" si="134"/>
        <v>0</v>
      </c>
      <c r="AP249" s="339"/>
      <c r="AW249" s="329"/>
      <c r="BI249" s="329"/>
      <c r="BJ249" s="329"/>
      <c r="BK249" s="329"/>
      <c r="BL249" s="329"/>
      <c r="BM249" s="329"/>
      <c r="BN249" s="329"/>
      <c r="BO249" s="329"/>
      <c r="BP249" s="329"/>
      <c r="BQ249" s="329"/>
      <c r="BR249" s="329"/>
      <c r="BS249" s="329"/>
      <c r="BT249" s="329"/>
      <c r="BU249" s="329"/>
      <c r="BV249" s="329"/>
      <c r="BW249" s="325"/>
      <c r="BX249" s="325"/>
      <c r="BY249" s="325"/>
      <c r="BZ249" s="325"/>
      <c r="CA249" s="325"/>
      <c r="CB249" s="325"/>
      <c r="CC249" s="325"/>
      <c r="CD249" s="325"/>
      <c r="CE249" s="325"/>
      <c r="CF249" s="325"/>
      <c r="CG249" s="325"/>
      <c r="CH249" s="325"/>
      <c r="CI249" s="325"/>
      <c r="CJ249" s="325"/>
      <c r="CK249" s="325"/>
      <c r="CL249" s="325"/>
      <c r="CM249" s="325"/>
      <c r="CN249" s="325"/>
      <c r="CO249" s="325"/>
      <c r="CP249" s="325"/>
      <c r="CQ249" s="325"/>
      <c r="CR249" s="325"/>
      <c r="CS249" s="325"/>
      <c r="CT249" s="325"/>
      <c r="CU249" s="325"/>
      <c r="CV249" s="325"/>
      <c r="CW249" s="325"/>
      <c r="CX249" s="325"/>
    </row>
    <row r="250" spans="1:102" s="36" customFormat="1" ht="15" customHeight="1">
      <c r="A250" s="329"/>
      <c r="B250" s="37" t="str">
        <f t="shared" ca="1" si="112"/>
        <v/>
      </c>
      <c r="C250" s="41" t="str">
        <f t="shared" ca="1" si="113"/>
        <v/>
      </c>
      <c r="D250" s="39" t="str">
        <f t="shared" ca="1" si="114"/>
        <v/>
      </c>
      <c r="E250" s="39" t="str">
        <f t="shared" ca="1" si="126"/>
        <v/>
      </c>
      <c r="F250" s="39" t="str">
        <f t="shared" ca="1" si="115"/>
        <v/>
      </c>
      <c r="G250" s="101"/>
      <c r="H250" s="39">
        <f t="shared" ca="1" si="106"/>
        <v>0</v>
      </c>
      <c r="J250" s="332"/>
      <c r="K250" s="37" t="str">
        <f t="shared" ca="1" si="116"/>
        <v/>
      </c>
      <c r="L250" s="41" t="str">
        <f t="shared" ca="1" si="117"/>
        <v/>
      </c>
      <c r="M250" s="39" t="str">
        <f t="shared" si="107"/>
        <v/>
      </c>
      <c r="N250" s="39" t="str">
        <f t="shared" ca="1" si="127"/>
        <v/>
      </c>
      <c r="O250" s="39" t="str">
        <f ca="1">IF(L250="","",ROUND(Q249*$O$5/payments_per_year,2))</f>
        <v/>
      </c>
      <c r="P250" s="101"/>
      <c r="Q250" s="39">
        <f t="shared" ca="1" si="128"/>
        <v>0</v>
      </c>
      <c r="R250" s="332"/>
      <c r="S250" s="37" t="str">
        <f t="shared" ca="1" si="118"/>
        <v/>
      </c>
      <c r="T250" s="41" t="str">
        <f t="shared" ca="1" si="119"/>
        <v/>
      </c>
      <c r="U250" s="39" t="str">
        <f t="shared" si="108"/>
        <v/>
      </c>
      <c r="V250" s="39" t="str">
        <f t="shared" ca="1" si="129"/>
        <v/>
      </c>
      <c r="W250" s="39">
        <f t="shared" ca="1" si="109"/>
        <v>0</v>
      </c>
      <c r="X250" s="40"/>
      <c r="Y250" s="39">
        <f t="shared" ca="1" si="130"/>
        <v>0</v>
      </c>
      <c r="Z250" s="332"/>
      <c r="AA250" s="37" t="str">
        <f t="shared" ca="1" si="120"/>
        <v/>
      </c>
      <c r="AB250" s="41" t="str">
        <f t="shared" ca="1" si="121"/>
        <v/>
      </c>
      <c r="AC250" s="39" t="str">
        <f t="shared" si="110"/>
        <v/>
      </c>
      <c r="AD250" s="39" t="str">
        <f t="shared" ca="1" si="131"/>
        <v/>
      </c>
      <c r="AE250" s="39" t="str">
        <f t="shared" ca="1" si="122"/>
        <v/>
      </c>
      <c r="AF250" s="40"/>
      <c r="AG250" s="39">
        <f t="shared" ca="1" si="132"/>
        <v>0</v>
      </c>
      <c r="AH250" s="339"/>
      <c r="AI250" s="37" t="str">
        <f t="shared" ca="1" si="123"/>
        <v/>
      </c>
      <c r="AJ250" s="41" t="str">
        <f t="shared" ca="1" si="124"/>
        <v/>
      </c>
      <c r="AK250" s="39" t="str">
        <f t="shared" si="111"/>
        <v/>
      </c>
      <c r="AL250" s="39" t="str">
        <f t="shared" ca="1" si="133"/>
        <v/>
      </c>
      <c r="AM250" s="39" t="str">
        <f t="shared" ca="1" si="125"/>
        <v/>
      </c>
      <c r="AN250" s="40"/>
      <c r="AO250" s="39">
        <f t="shared" ca="1" si="134"/>
        <v>0</v>
      </c>
      <c r="AP250" s="339"/>
      <c r="AW250" s="329"/>
      <c r="BI250" s="329"/>
      <c r="BJ250" s="329"/>
      <c r="BK250" s="329"/>
      <c r="BL250" s="329"/>
      <c r="BM250" s="329"/>
      <c r="BN250" s="329"/>
      <c r="BO250" s="329"/>
      <c r="BP250" s="329"/>
      <c r="BQ250" s="329"/>
      <c r="BR250" s="329"/>
      <c r="BS250" s="329"/>
      <c r="BT250" s="329"/>
      <c r="BU250" s="329"/>
      <c r="BV250" s="329"/>
      <c r="BW250" s="325"/>
      <c r="BX250" s="325"/>
      <c r="BY250" s="325"/>
      <c r="BZ250" s="325"/>
      <c r="CA250" s="325"/>
      <c r="CB250" s="325"/>
      <c r="CC250" s="325"/>
      <c r="CD250" s="325"/>
      <c r="CE250" s="325"/>
      <c r="CF250" s="325"/>
      <c r="CG250" s="325"/>
      <c r="CH250" s="325"/>
      <c r="CI250" s="325"/>
      <c r="CJ250" s="325"/>
      <c r="CK250" s="325"/>
      <c r="CL250" s="325"/>
      <c r="CM250" s="325"/>
      <c r="CN250" s="325"/>
      <c r="CO250" s="325"/>
      <c r="CP250" s="325"/>
      <c r="CQ250" s="325"/>
      <c r="CR250" s="325"/>
      <c r="CS250" s="325"/>
      <c r="CT250" s="325"/>
      <c r="CU250" s="325"/>
      <c r="CV250" s="325"/>
      <c r="CW250" s="325"/>
      <c r="CX250" s="325"/>
    </row>
    <row r="251" spans="1:102" s="36" customFormat="1" ht="15" customHeight="1">
      <c r="A251" s="329"/>
      <c r="B251" s="37" t="str">
        <f t="shared" ca="1" si="112"/>
        <v/>
      </c>
      <c r="C251" s="41" t="str">
        <f t="shared" ca="1" si="113"/>
        <v/>
      </c>
      <c r="D251" s="39" t="str">
        <f t="shared" ca="1" si="114"/>
        <v/>
      </c>
      <c r="E251" s="39" t="str">
        <f t="shared" ca="1" si="126"/>
        <v/>
      </c>
      <c r="F251" s="39" t="str">
        <f t="shared" ca="1" si="115"/>
        <v/>
      </c>
      <c r="G251" s="101"/>
      <c r="H251" s="39">
        <f t="shared" ca="1" si="106"/>
        <v>0</v>
      </c>
      <c r="J251" s="332"/>
      <c r="K251" s="37" t="str">
        <f t="shared" ca="1" si="116"/>
        <v/>
      </c>
      <c r="L251" s="41" t="str">
        <f t="shared" ca="1" si="117"/>
        <v/>
      </c>
      <c r="M251" s="39" t="str">
        <f t="shared" si="107"/>
        <v/>
      </c>
      <c r="N251" s="39" t="str">
        <f t="shared" ca="1" si="127"/>
        <v/>
      </c>
      <c r="O251" s="39">
        <f ca="1">ROUND(Q250*$O$5/payments_per_year,2)</f>
        <v>0</v>
      </c>
      <c r="P251" s="101"/>
      <c r="Q251" s="39">
        <f t="shared" ca="1" si="128"/>
        <v>0</v>
      </c>
      <c r="R251" s="332"/>
      <c r="S251" s="37" t="str">
        <f t="shared" ca="1" si="118"/>
        <v/>
      </c>
      <c r="T251" s="41" t="str">
        <f t="shared" ca="1" si="119"/>
        <v/>
      </c>
      <c r="U251" s="39" t="str">
        <f t="shared" si="108"/>
        <v/>
      </c>
      <c r="V251" s="39" t="str">
        <f t="shared" ca="1" si="129"/>
        <v/>
      </c>
      <c r="W251" s="39">
        <f t="shared" ca="1" si="109"/>
        <v>0</v>
      </c>
      <c r="X251" s="40"/>
      <c r="Y251" s="39">
        <f t="shared" ca="1" si="130"/>
        <v>0</v>
      </c>
      <c r="Z251" s="332"/>
      <c r="AA251" s="37" t="str">
        <f t="shared" ca="1" si="120"/>
        <v/>
      </c>
      <c r="AB251" s="41" t="str">
        <f t="shared" ca="1" si="121"/>
        <v/>
      </c>
      <c r="AC251" s="39" t="str">
        <f t="shared" si="110"/>
        <v/>
      </c>
      <c r="AD251" s="39" t="str">
        <f t="shared" ca="1" si="131"/>
        <v/>
      </c>
      <c r="AE251" s="39" t="str">
        <f t="shared" ca="1" si="122"/>
        <v/>
      </c>
      <c r="AF251" s="40"/>
      <c r="AG251" s="39">
        <f t="shared" ca="1" si="132"/>
        <v>0</v>
      </c>
      <c r="AH251" s="339"/>
      <c r="AI251" s="37" t="str">
        <f t="shared" ca="1" si="123"/>
        <v/>
      </c>
      <c r="AJ251" s="41" t="str">
        <f t="shared" ca="1" si="124"/>
        <v/>
      </c>
      <c r="AK251" s="39" t="str">
        <f t="shared" si="111"/>
        <v/>
      </c>
      <c r="AL251" s="39" t="str">
        <f t="shared" ca="1" si="133"/>
        <v/>
      </c>
      <c r="AM251" s="39" t="str">
        <f t="shared" ca="1" si="125"/>
        <v/>
      </c>
      <c r="AN251" s="40"/>
      <c r="AO251" s="39">
        <f t="shared" ca="1" si="134"/>
        <v>0</v>
      </c>
      <c r="AP251" s="339"/>
      <c r="AW251" s="329"/>
      <c r="BI251" s="329"/>
      <c r="BJ251" s="329"/>
      <c r="BK251" s="329"/>
      <c r="BL251" s="329"/>
      <c r="BM251" s="329"/>
      <c r="BN251" s="329"/>
      <c r="BO251" s="329"/>
      <c r="BP251" s="329"/>
      <c r="BQ251" s="329"/>
      <c r="BR251" s="329"/>
      <c r="BS251" s="329"/>
      <c r="BT251" s="329"/>
      <c r="BU251" s="329"/>
      <c r="BV251" s="329"/>
      <c r="BW251" s="325"/>
      <c r="BX251" s="325"/>
      <c r="BY251" s="325"/>
      <c r="BZ251" s="325"/>
      <c r="CA251" s="325"/>
      <c r="CB251" s="325"/>
      <c r="CC251" s="325"/>
      <c r="CD251" s="325"/>
      <c r="CE251" s="325"/>
      <c r="CF251" s="325"/>
      <c r="CG251" s="325"/>
      <c r="CH251" s="325"/>
      <c r="CI251" s="325"/>
      <c r="CJ251" s="325"/>
      <c r="CK251" s="325"/>
      <c r="CL251" s="325"/>
      <c r="CM251" s="325"/>
      <c r="CN251" s="325"/>
      <c r="CO251" s="325"/>
      <c r="CP251" s="325"/>
      <c r="CQ251" s="325"/>
      <c r="CR251" s="325"/>
      <c r="CS251" s="325"/>
      <c r="CT251" s="325"/>
      <c r="CU251" s="325"/>
      <c r="CV251" s="325"/>
      <c r="CW251" s="325"/>
      <c r="CX251" s="325"/>
    </row>
    <row r="252" spans="1:102" s="36" customFormat="1" ht="15" customHeight="1">
      <c r="A252" s="329"/>
      <c r="B252" s="37" t="str">
        <f t="shared" ca="1" si="112"/>
        <v/>
      </c>
      <c r="C252" s="41" t="str">
        <f t="shared" ca="1" si="113"/>
        <v/>
      </c>
      <c r="D252" s="39" t="str">
        <f t="shared" ca="1" si="114"/>
        <v/>
      </c>
      <c r="E252" s="39" t="str">
        <f t="shared" ca="1" si="126"/>
        <v/>
      </c>
      <c r="F252" s="39" t="str">
        <f t="shared" ca="1" si="115"/>
        <v/>
      </c>
      <c r="G252" s="101"/>
      <c r="H252" s="39">
        <f t="shared" ca="1" si="106"/>
        <v>0</v>
      </c>
      <c r="J252" s="332"/>
      <c r="K252" s="37" t="str">
        <f t="shared" ca="1" si="116"/>
        <v/>
      </c>
      <c r="L252" s="41" t="str">
        <f t="shared" ca="1" si="117"/>
        <v/>
      </c>
      <c r="M252" s="39" t="str">
        <f t="shared" si="107"/>
        <v/>
      </c>
      <c r="N252" s="39" t="str">
        <f t="shared" ca="1" si="127"/>
        <v/>
      </c>
      <c r="O252" s="39" t="str">
        <f ca="1">IF(L252="","",ROUND(Q251*$O$5/payments_per_year,2))</f>
        <v/>
      </c>
      <c r="P252" s="101"/>
      <c r="Q252" s="39">
        <f t="shared" ca="1" si="128"/>
        <v>0</v>
      </c>
      <c r="R252" s="332"/>
      <c r="S252" s="37" t="str">
        <f t="shared" ca="1" si="118"/>
        <v/>
      </c>
      <c r="T252" s="41" t="str">
        <f t="shared" ca="1" si="119"/>
        <v/>
      </c>
      <c r="U252" s="39" t="str">
        <f t="shared" si="108"/>
        <v/>
      </c>
      <c r="V252" s="39" t="str">
        <f t="shared" ca="1" si="129"/>
        <v/>
      </c>
      <c r="W252" s="39">
        <f t="shared" ca="1" si="109"/>
        <v>0</v>
      </c>
      <c r="X252" s="40"/>
      <c r="Y252" s="39">
        <f t="shared" ca="1" si="130"/>
        <v>0</v>
      </c>
      <c r="Z252" s="332"/>
      <c r="AA252" s="37" t="str">
        <f t="shared" ca="1" si="120"/>
        <v/>
      </c>
      <c r="AB252" s="41" t="str">
        <f t="shared" ca="1" si="121"/>
        <v/>
      </c>
      <c r="AC252" s="39" t="str">
        <f t="shared" si="110"/>
        <v/>
      </c>
      <c r="AD252" s="39" t="str">
        <f t="shared" ca="1" si="131"/>
        <v/>
      </c>
      <c r="AE252" s="39" t="str">
        <f t="shared" ca="1" si="122"/>
        <v/>
      </c>
      <c r="AF252" s="40"/>
      <c r="AG252" s="39">
        <f t="shared" ca="1" si="132"/>
        <v>0</v>
      </c>
      <c r="AH252" s="339"/>
      <c r="AI252" s="37" t="str">
        <f t="shared" ca="1" si="123"/>
        <v/>
      </c>
      <c r="AJ252" s="41" t="str">
        <f t="shared" ca="1" si="124"/>
        <v/>
      </c>
      <c r="AK252" s="39" t="str">
        <f t="shared" si="111"/>
        <v/>
      </c>
      <c r="AL252" s="39" t="str">
        <f t="shared" ca="1" si="133"/>
        <v/>
      </c>
      <c r="AM252" s="39" t="str">
        <f t="shared" ca="1" si="125"/>
        <v/>
      </c>
      <c r="AN252" s="40"/>
      <c r="AO252" s="39">
        <f t="shared" ca="1" si="134"/>
        <v>0</v>
      </c>
      <c r="AP252" s="339"/>
      <c r="AW252" s="329"/>
      <c r="BI252" s="329"/>
      <c r="BJ252" s="329"/>
      <c r="BK252" s="329"/>
      <c r="BL252" s="329"/>
      <c r="BM252" s="329"/>
      <c r="BN252" s="329"/>
      <c r="BO252" s="329"/>
      <c r="BP252" s="329"/>
      <c r="BQ252" s="329"/>
      <c r="BR252" s="329"/>
      <c r="BS252" s="329"/>
      <c r="BT252" s="329"/>
      <c r="BU252" s="329"/>
      <c r="BV252" s="329"/>
      <c r="BW252" s="325"/>
      <c r="BX252" s="325"/>
      <c r="BY252" s="325"/>
      <c r="BZ252" s="325"/>
      <c r="CA252" s="325"/>
      <c r="CB252" s="325"/>
      <c r="CC252" s="325"/>
      <c r="CD252" s="325"/>
      <c r="CE252" s="325"/>
      <c r="CF252" s="325"/>
      <c r="CG252" s="325"/>
      <c r="CH252" s="325"/>
      <c r="CI252" s="325"/>
      <c r="CJ252" s="325"/>
      <c r="CK252" s="325"/>
      <c r="CL252" s="325"/>
      <c r="CM252" s="325"/>
      <c r="CN252" s="325"/>
      <c r="CO252" s="325"/>
      <c r="CP252" s="325"/>
      <c r="CQ252" s="325"/>
      <c r="CR252" s="325"/>
      <c r="CS252" s="325"/>
      <c r="CT252" s="325"/>
      <c r="CU252" s="325"/>
      <c r="CV252" s="325"/>
      <c r="CW252" s="325"/>
      <c r="CX252" s="325"/>
    </row>
    <row r="253" spans="1:102" s="36" customFormat="1" ht="15" customHeight="1">
      <c r="A253" s="329"/>
      <c r="B253" s="37" t="str">
        <f t="shared" ca="1" si="112"/>
        <v/>
      </c>
      <c r="C253" s="41" t="str">
        <f t="shared" ca="1" si="113"/>
        <v/>
      </c>
      <c r="D253" s="39" t="str">
        <f t="shared" ca="1" si="114"/>
        <v/>
      </c>
      <c r="E253" s="39" t="str">
        <f t="shared" ca="1" si="126"/>
        <v/>
      </c>
      <c r="F253" s="39" t="str">
        <f t="shared" ca="1" si="115"/>
        <v/>
      </c>
      <c r="G253" s="101"/>
      <c r="H253" s="39">
        <f t="shared" ca="1" si="106"/>
        <v>0</v>
      </c>
      <c r="J253" s="332"/>
      <c r="K253" s="37" t="str">
        <f t="shared" ca="1" si="116"/>
        <v/>
      </c>
      <c r="L253" s="41" t="str">
        <f t="shared" ca="1" si="117"/>
        <v/>
      </c>
      <c r="M253" s="39" t="str">
        <f t="shared" si="107"/>
        <v/>
      </c>
      <c r="N253" s="39" t="str">
        <f t="shared" ca="1" si="127"/>
        <v/>
      </c>
      <c r="O253" s="39">
        <f ca="1">ROUND(Q252*$O$5/payments_per_year,2)</f>
        <v>0</v>
      </c>
      <c r="P253" s="101"/>
      <c r="Q253" s="39">
        <f t="shared" ca="1" si="128"/>
        <v>0</v>
      </c>
      <c r="R253" s="332"/>
      <c r="S253" s="37" t="str">
        <f t="shared" ca="1" si="118"/>
        <v/>
      </c>
      <c r="T253" s="41" t="str">
        <f t="shared" ca="1" si="119"/>
        <v/>
      </c>
      <c r="U253" s="39" t="str">
        <f t="shared" si="108"/>
        <v/>
      </c>
      <c r="V253" s="39" t="str">
        <f t="shared" ca="1" si="129"/>
        <v/>
      </c>
      <c r="W253" s="39">
        <f t="shared" ca="1" si="109"/>
        <v>0</v>
      </c>
      <c r="X253" s="40"/>
      <c r="Y253" s="39">
        <f t="shared" ca="1" si="130"/>
        <v>0</v>
      </c>
      <c r="Z253" s="332"/>
      <c r="AA253" s="37" t="str">
        <f t="shared" ca="1" si="120"/>
        <v/>
      </c>
      <c r="AB253" s="41" t="str">
        <f t="shared" ca="1" si="121"/>
        <v/>
      </c>
      <c r="AC253" s="39" t="str">
        <f t="shared" si="110"/>
        <v/>
      </c>
      <c r="AD253" s="39" t="str">
        <f t="shared" ca="1" si="131"/>
        <v/>
      </c>
      <c r="AE253" s="39" t="str">
        <f t="shared" ca="1" si="122"/>
        <v/>
      </c>
      <c r="AF253" s="40"/>
      <c r="AG253" s="39">
        <f t="shared" ca="1" si="132"/>
        <v>0</v>
      </c>
      <c r="AH253" s="339"/>
      <c r="AI253" s="37" t="str">
        <f t="shared" ca="1" si="123"/>
        <v/>
      </c>
      <c r="AJ253" s="41" t="str">
        <f t="shared" ca="1" si="124"/>
        <v/>
      </c>
      <c r="AK253" s="39" t="str">
        <f t="shared" si="111"/>
        <v/>
      </c>
      <c r="AL253" s="39" t="str">
        <f t="shared" ca="1" si="133"/>
        <v/>
      </c>
      <c r="AM253" s="39" t="str">
        <f t="shared" ca="1" si="125"/>
        <v/>
      </c>
      <c r="AN253" s="40"/>
      <c r="AO253" s="39">
        <f t="shared" ca="1" si="134"/>
        <v>0</v>
      </c>
      <c r="AP253" s="339"/>
      <c r="AW253" s="329"/>
      <c r="BI253" s="329"/>
      <c r="BJ253" s="329"/>
      <c r="BK253" s="329"/>
      <c r="BL253" s="329"/>
      <c r="BM253" s="329"/>
      <c r="BN253" s="329"/>
      <c r="BO253" s="329"/>
      <c r="BP253" s="329"/>
      <c r="BQ253" s="329"/>
      <c r="BR253" s="329"/>
      <c r="BS253" s="329"/>
      <c r="BT253" s="329"/>
      <c r="BU253" s="329"/>
      <c r="BV253" s="329"/>
      <c r="BW253" s="325"/>
      <c r="BX253" s="325"/>
      <c r="BY253" s="325"/>
      <c r="BZ253" s="325"/>
      <c r="CA253" s="325"/>
      <c r="CB253" s="325"/>
      <c r="CC253" s="325"/>
      <c r="CD253" s="325"/>
      <c r="CE253" s="325"/>
      <c r="CF253" s="325"/>
      <c r="CG253" s="325"/>
      <c r="CH253" s="325"/>
      <c r="CI253" s="325"/>
      <c r="CJ253" s="325"/>
      <c r="CK253" s="325"/>
      <c r="CL253" s="325"/>
      <c r="CM253" s="325"/>
      <c r="CN253" s="325"/>
      <c r="CO253" s="325"/>
      <c r="CP253" s="325"/>
      <c r="CQ253" s="325"/>
      <c r="CR253" s="325"/>
      <c r="CS253" s="325"/>
      <c r="CT253" s="325"/>
      <c r="CU253" s="325"/>
      <c r="CV253" s="325"/>
      <c r="CW253" s="325"/>
      <c r="CX253" s="325"/>
    </row>
    <row r="254" spans="1:102" s="36" customFormat="1" ht="15" customHeight="1">
      <c r="A254" s="329"/>
      <c r="B254" s="37" t="str">
        <f t="shared" ca="1" si="112"/>
        <v/>
      </c>
      <c r="C254" s="41" t="str">
        <f t="shared" ca="1" si="113"/>
        <v/>
      </c>
      <c r="D254" s="39" t="str">
        <f t="shared" ca="1" si="114"/>
        <v/>
      </c>
      <c r="E254" s="39" t="str">
        <f t="shared" ca="1" si="126"/>
        <v/>
      </c>
      <c r="F254" s="39" t="str">
        <f t="shared" ca="1" si="115"/>
        <v/>
      </c>
      <c r="G254" s="101"/>
      <c r="H254" s="39">
        <f t="shared" ca="1" si="106"/>
        <v>0</v>
      </c>
      <c r="J254" s="332"/>
      <c r="K254" s="37" t="str">
        <f t="shared" ca="1" si="116"/>
        <v/>
      </c>
      <c r="L254" s="41" t="str">
        <f t="shared" ca="1" si="117"/>
        <v/>
      </c>
      <c r="M254" s="39" t="str">
        <f t="shared" si="107"/>
        <v/>
      </c>
      <c r="N254" s="39" t="str">
        <f t="shared" ca="1" si="127"/>
        <v/>
      </c>
      <c r="O254" s="39" t="str">
        <f ca="1">IF(L254="","",ROUND(Q253*$O$5/payments_per_year,2))</f>
        <v/>
      </c>
      <c r="P254" s="101"/>
      <c r="Q254" s="39">
        <f t="shared" ca="1" si="128"/>
        <v>0</v>
      </c>
      <c r="R254" s="332"/>
      <c r="S254" s="37" t="str">
        <f t="shared" ca="1" si="118"/>
        <v/>
      </c>
      <c r="T254" s="41" t="str">
        <f t="shared" ca="1" si="119"/>
        <v/>
      </c>
      <c r="U254" s="39" t="str">
        <f t="shared" si="108"/>
        <v/>
      </c>
      <c r="V254" s="39" t="str">
        <f t="shared" ca="1" si="129"/>
        <v/>
      </c>
      <c r="W254" s="39">
        <f t="shared" ca="1" si="109"/>
        <v>0</v>
      </c>
      <c r="X254" s="40"/>
      <c r="Y254" s="39">
        <f t="shared" ca="1" si="130"/>
        <v>0</v>
      </c>
      <c r="Z254" s="332"/>
      <c r="AA254" s="37" t="str">
        <f t="shared" ca="1" si="120"/>
        <v/>
      </c>
      <c r="AB254" s="41" t="str">
        <f t="shared" ca="1" si="121"/>
        <v/>
      </c>
      <c r="AC254" s="39" t="str">
        <f t="shared" si="110"/>
        <v/>
      </c>
      <c r="AD254" s="39" t="str">
        <f t="shared" ca="1" si="131"/>
        <v/>
      </c>
      <c r="AE254" s="39" t="str">
        <f t="shared" ca="1" si="122"/>
        <v/>
      </c>
      <c r="AF254" s="40"/>
      <c r="AG254" s="39">
        <f t="shared" ca="1" si="132"/>
        <v>0</v>
      </c>
      <c r="AH254" s="339"/>
      <c r="AI254" s="37" t="str">
        <f t="shared" ca="1" si="123"/>
        <v/>
      </c>
      <c r="AJ254" s="41" t="str">
        <f t="shared" ca="1" si="124"/>
        <v/>
      </c>
      <c r="AK254" s="39" t="str">
        <f t="shared" si="111"/>
        <v/>
      </c>
      <c r="AL254" s="39" t="str">
        <f t="shared" ca="1" si="133"/>
        <v/>
      </c>
      <c r="AM254" s="39" t="str">
        <f t="shared" ca="1" si="125"/>
        <v/>
      </c>
      <c r="AN254" s="40"/>
      <c r="AO254" s="39">
        <f t="shared" ca="1" si="134"/>
        <v>0</v>
      </c>
      <c r="AP254" s="339"/>
      <c r="AW254" s="329"/>
      <c r="BI254" s="329"/>
      <c r="BJ254" s="329"/>
      <c r="BK254" s="329"/>
      <c r="BL254" s="329"/>
      <c r="BM254" s="329"/>
      <c r="BN254" s="329"/>
      <c r="BO254" s="329"/>
      <c r="BP254" s="329"/>
      <c r="BQ254" s="329"/>
      <c r="BR254" s="329"/>
      <c r="BS254" s="329"/>
      <c r="BT254" s="329"/>
      <c r="BU254" s="329"/>
      <c r="BV254" s="329"/>
      <c r="BW254" s="325"/>
      <c r="BX254" s="325"/>
      <c r="BY254" s="325"/>
      <c r="BZ254" s="325"/>
      <c r="CA254" s="325"/>
      <c r="CB254" s="325"/>
      <c r="CC254" s="325"/>
      <c r="CD254" s="325"/>
      <c r="CE254" s="325"/>
      <c r="CF254" s="325"/>
      <c r="CG254" s="325"/>
      <c r="CH254" s="325"/>
      <c r="CI254" s="325"/>
      <c r="CJ254" s="325"/>
      <c r="CK254" s="325"/>
      <c r="CL254" s="325"/>
      <c r="CM254" s="325"/>
      <c r="CN254" s="325"/>
      <c r="CO254" s="325"/>
      <c r="CP254" s="325"/>
      <c r="CQ254" s="325"/>
      <c r="CR254" s="325"/>
      <c r="CS254" s="325"/>
      <c r="CT254" s="325"/>
      <c r="CU254" s="325"/>
      <c r="CV254" s="325"/>
      <c r="CW254" s="325"/>
      <c r="CX254" s="325"/>
    </row>
    <row r="255" spans="1:102" s="36" customFormat="1" ht="15" customHeight="1">
      <c r="A255" s="329"/>
      <c r="B255" s="37" t="str">
        <f t="shared" ca="1" si="112"/>
        <v/>
      </c>
      <c r="C255" s="41" t="str">
        <f t="shared" ca="1" si="113"/>
        <v/>
      </c>
      <c r="D255" s="39" t="str">
        <f t="shared" ca="1" si="114"/>
        <v/>
      </c>
      <c r="E255" s="39" t="str">
        <f t="shared" ca="1" si="126"/>
        <v/>
      </c>
      <c r="F255" s="39" t="str">
        <f t="shared" ca="1" si="115"/>
        <v/>
      </c>
      <c r="G255" s="101"/>
      <c r="H255" s="39">
        <f t="shared" ca="1" si="106"/>
        <v>0</v>
      </c>
      <c r="J255" s="332"/>
      <c r="K255" s="37" t="str">
        <f t="shared" ca="1" si="116"/>
        <v/>
      </c>
      <c r="L255" s="41" t="str">
        <f t="shared" ca="1" si="117"/>
        <v/>
      </c>
      <c r="M255" s="39" t="str">
        <f t="shared" si="107"/>
        <v/>
      </c>
      <c r="N255" s="39" t="str">
        <f t="shared" ca="1" si="127"/>
        <v/>
      </c>
      <c r="O255" s="39">
        <f ca="1">ROUND(Q254*$O$5/payments_per_year,2)</f>
        <v>0</v>
      </c>
      <c r="P255" s="101"/>
      <c r="Q255" s="39">
        <f t="shared" ca="1" si="128"/>
        <v>0</v>
      </c>
      <c r="R255" s="332"/>
      <c r="S255" s="37" t="str">
        <f t="shared" ca="1" si="118"/>
        <v/>
      </c>
      <c r="T255" s="41" t="str">
        <f t="shared" ca="1" si="119"/>
        <v/>
      </c>
      <c r="U255" s="39" t="str">
        <f t="shared" si="108"/>
        <v/>
      </c>
      <c r="V255" s="39" t="str">
        <f t="shared" ca="1" si="129"/>
        <v/>
      </c>
      <c r="W255" s="39">
        <f t="shared" ca="1" si="109"/>
        <v>0</v>
      </c>
      <c r="X255" s="40"/>
      <c r="Y255" s="39">
        <f t="shared" ca="1" si="130"/>
        <v>0</v>
      </c>
      <c r="Z255" s="332"/>
      <c r="AA255" s="37" t="str">
        <f t="shared" ca="1" si="120"/>
        <v/>
      </c>
      <c r="AB255" s="41" t="str">
        <f t="shared" ca="1" si="121"/>
        <v/>
      </c>
      <c r="AC255" s="39" t="str">
        <f t="shared" si="110"/>
        <v/>
      </c>
      <c r="AD255" s="39" t="str">
        <f t="shared" ca="1" si="131"/>
        <v/>
      </c>
      <c r="AE255" s="39" t="str">
        <f t="shared" ca="1" si="122"/>
        <v/>
      </c>
      <c r="AF255" s="40"/>
      <c r="AG255" s="39">
        <f t="shared" ca="1" si="132"/>
        <v>0</v>
      </c>
      <c r="AH255" s="339"/>
      <c r="AI255" s="37" t="str">
        <f t="shared" ca="1" si="123"/>
        <v/>
      </c>
      <c r="AJ255" s="41" t="str">
        <f t="shared" ca="1" si="124"/>
        <v/>
      </c>
      <c r="AK255" s="39" t="str">
        <f t="shared" si="111"/>
        <v/>
      </c>
      <c r="AL255" s="39" t="str">
        <f t="shared" ca="1" si="133"/>
        <v/>
      </c>
      <c r="AM255" s="39" t="str">
        <f t="shared" ca="1" si="125"/>
        <v/>
      </c>
      <c r="AN255" s="40"/>
      <c r="AO255" s="39">
        <f t="shared" ca="1" si="134"/>
        <v>0</v>
      </c>
      <c r="AP255" s="339"/>
      <c r="AW255" s="329"/>
      <c r="BI255" s="329"/>
      <c r="BJ255" s="329"/>
      <c r="BK255" s="329"/>
      <c r="BL255" s="329"/>
      <c r="BM255" s="329"/>
      <c r="BN255" s="329"/>
      <c r="BO255" s="329"/>
      <c r="BP255" s="329"/>
      <c r="BQ255" s="329"/>
      <c r="BR255" s="329"/>
      <c r="BS255" s="329"/>
      <c r="BT255" s="329"/>
      <c r="BU255" s="329"/>
      <c r="BV255" s="329"/>
      <c r="BW255" s="325"/>
      <c r="BX255" s="325"/>
      <c r="BY255" s="325"/>
      <c r="BZ255" s="325"/>
      <c r="CA255" s="325"/>
      <c r="CB255" s="325"/>
      <c r="CC255" s="325"/>
      <c r="CD255" s="325"/>
      <c r="CE255" s="325"/>
      <c r="CF255" s="325"/>
      <c r="CG255" s="325"/>
      <c r="CH255" s="325"/>
      <c r="CI255" s="325"/>
      <c r="CJ255" s="325"/>
      <c r="CK255" s="325"/>
      <c r="CL255" s="325"/>
      <c r="CM255" s="325"/>
      <c r="CN255" s="325"/>
      <c r="CO255" s="325"/>
      <c r="CP255" s="325"/>
      <c r="CQ255" s="325"/>
      <c r="CR255" s="325"/>
      <c r="CS255" s="325"/>
      <c r="CT255" s="325"/>
      <c r="CU255" s="325"/>
      <c r="CV255" s="325"/>
      <c r="CW255" s="325"/>
      <c r="CX255" s="325"/>
    </row>
    <row r="256" spans="1:102" s="36" customFormat="1" ht="15" customHeight="1">
      <c r="A256" s="329"/>
      <c r="B256" s="37" t="str">
        <f t="shared" ca="1" si="112"/>
        <v/>
      </c>
      <c r="C256" s="41" t="str">
        <f t="shared" ca="1" si="113"/>
        <v/>
      </c>
      <c r="D256" s="39" t="str">
        <f t="shared" ca="1" si="114"/>
        <v/>
      </c>
      <c r="E256" s="39" t="str">
        <f t="shared" ca="1" si="126"/>
        <v/>
      </c>
      <c r="F256" s="39" t="str">
        <f t="shared" ca="1" si="115"/>
        <v/>
      </c>
      <c r="G256" s="101"/>
      <c r="H256" s="39">
        <f t="shared" ca="1" si="106"/>
        <v>0</v>
      </c>
      <c r="J256" s="332"/>
      <c r="K256" s="37" t="str">
        <f t="shared" ca="1" si="116"/>
        <v/>
      </c>
      <c r="L256" s="41" t="str">
        <f t="shared" ca="1" si="117"/>
        <v/>
      </c>
      <c r="M256" s="39" t="str">
        <f t="shared" si="107"/>
        <v/>
      </c>
      <c r="N256" s="39" t="str">
        <f t="shared" ca="1" si="127"/>
        <v/>
      </c>
      <c r="O256" s="39" t="str">
        <f ca="1">IF(L256="","",ROUND(Q255*$O$5/payments_per_year,2))</f>
        <v/>
      </c>
      <c r="P256" s="101"/>
      <c r="Q256" s="39">
        <f t="shared" ca="1" si="128"/>
        <v>0</v>
      </c>
      <c r="R256" s="332"/>
      <c r="S256" s="37" t="str">
        <f t="shared" ca="1" si="118"/>
        <v/>
      </c>
      <c r="T256" s="41" t="str">
        <f t="shared" ca="1" si="119"/>
        <v/>
      </c>
      <c r="U256" s="39" t="str">
        <f t="shared" si="108"/>
        <v/>
      </c>
      <c r="V256" s="39" t="str">
        <f t="shared" ca="1" si="129"/>
        <v/>
      </c>
      <c r="W256" s="39">
        <f t="shared" ca="1" si="109"/>
        <v>0</v>
      </c>
      <c r="X256" s="40"/>
      <c r="Y256" s="39">
        <f t="shared" ca="1" si="130"/>
        <v>0</v>
      </c>
      <c r="Z256" s="332"/>
      <c r="AA256" s="37" t="str">
        <f t="shared" ca="1" si="120"/>
        <v/>
      </c>
      <c r="AB256" s="41" t="str">
        <f t="shared" ca="1" si="121"/>
        <v/>
      </c>
      <c r="AC256" s="39" t="str">
        <f t="shared" si="110"/>
        <v/>
      </c>
      <c r="AD256" s="39" t="str">
        <f t="shared" ca="1" si="131"/>
        <v/>
      </c>
      <c r="AE256" s="39" t="str">
        <f t="shared" ca="1" si="122"/>
        <v/>
      </c>
      <c r="AF256" s="40"/>
      <c r="AG256" s="39">
        <f t="shared" ca="1" si="132"/>
        <v>0</v>
      </c>
      <c r="AH256" s="339"/>
      <c r="AI256" s="37" t="str">
        <f t="shared" ca="1" si="123"/>
        <v/>
      </c>
      <c r="AJ256" s="41" t="str">
        <f t="shared" ca="1" si="124"/>
        <v/>
      </c>
      <c r="AK256" s="39" t="str">
        <f t="shared" si="111"/>
        <v/>
      </c>
      <c r="AL256" s="39" t="str">
        <f t="shared" ca="1" si="133"/>
        <v/>
      </c>
      <c r="AM256" s="39" t="str">
        <f t="shared" ca="1" si="125"/>
        <v/>
      </c>
      <c r="AN256" s="40"/>
      <c r="AO256" s="39">
        <f t="shared" ca="1" si="134"/>
        <v>0</v>
      </c>
      <c r="AP256" s="339"/>
      <c r="AW256" s="329"/>
      <c r="BI256" s="329"/>
      <c r="BJ256" s="329"/>
      <c r="BK256" s="329"/>
      <c r="BL256" s="329"/>
      <c r="BM256" s="329"/>
      <c r="BN256" s="329"/>
      <c r="BO256" s="329"/>
      <c r="BP256" s="329"/>
      <c r="BQ256" s="329"/>
      <c r="BR256" s="329"/>
      <c r="BS256" s="329"/>
      <c r="BT256" s="329"/>
      <c r="BU256" s="329"/>
      <c r="BV256" s="329"/>
      <c r="BW256" s="325"/>
      <c r="BX256" s="325"/>
      <c r="BY256" s="325"/>
      <c r="BZ256" s="325"/>
      <c r="CA256" s="325"/>
      <c r="CB256" s="325"/>
      <c r="CC256" s="325"/>
      <c r="CD256" s="325"/>
      <c r="CE256" s="325"/>
      <c r="CF256" s="325"/>
      <c r="CG256" s="325"/>
      <c r="CH256" s="325"/>
      <c r="CI256" s="325"/>
      <c r="CJ256" s="325"/>
      <c r="CK256" s="325"/>
      <c r="CL256" s="325"/>
      <c r="CM256" s="325"/>
      <c r="CN256" s="325"/>
      <c r="CO256" s="325"/>
      <c r="CP256" s="325"/>
      <c r="CQ256" s="325"/>
      <c r="CR256" s="325"/>
      <c r="CS256" s="325"/>
      <c r="CT256" s="325"/>
      <c r="CU256" s="325"/>
      <c r="CV256" s="325"/>
      <c r="CW256" s="325"/>
      <c r="CX256" s="325"/>
    </row>
    <row r="257" spans="1:102" s="36" customFormat="1" ht="15" customHeight="1">
      <c r="A257" s="329"/>
      <c r="B257" s="37" t="str">
        <f t="shared" ca="1" si="112"/>
        <v/>
      </c>
      <c r="C257" s="41" t="str">
        <f t="shared" ca="1" si="113"/>
        <v/>
      </c>
      <c r="D257" s="39" t="str">
        <f t="shared" ca="1" si="114"/>
        <v/>
      </c>
      <c r="E257" s="39" t="str">
        <f t="shared" ca="1" si="126"/>
        <v/>
      </c>
      <c r="F257" s="39" t="str">
        <f t="shared" ca="1" si="115"/>
        <v/>
      </c>
      <c r="G257" s="101"/>
      <c r="H257" s="39">
        <f t="shared" ca="1" si="106"/>
        <v>0</v>
      </c>
      <c r="J257" s="332"/>
      <c r="K257" s="37" t="str">
        <f t="shared" ca="1" si="116"/>
        <v/>
      </c>
      <c r="L257" s="41" t="str">
        <f t="shared" ca="1" si="117"/>
        <v/>
      </c>
      <c r="M257" s="39" t="str">
        <f t="shared" si="107"/>
        <v/>
      </c>
      <c r="N257" s="39" t="str">
        <f t="shared" ca="1" si="127"/>
        <v/>
      </c>
      <c r="O257" s="39">
        <f ca="1">ROUND(Q256*$O$5/payments_per_year,2)</f>
        <v>0</v>
      </c>
      <c r="P257" s="101"/>
      <c r="Q257" s="39">
        <f t="shared" ca="1" si="128"/>
        <v>0</v>
      </c>
      <c r="R257" s="332"/>
      <c r="S257" s="37" t="str">
        <f t="shared" ca="1" si="118"/>
        <v/>
      </c>
      <c r="T257" s="41" t="str">
        <f t="shared" ca="1" si="119"/>
        <v/>
      </c>
      <c r="U257" s="39" t="str">
        <f t="shared" si="108"/>
        <v/>
      </c>
      <c r="V257" s="39" t="str">
        <f t="shared" ca="1" si="129"/>
        <v/>
      </c>
      <c r="W257" s="39">
        <f t="shared" ca="1" si="109"/>
        <v>0</v>
      </c>
      <c r="X257" s="40"/>
      <c r="Y257" s="39">
        <f t="shared" ca="1" si="130"/>
        <v>0</v>
      </c>
      <c r="Z257" s="332"/>
      <c r="AA257" s="37" t="str">
        <f t="shared" ca="1" si="120"/>
        <v/>
      </c>
      <c r="AB257" s="41" t="str">
        <f t="shared" ca="1" si="121"/>
        <v/>
      </c>
      <c r="AC257" s="39" t="str">
        <f t="shared" si="110"/>
        <v/>
      </c>
      <c r="AD257" s="39" t="str">
        <f t="shared" ca="1" si="131"/>
        <v/>
      </c>
      <c r="AE257" s="39" t="str">
        <f t="shared" ca="1" si="122"/>
        <v/>
      </c>
      <c r="AF257" s="40"/>
      <c r="AG257" s="39">
        <f t="shared" ca="1" si="132"/>
        <v>0</v>
      </c>
      <c r="AH257" s="339"/>
      <c r="AI257" s="37" t="str">
        <f t="shared" ca="1" si="123"/>
        <v/>
      </c>
      <c r="AJ257" s="41" t="str">
        <f t="shared" ca="1" si="124"/>
        <v/>
      </c>
      <c r="AK257" s="39" t="str">
        <f t="shared" si="111"/>
        <v/>
      </c>
      <c r="AL257" s="39" t="str">
        <f t="shared" ca="1" si="133"/>
        <v/>
      </c>
      <c r="AM257" s="39" t="str">
        <f t="shared" ca="1" si="125"/>
        <v/>
      </c>
      <c r="AN257" s="40"/>
      <c r="AO257" s="39">
        <f t="shared" ca="1" si="134"/>
        <v>0</v>
      </c>
      <c r="AP257" s="339"/>
      <c r="AW257" s="329"/>
      <c r="BI257" s="329"/>
      <c r="BJ257" s="329"/>
      <c r="BK257" s="329"/>
      <c r="BL257" s="329"/>
      <c r="BM257" s="329"/>
      <c r="BN257" s="329"/>
      <c r="BO257" s="329"/>
      <c r="BP257" s="329"/>
      <c r="BQ257" s="329"/>
      <c r="BR257" s="329"/>
      <c r="BS257" s="329"/>
      <c r="BT257" s="329"/>
      <c r="BU257" s="329"/>
      <c r="BV257" s="329"/>
      <c r="BW257" s="325"/>
      <c r="BX257" s="325"/>
      <c r="BY257" s="325"/>
      <c r="BZ257" s="325"/>
      <c r="CA257" s="325"/>
      <c r="CB257" s="325"/>
      <c r="CC257" s="325"/>
      <c r="CD257" s="325"/>
      <c r="CE257" s="325"/>
      <c r="CF257" s="325"/>
      <c r="CG257" s="325"/>
      <c r="CH257" s="325"/>
      <c r="CI257" s="325"/>
      <c r="CJ257" s="325"/>
      <c r="CK257" s="325"/>
      <c r="CL257" s="325"/>
      <c r="CM257" s="325"/>
      <c r="CN257" s="325"/>
      <c r="CO257" s="325"/>
      <c r="CP257" s="325"/>
      <c r="CQ257" s="325"/>
      <c r="CR257" s="325"/>
      <c r="CS257" s="325"/>
      <c r="CT257" s="325"/>
      <c r="CU257" s="325"/>
      <c r="CV257" s="325"/>
      <c r="CW257" s="325"/>
      <c r="CX257" s="325"/>
    </row>
    <row r="258" spans="1:102" s="36" customFormat="1" ht="15" customHeight="1">
      <c r="A258" s="329"/>
      <c r="B258" s="37" t="str">
        <f t="shared" ca="1" si="112"/>
        <v/>
      </c>
      <c r="C258" s="41" t="str">
        <f t="shared" ca="1" si="113"/>
        <v/>
      </c>
      <c r="D258" s="39" t="str">
        <f t="shared" ca="1" si="114"/>
        <v/>
      </c>
      <c r="E258" s="39" t="str">
        <f t="shared" ca="1" si="126"/>
        <v/>
      </c>
      <c r="F258" s="39" t="str">
        <f t="shared" ca="1" si="115"/>
        <v/>
      </c>
      <c r="G258" s="101"/>
      <c r="H258" s="39">
        <f t="shared" ca="1" si="106"/>
        <v>0</v>
      </c>
      <c r="J258" s="332"/>
      <c r="K258" s="37" t="str">
        <f t="shared" ca="1" si="116"/>
        <v/>
      </c>
      <c r="L258" s="41" t="str">
        <f t="shared" ca="1" si="117"/>
        <v/>
      </c>
      <c r="M258" s="39" t="str">
        <f t="shared" si="107"/>
        <v/>
      </c>
      <c r="N258" s="39" t="str">
        <f t="shared" ca="1" si="127"/>
        <v/>
      </c>
      <c r="O258" s="39" t="str">
        <f ca="1">IF(L258="","",ROUND(Q257*$O$5/payments_per_year,2))</f>
        <v/>
      </c>
      <c r="P258" s="101"/>
      <c r="Q258" s="39">
        <f t="shared" ca="1" si="128"/>
        <v>0</v>
      </c>
      <c r="R258" s="332"/>
      <c r="S258" s="37" t="str">
        <f t="shared" ca="1" si="118"/>
        <v/>
      </c>
      <c r="T258" s="41" t="str">
        <f t="shared" ca="1" si="119"/>
        <v/>
      </c>
      <c r="U258" s="39" t="str">
        <f t="shared" si="108"/>
        <v/>
      </c>
      <c r="V258" s="39" t="str">
        <f t="shared" ca="1" si="129"/>
        <v/>
      </c>
      <c r="W258" s="39">
        <f t="shared" ca="1" si="109"/>
        <v>0</v>
      </c>
      <c r="X258" s="40"/>
      <c r="Y258" s="39">
        <f t="shared" ca="1" si="130"/>
        <v>0</v>
      </c>
      <c r="Z258" s="332"/>
      <c r="AA258" s="37" t="str">
        <f t="shared" ca="1" si="120"/>
        <v/>
      </c>
      <c r="AB258" s="41" t="str">
        <f t="shared" ca="1" si="121"/>
        <v/>
      </c>
      <c r="AC258" s="39" t="str">
        <f t="shared" si="110"/>
        <v/>
      </c>
      <c r="AD258" s="39" t="str">
        <f t="shared" ca="1" si="131"/>
        <v/>
      </c>
      <c r="AE258" s="39" t="str">
        <f t="shared" ca="1" si="122"/>
        <v/>
      </c>
      <c r="AF258" s="40"/>
      <c r="AG258" s="39">
        <f t="shared" ca="1" si="132"/>
        <v>0</v>
      </c>
      <c r="AH258" s="339"/>
      <c r="AI258" s="37" t="str">
        <f t="shared" ca="1" si="123"/>
        <v/>
      </c>
      <c r="AJ258" s="41" t="str">
        <f t="shared" ca="1" si="124"/>
        <v/>
      </c>
      <c r="AK258" s="39" t="str">
        <f t="shared" si="111"/>
        <v/>
      </c>
      <c r="AL258" s="39" t="str">
        <f t="shared" ca="1" si="133"/>
        <v/>
      </c>
      <c r="AM258" s="39" t="str">
        <f t="shared" ca="1" si="125"/>
        <v/>
      </c>
      <c r="AN258" s="40"/>
      <c r="AO258" s="39">
        <f t="shared" ca="1" si="134"/>
        <v>0</v>
      </c>
      <c r="AP258" s="339"/>
      <c r="AW258" s="329"/>
      <c r="BI258" s="329"/>
      <c r="BJ258" s="329"/>
      <c r="BK258" s="329"/>
      <c r="BL258" s="329"/>
      <c r="BM258" s="329"/>
      <c r="BN258" s="329"/>
      <c r="BO258" s="329"/>
      <c r="BP258" s="329"/>
      <c r="BQ258" s="329"/>
      <c r="BR258" s="329"/>
      <c r="BS258" s="329"/>
      <c r="BT258" s="329"/>
      <c r="BU258" s="329"/>
      <c r="BV258" s="329"/>
      <c r="BW258" s="325"/>
      <c r="BX258" s="325"/>
      <c r="BY258" s="325"/>
      <c r="BZ258" s="325"/>
      <c r="CA258" s="325"/>
      <c r="CB258" s="325"/>
      <c r="CC258" s="325"/>
      <c r="CD258" s="325"/>
      <c r="CE258" s="325"/>
      <c r="CF258" s="325"/>
      <c r="CG258" s="325"/>
      <c r="CH258" s="325"/>
      <c r="CI258" s="325"/>
      <c r="CJ258" s="325"/>
      <c r="CK258" s="325"/>
      <c r="CL258" s="325"/>
      <c r="CM258" s="325"/>
      <c r="CN258" s="325"/>
      <c r="CO258" s="325"/>
      <c r="CP258" s="325"/>
      <c r="CQ258" s="325"/>
      <c r="CR258" s="325"/>
      <c r="CS258" s="325"/>
      <c r="CT258" s="325"/>
      <c r="CU258" s="325"/>
      <c r="CV258" s="325"/>
      <c r="CW258" s="325"/>
      <c r="CX258" s="325"/>
    </row>
    <row r="259" spans="1:102" s="36" customFormat="1" ht="15" hidden="1" customHeight="1">
      <c r="A259" s="329"/>
      <c r="B259" s="37" t="str">
        <f t="shared" ca="1" si="112"/>
        <v/>
      </c>
      <c r="C259" s="41" t="str">
        <f t="shared" ca="1" si="113"/>
        <v/>
      </c>
      <c r="D259" s="39" t="str">
        <f t="shared" ca="1" si="114"/>
        <v/>
      </c>
      <c r="E259" s="39" t="str">
        <f t="shared" ca="1" si="126"/>
        <v/>
      </c>
      <c r="F259" s="39" t="str">
        <f t="shared" ca="1" si="115"/>
        <v/>
      </c>
      <c r="G259" s="101"/>
      <c r="H259" s="39">
        <f t="shared" ca="1" si="106"/>
        <v>0</v>
      </c>
      <c r="J259" s="332"/>
      <c r="K259" s="37" t="str">
        <f t="shared" ca="1" si="116"/>
        <v/>
      </c>
      <c r="L259" s="41" t="str">
        <f t="shared" ca="1" si="117"/>
        <v/>
      </c>
      <c r="M259" s="39" t="str">
        <f t="shared" si="107"/>
        <v/>
      </c>
      <c r="N259" s="39" t="str">
        <f t="shared" ca="1" si="127"/>
        <v/>
      </c>
      <c r="O259" s="39">
        <f ca="1">ROUND(Q258*$O$5/payments_per_year,2)</f>
        <v>0</v>
      </c>
      <c r="P259" s="101"/>
      <c r="Q259" s="39">
        <f t="shared" ca="1" si="128"/>
        <v>0</v>
      </c>
      <c r="R259" s="332"/>
      <c r="S259" s="37" t="str">
        <f t="shared" ca="1" si="118"/>
        <v/>
      </c>
      <c r="T259" s="41" t="str">
        <f t="shared" ca="1" si="119"/>
        <v/>
      </c>
      <c r="U259" s="39" t="str">
        <f t="shared" si="108"/>
        <v/>
      </c>
      <c r="V259" s="39" t="str">
        <f t="shared" ca="1" si="129"/>
        <v/>
      </c>
      <c r="W259" s="39">
        <f t="shared" ca="1" si="109"/>
        <v>0</v>
      </c>
      <c r="X259" s="40"/>
      <c r="Y259" s="39">
        <f t="shared" ca="1" si="130"/>
        <v>0</v>
      </c>
      <c r="Z259" s="327"/>
      <c r="AA259" s="37" t="str">
        <f t="shared" ca="1" si="120"/>
        <v/>
      </c>
      <c r="AB259" s="41" t="str">
        <f t="shared" ca="1" si="121"/>
        <v/>
      </c>
      <c r="AC259" s="39" t="str">
        <f t="shared" si="110"/>
        <v/>
      </c>
      <c r="AD259" s="39" t="str">
        <f t="shared" ca="1" si="131"/>
        <v/>
      </c>
      <c r="AE259" s="39" t="str">
        <f t="shared" ca="1" si="122"/>
        <v/>
      </c>
      <c r="AF259" s="40"/>
      <c r="AG259" s="39">
        <f t="shared" ca="1" si="132"/>
        <v>0</v>
      </c>
      <c r="AH259" s="339"/>
      <c r="AI259" s="37" t="str">
        <f t="shared" ca="1" si="123"/>
        <v/>
      </c>
      <c r="AJ259" s="41" t="str">
        <f t="shared" ca="1" si="124"/>
        <v/>
      </c>
      <c r="AK259" s="39" t="str">
        <f t="shared" si="111"/>
        <v/>
      </c>
      <c r="AL259" s="39" t="str">
        <f t="shared" ca="1" si="133"/>
        <v/>
      </c>
      <c r="AM259" s="39" t="str">
        <f t="shared" ca="1" si="125"/>
        <v/>
      </c>
      <c r="AN259" s="40"/>
      <c r="AO259" s="39">
        <f t="shared" ca="1" si="134"/>
        <v>0</v>
      </c>
      <c r="AP259" s="339"/>
      <c r="AW259" s="329"/>
      <c r="BI259" s="329"/>
      <c r="BJ259" s="329"/>
      <c r="BK259" s="329"/>
      <c r="BL259" s="329"/>
      <c r="BM259" s="329"/>
      <c r="BN259" s="329"/>
      <c r="BO259" s="329"/>
      <c r="BP259" s="329"/>
      <c r="BQ259" s="329"/>
      <c r="BR259" s="329"/>
      <c r="BS259" s="329"/>
      <c r="BT259" s="329"/>
      <c r="BU259" s="329"/>
      <c r="BV259" s="329"/>
      <c r="BW259" s="325"/>
      <c r="BX259" s="325"/>
      <c r="BY259" s="325"/>
      <c r="BZ259" s="325"/>
      <c r="CA259" s="325"/>
      <c r="CB259" s="325"/>
      <c r="CC259" s="325"/>
      <c r="CD259" s="325"/>
      <c r="CE259" s="325"/>
      <c r="CF259" s="325"/>
      <c r="CG259" s="325"/>
      <c r="CH259" s="325"/>
      <c r="CI259" s="325"/>
      <c r="CJ259" s="325"/>
      <c r="CK259" s="325"/>
      <c r="CL259" s="325"/>
      <c r="CM259" s="325"/>
      <c r="CN259" s="325"/>
      <c r="CO259" s="325"/>
      <c r="CP259" s="325"/>
      <c r="CQ259" s="325"/>
      <c r="CR259" s="325"/>
      <c r="CS259" s="325"/>
      <c r="CT259" s="325"/>
      <c r="CU259" s="325"/>
      <c r="CV259" s="325"/>
      <c r="CW259" s="325"/>
      <c r="CX259" s="325"/>
    </row>
    <row r="260" spans="1:102" s="36" customFormat="1" ht="15" hidden="1" customHeight="1">
      <c r="A260" s="329"/>
      <c r="B260" s="37" t="str">
        <f t="shared" ca="1" si="112"/>
        <v/>
      </c>
      <c r="C260" s="41" t="str">
        <f t="shared" ca="1" si="113"/>
        <v/>
      </c>
      <c r="D260" s="39" t="str">
        <f t="shared" ca="1" si="114"/>
        <v/>
      </c>
      <c r="E260" s="39" t="str">
        <f t="shared" ca="1" si="126"/>
        <v/>
      </c>
      <c r="F260" s="39" t="str">
        <f t="shared" ca="1" si="115"/>
        <v/>
      </c>
      <c r="G260" s="101"/>
      <c r="H260" s="39">
        <f t="shared" ca="1" si="106"/>
        <v>0</v>
      </c>
      <c r="J260" s="332"/>
      <c r="K260" s="37" t="str">
        <f t="shared" ca="1" si="116"/>
        <v/>
      </c>
      <c r="L260" s="41" t="str">
        <f t="shared" ca="1" si="117"/>
        <v/>
      </c>
      <c r="M260" s="39" t="str">
        <f t="shared" si="107"/>
        <v/>
      </c>
      <c r="N260" s="39" t="str">
        <f t="shared" ca="1" si="127"/>
        <v/>
      </c>
      <c r="O260" s="39" t="str">
        <f ca="1">IF(L260="","",ROUND(Q259*$O$5/payments_per_year,2))</f>
        <v/>
      </c>
      <c r="P260" s="101"/>
      <c r="Q260" s="39">
        <f t="shared" ca="1" si="128"/>
        <v>0</v>
      </c>
      <c r="R260" s="332"/>
      <c r="S260" s="37" t="str">
        <f t="shared" ca="1" si="118"/>
        <v/>
      </c>
      <c r="T260" s="41" t="str">
        <f t="shared" ca="1" si="119"/>
        <v/>
      </c>
      <c r="U260" s="39" t="str">
        <f t="shared" si="108"/>
        <v/>
      </c>
      <c r="V260" s="39" t="str">
        <f t="shared" ca="1" si="129"/>
        <v/>
      </c>
      <c r="W260" s="39">
        <f t="shared" ca="1" si="109"/>
        <v>0</v>
      </c>
      <c r="X260" s="40"/>
      <c r="Y260" s="39">
        <f t="shared" ca="1" si="130"/>
        <v>0</v>
      </c>
      <c r="Z260" s="327"/>
      <c r="AA260" s="37" t="str">
        <f t="shared" ca="1" si="120"/>
        <v/>
      </c>
      <c r="AB260" s="41" t="str">
        <f t="shared" ca="1" si="121"/>
        <v/>
      </c>
      <c r="AC260" s="39" t="str">
        <f t="shared" si="110"/>
        <v/>
      </c>
      <c r="AD260" s="39" t="str">
        <f t="shared" ca="1" si="131"/>
        <v/>
      </c>
      <c r="AE260" s="39" t="str">
        <f t="shared" ca="1" si="122"/>
        <v/>
      </c>
      <c r="AF260" s="40"/>
      <c r="AG260" s="39">
        <f t="shared" ca="1" si="132"/>
        <v>0</v>
      </c>
      <c r="AH260" s="339"/>
      <c r="AI260" s="37" t="str">
        <f t="shared" ca="1" si="123"/>
        <v/>
      </c>
      <c r="AJ260" s="41" t="str">
        <f t="shared" ca="1" si="124"/>
        <v/>
      </c>
      <c r="AK260" s="39" t="str">
        <f t="shared" si="111"/>
        <v/>
      </c>
      <c r="AL260" s="39" t="str">
        <f t="shared" ca="1" si="133"/>
        <v/>
      </c>
      <c r="AM260" s="39" t="str">
        <f t="shared" ca="1" si="125"/>
        <v/>
      </c>
      <c r="AN260" s="40"/>
      <c r="AO260" s="39">
        <f t="shared" ca="1" si="134"/>
        <v>0</v>
      </c>
      <c r="AP260" s="339"/>
      <c r="AW260" s="329"/>
      <c r="BI260" s="329"/>
      <c r="BJ260" s="329"/>
      <c r="BK260" s="329"/>
      <c r="BL260" s="329"/>
      <c r="BM260" s="329"/>
      <c r="BN260" s="329"/>
      <c r="BO260" s="329"/>
      <c r="BP260" s="329"/>
      <c r="BQ260" s="329"/>
      <c r="BR260" s="329"/>
      <c r="BS260" s="329"/>
      <c r="BT260" s="329"/>
      <c r="BU260" s="329"/>
      <c r="BV260" s="329"/>
      <c r="BW260" s="325"/>
      <c r="BX260" s="325"/>
      <c r="BY260" s="325"/>
      <c r="BZ260" s="325"/>
      <c r="CA260" s="325"/>
      <c r="CB260" s="325"/>
      <c r="CC260" s="325"/>
      <c r="CD260" s="325"/>
      <c r="CE260" s="325"/>
      <c r="CF260" s="325"/>
      <c r="CG260" s="325"/>
      <c r="CH260" s="325"/>
      <c r="CI260" s="325"/>
      <c r="CJ260" s="325"/>
      <c r="CK260" s="325"/>
      <c r="CL260" s="325"/>
      <c r="CM260" s="325"/>
      <c r="CN260" s="325"/>
      <c r="CO260" s="325"/>
      <c r="CP260" s="325"/>
      <c r="CQ260" s="325"/>
      <c r="CR260" s="325"/>
      <c r="CS260" s="325"/>
      <c r="CT260" s="325"/>
      <c r="CU260" s="325"/>
      <c r="CV260" s="325"/>
      <c r="CW260" s="325"/>
      <c r="CX260" s="325"/>
    </row>
    <row r="261" spans="1:102" s="36" customFormat="1" ht="15" hidden="1" customHeight="1">
      <c r="A261" s="329"/>
      <c r="B261" s="37" t="str">
        <f t="shared" ca="1" si="112"/>
        <v/>
      </c>
      <c r="C261" s="41" t="str">
        <f t="shared" ca="1" si="113"/>
        <v/>
      </c>
      <c r="D261" s="39" t="str">
        <f t="shared" ca="1" si="114"/>
        <v/>
      </c>
      <c r="E261" s="39" t="str">
        <f t="shared" ca="1" si="126"/>
        <v/>
      </c>
      <c r="F261" s="39" t="str">
        <f t="shared" ca="1" si="115"/>
        <v/>
      </c>
      <c r="G261" s="101"/>
      <c r="H261" s="39">
        <f t="shared" ca="1" si="106"/>
        <v>0</v>
      </c>
      <c r="J261" s="332"/>
      <c r="K261" s="37" t="str">
        <f t="shared" ca="1" si="116"/>
        <v/>
      </c>
      <c r="L261" s="41" t="str">
        <f t="shared" ca="1" si="117"/>
        <v/>
      </c>
      <c r="M261" s="39" t="str">
        <f t="shared" si="107"/>
        <v/>
      </c>
      <c r="N261" s="39" t="str">
        <f t="shared" ca="1" si="127"/>
        <v/>
      </c>
      <c r="O261" s="39">
        <f ca="1">ROUND(Q260*$O$5/payments_per_year,2)</f>
        <v>0</v>
      </c>
      <c r="P261" s="101"/>
      <c r="Q261" s="39">
        <f t="shared" ca="1" si="128"/>
        <v>0</v>
      </c>
      <c r="R261" s="332"/>
      <c r="S261" s="37" t="str">
        <f t="shared" ca="1" si="118"/>
        <v/>
      </c>
      <c r="T261" s="41" t="str">
        <f t="shared" ca="1" si="119"/>
        <v/>
      </c>
      <c r="U261" s="39" t="str">
        <f t="shared" si="108"/>
        <v/>
      </c>
      <c r="V261" s="39" t="str">
        <f t="shared" ca="1" si="129"/>
        <v/>
      </c>
      <c r="W261" s="39">
        <f t="shared" ca="1" si="109"/>
        <v>0</v>
      </c>
      <c r="X261" s="40"/>
      <c r="Y261" s="39">
        <f t="shared" ca="1" si="130"/>
        <v>0</v>
      </c>
      <c r="Z261" s="327"/>
      <c r="AA261" s="37" t="str">
        <f t="shared" ca="1" si="120"/>
        <v/>
      </c>
      <c r="AB261" s="41" t="str">
        <f t="shared" ca="1" si="121"/>
        <v/>
      </c>
      <c r="AC261" s="39" t="str">
        <f t="shared" si="110"/>
        <v/>
      </c>
      <c r="AD261" s="39" t="str">
        <f t="shared" ca="1" si="131"/>
        <v/>
      </c>
      <c r="AE261" s="39" t="str">
        <f t="shared" ca="1" si="122"/>
        <v/>
      </c>
      <c r="AF261" s="40"/>
      <c r="AG261" s="39">
        <f t="shared" ca="1" si="132"/>
        <v>0</v>
      </c>
      <c r="AH261" s="339"/>
      <c r="AI261" s="37" t="str">
        <f t="shared" ca="1" si="123"/>
        <v/>
      </c>
      <c r="AJ261" s="41" t="str">
        <f t="shared" ca="1" si="124"/>
        <v/>
      </c>
      <c r="AK261" s="39" t="str">
        <f t="shared" si="111"/>
        <v/>
      </c>
      <c r="AL261" s="39" t="str">
        <f t="shared" ca="1" si="133"/>
        <v/>
      </c>
      <c r="AM261" s="39" t="str">
        <f t="shared" ca="1" si="125"/>
        <v/>
      </c>
      <c r="AN261" s="40"/>
      <c r="AO261" s="39">
        <f t="shared" ca="1" si="134"/>
        <v>0</v>
      </c>
      <c r="AP261" s="339"/>
      <c r="AW261" s="329"/>
      <c r="BI261" s="329"/>
      <c r="BJ261" s="329"/>
      <c r="BK261" s="329"/>
      <c r="BL261" s="329"/>
      <c r="BM261" s="329"/>
      <c r="BN261" s="329"/>
      <c r="BO261" s="329"/>
      <c r="BP261" s="329"/>
      <c r="BQ261" s="329"/>
      <c r="BR261" s="329"/>
      <c r="BS261" s="329"/>
      <c r="BT261" s="329"/>
      <c r="BU261" s="329"/>
      <c r="BV261" s="329"/>
      <c r="BW261" s="325"/>
      <c r="BX261" s="325"/>
      <c r="BY261" s="325"/>
      <c r="BZ261" s="325"/>
      <c r="CA261" s="325"/>
      <c r="CB261" s="325"/>
      <c r="CC261" s="325"/>
      <c r="CD261" s="325"/>
      <c r="CE261" s="325"/>
      <c r="CF261" s="325"/>
      <c r="CG261" s="325"/>
      <c r="CH261" s="325"/>
      <c r="CI261" s="325"/>
      <c r="CJ261" s="325"/>
      <c r="CK261" s="325"/>
      <c r="CL261" s="325"/>
      <c r="CM261" s="325"/>
      <c r="CN261" s="325"/>
      <c r="CO261" s="325"/>
      <c r="CP261" s="325"/>
      <c r="CQ261" s="325"/>
      <c r="CR261" s="325"/>
      <c r="CS261" s="325"/>
      <c r="CT261" s="325"/>
      <c r="CU261" s="325"/>
      <c r="CV261" s="325"/>
      <c r="CW261" s="325"/>
      <c r="CX261" s="325"/>
    </row>
    <row r="262" spans="1:102" s="36" customFormat="1" ht="15" hidden="1" customHeight="1">
      <c r="A262" s="329"/>
      <c r="B262" s="37" t="str">
        <f t="shared" ca="1" si="112"/>
        <v/>
      </c>
      <c r="C262" s="41" t="str">
        <f t="shared" ca="1" si="113"/>
        <v/>
      </c>
      <c r="D262" s="39" t="str">
        <f t="shared" ca="1" si="114"/>
        <v/>
      </c>
      <c r="E262" s="39" t="str">
        <f t="shared" ca="1" si="126"/>
        <v/>
      </c>
      <c r="F262" s="39" t="str">
        <f t="shared" ca="1" si="115"/>
        <v/>
      </c>
      <c r="G262" s="101"/>
      <c r="H262" s="39">
        <f t="shared" ca="1" si="106"/>
        <v>0</v>
      </c>
      <c r="J262" s="332"/>
      <c r="K262" s="37" t="str">
        <f t="shared" ca="1" si="116"/>
        <v/>
      </c>
      <c r="L262" s="41" t="str">
        <f t="shared" ca="1" si="117"/>
        <v/>
      </c>
      <c r="M262" s="39" t="str">
        <f t="shared" si="107"/>
        <v/>
      </c>
      <c r="N262" s="39" t="str">
        <f t="shared" ca="1" si="127"/>
        <v/>
      </c>
      <c r="O262" s="39" t="str">
        <f ca="1">IF(L262="","",ROUND(Q261*$O$5/payments_per_year,2))</f>
        <v/>
      </c>
      <c r="P262" s="101"/>
      <c r="Q262" s="39">
        <f t="shared" ca="1" si="128"/>
        <v>0</v>
      </c>
      <c r="R262" s="332"/>
      <c r="S262" s="37" t="str">
        <f t="shared" ca="1" si="118"/>
        <v/>
      </c>
      <c r="T262" s="41" t="str">
        <f t="shared" ca="1" si="119"/>
        <v/>
      </c>
      <c r="U262" s="39" t="str">
        <f t="shared" si="108"/>
        <v/>
      </c>
      <c r="V262" s="39" t="str">
        <f t="shared" ca="1" si="129"/>
        <v/>
      </c>
      <c r="W262" s="39">
        <f t="shared" ca="1" si="109"/>
        <v>0</v>
      </c>
      <c r="X262" s="40"/>
      <c r="Y262" s="39">
        <f t="shared" ca="1" si="130"/>
        <v>0</v>
      </c>
      <c r="Z262" s="327"/>
      <c r="AA262" s="37" t="str">
        <f t="shared" ca="1" si="120"/>
        <v/>
      </c>
      <c r="AB262" s="41" t="str">
        <f t="shared" ca="1" si="121"/>
        <v/>
      </c>
      <c r="AC262" s="39" t="str">
        <f t="shared" si="110"/>
        <v/>
      </c>
      <c r="AD262" s="39" t="str">
        <f t="shared" ca="1" si="131"/>
        <v/>
      </c>
      <c r="AE262" s="39" t="str">
        <f t="shared" ca="1" si="122"/>
        <v/>
      </c>
      <c r="AF262" s="40"/>
      <c r="AG262" s="39">
        <f t="shared" ca="1" si="132"/>
        <v>0</v>
      </c>
      <c r="AH262" s="339"/>
      <c r="AI262" s="37" t="str">
        <f t="shared" ca="1" si="123"/>
        <v/>
      </c>
      <c r="AJ262" s="41" t="str">
        <f t="shared" ca="1" si="124"/>
        <v/>
      </c>
      <c r="AK262" s="39" t="str">
        <f t="shared" si="111"/>
        <v/>
      </c>
      <c r="AL262" s="39" t="str">
        <f t="shared" ca="1" si="133"/>
        <v/>
      </c>
      <c r="AM262" s="39" t="str">
        <f t="shared" ca="1" si="125"/>
        <v/>
      </c>
      <c r="AN262" s="40"/>
      <c r="AO262" s="39">
        <f t="shared" ca="1" si="134"/>
        <v>0</v>
      </c>
      <c r="AP262" s="339"/>
      <c r="AW262" s="329"/>
      <c r="BI262" s="329"/>
      <c r="BJ262" s="329"/>
      <c r="BK262" s="329"/>
      <c r="BL262" s="329"/>
      <c r="BM262" s="329"/>
      <c r="BN262" s="329"/>
      <c r="BO262" s="329"/>
      <c r="BP262" s="329"/>
      <c r="BQ262" s="329"/>
      <c r="BR262" s="329"/>
      <c r="BS262" s="329"/>
      <c r="BT262" s="329"/>
      <c r="BU262" s="329"/>
      <c r="BV262" s="329"/>
      <c r="BW262" s="325"/>
      <c r="BX262" s="325"/>
      <c r="BY262" s="325"/>
      <c r="BZ262" s="325"/>
      <c r="CA262" s="325"/>
      <c r="CB262" s="325"/>
      <c r="CC262" s="325"/>
      <c r="CD262" s="325"/>
      <c r="CE262" s="325"/>
      <c r="CF262" s="325"/>
      <c r="CG262" s="325"/>
      <c r="CH262" s="325"/>
      <c r="CI262" s="325"/>
      <c r="CJ262" s="325"/>
      <c r="CK262" s="325"/>
      <c r="CL262" s="325"/>
      <c r="CM262" s="325"/>
      <c r="CN262" s="325"/>
      <c r="CO262" s="325"/>
      <c r="CP262" s="325"/>
      <c r="CQ262" s="325"/>
      <c r="CR262" s="325"/>
      <c r="CS262" s="325"/>
      <c r="CT262" s="325"/>
      <c r="CU262" s="325"/>
      <c r="CV262" s="325"/>
      <c r="CW262" s="325"/>
      <c r="CX262" s="325"/>
    </row>
    <row r="263" spans="1:102" s="36" customFormat="1" ht="15" hidden="1" customHeight="1">
      <c r="A263" s="329"/>
      <c r="B263" s="37" t="str">
        <f t="shared" ca="1" si="112"/>
        <v/>
      </c>
      <c r="C263" s="41" t="str">
        <f t="shared" ca="1" si="113"/>
        <v/>
      </c>
      <c r="D263" s="39" t="str">
        <f t="shared" ca="1" si="114"/>
        <v/>
      </c>
      <c r="E263" s="39" t="str">
        <f t="shared" ca="1" si="126"/>
        <v/>
      </c>
      <c r="F263" s="39" t="str">
        <f t="shared" ca="1" si="115"/>
        <v/>
      </c>
      <c r="G263" s="101"/>
      <c r="H263" s="39">
        <f t="shared" ca="1" si="106"/>
        <v>0</v>
      </c>
      <c r="J263" s="332"/>
      <c r="K263" s="37" t="str">
        <f t="shared" ca="1" si="116"/>
        <v/>
      </c>
      <c r="L263" s="41" t="str">
        <f t="shared" ca="1" si="117"/>
        <v/>
      </c>
      <c r="M263" s="39" t="str">
        <f t="shared" si="107"/>
        <v/>
      </c>
      <c r="N263" s="39" t="str">
        <f t="shared" ca="1" si="127"/>
        <v/>
      </c>
      <c r="O263" s="39">
        <f ca="1">ROUND(Q262*$O$5/payments_per_year,2)</f>
        <v>0</v>
      </c>
      <c r="P263" s="101"/>
      <c r="Q263" s="39">
        <f t="shared" ca="1" si="128"/>
        <v>0</v>
      </c>
      <c r="R263" s="332"/>
      <c r="S263" s="37" t="str">
        <f t="shared" ca="1" si="118"/>
        <v/>
      </c>
      <c r="T263" s="41" t="str">
        <f t="shared" ca="1" si="119"/>
        <v/>
      </c>
      <c r="U263" s="39" t="str">
        <f t="shared" si="108"/>
        <v/>
      </c>
      <c r="V263" s="39" t="str">
        <f t="shared" ca="1" si="129"/>
        <v/>
      </c>
      <c r="W263" s="39">
        <f t="shared" ca="1" si="109"/>
        <v>0</v>
      </c>
      <c r="X263" s="40"/>
      <c r="Y263" s="39">
        <f t="shared" ca="1" si="130"/>
        <v>0</v>
      </c>
      <c r="Z263" s="327"/>
      <c r="AA263" s="37" t="str">
        <f t="shared" ca="1" si="120"/>
        <v/>
      </c>
      <c r="AB263" s="41" t="str">
        <f t="shared" ca="1" si="121"/>
        <v/>
      </c>
      <c r="AC263" s="39" t="str">
        <f t="shared" si="110"/>
        <v/>
      </c>
      <c r="AD263" s="39" t="str">
        <f t="shared" ca="1" si="131"/>
        <v/>
      </c>
      <c r="AE263" s="39" t="str">
        <f t="shared" ca="1" si="122"/>
        <v/>
      </c>
      <c r="AF263" s="40"/>
      <c r="AG263" s="39">
        <f t="shared" ca="1" si="132"/>
        <v>0</v>
      </c>
      <c r="AH263" s="339"/>
      <c r="AI263" s="37" t="str">
        <f t="shared" ca="1" si="123"/>
        <v/>
      </c>
      <c r="AJ263" s="41" t="str">
        <f t="shared" ca="1" si="124"/>
        <v/>
      </c>
      <c r="AK263" s="39" t="str">
        <f t="shared" si="111"/>
        <v/>
      </c>
      <c r="AL263" s="39" t="str">
        <f t="shared" ca="1" si="133"/>
        <v/>
      </c>
      <c r="AM263" s="39" t="str">
        <f t="shared" ca="1" si="125"/>
        <v/>
      </c>
      <c r="AN263" s="40"/>
      <c r="AO263" s="39">
        <f t="shared" ca="1" si="134"/>
        <v>0</v>
      </c>
      <c r="AP263" s="339"/>
      <c r="AW263" s="329"/>
      <c r="BI263" s="329"/>
      <c r="BJ263" s="329"/>
      <c r="BK263" s="329"/>
      <c r="BL263" s="329"/>
      <c r="BM263" s="329"/>
      <c r="BN263" s="329"/>
      <c r="BO263" s="329"/>
      <c r="BP263" s="329"/>
      <c r="BQ263" s="329"/>
      <c r="BR263" s="329"/>
      <c r="BS263" s="329"/>
      <c r="BT263" s="329"/>
      <c r="BU263" s="329"/>
      <c r="BV263" s="329"/>
      <c r="BW263" s="325"/>
      <c r="BX263" s="325"/>
      <c r="BY263" s="325"/>
      <c r="BZ263" s="325"/>
      <c r="CA263" s="325"/>
      <c r="CB263" s="325"/>
      <c r="CC263" s="325"/>
      <c r="CD263" s="325"/>
      <c r="CE263" s="325"/>
      <c r="CF263" s="325"/>
      <c r="CG263" s="325"/>
      <c r="CH263" s="325"/>
      <c r="CI263" s="325"/>
      <c r="CJ263" s="325"/>
      <c r="CK263" s="325"/>
      <c r="CL263" s="325"/>
      <c r="CM263" s="325"/>
      <c r="CN263" s="325"/>
      <c r="CO263" s="325"/>
      <c r="CP263" s="325"/>
      <c r="CQ263" s="325"/>
      <c r="CR263" s="325"/>
      <c r="CS263" s="325"/>
      <c r="CT263" s="325"/>
      <c r="CU263" s="325"/>
      <c r="CV263" s="325"/>
      <c r="CW263" s="325"/>
      <c r="CX263" s="325"/>
    </row>
    <row r="264" spans="1:102" s="36" customFormat="1" ht="15" hidden="1" customHeight="1">
      <c r="A264" s="329"/>
      <c r="B264" s="37" t="str">
        <f t="shared" ca="1" si="112"/>
        <v/>
      </c>
      <c r="C264" s="41" t="str">
        <f t="shared" ca="1" si="113"/>
        <v/>
      </c>
      <c r="D264" s="39" t="str">
        <f t="shared" ca="1" si="114"/>
        <v/>
      </c>
      <c r="E264" s="39" t="str">
        <f t="shared" ca="1" si="126"/>
        <v/>
      </c>
      <c r="F264" s="39" t="str">
        <f t="shared" ca="1" si="115"/>
        <v/>
      </c>
      <c r="G264" s="101"/>
      <c r="H264" s="39">
        <f t="shared" ca="1" si="106"/>
        <v>0</v>
      </c>
      <c r="J264" s="332"/>
      <c r="K264" s="37" t="str">
        <f t="shared" ca="1" si="116"/>
        <v/>
      </c>
      <c r="L264" s="41" t="str">
        <f t="shared" ca="1" si="117"/>
        <v/>
      </c>
      <c r="M264" s="39" t="str">
        <f t="shared" si="107"/>
        <v/>
      </c>
      <c r="N264" s="39" t="str">
        <f t="shared" ca="1" si="127"/>
        <v/>
      </c>
      <c r="O264" s="39" t="str">
        <f ca="1">IF(L264="","",ROUND(Q263*$O$5/payments_per_year,2))</f>
        <v/>
      </c>
      <c r="P264" s="101"/>
      <c r="Q264" s="39">
        <f t="shared" ca="1" si="128"/>
        <v>0</v>
      </c>
      <c r="R264" s="332"/>
      <c r="S264" s="37" t="str">
        <f t="shared" ca="1" si="118"/>
        <v/>
      </c>
      <c r="T264" s="41" t="str">
        <f t="shared" ca="1" si="119"/>
        <v/>
      </c>
      <c r="U264" s="39" t="str">
        <f t="shared" si="108"/>
        <v/>
      </c>
      <c r="V264" s="39" t="str">
        <f t="shared" ca="1" si="129"/>
        <v/>
      </c>
      <c r="W264" s="39">
        <f t="shared" ca="1" si="109"/>
        <v>0</v>
      </c>
      <c r="X264" s="40"/>
      <c r="Y264" s="39">
        <f t="shared" ca="1" si="130"/>
        <v>0</v>
      </c>
      <c r="Z264" s="327"/>
      <c r="AA264" s="37" t="str">
        <f t="shared" ca="1" si="120"/>
        <v/>
      </c>
      <c r="AB264" s="41" t="str">
        <f t="shared" ca="1" si="121"/>
        <v/>
      </c>
      <c r="AC264" s="39" t="str">
        <f t="shared" si="110"/>
        <v/>
      </c>
      <c r="AD264" s="39" t="str">
        <f t="shared" ca="1" si="131"/>
        <v/>
      </c>
      <c r="AE264" s="39" t="str">
        <f t="shared" ca="1" si="122"/>
        <v/>
      </c>
      <c r="AF264" s="40"/>
      <c r="AG264" s="39">
        <f t="shared" ca="1" si="132"/>
        <v>0</v>
      </c>
      <c r="AH264" s="339"/>
      <c r="AI264" s="37" t="str">
        <f t="shared" ca="1" si="123"/>
        <v/>
      </c>
      <c r="AJ264" s="41" t="str">
        <f t="shared" ca="1" si="124"/>
        <v/>
      </c>
      <c r="AK264" s="39" t="str">
        <f t="shared" si="111"/>
        <v/>
      </c>
      <c r="AL264" s="39" t="str">
        <f t="shared" ca="1" si="133"/>
        <v/>
      </c>
      <c r="AM264" s="39" t="str">
        <f t="shared" ca="1" si="125"/>
        <v/>
      </c>
      <c r="AN264" s="40"/>
      <c r="AO264" s="39">
        <f t="shared" ca="1" si="134"/>
        <v>0</v>
      </c>
      <c r="AP264" s="339"/>
      <c r="AW264" s="329"/>
      <c r="BI264" s="329"/>
      <c r="BJ264" s="329"/>
      <c r="BK264" s="329"/>
      <c r="BL264" s="329"/>
      <c r="BM264" s="329"/>
      <c r="BN264" s="329"/>
      <c r="BO264" s="329"/>
      <c r="BP264" s="329"/>
      <c r="BQ264" s="329"/>
      <c r="BR264" s="329"/>
      <c r="BS264" s="329"/>
      <c r="BT264" s="329"/>
      <c r="BU264" s="329"/>
      <c r="BV264" s="329"/>
      <c r="BW264" s="325"/>
      <c r="BX264" s="325"/>
      <c r="BY264" s="325"/>
      <c r="BZ264" s="325"/>
      <c r="CA264" s="325"/>
      <c r="CB264" s="325"/>
      <c r="CC264" s="325"/>
      <c r="CD264" s="325"/>
      <c r="CE264" s="325"/>
      <c r="CF264" s="325"/>
      <c r="CG264" s="325"/>
      <c r="CH264" s="325"/>
      <c r="CI264" s="325"/>
      <c r="CJ264" s="325"/>
      <c r="CK264" s="325"/>
      <c r="CL264" s="325"/>
      <c r="CM264" s="325"/>
      <c r="CN264" s="325"/>
      <c r="CO264" s="325"/>
      <c r="CP264" s="325"/>
      <c r="CQ264" s="325"/>
      <c r="CR264" s="325"/>
      <c r="CS264" s="325"/>
      <c r="CT264" s="325"/>
      <c r="CU264" s="325"/>
      <c r="CV264" s="325"/>
      <c r="CW264" s="325"/>
      <c r="CX264" s="325"/>
    </row>
    <row r="265" spans="1:102" s="36" customFormat="1" ht="15" hidden="1" customHeight="1">
      <c r="A265" s="329"/>
      <c r="B265" s="37" t="str">
        <f t="shared" ca="1" si="112"/>
        <v/>
      </c>
      <c r="C265" s="41" t="str">
        <f t="shared" ca="1" si="113"/>
        <v/>
      </c>
      <c r="D265" s="39" t="str">
        <f t="shared" ca="1" si="114"/>
        <v/>
      </c>
      <c r="E265" s="39" t="str">
        <f t="shared" ca="1" si="126"/>
        <v/>
      </c>
      <c r="F265" s="39" t="str">
        <f t="shared" ca="1" si="115"/>
        <v/>
      </c>
      <c r="G265" s="101"/>
      <c r="H265" s="39">
        <f t="shared" ca="1" si="106"/>
        <v>0</v>
      </c>
      <c r="J265" s="332"/>
      <c r="K265" s="37" t="str">
        <f t="shared" ca="1" si="116"/>
        <v/>
      </c>
      <c r="L265" s="41" t="str">
        <f t="shared" ca="1" si="117"/>
        <v/>
      </c>
      <c r="M265" s="39" t="str">
        <f t="shared" si="107"/>
        <v/>
      </c>
      <c r="N265" s="39" t="str">
        <f t="shared" ca="1" si="127"/>
        <v/>
      </c>
      <c r="O265" s="39">
        <f ca="1">ROUND(Q264*$O$5/payments_per_year,2)</f>
        <v>0</v>
      </c>
      <c r="P265" s="101"/>
      <c r="Q265" s="39">
        <f t="shared" ca="1" si="128"/>
        <v>0</v>
      </c>
      <c r="R265" s="332"/>
      <c r="S265" s="37" t="str">
        <f t="shared" ca="1" si="118"/>
        <v/>
      </c>
      <c r="T265" s="41" t="str">
        <f t="shared" ca="1" si="119"/>
        <v/>
      </c>
      <c r="U265" s="39" t="str">
        <f t="shared" si="108"/>
        <v/>
      </c>
      <c r="V265" s="39" t="str">
        <f t="shared" ca="1" si="129"/>
        <v/>
      </c>
      <c r="W265" s="39">
        <f t="shared" ca="1" si="109"/>
        <v>0</v>
      </c>
      <c r="X265" s="40"/>
      <c r="Y265" s="39">
        <f t="shared" ca="1" si="130"/>
        <v>0</v>
      </c>
      <c r="Z265" s="327"/>
      <c r="AA265" s="37" t="str">
        <f t="shared" ca="1" si="120"/>
        <v/>
      </c>
      <c r="AB265" s="41" t="str">
        <f t="shared" ca="1" si="121"/>
        <v/>
      </c>
      <c r="AC265" s="39" t="str">
        <f t="shared" si="110"/>
        <v/>
      </c>
      <c r="AD265" s="39" t="str">
        <f t="shared" ca="1" si="131"/>
        <v/>
      </c>
      <c r="AE265" s="39" t="str">
        <f t="shared" ca="1" si="122"/>
        <v/>
      </c>
      <c r="AF265" s="40"/>
      <c r="AG265" s="39">
        <f t="shared" ca="1" si="132"/>
        <v>0</v>
      </c>
      <c r="AH265" s="339"/>
      <c r="AI265" s="37" t="str">
        <f t="shared" ca="1" si="123"/>
        <v/>
      </c>
      <c r="AJ265" s="41" t="str">
        <f t="shared" ca="1" si="124"/>
        <v/>
      </c>
      <c r="AK265" s="39" t="str">
        <f t="shared" si="111"/>
        <v/>
      </c>
      <c r="AL265" s="39" t="str">
        <f t="shared" ca="1" si="133"/>
        <v/>
      </c>
      <c r="AM265" s="39" t="str">
        <f t="shared" ca="1" si="125"/>
        <v/>
      </c>
      <c r="AN265" s="40"/>
      <c r="AO265" s="39">
        <f t="shared" ca="1" si="134"/>
        <v>0</v>
      </c>
      <c r="AP265" s="339"/>
      <c r="AW265" s="329"/>
      <c r="BI265" s="329"/>
      <c r="BJ265" s="329"/>
      <c r="BK265" s="329"/>
      <c r="BL265" s="329"/>
      <c r="BM265" s="329"/>
      <c r="BN265" s="329"/>
      <c r="BO265" s="329"/>
      <c r="BP265" s="329"/>
      <c r="BQ265" s="329"/>
      <c r="BR265" s="329"/>
      <c r="BS265" s="329"/>
      <c r="BT265" s="329"/>
      <c r="BU265" s="329"/>
      <c r="BV265" s="329"/>
      <c r="BW265" s="325"/>
      <c r="BX265" s="325"/>
      <c r="BY265" s="325"/>
      <c r="BZ265" s="325"/>
      <c r="CA265" s="325"/>
      <c r="CB265" s="325"/>
      <c r="CC265" s="325"/>
      <c r="CD265" s="325"/>
      <c r="CE265" s="325"/>
      <c r="CF265" s="325"/>
      <c r="CG265" s="325"/>
      <c r="CH265" s="325"/>
      <c r="CI265" s="325"/>
      <c r="CJ265" s="325"/>
      <c r="CK265" s="325"/>
      <c r="CL265" s="325"/>
      <c r="CM265" s="325"/>
      <c r="CN265" s="325"/>
      <c r="CO265" s="325"/>
      <c r="CP265" s="325"/>
      <c r="CQ265" s="325"/>
      <c r="CR265" s="325"/>
      <c r="CS265" s="325"/>
      <c r="CT265" s="325"/>
      <c r="CU265" s="325"/>
      <c r="CV265" s="325"/>
      <c r="CW265" s="325"/>
      <c r="CX265" s="325"/>
    </row>
    <row r="266" spans="1:102" s="36" customFormat="1" ht="15" hidden="1" customHeight="1">
      <c r="A266" s="329"/>
      <c r="B266" s="37" t="str">
        <f t="shared" ca="1" si="112"/>
        <v/>
      </c>
      <c r="C266" s="41" t="str">
        <f t="shared" ca="1" si="113"/>
        <v/>
      </c>
      <c r="D266" s="39" t="str">
        <f t="shared" ca="1" si="114"/>
        <v/>
      </c>
      <c r="E266" s="39" t="str">
        <f t="shared" ca="1" si="126"/>
        <v/>
      </c>
      <c r="F266" s="39" t="str">
        <f t="shared" ca="1" si="115"/>
        <v/>
      </c>
      <c r="G266" s="101"/>
      <c r="H266" s="39">
        <f t="shared" ca="1" si="106"/>
        <v>0</v>
      </c>
      <c r="J266" s="332"/>
      <c r="K266" s="37" t="str">
        <f t="shared" ca="1" si="116"/>
        <v/>
      </c>
      <c r="L266" s="41" t="str">
        <f t="shared" ca="1" si="117"/>
        <v/>
      </c>
      <c r="M266" s="39" t="str">
        <f t="shared" si="107"/>
        <v/>
      </c>
      <c r="N266" s="39" t="str">
        <f t="shared" ca="1" si="127"/>
        <v/>
      </c>
      <c r="O266" s="39" t="str">
        <f ca="1">IF(L266="","",ROUND(Q265*$O$5/payments_per_year,2))</f>
        <v/>
      </c>
      <c r="P266" s="101"/>
      <c r="Q266" s="39">
        <f t="shared" ca="1" si="128"/>
        <v>0</v>
      </c>
      <c r="R266" s="332"/>
      <c r="S266" s="37" t="str">
        <f t="shared" ca="1" si="118"/>
        <v/>
      </c>
      <c r="T266" s="41" t="str">
        <f t="shared" ca="1" si="119"/>
        <v/>
      </c>
      <c r="U266" s="39" t="str">
        <f t="shared" si="108"/>
        <v/>
      </c>
      <c r="V266" s="39" t="str">
        <f t="shared" ca="1" si="129"/>
        <v/>
      </c>
      <c r="W266" s="39">
        <f t="shared" ca="1" si="109"/>
        <v>0</v>
      </c>
      <c r="X266" s="40"/>
      <c r="Y266" s="39">
        <f t="shared" ca="1" si="130"/>
        <v>0</v>
      </c>
      <c r="Z266" s="327"/>
      <c r="AA266" s="37" t="str">
        <f t="shared" ca="1" si="120"/>
        <v/>
      </c>
      <c r="AB266" s="41" t="str">
        <f t="shared" ca="1" si="121"/>
        <v/>
      </c>
      <c r="AC266" s="39" t="str">
        <f t="shared" si="110"/>
        <v/>
      </c>
      <c r="AD266" s="39" t="str">
        <f t="shared" ca="1" si="131"/>
        <v/>
      </c>
      <c r="AE266" s="39" t="str">
        <f t="shared" ca="1" si="122"/>
        <v/>
      </c>
      <c r="AF266" s="40"/>
      <c r="AG266" s="39">
        <f t="shared" ca="1" si="132"/>
        <v>0</v>
      </c>
      <c r="AH266" s="339"/>
      <c r="AI266" s="37" t="str">
        <f t="shared" ca="1" si="123"/>
        <v/>
      </c>
      <c r="AJ266" s="41" t="str">
        <f t="shared" ca="1" si="124"/>
        <v/>
      </c>
      <c r="AK266" s="39" t="str">
        <f t="shared" si="111"/>
        <v/>
      </c>
      <c r="AL266" s="39" t="str">
        <f t="shared" ca="1" si="133"/>
        <v/>
      </c>
      <c r="AM266" s="39" t="str">
        <f t="shared" ca="1" si="125"/>
        <v/>
      </c>
      <c r="AN266" s="40"/>
      <c r="AO266" s="39">
        <f t="shared" ca="1" si="134"/>
        <v>0</v>
      </c>
      <c r="AP266" s="339"/>
      <c r="AW266" s="329"/>
      <c r="BI266" s="329"/>
      <c r="BJ266" s="329"/>
      <c r="BK266" s="329"/>
      <c r="BL266" s="329"/>
      <c r="BM266" s="329"/>
      <c r="BN266" s="329"/>
      <c r="BO266" s="329"/>
      <c r="BP266" s="329"/>
      <c r="BQ266" s="329"/>
      <c r="BR266" s="329"/>
      <c r="BS266" s="329"/>
      <c r="BT266" s="329"/>
      <c r="BU266" s="329"/>
      <c r="BV266" s="329"/>
      <c r="BW266" s="325"/>
      <c r="BX266" s="325"/>
      <c r="BY266" s="325"/>
      <c r="BZ266" s="325"/>
      <c r="CA266" s="325"/>
      <c r="CB266" s="325"/>
      <c r="CC266" s="325"/>
      <c r="CD266" s="325"/>
      <c r="CE266" s="325"/>
      <c r="CF266" s="325"/>
      <c r="CG266" s="325"/>
      <c r="CH266" s="325"/>
      <c r="CI266" s="325"/>
      <c r="CJ266" s="325"/>
      <c r="CK266" s="325"/>
      <c r="CL266" s="325"/>
      <c r="CM266" s="325"/>
      <c r="CN266" s="325"/>
      <c r="CO266" s="325"/>
      <c r="CP266" s="325"/>
      <c r="CQ266" s="325"/>
      <c r="CR266" s="325"/>
      <c r="CS266" s="325"/>
      <c r="CT266" s="325"/>
      <c r="CU266" s="325"/>
      <c r="CV266" s="325"/>
      <c r="CW266" s="325"/>
      <c r="CX266" s="325"/>
    </row>
    <row r="267" spans="1:102" s="36" customFormat="1" ht="15" hidden="1" customHeight="1">
      <c r="A267" s="329"/>
      <c r="B267" s="37" t="str">
        <f t="shared" ca="1" si="112"/>
        <v/>
      </c>
      <c r="C267" s="41" t="str">
        <f t="shared" ca="1" si="113"/>
        <v/>
      </c>
      <c r="D267" s="39" t="str">
        <f t="shared" ca="1" si="114"/>
        <v/>
      </c>
      <c r="E267" s="39" t="str">
        <f t="shared" ca="1" si="126"/>
        <v/>
      </c>
      <c r="F267" s="39" t="str">
        <f t="shared" ca="1" si="115"/>
        <v/>
      </c>
      <c r="G267" s="101"/>
      <c r="H267" s="39">
        <f t="shared" ca="1" si="106"/>
        <v>0</v>
      </c>
      <c r="J267" s="332"/>
      <c r="K267" s="37" t="str">
        <f t="shared" ca="1" si="116"/>
        <v/>
      </c>
      <c r="L267" s="41" t="str">
        <f t="shared" ca="1" si="117"/>
        <v/>
      </c>
      <c r="M267" s="39" t="str">
        <f t="shared" si="107"/>
        <v/>
      </c>
      <c r="N267" s="39" t="str">
        <f t="shared" ca="1" si="127"/>
        <v/>
      </c>
      <c r="O267" s="39">
        <f ca="1">ROUND(Q266*$O$5/payments_per_year,2)</f>
        <v>0</v>
      </c>
      <c r="P267" s="101"/>
      <c r="Q267" s="39">
        <f t="shared" ca="1" si="128"/>
        <v>0</v>
      </c>
      <c r="R267" s="332"/>
      <c r="S267" s="37" t="str">
        <f t="shared" ca="1" si="118"/>
        <v/>
      </c>
      <c r="T267" s="41" t="str">
        <f t="shared" ca="1" si="119"/>
        <v/>
      </c>
      <c r="U267" s="39" t="str">
        <f t="shared" si="108"/>
        <v/>
      </c>
      <c r="V267" s="39" t="str">
        <f t="shared" ca="1" si="129"/>
        <v/>
      </c>
      <c r="W267" s="39">
        <f t="shared" ca="1" si="109"/>
        <v>0</v>
      </c>
      <c r="X267" s="40"/>
      <c r="Y267" s="39">
        <f t="shared" ca="1" si="130"/>
        <v>0</v>
      </c>
      <c r="Z267" s="327"/>
      <c r="AA267" s="37" t="str">
        <f t="shared" ca="1" si="120"/>
        <v/>
      </c>
      <c r="AB267" s="41" t="str">
        <f t="shared" ca="1" si="121"/>
        <v/>
      </c>
      <c r="AC267" s="39" t="str">
        <f t="shared" si="110"/>
        <v/>
      </c>
      <c r="AD267" s="39" t="str">
        <f t="shared" ca="1" si="131"/>
        <v/>
      </c>
      <c r="AE267" s="39" t="str">
        <f t="shared" ca="1" si="122"/>
        <v/>
      </c>
      <c r="AF267" s="40"/>
      <c r="AG267" s="39">
        <f t="shared" ca="1" si="132"/>
        <v>0</v>
      </c>
      <c r="AH267" s="339"/>
      <c r="AI267" s="37" t="str">
        <f t="shared" ca="1" si="123"/>
        <v/>
      </c>
      <c r="AJ267" s="41" t="str">
        <f t="shared" ca="1" si="124"/>
        <v/>
      </c>
      <c r="AK267" s="39" t="str">
        <f t="shared" si="111"/>
        <v/>
      </c>
      <c r="AL267" s="39" t="str">
        <f t="shared" ca="1" si="133"/>
        <v/>
      </c>
      <c r="AM267" s="39" t="str">
        <f t="shared" ca="1" si="125"/>
        <v/>
      </c>
      <c r="AN267" s="40"/>
      <c r="AO267" s="39">
        <f t="shared" ca="1" si="134"/>
        <v>0</v>
      </c>
      <c r="AP267" s="339"/>
      <c r="AW267" s="329"/>
      <c r="BI267" s="329"/>
      <c r="BJ267" s="329"/>
      <c r="BK267" s="329"/>
      <c r="BL267" s="329"/>
      <c r="BM267" s="329"/>
      <c r="BN267" s="329"/>
      <c r="BO267" s="329"/>
      <c r="BP267" s="329"/>
      <c r="BQ267" s="329"/>
      <c r="BR267" s="329"/>
      <c r="BS267" s="329"/>
      <c r="BT267" s="329"/>
      <c r="BU267" s="329"/>
      <c r="BV267" s="329"/>
      <c r="BW267" s="325"/>
      <c r="BX267" s="325"/>
      <c r="BY267" s="325"/>
      <c r="BZ267" s="325"/>
      <c r="CA267" s="325"/>
      <c r="CB267" s="325"/>
      <c r="CC267" s="325"/>
      <c r="CD267" s="325"/>
      <c r="CE267" s="325"/>
      <c r="CF267" s="325"/>
      <c r="CG267" s="325"/>
      <c r="CH267" s="325"/>
      <c r="CI267" s="325"/>
      <c r="CJ267" s="325"/>
      <c r="CK267" s="325"/>
      <c r="CL267" s="325"/>
      <c r="CM267" s="325"/>
      <c r="CN267" s="325"/>
      <c r="CO267" s="325"/>
      <c r="CP267" s="325"/>
      <c r="CQ267" s="325"/>
      <c r="CR267" s="325"/>
      <c r="CS267" s="325"/>
      <c r="CT267" s="325"/>
      <c r="CU267" s="325"/>
      <c r="CV267" s="325"/>
      <c r="CW267" s="325"/>
      <c r="CX267" s="325"/>
    </row>
    <row r="268" spans="1:102" s="36" customFormat="1" ht="15" hidden="1" customHeight="1">
      <c r="A268" s="329"/>
      <c r="B268" s="37" t="str">
        <f t="shared" ca="1" si="112"/>
        <v/>
      </c>
      <c r="C268" s="41" t="str">
        <f t="shared" ca="1" si="113"/>
        <v/>
      </c>
      <c r="D268" s="39" t="str">
        <f t="shared" ca="1" si="114"/>
        <v/>
      </c>
      <c r="E268" s="39" t="str">
        <f t="shared" ca="1" si="126"/>
        <v/>
      </c>
      <c r="F268" s="39" t="str">
        <f t="shared" ca="1" si="115"/>
        <v/>
      </c>
      <c r="G268" s="101"/>
      <c r="H268" s="39">
        <f t="shared" ca="1" si="106"/>
        <v>0</v>
      </c>
      <c r="J268" s="332"/>
      <c r="K268" s="37" t="str">
        <f t="shared" ca="1" si="116"/>
        <v/>
      </c>
      <c r="L268" s="41" t="str">
        <f t="shared" ca="1" si="117"/>
        <v/>
      </c>
      <c r="M268" s="39" t="str">
        <f t="shared" si="107"/>
        <v/>
      </c>
      <c r="N268" s="39" t="str">
        <f t="shared" ca="1" si="127"/>
        <v/>
      </c>
      <c r="O268" s="39" t="str">
        <f ca="1">IF(L268="","",ROUND(Q267*$O$5/payments_per_year,2))</f>
        <v/>
      </c>
      <c r="P268" s="101"/>
      <c r="Q268" s="39">
        <f t="shared" ca="1" si="128"/>
        <v>0</v>
      </c>
      <c r="R268" s="332"/>
      <c r="S268" s="37" t="str">
        <f t="shared" ca="1" si="118"/>
        <v/>
      </c>
      <c r="T268" s="41" t="str">
        <f t="shared" ca="1" si="119"/>
        <v/>
      </c>
      <c r="U268" s="39" t="str">
        <f t="shared" si="108"/>
        <v/>
      </c>
      <c r="V268" s="39" t="str">
        <f t="shared" ca="1" si="129"/>
        <v/>
      </c>
      <c r="W268" s="39">
        <f t="shared" ca="1" si="109"/>
        <v>0</v>
      </c>
      <c r="X268" s="40"/>
      <c r="Y268" s="39">
        <f t="shared" ca="1" si="130"/>
        <v>0</v>
      </c>
      <c r="Z268" s="327"/>
      <c r="AA268" s="37" t="str">
        <f t="shared" ca="1" si="120"/>
        <v/>
      </c>
      <c r="AB268" s="41" t="str">
        <f t="shared" ca="1" si="121"/>
        <v/>
      </c>
      <c r="AC268" s="39" t="str">
        <f t="shared" si="110"/>
        <v/>
      </c>
      <c r="AD268" s="39" t="str">
        <f t="shared" ca="1" si="131"/>
        <v/>
      </c>
      <c r="AE268" s="39" t="str">
        <f t="shared" ca="1" si="122"/>
        <v/>
      </c>
      <c r="AF268" s="40"/>
      <c r="AG268" s="39">
        <f t="shared" ca="1" si="132"/>
        <v>0</v>
      </c>
      <c r="AH268" s="339"/>
      <c r="AI268" s="37" t="str">
        <f t="shared" ca="1" si="123"/>
        <v/>
      </c>
      <c r="AJ268" s="41" t="str">
        <f t="shared" ca="1" si="124"/>
        <v/>
      </c>
      <c r="AK268" s="39" t="str">
        <f t="shared" si="111"/>
        <v/>
      </c>
      <c r="AL268" s="39" t="str">
        <f t="shared" ca="1" si="133"/>
        <v/>
      </c>
      <c r="AM268" s="39" t="str">
        <f t="shared" ca="1" si="125"/>
        <v/>
      </c>
      <c r="AN268" s="40"/>
      <c r="AO268" s="39">
        <f t="shared" ca="1" si="134"/>
        <v>0</v>
      </c>
      <c r="AP268" s="339"/>
      <c r="AW268" s="329"/>
      <c r="BI268" s="329"/>
      <c r="BJ268" s="329"/>
      <c r="BK268" s="329"/>
      <c r="BL268" s="329"/>
      <c r="BM268" s="329"/>
      <c r="BN268" s="329"/>
      <c r="BO268" s="329"/>
      <c r="BP268" s="329"/>
      <c r="BQ268" s="329"/>
      <c r="BR268" s="329"/>
      <c r="BS268" s="329"/>
      <c r="BT268" s="329"/>
      <c r="BU268" s="329"/>
      <c r="BV268" s="329"/>
      <c r="BW268" s="325"/>
      <c r="BX268" s="325"/>
      <c r="BY268" s="325"/>
      <c r="BZ268" s="325"/>
      <c r="CA268" s="325"/>
      <c r="CB268" s="325"/>
      <c r="CC268" s="325"/>
      <c r="CD268" s="325"/>
      <c r="CE268" s="325"/>
      <c r="CF268" s="325"/>
      <c r="CG268" s="325"/>
      <c r="CH268" s="325"/>
      <c r="CI268" s="325"/>
      <c r="CJ268" s="325"/>
      <c r="CK268" s="325"/>
      <c r="CL268" s="325"/>
      <c r="CM268" s="325"/>
      <c r="CN268" s="325"/>
      <c r="CO268" s="325"/>
      <c r="CP268" s="325"/>
      <c r="CQ268" s="325"/>
      <c r="CR268" s="325"/>
      <c r="CS268" s="325"/>
      <c r="CT268" s="325"/>
      <c r="CU268" s="325"/>
      <c r="CV268" s="325"/>
      <c r="CW268" s="325"/>
      <c r="CX268" s="325"/>
    </row>
    <row r="269" spans="1:102" s="36" customFormat="1" ht="15" hidden="1" customHeight="1">
      <c r="A269" s="329"/>
      <c r="B269" s="37" t="str">
        <f t="shared" ca="1" si="112"/>
        <v/>
      </c>
      <c r="C269" s="41" t="str">
        <f t="shared" ca="1" si="113"/>
        <v/>
      </c>
      <c r="D269" s="39" t="str">
        <f t="shared" ca="1" si="114"/>
        <v/>
      </c>
      <c r="E269" s="39" t="str">
        <f t="shared" ca="1" si="126"/>
        <v/>
      </c>
      <c r="F269" s="39" t="str">
        <f t="shared" ca="1" si="115"/>
        <v/>
      </c>
      <c r="G269" s="101"/>
      <c r="H269" s="39">
        <f t="shared" ca="1" si="106"/>
        <v>0</v>
      </c>
      <c r="J269" s="332"/>
      <c r="K269" s="37" t="str">
        <f t="shared" ca="1" si="116"/>
        <v/>
      </c>
      <c r="L269" s="41" t="str">
        <f t="shared" ca="1" si="117"/>
        <v/>
      </c>
      <c r="M269" s="39" t="str">
        <f t="shared" si="107"/>
        <v/>
      </c>
      <c r="N269" s="39" t="str">
        <f t="shared" ca="1" si="127"/>
        <v/>
      </c>
      <c r="O269" s="39">
        <f ca="1">ROUND(Q268*$O$5/payments_per_year,2)</f>
        <v>0</v>
      </c>
      <c r="P269" s="101"/>
      <c r="Q269" s="39">
        <f t="shared" ca="1" si="128"/>
        <v>0</v>
      </c>
      <c r="R269" s="332"/>
      <c r="S269" s="37" t="str">
        <f t="shared" ca="1" si="118"/>
        <v/>
      </c>
      <c r="T269" s="41" t="str">
        <f t="shared" ca="1" si="119"/>
        <v/>
      </c>
      <c r="U269" s="39" t="str">
        <f t="shared" si="108"/>
        <v/>
      </c>
      <c r="V269" s="39" t="str">
        <f t="shared" ca="1" si="129"/>
        <v/>
      </c>
      <c r="W269" s="39">
        <f t="shared" ca="1" si="109"/>
        <v>0</v>
      </c>
      <c r="X269" s="40"/>
      <c r="Y269" s="39">
        <f t="shared" ca="1" si="130"/>
        <v>0</v>
      </c>
      <c r="Z269" s="327"/>
      <c r="AA269" s="37" t="str">
        <f t="shared" ca="1" si="120"/>
        <v/>
      </c>
      <c r="AB269" s="41" t="str">
        <f t="shared" ca="1" si="121"/>
        <v/>
      </c>
      <c r="AC269" s="39" t="str">
        <f t="shared" si="110"/>
        <v/>
      </c>
      <c r="AD269" s="39" t="str">
        <f t="shared" ca="1" si="131"/>
        <v/>
      </c>
      <c r="AE269" s="39" t="str">
        <f t="shared" ca="1" si="122"/>
        <v/>
      </c>
      <c r="AF269" s="40"/>
      <c r="AG269" s="39">
        <f t="shared" ca="1" si="132"/>
        <v>0</v>
      </c>
      <c r="AH269" s="339"/>
      <c r="AI269" s="37" t="str">
        <f t="shared" ca="1" si="123"/>
        <v/>
      </c>
      <c r="AJ269" s="41" t="str">
        <f t="shared" ca="1" si="124"/>
        <v/>
      </c>
      <c r="AK269" s="39" t="str">
        <f t="shared" si="111"/>
        <v/>
      </c>
      <c r="AL269" s="39" t="str">
        <f t="shared" ca="1" si="133"/>
        <v/>
      </c>
      <c r="AM269" s="39" t="str">
        <f t="shared" ca="1" si="125"/>
        <v/>
      </c>
      <c r="AN269" s="40"/>
      <c r="AO269" s="39">
        <f t="shared" ca="1" si="134"/>
        <v>0</v>
      </c>
      <c r="AP269" s="339"/>
      <c r="AW269" s="329"/>
      <c r="BI269" s="329"/>
      <c r="BJ269" s="329"/>
      <c r="BK269" s="329"/>
      <c r="BL269" s="329"/>
      <c r="BM269" s="329"/>
      <c r="BN269" s="329"/>
      <c r="BO269" s="329"/>
      <c r="BP269" s="329"/>
      <c r="BQ269" s="329"/>
      <c r="BR269" s="329"/>
      <c r="BS269" s="329"/>
      <c r="BT269" s="329"/>
      <c r="BU269" s="329"/>
      <c r="BV269" s="329"/>
      <c r="BW269" s="325"/>
      <c r="BX269" s="325"/>
      <c r="BY269" s="325"/>
      <c r="BZ269" s="325"/>
      <c r="CA269" s="325"/>
      <c r="CB269" s="325"/>
      <c r="CC269" s="325"/>
      <c r="CD269" s="325"/>
      <c r="CE269" s="325"/>
      <c r="CF269" s="325"/>
      <c r="CG269" s="325"/>
      <c r="CH269" s="325"/>
      <c r="CI269" s="325"/>
      <c r="CJ269" s="325"/>
      <c r="CK269" s="325"/>
      <c r="CL269" s="325"/>
      <c r="CM269" s="325"/>
      <c r="CN269" s="325"/>
      <c r="CO269" s="325"/>
      <c r="CP269" s="325"/>
      <c r="CQ269" s="325"/>
      <c r="CR269" s="325"/>
      <c r="CS269" s="325"/>
      <c r="CT269" s="325"/>
      <c r="CU269" s="325"/>
      <c r="CV269" s="325"/>
      <c r="CW269" s="325"/>
      <c r="CX269" s="325"/>
    </row>
    <row r="270" spans="1:102" s="36" customFormat="1" ht="15" hidden="1" customHeight="1">
      <c r="A270" s="329"/>
      <c r="B270" s="37" t="str">
        <f t="shared" ca="1" si="112"/>
        <v/>
      </c>
      <c r="C270" s="41" t="str">
        <f t="shared" ca="1" si="113"/>
        <v/>
      </c>
      <c r="D270" s="39" t="str">
        <f t="shared" ca="1" si="114"/>
        <v/>
      </c>
      <c r="E270" s="39" t="str">
        <f t="shared" ca="1" si="126"/>
        <v/>
      </c>
      <c r="F270" s="39" t="str">
        <f t="shared" ca="1" si="115"/>
        <v/>
      </c>
      <c r="G270" s="101"/>
      <c r="H270" s="39">
        <f t="shared" ca="1" si="106"/>
        <v>0</v>
      </c>
      <c r="J270" s="332"/>
      <c r="K270" s="37" t="str">
        <f t="shared" ca="1" si="116"/>
        <v/>
      </c>
      <c r="L270" s="41" t="str">
        <f t="shared" ca="1" si="117"/>
        <v/>
      </c>
      <c r="M270" s="39" t="str">
        <f t="shared" si="107"/>
        <v/>
      </c>
      <c r="N270" s="39" t="str">
        <f t="shared" ca="1" si="127"/>
        <v/>
      </c>
      <c r="O270" s="39" t="str">
        <f ca="1">IF(L270="","",ROUND(Q269*$O$5/payments_per_year,2))</f>
        <v/>
      </c>
      <c r="P270" s="101"/>
      <c r="Q270" s="39">
        <f t="shared" ca="1" si="128"/>
        <v>0</v>
      </c>
      <c r="R270" s="332"/>
      <c r="S270" s="37" t="str">
        <f t="shared" ca="1" si="118"/>
        <v/>
      </c>
      <c r="T270" s="41" t="str">
        <f t="shared" ca="1" si="119"/>
        <v/>
      </c>
      <c r="U270" s="39" t="str">
        <f t="shared" si="108"/>
        <v/>
      </c>
      <c r="V270" s="39" t="str">
        <f t="shared" ca="1" si="129"/>
        <v/>
      </c>
      <c r="W270" s="39">
        <f t="shared" ca="1" si="109"/>
        <v>0</v>
      </c>
      <c r="X270" s="40"/>
      <c r="Y270" s="39">
        <f t="shared" ca="1" si="130"/>
        <v>0</v>
      </c>
      <c r="Z270" s="327"/>
      <c r="AA270" s="37" t="str">
        <f t="shared" ca="1" si="120"/>
        <v/>
      </c>
      <c r="AB270" s="41" t="str">
        <f t="shared" ca="1" si="121"/>
        <v/>
      </c>
      <c r="AC270" s="39" t="str">
        <f t="shared" si="110"/>
        <v/>
      </c>
      <c r="AD270" s="39" t="str">
        <f t="shared" ca="1" si="131"/>
        <v/>
      </c>
      <c r="AE270" s="39" t="str">
        <f t="shared" ca="1" si="122"/>
        <v/>
      </c>
      <c r="AF270" s="40"/>
      <c r="AG270" s="39">
        <f t="shared" ca="1" si="132"/>
        <v>0</v>
      </c>
      <c r="AH270" s="339"/>
      <c r="AI270" s="37" t="str">
        <f t="shared" ca="1" si="123"/>
        <v/>
      </c>
      <c r="AJ270" s="41" t="str">
        <f t="shared" ca="1" si="124"/>
        <v/>
      </c>
      <c r="AK270" s="39" t="str">
        <f t="shared" si="111"/>
        <v/>
      </c>
      <c r="AL270" s="39" t="str">
        <f t="shared" ca="1" si="133"/>
        <v/>
      </c>
      <c r="AM270" s="39" t="str">
        <f t="shared" ca="1" si="125"/>
        <v/>
      </c>
      <c r="AN270" s="40"/>
      <c r="AO270" s="39">
        <f t="shared" ca="1" si="134"/>
        <v>0</v>
      </c>
      <c r="AP270" s="339"/>
      <c r="AW270" s="329"/>
      <c r="BI270" s="329"/>
      <c r="BJ270" s="329"/>
      <c r="BK270" s="329"/>
      <c r="BL270" s="329"/>
      <c r="BM270" s="329"/>
      <c r="BN270" s="329"/>
      <c r="BO270" s="329"/>
      <c r="BP270" s="329"/>
      <c r="BQ270" s="329"/>
      <c r="BR270" s="329"/>
      <c r="BS270" s="329"/>
      <c r="BT270" s="329"/>
      <c r="BU270" s="329"/>
      <c r="BV270" s="329"/>
      <c r="BW270" s="325"/>
      <c r="BX270" s="325"/>
      <c r="BY270" s="325"/>
      <c r="BZ270" s="325"/>
      <c r="CA270" s="325"/>
      <c r="CB270" s="325"/>
      <c r="CC270" s="325"/>
      <c r="CD270" s="325"/>
      <c r="CE270" s="325"/>
      <c r="CF270" s="325"/>
      <c r="CG270" s="325"/>
      <c r="CH270" s="325"/>
      <c r="CI270" s="325"/>
      <c r="CJ270" s="325"/>
      <c r="CK270" s="325"/>
      <c r="CL270" s="325"/>
      <c r="CM270" s="325"/>
      <c r="CN270" s="325"/>
      <c r="CO270" s="325"/>
      <c r="CP270" s="325"/>
      <c r="CQ270" s="325"/>
      <c r="CR270" s="325"/>
      <c r="CS270" s="325"/>
      <c r="CT270" s="325"/>
      <c r="CU270" s="325"/>
      <c r="CV270" s="325"/>
      <c r="CW270" s="325"/>
      <c r="CX270" s="325"/>
    </row>
    <row r="271" spans="1:102" s="36" customFormat="1" ht="15" hidden="1" customHeight="1">
      <c r="A271" s="329"/>
      <c r="B271" s="37" t="str">
        <f t="shared" ca="1" si="112"/>
        <v/>
      </c>
      <c r="C271" s="41" t="str">
        <f t="shared" ca="1" si="113"/>
        <v/>
      </c>
      <c r="D271" s="39" t="str">
        <f t="shared" ca="1" si="114"/>
        <v/>
      </c>
      <c r="E271" s="39" t="str">
        <f t="shared" ca="1" si="126"/>
        <v/>
      </c>
      <c r="F271" s="39" t="str">
        <f t="shared" ca="1" si="115"/>
        <v/>
      </c>
      <c r="G271" s="101"/>
      <c r="H271" s="39">
        <f t="shared" ca="1" si="106"/>
        <v>0</v>
      </c>
      <c r="J271" s="332"/>
      <c r="K271" s="37" t="str">
        <f t="shared" ca="1" si="116"/>
        <v/>
      </c>
      <c r="L271" s="41" t="str">
        <f t="shared" ca="1" si="117"/>
        <v/>
      </c>
      <c r="M271" s="39" t="str">
        <f t="shared" si="107"/>
        <v/>
      </c>
      <c r="N271" s="39" t="str">
        <f t="shared" ca="1" si="127"/>
        <v/>
      </c>
      <c r="O271" s="39">
        <f ca="1">ROUND(Q270*$O$5/payments_per_year,2)</f>
        <v>0</v>
      </c>
      <c r="P271" s="101"/>
      <c r="Q271" s="39">
        <f t="shared" ca="1" si="128"/>
        <v>0</v>
      </c>
      <c r="R271" s="332"/>
      <c r="S271" s="37" t="str">
        <f t="shared" ca="1" si="118"/>
        <v/>
      </c>
      <c r="T271" s="41" t="str">
        <f t="shared" ca="1" si="119"/>
        <v/>
      </c>
      <c r="U271" s="39" t="str">
        <f t="shared" si="108"/>
        <v/>
      </c>
      <c r="V271" s="39" t="str">
        <f t="shared" ca="1" si="129"/>
        <v/>
      </c>
      <c r="W271" s="39">
        <f t="shared" ca="1" si="109"/>
        <v>0</v>
      </c>
      <c r="X271" s="40"/>
      <c r="Y271" s="39">
        <f t="shared" ca="1" si="130"/>
        <v>0</v>
      </c>
      <c r="Z271" s="327"/>
      <c r="AA271" s="37" t="str">
        <f t="shared" ca="1" si="120"/>
        <v/>
      </c>
      <c r="AB271" s="41" t="str">
        <f t="shared" ca="1" si="121"/>
        <v/>
      </c>
      <c r="AC271" s="39" t="str">
        <f t="shared" si="110"/>
        <v/>
      </c>
      <c r="AD271" s="39" t="str">
        <f t="shared" ca="1" si="131"/>
        <v/>
      </c>
      <c r="AE271" s="39" t="str">
        <f t="shared" ca="1" si="122"/>
        <v/>
      </c>
      <c r="AF271" s="40"/>
      <c r="AG271" s="39">
        <f t="shared" ca="1" si="132"/>
        <v>0</v>
      </c>
      <c r="AH271" s="339"/>
      <c r="AI271" s="37" t="str">
        <f t="shared" ca="1" si="123"/>
        <v/>
      </c>
      <c r="AJ271" s="41" t="str">
        <f t="shared" ca="1" si="124"/>
        <v/>
      </c>
      <c r="AK271" s="39" t="str">
        <f t="shared" si="111"/>
        <v/>
      </c>
      <c r="AL271" s="39" t="str">
        <f t="shared" ca="1" si="133"/>
        <v/>
      </c>
      <c r="AM271" s="39" t="str">
        <f t="shared" ca="1" si="125"/>
        <v/>
      </c>
      <c r="AN271" s="40"/>
      <c r="AO271" s="39">
        <f t="shared" ca="1" si="134"/>
        <v>0</v>
      </c>
      <c r="AP271" s="339"/>
      <c r="AW271" s="329"/>
      <c r="BI271" s="329"/>
      <c r="BJ271" s="329"/>
      <c r="BK271" s="329"/>
      <c r="BL271" s="329"/>
      <c r="BM271" s="329"/>
      <c r="BN271" s="329"/>
      <c r="BO271" s="329"/>
      <c r="BP271" s="329"/>
      <c r="BQ271" s="329"/>
      <c r="BR271" s="329"/>
      <c r="BS271" s="329"/>
      <c r="BT271" s="329"/>
      <c r="BU271" s="329"/>
      <c r="BV271" s="329"/>
      <c r="BW271" s="325"/>
      <c r="BX271" s="325"/>
      <c r="BY271" s="325"/>
      <c r="BZ271" s="325"/>
      <c r="CA271" s="325"/>
      <c r="CB271" s="325"/>
      <c r="CC271" s="325"/>
      <c r="CD271" s="325"/>
      <c r="CE271" s="325"/>
      <c r="CF271" s="325"/>
      <c r="CG271" s="325"/>
      <c r="CH271" s="325"/>
      <c r="CI271" s="325"/>
      <c r="CJ271" s="325"/>
      <c r="CK271" s="325"/>
      <c r="CL271" s="325"/>
      <c r="CM271" s="325"/>
      <c r="CN271" s="325"/>
      <c r="CO271" s="325"/>
      <c r="CP271" s="325"/>
      <c r="CQ271" s="325"/>
      <c r="CR271" s="325"/>
      <c r="CS271" s="325"/>
      <c r="CT271" s="325"/>
      <c r="CU271" s="325"/>
      <c r="CV271" s="325"/>
      <c r="CW271" s="325"/>
      <c r="CX271" s="325"/>
    </row>
    <row r="272" spans="1:102" s="36" customFormat="1" ht="15" hidden="1" customHeight="1">
      <c r="A272" s="329"/>
      <c r="B272" s="37" t="str">
        <f t="shared" ca="1" si="112"/>
        <v/>
      </c>
      <c r="C272" s="41" t="str">
        <f t="shared" ca="1" si="113"/>
        <v/>
      </c>
      <c r="D272" s="39" t="str">
        <f t="shared" ca="1" si="114"/>
        <v/>
      </c>
      <c r="E272" s="39" t="str">
        <f t="shared" ca="1" si="126"/>
        <v/>
      </c>
      <c r="F272" s="39" t="str">
        <f t="shared" ca="1" si="115"/>
        <v/>
      </c>
      <c r="G272" s="101"/>
      <c r="H272" s="39">
        <f t="shared" ca="1" si="106"/>
        <v>0</v>
      </c>
      <c r="J272" s="332"/>
      <c r="K272" s="37" t="str">
        <f t="shared" ca="1" si="116"/>
        <v/>
      </c>
      <c r="L272" s="41" t="str">
        <f t="shared" ca="1" si="117"/>
        <v/>
      </c>
      <c r="M272" s="39" t="str">
        <f t="shared" si="107"/>
        <v/>
      </c>
      <c r="N272" s="39" t="str">
        <f t="shared" ca="1" si="127"/>
        <v/>
      </c>
      <c r="O272" s="39" t="str">
        <f ca="1">IF(L272="","",ROUND(Q271*$O$5/payments_per_year,2))</f>
        <v/>
      </c>
      <c r="P272" s="101"/>
      <c r="Q272" s="39">
        <f t="shared" ca="1" si="128"/>
        <v>0</v>
      </c>
      <c r="R272" s="332"/>
      <c r="S272" s="37" t="str">
        <f t="shared" ca="1" si="118"/>
        <v/>
      </c>
      <c r="T272" s="41" t="str">
        <f t="shared" ca="1" si="119"/>
        <v/>
      </c>
      <c r="U272" s="39" t="str">
        <f t="shared" si="108"/>
        <v/>
      </c>
      <c r="V272" s="39" t="str">
        <f t="shared" ca="1" si="129"/>
        <v/>
      </c>
      <c r="W272" s="39">
        <f t="shared" ca="1" si="109"/>
        <v>0</v>
      </c>
      <c r="X272" s="40"/>
      <c r="Y272" s="39">
        <f t="shared" ca="1" si="130"/>
        <v>0</v>
      </c>
      <c r="Z272" s="327"/>
      <c r="AA272" s="37" t="str">
        <f t="shared" ca="1" si="120"/>
        <v/>
      </c>
      <c r="AB272" s="41" t="str">
        <f t="shared" ca="1" si="121"/>
        <v/>
      </c>
      <c r="AC272" s="39" t="str">
        <f t="shared" si="110"/>
        <v/>
      </c>
      <c r="AD272" s="39" t="str">
        <f t="shared" ca="1" si="131"/>
        <v/>
      </c>
      <c r="AE272" s="39" t="str">
        <f t="shared" ca="1" si="122"/>
        <v/>
      </c>
      <c r="AF272" s="40"/>
      <c r="AG272" s="39">
        <f t="shared" ca="1" si="132"/>
        <v>0</v>
      </c>
      <c r="AH272" s="339"/>
      <c r="AI272" s="37" t="str">
        <f t="shared" ca="1" si="123"/>
        <v/>
      </c>
      <c r="AJ272" s="41" t="str">
        <f t="shared" ca="1" si="124"/>
        <v/>
      </c>
      <c r="AK272" s="39" t="str">
        <f t="shared" si="111"/>
        <v/>
      </c>
      <c r="AL272" s="39" t="str">
        <f t="shared" ca="1" si="133"/>
        <v/>
      </c>
      <c r="AM272" s="39" t="str">
        <f t="shared" ca="1" si="125"/>
        <v/>
      </c>
      <c r="AN272" s="40"/>
      <c r="AO272" s="39">
        <f t="shared" ca="1" si="134"/>
        <v>0</v>
      </c>
      <c r="AP272" s="339"/>
      <c r="AW272" s="329"/>
      <c r="BI272" s="329"/>
      <c r="BJ272" s="329"/>
      <c r="BK272" s="329"/>
      <c r="BL272" s="329"/>
      <c r="BM272" s="329"/>
      <c r="BN272" s="329"/>
      <c r="BO272" s="329"/>
      <c r="BP272" s="329"/>
      <c r="BQ272" s="329"/>
      <c r="BR272" s="329"/>
      <c r="BS272" s="329"/>
      <c r="BT272" s="329"/>
      <c r="BU272" s="329"/>
      <c r="BV272" s="329"/>
      <c r="BW272" s="325"/>
      <c r="BX272" s="325"/>
      <c r="BY272" s="325"/>
      <c r="BZ272" s="325"/>
      <c r="CA272" s="325"/>
      <c r="CB272" s="325"/>
      <c r="CC272" s="325"/>
      <c r="CD272" s="325"/>
      <c r="CE272" s="325"/>
      <c r="CF272" s="325"/>
      <c r="CG272" s="325"/>
      <c r="CH272" s="325"/>
      <c r="CI272" s="325"/>
      <c r="CJ272" s="325"/>
      <c r="CK272" s="325"/>
      <c r="CL272" s="325"/>
      <c r="CM272" s="325"/>
      <c r="CN272" s="325"/>
      <c r="CO272" s="325"/>
      <c r="CP272" s="325"/>
      <c r="CQ272" s="325"/>
      <c r="CR272" s="325"/>
      <c r="CS272" s="325"/>
      <c r="CT272" s="325"/>
      <c r="CU272" s="325"/>
      <c r="CV272" s="325"/>
      <c r="CW272" s="325"/>
      <c r="CX272" s="325"/>
    </row>
    <row r="273" spans="1:102" s="36" customFormat="1" ht="15" hidden="1" customHeight="1">
      <c r="A273" s="329"/>
      <c r="B273" s="37" t="str">
        <f t="shared" ca="1" si="112"/>
        <v/>
      </c>
      <c r="C273" s="41" t="str">
        <f t="shared" ca="1" si="113"/>
        <v/>
      </c>
      <c r="D273" s="39" t="str">
        <f t="shared" ca="1" si="114"/>
        <v/>
      </c>
      <c r="E273" s="39" t="str">
        <f t="shared" ca="1" si="126"/>
        <v/>
      </c>
      <c r="F273" s="39" t="str">
        <f t="shared" ca="1" si="115"/>
        <v/>
      </c>
      <c r="G273" s="101"/>
      <c r="H273" s="39">
        <f t="shared" ca="1" si="106"/>
        <v>0</v>
      </c>
      <c r="J273" s="332"/>
      <c r="K273" s="37" t="str">
        <f t="shared" ca="1" si="116"/>
        <v/>
      </c>
      <c r="L273" s="41" t="str">
        <f t="shared" ca="1" si="117"/>
        <v/>
      </c>
      <c r="M273" s="39" t="str">
        <f t="shared" si="107"/>
        <v/>
      </c>
      <c r="N273" s="39" t="str">
        <f t="shared" ca="1" si="127"/>
        <v/>
      </c>
      <c r="O273" s="39">
        <f ca="1">ROUND(Q272*$O$5/payments_per_year,2)</f>
        <v>0</v>
      </c>
      <c r="P273" s="101"/>
      <c r="Q273" s="39">
        <f t="shared" ca="1" si="128"/>
        <v>0</v>
      </c>
      <c r="R273" s="332"/>
      <c r="S273" s="37" t="str">
        <f t="shared" ca="1" si="118"/>
        <v/>
      </c>
      <c r="T273" s="41" t="str">
        <f t="shared" ca="1" si="119"/>
        <v/>
      </c>
      <c r="U273" s="39" t="str">
        <f t="shared" si="108"/>
        <v/>
      </c>
      <c r="V273" s="39" t="str">
        <f t="shared" ca="1" si="129"/>
        <v/>
      </c>
      <c r="W273" s="39">
        <f t="shared" ca="1" si="109"/>
        <v>0</v>
      </c>
      <c r="X273" s="40"/>
      <c r="Y273" s="39">
        <f t="shared" ca="1" si="130"/>
        <v>0</v>
      </c>
      <c r="Z273" s="327"/>
      <c r="AA273" s="37" t="str">
        <f t="shared" ca="1" si="120"/>
        <v/>
      </c>
      <c r="AB273" s="41" t="str">
        <f t="shared" ca="1" si="121"/>
        <v/>
      </c>
      <c r="AC273" s="39" t="str">
        <f t="shared" si="110"/>
        <v/>
      </c>
      <c r="AD273" s="39" t="str">
        <f t="shared" ca="1" si="131"/>
        <v/>
      </c>
      <c r="AE273" s="39" t="str">
        <f t="shared" ca="1" si="122"/>
        <v/>
      </c>
      <c r="AF273" s="40"/>
      <c r="AG273" s="39">
        <f t="shared" ca="1" si="132"/>
        <v>0</v>
      </c>
      <c r="AH273" s="339"/>
      <c r="AI273" s="37" t="str">
        <f t="shared" ca="1" si="123"/>
        <v/>
      </c>
      <c r="AJ273" s="41" t="str">
        <f t="shared" ca="1" si="124"/>
        <v/>
      </c>
      <c r="AK273" s="39" t="str">
        <f t="shared" si="111"/>
        <v/>
      </c>
      <c r="AL273" s="39" t="str">
        <f t="shared" ca="1" si="133"/>
        <v/>
      </c>
      <c r="AM273" s="39" t="str">
        <f t="shared" ca="1" si="125"/>
        <v/>
      </c>
      <c r="AN273" s="40"/>
      <c r="AO273" s="39">
        <f t="shared" ca="1" si="134"/>
        <v>0</v>
      </c>
      <c r="AP273" s="339"/>
      <c r="AW273" s="329"/>
      <c r="BI273" s="329"/>
      <c r="BJ273" s="329"/>
      <c r="BK273" s="329"/>
      <c r="BL273" s="329"/>
      <c r="BM273" s="329"/>
      <c r="BN273" s="329"/>
      <c r="BO273" s="329"/>
      <c r="BP273" s="329"/>
      <c r="BQ273" s="329"/>
      <c r="BR273" s="329"/>
      <c r="BS273" s="329"/>
      <c r="BT273" s="329"/>
      <c r="BU273" s="329"/>
      <c r="BV273" s="329"/>
      <c r="BW273" s="325"/>
      <c r="BX273" s="325"/>
      <c r="BY273" s="325"/>
      <c r="BZ273" s="325"/>
      <c r="CA273" s="325"/>
      <c r="CB273" s="325"/>
      <c r="CC273" s="325"/>
      <c r="CD273" s="325"/>
      <c r="CE273" s="325"/>
      <c r="CF273" s="325"/>
      <c r="CG273" s="325"/>
      <c r="CH273" s="325"/>
      <c r="CI273" s="325"/>
      <c r="CJ273" s="325"/>
      <c r="CK273" s="325"/>
      <c r="CL273" s="325"/>
      <c r="CM273" s="325"/>
      <c r="CN273" s="325"/>
      <c r="CO273" s="325"/>
      <c r="CP273" s="325"/>
      <c r="CQ273" s="325"/>
      <c r="CR273" s="325"/>
      <c r="CS273" s="325"/>
      <c r="CT273" s="325"/>
      <c r="CU273" s="325"/>
      <c r="CV273" s="325"/>
      <c r="CW273" s="325"/>
      <c r="CX273" s="325"/>
    </row>
    <row r="274" spans="1:102" s="36" customFormat="1" ht="15" hidden="1" customHeight="1">
      <c r="A274" s="329"/>
      <c r="B274" s="37" t="str">
        <f t="shared" ca="1" si="112"/>
        <v/>
      </c>
      <c r="C274" s="41" t="str">
        <f t="shared" ca="1" si="113"/>
        <v/>
      </c>
      <c r="D274" s="39" t="str">
        <f t="shared" ca="1" si="114"/>
        <v/>
      </c>
      <c r="E274" s="39" t="str">
        <f t="shared" ca="1" si="126"/>
        <v/>
      </c>
      <c r="F274" s="39" t="str">
        <f t="shared" ca="1" si="115"/>
        <v/>
      </c>
      <c r="G274" s="101"/>
      <c r="H274" s="39">
        <f t="shared" ca="1" si="106"/>
        <v>0</v>
      </c>
      <c r="J274" s="332"/>
      <c r="K274" s="37" t="str">
        <f t="shared" ca="1" si="116"/>
        <v/>
      </c>
      <c r="L274" s="41" t="str">
        <f t="shared" ca="1" si="117"/>
        <v/>
      </c>
      <c r="M274" s="39" t="str">
        <f t="shared" si="107"/>
        <v/>
      </c>
      <c r="N274" s="39" t="str">
        <f t="shared" ca="1" si="127"/>
        <v/>
      </c>
      <c r="O274" s="39" t="str">
        <f ca="1">IF(L274="","",ROUND(Q273*$O$5/payments_per_year,2))</f>
        <v/>
      </c>
      <c r="P274" s="101"/>
      <c r="Q274" s="39">
        <f t="shared" ca="1" si="128"/>
        <v>0</v>
      </c>
      <c r="R274" s="332"/>
      <c r="S274" s="37" t="str">
        <f t="shared" ca="1" si="118"/>
        <v/>
      </c>
      <c r="T274" s="41" t="str">
        <f t="shared" ca="1" si="119"/>
        <v/>
      </c>
      <c r="U274" s="39" t="str">
        <f t="shared" si="108"/>
        <v/>
      </c>
      <c r="V274" s="39" t="str">
        <f t="shared" ca="1" si="129"/>
        <v/>
      </c>
      <c r="W274" s="39">
        <f t="shared" ca="1" si="109"/>
        <v>0</v>
      </c>
      <c r="X274" s="40"/>
      <c r="Y274" s="39">
        <f t="shared" ca="1" si="130"/>
        <v>0</v>
      </c>
      <c r="Z274" s="327"/>
      <c r="AA274" s="37" t="str">
        <f t="shared" ca="1" si="120"/>
        <v/>
      </c>
      <c r="AB274" s="41" t="str">
        <f t="shared" ca="1" si="121"/>
        <v/>
      </c>
      <c r="AC274" s="39" t="str">
        <f t="shared" si="110"/>
        <v/>
      </c>
      <c r="AD274" s="39" t="str">
        <f t="shared" ca="1" si="131"/>
        <v/>
      </c>
      <c r="AE274" s="39" t="str">
        <f t="shared" ca="1" si="122"/>
        <v/>
      </c>
      <c r="AF274" s="40"/>
      <c r="AG274" s="39">
        <f t="shared" ca="1" si="132"/>
        <v>0</v>
      </c>
      <c r="AH274" s="339"/>
      <c r="AI274" s="37" t="str">
        <f t="shared" ca="1" si="123"/>
        <v/>
      </c>
      <c r="AJ274" s="41" t="str">
        <f t="shared" ca="1" si="124"/>
        <v/>
      </c>
      <c r="AK274" s="39" t="str">
        <f t="shared" si="111"/>
        <v/>
      </c>
      <c r="AL274" s="39" t="str">
        <f t="shared" ca="1" si="133"/>
        <v/>
      </c>
      <c r="AM274" s="39" t="str">
        <f t="shared" ca="1" si="125"/>
        <v/>
      </c>
      <c r="AN274" s="40"/>
      <c r="AO274" s="39">
        <f t="shared" ca="1" si="134"/>
        <v>0</v>
      </c>
      <c r="AP274" s="339"/>
      <c r="AW274" s="329"/>
      <c r="BI274" s="329"/>
      <c r="BJ274" s="329"/>
      <c r="BK274" s="329"/>
      <c r="BL274" s="329"/>
      <c r="BM274" s="329"/>
      <c r="BN274" s="329"/>
      <c r="BO274" s="329"/>
      <c r="BP274" s="329"/>
      <c r="BQ274" s="329"/>
      <c r="BR274" s="329"/>
      <c r="BS274" s="329"/>
      <c r="BT274" s="329"/>
      <c r="BU274" s="329"/>
      <c r="BV274" s="329"/>
      <c r="BW274" s="325"/>
      <c r="BX274" s="325"/>
      <c r="BY274" s="325"/>
      <c r="BZ274" s="325"/>
      <c r="CA274" s="325"/>
      <c r="CB274" s="325"/>
      <c r="CC274" s="325"/>
      <c r="CD274" s="325"/>
      <c r="CE274" s="325"/>
      <c r="CF274" s="325"/>
      <c r="CG274" s="325"/>
      <c r="CH274" s="325"/>
      <c r="CI274" s="325"/>
      <c r="CJ274" s="325"/>
      <c r="CK274" s="325"/>
      <c r="CL274" s="325"/>
      <c r="CM274" s="325"/>
      <c r="CN274" s="325"/>
      <c r="CO274" s="325"/>
      <c r="CP274" s="325"/>
      <c r="CQ274" s="325"/>
      <c r="CR274" s="325"/>
      <c r="CS274" s="325"/>
      <c r="CT274" s="325"/>
      <c r="CU274" s="325"/>
      <c r="CV274" s="325"/>
      <c r="CW274" s="325"/>
      <c r="CX274" s="325"/>
    </row>
    <row r="275" spans="1:102" s="36" customFormat="1" ht="15" hidden="1" customHeight="1">
      <c r="A275" s="329"/>
      <c r="B275" s="37" t="str">
        <f t="shared" ca="1" si="112"/>
        <v/>
      </c>
      <c r="C275" s="41" t="str">
        <f t="shared" ca="1" si="113"/>
        <v/>
      </c>
      <c r="D275" s="39" t="str">
        <f t="shared" ca="1" si="114"/>
        <v/>
      </c>
      <c r="E275" s="39" t="str">
        <f t="shared" ca="1" si="126"/>
        <v/>
      </c>
      <c r="F275" s="39" t="str">
        <f t="shared" ca="1" si="115"/>
        <v/>
      </c>
      <c r="G275" s="101"/>
      <c r="H275" s="39">
        <f t="shared" ref="H275:H338" ca="1" si="135">IF(B275="",0,ROUND(H274-E275-G275,2))</f>
        <v>0</v>
      </c>
      <c r="J275" s="332"/>
      <c r="K275" s="37" t="str">
        <f t="shared" ca="1" si="116"/>
        <v/>
      </c>
      <c r="L275" s="41" t="str">
        <f t="shared" ca="1" si="117"/>
        <v/>
      </c>
      <c r="M275" s="39" t="str">
        <f t="shared" ref="M275:M338" si="136">$O$10</f>
        <v/>
      </c>
      <c r="N275" s="39" t="str">
        <f t="shared" ca="1" si="127"/>
        <v/>
      </c>
      <c r="O275" s="39">
        <f ca="1">ROUND(Q274*$O$5/payments_per_year,2)</f>
        <v>0</v>
      </c>
      <c r="P275" s="101"/>
      <c r="Q275" s="39">
        <f t="shared" ca="1" si="128"/>
        <v>0</v>
      </c>
      <c r="R275" s="332"/>
      <c r="S275" s="37" t="str">
        <f t="shared" ca="1" si="118"/>
        <v/>
      </c>
      <c r="T275" s="41" t="str">
        <f t="shared" ca="1" si="119"/>
        <v/>
      </c>
      <c r="U275" s="39" t="str">
        <f t="shared" ref="U275:U338" si="137">$W$10</f>
        <v/>
      </c>
      <c r="V275" s="39" t="str">
        <f t="shared" ca="1" si="129"/>
        <v/>
      </c>
      <c r="W275" s="39">
        <f t="shared" ref="W275:W338" ca="1" si="138">ROUND(Y274*$W$5/payments_per_year,2)</f>
        <v>0</v>
      </c>
      <c r="X275" s="40"/>
      <c r="Y275" s="39">
        <f t="shared" ca="1" si="130"/>
        <v>0</v>
      </c>
      <c r="Z275" s="327"/>
      <c r="AA275" s="37" t="str">
        <f t="shared" ca="1" si="120"/>
        <v/>
      </c>
      <c r="AB275" s="41" t="str">
        <f t="shared" ca="1" si="121"/>
        <v/>
      </c>
      <c r="AC275" s="39" t="str">
        <f t="shared" ref="AC275:AC338" si="139">$AE$10</f>
        <v/>
      </c>
      <c r="AD275" s="39" t="str">
        <f t="shared" ca="1" si="131"/>
        <v/>
      </c>
      <c r="AE275" s="39" t="str">
        <f t="shared" ca="1" si="122"/>
        <v/>
      </c>
      <c r="AF275" s="40"/>
      <c r="AG275" s="39">
        <f t="shared" ca="1" si="132"/>
        <v>0</v>
      </c>
      <c r="AH275" s="339"/>
      <c r="AI275" s="37" t="str">
        <f t="shared" ca="1" si="123"/>
        <v/>
      </c>
      <c r="AJ275" s="41" t="str">
        <f t="shared" ca="1" si="124"/>
        <v/>
      </c>
      <c r="AK275" s="39" t="str">
        <f t="shared" ref="AK275:AK338" si="140">$AE$10</f>
        <v/>
      </c>
      <c r="AL275" s="39" t="str">
        <f t="shared" ca="1" si="133"/>
        <v/>
      </c>
      <c r="AM275" s="39" t="str">
        <f t="shared" ca="1" si="125"/>
        <v/>
      </c>
      <c r="AN275" s="40"/>
      <c r="AO275" s="39">
        <f t="shared" ca="1" si="134"/>
        <v>0</v>
      </c>
      <c r="AP275" s="339"/>
      <c r="AW275" s="329"/>
      <c r="BI275" s="329"/>
      <c r="BJ275" s="329"/>
      <c r="BK275" s="329"/>
      <c r="BL275" s="329"/>
      <c r="BM275" s="329"/>
      <c r="BN275" s="329"/>
      <c r="BO275" s="329"/>
      <c r="BP275" s="329"/>
      <c r="BQ275" s="329"/>
      <c r="BR275" s="329"/>
      <c r="BS275" s="329"/>
      <c r="BT275" s="329"/>
      <c r="BU275" s="329"/>
      <c r="BV275" s="329"/>
      <c r="BW275" s="325"/>
      <c r="BX275" s="325"/>
      <c r="BY275" s="325"/>
      <c r="BZ275" s="325"/>
      <c r="CA275" s="325"/>
      <c r="CB275" s="325"/>
      <c r="CC275" s="325"/>
      <c r="CD275" s="325"/>
      <c r="CE275" s="325"/>
      <c r="CF275" s="325"/>
      <c r="CG275" s="325"/>
      <c r="CH275" s="325"/>
      <c r="CI275" s="325"/>
      <c r="CJ275" s="325"/>
      <c r="CK275" s="325"/>
      <c r="CL275" s="325"/>
      <c r="CM275" s="325"/>
      <c r="CN275" s="325"/>
      <c r="CO275" s="325"/>
      <c r="CP275" s="325"/>
      <c r="CQ275" s="325"/>
      <c r="CR275" s="325"/>
      <c r="CS275" s="325"/>
      <c r="CT275" s="325"/>
      <c r="CU275" s="325"/>
      <c r="CV275" s="325"/>
      <c r="CW275" s="325"/>
      <c r="CX275" s="325"/>
    </row>
    <row r="276" spans="1:102" s="36" customFormat="1" ht="15" hidden="1" customHeight="1">
      <c r="A276" s="329"/>
      <c r="B276" s="37" t="str">
        <f t="shared" ref="B276:B339" ca="1" si="141">IF(B275&lt;$F$11,IF(H275&gt;0,B275+1,""),"")</f>
        <v/>
      </c>
      <c r="C276" s="41" t="str">
        <f t="shared" ref="C276:C339" ca="1" si="142">IF(B276="","",IF(B276&lt;=$F$11,IF(payments_per_year=26,DATE(YEAR(start_date),MONTH(start_date),DAY(start_date)+14*B276),IF(payments_per_year=52,DATE(YEAR(start_date),MONTH(start_date),DAY(start_date)+7*B276),DATE(YEAR(start_date),MONTH(start_date)+B276*12/$F$7,DAY(start_date)))),""))</f>
        <v/>
      </c>
      <c r="D276" s="39" t="str">
        <f t="shared" ref="D276:D339" ca="1" si="143">IF(C276="","",IF($F$10+F276&gt;H275,ROUND(H275+F276,2),$F$10))</f>
        <v/>
      </c>
      <c r="E276" s="39" t="str">
        <f t="shared" ca="1" si="126"/>
        <v/>
      </c>
      <c r="F276" s="39" t="str">
        <f t="shared" ref="F276:F339" ca="1" si="144">IF(C276="","",ROUND(H275*$F$5/payments_per_year,2))</f>
        <v/>
      </c>
      <c r="G276" s="101"/>
      <c r="H276" s="39">
        <f t="shared" ca="1" si="135"/>
        <v>0</v>
      </c>
      <c r="J276" s="332"/>
      <c r="K276" s="37" t="str">
        <f t="shared" ref="K276:K339" ca="1" si="145">IF(K275&lt;$F$11,IF(Q275&gt;0,K275+1,""),"")</f>
        <v/>
      </c>
      <c r="L276" s="41" t="str">
        <f t="shared" ref="L276:L339" ca="1" si="146">IF(K276="","",IF(K276&lt;=$F$11,IF(payments_per_year=26,DATE(YEAR(start_date),MONTH(start_date),DAY(start_date)+14*K276),IF(payments_per_year=52,DATE(YEAR(start_date),MONTH(start_date),DAY(start_date)+7*K276),DATE(YEAR(start_date),MONTH(start_date)+K276*12/$F$7,DAY(start_date)))),""))</f>
        <v/>
      </c>
      <c r="M276" s="39" t="str">
        <f t="shared" si="136"/>
        <v/>
      </c>
      <c r="N276" s="39" t="str">
        <f t="shared" ca="1" si="127"/>
        <v/>
      </c>
      <c r="O276" s="39" t="str">
        <f ca="1">IF(L276="","",ROUND(Q275*$O$5/payments_per_year,2))</f>
        <v/>
      </c>
      <c r="P276" s="101"/>
      <c r="Q276" s="39">
        <f t="shared" ca="1" si="128"/>
        <v>0</v>
      </c>
      <c r="R276" s="332"/>
      <c r="S276" s="37" t="str">
        <f t="shared" ref="S276:S339" ca="1" si="147">IF(S275&lt;$F$11,IF(Y275&gt;0,S275+1,""),"")</f>
        <v/>
      </c>
      <c r="T276" s="41" t="str">
        <f t="shared" ref="T276:T339" ca="1" si="148">IF(S276="","",IF(S276&lt;=$F$11,IF(payments_per_year=26,DATE(YEAR(start_date),MONTH(start_date),DAY(start_date)+14*S276),IF(payments_per_year=52,DATE(YEAR(start_date),MONTH(start_date),DAY(start_date)+7*S276),DATE(YEAR(start_date),MONTH(start_date)+S276*12/$F$7,DAY(start_date)))),""))</f>
        <v/>
      </c>
      <c r="U276" s="39" t="str">
        <f t="shared" si="137"/>
        <v/>
      </c>
      <c r="V276" s="39" t="str">
        <f t="shared" ca="1" si="129"/>
        <v/>
      </c>
      <c r="W276" s="39">
        <f t="shared" ca="1" si="138"/>
        <v>0</v>
      </c>
      <c r="X276" s="40"/>
      <c r="Y276" s="39">
        <f t="shared" ca="1" si="130"/>
        <v>0</v>
      </c>
      <c r="Z276" s="327"/>
      <c r="AA276" s="37" t="str">
        <f t="shared" ref="AA276:AA339" ca="1" si="149">IF(AA275&lt;$F$11,IF(AG275&gt;0,AA275+1,""),"")</f>
        <v/>
      </c>
      <c r="AB276" s="41" t="str">
        <f t="shared" ref="AB276:AB339" ca="1" si="150">IF(AA276="","",IF(AA276&lt;=$F$11,IF(payments_per_year=26,DATE(YEAR(start_date),MONTH(start_date),DAY(start_date)+14*AA276),IF(payments_per_year=52,DATE(YEAR(start_date),MONTH(start_date),DAY(start_date)+7*AA276),DATE(YEAR(start_date),MONTH(start_date)+AA276*12/$F$7,DAY(start_date)))),""))</f>
        <v/>
      </c>
      <c r="AC276" s="39" t="str">
        <f t="shared" si="139"/>
        <v/>
      </c>
      <c r="AD276" s="39" t="str">
        <f t="shared" ca="1" si="131"/>
        <v/>
      </c>
      <c r="AE276" s="39" t="str">
        <f t="shared" ref="AE276:AE339" ca="1" si="151">IF(AB276="","",ROUND(AG275*$F$5/payments_per_year,2))</f>
        <v/>
      </c>
      <c r="AF276" s="40"/>
      <c r="AG276" s="39">
        <f t="shared" ca="1" si="132"/>
        <v>0</v>
      </c>
      <c r="AH276" s="339"/>
      <c r="AI276" s="37" t="str">
        <f t="shared" ref="AI276:AI339" ca="1" si="152">IF(AI275&lt;$F$11,IF(AO275&gt;0,AI275+1,""),"")</f>
        <v/>
      </c>
      <c r="AJ276" s="41" t="str">
        <f t="shared" ref="AJ276:AJ339" ca="1" si="153">IF(AI276="","",IF(AI276&lt;=$F$11,IF(payments_per_year=26,DATE(YEAR(start_date),MONTH(start_date),DAY(start_date)+14*AI276),IF(payments_per_year=52,DATE(YEAR(start_date),MONTH(start_date),DAY(start_date)+7*AI276),DATE(YEAR(start_date),MONTH(start_date)+AI276*12/$F$7,DAY(start_date)))),""))</f>
        <v/>
      </c>
      <c r="AK276" s="39" t="str">
        <f t="shared" si="140"/>
        <v/>
      </c>
      <c r="AL276" s="39" t="str">
        <f t="shared" ca="1" si="133"/>
        <v/>
      </c>
      <c r="AM276" s="39" t="str">
        <f t="shared" ref="AM276:AM339" ca="1" si="154">IF(AJ276="","",ROUND(AO275*$F$5/payments_per_year,2))</f>
        <v/>
      </c>
      <c r="AN276" s="40"/>
      <c r="AO276" s="39">
        <f t="shared" ca="1" si="134"/>
        <v>0</v>
      </c>
      <c r="AP276" s="339"/>
      <c r="AW276" s="329"/>
      <c r="BI276" s="329"/>
      <c r="BJ276" s="329"/>
      <c r="BK276" s="329"/>
      <c r="BL276" s="329"/>
      <c r="BM276" s="329"/>
      <c r="BN276" s="329"/>
      <c r="BO276" s="329"/>
      <c r="BP276" s="329"/>
      <c r="BQ276" s="329"/>
      <c r="BR276" s="329"/>
      <c r="BS276" s="329"/>
      <c r="BT276" s="329"/>
      <c r="BU276" s="329"/>
      <c r="BV276" s="329"/>
      <c r="BW276" s="325"/>
      <c r="BX276" s="325"/>
      <c r="BY276" s="325"/>
      <c r="BZ276" s="325"/>
      <c r="CA276" s="325"/>
      <c r="CB276" s="325"/>
      <c r="CC276" s="325"/>
      <c r="CD276" s="325"/>
      <c r="CE276" s="325"/>
      <c r="CF276" s="325"/>
      <c r="CG276" s="325"/>
      <c r="CH276" s="325"/>
      <c r="CI276" s="325"/>
      <c r="CJ276" s="325"/>
      <c r="CK276" s="325"/>
      <c r="CL276" s="325"/>
      <c r="CM276" s="325"/>
      <c r="CN276" s="325"/>
      <c r="CO276" s="325"/>
      <c r="CP276" s="325"/>
      <c r="CQ276" s="325"/>
      <c r="CR276" s="325"/>
      <c r="CS276" s="325"/>
      <c r="CT276" s="325"/>
      <c r="CU276" s="325"/>
      <c r="CV276" s="325"/>
      <c r="CW276" s="325"/>
      <c r="CX276" s="325"/>
    </row>
    <row r="277" spans="1:102" s="36" customFormat="1" ht="15" hidden="1" customHeight="1">
      <c r="A277" s="329"/>
      <c r="B277" s="37" t="str">
        <f t="shared" ca="1" si="141"/>
        <v/>
      </c>
      <c r="C277" s="41" t="str">
        <f t="shared" ca="1" si="142"/>
        <v/>
      </c>
      <c r="D277" s="39" t="str">
        <f t="shared" ca="1" si="143"/>
        <v/>
      </c>
      <c r="E277" s="39" t="str">
        <f t="shared" ca="1" si="126"/>
        <v/>
      </c>
      <c r="F277" s="39" t="str">
        <f t="shared" ca="1" si="144"/>
        <v/>
      </c>
      <c r="G277" s="101"/>
      <c r="H277" s="39">
        <f t="shared" ca="1" si="135"/>
        <v>0</v>
      </c>
      <c r="J277" s="332"/>
      <c r="K277" s="37" t="str">
        <f t="shared" ca="1" si="145"/>
        <v/>
      </c>
      <c r="L277" s="41" t="str">
        <f t="shared" ca="1" si="146"/>
        <v/>
      </c>
      <c r="M277" s="39" t="str">
        <f t="shared" si="136"/>
        <v/>
      </c>
      <c r="N277" s="39" t="str">
        <f t="shared" ca="1" si="127"/>
        <v/>
      </c>
      <c r="O277" s="39">
        <f ca="1">ROUND(Q276*$O$5/payments_per_year,2)</f>
        <v>0</v>
      </c>
      <c r="P277" s="101"/>
      <c r="Q277" s="39">
        <f t="shared" ca="1" si="128"/>
        <v>0</v>
      </c>
      <c r="R277" s="332"/>
      <c r="S277" s="37" t="str">
        <f t="shared" ca="1" si="147"/>
        <v/>
      </c>
      <c r="T277" s="41" t="str">
        <f t="shared" ca="1" si="148"/>
        <v/>
      </c>
      <c r="U277" s="39" t="str">
        <f t="shared" si="137"/>
        <v/>
      </c>
      <c r="V277" s="39" t="str">
        <f t="shared" ca="1" si="129"/>
        <v/>
      </c>
      <c r="W277" s="39">
        <f t="shared" ca="1" si="138"/>
        <v>0</v>
      </c>
      <c r="X277" s="40"/>
      <c r="Y277" s="39">
        <f t="shared" ca="1" si="130"/>
        <v>0</v>
      </c>
      <c r="Z277" s="327"/>
      <c r="AA277" s="37" t="str">
        <f t="shared" ca="1" si="149"/>
        <v/>
      </c>
      <c r="AB277" s="41" t="str">
        <f t="shared" ca="1" si="150"/>
        <v/>
      </c>
      <c r="AC277" s="39" t="str">
        <f t="shared" si="139"/>
        <v/>
      </c>
      <c r="AD277" s="39" t="str">
        <f t="shared" ca="1" si="131"/>
        <v/>
      </c>
      <c r="AE277" s="39" t="str">
        <f t="shared" ca="1" si="151"/>
        <v/>
      </c>
      <c r="AF277" s="40"/>
      <c r="AG277" s="39">
        <f t="shared" ca="1" si="132"/>
        <v>0</v>
      </c>
      <c r="AH277" s="339"/>
      <c r="AI277" s="37" t="str">
        <f t="shared" ca="1" si="152"/>
        <v/>
      </c>
      <c r="AJ277" s="41" t="str">
        <f t="shared" ca="1" si="153"/>
        <v/>
      </c>
      <c r="AK277" s="39" t="str">
        <f t="shared" si="140"/>
        <v/>
      </c>
      <c r="AL277" s="39" t="str">
        <f t="shared" ca="1" si="133"/>
        <v/>
      </c>
      <c r="AM277" s="39" t="str">
        <f t="shared" ca="1" si="154"/>
        <v/>
      </c>
      <c r="AN277" s="40"/>
      <c r="AO277" s="39">
        <f t="shared" ca="1" si="134"/>
        <v>0</v>
      </c>
      <c r="AP277" s="339"/>
      <c r="AW277" s="329"/>
      <c r="BI277" s="329"/>
      <c r="BJ277" s="329"/>
      <c r="BK277" s="329"/>
      <c r="BL277" s="329"/>
      <c r="BM277" s="329"/>
      <c r="BN277" s="329"/>
      <c r="BO277" s="329"/>
      <c r="BP277" s="329"/>
      <c r="BQ277" s="329"/>
      <c r="BR277" s="329"/>
      <c r="BS277" s="329"/>
      <c r="BT277" s="329"/>
      <c r="BU277" s="329"/>
      <c r="BV277" s="329"/>
      <c r="BW277" s="325"/>
      <c r="BX277" s="325"/>
      <c r="BY277" s="325"/>
      <c r="BZ277" s="325"/>
      <c r="CA277" s="325"/>
      <c r="CB277" s="325"/>
      <c r="CC277" s="325"/>
      <c r="CD277" s="325"/>
      <c r="CE277" s="325"/>
      <c r="CF277" s="325"/>
      <c r="CG277" s="325"/>
      <c r="CH277" s="325"/>
      <c r="CI277" s="325"/>
      <c r="CJ277" s="325"/>
      <c r="CK277" s="325"/>
      <c r="CL277" s="325"/>
      <c r="CM277" s="325"/>
      <c r="CN277" s="325"/>
      <c r="CO277" s="325"/>
      <c r="CP277" s="325"/>
      <c r="CQ277" s="325"/>
      <c r="CR277" s="325"/>
      <c r="CS277" s="325"/>
      <c r="CT277" s="325"/>
      <c r="CU277" s="325"/>
      <c r="CV277" s="325"/>
      <c r="CW277" s="325"/>
      <c r="CX277" s="325"/>
    </row>
    <row r="278" spans="1:102" s="36" customFormat="1" ht="15" hidden="1" customHeight="1">
      <c r="A278" s="329"/>
      <c r="B278" s="37" t="str">
        <f t="shared" ca="1" si="141"/>
        <v/>
      </c>
      <c r="C278" s="41" t="str">
        <f t="shared" ca="1" si="142"/>
        <v/>
      </c>
      <c r="D278" s="39" t="str">
        <f t="shared" ca="1" si="143"/>
        <v/>
      </c>
      <c r="E278" s="39" t="str">
        <f t="shared" ca="1" si="126"/>
        <v/>
      </c>
      <c r="F278" s="39" t="str">
        <f t="shared" ca="1" si="144"/>
        <v/>
      </c>
      <c r="G278" s="101"/>
      <c r="H278" s="39">
        <f t="shared" ca="1" si="135"/>
        <v>0</v>
      </c>
      <c r="J278" s="332"/>
      <c r="K278" s="37" t="str">
        <f t="shared" ca="1" si="145"/>
        <v/>
      </c>
      <c r="L278" s="41" t="str">
        <f t="shared" ca="1" si="146"/>
        <v/>
      </c>
      <c r="M278" s="39" t="str">
        <f t="shared" si="136"/>
        <v/>
      </c>
      <c r="N278" s="39" t="str">
        <f t="shared" ca="1" si="127"/>
        <v/>
      </c>
      <c r="O278" s="39" t="str">
        <f ca="1">IF(L278="","",ROUND(Q277*$O$5/payments_per_year,2))</f>
        <v/>
      </c>
      <c r="P278" s="101"/>
      <c r="Q278" s="39">
        <f t="shared" ca="1" si="128"/>
        <v>0</v>
      </c>
      <c r="R278" s="332"/>
      <c r="S278" s="37" t="str">
        <f t="shared" ca="1" si="147"/>
        <v/>
      </c>
      <c r="T278" s="41" t="str">
        <f t="shared" ca="1" si="148"/>
        <v/>
      </c>
      <c r="U278" s="39" t="str">
        <f t="shared" si="137"/>
        <v/>
      </c>
      <c r="V278" s="39" t="str">
        <f t="shared" ca="1" si="129"/>
        <v/>
      </c>
      <c r="W278" s="39">
        <f t="shared" ca="1" si="138"/>
        <v>0</v>
      </c>
      <c r="X278" s="40"/>
      <c r="Y278" s="39">
        <f t="shared" ca="1" si="130"/>
        <v>0</v>
      </c>
      <c r="Z278" s="327"/>
      <c r="AA278" s="37" t="str">
        <f t="shared" ca="1" si="149"/>
        <v/>
      </c>
      <c r="AB278" s="41" t="str">
        <f t="shared" ca="1" si="150"/>
        <v/>
      </c>
      <c r="AC278" s="39" t="str">
        <f t="shared" si="139"/>
        <v/>
      </c>
      <c r="AD278" s="39" t="str">
        <f t="shared" ca="1" si="131"/>
        <v/>
      </c>
      <c r="AE278" s="39" t="str">
        <f t="shared" ca="1" si="151"/>
        <v/>
      </c>
      <c r="AF278" s="40"/>
      <c r="AG278" s="39">
        <f t="shared" ca="1" si="132"/>
        <v>0</v>
      </c>
      <c r="AH278" s="339"/>
      <c r="AI278" s="37" t="str">
        <f t="shared" ca="1" si="152"/>
        <v/>
      </c>
      <c r="AJ278" s="41" t="str">
        <f t="shared" ca="1" si="153"/>
        <v/>
      </c>
      <c r="AK278" s="39" t="str">
        <f t="shared" si="140"/>
        <v/>
      </c>
      <c r="AL278" s="39" t="str">
        <f t="shared" ca="1" si="133"/>
        <v/>
      </c>
      <c r="AM278" s="39" t="str">
        <f t="shared" ca="1" si="154"/>
        <v/>
      </c>
      <c r="AN278" s="40"/>
      <c r="AO278" s="39">
        <f t="shared" ca="1" si="134"/>
        <v>0</v>
      </c>
      <c r="AP278" s="339"/>
      <c r="AW278" s="329"/>
      <c r="BI278" s="329"/>
      <c r="BJ278" s="329"/>
      <c r="BK278" s="329"/>
      <c r="BL278" s="329"/>
      <c r="BM278" s="329"/>
      <c r="BN278" s="329"/>
      <c r="BO278" s="329"/>
      <c r="BP278" s="329"/>
      <c r="BQ278" s="329"/>
      <c r="BR278" s="329"/>
      <c r="BS278" s="329"/>
      <c r="BT278" s="329"/>
      <c r="BU278" s="329"/>
      <c r="BV278" s="329"/>
      <c r="BW278" s="325"/>
      <c r="BX278" s="325"/>
      <c r="BY278" s="325"/>
      <c r="BZ278" s="325"/>
      <c r="CA278" s="325"/>
      <c r="CB278" s="325"/>
      <c r="CC278" s="325"/>
      <c r="CD278" s="325"/>
      <c r="CE278" s="325"/>
      <c r="CF278" s="325"/>
      <c r="CG278" s="325"/>
      <c r="CH278" s="325"/>
      <c r="CI278" s="325"/>
      <c r="CJ278" s="325"/>
      <c r="CK278" s="325"/>
      <c r="CL278" s="325"/>
      <c r="CM278" s="325"/>
      <c r="CN278" s="325"/>
      <c r="CO278" s="325"/>
      <c r="CP278" s="325"/>
      <c r="CQ278" s="325"/>
      <c r="CR278" s="325"/>
      <c r="CS278" s="325"/>
      <c r="CT278" s="325"/>
      <c r="CU278" s="325"/>
      <c r="CV278" s="325"/>
      <c r="CW278" s="325"/>
      <c r="CX278" s="325"/>
    </row>
    <row r="279" spans="1:102" s="36" customFormat="1" ht="15" hidden="1" customHeight="1">
      <c r="A279" s="329"/>
      <c r="B279" s="37" t="str">
        <f t="shared" ca="1" si="141"/>
        <v/>
      </c>
      <c r="C279" s="41" t="str">
        <f t="shared" ca="1" si="142"/>
        <v/>
      </c>
      <c r="D279" s="39" t="str">
        <f t="shared" ca="1" si="143"/>
        <v/>
      </c>
      <c r="E279" s="39" t="str">
        <f t="shared" ref="E279:E342" ca="1" si="155">IF(C279="","",D279-F279)</f>
        <v/>
      </c>
      <c r="F279" s="39" t="str">
        <f t="shared" ca="1" si="144"/>
        <v/>
      </c>
      <c r="G279" s="101"/>
      <c r="H279" s="39">
        <f t="shared" ca="1" si="135"/>
        <v>0</v>
      </c>
      <c r="J279" s="332"/>
      <c r="K279" s="37" t="str">
        <f t="shared" ca="1" si="145"/>
        <v/>
      </c>
      <c r="L279" s="41" t="str">
        <f t="shared" ca="1" si="146"/>
        <v/>
      </c>
      <c r="M279" s="39" t="str">
        <f t="shared" si="136"/>
        <v/>
      </c>
      <c r="N279" s="39" t="str">
        <f t="shared" ref="N279:N342" ca="1" si="156">IF(L279="","",M279-O279)</f>
        <v/>
      </c>
      <c r="O279" s="39">
        <f ca="1">ROUND(Q278*$O$5/payments_per_year,2)</f>
        <v>0</v>
      </c>
      <c r="P279" s="101"/>
      <c r="Q279" s="39">
        <f t="shared" ref="Q279:Q342" ca="1" si="157">IF(K279="",0,ROUND(Q278-N279-P279,2))</f>
        <v>0</v>
      </c>
      <c r="R279" s="332"/>
      <c r="S279" s="37" t="str">
        <f t="shared" ca="1" si="147"/>
        <v/>
      </c>
      <c r="T279" s="41" t="str">
        <f t="shared" ca="1" si="148"/>
        <v/>
      </c>
      <c r="U279" s="39" t="str">
        <f t="shared" si="137"/>
        <v/>
      </c>
      <c r="V279" s="39" t="str">
        <f t="shared" ref="V279:V342" ca="1" si="158">IF(T279="","",U279-W279)</f>
        <v/>
      </c>
      <c r="W279" s="39">
        <f t="shared" ca="1" si="138"/>
        <v>0</v>
      </c>
      <c r="X279" s="40"/>
      <c r="Y279" s="39">
        <f t="shared" ref="Y279:Y342" ca="1" si="159">IF(S279="",0,ROUND(Y278-V279-X279,2))</f>
        <v>0</v>
      </c>
      <c r="Z279" s="327"/>
      <c r="AA279" s="37" t="str">
        <f t="shared" ca="1" si="149"/>
        <v/>
      </c>
      <c r="AB279" s="41" t="str">
        <f t="shared" ca="1" si="150"/>
        <v/>
      </c>
      <c r="AC279" s="39" t="str">
        <f t="shared" si="139"/>
        <v/>
      </c>
      <c r="AD279" s="39" t="str">
        <f t="shared" ref="AD279:AD342" ca="1" si="160">IF(AB279="","",AC279-AE279)</f>
        <v/>
      </c>
      <c r="AE279" s="39" t="str">
        <f t="shared" ca="1" si="151"/>
        <v/>
      </c>
      <c r="AF279" s="40"/>
      <c r="AG279" s="39">
        <f t="shared" ref="AG279:AG342" ca="1" si="161">IF(AA279="",0,ROUND(AG278-AD279-AF279,2))</f>
        <v>0</v>
      </c>
      <c r="AH279" s="339"/>
      <c r="AI279" s="37" t="str">
        <f t="shared" ca="1" si="152"/>
        <v/>
      </c>
      <c r="AJ279" s="41" t="str">
        <f t="shared" ca="1" si="153"/>
        <v/>
      </c>
      <c r="AK279" s="39" t="str">
        <f t="shared" si="140"/>
        <v/>
      </c>
      <c r="AL279" s="39" t="str">
        <f t="shared" ref="AL279:AL342" ca="1" si="162">IF(AJ279="","",AK279-AM279)</f>
        <v/>
      </c>
      <c r="AM279" s="39" t="str">
        <f t="shared" ca="1" si="154"/>
        <v/>
      </c>
      <c r="AN279" s="40"/>
      <c r="AO279" s="39">
        <f t="shared" ref="AO279:AO342" ca="1" si="163">IF(AI279="",0,ROUND(AO278-AL279-AN279,2))</f>
        <v>0</v>
      </c>
      <c r="AP279" s="339"/>
      <c r="AW279" s="329"/>
      <c r="BI279" s="329"/>
      <c r="BJ279" s="329"/>
      <c r="BK279" s="329"/>
      <c r="BL279" s="329"/>
      <c r="BM279" s="329"/>
      <c r="BN279" s="329"/>
      <c r="BO279" s="329"/>
      <c r="BP279" s="329"/>
      <c r="BQ279" s="329"/>
      <c r="BR279" s="329"/>
      <c r="BS279" s="329"/>
      <c r="BT279" s="329"/>
      <c r="BU279" s="329"/>
      <c r="BV279" s="329"/>
      <c r="BW279" s="325"/>
      <c r="BX279" s="325"/>
      <c r="BY279" s="325"/>
      <c r="BZ279" s="325"/>
      <c r="CA279" s="325"/>
      <c r="CB279" s="325"/>
      <c r="CC279" s="325"/>
      <c r="CD279" s="325"/>
      <c r="CE279" s="325"/>
      <c r="CF279" s="325"/>
      <c r="CG279" s="325"/>
      <c r="CH279" s="325"/>
      <c r="CI279" s="325"/>
      <c r="CJ279" s="325"/>
      <c r="CK279" s="325"/>
      <c r="CL279" s="325"/>
      <c r="CM279" s="325"/>
      <c r="CN279" s="325"/>
      <c r="CO279" s="325"/>
      <c r="CP279" s="325"/>
      <c r="CQ279" s="325"/>
      <c r="CR279" s="325"/>
      <c r="CS279" s="325"/>
      <c r="CT279" s="325"/>
      <c r="CU279" s="325"/>
      <c r="CV279" s="325"/>
      <c r="CW279" s="325"/>
      <c r="CX279" s="325"/>
    </row>
    <row r="280" spans="1:102" s="36" customFormat="1" ht="15" hidden="1" customHeight="1">
      <c r="A280" s="329"/>
      <c r="B280" s="37" t="str">
        <f t="shared" ca="1" si="141"/>
        <v/>
      </c>
      <c r="C280" s="41" t="str">
        <f t="shared" ca="1" si="142"/>
        <v/>
      </c>
      <c r="D280" s="39" t="str">
        <f t="shared" ca="1" si="143"/>
        <v/>
      </c>
      <c r="E280" s="39" t="str">
        <f t="shared" ca="1" si="155"/>
        <v/>
      </c>
      <c r="F280" s="39" t="str">
        <f t="shared" ca="1" si="144"/>
        <v/>
      </c>
      <c r="G280" s="101"/>
      <c r="H280" s="39">
        <f t="shared" ca="1" si="135"/>
        <v>0</v>
      </c>
      <c r="J280" s="332"/>
      <c r="K280" s="37" t="str">
        <f t="shared" ca="1" si="145"/>
        <v/>
      </c>
      <c r="L280" s="41" t="str">
        <f t="shared" ca="1" si="146"/>
        <v/>
      </c>
      <c r="M280" s="39" t="str">
        <f t="shared" si="136"/>
        <v/>
      </c>
      <c r="N280" s="39" t="str">
        <f t="shared" ca="1" si="156"/>
        <v/>
      </c>
      <c r="O280" s="39" t="str">
        <f ca="1">IF(L280="","",ROUND(Q279*$O$5/payments_per_year,2))</f>
        <v/>
      </c>
      <c r="P280" s="101"/>
      <c r="Q280" s="39">
        <f t="shared" ca="1" si="157"/>
        <v>0</v>
      </c>
      <c r="R280" s="332"/>
      <c r="S280" s="37" t="str">
        <f t="shared" ca="1" si="147"/>
        <v/>
      </c>
      <c r="T280" s="41" t="str">
        <f t="shared" ca="1" si="148"/>
        <v/>
      </c>
      <c r="U280" s="39" t="str">
        <f t="shared" si="137"/>
        <v/>
      </c>
      <c r="V280" s="39" t="str">
        <f t="shared" ca="1" si="158"/>
        <v/>
      </c>
      <c r="W280" s="39">
        <f t="shared" ca="1" si="138"/>
        <v>0</v>
      </c>
      <c r="X280" s="40"/>
      <c r="Y280" s="39">
        <f t="shared" ca="1" si="159"/>
        <v>0</v>
      </c>
      <c r="Z280" s="327"/>
      <c r="AA280" s="37" t="str">
        <f t="shared" ca="1" si="149"/>
        <v/>
      </c>
      <c r="AB280" s="41" t="str">
        <f t="shared" ca="1" si="150"/>
        <v/>
      </c>
      <c r="AC280" s="39" t="str">
        <f t="shared" si="139"/>
        <v/>
      </c>
      <c r="AD280" s="39" t="str">
        <f t="shared" ca="1" si="160"/>
        <v/>
      </c>
      <c r="AE280" s="39" t="str">
        <f t="shared" ca="1" si="151"/>
        <v/>
      </c>
      <c r="AF280" s="40"/>
      <c r="AG280" s="39">
        <f t="shared" ca="1" si="161"/>
        <v>0</v>
      </c>
      <c r="AH280" s="339"/>
      <c r="AI280" s="37" t="str">
        <f t="shared" ca="1" si="152"/>
        <v/>
      </c>
      <c r="AJ280" s="41" t="str">
        <f t="shared" ca="1" si="153"/>
        <v/>
      </c>
      <c r="AK280" s="39" t="str">
        <f t="shared" si="140"/>
        <v/>
      </c>
      <c r="AL280" s="39" t="str">
        <f t="shared" ca="1" si="162"/>
        <v/>
      </c>
      <c r="AM280" s="39" t="str">
        <f t="shared" ca="1" si="154"/>
        <v/>
      </c>
      <c r="AN280" s="40"/>
      <c r="AO280" s="39">
        <f t="shared" ca="1" si="163"/>
        <v>0</v>
      </c>
      <c r="AP280" s="339"/>
      <c r="AW280" s="329"/>
      <c r="BI280" s="329"/>
      <c r="BJ280" s="329"/>
      <c r="BK280" s="329"/>
      <c r="BL280" s="329"/>
      <c r="BM280" s="329"/>
      <c r="BN280" s="329"/>
      <c r="BO280" s="329"/>
      <c r="BP280" s="329"/>
      <c r="BQ280" s="329"/>
      <c r="BR280" s="329"/>
      <c r="BS280" s="329"/>
      <c r="BT280" s="329"/>
      <c r="BU280" s="329"/>
      <c r="BV280" s="329"/>
      <c r="BW280" s="325"/>
      <c r="BX280" s="325"/>
      <c r="BY280" s="325"/>
      <c r="BZ280" s="325"/>
      <c r="CA280" s="325"/>
      <c r="CB280" s="325"/>
      <c r="CC280" s="325"/>
      <c r="CD280" s="325"/>
      <c r="CE280" s="325"/>
      <c r="CF280" s="325"/>
      <c r="CG280" s="325"/>
      <c r="CH280" s="325"/>
      <c r="CI280" s="325"/>
      <c r="CJ280" s="325"/>
      <c r="CK280" s="325"/>
      <c r="CL280" s="325"/>
      <c r="CM280" s="325"/>
      <c r="CN280" s="325"/>
      <c r="CO280" s="325"/>
      <c r="CP280" s="325"/>
      <c r="CQ280" s="325"/>
      <c r="CR280" s="325"/>
      <c r="CS280" s="325"/>
      <c r="CT280" s="325"/>
      <c r="CU280" s="325"/>
      <c r="CV280" s="325"/>
      <c r="CW280" s="325"/>
      <c r="CX280" s="325"/>
    </row>
    <row r="281" spans="1:102" s="36" customFormat="1" ht="15" hidden="1" customHeight="1">
      <c r="A281" s="329"/>
      <c r="B281" s="37" t="str">
        <f t="shared" ca="1" si="141"/>
        <v/>
      </c>
      <c r="C281" s="41" t="str">
        <f t="shared" ca="1" si="142"/>
        <v/>
      </c>
      <c r="D281" s="39" t="str">
        <f t="shared" ca="1" si="143"/>
        <v/>
      </c>
      <c r="E281" s="39" t="str">
        <f t="shared" ca="1" si="155"/>
        <v/>
      </c>
      <c r="F281" s="39" t="str">
        <f t="shared" ca="1" si="144"/>
        <v/>
      </c>
      <c r="G281" s="101"/>
      <c r="H281" s="39">
        <f t="shared" ca="1" si="135"/>
        <v>0</v>
      </c>
      <c r="J281" s="332"/>
      <c r="K281" s="37" t="str">
        <f t="shared" ca="1" si="145"/>
        <v/>
      </c>
      <c r="L281" s="41" t="str">
        <f t="shared" ca="1" si="146"/>
        <v/>
      </c>
      <c r="M281" s="39" t="str">
        <f t="shared" si="136"/>
        <v/>
      </c>
      <c r="N281" s="39" t="str">
        <f t="shared" ca="1" si="156"/>
        <v/>
      </c>
      <c r="O281" s="39">
        <f ca="1">ROUND(Q280*$O$5/payments_per_year,2)</f>
        <v>0</v>
      </c>
      <c r="P281" s="101"/>
      <c r="Q281" s="39">
        <f t="shared" ca="1" si="157"/>
        <v>0</v>
      </c>
      <c r="R281" s="332"/>
      <c r="S281" s="37" t="str">
        <f t="shared" ca="1" si="147"/>
        <v/>
      </c>
      <c r="T281" s="41" t="str">
        <f t="shared" ca="1" si="148"/>
        <v/>
      </c>
      <c r="U281" s="39" t="str">
        <f t="shared" si="137"/>
        <v/>
      </c>
      <c r="V281" s="39" t="str">
        <f t="shared" ca="1" si="158"/>
        <v/>
      </c>
      <c r="W281" s="39">
        <f t="shared" ca="1" si="138"/>
        <v>0</v>
      </c>
      <c r="X281" s="40"/>
      <c r="Y281" s="39">
        <f t="shared" ca="1" si="159"/>
        <v>0</v>
      </c>
      <c r="Z281" s="327"/>
      <c r="AA281" s="37" t="str">
        <f t="shared" ca="1" si="149"/>
        <v/>
      </c>
      <c r="AB281" s="41" t="str">
        <f t="shared" ca="1" si="150"/>
        <v/>
      </c>
      <c r="AC281" s="39" t="str">
        <f t="shared" si="139"/>
        <v/>
      </c>
      <c r="AD281" s="39" t="str">
        <f t="shared" ca="1" si="160"/>
        <v/>
      </c>
      <c r="AE281" s="39" t="str">
        <f t="shared" ca="1" si="151"/>
        <v/>
      </c>
      <c r="AF281" s="40"/>
      <c r="AG281" s="39">
        <f t="shared" ca="1" si="161"/>
        <v>0</v>
      </c>
      <c r="AH281" s="339"/>
      <c r="AI281" s="37" t="str">
        <f t="shared" ca="1" si="152"/>
        <v/>
      </c>
      <c r="AJ281" s="41" t="str">
        <f t="shared" ca="1" si="153"/>
        <v/>
      </c>
      <c r="AK281" s="39" t="str">
        <f t="shared" si="140"/>
        <v/>
      </c>
      <c r="AL281" s="39" t="str">
        <f t="shared" ca="1" si="162"/>
        <v/>
      </c>
      <c r="AM281" s="39" t="str">
        <f t="shared" ca="1" si="154"/>
        <v/>
      </c>
      <c r="AN281" s="40"/>
      <c r="AO281" s="39">
        <f t="shared" ca="1" si="163"/>
        <v>0</v>
      </c>
      <c r="AP281" s="339"/>
      <c r="AW281" s="329"/>
      <c r="BI281" s="329"/>
      <c r="BJ281" s="329"/>
      <c r="BK281" s="329"/>
      <c r="BL281" s="329"/>
      <c r="BM281" s="329"/>
      <c r="BN281" s="329"/>
      <c r="BO281" s="329"/>
      <c r="BP281" s="329"/>
      <c r="BQ281" s="329"/>
      <c r="BR281" s="329"/>
      <c r="BS281" s="329"/>
      <c r="BT281" s="329"/>
      <c r="BU281" s="329"/>
      <c r="BV281" s="329"/>
      <c r="BW281" s="325"/>
      <c r="BX281" s="325"/>
      <c r="BY281" s="325"/>
      <c r="BZ281" s="325"/>
      <c r="CA281" s="325"/>
      <c r="CB281" s="325"/>
      <c r="CC281" s="325"/>
      <c r="CD281" s="325"/>
      <c r="CE281" s="325"/>
      <c r="CF281" s="325"/>
      <c r="CG281" s="325"/>
      <c r="CH281" s="325"/>
      <c r="CI281" s="325"/>
      <c r="CJ281" s="325"/>
      <c r="CK281" s="325"/>
      <c r="CL281" s="325"/>
      <c r="CM281" s="325"/>
      <c r="CN281" s="325"/>
      <c r="CO281" s="325"/>
      <c r="CP281" s="325"/>
      <c r="CQ281" s="325"/>
      <c r="CR281" s="325"/>
      <c r="CS281" s="325"/>
      <c r="CT281" s="325"/>
      <c r="CU281" s="325"/>
      <c r="CV281" s="325"/>
      <c r="CW281" s="325"/>
      <c r="CX281" s="325"/>
    </row>
    <row r="282" spans="1:102" s="36" customFormat="1" ht="15" hidden="1" customHeight="1">
      <c r="A282" s="329"/>
      <c r="B282" s="37" t="str">
        <f t="shared" ca="1" si="141"/>
        <v/>
      </c>
      <c r="C282" s="41" t="str">
        <f t="shared" ca="1" si="142"/>
        <v/>
      </c>
      <c r="D282" s="39" t="str">
        <f t="shared" ca="1" si="143"/>
        <v/>
      </c>
      <c r="E282" s="39" t="str">
        <f t="shared" ca="1" si="155"/>
        <v/>
      </c>
      <c r="F282" s="39" t="str">
        <f t="shared" ca="1" si="144"/>
        <v/>
      </c>
      <c r="G282" s="101"/>
      <c r="H282" s="39">
        <f t="shared" ca="1" si="135"/>
        <v>0</v>
      </c>
      <c r="J282" s="332"/>
      <c r="K282" s="37" t="str">
        <f t="shared" ca="1" si="145"/>
        <v/>
      </c>
      <c r="L282" s="41" t="str">
        <f t="shared" ca="1" si="146"/>
        <v/>
      </c>
      <c r="M282" s="39" t="str">
        <f t="shared" si="136"/>
        <v/>
      </c>
      <c r="N282" s="39" t="str">
        <f t="shared" ca="1" si="156"/>
        <v/>
      </c>
      <c r="O282" s="39" t="str">
        <f ca="1">IF(L282="","",ROUND(Q281*$O$5/payments_per_year,2))</f>
        <v/>
      </c>
      <c r="P282" s="101"/>
      <c r="Q282" s="39">
        <f t="shared" ca="1" si="157"/>
        <v>0</v>
      </c>
      <c r="R282" s="332"/>
      <c r="S282" s="37" t="str">
        <f t="shared" ca="1" si="147"/>
        <v/>
      </c>
      <c r="T282" s="41" t="str">
        <f t="shared" ca="1" si="148"/>
        <v/>
      </c>
      <c r="U282" s="39" t="str">
        <f t="shared" si="137"/>
        <v/>
      </c>
      <c r="V282" s="39" t="str">
        <f t="shared" ca="1" si="158"/>
        <v/>
      </c>
      <c r="W282" s="39">
        <f t="shared" ca="1" si="138"/>
        <v>0</v>
      </c>
      <c r="X282" s="40"/>
      <c r="Y282" s="39">
        <f t="shared" ca="1" si="159"/>
        <v>0</v>
      </c>
      <c r="Z282" s="327"/>
      <c r="AA282" s="37" t="str">
        <f t="shared" ca="1" si="149"/>
        <v/>
      </c>
      <c r="AB282" s="41" t="str">
        <f t="shared" ca="1" si="150"/>
        <v/>
      </c>
      <c r="AC282" s="39" t="str">
        <f t="shared" si="139"/>
        <v/>
      </c>
      <c r="AD282" s="39" t="str">
        <f t="shared" ca="1" si="160"/>
        <v/>
      </c>
      <c r="AE282" s="39" t="str">
        <f t="shared" ca="1" si="151"/>
        <v/>
      </c>
      <c r="AF282" s="40"/>
      <c r="AG282" s="39">
        <f t="shared" ca="1" si="161"/>
        <v>0</v>
      </c>
      <c r="AH282" s="339"/>
      <c r="AI282" s="37" t="str">
        <f t="shared" ca="1" si="152"/>
        <v/>
      </c>
      <c r="AJ282" s="41" t="str">
        <f t="shared" ca="1" si="153"/>
        <v/>
      </c>
      <c r="AK282" s="39" t="str">
        <f t="shared" si="140"/>
        <v/>
      </c>
      <c r="AL282" s="39" t="str">
        <f t="shared" ca="1" si="162"/>
        <v/>
      </c>
      <c r="AM282" s="39" t="str">
        <f t="shared" ca="1" si="154"/>
        <v/>
      </c>
      <c r="AN282" s="40"/>
      <c r="AO282" s="39">
        <f t="shared" ca="1" si="163"/>
        <v>0</v>
      </c>
      <c r="AP282" s="339"/>
      <c r="AW282" s="329"/>
      <c r="BI282" s="329"/>
      <c r="BJ282" s="329"/>
      <c r="BK282" s="329"/>
      <c r="BL282" s="329"/>
      <c r="BM282" s="329"/>
      <c r="BN282" s="329"/>
      <c r="BO282" s="329"/>
      <c r="BP282" s="329"/>
      <c r="BQ282" s="329"/>
      <c r="BR282" s="329"/>
      <c r="BS282" s="329"/>
      <c r="BT282" s="329"/>
      <c r="BU282" s="329"/>
      <c r="BV282" s="329"/>
      <c r="BW282" s="325"/>
      <c r="BX282" s="325"/>
      <c r="BY282" s="325"/>
      <c r="BZ282" s="325"/>
      <c r="CA282" s="325"/>
      <c r="CB282" s="325"/>
      <c r="CC282" s="325"/>
      <c r="CD282" s="325"/>
      <c r="CE282" s="325"/>
      <c r="CF282" s="325"/>
      <c r="CG282" s="325"/>
      <c r="CH282" s="325"/>
      <c r="CI282" s="325"/>
      <c r="CJ282" s="325"/>
      <c r="CK282" s="325"/>
      <c r="CL282" s="325"/>
      <c r="CM282" s="325"/>
      <c r="CN282" s="325"/>
      <c r="CO282" s="325"/>
      <c r="CP282" s="325"/>
      <c r="CQ282" s="325"/>
      <c r="CR282" s="325"/>
      <c r="CS282" s="325"/>
      <c r="CT282" s="325"/>
      <c r="CU282" s="325"/>
      <c r="CV282" s="325"/>
      <c r="CW282" s="325"/>
      <c r="CX282" s="325"/>
    </row>
    <row r="283" spans="1:102" s="36" customFormat="1" ht="15" hidden="1" customHeight="1">
      <c r="A283" s="329"/>
      <c r="B283" s="37" t="str">
        <f t="shared" ca="1" si="141"/>
        <v/>
      </c>
      <c r="C283" s="41" t="str">
        <f t="shared" ca="1" si="142"/>
        <v/>
      </c>
      <c r="D283" s="39" t="str">
        <f t="shared" ca="1" si="143"/>
        <v/>
      </c>
      <c r="E283" s="39" t="str">
        <f t="shared" ca="1" si="155"/>
        <v/>
      </c>
      <c r="F283" s="39" t="str">
        <f t="shared" ca="1" si="144"/>
        <v/>
      </c>
      <c r="G283" s="101"/>
      <c r="H283" s="39">
        <f t="shared" ca="1" si="135"/>
        <v>0</v>
      </c>
      <c r="J283" s="332"/>
      <c r="K283" s="37" t="str">
        <f t="shared" ca="1" si="145"/>
        <v/>
      </c>
      <c r="L283" s="41" t="str">
        <f t="shared" ca="1" si="146"/>
        <v/>
      </c>
      <c r="M283" s="39" t="str">
        <f t="shared" si="136"/>
        <v/>
      </c>
      <c r="N283" s="39" t="str">
        <f t="shared" ca="1" si="156"/>
        <v/>
      </c>
      <c r="O283" s="39">
        <f ca="1">ROUND(Q282*$O$5/payments_per_year,2)</f>
        <v>0</v>
      </c>
      <c r="P283" s="101"/>
      <c r="Q283" s="39">
        <f t="shared" ca="1" si="157"/>
        <v>0</v>
      </c>
      <c r="R283" s="332"/>
      <c r="S283" s="37" t="str">
        <f t="shared" ca="1" si="147"/>
        <v/>
      </c>
      <c r="T283" s="41" t="str">
        <f t="shared" ca="1" si="148"/>
        <v/>
      </c>
      <c r="U283" s="39" t="str">
        <f t="shared" si="137"/>
        <v/>
      </c>
      <c r="V283" s="39" t="str">
        <f t="shared" ca="1" si="158"/>
        <v/>
      </c>
      <c r="W283" s="39">
        <f t="shared" ca="1" si="138"/>
        <v>0</v>
      </c>
      <c r="X283" s="40"/>
      <c r="Y283" s="39">
        <f t="shared" ca="1" si="159"/>
        <v>0</v>
      </c>
      <c r="Z283" s="327"/>
      <c r="AA283" s="37" t="str">
        <f t="shared" ca="1" si="149"/>
        <v/>
      </c>
      <c r="AB283" s="41" t="str">
        <f t="shared" ca="1" si="150"/>
        <v/>
      </c>
      <c r="AC283" s="39" t="str">
        <f t="shared" si="139"/>
        <v/>
      </c>
      <c r="AD283" s="39" t="str">
        <f t="shared" ca="1" si="160"/>
        <v/>
      </c>
      <c r="AE283" s="39" t="str">
        <f t="shared" ca="1" si="151"/>
        <v/>
      </c>
      <c r="AF283" s="40"/>
      <c r="AG283" s="39">
        <f t="shared" ca="1" si="161"/>
        <v>0</v>
      </c>
      <c r="AH283" s="339"/>
      <c r="AI283" s="37" t="str">
        <f t="shared" ca="1" si="152"/>
        <v/>
      </c>
      <c r="AJ283" s="41" t="str">
        <f t="shared" ca="1" si="153"/>
        <v/>
      </c>
      <c r="AK283" s="39" t="str">
        <f t="shared" si="140"/>
        <v/>
      </c>
      <c r="AL283" s="39" t="str">
        <f t="shared" ca="1" si="162"/>
        <v/>
      </c>
      <c r="AM283" s="39" t="str">
        <f t="shared" ca="1" si="154"/>
        <v/>
      </c>
      <c r="AN283" s="40"/>
      <c r="AO283" s="39">
        <f t="shared" ca="1" si="163"/>
        <v>0</v>
      </c>
      <c r="AP283" s="339"/>
      <c r="AW283" s="329"/>
      <c r="BI283" s="329"/>
      <c r="BJ283" s="329"/>
      <c r="BK283" s="329"/>
      <c r="BL283" s="329"/>
      <c r="BM283" s="329"/>
      <c r="BN283" s="329"/>
      <c r="BO283" s="329"/>
      <c r="BP283" s="329"/>
      <c r="BQ283" s="329"/>
      <c r="BR283" s="329"/>
      <c r="BS283" s="329"/>
      <c r="BT283" s="329"/>
      <c r="BU283" s="329"/>
      <c r="BV283" s="329"/>
      <c r="BW283" s="325"/>
      <c r="BX283" s="325"/>
      <c r="BY283" s="325"/>
      <c r="BZ283" s="325"/>
      <c r="CA283" s="325"/>
      <c r="CB283" s="325"/>
      <c r="CC283" s="325"/>
      <c r="CD283" s="325"/>
      <c r="CE283" s="325"/>
      <c r="CF283" s="325"/>
      <c r="CG283" s="325"/>
      <c r="CH283" s="325"/>
      <c r="CI283" s="325"/>
      <c r="CJ283" s="325"/>
      <c r="CK283" s="325"/>
      <c r="CL283" s="325"/>
      <c r="CM283" s="325"/>
      <c r="CN283" s="325"/>
      <c r="CO283" s="325"/>
      <c r="CP283" s="325"/>
      <c r="CQ283" s="325"/>
      <c r="CR283" s="325"/>
      <c r="CS283" s="325"/>
      <c r="CT283" s="325"/>
      <c r="CU283" s="325"/>
      <c r="CV283" s="325"/>
      <c r="CW283" s="325"/>
      <c r="CX283" s="325"/>
    </row>
    <row r="284" spans="1:102" s="36" customFormat="1" ht="15" hidden="1" customHeight="1">
      <c r="A284" s="329"/>
      <c r="B284" s="37" t="str">
        <f t="shared" ca="1" si="141"/>
        <v/>
      </c>
      <c r="C284" s="41" t="str">
        <f t="shared" ca="1" si="142"/>
        <v/>
      </c>
      <c r="D284" s="39" t="str">
        <f t="shared" ca="1" si="143"/>
        <v/>
      </c>
      <c r="E284" s="39" t="str">
        <f t="shared" ca="1" si="155"/>
        <v/>
      </c>
      <c r="F284" s="39" t="str">
        <f t="shared" ca="1" si="144"/>
        <v/>
      </c>
      <c r="G284" s="101"/>
      <c r="H284" s="39">
        <f t="shared" ca="1" si="135"/>
        <v>0</v>
      </c>
      <c r="J284" s="332"/>
      <c r="K284" s="37" t="str">
        <f t="shared" ca="1" si="145"/>
        <v/>
      </c>
      <c r="L284" s="41" t="str">
        <f t="shared" ca="1" si="146"/>
        <v/>
      </c>
      <c r="M284" s="39" t="str">
        <f t="shared" si="136"/>
        <v/>
      </c>
      <c r="N284" s="39" t="str">
        <f t="shared" ca="1" si="156"/>
        <v/>
      </c>
      <c r="O284" s="39" t="str">
        <f ca="1">IF(L284="","",ROUND(Q283*$O$5/payments_per_year,2))</f>
        <v/>
      </c>
      <c r="P284" s="101"/>
      <c r="Q284" s="39">
        <f t="shared" ca="1" si="157"/>
        <v>0</v>
      </c>
      <c r="R284" s="332"/>
      <c r="S284" s="37" t="str">
        <f t="shared" ca="1" si="147"/>
        <v/>
      </c>
      <c r="T284" s="41" t="str">
        <f t="shared" ca="1" si="148"/>
        <v/>
      </c>
      <c r="U284" s="39" t="str">
        <f t="shared" si="137"/>
        <v/>
      </c>
      <c r="V284" s="39" t="str">
        <f t="shared" ca="1" si="158"/>
        <v/>
      </c>
      <c r="W284" s="39">
        <f t="shared" ca="1" si="138"/>
        <v>0</v>
      </c>
      <c r="X284" s="40"/>
      <c r="Y284" s="39">
        <f t="shared" ca="1" si="159"/>
        <v>0</v>
      </c>
      <c r="Z284" s="327"/>
      <c r="AA284" s="37" t="str">
        <f t="shared" ca="1" si="149"/>
        <v/>
      </c>
      <c r="AB284" s="41" t="str">
        <f t="shared" ca="1" si="150"/>
        <v/>
      </c>
      <c r="AC284" s="39" t="str">
        <f t="shared" si="139"/>
        <v/>
      </c>
      <c r="AD284" s="39" t="str">
        <f t="shared" ca="1" si="160"/>
        <v/>
      </c>
      <c r="AE284" s="39" t="str">
        <f t="shared" ca="1" si="151"/>
        <v/>
      </c>
      <c r="AF284" s="40"/>
      <c r="AG284" s="39">
        <f t="shared" ca="1" si="161"/>
        <v>0</v>
      </c>
      <c r="AH284" s="339"/>
      <c r="AI284" s="37" t="str">
        <f t="shared" ca="1" si="152"/>
        <v/>
      </c>
      <c r="AJ284" s="41" t="str">
        <f t="shared" ca="1" si="153"/>
        <v/>
      </c>
      <c r="AK284" s="39" t="str">
        <f t="shared" si="140"/>
        <v/>
      </c>
      <c r="AL284" s="39" t="str">
        <f t="shared" ca="1" si="162"/>
        <v/>
      </c>
      <c r="AM284" s="39" t="str">
        <f t="shared" ca="1" si="154"/>
        <v/>
      </c>
      <c r="AN284" s="40"/>
      <c r="AO284" s="39">
        <f t="shared" ca="1" si="163"/>
        <v>0</v>
      </c>
      <c r="AP284" s="339"/>
      <c r="AW284" s="329"/>
      <c r="BI284" s="329"/>
      <c r="BJ284" s="329"/>
      <c r="BK284" s="329"/>
      <c r="BL284" s="329"/>
      <c r="BM284" s="329"/>
      <c r="BN284" s="329"/>
      <c r="BO284" s="329"/>
      <c r="BP284" s="329"/>
      <c r="BQ284" s="329"/>
      <c r="BR284" s="329"/>
      <c r="BS284" s="329"/>
      <c r="BT284" s="329"/>
      <c r="BU284" s="329"/>
      <c r="BV284" s="329"/>
      <c r="BW284" s="325"/>
      <c r="BX284" s="325"/>
      <c r="BY284" s="325"/>
      <c r="BZ284" s="325"/>
      <c r="CA284" s="325"/>
      <c r="CB284" s="325"/>
      <c r="CC284" s="325"/>
      <c r="CD284" s="325"/>
      <c r="CE284" s="325"/>
      <c r="CF284" s="325"/>
      <c r="CG284" s="325"/>
      <c r="CH284" s="325"/>
      <c r="CI284" s="325"/>
      <c r="CJ284" s="325"/>
      <c r="CK284" s="325"/>
      <c r="CL284" s="325"/>
      <c r="CM284" s="325"/>
      <c r="CN284" s="325"/>
      <c r="CO284" s="325"/>
      <c r="CP284" s="325"/>
      <c r="CQ284" s="325"/>
      <c r="CR284" s="325"/>
      <c r="CS284" s="325"/>
      <c r="CT284" s="325"/>
      <c r="CU284" s="325"/>
      <c r="CV284" s="325"/>
      <c r="CW284" s="325"/>
      <c r="CX284" s="325"/>
    </row>
    <row r="285" spans="1:102" s="36" customFormat="1" ht="15" hidden="1" customHeight="1">
      <c r="A285" s="329"/>
      <c r="B285" s="37" t="str">
        <f t="shared" ca="1" si="141"/>
        <v/>
      </c>
      <c r="C285" s="41" t="str">
        <f t="shared" ca="1" si="142"/>
        <v/>
      </c>
      <c r="D285" s="39" t="str">
        <f t="shared" ca="1" si="143"/>
        <v/>
      </c>
      <c r="E285" s="39" t="str">
        <f t="shared" ca="1" si="155"/>
        <v/>
      </c>
      <c r="F285" s="39" t="str">
        <f t="shared" ca="1" si="144"/>
        <v/>
      </c>
      <c r="G285" s="101"/>
      <c r="H285" s="39">
        <f t="shared" ca="1" si="135"/>
        <v>0</v>
      </c>
      <c r="J285" s="332"/>
      <c r="K285" s="37" t="str">
        <f t="shared" ca="1" si="145"/>
        <v/>
      </c>
      <c r="L285" s="41" t="str">
        <f t="shared" ca="1" si="146"/>
        <v/>
      </c>
      <c r="M285" s="39" t="str">
        <f t="shared" si="136"/>
        <v/>
      </c>
      <c r="N285" s="39" t="str">
        <f t="shared" ca="1" si="156"/>
        <v/>
      </c>
      <c r="O285" s="39">
        <f ca="1">ROUND(Q284*$O$5/payments_per_year,2)</f>
        <v>0</v>
      </c>
      <c r="P285" s="101"/>
      <c r="Q285" s="39">
        <f t="shared" ca="1" si="157"/>
        <v>0</v>
      </c>
      <c r="R285" s="332"/>
      <c r="S285" s="37" t="str">
        <f t="shared" ca="1" si="147"/>
        <v/>
      </c>
      <c r="T285" s="41" t="str">
        <f t="shared" ca="1" si="148"/>
        <v/>
      </c>
      <c r="U285" s="39" t="str">
        <f t="shared" si="137"/>
        <v/>
      </c>
      <c r="V285" s="39" t="str">
        <f t="shared" ca="1" si="158"/>
        <v/>
      </c>
      <c r="W285" s="39">
        <f t="shared" ca="1" si="138"/>
        <v>0</v>
      </c>
      <c r="X285" s="40"/>
      <c r="Y285" s="39">
        <f t="shared" ca="1" si="159"/>
        <v>0</v>
      </c>
      <c r="Z285" s="327"/>
      <c r="AA285" s="37" t="str">
        <f t="shared" ca="1" si="149"/>
        <v/>
      </c>
      <c r="AB285" s="41" t="str">
        <f t="shared" ca="1" si="150"/>
        <v/>
      </c>
      <c r="AC285" s="39" t="str">
        <f t="shared" si="139"/>
        <v/>
      </c>
      <c r="AD285" s="39" t="str">
        <f t="shared" ca="1" si="160"/>
        <v/>
      </c>
      <c r="AE285" s="39" t="str">
        <f t="shared" ca="1" si="151"/>
        <v/>
      </c>
      <c r="AF285" s="40"/>
      <c r="AG285" s="39">
        <f t="shared" ca="1" si="161"/>
        <v>0</v>
      </c>
      <c r="AH285" s="339"/>
      <c r="AI285" s="37" t="str">
        <f t="shared" ca="1" si="152"/>
        <v/>
      </c>
      <c r="AJ285" s="41" t="str">
        <f t="shared" ca="1" si="153"/>
        <v/>
      </c>
      <c r="AK285" s="39" t="str">
        <f t="shared" si="140"/>
        <v/>
      </c>
      <c r="AL285" s="39" t="str">
        <f t="shared" ca="1" si="162"/>
        <v/>
      </c>
      <c r="AM285" s="39" t="str">
        <f t="shared" ca="1" si="154"/>
        <v/>
      </c>
      <c r="AN285" s="40"/>
      <c r="AO285" s="39">
        <f t="shared" ca="1" si="163"/>
        <v>0</v>
      </c>
      <c r="AP285" s="339"/>
      <c r="AW285" s="329"/>
      <c r="BI285" s="329"/>
      <c r="BJ285" s="329"/>
      <c r="BK285" s="329"/>
      <c r="BL285" s="329"/>
      <c r="BM285" s="329"/>
      <c r="BN285" s="329"/>
      <c r="BO285" s="329"/>
      <c r="BP285" s="329"/>
      <c r="BQ285" s="329"/>
      <c r="BR285" s="329"/>
      <c r="BS285" s="329"/>
      <c r="BT285" s="329"/>
      <c r="BU285" s="329"/>
      <c r="BV285" s="329"/>
      <c r="BW285" s="325"/>
      <c r="BX285" s="325"/>
      <c r="BY285" s="325"/>
      <c r="BZ285" s="325"/>
      <c r="CA285" s="325"/>
      <c r="CB285" s="325"/>
      <c r="CC285" s="325"/>
      <c r="CD285" s="325"/>
      <c r="CE285" s="325"/>
      <c r="CF285" s="325"/>
      <c r="CG285" s="325"/>
      <c r="CH285" s="325"/>
      <c r="CI285" s="325"/>
      <c r="CJ285" s="325"/>
      <c r="CK285" s="325"/>
      <c r="CL285" s="325"/>
      <c r="CM285" s="325"/>
      <c r="CN285" s="325"/>
      <c r="CO285" s="325"/>
      <c r="CP285" s="325"/>
      <c r="CQ285" s="325"/>
      <c r="CR285" s="325"/>
      <c r="CS285" s="325"/>
      <c r="CT285" s="325"/>
      <c r="CU285" s="325"/>
      <c r="CV285" s="325"/>
      <c r="CW285" s="325"/>
      <c r="CX285" s="325"/>
    </row>
    <row r="286" spans="1:102" s="36" customFormat="1" ht="15" hidden="1" customHeight="1">
      <c r="A286" s="329"/>
      <c r="B286" s="37" t="str">
        <f t="shared" ca="1" si="141"/>
        <v/>
      </c>
      <c r="C286" s="41" t="str">
        <f t="shared" ca="1" si="142"/>
        <v/>
      </c>
      <c r="D286" s="39" t="str">
        <f t="shared" ca="1" si="143"/>
        <v/>
      </c>
      <c r="E286" s="39" t="str">
        <f t="shared" ca="1" si="155"/>
        <v/>
      </c>
      <c r="F286" s="39" t="str">
        <f t="shared" ca="1" si="144"/>
        <v/>
      </c>
      <c r="G286" s="101"/>
      <c r="H286" s="39">
        <f t="shared" ca="1" si="135"/>
        <v>0</v>
      </c>
      <c r="J286" s="332"/>
      <c r="K286" s="37" t="str">
        <f t="shared" ca="1" si="145"/>
        <v/>
      </c>
      <c r="L286" s="41" t="str">
        <f t="shared" ca="1" si="146"/>
        <v/>
      </c>
      <c r="M286" s="39" t="str">
        <f t="shared" si="136"/>
        <v/>
      </c>
      <c r="N286" s="39" t="str">
        <f t="shared" ca="1" si="156"/>
        <v/>
      </c>
      <c r="O286" s="39" t="str">
        <f ca="1">IF(L286="","",ROUND(Q285*$O$5/payments_per_year,2))</f>
        <v/>
      </c>
      <c r="P286" s="101"/>
      <c r="Q286" s="39">
        <f t="shared" ca="1" si="157"/>
        <v>0</v>
      </c>
      <c r="R286" s="332"/>
      <c r="S286" s="37" t="str">
        <f t="shared" ca="1" si="147"/>
        <v/>
      </c>
      <c r="T286" s="41" t="str">
        <f t="shared" ca="1" si="148"/>
        <v/>
      </c>
      <c r="U286" s="39" t="str">
        <f t="shared" si="137"/>
        <v/>
      </c>
      <c r="V286" s="39" t="str">
        <f t="shared" ca="1" si="158"/>
        <v/>
      </c>
      <c r="W286" s="39">
        <f t="shared" ca="1" si="138"/>
        <v>0</v>
      </c>
      <c r="X286" s="40"/>
      <c r="Y286" s="39">
        <f t="shared" ca="1" si="159"/>
        <v>0</v>
      </c>
      <c r="Z286" s="327"/>
      <c r="AA286" s="37" t="str">
        <f t="shared" ca="1" si="149"/>
        <v/>
      </c>
      <c r="AB286" s="41" t="str">
        <f t="shared" ca="1" si="150"/>
        <v/>
      </c>
      <c r="AC286" s="39" t="str">
        <f t="shared" si="139"/>
        <v/>
      </c>
      <c r="AD286" s="39" t="str">
        <f t="shared" ca="1" si="160"/>
        <v/>
      </c>
      <c r="AE286" s="39" t="str">
        <f t="shared" ca="1" si="151"/>
        <v/>
      </c>
      <c r="AF286" s="40"/>
      <c r="AG286" s="39">
        <f t="shared" ca="1" si="161"/>
        <v>0</v>
      </c>
      <c r="AH286" s="339"/>
      <c r="AI286" s="37" t="str">
        <f t="shared" ca="1" si="152"/>
        <v/>
      </c>
      <c r="AJ286" s="41" t="str">
        <f t="shared" ca="1" si="153"/>
        <v/>
      </c>
      <c r="AK286" s="39" t="str">
        <f t="shared" si="140"/>
        <v/>
      </c>
      <c r="AL286" s="39" t="str">
        <f t="shared" ca="1" si="162"/>
        <v/>
      </c>
      <c r="AM286" s="39" t="str">
        <f t="shared" ca="1" si="154"/>
        <v/>
      </c>
      <c r="AN286" s="40"/>
      <c r="AO286" s="39">
        <f t="shared" ca="1" si="163"/>
        <v>0</v>
      </c>
      <c r="AP286" s="339"/>
      <c r="AW286" s="329"/>
      <c r="BI286" s="329"/>
      <c r="BJ286" s="329"/>
      <c r="BK286" s="329"/>
      <c r="BL286" s="329"/>
      <c r="BM286" s="329"/>
      <c r="BN286" s="329"/>
      <c r="BO286" s="329"/>
      <c r="BP286" s="329"/>
      <c r="BQ286" s="329"/>
      <c r="BR286" s="329"/>
      <c r="BS286" s="329"/>
      <c r="BT286" s="329"/>
      <c r="BU286" s="329"/>
      <c r="BV286" s="329"/>
      <c r="BW286" s="325"/>
      <c r="BX286" s="325"/>
      <c r="BY286" s="325"/>
      <c r="BZ286" s="325"/>
      <c r="CA286" s="325"/>
      <c r="CB286" s="325"/>
      <c r="CC286" s="325"/>
      <c r="CD286" s="325"/>
      <c r="CE286" s="325"/>
      <c r="CF286" s="325"/>
      <c r="CG286" s="325"/>
      <c r="CH286" s="325"/>
      <c r="CI286" s="325"/>
      <c r="CJ286" s="325"/>
      <c r="CK286" s="325"/>
      <c r="CL286" s="325"/>
      <c r="CM286" s="325"/>
      <c r="CN286" s="325"/>
      <c r="CO286" s="325"/>
      <c r="CP286" s="325"/>
      <c r="CQ286" s="325"/>
      <c r="CR286" s="325"/>
      <c r="CS286" s="325"/>
      <c r="CT286" s="325"/>
      <c r="CU286" s="325"/>
      <c r="CV286" s="325"/>
      <c r="CW286" s="325"/>
      <c r="CX286" s="325"/>
    </row>
    <row r="287" spans="1:102" s="36" customFormat="1" ht="15" hidden="1" customHeight="1">
      <c r="A287" s="329"/>
      <c r="B287" s="37" t="str">
        <f t="shared" ca="1" si="141"/>
        <v/>
      </c>
      <c r="C287" s="41" t="str">
        <f t="shared" ca="1" si="142"/>
        <v/>
      </c>
      <c r="D287" s="39" t="str">
        <f t="shared" ca="1" si="143"/>
        <v/>
      </c>
      <c r="E287" s="39" t="str">
        <f t="shared" ca="1" si="155"/>
        <v/>
      </c>
      <c r="F287" s="39" t="str">
        <f t="shared" ca="1" si="144"/>
        <v/>
      </c>
      <c r="G287" s="101"/>
      <c r="H287" s="39">
        <f t="shared" ca="1" si="135"/>
        <v>0</v>
      </c>
      <c r="J287" s="332"/>
      <c r="K287" s="37" t="str">
        <f t="shared" ca="1" si="145"/>
        <v/>
      </c>
      <c r="L287" s="41" t="str">
        <f t="shared" ca="1" si="146"/>
        <v/>
      </c>
      <c r="M287" s="39" t="str">
        <f t="shared" si="136"/>
        <v/>
      </c>
      <c r="N287" s="39" t="str">
        <f t="shared" ca="1" si="156"/>
        <v/>
      </c>
      <c r="O287" s="39">
        <f ca="1">ROUND(Q286*$O$5/payments_per_year,2)</f>
        <v>0</v>
      </c>
      <c r="P287" s="101"/>
      <c r="Q287" s="39">
        <f t="shared" ca="1" si="157"/>
        <v>0</v>
      </c>
      <c r="R287" s="332"/>
      <c r="S287" s="37" t="str">
        <f t="shared" ca="1" si="147"/>
        <v/>
      </c>
      <c r="T287" s="41" t="str">
        <f t="shared" ca="1" si="148"/>
        <v/>
      </c>
      <c r="U287" s="39" t="str">
        <f t="shared" si="137"/>
        <v/>
      </c>
      <c r="V287" s="39" t="str">
        <f t="shared" ca="1" si="158"/>
        <v/>
      </c>
      <c r="W287" s="39">
        <f t="shared" ca="1" si="138"/>
        <v>0</v>
      </c>
      <c r="X287" s="40"/>
      <c r="Y287" s="39">
        <f t="shared" ca="1" si="159"/>
        <v>0</v>
      </c>
      <c r="Z287" s="327"/>
      <c r="AA287" s="37" t="str">
        <f t="shared" ca="1" si="149"/>
        <v/>
      </c>
      <c r="AB287" s="41" t="str">
        <f t="shared" ca="1" si="150"/>
        <v/>
      </c>
      <c r="AC287" s="39" t="str">
        <f t="shared" si="139"/>
        <v/>
      </c>
      <c r="AD287" s="39" t="str">
        <f t="shared" ca="1" si="160"/>
        <v/>
      </c>
      <c r="AE287" s="39" t="str">
        <f t="shared" ca="1" si="151"/>
        <v/>
      </c>
      <c r="AF287" s="40"/>
      <c r="AG287" s="39">
        <f t="shared" ca="1" si="161"/>
        <v>0</v>
      </c>
      <c r="AH287" s="339"/>
      <c r="AI287" s="37" t="str">
        <f t="shared" ca="1" si="152"/>
        <v/>
      </c>
      <c r="AJ287" s="41" t="str">
        <f t="shared" ca="1" si="153"/>
        <v/>
      </c>
      <c r="AK287" s="39" t="str">
        <f t="shared" si="140"/>
        <v/>
      </c>
      <c r="AL287" s="39" t="str">
        <f t="shared" ca="1" si="162"/>
        <v/>
      </c>
      <c r="AM287" s="39" t="str">
        <f t="shared" ca="1" si="154"/>
        <v/>
      </c>
      <c r="AN287" s="40"/>
      <c r="AO287" s="39">
        <f t="shared" ca="1" si="163"/>
        <v>0</v>
      </c>
      <c r="AP287" s="339"/>
      <c r="AW287" s="329"/>
      <c r="BI287" s="329"/>
      <c r="BJ287" s="329"/>
      <c r="BK287" s="329"/>
      <c r="BL287" s="329"/>
      <c r="BM287" s="329"/>
      <c r="BN287" s="329"/>
      <c r="BO287" s="329"/>
      <c r="BP287" s="329"/>
      <c r="BQ287" s="329"/>
      <c r="BR287" s="329"/>
      <c r="BS287" s="329"/>
      <c r="BT287" s="329"/>
      <c r="BU287" s="329"/>
      <c r="BV287" s="329"/>
      <c r="BW287" s="325"/>
      <c r="BX287" s="325"/>
      <c r="BY287" s="325"/>
      <c r="BZ287" s="325"/>
      <c r="CA287" s="325"/>
      <c r="CB287" s="325"/>
      <c r="CC287" s="325"/>
      <c r="CD287" s="325"/>
      <c r="CE287" s="325"/>
      <c r="CF287" s="325"/>
      <c r="CG287" s="325"/>
      <c r="CH287" s="325"/>
      <c r="CI287" s="325"/>
      <c r="CJ287" s="325"/>
      <c r="CK287" s="325"/>
      <c r="CL287" s="325"/>
      <c r="CM287" s="325"/>
      <c r="CN287" s="325"/>
      <c r="CO287" s="325"/>
      <c r="CP287" s="325"/>
      <c r="CQ287" s="325"/>
      <c r="CR287" s="325"/>
      <c r="CS287" s="325"/>
      <c r="CT287" s="325"/>
      <c r="CU287" s="325"/>
      <c r="CV287" s="325"/>
      <c r="CW287" s="325"/>
      <c r="CX287" s="325"/>
    </row>
    <row r="288" spans="1:102" s="36" customFormat="1" ht="15" hidden="1" customHeight="1">
      <c r="A288" s="329"/>
      <c r="B288" s="37" t="str">
        <f t="shared" ca="1" si="141"/>
        <v/>
      </c>
      <c r="C288" s="41" t="str">
        <f t="shared" ca="1" si="142"/>
        <v/>
      </c>
      <c r="D288" s="39" t="str">
        <f t="shared" ca="1" si="143"/>
        <v/>
      </c>
      <c r="E288" s="39" t="str">
        <f t="shared" ca="1" si="155"/>
        <v/>
      </c>
      <c r="F288" s="39" t="str">
        <f t="shared" ca="1" si="144"/>
        <v/>
      </c>
      <c r="G288" s="101"/>
      <c r="H288" s="39">
        <f t="shared" ca="1" si="135"/>
        <v>0</v>
      </c>
      <c r="J288" s="332"/>
      <c r="K288" s="37" t="str">
        <f t="shared" ca="1" si="145"/>
        <v/>
      </c>
      <c r="L288" s="41" t="str">
        <f t="shared" ca="1" si="146"/>
        <v/>
      </c>
      <c r="M288" s="39" t="str">
        <f t="shared" si="136"/>
        <v/>
      </c>
      <c r="N288" s="39" t="str">
        <f t="shared" ca="1" si="156"/>
        <v/>
      </c>
      <c r="O288" s="39" t="str">
        <f ca="1">IF(L288="","",ROUND(Q287*$O$5/payments_per_year,2))</f>
        <v/>
      </c>
      <c r="P288" s="101"/>
      <c r="Q288" s="39">
        <f t="shared" ca="1" si="157"/>
        <v>0</v>
      </c>
      <c r="R288" s="332"/>
      <c r="S288" s="37" t="str">
        <f t="shared" ca="1" si="147"/>
        <v/>
      </c>
      <c r="T288" s="41" t="str">
        <f t="shared" ca="1" si="148"/>
        <v/>
      </c>
      <c r="U288" s="39" t="str">
        <f t="shared" si="137"/>
        <v/>
      </c>
      <c r="V288" s="39" t="str">
        <f t="shared" ca="1" si="158"/>
        <v/>
      </c>
      <c r="W288" s="39">
        <f t="shared" ca="1" si="138"/>
        <v>0</v>
      </c>
      <c r="X288" s="40"/>
      <c r="Y288" s="39">
        <f t="shared" ca="1" si="159"/>
        <v>0</v>
      </c>
      <c r="Z288" s="327"/>
      <c r="AA288" s="37" t="str">
        <f t="shared" ca="1" si="149"/>
        <v/>
      </c>
      <c r="AB288" s="41" t="str">
        <f t="shared" ca="1" si="150"/>
        <v/>
      </c>
      <c r="AC288" s="39" t="str">
        <f t="shared" si="139"/>
        <v/>
      </c>
      <c r="AD288" s="39" t="str">
        <f t="shared" ca="1" si="160"/>
        <v/>
      </c>
      <c r="AE288" s="39" t="str">
        <f t="shared" ca="1" si="151"/>
        <v/>
      </c>
      <c r="AF288" s="40"/>
      <c r="AG288" s="39">
        <f t="shared" ca="1" si="161"/>
        <v>0</v>
      </c>
      <c r="AH288" s="339"/>
      <c r="AI288" s="37" t="str">
        <f t="shared" ca="1" si="152"/>
        <v/>
      </c>
      <c r="AJ288" s="41" t="str">
        <f t="shared" ca="1" si="153"/>
        <v/>
      </c>
      <c r="AK288" s="39" t="str">
        <f t="shared" si="140"/>
        <v/>
      </c>
      <c r="AL288" s="39" t="str">
        <f t="shared" ca="1" si="162"/>
        <v/>
      </c>
      <c r="AM288" s="39" t="str">
        <f t="shared" ca="1" si="154"/>
        <v/>
      </c>
      <c r="AN288" s="40"/>
      <c r="AO288" s="39">
        <f t="shared" ca="1" si="163"/>
        <v>0</v>
      </c>
      <c r="AP288" s="339"/>
      <c r="AW288" s="329"/>
      <c r="BI288" s="329"/>
      <c r="BJ288" s="329"/>
      <c r="BK288" s="329"/>
      <c r="BL288" s="329"/>
      <c r="BM288" s="329"/>
      <c r="BN288" s="329"/>
      <c r="BO288" s="329"/>
      <c r="BP288" s="329"/>
      <c r="BQ288" s="329"/>
      <c r="BR288" s="329"/>
      <c r="BS288" s="329"/>
      <c r="BT288" s="329"/>
      <c r="BU288" s="329"/>
      <c r="BV288" s="329"/>
      <c r="BW288" s="325"/>
      <c r="BX288" s="325"/>
      <c r="BY288" s="325"/>
      <c r="BZ288" s="325"/>
      <c r="CA288" s="325"/>
      <c r="CB288" s="325"/>
      <c r="CC288" s="325"/>
      <c r="CD288" s="325"/>
      <c r="CE288" s="325"/>
      <c r="CF288" s="325"/>
      <c r="CG288" s="325"/>
      <c r="CH288" s="325"/>
      <c r="CI288" s="325"/>
      <c r="CJ288" s="325"/>
      <c r="CK288" s="325"/>
      <c r="CL288" s="325"/>
      <c r="CM288" s="325"/>
      <c r="CN288" s="325"/>
      <c r="CO288" s="325"/>
      <c r="CP288" s="325"/>
      <c r="CQ288" s="325"/>
      <c r="CR288" s="325"/>
      <c r="CS288" s="325"/>
      <c r="CT288" s="325"/>
      <c r="CU288" s="325"/>
      <c r="CV288" s="325"/>
      <c r="CW288" s="325"/>
      <c r="CX288" s="325"/>
    </row>
    <row r="289" spans="1:102" s="36" customFormat="1" ht="15" hidden="1" customHeight="1">
      <c r="A289" s="329"/>
      <c r="B289" s="37" t="str">
        <f t="shared" ca="1" si="141"/>
        <v/>
      </c>
      <c r="C289" s="41" t="str">
        <f t="shared" ca="1" si="142"/>
        <v/>
      </c>
      <c r="D289" s="39" t="str">
        <f t="shared" ca="1" si="143"/>
        <v/>
      </c>
      <c r="E289" s="39" t="str">
        <f t="shared" ca="1" si="155"/>
        <v/>
      </c>
      <c r="F289" s="39" t="str">
        <f t="shared" ca="1" si="144"/>
        <v/>
      </c>
      <c r="G289" s="101"/>
      <c r="H289" s="39">
        <f t="shared" ca="1" si="135"/>
        <v>0</v>
      </c>
      <c r="J289" s="332"/>
      <c r="K289" s="37" t="str">
        <f t="shared" ca="1" si="145"/>
        <v/>
      </c>
      <c r="L289" s="41" t="str">
        <f t="shared" ca="1" si="146"/>
        <v/>
      </c>
      <c r="M289" s="39" t="str">
        <f t="shared" si="136"/>
        <v/>
      </c>
      <c r="N289" s="39" t="str">
        <f t="shared" ca="1" si="156"/>
        <v/>
      </c>
      <c r="O289" s="39">
        <f ca="1">ROUND(Q288*$O$5/payments_per_year,2)</f>
        <v>0</v>
      </c>
      <c r="P289" s="101"/>
      <c r="Q289" s="39">
        <f t="shared" ca="1" si="157"/>
        <v>0</v>
      </c>
      <c r="R289" s="332"/>
      <c r="S289" s="37" t="str">
        <f t="shared" ca="1" si="147"/>
        <v/>
      </c>
      <c r="T289" s="41" t="str">
        <f t="shared" ca="1" si="148"/>
        <v/>
      </c>
      <c r="U289" s="39" t="str">
        <f t="shared" si="137"/>
        <v/>
      </c>
      <c r="V289" s="39" t="str">
        <f t="shared" ca="1" si="158"/>
        <v/>
      </c>
      <c r="W289" s="39">
        <f t="shared" ca="1" si="138"/>
        <v>0</v>
      </c>
      <c r="X289" s="40"/>
      <c r="Y289" s="39">
        <f t="shared" ca="1" si="159"/>
        <v>0</v>
      </c>
      <c r="Z289" s="327"/>
      <c r="AA289" s="37" t="str">
        <f t="shared" ca="1" si="149"/>
        <v/>
      </c>
      <c r="AB289" s="41" t="str">
        <f t="shared" ca="1" si="150"/>
        <v/>
      </c>
      <c r="AC289" s="39" t="str">
        <f t="shared" si="139"/>
        <v/>
      </c>
      <c r="AD289" s="39" t="str">
        <f t="shared" ca="1" si="160"/>
        <v/>
      </c>
      <c r="AE289" s="39" t="str">
        <f t="shared" ca="1" si="151"/>
        <v/>
      </c>
      <c r="AF289" s="40"/>
      <c r="AG289" s="39">
        <f t="shared" ca="1" si="161"/>
        <v>0</v>
      </c>
      <c r="AH289" s="339"/>
      <c r="AI289" s="37" t="str">
        <f t="shared" ca="1" si="152"/>
        <v/>
      </c>
      <c r="AJ289" s="41" t="str">
        <f t="shared" ca="1" si="153"/>
        <v/>
      </c>
      <c r="AK289" s="39" t="str">
        <f t="shared" si="140"/>
        <v/>
      </c>
      <c r="AL289" s="39" t="str">
        <f t="shared" ca="1" si="162"/>
        <v/>
      </c>
      <c r="AM289" s="39" t="str">
        <f t="shared" ca="1" si="154"/>
        <v/>
      </c>
      <c r="AN289" s="40"/>
      <c r="AO289" s="39">
        <f t="shared" ca="1" si="163"/>
        <v>0</v>
      </c>
      <c r="AP289" s="339"/>
      <c r="AW289" s="329"/>
      <c r="BI289" s="329"/>
      <c r="BJ289" s="329"/>
      <c r="BK289" s="329"/>
      <c r="BL289" s="329"/>
      <c r="BM289" s="329"/>
      <c r="BN289" s="329"/>
      <c r="BO289" s="329"/>
      <c r="BP289" s="329"/>
      <c r="BQ289" s="329"/>
      <c r="BR289" s="329"/>
      <c r="BS289" s="329"/>
      <c r="BT289" s="329"/>
      <c r="BU289" s="329"/>
      <c r="BV289" s="329"/>
      <c r="BW289" s="325"/>
      <c r="BX289" s="325"/>
      <c r="BY289" s="325"/>
      <c r="BZ289" s="325"/>
      <c r="CA289" s="325"/>
      <c r="CB289" s="325"/>
      <c r="CC289" s="325"/>
      <c r="CD289" s="325"/>
      <c r="CE289" s="325"/>
      <c r="CF289" s="325"/>
      <c r="CG289" s="325"/>
      <c r="CH289" s="325"/>
      <c r="CI289" s="325"/>
      <c r="CJ289" s="325"/>
      <c r="CK289" s="325"/>
      <c r="CL289" s="325"/>
      <c r="CM289" s="325"/>
      <c r="CN289" s="325"/>
      <c r="CO289" s="325"/>
      <c r="CP289" s="325"/>
      <c r="CQ289" s="325"/>
      <c r="CR289" s="325"/>
      <c r="CS289" s="325"/>
      <c r="CT289" s="325"/>
      <c r="CU289" s="325"/>
      <c r="CV289" s="325"/>
      <c r="CW289" s="325"/>
      <c r="CX289" s="325"/>
    </row>
    <row r="290" spans="1:102" s="36" customFormat="1" ht="15" hidden="1" customHeight="1">
      <c r="A290" s="329"/>
      <c r="B290" s="37" t="str">
        <f t="shared" ca="1" si="141"/>
        <v/>
      </c>
      <c r="C290" s="41" t="str">
        <f t="shared" ca="1" si="142"/>
        <v/>
      </c>
      <c r="D290" s="39" t="str">
        <f t="shared" ca="1" si="143"/>
        <v/>
      </c>
      <c r="E290" s="39" t="str">
        <f t="shared" ca="1" si="155"/>
        <v/>
      </c>
      <c r="F290" s="39" t="str">
        <f t="shared" ca="1" si="144"/>
        <v/>
      </c>
      <c r="G290" s="101"/>
      <c r="H290" s="39">
        <f t="shared" ca="1" si="135"/>
        <v>0</v>
      </c>
      <c r="J290" s="332"/>
      <c r="K290" s="37" t="str">
        <f t="shared" ca="1" si="145"/>
        <v/>
      </c>
      <c r="L290" s="41" t="str">
        <f t="shared" ca="1" si="146"/>
        <v/>
      </c>
      <c r="M290" s="39" t="str">
        <f t="shared" si="136"/>
        <v/>
      </c>
      <c r="N290" s="39" t="str">
        <f t="shared" ca="1" si="156"/>
        <v/>
      </c>
      <c r="O290" s="39" t="str">
        <f ca="1">IF(L290="","",ROUND(Q289*$O$5/payments_per_year,2))</f>
        <v/>
      </c>
      <c r="P290" s="101"/>
      <c r="Q290" s="39">
        <f t="shared" ca="1" si="157"/>
        <v>0</v>
      </c>
      <c r="R290" s="332"/>
      <c r="S290" s="37" t="str">
        <f t="shared" ca="1" si="147"/>
        <v/>
      </c>
      <c r="T290" s="41" t="str">
        <f t="shared" ca="1" si="148"/>
        <v/>
      </c>
      <c r="U290" s="39" t="str">
        <f t="shared" si="137"/>
        <v/>
      </c>
      <c r="V290" s="39" t="str">
        <f t="shared" ca="1" si="158"/>
        <v/>
      </c>
      <c r="W290" s="39">
        <f t="shared" ca="1" si="138"/>
        <v>0</v>
      </c>
      <c r="X290" s="40"/>
      <c r="Y290" s="39">
        <f t="shared" ca="1" si="159"/>
        <v>0</v>
      </c>
      <c r="Z290" s="327"/>
      <c r="AA290" s="37" t="str">
        <f t="shared" ca="1" si="149"/>
        <v/>
      </c>
      <c r="AB290" s="41" t="str">
        <f t="shared" ca="1" si="150"/>
        <v/>
      </c>
      <c r="AC290" s="39" t="str">
        <f t="shared" si="139"/>
        <v/>
      </c>
      <c r="AD290" s="39" t="str">
        <f t="shared" ca="1" si="160"/>
        <v/>
      </c>
      <c r="AE290" s="39" t="str">
        <f t="shared" ca="1" si="151"/>
        <v/>
      </c>
      <c r="AF290" s="40"/>
      <c r="AG290" s="39">
        <f t="shared" ca="1" si="161"/>
        <v>0</v>
      </c>
      <c r="AH290" s="339"/>
      <c r="AI290" s="37" t="str">
        <f t="shared" ca="1" si="152"/>
        <v/>
      </c>
      <c r="AJ290" s="41" t="str">
        <f t="shared" ca="1" si="153"/>
        <v/>
      </c>
      <c r="AK290" s="39" t="str">
        <f t="shared" si="140"/>
        <v/>
      </c>
      <c r="AL290" s="39" t="str">
        <f t="shared" ca="1" si="162"/>
        <v/>
      </c>
      <c r="AM290" s="39" t="str">
        <f t="shared" ca="1" si="154"/>
        <v/>
      </c>
      <c r="AN290" s="40"/>
      <c r="AO290" s="39">
        <f t="shared" ca="1" si="163"/>
        <v>0</v>
      </c>
      <c r="AP290" s="339"/>
      <c r="AW290" s="329"/>
      <c r="BI290" s="329"/>
      <c r="BJ290" s="329"/>
      <c r="BK290" s="329"/>
      <c r="BL290" s="329"/>
      <c r="BM290" s="329"/>
      <c r="BN290" s="329"/>
      <c r="BO290" s="329"/>
      <c r="BP290" s="329"/>
      <c r="BQ290" s="329"/>
      <c r="BR290" s="329"/>
      <c r="BS290" s="329"/>
      <c r="BT290" s="329"/>
      <c r="BU290" s="329"/>
      <c r="BV290" s="329"/>
      <c r="BW290" s="325"/>
      <c r="BX290" s="325"/>
      <c r="BY290" s="325"/>
      <c r="BZ290" s="325"/>
      <c r="CA290" s="325"/>
      <c r="CB290" s="325"/>
      <c r="CC290" s="325"/>
      <c r="CD290" s="325"/>
      <c r="CE290" s="325"/>
      <c r="CF290" s="325"/>
      <c r="CG290" s="325"/>
      <c r="CH290" s="325"/>
      <c r="CI290" s="325"/>
      <c r="CJ290" s="325"/>
      <c r="CK290" s="325"/>
      <c r="CL290" s="325"/>
      <c r="CM290" s="325"/>
      <c r="CN290" s="325"/>
      <c r="CO290" s="325"/>
      <c r="CP290" s="325"/>
      <c r="CQ290" s="325"/>
      <c r="CR290" s="325"/>
      <c r="CS290" s="325"/>
      <c r="CT290" s="325"/>
      <c r="CU290" s="325"/>
      <c r="CV290" s="325"/>
      <c r="CW290" s="325"/>
      <c r="CX290" s="325"/>
    </row>
    <row r="291" spans="1:102" s="36" customFormat="1" ht="15" hidden="1" customHeight="1">
      <c r="A291" s="329"/>
      <c r="B291" s="37" t="str">
        <f t="shared" ca="1" si="141"/>
        <v/>
      </c>
      <c r="C291" s="41" t="str">
        <f t="shared" ca="1" si="142"/>
        <v/>
      </c>
      <c r="D291" s="39" t="str">
        <f t="shared" ca="1" si="143"/>
        <v/>
      </c>
      <c r="E291" s="39" t="str">
        <f t="shared" ca="1" si="155"/>
        <v/>
      </c>
      <c r="F291" s="39" t="str">
        <f t="shared" ca="1" si="144"/>
        <v/>
      </c>
      <c r="G291" s="101"/>
      <c r="H291" s="39">
        <f t="shared" ca="1" si="135"/>
        <v>0</v>
      </c>
      <c r="J291" s="332"/>
      <c r="K291" s="37" t="str">
        <f t="shared" ca="1" si="145"/>
        <v/>
      </c>
      <c r="L291" s="41" t="str">
        <f t="shared" ca="1" si="146"/>
        <v/>
      </c>
      <c r="M291" s="39" t="str">
        <f t="shared" si="136"/>
        <v/>
      </c>
      <c r="N291" s="39" t="str">
        <f t="shared" ca="1" si="156"/>
        <v/>
      </c>
      <c r="O291" s="39">
        <f ca="1">ROUND(Q290*$O$5/payments_per_year,2)</f>
        <v>0</v>
      </c>
      <c r="P291" s="101"/>
      <c r="Q291" s="39">
        <f t="shared" ca="1" si="157"/>
        <v>0</v>
      </c>
      <c r="R291" s="332"/>
      <c r="S291" s="37" t="str">
        <f t="shared" ca="1" si="147"/>
        <v/>
      </c>
      <c r="T291" s="41" t="str">
        <f t="shared" ca="1" si="148"/>
        <v/>
      </c>
      <c r="U291" s="39" t="str">
        <f t="shared" si="137"/>
        <v/>
      </c>
      <c r="V291" s="39" t="str">
        <f t="shared" ca="1" si="158"/>
        <v/>
      </c>
      <c r="W291" s="39">
        <f t="shared" ca="1" si="138"/>
        <v>0</v>
      </c>
      <c r="X291" s="40"/>
      <c r="Y291" s="39">
        <f t="shared" ca="1" si="159"/>
        <v>0</v>
      </c>
      <c r="Z291" s="327"/>
      <c r="AA291" s="37" t="str">
        <f t="shared" ca="1" si="149"/>
        <v/>
      </c>
      <c r="AB291" s="41" t="str">
        <f t="shared" ca="1" si="150"/>
        <v/>
      </c>
      <c r="AC291" s="39" t="str">
        <f t="shared" si="139"/>
        <v/>
      </c>
      <c r="AD291" s="39" t="str">
        <f t="shared" ca="1" si="160"/>
        <v/>
      </c>
      <c r="AE291" s="39" t="str">
        <f t="shared" ca="1" si="151"/>
        <v/>
      </c>
      <c r="AF291" s="40"/>
      <c r="AG291" s="39">
        <f t="shared" ca="1" si="161"/>
        <v>0</v>
      </c>
      <c r="AH291" s="339"/>
      <c r="AI291" s="37" t="str">
        <f t="shared" ca="1" si="152"/>
        <v/>
      </c>
      <c r="AJ291" s="41" t="str">
        <f t="shared" ca="1" si="153"/>
        <v/>
      </c>
      <c r="AK291" s="39" t="str">
        <f t="shared" si="140"/>
        <v/>
      </c>
      <c r="AL291" s="39" t="str">
        <f t="shared" ca="1" si="162"/>
        <v/>
      </c>
      <c r="AM291" s="39" t="str">
        <f t="shared" ca="1" si="154"/>
        <v/>
      </c>
      <c r="AN291" s="40"/>
      <c r="AO291" s="39">
        <f t="shared" ca="1" si="163"/>
        <v>0</v>
      </c>
      <c r="AP291" s="339"/>
      <c r="AW291" s="329"/>
      <c r="BI291" s="329"/>
      <c r="BJ291" s="329"/>
      <c r="BK291" s="329"/>
      <c r="BL291" s="329"/>
      <c r="BM291" s="329"/>
      <c r="BN291" s="329"/>
      <c r="BO291" s="329"/>
      <c r="BP291" s="329"/>
      <c r="BQ291" s="329"/>
      <c r="BR291" s="329"/>
      <c r="BS291" s="329"/>
      <c r="BT291" s="329"/>
      <c r="BU291" s="329"/>
      <c r="BV291" s="329"/>
      <c r="BW291" s="325"/>
      <c r="BX291" s="325"/>
      <c r="BY291" s="325"/>
      <c r="BZ291" s="325"/>
      <c r="CA291" s="325"/>
      <c r="CB291" s="325"/>
      <c r="CC291" s="325"/>
      <c r="CD291" s="325"/>
      <c r="CE291" s="325"/>
      <c r="CF291" s="325"/>
      <c r="CG291" s="325"/>
      <c r="CH291" s="325"/>
      <c r="CI291" s="325"/>
      <c r="CJ291" s="325"/>
      <c r="CK291" s="325"/>
      <c r="CL291" s="325"/>
      <c r="CM291" s="325"/>
      <c r="CN291" s="325"/>
      <c r="CO291" s="325"/>
      <c r="CP291" s="325"/>
      <c r="CQ291" s="325"/>
      <c r="CR291" s="325"/>
      <c r="CS291" s="325"/>
      <c r="CT291" s="325"/>
      <c r="CU291" s="325"/>
      <c r="CV291" s="325"/>
      <c r="CW291" s="325"/>
      <c r="CX291" s="325"/>
    </row>
    <row r="292" spans="1:102" s="36" customFormat="1" ht="15" hidden="1" customHeight="1">
      <c r="A292" s="329"/>
      <c r="B292" s="37" t="str">
        <f t="shared" ca="1" si="141"/>
        <v/>
      </c>
      <c r="C292" s="41" t="str">
        <f t="shared" ca="1" si="142"/>
        <v/>
      </c>
      <c r="D292" s="39" t="str">
        <f t="shared" ca="1" si="143"/>
        <v/>
      </c>
      <c r="E292" s="39" t="str">
        <f t="shared" ca="1" si="155"/>
        <v/>
      </c>
      <c r="F292" s="39" t="str">
        <f t="shared" ca="1" si="144"/>
        <v/>
      </c>
      <c r="G292" s="101"/>
      <c r="H292" s="39">
        <f t="shared" ca="1" si="135"/>
        <v>0</v>
      </c>
      <c r="J292" s="332"/>
      <c r="K292" s="37" t="str">
        <f t="shared" ca="1" si="145"/>
        <v/>
      </c>
      <c r="L292" s="41" t="str">
        <f t="shared" ca="1" si="146"/>
        <v/>
      </c>
      <c r="M292" s="39" t="str">
        <f t="shared" si="136"/>
        <v/>
      </c>
      <c r="N292" s="39" t="str">
        <f t="shared" ca="1" si="156"/>
        <v/>
      </c>
      <c r="O292" s="39" t="str">
        <f ca="1">IF(L292="","",ROUND(Q291*$O$5/payments_per_year,2))</f>
        <v/>
      </c>
      <c r="P292" s="101"/>
      <c r="Q292" s="39">
        <f t="shared" ca="1" si="157"/>
        <v>0</v>
      </c>
      <c r="R292" s="332"/>
      <c r="S292" s="37" t="str">
        <f t="shared" ca="1" si="147"/>
        <v/>
      </c>
      <c r="T292" s="41" t="str">
        <f t="shared" ca="1" si="148"/>
        <v/>
      </c>
      <c r="U292" s="39" t="str">
        <f t="shared" si="137"/>
        <v/>
      </c>
      <c r="V292" s="39" t="str">
        <f t="shared" ca="1" si="158"/>
        <v/>
      </c>
      <c r="W292" s="39">
        <f t="shared" ca="1" si="138"/>
        <v>0</v>
      </c>
      <c r="X292" s="40"/>
      <c r="Y292" s="39">
        <f t="shared" ca="1" si="159"/>
        <v>0</v>
      </c>
      <c r="Z292" s="327"/>
      <c r="AA292" s="37" t="str">
        <f t="shared" ca="1" si="149"/>
        <v/>
      </c>
      <c r="AB292" s="41" t="str">
        <f t="shared" ca="1" si="150"/>
        <v/>
      </c>
      <c r="AC292" s="39" t="str">
        <f t="shared" si="139"/>
        <v/>
      </c>
      <c r="AD292" s="39" t="str">
        <f t="shared" ca="1" si="160"/>
        <v/>
      </c>
      <c r="AE292" s="39" t="str">
        <f t="shared" ca="1" si="151"/>
        <v/>
      </c>
      <c r="AF292" s="40"/>
      <c r="AG292" s="39">
        <f t="shared" ca="1" si="161"/>
        <v>0</v>
      </c>
      <c r="AH292" s="339"/>
      <c r="AI292" s="37" t="str">
        <f t="shared" ca="1" si="152"/>
        <v/>
      </c>
      <c r="AJ292" s="41" t="str">
        <f t="shared" ca="1" si="153"/>
        <v/>
      </c>
      <c r="AK292" s="39" t="str">
        <f t="shared" si="140"/>
        <v/>
      </c>
      <c r="AL292" s="39" t="str">
        <f t="shared" ca="1" si="162"/>
        <v/>
      </c>
      <c r="AM292" s="39" t="str">
        <f t="shared" ca="1" si="154"/>
        <v/>
      </c>
      <c r="AN292" s="40"/>
      <c r="AO292" s="39">
        <f t="shared" ca="1" si="163"/>
        <v>0</v>
      </c>
      <c r="AP292" s="339"/>
      <c r="AW292" s="329"/>
      <c r="BI292" s="329"/>
      <c r="BJ292" s="329"/>
      <c r="BK292" s="329"/>
      <c r="BL292" s="329"/>
      <c r="BM292" s="329"/>
      <c r="BN292" s="329"/>
      <c r="BO292" s="329"/>
      <c r="BP292" s="329"/>
      <c r="BQ292" s="329"/>
      <c r="BR292" s="329"/>
      <c r="BS292" s="329"/>
      <c r="BT292" s="329"/>
      <c r="BU292" s="329"/>
      <c r="BV292" s="329"/>
      <c r="BW292" s="325"/>
      <c r="BX292" s="325"/>
      <c r="BY292" s="325"/>
      <c r="BZ292" s="325"/>
      <c r="CA292" s="325"/>
      <c r="CB292" s="325"/>
      <c r="CC292" s="325"/>
      <c r="CD292" s="325"/>
      <c r="CE292" s="325"/>
      <c r="CF292" s="325"/>
      <c r="CG292" s="325"/>
      <c r="CH292" s="325"/>
      <c r="CI292" s="325"/>
      <c r="CJ292" s="325"/>
      <c r="CK292" s="325"/>
      <c r="CL292" s="325"/>
      <c r="CM292" s="325"/>
      <c r="CN292" s="325"/>
      <c r="CO292" s="325"/>
      <c r="CP292" s="325"/>
      <c r="CQ292" s="325"/>
      <c r="CR292" s="325"/>
      <c r="CS292" s="325"/>
      <c r="CT292" s="325"/>
      <c r="CU292" s="325"/>
      <c r="CV292" s="325"/>
      <c r="CW292" s="325"/>
      <c r="CX292" s="325"/>
    </row>
    <row r="293" spans="1:102" s="36" customFormat="1" ht="15" hidden="1" customHeight="1">
      <c r="A293" s="329"/>
      <c r="B293" s="37" t="str">
        <f t="shared" ca="1" si="141"/>
        <v/>
      </c>
      <c r="C293" s="41" t="str">
        <f t="shared" ca="1" si="142"/>
        <v/>
      </c>
      <c r="D293" s="39" t="str">
        <f t="shared" ca="1" si="143"/>
        <v/>
      </c>
      <c r="E293" s="39" t="str">
        <f t="shared" ca="1" si="155"/>
        <v/>
      </c>
      <c r="F293" s="39" t="str">
        <f t="shared" ca="1" si="144"/>
        <v/>
      </c>
      <c r="G293" s="101"/>
      <c r="H293" s="39">
        <f t="shared" ca="1" si="135"/>
        <v>0</v>
      </c>
      <c r="J293" s="332"/>
      <c r="K293" s="37" t="str">
        <f t="shared" ca="1" si="145"/>
        <v/>
      </c>
      <c r="L293" s="41" t="str">
        <f t="shared" ca="1" si="146"/>
        <v/>
      </c>
      <c r="M293" s="39" t="str">
        <f t="shared" si="136"/>
        <v/>
      </c>
      <c r="N293" s="39" t="str">
        <f t="shared" ca="1" si="156"/>
        <v/>
      </c>
      <c r="O293" s="39">
        <f ca="1">ROUND(Q292*$O$5/payments_per_year,2)</f>
        <v>0</v>
      </c>
      <c r="P293" s="101"/>
      <c r="Q293" s="39">
        <f t="shared" ca="1" si="157"/>
        <v>0</v>
      </c>
      <c r="R293" s="332"/>
      <c r="S293" s="37" t="str">
        <f t="shared" ca="1" si="147"/>
        <v/>
      </c>
      <c r="T293" s="41" t="str">
        <f t="shared" ca="1" si="148"/>
        <v/>
      </c>
      <c r="U293" s="39" t="str">
        <f t="shared" si="137"/>
        <v/>
      </c>
      <c r="V293" s="39" t="str">
        <f t="shared" ca="1" si="158"/>
        <v/>
      </c>
      <c r="W293" s="39">
        <f t="shared" ca="1" si="138"/>
        <v>0</v>
      </c>
      <c r="X293" s="40"/>
      <c r="Y293" s="39">
        <f t="shared" ca="1" si="159"/>
        <v>0</v>
      </c>
      <c r="Z293" s="327"/>
      <c r="AA293" s="37" t="str">
        <f t="shared" ca="1" si="149"/>
        <v/>
      </c>
      <c r="AB293" s="41" t="str">
        <f t="shared" ca="1" si="150"/>
        <v/>
      </c>
      <c r="AC293" s="39" t="str">
        <f t="shared" si="139"/>
        <v/>
      </c>
      <c r="AD293" s="39" t="str">
        <f t="shared" ca="1" si="160"/>
        <v/>
      </c>
      <c r="AE293" s="39" t="str">
        <f t="shared" ca="1" si="151"/>
        <v/>
      </c>
      <c r="AF293" s="40"/>
      <c r="AG293" s="39">
        <f t="shared" ca="1" si="161"/>
        <v>0</v>
      </c>
      <c r="AH293" s="339"/>
      <c r="AI293" s="37" t="str">
        <f t="shared" ca="1" si="152"/>
        <v/>
      </c>
      <c r="AJ293" s="41" t="str">
        <f t="shared" ca="1" si="153"/>
        <v/>
      </c>
      <c r="AK293" s="39" t="str">
        <f t="shared" si="140"/>
        <v/>
      </c>
      <c r="AL293" s="39" t="str">
        <f t="shared" ca="1" si="162"/>
        <v/>
      </c>
      <c r="AM293" s="39" t="str">
        <f t="shared" ca="1" si="154"/>
        <v/>
      </c>
      <c r="AN293" s="40"/>
      <c r="AO293" s="39">
        <f t="shared" ca="1" si="163"/>
        <v>0</v>
      </c>
      <c r="AP293" s="339"/>
      <c r="AW293" s="329"/>
      <c r="BI293" s="329"/>
      <c r="BJ293" s="329"/>
      <c r="BK293" s="329"/>
      <c r="BL293" s="329"/>
      <c r="BM293" s="329"/>
      <c r="BN293" s="329"/>
      <c r="BO293" s="329"/>
      <c r="BP293" s="329"/>
      <c r="BQ293" s="329"/>
      <c r="BR293" s="329"/>
      <c r="BS293" s="329"/>
      <c r="BT293" s="329"/>
      <c r="BU293" s="329"/>
      <c r="BV293" s="329"/>
      <c r="BW293" s="325"/>
      <c r="BX293" s="325"/>
      <c r="BY293" s="325"/>
      <c r="BZ293" s="325"/>
      <c r="CA293" s="325"/>
      <c r="CB293" s="325"/>
      <c r="CC293" s="325"/>
      <c r="CD293" s="325"/>
      <c r="CE293" s="325"/>
      <c r="CF293" s="325"/>
      <c r="CG293" s="325"/>
      <c r="CH293" s="325"/>
      <c r="CI293" s="325"/>
      <c r="CJ293" s="325"/>
      <c r="CK293" s="325"/>
      <c r="CL293" s="325"/>
      <c r="CM293" s="325"/>
      <c r="CN293" s="325"/>
      <c r="CO293" s="325"/>
      <c r="CP293" s="325"/>
      <c r="CQ293" s="325"/>
      <c r="CR293" s="325"/>
      <c r="CS293" s="325"/>
      <c r="CT293" s="325"/>
      <c r="CU293" s="325"/>
      <c r="CV293" s="325"/>
      <c r="CW293" s="325"/>
      <c r="CX293" s="325"/>
    </row>
    <row r="294" spans="1:102" s="36" customFormat="1" ht="15" hidden="1" customHeight="1">
      <c r="A294" s="329"/>
      <c r="B294" s="37" t="str">
        <f t="shared" ca="1" si="141"/>
        <v/>
      </c>
      <c r="C294" s="41" t="str">
        <f t="shared" ca="1" si="142"/>
        <v/>
      </c>
      <c r="D294" s="39" t="str">
        <f t="shared" ca="1" si="143"/>
        <v/>
      </c>
      <c r="E294" s="39" t="str">
        <f t="shared" ca="1" si="155"/>
        <v/>
      </c>
      <c r="F294" s="39" t="str">
        <f t="shared" ca="1" si="144"/>
        <v/>
      </c>
      <c r="G294" s="101"/>
      <c r="H294" s="39">
        <f t="shared" ca="1" si="135"/>
        <v>0</v>
      </c>
      <c r="J294" s="332"/>
      <c r="K294" s="37" t="str">
        <f t="shared" ca="1" si="145"/>
        <v/>
      </c>
      <c r="L294" s="41" t="str">
        <f t="shared" ca="1" si="146"/>
        <v/>
      </c>
      <c r="M294" s="39" t="str">
        <f t="shared" si="136"/>
        <v/>
      </c>
      <c r="N294" s="39" t="str">
        <f t="shared" ca="1" si="156"/>
        <v/>
      </c>
      <c r="O294" s="39" t="str">
        <f ca="1">IF(L294="","",ROUND(Q293*$O$5/payments_per_year,2))</f>
        <v/>
      </c>
      <c r="P294" s="101"/>
      <c r="Q294" s="39">
        <f t="shared" ca="1" si="157"/>
        <v>0</v>
      </c>
      <c r="R294" s="332"/>
      <c r="S294" s="37" t="str">
        <f t="shared" ca="1" si="147"/>
        <v/>
      </c>
      <c r="T294" s="41" t="str">
        <f t="shared" ca="1" si="148"/>
        <v/>
      </c>
      <c r="U294" s="39" t="str">
        <f t="shared" si="137"/>
        <v/>
      </c>
      <c r="V294" s="39" t="str">
        <f t="shared" ca="1" si="158"/>
        <v/>
      </c>
      <c r="W294" s="39">
        <f t="shared" ca="1" si="138"/>
        <v>0</v>
      </c>
      <c r="X294" s="40"/>
      <c r="Y294" s="39">
        <f t="shared" ca="1" si="159"/>
        <v>0</v>
      </c>
      <c r="Z294" s="327"/>
      <c r="AA294" s="37" t="str">
        <f t="shared" ca="1" si="149"/>
        <v/>
      </c>
      <c r="AB294" s="41" t="str">
        <f t="shared" ca="1" si="150"/>
        <v/>
      </c>
      <c r="AC294" s="39" t="str">
        <f t="shared" si="139"/>
        <v/>
      </c>
      <c r="AD294" s="39" t="str">
        <f t="shared" ca="1" si="160"/>
        <v/>
      </c>
      <c r="AE294" s="39" t="str">
        <f t="shared" ca="1" si="151"/>
        <v/>
      </c>
      <c r="AF294" s="40"/>
      <c r="AG294" s="39">
        <f t="shared" ca="1" si="161"/>
        <v>0</v>
      </c>
      <c r="AH294" s="339"/>
      <c r="AI294" s="37" t="str">
        <f t="shared" ca="1" si="152"/>
        <v/>
      </c>
      <c r="AJ294" s="41" t="str">
        <f t="shared" ca="1" si="153"/>
        <v/>
      </c>
      <c r="AK294" s="39" t="str">
        <f t="shared" si="140"/>
        <v/>
      </c>
      <c r="AL294" s="39" t="str">
        <f t="shared" ca="1" si="162"/>
        <v/>
      </c>
      <c r="AM294" s="39" t="str">
        <f t="shared" ca="1" si="154"/>
        <v/>
      </c>
      <c r="AN294" s="40"/>
      <c r="AO294" s="39">
        <f t="shared" ca="1" si="163"/>
        <v>0</v>
      </c>
      <c r="AP294" s="339"/>
      <c r="AW294" s="329"/>
      <c r="BI294" s="329"/>
      <c r="BJ294" s="329"/>
      <c r="BK294" s="329"/>
      <c r="BL294" s="329"/>
      <c r="BM294" s="329"/>
      <c r="BN294" s="329"/>
      <c r="BO294" s="329"/>
      <c r="BP294" s="329"/>
      <c r="BQ294" s="329"/>
      <c r="BR294" s="329"/>
      <c r="BS294" s="329"/>
      <c r="BT294" s="329"/>
      <c r="BU294" s="329"/>
      <c r="BV294" s="329"/>
      <c r="BW294" s="325"/>
      <c r="BX294" s="325"/>
      <c r="BY294" s="325"/>
      <c r="BZ294" s="325"/>
      <c r="CA294" s="325"/>
      <c r="CB294" s="325"/>
      <c r="CC294" s="325"/>
      <c r="CD294" s="325"/>
      <c r="CE294" s="325"/>
      <c r="CF294" s="325"/>
      <c r="CG294" s="325"/>
      <c r="CH294" s="325"/>
      <c r="CI294" s="325"/>
      <c r="CJ294" s="325"/>
      <c r="CK294" s="325"/>
      <c r="CL294" s="325"/>
      <c r="CM294" s="325"/>
      <c r="CN294" s="325"/>
      <c r="CO294" s="325"/>
      <c r="CP294" s="325"/>
      <c r="CQ294" s="325"/>
      <c r="CR294" s="325"/>
      <c r="CS294" s="325"/>
      <c r="CT294" s="325"/>
      <c r="CU294" s="325"/>
      <c r="CV294" s="325"/>
      <c r="CW294" s="325"/>
      <c r="CX294" s="325"/>
    </row>
    <row r="295" spans="1:102" s="36" customFormat="1" ht="15" hidden="1" customHeight="1">
      <c r="A295" s="329"/>
      <c r="B295" s="37" t="str">
        <f t="shared" ca="1" si="141"/>
        <v/>
      </c>
      <c r="C295" s="41" t="str">
        <f t="shared" ca="1" si="142"/>
        <v/>
      </c>
      <c r="D295" s="39" t="str">
        <f t="shared" ca="1" si="143"/>
        <v/>
      </c>
      <c r="E295" s="39" t="str">
        <f t="shared" ca="1" si="155"/>
        <v/>
      </c>
      <c r="F295" s="39" t="str">
        <f t="shared" ca="1" si="144"/>
        <v/>
      </c>
      <c r="G295" s="101"/>
      <c r="H295" s="39">
        <f t="shared" ca="1" si="135"/>
        <v>0</v>
      </c>
      <c r="J295" s="332"/>
      <c r="K295" s="37" t="str">
        <f t="shared" ca="1" si="145"/>
        <v/>
      </c>
      <c r="L295" s="41" t="str">
        <f t="shared" ca="1" si="146"/>
        <v/>
      </c>
      <c r="M295" s="39" t="str">
        <f t="shared" si="136"/>
        <v/>
      </c>
      <c r="N295" s="39" t="str">
        <f t="shared" ca="1" si="156"/>
        <v/>
      </c>
      <c r="O295" s="39">
        <f ca="1">ROUND(Q294*$O$5/payments_per_year,2)</f>
        <v>0</v>
      </c>
      <c r="P295" s="101"/>
      <c r="Q295" s="39">
        <f t="shared" ca="1" si="157"/>
        <v>0</v>
      </c>
      <c r="R295" s="332"/>
      <c r="S295" s="37" t="str">
        <f t="shared" ca="1" si="147"/>
        <v/>
      </c>
      <c r="T295" s="41" t="str">
        <f t="shared" ca="1" si="148"/>
        <v/>
      </c>
      <c r="U295" s="39" t="str">
        <f t="shared" si="137"/>
        <v/>
      </c>
      <c r="V295" s="39" t="str">
        <f t="shared" ca="1" si="158"/>
        <v/>
      </c>
      <c r="W295" s="39">
        <f t="shared" ca="1" si="138"/>
        <v>0</v>
      </c>
      <c r="X295" s="40"/>
      <c r="Y295" s="39">
        <f t="shared" ca="1" si="159"/>
        <v>0</v>
      </c>
      <c r="Z295" s="327"/>
      <c r="AA295" s="37" t="str">
        <f t="shared" ca="1" si="149"/>
        <v/>
      </c>
      <c r="AB295" s="41" t="str">
        <f t="shared" ca="1" si="150"/>
        <v/>
      </c>
      <c r="AC295" s="39" t="str">
        <f t="shared" si="139"/>
        <v/>
      </c>
      <c r="AD295" s="39" t="str">
        <f t="shared" ca="1" si="160"/>
        <v/>
      </c>
      <c r="AE295" s="39" t="str">
        <f t="shared" ca="1" si="151"/>
        <v/>
      </c>
      <c r="AF295" s="40"/>
      <c r="AG295" s="39">
        <f t="shared" ca="1" si="161"/>
        <v>0</v>
      </c>
      <c r="AH295" s="339"/>
      <c r="AI295" s="37" t="str">
        <f t="shared" ca="1" si="152"/>
        <v/>
      </c>
      <c r="AJ295" s="41" t="str">
        <f t="shared" ca="1" si="153"/>
        <v/>
      </c>
      <c r="AK295" s="39" t="str">
        <f t="shared" si="140"/>
        <v/>
      </c>
      <c r="AL295" s="39" t="str">
        <f t="shared" ca="1" si="162"/>
        <v/>
      </c>
      <c r="AM295" s="39" t="str">
        <f t="shared" ca="1" si="154"/>
        <v/>
      </c>
      <c r="AN295" s="40"/>
      <c r="AO295" s="39">
        <f t="shared" ca="1" si="163"/>
        <v>0</v>
      </c>
      <c r="AP295" s="339"/>
      <c r="AW295" s="329"/>
      <c r="BI295" s="329"/>
      <c r="BJ295" s="329"/>
      <c r="BK295" s="329"/>
      <c r="BL295" s="329"/>
      <c r="BM295" s="329"/>
      <c r="BN295" s="329"/>
      <c r="BO295" s="329"/>
      <c r="BP295" s="329"/>
      <c r="BQ295" s="329"/>
      <c r="BR295" s="329"/>
      <c r="BS295" s="329"/>
      <c r="BT295" s="329"/>
      <c r="BU295" s="329"/>
      <c r="BV295" s="329"/>
      <c r="BW295" s="325"/>
      <c r="BX295" s="325"/>
      <c r="BY295" s="325"/>
      <c r="BZ295" s="325"/>
      <c r="CA295" s="325"/>
      <c r="CB295" s="325"/>
      <c r="CC295" s="325"/>
      <c r="CD295" s="325"/>
      <c r="CE295" s="325"/>
      <c r="CF295" s="325"/>
      <c r="CG295" s="325"/>
      <c r="CH295" s="325"/>
      <c r="CI295" s="325"/>
      <c r="CJ295" s="325"/>
      <c r="CK295" s="325"/>
      <c r="CL295" s="325"/>
      <c r="CM295" s="325"/>
      <c r="CN295" s="325"/>
      <c r="CO295" s="325"/>
      <c r="CP295" s="325"/>
      <c r="CQ295" s="325"/>
      <c r="CR295" s="325"/>
      <c r="CS295" s="325"/>
      <c r="CT295" s="325"/>
      <c r="CU295" s="325"/>
      <c r="CV295" s="325"/>
      <c r="CW295" s="325"/>
      <c r="CX295" s="325"/>
    </row>
    <row r="296" spans="1:102" s="36" customFormat="1" ht="15" hidden="1" customHeight="1">
      <c r="A296" s="329"/>
      <c r="B296" s="37" t="str">
        <f t="shared" ca="1" si="141"/>
        <v/>
      </c>
      <c r="C296" s="41" t="str">
        <f t="shared" ca="1" si="142"/>
        <v/>
      </c>
      <c r="D296" s="39" t="str">
        <f t="shared" ca="1" si="143"/>
        <v/>
      </c>
      <c r="E296" s="39" t="str">
        <f t="shared" ca="1" si="155"/>
        <v/>
      </c>
      <c r="F296" s="39" t="str">
        <f t="shared" ca="1" si="144"/>
        <v/>
      </c>
      <c r="G296" s="101"/>
      <c r="H296" s="39">
        <f t="shared" ca="1" si="135"/>
        <v>0</v>
      </c>
      <c r="J296" s="332"/>
      <c r="K296" s="37" t="str">
        <f t="shared" ca="1" si="145"/>
        <v/>
      </c>
      <c r="L296" s="41" t="str">
        <f t="shared" ca="1" si="146"/>
        <v/>
      </c>
      <c r="M296" s="39" t="str">
        <f t="shared" si="136"/>
        <v/>
      </c>
      <c r="N296" s="39" t="str">
        <f t="shared" ca="1" si="156"/>
        <v/>
      </c>
      <c r="O296" s="39" t="str">
        <f ca="1">IF(L296="","",ROUND(Q295*$O$5/payments_per_year,2))</f>
        <v/>
      </c>
      <c r="P296" s="101"/>
      <c r="Q296" s="39">
        <f t="shared" ca="1" si="157"/>
        <v>0</v>
      </c>
      <c r="R296" s="332"/>
      <c r="S296" s="37" t="str">
        <f t="shared" ca="1" si="147"/>
        <v/>
      </c>
      <c r="T296" s="41" t="str">
        <f t="shared" ca="1" si="148"/>
        <v/>
      </c>
      <c r="U296" s="39" t="str">
        <f t="shared" si="137"/>
        <v/>
      </c>
      <c r="V296" s="39" t="str">
        <f t="shared" ca="1" si="158"/>
        <v/>
      </c>
      <c r="W296" s="39">
        <f t="shared" ca="1" si="138"/>
        <v>0</v>
      </c>
      <c r="X296" s="40"/>
      <c r="Y296" s="39">
        <f t="shared" ca="1" si="159"/>
        <v>0</v>
      </c>
      <c r="Z296" s="327"/>
      <c r="AA296" s="37" t="str">
        <f t="shared" ca="1" si="149"/>
        <v/>
      </c>
      <c r="AB296" s="41" t="str">
        <f t="shared" ca="1" si="150"/>
        <v/>
      </c>
      <c r="AC296" s="39" t="str">
        <f t="shared" si="139"/>
        <v/>
      </c>
      <c r="AD296" s="39" t="str">
        <f t="shared" ca="1" si="160"/>
        <v/>
      </c>
      <c r="AE296" s="39" t="str">
        <f t="shared" ca="1" si="151"/>
        <v/>
      </c>
      <c r="AF296" s="40"/>
      <c r="AG296" s="39">
        <f t="shared" ca="1" si="161"/>
        <v>0</v>
      </c>
      <c r="AH296" s="339"/>
      <c r="AI296" s="37" t="str">
        <f t="shared" ca="1" si="152"/>
        <v/>
      </c>
      <c r="AJ296" s="41" t="str">
        <f t="shared" ca="1" si="153"/>
        <v/>
      </c>
      <c r="AK296" s="39" t="str">
        <f t="shared" si="140"/>
        <v/>
      </c>
      <c r="AL296" s="39" t="str">
        <f t="shared" ca="1" si="162"/>
        <v/>
      </c>
      <c r="AM296" s="39" t="str">
        <f t="shared" ca="1" si="154"/>
        <v/>
      </c>
      <c r="AN296" s="40"/>
      <c r="AO296" s="39">
        <f t="shared" ca="1" si="163"/>
        <v>0</v>
      </c>
      <c r="AP296" s="339"/>
      <c r="AW296" s="329"/>
      <c r="BI296" s="329"/>
      <c r="BJ296" s="329"/>
      <c r="BK296" s="329"/>
      <c r="BL296" s="329"/>
      <c r="BM296" s="329"/>
      <c r="BN296" s="329"/>
      <c r="BO296" s="329"/>
      <c r="BP296" s="329"/>
      <c r="BQ296" s="329"/>
      <c r="BR296" s="329"/>
      <c r="BS296" s="329"/>
      <c r="BT296" s="329"/>
      <c r="BU296" s="329"/>
      <c r="BV296" s="329"/>
      <c r="BW296" s="325"/>
      <c r="BX296" s="325"/>
      <c r="BY296" s="325"/>
      <c r="BZ296" s="325"/>
      <c r="CA296" s="325"/>
      <c r="CB296" s="325"/>
      <c r="CC296" s="325"/>
      <c r="CD296" s="325"/>
      <c r="CE296" s="325"/>
      <c r="CF296" s="325"/>
      <c r="CG296" s="325"/>
      <c r="CH296" s="325"/>
      <c r="CI296" s="325"/>
      <c r="CJ296" s="325"/>
      <c r="CK296" s="325"/>
      <c r="CL296" s="325"/>
      <c r="CM296" s="325"/>
      <c r="CN296" s="325"/>
      <c r="CO296" s="325"/>
      <c r="CP296" s="325"/>
      <c r="CQ296" s="325"/>
      <c r="CR296" s="325"/>
      <c r="CS296" s="325"/>
      <c r="CT296" s="325"/>
      <c r="CU296" s="325"/>
      <c r="CV296" s="325"/>
      <c r="CW296" s="325"/>
      <c r="CX296" s="325"/>
    </row>
    <row r="297" spans="1:102" s="36" customFormat="1" ht="15" hidden="1" customHeight="1">
      <c r="A297" s="329"/>
      <c r="B297" s="37" t="str">
        <f t="shared" ca="1" si="141"/>
        <v/>
      </c>
      <c r="C297" s="41" t="str">
        <f t="shared" ca="1" si="142"/>
        <v/>
      </c>
      <c r="D297" s="39" t="str">
        <f t="shared" ca="1" si="143"/>
        <v/>
      </c>
      <c r="E297" s="39" t="str">
        <f t="shared" ca="1" si="155"/>
        <v/>
      </c>
      <c r="F297" s="39" t="str">
        <f t="shared" ca="1" si="144"/>
        <v/>
      </c>
      <c r="G297" s="101"/>
      <c r="H297" s="39">
        <f t="shared" ca="1" si="135"/>
        <v>0</v>
      </c>
      <c r="J297" s="332"/>
      <c r="K297" s="37" t="str">
        <f t="shared" ca="1" si="145"/>
        <v/>
      </c>
      <c r="L297" s="41" t="str">
        <f t="shared" ca="1" si="146"/>
        <v/>
      </c>
      <c r="M297" s="39" t="str">
        <f t="shared" si="136"/>
        <v/>
      </c>
      <c r="N297" s="39" t="str">
        <f t="shared" ca="1" si="156"/>
        <v/>
      </c>
      <c r="O297" s="39">
        <f ca="1">ROUND(Q296*$O$5/payments_per_year,2)</f>
        <v>0</v>
      </c>
      <c r="P297" s="101"/>
      <c r="Q297" s="39">
        <f t="shared" ca="1" si="157"/>
        <v>0</v>
      </c>
      <c r="R297" s="332"/>
      <c r="S297" s="37" t="str">
        <f t="shared" ca="1" si="147"/>
        <v/>
      </c>
      <c r="T297" s="41" t="str">
        <f t="shared" ca="1" si="148"/>
        <v/>
      </c>
      <c r="U297" s="39" t="str">
        <f t="shared" si="137"/>
        <v/>
      </c>
      <c r="V297" s="39" t="str">
        <f t="shared" ca="1" si="158"/>
        <v/>
      </c>
      <c r="W297" s="39">
        <f t="shared" ca="1" si="138"/>
        <v>0</v>
      </c>
      <c r="X297" s="40"/>
      <c r="Y297" s="39">
        <f t="shared" ca="1" si="159"/>
        <v>0</v>
      </c>
      <c r="Z297" s="327"/>
      <c r="AA297" s="37" t="str">
        <f t="shared" ca="1" si="149"/>
        <v/>
      </c>
      <c r="AB297" s="41" t="str">
        <f t="shared" ca="1" si="150"/>
        <v/>
      </c>
      <c r="AC297" s="39" t="str">
        <f t="shared" si="139"/>
        <v/>
      </c>
      <c r="AD297" s="39" t="str">
        <f t="shared" ca="1" si="160"/>
        <v/>
      </c>
      <c r="AE297" s="39" t="str">
        <f t="shared" ca="1" si="151"/>
        <v/>
      </c>
      <c r="AF297" s="40"/>
      <c r="AG297" s="39">
        <f t="shared" ca="1" si="161"/>
        <v>0</v>
      </c>
      <c r="AH297" s="339"/>
      <c r="AI297" s="37" t="str">
        <f t="shared" ca="1" si="152"/>
        <v/>
      </c>
      <c r="AJ297" s="41" t="str">
        <f t="shared" ca="1" si="153"/>
        <v/>
      </c>
      <c r="AK297" s="39" t="str">
        <f t="shared" si="140"/>
        <v/>
      </c>
      <c r="AL297" s="39" t="str">
        <f t="shared" ca="1" si="162"/>
        <v/>
      </c>
      <c r="AM297" s="39" t="str">
        <f t="shared" ca="1" si="154"/>
        <v/>
      </c>
      <c r="AN297" s="40"/>
      <c r="AO297" s="39">
        <f t="shared" ca="1" si="163"/>
        <v>0</v>
      </c>
      <c r="AP297" s="339"/>
      <c r="AW297" s="329"/>
      <c r="BI297" s="329"/>
      <c r="BJ297" s="329"/>
      <c r="BK297" s="329"/>
      <c r="BL297" s="329"/>
      <c r="BM297" s="329"/>
      <c r="BN297" s="329"/>
      <c r="BO297" s="329"/>
      <c r="BP297" s="329"/>
      <c r="BQ297" s="329"/>
      <c r="BR297" s="329"/>
      <c r="BS297" s="329"/>
      <c r="BT297" s="329"/>
      <c r="BU297" s="329"/>
      <c r="BV297" s="329"/>
      <c r="BW297" s="325"/>
      <c r="BX297" s="325"/>
      <c r="BY297" s="325"/>
      <c r="BZ297" s="325"/>
      <c r="CA297" s="325"/>
      <c r="CB297" s="325"/>
      <c r="CC297" s="325"/>
      <c r="CD297" s="325"/>
      <c r="CE297" s="325"/>
      <c r="CF297" s="325"/>
      <c r="CG297" s="325"/>
      <c r="CH297" s="325"/>
      <c r="CI297" s="325"/>
      <c r="CJ297" s="325"/>
      <c r="CK297" s="325"/>
      <c r="CL297" s="325"/>
      <c r="CM297" s="325"/>
      <c r="CN297" s="325"/>
      <c r="CO297" s="325"/>
      <c r="CP297" s="325"/>
      <c r="CQ297" s="325"/>
      <c r="CR297" s="325"/>
      <c r="CS297" s="325"/>
      <c r="CT297" s="325"/>
      <c r="CU297" s="325"/>
      <c r="CV297" s="325"/>
      <c r="CW297" s="325"/>
      <c r="CX297" s="325"/>
    </row>
    <row r="298" spans="1:102" s="36" customFormat="1" ht="15" hidden="1" customHeight="1">
      <c r="A298" s="329"/>
      <c r="B298" s="37" t="str">
        <f t="shared" ca="1" si="141"/>
        <v/>
      </c>
      <c r="C298" s="41" t="str">
        <f t="shared" ca="1" si="142"/>
        <v/>
      </c>
      <c r="D298" s="39" t="str">
        <f t="shared" ca="1" si="143"/>
        <v/>
      </c>
      <c r="E298" s="39" t="str">
        <f t="shared" ca="1" si="155"/>
        <v/>
      </c>
      <c r="F298" s="39" t="str">
        <f t="shared" ca="1" si="144"/>
        <v/>
      </c>
      <c r="G298" s="101"/>
      <c r="H298" s="39">
        <f t="shared" ca="1" si="135"/>
        <v>0</v>
      </c>
      <c r="J298" s="332"/>
      <c r="K298" s="37" t="str">
        <f t="shared" ca="1" si="145"/>
        <v/>
      </c>
      <c r="L298" s="41" t="str">
        <f t="shared" ca="1" si="146"/>
        <v/>
      </c>
      <c r="M298" s="39" t="str">
        <f t="shared" si="136"/>
        <v/>
      </c>
      <c r="N298" s="39" t="str">
        <f t="shared" ca="1" si="156"/>
        <v/>
      </c>
      <c r="O298" s="39" t="str">
        <f ca="1">IF(L298="","",ROUND(Q297*$O$5/payments_per_year,2))</f>
        <v/>
      </c>
      <c r="P298" s="101"/>
      <c r="Q298" s="39">
        <f t="shared" ca="1" si="157"/>
        <v>0</v>
      </c>
      <c r="R298" s="332"/>
      <c r="S298" s="37" t="str">
        <f t="shared" ca="1" si="147"/>
        <v/>
      </c>
      <c r="T298" s="41" t="str">
        <f t="shared" ca="1" si="148"/>
        <v/>
      </c>
      <c r="U298" s="39" t="str">
        <f t="shared" si="137"/>
        <v/>
      </c>
      <c r="V298" s="39" t="str">
        <f t="shared" ca="1" si="158"/>
        <v/>
      </c>
      <c r="W298" s="39">
        <f t="shared" ca="1" si="138"/>
        <v>0</v>
      </c>
      <c r="X298" s="40"/>
      <c r="Y298" s="39">
        <f t="shared" ca="1" si="159"/>
        <v>0</v>
      </c>
      <c r="Z298" s="327"/>
      <c r="AA298" s="37" t="str">
        <f t="shared" ca="1" si="149"/>
        <v/>
      </c>
      <c r="AB298" s="41" t="str">
        <f t="shared" ca="1" si="150"/>
        <v/>
      </c>
      <c r="AC298" s="39" t="str">
        <f t="shared" si="139"/>
        <v/>
      </c>
      <c r="AD298" s="39" t="str">
        <f t="shared" ca="1" si="160"/>
        <v/>
      </c>
      <c r="AE298" s="39" t="str">
        <f t="shared" ca="1" si="151"/>
        <v/>
      </c>
      <c r="AF298" s="40"/>
      <c r="AG298" s="39">
        <f t="shared" ca="1" si="161"/>
        <v>0</v>
      </c>
      <c r="AH298" s="339"/>
      <c r="AI298" s="37" t="str">
        <f t="shared" ca="1" si="152"/>
        <v/>
      </c>
      <c r="AJ298" s="41" t="str">
        <f t="shared" ca="1" si="153"/>
        <v/>
      </c>
      <c r="AK298" s="39" t="str">
        <f t="shared" si="140"/>
        <v/>
      </c>
      <c r="AL298" s="39" t="str">
        <f t="shared" ca="1" si="162"/>
        <v/>
      </c>
      <c r="AM298" s="39" t="str">
        <f t="shared" ca="1" si="154"/>
        <v/>
      </c>
      <c r="AN298" s="40"/>
      <c r="AO298" s="39">
        <f t="shared" ca="1" si="163"/>
        <v>0</v>
      </c>
      <c r="AP298" s="339"/>
      <c r="AW298" s="329"/>
      <c r="BI298" s="329"/>
      <c r="BJ298" s="329"/>
      <c r="BK298" s="329"/>
      <c r="BL298" s="329"/>
      <c r="BM298" s="329"/>
      <c r="BN298" s="329"/>
      <c r="BO298" s="329"/>
      <c r="BP298" s="329"/>
      <c r="BQ298" s="329"/>
      <c r="BR298" s="329"/>
      <c r="BS298" s="329"/>
      <c r="BT298" s="329"/>
      <c r="BU298" s="329"/>
      <c r="BV298" s="329"/>
      <c r="BW298" s="325"/>
      <c r="BX298" s="325"/>
      <c r="BY298" s="325"/>
      <c r="BZ298" s="325"/>
      <c r="CA298" s="325"/>
      <c r="CB298" s="325"/>
      <c r="CC298" s="325"/>
      <c r="CD298" s="325"/>
      <c r="CE298" s="325"/>
      <c r="CF298" s="325"/>
      <c r="CG298" s="325"/>
      <c r="CH298" s="325"/>
      <c r="CI298" s="325"/>
      <c r="CJ298" s="325"/>
      <c r="CK298" s="325"/>
      <c r="CL298" s="325"/>
      <c r="CM298" s="325"/>
      <c r="CN298" s="325"/>
      <c r="CO298" s="325"/>
      <c r="CP298" s="325"/>
      <c r="CQ298" s="325"/>
      <c r="CR298" s="325"/>
      <c r="CS298" s="325"/>
      <c r="CT298" s="325"/>
      <c r="CU298" s="325"/>
      <c r="CV298" s="325"/>
      <c r="CW298" s="325"/>
      <c r="CX298" s="325"/>
    </row>
    <row r="299" spans="1:102" s="36" customFormat="1" ht="15" hidden="1" customHeight="1">
      <c r="A299" s="329"/>
      <c r="B299" s="37" t="str">
        <f t="shared" ca="1" si="141"/>
        <v/>
      </c>
      <c r="C299" s="41" t="str">
        <f t="shared" ca="1" si="142"/>
        <v/>
      </c>
      <c r="D299" s="39" t="str">
        <f t="shared" ca="1" si="143"/>
        <v/>
      </c>
      <c r="E299" s="39" t="str">
        <f t="shared" ca="1" si="155"/>
        <v/>
      </c>
      <c r="F299" s="39" t="str">
        <f t="shared" ca="1" si="144"/>
        <v/>
      </c>
      <c r="G299" s="101"/>
      <c r="H299" s="39">
        <f t="shared" ca="1" si="135"/>
        <v>0</v>
      </c>
      <c r="J299" s="332"/>
      <c r="K299" s="37" t="str">
        <f t="shared" ca="1" si="145"/>
        <v/>
      </c>
      <c r="L299" s="41" t="str">
        <f t="shared" ca="1" si="146"/>
        <v/>
      </c>
      <c r="M299" s="39" t="str">
        <f t="shared" si="136"/>
        <v/>
      </c>
      <c r="N299" s="39" t="str">
        <f t="shared" ca="1" si="156"/>
        <v/>
      </c>
      <c r="O299" s="39">
        <f ca="1">ROUND(Q298*$O$5/payments_per_year,2)</f>
        <v>0</v>
      </c>
      <c r="P299" s="101"/>
      <c r="Q299" s="39">
        <f t="shared" ca="1" si="157"/>
        <v>0</v>
      </c>
      <c r="R299" s="332"/>
      <c r="S299" s="37" t="str">
        <f t="shared" ca="1" si="147"/>
        <v/>
      </c>
      <c r="T299" s="41" t="str">
        <f t="shared" ca="1" si="148"/>
        <v/>
      </c>
      <c r="U299" s="39" t="str">
        <f t="shared" si="137"/>
        <v/>
      </c>
      <c r="V299" s="39" t="str">
        <f t="shared" ca="1" si="158"/>
        <v/>
      </c>
      <c r="W299" s="39">
        <f t="shared" ca="1" si="138"/>
        <v>0</v>
      </c>
      <c r="X299" s="40"/>
      <c r="Y299" s="39">
        <f t="shared" ca="1" si="159"/>
        <v>0</v>
      </c>
      <c r="Z299" s="327"/>
      <c r="AA299" s="37" t="str">
        <f t="shared" ca="1" si="149"/>
        <v/>
      </c>
      <c r="AB299" s="41" t="str">
        <f t="shared" ca="1" si="150"/>
        <v/>
      </c>
      <c r="AC299" s="39" t="str">
        <f t="shared" si="139"/>
        <v/>
      </c>
      <c r="AD299" s="39" t="str">
        <f t="shared" ca="1" si="160"/>
        <v/>
      </c>
      <c r="AE299" s="39" t="str">
        <f t="shared" ca="1" si="151"/>
        <v/>
      </c>
      <c r="AF299" s="40"/>
      <c r="AG299" s="39">
        <f t="shared" ca="1" si="161"/>
        <v>0</v>
      </c>
      <c r="AH299" s="339"/>
      <c r="AI299" s="37" t="str">
        <f t="shared" ca="1" si="152"/>
        <v/>
      </c>
      <c r="AJ299" s="41" t="str">
        <f t="shared" ca="1" si="153"/>
        <v/>
      </c>
      <c r="AK299" s="39" t="str">
        <f t="shared" si="140"/>
        <v/>
      </c>
      <c r="AL299" s="39" t="str">
        <f t="shared" ca="1" si="162"/>
        <v/>
      </c>
      <c r="AM299" s="39" t="str">
        <f t="shared" ca="1" si="154"/>
        <v/>
      </c>
      <c r="AN299" s="40"/>
      <c r="AO299" s="39">
        <f t="shared" ca="1" si="163"/>
        <v>0</v>
      </c>
      <c r="AP299" s="339"/>
      <c r="AW299" s="329"/>
      <c r="BI299" s="329"/>
      <c r="BJ299" s="329"/>
      <c r="BK299" s="329"/>
      <c r="BL299" s="329"/>
      <c r="BM299" s="329"/>
      <c r="BN299" s="329"/>
      <c r="BO299" s="329"/>
      <c r="BP299" s="329"/>
      <c r="BQ299" s="329"/>
      <c r="BR299" s="329"/>
      <c r="BS299" s="329"/>
      <c r="BT299" s="329"/>
      <c r="BU299" s="329"/>
      <c r="BV299" s="329"/>
      <c r="BW299" s="325"/>
      <c r="BX299" s="325"/>
      <c r="BY299" s="325"/>
      <c r="BZ299" s="325"/>
      <c r="CA299" s="325"/>
      <c r="CB299" s="325"/>
      <c r="CC299" s="325"/>
      <c r="CD299" s="325"/>
      <c r="CE299" s="325"/>
      <c r="CF299" s="325"/>
      <c r="CG299" s="325"/>
      <c r="CH299" s="325"/>
      <c r="CI299" s="325"/>
      <c r="CJ299" s="325"/>
      <c r="CK299" s="325"/>
      <c r="CL299" s="325"/>
      <c r="CM299" s="325"/>
      <c r="CN299" s="325"/>
      <c r="CO299" s="325"/>
      <c r="CP299" s="325"/>
      <c r="CQ299" s="325"/>
      <c r="CR299" s="325"/>
      <c r="CS299" s="325"/>
      <c r="CT299" s="325"/>
      <c r="CU299" s="325"/>
      <c r="CV299" s="325"/>
      <c r="CW299" s="325"/>
      <c r="CX299" s="325"/>
    </row>
    <row r="300" spans="1:102" s="36" customFormat="1" ht="15" hidden="1" customHeight="1">
      <c r="A300" s="329"/>
      <c r="B300" s="37" t="str">
        <f t="shared" ca="1" si="141"/>
        <v/>
      </c>
      <c r="C300" s="41" t="str">
        <f t="shared" ca="1" si="142"/>
        <v/>
      </c>
      <c r="D300" s="39" t="str">
        <f t="shared" ca="1" si="143"/>
        <v/>
      </c>
      <c r="E300" s="39" t="str">
        <f t="shared" ca="1" si="155"/>
        <v/>
      </c>
      <c r="F300" s="39" t="str">
        <f t="shared" ca="1" si="144"/>
        <v/>
      </c>
      <c r="G300" s="101"/>
      <c r="H300" s="39">
        <f t="shared" ca="1" si="135"/>
        <v>0</v>
      </c>
      <c r="J300" s="332"/>
      <c r="K300" s="37" t="str">
        <f t="shared" ca="1" si="145"/>
        <v/>
      </c>
      <c r="L300" s="41" t="str">
        <f t="shared" ca="1" si="146"/>
        <v/>
      </c>
      <c r="M300" s="39" t="str">
        <f t="shared" si="136"/>
        <v/>
      </c>
      <c r="N300" s="39" t="str">
        <f t="shared" ca="1" si="156"/>
        <v/>
      </c>
      <c r="O300" s="39" t="str">
        <f ca="1">IF(L300="","",ROUND(Q299*$O$5/payments_per_year,2))</f>
        <v/>
      </c>
      <c r="P300" s="101"/>
      <c r="Q300" s="39">
        <f t="shared" ca="1" si="157"/>
        <v>0</v>
      </c>
      <c r="R300" s="332"/>
      <c r="S300" s="37" t="str">
        <f t="shared" ca="1" si="147"/>
        <v/>
      </c>
      <c r="T300" s="41" t="str">
        <f t="shared" ca="1" si="148"/>
        <v/>
      </c>
      <c r="U300" s="39" t="str">
        <f t="shared" si="137"/>
        <v/>
      </c>
      <c r="V300" s="39" t="str">
        <f t="shared" ca="1" si="158"/>
        <v/>
      </c>
      <c r="W300" s="39">
        <f t="shared" ca="1" si="138"/>
        <v>0</v>
      </c>
      <c r="X300" s="40"/>
      <c r="Y300" s="39">
        <f t="shared" ca="1" si="159"/>
        <v>0</v>
      </c>
      <c r="Z300" s="327"/>
      <c r="AA300" s="37" t="str">
        <f t="shared" ca="1" si="149"/>
        <v/>
      </c>
      <c r="AB300" s="41" t="str">
        <f t="shared" ca="1" si="150"/>
        <v/>
      </c>
      <c r="AC300" s="39" t="str">
        <f t="shared" si="139"/>
        <v/>
      </c>
      <c r="AD300" s="39" t="str">
        <f t="shared" ca="1" si="160"/>
        <v/>
      </c>
      <c r="AE300" s="39" t="str">
        <f t="shared" ca="1" si="151"/>
        <v/>
      </c>
      <c r="AF300" s="40"/>
      <c r="AG300" s="39">
        <f t="shared" ca="1" si="161"/>
        <v>0</v>
      </c>
      <c r="AH300" s="339"/>
      <c r="AI300" s="37" t="str">
        <f t="shared" ca="1" si="152"/>
        <v/>
      </c>
      <c r="AJ300" s="41" t="str">
        <f t="shared" ca="1" si="153"/>
        <v/>
      </c>
      <c r="AK300" s="39" t="str">
        <f t="shared" si="140"/>
        <v/>
      </c>
      <c r="AL300" s="39" t="str">
        <f t="shared" ca="1" si="162"/>
        <v/>
      </c>
      <c r="AM300" s="39" t="str">
        <f t="shared" ca="1" si="154"/>
        <v/>
      </c>
      <c r="AN300" s="40"/>
      <c r="AO300" s="39">
        <f t="shared" ca="1" si="163"/>
        <v>0</v>
      </c>
      <c r="AP300" s="339"/>
      <c r="AW300" s="329"/>
      <c r="BI300" s="329"/>
      <c r="BJ300" s="329"/>
      <c r="BK300" s="329"/>
      <c r="BL300" s="329"/>
      <c r="BM300" s="329"/>
      <c r="BN300" s="329"/>
      <c r="BO300" s="329"/>
      <c r="BP300" s="329"/>
      <c r="BQ300" s="329"/>
      <c r="BR300" s="329"/>
      <c r="BS300" s="329"/>
      <c r="BT300" s="329"/>
      <c r="BU300" s="329"/>
      <c r="BV300" s="329"/>
      <c r="BW300" s="325"/>
      <c r="BX300" s="325"/>
      <c r="BY300" s="325"/>
      <c r="BZ300" s="325"/>
      <c r="CA300" s="325"/>
      <c r="CB300" s="325"/>
      <c r="CC300" s="325"/>
      <c r="CD300" s="325"/>
      <c r="CE300" s="325"/>
      <c r="CF300" s="325"/>
      <c r="CG300" s="325"/>
      <c r="CH300" s="325"/>
      <c r="CI300" s="325"/>
      <c r="CJ300" s="325"/>
      <c r="CK300" s="325"/>
      <c r="CL300" s="325"/>
      <c r="CM300" s="325"/>
      <c r="CN300" s="325"/>
      <c r="CO300" s="325"/>
      <c r="CP300" s="325"/>
      <c r="CQ300" s="325"/>
      <c r="CR300" s="325"/>
      <c r="CS300" s="325"/>
      <c r="CT300" s="325"/>
      <c r="CU300" s="325"/>
      <c r="CV300" s="325"/>
      <c r="CW300" s="325"/>
      <c r="CX300" s="325"/>
    </row>
    <row r="301" spans="1:102" s="36" customFormat="1" ht="15" hidden="1" customHeight="1">
      <c r="A301" s="329"/>
      <c r="B301" s="37" t="str">
        <f t="shared" ca="1" si="141"/>
        <v/>
      </c>
      <c r="C301" s="41" t="str">
        <f t="shared" ca="1" si="142"/>
        <v/>
      </c>
      <c r="D301" s="39" t="str">
        <f t="shared" ca="1" si="143"/>
        <v/>
      </c>
      <c r="E301" s="39" t="str">
        <f t="shared" ca="1" si="155"/>
        <v/>
      </c>
      <c r="F301" s="39" t="str">
        <f t="shared" ca="1" si="144"/>
        <v/>
      </c>
      <c r="G301" s="101"/>
      <c r="H301" s="39">
        <f t="shared" ca="1" si="135"/>
        <v>0</v>
      </c>
      <c r="J301" s="332"/>
      <c r="K301" s="37" t="str">
        <f t="shared" ca="1" si="145"/>
        <v/>
      </c>
      <c r="L301" s="41" t="str">
        <f t="shared" ca="1" si="146"/>
        <v/>
      </c>
      <c r="M301" s="39" t="str">
        <f t="shared" si="136"/>
        <v/>
      </c>
      <c r="N301" s="39" t="str">
        <f t="shared" ca="1" si="156"/>
        <v/>
      </c>
      <c r="O301" s="39">
        <f ca="1">ROUND(Q300*$O$5/payments_per_year,2)</f>
        <v>0</v>
      </c>
      <c r="P301" s="101"/>
      <c r="Q301" s="39">
        <f t="shared" ca="1" si="157"/>
        <v>0</v>
      </c>
      <c r="R301" s="332"/>
      <c r="S301" s="37" t="str">
        <f t="shared" ca="1" si="147"/>
        <v/>
      </c>
      <c r="T301" s="41" t="str">
        <f t="shared" ca="1" si="148"/>
        <v/>
      </c>
      <c r="U301" s="39" t="str">
        <f t="shared" si="137"/>
        <v/>
      </c>
      <c r="V301" s="39" t="str">
        <f t="shared" ca="1" si="158"/>
        <v/>
      </c>
      <c r="W301" s="39">
        <f t="shared" ca="1" si="138"/>
        <v>0</v>
      </c>
      <c r="X301" s="40"/>
      <c r="Y301" s="39">
        <f t="shared" ca="1" si="159"/>
        <v>0</v>
      </c>
      <c r="Z301" s="327"/>
      <c r="AA301" s="37" t="str">
        <f t="shared" ca="1" si="149"/>
        <v/>
      </c>
      <c r="AB301" s="41" t="str">
        <f t="shared" ca="1" si="150"/>
        <v/>
      </c>
      <c r="AC301" s="39" t="str">
        <f t="shared" si="139"/>
        <v/>
      </c>
      <c r="AD301" s="39" t="str">
        <f t="shared" ca="1" si="160"/>
        <v/>
      </c>
      <c r="AE301" s="39" t="str">
        <f t="shared" ca="1" si="151"/>
        <v/>
      </c>
      <c r="AF301" s="40"/>
      <c r="AG301" s="39">
        <f t="shared" ca="1" si="161"/>
        <v>0</v>
      </c>
      <c r="AH301" s="339"/>
      <c r="AI301" s="37" t="str">
        <f t="shared" ca="1" si="152"/>
        <v/>
      </c>
      <c r="AJ301" s="41" t="str">
        <f t="shared" ca="1" si="153"/>
        <v/>
      </c>
      <c r="AK301" s="39" t="str">
        <f t="shared" si="140"/>
        <v/>
      </c>
      <c r="AL301" s="39" t="str">
        <f t="shared" ca="1" si="162"/>
        <v/>
      </c>
      <c r="AM301" s="39" t="str">
        <f t="shared" ca="1" si="154"/>
        <v/>
      </c>
      <c r="AN301" s="40"/>
      <c r="AO301" s="39">
        <f t="shared" ca="1" si="163"/>
        <v>0</v>
      </c>
      <c r="AP301" s="339"/>
      <c r="AW301" s="329"/>
      <c r="BI301" s="329"/>
      <c r="BJ301" s="329"/>
      <c r="BK301" s="329"/>
      <c r="BL301" s="329"/>
      <c r="BM301" s="329"/>
      <c r="BN301" s="329"/>
      <c r="BO301" s="329"/>
      <c r="BP301" s="329"/>
      <c r="BQ301" s="329"/>
      <c r="BR301" s="329"/>
      <c r="BS301" s="329"/>
      <c r="BT301" s="329"/>
      <c r="BU301" s="329"/>
      <c r="BV301" s="329"/>
      <c r="BW301" s="325"/>
      <c r="BX301" s="325"/>
      <c r="BY301" s="325"/>
      <c r="BZ301" s="325"/>
      <c r="CA301" s="325"/>
      <c r="CB301" s="325"/>
      <c r="CC301" s="325"/>
      <c r="CD301" s="325"/>
      <c r="CE301" s="325"/>
      <c r="CF301" s="325"/>
      <c r="CG301" s="325"/>
      <c r="CH301" s="325"/>
      <c r="CI301" s="325"/>
      <c r="CJ301" s="325"/>
      <c r="CK301" s="325"/>
      <c r="CL301" s="325"/>
      <c r="CM301" s="325"/>
      <c r="CN301" s="325"/>
      <c r="CO301" s="325"/>
      <c r="CP301" s="325"/>
      <c r="CQ301" s="325"/>
      <c r="CR301" s="325"/>
      <c r="CS301" s="325"/>
      <c r="CT301" s="325"/>
      <c r="CU301" s="325"/>
      <c r="CV301" s="325"/>
      <c r="CW301" s="325"/>
      <c r="CX301" s="325"/>
    </row>
    <row r="302" spans="1:102" s="36" customFormat="1" ht="15" hidden="1" customHeight="1">
      <c r="A302" s="329"/>
      <c r="B302" s="37" t="str">
        <f t="shared" ca="1" si="141"/>
        <v/>
      </c>
      <c r="C302" s="41" t="str">
        <f t="shared" ca="1" si="142"/>
        <v/>
      </c>
      <c r="D302" s="39" t="str">
        <f t="shared" ca="1" si="143"/>
        <v/>
      </c>
      <c r="E302" s="39" t="str">
        <f t="shared" ca="1" si="155"/>
        <v/>
      </c>
      <c r="F302" s="39" t="str">
        <f t="shared" ca="1" si="144"/>
        <v/>
      </c>
      <c r="G302" s="101"/>
      <c r="H302" s="39">
        <f t="shared" ca="1" si="135"/>
        <v>0</v>
      </c>
      <c r="J302" s="332"/>
      <c r="K302" s="37" t="str">
        <f t="shared" ca="1" si="145"/>
        <v/>
      </c>
      <c r="L302" s="41" t="str">
        <f t="shared" ca="1" si="146"/>
        <v/>
      </c>
      <c r="M302" s="39" t="str">
        <f t="shared" si="136"/>
        <v/>
      </c>
      <c r="N302" s="39" t="str">
        <f t="shared" ca="1" si="156"/>
        <v/>
      </c>
      <c r="O302" s="39" t="str">
        <f ca="1">IF(L302="","",ROUND(Q301*$O$5/payments_per_year,2))</f>
        <v/>
      </c>
      <c r="P302" s="101"/>
      <c r="Q302" s="39">
        <f t="shared" ca="1" si="157"/>
        <v>0</v>
      </c>
      <c r="R302" s="332"/>
      <c r="S302" s="37" t="str">
        <f t="shared" ca="1" si="147"/>
        <v/>
      </c>
      <c r="T302" s="41" t="str">
        <f t="shared" ca="1" si="148"/>
        <v/>
      </c>
      <c r="U302" s="39" t="str">
        <f t="shared" si="137"/>
        <v/>
      </c>
      <c r="V302" s="39" t="str">
        <f t="shared" ca="1" si="158"/>
        <v/>
      </c>
      <c r="W302" s="39">
        <f t="shared" ca="1" si="138"/>
        <v>0</v>
      </c>
      <c r="X302" s="40"/>
      <c r="Y302" s="39">
        <f t="shared" ca="1" si="159"/>
        <v>0</v>
      </c>
      <c r="Z302" s="327"/>
      <c r="AA302" s="37" t="str">
        <f t="shared" ca="1" si="149"/>
        <v/>
      </c>
      <c r="AB302" s="41" t="str">
        <f t="shared" ca="1" si="150"/>
        <v/>
      </c>
      <c r="AC302" s="39" t="str">
        <f t="shared" si="139"/>
        <v/>
      </c>
      <c r="AD302" s="39" t="str">
        <f t="shared" ca="1" si="160"/>
        <v/>
      </c>
      <c r="AE302" s="39" t="str">
        <f t="shared" ca="1" si="151"/>
        <v/>
      </c>
      <c r="AF302" s="40"/>
      <c r="AG302" s="39">
        <f t="shared" ca="1" si="161"/>
        <v>0</v>
      </c>
      <c r="AH302" s="339"/>
      <c r="AI302" s="37" t="str">
        <f t="shared" ca="1" si="152"/>
        <v/>
      </c>
      <c r="AJ302" s="41" t="str">
        <f t="shared" ca="1" si="153"/>
        <v/>
      </c>
      <c r="AK302" s="39" t="str">
        <f t="shared" si="140"/>
        <v/>
      </c>
      <c r="AL302" s="39" t="str">
        <f t="shared" ca="1" si="162"/>
        <v/>
      </c>
      <c r="AM302" s="39" t="str">
        <f t="shared" ca="1" si="154"/>
        <v/>
      </c>
      <c r="AN302" s="40"/>
      <c r="AO302" s="39">
        <f t="shared" ca="1" si="163"/>
        <v>0</v>
      </c>
      <c r="AP302" s="339"/>
      <c r="AW302" s="329"/>
      <c r="BI302" s="329"/>
      <c r="BJ302" s="329"/>
      <c r="BK302" s="329"/>
      <c r="BL302" s="329"/>
      <c r="BM302" s="329"/>
      <c r="BN302" s="329"/>
      <c r="BO302" s="329"/>
      <c r="BP302" s="329"/>
      <c r="BQ302" s="329"/>
      <c r="BR302" s="329"/>
      <c r="BS302" s="329"/>
      <c r="BT302" s="329"/>
      <c r="BU302" s="329"/>
      <c r="BV302" s="329"/>
      <c r="BW302" s="325"/>
      <c r="BX302" s="325"/>
      <c r="BY302" s="325"/>
      <c r="BZ302" s="325"/>
      <c r="CA302" s="325"/>
      <c r="CB302" s="325"/>
      <c r="CC302" s="325"/>
      <c r="CD302" s="325"/>
      <c r="CE302" s="325"/>
      <c r="CF302" s="325"/>
      <c r="CG302" s="325"/>
      <c r="CH302" s="325"/>
      <c r="CI302" s="325"/>
      <c r="CJ302" s="325"/>
      <c r="CK302" s="325"/>
      <c r="CL302" s="325"/>
      <c r="CM302" s="325"/>
      <c r="CN302" s="325"/>
      <c r="CO302" s="325"/>
      <c r="CP302" s="325"/>
      <c r="CQ302" s="325"/>
      <c r="CR302" s="325"/>
      <c r="CS302" s="325"/>
      <c r="CT302" s="325"/>
      <c r="CU302" s="325"/>
      <c r="CV302" s="325"/>
      <c r="CW302" s="325"/>
      <c r="CX302" s="325"/>
    </row>
    <row r="303" spans="1:102" s="36" customFormat="1" ht="15" hidden="1" customHeight="1">
      <c r="A303" s="329"/>
      <c r="B303" s="37" t="str">
        <f t="shared" ca="1" si="141"/>
        <v/>
      </c>
      <c r="C303" s="41" t="str">
        <f t="shared" ca="1" si="142"/>
        <v/>
      </c>
      <c r="D303" s="39" t="str">
        <f t="shared" ca="1" si="143"/>
        <v/>
      </c>
      <c r="E303" s="39" t="str">
        <f t="shared" ca="1" si="155"/>
        <v/>
      </c>
      <c r="F303" s="39" t="str">
        <f t="shared" ca="1" si="144"/>
        <v/>
      </c>
      <c r="G303" s="101"/>
      <c r="H303" s="39">
        <f t="shared" ca="1" si="135"/>
        <v>0</v>
      </c>
      <c r="J303" s="332"/>
      <c r="K303" s="37" t="str">
        <f t="shared" ca="1" si="145"/>
        <v/>
      </c>
      <c r="L303" s="41" t="str">
        <f t="shared" ca="1" si="146"/>
        <v/>
      </c>
      <c r="M303" s="39" t="str">
        <f t="shared" si="136"/>
        <v/>
      </c>
      <c r="N303" s="39" t="str">
        <f t="shared" ca="1" si="156"/>
        <v/>
      </c>
      <c r="O303" s="39">
        <f ca="1">ROUND(Q302*$O$5/payments_per_year,2)</f>
        <v>0</v>
      </c>
      <c r="P303" s="101"/>
      <c r="Q303" s="39">
        <f t="shared" ca="1" si="157"/>
        <v>0</v>
      </c>
      <c r="R303" s="332"/>
      <c r="S303" s="37" t="str">
        <f t="shared" ca="1" si="147"/>
        <v/>
      </c>
      <c r="T303" s="41" t="str">
        <f t="shared" ca="1" si="148"/>
        <v/>
      </c>
      <c r="U303" s="39" t="str">
        <f t="shared" si="137"/>
        <v/>
      </c>
      <c r="V303" s="39" t="str">
        <f t="shared" ca="1" si="158"/>
        <v/>
      </c>
      <c r="W303" s="39">
        <f t="shared" ca="1" si="138"/>
        <v>0</v>
      </c>
      <c r="X303" s="40"/>
      <c r="Y303" s="39">
        <f t="shared" ca="1" si="159"/>
        <v>0</v>
      </c>
      <c r="Z303" s="327"/>
      <c r="AA303" s="37" t="str">
        <f t="shared" ca="1" si="149"/>
        <v/>
      </c>
      <c r="AB303" s="41" t="str">
        <f t="shared" ca="1" si="150"/>
        <v/>
      </c>
      <c r="AC303" s="39" t="str">
        <f t="shared" si="139"/>
        <v/>
      </c>
      <c r="AD303" s="39" t="str">
        <f t="shared" ca="1" si="160"/>
        <v/>
      </c>
      <c r="AE303" s="39" t="str">
        <f t="shared" ca="1" si="151"/>
        <v/>
      </c>
      <c r="AF303" s="40"/>
      <c r="AG303" s="39">
        <f t="shared" ca="1" si="161"/>
        <v>0</v>
      </c>
      <c r="AH303" s="339"/>
      <c r="AI303" s="37" t="str">
        <f t="shared" ca="1" si="152"/>
        <v/>
      </c>
      <c r="AJ303" s="41" t="str">
        <f t="shared" ca="1" si="153"/>
        <v/>
      </c>
      <c r="AK303" s="39" t="str">
        <f t="shared" si="140"/>
        <v/>
      </c>
      <c r="AL303" s="39" t="str">
        <f t="shared" ca="1" si="162"/>
        <v/>
      </c>
      <c r="AM303" s="39" t="str">
        <f t="shared" ca="1" si="154"/>
        <v/>
      </c>
      <c r="AN303" s="40"/>
      <c r="AO303" s="39">
        <f t="shared" ca="1" si="163"/>
        <v>0</v>
      </c>
      <c r="AP303" s="339"/>
      <c r="AW303" s="329"/>
      <c r="BI303" s="329"/>
      <c r="BJ303" s="329"/>
      <c r="BK303" s="329"/>
      <c r="BL303" s="329"/>
      <c r="BM303" s="329"/>
      <c r="BN303" s="329"/>
      <c r="BO303" s="329"/>
      <c r="BP303" s="329"/>
      <c r="BQ303" s="329"/>
      <c r="BR303" s="329"/>
      <c r="BS303" s="329"/>
      <c r="BT303" s="329"/>
      <c r="BU303" s="329"/>
      <c r="BV303" s="329"/>
      <c r="BW303" s="325"/>
      <c r="BX303" s="325"/>
      <c r="BY303" s="325"/>
      <c r="BZ303" s="325"/>
      <c r="CA303" s="325"/>
      <c r="CB303" s="325"/>
      <c r="CC303" s="325"/>
      <c r="CD303" s="325"/>
      <c r="CE303" s="325"/>
      <c r="CF303" s="325"/>
      <c r="CG303" s="325"/>
      <c r="CH303" s="325"/>
      <c r="CI303" s="325"/>
      <c r="CJ303" s="325"/>
      <c r="CK303" s="325"/>
      <c r="CL303" s="325"/>
      <c r="CM303" s="325"/>
      <c r="CN303" s="325"/>
      <c r="CO303" s="325"/>
      <c r="CP303" s="325"/>
      <c r="CQ303" s="325"/>
      <c r="CR303" s="325"/>
      <c r="CS303" s="325"/>
      <c r="CT303" s="325"/>
      <c r="CU303" s="325"/>
      <c r="CV303" s="325"/>
      <c r="CW303" s="325"/>
      <c r="CX303" s="325"/>
    </row>
    <row r="304" spans="1:102" s="36" customFormat="1" ht="15" hidden="1" customHeight="1">
      <c r="A304" s="329"/>
      <c r="B304" s="37" t="str">
        <f t="shared" ca="1" si="141"/>
        <v/>
      </c>
      <c r="C304" s="41" t="str">
        <f t="shared" ca="1" si="142"/>
        <v/>
      </c>
      <c r="D304" s="39" t="str">
        <f t="shared" ca="1" si="143"/>
        <v/>
      </c>
      <c r="E304" s="39" t="str">
        <f t="shared" ca="1" si="155"/>
        <v/>
      </c>
      <c r="F304" s="39" t="str">
        <f t="shared" ca="1" si="144"/>
        <v/>
      </c>
      <c r="G304" s="101"/>
      <c r="H304" s="39">
        <f t="shared" ca="1" si="135"/>
        <v>0</v>
      </c>
      <c r="J304" s="332"/>
      <c r="K304" s="37" t="str">
        <f t="shared" ca="1" si="145"/>
        <v/>
      </c>
      <c r="L304" s="41" t="str">
        <f t="shared" ca="1" si="146"/>
        <v/>
      </c>
      <c r="M304" s="39" t="str">
        <f t="shared" si="136"/>
        <v/>
      </c>
      <c r="N304" s="39" t="str">
        <f t="shared" ca="1" si="156"/>
        <v/>
      </c>
      <c r="O304" s="39" t="str">
        <f ca="1">IF(L304="","",ROUND(Q303*$O$5/payments_per_year,2))</f>
        <v/>
      </c>
      <c r="P304" s="101"/>
      <c r="Q304" s="39">
        <f t="shared" ca="1" si="157"/>
        <v>0</v>
      </c>
      <c r="R304" s="332"/>
      <c r="S304" s="37" t="str">
        <f t="shared" ca="1" si="147"/>
        <v/>
      </c>
      <c r="T304" s="41" t="str">
        <f t="shared" ca="1" si="148"/>
        <v/>
      </c>
      <c r="U304" s="39" t="str">
        <f t="shared" si="137"/>
        <v/>
      </c>
      <c r="V304" s="39" t="str">
        <f t="shared" ca="1" si="158"/>
        <v/>
      </c>
      <c r="W304" s="39">
        <f t="shared" ca="1" si="138"/>
        <v>0</v>
      </c>
      <c r="X304" s="40"/>
      <c r="Y304" s="39">
        <f t="shared" ca="1" si="159"/>
        <v>0</v>
      </c>
      <c r="Z304" s="327"/>
      <c r="AA304" s="37" t="str">
        <f t="shared" ca="1" si="149"/>
        <v/>
      </c>
      <c r="AB304" s="41" t="str">
        <f t="shared" ca="1" si="150"/>
        <v/>
      </c>
      <c r="AC304" s="39" t="str">
        <f t="shared" si="139"/>
        <v/>
      </c>
      <c r="AD304" s="39" t="str">
        <f t="shared" ca="1" si="160"/>
        <v/>
      </c>
      <c r="AE304" s="39" t="str">
        <f t="shared" ca="1" si="151"/>
        <v/>
      </c>
      <c r="AF304" s="40"/>
      <c r="AG304" s="39">
        <f t="shared" ca="1" si="161"/>
        <v>0</v>
      </c>
      <c r="AH304" s="339"/>
      <c r="AI304" s="37" t="str">
        <f t="shared" ca="1" si="152"/>
        <v/>
      </c>
      <c r="AJ304" s="41" t="str">
        <f t="shared" ca="1" si="153"/>
        <v/>
      </c>
      <c r="AK304" s="39" t="str">
        <f t="shared" si="140"/>
        <v/>
      </c>
      <c r="AL304" s="39" t="str">
        <f t="shared" ca="1" si="162"/>
        <v/>
      </c>
      <c r="AM304" s="39" t="str">
        <f t="shared" ca="1" si="154"/>
        <v/>
      </c>
      <c r="AN304" s="40"/>
      <c r="AO304" s="39">
        <f t="shared" ca="1" si="163"/>
        <v>0</v>
      </c>
      <c r="AP304" s="339"/>
      <c r="AW304" s="329"/>
      <c r="BI304" s="329"/>
      <c r="BJ304" s="329"/>
      <c r="BK304" s="329"/>
      <c r="BL304" s="329"/>
      <c r="BM304" s="329"/>
      <c r="BN304" s="329"/>
      <c r="BO304" s="329"/>
      <c r="BP304" s="329"/>
      <c r="BQ304" s="329"/>
      <c r="BR304" s="329"/>
      <c r="BS304" s="329"/>
      <c r="BT304" s="329"/>
      <c r="BU304" s="329"/>
      <c r="BV304" s="329"/>
      <c r="BW304" s="325"/>
      <c r="BX304" s="325"/>
      <c r="BY304" s="325"/>
      <c r="BZ304" s="325"/>
      <c r="CA304" s="325"/>
      <c r="CB304" s="325"/>
      <c r="CC304" s="325"/>
      <c r="CD304" s="325"/>
      <c r="CE304" s="325"/>
      <c r="CF304" s="325"/>
      <c r="CG304" s="325"/>
      <c r="CH304" s="325"/>
      <c r="CI304" s="325"/>
      <c r="CJ304" s="325"/>
      <c r="CK304" s="325"/>
      <c r="CL304" s="325"/>
      <c r="CM304" s="325"/>
      <c r="CN304" s="325"/>
      <c r="CO304" s="325"/>
      <c r="CP304" s="325"/>
      <c r="CQ304" s="325"/>
      <c r="CR304" s="325"/>
      <c r="CS304" s="325"/>
      <c r="CT304" s="325"/>
      <c r="CU304" s="325"/>
      <c r="CV304" s="325"/>
      <c r="CW304" s="325"/>
      <c r="CX304" s="325"/>
    </row>
    <row r="305" spans="1:102" s="36" customFormat="1" ht="15" hidden="1" customHeight="1">
      <c r="A305" s="329"/>
      <c r="B305" s="37" t="str">
        <f t="shared" ca="1" si="141"/>
        <v/>
      </c>
      <c r="C305" s="41" t="str">
        <f t="shared" ca="1" si="142"/>
        <v/>
      </c>
      <c r="D305" s="39" t="str">
        <f t="shared" ca="1" si="143"/>
        <v/>
      </c>
      <c r="E305" s="39" t="str">
        <f t="shared" ca="1" si="155"/>
        <v/>
      </c>
      <c r="F305" s="39" t="str">
        <f t="shared" ca="1" si="144"/>
        <v/>
      </c>
      <c r="G305" s="101"/>
      <c r="H305" s="39">
        <f t="shared" ca="1" si="135"/>
        <v>0</v>
      </c>
      <c r="J305" s="332"/>
      <c r="K305" s="37" t="str">
        <f t="shared" ca="1" si="145"/>
        <v/>
      </c>
      <c r="L305" s="41" t="str">
        <f t="shared" ca="1" si="146"/>
        <v/>
      </c>
      <c r="M305" s="39" t="str">
        <f t="shared" si="136"/>
        <v/>
      </c>
      <c r="N305" s="39" t="str">
        <f t="shared" ca="1" si="156"/>
        <v/>
      </c>
      <c r="O305" s="39">
        <f ca="1">ROUND(Q304*$O$5/payments_per_year,2)</f>
        <v>0</v>
      </c>
      <c r="P305" s="101"/>
      <c r="Q305" s="39">
        <f t="shared" ca="1" si="157"/>
        <v>0</v>
      </c>
      <c r="R305" s="332"/>
      <c r="S305" s="37" t="str">
        <f t="shared" ca="1" si="147"/>
        <v/>
      </c>
      <c r="T305" s="41" t="str">
        <f t="shared" ca="1" si="148"/>
        <v/>
      </c>
      <c r="U305" s="39" t="str">
        <f t="shared" si="137"/>
        <v/>
      </c>
      <c r="V305" s="39" t="str">
        <f t="shared" ca="1" si="158"/>
        <v/>
      </c>
      <c r="W305" s="39">
        <f t="shared" ca="1" si="138"/>
        <v>0</v>
      </c>
      <c r="X305" s="40"/>
      <c r="Y305" s="39">
        <f t="shared" ca="1" si="159"/>
        <v>0</v>
      </c>
      <c r="Z305" s="327"/>
      <c r="AA305" s="37" t="str">
        <f t="shared" ca="1" si="149"/>
        <v/>
      </c>
      <c r="AB305" s="41" t="str">
        <f t="shared" ca="1" si="150"/>
        <v/>
      </c>
      <c r="AC305" s="39" t="str">
        <f t="shared" si="139"/>
        <v/>
      </c>
      <c r="AD305" s="39" t="str">
        <f t="shared" ca="1" si="160"/>
        <v/>
      </c>
      <c r="AE305" s="39" t="str">
        <f t="shared" ca="1" si="151"/>
        <v/>
      </c>
      <c r="AF305" s="40"/>
      <c r="AG305" s="39">
        <f t="shared" ca="1" si="161"/>
        <v>0</v>
      </c>
      <c r="AH305" s="339"/>
      <c r="AI305" s="37" t="str">
        <f t="shared" ca="1" si="152"/>
        <v/>
      </c>
      <c r="AJ305" s="41" t="str">
        <f t="shared" ca="1" si="153"/>
        <v/>
      </c>
      <c r="AK305" s="39" t="str">
        <f t="shared" si="140"/>
        <v/>
      </c>
      <c r="AL305" s="39" t="str">
        <f t="shared" ca="1" si="162"/>
        <v/>
      </c>
      <c r="AM305" s="39" t="str">
        <f t="shared" ca="1" si="154"/>
        <v/>
      </c>
      <c r="AN305" s="40"/>
      <c r="AO305" s="39">
        <f t="shared" ca="1" si="163"/>
        <v>0</v>
      </c>
      <c r="AP305" s="339"/>
      <c r="AW305" s="329"/>
      <c r="BI305" s="329"/>
      <c r="BJ305" s="329"/>
      <c r="BK305" s="329"/>
      <c r="BL305" s="329"/>
      <c r="BM305" s="329"/>
      <c r="BN305" s="329"/>
      <c r="BO305" s="329"/>
      <c r="BP305" s="329"/>
      <c r="BQ305" s="329"/>
      <c r="BR305" s="329"/>
      <c r="BS305" s="329"/>
      <c r="BT305" s="329"/>
      <c r="BU305" s="329"/>
      <c r="BV305" s="329"/>
      <c r="BW305" s="325"/>
      <c r="BX305" s="325"/>
      <c r="BY305" s="325"/>
      <c r="BZ305" s="325"/>
      <c r="CA305" s="325"/>
      <c r="CB305" s="325"/>
      <c r="CC305" s="325"/>
      <c r="CD305" s="325"/>
      <c r="CE305" s="325"/>
      <c r="CF305" s="325"/>
      <c r="CG305" s="325"/>
      <c r="CH305" s="325"/>
      <c r="CI305" s="325"/>
      <c r="CJ305" s="325"/>
      <c r="CK305" s="325"/>
      <c r="CL305" s="325"/>
      <c r="CM305" s="325"/>
      <c r="CN305" s="325"/>
      <c r="CO305" s="325"/>
      <c r="CP305" s="325"/>
      <c r="CQ305" s="325"/>
      <c r="CR305" s="325"/>
      <c r="CS305" s="325"/>
      <c r="CT305" s="325"/>
      <c r="CU305" s="325"/>
      <c r="CV305" s="325"/>
      <c r="CW305" s="325"/>
      <c r="CX305" s="325"/>
    </row>
    <row r="306" spans="1:102" s="36" customFormat="1" ht="15" hidden="1" customHeight="1">
      <c r="A306" s="329"/>
      <c r="B306" s="37" t="str">
        <f t="shared" ca="1" si="141"/>
        <v/>
      </c>
      <c r="C306" s="41" t="str">
        <f t="shared" ca="1" si="142"/>
        <v/>
      </c>
      <c r="D306" s="39" t="str">
        <f t="shared" ca="1" si="143"/>
        <v/>
      </c>
      <c r="E306" s="39" t="str">
        <f t="shared" ca="1" si="155"/>
        <v/>
      </c>
      <c r="F306" s="39" t="str">
        <f t="shared" ca="1" si="144"/>
        <v/>
      </c>
      <c r="G306" s="101"/>
      <c r="H306" s="39">
        <f t="shared" ca="1" si="135"/>
        <v>0</v>
      </c>
      <c r="J306" s="332"/>
      <c r="K306" s="37" t="str">
        <f t="shared" ca="1" si="145"/>
        <v/>
      </c>
      <c r="L306" s="41" t="str">
        <f t="shared" ca="1" si="146"/>
        <v/>
      </c>
      <c r="M306" s="39" t="str">
        <f t="shared" si="136"/>
        <v/>
      </c>
      <c r="N306" s="39" t="str">
        <f t="shared" ca="1" si="156"/>
        <v/>
      </c>
      <c r="O306" s="39" t="str">
        <f ca="1">IF(L306="","",ROUND(Q305*$O$5/payments_per_year,2))</f>
        <v/>
      </c>
      <c r="P306" s="101"/>
      <c r="Q306" s="39">
        <f t="shared" ca="1" si="157"/>
        <v>0</v>
      </c>
      <c r="R306" s="332"/>
      <c r="S306" s="37" t="str">
        <f t="shared" ca="1" si="147"/>
        <v/>
      </c>
      <c r="T306" s="41" t="str">
        <f t="shared" ca="1" si="148"/>
        <v/>
      </c>
      <c r="U306" s="39" t="str">
        <f t="shared" si="137"/>
        <v/>
      </c>
      <c r="V306" s="39" t="str">
        <f t="shared" ca="1" si="158"/>
        <v/>
      </c>
      <c r="W306" s="39">
        <f t="shared" ca="1" si="138"/>
        <v>0</v>
      </c>
      <c r="X306" s="40"/>
      <c r="Y306" s="39">
        <f t="shared" ca="1" si="159"/>
        <v>0</v>
      </c>
      <c r="Z306" s="327"/>
      <c r="AA306" s="37" t="str">
        <f t="shared" ca="1" si="149"/>
        <v/>
      </c>
      <c r="AB306" s="41" t="str">
        <f t="shared" ca="1" si="150"/>
        <v/>
      </c>
      <c r="AC306" s="39" t="str">
        <f t="shared" si="139"/>
        <v/>
      </c>
      <c r="AD306" s="39" t="str">
        <f t="shared" ca="1" si="160"/>
        <v/>
      </c>
      <c r="AE306" s="39" t="str">
        <f t="shared" ca="1" si="151"/>
        <v/>
      </c>
      <c r="AF306" s="40"/>
      <c r="AG306" s="39">
        <f t="shared" ca="1" si="161"/>
        <v>0</v>
      </c>
      <c r="AH306" s="339"/>
      <c r="AI306" s="37" t="str">
        <f t="shared" ca="1" si="152"/>
        <v/>
      </c>
      <c r="AJ306" s="41" t="str">
        <f t="shared" ca="1" si="153"/>
        <v/>
      </c>
      <c r="AK306" s="39" t="str">
        <f t="shared" si="140"/>
        <v/>
      </c>
      <c r="AL306" s="39" t="str">
        <f t="shared" ca="1" si="162"/>
        <v/>
      </c>
      <c r="AM306" s="39" t="str">
        <f t="shared" ca="1" si="154"/>
        <v/>
      </c>
      <c r="AN306" s="40"/>
      <c r="AO306" s="39">
        <f t="shared" ca="1" si="163"/>
        <v>0</v>
      </c>
      <c r="AP306" s="339"/>
      <c r="AW306" s="329"/>
      <c r="BI306" s="329"/>
      <c r="BJ306" s="329"/>
      <c r="BK306" s="329"/>
      <c r="BL306" s="329"/>
      <c r="BM306" s="329"/>
      <c r="BN306" s="329"/>
      <c r="BO306" s="329"/>
      <c r="BP306" s="329"/>
      <c r="BQ306" s="329"/>
      <c r="BR306" s="329"/>
      <c r="BS306" s="329"/>
      <c r="BT306" s="329"/>
      <c r="BU306" s="329"/>
      <c r="BV306" s="329"/>
      <c r="BW306" s="325"/>
      <c r="BX306" s="325"/>
      <c r="BY306" s="325"/>
      <c r="BZ306" s="325"/>
      <c r="CA306" s="325"/>
      <c r="CB306" s="325"/>
      <c r="CC306" s="325"/>
      <c r="CD306" s="325"/>
      <c r="CE306" s="325"/>
      <c r="CF306" s="325"/>
      <c r="CG306" s="325"/>
      <c r="CH306" s="325"/>
      <c r="CI306" s="325"/>
      <c r="CJ306" s="325"/>
      <c r="CK306" s="325"/>
      <c r="CL306" s="325"/>
      <c r="CM306" s="325"/>
      <c r="CN306" s="325"/>
      <c r="CO306" s="325"/>
      <c r="CP306" s="325"/>
      <c r="CQ306" s="325"/>
      <c r="CR306" s="325"/>
      <c r="CS306" s="325"/>
      <c r="CT306" s="325"/>
      <c r="CU306" s="325"/>
      <c r="CV306" s="325"/>
      <c r="CW306" s="325"/>
      <c r="CX306" s="325"/>
    </row>
    <row r="307" spans="1:102" s="36" customFormat="1" ht="15" hidden="1" customHeight="1">
      <c r="A307" s="329"/>
      <c r="B307" s="37" t="str">
        <f t="shared" ca="1" si="141"/>
        <v/>
      </c>
      <c r="C307" s="41" t="str">
        <f t="shared" ca="1" si="142"/>
        <v/>
      </c>
      <c r="D307" s="39" t="str">
        <f t="shared" ca="1" si="143"/>
        <v/>
      </c>
      <c r="E307" s="39" t="str">
        <f t="shared" ca="1" si="155"/>
        <v/>
      </c>
      <c r="F307" s="39" t="str">
        <f t="shared" ca="1" si="144"/>
        <v/>
      </c>
      <c r="G307" s="101"/>
      <c r="H307" s="39">
        <f t="shared" ca="1" si="135"/>
        <v>0</v>
      </c>
      <c r="J307" s="332"/>
      <c r="K307" s="37" t="str">
        <f t="shared" ca="1" si="145"/>
        <v/>
      </c>
      <c r="L307" s="41" t="str">
        <f t="shared" ca="1" si="146"/>
        <v/>
      </c>
      <c r="M307" s="39" t="str">
        <f t="shared" si="136"/>
        <v/>
      </c>
      <c r="N307" s="39" t="str">
        <f t="shared" ca="1" si="156"/>
        <v/>
      </c>
      <c r="O307" s="39">
        <f ca="1">ROUND(Q306*$O$5/payments_per_year,2)</f>
        <v>0</v>
      </c>
      <c r="P307" s="101"/>
      <c r="Q307" s="39">
        <f t="shared" ca="1" si="157"/>
        <v>0</v>
      </c>
      <c r="R307" s="332"/>
      <c r="S307" s="37" t="str">
        <f t="shared" ca="1" si="147"/>
        <v/>
      </c>
      <c r="T307" s="41" t="str">
        <f t="shared" ca="1" si="148"/>
        <v/>
      </c>
      <c r="U307" s="39" t="str">
        <f t="shared" si="137"/>
        <v/>
      </c>
      <c r="V307" s="39" t="str">
        <f t="shared" ca="1" si="158"/>
        <v/>
      </c>
      <c r="W307" s="39">
        <f t="shared" ca="1" si="138"/>
        <v>0</v>
      </c>
      <c r="X307" s="40"/>
      <c r="Y307" s="39">
        <f t="shared" ca="1" si="159"/>
        <v>0</v>
      </c>
      <c r="Z307" s="327"/>
      <c r="AA307" s="37" t="str">
        <f t="shared" ca="1" si="149"/>
        <v/>
      </c>
      <c r="AB307" s="41" t="str">
        <f t="shared" ca="1" si="150"/>
        <v/>
      </c>
      <c r="AC307" s="39" t="str">
        <f t="shared" si="139"/>
        <v/>
      </c>
      <c r="AD307" s="39" t="str">
        <f t="shared" ca="1" si="160"/>
        <v/>
      </c>
      <c r="AE307" s="39" t="str">
        <f t="shared" ca="1" si="151"/>
        <v/>
      </c>
      <c r="AF307" s="40"/>
      <c r="AG307" s="39">
        <f t="shared" ca="1" si="161"/>
        <v>0</v>
      </c>
      <c r="AH307" s="339"/>
      <c r="AI307" s="37" t="str">
        <f t="shared" ca="1" si="152"/>
        <v/>
      </c>
      <c r="AJ307" s="41" t="str">
        <f t="shared" ca="1" si="153"/>
        <v/>
      </c>
      <c r="AK307" s="39" t="str">
        <f t="shared" si="140"/>
        <v/>
      </c>
      <c r="AL307" s="39" t="str">
        <f t="shared" ca="1" si="162"/>
        <v/>
      </c>
      <c r="AM307" s="39" t="str">
        <f t="shared" ca="1" si="154"/>
        <v/>
      </c>
      <c r="AN307" s="40"/>
      <c r="AO307" s="39">
        <f t="shared" ca="1" si="163"/>
        <v>0</v>
      </c>
      <c r="AP307" s="339"/>
      <c r="AW307" s="329"/>
      <c r="BI307" s="329"/>
      <c r="BJ307" s="329"/>
      <c r="BK307" s="329"/>
      <c r="BL307" s="329"/>
      <c r="BM307" s="329"/>
      <c r="BN307" s="329"/>
      <c r="BO307" s="329"/>
      <c r="BP307" s="329"/>
      <c r="BQ307" s="329"/>
      <c r="BR307" s="329"/>
      <c r="BS307" s="329"/>
      <c r="BT307" s="329"/>
      <c r="BU307" s="329"/>
      <c r="BV307" s="329"/>
      <c r="BW307" s="325"/>
      <c r="BX307" s="325"/>
      <c r="BY307" s="325"/>
      <c r="BZ307" s="325"/>
      <c r="CA307" s="325"/>
      <c r="CB307" s="325"/>
      <c r="CC307" s="325"/>
      <c r="CD307" s="325"/>
      <c r="CE307" s="325"/>
      <c r="CF307" s="325"/>
      <c r="CG307" s="325"/>
      <c r="CH307" s="325"/>
      <c r="CI307" s="325"/>
      <c r="CJ307" s="325"/>
      <c r="CK307" s="325"/>
      <c r="CL307" s="325"/>
      <c r="CM307" s="325"/>
      <c r="CN307" s="325"/>
      <c r="CO307" s="325"/>
      <c r="CP307" s="325"/>
      <c r="CQ307" s="325"/>
      <c r="CR307" s="325"/>
      <c r="CS307" s="325"/>
      <c r="CT307" s="325"/>
      <c r="CU307" s="325"/>
      <c r="CV307" s="325"/>
      <c r="CW307" s="325"/>
      <c r="CX307" s="325"/>
    </row>
    <row r="308" spans="1:102" s="36" customFormat="1" ht="15" hidden="1" customHeight="1">
      <c r="A308" s="329"/>
      <c r="B308" s="37" t="str">
        <f t="shared" ca="1" si="141"/>
        <v/>
      </c>
      <c r="C308" s="41" t="str">
        <f t="shared" ca="1" si="142"/>
        <v/>
      </c>
      <c r="D308" s="39" t="str">
        <f t="shared" ca="1" si="143"/>
        <v/>
      </c>
      <c r="E308" s="39" t="str">
        <f t="shared" ca="1" si="155"/>
        <v/>
      </c>
      <c r="F308" s="39" t="str">
        <f t="shared" ca="1" si="144"/>
        <v/>
      </c>
      <c r="G308" s="101"/>
      <c r="H308" s="39">
        <f t="shared" ca="1" si="135"/>
        <v>0</v>
      </c>
      <c r="J308" s="332"/>
      <c r="K308" s="37" t="str">
        <f t="shared" ca="1" si="145"/>
        <v/>
      </c>
      <c r="L308" s="41" t="str">
        <f t="shared" ca="1" si="146"/>
        <v/>
      </c>
      <c r="M308" s="39" t="str">
        <f t="shared" si="136"/>
        <v/>
      </c>
      <c r="N308" s="39" t="str">
        <f t="shared" ca="1" si="156"/>
        <v/>
      </c>
      <c r="O308" s="39" t="str">
        <f ca="1">IF(L308="","",ROUND(Q307*$O$5/payments_per_year,2))</f>
        <v/>
      </c>
      <c r="P308" s="101"/>
      <c r="Q308" s="39">
        <f t="shared" ca="1" si="157"/>
        <v>0</v>
      </c>
      <c r="R308" s="332"/>
      <c r="S308" s="37" t="str">
        <f t="shared" ca="1" si="147"/>
        <v/>
      </c>
      <c r="T308" s="41" t="str">
        <f t="shared" ca="1" si="148"/>
        <v/>
      </c>
      <c r="U308" s="39" t="str">
        <f t="shared" si="137"/>
        <v/>
      </c>
      <c r="V308" s="39" t="str">
        <f t="shared" ca="1" si="158"/>
        <v/>
      </c>
      <c r="W308" s="39">
        <f t="shared" ca="1" si="138"/>
        <v>0</v>
      </c>
      <c r="X308" s="40"/>
      <c r="Y308" s="39">
        <f t="shared" ca="1" si="159"/>
        <v>0</v>
      </c>
      <c r="Z308" s="327"/>
      <c r="AA308" s="37" t="str">
        <f t="shared" ca="1" si="149"/>
        <v/>
      </c>
      <c r="AB308" s="41" t="str">
        <f t="shared" ca="1" si="150"/>
        <v/>
      </c>
      <c r="AC308" s="39" t="str">
        <f t="shared" si="139"/>
        <v/>
      </c>
      <c r="AD308" s="39" t="str">
        <f t="shared" ca="1" si="160"/>
        <v/>
      </c>
      <c r="AE308" s="39" t="str">
        <f t="shared" ca="1" si="151"/>
        <v/>
      </c>
      <c r="AF308" s="40"/>
      <c r="AG308" s="39">
        <f t="shared" ca="1" si="161"/>
        <v>0</v>
      </c>
      <c r="AH308" s="339"/>
      <c r="AI308" s="37" t="str">
        <f t="shared" ca="1" si="152"/>
        <v/>
      </c>
      <c r="AJ308" s="41" t="str">
        <f t="shared" ca="1" si="153"/>
        <v/>
      </c>
      <c r="AK308" s="39" t="str">
        <f t="shared" si="140"/>
        <v/>
      </c>
      <c r="AL308" s="39" t="str">
        <f t="shared" ca="1" si="162"/>
        <v/>
      </c>
      <c r="AM308" s="39" t="str">
        <f t="shared" ca="1" si="154"/>
        <v/>
      </c>
      <c r="AN308" s="40"/>
      <c r="AO308" s="39">
        <f t="shared" ca="1" si="163"/>
        <v>0</v>
      </c>
      <c r="AP308" s="339"/>
      <c r="AW308" s="329"/>
      <c r="BI308" s="329"/>
      <c r="BJ308" s="329"/>
      <c r="BK308" s="329"/>
      <c r="BL308" s="329"/>
      <c r="BM308" s="329"/>
      <c r="BN308" s="329"/>
      <c r="BO308" s="329"/>
      <c r="BP308" s="329"/>
      <c r="BQ308" s="329"/>
      <c r="BR308" s="329"/>
      <c r="BS308" s="329"/>
      <c r="BT308" s="329"/>
      <c r="BU308" s="329"/>
      <c r="BV308" s="329"/>
      <c r="BW308" s="325"/>
      <c r="BX308" s="325"/>
      <c r="BY308" s="325"/>
      <c r="BZ308" s="325"/>
      <c r="CA308" s="325"/>
      <c r="CB308" s="325"/>
      <c r="CC308" s="325"/>
      <c r="CD308" s="325"/>
      <c r="CE308" s="325"/>
      <c r="CF308" s="325"/>
      <c r="CG308" s="325"/>
      <c r="CH308" s="325"/>
      <c r="CI308" s="325"/>
      <c r="CJ308" s="325"/>
      <c r="CK308" s="325"/>
      <c r="CL308" s="325"/>
      <c r="CM308" s="325"/>
      <c r="CN308" s="325"/>
      <c r="CO308" s="325"/>
      <c r="CP308" s="325"/>
      <c r="CQ308" s="325"/>
      <c r="CR308" s="325"/>
      <c r="CS308" s="325"/>
      <c r="CT308" s="325"/>
      <c r="CU308" s="325"/>
      <c r="CV308" s="325"/>
      <c r="CW308" s="325"/>
      <c r="CX308" s="325"/>
    </row>
    <row r="309" spans="1:102" s="36" customFormat="1" ht="15" hidden="1" customHeight="1">
      <c r="A309" s="329"/>
      <c r="B309" s="37" t="str">
        <f t="shared" ca="1" si="141"/>
        <v/>
      </c>
      <c r="C309" s="41" t="str">
        <f t="shared" ca="1" si="142"/>
        <v/>
      </c>
      <c r="D309" s="39" t="str">
        <f t="shared" ca="1" si="143"/>
        <v/>
      </c>
      <c r="E309" s="39" t="str">
        <f t="shared" ca="1" si="155"/>
        <v/>
      </c>
      <c r="F309" s="39" t="str">
        <f t="shared" ca="1" si="144"/>
        <v/>
      </c>
      <c r="G309" s="101"/>
      <c r="H309" s="39">
        <f t="shared" ca="1" si="135"/>
        <v>0</v>
      </c>
      <c r="J309" s="332"/>
      <c r="K309" s="37" t="str">
        <f t="shared" ca="1" si="145"/>
        <v/>
      </c>
      <c r="L309" s="41" t="str">
        <f t="shared" ca="1" si="146"/>
        <v/>
      </c>
      <c r="M309" s="39" t="str">
        <f t="shared" si="136"/>
        <v/>
      </c>
      <c r="N309" s="39" t="str">
        <f t="shared" ca="1" si="156"/>
        <v/>
      </c>
      <c r="O309" s="39">
        <f ca="1">ROUND(Q308*$O$5/payments_per_year,2)</f>
        <v>0</v>
      </c>
      <c r="P309" s="101"/>
      <c r="Q309" s="39">
        <f t="shared" ca="1" si="157"/>
        <v>0</v>
      </c>
      <c r="R309" s="332"/>
      <c r="S309" s="37" t="str">
        <f t="shared" ca="1" si="147"/>
        <v/>
      </c>
      <c r="T309" s="41" t="str">
        <f t="shared" ca="1" si="148"/>
        <v/>
      </c>
      <c r="U309" s="39" t="str">
        <f t="shared" si="137"/>
        <v/>
      </c>
      <c r="V309" s="39" t="str">
        <f t="shared" ca="1" si="158"/>
        <v/>
      </c>
      <c r="W309" s="39">
        <f t="shared" ca="1" si="138"/>
        <v>0</v>
      </c>
      <c r="X309" s="40"/>
      <c r="Y309" s="39">
        <f t="shared" ca="1" si="159"/>
        <v>0</v>
      </c>
      <c r="Z309" s="327"/>
      <c r="AA309" s="37" t="str">
        <f t="shared" ca="1" si="149"/>
        <v/>
      </c>
      <c r="AB309" s="41" t="str">
        <f t="shared" ca="1" si="150"/>
        <v/>
      </c>
      <c r="AC309" s="39" t="str">
        <f t="shared" si="139"/>
        <v/>
      </c>
      <c r="AD309" s="39" t="str">
        <f t="shared" ca="1" si="160"/>
        <v/>
      </c>
      <c r="AE309" s="39" t="str">
        <f t="shared" ca="1" si="151"/>
        <v/>
      </c>
      <c r="AF309" s="40"/>
      <c r="AG309" s="39">
        <f t="shared" ca="1" si="161"/>
        <v>0</v>
      </c>
      <c r="AH309" s="339"/>
      <c r="AI309" s="37" t="str">
        <f t="shared" ca="1" si="152"/>
        <v/>
      </c>
      <c r="AJ309" s="41" t="str">
        <f t="shared" ca="1" si="153"/>
        <v/>
      </c>
      <c r="AK309" s="39" t="str">
        <f t="shared" si="140"/>
        <v/>
      </c>
      <c r="AL309" s="39" t="str">
        <f t="shared" ca="1" si="162"/>
        <v/>
      </c>
      <c r="AM309" s="39" t="str">
        <f t="shared" ca="1" si="154"/>
        <v/>
      </c>
      <c r="AN309" s="40"/>
      <c r="AO309" s="39">
        <f t="shared" ca="1" si="163"/>
        <v>0</v>
      </c>
      <c r="AP309" s="339"/>
      <c r="AW309" s="329"/>
      <c r="BI309" s="329"/>
      <c r="BJ309" s="329"/>
      <c r="BK309" s="329"/>
      <c r="BL309" s="329"/>
      <c r="BM309" s="329"/>
      <c r="BN309" s="329"/>
      <c r="BO309" s="329"/>
      <c r="BP309" s="329"/>
      <c r="BQ309" s="329"/>
      <c r="BR309" s="329"/>
      <c r="BS309" s="329"/>
      <c r="BT309" s="329"/>
      <c r="BU309" s="329"/>
      <c r="BV309" s="329"/>
      <c r="BW309" s="325"/>
      <c r="BX309" s="325"/>
      <c r="BY309" s="325"/>
      <c r="BZ309" s="325"/>
      <c r="CA309" s="325"/>
      <c r="CB309" s="325"/>
      <c r="CC309" s="325"/>
      <c r="CD309" s="325"/>
      <c r="CE309" s="325"/>
      <c r="CF309" s="325"/>
      <c r="CG309" s="325"/>
      <c r="CH309" s="325"/>
      <c r="CI309" s="325"/>
      <c r="CJ309" s="325"/>
      <c r="CK309" s="325"/>
      <c r="CL309" s="325"/>
      <c r="CM309" s="325"/>
      <c r="CN309" s="325"/>
      <c r="CO309" s="325"/>
      <c r="CP309" s="325"/>
      <c r="CQ309" s="325"/>
      <c r="CR309" s="325"/>
      <c r="CS309" s="325"/>
      <c r="CT309" s="325"/>
      <c r="CU309" s="325"/>
      <c r="CV309" s="325"/>
      <c r="CW309" s="325"/>
      <c r="CX309" s="325"/>
    </row>
    <row r="310" spans="1:102" s="36" customFormat="1" ht="15" hidden="1" customHeight="1">
      <c r="A310" s="329"/>
      <c r="B310" s="37" t="str">
        <f t="shared" ca="1" si="141"/>
        <v/>
      </c>
      <c r="C310" s="41" t="str">
        <f t="shared" ca="1" si="142"/>
        <v/>
      </c>
      <c r="D310" s="39" t="str">
        <f t="shared" ca="1" si="143"/>
        <v/>
      </c>
      <c r="E310" s="39" t="str">
        <f t="shared" ca="1" si="155"/>
        <v/>
      </c>
      <c r="F310" s="39" t="str">
        <f t="shared" ca="1" si="144"/>
        <v/>
      </c>
      <c r="G310" s="101"/>
      <c r="H310" s="39">
        <f t="shared" ca="1" si="135"/>
        <v>0</v>
      </c>
      <c r="J310" s="332"/>
      <c r="K310" s="37" t="str">
        <f t="shared" ca="1" si="145"/>
        <v/>
      </c>
      <c r="L310" s="41" t="str">
        <f t="shared" ca="1" si="146"/>
        <v/>
      </c>
      <c r="M310" s="39" t="str">
        <f t="shared" si="136"/>
        <v/>
      </c>
      <c r="N310" s="39" t="str">
        <f t="shared" ca="1" si="156"/>
        <v/>
      </c>
      <c r="O310" s="39" t="str">
        <f ca="1">IF(L310="","",ROUND(Q309*$O$5/payments_per_year,2))</f>
        <v/>
      </c>
      <c r="P310" s="101"/>
      <c r="Q310" s="39">
        <f t="shared" ca="1" si="157"/>
        <v>0</v>
      </c>
      <c r="R310" s="332"/>
      <c r="S310" s="37" t="str">
        <f t="shared" ca="1" si="147"/>
        <v/>
      </c>
      <c r="T310" s="41" t="str">
        <f t="shared" ca="1" si="148"/>
        <v/>
      </c>
      <c r="U310" s="39" t="str">
        <f t="shared" si="137"/>
        <v/>
      </c>
      <c r="V310" s="39" t="str">
        <f t="shared" ca="1" si="158"/>
        <v/>
      </c>
      <c r="W310" s="39">
        <f t="shared" ca="1" si="138"/>
        <v>0</v>
      </c>
      <c r="X310" s="40"/>
      <c r="Y310" s="39">
        <f t="shared" ca="1" si="159"/>
        <v>0</v>
      </c>
      <c r="Z310" s="327"/>
      <c r="AA310" s="37" t="str">
        <f t="shared" ca="1" si="149"/>
        <v/>
      </c>
      <c r="AB310" s="41" t="str">
        <f t="shared" ca="1" si="150"/>
        <v/>
      </c>
      <c r="AC310" s="39" t="str">
        <f t="shared" si="139"/>
        <v/>
      </c>
      <c r="AD310" s="39" t="str">
        <f t="shared" ca="1" si="160"/>
        <v/>
      </c>
      <c r="AE310" s="39" t="str">
        <f t="shared" ca="1" si="151"/>
        <v/>
      </c>
      <c r="AF310" s="40"/>
      <c r="AG310" s="39">
        <f t="shared" ca="1" si="161"/>
        <v>0</v>
      </c>
      <c r="AH310" s="339"/>
      <c r="AI310" s="37" t="str">
        <f t="shared" ca="1" si="152"/>
        <v/>
      </c>
      <c r="AJ310" s="41" t="str">
        <f t="shared" ca="1" si="153"/>
        <v/>
      </c>
      <c r="AK310" s="39" t="str">
        <f t="shared" si="140"/>
        <v/>
      </c>
      <c r="AL310" s="39" t="str">
        <f t="shared" ca="1" si="162"/>
        <v/>
      </c>
      <c r="AM310" s="39" t="str">
        <f t="shared" ca="1" si="154"/>
        <v/>
      </c>
      <c r="AN310" s="40"/>
      <c r="AO310" s="39">
        <f t="shared" ca="1" si="163"/>
        <v>0</v>
      </c>
      <c r="AP310" s="339"/>
      <c r="AW310" s="329"/>
      <c r="BI310" s="329"/>
      <c r="BJ310" s="329"/>
      <c r="BK310" s="329"/>
      <c r="BL310" s="329"/>
      <c r="BM310" s="329"/>
      <c r="BN310" s="329"/>
      <c r="BO310" s="329"/>
      <c r="BP310" s="329"/>
      <c r="BQ310" s="329"/>
      <c r="BR310" s="329"/>
      <c r="BS310" s="329"/>
      <c r="BT310" s="329"/>
      <c r="BU310" s="329"/>
      <c r="BV310" s="329"/>
      <c r="BW310" s="325"/>
      <c r="BX310" s="325"/>
      <c r="BY310" s="325"/>
      <c r="BZ310" s="325"/>
      <c r="CA310" s="325"/>
      <c r="CB310" s="325"/>
      <c r="CC310" s="325"/>
      <c r="CD310" s="325"/>
      <c r="CE310" s="325"/>
      <c r="CF310" s="325"/>
      <c r="CG310" s="325"/>
      <c r="CH310" s="325"/>
      <c r="CI310" s="325"/>
      <c r="CJ310" s="325"/>
      <c r="CK310" s="325"/>
      <c r="CL310" s="325"/>
      <c r="CM310" s="325"/>
      <c r="CN310" s="325"/>
      <c r="CO310" s="325"/>
      <c r="CP310" s="325"/>
      <c r="CQ310" s="325"/>
      <c r="CR310" s="325"/>
      <c r="CS310" s="325"/>
      <c r="CT310" s="325"/>
      <c r="CU310" s="325"/>
      <c r="CV310" s="325"/>
      <c r="CW310" s="325"/>
      <c r="CX310" s="325"/>
    </row>
    <row r="311" spans="1:102" s="36" customFormat="1" ht="15" hidden="1" customHeight="1">
      <c r="A311" s="329"/>
      <c r="B311" s="37" t="str">
        <f t="shared" ca="1" si="141"/>
        <v/>
      </c>
      <c r="C311" s="41" t="str">
        <f t="shared" ca="1" si="142"/>
        <v/>
      </c>
      <c r="D311" s="39" t="str">
        <f t="shared" ca="1" si="143"/>
        <v/>
      </c>
      <c r="E311" s="39" t="str">
        <f t="shared" ca="1" si="155"/>
        <v/>
      </c>
      <c r="F311" s="39" t="str">
        <f t="shared" ca="1" si="144"/>
        <v/>
      </c>
      <c r="G311" s="101"/>
      <c r="H311" s="39">
        <f t="shared" ca="1" si="135"/>
        <v>0</v>
      </c>
      <c r="J311" s="332"/>
      <c r="K311" s="37" t="str">
        <f t="shared" ca="1" si="145"/>
        <v/>
      </c>
      <c r="L311" s="41" t="str">
        <f t="shared" ca="1" si="146"/>
        <v/>
      </c>
      <c r="M311" s="39" t="str">
        <f t="shared" si="136"/>
        <v/>
      </c>
      <c r="N311" s="39" t="str">
        <f t="shared" ca="1" si="156"/>
        <v/>
      </c>
      <c r="O311" s="39">
        <f ca="1">ROUND(Q310*$O$5/payments_per_year,2)</f>
        <v>0</v>
      </c>
      <c r="P311" s="101"/>
      <c r="Q311" s="39">
        <f t="shared" ca="1" si="157"/>
        <v>0</v>
      </c>
      <c r="R311" s="332"/>
      <c r="S311" s="37" t="str">
        <f t="shared" ca="1" si="147"/>
        <v/>
      </c>
      <c r="T311" s="41" t="str">
        <f t="shared" ca="1" si="148"/>
        <v/>
      </c>
      <c r="U311" s="39" t="str">
        <f t="shared" si="137"/>
        <v/>
      </c>
      <c r="V311" s="39" t="str">
        <f t="shared" ca="1" si="158"/>
        <v/>
      </c>
      <c r="W311" s="39">
        <f t="shared" ca="1" si="138"/>
        <v>0</v>
      </c>
      <c r="X311" s="40"/>
      <c r="Y311" s="39">
        <f t="shared" ca="1" si="159"/>
        <v>0</v>
      </c>
      <c r="Z311" s="327"/>
      <c r="AA311" s="37" t="str">
        <f t="shared" ca="1" si="149"/>
        <v/>
      </c>
      <c r="AB311" s="41" t="str">
        <f t="shared" ca="1" si="150"/>
        <v/>
      </c>
      <c r="AC311" s="39" t="str">
        <f t="shared" si="139"/>
        <v/>
      </c>
      <c r="AD311" s="39" t="str">
        <f t="shared" ca="1" si="160"/>
        <v/>
      </c>
      <c r="AE311" s="39" t="str">
        <f t="shared" ca="1" si="151"/>
        <v/>
      </c>
      <c r="AF311" s="40"/>
      <c r="AG311" s="39">
        <f t="shared" ca="1" si="161"/>
        <v>0</v>
      </c>
      <c r="AH311" s="339"/>
      <c r="AI311" s="37" t="str">
        <f t="shared" ca="1" si="152"/>
        <v/>
      </c>
      <c r="AJ311" s="41" t="str">
        <f t="shared" ca="1" si="153"/>
        <v/>
      </c>
      <c r="AK311" s="39" t="str">
        <f t="shared" si="140"/>
        <v/>
      </c>
      <c r="AL311" s="39" t="str">
        <f t="shared" ca="1" si="162"/>
        <v/>
      </c>
      <c r="AM311" s="39" t="str">
        <f t="shared" ca="1" si="154"/>
        <v/>
      </c>
      <c r="AN311" s="40"/>
      <c r="AO311" s="39">
        <f t="shared" ca="1" si="163"/>
        <v>0</v>
      </c>
      <c r="AP311" s="339"/>
      <c r="AW311" s="329"/>
      <c r="BI311" s="329"/>
      <c r="BJ311" s="329"/>
      <c r="BK311" s="329"/>
      <c r="BL311" s="329"/>
      <c r="BM311" s="329"/>
      <c r="BN311" s="329"/>
      <c r="BO311" s="329"/>
      <c r="BP311" s="329"/>
      <c r="BQ311" s="329"/>
      <c r="BR311" s="329"/>
      <c r="BS311" s="329"/>
      <c r="BT311" s="329"/>
      <c r="BU311" s="329"/>
      <c r="BV311" s="329"/>
      <c r="BW311" s="325"/>
      <c r="BX311" s="325"/>
      <c r="BY311" s="325"/>
      <c r="BZ311" s="325"/>
      <c r="CA311" s="325"/>
      <c r="CB311" s="325"/>
      <c r="CC311" s="325"/>
      <c r="CD311" s="325"/>
      <c r="CE311" s="325"/>
      <c r="CF311" s="325"/>
      <c r="CG311" s="325"/>
      <c r="CH311" s="325"/>
      <c r="CI311" s="325"/>
      <c r="CJ311" s="325"/>
      <c r="CK311" s="325"/>
      <c r="CL311" s="325"/>
      <c r="CM311" s="325"/>
      <c r="CN311" s="325"/>
      <c r="CO311" s="325"/>
      <c r="CP311" s="325"/>
      <c r="CQ311" s="325"/>
      <c r="CR311" s="325"/>
      <c r="CS311" s="325"/>
      <c r="CT311" s="325"/>
      <c r="CU311" s="325"/>
      <c r="CV311" s="325"/>
      <c r="CW311" s="325"/>
      <c r="CX311" s="325"/>
    </row>
    <row r="312" spans="1:102" s="36" customFormat="1" ht="15" hidden="1" customHeight="1">
      <c r="A312" s="329"/>
      <c r="B312" s="37" t="str">
        <f t="shared" ca="1" si="141"/>
        <v/>
      </c>
      <c r="C312" s="41" t="str">
        <f t="shared" ca="1" si="142"/>
        <v/>
      </c>
      <c r="D312" s="39" t="str">
        <f t="shared" ca="1" si="143"/>
        <v/>
      </c>
      <c r="E312" s="39" t="str">
        <f t="shared" ca="1" si="155"/>
        <v/>
      </c>
      <c r="F312" s="39" t="str">
        <f t="shared" ca="1" si="144"/>
        <v/>
      </c>
      <c r="G312" s="101"/>
      <c r="H312" s="39">
        <f t="shared" ca="1" si="135"/>
        <v>0</v>
      </c>
      <c r="J312" s="332"/>
      <c r="K312" s="37" t="str">
        <f t="shared" ca="1" si="145"/>
        <v/>
      </c>
      <c r="L312" s="41" t="str">
        <f t="shared" ca="1" si="146"/>
        <v/>
      </c>
      <c r="M312" s="39" t="str">
        <f t="shared" si="136"/>
        <v/>
      </c>
      <c r="N312" s="39" t="str">
        <f t="shared" ca="1" si="156"/>
        <v/>
      </c>
      <c r="O312" s="39" t="str">
        <f ca="1">IF(L312="","",ROUND(Q311*$O$5/payments_per_year,2))</f>
        <v/>
      </c>
      <c r="P312" s="101"/>
      <c r="Q312" s="39">
        <f t="shared" ca="1" si="157"/>
        <v>0</v>
      </c>
      <c r="R312" s="332"/>
      <c r="S312" s="37" t="str">
        <f t="shared" ca="1" si="147"/>
        <v/>
      </c>
      <c r="T312" s="41" t="str">
        <f t="shared" ca="1" si="148"/>
        <v/>
      </c>
      <c r="U312" s="39" t="str">
        <f t="shared" si="137"/>
        <v/>
      </c>
      <c r="V312" s="39" t="str">
        <f t="shared" ca="1" si="158"/>
        <v/>
      </c>
      <c r="W312" s="39">
        <f t="shared" ca="1" si="138"/>
        <v>0</v>
      </c>
      <c r="X312" s="40"/>
      <c r="Y312" s="39">
        <f t="shared" ca="1" si="159"/>
        <v>0</v>
      </c>
      <c r="Z312" s="327"/>
      <c r="AA312" s="37" t="str">
        <f t="shared" ca="1" si="149"/>
        <v/>
      </c>
      <c r="AB312" s="41" t="str">
        <f t="shared" ca="1" si="150"/>
        <v/>
      </c>
      <c r="AC312" s="39" t="str">
        <f t="shared" si="139"/>
        <v/>
      </c>
      <c r="AD312" s="39" t="str">
        <f t="shared" ca="1" si="160"/>
        <v/>
      </c>
      <c r="AE312" s="39" t="str">
        <f t="shared" ca="1" si="151"/>
        <v/>
      </c>
      <c r="AF312" s="40"/>
      <c r="AG312" s="39">
        <f t="shared" ca="1" si="161"/>
        <v>0</v>
      </c>
      <c r="AH312" s="339"/>
      <c r="AI312" s="37" t="str">
        <f t="shared" ca="1" si="152"/>
        <v/>
      </c>
      <c r="AJ312" s="41" t="str">
        <f t="shared" ca="1" si="153"/>
        <v/>
      </c>
      <c r="AK312" s="39" t="str">
        <f t="shared" si="140"/>
        <v/>
      </c>
      <c r="AL312" s="39" t="str">
        <f t="shared" ca="1" si="162"/>
        <v/>
      </c>
      <c r="AM312" s="39" t="str">
        <f t="shared" ca="1" si="154"/>
        <v/>
      </c>
      <c r="AN312" s="40"/>
      <c r="AO312" s="39">
        <f t="shared" ca="1" si="163"/>
        <v>0</v>
      </c>
      <c r="AP312" s="339"/>
      <c r="AW312" s="329"/>
      <c r="BI312" s="329"/>
      <c r="BJ312" s="329"/>
      <c r="BK312" s="329"/>
      <c r="BL312" s="329"/>
      <c r="BM312" s="329"/>
      <c r="BN312" s="329"/>
      <c r="BO312" s="329"/>
      <c r="BP312" s="329"/>
      <c r="BQ312" s="329"/>
      <c r="BR312" s="329"/>
      <c r="BS312" s="329"/>
      <c r="BT312" s="329"/>
      <c r="BU312" s="329"/>
      <c r="BV312" s="329"/>
      <c r="BW312" s="325"/>
      <c r="BX312" s="325"/>
      <c r="BY312" s="325"/>
      <c r="BZ312" s="325"/>
      <c r="CA312" s="325"/>
      <c r="CB312" s="325"/>
      <c r="CC312" s="325"/>
      <c r="CD312" s="325"/>
      <c r="CE312" s="325"/>
      <c r="CF312" s="325"/>
      <c r="CG312" s="325"/>
      <c r="CH312" s="325"/>
      <c r="CI312" s="325"/>
      <c r="CJ312" s="325"/>
      <c r="CK312" s="325"/>
      <c r="CL312" s="325"/>
      <c r="CM312" s="325"/>
      <c r="CN312" s="325"/>
      <c r="CO312" s="325"/>
      <c r="CP312" s="325"/>
      <c r="CQ312" s="325"/>
      <c r="CR312" s="325"/>
      <c r="CS312" s="325"/>
      <c r="CT312" s="325"/>
      <c r="CU312" s="325"/>
      <c r="CV312" s="325"/>
      <c r="CW312" s="325"/>
      <c r="CX312" s="325"/>
    </row>
    <row r="313" spans="1:102" s="36" customFormat="1" ht="15" hidden="1" customHeight="1">
      <c r="A313" s="329"/>
      <c r="B313" s="37" t="str">
        <f t="shared" ca="1" si="141"/>
        <v/>
      </c>
      <c r="C313" s="41" t="str">
        <f t="shared" ca="1" si="142"/>
        <v/>
      </c>
      <c r="D313" s="39" t="str">
        <f t="shared" ca="1" si="143"/>
        <v/>
      </c>
      <c r="E313" s="39" t="str">
        <f t="shared" ca="1" si="155"/>
        <v/>
      </c>
      <c r="F313" s="39" t="str">
        <f t="shared" ca="1" si="144"/>
        <v/>
      </c>
      <c r="G313" s="101"/>
      <c r="H313" s="39">
        <f t="shared" ca="1" si="135"/>
        <v>0</v>
      </c>
      <c r="J313" s="332"/>
      <c r="K313" s="37" t="str">
        <f t="shared" ca="1" si="145"/>
        <v/>
      </c>
      <c r="L313" s="41" t="str">
        <f t="shared" ca="1" si="146"/>
        <v/>
      </c>
      <c r="M313" s="39" t="str">
        <f t="shared" si="136"/>
        <v/>
      </c>
      <c r="N313" s="39" t="str">
        <f t="shared" ca="1" si="156"/>
        <v/>
      </c>
      <c r="O313" s="39">
        <f ca="1">ROUND(Q312*$O$5/payments_per_year,2)</f>
        <v>0</v>
      </c>
      <c r="P313" s="101"/>
      <c r="Q313" s="39">
        <f t="shared" ca="1" si="157"/>
        <v>0</v>
      </c>
      <c r="R313" s="332"/>
      <c r="S313" s="37" t="str">
        <f t="shared" ca="1" si="147"/>
        <v/>
      </c>
      <c r="T313" s="41" t="str">
        <f t="shared" ca="1" si="148"/>
        <v/>
      </c>
      <c r="U313" s="39" t="str">
        <f t="shared" si="137"/>
        <v/>
      </c>
      <c r="V313" s="39" t="str">
        <f t="shared" ca="1" si="158"/>
        <v/>
      </c>
      <c r="W313" s="39">
        <f t="shared" ca="1" si="138"/>
        <v>0</v>
      </c>
      <c r="X313" s="40"/>
      <c r="Y313" s="39">
        <f t="shared" ca="1" si="159"/>
        <v>0</v>
      </c>
      <c r="Z313" s="327"/>
      <c r="AA313" s="37" t="str">
        <f t="shared" ca="1" si="149"/>
        <v/>
      </c>
      <c r="AB313" s="41" t="str">
        <f t="shared" ca="1" si="150"/>
        <v/>
      </c>
      <c r="AC313" s="39" t="str">
        <f t="shared" si="139"/>
        <v/>
      </c>
      <c r="AD313" s="39" t="str">
        <f t="shared" ca="1" si="160"/>
        <v/>
      </c>
      <c r="AE313" s="39" t="str">
        <f t="shared" ca="1" si="151"/>
        <v/>
      </c>
      <c r="AF313" s="40"/>
      <c r="AG313" s="39">
        <f t="shared" ca="1" si="161"/>
        <v>0</v>
      </c>
      <c r="AH313" s="339"/>
      <c r="AI313" s="37" t="str">
        <f t="shared" ca="1" si="152"/>
        <v/>
      </c>
      <c r="AJ313" s="41" t="str">
        <f t="shared" ca="1" si="153"/>
        <v/>
      </c>
      <c r="AK313" s="39" t="str">
        <f t="shared" si="140"/>
        <v/>
      </c>
      <c r="AL313" s="39" t="str">
        <f t="shared" ca="1" si="162"/>
        <v/>
      </c>
      <c r="AM313" s="39" t="str">
        <f t="shared" ca="1" si="154"/>
        <v/>
      </c>
      <c r="AN313" s="40"/>
      <c r="AO313" s="39">
        <f t="shared" ca="1" si="163"/>
        <v>0</v>
      </c>
      <c r="AP313" s="339"/>
      <c r="AW313" s="329"/>
      <c r="BI313" s="329"/>
      <c r="BJ313" s="329"/>
      <c r="BK313" s="329"/>
      <c r="BL313" s="329"/>
      <c r="BM313" s="329"/>
      <c r="BN313" s="329"/>
      <c r="BO313" s="329"/>
      <c r="BP313" s="329"/>
      <c r="BQ313" s="329"/>
      <c r="BR313" s="329"/>
      <c r="BS313" s="329"/>
      <c r="BT313" s="329"/>
      <c r="BU313" s="329"/>
      <c r="BV313" s="329"/>
      <c r="BW313" s="325"/>
      <c r="BX313" s="325"/>
      <c r="BY313" s="325"/>
      <c r="BZ313" s="325"/>
      <c r="CA313" s="325"/>
      <c r="CB313" s="325"/>
      <c r="CC313" s="325"/>
      <c r="CD313" s="325"/>
      <c r="CE313" s="325"/>
      <c r="CF313" s="325"/>
      <c r="CG313" s="325"/>
      <c r="CH313" s="325"/>
      <c r="CI313" s="325"/>
      <c r="CJ313" s="325"/>
      <c r="CK313" s="325"/>
      <c r="CL313" s="325"/>
      <c r="CM313" s="325"/>
      <c r="CN313" s="325"/>
      <c r="CO313" s="325"/>
      <c r="CP313" s="325"/>
      <c r="CQ313" s="325"/>
      <c r="CR313" s="325"/>
      <c r="CS313" s="325"/>
      <c r="CT313" s="325"/>
      <c r="CU313" s="325"/>
      <c r="CV313" s="325"/>
      <c r="CW313" s="325"/>
      <c r="CX313" s="325"/>
    </row>
    <row r="314" spans="1:102" s="36" customFormat="1" ht="15" hidden="1" customHeight="1">
      <c r="A314" s="329"/>
      <c r="B314" s="37" t="str">
        <f t="shared" ca="1" si="141"/>
        <v/>
      </c>
      <c r="C314" s="41" t="str">
        <f t="shared" ca="1" si="142"/>
        <v/>
      </c>
      <c r="D314" s="39" t="str">
        <f t="shared" ca="1" si="143"/>
        <v/>
      </c>
      <c r="E314" s="39" t="str">
        <f t="shared" ca="1" si="155"/>
        <v/>
      </c>
      <c r="F314" s="39" t="str">
        <f t="shared" ca="1" si="144"/>
        <v/>
      </c>
      <c r="G314" s="101"/>
      <c r="H314" s="39">
        <f t="shared" ca="1" si="135"/>
        <v>0</v>
      </c>
      <c r="J314" s="332"/>
      <c r="K314" s="37" t="str">
        <f t="shared" ca="1" si="145"/>
        <v/>
      </c>
      <c r="L314" s="41" t="str">
        <f t="shared" ca="1" si="146"/>
        <v/>
      </c>
      <c r="M314" s="39" t="str">
        <f t="shared" si="136"/>
        <v/>
      </c>
      <c r="N314" s="39" t="str">
        <f t="shared" ca="1" si="156"/>
        <v/>
      </c>
      <c r="O314" s="39" t="str">
        <f ca="1">IF(L314="","",ROUND(Q313*$O$5/payments_per_year,2))</f>
        <v/>
      </c>
      <c r="P314" s="101"/>
      <c r="Q314" s="39">
        <f t="shared" ca="1" si="157"/>
        <v>0</v>
      </c>
      <c r="R314" s="332"/>
      <c r="S314" s="37" t="str">
        <f t="shared" ca="1" si="147"/>
        <v/>
      </c>
      <c r="T314" s="41" t="str">
        <f t="shared" ca="1" si="148"/>
        <v/>
      </c>
      <c r="U314" s="39" t="str">
        <f t="shared" si="137"/>
        <v/>
      </c>
      <c r="V314" s="39" t="str">
        <f t="shared" ca="1" si="158"/>
        <v/>
      </c>
      <c r="W314" s="39">
        <f t="shared" ca="1" si="138"/>
        <v>0</v>
      </c>
      <c r="X314" s="40"/>
      <c r="Y314" s="39">
        <f t="shared" ca="1" si="159"/>
        <v>0</v>
      </c>
      <c r="Z314" s="327"/>
      <c r="AA314" s="37" t="str">
        <f t="shared" ca="1" si="149"/>
        <v/>
      </c>
      <c r="AB314" s="41" t="str">
        <f t="shared" ca="1" si="150"/>
        <v/>
      </c>
      <c r="AC314" s="39" t="str">
        <f t="shared" si="139"/>
        <v/>
      </c>
      <c r="AD314" s="39" t="str">
        <f t="shared" ca="1" si="160"/>
        <v/>
      </c>
      <c r="AE314" s="39" t="str">
        <f t="shared" ca="1" si="151"/>
        <v/>
      </c>
      <c r="AF314" s="40"/>
      <c r="AG314" s="39">
        <f t="shared" ca="1" si="161"/>
        <v>0</v>
      </c>
      <c r="AH314" s="339"/>
      <c r="AI314" s="37" t="str">
        <f t="shared" ca="1" si="152"/>
        <v/>
      </c>
      <c r="AJ314" s="41" t="str">
        <f t="shared" ca="1" si="153"/>
        <v/>
      </c>
      <c r="AK314" s="39" t="str">
        <f t="shared" si="140"/>
        <v/>
      </c>
      <c r="AL314" s="39" t="str">
        <f t="shared" ca="1" si="162"/>
        <v/>
      </c>
      <c r="AM314" s="39" t="str">
        <f t="shared" ca="1" si="154"/>
        <v/>
      </c>
      <c r="AN314" s="40"/>
      <c r="AO314" s="39">
        <f t="shared" ca="1" si="163"/>
        <v>0</v>
      </c>
      <c r="AP314" s="339"/>
      <c r="AW314" s="329"/>
      <c r="BI314" s="329"/>
      <c r="BJ314" s="329"/>
      <c r="BK314" s="329"/>
      <c r="BL314" s="329"/>
      <c r="BM314" s="329"/>
      <c r="BN314" s="329"/>
      <c r="BO314" s="329"/>
      <c r="BP314" s="329"/>
      <c r="BQ314" s="329"/>
      <c r="BR314" s="329"/>
      <c r="BS314" s="329"/>
      <c r="BT314" s="329"/>
      <c r="BU314" s="329"/>
      <c r="BV314" s="329"/>
      <c r="BW314" s="325"/>
      <c r="BX314" s="325"/>
      <c r="BY314" s="325"/>
      <c r="BZ314" s="325"/>
      <c r="CA314" s="325"/>
      <c r="CB314" s="325"/>
      <c r="CC314" s="325"/>
      <c r="CD314" s="325"/>
      <c r="CE314" s="325"/>
      <c r="CF314" s="325"/>
      <c r="CG314" s="325"/>
      <c r="CH314" s="325"/>
      <c r="CI314" s="325"/>
      <c r="CJ314" s="325"/>
      <c r="CK314" s="325"/>
      <c r="CL314" s="325"/>
      <c r="CM314" s="325"/>
      <c r="CN314" s="325"/>
      <c r="CO314" s="325"/>
      <c r="CP314" s="325"/>
      <c r="CQ314" s="325"/>
      <c r="CR314" s="325"/>
      <c r="CS314" s="325"/>
      <c r="CT314" s="325"/>
      <c r="CU314" s="325"/>
      <c r="CV314" s="325"/>
      <c r="CW314" s="325"/>
      <c r="CX314" s="325"/>
    </row>
    <row r="315" spans="1:102" s="36" customFormat="1" ht="15" hidden="1" customHeight="1">
      <c r="A315" s="329"/>
      <c r="B315" s="37" t="str">
        <f t="shared" ca="1" si="141"/>
        <v/>
      </c>
      <c r="C315" s="41" t="str">
        <f t="shared" ca="1" si="142"/>
        <v/>
      </c>
      <c r="D315" s="39" t="str">
        <f t="shared" ca="1" si="143"/>
        <v/>
      </c>
      <c r="E315" s="39" t="str">
        <f t="shared" ca="1" si="155"/>
        <v/>
      </c>
      <c r="F315" s="39" t="str">
        <f t="shared" ca="1" si="144"/>
        <v/>
      </c>
      <c r="G315" s="101"/>
      <c r="H315" s="39">
        <f t="shared" ca="1" si="135"/>
        <v>0</v>
      </c>
      <c r="J315" s="332"/>
      <c r="K315" s="37" t="str">
        <f t="shared" ca="1" si="145"/>
        <v/>
      </c>
      <c r="L315" s="41" t="str">
        <f t="shared" ca="1" si="146"/>
        <v/>
      </c>
      <c r="M315" s="39" t="str">
        <f t="shared" si="136"/>
        <v/>
      </c>
      <c r="N315" s="39" t="str">
        <f t="shared" ca="1" si="156"/>
        <v/>
      </c>
      <c r="O315" s="39">
        <f ca="1">ROUND(Q314*$O$5/payments_per_year,2)</f>
        <v>0</v>
      </c>
      <c r="P315" s="101"/>
      <c r="Q315" s="39">
        <f t="shared" ca="1" si="157"/>
        <v>0</v>
      </c>
      <c r="R315" s="332"/>
      <c r="S315" s="37" t="str">
        <f t="shared" ca="1" si="147"/>
        <v/>
      </c>
      <c r="T315" s="41" t="str">
        <f t="shared" ca="1" si="148"/>
        <v/>
      </c>
      <c r="U315" s="39" t="str">
        <f t="shared" si="137"/>
        <v/>
      </c>
      <c r="V315" s="39" t="str">
        <f t="shared" ca="1" si="158"/>
        <v/>
      </c>
      <c r="W315" s="39">
        <f t="shared" ca="1" si="138"/>
        <v>0</v>
      </c>
      <c r="X315" s="40"/>
      <c r="Y315" s="39">
        <f t="shared" ca="1" si="159"/>
        <v>0</v>
      </c>
      <c r="Z315" s="327"/>
      <c r="AA315" s="37" t="str">
        <f t="shared" ca="1" si="149"/>
        <v/>
      </c>
      <c r="AB315" s="41" t="str">
        <f t="shared" ca="1" si="150"/>
        <v/>
      </c>
      <c r="AC315" s="39" t="str">
        <f t="shared" si="139"/>
        <v/>
      </c>
      <c r="AD315" s="39" t="str">
        <f t="shared" ca="1" si="160"/>
        <v/>
      </c>
      <c r="AE315" s="39" t="str">
        <f t="shared" ca="1" si="151"/>
        <v/>
      </c>
      <c r="AF315" s="40"/>
      <c r="AG315" s="39">
        <f t="shared" ca="1" si="161"/>
        <v>0</v>
      </c>
      <c r="AH315" s="339"/>
      <c r="AI315" s="37" t="str">
        <f t="shared" ca="1" si="152"/>
        <v/>
      </c>
      <c r="AJ315" s="41" t="str">
        <f t="shared" ca="1" si="153"/>
        <v/>
      </c>
      <c r="AK315" s="39" t="str">
        <f t="shared" si="140"/>
        <v/>
      </c>
      <c r="AL315" s="39" t="str">
        <f t="shared" ca="1" si="162"/>
        <v/>
      </c>
      <c r="AM315" s="39" t="str">
        <f t="shared" ca="1" si="154"/>
        <v/>
      </c>
      <c r="AN315" s="40"/>
      <c r="AO315" s="39">
        <f t="shared" ca="1" si="163"/>
        <v>0</v>
      </c>
      <c r="AP315" s="339"/>
      <c r="AW315" s="329"/>
      <c r="BI315" s="329"/>
      <c r="BJ315" s="329"/>
      <c r="BK315" s="329"/>
      <c r="BL315" s="329"/>
      <c r="BM315" s="329"/>
      <c r="BN315" s="329"/>
      <c r="BO315" s="329"/>
      <c r="BP315" s="329"/>
      <c r="BQ315" s="329"/>
      <c r="BR315" s="329"/>
      <c r="BS315" s="329"/>
      <c r="BT315" s="329"/>
      <c r="BU315" s="329"/>
      <c r="BV315" s="329"/>
      <c r="BW315" s="325"/>
      <c r="BX315" s="325"/>
      <c r="BY315" s="325"/>
      <c r="BZ315" s="325"/>
      <c r="CA315" s="325"/>
      <c r="CB315" s="325"/>
      <c r="CC315" s="325"/>
      <c r="CD315" s="325"/>
      <c r="CE315" s="325"/>
      <c r="CF315" s="325"/>
      <c r="CG315" s="325"/>
      <c r="CH315" s="325"/>
      <c r="CI315" s="325"/>
      <c r="CJ315" s="325"/>
      <c r="CK315" s="325"/>
      <c r="CL315" s="325"/>
      <c r="CM315" s="325"/>
      <c r="CN315" s="325"/>
      <c r="CO315" s="325"/>
      <c r="CP315" s="325"/>
      <c r="CQ315" s="325"/>
      <c r="CR315" s="325"/>
      <c r="CS315" s="325"/>
      <c r="CT315" s="325"/>
      <c r="CU315" s="325"/>
      <c r="CV315" s="325"/>
      <c r="CW315" s="325"/>
      <c r="CX315" s="325"/>
    </row>
    <row r="316" spans="1:102" s="36" customFormat="1" ht="15" hidden="1" customHeight="1">
      <c r="A316" s="329"/>
      <c r="B316" s="37" t="str">
        <f t="shared" ca="1" si="141"/>
        <v/>
      </c>
      <c r="C316" s="41" t="str">
        <f t="shared" ca="1" si="142"/>
        <v/>
      </c>
      <c r="D316" s="39" t="str">
        <f t="shared" ca="1" si="143"/>
        <v/>
      </c>
      <c r="E316" s="39" t="str">
        <f t="shared" ca="1" si="155"/>
        <v/>
      </c>
      <c r="F316" s="39" t="str">
        <f t="shared" ca="1" si="144"/>
        <v/>
      </c>
      <c r="G316" s="101"/>
      <c r="H316" s="39">
        <f t="shared" ca="1" si="135"/>
        <v>0</v>
      </c>
      <c r="J316" s="332"/>
      <c r="K316" s="37" t="str">
        <f t="shared" ca="1" si="145"/>
        <v/>
      </c>
      <c r="L316" s="41" t="str">
        <f t="shared" ca="1" si="146"/>
        <v/>
      </c>
      <c r="M316" s="39" t="str">
        <f t="shared" si="136"/>
        <v/>
      </c>
      <c r="N316" s="39" t="str">
        <f t="shared" ca="1" si="156"/>
        <v/>
      </c>
      <c r="O316" s="39" t="str">
        <f ca="1">IF(L316="","",ROUND(Q315*$O$5/payments_per_year,2))</f>
        <v/>
      </c>
      <c r="P316" s="101"/>
      <c r="Q316" s="39">
        <f t="shared" ca="1" si="157"/>
        <v>0</v>
      </c>
      <c r="R316" s="332"/>
      <c r="S316" s="37" t="str">
        <f t="shared" ca="1" si="147"/>
        <v/>
      </c>
      <c r="T316" s="41" t="str">
        <f t="shared" ca="1" si="148"/>
        <v/>
      </c>
      <c r="U316" s="39" t="str">
        <f t="shared" si="137"/>
        <v/>
      </c>
      <c r="V316" s="39" t="str">
        <f t="shared" ca="1" si="158"/>
        <v/>
      </c>
      <c r="W316" s="39">
        <f t="shared" ca="1" si="138"/>
        <v>0</v>
      </c>
      <c r="X316" s="40"/>
      <c r="Y316" s="39">
        <f t="shared" ca="1" si="159"/>
        <v>0</v>
      </c>
      <c r="Z316" s="327"/>
      <c r="AA316" s="37" t="str">
        <f t="shared" ca="1" si="149"/>
        <v/>
      </c>
      <c r="AB316" s="41" t="str">
        <f t="shared" ca="1" si="150"/>
        <v/>
      </c>
      <c r="AC316" s="39" t="str">
        <f t="shared" si="139"/>
        <v/>
      </c>
      <c r="AD316" s="39" t="str">
        <f t="shared" ca="1" si="160"/>
        <v/>
      </c>
      <c r="AE316" s="39" t="str">
        <f t="shared" ca="1" si="151"/>
        <v/>
      </c>
      <c r="AF316" s="40"/>
      <c r="AG316" s="39">
        <f t="shared" ca="1" si="161"/>
        <v>0</v>
      </c>
      <c r="AH316" s="339"/>
      <c r="AI316" s="37" t="str">
        <f t="shared" ca="1" si="152"/>
        <v/>
      </c>
      <c r="AJ316" s="41" t="str">
        <f t="shared" ca="1" si="153"/>
        <v/>
      </c>
      <c r="AK316" s="39" t="str">
        <f t="shared" si="140"/>
        <v/>
      </c>
      <c r="AL316" s="39" t="str">
        <f t="shared" ca="1" si="162"/>
        <v/>
      </c>
      <c r="AM316" s="39" t="str">
        <f t="shared" ca="1" si="154"/>
        <v/>
      </c>
      <c r="AN316" s="40"/>
      <c r="AO316" s="39">
        <f t="shared" ca="1" si="163"/>
        <v>0</v>
      </c>
      <c r="AP316" s="339"/>
      <c r="AW316" s="329"/>
      <c r="BI316" s="329"/>
      <c r="BJ316" s="329"/>
      <c r="BK316" s="329"/>
      <c r="BL316" s="329"/>
      <c r="BM316" s="329"/>
      <c r="BN316" s="329"/>
      <c r="BO316" s="329"/>
      <c r="BP316" s="329"/>
      <c r="BQ316" s="329"/>
      <c r="BR316" s="329"/>
      <c r="BS316" s="329"/>
      <c r="BT316" s="329"/>
      <c r="BU316" s="329"/>
      <c r="BV316" s="329"/>
      <c r="BW316" s="325"/>
      <c r="BX316" s="325"/>
      <c r="BY316" s="325"/>
      <c r="BZ316" s="325"/>
      <c r="CA316" s="325"/>
      <c r="CB316" s="325"/>
      <c r="CC316" s="325"/>
      <c r="CD316" s="325"/>
      <c r="CE316" s="325"/>
      <c r="CF316" s="325"/>
      <c r="CG316" s="325"/>
      <c r="CH316" s="325"/>
      <c r="CI316" s="325"/>
      <c r="CJ316" s="325"/>
      <c r="CK316" s="325"/>
      <c r="CL316" s="325"/>
      <c r="CM316" s="325"/>
      <c r="CN316" s="325"/>
      <c r="CO316" s="325"/>
      <c r="CP316" s="325"/>
      <c r="CQ316" s="325"/>
      <c r="CR316" s="325"/>
      <c r="CS316" s="325"/>
      <c r="CT316" s="325"/>
      <c r="CU316" s="325"/>
      <c r="CV316" s="325"/>
      <c r="CW316" s="325"/>
      <c r="CX316" s="325"/>
    </row>
    <row r="317" spans="1:102" s="36" customFormat="1" ht="15" hidden="1" customHeight="1">
      <c r="A317" s="329"/>
      <c r="B317" s="37" t="str">
        <f t="shared" ca="1" si="141"/>
        <v/>
      </c>
      <c r="C317" s="41" t="str">
        <f t="shared" ca="1" si="142"/>
        <v/>
      </c>
      <c r="D317" s="39" t="str">
        <f t="shared" ca="1" si="143"/>
        <v/>
      </c>
      <c r="E317" s="39" t="str">
        <f t="shared" ca="1" si="155"/>
        <v/>
      </c>
      <c r="F317" s="39" t="str">
        <f t="shared" ca="1" si="144"/>
        <v/>
      </c>
      <c r="G317" s="101"/>
      <c r="H317" s="39">
        <f t="shared" ca="1" si="135"/>
        <v>0</v>
      </c>
      <c r="J317" s="332"/>
      <c r="K317" s="37" t="str">
        <f t="shared" ca="1" si="145"/>
        <v/>
      </c>
      <c r="L317" s="41" t="str">
        <f t="shared" ca="1" si="146"/>
        <v/>
      </c>
      <c r="M317" s="39" t="str">
        <f t="shared" si="136"/>
        <v/>
      </c>
      <c r="N317" s="39" t="str">
        <f t="shared" ca="1" si="156"/>
        <v/>
      </c>
      <c r="O317" s="39">
        <f ca="1">ROUND(Q316*$O$5/payments_per_year,2)</f>
        <v>0</v>
      </c>
      <c r="P317" s="101"/>
      <c r="Q317" s="39">
        <f t="shared" ca="1" si="157"/>
        <v>0</v>
      </c>
      <c r="R317" s="332"/>
      <c r="S317" s="37" t="str">
        <f t="shared" ca="1" si="147"/>
        <v/>
      </c>
      <c r="T317" s="41" t="str">
        <f t="shared" ca="1" si="148"/>
        <v/>
      </c>
      <c r="U317" s="39" t="str">
        <f t="shared" si="137"/>
        <v/>
      </c>
      <c r="V317" s="39" t="str">
        <f t="shared" ca="1" si="158"/>
        <v/>
      </c>
      <c r="W317" s="39">
        <f t="shared" ca="1" si="138"/>
        <v>0</v>
      </c>
      <c r="X317" s="40"/>
      <c r="Y317" s="39">
        <f t="shared" ca="1" si="159"/>
        <v>0</v>
      </c>
      <c r="Z317" s="327"/>
      <c r="AA317" s="37" t="str">
        <f t="shared" ca="1" si="149"/>
        <v/>
      </c>
      <c r="AB317" s="41" t="str">
        <f t="shared" ca="1" si="150"/>
        <v/>
      </c>
      <c r="AC317" s="39" t="str">
        <f t="shared" si="139"/>
        <v/>
      </c>
      <c r="AD317" s="39" t="str">
        <f t="shared" ca="1" si="160"/>
        <v/>
      </c>
      <c r="AE317" s="39" t="str">
        <f t="shared" ca="1" si="151"/>
        <v/>
      </c>
      <c r="AF317" s="40"/>
      <c r="AG317" s="39">
        <f t="shared" ca="1" si="161"/>
        <v>0</v>
      </c>
      <c r="AH317" s="339"/>
      <c r="AI317" s="37" t="str">
        <f t="shared" ca="1" si="152"/>
        <v/>
      </c>
      <c r="AJ317" s="41" t="str">
        <f t="shared" ca="1" si="153"/>
        <v/>
      </c>
      <c r="AK317" s="39" t="str">
        <f t="shared" si="140"/>
        <v/>
      </c>
      <c r="AL317" s="39" t="str">
        <f t="shared" ca="1" si="162"/>
        <v/>
      </c>
      <c r="AM317" s="39" t="str">
        <f t="shared" ca="1" si="154"/>
        <v/>
      </c>
      <c r="AN317" s="40"/>
      <c r="AO317" s="39">
        <f t="shared" ca="1" si="163"/>
        <v>0</v>
      </c>
      <c r="AP317" s="339"/>
      <c r="AW317" s="329"/>
      <c r="BI317" s="329"/>
      <c r="BJ317" s="329"/>
      <c r="BK317" s="329"/>
      <c r="BL317" s="329"/>
      <c r="BM317" s="329"/>
      <c r="BN317" s="329"/>
      <c r="BO317" s="329"/>
      <c r="BP317" s="329"/>
      <c r="BQ317" s="329"/>
      <c r="BR317" s="329"/>
      <c r="BS317" s="329"/>
      <c r="BT317" s="329"/>
      <c r="BU317" s="329"/>
      <c r="BV317" s="329"/>
      <c r="BW317" s="325"/>
      <c r="BX317" s="325"/>
      <c r="BY317" s="325"/>
      <c r="BZ317" s="325"/>
      <c r="CA317" s="325"/>
      <c r="CB317" s="325"/>
      <c r="CC317" s="325"/>
      <c r="CD317" s="325"/>
      <c r="CE317" s="325"/>
      <c r="CF317" s="325"/>
      <c r="CG317" s="325"/>
      <c r="CH317" s="325"/>
      <c r="CI317" s="325"/>
      <c r="CJ317" s="325"/>
      <c r="CK317" s="325"/>
      <c r="CL317" s="325"/>
      <c r="CM317" s="325"/>
      <c r="CN317" s="325"/>
      <c r="CO317" s="325"/>
      <c r="CP317" s="325"/>
      <c r="CQ317" s="325"/>
      <c r="CR317" s="325"/>
      <c r="CS317" s="325"/>
      <c r="CT317" s="325"/>
      <c r="CU317" s="325"/>
      <c r="CV317" s="325"/>
      <c r="CW317" s="325"/>
      <c r="CX317" s="325"/>
    </row>
    <row r="318" spans="1:102" s="36" customFormat="1" ht="15" hidden="1" customHeight="1">
      <c r="A318" s="329"/>
      <c r="B318" s="37" t="str">
        <f t="shared" ca="1" si="141"/>
        <v/>
      </c>
      <c r="C318" s="41" t="str">
        <f t="shared" ca="1" si="142"/>
        <v/>
      </c>
      <c r="D318" s="39" t="str">
        <f t="shared" ca="1" si="143"/>
        <v/>
      </c>
      <c r="E318" s="39" t="str">
        <f t="shared" ca="1" si="155"/>
        <v/>
      </c>
      <c r="F318" s="39" t="str">
        <f t="shared" ca="1" si="144"/>
        <v/>
      </c>
      <c r="G318" s="101"/>
      <c r="H318" s="39">
        <f t="shared" ca="1" si="135"/>
        <v>0</v>
      </c>
      <c r="J318" s="332"/>
      <c r="K318" s="37" t="str">
        <f t="shared" ca="1" si="145"/>
        <v/>
      </c>
      <c r="L318" s="41" t="str">
        <f t="shared" ca="1" si="146"/>
        <v/>
      </c>
      <c r="M318" s="39" t="str">
        <f t="shared" si="136"/>
        <v/>
      </c>
      <c r="N318" s="39" t="str">
        <f t="shared" ca="1" si="156"/>
        <v/>
      </c>
      <c r="O318" s="39" t="str">
        <f ca="1">IF(L318="","",ROUND(Q317*$O$5/payments_per_year,2))</f>
        <v/>
      </c>
      <c r="P318" s="101"/>
      <c r="Q318" s="39">
        <f t="shared" ca="1" si="157"/>
        <v>0</v>
      </c>
      <c r="R318" s="332"/>
      <c r="S318" s="37" t="str">
        <f t="shared" ca="1" si="147"/>
        <v/>
      </c>
      <c r="T318" s="41" t="str">
        <f t="shared" ca="1" si="148"/>
        <v/>
      </c>
      <c r="U318" s="39" t="str">
        <f t="shared" si="137"/>
        <v/>
      </c>
      <c r="V318" s="39" t="str">
        <f t="shared" ca="1" si="158"/>
        <v/>
      </c>
      <c r="W318" s="39">
        <f t="shared" ca="1" si="138"/>
        <v>0</v>
      </c>
      <c r="X318" s="40"/>
      <c r="Y318" s="39">
        <f t="shared" ca="1" si="159"/>
        <v>0</v>
      </c>
      <c r="Z318" s="327"/>
      <c r="AA318" s="37" t="str">
        <f t="shared" ca="1" si="149"/>
        <v/>
      </c>
      <c r="AB318" s="41" t="str">
        <f t="shared" ca="1" si="150"/>
        <v/>
      </c>
      <c r="AC318" s="39" t="str">
        <f t="shared" si="139"/>
        <v/>
      </c>
      <c r="AD318" s="39" t="str">
        <f t="shared" ca="1" si="160"/>
        <v/>
      </c>
      <c r="AE318" s="39" t="str">
        <f t="shared" ca="1" si="151"/>
        <v/>
      </c>
      <c r="AF318" s="40"/>
      <c r="AG318" s="39">
        <f t="shared" ca="1" si="161"/>
        <v>0</v>
      </c>
      <c r="AH318" s="339"/>
      <c r="AI318" s="37" t="str">
        <f t="shared" ca="1" si="152"/>
        <v/>
      </c>
      <c r="AJ318" s="41" t="str">
        <f t="shared" ca="1" si="153"/>
        <v/>
      </c>
      <c r="AK318" s="39" t="str">
        <f t="shared" si="140"/>
        <v/>
      </c>
      <c r="AL318" s="39" t="str">
        <f t="shared" ca="1" si="162"/>
        <v/>
      </c>
      <c r="AM318" s="39" t="str">
        <f t="shared" ca="1" si="154"/>
        <v/>
      </c>
      <c r="AN318" s="40"/>
      <c r="AO318" s="39">
        <f t="shared" ca="1" si="163"/>
        <v>0</v>
      </c>
      <c r="AP318" s="339"/>
      <c r="AW318" s="329"/>
      <c r="BI318" s="329"/>
      <c r="BJ318" s="329"/>
      <c r="BK318" s="329"/>
      <c r="BL318" s="329"/>
      <c r="BM318" s="329"/>
      <c r="BN318" s="329"/>
      <c r="BO318" s="329"/>
      <c r="BP318" s="329"/>
      <c r="BQ318" s="329"/>
      <c r="BR318" s="329"/>
      <c r="BS318" s="329"/>
      <c r="BT318" s="329"/>
      <c r="BU318" s="329"/>
      <c r="BV318" s="329"/>
      <c r="BW318" s="325"/>
      <c r="BX318" s="325"/>
      <c r="BY318" s="325"/>
      <c r="BZ318" s="325"/>
      <c r="CA318" s="325"/>
      <c r="CB318" s="325"/>
      <c r="CC318" s="325"/>
      <c r="CD318" s="325"/>
      <c r="CE318" s="325"/>
      <c r="CF318" s="325"/>
      <c r="CG318" s="325"/>
      <c r="CH318" s="325"/>
      <c r="CI318" s="325"/>
      <c r="CJ318" s="325"/>
      <c r="CK318" s="325"/>
      <c r="CL318" s="325"/>
      <c r="CM318" s="325"/>
      <c r="CN318" s="325"/>
      <c r="CO318" s="325"/>
      <c r="CP318" s="325"/>
      <c r="CQ318" s="325"/>
      <c r="CR318" s="325"/>
      <c r="CS318" s="325"/>
      <c r="CT318" s="325"/>
      <c r="CU318" s="325"/>
      <c r="CV318" s="325"/>
      <c r="CW318" s="325"/>
      <c r="CX318" s="325"/>
    </row>
    <row r="319" spans="1:102" s="36" customFormat="1" ht="15" hidden="1" customHeight="1">
      <c r="A319" s="329"/>
      <c r="B319" s="37" t="str">
        <f t="shared" ca="1" si="141"/>
        <v/>
      </c>
      <c r="C319" s="41" t="str">
        <f t="shared" ca="1" si="142"/>
        <v/>
      </c>
      <c r="D319" s="39" t="str">
        <f t="shared" ca="1" si="143"/>
        <v/>
      </c>
      <c r="E319" s="39" t="str">
        <f t="shared" ca="1" si="155"/>
        <v/>
      </c>
      <c r="F319" s="39" t="str">
        <f t="shared" ca="1" si="144"/>
        <v/>
      </c>
      <c r="G319" s="101"/>
      <c r="H319" s="39">
        <f t="shared" ca="1" si="135"/>
        <v>0</v>
      </c>
      <c r="J319" s="332"/>
      <c r="K319" s="37" t="str">
        <f t="shared" ca="1" si="145"/>
        <v/>
      </c>
      <c r="L319" s="41" t="str">
        <f t="shared" ca="1" si="146"/>
        <v/>
      </c>
      <c r="M319" s="39" t="str">
        <f t="shared" si="136"/>
        <v/>
      </c>
      <c r="N319" s="39" t="str">
        <f t="shared" ca="1" si="156"/>
        <v/>
      </c>
      <c r="O319" s="39">
        <f ca="1">ROUND(Q318*$O$5/payments_per_year,2)</f>
        <v>0</v>
      </c>
      <c r="P319" s="101"/>
      <c r="Q319" s="39">
        <f t="shared" ca="1" si="157"/>
        <v>0</v>
      </c>
      <c r="R319" s="332"/>
      <c r="S319" s="37" t="str">
        <f t="shared" ca="1" si="147"/>
        <v/>
      </c>
      <c r="T319" s="41" t="str">
        <f t="shared" ca="1" si="148"/>
        <v/>
      </c>
      <c r="U319" s="39" t="str">
        <f t="shared" si="137"/>
        <v/>
      </c>
      <c r="V319" s="39" t="str">
        <f t="shared" ca="1" si="158"/>
        <v/>
      </c>
      <c r="W319" s="39">
        <f t="shared" ca="1" si="138"/>
        <v>0</v>
      </c>
      <c r="X319" s="40"/>
      <c r="Y319" s="39">
        <f t="shared" ca="1" si="159"/>
        <v>0</v>
      </c>
      <c r="Z319" s="327"/>
      <c r="AA319" s="37" t="str">
        <f t="shared" ca="1" si="149"/>
        <v/>
      </c>
      <c r="AB319" s="41" t="str">
        <f t="shared" ca="1" si="150"/>
        <v/>
      </c>
      <c r="AC319" s="39" t="str">
        <f t="shared" si="139"/>
        <v/>
      </c>
      <c r="AD319" s="39" t="str">
        <f t="shared" ca="1" si="160"/>
        <v/>
      </c>
      <c r="AE319" s="39" t="str">
        <f t="shared" ca="1" si="151"/>
        <v/>
      </c>
      <c r="AF319" s="40"/>
      <c r="AG319" s="39">
        <f t="shared" ca="1" si="161"/>
        <v>0</v>
      </c>
      <c r="AH319" s="339"/>
      <c r="AI319" s="37" t="str">
        <f t="shared" ca="1" si="152"/>
        <v/>
      </c>
      <c r="AJ319" s="41" t="str">
        <f t="shared" ca="1" si="153"/>
        <v/>
      </c>
      <c r="AK319" s="39" t="str">
        <f t="shared" si="140"/>
        <v/>
      </c>
      <c r="AL319" s="39" t="str">
        <f t="shared" ca="1" si="162"/>
        <v/>
      </c>
      <c r="AM319" s="39" t="str">
        <f t="shared" ca="1" si="154"/>
        <v/>
      </c>
      <c r="AN319" s="40"/>
      <c r="AO319" s="39">
        <f t="shared" ca="1" si="163"/>
        <v>0</v>
      </c>
      <c r="AP319" s="339"/>
      <c r="AW319" s="329"/>
      <c r="BI319" s="329"/>
      <c r="BJ319" s="329"/>
      <c r="BK319" s="329"/>
      <c r="BL319" s="329"/>
      <c r="BM319" s="329"/>
      <c r="BN319" s="329"/>
      <c r="BO319" s="329"/>
      <c r="BP319" s="329"/>
      <c r="BQ319" s="329"/>
      <c r="BR319" s="329"/>
      <c r="BS319" s="329"/>
      <c r="BT319" s="329"/>
      <c r="BU319" s="329"/>
      <c r="BV319" s="329"/>
      <c r="BW319" s="325"/>
      <c r="BX319" s="325"/>
      <c r="BY319" s="325"/>
      <c r="BZ319" s="325"/>
      <c r="CA319" s="325"/>
      <c r="CB319" s="325"/>
      <c r="CC319" s="325"/>
      <c r="CD319" s="325"/>
      <c r="CE319" s="325"/>
      <c r="CF319" s="325"/>
      <c r="CG319" s="325"/>
      <c r="CH319" s="325"/>
      <c r="CI319" s="325"/>
      <c r="CJ319" s="325"/>
      <c r="CK319" s="325"/>
      <c r="CL319" s="325"/>
      <c r="CM319" s="325"/>
      <c r="CN319" s="325"/>
      <c r="CO319" s="325"/>
      <c r="CP319" s="325"/>
      <c r="CQ319" s="325"/>
      <c r="CR319" s="325"/>
      <c r="CS319" s="325"/>
      <c r="CT319" s="325"/>
      <c r="CU319" s="325"/>
      <c r="CV319" s="325"/>
      <c r="CW319" s="325"/>
      <c r="CX319" s="325"/>
    </row>
    <row r="320" spans="1:102" s="36" customFormat="1" ht="15" hidden="1" customHeight="1">
      <c r="A320" s="329"/>
      <c r="B320" s="37" t="str">
        <f t="shared" ca="1" si="141"/>
        <v/>
      </c>
      <c r="C320" s="41" t="str">
        <f t="shared" ca="1" si="142"/>
        <v/>
      </c>
      <c r="D320" s="39" t="str">
        <f t="shared" ca="1" si="143"/>
        <v/>
      </c>
      <c r="E320" s="39" t="str">
        <f t="shared" ca="1" si="155"/>
        <v/>
      </c>
      <c r="F320" s="39" t="str">
        <f t="shared" ca="1" si="144"/>
        <v/>
      </c>
      <c r="G320" s="101"/>
      <c r="H320" s="39">
        <f t="shared" ca="1" si="135"/>
        <v>0</v>
      </c>
      <c r="J320" s="332"/>
      <c r="K320" s="37" t="str">
        <f t="shared" ca="1" si="145"/>
        <v/>
      </c>
      <c r="L320" s="41" t="str">
        <f t="shared" ca="1" si="146"/>
        <v/>
      </c>
      <c r="M320" s="39" t="str">
        <f t="shared" si="136"/>
        <v/>
      </c>
      <c r="N320" s="39" t="str">
        <f t="shared" ca="1" si="156"/>
        <v/>
      </c>
      <c r="O320" s="39" t="str">
        <f ca="1">IF(L320="","",ROUND(Q319*$O$5/payments_per_year,2))</f>
        <v/>
      </c>
      <c r="P320" s="101"/>
      <c r="Q320" s="39">
        <f t="shared" ca="1" si="157"/>
        <v>0</v>
      </c>
      <c r="R320" s="332"/>
      <c r="S320" s="37" t="str">
        <f t="shared" ca="1" si="147"/>
        <v/>
      </c>
      <c r="T320" s="41" t="str">
        <f t="shared" ca="1" si="148"/>
        <v/>
      </c>
      <c r="U320" s="39" t="str">
        <f t="shared" si="137"/>
        <v/>
      </c>
      <c r="V320" s="39" t="str">
        <f t="shared" ca="1" si="158"/>
        <v/>
      </c>
      <c r="W320" s="39">
        <f t="shared" ca="1" si="138"/>
        <v>0</v>
      </c>
      <c r="X320" s="40"/>
      <c r="Y320" s="39">
        <f t="shared" ca="1" si="159"/>
        <v>0</v>
      </c>
      <c r="Z320" s="327"/>
      <c r="AA320" s="37" t="str">
        <f t="shared" ca="1" si="149"/>
        <v/>
      </c>
      <c r="AB320" s="41" t="str">
        <f t="shared" ca="1" si="150"/>
        <v/>
      </c>
      <c r="AC320" s="39" t="str">
        <f t="shared" si="139"/>
        <v/>
      </c>
      <c r="AD320" s="39" t="str">
        <f t="shared" ca="1" si="160"/>
        <v/>
      </c>
      <c r="AE320" s="39" t="str">
        <f t="shared" ca="1" si="151"/>
        <v/>
      </c>
      <c r="AF320" s="40"/>
      <c r="AG320" s="39">
        <f t="shared" ca="1" si="161"/>
        <v>0</v>
      </c>
      <c r="AH320" s="339"/>
      <c r="AI320" s="37" t="str">
        <f t="shared" ca="1" si="152"/>
        <v/>
      </c>
      <c r="AJ320" s="41" t="str">
        <f t="shared" ca="1" si="153"/>
        <v/>
      </c>
      <c r="AK320" s="39" t="str">
        <f t="shared" si="140"/>
        <v/>
      </c>
      <c r="AL320" s="39" t="str">
        <f t="shared" ca="1" si="162"/>
        <v/>
      </c>
      <c r="AM320" s="39" t="str">
        <f t="shared" ca="1" si="154"/>
        <v/>
      </c>
      <c r="AN320" s="40"/>
      <c r="AO320" s="39">
        <f t="shared" ca="1" si="163"/>
        <v>0</v>
      </c>
      <c r="AP320" s="339"/>
      <c r="AW320" s="329"/>
      <c r="BI320" s="329"/>
      <c r="BJ320" s="329"/>
      <c r="BK320" s="329"/>
      <c r="BL320" s="329"/>
      <c r="BM320" s="329"/>
      <c r="BN320" s="329"/>
      <c r="BO320" s="329"/>
      <c r="BP320" s="329"/>
      <c r="BQ320" s="329"/>
      <c r="BR320" s="329"/>
      <c r="BS320" s="329"/>
      <c r="BT320" s="329"/>
      <c r="BU320" s="329"/>
      <c r="BV320" s="329"/>
      <c r="BW320" s="325"/>
      <c r="BX320" s="325"/>
      <c r="BY320" s="325"/>
      <c r="BZ320" s="325"/>
      <c r="CA320" s="325"/>
      <c r="CB320" s="325"/>
      <c r="CC320" s="325"/>
      <c r="CD320" s="325"/>
      <c r="CE320" s="325"/>
      <c r="CF320" s="325"/>
      <c r="CG320" s="325"/>
      <c r="CH320" s="325"/>
      <c r="CI320" s="325"/>
      <c r="CJ320" s="325"/>
      <c r="CK320" s="325"/>
      <c r="CL320" s="325"/>
      <c r="CM320" s="325"/>
      <c r="CN320" s="325"/>
      <c r="CO320" s="325"/>
      <c r="CP320" s="325"/>
      <c r="CQ320" s="325"/>
      <c r="CR320" s="325"/>
      <c r="CS320" s="325"/>
      <c r="CT320" s="325"/>
      <c r="CU320" s="325"/>
      <c r="CV320" s="325"/>
      <c r="CW320" s="325"/>
      <c r="CX320" s="325"/>
    </row>
    <row r="321" spans="1:102" s="36" customFormat="1" ht="15" hidden="1" customHeight="1">
      <c r="A321" s="329"/>
      <c r="B321" s="37" t="str">
        <f t="shared" ca="1" si="141"/>
        <v/>
      </c>
      <c r="C321" s="41" t="str">
        <f t="shared" ca="1" si="142"/>
        <v/>
      </c>
      <c r="D321" s="39" t="str">
        <f t="shared" ca="1" si="143"/>
        <v/>
      </c>
      <c r="E321" s="39" t="str">
        <f t="shared" ca="1" si="155"/>
        <v/>
      </c>
      <c r="F321" s="39" t="str">
        <f t="shared" ca="1" si="144"/>
        <v/>
      </c>
      <c r="G321" s="101"/>
      <c r="H321" s="39">
        <f t="shared" ca="1" si="135"/>
        <v>0</v>
      </c>
      <c r="J321" s="332"/>
      <c r="K321" s="37" t="str">
        <f t="shared" ca="1" si="145"/>
        <v/>
      </c>
      <c r="L321" s="41" t="str">
        <f t="shared" ca="1" si="146"/>
        <v/>
      </c>
      <c r="M321" s="39" t="str">
        <f t="shared" si="136"/>
        <v/>
      </c>
      <c r="N321" s="39" t="str">
        <f t="shared" ca="1" si="156"/>
        <v/>
      </c>
      <c r="O321" s="39">
        <f ca="1">ROUND(Q320*$O$5/payments_per_year,2)</f>
        <v>0</v>
      </c>
      <c r="P321" s="101"/>
      <c r="Q321" s="39">
        <f t="shared" ca="1" si="157"/>
        <v>0</v>
      </c>
      <c r="R321" s="332"/>
      <c r="S321" s="37" t="str">
        <f t="shared" ca="1" si="147"/>
        <v/>
      </c>
      <c r="T321" s="41" t="str">
        <f t="shared" ca="1" si="148"/>
        <v/>
      </c>
      <c r="U321" s="39" t="str">
        <f t="shared" si="137"/>
        <v/>
      </c>
      <c r="V321" s="39" t="str">
        <f t="shared" ca="1" si="158"/>
        <v/>
      </c>
      <c r="W321" s="39">
        <f t="shared" ca="1" si="138"/>
        <v>0</v>
      </c>
      <c r="X321" s="40"/>
      <c r="Y321" s="39">
        <f t="shared" ca="1" si="159"/>
        <v>0</v>
      </c>
      <c r="Z321" s="327"/>
      <c r="AA321" s="37" t="str">
        <f t="shared" ca="1" si="149"/>
        <v/>
      </c>
      <c r="AB321" s="41" t="str">
        <f t="shared" ca="1" si="150"/>
        <v/>
      </c>
      <c r="AC321" s="39" t="str">
        <f t="shared" si="139"/>
        <v/>
      </c>
      <c r="AD321" s="39" t="str">
        <f t="shared" ca="1" si="160"/>
        <v/>
      </c>
      <c r="AE321" s="39" t="str">
        <f t="shared" ca="1" si="151"/>
        <v/>
      </c>
      <c r="AF321" s="40"/>
      <c r="AG321" s="39">
        <f t="shared" ca="1" si="161"/>
        <v>0</v>
      </c>
      <c r="AH321" s="339"/>
      <c r="AI321" s="37" t="str">
        <f t="shared" ca="1" si="152"/>
        <v/>
      </c>
      <c r="AJ321" s="41" t="str">
        <f t="shared" ca="1" si="153"/>
        <v/>
      </c>
      <c r="AK321" s="39" t="str">
        <f t="shared" si="140"/>
        <v/>
      </c>
      <c r="AL321" s="39" t="str">
        <f t="shared" ca="1" si="162"/>
        <v/>
      </c>
      <c r="AM321" s="39" t="str">
        <f t="shared" ca="1" si="154"/>
        <v/>
      </c>
      <c r="AN321" s="40"/>
      <c r="AO321" s="39">
        <f t="shared" ca="1" si="163"/>
        <v>0</v>
      </c>
      <c r="AP321" s="339"/>
      <c r="AW321" s="329"/>
      <c r="BI321" s="329"/>
      <c r="BJ321" s="329"/>
      <c r="BK321" s="329"/>
      <c r="BL321" s="329"/>
      <c r="BM321" s="329"/>
      <c r="BN321" s="329"/>
      <c r="BO321" s="329"/>
      <c r="BP321" s="329"/>
      <c r="BQ321" s="329"/>
      <c r="BR321" s="329"/>
      <c r="BS321" s="329"/>
      <c r="BT321" s="329"/>
      <c r="BU321" s="329"/>
      <c r="BV321" s="329"/>
      <c r="BW321" s="325"/>
      <c r="BX321" s="325"/>
      <c r="BY321" s="325"/>
      <c r="BZ321" s="325"/>
      <c r="CA321" s="325"/>
      <c r="CB321" s="325"/>
      <c r="CC321" s="325"/>
      <c r="CD321" s="325"/>
      <c r="CE321" s="325"/>
      <c r="CF321" s="325"/>
      <c r="CG321" s="325"/>
      <c r="CH321" s="325"/>
      <c r="CI321" s="325"/>
      <c r="CJ321" s="325"/>
      <c r="CK321" s="325"/>
      <c r="CL321" s="325"/>
      <c r="CM321" s="325"/>
      <c r="CN321" s="325"/>
      <c r="CO321" s="325"/>
      <c r="CP321" s="325"/>
      <c r="CQ321" s="325"/>
      <c r="CR321" s="325"/>
      <c r="CS321" s="325"/>
      <c r="CT321" s="325"/>
      <c r="CU321" s="325"/>
      <c r="CV321" s="325"/>
      <c r="CW321" s="325"/>
      <c r="CX321" s="325"/>
    </row>
    <row r="322" spans="1:102" s="36" customFormat="1" ht="15" hidden="1" customHeight="1">
      <c r="A322" s="329"/>
      <c r="B322" s="37" t="str">
        <f t="shared" ca="1" si="141"/>
        <v/>
      </c>
      <c r="C322" s="41" t="str">
        <f t="shared" ca="1" si="142"/>
        <v/>
      </c>
      <c r="D322" s="39" t="str">
        <f t="shared" ca="1" si="143"/>
        <v/>
      </c>
      <c r="E322" s="39" t="str">
        <f t="shared" ca="1" si="155"/>
        <v/>
      </c>
      <c r="F322" s="39" t="str">
        <f t="shared" ca="1" si="144"/>
        <v/>
      </c>
      <c r="G322" s="101"/>
      <c r="H322" s="39">
        <f t="shared" ca="1" si="135"/>
        <v>0</v>
      </c>
      <c r="J322" s="332"/>
      <c r="K322" s="37" t="str">
        <f t="shared" ca="1" si="145"/>
        <v/>
      </c>
      <c r="L322" s="41" t="str">
        <f t="shared" ca="1" si="146"/>
        <v/>
      </c>
      <c r="M322" s="39" t="str">
        <f t="shared" si="136"/>
        <v/>
      </c>
      <c r="N322" s="39" t="str">
        <f t="shared" ca="1" si="156"/>
        <v/>
      </c>
      <c r="O322" s="39" t="str">
        <f ca="1">IF(L322="","",ROUND(Q321*$O$5/payments_per_year,2))</f>
        <v/>
      </c>
      <c r="P322" s="101"/>
      <c r="Q322" s="39">
        <f t="shared" ca="1" si="157"/>
        <v>0</v>
      </c>
      <c r="R322" s="332"/>
      <c r="S322" s="37" t="str">
        <f t="shared" ca="1" si="147"/>
        <v/>
      </c>
      <c r="T322" s="41" t="str">
        <f t="shared" ca="1" si="148"/>
        <v/>
      </c>
      <c r="U322" s="39" t="str">
        <f t="shared" si="137"/>
        <v/>
      </c>
      <c r="V322" s="39" t="str">
        <f t="shared" ca="1" si="158"/>
        <v/>
      </c>
      <c r="W322" s="39">
        <f t="shared" ca="1" si="138"/>
        <v>0</v>
      </c>
      <c r="X322" s="40"/>
      <c r="Y322" s="39">
        <f t="shared" ca="1" si="159"/>
        <v>0</v>
      </c>
      <c r="Z322" s="327"/>
      <c r="AA322" s="37" t="str">
        <f t="shared" ca="1" si="149"/>
        <v/>
      </c>
      <c r="AB322" s="41" t="str">
        <f t="shared" ca="1" si="150"/>
        <v/>
      </c>
      <c r="AC322" s="39" t="str">
        <f t="shared" si="139"/>
        <v/>
      </c>
      <c r="AD322" s="39" t="str">
        <f t="shared" ca="1" si="160"/>
        <v/>
      </c>
      <c r="AE322" s="39" t="str">
        <f t="shared" ca="1" si="151"/>
        <v/>
      </c>
      <c r="AF322" s="40"/>
      <c r="AG322" s="39">
        <f t="shared" ca="1" si="161"/>
        <v>0</v>
      </c>
      <c r="AH322" s="339"/>
      <c r="AI322" s="37" t="str">
        <f t="shared" ca="1" si="152"/>
        <v/>
      </c>
      <c r="AJ322" s="41" t="str">
        <f t="shared" ca="1" si="153"/>
        <v/>
      </c>
      <c r="AK322" s="39" t="str">
        <f t="shared" si="140"/>
        <v/>
      </c>
      <c r="AL322" s="39" t="str">
        <f t="shared" ca="1" si="162"/>
        <v/>
      </c>
      <c r="AM322" s="39" t="str">
        <f t="shared" ca="1" si="154"/>
        <v/>
      </c>
      <c r="AN322" s="40"/>
      <c r="AO322" s="39">
        <f t="shared" ca="1" si="163"/>
        <v>0</v>
      </c>
      <c r="AP322" s="339"/>
      <c r="AW322" s="329"/>
      <c r="BI322" s="329"/>
      <c r="BJ322" s="329"/>
      <c r="BK322" s="329"/>
      <c r="BL322" s="329"/>
      <c r="BM322" s="329"/>
      <c r="BN322" s="329"/>
      <c r="BO322" s="329"/>
      <c r="BP322" s="329"/>
      <c r="BQ322" s="329"/>
      <c r="BR322" s="329"/>
      <c r="BS322" s="329"/>
      <c r="BT322" s="329"/>
      <c r="BU322" s="329"/>
      <c r="BV322" s="329"/>
      <c r="BW322" s="325"/>
      <c r="BX322" s="325"/>
      <c r="BY322" s="325"/>
      <c r="BZ322" s="325"/>
      <c r="CA322" s="325"/>
      <c r="CB322" s="325"/>
      <c r="CC322" s="325"/>
      <c r="CD322" s="325"/>
      <c r="CE322" s="325"/>
      <c r="CF322" s="325"/>
      <c r="CG322" s="325"/>
      <c r="CH322" s="325"/>
      <c r="CI322" s="325"/>
      <c r="CJ322" s="325"/>
      <c r="CK322" s="325"/>
      <c r="CL322" s="325"/>
      <c r="CM322" s="325"/>
      <c r="CN322" s="325"/>
      <c r="CO322" s="325"/>
      <c r="CP322" s="325"/>
      <c r="CQ322" s="325"/>
      <c r="CR322" s="325"/>
      <c r="CS322" s="325"/>
      <c r="CT322" s="325"/>
      <c r="CU322" s="325"/>
      <c r="CV322" s="325"/>
      <c r="CW322" s="325"/>
      <c r="CX322" s="325"/>
    </row>
    <row r="323" spans="1:102" s="36" customFormat="1" ht="15" hidden="1" customHeight="1">
      <c r="A323" s="329"/>
      <c r="B323" s="37" t="str">
        <f t="shared" ca="1" si="141"/>
        <v/>
      </c>
      <c r="C323" s="41" t="str">
        <f t="shared" ca="1" si="142"/>
        <v/>
      </c>
      <c r="D323" s="39" t="str">
        <f t="shared" ca="1" si="143"/>
        <v/>
      </c>
      <c r="E323" s="39" t="str">
        <f t="shared" ca="1" si="155"/>
        <v/>
      </c>
      <c r="F323" s="39" t="str">
        <f t="shared" ca="1" si="144"/>
        <v/>
      </c>
      <c r="G323" s="101"/>
      <c r="H323" s="39">
        <f t="shared" ca="1" si="135"/>
        <v>0</v>
      </c>
      <c r="J323" s="332"/>
      <c r="K323" s="37" t="str">
        <f t="shared" ca="1" si="145"/>
        <v/>
      </c>
      <c r="L323" s="41" t="str">
        <f t="shared" ca="1" si="146"/>
        <v/>
      </c>
      <c r="M323" s="39" t="str">
        <f t="shared" si="136"/>
        <v/>
      </c>
      <c r="N323" s="39" t="str">
        <f t="shared" ca="1" si="156"/>
        <v/>
      </c>
      <c r="O323" s="39">
        <f ca="1">ROUND(Q322*$O$5/payments_per_year,2)</f>
        <v>0</v>
      </c>
      <c r="P323" s="101"/>
      <c r="Q323" s="39">
        <f t="shared" ca="1" si="157"/>
        <v>0</v>
      </c>
      <c r="R323" s="332"/>
      <c r="S323" s="37" t="str">
        <f t="shared" ca="1" si="147"/>
        <v/>
      </c>
      <c r="T323" s="41" t="str">
        <f t="shared" ca="1" si="148"/>
        <v/>
      </c>
      <c r="U323" s="39" t="str">
        <f t="shared" si="137"/>
        <v/>
      </c>
      <c r="V323" s="39" t="str">
        <f t="shared" ca="1" si="158"/>
        <v/>
      </c>
      <c r="W323" s="39">
        <f t="shared" ca="1" si="138"/>
        <v>0</v>
      </c>
      <c r="X323" s="40"/>
      <c r="Y323" s="39">
        <f t="shared" ca="1" si="159"/>
        <v>0</v>
      </c>
      <c r="Z323" s="327"/>
      <c r="AA323" s="37" t="str">
        <f t="shared" ca="1" si="149"/>
        <v/>
      </c>
      <c r="AB323" s="41" t="str">
        <f t="shared" ca="1" si="150"/>
        <v/>
      </c>
      <c r="AC323" s="39" t="str">
        <f t="shared" si="139"/>
        <v/>
      </c>
      <c r="AD323" s="39" t="str">
        <f t="shared" ca="1" si="160"/>
        <v/>
      </c>
      <c r="AE323" s="39" t="str">
        <f t="shared" ca="1" si="151"/>
        <v/>
      </c>
      <c r="AF323" s="40"/>
      <c r="AG323" s="39">
        <f t="shared" ca="1" si="161"/>
        <v>0</v>
      </c>
      <c r="AH323" s="339"/>
      <c r="AI323" s="37" t="str">
        <f t="shared" ca="1" si="152"/>
        <v/>
      </c>
      <c r="AJ323" s="41" t="str">
        <f t="shared" ca="1" si="153"/>
        <v/>
      </c>
      <c r="AK323" s="39" t="str">
        <f t="shared" si="140"/>
        <v/>
      </c>
      <c r="AL323" s="39" t="str">
        <f t="shared" ca="1" si="162"/>
        <v/>
      </c>
      <c r="AM323" s="39" t="str">
        <f t="shared" ca="1" si="154"/>
        <v/>
      </c>
      <c r="AN323" s="40"/>
      <c r="AO323" s="39">
        <f t="shared" ca="1" si="163"/>
        <v>0</v>
      </c>
      <c r="AP323" s="339"/>
      <c r="AW323" s="329"/>
      <c r="BI323" s="329"/>
      <c r="BJ323" s="329"/>
      <c r="BK323" s="329"/>
      <c r="BL323" s="329"/>
      <c r="BM323" s="329"/>
      <c r="BN323" s="329"/>
      <c r="BO323" s="329"/>
      <c r="BP323" s="329"/>
      <c r="BQ323" s="329"/>
      <c r="BR323" s="329"/>
      <c r="BS323" s="329"/>
      <c r="BT323" s="329"/>
      <c r="BU323" s="329"/>
      <c r="BV323" s="329"/>
      <c r="BW323" s="325"/>
      <c r="BX323" s="325"/>
      <c r="BY323" s="325"/>
      <c r="BZ323" s="325"/>
      <c r="CA323" s="325"/>
      <c r="CB323" s="325"/>
      <c r="CC323" s="325"/>
      <c r="CD323" s="325"/>
      <c r="CE323" s="325"/>
      <c r="CF323" s="325"/>
      <c r="CG323" s="325"/>
      <c r="CH323" s="325"/>
      <c r="CI323" s="325"/>
      <c r="CJ323" s="325"/>
      <c r="CK323" s="325"/>
      <c r="CL323" s="325"/>
      <c r="CM323" s="325"/>
      <c r="CN323" s="325"/>
      <c r="CO323" s="325"/>
      <c r="CP323" s="325"/>
      <c r="CQ323" s="325"/>
      <c r="CR323" s="325"/>
      <c r="CS323" s="325"/>
      <c r="CT323" s="325"/>
      <c r="CU323" s="325"/>
      <c r="CV323" s="325"/>
      <c r="CW323" s="325"/>
      <c r="CX323" s="325"/>
    </row>
    <row r="324" spans="1:102" s="36" customFormat="1" ht="15" hidden="1" customHeight="1">
      <c r="A324" s="329"/>
      <c r="B324" s="37" t="str">
        <f t="shared" ca="1" si="141"/>
        <v/>
      </c>
      <c r="C324" s="41" t="str">
        <f t="shared" ca="1" si="142"/>
        <v/>
      </c>
      <c r="D324" s="39" t="str">
        <f t="shared" ca="1" si="143"/>
        <v/>
      </c>
      <c r="E324" s="39" t="str">
        <f t="shared" ca="1" si="155"/>
        <v/>
      </c>
      <c r="F324" s="39" t="str">
        <f t="shared" ca="1" si="144"/>
        <v/>
      </c>
      <c r="G324" s="101"/>
      <c r="H324" s="39">
        <f t="shared" ca="1" si="135"/>
        <v>0</v>
      </c>
      <c r="J324" s="332"/>
      <c r="K324" s="37" t="str">
        <f t="shared" ca="1" si="145"/>
        <v/>
      </c>
      <c r="L324" s="41" t="str">
        <f t="shared" ca="1" si="146"/>
        <v/>
      </c>
      <c r="M324" s="39" t="str">
        <f t="shared" si="136"/>
        <v/>
      </c>
      <c r="N324" s="39" t="str">
        <f t="shared" ca="1" si="156"/>
        <v/>
      </c>
      <c r="O324" s="39" t="str">
        <f ca="1">IF(L324="","",ROUND(Q323*$O$5/payments_per_year,2))</f>
        <v/>
      </c>
      <c r="P324" s="101"/>
      <c r="Q324" s="39">
        <f t="shared" ca="1" si="157"/>
        <v>0</v>
      </c>
      <c r="R324" s="332"/>
      <c r="S324" s="37" t="str">
        <f t="shared" ca="1" si="147"/>
        <v/>
      </c>
      <c r="T324" s="41" t="str">
        <f t="shared" ca="1" si="148"/>
        <v/>
      </c>
      <c r="U324" s="39" t="str">
        <f t="shared" si="137"/>
        <v/>
      </c>
      <c r="V324" s="39" t="str">
        <f t="shared" ca="1" si="158"/>
        <v/>
      </c>
      <c r="W324" s="39">
        <f t="shared" ca="1" si="138"/>
        <v>0</v>
      </c>
      <c r="X324" s="40"/>
      <c r="Y324" s="39">
        <f t="shared" ca="1" si="159"/>
        <v>0</v>
      </c>
      <c r="Z324" s="327"/>
      <c r="AA324" s="37" t="str">
        <f t="shared" ca="1" si="149"/>
        <v/>
      </c>
      <c r="AB324" s="41" t="str">
        <f t="shared" ca="1" si="150"/>
        <v/>
      </c>
      <c r="AC324" s="39" t="str">
        <f t="shared" si="139"/>
        <v/>
      </c>
      <c r="AD324" s="39" t="str">
        <f t="shared" ca="1" si="160"/>
        <v/>
      </c>
      <c r="AE324" s="39" t="str">
        <f t="shared" ca="1" si="151"/>
        <v/>
      </c>
      <c r="AF324" s="40"/>
      <c r="AG324" s="39">
        <f t="shared" ca="1" si="161"/>
        <v>0</v>
      </c>
      <c r="AH324" s="339"/>
      <c r="AI324" s="37" t="str">
        <f t="shared" ca="1" si="152"/>
        <v/>
      </c>
      <c r="AJ324" s="41" t="str">
        <f t="shared" ca="1" si="153"/>
        <v/>
      </c>
      <c r="AK324" s="39" t="str">
        <f t="shared" si="140"/>
        <v/>
      </c>
      <c r="AL324" s="39" t="str">
        <f t="shared" ca="1" si="162"/>
        <v/>
      </c>
      <c r="AM324" s="39" t="str">
        <f t="shared" ca="1" si="154"/>
        <v/>
      </c>
      <c r="AN324" s="40"/>
      <c r="AO324" s="39">
        <f t="shared" ca="1" si="163"/>
        <v>0</v>
      </c>
      <c r="AP324" s="339"/>
      <c r="AW324" s="329"/>
      <c r="BI324" s="329"/>
      <c r="BJ324" s="329"/>
      <c r="BK324" s="329"/>
      <c r="BL324" s="329"/>
      <c r="BM324" s="329"/>
      <c r="BN324" s="329"/>
      <c r="BO324" s="329"/>
      <c r="BP324" s="329"/>
      <c r="BQ324" s="329"/>
      <c r="BR324" s="329"/>
      <c r="BS324" s="329"/>
      <c r="BT324" s="329"/>
      <c r="BU324" s="329"/>
      <c r="BV324" s="329"/>
      <c r="BW324" s="325"/>
      <c r="BX324" s="325"/>
      <c r="BY324" s="325"/>
      <c r="BZ324" s="325"/>
      <c r="CA324" s="325"/>
      <c r="CB324" s="325"/>
      <c r="CC324" s="325"/>
      <c r="CD324" s="325"/>
      <c r="CE324" s="325"/>
      <c r="CF324" s="325"/>
      <c r="CG324" s="325"/>
      <c r="CH324" s="325"/>
      <c r="CI324" s="325"/>
      <c r="CJ324" s="325"/>
      <c r="CK324" s="325"/>
      <c r="CL324" s="325"/>
      <c r="CM324" s="325"/>
      <c r="CN324" s="325"/>
      <c r="CO324" s="325"/>
      <c r="CP324" s="325"/>
      <c r="CQ324" s="325"/>
      <c r="CR324" s="325"/>
      <c r="CS324" s="325"/>
      <c r="CT324" s="325"/>
      <c r="CU324" s="325"/>
      <c r="CV324" s="325"/>
      <c r="CW324" s="325"/>
      <c r="CX324" s="325"/>
    </row>
    <row r="325" spans="1:102" s="36" customFormat="1" ht="15" hidden="1" customHeight="1">
      <c r="A325" s="329"/>
      <c r="B325" s="37" t="str">
        <f t="shared" ca="1" si="141"/>
        <v/>
      </c>
      <c r="C325" s="41" t="str">
        <f t="shared" ca="1" si="142"/>
        <v/>
      </c>
      <c r="D325" s="39" t="str">
        <f t="shared" ca="1" si="143"/>
        <v/>
      </c>
      <c r="E325" s="39" t="str">
        <f t="shared" ca="1" si="155"/>
        <v/>
      </c>
      <c r="F325" s="39" t="str">
        <f t="shared" ca="1" si="144"/>
        <v/>
      </c>
      <c r="G325" s="101"/>
      <c r="H325" s="39">
        <f t="shared" ca="1" si="135"/>
        <v>0</v>
      </c>
      <c r="J325" s="332"/>
      <c r="K325" s="37" t="str">
        <f t="shared" ca="1" si="145"/>
        <v/>
      </c>
      <c r="L325" s="41" t="str">
        <f t="shared" ca="1" si="146"/>
        <v/>
      </c>
      <c r="M325" s="39" t="str">
        <f t="shared" si="136"/>
        <v/>
      </c>
      <c r="N325" s="39" t="str">
        <f t="shared" ca="1" si="156"/>
        <v/>
      </c>
      <c r="O325" s="39">
        <f ca="1">ROUND(Q324*$O$5/payments_per_year,2)</f>
        <v>0</v>
      </c>
      <c r="P325" s="101"/>
      <c r="Q325" s="39">
        <f t="shared" ca="1" si="157"/>
        <v>0</v>
      </c>
      <c r="R325" s="332"/>
      <c r="S325" s="37" t="str">
        <f t="shared" ca="1" si="147"/>
        <v/>
      </c>
      <c r="T325" s="41" t="str">
        <f t="shared" ca="1" si="148"/>
        <v/>
      </c>
      <c r="U325" s="39" t="str">
        <f t="shared" si="137"/>
        <v/>
      </c>
      <c r="V325" s="39" t="str">
        <f t="shared" ca="1" si="158"/>
        <v/>
      </c>
      <c r="W325" s="39">
        <f t="shared" ca="1" si="138"/>
        <v>0</v>
      </c>
      <c r="X325" s="40"/>
      <c r="Y325" s="39">
        <f t="shared" ca="1" si="159"/>
        <v>0</v>
      </c>
      <c r="Z325" s="327"/>
      <c r="AA325" s="37" t="str">
        <f t="shared" ca="1" si="149"/>
        <v/>
      </c>
      <c r="AB325" s="41" t="str">
        <f t="shared" ca="1" si="150"/>
        <v/>
      </c>
      <c r="AC325" s="39" t="str">
        <f t="shared" si="139"/>
        <v/>
      </c>
      <c r="AD325" s="39" t="str">
        <f t="shared" ca="1" si="160"/>
        <v/>
      </c>
      <c r="AE325" s="39" t="str">
        <f t="shared" ca="1" si="151"/>
        <v/>
      </c>
      <c r="AF325" s="40"/>
      <c r="AG325" s="39">
        <f t="shared" ca="1" si="161"/>
        <v>0</v>
      </c>
      <c r="AH325" s="339"/>
      <c r="AI325" s="37" t="str">
        <f t="shared" ca="1" si="152"/>
        <v/>
      </c>
      <c r="AJ325" s="41" t="str">
        <f t="shared" ca="1" si="153"/>
        <v/>
      </c>
      <c r="AK325" s="39" t="str">
        <f t="shared" si="140"/>
        <v/>
      </c>
      <c r="AL325" s="39" t="str">
        <f t="shared" ca="1" si="162"/>
        <v/>
      </c>
      <c r="AM325" s="39" t="str">
        <f t="shared" ca="1" si="154"/>
        <v/>
      </c>
      <c r="AN325" s="40"/>
      <c r="AO325" s="39">
        <f t="shared" ca="1" si="163"/>
        <v>0</v>
      </c>
      <c r="AP325" s="339"/>
      <c r="AW325" s="329"/>
      <c r="BI325" s="329"/>
      <c r="BJ325" s="329"/>
      <c r="BK325" s="329"/>
      <c r="BL325" s="329"/>
      <c r="BM325" s="329"/>
      <c r="BN325" s="329"/>
      <c r="BO325" s="329"/>
      <c r="BP325" s="329"/>
      <c r="BQ325" s="329"/>
      <c r="BR325" s="329"/>
      <c r="BS325" s="329"/>
      <c r="BT325" s="329"/>
      <c r="BU325" s="329"/>
      <c r="BV325" s="329"/>
      <c r="BW325" s="325"/>
      <c r="BX325" s="325"/>
      <c r="BY325" s="325"/>
      <c r="BZ325" s="325"/>
      <c r="CA325" s="325"/>
      <c r="CB325" s="325"/>
      <c r="CC325" s="325"/>
      <c r="CD325" s="325"/>
      <c r="CE325" s="325"/>
      <c r="CF325" s="325"/>
      <c r="CG325" s="325"/>
      <c r="CH325" s="325"/>
      <c r="CI325" s="325"/>
      <c r="CJ325" s="325"/>
      <c r="CK325" s="325"/>
      <c r="CL325" s="325"/>
      <c r="CM325" s="325"/>
      <c r="CN325" s="325"/>
      <c r="CO325" s="325"/>
      <c r="CP325" s="325"/>
      <c r="CQ325" s="325"/>
      <c r="CR325" s="325"/>
      <c r="CS325" s="325"/>
      <c r="CT325" s="325"/>
      <c r="CU325" s="325"/>
      <c r="CV325" s="325"/>
      <c r="CW325" s="325"/>
      <c r="CX325" s="325"/>
    </row>
    <row r="326" spans="1:102" s="36" customFormat="1" ht="15" hidden="1" customHeight="1">
      <c r="A326" s="329"/>
      <c r="B326" s="37" t="str">
        <f t="shared" ca="1" si="141"/>
        <v/>
      </c>
      <c r="C326" s="41" t="str">
        <f t="shared" ca="1" si="142"/>
        <v/>
      </c>
      <c r="D326" s="39" t="str">
        <f t="shared" ca="1" si="143"/>
        <v/>
      </c>
      <c r="E326" s="39" t="str">
        <f t="shared" ca="1" si="155"/>
        <v/>
      </c>
      <c r="F326" s="39" t="str">
        <f t="shared" ca="1" si="144"/>
        <v/>
      </c>
      <c r="G326" s="101"/>
      <c r="H326" s="39">
        <f t="shared" ca="1" si="135"/>
        <v>0</v>
      </c>
      <c r="J326" s="332"/>
      <c r="K326" s="37" t="str">
        <f t="shared" ca="1" si="145"/>
        <v/>
      </c>
      <c r="L326" s="41" t="str">
        <f t="shared" ca="1" si="146"/>
        <v/>
      </c>
      <c r="M326" s="39" t="str">
        <f t="shared" si="136"/>
        <v/>
      </c>
      <c r="N326" s="39" t="str">
        <f t="shared" ca="1" si="156"/>
        <v/>
      </c>
      <c r="O326" s="39" t="str">
        <f ca="1">IF(L326="","",ROUND(Q325*$O$5/payments_per_year,2))</f>
        <v/>
      </c>
      <c r="P326" s="101"/>
      <c r="Q326" s="39">
        <f t="shared" ca="1" si="157"/>
        <v>0</v>
      </c>
      <c r="R326" s="332"/>
      <c r="S326" s="37" t="str">
        <f t="shared" ca="1" si="147"/>
        <v/>
      </c>
      <c r="T326" s="41" t="str">
        <f t="shared" ca="1" si="148"/>
        <v/>
      </c>
      <c r="U326" s="39" t="str">
        <f t="shared" si="137"/>
        <v/>
      </c>
      <c r="V326" s="39" t="str">
        <f t="shared" ca="1" si="158"/>
        <v/>
      </c>
      <c r="W326" s="39">
        <f t="shared" ca="1" si="138"/>
        <v>0</v>
      </c>
      <c r="X326" s="40"/>
      <c r="Y326" s="39">
        <f t="shared" ca="1" si="159"/>
        <v>0</v>
      </c>
      <c r="Z326" s="327"/>
      <c r="AA326" s="37" t="str">
        <f t="shared" ca="1" si="149"/>
        <v/>
      </c>
      <c r="AB326" s="41" t="str">
        <f t="shared" ca="1" si="150"/>
        <v/>
      </c>
      <c r="AC326" s="39" t="str">
        <f t="shared" si="139"/>
        <v/>
      </c>
      <c r="AD326" s="39" t="str">
        <f t="shared" ca="1" si="160"/>
        <v/>
      </c>
      <c r="AE326" s="39" t="str">
        <f t="shared" ca="1" si="151"/>
        <v/>
      </c>
      <c r="AF326" s="40"/>
      <c r="AG326" s="39">
        <f t="shared" ca="1" si="161"/>
        <v>0</v>
      </c>
      <c r="AH326" s="339"/>
      <c r="AI326" s="37" t="str">
        <f t="shared" ca="1" si="152"/>
        <v/>
      </c>
      <c r="AJ326" s="41" t="str">
        <f t="shared" ca="1" si="153"/>
        <v/>
      </c>
      <c r="AK326" s="39" t="str">
        <f t="shared" si="140"/>
        <v/>
      </c>
      <c r="AL326" s="39" t="str">
        <f t="shared" ca="1" si="162"/>
        <v/>
      </c>
      <c r="AM326" s="39" t="str">
        <f t="shared" ca="1" si="154"/>
        <v/>
      </c>
      <c r="AN326" s="40"/>
      <c r="AO326" s="39">
        <f t="shared" ca="1" si="163"/>
        <v>0</v>
      </c>
      <c r="AP326" s="339"/>
      <c r="AW326" s="329"/>
      <c r="BI326" s="329"/>
      <c r="BJ326" s="329"/>
      <c r="BK326" s="329"/>
      <c r="BL326" s="329"/>
      <c r="BM326" s="329"/>
      <c r="BN326" s="329"/>
      <c r="BO326" s="329"/>
      <c r="BP326" s="329"/>
      <c r="BQ326" s="329"/>
      <c r="BR326" s="329"/>
      <c r="BS326" s="329"/>
      <c r="BT326" s="329"/>
      <c r="BU326" s="329"/>
      <c r="BV326" s="329"/>
      <c r="BW326" s="325"/>
      <c r="BX326" s="325"/>
      <c r="BY326" s="325"/>
      <c r="BZ326" s="325"/>
      <c r="CA326" s="325"/>
      <c r="CB326" s="325"/>
      <c r="CC326" s="325"/>
      <c r="CD326" s="325"/>
      <c r="CE326" s="325"/>
      <c r="CF326" s="325"/>
      <c r="CG326" s="325"/>
      <c r="CH326" s="325"/>
      <c r="CI326" s="325"/>
      <c r="CJ326" s="325"/>
      <c r="CK326" s="325"/>
      <c r="CL326" s="325"/>
      <c r="CM326" s="325"/>
      <c r="CN326" s="325"/>
      <c r="CO326" s="325"/>
      <c r="CP326" s="325"/>
      <c r="CQ326" s="325"/>
      <c r="CR326" s="325"/>
      <c r="CS326" s="325"/>
      <c r="CT326" s="325"/>
      <c r="CU326" s="325"/>
      <c r="CV326" s="325"/>
      <c r="CW326" s="325"/>
      <c r="CX326" s="325"/>
    </row>
    <row r="327" spans="1:102" s="36" customFormat="1" ht="15" hidden="1" customHeight="1">
      <c r="A327" s="329"/>
      <c r="B327" s="37" t="str">
        <f t="shared" ca="1" si="141"/>
        <v/>
      </c>
      <c r="C327" s="41" t="str">
        <f t="shared" ca="1" si="142"/>
        <v/>
      </c>
      <c r="D327" s="39" t="str">
        <f t="shared" ca="1" si="143"/>
        <v/>
      </c>
      <c r="E327" s="39" t="str">
        <f t="shared" ca="1" si="155"/>
        <v/>
      </c>
      <c r="F327" s="39" t="str">
        <f t="shared" ca="1" si="144"/>
        <v/>
      </c>
      <c r="G327" s="101"/>
      <c r="H327" s="39">
        <f t="shared" ca="1" si="135"/>
        <v>0</v>
      </c>
      <c r="J327" s="332"/>
      <c r="K327" s="37" t="str">
        <f t="shared" ca="1" si="145"/>
        <v/>
      </c>
      <c r="L327" s="41" t="str">
        <f t="shared" ca="1" si="146"/>
        <v/>
      </c>
      <c r="M327" s="39" t="str">
        <f t="shared" si="136"/>
        <v/>
      </c>
      <c r="N327" s="39" t="str">
        <f t="shared" ca="1" si="156"/>
        <v/>
      </c>
      <c r="O327" s="39">
        <f ca="1">ROUND(Q326*$O$5/payments_per_year,2)</f>
        <v>0</v>
      </c>
      <c r="P327" s="101"/>
      <c r="Q327" s="39">
        <f t="shared" ca="1" si="157"/>
        <v>0</v>
      </c>
      <c r="R327" s="332"/>
      <c r="S327" s="37" t="str">
        <f t="shared" ca="1" si="147"/>
        <v/>
      </c>
      <c r="T327" s="41" t="str">
        <f t="shared" ca="1" si="148"/>
        <v/>
      </c>
      <c r="U327" s="39" t="str">
        <f t="shared" si="137"/>
        <v/>
      </c>
      <c r="V327" s="39" t="str">
        <f t="shared" ca="1" si="158"/>
        <v/>
      </c>
      <c r="W327" s="39">
        <f t="shared" ca="1" si="138"/>
        <v>0</v>
      </c>
      <c r="X327" s="40"/>
      <c r="Y327" s="39">
        <f t="shared" ca="1" si="159"/>
        <v>0</v>
      </c>
      <c r="Z327" s="327"/>
      <c r="AA327" s="37" t="str">
        <f t="shared" ca="1" si="149"/>
        <v/>
      </c>
      <c r="AB327" s="41" t="str">
        <f t="shared" ca="1" si="150"/>
        <v/>
      </c>
      <c r="AC327" s="39" t="str">
        <f t="shared" si="139"/>
        <v/>
      </c>
      <c r="AD327" s="39" t="str">
        <f t="shared" ca="1" si="160"/>
        <v/>
      </c>
      <c r="AE327" s="39" t="str">
        <f t="shared" ca="1" si="151"/>
        <v/>
      </c>
      <c r="AF327" s="40"/>
      <c r="AG327" s="39">
        <f t="shared" ca="1" si="161"/>
        <v>0</v>
      </c>
      <c r="AH327" s="339"/>
      <c r="AI327" s="37" t="str">
        <f t="shared" ca="1" si="152"/>
        <v/>
      </c>
      <c r="AJ327" s="41" t="str">
        <f t="shared" ca="1" si="153"/>
        <v/>
      </c>
      <c r="AK327" s="39" t="str">
        <f t="shared" si="140"/>
        <v/>
      </c>
      <c r="AL327" s="39" t="str">
        <f t="shared" ca="1" si="162"/>
        <v/>
      </c>
      <c r="AM327" s="39" t="str">
        <f t="shared" ca="1" si="154"/>
        <v/>
      </c>
      <c r="AN327" s="40"/>
      <c r="AO327" s="39">
        <f t="shared" ca="1" si="163"/>
        <v>0</v>
      </c>
      <c r="AP327" s="339"/>
      <c r="AW327" s="329"/>
      <c r="BI327" s="329"/>
      <c r="BJ327" s="329"/>
      <c r="BK327" s="329"/>
      <c r="BL327" s="329"/>
      <c r="BM327" s="329"/>
      <c r="BN327" s="329"/>
      <c r="BO327" s="329"/>
      <c r="BP327" s="329"/>
      <c r="BQ327" s="329"/>
      <c r="BR327" s="329"/>
      <c r="BS327" s="329"/>
      <c r="BT327" s="329"/>
      <c r="BU327" s="329"/>
      <c r="BV327" s="329"/>
      <c r="BW327" s="325"/>
      <c r="BX327" s="325"/>
      <c r="BY327" s="325"/>
      <c r="BZ327" s="325"/>
      <c r="CA327" s="325"/>
      <c r="CB327" s="325"/>
      <c r="CC327" s="325"/>
      <c r="CD327" s="325"/>
      <c r="CE327" s="325"/>
      <c r="CF327" s="325"/>
      <c r="CG327" s="325"/>
      <c r="CH327" s="325"/>
      <c r="CI327" s="325"/>
      <c r="CJ327" s="325"/>
      <c r="CK327" s="325"/>
      <c r="CL327" s="325"/>
      <c r="CM327" s="325"/>
      <c r="CN327" s="325"/>
      <c r="CO327" s="325"/>
      <c r="CP327" s="325"/>
      <c r="CQ327" s="325"/>
      <c r="CR327" s="325"/>
      <c r="CS327" s="325"/>
      <c r="CT327" s="325"/>
      <c r="CU327" s="325"/>
      <c r="CV327" s="325"/>
      <c r="CW327" s="325"/>
      <c r="CX327" s="325"/>
    </row>
    <row r="328" spans="1:102" s="36" customFormat="1" ht="15" hidden="1" customHeight="1">
      <c r="A328" s="329"/>
      <c r="B328" s="37" t="str">
        <f t="shared" ca="1" si="141"/>
        <v/>
      </c>
      <c r="C328" s="41" t="str">
        <f t="shared" ca="1" si="142"/>
        <v/>
      </c>
      <c r="D328" s="39" t="str">
        <f t="shared" ca="1" si="143"/>
        <v/>
      </c>
      <c r="E328" s="39" t="str">
        <f t="shared" ca="1" si="155"/>
        <v/>
      </c>
      <c r="F328" s="39" t="str">
        <f t="shared" ca="1" si="144"/>
        <v/>
      </c>
      <c r="G328" s="101"/>
      <c r="H328" s="39">
        <f t="shared" ca="1" si="135"/>
        <v>0</v>
      </c>
      <c r="J328" s="332"/>
      <c r="K328" s="37" t="str">
        <f t="shared" ca="1" si="145"/>
        <v/>
      </c>
      <c r="L328" s="41" t="str">
        <f t="shared" ca="1" si="146"/>
        <v/>
      </c>
      <c r="M328" s="39" t="str">
        <f t="shared" si="136"/>
        <v/>
      </c>
      <c r="N328" s="39" t="str">
        <f t="shared" ca="1" si="156"/>
        <v/>
      </c>
      <c r="O328" s="39" t="str">
        <f ca="1">IF(L328="","",ROUND(Q327*$O$5/payments_per_year,2))</f>
        <v/>
      </c>
      <c r="P328" s="101"/>
      <c r="Q328" s="39">
        <f t="shared" ca="1" si="157"/>
        <v>0</v>
      </c>
      <c r="R328" s="332"/>
      <c r="S328" s="37" t="str">
        <f t="shared" ca="1" si="147"/>
        <v/>
      </c>
      <c r="T328" s="41" t="str">
        <f t="shared" ca="1" si="148"/>
        <v/>
      </c>
      <c r="U328" s="39" t="str">
        <f t="shared" si="137"/>
        <v/>
      </c>
      <c r="V328" s="39" t="str">
        <f t="shared" ca="1" si="158"/>
        <v/>
      </c>
      <c r="W328" s="39">
        <f t="shared" ca="1" si="138"/>
        <v>0</v>
      </c>
      <c r="X328" s="40"/>
      <c r="Y328" s="39">
        <f t="shared" ca="1" si="159"/>
        <v>0</v>
      </c>
      <c r="Z328" s="327"/>
      <c r="AA328" s="37" t="str">
        <f t="shared" ca="1" si="149"/>
        <v/>
      </c>
      <c r="AB328" s="41" t="str">
        <f t="shared" ca="1" si="150"/>
        <v/>
      </c>
      <c r="AC328" s="39" t="str">
        <f t="shared" si="139"/>
        <v/>
      </c>
      <c r="AD328" s="39" t="str">
        <f t="shared" ca="1" si="160"/>
        <v/>
      </c>
      <c r="AE328" s="39" t="str">
        <f t="shared" ca="1" si="151"/>
        <v/>
      </c>
      <c r="AF328" s="40"/>
      <c r="AG328" s="39">
        <f t="shared" ca="1" si="161"/>
        <v>0</v>
      </c>
      <c r="AH328" s="339"/>
      <c r="AI328" s="37" t="str">
        <f t="shared" ca="1" si="152"/>
        <v/>
      </c>
      <c r="AJ328" s="41" t="str">
        <f t="shared" ca="1" si="153"/>
        <v/>
      </c>
      <c r="AK328" s="39" t="str">
        <f t="shared" si="140"/>
        <v/>
      </c>
      <c r="AL328" s="39" t="str">
        <f t="shared" ca="1" si="162"/>
        <v/>
      </c>
      <c r="AM328" s="39" t="str">
        <f t="shared" ca="1" si="154"/>
        <v/>
      </c>
      <c r="AN328" s="40"/>
      <c r="AO328" s="39">
        <f t="shared" ca="1" si="163"/>
        <v>0</v>
      </c>
      <c r="AP328" s="339"/>
      <c r="AW328" s="329"/>
      <c r="BI328" s="329"/>
      <c r="BJ328" s="329"/>
      <c r="BK328" s="329"/>
      <c r="BL328" s="329"/>
      <c r="BM328" s="329"/>
      <c r="BN328" s="329"/>
      <c r="BO328" s="329"/>
      <c r="BP328" s="329"/>
      <c r="BQ328" s="329"/>
      <c r="BR328" s="329"/>
      <c r="BS328" s="329"/>
      <c r="BT328" s="329"/>
      <c r="BU328" s="329"/>
      <c r="BV328" s="329"/>
      <c r="BW328" s="325"/>
      <c r="BX328" s="325"/>
      <c r="BY328" s="325"/>
      <c r="BZ328" s="325"/>
      <c r="CA328" s="325"/>
      <c r="CB328" s="325"/>
      <c r="CC328" s="325"/>
      <c r="CD328" s="325"/>
      <c r="CE328" s="325"/>
      <c r="CF328" s="325"/>
      <c r="CG328" s="325"/>
      <c r="CH328" s="325"/>
      <c r="CI328" s="325"/>
      <c r="CJ328" s="325"/>
      <c r="CK328" s="325"/>
      <c r="CL328" s="325"/>
      <c r="CM328" s="325"/>
      <c r="CN328" s="325"/>
      <c r="CO328" s="325"/>
      <c r="CP328" s="325"/>
      <c r="CQ328" s="325"/>
      <c r="CR328" s="325"/>
      <c r="CS328" s="325"/>
      <c r="CT328" s="325"/>
      <c r="CU328" s="325"/>
      <c r="CV328" s="325"/>
      <c r="CW328" s="325"/>
      <c r="CX328" s="325"/>
    </row>
    <row r="329" spans="1:102" s="36" customFormat="1" ht="15" hidden="1" customHeight="1">
      <c r="A329" s="329"/>
      <c r="B329" s="37" t="str">
        <f t="shared" ca="1" si="141"/>
        <v/>
      </c>
      <c r="C329" s="41" t="str">
        <f t="shared" ca="1" si="142"/>
        <v/>
      </c>
      <c r="D329" s="39" t="str">
        <f t="shared" ca="1" si="143"/>
        <v/>
      </c>
      <c r="E329" s="39" t="str">
        <f t="shared" ca="1" si="155"/>
        <v/>
      </c>
      <c r="F329" s="39" t="str">
        <f t="shared" ca="1" si="144"/>
        <v/>
      </c>
      <c r="G329" s="101"/>
      <c r="H329" s="39">
        <f t="shared" ca="1" si="135"/>
        <v>0</v>
      </c>
      <c r="J329" s="332"/>
      <c r="K329" s="37" t="str">
        <f t="shared" ca="1" si="145"/>
        <v/>
      </c>
      <c r="L329" s="41" t="str">
        <f t="shared" ca="1" si="146"/>
        <v/>
      </c>
      <c r="M329" s="39" t="str">
        <f t="shared" si="136"/>
        <v/>
      </c>
      <c r="N329" s="39" t="str">
        <f t="shared" ca="1" si="156"/>
        <v/>
      </c>
      <c r="O329" s="39">
        <f ca="1">ROUND(Q328*$O$5/payments_per_year,2)</f>
        <v>0</v>
      </c>
      <c r="P329" s="101"/>
      <c r="Q329" s="39">
        <f t="shared" ca="1" si="157"/>
        <v>0</v>
      </c>
      <c r="R329" s="332"/>
      <c r="S329" s="37" t="str">
        <f t="shared" ca="1" si="147"/>
        <v/>
      </c>
      <c r="T329" s="41" t="str">
        <f t="shared" ca="1" si="148"/>
        <v/>
      </c>
      <c r="U329" s="39" t="str">
        <f t="shared" si="137"/>
        <v/>
      </c>
      <c r="V329" s="39" t="str">
        <f t="shared" ca="1" si="158"/>
        <v/>
      </c>
      <c r="W329" s="39">
        <f t="shared" ca="1" si="138"/>
        <v>0</v>
      </c>
      <c r="X329" s="40"/>
      <c r="Y329" s="39">
        <f t="shared" ca="1" si="159"/>
        <v>0</v>
      </c>
      <c r="Z329" s="327"/>
      <c r="AA329" s="37" t="str">
        <f t="shared" ca="1" si="149"/>
        <v/>
      </c>
      <c r="AB329" s="41" t="str">
        <f t="shared" ca="1" si="150"/>
        <v/>
      </c>
      <c r="AC329" s="39" t="str">
        <f t="shared" si="139"/>
        <v/>
      </c>
      <c r="AD329" s="39" t="str">
        <f t="shared" ca="1" si="160"/>
        <v/>
      </c>
      <c r="AE329" s="39" t="str">
        <f t="shared" ca="1" si="151"/>
        <v/>
      </c>
      <c r="AF329" s="40"/>
      <c r="AG329" s="39">
        <f t="shared" ca="1" si="161"/>
        <v>0</v>
      </c>
      <c r="AH329" s="339"/>
      <c r="AI329" s="37" t="str">
        <f t="shared" ca="1" si="152"/>
        <v/>
      </c>
      <c r="AJ329" s="41" t="str">
        <f t="shared" ca="1" si="153"/>
        <v/>
      </c>
      <c r="AK329" s="39" t="str">
        <f t="shared" si="140"/>
        <v/>
      </c>
      <c r="AL329" s="39" t="str">
        <f t="shared" ca="1" si="162"/>
        <v/>
      </c>
      <c r="AM329" s="39" t="str">
        <f t="shared" ca="1" si="154"/>
        <v/>
      </c>
      <c r="AN329" s="40"/>
      <c r="AO329" s="39">
        <f t="shared" ca="1" si="163"/>
        <v>0</v>
      </c>
      <c r="AP329" s="339"/>
      <c r="AW329" s="329"/>
      <c r="BI329" s="329"/>
      <c r="BJ329" s="329"/>
      <c r="BK329" s="329"/>
      <c r="BL329" s="329"/>
      <c r="BM329" s="329"/>
      <c r="BN329" s="329"/>
      <c r="BO329" s="329"/>
      <c r="BP329" s="329"/>
      <c r="BQ329" s="329"/>
      <c r="BR329" s="329"/>
      <c r="BS329" s="329"/>
      <c r="BT329" s="329"/>
      <c r="BU329" s="329"/>
      <c r="BV329" s="329"/>
      <c r="BW329" s="325"/>
      <c r="BX329" s="325"/>
      <c r="BY329" s="325"/>
      <c r="BZ329" s="325"/>
      <c r="CA329" s="325"/>
      <c r="CB329" s="325"/>
      <c r="CC329" s="325"/>
      <c r="CD329" s="325"/>
      <c r="CE329" s="325"/>
      <c r="CF329" s="325"/>
      <c r="CG329" s="325"/>
      <c r="CH329" s="325"/>
      <c r="CI329" s="325"/>
      <c r="CJ329" s="325"/>
      <c r="CK329" s="325"/>
      <c r="CL329" s="325"/>
      <c r="CM329" s="325"/>
      <c r="CN329" s="325"/>
      <c r="CO329" s="325"/>
      <c r="CP329" s="325"/>
      <c r="CQ329" s="325"/>
      <c r="CR329" s="325"/>
      <c r="CS329" s="325"/>
      <c r="CT329" s="325"/>
      <c r="CU329" s="325"/>
      <c r="CV329" s="325"/>
      <c r="CW329" s="325"/>
      <c r="CX329" s="325"/>
    </row>
    <row r="330" spans="1:102" s="36" customFormat="1" ht="15" hidden="1" customHeight="1">
      <c r="A330" s="329"/>
      <c r="B330" s="37" t="str">
        <f t="shared" ca="1" si="141"/>
        <v/>
      </c>
      <c r="C330" s="41" t="str">
        <f t="shared" ca="1" si="142"/>
        <v/>
      </c>
      <c r="D330" s="39" t="str">
        <f t="shared" ca="1" si="143"/>
        <v/>
      </c>
      <c r="E330" s="39" t="str">
        <f t="shared" ca="1" si="155"/>
        <v/>
      </c>
      <c r="F330" s="39" t="str">
        <f t="shared" ca="1" si="144"/>
        <v/>
      </c>
      <c r="G330" s="101"/>
      <c r="H330" s="39">
        <f t="shared" ca="1" si="135"/>
        <v>0</v>
      </c>
      <c r="J330" s="332"/>
      <c r="K330" s="37" t="str">
        <f t="shared" ca="1" si="145"/>
        <v/>
      </c>
      <c r="L330" s="41" t="str">
        <f t="shared" ca="1" si="146"/>
        <v/>
      </c>
      <c r="M330" s="39" t="str">
        <f t="shared" si="136"/>
        <v/>
      </c>
      <c r="N330" s="39" t="str">
        <f t="shared" ca="1" si="156"/>
        <v/>
      </c>
      <c r="O330" s="39" t="str">
        <f ca="1">IF(L330="","",ROUND(Q329*$O$5/payments_per_year,2))</f>
        <v/>
      </c>
      <c r="P330" s="101"/>
      <c r="Q330" s="39">
        <f t="shared" ca="1" si="157"/>
        <v>0</v>
      </c>
      <c r="R330" s="332"/>
      <c r="S330" s="37" t="str">
        <f t="shared" ca="1" si="147"/>
        <v/>
      </c>
      <c r="T330" s="41" t="str">
        <f t="shared" ca="1" si="148"/>
        <v/>
      </c>
      <c r="U330" s="39" t="str">
        <f t="shared" si="137"/>
        <v/>
      </c>
      <c r="V330" s="39" t="str">
        <f t="shared" ca="1" si="158"/>
        <v/>
      </c>
      <c r="W330" s="39">
        <f t="shared" ca="1" si="138"/>
        <v>0</v>
      </c>
      <c r="X330" s="40"/>
      <c r="Y330" s="39">
        <f t="shared" ca="1" si="159"/>
        <v>0</v>
      </c>
      <c r="Z330" s="327"/>
      <c r="AA330" s="37" t="str">
        <f t="shared" ca="1" si="149"/>
        <v/>
      </c>
      <c r="AB330" s="41" t="str">
        <f t="shared" ca="1" si="150"/>
        <v/>
      </c>
      <c r="AC330" s="39" t="str">
        <f t="shared" si="139"/>
        <v/>
      </c>
      <c r="AD330" s="39" t="str">
        <f t="shared" ca="1" si="160"/>
        <v/>
      </c>
      <c r="AE330" s="39" t="str">
        <f t="shared" ca="1" si="151"/>
        <v/>
      </c>
      <c r="AF330" s="40"/>
      <c r="AG330" s="39">
        <f t="shared" ca="1" si="161"/>
        <v>0</v>
      </c>
      <c r="AH330" s="339"/>
      <c r="AI330" s="37" t="str">
        <f t="shared" ca="1" si="152"/>
        <v/>
      </c>
      <c r="AJ330" s="41" t="str">
        <f t="shared" ca="1" si="153"/>
        <v/>
      </c>
      <c r="AK330" s="39" t="str">
        <f t="shared" si="140"/>
        <v/>
      </c>
      <c r="AL330" s="39" t="str">
        <f t="shared" ca="1" si="162"/>
        <v/>
      </c>
      <c r="AM330" s="39" t="str">
        <f t="shared" ca="1" si="154"/>
        <v/>
      </c>
      <c r="AN330" s="40"/>
      <c r="AO330" s="39">
        <f t="shared" ca="1" si="163"/>
        <v>0</v>
      </c>
      <c r="AP330" s="339"/>
      <c r="AW330" s="329"/>
      <c r="BI330" s="329"/>
      <c r="BJ330" s="329"/>
      <c r="BK330" s="329"/>
      <c r="BL330" s="329"/>
      <c r="BM330" s="329"/>
      <c r="BN330" s="329"/>
      <c r="BO330" s="329"/>
      <c r="BP330" s="329"/>
      <c r="BQ330" s="329"/>
      <c r="BR330" s="329"/>
      <c r="BS330" s="329"/>
      <c r="BT330" s="329"/>
      <c r="BU330" s="329"/>
      <c r="BV330" s="329"/>
      <c r="BW330" s="325"/>
      <c r="BX330" s="325"/>
      <c r="BY330" s="325"/>
      <c r="BZ330" s="325"/>
      <c r="CA330" s="325"/>
      <c r="CB330" s="325"/>
      <c r="CC330" s="325"/>
      <c r="CD330" s="325"/>
      <c r="CE330" s="325"/>
      <c r="CF330" s="325"/>
      <c r="CG330" s="325"/>
      <c r="CH330" s="325"/>
      <c r="CI330" s="325"/>
      <c r="CJ330" s="325"/>
      <c r="CK330" s="325"/>
      <c r="CL330" s="325"/>
      <c r="CM330" s="325"/>
      <c r="CN330" s="325"/>
      <c r="CO330" s="325"/>
      <c r="CP330" s="325"/>
      <c r="CQ330" s="325"/>
      <c r="CR330" s="325"/>
      <c r="CS330" s="325"/>
      <c r="CT330" s="325"/>
      <c r="CU330" s="325"/>
      <c r="CV330" s="325"/>
      <c r="CW330" s="325"/>
      <c r="CX330" s="325"/>
    </row>
    <row r="331" spans="1:102" s="36" customFormat="1" ht="15" hidden="1" customHeight="1">
      <c r="A331" s="329"/>
      <c r="B331" s="37" t="str">
        <f t="shared" ca="1" si="141"/>
        <v/>
      </c>
      <c r="C331" s="41" t="str">
        <f t="shared" ca="1" si="142"/>
        <v/>
      </c>
      <c r="D331" s="39" t="str">
        <f t="shared" ca="1" si="143"/>
        <v/>
      </c>
      <c r="E331" s="39" t="str">
        <f t="shared" ca="1" si="155"/>
        <v/>
      </c>
      <c r="F331" s="39" t="str">
        <f t="shared" ca="1" si="144"/>
        <v/>
      </c>
      <c r="G331" s="101"/>
      <c r="H331" s="39">
        <f t="shared" ca="1" si="135"/>
        <v>0</v>
      </c>
      <c r="J331" s="332"/>
      <c r="K331" s="37" t="str">
        <f t="shared" ca="1" si="145"/>
        <v/>
      </c>
      <c r="L331" s="41" t="str">
        <f t="shared" ca="1" si="146"/>
        <v/>
      </c>
      <c r="M331" s="39" t="str">
        <f t="shared" si="136"/>
        <v/>
      </c>
      <c r="N331" s="39" t="str">
        <f t="shared" ca="1" si="156"/>
        <v/>
      </c>
      <c r="O331" s="39">
        <f ca="1">ROUND(Q330*$O$5/payments_per_year,2)</f>
        <v>0</v>
      </c>
      <c r="P331" s="101"/>
      <c r="Q331" s="39">
        <f t="shared" ca="1" si="157"/>
        <v>0</v>
      </c>
      <c r="R331" s="332"/>
      <c r="S331" s="37" t="str">
        <f t="shared" ca="1" si="147"/>
        <v/>
      </c>
      <c r="T331" s="41" t="str">
        <f t="shared" ca="1" si="148"/>
        <v/>
      </c>
      <c r="U331" s="39" t="str">
        <f t="shared" si="137"/>
        <v/>
      </c>
      <c r="V331" s="39" t="str">
        <f t="shared" ca="1" si="158"/>
        <v/>
      </c>
      <c r="W331" s="39">
        <f t="shared" ca="1" si="138"/>
        <v>0</v>
      </c>
      <c r="X331" s="40"/>
      <c r="Y331" s="39">
        <f t="shared" ca="1" si="159"/>
        <v>0</v>
      </c>
      <c r="Z331" s="327"/>
      <c r="AA331" s="37" t="str">
        <f t="shared" ca="1" si="149"/>
        <v/>
      </c>
      <c r="AB331" s="41" t="str">
        <f t="shared" ca="1" si="150"/>
        <v/>
      </c>
      <c r="AC331" s="39" t="str">
        <f t="shared" si="139"/>
        <v/>
      </c>
      <c r="AD331" s="39" t="str">
        <f t="shared" ca="1" si="160"/>
        <v/>
      </c>
      <c r="AE331" s="39" t="str">
        <f t="shared" ca="1" si="151"/>
        <v/>
      </c>
      <c r="AF331" s="40"/>
      <c r="AG331" s="39">
        <f t="shared" ca="1" si="161"/>
        <v>0</v>
      </c>
      <c r="AH331" s="339"/>
      <c r="AI331" s="37" t="str">
        <f t="shared" ca="1" si="152"/>
        <v/>
      </c>
      <c r="AJ331" s="41" t="str">
        <f t="shared" ca="1" si="153"/>
        <v/>
      </c>
      <c r="AK331" s="39" t="str">
        <f t="shared" si="140"/>
        <v/>
      </c>
      <c r="AL331" s="39" t="str">
        <f t="shared" ca="1" si="162"/>
        <v/>
      </c>
      <c r="AM331" s="39" t="str">
        <f t="shared" ca="1" si="154"/>
        <v/>
      </c>
      <c r="AN331" s="40"/>
      <c r="AO331" s="39">
        <f t="shared" ca="1" si="163"/>
        <v>0</v>
      </c>
      <c r="AP331" s="339"/>
      <c r="AW331" s="329"/>
      <c r="BI331" s="329"/>
      <c r="BJ331" s="329"/>
      <c r="BK331" s="329"/>
      <c r="BL331" s="329"/>
      <c r="BM331" s="329"/>
      <c r="BN331" s="329"/>
      <c r="BO331" s="329"/>
      <c r="BP331" s="329"/>
      <c r="BQ331" s="329"/>
      <c r="BR331" s="329"/>
      <c r="BS331" s="329"/>
      <c r="BT331" s="329"/>
      <c r="BU331" s="329"/>
      <c r="BV331" s="329"/>
      <c r="BW331" s="325"/>
      <c r="BX331" s="325"/>
      <c r="BY331" s="325"/>
      <c r="BZ331" s="325"/>
      <c r="CA331" s="325"/>
      <c r="CB331" s="325"/>
      <c r="CC331" s="325"/>
      <c r="CD331" s="325"/>
      <c r="CE331" s="325"/>
      <c r="CF331" s="325"/>
      <c r="CG331" s="325"/>
      <c r="CH331" s="325"/>
      <c r="CI331" s="325"/>
      <c r="CJ331" s="325"/>
      <c r="CK331" s="325"/>
      <c r="CL331" s="325"/>
      <c r="CM331" s="325"/>
      <c r="CN331" s="325"/>
      <c r="CO331" s="325"/>
      <c r="CP331" s="325"/>
      <c r="CQ331" s="325"/>
      <c r="CR331" s="325"/>
      <c r="CS331" s="325"/>
      <c r="CT331" s="325"/>
      <c r="CU331" s="325"/>
      <c r="CV331" s="325"/>
      <c r="CW331" s="325"/>
      <c r="CX331" s="325"/>
    </row>
    <row r="332" spans="1:102" s="36" customFormat="1" ht="15" hidden="1" customHeight="1">
      <c r="A332" s="329"/>
      <c r="B332" s="37" t="str">
        <f t="shared" ca="1" si="141"/>
        <v/>
      </c>
      <c r="C332" s="41" t="str">
        <f t="shared" ca="1" si="142"/>
        <v/>
      </c>
      <c r="D332" s="39" t="str">
        <f t="shared" ca="1" si="143"/>
        <v/>
      </c>
      <c r="E332" s="39" t="str">
        <f t="shared" ca="1" si="155"/>
        <v/>
      </c>
      <c r="F332" s="39" t="str">
        <f t="shared" ca="1" si="144"/>
        <v/>
      </c>
      <c r="G332" s="101"/>
      <c r="H332" s="39">
        <f t="shared" ca="1" si="135"/>
        <v>0</v>
      </c>
      <c r="J332" s="332"/>
      <c r="K332" s="37" t="str">
        <f t="shared" ca="1" si="145"/>
        <v/>
      </c>
      <c r="L332" s="41" t="str">
        <f t="shared" ca="1" si="146"/>
        <v/>
      </c>
      <c r="M332" s="39" t="str">
        <f t="shared" si="136"/>
        <v/>
      </c>
      <c r="N332" s="39" t="str">
        <f t="shared" ca="1" si="156"/>
        <v/>
      </c>
      <c r="O332" s="39" t="str">
        <f ca="1">IF(L332="","",ROUND(Q331*$O$5/payments_per_year,2))</f>
        <v/>
      </c>
      <c r="P332" s="101"/>
      <c r="Q332" s="39">
        <f t="shared" ca="1" si="157"/>
        <v>0</v>
      </c>
      <c r="R332" s="332"/>
      <c r="S332" s="37" t="str">
        <f t="shared" ca="1" si="147"/>
        <v/>
      </c>
      <c r="T332" s="41" t="str">
        <f t="shared" ca="1" si="148"/>
        <v/>
      </c>
      <c r="U332" s="39" t="str">
        <f t="shared" si="137"/>
        <v/>
      </c>
      <c r="V332" s="39" t="str">
        <f t="shared" ca="1" si="158"/>
        <v/>
      </c>
      <c r="W332" s="39">
        <f t="shared" ca="1" si="138"/>
        <v>0</v>
      </c>
      <c r="X332" s="40"/>
      <c r="Y332" s="39">
        <f t="shared" ca="1" si="159"/>
        <v>0</v>
      </c>
      <c r="Z332" s="327"/>
      <c r="AA332" s="37" t="str">
        <f t="shared" ca="1" si="149"/>
        <v/>
      </c>
      <c r="AB332" s="41" t="str">
        <f t="shared" ca="1" si="150"/>
        <v/>
      </c>
      <c r="AC332" s="39" t="str">
        <f t="shared" si="139"/>
        <v/>
      </c>
      <c r="AD332" s="39" t="str">
        <f t="shared" ca="1" si="160"/>
        <v/>
      </c>
      <c r="AE332" s="39" t="str">
        <f t="shared" ca="1" si="151"/>
        <v/>
      </c>
      <c r="AF332" s="40"/>
      <c r="AG332" s="39">
        <f t="shared" ca="1" si="161"/>
        <v>0</v>
      </c>
      <c r="AH332" s="339"/>
      <c r="AI332" s="37" t="str">
        <f t="shared" ca="1" si="152"/>
        <v/>
      </c>
      <c r="AJ332" s="41" t="str">
        <f t="shared" ca="1" si="153"/>
        <v/>
      </c>
      <c r="AK332" s="39" t="str">
        <f t="shared" si="140"/>
        <v/>
      </c>
      <c r="AL332" s="39" t="str">
        <f t="shared" ca="1" si="162"/>
        <v/>
      </c>
      <c r="AM332" s="39" t="str">
        <f t="shared" ca="1" si="154"/>
        <v/>
      </c>
      <c r="AN332" s="40"/>
      <c r="AO332" s="39">
        <f t="shared" ca="1" si="163"/>
        <v>0</v>
      </c>
      <c r="AP332" s="339"/>
      <c r="AW332" s="329"/>
      <c r="BI332" s="329"/>
      <c r="BJ332" s="329"/>
      <c r="BK332" s="329"/>
      <c r="BL332" s="329"/>
      <c r="BM332" s="329"/>
      <c r="BN332" s="329"/>
      <c r="BO332" s="329"/>
      <c r="BP332" s="329"/>
      <c r="BQ332" s="329"/>
      <c r="BR332" s="329"/>
      <c r="BS332" s="329"/>
      <c r="BT332" s="329"/>
      <c r="BU332" s="329"/>
      <c r="BV332" s="329"/>
      <c r="BW332" s="325"/>
      <c r="BX332" s="325"/>
      <c r="BY332" s="325"/>
      <c r="BZ332" s="325"/>
      <c r="CA332" s="325"/>
      <c r="CB332" s="325"/>
      <c r="CC332" s="325"/>
      <c r="CD332" s="325"/>
      <c r="CE332" s="325"/>
      <c r="CF332" s="325"/>
      <c r="CG332" s="325"/>
      <c r="CH332" s="325"/>
      <c r="CI332" s="325"/>
      <c r="CJ332" s="325"/>
      <c r="CK332" s="325"/>
      <c r="CL332" s="325"/>
      <c r="CM332" s="325"/>
      <c r="CN332" s="325"/>
      <c r="CO332" s="325"/>
      <c r="CP332" s="325"/>
      <c r="CQ332" s="325"/>
      <c r="CR332" s="325"/>
      <c r="CS332" s="325"/>
      <c r="CT332" s="325"/>
      <c r="CU332" s="325"/>
      <c r="CV332" s="325"/>
      <c r="CW332" s="325"/>
      <c r="CX332" s="325"/>
    </row>
    <row r="333" spans="1:102" s="36" customFormat="1" ht="15" hidden="1" customHeight="1">
      <c r="A333" s="329"/>
      <c r="B333" s="37" t="str">
        <f t="shared" ca="1" si="141"/>
        <v/>
      </c>
      <c r="C333" s="41" t="str">
        <f t="shared" ca="1" si="142"/>
        <v/>
      </c>
      <c r="D333" s="39" t="str">
        <f t="shared" ca="1" si="143"/>
        <v/>
      </c>
      <c r="E333" s="39" t="str">
        <f t="shared" ca="1" si="155"/>
        <v/>
      </c>
      <c r="F333" s="39" t="str">
        <f t="shared" ca="1" si="144"/>
        <v/>
      </c>
      <c r="G333" s="101"/>
      <c r="H333" s="39">
        <f t="shared" ca="1" si="135"/>
        <v>0</v>
      </c>
      <c r="J333" s="332"/>
      <c r="K333" s="37" t="str">
        <f t="shared" ca="1" si="145"/>
        <v/>
      </c>
      <c r="L333" s="41" t="str">
        <f t="shared" ca="1" si="146"/>
        <v/>
      </c>
      <c r="M333" s="39" t="str">
        <f t="shared" si="136"/>
        <v/>
      </c>
      <c r="N333" s="39" t="str">
        <f t="shared" ca="1" si="156"/>
        <v/>
      </c>
      <c r="O333" s="39">
        <f ca="1">ROUND(Q332*$O$5/payments_per_year,2)</f>
        <v>0</v>
      </c>
      <c r="P333" s="101"/>
      <c r="Q333" s="39">
        <f t="shared" ca="1" si="157"/>
        <v>0</v>
      </c>
      <c r="R333" s="332"/>
      <c r="S333" s="37" t="str">
        <f t="shared" ca="1" si="147"/>
        <v/>
      </c>
      <c r="T333" s="41" t="str">
        <f t="shared" ca="1" si="148"/>
        <v/>
      </c>
      <c r="U333" s="39" t="str">
        <f t="shared" si="137"/>
        <v/>
      </c>
      <c r="V333" s="39" t="str">
        <f t="shared" ca="1" si="158"/>
        <v/>
      </c>
      <c r="W333" s="39">
        <f t="shared" ca="1" si="138"/>
        <v>0</v>
      </c>
      <c r="X333" s="40"/>
      <c r="Y333" s="39">
        <f t="shared" ca="1" si="159"/>
        <v>0</v>
      </c>
      <c r="Z333" s="327"/>
      <c r="AA333" s="37" t="str">
        <f t="shared" ca="1" si="149"/>
        <v/>
      </c>
      <c r="AB333" s="41" t="str">
        <f t="shared" ca="1" si="150"/>
        <v/>
      </c>
      <c r="AC333" s="39" t="str">
        <f t="shared" si="139"/>
        <v/>
      </c>
      <c r="AD333" s="39" t="str">
        <f t="shared" ca="1" si="160"/>
        <v/>
      </c>
      <c r="AE333" s="39" t="str">
        <f t="shared" ca="1" si="151"/>
        <v/>
      </c>
      <c r="AF333" s="40"/>
      <c r="AG333" s="39">
        <f t="shared" ca="1" si="161"/>
        <v>0</v>
      </c>
      <c r="AH333" s="339"/>
      <c r="AI333" s="37" t="str">
        <f t="shared" ca="1" si="152"/>
        <v/>
      </c>
      <c r="AJ333" s="41" t="str">
        <f t="shared" ca="1" si="153"/>
        <v/>
      </c>
      <c r="AK333" s="39" t="str">
        <f t="shared" si="140"/>
        <v/>
      </c>
      <c r="AL333" s="39" t="str">
        <f t="shared" ca="1" si="162"/>
        <v/>
      </c>
      <c r="AM333" s="39" t="str">
        <f t="shared" ca="1" si="154"/>
        <v/>
      </c>
      <c r="AN333" s="40"/>
      <c r="AO333" s="39">
        <f t="shared" ca="1" si="163"/>
        <v>0</v>
      </c>
      <c r="AP333" s="339"/>
      <c r="AW333" s="329"/>
      <c r="BI333" s="329"/>
      <c r="BJ333" s="329"/>
      <c r="BK333" s="329"/>
      <c r="BL333" s="329"/>
      <c r="BM333" s="329"/>
      <c r="BN333" s="329"/>
      <c r="BO333" s="329"/>
      <c r="BP333" s="329"/>
      <c r="BQ333" s="329"/>
      <c r="BR333" s="329"/>
      <c r="BS333" s="329"/>
      <c r="BT333" s="329"/>
      <c r="BU333" s="329"/>
      <c r="BV333" s="329"/>
      <c r="BW333" s="325"/>
      <c r="BX333" s="325"/>
      <c r="BY333" s="325"/>
      <c r="BZ333" s="325"/>
      <c r="CA333" s="325"/>
      <c r="CB333" s="325"/>
      <c r="CC333" s="325"/>
      <c r="CD333" s="325"/>
      <c r="CE333" s="325"/>
      <c r="CF333" s="325"/>
      <c r="CG333" s="325"/>
      <c r="CH333" s="325"/>
      <c r="CI333" s="325"/>
      <c r="CJ333" s="325"/>
      <c r="CK333" s="325"/>
      <c r="CL333" s="325"/>
      <c r="CM333" s="325"/>
      <c r="CN333" s="325"/>
      <c r="CO333" s="325"/>
      <c r="CP333" s="325"/>
      <c r="CQ333" s="325"/>
      <c r="CR333" s="325"/>
      <c r="CS333" s="325"/>
      <c r="CT333" s="325"/>
      <c r="CU333" s="325"/>
      <c r="CV333" s="325"/>
      <c r="CW333" s="325"/>
      <c r="CX333" s="325"/>
    </row>
    <row r="334" spans="1:102" s="36" customFormat="1" ht="15" hidden="1" customHeight="1">
      <c r="A334" s="329"/>
      <c r="B334" s="37" t="str">
        <f t="shared" ca="1" si="141"/>
        <v/>
      </c>
      <c r="C334" s="41" t="str">
        <f t="shared" ca="1" si="142"/>
        <v/>
      </c>
      <c r="D334" s="39" t="str">
        <f t="shared" ca="1" si="143"/>
        <v/>
      </c>
      <c r="E334" s="39" t="str">
        <f t="shared" ca="1" si="155"/>
        <v/>
      </c>
      <c r="F334" s="39" t="str">
        <f t="shared" ca="1" si="144"/>
        <v/>
      </c>
      <c r="G334" s="101"/>
      <c r="H334" s="39">
        <f t="shared" ca="1" si="135"/>
        <v>0</v>
      </c>
      <c r="J334" s="332"/>
      <c r="K334" s="37" t="str">
        <f t="shared" ca="1" si="145"/>
        <v/>
      </c>
      <c r="L334" s="41" t="str">
        <f t="shared" ca="1" si="146"/>
        <v/>
      </c>
      <c r="M334" s="39" t="str">
        <f t="shared" si="136"/>
        <v/>
      </c>
      <c r="N334" s="39" t="str">
        <f t="shared" ca="1" si="156"/>
        <v/>
      </c>
      <c r="O334" s="39" t="str">
        <f ca="1">IF(L334="","",ROUND(Q333*$O$5/payments_per_year,2))</f>
        <v/>
      </c>
      <c r="P334" s="101"/>
      <c r="Q334" s="39">
        <f t="shared" ca="1" si="157"/>
        <v>0</v>
      </c>
      <c r="R334" s="332"/>
      <c r="S334" s="37" t="str">
        <f t="shared" ca="1" si="147"/>
        <v/>
      </c>
      <c r="T334" s="41" t="str">
        <f t="shared" ca="1" si="148"/>
        <v/>
      </c>
      <c r="U334" s="39" t="str">
        <f t="shared" si="137"/>
        <v/>
      </c>
      <c r="V334" s="39" t="str">
        <f t="shared" ca="1" si="158"/>
        <v/>
      </c>
      <c r="W334" s="39">
        <f t="shared" ca="1" si="138"/>
        <v>0</v>
      </c>
      <c r="X334" s="40"/>
      <c r="Y334" s="39">
        <f t="shared" ca="1" si="159"/>
        <v>0</v>
      </c>
      <c r="Z334" s="327"/>
      <c r="AA334" s="37" t="str">
        <f t="shared" ca="1" si="149"/>
        <v/>
      </c>
      <c r="AB334" s="41" t="str">
        <f t="shared" ca="1" si="150"/>
        <v/>
      </c>
      <c r="AC334" s="39" t="str">
        <f t="shared" si="139"/>
        <v/>
      </c>
      <c r="AD334" s="39" t="str">
        <f t="shared" ca="1" si="160"/>
        <v/>
      </c>
      <c r="AE334" s="39" t="str">
        <f t="shared" ca="1" si="151"/>
        <v/>
      </c>
      <c r="AF334" s="40"/>
      <c r="AG334" s="39">
        <f t="shared" ca="1" si="161"/>
        <v>0</v>
      </c>
      <c r="AH334" s="339"/>
      <c r="AI334" s="37" t="str">
        <f t="shared" ca="1" si="152"/>
        <v/>
      </c>
      <c r="AJ334" s="41" t="str">
        <f t="shared" ca="1" si="153"/>
        <v/>
      </c>
      <c r="AK334" s="39" t="str">
        <f t="shared" si="140"/>
        <v/>
      </c>
      <c r="AL334" s="39" t="str">
        <f t="shared" ca="1" si="162"/>
        <v/>
      </c>
      <c r="AM334" s="39" t="str">
        <f t="shared" ca="1" si="154"/>
        <v/>
      </c>
      <c r="AN334" s="40"/>
      <c r="AO334" s="39">
        <f t="shared" ca="1" si="163"/>
        <v>0</v>
      </c>
      <c r="AP334" s="339"/>
      <c r="AW334" s="329"/>
      <c r="BI334" s="329"/>
      <c r="BJ334" s="329"/>
      <c r="BK334" s="329"/>
      <c r="BL334" s="329"/>
      <c r="BM334" s="329"/>
      <c r="BN334" s="329"/>
      <c r="BO334" s="329"/>
      <c r="BP334" s="329"/>
      <c r="BQ334" s="329"/>
      <c r="BR334" s="329"/>
      <c r="BS334" s="329"/>
      <c r="BT334" s="329"/>
      <c r="BU334" s="329"/>
      <c r="BV334" s="329"/>
      <c r="BW334" s="325"/>
      <c r="BX334" s="325"/>
      <c r="BY334" s="325"/>
      <c r="BZ334" s="325"/>
      <c r="CA334" s="325"/>
      <c r="CB334" s="325"/>
      <c r="CC334" s="325"/>
      <c r="CD334" s="325"/>
      <c r="CE334" s="325"/>
      <c r="CF334" s="325"/>
      <c r="CG334" s="325"/>
      <c r="CH334" s="325"/>
      <c r="CI334" s="325"/>
      <c r="CJ334" s="325"/>
      <c r="CK334" s="325"/>
      <c r="CL334" s="325"/>
      <c r="CM334" s="325"/>
      <c r="CN334" s="325"/>
      <c r="CO334" s="325"/>
      <c r="CP334" s="325"/>
      <c r="CQ334" s="325"/>
      <c r="CR334" s="325"/>
      <c r="CS334" s="325"/>
      <c r="CT334" s="325"/>
      <c r="CU334" s="325"/>
      <c r="CV334" s="325"/>
      <c r="CW334" s="325"/>
      <c r="CX334" s="325"/>
    </row>
    <row r="335" spans="1:102" s="36" customFormat="1" ht="15" hidden="1" customHeight="1">
      <c r="A335" s="329"/>
      <c r="B335" s="37" t="str">
        <f t="shared" ca="1" si="141"/>
        <v/>
      </c>
      <c r="C335" s="41" t="str">
        <f t="shared" ca="1" si="142"/>
        <v/>
      </c>
      <c r="D335" s="39" t="str">
        <f t="shared" ca="1" si="143"/>
        <v/>
      </c>
      <c r="E335" s="39" t="str">
        <f t="shared" ca="1" si="155"/>
        <v/>
      </c>
      <c r="F335" s="39" t="str">
        <f t="shared" ca="1" si="144"/>
        <v/>
      </c>
      <c r="G335" s="101"/>
      <c r="H335" s="39">
        <f t="shared" ca="1" si="135"/>
        <v>0</v>
      </c>
      <c r="J335" s="332"/>
      <c r="K335" s="37" t="str">
        <f t="shared" ca="1" si="145"/>
        <v/>
      </c>
      <c r="L335" s="41" t="str">
        <f t="shared" ca="1" si="146"/>
        <v/>
      </c>
      <c r="M335" s="39" t="str">
        <f t="shared" si="136"/>
        <v/>
      </c>
      <c r="N335" s="39" t="str">
        <f t="shared" ca="1" si="156"/>
        <v/>
      </c>
      <c r="O335" s="39">
        <f ca="1">ROUND(Q334*$O$5/payments_per_year,2)</f>
        <v>0</v>
      </c>
      <c r="P335" s="101"/>
      <c r="Q335" s="39">
        <f t="shared" ca="1" si="157"/>
        <v>0</v>
      </c>
      <c r="R335" s="332"/>
      <c r="S335" s="37" t="str">
        <f t="shared" ca="1" si="147"/>
        <v/>
      </c>
      <c r="T335" s="41" t="str">
        <f t="shared" ca="1" si="148"/>
        <v/>
      </c>
      <c r="U335" s="39" t="str">
        <f t="shared" si="137"/>
        <v/>
      </c>
      <c r="V335" s="39" t="str">
        <f t="shared" ca="1" si="158"/>
        <v/>
      </c>
      <c r="W335" s="39">
        <f t="shared" ca="1" si="138"/>
        <v>0</v>
      </c>
      <c r="X335" s="40"/>
      <c r="Y335" s="39">
        <f t="shared" ca="1" si="159"/>
        <v>0</v>
      </c>
      <c r="Z335" s="327"/>
      <c r="AA335" s="37" t="str">
        <f t="shared" ca="1" si="149"/>
        <v/>
      </c>
      <c r="AB335" s="41" t="str">
        <f t="shared" ca="1" si="150"/>
        <v/>
      </c>
      <c r="AC335" s="39" t="str">
        <f t="shared" si="139"/>
        <v/>
      </c>
      <c r="AD335" s="39" t="str">
        <f t="shared" ca="1" si="160"/>
        <v/>
      </c>
      <c r="AE335" s="39" t="str">
        <f t="shared" ca="1" si="151"/>
        <v/>
      </c>
      <c r="AF335" s="40"/>
      <c r="AG335" s="39">
        <f t="shared" ca="1" si="161"/>
        <v>0</v>
      </c>
      <c r="AH335" s="339"/>
      <c r="AI335" s="37" t="str">
        <f t="shared" ca="1" si="152"/>
        <v/>
      </c>
      <c r="AJ335" s="41" t="str">
        <f t="shared" ca="1" si="153"/>
        <v/>
      </c>
      <c r="AK335" s="39" t="str">
        <f t="shared" si="140"/>
        <v/>
      </c>
      <c r="AL335" s="39" t="str">
        <f t="shared" ca="1" si="162"/>
        <v/>
      </c>
      <c r="AM335" s="39" t="str">
        <f t="shared" ca="1" si="154"/>
        <v/>
      </c>
      <c r="AN335" s="40"/>
      <c r="AO335" s="39">
        <f t="shared" ca="1" si="163"/>
        <v>0</v>
      </c>
      <c r="AP335" s="339"/>
      <c r="AW335" s="329"/>
      <c r="BI335" s="329"/>
      <c r="BJ335" s="329"/>
      <c r="BK335" s="329"/>
      <c r="BL335" s="329"/>
      <c r="BM335" s="329"/>
      <c r="BN335" s="329"/>
      <c r="BO335" s="329"/>
      <c r="BP335" s="329"/>
      <c r="BQ335" s="329"/>
      <c r="BR335" s="329"/>
      <c r="BS335" s="329"/>
      <c r="BT335" s="329"/>
      <c r="BU335" s="329"/>
      <c r="BV335" s="329"/>
      <c r="BW335" s="325"/>
      <c r="BX335" s="325"/>
      <c r="BY335" s="325"/>
      <c r="BZ335" s="325"/>
      <c r="CA335" s="325"/>
      <c r="CB335" s="325"/>
      <c r="CC335" s="325"/>
      <c r="CD335" s="325"/>
      <c r="CE335" s="325"/>
      <c r="CF335" s="325"/>
      <c r="CG335" s="325"/>
      <c r="CH335" s="325"/>
      <c r="CI335" s="325"/>
      <c r="CJ335" s="325"/>
      <c r="CK335" s="325"/>
      <c r="CL335" s="325"/>
      <c r="CM335" s="325"/>
      <c r="CN335" s="325"/>
      <c r="CO335" s="325"/>
      <c r="CP335" s="325"/>
      <c r="CQ335" s="325"/>
      <c r="CR335" s="325"/>
      <c r="CS335" s="325"/>
      <c r="CT335" s="325"/>
      <c r="CU335" s="325"/>
      <c r="CV335" s="325"/>
      <c r="CW335" s="325"/>
      <c r="CX335" s="325"/>
    </row>
    <row r="336" spans="1:102" s="36" customFormat="1" ht="15" hidden="1" customHeight="1">
      <c r="A336" s="329"/>
      <c r="B336" s="37" t="str">
        <f t="shared" ca="1" si="141"/>
        <v/>
      </c>
      <c r="C336" s="41" t="str">
        <f t="shared" ca="1" si="142"/>
        <v/>
      </c>
      <c r="D336" s="39" t="str">
        <f t="shared" ca="1" si="143"/>
        <v/>
      </c>
      <c r="E336" s="39" t="str">
        <f t="shared" ca="1" si="155"/>
        <v/>
      </c>
      <c r="F336" s="39" t="str">
        <f t="shared" ca="1" si="144"/>
        <v/>
      </c>
      <c r="G336" s="101"/>
      <c r="H336" s="39">
        <f t="shared" ca="1" si="135"/>
        <v>0</v>
      </c>
      <c r="J336" s="332"/>
      <c r="K336" s="37" t="str">
        <f t="shared" ca="1" si="145"/>
        <v/>
      </c>
      <c r="L336" s="41" t="str">
        <f t="shared" ca="1" si="146"/>
        <v/>
      </c>
      <c r="M336" s="39" t="str">
        <f t="shared" si="136"/>
        <v/>
      </c>
      <c r="N336" s="39" t="str">
        <f t="shared" ca="1" si="156"/>
        <v/>
      </c>
      <c r="O336" s="39" t="str">
        <f ca="1">IF(L336="","",ROUND(Q335*$O$5/payments_per_year,2))</f>
        <v/>
      </c>
      <c r="P336" s="101"/>
      <c r="Q336" s="39">
        <f t="shared" ca="1" si="157"/>
        <v>0</v>
      </c>
      <c r="R336" s="332"/>
      <c r="S336" s="37" t="str">
        <f t="shared" ca="1" si="147"/>
        <v/>
      </c>
      <c r="T336" s="41" t="str">
        <f t="shared" ca="1" si="148"/>
        <v/>
      </c>
      <c r="U336" s="39" t="str">
        <f t="shared" si="137"/>
        <v/>
      </c>
      <c r="V336" s="39" t="str">
        <f t="shared" ca="1" si="158"/>
        <v/>
      </c>
      <c r="W336" s="39">
        <f t="shared" ca="1" si="138"/>
        <v>0</v>
      </c>
      <c r="X336" s="40"/>
      <c r="Y336" s="39">
        <f t="shared" ca="1" si="159"/>
        <v>0</v>
      </c>
      <c r="Z336" s="327"/>
      <c r="AA336" s="37" t="str">
        <f t="shared" ca="1" si="149"/>
        <v/>
      </c>
      <c r="AB336" s="41" t="str">
        <f t="shared" ca="1" si="150"/>
        <v/>
      </c>
      <c r="AC336" s="39" t="str">
        <f t="shared" si="139"/>
        <v/>
      </c>
      <c r="AD336" s="39" t="str">
        <f t="shared" ca="1" si="160"/>
        <v/>
      </c>
      <c r="AE336" s="39" t="str">
        <f t="shared" ca="1" si="151"/>
        <v/>
      </c>
      <c r="AF336" s="40"/>
      <c r="AG336" s="39">
        <f t="shared" ca="1" si="161"/>
        <v>0</v>
      </c>
      <c r="AH336" s="339"/>
      <c r="AI336" s="37" t="str">
        <f t="shared" ca="1" si="152"/>
        <v/>
      </c>
      <c r="AJ336" s="41" t="str">
        <f t="shared" ca="1" si="153"/>
        <v/>
      </c>
      <c r="AK336" s="39" t="str">
        <f t="shared" si="140"/>
        <v/>
      </c>
      <c r="AL336" s="39" t="str">
        <f t="shared" ca="1" si="162"/>
        <v/>
      </c>
      <c r="AM336" s="39" t="str">
        <f t="shared" ca="1" si="154"/>
        <v/>
      </c>
      <c r="AN336" s="40"/>
      <c r="AO336" s="39">
        <f t="shared" ca="1" si="163"/>
        <v>0</v>
      </c>
      <c r="AP336" s="339"/>
      <c r="AW336" s="329"/>
      <c r="BI336" s="329"/>
      <c r="BJ336" s="329"/>
      <c r="BK336" s="329"/>
      <c r="BL336" s="329"/>
      <c r="BM336" s="329"/>
      <c r="BN336" s="329"/>
      <c r="BO336" s="329"/>
      <c r="BP336" s="329"/>
      <c r="BQ336" s="329"/>
      <c r="BR336" s="329"/>
      <c r="BS336" s="329"/>
      <c r="BT336" s="329"/>
      <c r="BU336" s="329"/>
      <c r="BV336" s="329"/>
      <c r="BW336" s="325"/>
      <c r="BX336" s="325"/>
      <c r="BY336" s="325"/>
      <c r="BZ336" s="325"/>
      <c r="CA336" s="325"/>
      <c r="CB336" s="325"/>
      <c r="CC336" s="325"/>
      <c r="CD336" s="325"/>
      <c r="CE336" s="325"/>
      <c r="CF336" s="325"/>
      <c r="CG336" s="325"/>
      <c r="CH336" s="325"/>
      <c r="CI336" s="325"/>
      <c r="CJ336" s="325"/>
      <c r="CK336" s="325"/>
      <c r="CL336" s="325"/>
      <c r="CM336" s="325"/>
      <c r="CN336" s="325"/>
      <c r="CO336" s="325"/>
      <c r="CP336" s="325"/>
      <c r="CQ336" s="325"/>
      <c r="CR336" s="325"/>
      <c r="CS336" s="325"/>
      <c r="CT336" s="325"/>
      <c r="CU336" s="325"/>
      <c r="CV336" s="325"/>
      <c r="CW336" s="325"/>
      <c r="CX336" s="325"/>
    </row>
    <row r="337" spans="1:102" s="36" customFormat="1" ht="15" hidden="1" customHeight="1">
      <c r="A337" s="329"/>
      <c r="B337" s="37" t="str">
        <f t="shared" ca="1" si="141"/>
        <v/>
      </c>
      <c r="C337" s="41" t="str">
        <f t="shared" ca="1" si="142"/>
        <v/>
      </c>
      <c r="D337" s="39" t="str">
        <f t="shared" ca="1" si="143"/>
        <v/>
      </c>
      <c r="E337" s="39" t="str">
        <f t="shared" ca="1" si="155"/>
        <v/>
      </c>
      <c r="F337" s="39" t="str">
        <f t="shared" ca="1" si="144"/>
        <v/>
      </c>
      <c r="G337" s="101"/>
      <c r="H337" s="39">
        <f t="shared" ca="1" si="135"/>
        <v>0</v>
      </c>
      <c r="J337" s="332"/>
      <c r="K337" s="37" t="str">
        <f t="shared" ca="1" si="145"/>
        <v/>
      </c>
      <c r="L337" s="41" t="str">
        <f t="shared" ca="1" si="146"/>
        <v/>
      </c>
      <c r="M337" s="39" t="str">
        <f t="shared" si="136"/>
        <v/>
      </c>
      <c r="N337" s="39" t="str">
        <f t="shared" ca="1" si="156"/>
        <v/>
      </c>
      <c r="O337" s="39">
        <f ca="1">ROUND(Q336*$O$5/payments_per_year,2)</f>
        <v>0</v>
      </c>
      <c r="P337" s="101"/>
      <c r="Q337" s="39">
        <f t="shared" ca="1" si="157"/>
        <v>0</v>
      </c>
      <c r="R337" s="332"/>
      <c r="S337" s="37" t="str">
        <f t="shared" ca="1" si="147"/>
        <v/>
      </c>
      <c r="T337" s="41" t="str">
        <f t="shared" ca="1" si="148"/>
        <v/>
      </c>
      <c r="U337" s="39" t="str">
        <f t="shared" si="137"/>
        <v/>
      </c>
      <c r="V337" s="39" t="str">
        <f t="shared" ca="1" si="158"/>
        <v/>
      </c>
      <c r="W337" s="39">
        <f t="shared" ca="1" si="138"/>
        <v>0</v>
      </c>
      <c r="X337" s="40"/>
      <c r="Y337" s="39">
        <f t="shared" ca="1" si="159"/>
        <v>0</v>
      </c>
      <c r="Z337" s="327"/>
      <c r="AA337" s="37" t="str">
        <f t="shared" ca="1" si="149"/>
        <v/>
      </c>
      <c r="AB337" s="41" t="str">
        <f t="shared" ca="1" si="150"/>
        <v/>
      </c>
      <c r="AC337" s="39" t="str">
        <f t="shared" si="139"/>
        <v/>
      </c>
      <c r="AD337" s="39" t="str">
        <f t="shared" ca="1" si="160"/>
        <v/>
      </c>
      <c r="AE337" s="39" t="str">
        <f t="shared" ca="1" si="151"/>
        <v/>
      </c>
      <c r="AF337" s="40"/>
      <c r="AG337" s="39">
        <f t="shared" ca="1" si="161"/>
        <v>0</v>
      </c>
      <c r="AH337" s="339"/>
      <c r="AI337" s="37" t="str">
        <f t="shared" ca="1" si="152"/>
        <v/>
      </c>
      <c r="AJ337" s="41" t="str">
        <f t="shared" ca="1" si="153"/>
        <v/>
      </c>
      <c r="AK337" s="39" t="str">
        <f t="shared" si="140"/>
        <v/>
      </c>
      <c r="AL337" s="39" t="str">
        <f t="shared" ca="1" si="162"/>
        <v/>
      </c>
      <c r="AM337" s="39" t="str">
        <f t="shared" ca="1" si="154"/>
        <v/>
      </c>
      <c r="AN337" s="40"/>
      <c r="AO337" s="39">
        <f t="shared" ca="1" si="163"/>
        <v>0</v>
      </c>
      <c r="AP337" s="339"/>
      <c r="AW337" s="329"/>
      <c r="BI337" s="329"/>
      <c r="BJ337" s="329"/>
      <c r="BK337" s="329"/>
      <c r="BL337" s="329"/>
      <c r="BM337" s="329"/>
      <c r="BN337" s="329"/>
      <c r="BO337" s="329"/>
      <c r="BP337" s="329"/>
      <c r="BQ337" s="329"/>
      <c r="BR337" s="329"/>
      <c r="BS337" s="329"/>
      <c r="BT337" s="329"/>
      <c r="BU337" s="329"/>
      <c r="BV337" s="329"/>
      <c r="BW337" s="325"/>
      <c r="BX337" s="325"/>
      <c r="BY337" s="325"/>
      <c r="BZ337" s="325"/>
      <c r="CA337" s="325"/>
      <c r="CB337" s="325"/>
      <c r="CC337" s="325"/>
      <c r="CD337" s="325"/>
      <c r="CE337" s="325"/>
      <c r="CF337" s="325"/>
      <c r="CG337" s="325"/>
      <c r="CH337" s="325"/>
      <c r="CI337" s="325"/>
      <c r="CJ337" s="325"/>
      <c r="CK337" s="325"/>
      <c r="CL337" s="325"/>
      <c r="CM337" s="325"/>
      <c r="CN337" s="325"/>
      <c r="CO337" s="325"/>
      <c r="CP337" s="325"/>
      <c r="CQ337" s="325"/>
      <c r="CR337" s="325"/>
      <c r="CS337" s="325"/>
      <c r="CT337" s="325"/>
      <c r="CU337" s="325"/>
      <c r="CV337" s="325"/>
      <c r="CW337" s="325"/>
      <c r="CX337" s="325"/>
    </row>
    <row r="338" spans="1:102" s="36" customFormat="1" ht="15" hidden="1" customHeight="1">
      <c r="A338" s="329"/>
      <c r="B338" s="37" t="str">
        <f t="shared" ca="1" si="141"/>
        <v/>
      </c>
      <c r="C338" s="41" t="str">
        <f t="shared" ca="1" si="142"/>
        <v/>
      </c>
      <c r="D338" s="39" t="str">
        <f t="shared" ca="1" si="143"/>
        <v/>
      </c>
      <c r="E338" s="39" t="str">
        <f t="shared" ca="1" si="155"/>
        <v/>
      </c>
      <c r="F338" s="39" t="str">
        <f t="shared" ca="1" si="144"/>
        <v/>
      </c>
      <c r="G338" s="101"/>
      <c r="H338" s="39">
        <f t="shared" ca="1" si="135"/>
        <v>0</v>
      </c>
      <c r="J338" s="332"/>
      <c r="K338" s="37" t="str">
        <f t="shared" ca="1" si="145"/>
        <v/>
      </c>
      <c r="L338" s="41" t="str">
        <f t="shared" ca="1" si="146"/>
        <v/>
      </c>
      <c r="M338" s="39" t="str">
        <f t="shared" si="136"/>
        <v/>
      </c>
      <c r="N338" s="39" t="str">
        <f t="shared" ca="1" si="156"/>
        <v/>
      </c>
      <c r="O338" s="39" t="str">
        <f ca="1">IF(L338="","",ROUND(Q337*$O$5/payments_per_year,2))</f>
        <v/>
      </c>
      <c r="P338" s="101"/>
      <c r="Q338" s="39">
        <f t="shared" ca="1" si="157"/>
        <v>0</v>
      </c>
      <c r="R338" s="332"/>
      <c r="S338" s="37" t="str">
        <f t="shared" ca="1" si="147"/>
        <v/>
      </c>
      <c r="T338" s="41" t="str">
        <f t="shared" ca="1" si="148"/>
        <v/>
      </c>
      <c r="U338" s="39" t="str">
        <f t="shared" si="137"/>
        <v/>
      </c>
      <c r="V338" s="39" t="str">
        <f t="shared" ca="1" si="158"/>
        <v/>
      </c>
      <c r="W338" s="39">
        <f t="shared" ca="1" si="138"/>
        <v>0</v>
      </c>
      <c r="X338" s="40"/>
      <c r="Y338" s="39">
        <f t="shared" ca="1" si="159"/>
        <v>0</v>
      </c>
      <c r="Z338" s="327"/>
      <c r="AA338" s="37" t="str">
        <f t="shared" ca="1" si="149"/>
        <v/>
      </c>
      <c r="AB338" s="41" t="str">
        <f t="shared" ca="1" si="150"/>
        <v/>
      </c>
      <c r="AC338" s="39" t="str">
        <f t="shared" si="139"/>
        <v/>
      </c>
      <c r="AD338" s="39" t="str">
        <f t="shared" ca="1" si="160"/>
        <v/>
      </c>
      <c r="AE338" s="39" t="str">
        <f t="shared" ca="1" si="151"/>
        <v/>
      </c>
      <c r="AF338" s="40"/>
      <c r="AG338" s="39">
        <f t="shared" ca="1" si="161"/>
        <v>0</v>
      </c>
      <c r="AH338" s="339"/>
      <c r="AI338" s="37" t="str">
        <f t="shared" ca="1" si="152"/>
        <v/>
      </c>
      <c r="AJ338" s="41" t="str">
        <f t="shared" ca="1" si="153"/>
        <v/>
      </c>
      <c r="AK338" s="39" t="str">
        <f t="shared" si="140"/>
        <v/>
      </c>
      <c r="AL338" s="39" t="str">
        <f t="shared" ca="1" si="162"/>
        <v/>
      </c>
      <c r="AM338" s="39" t="str">
        <f t="shared" ca="1" si="154"/>
        <v/>
      </c>
      <c r="AN338" s="40"/>
      <c r="AO338" s="39">
        <f t="shared" ca="1" si="163"/>
        <v>0</v>
      </c>
      <c r="AP338" s="339"/>
      <c r="AW338" s="329"/>
      <c r="BI338" s="329"/>
      <c r="BJ338" s="329"/>
      <c r="BK338" s="329"/>
      <c r="BL338" s="329"/>
      <c r="BM338" s="329"/>
      <c r="BN338" s="329"/>
      <c r="BO338" s="329"/>
      <c r="BP338" s="329"/>
      <c r="BQ338" s="329"/>
      <c r="BR338" s="329"/>
      <c r="BS338" s="329"/>
      <c r="BT338" s="329"/>
      <c r="BU338" s="329"/>
      <c r="BV338" s="329"/>
      <c r="BW338" s="325"/>
      <c r="BX338" s="325"/>
      <c r="BY338" s="325"/>
      <c r="BZ338" s="325"/>
      <c r="CA338" s="325"/>
      <c r="CB338" s="325"/>
      <c r="CC338" s="325"/>
      <c r="CD338" s="325"/>
      <c r="CE338" s="325"/>
      <c r="CF338" s="325"/>
      <c r="CG338" s="325"/>
      <c r="CH338" s="325"/>
      <c r="CI338" s="325"/>
      <c r="CJ338" s="325"/>
      <c r="CK338" s="325"/>
      <c r="CL338" s="325"/>
      <c r="CM338" s="325"/>
      <c r="CN338" s="325"/>
      <c r="CO338" s="325"/>
      <c r="CP338" s="325"/>
      <c r="CQ338" s="325"/>
      <c r="CR338" s="325"/>
      <c r="CS338" s="325"/>
      <c r="CT338" s="325"/>
      <c r="CU338" s="325"/>
      <c r="CV338" s="325"/>
      <c r="CW338" s="325"/>
      <c r="CX338" s="325"/>
    </row>
    <row r="339" spans="1:102" s="36" customFormat="1" ht="15" hidden="1" customHeight="1">
      <c r="A339" s="329"/>
      <c r="B339" s="37" t="str">
        <f t="shared" ca="1" si="141"/>
        <v/>
      </c>
      <c r="C339" s="41" t="str">
        <f t="shared" ca="1" si="142"/>
        <v/>
      </c>
      <c r="D339" s="39" t="str">
        <f t="shared" ca="1" si="143"/>
        <v/>
      </c>
      <c r="E339" s="39" t="str">
        <f t="shared" ca="1" si="155"/>
        <v/>
      </c>
      <c r="F339" s="39" t="str">
        <f t="shared" ca="1" si="144"/>
        <v/>
      </c>
      <c r="G339" s="101"/>
      <c r="H339" s="39">
        <f t="shared" ref="H339:H402" ca="1" si="164">IF(B339="",0,ROUND(H338-E339-G339,2))</f>
        <v>0</v>
      </c>
      <c r="J339" s="332"/>
      <c r="K339" s="37" t="str">
        <f t="shared" ca="1" si="145"/>
        <v/>
      </c>
      <c r="L339" s="41" t="str">
        <f t="shared" ca="1" si="146"/>
        <v/>
      </c>
      <c r="M339" s="39" t="str">
        <f t="shared" ref="M339:M402" si="165">$O$10</f>
        <v/>
      </c>
      <c r="N339" s="39" t="str">
        <f t="shared" ca="1" si="156"/>
        <v/>
      </c>
      <c r="O339" s="39">
        <f ca="1">ROUND(Q338*$O$5/payments_per_year,2)</f>
        <v>0</v>
      </c>
      <c r="P339" s="101"/>
      <c r="Q339" s="39">
        <f t="shared" ca="1" si="157"/>
        <v>0</v>
      </c>
      <c r="R339" s="332"/>
      <c r="S339" s="37" t="str">
        <f t="shared" ca="1" si="147"/>
        <v/>
      </c>
      <c r="T339" s="41" t="str">
        <f t="shared" ca="1" si="148"/>
        <v/>
      </c>
      <c r="U339" s="39" t="str">
        <f t="shared" ref="U339:U402" si="166">$W$10</f>
        <v/>
      </c>
      <c r="V339" s="39" t="str">
        <f t="shared" ca="1" si="158"/>
        <v/>
      </c>
      <c r="W339" s="39">
        <f t="shared" ref="W339:W402" ca="1" si="167">ROUND(Y338*$W$5/payments_per_year,2)</f>
        <v>0</v>
      </c>
      <c r="X339" s="40"/>
      <c r="Y339" s="39">
        <f t="shared" ca="1" si="159"/>
        <v>0</v>
      </c>
      <c r="Z339" s="327"/>
      <c r="AA339" s="37" t="str">
        <f t="shared" ca="1" si="149"/>
        <v/>
      </c>
      <c r="AB339" s="41" t="str">
        <f t="shared" ca="1" si="150"/>
        <v/>
      </c>
      <c r="AC339" s="39" t="str">
        <f t="shared" ref="AC339:AC402" si="168">$AE$10</f>
        <v/>
      </c>
      <c r="AD339" s="39" t="str">
        <f t="shared" ca="1" si="160"/>
        <v/>
      </c>
      <c r="AE339" s="39" t="str">
        <f t="shared" ca="1" si="151"/>
        <v/>
      </c>
      <c r="AF339" s="40"/>
      <c r="AG339" s="39">
        <f t="shared" ca="1" si="161"/>
        <v>0</v>
      </c>
      <c r="AH339" s="339"/>
      <c r="AI339" s="37" t="str">
        <f t="shared" ca="1" si="152"/>
        <v/>
      </c>
      <c r="AJ339" s="41" t="str">
        <f t="shared" ca="1" si="153"/>
        <v/>
      </c>
      <c r="AK339" s="39" t="str">
        <f t="shared" ref="AK339:AK402" si="169">$AE$10</f>
        <v/>
      </c>
      <c r="AL339" s="39" t="str">
        <f t="shared" ca="1" si="162"/>
        <v/>
      </c>
      <c r="AM339" s="39" t="str">
        <f t="shared" ca="1" si="154"/>
        <v/>
      </c>
      <c r="AN339" s="40"/>
      <c r="AO339" s="39">
        <f t="shared" ca="1" si="163"/>
        <v>0</v>
      </c>
      <c r="AP339" s="339"/>
      <c r="AW339" s="329"/>
      <c r="BI339" s="329"/>
      <c r="BJ339" s="329"/>
      <c r="BK339" s="329"/>
      <c r="BL339" s="329"/>
      <c r="BM339" s="329"/>
      <c r="BN339" s="329"/>
      <c r="BO339" s="329"/>
      <c r="BP339" s="329"/>
      <c r="BQ339" s="329"/>
      <c r="BR339" s="329"/>
      <c r="BS339" s="329"/>
      <c r="BT339" s="329"/>
      <c r="BU339" s="329"/>
      <c r="BV339" s="329"/>
      <c r="BW339" s="325"/>
      <c r="BX339" s="325"/>
      <c r="BY339" s="325"/>
      <c r="BZ339" s="325"/>
      <c r="CA339" s="325"/>
      <c r="CB339" s="325"/>
      <c r="CC339" s="325"/>
      <c r="CD339" s="325"/>
      <c r="CE339" s="325"/>
      <c r="CF339" s="325"/>
      <c r="CG339" s="325"/>
      <c r="CH339" s="325"/>
      <c r="CI339" s="325"/>
      <c r="CJ339" s="325"/>
      <c r="CK339" s="325"/>
      <c r="CL339" s="325"/>
      <c r="CM339" s="325"/>
      <c r="CN339" s="325"/>
      <c r="CO339" s="325"/>
      <c r="CP339" s="325"/>
      <c r="CQ339" s="325"/>
      <c r="CR339" s="325"/>
      <c r="CS339" s="325"/>
      <c r="CT339" s="325"/>
      <c r="CU339" s="325"/>
      <c r="CV339" s="325"/>
      <c r="CW339" s="325"/>
      <c r="CX339" s="325"/>
    </row>
    <row r="340" spans="1:102" s="36" customFormat="1" ht="15" hidden="1" customHeight="1">
      <c r="A340" s="329"/>
      <c r="B340" s="37" t="str">
        <f t="shared" ref="B340:B403" ca="1" si="170">IF(B339&lt;$F$11,IF(H339&gt;0,B339+1,""),"")</f>
        <v/>
      </c>
      <c r="C340" s="41" t="str">
        <f t="shared" ref="C340:C403" ca="1" si="171">IF(B340="","",IF(B340&lt;=$F$11,IF(payments_per_year=26,DATE(YEAR(start_date),MONTH(start_date),DAY(start_date)+14*B340),IF(payments_per_year=52,DATE(YEAR(start_date),MONTH(start_date),DAY(start_date)+7*B340),DATE(YEAR(start_date),MONTH(start_date)+B340*12/$F$7,DAY(start_date)))),""))</f>
        <v/>
      </c>
      <c r="D340" s="39" t="str">
        <f t="shared" ref="D340:D403" ca="1" si="172">IF(C340="","",IF($F$10+F340&gt;H339,ROUND(H339+F340,2),$F$10))</f>
        <v/>
      </c>
      <c r="E340" s="39" t="str">
        <f t="shared" ca="1" si="155"/>
        <v/>
      </c>
      <c r="F340" s="39" t="str">
        <f t="shared" ref="F340:F403" ca="1" si="173">IF(C340="","",ROUND(H339*$F$5/payments_per_year,2))</f>
        <v/>
      </c>
      <c r="G340" s="101"/>
      <c r="H340" s="39">
        <f t="shared" ca="1" si="164"/>
        <v>0</v>
      </c>
      <c r="J340" s="332"/>
      <c r="K340" s="37" t="str">
        <f t="shared" ref="K340:K403" ca="1" si="174">IF(K339&lt;$F$11,IF(Q339&gt;0,K339+1,""),"")</f>
        <v/>
      </c>
      <c r="L340" s="41" t="str">
        <f t="shared" ref="L340:L403" ca="1" si="175">IF(K340="","",IF(K340&lt;=$F$11,IF(payments_per_year=26,DATE(YEAR(start_date),MONTH(start_date),DAY(start_date)+14*K340),IF(payments_per_year=52,DATE(YEAR(start_date),MONTH(start_date),DAY(start_date)+7*K340),DATE(YEAR(start_date),MONTH(start_date)+K340*12/$F$7,DAY(start_date)))),""))</f>
        <v/>
      </c>
      <c r="M340" s="39" t="str">
        <f t="shared" si="165"/>
        <v/>
      </c>
      <c r="N340" s="39" t="str">
        <f t="shared" ca="1" si="156"/>
        <v/>
      </c>
      <c r="O340" s="39" t="str">
        <f ca="1">IF(L340="","",ROUND(Q339*$O$5/payments_per_year,2))</f>
        <v/>
      </c>
      <c r="P340" s="101"/>
      <c r="Q340" s="39">
        <f t="shared" ca="1" si="157"/>
        <v>0</v>
      </c>
      <c r="R340" s="332"/>
      <c r="S340" s="37" t="str">
        <f t="shared" ref="S340:S403" ca="1" si="176">IF(S339&lt;$F$11,IF(Y339&gt;0,S339+1,""),"")</f>
        <v/>
      </c>
      <c r="T340" s="41" t="str">
        <f t="shared" ref="T340:T403" ca="1" si="177">IF(S340="","",IF(S340&lt;=$F$11,IF(payments_per_year=26,DATE(YEAR(start_date),MONTH(start_date),DAY(start_date)+14*S340),IF(payments_per_year=52,DATE(YEAR(start_date),MONTH(start_date),DAY(start_date)+7*S340),DATE(YEAR(start_date),MONTH(start_date)+S340*12/$F$7,DAY(start_date)))),""))</f>
        <v/>
      </c>
      <c r="U340" s="39" t="str">
        <f t="shared" si="166"/>
        <v/>
      </c>
      <c r="V340" s="39" t="str">
        <f t="shared" ca="1" si="158"/>
        <v/>
      </c>
      <c r="W340" s="39">
        <f t="shared" ca="1" si="167"/>
        <v>0</v>
      </c>
      <c r="X340" s="40"/>
      <c r="Y340" s="39">
        <f t="shared" ca="1" si="159"/>
        <v>0</v>
      </c>
      <c r="Z340" s="327"/>
      <c r="AA340" s="37" t="str">
        <f t="shared" ref="AA340:AA403" ca="1" si="178">IF(AA339&lt;$F$11,IF(AG339&gt;0,AA339+1,""),"")</f>
        <v/>
      </c>
      <c r="AB340" s="41" t="str">
        <f t="shared" ref="AB340:AB403" ca="1" si="179">IF(AA340="","",IF(AA340&lt;=$F$11,IF(payments_per_year=26,DATE(YEAR(start_date),MONTH(start_date),DAY(start_date)+14*AA340),IF(payments_per_year=52,DATE(YEAR(start_date),MONTH(start_date),DAY(start_date)+7*AA340),DATE(YEAR(start_date),MONTH(start_date)+AA340*12/$F$7,DAY(start_date)))),""))</f>
        <v/>
      </c>
      <c r="AC340" s="39" t="str">
        <f t="shared" si="168"/>
        <v/>
      </c>
      <c r="AD340" s="39" t="str">
        <f t="shared" ca="1" si="160"/>
        <v/>
      </c>
      <c r="AE340" s="39" t="str">
        <f t="shared" ref="AE340:AE403" ca="1" si="180">IF(AB340="","",ROUND(AG339*$F$5/payments_per_year,2))</f>
        <v/>
      </c>
      <c r="AF340" s="40"/>
      <c r="AG340" s="39">
        <f t="shared" ca="1" si="161"/>
        <v>0</v>
      </c>
      <c r="AH340" s="339"/>
      <c r="AI340" s="37" t="str">
        <f t="shared" ref="AI340:AI403" ca="1" si="181">IF(AI339&lt;$F$11,IF(AO339&gt;0,AI339+1,""),"")</f>
        <v/>
      </c>
      <c r="AJ340" s="41" t="str">
        <f t="shared" ref="AJ340:AJ403" ca="1" si="182">IF(AI340="","",IF(AI340&lt;=$F$11,IF(payments_per_year=26,DATE(YEAR(start_date),MONTH(start_date),DAY(start_date)+14*AI340),IF(payments_per_year=52,DATE(YEAR(start_date),MONTH(start_date),DAY(start_date)+7*AI340),DATE(YEAR(start_date),MONTH(start_date)+AI340*12/$F$7,DAY(start_date)))),""))</f>
        <v/>
      </c>
      <c r="AK340" s="39" t="str">
        <f t="shared" si="169"/>
        <v/>
      </c>
      <c r="AL340" s="39" t="str">
        <f t="shared" ca="1" si="162"/>
        <v/>
      </c>
      <c r="AM340" s="39" t="str">
        <f t="shared" ref="AM340:AM403" ca="1" si="183">IF(AJ340="","",ROUND(AO339*$F$5/payments_per_year,2))</f>
        <v/>
      </c>
      <c r="AN340" s="40"/>
      <c r="AO340" s="39">
        <f t="shared" ca="1" si="163"/>
        <v>0</v>
      </c>
      <c r="AP340" s="339"/>
      <c r="AW340" s="329"/>
      <c r="BI340" s="329"/>
      <c r="BJ340" s="329"/>
      <c r="BK340" s="329"/>
      <c r="BL340" s="329"/>
      <c r="BM340" s="329"/>
      <c r="BN340" s="329"/>
      <c r="BO340" s="329"/>
      <c r="BP340" s="329"/>
      <c r="BQ340" s="329"/>
      <c r="BR340" s="329"/>
      <c r="BS340" s="329"/>
      <c r="BT340" s="329"/>
      <c r="BU340" s="329"/>
      <c r="BV340" s="329"/>
      <c r="BW340" s="325"/>
      <c r="BX340" s="325"/>
      <c r="BY340" s="325"/>
      <c r="BZ340" s="325"/>
      <c r="CA340" s="325"/>
      <c r="CB340" s="325"/>
      <c r="CC340" s="325"/>
      <c r="CD340" s="325"/>
      <c r="CE340" s="325"/>
      <c r="CF340" s="325"/>
      <c r="CG340" s="325"/>
      <c r="CH340" s="325"/>
      <c r="CI340" s="325"/>
      <c r="CJ340" s="325"/>
      <c r="CK340" s="325"/>
      <c r="CL340" s="325"/>
      <c r="CM340" s="325"/>
      <c r="CN340" s="325"/>
      <c r="CO340" s="325"/>
      <c r="CP340" s="325"/>
      <c r="CQ340" s="325"/>
      <c r="CR340" s="325"/>
      <c r="CS340" s="325"/>
      <c r="CT340" s="325"/>
      <c r="CU340" s="325"/>
      <c r="CV340" s="325"/>
      <c r="CW340" s="325"/>
      <c r="CX340" s="325"/>
    </row>
    <row r="341" spans="1:102" s="36" customFormat="1" ht="15" hidden="1" customHeight="1">
      <c r="A341" s="329"/>
      <c r="B341" s="37" t="str">
        <f t="shared" ca="1" si="170"/>
        <v/>
      </c>
      <c r="C341" s="41" t="str">
        <f t="shared" ca="1" si="171"/>
        <v/>
      </c>
      <c r="D341" s="39" t="str">
        <f t="shared" ca="1" si="172"/>
        <v/>
      </c>
      <c r="E341" s="39" t="str">
        <f t="shared" ca="1" si="155"/>
        <v/>
      </c>
      <c r="F341" s="39" t="str">
        <f t="shared" ca="1" si="173"/>
        <v/>
      </c>
      <c r="G341" s="101"/>
      <c r="H341" s="39">
        <f t="shared" ca="1" si="164"/>
        <v>0</v>
      </c>
      <c r="J341" s="332"/>
      <c r="K341" s="37" t="str">
        <f t="shared" ca="1" si="174"/>
        <v/>
      </c>
      <c r="L341" s="41" t="str">
        <f t="shared" ca="1" si="175"/>
        <v/>
      </c>
      <c r="M341" s="39" t="str">
        <f t="shared" si="165"/>
        <v/>
      </c>
      <c r="N341" s="39" t="str">
        <f t="shared" ca="1" si="156"/>
        <v/>
      </c>
      <c r="O341" s="39">
        <f ca="1">ROUND(Q340*$O$5/payments_per_year,2)</f>
        <v>0</v>
      </c>
      <c r="P341" s="101"/>
      <c r="Q341" s="39">
        <f t="shared" ca="1" si="157"/>
        <v>0</v>
      </c>
      <c r="R341" s="332"/>
      <c r="S341" s="37" t="str">
        <f t="shared" ca="1" si="176"/>
        <v/>
      </c>
      <c r="T341" s="41" t="str">
        <f t="shared" ca="1" si="177"/>
        <v/>
      </c>
      <c r="U341" s="39" t="str">
        <f t="shared" si="166"/>
        <v/>
      </c>
      <c r="V341" s="39" t="str">
        <f t="shared" ca="1" si="158"/>
        <v/>
      </c>
      <c r="W341" s="39">
        <f t="shared" ca="1" si="167"/>
        <v>0</v>
      </c>
      <c r="X341" s="40"/>
      <c r="Y341" s="39">
        <f t="shared" ca="1" si="159"/>
        <v>0</v>
      </c>
      <c r="Z341" s="327"/>
      <c r="AA341" s="37" t="str">
        <f t="shared" ca="1" si="178"/>
        <v/>
      </c>
      <c r="AB341" s="41" t="str">
        <f t="shared" ca="1" si="179"/>
        <v/>
      </c>
      <c r="AC341" s="39" t="str">
        <f t="shared" si="168"/>
        <v/>
      </c>
      <c r="AD341" s="39" t="str">
        <f t="shared" ca="1" si="160"/>
        <v/>
      </c>
      <c r="AE341" s="39" t="str">
        <f t="shared" ca="1" si="180"/>
        <v/>
      </c>
      <c r="AF341" s="40"/>
      <c r="AG341" s="39">
        <f t="shared" ca="1" si="161"/>
        <v>0</v>
      </c>
      <c r="AH341" s="339"/>
      <c r="AI341" s="37" t="str">
        <f t="shared" ca="1" si="181"/>
        <v/>
      </c>
      <c r="AJ341" s="41" t="str">
        <f t="shared" ca="1" si="182"/>
        <v/>
      </c>
      <c r="AK341" s="39" t="str">
        <f t="shared" si="169"/>
        <v/>
      </c>
      <c r="AL341" s="39" t="str">
        <f t="shared" ca="1" si="162"/>
        <v/>
      </c>
      <c r="AM341" s="39" t="str">
        <f t="shared" ca="1" si="183"/>
        <v/>
      </c>
      <c r="AN341" s="40"/>
      <c r="AO341" s="39">
        <f t="shared" ca="1" si="163"/>
        <v>0</v>
      </c>
      <c r="AP341" s="339"/>
      <c r="AW341" s="329"/>
      <c r="BI341" s="329"/>
      <c r="BJ341" s="329"/>
      <c r="BK341" s="329"/>
      <c r="BL341" s="329"/>
      <c r="BM341" s="329"/>
      <c r="BN341" s="329"/>
      <c r="BO341" s="329"/>
      <c r="BP341" s="329"/>
      <c r="BQ341" s="329"/>
      <c r="BR341" s="329"/>
      <c r="BS341" s="329"/>
      <c r="BT341" s="329"/>
      <c r="BU341" s="329"/>
      <c r="BV341" s="329"/>
      <c r="BW341" s="325"/>
      <c r="BX341" s="325"/>
      <c r="BY341" s="325"/>
      <c r="BZ341" s="325"/>
      <c r="CA341" s="325"/>
      <c r="CB341" s="325"/>
      <c r="CC341" s="325"/>
      <c r="CD341" s="325"/>
      <c r="CE341" s="325"/>
      <c r="CF341" s="325"/>
      <c r="CG341" s="325"/>
      <c r="CH341" s="325"/>
      <c r="CI341" s="325"/>
      <c r="CJ341" s="325"/>
      <c r="CK341" s="325"/>
      <c r="CL341" s="325"/>
      <c r="CM341" s="325"/>
      <c r="CN341" s="325"/>
      <c r="CO341" s="325"/>
      <c r="CP341" s="325"/>
      <c r="CQ341" s="325"/>
      <c r="CR341" s="325"/>
      <c r="CS341" s="325"/>
      <c r="CT341" s="325"/>
      <c r="CU341" s="325"/>
      <c r="CV341" s="325"/>
      <c r="CW341" s="325"/>
      <c r="CX341" s="325"/>
    </row>
    <row r="342" spans="1:102" s="36" customFormat="1" ht="15" hidden="1" customHeight="1">
      <c r="A342" s="329"/>
      <c r="B342" s="37" t="str">
        <f t="shared" ca="1" si="170"/>
        <v/>
      </c>
      <c r="C342" s="41" t="str">
        <f t="shared" ca="1" si="171"/>
        <v/>
      </c>
      <c r="D342" s="39" t="str">
        <f t="shared" ca="1" si="172"/>
        <v/>
      </c>
      <c r="E342" s="39" t="str">
        <f t="shared" ca="1" si="155"/>
        <v/>
      </c>
      <c r="F342" s="39" t="str">
        <f t="shared" ca="1" si="173"/>
        <v/>
      </c>
      <c r="G342" s="101"/>
      <c r="H342" s="39">
        <f t="shared" ca="1" si="164"/>
        <v>0</v>
      </c>
      <c r="J342" s="332"/>
      <c r="K342" s="37" t="str">
        <f t="shared" ca="1" si="174"/>
        <v/>
      </c>
      <c r="L342" s="41" t="str">
        <f t="shared" ca="1" si="175"/>
        <v/>
      </c>
      <c r="M342" s="39" t="str">
        <f t="shared" si="165"/>
        <v/>
      </c>
      <c r="N342" s="39" t="str">
        <f t="shared" ca="1" si="156"/>
        <v/>
      </c>
      <c r="O342" s="39" t="str">
        <f ca="1">IF(L342="","",ROUND(Q341*$O$5/payments_per_year,2))</f>
        <v/>
      </c>
      <c r="P342" s="101"/>
      <c r="Q342" s="39">
        <f t="shared" ca="1" si="157"/>
        <v>0</v>
      </c>
      <c r="R342" s="332"/>
      <c r="S342" s="37" t="str">
        <f t="shared" ca="1" si="176"/>
        <v/>
      </c>
      <c r="T342" s="41" t="str">
        <f t="shared" ca="1" si="177"/>
        <v/>
      </c>
      <c r="U342" s="39" t="str">
        <f t="shared" si="166"/>
        <v/>
      </c>
      <c r="V342" s="39" t="str">
        <f t="shared" ca="1" si="158"/>
        <v/>
      </c>
      <c r="W342" s="39">
        <f t="shared" ca="1" si="167"/>
        <v>0</v>
      </c>
      <c r="X342" s="40"/>
      <c r="Y342" s="39">
        <f t="shared" ca="1" si="159"/>
        <v>0</v>
      </c>
      <c r="Z342" s="327"/>
      <c r="AA342" s="37" t="str">
        <f t="shared" ca="1" si="178"/>
        <v/>
      </c>
      <c r="AB342" s="41" t="str">
        <f t="shared" ca="1" si="179"/>
        <v/>
      </c>
      <c r="AC342" s="39" t="str">
        <f t="shared" si="168"/>
        <v/>
      </c>
      <c r="AD342" s="39" t="str">
        <f t="shared" ca="1" si="160"/>
        <v/>
      </c>
      <c r="AE342" s="39" t="str">
        <f t="shared" ca="1" si="180"/>
        <v/>
      </c>
      <c r="AF342" s="40"/>
      <c r="AG342" s="39">
        <f t="shared" ca="1" si="161"/>
        <v>0</v>
      </c>
      <c r="AH342" s="339"/>
      <c r="AI342" s="37" t="str">
        <f t="shared" ca="1" si="181"/>
        <v/>
      </c>
      <c r="AJ342" s="41" t="str">
        <f t="shared" ca="1" si="182"/>
        <v/>
      </c>
      <c r="AK342" s="39" t="str">
        <f t="shared" si="169"/>
        <v/>
      </c>
      <c r="AL342" s="39" t="str">
        <f t="shared" ca="1" si="162"/>
        <v/>
      </c>
      <c r="AM342" s="39" t="str">
        <f t="shared" ca="1" si="183"/>
        <v/>
      </c>
      <c r="AN342" s="40"/>
      <c r="AO342" s="39">
        <f t="shared" ca="1" si="163"/>
        <v>0</v>
      </c>
      <c r="AP342" s="339"/>
      <c r="AW342" s="329"/>
      <c r="BI342" s="329"/>
      <c r="BJ342" s="329"/>
      <c r="BK342" s="329"/>
      <c r="BL342" s="329"/>
      <c r="BM342" s="329"/>
      <c r="BN342" s="329"/>
      <c r="BO342" s="329"/>
      <c r="BP342" s="329"/>
      <c r="BQ342" s="329"/>
      <c r="BR342" s="329"/>
      <c r="BS342" s="329"/>
      <c r="BT342" s="329"/>
      <c r="BU342" s="329"/>
      <c r="BV342" s="329"/>
      <c r="BW342" s="325"/>
      <c r="BX342" s="325"/>
      <c r="BY342" s="325"/>
      <c r="BZ342" s="325"/>
      <c r="CA342" s="325"/>
      <c r="CB342" s="325"/>
      <c r="CC342" s="325"/>
      <c r="CD342" s="325"/>
      <c r="CE342" s="325"/>
      <c r="CF342" s="325"/>
      <c r="CG342" s="325"/>
      <c r="CH342" s="325"/>
      <c r="CI342" s="325"/>
      <c r="CJ342" s="325"/>
      <c r="CK342" s="325"/>
      <c r="CL342" s="325"/>
      <c r="CM342" s="325"/>
      <c r="CN342" s="325"/>
      <c r="CO342" s="325"/>
      <c r="CP342" s="325"/>
      <c r="CQ342" s="325"/>
      <c r="CR342" s="325"/>
      <c r="CS342" s="325"/>
      <c r="CT342" s="325"/>
      <c r="CU342" s="325"/>
      <c r="CV342" s="325"/>
      <c r="CW342" s="325"/>
      <c r="CX342" s="325"/>
    </row>
    <row r="343" spans="1:102" s="36" customFormat="1" ht="15" hidden="1" customHeight="1">
      <c r="A343" s="329"/>
      <c r="B343" s="37" t="str">
        <f t="shared" ca="1" si="170"/>
        <v/>
      </c>
      <c r="C343" s="41" t="str">
        <f t="shared" ca="1" si="171"/>
        <v/>
      </c>
      <c r="D343" s="39" t="str">
        <f t="shared" ca="1" si="172"/>
        <v/>
      </c>
      <c r="E343" s="39" t="str">
        <f t="shared" ref="E343:E406" ca="1" si="184">IF(C343="","",D343-F343)</f>
        <v/>
      </c>
      <c r="F343" s="39" t="str">
        <f t="shared" ca="1" si="173"/>
        <v/>
      </c>
      <c r="G343" s="101"/>
      <c r="H343" s="39">
        <f t="shared" ca="1" si="164"/>
        <v>0</v>
      </c>
      <c r="J343" s="332"/>
      <c r="K343" s="37" t="str">
        <f t="shared" ca="1" si="174"/>
        <v/>
      </c>
      <c r="L343" s="41" t="str">
        <f t="shared" ca="1" si="175"/>
        <v/>
      </c>
      <c r="M343" s="39" t="str">
        <f t="shared" si="165"/>
        <v/>
      </c>
      <c r="N343" s="39" t="str">
        <f t="shared" ref="N343:N406" ca="1" si="185">IF(L343="","",M343-O343)</f>
        <v/>
      </c>
      <c r="O343" s="39">
        <f ca="1">ROUND(Q342*$O$5/payments_per_year,2)</f>
        <v>0</v>
      </c>
      <c r="P343" s="101"/>
      <c r="Q343" s="39">
        <f t="shared" ref="Q343:Q406" ca="1" si="186">IF(K343="",0,ROUND(Q342-N343-P343,2))</f>
        <v>0</v>
      </c>
      <c r="R343" s="332"/>
      <c r="S343" s="37" t="str">
        <f t="shared" ca="1" si="176"/>
        <v/>
      </c>
      <c r="T343" s="41" t="str">
        <f t="shared" ca="1" si="177"/>
        <v/>
      </c>
      <c r="U343" s="39" t="str">
        <f t="shared" si="166"/>
        <v/>
      </c>
      <c r="V343" s="39" t="str">
        <f t="shared" ref="V343:V406" ca="1" si="187">IF(T343="","",U343-W343)</f>
        <v/>
      </c>
      <c r="W343" s="39">
        <f t="shared" ca="1" si="167"/>
        <v>0</v>
      </c>
      <c r="X343" s="40"/>
      <c r="Y343" s="39">
        <f t="shared" ref="Y343:Y406" ca="1" si="188">IF(S343="",0,ROUND(Y342-V343-X343,2))</f>
        <v>0</v>
      </c>
      <c r="Z343" s="327"/>
      <c r="AA343" s="37" t="str">
        <f t="shared" ca="1" si="178"/>
        <v/>
      </c>
      <c r="AB343" s="41" t="str">
        <f t="shared" ca="1" si="179"/>
        <v/>
      </c>
      <c r="AC343" s="39" t="str">
        <f t="shared" si="168"/>
        <v/>
      </c>
      <c r="AD343" s="39" t="str">
        <f t="shared" ref="AD343:AD406" ca="1" si="189">IF(AB343="","",AC343-AE343)</f>
        <v/>
      </c>
      <c r="AE343" s="39" t="str">
        <f t="shared" ca="1" si="180"/>
        <v/>
      </c>
      <c r="AF343" s="40"/>
      <c r="AG343" s="39">
        <f t="shared" ref="AG343:AG406" ca="1" si="190">IF(AA343="",0,ROUND(AG342-AD343-AF343,2))</f>
        <v>0</v>
      </c>
      <c r="AH343" s="339"/>
      <c r="AI343" s="37" t="str">
        <f t="shared" ca="1" si="181"/>
        <v/>
      </c>
      <c r="AJ343" s="41" t="str">
        <f t="shared" ca="1" si="182"/>
        <v/>
      </c>
      <c r="AK343" s="39" t="str">
        <f t="shared" si="169"/>
        <v/>
      </c>
      <c r="AL343" s="39" t="str">
        <f t="shared" ref="AL343:AL406" ca="1" si="191">IF(AJ343="","",AK343-AM343)</f>
        <v/>
      </c>
      <c r="AM343" s="39" t="str">
        <f t="shared" ca="1" si="183"/>
        <v/>
      </c>
      <c r="AN343" s="40"/>
      <c r="AO343" s="39">
        <f t="shared" ref="AO343:AO406" ca="1" si="192">IF(AI343="",0,ROUND(AO342-AL343-AN343,2))</f>
        <v>0</v>
      </c>
      <c r="AP343" s="339"/>
      <c r="AW343" s="329"/>
      <c r="BI343" s="329"/>
      <c r="BJ343" s="329"/>
      <c r="BK343" s="329"/>
      <c r="BL343" s="329"/>
      <c r="BM343" s="329"/>
      <c r="BN343" s="329"/>
      <c r="BO343" s="329"/>
      <c r="BP343" s="329"/>
      <c r="BQ343" s="329"/>
      <c r="BR343" s="329"/>
      <c r="BS343" s="329"/>
      <c r="BT343" s="329"/>
      <c r="BU343" s="329"/>
      <c r="BV343" s="329"/>
      <c r="BW343" s="325"/>
      <c r="BX343" s="325"/>
      <c r="BY343" s="325"/>
      <c r="BZ343" s="325"/>
      <c r="CA343" s="325"/>
      <c r="CB343" s="325"/>
      <c r="CC343" s="325"/>
      <c r="CD343" s="325"/>
      <c r="CE343" s="325"/>
      <c r="CF343" s="325"/>
      <c r="CG343" s="325"/>
      <c r="CH343" s="325"/>
      <c r="CI343" s="325"/>
      <c r="CJ343" s="325"/>
      <c r="CK343" s="325"/>
      <c r="CL343" s="325"/>
      <c r="CM343" s="325"/>
      <c r="CN343" s="325"/>
      <c r="CO343" s="325"/>
      <c r="CP343" s="325"/>
      <c r="CQ343" s="325"/>
      <c r="CR343" s="325"/>
      <c r="CS343" s="325"/>
      <c r="CT343" s="325"/>
      <c r="CU343" s="325"/>
      <c r="CV343" s="325"/>
      <c r="CW343" s="325"/>
      <c r="CX343" s="325"/>
    </row>
    <row r="344" spans="1:102" s="36" customFormat="1" ht="15" hidden="1" customHeight="1">
      <c r="A344" s="329"/>
      <c r="B344" s="37" t="str">
        <f t="shared" ca="1" si="170"/>
        <v/>
      </c>
      <c r="C344" s="41" t="str">
        <f t="shared" ca="1" si="171"/>
        <v/>
      </c>
      <c r="D344" s="39" t="str">
        <f t="shared" ca="1" si="172"/>
        <v/>
      </c>
      <c r="E344" s="39" t="str">
        <f t="shared" ca="1" si="184"/>
        <v/>
      </c>
      <c r="F344" s="39" t="str">
        <f t="shared" ca="1" si="173"/>
        <v/>
      </c>
      <c r="G344" s="101"/>
      <c r="H344" s="39">
        <f t="shared" ca="1" si="164"/>
        <v>0</v>
      </c>
      <c r="J344" s="332"/>
      <c r="K344" s="37" t="str">
        <f t="shared" ca="1" si="174"/>
        <v/>
      </c>
      <c r="L344" s="41" t="str">
        <f t="shared" ca="1" si="175"/>
        <v/>
      </c>
      <c r="M344" s="39" t="str">
        <f t="shared" si="165"/>
        <v/>
      </c>
      <c r="N344" s="39" t="str">
        <f t="shared" ca="1" si="185"/>
        <v/>
      </c>
      <c r="O344" s="39" t="str">
        <f ca="1">IF(L344="","",ROUND(Q343*$O$5/payments_per_year,2))</f>
        <v/>
      </c>
      <c r="P344" s="101"/>
      <c r="Q344" s="39">
        <f t="shared" ca="1" si="186"/>
        <v>0</v>
      </c>
      <c r="R344" s="332"/>
      <c r="S344" s="37" t="str">
        <f t="shared" ca="1" si="176"/>
        <v/>
      </c>
      <c r="T344" s="41" t="str">
        <f t="shared" ca="1" si="177"/>
        <v/>
      </c>
      <c r="U344" s="39" t="str">
        <f t="shared" si="166"/>
        <v/>
      </c>
      <c r="V344" s="39" t="str">
        <f t="shared" ca="1" si="187"/>
        <v/>
      </c>
      <c r="W344" s="39">
        <f t="shared" ca="1" si="167"/>
        <v>0</v>
      </c>
      <c r="X344" s="40"/>
      <c r="Y344" s="39">
        <f t="shared" ca="1" si="188"/>
        <v>0</v>
      </c>
      <c r="Z344" s="327"/>
      <c r="AA344" s="37" t="str">
        <f t="shared" ca="1" si="178"/>
        <v/>
      </c>
      <c r="AB344" s="41" t="str">
        <f t="shared" ca="1" si="179"/>
        <v/>
      </c>
      <c r="AC344" s="39" t="str">
        <f t="shared" si="168"/>
        <v/>
      </c>
      <c r="AD344" s="39" t="str">
        <f t="shared" ca="1" si="189"/>
        <v/>
      </c>
      <c r="AE344" s="39" t="str">
        <f t="shared" ca="1" si="180"/>
        <v/>
      </c>
      <c r="AF344" s="40"/>
      <c r="AG344" s="39">
        <f t="shared" ca="1" si="190"/>
        <v>0</v>
      </c>
      <c r="AH344" s="339"/>
      <c r="AI344" s="37" t="str">
        <f t="shared" ca="1" si="181"/>
        <v/>
      </c>
      <c r="AJ344" s="41" t="str">
        <f t="shared" ca="1" si="182"/>
        <v/>
      </c>
      <c r="AK344" s="39" t="str">
        <f t="shared" si="169"/>
        <v/>
      </c>
      <c r="AL344" s="39" t="str">
        <f t="shared" ca="1" si="191"/>
        <v/>
      </c>
      <c r="AM344" s="39" t="str">
        <f t="shared" ca="1" si="183"/>
        <v/>
      </c>
      <c r="AN344" s="40"/>
      <c r="AO344" s="39">
        <f t="shared" ca="1" si="192"/>
        <v>0</v>
      </c>
      <c r="AP344" s="339"/>
      <c r="AW344" s="329"/>
      <c r="BI344" s="329"/>
      <c r="BJ344" s="329"/>
      <c r="BK344" s="329"/>
      <c r="BL344" s="329"/>
      <c r="BM344" s="329"/>
      <c r="BN344" s="329"/>
      <c r="BO344" s="329"/>
      <c r="BP344" s="329"/>
      <c r="BQ344" s="329"/>
      <c r="BR344" s="329"/>
      <c r="BS344" s="329"/>
      <c r="BT344" s="329"/>
      <c r="BU344" s="329"/>
      <c r="BV344" s="329"/>
      <c r="BW344" s="325"/>
      <c r="BX344" s="325"/>
      <c r="BY344" s="325"/>
      <c r="BZ344" s="325"/>
      <c r="CA344" s="325"/>
      <c r="CB344" s="325"/>
      <c r="CC344" s="325"/>
      <c r="CD344" s="325"/>
      <c r="CE344" s="325"/>
      <c r="CF344" s="325"/>
      <c r="CG344" s="325"/>
      <c r="CH344" s="325"/>
      <c r="CI344" s="325"/>
      <c r="CJ344" s="325"/>
      <c r="CK344" s="325"/>
      <c r="CL344" s="325"/>
      <c r="CM344" s="325"/>
      <c r="CN344" s="325"/>
      <c r="CO344" s="325"/>
      <c r="CP344" s="325"/>
      <c r="CQ344" s="325"/>
      <c r="CR344" s="325"/>
      <c r="CS344" s="325"/>
      <c r="CT344" s="325"/>
      <c r="CU344" s="325"/>
      <c r="CV344" s="325"/>
      <c r="CW344" s="325"/>
      <c r="CX344" s="325"/>
    </row>
    <row r="345" spans="1:102" s="36" customFormat="1" ht="15" hidden="1" customHeight="1">
      <c r="A345" s="329"/>
      <c r="B345" s="37" t="str">
        <f t="shared" ca="1" si="170"/>
        <v/>
      </c>
      <c r="C345" s="41" t="str">
        <f t="shared" ca="1" si="171"/>
        <v/>
      </c>
      <c r="D345" s="39" t="str">
        <f t="shared" ca="1" si="172"/>
        <v/>
      </c>
      <c r="E345" s="39" t="str">
        <f t="shared" ca="1" si="184"/>
        <v/>
      </c>
      <c r="F345" s="39" t="str">
        <f t="shared" ca="1" si="173"/>
        <v/>
      </c>
      <c r="G345" s="101"/>
      <c r="H345" s="39">
        <f t="shared" ca="1" si="164"/>
        <v>0</v>
      </c>
      <c r="J345" s="332"/>
      <c r="K345" s="37" t="str">
        <f t="shared" ca="1" si="174"/>
        <v/>
      </c>
      <c r="L345" s="41" t="str">
        <f t="shared" ca="1" si="175"/>
        <v/>
      </c>
      <c r="M345" s="39" t="str">
        <f t="shared" si="165"/>
        <v/>
      </c>
      <c r="N345" s="39" t="str">
        <f t="shared" ca="1" si="185"/>
        <v/>
      </c>
      <c r="O345" s="39">
        <f ca="1">ROUND(Q344*$O$5/payments_per_year,2)</f>
        <v>0</v>
      </c>
      <c r="P345" s="101"/>
      <c r="Q345" s="39">
        <f t="shared" ca="1" si="186"/>
        <v>0</v>
      </c>
      <c r="R345" s="332"/>
      <c r="S345" s="37" t="str">
        <f t="shared" ca="1" si="176"/>
        <v/>
      </c>
      <c r="T345" s="41" t="str">
        <f t="shared" ca="1" si="177"/>
        <v/>
      </c>
      <c r="U345" s="39" t="str">
        <f t="shared" si="166"/>
        <v/>
      </c>
      <c r="V345" s="39" t="str">
        <f t="shared" ca="1" si="187"/>
        <v/>
      </c>
      <c r="W345" s="39">
        <f t="shared" ca="1" si="167"/>
        <v>0</v>
      </c>
      <c r="X345" s="40"/>
      <c r="Y345" s="39">
        <f t="shared" ca="1" si="188"/>
        <v>0</v>
      </c>
      <c r="Z345" s="327"/>
      <c r="AA345" s="37" t="str">
        <f t="shared" ca="1" si="178"/>
        <v/>
      </c>
      <c r="AB345" s="41" t="str">
        <f t="shared" ca="1" si="179"/>
        <v/>
      </c>
      <c r="AC345" s="39" t="str">
        <f t="shared" si="168"/>
        <v/>
      </c>
      <c r="AD345" s="39" t="str">
        <f t="shared" ca="1" si="189"/>
        <v/>
      </c>
      <c r="AE345" s="39" t="str">
        <f t="shared" ca="1" si="180"/>
        <v/>
      </c>
      <c r="AF345" s="40"/>
      <c r="AG345" s="39">
        <f t="shared" ca="1" si="190"/>
        <v>0</v>
      </c>
      <c r="AH345" s="339"/>
      <c r="AI345" s="37" t="str">
        <f t="shared" ca="1" si="181"/>
        <v/>
      </c>
      <c r="AJ345" s="41" t="str">
        <f t="shared" ca="1" si="182"/>
        <v/>
      </c>
      <c r="AK345" s="39" t="str">
        <f t="shared" si="169"/>
        <v/>
      </c>
      <c r="AL345" s="39" t="str">
        <f t="shared" ca="1" si="191"/>
        <v/>
      </c>
      <c r="AM345" s="39" t="str">
        <f t="shared" ca="1" si="183"/>
        <v/>
      </c>
      <c r="AN345" s="40"/>
      <c r="AO345" s="39">
        <f t="shared" ca="1" si="192"/>
        <v>0</v>
      </c>
      <c r="AP345" s="339"/>
      <c r="AW345" s="329"/>
      <c r="BI345" s="329"/>
      <c r="BJ345" s="329"/>
      <c r="BK345" s="329"/>
      <c r="BL345" s="329"/>
      <c r="BM345" s="329"/>
      <c r="BN345" s="329"/>
      <c r="BO345" s="329"/>
      <c r="BP345" s="329"/>
      <c r="BQ345" s="329"/>
      <c r="BR345" s="329"/>
      <c r="BS345" s="329"/>
      <c r="BT345" s="329"/>
      <c r="BU345" s="329"/>
      <c r="BV345" s="329"/>
      <c r="BW345" s="325"/>
      <c r="BX345" s="325"/>
      <c r="BY345" s="325"/>
      <c r="BZ345" s="325"/>
      <c r="CA345" s="325"/>
      <c r="CB345" s="325"/>
      <c r="CC345" s="325"/>
      <c r="CD345" s="325"/>
      <c r="CE345" s="325"/>
      <c r="CF345" s="325"/>
      <c r="CG345" s="325"/>
      <c r="CH345" s="325"/>
      <c r="CI345" s="325"/>
      <c r="CJ345" s="325"/>
      <c r="CK345" s="325"/>
      <c r="CL345" s="325"/>
      <c r="CM345" s="325"/>
      <c r="CN345" s="325"/>
      <c r="CO345" s="325"/>
      <c r="CP345" s="325"/>
      <c r="CQ345" s="325"/>
      <c r="CR345" s="325"/>
      <c r="CS345" s="325"/>
      <c r="CT345" s="325"/>
      <c r="CU345" s="325"/>
      <c r="CV345" s="325"/>
      <c r="CW345" s="325"/>
      <c r="CX345" s="325"/>
    </row>
    <row r="346" spans="1:102" s="36" customFormat="1" ht="15" hidden="1" customHeight="1">
      <c r="A346" s="329"/>
      <c r="B346" s="37" t="str">
        <f t="shared" ca="1" si="170"/>
        <v/>
      </c>
      <c r="C346" s="41" t="str">
        <f t="shared" ca="1" si="171"/>
        <v/>
      </c>
      <c r="D346" s="39" t="str">
        <f t="shared" ca="1" si="172"/>
        <v/>
      </c>
      <c r="E346" s="39" t="str">
        <f t="shared" ca="1" si="184"/>
        <v/>
      </c>
      <c r="F346" s="39" t="str">
        <f t="shared" ca="1" si="173"/>
        <v/>
      </c>
      <c r="G346" s="101"/>
      <c r="H346" s="39">
        <f t="shared" ca="1" si="164"/>
        <v>0</v>
      </c>
      <c r="J346" s="332"/>
      <c r="K346" s="37" t="str">
        <f t="shared" ca="1" si="174"/>
        <v/>
      </c>
      <c r="L346" s="41" t="str">
        <f t="shared" ca="1" si="175"/>
        <v/>
      </c>
      <c r="M346" s="39" t="str">
        <f t="shared" si="165"/>
        <v/>
      </c>
      <c r="N346" s="39" t="str">
        <f t="shared" ca="1" si="185"/>
        <v/>
      </c>
      <c r="O346" s="39" t="str">
        <f ca="1">IF(L346="","",ROUND(Q345*$O$5/payments_per_year,2))</f>
        <v/>
      </c>
      <c r="P346" s="101"/>
      <c r="Q346" s="39">
        <f t="shared" ca="1" si="186"/>
        <v>0</v>
      </c>
      <c r="R346" s="332"/>
      <c r="S346" s="37" t="str">
        <f t="shared" ca="1" si="176"/>
        <v/>
      </c>
      <c r="T346" s="41" t="str">
        <f t="shared" ca="1" si="177"/>
        <v/>
      </c>
      <c r="U346" s="39" t="str">
        <f t="shared" si="166"/>
        <v/>
      </c>
      <c r="V346" s="39" t="str">
        <f t="shared" ca="1" si="187"/>
        <v/>
      </c>
      <c r="W346" s="39">
        <f t="shared" ca="1" si="167"/>
        <v>0</v>
      </c>
      <c r="X346" s="40"/>
      <c r="Y346" s="39">
        <f t="shared" ca="1" si="188"/>
        <v>0</v>
      </c>
      <c r="Z346" s="327"/>
      <c r="AA346" s="37" t="str">
        <f t="shared" ca="1" si="178"/>
        <v/>
      </c>
      <c r="AB346" s="41" t="str">
        <f t="shared" ca="1" si="179"/>
        <v/>
      </c>
      <c r="AC346" s="39" t="str">
        <f t="shared" si="168"/>
        <v/>
      </c>
      <c r="AD346" s="39" t="str">
        <f t="shared" ca="1" si="189"/>
        <v/>
      </c>
      <c r="AE346" s="39" t="str">
        <f t="shared" ca="1" si="180"/>
        <v/>
      </c>
      <c r="AF346" s="40"/>
      <c r="AG346" s="39">
        <f t="shared" ca="1" si="190"/>
        <v>0</v>
      </c>
      <c r="AH346" s="339"/>
      <c r="AI346" s="37" t="str">
        <f t="shared" ca="1" si="181"/>
        <v/>
      </c>
      <c r="AJ346" s="41" t="str">
        <f t="shared" ca="1" si="182"/>
        <v/>
      </c>
      <c r="AK346" s="39" t="str">
        <f t="shared" si="169"/>
        <v/>
      </c>
      <c r="AL346" s="39" t="str">
        <f t="shared" ca="1" si="191"/>
        <v/>
      </c>
      <c r="AM346" s="39" t="str">
        <f t="shared" ca="1" si="183"/>
        <v/>
      </c>
      <c r="AN346" s="40"/>
      <c r="AO346" s="39">
        <f t="shared" ca="1" si="192"/>
        <v>0</v>
      </c>
      <c r="AP346" s="339"/>
      <c r="AW346" s="329"/>
      <c r="BI346" s="329"/>
      <c r="BJ346" s="329"/>
      <c r="BK346" s="329"/>
      <c r="BL346" s="329"/>
      <c r="BM346" s="329"/>
      <c r="BN346" s="329"/>
      <c r="BO346" s="329"/>
      <c r="BP346" s="329"/>
      <c r="BQ346" s="329"/>
      <c r="BR346" s="329"/>
      <c r="BS346" s="329"/>
      <c r="BT346" s="329"/>
      <c r="BU346" s="329"/>
      <c r="BV346" s="329"/>
      <c r="BW346" s="325"/>
      <c r="BX346" s="325"/>
      <c r="BY346" s="325"/>
      <c r="BZ346" s="325"/>
      <c r="CA346" s="325"/>
      <c r="CB346" s="325"/>
      <c r="CC346" s="325"/>
      <c r="CD346" s="325"/>
      <c r="CE346" s="325"/>
      <c r="CF346" s="325"/>
      <c r="CG346" s="325"/>
      <c r="CH346" s="325"/>
      <c r="CI346" s="325"/>
      <c r="CJ346" s="325"/>
      <c r="CK346" s="325"/>
      <c r="CL346" s="325"/>
      <c r="CM346" s="325"/>
      <c r="CN346" s="325"/>
      <c r="CO346" s="325"/>
      <c r="CP346" s="325"/>
      <c r="CQ346" s="325"/>
      <c r="CR346" s="325"/>
      <c r="CS346" s="325"/>
      <c r="CT346" s="325"/>
      <c r="CU346" s="325"/>
      <c r="CV346" s="325"/>
      <c r="CW346" s="325"/>
      <c r="CX346" s="325"/>
    </row>
    <row r="347" spans="1:102" s="36" customFormat="1" ht="15" hidden="1" customHeight="1">
      <c r="A347" s="329"/>
      <c r="B347" s="37" t="str">
        <f t="shared" ca="1" si="170"/>
        <v/>
      </c>
      <c r="C347" s="41" t="str">
        <f t="shared" ca="1" si="171"/>
        <v/>
      </c>
      <c r="D347" s="39" t="str">
        <f t="shared" ca="1" si="172"/>
        <v/>
      </c>
      <c r="E347" s="39" t="str">
        <f t="shared" ca="1" si="184"/>
        <v/>
      </c>
      <c r="F347" s="39" t="str">
        <f t="shared" ca="1" si="173"/>
        <v/>
      </c>
      <c r="G347" s="101"/>
      <c r="H347" s="39">
        <f t="shared" ca="1" si="164"/>
        <v>0</v>
      </c>
      <c r="J347" s="332"/>
      <c r="K347" s="37" t="str">
        <f t="shared" ca="1" si="174"/>
        <v/>
      </c>
      <c r="L347" s="41" t="str">
        <f t="shared" ca="1" si="175"/>
        <v/>
      </c>
      <c r="M347" s="39" t="str">
        <f t="shared" si="165"/>
        <v/>
      </c>
      <c r="N347" s="39" t="str">
        <f t="shared" ca="1" si="185"/>
        <v/>
      </c>
      <c r="O347" s="39">
        <f ca="1">ROUND(Q346*$O$5/payments_per_year,2)</f>
        <v>0</v>
      </c>
      <c r="P347" s="101"/>
      <c r="Q347" s="39">
        <f t="shared" ca="1" si="186"/>
        <v>0</v>
      </c>
      <c r="R347" s="332"/>
      <c r="S347" s="37" t="str">
        <f t="shared" ca="1" si="176"/>
        <v/>
      </c>
      <c r="T347" s="41" t="str">
        <f t="shared" ca="1" si="177"/>
        <v/>
      </c>
      <c r="U347" s="39" t="str">
        <f t="shared" si="166"/>
        <v/>
      </c>
      <c r="V347" s="39" t="str">
        <f t="shared" ca="1" si="187"/>
        <v/>
      </c>
      <c r="W347" s="39">
        <f t="shared" ca="1" si="167"/>
        <v>0</v>
      </c>
      <c r="X347" s="40"/>
      <c r="Y347" s="39">
        <f t="shared" ca="1" si="188"/>
        <v>0</v>
      </c>
      <c r="Z347" s="327"/>
      <c r="AA347" s="37" t="str">
        <f t="shared" ca="1" si="178"/>
        <v/>
      </c>
      <c r="AB347" s="41" t="str">
        <f t="shared" ca="1" si="179"/>
        <v/>
      </c>
      <c r="AC347" s="39" t="str">
        <f t="shared" si="168"/>
        <v/>
      </c>
      <c r="AD347" s="39" t="str">
        <f t="shared" ca="1" si="189"/>
        <v/>
      </c>
      <c r="AE347" s="39" t="str">
        <f t="shared" ca="1" si="180"/>
        <v/>
      </c>
      <c r="AF347" s="40"/>
      <c r="AG347" s="39">
        <f t="shared" ca="1" si="190"/>
        <v>0</v>
      </c>
      <c r="AH347" s="339"/>
      <c r="AI347" s="37" t="str">
        <f t="shared" ca="1" si="181"/>
        <v/>
      </c>
      <c r="AJ347" s="41" t="str">
        <f t="shared" ca="1" si="182"/>
        <v/>
      </c>
      <c r="AK347" s="39" t="str">
        <f t="shared" si="169"/>
        <v/>
      </c>
      <c r="AL347" s="39" t="str">
        <f t="shared" ca="1" si="191"/>
        <v/>
      </c>
      <c r="AM347" s="39" t="str">
        <f t="shared" ca="1" si="183"/>
        <v/>
      </c>
      <c r="AN347" s="40"/>
      <c r="AO347" s="39">
        <f t="shared" ca="1" si="192"/>
        <v>0</v>
      </c>
      <c r="AP347" s="339"/>
      <c r="AW347" s="329"/>
      <c r="BI347" s="329"/>
      <c r="BJ347" s="329"/>
      <c r="BK347" s="329"/>
      <c r="BL347" s="329"/>
      <c r="BM347" s="329"/>
      <c r="BN347" s="329"/>
      <c r="BO347" s="329"/>
      <c r="BP347" s="329"/>
      <c r="BQ347" s="329"/>
      <c r="BR347" s="329"/>
      <c r="BS347" s="329"/>
      <c r="BT347" s="329"/>
      <c r="BU347" s="329"/>
      <c r="BV347" s="329"/>
      <c r="BW347" s="325"/>
      <c r="BX347" s="325"/>
      <c r="BY347" s="325"/>
      <c r="BZ347" s="325"/>
      <c r="CA347" s="325"/>
      <c r="CB347" s="325"/>
      <c r="CC347" s="325"/>
      <c r="CD347" s="325"/>
      <c r="CE347" s="325"/>
      <c r="CF347" s="325"/>
      <c r="CG347" s="325"/>
      <c r="CH347" s="325"/>
      <c r="CI347" s="325"/>
      <c r="CJ347" s="325"/>
      <c r="CK347" s="325"/>
      <c r="CL347" s="325"/>
      <c r="CM347" s="325"/>
      <c r="CN347" s="325"/>
      <c r="CO347" s="325"/>
      <c r="CP347" s="325"/>
      <c r="CQ347" s="325"/>
      <c r="CR347" s="325"/>
      <c r="CS347" s="325"/>
      <c r="CT347" s="325"/>
      <c r="CU347" s="325"/>
      <c r="CV347" s="325"/>
      <c r="CW347" s="325"/>
      <c r="CX347" s="325"/>
    </row>
    <row r="348" spans="1:102" s="36" customFormat="1" ht="15" hidden="1" customHeight="1">
      <c r="A348" s="329"/>
      <c r="B348" s="37" t="str">
        <f t="shared" ca="1" si="170"/>
        <v/>
      </c>
      <c r="C348" s="41" t="str">
        <f t="shared" ca="1" si="171"/>
        <v/>
      </c>
      <c r="D348" s="39" t="str">
        <f t="shared" ca="1" si="172"/>
        <v/>
      </c>
      <c r="E348" s="39" t="str">
        <f t="shared" ca="1" si="184"/>
        <v/>
      </c>
      <c r="F348" s="39" t="str">
        <f t="shared" ca="1" si="173"/>
        <v/>
      </c>
      <c r="G348" s="101"/>
      <c r="H348" s="39">
        <f t="shared" ca="1" si="164"/>
        <v>0</v>
      </c>
      <c r="J348" s="332"/>
      <c r="K348" s="37" t="str">
        <f t="shared" ca="1" si="174"/>
        <v/>
      </c>
      <c r="L348" s="41" t="str">
        <f t="shared" ca="1" si="175"/>
        <v/>
      </c>
      <c r="M348" s="39" t="str">
        <f t="shared" si="165"/>
        <v/>
      </c>
      <c r="N348" s="39" t="str">
        <f t="shared" ca="1" si="185"/>
        <v/>
      </c>
      <c r="O348" s="39" t="str">
        <f ca="1">IF(L348="","",ROUND(Q347*$O$5/payments_per_year,2))</f>
        <v/>
      </c>
      <c r="P348" s="101"/>
      <c r="Q348" s="39">
        <f t="shared" ca="1" si="186"/>
        <v>0</v>
      </c>
      <c r="R348" s="332"/>
      <c r="S348" s="37" t="str">
        <f t="shared" ca="1" si="176"/>
        <v/>
      </c>
      <c r="T348" s="41" t="str">
        <f t="shared" ca="1" si="177"/>
        <v/>
      </c>
      <c r="U348" s="39" t="str">
        <f t="shared" si="166"/>
        <v/>
      </c>
      <c r="V348" s="39" t="str">
        <f t="shared" ca="1" si="187"/>
        <v/>
      </c>
      <c r="W348" s="39">
        <f t="shared" ca="1" si="167"/>
        <v>0</v>
      </c>
      <c r="X348" s="40"/>
      <c r="Y348" s="39">
        <f t="shared" ca="1" si="188"/>
        <v>0</v>
      </c>
      <c r="Z348" s="327"/>
      <c r="AA348" s="37" t="str">
        <f t="shared" ca="1" si="178"/>
        <v/>
      </c>
      <c r="AB348" s="41" t="str">
        <f t="shared" ca="1" si="179"/>
        <v/>
      </c>
      <c r="AC348" s="39" t="str">
        <f t="shared" si="168"/>
        <v/>
      </c>
      <c r="AD348" s="39" t="str">
        <f t="shared" ca="1" si="189"/>
        <v/>
      </c>
      <c r="AE348" s="39" t="str">
        <f t="shared" ca="1" si="180"/>
        <v/>
      </c>
      <c r="AF348" s="40"/>
      <c r="AG348" s="39">
        <f t="shared" ca="1" si="190"/>
        <v>0</v>
      </c>
      <c r="AH348" s="339"/>
      <c r="AI348" s="37" t="str">
        <f t="shared" ca="1" si="181"/>
        <v/>
      </c>
      <c r="AJ348" s="41" t="str">
        <f t="shared" ca="1" si="182"/>
        <v/>
      </c>
      <c r="AK348" s="39" t="str">
        <f t="shared" si="169"/>
        <v/>
      </c>
      <c r="AL348" s="39" t="str">
        <f t="shared" ca="1" si="191"/>
        <v/>
      </c>
      <c r="AM348" s="39" t="str">
        <f t="shared" ca="1" si="183"/>
        <v/>
      </c>
      <c r="AN348" s="40"/>
      <c r="AO348" s="39">
        <f t="shared" ca="1" si="192"/>
        <v>0</v>
      </c>
      <c r="AP348" s="339"/>
      <c r="AW348" s="329"/>
      <c r="BI348" s="329"/>
      <c r="BJ348" s="329"/>
      <c r="BK348" s="329"/>
      <c r="BL348" s="329"/>
      <c r="BM348" s="329"/>
      <c r="BN348" s="329"/>
      <c r="BO348" s="329"/>
      <c r="BP348" s="329"/>
      <c r="BQ348" s="329"/>
      <c r="BR348" s="329"/>
      <c r="BS348" s="329"/>
      <c r="BT348" s="329"/>
      <c r="BU348" s="329"/>
      <c r="BV348" s="329"/>
      <c r="BW348" s="325"/>
      <c r="BX348" s="325"/>
      <c r="BY348" s="325"/>
      <c r="BZ348" s="325"/>
      <c r="CA348" s="325"/>
      <c r="CB348" s="325"/>
      <c r="CC348" s="325"/>
      <c r="CD348" s="325"/>
      <c r="CE348" s="325"/>
      <c r="CF348" s="325"/>
      <c r="CG348" s="325"/>
      <c r="CH348" s="325"/>
      <c r="CI348" s="325"/>
      <c r="CJ348" s="325"/>
      <c r="CK348" s="325"/>
      <c r="CL348" s="325"/>
      <c r="CM348" s="325"/>
      <c r="CN348" s="325"/>
      <c r="CO348" s="325"/>
      <c r="CP348" s="325"/>
      <c r="CQ348" s="325"/>
      <c r="CR348" s="325"/>
      <c r="CS348" s="325"/>
      <c r="CT348" s="325"/>
      <c r="CU348" s="325"/>
      <c r="CV348" s="325"/>
      <c r="CW348" s="325"/>
      <c r="CX348" s="325"/>
    </row>
    <row r="349" spans="1:102" s="36" customFormat="1" ht="15" hidden="1" customHeight="1">
      <c r="A349" s="329"/>
      <c r="B349" s="37" t="str">
        <f t="shared" ca="1" si="170"/>
        <v/>
      </c>
      <c r="C349" s="41" t="str">
        <f t="shared" ca="1" si="171"/>
        <v/>
      </c>
      <c r="D349" s="39" t="str">
        <f t="shared" ca="1" si="172"/>
        <v/>
      </c>
      <c r="E349" s="39" t="str">
        <f t="shared" ca="1" si="184"/>
        <v/>
      </c>
      <c r="F349" s="39" t="str">
        <f t="shared" ca="1" si="173"/>
        <v/>
      </c>
      <c r="G349" s="101"/>
      <c r="H349" s="39">
        <f t="shared" ca="1" si="164"/>
        <v>0</v>
      </c>
      <c r="J349" s="332"/>
      <c r="K349" s="37" t="str">
        <f t="shared" ca="1" si="174"/>
        <v/>
      </c>
      <c r="L349" s="41" t="str">
        <f t="shared" ca="1" si="175"/>
        <v/>
      </c>
      <c r="M349" s="39" t="str">
        <f t="shared" si="165"/>
        <v/>
      </c>
      <c r="N349" s="39" t="str">
        <f t="shared" ca="1" si="185"/>
        <v/>
      </c>
      <c r="O349" s="39">
        <f ca="1">ROUND(Q348*$O$5/payments_per_year,2)</f>
        <v>0</v>
      </c>
      <c r="P349" s="101"/>
      <c r="Q349" s="39">
        <f t="shared" ca="1" si="186"/>
        <v>0</v>
      </c>
      <c r="R349" s="332"/>
      <c r="S349" s="37" t="str">
        <f t="shared" ca="1" si="176"/>
        <v/>
      </c>
      <c r="T349" s="41" t="str">
        <f t="shared" ca="1" si="177"/>
        <v/>
      </c>
      <c r="U349" s="39" t="str">
        <f t="shared" si="166"/>
        <v/>
      </c>
      <c r="V349" s="39" t="str">
        <f t="shared" ca="1" si="187"/>
        <v/>
      </c>
      <c r="W349" s="39">
        <f t="shared" ca="1" si="167"/>
        <v>0</v>
      </c>
      <c r="X349" s="40"/>
      <c r="Y349" s="39">
        <f t="shared" ca="1" si="188"/>
        <v>0</v>
      </c>
      <c r="Z349" s="327"/>
      <c r="AA349" s="37" t="str">
        <f t="shared" ca="1" si="178"/>
        <v/>
      </c>
      <c r="AB349" s="41" t="str">
        <f t="shared" ca="1" si="179"/>
        <v/>
      </c>
      <c r="AC349" s="39" t="str">
        <f t="shared" si="168"/>
        <v/>
      </c>
      <c r="AD349" s="39" t="str">
        <f t="shared" ca="1" si="189"/>
        <v/>
      </c>
      <c r="AE349" s="39" t="str">
        <f t="shared" ca="1" si="180"/>
        <v/>
      </c>
      <c r="AF349" s="40"/>
      <c r="AG349" s="39">
        <f t="shared" ca="1" si="190"/>
        <v>0</v>
      </c>
      <c r="AH349" s="339"/>
      <c r="AI349" s="37" t="str">
        <f t="shared" ca="1" si="181"/>
        <v/>
      </c>
      <c r="AJ349" s="41" t="str">
        <f t="shared" ca="1" si="182"/>
        <v/>
      </c>
      <c r="AK349" s="39" t="str">
        <f t="shared" si="169"/>
        <v/>
      </c>
      <c r="AL349" s="39" t="str">
        <f t="shared" ca="1" si="191"/>
        <v/>
      </c>
      <c r="AM349" s="39" t="str">
        <f t="shared" ca="1" si="183"/>
        <v/>
      </c>
      <c r="AN349" s="40"/>
      <c r="AO349" s="39">
        <f t="shared" ca="1" si="192"/>
        <v>0</v>
      </c>
      <c r="AP349" s="339"/>
      <c r="AW349" s="329"/>
      <c r="BI349" s="329"/>
      <c r="BJ349" s="329"/>
      <c r="BK349" s="329"/>
      <c r="BL349" s="329"/>
      <c r="BM349" s="329"/>
      <c r="BN349" s="329"/>
      <c r="BO349" s="329"/>
      <c r="BP349" s="329"/>
      <c r="BQ349" s="329"/>
      <c r="BR349" s="329"/>
      <c r="BS349" s="329"/>
      <c r="BT349" s="329"/>
      <c r="BU349" s="329"/>
      <c r="BV349" s="329"/>
      <c r="BW349" s="325"/>
      <c r="BX349" s="325"/>
      <c r="BY349" s="325"/>
      <c r="BZ349" s="325"/>
      <c r="CA349" s="325"/>
      <c r="CB349" s="325"/>
      <c r="CC349" s="325"/>
      <c r="CD349" s="325"/>
      <c r="CE349" s="325"/>
      <c r="CF349" s="325"/>
      <c r="CG349" s="325"/>
      <c r="CH349" s="325"/>
      <c r="CI349" s="325"/>
      <c r="CJ349" s="325"/>
      <c r="CK349" s="325"/>
      <c r="CL349" s="325"/>
      <c r="CM349" s="325"/>
      <c r="CN349" s="325"/>
      <c r="CO349" s="325"/>
      <c r="CP349" s="325"/>
      <c r="CQ349" s="325"/>
      <c r="CR349" s="325"/>
      <c r="CS349" s="325"/>
      <c r="CT349" s="325"/>
      <c r="CU349" s="325"/>
      <c r="CV349" s="325"/>
      <c r="CW349" s="325"/>
      <c r="CX349" s="325"/>
    </row>
    <row r="350" spans="1:102" s="36" customFormat="1" ht="15" hidden="1" customHeight="1">
      <c r="A350" s="329"/>
      <c r="B350" s="37" t="str">
        <f t="shared" ca="1" si="170"/>
        <v/>
      </c>
      <c r="C350" s="41" t="str">
        <f t="shared" ca="1" si="171"/>
        <v/>
      </c>
      <c r="D350" s="39" t="str">
        <f t="shared" ca="1" si="172"/>
        <v/>
      </c>
      <c r="E350" s="39" t="str">
        <f t="shared" ca="1" si="184"/>
        <v/>
      </c>
      <c r="F350" s="39" t="str">
        <f t="shared" ca="1" si="173"/>
        <v/>
      </c>
      <c r="G350" s="101"/>
      <c r="H350" s="39">
        <f t="shared" ca="1" si="164"/>
        <v>0</v>
      </c>
      <c r="J350" s="332"/>
      <c r="K350" s="37" t="str">
        <f t="shared" ca="1" si="174"/>
        <v/>
      </c>
      <c r="L350" s="41" t="str">
        <f t="shared" ca="1" si="175"/>
        <v/>
      </c>
      <c r="M350" s="39" t="str">
        <f t="shared" si="165"/>
        <v/>
      </c>
      <c r="N350" s="39" t="str">
        <f t="shared" ca="1" si="185"/>
        <v/>
      </c>
      <c r="O350" s="39" t="str">
        <f ca="1">IF(L350="","",ROUND(Q349*$O$5/payments_per_year,2))</f>
        <v/>
      </c>
      <c r="P350" s="101"/>
      <c r="Q350" s="39">
        <f t="shared" ca="1" si="186"/>
        <v>0</v>
      </c>
      <c r="R350" s="332"/>
      <c r="S350" s="37" t="str">
        <f t="shared" ca="1" si="176"/>
        <v/>
      </c>
      <c r="T350" s="41" t="str">
        <f t="shared" ca="1" si="177"/>
        <v/>
      </c>
      <c r="U350" s="39" t="str">
        <f t="shared" si="166"/>
        <v/>
      </c>
      <c r="V350" s="39" t="str">
        <f t="shared" ca="1" si="187"/>
        <v/>
      </c>
      <c r="W350" s="39">
        <f t="shared" ca="1" si="167"/>
        <v>0</v>
      </c>
      <c r="X350" s="40"/>
      <c r="Y350" s="39">
        <f t="shared" ca="1" si="188"/>
        <v>0</v>
      </c>
      <c r="Z350" s="327"/>
      <c r="AA350" s="37" t="str">
        <f t="shared" ca="1" si="178"/>
        <v/>
      </c>
      <c r="AB350" s="41" t="str">
        <f t="shared" ca="1" si="179"/>
        <v/>
      </c>
      <c r="AC350" s="39" t="str">
        <f t="shared" si="168"/>
        <v/>
      </c>
      <c r="AD350" s="39" t="str">
        <f t="shared" ca="1" si="189"/>
        <v/>
      </c>
      <c r="AE350" s="39" t="str">
        <f t="shared" ca="1" si="180"/>
        <v/>
      </c>
      <c r="AF350" s="40"/>
      <c r="AG350" s="39">
        <f t="shared" ca="1" si="190"/>
        <v>0</v>
      </c>
      <c r="AH350" s="339"/>
      <c r="AI350" s="37" t="str">
        <f t="shared" ca="1" si="181"/>
        <v/>
      </c>
      <c r="AJ350" s="41" t="str">
        <f t="shared" ca="1" si="182"/>
        <v/>
      </c>
      <c r="AK350" s="39" t="str">
        <f t="shared" si="169"/>
        <v/>
      </c>
      <c r="AL350" s="39" t="str">
        <f t="shared" ca="1" si="191"/>
        <v/>
      </c>
      <c r="AM350" s="39" t="str">
        <f t="shared" ca="1" si="183"/>
        <v/>
      </c>
      <c r="AN350" s="40"/>
      <c r="AO350" s="39">
        <f t="shared" ca="1" si="192"/>
        <v>0</v>
      </c>
      <c r="AP350" s="339"/>
      <c r="AW350" s="329"/>
      <c r="BI350" s="329"/>
      <c r="BJ350" s="329"/>
      <c r="BK350" s="329"/>
      <c r="BL350" s="329"/>
      <c r="BM350" s="329"/>
      <c r="BN350" s="329"/>
      <c r="BO350" s="329"/>
      <c r="BP350" s="329"/>
      <c r="BQ350" s="329"/>
      <c r="BR350" s="329"/>
      <c r="BS350" s="329"/>
      <c r="BT350" s="329"/>
      <c r="BU350" s="329"/>
      <c r="BV350" s="329"/>
      <c r="BW350" s="325"/>
      <c r="BX350" s="325"/>
      <c r="BY350" s="325"/>
      <c r="BZ350" s="325"/>
      <c r="CA350" s="325"/>
      <c r="CB350" s="325"/>
      <c r="CC350" s="325"/>
      <c r="CD350" s="325"/>
      <c r="CE350" s="325"/>
      <c r="CF350" s="325"/>
      <c r="CG350" s="325"/>
      <c r="CH350" s="325"/>
      <c r="CI350" s="325"/>
      <c r="CJ350" s="325"/>
      <c r="CK350" s="325"/>
      <c r="CL350" s="325"/>
      <c r="CM350" s="325"/>
      <c r="CN350" s="325"/>
      <c r="CO350" s="325"/>
      <c r="CP350" s="325"/>
      <c r="CQ350" s="325"/>
      <c r="CR350" s="325"/>
      <c r="CS350" s="325"/>
      <c r="CT350" s="325"/>
      <c r="CU350" s="325"/>
      <c r="CV350" s="325"/>
      <c r="CW350" s="325"/>
      <c r="CX350" s="325"/>
    </row>
    <row r="351" spans="1:102" s="36" customFormat="1" ht="15" hidden="1" customHeight="1">
      <c r="A351" s="329"/>
      <c r="B351" s="37" t="str">
        <f t="shared" ca="1" si="170"/>
        <v/>
      </c>
      <c r="C351" s="41" t="str">
        <f t="shared" ca="1" si="171"/>
        <v/>
      </c>
      <c r="D351" s="39" t="str">
        <f t="shared" ca="1" si="172"/>
        <v/>
      </c>
      <c r="E351" s="39" t="str">
        <f t="shared" ca="1" si="184"/>
        <v/>
      </c>
      <c r="F351" s="39" t="str">
        <f t="shared" ca="1" si="173"/>
        <v/>
      </c>
      <c r="G351" s="101"/>
      <c r="H351" s="39">
        <f t="shared" ca="1" si="164"/>
        <v>0</v>
      </c>
      <c r="J351" s="332"/>
      <c r="K351" s="37" t="str">
        <f t="shared" ca="1" si="174"/>
        <v/>
      </c>
      <c r="L351" s="41" t="str">
        <f t="shared" ca="1" si="175"/>
        <v/>
      </c>
      <c r="M351" s="39" t="str">
        <f t="shared" si="165"/>
        <v/>
      </c>
      <c r="N351" s="39" t="str">
        <f t="shared" ca="1" si="185"/>
        <v/>
      </c>
      <c r="O351" s="39">
        <f ca="1">ROUND(Q350*$O$5/payments_per_year,2)</f>
        <v>0</v>
      </c>
      <c r="P351" s="101"/>
      <c r="Q351" s="39">
        <f t="shared" ca="1" si="186"/>
        <v>0</v>
      </c>
      <c r="R351" s="332"/>
      <c r="S351" s="37" t="str">
        <f t="shared" ca="1" si="176"/>
        <v/>
      </c>
      <c r="T351" s="41" t="str">
        <f t="shared" ca="1" si="177"/>
        <v/>
      </c>
      <c r="U351" s="39" t="str">
        <f t="shared" si="166"/>
        <v/>
      </c>
      <c r="V351" s="39" t="str">
        <f t="shared" ca="1" si="187"/>
        <v/>
      </c>
      <c r="W351" s="39">
        <f t="shared" ca="1" si="167"/>
        <v>0</v>
      </c>
      <c r="X351" s="40"/>
      <c r="Y351" s="39">
        <f t="shared" ca="1" si="188"/>
        <v>0</v>
      </c>
      <c r="Z351" s="327"/>
      <c r="AA351" s="37" t="str">
        <f t="shared" ca="1" si="178"/>
        <v/>
      </c>
      <c r="AB351" s="41" t="str">
        <f t="shared" ca="1" si="179"/>
        <v/>
      </c>
      <c r="AC351" s="39" t="str">
        <f t="shared" si="168"/>
        <v/>
      </c>
      <c r="AD351" s="39" t="str">
        <f t="shared" ca="1" si="189"/>
        <v/>
      </c>
      <c r="AE351" s="39" t="str">
        <f t="shared" ca="1" si="180"/>
        <v/>
      </c>
      <c r="AF351" s="40"/>
      <c r="AG351" s="39">
        <f t="shared" ca="1" si="190"/>
        <v>0</v>
      </c>
      <c r="AH351" s="339"/>
      <c r="AI351" s="37" t="str">
        <f t="shared" ca="1" si="181"/>
        <v/>
      </c>
      <c r="AJ351" s="41" t="str">
        <f t="shared" ca="1" si="182"/>
        <v/>
      </c>
      <c r="AK351" s="39" t="str">
        <f t="shared" si="169"/>
        <v/>
      </c>
      <c r="AL351" s="39" t="str">
        <f t="shared" ca="1" si="191"/>
        <v/>
      </c>
      <c r="AM351" s="39" t="str">
        <f t="shared" ca="1" si="183"/>
        <v/>
      </c>
      <c r="AN351" s="40"/>
      <c r="AO351" s="39">
        <f t="shared" ca="1" si="192"/>
        <v>0</v>
      </c>
      <c r="AP351" s="339"/>
      <c r="AW351" s="329"/>
      <c r="BI351" s="329"/>
      <c r="BJ351" s="329"/>
      <c r="BK351" s="329"/>
      <c r="BL351" s="329"/>
      <c r="BM351" s="329"/>
      <c r="BN351" s="329"/>
      <c r="BO351" s="329"/>
      <c r="BP351" s="329"/>
      <c r="BQ351" s="329"/>
      <c r="BR351" s="329"/>
      <c r="BS351" s="329"/>
      <c r="BT351" s="329"/>
      <c r="BU351" s="329"/>
      <c r="BV351" s="329"/>
      <c r="BW351" s="325"/>
      <c r="BX351" s="325"/>
      <c r="BY351" s="325"/>
      <c r="BZ351" s="325"/>
      <c r="CA351" s="325"/>
      <c r="CB351" s="325"/>
      <c r="CC351" s="325"/>
      <c r="CD351" s="325"/>
      <c r="CE351" s="325"/>
      <c r="CF351" s="325"/>
      <c r="CG351" s="325"/>
      <c r="CH351" s="325"/>
      <c r="CI351" s="325"/>
      <c r="CJ351" s="325"/>
      <c r="CK351" s="325"/>
      <c r="CL351" s="325"/>
      <c r="CM351" s="325"/>
      <c r="CN351" s="325"/>
      <c r="CO351" s="325"/>
      <c r="CP351" s="325"/>
      <c r="CQ351" s="325"/>
      <c r="CR351" s="325"/>
      <c r="CS351" s="325"/>
      <c r="CT351" s="325"/>
      <c r="CU351" s="325"/>
      <c r="CV351" s="325"/>
      <c r="CW351" s="325"/>
      <c r="CX351" s="325"/>
    </row>
    <row r="352" spans="1:102" s="36" customFormat="1" ht="15" hidden="1" customHeight="1">
      <c r="A352" s="329"/>
      <c r="B352" s="37" t="str">
        <f t="shared" ca="1" si="170"/>
        <v/>
      </c>
      <c r="C352" s="41" t="str">
        <f t="shared" ca="1" si="171"/>
        <v/>
      </c>
      <c r="D352" s="39" t="str">
        <f t="shared" ca="1" si="172"/>
        <v/>
      </c>
      <c r="E352" s="39" t="str">
        <f t="shared" ca="1" si="184"/>
        <v/>
      </c>
      <c r="F352" s="39" t="str">
        <f t="shared" ca="1" si="173"/>
        <v/>
      </c>
      <c r="G352" s="101"/>
      <c r="H352" s="39">
        <f t="shared" ca="1" si="164"/>
        <v>0</v>
      </c>
      <c r="J352" s="332"/>
      <c r="K352" s="37" t="str">
        <f t="shared" ca="1" si="174"/>
        <v/>
      </c>
      <c r="L352" s="41" t="str">
        <f t="shared" ca="1" si="175"/>
        <v/>
      </c>
      <c r="M352" s="39" t="str">
        <f t="shared" si="165"/>
        <v/>
      </c>
      <c r="N352" s="39" t="str">
        <f t="shared" ca="1" si="185"/>
        <v/>
      </c>
      <c r="O352" s="39" t="str">
        <f ca="1">IF(L352="","",ROUND(Q351*$O$5/payments_per_year,2))</f>
        <v/>
      </c>
      <c r="P352" s="101"/>
      <c r="Q352" s="39">
        <f t="shared" ca="1" si="186"/>
        <v>0</v>
      </c>
      <c r="R352" s="332"/>
      <c r="S352" s="37" t="str">
        <f t="shared" ca="1" si="176"/>
        <v/>
      </c>
      <c r="T352" s="41" t="str">
        <f t="shared" ca="1" si="177"/>
        <v/>
      </c>
      <c r="U352" s="39" t="str">
        <f t="shared" si="166"/>
        <v/>
      </c>
      <c r="V352" s="39" t="str">
        <f t="shared" ca="1" si="187"/>
        <v/>
      </c>
      <c r="W352" s="39">
        <f t="shared" ca="1" si="167"/>
        <v>0</v>
      </c>
      <c r="X352" s="40"/>
      <c r="Y352" s="39">
        <f t="shared" ca="1" si="188"/>
        <v>0</v>
      </c>
      <c r="Z352" s="327"/>
      <c r="AA352" s="37" t="str">
        <f t="shared" ca="1" si="178"/>
        <v/>
      </c>
      <c r="AB352" s="41" t="str">
        <f t="shared" ca="1" si="179"/>
        <v/>
      </c>
      <c r="AC352" s="39" t="str">
        <f t="shared" si="168"/>
        <v/>
      </c>
      <c r="AD352" s="39" t="str">
        <f t="shared" ca="1" si="189"/>
        <v/>
      </c>
      <c r="AE352" s="39" t="str">
        <f t="shared" ca="1" si="180"/>
        <v/>
      </c>
      <c r="AF352" s="40"/>
      <c r="AG352" s="39">
        <f t="shared" ca="1" si="190"/>
        <v>0</v>
      </c>
      <c r="AH352" s="339"/>
      <c r="AI352" s="37" t="str">
        <f t="shared" ca="1" si="181"/>
        <v/>
      </c>
      <c r="AJ352" s="41" t="str">
        <f t="shared" ca="1" si="182"/>
        <v/>
      </c>
      <c r="AK352" s="39" t="str">
        <f t="shared" si="169"/>
        <v/>
      </c>
      <c r="AL352" s="39" t="str">
        <f t="shared" ca="1" si="191"/>
        <v/>
      </c>
      <c r="AM352" s="39" t="str">
        <f t="shared" ca="1" si="183"/>
        <v/>
      </c>
      <c r="AN352" s="40"/>
      <c r="AO352" s="39">
        <f t="shared" ca="1" si="192"/>
        <v>0</v>
      </c>
      <c r="AP352" s="339"/>
      <c r="AW352" s="329"/>
      <c r="BI352" s="329"/>
      <c r="BJ352" s="329"/>
      <c r="BK352" s="329"/>
      <c r="BL352" s="329"/>
      <c r="BM352" s="329"/>
      <c r="BN352" s="329"/>
      <c r="BO352" s="329"/>
      <c r="BP352" s="329"/>
      <c r="BQ352" s="329"/>
      <c r="BR352" s="329"/>
      <c r="BS352" s="329"/>
      <c r="BT352" s="329"/>
      <c r="BU352" s="329"/>
      <c r="BV352" s="329"/>
      <c r="BW352" s="325"/>
      <c r="BX352" s="325"/>
      <c r="BY352" s="325"/>
      <c r="BZ352" s="325"/>
      <c r="CA352" s="325"/>
      <c r="CB352" s="325"/>
      <c r="CC352" s="325"/>
      <c r="CD352" s="325"/>
      <c r="CE352" s="325"/>
      <c r="CF352" s="325"/>
      <c r="CG352" s="325"/>
      <c r="CH352" s="325"/>
      <c r="CI352" s="325"/>
      <c r="CJ352" s="325"/>
      <c r="CK352" s="325"/>
      <c r="CL352" s="325"/>
      <c r="CM352" s="325"/>
      <c r="CN352" s="325"/>
      <c r="CO352" s="325"/>
      <c r="CP352" s="325"/>
      <c r="CQ352" s="325"/>
      <c r="CR352" s="325"/>
      <c r="CS352" s="325"/>
      <c r="CT352" s="325"/>
      <c r="CU352" s="325"/>
      <c r="CV352" s="325"/>
      <c r="CW352" s="325"/>
      <c r="CX352" s="325"/>
    </row>
    <row r="353" spans="1:102" s="36" customFormat="1" ht="15" hidden="1" customHeight="1">
      <c r="A353" s="329"/>
      <c r="B353" s="37" t="str">
        <f t="shared" ca="1" si="170"/>
        <v/>
      </c>
      <c r="C353" s="41" t="str">
        <f t="shared" ca="1" si="171"/>
        <v/>
      </c>
      <c r="D353" s="39" t="str">
        <f t="shared" ca="1" si="172"/>
        <v/>
      </c>
      <c r="E353" s="39" t="str">
        <f t="shared" ca="1" si="184"/>
        <v/>
      </c>
      <c r="F353" s="39" t="str">
        <f t="shared" ca="1" si="173"/>
        <v/>
      </c>
      <c r="G353" s="101"/>
      <c r="H353" s="39">
        <f t="shared" ca="1" si="164"/>
        <v>0</v>
      </c>
      <c r="J353" s="332"/>
      <c r="K353" s="37" t="str">
        <f t="shared" ca="1" si="174"/>
        <v/>
      </c>
      <c r="L353" s="41" t="str">
        <f t="shared" ca="1" si="175"/>
        <v/>
      </c>
      <c r="M353" s="39" t="str">
        <f t="shared" si="165"/>
        <v/>
      </c>
      <c r="N353" s="39" t="str">
        <f t="shared" ca="1" si="185"/>
        <v/>
      </c>
      <c r="O353" s="39">
        <f ca="1">ROUND(Q352*$O$5/payments_per_year,2)</f>
        <v>0</v>
      </c>
      <c r="P353" s="101"/>
      <c r="Q353" s="39">
        <f t="shared" ca="1" si="186"/>
        <v>0</v>
      </c>
      <c r="R353" s="332"/>
      <c r="S353" s="37" t="str">
        <f t="shared" ca="1" si="176"/>
        <v/>
      </c>
      <c r="T353" s="41" t="str">
        <f t="shared" ca="1" si="177"/>
        <v/>
      </c>
      <c r="U353" s="39" t="str">
        <f t="shared" si="166"/>
        <v/>
      </c>
      <c r="V353" s="39" t="str">
        <f t="shared" ca="1" si="187"/>
        <v/>
      </c>
      <c r="W353" s="39">
        <f t="shared" ca="1" si="167"/>
        <v>0</v>
      </c>
      <c r="X353" s="40"/>
      <c r="Y353" s="39">
        <f t="shared" ca="1" si="188"/>
        <v>0</v>
      </c>
      <c r="Z353" s="327"/>
      <c r="AA353" s="37" t="str">
        <f t="shared" ca="1" si="178"/>
        <v/>
      </c>
      <c r="AB353" s="41" t="str">
        <f t="shared" ca="1" si="179"/>
        <v/>
      </c>
      <c r="AC353" s="39" t="str">
        <f t="shared" si="168"/>
        <v/>
      </c>
      <c r="AD353" s="39" t="str">
        <f t="shared" ca="1" si="189"/>
        <v/>
      </c>
      <c r="AE353" s="39" t="str">
        <f t="shared" ca="1" si="180"/>
        <v/>
      </c>
      <c r="AF353" s="40"/>
      <c r="AG353" s="39">
        <f t="shared" ca="1" si="190"/>
        <v>0</v>
      </c>
      <c r="AH353" s="339"/>
      <c r="AI353" s="37" t="str">
        <f t="shared" ca="1" si="181"/>
        <v/>
      </c>
      <c r="AJ353" s="41" t="str">
        <f t="shared" ca="1" si="182"/>
        <v/>
      </c>
      <c r="AK353" s="39" t="str">
        <f t="shared" si="169"/>
        <v/>
      </c>
      <c r="AL353" s="39" t="str">
        <f t="shared" ca="1" si="191"/>
        <v/>
      </c>
      <c r="AM353" s="39" t="str">
        <f t="shared" ca="1" si="183"/>
        <v/>
      </c>
      <c r="AN353" s="40"/>
      <c r="AO353" s="39">
        <f t="shared" ca="1" si="192"/>
        <v>0</v>
      </c>
      <c r="AP353" s="339"/>
      <c r="AW353" s="329"/>
      <c r="BI353" s="329"/>
      <c r="BJ353" s="329"/>
      <c r="BK353" s="329"/>
      <c r="BL353" s="329"/>
      <c r="BM353" s="329"/>
      <c r="BN353" s="329"/>
      <c r="BO353" s="329"/>
      <c r="BP353" s="329"/>
      <c r="BQ353" s="329"/>
      <c r="BR353" s="329"/>
      <c r="BS353" s="329"/>
      <c r="BT353" s="329"/>
      <c r="BU353" s="329"/>
      <c r="BV353" s="329"/>
      <c r="BW353" s="325"/>
      <c r="BX353" s="325"/>
      <c r="BY353" s="325"/>
      <c r="BZ353" s="325"/>
      <c r="CA353" s="325"/>
      <c r="CB353" s="325"/>
      <c r="CC353" s="325"/>
      <c r="CD353" s="325"/>
      <c r="CE353" s="325"/>
      <c r="CF353" s="325"/>
      <c r="CG353" s="325"/>
      <c r="CH353" s="325"/>
      <c r="CI353" s="325"/>
      <c r="CJ353" s="325"/>
      <c r="CK353" s="325"/>
      <c r="CL353" s="325"/>
      <c r="CM353" s="325"/>
      <c r="CN353" s="325"/>
      <c r="CO353" s="325"/>
      <c r="CP353" s="325"/>
      <c r="CQ353" s="325"/>
      <c r="CR353" s="325"/>
      <c r="CS353" s="325"/>
      <c r="CT353" s="325"/>
      <c r="CU353" s="325"/>
      <c r="CV353" s="325"/>
      <c r="CW353" s="325"/>
      <c r="CX353" s="325"/>
    </row>
    <row r="354" spans="1:102" s="36" customFormat="1" ht="15" hidden="1" customHeight="1">
      <c r="A354" s="329"/>
      <c r="B354" s="37" t="str">
        <f t="shared" ca="1" si="170"/>
        <v/>
      </c>
      <c r="C354" s="41" t="str">
        <f t="shared" ca="1" si="171"/>
        <v/>
      </c>
      <c r="D354" s="39" t="str">
        <f t="shared" ca="1" si="172"/>
        <v/>
      </c>
      <c r="E354" s="39" t="str">
        <f t="shared" ca="1" si="184"/>
        <v/>
      </c>
      <c r="F354" s="39" t="str">
        <f t="shared" ca="1" si="173"/>
        <v/>
      </c>
      <c r="G354" s="101"/>
      <c r="H354" s="39">
        <f t="shared" ca="1" si="164"/>
        <v>0</v>
      </c>
      <c r="J354" s="332"/>
      <c r="K354" s="37" t="str">
        <f t="shared" ca="1" si="174"/>
        <v/>
      </c>
      <c r="L354" s="41" t="str">
        <f t="shared" ca="1" si="175"/>
        <v/>
      </c>
      <c r="M354" s="39" t="str">
        <f t="shared" si="165"/>
        <v/>
      </c>
      <c r="N354" s="39" t="str">
        <f t="shared" ca="1" si="185"/>
        <v/>
      </c>
      <c r="O354" s="39" t="str">
        <f ca="1">IF(L354="","",ROUND(Q353*$O$5/payments_per_year,2))</f>
        <v/>
      </c>
      <c r="P354" s="101"/>
      <c r="Q354" s="39">
        <f t="shared" ca="1" si="186"/>
        <v>0</v>
      </c>
      <c r="R354" s="332"/>
      <c r="S354" s="37" t="str">
        <f t="shared" ca="1" si="176"/>
        <v/>
      </c>
      <c r="T354" s="41" t="str">
        <f t="shared" ca="1" si="177"/>
        <v/>
      </c>
      <c r="U354" s="39" t="str">
        <f t="shared" si="166"/>
        <v/>
      </c>
      <c r="V354" s="39" t="str">
        <f t="shared" ca="1" si="187"/>
        <v/>
      </c>
      <c r="W354" s="39">
        <f t="shared" ca="1" si="167"/>
        <v>0</v>
      </c>
      <c r="X354" s="40"/>
      <c r="Y354" s="39">
        <f t="shared" ca="1" si="188"/>
        <v>0</v>
      </c>
      <c r="Z354" s="327"/>
      <c r="AA354" s="37" t="str">
        <f t="shared" ca="1" si="178"/>
        <v/>
      </c>
      <c r="AB354" s="41" t="str">
        <f t="shared" ca="1" si="179"/>
        <v/>
      </c>
      <c r="AC354" s="39" t="str">
        <f t="shared" si="168"/>
        <v/>
      </c>
      <c r="AD354" s="39" t="str">
        <f t="shared" ca="1" si="189"/>
        <v/>
      </c>
      <c r="AE354" s="39" t="str">
        <f t="shared" ca="1" si="180"/>
        <v/>
      </c>
      <c r="AF354" s="40"/>
      <c r="AG354" s="39">
        <f t="shared" ca="1" si="190"/>
        <v>0</v>
      </c>
      <c r="AH354" s="339"/>
      <c r="AI354" s="37" t="str">
        <f t="shared" ca="1" si="181"/>
        <v/>
      </c>
      <c r="AJ354" s="41" t="str">
        <f t="shared" ca="1" si="182"/>
        <v/>
      </c>
      <c r="AK354" s="39" t="str">
        <f t="shared" si="169"/>
        <v/>
      </c>
      <c r="AL354" s="39" t="str">
        <f t="shared" ca="1" si="191"/>
        <v/>
      </c>
      <c r="AM354" s="39" t="str">
        <f t="shared" ca="1" si="183"/>
        <v/>
      </c>
      <c r="AN354" s="40"/>
      <c r="AO354" s="39">
        <f t="shared" ca="1" si="192"/>
        <v>0</v>
      </c>
      <c r="AP354" s="339"/>
      <c r="AW354" s="329"/>
      <c r="BI354" s="329"/>
      <c r="BJ354" s="329"/>
      <c r="BK354" s="329"/>
      <c r="BL354" s="329"/>
      <c r="BM354" s="329"/>
      <c r="BN354" s="329"/>
      <c r="BO354" s="329"/>
      <c r="BP354" s="329"/>
      <c r="BQ354" s="329"/>
      <c r="BR354" s="329"/>
      <c r="BS354" s="329"/>
      <c r="BT354" s="329"/>
      <c r="BU354" s="329"/>
      <c r="BV354" s="329"/>
      <c r="BW354" s="325"/>
      <c r="BX354" s="325"/>
      <c r="BY354" s="325"/>
      <c r="BZ354" s="325"/>
      <c r="CA354" s="325"/>
      <c r="CB354" s="325"/>
      <c r="CC354" s="325"/>
      <c r="CD354" s="325"/>
      <c r="CE354" s="325"/>
      <c r="CF354" s="325"/>
      <c r="CG354" s="325"/>
      <c r="CH354" s="325"/>
      <c r="CI354" s="325"/>
      <c r="CJ354" s="325"/>
      <c r="CK354" s="325"/>
      <c r="CL354" s="325"/>
      <c r="CM354" s="325"/>
      <c r="CN354" s="325"/>
      <c r="CO354" s="325"/>
      <c r="CP354" s="325"/>
      <c r="CQ354" s="325"/>
      <c r="CR354" s="325"/>
      <c r="CS354" s="325"/>
      <c r="CT354" s="325"/>
      <c r="CU354" s="325"/>
      <c r="CV354" s="325"/>
      <c r="CW354" s="325"/>
      <c r="CX354" s="325"/>
    </row>
    <row r="355" spans="1:102" s="36" customFormat="1" ht="15" hidden="1" customHeight="1">
      <c r="A355" s="329"/>
      <c r="B355" s="37" t="str">
        <f t="shared" ca="1" si="170"/>
        <v/>
      </c>
      <c r="C355" s="41" t="str">
        <f t="shared" ca="1" si="171"/>
        <v/>
      </c>
      <c r="D355" s="39" t="str">
        <f t="shared" ca="1" si="172"/>
        <v/>
      </c>
      <c r="E355" s="39" t="str">
        <f t="shared" ca="1" si="184"/>
        <v/>
      </c>
      <c r="F355" s="39" t="str">
        <f t="shared" ca="1" si="173"/>
        <v/>
      </c>
      <c r="G355" s="101"/>
      <c r="H355" s="39">
        <f t="shared" ca="1" si="164"/>
        <v>0</v>
      </c>
      <c r="J355" s="332"/>
      <c r="K355" s="37" t="str">
        <f t="shared" ca="1" si="174"/>
        <v/>
      </c>
      <c r="L355" s="41" t="str">
        <f t="shared" ca="1" si="175"/>
        <v/>
      </c>
      <c r="M355" s="39" t="str">
        <f t="shared" si="165"/>
        <v/>
      </c>
      <c r="N355" s="39" t="str">
        <f t="shared" ca="1" si="185"/>
        <v/>
      </c>
      <c r="O355" s="39">
        <f ca="1">ROUND(Q354*$O$5/payments_per_year,2)</f>
        <v>0</v>
      </c>
      <c r="P355" s="101"/>
      <c r="Q355" s="39">
        <f t="shared" ca="1" si="186"/>
        <v>0</v>
      </c>
      <c r="R355" s="332"/>
      <c r="S355" s="37" t="str">
        <f t="shared" ca="1" si="176"/>
        <v/>
      </c>
      <c r="T355" s="41" t="str">
        <f t="shared" ca="1" si="177"/>
        <v/>
      </c>
      <c r="U355" s="39" t="str">
        <f t="shared" si="166"/>
        <v/>
      </c>
      <c r="V355" s="39" t="str">
        <f t="shared" ca="1" si="187"/>
        <v/>
      </c>
      <c r="W355" s="39">
        <f t="shared" ca="1" si="167"/>
        <v>0</v>
      </c>
      <c r="X355" s="40"/>
      <c r="Y355" s="39">
        <f t="shared" ca="1" si="188"/>
        <v>0</v>
      </c>
      <c r="Z355" s="327"/>
      <c r="AA355" s="37" t="str">
        <f t="shared" ca="1" si="178"/>
        <v/>
      </c>
      <c r="AB355" s="41" t="str">
        <f t="shared" ca="1" si="179"/>
        <v/>
      </c>
      <c r="AC355" s="39" t="str">
        <f t="shared" si="168"/>
        <v/>
      </c>
      <c r="AD355" s="39" t="str">
        <f t="shared" ca="1" si="189"/>
        <v/>
      </c>
      <c r="AE355" s="39" t="str">
        <f t="shared" ca="1" si="180"/>
        <v/>
      </c>
      <c r="AF355" s="40"/>
      <c r="AG355" s="39">
        <f t="shared" ca="1" si="190"/>
        <v>0</v>
      </c>
      <c r="AH355" s="339"/>
      <c r="AI355" s="37" t="str">
        <f t="shared" ca="1" si="181"/>
        <v/>
      </c>
      <c r="AJ355" s="41" t="str">
        <f t="shared" ca="1" si="182"/>
        <v/>
      </c>
      <c r="AK355" s="39" t="str">
        <f t="shared" si="169"/>
        <v/>
      </c>
      <c r="AL355" s="39" t="str">
        <f t="shared" ca="1" si="191"/>
        <v/>
      </c>
      <c r="AM355" s="39" t="str">
        <f t="shared" ca="1" si="183"/>
        <v/>
      </c>
      <c r="AN355" s="40"/>
      <c r="AO355" s="39">
        <f t="shared" ca="1" si="192"/>
        <v>0</v>
      </c>
      <c r="AP355" s="339"/>
      <c r="AW355" s="329"/>
      <c r="BI355" s="329"/>
      <c r="BJ355" s="329"/>
      <c r="BK355" s="329"/>
      <c r="BL355" s="329"/>
      <c r="BM355" s="329"/>
      <c r="BN355" s="329"/>
      <c r="BO355" s="329"/>
      <c r="BP355" s="329"/>
      <c r="BQ355" s="329"/>
      <c r="BR355" s="329"/>
      <c r="BS355" s="329"/>
      <c r="BT355" s="329"/>
      <c r="BU355" s="329"/>
      <c r="BV355" s="329"/>
      <c r="BW355" s="325"/>
      <c r="BX355" s="325"/>
      <c r="BY355" s="325"/>
      <c r="BZ355" s="325"/>
      <c r="CA355" s="325"/>
      <c r="CB355" s="325"/>
      <c r="CC355" s="325"/>
      <c r="CD355" s="325"/>
      <c r="CE355" s="325"/>
      <c r="CF355" s="325"/>
      <c r="CG355" s="325"/>
      <c r="CH355" s="325"/>
      <c r="CI355" s="325"/>
      <c r="CJ355" s="325"/>
      <c r="CK355" s="325"/>
      <c r="CL355" s="325"/>
      <c r="CM355" s="325"/>
      <c r="CN355" s="325"/>
      <c r="CO355" s="325"/>
      <c r="CP355" s="325"/>
      <c r="CQ355" s="325"/>
      <c r="CR355" s="325"/>
      <c r="CS355" s="325"/>
      <c r="CT355" s="325"/>
      <c r="CU355" s="325"/>
      <c r="CV355" s="325"/>
      <c r="CW355" s="325"/>
      <c r="CX355" s="325"/>
    </row>
    <row r="356" spans="1:102" s="36" customFormat="1" ht="15" hidden="1" customHeight="1">
      <c r="A356" s="329"/>
      <c r="B356" s="37" t="str">
        <f t="shared" ca="1" si="170"/>
        <v/>
      </c>
      <c r="C356" s="41" t="str">
        <f t="shared" ca="1" si="171"/>
        <v/>
      </c>
      <c r="D356" s="39" t="str">
        <f t="shared" ca="1" si="172"/>
        <v/>
      </c>
      <c r="E356" s="39" t="str">
        <f t="shared" ca="1" si="184"/>
        <v/>
      </c>
      <c r="F356" s="39" t="str">
        <f t="shared" ca="1" si="173"/>
        <v/>
      </c>
      <c r="G356" s="101"/>
      <c r="H356" s="39">
        <f t="shared" ca="1" si="164"/>
        <v>0</v>
      </c>
      <c r="J356" s="332"/>
      <c r="K356" s="37" t="str">
        <f t="shared" ca="1" si="174"/>
        <v/>
      </c>
      <c r="L356" s="41" t="str">
        <f t="shared" ca="1" si="175"/>
        <v/>
      </c>
      <c r="M356" s="39" t="str">
        <f t="shared" si="165"/>
        <v/>
      </c>
      <c r="N356" s="39" t="str">
        <f t="shared" ca="1" si="185"/>
        <v/>
      </c>
      <c r="O356" s="39" t="str">
        <f ca="1">IF(L356="","",ROUND(Q355*$O$5/payments_per_year,2))</f>
        <v/>
      </c>
      <c r="P356" s="101"/>
      <c r="Q356" s="39">
        <f t="shared" ca="1" si="186"/>
        <v>0</v>
      </c>
      <c r="R356" s="332"/>
      <c r="S356" s="37" t="str">
        <f t="shared" ca="1" si="176"/>
        <v/>
      </c>
      <c r="T356" s="41" t="str">
        <f t="shared" ca="1" si="177"/>
        <v/>
      </c>
      <c r="U356" s="39" t="str">
        <f t="shared" si="166"/>
        <v/>
      </c>
      <c r="V356" s="39" t="str">
        <f t="shared" ca="1" si="187"/>
        <v/>
      </c>
      <c r="W356" s="39">
        <f t="shared" ca="1" si="167"/>
        <v>0</v>
      </c>
      <c r="X356" s="40"/>
      <c r="Y356" s="39">
        <f t="shared" ca="1" si="188"/>
        <v>0</v>
      </c>
      <c r="Z356" s="327"/>
      <c r="AA356" s="37" t="str">
        <f t="shared" ca="1" si="178"/>
        <v/>
      </c>
      <c r="AB356" s="41" t="str">
        <f t="shared" ca="1" si="179"/>
        <v/>
      </c>
      <c r="AC356" s="39" t="str">
        <f t="shared" si="168"/>
        <v/>
      </c>
      <c r="AD356" s="39" t="str">
        <f t="shared" ca="1" si="189"/>
        <v/>
      </c>
      <c r="AE356" s="39" t="str">
        <f t="shared" ca="1" si="180"/>
        <v/>
      </c>
      <c r="AF356" s="40"/>
      <c r="AG356" s="39">
        <f t="shared" ca="1" si="190"/>
        <v>0</v>
      </c>
      <c r="AH356" s="339"/>
      <c r="AI356" s="37" t="str">
        <f t="shared" ca="1" si="181"/>
        <v/>
      </c>
      <c r="AJ356" s="41" t="str">
        <f t="shared" ca="1" si="182"/>
        <v/>
      </c>
      <c r="AK356" s="39" t="str">
        <f t="shared" si="169"/>
        <v/>
      </c>
      <c r="AL356" s="39" t="str">
        <f t="shared" ca="1" si="191"/>
        <v/>
      </c>
      <c r="AM356" s="39" t="str">
        <f t="shared" ca="1" si="183"/>
        <v/>
      </c>
      <c r="AN356" s="40"/>
      <c r="AO356" s="39">
        <f t="shared" ca="1" si="192"/>
        <v>0</v>
      </c>
      <c r="AP356" s="339"/>
      <c r="AW356" s="329"/>
      <c r="BI356" s="329"/>
      <c r="BJ356" s="329"/>
      <c r="BK356" s="329"/>
      <c r="BL356" s="329"/>
      <c r="BM356" s="329"/>
      <c r="BN356" s="329"/>
      <c r="BO356" s="329"/>
      <c r="BP356" s="329"/>
      <c r="BQ356" s="329"/>
      <c r="BR356" s="329"/>
      <c r="BS356" s="329"/>
      <c r="BT356" s="329"/>
      <c r="BU356" s="329"/>
      <c r="BV356" s="329"/>
      <c r="BW356" s="325"/>
      <c r="BX356" s="325"/>
      <c r="BY356" s="325"/>
      <c r="BZ356" s="325"/>
      <c r="CA356" s="325"/>
      <c r="CB356" s="325"/>
      <c r="CC356" s="325"/>
      <c r="CD356" s="325"/>
      <c r="CE356" s="325"/>
      <c r="CF356" s="325"/>
      <c r="CG356" s="325"/>
      <c r="CH356" s="325"/>
      <c r="CI356" s="325"/>
      <c r="CJ356" s="325"/>
      <c r="CK356" s="325"/>
      <c r="CL356" s="325"/>
      <c r="CM356" s="325"/>
      <c r="CN356" s="325"/>
      <c r="CO356" s="325"/>
      <c r="CP356" s="325"/>
      <c r="CQ356" s="325"/>
      <c r="CR356" s="325"/>
      <c r="CS356" s="325"/>
      <c r="CT356" s="325"/>
      <c r="CU356" s="325"/>
      <c r="CV356" s="325"/>
      <c r="CW356" s="325"/>
      <c r="CX356" s="325"/>
    </row>
    <row r="357" spans="1:102" s="36" customFormat="1" ht="15" hidden="1" customHeight="1">
      <c r="A357" s="329"/>
      <c r="B357" s="37" t="str">
        <f t="shared" ca="1" si="170"/>
        <v/>
      </c>
      <c r="C357" s="41" t="str">
        <f t="shared" ca="1" si="171"/>
        <v/>
      </c>
      <c r="D357" s="39" t="str">
        <f t="shared" ca="1" si="172"/>
        <v/>
      </c>
      <c r="E357" s="39" t="str">
        <f t="shared" ca="1" si="184"/>
        <v/>
      </c>
      <c r="F357" s="39" t="str">
        <f t="shared" ca="1" si="173"/>
        <v/>
      </c>
      <c r="G357" s="101"/>
      <c r="H357" s="39">
        <f t="shared" ca="1" si="164"/>
        <v>0</v>
      </c>
      <c r="J357" s="332"/>
      <c r="K357" s="37" t="str">
        <f t="shared" ca="1" si="174"/>
        <v/>
      </c>
      <c r="L357" s="41" t="str">
        <f t="shared" ca="1" si="175"/>
        <v/>
      </c>
      <c r="M357" s="39" t="str">
        <f t="shared" si="165"/>
        <v/>
      </c>
      <c r="N357" s="39" t="str">
        <f t="shared" ca="1" si="185"/>
        <v/>
      </c>
      <c r="O357" s="39">
        <f ca="1">ROUND(Q356*$O$5/payments_per_year,2)</f>
        <v>0</v>
      </c>
      <c r="P357" s="101"/>
      <c r="Q357" s="39">
        <f t="shared" ca="1" si="186"/>
        <v>0</v>
      </c>
      <c r="R357" s="332"/>
      <c r="S357" s="37" t="str">
        <f t="shared" ca="1" si="176"/>
        <v/>
      </c>
      <c r="T357" s="41" t="str">
        <f t="shared" ca="1" si="177"/>
        <v/>
      </c>
      <c r="U357" s="39" t="str">
        <f t="shared" si="166"/>
        <v/>
      </c>
      <c r="V357" s="39" t="str">
        <f t="shared" ca="1" si="187"/>
        <v/>
      </c>
      <c r="W357" s="39">
        <f t="shared" ca="1" si="167"/>
        <v>0</v>
      </c>
      <c r="X357" s="40"/>
      <c r="Y357" s="39">
        <f t="shared" ca="1" si="188"/>
        <v>0</v>
      </c>
      <c r="Z357" s="327"/>
      <c r="AA357" s="37" t="str">
        <f t="shared" ca="1" si="178"/>
        <v/>
      </c>
      <c r="AB357" s="41" t="str">
        <f t="shared" ca="1" si="179"/>
        <v/>
      </c>
      <c r="AC357" s="39" t="str">
        <f t="shared" si="168"/>
        <v/>
      </c>
      <c r="AD357" s="39" t="str">
        <f t="shared" ca="1" si="189"/>
        <v/>
      </c>
      <c r="AE357" s="39" t="str">
        <f t="shared" ca="1" si="180"/>
        <v/>
      </c>
      <c r="AF357" s="40"/>
      <c r="AG357" s="39">
        <f t="shared" ca="1" si="190"/>
        <v>0</v>
      </c>
      <c r="AH357" s="339"/>
      <c r="AI357" s="37" t="str">
        <f t="shared" ca="1" si="181"/>
        <v/>
      </c>
      <c r="AJ357" s="41" t="str">
        <f t="shared" ca="1" si="182"/>
        <v/>
      </c>
      <c r="AK357" s="39" t="str">
        <f t="shared" si="169"/>
        <v/>
      </c>
      <c r="AL357" s="39" t="str">
        <f t="shared" ca="1" si="191"/>
        <v/>
      </c>
      <c r="AM357" s="39" t="str">
        <f t="shared" ca="1" si="183"/>
        <v/>
      </c>
      <c r="AN357" s="40"/>
      <c r="AO357" s="39">
        <f t="shared" ca="1" si="192"/>
        <v>0</v>
      </c>
      <c r="AP357" s="339"/>
      <c r="AW357" s="329"/>
      <c r="BI357" s="329"/>
      <c r="BJ357" s="329"/>
      <c r="BK357" s="329"/>
      <c r="BL357" s="329"/>
      <c r="BM357" s="329"/>
      <c r="BN357" s="329"/>
      <c r="BO357" s="329"/>
      <c r="BP357" s="329"/>
      <c r="BQ357" s="329"/>
      <c r="BR357" s="329"/>
      <c r="BS357" s="329"/>
      <c r="BT357" s="329"/>
      <c r="BU357" s="329"/>
      <c r="BV357" s="329"/>
      <c r="BW357" s="325"/>
      <c r="BX357" s="325"/>
      <c r="BY357" s="325"/>
      <c r="BZ357" s="325"/>
      <c r="CA357" s="325"/>
      <c r="CB357" s="325"/>
      <c r="CC357" s="325"/>
      <c r="CD357" s="325"/>
      <c r="CE357" s="325"/>
      <c r="CF357" s="325"/>
      <c r="CG357" s="325"/>
      <c r="CH357" s="325"/>
      <c r="CI357" s="325"/>
      <c r="CJ357" s="325"/>
      <c r="CK357" s="325"/>
      <c r="CL357" s="325"/>
      <c r="CM357" s="325"/>
      <c r="CN357" s="325"/>
      <c r="CO357" s="325"/>
      <c r="CP357" s="325"/>
      <c r="CQ357" s="325"/>
      <c r="CR357" s="325"/>
      <c r="CS357" s="325"/>
      <c r="CT357" s="325"/>
      <c r="CU357" s="325"/>
      <c r="CV357" s="325"/>
      <c r="CW357" s="325"/>
      <c r="CX357" s="325"/>
    </row>
    <row r="358" spans="1:102" s="36" customFormat="1" ht="15" hidden="1" customHeight="1">
      <c r="A358" s="329"/>
      <c r="B358" s="37" t="str">
        <f t="shared" ca="1" si="170"/>
        <v/>
      </c>
      <c r="C358" s="41" t="str">
        <f t="shared" ca="1" si="171"/>
        <v/>
      </c>
      <c r="D358" s="39" t="str">
        <f t="shared" ca="1" si="172"/>
        <v/>
      </c>
      <c r="E358" s="39" t="str">
        <f t="shared" ca="1" si="184"/>
        <v/>
      </c>
      <c r="F358" s="39" t="str">
        <f t="shared" ca="1" si="173"/>
        <v/>
      </c>
      <c r="G358" s="101"/>
      <c r="H358" s="39">
        <f t="shared" ca="1" si="164"/>
        <v>0</v>
      </c>
      <c r="J358" s="332"/>
      <c r="K358" s="37" t="str">
        <f t="shared" ca="1" si="174"/>
        <v/>
      </c>
      <c r="L358" s="41" t="str">
        <f t="shared" ca="1" si="175"/>
        <v/>
      </c>
      <c r="M358" s="39" t="str">
        <f t="shared" si="165"/>
        <v/>
      </c>
      <c r="N358" s="39" t="str">
        <f t="shared" ca="1" si="185"/>
        <v/>
      </c>
      <c r="O358" s="39" t="str">
        <f ca="1">IF(L358="","",ROUND(Q357*$O$5/payments_per_year,2))</f>
        <v/>
      </c>
      <c r="P358" s="101"/>
      <c r="Q358" s="39">
        <f t="shared" ca="1" si="186"/>
        <v>0</v>
      </c>
      <c r="R358" s="332"/>
      <c r="S358" s="37" t="str">
        <f t="shared" ca="1" si="176"/>
        <v/>
      </c>
      <c r="T358" s="41" t="str">
        <f t="shared" ca="1" si="177"/>
        <v/>
      </c>
      <c r="U358" s="39" t="str">
        <f t="shared" si="166"/>
        <v/>
      </c>
      <c r="V358" s="39" t="str">
        <f t="shared" ca="1" si="187"/>
        <v/>
      </c>
      <c r="W358" s="39">
        <f t="shared" ca="1" si="167"/>
        <v>0</v>
      </c>
      <c r="X358" s="40"/>
      <c r="Y358" s="39">
        <f t="shared" ca="1" si="188"/>
        <v>0</v>
      </c>
      <c r="Z358" s="327"/>
      <c r="AA358" s="37" t="str">
        <f t="shared" ca="1" si="178"/>
        <v/>
      </c>
      <c r="AB358" s="41" t="str">
        <f t="shared" ca="1" si="179"/>
        <v/>
      </c>
      <c r="AC358" s="39" t="str">
        <f t="shared" si="168"/>
        <v/>
      </c>
      <c r="AD358" s="39" t="str">
        <f t="shared" ca="1" si="189"/>
        <v/>
      </c>
      <c r="AE358" s="39" t="str">
        <f t="shared" ca="1" si="180"/>
        <v/>
      </c>
      <c r="AF358" s="40"/>
      <c r="AG358" s="39">
        <f t="shared" ca="1" si="190"/>
        <v>0</v>
      </c>
      <c r="AH358" s="339"/>
      <c r="AI358" s="37" t="str">
        <f t="shared" ca="1" si="181"/>
        <v/>
      </c>
      <c r="AJ358" s="41" t="str">
        <f t="shared" ca="1" si="182"/>
        <v/>
      </c>
      <c r="AK358" s="39" t="str">
        <f t="shared" si="169"/>
        <v/>
      </c>
      <c r="AL358" s="39" t="str">
        <f t="shared" ca="1" si="191"/>
        <v/>
      </c>
      <c r="AM358" s="39" t="str">
        <f t="shared" ca="1" si="183"/>
        <v/>
      </c>
      <c r="AN358" s="40"/>
      <c r="AO358" s="39">
        <f t="shared" ca="1" si="192"/>
        <v>0</v>
      </c>
      <c r="AP358" s="339"/>
      <c r="AW358" s="329"/>
      <c r="BI358" s="329"/>
      <c r="BJ358" s="329"/>
      <c r="BK358" s="329"/>
      <c r="BL358" s="329"/>
      <c r="BM358" s="329"/>
      <c r="BN358" s="329"/>
      <c r="BO358" s="329"/>
      <c r="BP358" s="329"/>
      <c r="BQ358" s="329"/>
      <c r="BR358" s="329"/>
      <c r="BS358" s="329"/>
      <c r="BT358" s="329"/>
      <c r="BU358" s="329"/>
      <c r="BV358" s="329"/>
      <c r="BW358" s="325"/>
      <c r="BX358" s="325"/>
      <c r="BY358" s="325"/>
      <c r="BZ358" s="325"/>
      <c r="CA358" s="325"/>
      <c r="CB358" s="325"/>
      <c r="CC358" s="325"/>
      <c r="CD358" s="325"/>
      <c r="CE358" s="325"/>
      <c r="CF358" s="325"/>
      <c r="CG358" s="325"/>
      <c r="CH358" s="325"/>
      <c r="CI358" s="325"/>
      <c r="CJ358" s="325"/>
      <c r="CK358" s="325"/>
      <c r="CL358" s="325"/>
      <c r="CM358" s="325"/>
      <c r="CN358" s="325"/>
      <c r="CO358" s="325"/>
      <c r="CP358" s="325"/>
      <c r="CQ358" s="325"/>
      <c r="CR358" s="325"/>
      <c r="CS358" s="325"/>
      <c r="CT358" s="325"/>
      <c r="CU358" s="325"/>
      <c r="CV358" s="325"/>
      <c r="CW358" s="325"/>
      <c r="CX358" s="325"/>
    </row>
    <row r="359" spans="1:102" s="36" customFormat="1" ht="15" hidden="1" customHeight="1">
      <c r="A359" s="329"/>
      <c r="B359" s="37" t="str">
        <f t="shared" ca="1" si="170"/>
        <v/>
      </c>
      <c r="C359" s="41" t="str">
        <f t="shared" ca="1" si="171"/>
        <v/>
      </c>
      <c r="D359" s="39" t="str">
        <f t="shared" ca="1" si="172"/>
        <v/>
      </c>
      <c r="E359" s="39" t="str">
        <f t="shared" ca="1" si="184"/>
        <v/>
      </c>
      <c r="F359" s="39" t="str">
        <f t="shared" ca="1" si="173"/>
        <v/>
      </c>
      <c r="G359" s="101"/>
      <c r="H359" s="39">
        <f t="shared" ca="1" si="164"/>
        <v>0</v>
      </c>
      <c r="J359" s="332"/>
      <c r="K359" s="37" t="str">
        <f t="shared" ca="1" si="174"/>
        <v/>
      </c>
      <c r="L359" s="41" t="str">
        <f t="shared" ca="1" si="175"/>
        <v/>
      </c>
      <c r="M359" s="39" t="str">
        <f t="shared" si="165"/>
        <v/>
      </c>
      <c r="N359" s="39" t="str">
        <f t="shared" ca="1" si="185"/>
        <v/>
      </c>
      <c r="O359" s="39">
        <f ca="1">ROUND(Q358*$O$5/payments_per_year,2)</f>
        <v>0</v>
      </c>
      <c r="P359" s="101"/>
      <c r="Q359" s="39">
        <f t="shared" ca="1" si="186"/>
        <v>0</v>
      </c>
      <c r="R359" s="332"/>
      <c r="S359" s="37" t="str">
        <f t="shared" ca="1" si="176"/>
        <v/>
      </c>
      <c r="T359" s="41" t="str">
        <f t="shared" ca="1" si="177"/>
        <v/>
      </c>
      <c r="U359" s="39" t="str">
        <f t="shared" si="166"/>
        <v/>
      </c>
      <c r="V359" s="39" t="str">
        <f t="shared" ca="1" si="187"/>
        <v/>
      </c>
      <c r="W359" s="39">
        <f t="shared" ca="1" si="167"/>
        <v>0</v>
      </c>
      <c r="X359" s="40"/>
      <c r="Y359" s="39">
        <f t="shared" ca="1" si="188"/>
        <v>0</v>
      </c>
      <c r="Z359" s="327"/>
      <c r="AA359" s="37" t="str">
        <f t="shared" ca="1" si="178"/>
        <v/>
      </c>
      <c r="AB359" s="41" t="str">
        <f t="shared" ca="1" si="179"/>
        <v/>
      </c>
      <c r="AC359" s="39" t="str">
        <f t="shared" si="168"/>
        <v/>
      </c>
      <c r="AD359" s="39" t="str">
        <f t="shared" ca="1" si="189"/>
        <v/>
      </c>
      <c r="AE359" s="39" t="str">
        <f t="shared" ca="1" si="180"/>
        <v/>
      </c>
      <c r="AF359" s="40"/>
      <c r="AG359" s="39">
        <f t="shared" ca="1" si="190"/>
        <v>0</v>
      </c>
      <c r="AH359" s="339"/>
      <c r="AI359" s="37" t="str">
        <f t="shared" ca="1" si="181"/>
        <v/>
      </c>
      <c r="AJ359" s="41" t="str">
        <f t="shared" ca="1" si="182"/>
        <v/>
      </c>
      <c r="AK359" s="39" t="str">
        <f t="shared" si="169"/>
        <v/>
      </c>
      <c r="AL359" s="39" t="str">
        <f t="shared" ca="1" si="191"/>
        <v/>
      </c>
      <c r="AM359" s="39" t="str">
        <f t="shared" ca="1" si="183"/>
        <v/>
      </c>
      <c r="AN359" s="40"/>
      <c r="AO359" s="39">
        <f t="shared" ca="1" si="192"/>
        <v>0</v>
      </c>
      <c r="AP359" s="339"/>
      <c r="AW359" s="329"/>
      <c r="BI359" s="329"/>
      <c r="BJ359" s="329"/>
      <c r="BK359" s="329"/>
      <c r="BL359" s="329"/>
      <c r="BM359" s="329"/>
      <c r="BN359" s="329"/>
      <c r="BO359" s="329"/>
      <c r="BP359" s="329"/>
      <c r="BQ359" s="329"/>
      <c r="BR359" s="329"/>
      <c r="BS359" s="329"/>
      <c r="BT359" s="329"/>
      <c r="BU359" s="329"/>
      <c r="BV359" s="329"/>
      <c r="BW359" s="325"/>
      <c r="BX359" s="325"/>
      <c r="BY359" s="325"/>
      <c r="BZ359" s="325"/>
      <c r="CA359" s="325"/>
      <c r="CB359" s="325"/>
      <c r="CC359" s="325"/>
      <c r="CD359" s="325"/>
      <c r="CE359" s="325"/>
      <c r="CF359" s="325"/>
      <c r="CG359" s="325"/>
      <c r="CH359" s="325"/>
      <c r="CI359" s="325"/>
      <c r="CJ359" s="325"/>
      <c r="CK359" s="325"/>
      <c r="CL359" s="325"/>
      <c r="CM359" s="325"/>
      <c r="CN359" s="325"/>
      <c r="CO359" s="325"/>
      <c r="CP359" s="325"/>
      <c r="CQ359" s="325"/>
      <c r="CR359" s="325"/>
      <c r="CS359" s="325"/>
      <c r="CT359" s="325"/>
      <c r="CU359" s="325"/>
      <c r="CV359" s="325"/>
      <c r="CW359" s="325"/>
      <c r="CX359" s="325"/>
    </row>
    <row r="360" spans="1:102" s="36" customFormat="1" ht="15" hidden="1" customHeight="1">
      <c r="A360" s="329"/>
      <c r="B360" s="37" t="str">
        <f t="shared" ca="1" si="170"/>
        <v/>
      </c>
      <c r="C360" s="41" t="str">
        <f t="shared" ca="1" si="171"/>
        <v/>
      </c>
      <c r="D360" s="39" t="str">
        <f t="shared" ca="1" si="172"/>
        <v/>
      </c>
      <c r="E360" s="39" t="str">
        <f t="shared" ca="1" si="184"/>
        <v/>
      </c>
      <c r="F360" s="39" t="str">
        <f t="shared" ca="1" si="173"/>
        <v/>
      </c>
      <c r="G360" s="101"/>
      <c r="H360" s="39">
        <f t="shared" ca="1" si="164"/>
        <v>0</v>
      </c>
      <c r="J360" s="332"/>
      <c r="K360" s="37" t="str">
        <f t="shared" ca="1" si="174"/>
        <v/>
      </c>
      <c r="L360" s="41" t="str">
        <f t="shared" ca="1" si="175"/>
        <v/>
      </c>
      <c r="M360" s="39" t="str">
        <f t="shared" si="165"/>
        <v/>
      </c>
      <c r="N360" s="39" t="str">
        <f t="shared" ca="1" si="185"/>
        <v/>
      </c>
      <c r="O360" s="39" t="str">
        <f ca="1">IF(L360="","",ROUND(Q359*$O$5/payments_per_year,2))</f>
        <v/>
      </c>
      <c r="P360" s="101"/>
      <c r="Q360" s="39">
        <f t="shared" ca="1" si="186"/>
        <v>0</v>
      </c>
      <c r="R360" s="332"/>
      <c r="S360" s="37" t="str">
        <f t="shared" ca="1" si="176"/>
        <v/>
      </c>
      <c r="T360" s="41" t="str">
        <f t="shared" ca="1" si="177"/>
        <v/>
      </c>
      <c r="U360" s="39" t="str">
        <f t="shared" si="166"/>
        <v/>
      </c>
      <c r="V360" s="39" t="str">
        <f t="shared" ca="1" si="187"/>
        <v/>
      </c>
      <c r="W360" s="39">
        <f t="shared" ca="1" si="167"/>
        <v>0</v>
      </c>
      <c r="X360" s="40"/>
      <c r="Y360" s="39">
        <f t="shared" ca="1" si="188"/>
        <v>0</v>
      </c>
      <c r="Z360" s="327"/>
      <c r="AA360" s="37" t="str">
        <f t="shared" ca="1" si="178"/>
        <v/>
      </c>
      <c r="AB360" s="41" t="str">
        <f t="shared" ca="1" si="179"/>
        <v/>
      </c>
      <c r="AC360" s="39" t="str">
        <f t="shared" si="168"/>
        <v/>
      </c>
      <c r="AD360" s="39" t="str">
        <f t="shared" ca="1" si="189"/>
        <v/>
      </c>
      <c r="AE360" s="39" t="str">
        <f t="shared" ca="1" si="180"/>
        <v/>
      </c>
      <c r="AF360" s="40"/>
      <c r="AG360" s="39">
        <f t="shared" ca="1" si="190"/>
        <v>0</v>
      </c>
      <c r="AH360" s="339"/>
      <c r="AI360" s="37" t="str">
        <f t="shared" ca="1" si="181"/>
        <v/>
      </c>
      <c r="AJ360" s="41" t="str">
        <f t="shared" ca="1" si="182"/>
        <v/>
      </c>
      <c r="AK360" s="39" t="str">
        <f t="shared" si="169"/>
        <v/>
      </c>
      <c r="AL360" s="39" t="str">
        <f t="shared" ca="1" si="191"/>
        <v/>
      </c>
      <c r="AM360" s="39" t="str">
        <f t="shared" ca="1" si="183"/>
        <v/>
      </c>
      <c r="AN360" s="40"/>
      <c r="AO360" s="39">
        <f t="shared" ca="1" si="192"/>
        <v>0</v>
      </c>
      <c r="AP360" s="339"/>
      <c r="AW360" s="329"/>
      <c r="BI360" s="329"/>
      <c r="BJ360" s="329"/>
      <c r="BK360" s="329"/>
      <c r="BL360" s="329"/>
      <c r="BM360" s="329"/>
      <c r="BN360" s="329"/>
      <c r="BO360" s="329"/>
      <c r="BP360" s="329"/>
      <c r="BQ360" s="329"/>
      <c r="BR360" s="329"/>
      <c r="BS360" s="329"/>
      <c r="BT360" s="329"/>
      <c r="BU360" s="329"/>
      <c r="BV360" s="329"/>
      <c r="BW360" s="325"/>
      <c r="BX360" s="325"/>
      <c r="BY360" s="325"/>
      <c r="BZ360" s="325"/>
      <c r="CA360" s="325"/>
      <c r="CB360" s="325"/>
      <c r="CC360" s="325"/>
      <c r="CD360" s="325"/>
      <c r="CE360" s="325"/>
      <c r="CF360" s="325"/>
      <c r="CG360" s="325"/>
      <c r="CH360" s="325"/>
      <c r="CI360" s="325"/>
      <c r="CJ360" s="325"/>
      <c r="CK360" s="325"/>
      <c r="CL360" s="325"/>
      <c r="CM360" s="325"/>
      <c r="CN360" s="325"/>
      <c r="CO360" s="325"/>
      <c r="CP360" s="325"/>
      <c r="CQ360" s="325"/>
      <c r="CR360" s="325"/>
      <c r="CS360" s="325"/>
      <c r="CT360" s="325"/>
      <c r="CU360" s="325"/>
      <c r="CV360" s="325"/>
      <c r="CW360" s="325"/>
      <c r="CX360" s="325"/>
    </row>
    <row r="361" spans="1:102" s="36" customFormat="1" ht="15" hidden="1" customHeight="1">
      <c r="A361" s="329"/>
      <c r="B361" s="37" t="str">
        <f t="shared" ca="1" si="170"/>
        <v/>
      </c>
      <c r="C361" s="41" t="str">
        <f t="shared" ca="1" si="171"/>
        <v/>
      </c>
      <c r="D361" s="39" t="str">
        <f t="shared" ca="1" si="172"/>
        <v/>
      </c>
      <c r="E361" s="39" t="str">
        <f t="shared" ca="1" si="184"/>
        <v/>
      </c>
      <c r="F361" s="39" t="str">
        <f t="shared" ca="1" si="173"/>
        <v/>
      </c>
      <c r="G361" s="101"/>
      <c r="H361" s="39">
        <f t="shared" ca="1" si="164"/>
        <v>0</v>
      </c>
      <c r="J361" s="332"/>
      <c r="K361" s="37" t="str">
        <f t="shared" ca="1" si="174"/>
        <v/>
      </c>
      <c r="L361" s="41" t="str">
        <f t="shared" ca="1" si="175"/>
        <v/>
      </c>
      <c r="M361" s="39" t="str">
        <f t="shared" si="165"/>
        <v/>
      </c>
      <c r="N361" s="39" t="str">
        <f t="shared" ca="1" si="185"/>
        <v/>
      </c>
      <c r="O361" s="39">
        <f ca="1">ROUND(Q360*$O$5/payments_per_year,2)</f>
        <v>0</v>
      </c>
      <c r="P361" s="101"/>
      <c r="Q361" s="39">
        <f t="shared" ca="1" si="186"/>
        <v>0</v>
      </c>
      <c r="R361" s="332"/>
      <c r="S361" s="37" t="str">
        <f t="shared" ca="1" si="176"/>
        <v/>
      </c>
      <c r="T361" s="41" t="str">
        <f t="shared" ca="1" si="177"/>
        <v/>
      </c>
      <c r="U361" s="39" t="str">
        <f t="shared" si="166"/>
        <v/>
      </c>
      <c r="V361" s="39" t="str">
        <f t="shared" ca="1" si="187"/>
        <v/>
      </c>
      <c r="W361" s="39">
        <f t="shared" ca="1" si="167"/>
        <v>0</v>
      </c>
      <c r="X361" s="40"/>
      <c r="Y361" s="39">
        <f t="shared" ca="1" si="188"/>
        <v>0</v>
      </c>
      <c r="Z361" s="327"/>
      <c r="AA361" s="37" t="str">
        <f t="shared" ca="1" si="178"/>
        <v/>
      </c>
      <c r="AB361" s="41" t="str">
        <f t="shared" ca="1" si="179"/>
        <v/>
      </c>
      <c r="AC361" s="39" t="str">
        <f t="shared" si="168"/>
        <v/>
      </c>
      <c r="AD361" s="39" t="str">
        <f t="shared" ca="1" si="189"/>
        <v/>
      </c>
      <c r="AE361" s="39" t="str">
        <f t="shared" ca="1" si="180"/>
        <v/>
      </c>
      <c r="AF361" s="40"/>
      <c r="AG361" s="39">
        <f t="shared" ca="1" si="190"/>
        <v>0</v>
      </c>
      <c r="AH361" s="339"/>
      <c r="AI361" s="37" t="str">
        <f t="shared" ca="1" si="181"/>
        <v/>
      </c>
      <c r="AJ361" s="41" t="str">
        <f t="shared" ca="1" si="182"/>
        <v/>
      </c>
      <c r="AK361" s="39" t="str">
        <f t="shared" si="169"/>
        <v/>
      </c>
      <c r="AL361" s="39" t="str">
        <f t="shared" ca="1" si="191"/>
        <v/>
      </c>
      <c r="AM361" s="39" t="str">
        <f t="shared" ca="1" si="183"/>
        <v/>
      </c>
      <c r="AN361" s="40"/>
      <c r="AO361" s="39">
        <f t="shared" ca="1" si="192"/>
        <v>0</v>
      </c>
      <c r="AP361" s="339"/>
      <c r="AW361" s="329"/>
      <c r="BI361" s="329"/>
      <c r="BJ361" s="329"/>
      <c r="BK361" s="329"/>
      <c r="BL361" s="329"/>
      <c r="BM361" s="329"/>
      <c r="BN361" s="329"/>
      <c r="BO361" s="329"/>
      <c r="BP361" s="329"/>
      <c r="BQ361" s="329"/>
      <c r="BR361" s="329"/>
      <c r="BS361" s="329"/>
      <c r="BT361" s="329"/>
      <c r="BU361" s="329"/>
      <c r="BV361" s="329"/>
      <c r="BW361" s="325"/>
      <c r="BX361" s="325"/>
      <c r="BY361" s="325"/>
      <c r="BZ361" s="325"/>
      <c r="CA361" s="325"/>
      <c r="CB361" s="325"/>
      <c r="CC361" s="325"/>
      <c r="CD361" s="325"/>
      <c r="CE361" s="325"/>
      <c r="CF361" s="325"/>
      <c r="CG361" s="325"/>
      <c r="CH361" s="325"/>
      <c r="CI361" s="325"/>
      <c r="CJ361" s="325"/>
      <c r="CK361" s="325"/>
      <c r="CL361" s="325"/>
      <c r="CM361" s="325"/>
      <c r="CN361" s="325"/>
      <c r="CO361" s="325"/>
      <c r="CP361" s="325"/>
      <c r="CQ361" s="325"/>
      <c r="CR361" s="325"/>
      <c r="CS361" s="325"/>
      <c r="CT361" s="325"/>
      <c r="CU361" s="325"/>
      <c r="CV361" s="325"/>
      <c r="CW361" s="325"/>
      <c r="CX361" s="325"/>
    </row>
    <row r="362" spans="1:102" s="36" customFormat="1" ht="15" hidden="1" customHeight="1">
      <c r="A362" s="329"/>
      <c r="B362" s="37" t="str">
        <f t="shared" ca="1" si="170"/>
        <v/>
      </c>
      <c r="C362" s="41" t="str">
        <f t="shared" ca="1" si="171"/>
        <v/>
      </c>
      <c r="D362" s="39" t="str">
        <f t="shared" ca="1" si="172"/>
        <v/>
      </c>
      <c r="E362" s="39" t="str">
        <f t="shared" ca="1" si="184"/>
        <v/>
      </c>
      <c r="F362" s="39" t="str">
        <f t="shared" ca="1" si="173"/>
        <v/>
      </c>
      <c r="G362" s="101"/>
      <c r="H362" s="39">
        <f t="shared" ca="1" si="164"/>
        <v>0</v>
      </c>
      <c r="J362" s="332"/>
      <c r="K362" s="37" t="str">
        <f t="shared" ca="1" si="174"/>
        <v/>
      </c>
      <c r="L362" s="41" t="str">
        <f t="shared" ca="1" si="175"/>
        <v/>
      </c>
      <c r="M362" s="39" t="str">
        <f t="shared" si="165"/>
        <v/>
      </c>
      <c r="N362" s="39" t="str">
        <f t="shared" ca="1" si="185"/>
        <v/>
      </c>
      <c r="O362" s="39" t="str">
        <f ca="1">IF(L362="","",ROUND(Q361*$O$5/payments_per_year,2))</f>
        <v/>
      </c>
      <c r="P362" s="101"/>
      <c r="Q362" s="39">
        <f t="shared" ca="1" si="186"/>
        <v>0</v>
      </c>
      <c r="R362" s="332"/>
      <c r="S362" s="37" t="str">
        <f t="shared" ca="1" si="176"/>
        <v/>
      </c>
      <c r="T362" s="41" t="str">
        <f t="shared" ca="1" si="177"/>
        <v/>
      </c>
      <c r="U362" s="39" t="str">
        <f t="shared" si="166"/>
        <v/>
      </c>
      <c r="V362" s="39" t="str">
        <f t="shared" ca="1" si="187"/>
        <v/>
      </c>
      <c r="W362" s="39">
        <f t="shared" ca="1" si="167"/>
        <v>0</v>
      </c>
      <c r="X362" s="40"/>
      <c r="Y362" s="39">
        <f t="shared" ca="1" si="188"/>
        <v>0</v>
      </c>
      <c r="Z362" s="327"/>
      <c r="AA362" s="37" t="str">
        <f t="shared" ca="1" si="178"/>
        <v/>
      </c>
      <c r="AB362" s="41" t="str">
        <f t="shared" ca="1" si="179"/>
        <v/>
      </c>
      <c r="AC362" s="39" t="str">
        <f t="shared" si="168"/>
        <v/>
      </c>
      <c r="AD362" s="39" t="str">
        <f t="shared" ca="1" si="189"/>
        <v/>
      </c>
      <c r="AE362" s="39" t="str">
        <f t="shared" ca="1" si="180"/>
        <v/>
      </c>
      <c r="AF362" s="40"/>
      <c r="AG362" s="39">
        <f t="shared" ca="1" si="190"/>
        <v>0</v>
      </c>
      <c r="AH362" s="339"/>
      <c r="AI362" s="37" t="str">
        <f t="shared" ca="1" si="181"/>
        <v/>
      </c>
      <c r="AJ362" s="41" t="str">
        <f t="shared" ca="1" si="182"/>
        <v/>
      </c>
      <c r="AK362" s="39" t="str">
        <f t="shared" si="169"/>
        <v/>
      </c>
      <c r="AL362" s="39" t="str">
        <f t="shared" ca="1" si="191"/>
        <v/>
      </c>
      <c r="AM362" s="39" t="str">
        <f t="shared" ca="1" si="183"/>
        <v/>
      </c>
      <c r="AN362" s="40"/>
      <c r="AO362" s="39">
        <f t="shared" ca="1" si="192"/>
        <v>0</v>
      </c>
      <c r="AP362" s="339"/>
      <c r="AW362" s="329"/>
      <c r="BI362" s="329"/>
      <c r="BJ362" s="329"/>
      <c r="BK362" s="329"/>
      <c r="BL362" s="329"/>
      <c r="BM362" s="329"/>
      <c r="BN362" s="329"/>
      <c r="BO362" s="329"/>
      <c r="BP362" s="329"/>
      <c r="BQ362" s="329"/>
      <c r="BR362" s="329"/>
      <c r="BS362" s="329"/>
      <c r="BT362" s="329"/>
      <c r="BU362" s="329"/>
      <c r="BV362" s="329"/>
      <c r="BW362" s="325"/>
      <c r="BX362" s="325"/>
      <c r="BY362" s="325"/>
      <c r="BZ362" s="325"/>
      <c r="CA362" s="325"/>
      <c r="CB362" s="325"/>
      <c r="CC362" s="325"/>
      <c r="CD362" s="325"/>
      <c r="CE362" s="325"/>
      <c r="CF362" s="325"/>
      <c r="CG362" s="325"/>
      <c r="CH362" s="325"/>
      <c r="CI362" s="325"/>
      <c r="CJ362" s="325"/>
      <c r="CK362" s="325"/>
      <c r="CL362" s="325"/>
      <c r="CM362" s="325"/>
      <c r="CN362" s="325"/>
      <c r="CO362" s="325"/>
      <c r="CP362" s="325"/>
      <c r="CQ362" s="325"/>
      <c r="CR362" s="325"/>
      <c r="CS362" s="325"/>
      <c r="CT362" s="325"/>
      <c r="CU362" s="325"/>
      <c r="CV362" s="325"/>
      <c r="CW362" s="325"/>
      <c r="CX362" s="325"/>
    </row>
    <row r="363" spans="1:102" s="36" customFormat="1" ht="15" hidden="1" customHeight="1">
      <c r="A363" s="329"/>
      <c r="B363" s="37" t="str">
        <f t="shared" ca="1" si="170"/>
        <v/>
      </c>
      <c r="C363" s="41" t="str">
        <f t="shared" ca="1" si="171"/>
        <v/>
      </c>
      <c r="D363" s="39" t="str">
        <f t="shared" ca="1" si="172"/>
        <v/>
      </c>
      <c r="E363" s="39" t="str">
        <f t="shared" ca="1" si="184"/>
        <v/>
      </c>
      <c r="F363" s="39" t="str">
        <f t="shared" ca="1" si="173"/>
        <v/>
      </c>
      <c r="G363" s="101"/>
      <c r="H363" s="39">
        <f t="shared" ca="1" si="164"/>
        <v>0</v>
      </c>
      <c r="J363" s="332"/>
      <c r="K363" s="37" t="str">
        <f t="shared" ca="1" si="174"/>
        <v/>
      </c>
      <c r="L363" s="41" t="str">
        <f t="shared" ca="1" si="175"/>
        <v/>
      </c>
      <c r="M363" s="39" t="str">
        <f t="shared" si="165"/>
        <v/>
      </c>
      <c r="N363" s="39" t="str">
        <f t="shared" ca="1" si="185"/>
        <v/>
      </c>
      <c r="O363" s="39">
        <f ca="1">ROUND(Q362*$O$5/payments_per_year,2)</f>
        <v>0</v>
      </c>
      <c r="P363" s="101"/>
      <c r="Q363" s="39">
        <f t="shared" ca="1" si="186"/>
        <v>0</v>
      </c>
      <c r="R363" s="332"/>
      <c r="S363" s="37" t="str">
        <f t="shared" ca="1" si="176"/>
        <v/>
      </c>
      <c r="T363" s="41" t="str">
        <f t="shared" ca="1" si="177"/>
        <v/>
      </c>
      <c r="U363" s="39" t="str">
        <f t="shared" si="166"/>
        <v/>
      </c>
      <c r="V363" s="39" t="str">
        <f t="shared" ca="1" si="187"/>
        <v/>
      </c>
      <c r="W363" s="39">
        <f t="shared" ca="1" si="167"/>
        <v>0</v>
      </c>
      <c r="X363" s="40"/>
      <c r="Y363" s="39">
        <f t="shared" ca="1" si="188"/>
        <v>0</v>
      </c>
      <c r="Z363" s="327"/>
      <c r="AA363" s="37" t="str">
        <f t="shared" ca="1" si="178"/>
        <v/>
      </c>
      <c r="AB363" s="41" t="str">
        <f t="shared" ca="1" si="179"/>
        <v/>
      </c>
      <c r="AC363" s="39" t="str">
        <f t="shared" si="168"/>
        <v/>
      </c>
      <c r="AD363" s="39" t="str">
        <f t="shared" ca="1" si="189"/>
        <v/>
      </c>
      <c r="AE363" s="39" t="str">
        <f t="shared" ca="1" si="180"/>
        <v/>
      </c>
      <c r="AF363" s="40"/>
      <c r="AG363" s="39">
        <f t="shared" ca="1" si="190"/>
        <v>0</v>
      </c>
      <c r="AH363" s="339"/>
      <c r="AI363" s="37" t="str">
        <f t="shared" ca="1" si="181"/>
        <v/>
      </c>
      <c r="AJ363" s="41" t="str">
        <f t="shared" ca="1" si="182"/>
        <v/>
      </c>
      <c r="AK363" s="39" t="str">
        <f t="shared" si="169"/>
        <v/>
      </c>
      <c r="AL363" s="39" t="str">
        <f t="shared" ca="1" si="191"/>
        <v/>
      </c>
      <c r="AM363" s="39" t="str">
        <f t="shared" ca="1" si="183"/>
        <v/>
      </c>
      <c r="AN363" s="40"/>
      <c r="AO363" s="39">
        <f t="shared" ca="1" si="192"/>
        <v>0</v>
      </c>
      <c r="AP363" s="339"/>
      <c r="AW363" s="329"/>
      <c r="BI363" s="329"/>
      <c r="BJ363" s="329"/>
      <c r="BK363" s="329"/>
      <c r="BL363" s="329"/>
      <c r="BM363" s="329"/>
      <c r="BN363" s="329"/>
      <c r="BO363" s="329"/>
      <c r="BP363" s="329"/>
      <c r="BQ363" s="329"/>
      <c r="BR363" s="329"/>
      <c r="BS363" s="329"/>
      <c r="BT363" s="329"/>
      <c r="BU363" s="329"/>
      <c r="BV363" s="329"/>
      <c r="BW363" s="325"/>
      <c r="BX363" s="325"/>
      <c r="BY363" s="325"/>
      <c r="BZ363" s="325"/>
      <c r="CA363" s="325"/>
      <c r="CB363" s="325"/>
      <c r="CC363" s="325"/>
      <c r="CD363" s="325"/>
      <c r="CE363" s="325"/>
      <c r="CF363" s="325"/>
      <c r="CG363" s="325"/>
      <c r="CH363" s="325"/>
      <c r="CI363" s="325"/>
      <c r="CJ363" s="325"/>
      <c r="CK363" s="325"/>
      <c r="CL363" s="325"/>
      <c r="CM363" s="325"/>
      <c r="CN363" s="325"/>
      <c r="CO363" s="325"/>
      <c r="CP363" s="325"/>
      <c r="CQ363" s="325"/>
      <c r="CR363" s="325"/>
      <c r="CS363" s="325"/>
      <c r="CT363" s="325"/>
      <c r="CU363" s="325"/>
      <c r="CV363" s="325"/>
      <c r="CW363" s="325"/>
      <c r="CX363" s="325"/>
    </row>
    <row r="364" spans="1:102" s="36" customFormat="1" ht="15" hidden="1" customHeight="1">
      <c r="A364" s="329"/>
      <c r="B364" s="37" t="str">
        <f t="shared" ca="1" si="170"/>
        <v/>
      </c>
      <c r="C364" s="41" t="str">
        <f t="shared" ca="1" si="171"/>
        <v/>
      </c>
      <c r="D364" s="39" t="str">
        <f t="shared" ca="1" si="172"/>
        <v/>
      </c>
      <c r="E364" s="39" t="str">
        <f t="shared" ca="1" si="184"/>
        <v/>
      </c>
      <c r="F364" s="39" t="str">
        <f t="shared" ca="1" si="173"/>
        <v/>
      </c>
      <c r="G364" s="101"/>
      <c r="H364" s="39">
        <f t="shared" ca="1" si="164"/>
        <v>0</v>
      </c>
      <c r="J364" s="332"/>
      <c r="K364" s="37" t="str">
        <f t="shared" ca="1" si="174"/>
        <v/>
      </c>
      <c r="L364" s="41" t="str">
        <f t="shared" ca="1" si="175"/>
        <v/>
      </c>
      <c r="M364" s="39" t="str">
        <f t="shared" si="165"/>
        <v/>
      </c>
      <c r="N364" s="39" t="str">
        <f t="shared" ca="1" si="185"/>
        <v/>
      </c>
      <c r="O364" s="39" t="str">
        <f ca="1">IF(L364="","",ROUND(Q363*$O$5/payments_per_year,2))</f>
        <v/>
      </c>
      <c r="P364" s="101"/>
      <c r="Q364" s="39">
        <f t="shared" ca="1" si="186"/>
        <v>0</v>
      </c>
      <c r="R364" s="332"/>
      <c r="S364" s="37" t="str">
        <f t="shared" ca="1" si="176"/>
        <v/>
      </c>
      <c r="T364" s="41" t="str">
        <f t="shared" ca="1" si="177"/>
        <v/>
      </c>
      <c r="U364" s="39" t="str">
        <f t="shared" si="166"/>
        <v/>
      </c>
      <c r="V364" s="39" t="str">
        <f t="shared" ca="1" si="187"/>
        <v/>
      </c>
      <c r="W364" s="39">
        <f t="shared" ca="1" si="167"/>
        <v>0</v>
      </c>
      <c r="X364" s="40"/>
      <c r="Y364" s="39">
        <f t="shared" ca="1" si="188"/>
        <v>0</v>
      </c>
      <c r="Z364" s="327"/>
      <c r="AA364" s="37" t="str">
        <f t="shared" ca="1" si="178"/>
        <v/>
      </c>
      <c r="AB364" s="41" t="str">
        <f t="shared" ca="1" si="179"/>
        <v/>
      </c>
      <c r="AC364" s="39" t="str">
        <f t="shared" si="168"/>
        <v/>
      </c>
      <c r="AD364" s="39" t="str">
        <f t="shared" ca="1" si="189"/>
        <v/>
      </c>
      <c r="AE364" s="39" t="str">
        <f t="shared" ca="1" si="180"/>
        <v/>
      </c>
      <c r="AF364" s="40"/>
      <c r="AG364" s="39">
        <f t="shared" ca="1" si="190"/>
        <v>0</v>
      </c>
      <c r="AH364" s="339"/>
      <c r="AI364" s="37" t="str">
        <f t="shared" ca="1" si="181"/>
        <v/>
      </c>
      <c r="AJ364" s="41" t="str">
        <f t="shared" ca="1" si="182"/>
        <v/>
      </c>
      <c r="AK364" s="39" t="str">
        <f t="shared" si="169"/>
        <v/>
      </c>
      <c r="AL364" s="39" t="str">
        <f t="shared" ca="1" si="191"/>
        <v/>
      </c>
      <c r="AM364" s="39" t="str">
        <f t="shared" ca="1" si="183"/>
        <v/>
      </c>
      <c r="AN364" s="40"/>
      <c r="AO364" s="39">
        <f t="shared" ca="1" si="192"/>
        <v>0</v>
      </c>
      <c r="AP364" s="339"/>
      <c r="AW364" s="329"/>
      <c r="BI364" s="329"/>
      <c r="BJ364" s="329"/>
      <c r="BK364" s="329"/>
      <c r="BL364" s="329"/>
      <c r="BM364" s="329"/>
      <c r="BN364" s="329"/>
      <c r="BO364" s="329"/>
      <c r="BP364" s="329"/>
      <c r="BQ364" s="329"/>
      <c r="BR364" s="329"/>
      <c r="BS364" s="329"/>
      <c r="BT364" s="329"/>
      <c r="BU364" s="329"/>
      <c r="BV364" s="329"/>
      <c r="BW364" s="325"/>
      <c r="BX364" s="325"/>
      <c r="BY364" s="325"/>
      <c r="BZ364" s="325"/>
      <c r="CA364" s="325"/>
      <c r="CB364" s="325"/>
      <c r="CC364" s="325"/>
      <c r="CD364" s="325"/>
      <c r="CE364" s="325"/>
      <c r="CF364" s="325"/>
      <c r="CG364" s="325"/>
      <c r="CH364" s="325"/>
      <c r="CI364" s="325"/>
      <c r="CJ364" s="325"/>
      <c r="CK364" s="325"/>
      <c r="CL364" s="325"/>
      <c r="CM364" s="325"/>
      <c r="CN364" s="325"/>
      <c r="CO364" s="325"/>
      <c r="CP364" s="325"/>
      <c r="CQ364" s="325"/>
      <c r="CR364" s="325"/>
      <c r="CS364" s="325"/>
      <c r="CT364" s="325"/>
      <c r="CU364" s="325"/>
      <c r="CV364" s="325"/>
      <c r="CW364" s="325"/>
      <c r="CX364" s="325"/>
    </row>
    <row r="365" spans="1:102" s="36" customFormat="1" ht="15" hidden="1" customHeight="1">
      <c r="A365" s="329"/>
      <c r="B365" s="37" t="str">
        <f t="shared" ca="1" si="170"/>
        <v/>
      </c>
      <c r="C365" s="41" t="str">
        <f t="shared" ca="1" si="171"/>
        <v/>
      </c>
      <c r="D365" s="39" t="str">
        <f t="shared" ca="1" si="172"/>
        <v/>
      </c>
      <c r="E365" s="39" t="str">
        <f t="shared" ca="1" si="184"/>
        <v/>
      </c>
      <c r="F365" s="39" t="str">
        <f t="shared" ca="1" si="173"/>
        <v/>
      </c>
      <c r="G365" s="101"/>
      <c r="H365" s="39">
        <f t="shared" ca="1" si="164"/>
        <v>0</v>
      </c>
      <c r="J365" s="332"/>
      <c r="K365" s="37" t="str">
        <f t="shared" ca="1" si="174"/>
        <v/>
      </c>
      <c r="L365" s="41" t="str">
        <f t="shared" ca="1" si="175"/>
        <v/>
      </c>
      <c r="M365" s="39" t="str">
        <f t="shared" si="165"/>
        <v/>
      </c>
      <c r="N365" s="39" t="str">
        <f t="shared" ca="1" si="185"/>
        <v/>
      </c>
      <c r="O365" s="39">
        <f ca="1">ROUND(Q364*$O$5/payments_per_year,2)</f>
        <v>0</v>
      </c>
      <c r="P365" s="101"/>
      <c r="Q365" s="39">
        <f t="shared" ca="1" si="186"/>
        <v>0</v>
      </c>
      <c r="R365" s="332"/>
      <c r="S365" s="37" t="str">
        <f t="shared" ca="1" si="176"/>
        <v/>
      </c>
      <c r="T365" s="41" t="str">
        <f t="shared" ca="1" si="177"/>
        <v/>
      </c>
      <c r="U365" s="39" t="str">
        <f t="shared" si="166"/>
        <v/>
      </c>
      <c r="V365" s="39" t="str">
        <f t="shared" ca="1" si="187"/>
        <v/>
      </c>
      <c r="W365" s="39">
        <f t="shared" ca="1" si="167"/>
        <v>0</v>
      </c>
      <c r="X365" s="40"/>
      <c r="Y365" s="39">
        <f t="shared" ca="1" si="188"/>
        <v>0</v>
      </c>
      <c r="Z365" s="327"/>
      <c r="AA365" s="37" t="str">
        <f t="shared" ca="1" si="178"/>
        <v/>
      </c>
      <c r="AB365" s="41" t="str">
        <f t="shared" ca="1" si="179"/>
        <v/>
      </c>
      <c r="AC365" s="39" t="str">
        <f t="shared" si="168"/>
        <v/>
      </c>
      <c r="AD365" s="39" t="str">
        <f t="shared" ca="1" si="189"/>
        <v/>
      </c>
      <c r="AE365" s="39" t="str">
        <f t="shared" ca="1" si="180"/>
        <v/>
      </c>
      <c r="AF365" s="40"/>
      <c r="AG365" s="39">
        <f t="shared" ca="1" si="190"/>
        <v>0</v>
      </c>
      <c r="AH365" s="339"/>
      <c r="AI365" s="37" t="str">
        <f t="shared" ca="1" si="181"/>
        <v/>
      </c>
      <c r="AJ365" s="41" t="str">
        <f t="shared" ca="1" si="182"/>
        <v/>
      </c>
      <c r="AK365" s="39" t="str">
        <f t="shared" si="169"/>
        <v/>
      </c>
      <c r="AL365" s="39" t="str">
        <f t="shared" ca="1" si="191"/>
        <v/>
      </c>
      <c r="AM365" s="39" t="str">
        <f t="shared" ca="1" si="183"/>
        <v/>
      </c>
      <c r="AN365" s="40"/>
      <c r="AO365" s="39">
        <f t="shared" ca="1" si="192"/>
        <v>0</v>
      </c>
      <c r="AP365" s="339"/>
      <c r="AW365" s="329"/>
      <c r="BI365" s="329"/>
      <c r="BJ365" s="329"/>
      <c r="BK365" s="329"/>
      <c r="BL365" s="329"/>
      <c r="BM365" s="329"/>
      <c r="BN365" s="329"/>
      <c r="BO365" s="329"/>
      <c r="BP365" s="329"/>
      <c r="BQ365" s="329"/>
      <c r="BR365" s="329"/>
      <c r="BS365" s="329"/>
      <c r="BT365" s="329"/>
      <c r="BU365" s="329"/>
      <c r="BV365" s="329"/>
      <c r="BW365" s="325"/>
      <c r="BX365" s="325"/>
      <c r="BY365" s="325"/>
      <c r="BZ365" s="325"/>
      <c r="CA365" s="325"/>
      <c r="CB365" s="325"/>
      <c r="CC365" s="325"/>
      <c r="CD365" s="325"/>
      <c r="CE365" s="325"/>
      <c r="CF365" s="325"/>
      <c r="CG365" s="325"/>
      <c r="CH365" s="325"/>
      <c r="CI365" s="325"/>
      <c r="CJ365" s="325"/>
      <c r="CK365" s="325"/>
      <c r="CL365" s="325"/>
      <c r="CM365" s="325"/>
      <c r="CN365" s="325"/>
      <c r="CO365" s="325"/>
      <c r="CP365" s="325"/>
      <c r="CQ365" s="325"/>
      <c r="CR365" s="325"/>
      <c r="CS365" s="325"/>
      <c r="CT365" s="325"/>
      <c r="CU365" s="325"/>
      <c r="CV365" s="325"/>
      <c r="CW365" s="325"/>
      <c r="CX365" s="325"/>
    </row>
    <row r="366" spans="1:102" s="36" customFormat="1" ht="15" hidden="1" customHeight="1">
      <c r="A366" s="329"/>
      <c r="B366" s="37" t="str">
        <f t="shared" ca="1" si="170"/>
        <v/>
      </c>
      <c r="C366" s="41" t="str">
        <f t="shared" ca="1" si="171"/>
        <v/>
      </c>
      <c r="D366" s="39" t="str">
        <f t="shared" ca="1" si="172"/>
        <v/>
      </c>
      <c r="E366" s="39" t="str">
        <f t="shared" ca="1" si="184"/>
        <v/>
      </c>
      <c r="F366" s="39" t="str">
        <f t="shared" ca="1" si="173"/>
        <v/>
      </c>
      <c r="G366" s="101"/>
      <c r="H366" s="39">
        <f t="shared" ca="1" si="164"/>
        <v>0</v>
      </c>
      <c r="J366" s="332"/>
      <c r="K366" s="37" t="str">
        <f t="shared" ca="1" si="174"/>
        <v/>
      </c>
      <c r="L366" s="41" t="str">
        <f t="shared" ca="1" si="175"/>
        <v/>
      </c>
      <c r="M366" s="39" t="str">
        <f t="shared" si="165"/>
        <v/>
      </c>
      <c r="N366" s="39" t="str">
        <f t="shared" ca="1" si="185"/>
        <v/>
      </c>
      <c r="O366" s="39" t="str">
        <f ca="1">IF(L366="","",ROUND(Q365*$O$5/payments_per_year,2))</f>
        <v/>
      </c>
      <c r="P366" s="101"/>
      <c r="Q366" s="39">
        <f t="shared" ca="1" si="186"/>
        <v>0</v>
      </c>
      <c r="R366" s="332"/>
      <c r="S366" s="37" t="str">
        <f t="shared" ca="1" si="176"/>
        <v/>
      </c>
      <c r="T366" s="41" t="str">
        <f t="shared" ca="1" si="177"/>
        <v/>
      </c>
      <c r="U366" s="39" t="str">
        <f t="shared" si="166"/>
        <v/>
      </c>
      <c r="V366" s="39" t="str">
        <f t="shared" ca="1" si="187"/>
        <v/>
      </c>
      <c r="W366" s="39">
        <f t="shared" ca="1" si="167"/>
        <v>0</v>
      </c>
      <c r="X366" s="40"/>
      <c r="Y366" s="39">
        <f t="shared" ca="1" si="188"/>
        <v>0</v>
      </c>
      <c r="Z366" s="327"/>
      <c r="AA366" s="37" t="str">
        <f t="shared" ca="1" si="178"/>
        <v/>
      </c>
      <c r="AB366" s="41" t="str">
        <f t="shared" ca="1" si="179"/>
        <v/>
      </c>
      <c r="AC366" s="39" t="str">
        <f t="shared" si="168"/>
        <v/>
      </c>
      <c r="AD366" s="39" t="str">
        <f t="shared" ca="1" si="189"/>
        <v/>
      </c>
      <c r="AE366" s="39" t="str">
        <f t="shared" ca="1" si="180"/>
        <v/>
      </c>
      <c r="AF366" s="40"/>
      <c r="AG366" s="39">
        <f t="shared" ca="1" si="190"/>
        <v>0</v>
      </c>
      <c r="AH366" s="339"/>
      <c r="AI366" s="37" t="str">
        <f t="shared" ca="1" si="181"/>
        <v/>
      </c>
      <c r="AJ366" s="41" t="str">
        <f t="shared" ca="1" si="182"/>
        <v/>
      </c>
      <c r="AK366" s="39" t="str">
        <f t="shared" si="169"/>
        <v/>
      </c>
      <c r="AL366" s="39" t="str">
        <f t="shared" ca="1" si="191"/>
        <v/>
      </c>
      <c r="AM366" s="39" t="str">
        <f t="shared" ca="1" si="183"/>
        <v/>
      </c>
      <c r="AN366" s="40"/>
      <c r="AO366" s="39">
        <f t="shared" ca="1" si="192"/>
        <v>0</v>
      </c>
      <c r="AP366" s="339"/>
      <c r="AW366" s="329"/>
      <c r="BI366" s="329"/>
      <c r="BJ366" s="329"/>
      <c r="BK366" s="329"/>
      <c r="BL366" s="329"/>
      <c r="BM366" s="329"/>
      <c r="BN366" s="329"/>
      <c r="BO366" s="329"/>
      <c r="BP366" s="329"/>
      <c r="BQ366" s="329"/>
      <c r="BR366" s="329"/>
      <c r="BS366" s="329"/>
      <c r="BT366" s="329"/>
      <c r="BU366" s="329"/>
      <c r="BV366" s="329"/>
      <c r="BW366" s="325"/>
      <c r="BX366" s="325"/>
      <c r="BY366" s="325"/>
      <c r="BZ366" s="325"/>
      <c r="CA366" s="325"/>
      <c r="CB366" s="325"/>
      <c r="CC366" s="325"/>
      <c r="CD366" s="325"/>
      <c r="CE366" s="325"/>
      <c r="CF366" s="325"/>
      <c r="CG366" s="325"/>
      <c r="CH366" s="325"/>
      <c r="CI366" s="325"/>
      <c r="CJ366" s="325"/>
      <c r="CK366" s="325"/>
      <c r="CL366" s="325"/>
      <c r="CM366" s="325"/>
      <c r="CN366" s="325"/>
      <c r="CO366" s="325"/>
      <c r="CP366" s="325"/>
      <c r="CQ366" s="325"/>
      <c r="CR366" s="325"/>
      <c r="CS366" s="325"/>
      <c r="CT366" s="325"/>
      <c r="CU366" s="325"/>
      <c r="CV366" s="325"/>
      <c r="CW366" s="325"/>
      <c r="CX366" s="325"/>
    </row>
    <row r="367" spans="1:102" s="36" customFormat="1" ht="15" hidden="1" customHeight="1">
      <c r="A367" s="329"/>
      <c r="B367" s="37" t="str">
        <f t="shared" ca="1" si="170"/>
        <v/>
      </c>
      <c r="C367" s="41" t="str">
        <f t="shared" ca="1" si="171"/>
        <v/>
      </c>
      <c r="D367" s="39" t="str">
        <f t="shared" ca="1" si="172"/>
        <v/>
      </c>
      <c r="E367" s="39" t="str">
        <f t="shared" ca="1" si="184"/>
        <v/>
      </c>
      <c r="F367" s="39" t="str">
        <f t="shared" ca="1" si="173"/>
        <v/>
      </c>
      <c r="G367" s="101"/>
      <c r="H367" s="39">
        <f t="shared" ca="1" si="164"/>
        <v>0</v>
      </c>
      <c r="J367" s="332"/>
      <c r="K367" s="37" t="str">
        <f t="shared" ca="1" si="174"/>
        <v/>
      </c>
      <c r="L367" s="41" t="str">
        <f t="shared" ca="1" si="175"/>
        <v/>
      </c>
      <c r="M367" s="39" t="str">
        <f t="shared" si="165"/>
        <v/>
      </c>
      <c r="N367" s="39" t="str">
        <f t="shared" ca="1" si="185"/>
        <v/>
      </c>
      <c r="O367" s="39">
        <f ca="1">ROUND(Q366*$O$5/payments_per_year,2)</f>
        <v>0</v>
      </c>
      <c r="P367" s="101"/>
      <c r="Q367" s="39">
        <f t="shared" ca="1" si="186"/>
        <v>0</v>
      </c>
      <c r="R367" s="332"/>
      <c r="S367" s="37" t="str">
        <f t="shared" ca="1" si="176"/>
        <v/>
      </c>
      <c r="T367" s="41" t="str">
        <f t="shared" ca="1" si="177"/>
        <v/>
      </c>
      <c r="U367" s="39" t="str">
        <f t="shared" si="166"/>
        <v/>
      </c>
      <c r="V367" s="39" t="str">
        <f t="shared" ca="1" si="187"/>
        <v/>
      </c>
      <c r="W367" s="39">
        <f t="shared" ca="1" si="167"/>
        <v>0</v>
      </c>
      <c r="X367" s="40"/>
      <c r="Y367" s="39">
        <f t="shared" ca="1" si="188"/>
        <v>0</v>
      </c>
      <c r="Z367" s="327"/>
      <c r="AA367" s="37" t="str">
        <f t="shared" ca="1" si="178"/>
        <v/>
      </c>
      <c r="AB367" s="41" t="str">
        <f t="shared" ca="1" si="179"/>
        <v/>
      </c>
      <c r="AC367" s="39" t="str">
        <f t="shared" si="168"/>
        <v/>
      </c>
      <c r="AD367" s="39" t="str">
        <f t="shared" ca="1" si="189"/>
        <v/>
      </c>
      <c r="AE367" s="39" t="str">
        <f t="shared" ca="1" si="180"/>
        <v/>
      </c>
      <c r="AF367" s="40"/>
      <c r="AG367" s="39">
        <f t="shared" ca="1" si="190"/>
        <v>0</v>
      </c>
      <c r="AH367" s="339"/>
      <c r="AI367" s="37" t="str">
        <f t="shared" ca="1" si="181"/>
        <v/>
      </c>
      <c r="AJ367" s="41" t="str">
        <f t="shared" ca="1" si="182"/>
        <v/>
      </c>
      <c r="AK367" s="39" t="str">
        <f t="shared" si="169"/>
        <v/>
      </c>
      <c r="AL367" s="39" t="str">
        <f t="shared" ca="1" si="191"/>
        <v/>
      </c>
      <c r="AM367" s="39" t="str">
        <f t="shared" ca="1" si="183"/>
        <v/>
      </c>
      <c r="AN367" s="40"/>
      <c r="AO367" s="39">
        <f t="shared" ca="1" si="192"/>
        <v>0</v>
      </c>
      <c r="AP367" s="339"/>
      <c r="AW367" s="329"/>
      <c r="BI367" s="329"/>
      <c r="BJ367" s="329"/>
      <c r="BK367" s="329"/>
      <c r="BL367" s="329"/>
      <c r="BM367" s="329"/>
      <c r="BN367" s="329"/>
      <c r="BO367" s="329"/>
      <c r="BP367" s="329"/>
      <c r="BQ367" s="329"/>
      <c r="BR367" s="329"/>
      <c r="BS367" s="329"/>
      <c r="BT367" s="329"/>
      <c r="BU367" s="329"/>
      <c r="BV367" s="329"/>
      <c r="BW367" s="325"/>
      <c r="BX367" s="325"/>
      <c r="BY367" s="325"/>
      <c r="BZ367" s="325"/>
      <c r="CA367" s="325"/>
      <c r="CB367" s="325"/>
      <c r="CC367" s="325"/>
      <c r="CD367" s="325"/>
      <c r="CE367" s="325"/>
      <c r="CF367" s="325"/>
      <c r="CG367" s="325"/>
      <c r="CH367" s="325"/>
      <c r="CI367" s="325"/>
      <c r="CJ367" s="325"/>
      <c r="CK367" s="325"/>
      <c r="CL367" s="325"/>
      <c r="CM367" s="325"/>
      <c r="CN367" s="325"/>
      <c r="CO367" s="325"/>
      <c r="CP367" s="325"/>
      <c r="CQ367" s="325"/>
      <c r="CR367" s="325"/>
      <c r="CS367" s="325"/>
      <c r="CT367" s="325"/>
      <c r="CU367" s="325"/>
      <c r="CV367" s="325"/>
      <c r="CW367" s="325"/>
      <c r="CX367" s="325"/>
    </row>
    <row r="368" spans="1:102" s="36" customFormat="1" ht="15" hidden="1" customHeight="1">
      <c r="A368" s="329"/>
      <c r="B368" s="37" t="str">
        <f t="shared" ca="1" si="170"/>
        <v/>
      </c>
      <c r="C368" s="41" t="str">
        <f t="shared" ca="1" si="171"/>
        <v/>
      </c>
      <c r="D368" s="39" t="str">
        <f t="shared" ca="1" si="172"/>
        <v/>
      </c>
      <c r="E368" s="39" t="str">
        <f t="shared" ca="1" si="184"/>
        <v/>
      </c>
      <c r="F368" s="39" t="str">
        <f t="shared" ca="1" si="173"/>
        <v/>
      </c>
      <c r="G368" s="101"/>
      <c r="H368" s="39">
        <f t="shared" ca="1" si="164"/>
        <v>0</v>
      </c>
      <c r="J368" s="332"/>
      <c r="K368" s="37" t="str">
        <f t="shared" ca="1" si="174"/>
        <v/>
      </c>
      <c r="L368" s="41" t="str">
        <f t="shared" ca="1" si="175"/>
        <v/>
      </c>
      <c r="M368" s="39" t="str">
        <f t="shared" si="165"/>
        <v/>
      </c>
      <c r="N368" s="39" t="str">
        <f t="shared" ca="1" si="185"/>
        <v/>
      </c>
      <c r="O368" s="39" t="str">
        <f ca="1">IF(L368="","",ROUND(Q367*$O$5/payments_per_year,2))</f>
        <v/>
      </c>
      <c r="P368" s="101"/>
      <c r="Q368" s="39">
        <f t="shared" ca="1" si="186"/>
        <v>0</v>
      </c>
      <c r="R368" s="332"/>
      <c r="S368" s="37" t="str">
        <f t="shared" ca="1" si="176"/>
        <v/>
      </c>
      <c r="T368" s="41" t="str">
        <f t="shared" ca="1" si="177"/>
        <v/>
      </c>
      <c r="U368" s="39" t="str">
        <f t="shared" si="166"/>
        <v/>
      </c>
      <c r="V368" s="39" t="str">
        <f t="shared" ca="1" si="187"/>
        <v/>
      </c>
      <c r="W368" s="39">
        <f t="shared" ca="1" si="167"/>
        <v>0</v>
      </c>
      <c r="X368" s="40"/>
      <c r="Y368" s="39">
        <f t="shared" ca="1" si="188"/>
        <v>0</v>
      </c>
      <c r="Z368" s="327"/>
      <c r="AA368" s="37" t="str">
        <f t="shared" ca="1" si="178"/>
        <v/>
      </c>
      <c r="AB368" s="41" t="str">
        <f t="shared" ca="1" si="179"/>
        <v/>
      </c>
      <c r="AC368" s="39" t="str">
        <f t="shared" si="168"/>
        <v/>
      </c>
      <c r="AD368" s="39" t="str">
        <f t="shared" ca="1" si="189"/>
        <v/>
      </c>
      <c r="AE368" s="39" t="str">
        <f t="shared" ca="1" si="180"/>
        <v/>
      </c>
      <c r="AF368" s="40"/>
      <c r="AG368" s="39">
        <f t="shared" ca="1" si="190"/>
        <v>0</v>
      </c>
      <c r="AH368" s="339"/>
      <c r="AI368" s="37" t="str">
        <f t="shared" ca="1" si="181"/>
        <v/>
      </c>
      <c r="AJ368" s="41" t="str">
        <f t="shared" ca="1" si="182"/>
        <v/>
      </c>
      <c r="AK368" s="39" t="str">
        <f t="shared" si="169"/>
        <v/>
      </c>
      <c r="AL368" s="39" t="str">
        <f t="shared" ca="1" si="191"/>
        <v/>
      </c>
      <c r="AM368" s="39" t="str">
        <f t="shared" ca="1" si="183"/>
        <v/>
      </c>
      <c r="AN368" s="40"/>
      <c r="AO368" s="39">
        <f t="shared" ca="1" si="192"/>
        <v>0</v>
      </c>
      <c r="AP368" s="339"/>
      <c r="AW368" s="329"/>
      <c r="BI368" s="329"/>
      <c r="BJ368" s="329"/>
      <c r="BK368" s="329"/>
      <c r="BL368" s="329"/>
      <c r="BM368" s="329"/>
      <c r="BN368" s="329"/>
      <c r="BO368" s="329"/>
      <c r="BP368" s="329"/>
      <c r="BQ368" s="329"/>
      <c r="BR368" s="329"/>
      <c r="BS368" s="329"/>
      <c r="BT368" s="329"/>
      <c r="BU368" s="329"/>
      <c r="BV368" s="329"/>
      <c r="BW368" s="325"/>
      <c r="BX368" s="325"/>
      <c r="BY368" s="325"/>
      <c r="BZ368" s="325"/>
      <c r="CA368" s="325"/>
      <c r="CB368" s="325"/>
      <c r="CC368" s="325"/>
      <c r="CD368" s="325"/>
      <c r="CE368" s="325"/>
      <c r="CF368" s="325"/>
      <c r="CG368" s="325"/>
      <c r="CH368" s="325"/>
      <c r="CI368" s="325"/>
      <c r="CJ368" s="325"/>
      <c r="CK368" s="325"/>
      <c r="CL368" s="325"/>
      <c r="CM368" s="325"/>
      <c r="CN368" s="325"/>
      <c r="CO368" s="325"/>
      <c r="CP368" s="325"/>
      <c r="CQ368" s="325"/>
      <c r="CR368" s="325"/>
      <c r="CS368" s="325"/>
      <c r="CT368" s="325"/>
      <c r="CU368" s="325"/>
      <c r="CV368" s="325"/>
      <c r="CW368" s="325"/>
      <c r="CX368" s="325"/>
    </row>
    <row r="369" spans="1:102" s="36" customFormat="1" ht="15" hidden="1" customHeight="1">
      <c r="A369" s="329"/>
      <c r="B369" s="37" t="str">
        <f t="shared" ca="1" si="170"/>
        <v/>
      </c>
      <c r="C369" s="41" t="str">
        <f t="shared" ca="1" si="171"/>
        <v/>
      </c>
      <c r="D369" s="39" t="str">
        <f t="shared" ca="1" si="172"/>
        <v/>
      </c>
      <c r="E369" s="39" t="str">
        <f t="shared" ca="1" si="184"/>
        <v/>
      </c>
      <c r="F369" s="39" t="str">
        <f t="shared" ca="1" si="173"/>
        <v/>
      </c>
      <c r="G369" s="101"/>
      <c r="H369" s="39">
        <f t="shared" ca="1" si="164"/>
        <v>0</v>
      </c>
      <c r="J369" s="332"/>
      <c r="K369" s="37" t="str">
        <f t="shared" ca="1" si="174"/>
        <v/>
      </c>
      <c r="L369" s="41" t="str">
        <f t="shared" ca="1" si="175"/>
        <v/>
      </c>
      <c r="M369" s="39" t="str">
        <f t="shared" si="165"/>
        <v/>
      </c>
      <c r="N369" s="39" t="str">
        <f t="shared" ca="1" si="185"/>
        <v/>
      </c>
      <c r="O369" s="39">
        <f ca="1">ROUND(Q368*$O$5/payments_per_year,2)</f>
        <v>0</v>
      </c>
      <c r="P369" s="101"/>
      <c r="Q369" s="39">
        <f t="shared" ca="1" si="186"/>
        <v>0</v>
      </c>
      <c r="R369" s="332"/>
      <c r="S369" s="37" t="str">
        <f t="shared" ca="1" si="176"/>
        <v/>
      </c>
      <c r="T369" s="41" t="str">
        <f t="shared" ca="1" si="177"/>
        <v/>
      </c>
      <c r="U369" s="39" t="str">
        <f t="shared" si="166"/>
        <v/>
      </c>
      <c r="V369" s="39" t="str">
        <f t="shared" ca="1" si="187"/>
        <v/>
      </c>
      <c r="W369" s="39">
        <f t="shared" ca="1" si="167"/>
        <v>0</v>
      </c>
      <c r="X369" s="40"/>
      <c r="Y369" s="39">
        <f t="shared" ca="1" si="188"/>
        <v>0</v>
      </c>
      <c r="Z369" s="327"/>
      <c r="AA369" s="37" t="str">
        <f t="shared" ca="1" si="178"/>
        <v/>
      </c>
      <c r="AB369" s="41" t="str">
        <f t="shared" ca="1" si="179"/>
        <v/>
      </c>
      <c r="AC369" s="39" t="str">
        <f t="shared" si="168"/>
        <v/>
      </c>
      <c r="AD369" s="39" t="str">
        <f t="shared" ca="1" si="189"/>
        <v/>
      </c>
      <c r="AE369" s="39" t="str">
        <f t="shared" ca="1" si="180"/>
        <v/>
      </c>
      <c r="AF369" s="40"/>
      <c r="AG369" s="39">
        <f t="shared" ca="1" si="190"/>
        <v>0</v>
      </c>
      <c r="AH369" s="339"/>
      <c r="AI369" s="37" t="str">
        <f t="shared" ca="1" si="181"/>
        <v/>
      </c>
      <c r="AJ369" s="41" t="str">
        <f t="shared" ca="1" si="182"/>
        <v/>
      </c>
      <c r="AK369" s="39" t="str">
        <f t="shared" si="169"/>
        <v/>
      </c>
      <c r="AL369" s="39" t="str">
        <f t="shared" ca="1" si="191"/>
        <v/>
      </c>
      <c r="AM369" s="39" t="str">
        <f t="shared" ca="1" si="183"/>
        <v/>
      </c>
      <c r="AN369" s="40"/>
      <c r="AO369" s="39">
        <f t="shared" ca="1" si="192"/>
        <v>0</v>
      </c>
      <c r="AP369" s="339"/>
      <c r="AW369" s="329"/>
      <c r="BI369" s="329"/>
      <c r="BJ369" s="329"/>
      <c r="BK369" s="329"/>
      <c r="BL369" s="329"/>
      <c r="BM369" s="329"/>
      <c r="BN369" s="329"/>
      <c r="BO369" s="329"/>
      <c r="BP369" s="329"/>
      <c r="BQ369" s="329"/>
      <c r="BR369" s="329"/>
      <c r="BS369" s="329"/>
      <c r="BT369" s="329"/>
      <c r="BU369" s="329"/>
      <c r="BV369" s="329"/>
      <c r="BW369" s="325"/>
      <c r="BX369" s="325"/>
      <c r="BY369" s="325"/>
      <c r="BZ369" s="325"/>
      <c r="CA369" s="325"/>
      <c r="CB369" s="325"/>
      <c r="CC369" s="325"/>
      <c r="CD369" s="325"/>
      <c r="CE369" s="325"/>
      <c r="CF369" s="325"/>
      <c r="CG369" s="325"/>
      <c r="CH369" s="325"/>
      <c r="CI369" s="325"/>
      <c r="CJ369" s="325"/>
      <c r="CK369" s="325"/>
      <c r="CL369" s="325"/>
      <c r="CM369" s="325"/>
      <c r="CN369" s="325"/>
      <c r="CO369" s="325"/>
      <c r="CP369" s="325"/>
      <c r="CQ369" s="325"/>
      <c r="CR369" s="325"/>
      <c r="CS369" s="325"/>
      <c r="CT369" s="325"/>
      <c r="CU369" s="325"/>
      <c r="CV369" s="325"/>
      <c r="CW369" s="325"/>
      <c r="CX369" s="325"/>
    </row>
    <row r="370" spans="1:102" s="36" customFormat="1" ht="15" hidden="1" customHeight="1">
      <c r="A370" s="329"/>
      <c r="B370" s="37" t="str">
        <f t="shared" ca="1" si="170"/>
        <v/>
      </c>
      <c r="C370" s="41" t="str">
        <f t="shared" ca="1" si="171"/>
        <v/>
      </c>
      <c r="D370" s="39" t="str">
        <f t="shared" ca="1" si="172"/>
        <v/>
      </c>
      <c r="E370" s="39" t="str">
        <f t="shared" ca="1" si="184"/>
        <v/>
      </c>
      <c r="F370" s="39" t="str">
        <f t="shared" ca="1" si="173"/>
        <v/>
      </c>
      <c r="G370" s="101"/>
      <c r="H370" s="39">
        <f t="shared" ca="1" si="164"/>
        <v>0</v>
      </c>
      <c r="J370" s="332"/>
      <c r="K370" s="37" t="str">
        <f t="shared" ca="1" si="174"/>
        <v/>
      </c>
      <c r="L370" s="41" t="str">
        <f t="shared" ca="1" si="175"/>
        <v/>
      </c>
      <c r="M370" s="39" t="str">
        <f t="shared" si="165"/>
        <v/>
      </c>
      <c r="N370" s="39" t="str">
        <f t="shared" ca="1" si="185"/>
        <v/>
      </c>
      <c r="O370" s="39" t="str">
        <f ca="1">IF(L370="","",ROUND(Q369*$O$5/payments_per_year,2))</f>
        <v/>
      </c>
      <c r="P370" s="101"/>
      <c r="Q370" s="39">
        <f t="shared" ca="1" si="186"/>
        <v>0</v>
      </c>
      <c r="R370" s="332"/>
      <c r="S370" s="37" t="str">
        <f t="shared" ca="1" si="176"/>
        <v/>
      </c>
      <c r="T370" s="41" t="str">
        <f t="shared" ca="1" si="177"/>
        <v/>
      </c>
      <c r="U370" s="39" t="str">
        <f t="shared" si="166"/>
        <v/>
      </c>
      <c r="V370" s="39" t="str">
        <f t="shared" ca="1" si="187"/>
        <v/>
      </c>
      <c r="W370" s="39">
        <f t="shared" ca="1" si="167"/>
        <v>0</v>
      </c>
      <c r="X370" s="40"/>
      <c r="Y370" s="39">
        <f t="shared" ca="1" si="188"/>
        <v>0</v>
      </c>
      <c r="Z370" s="327"/>
      <c r="AA370" s="37" t="str">
        <f t="shared" ca="1" si="178"/>
        <v/>
      </c>
      <c r="AB370" s="41" t="str">
        <f t="shared" ca="1" si="179"/>
        <v/>
      </c>
      <c r="AC370" s="39" t="str">
        <f t="shared" si="168"/>
        <v/>
      </c>
      <c r="AD370" s="39" t="str">
        <f t="shared" ca="1" si="189"/>
        <v/>
      </c>
      <c r="AE370" s="39" t="str">
        <f t="shared" ca="1" si="180"/>
        <v/>
      </c>
      <c r="AF370" s="40"/>
      <c r="AG370" s="39">
        <f t="shared" ca="1" si="190"/>
        <v>0</v>
      </c>
      <c r="AH370" s="339"/>
      <c r="AI370" s="37" t="str">
        <f t="shared" ca="1" si="181"/>
        <v/>
      </c>
      <c r="AJ370" s="41" t="str">
        <f t="shared" ca="1" si="182"/>
        <v/>
      </c>
      <c r="AK370" s="39" t="str">
        <f t="shared" si="169"/>
        <v/>
      </c>
      <c r="AL370" s="39" t="str">
        <f t="shared" ca="1" si="191"/>
        <v/>
      </c>
      <c r="AM370" s="39" t="str">
        <f t="shared" ca="1" si="183"/>
        <v/>
      </c>
      <c r="AN370" s="40"/>
      <c r="AO370" s="39">
        <f t="shared" ca="1" si="192"/>
        <v>0</v>
      </c>
      <c r="AP370" s="339"/>
      <c r="AW370" s="329"/>
      <c r="BI370" s="329"/>
      <c r="BJ370" s="329"/>
      <c r="BK370" s="329"/>
      <c r="BL370" s="329"/>
      <c r="BM370" s="329"/>
      <c r="BN370" s="329"/>
      <c r="BO370" s="329"/>
      <c r="BP370" s="329"/>
      <c r="BQ370" s="329"/>
      <c r="BR370" s="329"/>
      <c r="BS370" s="329"/>
      <c r="BT370" s="329"/>
      <c r="BU370" s="329"/>
      <c r="BV370" s="329"/>
      <c r="BW370" s="325"/>
      <c r="BX370" s="325"/>
      <c r="BY370" s="325"/>
      <c r="BZ370" s="325"/>
      <c r="CA370" s="325"/>
      <c r="CB370" s="325"/>
      <c r="CC370" s="325"/>
      <c r="CD370" s="325"/>
      <c r="CE370" s="325"/>
      <c r="CF370" s="325"/>
      <c r="CG370" s="325"/>
      <c r="CH370" s="325"/>
      <c r="CI370" s="325"/>
      <c r="CJ370" s="325"/>
      <c r="CK370" s="325"/>
      <c r="CL370" s="325"/>
      <c r="CM370" s="325"/>
      <c r="CN370" s="325"/>
      <c r="CO370" s="325"/>
      <c r="CP370" s="325"/>
      <c r="CQ370" s="325"/>
      <c r="CR370" s="325"/>
      <c r="CS370" s="325"/>
      <c r="CT370" s="325"/>
      <c r="CU370" s="325"/>
      <c r="CV370" s="325"/>
      <c r="CW370" s="325"/>
      <c r="CX370" s="325"/>
    </row>
    <row r="371" spans="1:102" s="36" customFormat="1" ht="15" hidden="1" customHeight="1">
      <c r="A371" s="329"/>
      <c r="B371" s="37" t="str">
        <f t="shared" ca="1" si="170"/>
        <v/>
      </c>
      <c r="C371" s="41" t="str">
        <f t="shared" ca="1" si="171"/>
        <v/>
      </c>
      <c r="D371" s="39" t="str">
        <f t="shared" ca="1" si="172"/>
        <v/>
      </c>
      <c r="E371" s="39" t="str">
        <f t="shared" ca="1" si="184"/>
        <v/>
      </c>
      <c r="F371" s="39" t="str">
        <f t="shared" ca="1" si="173"/>
        <v/>
      </c>
      <c r="G371" s="101"/>
      <c r="H371" s="39">
        <f t="shared" ca="1" si="164"/>
        <v>0</v>
      </c>
      <c r="J371" s="332"/>
      <c r="K371" s="37" t="str">
        <f t="shared" ca="1" si="174"/>
        <v/>
      </c>
      <c r="L371" s="41" t="str">
        <f t="shared" ca="1" si="175"/>
        <v/>
      </c>
      <c r="M371" s="39" t="str">
        <f t="shared" si="165"/>
        <v/>
      </c>
      <c r="N371" s="39" t="str">
        <f t="shared" ca="1" si="185"/>
        <v/>
      </c>
      <c r="O371" s="39">
        <f ca="1">ROUND(Q370*$O$5/payments_per_year,2)</f>
        <v>0</v>
      </c>
      <c r="P371" s="101"/>
      <c r="Q371" s="39">
        <f t="shared" ca="1" si="186"/>
        <v>0</v>
      </c>
      <c r="R371" s="332"/>
      <c r="S371" s="37" t="str">
        <f t="shared" ca="1" si="176"/>
        <v/>
      </c>
      <c r="T371" s="41" t="str">
        <f t="shared" ca="1" si="177"/>
        <v/>
      </c>
      <c r="U371" s="39" t="str">
        <f t="shared" si="166"/>
        <v/>
      </c>
      <c r="V371" s="39" t="str">
        <f t="shared" ca="1" si="187"/>
        <v/>
      </c>
      <c r="W371" s="39">
        <f t="shared" ca="1" si="167"/>
        <v>0</v>
      </c>
      <c r="X371" s="40"/>
      <c r="Y371" s="39">
        <f t="shared" ca="1" si="188"/>
        <v>0</v>
      </c>
      <c r="Z371" s="327"/>
      <c r="AA371" s="37" t="str">
        <f t="shared" ca="1" si="178"/>
        <v/>
      </c>
      <c r="AB371" s="41" t="str">
        <f t="shared" ca="1" si="179"/>
        <v/>
      </c>
      <c r="AC371" s="39" t="str">
        <f t="shared" si="168"/>
        <v/>
      </c>
      <c r="AD371" s="39" t="str">
        <f t="shared" ca="1" si="189"/>
        <v/>
      </c>
      <c r="AE371" s="39" t="str">
        <f t="shared" ca="1" si="180"/>
        <v/>
      </c>
      <c r="AF371" s="40"/>
      <c r="AG371" s="39">
        <f t="shared" ca="1" si="190"/>
        <v>0</v>
      </c>
      <c r="AH371" s="339"/>
      <c r="AI371" s="37" t="str">
        <f t="shared" ca="1" si="181"/>
        <v/>
      </c>
      <c r="AJ371" s="41" t="str">
        <f t="shared" ca="1" si="182"/>
        <v/>
      </c>
      <c r="AK371" s="39" t="str">
        <f t="shared" si="169"/>
        <v/>
      </c>
      <c r="AL371" s="39" t="str">
        <f t="shared" ca="1" si="191"/>
        <v/>
      </c>
      <c r="AM371" s="39" t="str">
        <f t="shared" ca="1" si="183"/>
        <v/>
      </c>
      <c r="AN371" s="40"/>
      <c r="AO371" s="39">
        <f t="shared" ca="1" si="192"/>
        <v>0</v>
      </c>
      <c r="AP371" s="339"/>
      <c r="AW371" s="329"/>
      <c r="BI371" s="329"/>
      <c r="BJ371" s="329"/>
      <c r="BK371" s="329"/>
      <c r="BL371" s="329"/>
      <c r="BM371" s="329"/>
      <c r="BN371" s="329"/>
      <c r="BO371" s="329"/>
      <c r="BP371" s="329"/>
      <c r="BQ371" s="329"/>
      <c r="BR371" s="329"/>
      <c r="BS371" s="329"/>
      <c r="BT371" s="329"/>
      <c r="BU371" s="329"/>
      <c r="BV371" s="329"/>
      <c r="BW371" s="325"/>
      <c r="BX371" s="325"/>
      <c r="BY371" s="325"/>
      <c r="BZ371" s="325"/>
      <c r="CA371" s="325"/>
      <c r="CB371" s="325"/>
      <c r="CC371" s="325"/>
      <c r="CD371" s="325"/>
      <c r="CE371" s="325"/>
      <c r="CF371" s="325"/>
      <c r="CG371" s="325"/>
      <c r="CH371" s="325"/>
      <c r="CI371" s="325"/>
      <c r="CJ371" s="325"/>
      <c r="CK371" s="325"/>
      <c r="CL371" s="325"/>
      <c r="CM371" s="325"/>
      <c r="CN371" s="325"/>
      <c r="CO371" s="325"/>
      <c r="CP371" s="325"/>
      <c r="CQ371" s="325"/>
      <c r="CR371" s="325"/>
      <c r="CS371" s="325"/>
      <c r="CT371" s="325"/>
      <c r="CU371" s="325"/>
      <c r="CV371" s="325"/>
      <c r="CW371" s="325"/>
      <c r="CX371" s="325"/>
    </row>
    <row r="372" spans="1:102" s="36" customFormat="1" ht="15" hidden="1" customHeight="1">
      <c r="A372" s="329"/>
      <c r="B372" s="37" t="str">
        <f t="shared" ca="1" si="170"/>
        <v/>
      </c>
      <c r="C372" s="41" t="str">
        <f t="shared" ca="1" si="171"/>
        <v/>
      </c>
      <c r="D372" s="39" t="str">
        <f t="shared" ca="1" si="172"/>
        <v/>
      </c>
      <c r="E372" s="39" t="str">
        <f t="shared" ca="1" si="184"/>
        <v/>
      </c>
      <c r="F372" s="39" t="str">
        <f t="shared" ca="1" si="173"/>
        <v/>
      </c>
      <c r="G372" s="101"/>
      <c r="H372" s="39">
        <f t="shared" ca="1" si="164"/>
        <v>0</v>
      </c>
      <c r="J372" s="332"/>
      <c r="K372" s="37" t="str">
        <f t="shared" ca="1" si="174"/>
        <v/>
      </c>
      <c r="L372" s="41" t="str">
        <f t="shared" ca="1" si="175"/>
        <v/>
      </c>
      <c r="M372" s="39" t="str">
        <f t="shared" si="165"/>
        <v/>
      </c>
      <c r="N372" s="39" t="str">
        <f t="shared" ca="1" si="185"/>
        <v/>
      </c>
      <c r="O372" s="39" t="str">
        <f ca="1">IF(L372="","",ROUND(Q371*$O$5/payments_per_year,2))</f>
        <v/>
      </c>
      <c r="P372" s="101"/>
      <c r="Q372" s="39">
        <f t="shared" ca="1" si="186"/>
        <v>0</v>
      </c>
      <c r="R372" s="332"/>
      <c r="S372" s="37" t="str">
        <f t="shared" ca="1" si="176"/>
        <v/>
      </c>
      <c r="T372" s="41" t="str">
        <f t="shared" ca="1" si="177"/>
        <v/>
      </c>
      <c r="U372" s="39" t="str">
        <f t="shared" si="166"/>
        <v/>
      </c>
      <c r="V372" s="39" t="str">
        <f t="shared" ca="1" si="187"/>
        <v/>
      </c>
      <c r="W372" s="39">
        <f t="shared" ca="1" si="167"/>
        <v>0</v>
      </c>
      <c r="X372" s="40"/>
      <c r="Y372" s="39">
        <f t="shared" ca="1" si="188"/>
        <v>0</v>
      </c>
      <c r="Z372" s="327"/>
      <c r="AA372" s="37" t="str">
        <f t="shared" ca="1" si="178"/>
        <v/>
      </c>
      <c r="AB372" s="41" t="str">
        <f t="shared" ca="1" si="179"/>
        <v/>
      </c>
      <c r="AC372" s="39" t="str">
        <f t="shared" si="168"/>
        <v/>
      </c>
      <c r="AD372" s="39" t="str">
        <f t="shared" ca="1" si="189"/>
        <v/>
      </c>
      <c r="AE372" s="39" t="str">
        <f t="shared" ca="1" si="180"/>
        <v/>
      </c>
      <c r="AF372" s="40"/>
      <c r="AG372" s="39">
        <f t="shared" ca="1" si="190"/>
        <v>0</v>
      </c>
      <c r="AH372" s="339"/>
      <c r="AI372" s="37" t="str">
        <f t="shared" ca="1" si="181"/>
        <v/>
      </c>
      <c r="AJ372" s="41" t="str">
        <f t="shared" ca="1" si="182"/>
        <v/>
      </c>
      <c r="AK372" s="39" t="str">
        <f t="shared" si="169"/>
        <v/>
      </c>
      <c r="AL372" s="39" t="str">
        <f t="shared" ca="1" si="191"/>
        <v/>
      </c>
      <c r="AM372" s="39" t="str">
        <f t="shared" ca="1" si="183"/>
        <v/>
      </c>
      <c r="AN372" s="40"/>
      <c r="AO372" s="39">
        <f t="shared" ca="1" si="192"/>
        <v>0</v>
      </c>
      <c r="AP372" s="339"/>
      <c r="AW372" s="329"/>
      <c r="BI372" s="329"/>
      <c r="BJ372" s="329"/>
      <c r="BK372" s="329"/>
      <c r="BL372" s="329"/>
      <c r="BM372" s="329"/>
      <c r="BN372" s="329"/>
      <c r="BO372" s="329"/>
      <c r="BP372" s="329"/>
      <c r="BQ372" s="329"/>
      <c r="BR372" s="329"/>
      <c r="BS372" s="329"/>
      <c r="BT372" s="329"/>
      <c r="BU372" s="329"/>
      <c r="BV372" s="329"/>
      <c r="BW372" s="325"/>
      <c r="BX372" s="325"/>
      <c r="BY372" s="325"/>
      <c r="BZ372" s="325"/>
      <c r="CA372" s="325"/>
      <c r="CB372" s="325"/>
      <c r="CC372" s="325"/>
      <c r="CD372" s="325"/>
      <c r="CE372" s="325"/>
      <c r="CF372" s="325"/>
      <c r="CG372" s="325"/>
      <c r="CH372" s="325"/>
      <c r="CI372" s="325"/>
      <c r="CJ372" s="325"/>
      <c r="CK372" s="325"/>
      <c r="CL372" s="325"/>
      <c r="CM372" s="325"/>
      <c r="CN372" s="325"/>
      <c r="CO372" s="325"/>
      <c r="CP372" s="325"/>
      <c r="CQ372" s="325"/>
      <c r="CR372" s="325"/>
      <c r="CS372" s="325"/>
      <c r="CT372" s="325"/>
      <c r="CU372" s="325"/>
      <c r="CV372" s="325"/>
      <c r="CW372" s="325"/>
      <c r="CX372" s="325"/>
    </row>
    <row r="373" spans="1:102" s="36" customFormat="1" ht="15" hidden="1" customHeight="1">
      <c r="A373" s="329"/>
      <c r="B373" s="37" t="str">
        <f t="shared" ca="1" si="170"/>
        <v/>
      </c>
      <c r="C373" s="41" t="str">
        <f t="shared" ca="1" si="171"/>
        <v/>
      </c>
      <c r="D373" s="39" t="str">
        <f t="shared" ca="1" si="172"/>
        <v/>
      </c>
      <c r="E373" s="39" t="str">
        <f t="shared" ca="1" si="184"/>
        <v/>
      </c>
      <c r="F373" s="39" t="str">
        <f t="shared" ca="1" si="173"/>
        <v/>
      </c>
      <c r="G373" s="101"/>
      <c r="H373" s="39">
        <f t="shared" ca="1" si="164"/>
        <v>0</v>
      </c>
      <c r="J373" s="332"/>
      <c r="K373" s="37" t="str">
        <f t="shared" ca="1" si="174"/>
        <v/>
      </c>
      <c r="L373" s="41" t="str">
        <f t="shared" ca="1" si="175"/>
        <v/>
      </c>
      <c r="M373" s="39" t="str">
        <f t="shared" si="165"/>
        <v/>
      </c>
      <c r="N373" s="39" t="str">
        <f t="shared" ca="1" si="185"/>
        <v/>
      </c>
      <c r="O373" s="39">
        <f ca="1">ROUND(Q372*$O$5/payments_per_year,2)</f>
        <v>0</v>
      </c>
      <c r="P373" s="101"/>
      <c r="Q373" s="39">
        <f t="shared" ca="1" si="186"/>
        <v>0</v>
      </c>
      <c r="R373" s="332"/>
      <c r="S373" s="37" t="str">
        <f t="shared" ca="1" si="176"/>
        <v/>
      </c>
      <c r="T373" s="41" t="str">
        <f t="shared" ca="1" si="177"/>
        <v/>
      </c>
      <c r="U373" s="39" t="str">
        <f t="shared" si="166"/>
        <v/>
      </c>
      <c r="V373" s="39" t="str">
        <f t="shared" ca="1" si="187"/>
        <v/>
      </c>
      <c r="W373" s="39">
        <f t="shared" ca="1" si="167"/>
        <v>0</v>
      </c>
      <c r="X373" s="40"/>
      <c r="Y373" s="39">
        <f t="shared" ca="1" si="188"/>
        <v>0</v>
      </c>
      <c r="Z373" s="327"/>
      <c r="AA373" s="37" t="str">
        <f t="shared" ca="1" si="178"/>
        <v/>
      </c>
      <c r="AB373" s="41" t="str">
        <f t="shared" ca="1" si="179"/>
        <v/>
      </c>
      <c r="AC373" s="39" t="str">
        <f t="shared" si="168"/>
        <v/>
      </c>
      <c r="AD373" s="39" t="str">
        <f t="shared" ca="1" si="189"/>
        <v/>
      </c>
      <c r="AE373" s="39" t="str">
        <f t="shared" ca="1" si="180"/>
        <v/>
      </c>
      <c r="AF373" s="40"/>
      <c r="AG373" s="39">
        <f t="shared" ca="1" si="190"/>
        <v>0</v>
      </c>
      <c r="AH373" s="339"/>
      <c r="AI373" s="37" t="str">
        <f t="shared" ca="1" si="181"/>
        <v/>
      </c>
      <c r="AJ373" s="41" t="str">
        <f t="shared" ca="1" si="182"/>
        <v/>
      </c>
      <c r="AK373" s="39" t="str">
        <f t="shared" si="169"/>
        <v/>
      </c>
      <c r="AL373" s="39" t="str">
        <f t="shared" ca="1" si="191"/>
        <v/>
      </c>
      <c r="AM373" s="39" t="str">
        <f t="shared" ca="1" si="183"/>
        <v/>
      </c>
      <c r="AN373" s="40"/>
      <c r="AO373" s="39">
        <f t="shared" ca="1" si="192"/>
        <v>0</v>
      </c>
      <c r="AP373" s="339"/>
      <c r="AW373" s="329"/>
      <c r="BI373" s="329"/>
      <c r="BJ373" s="329"/>
      <c r="BK373" s="329"/>
      <c r="BL373" s="329"/>
      <c r="BM373" s="329"/>
      <c r="BN373" s="329"/>
      <c r="BO373" s="329"/>
      <c r="BP373" s="329"/>
      <c r="BQ373" s="329"/>
      <c r="BR373" s="329"/>
      <c r="BS373" s="329"/>
      <c r="BT373" s="329"/>
      <c r="BU373" s="329"/>
      <c r="BV373" s="329"/>
      <c r="BW373" s="325"/>
      <c r="BX373" s="325"/>
      <c r="BY373" s="325"/>
      <c r="BZ373" s="325"/>
      <c r="CA373" s="325"/>
      <c r="CB373" s="325"/>
      <c r="CC373" s="325"/>
      <c r="CD373" s="325"/>
      <c r="CE373" s="325"/>
      <c r="CF373" s="325"/>
      <c r="CG373" s="325"/>
      <c r="CH373" s="325"/>
      <c r="CI373" s="325"/>
      <c r="CJ373" s="325"/>
      <c r="CK373" s="325"/>
      <c r="CL373" s="325"/>
      <c r="CM373" s="325"/>
      <c r="CN373" s="325"/>
      <c r="CO373" s="325"/>
      <c r="CP373" s="325"/>
      <c r="CQ373" s="325"/>
      <c r="CR373" s="325"/>
      <c r="CS373" s="325"/>
      <c r="CT373" s="325"/>
      <c r="CU373" s="325"/>
      <c r="CV373" s="325"/>
      <c r="CW373" s="325"/>
      <c r="CX373" s="325"/>
    </row>
    <row r="374" spans="1:102" s="36" customFormat="1" ht="15" hidden="1" customHeight="1">
      <c r="A374" s="329"/>
      <c r="B374" s="37" t="str">
        <f t="shared" ca="1" si="170"/>
        <v/>
      </c>
      <c r="C374" s="41" t="str">
        <f t="shared" ca="1" si="171"/>
        <v/>
      </c>
      <c r="D374" s="39" t="str">
        <f t="shared" ca="1" si="172"/>
        <v/>
      </c>
      <c r="E374" s="39" t="str">
        <f t="shared" ca="1" si="184"/>
        <v/>
      </c>
      <c r="F374" s="39" t="str">
        <f t="shared" ca="1" si="173"/>
        <v/>
      </c>
      <c r="G374" s="101"/>
      <c r="H374" s="39">
        <f t="shared" ca="1" si="164"/>
        <v>0</v>
      </c>
      <c r="J374" s="332"/>
      <c r="K374" s="37" t="str">
        <f t="shared" ca="1" si="174"/>
        <v/>
      </c>
      <c r="L374" s="41" t="str">
        <f t="shared" ca="1" si="175"/>
        <v/>
      </c>
      <c r="M374" s="39" t="str">
        <f t="shared" si="165"/>
        <v/>
      </c>
      <c r="N374" s="39" t="str">
        <f t="shared" ca="1" si="185"/>
        <v/>
      </c>
      <c r="O374" s="39" t="str">
        <f ca="1">IF(L374="","",ROUND(Q373*$O$5/payments_per_year,2))</f>
        <v/>
      </c>
      <c r="P374" s="101"/>
      <c r="Q374" s="39">
        <f t="shared" ca="1" si="186"/>
        <v>0</v>
      </c>
      <c r="R374" s="332"/>
      <c r="S374" s="37" t="str">
        <f t="shared" ca="1" si="176"/>
        <v/>
      </c>
      <c r="T374" s="41" t="str">
        <f t="shared" ca="1" si="177"/>
        <v/>
      </c>
      <c r="U374" s="39" t="str">
        <f t="shared" si="166"/>
        <v/>
      </c>
      <c r="V374" s="39" t="str">
        <f t="shared" ca="1" si="187"/>
        <v/>
      </c>
      <c r="W374" s="39">
        <f t="shared" ca="1" si="167"/>
        <v>0</v>
      </c>
      <c r="X374" s="40"/>
      <c r="Y374" s="39">
        <f t="shared" ca="1" si="188"/>
        <v>0</v>
      </c>
      <c r="Z374" s="327"/>
      <c r="AA374" s="37" t="str">
        <f t="shared" ca="1" si="178"/>
        <v/>
      </c>
      <c r="AB374" s="41" t="str">
        <f t="shared" ca="1" si="179"/>
        <v/>
      </c>
      <c r="AC374" s="39" t="str">
        <f t="shared" si="168"/>
        <v/>
      </c>
      <c r="AD374" s="39" t="str">
        <f t="shared" ca="1" si="189"/>
        <v/>
      </c>
      <c r="AE374" s="39" t="str">
        <f t="shared" ca="1" si="180"/>
        <v/>
      </c>
      <c r="AF374" s="40"/>
      <c r="AG374" s="39">
        <f t="shared" ca="1" si="190"/>
        <v>0</v>
      </c>
      <c r="AH374" s="339"/>
      <c r="AI374" s="37" t="str">
        <f t="shared" ca="1" si="181"/>
        <v/>
      </c>
      <c r="AJ374" s="41" t="str">
        <f t="shared" ca="1" si="182"/>
        <v/>
      </c>
      <c r="AK374" s="39" t="str">
        <f t="shared" si="169"/>
        <v/>
      </c>
      <c r="AL374" s="39" t="str">
        <f t="shared" ca="1" si="191"/>
        <v/>
      </c>
      <c r="AM374" s="39" t="str">
        <f t="shared" ca="1" si="183"/>
        <v/>
      </c>
      <c r="AN374" s="40"/>
      <c r="AO374" s="39">
        <f t="shared" ca="1" si="192"/>
        <v>0</v>
      </c>
      <c r="AP374" s="339"/>
      <c r="AW374" s="329"/>
      <c r="BI374" s="329"/>
      <c r="BJ374" s="329"/>
      <c r="BK374" s="329"/>
      <c r="BL374" s="329"/>
      <c r="BM374" s="329"/>
      <c r="BN374" s="329"/>
      <c r="BO374" s="329"/>
      <c r="BP374" s="329"/>
      <c r="BQ374" s="329"/>
      <c r="BR374" s="329"/>
      <c r="BS374" s="329"/>
      <c r="BT374" s="329"/>
      <c r="BU374" s="329"/>
      <c r="BV374" s="329"/>
      <c r="BW374" s="325"/>
      <c r="BX374" s="325"/>
      <c r="BY374" s="325"/>
      <c r="BZ374" s="325"/>
      <c r="CA374" s="325"/>
      <c r="CB374" s="325"/>
      <c r="CC374" s="325"/>
      <c r="CD374" s="325"/>
      <c r="CE374" s="325"/>
      <c r="CF374" s="325"/>
      <c r="CG374" s="325"/>
      <c r="CH374" s="325"/>
      <c r="CI374" s="325"/>
      <c r="CJ374" s="325"/>
      <c r="CK374" s="325"/>
      <c r="CL374" s="325"/>
      <c r="CM374" s="325"/>
      <c r="CN374" s="325"/>
      <c r="CO374" s="325"/>
      <c r="CP374" s="325"/>
      <c r="CQ374" s="325"/>
      <c r="CR374" s="325"/>
      <c r="CS374" s="325"/>
      <c r="CT374" s="325"/>
      <c r="CU374" s="325"/>
      <c r="CV374" s="325"/>
      <c r="CW374" s="325"/>
      <c r="CX374" s="325"/>
    </row>
    <row r="375" spans="1:102" s="36" customFormat="1" ht="15" hidden="1" customHeight="1">
      <c r="A375" s="329"/>
      <c r="B375" s="37" t="str">
        <f t="shared" ca="1" si="170"/>
        <v/>
      </c>
      <c r="C375" s="41" t="str">
        <f t="shared" ca="1" si="171"/>
        <v/>
      </c>
      <c r="D375" s="39" t="str">
        <f t="shared" ca="1" si="172"/>
        <v/>
      </c>
      <c r="E375" s="39" t="str">
        <f t="shared" ca="1" si="184"/>
        <v/>
      </c>
      <c r="F375" s="39" t="str">
        <f t="shared" ca="1" si="173"/>
        <v/>
      </c>
      <c r="G375" s="101"/>
      <c r="H375" s="39">
        <f t="shared" ca="1" si="164"/>
        <v>0</v>
      </c>
      <c r="J375" s="332"/>
      <c r="K375" s="37" t="str">
        <f t="shared" ca="1" si="174"/>
        <v/>
      </c>
      <c r="L375" s="41" t="str">
        <f t="shared" ca="1" si="175"/>
        <v/>
      </c>
      <c r="M375" s="39" t="str">
        <f t="shared" si="165"/>
        <v/>
      </c>
      <c r="N375" s="39" t="str">
        <f t="shared" ca="1" si="185"/>
        <v/>
      </c>
      <c r="O375" s="39">
        <f ca="1">ROUND(Q374*$O$5/payments_per_year,2)</f>
        <v>0</v>
      </c>
      <c r="P375" s="101"/>
      <c r="Q375" s="39">
        <f t="shared" ca="1" si="186"/>
        <v>0</v>
      </c>
      <c r="R375" s="332"/>
      <c r="S375" s="37" t="str">
        <f t="shared" ca="1" si="176"/>
        <v/>
      </c>
      <c r="T375" s="41" t="str">
        <f t="shared" ca="1" si="177"/>
        <v/>
      </c>
      <c r="U375" s="39" t="str">
        <f t="shared" si="166"/>
        <v/>
      </c>
      <c r="V375" s="39" t="str">
        <f t="shared" ca="1" si="187"/>
        <v/>
      </c>
      <c r="W375" s="39">
        <f t="shared" ca="1" si="167"/>
        <v>0</v>
      </c>
      <c r="X375" s="40"/>
      <c r="Y375" s="39">
        <f t="shared" ca="1" si="188"/>
        <v>0</v>
      </c>
      <c r="Z375" s="327"/>
      <c r="AA375" s="37" t="str">
        <f t="shared" ca="1" si="178"/>
        <v/>
      </c>
      <c r="AB375" s="41" t="str">
        <f t="shared" ca="1" si="179"/>
        <v/>
      </c>
      <c r="AC375" s="39" t="str">
        <f t="shared" si="168"/>
        <v/>
      </c>
      <c r="AD375" s="39" t="str">
        <f t="shared" ca="1" si="189"/>
        <v/>
      </c>
      <c r="AE375" s="39" t="str">
        <f t="shared" ca="1" si="180"/>
        <v/>
      </c>
      <c r="AF375" s="40"/>
      <c r="AG375" s="39">
        <f t="shared" ca="1" si="190"/>
        <v>0</v>
      </c>
      <c r="AH375" s="339"/>
      <c r="AI375" s="37" t="str">
        <f t="shared" ca="1" si="181"/>
        <v/>
      </c>
      <c r="AJ375" s="41" t="str">
        <f t="shared" ca="1" si="182"/>
        <v/>
      </c>
      <c r="AK375" s="39" t="str">
        <f t="shared" si="169"/>
        <v/>
      </c>
      <c r="AL375" s="39" t="str">
        <f t="shared" ca="1" si="191"/>
        <v/>
      </c>
      <c r="AM375" s="39" t="str">
        <f t="shared" ca="1" si="183"/>
        <v/>
      </c>
      <c r="AN375" s="40"/>
      <c r="AO375" s="39">
        <f t="shared" ca="1" si="192"/>
        <v>0</v>
      </c>
      <c r="AP375" s="339"/>
      <c r="AW375" s="329"/>
      <c r="BI375" s="329"/>
      <c r="BJ375" s="329"/>
      <c r="BK375" s="329"/>
      <c r="BL375" s="329"/>
      <c r="BM375" s="329"/>
      <c r="BN375" s="329"/>
      <c r="BO375" s="329"/>
      <c r="BP375" s="329"/>
      <c r="BQ375" s="329"/>
      <c r="BR375" s="329"/>
      <c r="BS375" s="329"/>
      <c r="BT375" s="329"/>
      <c r="BU375" s="329"/>
      <c r="BV375" s="329"/>
      <c r="BW375" s="325"/>
      <c r="BX375" s="325"/>
      <c r="BY375" s="325"/>
      <c r="BZ375" s="325"/>
      <c r="CA375" s="325"/>
      <c r="CB375" s="325"/>
      <c r="CC375" s="325"/>
      <c r="CD375" s="325"/>
      <c r="CE375" s="325"/>
      <c r="CF375" s="325"/>
      <c r="CG375" s="325"/>
      <c r="CH375" s="325"/>
      <c r="CI375" s="325"/>
      <c r="CJ375" s="325"/>
      <c r="CK375" s="325"/>
      <c r="CL375" s="325"/>
      <c r="CM375" s="325"/>
      <c r="CN375" s="325"/>
      <c r="CO375" s="325"/>
      <c r="CP375" s="325"/>
      <c r="CQ375" s="325"/>
      <c r="CR375" s="325"/>
      <c r="CS375" s="325"/>
      <c r="CT375" s="325"/>
      <c r="CU375" s="325"/>
      <c r="CV375" s="325"/>
      <c r="CW375" s="325"/>
      <c r="CX375" s="325"/>
    </row>
    <row r="376" spans="1:102" s="36" customFormat="1" ht="15" hidden="1" customHeight="1">
      <c r="A376" s="329"/>
      <c r="B376" s="37" t="str">
        <f t="shared" ca="1" si="170"/>
        <v/>
      </c>
      <c r="C376" s="41" t="str">
        <f t="shared" ca="1" si="171"/>
        <v/>
      </c>
      <c r="D376" s="39" t="str">
        <f t="shared" ca="1" si="172"/>
        <v/>
      </c>
      <c r="E376" s="39" t="str">
        <f t="shared" ca="1" si="184"/>
        <v/>
      </c>
      <c r="F376" s="39" t="str">
        <f t="shared" ca="1" si="173"/>
        <v/>
      </c>
      <c r="G376" s="101"/>
      <c r="H376" s="39">
        <f t="shared" ca="1" si="164"/>
        <v>0</v>
      </c>
      <c r="J376" s="332"/>
      <c r="K376" s="37" t="str">
        <f t="shared" ca="1" si="174"/>
        <v/>
      </c>
      <c r="L376" s="41" t="str">
        <f t="shared" ca="1" si="175"/>
        <v/>
      </c>
      <c r="M376" s="39" t="str">
        <f t="shared" si="165"/>
        <v/>
      </c>
      <c r="N376" s="39" t="str">
        <f t="shared" ca="1" si="185"/>
        <v/>
      </c>
      <c r="O376" s="39" t="str">
        <f ca="1">IF(L376="","",ROUND(Q375*$O$5/payments_per_year,2))</f>
        <v/>
      </c>
      <c r="P376" s="101"/>
      <c r="Q376" s="39">
        <f t="shared" ca="1" si="186"/>
        <v>0</v>
      </c>
      <c r="R376" s="332"/>
      <c r="S376" s="37" t="str">
        <f t="shared" ca="1" si="176"/>
        <v/>
      </c>
      <c r="T376" s="41" t="str">
        <f t="shared" ca="1" si="177"/>
        <v/>
      </c>
      <c r="U376" s="39" t="str">
        <f t="shared" si="166"/>
        <v/>
      </c>
      <c r="V376" s="39" t="str">
        <f t="shared" ca="1" si="187"/>
        <v/>
      </c>
      <c r="W376" s="39">
        <f t="shared" ca="1" si="167"/>
        <v>0</v>
      </c>
      <c r="X376" s="40"/>
      <c r="Y376" s="39">
        <f t="shared" ca="1" si="188"/>
        <v>0</v>
      </c>
      <c r="Z376" s="327"/>
      <c r="AA376" s="37" t="str">
        <f t="shared" ca="1" si="178"/>
        <v/>
      </c>
      <c r="AB376" s="41" t="str">
        <f t="shared" ca="1" si="179"/>
        <v/>
      </c>
      <c r="AC376" s="39" t="str">
        <f t="shared" si="168"/>
        <v/>
      </c>
      <c r="AD376" s="39" t="str">
        <f t="shared" ca="1" si="189"/>
        <v/>
      </c>
      <c r="AE376" s="39" t="str">
        <f t="shared" ca="1" si="180"/>
        <v/>
      </c>
      <c r="AF376" s="40"/>
      <c r="AG376" s="39">
        <f t="shared" ca="1" si="190"/>
        <v>0</v>
      </c>
      <c r="AH376" s="339"/>
      <c r="AI376" s="37" t="str">
        <f t="shared" ca="1" si="181"/>
        <v/>
      </c>
      <c r="AJ376" s="41" t="str">
        <f t="shared" ca="1" si="182"/>
        <v/>
      </c>
      <c r="AK376" s="39" t="str">
        <f t="shared" si="169"/>
        <v/>
      </c>
      <c r="AL376" s="39" t="str">
        <f t="shared" ca="1" si="191"/>
        <v/>
      </c>
      <c r="AM376" s="39" t="str">
        <f t="shared" ca="1" si="183"/>
        <v/>
      </c>
      <c r="AN376" s="40"/>
      <c r="AO376" s="39">
        <f t="shared" ca="1" si="192"/>
        <v>0</v>
      </c>
      <c r="AP376" s="339"/>
      <c r="AW376" s="329"/>
      <c r="BI376" s="329"/>
      <c r="BJ376" s="329"/>
      <c r="BK376" s="329"/>
      <c r="BL376" s="329"/>
      <c r="BM376" s="329"/>
      <c r="BN376" s="329"/>
      <c r="BO376" s="329"/>
      <c r="BP376" s="329"/>
      <c r="BQ376" s="329"/>
      <c r="BR376" s="329"/>
      <c r="BS376" s="329"/>
      <c r="BT376" s="329"/>
      <c r="BU376" s="329"/>
      <c r="BV376" s="329"/>
      <c r="BW376" s="325"/>
      <c r="BX376" s="325"/>
      <c r="BY376" s="325"/>
      <c r="BZ376" s="325"/>
      <c r="CA376" s="325"/>
      <c r="CB376" s="325"/>
      <c r="CC376" s="325"/>
      <c r="CD376" s="325"/>
      <c r="CE376" s="325"/>
      <c r="CF376" s="325"/>
      <c r="CG376" s="325"/>
      <c r="CH376" s="325"/>
      <c r="CI376" s="325"/>
      <c r="CJ376" s="325"/>
      <c r="CK376" s="325"/>
      <c r="CL376" s="325"/>
      <c r="CM376" s="325"/>
      <c r="CN376" s="325"/>
      <c r="CO376" s="325"/>
      <c r="CP376" s="325"/>
      <c r="CQ376" s="325"/>
      <c r="CR376" s="325"/>
      <c r="CS376" s="325"/>
      <c r="CT376" s="325"/>
      <c r="CU376" s="325"/>
      <c r="CV376" s="325"/>
      <c r="CW376" s="325"/>
      <c r="CX376" s="325"/>
    </row>
    <row r="377" spans="1:102" s="36" customFormat="1" ht="15" hidden="1" customHeight="1">
      <c r="A377" s="329"/>
      <c r="B377" s="37" t="str">
        <f t="shared" ca="1" si="170"/>
        <v/>
      </c>
      <c r="C377" s="41" t="str">
        <f t="shared" ca="1" si="171"/>
        <v/>
      </c>
      <c r="D377" s="39" t="str">
        <f t="shared" ca="1" si="172"/>
        <v/>
      </c>
      <c r="E377" s="39" t="str">
        <f t="shared" ca="1" si="184"/>
        <v/>
      </c>
      <c r="F377" s="39" t="str">
        <f t="shared" ca="1" si="173"/>
        <v/>
      </c>
      <c r="G377" s="101"/>
      <c r="H377" s="39">
        <f t="shared" ca="1" si="164"/>
        <v>0</v>
      </c>
      <c r="J377" s="332"/>
      <c r="K377" s="37" t="str">
        <f t="shared" ca="1" si="174"/>
        <v/>
      </c>
      <c r="L377" s="41" t="str">
        <f t="shared" ca="1" si="175"/>
        <v/>
      </c>
      <c r="M377" s="39" t="str">
        <f t="shared" si="165"/>
        <v/>
      </c>
      <c r="N377" s="39" t="str">
        <f t="shared" ca="1" si="185"/>
        <v/>
      </c>
      <c r="O377" s="39">
        <f ca="1">ROUND(Q376*$O$5/payments_per_year,2)</f>
        <v>0</v>
      </c>
      <c r="P377" s="101"/>
      <c r="Q377" s="39">
        <f t="shared" ca="1" si="186"/>
        <v>0</v>
      </c>
      <c r="R377" s="332"/>
      <c r="S377" s="37" t="str">
        <f t="shared" ca="1" si="176"/>
        <v/>
      </c>
      <c r="T377" s="41" t="str">
        <f t="shared" ca="1" si="177"/>
        <v/>
      </c>
      <c r="U377" s="39" t="str">
        <f t="shared" si="166"/>
        <v/>
      </c>
      <c r="V377" s="39" t="str">
        <f t="shared" ca="1" si="187"/>
        <v/>
      </c>
      <c r="W377" s="39">
        <f t="shared" ca="1" si="167"/>
        <v>0</v>
      </c>
      <c r="X377" s="40"/>
      <c r="Y377" s="39">
        <f t="shared" ca="1" si="188"/>
        <v>0</v>
      </c>
      <c r="Z377" s="327"/>
      <c r="AA377" s="37" t="str">
        <f t="shared" ca="1" si="178"/>
        <v/>
      </c>
      <c r="AB377" s="41" t="str">
        <f t="shared" ca="1" si="179"/>
        <v/>
      </c>
      <c r="AC377" s="39" t="str">
        <f t="shared" si="168"/>
        <v/>
      </c>
      <c r="AD377" s="39" t="str">
        <f t="shared" ca="1" si="189"/>
        <v/>
      </c>
      <c r="AE377" s="39" t="str">
        <f t="shared" ca="1" si="180"/>
        <v/>
      </c>
      <c r="AF377" s="40"/>
      <c r="AG377" s="39">
        <f t="shared" ca="1" si="190"/>
        <v>0</v>
      </c>
      <c r="AH377" s="339"/>
      <c r="AI377" s="37" t="str">
        <f t="shared" ca="1" si="181"/>
        <v/>
      </c>
      <c r="AJ377" s="41" t="str">
        <f t="shared" ca="1" si="182"/>
        <v/>
      </c>
      <c r="AK377" s="39" t="str">
        <f t="shared" si="169"/>
        <v/>
      </c>
      <c r="AL377" s="39" t="str">
        <f t="shared" ca="1" si="191"/>
        <v/>
      </c>
      <c r="AM377" s="39" t="str">
        <f t="shared" ca="1" si="183"/>
        <v/>
      </c>
      <c r="AN377" s="40"/>
      <c r="AO377" s="39">
        <f t="shared" ca="1" si="192"/>
        <v>0</v>
      </c>
      <c r="AP377" s="339"/>
      <c r="AW377" s="329"/>
      <c r="BI377" s="329"/>
      <c r="BJ377" s="329"/>
      <c r="BK377" s="329"/>
      <c r="BL377" s="329"/>
      <c r="BM377" s="329"/>
      <c r="BN377" s="329"/>
      <c r="BO377" s="329"/>
      <c r="BP377" s="329"/>
      <c r="BQ377" s="329"/>
      <c r="BR377" s="329"/>
      <c r="BS377" s="329"/>
      <c r="BT377" s="329"/>
      <c r="BU377" s="329"/>
      <c r="BV377" s="329"/>
      <c r="BW377" s="325"/>
      <c r="BX377" s="325"/>
      <c r="BY377" s="325"/>
      <c r="BZ377" s="325"/>
      <c r="CA377" s="325"/>
      <c r="CB377" s="325"/>
      <c r="CC377" s="325"/>
      <c r="CD377" s="325"/>
      <c r="CE377" s="325"/>
      <c r="CF377" s="325"/>
      <c r="CG377" s="325"/>
      <c r="CH377" s="325"/>
      <c r="CI377" s="325"/>
      <c r="CJ377" s="325"/>
      <c r="CK377" s="325"/>
      <c r="CL377" s="325"/>
      <c r="CM377" s="325"/>
      <c r="CN377" s="325"/>
      <c r="CO377" s="325"/>
      <c r="CP377" s="325"/>
      <c r="CQ377" s="325"/>
      <c r="CR377" s="325"/>
      <c r="CS377" s="325"/>
      <c r="CT377" s="325"/>
      <c r="CU377" s="325"/>
      <c r="CV377" s="325"/>
      <c r="CW377" s="325"/>
      <c r="CX377" s="325"/>
    </row>
    <row r="378" spans="1:102" s="36" customFormat="1" ht="15" hidden="1" customHeight="1">
      <c r="A378" s="329"/>
      <c r="B378" s="37" t="str">
        <f t="shared" ca="1" si="170"/>
        <v/>
      </c>
      <c r="C378" s="41" t="str">
        <f t="shared" ca="1" si="171"/>
        <v/>
      </c>
      <c r="D378" s="39" t="str">
        <f t="shared" ca="1" si="172"/>
        <v/>
      </c>
      <c r="E378" s="39" t="str">
        <f t="shared" ca="1" si="184"/>
        <v/>
      </c>
      <c r="F378" s="39" t="str">
        <f t="shared" ca="1" si="173"/>
        <v/>
      </c>
      <c r="G378" s="101"/>
      <c r="H378" s="39">
        <f t="shared" ca="1" si="164"/>
        <v>0</v>
      </c>
      <c r="J378" s="332"/>
      <c r="K378" s="37" t="str">
        <f t="shared" ca="1" si="174"/>
        <v/>
      </c>
      <c r="L378" s="41" t="str">
        <f t="shared" ca="1" si="175"/>
        <v/>
      </c>
      <c r="M378" s="39" t="str">
        <f t="shared" si="165"/>
        <v/>
      </c>
      <c r="N378" s="39" t="str">
        <f t="shared" ca="1" si="185"/>
        <v/>
      </c>
      <c r="O378" s="39" t="str">
        <f ca="1">IF(L378="","",ROUND(Q377*$O$5/payments_per_year,2))</f>
        <v/>
      </c>
      <c r="P378" s="101"/>
      <c r="Q378" s="39">
        <f t="shared" ca="1" si="186"/>
        <v>0</v>
      </c>
      <c r="R378" s="332"/>
      <c r="S378" s="37" t="str">
        <f t="shared" ca="1" si="176"/>
        <v/>
      </c>
      <c r="T378" s="41" t="str">
        <f t="shared" ca="1" si="177"/>
        <v/>
      </c>
      <c r="U378" s="39" t="str">
        <f t="shared" si="166"/>
        <v/>
      </c>
      <c r="V378" s="39" t="str">
        <f t="shared" ca="1" si="187"/>
        <v/>
      </c>
      <c r="W378" s="39">
        <f t="shared" ca="1" si="167"/>
        <v>0</v>
      </c>
      <c r="X378" s="40"/>
      <c r="Y378" s="39">
        <f t="shared" ca="1" si="188"/>
        <v>0</v>
      </c>
      <c r="Z378" s="327"/>
      <c r="AA378" s="37" t="str">
        <f t="shared" ca="1" si="178"/>
        <v/>
      </c>
      <c r="AB378" s="41" t="str">
        <f t="shared" ca="1" si="179"/>
        <v/>
      </c>
      <c r="AC378" s="39" t="str">
        <f t="shared" si="168"/>
        <v/>
      </c>
      <c r="AD378" s="39" t="str">
        <f t="shared" ca="1" si="189"/>
        <v/>
      </c>
      <c r="AE378" s="39" t="str">
        <f t="shared" ca="1" si="180"/>
        <v/>
      </c>
      <c r="AF378" s="40"/>
      <c r="AG378" s="39">
        <f t="shared" ca="1" si="190"/>
        <v>0</v>
      </c>
      <c r="AH378" s="339"/>
      <c r="AI378" s="37" t="str">
        <f t="shared" ca="1" si="181"/>
        <v/>
      </c>
      <c r="AJ378" s="41" t="str">
        <f t="shared" ca="1" si="182"/>
        <v/>
      </c>
      <c r="AK378" s="39" t="str">
        <f t="shared" si="169"/>
        <v/>
      </c>
      <c r="AL378" s="39" t="str">
        <f t="shared" ca="1" si="191"/>
        <v/>
      </c>
      <c r="AM378" s="39" t="str">
        <f t="shared" ca="1" si="183"/>
        <v/>
      </c>
      <c r="AN378" s="40"/>
      <c r="AO378" s="39">
        <f t="shared" ca="1" si="192"/>
        <v>0</v>
      </c>
      <c r="AP378" s="339"/>
      <c r="AW378" s="329"/>
      <c r="BI378" s="329"/>
      <c r="BJ378" s="329"/>
      <c r="BK378" s="329"/>
      <c r="BL378" s="329"/>
      <c r="BM378" s="329"/>
      <c r="BN378" s="329"/>
      <c r="BO378" s="329"/>
      <c r="BP378" s="329"/>
      <c r="BQ378" s="329"/>
      <c r="BR378" s="329"/>
      <c r="BS378" s="329"/>
      <c r="BT378" s="329"/>
      <c r="BU378" s="329"/>
      <c r="BV378" s="329"/>
      <c r="BW378" s="325"/>
      <c r="BX378" s="325"/>
      <c r="BY378" s="325"/>
      <c r="BZ378" s="325"/>
      <c r="CA378" s="325"/>
      <c r="CB378" s="325"/>
      <c r="CC378" s="325"/>
      <c r="CD378" s="325"/>
      <c r="CE378" s="325"/>
      <c r="CF378" s="325"/>
      <c r="CG378" s="325"/>
      <c r="CH378" s="325"/>
      <c r="CI378" s="325"/>
      <c r="CJ378" s="325"/>
      <c r="CK378" s="325"/>
      <c r="CL378" s="325"/>
      <c r="CM378" s="325"/>
      <c r="CN378" s="325"/>
      <c r="CO378" s="325"/>
      <c r="CP378" s="325"/>
      <c r="CQ378" s="325"/>
      <c r="CR378" s="325"/>
      <c r="CS378" s="325"/>
      <c r="CT378" s="325"/>
      <c r="CU378" s="325"/>
      <c r="CV378" s="325"/>
      <c r="CW378" s="325"/>
      <c r="CX378" s="325"/>
    </row>
    <row r="379" spans="1:102" s="36" customFormat="1" ht="15" hidden="1" customHeight="1">
      <c r="A379" s="329"/>
      <c r="B379" s="37" t="str">
        <f t="shared" ca="1" si="170"/>
        <v/>
      </c>
      <c r="C379" s="41" t="str">
        <f t="shared" ca="1" si="171"/>
        <v/>
      </c>
      <c r="D379" s="39" t="str">
        <f t="shared" ca="1" si="172"/>
        <v/>
      </c>
      <c r="E379" s="39" t="str">
        <f t="shared" ca="1" si="184"/>
        <v/>
      </c>
      <c r="F379" s="39" t="str">
        <f t="shared" ca="1" si="173"/>
        <v/>
      </c>
      <c r="G379" s="101"/>
      <c r="H379" s="39">
        <f t="shared" ca="1" si="164"/>
        <v>0</v>
      </c>
      <c r="J379" s="332"/>
      <c r="K379" s="37" t="str">
        <f t="shared" ca="1" si="174"/>
        <v/>
      </c>
      <c r="L379" s="41" t="str">
        <f t="shared" ca="1" si="175"/>
        <v/>
      </c>
      <c r="M379" s="39" t="str">
        <f t="shared" si="165"/>
        <v/>
      </c>
      <c r="N379" s="39" t="str">
        <f t="shared" ca="1" si="185"/>
        <v/>
      </c>
      <c r="O379" s="39">
        <f ca="1">ROUND(Q378*$O$5/payments_per_year,2)</f>
        <v>0</v>
      </c>
      <c r="P379" s="101"/>
      <c r="Q379" s="39">
        <f t="shared" ca="1" si="186"/>
        <v>0</v>
      </c>
      <c r="R379" s="332"/>
      <c r="S379" s="37" t="str">
        <f t="shared" ca="1" si="176"/>
        <v/>
      </c>
      <c r="T379" s="41" t="str">
        <f t="shared" ca="1" si="177"/>
        <v/>
      </c>
      <c r="U379" s="39" t="str">
        <f t="shared" si="166"/>
        <v/>
      </c>
      <c r="V379" s="39" t="str">
        <f t="shared" ca="1" si="187"/>
        <v/>
      </c>
      <c r="W379" s="39">
        <f t="shared" ca="1" si="167"/>
        <v>0</v>
      </c>
      <c r="X379" s="40"/>
      <c r="Y379" s="39">
        <f t="shared" ca="1" si="188"/>
        <v>0</v>
      </c>
      <c r="Z379" s="327"/>
      <c r="AA379" s="37" t="str">
        <f t="shared" ca="1" si="178"/>
        <v/>
      </c>
      <c r="AB379" s="41" t="str">
        <f t="shared" ca="1" si="179"/>
        <v/>
      </c>
      <c r="AC379" s="39" t="str">
        <f t="shared" si="168"/>
        <v/>
      </c>
      <c r="AD379" s="39" t="str">
        <f t="shared" ca="1" si="189"/>
        <v/>
      </c>
      <c r="AE379" s="39" t="str">
        <f t="shared" ca="1" si="180"/>
        <v/>
      </c>
      <c r="AF379" s="40"/>
      <c r="AG379" s="39">
        <f t="shared" ca="1" si="190"/>
        <v>0</v>
      </c>
      <c r="AH379" s="339"/>
      <c r="AI379" s="37" t="str">
        <f t="shared" ca="1" si="181"/>
        <v/>
      </c>
      <c r="AJ379" s="41" t="str">
        <f t="shared" ca="1" si="182"/>
        <v/>
      </c>
      <c r="AK379" s="39" t="str">
        <f t="shared" si="169"/>
        <v/>
      </c>
      <c r="AL379" s="39" t="str">
        <f t="shared" ca="1" si="191"/>
        <v/>
      </c>
      <c r="AM379" s="39" t="str">
        <f t="shared" ca="1" si="183"/>
        <v/>
      </c>
      <c r="AN379" s="40"/>
      <c r="AO379" s="39">
        <f t="shared" ca="1" si="192"/>
        <v>0</v>
      </c>
      <c r="AP379" s="339"/>
      <c r="AW379" s="329"/>
      <c r="BI379" s="329"/>
      <c r="BJ379" s="329"/>
      <c r="BK379" s="329"/>
      <c r="BL379" s="329"/>
      <c r="BM379" s="329"/>
      <c r="BN379" s="329"/>
      <c r="BO379" s="329"/>
      <c r="BP379" s="329"/>
      <c r="BQ379" s="329"/>
      <c r="BR379" s="329"/>
      <c r="BS379" s="329"/>
      <c r="BT379" s="329"/>
      <c r="BU379" s="329"/>
      <c r="BV379" s="329"/>
      <c r="BW379" s="325"/>
      <c r="BX379" s="325"/>
      <c r="BY379" s="325"/>
      <c r="BZ379" s="325"/>
      <c r="CA379" s="325"/>
      <c r="CB379" s="325"/>
      <c r="CC379" s="325"/>
      <c r="CD379" s="325"/>
      <c r="CE379" s="325"/>
      <c r="CF379" s="325"/>
      <c r="CG379" s="325"/>
      <c r="CH379" s="325"/>
      <c r="CI379" s="325"/>
      <c r="CJ379" s="325"/>
      <c r="CK379" s="325"/>
      <c r="CL379" s="325"/>
      <c r="CM379" s="325"/>
      <c r="CN379" s="325"/>
      <c r="CO379" s="325"/>
      <c r="CP379" s="325"/>
      <c r="CQ379" s="325"/>
      <c r="CR379" s="325"/>
      <c r="CS379" s="325"/>
      <c r="CT379" s="325"/>
      <c r="CU379" s="325"/>
      <c r="CV379" s="325"/>
      <c r="CW379" s="325"/>
      <c r="CX379" s="325"/>
    </row>
    <row r="380" spans="1:102" s="36" customFormat="1" ht="15" hidden="1" customHeight="1">
      <c r="A380" s="329"/>
      <c r="B380" s="37" t="str">
        <f t="shared" ca="1" si="170"/>
        <v/>
      </c>
      <c r="C380" s="41" t="str">
        <f t="shared" ca="1" si="171"/>
        <v/>
      </c>
      <c r="D380" s="39" t="str">
        <f t="shared" ca="1" si="172"/>
        <v/>
      </c>
      <c r="E380" s="39" t="str">
        <f t="shared" ca="1" si="184"/>
        <v/>
      </c>
      <c r="F380" s="39" t="str">
        <f t="shared" ca="1" si="173"/>
        <v/>
      </c>
      <c r="G380" s="101"/>
      <c r="H380" s="39">
        <f t="shared" ca="1" si="164"/>
        <v>0</v>
      </c>
      <c r="J380" s="332"/>
      <c r="K380" s="37" t="str">
        <f t="shared" ca="1" si="174"/>
        <v/>
      </c>
      <c r="L380" s="41" t="str">
        <f t="shared" ca="1" si="175"/>
        <v/>
      </c>
      <c r="M380" s="39" t="str">
        <f t="shared" si="165"/>
        <v/>
      </c>
      <c r="N380" s="39" t="str">
        <f t="shared" ca="1" si="185"/>
        <v/>
      </c>
      <c r="O380" s="39" t="str">
        <f ca="1">IF(L380="","",ROUND(Q379*$O$5/payments_per_year,2))</f>
        <v/>
      </c>
      <c r="P380" s="101"/>
      <c r="Q380" s="39">
        <f t="shared" ca="1" si="186"/>
        <v>0</v>
      </c>
      <c r="R380" s="332"/>
      <c r="S380" s="37" t="str">
        <f t="shared" ca="1" si="176"/>
        <v/>
      </c>
      <c r="T380" s="41" t="str">
        <f t="shared" ca="1" si="177"/>
        <v/>
      </c>
      <c r="U380" s="39" t="str">
        <f t="shared" si="166"/>
        <v/>
      </c>
      <c r="V380" s="39" t="str">
        <f t="shared" ca="1" si="187"/>
        <v/>
      </c>
      <c r="W380" s="39">
        <f t="shared" ca="1" si="167"/>
        <v>0</v>
      </c>
      <c r="X380" s="40"/>
      <c r="Y380" s="39">
        <f t="shared" ca="1" si="188"/>
        <v>0</v>
      </c>
      <c r="Z380" s="327"/>
      <c r="AA380" s="37" t="str">
        <f t="shared" ca="1" si="178"/>
        <v/>
      </c>
      <c r="AB380" s="41" t="str">
        <f t="shared" ca="1" si="179"/>
        <v/>
      </c>
      <c r="AC380" s="39" t="str">
        <f t="shared" si="168"/>
        <v/>
      </c>
      <c r="AD380" s="39" t="str">
        <f t="shared" ca="1" si="189"/>
        <v/>
      </c>
      <c r="AE380" s="39" t="str">
        <f t="shared" ca="1" si="180"/>
        <v/>
      </c>
      <c r="AF380" s="40"/>
      <c r="AG380" s="39">
        <f t="shared" ca="1" si="190"/>
        <v>0</v>
      </c>
      <c r="AH380" s="339"/>
      <c r="AI380" s="37" t="str">
        <f t="shared" ca="1" si="181"/>
        <v/>
      </c>
      <c r="AJ380" s="41" t="str">
        <f t="shared" ca="1" si="182"/>
        <v/>
      </c>
      <c r="AK380" s="39" t="str">
        <f t="shared" si="169"/>
        <v/>
      </c>
      <c r="AL380" s="39" t="str">
        <f t="shared" ca="1" si="191"/>
        <v/>
      </c>
      <c r="AM380" s="39" t="str">
        <f t="shared" ca="1" si="183"/>
        <v/>
      </c>
      <c r="AN380" s="40"/>
      <c r="AO380" s="39">
        <f t="shared" ca="1" si="192"/>
        <v>0</v>
      </c>
      <c r="AP380" s="339"/>
      <c r="AW380" s="329"/>
      <c r="BI380" s="329"/>
      <c r="BJ380" s="329"/>
      <c r="BK380" s="329"/>
      <c r="BL380" s="329"/>
      <c r="BM380" s="329"/>
      <c r="BN380" s="329"/>
      <c r="BO380" s="329"/>
      <c r="BP380" s="329"/>
      <c r="BQ380" s="329"/>
      <c r="BR380" s="329"/>
      <c r="BS380" s="329"/>
      <c r="BT380" s="329"/>
      <c r="BU380" s="329"/>
      <c r="BV380" s="329"/>
      <c r="BW380" s="325"/>
      <c r="BX380" s="325"/>
      <c r="BY380" s="325"/>
      <c r="BZ380" s="325"/>
      <c r="CA380" s="325"/>
      <c r="CB380" s="325"/>
      <c r="CC380" s="325"/>
      <c r="CD380" s="325"/>
      <c r="CE380" s="325"/>
      <c r="CF380" s="325"/>
      <c r="CG380" s="325"/>
      <c r="CH380" s="325"/>
      <c r="CI380" s="325"/>
      <c r="CJ380" s="325"/>
      <c r="CK380" s="325"/>
      <c r="CL380" s="325"/>
      <c r="CM380" s="325"/>
      <c r="CN380" s="325"/>
      <c r="CO380" s="325"/>
      <c r="CP380" s="325"/>
      <c r="CQ380" s="325"/>
      <c r="CR380" s="325"/>
      <c r="CS380" s="325"/>
      <c r="CT380" s="325"/>
      <c r="CU380" s="325"/>
      <c r="CV380" s="325"/>
      <c r="CW380" s="325"/>
      <c r="CX380" s="325"/>
    </row>
    <row r="381" spans="1:102" s="36" customFormat="1" ht="15" hidden="1" customHeight="1">
      <c r="A381" s="329"/>
      <c r="B381" s="37" t="str">
        <f t="shared" ca="1" si="170"/>
        <v/>
      </c>
      <c r="C381" s="41" t="str">
        <f t="shared" ca="1" si="171"/>
        <v/>
      </c>
      <c r="D381" s="39" t="str">
        <f t="shared" ca="1" si="172"/>
        <v/>
      </c>
      <c r="E381" s="39" t="str">
        <f t="shared" ca="1" si="184"/>
        <v/>
      </c>
      <c r="F381" s="39" t="str">
        <f t="shared" ca="1" si="173"/>
        <v/>
      </c>
      <c r="G381" s="101"/>
      <c r="H381" s="39">
        <f t="shared" ca="1" si="164"/>
        <v>0</v>
      </c>
      <c r="J381" s="332"/>
      <c r="K381" s="37" t="str">
        <f t="shared" ca="1" si="174"/>
        <v/>
      </c>
      <c r="L381" s="41" t="str">
        <f t="shared" ca="1" si="175"/>
        <v/>
      </c>
      <c r="M381" s="39" t="str">
        <f t="shared" si="165"/>
        <v/>
      </c>
      <c r="N381" s="39" t="str">
        <f t="shared" ca="1" si="185"/>
        <v/>
      </c>
      <c r="O381" s="39">
        <f ca="1">ROUND(Q380*$O$5/payments_per_year,2)</f>
        <v>0</v>
      </c>
      <c r="P381" s="101"/>
      <c r="Q381" s="39">
        <f t="shared" ca="1" si="186"/>
        <v>0</v>
      </c>
      <c r="R381" s="332"/>
      <c r="S381" s="37" t="str">
        <f t="shared" ca="1" si="176"/>
        <v/>
      </c>
      <c r="T381" s="41" t="str">
        <f t="shared" ca="1" si="177"/>
        <v/>
      </c>
      <c r="U381" s="39" t="str">
        <f t="shared" si="166"/>
        <v/>
      </c>
      <c r="V381" s="39" t="str">
        <f t="shared" ca="1" si="187"/>
        <v/>
      </c>
      <c r="W381" s="39">
        <f t="shared" ca="1" si="167"/>
        <v>0</v>
      </c>
      <c r="X381" s="40"/>
      <c r="Y381" s="39">
        <f t="shared" ca="1" si="188"/>
        <v>0</v>
      </c>
      <c r="Z381" s="327"/>
      <c r="AA381" s="37" t="str">
        <f t="shared" ca="1" si="178"/>
        <v/>
      </c>
      <c r="AB381" s="41" t="str">
        <f t="shared" ca="1" si="179"/>
        <v/>
      </c>
      <c r="AC381" s="39" t="str">
        <f t="shared" si="168"/>
        <v/>
      </c>
      <c r="AD381" s="39" t="str">
        <f t="shared" ca="1" si="189"/>
        <v/>
      </c>
      <c r="AE381" s="39" t="str">
        <f t="shared" ca="1" si="180"/>
        <v/>
      </c>
      <c r="AF381" s="40"/>
      <c r="AG381" s="39">
        <f t="shared" ca="1" si="190"/>
        <v>0</v>
      </c>
      <c r="AH381" s="339"/>
      <c r="AI381" s="37" t="str">
        <f t="shared" ca="1" si="181"/>
        <v/>
      </c>
      <c r="AJ381" s="41" t="str">
        <f t="shared" ca="1" si="182"/>
        <v/>
      </c>
      <c r="AK381" s="39" t="str">
        <f t="shared" si="169"/>
        <v/>
      </c>
      <c r="AL381" s="39" t="str">
        <f t="shared" ca="1" si="191"/>
        <v/>
      </c>
      <c r="AM381" s="39" t="str">
        <f t="shared" ca="1" si="183"/>
        <v/>
      </c>
      <c r="AN381" s="40"/>
      <c r="AO381" s="39">
        <f t="shared" ca="1" si="192"/>
        <v>0</v>
      </c>
      <c r="AP381" s="339"/>
      <c r="AW381" s="329"/>
      <c r="BI381" s="329"/>
      <c r="BJ381" s="329"/>
      <c r="BK381" s="329"/>
      <c r="BL381" s="329"/>
      <c r="BM381" s="329"/>
      <c r="BN381" s="329"/>
      <c r="BO381" s="329"/>
      <c r="BP381" s="329"/>
      <c r="BQ381" s="329"/>
      <c r="BR381" s="329"/>
      <c r="BS381" s="329"/>
      <c r="BT381" s="329"/>
      <c r="BU381" s="329"/>
      <c r="BV381" s="329"/>
      <c r="BW381" s="325"/>
      <c r="BX381" s="325"/>
      <c r="BY381" s="325"/>
      <c r="BZ381" s="325"/>
      <c r="CA381" s="325"/>
      <c r="CB381" s="325"/>
      <c r="CC381" s="325"/>
      <c r="CD381" s="325"/>
      <c r="CE381" s="325"/>
      <c r="CF381" s="325"/>
      <c r="CG381" s="325"/>
      <c r="CH381" s="325"/>
      <c r="CI381" s="325"/>
      <c r="CJ381" s="325"/>
      <c r="CK381" s="325"/>
      <c r="CL381" s="325"/>
      <c r="CM381" s="325"/>
      <c r="CN381" s="325"/>
      <c r="CO381" s="325"/>
      <c r="CP381" s="325"/>
      <c r="CQ381" s="325"/>
      <c r="CR381" s="325"/>
      <c r="CS381" s="325"/>
      <c r="CT381" s="325"/>
      <c r="CU381" s="325"/>
      <c r="CV381" s="325"/>
      <c r="CW381" s="325"/>
      <c r="CX381" s="325"/>
    </row>
    <row r="382" spans="1:102" s="36" customFormat="1" ht="15" hidden="1" customHeight="1">
      <c r="A382" s="329"/>
      <c r="B382" s="37" t="str">
        <f t="shared" ca="1" si="170"/>
        <v/>
      </c>
      <c r="C382" s="41" t="str">
        <f t="shared" ca="1" si="171"/>
        <v/>
      </c>
      <c r="D382" s="39" t="str">
        <f t="shared" ca="1" si="172"/>
        <v/>
      </c>
      <c r="E382" s="39" t="str">
        <f t="shared" ca="1" si="184"/>
        <v/>
      </c>
      <c r="F382" s="39" t="str">
        <f t="shared" ca="1" si="173"/>
        <v/>
      </c>
      <c r="G382" s="101"/>
      <c r="H382" s="39">
        <f t="shared" ca="1" si="164"/>
        <v>0</v>
      </c>
      <c r="J382" s="332"/>
      <c r="K382" s="37" t="str">
        <f t="shared" ca="1" si="174"/>
        <v/>
      </c>
      <c r="L382" s="41" t="str">
        <f t="shared" ca="1" si="175"/>
        <v/>
      </c>
      <c r="M382" s="39" t="str">
        <f t="shared" si="165"/>
        <v/>
      </c>
      <c r="N382" s="39" t="str">
        <f t="shared" ca="1" si="185"/>
        <v/>
      </c>
      <c r="O382" s="39" t="str">
        <f ca="1">IF(L382="","",ROUND(Q381*$O$5/payments_per_year,2))</f>
        <v/>
      </c>
      <c r="P382" s="101"/>
      <c r="Q382" s="39">
        <f t="shared" ca="1" si="186"/>
        <v>0</v>
      </c>
      <c r="R382" s="332"/>
      <c r="S382" s="37" t="str">
        <f t="shared" ca="1" si="176"/>
        <v/>
      </c>
      <c r="T382" s="41" t="str">
        <f t="shared" ca="1" si="177"/>
        <v/>
      </c>
      <c r="U382" s="39" t="str">
        <f t="shared" si="166"/>
        <v/>
      </c>
      <c r="V382" s="39" t="str">
        <f t="shared" ca="1" si="187"/>
        <v/>
      </c>
      <c r="W382" s="39">
        <f t="shared" ca="1" si="167"/>
        <v>0</v>
      </c>
      <c r="X382" s="40"/>
      <c r="Y382" s="39">
        <f t="shared" ca="1" si="188"/>
        <v>0</v>
      </c>
      <c r="Z382" s="327"/>
      <c r="AA382" s="37" t="str">
        <f t="shared" ca="1" si="178"/>
        <v/>
      </c>
      <c r="AB382" s="41" t="str">
        <f t="shared" ca="1" si="179"/>
        <v/>
      </c>
      <c r="AC382" s="39" t="str">
        <f t="shared" si="168"/>
        <v/>
      </c>
      <c r="AD382" s="39" t="str">
        <f t="shared" ca="1" si="189"/>
        <v/>
      </c>
      <c r="AE382" s="39" t="str">
        <f t="shared" ca="1" si="180"/>
        <v/>
      </c>
      <c r="AF382" s="40"/>
      <c r="AG382" s="39">
        <f t="shared" ca="1" si="190"/>
        <v>0</v>
      </c>
      <c r="AH382" s="339"/>
      <c r="AI382" s="37" t="str">
        <f t="shared" ca="1" si="181"/>
        <v/>
      </c>
      <c r="AJ382" s="41" t="str">
        <f t="shared" ca="1" si="182"/>
        <v/>
      </c>
      <c r="AK382" s="39" t="str">
        <f t="shared" si="169"/>
        <v/>
      </c>
      <c r="AL382" s="39" t="str">
        <f t="shared" ca="1" si="191"/>
        <v/>
      </c>
      <c r="AM382" s="39" t="str">
        <f t="shared" ca="1" si="183"/>
        <v/>
      </c>
      <c r="AN382" s="40"/>
      <c r="AO382" s="39">
        <f t="shared" ca="1" si="192"/>
        <v>0</v>
      </c>
      <c r="AP382" s="339"/>
      <c r="AW382" s="329"/>
      <c r="BI382" s="329"/>
      <c r="BJ382" s="329"/>
      <c r="BK382" s="329"/>
      <c r="BL382" s="329"/>
      <c r="BM382" s="329"/>
      <c r="BN382" s="329"/>
      <c r="BO382" s="329"/>
      <c r="BP382" s="329"/>
      <c r="BQ382" s="329"/>
      <c r="BR382" s="329"/>
      <c r="BS382" s="329"/>
      <c r="BT382" s="329"/>
      <c r="BU382" s="329"/>
      <c r="BV382" s="329"/>
      <c r="BW382" s="325"/>
      <c r="BX382" s="325"/>
      <c r="BY382" s="325"/>
      <c r="BZ382" s="325"/>
      <c r="CA382" s="325"/>
      <c r="CB382" s="325"/>
      <c r="CC382" s="325"/>
      <c r="CD382" s="325"/>
      <c r="CE382" s="325"/>
      <c r="CF382" s="325"/>
      <c r="CG382" s="325"/>
      <c r="CH382" s="325"/>
      <c r="CI382" s="325"/>
      <c r="CJ382" s="325"/>
      <c r="CK382" s="325"/>
      <c r="CL382" s="325"/>
      <c r="CM382" s="325"/>
      <c r="CN382" s="325"/>
      <c r="CO382" s="325"/>
      <c r="CP382" s="325"/>
      <c r="CQ382" s="325"/>
      <c r="CR382" s="325"/>
      <c r="CS382" s="325"/>
      <c r="CT382" s="325"/>
      <c r="CU382" s="325"/>
      <c r="CV382" s="325"/>
      <c r="CW382" s="325"/>
      <c r="CX382" s="325"/>
    </row>
    <row r="383" spans="1:102" s="36" customFormat="1" ht="15" hidden="1" customHeight="1">
      <c r="A383" s="329"/>
      <c r="B383" s="37" t="str">
        <f t="shared" ca="1" si="170"/>
        <v/>
      </c>
      <c r="C383" s="41" t="str">
        <f t="shared" ca="1" si="171"/>
        <v/>
      </c>
      <c r="D383" s="39" t="str">
        <f t="shared" ca="1" si="172"/>
        <v/>
      </c>
      <c r="E383" s="39" t="str">
        <f t="shared" ca="1" si="184"/>
        <v/>
      </c>
      <c r="F383" s="39" t="str">
        <f t="shared" ca="1" si="173"/>
        <v/>
      </c>
      <c r="G383" s="101"/>
      <c r="H383" s="39">
        <f t="shared" ca="1" si="164"/>
        <v>0</v>
      </c>
      <c r="J383" s="332"/>
      <c r="K383" s="37" t="str">
        <f t="shared" ca="1" si="174"/>
        <v/>
      </c>
      <c r="L383" s="41" t="str">
        <f t="shared" ca="1" si="175"/>
        <v/>
      </c>
      <c r="M383" s="39" t="str">
        <f t="shared" si="165"/>
        <v/>
      </c>
      <c r="N383" s="39" t="str">
        <f t="shared" ca="1" si="185"/>
        <v/>
      </c>
      <c r="O383" s="39">
        <f ca="1">ROUND(Q382*$O$5/payments_per_year,2)</f>
        <v>0</v>
      </c>
      <c r="P383" s="101"/>
      <c r="Q383" s="39">
        <f t="shared" ca="1" si="186"/>
        <v>0</v>
      </c>
      <c r="R383" s="332"/>
      <c r="S383" s="37" t="str">
        <f t="shared" ca="1" si="176"/>
        <v/>
      </c>
      <c r="T383" s="41" t="str">
        <f t="shared" ca="1" si="177"/>
        <v/>
      </c>
      <c r="U383" s="39" t="str">
        <f t="shared" si="166"/>
        <v/>
      </c>
      <c r="V383" s="39" t="str">
        <f t="shared" ca="1" si="187"/>
        <v/>
      </c>
      <c r="W383" s="39">
        <f t="shared" ca="1" si="167"/>
        <v>0</v>
      </c>
      <c r="X383" s="40"/>
      <c r="Y383" s="39">
        <f t="shared" ca="1" si="188"/>
        <v>0</v>
      </c>
      <c r="Z383" s="327"/>
      <c r="AA383" s="37" t="str">
        <f t="shared" ca="1" si="178"/>
        <v/>
      </c>
      <c r="AB383" s="41" t="str">
        <f t="shared" ca="1" si="179"/>
        <v/>
      </c>
      <c r="AC383" s="39" t="str">
        <f t="shared" si="168"/>
        <v/>
      </c>
      <c r="AD383" s="39" t="str">
        <f t="shared" ca="1" si="189"/>
        <v/>
      </c>
      <c r="AE383" s="39" t="str">
        <f t="shared" ca="1" si="180"/>
        <v/>
      </c>
      <c r="AF383" s="40"/>
      <c r="AG383" s="39">
        <f t="shared" ca="1" si="190"/>
        <v>0</v>
      </c>
      <c r="AH383" s="339"/>
      <c r="AI383" s="37" t="str">
        <f t="shared" ca="1" si="181"/>
        <v/>
      </c>
      <c r="AJ383" s="41" t="str">
        <f t="shared" ca="1" si="182"/>
        <v/>
      </c>
      <c r="AK383" s="39" t="str">
        <f t="shared" si="169"/>
        <v/>
      </c>
      <c r="AL383" s="39" t="str">
        <f t="shared" ca="1" si="191"/>
        <v/>
      </c>
      <c r="AM383" s="39" t="str">
        <f t="shared" ca="1" si="183"/>
        <v/>
      </c>
      <c r="AN383" s="40"/>
      <c r="AO383" s="39">
        <f t="shared" ca="1" si="192"/>
        <v>0</v>
      </c>
      <c r="AP383" s="339"/>
      <c r="AW383" s="329"/>
      <c r="BI383" s="329"/>
      <c r="BJ383" s="329"/>
      <c r="BK383" s="329"/>
      <c r="BL383" s="329"/>
      <c r="BM383" s="329"/>
      <c r="BN383" s="329"/>
      <c r="BO383" s="329"/>
      <c r="BP383" s="329"/>
      <c r="BQ383" s="329"/>
      <c r="BR383" s="329"/>
      <c r="BS383" s="329"/>
      <c r="BT383" s="329"/>
      <c r="BU383" s="329"/>
      <c r="BV383" s="329"/>
      <c r="BW383" s="325"/>
      <c r="BX383" s="325"/>
      <c r="BY383" s="325"/>
      <c r="BZ383" s="325"/>
      <c r="CA383" s="325"/>
      <c r="CB383" s="325"/>
      <c r="CC383" s="325"/>
      <c r="CD383" s="325"/>
      <c r="CE383" s="325"/>
      <c r="CF383" s="325"/>
      <c r="CG383" s="325"/>
      <c r="CH383" s="325"/>
      <c r="CI383" s="325"/>
      <c r="CJ383" s="325"/>
      <c r="CK383" s="325"/>
      <c r="CL383" s="325"/>
      <c r="CM383" s="325"/>
      <c r="CN383" s="325"/>
      <c r="CO383" s="325"/>
      <c r="CP383" s="325"/>
      <c r="CQ383" s="325"/>
      <c r="CR383" s="325"/>
      <c r="CS383" s="325"/>
      <c r="CT383" s="325"/>
      <c r="CU383" s="325"/>
      <c r="CV383" s="325"/>
      <c r="CW383" s="325"/>
      <c r="CX383" s="325"/>
    </row>
    <row r="384" spans="1:102" s="36" customFormat="1" ht="15" hidden="1" customHeight="1">
      <c r="A384" s="329"/>
      <c r="B384" s="37" t="str">
        <f t="shared" ca="1" si="170"/>
        <v/>
      </c>
      <c r="C384" s="41" t="str">
        <f t="shared" ca="1" si="171"/>
        <v/>
      </c>
      <c r="D384" s="39" t="str">
        <f t="shared" ca="1" si="172"/>
        <v/>
      </c>
      <c r="E384" s="39" t="str">
        <f t="shared" ca="1" si="184"/>
        <v/>
      </c>
      <c r="F384" s="39" t="str">
        <f t="shared" ca="1" si="173"/>
        <v/>
      </c>
      <c r="G384" s="101"/>
      <c r="H384" s="39">
        <f t="shared" ca="1" si="164"/>
        <v>0</v>
      </c>
      <c r="J384" s="332"/>
      <c r="K384" s="37" t="str">
        <f t="shared" ca="1" si="174"/>
        <v/>
      </c>
      <c r="L384" s="41" t="str">
        <f t="shared" ca="1" si="175"/>
        <v/>
      </c>
      <c r="M384" s="39" t="str">
        <f t="shared" si="165"/>
        <v/>
      </c>
      <c r="N384" s="39" t="str">
        <f t="shared" ca="1" si="185"/>
        <v/>
      </c>
      <c r="O384" s="39" t="str">
        <f ca="1">IF(L384="","",ROUND(Q383*$O$5/payments_per_year,2))</f>
        <v/>
      </c>
      <c r="P384" s="101"/>
      <c r="Q384" s="39">
        <f t="shared" ca="1" si="186"/>
        <v>0</v>
      </c>
      <c r="R384" s="332"/>
      <c r="S384" s="37" t="str">
        <f t="shared" ca="1" si="176"/>
        <v/>
      </c>
      <c r="T384" s="41" t="str">
        <f t="shared" ca="1" si="177"/>
        <v/>
      </c>
      <c r="U384" s="39" t="str">
        <f t="shared" si="166"/>
        <v/>
      </c>
      <c r="V384" s="39" t="str">
        <f t="shared" ca="1" si="187"/>
        <v/>
      </c>
      <c r="W384" s="39">
        <f t="shared" ca="1" si="167"/>
        <v>0</v>
      </c>
      <c r="X384" s="40"/>
      <c r="Y384" s="39">
        <f t="shared" ca="1" si="188"/>
        <v>0</v>
      </c>
      <c r="Z384" s="327"/>
      <c r="AA384" s="37" t="str">
        <f t="shared" ca="1" si="178"/>
        <v/>
      </c>
      <c r="AB384" s="41" t="str">
        <f t="shared" ca="1" si="179"/>
        <v/>
      </c>
      <c r="AC384" s="39" t="str">
        <f t="shared" si="168"/>
        <v/>
      </c>
      <c r="AD384" s="39" t="str">
        <f t="shared" ca="1" si="189"/>
        <v/>
      </c>
      <c r="AE384" s="39" t="str">
        <f t="shared" ca="1" si="180"/>
        <v/>
      </c>
      <c r="AF384" s="40"/>
      <c r="AG384" s="39">
        <f t="shared" ca="1" si="190"/>
        <v>0</v>
      </c>
      <c r="AH384" s="339"/>
      <c r="AI384" s="37" t="str">
        <f t="shared" ca="1" si="181"/>
        <v/>
      </c>
      <c r="AJ384" s="41" t="str">
        <f t="shared" ca="1" si="182"/>
        <v/>
      </c>
      <c r="AK384" s="39" t="str">
        <f t="shared" si="169"/>
        <v/>
      </c>
      <c r="AL384" s="39" t="str">
        <f t="shared" ca="1" si="191"/>
        <v/>
      </c>
      <c r="AM384" s="39" t="str">
        <f t="shared" ca="1" si="183"/>
        <v/>
      </c>
      <c r="AN384" s="40"/>
      <c r="AO384" s="39">
        <f t="shared" ca="1" si="192"/>
        <v>0</v>
      </c>
      <c r="AP384" s="339"/>
      <c r="AW384" s="329"/>
      <c r="BI384" s="329"/>
      <c r="BJ384" s="329"/>
      <c r="BK384" s="329"/>
      <c r="BL384" s="329"/>
      <c r="BM384" s="329"/>
      <c r="BN384" s="329"/>
      <c r="BO384" s="329"/>
      <c r="BP384" s="329"/>
      <c r="BQ384" s="329"/>
      <c r="BR384" s="329"/>
      <c r="BS384" s="329"/>
      <c r="BT384" s="329"/>
      <c r="BU384" s="329"/>
      <c r="BV384" s="329"/>
      <c r="BW384" s="325"/>
      <c r="BX384" s="325"/>
      <c r="BY384" s="325"/>
      <c r="BZ384" s="325"/>
      <c r="CA384" s="325"/>
      <c r="CB384" s="325"/>
      <c r="CC384" s="325"/>
      <c r="CD384" s="325"/>
      <c r="CE384" s="325"/>
      <c r="CF384" s="325"/>
      <c r="CG384" s="325"/>
      <c r="CH384" s="325"/>
      <c r="CI384" s="325"/>
      <c r="CJ384" s="325"/>
      <c r="CK384" s="325"/>
      <c r="CL384" s="325"/>
      <c r="CM384" s="325"/>
      <c r="CN384" s="325"/>
      <c r="CO384" s="325"/>
      <c r="CP384" s="325"/>
      <c r="CQ384" s="325"/>
      <c r="CR384" s="325"/>
      <c r="CS384" s="325"/>
      <c r="CT384" s="325"/>
      <c r="CU384" s="325"/>
      <c r="CV384" s="325"/>
      <c r="CW384" s="325"/>
      <c r="CX384" s="325"/>
    </row>
    <row r="385" spans="1:102" s="36" customFormat="1" ht="15" hidden="1" customHeight="1">
      <c r="A385" s="329"/>
      <c r="B385" s="37" t="str">
        <f t="shared" ca="1" si="170"/>
        <v/>
      </c>
      <c r="C385" s="41" t="str">
        <f t="shared" ca="1" si="171"/>
        <v/>
      </c>
      <c r="D385" s="39" t="str">
        <f t="shared" ca="1" si="172"/>
        <v/>
      </c>
      <c r="E385" s="39" t="str">
        <f t="shared" ca="1" si="184"/>
        <v/>
      </c>
      <c r="F385" s="39" t="str">
        <f t="shared" ca="1" si="173"/>
        <v/>
      </c>
      <c r="G385" s="101"/>
      <c r="H385" s="39">
        <f t="shared" ca="1" si="164"/>
        <v>0</v>
      </c>
      <c r="J385" s="332"/>
      <c r="K385" s="37" t="str">
        <f t="shared" ca="1" si="174"/>
        <v/>
      </c>
      <c r="L385" s="41" t="str">
        <f t="shared" ca="1" si="175"/>
        <v/>
      </c>
      <c r="M385" s="39" t="str">
        <f t="shared" si="165"/>
        <v/>
      </c>
      <c r="N385" s="39" t="str">
        <f t="shared" ca="1" si="185"/>
        <v/>
      </c>
      <c r="O385" s="39">
        <f ca="1">ROUND(Q384*$O$5/payments_per_year,2)</f>
        <v>0</v>
      </c>
      <c r="P385" s="101"/>
      <c r="Q385" s="39">
        <f t="shared" ca="1" si="186"/>
        <v>0</v>
      </c>
      <c r="R385" s="332"/>
      <c r="S385" s="37" t="str">
        <f t="shared" ca="1" si="176"/>
        <v/>
      </c>
      <c r="T385" s="41" t="str">
        <f t="shared" ca="1" si="177"/>
        <v/>
      </c>
      <c r="U385" s="39" t="str">
        <f t="shared" si="166"/>
        <v/>
      </c>
      <c r="V385" s="39" t="str">
        <f t="shared" ca="1" si="187"/>
        <v/>
      </c>
      <c r="W385" s="39">
        <f t="shared" ca="1" si="167"/>
        <v>0</v>
      </c>
      <c r="X385" s="40"/>
      <c r="Y385" s="39">
        <f t="shared" ca="1" si="188"/>
        <v>0</v>
      </c>
      <c r="Z385" s="327"/>
      <c r="AA385" s="37" t="str">
        <f t="shared" ca="1" si="178"/>
        <v/>
      </c>
      <c r="AB385" s="41" t="str">
        <f t="shared" ca="1" si="179"/>
        <v/>
      </c>
      <c r="AC385" s="39" t="str">
        <f t="shared" si="168"/>
        <v/>
      </c>
      <c r="AD385" s="39" t="str">
        <f t="shared" ca="1" si="189"/>
        <v/>
      </c>
      <c r="AE385" s="39" t="str">
        <f t="shared" ca="1" si="180"/>
        <v/>
      </c>
      <c r="AF385" s="40"/>
      <c r="AG385" s="39">
        <f t="shared" ca="1" si="190"/>
        <v>0</v>
      </c>
      <c r="AH385" s="339"/>
      <c r="AI385" s="37" t="str">
        <f t="shared" ca="1" si="181"/>
        <v/>
      </c>
      <c r="AJ385" s="41" t="str">
        <f t="shared" ca="1" si="182"/>
        <v/>
      </c>
      <c r="AK385" s="39" t="str">
        <f t="shared" si="169"/>
        <v/>
      </c>
      <c r="AL385" s="39" t="str">
        <f t="shared" ca="1" si="191"/>
        <v/>
      </c>
      <c r="AM385" s="39" t="str">
        <f t="shared" ca="1" si="183"/>
        <v/>
      </c>
      <c r="AN385" s="40"/>
      <c r="AO385" s="39">
        <f t="shared" ca="1" si="192"/>
        <v>0</v>
      </c>
      <c r="AP385" s="339"/>
      <c r="AW385" s="329"/>
      <c r="BI385" s="329"/>
      <c r="BJ385" s="329"/>
      <c r="BK385" s="329"/>
      <c r="BL385" s="329"/>
      <c r="BM385" s="329"/>
      <c r="BN385" s="329"/>
      <c r="BO385" s="329"/>
      <c r="BP385" s="329"/>
      <c r="BQ385" s="329"/>
      <c r="BR385" s="329"/>
      <c r="BS385" s="329"/>
      <c r="BT385" s="329"/>
      <c r="BU385" s="329"/>
      <c r="BV385" s="329"/>
      <c r="BW385" s="325"/>
      <c r="BX385" s="325"/>
      <c r="BY385" s="325"/>
      <c r="BZ385" s="325"/>
      <c r="CA385" s="325"/>
      <c r="CB385" s="325"/>
      <c r="CC385" s="325"/>
      <c r="CD385" s="325"/>
      <c r="CE385" s="325"/>
      <c r="CF385" s="325"/>
      <c r="CG385" s="325"/>
      <c r="CH385" s="325"/>
      <c r="CI385" s="325"/>
      <c r="CJ385" s="325"/>
      <c r="CK385" s="325"/>
      <c r="CL385" s="325"/>
      <c r="CM385" s="325"/>
      <c r="CN385" s="325"/>
      <c r="CO385" s="325"/>
      <c r="CP385" s="325"/>
      <c r="CQ385" s="325"/>
      <c r="CR385" s="325"/>
      <c r="CS385" s="325"/>
      <c r="CT385" s="325"/>
      <c r="CU385" s="325"/>
      <c r="CV385" s="325"/>
      <c r="CW385" s="325"/>
      <c r="CX385" s="325"/>
    </row>
    <row r="386" spans="1:102" s="36" customFormat="1" ht="15" hidden="1" customHeight="1">
      <c r="A386" s="329"/>
      <c r="B386" s="37" t="str">
        <f t="shared" ca="1" si="170"/>
        <v/>
      </c>
      <c r="C386" s="41" t="str">
        <f t="shared" ca="1" si="171"/>
        <v/>
      </c>
      <c r="D386" s="39" t="str">
        <f t="shared" ca="1" si="172"/>
        <v/>
      </c>
      <c r="E386" s="39" t="str">
        <f t="shared" ca="1" si="184"/>
        <v/>
      </c>
      <c r="F386" s="39" t="str">
        <f t="shared" ca="1" si="173"/>
        <v/>
      </c>
      <c r="G386" s="101"/>
      <c r="H386" s="39">
        <f t="shared" ca="1" si="164"/>
        <v>0</v>
      </c>
      <c r="J386" s="332"/>
      <c r="K386" s="37" t="str">
        <f t="shared" ca="1" si="174"/>
        <v/>
      </c>
      <c r="L386" s="41" t="str">
        <f t="shared" ca="1" si="175"/>
        <v/>
      </c>
      <c r="M386" s="39" t="str">
        <f t="shared" si="165"/>
        <v/>
      </c>
      <c r="N386" s="39" t="str">
        <f t="shared" ca="1" si="185"/>
        <v/>
      </c>
      <c r="O386" s="39" t="str">
        <f ca="1">IF(L386="","",ROUND(Q385*$O$5/payments_per_year,2))</f>
        <v/>
      </c>
      <c r="P386" s="101"/>
      <c r="Q386" s="39">
        <f t="shared" ca="1" si="186"/>
        <v>0</v>
      </c>
      <c r="R386" s="332"/>
      <c r="S386" s="37" t="str">
        <f t="shared" ca="1" si="176"/>
        <v/>
      </c>
      <c r="T386" s="41" t="str">
        <f t="shared" ca="1" si="177"/>
        <v/>
      </c>
      <c r="U386" s="39" t="str">
        <f t="shared" si="166"/>
        <v/>
      </c>
      <c r="V386" s="39" t="str">
        <f t="shared" ca="1" si="187"/>
        <v/>
      </c>
      <c r="W386" s="39">
        <f t="shared" ca="1" si="167"/>
        <v>0</v>
      </c>
      <c r="X386" s="40"/>
      <c r="Y386" s="39">
        <f t="shared" ca="1" si="188"/>
        <v>0</v>
      </c>
      <c r="Z386" s="327"/>
      <c r="AA386" s="37" t="str">
        <f t="shared" ca="1" si="178"/>
        <v/>
      </c>
      <c r="AB386" s="41" t="str">
        <f t="shared" ca="1" si="179"/>
        <v/>
      </c>
      <c r="AC386" s="39" t="str">
        <f t="shared" si="168"/>
        <v/>
      </c>
      <c r="AD386" s="39" t="str">
        <f t="shared" ca="1" si="189"/>
        <v/>
      </c>
      <c r="AE386" s="39" t="str">
        <f t="shared" ca="1" si="180"/>
        <v/>
      </c>
      <c r="AF386" s="40"/>
      <c r="AG386" s="39">
        <f t="shared" ca="1" si="190"/>
        <v>0</v>
      </c>
      <c r="AH386" s="339"/>
      <c r="AI386" s="37" t="str">
        <f t="shared" ca="1" si="181"/>
        <v/>
      </c>
      <c r="AJ386" s="41" t="str">
        <f t="shared" ca="1" si="182"/>
        <v/>
      </c>
      <c r="AK386" s="39" t="str">
        <f t="shared" si="169"/>
        <v/>
      </c>
      <c r="AL386" s="39" t="str">
        <f t="shared" ca="1" si="191"/>
        <v/>
      </c>
      <c r="AM386" s="39" t="str">
        <f t="shared" ca="1" si="183"/>
        <v/>
      </c>
      <c r="AN386" s="40"/>
      <c r="AO386" s="39">
        <f t="shared" ca="1" si="192"/>
        <v>0</v>
      </c>
      <c r="AP386" s="339"/>
      <c r="AW386" s="329"/>
      <c r="BI386" s="329"/>
      <c r="BJ386" s="329"/>
      <c r="BK386" s="329"/>
      <c r="BL386" s="329"/>
      <c r="BM386" s="329"/>
      <c r="BN386" s="329"/>
      <c r="BO386" s="329"/>
      <c r="BP386" s="329"/>
      <c r="BQ386" s="329"/>
      <c r="BR386" s="329"/>
      <c r="BS386" s="329"/>
      <c r="BT386" s="329"/>
      <c r="BU386" s="329"/>
      <c r="BV386" s="329"/>
      <c r="BW386" s="325"/>
      <c r="BX386" s="325"/>
      <c r="BY386" s="325"/>
      <c r="BZ386" s="325"/>
      <c r="CA386" s="325"/>
      <c r="CB386" s="325"/>
      <c r="CC386" s="325"/>
      <c r="CD386" s="325"/>
      <c r="CE386" s="325"/>
      <c r="CF386" s="325"/>
      <c r="CG386" s="325"/>
      <c r="CH386" s="325"/>
      <c r="CI386" s="325"/>
      <c r="CJ386" s="325"/>
      <c r="CK386" s="325"/>
      <c r="CL386" s="325"/>
      <c r="CM386" s="325"/>
      <c r="CN386" s="325"/>
      <c r="CO386" s="325"/>
      <c r="CP386" s="325"/>
      <c r="CQ386" s="325"/>
      <c r="CR386" s="325"/>
      <c r="CS386" s="325"/>
      <c r="CT386" s="325"/>
      <c r="CU386" s="325"/>
      <c r="CV386" s="325"/>
      <c r="CW386" s="325"/>
      <c r="CX386" s="325"/>
    </row>
    <row r="387" spans="1:102" s="36" customFormat="1" ht="15" hidden="1" customHeight="1">
      <c r="A387" s="329"/>
      <c r="B387" s="37" t="str">
        <f t="shared" ca="1" si="170"/>
        <v/>
      </c>
      <c r="C387" s="41" t="str">
        <f t="shared" ca="1" si="171"/>
        <v/>
      </c>
      <c r="D387" s="39" t="str">
        <f t="shared" ca="1" si="172"/>
        <v/>
      </c>
      <c r="E387" s="39" t="str">
        <f t="shared" ca="1" si="184"/>
        <v/>
      </c>
      <c r="F387" s="39" t="str">
        <f t="shared" ca="1" si="173"/>
        <v/>
      </c>
      <c r="G387" s="101"/>
      <c r="H387" s="39">
        <f t="shared" ca="1" si="164"/>
        <v>0</v>
      </c>
      <c r="J387" s="332"/>
      <c r="K387" s="37" t="str">
        <f t="shared" ca="1" si="174"/>
        <v/>
      </c>
      <c r="L387" s="41" t="str">
        <f t="shared" ca="1" si="175"/>
        <v/>
      </c>
      <c r="M387" s="39" t="str">
        <f t="shared" si="165"/>
        <v/>
      </c>
      <c r="N387" s="39" t="str">
        <f t="shared" ca="1" si="185"/>
        <v/>
      </c>
      <c r="O387" s="39">
        <f ca="1">ROUND(Q386*$O$5/payments_per_year,2)</f>
        <v>0</v>
      </c>
      <c r="P387" s="101"/>
      <c r="Q387" s="39">
        <f t="shared" ca="1" si="186"/>
        <v>0</v>
      </c>
      <c r="R387" s="332"/>
      <c r="S387" s="37" t="str">
        <f t="shared" ca="1" si="176"/>
        <v/>
      </c>
      <c r="T387" s="41" t="str">
        <f t="shared" ca="1" si="177"/>
        <v/>
      </c>
      <c r="U387" s="39" t="str">
        <f t="shared" si="166"/>
        <v/>
      </c>
      <c r="V387" s="39" t="str">
        <f t="shared" ca="1" si="187"/>
        <v/>
      </c>
      <c r="W387" s="39">
        <f t="shared" ca="1" si="167"/>
        <v>0</v>
      </c>
      <c r="X387" s="40"/>
      <c r="Y387" s="39">
        <f t="shared" ca="1" si="188"/>
        <v>0</v>
      </c>
      <c r="Z387" s="327"/>
      <c r="AA387" s="37" t="str">
        <f t="shared" ca="1" si="178"/>
        <v/>
      </c>
      <c r="AB387" s="41" t="str">
        <f t="shared" ca="1" si="179"/>
        <v/>
      </c>
      <c r="AC387" s="39" t="str">
        <f t="shared" si="168"/>
        <v/>
      </c>
      <c r="AD387" s="39" t="str">
        <f t="shared" ca="1" si="189"/>
        <v/>
      </c>
      <c r="AE387" s="39" t="str">
        <f t="shared" ca="1" si="180"/>
        <v/>
      </c>
      <c r="AF387" s="40"/>
      <c r="AG387" s="39">
        <f t="shared" ca="1" si="190"/>
        <v>0</v>
      </c>
      <c r="AH387" s="339"/>
      <c r="AI387" s="37" t="str">
        <f t="shared" ca="1" si="181"/>
        <v/>
      </c>
      <c r="AJ387" s="41" t="str">
        <f t="shared" ca="1" si="182"/>
        <v/>
      </c>
      <c r="AK387" s="39" t="str">
        <f t="shared" si="169"/>
        <v/>
      </c>
      <c r="AL387" s="39" t="str">
        <f t="shared" ca="1" si="191"/>
        <v/>
      </c>
      <c r="AM387" s="39" t="str">
        <f t="shared" ca="1" si="183"/>
        <v/>
      </c>
      <c r="AN387" s="40"/>
      <c r="AO387" s="39">
        <f t="shared" ca="1" si="192"/>
        <v>0</v>
      </c>
      <c r="AP387" s="339"/>
      <c r="AW387" s="329"/>
      <c r="BI387" s="329"/>
      <c r="BJ387" s="329"/>
      <c r="BK387" s="329"/>
      <c r="BL387" s="329"/>
      <c r="BM387" s="329"/>
      <c r="BN387" s="329"/>
      <c r="BO387" s="329"/>
      <c r="BP387" s="329"/>
      <c r="BQ387" s="329"/>
      <c r="BR387" s="329"/>
      <c r="BS387" s="329"/>
      <c r="BT387" s="329"/>
      <c r="BU387" s="329"/>
      <c r="BV387" s="329"/>
      <c r="BW387" s="325"/>
      <c r="BX387" s="325"/>
      <c r="BY387" s="325"/>
      <c r="BZ387" s="325"/>
      <c r="CA387" s="325"/>
      <c r="CB387" s="325"/>
      <c r="CC387" s="325"/>
      <c r="CD387" s="325"/>
      <c r="CE387" s="325"/>
      <c r="CF387" s="325"/>
      <c r="CG387" s="325"/>
      <c r="CH387" s="325"/>
      <c r="CI387" s="325"/>
      <c r="CJ387" s="325"/>
      <c r="CK387" s="325"/>
      <c r="CL387" s="325"/>
      <c r="CM387" s="325"/>
      <c r="CN387" s="325"/>
      <c r="CO387" s="325"/>
      <c r="CP387" s="325"/>
      <c r="CQ387" s="325"/>
      <c r="CR387" s="325"/>
      <c r="CS387" s="325"/>
      <c r="CT387" s="325"/>
      <c r="CU387" s="325"/>
      <c r="CV387" s="325"/>
      <c r="CW387" s="325"/>
      <c r="CX387" s="325"/>
    </row>
    <row r="388" spans="1:102" s="36" customFormat="1" ht="15" hidden="1" customHeight="1">
      <c r="A388" s="329"/>
      <c r="B388" s="37" t="str">
        <f t="shared" ca="1" si="170"/>
        <v/>
      </c>
      <c r="C388" s="41" t="str">
        <f t="shared" ca="1" si="171"/>
        <v/>
      </c>
      <c r="D388" s="39" t="str">
        <f t="shared" ca="1" si="172"/>
        <v/>
      </c>
      <c r="E388" s="39" t="str">
        <f t="shared" ca="1" si="184"/>
        <v/>
      </c>
      <c r="F388" s="39" t="str">
        <f t="shared" ca="1" si="173"/>
        <v/>
      </c>
      <c r="G388" s="101"/>
      <c r="H388" s="39">
        <f t="shared" ca="1" si="164"/>
        <v>0</v>
      </c>
      <c r="J388" s="332"/>
      <c r="K388" s="37" t="str">
        <f t="shared" ca="1" si="174"/>
        <v/>
      </c>
      <c r="L388" s="41" t="str">
        <f t="shared" ca="1" si="175"/>
        <v/>
      </c>
      <c r="M388" s="39" t="str">
        <f t="shared" si="165"/>
        <v/>
      </c>
      <c r="N388" s="39" t="str">
        <f t="shared" ca="1" si="185"/>
        <v/>
      </c>
      <c r="O388" s="39" t="str">
        <f ca="1">IF(L388="","",ROUND(Q387*$O$5/payments_per_year,2))</f>
        <v/>
      </c>
      <c r="P388" s="101"/>
      <c r="Q388" s="39">
        <f t="shared" ca="1" si="186"/>
        <v>0</v>
      </c>
      <c r="R388" s="332"/>
      <c r="S388" s="37" t="str">
        <f t="shared" ca="1" si="176"/>
        <v/>
      </c>
      <c r="T388" s="41" t="str">
        <f t="shared" ca="1" si="177"/>
        <v/>
      </c>
      <c r="U388" s="39" t="str">
        <f t="shared" si="166"/>
        <v/>
      </c>
      <c r="V388" s="39" t="str">
        <f t="shared" ca="1" si="187"/>
        <v/>
      </c>
      <c r="W388" s="39">
        <f t="shared" ca="1" si="167"/>
        <v>0</v>
      </c>
      <c r="X388" s="40"/>
      <c r="Y388" s="39">
        <f t="shared" ca="1" si="188"/>
        <v>0</v>
      </c>
      <c r="Z388" s="327"/>
      <c r="AA388" s="37" t="str">
        <f t="shared" ca="1" si="178"/>
        <v/>
      </c>
      <c r="AB388" s="41" t="str">
        <f t="shared" ca="1" si="179"/>
        <v/>
      </c>
      <c r="AC388" s="39" t="str">
        <f t="shared" si="168"/>
        <v/>
      </c>
      <c r="AD388" s="39" t="str">
        <f t="shared" ca="1" si="189"/>
        <v/>
      </c>
      <c r="AE388" s="39" t="str">
        <f t="shared" ca="1" si="180"/>
        <v/>
      </c>
      <c r="AF388" s="40"/>
      <c r="AG388" s="39">
        <f t="shared" ca="1" si="190"/>
        <v>0</v>
      </c>
      <c r="AH388" s="339"/>
      <c r="AI388" s="37" t="str">
        <f t="shared" ca="1" si="181"/>
        <v/>
      </c>
      <c r="AJ388" s="41" t="str">
        <f t="shared" ca="1" si="182"/>
        <v/>
      </c>
      <c r="AK388" s="39" t="str">
        <f t="shared" si="169"/>
        <v/>
      </c>
      <c r="AL388" s="39" t="str">
        <f t="shared" ca="1" si="191"/>
        <v/>
      </c>
      <c r="AM388" s="39" t="str">
        <f t="shared" ca="1" si="183"/>
        <v/>
      </c>
      <c r="AN388" s="40"/>
      <c r="AO388" s="39">
        <f t="shared" ca="1" si="192"/>
        <v>0</v>
      </c>
      <c r="AP388" s="339"/>
      <c r="AW388" s="329"/>
      <c r="BI388" s="329"/>
      <c r="BJ388" s="329"/>
      <c r="BK388" s="329"/>
      <c r="BL388" s="329"/>
      <c r="BM388" s="329"/>
      <c r="BN388" s="329"/>
      <c r="BO388" s="329"/>
      <c r="BP388" s="329"/>
      <c r="BQ388" s="329"/>
      <c r="BR388" s="329"/>
      <c r="BS388" s="329"/>
      <c r="BT388" s="329"/>
      <c r="BU388" s="329"/>
      <c r="BV388" s="329"/>
      <c r="BW388" s="325"/>
      <c r="BX388" s="325"/>
      <c r="BY388" s="325"/>
      <c r="BZ388" s="325"/>
      <c r="CA388" s="325"/>
      <c r="CB388" s="325"/>
      <c r="CC388" s="325"/>
      <c r="CD388" s="325"/>
      <c r="CE388" s="325"/>
      <c r="CF388" s="325"/>
      <c r="CG388" s="325"/>
      <c r="CH388" s="325"/>
      <c r="CI388" s="325"/>
      <c r="CJ388" s="325"/>
      <c r="CK388" s="325"/>
      <c r="CL388" s="325"/>
      <c r="CM388" s="325"/>
      <c r="CN388" s="325"/>
      <c r="CO388" s="325"/>
      <c r="CP388" s="325"/>
      <c r="CQ388" s="325"/>
      <c r="CR388" s="325"/>
      <c r="CS388" s="325"/>
      <c r="CT388" s="325"/>
      <c r="CU388" s="325"/>
      <c r="CV388" s="325"/>
      <c r="CW388" s="325"/>
      <c r="CX388" s="325"/>
    </row>
    <row r="389" spans="1:102" s="36" customFormat="1" ht="15" hidden="1" customHeight="1">
      <c r="A389" s="329"/>
      <c r="B389" s="37" t="str">
        <f t="shared" ca="1" si="170"/>
        <v/>
      </c>
      <c r="C389" s="41" t="str">
        <f t="shared" ca="1" si="171"/>
        <v/>
      </c>
      <c r="D389" s="39" t="str">
        <f t="shared" ca="1" si="172"/>
        <v/>
      </c>
      <c r="E389" s="39" t="str">
        <f t="shared" ca="1" si="184"/>
        <v/>
      </c>
      <c r="F389" s="39" t="str">
        <f t="shared" ca="1" si="173"/>
        <v/>
      </c>
      <c r="G389" s="101"/>
      <c r="H389" s="39">
        <f t="shared" ca="1" si="164"/>
        <v>0</v>
      </c>
      <c r="J389" s="332"/>
      <c r="K389" s="37" t="str">
        <f t="shared" ca="1" si="174"/>
        <v/>
      </c>
      <c r="L389" s="41" t="str">
        <f t="shared" ca="1" si="175"/>
        <v/>
      </c>
      <c r="M389" s="39" t="str">
        <f t="shared" si="165"/>
        <v/>
      </c>
      <c r="N389" s="39" t="str">
        <f t="shared" ca="1" si="185"/>
        <v/>
      </c>
      <c r="O389" s="39">
        <f ca="1">ROUND(Q388*$O$5/payments_per_year,2)</f>
        <v>0</v>
      </c>
      <c r="P389" s="101"/>
      <c r="Q389" s="39">
        <f t="shared" ca="1" si="186"/>
        <v>0</v>
      </c>
      <c r="R389" s="332"/>
      <c r="S389" s="37" t="str">
        <f t="shared" ca="1" si="176"/>
        <v/>
      </c>
      <c r="T389" s="41" t="str">
        <f t="shared" ca="1" si="177"/>
        <v/>
      </c>
      <c r="U389" s="39" t="str">
        <f t="shared" si="166"/>
        <v/>
      </c>
      <c r="V389" s="39" t="str">
        <f t="shared" ca="1" si="187"/>
        <v/>
      </c>
      <c r="W389" s="39">
        <f t="shared" ca="1" si="167"/>
        <v>0</v>
      </c>
      <c r="X389" s="40"/>
      <c r="Y389" s="39">
        <f t="shared" ca="1" si="188"/>
        <v>0</v>
      </c>
      <c r="Z389" s="327"/>
      <c r="AA389" s="37" t="str">
        <f t="shared" ca="1" si="178"/>
        <v/>
      </c>
      <c r="AB389" s="41" t="str">
        <f t="shared" ca="1" si="179"/>
        <v/>
      </c>
      <c r="AC389" s="39" t="str">
        <f t="shared" si="168"/>
        <v/>
      </c>
      <c r="AD389" s="39" t="str">
        <f t="shared" ca="1" si="189"/>
        <v/>
      </c>
      <c r="AE389" s="39" t="str">
        <f t="shared" ca="1" si="180"/>
        <v/>
      </c>
      <c r="AF389" s="40"/>
      <c r="AG389" s="39">
        <f t="shared" ca="1" si="190"/>
        <v>0</v>
      </c>
      <c r="AH389" s="339"/>
      <c r="AI389" s="37" t="str">
        <f t="shared" ca="1" si="181"/>
        <v/>
      </c>
      <c r="AJ389" s="41" t="str">
        <f t="shared" ca="1" si="182"/>
        <v/>
      </c>
      <c r="AK389" s="39" t="str">
        <f t="shared" si="169"/>
        <v/>
      </c>
      <c r="AL389" s="39" t="str">
        <f t="shared" ca="1" si="191"/>
        <v/>
      </c>
      <c r="AM389" s="39" t="str">
        <f t="shared" ca="1" si="183"/>
        <v/>
      </c>
      <c r="AN389" s="40"/>
      <c r="AO389" s="39">
        <f t="shared" ca="1" si="192"/>
        <v>0</v>
      </c>
      <c r="AP389" s="339"/>
      <c r="AW389" s="329"/>
      <c r="BI389" s="329"/>
      <c r="BJ389" s="329"/>
      <c r="BK389" s="329"/>
      <c r="BL389" s="329"/>
      <c r="BM389" s="329"/>
      <c r="BN389" s="329"/>
      <c r="BO389" s="329"/>
      <c r="BP389" s="329"/>
      <c r="BQ389" s="329"/>
      <c r="BR389" s="329"/>
      <c r="BS389" s="329"/>
      <c r="BT389" s="329"/>
      <c r="BU389" s="329"/>
      <c r="BV389" s="329"/>
      <c r="BW389" s="325"/>
      <c r="BX389" s="325"/>
      <c r="BY389" s="325"/>
      <c r="BZ389" s="325"/>
      <c r="CA389" s="325"/>
      <c r="CB389" s="325"/>
      <c r="CC389" s="325"/>
      <c r="CD389" s="325"/>
      <c r="CE389" s="325"/>
      <c r="CF389" s="325"/>
      <c r="CG389" s="325"/>
      <c r="CH389" s="325"/>
      <c r="CI389" s="325"/>
      <c r="CJ389" s="325"/>
      <c r="CK389" s="325"/>
      <c r="CL389" s="325"/>
      <c r="CM389" s="325"/>
      <c r="CN389" s="325"/>
      <c r="CO389" s="325"/>
      <c r="CP389" s="325"/>
      <c r="CQ389" s="325"/>
      <c r="CR389" s="325"/>
      <c r="CS389" s="325"/>
      <c r="CT389" s="325"/>
      <c r="CU389" s="325"/>
      <c r="CV389" s="325"/>
      <c r="CW389" s="325"/>
      <c r="CX389" s="325"/>
    </row>
    <row r="390" spans="1:102" s="36" customFormat="1" ht="15" hidden="1" customHeight="1">
      <c r="A390" s="329"/>
      <c r="B390" s="37" t="str">
        <f t="shared" ca="1" si="170"/>
        <v/>
      </c>
      <c r="C390" s="41" t="str">
        <f t="shared" ca="1" si="171"/>
        <v/>
      </c>
      <c r="D390" s="39" t="str">
        <f t="shared" ca="1" si="172"/>
        <v/>
      </c>
      <c r="E390" s="39" t="str">
        <f t="shared" ca="1" si="184"/>
        <v/>
      </c>
      <c r="F390" s="39" t="str">
        <f t="shared" ca="1" si="173"/>
        <v/>
      </c>
      <c r="G390" s="101"/>
      <c r="H390" s="39">
        <f t="shared" ca="1" si="164"/>
        <v>0</v>
      </c>
      <c r="J390" s="332"/>
      <c r="K390" s="37" t="str">
        <f t="shared" ca="1" si="174"/>
        <v/>
      </c>
      <c r="L390" s="41" t="str">
        <f t="shared" ca="1" si="175"/>
        <v/>
      </c>
      <c r="M390" s="39" t="str">
        <f t="shared" si="165"/>
        <v/>
      </c>
      <c r="N390" s="39" t="str">
        <f t="shared" ca="1" si="185"/>
        <v/>
      </c>
      <c r="O390" s="39" t="str">
        <f ca="1">IF(L390="","",ROUND(Q389*$O$5/payments_per_year,2))</f>
        <v/>
      </c>
      <c r="P390" s="101"/>
      <c r="Q390" s="39">
        <f t="shared" ca="1" si="186"/>
        <v>0</v>
      </c>
      <c r="R390" s="332"/>
      <c r="S390" s="37" t="str">
        <f t="shared" ca="1" si="176"/>
        <v/>
      </c>
      <c r="T390" s="41" t="str">
        <f t="shared" ca="1" si="177"/>
        <v/>
      </c>
      <c r="U390" s="39" t="str">
        <f t="shared" si="166"/>
        <v/>
      </c>
      <c r="V390" s="39" t="str">
        <f t="shared" ca="1" si="187"/>
        <v/>
      </c>
      <c r="W390" s="39">
        <f t="shared" ca="1" si="167"/>
        <v>0</v>
      </c>
      <c r="X390" s="40"/>
      <c r="Y390" s="39">
        <f t="shared" ca="1" si="188"/>
        <v>0</v>
      </c>
      <c r="Z390" s="327"/>
      <c r="AA390" s="37" t="str">
        <f t="shared" ca="1" si="178"/>
        <v/>
      </c>
      <c r="AB390" s="41" t="str">
        <f t="shared" ca="1" si="179"/>
        <v/>
      </c>
      <c r="AC390" s="39" t="str">
        <f t="shared" si="168"/>
        <v/>
      </c>
      <c r="AD390" s="39" t="str">
        <f t="shared" ca="1" si="189"/>
        <v/>
      </c>
      <c r="AE390" s="39" t="str">
        <f t="shared" ca="1" si="180"/>
        <v/>
      </c>
      <c r="AF390" s="40"/>
      <c r="AG390" s="39">
        <f t="shared" ca="1" si="190"/>
        <v>0</v>
      </c>
      <c r="AH390" s="339"/>
      <c r="AI390" s="37" t="str">
        <f t="shared" ca="1" si="181"/>
        <v/>
      </c>
      <c r="AJ390" s="41" t="str">
        <f t="shared" ca="1" si="182"/>
        <v/>
      </c>
      <c r="AK390" s="39" t="str">
        <f t="shared" si="169"/>
        <v/>
      </c>
      <c r="AL390" s="39" t="str">
        <f t="shared" ca="1" si="191"/>
        <v/>
      </c>
      <c r="AM390" s="39" t="str">
        <f t="shared" ca="1" si="183"/>
        <v/>
      </c>
      <c r="AN390" s="40"/>
      <c r="AO390" s="39">
        <f t="shared" ca="1" si="192"/>
        <v>0</v>
      </c>
      <c r="AP390" s="339"/>
      <c r="AW390" s="329"/>
      <c r="BI390" s="329"/>
      <c r="BJ390" s="329"/>
      <c r="BK390" s="329"/>
      <c r="BL390" s="329"/>
      <c r="BM390" s="329"/>
      <c r="BN390" s="329"/>
      <c r="BO390" s="329"/>
      <c r="BP390" s="329"/>
      <c r="BQ390" s="329"/>
      <c r="BR390" s="329"/>
      <c r="BS390" s="329"/>
      <c r="BT390" s="329"/>
      <c r="BU390" s="329"/>
      <c r="BV390" s="329"/>
      <c r="BW390" s="325"/>
      <c r="BX390" s="325"/>
      <c r="BY390" s="325"/>
      <c r="BZ390" s="325"/>
      <c r="CA390" s="325"/>
      <c r="CB390" s="325"/>
      <c r="CC390" s="325"/>
      <c r="CD390" s="325"/>
      <c r="CE390" s="325"/>
      <c r="CF390" s="325"/>
      <c r="CG390" s="325"/>
      <c r="CH390" s="325"/>
      <c r="CI390" s="325"/>
      <c r="CJ390" s="325"/>
      <c r="CK390" s="325"/>
      <c r="CL390" s="325"/>
      <c r="CM390" s="325"/>
      <c r="CN390" s="325"/>
      <c r="CO390" s="325"/>
      <c r="CP390" s="325"/>
      <c r="CQ390" s="325"/>
      <c r="CR390" s="325"/>
      <c r="CS390" s="325"/>
      <c r="CT390" s="325"/>
      <c r="CU390" s="325"/>
      <c r="CV390" s="325"/>
      <c r="CW390" s="325"/>
      <c r="CX390" s="325"/>
    </row>
    <row r="391" spans="1:102" s="36" customFormat="1" ht="15" hidden="1" customHeight="1">
      <c r="A391" s="329"/>
      <c r="B391" s="37" t="str">
        <f t="shared" ca="1" si="170"/>
        <v/>
      </c>
      <c r="C391" s="41" t="str">
        <f t="shared" ca="1" si="171"/>
        <v/>
      </c>
      <c r="D391" s="39" t="str">
        <f t="shared" ca="1" si="172"/>
        <v/>
      </c>
      <c r="E391" s="39" t="str">
        <f t="shared" ca="1" si="184"/>
        <v/>
      </c>
      <c r="F391" s="39" t="str">
        <f t="shared" ca="1" si="173"/>
        <v/>
      </c>
      <c r="G391" s="101"/>
      <c r="H391" s="39">
        <f t="shared" ca="1" si="164"/>
        <v>0</v>
      </c>
      <c r="J391" s="332"/>
      <c r="K391" s="37" t="str">
        <f t="shared" ca="1" si="174"/>
        <v/>
      </c>
      <c r="L391" s="41" t="str">
        <f t="shared" ca="1" si="175"/>
        <v/>
      </c>
      <c r="M391" s="39" t="str">
        <f t="shared" si="165"/>
        <v/>
      </c>
      <c r="N391" s="39" t="str">
        <f t="shared" ca="1" si="185"/>
        <v/>
      </c>
      <c r="O391" s="39">
        <f ca="1">ROUND(Q390*$O$5/payments_per_year,2)</f>
        <v>0</v>
      </c>
      <c r="P391" s="101"/>
      <c r="Q391" s="39">
        <f t="shared" ca="1" si="186"/>
        <v>0</v>
      </c>
      <c r="R391" s="332"/>
      <c r="S391" s="37" t="str">
        <f t="shared" ca="1" si="176"/>
        <v/>
      </c>
      <c r="T391" s="41" t="str">
        <f t="shared" ca="1" si="177"/>
        <v/>
      </c>
      <c r="U391" s="39" t="str">
        <f t="shared" si="166"/>
        <v/>
      </c>
      <c r="V391" s="39" t="str">
        <f t="shared" ca="1" si="187"/>
        <v/>
      </c>
      <c r="W391" s="39">
        <f t="shared" ca="1" si="167"/>
        <v>0</v>
      </c>
      <c r="X391" s="40"/>
      <c r="Y391" s="39">
        <f t="shared" ca="1" si="188"/>
        <v>0</v>
      </c>
      <c r="Z391" s="327"/>
      <c r="AA391" s="37" t="str">
        <f t="shared" ca="1" si="178"/>
        <v/>
      </c>
      <c r="AB391" s="41" t="str">
        <f t="shared" ca="1" si="179"/>
        <v/>
      </c>
      <c r="AC391" s="39" t="str">
        <f t="shared" si="168"/>
        <v/>
      </c>
      <c r="AD391" s="39" t="str">
        <f t="shared" ca="1" si="189"/>
        <v/>
      </c>
      <c r="AE391" s="39" t="str">
        <f t="shared" ca="1" si="180"/>
        <v/>
      </c>
      <c r="AF391" s="40"/>
      <c r="AG391" s="39">
        <f t="shared" ca="1" si="190"/>
        <v>0</v>
      </c>
      <c r="AH391" s="339"/>
      <c r="AI391" s="37" t="str">
        <f t="shared" ca="1" si="181"/>
        <v/>
      </c>
      <c r="AJ391" s="41" t="str">
        <f t="shared" ca="1" si="182"/>
        <v/>
      </c>
      <c r="AK391" s="39" t="str">
        <f t="shared" si="169"/>
        <v/>
      </c>
      <c r="AL391" s="39" t="str">
        <f t="shared" ca="1" si="191"/>
        <v/>
      </c>
      <c r="AM391" s="39" t="str">
        <f t="shared" ca="1" si="183"/>
        <v/>
      </c>
      <c r="AN391" s="40"/>
      <c r="AO391" s="39">
        <f t="shared" ca="1" si="192"/>
        <v>0</v>
      </c>
      <c r="AP391" s="339"/>
      <c r="AW391" s="329"/>
      <c r="BI391" s="329"/>
      <c r="BJ391" s="329"/>
      <c r="BK391" s="329"/>
      <c r="BL391" s="329"/>
      <c r="BM391" s="329"/>
      <c r="BN391" s="329"/>
      <c r="BO391" s="329"/>
      <c r="BP391" s="329"/>
      <c r="BQ391" s="329"/>
      <c r="BR391" s="329"/>
      <c r="BS391" s="329"/>
      <c r="BT391" s="329"/>
      <c r="BU391" s="329"/>
      <c r="BV391" s="329"/>
      <c r="BW391" s="325"/>
      <c r="BX391" s="325"/>
      <c r="BY391" s="325"/>
      <c r="BZ391" s="325"/>
      <c r="CA391" s="325"/>
      <c r="CB391" s="325"/>
      <c r="CC391" s="325"/>
      <c r="CD391" s="325"/>
      <c r="CE391" s="325"/>
      <c r="CF391" s="325"/>
      <c r="CG391" s="325"/>
      <c r="CH391" s="325"/>
      <c r="CI391" s="325"/>
      <c r="CJ391" s="325"/>
      <c r="CK391" s="325"/>
      <c r="CL391" s="325"/>
      <c r="CM391" s="325"/>
      <c r="CN391" s="325"/>
      <c r="CO391" s="325"/>
      <c r="CP391" s="325"/>
      <c r="CQ391" s="325"/>
      <c r="CR391" s="325"/>
      <c r="CS391" s="325"/>
      <c r="CT391" s="325"/>
      <c r="CU391" s="325"/>
      <c r="CV391" s="325"/>
      <c r="CW391" s="325"/>
      <c r="CX391" s="325"/>
    </row>
    <row r="392" spans="1:102" s="36" customFormat="1" ht="15" hidden="1" customHeight="1">
      <c r="A392" s="329"/>
      <c r="B392" s="37" t="str">
        <f t="shared" ca="1" si="170"/>
        <v/>
      </c>
      <c r="C392" s="41" t="str">
        <f t="shared" ca="1" si="171"/>
        <v/>
      </c>
      <c r="D392" s="39" t="str">
        <f t="shared" ca="1" si="172"/>
        <v/>
      </c>
      <c r="E392" s="39" t="str">
        <f t="shared" ca="1" si="184"/>
        <v/>
      </c>
      <c r="F392" s="39" t="str">
        <f t="shared" ca="1" si="173"/>
        <v/>
      </c>
      <c r="G392" s="101"/>
      <c r="H392" s="39">
        <f t="shared" ca="1" si="164"/>
        <v>0</v>
      </c>
      <c r="J392" s="332"/>
      <c r="K392" s="37" t="str">
        <f t="shared" ca="1" si="174"/>
        <v/>
      </c>
      <c r="L392" s="41" t="str">
        <f t="shared" ca="1" si="175"/>
        <v/>
      </c>
      <c r="M392" s="39" t="str">
        <f t="shared" si="165"/>
        <v/>
      </c>
      <c r="N392" s="39" t="str">
        <f t="shared" ca="1" si="185"/>
        <v/>
      </c>
      <c r="O392" s="39" t="str">
        <f ca="1">IF(L392="","",ROUND(Q391*$O$5/payments_per_year,2))</f>
        <v/>
      </c>
      <c r="P392" s="101"/>
      <c r="Q392" s="39">
        <f t="shared" ca="1" si="186"/>
        <v>0</v>
      </c>
      <c r="R392" s="332"/>
      <c r="S392" s="37" t="str">
        <f t="shared" ca="1" si="176"/>
        <v/>
      </c>
      <c r="T392" s="41" t="str">
        <f t="shared" ca="1" si="177"/>
        <v/>
      </c>
      <c r="U392" s="39" t="str">
        <f t="shared" si="166"/>
        <v/>
      </c>
      <c r="V392" s="39" t="str">
        <f t="shared" ca="1" si="187"/>
        <v/>
      </c>
      <c r="W392" s="39">
        <f t="shared" ca="1" si="167"/>
        <v>0</v>
      </c>
      <c r="X392" s="40"/>
      <c r="Y392" s="39">
        <f t="shared" ca="1" si="188"/>
        <v>0</v>
      </c>
      <c r="Z392" s="327"/>
      <c r="AA392" s="37" t="str">
        <f t="shared" ca="1" si="178"/>
        <v/>
      </c>
      <c r="AB392" s="41" t="str">
        <f t="shared" ca="1" si="179"/>
        <v/>
      </c>
      <c r="AC392" s="39" t="str">
        <f t="shared" si="168"/>
        <v/>
      </c>
      <c r="AD392" s="39" t="str">
        <f t="shared" ca="1" si="189"/>
        <v/>
      </c>
      <c r="AE392" s="39" t="str">
        <f t="shared" ca="1" si="180"/>
        <v/>
      </c>
      <c r="AF392" s="40"/>
      <c r="AG392" s="39">
        <f t="shared" ca="1" si="190"/>
        <v>0</v>
      </c>
      <c r="AH392" s="339"/>
      <c r="AI392" s="37" t="str">
        <f t="shared" ca="1" si="181"/>
        <v/>
      </c>
      <c r="AJ392" s="41" t="str">
        <f t="shared" ca="1" si="182"/>
        <v/>
      </c>
      <c r="AK392" s="39" t="str">
        <f t="shared" si="169"/>
        <v/>
      </c>
      <c r="AL392" s="39" t="str">
        <f t="shared" ca="1" si="191"/>
        <v/>
      </c>
      <c r="AM392" s="39" t="str">
        <f t="shared" ca="1" si="183"/>
        <v/>
      </c>
      <c r="AN392" s="40"/>
      <c r="AO392" s="39">
        <f t="shared" ca="1" si="192"/>
        <v>0</v>
      </c>
      <c r="AP392" s="339"/>
      <c r="AW392" s="329"/>
      <c r="BI392" s="329"/>
      <c r="BJ392" s="329"/>
      <c r="BK392" s="329"/>
      <c r="BL392" s="329"/>
      <c r="BM392" s="329"/>
      <c r="BN392" s="329"/>
      <c r="BO392" s="329"/>
      <c r="BP392" s="329"/>
      <c r="BQ392" s="329"/>
      <c r="BR392" s="329"/>
      <c r="BS392" s="329"/>
      <c r="BT392" s="329"/>
      <c r="BU392" s="329"/>
      <c r="BV392" s="329"/>
      <c r="BW392" s="325"/>
      <c r="BX392" s="325"/>
      <c r="BY392" s="325"/>
      <c r="BZ392" s="325"/>
      <c r="CA392" s="325"/>
      <c r="CB392" s="325"/>
      <c r="CC392" s="325"/>
      <c r="CD392" s="325"/>
      <c r="CE392" s="325"/>
      <c r="CF392" s="325"/>
      <c r="CG392" s="325"/>
      <c r="CH392" s="325"/>
      <c r="CI392" s="325"/>
      <c r="CJ392" s="325"/>
      <c r="CK392" s="325"/>
      <c r="CL392" s="325"/>
      <c r="CM392" s="325"/>
      <c r="CN392" s="325"/>
      <c r="CO392" s="325"/>
      <c r="CP392" s="325"/>
      <c r="CQ392" s="325"/>
      <c r="CR392" s="325"/>
      <c r="CS392" s="325"/>
      <c r="CT392" s="325"/>
      <c r="CU392" s="325"/>
      <c r="CV392" s="325"/>
      <c r="CW392" s="325"/>
      <c r="CX392" s="325"/>
    </row>
    <row r="393" spans="1:102" s="36" customFormat="1" ht="15" hidden="1" customHeight="1">
      <c r="A393" s="329"/>
      <c r="B393" s="37" t="str">
        <f t="shared" ca="1" si="170"/>
        <v/>
      </c>
      <c r="C393" s="41" t="str">
        <f t="shared" ca="1" si="171"/>
        <v/>
      </c>
      <c r="D393" s="39" t="str">
        <f t="shared" ca="1" si="172"/>
        <v/>
      </c>
      <c r="E393" s="39" t="str">
        <f t="shared" ca="1" si="184"/>
        <v/>
      </c>
      <c r="F393" s="39" t="str">
        <f t="shared" ca="1" si="173"/>
        <v/>
      </c>
      <c r="G393" s="101"/>
      <c r="H393" s="39">
        <f t="shared" ca="1" si="164"/>
        <v>0</v>
      </c>
      <c r="J393" s="332"/>
      <c r="K393" s="37" t="str">
        <f t="shared" ca="1" si="174"/>
        <v/>
      </c>
      <c r="L393" s="41" t="str">
        <f t="shared" ca="1" si="175"/>
        <v/>
      </c>
      <c r="M393" s="39" t="str">
        <f t="shared" si="165"/>
        <v/>
      </c>
      <c r="N393" s="39" t="str">
        <f t="shared" ca="1" si="185"/>
        <v/>
      </c>
      <c r="O393" s="39">
        <f ca="1">ROUND(Q392*$O$5/payments_per_year,2)</f>
        <v>0</v>
      </c>
      <c r="P393" s="101"/>
      <c r="Q393" s="39">
        <f t="shared" ca="1" si="186"/>
        <v>0</v>
      </c>
      <c r="R393" s="332"/>
      <c r="S393" s="37" t="str">
        <f t="shared" ca="1" si="176"/>
        <v/>
      </c>
      <c r="T393" s="41" t="str">
        <f t="shared" ca="1" si="177"/>
        <v/>
      </c>
      <c r="U393" s="39" t="str">
        <f t="shared" si="166"/>
        <v/>
      </c>
      <c r="V393" s="39" t="str">
        <f t="shared" ca="1" si="187"/>
        <v/>
      </c>
      <c r="W393" s="39">
        <f t="shared" ca="1" si="167"/>
        <v>0</v>
      </c>
      <c r="X393" s="40"/>
      <c r="Y393" s="39">
        <f t="shared" ca="1" si="188"/>
        <v>0</v>
      </c>
      <c r="Z393" s="327"/>
      <c r="AA393" s="37" t="str">
        <f t="shared" ca="1" si="178"/>
        <v/>
      </c>
      <c r="AB393" s="41" t="str">
        <f t="shared" ca="1" si="179"/>
        <v/>
      </c>
      <c r="AC393" s="39" t="str">
        <f t="shared" si="168"/>
        <v/>
      </c>
      <c r="AD393" s="39" t="str">
        <f t="shared" ca="1" si="189"/>
        <v/>
      </c>
      <c r="AE393" s="39" t="str">
        <f t="shared" ca="1" si="180"/>
        <v/>
      </c>
      <c r="AF393" s="40"/>
      <c r="AG393" s="39">
        <f t="shared" ca="1" si="190"/>
        <v>0</v>
      </c>
      <c r="AH393" s="339"/>
      <c r="AI393" s="37" t="str">
        <f t="shared" ca="1" si="181"/>
        <v/>
      </c>
      <c r="AJ393" s="41" t="str">
        <f t="shared" ca="1" si="182"/>
        <v/>
      </c>
      <c r="AK393" s="39" t="str">
        <f t="shared" si="169"/>
        <v/>
      </c>
      <c r="AL393" s="39" t="str">
        <f t="shared" ca="1" si="191"/>
        <v/>
      </c>
      <c r="AM393" s="39" t="str">
        <f t="shared" ca="1" si="183"/>
        <v/>
      </c>
      <c r="AN393" s="40"/>
      <c r="AO393" s="39">
        <f t="shared" ca="1" si="192"/>
        <v>0</v>
      </c>
      <c r="AP393" s="339"/>
      <c r="AW393" s="329"/>
      <c r="BI393" s="329"/>
      <c r="BJ393" s="329"/>
      <c r="BK393" s="329"/>
      <c r="BL393" s="329"/>
      <c r="BM393" s="329"/>
      <c r="BN393" s="329"/>
      <c r="BO393" s="329"/>
      <c r="BP393" s="329"/>
      <c r="BQ393" s="329"/>
      <c r="BR393" s="329"/>
      <c r="BS393" s="329"/>
      <c r="BT393" s="329"/>
      <c r="BU393" s="329"/>
      <c r="BV393" s="329"/>
      <c r="BW393" s="325"/>
      <c r="BX393" s="325"/>
      <c r="BY393" s="325"/>
      <c r="BZ393" s="325"/>
      <c r="CA393" s="325"/>
      <c r="CB393" s="325"/>
      <c r="CC393" s="325"/>
      <c r="CD393" s="325"/>
      <c r="CE393" s="325"/>
      <c r="CF393" s="325"/>
      <c r="CG393" s="325"/>
      <c r="CH393" s="325"/>
      <c r="CI393" s="325"/>
      <c r="CJ393" s="325"/>
      <c r="CK393" s="325"/>
      <c r="CL393" s="325"/>
      <c r="CM393" s="325"/>
      <c r="CN393" s="325"/>
      <c r="CO393" s="325"/>
      <c r="CP393" s="325"/>
      <c r="CQ393" s="325"/>
      <c r="CR393" s="325"/>
      <c r="CS393" s="325"/>
      <c r="CT393" s="325"/>
      <c r="CU393" s="325"/>
      <c r="CV393" s="325"/>
      <c r="CW393" s="325"/>
      <c r="CX393" s="325"/>
    </row>
    <row r="394" spans="1:102" s="36" customFormat="1" ht="15" hidden="1" customHeight="1">
      <c r="A394" s="329"/>
      <c r="B394" s="37" t="str">
        <f t="shared" ca="1" si="170"/>
        <v/>
      </c>
      <c r="C394" s="41" t="str">
        <f t="shared" ca="1" si="171"/>
        <v/>
      </c>
      <c r="D394" s="39" t="str">
        <f t="shared" ca="1" si="172"/>
        <v/>
      </c>
      <c r="E394" s="39" t="str">
        <f t="shared" ca="1" si="184"/>
        <v/>
      </c>
      <c r="F394" s="39" t="str">
        <f t="shared" ca="1" si="173"/>
        <v/>
      </c>
      <c r="G394" s="101"/>
      <c r="H394" s="39">
        <f t="shared" ca="1" si="164"/>
        <v>0</v>
      </c>
      <c r="J394" s="332"/>
      <c r="K394" s="37" t="str">
        <f t="shared" ca="1" si="174"/>
        <v/>
      </c>
      <c r="L394" s="41" t="str">
        <f t="shared" ca="1" si="175"/>
        <v/>
      </c>
      <c r="M394" s="39" t="str">
        <f t="shared" si="165"/>
        <v/>
      </c>
      <c r="N394" s="39" t="str">
        <f t="shared" ca="1" si="185"/>
        <v/>
      </c>
      <c r="O394" s="39" t="str">
        <f ca="1">IF(L394="","",ROUND(Q393*$O$5/payments_per_year,2))</f>
        <v/>
      </c>
      <c r="P394" s="101"/>
      <c r="Q394" s="39">
        <f t="shared" ca="1" si="186"/>
        <v>0</v>
      </c>
      <c r="R394" s="332"/>
      <c r="S394" s="37" t="str">
        <f t="shared" ca="1" si="176"/>
        <v/>
      </c>
      <c r="T394" s="41" t="str">
        <f t="shared" ca="1" si="177"/>
        <v/>
      </c>
      <c r="U394" s="39" t="str">
        <f t="shared" si="166"/>
        <v/>
      </c>
      <c r="V394" s="39" t="str">
        <f t="shared" ca="1" si="187"/>
        <v/>
      </c>
      <c r="W394" s="39">
        <f t="shared" ca="1" si="167"/>
        <v>0</v>
      </c>
      <c r="X394" s="40"/>
      <c r="Y394" s="39">
        <f t="shared" ca="1" si="188"/>
        <v>0</v>
      </c>
      <c r="Z394" s="327"/>
      <c r="AA394" s="37" t="str">
        <f t="shared" ca="1" si="178"/>
        <v/>
      </c>
      <c r="AB394" s="41" t="str">
        <f t="shared" ca="1" si="179"/>
        <v/>
      </c>
      <c r="AC394" s="39" t="str">
        <f t="shared" si="168"/>
        <v/>
      </c>
      <c r="AD394" s="39" t="str">
        <f t="shared" ca="1" si="189"/>
        <v/>
      </c>
      <c r="AE394" s="39" t="str">
        <f t="shared" ca="1" si="180"/>
        <v/>
      </c>
      <c r="AF394" s="40"/>
      <c r="AG394" s="39">
        <f t="shared" ca="1" si="190"/>
        <v>0</v>
      </c>
      <c r="AH394" s="339"/>
      <c r="AI394" s="37" t="str">
        <f t="shared" ca="1" si="181"/>
        <v/>
      </c>
      <c r="AJ394" s="41" t="str">
        <f t="shared" ca="1" si="182"/>
        <v/>
      </c>
      <c r="AK394" s="39" t="str">
        <f t="shared" si="169"/>
        <v/>
      </c>
      <c r="AL394" s="39" t="str">
        <f t="shared" ca="1" si="191"/>
        <v/>
      </c>
      <c r="AM394" s="39" t="str">
        <f t="shared" ca="1" si="183"/>
        <v/>
      </c>
      <c r="AN394" s="40"/>
      <c r="AO394" s="39">
        <f t="shared" ca="1" si="192"/>
        <v>0</v>
      </c>
      <c r="AP394" s="339"/>
      <c r="AW394" s="329"/>
      <c r="BI394" s="329"/>
      <c r="BJ394" s="329"/>
      <c r="BK394" s="329"/>
      <c r="BL394" s="329"/>
      <c r="BM394" s="329"/>
      <c r="BN394" s="329"/>
      <c r="BO394" s="329"/>
      <c r="BP394" s="329"/>
      <c r="BQ394" s="329"/>
      <c r="BR394" s="329"/>
      <c r="BS394" s="329"/>
      <c r="BT394" s="329"/>
      <c r="BU394" s="329"/>
      <c r="BV394" s="329"/>
      <c r="BW394" s="325"/>
      <c r="BX394" s="325"/>
      <c r="BY394" s="325"/>
      <c r="BZ394" s="325"/>
      <c r="CA394" s="325"/>
      <c r="CB394" s="325"/>
      <c r="CC394" s="325"/>
      <c r="CD394" s="325"/>
      <c r="CE394" s="325"/>
      <c r="CF394" s="325"/>
      <c r="CG394" s="325"/>
      <c r="CH394" s="325"/>
      <c r="CI394" s="325"/>
      <c r="CJ394" s="325"/>
      <c r="CK394" s="325"/>
      <c r="CL394" s="325"/>
      <c r="CM394" s="325"/>
      <c r="CN394" s="325"/>
      <c r="CO394" s="325"/>
      <c r="CP394" s="325"/>
      <c r="CQ394" s="325"/>
      <c r="CR394" s="325"/>
      <c r="CS394" s="325"/>
      <c r="CT394" s="325"/>
      <c r="CU394" s="325"/>
      <c r="CV394" s="325"/>
      <c r="CW394" s="325"/>
      <c r="CX394" s="325"/>
    </row>
    <row r="395" spans="1:102" s="36" customFormat="1" ht="15" hidden="1" customHeight="1">
      <c r="A395" s="329"/>
      <c r="B395" s="37" t="str">
        <f t="shared" ca="1" si="170"/>
        <v/>
      </c>
      <c r="C395" s="41" t="str">
        <f t="shared" ca="1" si="171"/>
        <v/>
      </c>
      <c r="D395" s="39" t="str">
        <f t="shared" ca="1" si="172"/>
        <v/>
      </c>
      <c r="E395" s="39" t="str">
        <f t="shared" ca="1" si="184"/>
        <v/>
      </c>
      <c r="F395" s="39" t="str">
        <f t="shared" ca="1" si="173"/>
        <v/>
      </c>
      <c r="G395" s="101"/>
      <c r="H395" s="39">
        <f t="shared" ca="1" si="164"/>
        <v>0</v>
      </c>
      <c r="J395" s="332"/>
      <c r="K395" s="37" t="str">
        <f t="shared" ca="1" si="174"/>
        <v/>
      </c>
      <c r="L395" s="41" t="str">
        <f t="shared" ca="1" si="175"/>
        <v/>
      </c>
      <c r="M395" s="39" t="str">
        <f t="shared" si="165"/>
        <v/>
      </c>
      <c r="N395" s="39" t="str">
        <f t="shared" ca="1" si="185"/>
        <v/>
      </c>
      <c r="O395" s="39">
        <f ca="1">ROUND(Q394*$O$5/payments_per_year,2)</f>
        <v>0</v>
      </c>
      <c r="P395" s="101"/>
      <c r="Q395" s="39">
        <f t="shared" ca="1" si="186"/>
        <v>0</v>
      </c>
      <c r="R395" s="332"/>
      <c r="S395" s="37" t="str">
        <f t="shared" ca="1" si="176"/>
        <v/>
      </c>
      <c r="T395" s="41" t="str">
        <f t="shared" ca="1" si="177"/>
        <v/>
      </c>
      <c r="U395" s="39" t="str">
        <f t="shared" si="166"/>
        <v/>
      </c>
      <c r="V395" s="39" t="str">
        <f t="shared" ca="1" si="187"/>
        <v/>
      </c>
      <c r="W395" s="39">
        <f t="shared" ca="1" si="167"/>
        <v>0</v>
      </c>
      <c r="X395" s="40"/>
      <c r="Y395" s="39">
        <f t="shared" ca="1" si="188"/>
        <v>0</v>
      </c>
      <c r="Z395" s="327"/>
      <c r="AA395" s="37" t="str">
        <f t="shared" ca="1" si="178"/>
        <v/>
      </c>
      <c r="AB395" s="41" t="str">
        <f t="shared" ca="1" si="179"/>
        <v/>
      </c>
      <c r="AC395" s="39" t="str">
        <f t="shared" si="168"/>
        <v/>
      </c>
      <c r="AD395" s="39" t="str">
        <f t="shared" ca="1" si="189"/>
        <v/>
      </c>
      <c r="AE395" s="39" t="str">
        <f t="shared" ca="1" si="180"/>
        <v/>
      </c>
      <c r="AF395" s="40"/>
      <c r="AG395" s="39">
        <f t="shared" ca="1" si="190"/>
        <v>0</v>
      </c>
      <c r="AH395" s="339"/>
      <c r="AI395" s="37" t="str">
        <f t="shared" ca="1" si="181"/>
        <v/>
      </c>
      <c r="AJ395" s="41" t="str">
        <f t="shared" ca="1" si="182"/>
        <v/>
      </c>
      <c r="AK395" s="39" t="str">
        <f t="shared" si="169"/>
        <v/>
      </c>
      <c r="AL395" s="39" t="str">
        <f t="shared" ca="1" si="191"/>
        <v/>
      </c>
      <c r="AM395" s="39" t="str">
        <f t="shared" ca="1" si="183"/>
        <v/>
      </c>
      <c r="AN395" s="40"/>
      <c r="AO395" s="39">
        <f t="shared" ca="1" si="192"/>
        <v>0</v>
      </c>
      <c r="AP395" s="339"/>
      <c r="AW395" s="329"/>
      <c r="BI395" s="329"/>
      <c r="BJ395" s="329"/>
      <c r="BK395" s="329"/>
      <c r="BL395" s="329"/>
      <c r="BM395" s="329"/>
      <c r="BN395" s="329"/>
      <c r="BO395" s="329"/>
      <c r="BP395" s="329"/>
      <c r="BQ395" s="329"/>
      <c r="BR395" s="329"/>
      <c r="BS395" s="329"/>
      <c r="BT395" s="329"/>
      <c r="BU395" s="329"/>
      <c r="BV395" s="329"/>
      <c r="BW395" s="325"/>
      <c r="BX395" s="325"/>
      <c r="BY395" s="325"/>
      <c r="BZ395" s="325"/>
      <c r="CA395" s="325"/>
      <c r="CB395" s="325"/>
      <c r="CC395" s="325"/>
      <c r="CD395" s="325"/>
      <c r="CE395" s="325"/>
      <c r="CF395" s="325"/>
      <c r="CG395" s="325"/>
      <c r="CH395" s="325"/>
      <c r="CI395" s="325"/>
      <c r="CJ395" s="325"/>
      <c r="CK395" s="325"/>
      <c r="CL395" s="325"/>
      <c r="CM395" s="325"/>
      <c r="CN395" s="325"/>
      <c r="CO395" s="325"/>
      <c r="CP395" s="325"/>
      <c r="CQ395" s="325"/>
      <c r="CR395" s="325"/>
      <c r="CS395" s="325"/>
      <c r="CT395" s="325"/>
      <c r="CU395" s="325"/>
      <c r="CV395" s="325"/>
      <c r="CW395" s="325"/>
      <c r="CX395" s="325"/>
    </row>
    <row r="396" spans="1:102" s="36" customFormat="1" ht="15" hidden="1" customHeight="1">
      <c r="A396" s="329"/>
      <c r="B396" s="37" t="str">
        <f t="shared" ca="1" si="170"/>
        <v/>
      </c>
      <c r="C396" s="41" t="str">
        <f t="shared" ca="1" si="171"/>
        <v/>
      </c>
      <c r="D396" s="39" t="str">
        <f t="shared" ca="1" si="172"/>
        <v/>
      </c>
      <c r="E396" s="39" t="str">
        <f t="shared" ca="1" si="184"/>
        <v/>
      </c>
      <c r="F396" s="39" t="str">
        <f t="shared" ca="1" si="173"/>
        <v/>
      </c>
      <c r="G396" s="101"/>
      <c r="H396" s="39">
        <f t="shared" ca="1" si="164"/>
        <v>0</v>
      </c>
      <c r="J396" s="332"/>
      <c r="K396" s="37" t="str">
        <f t="shared" ca="1" si="174"/>
        <v/>
      </c>
      <c r="L396" s="41" t="str">
        <f t="shared" ca="1" si="175"/>
        <v/>
      </c>
      <c r="M396" s="39" t="str">
        <f t="shared" si="165"/>
        <v/>
      </c>
      <c r="N396" s="39" t="str">
        <f t="shared" ca="1" si="185"/>
        <v/>
      </c>
      <c r="O396" s="39" t="str">
        <f ca="1">IF(L396="","",ROUND(Q395*$O$5/payments_per_year,2))</f>
        <v/>
      </c>
      <c r="P396" s="101"/>
      <c r="Q396" s="39">
        <f t="shared" ca="1" si="186"/>
        <v>0</v>
      </c>
      <c r="R396" s="332"/>
      <c r="S396" s="37" t="str">
        <f t="shared" ca="1" si="176"/>
        <v/>
      </c>
      <c r="T396" s="41" t="str">
        <f t="shared" ca="1" si="177"/>
        <v/>
      </c>
      <c r="U396" s="39" t="str">
        <f t="shared" si="166"/>
        <v/>
      </c>
      <c r="V396" s="39" t="str">
        <f t="shared" ca="1" si="187"/>
        <v/>
      </c>
      <c r="W396" s="39">
        <f t="shared" ca="1" si="167"/>
        <v>0</v>
      </c>
      <c r="X396" s="40"/>
      <c r="Y396" s="39">
        <f t="shared" ca="1" si="188"/>
        <v>0</v>
      </c>
      <c r="Z396" s="327"/>
      <c r="AA396" s="37" t="str">
        <f t="shared" ca="1" si="178"/>
        <v/>
      </c>
      <c r="AB396" s="41" t="str">
        <f t="shared" ca="1" si="179"/>
        <v/>
      </c>
      <c r="AC396" s="39" t="str">
        <f t="shared" si="168"/>
        <v/>
      </c>
      <c r="AD396" s="39" t="str">
        <f t="shared" ca="1" si="189"/>
        <v/>
      </c>
      <c r="AE396" s="39" t="str">
        <f t="shared" ca="1" si="180"/>
        <v/>
      </c>
      <c r="AF396" s="40"/>
      <c r="AG396" s="39">
        <f t="shared" ca="1" si="190"/>
        <v>0</v>
      </c>
      <c r="AH396" s="339"/>
      <c r="AI396" s="37" t="str">
        <f t="shared" ca="1" si="181"/>
        <v/>
      </c>
      <c r="AJ396" s="41" t="str">
        <f t="shared" ca="1" si="182"/>
        <v/>
      </c>
      <c r="AK396" s="39" t="str">
        <f t="shared" si="169"/>
        <v/>
      </c>
      <c r="AL396" s="39" t="str">
        <f t="shared" ca="1" si="191"/>
        <v/>
      </c>
      <c r="AM396" s="39" t="str">
        <f t="shared" ca="1" si="183"/>
        <v/>
      </c>
      <c r="AN396" s="40"/>
      <c r="AO396" s="39">
        <f t="shared" ca="1" si="192"/>
        <v>0</v>
      </c>
      <c r="AP396" s="339"/>
      <c r="AW396" s="329"/>
      <c r="BI396" s="329"/>
      <c r="BJ396" s="329"/>
      <c r="BK396" s="329"/>
      <c r="BL396" s="329"/>
      <c r="BM396" s="329"/>
      <c r="BN396" s="329"/>
      <c r="BO396" s="329"/>
      <c r="BP396" s="329"/>
      <c r="BQ396" s="329"/>
      <c r="BR396" s="329"/>
      <c r="BS396" s="329"/>
      <c r="BT396" s="329"/>
      <c r="BU396" s="329"/>
      <c r="BV396" s="329"/>
      <c r="BW396" s="325"/>
      <c r="BX396" s="325"/>
      <c r="BY396" s="325"/>
      <c r="BZ396" s="325"/>
      <c r="CA396" s="325"/>
      <c r="CB396" s="325"/>
      <c r="CC396" s="325"/>
      <c r="CD396" s="325"/>
      <c r="CE396" s="325"/>
      <c r="CF396" s="325"/>
      <c r="CG396" s="325"/>
      <c r="CH396" s="325"/>
      <c r="CI396" s="325"/>
      <c r="CJ396" s="325"/>
      <c r="CK396" s="325"/>
      <c r="CL396" s="325"/>
      <c r="CM396" s="325"/>
      <c r="CN396" s="325"/>
      <c r="CO396" s="325"/>
      <c r="CP396" s="325"/>
      <c r="CQ396" s="325"/>
      <c r="CR396" s="325"/>
      <c r="CS396" s="325"/>
      <c r="CT396" s="325"/>
      <c r="CU396" s="325"/>
      <c r="CV396" s="325"/>
      <c r="CW396" s="325"/>
      <c r="CX396" s="325"/>
    </row>
    <row r="397" spans="1:102" s="36" customFormat="1" ht="15" hidden="1" customHeight="1">
      <c r="A397" s="329"/>
      <c r="B397" s="37" t="str">
        <f t="shared" ca="1" si="170"/>
        <v/>
      </c>
      <c r="C397" s="41" t="str">
        <f t="shared" ca="1" si="171"/>
        <v/>
      </c>
      <c r="D397" s="39" t="str">
        <f t="shared" ca="1" si="172"/>
        <v/>
      </c>
      <c r="E397" s="39" t="str">
        <f t="shared" ca="1" si="184"/>
        <v/>
      </c>
      <c r="F397" s="39" t="str">
        <f t="shared" ca="1" si="173"/>
        <v/>
      </c>
      <c r="G397" s="101"/>
      <c r="H397" s="39">
        <f t="shared" ca="1" si="164"/>
        <v>0</v>
      </c>
      <c r="J397" s="332"/>
      <c r="K397" s="37" t="str">
        <f t="shared" ca="1" si="174"/>
        <v/>
      </c>
      <c r="L397" s="41" t="str">
        <f t="shared" ca="1" si="175"/>
        <v/>
      </c>
      <c r="M397" s="39" t="str">
        <f t="shared" si="165"/>
        <v/>
      </c>
      <c r="N397" s="39" t="str">
        <f t="shared" ca="1" si="185"/>
        <v/>
      </c>
      <c r="O397" s="39">
        <f ca="1">ROUND(Q396*$O$5/payments_per_year,2)</f>
        <v>0</v>
      </c>
      <c r="P397" s="101"/>
      <c r="Q397" s="39">
        <f t="shared" ca="1" si="186"/>
        <v>0</v>
      </c>
      <c r="R397" s="332"/>
      <c r="S397" s="37" t="str">
        <f t="shared" ca="1" si="176"/>
        <v/>
      </c>
      <c r="T397" s="41" t="str">
        <f t="shared" ca="1" si="177"/>
        <v/>
      </c>
      <c r="U397" s="39" t="str">
        <f t="shared" si="166"/>
        <v/>
      </c>
      <c r="V397" s="39" t="str">
        <f t="shared" ca="1" si="187"/>
        <v/>
      </c>
      <c r="W397" s="39">
        <f t="shared" ca="1" si="167"/>
        <v>0</v>
      </c>
      <c r="X397" s="40"/>
      <c r="Y397" s="39">
        <f t="shared" ca="1" si="188"/>
        <v>0</v>
      </c>
      <c r="Z397" s="327"/>
      <c r="AA397" s="37" t="str">
        <f t="shared" ca="1" si="178"/>
        <v/>
      </c>
      <c r="AB397" s="41" t="str">
        <f t="shared" ca="1" si="179"/>
        <v/>
      </c>
      <c r="AC397" s="39" t="str">
        <f t="shared" si="168"/>
        <v/>
      </c>
      <c r="AD397" s="39" t="str">
        <f t="shared" ca="1" si="189"/>
        <v/>
      </c>
      <c r="AE397" s="39" t="str">
        <f t="shared" ca="1" si="180"/>
        <v/>
      </c>
      <c r="AF397" s="40"/>
      <c r="AG397" s="39">
        <f t="shared" ca="1" si="190"/>
        <v>0</v>
      </c>
      <c r="AH397" s="339"/>
      <c r="AI397" s="37" t="str">
        <f t="shared" ca="1" si="181"/>
        <v/>
      </c>
      <c r="AJ397" s="41" t="str">
        <f t="shared" ca="1" si="182"/>
        <v/>
      </c>
      <c r="AK397" s="39" t="str">
        <f t="shared" si="169"/>
        <v/>
      </c>
      <c r="AL397" s="39" t="str">
        <f t="shared" ca="1" si="191"/>
        <v/>
      </c>
      <c r="AM397" s="39" t="str">
        <f t="shared" ca="1" si="183"/>
        <v/>
      </c>
      <c r="AN397" s="40"/>
      <c r="AO397" s="39">
        <f t="shared" ca="1" si="192"/>
        <v>0</v>
      </c>
      <c r="AP397" s="339"/>
      <c r="AW397" s="329"/>
      <c r="BI397" s="329"/>
      <c r="BJ397" s="329"/>
      <c r="BK397" s="329"/>
      <c r="BL397" s="329"/>
      <c r="BM397" s="329"/>
      <c r="BN397" s="329"/>
      <c r="BO397" s="329"/>
      <c r="BP397" s="329"/>
      <c r="BQ397" s="329"/>
      <c r="BR397" s="329"/>
      <c r="BS397" s="329"/>
      <c r="BT397" s="329"/>
      <c r="BU397" s="329"/>
      <c r="BV397" s="329"/>
      <c r="BW397" s="325"/>
      <c r="BX397" s="325"/>
      <c r="BY397" s="325"/>
      <c r="BZ397" s="325"/>
      <c r="CA397" s="325"/>
      <c r="CB397" s="325"/>
      <c r="CC397" s="325"/>
      <c r="CD397" s="325"/>
      <c r="CE397" s="325"/>
      <c r="CF397" s="325"/>
      <c r="CG397" s="325"/>
      <c r="CH397" s="325"/>
      <c r="CI397" s="325"/>
      <c r="CJ397" s="325"/>
      <c r="CK397" s="325"/>
      <c r="CL397" s="325"/>
      <c r="CM397" s="325"/>
      <c r="CN397" s="325"/>
      <c r="CO397" s="325"/>
      <c r="CP397" s="325"/>
      <c r="CQ397" s="325"/>
      <c r="CR397" s="325"/>
      <c r="CS397" s="325"/>
      <c r="CT397" s="325"/>
      <c r="CU397" s="325"/>
      <c r="CV397" s="325"/>
      <c r="CW397" s="325"/>
      <c r="CX397" s="325"/>
    </row>
    <row r="398" spans="1:102" s="36" customFormat="1" ht="15" hidden="1" customHeight="1">
      <c r="A398" s="329"/>
      <c r="B398" s="37" t="str">
        <f t="shared" ca="1" si="170"/>
        <v/>
      </c>
      <c r="C398" s="41" t="str">
        <f t="shared" ca="1" si="171"/>
        <v/>
      </c>
      <c r="D398" s="39" t="str">
        <f t="shared" ca="1" si="172"/>
        <v/>
      </c>
      <c r="E398" s="39" t="str">
        <f t="shared" ca="1" si="184"/>
        <v/>
      </c>
      <c r="F398" s="39" t="str">
        <f t="shared" ca="1" si="173"/>
        <v/>
      </c>
      <c r="G398" s="101"/>
      <c r="H398" s="39">
        <f t="shared" ca="1" si="164"/>
        <v>0</v>
      </c>
      <c r="J398" s="332"/>
      <c r="K398" s="37" t="str">
        <f t="shared" ca="1" si="174"/>
        <v/>
      </c>
      <c r="L398" s="41" t="str">
        <f t="shared" ca="1" si="175"/>
        <v/>
      </c>
      <c r="M398" s="39" t="str">
        <f t="shared" si="165"/>
        <v/>
      </c>
      <c r="N398" s="39" t="str">
        <f t="shared" ca="1" si="185"/>
        <v/>
      </c>
      <c r="O398" s="39" t="str">
        <f ca="1">IF(L398="","",ROUND(Q397*$O$5/payments_per_year,2))</f>
        <v/>
      </c>
      <c r="P398" s="101"/>
      <c r="Q398" s="39">
        <f t="shared" ca="1" si="186"/>
        <v>0</v>
      </c>
      <c r="R398" s="332"/>
      <c r="S398" s="37" t="str">
        <f t="shared" ca="1" si="176"/>
        <v/>
      </c>
      <c r="T398" s="41" t="str">
        <f t="shared" ca="1" si="177"/>
        <v/>
      </c>
      <c r="U398" s="39" t="str">
        <f t="shared" si="166"/>
        <v/>
      </c>
      <c r="V398" s="39" t="str">
        <f t="shared" ca="1" si="187"/>
        <v/>
      </c>
      <c r="W398" s="39">
        <f t="shared" ca="1" si="167"/>
        <v>0</v>
      </c>
      <c r="X398" s="40"/>
      <c r="Y398" s="39">
        <f t="shared" ca="1" si="188"/>
        <v>0</v>
      </c>
      <c r="Z398" s="327"/>
      <c r="AA398" s="37" t="str">
        <f t="shared" ca="1" si="178"/>
        <v/>
      </c>
      <c r="AB398" s="41" t="str">
        <f t="shared" ca="1" si="179"/>
        <v/>
      </c>
      <c r="AC398" s="39" t="str">
        <f t="shared" si="168"/>
        <v/>
      </c>
      <c r="AD398" s="39" t="str">
        <f t="shared" ca="1" si="189"/>
        <v/>
      </c>
      <c r="AE398" s="39" t="str">
        <f t="shared" ca="1" si="180"/>
        <v/>
      </c>
      <c r="AF398" s="40"/>
      <c r="AG398" s="39">
        <f t="shared" ca="1" si="190"/>
        <v>0</v>
      </c>
      <c r="AH398" s="339"/>
      <c r="AI398" s="37" t="str">
        <f t="shared" ca="1" si="181"/>
        <v/>
      </c>
      <c r="AJ398" s="41" t="str">
        <f t="shared" ca="1" si="182"/>
        <v/>
      </c>
      <c r="AK398" s="39" t="str">
        <f t="shared" si="169"/>
        <v/>
      </c>
      <c r="AL398" s="39" t="str">
        <f t="shared" ca="1" si="191"/>
        <v/>
      </c>
      <c r="AM398" s="39" t="str">
        <f t="shared" ca="1" si="183"/>
        <v/>
      </c>
      <c r="AN398" s="40"/>
      <c r="AO398" s="39">
        <f t="shared" ca="1" si="192"/>
        <v>0</v>
      </c>
      <c r="AP398" s="339"/>
      <c r="AW398" s="329"/>
      <c r="BI398" s="329"/>
      <c r="BJ398" s="329"/>
      <c r="BK398" s="329"/>
      <c r="BL398" s="329"/>
      <c r="BM398" s="329"/>
      <c r="BN398" s="329"/>
      <c r="BO398" s="329"/>
      <c r="BP398" s="329"/>
      <c r="BQ398" s="329"/>
      <c r="BR398" s="329"/>
      <c r="BS398" s="329"/>
      <c r="BT398" s="329"/>
      <c r="BU398" s="329"/>
      <c r="BV398" s="329"/>
      <c r="BW398" s="325"/>
      <c r="BX398" s="325"/>
      <c r="BY398" s="325"/>
      <c r="BZ398" s="325"/>
      <c r="CA398" s="325"/>
      <c r="CB398" s="325"/>
      <c r="CC398" s="325"/>
      <c r="CD398" s="325"/>
      <c r="CE398" s="325"/>
      <c r="CF398" s="325"/>
      <c r="CG398" s="325"/>
      <c r="CH398" s="325"/>
      <c r="CI398" s="325"/>
      <c r="CJ398" s="325"/>
      <c r="CK398" s="325"/>
      <c r="CL398" s="325"/>
      <c r="CM398" s="325"/>
      <c r="CN398" s="325"/>
      <c r="CO398" s="325"/>
      <c r="CP398" s="325"/>
      <c r="CQ398" s="325"/>
      <c r="CR398" s="325"/>
      <c r="CS398" s="325"/>
      <c r="CT398" s="325"/>
      <c r="CU398" s="325"/>
      <c r="CV398" s="325"/>
      <c r="CW398" s="325"/>
      <c r="CX398" s="325"/>
    </row>
    <row r="399" spans="1:102" s="36" customFormat="1" ht="15" hidden="1" customHeight="1">
      <c r="A399" s="329"/>
      <c r="B399" s="37" t="str">
        <f t="shared" ca="1" si="170"/>
        <v/>
      </c>
      <c r="C399" s="41" t="str">
        <f t="shared" ca="1" si="171"/>
        <v/>
      </c>
      <c r="D399" s="39" t="str">
        <f t="shared" ca="1" si="172"/>
        <v/>
      </c>
      <c r="E399" s="39" t="str">
        <f t="shared" ca="1" si="184"/>
        <v/>
      </c>
      <c r="F399" s="39" t="str">
        <f t="shared" ca="1" si="173"/>
        <v/>
      </c>
      <c r="G399" s="101"/>
      <c r="H399" s="39">
        <f t="shared" ca="1" si="164"/>
        <v>0</v>
      </c>
      <c r="J399" s="332"/>
      <c r="K399" s="37" t="str">
        <f t="shared" ca="1" si="174"/>
        <v/>
      </c>
      <c r="L399" s="41" t="str">
        <f t="shared" ca="1" si="175"/>
        <v/>
      </c>
      <c r="M399" s="39" t="str">
        <f t="shared" si="165"/>
        <v/>
      </c>
      <c r="N399" s="39" t="str">
        <f t="shared" ca="1" si="185"/>
        <v/>
      </c>
      <c r="O399" s="39">
        <f ca="1">ROUND(Q398*$O$5/payments_per_year,2)</f>
        <v>0</v>
      </c>
      <c r="P399" s="101"/>
      <c r="Q399" s="39">
        <f t="shared" ca="1" si="186"/>
        <v>0</v>
      </c>
      <c r="R399" s="332"/>
      <c r="S399" s="37" t="str">
        <f t="shared" ca="1" si="176"/>
        <v/>
      </c>
      <c r="T399" s="41" t="str">
        <f t="shared" ca="1" si="177"/>
        <v/>
      </c>
      <c r="U399" s="39" t="str">
        <f t="shared" si="166"/>
        <v/>
      </c>
      <c r="V399" s="39" t="str">
        <f t="shared" ca="1" si="187"/>
        <v/>
      </c>
      <c r="W399" s="39">
        <f t="shared" ca="1" si="167"/>
        <v>0</v>
      </c>
      <c r="X399" s="40"/>
      <c r="Y399" s="39">
        <f t="shared" ca="1" si="188"/>
        <v>0</v>
      </c>
      <c r="Z399" s="327"/>
      <c r="AA399" s="37" t="str">
        <f t="shared" ca="1" si="178"/>
        <v/>
      </c>
      <c r="AB399" s="41" t="str">
        <f t="shared" ca="1" si="179"/>
        <v/>
      </c>
      <c r="AC399" s="39" t="str">
        <f t="shared" si="168"/>
        <v/>
      </c>
      <c r="AD399" s="39" t="str">
        <f t="shared" ca="1" si="189"/>
        <v/>
      </c>
      <c r="AE399" s="39" t="str">
        <f t="shared" ca="1" si="180"/>
        <v/>
      </c>
      <c r="AF399" s="40"/>
      <c r="AG399" s="39">
        <f t="shared" ca="1" si="190"/>
        <v>0</v>
      </c>
      <c r="AH399" s="339"/>
      <c r="AI399" s="37" t="str">
        <f t="shared" ca="1" si="181"/>
        <v/>
      </c>
      <c r="AJ399" s="41" t="str">
        <f t="shared" ca="1" si="182"/>
        <v/>
      </c>
      <c r="AK399" s="39" t="str">
        <f t="shared" si="169"/>
        <v/>
      </c>
      <c r="AL399" s="39" t="str">
        <f t="shared" ca="1" si="191"/>
        <v/>
      </c>
      <c r="AM399" s="39" t="str">
        <f t="shared" ca="1" si="183"/>
        <v/>
      </c>
      <c r="AN399" s="40"/>
      <c r="AO399" s="39">
        <f t="shared" ca="1" si="192"/>
        <v>0</v>
      </c>
      <c r="AP399" s="339"/>
      <c r="AW399" s="329"/>
      <c r="BI399" s="329"/>
      <c r="BJ399" s="329"/>
      <c r="BK399" s="329"/>
      <c r="BL399" s="329"/>
      <c r="BM399" s="329"/>
      <c r="BN399" s="329"/>
      <c r="BO399" s="329"/>
      <c r="BP399" s="329"/>
      <c r="BQ399" s="329"/>
      <c r="BR399" s="329"/>
      <c r="BS399" s="329"/>
      <c r="BT399" s="329"/>
      <c r="BU399" s="329"/>
      <c r="BV399" s="329"/>
      <c r="BW399" s="325"/>
      <c r="BX399" s="325"/>
      <c r="BY399" s="325"/>
      <c r="BZ399" s="325"/>
      <c r="CA399" s="325"/>
      <c r="CB399" s="325"/>
      <c r="CC399" s="325"/>
      <c r="CD399" s="325"/>
      <c r="CE399" s="325"/>
      <c r="CF399" s="325"/>
      <c r="CG399" s="325"/>
      <c r="CH399" s="325"/>
      <c r="CI399" s="325"/>
      <c r="CJ399" s="325"/>
      <c r="CK399" s="325"/>
      <c r="CL399" s="325"/>
      <c r="CM399" s="325"/>
      <c r="CN399" s="325"/>
      <c r="CO399" s="325"/>
      <c r="CP399" s="325"/>
      <c r="CQ399" s="325"/>
      <c r="CR399" s="325"/>
      <c r="CS399" s="325"/>
      <c r="CT399" s="325"/>
      <c r="CU399" s="325"/>
      <c r="CV399" s="325"/>
      <c r="CW399" s="325"/>
      <c r="CX399" s="325"/>
    </row>
    <row r="400" spans="1:102" s="36" customFormat="1" ht="15" hidden="1" customHeight="1">
      <c r="A400" s="329"/>
      <c r="B400" s="37" t="str">
        <f t="shared" ca="1" si="170"/>
        <v/>
      </c>
      <c r="C400" s="41" t="str">
        <f t="shared" ca="1" si="171"/>
        <v/>
      </c>
      <c r="D400" s="39" t="str">
        <f t="shared" ca="1" si="172"/>
        <v/>
      </c>
      <c r="E400" s="39" t="str">
        <f t="shared" ca="1" si="184"/>
        <v/>
      </c>
      <c r="F400" s="39" t="str">
        <f t="shared" ca="1" si="173"/>
        <v/>
      </c>
      <c r="G400" s="101"/>
      <c r="H400" s="39">
        <f t="shared" ca="1" si="164"/>
        <v>0</v>
      </c>
      <c r="J400" s="332"/>
      <c r="K400" s="37" t="str">
        <f t="shared" ca="1" si="174"/>
        <v/>
      </c>
      <c r="L400" s="41" t="str">
        <f t="shared" ca="1" si="175"/>
        <v/>
      </c>
      <c r="M400" s="39" t="str">
        <f t="shared" si="165"/>
        <v/>
      </c>
      <c r="N400" s="39" t="str">
        <f t="shared" ca="1" si="185"/>
        <v/>
      </c>
      <c r="O400" s="39" t="str">
        <f ca="1">IF(L400="","",ROUND(Q399*$O$5/payments_per_year,2))</f>
        <v/>
      </c>
      <c r="P400" s="101"/>
      <c r="Q400" s="39">
        <f t="shared" ca="1" si="186"/>
        <v>0</v>
      </c>
      <c r="R400" s="332"/>
      <c r="S400" s="37" t="str">
        <f t="shared" ca="1" si="176"/>
        <v/>
      </c>
      <c r="T400" s="41" t="str">
        <f t="shared" ca="1" si="177"/>
        <v/>
      </c>
      <c r="U400" s="39" t="str">
        <f t="shared" si="166"/>
        <v/>
      </c>
      <c r="V400" s="39" t="str">
        <f t="shared" ca="1" si="187"/>
        <v/>
      </c>
      <c r="W400" s="39">
        <f t="shared" ca="1" si="167"/>
        <v>0</v>
      </c>
      <c r="X400" s="40"/>
      <c r="Y400" s="39">
        <f t="shared" ca="1" si="188"/>
        <v>0</v>
      </c>
      <c r="Z400" s="327"/>
      <c r="AA400" s="37" t="str">
        <f t="shared" ca="1" si="178"/>
        <v/>
      </c>
      <c r="AB400" s="41" t="str">
        <f t="shared" ca="1" si="179"/>
        <v/>
      </c>
      <c r="AC400" s="39" t="str">
        <f t="shared" si="168"/>
        <v/>
      </c>
      <c r="AD400" s="39" t="str">
        <f t="shared" ca="1" si="189"/>
        <v/>
      </c>
      <c r="AE400" s="39" t="str">
        <f t="shared" ca="1" si="180"/>
        <v/>
      </c>
      <c r="AF400" s="40"/>
      <c r="AG400" s="39">
        <f t="shared" ca="1" si="190"/>
        <v>0</v>
      </c>
      <c r="AH400" s="339"/>
      <c r="AI400" s="37" t="str">
        <f t="shared" ca="1" si="181"/>
        <v/>
      </c>
      <c r="AJ400" s="41" t="str">
        <f t="shared" ca="1" si="182"/>
        <v/>
      </c>
      <c r="AK400" s="39" t="str">
        <f t="shared" si="169"/>
        <v/>
      </c>
      <c r="AL400" s="39" t="str">
        <f t="shared" ca="1" si="191"/>
        <v/>
      </c>
      <c r="AM400" s="39" t="str">
        <f t="shared" ca="1" si="183"/>
        <v/>
      </c>
      <c r="AN400" s="40"/>
      <c r="AO400" s="39">
        <f t="shared" ca="1" si="192"/>
        <v>0</v>
      </c>
      <c r="AP400" s="339"/>
      <c r="AW400" s="329"/>
      <c r="BI400" s="329"/>
      <c r="BJ400" s="329"/>
      <c r="BK400" s="329"/>
      <c r="BL400" s="329"/>
      <c r="BM400" s="329"/>
      <c r="BN400" s="329"/>
      <c r="BO400" s="329"/>
      <c r="BP400" s="329"/>
      <c r="BQ400" s="329"/>
      <c r="BR400" s="329"/>
      <c r="BS400" s="329"/>
      <c r="BT400" s="329"/>
      <c r="BU400" s="329"/>
      <c r="BV400" s="329"/>
      <c r="BW400" s="325"/>
      <c r="BX400" s="325"/>
      <c r="BY400" s="325"/>
      <c r="BZ400" s="325"/>
      <c r="CA400" s="325"/>
      <c r="CB400" s="325"/>
      <c r="CC400" s="325"/>
      <c r="CD400" s="325"/>
      <c r="CE400" s="325"/>
      <c r="CF400" s="325"/>
      <c r="CG400" s="325"/>
      <c r="CH400" s="325"/>
      <c r="CI400" s="325"/>
      <c r="CJ400" s="325"/>
      <c r="CK400" s="325"/>
      <c r="CL400" s="325"/>
      <c r="CM400" s="325"/>
      <c r="CN400" s="325"/>
      <c r="CO400" s="325"/>
      <c r="CP400" s="325"/>
      <c r="CQ400" s="325"/>
      <c r="CR400" s="325"/>
      <c r="CS400" s="325"/>
      <c r="CT400" s="325"/>
      <c r="CU400" s="325"/>
      <c r="CV400" s="325"/>
      <c r="CW400" s="325"/>
      <c r="CX400" s="325"/>
    </row>
    <row r="401" spans="1:102" s="36" customFormat="1" ht="15" hidden="1" customHeight="1">
      <c r="A401" s="329"/>
      <c r="B401" s="37" t="str">
        <f t="shared" ca="1" si="170"/>
        <v/>
      </c>
      <c r="C401" s="41" t="str">
        <f t="shared" ca="1" si="171"/>
        <v/>
      </c>
      <c r="D401" s="39" t="str">
        <f t="shared" ca="1" si="172"/>
        <v/>
      </c>
      <c r="E401" s="39" t="str">
        <f t="shared" ca="1" si="184"/>
        <v/>
      </c>
      <c r="F401" s="39" t="str">
        <f t="shared" ca="1" si="173"/>
        <v/>
      </c>
      <c r="G401" s="101"/>
      <c r="H401" s="39">
        <f t="shared" ca="1" si="164"/>
        <v>0</v>
      </c>
      <c r="J401" s="332"/>
      <c r="K401" s="37" t="str">
        <f t="shared" ca="1" si="174"/>
        <v/>
      </c>
      <c r="L401" s="41" t="str">
        <f t="shared" ca="1" si="175"/>
        <v/>
      </c>
      <c r="M401" s="39" t="str">
        <f t="shared" si="165"/>
        <v/>
      </c>
      <c r="N401" s="39" t="str">
        <f t="shared" ca="1" si="185"/>
        <v/>
      </c>
      <c r="O401" s="39">
        <f ca="1">ROUND(Q400*$O$5/payments_per_year,2)</f>
        <v>0</v>
      </c>
      <c r="P401" s="101"/>
      <c r="Q401" s="39">
        <f t="shared" ca="1" si="186"/>
        <v>0</v>
      </c>
      <c r="R401" s="332"/>
      <c r="S401" s="37" t="str">
        <f t="shared" ca="1" si="176"/>
        <v/>
      </c>
      <c r="T401" s="41" t="str">
        <f t="shared" ca="1" si="177"/>
        <v/>
      </c>
      <c r="U401" s="39" t="str">
        <f t="shared" si="166"/>
        <v/>
      </c>
      <c r="V401" s="39" t="str">
        <f t="shared" ca="1" si="187"/>
        <v/>
      </c>
      <c r="W401" s="39">
        <f t="shared" ca="1" si="167"/>
        <v>0</v>
      </c>
      <c r="X401" s="40"/>
      <c r="Y401" s="39">
        <f t="shared" ca="1" si="188"/>
        <v>0</v>
      </c>
      <c r="Z401" s="327"/>
      <c r="AA401" s="37" t="str">
        <f t="shared" ca="1" si="178"/>
        <v/>
      </c>
      <c r="AB401" s="41" t="str">
        <f t="shared" ca="1" si="179"/>
        <v/>
      </c>
      <c r="AC401" s="39" t="str">
        <f t="shared" si="168"/>
        <v/>
      </c>
      <c r="AD401" s="39" t="str">
        <f t="shared" ca="1" si="189"/>
        <v/>
      </c>
      <c r="AE401" s="39" t="str">
        <f t="shared" ca="1" si="180"/>
        <v/>
      </c>
      <c r="AF401" s="40"/>
      <c r="AG401" s="39">
        <f t="shared" ca="1" si="190"/>
        <v>0</v>
      </c>
      <c r="AH401" s="339"/>
      <c r="AI401" s="37" t="str">
        <f t="shared" ca="1" si="181"/>
        <v/>
      </c>
      <c r="AJ401" s="41" t="str">
        <f t="shared" ca="1" si="182"/>
        <v/>
      </c>
      <c r="AK401" s="39" t="str">
        <f t="shared" si="169"/>
        <v/>
      </c>
      <c r="AL401" s="39" t="str">
        <f t="shared" ca="1" si="191"/>
        <v/>
      </c>
      <c r="AM401" s="39" t="str">
        <f t="shared" ca="1" si="183"/>
        <v/>
      </c>
      <c r="AN401" s="40"/>
      <c r="AO401" s="39">
        <f t="shared" ca="1" si="192"/>
        <v>0</v>
      </c>
      <c r="AP401" s="339"/>
      <c r="AW401" s="329"/>
      <c r="BI401" s="329"/>
      <c r="BJ401" s="329"/>
      <c r="BK401" s="329"/>
      <c r="BL401" s="329"/>
      <c r="BM401" s="329"/>
      <c r="BN401" s="329"/>
      <c r="BO401" s="329"/>
      <c r="BP401" s="329"/>
      <c r="BQ401" s="329"/>
      <c r="BR401" s="329"/>
      <c r="BS401" s="329"/>
      <c r="BT401" s="329"/>
      <c r="BU401" s="329"/>
      <c r="BV401" s="329"/>
      <c r="BW401" s="325"/>
      <c r="BX401" s="325"/>
      <c r="BY401" s="325"/>
      <c r="BZ401" s="325"/>
      <c r="CA401" s="325"/>
      <c r="CB401" s="325"/>
      <c r="CC401" s="325"/>
      <c r="CD401" s="325"/>
      <c r="CE401" s="325"/>
      <c r="CF401" s="325"/>
      <c r="CG401" s="325"/>
      <c r="CH401" s="325"/>
      <c r="CI401" s="325"/>
      <c r="CJ401" s="325"/>
      <c r="CK401" s="325"/>
      <c r="CL401" s="325"/>
      <c r="CM401" s="325"/>
      <c r="CN401" s="325"/>
      <c r="CO401" s="325"/>
      <c r="CP401" s="325"/>
      <c r="CQ401" s="325"/>
      <c r="CR401" s="325"/>
      <c r="CS401" s="325"/>
      <c r="CT401" s="325"/>
      <c r="CU401" s="325"/>
      <c r="CV401" s="325"/>
      <c r="CW401" s="325"/>
      <c r="CX401" s="325"/>
    </row>
    <row r="402" spans="1:102" s="36" customFormat="1" ht="15" hidden="1" customHeight="1">
      <c r="A402" s="329"/>
      <c r="B402" s="37" t="str">
        <f t="shared" ca="1" si="170"/>
        <v/>
      </c>
      <c r="C402" s="41" t="str">
        <f t="shared" ca="1" si="171"/>
        <v/>
      </c>
      <c r="D402" s="39" t="str">
        <f t="shared" ca="1" si="172"/>
        <v/>
      </c>
      <c r="E402" s="39" t="str">
        <f t="shared" ca="1" si="184"/>
        <v/>
      </c>
      <c r="F402" s="39" t="str">
        <f t="shared" ca="1" si="173"/>
        <v/>
      </c>
      <c r="G402" s="101"/>
      <c r="H402" s="39">
        <f t="shared" ca="1" si="164"/>
        <v>0</v>
      </c>
      <c r="J402" s="332"/>
      <c r="K402" s="37" t="str">
        <f t="shared" ca="1" si="174"/>
        <v/>
      </c>
      <c r="L402" s="41" t="str">
        <f t="shared" ca="1" si="175"/>
        <v/>
      </c>
      <c r="M402" s="39" t="str">
        <f t="shared" si="165"/>
        <v/>
      </c>
      <c r="N402" s="39" t="str">
        <f t="shared" ca="1" si="185"/>
        <v/>
      </c>
      <c r="O402" s="39" t="str">
        <f ca="1">IF(L402="","",ROUND(Q401*$O$5/payments_per_year,2))</f>
        <v/>
      </c>
      <c r="P402" s="101"/>
      <c r="Q402" s="39">
        <f t="shared" ca="1" si="186"/>
        <v>0</v>
      </c>
      <c r="R402" s="332"/>
      <c r="S402" s="37" t="str">
        <f t="shared" ca="1" si="176"/>
        <v/>
      </c>
      <c r="T402" s="41" t="str">
        <f t="shared" ca="1" si="177"/>
        <v/>
      </c>
      <c r="U402" s="39" t="str">
        <f t="shared" si="166"/>
        <v/>
      </c>
      <c r="V402" s="39" t="str">
        <f t="shared" ca="1" si="187"/>
        <v/>
      </c>
      <c r="W402" s="39">
        <f t="shared" ca="1" si="167"/>
        <v>0</v>
      </c>
      <c r="X402" s="40"/>
      <c r="Y402" s="39">
        <f t="shared" ca="1" si="188"/>
        <v>0</v>
      </c>
      <c r="Z402" s="327"/>
      <c r="AA402" s="37" t="str">
        <f t="shared" ca="1" si="178"/>
        <v/>
      </c>
      <c r="AB402" s="41" t="str">
        <f t="shared" ca="1" si="179"/>
        <v/>
      </c>
      <c r="AC402" s="39" t="str">
        <f t="shared" si="168"/>
        <v/>
      </c>
      <c r="AD402" s="39" t="str">
        <f t="shared" ca="1" si="189"/>
        <v/>
      </c>
      <c r="AE402" s="39" t="str">
        <f t="shared" ca="1" si="180"/>
        <v/>
      </c>
      <c r="AF402" s="40"/>
      <c r="AG402" s="39">
        <f t="shared" ca="1" si="190"/>
        <v>0</v>
      </c>
      <c r="AH402" s="339"/>
      <c r="AI402" s="37" t="str">
        <f t="shared" ca="1" si="181"/>
        <v/>
      </c>
      <c r="AJ402" s="41" t="str">
        <f t="shared" ca="1" si="182"/>
        <v/>
      </c>
      <c r="AK402" s="39" t="str">
        <f t="shared" si="169"/>
        <v/>
      </c>
      <c r="AL402" s="39" t="str">
        <f t="shared" ca="1" si="191"/>
        <v/>
      </c>
      <c r="AM402" s="39" t="str">
        <f t="shared" ca="1" si="183"/>
        <v/>
      </c>
      <c r="AN402" s="40"/>
      <c r="AO402" s="39">
        <f t="shared" ca="1" si="192"/>
        <v>0</v>
      </c>
      <c r="AP402" s="339"/>
      <c r="AW402" s="329"/>
      <c r="BI402" s="329"/>
      <c r="BJ402" s="329"/>
      <c r="BK402" s="329"/>
      <c r="BL402" s="329"/>
      <c r="BM402" s="329"/>
      <c r="BN402" s="329"/>
      <c r="BO402" s="329"/>
      <c r="BP402" s="329"/>
      <c r="BQ402" s="329"/>
      <c r="BR402" s="329"/>
      <c r="BS402" s="329"/>
      <c r="BT402" s="329"/>
      <c r="BU402" s="329"/>
      <c r="BV402" s="329"/>
      <c r="BW402" s="325"/>
      <c r="BX402" s="325"/>
      <c r="BY402" s="325"/>
      <c r="BZ402" s="325"/>
      <c r="CA402" s="325"/>
      <c r="CB402" s="325"/>
      <c r="CC402" s="325"/>
      <c r="CD402" s="325"/>
      <c r="CE402" s="325"/>
      <c r="CF402" s="325"/>
      <c r="CG402" s="325"/>
      <c r="CH402" s="325"/>
      <c r="CI402" s="325"/>
      <c r="CJ402" s="325"/>
      <c r="CK402" s="325"/>
      <c r="CL402" s="325"/>
      <c r="CM402" s="325"/>
      <c r="CN402" s="325"/>
      <c r="CO402" s="325"/>
      <c r="CP402" s="325"/>
      <c r="CQ402" s="325"/>
      <c r="CR402" s="325"/>
      <c r="CS402" s="325"/>
      <c r="CT402" s="325"/>
      <c r="CU402" s="325"/>
      <c r="CV402" s="325"/>
      <c r="CW402" s="325"/>
      <c r="CX402" s="325"/>
    </row>
    <row r="403" spans="1:102" s="36" customFormat="1" ht="15" hidden="1" customHeight="1">
      <c r="A403" s="329"/>
      <c r="B403" s="37" t="str">
        <f t="shared" ca="1" si="170"/>
        <v/>
      </c>
      <c r="C403" s="41" t="str">
        <f t="shared" ca="1" si="171"/>
        <v/>
      </c>
      <c r="D403" s="39" t="str">
        <f t="shared" ca="1" si="172"/>
        <v/>
      </c>
      <c r="E403" s="39" t="str">
        <f t="shared" ca="1" si="184"/>
        <v/>
      </c>
      <c r="F403" s="39" t="str">
        <f t="shared" ca="1" si="173"/>
        <v/>
      </c>
      <c r="G403" s="101"/>
      <c r="H403" s="39">
        <f t="shared" ref="H403:H466" ca="1" si="193">IF(B403="",0,ROUND(H402-E403-G403,2))</f>
        <v>0</v>
      </c>
      <c r="J403" s="332"/>
      <c r="K403" s="37" t="str">
        <f t="shared" ca="1" si="174"/>
        <v/>
      </c>
      <c r="L403" s="41" t="str">
        <f t="shared" ca="1" si="175"/>
        <v/>
      </c>
      <c r="M403" s="39" t="str">
        <f t="shared" ref="M403:M466" si="194">$O$10</f>
        <v/>
      </c>
      <c r="N403" s="39" t="str">
        <f t="shared" ca="1" si="185"/>
        <v/>
      </c>
      <c r="O403" s="39">
        <f ca="1">ROUND(Q402*$O$5/payments_per_year,2)</f>
        <v>0</v>
      </c>
      <c r="P403" s="101"/>
      <c r="Q403" s="39">
        <f t="shared" ca="1" si="186"/>
        <v>0</v>
      </c>
      <c r="R403" s="332"/>
      <c r="S403" s="37" t="str">
        <f t="shared" ca="1" si="176"/>
        <v/>
      </c>
      <c r="T403" s="41" t="str">
        <f t="shared" ca="1" si="177"/>
        <v/>
      </c>
      <c r="U403" s="39" t="str">
        <f t="shared" ref="U403:U466" si="195">$W$10</f>
        <v/>
      </c>
      <c r="V403" s="39" t="str">
        <f t="shared" ca="1" si="187"/>
        <v/>
      </c>
      <c r="W403" s="39">
        <f t="shared" ref="W403:W466" ca="1" si="196">ROUND(Y402*$W$5/payments_per_year,2)</f>
        <v>0</v>
      </c>
      <c r="X403" s="40"/>
      <c r="Y403" s="39">
        <f t="shared" ca="1" si="188"/>
        <v>0</v>
      </c>
      <c r="Z403" s="327"/>
      <c r="AA403" s="37" t="str">
        <f t="shared" ca="1" si="178"/>
        <v/>
      </c>
      <c r="AB403" s="41" t="str">
        <f t="shared" ca="1" si="179"/>
        <v/>
      </c>
      <c r="AC403" s="39" t="str">
        <f t="shared" ref="AC403:AC466" si="197">$AE$10</f>
        <v/>
      </c>
      <c r="AD403" s="39" t="str">
        <f t="shared" ca="1" si="189"/>
        <v/>
      </c>
      <c r="AE403" s="39" t="str">
        <f t="shared" ca="1" si="180"/>
        <v/>
      </c>
      <c r="AF403" s="40"/>
      <c r="AG403" s="39">
        <f t="shared" ca="1" si="190"/>
        <v>0</v>
      </c>
      <c r="AH403" s="339"/>
      <c r="AI403" s="37" t="str">
        <f t="shared" ca="1" si="181"/>
        <v/>
      </c>
      <c r="AJ403" s="41" t="str">
        <f t="shared" ca="1" si="182"/>
        <v/>
      </c>
      <c r="AK403" s="39" t="str">
        <f t="shared" ref="AK403:AK466" si="198">$AE$10</f>
        <v/>
      </c>
      <c r="AL403" s="39" t="str">
        <f t="shared" ca="1" si="191"/>
        <v/>
      </c>
      <c r="AM403" s="39" t="str">
        <f t="shared" ca="1" si="183"/>
        <v/>
      </c>
      <c r="AN403" s="40"/>
      <c r="AO403" s="39">
        <f t="shared" ca="1" si="192"/>
        <v>0</v>
      </c>
      <c r="AP403" s="339"/>
      <c r="AW403" s="329"/>
      <c r="BI403" s="329"/>
      <c r="BJ403" s="329"/>
      <c r="BK403" s="329"/>
      <c r="BL403" s="329"/>
      <c r="BM403" s="329"/>
      <c r="BN403" s="329"/>
      <c r="BO403" s="329"/>
      <c r="BP403" s="329"/>
      <c r="BQ403" s="329"/>
      <c r="BR403" s="329"/>
      <c r="BS403" s="329"/>
      <c r="BT403" s="329"/>
      <c r="BU403" s="329"/>
      <c r="BV403" s="329"/>
      <c r="BW403" s="325"/>
      <c r="BX403" s="325"/>
      <c r="BY403" s="325"/>
      <c r="BZ403" s="325"/>
      <c r="CA403" s="325"/>
      <c r="CB403" s="325"/>
      <c r="CC403" s="325"/>
      <c r="CD403" s="325"/>
      <c r="CE403" s="325"/>
      <c r="CF403" s="325"/>
      <c r="CG403" s="325"/>
      <c r="CH403" s="325"/>
      <c r="CI403" s="325"/>
      <c r="CJ403" s="325"/>
      <c r="CK403" s="325"/>
      <c r="CL403" s="325"/>
      <c r="CM403" s="325"/>
      <c r="CN403" s="325"/>
      <c r="CO403" s="325"/>
      <c r="CP403" s="325"/>
      <c r="CQ403" s="325"/>
      <c r="CR403" s="325"/>
      <c r="CS403" s="325"/>
      <c r="CT403" s="325"/>
      <c r="CU403" s="325"/>
      <c r="CV403" s="325"/>
      <c r="CW403" s="325"/>
      <c r="CX403" s="325"/>
    </row>
    <row r="404" spans="1:102" s="36" customFormat="1" ht="15" hidden="1" customHeight="1">
      <c r="A404" s="329"/>
      <c r="B404" s="37" t="str">
        <f t="shared" ref="B404:B467" ca="1" si="199">IF(B403&lt;$F$11,IF(H403&gt;0,B403+1,""),"")</f>
        <v/>
      </c>
      <c r="C404" s="41" t="str">
        <f t="shared" ref="C404:C467" ca="1" si="200">IF(B404="","",IF(B404&lt;=$F$11,IF(payments_per_year=26,DATE(YEAR(start_date),MONTH(start_date),DAY(start_date)+14*B404),IF(payments_per_year=52,DATE(YEAR(start_date),MONTH(start_date),DAY(start_date)+7*B404),DATE(YEAR(start_date),MONTH(start_date)+B404*12/$F$7,DAY(start_date)))),""))</f>
        <v/>
      </c>
      <c r="D404" s="39" t="str">
        <f t="shared" ref="D404:D467" ca="1" si="201">IF(C404="","",IF($F$10+F404&gt;H403,ROUND(H403+F404,2),$F$10))</f>
        <v/>
      </c>
      <c r="E404" s="39" t="str">
        <f t="shared" ca="1" si="184"/>
        <v/>
      </c>
      <c r="F404" s="39" t="str">
        <f t="shared" ref="F404:F467" ca="1" si="202">IF(C404="","",ROUND(H403*$F$5/payments_per_year,2))</f>
        <v/>
      </c>
      <c r="G404" s="101"/>
      <c r="H404" s="39">
        <f t="shared" ca="1" si="193"/>
        <v>0</v>
      </c>
      <c r="J404" s="332"/>
      <c r="K404" s="37" t="str">
        <f t="shared" ref="K404:K467" ca="1" si="203">IF(K403&lt;$F$11,IF(Q403&gt;0,K403+1,""),"")</f>
        <v/>
      </c>
      <c r="L404" s="41" t="str">
        <f t="shared" ref="L404:L467" ca="1" si="204">IF(K404="","",IF(K404&lt;=$F$11,IF(payments_per_year=26,DATE(YEAR(start_date),MONTH(start_date),DAY(start_date)+14*K404),IF(payments_per_year=52,DATE(YEAR(start_date),MONTH(start_date),DAY(start_date)+7*K404),DATE(YEAR(start_date),MONTH(start_date)+K404*12/$F$7,DAY(start_date)))),""))</f>
        <v/>
      </c>
      <c r="M404" s="39" t="str">
        <f t="shared" si="194"/>
        <v/>
      </c>
      <c r="N404" s="39" t="str">
        <f t="shared" ca="1" si="185"/>
        <v/>
      </c>
      <c r="O404" s="39" t="str">
        <f ca="1">IF(L404="","",ROUND(Q403*$O$5/payments_per_year,2))</f>
        <v/>
      </c>
      <c r="P404" s="101"/>
      <c r="Q404" s="39">
        <f t="shared" ca="1" si="186"/>
        <v>0</v>
      </c>
      <c r="R404" s="332"/>
      <c r="S404" s="37" t="str">
        <f t="shared" ref="S404:S467" ca="1" si="205">IF(S403&lt;$F$11,IF(Y403&gt;0,S403+1,""),"")</f>
        <v/>
      </c>
      <c r="T404" s="41" t="str">
        <f t="shared" ref="T404:T467" ca="1" si="206">IF(S404="","",IF(S404&lt;=$F$11,IF(payments_per_year=26,DATE(YEAR(start_date),MONTH(start_date),DAY(start_date)+14*S404),IF(payments_per_year=52,DATE(YEAR(start_date),MONTH(start_date),DAY(start_date)+7*S404),DATE(YEAR(start_date),MONTH(start_date)+S404*12/$F$7,DAY(start_date)))),""))</f>
        <v/>
      </c>
      <c r="U404" s="39" t="str">
        <f t="shared" si="195"/>
        <v/>
      </c>
      <c r="V404" s="39" t="str">
        <f t="shared" ca="1" si="187"/>
        <v/>
      </c>
      <c r="W404" s="39">
        <f t="shared" ca="1" si="196"/>
        <v>0</v>
      </c>
      <c r="X404" s="40"/>
      <c r="Y404" s="39">
        <f t="shared" ca="1" si="188"/>
        <v>0</v>
      </c>
      <c r="Z404" s="327"/>
      <c r="AA404" s="37" t="str">
        <f t="shared" ref="AA404:AA467" ca="1" si="207">IF(AA403&lt;$F$11,IF(AG403&gt;0,AA403+1,""),"")</f>
        <v/>
      </c>
      <c r="AB404" s="41" t="str">
        <f t="shared" ref="AB404:AB467" ca="1" si="208">IF(AA404="","",IF(AA404&lt;=$F$11,IF(payments_per_year=26,DATE(YEAR(start_date),MONTH(start_date),DAY(start_date)+14*AA404),IF(payments_per_year=52,DATE(YEAR(start_date),MONTH(start_date),DAY(start_date)+7*AA404),DATE(YEAR(start_date),MONTH(start_date)+AA404*12/$F$7,DAY(start_date)))),""))</f>
        <v/>
      </c>
      <c r="AC404" s="39" t="str">
        <f t="shared" si="197"/>
        <v/>
      </c>
      <c r="AD404" s="39" t="str">
        <f t="shared" ca="1" si="189"/>
        <v/>
      </c>
      <c r="AE404" s="39" t="str">
        <f t="shared" ref="AE404:AE467" ca="1" si="209">IF(AB404="","",ROUND(AG403*$F$5/payments_per_year,2))</f>
        <v/>
      </c>
      <c r="AF404" s="40"/>
      <c r="AG404" s="39">
        <f t="shared" ca="1" si="190"/>
        <v>0</v>
      </c>
      <c r="AH404" s="339"/>
      <c r="AI404" s="37" t="str">
        <f t="shared" ref="AI404:AI467" ca="1" si="210">IF(AI403&lt;$F$11,IF(AO403&gt;0,AI403+1,""),"")</f>
        <v/>
      </c>
      <c r="AJ404" s="41" t="str">
        <f t="shared" ref="AJ404:AJ467" ca="1" si="211">IF(AI404="","",IF(AI404&lt;=$F$11,IF(payments_per_year=26,DATE(YEAR(start_date),MONTH(start_date),DAY(start_date)+14*AI404),IF(payments_per_year=52,DATE(YEAR(start_date),MONTH(start_date),DAY(start_date)+7*AI404),DATE(YEAR(start_date),MONTH(start_date)+AI404*12/$F$7,DAY(start_date)))),""))</f>
        <v/>
      </c>
      <c r="AK404" s="39" t="str">
        <f t="shared" si="198"/>
        <v/>
      </c>
      <c r="AL404" s="39" t="str">
        <f t="shared" ca="1" si="191"/>
        <v/>
      </c>
      <c r="AM404" s="39" t="str">
        <f t="shared" ref="AM404:AM467" ca="1" si="212">IF(AJ404="","",ROUND(AO403*$F$5/payments_per_year,2))</f>
        <v/>
      </c>
      <c r="AN404" s="40"/>
      <c r="AO404" s="39">
        <f t="shared" ca="1" si="192"/>
        <v>0</v>
      </c>
      <c r="AP404" s="339"/>
      <c r="AW404" s="329"/>
      <c r="BI404" s="329"/>
      <c r="BJ404" s="329"/>
      <c r="BK404" s="329"/>
      <c r="BL404" s="329"/>
      <c r="BM404" s="329"/>
      <c r="BN404" s="329"/>
      <c r="BO404" s="329"/>
      <c r="BP404" s="329"/>
      <c r="BQ404" s="329"/>
      <c r="BR404" s="329"/>
      <c r="BS404" s="329"/>
      <c r="BT404" s="329"/>
      <c r="BU404" s="329"/>
      <c r="BV404" s="329"/>
      <c r="BW404" s="325"/>
      <c r="BX404" s="325"/>
      <c r="BY404" s="325"/>
      <c r="BZ404" s="325"/>
      <c r="CA404" s="325"/>
      <c r="CB404" s="325"/>
      <c r="CC404" s="325"/>
      <c r="CD404" s="325"/>
      <c r="CE404" s="325"/>
      <c r="CF404" s="325"/>
      <c r="CG404" s="325"/>
      <c r="CH404" s="325"/>
      <c r="CI404" s="325"/>
      <c r="CJ404" s="325"/>
      <c r="CK404" s="325"/>
      <c r="CL404" s="325"/>
      <c r="CM404" s="325"/>
      <c r="CN404" s="325"/>
      <c r="CO404" s="325"/>
      <c r="CP404" s="325"/>
      <c r="CQ404" s="325"/>
      <c r="CR404" s="325"/>
      <c r="CS404" s="325"/>
      <c r="CT404" s="325"/>
      <c r="CU404" s="325"/>
      <c r="CV404" s="325"/>
      <c r="CW404" s="325"/>
      <c r="CX404" s="325"/>
    </row>
    <row r="405" spans="1:102" s="36" customFormat="1" ht="15" hidden="1" customHeight="1">
      <c r="A405" s="329"/>
      <c r="B405" s="37" t="str">
        <f t="shared" ca="1" si="199"/>
        <v/>
      </c>
      <c r="C405" s="41" t="str">
        <f t="shared" ca="1" si="200"/>
        <v/>
      </c>
      <c r="D405" s="39" t="str">
        <f t="shared" ca="1" si="201"/>
        <v/>
      </c>
      <c r="E405" s="39" t="str">
        <f t="shared" ca="1" si="184"/>
        <v/>
      </c>
      <c r="F405" s="39" t="str">
        <f t="shared" ca="1" si="202"/>
        <v/>
      </c>
      <c r="G405" s="101"/>
      <c r="H405" s="39">
        <f t="shared" ca="1" si="193"/>
        <v>0</v>
      </c>
      <c r="J405" s="332"/>
      <c r="K405" s="37" t="str">
        <f t="shared" ca="1" si="203"/>
        <v/>
      </c>
      <c r="L405" s="41" t="str">
        <f t="shared" ca="1" si="204"/>
        <v/>
      </c>
      <c r="M405" s="39" t="str">
        <f t="shared" si="194"/>
        <v/>
      </c>
      <c r="N405" s="39" t="str">
        <f t="shared" ca="1" si="185"/>
        <v/>
      </c>
      <c r="O405" s="39">
        <f ca="1">ROUND(Q404*$O$5/payments_per_year,2)</f>
        <v>0</v>
      </c>
      <c r="P405" s="101"/>
      <c r="Q405" s="39">
        <f t="shared" ca="1" si="186"/>
        <v>0</v>
      </c>
      <c r="R405" s="332"/>
      <c r="S405" s="37" t="str">
        <f t="shared" ca="1" si="205"/>
        <v/>
      </c>
      <c r="T405" s="41" t="str">
        <f t="shared" ca="1" si="206"/>
        <v/>
      </c>
      <c r="U405" s="39" t="str">
        <f t="shared" si="195"/>
        <v/>
      </c>
      <c r="V405" s="39" t="str">
        <f t="shared" ca="1" si="187"/>
        <v/>
      </c>
      <c r="W405" s="39">
        <f t="shared" ca="1" si="196"/>
        <v>0</v>
      </c>
      <c r="X405" s="40"/>
      <c r="Y405" s="39">
        <f t="shared" ca="1" si="188"/>
        <v>0</v>
      </c>
      <c r="Z405" s="327"/>
      <c r="AA405" s="37" t="str">
        <f t="shared" ca="1" si="207"/>
        <v/>
      </c>
      <c r="AB405" s="41" t="str">
        <f t="shared" ca="1" si="208"/>
        <v/>
      </c>
      <c r="AC405" s="39" t="str">
        <f t="shared" si="197"/>
        <v/>
      </c>
      <c r="AD405" s="39" t="str">
        <f t="shared" ca="1" si="189"/>
        <v/>
      </c>
      <c r="AE405" s="39" t="str">
        <f t="shared" ca="1" si="209"/>
        <v/>
      </c>
      <c r="AF405" s="40"/>
      <c r="AG405" s="39">
        <f t="shared" ca="1" si="190"/>
        <v>0</v>
      </c>
      <c r="AH405" s="339"/>
      <c r="AI405" s="37" t="str">
        <f t="shared" ca="1" si="210"/>
        <v/>
      </c>
      <c r="AJ405" s="41" t="str">
        <f t="shared" ca="1" si="211"/>
        <v/>
      </c>
      <c r="AK405" s="39" t="str">
        <f t="shared" si="198"/>
        <v/>
      </c>
      <c r="AL405" s="39" t="str">
        <f t="shared" ca="1" si="191"/>
        <v/>
      </c>
      <c r="AM405" s="39" t="str">
        <f t="shared" ca="1" si="212"/>
        <v/>
      </c>
      <c r="AN405" s="40"/>
      <c r="AO405" s="39">
        <f t="shared" ca="1" si="192"/>
        <v>0</v>
      </c>
      <c r="AP405" s="339"/>
      <c r="AW405" s="329"/>
      <c r="BI405" s="329"/>
      <c r="BJ405" s="329"/>
      <c r="BK405" s="329"/>
      <c r="BL405" s="329"/>
      <c r="BM405" s="329"/>
      <c r="BN405" s="329"/>
      <c r="BO405" s="329"/>
      <c r="BP405" s="329"/>
      <c r="BQ405" s="329"/>
      <c r="BR405" s="329"/>
      <c r="BS405" s="329"/>
      <c r="BT405" s="329"/>
      <c r="BU405" s="329"/>
      <c r="BV405" s="329"/>
      <c r="BW405" s="325"/>
      <c r="BX405" s="325"/>
      <c r="BY405" s="325"/>
      <c r="BZ405" s="325"/>
      <c r="CA405" s="325"/>
      <c r="CB405" s="325"/>
      <c r="CC405" s="325"/>
      <c r="CD405" s="325"/>
      <c r="CE405" s="325"/>
      <c r="CF405" s="325"/>
      <c r="CG405" s="325"/>
      <c r="CH405" s="325"/>
      <c r="CI405" s="325"/>
      <c r="CJ405" s="325"/>
      <c r="CK405" s="325"/>
      <c r="CL405" s="325"/>
      <c r="CM405" s="325"/>
      <c r="CN405" s="325"/>
      <c r="CO405" s="325"/>
      <c r="CP405" s="325"/>
      <c r="CQ405" s="325"/>
      <c r="CR405" s="325"/>
      <c r="CS405" s="325"/>
      <c r="CT405" s="325"/>
      <c r="CU405" s="325"/>
      <c r="CV405" s="325"/>
      <c r="CW405" s="325"/>
      <c r="CX405" s="325"/>
    </row>
    <row r="406" spans="1:102" s="36" customFormat="1" ht="15" hidden="1" customHeight="1">
      <c r="A406" s="329"/>
      <c r="B406" s="37" t="str">
        <f t="shared" ca="1" si="199"/>
        <v/>
      </c>
      <c r="C406" s="41" t="str">
        <f t="shared" ca="1" si="200"/>
        <v/>
      </c>
      <c r="D406" s="39" t="str">
        <f t="shared" ca="1" si="201"/>
        <v/>
      </c>
      <c r="E406" s="39" t="str">
        <f t="shared" ca="1" si="184"/>
        <v/>
      </c>
      <c r="F406" s="39" t="str">
        <f t="shared" ca="1" si="202"/>
        <v/>
      </c>
      <c r="G406" s="101"/>
      <c r="H406" s="39">
        <f t="shared" ca="1" si="193"/>
        <v>0</v>
      </c>
      <c r="J406" s="332"/>
      <c r="K406" s="37" t="str">
        <f t="shared" ca="1" si="203"/>
        <v/>
      </c>
      <c r="L406" s="41" t="str">
        <f t="shared" ca="1" si="204"/>
        <v/>
      </c>
      <c r="M406" s="39" t="str">
        <f t="shared" si="194"/>
        <v/>
      </c>
      <c r="N406" s="39" t="str">
        <f t="shared" ca="1" si="185"/>
        <v/>
      </c>
      <c r="O406" s="39" t="str">
        <f ca="1">IF(L406="","",ROUND(Q405*$O$5/payments_per_year,2))</f>
        <v/>
      </c>
      <c r="P406" s="101"/>
      <c r="Q406" s="39">
        <f t="shared" ca="1" si="186"/>
        <v>0</v>
      </c>
      <c r="R406" s="332"/>
      <c r="S406" s="37" t="str">
        <f t="shared" ca="1" si="205"/>
        <v/>
      </c>
      <c r="T406" s="41" t="str">
        <f t="shared" ca="1" si="206"/>
        <v/>
      </c>
      <c r="U406" s="39" t="str">
        <f t="shared" si="195"/>
        <v/>
      </c>
      <c r="V406" s="39" t="str">
        <f t="shared" ca="1" si="187"/>
        <v/>
      </c>
      <c r="W406" s="39">
        <f t="shared" ca="1" si="196"/>
        <v>0</v>
      </c>
      <c r="X406" s="40"/>
      <c r="Y406" s="39">
        <f t="shared" ca="1" si="188"/>
        <v>0</v>
      </c>
      <c r="Z406" s="327"/>
      <c r="AA406" s="37" t="str">
        <f t="shared" ca="1" si="207"/>
        <v/>
      </c>
      <c r="AB406" s="41" t="str">
        <f t="shared" ca="1" si="208"/>
        <v/>
      </c>
      <c r="AC406" s="39" t="str">
        <f t="shared" si="197"/>
        <v/>
      </c>
      <c r="AD406" s="39" t="str">
        <f t="shared" ca="1" si="189"/>
        <v/>
      </c>
      <c r="AE406" s="39" t="str">
        <f t="shared" ca="1" si="209"/>
        <v/>
      </c>
      <c r="AF406" s="40"/>
      <c r="AG406" s="39">
        <f t="shared" ca="1" si="190"/>
        <v>0</v>
      </c>
      <c r="AH406" s="339"/>
      <c r="AI406" s="37" t="str">
        <f t="shared" ca="1" si="210"/>
        <v/>
      </c>
      <c r="AJ406" s="41" t="str">
        <f t="shared" ca="1" si="211"/>
        <v/>
      </c>
      <c r="AK406" s="39" t="str">
        <f t="shared" si="198"/>
        <v/>
      </c>
      <c r="AL406" s="39" t="str">
        <f t="shared" ca="1" si="191"/>
        <v/>
      </c>
      <c r="AM406" s="39" t="str">
        <f t="shared" ca="1" si="212"/>
        <v/>
      </c>
      <c r="AN406" s="40"/>
      <c r="AO406" s="39">
        <f t="shared" ca="1" si="192"/>
        <v>0</v>
      </c>
      <c r="AP406" s="339"/>
      <c r="AW406" s="329"/>
      <c r="BI406" s="329"/>
      <c r="BJ406" s="329"/>
      <c r="BK406" s="329"/>
      <c r="BL406" s="329"/>
      <c r="BM406" s="329"/>
      <c r="BN406" s="329"/>
      <c r="BO406" s="329"/>
      <c r="BP406" s="329"/>
      <c r="BQ406" s="329"/>
      <c r="BR406" s="329"/>
      <c r="BS406" s="329"/>
      <c r="BT406" s="329"/>
      <c r="BU406" s="329"/>
      <c r="BV406" s="329"/>
      <c r="BW406" s="325"/>
      <c r="BX406" s="325"/>
      <c r="BY406" s="325"/>
      <c r="BZ406" s="325"/>
      <c r="CA406" s="325"/>
      <c r="CB406" s="325"/>
      <c r="CC406" s="325"/>
      <c r="CD406" s="325"/>
      <c r="CE406" s="325"/>
      <c r="CF406" s="325"/>
      <c r="CG406" s="325"/>
      <c r="CH406" s="325"/>
      <c r="CI406" s="325"/>
      <c r="CJ406" s="325"/>
      <c r="CK406" s="325"/>
      <c r="CL406" s="325"/>
      <c r="CM406" s="325"/>
      <c r="CN406" s="325"/>
      <c r="CO406" s="325"/>
      <c r="CP406" s="325"/>
      <c r="CQ406" s="325"/>
      <c r="CR406" s="325"/>
      <c r="CS406" s="325"/>
      <c r="CT406" s="325"/>
      <c r="CU406" s="325"/>
      <c r="CV406" s="325"/>
      <c r="CW406" s="325"/>
      <c r="CX406" s="325"/>
    </row>
    <row r="407" spans="1:102" s="36" customFormat="1" ht="15" hidden="1" customHeight="1">
      <c r="A407" s="329"/>
      <c r="B407" s="37" t="str">
        <f t="shared" ca="1" si="199"/>
        <v/>
      </c>
      <c r="C407" s="41" t="str">
        <f t="shared" ca="1" si="200"/>
        <v/>
      </c>
      <c r="D407" s="39" t="str">
        <f t="shared" ca="1" si="201"/>
        <v/>
      </c>
      <c r="E407" s="39" t="str">
        <f t="shared" ref="E407:E470" ca="1" si="213">IF(C407="","",D407-F407)</f>
        <v/>
      </c>
      <c r="F407" s="39" t="str">
        <f t="shared" ca="1" si="202"/>
        <v/>
      </c>
      <c r="G407" s="101"/>
      <c r="H407" s="39">
        <f t="shared" ca="1" si="193"/>
        <v>0</v>
      </c>
      <c r="J407" s="332"/>
      <c r="K407" s="37" t="str">
        <f t="shared" ca="1" si="203"/>
        <v/>
      </c>
      <c r="L407" s="41" t="str">
        <f t="shared" ca="1" si="204"/>
        <v/>
      </c>
      <c r="M407" s="39" t="str">
        <f t="shared" si="194"/>
        <v/>
      </c>
      <c r="N407" s="39" t="str">
        <f t="shared" ref="N407:N470" ca="1" si="214">IF(L407="","",M407-O407)</f>
        <v/>
      </c>
      <c r="O407" s="39">
        <f ca="1">ROUND(Q406*$O$5/payments_per_year,2)</f>
        <v>0</v>
      </c>
      <c r="P407" s="101"/>
      <c r="Q407" s="39">
        <f t="shared" ref="Q407:Q470" ca="1" si="215">IF(K407="",0,ROUND(Q406-N407-P407,2))</f>
        <v>0</v>
      </c>
      <c r="R407" s="332"/>
      <c r="S407" s="37" t="str">
        <f t="shared" ca="1" si="205"/>
        <v/>
      </c>
      <c r="T407" s="41" t="str">
        <f t="shared" ca="1" si="206"/>
        <v/>
      </c>
      <c r="U407" s="39" t="str">
        <f t="shared" si="195"/>
        <v/>
      </c>
      <c r="V407" s="39" t="str">
        <f t="shared" ref="V407:V470" ca="1" si="216">IF(T407="","",U407-W407)</f>
        <v/>
      </c>
      <c r="W407" s="39">
        <f t="shared" ca="1" si="196"/>
        <v>0</v>
      </c>
      <c r="X407" s="40"/>
      <c r="Y407" s="39">
        <f t="shared" ref="Y407:Y470" ca="1" si="217">IF(S407="",0,ROUND(Y406-V407-X407,2))</f>
        <v>0</v>
      </c>
      <c r="Z407" s="327"/>
      <c r="AA407" s="37" t="str">
        <f t="shared" ca="1" si="207"/>
        <v/>
      </c>
      <c r="AB407" s="41" t="str">
        <f t="shared" ca="1" si="208"/>
        <v/>
      </c>
      <c r="AC407" s="39" t="str">
        <f t="shared" si="197"/>
        <v/>
      </c>
      <c r="AD407" s="39" t="str">
        <f t="shared" ref="AD407:AD470" ca="1" si="218">IF(AB407="","",AC407-AE407)</f>
        <v/>
      </c>
      <c r="AE407" s="39" t="str">
        <f t="shared" ca="1" si="209"/>
        <v/>
      </c>
      <c r="AF407" s="40"/>
      <c r="AG407" s="39">
        <f t="shared" ref="AG407:AG470" ca="1" si="219">IF(AA407="",0,ROUND(AG406-AD407-AF407,2))</f>
        <v>0</v>
      </c>
      <c r="AH407" s="339"/>
      <c r="AI407" s="37" t="str">
        <f t="shared" ca="1" si="210"/>
        <v/>
      </c>
      <c r="AJ407" s="41" t="str">
        <f t="shared" ca="1" si="211"/>
        <v/>
      </c>
      <c r="AK407" s="39" t="str">
        <f t="shared" si="198"/>
        <v/>
      </c>
      <c r="AL407" s="39" t="str">
        <f t="shared" ref="AL407:AL470" ca="1" si="220">IF(AJ407="","",AK407-AM407)</f>
        <v/>
      </c>
      <c r="AM407" s="39" t="str">
        <f t="shared" ca="1" si="212"/>
        <v/>
      </c>
      <c r="AN407" s="40"/>
      <c r="AO407" s="39">
        <f t="shared" ref="AO407:AO470" ca="1" si="221">IF(AI407="",0,ROUND(AO406-AL407-AN407,2))</f>
        <v>0</v>
      </c>
      <c r="AP407" s="339"/>
      <c r="AW407" s="329"/>
      <c r="BI407" s="329"/>
      <c r="BJ407" s="329"/>
      <c r="BK407" s="329"/>
      <c r="BL407" s="329"/>
      <c r="BM407" s="329"/>
      <c r="BN407" s="329"/>
      <c r="BO407" s="329"/>
      <c r="BP407" s="329"/>
      <c r="BQ407" s="329"/>
      <c r="BR407" s="329"/>
      <c r="BS407" s="329"/>
      <c r="BT407" s="329"/>
      <c r="BU407" s="329"/>
      <c r="BV407" s="329"/>
      <c r="BW407" s="325"/>
      <c r="BX407" s="325"/>
      <c r="BY407" s="325"/>
      <c r="BZ407" s="325"/>
      <c r="CA407" s="325"/>
      <c r="CB407" s="325"/>
      <c r="CC407" s="325"/>
      <c r="CD407" s="325"/>
      <c r="CE407" s="325"/>
      <c r="CF407" s="325"/>
      <c r="CG407" s="325"/>
      <c r="CH407" s="325"/>
      <c r="CI407" s="325"/>
      <c r="CJ407" s="325"/>
      <c r="CK407" s="325"/>
      <c r="CL407" s="325"/>
      <c r="CM407" s="325"/>
      <c r="CN407" s="325"/>
      <c r="CO407" s="325"/>
      <c r="CP407" s="325"/>
      <c r="CQ407" s="325"/>
      <c r="CR407" s="325"/>
      <c r="CS407" s="325"/>
      <c r="CT407" s="325"/>
      <c r="CU407" s="325"/>
      <c r="CV407" s="325"/>
      <c r="CW407" s="325"/>
      <c r="CX407" s="325"/>
    </row>
    <row r="408" spans="1:102" s="36" customFormat="1" ht="15" hidden="1" customHeight="1">
      <c r="A408" s="329"/>
      <c r="B408" s="37" t="str">
        <f t="shared" ca="1" si="199"/>
        <v/>
      </c>
      <c r="C408" s="41" t="str">
        <f t="shared" ca="1" si="200"/>
        <v/>
      </c>
      <c r="D408" s="39" t="str">
        <f t="shared" ca="1" si="201"/>
        <v/>
      </c>
      <c r="E408" s="39" t="str">
        <f t="shared" ca="1" si="213"/>
        <v/>
      </c>
      <c r="F408" s="39" t="str">
        <f t="shared" ca="1" si="202"/>
        <v/>
      </c>
      <c r="G408" s="101"/>
      <c r="H408" s="39">
        <f t="shared" ca="1" si="193"/>
        <v>0</v>
      </c>
      <c r="J408" s="332"/>
      <c r="K408" s="37" t="str">
        <f t="shared" ca="1" si="203"/>
        <v/>
      </c>
      <c r="L408" s="41" t="str">
        <f t="shared" ca="1" si="204"/>
        <v/>
      </c>
      <c r="M408" s="39" t="str">
        <f t="shared" si="194"/>
        <v/>
      </c>
      <c r="N408" s="39" t="str">
        <f t="shared" ca="1" si="214"/>
        <v/>
      </c>
      <c r="O408" s="39" t="str">
        <f ca="1">IF(L408="","",ROUND(Q407*$O$5/payments_per_year,2))</f>
        <v/>
      </c>
      <c r="P408" s="101"/>
      <c r="Q408" s="39">
        <f t="shared" ca="1" si="215"/>
        <v>0</v>
      </c>
      <c r="R408" s="332"/>
      <c r="S408" s="37" t="str">
        <f t="shared" ca="1" si="205"/>
        <v/>
      </c>
      <c r="T408" s="41" t="str">
        <f t="shared" ca="1" si="206"/>
        <v/>
      </c>
      <c r="U408" s="39" t="str">
        <f t="shared" si="195"/>
        <v/>
      </c>
      <c r="V408" s="39" t="str">
        <f t="shared" ca="1" si="216"/>
        <v/>
      </c>
      <c r="W408" s="39">
        <f t="shared" ca="1" si="196"/>
        <v>0</v>
      </c>
      <c r="X408" s="40"/>
      <c r="Y408" s="39">
        <f t="shared" ca="1" si="217"/>
        <v>0</v>
      </c>
      <c r="Z408" s="327"/>
      <c r="AA408" s="37" t="str">
        <f t="shared" ca="1" si="207"/>
        <v/>
      </c>
      <c r="AB408" s="41" t="str">
        <f t="shared" ca="1" si="208"/>
        <v/>
      </c>
      <c r="AC408" s="39" t="str">
        <f t="shared" si="197"/>
        <v/>
      </c>
      <c r="AD408" s="39" t="str">
        <f t="shared" ca="1" si="218"/>
        <v/>
      </c>
      <c r="AE408" s="39" t="str">
        <f t="shared" ca="1" si="209"/>
        <v/>
      </c>
      <c r="AF408" s="40"/>
      <c r="AG408" s="39">
        <f t="shared" ca="1" si="219"/>
        <v>0</v>
      </c>
      <c r="AH408" s="339"/>
      <c r="AI408" s="37" t="str">
        <f t="shared" ca="1" si="210"/>
        <v/>
      </c>
      <c r="AJ408" s="41" t="str">
        <f t="shared" ca="1" si="211"/>
        <v/>
      </c>
      <c r="AK408" s="39" t="str">
        <f t="shared" si="198"/>
        <v/>
      </c>
      <c r="AL408" s="39" t="str">
        <f t="shared" ca="1" si="220"/>
        <v/>
      </c>
      <c r="AM408" s="39" t="str">
        <f t="shared" ca="1" si="212"/>
        <v/>
      </c>
      <c r="AN408" s="40"/>
      <c r="AO408" s="39">
        <f t="shared" ca="1" si="221"/>
        <v>0</v>
      </c>
      <c r="AP408" s="339"/>
      <c r="AW408" s="329"/>
      <c r="BI408" s="329"/>
      <c r="BJ408" s="329"/>
      <c r="BK408" s="329"/>
      <c r="BL408" s="329"/>
      <c r="BM408" s="329"/>
      <c r="BN408" s="329"/>
      <c r="BO408" s="329"/>
      <c r="BP408" s="329"/>
      <c r="BQ408" s="329"/>
      <c r="BR408" s="329"/>
      <c r="BS408" s="329"/>
      <c r="BT408" s="329"/>
      <c r="BU408" s="329"/>
      <c r="BV408" s="329"/>
      <c r="BW408" s="325"/>
      <c r="BX408" s="325"/>
      <c r="BY408" s="325"/>
      <c r="BZ408" s="325"/>
      <c r="CA408" s="325"/>
      <c r="CB408" s="325"/>
      <c r="CC408" s="325"/>
      <c r="CD408" s="325"/>
      <c r="CE408" s="325"/>
      <c r="CF408" s="325"/>
      <c r="CG408" s="325"/>
      <c r="CH408" s="325"/>
      <c r="CI408" s="325"/>
      <c r="CJ408" s="325"/>
      <c r="CK408" s="325"/>
      <c r="CL408" s="325"/>
      <c r="CM408" s="325"/>
      <c r="CN408" s="325"/>
      <c r="CO408" s="325"/>
      <c r="CP408" s="325"/>
      <c r="CQ408" s="325"/>
      <c r="CR408" s="325"/>
      <c r="CS408" s="325"/>
      <c r="CT408" s="325"/>
      <c r="CU408" s="325"/>
      <c r="CV408" s="325"/>
      <c r="CW408" s="325"/>
      <c r="CX408" s="325"/>
    </row>
    <row r="409" spans="1:102" s="36" customFormat="1" ht="15" hidden="1" customHeight="1">
      <c r="A409" s="329"/>
      <c r="B409" s="37" t="str">
        <f t="shared" ca="1" si="199"/>
        <v/>
      </c>
      <c r="C409" s="41" t="str">
        <f t="shared" ca="1" si="200"/>
        <v/>
      </c>
      <c r="D409" s="39" t="str">
        <f t="shared" ca="1" si="201"/>
        <v/>
      </c>
      <c r="E409" s="39" t="str">
        <f t="shared" ca="1" si="213"/>
        <v/>
      </c>
      <c r="F409" s="39" t="str">
        <f t="shared" ca="1" si="202"/>
        <v/>
      </c>
      <c r="G409" s="101"/>
      <c r="H409" s="39">
        <f t="shared" ca="1" si="193"/>
        <v>0</v>
      </c>
      <c r="J409" s="332"/>
      <c r="K409" s="37" t="str">
        <f t="shared" ca="1" si="203"/>
        <v/>
      </c>
      <c r="L409" s="41" t="str">
        <f t="shared" ca="1" si="204"/>
        <v/>
      </c>
      <c r="M409" s="39" t="str">
        <f t="shared" si="194"/>
        <v/>
      </c>
      <c r="N409" s="39" t="str">
        <f t="shared" ca="1" si="214"/>
        <v/>
      </c>
      <c r="O409" s="39">
        <f ca="1">ROUND(Q408*$O$5/payments_per_year,2)</f>
        <v>0</v>
      </c>
      <c r="P409" s="101"/>
      <c r="Q409" s="39">
        <f t="shared" ca="1" si="215"/>
        <v>0</v>
      </c>
      <c r="R409" s="332"/>
      <c r="S409" s="37" t="str">
        <f t="shared" ca="1" si="205"/>
        <v/>
      </c>
      <c r="T409" s="41" t="str">
        <f t="shared" ca="1" si="206"/>
        <v/>
      </c>
      <c r="U409" s="39" t="str">
        <f t="shared" si="195"/>
        <v/>
      </c>
      <c r="V409" s="39" t="str">
        <f t="shared" ca="1" si="216"/>
        <v/>
      </c>
      <c r="W409" s="39">
        <f t="shared" ca="1" si="196"/>
        <v>0</v>
      </c>
      <c r="X409" s="40"/>
      <c r="Y409" s="39">
        <f t="shared" ca="1" si="217"/>
        <v>0</v>
      </c>
      <c r="Z409" s="327"/>
      <c r="AA409" s="37" t="str">
        <f t="shared" ca="1" si="207"/>
        <v/>
      </c>
      <c r="AB409" s="41" t="str">
        <f t="shared" ca="1" si="208"/>
        <v/>
      </c>
      <c r="AC409" s="39" t="str">
        <f t="shared" si="197"/>
        <v/>
      </c>
      <c r="AD409" s="39" t="str">
        <f t="shared" ca="1" si="218"/>
        <v/>
      </c>
      <c r="AE409" s="39" t="str">
        <f t="shared" ca="1" si="209"/>
        <v/>
      </c>
      <c r="AF409" s="40"/>
      <c r="AG409" s="39">
        <f t="shared" ca="1" si="219"/>
        <v>0</v>
      </c>
      <c r="AH409" s="339"/>
      <c r="AI409" s="37" t="str">
        <f t="shared" ca="1" si="210"/>
        <v/>
      </c>
      <c r="AJ409" s="41" t="str">
        <f t="shared" ca="1" si="211"/>
        <v/>
      </c>
      <c r="AK409" s="39" t="str">
        <f t="shared" si="198"/>
        <v/>
      </c>
      <c r="AL409" s="39" t="str">
        <f t="shared" ca="1" si="220"/>
        <v/>
      </c>
      <c r="AM409" s="39" t="str">
        <f t="shared" ca="1" si="212"/>
        <v/>
      </c>
      <c r="AN409" s="40"/>
      <c r="AO409" s="39">
        <f t="shared" ca="1" si="221"/>
        <v>0</v>
      </c>
      <c r="AP409" s="339"/>
      <c r="AW409" s="329"/>
      <c r="BI409" s="329"/>
      <c r="BJ409" s="329"/>
      <c r="BK409" s="329"/>
      <c r="BL409" s="329"/>
      <c r="BM409" s="329"/>
      <c r="BN409" s="329"/>
      <c r="BO409" s="329"/>
      <c r="BP409" s="329"/>
      <c r="BQ409" s="329"/>
      <c r="BR409" s="329"/>
      <c r="BS409" s="329"/>
      <c r="BT409" s="329"/>
      <c r="BU409" s="329"/>
      <c r="BV409" s="329"/>
      <c r="BW409" s="325"/>
      <c r="BX409" s="325"/>
      <c r="BY409" s="325"/>
      <c r="BZ409" s="325"/>
      <c r="CA409" s="325"/>
      <c r="CB409" s="325"/>
      <c r="CC409" s="325"/>
      <c r="CD409" s="325"/>
      <c r="CE409" s="325"/>
      <c r="CF409" s="325"/>
      <c r="CG409" s="325"/>
      <c r="CH409" s="325"/>
      <c r="CI409" s="325"/>
      <c r="CJ409" s="325"/>
      <c r="CK409" s="325"/>
      <c r="CL409" s="325"/>
      <c r="CM409" s="325"/>
      <c r="CN409" s="325"/>
      <c r="CO409" s="325"/>
      <c r="CP409" s="325"/>
      <c r="CQ409" s="325"/>
      <c r="CR409" s="325"/>
      <c r="CS409" s="325"/>
      <c r="CT409" s="325"/>
      <c r="CU409" s="325"/>
      <c r="CV409" s="325"/>
      <c r="CW409" s="325"/>
      <c r="CX409" s="325"/>
    </row>
    <row r="410" spans="1:102" s="36" customFormat="1" ht="15" hidden="1" customHeight="1">
      <c r="A410" s="329"/>
      <c r="B410" s="37" t="str">
        <f t="shared" ca="1" si="199"/>
        <v/>
      </c>
      <c r="C410" s="41" t="str">
        <f t="shared" ca="1" si="200"/>
        <v/>
      </c>
      <c r="D410" s="39" t="str">
        <f t="shared" ca="1" si="201"/>
        <v/>
      </c>
      <c r="E410" s="39" t="str">
        <f t="shared" ca="1" si="213"/>
        <v/>
      </c>
      <c r="F410" s="39" t="str">
        <f t="shared" ca="1" si="202"/>
        <v/>
      </c>
      <c r="G410" s="101"/>
      <c r="H410" s="39">
        <f t="shared" ca="1" si="193"/>
        <v>0</v>
      </c>
      <c r="J410" s="332"/>
      <c r="K410" s="37" t="str">
        <f t="shared" ca="1" si="203"/>
        <v/>
      </c>
      <c r="L410" s="41" t="str">
        <f t="shared" ca="1" si="204"/>
        <v/>
      </c>
      <c r="M410" s="39" t="str">
        <f t="shared" si="194"/>
        <v/>
      </c>
      <c r="N410" s="39" t="str">
        <f t="shared" ca="1" si="214"/>
        <v/>
      </c>
      <c r="O410" s="39" t="str">
        <f ca="1">IF(L410="","",ROUND(Q409*$O$5/payments_per_year,2))</f>
        <v/>
      </c>
      <c r="P410" s="101"/>
      <c r="Q410" s="39">
        <f t="shared" ca="1" si="215"/>
        <v>0</v>
      </c>
      <c r="R410" s="332"/>
      <c r="S410" s="37" t="str">
        <f t="shared" ca="1" si="205"/>
        <v/>
      </c>
      <c r="T410" s="41" t="str">
        <f t="shared" ca="1" si="206"/>
        <v/>
      </c>
      <c r="U410" s="39" t="str">
        <f t="shared" si="195"/>
        <v/>
      </c>
      <c r="V410" s="39" t="str">
        <f t="shared" ca="1" si="216"/>
        <v/>
      </c>
      <c r="W410" s="39">
        <f t="shared" ca="1" si="196"/>
        <v>0</v>
      </c>
      <c r="X410" s="40"/>
      <c r="Y410" s="39">
        <f t="shared" ca="1" si="217"/>
        <v>0</v>
      </c>
      <c r="Z410" s="327"/>
      <c r="AA410" s="37" t="str">
        <f t="shared" ca="1" si="207"/>
        <v/>
      </c>
      <c r="AB410" s="41" t="str">
        <f t="shared" ca="1" si="208"/>
        <v/>
      </c>
      <c r="AC410" s="39" t="str">
        <f t="shared" si="197"/>
        <v/>
      </c>
      <c r="AD410" s="39" t="str">
        <f t="shared" ca="1" si="218"/>
        <v/>
      </c>
      <c r="AE410" s="39" t="str">
        <f t="shared" ca="1" si="209"/>
        <v/>
      </c>
      <c r="AF410" s="40"/>
      <c r="AG410" s="39">
        <f t="shared" ca="1" si="219"/>
        <v>0</v>
      </c>
      <c r="AH410" s="339"/>
      <c r="AI410" s="37" t="str">
        <f t="shared" ca="1" si="210"/>
        <v/>
      </c>
      <c r="AJ410" s="41" t="str">
        <f t="shared" ca="1" si="211"/>
        <v/>
      </c>
      <c r="AK410" s="39" t="str">
        <f t="shared" si="198"/>
        <v/>
      </c>
      <c r="AL410" s="39" t="str">
        <f t="shared" ca="1" si="220"/>
        <v/>
      </c>
      <c r="AM410" s="39" t="str">
        <f t="shared" ca="1" si="212"/>
        <v/>
      </c>
      <c r="AN410" s="40"/>
      <c r="AO410" s="39">
        <f t="shared" ca="1" si="221"/>
        <v>0</v>
      </c>
      <c r="AP410" s="339"/>
      <c r="AW410" s="329"/>
      <c r="BI410" s="329"/>
      <c r="BJ410" s="329"/>
      <c r="BK410" s="329"/>
      <c r="BL410" s="329"/>
      <c r="BM410" s="329"/>
      <c r="BN410" s="329"/>
      <c r="BO410" s="329"/>
      <c r="BP410" s="329"/>
      <c r="BQ410" s="329"/>
      <c r="BR410" s="329"/>
      <c r="BS410" s="329"/>
      <c r="BT410" s="329"/>
      <c r="BU410" s="329"/>
      <c r="BV410" s="329"/>
      <c r="BW410" s="325"/>
      <c r="BX410" s="325"/>
      <c r="BY410" s="325"/>
      <c r="BZ410" s="325"/>
      <c r="CA410" s="325"/>
      <c r="CB410" s="325"/>
      <c r="CC410" s="325"/>
      <c r="CD410" s="325"/>
      <c r="CE410" s="325"/>
      <c r="CF410" s="325"/>
      <c r="CG410" s="325"/>
      <c r="CH410" s="325"/>
      <c r="CI410" s="325"/>
      <c r="CJ410" s="325"/>
      <c r="CK410" s="325"/>
      <c r="CL410" s="325"/>
      <c r="CM410" s="325"/>
      <c r="CN410" s="325"/>
      <c r="CO410" s="325"/>
      <c r="CP410" s="325"/>
      <c r="CQ410" s="325"/>
      <c r="CR410" s="325"/>
      <c r="CS410" s="325"/>
      <c r="CT410" s="325"/>
      <c r="CU410" s="325"/>
      <c r="CV410" s="325"/>
      <c r="CW410" s="325"/>
      <c r="CX410" s="325"/>
    </row>
    <row r="411" spans="1:102" s="36" customFormat="1" ht="15" hidden="1" customHeight="1">
      <c r="A411" s="329"/>
      <c r="B411" s="37" t="str">
        <f t="shared" ca="1" si="199"/>
        <v/>
      </c>
      <c r="C411" s="41" t="str">
        <f t="shared" ca="1" si="200"/>
        <v/>
      </c>
      <c r="D411" s="39" t="str">
        <f t="shared" ca="1" si="201"/>
        <v/>
      </c>
      <c r="E411" s="39" t="str">
        <f t="shared" ca="1" si="213"/>
        <v/>
      </c>
      <c r="F411" s="39" t="str">
        <f t="shared" ca="1" si="202"/>
        <v/>
      </c>
      <c r="G411" s="101"/>
      <c r="H411" s="39">
        <f t="shared" ca="1" si="193"/>
        <v>0</v>
      </c>
      <c r="J411" s="332"/>
      <c r="K411" s="37" t="str">
        <f t="shared" ca="1" si="203"/>
        <v/>
      </c>
      <c r="L411" s="41" t="str">
        <f t="shared" ca="1" si="204"/>
        <v/>
      </c>
      <c r="M411" s="39" t="str">
        <f t="shared" si="194"/>
        <v/>
      </c>
      <c r="N411" s="39" t="str">
        <f t="shared" ca="1" si="214"/>
        <v/>
      </c>
      <c r="O411" s="39">
        <f ca="1">ROUND(Q410*$O$5/payments_per_year,2)</f>
        <v>0</v>
      </c>
      <c r="P411" s="101"/>
      <c r="Q411" s="39">
        <f t="shared" ca="1" si="215"/>
        <v>0</v>
      </c>
      <c r="R411" s="332"/>
      <c r="S411" s="37" t="str">
        <f t="shared" ca="1" si="205"/>
        <v/>
      </c>
      <c r="T411" s="41" t="str">
        <f t="shared" ca="1" si="206"/>
        <v/>
      </c>
      <c r="U411" s="39" t="str">
        <f t="shared" si="195"/>
        <v/>
      </c>
      <c r="V411" s="39" t="str">
        <f t="shared" ca="1" si="216"/>
        <v/>
      </c>
      <c r="W411" s="39">
        <f t="shared" ca="1" si="196"/>
        <v>0</v>
      </c>
      <c r="X411" s="40"/>
      <c r="Y411" s="39">
        <f t="shared" ca="1" si="217"/>
        <v>0</v>
      </c>
      <c r="Z411" s="327"/>
      <c r="AA411" s="37" t="str">
        <f t="shared" ca="1" si="207"/>
        <v/>
      </c>
      <c r="AB411" s="41" t="str">
        <f t="shared" ca="1" si="208"/>
        <v/>
      </c>
      <c r="AC411" s="39" t="str">
        <f t="shared" si="197"/>
        <v/>
      </c>
      <c r="AD411" s="39" t="str">
        <f t="shared" ca="1" si="218"/>
        <v/>
      </c>
      <c r="AE411" s="39" t="str">
        <f t="shared" ca="1" si="209"/>
        <v/>
      </c>
      <c r="AF411" s="40"/>
      <c r="AG411" s="39">
        <f t="shared" ca="1" si="219"/>
        <v>0</v>
      </c>
      <c r="AH411" s="339"/>
      <c r="AI411" s="37" t="str">
        <f t="shared" ca="1" si="210"/>
        <v/>
      </c>
      <c r="AJ411" s="41" t="str">
        <f t="shared" ca="1" si="211"/>
        <v/>
      </c>
      <c r="AK411" s="39" t="str">
        <f t="shared" si="198"/>
        <v/>
      </c>
      <c r="AL411" s="39" t="str">
        <f t="shared" ca="1" si="220"/>
        <v/>
      </c>
      <c r="AM411" s="39" t="str">
        <f t="shared" ca="1" si="212"/>
        <v/>
      </c>
      <c r="AN411" s="40"/>
      <c r="AO411" s="39">
        <f t="shared" ca="1" si="221"/>
        <v>0</v>
      </c>
      <c r="AP411" s="339"/>
      <c r="AW411" s="329"/>
      <c r="BI411" s="329"/>
      <c r="BJ411" s="329"/>
      <c r="BK411" s="329"/>
      <c r="BL411" s="329"/>
      <c r="BM411" s="329"/>
      <c r="BN411" s="329"/>
      <c r="BO411" s="329"/>
      <c r="BP411" s="329"/>
      <c r="BQ411" s="329"/>
      <c r="BR411" s="329"/>
      <c r="BS411" s="329"/>
      <c r="BT411" s="329"/>
      <c r="BU411" s="329"/>
      <c r="BV411" s="329"/>
      <c r="BW411" s="325"/>
      <c r="BX411" s="325"/>
      <c r="BY411" s="325"/>
      <c r="BZ411" s="325"/>
      <c r="CA411" s="325"/>
      <c r="CB411" s="325"/>
      <c r="CC411" s="325"/>
      <c r="CD411" s="325"/>
      <c r="CE411" s="325"/>
      <c r="CF411" s="325"/>
      <c r="CG411" s="325"/>
      <c r="CH411" s="325"/>
      <c r="CI411" s="325"/>
      <c r="CJ411" s="325"/>
      <c r="CK411" s="325"/>
      <c r="CL411" s="325"/>
      <c r="CM411" s="325"/>
      <c r="CN411" s="325"/>
      <c r="CO411" s="325"/>
      <c r="CP411" s="325"/>
      <c r="CQ411" s="325"/>
      <c r="CR411" s="325"/>
      <c r="CS411" s="325"/>
      <c r="CT411" s="325"/>
      <c r="CU411" s="325"/>
      <c r="CV411" s="325"/>
      <c r="CW411" s="325"/>
      <c r="CX411" s="325"/>
    </row>
    <row r="412" spans="1:102" s="36" customFormat="1" ht="15" hidden="1" customHeight="1">
      <c r="A412" s="329"/>
      <c r="B412" s="37" t="str">
        <f t="shared" ca="1" si="199"/>
        <v/>
      </c>
      <c r="C412" s="41" t="str">
        <f t="shared" ca="1" si="200"/>
        <v/>
      </c>
      <c r="D412" s="39" t="str">
        <f t="shared" ca="1" si="201"/>
        <v/>
      </c>
      <c r="E412" s="39" t="str">
        <f t="shared" ca="1" si="213"/>
        <v/>
      </c>
      <c r="F412" s="39" t="str">
        <f t="shared" ca="1" si="202"/>
        <v/>
      </c>
      <c r="G412" s="101"/>
      <c r="H412" s="39">
        <f t="shared" ca="1" si="193"/>
        <v>0</v>
      </c>
      <c r="J412" s="332"/>
      <c r="K412" s="37" t="str">
        <f t="shared" ca="1" si="203"/>
        <v/>
      </c>
      <c r="L412" s="41" t="str">
        <f t="shared" ca="1" si="204"/>
        <v/>
      </c>
      <c r="M412" s="39" t="str">
        <f t="shared" si="194"/>
        <v/>
      </c>
      <c r="N412" s="39" t="str">
        <f t="shared" ca="1" si="214"/>
        <v/>
      </c>
      <c r="O412" s="39" t="str">
        <f ca="1">IF(L412="","",ROUND(Q411*$O$5/payments_per_year,2))</f>
        <v/>
      </c>
      <c r="P412" s="101"/>
      <c r="Q412" s="39">
        <f t="shared" ca="1" si="215"/>
        <v>0</v>
      </c>
      <c r="R412" s="332"/>
      <c r="S412" s="37" t="str">
        <f t="shared" ca="1" si="205"/>
        <v/>
      </c>
      <c r="T412" s="41" t="str">
        <f t="shared" ca="1" si="206"/>
        <v/>
      </c>
      <c r="U412" s="39" t="str">
        <f t="shared" si="195"/>
        <v/>
      </c>
      <c r="V412" s="39" t="str">
        <f t="shared" ca="1" si="216"/>
        <v/>
      </c>
      <c r="W412" s="39">
        <f t="shared" ca="1" si="196"/>
        <v>0</v>
      </c>
      <c r="X412" s="40"/>
      <c r="Y412" s="39">
        <f t="shared" ca="1" si="217"/>
        <v>0</v>
      </c>
      <c r="Z412" s="327"/>
      <c r="AA412" s="37" t="str">
        <f t="shared" ca="1" si="207"/>
        <v/>
      </c>
      <c r="AB412" s="41" t="str">
        <f t="shared" ca="1" si="208"/>
        <v/>
      </c>
      <c r="AC412" s="39" t="str">
        <f t="shared" si="197"/>
        <v/>
      </c>
      <c r="AD412" s="39" t="str">
        <f t="shared" ca="1" si="218"/>
        <v/>
      </c>
      <c r="AE412" s="39" t="str">
        <f t="shared" ca="1" si="209"/>
        <v/>
      </c>
      <c r="AF412" s="40"/>
      <c r="AG412" s="39">
        <f t="shared" ca="1" si="219"/>
        <v>0</v>
      </c>
      <c r="AH412" s="339"/>
      <c r="AI412" s="37" t="str">
        <f t="shared" ca="1" si="210"/>
        <v/>
      </c>
      <c r="AJ412" s="41" t="str">
        <f t="shared" ca="1" si="211"/>
        <v/>
      </c>
      <c r="AK412" s="39" t="str">
        <f t="shared" si="198"/>
        <v/>
      </c>
      <c r="AL412" s="39" t="str">
        <f t="shared" ca="1" si="220"/>
        <v/>
      </c>
      <c r="AM412" s="39" t="str">
        <f t="shared" ca="1" si="212"/>
        <v/>
      </c>
      <c r="AN412" s="40"/>
      <c r="AO412" s="39">
        <f t="shared" ca="1" si="221"/>
        <v>0</v>
      </c>
      <c r="AP412" s="339"/>
      <c r="AW412" s="329"/>
      <c r="BI412" s="329"/>
      <c r="BJ412" s="329"/>
      <c r="BK412" s="329"/>
      <c r="BL412" s="329"/>
      <c r="BM412" s="329"/>
      <c r="BN412" s="329"/>
      <c r="BO412" s="329"/>
      <c r="BP412" s="329"/>
      <c r="BQ412" s="329"/>
      <c r="BR412" s="329"/>
      <c r="BS412" s="329"/>
      <c r="BT412" s="329"/>
      <c r="BU412" s="329"/>
      <c r="BV412" s="329"/>
      <c r="BW412" s="325"/>
      <c r="BX412" s="325"/>
      <c r="BY412" s="325"/>
      <c r="BZ412" s="325"/>
      <c r="CA412" s="325"/>
      <c r="CB412" s="325"/>
      <c r="CC412" s="325"/>
      <c r="CD412" s="325"/>
      <c r="CE412" s="325"/>
      <c r="CF412" s="325"/>
      <c r="CG412" s="325"/>
      <c r="CH412" s="325"/>
      <c r="CI412" s="325"/>
      <c r="CJ412" s="325"/>
      <c r="CK412" s="325"/>
      <c r="CL412" s="325"/>
      <c r="CM412" s="325"/>
      <c r="CN412" s="325"/>
      <c r="CO412" s="325"/>
      <c r="CP412" s="325"/>
      <c r="CQ412" s="325"/>
      <c r="CR412" s="325"/>
      <c r="CS412" s="325"/>
      <c r="CT412" s="325"/>
      <c r="CU412" s="325"/>
      <c r="CV412" s="325"/>
      <c r="CW412" s="325"/>
      <c r="CX412" s="325"/>
    </row>
    <row r="413" spans="1:102" s="36" customFormat="1" ht="15" hidden="1" customHeight="1">
      <c r="A413" s="329"/>
      <c r="B413" s="37" t="str">
        <f t="shared" ca="1" si="199"/>
        <v/>
      </c>
      <c r="C413" s="41" t="str">
        <f t="shared" ca="1" si="200"/>
        <v/>
      </c>
      <c r="D413" s="39" t="str">
        <f t="shared" ca="1" si="201"/>
        <v/>
      </c>
      <c r="E413" s="39" t="str">
        <f t="shared" ca="1" si="213"/>
        <v/>
      </c>
      <c r="F413" s="39" t="str">
        <f t="shared" ca="1" si="202"/>
        <v/>
      </c>
      <c r="G413" s="101"/>
      <c r="H413" s="39">
        <f t="shared" ca="1" si="193"/>
        <v>0</v>
      </c>
      <c r="J413" s="332"/>
      <c r="K413" s="37" t="str">
        <f t="shared" ca="1" si="203"/>
        <v/>
      </c>
      <c r="L413" s="41" t="str">
        <f t="shared" ca="1" si="204"/>
        <v/>
      </c>
      <c r="M413" s="39" t="str">
        <f t="shared" si="194"/>
        <v/>
      </c>
      <c r="N413" s="39" t="str">
        <f t="shared" ca="1" si="214"/>
        <v/>
      </c>
      <c r="O413" s="39">
        <f ca="1">ROUND(Q412*$O$5/payments_per_year,2)</f>
        <v>0</v>
      </c>
      <c r="P413" s="101"/>
      <c r="Q413" s="39">
        <f t="shared" ca="1" si="215"/>
        <v>0</v>
      </c>
      <c r="R413" s="332"/>
      <c r="S413" s="37" t="str">
        <f t="shared" ca="1" si="205"/>
        <v/>
      </c>
      <c r="T413" s="41" t="str">
        <f t="shared" ca="1" si="206"/>
        <v/>
      </c>
      <c r="U413" s="39" t="str">
        <f t="shared" si="195"/>
        <v/>
      </c>
      <c r="V413" s="39" t="str">
        <f t="shared" ca="1" si="216"/>
        <v/>
      </c>
      <c r="W413" s="39">
        <f t="shared" ca="1" si="196"/>
        <v>0</v>
      </c>
      <c r="X413" s="40"/>
      <c r="Y413" s="39">
        <f t="shared" ca="1" si="217"/>
        <v>0</v>
      </c>
      <c r="Z413" s="327"/>
      <c r="AA413" s="37" t="str">
        <f t="shared" ca="1" si="207"/>
        <v/>
      </c>
      <c r="AB413" s="41" t="str">
        <f t="shared" ca="1" si="208"/>
        <v/>
      </c>
      <c r="AC413" s="39" t="str">
        <f t="shared" si="197"/>
        <v/>
      </c>
      <c r="AD413" s="39" t="str">
        <f t="shared" ca="1" si="218"/>
        <v/>
      </c>
      <c r="AE413" s="39" t="str">
        <f t="shared" ca="1" si="209"/>
        <v/>
      </c>
      <c r="AF413" s="40"/>
      <c r="AG413" s="39">
        <f t="shared" ca="1" si="219"/>
        <v>0</v>
      </c>
      <c r="AH413" s="339"/>
      <c r="AI413" s="37" t="str">
        <f t="shared" ca="1" si="210"/>
        <v/>
      </c>
      <c r="AJ413" s="41" t="str">
        <f t="shared" ca="1" si="211"/>
        <v/>
      </c>
      <c r="AK413" s="39" t="str">
        <f t="shared" si="198"/>
        <v/>
      </c>
      <c r="AL413" s="39" t="str">
        <f t="shared" ca="1" si="220"/>
        <v/>
      </c>
      <c r="AM413" s="39" t="str">
        <f t="shared" ca="1" si="212"/>
        <v/>
      </c>
      <c r="AN413" s="40"/>
      <c r="AO413" s="39">
        <f t="shared" ca="1" si="221"/>
        <v>0</v>
      </c>
      <c r="AP413" s="339"/>
      <c r="AW413" s="329"/>
      <c r="BI413" s="329"/>
      <c r="BJ413" s="329"/>
      <c r="BK413" s="329"/>
      <c r="BL413" s="329"/>
      <c r="BM413" s="329"/>
      <c r="BN413" s="329"/>
      <c r="BO413" s="329"/>
      <c r="BP413" s="329"/>
      <c r="BQ413" s="329"/>
      <c r="BR413" s="329"/>
      <c r="BS413" s="329"/>
      <c r="BT413" s="329"/>
      <c r="BU413" s="329"/>
      <c r="BV413" s="329"/>
      <c r="BW413" s="325"/>
      <c r="BX413" s="325"/>
      <c r="BY413" s="325"/>
      <c r="BZ413" s="325"/>
      <c r="CA413" s="325"/>
      <c r="CB413" s="325"/>
      <c r="CC413" s="325"/>
      <c r="CD413" s="325"/>
      <c r="CE413" s="325"/>
      <c r="CF413" s="325"/>
      <c r="CG413" s="325"/>
      <c r="CH413" s="325"/>
      <c r="CI413" s="325"/>
      <c r="CJ413" s="325"/>
      <c r="CK413" s="325"/>
      <c r="CL413" s="325"/>
      <c r="CM413" s="325"/>
      <c r="CN413" s="325"/>
      <c r="CO413" s="325"/>
      <c r="CP413" s="325"/>
      <c r="CQ413" s="325"/>
      <c r="CR413" s="325"/>
      <c r="CS413" s="325"/>
      <c r="CT413" s="325"/>
      <c r="CU413" s="325"/>
      <c r="CV413" s="325"/>
      <c r="CW413" s="325"/>
      <c r="CX413" s="325"/>
    </row>
    <row r="414" spans="1:102" s="36" customFormat="1" ht="15" hidden="1" customHeight="1">
      <c r="A414" s="329"/>
      <c r="B414" s="37" t="str">
        <f t="shared" ca="1" si="199"/>
        <v/>
      </c>
      <c r="C414" s="41" t="str">
        <f t="shared" ca="1" si="200"/>
        <v/>
      </c>
      <c r="D414" s="39" t="str">
        <f t="shared" ca="1" si="201"/>
        <v/>
      </c>
      <c r="E414" s="39" t="str">
        <f t="shared" ca="1" si="213"/>
        <v/>
      </c>
      <c r="F414" s="39" t="str">
        <f t="shared" ca="1" si="202"/>
        <v/>
      </c>
      <c r="G414" s="101"/>
      <c r="H414" s="39">
        <f t="shared" ca="1" si="193"/>
        <v>0</v>
      </c>
      <c r="J414" s="332"/>
      <c r="K414" s="37" t="str">
        <f t="shared" ca="1" si="203"/>
        <v/>
      </c>
      <c r="L414" s="41" t="str">
        <f t="shared" ca="1" si="204"/>
        <v/>
      </c>
      <c r="M414" s="39" t="str">
        <f t="shared" si="194"/>
        <v/>
      </c>
      <c r="N414" s="39" t="str">
        <f t="shared" ca="1" si="214"/>
        <v/>
      </c>
      <c r="O414" s="39" t="str">
        <f ca="1">IF(L414="","",ROUND(Q413*$O$5/payments_per_year,2))</f>
        <v/>
      </c>
      <c r="P414" s="101"/>
      <c r="Q414" s="39">
        <f t="shared" ca="1" si="215"/>
        <v>0</v>
      </c>
      <c r="R414" s="332"/>
      <c r="S414" s="37" t="str">
        <f t="shared" ca="1" si="205"/>
        <v/>
      </c>
      <c r="T414" s="41" t="str">
        <f t="shared" ca="1" si="206"/>
        <v/>
      </c>
      <c r="U414" s="39" t="str">
        <f t="shared" si="195"/>
        <v/>
      </c>
      <c r="V414" s="39" t="str">
        <f t="shared" ca="1" si="216"/>
        <v/>
      </c>
      <c r="W414" s="39">
        <f t="shared" ca="1" si="196"/>
        <v>0</v>
      </c>
      <c r="X414" s="40"/>
      <c r="Y414" s="39">
        <f t="shared" ca="1" si="217"/>
        <v>0</v>
      </c>
      <c r="Z414" s="327"/>
      <c r="AA414" s="37" t="str">
        <f t="shared" ca="1" si="207"/>
        <v/>
      </c>
      <c r="AB414" s="41" t="str">
        <f t="shared" ca="1" si="208"/>
        <v/>
      </c>
      <c r="AC414" s="39" t="str">
        <f t="shared" si="197"/>
        <v/>
      </c>
      <c r="AD414" s="39" t="str">
        <f t="shared" ca="1" si="218"/>
        <v/>
      </c>
      <c r="AE414" s="39" t="str">
        <f t="shared" ca="1" si="209"/>
        <v/>
      </c>
      <c r="AF414" s="40"/>
      <c r="AG414" s="39">
        <f t="shared" ca="1" si="219"/>
        <v>0</v>
      </c>
      <c r="AH414" s="339"/>
      <c r="AI414" s="37" t="str">
        <f t="shared" ca="1" si="210"/>
        <v/>
      </c>
      <c r="AJ414" s="41" t="str">
        <f t="shared" ca="1" si="211"/>
        <v/>
      </c>
      <c r="AK414" s="39" t="str">
        <f t="shared" si="198"/>
        <v/>
      </c>
      <c r="AL414" s="39" t="str">
        <f t="shared" ca="1" si="220"/>
        <v/>
      </c>
      <c r="AM414" s="39" t="str">
        <f t="shared" ca="1" si="212"/>
        <v/>
      </c>
      <c r="AN414" s="40"/>
      <c r="AO414" s="39">
        <f t="shared" ca="1" si="221"/>
        <v>0</v>
      </c>
      <c r="AP414" s="339"/>
      <c r="AW414" s="329"/>
      <c r="BI414" s="329"/>
      <c r="BJ414" s="329"/>
      <c r="BK414" s="329"/>
      <c r="BL414" s="329"/>
      <c r="BM414" s="329"/>
      <c r="BN414" s="329"/>
      <c r="BO414" s="329"/>
      <c r="BP414" s="329"/>
      <c r="BQ414" s="329"/>
      <c r="BR414" s="329"/>
      <c r="BS414" s="329"/>
      <c r="BT414" s="329"/>
      <c r="BU414" s="329"/>
      <c r="BV414" s="329"/>
      <c r="BW414" s="325"/>
      <c r="BX414" s="325"/>
      <c r="BY414" s="325"/>
      <c r="BZ414" s="325"/>
      <c r="CA414" s="325"/>
      <c r="CB414" s="325"/>
      <c r="CC414" s="325"/>
      <c r="CD414" s="325"/>
      <c r="CE414" s="325"/>
      <c r="CF414" s="325"/>
      <c r="CG414" s="325"/>
      <c r="CH414" s="325"/>
      <c r="CI414" s="325"/>
      <c r="CJ414" s="325"/>
      <c r="CK414" s="325"/>
      <c r="CL414" s="325"/>
      <c r="CM414" s="325"/>
      <c r="CN414" s="325"/>
      <c r="CO414" s="325"/>
      <c r="CP414" s="325"/>
      <c r="CQ414" s="325"/>
      <c r="CR414" s="325"/>
      <c r="CS414" s="325"/>
      <c r="CT414" s="325"/>
      <c r="CU414" s="325"/>
      <c r="CV414" s="325"/>
      <c r="CW414" s="325"/>
      <c r="CX414" s="325"/>
    </row>
    <row r="415" spans="1:102" s="36" customFormat="1" ht="15" hidden="1" customHeight="1">
      <c r="A415" s="329"/>
      <c r="B415" s="37" t="str">
        <f t="shared" ca="1" si="199"/>
        <v/>
      </c>
      <c r="C415" s="41" t="str">
        <f t="shared" ca="1" si="200"/>
        <v/>
      </c>
      <c r="D415" s="39" t="str">
        <f t="shared" ca="1" si="201"/>
        <v/>
      </c>
      <c r="E415" s="39" t="str">
        <f t="shared" ca="1" si="213"/>
        <v/>
      </c>
      <c r="F415" s="39" t="str">
        <f t="shared" ca="1" si="202"/>
        <v/>
      </c>
      <c r="G415" s="101"/>
      <c r="H415" s="39">
        <f t="shared" ca="1" si="193"/>
        <v>0</v>
      </c>
      <c r="J415" s="332"/>
      <c r="K415" s="37" t="str">
        <f t="shared" ca="1" si="203"/>
        <v/>
      </c>
      <c r="L415" s="41" t="str">
        <f t="shared" ca="1" si="204"/>
        <v/>
      </c>
      <c r="M415" s="39" t="str">
        <f t="shared" si="194"/>
        <v/>
      </c>
      <c r="N415" s="39" t="str">
        <f t="shared" ca="1" si="214"/>
        <v/>
      </c>
      <c r="O415" s="39">
        <f ca="1">ROUND(Q414*$O$5/payments_per_year,2)</f>
        <v>0</v>
      </c>
      <c r="P415" s="101"/>
      <c r="Q415" s="39">
        <f t="shared" ca="1" si="215"/>
        <v>0</v>
      </c>
      <c r="R415" s="332"/>
      <c r="S415" s="37" t="str">
        <f t="shared" ca="1" si="205"/>
        <v/>
      </c>
      <c r="T415" s="41" t="str">
        <f t="shared" ca="1" si="206"/>
        <v/>
      </c>
      <c r="U415" s="39" t="str">
        <f t="shared" si="195"/>
        <v/>
      </c>
      <c r="V415" s="39" t="str">
        <f t="shared" ca="1" si="216"/>
        <v/>
      </c>
      <c r="W415" s="39">
        <f t="shared" ca="1" si="196"/>
        <v>0</v>
      </c>
      <c r="X415" s="40"/>
      <c r="Y415" s="39">
        <f t="shared" ca="1" si="217"/>
        <v>0</v>
      </c>
      <c r="Z415" s="327"/>
      <c r="AA415" s="37" t="str">
        <f t="shared" ca="1" si="207"/>
        <v/>
      </c>
      <c r="AB415" s="41" t="str">
        <f t="shared" ca="1" si="208"/>
        <v/>
      </c>
      <c r="AC415" s="39" t="str">
        <f t="shared" si="197"/>
        <v/>
      </c>
      <c r="AD415" s="39" t="str">
        <f t="shared" ca="1" si="218"/>
        <v/>
      </c>
      <c r="AE415" s="39" t="str">
        <f t="shared" ca="1" si="209"/>
        <v/>
      </c>
      <c r="AF415" s="40"/>
      <c r="AG415" s="39">
        <f t="shared" ca="1" si="219"/>
        <v>0</v>
      </c>
      <c r="AH415" s="339"/>
      <c r="AI415" s="37" t="str">
        <f t="shared" ca="1" si="210"/>
        <v/>
      </c>
      <c r="AJ415" s="41" t="str">
        <f t="shared" ca="1" si="211"/>
        <v/>
      </c>
      <c r="AK415" s="39" t="str">
        <f t="shared" si="198"/>
        <v/>
      </c>
      <c r="AL415" s="39" t="str">
        <f t="shared" ca="1" si="220"/>
        <v/>
      </c>
      <c r="AM415" s="39" t="str">
        <f t="shared" ca="1" si="212"/>
        <v/>
      </c>
      <c r="AN415" s="40"/>
      <c r="AO415" s="39">
        <f t="shared" ca="1" si="221"/>
        <v>0</v>
      </c>
      <c r="AP415" s="339"/>
      <c r="AW415" s="329"/>
      <c r="BI415" s="329"/>
      <c r="BJ415" s="329"/>
      <c r="BK415" s="329"/>
      <c r="BL415" s="329"/>
      <c r="BM415" s="329"/>
      <c r="BN415" s="329"/>
      <c r="BO415" s="329"/>
      <c r="BP415" s="329"/>
      <c r="BQ415" s="329"/>
      <c r="BR415" s="329"/>
      <c r="BS415" s="329"/>
      <c r="BT415" s="329"/>
      <c r="BU415" s="329"/>
      <c r="BV415" s="329"/>
      <c r="BW415" s="325"/>
      <c r="BX415" s="325"/>
      <c r="BY415" s="325"/>
      <c r="BZ415" s="325"/>
      <c r="CA415" s="325"/>
      <c r="CB415" s="325"/>
      <c r="CC415" s="325"/>
      <c r="CD415" s="325"/>
      <c r="CE415" s="325"/>
      <c r="CF415" s="325"/>
      <c r="CG415" s="325"/>
      <c r="CH415" s="325"/>
      <c r="CI415" s="325"/>
      <c r="CJ415" s="325"/>
      <c r="CK415" s="325"/>
      <c r="CL415" s="325"/>
      <c r="CM415" s="325"/>
      <c r="CN415" s="325"/>
      <c r="CO415" s="325"/>
      <c r="CP415" s="325"/>
      <c r="CQ415" s="325"/>
      <c r="CR415" s="325"/>
      <c r="CS415" s="325"/>
      <c r="CT415" s="325"/>
      <c r="CU415" s="325"/>
      <c r="CV415" s="325"/>
      <c r="CW415" s="325"/>
      <c r="CX415" s="325"/>
    </row>
    <row r="416" spans="1:102" s="36" customFormat="1" ht="15" hidden="1" customHeight="1">
      <c r="A416" s="329"/>
      <c r="B416" s="37" t="str">
        <f t="shared" ca="1" si="199"/>
        <v/>
      </c>
      <c r="C416" s="41" t="str">
        <f t="shared" ca="1" si="200"/>
        <v/>
      </c>
      <c r="D416" s="39" t="str">
        <f t="shared" ca="1" si="201"/>
        <v/>
      </c>
      <c r="E416" s="39" t="str">
        <f t="shared" ca="1" si="213"/>
        <v/>
      </c>
      <c r="F416" s="39" t="str">
        <f t="shared" ca="1" si="202"/>
        <v/>
      </c>
      <c r="G416" s="101"/>
      <c r="H416" s="39">
        <f t="shared" ca="1" si="193"/>
        <v>0</v>
      </c>
      <c r="J416" s="332"/>
      <c r="K416" s="37" t="str">
        <f t="shared" ca="1" si="203"/>
        <v/>
      </c>
      <c r="L416" s="41" t="str">
        <f t="shared" ca="1" si="204"/>
        <v/>
      </c>
      <c r="M416" s="39" t="str">
        <f t="shared" si="194"/>
        <v/>
      </c>
      <c r="N416" s="39" t="str">
        <f t="shared" ca="1" si="214"/>
        <v/>
      </c>
      <c r="O416" s="39" t="str">
        <f ca="1">IF(L416="","",ROUND(Q415*$O$5/payments_per_year,2))</f>
        <v/>
      </c>
      <c r="P416" s="101"/>
      <c r="Q416" s="39">
        <f t="shared" ca="1" si="215"/>
        <v>0</v>
      </c>
      <c r="R416" s="332"/>
      <c r="S416" s="37" t="str">
        <f t="shared" ca="1" si="205"/>
        <v/>
      </c>
      <c r="T416" s="41" t="str">
        <f t="shared" ca="1" si="206"/>
        <v/>
      </c>
      <c r="U416" s="39" t="str">
        <f t="shared" si="195"/>
        <v/>
      </c>
      <c r="V416" s="39" t="str">
        <f t="shared" ca="1" si="216"/>
        <v/>
      </c>
      <c r="W416" s="39">
        <f t="shared" ca="1" si="196"/>
        <v>0</v>
      </c>
      <c r="X416" s="40"/>
      <c r="Y416" s="39">
        <f t="shared" ca="1" si="217"/>
        <v>0</v>
      </c>
      <c r="Z416" s="327"/>
      <c r="AA416" s="37" t="str">
        <f t="shared" ca="1" si="207"/>
        <v/>
      </c>
      <c r="AB416" s="41" t="str">
        <f t="shared" ca="1" si="208"/>
        <v/>
      </c>
      <c r="AC416" s="39" t="str">
        <f t="shared" si="197"/>
        <v/>
      </c>
      <c r="AD416" s="39" t="str">
        <f t="shared" ca="1" si="218"/>
        <v/>
      </c>
      <c r="AE416" s="39" t="str">
        <f t="shared" ca="1" si="209"/>
        <v/>
      </c>
      <c r="AF416" s="40"/>
      <c r="AG416" s="39">
        <f t="shared" ca="1" si="219"/>
        <v>0</v>
      </c>
      <c r="AH416" s="339"/>
      <c r="AI416" s="37" t="str">
        <f t="shared" ca="1" si="210"/>
        <v/>
      </c>
      <c r="AJ416" s="41" t="str">
        <f t="shared" ca="1" si="211"/>
        <v/>
      </c>
      <c r="AK416" s="39" t="str">
        <f t="shared" si="198"/>
        <v/>
      </c>
      <c r="AL416" s="39" t="str">
        <f t="shared" ca="1" si="220"/>
        <v/>
      </c>
      <c r="AM416" s="39" t="str">
        <f t="shared" ca="1" si="212"/>
        <v/>
      </c>
      <c r="AN416" s="40"/>
      <c r="AO416" s="39">
        <f t="shared" ca="1" si="221"/>
        <v>0</v>
      </c>
      <c r="AP416" s="339"/>
      <c r="AW416" s="329"/>
      <c r="BI416" s="329"/>
      <c r="BJ416" s="329"/>
      <c r="BK416" s="329"/>
      <c r="BL416" s="329"/>
      <c r="BM416" s="329"/>
      <c r="BN416" s="329"/>
      <c r="BO416" s="329"/>
      <c r="BP416" s="329"/>
      <c r="BQ416" s="329"/>
      <c r="BR416" s="329"/>
      <c r="BS416" s="329"/>
      <c r="BT416" s="329"/>
      <c r="BU416" s="329"/>
      <c r="BV416" s="329"/>
      <c r="BW416" s="325"/>
      <c r="BX416" s="325"/>
      <c r="BY416" s="325"/>
      <c r="BZ416" s="325"/>
      <c r="CA416" s="325"/>
      <c r="CB416" s="325"/>
      <c r="CC416" s="325"/>
      <c r="CD416" s="325"/>
      <c r="CE416" s="325"/>
      <c r="CF416" s="325"/>
      <c r="CG416" s="325"/>
      <c r="CH416" s="325"/>
      <c r="CI416" s="325"/>
      <c r="CJ416" s="325"/>
      <c r="CK416" s="325"/>
      <c r="CL416" s="325"/>
      <c r="CM416" s="325"/>
      <c r="CN416" s="325"/>
      <c r="CO416" s="325"/>
      <c r="CP416" s="325"/>
      <c r="CQ416" s="325"/>
      <c r="CR416" s="325"/>
      <c r="CS416" s="325"/>
      <c r="CT416" s="325"/>
      <c r="CU416" s="325"/>
      <c r="CV416" s="325"/>
      <c r="CW416" s="325"/>
      <c r="CX416" s="325"/>
    </row>
    <row r="417" spans="1:102" s="36" customFormat="1" ht="15" hidden="1" customHeight="1">
      <c r="A417" s="329"/>
      <c r="B417" s="37" t="str">
        <f t="shared" ca="1" si="199"/>
        <v/>
      </c>
      <c r="C417" s="41" t="str">
        <f t="shared" ca="1" si="200"/>
        <v/>
      </c>
      <c r="D417" s="39" t="str">
        <f t="shared" ca="1" si="201"/>
        <v/>
      </c>
      <c r="E417" s="39" t="str">
        <f t="shared" ca="1" si="213"/>
        <v/>
      </c>
      <c r="F417" s="39" t="str">
        <f t="shared" ca="1" si="202"/>
        <v/>
      </c>
      <c r="G417" s="101"/>
      <c r="H417" s="39">
        <f t="shared" ca="1" si="193"/>
        <v>0</v>
      </c>
      <c r="J417" s="332"/>
      <c r="K417" s="37" t="str">
        <f t="shared" ca="1" si="203"/>
        <v/>
      </c>
      <c r="L417" s="41" t="str">
        <f t="shared" ca="1" si="204"/>
        <v/>
      </c>
      <c r="M417" s="39" t="str">
        <f t="shared" si="194"/>
        <v/>
      </c>
      <c r="N417" s="39" t="str">
        <f t="shared" ca="1" si="214"/>
        <v/>
      </c>
      <c r="O417" s="39">
        <f ca="1">ROUND(Q416*$O$5/payments_per_year,2)</f>
        <v>0</v>
      </c>
      <c r="P417" s="101"/>
      <c r="Q417" s="39">
        <f t="shared" ca="1" si="215"/>
        <v>0</v>
      </c>
      <c r="R417" s="332"/>
      <c r="S417" s="37" t="str">
        <f t="shared" ca="1" si="205"/>
        <v/>
      </c>
      <c r="T417" s="41" t="str">
        <f t="shared" ca="1" si="206"/>
        <v/>
      </c>
      <c r="U417" s="39" t="str">
        <f t="shared" si="195"/>
        <v/>
      </c>
      <c r="V417" s="39" t="str">
        <f t="shared" ca="1" si="216"/>
        <v/>
      </c>
      <c r="W417" s="39">
        <f t="shared" ca="1" si="196"/>
        <v>0</v>
      </c>
      <c r="X417" s="40"/>
      <c r="Y417" s="39">
        <f t="shared" ca="1" si="217"/>
        <v>0</v>
      </c>
      <c r="Z417" s="327"/>
      <c r="AA417" s="37" t="str">
        <f t="shared" ca="1" si="207"/>
        <v/>
      </c>
      <c r="AB417" s="41" t="str">
        <f t="shared" ca="1" si="208"/>
        <v/>
      </c>
      <c r="AC417" s="39" t="str">
        <f t="shared" si="197"/>
        <v/>
      </c>
      <c r="AD417" s="39" t="str">
        <f t="shared" ca="1" si="218"/>
        <v/>
      </c>
      <c r="AE417" s="39" t="str">
        <f t="shared" ca="1" si="209"/>
        <v/>
      </c>
      <c r="AF417" s="40"/>
      <c r="AG417" s="39">
        <f t="shared" ca="1" si="219"/>
        <v>0</v>
      </c>
      <c r="AH417" s="339"/>
      <c r="AI417" s="37" t="str">
        <f t="shared" ca="1" si="210"/>
        <v/>
      </c>
      <c r="AJ417" s="41" t="str">
        <f t="shared" ca="1" si="211"/>
        <v/>
      </c>
      <c r="AK417" s="39" t="str">
        <f t="shared" si="198"/>
        <v/>
      </c>
      <c r="AL417" s="39" t="str">
        <f t="shared" ca="1" si="220"/>
        <v/>
      </c>
      <c r="AM417" s="39" t="str">
        <f t="shared" ca="1" si="212"/>
        <v/>
      </c>
      <c r="AN417" s="40"/>
      <c r="AO417" s="39">
        <f t="shared" ca="1" si="221"/>
        <v>0</v>
      </c>
      <c r="AP417" s="339"/>
      <c r="AW417" s="329"/>
      <c r="BI417" s="329"/>
      <c r="BJ417" s="329"/>
      <c r="BK417" s="329"/>
      <c r="BL417" s="329"/>
      <c r="BM417" s="329"/>
      <c r="BN417" s="329"/>
      <c r="BO417" s="329"/>
      <c r="BP417" s="329"/>
      <c r="BQ417" s="329"/>
      <c r="BR417" s="329"/>
      <c r="BS417" s="329"/>
      <c r="BT417" s="329"/>
      <c r="BU417" s="329"/>
      <c r="BV417" s="329"/>
      <c r="BW417" s="325"/>
      <c r="BX417" s="325"/>
      <c r="BY417" s="325"/>
      <c r="BZ417" s="325"/>
      <c r="CA417" s="325"/>
      <c r="CB417" s="325"/>
      <c r="CC417" s="325"/>
      <c r="CD417" s="325"/>
      <c r="CE417" s="325"/>
      <c r="CF417" s="325"/>
      <c r="CG417" s="325"/>
      <c r="CH417" s="325"/>
      <c r="CI417" s="325"/>
      <c r="CJ417" s="325"/>
      <c r="CK417" s="325"/>
      <c r="CL417" s="325"/>
      <c r="CM417" s="325"/>
      <c r="CN417" s="325"/>
      <c r="CO417" s="325"/>
      <c r="CP417" s="325"/>
      <c r="CQ417" s="325"/>
      <c r="CR417" s="325"/>
      <c r="CS417" s="325"/>
      <c r="CT417" s="325"/>
      <c r="CU417" s="325"/>
      <c r="CV417" s="325"/>
      <c r="CW417" s="325"/>
      <c r="CX417" s="325"/>
    </row>
    <row r="418" spans="1:102" s="36" customFormat="1" ht="15" hidden="1" customHeight="1">
      <c r="A418" s="329"/>
      <c r="B418" s="37" t="str">
        <f t="shared" ca="1" si="199"/>
        <v/>
      </c>
      <c r="C418" s="41" t="str">
        <f t="shared" ca="1" si="200"/>
        <v/>
      </c>
      <c r="D418" s="39" t="str">
        <f t="shared" ca="1" si="201"/>
        <v/>
      </c>
      <c r="E418" s="39" t="str">
        <f t="shared" ca="1" si="213"/>
        <v/>
      </c>
      <c r="F418" s="39" t="str">
        <f t="shared" ca="1" si="202"/>
        <v/>
      </c>
      <c r="G418" s="101"/>
      <c r="H418" s="39">
        <f t="shared" ca="1" si="193"/>
        <v>0</v>
      </c>
      <c r="J418" s="332"/>
      <c r="K418" s="37" t="str">
        <f t="shared" ca="1" si="203"/>
        <v/>
      </c>
      <c r="L418" s="41" t="str">
        <f t="shared" ca="1" si="204"/>
        <v/>
      </c>
      <c r="M418" s="39" t="str">
        <f t="shared" si="194"/>
        <v/>
      </c>
      <c r="N418" s="39" t="str">
        <f t="shared" ca="1" si="214"/>
        <v/>
      </c>
      <c r="O418" s="39" t="str">
        <f ca="1">IF(L418="","",ROUND(Q417*$O$5/payments_per_year,2))</f>
        <v/>
      </c>
      <c r="P418" s="101"/>
      <c r="Q418" s="39">
        <f t="shared" ca="1" si="215"/>
        <v>0</v>
      </c>
      <c r="R418" s="332"/>
      <c r="S418" s="37" t="str">
        <f t="shared" ca="1" si="205"/>
        <v/>
      </c>
      <c r="T418" s="41" t="str">
        <f t="shared" ca="1" si="206"/>
        <v/>
      </c>
      <c r="U418" s="39" t="str">
        <f t="shared" si="195"/>
        <v/>
      </c>
      <c r="V418" s="39" t="str">
        <f t="shared" ca="1" si="216"/>
        <v/>
      </c>
      <c r="W418" s="39">
        <f t="shared" ca="1" si="196"/>
        <v>0</v>
      </c>
      <c r="X418" s="40"/>
      <c r="Y418" s="39">
        <f t="shared" ca="1" si="217"/>
        <v>0</v>
      </c>
      <c r="Z418" s="327"/>
      <c r="AA418" s="37" t="str">
        <f t="shared" ca="1" si="207"/>
        <v/>
      </c>
      <c r="AB418" s="41" t="str">
        <f t="shared" ca="1" si="208"/>
        <v/>
      </c>
      <c r="AC418" s="39" t="str">
        <f t="shared" si="197"/>
        <v/>
      </c>
      <c r="AD418" s="39" t="str">
        <f t="shared" ca="1" si="218"/>
        <v/>
      </c>
      <c r="AE418" s="39" t="str">
        <f t="shared" ca="1" si="209"/>
        <v/>
      </c>
      <c r="AF418" s="40"/>
      <c r="AG418" s="39">
        <f t="shared" ca="1" si="219"/>
        <v>0</v>
      </c>
      <c r="AH418" s="339"/>
      <c r="AI418" s="37" t="str">
        <f t="shared" ca="1" si="210"/>
        <v/>
      </c>
      <c r="AJ418" s="41" t="str">
        <f t="shared" ca="1" si="211"/>
        <v/>
      </c>
      <c r="AK418" s="39" t="str">
        <f t="shared" si="198"/>
        <v/>
      </c>
      <c r="AL418" s="39" t="str">
        <f t="shared" ca="1" si="220"/>
        <v/>
      </c>
      <c r="AM418" s="39" t="str">
        <f t="shared" ca="1" si="212"/>
        <v/>
      </c>
      <c r="AN418" s="40"/>
      <c r="AO418" s="39">
        <f t="shared" ca="1" si="221"/>
        <v>0</v>
      </c>
      <c r="AP418" s="339"/>
      <c r="AW418" s="329"/>
      <c r="BI418" s="329"/>
      <c r="BJ418" s="329"/>
      <c r="BK418" s="329"/>
      <c r="BL418" s="329"/>
      <c r="BM418" s="329"/>
      <c r="BN418" s="329"/>
      <c r="BO418" s="329"/>
      <c r="BP418" s="329"/>
      <c r="BQ418" s="329"/>
      <c r="BR418" s="329"/>
      <c r="BS418" s="329"/>
      <c r="BT418" s="329"/>
      <c r="BU418" s="329"/>
      <c r="BV418" s="329"/>
      <c r="BW418" s="325"/>
      <c r="BX418" s="325"/>
      <c r="BY418" s="325"/>
      <c r="BZ418" s="325"/>
      <c r="CA418" s="325"/>
      <c r="CB418" s="325"/>
      <c r="CC418" s="325"/>
      <c r="CD418" s="325"/>
      <c r="CE418" s="325"/>
      <c r="CF418" s="325"/>
      <c r="CG418" s="325"/>
      <c r="CH418" s="325"/>
      <c r="CI418" s="325"/>
      <c r="CJ418" s="325"/>
      <c r="CK418" s="325"/>
      <c r="CL418" s="325"/>
      <c r="CM418" s="325"/>
      <c r="CN418" s="325"/>
      <c r="CO418" s="325"/>
      <c r="CP418" s="325"/>
      <c r="CQ418" s="325"/>
      <c r="CR418" s="325"/>
      <c r="CS418" s="325"/>
      <c r="CT418" s="325"/>
      <c r="CU418" s="325"/>
      <c r="CV418" s="325"/>
      <c r="CW418" s="325"/>
      <c r="CX418" s="325"/>
    </row>
    <row r="419" spans="1:102" s="36" customFormat="1" ht="15" hidden="1" customHeight="1">
      <c r="A419" s="329"/>
      <c r="B419" s="37" t="str">
        <f t="shared" ca="1" si="199"/>
        <v/>
      </c>
      <c r="C419" s="41" t="str">
        <f t="shared" ca="1" si="200"/>
        <v/>
      </c>
      <c r="D419" s="39" t="str">
        <f t="shared" ca="1" si="201"/>
        <v/>
      </c>
      <c r="E419" s="39" t="str">
        <f t="shared" ca="1" si="213"/>
        <v/>
      </c>
      <c r="F419" s="39" t="str">
        <f t="shared" ca="1" si="202"/>
        <v/>
      </c>
      <c r="G419" s="101"/>
      <c r="H419" s="39">
        <f t="shared" ca="1" si="193"/>
        <v>0</v>
      </c>
      <c r="J419" s="332"/>
      <c r="K419" s="37" t="str">
        <f t="shared" ca="1" si="203"/>
        <v/>
      </c>
      <c r="L419" s="41" t="str">
        <f t="shared" ca="1" si="204"/>
        <v/>
      </c>
      <c r="M419" s="39" t="str">
        <f t="shared" si="194"/>
        <v/>
      </c>
      <c r="N419" s="39" t="str">
        <f t="shared" ca="1" si="214"/>
        <v/>
      </c>
      <c r="O419" s="39">
        <f ca="1">ROUND(Q418*$O$5/payments_per_year,2)</f>
        <v>0</v>
      </c>
      <c r="P419" s="101"/>
      <c r="Q419" s="39">
        <f t="shared" ca="1" si="215"/>
        <v>0</v>
      </c>
      <c r="R419" s="332"/>
      <c r="S419" s="37" t="str">
        <f t="shared" ca="1" si="205"/>
        <v/>
      </c>
      <c r="T419" s="41" t="str">
        <f t="shared" ca="1" si="206"/>
        <v/>
      </c>
      <c r="U419" s="39" t="str">
        <f t="shared" si="195"/>
        <v/>
      </c>
      <c r="V419" s="39" t="str">
        <f t="shared" ca="1" si="216"/>
        <v/>
      </c>
      <c r="W419" s="39">
        <f t="shared" ca="1" si="196"/>
        <v>0</v>
      </c>
      <c r="X419" s="40"/>
      <c r="Y419" s="39">
        <f t="shared" ca="1" si="217"/>
        <v>0</v>
      </c>
      <c r="Z419" s="327"/>
      <c r="AA419" s="37" t="str">
        <f t="shared" ca="1" si="207"/>
        <v/>
      </c>
      <c r="AB419" s="41" t="str">
        <f t="shared" ca="1" si="208"/>
        <v/>
      </c>
      <c r="AC419" s="39" t="str">
        <f t="shared" si="197"/>
        <v/>
      </c>
      <c r="AD419" s="39" t="str">
        <f t="shared" ca="1" si="218"/>
        <v/>
      </c>
      <c r="AE419" s="39" t="str">
        <f t="shared" ca="1" si="209"/>
        <v/>
      </c>
      <c r="AF419" s="40"/>
      <c r="AG419" s="39">
        <f t="shared" ca="1" si="219"/>
        <v>0</v>
      </c>
      <c r="AH419" s="339"/>
      <c r="AI419" s="37" t="str">
        <f t="shared" ca="1" si="210"/>
        <v/>
      </c>
      <c r="AJ419" s="41" t="str">
        <f t="shared" ca="1" si="211"/>
        <v/>
      </c>
      <c r="AK419" s="39" t="str">
        <f t="shared" si="198"/>
        <v/>
      </c>
      <c r="AL419" s="39" t="str">
        <f t="shared" ca="1" si="220"/>
        <v/>
      </c>
      <c r="AM419" s="39" t="str">
        <f t="shared" ca="1" si="212"/>
        <v/>
      </c>
      <c r="AN419" s="40"/>
      <c r="AO419" s="39">
        <f t="shared" ca="1" si="221"/>
        <v>0</v>
      </c>
      <c r="AP419" s="339"/>
      <c r="AW419" s="329"/>
      <c r="BI419" s="329"/>
      <c r="BJ419" s="329"/>
      <c r="BK419" s="329"/>
      <c r="BL419" s="329"/>
      <c r="BM419" s="329"/>
      <c r="BN419" s="329"/>
      <c r="BO419" s="329"/>
      <c r="BP419" s="329"/>
      <c r="BQ419" s="329"/>
      <c r="BR419" s="329"/>
      <c r="BS419" s="329"/>
      <c r="BT419" s="329"/>
      <c r="BU419" s="329"/>
      <c r="BV419" s="329"/>
      <c r="BW419" s="325"/>
      <c r="BX419" s="325"/>
      <c r="BY419" s="325"/>
      <c r="BZ419" s="325"/>
      <c r="CA419" s="325"/>
      <c r="CB419" s="325"/>
      <c r="CC419" s="325"/>
      <c r="CD419" s="325"/>
      <c r="CE419" s="325"/>
      <c r="CF419" s="325"/>
      <c r="CG419" s="325"/>
      <c r="CH419" s="325"/>
      <c r="CI419" s="325"/>
      <c r="CJ419" s="325"/>
      <c r="CK419" s="325"/>
      <c r="CL419" s="325"/>
      <c r="CM419" s="325"/>
      <c r="CN419" s="325"/>
      <c r="CO419" s="325"/>
      <c r="CP419" s="325"/>
      <c r="CQ419" s="325"/>
      <c r="CR419" s="325"/>
      <c r="CS419" s="325"/>
      <c r="CT419" s="325"/>
      <c r="CU419" s="325"/>
      <c r="CV419" s="325"/>
      <c r="CW419" s="325"/>
      <c r="CX419" s="325"/>
    </row>
    <row r="420" spans="1:102" s="36" customFormat="1" ht="15" hidden="1" customHeight="1">
      <c r="A420" s="329"/>
      <c r="B420" s="37" t="str">
        <f t="shared" ca="1" si="199"/>
        <v/>
      </c>
      <c r="C420" s="41" t="str">
        <f t="shared" ca="1" si="200"/>
        <v/>
      </c>
      <c r="D420" s="39" t="str">
        <f t="shared" ca="1" si="201"/>
        <v/>
      </c>
      <c r="E420" s="39" t="str">
        <f t="shared" ca="1" si="213"/>
        <v/>
      </c>
      <c r="F420" s="39" t="str">
        <f t="shared" ca="1" si="202"/>
        <v/>
      </c>
      <c r="G420" s="101"/>
      <c r="H420" s="39">
        <f t="shared" ca="1" si="193"/>
        <v>0</v>
      </c>
      <c r="J420" s="332"/>
      <c r="K420" s="37" t="str">
        <f t="shared" ca="1" si="203"/>
        <v/>
      </c>
      <c r="L420" s="41" t="str">
        <f t="shared" ca="1" si="204"/>
        <v/>
      </c>
      <c r="M420" s="39" t="str">
        <f t="shared" si="194"/>
        <v/>
      </c>
      <c r="N420" s="39" t="str">
        <f t="shared" ca="1" si="214"/>
        <v/>
      </c>
      <c r="O420" s="39" t="str">
        <f ca="1">IF(L420="","",ROUND(Q419*$O$5/payments_per_year,2))</f>
        <v/>
      </c>
      <c r="P420" s="101"/>
      <c r="Q420" s="39">
        <f t="shared" ca="1" si="215"/>
        <v>0</v>
      </c>
      <c r="R420" s="332"/>
      <c r="S420" s="37" t="str">
        <f t="shared" ca="1" si="205"/>
        <v/>
      </c>
      <c r="T420" s="41" t="str">
        <f t="shared" ca="1" si="206"/>
        <v/>
      </c>
      <c r="U420" s="39" t="str">
        <f t="shared" si="195"/>
        <v/>
      </c>
      <c r="V420" s="39" t="str">
        <f t="shared" ca="1" si="216"/>
        <v/>
      </c>
      <c r="W420" s="39">
        <f t="shared" ca="1" si="196"/>
        <v>0</v>
      </c>
      <c r="X420" s="40"/>
      <c r="Y420" s="39">
        <f t="shared" ca="1" si="217"/>
        <v>0</v>
      </c>
      <c r="Z420" s="327"/>
      <c r="AA420" s="37" t="str">
        <f t="shared" ca="1" si="207"/>
        <v/>
      </c>
      <c r="AB420" s="41" t="str">
        <f t="shared" ca="1" si="208"/>
        <v/>
      </c>
      <c r="AC420" s="39" t="str">
        <f t="shared" si="197"/>
        <v/>
      </c>
      <c r="AD420" s="39" t="str">
        <f t="shared" ca="1" si="218"/>
        <v/>
      </c>
      <c r="AE420" s="39" t="str">
        <f t="shared" ca="1" si="209"/>
        <v/>
      </c>
      <c r="AF420" s="40"/>
      <c r="AG420" s="39">
        <f t="shared" ca="1" si="219"/>
        <v>0</v>
      </c>
      <c r="AH420" s="339"/>
      <c r="AI420" s="37" t="str">
        <f t="shared" ca="1" si="210"/>
        <v/>
      </c>
      <c r="AJ420" s="41" t="str">
        <f t="shared" ca="1" si="211"/>
        <v/>
      </c>
      <c r="AK420" s="39" t="str">
        <f t="shared" si="198"/>
        <v/>
      </c>
      <c r="AL420" s="39" t="str">
        <f t="shared" ca="1" si="220"/>
        <v/>
      </c>
      <c r="AM420" s="39" t="str">
        <f t="shared" ca="1" si="212"/>
        <v/>
      </c>
      <c r="AN420" s="40"/>
      <c r="AO420" s="39">
        <f t="shared" ca="1" si="221"/>
        <v>0</v>
      </c>
      <c r="AP420" s="339"/>
      <c r="AW420" s="329"/>
      <c r="BI420" s="329"/>
      <c r="BJ420" s="329"/>
      <c r="BK420" s="329"/>
      <c r="BL420" s="329"/>
      <c r="BM420" s="329"/>
      <c r="BN420" s="329"/>
      <c r="BO420" s="329"/>
      <c r="BP420" s="329"/>
      <c r="BQ420" s="329"/>
      <c r="BR420" s="329"/>
      <c r="BS420" s="329"/>
      <c r="BT420" s="329"/>
      <c r="BU420" s="329"/>
      <c r="BV420" s="329"/>
      <c r="BW420" s="325"/>
      <c r="BX420" s="325"/>
      <c r="BY420" s="325"/>
      <c r="BZ420" s="325"/>
      <c r="CA420" s="325"/>
      <c r="CB420" s="325"/>
      <c r="CC420" s="325"/>
      <c r="CD420" s="325"/>
      <c r="CE420" s="325"/>
      <c r="CF420" s="325"/>
      <c r="CG420" s="325"/>
      <c r="CH420" s="325"/>
      <c r="CI420" s="325"/>
      <c r="CJ420" s="325"/>
      <c r="CK420" s="325"/>
      <c r="CL420" s="325"/>
      <c r="CM420" s="325"/>
      <c r="CN420" s="325"/>
      <c r="CO420" s="325"/>
      <c r="CP420" s="325"/>
      <c r="CQ420" s="325"/>
      <c r="CR420" s="325"/>
      <c r="CS420" s="325"/>
      <c r="CT420" s="325"/>
      <c r="CU420" s="325"/>
      <c r="CV420" s="325"/>
      <c r="CW420" s="325"/>
      <c r="CX420" s="325"/>
    </row>
    <row r="421" spans="1:102" s="36" customFormat="1" ht="15" hidden="1" customHeight="1">
      <c r="A421" s="329"/>
      <c r="B421" s="37" t="str">
        <f t="shared" ca="1" si="199"/>
        <v/>
      </c>
      <c r="C421" s="41" t="str">
        <f t="shared" ca="1" si="200"/>
        <v/>
      </c>
      <c r="D421" s="39" t="str">
        <f t="shared" ca="1" si="201"/>
        <v/>
      </c>
      <c r="E421" s="39" t="str">
        <f t="shared" ca="1" si="213"/>
        <v/>
      </c>
      <c r="F421" s="39" t="str">
        <f t="shared" ca="1" si="202"/>
        <v/>
      </c>
      <c r="G421" s="101"/>
      <c r="H421" s="39">
        <f t="shared" ca="1" si="193"/>
        <v>0</v>
      </c>
      <c r="J421" s="332"/>
      <c r="K421" s="37" t="str">
        <f t="shared" ca="1" si="203"/>
        <v/>
      </c>
      <c r="L421" s="41" t="str">
        <f t="shared" ca="1" si="204"/>
        <v/>
      </c>
      <c r="M421" s="39" t="str">
        <f t="shared" si="194"/>
        <v/>
      </c>
      <c r="N421" s="39" t="str">
        <f t="shared" ca="1" si="214"/>
        <v/>
      </c>
      <c r="O421" s="39">
        <f ca="1">ROUND(Q420*$O$5/payments_per_year,2)</f>
        <v>0</v>
      </c>
      <c r="P421" s="101"/>
      <c r="Q421" s="39">
        <f t="shared" ca="1" si="215"/>
        <v>0</v>
      </c>
      <c r="R421" s="332"/>
      <c r="S421" s="37" t="str">
        <f t="shared" ca="1" si="205"/>
        <v/>
      </c>
      <c r="T421" s="41" t="str">
        <f t="shared" ca="1" si="206"/>
        <v/>
      </c>
      <c r="U421" s="39" t="str">
        <f t="shared" si="195"/>
        <v/>
      </c>
      <c r="V421" s="39" t="str">
        <f t="shared" ca="1" si="216"/>
        <v/>
      </c>
      <c r="W421" s="39">
        <f t="shared" ca="1" si="196"/>
        <v>0</v>
      </c>
      <c r="X421" s="40"/>
      <c r="Y421" s="39">
        <f t="shared" ca="1" si="217"/>
        <v>0</v>
      </c>
      <c r="Z421" s="327"/>
      <c r="AA421" s="37" t="str">
        <f t="shared" ca="1" si="207"/>
        <v/>
      </c>
      <c r="AB421" s="41" t="str">
        <f t="shared" ca="1" si="208"/>
        <v/>
      </c>
      <c r="AC421" s="39" t="str">
        <f t="shared" si="197"/>
        <v/>
      </c>
      <c r="AD421" s="39" t="str">
        <f t="shared" ca="1" si="218"/>
        <v/>
      </c>
      <c r="AE421" s="39" t="str">
        <f t="shared" ca="1" si="209"/>
        <v/>
      </c>
      <c r="AF421" s="40"/>
      <c r="AG421" s="39">
        <f t="shared" ca="1" si="219"/>
        <v>0</v>
      </c>
      <c r="AH421" s="339"/>
      <c r="AI421" s="37" t="str">
        <f t="shared" ca="1" si="210"/>
        <v/>
      </c>
      <c r="AJ421" s="41" t="str">
        <f t="shared" ca="1" si="211"/>
        <v/>
      </c>
      <c r="AK421" s="39" t="str">
        <f t="shared" si="198"/>
        <v/>
      </c>
      <c r="AL421" s="39" t="str">
        <f t="shared" ca="1" si="220"/>
        <v/>
      </c>
      <c r="AM421" s="39" t="str">
        <f t="shared" ca="1" si="212"/>
        <v/>
      </c>
      <c r="AN421" s="40"/>
      <c r="AO421" s="39">
        <f t="shared" ca="1" si="221"/>
        <v>0</v>
      </c>
      <c r="AP421" s="339"/>
      <c r="AW421" s="329"/>
      <c r="BI421" s="329"/>
      <c r="BJ421" s="329"/>
      <c r="BK421" s="329"/>
      <c r="BL421" s="329"/>
      <c r="BM421" s="329"/>
      <c r="BN421" s="329"/>
      <c r="BO421" s="329"/>
      <c r="BP421" s="329"/>
      <c r="BQ421" s="329"/>
      <c r="BR421" s="329"/>
      <c r="BS421" s="329"/>
      <c r="BT421" s="329"/>
      <c r="BU421" s="329"/>
      <c r="BV421" s="329"/>
      <c r="BW421" s="325"/>
      <c r="BX421" s="325"/>
      <c r="BY421" s="325"/>
      <c r="BZ421" s="325"/>
      <c r="CA421" s="325"/>
      <c r="CB421" s="325"/>
      <c r="CC421" s="325"/>
      <c r="CD421" s="325"/>
      <c r="CE421" s="325"/>
      <c r="CF421" s="325"/>
      <c r="CG421" s="325"/>
      <c r="CH421" s="325"/>
      <c r="CI421" s="325"/>
      <c r="CJ421" s="325"/>
      <c r="CK421" s="325"/>
      <c r="CL421" s="325"/>
      <c r="CM421" s="325"/>
      <c r="CN421" s="325"/>
      <c r="CO421" s="325"/>
      <c r="CP421" s="325"/>
      <c r="CQ421" s="325"/>
      <c r="CR421" s="325"/>
      <c r="CS421" s="325"/>
      <c r="CT421" s="325"/>
      <c r="CU421" s="325"/>
      <c r="CV421" s="325"/>
      <c r="CW421" s="325"/>
      <c r="CX421" s="325"/>
    </row>
    <row r="422" spans="1:102" s="36" customFormat="1" ht="15" hidden="1" customHeight="1">
      <c r="A422" s="329"/>
      <c r="B422" s="37" t="str">
        <f t="shared" ca="1" si="199"/>
        <v/>
      </c>
      <c r="C422" s="41" t="str">
        <f t="shared" ca="1" si="200"/>
        <v/>
      </c>
      <c r="D422" s="39" t="str">
        <f t="shared" ca="1" si="201"/>
        <v/>
      </c>
      <c r="E422" s="39" t="str">
        <f t="shared" ca="1" si="213"/>
        <v/>
      </c>
      <c r="F422" s="39" t="str">
        <f t="shared" ca="1" si="202"/>
        <v/>
      </c>
      <c r="G422" s="101"/>
      <c r="H422" s="39">
        <f t="shared" ca="1" si="193"/>
        <v>0</v>
      </c>
      <c r="J422" s="332"/>
      <c r="K422" s="37" t="str">
        <f t="shared" ca="1" si="203"/>
        <v/>
      </c>
      <c r="L422" s="41" t="str">
        <f t="shared" ca="1" si="204"/>
        <v/>
      </c>
      <c r="M422" s="39" t="str">
        <f t="shared" si="194"/>
        <v/>
      </c>
      <c r="N422" s="39" t="str">
        <f t="shared" ca="1" si="214"/>
        <v/>
      </c>
      <c r="O422" s="39" t="str">
        <f ca="1">IF(L422="","",ROUND(Q421*$O$5/payments_per_year,2))</f>
        <v/>
      </c>
      <c r="P422" s="101"/>
      <c r="Q422" s="39">
        <f t="shared" ca="1" si="215"/>
        <v>0</v>
      </c>
      <c r="R422" s="332"/>
      <c r="S422" s="37" t="str">
        <f t="shared" ca="1" si="205"/>
        <v/>
      </c>
      <c r="T422" s="41" t="str">
        <f t="shared" ca="1" si="206"/>
        <v/>
      </c>
      <c r="U422" s="39" t="str">
        <f t="shared" si="195"/>
        <v/>
      </c>
      <c r="V422" s="39" t="str">
        <f t="shared" ca="1" si="216"/>
        <v/>
      </c>
      <c r="W422" s="39">
        <f t="shared" ca="1" si="196"/>
        <v>0</v>
      </c>
      <c r="X422" s="40"/>
      <c r="Y422" s="39">
        <f t="shared" ca="1" si="217"/>
        <v>0</v>
      </c>
      <c r="Z422" s="327"/>
      <c r="AA422" s="37" t="str">
        <f t="shared" ca="1" si="207"/>
        <v/>
      </c>
      <c r="AB422" s="41" t="str">
        <f t="shared" ca="1" si="208"/>
        <v/>
      </c>
      <c r="AC422" s="39" t="str">
        <f t="shared" si="197"/>
        <v/>
      </c>
      <c r="AD422" s="39" t="str">
        <f t="shared" ca="1" si="218"/>
        <v/>
      </c>
      <c r="AE422" s="39" t="str">
        <f t="shared" ca="1" si="209"/>
        <v/>
      </c>
      <c r="AF422" s="40"/>
      <c r="AG422" s="39">
        <f t="shared" ca="1" si="219"/>
        <v>0</v>
      </c>
      <c r="AH422" s="339"/>
      <c r="AI422" s="37" t="str">
        <f t="shared" ca="1" si="210"/>
        <v/>
      </c>
      <c r="AJ422" s="41" t="str">
        <f t="shared" ca="1" si="211"/>
        <v/>
      </c>
      <c r="AK422" s="39" t="str">
        <f t="shared" si="198"/>
        <v/>
      </c>
      <c r="AL422" s="39" t="str">
        <f t="shared" ca="1" si="220"/>
        <v/>
      </c>
      <c r="AM422" s="39" t="str">
        <f t="shared" ca="1" si="212"/>
        <v/>
      </c>
      <c r="AN422" s="40"/>
      <c r="AO422" s="39">
        <f t="shared" ca="1" si="221"/>
        <v>0</v>
      </c>
      <c r="AP422" s="339"/>
      <c r="AW422" s="329"/>
      <c r="BI422" s="329"/>
      <c r="BJ422" s="329"/>
      <c r="BK422" s="329"/>
      <c r="BL422" s="329"/>
      <c r="BM422" s="329"/>
      <c r="BN422" s="329"/>
      <c r="BO422" s="329"/>
      <c r="BP422" s="329"/>
      <c r="BQ422" s="329"/>
      <c r="BR422" s="329"/>
      <c r="BS422" s="329"/>
      <c r="BT422" s="329"/>
      <c r="BU422" s="329"/>
      <c r="BV422" s="329"/>
      <c r="BW422" s="325"/>
      <c r="BX422" s="325"/>
      <c r="BY422" s="325"/>
      <c r="BZ422" s="325"/>
      <c r="CA422" s="325"/>
      <c r="CB422" s="325"/>
      <c r="CC422" s="325"/>
      <c r="CD422" s="325"/>
      <c r="CE422" s="325"/>
      <c r="CF422" s="325"/>
      <c r="CG422" s="325"/>
      <c r="CH422" s="325"/>
      <c r="CI422" s="325"/>
      <c r="CJ422" s="325"/>
      <c r="CK422" s="325"/>
      <c r="CL422" s="325"/>
      <c r="CM422" s="325"/>
      <c r="CN422" s="325"/>
      <c r="CO422" s="325"/>
      <c r="CP422" s="325"/>
      <c r="CQ422" s="325"/>
      <c r="CR422" s="325"/>
      <c r="CS422" s="325"/>
      <c r="CT422" s="325"/>
      <c r="CU422" s="325"/>
      <c r="CV422" s="325"/>
      <c r="CW422" s="325"/>
      <c r="CX422" s="325"/>
    </row>
    <row r="423" spans="1:102" s="36" customFormat="1" ht="15" hidden="1" customHeight="1">
      <c r="A423" s="329"/>
      <c r="B423" s="37" t="str">
        <f t="shared" ca="1" si="199"/>
        <v/>
      </c>
      <c r="C423" s="41" t="str">
        <f t="shared" ca="1" si="200"/>
        <v/>
      </c>
      <c r="D423" s="39" t="str">
        <f t="shared" ca="1" si="201"/>
        <v/>
      </c>
      <c r="E423" s="39" t="str">
        <f t="shared" ca="1" si="213"/>
        <v/>
      </c>
      <c r="F423" s="39" t="str">
        <f t="shared" ca="1" si="202"/>
        <v/>
      </c>
      <c r="G423" s="101"/>
      <c r="H423" s="39">
        <f t="shared" ca="1" si="193"/>
        <v>0</v>
      </c>
      <c r="J423" s="332"/>
      <c r="K423" s="37" t="str">
        <f t="shared" ca="1" si="203"/>
        <v/>
      </c>
      <c r="L423" s="41" t="str">
        <f t="shared" ca="1" si="204"/>
        <v/>
      </c>
      <c r="M423" s="39" t="str">
        <f t="shared" si="194"/>
        <v/>
      </c>
      <c r="N423" s="39" t="str">
        <f t="shared" ca="1" si="214"/>
        <v/>
      </c>
      <c r="O423" s="39">
        <f ca="1">ROUND(Q422*$O$5/payments_per_year,2)</f>
        <v>0</v>
      </c>
      <c r="P423" s="101"/>
      <c r="Q423" s="39">
        <f t="shared" ca="1" si="215"/>
        <v>0</v>
      </c>
      <c r="R423" s="332"/>
      <c r="S423" s="37" t="str">
        <f t="shared" ca="1" si="205"/>
        <v/>
      </c>
      <c r="T423" s="41" t="str">
        <f t="shared" ca="1" si="206"/>
        <v/>
      </c>
      <c r="U423" s="39" t="str">
        <f t="shared" si="195"/>
        <v/>
      </c>
      <c r="V423" s="39" t="str">
        <f t="shared" ca="1" si="216"/>
        <v/>
      </c>
      <c r="W423" s="39">
        <f t="shared" ca="1" si="196"/>
        <v>0</v>
      </c>
      <c r="X423" s="40"/>
      <c r="Y423" s="39">
        <f t="shared" ca="1" si="217"/>
        <v>0</v>
      </c>
      <c r="Z423" s="327"/>
      <c r="AA423" s="37" t="str">
        <f t="shared" ca="1" si="207"/>
        <v/>
      </c>
      <c r="AB423" s="41" t="str">
        <f t="shared" ca="1" si="208"/>
        <v/>
      </c>
      <c r="AC423" s="39" t="str">
        <f t="shared" si="197"/>
        <v/>
      </c>
      <c r="AD423" s="39" t="str">
        <f t="shared" ca="1" si="218"/>
        <v/>
      </c>
      <c r="AE423" s="39" t="str">
        <f t="shared" ca="1" si="209"/>
        <v/>
      </c>
      <c r="AF423" s="40"/>
      <c r="AG423" s="39">
        <f t="shared" ca="1" si="219"/>
        <v>0</v>
      </c>
      <c r="AH423" s="339"/>
      <c r="AI423" s="37" t="str">
        <f t="shared" ca="1" si="210"/>
        <v/>
      </c>
      <c r="AJ423" s="41" t="str">
        <f t="shared" ca="1" si="211"/>
        <v/>
      </c>
      <c r="AK423" s="39" t="str">
        <f t="shared" si="198"/>
        <v/>
      </c>
      <c r="AL423" s="39" t="str">
        <f t="shared" ca="1" si="220"/>
        <v/>
      </c>
      <c r="AM423" s="39" t="str">
        <f t="shared" ca="1" si="212"/>
        <v/>
      </c>
      <c r="AN423" s="40"/>
      <c r="AO423" s="39">
        <f t="shared" ca="1" si="221"/>
        <v>0</v>
      </c>
      <c r="AP423" s="339"/>
      <c r="AW423" s="329"/>
      <c r="BI423" s="329"/>
      <c r="BJ423" s="329"/>
      <c r="BK423" s="329"/>
      <c r="BL423" s="329"/>
      <c r="BM423" s="329"/>
      <c r="BN423" s="329"/>
      <c r="BO423" s="329"/>
      <c r="BP423" s="329"/>
      <c r="BQ423" s="329"/>
      <c r="BR423" s="329"/>
      <c r="BS423" s="329"/>
      <c r="BT423" s="329"/>
      <c r="BU423" s="329"/>
      <c r="BV423" s="329"/>
      <c r="BW423" s="325"/>
      <c r="BX423" s="325"/>
      <c r="BY423" s="325"/>
      <c r="BZ423" s="325"/>
      <c r="CA423" s="325"/>
      <c r="CB423" s="325"/>
      <c r="CC423" s="325"/>
      <c r="CD423" s="325"/>
      <c r="CE423" s="325"/>
      <c r="CF423" s="325"/>
      <c r="CG423" s="325"/>
      <c r="CH423" s="325"/>
      <c r="CI423" s="325"/>
      <c r="CJ423" s="325"/>
      <c r="CK423" s="325"/>
      <c r="CL423" s="325"/>
      <c r="CM423" s="325"/>
      <c r="CN423" s="325"/>
      <c r="CO423" s="325"/>
      <c r="CP423" s="325"/>
      <c r="CQ423" s="325"/>
      <c r="CR423" s="325"/>
      <c r="CS423" s="325"/>
      <c r="CT423" s="325"/>
      <c r="CU423" s="325"/>
      <c r="CV423" s="325"/>
      <c r="CW423" s="325"/>
      <c r="CX423" s="325"/>
    </row>
    <row r="424" spans="1:102" s="36" customFormat="1" ht="15" hidden="1" customHeight="1">
      <c r="A424" s="329"/>
      <c r="B424" s="37" t="str">
        <f t="shared" ca="1" si="199"/>
        <v/>
      </c>
      <c r="C424" s="41" t="str">
        <f t="shared" ca="1" si="200"/>
        <v/>
      </c>
      <c r="D424" s="39" t="str">
        <f t="shared" ca="1" si="201"/>
        <v/>
      </c>
      <c r="E424" s="39" t="str">
        <f t="shared" ca="1" si="213"/>
        <v/>
      </c>
      <c r="F424" s="39" t="str">
        <f t="shared" ca="1" si="202"/>
        <v/>
      </c>
      <c r="G424" s="101"/>
      <c r="H424" s="39">
        <f t="shared" ca="1" si="193"/>
        <v>0</v>
      </c>
      <c r="J424" s="332"/>
      <c r="K424" s="37" t="str">
        <f t="shared" ca="1" si="203"/>
        <v/>
      </c>
      <c r="L424" s="41" t="str">
        <f t="shared" ca="1" si="204"/>
        <v/>
      </c>
      <c r="M424" s="39" t="str">
        <f t="shared" si="194"/>
        <v/>
      </c>
      <c r="N424" s="39" t="str">
        <f t="shared" ca="1" si="214"/>
        <v/>
      </c>
      <c r="O424" s="39" t="str">
        <f ca="1">IF(L424="","",ROUND(Q423*$O$5/payments_per_year,2))</f>
        <v/>
      </c>
      <c r="P424" s="101"/>
      <c r="Q424" s="39">
        <f t="shared" ca="1" si="215"/>
        <v>0</v>
      </c>
      <c r="R424" s="332"/>
      <c r="S424" s="37" t="str">
        <f t="shared" ca="1" si="205"/>
        <v/>
      </c>
      <c r="T424" s="41" t="str">
        <f t="shared" ca="1" si="206"/>
        <v/>
      </c>
      <c r="U424" s="39" t="str">
        <f t="shared" si="195"/>
        <v/>
      </c>
      <c r="V424" s="39" t="str">
        <f t="shared" ca="1" si="216"/>
        <v/>
      </c>
      <c r="W424" s="39">
        <f t="shared" ca="1" si="196"/>
        <v>0</v>
      </c>
      <c r="X424" s="40"/>
      <c r="Y424" s="39">
        <f t="shared" ca="1" si="217"/>
        <v>0</v>
      </c>
      <c r="Z424" s="327"/>
      <c r="AA424" s="37" t="str">
        <f t="shared" ca="1" si="207"/>
        <v/>
      </c>
      <c r="AB424" s="41" t="str">
        <f t="shared" ca="1" si="208"/>
        <v/>
      </c>
      <c r="AC424" s="39" t="str">
        <f t="shared" si="197"/>
        <v/>
      </c>
      <c r="AD424" s="39" t="str">
        <f t="shared" ca="1" si="218"/>
        <v/>
      </c>
      <c r="AE424" s="39" t="str">
        <f t="shared" ca="1" si="209"/>
        <v/>
      </c>
      <c r="AF424" s="40"/>
      <c r="AG424" s="39">
        <f t="shared" ca="1" si="219"/>
        <v>0</v>
      </c>
      <c r="AH424" s="339"/>
      <c r="AI424" s="37" t="str">
        <f t="shared" ca="1" si="210"/>
        <v/>
      </c>
      <c r="AJ424" s="41" t="str">
        <f t="shared" ca="1" si="211"/>
        <v/>
      </c>
      <c r="AK424" s="39" t="str">
        <f t="shared" si="198"/>
        <v/>
      </c>
      <c r="AL424" s="39" t="str">
        <f t="shared" ca="1" si="220"/>
        <v/>
      </c>
      <c r="AM424" s="39" t="str">
        <f t="shared" ca="1" si="212"/>
        <v/>
      </c>
      <c r="AN424" s="40"/>
      <c r="AO424" s="39">
        <f t="shared" ca="1" si="221"/>
        <v>0</v>
      </c>
      <c r="AP424" s="339"/>
      <c r="AW424" s="329"/>
      <c r="BI424" s="329"/>
      <c r="BJ424" s="329"/>
      <c r="BK424" s="329"/>
      <c r="BL424" s="329"/>
      <c r="BM424" s="329"/>
      <c r="BN424" s="329"/>
      <c r="BO424" s="329"/>
      <c r="BP424" s="329"/>
      <c r="BQ424" s="329"/>
      <c r="BR424" s="329"/>
      <c r="BS424" s="329"/>
      <c r="BT424" s="329"/>
      <c r="BU424" s="329"/>
      <c r="BV424" s="329"/>
      <c r="BW424" s="325"/>
      <c r="BX424" s="325"/>
      <c r="BY424" s="325"/>
      <c r="BZ424" s="325"/>
      <c r="CA424" s="325"/>
      <c r="CB424" s="325"/>
      <c r="CC424" s="325"/>
      <c r="CD424" s="325"/>
      <c r="CE424" s="325"/>
      <c r="CF424" s="325"/>
      <c r="CG424" s="325"/>
      <c r="CH424" s="325"/>
      <c r="CI424" s="325"/>
      <c r="CJ424" s="325"/>
      <c r="CK424" s="325"/>
      <c r="CL424" s="325"/>
      <c r="CM424" s="325"/>
      <c r="CN424" s="325"/>
      <c r="CO424" s="325"/>
      <c r="CP424" s="325"/>
      <c r="CQ424" s="325"/>
      <c r="CR424" s="325"/>
      <c r="CS424" s="325"/>
      <c r="CT424" s="325"/>
      <c r="CU424" s="325"/>
      <c r="CV424" s="325"/>
      <c r="CW424" s="325"/>
      <c r="CX424" s="325"/>
    </row>
    <row r="425" spans="1:102" s="36" customFormat="1" ht="15" hidden="1" customHeight="1">
      <c r="A425" s="329"/>
      <c r="B425" s="37" t="str">
        <f t="shared" ca="1" si="199"/>
        <v/>
      </c>
      <c r="C425" s="41" t="str">
        <f t="shared" ca="1" si="200"/>
        <v/>
      </c>
      <c r="D425" s="39" t="str">
        <f t="shared" ca="1" si="201"/>
        <v/>
      </c>
      <c r="E425" s="39" t="str">
        <f t="shared" ca="1" si="213"/>
        <v/>
      </c>
      <c r="F425" s="39" t="str">
        <f t="shared" ca="1" si="202"/>
        <v/>
      </c>
      <c r="G425" s="101"/>
      <c r="H425" s="39">
        <f t="shared" ca="1" si="193"/>
        <v>0</v>
      </c>
      <c r="J425" s="332"/>
      <c r="K425" s="37" t="str">
        <f t="shared" ca="1" si="203"/>
        <v/>
      </c>
      <c r="L425" s="41" t="str">
        <f t="shared" ca="1" si="204"/>
        <v/>
      </c>
      <c r="M425" s="39" t="str">
        <f t="shared" si="194"/>
        <v/>
      </c>
      <c r="N425" s="39" t="str">
        <f t="shared" ca="1" si="214"/>
        <v/>
      </c>
      <c r="O425" s="39">
        <f ca="1">ROUND(Q424*$O$5/payments_per_year,2)</f>
        <v>0</v>
      </c>
      <c r="P425" s="101"/>
      <c r="Q425" s="39">
        <f t="shared" ca="1" si="215"/>
        <v>0</v>
      </c>
      <c r="R425" s="332"/>
      <c r="S425" s="37" t="str">
        <f t="shared" ca="1" si="205"/>
        <v/>
      </c>
      <c r="T425" s="41" t="str">
        <f t="shared" ca="1" si="206"/>
        <v/>
      </c>
      <c r="U425" s="39" t="str">
        <f t="shared" si="195"/>
        <v/>
      </c>
      <c r="V425" s="39" t="str">
        <f t="shared" ca="1" si="216"/>
        <v/>
      </c>
      <c r="W425" s="39">
        <f t="shared" ca="1" si="196"/>
        <v>0</v>
      </c>
      <c r="X425" s="40"/>
      <c r="Y425" s="39">
        <f t="shared" ca="1" si="217"/>
        <v>0</v>
      </c>
      <c r="Z425" s="327"/>
      <c r="AA425" s="37" t="str">
        <f t="shared" ca="1" si="207"/>
        <v/>
      </c>
      <c r="AB425" s="41" t="str">
        <f t="shared" ca="1" si="208"/>
        <v/>
      </c>
      <c r="AC425" s="39" t="str">
        <f t="shared" si="197"/>
        <v/>
      </c>
      <c r="AD425" s="39" t="str">
        <f t="shared" ca="1" si="218"/>
        <v/>
      </c>
      <c r="AE425" s="39" t="str">
        <f t="shared" ca="1" si="209"/>
        <v/>
      </c>
      <c r="AF425" s="40"/>
      <c r="AG425" s="39">
        <f t="shared" ca="1" si="219"/>
        <v>0</v>
      </c>
      <c r="AH425" s="339"/>
      <c r="AI425" s="37" t="str">
        <f t="shared" ca="1" si="210"/>
        <v/>
      </c>
      <c r="AJ425" s="41" t="str">
        <f t="shared" ca="1" si="211"/>
        <v/>
      </c>
      <c r="AK425" s="39" t="str">
        <f t="shared" si="198"/>
        <v/>
      </c>
      <c r="AL425" s="39" t="str">
        <f t="shared" ca="1" si="220"/>
        <v/>
      </c>
      <c r="AM425" s="39" t="str">
        <f t="shared" ca="1" si="212"/>
        <v/>
      </c>
      <c r="AN425" s="40"/>
      <c r="AO425" s="39">
        <f t="shared" ca="1" si="221"/>
        <v>0</v>
      </c>
      <c r="AP425" s="339"/>
      <c r="AW425" s="329"/>
      <c r="BI425" s="329"/>
      <c r="BJ425" s="329"/>
      <c r="BK425" s="329"/>
      <c r="BL425" s="329"/>
      <c r="BM425" s="329"/>
      <c r="BN425" s="329"/>
      <c r="BO425" s="329"/>
      <c r="BP425" s="329"/>
      <c r="BQ425" s="329"/>
      <c r="BR425" s="329"/>
      <c r="BS425" s="329"/>
      <c r="BT425" s="329"/>
      <c r="BU425" s="329"/>
      <c r="BV425" s="329"/>
      <c r="BW425" s="325"/>
      <c r="BX425" s="325"/>
      <c r="BY425" s="325"/>
      <c r="BZ425" s="325"/>
      <c r="CA425" s="325"/>
      <c r="CB425" s="325"/>
      <c r="CC425" s="325"/>
      <c r="CD425" s="325"/>
      <c r="CE425" s="325"/>
      <c r="CF425" s="325"/>
      <c r="CG425" s="325"/>
      <c r="CH425" s="325"/>
      <c r="CI425" s="325"/>
      <c r="CJ425" s="325"/>
      <c r="CK425" s="325"/>
      <c r="CL425" s="325"/>
      <c r="CM425" s="325"/>
      <c r="CN425" s="325"/>
      <c r="CO425" s="325"/>
      <c r="CP425" s="325"/>
      <c r="CQ425" s="325"/>
      <c r="CR425" s="325"/>
      <c r="CS425" s="325"/>
      <c r="CT425" s="325"/>
      <c r="CU425" s="325"/>
      <c r="CV425" s="325"/>
      <c r="CW425" s="325"/>
      <c r="CX425" s="325"/>
    </row>
    <row r="426" spans="1:102" s="36" customFormat="1" ht="15" hidden="1" customHeight="1">
      <c r="A426" s="329"/>
      <c r="B426" s="37" t="str">
        <f t="shared" ca="1" si="199"/>
        <v/>
      </c>
      <c r="C426" s="41" t="str">
        <f t="shared" ca="1" si="200"/>
        <v/>
      </c>
      <c r="D426" s="39" t="str">
        <f t="shared" ca="1" si="201"/>
        <v/>
      </c>
      <c r="E426" s="39" t="str">
        <f t="shared" ca="1" si="213"/>
        <v/>
      </c>
      <c r="F426" s="39" t="str">
        <f t="shared" ca="1" si="202"/>
        <v/>
      </c>
      <c r="G426" s="101"/>
      <c r="H426" s="39">
        <f t="shared" ca="1" si="193"/>
        <v>0</v>
      </c>
      <c r="J426" s="332"/>
      <c r="K426" s="37" t="str">
        <f t="shared" ca="1" si="203"/>
        <v/>
      </c>
      <c r="L426" s="41" t="str">
        <f t="shared" ca="1" si="204"/>
        <v/>
      </c>
      <c r="M426" s="39" t="str">
        <f t="shared" si="194"/>
        <v/>
      </c>
      <c r="N426" s="39" t="str">
        <f t="shared" ca="1" si="214"/>
        <v/>
      </c>
      <c r="O426" s="39" t="str">
        <f ca="1">IF(L426="","",ROUND(Q425*$O$5/payments_per_year,2))</f>
        <v/>
      </c>
      <c r="P426" s="101"/>
      <c r="Q426" s="39">
        <f t="shared" ca="1" si="215"/>
        <v>0</v>
      </c>
      <c r="R426" s="332"/>
      <c r="S426" s="37" t="str">
        <f t="shared" ca="1" si="205"/>
        <v/>
      </c>
      <c r="T426" s="41" t="str">
        <f t="shared" ca="1" si="206"/>
        <v/>
      </c>
      <c r="U426" s="39" t="str">
        <f t="shared" si="195"/>
        <v/>
      </c>
      <c r="V426" s="39" t="str">
        <f t="shared" ca="1" si="216"/>
        <v/>
      </c>
      <c r="W426" s="39">
        <f t="shared" ca="1" si="196"/>
        <v>0</v>
      </c>
      <c r="X426" s="40"/>
      <c r="Y426" s="39">
        <f t="shared" ca="1" si="217"/>
        <v>0</v>
      </c>
      <c r="Z426" s="327"/>
      <c r="AA426" s="37" t="str">
        <f t="shared" ca="1" si="207"/>
        <v/>
      </c>
      <c r="AB426" s="41" t="str">
        <f t="shared" ca="1" si="208"/>
        <v/>
      </c>
      <c r="AC426" s="39" t="str">
        <f t="shared" si="197"/>
        <v/>
      </c>
      <c r="AD426" s="39" t="str">
        <f t="shared" ca="1" si="218"/>
        <v/>
      </c>
      <c r="AE426" s="39" t="str">
        <f t="shared" ca="1" si="209"/>
        <v/>
      </c>
      <c r="AF426" s="40"/>
      <c r="AG426" s="39">
        <f t="shared" ca="1" si="219"/>
        <v>0</v>
      </c>
      <c r="AH426" s="339"/>
      <c r="AI426" s="37" t="str">
        <f t="shared" ca="1" si="210"/>
        <v/>
      </c>
      <c r="AJ426" s="41" t="str">
        <f t="shared" ca="1" si="211"/>
        <v/>
      </c>
      <c r="AK426" s="39" t="str">
        <f t="shared" si="198"/>
        <v/>
      </c>
      <c r="AL426" s="39" t="str">
        <f t="shared" ca="1" si="220"/>
        <v/>
      </c>
      <c r="AM426" s="39" t="str">
        <f t="shared" ca="1" si="212"/>
        <v/>
      </c>
      <c r="AN426" s="40"/>
      <c r="AO426" s="39">
        <f t="shared" ca="1" si="221"/>
        <v>0</v>
      </c>
      <c r="AP426" s="339"/>
      <c r="AW426" s="329"/>
      <c r="BI426" s="329"/>
      <c r="BJ426" s="329"/>
      <c r="BK426" s="329"/>
      <c r="BL426" s="329"/>
      <c r="BM426" s="329"/>
      <c r="BN426" s="329"/>
      <c r="BO426" s="329"/>
      <c r="BP426" s="329"/>
      <c r="BQ426" s="329"/>
      <c r="BR426" s="329"/>
      <c r="BS426" s="329"/>
      <c r="BT426" s="329"/>
      <c r="BU426" s="329"/>
      <c r="BV426" s="329"/>
      <c r="BW426" s="325"/>
      <c r="BX426" s="325"/>
      <c r="BY426" s="325"/>
      <c r="BZ426" s="325"/>
      <c r="CA426" s="325"/>
      <c r="CB426" s="325"/>
      <c r="CC426" s="325"/>
      <c r="CD426" s="325"/>
      <c r="CE426" s="325"/>
      <c r="CF426" s="325"/>
      <c r="CG426" s="325"/>
      <c r="CH426" s="325"/>
      <c r="CI426" s="325"/>
      <c r="CJ426" s="325"/>
      <c r="CK426" s="325"/>
      <c r="CL426" s="325"/>
      <c r="CM426" s="325"/>
      <c r="CN426" s="325"/>
      <c r="CO426" s="325"/>
      <c r="CP426" s="325"/>
      <c r="CQ426" s="325"/>
      <c r="CR426" s="325"/>
      <c r="CS426" s="325"/>
      <c r="CT426" s="325"/>
      <c r="CU426" s="325"/>
      <c r="CV426" s="325"/>
      <c r="CW426" s="325"/>
      <c r="CX426" s="325"/>
    </row>
    <row r="427" spans="1:102" s="36" customFormat="1" ht="15" hidden="1" customHeight="1">
      <c r="A427" s="329"/>
      <c r="B427" s="37" t="str">
        <f t="shared" ca="1" si="199"/>
        <v/>
      </c>
      <c r="C427" s="41" t="str">
        <f t="shared" ca="1" si="200"/>
        <v/>
      </c>
      <c r="D427" s="39" t="str">
        <f t="shared" ca="1" si="201"/>
        <v/>
      </c>
      <c r="E427" s="39" t="str">
        <f t="shared" ca="1" si="213"/>
        <v/>
      </c>
      <c r="F427" s="39" t="str">
        <f t="shared" ca="1" si="202"/>
        <v/>
      </c>
      <c r="G427" s="101"/>
      <c r="H427" s="39">
        <f t="shared" ca="1" si="193"/>
        <v>0</v>
      </c>
      <c r="J427" s="332"/>
      <c r="K427" s="37" t="str">
        <f t="shared" ca="1" si="203"/>
        <v/>
      </c>
      <c r="L427" s="41" t="str">
        <f t="shared" ca="1" si="204"/>
        <v/>
      </c>
      <c r="M427" s="39" t="str">
        <f t="shared" si="194"/>
        <v/>
      </c>
      <c r="N427" s="39" t="str">
        <f t="shared" ca="1" si="214"/>
        <v/>
      </c>
      <c r="O427" s="39">
        <f ca="1">ROUND(Q426*$O$5/payments_per_year,2)</f>
        <v>0</v>
      </c>
      <c r="P427" s="101"/>
      <c r="Q427" s="39">
        <f t="shared" ca="1" si="215"/>
        <v>0</v>
      </c>
      <c r="R427" s="332"/>
      <c r="S427" s="37" t="str">
        <f t="shared" ca="1" si="205"/>
        <v/>
      </c>
      <c r="T427" s="41" t="str">
        <f t="shared" ca="1" si="206"/>
        <v/>
      </c>
      <c r="U427" s="39" t="str">
        <f t="shared" si="195"/>
        <v/>
      </c>
      <c r="V427" s="39" t="str">
        <f t="shared" ca="1" si="216"/>
        <v/>
      </c>
      <c r="W427" s="39">
        <f t="shared" ca="1" si="196"/>
        <v>0</v>
      </c>
      <c r="X427" s="40"/>
      <c r="Y427" s="39">
        <f t="shared" ca="1" si="217"/>
        <v>0</v>
      </c>
      <c r="Z427" s="327"/>
      <c r="AA427" s="37" t="str">
        <f t="shared" ca="1" si="207"/>
        <v/>
      </c>
      <c r="AB427" s="41" t="str">
        <f t="shared" ca="1" si="208"/>
        <v/>
      </c>
      <c r="AC427" s="39" t="str">
        <f t="shared" si="197"/>
        <v/>
      </c>
      <c r="AD427" s="39" t="str">
        <f t="shared" ca="1" si="218"/>
        <v/>
      </c>
      <c r="AE427" s="39" t="str">
        <f t="shared" ca="1" si="209"/>
        <v/>
      </c>
      <c r="AF427" s="40"/>
      <c r="AG427" s="39">
        <f t="shared" ca="1" si="219"/>
        <v>0</v>
      </c>
      <c r="AH427" s="339"/>
      <c r="AI427" s="37" t="str">
        <f t="shared" ca="1" si="210"/>
        <v/>
      </c>
      <c r="AJ427" s="41" t="str">
        <f t="shared" ca="1" si="211"/>
        <v/>
      </c>
      <c r="AK427" s="39" t="str">
        <f t="shared" si="198"/>
        <v/>
      </c>
      <c r="AL427" s="39" t="str">
        <f t="shared" ca="1" si="220"/>
        <v/>
      </c>
      <c r="AM427" s="39" t="str">
        <f t="shared" ca="1" si="212"/>
        <v/>
      </c>
      <c r="AN427" s="40"/>
      <c r="AO427" s="39">
        <f t="shared" ca="1" si="221"/>
        <v>0</v>
      </c>
      <c r="AP427" s="339"/>
      <c r="AW427" s="329"/>
      <c r="BI427" s="329"/>
      <c r="BJ427" s="329"/>
      <c r="BK427" s="329"/>
      <c r="BL427" s="329"/>
      <c r="BM427" s="329"/>
      <c r="BN427" s="329"/>
      <c r="BO427" s="329"/>
      <c r="BP427" s="329"/>
      <c r="BQ427" s="329"/>
      <c r="BR427" s="329"/>
      <c r="BS427" s="329"/>
      <c r="BT427" s="329"/>
      <c r="BU427" s="329"/>
      <c r="BV427" s="329"/>
      <c r="BW427" s="325"/>
      <c r="BX427" s="325"/>
      <c r="BY427" s="325"/>
      <c r="BZ427" s="325"/>
      <c r="CA427" s="325"/>
      <c r="CB427" s="325"/>
      <c r="CC427" s="325"/>
      <c r="CD427" s="325"/>
      <c r="CE427" s="325"/>
      <c r="CF427" s="325"/>
      <c r="CG427" s="325"/>
      <c r="CH427" s="325"/>
      <c r="CI427" s="325"/>
      <c r="CJ427" s="325"/>
      <c r="CK427" s="325"/>
      <c r="CL427" s="325"/>
      <c r="CM427" s="325"/>
      <c r="CN427" s="325"/>
      <c r="CO427" s="325"/>
      <c r="CP427" s="325"/>
      <c r="CQ427" s="325"/>
      <c r="CR427" s="325"/>
      <c r="CS427" s="325"/>
      <c r="CT427" s="325"/>
      <c r="CU427" s="325"/>
      <c r="CV427" s="325"/>
      <c r="CW427" s="325"/>
      <c r="CX427" s="325"/>
    </row>
    <row r="428" spans="1:102" s="36" customFormat="1" ht="15" hidden="1" customHeight="1">
      <c r="A428" s="329"/>
      <c r="B428" s="37" t="str">
        <f t="shared" ca="1" si="199"/>
        <v/>
      </c>
      <c r="C428" s="41" t="str">
        <f t="shared" ca="1" si="200"/>
        <v/>
      </c>
      <c r="D428" s="39" t="str">
        <f t="shared" ca="1" si="201"/>
        <v/>
      </c>
      <c r="E428" s="39" t="str">
        <f t="shared" ca="1" si="213"/>
        <v/>
      </c>
      <c r="F428" s="39" t="str">
        <f t="shared" ca="1" si="202"/>
        <v/>
      </c>
      <c r="G428" s="101"/>
      <c r="H428" s="39">
        <f t="shared" ca="1" si="193"/>
        <v>0</v>
      </c>
      <c r="J428" s="332"/>
      <c r="K428" s="37" t="str">
        <f t="shared" ca="1" si="203"/>
        <v/>
      </c>
      <c r="L428" s="41" t="str">
        <f t="shared" ca="1" si="204"/>
        <v/>
      </c>
      <c r="M428" s="39" t="str">
        <f t="shared" si="194"/>
        <v/>
      </c>
      <c r="N428" s="39" t="str">
        <f t="shared" ca="1" si="214"/>
        <v/>
      </c>
      <c r="O428" s="39" t="str">
        <f ca="1">IF(L428="","",ROUND(Q427*$O$5/payments_per_year,2))</f>
        <v/>
      </c>
      <c r="P428" s="101"/>
      <c r="Q428" s="39">
        <f t="shared" ca="1" si="215"/>
        <v>0</v>
      </c>
      <c r="R428" s="332"/>
      <c r="S428" s="37" t="str">
        <f t="shared" ca="1" si="205"/>
        <v/>
      </c>
      <c r="T428" s="41" t="str">
        <f t="shared" ca="1" si="206"/>
        <v/>
      </c>
      <c r="U428" s="39" t="str">
        <f t="shared" si="195"/>
        <v/>
      </c>
      <c r="V428" s="39" t="str">
        <f t="shared" ca="1" si="216"/>
        <v/>
      </c>
      <c r="W428" s="39">
        <f t="shared" ca="1" si="196"/>
        <v>0</v>
      </c>
      <c r="X428" s="40"/>
      <c r="Y428" s="39">
        <f t="shared" ca="1" si="217"/>
        <v>0</v>
      </c>
      <c r="Z428" s="327"/>
      <c r="AA428" s="37" t="str">
        <f t="shared" ca="1" si="207"/>
        <v/>
      </c>
      <c r="AB428" s="41" t="str">
        <f t="shared" ca="1" si="208"/>
        <v/>
      </c>
      <c r="AC428" s="39" t="str">
        <f t="shared" si="197"/>
        <v/>
      </c>
      <c r="AD428" s="39" t="str">
        <f t="shared" ca="1" si="218"/>
        <v/>
      </c>
      <c r="AE428" s="39" t="str">
        <f t="shared" ca="1" si="209"/>
        <v/>
      </c>
      <c r="AF428" s="40"/>
      <c r="AG428" s="39">
        <f t="shared" ca="1" si="219"/>
        <v>0</v>
      </c>
      <c r="AH428" s="339"/>
      <c r="AI428" s="37" t="str">
        <f t="shared" ca="1" si="210"/>
        <v/>
      </c>
      <c r="AJ428" s="41" t="str">
        <f t="shared" ca="1" si="211"/>
        <v/>
      </c>
      <c r="AK428" s="39" t="str">
        <f t="shared" si="198"/>
        <v/>
      </c>
      <c r="AL428" s="39" t="str">
        <f t="shared" ca="1" si="220"/>
        <v/>
      </c>
      <c r="AM428" s="39" t="str">
        <f t="shared" ca="1" si="212"/>
        <v/>
      </c>
      <c r="AN428" s="40"/>
      <c r="AO428" s="39">
        <f t="shared" ca="1" si="221"/>
        <v>0</v>
      </c>
      <c r="AP428" s="339"/>
      <c r="AW428" s="329"/>
      <c r="BI428" s="329"/>
      <c r="BJ428" s="329"/>
      <c r="BK428" s="329"/>
      <c r="BL428" s="329"/>
      <c r="BM428" s="329"/>
      <c r="BN428" s="329"/>
      <c r="BO428" s="329"/>
      <c r="BP428" s="329"/>
      <c r="BQ428" s="329"/>
      <c r="BR428" s="329"/>
      <c r="BS428" s="329"/>
      <c r="BT428" s="329"/>
      <c r="BU428" s="329"/>
      <c r="BV428" s="329"/>
      <c r="BW428" s="325"/>
      <c r="BX428" s="325"/>
      <c r="BY428" s="325"/>
      <c r="BZ428" s="325"/>
      <c r="CA428" s="325"/>
      <c r="CB428" s="325"/>
      <c r="CC428" s="325"/>
      <c r="CD428" s="325"/>
      <c r="CE428" s="325"/>
      <c r="CF428" s="325"/>
      <c r="CG428" s="325"/>
      <c r="CH428" s="325"/>
      <c r="CI428" s="325"/>
      <c r="CJ428" s="325"/>
      <c r="CK428" s="325"/>
      <c r="CL428" s="325"/>
      <c r="CM428" s="325"/>
      <c r="CN428" s="325"/>
      <c r="CO428" s="325"/>
      <c r="CP428" s="325"/>
      <c r="CQ428" s="325"/>
      <c r="CR428" s="325"/>
      <c r="CS428" s="325"/>
      <c r="CT428" s="325"/>
      <c r="CU428" s="325"/>
      <c r="CV428" s="325"/>
      <c r="CW428" s="325"/>
      <c r="CX428" s="325"/>
    </row>
    <row r="429" spans="1:102" s="36" customFormat="1" ht="15" hidden="1" customHeight="1">
      <c r="A429" s="329"/>
      <c r="B429" s="37" t="str">
        <f t="shared" ca="1" si="199"/>
        <v/>
      </c>
      <c r="C429" s="41" t="str">
        <f t="shared" ca="1" si="200"/>
        <v/>
      </c>
      <c r="D429" s="39" t="str">
        <f t="shared" ca="1" si="201"/>
        <v/>
      </c>
      <c r="E429" s="39" t="str">
        <f t="shared" ca="1" si="213"/>
        <v/>
      </c>
      <c r="F429" s="39" t="str">
        <f t="shared" ca="1" si="202"/>
        <v/>
      </c>
      <c r="G429" s="101"/>
      <c r="H429" s="39">
        <f t="shared" ca="1" si="193"/>
        <v>0</v>
      </c>
      <c r="J429" s="332"/>
      <c r="K429" s="37" t="str">
        <f t="shared" ca="1" si="203"/>
        <v/>
      </c>
      <c r="L429" s="41" t="str">
        <f t="shared" ca="1" si="204"/>
        <v/>
      </c>
      <c r="M429" s="39" t="str">
        <f t="shared" si="194"/>
        <v/>
      </c>
      <c r="N429" s="39" t="str">
        <f t="shared" ca="1" si="214"/>
        <v/>
      </c>
      <c r="O429" s="39">
        <f ca="1">ROUND(Q428*$O$5/payments_per_year,2)</f>
        <v>0</v>
      </c>
      <c r="P429" s="101"/>
      <c r="Q429" s="39">
        <f t="shared" ca="1" si="215"/>
        <v>0</v>
      </c>
      <c r="R429" s="332"/>
      <c r="S429" s="37" t="str">
        <f t="shared" ca="1" si="205"/>
        <v/>
      </c>
      <c r="T429" s="41" t="str">
        <f t="shared" ca="1" si="206"/>
        <v/>
      </c>
      <c r="U429" s="39" t="str">
        <f t="shared" si="195"/>
        <v/>
      </c>
      <c r="V429" s="39" t="str">
        <f t="shared" ca="1" si="216"/>
        <v/>
      </c>
      <c r="W429" s="39">
        <f t="shared" ca="1" si="196"/>
        <v>0</v>
      </c>
      <c r="X429" s="40"/>
      <c r="Y429" s="39">
        <f t="shared" ca="1" si="217"/>
        <v>0</v>
      </c>
      <c r="Z429" s="327"/>
      <c r="AA429" s="37" t="str">
        <f t="shared" ca="1" si="207"/>
        <v/>
      </c>
      <c r="AB429" s="41" t="str">
        <f t="shared" ca="1" si="208"/>
        <v/>
      </c>
      <c r="AC429" s="39" t="str">
        <f t="shared" si="197"/>
        <v/>
      </c>
      <c r="AD429" s="39" t="str">
        <f t="shared" ca="1" si="218"/>
        <v/>
      </c>
      <c r="AE429" s="39" t="str">
        <f t="shared" ca="1" si="209"/>
        <v/>
      </c>
      <c r="AF429" s="40"/>
      <c r="AG429" s="39">
        <f t="shared" ca="1" si="219"/>
        <v>0</v>
      </c>
      <c r="AH429" s="339"/>
      <c r="AI429" s="37" t="str">
        <f t="shared" ca="1" si="210"/>
        <v/>
      </c>
      <c r="AJ429" s="41" t="str">
        <f t="shared" ca="1" si="211"/>
        <v/>
      </c>
      <c r="AK429" s="39" t="str">
        <f t="shared" si="198"/>
        <v/>
      </c>
      <c r="AL429" s="39" t="str">
        <f t="shared" ca="1" si="220"/>
        <v/>
      </c>
      <c r="AM429" s="39" t="str">
        <f t="shared" ca="1" si="212"/>
        <v/>
      </c>
      <c r="AN429" s="40"/>
      <c r="AO429" s="39">
        <f t="shared" ca="1" si="221"/>
        <v>0</v>
      </c>
      <c r="AP429" s="339"/>
      <c r="AW429" s="329"/>
      <c r="BI429" s="329"/>
      <c r="BJ429" s="329"/>
      <c r="BK429" s="329"/>
      <c r="BL429" s="329"/>
      <c r="BM429" s="329"/>
      <c r="BN429" s="329"/>
      <c r="BO429" s="329"/>
      <c r="BP429" s="329"/>
      <c r="BQ429" s="329"/>
      <c r="BR429" s="329"/>
      <c r="BS429" s="329"/>
      <c r="BT429" s="329"/>
      <c r="BU429" s="329"/>
      <c r="BV429" s="329"/>
      <c r="BW429" s="325"/>
      <c r="BX429" s="325"/>
      <c r="BY429" s="325"/>
      <c r="BZ429" s="325"/>
      <c r="CA429" s="325"/>
      <c r="CB429" s="325"/>
      <c r="CC429" s="325"/>
      <c r="CD429" s="325"/>
      <c r="CE429" s="325"/>
      <c r="CF429" s="325"/>
      <c r="CG429" s="325"/>
      <c r="CH429" s="325"/>
      <c r="CI429" s="325"/>
      <c r="CJ429" s="325"/>
      <c r="CK429" s="325"/>
      <c r="CL429" s="325"/>
      <c r="CM429" s="325"/>
      <c r="CN429" s="325"/>
      <c r="CO429" s="325"/>
      <c r="CP429" s="325"/>
      <c r="CQ429" s="325"/>
      <c r="CR429" s="325"/>
      <c r="CS429" s="325"/>
      <c r="CT429" s="325"/>
      <c r="CU429" s="325"/>
      <c r="CV429" s="325"/>
      <c r="CW429" s="325"/>
      <c r="CX429" s="325"/>
    </row>
    <row r="430" spans="1:102" s="36" customFormat="1" ht="15" hidden="1" customHeight="1">
      <c r="A430" s="329"/>
      <c r="B430" s="37" t="str">
        <f t="shared" ca="1" si="199"/>
        <v/>
      </c>
      <c r="C430" s="41" t="str">
        <f t="shared" ca="1" si="200"/>
        <v/>
      </c>
      <c r="D430" s="39" t="str">
        <f t="shared" ca="1" si="201"/>
        <v/>
      </c>
      <c r="E430" s="39" t="str">
        <f t="shared" ca="1" si="213"/>
        <v/>
      </c>
      <c r="F430" s="39" t="str">
        <f t="shared" ca="1" si="202"/>
        <v/>
      </c>
      <c r="G430" s="101"/>
      <c r="H430" s="39">
        <f t="shared" ca="1" si="193"/>
        <v>0</v>
      </c>
      <c r="J430" s="332"/>
      <c r="K430" s="37" t="str">
        <f t="shared" ca="1" si="203"/>
        <v/>
      </c>
      <c r="L430" s="41" t="str">
        <f t="shared" ca="1" si="204"/>
        <v/>
      </c>
      <c r="M430" s="39" t="str">
        <f t="shared" si="194"/>
        <v/>
      </c>
      <c r="N430" s="39" t="str">
        <f t="shared" ca="1" si="214"/>
        <v/>
      </c>
      <c r="O430" s="39" t="str">
        <f ca="1">IF(L430="","",ROUND(Q429*$O$5/payments_per_year,2))</f>
        <v/>
      </c>
      <c r="P430" s="101"/>
      <c r="Q430" s="39">
        <f t="shared" ca="1" si="215"/>
        <v>0</v>
      </c>
      <c r="R430" s="332"/>
      <c r="S430" s="37" t="str">
        <f t="shared" ca="1" si="205"/>
        <v/>
      </c>
      <c r="T430" s="41" t="str">
        <f t="shared" ca="1" si="206"/>
        <v/>
      </c>
      <c r="U430" s="39" t="str">
        <f t="shared" si="195"/>
        <v/>
      </c>
      <c r="V430" s="39" t="str">
        <f t="shared" ca="1" si="216"/>
        <v/>
      </c>
      <c r="W430" s="39">
        <f t="shared" ca="1" si="196"/>
        <v>0</v>
      </c>
      <c r="X430" s="40"/>
      <c r="Y430" s="39">
        <f t="shared" ca="1" si="217"/>
        <v>0</v>
      </c>
      <c r="Z430" s="327"/>
      <c r="AA430" s="37" t="str">
        <f t="shared" ca="1" si="207"/>
        <v/>
      </c>
      <c r="AB430" s="41" t="str">
        <f t="shared" ca="1" si="208"/>
        <v/>
      </c>
      <c r="AC430" s="39" t="str">
        <f t="shared" si="197"/>
        <v/>
      </c>
      <c r="AD430" s="39" t="str">
        <f t="shared" ca="1" si="218"/>
        <v/>
      </c>
      <c r="AE430" s="39" t="str">
        <f t="shared" ca="1" si="209"/>
        <v/>
      </c>
      <c r="AF430" s="40"/>
      <c r="AG430" s="39">
        <f t="shared" ca="1" si="219"/>
        <v>0</v>
      </c>
      <c r="AH430" s="339"/>
      <c r="AI430" s="37" t="str">
        <f t="shared" ca="1" si="210"/>
        <v/>
      </c>
      <c r="AJ430" s="41" t="str">
        <f t="shared" ca="1" si="211"/>
        <v/>
      </c>
      <c r="AK430" s="39" t="str">
        <f t="shared" si="198"/>
        <v/>
      </c>
      <c r="AL430" s="39" t="str">
        <f t="shared" ca="1" si="220"/>
        <v/>
      </c>
      <c r="AM430" s="39" t="str">
        <f t="shared" ca="1" si="212"/>
        <v/>
      </c>
      <c r="AN430" s="40"/>
      <c r="AO430" s="39">
        <f t="shared" ca="1" si="221"/>
        <v>0</v>
      </c>
      <c r="AP430" s="339"/>
      <c r="AW430" s="329"/>
      <c r="BI430" s="329"/>
      <c r="BJ430" s="329"/>
      <c r="BK430" s="329"/>
      <c r="BL430" s="329"/>
      <c r="BM430" s="329"/>
      <c r="BN430" s="329"/>
      <c r="BO430" s="329"/>
      <c r="BP430" s="329"/>
      <c r="BQ430" s="329"/>
      <c r="BR430" s="329"/>
      <c r="BS430" s="329"/>
      <c r="BT430" s="329"/>
      <c r="BU430" s="329"/>
      <c r="BV430" s="329"/>
      <c r="BW430" s="325"/>
      <c r="BX430" s="325"/>
      <c r="BY430" s="325"/>
      <c r="BZ430" s="325"/>
      <c r="CA430" s="325"/>
      <c r="CB430" s="325"/>
      <c r="CC430" s="325"/>
      <c r="CD430" s="325"/>
      <c r="CE430" s="325"/>
      <c r="CF430" s="325"/>
      <c r="CG430" s="325"/>
      <c r="CH430" s="325"/>
      <c r="CI430" s="325"/>
      <c r="CJ430" s="325"/>
      <c r="CK430" s="325"/>
      <c r="CL430" s="325"/>
      <c r="CM430" s="325"/>
      <c r="CN430" s="325"/>
      <c r="CO430" s="325"/>
      <c r="CP430" s="325"/>
      <c r="CQ430" s="325"/>
      <c r="CR430" s="325"/>
      <c r="CS430" s="325"/>
      <c r="CT430" s="325"/>
      <c r="CU430" s="325"/>
      <c r="CV430" s="325"/>
      <c r="CW430" s="325"/>
      <c r="CX430" s="325"/>
    </row>
    <row r="431" spans="1:102" s="36" customFormat="1" ht="15" hidden="1" customHeight="1">
      <c r="A431" s="329"/>
      <c r="B431" s="37" t="str">
        <f t="shared" ca="1" si="199"/>
        <v/>
      </c>
      <c r="C431" s="41" t="str">
        <f t="shared" ca="1" si="200"/>
        <v/>
      </c>
      <c r="D431" s="39" t="str">
        <f t="shared" ca="1" si="201"/>
        <v/>
      </c>
      <c r="E431" s="39" t="str">
        <f t="shared" ca="1" si="213"/>
        <v/>
      </c>
      <c r="F431" s="39" t="str">
        <f t="shared" ca="1" si="202"/>
        <v/>
      </c>
      <c r="G431" s="101"/>
      <c r="H431" s="39">
        <f t="shared" ca="1" si="193"/>
        <v>0</v>
      </c>
      <c r="J431" s="332"/>
      <c r="K431" s="37" t="str">
        <f t="shared" ca="1" si="203"/>
        <v/>
      </c>
      <c r="L431" s="41" t="str">
        <f t="shared" ca="1" si="204"/>
        <v/>
      </c>
      <c r="M431" s="39" t="str">
        <f t="shared" si="194"/>
        <v/>
      </c>
      <c r="N431" s="39" t="str">
        <f t="shared" ca="1" si="214"/>
        <v/>
      </c>
      <c r="O431" s="39">
        <f ca="1">ROUND(Q430*$O$5/payments_per_year,2)</f>
        <v>0</v>
      </c>
      <c r="P431" s="101"/>
      <c r="Q431" s="39">
        <f t="shared" ca="1" si="215"/>
        <v>0</v>
      </c>
      <c r="R431" s="332"/>
      <c r="S431" s="37" t="str">
        <f t="shared" ca="1" si="205"/>
        <v/>
      </c>
      <c r="T431" s="41" t="str">
        <f t="shared" ca="1" si="206"/>
        <v/>
      </c>
      <c r="U431" s="39" t="str">
        <f t="shared" si="195"/>
        <v/>
      </c>
      <c r="V431" s="39" t="str">
        <f t="shared" ca="1" si="216"/>
        <v/>
      </c>
      <c r="W431" s="39">
        <f t="shared" ca="1" si="196"/>
        <v>0</v>
      </c>
      <c r="X431" s="40"/>
      <c r="Y431" s="39">
        <f t="shared" ca="1" si="217"/>
        <v>0</v>
      </c>
      <c r="Z431" s="327"/>
      <c r="AA431" s="37" t="str">
        <f t="shared" ca="1" si="207"/>
        <v/>
      </c>
      <c r="AB431" s="41" t="str">
        <f t="shared" ca="1" si="208"/>
        <v/>
      </c>
      <c r="AC431" s="39" t="str">
        <f t="shared" si="197"/>
        <v/>
      </c>
      <c r="AD431" s="39" t="str">
        <f t="shared" ca="1" si="218"/>
        <v/>
      </c>
      <c r="AE431" s="39" t="str">
        <f t="shared" ca="1" si="209"/>
        <v/>
      </c>
      <c r="AF431" s="40"/>
      <c r="AG431" s="39">
        <f t="shared" ca="1" si="219"/>
        <v>0</v>
      </c>
      <c r="AH431" s="339"/>
      <c r="AI431" s="37" t="str">
        <f t="shared" ca="1" si="210"/>
        <v/>
      </c>
      <c r="AJ431" s="41" t="str">
        <f t="shared" ca="1" si="211"/>
        <v/>
      </c>
      <c r="AK431" s="39" t="str">
        <f t="shared" si="198"/>
        <v/>
      </c>
      <c r="AL431" s="39" t="str">
        <f t="shared" ca="1" si="220"/>
        <v/>
      </c>
      <c r="AM431" s="39" t="str">
        <f t="shared" ca="1" si="212"/>
        <v/>
      </c>
      <c r="AN431" s="40"/>
      <c r="AO431" s="39">
        <f t="shared" ca="1" si="221"/>
        <v>0</v>
      </c>
      <c r="AP431" s="339"/>
      <c r="AW431" s="329"/>
      <c r="BI431" s="329"/>
      <c r="BJ431" s="329"/>
      <c r="BK431" s="329"/>
      <c r="BL431" s="329"/>
      <c r="BM431" s="329"/>
      <c r="BN431" s="329"/>
      <c r="BO431" s="329"/>
      <c r="BP431" s="329"/>
      <c r="BQ431" s="329"/>
      <c r="BR431" s="329"/>
      <c r="BS431" s="329"/>
      <c r="BT431" s="329"/>
      <c r="BU431" s="329"/>
      <c r="BV431" s="329"/>
      <c r="BW431" s="325"/>
      <c r="BX431" s="325"/>
      <c r="BY431" s="325"/>
      <c r="BZ431" s="325"/>
      <c r="CA431" s="325"/>
      <c r="CB431" s="325"/>
      <c r="CC431" s="325"/>
      <c r="CD431" s="325"/>
      <c r="CE431" s="325"/>
      <c r="CF431" s="325"/>
      <c r="CG431" s="325"/>
      <c r="CH431" s="325"/>
      <c r="CI431" s="325"/>
      <c r="CJ431" s="325"/>
      <c r="CK431" s="325"/>
      <c r="CL431" s="325"/>
      <c r="CM431" s="325"/>
      <c r="CN431" s="325"/>
      <c r="CO431" s="325"/>
      <c r="CP431" s="325"/>
      <c r="CQ431" s="325"/>
      <c r="CR431" s="325"/>
      <c r="CS431" s="325"/>
      <c r="CT431" s="325"/>
      <c r="CU431" s="325"/>
      <c r="CV431" s="325"/>
      <c r="CW431" s="325"/>
      <c r="CX431" s="325"/>
    </row>
    <row r="432" spans="1:102" s="36" customFormat="1" ht="15" hidden="1" customHeight="1">
      <c r="A432" s="329"/>
      <c r="B432" s="37" t="str">
        <f t="shared" ca="1" si="199"/>
        <v/>
      </c>
      <c r="C432" s="41" t="str">
        <f t="shared" ca="1" si="200"/>
        <v/>
      </c>
      <c r="D432" s="39" t="str">
        <f t="shared" ca="1" si="201"/>
        <v/>
      </c>
      <c r="E432" s="39" t="str">
        <f t="shared" ca="1" si="213"/>
        <v/>
      </c>
      <c r="F432" s="39" t="str">
        <f t="shared" ca="1" si="202"/>
        <v/>
      </c>
      <c r="G432" s="101"/>
      <c r="H432" s="39">
        <f t="shared" ca="1" si="193"/>
        <v>0</v>
      </c>
      <c r="J432" s="332"/>
      <c r="K432" s="37" t="str">
        <f t="shared" ca="1" si="203"/>
        <v/>
      </c>
      <c r="L432" s="41" t="str">
        <f t="shared" ca="1" si="204"/>
        <v/>
      </c>
      <c r="M432" s="39" t="str">
        <f t="shared" si="194"/>
        <v/>
      </c>
      <c r="N432" s="39" t="str">
        <f t="shared" ca="1" si="214"/>
        <v/>
      </c>
      <c r="O432" s="39" t="str">
        <f ca="1">IF(L432="","",ROUND(Q431*$O$5/payments_per_year,2))</f>
        <v/>
      </c>
      <c r="P432" s="101"/>
      <c r="Q432" s="39">
        <f t="shared" ca="1" si="215"/>
        <v>0</v>
      </c>
      <c r="R432" s="332"/>
      <c r="S432" s="37" t="str">
        <f t="shared" ca="1" si="205"/>
        <v/>
      </c>
      <c r="T432" s="41" t="str">
        <f t="shared" ca="1" si="206"/>
        <v/>
      </c>
      <c r="U432" s="39" t="str">
        <f t="shared" si="195"/>
        <v/>
      </c>
      <c r="V432" s="39" t="str">
        <f t="shared" ca="1" si="216"/>
        <v/>
      </c>
      <c r="W432" s="39">
        <f t="shared" ca="1" si="196"/>
        <v>0</v>
      </c>
      <c r="X432" s="40"/>
      <c r="Y432" s="39">
        <f t="shared" ca="1" si="217"/>
        <v>0</v>
      </c>
      <c r="Z432" s="327"/>
      <c r="AA432" s="37" t="str">
        <f t="shared" ca="1" si="207"/>
        <v/>
      </c>
      <c r="AB432" s="41" t="str">
        <f t="shared" ca="1" si="208"/>
        <v/>
      </c>
      <c r="AC432" s="39" t="str">
        <f t="shared" si="197"/>
        <v/>
      </c>
      <c r="AD432" s="39" t="str">
        <f t="shared" ca="1" si="218"/>
        <v/>
      </c>
      <c r="AE432" s="39" t="str">
        <f t="shared" ca="1" si="209"/>
        <v/>
      </c>
      <c r="AF432" s="40"/>
      <c r="AG432" s="39">
        <f t="shared" ca="1" si="219"/>
        <v>0</v>
      </c>
      <c r="AH432" s="339"/>
      <c r="AI432" s="37" t="str">
        <f t="shared" ca="1" si="210"/>
        <v/>
      </c>
      <c r="AJ432" s="41" t="str">
        <f t="shared" ca="1" si="211"/>
        <v/>
      </c>
      <c r="AK432" s="39" t="str">
        <f t="shared" si="198"/>
        <v/>
      </c>
      <c r="AL432" s="39" t="str">
        <f t="shared" ca="1" si="220"/>
        <v/>
      </c>
      <c r="AM432" s="39" t="str">
        <f t="shared" ca="1" si="212"/>
        <v/>
      </c>
      <c r="AN432" s="40"/>
      <c r="AO432" s="39">
        <f t="shared" ca="1" si="221"/>
        <v>0</v>
      </c>
      <c r="AP432" s="339"/>
      <c r="AW432" s="329"/>
      <c r="BI432" s="329"/>
      <c r="BJ432" s="329"/>
      <c r="BK432" s="329"/>
      <c r="BL432" s="329"/>
      <c r="BM432" s="329"/>
      <c r="BN432" s="329"/>
      <c r="BO432" s="329"/>
      <c r="BP432" s="329"/>
      <c r="BQ432" s="329"/>
      <c r="BR432" s="329"/>
      <c r="BS432" s="329"/>
      <c r="BT432" s="329"/>
      <c r="BU432" s="329"/>
      <c r="BV432" s="329"/>
      <c r="BW432" s="325"/>
      <c r="BX432" s="325"/>
      <c r="BY432" s="325"/>
      <c r="BZ432" s="325"/>
      <c r="CA432" s="325"/>
      <c r="CB432" s="325"/>
      <c r="CC432" s="325"/>
      <c r="CD432" s="325"/>
      <c r="CE432" s="325"/>
      <c r="CF432" s="325"/>
      <c r="CG432" s="325"/>
      <c r="CH432" s="325"/>
      <c r="CI432" s="325"/>
      <c r="CJ432" s="325"/>
      <c r="CK432" s="325"/>
      <c r="CL432" s="325"/>
      <c r="CM432" s="325"/>
      <c r="CN432" s="325"/>
      <c r="CO432" s="325"/>
      <c r="CP432" s="325"/>
      <c r="CQ432" s="325"/>
      <c r="CR432" s="325"/>
      <c r="CS432" s="325"/>
      <c r="CT432" s="325"/>
      <c r="CU432" s="325"/>
      <c r="CV432" s="325"/>
      <c r="CW432" s="325"/>
      <c r="CX432" s="325"/>
    </row>
    <row r="433" spans="1:102" s="36" customFormat="1" ht="15" hidden="1" customHeight="1">
      <c r="A433" s="329"/>
      <c r="B433" s="37" t="str">
        <f t="shared" ca="1" si="199"/>
        <v/>
      </c>
      <c r="C433" s="41" t="str">
        <f t="shared" ca="1" si="200"/>
        <v/>
      </c>
      <c r="D433" s="39" t="str">
        <f t="shared" ca="1" si="201"/>
        <v/>
      </c>
      <c r="E433" s="39" t="str">
        <f t="shared" ca="1" si="213"/>
        <v/>
      </c>
      <c r="F433" s="39" t="str">
        <f t="shared" ca="1" si="202"/>
        <v/>
      </c>
      <c r="G433" s="101"/>
      <c r="H433" s="39">
        <f t="shared" ca="1" si="193"/>
        <v>0</v>
      </c>
      <c r="J433" s="332"/>
      <c r="K433" s="37" t="str">
        <f t="shared" ca="1" si="203"/>
        <v/>
      </c>
      <c r="L433" s="41" t="str">
        <f t="shared" ca="1" si="204"/>
        <v/>
      </c>
      <c r="M433" s="39" t="str">
        <f t="shared" si="194"/>
        <v/>
      </c>
      <c r="N433" s="39" t="str">
        <f t="shared" ca="1" si="214"/>
        <v/>
      </c>
      <c r="O433" s="39">
        <f ca="1">ROUND(Q432*$O$5/payments_per_year,2)</f>
        <v>0</v>
      </c>
      <c r="P433" s="101"/>
      <c r="Q433" s="39">
        <f t="shared" ca="1" si="215"/>
        <v>0</v>
      </c>
      <c r="R433" s="332"/>
      <c r="S433" s="37" t="str">
        <f t="shared" ca="1" si="205"/>
        <v/>
      </c>
      <c r="T433" s="41" t="str">
        <f t="shared" ca="1" si="206"/>
        <v/>
      </c>
      <c r="U433" s="39" t="str">
        <f t="shared" si="195"/>
        <v/>
      </c>
      <c r="V433" s="39" t="str">
        <f t="shared" ca="1" si="216"/>
        <v/>
      </c>
      <c r="W433" s="39">
        <f t="shared" ca="1" si="196"/>
        <v>0</v>
      </c>
      <c r="X433" s="40"/>
      <c r="Y433" s="39">
        <f t="shared" ca="1" si="217"/>
        <v>0</v>
      </c>
      <c r="Z433" s="327"/>
      <c r="AA433" s="37" t="str">
        <f t="shared" ca="1" si="207"/>
        <v/>
      </c>
      <c r="AB433" s="41" t="str">
        <f t="shared" ca="1" si="208"/>
        <v/>
      </c>
      <c r="AC433" s="39" t="str">
        <f t="shared" si="197"/>
        <v/>
      </c>
      <c r="AD433" s="39" t="str">
        <f t="shared" ca="1" si="218"/>
        <v/>
      </c>
      <c r="AE433" s="39" t="str">
        <f t="shared" ca="1" si="209"/>
        <v/>
      </c>
      <c r="AF433" s="40"/>
      <c r="AG433" s="39">
        <f t="shared" ca="1" si="219"/>
        <v>0</v>
      </c>
      <c r="AH433" s="339"/>
      <c r="AI433" s="37" t="str">
        <f t="shared" ca="1" si="210"/>
        <v/>
      </c>
      <c r="AJ433" s="41" t="str">
        <f t="shared" ca="1" si="211"/>
        <v/>
      </c>
      <c r="AK433" s="39" t="str">
        <f t="shared" si="198"/>
        <v/>
      </c>
      <c r="AL433" s="39" t="str">
        <f t="shared" ca="1" si="220"/>
        <v/>
      </c>
      <c r="AM433" s="39" t="str">
        <f t="shared" ca="1" si="212"/>
        <v/>
      </c>
      <c r="AN433" s="40"/>
      <c r="AO433" s="39">
        <f t="shared" ca="1" si="221"/>
        <v>0</v>
      </c>
      <c r="AP433" s="339"/>
      <c r="AW433" s="329"/>
      <c r="BI433" s="329"/>
      <c r="BJ433" s="329"/>
      <c r="BK433" s="329"/>
      <c r="BL433" s="329"/>
      <c r="BM433" s="329"/>
      <c r="BN433" s="329"/>
      <c r="BO433" s="329"/>
      <c r="BP433" s="329"/>
      <c r="BQ433" s="329"/>
      <c r="BR433" s="329"/>
      <c r="BS433" s="329"/>
      <c r="BT433" s="329"/>
      <c r="BU433" s="329"/>
      <c r="BV433" s="329"/>
      <c r="BW433" s="325"/>
      <c r="BX433" s="325"/>
      <c r="BY433" s="325"/>
      <c r="BZ433" s="325"/>
      <c r="CA433" s="325"/>
      <c r="CB433" s="325"/>
      <c r="CC433" s="325"/>
      <c r="CD433" s="325"/>
      <c r="CE433" s="325"/>
      <c r="CF433" s="325"/>
      <c r="CG433" s="325"/>
      <c r="CH433" s="325"/>
      <c r="CI433" s="325"/>
      <c r="CJ433" s="325"/>
      <c r="CK433" s="325"/>
      <c r="CL433" s="325"/>
      <c r="CM433" s="325"/>
      <c r="CN433" s="325"/>
      <c r="CO433" s="325"/>
      <c r="CP433" s="325"/>
      <c r="CQ433" s="325"/>
      <c r="CR433" s="325"/>
      <c r="CS433" s="325"/>
      <c r="CT433" s="325"/>
      <c r="CU433" s="325"/>
      <c r="CV433" s="325"/>
      <c r="CW433" s="325"/>
      <c r="CX433" s="325"/>
    </row>
    <row r="434" spans="1:102" s="36" customFormat="1" ht="15" hidden="1" customHeight="1">
      <c r="A434" s="329"/>
      <c r="B434" s="37" t="str">
        <f t="shared" ca="1" si="199"/>
        <v/>
      </c>
      <c r="C434" s="41" t="str">
        <f t="shared" ca="1" si="200"/>
        <v/>
      </c>
      <c r="D434" s="39" t="str">
        <f t="shared" ca="1" si="201"/>
        <v/>
      </c>
      <c r="E434" s="39" t="str">
        <f t="shared" ca="1" si="213"/>
        <v/>
      </c>
      <c r="F434" s="39" t="str">
        <f t="shared" ca="1" si="202"/>
        <v/>
      </c>
      <c r="G434" s="101"/>
      <c r="H434" s="39">
        <f t="shared" ca="1" si="193"/>
        <v>0</v>
      </c>
      <c r="J434" s="332"/>
      <c r="K434" s="37" t="str">
        <f t="shared" ca="1" si="203"/>
        <v/>
      </c>
      <c r="L434" s="41" t="str">
        <f t="shared" ca="1" si="204"/>
        <v/>
      </c>
      <c r="M434" s="39" t="str">
        <f t="shared" si="194"/>
        <v/>
      </c>
      <c r="N434" s="39" t="str">
        <f t="shared" ca="1" si="214"/>
        <v/>
      </c>
      <c r="O434" s="39" t="str">
        <f ca="1">IF(L434="","",ROUND(Q433*$O$5/payments_per_year,2))</f>
        <v/>
      </c>
      <c r="P434" s="101"/>
      <c r="Q434" s="39">
        <f t="shared" ca="1" si="215"/>
        <v>0</v>
      </c>
      <c r="R434" s="332"/>
      <c r="S434" s="37" t="str">
        <f t="shared" ca="1" si="205"/>
        <v/>
      </c>
      <c r="T434" s="41" t="str">
        <f t="shared" ca="1" si="206"/>
        <v/>
      </c>
      <c r="U434" s="39" t="str">
        <f t="shared" si="195"/>
        <v/>
      </c>
      <c r="V434" s="39" t="str">
        <f t="shared" ca="1" si="216"/>
        <v/>
      </c>
      <c r="W434" s="39">
        <f t="shared" ca="1" si="196"/>
        <v>0</v>
      </c>
      <c r="X434" s="40"/>
      <c r="Y434" s="39">
        <f t="shared" ca="1" si="217"/>
        <v>0</v>
      </c>
      <c r="Z434" s="327"/>
      <c r="AA434" s="37" t="str">
        <f t="shared" ca="1" si="207"/>
        <v/>
      </c>
      <c r="AB434" s="41" t="str">
        <f t="shared" ca="1" si="208"/>
        <v/>
      </c>
      <c r="AC434" s="39" t="str">
        <f t="shared" si="197"/>
        <v/>
      </c>
      <c r="AD434" s="39" t="str">
        <f t="shared" ca="1" si="218"/>
        <v/>
      </c>
      <c r="AE434" s="39" t="str">
        <f t="shared" ca="1" si="209"/>
        <v/>
      </c>
      <c r="AF434" s="40"/>
      <c r="AG434" s="39">
        <f t="shared" ca="1" si="219"/>
        <v>0</v>
      </c>
      <c r="AH434" s="339"/>
      <c r="AI434" s="37" t="str">
        <f t="shared" ca="1" si="210"/>
        <v/>
      </c>
      <c r="AJ434" s="41" t="str">
        <f t="shared" ca="1" si="211"/>
        <v/>
      </c>
      <c r="AK434" s="39" t="str">
        <f t="shared" si="198"/>
        <v/>
      </c>
      <c r="AL434" s="39" t="str">
        <f t="shared" ca="1" si="220"/>
        <v/>
      </c>
      <c r="AM434" s="39" t="str">
        <f t="shared" ca="1" si="212"/>
        <v/>
      </c>
      <c r="AN434" s="40"/>
      <c r="AO434" s="39">
        <f t="shared" ca="1" si="221"/>
        <v>0</v>
      </c>
      <c r="AP434" s="339"/>
      <c r="AW434" s="329"/>
      <c r="BI434" s="329"/>
      <c r="BJ434" s="329"/>
      <c r="BK434" s="329"/>
      <c r="BL434" s="329"/>
      <c r="BM434" s="329"/>
      <c r="BN434" s="329"/>
      <c r="BO434" s="329"/>
      <c r="BP434" s="329"/>
      <c r="BQ434" s="329"/>
      <c r="BR434" s="329"/>
      <c r="BS434" s="329"/>
      <c r="BT434" s="329"/>
      <c r="BU434" s="329"/>
      <c r="BV434" s="329"/>
      <c r="BW434" s="325"/>
      <c r="BX434" s="325"/>
      <c r="BY434" s="325"/>
      <c r="BZ434" s="325"/>
      <c r="CA434" s="325"/>
      <c r="CB434" s="325"/>
      <c r="CC434" s="325"/>
      <c r="CD434" s="325"/>
      <c r="CE434" s="325"/>
      <c r="CF434" s="325"/>
      <c r="CG434" s="325"/>
      <c r="CH434" s="325"/>
      <c r="CI434" s="325"/>
      <c r="CJ434" s="325"/>
      <c r="CK434" s="325"/>
      <c r="CL434" s="325"/>
      <c r="CM434" s="325"/>
      <c r="CN434" s="325"/>
      <c r="CO434" s="325"/>
      <c r="CP434" s="325"/>
      <c r="CQ434" s="325"/>
      <c r="CR434" s="325"/>
      <c r="CS434" s="325"/>
      <c r="CT434" s="325"/>
      <c r="CU434" s="325"/>
      <c r="CV434" s="325"/>
      <c r="CW434" s="325"/>
      <c r="CX434" s="325"/>
    </row>
    <row r="435" spans="1:102" s="36" customFormat="1" ht="15" hidden="1" customHeight="1">
      <c r="A435" s="329"/>
      <c r="B435" s="37" t="str">
        <f t="shared" ca="1" si="199"/>
        <v/>
      </c>
      <c r="C435" s="41" t="str">
        <f t="shared" ca="1" si="200"/>
        <v/>
      </c>
      <c r="D435" s="39" t="str">
        <f t="shared" ca="1" si="201"/>
        <v/>
      </c>
      <c r="E435" s="39" t="str">
        <f t="shared" ca="1" si="213"/>
        <v/>
      </c>
      <c r="F435" s="39" t="str">
        <f t="shared" ca="1" si="202"/>
        <v/>
      </c>
      <c r="G435" s="101"/>
      <c r="H435" s="39">
        <f t="shared" ca="1" si="193"/>
        <v>0</v>
      </c>
      <c r="J435" s="332"/>
      <c r="K435" s="37" t="str">
        <f t="shared" ca="1" si="203"/>
        <v/>
      </c>
      <c r="L435" s="41" t="str">
        <f t="shared" ca="1" si="204"/>
        <v/>
      </c>
      <c r="M435" s="39" t="str">
        <f t="shared" si="194"/>
        <v/>
      </c>
      <c r="N435" s="39" t="str">
        <f t="shared" ca="1" si="214"/>
        <v/>
      </c>
      <c r="O435" s="39">
        <f ca="1">ROUND(Q434*$O$5/payments_per_year,2)</f>
        <v>0</v>
      </c>
      <c r="P435" s="101"/>
      <c r="Q435" s="39">
        <f t="shared" ca="1" si="215"/>
        <v>0</v>
      </c>
      <c r="R435" s="332"/>
      <c r="S435" s="37" t="str">
        <f t="shared" ca="1" si="205"/>
        <v/>
      </c>
      <c r="T435" s="41" t="str">
        <f t="shared" ca="1" si="206"/>
        <v/>
      </c>
      <c r="U435" s="39" t="str">
        <f t="shared" si="195"/>
        <v/>
      </c>
      <c r="V435" s="39" t="str">
        <f t="shared" ca="1" si="216"/>
        <v/>
      </c>
      <c r="W435" s="39">
        <f t="shared" ca="1" si="196"/>
        <v>0</v>
      </c>
      <c r="X435" s="40"/>
      <c r="Y435" s="39">
        <f t="shared" ca="1" si="217"/>
        <v>0</v>
      </c>
      <c r="Z435" s="327"/>
      <c r="AA435" s="37" t="str">
        <f t="shared" ca="1" si="207"/>
        <v/>
      </c>
      <c r="AB435" s="41" t="str">
        <f t="shared" ca="1" si="208"/>
        <v/>
      </c>
      <c r="AC435" s="39" t="str">
        <f t="shared" si="197"/>
        <v/>
      </c>
      <c r="AD435" s="39" t="str">
        <f t="shared" ca="1" si="218"/>
        <v/>
      </c>
      <c r="AE435" s="39" t="str">
        <f t="shared" ca="1" si="209"/>
        <v/>
      </c>
      <c r="AF435" s="40"/>
      <c r="AG435" s="39">
        <f t="shared" ca="1" si="219"/>
        <v>0</v>
      </c>
      <c r="AH435" s="339"/>
      <c r="AI435" s="37" t="str">
        <f t="shared" ca="1" si="210"/>
        <v/>
      </c>
      <c r="AJ435" s="41" t="str">
        <f t="shared" ca="1" si="211"/>
        <v/>
      </c>
      <c r="AK435" s="39" t="str">
        <f t="shared" si="198"/>
        <v/>
      </c>
      <c r="AL435" s="39" t="str">
        <f t="shared" ca="1" si="220"/>
        <v/>
      </c>
      <c r="AM435" s="39" t="str">
        <f t="shared" ca="1" si="212"/>
        <v/>
      </c>
      <c r="AN435" s="40"/>
      <c r="AO435" s="39">
        <f t="shared" ca="1" si="221"/>
        <v>0</v>
      </c>
      <c r="AP435" s="339"/>
      <c r="AW435" s="329"/>
      <c r="BI435" s="329"/>
      <c r="BJ435" s="329"/>
      <c r="BK435" s="329"/>
      <c r="BL435" s="329"/>
      <c r="BM435" s="329"/>
      <c r="BN435" s="329"/>
      <c r="BO435" s="329"/>
      <c r="BP435" s="329"/>
      <c r="BQ435" s="329"/>
      <c r="BR435" s="329"/>
      <c r="BS435" s="329"/>
      <c r="BT435" s="329"/>
      <c r="BU435" s="329"/>
      <c r="BV435" s="329"/>
      <c r="BW435" s="325"/>
      <c r="BX435" s="325"/>
      <c r="BY435" s="325"/>
      <c r="BZ435" s="325"/>
      <c r="CA435" s="325"/>
      <c r="CB435" s="325"/>
      <c r="CC435" s="325"/>
      <c r="CD435" s="325"/>
      <c r="CE435" s="325"/>
      <c r="CF435" s="325"/>
      <c r="CG435" s="325"/>
      <c r="CH435" s="325"/>
      <c r="CI435" s="325"/>
      <c r="CJ435" s="325"/>
      <c r="CK435" s="325"/>
      <c r="CL435" s="325"/>
      <c r="CM435" s="325"/>
      <c r="CN435" s="325"/>
      <c r="CO435" s="325"/>
      <c r="CP435" s="325"/>
      <c r="CQ435" s="325"/>
      <c r="CR435" s="325"/>
      <c r="CS435" s="325"/>
      <c r="CT435" s="325"/>
      <c r="CU435" s="325"/>
      <c r="CV435" s="325"/>
      <c r="CW435" s="325"/>
      <c r="CX435" s="325"/>
    </row>
    <row r="436" spans="1:102" s="36" customFormat="1" ht="15" hidden="1" customHeight="1">
      <c r="A436" s="329"/>
      <c r="B436" s="37" t="str">
        <f t="shared" ca="1" si="199"/>
        <v/>
      </c>
      <c r="C436" s="41" t="str">
        <f t="shared" ca="1" si="200"/>
        <v/>
      </c>
      <c r="D436" s="39" t="str">
        <f t="shared" ca="1" si="201"/>
        <v/>
      </c>
      <c r="E436" s="39" t="str">
        <f t="shared" ca="1" si="213"/>
        <v/>
      </c>
      <c r="F436" s="39" t="str">
        <f t="shared" ca="1" si="202"/>
        <v/>
      </c>
      <c r="G436" s="101"/>
      <c r="H436" s="39">
        <f t="shared" ca="1" si="193"/>
        <v>0</v>
      </c>
      <c r="J436" s="332"/>
      <c r="K436" s="37" t="str">
        <f t="shared" ca="1" si="203"/>
        <v/>
      </c>
      <c r="L436" s="41" t="str">
        <f t="shared" ca="1" si="204"/>
        <v/>
      </c>
      <c r="M436" s="39" t="str">
        <f t="shared" si="194"/>
        <v/>
      </c>
      <c r="N436" s="39" t="str">
        <f t="shared" ca="1" si="214"/>
        <v/>
      </c>
      <c r="O436" s="39" t="str">
        <f ca="1">IF(L436="","",ROUND(Q435*$O$5/payments_per_year,2))</f>
        <v/>
      </c>
      <c r="P436" s="101"/>
      <c r="Q436" s="39">
        <f t="shared" ca="1" si="215"/>
        <v>0</v>
      </c>
      <c r="R436" s="332"/>
      <c r="S436" s="37" t="str">
        <f t="shared" ca="1" si="205"/>
        <v/>
      </c>
      <c r="T436" s="41" t="str">
        <f t="shared" ca="1" si="206"/>
        <v/>
      </c>
      <c r="U436" s="39" t="str">
        <f t="shared" si="195"/>
        <v/>
      </c>
      <c r="V436" s="39" t="str">
        <f t="shared" ca="1" si="216"/>
        <v/>
      </c>
      <c r="W436" s="39">
        <f t="shared" ca="1" si="196"/>
        <v>0</v>
      </c>
      <c r="X436" s="40"/>
      <c r="Y436" s="39">
        <f t="shared" ca="1" si="217"/>
        <v>0</v>
      </c>
      <c r="Z436" s="327"/>
      <c r="AA436" s="37" t="str">
        <f t="shared" ca="1" si="207"/>
        <v/>
      </c>
      <c r="AB436" s="41" t="str">
        <f t="shared" ca="1" si="208"/>
        <v/>
      </c>
      <c r="AC436" s="39" t="str">
        <f t="shared" si="197"/>
        <v/>
      </c>
      <c r="AD436" s="39" t="str">
        <f t="shared" ca="1" si="218"/>
        <v/>
      </c>
      <c r="AE436" s="39" t="str">
        <f t="shared" ca="1" si="209"/>
        <v/>
      </c>
      <c r="AF436" s="40"/>
      <c r="AG436" s="39">
        <f t="shared" ca="1" si="219"/>
        <v>0</v>
      </c>
      <c r="AH436" s="339"/>
      <c r="AI436" s="37" t="str">
        <f t="shared" ca="1" si="210"/>
        <v/>
      </c>
      <c r="AJ436" s="41" t="str">
        <f t="shared" ca="1" si="211"/>
        <v/>
      </c>
      <c r="AK436" s="39" t="str">
        <f t="shared" si="198"/>
        <v/>
      </c>
      <c r="AL436" s="39" t="str">
        <f t="shared" ca="1" si="220"/>
        <v/>
      </c>
      <c r="AM436" s="39" t="str">
        <f t="shared" ca="1" si="212"/>
        <v/>
      </c>
      <c r="AN436" s="40"/>
      <c r="AO436" s="39">
        <f t="shared" ca="1" si="221"/>
        <v>0</v>
      </c>
      <c r="AP436" s="339"/>
      <c r="AW436" s="329"/>
      <c r="BI436" s="329"/>
      <c r="BJ436" s="329"/>
      <c r="BK436" s="329"/>
      <c r="BL436" s="329"/>
      <c r="BM436" s="329"/>
      <c r="BN436" s="329"/>
      <c r="BO436" s="329"/>
      <c r="BP436" s="329"/>
      <c r="BQ436" s="329"/>
      <c r="BR436" s="329"/>
      <c r="BS436" s="329"/>
      <c r="BT436" s="329"/>
      <c r="BU436" s="329"/>
      <c r="BV436" s="329"/>
      <c r="BW436" s="325"/>
      <c r="BX436" s="325"/>
      <c r="BY436" s="325"/>
      <c r="BZ436" s="325"/>
      <c r="CA436" s="325"/>
      <c r="CB436" s="325"/>
      <c r="CC436" s="325"/>
      <c r="CD436" s="325"/>
      <c r="CE436" s="325"/>
      <c r="CF436" s="325"/>
      <c r="CG436" s="325"/>
      <c r="CH436" s="325"/>
      <c r="CI436" s="325"/>
      <c r="CJ436" s="325"/>
      <c r="CK436" s="325"/>
      <c r="CL436" s="325"/>
      <c r="CM436" s="325"/>
      <c r="CN436" s="325"/>
      <c r="CO436" s="325"/>
      <c r="CP436" s="325"/>
      <c r="CQ436" s="325"/>
      <c r="CR436" s="325"/>
      <c r="CS436" s="325"/>
      <c r="CT436" s="325"/>
      <c r="CU436" s="325"/>
      <c r="CV436" s="325"/>
      <c r="CW436" s="325"/>
      <c r="CX436" s="325"/>
    </row>
    <row r="437" spans="1:102" s="36" customFormat="1" ht="15" hidden="1" customHeight="1">
      <c r="A437" s="329"/>
      <c r="B437" s="37" t="str">
        <f t="shared" ca="1" si="199"/>
        <v/>
      </c>
      <c r="C437" s="41" t="str">
        <f t="shared" ca="1" si="200"/>
        <v/>
      </c>
      <c r="D437" s="39" t="str">
        <f t="shared" ca="1" si="201"/>
        <v/>
      </c>
      <c r="E437" s="39" t="str">
        <f t="shared" ca="1" si="213"/>
        <v/>
      </c>
      <c r="F437" s="39" t="str">
        <f t="shared" ca="1" si="202"/>
        <v/>
      </c>
      <c r="G437" s="101"/>
      <c r="H437" s="39">
        <f t="shared" ca="1" si="193"/>
        <v>0</v>
      </c>
      <c r="J437" s="332"/>
      <c r="K437" s="37" t="str">
        <f t="shared" ca="1" si="203"/>
        <v/>
      </c>
      <c r="L437" s="41" t="str">
        <f t="shared" ca="1" si="204"/>
        <v/>
      </c>
      <c r="M437" s="39" t="str">
        <f t="shared" si="194"/>
        <v/>
      </c>
      <c r="N437" s="39" t="str">
        <f t="shared" ca="1" si="214"/>
        <v/>
      </c>
      <c r="O437" s="39">
        <f ca="1">ROUND(Q436*$O$5/payments_per_year,2)</f>
        <v>0</v>
      </c>
      <c r="P437" s="101"/>
      <c r="Q437" s="39">
        <f t="shared" ca="1" si="215"/>
        <v>0</v>
      </c>
      <c r="R437" s="332"/>
      <c r="S437" s="37" t="str">
        <f t="shared" ca="1" si="205"/>
        <v/>
      </c>
      <c r="T437" s="41" t="str">
        <f t="shared" ca="1" si="206"/>
        <v/>
      </c>
      <c r="U437" s="39" t="str">
        <f t="shared" si="195"/>
        <v/>
      </c>
      <c r="V437" s="39" t="str">
        <f t="shared" ca="1" si="216"/>
        <v/>
      </c>
      <c r="W437" s="39">
        <f t="shared" ca="1" si="196"/>
        <v>0</v>
      </c>
      <c r="X437" s="40"/>
      <c r="Y437" s="39">
        <f t="shared" ca="1" si="217"/>
        <v>0</v>
      </c>
      <c r="Z437" s="327"/>
      <c r="AA437" s="37" t="str">
        <f t="shared" ca="1" si="207"/>
        <v/>
      </c>
      <c r="AB437" s="41" t="str">
        <f t="shared" ca="1" si="208"/>
        <v/>
      </c>
      <c r="AC437" s="39" t="str">
        <f t="shared" si="197"/>
        <v/>
      </c>
      <c r="AD437" s="39" t="str">
        <f t="shared" ca="1" si="218"/>
        <v/>
      </c>
      <c r="AE437" s="39" t="str">
        <f t="shared" ca="1" si="209"/>
        <v/>
      </c>
      <c r="AF437" s="40"/>
      <c r="AG437" s="39">
        <f t="shared" ca="1" si="219"/>
        <v>0</v>
      </c>
      <c r="AH437" s="339"/>
      <c r="AI437" s="37" t="str">
        <f t="shared" ca="1" si="210"/>
        <v/>
      </c>
      <c r="AJ437" s="41" t="str">
        <f t="shared" ca="1" si="211"/>
        <v/>
      </c>
      <c r="AK437" s="39" t="str">
        <f t="shared" si="198"/>
        <v/>
      </c>
      <c r="AL437" s="39" t="str">
        <f t="shared" ca="1" si="220"/>
        <v/>
      </c>
      <c r="AM437" s="39" t="str">
        <f t="shared" ca="1" si="212"/>
        <v/>
      </c>
      <c r="AN437" s="40"/>
      <c r="AO437" s="39">
        <f t="shared" ca="1" si="221"/>
        <v>0</v>
      </c>
      <c r="AP437" s="339"/>
      <c r="AW437" s="329"/>
      <c r="BI437" s="329"/>
      <c r="BJ437" s="329"/>
      <c r="BK437" s="329"/>
      <c r="BL437" s="329"/>
      <c r="BM437" s="329"/>
      <c r="BN437" s="329"/>
      <c r="BO437" s="329"/>
      <c r="BP437" s="329"/>
      <c r="BQ437" s="329"/>
      <c r="BR437" s="329"/>
      <c r="BS437" s="329"/>
      <c r="BT437" s="329"/>
      <c r="BU437" s="329"/>
      <c r="BV437" s="329"/>
      <c r="BW437" s="325"/>
      <c r="BX437" s="325"/>
      <c r="BY437" s="325"/>
      <c r="BZ437" s="325"/>
      <c r="CA437" s="325"/>
      <c r="CB437" s="325"/>
      <c r="CC437" s="325"/>
      <c r="CD437" s="325"/>
      <c r="CE437" s="325"/>
      <c r="CF437" s="325"/>
      <c r="CG437" s="325"/>
      <c r="CH437" s="325"/>
      <c r="CI437" s="325"/>
      <c r="CJ437" s="325"/>
      <c r="CK437" s="325"/>
      <c r="CL437" s="325"/>
      <c r="CM437" s="325"/>
      <c r="CN437" s="325"/>
      <c r="CO437" s="325"/>
      <c r="CP437" s="325"/>
      <c r="CQ437" s="325"/>
      <c r="CR437" s="325"/>
      <c r="CS437" s="325"/>
      <c r="CT437" s="325"/>
      <c r="CU437" s="325"/>
      <c r="CV437" s="325"/>
      <c r="CW437" s="325"/>
      <c r="CX437" s="325"/>
    </row>
    <row r="438" spans="1:102" s="36" customFormat="1" ht="15" hidden="1" customHeight="1">
      <c r="A438" s="329"/>
      <c r="B438" s="37" t="str">
        <f t="shared" ca="1" si="199"/>
        <v/>
      </c>
      <c r="C438" s="41" t="str">
        <f t="shared" ca="1" si="200"/>
        <v/>
      </c>
      <c r="D438" s="39" t="str">
        <f t="shared" ca="1" si="201"/>
        <v/>
      </c>
      <c r="E438" s="39" t="str">
        <f t="shared" ca="1" si="213"/>
        <v/>
      </c>
      <c r="F438" s="39" t="str">
        <f t="shared" ca="1" si="202"/>
        <v/>
      </c>
      <c r="G438" s="101"/>
      <c r="H438" s="39">
        <f t="shared" ca="1" si="193"/>
        <v>0</v>
      </c>
      <c r="J438" s="332"/>
      <c r="K438" s="37" t="str">
        <f t="shared" ca="1" si="203"/>
        <v/>
      </c>
      <c r="L438" s="41" t="str">
        <f t="shared" ca="1" si="204"/>
        <v/>
      </c>
      <c r="M438" s="39" t="str">
        <f t="shared" si="194"/>
        <v/>
      </c>
      <c r="N438" s="39" t="str">
        <f t="shared" ca="1" si="214"/>
        <v/>
      </c>
      <c r="O438" s="39" t="str">
        <f ca="1">IF(L438="","",ROUND(Q437*$O$5/payments_per_year,2))</f>
        <v/>
      </c>
      <c r="P438" s="101"/>
      <c r="Q438" s="39">
        <f t="shared" ca="1" si="215"/>
        <v>0</v>
      </c>
      <c r="R438" s="332"/>
      <c r="S438" s="37" t="str">
        <f t="shared" ca="1" si="205"/>
        <v/>
      </c>
      <c r="T438" s="41" t="str">
        <f t="shared" ca="1" si="206"/>
        <v/>
      </c>
      <c r="U438" s="39" t="str">
        <f t="shared" si="195"/>
        <v/>
      </c>
      <c r="V438" s="39" t="str">
        <f t="shared" ca="1" si="216"/>
        <v/>
      </c>
      <c r="W438" s="39">
        <f t="shared" ca="1" si="196"/>
        <v>0</v>
      </c>
      <c r="X438" s="40"/>
      <c r="Y438" s="39">
        <f t="shared" ca="1" si="217"/>
        <v>0</v>
      </c>
      <c r="Z438" s="327"/>
      <c r="AA438" s="37" t="str">
        <f t="shared" ca="1" si="207"/>
        <v/>
      </c>
      <c r="AB438" s="41" t="str">
        <f t="shared" ca="1" si="208"/>
        <v/>
      </c>
      <c r="AC438" s="39" t="str">
        <f t="shared" si="197"/>
        <v/>
      </c>
      <c r="AD438" s="39" t="str">
        <f t="shared" ca="1" si="218"/>
        <v/>
      </c>
      <c r="AE438" s="39" t="str">
        <f t="shared" ca="1" si="209"/>
        <v/>
      </c>
      <c r="AF438" s="40"/>
      <c r="AG438" s="39">
        <f t="shared" ca="1" si="219"/>
        <v>0</v>
      </c>
      <c r="AH438" s="339"/>
      <c r="AI438" s="37" t="str">
        <f t="shared" ca="1" si="210"/>
        <v/>
      </c>
      <c r="AJ438" s="41" t="str">
        <f t="shared" ca="1" si="211"/>
        <v/>
      </c>
      <c r="AK438" s="39" t="str">
        <f t="shared" si="198"/>
        <v/>
      </c>
      <c r="AL438" s="39" t="str">
        <f t="shared" ca="1" si="220"/>
        <v/>
      </c>
      <c r="AM438" s="39" t="str">
        <f t="shared" ca="1" si="212"/>
        <v/>
      </c>
      <c r="AN438" s="40"/>
      <c r="AO438" s="39">
        <f t="shared" ca="1" si="221"/>
        <v>0</v>
      </c>
      <c r="AP438" s="339"/>
      <c r="AW438" s="329"/>
      <c r="BI438" s="329"/>
      <c r="BJ438" s="329"/>
      <c r="BK438" s="329"/>
      <c r="BL438" s="329"/>
      <c r="BM438" s="329"/>
      <c r="BN438" s="329"/>
      <c r="BO438" s="329"/>
      <c r="BP438" s="329"/>
      <c r="BQ438" s="329"/>
      <c r="BR438" s="329"/>
      <c r="BS438" s="329"/>
      <c r="BT438" s="329"/>
      <c r="BU438" s="329"/>
      <c r="BV438" s="329"/>
      <c r="BW438" s="325"/>
      <c r="BX438" s="325"/>
      <c r="BY438" s="325"/>
      <c r="BZ438" s="325"/>
      <c r="CA438" s="325"/>
      <c r="CB438" s="325"/>
      <c r="CC438" s="325"/>
      <c r="CD438" s="325"/>
      <c r="CE438" s="325"/>
      <c r="CF438" s="325"/>
      <c r="CG438" s="325"/>
      <c r="CH438" s="325"/>
      <c r="CI438" s="325"/>
      <c r="CJ438" s="325"/>
      <c r="CK438" s="325"/>
      <c r="CL438" s="325"/>
      <c r="CM438" s="325"/>
      <c r="CN438" s="325"/>
      <c r="CO438" s="325"/>
      <c r="CP438" s="325"/>
      <c r="CQ438" s="325"/>
      <c r="CR438" s="325"/>
      <c r="CS438" s="325"/>
      <c r="CT438" s="325"/>
      <c r="CU438" s="325"/>
      <c r="CV438" s="325"/>
      <c r="CW438" s="325"/>
      <c r="CX438" s="325"/>
    </row>
    <row r="439" spans="1:102" s="36" customFormat="1" ht="15" hidden="1" customHeight="1">
      <c r="A439" s="329"/>
      <c r="B439" s="37" t="str">
        <f t="shared" ca="1" si="199"/>
        <v/>
      </c>
      <c r="C439" s="41" t="str">
        <f t="shared" ca="1" si="200"/>
        <v/>
      </c>
      <c r="D439" s="39" t="str">
        <f t="shared" ca="1" si="201"/>
        <v/>
      </c>
      <c r="E439" s="39" t="str">
        <f t="shared" ca="1" si="213"/>
        <v/>
      </c>
      <c r="F439" s="39" t="str">
        <f t="shared" ca="1" si="202"/>
        <v/>
      </c>
      <c r="G439" s="101"/>
      <c r="H439" s="39">
        <f t="shared" ca="1" si="193"/>
        <v>0</v>
      </c>
      <c r="J439" s="332"/>
      <c r="K439" s="37" t="str">
        <f t="shared" ca="1" si="203"/>
        <v/>
      </c>
      <c r="L439" s="41" t="str">
        <f t="shared" ca="1" si="204"/>
        <v/>
      </c>
      <c r="M439" s="39" t="str">
        <f t="shared" si="194"/>
        <v/>
      </c>
      <c r="N439" s="39" t="str">
        <f t="shared" ca="1" si="214"/>
        <v/>
      </c>
      <c r="O439" s="39">
        <f ca="1">ROUND(Q438*$O$5/payments_per_year,2)</f>
        <v>0</v>
      </c>
      <c r="P439" s="101"/>
      <c r="Q439" s="39">
        <f t="shared" ca="1" si="215"/>
        <v>0</v>
      </c>
      <c r="R439" s="332"/>
      <c r="S439" s="37" t="str">
        <f t="shared" ca="1" si="205"/>
        <v/>
      </c>
      <c r="T439" s="41" t="str">
        <f t="shared" ca="1" si="206"/>
        <v/>
      </c>
      <c r="U439" s="39" t="str">
        <f t="shared" si="195"/>
        <v/>
      </c>
      <c r="V439" s="39" t="str">
        <f t="shared" ca="1" si="216"/>
        <v/>
      </c>
      <c r="W439" s="39">
        <f t="shared" ca="1" si="196"/>
        <v>0</v>
      </c>
      <c r="X439" s="40"/>
      <c r="Y439" s="39">
        <f t="shared" ca="1" si="217"/>
        <v>0</v>
      </c>
      <c r="Z439" s="327"/>
      <c r="AA439" s="37" t="str">
        <f t="shared" ca="1" si="207"/>
        <v/>
      </c>
      <c r="AB439" s="41" t="str">
        <f t="shared" ca="1" si="208"/>
        <v/>
      </c>
      <c r="AC439" s="39" t="str">
        <f t="shared" si="197"/>
        <v/>
      </c>
      <c r="AD439" s="39" t="str">
        <f t="shared" ca="1" si="218"/>
        <v/>
      </c>
      <c r="AE439" s="39" t="str">
        <f t="shared" ca="1" si="209"/>
        <v/>
      </c>
      <c r="AF439" s="40"/>
      <c r="AG439" s="39">
        <f t="shared" ca="1" si="219"/>
        <v>0</v>
      </c>
      <c r="AH439" s="339"/>
      <c r="AI439" s="37" t="str">
        <f t="shared" ca="1" si="210"/>
        <v/>
      </c>
      <c r="AJ439" s="41" t="str">
        <f t="shared" ca="1" si="211"/>
        <v/>
      </c>
      <c r="AK439" s="39" t="str">
        <f t="shared" si="198"/>
        <v/>
      </c>
      <c r="AL439" s="39" t="str">
        <f t="shared" ca="1" si="220"/>
        <v/>
      </c>
      <c r="AM439" s="39" t="str">
        <f t="shared" ca="1" si="212"/>
        <v/>
      </c>
      <c r="AN439" s="40"/>
      <c r="AO439" s="39">
        <f t="shared" ca="1" si="221"/>
        <v>0</v>
      </c>
      <c r="AP439" s="339"/>
      <c r="AW439" s="329"/>
      <c r="BI439" s="329"/>
      <c r="BJ439" s="329"/>
      <c r="BK439" s="329"/>
      <c r="BL439" s="329"/>
      <c r="BM439" s="329"/>
      <c r="BN439" s="329"/>
      <c r="BO439" s="329"/>
      <c r="BP439" s="329"/>
      <c r="BQ439" s="329"/>
      <c r="BR439" s="329"/>
      <c r="BS439" s="329"/>
      <c r="BT439" s="329"/>
      <c r="BU439" s="329"/>
      <c r="BV439" s="329"/>
      <c r="BW439" s="325"/>
      <c r="BX439" s="325"/>
      <c r="BY439" s="325"/>
      <c r="BZ439" s="325"/>
      <c r="CA439" s="325"/>
      <c r="CB439" s="325"/>
      <c r="CC439" s="325"/>
      <c r="CD439" s="325"/>
      <c r="CE439" s="325"/>
      <c r="CF439" s="325"/>
      <c r="CG439" s="325"/>
      <c r="CH439" s="325"/>
      <c r="CI439" s="325"/>
      <c r="CJ439" s="325"/>
      <c r="CK439" s="325"/>
      <c r="CL439" s="325"/>
      <c r="CM439" s="325"/>
      <c r="CN439" s="325"/>
      <c r="CO439" s="325"/>
      <c r="CP439" s="325"/>
      <c r="CQ439" s="325"/>
      <c r="CR439" s="325"/>
      <c r="CS439" s="325"/>
      <c r="CT439" s="325"/>
      <c r="CU439" s="325"/>
      <c r="CV439" s="325"/>
      <c r="CW439" s="325"/>
      <c r="CX439" s="325"/>
    </row>
    <row r="440" spans="1:102" s="36" customFormat="1" ht="15" hidden="1" customHeight="1">
      <c r="A440" s="329"/>
      <c r="B440" s="37" t="str">
        <f t="shared" ca="1" si="199"/>
        <v/>
      </c>
      <c r="C440" s="41" t="str">
        <f t="shared" ca="1" si="200"/>
        <v/>
      </c>
      <c r="D440" s="39" t="str">
        <f t="shared" ca="1" si="201"/>
        <v/>
      </c>
      <c r="E440" s="39" t="str">
        <f t="shared" ca="1" si="213"/>
        <v/>
      </c>
      <c r="F440" s="39" t="str">
        <f t="shared" ca="1" si="202"/>
        <v/>
      </c>
      <c r="G440" s="101"/>
      <c r="H440" s="39">
        <f t="shared" ca="1" si="193"/>
        <v>0</v>
      </c>
      <c r="J440" s="332"/>
      <c r="K440" s="37" t="str">
        <f t="shared" ca="1" si="203"/>
        <v/>
      </c>
      <c r="L440" s="41" t="str">
        <f t="shared" ca="1" si="204"/>
        <v/>
      </c>
      <c r="M440" s="39" t="str">
        <f t="shared" si="194"/>
        <v/>
      </c>
      <c r="N440" s="39" t="str">
        <f t="shared" ca="1" si="214"/>
        <v/>
      </c>
      <c r="O440" s="39" t="str">
        <f ca="1">IF(L440="","",ROUND(Q439*$O$5/payments_per_year,2))</f>
        <v/>
      </c>
      <c r="P440" s="101"/>
      <c r="Q440" s="39">
        <f t="shared" ca="1" si="215"/>
        <v>0</v>
      </c>
      <c r="R440" s="332"/>
      <c r="S440" s="37" t="str">
        <f t="shared" ca="1" si="205"/>
        <v/>
      </c>
      <c r="T440" s="41" t="str">
        <f t="shared" ca="1" si="206"/>
        <v/>
      </c>
      <c r="U440" s="39" t="str">
        <f t="shared" si="195"/>
        <v/>
      </c>
      <c r="V440" s="39" t="str">
        <f t="shared" ca="1" si="216"/>
        <v/>
      </c>
      <c r="W440" s="39">
        <f t="shared" ca="1" si="196"/>
        <v>0</v>
      </c>
      <c r="X440" s="40"/>
      <c r="Y440" s="39">
        <f t="shared" ca="1" si="217"/>
        <v>0</v>
      </c>
      <c r="Z440" s="327"/>
      <c r="AA440" s="37" t="str">
        <f t="shared" ca="1" si="207"/>
        <v/>
      </c>
      <c r="AB440" s="41" t="str">
        <f t="shared" ca="1" si="208"/>
        <v/>
      </c>
      <c r="AC440" s="39" t="str">
        <f t="shared" si="197"/>
        <v/>
      </c>
      <c r="AD440" s="39" t="str">
        <f t="shared" ca="1" si="218"/>
        <v/>
      </c>
      <c r="AE440" s="39" t="str">
        <f t="shared" ca="1" si="209"/>
        <v/>
      </c>
      <c r="AF440" s="40"/>
      <c r="AG440" s="39">
        <f t="shared" ca="1" si="219"/>
        <v>0</v>
      </c>
      <c r="AH440" s="339"/>
      <c r="AI440" s="37" t="str">
        <f t="shared" ca="1" si="210"/>
        <v/>
      </c>
      <c r="AJ440" s="41" t="str">
        <f t="shared" ca="1" si="211"/>
        <v/>
      </c>
      <c r="AK440" s="39" t="str">
        <f t="shared" si="198"/>
        <v/>
      </c>
      <c r="AL440" s="39" t="str">
        <f t="shared" ca="1" si="220"/>
        <v/>
      </c>
      <c r="AM440" s="39" t="str">
        <f t="shared" ca="1" si="212"/>
        <v/>
      </c>
      <c r="AN440" s="40"/>
      <c r="AO440" s="39">
        <f t="shared" ca="1" si="221"/>
        <v>0</v>
      </c>
      <c r="AP440" s="339"/>
      <c r="AW440" s="329"/>
      <c r="BI440" s="329"/>
      <c r="BJ440" s="329"/>
      <c r="BK440" s="329"/>
      <c r="BL440" s="329"/>
      <c r="BM440" s="329"/>
      <c r="BN440" s="329"/>
      <c r="BO440" s="329"/>
      <c r="BP440" s="329"/>
      <c r="BQ440" s="329"/>
      <c r="BR440" s="329"/>
      <c r="BS440" s="329"/>
      <c r="BT440" s="329"/>
      <c r="BU440" s="329"/>
      <c r="BV440" s="329"/>
      <c r="BW440" s="325"/>
      <c r="BX440" s="325"/>
      <c r="BY440" s="325"/>
      <c r="BZ440" s="325"/>
      <c r="CA440" s="325"/>
      <c r="CB440" s="325"/>
      <c r="CC440" s="325"/>
      <c r="CD440" s="325"/>
      <c r="CE440" s="325"/>
      <c r="CF440" s="325"/>
      <c r="CG440" s="325"/>
      <c r="CH440" s="325"/>
      <c r="CI440" s="325"/>
      <c r="CJ440" s="325"/>
      <c r="CK440" s="325"/>
      <c r="CL440" s="325"/>
      <c r="CM440" s="325"/>
      <c r="CN440" s="325"/>
      <c r="CO440" s="325"/>
      <c r="CP440" s="325"/>
      <c r="CQ440" s="325"/>
      <c r="CR440" s="325"/>
      <c r="CS440" s="325"/>
      <c r="CT440" s="325"/>
      <c r="CU440" s="325"/>
      <c r="CV440" s="325"/>
      <c r="CW440" s="325"/>
      <c r="CX440" s="325"/>
    </row>
    <row r="441" spans="1:102" s="36" customFormat="1" ht="15" hidden="1" customHeight="1">
      <c r="A441" s="329"/>
      <c r="B441" s="37" t="str">
        <f t="shared" ca="1" si="199"/>
        <v/>
      </c>
      <c r="C441" s="41" t="str">
        <f t="shared" ca="1" si="200"/>
        <v/>
      </c>
      <c r="D441" s="39" t="str">
        <f t="shared" ca="1" si="201"/>
        <v/>
      </c>
      <c r="E441" s="39" t="str">
        <f t="shared" ca="1" si="213"/>
        <v/>
      </c>
      <c r="F441" s="39" t="str">
        <f t="shared" ca="1" si="202"/>
        <v/>
      </c>
      <c r="G441" s="101"/>
      <c r="H441" s="39">
        <f t="shared" ca="1" si="193"/>
        <v>0</v>
      </c>
      <c r="J441" s="332"/>
      <c r="K441" s="37" t="str">
        <f t="shared" ca="1" si="203"/>
        <v/>
      </c>
      <c r="L441" s="41" t="str">
        <f t="shared" ca="1" si="204"/>
        <v/>
      </c>
      <c r="M441" s="39" t="str">
        <f t="shared" si="194"/>
        <v/>
      </c>
      <c r="N441" s="39" t="str">
        <f t="shared" ca="1" si="214"/>
        <v/>
      </c>
      <c r="O441" s="39">
        <f ca="1">ROUND(Q440*$O$5/payments_per_year,2)</f>
        <v>0</v>
      </c>
      <c r="P441" s="101"/>
      <c r="Q441" s="39">
        <f t="shared" ca="1" si="215"/>
        <v>0</v>
      </c>
      <c r="R441" s="332"/>
      <c r="S441" s="37" t="str">
        <f t="shared" ca="1" si="205"/>
        <v/>
      </c>
      <c r="T441" s="41" t="str">
        <f t="shared" ca="1" si="206"/>
        <v/>
      </c>
      <c r="U441" s="39" t="str">
        <f t="shared" si="195"/>
        <v/>
      </c>
      <c r="V441" s="39" t="str">
        <f t="shared" ca="1" si="216"/>
        <v/>
      </c>
      <c r="W441" s="39">
        <f t="shared" ca="1" si="196"/>
        <v>0</v>
      </c>
      <c r="X441" s="40"/>
      <c r="Y441" s="39">
        <f t="shared" ca="1" si="217"/>
        <v>0</v>
      </c>
      <c r="Z441" s="327"/>
      <c r="AA441" s="37" t="str">
        <f t="shared" ca="1" si="207"/>
        <v/>
      </c>
      <c r="AB441" s="41" t="str">
        <f t="shared" ca="1" si="208"/>
        <v/>
      </c>
      <c r="AC441" s="39" t="str">
        <f t="shared" si="197"/>
        <v/>
      </c>
      <c r="AD441" s="39" t="str">
        <f t="shared" ca="1" si="218"/>
        <v/>
      </c>
      <c r="AE441" s="39" t="str">
        <f t="shared" ca="1" si="209"/>
        <v/>
      </c>
      <c r="AF441" s="40"/>
      <c r="AG441" s="39">
        <f t="shared" ca="1" si="219"/>
        <v>0</v>
      </c>
      <c r="AH441" s="339"/>
      <c r="AI441" s="37" t="str">
        <f t="shared" ca="1" si="210"/>
        <v/>
      </c>
      <c r="AJ441" s="41" t="str">
        <f t="shared" ca="1" si="211"/>
        <v/>
      </c>
      <c r="AK441" s="39" t="str">
        <f t="shared" si="198"/>
        <v/>
      </c>
      <c r="AL441" s="39" t="str">
        <f t="shared" ca="1" si="220"/>
        <v/>
      </c>
      <c r="AM441" s="39" t="str">
        <f t="shared" ca="1" si="212"/>
        <v/>
      </c>
      <c r="AN441" s="40"/>
      <c r="AO441" s="39">
        <f t="shared" ca="1" si="221"/>
        <v>0</v>
      </c>
      <c r="AP441" s="339"/>
      <c r="AW441" s="329"/>
      <c r="BI441" s="329"/>
      <c r="BJ441" s="329"/>
      <c r="BK441" s="329"/>
      <c r="BL441" s="329"/>
      <c r="BM441" s="329"/>
      <c r="BN441" s="329"/>
      <c r="BO441" s="329"/>
      <c r="BP441" s="329"/>
      <c r="BQ441" s="329"/>
      <c r="BR441" s="329"/>
      <c r="BS441" s="329"/>
      <c r="BT441" s="329"/>
      <c r="BU441" s="329"/>
      <c r="BV441" s="329"/>
      <c r="BW441" s="325"/>
      <c r="BX441" s="325"/>
      <c r="BY441" s="325"/>
      <c r="BZ441" s="325"/>
      <c r="CA441" s="325"/>
      <c r="CB441" s="325"/>
      <c r="CC441" s="325"/>
      <c r="CD441" s="325"/>
      <c r="CE441" s="325"/>
      <c r="CF441" s="325"/>
      <c r="CG441" s="325"/>
      <c r="CH441" s="325"/>
      <c r="CI441" s="325"/>
      <c r="CJ441" s="325"/>
      <c r="CK441" s="325"/>
      <c r="CL441" s="325"/>
      <c r="CM441" s="325"/>
      <c r="CN441" s="325"/>
      <c r="CO441" s="325"/>
      <c r="CP441" s="325"/>
      <c r="CQ441" s="325"/>
      <c r="CR441" s="325"/>
      <c r="CS441" s="325"/>
      <c r="CT441" s="325"/>
      <c r="CU441" s="325"/>
      <c r="CV441" s="325"/>
      <c r="CW441" s="325"/>
      <c r="CX441" s="325"/>
    </row>
    <row r="442" spans="1:102" s="36" customFormat="1" ht="15" hidden="1" customHeight="1">
      <c r="A442" s="329"/>
      <c r="B442" s="37" t="str">
        <f t="shared" ca="1" si="199"/>
        <v/>
      </c>
      <c r="C442" s="41" t="str">
        <f t="shared" ca="1" si="200"/>
        <v/>
      </c>
      <c r="D442" s="39" t="str">
        <f t="shared" ca="1" si="201"/>
        <v/>
      </c>
      <c r="E442" s="39" t="str">
        <f t="shared" ca="1" si="213"/>
        <v/>
      </c>
      <c r="F442" s="39" t="str">
        <f t="shared" ca="1" si="202"/>
        <v/>
      </c>
      <c r="G442" s="101"/>
      <c r="H442" s="39">
        <f t="shared" ca="1" si="193"/>
        <v>0</v>
      </c>
      <c r="J442" s="332"/>
      <c r="K442" s="37" t="str">
        <f t="shared" ca="1" si="203"/>
        <v/>
      </c>
      <c r="L442" s="41" t="str">
        <f t="shared" ca="1" si="204"/>
        <v/>
      </c>
      <c r="M442" s="39" t="str">
        <f t="shared" si="194"/>
        <v/>
      </c>
      <c r="N442" s="39" t="str">
        <f t="shared" ca="1" si="214"/>
        <v/>
      </c>
      <c r="O442" s="39" t="str">
        <f ca="1">IF(L442="","",ROUND(Q441*$O$5/payments_per_year,2))</f>
        <v/>
      </c>
      <c r="P442" s="101"/>
      <c r="Q442" s="39">
        <f t="shared" ca="1" si="215"/>
        <v>0</v>
      </c>
      <c r="R442" s="332"/>
      <c r="S442" s="37" t="str">
        <f t="shared" ca="1" si="205"/>
        <v/>
      </c>
      <c r="T442" s="41" t="str">
        <f t="shared" ca="1" si="206"/>
        <v/>
      </c>
      <c r="U442" s="39" t="str">
        <f t="shared" si="195"/>
        <v/>
      </c>
      <c r="V442" s="39" t="str">
        <f t="shared" ca="1" si="216"/>
        <v/>
      </c>
      <c r="W442" s="39">
        <f t="shared" ca="1" si="196"/>
        <v>0</v>
      </c>
      <c r="X442" s="40"/>
      <c r="Y442" s="39">
        <f t="shared" ca="1" si="217"/>
        <v>0</v>
      </c>
      <c r="Z442" s="327"/>
      <c r="AA442" s="37" t="str">
        <f t="shared" ca="1" si="207"/>
        <v/>
      </c>
      <c r="AB442" s="41" t="str">
        <f t="shared" ca="1" si="208"/>
        <v/>
      </c>
      <c r="AC442" s="39" t="str">
        <f t="shared" si="197"/>
        <v/>
      </c>
      <c r="AD442" s="39" t="str">
        <f t="shared" ca="1" si="218"/>
        <v/>
      </c>
      <c r="AE442" s="39" t="str">
        <f t="shared" ca="1" si="209"/>
        <v/>
      </c>
      <c r="AF442" s="40"/>
      <c r="AG442" s="39">
        <f t="shared" ca="1" si="219"/>
        <v>0</v>
      </c>
      <c r="AH442" s="339"/>
      <c r="AI442" s="37" t="str">
        <f t="shared" ca="1" si="210"/>
        <v/>
      </c>
      <c r="AJ442" s="41" t="str">
        <f t="shared" ca="1" si="211"/>
        <v/>
      </c>
      <c r="AK442" s="39" t="str">
        <f t="shared" si="198"/>
        <v/>
      </c>
      <c r="AL442" s="39" t="str">
        <f t="shared" ca="1" si="220"/>
        <v/>
      </c>
      <c r="AM442" s="39" t="str">
        <f t="shared" ca="1" si="212"/>
        <v/>
      </c>
      <c r="AN442" s="40"/>
      <c r="AO442" s="39">
        <f t="shared" ca="1" si="221"/>
        <v>0</v>
      </c>
      <c r="AP442" s="339"/>
      <c r="AW442" s="329"/>
      <c r="BI442" s="329"/>
      <c r="BJ442" s="329"/>
      <c r="BK442" s="329"/>
      <c r="BL442" s="329"/>
      <c r="BM442" s="329"/>
      <c r="BN442" s="329"/>
      <c r="BO442" s="329"/>
      <c r="BP442" s="329"/>
      <c r="BQ442" s="329"/>
      <c r="BR442" s="329"/>
      <c r="BS442" s="329"/>
      <c r="BT442" s="329"/>
      <c r="BU442" s="329"/>
      <c r="BV442" s="329"/>
      <c r="BW442" s="325"/>
      <c r="BX442" s="325"/>
      <c r="BY442" s="325"/>
      <c r="BZ442" s="325"/>
      <c r="CA442" s="325"/>
      <c r="CB442" s="325"/>
      <c r="CC442" s="325"/>
      <c r="CD442" s="325"/>
      <c r="CE442" s="325"/>
      <c r="CF442" s="325"/>
      <c r="CG442" s="325"/>
      <c r="CH442" s="325"/>
      <c r="CI442" s="325"/>
      <c r="CJ442" s="325"/>
      <c r="CK442" s="325"/>
      <c r="CL442" s="325"/>
      <c r="CM442" s="325"/>
      <c r="CN442" s="325"/>
      <c r="CO442" s="325"/>
      <c r="CP442" s="325"/>
      <c r="CQ442" s="325"/>
      <c r="CR442" s="325"/>
      <c r="CS442" s="325"/>
      <c r="CT442" s="325"/>
      <c r="CU442" s="325"/>
      <c r="CV442" s="325"/>
      <c r="CW442" s="325"/>
      <c r="CX442" s="325"/>
    </row>
    <row r="443" spans="1:102" s="36" customFormat="1" ht="15" hidden="1" customHeight="1">
      <c r="A443" s="329"/>
      <c r="B443" s="37" t="str">
        <f t="shared" ca="1" si="199"/>
        <v/>
      </c>
      <c r="C443" s="41" t="str">
        <f t="shared" ca="1" si="200"/>
        <v/>
      </c>
      <c r="D443" s="39" t="str">
        <f t="shared" ca="1" si="201"/>
        <v/>
      </c>
      <c r="E443" s="39" t="str">
        <f t="shared" ca="1" si="213"/>
        <v/>
      </c>
      <c r="F443" s="39" t="str">
        <f t="shared" ca="1" si="202"/>
        <v/>
      </c>
      <c r="G443" s="101"/>
      <c r="H443" s="39">
        <f t="shared" ca="1" si="193"/>
        <v>0</v>
      </c>
      <c r="J443" s="332"/>
      <c r="K443" s="37" t="str">
        <f t="shared" ca="1" si="203"/>
        <v/>
      </c>
      <c r="L443" s="41" t="str">
        <f t="shared" ca="1" si="204"/>
        <v/>
      </c>
      <c r="M443" s="39" t="str">
        <f t="shared" si="194"/>
        <v/>
      </c>
      <c r="N443" s="39" t="str">
        <f t="shared" ca="1" si="214"/>
        <v/>
      </c>
      <c r="O443" s="39">
        <f ca="1">ROUND(Q442*$O$5/payments_per_year,2)</f>
        <v>0</v>
      </c>
      <c r="P443" s="101"/>
      <c r="Q443" s="39">
        <f t="shared" ca="1" si="215"/>
        <v>0</v>
      </c>
      <c r="R443" s="332"/>
      <c r="S443" s="37" t="str">
        <f t="shared" ca="1" si="205"/>
        <v/>
      </c>
      <c r="T443" s="41" t="str">
        <f t="shared" ca="1" si="206"/>
        <v/>
      </c>
      <c r="U443" s="39" t="str">
        <f t="shared" si="195"/>
        <v/>
      </c>
      <c r="V443" s="39" t="str">
        <f t="shared" ca="1" si="216"/>
        <v/>
      </c>
      <c r="W443" s="39">
        <f t="shared" ca="1" si="196"/>
        <v>0</v>
      </c>
      <c r="X443" s="40"/>
      <c r="Y443" s="39">
        <f t="shared" ca="1" si="217"/>
        <v>0</v>
      </c>
      <c r="Z443" s="327"/>
      <c r="AA443" s="37" t="str">
        <f t="shared" ca="1" si="207"/>
        <v/>
      </c>
      <c r="AB443" s="41" t="str">
        <f t="shared" ca="1" si="208"/>
        <v/>
      </c>
      <c r="AC443" s="39" t="str">
        <f t="shared" si="197"/>
        <v/>
      </c>
      <c r="AD443" s="39" t="str">
        <f t="shared" ca="1" si="218"/>
        <v/>
      </c>
      <c r="AE443" s="39" t="str">
        <f t="shared" ca="1" si="209"/>
        <v/>
      </c>
      <c r="AF443" s="40"/>
      <c r="AG443" s="39">
        <f t="shared" ca="1" si="219"/>
        <v>0</v>
      </c>
      <c r="AH443" s="339"/>
      <c r="AI443" s="37" t="str">
        <f t="shared" ca="1" si="210"/>
        <v/>
      </c>
      <c r="AJ443" s="41" t="str">
        <f t="shared" ca="1" si="211"/>
        <v/>
      </c>
      <c r="AK443" s="39" t="str">
        <f t="shared" si="198"/>
        <v/>
      </c>
      <c r="AL443" s="39" t="str">
        <f t="shared" ca="1" si="220"/>
        <v/>
      </c>
      <c r="AM443" s="39" t="str">
        <f t="shared" ca="1" si="212"/>
        <v/>
      </c>
      <c r="AN443" s="40"/>
      <c r="AO443" s="39">
        <f t="shared" ca="1" si="221"/>
        <v>0</v>
      </c>
      <c r="AP443" s="339"/>
      <c r="AW443" s="329"/>
      <c r="BI443" s="329"/>
      <c r="BJ443" s="329"/>
      <c r="BK443" s="329"/>
      <c r="BL443" s="329"/>
      <c r="BM443" s="329"/>
      <c r="BN443" s="329"/>
      <c r="BO443" s="329"/>
      <c r="BP443" s="329"/>
      <c r="BQ443" s="329"/>
      <c r="BR443" s="329"/>
      <c r="BS443" s="329"/>
      <c r="BT443" s="329"/>
      <c r="BU443" s="329"/>
      <c r="BV443" s="329"/>
      <c r="BW443" s="325"/>
      <c r="BX443" s="325"/>
      <c r="BY443" s="325"/>
      <c r="BZ443" s="325"/>
      <c r="CA443" s="325"/>
      <c r="CB443" s="325"/>
      <c r="CC443" s="325"/>
      <c r="CD443" s="325"/>
      <c r="CE443" s="325"/>
      <c r="CF443" s="325"/>
      <c r="CG443" s="325"/>
      <c r="CH443" s="325"/>
      <c r="CI443" s="325"/>
      <c r="CJ443" s="325"/>
      <c r="CK443" s="325"/>
      <c r="CL443" s="325"/>
      <c r="CM443" s="325"/>
      <c r="CN443" s="325"/>
      <c r="CO443" s="325"/>
      <c r="CP443" s="325"/>
      <c r="CQ443" s="325"/>
      <c r="CR443" s="325"/>
      <c r="CS443" s="325"/>
      <c r="CT443" s="325"/>
      <c r="CU443" s="325"/>
      <c r="CV443" s="325"/>
      <c r="CW443" s="325"/>
      <c r="CX443" s="325"/>
    </row>
    <row r="444" spans="1:102" s="36" customFormat="1" ht="15" hidden="1" customHeight="1">
      <c r="A444" s="329"/>
      <c r="B444" s="37" t="str">
        <f t="shared" ca="1" si="199"/>
        <v/>
      </c>
      <c r="C444" s="41" t="str">
        <f t="shared" ca="1" si="200"/>
        <v/>
      </c>
      <c r="D444" s="39" t="str">
        <f t="shared" ca="1" si="201"/>
        <v/>
      </c>
      <c r="E444" s="39" t="str">
        <f t="shared" ca="1" si="213"/>
        <v/>
      </c>
      <c r="F444" s="39" t="str">
        <f t="shared" ca="1" si="202"/>
        <v/>
      </c>
      <c r="G444" s="101"/>
      <c r="H444" s="39">
        <f t="shared" ca="1" si="193"/>
        <v>0</v>
      </c>
      <c r="J444" s="332"/>
      <c r="K444" s="37" t="str">
        <f t="shared" ca="1" si="203"/>
        <v/>
      </c>
      <c r="L444" s="41" t="str">
        <f t="shared" ca="1" si="204"/>
        <v/>
      </c>
      <c r="M444" s="39" t="str">
        <f t="shared" si="194"/>
        <v/>
      </c>
      <c r="N444" s="39" t="str">
        <f t="shared" ca="1" si="214"/>
        <v/>
      </c>
      <c r="O444" s="39" t="str">
        <f ca="1">IF(L444="","",ROUND(Q443*$O$5/payments_per_year,2))</f>
        <v/>
      </c>
      <c r="P444" s="101"/>
      <c r="Q444" s="39">
        <f t="shared" ca="1" si="215"/>
        <v>0</v>
      </c>
      <c r="R444" s="332"/>
      <c r="S444" s="37" t="str">
        <f t="shared" ca="1" si="205"/>
        <v/>
      </c>
      <c r="T444" s="41" t="str">
        <f t="shared" ca="1" si="206"/>
        <v/>
      </c>
      <c r="U444" s="39" t="str">
        <f t="shared" si="195"/>
        <v/>
      </c>
      <c r="V444" s="39" t="str">
        <f t="shared" ca="1" si="216"/>
        <v/>
      </c>
      <c r="W444" s="39">
        <f t="shared" ca="1" si="196"/>
        <v>0</v>
      </c>
      <c r="X444" s="40"/>
      <c r="Y444" s="39">
        <f t="shared" ca="1" si="217"/>
        <v>0</v>
      </c>
      <c r="Z444" s="327"/>
      <c r="AA444" s="37" t="str">
        <f t="shared" ca="1" si="207"/>
        <v/>
      </c>
      <c r="AB444" s="41" t="str">
        <f t="shared" ca="1" si="208"/>
        <v/>
      </c>
      <c r="AC444" s="39" t="str">
        <f t="shared" si="197"/>
        <v/>
      </c>
      <c r="AD444" s="39" t="str">
        <f t="shared" ca="1" si="218"/>
        <v/>
      </c>
      <c r="AE444" s="39" t="str">
        <f t="shared" ca="1" si="209"/>
        <v/>
      </c>
      <c r="AF444" s="40"/>
      <c r="AG444" s="39">
        <f t="shared" ca="1" si="219"/>
        <v>0</v>
      </c>
      <c r="AH444" s="339"/>
      <c r="AI444" s="37" t="str">
        <f t="shared" ca="1" si="210"/>
        <v/>
      </c>
      <c r="AJ444" s="41" t="str">
        <f t="shared" ca="1" si="211"/>
        <v/>
      </c>
      <c r="AK444" s="39" t="str">
        <f t="shared" si="198"/>
        <v/>
      </c>
      <c r="AL444" s="39" t="str">
        <f t="shared" ca="1" si="220"/>
        <v/>
      </c>
      <c r="AM444" s="39" t="str">
        <f t="shared" ca="1" si="212"/>
        <v/>
      </c>
      <c r="AN444" s="40"/>
      <c r="AO444" s="39">
        <f t="shared" ca="1" si="221"/>
        <v>0</v>
      </c>
      <c r="AP444" s="339"/>
      <c r="AW444" s="329"/>
      <c r="BI444" s="329"/>
      <c r="BJ444" s="329"/>
      <c r="BK444" s="329"/>
      <c r="BL444" s="329"/>
      <c r="BM444" s="329"/>
      <c r="BN444" s="329"/>
      <c r="BO444" s="329"/>
      <c r="BP444" s="329"/>
      <c r="BQ444" s="329"/>
      <c r="BR444" s="329"/>
      <c r="BS444" s="329"/>
      <c r="BT444" s="329"/>
      <c r="BU444" s="329"/>
      <c r="BV444" s="329"/>
      <c r="BW444" s="325"/>
      <c r="BX444" s="325"/>
      <c r="BY444" s="325"/>
      <c r="BZ444" s="325"/>
      <c r="CA444" s="325"/>
      <c r="CB444" s="325"/>
      <c r="CC444" s="325"/>
      <c r="CD444" s="325"/>
      <c r="CE444" s="325"/>
      <c r="CF444" s="325"/>
      <c r="CG444" s="325"/>
      <c r="CH444" s="325"/>
      <c r="CI444" s="325"/>
      <c r="CJ444" s="325"/>
      <c r="CK444" s="325"/>
      <c r="CL444" s="325"/>
      <c r="CM444" s="325"/>
      <c r="CN444" s="325"/>
      <c r="CO444" s="325"/>
      <c r="CP444" s="325"/>
      <c r="CQ444" s="325"/>
      <c r="CR444" s="325"/>
      <c r="CS444" s="325"/>
      <c r="CT444" s="325"/>
      <c r="CU444" s="325"/>
      <c r="CV444" s="325"/>
      <c r="CW444" s="325"/>
      <c r="CX444" s="325"/>
    </row>
    <row r="445" spans="1:102" s="36" customFormat="1" ht="15" hidden="1" customHeight="1">
      <c r="A445" s="329"/>
      <c r="B445" s="37" t="str">
        <f t="shared" ca="1" si="199"/>
        <v/>
      </c>
      <c r="C445" s="41" t="str">
        <f t="shared" ca="1" si="200"/>
        <v/>
      </c>
      <c r="D445" s="39" t="str">
        <f t="shared" ca="1" si="201"/>
        <v/>
      </c>
      <c r="E445" s="39" t="str">
        <f t="shared" ca="1" si="213"/>
        <v/>
      </c>
      <c r="F445" s="39" t="str">
        <f t="shared" ca="1" si="202"/>
        <v/>
      </c>
      <c r="G445" s="101"/>
      <c r="H445" s="39">
        <f t="shared" ca="1" si="193"/>
        <v>0</v>
      </c>
      <c r="J445" s="332"/>
      <c r="K445" s="37" t="str">
        <f t="shared" ca="1" si="203"/>
        <v/>
      </c>
      <c r="L445" s="41" t="str">
        <f t="shared" ca="1" si="204"/>
        <v/>
      </c>
      <c r="M445" s="39" t="str">
        <f t="shared" si="194"/>
        <v/>
      </c>
      <c r="N445" s="39" t="str">
        <f t="shared" ca="1" si="214"/>
        <v/>
      </c>
      <c r="O445" s="39">
        <f ca="1">ROUND(Q444*$O$5/payments_per_year,2)</f>
        <v>0</v>
      </c>
      <c r="P445" s="101"/>
      <c r="Q445" s="39">
        <f t="shared" ca="1" si="215"/>
        <v>0</v>
      </c>
      <c r="R445" s="332"/>
      <c r="S445" s="37" t="str">
        <f t="shared" ca="1" si="205"/>
        <v/>
      </c>
      <c r="T445" s="41" t="str">
        <f t="shared" ca="1" si="206"/>
        <v/>
      </c>
      <c r="U445" s="39" t="str">
        <f t="shared" si="195"/>
        <v/>
      </c>
      <c r="V445" s="39" t="str">
        <f t="shared" ca="1" si="216"/>
        <v/>
      </c>
      <c r="W445" s="39">
        <f t="shared" ca="1" si="196"/>
        <v>0</v>
      </c>
      <c r="X445" s="40"/>
      <c r="Y445" s="39">
        <f t="shared" ca="1" si="217"/>
        <v>0</v>
      </c>
      <c r="Z445" s="327"/>
      <c r="AA445" s="37" t="str">
        <f t="shared" ca="1" si="207"/>
        <v/>
      </c>
      <c r="AB445" s="41" t="str">
        <f t="shared" ca="1" si="208"/>
        <v/>
      </c>
      <c r="AC445" s="39" t="str">
        <f t="shared" si="197"/>
        <v/>
      </c>
      <c r="AD445" s="39" t="str">
        <f t="shared" ca="1" si="218"/>
        <v/>
      </c>
      <c r="AE445" s="39" t="str">
        <f t="shared" ca="1" si="209"/>
        <v/>
      </c>
      <c r="AF445" s="40"/>
      <c r="AG445" s="39">
        <f t="shared" ca="1" si="219"/>
        <v>0</v>
      </c>
      <c r="AH445" s="339"/>
      <c r="AI445" s="37" t="str">
        <f t="shared" ca="1" si="210"/>
        <v/>
      </c>
      <c r="AJ445" s="41" t="str">
        <f t="shared" ca="1" si="211"/>
        <v/>
      </c>
      <c r="AK445" s="39" t="str">
        <f t="shared" si="198"/>
        <v/>
      </c>
      <c r="AL445" s="39" t="str">
        <f t="shared" ca="1" si="220"/>
        <v/>
      </c>
      <c r="AM445" s="39" t="str">
        <f t="shared" ca="1" si="212"/>
        <v/>
      </c>
      <c r="AN445" s="40"/>
      <c r="AO445" s="39">
        <f t="shared" ca="1" si="221"/>
        <v>0</v>
      </c>
      <c r="AP445" s="339"/>
      <c r="AW445" s="329"/>
      <c r="BI445" s="329"/>
      <c r="BJ445" s="329"/>
      <c r="BK445" s="329"/>
      <c r="BL445" s="329"/>
      <c r="BM445" s="329"/>
      <c r="BN445" s="329"/>
      <c r="BO445" s="329"/>
      <c r="BP445" s="329"/>
      <c r="BQ445" s="329"/>
      <c r="BR445" s="329"/>
      <c r="BS445" s="329"/>
      <c r="BT445" s="329"/>
      <c r="BU445" s="329"/>
      <c r="BV445" s="329"/>
      <c r="BW445" s="325"/>
      <c r="BX445" s="325"/>
      <c r="BY445" s="325"/>
      <c r="BZ445" s="325"/>
      <c r="CA445" s="325"/>
      <c r="CB445" s="325"/>
      <c r="CC445" s="325"/>
      <c r="CD445" s="325"/>
      <c r="CE445" s="325"/>
      <c r="CF445" s="325"/>
      <c r="CG445" s="325"/>
      <c r="CH445" s="325"/>
      <c r="CI445" s="325"/>
      <c r="CJ445" s="325"/>
      <c r="CK445" s="325"/>
      <c r="CL445" s="325"/>
      <c r="CM445" s="325"/>
      <c r="CN445" s="325"/>
      <c r="CO445" s="325"/>
      <c r="CP445" s="325"/>
      <c r="CQ445" s="325"/>
      <c r="CR445" s="325"/>
      <c r="CS445" s="325"/>
      <c r="CT445" s="325"/>
      <c r="CU445" s="325"/>
      <c r="CV445" s="325"/>
      <c r="CW445" s="325"/>
      <c r="CX445" s="325"/>
    </row>
    <row r="446" spans="1:102" s="36" customFormat="1" ht="15" hidden="1" customHeight="1">
      <c r="A446" s="329"/>
      <c r="B446" s="37" t="str">
        <f t="shared" ca="1" si="199"/>
        <v/>
      </c>
      <c r="C446" s="41" t="str">
        <f t="shared" ca="1" si="200"/>
        <v/>
      </c>
      <c r="D446" s="39" t="str">
        <f t="shared" ca="1" si="201"/>
        <v/>
      </c>
      <c r="E446" s="39" t="str">
        <f t="shared" ca="1" si="213"/>
        <v/>
      </c>
      <c r="F446" s="39" t="str">
        <f t="shared" ca="1" si="202"/>
        <v/>
      </c>
      <c r="G446" s="101"/>
      <c r="H446" s="39">
        <f t="shared" ca="1" si="193"/>
        <v>0</v>
      </c>
      <c r="J446" s="332"/>
      <c r="K446" s="37" t="str">
        <f t="shared" ca="1" si="203"/>
        <v/>
      </c>
      <c r="L446" s="41" t="str">
        <f t="shared" ca="1" si="204"/>
        <v/>
      </c>
      <c r="M446" s="39" t="str">
        <f t="shared" si="194"/>
        <v/>
      </c>
      <c r="N446" s="39" t="str">
        <f t="shared" ca="1" si="214"/>
        <v/>
      </c>
      <c r="O446" s="39" t="str">
        <f ca="1">IF(L446="","",ROUND(Q445*$O$5/payments_per_year,2))</f>
        <v/>
      </c>
      <c r="P446" s="101"/>
      <c r="Q446" s="39">
        <f t="shared" ca="1" si="215"/>
        <v>0</v>
      </c>
      <c r="R446" s="332"/>
      <c r="S446" s="37" t="str">
        <f t="shared" ca="1" si="205"/>
        <v/>
      </c>
      <c r="T446" s="41" t="str">
        <f t="shared" ca="1" si="206"/>
        <v/>
      </c>
      <c r="U446" s="39" t="str">
        <f t="shared" si="195"/>
        <v/>
      </c>
      <c r="V446" s="39" t="str">
        <f t="shared" ca="1" si="216"/>
        <v/>
      </c>
      <c r="W446" s="39">
        <f t="shared" ca="1" si="196"/>
        <v>0</v>
      </c>
      <c r="X446" s="40"/>
      <c r="Y446" s="39">
        <f t="shared" ca="1" si="217"/>
        <v>0</v>
      </c>
      <c r="Z446" s="327"/>
      <c r="AA446" s="37" t="str">
        <f t="shared" ca="1" si="207"/>
        <v/>
      </c>
      <c r="AB446" s="41" t="str">
        <f t="shared" ca="1" si="208"/>
        <v/>
      </c>
      <c r="AC446" s="39" t="str">
        <f t="shared" si="197"/>
        <v/>
      </c>
      <c r="AD446" s="39" t="str">
        <f t="shared" ca="1" si="218"/>
        <v/>
      </c>
      <c r="AE446" s="39" t="str">
        <f t="shared" ca="1" si="209"/>
        <v/>
      </c>
      <c r="AF446" s="40"/>
      <c r="AG446" s="39">
        <f t="shared" ca="1" si="219"/>
        <v>0</v>
      </c>
      <c r="AH446" s="339"/>
      <c r="AI446" s="37" t="str">
        <f t="shared" ca="1" si="210"/>
        <v/>
      </c>
      <c r="AJ446" s="41" t="str">
        <f t="shared" ca="1" si="211"/>
        <v/>
      </c>
      <c r="AK446" s="39" t="str">
        <f t="shared" si="198"/>
        <v/>
      </c>
      <c r="AL446" s="39" t="str">
        <f t="shared" ca="1" si="220"/>
        <v/>
      </c>
      <c r="AM446" s="39" t="str">
        <f t="shared" ca="1" si="212"/>
        <v/>
      </c>
      <c r="AN446" s="40"/>
      <c r="AO446" s="39">
        <f t="shared" ca="1" si="221"/>
        <v>0</v>
      </c>
      <c r="AP446" s="339"/>
      <c r="AW446" s="329"/>
      <c r="BI446" s="329"/>
      <c r="BJ446" s="329"/>
      <c r="BK446" s="329"/>
      <c r="BL446" s="329"/>
      <c r="BM446" s="329"/>
      <c r="BN446" s="329"/>
      <c r="BO446" s="329"/>
      <c r="BP446" s="329"/>
      <c r="BQ446" s="329"/>
      <c r="BR446" s="329"/>
      <c r="BS446" s="329"/>
      <c r="BT446" s="329"/>
      <c r="BU446" s="329"/>
      <c r="BV446" s="329"/>
      <c r="BW446" s="325"/>
      <c r="BX446" s="325"/>
      <c r="BY446" s="325"/>
      <c r="BZ446" s="325"/>
      <c r="CA446" s="325"/>
      <c r="CB446" s="325"/>
      <c r="CC446" s="325"/>
      <c r="CD446" s="325"/>
      <c r="CE446" s="325"/>
      <c r="CF446" s="325"/>
      <c r="CG446" s="325"/>
      <c r="CH446" s="325"/>
      <c r="CI446" s="325"/>
      <c r="CJ446" s="325"/>
      <c r="CK446" s="325"/>
      <c r="CL446" s="325"/>
      <c r="CM446" s="325"/>
      <c r="CN446" s="325"/>
      <c r="CO446" s="325"/>
      <c r="CP446" s="325"/>
      <c r="CQ446" s="325"/>
      <c r="CR446" s="325"/>
      <c r="CS446" s="325"/>
      <c r="CT446" s="325"/>
      <c r="CU446" s="325"/>
      <c r="CV446" s="325"/>
      <c r="CW446" s="325"/>
      <c r="CX446" s="325"/>
    </row>
    <row r="447" spans="1:102" s="36" customFormat="1" ht="15" hidden="1" customHeight="1">
      <c r="A447" s="329"/>
      <c r="B447" s="37" t="str">
        <f t="shared" ca="1" si="199"/>
        <v/>
      </c>
      <c r="C447" s="41" t="str">
        <f t="shared" ca="1" si="200"/>
        <v/>
      </c>
      <c r="D447" s="39" t="str">
        <f t="shared" ca="1" si="201"/>
        <v/>
      </c>
      <c r="E447" s="39" t="str">
        <f t="shared" ca="1" si="213"/>
        <v/>
      </c>
      <c r="F447" s="39" t="str">
        <f t="shared" ca="1" si="202"/>
        <v/>
      </c>
      <c r="G447" s="101"/>
      <c r="H447" s="39">
        <f t="shared" ca="1" si="193"/>
        <v>0</v>
      </c>
      <c r="J447" s="332"/>
      <c r="K447" s="37" t="str">
        <f t="shared" ca="1" si="203"/>
        <v/>
      </c>
      <c r="L447" s="41" t="str">
        <f t="shared" ca="1" si="204"/>
        <v/>
      </c>
      <c r="M447" s="39" t="str">
        <f t="shared" si="194"/>
        <v/>
      </c>
      <c r="N447" s="39" t="str">
        <f t="shared" ca="1" si="214"/>
        <v/>
      </c>
      <c r="O447" s="39">
        <f ca="1">ROUND(Q446*$O$5/payments_per_year,2)</f>
        <v>0</v>
      </c>
      <c r="P447" s="101"/>
      <c r="Q447" s="39">
        <f t="shared" ca="1" si="215"/>
        <v>0</v>
      </c>
      <c r="R447" s="332"/>
      <c r="S447" s="37" t="str">
        <f t="shared" ca="1" si="205"/>
        <v/>
      </c>
      <c r="T447" s="41" t="str">
        <f t="shared" ca="1" si="206"/>
        <v/>
      </c>
      <c r="U447" s="39" t="str">
        <f t="shared" si="195"/>
        <v/>
      </c>
      <c r="V447" s="39" t="str">
        <f t="shared" ca="1" si="216"/>
        <v/>
      </c>
      <c r="W447" s="39">
        <f t="shared" ca="1" si="196"/>
        <v>0</v>
      </c>
      <c r="X447" s="40"/>
      <c r="Y447" s="39">
        <f t="shared" ca="1" si="217"/>
        <v>0</v>
      </c>
      <c r="Z447" s="327"/>
      <c r="AA447" s="37" t="str">
        <f t="shared" ca="1" si="207"/>
        <v/>
      </c>
      <c r="AB447" s="41" t="str">
        <f t="shared" ca="1" si="208"/>
        <v/>
      </c>
      <c r="AC447" s="39" t="str">
        <f t="shared" si="197"/>
        <v/>
      </c>
      <c r="AD447" s="39" t="str">
        <f t="shared" ca="1" si="218"/>
        <v/>
      </c>
      <c r="AE447" s="39" t="str">
        <f t="shared" ca="1" si="209"/>
        <v/>
      </c>
      <c r="AF447" s="40"/>
      <c r="AG447" s="39">
        <f t="shared" ca="1" si="219"/>
        <v>0</v>
      </c>
      <c r="AH447" s="339"/>
      <c r="AI447" s="37" t="str">
        <f t="shared" ca="1" si="210"/>
        <v/>
      </c>
      <c r="AJ447" s="41" t="str">
        <f t="shared" ca="1" si="211"/>
        <v/>
      </c>
      <c r="AK447" s="39" t="str">
        <f t="shared" si="198"/>
        <v/>
      </c>
      <c r="AL447" s="39" t="str">
        <f t="shared" ca="1" si="220"/>
        <v/>
      </c>
      <c r="AM447" s="39" t="str">
        <f t="shared" ca="1" si="212"/>
        <v/>
      </c>
      <c r="AN447" s="40"/>
      <c r="AO447" s="39">
        <f t="shared" ca="1" si="221"/>
        <v>0</v>
      </c>
      <c r="AP447" s="339"/>
      <c r="AW447" s="329"/>
      <c r="BI447" s="329"/>
      <c r="BJ447" s="329"/>
      <c r="BK447" s="329"/>
      <c r="BL447" s="329"/>
      <c r="BM447" s="329"/>
      <c r="BN447" s="329"/>
      <c r="BO447" s="329"/>
      <c r="BP447" s="329"/>
      <c r="BQ447" s="329"/>
      <c r="BR447" s="329"/>
      <c r="BS447" s="329"/>
      <c r="BT447" s="329"/>
      <c r="BU447" s="329"/>
      <c r="BV447" s="329"/>
      <c r="BW447" s="325"/>
      <c r="BX447" s="325"/>
      <c r="BY447" s="325"/>
      <c r="BZ447" s="325"/>
      <c r="CA447" s="325"/>
      <c r="CB447" s="325"/>
      <c r="CC447" s="325"/>
      <c r="CD447" s="325"/>
      <c r="CE447" s="325"/>
      <c r="CF447" s="325"/>
      <c r="CG447" s="325"/>
      <c r="CH447" s="325"/>
      <c r="CI447" s="325"/>
      <c r="CJ447" s="325"/>
      <c r="CK447" s="325"/>
      <c r="CL447" s="325"/>
      <c r="CM447" s="325"/>
      <c r="CN447" s="325"/>
      <c r="CO447" s="325"/>
      <c r="CP447" s="325"/>
      <c r="CQ447" s="325"/>
      <c r="CR447" s="325"/>
      <c r="CS447" s="325"/>
      <c r="CT447" s="325"/>
      <c r="CU447" s="325"/>
      <c r="CV447" s="325"/>
      <c r="CW447" s="325"/>
      <c r="CX447" s="325"/>
    </row>
    <row r="448" spans="1:102" s="36" customFormat="1" ht="15" hidden="1" customHeight="1">
      <c r="A448" s="329"/>
      <c r="B448" s="37" t="str">
        <f t="shared" ca="1" si="199"/>
        <v/>
      </c>
      <c r="C448" s="41" t="str">
        <f t="shared" ca="1" si="200"/>
        <v/>
      </c>
      <c r="D448" s="39" t="str">
        <f t="shared" ca="1" si="201"/>
        <v/>
      </c>
      <c r="E448" s="39" t="str">
        <f t="shared" ca="1" si="213"/>
        <v/>
      </c>
      <c r="F448" s="39" t="str">
        <f t="shared" ca="1" si="202"/>
        <v/>
      </c>
      <c r="G448" s="101"/>
      <c r="H448" s="39">
        <f t="shared" ca="1" si="193"/>
        <v>0</v>
      </c>
      <c r="J448" s="332"/>
      <c r="K448" s="37" t="str">
        <f t="shared" ca="1" si="203"/>
        <v/>
      </c>
      <c r="L448" s="41" t="str">
        <f t="shared" ca="1" si="204"/>
        <v/>
      </c>
      <c r="M448" s="39" t="str">
        <f t="shared" si="194"/>
        <v/>
      </c>
      <c r="N448" s="39" t="str">
        <f t="shared" ca="1" si="214"/>
        <v/>
      </c>
      <c r="O448" s="39" t="str">
        <f ca="1">IF(L448="","",ROUND(Q447*$O$5/payments_per_year,2))</f>
        <v/>
      </c>
      <c r="P448" s="101"/>
      <c r="Q448" s="39">
        <f t="shared" ca="1" si="215"/>
        <v>0</v>
      </c>
      <c r="R448" s="332"/>
      <c r="S448" s="37" t="str">
        <f t="shared" ca="1" si="205"/>
        <v/>
      </c>
      <c r="T448" s="41" t="str">
        <f t="shared" ca="1" si="206"/>
        <v/>
      </c>
      <c r="U448" s="39" t="str">
        <f t="shared" si="195"/>
        <v/>
      </c>
      <c r="V448" s="39" t="str">
        <f t="shared" ca="1" si="216"/>
        <v/>
      </c>
      <c r="W448" s="39">
        <f t="shared" ca="1" si="196"/>
        <v>0</v>
      </c>
      <c r="X448" s="40"/>
      <c r="Y448" s="39">
        <f t="shared" ca="1" si="217"/>
        <v>0</v>
      </c>
      <c r="Z448" s="327"/>
      <c r="AA448" s="37" t="str">
        <f t="shared" ca="1" si="207"/>
        <v/>
      </c>
      <c r="AB448" s="41" t="str">
        <f t="shared" ca="1" si="208"/>
        <v/>
      </c>
      <c r="AC448" s="39" t="str">
        <f t="shared" si="197"/>
        <v/>
      </c>
      <c r="AD448" s="39" t="str">
        <f t="shared" ca="1" si="218"/>
        <v/>
      </c>
      <c r="AE448" s="39" t="str">
        <f t="shared" ca="1" si="209"/>
        <v/>
      </c>
      <c r="AF448" s="40"/>
      <c r="AG448" s="39">
        <f t="shared" ca="1" si="219"/>
        <v>0</v>
      </c>
      <c r="AH448" s="339"/>
      <c r="AI448" s="37" t="str">
        <f t="shared" ca="1" si="210"/>
        <v/>
      </c>
      <c r="AJ448" s="41" t="str">
        <f t="shared" ca="1" si="211"/>
        <v/>
      </c>
      <c r="AK448" s="39" t="str">
        <f t="shared" si="198"/>
        <v/>
      </c>
      <c r="AL448" s="39" t="str">
        <f t="shared" ca="1" si="220"/>
        <v/>
      </c>
      <c r="AM448" s="39" t="str">
        <f t="shared" ca="1" si="212"/>
        <v/>
      </c>
      <c r="AN448" s="40"/>
      <c r="AO448" s="39">
        <f t="shared" ca="1" si="221"/>
        <v>0</v>
      </c>
      <c r="AP448" s="339"/>
      <c r="AW448" s="329"/>
      <c r="BI448" s="329"/>
      <c r="BJ448" s="329"/>
      <c r="BK448" s="329"/>
      <c r="BL448" s="329"/>
      <c r="BM448" s="329"/>
      <c r="BN448" s="329"/>
      <c r="BO448" s="329"/>
      <c r="BP448" s="329"/>
      <c r="BQ448" s="329"/>
      <c r="BR448" s="329"/>
      <c r="BS448" s="329"/>
      <c r="BT448" s="329"/>
      <c r="BU448" s="329"/>
      <c r="BV448" s="329"/>
      <c r="BW448" s="325"/>
      <c r="BX448" s="325"/>
      <c r="BY448" s="325"/>
      <c r="BZ448" s="325"/>
      <c r="CA448" s="325"/>
      <c r="CB448" s="325"/>
      <c r="CC448" s="325"/>
      <c r="CD448" s="325"/>
      <c r="CE448" s="325"/>
      <c r="CF448" s="325"/>
      <c r="CG448" s="325"/>
      <c r="CH448" s="325"/>
      <c r="CI448" s="325"/>
      <c r="CJ448" s="325"/>
      <c r="CK448" s="325"/>
      <c r="CL448" s="325"/>
      <c r="CM448" s="325"/>
      <c r="CN448" s="325"/>
      <c r="CO448" s="325"/>
      <c r="CP448" s="325"/>
      <c r="CQ448" s="325"/>
      <c r="CR448" s="325"/>
      <c r="CS448" s="325"/>
      <c r="CT448" s="325"/>
      <c r="CU448" s="325"/>
      <c r="CV448" s="325"/>
      <c r="CW448" s="325"/>
      <c r="CX448" s="325"/>
    </row>
    <row r="449" spans="1:102" s="36" customFormat="1" ht="15" hidden="1" customHeight="1">
      <c r="A449" s="329"/>
      <c r="B449" s="37" t="str">
        <f t="shared" ca="1" si="199"/>
        <v/>
      </c>
      <c r="C449" s="41" t="str">
        <f t="shared" ca="1" si="200"/>
        <v/>
      </c>
      <c r="D449" s="39" t="str">
        <f t="shared" ca="1" si="201"/>
        <v/>
      </c>
      <c r="E449" s="39" t="str">
        <f t="shared" ca="1" si="213"/>
        <v/>
      </c>
      <c r="F449" s="39" t="str">
        <f t="shared" ca="1" si="202"/>
        <v/>
      </c>
      <c r="G449" s="101"/>
      <c r="H449" s="39">
        <f t="shared" ca="1" si="193"/>
        <v>0</v>
      </c>
      <c r="J449" s="332"/>
      <c r="K449" s="37" t="str">
        <f t="shared" ca="1" si="203"/>
        <v/>
      </c>
      <c r="L449" s="41" t="str">
        <f t="shared" ca="1" si="204"/>
        <v/>
      </c>
      <c r="M449" s="39" t="str">
        <f t="shared" si="194"/>
        <v/>
      </c>
      <c r="N449" s="39" t="str">
        <f t="shared" ca="1" si="214"/>
        <v/>
      </c>
      <c r="O449" s="39">
        <f ca="1">ROUND(Q448*$O$5/payments_per_year,2)</f>
        <v>0</v>
      </c>
      <c r="P449" s="101"/>
      <c r="Q449" s="39">
        <f t="shared" ca="1" si="215"/>
        <v>0</v>
      </c>
      <c r="R449" s="332"/>
      <c r="S449" s="37" t="str">
        <f t="shared" ca="1" si="205"/>
        <v/>
      </c>
      <c r="T449" s="41" t="str">
        <f t="shared" ca="1" si="206"/>
        <v/>
      </c>
      <c r="U449" s="39" t="str">
        <f t="shared" si="195"/>
        <v/>
      </c>
      <c r="V449" s="39" t="str">
        <f t="shared" ca="1" si="216"/>
        <v/>
      </c>
      <c r="W449" s="39">
        <f t="shared" ca="1" si="196"/>
        <v>0</v>
      </c>
      <c r="X449" s="40"/>
      <c r="Y449" s="39">
        <f t="shared" ca="1" si="217"/>
        <v>0</v>
      </c>
      <c r="Z449" s="327"/>
      <c r="AA449" s="37" t="str">
        <f t="shared" ca="1" si="207"/>
        <v/>
      </c>
      <c r="AB449" s="41" t="str">
        <f t="shared" ca="1" si="208"/>
        <v/>
      </c>
      <c r="AC449" s="39" t="str">
        <f t="shared" si="197"/>
        <v/>
      </c>
      <c r="AD449" s="39" t="str">
        <f t="shared" ca="1" si="218"/>
        <v/>
      </c>
      <c r="AE449" s="39" t="str">
        <f t="shared" ca="1" si="209"/>
        <v/>
      </c>
      <c r="AF449" s="40"/>
      <c r="AG449" s="39">
        <f t="shared" ca="1" si="219"/>
        <v>0</v>
      </c>
      <c r="AH449" s="339"/>
      <c r="AI449" s="37" t="str">
        <f t="shared" ca="1" si="210"/>
        <v/>
      </c>
      <c r="AJ449" s="41" t="str">
        <f t="shared" ca="1" si="211"/>
        <v/>
      </c>
      <c r="AK449" s="39" t="str">
        <f t="shared" si="198"/>
        <v/>
      </c>
      <c r="AL449" s="39" t="str">
        <f t="shared" ca="1" si="220"/>
        <v/>
      </c>
      <c r="AM449" s="39" t="str">
        <f t="shared" ca="1" si="212"/>
        <v/>
      </c>
      <c r="AN449" s="40"/>
      <c r="AO449" s="39">
        <f t="shared" ca="1" si="221"/>
        <v>0</v>
      </c>
      <c r="AP449" s="339"/>
      <c r="AW449" s="329"/>
      <c r="BI449" s="329"/>
      <c r="BJ449" s="329"/>
      <c r="BK449" s="329"/>
      <c r="BL449" s="329"/>
      <c r="BM449" s="329"/>
      <c r="BN449" s="329"/>
      <c r="BO449" s="329"/>
      <c r="BP449" s="329"/>
      <c r="BQ449" s="329"/>
      <c r="BR449" s="329"/>
      <c r="BS449" s="329"/>
      <c r="BT449" s="329"/>
      <c r="BU449" s="329"/>
      <c r="BV449" s="329"/>
      <c r="BW449" s="325"/>
      <c r="BX449" s="325"/>
      <c r="BY449" s="325"/>
      <c r="BZ449" s="325"/>
      <c r="CA449" s="325"/>
      <c r="CB449" s="325"/>
      <c r="CC449" s="325"/>
      <c r="CD449" s="325"/>
      <c r="CE449" s="325"/>
      <c r="CF449" s="325"/>
      <c r="CG449" s="325"/>
      <c r="CH449" s="325"/>
      <c r="CI449" s="325"/>
      <c r="CJ449" s="325"/>
      <c r="CK449" s="325"/>
      <c r="CL449" s="325"/>
      <c r="CM449" s="325"/>
      <c r="CN449" s="325"/>
      <c r="CO449" s="325"/>
      <c r="CP449" s="325"/>
      <c r="CQ449" s="325"/>
      <c r="CR449" s="325"/>
      <c r="CS449" s="325"/>
      <c r="CT449" s="325"/>
      <c r="CU449" s="325"/>
      <c r="CV449" s="325"/>
      <c r="CW449" s="325"/>
      <c r="CX449" s="325"/>
    </row>
    <row r="450" spans="1:102" s="36" customFormat="1" ht="15" hidden="1" customHeight="1">
      <c r="A450" s="329"/>
      <c r="B450" s="37" t="str">
        <f t="shared" ca="1" si="199"/>
        <v/>
      </c>
      <c r="C450" s="41" t="str">
        <f t="shared" ca="1" si="200"/>
        <v/>
      </c>
      <c r="D450" s="39" t="str">
        <f t="shared" ca="1" si="201"/>
        <v/>
      </c>
      <c r="E450" s="39" t="str">
        <f t="shared" ca="1" si="213"/>
        <v/>
      </c>
      <c r="F450" s="39" t="str">
        <f t="shared" ca="1" si="202"/>
        <v/>
      </c>
      <c r="G450" s="101"/>
      <c r="H450" s="39">
        <f t="shared" ca="1" si="193"/>
        <v>0</v>
      </c>
      <c r="J450" s="332"/>
      <c r="K450" s="37" t="str">
        <f t="shared" ca="1" si="203"/>
        <v/>
      </c>
      <c r="L450" s="41" t="str">
        <f t="shared" ca="1" si="204"/>
        <v/>
      </c>
      <c r="M450" s="39" t="str">
        <f t="shared" si="194"/>
        <v/>
      </c>
      <c r="N450" s="39" t="str">
        <f t="shared" ca="1" si="214"/>
        <v/>
      </c>
      <c r="O450" s="39" t="str">
        <f ca="1">IF(L450="","",ROUND(Q449*$O$5/payments_per_year,2))</f>
        <v/>
      </c>
      <c r="P450" s="101"/>
      <c r="Q450" s="39">
        <f t="shared" ca="1" si="215"/>
        <v>0</v>
      </c>
      <c r="R450" s="332"/>
      <c r="S450" s="37" t="str">
        <f t="shared" ca="1" si="205"/>
        <v/>
      </c>
      <c r="T450" s="41" t="str">
        <f t="shared" ca="1" si="206"/>
        <v/>
      </c>
      <c r="U450" s="39" t="str">
        <f t="shared" si="195"/>
        <v/>
      </c>
      <c r="V450" s="39" t="str">
        <f t="shared" ca="1" si="216"/>
        <v/>
      </c>
      <c r="W450" s="39">
        <f t="shared" ca="1" si="196"/>
        <v>0</v>
      </c>
      <c r="X450" s="40"/>
      <c r="Y450" s="39">
        <f t="shared" ca="1" si="217"/>
        <v>0</v>
      </c>
      <c r="Z450" s="327"/>
      <c r="AA450" s="37" t="str">
        <f t="shared" ca="1" si="207"/>
        <v/>
      </c>
      <c r="AB450" s="41" t="str">
        <f t="shared" ca="1" si="208"/>
        <v/>
      </c>
      <c r="AC450" s="39" t="str">
        <f t="shared" si="197"/>
        <v/>
      </c>
      <c r="AD450" s="39" t="str">
        <f t="shared" ca="1" si="218"/>
        <v/>
      </c>
      <c r="AE450" s="39" t="str">
        <f t="shared" ca="1" si="209"/>
        <v/>
      </c>
      <c r="AF450" s="40"/>
      <c r="AG450" s="39">
        <f t="shared" ca="1" si="219"/>
        <v>0</v>
      </c>
      <c r="AH450" s="339"/>
      <c r="AI450" s="37" t="str">
        <f t="shared" ca="1" si="210"/>
        <v/>
      </c>
      <c r="AJ450" s="41" t="str">
        <f t="shared" ca="1" si="211"/>
        <v/>
      </c>
      <c r="AK450" s="39" t="str">
        <f t="shared" si="198"/>
        <v/>
      </c>
      <c r="AL450" s="39" t="str">
        <f t="shared" ca="1" si="220"/>
        <v/>
      </c>
      <c r="AM450" s="39" t="str">
        <f t="shared" ca="1" si="212"/>
        <v/>
      </c>
      <c r="AN450" s="40"/>
      <c r="AO450" s="39">
        <f t="shared" ca="1" si="221"/>
        <v>0</v>
      </c>
      <c r="AP450" s="339"/>
      <c r="AW450" s="329"/>
      <c r="BI450" s="329"/>
      <c r="BJ450" s="329"/>
      <c r="BK450" s="329"/>
      <c r="BL450" s="329"/>
      <c r="BM450" s="329"/>
      <c r="BN450" s="329"/>
      <c r="BO450" s="329"/>
      <c r="BP450" s="329"/>
      <c r="BQ450" s="329"/>
      <c r="BR450" s="329"/>
      <c r="BS450" s="329"/>
      <c r="BT450" s="329"/>
      <c r="BU450" s="329"/>
      <c r="BV450" s="329"/>
      <c r="BW450" s="325"/>
      <c r="BX450" s="325"/>
      <c r="BY450" s="325"/>
      <c r="BZ450" s="325"/>
      <c r="CA450" s="325"/>
      <c r="CB450" s="325"/>
      <c r="CC450" s="325"/>
      <c r="CD450" s="325"/>
      <c r="CE450" s="325"/>
      <c r="CF450" s="325"/>
      <c r="CG450" s="325"/>
      <c r="CH450" s="325"/>
      <c r="CI450" s="325"/>
      <c r="CJ450" s="325"/>
      <c r="CK450" s="325"/>
      <c r="CL450" s="325"/>
      <c r="CM450" s="325"/>
      <c r="CN450" s="325"/>
      <c r="CO450" s="325"/>
      <c r="CP450" s="325"/>
      <c r="CQ450" s="325"/>
      <c r="CR450" s="325"/>
      <c r="CS450" s="325"/>
      <c r="CT450" s="325"/>
      <c r="CU450" s="325"/>
      <c r="CV450" s="325"/>
      <c r="CW450" s="325"/>
      <c r="CX450" s="325"/>
    </row>
    <row r="451" spans="1:102" s="36" customFormat="1" ht="15" hidden="1" customHeight="1">
      <c r="A451" s="329"/>
      <c r="B451" s="37" t="str">
        <f t="shared" ca="1" si="199"/>
        <v/>
      </c>
      <c r="C451" s="41" t="str">
        <f t="shared" ca="1" si="200"/>
        <v/>
      </c>
      <c r="D451" s="39" t="str">
        <f t="shared" ca="1" si="201"/>
        <v/>
      </c>
      <c r="E451" s="39" t="str">
        <f t="shared" ca="1" si="213"/>
        <v/>
      </c>
      <c r="F451" s="39" t="str">
        <f t="shared" ca="1" si="202"/>
        <v/>
      </c>
      <c r="G451" s="101"/>
      <c r="H451" s="39">
        <f t="shared" ca="1" si="193"/>
        <v>0</v>
      </c>
      <c r="J451" s="332"/>
      <c r="K451" s="37" t="str">
        <f t="shared" ca="1" si="203"/>
        <v/>
      </c>
      <c r="L451" s="41" t="str">
        <f t="shared" ca="1" si="204"/>
        <v/>
      </c>
      <c r="M451" s="39" t="str">
        <f t="shared" si="194"/>
        <v/>
      </c>
      <c r="N451" s="39" t="str">
        <f t="shared" ca="1" si="214"/>
        <v/>
      </c>
      <c r="O451" s="39">
        <f ca="1">ROUND(Q450*$O$5/payments_per_year,2)</f>
        <v>0</v>
      </c>
      <c r="P451" s="101"/>
      <c r="Q451" s="39">
        <f t="shared" ca="1" si="215"/>
        <v>0</v>
      </c>
      <c r="R451" s="332"/>
      <c r="S451" s="37" t="str">
        <f t="shared" ca="1" si="205"/>
        <v/>
      </c>
      <c r="T451" s="41" t="str">
        <f t="shared" ca="1" si="206"/>
        <v/>
      </c>
      <c r="U451" s="39" t="str">
        <f t="shared" si="195"/>
        <v/>
      </c>
      <c r="V451" s="39" t="str">
        <f t="shared" ca="1" si="216"/>
        <v/>
      </c>
      <c r="W451" s="39">
        <f t="shared" ca="1" si="196"/>
        <v>0</v>
      </c>
      <c r="X451" s="40"/>
      <c r="Y451" s="39">
        <f t="shared" ca="1" si="217"/>
        <v>0</v>
      </c>
      <c r="Z451" s="327"/>
      <c r="AA451" s="37" t="str">
        <f t="shared" ca="1" si="207"/>
        <v/>
      </c>
      <c r="AB451" s="41" t="str">
        <f t="shared" ca="1" si="208"/>
        <v/>
      </c>
      <c r="AC451" s="39" t="str">
        <f t="shared" si="197"/>
        <v/>
      </c>
      <c r="AD451" s="39" t="str">
        <f t="shared" ca="1" si="218"/>
        <v/>
      </c>
      <c r="AE451" s="39" t="str">
        <f t="shared" ca="1" si="209"/>
        <v/>
      </c>
      <c r="AF451" s="40"/>
      <c r="AG451" s="39">
        <f t="shared" ca="1" si="219"/>
        <v>0</v>
      </c>
      <c r="AH451" s="339"/>
      <c r="AI451" s="37" t="str">
        <f t="shared" ca="1" si="210"/>
        <v/>
      </c>
      <c r="AJ451" s="41" t="str">
        <f t="shared" ca="1" si="211"/>
        <v/>
      </c>
      <c r="AK451" s="39" t="str">
        <f t="shared" si="198"/>
        <v/>
      </c>
      <c r="AL451" s="39" t="str">
        <f t="shared" ca="1" si="220"/>
        <v/>
      </c>
      <c r="AM451" s="39" t="str">
        <f t="shared" ca="1" si="212"/>
        <v/>
      </c>
      <c r="AN451" s="40"/>
      <c r="AO451" s="39">
        <f t="shared" ca="1" si="221"/>
        <v>0</v>
      </c>
      <c r="AP451" s="339"/>
      <c r="AW451" s="329"/>
      <c r="BI451" s="329"/>
      <c r="BJ451" s="329"/>
      <c r="BK451" s="329"/>
      <c r="BL451" s="329"/>
      <c r="BM451" s="329"/>
      <c r="BN451" s="329"/>
      <c r="BO451" s="329"/>
      <c r="BP451" s="329"/>
      <c r="BQ451" s="329"/>
      <c r="BR451" s="329"/>
      <c r="BS451" s="329"/>
      <c r="BT451" s="329"/>
      <c r="BU451" s="329"/>
      <c r="BV451" s="329"/>
      <c r="BW451" s="325"/>
      <c r="BX451" s="325"/>
      <c r="BY451" s="325"/>
      <c r="BZ451" s="325"/>
      <c r="CA451" s="325"/>
      <c r="CB451" s="325"/>
      <c r="CC451" s="325"/>
      <c r="CD451" s="325"/>
      <c r="CE451" s="325"/>
      <c r="CF451" s="325"/>
      <c r="CG451" s="325"/>
      <c r="CH451" s="325"/>
      <c r="CI451" s="325"/>
      <c r="CJ451" s="325"/>
      <c r="CK451" s="325"/>
      <c r="CL451" s="325"/>
      <c r="CM451" s="325"/>
      <c r="CN451" s="325"/>
      <c r="CO451" s="325"/>
      <c r="CP451" s="325"/>
      <c r="CQ451" s="325"/>
      <c r="CR451" s="325"/>
      <c r="CS451" s="325"/>
      <c r="CT451" s="325"/>
      <c r="CU451" s="325"/>
      <c r="CV451" s="325"/>
      <c r="CW451" s="325"/>
      <c r="CX451" s="325"/>
    </row>
    <row r="452" spans="1:102" s="36" customFormat="1" ht="15" hidden="1" customHeight="1">
      <c r="A452" s="329"/>
      <c r="B452" s="37" t="str">
        <f t="shared" ca="1" si="199"/>
        <v/>
      </c>
      <c r="C452" s="41" t="str">
        <f t="shared" ca="1" si="200"/>
        <v/>
      </c>
      <c r="D452" s="39" t="str">
        <f t="shared" ca="1" si="201"/>
        <v/>
      </c>
      <c r="E452" s="39" t="str">
        <f t="shared" ca="1" si="213"/>
        <v/>
      </c>
      <c r="F452" s="39" t="str">
        <f t="shared" ca="1" si="202"/>
        <v/>
      </c>
      <c r="G452" s="101"/>
      <c r="H452" s="39">
        <f t="shared" ca="1" si="193"/>
        <v>0</v>
      </c>
      <c r="J452" s="332"/>
      <c r="K452" s="37" t="str">
        <f t="shared" ca="1" si="203"/>
        <v/>
      </c>
      <c r="L452" s="41" t="str">
        <f t="shared" ca="1" si="204"/>
        <v/>
      </c>
      <c r="M452" s="39" t="str">
        <f t="shared" si="194"/>
        <v/>
      </c>
      <c r="N452" s="39" t="str">
        <f t="shared" ca="1" si="214"/>
        <v/>
      </c>
      <c r="O452" s="39" t="str">
        <f ca="1">IF(L452="","",ROUND(Q451*$O$5/payments_per_year,2))</f>
        <v/>
      </c>
      <c r="P452" s="101"/>
      <c r="Q452" s="39">
        <f t="shared" ca="1" si="215"/>
        <v>0</v>
      </c>
      <c r="R452" s="332"/>
      <c r="S452" s="37" t="str">
        <f t="shared" ca="1" si="205"/>
        <v/>
      </c>
      <c r="T452" s="41" t="str">
        <f t="shared" ca="1" si="206"/>
        <v/>
      </c>
      <c r="U452" s="39" t="str">
        <f t="shared" si="195"/>
        <v/>
      </c>
      <c r="V452" s="39" t="str">
        <f t="shared" ca="1" si="216"/>
        <v/>
      </c>
      <c r="W452" s="39">
        <f t="shared" ca="1" si="196"/>
        <v>0</v>
      </c>
      <c r="X452" s="40"/>
      <c r="Y452" s="39">
        <f t="shared" ca="1" si="217"/>
        <v>0</v>
      </c>
      <c r="Z452" s="327"/>
      <c r="AA452" s="37" t="str">
        <f t="shared" ca="1" si="207"/>
        <v/>
      </c>
      <c r="AB452" s="41" t="str">
        <f t="shared" ca="1" si="208"/>
        <v/>
      </c>
      <c r="AC452" s="39" t="str">
        <f t="shared" si="197"/>
        <v/>
      </c>
      <c r="AD452" s="39" t="str">
        <f t="shared" ca="1" si="218"/>
        <v/>
      </c>
      <c r="AE452" s="39" t="str">
        <f t="shared" ca="1" si="209"/>
        <v/>
      </c>
      <c r="AF452" s="40"/>
      <c r="AG452" s="39">
        <f t="shared" ca="1" si="219"/>
        <v>0</v>
      </c>
      <c r="AH452" s="339"/>
      <c r="AI452" s="37" t="str">
        <f t="shared" ca="1" si="210"/>
        <v/>
      </c>
      <c r="AJ452" s="41" t="str">
        <f t="shared" ca="1" si="211"/>
        <v/>
      </c>
      <c r="AK452" s="39" t="str">
        <f t="shared" si="198"/>
        <v/>
      </c>
      <c r="AL452" s="39" t="str">
        <f t="shared" ca="1" si="220"/>
        <v/>
      </c>
      <c r="AM452" s="39" t="str">
        <f t="shared" ca="1" si="212"/>
        <v/>
      </c>
      <c r="AN452" s="40"/>
      <c r="AO452" s="39">
        <f t="shared" ca="1" si="221"/>
        <v>0</v>
      </c>
      <c r="AP452" s="339"/>
      <c r="AW452" s="329"/>
      <c r="BI452" s="329"/>
      <c r="BJ452" s="329"/>
      <c r="BK452" s="329"/>
      <c r="BL452" s="329"/>
      <c r="BM452" s="329"/>
      <c r="BN452" s="329"/>
      <c r="BO452" s="329"/>
      <c r="BP452" s="329"/>
      <c r="BQ452" s="329"/>
      <c r="BR452" s="329"/>
      <c r="BS452" s="329"/>
      <c r="BT452" s="329"/>
      <c r="BU452" s="329"/>
      <c r="BV452" s="329"/>
      <c r="BW452" s="325"/>
      <c r="BX452" s="325"/>
      <c r="BY452" s="325"/>
      <c r="BZ452" s="325"/>
      <c r="CA452" s="325"/>
      <c r="CB452" s="325"/>
      <c r="CC452" s="325"/>
      <c r="CD452" s="325"/>
      <c r="CE452" s="325"/>
      <c r="CF452" s="325"/>
      <c r="CG452" s="325"/>
      <c r="CH452" s="325"/>
      <c r="CI452" s="325"/>
      <c r="CJ452" s="325"/>
      <c r="CK452" s="325"/>
      <c r="CL452" s="325"/>
      <c r="CM452" s="325"/>
      <c r="CN452" s="325"/>
      <c r="CO452" s="325"/>
      <c r="CP452" s="325"/>
      <c r="CQ452" s="325"/>
      <c r="CR452" s="325"/>
      <c r="CS452" s="325"/>
      <c r="CT452" s="325"/>
      <c r="CU452" s="325"/>
      <c r="CV452" s="325"/>
      <c r="CW452" s="325"/>
      <c r="CX452" s="325"/>
    </row>
    <row r="453" spans="1:102" s="36" customFormat="1" ht="15" hidden="1" customHeight="1">
      <c r="A453" s="329"/>
      <c r="B453" s="37" t="str">
        <f t="shared" ca="1" si="199"/>
        <v/>
      </c>
      <c r="C453" s="41" t="str">
        <f t="shared" ca="1" si="200"/>
        <v/>
      </c>
      <c r="D453" s="39" t="str">
        <f t="shared" ca="1" si="201"/>
        <v/>
      </c>
      <c r="E453" s="39" t="str">
        <f t="shared" ca="1" si="213"/>
        <v/>
      </c>
      <c r="F453" s="39" t="str">
        <f t="shared" ca="1" si="202"/>
        <v/>
      </c>
      <c r="G453" s="101"/>
      <c r="H453" s="39">
        <f t="shared" ca="1" si="193"/>
        <v>0</v>
      </c>
      <c r="J453" s="332"/>
      <c r="K453" s="37" t="str">
        <f t="shared" ca="1" si="203"/>
        <v/>
      </c>
      <c r="L453" s="41" t="str">
        <f t="shared" ca="1" si="204"/>
        <v/>
      </c>
      <c r="M453" s="39" t="str">
        <f t="shared" si="194"/>
        <v/>
      </c>
      <c r="N453" s="39" t="str">
        <f t="shared" ca="1" si="214"/>
        <v/>
      </c>
      <c r="O453" s="39">
        <f ca="1">ROUND(Q452*$O$5/payments_per_year,2)</f>
        <v>0</v>
      </c>
      <c r="P453" s="101"/>
      <c r="Q453" s="39">
        <f t="shared" ca="1" si="215"/>
        <v>0</v>
      </c>
      <c r="R453" s="332"/>
      <c r="S453" s="37" t="str">
        <f t="shared" ca="1" si="205"/>
        <v/>
      </c>
      <c r="T453" s="41" t="str">
        <f t="shared" ca="1" si="206"/>
        <v/>
      </c>
      <c r="U453" s="39" t="str">
        <f t="shared" si="195"/>
        <v/>
      </c>
      <c r="V453" s="39" t="str">
        <f t="shared" ca="1" si="216"/>
        <v/>
      </c>
      <c r="W453" s="39">
        <f t="shared" ca="1" si="196"/>
        <v>0</v>
      </c>
      <c r="X453" s="40"/>
      <c r="Y453" s="39">
        <f t="shared" ca="1" si="217"/>
        <v>0</v>
      </c>
      <c r="Z453" s="327"/>
      <c r="AA453" s="37" t="str">
        <f t="shared" ca="1" si="207"/>
        <v/>
      </c>
      <c r="AB453" s="41" t="str">
        <f t="shared" ca="1" si="208"/>
        <v/>
      </c>
      <c r="AC453" s="39" t="str">
        <f t="shared" si="197"/>
        <v/>
      </c>
      <c r="AD453" s="39" t="str">
        <f t="shared" ca="1" si="218"/>
        <v/>
      </c>
      <c r="AE453" s="39" t="str">
        <f t="shared" ca="1" si="209"/>
        <v/>
      </c>
      <c r="AF453" s="40"/>
      <c r="AG453" s="39">
        <f t="shared" ca="1" si="219"/>
        <v>0</v>
      </c>
      <c r="AH453" s="339"/>
      <c r="AI453" s="37" t="str">
        <f t="shared" ca="1" si="210"/>
        <v/>
      </c>
      <c r="AJ453" s="41" t="str">
        <f t="shared" ca="1" si="211"/>
        <v/>
      </c>
      <c r="AK453" s="39" t="str">
        <f t="shared" si="198"/>
        <v/>
      </c>
      <c r="AL453" s="39" t="str">
        <f t="shared" ca="1" si="220"/>
        <v/>
      </c>
      <c r="AM453" s="39" t="str">
        <f t="shared" ca="1" si="212"/>
        <v/>
      </c>
      <c r="AN453" s="40"/>
      <c r="AO453" s="39">
        <f t="shared" ca="1" si="221"/>
        <v>0</v>
      </c>
      <c r="AP453" s="339"/>
      <c r="AW453" s="329"/>
      <c r="BI453" s="329"/>
      <c r="BJ453" s="329"/>
      <c r="BK453" s="329"/>
      <c r="BL453" s="329"/>
      <c r="BM453" s="329"/>
      <c r="BN453" s="329"/>
      <c r="BO453" s="329"/>
      <c r="BP453" s="329"/>
      <c r="BQ453" s="329"/>
      <c r="BR453" s="329"/>
      <c r="BS453" s="329"/>
      <c r="BT453" s="329"/>
      <c r="BU453" s="329"/>
      <c r="BV453" s="329"/>
      <c r="BW453" s="325"/>
      <c r="BX453" s="325"/>
      <c r="BY453" s="325"/>
      <c r="BZ453" s="325"/>
      <c r="CA453" s="325"/>
      <c r="CB453" s="325"/>
      <c r="CC453" s="325"/>
      <c r="CD453" s="325"/>
      <c r="CE453" s="325"/>
      <c r="CF453" s="325"/>
      <c r="CG453" s="325"/>
      <c r="CH453" s="325"/>
      <c r="CI453" s="325"/>
      <c r="CJ453" s="325"/>
      <c r="CK453" s="325"/>
      <c r="CL453" s="325"/>
      <c r="CM453" s="325"/>
      <c r="CN453" s="325"/>
      <c r="CO453" s="325"/>
      <c r="CP453" s="325"/>
      <c r="CQ453" s="325"/>
      <c r="CR453" s="325"/>
      <c r="CS453" s="325"/>
      <c r="CT453" s="325"/>
      <c r="CU453" s="325"/>
      <c r="CV453" s="325"/>
      <c r="CW453" s="325"/>
      <c r="CX453" s="325"/>
    </row>
    <row r="454" spans="1:102" s="36" customFormat="1" ht="15" hidden="1" customHeight="1">
      <c r="A454" s="329"/>
      <c r="B454" s="37" t="str">
        <f t="shared" ca="1" si="199"/>
        <v/>
      </c>
      <c r="C454" s="41" t="str">
        <f t="shared" ca="1" si="200"/>
        <v/>
      </c>
      <c r="D454" s="39" t="str">
        <f t="shared" ca="1" si="201"/>
        <v/>
      </c>
      <c r="E454" s="39" t="str">
        <f t="shared" ca="1" si="213"/>
        <v/>
      </c>
      <c r="F454" s="39" t="str">
        <f t="shared" ca="1" si="202"/>
        <v/>
      </c>
      <c r="G454" s="101"/>
      <c r="H454" s="39">
        <f t="shared" ca="1" si="193"/>
        <v>0</v>
      </c>
      <c r="J454" s="332"/>
      <c r="K454" s="37" t="str">
        <f t="shared" ca="1" si="203"/>
        <v/>
      </c>
      <c r="L454" s="41" t="str">
        <f t="shared" ca="1" si="204"/>
        <v/>
      </c>
      <c r="M454" s="39" t="str">
        <f t="shared" si="194"/>
        <v/>
      </c>
      <c r="N454" s="39" t="str">
        <f t="shared" ca="1" si="214"/>
        <v/>
      </c>
      <c r="O454" s="39" t="str">
        <f ca="1">IF(L454="","",ROUND(Q453*$O$5/payments_per_year,2))</f>
        <v/>
      </c>
      <c r="P454" s="101"/>
      <c r="Q454" s="39">
        <f t="shared" ca="1" si="215"/>
        <v>0</v>
      </c>
      <c r="R454" s="332"/>
      <c r="S454" s="37" t="str">
        <f t="shared" ca="1" si="205"/>
        <v/>
      </c>
      <c r="T454" s="41" t="str">
        <f t="shared" ca="1" si="206"/>
        <v/>
      </c>
      <c r="U454" s="39" t="str">
        <f t="shared" si="195"/>
        <v/>
      </c>
      <c r="V454" s="39" t="str">
        <f t="shared" ca="1" si="216"/>
        <v/>
      </c>
      <c r="W454" s="39">
        <f t="shared" ca="1" si="196"/>
        <v>0</v>
      </c>
      <c r="X454" s="40"/>
      <c r="Y454" s="39">
        <f t="shared" ca="1" si="217"/>
        <v>0</v>
      </c>
      <c r="Z454" s="327"/>
      <c r="AA454" s="37" t="str">
        <f t="shared" ca="1" si="207"/>
        <v/>
      </c>
      <c r="AB454" s="41" t="str">
        <f t="shared" ca="1" si="208"/>
        <v/>
      </c>
      <c r="AC454" s="39" t="str">
        <f t="shared" si="197"/>
        <v/>
      </c>
      <c r="AD454" s="39" t="str">
        <f t="shared" ca="1" si="218"/>
        <v/>
      </c>
      <c r="AE454" s="39" t="str">
        <f t="shared" ca="1" si="209"/>
        <v/>
      </c>
      <c r="AF454" s="40"/>
      <c r="AG454" s="39">
        <f t="shared" ca="1" si="219"/>
        <v>0</v>
      </c>
      <c r="AH454" s="339"/>
      <c r="AI454" s="37" t="str">
        <f t="shared" ca="1" si="210"/>
        <v/>
      </c>
      <c r="AJ454" s="41" t="str">
        <f t="shared" ca="1" si="211"/>
        <v/>
      </c>
      <c r="AK454" s="39" t="str">
        <f t="shared" si="198"/>
        <v/>
      </c>
      <c r="AL454" s="39" t="str">
        <f t="shared" ca="1" si="220"/>
        <v/>
      </c>
      <c r="AM454" s="39" t="str">
        <f t="shared" ca="1" si="212"/>
        <v/>
      </c>
      <c r="AN454" s="40"/>
      <c r="AO454" s="39">
        <f t="shared" ca="1" si="221"/>
        <v>0</v>
      </c>
      <c r="AP454" s="339"/>
      <c r="AW454" s="329"/>
      <c r="BI454" s="329"/>
      <c r="BJ454" s="329"/>
      <c r="BK454" s="329"/>
      <c r="BL454" s="329"/>
      <c r="BM454" s="329"/>
      <c r="BN454" s="329"/>
      <c r="BO454" s="329"/>
      <c r="BP454" s="329"/>
      <c r="BQ454" s="329"/>
      <c r="BR454" s="329"/>
      <c r="BS454" s="329"/>
      <c r="BT454" s="329"/>
      <c r="BU454" s="329"/>
      <c r="BV454" s="329"/>
      <c r="BW454" s="325"/>
      <c r="BX454" s="325"/>
      <c r="BY454" s="325"/>
      <c r="BZ454" s="325"/>
      <c r="CA454" s="325"/>
      <c r="CB454" s="325"/>
      <c r="CC454" s="325"/>
      <c r="CD454" s="325"/>
      <c r="CE454" s="325"/>
      <c r="CF454" s="325"/>
      <c r="CG454" s="325"/>
      <c r="CH454" s="325"/>
      <c r="CI454" s="325"/>
      <c r="CJ454" s="325"/>
      <c r="CK454" s="325"/>
      <c r="CL454" s="325"/>
      <c r="CM454" s="325"/>
      <c r="CN454" s="325"/>
      <c r="CO454" s="325"/>
      <c r="CP454" s="325"/>
      <c r="CQ454" s="325"/>
      <c r="CR454" s="325"/>
      <c r="CS454" s="325"/>
      <c r="CT454" s="325"/>
      <c r="CU454" s="325"/>
      <c r="CV454" s="325"/>
      <c r="CW454" s="325"/>
      <c r="CX454" s="325"/>
    </row>
    <row r="455" spans="1:102" s="36" customFormat="1" ht="15" hidden="1" customHeight="1">
      <c r="A455" s="329"/>
      <c r="B455" s="37" t="str">
        <f t="shared" ca="1" si="199"/>
        <v/>
      </c>
      <c r="C455" s="41" t="str">
        <f t="shared" ca="1" si="200"/>
        <v/>
      </c>
      <c r="D455" s="39" t="str">
        <f t="shared" ca="1" si="201"/>
        <v/>
      </c>
      <c r="E455" s="39" t="str">
        <f t="shared" ca="1" si="213"/>
        <v/>
      </c>
      <c r="F455" s="39" t="str">
        <f t="shared" ca="1" si="202"/>
        <v/>
      </c>
      <c r="G455" s="101"/>
      <c r="H455" s="39">
        <f t="shared" ca="1" si="193"/>
        <v>0</v>
      </c>
      <c r="J455" s="332"/>
      <c r="K455" s="37" t="str">
        <f t="shared" ca="1" si="203"/>
        <v/>
      </c>
      <c r="L455" s="41" t="str">
        <f t="shared" ca="1" si="204"/>
        <v/>
      </c>
      <c r="M455" s="39" t="str">
        <f t="shared" si="194"/>
        <v/>
      </c>
      <c r="N455" s="39" t="str">
        <f t="shared" ca="1" si="214"/>
        <v/>
      </c>
      <c r="O455" s="39">
        <f ca="1">ROUND(Q454*$O$5/payments_per_year,2)</f>
        <v>0</v>
      </c>
      <c r="P455" s="101"/>
      <c r="Q455" s="39">
        <f t="shared" ca="1" si="215"/>
        <v>0</v>
      </c>
      <c r="R455" s="332"/>
      <c r="S455" s="37" t="str">
        <f t="shared" ca="1" si="205"/>
        <v/>
      </c>
      <c r="T455" s="41" t="str">
        <f t="shared" ca="1" si="206"/>
        <v/>
      </c>
      <c r="U455" s="39" t="str">
        <f t="shared" si="195"/>
        <v/>
      </c>
      <c r="V455" s="39" t="str">
        <f t="shared" ca="1" si="216"/>
        <v/>
      </c>
      <c r="W455" s="39">
        <f t="shared" ca="1" si="196"/>
        <v>0</v>
      </c>
      <c r="X455" s="40"/>
      <c r="Y455" s="39">
        <f t="shared" ca="1" si="217"/>
        <v>0</v>
      </c>
      <c r="Z455" s="327"/>
      <c r="AA455" s="37" t="str">
        <f t="shared" ca="1" si="207"/>
        <v/>
      </c>
      <c r="AB455" s="41" t="str">
        <f t="shared" ca="1" si="208"/>
        <v/>
      </c>
      <c r="AC455" s="39" t="str">
        <f t="shared" si="197"/>
        <v/>
      </c>
      <c r="AD455" s="39" t="str">
        <f t="shared" ca="1" si="218"/>
        <v/>
      </c>
      <c r="AE455" s="39" t="str">
        <f t="shared" ca="1" si="209"/>
        <v/>
      </c>
      <c r="AF455" s="40"/>
      <c r="AG455" s="39">
        <f t="shared" ca="1" si="219"/>
        <v>0</v>
      </c>
      <c r="AH455" s="339"/>
      <c r="AI455" s="37" t="str">
        <f t="shared" ca="1" si="210"/>
        <v/>
      </c>
      <c r="AJ455" s="41" t="str">
        <f t="shared" ca="1" si="211"/>
        <v/>
      </c>
      <c r="AK455" s="39" t="str">
        <f t="shared" si="198"/>
        <v/>
      </c>
      <c r="AL455" s="39" t="str">
        <f t="shared" ca="1" si="220"/>
        <v/>
      </c>
      <c r="AM455" s="39" t="str">
        <f t="shared" ca="1" si="212"/>
        <v/>
      </c>
      <c r="AN455" s="40"/>
      <c r="AO455" s="39">
        <f t="shared" ca="1" si="221"/>
        <v>0</v>
      </c>
      <c r="AP455" s="339"/>
      <c r="AW455" s="329"/>
      <c r="BI455" s="329"/>
      <c r="BJ455" s="329"/>
      <c r="BK455" s="329"/>
      <c r="BL455" s="329"/>
      <c r="BM455" s="329"/>
      <c r="BN455" s="329"/>
      <c r="BO455" s="329"/>
      <c r="BP455" s="329"/>
      <c r="BQ455" s="329"/>
      <c r="BR455" s="329"/>
      <c r="BS455" s="329"/>
      <c r="BT455" s="329"/>
      <c r="BU455" s="329"/>
      <c r="BV455" s="329"/>
      <c r="BW455" s="325"/>
      <c r="BX455" s="325"/>
      <c r="BY455" s="325"/>
      <c r="BZ455" s="325"/>
      <c r="CA455" s="325"/>
      <c r="CB455" s="325"/>
      <c r="CC455" s="325"/>
      <c r="CD455" s="325"/>
      <c r="CE455" s="325"/>
      <c r="CF455" s="325"/>
      <c r="CG455" s="325"/>
      <c r="CH455" s="325"/>
      <c r="CI455" s="325"/>
      <c r="CJ455" s="325"/>
      <c r="CK455" s="325"/>
      <c r="CL455" s="325"/>
      <c r="CM455" s="325"/>
      <c r="CN455" s="325"/>
      <c r="CO455" s="325"/>
      <c r="CP455" s="325"/>
      <c r="CQ455" s="325"/>
      <c r="CR455" s="325"/>
      <c r="CS455" s="325"/>
      <c r="CT455" s="325"/>
      <c r="CU455" s="325"/>
      <c r="CV455" s="325"/>
      <c r="CW455" s="325"/>
      <c r="CX455" s="325"/>
    </row>
    <row r="456" spans="1:102" s="36" customFormat="1" ht="15" hidden="1" customHeight="1">
      <c r="A456" s="329"/>
      <c r="B456" s="37" t="str">
        <f t="shared" ca="1" si="199"/>
        <v/>
      </c>
      <c r="C456" s="41" t="str">
        <f t="shared" ca="1" si="200"/>
        <v/>
      </c>
      <c r="D456" s="39" t="str">
        <f t="shared" ca="1" si="201"/>
        <v/>
      </c>
      <c r="E456" s="39" t="str">
        <f t="shared" ca="1" si="213"/>
        <v/>
      </c>
      <c r="F456" s="39" t="str">
        <f t="shared" ca="1" si="202"/>
        <v/>
      </c>
      <c r="G456" s="101"/>
      <c r="H456" s="39">
        <f t="shared" ca="1" si="193"/>
        <v>0</v>
      </c>
      <c r="J456" s="332"/>
      <c r="K456" s="37" t="str">
        <f t="shared" ca="1" si="203"/>
        <v/>
      </c>
      <c r="L456" s="41" t="str">
        <f t="shared" ca="1" si="204"/>
        <v/>
      </c>
      <c r="M456" s="39" t="str">
        <f t="shared" si="194"/>
        <v/>
      </c>
      <c r="N456" s="39" t="str">
        <f t="shared" ca="1" si="214"/>
        <v/>
      </c>
      <c r="O456" s="39" t="str">
        <f ca="1">IF(L456="","",ROUND(Q455*$O$5/payments_per_year,2))</f>
        <v/>
      </c>
      <c r="P456" s="101"/>
      <c r="Q456" s="39">
        <f t="shared" ca="1" si="215"/>
        <v>0</v>
      </c>
      <c r="R456" s="332"/>
      <c r="S456" s="37" t="str">
        <f t="shared" ca="1" si="205"/>
        <v/>
      </c>
      <c r="T456" s="41" t="str">
        <f t="shared" ca="1" si="206"/>
        <v/>
      </c>
      <c r="U456" s="39" t="str">
        <f t="shared" si="195"/>
        <v/>
      </c>
      <c r="V456" s="39" t="str">
        <f t="shared" ca="1" si="216"/>
        <v/>
      </c>
      <c r="W456" s="39">
        <f t="shared" ca="1" si="196"/>
        <v>0</v>
      </c>
      <c r="X456" s="40"/>
      <c r="Y456" s="39">
        <f t="shared" ca="1" si="217"/>
        <v>0</v>
      </c>
      <c r="Z456" s="327"/>
      <c r="AA456" s="37" t="str">
        <f t="shared" ca="1" si="207"/>
        <v/>
      </c>
      <c r="AB456" s="41" t="str">
        <f t="shared" ca="1" si="208"/>
        <v/>
      </c>
      <c r="AC456" s="39" t="str">
        <f t="shared" si="197"/>
        <v/>
      </c>
      <c r="AD456" s="39" t="str">
        <f t="shared" ca="1" si="218"/>
        <v/>
      </c>
      <c r="AE456" s="39" t="str">
        <f t="shared" ca="1" si="209"/>
        <v/>
      </c>
      <c r="AF456" s="40"/>
      <c r="AG456" s="39">
        <f t="shared" ca="1" si="219"/>
        <v>0</v>
      </c>
      <c r="AH456" s="339"/>
      <c r="AI456" s="37" t="str">
        <f t="shared" ca="1" si="210"/>
        <v/>
      </c>
      <c r="AJ456" s="41" t="str">
        <f t="shared" ca="1" si="211"/>
        <v/>
      </c>
      <c r="AK456" s="39" t="str">
        <f t="shared" si="198"/>
        <v/>
      </c>
      <c r="AL456" s="39" t="str">
        <f t="shared" ca="1" si="220"/>
        <v/>
      </c>
      <c r="AM456" s="39" t="str">
        <f t="shared" ca="1" si="212"/>
        <v/>
      </c>
      <c r="AN456" s="40"/>
      <c r="AO456" s="39">
        <f t="shared" ca="1" si="221"/>
        <v>0</v>
      </c>
      <c r="AP456" s="339"/>
      <c r="AW456" s="329"/>
      <c r="BI456" s="329"/>
      <c r="BJ456" s="329"/>
      <c r="BK456" s="329"/>
      <c r="BL456" s="329"/>
      <c r="BM456" s="329"/>
      <c r="BN456" s="329"/>
      <c r="BO456" s="329"/>
      <c r="BP456" s="329"/>
      <c r="BQ456" s="329"/>
      <c r="BR456" s="329"/>
      <c r="BS456" s="329"/>
      <c r="BT456" s="329"/>
      <c r="BU456" s="329"/>
      <c r="BV456" s="329"/>
      <c r="BW456" s="325"/>
      <c r="BX456" s="325"/>
      <c r="BY456" s="325"/>
      <c r="BZ456" s="325"/>
      <c r="CA456" s="325"/>
      <c r="CB456" s="325"/>
      <c r="CC456" s="325"/>
      <c r="CD456" s="325"/>
      <c r="CE456" s="325"/>
      <c r="CF456" s="325"/>
      <c r="CG456" s="325"/>
      <c r="CH456" s="325"/>
      <c r="CI456" s="325"/>
      <c r="CJ456" s="325"/>
      <c r="CK456" s="325"/>
      <c r="CL456" s="325"/>
      <c r="CM456" s="325"/>
      <c r="CN456" s="325"/>
      <c r="CO456" s="325"/>
      <c r="CP456" s="325"/>
      <c r="CQ456" s="325"/>
      <c r="CR456" s="325"/>
      <c r="CS456" s="325"/>
      <c r="CT456" s="325"/>
      <c r="CU456" s="325"/>
      <c r="CV456" s="325"/>
      <c r="CW456" s="325"/>
      <c r="CX456" s="325"/>
    </row>
    <row r="457" spans="1:102" s="36" customFormat="1" ht="15" hidden="1" customHeight="1">
      <c r="A457" s="329"/>
      <c r="B457" s="37" t="str">
        <f t="shared" ca="1" si="199"/>
        <v/>
      </c>
      <c r="C457" s="41" t="str">
        <f t="shared" ca="1" si="200"/>
        <v/>
      </c>
      <c r="D457" s="39" t="str">
        <f t="shared" ca="1" si="201"/>
        <v/>
      </c>
      <c r="E457" s="39" t="str">
        <f t="shared" ca="1" si="213"/>
        <v/>
      </c>
      <c r="F457" s="39" t="str">
        <f t="shared" ca="1" si="202"/>
        <v/>
      </c>
      <c r="G457" s="101"/>
      <c r="H457" s="39">
        <f t="shared" ca="1" si="193"/>
        <v>0</v>
      </c>
      <c r="J457" s="332"/>
      <c r="K457" s="37" t="str">
        <f t="shared" ca="1" si="203"/>
        <v/>
      </c>
      <c r="L457" s="41" t="str">
        <f t="shared" ca="1" si="204"/>
        <v/>
      </c>
      <c r="M457" s="39" t="str">
        <f t="shared" si="194"/>
        <v/>
      </c>
      <c r="N457" s="39" t="str">
        <f t="shared" ca="1" si="214"/>
        <v/>
      </c>
      <c r="O457" s="39">
        <f ca="1">ROUND(Q456*$O$5/payments_per_year,2)</f>
        <v>0</v>
      </c>
      <c r="P457" s="101"/>
      <c r="Q457" s="39">
        <f t="shared" ca="1" si="215"/>
        <v>0</v>
      </c>
      <c r="R457" s="332"/>
      <c r="S457" s="37" t="str">
        <f t="shared" ca="1" si="205"/>
        <v/>
      </c>
      <c r="T457" s="41" t="str">
        <f t="shared" ca="1" si="206"/>
        <v/>
      </c>
      <c r="U457" s="39" t="str">
        <f t="shared" si="195"/>
        <v/>
      </c>
      <c r="V457" s="39" t="str">
        <f t="shared" ca="1" si="216"/>
        <v/>
      </c>
      <c r="W457" s="39">
        <f t="shared" ca="1" si="196"/>
        <v>0</v>
      </c>
      <c r="X457" s="40"/>
      <c r="Y457" s="39">
        <f t="shared" ca="1" si="217"/>
        <v>0</v>
      </c>
      <c r="Z457" s="327"/>
      <c r="AA457" s="37" t="str">
        <f t="shared" ca="1" si="207"/>
        <v/>
      </c>
      <c r="AB457" s="41" t="str">
        <f t="shared" ca="1" si="208"/>
        <v/>
      </c>
      <c r="AC457" s="39" t="str">
        <f t="shared" si="197"/>
        <v/>
      </c>
      <c r="AD457" s="39" t="str">
        <f t="shared" ca="1" si="218"/>
        <v/>
      </c>
      <c r="AE457" s="39" t="str">
        <f t="shared" ca="1" si="209"/>
        <v/>
      </c>
      <c r="AF457" s="40"/>
      <c r="AG457" s="39">
        <f t="shared" ca="1" si="219"/>
        <v>0</v>
      </c>
      <c r="AH457" s="339"/>
      <c r="AI457" s="37" t="str">
        <f t="shared" ca="1" si="210"/>
        <v/>
      </c>
      <c r="AJ457" s="41" t="str">
        <f t="shared" ca="1" si="211"/>
        <v/>
      </c>
      <c r="AK457" s="39" t="str">
        <f t="shared" si="198"/>
        <v/>
      </c>
      <c r="AL457" s="39" t="str">
        <f t="shared" ca="1" si="220"/>
        <v/>
      </c>
      <c r="AM457" s="39" t="str">
        <f t="shared" ca="1" si="212"/>
        <v/>
      </c>
      <c r="AN457" s="40"/>
      <c r="AO457" s="39">
        <f t="shared" ca="1" si="221"/>
        <v>0</v>
      </c>
      <c r="AP457" s="339"/>
      <c r="AW457" s="329"/>
      <c r="BI457" s="329"/>
      <c r="BJ457" s="329"/>
      <c r="BK457" s="329"/>
      <c r="BL457" s="329"/>
      <c r="BM457" s="329"/>
      <c r="BN457" s="329"/>
      <c r="BO457" s="329"/>
      <c r="BP457" s="329"/>
      <c r="BQ457" s="329"/>
      <c r="BR457" s="329"/>
      <c r="BS457" s="329"/>
      <c r="BT457" s="329"/>
      <c r="BU457" s="329"/>
      <c r="BV457" s="329"/>
      <c r="BW457" s="325"/>
      <c r="BX457" s="325"/>
      <c r="BY457" s="325"/>
      <c r="BZ457" s="325"/>
      <c r="CA457" s="325"/>
      <c r="CB457" s="325"/>
      <c r="CC457" s="325"/>
      <c r="CD457" s="325"/>
      <c r="CE457" s="325"/>
      <c r="CF457" s="325"/>
      <c r="CG457" s="325"/>
      <c r="CH457" s="325"/>
      <c r="CI457" s="325"/>
      <c r="CJ457" s="325"/>
      <c r="CK457" s="325"/>
      <c r="CL457" s="325"/>
      <c r="CM457" s="325"/>
      <c r="CN457" s="325"/>
      <c r="CO457" s="325"/>
      <c r="CP457" s="325"/>
      <c r="CQ457" s="325"/>
      <c r="CR457" s="325"/>
      <c r="CS457" s="325"/>
      <c r="CT457" s="325"/>
      <c r="CU457" s="325"/>
      <c r="CV457" s="325"/>
      <c r="CW457" s="325"/>
      <c r="CX457" s="325"/>
    </row>
    <row r="458" spans="1:102" s="36" customFormat="1" ht="15" hidden="1" customHeight="1">
      <c r="A458" s="329"/>
      <c r="B458" s="37" t="str">
        <f t="shared" ca="1" si="199"/>
        <v/>
      </c>
      <c r="C458" s="41" t="str">
        <f t="shared" ca="1" si="200"/>
        <v/>
      </c>
      <c r="D458" s="39" t="str">
        <f t="shared" ca="1" si="201"/>
        <v/>
      </c>
      <c r="E458" s="39" t="str">
        <f t="shared" ca="1" si="213"/>
        <v/>
      </c>
      <c r="F458" s="39" t="str">
        <f t="shared" ca="1" si="202"/>
        <v/>
      </c>
      <c r="G458" s="101"/>
      <c r="H458" s="39">
        <f t="shared" ca="1" si="193"/>
        <v>0</v>
      </c>
      <c r="J458" s="332"/>
      <c r="K458" s="37" t="str">
        <f t="shared" ca="1" si="203"/>
        <v/>
      </c>
      <c r="L458" s="41" t="str">
        <f t="shared" ca="1" si="204"/>
        <v/>
      </c>
      <c r="M458" s="39" t="str">
        <f t="shared" si="194"/>
        <v/>
      </c>
      <c r="N458" s="39" t="str">
        <f t="shared" ca="1" si="214"/>
        <v/>
      </c>
      <c r="O458" s="39" t="str">
        <f ca="1">IF(L458="","",ROUND(Q457*$O$5/payments_per_year,2))</f>
        <v/>
      </c>
      <c r="P458" s="101"/>
      <c r="Q458" s="39">
        <f t="shared" ca="1" si="215"/>
        <v>0</v>
      </c>
      <c r="R458" s="332"/>
      <c r="S458" s="37" t="str">
        <f t="shared" ca="1" si="205"/>
        <v/>
      </c>
      <c r="T458" s="41" t="str">
        <f t="shared" ca="1" si="206"/>
        <v/>
      </c>
      <c r="U458" s="39" t="str">
        <f t="shared" si="195"/>
        <v/>
      </c>
      <c r="V458" s="39" t="str">
        <f t="shared" ca="1" si="216"/>
        <v/>
      </c>
      <c r="W458" s="39">
        <f t="shared" ca="1" si="196"/>
        <v>0</v>
      </c>
      <c r="X458" s="40"/>
      <c r="Y458" s="39">
        <f t="shared" ca="1" si="217"/>
        <v>0</v>
      </c>
      <c r="Z458" s="327"/>
      <c r="AA458" s="37" t="str">
        <f t="shared" ca="1" si="207"/>
        <v/>
      </c>
      <c r="AB458" s="41" t="str">
        <f t="shared" ca="1" si="208"/>
        <v/>
      </c>
      <c r="AC458" s="39" t="str">
        <f t="shared" si="197"/>
        <v/>
      </c>
      <c r="AD458" s="39" t="str">
        <f t="shared" ca="1" si="218"/>
        <v/>
      </c>
      <c r="AE458" s="39" t="str">
        <f t="shared" ca="1" si="209"/>
        <v/>
      </c>
      <c r="AF458" s="40"/>
      <c r="AG458" s="39">
        <f t="shared" ca="1" si="219"/>
        <v>0</v>
      </c>
      <c r="AH458" s="339"/>
      <c r="AI458" s="37" t="str">
        <f t="shared" ca="1" si="210"/>
        <v/>
      </c>
      <c r="AJ458" s="41" t="str">
        <f t="shared" ca="1" si="211"/>
        <v/>
      </c>
      <c r="AK458" s="39" t="str">
        <f t="shared" si="198"/>
        <v/>
      </c>
      <c r="AL458" s="39" t="str">
        <f t="shared" ca="1" si="220"/>
        <v/>
      </c>
      <c r="AM458" s="39" t="str">
        <f t="shared" ca="1" si="212"/>
        <v/>
      </c>
      <c r="AN458" s="40"/>
      <c r="AO458" s="39">
        <f t="shared" ca="1" si="221"/>
        <v>0</v>
      </c>
      <c r="AP458" s="339"/>
      <c r="AW458" s="329"/>
      <c r="BI458" s="329"/>
      <c r="BJ458" s="329"/>
      <c r="BK458" s="329"/>
      <c r="BL458" s="329"/>
      <c r="BM458" s="329"/>
      <c r="BN458" s="329"/>
      <c r="BO458" s="329"/>
      <c r="BP458" s="329"/>
      <c r="BQ458" s="329"/>
      <c r="BR458" s="329"/>
      <c r="BS458" s="329"/>
      <c r="BT458" s="329"/>
      <c r="BU458" s="329"/>
      <c r="BV458" s="329"/>
      <c r="BW458" s="325"/>
      <c r="BX458" s="325"/>
      <c r="BY458" s="325"/>
      <c r="BZ458" s="325"/>
      <c r="CA458" s="325"/>
      <c r="CB458" s="325"/>
      <c r="CC458" s="325"/>
      <c r="CD458" s="325"/>
      <c r="CE458" s="325"/>
      <c r="CF458" s="325"/>
      <c r="CG458" s="325"/>
      <c r="CH458" s="325"/>
      <c r="CI458" s="325"/>
      <c r="CJ458" s="325"/>
      <c r="CK458" s="325"/>
      <c r="CL458" s="325"/>
      <c r="CM458" s="325"/>
      <c r="CN458" s="325"/>
      <c r="CO458" s="325"/>
      <c r="CP458" s="325"/>
      <c r="CQ458" s="325"/>
      <c r="CR458" s="325"/>
      <c r="CS458" s="325"/>
      <c r="CT458" s="325"/>
      <c r="CU458" s="325"/>
      <c r="CV458" s="325"/>
      <c r="CW458" s="325"/>
      <c r="CX458" s="325"/>
    </row>
    <row r="459" spans="1:102" s="36" customFormat="1" ht="15" hidden="1" customHeight="1">
      <c r="A459" s="329"/>
      <c r="B459" s="37" t="str">
        <f t="shared" ca="1" si="199"/>
        <v/>
      </c>
      <c r="C459" s="41" t="str">
        <f t="shared" ca="1" si="200"/>
        <v/>
      </c>
      <c r="D459" s="39" t="str">
        <f t="shared" ca="1" si="201"/>
        <v/>
      </c>
      <c r="E459" s="39" t="str">
        <f t="shared" ca="1" si="213"/>
        <v/>
      </c>
      <c r="F459" s="39" t="str">
        <f t="shared" ca="1" si="202"/>
        <v/>
      </c>
      <c r="G459" s="101"/>
      <c r="H459" s="39">
        <f t="shared" ca="1" si="193"/>
        <v>0</v>
      </c>
      <c r="J459" s="332"/>
      <c r="K459" s="37" t="str">
        <f t="shared" ca="1" si="203"/>
        <v/>
      </c>
      <c r="L459" s="41" t="str">
        <f t="shared" ca="1" si="204"/>
        <v/>
      </c>
      <c r="M459" s="39" t="str">
        <f t="shared" si="194"/>
        <v/>
      </c>
      <c r="N459" s="39" t="str">
        <f t="shared" ca="1" si="214"/>
        <v/>
      </c>
      <c r="O459" s="39">
        <f ca="1">ROUND(Q458*$O$5/payments_per_year,2)</f>
        <v>0</v>
      </c>
      <c r="P459" s="101"/>
      <c r="Q459" s="39">
        <f t="shared" ca="1" si="215"/>
        <v>0</v>
      </c>
      <c r="R459" s="332"/>
      <c r="S459" s="37" t="str">
        <f t="shared" ca="1" si="205"/>
        <v/>
      </c>
      <c r="T459" s="41" t="str">
        <f t="shared" ca="1" si="206"/>
        <v/>
      </c>
      <c r="U459" s="39" t="str">
        <f t="shared" si="195"/>
        <v/>
      </c>
      <c r="V459" s="39" t="str">
        <f t="shared" ca="1" si="216"/>
        <v/>
      </c>
      <c r="W459" s="39">
        <f t="shared" ca="1" si="196"/>
        <v>0</v>
      </c>
      <c r="X459" s="40"/>
      <c r="Y459" s="39">
        <f t="shared" ca="1" si="217"/>
        <v>0</v>
      </c>
      <c r="Z459" s="327"/>
      <c r="AA459" s="37" t="str">
        <f t="shared" ca="1" si="207"/>
        <v/>
      </c>
      <c r="AB459" s="41" t="str">
        <f t="shared" ca="1" si="208"/>
        <v/>
      </c>
      <c r="AC459" s="39" t="str">
        <f t="shared" si="197"/>
        <v/>
      </c>
      <c r="AD459" s="39" t="str">
        <f t="shared" ca="1" si="218"/>
        <v/>
      </c>
      <c r="AE459" s="39" t="str">
        <f t="shared" ca="1" si="209"/>
        <v/>
      </c>
      <c r="AF459" s="40"/>
      <c r="AG459" s="39">
        <f t="shared" ca="1" si="219"/>
        <v>0</v>
      </c>
      <c r="AH459" s="339"/>
      <c r="AI459" s="37" t="str">
        <f t="shared" ca="1" si="210"/>
        <v/>
      </c>
      <c r="AJ459" s="41" t="str">
        <f t="shared" ca="1" si="211"/>
        <v/>
      </c>
      <c r="AK459" s="39" t="str">
        <f t="shared" si="198"/>
        <v/>
      </c>
      <c r="AL459" s="39" t="str">
        <f t="shared" ca="1" si="220"/>
        <v/>
      </c>
      <c r="AM459" s="39" t="str">
        <f t="shared" ca="1" si="212"/>
        <v/>
      </c>
      <c r="AN459" s="40"/>
      <c r="AO459" s="39">
        <f t="shared" ca="1" si="221"/>
        <v>0</v>
      </c>
      <c r="AP459" s="339"/>
      <c r="AW459" s="329"/>
      <c r="BI459" s="329"/>
      <c r="BJ459" s="329"/>
      <c r="BK459" s="329"/>
      <c r="BL459" s="329"/>
      <c r="BM459" s="329"/>
      <c r="BN459" s="329"/>
      <c r="BO459" s="329"/>
      <c r="BP459" s="329"/>
      <c r="BQ459" s="329"/>
      <c r="BR459" s="329"/>
      <c r="BS459" s="329"/>
      <c r="BT459" s="329"/>
      <c r="BU459" s="329"/>
      <c r="BV459" s="329"/>
      <c r="BW459" s="325"/>
      <c r="BX459" s="325"/>
      <c r="BY459" s="325"/>
      <c r="BZ459" s="325"/>
      <c r="CA459" s="325"/>
      <c r="CB459" s="325"/>
      <c r="CC459" s="325"/>
      <c r="CD459" s="325"/>
      <c r="CE459" s="325"/>
      <c r="CF459" s="325"/>
      <c r="CG459" s="325"/>
      <c r="CH459" s="325"/>
      <c r="CI459" s="325"/>
      <c r="CJ459" s="325"/>
      <c r="CK459" s="325"/>
      <c r="CL459" s="325"/>
      <c r="CM459" s="325"/>
      <c r="CN459" s="325"/>
      <c r="CO459" s="325"/>
      <c r="CP459" s="325"/>
      <c r="CQ459" s="325"/>
      <c r="CR459" s="325"/>
      <c r="CS459" s="325"/>
      <c r="CT459" s="325"/>
      <c r="CU459" s="325"/>
      <c r="CV459" s="325"/>
      <c r="CW459" s="325"/>
      <c r="CX459" s="325"/>
    </row>
    <row r="460" spans="1:102" s="36" customFormat="1" ht="15" hidden="1" customHeight="1">
      <c r="A460" s="329"/>
      <c r="B460" s="37" t="str">
        <f t="shared" ca="1" si="199"/>
        <v/>
      </c>
      <c r="C460" s="41" t="str">
        <f t="shared" ca="1" si="200"/>
        <v/>
      </c>
      <c r="D460" s="39" t="str">
        <f t="shared" ca="1" si="201"/>
        <v/>
      </c>
      <c r="E460" s="39" t="str">
        <f t="shared" ca="1" si="213"/>
        <v/>
      </c>
      <c r="F460" s="39" t="str">
        <f t="shared" ca="1" si="202"/>
        <v/>
      </c>
      <c r="G460" s="101"/>
      <c r="H460" s="39">
        <f t="shared" ca="1" si="193"/>
        <v>0</v>
      </c>
      <c r="J460" s="332"/>
      <c r="K460" s="37" t="str">
        <f t="shared" ca="1" si="203"/>
        <v/>
      </c>
      <c r="L460" s="41" t="str">
        <f t="shared" ca="1" si="204"/>
        <v/>
      </c>
      <c r="M460" s="39" t="str">
        <f t="shared" si="194"/>
        <v/>
      </c>
      <c r="N460" s="39" t="str">
        <f t="shared" ca="1" si="214"/>
        <v/>
      </c>
      <c r="O460" s="39" t="str">
        <f ca="1">IF(L460="","",ROUND(Q459*$O$5/payments_per_year,2))</f>
        <v/>
      </c>
      <c r="P460" s="101"/>
      <c r="Q460" s="39">
        <f t="shared" ca="1" si="215"/>
        <v>0</v>
      </c>
      <c r="R460" s="332"/>
      <c r="S460" s="37" t="str">
        <f t="shared" ca="1" si="205"/>
        <v/>
      </c>
      <c r="T460" s="41" t="str">
        <f t="shared" ca="1" si="206"/>
        <v/>
      </c>
      <c r="U460" s="39" t="str">
        <f t="shared" si="195"/>
        <v/>
      </c>
      <c r="V460" s="39" t="str">
        <f t="shared" ca="1" si="216"/>
        <v/>
      </c>
      <c r="W460" s="39">
        <f t="shared" ca="1" si="196"/>
        <v>0</v>
      </c>
      <c r="X460" s="40"/>
      <c r="Y460" s="39">
        <f t="shared" ca="1" si="217"/>
        <v>0</v>
      </c>
      <c r="Z460" s="327"/>
      <c r="AA460" s="37" t="str">
        <f t="shared" ca="1" si="207"/>
        <v/>
      </c>
      <c r="AB460" s="41" t="str">
        <f t="shared" ca="1" si="208"/>
        <v/>
      </c>
      <c r="AC460" s="39" t="str">
        <f t="shared" si="197"/>
        <v/>
      </c>
      <c r="AD460" s="39" t="str">
        <f t="shared" ca="1" si="218"/>
        <v/>
      </c>
      <c r="AE460" s="39" t="str">
        <f t="shared" ca="1" si="209"/>
        <v/>
      </c>
      <c r="AF460" s="40"/>
      <c r="AG460" s="39">
        <f t="shared" ca="1" si="219"/>
        <v>0</v>
      </c>
      <c r="AH460" s="339"/>
      <c r="AI460" s="37" t="str">
        <f t="shared" ca="1" si="210"/>
        <v/>
      </c>
      <c r="AJ460" s="41" t="str">
        <f t="shared" ca="1" si="211"/>
        <v/>
      </c>
      <c r="AK460" s="39" t="str">
        <f t="shared" si="198"/>
        <v/>
      </c>
      <c r="AL460" s="39" t="str">
        <f t="shared" ca="1" si="220"/>
        <v/>
      </c>
      <c r="AM460" s="39" t="str">
        <f t="shared" ca="1" si="212"/>
        <v/>
      </c>
      <c r="AN460" s="40"/>
      <c r="AO460" s="39">
        <f t="shared" ca="1" si="221"/>
        <v>0</v>
      </c>
      <c r="AP460" s="339"/>
      <c r="AW460" s="329"/>
      <c r="BI460" s="329"/>
      <c r="BJ460" s="329"/>
      <c r="BK460" s="329"/>
      <c r="BL460" s="329"/>
      <c r="BM460" s="329"/>
      <c r="BN460" s="329"/>
      <c r="BO460" s="329"/>
      <c r="BP460" s="329"/>
      <c r="BQ460" s="329"/>
      <c r="BR460" s="329"/>
      <c r="BS460" s="329"/>
      <c r="BT460" s="329"/>
      <c r="BU460" s="329"/>
      <c r="BV460" s="329"/>
      <c r="BW460" s="325"/>
      <c r="BX460" s="325"/>
      <c r="BY460" s="325"/>
      <c r="BZ460" s="325"/>
      <c r="CA460" s="325"/>
      <c r="CB460" s="325"/>
      <c r="CC460" s="325"/>
      <c r="CD460" s="325"/>
      <c r="CE460" s="325"/>
      <c r="CF460" s="325"/>
      <c r="CG460" s="325"/>
      <c r="CH460" s="325"/>
      <c r="CI460" s="325"/>
      <c r="CJ460" s="325"/>
      <c r="CK460" s="325"/>
      <c r="CL460" s="325"/>
      <c r="CM460" s="325"/>
      <c r="CN460" s="325"/>
      <c r="CO460" s="325"/>
      <c r="CP460" s="325"/>
      <c r="CQ460" s="325"/>
      <c r="CR460" s="325"/>
      <c r="CS460" s="325"/>
      <c r="CT460" s="325"/>
      <c r="CU460" s="325"/>
      <c r="CV460" s="325"/>
      <c r="CW460" s="325"/>
      <c r="CX460" s="325"/>
    </row>
    <row r="461" spans="1:102" s="36" customFormat="1" ht="15" hidden="1" customHeight="1">
      <c r="A461" s="329"/>
      <c r="B461" s="37" t="str">
        <f t="shared" ca="1" si="199"/>
        <v/>
      </c>
      <c r="C461" s="41" t="str">
        <f t="shared" ca="1" si="200"/>
        <v/>
      </c>
      <c r="D461" s="39" t="str">
        <f t="shared" ca="1" si="201"/>
        <v/>
      </c>
      <c r="E461" s="39" t="str">
        <f t="shared" ca="1" si="213"/>
        <v/>
      </c>
      <c r="F461" s="39" t="str">
        <f t="shared" ca="1" si="202"/>
        <v/>
      </c>
      <c r="G461" s="101"/>
      <c r="H461" s="39">
        <f t="shared" ca="1" si="193"/>
        <v>0</v>
      </c>
      <c r="J461" s="332"/>
      <c r="K461" s="37" t="str">
        <f t="shared" ca="1" si="203"/>
        <v/>
      </c>
      <c r="L461" s="41" t="str">
        <f t="shared" ca="1" si="204"/>
        <v/>
      </c>
      <c r="M461" s="39" t="str">
        <f t="shared" si="194"/>
        <v/>
      </c>
      <c r="N461" s="39" t="str">
        <f t="shared" ca="1" si="214"/>
        <v/>
      </c>
      <c r="O461" s="39">
        <f ca="1">ROUND(Q460*$O$5/payments_per_year,2)</f>
        <v>0</v>
      </c>
      <c r="P461" s="101"/>
      <c r="Q461" s="39">
        <f t="shared" ca="1" si="215"/>
        <v>0</v>
      </c>
      <c r="R461" s="332"/>
      <c r="S461" s="37" t="str">
        <f t="shared" ca="1" si="205"/>
        <v/>
      </c>
      <c r="T461" s="41" t="str">
        <f t="shared" ca="1" si="206"/>
        <v/>
      </c>
      <c r="U461" s="39" t="str">
        <f t="shared" si="195"/>
        <v/>
      </c>
      <c r="V461" s="39" t="str">
        <f t="shared" ca="1" si="216"/>
        <v/>
      </c>
      <c r="W461" s="39">
        <f t="shared" ca="1" si="196"/>
        <v>0</v>
      </c>
      <c r="X461" s="40"/>
      <c r="Y461" s="39">
        <f t="shared" ca="1" si="217"/>
        <v>0</v>
      </c>
      <c r="Z461" s="327"/>
      <c r="AA461" s="37" t="str">
        <f t="shared" ca="1" si="207"/>
        <v/>
      </c>
      <c r="AB461" s="41" t="str">
        <f t="shared" ca="1" si="208"/>
        <v/>
      </c>
      <c r="AC461" s="39" t="str">
        <f t="shared" si="197"/>
        <v/>
      </c>
      <c r="AD461" s="39" t="str">
        <f t="shared" ca="1" si="218"/>
        <v/>
      </c>
      <c r="AE461" s="39" t="str">
        <f t="shared" ca="1" si="209"/>
        <v/>
      </c>
      <c r="AF461" s="40"/>
      <c r="AG461" s="39">
        <f t="shared" ca="1" si="219"/>
        <v>0</v>
      </c>
      <c r="AH461" s="339"/>
      <c r="AI461" s="37" t="str">
        <f t="shared" ca="1" si="210"/>
        <v/>
      </c>
      <c r="AJ461" s="41" t="str">
        <f t="shared" ca="1" si="211"/>
        <v/>
      </c>
      <c r="AK461" s="39" t="str">
        <f t="shared" si="198"/>
        <v/>
      </c>
      <c r="AL461" s="39" t="str">
        <f t="shared" ca="1" si="220"/>
        <v/>
      </c>
      <c r="AM461" s="39" t="str">
        <f t="shared" ca="1" si="212"/>
        <v/>
      </c>
      <c r="AN461" s="40"/>
      <c r="AO461" s="39">
        <f t="shared" ca="1" si="221"/>
        <v>0</v>
      </c>
      <c r="AP461" s="339"/>
      <c r="AW461" s="329"/>
      <c r="BI461" s="329"/>
      <c r="BJ461" s="329"/>
      <c r="BK461" s="329"/>
      <c r="BL461" s="329"/>
      <c r="BM461" s="329"/>
      <c r="BN461" s="329"/>
      <c r="BO461" s="329"/>
      <c r="BP461" s="329"/>
      <c r="BQ461" s="329"/>
      <c r="BR461" s="329"/>
      <c r="BS461" s="329"/>
      <c r="BT461" s="329"/>
      <c r="BU461" s="329"/>
      <c r="BV461" s="329"/>
      <c r="BW461" s="325"/>
      <c r="BX461" s="325"/>
      <c r="BY461" s="325"/>
      <c r="BZ461" s="325"/>
      <c r="CA461" s="325"/>
      <c r="CB461" s="325"/>
      <c r="CC461" s="325"/>
      <c r="CD461" s="325"/>
      <c r="CE461" s="325"/>
      <c r="CF461" s="325"/>
      <c r="CG461" s="325"/>
      <c r="CH461" s="325"/>
      <c r="CI461" s="325"/>
      <c r="CJ461" s="325"/>
      <c r="CK461" s="325"/>
      <c r="CL461" s="325"/>
      <c r="CM461" s="325"/>
      <c r="CN461" s="325"/>
      <c r="CO461" s="325"/>
      <c r="CP461" s="325"/>
      <c r="CQ461" s="325"/>
      <c r="CR461" s="325"/>
      <c r="CS461" s="325"/>
      <c r="CT461" s="325"/>
      <c r="CU461" s="325"/>
      <c r="CV461" s="325"/>
      <c r="CW461" s="325"/>
      <c r="CX461" s="325"/>
    </row>
    <row r="462" spans="1:102" s="36" customFormat="1" ht="15" hidden="1" customHeight="1">
      <c r="A462" s="329"/>
      <c r="B462" s="37" t="str">
        <f t="shared" ca="1" si="199"/>
        <v/>
      </c>
      <c r="C462" s="41" t="str">
        <f t="shared" ca="1" si="200"/>
        <v/>
      </c>
      <c r="D462" s="39" t="str">
        <f t="shared" ca="1" si="201"/>
        <v/>
      </c>
      <c r="E462" s="39" t="str">
        <f t="shared" ca="1" si="213"/>
        <v/>
      </c>
      <c r="F462" s="39" t="str">
        <f t="shared" ca="1" si="202"/>
        <v/>
      </c>
      <c r="G462" s="101"/>
      <c r="H462" s="39">
        <f t="shared" ca="1" si="193"/>
        <v>0</v>
      </c>
      <c r="J462" s="332"/>
      <c r="K462" s="37" t="str">
        <f t="shared" ca="1" si="203"/>
        <v/>
      </c>
      <c r="L462" s="41" t="str">
        <f t="shared" ca="1" si="204"/>
        <v/>
      </c>
      <c r="M462" s="39" t="str">
        <f t="shared" si="194"/>
        <v/>
      </c>
      <c r="N462" s="39" t="str">
        <f t="shared" ca="1" si="214"/>
        <v/>
      </c>
      <c r="O462" s="39" t="str">
        <f ca="1">IF(L462="","",ROUND(Q461*$O$5/payments_per_year,2))</f>
        <v/>
      </c>
      <c r="P462" s="101"/>
      <c r="Q462" s="39">
        <f t="shared" ca="1" si="215"/>
        <v>0</v>
      </c>
      <c r="R462" s="332"/>
      <c r="S462" s="37" t="str">
        <f t="shared" ca="1" si="205"/>
        <v/>
      </c>
      <c r="T462" s="41" t="str">
        <f t="shared" ca="1" si="206"/>
        <v/>
      </c>
      <c r="U462" s="39" t="str">
        <f t="shared" si="195"/>
        <v/>
      </c>
      <c r="V462" s="39" t="str">
        <f t="shared" ca="1" si="216"/>
        <v/>
      </c>
      <c r="W462" s="39">
        <f t="shared" ca="1" si="196"/>
        <v>0</v>
      </c>
      <c r="X462" s="40"/>
      <c r="Y462" s="39">
        <f t="shared" ca="1" si="217"/>
        <v>0</v>
      </c>
      <c r="Z462" s="327"/>
      <c r="AA462" s="37" t="str">
        <f t="shared" ca="1" si="207"/>
        <v/>
      </c>
      <c r="AB462" s="41" t="str">
        <f t="shared" ca="1" si="208"/>
        <v/>
      </c>
      <c r="AC462" s="39" t="str">
        <f t="shared" si="197"/>
        <v/>
      </c>
      <c r="AD462" s="39" t="str">
        <f t="shared" ca="1" si="218"/>
        <v/>
      </c>
      <c r="AE462" s="39" t="str">
        <f t="shared" ca="1" si="209"/>
        <v/>
      </c>
      <c r="AF462" s="40"/>
      <c r="AG462" s="39">
        <f t="shared" ca="1" si="219"/>
        <v>0</v>
      </c>
      <c r="AH462" s="339"/>
      <c r="AI462" s="37" t="str">
        <f t="shared" ca="1" si="210"/>
        <v/>
      </c>
      <c r="AJ462" s="41" t="str">
        <f t="shared" ca="1" si="211"/>
        <v/>
      </c>
      <c r="AK462" s="39" t="str">
        <f t="shared" si="198"/>
        <v/>
      </c>
      <c r="AL462" s="39" t="str">
        <f t="shared" ca="1" si="220"/>
        <v/>
      </c>
      <c r="AM462" s="39" t="str">
        <f t="shared" ca="1" si="212"/>
        <v/>
      </c>
      <c r="AN462" s="40"/>
      <c r="AO462" s="39">
        <f t="shared" ca="1" si="221"/>
        <v>0</v>
      </c>
      <c r="AP462" s="339"/>
      <c r="AW462" s="329"/>
      <c r="BI462" s="329"/>
      <c r="BJ462" s="329"/>
      <c r="BK462" s="329"/>
      <c r="BL462" s="329"/>
      <c r="BM462" s="329"/>
      <c r="BN462" s="329"/>
      <c r="BO462" s="329"/>
      <c r="BP462" s="329"/>
      <c r="BQ462" s="329"/>
      <c r="BR462" s="329"/>
      <c r="BS462" s="329"/>
      <c r="BT462" s="329"/>
      <c r="BU462" s="329"/>
      <c r="BV462" s="329"/>
      <c r="BW462" s="325"/>
      <c r="BX462" s="325"/>
      <c r="BY462" s="325"/>
      <c r="BZ462" s="325"/>
      <c r="CA462" s="325"/>
      <c r="CB462" s="325"/>
      <c r="CC462" s="325"/>
      <c r="CD462" s="325"/>
      <c r="CE462" s="325"/>
      <c r="CF462" s="325"/>
      <c r="CG462" s="325"/>
      <c r="CH462" s="325"/>
      <c r="CI462" s="325"/>
      <c r="CJ462" s="325"/>
      <c r="CK462" s="325"/>
      <c r="CL462" s="325"/>
      <c r="CM462" s="325"/>
      <c r="CN462" s="325"/>
      <c r="CO462" s="325"/>
      <c r="CP462" s="325"/>
      <c r="CQ462" s="325"/>
      <c r="CR462" s="325"/>
      <c r="CS462" s="325"/>
      <c r="CT462" s="325"/>
      <c r="CU462" s="325"/>
      <c r="CV462" s="325"/>
      <c r="CW462" s="325"/>
      <c r="CX462" s="325"/>
    </row>
    <row r="463" spans="1:102" s="36" customFormat="1" ht="15" hidden="1" customHeight="1">
      <c r="A463" s="329"/>
      <c r="B463" s="37" t="str">
        <f t="shared" ca="1" si="199"/>
        <v/>
      </c>
      <c r="C463" s="41" t="str">
        <f t="shared" ca="1" si="200"/>
        <v/>
      </c>
      <c r="D463" s="39" t="str">
        <f t="shared" ca="1" si="201"/>
        <v/>
      </c>
      <c r="E463" s="39" t="str">
        <f t="shared" ca="1" si="213"/>
        <v/>
      </c>
      <c r="F463" s="39" t="str">
        <f t="shared" ca="1" si="202"/>
        <v/>
      </c>
      <c r="G463" s="101"/>
      <c r="H463" s="39">
        <f t="shared" ca="1" si="193"/>
        <v>0</v>
      </c>
      <c r="J463" s="332"/>
      <c r="K463" s="37" t="str">
        <f t="shared" ca="1" si="203"/>
        <v/>
      </c>
      <c r="L463" s="41" t="str">
        <f t="shared" ca="1" si="204"/>
        <v/>
      </c>
      <c r="M463" s="39" t="str">
        <f t="shared" si="194"/>
        <v/>
      </c>
      <c r="N463" s="39" t="str">
        <f t="shared" ca="1" si="214"/>
        <v/>
      </c>
      <c r="O463" s="39">
        <f ca="1">ROUND(Q462*$O$5/payments_per_year,2)</f>
        <v>0</v>
      </c>
      <c r="P463" s="101"/>
      <c r="Q463" s="39">
        <f t="shared" ca="1" si="215"/>
        <v>0</v>
      </c>
      <c r="R463" s="332"/>
      <c r="S463" s="37" t="str">
        <f t="shared" ca="1" si="205"/>
        <v/>
      </c>
      <c r="T463" s="41" t="str">
        <f t="shared" ca="1" si="206"/>
        <v/>
      </c>
      <c r="U463" s="39" t="str">
        <f t="shared" si="195"/>
        <v/>
      </c>
      <c r="V463" s="39" t="str">
        <f t="shared" ca="1" si="216"/>
        <v/>
      </c>
      <c r="W463" s="39">
        <f t="shared" ca="1" si="196"/>
        <v>0</v>
      </c>
      <c r="X463" s="40"/>
      <c r="Y463" s="39">
        <f t="shared" ca="1" si="217"/>
        <v>0</v>
      </c>
      <c r="Z463" s="327"/>
      <c r="AA463" s="37" t="str">
        <f t="shared" ca="1" si="207"/>
        <v/>
      </c>
      <c r="AB463" s="41" t="str">
        <f t="shared" ca="1" si="208"/>
        <v/>
      </c>
      <c r="AC463" s="39" t="str">
        <f t="shared" si="197"/>
        <v/>
      </c>
      <c r="AD463" s="39" t="str">
        <f t="shared" ca="1" si="218"/>
        <v/>
      </c>
      <c r="AE463" s="39" t="str">
        <f t="shared" ca="1" si="209"/>
        <v/>
      </c>
      <c r="AF463" s="40"/>
      <c r="AG463" s="39">
        <f t="shared" ca="1" si="219"/>
        <v>0</v>
      </c>
      <c r="AH463" s="339"/>
      <c r="AI463" s="37" t="str">
        <f t="shared" ca="1" si="210"/>
        <v/>
      </c>
      <c r="AJ463" s="41" t="str">
        <f t="shared" ca="1" si="211"/>
        <v/>
      </c>
      <c r="AK463" s="39" t="str">
        <f t="shared" si="198"/>
        <v/>
      </c>
      <c r="AL463" s="39" t="str">
        <f t="shared" ca="1" si="220"/>
        <v/>
      </c>
      <c r="AM463" s="39" t="str">
        <f t="shared" ca="1" si="212"/>
        <v/>
      </c>
      <c r="AN463" s="40"/>
      <c r="AO463" s="39">
        <f t="shared" ca="1" si="221"/>
        <v>0</v>
      </c>
      <c r="AP463" s="339"/>
      <c r="AW463" s="329"/>
      <c r="BI463" s="329"/>
      <c r="BJ463" s="329"/>
      <c r="BK463" s="329"/>
      <c r="BL463" s="329"/>
      <c r="BM463" s="329"/>
      <c r="BN463" s="329"/>
      <c r="BO463" s="329"/>
      <c r="BP463" s="329"/>
      <c r="BQ463" s="329"/>
      <c r="BR463" s="329"/>
      <c r="BS463" s="329"/>
      <c r="BT463" s="329"/>
      <c r="BU463" s="329"/>
      <c r="BV463" s="329"/>
      <c r="BW463" s="325"/>
      <c r="BX463" s="325"/>
      <c r="BY463" s="325"/>
      <c r="BZ463" s="325"/>
      <c r="CA463" s="325"/>
      <c r="CB463" s="325"/>
      <c r="CC463" s="325"/>
      <c r="CD463" s="325"/>
      <c r="CE463" s="325"/>
      <c r="CF463" s="325"/>
      <c r="CG463" s="325"/>
      <c r="CH463" s="325"/>
      <c r="CI463" s="325"/>
      <c r="CJ463" s="325"/>
      <c r="CK463" s="325"/>
      <c r="CL463" s="325"/>
      <c r="CM463" s="325"/>
      <c r="CN463" s="325"/>
      <c r="CO463" s="325"/>
      <c r="CP463" s="325"/>
      <c r="CQ463" s="325"/>
      <c r="CR463" s="325"/>
      <c r="CS463" s="325"/>
      <c r="CT463" s="325"/>
      <c r="CU463" s="325"/>
      <c r="CV463" s="325"/>
      <c r="CW463" s="325"/>
      <c r="CX463" s="325"/>
    </row>
    <row r="464" spans="1:102" s="36" customFormat="1" ht="15" hidden="1" customHeight="1">
      <c r="A464" s="329"/>
      <c r="B464" s="37" t="str">
        <f t="shared" ca="1" si="199"/>
        <v/>
      </c>
      <c r="C464" s="41" t="str">
        <f t="shared" ca="1" si="200"/>
        <v/>
      </c>
      <c r="D464" s="39" t="str">
        <f t="shared" ca="1" si="201"/>
        <v/>
      </c>
      <c r="E464" s="39" t="str">
        <f t="shared" ca="1" si="213"/>
        <v/>
      </c>
      <c r="F464" s="39" t="str">
        <f t="shared" ca="1" si="202"/>
        <v/>
      </c>
      <c r="G464" s="101"/>
      <c r="H464" s="39">
        <f t="shared" ca="1" si="193"/>
        <v>0</v>
      </c>
      <c r="J464" s="332"/>
      <c r="K464" s="37" t="str">
        <f t="shared" ca="1" si="203"/>
        <v/>
      </c>
      <c r="L464" s="41" t="str">
        <f t="shared" ca="1" si="204"/>
        <v/>
      </c>
      <c r="M464" s="39" t="str">
        <f t="shared" si="194"/>
        <v/>
      </c>
      <c r="N464" s="39" t="str">
        <f t="shared" ca="1" si="214"/>
        <v/>
      </c>
      <c r="O464" s="39" t="str">
        <f ca="1">IF(L464="","",ROUND(Q463*$O$5/payments_per_year,2))</f>
        <v/>
      </c>
      <c r="P464" s="101"/>
      <c r="Q464" s="39">
        <f t="shared" ca="1" si="215"/>
        <v>0</v>
      </c>
      <c r="R464" s="332"/>
      <c r="S464" s="37" t="str">
        <f t="shared" ca="1" si="205"/>
        <v/>
      </c>
      <c r="T464" s="41" t="str">
        <f t="shared" ca="1" si="206"/>
        <v/>
      </c>
      <c r="U464" s="39" t="str">
        <f t="shared" si="195"/>
        <v/>
      </c>
      <c r="V464" s="39" t="str">
        <f t="shared" ca="1" si="216"/>
        <v/>
      </c>
      <c r="W464" s="39">
        <f t="shared" ca="1" si="196"/>
        <v>0</v>
      </c>
      <c r="X464" s="40"/>
      <c r="Y464" s="39">
        <f t="shared" ca="1" si="217"/>
        <v>0</v>
      </c>
      <c r="Z464" s="327"/>
      <c r="AA464" s="37" t="str">
        <f t="shared" ca="1" si="207"/>
        <v/>
      </c>
      <c r="AB464" s="41" t="str">
        <f t="shared" ca="1" si="208"/>
        <v/>
      </c>
      <c r="AC464" s="39" t="str">
        <f t="shared" si="197"/>
        <v/>
      </c>
      <c r="AD464" s="39" t="str">
        <f t="shared" ca="1" si="218"/>
        <v/>
      </c>
      <c r="AE464" s="39" t="str">
        <f t="shared" ca="1" si="209"/>
        <v/>
      </c>
      <c r="AF464" s="40"/>
      <c r="AG464" s="39">
        <f t="shared" ca="1" si="219"/>
        <v>0</v>
      </c>
      <c r="AH464" s="339"/>
      <c r="AI464" s="37" t="str">
        <f t="shared" ca="1" si="210"/>
        <v/>
      </c>
      <c r="AJ464" s="41" t="str">
        <f t="shared" ca="1" si="211"/>
        <v/>
      </c>
      <c r="AK464" s="39" t="str">
        <f t="shared" si="198"/>
        <v/>
      </c>
      <c r="AL464" s="39" t="str">
        <f t="shared" ca="1" si="220"/>
        <v/>
      </c>
      <c r="AM464" s="39" t="str">
        <f t="shared" ca="1" si="212"/>
        <v/>
      </c>
      <c r="AN464" s="40"/>
      <c r="AO464" s="39">
        <f t="shared" ca="1" si="221"/>
        <v>0</v>
      </c>
      <c r="AP464" s="339"/>
      <c r="AW464" s="329"/>
      <c r="BI464" s="329"/>
      <c r="BJ464" s="329"/>
      <c r="BK464" s="329"/>
      <c r="BL464" s="329"/>
      <c r="BM464" s="329"/>
      <c r="BN464" s="329"/>
      <c r="BO464" s="329"/>
      <c r="BP464" s="329"/>
      <c r="BQ464" s="329"/>
      <c r="BR464" s="329"/>
      <c r="BS464" s="329"/>
      <c r="BT464" s="329"/>
      <c r="BU464" s="329"/>
      <c r="BV464" s="329"/>
      <c r="BW464" s="325"/>
      <c r="BX464" s="325"/>
      <c r="BY464" s="325"/>
      <c r="BZ464" s="325"/>
      <c r="CA464" s="325"/>
      <c r="CB464" s="325"/>
      <c r="CC464" s="325"/>
      <c r="CD464" s="325"/>
      <c r="CE464" s="325"/>
      <c r="CF464" s="325"/>
      <c r="CG464" s="325"/>
      <c r="CH464" s="325"/>
      <c r="CI464" s="325"/>
      <c r="CJ464" s="325"/>
      <c r="CK464" s="325"/>
      <c r="CL464" s="325"/>
      <c r="CM464" s="325"/>
      <c r="CN464" s="325"/>
      <c r="CO464" s="325"/>
      <c r="CP464" s="325"/>
      <c r="CQ464" s="325"/>
      <c r="CR464" s="325"/>
      <c r="CS464" s="325"/>
      <c r="CT464" s="325"/>
      <c r="CU464" s="325"/>
      <c r="CV464" s="325"/>
      <c r="CW464" s="325"/>
      <c r="CX464" s="325"/>
    </row>
    <row r="465" spans="1:102" s="36" customFormat="1" ht="15" hidden="1" customHeight="1">
      <c r="A465" s="329"/>
      <c r="B465" s="37" t="str">
        <f t="shared" ca="1" si="199"/>
        <v/>
      </c>
      <c r="C465" s="41" t="str">
        <f t="shared" ca="1" si="200"/>
        <v/>
      </c>
      <c r="D465" s="39" t="str">
        <f t="shared" ca="1" si="201"/>
        <v/>
      </c>
      <c r="E465" s="39" t="str">
        <f t="shared" ca="1" si="213"/>
        <v/>
      </c>
      <c r="F465" s="39" t="str">
        <f t="shared" ca="1" si="202"/>
        <v/>
      </c>
      <c r="G465" s="101"/>
      <c r="H465" s="39">
        <f t="shared" ca="1" si="193"/>
        <v>0</v>
      </c>
      <c r="J465" s="332"/>
      <c r="K465" s="37" t="str">
        <f t="shared" ca="1" si="203"/>
        <v/>
      </c>
      <c r="L465" s="41" t="str">
        <f t="shared" ca="1" si="204"/>
        <v/>
      </c>
      <c r="M465" s="39" t="str">
        <f t="shared" si="194"/>
        <v/>
      </c>
      <c r="N465" s="39" t="str">
        <f t="shared" ca="1" si="214"/>
        <v/>
      </c>
      <c r="O465" s="39">
        <f ca="1">ROUND(Q464*$O$5/payments_per_year,2)</f>
        <v>0</v>
      </c>
      <c r="P465" s="101"/>
      <c r="Q465" s="39">
        <f t="shared" ca="1" si="215"/>
        <v>0</v>
      </c>
      <c r="R465" s="332"/>
      <c r="S465" s="37" t="str">
        <f t="shared" ca="1" si="205"/>
        <v/>
      </c>
      <c r="T465" s="41" t="str">
        <f t="shared" ca="1" si="206"/>
        <v/>
      </c>
      <c r="U465" s="39" t="str">
        <f t="shared" si="195"/>
        <v/>
      </c>
      <c r="V465" s="39" t="str">
        <f t="shared" ca="1" si="216"/>
        <v/>
      </c>
      <c r="W465" s="39">
        <f t="shared" ca="1" si="196"/>
        <v>0</v>
      </c>
      <c r="X465" s="40"/>
      <c r="Y465" s="39">
        <f t="shared" ca="1" si="217"/>
        <v>0</v>
      </c>
      <c r="Z465" s="327"/>
      <c r="AA465" s="37" t="str">
        <f t="shared" ca="1" si="207"/>
        <v/>
      </c>
      <c r="AB465" s="41" t="str">
        <f t="shared" ca="1" si="208"/>
        <v/>
      </c>
      <c r="AC465" s="39" t="str">
        <f t="shared" si="197"/>
        <v/>
      </c>
      <c r="AD465" s="39" t="str">
        <f t="shared" ca="1" si="218"/>
        <v/>
      </c>
      <c r="AE465" s="39" t="str">
        <f t="shared" ca="1" si="209"/>
        <v/>
      </c>
      <c r="AF465" s="40"/>
      <c r="AG465" s="39">
        <f t="shared" ca="1" si="219"/>
        <v>0</v>
      </c>
      <c r="AH465" s="339"/>
      <c r="AI465" s="37" t="str">
        <f t="shared" ca="1" si="210"/>
        <v/>
      </c>
      <c r="AJ465" s="41" t="str">
        <f t="shared" ca="1" si="211"/>
        <v/>
      </c>
      <c r="AK465" s="39" t="str">
        <f t="shared" si="198"/>
        <v/>
      </c>
      <c r="AL465" s="39" t="str">
        <f t="shared" ca="1" si="220"/>
        <v/>
      </c>
      <c r="AM465" s="39" t="str">
        <f t="shared" ca="1" si="212"/>
        <v/>
      </c>
      <c r="AN465" s="40"/>
      <c r="AO465" s="39">
        <f t="shared" ca="1" si="221"/>
        <v>0</v>
      </c>
      <c r="AP465" s="339"/>
      <c r="AW465" s="329"/>
      <c r="BI465" s="329"/>
      <c r="BJ465" s="329"/>
      <c r="BK465" s="329"/>
      <c r="BL465" s="329"/>
      <c r="BM465" s="329"/>
      <c r="BN465" s="329"/>
      <c r="BO465" s="329"/>
      <c r="BP465" s="329"/>
      <c r="BQ465" s="329"/>
      <c r="BR465" s="329"/>
      <c r="BS465" s="329"/>
      <c r="BT465" s="329"/>
      <c r="BU465" s="329"/>
      <c r="BV465" s="329"/>
      <c r="BW465" s="325"/>
      <c r="BX465" s="325"/>
      <c r="BY465" s="325"/>
      <c r="BZ465" s="325"/>
      <c r="CA465" s="325"/>
      <c r="CB465" s="325"/>
      <c r="CC465" s="325"/>
      <c r="CD465" s="325"/>
      <c r="CE465" s="325"/>
      <c r="CF465" s="325"/>
      <c r="CG465" s="325"/>
      <c r="CH465" s="325"/>
      <c r="CI465" s="325"/>
      <c r="CJ465" s="325"/>
      <c r="CK465" s="325"/>
      <c r="CL465" s="325"/>
      <c r="CM465" s="325"/>
      <c r="CN465" s="325"/>
      <c r="CO465" s="325"/>
      <c r="CP465" s="325"/>
      <c r="CQ465" s="325"/>
      <c r="CR465" s="325"/>
      <c r="CS465" s="325"/>
      <c r="CT465" s="325"/>
      <c r="CU465" s="325"/>
      <c r="CV465" s="325"/>
      <c r="CW465" s="325"/>
      <c r="CX465" s="325"/>
    </row>
    <row r="466" spans="1:102" s="36" customFormat="1" ht="15" hidden="1" customHeight="1">
      <c r="A466" s="329"/>
      <c r="B466" s="37" t="str">
        <f t="shared" ca="1" si="199"/>
        <v/>
      </c>
      <c r="C466" s="41" t="str">
        <f t="shared" ca="1" si="200"/>
        <v/>
      </c>
      <c r="D466" s="39" t="str">
        <f t="shared" ca="1" si="201"/>
        <v/>
      </c>
      <c r="E466" s="39" t="str">
        <f t="shared" ca="1" si="213"/>
        <v/>
      </c>
      <c r="F466" s="39" t="str">
        <f t="shared" ca="1" si="202"/>
        <v/>
      </c>
      <c r="G466" s="101"/>
      <c r="H466" s="39">
        <f t="shared" ca="1" si="193"/>
        <v>0</v>
      </c>
      <c r="J466" s="332"/>
      <c r="K466" s="37" t="str">
        <f t="shared" ca="1" si="203"/>
        <v/>
      </c>
      <c r="L466" s="41" t="str">
        <f t="shared" ca="1" si="204"/>
        <v/>
      </c>
      <c r="M466" s="39" t="str">
        <f t="shared" si="194"/>
        <v/>
      </c>
      <c r="N466" s="39" t="str">
        <f t="shared" ca="1" si="214"/>
        <v/>
      </c>
      <c r="O466" s="39" t="str">
        <f ca="1">IF(L466="","",ROUND(Q465*$O$5/payments_per_year,2))</f>
        <v/>
      </c>
      <c r="P466" s="101"/>
      <c r="Q466" s="39">
        <f t="shared" ca="1" si="215"/>
        <v>0</v>
      </c>
      <c r="R466" s="332"/>
      <c r="S466" s="37" t="str">
        <f t="shared" ca="1" si="205"/>
        <v/>
      </c>
      <c r="T466" s="41" t="str">
        <f t="shared" ca="1" si="206"/>
        <v/>
      </c>
      <c r="U466" s="39" t="str">
        <f t="shared" si="195"/>
        <v/>
      </c>
      <c r="V466" s="39" t="str">
        <f t="shared" ca="1" si="216"/>
        <v/>
      </c>
      <c r="W466" s="39">
        <f t="shared" ca="1" si="196"/>
        <v>0</v>
      </c>
      <c r="X466" s="40"/>
      <c r="Y466" s="39">
        <f t="shared" ca="1" si="217"/>
        <v>0</v>
      </c>
      <c r="Z466" s="327"/>
      <c r="AA466" s="37" t="str">
        <f t="shared" ca="1" si="207"/>
        <v/>
      </c>
      <c r="AB466" s="41" t="str">
        <f t="shared" ca="1" si="208"/>
        <v/>
      </c>
      <c r="AC466" s="39" t="str">
        <f t="shared" si="197"/>
        <v/>
      </c>
      <c r="AD466" s="39" t="str">
        <f t="shared" ca="1" si="218"/>
        <v/>
      </c>
      <c r="AE466" s="39" t="str">
        <f t="shared" ca="1" si="209"/>
        <v/>
      </c>
      <c r="AF466" s="40"/>
      <c r="AG466" s="39">
        <f t="shared" ca="1" si="219"/>
        <v>0</v>
      </c>
      <c r="AH466" s="339"/>
      <c r="AI466" s="37" t="str">
        <f t="shared" ca="1" si="210"/>
        <v/>
      </c>
      <c r="AJ466" s="41" t="str">
        <f t="shared" ca="1" si="211"/>
        <v/>
      </c>
      <c r="AK466" s="39" t="str">
        <f t="shared" si="198"/>
        <v/>
      </c>
      <c r="AL466" s="39" t="str">
        <f t="shared" ca="1" si="220"/>
        <v/>
      </c>
      <c r="AM466" s="39" t="str">
        <f t="shared" ca="1" si="212"/>
        <v/>
      </c>
      <c r="AN466" s="40"/>
      <c r="AO466" s="39">
        <f t="shared" ca="1" si="221"/>
        <v>0</v>
      </c>
      <c r="AP466" s="339"/>
      <c r="AW466" s="329"/>
      <c r="BI466" s="329"/>
      <c r="BJ466" s="329"/>
      <c r="BK466" s="329"/>
      <c r="BL466" s="329"/>
      <c r="BM466" s="329"/>
      <c r="BN466" s="329"/>
      <c r="BO466" s="329"/>
      <c r="BP466" s="329"/>
      <c r="BQ466" s="329"/>
      <c r="BR466" s="329"/>
      <c r="BS466" s="329"/>
      <c r="BT466" s="329"/>
      <c r="BU466" s="329"/>
      <c r="BV466" s="329"/>
      <c r="BW466" s="325"/>
      <c r="BX466" s="325"/>
      <c r="BY466" s="325"/>
      <c r="BZ466" s="325"/>
      <c r="CA466" s="325"/>
      <c r="CB466" s="325"/>
      <c r="CC466" s="325"/>
      <c r="CD466" s="325"/>
      <c r="CE466" s="325"/>
      <c r="CF466" s="325"/>
      <c r="CG466" s="325"/>
      <c r="CH466" s="325"/>
      <c r="CI466" s="325"/>
      <c r="CJ466" s="325"/>
      <c r="CK466" s="325"/>
      <c r="CL466" s="325"/>
      <c r="CM466" s="325"/>
      <c r="CN466" s="325"/>
      <c r="CO466" s="325"/>
      <c r="CP466" s="325"/>
      <c r="CQ466" s="325"/>
      <c r="CR466" s="325"/>
      <c r="CS466" s="325"/>
      <c r="CT466" s="325"/>
      <c r="CU466" s="325"/>
      <c r="CV466" s="325"/>
      <c r="CW466" s="325"/>
      <c r="CX466" s="325"/>
    </row>
    <row r="467" spans="1:102" s="36" customFormat="1" ht="15" hidden="1" customHeight="1">
      <c r="A467" s="329"/>
      <c r="B467" s="37" t="str">
        <f t="shared" ca="1" si="199"/>
        <v/>
      </c>
      <c r="C467" s="41" t="str">
        <f t="shared" ca="1" si="200"/>
        <v/>
      </c>
      <c r="D467" s="39" t="str">
        <f t="shared" ca="1" si="201"/>
        <v/>
      </c>
      <c r="E467" s="39" t="str">
        <f t="shared" ca="1" si="213"/>
        <v/>
      </c>
      <c r="F467" s="39" t="str">
        <f t="shared" ca="1" si="202"/>
        <v/>
      </c>
      <c r="G467" s="101"/>
      <c r="H467" s="39">
        <f t="shared" ref="H467:H530" ca="1" si="222">IF(B467="",0,ROUND(H466-E467-G467,2))</f>
        <v>0</v>
      </c>
      <c r="J467" s="332"/>
      <c r="K467" s="37" t="str">
        <f t="shared" ca="1" si="203"/>
        <v/>
      </c>
      <c r="L467" s="41" t="str">
        <f t="shared" ca="1" si="204"/>
        <v/>
      </c>
      <c r="M467" s="39" t="str">
        <f t="shared" ref="M467:M530" si="223">$O$10</f>
        <v/>
      </c>
      <c r="N467" s="39" t="str">
        <f t="shared" ca="1" si="214"/>
        <v/>
      </c>
      <c r="O467" s="39">
        <f ca="1">ROUND(Q466*$O$5/payments_per_year,2)</f>
        <v>0</v>
      </c>
      <c r="P467" s="101"/>
      <c r="Q467" s="39">
        <f t="shared" ca="1" si="215"/>
        <v>0</v>
      </c>
      <c r="R467" s="332"/>
      <c r="S467" s="37" t="str">
        <f t="shared" ca="1" si="205"/>
        <v/>
      </c>
      <c r="T467" s="41" t="str">
        <f t="shared" ca="1" si="206"/>
        <v/>
      </c>
      <c r="U467" s="39" t="str">
        <f t="shared" ref="U467:U530" si="224">$W$10</f>
        <v/>
      </c>
      <c r="V467" s="39" t="str">
        <f t="shared" ca="1" si="216"/>
        <v/>
      </c>
      <c r="W467" s="39">
        <f t="shared" ref="W467:W530" ca="1" si="225">ROUND(Y466*$W$5/payments_per_year,2)</f>
        <v>0</v>
      </c>
      <c r="X467" s="40"/>
      <c r="Y467" s="39">
        <f t="shared" ca="1" si="217"/>
        <v>0</v>
      </c>
      <c r="Z467" s="327"/>
      <c r="AA467" s="37" t="str">
        <f t="shared" ca="1" si="207"/>
        <v/>
      </c>
      <c r="AB467" s="41" t="str">
        <f t="shared" ca="1" si="208"/>
        <v/>
      </c>
      <c r="AC467" s="39" t="str">
        <f t="shared" ref="AC467:AC530" si="226">$AE$10</f>
        <v/>
      </c>
      <c r="AD467" s="39" t="str">
        <f t="shared" ca="1" si="218"/>
        <v/>
      </c>
      <c r="AE467" s="39" t="str">
        <f t="shared" ca="1" si="209"/>
        <v/>
      </c>
      <c r="AF467" s="40"/>
      <c r="AG467" s="39">
        <f t="shared" ca="1" si="219"/>
        <v>0</v>
      </c>
      <c r="AH467" s="339"/>
      <c r="AI467" s="37" t="str">
        <f t="shared" ca="1" si="210"/>
        <v/>
      </c>
      <c r="AJ467" s="41" t="str">
        <f t="shared" ca="1" si="211"/>
        <v/>
      </c>
      <c r="AK467" s="39" t="str">
        <f t="shared" ref="AK467:AK530" si="227">$AE$10</f>
        <v/>
      </c>
      <c r="AL467" s="39" t="str">
        <f t="shared" ca="1" si="220"/>
        <v/>
      </c>
      <c r="AM467" s="39" t="str">
        <f t="shared" ca="1" si="212"/>
        <v/>
      </c>
      <c r="AN467" s="40"/>
      <c r="AO467" s="39">
        <f t="shared" ca="1" si="221"/>
        <v>0</v>
      </c>
      <c r="AP467" s="339"/>
      <c r="AW467" s="329"/>
      <c r="BI467" s="329"/>
      <c r="BJ467" s="329"/>
      <c r="BK467" s="329"/>
      <c r="BL467" s="329"/>
      <c r="BM467" s="329"/>
      <c r="BN467" s="329"/>
      <c r="BO467" s="329"/>
      <c r="BP467" s="329"/>
      <c r="BQ467" s="329"/>
      <c r="BR467" s="329"/>
      <c r="BS467" s="329"/>
      <c r="BT467" s="329"/>
      <c r="BU467" s="329"/>
      <c r="BV467" s="329"/>
      <c r="BW467" s="325"/>
      <c r="BX467" s="325"/>
      <c r="BY467" s="325"/>
      <c r="BZ467" s="325"/>
      <c r="CA467" s="325"/>
      <c r="CB467" s="325"/>
      <c r="CC467" s="325"/>
      <c r="CD467" s="325"/>
      <c r="CE467" s="325"/>
      <c r="CF467" s="325"/>
      <c r="CG467" s="325"/>
      <c r="CH467" s="325"/>
      <c r="CI467" s="325"/>
      <c r="CJ467" s="325"/>
      <c r="CK467" s="325"/>
      <c r="CL467" s="325"/>
      <c r="CM467" s="325"/>
      <c r="CN467" s="325"/>
      <c r="CO467" s="325"/>
      <c r="CP467" s="325"/>
      <c r="CQ467" s="325"/>
      <c r="CR467" s="325"/>
      <c r="CS467" s="325"/>
      <c r="CT467" s="325"/>
      <c r="CU467" s="325"/>
      <c r="CV467" s="325"/>
      <c r="CW467" s="325"/>
      <c r="CX467" s="325"/>
    </row>
    <row r="468" spans="1:102" s="36" customFormat="1" ht="15" hidden="1" customHeight="1">
      <c r="A468" s="329"/>
      <c r="B468" s="37" t="str">
        <f t="shared" ref="B468:B531" ca="1" si="228">IF(B467&lt;$F$11,IF(H467&gt;0,B467+1,""),"")</f>
        <v/>
      </c>
      <c r="C468" s="41" t="str">
        <f t="shared" ref="C468:C531" ca="1" si="229">IF(B468="","",IF(B468&lt;=$F$11,IF(payments_per_year=26,DATE(YEAR(start_date),MONTH(start_date),DAY(start_date)+14*B468),IF(payments_per_year=52,DATE(YEAR(start_date),MONTH(start_date),DAY(start_date)+7*B468),DATE(YEAR(start_date),MONTH(start_date)+B468*12/$F$7,DAY(start_date)))),""))</f>
        <v/>
      </c>
      <c r="D468" s="39" t="str">
        <f t="shared" ref="D468:D531" ca="1" si="230">IF(C468="","",IF($F$10+F468&gt;H467,ROUND(H467+F468,2),$F$10))</f>
        <v/>
      </c>
      <c r="E468" s="39" t="str">
        <f t="shared" ca="1" si="213"/>
        <v/>
      </c>
      <c r="F468" s="39" t="str">
        <f t="shared" ref="F468:F531" ca="1" si="231">IF(C468="","",ROUND(H467*$F$5/payments_per_year,2))</f>
        <v/>
      </c>
      <c r="G468" s="101"/>
      <c r="H468" s="39">
        <f t="shared" ca="1" si="222"/>
        <v>0</v>
      </c>
      <c r="J468" s="332"/>
      <c r="K468" s="37" t="str">
        <f t="shared" ref="K468:K531" ca="1" si="232">IF(K467&lt;$F$11,IF(Q467&gt;0,K467+1,""),"")</f>
        <v/>
      </c>
      <c r="L468" s="41" t="str">
        <f t="shared" ref="L468:L531" ca="1" si="233">IF(K468="","",IF(K468&lt;=$F$11,IF(payments_per_year=26,DATE(YEAR(start_date),MONTH(start_date),DAY(start_date)+14*K468),IF(payments_per_year=52,DATE(YEAR(start_date),MONTH(start_date),DAY(start_date)+7*K468),DATE(YEAR(start_date),MONTH(start_date)+K468*12/$F$7,DAY(start_date)))),""))</f>
        <v/>
      </c>
      <c r="M468" s="39" t="str">
        <f t="shared" si="223"/>
        <v/>
      </c>
      <c r="N468" s="39" t="str">
        <f t="shared" ca="1" si="214"/>
        <v/>
      </c>
      <c r="O468" s="39" t="str">
        <f ca="1">IF(L468="","",ROUND(Q467*$O$5/payments_per_year,2))</f>
        <v/>
      </c>
      <c r="P468" s="101"/>
      <c r="Q468" s="39">
        <f t="shared" ca="1" si="215"/>
        <v>0</v>
      </c>
      <c r="R468" s="332"/>
      <c r="S468" s="37" t="str">
        <f t="shared" ref="S468:S531" ca="1" si="234">IF(S467&lt;$F$11,IF(Y467&gt;0,S467+1,""),"")</f>
        <v/>
      </c>
      <c r="T468" s="41" t="str">
        <f t="shared" ref="T468:T531" ca="1" si="235">IF(S468="","",IF(S468&lt;=$F$11,IF(payments_per_year=26,DATE(YEAR(start_date),MONTH(start_date),DAY(start_date)+14*S468),IF(payments_per_year=52,DATE(YEAR(start_date),MONTH(start_date),DAY(start_date)+7*S468),DATE(YEAR(start_date),MONTH(start_date)+S468*12/$F$7,DAY(start_date)))),""))</f>
        <v/>
      </c>
      <c r="U468" s="39" t="str">
        <f t="shared" si="224"/>
        <v/>
      </c>
      <c r="V468" s="39" t="str">
        <f t="shared" ca="1" si="216"/>
        <v/>
      </c>
      <c r="W468" s="39">
        <f t="shared" ca="1" si="225"/>
        <v>0</v>
      </c>
      <c r="X468" s="40"/>
      <c r="Y468" s="39">
        <f t="shared" ca="1" si="217"/>
        <v>0</v>
      </c>
      <c r="Z468" s="327"/>
      <c r="AA468" s="37" t="str">
        <f t="shared" ref="AA468:AA531" ca="1" si="236">IF(AA467&lt;$F$11,IF(AG467&gt;0,AA467+1,""),"")</f>
        <v/>
      </c>
      <c r="AB468" s="41" t="str">
        <f t="shared" ref="AB468:AB531" ca="1" si="237">IF(AA468="","",IF(AA468&lt;=$F$11,IF(payments_per_year=26,DATE(YEAR(start_date),MONTH(start_date),DAY(start_date)+14*AA468),IF(payments_per_year=52,DATE(YEAR(start_date),MONTH(start_date),DAY(start_date)+7*AA468),DATE(YEAR(start_date),MONTH(start_date)+AA468*12/$F$7,DAY(start_date)))),""))</f>
        <v/>
      </c>
      <c r="AC468" s="39" t="str">
        <f t="shared" si="226"/>
        <v/>
      </c>
      <c r="AD468" s="39" t="str">
        <f t="shared" ca="1" si="218"/>
        <v/>
      </c>
      <c r="AE468" s="39" t="str">
        <f t="shared" ref="AE468:AE531" ca="1" si="238">IF(AB468="","",ROUND(AG467*$F$5/payments_per_year,2))</f>
        <v/>
      </c>
      <c r="AF468" s="40"/>
      <c r="AG468" s="39">
        <f t="shared" ca="1" si="219"/>
        <v>0</v>
      </c>
      <c r="AH468" s="339"/>
      <c r="AI468" s="37" t="str">
        <f t="shared" ref="AI468:AI531" ca="1" si="239">IF(AI467&lt;$F$11,IF(AO467&gt;0,AI467+1,""),"")</f>
        <v/>
      </c>
      <c r="AJ468" s="41" t="str">
        <f t="shared" ref="AJ468:AJ531" ca="1" si="240">IF(AI468="","",IF(AI468&lt;=$F$11,IF(payments_per_year=26,DATE(YEAR(start_date),MONTH(start_date),DAY(start_date)+14*AI468),IF(payments_per_year=52,DATE(YEAR(start_date),MONTH(start_date),DAY(start_date)+7*AI468),DATE(YEAR(start_date),MONTH(start_date)+AI468*12/$F$7,DAY(start_date)))),""))</f>
        <v/>
      </c>
      <c r="AK468" s="39" t="str">
        <f t="shared" si="227"/>
        <v/>
      </c>
      <c r="AL468" s="39" t="str">
        <f t="shared" ca="1" si="220"/>
        <v/>
      </c>
      <c r="AM468" s="39" t="str">
        <f t="shared" ref="AM468:AM531" ca="1" si="241">IF(AJ468="","",ROUND(AO467*$F$5/payments_per_year,2))</f>
        <v/>
      </c>
      <c r="AN468" s="40"/>
      <c r="AO468" s="39">
        <f t="shared" ca="1" si="221"/>
        <v>0</v>
      </c>
      <c r="AP468" s="339"/>
      <c r="AW468" s="329"/>
      <c r="BI468" s="329"/>
      <c r="BJ468" s="329"/>
      <c r="BK468" s="329"/>
      <c r="BL468" s="329"/>
      <c r="BM468" s="329"/>
      <c r="BN468" s="329"/>
      <c r="BO468" s="329"/>
      <c r="BP468" s="329"/>
      <c r="BQ468" s="329"/>
      <c r="BR468" s="329"/>
      <c r="BS468" s="329"/>
      <c r="BT468" s="329"/>
      <c r="BU468" s="329"/>
      <c r="BV468" s="329"/>
      <c r="BW468" s="325"/>
      <c r="BX468" s="325"/>
      <c r="BY468" s="325"/>
      <c r="BZ468" s="325"/>
      <c r="CA468" s="325"/>
      <c r="CB468" s="325"/>
      <c r="CC468" s="325"/>
      <c r="CD468" s="325"/>
      <c r="CE468" s="325"/>
      <c r="CF468" s="325"/>
      <c r="CG468" s="325"/>
      <c r="CH468" s="325"/>
      <c r="CI468" s="325"/>
      <c r="CJ468" s="325"/>
      <c r="CK468" s="325"/>
      <c r="CL468" s="325"/>
      <c r="CM468" s="325"/>
      <c r="CN468" s="325"/>
      <c r="CO468" s="325"/>
      <c r="CP468" s="325"/>
      <c r="CQ468" s="325"/>
      <c r="CR468" s="325"/>
      <c r="CS468" s="325"/>
      <c r="CT468" s="325"/>
      <c r="CU468" s="325"/>
      <c r="CV468" s="325"/>
      <c r="CW468" s="325"/>
      <c r="CX468" s="325"/>
    </row>
    <row r="469" spans="1:102" s="36" customFormat="1" ht="15" hidden="1" customHeight="1">
      <c r="A469" s="329"/>
      <c r="B469" s="37" t="str">
        <f t="shared" ca="1" si="228"/>
        <v/>
      </c>
      <c r="C469" s="41" t="str">
        <f t="shared" ca="1" si="229"/>
        <v/>
      </c>
      <c r="D469" s="39" t="str">
        <f t="shared" ca="1" si="230"/>
        <v/>
      </c>
      <c r="E469" s="39" t="str">
        <f t="shared" ca="1" si="213"/>
        <v/>
      </c>
      <c r="F469" s="39" t="str">
        <f t="shared" ca="1" si="231"/>
        <v/>
      </c>
      <c r="G469" s="101"/>
      <c r="H469" s="39">
        <f t="shared" ca="1" si="222"/>
        <v>0</v>
      </c>
      <c r="J469" s="332"/>
      <c r="K469" s="37" t="str">
        <f t="shared" ca="1" si="232"/>
        <v/>
      </c>
      <c r="L469" s="41" t="str">
        <f t="shared" ca="1" si="233"/>
        <v/>
      </c>
      <c r="M469" s="39" t="str">
        <f t="shared" si="223"/>
        <v/>
      </c>
      <c r="N469" s="39" t="str">
        <f t="shared" ca="1" si="214"/>
        <v/>
      </c>
      <c r="O469" s="39">
        <f ca="1">ROUND(Q468*$O$5/payments_per_year,2)</f>
        <v>0</v>
      </c>
      <c r="P469" s="101"/>
      <c r="Q469" s="39">
        <f t="shared" ca="1" si="215"/>
        <v>0</v>
      </c>
      <c r="R469" s="332"/>
      <c r="S469" s="37" t="str">
        <f t="shared" ca="1" si="234"/>
        <v/>
      </c>
      <c r="T469" s="41" t="str">
        <f t="shared" ca="1" si="235"/>
        <v/>
      </c>
      <c r="U469" s="39" t="str">
        <f t="shared" si="224"/>
        <v/>
      </c>
      <c r="V469" s="39" t="str">
        <f t="shared" ca="1" si="216"/>
        <v/>
      </c>
      <c r="W469" s="39">
        <f t="shared" ca="1" si="225"/>
        <v>0</v>
      </c>
      <c r="X469" s="40"/>
      <c r="Y469" s="39">
        <f t="shared" ca="1" si="217"/>
        <v>0</v>
      </c>
      <c r="Z469" s="327"/>
      <c r="AA469" s="37" t="str">
        <f t="shared" ca="1" si="236"/>
        <v/>
      </c>
      <c r="AB469" s="41" t="str">
        <f t="shared" ca="1" si="237"/>
        <v/>
      </c>
      <c r="AC469" s="39" t="str">
        <f t="shared" si="226"/>
        <v/>
      </c>
      <c r="AD469" s="39" t="str">
        <f t="shared" ca="1" si="218"/>
        <v/>
      </c>
      <c r="AE469" s="39" t="str">
        <f t="shared" ca="1" si="238"/>
        <v/>
      </c>
      <c r="AF469" s="40"/>
      <c r="AG469" s="39">
        <f t="shared" ca="1" si="219"/>
        <v>0</v>
      </c>
      <c r="AH469" s="339"/>
      <c r="AI469" s="37" t="str">
        <f t="shared" ca="1" si="239"/>
        <v/>
      </c>
      <c r="AJ469" s="41" t="str">
        <f t="shared" ca="1" si="240"/>
        <v/>
      </c>
      <c r="AK469" s="39" t="str">
        <f t="shared" si="227"/>
        <v/>
      </c>
      <c r="AL469" s="39" t="str">
        <f t="shared" ca="1" si="220"/>
        <v/>
      </c>
      <c r="AM469" s="39" t="str">
        <f t="shared" ca="1" si="241"/>
        <v/>
      </c>
      <c r="AN469" s="40"/>
      <c r="AO469" s="39">
        <f t="shared" ca="1" si="221"/>
        <v>0</v>
      </c>
      <c r="AP469" s="339"/>
      <c r="AW469" s="329"/>
      <c r="BI469" s="329"/>
      <c r="BJ469" s="329"/>
      <c r="BK469" s="329"/>
      <c r="BL469" s="329"/>
      <c r="BM469" s="329"/>
      <c r="BN469" s="329"/>
      <c r="BO469" s="329"/>
      <c r="BP469" s="329"/>
      <c r="BQ469" s="329"/>
      <c r="BR469" s="329"/>
      <c r="BS469" s="329"/>
      <c r="BT469" s="329"/>
      <c r="BU469" s="329"/>
      <c r="BV469" s="329"/>
      <c r="BW469" s="325"/>
      <c r="BX469" s="325"/>
      <c r="BY469" s="325"/>
      <c r="BZ469" s="325"/>
      <c r="CA469" s="325"/>
      <c r="CB469" s="325"/>
      <c r="CC469" s="325"/>
      <c r="CD469" s="325"/>
      <c r="CE469" s="325"/>
      <c r="CF469" s="325"/>
      <c r="CG469" s="325"/>
      <c r="CH469" s="325"/>
      <c r="CI469" s="325"/>
      <c r="CJ469" s="325"/>
      <c r="CK469" s="325"/>
      <c r="CL469" s="325"/>
      <c r="CM469" s="325"/>
      <c r="CN469" s="325"/>
      <c r="CO469" s="325"/>
      <c r="CP469" s="325"/>
      <c r="CQ469" s="325"/>
      <c r="CR469" s="325"/>
      <c r="CS469" s="325"/>
      <c r="CT469" s="325"/>
      <c r="CU469" s="325"/>
      <c r="CV469" s="325"/>
      <c r="CW469" s="325"/>
      <c r="CX469" s="325"/>
    </row>
    <row r="470" spans="1:102" s="36" customFormat="1" ht="15" hidden="1" customHeight="1">
      <c r="A470" s="329"/>
      <c r="B470" s="37" t="str">
        <f t="shared" ca="1" si="228"/>
        <v/>
      </c>
      <c r="C470" s="41" t="str">
        <f t="shared" ca="1" si="229"/>
        <v/>
      </c>
      <c r="D470" s="39" t="str">
        <f t="shared" ca="1" si="230"/>
        <v/>
      </c>
      <c r="E470" s="39" t="str">
        <f t="shared" ca="1" si="213"/>
        <v/>
      </c>
      <c r="F470" s="39" t="str">
        <f t="shared" ca="1" si="231"/>
        <v/>
      </c>
      <c r="G470" s="101"/>
      <c r="H470" s="39">
        <f t="shared" ca="1" si="222"/>
        <v>0</v>
      </c>
      <c r="J470" s="332"/>
      <c r="K470" s="37" t="str">
        <f t="shared" ca="1" si="232"/>
        <v/>
      </c>
      <c r="L470" s="41" t="str">
        <f t="shared" ca="1" si="233"/>
        <v/>
      </c>
      <c r="M470" s="39" t="str">
        <f t="shared" si="223"/>
        <v/>
      </c>
      <c r="N470" s="39" t="str">
        <f t="shared" ca="1" si="214"/>
        <v/>
      </c>
      <c r="O470" s="39" t="str">
        <f ca="1">IF(L470="","",ROUND(Q469*$O$5/payments_per_year,2))</f>
        <v/>
      </c>
      <c r="P470" s="101"/>
      <c r="Q470" s="39">
        <f t="shared" ca="1" si="215"/>
        <v>0</v>
      </c>
      <c r="R470" s="332"/>
      <c r="S470" s="37" t="str">
        <f t="shared" ca="1" si="234"/>
        <v/>
      </c>
      <c r="T470" s="41" t="str">
        <f t="shared" ca="1" si="235"/>
        <v/>
      </c>
      <c r="U470" s="39" t="str">
        <f t="shared" si="224"/>
        <v/>
      </c>
      <c r="V470" s="39" t="str">
        <f t="shared" ca="1" si="216"/>
        <v/>
      </c>
      <c r="W470" s="39">
        <f t="shared" ca="1" si="225"/>
        <v>0</v>
      </c>
      <c r="X470" s="40"/>
      <c r="Y470" s="39">
        <f t="shared" ca="1" si="217"/>
        <v>0</v>
      </c>
      <c r="Z470" s="327"/>
      <c r="AA470" s="37" t="str">
        <f t="shared" ca="1" si="236"/>
        <v/>
      </c>
      <c r="AB470" s="41" t="str">
        <f t="shared" ca="1" si="237"/>
        <v/>
      </c>
      <c r="AC470" s="39" t="str">
        <f t="shared" si="226"/>
        <v/>
      </c>
      <c r="AD470" s="39" t="str">
        <f t="shared" ca="1" si="218"/>
        <v/>
      </c>
      <c r="AE470" s="39" t="str">
        <f t="shared" ca="1" si="238"/>
        <v/>
      </c>
      <c r="AF470" s="40"/>
      <c r="AG470" s="39">
        <f t="shared" ca="1" si="219"/>
        <v>0</v>
      </c>
      <c r="AH470" s="339"/>
      <c r="AI470" s="37" t="str">
        <f t="shared" ca="1" si="239"/>
        <v/>
      </c>
      <c r="AJ470" s="41" t="str">
        <f t="shared" ca="1" si="240"/>
        <v/>
      </c>
      <c r="AK470" s="39" t="str">
        <f t="shared" si="227"/>
        <v/>
      </c>
      <c r="AL470" s="39" t="str">
        <f t="shared" ca="1" si="220"/>
        <v/>
      </c>
      <c r="AM470" s="39" t="str">
        <f t="shared" ca="1" si="241"/>
        <v/>
      </c>
      <c r="AN470" s="40"/>
      <c r="AO470" s="39">
        <f t="shared" ca="1" si="221"/>
        <v>0</v>
      </c>
      <c r="AP470" s="339"/>
      <c r="AW470" s="329"/>
      <c r="BI470" s="329"/>
      <c r="BJ470" s="329"/>
      <c r="BK470" s="329"/>
      <c r="BL470" s="329"/>
      <c r="BM470" s="329"/>
      <c r="BN470" s="329"/>
      <c r="BO470" s="329"/>
      <c r="BP470" s="329"/>
      <c r="BQ470" s="329"/>
      <c r="BR470" s="329"/>
      <c r="BS470" s="329"/>
      <c r="BT470" s="329"/>
      <c r="BU470" s="329"/>
      <c r="BV470" s="329"/>
      <c r="BW470" s="325"/>
      <c r="BX470" s="325"/>
      <c r="BY470" s="325"/>
      <c r="BZ470" s="325"/>
      <c r="CA470" s="325"/>
      <c r="CB470" s="325"/>
      <c r="CC470" s="325"/>
      <c r="CD470" s="325"/>
      <c r="CE470" s="325"/>
      <c r="CF470" s="325"/>
      <c r="CG470" s="325"/>
      <c r="CH470" s="325"/>
      <c r="CI470" s="325"/>
      <c r="CJ470" s="325"/>
      <c r="CK470" s="325"/>
      <c r="CL470" s="325"/>
      <c r="CM470" s="325"/>
      <c r="CN470" s="325"/>
      <c r="CO470" s="325"/>
      <c r="CP470" s="325"/>
      <c r="CQ470" s="325"/>
      <c r="CR470" s="325"/>
      <c r="CS470" s="325"/>
      <c r="CT470" s="325"/>
      <c r="CU470" s="325"/>
      <c r="CV470" s="325"/>
      <c r="CW470" s="325"/>
      <c r="CX470" s="325"/>
    </row>
    <row r="471" spans="1:102" s="36" customFormat="1" ht="15" hidden="1" customHeight="1">
      <c r="A471" s="329"/>
      <c r="B471" s="37" t="str">
        <f t="shared" ca="1" si="228"/>
        <v/>
      </c>
      <c r="C471" s="41" t="str">
        <f t="shared" ca="1" si="229"/>
        <v/>
      </c>
      <c r="D471" s="39" t="str">
        <f t="shared" ca="1" si="230"/>
        <v/>
      </c>
      <c r="E471" s="39" t="str">
        <f t="shared" ref="E471:E534" ca="1" si="242">IF(C471="","",D471-F471)</f>
        <v/>
      </c>
      <c r="F471" s="39" t="str">
        <f t="shared" ca="1" si="231"/>
        <v/>
      </c>
      <c r="G471" s="101"/>
      <c r="H471" s="39">
        <f t="shared" ca="1" si="222"/>
        <v>0</v>
      </c>
      <c r="J471" s="332"/>
      <c r="K471" s="37" t="str">
        <f t="shared" ca="1" si="232"/>
        <v/>
      </c>
      <c r="L471" s="41" t="str">
        <f t="shared" ca="1" si="233"/>
        <v/>
      </c>
      <c r="M471" s="39" t="str">
        <f t="shared" si="223"/>
        <v/>
      </c>
      <c r="N471" s="39" t="str">
        <f t="shared" ref="N471:N534" ca="1" si="243">IF(L471="","",M471-O471)</f>
        <v/>
      </c>
      <c r="O471" s="39">
        <f ca="1">ROUND(Q470*$O$5/payments_per_year,2)</f>
        <v>0</v>
      </c>
      <c r="P471" s="101"/>
      <c r="Q471" s="39">
        <f t="shared" ref="Q471:Q534" ca="1" si="244">IF(K471="",0,ROUND(Q470-N471-P471,2))</f>
        <v>0</v>
      </c>
      <c r="R471" s="332"/>
      <c r="S471" s="37" t="str">
        <f t="shared" ca="1" si="234"/>
        <v/>
      </c>
      <c r="T471" s="41" t="str">
        <f t="shared" ca="1" si="235"/>
        <v/>
      </c>
      <c r="U471" s="39" t="str">
        <f t="shared" si="224"/>
        <v/>
      </c>
      <c r="V471" s="39" t="str">
        <f t="shared" ref="V471:V534" ca="1" si="245">IF(T471="","",U471-W471)</f>
        <v/>
      </c>
      <c r="W471" s="39">
        <f t="shared" ca="1" si="225"/>
        <v>0</v>
      </c>
      <c r="X471" s="40"/>
      <c r="Y471" s="39">
        <f t="shared" ref="Y471:Y534" ca="1" si="246">IF(S471="",0,ROUND(Y470-V471-X471,2))</f>
        <v>0</v>
      </c>
      <c r="Z471" s="327"/>
      <c r="AA471" s="37" t="str">
        <f t="shared" ca="1" si="236"/>
        <v/>
      </c>
      <c r="AB471" s="41" t="str">
        <f t="shared" ca="1" si="237"/>
        <v/>
      </c>
      <c r="AC471" s="39" t="str">
        <f t="shared" si="226"/>
        <v/>
      </c>
      <c r="AD471" s="39" t="str">
        <f t="shared" ref="AD471:AD534" ca="1" si="247">IF(AB471="","",AC471-AE471)</f>
        <v/>
      </c>
      <c r="AE471" s="39" t="str">
        <f t="shared" ca="1" si="238"/>
        <v/>
      </c>
      <c r="AF471" s="40"/>
      <c r="AG471" s="39">
        <f t="shared" ref="AG471:AG534" ca="1" si="248">IF(AA471="",0,ROUND(AG470-AD471-AF471,2))</f>
        <v>0</v>
      </c>
      <c r="AH471" s="339"/>
      <c r="AI471" s="37" t="str">
        <f t="shared" ca="1" si="239"/>
        <v/>
      </c>
      <c r="AJ471" s="41" t="str">
        <f t="shared" ca="1" si="240"/>
        <v/>
      </c>
      <c r="AK471" s="39" t="str">
        <f t="shared" si="227"/>
        <v/>
      </c>
      <c r="AL471" s="39" t="str">
        <f t="shared" ref="AL471:AL534" ca="1" si="249">IF(AJ471="","",AK471-AM471)</f>
        <v/>
      </c>
      <c r="AM471" s="39" t="str">
        <f t="shared" ca="1" si="241"/>
        <v/>
      </c>
      <c r="AN471" s="40"/>
      <c r="AO471" s="39">
        <f t="shared" ref="AO471:AO534" ca="1" si="250">IF(AI471="",0,ROUND(AO470-AL471-AN471,2))</f>
        <v>0</v>
      </c>
      <c r="AP471" s="339"/>
      <c r="AW471" s="329"/>
      <c r="BI471" s="329"/>
      <c r="BJ471" s="329"/>
      <c r="BK471" s="329"/>
      <c r="BL471" s="329"/>
      <c r="BM471" s="329"/>
      <c r="BN471" s="329"/>
      <c r="BO471" s="329"/>
      <c r="BP471" s="329"/>
      <c r="BQ471" s="329"/>
      <c r="BR471" s="329"/>
      <c r="BS471" s="329"/>
      <c r="BT471" s="329"/>
      <c r="BU471" s="329"/>
      <c r="BV471" s="329"/>
      <c r="BW471" s="325"/>
      <c r="BX471" s="325"/>
      <c r="BY471" s="325"/>
      <c r="BZ471" s="325"/>
      <c r="CA471" s="325"/>
      <c r="CB471" s="325"/>
      <c r="CC471" s="325"/>
      <c r="CD471" s="325"/>
      <c r="CE471" s="325"/>
      <c r="CF471" s="325"/>
      <c r="CG471" s="325"/>
      <c r="CH471" s="325"/>
      <c r="CI471" s="325"/>
      <c r="CJ471" s="325"/>
      <c r="CK471" s="325"/>
      <c r="CL471" s="325"/>
      <c r="CM471" s="325"/>
      <c r="CN471" s="325"/>
      <c r="CO471" s="325"/>
      <c r="CP471" s="325"/>
      <c r="CQ471" s="325"/>
      <c r="CR471" s="325"/>
      <c r="CS471" s="325"/>
      <c r="CT471" s="325"/>
      <c r="CU471" s="325"/>
      <c r="CV471" s="325"/>
      <c r="CW471" s="325"/>
      <c r="CX471" s="325"/>
    </row>
    <row r="472" spans="1:102" s="36" customFormat="1" ht="15" hidden="1" customHeight="1">
      <c r="A472" s="329"/>
      <c r="B472" s="37" t="str">
        <f t="shared" ca="1" si="228"/>
        <v/>
      </c>
      <c r="C472" s="41" t="str">
        <f t="shared" ca="1" si="229"/>
        <v/>
      </c>
      <c r="D472" s="39" t="str">
        <f t="shared" ca="1" si="230"/>
        <v/>
      </c>
      <c r="E472" s="39" t="str">
        <f t="shared" ca="1" si="242"/>
        <v/>
      </c>
      <c r="F472" s="39" t="str">
        <f t="shared" ca="1" si="231"/>
        <v/>
      </c>
      <c r="G472" s="101"/>
      <c r="H472" s="39">
        <f t="shared" ca="1" si="222"/>
        <v>0</v>
      </c>
      <c r="J472" s="332"/>
      <c r="K472" s="37" t="str">
        <f t="shared" ca="1" si="232"/>
        <v/>
      </c>
      <c r="L472" s="41" t="str">
        <f t="shared" ca="1" si="233"/>
        <v/>
      </c>
      <c r="M472" s="39" t="str">
        <f t="shared" si="223"/>
        <v/>
      </c>
      <c r="N472" s="39" t="str">
        <f t="shared" ca="1" si="243"/>
        <v/>
      </c>
      <c r="O472" s="39" t="str">
        <f ca="1">IF(L472="","",ROUND(Q471*$O$5/payments_per_year,2))</f>
        <v/>
      </c>
      <c r="P472" s="101"/>
      <c r="Q472" s="39">
        <f t="shared" ca="1" si="244"/>
        <v>0</v>
      </c>
      <c r="R472" s="332"/>
      <c r="S472" s="37" t="str">
        <f t="shared" ca="1" si="234"/>
        <v/>
      </c>
      <c r="T472" s="41" t="str">
        <f t="shared" ca="1" si="235"/>
        <v/>
      </c>
      <c r="U472" s="39" t="str">
        <f t="shared" si="224"/>
        <v/>
      </c>
      <c r="V472" s="39" t="str">
        <f t="shared" ca="1" si="245"/>
        <v/>
      </c>
      <c r="W472" s="39">
        <f t="shared" ca="1" si="225"/>
        <v>0</v>
      </c>
      <c r="X472" s="40"/>
      <c r="Y472" s="39">
        <f t="shared" ca="1" si="246"/>
        <v>0</v>
      </c>
      <c r="Z472" s="327"/>
      <c r="AA472" s="37" t="str">
        <f t="shared" ca="1" si="236"/>
        <v/>
      </c>
      <c r="AB472" s="41" t="str">
        <f t="shared" ca="1" si="237"/>
        <v/>
      </c>
      <c r="AC472" s="39" t="str">
        <f t="shared" si="226"/>
        <v/>
      </c>
      <c r="AD472" s="39" t="str">
        <f t="shared" ca="1" si="247"/>
        <v/>
      </c>
      <c r="AE472" s="39" t="str">
        <f t="shared" ca="1" si="238"/>
        <v/>
      </c>
      <c r="AF472" s="40"/>
      <c r="AG472" s="39">
        <f t="shared" ca="1" si="248"/>
        <v>0</v>
      </c>
      <c r="AH472" s="339"/>
      <c r="AI472" s="37" t="str">
        <f t="shared" ca="1" si="239"/>
        <v/>
      </c>
      <c r="AJ472" s="41" t="str">
        <f t="shared" ca="1" si="240"/>
        <v/>
      </c>
      <c r="AK472" s="39" t="str">
        <f t="shared" si="227"/>
        <v/>
      </c>
      <c r="AL472" s="39" t="str">
        <f t="shared" ca="1" si="249"/>
        <v/>
      </c>
      <c r="AM472" s="39" t="str">
        <f t="shared" ca="1" si="241"/>
        <v/>
      </c>
      <c r="AN472" s="40"/>
      <c r="AO472" s="39">
        <f t="shared" ca="1" si="250"/>
        <v>0</v>
      </c>
      <c r="AP472" s="339"/>
      <c r="AW472" s="329"/>
      <c r="BI472" s="329"/>
      <c r="BJ472" s="329"/>
      <c r="BK472" s="329"/>
      <c r="BL472" s="329"/>
      <c r="BM472" s="329"/>
      <c r="BN472" s="329"/>
      <c r="BO472" s="329"/>
      <c r="BP472" s="329"/>
      <c r="BQ472" s="329"/>
      <c r="BR472" s="329"/>
      <c r="BS472" s="329"/>
      <c r="BT472" s="329"/>
      <c r="BU472" s="329"/>
      <c r="BV472" s="329"/>
      <c r="BW472" s="325"/>
      <c r="BX472" s="325"/>
      <c r="BY472" s="325"/>
      <c r="BZ472" s="325"/>
      <c r="CA472" s="325"/>
      <c r="CB472" s="325"/>
      <c r="CC472" s="325"/>
      <c r="CD472" s="325"/>
      <c r="CE472" s="325"/>
      <c r="CF472" s="325"/>
      <c r="CG472" s="325"/>
      <c r="CH472" s="325"/>
      <c r="CI472" s="325"/>
      <c r="CJ472" s="325"/>
      <c r="CK472" s="325"/>
      <c r="CL472" s="325"/>
      <c r="CM472" s="325"/>
      <c r="CN472" s="325"/>
      <c r="CO472" s="325"/>
      <c r="CP472" s="325"/>
      <c r="CQ472" s="325"/>
      <c r="CR472" s="325"/>
      <c r="CS472" s="325"/>
      <c r="CT472" s="325"/>
      <c r="CU472" s="325"/>
      <c r="CV472" s="325"/>
      <c r="CW472" s="325"/>
      <c r="CX472" s="325"/>
    </row>
    <row r="473" spans="1:102" s="36" customFormat="1" ht="15" hidden="1" customHeight="1">
      <c r="A473" s="329"/>
      <c r="B473" s="37" t="str">
        <f t="shared" ca="1" si="228"/>
        <v/>
      </c>
      <c r="C473" s="41" t="str">
        <f t="shared" ca="1" si="229"/>
        <v/>
      </c>
      <c r="D473" s="39" t="str">
        <f t="shared" ca="1" si="230"/>
        <v/>
      </c>
      <c r="E473" s="39" t="str">
        <f t="shared" ca="1" si="242"/>
        <v/>
      </c>
      <c r="F473" s="39" t="str">
        <f t="shared" ca="1" si="231"/>
        <v/>
      </c>
      <c r="G473" s="101"/>
      <c r="H473" s="39">
        <f t="shared" ca="1" si="222"/>
        <v>0</v>
      </c>
      <c r="J473" s="332"/>
      <c r="K473" s="37" t="str">
        <f t="shared" ca="1" si="232"/>
        <v/>
      </c>
      <c r="L473" s="41" t="str">
        <f t="shared" ca="1" si="233"/>
        <v/>
      </c>
      <c r="M473" s="39" t="str">
        <f t="shared" si="223"/>
        <v/>
      </c>
      <c r="N473" s="39" t="str">
        <f t="shared" ca="1" si="243"/>
        <v/>
      </c>
      <c r="O473" s="39">
        <f ca="1">ROUND(Q472*$O$5/payments_per_year,2)</f>
        <v>0</v>
      </c>
      <c r="P473" s="101"/>
      <c r="Q473" s="39">
        <f t="shared" ca="1" si="244"/>
        <v>0</v>
      </c>
      <c r="R473" s="332"/>
      <c r="S473" s="37" t="str">
        <f t="shared" ca="1" si="234"/>
        <v/>
      </c>
      <c r="T473" s="41" t="str">
        <f t="shared" ca="1" si="235"/>
        <v/>
      </c>
      <c r="U473" s="39" t="str">
        <f t="shared" si="224"/>
        <v/>
      </c>
      <c r="V473" s="39" t="str">
        <f t="shared" ca="1" si="245"/>
        <v/>
      </c>
      <c r="W473" s="39">
        <f t="shared" ca="1" si="225"/>
        <v>0</v>
      </c>
      <c r="X473" s="40"/>
      <c r="Y473" s="39">
        <f t="shared" ca="1" si="246"/>
        <v>0</v>
      </c>
      <c r="Z473" s="327"/>
      <c r="AA473" s="37" t="str">
        <f t="shared" ca="1" si="236"/>
        <v/>
      </c>
      <c r="AB473" s="41" t="str">
        <f t="shared" ca="1" si="237"/>
        <v/>
      </c>
      <c r="AC473" s="39" t="str">
        <f t="shared" si="226"/>
        <v/>
      </c>
      <c r="AD473" s="39" t="str">
        <f t="shared" ca="1" si="247"/>
        <v/>
      </c>
      <c r="AE473" s="39" t="str">
        <f t="shared" ca="1" si="238"/>
        <v/>
      </c>
      <c r="AF473" s="40"/>
      <c r="AG473" s="39">
        <f t="shared" ca="1" si="248"/>
        <v>0</v>
      </c>
      <c r="AH473" s="339"/>
      <c r="AI473" s="37" t="str">
        <f t="shared" ca="1" si="239"/>
        <v/>
      </c>
      <c r="AJ473" s="41" t="str">
        <f t="shared" ca="1" si="240"/>
        <v/>
      </c>
      <c r="AK473" s="39" t="str">
        <f t="shared" si="227"/>
        <v/>
      </c>
      <c r="AL473" s="39" t="str">
        <f t="shared" ca="1" si="249"/>
        <v/>
      </c>
      <c r="AM473" s="39" t="str">
        <f t="shared" ca="1" si="241"/>
        <v/>
      </c>
      <c r="AN473" s="40"/>
      <c r="AO473" s="39">
        <f t="shared" ca="1" si="250"/>
        <v>0</v>
      </c>
      <c r="AP473" s="339"/>
      <c r="AW473" s="329"/>
      <c r="BI473" s="329"/>
      <c r="BJ473" s="329"/>
      <c r="BK473" s="329"/>
      <c r="BL473" s="329"/>
      <c r="BM473" s="329"/>
      <c r="BN473" s="329"/>
      <c r="BO473" s="329"/>
      <c r="BP473" s="329"/>
      <c r="BQ473" s="329"/>
      <c r="BR473" s="329"/>
      <c r="BS473" s="329"/>
      <c r="BT473" s="329"/>
      <c r="BU473" s="329"/>
      <c r="BV473" s="329"/>
      <c r="BW473" s="325"/>
      <c r="BX473" s="325"/>
      <c r="BY473" s="325"/>
      <c r="BZ473" s="325"/>
      <c r="CA473" s="325"/>
      <c r="CB473" s="325"/>
      <c r="CC473" s="325"/>
      <c r="CD473" s="325"/>
      <c r="CE473" s="325"/>
      <c r="CF473" s="325"/>
      <c r="CG473" s="325"/>
      <c r="CH473" s="325"/>
      <c r="CI473" s="325"/>
      <c r="CJ473" s="325"/>
      <c r="CK473" s="325"/>
      <c r="CL473" s="325"/>
      <c r="CM473" s="325"/>
      <c r="CN473" s="325"/>
      <c r="CO473" s="325"/>
      <c r="CP473" s="325"/>
      <c r="CQ473" s="325"/>
      <c r="CR473" s="325"/>
      <c r="CS473" s="325"/>
      <c r="CT473" s="325"/>
      <c r="CU473" s="325"/>
      <c r="CV473" s="325"/>
      <c r="CW473" s="325"/>
      <c r="CX473" s="325"/>
    </row>
    <row r="474" spans="1:102" s="36" customFormat="1" ht="15" hidden="1" customHeight="1">
      <c r="A474" s="329"/>
      <c r="B474" s="37" t="str">
        <f t="shared" ca="1" si="228"/>
        <v/>
      </c>
      <c r="C474" s="41" t="str">
        <f t="shared" ca="1" si="229"/>
        <v/>
      </c>
      <c r="D474" s="39" t="str">
        <f t="shared" ca="1" si="230"/>
        <v/>
      </c>
      <c r="E474" s="39" t="str">
        <f t="shared" ca="1" si="242"/>
        <v/>
      </c>
      <c r="F474" s="39" t="str">
        <f t="shared" ca="1" si="231"/>
        <v/>
      </c>
      <c r="G474" s="101"/>
      <c r="H474" s="39">
        <f t="shared" ca="1" si="222"/>
        <v>0</v>
      </c>
      <c r="J474" s="332"/>
      <c r="K474" s="37" t="str">
        <f t="shared" ca="1" si="232"/>
        <v/>
      </c>
      <c r="L474" s="41" t="str">
        <f t="shared" ca="1" si="233"/>
        <v/>
      </c>
      <c r="M474" s="39" t="str">
        <f t="shared" si="223"/>
        <v/>
      </c>
      <c r="N474" s="39" t="str">
        <f t="shared" ca="1" si="243"/>
        <v/>
      </c>
      <c r="O474" s="39" t="str">
        <f ca="1">IF(L474="","",ROUND(Q473*$O$5/payments_per_year,2))</f>
        <v/>
      </c>
      <c r="P474" s="101"/>
      <c r="Q474" s="39">
        <f t="shared" ca="1" si="244"/>
        <v>0</v>
      </c>
      <c r="R474" s="332"/>
      <c r="S474" s="37" t="str">
        <f t="shared" ca="1" si="234"/>
        <v/>
      </c>
      <c r="T474" s="41" t="str">
        <f t="shared" ca="1" si="235"/>
        <v/>
      </c>
      <c r="U474" s="39" t="str">
        <f t="shared" si="224"/>
        <v/>
      </c>
      <c r="V474" s="39" t="str">
        <f t="shared" ca="1" si="245"/>
        <v/>
      </c>
      <c r="W474" s="39">
        <f t="shared" ca="1" si="225"/>
        <v>0</v>
      </c>
      <c r="X474" s="40"/>
      <c r="Y474" s="39">
        <f t="shared" ca="1" si="246"/>
        <v>0</v>
      </c>
      <c r="Z474" s="327"/>
      <c r="AA474" s="37" t="str">
        <f t="shared" ca="1" si="236"/>
        <v/>
      </c>
      <c r="AB474" s="41" t="str">
        <f t="shared" ca="1" si="237"/>
        <v/>
      </c>
      <c r="AC474" s="39" t="str">
        <f t="shared" si="226"/>
        <v/>
      </c>
      <c r="AD474" s="39" t="str">
        <f t="shared" ca="1" si="247"/>
        <v/>
      </c>
      <c r="AE474" s="39" t="str">
        <f t="shared" ca="1" si="238"/>
        <v/>
      </c>
      <c r="AF474" s="40"/>
      <c r="AG474" s="39">
        <f t="shared" ca="1" si="248"/>
        <v>0</v>
      </c>
      <c r="AH474" s="339"/>
      <c r="AI474" s="37" t="str">
        <f t="shared" ca="1" si="239"/>
        <v/>
      </c>
      <c r="AJ474" s="41" t="str">
        <f t="shared" ca="1" si="240"/>
        <v/>
      </c>
      <c r="AK474" s="39" t="str">
        <f t="shared" si="227"/>
        <v/>
      </c>
      <c r="AL474" s="39" t="str">
        <f t="shared" ca="1" si="249"/>
        <v/>
      </c>
      <c r="AM474" s="39" t="str">
        <f t="shared" ca="1" si="241"/>
        <v/>
      </c>
      <c r="AN474" s="40"/>
      <c r="AO474" s="39">
        <f t="shared" ca="1" si="250"/>
        <v>0</v>
      </c>
      <c r="AP474" s="339"/>
      <c r="AW474" s="329"/>
      <c r="BI474" s="329"/>
      <c r="BJ474" s="329"/>
      <c r="BK474" s="329"/>
      <c r="BL474" s="329"/>
      <c r="BM474" s="329"/>
      <c r="BN474" s="329"/>
      <c r="BO474" s="329"/>
      <c r="BP474" s="329"/>
      <c r="BQ474" s="329"/>
      <c r="BR474" s="329"/>
      <c r="BS474" s="329"/>
      <c r="BT474" s="329"/>
      <c r="BU474" s="329"/>
      <c r="BV474" s="329"/>
      <c r="BW474" s="325"/>
      <c r="BX474" s="325"/>
      <c r="BY474" s="325"/>
      <c r="BZ474" s="325"/>
      <c r="CA474" s="325"/>
      <c r="CB474" s="325"/>
      <c r="CC474" s="325"/>
      <c r="CD474" s="325"/>
      <c r="CE474" s="325"/>
      <c r="CF474" s="325"/>
      <c r="CG474" s="325"/>
      <c r="CH474" s="325"/>
      <c r="CI474" s="325"/>
      <c r="CJ474" s="325"/>
      <c r="CK474" s="325"/>
      <c r="CL474" s="325"/>
      <c r="CM474" s="325"/>
      <c r="CN474" s="325"/>
      <c r="CO474" s="325"/>
      <c r="CP474" s="325"/>
      <c r="CQ474" s="325"/>
      <c r="CR474" s="325"/>
      <c r="CS474" s="325"/>
      <c r="CT474" s="325"/>
      <c r="CU474" s="325"/>
      <c r="CV474" s="325"/>
      <c r="CW474" s="325"/>
      <c r="CX474" s="325"/>
    </row>
    <row r="475" spans="1:102" s="36" customFormat="1" ht="15" hidden="1" customHeight="1">
      <c r="A475" s="329"/>
      <c r="B475" s="37" t="str">
        <f t="shared" ca="1" si="228"/>
        <v/>
      </c>
      <c r="C475" s="41" t="str">
        <f t="shared" ca="1" si="229"/>
        <v/>
      </c>
      <c r="D475" s="39" t="str">
        <f t="shared" ca="1" si="230"/>
        <v/>
      </c>
      <c r="E475" s="39" t="str">
        <f t="shared" ca="1" si="242"/>
        <v/>
      </c>
      <c r="F475" s="39" t="str">
        <f t="shared" ca="1" si="231"/>
        <v/>
      </c>
      <c r="G475" s="101"/>
      <c r="H475" s="39">
        <f t="shared" ca="1" si="222"/>
        <v>0</v>
      </c>
      <c r="J475" s="332"/>
      <c r="K475" s="37" t="str">
        <f t="shared" ca="1" si="232"/>
        <v/>
      </c>
      <c r="L475" s="41" t="str">
        <f t="shared" ca="1" si="233"/>
        <v/>
      </c>
      <c r="M475" s="39" t="str">
        <f t="shared" si="223"/>
        <v/>
      </c>
      <c r="N475" s="39" t="str">
        <f t="shared" ca="1" si="243"/>
        <v/>
      </c>
      <c r="O475" s="39">
        <f ca="1">ROUND(Q474*$O$5/payments_per_year,2)</f>
        <v>0</v>
      </c>
      <c r="P475" s="101"/>
      <c r="Q475" s="39">
        <f t="shared" ca="1" si="244"/>
        <v>0</v>
      </c>
      <c r="R475" s="332"/>
      <c r="S475" s="37" t="str">
        <f t="shared" ca="1" si="234"/>
        <v/>
      </c>
      <c r="T475" s="41" t="str">
        <f t="shared" ca="1" si="235"/>
        <v/>
      </c>
      <c r="U475" s="39" t="str">
        <f t="shared" si="224"/>
        <v/>
      </c>
      <c r="V475" s="39" t="str">
        <f t="shared" ca="1" si="245"/>
        <v/>
      </c>
      <c r="W475" s="39">
        <f t="shared" ca="1" si="225"/>
        <v>0</v>
      </c>
      <c r="X475" s="40"/>
      <c r="Y475" s="39">
        <f t="shared" ca="1" si="246"/>
        <v>0</v>
      </c>
      <c r="Z475" s="327"/>
      <c r="AA475" s="37" t="str">
        <f t="shared" ca="1" si="236"/>
        <v/>
      </c>
      <c r="AB475" s="41" t="str">
        <f t="shared" ca="1" si="237"/>
        <v/>
      </c>
      <c r="AC475" s="39" t="str">
        <f t="shared" si="226"/>
        <v/>
      </c>
      <c r="AD475" s="39" t="str">
        <f t="shared" ca="1" si="247"/>
        <v/>
      </c>
      <c r="AE475" s="39" t="str">
        <f t="shared" ca="1" si="238"/>
        <v/>
      </c>
      <c r="AF475" s="40"/>
      <c r="AG475" s="39">
        <f t="shared" ca="1" si="248"/>
        <v>0</v>
      </c>
      <c r="AH475" s="339"/>
      <c r="AI475" s="37" t="str">
        <f t="shared" ca="1" si="239"/>
        <v/>
      </c>
      <c r="AJ475" s="41" t="str">
        <f t="shared" ca="1" si="240"/>
        <v/>
      </c>
      <c r="AK475" s="39" t="str">
        <f t="shared" si="227"/>
        <v/>
      </c>
      <c r="AL475" s="39" t="str">
        <f t="shared" ca="1" si="249"/>
        <v/>
      </c>
      <c r="AM475" s="39" t="str">
        <f t="shared" ca="1" si="241"/>
        <v/>
      </c>
      <c r="AN475" s="40"/>
      <c r="AO475" s="39">
        <f t="shared" ca="1" si="250"/>
        <v>0</v>
      </c>
      <c r="AP475" s="339"/>
      <c r="AW475" s="329"/>
      <c r="BI475" s="329"/>
      <c r="BJ475" s="329"/>
      <c r="BK475" s="329"/>
      <c r="BL475" s="329"/>
      <c r="BM475" s="329"/>
      <c r="BN475" s="329"/>
      <c r="BO475" s="329"/>
      <c r="BP475" s="329"/>
      <c r="BQ475" s="329"/>
      <c r="BR475" s="329"/>
      <c r="BS475" s="329"/>
      <c r="BT475" s="329"/>
      <c r="BU475" s="329"/>
      <c r="BV475" s="329"/>
      <c r="BW475" s="325"/>
      <c r="BX475" s="325"/>
      <c r="BY475" s="325"/>
      <c r="BZ475" s="325"/>
      <c r="CA475" s="325"/>
      <c r="CB475" s="325"/>
      <c r="CC475" s="325"/>
      <c r="CD475" s="325"/>
      <c r="CE475" s="325"/>
      <c r="CF475" s="325"/>
      <c r="CG475" s="325"/>
      <c r="CH475" s="325"/>
      <c r="CI475" s="325"/>
      <c r="CJ475" s="325"/>
      <c r="CK475" s="325"/>
      <c r="CL475" s="325"/>
      <c r="CM475" s="325"/>
      <c r="CN475" s="325"/>
      <c r="CO475" s="325"/>
      <c r="CP475" s="325"/>
      <c r="CQ475" s="325"/>
      <c r="CR475" s="325"/>
      <c r="CS475" s="325"/>
      <c r="CT475" s="325"/>
      <c r="CU475" s="325"/>
      <c r="CV475" s="325"/>
      <c r="CW475" s="325"/>
      <c r="CX475" s="325"/>
    </row>
    <row r="476" spans="1:102" s="36" customFormat="1" ht="15" hidden="1" customHeight="1">
      <c r="A476" s="329"/>
      <c r="B476" s="37" t="str">
        <f t="shared" ca="1" si="228"/>
        <v/>
      </c>
      <c r="C476" s="41" t="str">
        <f t="shared" ca="1" si="229"/>
        <v/>
      </c>
      <c r="D476" s="39" t="str">
        <f t="shared" ca="1" si="230"/>
        <v/>
      </c>
      <c r="E476" s="39" t="str">
        <f t="shared" ca="1" si="242"/>
        <v/>
      </c>
      <c r="F476" s="39" t="str">
        <f t="shared" ca="1" si="231"/>
        <v/>
      </c>
      <c r="G476" s="101"/>
      <c r="H476" s="39">
        <f t="shared" ca="1" si="222"/>
        <v>0</v>
      </c>
      <c r="J476" s="332"/>
      <c r="K476" s="37" t="str">
        <f t="shared" ca="1" si="232"/>
        <v/>
      </c>
      <c r="L476" s="41" t="str">
        <f t="shared" ca="1" si="233"/>
        <v/>
      </c>
      <c r="M476" s="39" t="str">
        <f t="shared" si="223"/>
        <v/>
      </c>
      <c r="N476" s="39" t="str">
        <f t="shared" ca="1" si="243"/>
        <v/>
      </c>
      <c r="O476" s="39" t="str">
        <f ca="1">IF(L476="","",ROUND(Q475*$O$5/payments_per_year,2))</f>
        <v/>
      </c>
      <c r="P476" s="101"/>
      <c r="Q476" s="39">
        <f t="shared" ca="1" si="244"/>
        <v>0</v>
      </c>
      <c r="R476" s="332"/>
      <c r="S476" s="37" t="str">
        <f t="shared" ca="1" si="234"/>
        <v/>
      </c>
      <c r="T476" s="41" t="str">
        <f t="shared" ca="1" si="235"/>
        <v/>
      </c>
      <c r="U476" s="39" t="str">
        <f t="shared" si="224"/>
        <v/>
      </c>
      <c r="V476" s="39" t="str">
        <f t="shared" ca="1" si="245"/>
        <v/>
      </c>
      <c r="W476" s="39">
        <f t="shared" ca="1" si="225"/>
        <v>0</v>
      </c>
      <c r="X476" s="40"/>
      <c r="Y476" s="39">
        <f t="shared" ca="1" si="246"/>
        <v>0</v>
      </c>
      <c r="Z476" s="327"/>
      <c r="AA476" s="37" t="str">
        <f t="shared" ca="1" si="236"/>
        <v/>
      </c>
      <c r="AB476" s="41" t="str">
        <f t="shared" ca="1" si="237"/>
        <v/>
      </c>
      <c r="AC476" s="39" t="str">
        <f t="shared" si="226"/>
        <v/>
      </c>
      <c r="AD476" s="39" t="str">
        <f t="shared" ca="1" si="247"/>
        <v/>
      </c>
      <c r="AE476" s="39" t="str">
        <f t="shared" ca="1" si="238"/>
        <v/>
      </c>
      <c r="AF476" s="40"/>
      <c r="AG476" s="39">
        <f t="shared" ca="1" si="248"/>
        <v>0</v>
      </c>
      <c r="AH476" s="339"/>
      <c r="AI476" s="37" t="str">
        <f t="shared" ca="1" si="239"/>
        <v/>
      </c>
      <c r="AJ476" s="41" t="str">
        <f t="shared" ca="1" si="240"/>
        <v/>
      </c>
      <c r="AK476" s="39" t="str">
        <f t="shared" si="227"/>
        <v/>
      </c>
      <c r="AL476" s="39" t="str">
        <f t="shared" ca="1" si="249"/>
        <v/>
      </c>
      <c r="AM476" s="39" t="str">
        <f t="shared" ca="1" si="241"/>
        <v/>
      </c>
      <c r="AN476" s="40"/>
      <c r="AO476" s="39">
        <f t="shared" ca="1" si="250"/>
        <v>0</v>
      </c>
      <c r="AP476" s="339"/>
      <c r="AW476" s="329"/>
      <c r="BI476" s="329"/>
      <c r="BJ476" s="329"/>
      <c r="BK476" s="329"/>
      <c r="BL476" s="329"/>
      <c r="BM476" s="329"/>
      <c r="BN476" s="329"/>
      <c r="BO476" s="329"/>
      <c r="BP476" s="329"/>
      <c r="BQ476" s="329"/>
      <c r="BR476" s="329"/>
      <c r="BS476" s="329"/>
      <c r="BT476" s="329"/>
      <c r="BU476" s="329"/>
      <c r="BV476" s="329"/>
      <c r="BW476" s="325"/>
      <c r="BX476" s="325"/>
      <c r="BY476" s="325"/>
      <c r="BZ476" s="325"/>
      <c r="CA476" s="325"/>
      <c r="CB476" s="325"/>
      <c r="CC476" s="325"/>
      <c r="CD476" s="325"/>
      <c r="CE476" s="325"/>
      <c r="CF476" s="325"/>
      <c r="CG476" s="325"/>
      <c r="CH476" s="325"/>
      <c r="CI476" s="325"/>
      <c r="CJ476" s="325"/>
      <c r="CK476" s="325"/>
      <c r="CL476" s="325"/>
      <c r="CM476" s="325"/>
      <c r="CN476" s="325"/>
      <c r="CO476" s="325"/>
      <c r="CP476" s="325"/>
      <c r="CQ476" s="325"/>
      <c r="CR476" s="325"/>
      <c r="CS476" s="325"/>
      <c r="CT476" s="325"/>
      <c r="CU476" s="325"/>
      <c r="CV476" s="325"/>
      <c r="CW476" s="325"/>
      <c r="CX476" s="325"/>
    </row>
    <row r="477" spans="1:102" s="36" customFormat="1" ht="15" hidden="1" customHeight="1">
      <c r="A477" s="329"/>
      <c r="B477" s="37" t="str">
        <f t="shared" ca="1" si="228"/>
        <v/>
      </c>
      <c r="C477" s="41" t="str">
        <f t="shared" ca="1" si="229"/>
        <v/>
      </c>
      <c r="D477" s="39" t="str">
        <f t="shared" ca="1" si="230"/>
        <v/>
      </c>
      <c r="E477" s="39" t="str">
        <f t="shared" ca="1" si="242"/>
        <v/>
      </c>
      <c r="F477" s="39" t="str">
        <f t="shared" ca="1" si="231"/>
        <v/>
      </c>
      <c r="G477" s="101"/>
      <c r="H477" s="39">
        <f t="shared" ca="1" si="222"/>
        <v>0</v>
      </c>
      <c r="J477" s="332"/>
      <c r="K477" s="37" t="str">
        <f t="shared" ca="1" si="232"/>
        <v/>
      </c>
      <c r="L477" s="41" t="str">
        <f t="shared" ca="1" si="233"/>
        <v/>
      </c>
      <c r="M477" s="39" t="str">
        <f t="shared" si="223"/>
        <v/>
      </c>
      <c r="N477" s="39" t="str">
        <f t="shared" ca="1" si="243"/>
        <v/>
      </c>
      <c r="O477" s="39">
        <f ca="1">ROUND(Q476*$O$5/payments_per_year,2)</f>
        <v>0</v>
      </c>
      <c r="P477" s="101"/>
      <c r="Q477" s="39">
        <f t="shared" ca="1" si="244"/>
        <v>0</v>
      </c>
      <c r="R477" s="332"/>
      <c r="S477" s="37" t="str">
        <f t="shared" ca="1" si="234"/>
        <v/>
      </c>
      <c r="T477" s="41" t="str">
        <f t="shared" ca="1" si="235"/>
        <v/>
      </c>
      <c r="U477" s="39" t="str">
        <f t="shared" si="224"/>
        <v/>
      </c>
      <c r="V477" s="39" t="str">
        <f t="shared" ca="1" si="245"/>
        <v/>
      </c>
      <c r="W477" s="39">
        <f t="shared" ca="1" si="225"/>
        <v>0</v>
      </c>
      <c r="X477" s="40"/>
      <c r="Y477" s="39">
        <f t="shared" ca="1" si="246"/>
        <v>0</v>
      </c>
      <c r="Z477" s="327"/>
      <c r="AA477" s="37" t="str">
        <f t="shared" ca="1" si="236"/>
        <v/>
      </c>
      <c r="AB477" s="41" t="str">
        <f t="shared" ca="1" si="237"/>
        <v/>
      </c>
      <c r="AC477" s="39" t="str">
        <f t="shared" si="226"/>
        <v/>
      </c>
      <c r="AD477" s="39" t="str">
        <f t="shared" ca="1" si="247"/>
        <v/>
      </c>
      <c r="AE477" s="39" t="str">
        <f t="shared" ca="1" si="238"/>
        <v/>
      </c>
      <c r="AF477" s="40"/>
      <c r="AG477" s="39">
        <f t="shared" ca="1" si="248"/>
        <v>0</v>
      </c>
      <c r="AH477" s="339"/>
      <c r="AI477" s="37" t="str">
        <f t="shared" ca="1" si="239"/>
        <v/>
      </c>
      <c r="AJ477" s="41" t="str">
        <f t="shared" ca="1" si="240"/>
        <v/>
      </c>
      <c r="AK477" s="39" t="str">
        <f t="shared" si="227"/>
        <v/>
      </c>
      <c r="AL477" s="39" t="str">
        <f t="shared" ca="1" si="249"/>
        <v/>
      </c>
      <c r="AM477" s="39" t="str">
        <f t="shared" ca="1" si="241"/>
        <v/>
      </c>
      <c r="AN477" s="40"/>
      <c r="AO477" s="39">
        <f t="shared" ca="1" si="250"/>
        <v>0</v>
      </c>
      <c r="AP477" s="339"/>
      <c r="AW477" s="329"/>
      <c r="BI477" s="329"/>
      <c r="BJ477" s="329"/>
      <c r="BK477" s="329"/>
      <c r="BL477" s="329"/>
      <c r="BM477" s="329"/>
      <c r="BN477" s="329"/>
      <c r="BO477" s="329"/>
      <c r="BP477" s="329"/>
      <c r="BQ477" s="329"/>
      <c r="BR477" s="329"/>
      <c r="BS477" s="329"/>
      <c r="BT477" s="329"/>
      <c r="BU477" s="329"/>
      <c r="BV477" s="329"/>
      <c r="BW477" s="325"/>
      <c r="BX477" s="325"/>
      <c r="BY477" s="325"/>
      <c r="BZ477" s="325"/>
      <c r="CA477" s="325"/>
      <c r="CB477" s="325"/>
      <c r="CC477" s="325"/>
      <c r="CD477" s="325"/>
      <c r="CE477" s="325"/>
      <c r="CF477" s="325"/>
      <c r="CG477" s="325"/>
      <c r="CH477" s="325"/>
      <c r="CI477" s="325"/>
      <c r="CJ477" s="325"/>
      <c r="CK477" s="325"/>
      <c r="CL477" s="325"/>
      <c r="CM477" s="325"/>
      <c r="CN477" s="325"/>
      <c r="CO477" s="325"/>
      <c r="CP477" s="325"/>
      <c r="CQ477" s="325"/>
      <c r="CR477" s="325"/>
      <c r="CS477" s="325"/>
      <c r="CT477" s="325"/>
      <c r="CU477" s="325"/>
      <c r="CV477" s="325"/>
      <c r="CW477" s="325"/>
      <c r="CX477" s="325"/>
    </row>
    <row r="478" spans="1:102" s="36" customFormat="1" ht="15" hidden="1" customHeight="1">
      <c r="A478" s="329"/>
      <c r="B478" s="37" t="str">
        <f t="shared" ca="1" si="228"/>
        <v/>
      </c>
      <c r="C478" s="41" t="str">
        <f t="shared" ca="1" si="229"/>
        <v/>
      </c>
      <c r="D478" s="39" t="str">
        <f t="shared" ca="1" si="230"/>
        <v/>
      </c>
      <c r="E478" s="39" t="str">
        <f t="shared" ca="1" si="242"/>
        <v/>
      </c>
      <c r="F478" s="39" t="str">
        <f t="shared" ca="1" si="231"/>
        <v/>
      </c>
      <c r="G478" s="101"/>
      <c r="H478" s="39">
        <f t="shared" ca="1" si="222"/>
        <v>0</v>
      </c>
      <c r="J478" s="332"/>
      <c r="K478" s="37" t="str">
        <f t="shared" ca="1" si="232"/>
        <v/>
      </c>
      <c r="L478" s="41" t="str">
        <f t="shared" ca="1" si="233"/>
        <v/>
      </c>
      <c r="M478" s="39" t="str">
        <f t="shared" si="223"/>
        <v/>
      </c>
      <c r="N478" s="39" t="str">
        <f t="shared" ca="1" si="243"/>
        <v/>
      </c>
      <c r="O478" s="39" t="str">
        <f ca="1">IF(L478="","",ROUND(Q477*$O$5/payments_per_year,2))</f>
        <v/>
      </c>
      <c r="P478" s="101"/>
      <c r="Q478" s="39">
        <f t="shared" ca="1" si="244"/>
        <v>0</v>
      </c>
      <c r="R478" s="332"/>
      <c r="S478" s="37" t="str">
        <f t="shared" ca="1" si="234"/>
        <v/>
      </c>
      <c r="T478" s="41" t="str">
        <f t="shared" ca="1" si="235"/>
        <v/>
      </c>
      <c r="U478" s="39" t="str">
        <f t="shared" si="224"/>
        <v/>
      </c>
      <c r="V478" s="39" t="str">
        <f t="shared" ca="1" si="245"/>
        <v/>
      </c>
      <c r="W478" s="39">
        <f t="shared" ca="1" si="225"/>
        <v>0</v>
      </c>
      <c r="X478" s="40"/>
      <c r="Y478" s="39">
        <f t="shared" ca="1" si="246"/>
        <v>0</v>
      </c>
      <c r="Z478" s="327"/>
      <c r="AA478" s="37" t="str">
        <f t="shared" ca="1" si="236"/>
        <v/>
      </c>
      <c r="AB478" s="41" t="str">
        <f t="shared" ca="1" si="237"/>
        <v/>
      </c>
      <c r="AC478" s="39" t="str">
        <f t="shared" si="226"/>
        <v/>
      </c>
      <c r="AD478" s="39" t="str">
        <f t="shared" ca="1" si="247"/>
        <v/>
      </c>
      <c r="AE478" s="39" t="str">
        <f t="shared" ca="1" si="238"/>
        <v/>
      </c>
      <c r="AF478" s="40"/>
      <c r="AG478" s="39">
        <f t="shared" ca="1" si="248"/>
        <v>0</v>
      </c>
      <c r="AH478" s="339"/>
      <c r="AI478" s="37" t="str">
        <f t="shared" ca="1" si="239"/>
        <v/>
      </c>
      <c r="AJ478" s="41" t="str">
        <f t="shared" ca="1" si="240"/>
        <v/>
      </c>
      <c r="AK478" s="39" t="str">
        <f t="shared" si="227"/>
        <v/>
      </c>
      <c r="AL478" s="39" t="str">
        <f t="shared" ca="1" si="249"/>
        <v/>
      </c>
      <c r="AM478" s="39" t="str">
        <f t="shared" ca="1" si="241"/>
        <v/>
      </c>
      <c r="AN478" s="40"/>
      <c r="AO478" s="39">
        <f t="shared" ca="1" si="250"/>
        <v>0</v>
      </c>
      <c r="AP478" s="339"/>
      <c r="AW478" s="329"/>
      <c r="BI478" s="329"/>
      <c r="BJ478" s="329"/>
      <c r="BK478" s="329"/>
      <c r="BL478" s="329"/>
      <c r="BM478" s="329"/>
      <c r="BN478" s="329"/>
      <c r="BO478" s="329"/>
      <c r="BP478" s="329"/>
      <c r="BQ478" s="329"/>
      <c r="BR478" s="329"/>
      <c r="BS478" s="329"/>
      <c r="BT478" s="329"/>
      <c r="BU478" s="329"/>
      <c r="BV478" s="329"/>
      <c r="BW478" s="325"/>
      <c r="BX478" s="325"/>
      <c r="BY478" s="325"/>
      <c r="BZ478" s="325"/>
      <c r="CA478" s="325"/>
      <c r="CB478" s="325"/>
      <c r="CC478" s="325"/>
      <c r="CD478" s="325"/>
      <c r="CE478" s="325"/>
      <c r="CF478" s="325"/>
      <c r="CG478" s="325"/>
      <c r="CH478" s="325"/>
      <c r="CI478" s="325"/>
      <c r="CJ478" s="325"/>
      <c r="CK478" s="325"/>
      <c r="CL478" s="325"/>
      <c r="CM478" s="325"/>
      <c r="CN478" s="325"/>
      <c r="CO478" s="325"/>
      <c r="CP478" s="325"/>
      <c r="CQ478" s="325"/>
      <c r="CR478" s="325"/>
      <c r="CS478" s="325"/>
      <c r="CT478" s="325"/>
      <c r="CU478" s="325"/>
      <c r="CV478" s="325"/>
      <c r="CW478" s="325"/>
      <c r="CX478" s="325"/>
    </row>
    <row r="479" spans="1:102" s="36" customFormat="1" ht="15" hidden="1" customHeight="1">
      <c r="A479" s="329"/>
      <c r="B479" s="37" t="str">
        <f t="shared" ca="1" si="228"/>
        <v/>
      </c>
      <c r="C479" s="41" t="str">
        <f t="shared" ca="1" si="229"/>
        <v/>
      </c>
      <c r="D479" s="39" t="str">
        <f t="shared" ca="1" si="230"/>
        <v/>
      </c>
      <c r="E479" s="39" t="str">
        <f t="shared" ca="1" si="242"/>
        <v/>
      </c>
      <c r="F479" s="39" t="str">
        <f t="shared" ca="1" si="231"/>
        <v/>
      </c>
      <c r="G479" s="101"/>
      <c r="H479" s="39">
        <f t="shared" ca="1" si="222"/>
        <v>0</v>
      </c>
      <c r="J479" s="332"/>
      <c r="K479" s="37" t="str">
        <f t="shared" ca="1" si="232"/>
        <v/>
      </c>
      <c r="L479" s="41" t="str">
        <f t="shared" ca="1" si="233"/>
        <v/>
      </c>
      <c r="M479" s="39" t="str">
        <f t="shared" si="223"/>
        <v/>
      </c>
      <c r="N479" s="39" t="str">
        <f t="shared" ca="1" si="243"/>
        <v/>
      </c>
      <c r="O479" s="39">
        <f ca="1">ROUND(Q478*$O$5/payments_per_year,2)</f>
        <v>0</v>
      </c>
      <c r="P479" s="101"/>
      <c r="Q479" s="39">
        <f t="shared" ca="1" si="244"/>
        <v>0</v>
      </c>
      <c r="R479" s="332"/>
      <c r="S479" s="37" t="str">
        <f t="shared" ca="1" si="234"/>
        <v/>
      </c>
      <c r="T479" s="41" t="str">
        <f t="shared" ca="1" si="235"/>
        <v/>
      </c>
      <c r="U479" s="39" t="str">
        <f t="shared" si="224"/>
        <v/>
      </c>
      <c r="V479" s="39" t="str">
        <f t="shared" ca="1" si="245"/>
        <v/>
      </c>
      <c r="W479" s="39">
        <f t="shared" ca="1" si="225"/>
        <v>0</v>
      </c>
      <c r="X479" s="40"/>
      <c r="Y479" s="39">
        <f t="shared" ca="1" si="246"/>
        <v>0</v>
      </c>
      <c r="Z479" s="327"/>
      <c r="AA479" s="37" t="str">
        <f t="shared" ca="1" si="236"/>
        <v/>
      </c>
      <c r="AB479" s="41" t="str">
        <f t="shared" ca="1" si="237"/>
        <v/>
      </c>
      <c r="AC479" s="39" t="str">
        <f t="shared" si="226"/>
        <v/>
      </c>
      <c r="AD479" s="39" t="str">
        <f t="shared" ca="1" si="247"/>
        <v/>
      </c>
      <c r="AE479" s="39" t="str">
        <f t="shared" ca="1" si="238"/>
        <v/>
      </c>
      <c r="AF479" s="40"/>
      <c r="AG479" s="39">
        <f t="shared" ca="1" si="248"/>
        <v>0</v>
      </c>
      <c r="AH479" s="339"/>
      <c r="AI479" s="37" t="str">
        <f t="shared" ca="1" si="239"/>
        <v/>
      </c>
      <c r="AJ479" s="41" t="str">
        <f t="shared" ca="1" si="240"/>
        <v/>
      </c>
      <c r="AK479" s="39" t="str">
        <f t="shared" si="227"/>
        <v/>
      </c>
      <c r="AL479" s="39" t="str">
        <f t="shared" ca="1" si="249"/>
        <v/>
      </c>
      <c r="AM479" s="39" t="str">
        <f t="shared" ca="1" si="241"/>
        <v/>
      </c>
      <c r="AN479" s="40"/>
      <c r="AO479" s="39">
        <f t="shared" ca="1" si="250"/>
        <v>0</v>
      </c>
      <c r="AP479" s="339"/>
      <c r="AW479" s="329"/>
      <c r="BI479" s="329"/>
      <c r="BJ479" s="329"/>
      <c r="BK479" s="329"/>
      <c r="BL479" s="329"/>
      <c r="BM479" s="329"/>
      <c r="BN479" s="329"/>
      <c r="BO479" s="329"/>
      <c r="BP479" s="329"/>
      <c r="BQ479" s="329"/>
      <c r="BR479" s="329"/>
      <c r="BS479" s="329"/>
      <c r="BT479" s="329"/>
      <c r="BU479" s="329"/>
      <c r="BV479" s="329"/>
      <c r="BW479" s="325"/>
      <c r="BX479" s="325"/>
      <c r="BY479" s="325"/>
      <c r="BZ479" s="325"/>
      <c r="CA479" s="325"/>
      <c r="CB479" s="325"/>
      <c r="CC479" s="325"/>
      <c r="CD479" s="325"/>
      <c r="CE479" s="325"/>
      <c r="CF479" s="325"/>
      <c r="CG479" s="325"/>
      <c r="CH479" s="325"/>
      <c r="CI479" s="325"/>
      <c r="CJ479" s="325"/>
      <c r="CK479" s="325"/>
      <c r="CL479" s="325"/>
      <c r="CM479" s="325"/>
      <c r="CN479" s="325"/>
      <c r="CO479" s="325"/>
      <c r="CP479" s="325"/>
      <c r="CQ479" s="325"/>
      <c r="CR479" s="325"/>
      <c r="CS479" s="325"/>
      <c r="CT479" s="325"/>
      <c r="CU479" s="325"/>
      <c r="CV479" s="325"/>
      <c r="CW479" s="325"/>
      <c r="CX479" s="325"/>
    </row>
    <row r="480" spans="1:102" s="36" customFormat="1" ht="15" hidden="1" customHeight="1">
      <c r="A480" s="329"/>
      <c r="B480" s="37" t="str">
        <f t="shared" ca="1" si="228"/>
        <v/>
      </c>
      <c r="C480" s="41" t="str">
        <f t="shared" ca="1" si="229"/>
        <v/>
      </c>
      <c r="D480" s="39" t="str">
        <f t="shared" ca="1" si="230"/>
        <v/>
      </c>
      <c r="E480" s="39" t="str">
        <f t="shared" ca="1" si="242"/>
        <v/>
      </c>
      <c r="F480" s="39" t="str">
        <f t="shared" ca="1" si="231"/>
        <v/>
      </c>
      <c r="G480" s="101"/>
      <c r="H480" s="39">
        <f t="shared" ca="1" si="222"/>
        <v>0</v>
      </c>
      <c r="J480" s="332"/>
      <c r="K480" s="37" t="str">
        <f t="shared" ca="1" si="232"/>
        <v/>
      </c>
      <c r="L480" s="41" t="str">
        <f t="shared" ca="1" si="233"/>
        <v/>
      </c>
      <c r="M480" s="39" t="str">
        <f t="shared" si="223"/>
        <v/>
      </c>
      <c r="N480" s="39" t="str">
        <f t="shared" ca="1" si="243"/>
        <v/>
      </c>
      <c r="O480" s="39" t="str">
        <f ca="1">IF(L480="","",ROUND(Q479*$O$5/payments_per_year,2))</f>
        <v/>
      </c>
      <c r="P480" s="101"/>
      <c r="Q480" s="39">
        <f t="shared" ca="1" si="244"/>
        <v>0</v>
      </c>
      <c r="R480" s="332"/>
      <c r="S480" s="37" t="str">
        <f t="shared" ca="1" si="234"/>
        <v/>
      </c>
      <c r="T480" s="41" t="str">
        <f t="shared" ca="1" si="235"/>
        <v/>
      </c>
      <c r="U480" s="39" t="str">
        <f t="shared" si="224"/>
        <v/>
      </c>
      <c r="V480" s="39" t="str">
        <f t="shared" ca="1" si="245"/>
        <v/>
      </c>
      <c r="W480" s="39">
        <f t="shared" ca="1" si="225"/>
        <v>0</v>
      </c>
      <c r="X480" s="40"/>
      <c r="Y480" s="39">
        <f t="shared" ca="1" si="246"/>
        <v>0</v>
      </c>
      <c r="Z480" s="327"/>
      <c r="AA480" s="37" t="str">
        <f t="shared" ca="1" si="236"/>
        <v/>
      </c>
      <c r="AB480" s="41" t="str">
        <f t="shared" ca="1" si="237"/>
        <v/>
      </c>
      <c r="AC480" s="39" t="str">
        <f t="shared" si="226"/>
        <v/>
      </c>
      <c r="AD480" s="39" t="str">
        <f t="shared" ca="1" si="247"/>
        <v/>
      </c>
      <c r="AE480" s="39" t="str">
        <f t="shared" ca="1" si="238"/>
        <v/>
      </c>
      <c r="AF480" s="40"/>
      <c r="AG480" s="39">
        <f t="shared" ca="1" si="248"/>
        <v>0</v>
      </c>
      <c r="AH480" s="339"/>
      <c r="AI480" s="37" t="str">
        <f t="shared" ca="1" si="239"/>
        <v/>
      </c>
      <c r="AJ480" s="41" t="str">
        <f t="shared" ca="1" si="240"/>
        <v/>
      </c>
      <c r="AK480" s="39" t="str">
        <f t="shared" si="227"/>
        <v/>
      </c>
      <c r="AL480" s="39" t="str">
        <f t="shared" ca="1" si="249"/>
        <v/>
      </c>
      <c r="AM480" s="39" t="str">
        <f t="shared" ca="1" si="241"/>
        <v/>
      </c>
      <c r="AN480" s="40"/>
      <c r="AO480" s="39">
        <f t="shared" ca="1" si="250"/>
        <v>0</v>
      </c>
      <c r="AP480" s="339"/>
      <c r="AW480" s="329"/>
      <c r="BI480" s="329"/>
      <c r="BJ480" s="329"/>
      <c r="BK480" s="329"/>
      <c r="BL480" s="329"/>
      <c r="BM480" s="329"/>
      <c r="BN480" s="329"/>
      <c r="BO480" s="329"/>
      <c r="BP480" s="329"/>
      <c r="BQ480" s="329"/>
      <c r="BR480" s="329"/>
      <c r="BS480" s="329"/>
      <c r="BT480" s="329"/>
      <c r="BU480" s="329"/>
      <c r="BV480" s="329"/>
      <c r="BW480" s="325"/>
      <c r="BX480" s="325"/>
      <c r="BY480" s="325"/>
      <c r="BZ480" s="325"/>
      <c r="CA480" s="325"/>
      <c r="CB480" s="325"/>
      <c r="CC480" s="325"/>
      <c r="CD480" s="325"/>
      <c r="CE480" s="325"/>
      <c r="CF480" s="325"/>
      <c r="CG480" s="325"/>
      <c r="CH480" s="325"/>
      <c r="CI480" s="325"/>
      <c r="CJ480" s="325"/>
      <c r="CK480" s="325"/>
      <c r="CL480" s="325"/>
      <c r="CM480" s="325"/>
      <c r="CN480" s="325"/>
      <c r="CO480" s="325"/>
      <c r="CP480" s="325"/>
      <c r="CQ480" s="325"/>
      <c r="CR480" s="325"/>
      <c r="CS480" s="325"/>
      <c r="CT480" s="325"/>
      <c r="CU480" s="325"/>
      <c r="CV480" s="325"/>
      <c r="CW480" s="325"/>
      <c r="CX480" s="325"/>
    </row>
    <row r="481" spans="1:102" s="36" customFormat="1" ht="15" hidden="1" customHeight="1">
      <c r="A481" s="329"/>
      <c r="B481" s="37" t="str">
        <f t="shared" ca="1" si="228"/>
        <v/>
      </c>
      <c r="C481" s="41" t="str">
        <f t="shared" ca="1" si="229"/>
        <v/>
      </c>
      <c r="D481" s="39" t="str">
        <f t="shared" ca="1" si="230"/>
        <v/>
      </c>
      <c r="E481" s="39" t="str">
        <f t="shared" ca="1" si="242"/>
        <v/>
      </c>
      <c r="F481" s="39" t="str">
        <f t="shared" ca="1" si="231"/>
        <v/>
      </c>
      <c r="G481" s="101"/>
      <c r="H481" s="39">
        <f t="shared" ca="1" si="222"/>
        <v>0</v>
      </c>
      <c r="J481" s="332"/>
      <c r="K481" s="37" t="str">
        <f t="shared" ca="1" si="232"/>
        <v/>
      </c>
      <c r="L481" s="41" t="str">
        <f t="shared" ca="1" si="233"/>
        <v/>
      </c>
      <c r="M481" s="39" t="str">
        <f t="shared" si="223"/>
        <v/>
      </c>
      <c r="N481" s="39" t="str">
        <f t="shared" ca="1" si="243"/>
        <v/>
      </c>
      <c r="O481" s="39">
        <f ca="1">ROUND(Q480*$O$5/payments_per_year,2)</f>
        <v>0</v>
      </c>
      <c r="P481" s="101"/>
      <c r="Q481" s="39">
        <f t="shared" ca="1" si="244"/>
        <v>0</v>
      </c>
      <c r="R481" s="332"/>
      <c r="S481" s="37" t="str">
        <f t="shared" ca="1" si="234"/>
        <v/>
      </c>
      <c r="T481" s="41" t="str">
        <f t="shared" ca="1" si="235"/>
        <v/>
      </c>
      <c r="U481" s="39" t="str">
        <f t="shared" si="224"/>
        <v/>
      </c>
      <c r="V481" s="39" t="str">
        <f t="shared" ca="1" si="245"/>
        <v/>
      </c>
      <c r="W481" s="39">
        <f t="shared" ca="1" si="225"/>
        <v>0</v>
      </c>
      <c r="X481" s="40"/>
      <c r="Y481" s="39">
        <f t="shared" ca="1" si="246"/>
        <v>0</v>
      </c>
      <c r="Z481" s="327"/>
      <c r="AA481" s="37" t="str">
        <f t="shared" ca="1" si="236"/>
        <v/>
      </c>
      <c r="AB481" s="41" t="str">
        <f t="shared" ca="1" si="237"/>
        <v/>
      </c>
      <c r="AC481" s="39" t="str">
        <f t="shared" si="226"/>
        <v/>
      </c>
      <c r="AD481" s="39" t="str">
        <f t="shared" ca="1" si="247"/>
        <v/>
      </c>
      <c r="AE481" s="39" t="str">
        <f t="shared" ca="1" si="238"/>
        <v/>
      </c>
      <c r="AF481" s="40"/>
      <c r="AG481" s="39">
        <f t="shared" ca="1" si="248"/>
        <v>0</v>
      </c>
      <c r="AH481" s="339"/>
      <c r="AI481" s="37" t="str">
        <f t="shared" ca="1" si="239"/>
        <v/>
      </c>
      <c r="AJ481" s="41" t="str">
        <f t="shared" ca="1" si="240"/>
        <v/>
      </c>
      <c r="AK481" s="39" t="str">
        <f t="shared" si="227"/>
        <v/>
      </c>
      <c r="AL481" s="39" t="str">
        <f t="shared" ca="1" si="249"/>
        <v/>
      </c>
      <c r="AM481" s="39" t="str">
        <f t="shared" ca="1" si="241"/>
        <v/>
      </c>
      <c r="AN481" s="40"/>
      <c r="AO481" s="39">
        <f t="shared" ca="1" si="250"/>
        <v>0</v>
      </c>
      <c r="AP481" s="339"/>
      <c r="AW481" s="329"/>
      <c r="BI481" s="329"/>
      <c r="BJ481" s="329"/>
      <c r="BK481" s="329"/>
      <c r="BL481" s="329"/>
      <c r="BM481" s="329"/>
      <c r="BN481" s="329"/>
      <c r="BO481" s="329"/>
      <c r="BP481" s="329"/>
      <c r="BQ481" s="329"/>
      <c r="BR481" s="329"/>
      <c r="BS481" s="329"/>
      <c r="BT481" s="329"/>
      <c r="BU481" s="329"/>
      <c r="BV481" s="329"/>
      <c r="BW481" s="325"/>
      <c r="BX481" s="325"/>
      <c r="BY481" s="325"/>
      <c r="BZ481" s="325"/>
      <c r="CA481" s="325"/>
      <c r="CB481" s="325"/>
      <c r="CC481" s="325"/>
      <c r="CD481" s="325"/>
      <c r="CE481" s="325"/>
      <c r="CF481" s="325"/>
      <c r="CG481" s="325"/>
      <c r="CH481" s="325"/>
      <c r="CI481" s="325"/>
      <c r="CJ481" s="325"/>
      <c r="CK481" s="325"/>
      <c r="CL481" s="325"/>
      <c r="CM481" s="325"/>
      <c r="CN481" s="325"/>
      <c r="CO481" s="325"/>
      <c r="CP481" s="325"/>
      <c r="CQ481" s="325"/>
      <c r="CR481" s="325"/>
      <c r="CS481" s="325"/>
      <c r="CT481" s="325"/>
      <c r="CU481" s="325"/>
      <c r="CV481" s="325"/>
      <c r="CW481" s="325"/>
      <c r="CX481" s="325"/>
    </row>
    <row r="482" spans="1:102" s="36" customFormat="1" ht="15" hidden="1" customHeight="1">
      <c r="A482" s="329"/>
      <c r="B482" s="37" t="str">
        <f t="shared" ca="1" si="228"/>
        <v/>
      </c>
      <c r="C482" s="41" t="str">
        <f t="shared" ca="1" si="229"/>
        <v/>
      </c>
      <c r="D482" s="39" t="str">
        <f t="shared" ca="1" si="230"/>
        <v/>
      </c>
      <c r="E482" s="39" t="str">
        <f t="shared" ca="1" si="242"/>
        <v/>
      </c>
      <c r="F482" s="39" t="str">
        <f t="shared" ca="1" si="231"/>
        <v/>
      </c>
      <c r="G482" s="101"/>
      <c r="H482" s="39">
        <f t="shared" ca="1" si="222"/>
        <v>0</v>
      </c>
      <c r="J482" s="332"/>
      <c r="K482" s="37" t="str">
        <f t="shared" ca="1" si="232"/>
        <v/>
      </c>
      <c r="L482" s="41" t="str">
        <f t="shared" ca="1" si="233"/>
        <v/>
      </c>
      <c r="M482" s="39" t="str">
        <f t="shared" si="223"/>
        <v/>
      </c>
      <c r="N482" s="39" t="str">
        <f t="shared" ca="1" si="243"/>
        <v/>
      </c>
      <c r="O482" s="39" t="str">
        <f ca="1">IF(L482="","",ROUND(Q481*$O$5/payments_per_year,2))</f>
        <v/>
      </c>
      <c r="P482" s="101"/>
      <c r="Q482" s="39">
        <f t="shared" ca="1" si="244"/>
        <v>0</v>
      </c>
      <c r="R482" s="332"/>
      <c r="S482" s="37" t="str">
        <f t="shared" ca="1" si="234"/>
        <v/>
      </c>
      <c r="T482" s="41" t="str">
        <f t="shared" ca="1" si="235"/>
        <v/>
      </c>
      <c r="U482" s="39" t="str">
        <f t="shared" si="224"/>
        <v/>
      </c>
      <c r="V482" s="39" t="str">
        <f t="shared" ca="1" si="245"/>
        <v/>
      </c>
      <c r="W482" s="39">
        <f t="shared" ca="1" si="225"/>
        <v>0</v>
      </c>
      <c r="X482" s="40"/>
      <c r="Y482" s="39">
        <f t="shared" ca="1" si="246"/>
        <v>0</v>
      </c>
      <c r="Z482" s="327"/>
      <c r="AA482" s="37" t="str">
        <f t="shared" ca="1" si="236"/>
        <v/>
      </c>
      <c r="AB482" s="41" t="str">
        <f t="shared" ca="1" si="237"/>
        <v/>
      </c>
      <c r="AC482" s="39" t="str">
        <f t="shared" si="226"/>
        <v/>
      </c>
      <c r="AD482" s="39" t="str">
        <f t="shared" ca="1" si="247"/>
        <v/>
      </c>
      <c r="AE482" s="39" t="str">
        <f t="shared" ca="1" si="238"/>
        <v/>
      </c>
      <c r="AF482" s="40"/>
      <c r="AG482" s="39">
        <f t="shared" ca="1" si="248"/>
        <v>0</v>
      </c>
      <c r="AH482" s="339"/>
      <c r="AI482" s="37" t="str">
        <f t="shared" ca="1" si="239"/>
        <v/>
      </c>
      <c r="AJ482" s="41" t="str">
        <f t="shared" ca="1" si="240"/>
        <v/>
      </c>
      <c r="AK482" s="39" t="str">
        <f t="shared" si="227"/>
        <v/>
      </c>
      <c r="AL482" s="39" t="str">
        <f t="shared" ca="1" si="249"/>
        <v/>
      </c>
      <c r="AM482" s="39" t="str">
        <f t="shared" ca="1" si="241"/>
        <v/>
      </c>
      <c r="AN482" s="40"/>
      <c r="AO482" s="39">
        <f t="shared" ca="1" si="250"/>
        <v>0</v>
      </c>
      <c r="AP482" s="339"/>
      <c r="AW482" s="329"/>
      <c r="BI482" s="329"/>
      <c r="BJ482" s="329"/>
      <c r="BK482" s="329"/>
      <c r="BL482" s="329"/>
      <c r="BM482" s="329"/>
      <c r="BN482" s="329"/>
      <c r="BO482" s="329"/>
      <c r="BP482" s="329"/>
      <c r="BQ482" s="329"/>
      <c r="BR482" s="329"/>
      <c r="BS482" s="329"/>
      <c r="BT482" s="329"/>
      <c r="BU482" s="329"/>
      <c r="BV482" s="329"/>
      <c r="BW482" s="325"/>
      <c r="BX482" s="325"/>
      <c r="BY482" s="325"/>
      <c r="BZ482" s="325"/>
      <c r="CA482" s="325"/>
      <c r="CB482" s="325"/>
      <c r="CC482" s="325"/>
      <c r="CD482" s="325"/>
      <c r="CE482" s="325"/>
      <c r="CF482" s="325"/>
      <c r="CG482" s="325"/>
      <c r="CH482" s="325"/>
      <c r="CI482" s="325"/>
      <c r="CJ482" s="325"/>
      <c r="CK482" s="325"/>
      <c r="CL482" s="325"/>
      <c r="CM482" s="325"/>
      <c r="CN482" s="325"/>
      <c r="CO482" s="325"/>
      <c r="CP482" s="325"/>
      <c r="CQ482" s="325"/>
      <c r="CR482" s="325"/>
      <c r="CS482" s="325"/>
      <c r="CT482" s="325"/>
      <c r="CU482" s="325"/>
      <c r="CV482" s="325"/>
      <c r="CW482" s="325"/>
      <c r="CX482" s="325"/>
    </row>
    <row r="483" spans="1:102" s="36" customFormat="1" ht="15" hidden="1" customHeight="1">
      <c r="A483" s="329"/>
      <c r="B483" s="37" t="str">
        <f t="shared" ca="1" si="228"/>
        <v/>
      </c>
      <c r="C483" s="41" t="str">
        <f t="shared" ca="1" si="229"/>
        <v/>
      </c>
      <c r="D483" s="39" t="str">
        <f t="shared" ca="1" si="230"/>
        <v/>
      </c>
      <c r="E483" s="39" t="str">
        <f t="shared" ca="1" si="242"/>
        <v/>
      </c>
      <c r="F483" s="39" t="str">
        <f t="shared" ca="1" si="231"/>
        <v/>
      </c>
      <c r="G483" s="101"/>
      <c r="H483" s="39">
        <f t="shared" ca="1" si="222"/>
        <v>0</v>
      </c>
      <c r="J483" s="332"/>
      <c r="K483" s="37" t="str">
        <f t="shared" ca="1" si="232"/>
        <v/>
      </c>
      <c r="L483" s="41" t="str">
        <f t="shared" ca="1" si="233"/>
        <v/>
      </c>
      <c r="M483" s="39" t="str">
        <f t="shared" si="223"/>
        <v/>
      </c>
      <c r="N483" s="39" t="str">
        <f t="shared" ca="1" si="243"/>
        <v/>
      </c>
      <c r="O483" s="39">
        <f ca="1">ROUND(Q482*$O$5/payments_per_year,2)</f>
        <v>0</v>
      </c>
      <c r="P483" s="101"/>
      <c r="Q483" s="39">
        <f t="shared" ca="1" si="244"/>
        <v>0</v>
      </c>
      <c r="R483" s="332"/>
      <c r="S483" s="37" t="str">
        <f t="shared" ca="1" si="234"/>
        <v/>
      </c>
      <c r="T483" s="41" t="str">
        <f t="shared" ca="1" si="235"/>
        <v/>
      </c>
      <c r="U483" s="39" t="str">
        <f t="shared" si="224"/>
        <v/>
      </c>
      <c r="V483" s="39" t="str">
        <f t="shared" ca="1" si="245"/>
        <v/>
      </c>
      <c r="W483" s="39">
        <f t="shared" ca="1" si="225"/>
        <v>0</v>
      </c>
      <c r="X483" s="40"/>
      <c r="Y483" s="39">
        <f t="shared" ca="1" si="246"/>
        <v>0</v>
      </c>
      <c r="Z483" s="327"/>
      <c r="AA483" s="37" t="str">
        <f t="shared" ca="1" si="236"/>
        <v/>
      </c>
      <c r="AB483" s="41" t="str">
        <f t="shared" ca="1" si="237"/>
        <v/>
      </c>
      <c r="AC483" s="39" t="str">
        <f t="shared" si="226"/>
        <v/>
      </c>
      <c r="AD483" s="39" t="str">
        <f t="shared" ca="1" si="247"/>
        <v/>
      </c>
      <c r="AE483" s="39" t="str">
        <f t="shared" ca="1" si="238"/>
        <v/>
      </c>
      <c r="AF483" s="40"/>
      <c r="AG483" s="39">
        <f t="shared" ca="1" si="248"/>
        <v>0</v>
      </c>
      <c r="AH483" s="339"/>
      <c r="AI483" s="37" t="str">
        <f t="shared" ca="1" si="239"/>
        <v/>
      </c>
      <c r="AJ483" s="41" t="str">
        <f t="shared" ca="1" si="240"/>
        <v/>
      </c>
      <c r="AK483" s="39" t="str">
        <f t="shared" si="227"/>
        <v/>
      </c>
      <c r="AL483" s="39" t="str">
        <f t="shared" ca="1" si="249"/>
        <v/>
      </c>
      <c r="AM483" s="39" t="str">
        <f t="shared" ca="1" si="241"/>
        <v/>
      </c>
      <c r="AN483" s="40"/>
      <c r="AO483" s="39">
        <f t="shared" ca="1" si="250"/>
        <v>0</v>
      </c>
      <c r="AP483" s="339"/>
      <c r="AW483" s="329"/>
      <c r="BI483" s="329"/>
      <c r="BJ483" s="329"/>
      <c r="BK483" s="329"/>
      <c r="BL483" s="329"/>
      <c r="BM483" s="329"/>
      <c r="BN483" s="329"/>
      <c r="BO483" s="329"/>
      <c r="BP483" s="329"/>
      <c r="BQ483" s="329"/>
      <c r="BR483" s="329"/>
      <c r="BS483" s="329"/>
      <c r="BT483" s="329"/>
      <c r="BU483" s="329"/>
      <c r="BV483" s="329"/>
      <c r="BW483" s="325"/>
      <c r="BX483" s="325"/>
      <c r="BY483" s="325"/>
      <c r="BZ483" s="325"/>
      <c r="CA483" s="325"/>
      <c r="CB483" s="325"/>
      <c r="CC483" s="325"/>
      <c r="CD483" s="325"/>
      <c r="CE483" s="325"/>
      <c r="CF483" s="325"/>
      <c r="CG483" s="325"/>
      <c r="CH483" s="325"/>
      <c r="CI483" s="325"/>
      <c r="CJ483" s="325"/>
      <c r="CK483" s="325"/>
      <c r="CL483" s="325"/>
      <c r="CM483" s="325"/>
      <c r="CN483" s="325"/>
      <c r="CO483" s="325"/>
      <c r="CP483" s="325"/>
      <c r="CQ483" s="325"/>
      <c r="CR483" s="325"/>
      <c r="CS483" s="325"/>
      <c r="CT483" s="325"/>
      <c r="CU483" s="325"/>
      <c r="CV483" s="325"/>
      <c r="CW483" s="325"/>
      <c r="CX483" s="325"/>
    </row>
    <row r="484" spans="1:102" s="36" customFormat="1" ht="15" hidden="1" customHeight="1">
      <c r="A484" s="329"/>
      <c r="B484" s="37" t="str">
        <f t="shared" ca="1" si="228"/>
        <v/>
      </c>
      <c r="C484" s="41" t="str">
        <f t="shared" ca="1" si="229"/>
        <v/>
      </c>
      <c r="D484" s="39" t="str">
        <f t="shared" ca="1" si="230"/>
        <v/>
      </c>
      <c r="E484" s="39" t="str">
        <f t="shared" ca="1" si="242"/>
        <v/>
      </c>
      <c r="F484" s="39" t="str">
        <f t="shared" ca="1" si="231"/>
        <v/>
      </c>
      <c r="G484" s="101"/>
      <c r="H484" s="39">
        <f t="shared" ca="1" si="222"/>
        <v>0</v>
      </c>
      <c r="J484" s="332"/>
      <c r="K484" s="37" t="str">
        <f t="shared" ca="1" si="232"/>
        <v/>
      </c>
      <c r="L484" s="41" t="str">
        <f t="shared" ca="1" si="233"/>
        <v/>
      </c>
      <c r="M484" s="39" t="str">
        <f t="shared" si="223"/>
        <v/>
      </c>
      <c r="N484" s="39" t="str">
        <f t="shared" ca="1" si="243"/>
        <v/>
      </c>
      <c r="O484" s="39" t="str">
        <f ca="1">IF(L484="","",ROUND(Q483*$O$5/payments_per_year,2))</f>
        <v/>
      </c>
      <c r="P484" s="101"/>
      <c r="Q484" s="39">
        <f t="shared" ca="1" si="244"/>
        <v>0</v>
      </c>
      <c r="R484" s="332"/>
      <c r="S484" s="37" t="str">
        <f t="shared" ca="1" si="234"/>
        <v/>
      </c>
      <c r="T484" s="41" t="str">
        <f t="shared" ca="1" si="235"/>
        <v/>
      </c>
      <c r="U484" s="39" t="str">
        <f t="shared" si="224"/>
        <v/>
      </c>
      <c r="V484" s="39" t="str">
        <f t="shared" ca="1" si="245"/>
        <v/>
      </c>
      <c r="W484" s="39">
        <f t="shared" ca="1" si="225"/>
        <v>0</v>
      </c>
      <c r="X484" s="40"/>
      <c r="Y484" s="39">
        <f t="shared" ca="1" si="246"/>
        <v>0</v>
      </c>
      <c r="Z484" s="327"/>
      <c r="AA484" s="37" t="str">
        <f t="shared" ca="1" si="236"/>
        <v/>
      </c>
      <c r="AB484" s="41" t="str">
        <f t="shared" ca="1" si="237"/>
        <v/>
      </c>
      <c r="AC484" s="39" t="str">
        <f t="shared" si="226"/>
        <v/>
      </c>
      <c r="AD484" s="39" t="str">
        <f t="shared" ca="1" si="247"/>
        <v/>
      </c>
      <c r="AE484" s="39" t="str">
        <f t="shared" ca="1" si="238"/>
        <v/>
      </c>
      <c r="AF484" s="40"/>
      <c r="AG484" s="39">
        <f t="shared" ca="1" si="248"/>
        <v>0</v>
      </c>
      <c r="AH484" s="339"/>
      <c r="AI484" s="37" t="str">
        <f t="shared" ca="1" si="239"/>
        <v/>
      </c>
      <c r="AJ484" s="41" t="str">
        <f t="shared" ca="1" si="240"/>
        <v/>
      </c>
      <c r="AK484" s="39" t="str">
        <f t="shared" si="227"/>
        <v/>
      </c>
      <c r="AL484" s="39" t="str">
        <f t="shared" ca="1" si="249"/>
        <v/>
      </c>
      <c r="AM484" s="39" t="str">
        <f t="shared" ca="1" si="241"/>
        <v/>
      </c>
      <c r="AN484" s="40"/>
      <c r="AO484" s="39">
        <f t="shared" ca="1" si="250"/>
        <v>0</v>
      </c>
      <c r="AP484" s="339"/>
      <c r="AW484" s="329"/>
      <c r="BI484" s="329"/>
      <c r="BJ484" s="329"/>
      <c r="BK484" s="329"/>
      <c r="BL484" s="329"/>
      <c r="BM484" s="329"/>
      <c r="BN484" s="329"/>
      <c r="BO484" s="329"/>
      <c r="BP484" s="329"/>
      <c r="BQ484" s="329"/>
      <c r="BR484" s="329"/>
      <c r="BS484" s="329"/>
      <c r="BT484" s="329"/>
      <c r="BU484" s="329"/>
      <c r="BV484" s="329"/>
      <c r="BW484" s="325"/>
      <c r="BX484" s="325"/>
      <c r="BY484" s="325"/>
      <c r="BZ484" s="325"/>
      <c r="CA484" s="325"/>
      <c r="CB484" s="325"/>
      <c r="CC484" s="325"/>
      <c r="CD484" s="325"/>
      <c r="CE484" s="325"/>
      <c r="CF484" s="325"/>
      <c r="CG484" s="325"/>
      <c r="CH484" s="325"/>
      <c r="CI484" s="325"/>
      <c r="CJ484" s="325"/>
      <c r="CK484" s="325"/>
      <c r="CL484" s="325"/>
      <c r="CM484" s="325"/>
      <c r="CN484" s="325"/>
      <c r="CO484" s="325"/>
      <c r="CP484" s="325"/>
      <c r="CQ484" s="325"/>
      <c r="CR484" s="325"/>
      <c r="CS484" s="325"/>
      <c r="CT484" s="325"/>
      <c r="CU484" s="325"/>
      <c r="CV484" s="325"/>
      <c r="CW484" s="325"/>
      <c r="CX484" s="325"/>
    </row>
    <row r="485" spans="1:102" s="36" customFormat="1" ht="15" hidden="1" customHeight="1">
      <c r="A485" s="329"/>
      <c r="B485" s="37" t="str">
        <f t="shared" ca="1" si="228"/>
        <v/>
      </c>
      <c r="C485" s="41" t="str">
        <f t="shared" ca="1" si="229"/>
        <v/>
      </c>
      <c r="D485" s="39" t="str">
        <f t="shared" ca="1" si="230"/>
        <v/>
      </c>
      <c r="E485" s="39" t="str">
        <f t="shared" ca="1" si="242"/>
        <v/>
      </c>
      <c r="F485" s="39" t="str">
        <f t="shared" ca="1" si="231"/>
        <v/>
      </c>
      <c r="G485" s="101"/>
      <c r="H485" s="39">
        <f t="shared" ca="1" si="222"/>
        <v>0</v>
      </c>
      <c r="J485" s="332"/>
      <c r="K485" s="37" t="str">
        <f t="shared" ca="1" si="232"/>
        <v/>
      </c>
      <c r="L485" s="41" t="str">
        <f t="shared" ca="1" si="233"/>
        <v/>
      </c>
      <c r="M485" s="39" t="str">
        <f t="shared" si="223"/>
        <v/>
      </c>
      <c r="N485" s="39" t="str">
        <f t="shared" ca="1" si="243"/>
        <v/>
      </c>
      <c r="O485" s="39">
        <f ca="1">ROUND(Q484*$O$5/payments_per_year,2)</f>
        <v>0</v>
      </c>
      <c r="P485" s="101"/>
      <c r="Q485" s="39">
        <f t="shared" ca="1" si="244"/>
        <v>0</v>
      </c>
      <c r="R485" s="332"/>
      <c r="S485" s="37" t="str">
        <f t="shared" ca="1" si="234"/>
        <v/>
      </c>
      <c r="T485" s="41" t="str">
        <f t="shared" ca="1" si="235"/>
        <v/>
      </c>
      <c r="U485" s="39" t="str">
        <f t="shared" si="224"/>
        <v/>
      </c>
      <c r="V485" s="39" t="str">
        <f t="shared" ca="1" si="245"/>
        <v/>
      </c>
      <c r="W485" s="39">
        <f t="shared" ca="1" si="225"/>
        <v>0</v>
      </c>
      <c r="X485" s="40"/>
      <c r="Y485" s="39">
        <f t="shared" ca="1" si="246"/>
        <v>0</v>
      </c>
      <c r="Z485" s="327"/>
      <c r="AA485" s="37" t="str">
        <f t="shared" ca="1" si="236"/>
        <v/>
      </c>
      <c r="AB485" s="41" t="str">
        <f t="shared" ca="1" si="237"/>
        <v/>
      </c>
      <c r="AC485" s="39" t="str">
        <f t="shared" si="226"/>
        <v/>
      </c>
      <c r="AD485" s="39" t="str">
        <f t="shared" ca="1" si="247"/>
        <v/>
      </c>
      <c r="AE485" s="39" t="str">
        <f t="shared" ca="1" si="238"/>
        <v/>
      </c>
      <c r="AF485" s="40"/>
      <c r="AG485" s="39">
        <f t="shared" ca="1" si="248"/>
        <v>0</v>
      </c>
      <c r="AH485" s="339"/>
      <c r="AI485" s="37" t="str">
        <f t="shared" ca="1" si="239"/>
        <v/>
      </c>
      <c r="AJ485" s="41" t="str">
        <f t="shared" ca="1" si="240"/>
        <v/>
      </c>
      <c r="AK485" s="39" t="str">
        <f t="shared" si="227"/>
        <v/>
      </c>
      <c r="AL485" s="39" t="str">
        <f t="shared" ca="1" si="249"/>
        <v/>
      </c>
      <c r="AM485" s="39" t="str">
        <f t="shared" ca="1" si="241"/>
        <v/>
      </c>
      <c r="AN485" s="40"/>
      <c r="AO485" s="39">
        <f t="shared" ca="1" si="250"/>
        <v>0</v>
      </c>
      <c r="AP485" s="339"/>
      <c r="AW485" s="329"/>
      <c r="BI485" s="329"/>
      <c r="BJ485" s="329"/>
      <c r="BK485" s="329"/>
      <c r="BL485" s="329"/>
      <c r="BM485" s="329"/>
      <c r="BN485" s="329"/>
      <c r="BO485" s="329"/>
      <c r="BP485" s="329"/>
      <c r="BQ485" s="329"/>
      <c r="BR485" s="329"/>
      <c r="BS485" s="329"/>
      <c r="BT485" s="329"/>
      <c r="BU485" s="329"/>
      <c r="BV485" s="329"/>
      <c r="BW485" s="325"/>
      <c r="BX485" s="325"/>
      <c r="BY485" s="325"/>
      <c r="BZ485" s="325"/>
      <c r="CA485" s="325"/>
      <c r="CB485" s="325"/>
      <c r="CC485" s="325"/>
      <c r="CD485" s="325"/>
      <c r="CE485" s="325"/>
      <c r="CF485" s="325"/>
      <c r="CG485" s="325"/>
      <c r="CH485" s="325"/>
      <c r="CI485" s="325"/>
      <c r="CJ485" s="325"/>
      <c r="CK485" s="325"/>
      <c r="CL485" s="325"/>
      <c r="CM485" s="325"/>
      <c r="CN485" s="325"/>
      <c r="CO485" s="325"/>
      <c r="CP485" s="325"/>
      <c r="CQ485" s="325"/>
      <c r="CR485" s="325"/>
      <c r="CS485" s="325"/>
      <c r="CT485" s="325"/>
      <c r="CU485" s="325"/>
      <c r="CV485" s="325"/>
      <c r="CW485" s="325"/>
      <c r="CX485" s="325"/>
    </row>
    <row r="486" spans="1:102" s="36" customFormat="1" ht="15" hidden="1" customHeight="1">
      <c r="A486" s="329"/>
      <c r="B486" s="37" t="str">
        <f t="shared" ca="1" si="228"/>
        <v/>
      </c>
      <c r="C486" s="41" t="str">
        <f t="shared" ca="1" si="229"/>
        <v/>
      </c>
      <c r="D486" s="39" t="str">
        <f t="shared" ca="1" si="230"/>
        <v/>
      </c>
      <c r="E486" s="39" t="str">
        <f t="shared" ca="1" si="242"/>
        <v/>
      </c>
      <c r="F486" s="39" t="str">
        <f t="shared" ca="1" si="231"/>
        <v/>
      </c>
      <c r="G486" s="101"/>
      <c r="H486" s="39">
        <f t="shared" ca="1" si="222"/>
        <v>0</v>
      </c>
      <c r="J486" s="332"/>
      <c r="K486" s="37" t="str">
        <f t="shared" ca="1" si="232"/>
        <v/>
      </c>
      <c r="L486" s="41" t="str">
        <f t="shared" ca="1" si="233"/>
        <v/>
      </c>
      <c r="M486" s="39" t="str">
        <f t="shared" si="223"/>
        <v/>
      </c>
      <c r="N486" s="39" t="str">
        <f t="shared" ca="1" si="243"/>
        <v/>
      </c>
      <c r="O486" s="39" t="str">
        <f ca="1">IF(L486="","",ROUND(Q485*$O$5/payments_per_year,2))</f>
        <v/>
      </c>
      <c r="P486" s="101"/>
      <c r="Q486" s="39">
        <f t="shared" ca="1" si="244"/>
        <v>0</v>
      </c>
      <c r="R486" s="332"/>
      <c r="S486" s="37" t="str">
        <f t="shared" ca="1" si="234"/>
        <v/>
      </c>
      <c r="T486" s="41" t="str">
        <f t="shared" ca="1" si="235"/>
        <v/>
      </c>
      <c r="U486" s="39" t="str">
        <f t="shared" si="224"/>
        <v/>
      </c>
      <c r="V486" s="39" t="str">
        <f t="shared" ca="1" si="245"/>
        <v/>
      </c>
      <c r="W486" s="39">
        <f t="shared" ca="1" si="225"/>
        <v>0</v>
      </c>
      <c r="X486" s="40"/>
      <c r="Y486" s="39">
        <f t="shared" ca="1" si="246"/>
        <v>0</v>
      </c>
      <c r="Z486" s="327"/>
      <c r="AA486" s="37" t="str">
        <f t="shared" ca="1" si="236"/>
        <v/>
      </c>
      <c r="AB486" s="41" t="str">
        <f t="shared" ca="1" si="237"/>
        <v/>
      </c>
      <c r="AC486" s="39" t="str">
        <f t="shared" si="226"/>
        <v/>
      </c>
      <c r="AD486" s="39" t="str">
        <f t="shared" ca="1" si="247"/>
        <v/>
      </c>
      <c r="AE486" s="39" t="str">
        <f t="shared" ca="1" si="238"/>
        <v/>
      </c>
      <c r="AF486" s="40"/>
      <c r="AG486" s="39">
        <f t="shared" ca="1" si="248"/>
        <v>0</v>
      </c>
      <c r="AH486" s="339"/>
      <c r="AI486" s="37" t="str">
        <f t="shared" ca="1" si="239"/>
        <v/>
      </c>
      <c r="AJ486" s="41" t="str">
        <f t="shared" ca="1" si="240"/>
        <v/>
      </c>
      <c r="AK486" s="39" t="str">
        <f t="shared" si="227"/>
        <v/>
      </c>
      <c r="AL486" s="39" t="str">
        <f t="shared" ca="1" si="249"/>
        <v/>
      </c>
      <c r="AM486" s="39" t="str">
        <f t="shared" ca="1" si="241"/>
        <v/>
      </c>
      <c r="AN486" s="40"/>
      <c r="AO486" s="39">
        <f t="shared" ca="1" si="250"/>
        <v>0</v>
      </c>
      <c r="AP486" s="339"/>
      <c r="AW486" s="329"/>
      <c r="BI486" s="329"/>
      <c r="BJ486" s="329"/>
      <c r="BK486" s="329"/>
      <c r="BL486" s="329"/>
      <c r="BM486" s="329"/>
      <c r="BN486" s="329"/>
      <c r="BO486" s="329"/>
      <c r="BP486" s="329"/>
      <c r="BQ486" s="329"/>
      <c r="BR486" s="329"/>
      <c r="BS486" s="329"/>
      <c r="BT486" s="329"/>
      <c r="BU486" s="329"/>
      <c r="BV486" s="329"/>
      <c r="BW486" s="325"/>
      <c r="BX486" s="325"/>
      <c r="BY486" s="325"/>
      <c r="BZ486" s="325"/>
      <c r="CA486" s="325"/>
      <c r="CB486" s="325"/>
      <c r="CC486" s="325"/>
      <c r="CD486" s="325"/>
      <c r="CE486" s="325"/>
      <c r="CF486" s="325"/>
      <c r="CG486" s="325"/>
      <c r="CH486" s="325"/>
      <c r="CI486" s="325"/>
      <c r="CJ486" s="325"/>
      <c r="CK486" s="325"/>
      <c r="CL486" s="325"/>
      <c r="CM486" s="325"/>
      <c r="CN486" s="325"/>
      <c r="CO486" s="325"/>
      <c r="CP486" s="325"/>
      <c r="CQ486" s="325"/>
      <c r="CR486" s="325"/>
      <c r="CS486" s="325"/>
      <c r="CT486" s="325"/>
      <c r="CU486" s="325"/>
      <c r="CV486" s="325"/>
      <c r="CW486" s="325"/>
      <c r="CX486" s="325"/>
    </row>
    <row r="487" spans="1:102" s="36" customFormat="1" ht="15" hidden="1" customHeight="1">
      <c r="A487" s="329"/>
      <c r="B487" s="37" t="str">
        <f t="shared" ca="1" si="228"/>
        <v/>
      </c>
      <c r="C487" s="41" t="str">
        <f t="shared" ca="1" si="229"/>
        <v/>
      </c>
      <c r="D487" s="39" t="str">
        <f t="shared" ca="1" si="230"/>
        <v/>
      </c>
      <c r="E487" s="39" t="str">
        <f t="shared" ca="1" si="242"/>
        <v/>
      </c>
      <c r="F487" s="39" t="str">
        <f t="shared" ca="1" si="231"/>
        <v/>
      </c>
      <c r="G487" s="101"/>
      <c r="H487" s="39">
        <f t="shared" ca="1" si="222"/>
        <v>0</v>
      </c>
      <c r="J487" s="332"/>
      <c r="K487" s="37" t="str">
        <f t="shared" ca="1" si="232"/>
        <v/>
      </c>
      <c r="L487" s="41" t="str">
        <f t="shared" ca="1" si="233"/>
        <v/>
      </c>
      <c r="M487" s="39" t="str">
        <f t="shared" si="223"/>
        <v/>
      </c>
      <c r="N487" s="39" t="str">
        <f t="shared" ca="1" si="243"/>
        <v/>
      </c>
      <c r="O487" s="39">
        <f ca="1">ROUND(Q486*$O$5/payments_per_year,2)</f>
        <v>0</v>
      </c>
      <c r="P487" s="101"/>
      <c r="Q487" s="39">
        <f t="shared" ca="1" si="244"/>
        <v>0</v>
      </c>
      <c r="R487" s="332"/>
      <c r="S487" s="37" t="str">
        <f t="shared" ca="1" si="234"/>
        <v/>
      </c>
      <c r="T487" s="41" t="str">
        <f t="shared" ca="1" si="235"/>
        <v/>
      </c>
      <c r="U487" s="39" t="str">
        <f t="shared" si="224"/>
        <v/>
      </c>
      <c r="V487" s="39" t="str">
        <f t="shared" ca="1" si="245"/>
        <v/>
      </c>
      <c r="W487" s="39">
        <f t="shared" ca="1" si="225"/>
        <v>0</v>
      </c>
      <c r="X487" s="40"/>
      <c r="Y487" s="39">
        <f t="shared" ca="1" si="246"/>
        <v>0</v>
      </c>
      <c r="Z487" s="327"/>
      <c r="AA487" s="37" t="str">
        <f t="shared" ca="1" si="236"/>
        <v/>
      </c>
      <c r="AB487" s="41" t="str">
        <f t="shared" ca="1" si="237"/>
        <v/>
      </c>
      <c r="AC487" s="39" t="str">
        <f t="shared" si="226"/>
        <v/>
      </c>
      <c r="AD487" s="39" t="str">
        <f t="shared" ca="1" si="247"/>
        <v/>
      </c>
      <c r="AE487" s="39" t="str">
        <f t="shared" ca="1" si="238"/>
        <v/>
      </c>
      <c r="AF487" s="40"/>
      <c r="AG487" s="39">
        <f t="shared" ca="1" si="248"/>
        <v>0</v>
      </c>
      <c r="AH487" s="339"/>
      <c r="AI487" s="37" t="str">
        <f t="shared" ca="1" si="239"/>
        <v/>
      </c>
      <c r="AJ487" s="41" t="str">
        <f t="shared" ca="1" si="240"/>
        <v/>
      </c>
      <c r="AK487" s="39" t="str">
        <f t="shared" si="227"/>
        <v/>
      </c>
      <c r="AL487" s="39" t="str">
        <f t="shared" ca="1" si="249"/>
        <v/>
      </c>
      <c r="AM487" s="39" t="str">
        <f t="shared" ca="1" si="241"/>
        <v/>
      </c>
      <c r="AN487" s="40"/>
      <c r="AO487" s="39">
        <f t="shared" ca="1" si="250"/>
        <v>0</v>
      </c>
      <c r="AP487" s="339"/>
      <c r="AW487" s="329"/>
      <c r="BI487" s="329"/>
      <c r="BJ487" s="329"/>
      <c r="BK487" s="329"/>
      <c r="BL487" s="329"/>
      <c r="BM487" s="329"/>
      <c r="BN487" s="329"/>
      <c r="BO487" s="329"/>
      <c r="BP487" s="329"/>
      <c r="BQ487" s="329"/>
      <c r="BR487" s="329"/>
      <c r="BS487" s="329"/>
      <c r="BT487" s="329"/>
      <c r="BU487" s="329"/>
      <c r="BV487" s="329"/>
      <c r="BW487" s="325"/>
      <c r="BX487" s="325"/>
      <c r="BY487" s="325"/>
      <c r="BZ487" s="325"/>
      <c r="CA487" s="325"/>
      <c r="CB487" s="325"/>
      <c r="CC487" s="325"/>
      <c r="CD487" s="325"/>
      <c r="CE487" s="325"/>
      <c r="CF487" s="325"/>
      <c r="CG487" s="325"/>
      <c r="CH487" s="325"/>
      <c r="CI487" s="325"/>
      <c r="CJ487" s="325"/>
      <c r="CK487" s="325"/>
      <c r="CL487" s="325"/>
      <c r="CM487" s="325"/>
      <c r="CN487" s="325"/>
      <c r="CO487" s="325"/>
      <c r="CP487" s="325"/>
      <c r="CQ487" s="325"/>
      <c r="CR487" s="325"/>
      <c r="CS487" s="325"/>
      <c r="CT487" s="325"/>
      <c r="CU487" s="325"/>
      <c r="CV487" s="325"/>
      <c r="CW487" s="325"/>
      <c r="CX487" s="325"/>
    </row>
    <row r="488" spans="1:102" s="36" customFormat="1" ht="15" hidden="1" customHeight="1">
      <c r="A488" s="329"/>
      <c r="B488" s="37" t="str">
        <f t="shared" ca="1" si="228"/>
        <v/>
      </c>
      <c r="C488" s="41" t="str">
        <f t="shared" ca="1" si="229"/>
        <v/>
      </c>
      <c r="D488" s="39" t="str">
        <f t="shared" ca="1" si="230"/>
        <v/>
      </c>
      <c r="E488" s="39" t="str">
        <f t="shared" ca="1" si="242"/>
        <v/>
      </c>
      <c r="F488" s="39" t="str">
        <f t="shared" ca="1" si="231"/>
        <v/>
      </c>
      <c r="G488" s="101"/>
      <c r="H488" s="39">
        <f t="shared" ca="1" si="222"/>
        <v>0</v>
      </c>
      <c r="J488" s="332"/>
      <c r="K488" s="37" t="str">
        <f t="shared" ca="1" si="232"/>
        <v/>
      </c>
      <c r="L488" s="41" t="str">
        <f t="shared" ca="1" si="233"/>
        <v/>
      </c>
      <c r="M488" s="39" t="str">
        <f t="shared" si="223"/>
        <v/>
      </c>
      <c r="N488" s="39" t="str">
        <f t="shared" ca="1" si="243"/>
        <v/>
      </c>
      <c r="O488" s="39" t="str">
        <f ca="1">IF(L488="","",ROUND(Q487*$O$5/payments_per_year,2))</f>
        <v/>
      </c>
      <c r="P488" s="101"/>
      <c r="Q488" s="39">
        <f t="shared" ca="1" si="244"/>
        <v>0</v>
      </c>
      <c r="R488" s="332"/>
      <c r="S488" s="37" t="str">
        <f t="shared" ca="1" si="234"/>
        <v/>
      </c>
      <c r="T488" s="41" t="str">
        <f t="shared" ca="1" si="235"/>
        <v/>
      </c>
      <c r="U488" s="39" t="str">
        <f t="shared" si="224"/>
        <v/>
      </c>
      <c r="V488" s="39" t="str">
        <f t="shared" ca="1" si="245"/>
        <v/>
      </c>
      <c r="W488" s="39">
        <f t="shared" ca="1" si="225"/>
        <v>0</v>
      </c>
      <c r="X488" s="40"/>
      <c r="Y488" s="39">
        <f t="shared" ca="1" si="246"/>
        <v>0</v>
      </c>
      <c r="Z488" s="327"/>
      <c r="AA488" s="37" t="str">
        <f t="shared" ca="1" si="236"/>
        <v/>
      </c>
      <c r="AB488" s="41" t="str">
        <f t="shared" ca="1" si="237"/>
        <v/>
      </c>
      <c r="AC488" s="39" t="str">
        <f t="shared" si="226"/>
        <v/>
      </c>
      <c r="AD488" s="39" t="str">
        <f t="shared" ca="1" si="247"/>
        <v/>
      </c>
      <c r="AE488" s="39" t="str">
        <f t="shared" ca="1" si="238"/>
        <v/>
      </c>
      <c r="AF488" s="40"/>
      <c r="AG488" s="39">
        <f t="shared" ca="1" si="248"/>
        <v>0</v>
      </c>
      <c r="AH488" s="339"/>
      <c r="AI488" s="37" t="str">
        <f t="shared" ca="1" si="239"/>
        <v/>
      </c>
      <c r="AJ488" s="41" t="str">
        <f t="shared" ca="1" si="240"/>
        <v/>
      </c>
      <c r="AK488" s="39" t="str">
        <f t="shared" si="227"/>
        <v/>
      </c>
      <c r="AL488" s="39" t="str">
        <f t="shared" ca="1" si="249"/>
        <v/>
      </c>
      <c r="AM488" s="39" t="str">
        <f t="shared" ca="1" si="241"/>
        <v/>
      </c>
      <c r="AN488" s="40"/>
      <c r="AO488" s="39">
        <f t="shared" ca="1" si="250"/>
        <v>0</v>
      </c>
      <c r="AP488" s="339"/>
      <c r="AW488" s="329"/>
      <c r="BI488" s="329"/>
      <c r="BJ488" s="329"/>
      <c r="BK488" s="329"/>
      <c r="BL488" s="329"/>
      <c r="BM488" s="329"/>
      <c r="BN488" s="329"/>
      <c r="BO488" s="329"/>
      <c r="BP488" s="329"/>
      <c r="BQ488" s="329"/>
      <c r="BR488" s="329"/>
      <c r="BS488" s="329"/>
      <c r="BT488" s="329"/>
      <c r="BU488" s="329"/>
      <c r="BV488" s="329"/>
      <c r="BW488" s="325"/>
      <c r="BX488" s="325"/>
      <c r="BY488" s="325"/>
      <c r="BZ488" s="325"/>
      <c r="CA488" s="325"/>
      <c r="CB488" s="325"/>
      <c r="CC488" s="325"/>
      <c r="CD488" s="325"/>
      <c r="CE488" s="325"/>
      <c r="CF488" s="325"/>
      <c r="CG488" s="325"/>
      <c r="CH488" s="325"/>
      <c r="CI488" s="325"/>
      <c r="CJ488" s="325"/>
      <c r="CK488" s="325"/>
      <c r="CL488" s="325"/>
      <c r="CM488" s="325"/>
      <c r="CN488" s="325"/>
      <c r="CO488" s="325"/>
      <c r="CP488" s="325"/>
      <c r="CQ488" s="325"/>
      <c r="CR488" s="325"/>
      <c r="CS488" s="325"/>
      <c r="CT488" s="325"/>
      <c r="CU488" s="325"/>
      <c r="CV488" s="325"/>
      <c r="CW488" s="325"/>
      <c r="CX488" s="325"/>
    </row>
    <row r="489" spans="1:102" s="36" customFormat="1" ht="15" hidden="1" customHeight="1">
      <c r="A489" s="329"/>
      <c r="B489" s="37" t="str">
        <f t="shared" ca="1" si="228"/>
        <v/>
      </c>
      <c r="C489" s="41" t="str">
        <f t="shared" ca="1" si="229"/>
        <v/>
      </c>
      <c r="D489" s="39" t="str">
        <f t="shared" ca="1" si="230"/>
        <v/>
      </c>
      <c r="E489" s="39" t="str">
        <f t="shared" ca="1" si="242"/>
        <v/>
      </c>
      <c r="F489" s="39" t="str">
        <f t="shared" ca="1" si="231"/>
        <v/>
      </c>
      <c r="G489" s="101"/>
      <c r="H489" s="39">
        <f t="shared" ca="1" si="222"/>
        <v>0</v>
      </c>
      <c r="J489" s="332"/>
      <c r="K489" s="37" t="str">
        <f t="shared" ca="1" si="232"/>
        <v/>
      </c>
      <c r="L489" s="41" t="str">
        <f t="shared" ca="1" si="233"/>
        <v/>
      </c>
      <c r="M489" s="39" t="str">
        <f t="shared" si="223"/>
        <v/>
      </c>
      <c r="N489" s="39" t="str">
        <f t="shared" ca="1" si="243"/>
        <v/>
      </c>
      <c r="O489" s="39">
        <f ca="1">ROUND(Q488*$O$5/payments_per_year,2)</f>
        <v>0</v>
      </c>
      <c r="P489" s="101"/>
      <c r="Q489" s="39">
        <f t="shared" ca="1" si="244"/>
        <v>0</v>
      </c>
      <c r="R489" s="332"/>
      <c r="S489" s="37" t="str">
        <f t="shared" ca="1" si="234"/>
        <v/>
      </c>
      <c r="T489" s="41" t="str">
        <f t="shared" ca="1" si="235"/>
        <v/>
      </c>
      <c r="U489" s="39" t="str">
        <f t="shared" si="224"/>
        <v/>
      </c>
      <c r="V489" s="39" t="str">
        <f t="shared" ca="1" si="245"/>
        <v/>
      </c>
      <c r="W489" s="39">
        <f t="shared" ca="1" si="225"/>
        <v>0</v>
      </c>
      <c r="X489" s="40"/>
      <c r="Y489" s="39">
        <f t="shared" ca="1" si="246"/>
        <v>0</v>
      </c>
      <c r="Z489" s="327"/>
      <c r="AA489" s="37" t="str">
        <f t="shared" ca="1" si="236"/>
        <v/>
      </c>
      <c r="AB489" s="41" t="str">
        <f t="shared" ca="1" si="237"/>
        <v/>
      </c>
      <c r="AC489" s="39" t="str">
        <f t="shared" si="226"/>
        <v/>
      </c>
      <c r="AD489" s="39" t="str">
        <f t="shared" ca="1" si="247"/>
        <v/>
      </c>
      <c r="AE489" s="39" t="str">
        <f t="shared" ca="1" si="238"/>
        <v/>
      </c>
      <c r="AF489" s="40"/>
      <c r="AG489" s="39">
        <f t="shared" ca="1" si="248"/>
        <v>0</v>
      </c>
      <c r="AH489" s="339"/>
      <c r="AI489" s="37" t="str">
        <f t="shared" ca="1" si="239"/>
        <v/>
      </c>
      <c r="AJ489" s="41" t="str">
        <f t="shared" ca="1" si="240"/>
        <v/>
      </c>
      <c r="AK489" s="39" t="str">
        <f t="shared" si="227"/>
        <v/>
      </c>
      <c r="AL489" s="39" t="str">
        <f t="shared" ca="1" si="249"/>
        <v/>
      </c>
      <c r="AM489" s="39" t="str">
        <f t="shared" ca="1" si="241"/>
        <v/>
      </c>
      <c r="AN489" s="40"/>
      <c r="AO489" s="39">
        <f t="shared" ca="1" si="250"/>
        <v>0</v>
      </c>
      <c r="AP489" s="339"/>
      <c r="AW489" s="329"/>
      <c r="BI489" s="329"/>
      <c r="BJ489" s="329"/>
      <c r="BK489" s="329"/>
      <c r="BL489" s="329"/>
      <c r="BM489" s="329"/>
      <c r="BN489" s="329"/>
      <c r="BO489" s="329"/>
      <c r="BP489" s="329"/>
      <c r="BQ489" s="329"/>
      <c r="BR489" s="329"/>
      <c r="BS489" s="329"/>
      <c r="BT489" s="329"/>
      <c r="BU489" s="329"/>
      <c r="BV489" s="329"/>
      <c r="BW489" s="325"/>
      <c r="BX489" s="325"/>
      <c r="BY489" s="325"/>
      <c r="BZ489" s="325"/>
      <c r="CA489" s="325"/>
      <c r="CB489" s="325"/>
      <c r="CC489" s="325"/>
      <c r="CD489" s="325"/>
      <c r="CE489" s="325"/>
      <c r="CF489" s="325"/>
      <c r="CG489" s="325"/>
      <c r="CH489" s="325"/>
      <c r="CI489" s="325"/>
      <c r="CJ489" s="325"/>
      <c r="CK489" s="325"/>
      <c r="CL489" s="325"/>
      <c r="CM489" s="325"/>
      <c r="CN489" s="325"/>
      <c r="CO489" s="325"/>
      <c r="CP489" s="325"/>
      <c r="CQ489" s="325"/>
      <c r="CR489" s="325"/>
      <c r="CS489" s="325"/>
      <c r="CT489" s="325"/>
      <c r="CU489" s="325"/>
      <c r="CV489" s="325"/>
      <c r="CW489" s="325"/>
      <c r="CX489" s="325"/>
    </row>
    <row r="490" spans="1:102" s="36" customFormat="1" ht="15" hidden="1" customHeight="1">
      <c r="A490" s="329"/>
      <c r="B490" s="37" t="str">
        <f t="shared" ca="1" si="228"/>
        <v/>
      </c>
      <c r="C490" s="41" t="str">
        <f t="shared" ca="1" si="229"/>
        <v/>
      </c>
      <c r="D490" s="39" t="str">
        <f t="shared" ca="1" si="230"/>
        <v/>
      </c>
      <c r="E490" s="39" t="str">
        <f t="shared" ca="1" si="242"/>
        <v/>
      </c>
      <c r="F490" s="39" t="str">
        <f t="shared" ca="1" si="231"/>
        <v/>
      </c>
      <c r="G490" s="101"/>
      <c r="H490" s="39">
        <f t="shared" ca="1" si="222"/>
        <v>0</v>
      </c>
      <c r="J490" s="332"/>
      <c r="K490" s="37" t="str">
        <f t="shared" ca="1" si="232"/>
        <v/>
      </c>
      <c r="L490" s="41" t="str">
        <f t="shared" ca="1" si="233"/>
        <v/>
      </c>
      <c r="M490" s="39" t="str">
        <f t="shared" si="223"/>
        <v/>
      </c>
      <c r="N490" s="39" t="str">
        <f t="shared" ca="1" si="243"/>
        <v/>
      </c>
      <c r="O490" s="39" t="str">
        <f ca="1">IF(L490="","",ROUND(Q489*$O$5/payments_per_year,2))</f>
        <v/>
      </c>
      <c r="P490" s="101"/>
      <c r="Q490" s="39">
        <f t="shared" ca="1" si="244"/>
        <v>0</v>
      </c>
      <c r="R490" s="332"/>
      <c r="S490" s="37" t="str">
        <f t="shared" ca="1" si="234"/>
        <v/>
      </c>
      <c r="T490" s="41" t="str">
        <f t="shared" ca="1" si="235"/>
        <v/>
      </c>
      <c r="U490" s="39" t="str">
        <f t="shared" si="224"/>
        <v/>
      </c>
      <c r="V490" s="39" t="str">
        <f t="shared" ca="1" si="245"/>
        <v/>
      </c>
      <c r="W490" s="39">
        <f t="shared" ca="1" si="225"/>
        <v>0</v>
      </c>
      <c r="X490" s="40"/>
      <c r="Y490" s="39">
        <f t="shared" ca="1" si="246"/>
        <v>0</v>
      </c>
      <c r="Z490" s="327"/>
      <c r="AA490" s="37" t="str">
        <f t="shared" ca="1" si="236"/>
        <v/>
      </c>
      <c r="AB490" s="41" t="str">
        <f t="shared" ca="1" si="237"/>
        <v/>
      </c>
      <c r="AC490" s="39" t="str">
        <f t="shared" si="226"/>
        <v/>
      </c>
      <c r="AD490" s="39" t="str">
        <f t="shared" ca="1" si="247"/>
        <v/>
      </c>
      <c r="AE490" s="39" t="str">
        <f t="shared" ca="1" si="238"/>
        <v/>
      </c>
      <c r="AF490" s="40"/>
      <c r="AG490" s="39">
        <f t="shared" ca="1" si="248"/>
        <v>0</v>
      </c>
      <c r="AH490" s="339"/>
      <c r="AI490" s="37" t="str">
        <f t="shared" ca="1" si="239"/>
        <v/>
      </c>
      <c r="AJ490" s="41" t="str">
        <f t="shared" ca="1" si="240"/>
        <v/>
      </c>
      <c r="AK490" s="39" t="str">
        <f t="shared" si="227"/>
        <v/>
      </c>
      <c r="AL490" s="39" t="str">
        <f t="shared" ca="1" si="249"/>
        <v/>
      </c>
      <c r="AM490" s="39" t="str">
        <f t="shared" ca="1" si="241"/>
        <v/>
      </c>
      <c r="AN490" s="40"/>
      <c r="AO490" s="39">
        <f t="shared" ca="1" si="250"/>
        <v>0</v>
      </c>
      <c r="AP490" s="339"/>
      <c r="AW490" s="329"/>
      <c r="BI490" s="329"/>
      <c r="BJ490" s="329"/>
      <c r="BK490" s="329"/>
      <c r="BL490" s="329"/>
      <c r="BM490" s="329"/>
      <c r="BN490" s="329"/>
      <c r="BO490" s="329"/>
      <c r="BP490" s="329"/>
      <c r="BQ490" s="329"/>
      <c r="BR490" s="329"/>
      <c r="BS490" s="329"/>
      <c r="BT490" s="329"/>
      <c r="BU490" s="329"/>
      <c r="BV490" s="329"/>
      <c r="BW490" s="325"/>
      <c r="BX490" s="325"/>
      <c r="BY490" s="325"/>
      <c r="BZ490" s="325"/>
      <c r="CA490" s="325"/>
      <c r="CB490" s="325"/>
      <c r="CC490" s="325"/>
      <c r="CD490" s="325"/>
      <c r="CE490" s="325"/>
      <c r="CF490" s="325"/>
      <c r="CG490" s="325"/>
      <c r="CH490" s="325"/>
      <c r="CI490" s="325"/>
      <c r="CJ490" s="325"/>
      <c r="CK490" s="325"/>
      <c r="CL490" s="325"/>
      <c r="CM490" s="325"/>
      <c r="CN490" s="325"/>
      <c r="CO490" s="325"/>
      <c r="CP490" s="325"/>
      <c r="CQ490" s="325"/>
      <c r="CR490" s="325"/>
      <c r="CS490" s="325"/>
      <c r="CT490" s="325"/>
      <c r="CU490" s="325"/>
      <c r="CV490" s="325"/>
      <c r="CW490" s="325"/>
      <c r="CX490" s="325"/>
    </row>
    <row r="491" spans="1:102" s="36" customFormat="1" ht="15" hidden="1" customHeight="1">
      <c r="A491" s="329"/>
      <c r="B491" s="37" t="str">
        <f t="shared" ca="1" si="228"/>
        <v/>
      </c>
      <c r="C491" s="41" t="str">
        <f t="shared" ca="1" si="229"/>
        <v/>
      </c>
      <c r="D491" s="39" t="str">
        <f t="shared" ca="1" si="230"/>
        <v/>
      </c>
      <c r="E491" s="39" t="str">
        <f t="shared" ca="1" si="242"/>
        <v/>
      </c>
      <c r="F491" s="39" t="str">
        <f t="shared" ca="1" si="231"/>
        <v/>
      </c>
      <c r="G491" s="101"/>
      <c r="H491" s="39">
        <f t="shared" ca="1" si="222"/>
        <v>0</v>
      </c>
      <c r="J491" s="332"/>
      <c r="K491" s="37" t="str">
        <f t="shared" ca="1" si="232"/>
        <v/>
      </c>
      <c r="L491" s="41" t="str">
        <f t="shared" ca="1" si="233"/>
        <v/>
      </c>
      <c r="M491" s="39" t="str">
        <f t="shared" si="223"/>
        <v/>
      </c>
      <c r="N491" s="39" t="str">
        <f t="shared" ca="1" si="243"/>
        <v/>
      </c>
      <c r="O491" s="39">
        <f ca="1">ROUND(Q490*$O$5/payments_per_year,2)</f>
        <v>0</v>
      </c>
      <c r="P491" s="101"/>
      <c r="Q491" s="39">
        <f t="shared" ca="1" si="244"/>
        <v>0</v>
      </c>
      <c r="R491" s="332"/>
      <c r="S491" s="37" t="str">
        <f t="shared" ca="1" si="234"/>
        <v/>
      </c>
      <c r="T491" s="41" t="str">
        <f t="shared" ca="1" si="235"/>
        <v/>
      </c>
      <c r="U491" s="39" t="str">
        <f t="shared" si="224"/>
        <v/>
      </c>
      <c r="V491" s="39" t="str">
        <f t="shared" ca="1" si="245"/>
        <v/>
      </c>
      <c r="W491" s="39">
        <f t="shared" ca="1" si="225"/>
        <v>0</v>
      </c>
      <c r="X491" s="40"/>
      <c r="Y491" s="39">
        <f t="shared" ca="1" si="246"/>
        <v>0</v>
      </c>
      <c r="Z491" s="327"/>
      <c r="AA491" s="37" t="str">
        <f t="shared" ca="1" si="236"/>
        <v/>
      </c>
      <c r="AB491" s="41" t="str">
        <f t="shared" ca="1" si="237"/>
        <v/>
      </c>
      <c r="AC491" s="39" t="str">
        <f t="shared" si="226"/>
        <v/>
      </c>
      <c r="AD491" s="39" t="str">
        <f t="shared" ca="1" si="247"/>
        <v/>
      </c>
      <c r="AE491" s="39" t="str">
        <f t="shared" ca="1" si="238"/>
        <v/>
      </c>
      <c r="AF491" s="40"/>
      <c r="AG491" s="39">
        <f t="shared" ca="1" si="248"/>
        <v>0</v>
      </c>
      <c r="AH491" s="339"/>
      <c r="AI491" s="37" t="str">
        <f t="shared" ca="1" si="239"/>
        <v/>
      </c>
      <c r="AJ491" s="41" t="str">
        <f t="shared" ca="1" si="240"/>
        <v/>
      </c>
      <c r="AK491" s="39" t="str">
        <f t="shared" si="227"/>
        <v/>
      </c>
      <c r="AL491" s="39" t="str">
        <f t="shared" ca="1" si="249"/>
        <v/>
      </c>
      <c r="AM491" s="39" t="str">
        <f t="shared" ca="1" si="241"/>
        <v/>
      </c>
      <c r="AN491" s="40"/>
      <c r="AO491" s="39">
        <f t="shared" ca="1" si="250"/>
        <v>0</v>
      </c>
      <c r="AP491" s="339"/>
      <c r="AW491" s="329"/>
      <c r="BI491" s="329"/>
      <c r="BJ491" s="329"/>
      <c r="BK491" s="329"/>
      <c r="BL491" s="329"/>
      <c r="BM491" s="329"/>
      <c r="BN491" s="329"/>
      <c r="BO491" s="329"/>
      <c r="BP491" s="329"/>
      <c r="BQ491" s="329"/>
      <c r="BR491" s="329"/>
      <c r="BS491" s="329"/>
      <c r="BT491" s="329"/>
      <c r="BU491" s="329"/>
      <c r="BV491" s="329"/>
      <c r="BW491" s="325"/>
      <c r="BX491" s="325"/>
      <c r="BY491" s="325"/>
      <c r="BZ491" s="325"/>
      <c r="CA491" s="325"/>
      <c r="CB491" s="325"/>
      <c r="CC491" s="325"/>
      <c r="CD491" s="325"/>
      <c r="CE491" s="325"/>
      <c r="CF491" s="325"/>
      <c r="CG491" s="325"/>
      <c r="CH491" s="325"/>
      <c r="CI491" s="325"/>
      <c r="CJ491" s="325"/>
      <c r="CK491" s="325"/>
      <c r="CL491" s="325"/>
      <c r="CM491" s="325"/>
      <c r="CN491" s="325"/>
      <c r="CO491" s="325"/>
      <c r="CP491" s="325"/>
      <c r="CQ491" s="325"/>
      <c r="CR491" s="325"/>
      <c r="CS491" s="325"/>
      <c r="CT491" s="325"/>
      <c r="CU491" s="325"/>
      <c r="CV491" s="325"/>
      <c r="CW491" s="325"/>
      <c r="CX491" s="325"/>
    </row>
    <row r="492" spans="1:102" s="36" customFormat="1" ht="15" hidden="1" customHeight="1">
      <c r="A492" s="329"/>
      <c r="B492" s="37" t="str">
        <f t="shared" ca="1" si="228"/>
        <v/>
      </c>
      <c r="C492" s="41" t="str">
        <f t="shared" ca="1" si="229"/>
        <v/>
      </c>
      <c r="D492" s="39" t="str">
        <f t="shared" ca="1" si="230"/>
        <v/>
      </c>
      <c r="E492" s="39" t="str">
        <f t="shared" ca="1" si="242"/>
        <v/>
      </c>
      <c r="F492" s="39" t="str">
        <f t="shared" ca="1" si="231"/>
        <v/>
      </c>
      <c r="G492" s="101"/>
      <c r="H492" s="39">
        <f t="shared" ca="1" si="222"/>
        <v>0</v>
      </c>
      <c r="J492" s="332"/>
      <c r="K492" s="37" t="str">
        <f t="shared" ca="1" si="232"/>
        <v/>
      </c>
      <c r="L492" s="41" t="str">
        <f t="shared" ca="1" si="233"/>
        <v/>
      </c>
      <c r="M492" s="39" t="str">
        <f t="shared" si="223"/>
        <v/>
      </c>
      <c r="N492" s="39" t="str">
        <f t="shared" ca="1" si="243"/>
        <v/>
      </c>
      <c r="O492" s="39" t="str">
        <f ca="1">IF(L492="","",ROUND(Q491*$O$5/payments_per_year,2))</f>
        <v/>
      </c>
      <c r="P492" s="101"/>
      <c r="Q492" s="39">
        <f t="shared" ca="1" si="244"/>
        <v>0</v>
      </c>
      <c r="R492" s="332"/>
      <c r="S492" s="37" t="str">
        <f t="shared" ca="1" si="234"/>
        <v/>
      </c>
      <c r="T492" s="41" t="str">
        <f t="shared" ca="1" si="235"/>
        <v/>
      </c>
      <c r="U492" s="39" t="str">
        <f t="shared" si="224"/>
        <v/>
      </c>
      <c r="V492" s="39" t="str">
        <f t="shared" ca="1" si="245"/>
        <v/>
      </c>
      <c r="W492" s="39">
        <f t="shared" ca="1" si="225"/>
        <v>0</v>
      </c>
      <c r="X492" s="40"/>
      <c r="Y492" s="39">
        <f t="shared" ca="1" si="246"/>
        <v>0</v>
      </c>
      <c r="Z492" s="327"/>
      <c r="AA492" s="37" t="str">
        <f t="shared" ca="1" si="236"/>
        <v/>
      </c>
      <c r="AB492" s="41" t="str">
        <f t="shared" ca="1" si="237"/>
        <v/>
      </c>
      <c r="AC492" s="39" t="str">
        <f t="shared" si="226"/>
        <v/>
      </c>
      <c r="AD492" s="39" t="str">
        <f t="shared" ca="1" si="247"/>
        <v/>
      </c>
      <c r="AE492" s="39" t="str">
        <f t="shared" ca="1" si="238"/>
        <v/>
      </c>
      <c r="AF492" s="40"/>
      <c r="AG492" s="39">
        <f t="shared" ca="1" si="248"/>
        <v>0</v>
      </c>
      <c r="AH492" s="339"/>
      <c r="AI492" s="37" t="str">
        <f t="shared" ca="1" si="239"/>
        <v/>
      </c>
      <c r="AJ492" s="41" t="str">
        <f t="shared" ca="1" si="240"/>
        <v/>
      </c>
      <c r="AK492" s="39" t="str">
        <f t="shared" si="227"/>
        <v/>
      </c>
      <c r="AL492" s="39" t="str">
        <f t="shared" ca="1" si="249"/>
        <v/>
      </c>
      <c r="AM492" s="39" t="str">
        <f t="shared" ca="1" si="241"/>
        <v/>
      </c>
      <c r="AN492" s="40"/>
      <c r="AO492" s="39">
        <f t="shared" ca="1" si="250"/>
        <v>0</v>
      </c>
      <c r="AP492" s="339"/>
      <c r="AW492" s="329"/>
      <c r="BI492" s="329"/>
      <c r="BJ492" s="329"/>
      <c r="BK492" s="329"/>
      <c r="BL492" s="329"/>
      <c r="BM492" s="329"/>
      <c r="BN492" s="329"/>
      <c r="BO492" s="329"/>
      <c r="BP492" s="329"/>
      <c r="BQ492" s="329"/>
      <c r="BR492" s="329"/>
      <c r="BS492" s="329"/>
      <c r="BT492" s="329"/>
      <c r="BU492" s="329"/>
      <c r="BV492" s="329"/>
      <c r="BW492" s="325"/>
      <c r="BX492" s="325"/>
      <c r="BY492" s="325"/>
      <c r="BZ492" s="325"/>
      <c r="CA492" s="325"/>
      <c r="CB492" s="325"/>
      <c r="CC492" s="325"/>
      <c r="CD492" s="325"/>
      <c r="CE492" s="325"/>
      <c r="CF492" s="325"/>
      <c r="CG492" s="325"/>
      <c r="CH492" s="325"/>
      <c r="CI492" s="325"/>
      <c r="CJ492" s="325"/>
      <c r="CK492" s="325"/>
      <c r="CL492" s="325"/>
      <c r="CM492" s="325"/>
      <c r="CN492" s="325"/>
      <c r="CO492" s="325"/>
      <c r="CP492" s="325"/>
      <c r="CQ492" s="325"/>
      <c r="CR492" s="325"/>
      <c r="CS492" s="325"/>
      <c r="CT492" s="325"/>
      <c r="CU492" s="325"/>
      <c r="CV492" s="325"/>
      <c r="CW492" s="325"/>
      <c r="CX492" s="325"/>
    </row>
    <row r="493" spans="1:102" s="36" customFormat="1" ht="15" hidden="1" customHeight="1">
      <c r="A493" s="329"/>
      <c r="B493" s="37" t="str">
        <f t="shared" ca="1" si="228"/>
        <v/>
      </c>
      <c r="C493" s="41" t="str">
        <f t="shared" ca="1" si="229"/>
        <v/>
      </c>
      <c r="D493" s="39" t="str">
        <f t="shared" ca="1" si="230"/>
        <v/>
      </c>
      <c r="E493" s="39" t="str">
        <f t="shared" ca="1" si="242"/>
        <v/>
      </c>
      <c r="F493" s="39" t="str">
        <f t="shared" ca="1" si="231"/>
        <v/>
      </c>
      <c r="G493" s="101"/>
      <c r="H493" s="39">
        <f t="shared" ca="1" si="222"/>
        <v>0</v>
      </c>
      <c r="J493" s="332"/>
      <c r="K493" s="37" t="str">
        <f t="shared" ca="1" si="232"/>
        <v/>
      </c>
      <c r="L493" s="41" t="str">
        <f t="shared" ca="1" si="233"/>
        <v/>
      </c>
      <c r="M493" s="39" t="str">
        <f t="shared" si="223"/>
        <v/>
      </c>
      <c r="N493" s="39" t="str">
        <f t="shared" ca="1" si="243"/>
        <v/>
      </c>
      <c r="O493" s="39">
        <f ca="1">ROUND(Q492*$O$5/payments_per_year,2)</f>
        <v>0</v>
      </c>
      <c r="P493" s="101"/>
      <c r="Q493" s="39">
        <f t="shared" ca="1" si="244"/>
        <v>0</v>
      </c>
      <c r="R493" s="332"/>
      <c r="S493" s="37" t="str">
        <f t="shared" ca="1" si="234"/>
        <v/>
      </c>
      <c r="T493" s="41" t="str">
        <f t="shared" ca="1" si="235"/>
        <v/>
      </c>
      <c r="U493" s="39" t="str">
        <f t="shared" si="224"/>
        <v/>
      </c>
      <c r="V493" s="39" t="str">
        <f t="shared" ca="1" si="245"/>
        <v/>
      </c>
      <c r="W493" s="39">
        <f t="shared" ca="1" si="225"/>
        <v>0</v>
      </c>
      <c r="X493" s="40"/>
      <c r="Y493" s="39">
        <f t="shared" ca="1" si="246"/>
        <v>0</v>
      </c>
      <c r="Z493" s="327"/>
      <c r="AA493" s="37" t="str">
        <f t="shared" ca="1" si="236"/>
        <v/>
      </c>
      <c r="AB493" s="41" t="str">
        <f t="shared" ca="1" si="237"/>
        <v/>
      </c>
      <c r="AC493" s="39" t="str">
        <f t="shared" si="226"/>
        <v/>
      </c>
      <c r="AD493" s="39" t="str">
        <f t="shared" ca="1" si="247"/>
        <v/>
      </c>
      <c r="AE493" s="39" t="str">
        <f t="shared" ca="1" si="238"/>
        <v/>
      </c>
      <c r="AF493" s="40"/>
      <c r="AG493" s="39">
        <f t="shared" ca="1" si="248"/>
        <v>0</v>
      </c>
      <c r="AH493" s="339"/>
      <c r="AI493" s="37" t="str">
        <f t="shared" ca="1" si="239"/>
        <v/>
      </c>
      <c r="AJ493" s="41" t="str">
        <f t="shared" ca="1" si="240"/>
        <v/>
      </c>
      <c r="AK493" s="39" t="str">
        <f t="shared" si="227"/>
        <v/>
      </c>
      <c r="AL493" s="39" t="str">
        <f t="shared" ca="1" si="249"/>
        <v/>
      </c>
      <c r="AM493" s="39" t="str">
        <f t="shared" ca="1" si="241"/>
        <v/>
      </c>
      <c r="AN493" s="40"/>
      <c r="AO493" s="39">
        <f t="shared" ca="1" si="250"/>
        <v>0</v>
      </c>
      <c r="AP493" s="339"/>
      <c r="AW493" s="329"/>
      <c r="BI493" s="329"/>
      <c r="BJ493" s="329"/>
      <c r="BK493" s="329"/>
      <c r="BL493" s="329"/>
      <c r="BM493" s="329"/>
      <c r="BN493" s="329"/>
      <c r="BO493" s="329"/>
      <c r="BP493" s="329"/>
      <c r="BQ493" s="329"/>
      <c r="BR493" s="329"/>
      <c r="BS493" s="329"/>
      <c r="BT493" s="329"/>
      <c r="BU493" s="329"/>
      <c r="BV493" s="329"/>
      <c r="BW493" s="325"/>
      <c r="BX493" s="325"/>
      <c r="BY493" s="325"/>
      <c r="BZ493" s="325"/>
      <c r="CA493" s="325"/>
      <c r="CB493" s="325"/>
      <c r="CC493" s="325"/>
      <c r="CD493" s="325"/>
      <c r="CE493" s="325"/>
      <c r="CF493" s="325"/>
      <c r="CG493" s="325"/>
      <c r="CH493" s="325"/>
      <c r="CI493" s="325"/>
      <c r="CJ493" s="325"/>
      <c r="CK493" s="325"/>
      <c r="CL493" s="325"/>
      <c r="CM493" s="325"/>
      <c r="CN493" s="325"/>
      <c r="CO493" s="325"/>
      <c r="CP493" s="325"/>
      <c r="CQ493" s="325"/>
      <c r="CR493" s="325"/>
      <c r="CS493" s="325"/>
      <c r="CT493" s="325"/>
      <c r="CU493" s="325"/>
      <c r="CV493" s="325"/>
      <c r="CW493" s="325"/>
      <c r="CX493" s="325"/>
    </row>
    <row r="494" spans="1:102" s="36" customFormat="1" ht="15" hidden="1" customHeight="1">
      <c r="A494" s="329"/>
      <c r="B494" s="37" t="str">
        <f t="shared" ca="1" si="228"/>
        <v/>
      </c>
      <c r="C494" s="41" t="str">
        <f t="shared" ca="1" si="229"/>
        <v/>
      </c>
      <c r="D494" s="39" t="str">
        <f t="shared" ca="1" si="230"/>
        <v/>
      </c>
      <c r="E494" s="39" t="str">
        <f t="shared" ca="1" si="242"/>
        <v/>
      </c>
      <c r="F494" s="39" t="str">
        <f t="shared" ca="1" si="231"/>
        <v/>
      </c>
      <c r="G494" s="101"/>
      <c r="H494" s="39">
        <f t="shared" ca="1" si="222"/>
        <v>0</v>
      </c>
      <c r="J494" s="332"/>
      <c r="K494" s="37" t="str">
        <f t="shared" ca="1" si="232"/>
        <v/>
      </c>
      <c r="L494" s="41" t="str">
        <f t="shared" ca="1" si="233"/>
        <v/>
      </c>
      <c r="M494" s="39" t="str">
        <f t="shared" si="223"/>
        <v/>
      </c>
      <c r="N494" s="39" t="str">
        <f t="shared" ca="1" si="243"/>
        <v/>
      </c>
      <c r="O494" s="39" t="str">
        <f ca="1">IF(L494="","",ROUND(Q493*$O$5/payments_per_year,2))</f>
        <v/>
      </c>
      <c r="P494" s="101"/>
      <c r="Q494" s="39">
        <f t="shared" ca="1" si="244"/>
        <v>0</v>
      </c>
      <c r="R494" s="332"/>
      <c r="S494" s="37" t="str">
        <f t="shared" ca="1" si="234"/>
        <v/>
      </c>
      <c r="T494" s="41" t="str">
        <f t="shared" ca="1" si="235"/>
        <v/>
      </c>
      <c r="U494" s="39" t="str">
        <f t="shared" si="224"/>
        <v/>
      </c>
      <c r="V494" s="39" t="str">
        <f t="shared" ca="1" si="245"/>
        <v/>
      </c>
      <c r="W494" s="39">
        <f t="shared" ca="1" si="225"/>
        <v>0</v>
      </c>
      <c r="X494" s="40"/>
      <c r="Y494" s="39">
        <f t="shared" ca="1" si="246"/>
        <v>0</v>
      </c>
      <c r="Z494" s="327"/>
      <c r="AA494" s="37" t="str">
        <f t="shared" ca="1" si="236"/>
        <v/>
      </c>
      <c r="AB494" s="41" t="str">
        <f t="shared" ca="1" si="237"/>
        <v/>
      </c>
      <c r="AC494" s="39" t="str">
        <f t="shared" si="226"/>
        <v/>
      </c>
      <c r="AD494" s="39" t="str">
        <f t="shared" ca="1" si="247"/>
        <v/>
      </c>
      <c r="AE494" s="39" t="str">
        <f t="shared" ca="1" si="238"/>
        <v/>
      </c>
      <c r="AF494" s="40"/>
      <c r="AG494" s="39">
        <f t="shared" ca="1" si="248"/>
        <v>0</v>
      </c>
      <c r="AH494" s="339"/>
      <c r="AI494" s="37" t="str">
        <f t="shared" ca="1" si="239"/>
        <v/>
      </c>
      <c r="AJ494" s="41" t="str">
        <f t="shared" ca="1" si="240"/>
        <v/>
      </c>
      <c r="AK494" s="39" t="str">
        <f t="shared" si="227"/>
        <v/>
      </c>
      <c r="AL494" s="39" t="str">
        <f t="shared" ca="1" si="249"/>
        <v/>
      </c>
      <c r="AM494" s="39" t="str">
        <f t="shared" ca="1" si="241"/>
        <v/>
      </c>
      <c r="AN494" s="40"/>
      <c r="AO494" s="39">
        <f t="shared" ca="1" si="250"/>
        <v>0</v>
      </c>
      <c r="AP494" s="339"/>
      <c r="AW494" s="329"/>
      <c r="BI494" s="329"/>
      <c r="BJ494" s="329"/>
      <c r="BK494" s="329"/>
      <c r="BL494" s="329"/>
      <c r="BM494" s="329"/>
      <c r="BN494" s="329"/>
      <c r="BO494" s="329"/>
      <c r="BP494" s="329"/>
      <c r="BQ494" s="329"/>
      <c r="BR494" s="329"/>
      <c r="BS494" s="329"/>
      <c r="BT494" s="329"/>
      <c r="BU494" s="329"/>
      <c r="BV494" s="329"/>
      <c r="BW494" s="325"/>
      <c r="BX494" s="325"/>
      <c r="BY494" s="325"/>
      <c r="BZ494" s="325"/>
      <c r="CA494" s="325"/>
      <c r="CB494" s="325"/>
      <c r="CC494" s="325"/>
      <c r="CD494" s="325"/>
      <c r="CE494" s="325"/>
      <c r="CF494" s="325"/>
      <c r="CG494" s="325"/>
      <c r="CH494" s="325"/>
      <c r="CI494" s="325"/>
      <c r="CJ494" s="325"/>
      <c r="CK494" s="325"/>
      <c r="CL494" s="325"/>
      <c r="CM494" s="325"/>
      <c r="CN494" s="325"/>
      <c r="CO494" s="325"/>
      <c r="CP494" s="325"/>
      <c r="CQ494" s="325"/>
      <c r="CR494" s="325"/>
      <c r="CS494" s="325"/>
      <c r="CT494" s="325"/>
      <c r="CU494" s="325"/>
      <c r="CV494" s="325"/>
      <c r="CW494" s="325"/>
      <c r="CX494" s="325"/>
    </row>
    <row r="495" spans="1:102" s="36" customFormat="1" ht="15" hidden="1" customHeight="1">
      <c r="A495" s="329"/>
      <c r="B495" s="37" t="str">
        <f t="shared" ca="1" si="228"/>
        <v/>
      </c>
      <c r="C495" s="41" t="str">
        <f t="shared" ca="1" si="229"/>
        <v/>
      </c>
      <c r="D495" s="39" t="str">
        <f t="shared" ca="1" si="230"/>
        <v/>
      </c>
      <c r="E495" s="39" t="str">
        <f t="shared" ca="1" si="242"/>
        <v/>
      </c>
      <c r="F495" s="39" t="str">
        <f t="shared" ca="1" si="231"/>
        <v/>
      </c>
      <c r="G495" s="101"/>
      <c r="H495" s="39">
        <f t="shared" ca="1" si="222"/>
        <v>0</v>
      </c>
      <c r="J495" s="332"/>
      <c r="K495" s="37" t="str">
        <f t="shared" ca="1" si="232"/>
        <v/>
      </c>
      <c r="L495" s="41" t="str">
        <f t="shared" ca="1" si="233"/>
        <v/>
      </c>
      <c r="M495" s="39" t="str">
        <f t="shared" si="223"/>
        <v/>
      </c>
      <c r="N495" s="39" t="str">
        <f t="shared" ca="1" si="243"/>
        <v/>
      </c>
      <c r="O495" s="39">
        <f ca="1">ROUND(Q494*$O$5/payments_per_year,2)</f>
        <v>0</v>
      </c>
      <c r="P495" s="101"/>
      <c r="Q495" s="39">
        <f t="shared" ca="1" si="244"/>
        <v>0</v>
      </c>
      <c r="R495" s="332"/>
      <c r="S495" s="37" t="str">
        <f t="shared" ca="1" si="234"/>
        <v/>
      </c>
      <c r="T495" s="41" t="str">
        <f t="shared" ca="1" si="235"/>
        <v/>
      </c>
      <c r="U495" s="39" t="str">
        <f t="shared" si="224"/>
        <v/>
      </c>
      <c r="V495" s="39" t="str">
        <f t="shared" ca="1" si="245"/>
        <v/>
      </c>
      <c r="W495" s="39">
        <f t="shared" ca="1" si="225"/>
        <v>0</v>
      </c>
      <c r="X495" s="40"/>
      <c r="Y495" s="39">
        <f t="shared" ca="1" si="246"/>
        <v>0</v>
      </c>
      <c r="Z495" s="327"/>
      <c r="AA495" s="37" t="str">
        <f t="shared" ca="1" si="236"/>
        <v/>
      </c>
      <c r="AB495" s="41" t="str">
        <f t="shared" ca="1" si="237"/>
        <v/>
      </c>
      <c r="AC495" s="39" t="str">
        <f t="shared" si="226"/>
        <v/>
      </c>
      <c r="AD495" s="39" t="str">
        <f t="shared" ca="1" si="247"/>
        <v/>
      </c>
      <c r="AE495" s="39" t="str">
        <f t="shared" ca="1" si="238"/>
        <v/>
      </c>
      <c r="AF495" s="40"/>
      <c r="AG495" s="39">
        <f t="shared" ca="1" si="248"/>
        <v>0</v>
      </c>
      <c r="AH495" s="339"/>
      <c r="AI495" s="37" t="str">
        <f t="shared" ca="1" si="239"/>
        <v/>
      </c>
      <c r="AJ495" s="41" t="str">
        <f t="shared" ca="1" si="240"/>
        <v/>
      </c>
      <c r="AK495" s="39" t="str">
        <f t="shared" si="227"/>
        <v/>
      </c>
      <c r="AL495" s="39" t="str">
        <f t="shared" ca="1" si="249"/>
        <v/>
      </c>
      <c r="AM495" s="39" t="str">
        <f t="shared" ca="1" si="241"/>
        <v/>
      </c>
      <c r="AN495" s="40"/>
      <c r="AO495" s="39">
        <f t="shared" ca="1" si="250"/>
        <v>0</v>
      </c>
      <c r="AP495" s="339"/>
      <c r="AW495" s="329"/>
      <c r="BI495" s="329"/>
      <c r="BJ495" s="329"/>
      <c r="BK495" s="329"/>
      <c r="BL495" s="329"/>
      <c r="BM495" s="329"/>
      <c r="BN495" s="329"/>
      <c r="BO495" s="329"/>
      <c r="BP495" s="329"/>
      <c r="BQ495" s="329"/>
      <c r="BR495" s="329"/>
      <c r="BS495" s="329"/>
      <c r="BT495" s="329"/>
      <c r="BU495" s="329"/>
      <c r="BV495" s="329"/>
      <c r="BW495" s="325"/>
      <c r="BX495" s="325"/>
      <c r="BY495" s="325"/>
      <c r="BZ495" s="325"/>
      <c r="CA495" s="325"/>
      <c r="CB495" s="325"/>
      <c r="CC495" s="325"/>
      <c r="CD495" s="325"/>
      <c r="CE495" s="325"/>
      <c r="CF495" s="325"/>
      <c r="CG495" s="325"/>
      <c r="CH495" s="325"/>
      <c r="CI495" s="325"/>
      <c r="CJ495" s="325"/>
      <c r="CK495" s="325"/>
      <c r="CL495" s="325"/>
      <c r="CM495" s="325"/>
      <c r="CN495" s="325"/>
      <c r="CO495" s="325"/>
      <c r="CP495" s="325"/>
      <c r="CQ495" s="325"/>
      <c r="CR495" s="325"/>
      <c r="CS495" s="325"/>
      <c r="CT495" s="325"/>
      <c r="CU495" s="325"/>
      <c r="CV495" s="325"/>
      <c r="CW495" s="325"/>
      <c r="CX495" s="325"/>
    </row>
    <row r="496" spans="1:102" s="36" customFormat="1" ht="15" hidden="1" customHeight="1">
      <c r="A496" s="329"/>
      <c r="B496" s="37" t="str">
        <f t="shared" ca="1" si="228"/>
        <v/>
      </c>
      <c r="C496" s="41" t="str">
        <f t="shared" ca="1" si="229"/>
        <v/>
      </c>
      <c r="D496" s="39" t="str">
        <f t="shared" ca="1" si="230"/>
        <v/>
      </c>
      <c r="E496" s="39" t="str">
        <f t="shared" ca="1" si="242"/>
        <v/>
      </c>
      <c r="F496" s="39" t="str">
        <f t="shared" ca="1" si="231"/>
        <v/>
      </c>
      <c r="G496" s="101"/>
      <c r="H496" s="39">
        <f t="shared" ca="1" si="222"/>
        <v>0</v>
      </c>
      <c r="J496" s="332"/>
      <c r="K496" s="37" t="str">
        <f t="shared" ca="1" si="232"/>
        <v/>
      </c>
      <c r="L496" s="41" t="str">
        <f t="shared" ca="1" si="233"/>
        <v/>
      </c>
      <c r="M496" s="39" t="str">
        <f t="shared" si="223"/>
        <v/>
      </c>
      <c r="N496" s="39" t="str">
        <f t="shared" ca="1" si="243"/>
        <v/>
      </c>
      <c r="O496" s="39" t="str">
        <f ca="1">IF(L496="","",ROUND(Q495*$O$5/payments_per_year,2))</f>
        <v/>
      </c>
      <c r="P496" s="101"/>
      <c r="Q496" s="39">
        <f t="shared" ca="1" si="244"/>
        <v>0</v>
      </c>
      <c r="R496" s="332"/>
      <c r="S496" s="37" t="str">
        <f t="shared" ca="1" si="234"/>
        <v/>
      </c>
      <c r="T496" s="41" t="str">
        <f t="shared" ca="1" si="235"/>
        <v/>
      </c>
      <c r="U496" s="39" t="str">
        <f t="shared" si="224"/>
        <v/>
      </c>
      <c r="V496" s="39" t="str">
        <f t="shared" ca="1" si="245"/>
        <v/>
      </c>
      <c r="W496" s="39">
        <f t="shared" ca="1" si="225"/>
        <v>0</v>
      </c>
      <c r="X496" s="40"/>
      <c r="Y496" s="39">
        <f t="shared" ca="1" si="246"/>
        <v>0</v>
      </c>
      <c r="Z496" s="327"/>
      <c r="AA496" s="37" t="str">
        <f t="shared" ca="1" si="236"/>
        <v/>
      </c>
      <c r="AB496" s="41" t="str">
        <f t="shared" ca="1" si="237"/>
        <v/>
      </c>
      <c r="AC496" s="39" t="str">
        <f t="shared" si="226"/>
        <v/>
      </c>
      <c r="AD496" s="39" t="str">
        <f t="shared" ca="1" si="247"/>
        <v/>
      </c>
      <c r="AE496" s="39" t="str">
        <f t="shared" ca="1" si="238"/>
        <v/>
      </c>
      <c r="AF496" s="40"/>
      <c r="AG496" s="39">
        <f t="shared" ca="1" si="248"/>
        <v>0</v>
      </c>
      <c r="AH496" s="339"/>
      <c r="AI496" s="37" t="str">
        <f t="shared" ca="1" si="239"/>
        <v/>
      </c>
      <c r="AJ496" s="41" t="str">
        <f t="shared" ca="1" si="240"/>
        <v/>
      </c>
      <c r="AK496" s="39" t="str">
        <f t="shared" si="227"/>
        <v/>
      </c>
      <c r="AL496" s="39" t="str">
        <f t="shared" ca="1" si="249"/>
        <v/>
      </c>
      <c r="AM496" s="39" t="str">
        <f t="shared" ca="1" si="241"/>
        <v/>
      </c>
      <c r="AN496" s="40"/>
      <c r="AO496" s="39">
        <f t="shared" ca="1" si="250"/>
        <v>0</v>
      </c>
      <c r="AP496" s="339"/>
      <c r="AW496" s="329"/>
      <c r="BI496" s="329"/>
      <c r="BJ496" s="329"/>
      <c r="BK496" s="329"/>
      <c r="BL496" s="329"/>
      <c r="BM496" s="329"/>
      <c r="BN496" s="329"/>
      <c r="BO496" s="329"/>
      <c r="BP496" s="329"/>
      <c r="BQ496" s="329"/>
      <c r="BR496" s="329"/>
      <c r="BS496" s="329"/>
      <c r="BT496" s="329"/>
      <c r="BU496" s="329"/>
      <c r="BV496" s="329"/>
      <c r="BW496" s="325"/>
      <c r="BX496" s="325"/>
      <c r="BY496" s="325"/>
      <c r="BZ496" s="325"/>
      <c r="CA496" s="325"/>
      <c r="CB496" s="325"/>
      <c r="CC496" s="325"/>
      <c r="CD496" s="325"/>
      <c r="CE496" s="325"/>
      <c r="CF496" s="325"/>
      <c r="CG496" s="325"/>
      <c r="CH496" s="325"/>
      <c r="CI496" s="325"/>
      <c r="CJ496" s="325"/>
      <c r="CK496" s="325"/>
      <c r="CL496" s="325"/>
      <c r="CM496" s="325"/>
      <c r="CN496" s="325"/>
      <c r="CO496" s="325"/>
      <c r="CP496" s="325"/>
      <c r="CQ496" s="325"/>
      <c r="CR496" s="325"/>
      <c r="CS496" s="325"/>
      <c r="CT496" s="325"/>
      <c r="CU496" s="325"/>
      <c r="CV496" s="325"/>
      <c r="CW496" s="325"/>
      <c r="CX496" s="325"/>
    </row>
    <row r="497" spans="1:102" s="36" customFormat="1" ht="15" hidden="1" customHeight="1">
      <c r="A497" s="329"/>
      <c r="B497" s="37" t="str">
        <f t="shared" ca="1" si="228"/>
        <v/>
      </c>
      <c r="C497" s="41" t="str">
        <f t="shared" ca="1" si="229"/>
        <v/>
      </c>
      <c r="D497" s="39" t="str">
        <f t="shared" ca="1" si="230"/>
        <v/>
      </c>
      <c r="E497" s="39" t="str">
        <f t="shared" ca="1" si="242"/>
        <v/>
      </c>
      <c r="F497" s="39" t="str">
        <f t="shared" ca="1" si="231"/>
        <v/>
      </c>
      <c r="G497" s="101"/>
      <c r="H497" s="39">
        <f t="shared" ca="1" si="222"/>
        <v>0</v>
      </c>
      <c r="J497" s="332"/>
      <c r="K497" s="37" t="str">
        <f t="shared" ca="1" si="232"/>
        <v/>
      </c>
      <c r="L497" s="41" t="str">
        <f t="shared" ca="1" si="233"/>
        <v/>
      </c>
      <c r="M497" s="39" t="str">
        <f t="shared" si="223"/>
        <v/>
      </c>
      <c r="N497" s="39" t="str">
        <f t="shared" ca="1" si="243"/>
        <v/>
      </c>
      <c r="O497" s="39">
        <f ca="1">ROUND(Q496*$O$5/payments_per_year,2)</f>
        <v>0</v>
      </c>
      <c r="P497" s="101"/>
      <c r="Q497" s="39">
        <f t="shared" ca="1" si="244"/>
        <v>0</v>
      </c>
      <c r="R497" s="332"/>
      <c r="S497" s="37" t="str">
        <f t="shared" ca="1" si="234"/>
        <v/>
      </c>
      <c r="T497" s="41" t="str">
        <f t="shared" ca="1" si="235"/>
        <v/>
      </c>
      <c r="U497" s="39" t="str">
        <f t="shared" si="224"/>
        <v/>
      </c>
      <c r="V497" s="39" t="str">
        <f t="shared" ca="1" si="245"/>
        <v/>
      </c>
      <c r="W497" s="39">
        <f t="shared" ca="1" si="225"/>
        <v>0</v>
      </c>
      <c r="X497" s="40"/>
      <c r="Y497" s="39">
        <f t="shared" ca="1" si="246"/>
        <v>0</v>
      </c>
      <c r="Z497" s="327"/>
      <c r="AA497" s="37" t="str">
        <f t="shared" ca="1" si="236"/>
        <v/>
      </c>
      <c r="AB497" s="41" t="str">
        <f t="shared" ca="1" si="237"/>
        <v/>
      </c>
      <c r="AC497" s="39" t="str">
        <f t="shared" si="226"/>
        <v/>
      </c>
      <c r="AD497" s="39" t="str">
        <f t="shared" ca="1" si="247"/>
        <v/>
      </c>
      <c r="AE497" s="39" t="str">
        <f t="shared" ca="1" si="238"/>
        <v/>
      </c>
      <c r="AF497" s="40"/>
      <c r="AG497" s="39">
        <f t="shared" ca="1" si="248"/>
        <v>0</v>
      </c>
      <c r="AH497" s="339"/>
      <c r="AI497" s="37" t="str">
        <f t="shared" ca="1" si="239"/>
        <v/>
      </c>
      <c r="AJ497" s="41" t="str">
        <f t="shared" ca="1" si="240"/>
        <v/>
      </c>
      <c r="AK497" s="39" t="str">
        <f t="shared" si="227"/>
        <v/>
      </c>
      <c r="AL497" s="39" t="str">
        <f t="shared" ca="1" si="249"/>
        <v/>
      </c>
      <c r="AM497" s="39" t="str">
        <f t="shared" ca="1" si="241"/>
        <v/>
      </c>
      <c r="AN497" s="40"/>
      <c r="AO497" s="39">
        <f t="shared" ca="1" si="250"/>
        <v>0</v>
      </c>
      <c r="AP497" s="339"/>
      <c r="AW497" s="329"/>
      <c r="BI497" s="329"/>
      <c r="BJ497" s="329"/>
      <c r="BK497" s="329"/>
      <c r="BL497" s="329"/>
      <c r="BM497" s="329"/>
      <c r="BN497" s="329"/>
      <c r="BO497" s="329"/>
      <c r="BP497" s="329"/>
      <c r="BQ497" s="329"/>
      <c r="BR497" s="329"/>
      <c r="BS497" s="329"/>
      <c r="BT497" s="329"/>
      <c r="BU497" s="329"/>
      <c r="BV497" s="329"/>
      <c r="BW497" s="325"/>
      <c r="BX497" s="325"/>
      <c r="BY497" s="325"/>
      <c r="BZ497" s="325"/>
      <c r="CA497" s="325"/>
      <c r="CB497" s="325"/>
      <c r="CC497" s="325"/>
      <c r="CD497" s="325"/>
      <c r="CE497" s="325"/>
      <c r="CF497" s="325"/>
      <c r="CG497" s="325"/>
      <c r="CH497" s="325"/>
      <c r="CI497" s="325"/>
      <c r="CJ497" s="325"/>
      <c r="CK497" s="325"/>
      <c r="CL497" s="325"/>
      <c r="CM497" s="325"/>
      <c r="CN497" s="325"/>
      <c r="CO497" s="325"/>
      <c r="CP497" s="325"/>
      <c r="CQ497" s="325"/>
      <c r="CR497" s="325"/>
      <c r="CS497" s="325"/>
      <c r="CT497" s="325"/>
      <c r="CU497" s="325"/>
      <c r="CV497" s="325"/>
      <c r="CW497" s="325"/>
      <c r="CX497" s="325"/>
    </row>
    <row r="498" spans="1:102" s="36" customFormat="1" ht="15" hidden="1" customHeight="1">
      <c r="A498" s="329"/>
      <c r="B498" s="37" t="str">
        <f t="shared" ca="1" si="228"/>
        <v/>
      </c>
      <c r="C498" s="41" t="str">
        <f t="shared" ca="1" si="229"/>
        <v/>
      </c>
      <c r="D498" s="39" t="str">
        <f t="shared" ca="1" si="230"/>
        <v/>
      </c>
      <c r="E498" s="39" t="str">
        <f t="shared" ca="1" si="242"/>
        <v/>
      </c>
      <c r="F498" s="39" t="str">
        <f t="shared" ca="1" si="231"/>
        <v/>
      </c>
      <c r="G498" s="101"/>
      <c r="H498" s="39">
        <f t="shared" ca="1" si="222"/>
        <v>0</v>
      </c>
      <c r="J498" s="332"/>
      <c r="K498" s="37" t="str">
        <f t="shared" ca="1" si="232"/>
        <v/>
      </c>
      <c r="L498" s="41" t="str">
        <f t="shared" ca="1" si="233"/>
        <v/>
      </c>
      <c r="M498" s="39" t="str">
        <f t="shared" si="223"/>
        <v/>
      </c>
      <c r="N498" s="39" t="str">
        <f t="shared" ca="1" si="243"/>
        <v/>
      </c>
      <c r="O498" s="39" t="str">
        <f ca="1">IF(L498="","",ROUND(Q497*$O$5/payments_per_year,2))</f>
        <v/>
      </c>
      <c r="P498" s="101"/>
      <c r="Q498" s="39">
        <f t="shared" ca="1" si="244"/>
        <v>0</v>
      </c>
      <c r="R498" s="332"/>
      <c r="S498" s="37" t="str">
        <f t="shared" ca="1" si="234"/>
        <v/>
      </c>
      <c r="T498" s="41" t="str">
        <f t="shared" ca="1" si="235"/>
        <v/>
      </c>
      <c r="U498" s="39" t="str">
        <f t="shared" si="224"/>
        <v/>
      </c>
      <c r="V498" s="39" t="str">
        <f t="shared" ca="1" si="245"/>
        <v/>
      </c>
      <c r="W498" s="39">
        <f t="shared" ca="1" si="225"/>
        <v>0</v>
      </c>
      <c r="X498" s="40"/>
      <c r="Y498" s="39">
        <f t="shared" ca="1" si="246"/>
        <v>0</v>
      </c>
      <c r="Z498" s="327"/>
      <c r="AA498" s="37" t="str">
        <f t="shared" ca="1" si="236"/>
        <v/>
      </c>
      <c r="AB498" s="41" t="str">
        <f t="shared" ca="1" si="237"/>
        <v/>
      </c>
      <c r="AC498" s="39" t="str">
        <f t="shared" si="226"/>
        <v/>
      </c>
      <c r="AD498" s="39" t="str">
        <f t="shared" ca="1" si="247"/>
        <v/>
      </c>
      <c r="AE498" s="39" t="str">
        <f t="shared" ca="1" si="238"/>
        <v/>
      </c>
      <c r="AF498" s="40"/>
      <c r="AG498" s="39">
        <f t="shared" ca="1" si="248"/>
        <v>0</v>
      </c>
      <c r="AH498" s="339"/>
      <c r="AI498" s="37" t="str">
        <f t="shared" ca="1" si="239"/>
        <v/>
      </c>
      <c r="AJ498" s="41" t="str">
        <f t="shared" ca="1" si="240"/>
        <v/>
      </c>
      <c r="AK498" s="39" t="str">
        <f t="shared" si="227"/>
        <v/>
      </c>
      <c r="AL498" s="39" t="str">
        <f t="shared" ca="1" si="249"/>
        <v/>
      </c>
      <c r="AM498" s="39" t="str">
        <f t="shared" ca="1" si="241"/>
        <v/>
      </c>
      <c r="AN498" s="40"/>
      <c r="AO498" s="39">
        <f t="shared" ca="1" si="250"/>
        <v>0</v>
      </c>
      <c r="AP498" s="339"/>
      <c r="AW498" s="329"/>
      <c r="BI498" s="329"/>
      <c r="BJ498" s="329"/>
      <c r="BK498" s="329"/>
      <c r="BL498" s="329"/>
      <c r="BM498" s="329"/>
      <c r="BN498" s="329"/>
      <c r="BO498" s="329"/>
      <c r="BP498" s="329"/>
      <c r="BQ498" s="329"/>
      <c r="BR498" s="329"/>
      <c r="BS498" s="329"/>
      <c r="BT498" s="329"/>
      <c r="BU498" s="329"/>
      <c r="BV498" s="329"/>
      <c r="BW498" s="325"/>
      <c r="BX498" s="325"/>
      <c r="BY498" s="325"/>
      <c r="BZ498" s="325"/>
      <c r="CA498" s="325"/>
      <c r="CB498" s="325"/>
      <c r="CC498" s="325"/>
      <c r="CD498" s="325"/>
      <c r="CE498" s="325"/>
      <c r="CF498" s="325"/>
      <c r="CG498" s="325"/>
      <c r="CH498" s="325"/>
      <c r="CI498" s="325"/>
      <c r="CJ498" s="325"/>
      <c r="CK498" s="325"/>
      <c r="CL498" s="325"/>
      <c r="CM498" s="325"/>
      <c r="CN498" s="325"/>
      <c r="CO498" s="325"/>
      <c r="CP498" s="325"/>
      <c r="CQ498" s="325"/>
      <c r="CR498" s="325"/>
      <c r="CS498" s="325"/>
      <c r="CT498" s="325"/>
      <c r="CU498" s="325"/>
      <c r="CV498" s="325"/>
      <c r="CW498" s="325"/>
      <c r="CX498" s="325"/>
    </row>
    <row r="499" spans="1:102" s="36" customFormat="1" ht="15" hidden="1" customHeight="1">
      <c r="A499" s="329"/>
      <c r="B499" s="37" t="str">
        <f t="shared" ca="1" si="228"/>
        <v/>
      </c>
      <c r="C499" s="41" t="str">
        <f t="shared" ca="1" si="229"/>
        <v/>
      </c>
      <c r="D499" s="39" t="str">
        <f t="shared" ca="1" si="230"/>
        <v/>
      </c>
      <c r="E499" s="39" t="str">
        <f t="shared" ca="1" si="242"/>
        <v/>
      </c>
      <c r="F499" s="39" t="str">
        <f t="shared" ca="1" si="231"/>
        <v/>
      </c>
      <c r="G499" s="101"/>
      <c r="H499" s="39">
        <f t="shared" ca="1" si="222"/>
        <v>0</v>
      </c>
      <c r="J499" s="332"/>
      <c r="K499" s="37" t="str">
        <f t="shared" ca="1" si="232"/>
        <v/>
      </c>
      <c r="L499" s="41" t="str">
        <f t="shared" ca="1" si="233"/>
        <v/>
      </c>
      <c r="M499" s="39" t="str">
        <f t="shared" si="223"/>
        <v/>
      </c>
      <c r="N499" s="39" t="str">
        <f t="shared" ca="1" si="243"/>
        <v/>
      </c>
      <c r="O499" s="39">
        <f ca="1">ROUND(Q498*$O$5/payments_per_year,2)</f>
        <v>0</v>
      </c>
      <c r="P499" s="101"/>
      <c r="Q499" s="39">
        <f t="shared" ca="1" si="244"/>
        <v>0</v>
      </c>
      <c r="R499" s="332"/>
      <c r="S499" s="37" t="str">
        <f t="shared" ca="1" si="234"/>
        <v/>
      </c>
      <c r="T499" s="41" t="str">
        <f t="shared" ca="1" si="235"/>
        <v/>
      </c>
      <c r="U499" s="39" t="str">
        <f t="shared" si="224"/>
        <v/>
      </c>
      <c r="V499" s="39" t="str">
        <f t="shared" ca="1" si="245"/>
        <v/>
      </c>
      <c r="W499" s="39">
        <f t="shared" ca="1" si="225"/>
        <v>0</v>
      </c>
      <c r="X499" s="40"/>
      <c r="Y499" s="39">
        <f t="shared" ca="1" si="246"/>
        <v>0</v>
      </c>
      <c r="Z499" s="327"/>
      <c r="AA499" s="37" t="str">
        <f t="shared" ca="1" si="236"/>
        <v/>
      </c>
      <c r="AB499" s="41" t="str">
        <f t="shared" ca="1" si="237"/>
        <v/>
      </c>
      <c r="AC499" s="39" t="str">
        <f t="shared" si="226"/>
        <v/>
      </c>
      <c r="AD499" s="39" t="str">
        <f t="shared" ca="1" si="247"/>
        <v/>
      </c>
      <c r="AE499" s="39" t="str">
        <f t="shared" ca="1" si="238"/>
        <v/>
      </c>
      <c r="AF499" s="40"/>
      <c r="AG499" s="39">
        <f t="shared" ca="1" si="248"/>
        <v>0</v>
      </c>
      <c r="AH499" s="339"/>
      <c r="AI499" s="37" t="str">
        <f t="shared" ca="1" si="239"/>
        <v/>
      </c>
      <c r="AJ499" s="41" t="str">
        <f t="shared" ca="1" si="240"/>
        <v/>
      </c>
      <c r="AK499" s="39" t="str">
        <f t="shared" si="227"/>
        <v/>
      </c>
      <c r="AL499" s="39" t="str">
        <f t="shared" ca="1" si="249"/>
        <v/>
      </c>
      <c r="AM499" s="39" t="str">
        <f t="shared" ca="1" si="241"/>
        <v/>
      </c>
      <c r="AN499" s="40"/>
      <c r="AO499" s="39">
        <f t="shared" ca="1" si="250"/>
        <v>0</v>
      </c>
      <c r="AP499" s="339"/>
      <c r="AW499" s="329"/>
      <c r="BI499" s="329"/>
      <c r="BJ499" s="329"/>
      <c r="BK499" s="329"/>
      <c r="BL499" s="329"/>
      <c r="BM499" s="329"/>
      <c r="BN499" s="329"/>
      <c r="BO499" s="329"/>
      <c r="BP499" s="329"/>
      <c r="BQ499" s="329"/>
      <c r="BR499" s="329"/>
      <c r="BS499" s="329"/>
      <c r="BT499" s="329"/>
      <c r="BU499" s="329"/>
      <c r="BV499" s="329"/>
      <c r="BW499" s="325"/>
      <c r="BX499" s="325"/>
      <c r="BY499" s="325"/>
      <c r="BZ499" s="325"/>
      <c r="CA499" s="325"/>
      <c r="CB499" s="325"/>
      <c r="CC499" s="325"/>
      <c r="CD499" s="325"/>
      <c r="CE499" s="325"/>
      <c r="CF499" s="325"/>
      <c r="CG499" s="325"/>
      <c r="CH499" s="325"/>
      <c r="CI499" s="325"/>
      <c r="CJ499" s="325"/>
      <c r="CK499" s="325"/>
      <c r="CL499" s="325"/>
      <c r="CM499" s="325"/>
      <c r="CN499" s="325"/>
      <c r="CO499" s="325"/>
      <c r="CP499" s="325"/>
      <c r="CQ499" s="325"/>
      <c r="CR499" s="325"/>
      <c r="CS499" s="325"/>
      <c r="CT499" s="325"/>
      <c r="CU499" s="325"/>
      <c r="CV499" s="325"/>
      <c r="CW499" s="325"/>
      <c r="CX499" s="325"/>
    </row>
    <row r="500" spans="1:102" s="36" customFormat="1" ht="15" hidden="1" customHeight="1">
      <c r="A500" s="329"/>
      <c r="B500" s="37" t="str">
        <f t="shared" ca="1" si="228"/>
        <v/>
      </c>
      <c r="C500" s="41" t="str">
        <f t="shared" ca="1" si="229"/>
        <v/>
      </c>
      <c r="D500" s="39" t="str">
        <f t="shared" ca="1" si="230"/>
        <v/>
      </c>
      <c r="E500" s="39" t="str">
        <f t="shared" ca="1" si="242"/>
        <v/>
      </c>
      <c r="F500" s="39" t="str">
        <f t="shared" ca="1" si="231"/>
        <v/>
      </c>
      <c r="G500" s="101"/>
      <c r="H500" s="39">
        <f t="shared" ca="1" si="222"/>
        <v>0</v>
      </c>
      <c r="J500" s="332"/>
      <c r="K500" s="37" t="str">
        <f t="shared" ca="1" si="232"/>
        <v/>
      </c>
      <c r="L500" s="41" t="str">
        <f t="shared" ca="1" si="233"/>
        <v/>
      </c>
      <c r="M500" s="39" t="str">
        <f t="shared" si="223"/>
        <v/>
      </c>
      <c r="N500" s="39" t="str">
        <f t="shared" ca="1" si="243"/>
        <v/>
      </c>
      <c r="O500" s="39" t="str">
        <f ca="1">IF(L500="","",ROUND(Q499*$O$5/payments_per_year,2))</f>
        <v/>
      </c>
      <c r="P500" s="101"/>
      <c r="Q500" s="39">
        <f t="shared" ca="1" si="244"/>
        <v>0</v>
      </c>
      <c r="R500" s="332"/>
      <c r="S500" s="37" t="str">
        <f t="shared" ca="1" si="234"/>
        <v/>
      </c>
      <c r="T500" s="41" t="str">
        <f t="shared" ca="1" si="235"/>
        <v/>
      </c>
      <c r="U500" s="39" t="str">
        <f t="shared" si="224"/>
        <v/>
      </c>
      <c r="V500" s="39" t="str">
        <f t="shared" ca="1" si="245"/>
        <v/>
      </c>
      <c r="W500" s="39">
        <f t="shared" ca="1" si="225"/>
        <v>0</v>
      </c>
      <c r="X500" s="40"/>
      <c r="Y500" s="39">
        <f t="shared" ca="1" si="246"/>
        <v>0</v>
      </c>
      <c r="Z500" s="327"/>
      <c r="AA500" s="37" t="str">
        <f t="shared" ca="1" si="236"/>
        <v/>
      </c>
      <c r="AB500" s="41" t="str">
        <f t="shared" ca="1" si="237"/>
        <v/>
      </c>
      <c r="AC500" s="39" t="str">
        <f t="shared" si="226"/>
        <v/>
      </c>
      <c r="AD500" s="39" t="str">
        <f t="shared" ca="1" si="247"/>
        <v/>
      </c>
      <c r="AE500" s="39" t="str">
        <f t="shared" ca="1" si="238"/>
        <v/>
      </c>
      <c r="AF500" s="40"/>
      <c r="AG500" s="39">
        <f t="shared" ca="1" si="248"/>
        <v>0</v>
      </c>
      <c r="AH500" s="339"/>
      <c r="AI500" s="37" t="str">
        <f t="shared" ca="1" si="239"/>
        <v/>
      </c>
      <c r="AJ500" s="41" t="str">
        <f t="shared" ca="1" si="240"/>
        <v/>
      </c>
      <c r="AK500" s="39" t="str">
        <f t="shared" si="227"/>
        <v/>
      </c>
      <c r="AL500" s="39" t="str">
        <f t="shared" ca="1" si="249"/>
        <v/>
      </c>
      <c r="AM500" s="39" t="str">
        <f t="shared" ca="1" si="241"/>
        <v/>
      </c>
      <c r="AN500" s="40"/>
      <c r="AO500" s="39">
        <f t="shared" ca="1" si="250"/>
        <v>0</v>
      </c>
      <c r="AP500" s="339"/>
      <c r="AW500" s="329"/>
      <c r="BI500" s="329"/>
      <c r="BJ500" s="329"/>
      <c r="BK500" s="329"/>
      <c r="BL500" s="329"/>
      <c r="BM500" s="329"/>
      <c r="BN500" s="329"/>
      <c r="BO500" s="329"/>
      <c r="BP500" s="329"/>
      <c r="BQ500" s="329"/>
      <c r="BR500" s="329"/>
      <c r="BS500" s="329"/>
      <c r="BT500" s="329"/>
      <c r="BU500" s="329"/>
      <c r="BV500" s="329"/>
      <c r="BW500" s="325"/>
      <c r="BX500" s="325"/>
      <c r="BY500" s="325"/>
      <c r="BZ500" s="325"/>
      <c r="CA500" s="325"/>
      <c r="CB500" s="325"/>
      <c r="CC500" s="325"/>
      <c r="CD500" s="325"/>
      <c r="CE500" s="325"/>
      <c r="CF500" s="325"/>
      <c r="CG500" s="325"/>
      <c r="CH500" s="325"/>
      <c r="CI500" s="325"/>
      <c r="CJ500" s="325"/>
      <c r="CK500" s="325"/>
      <c r="CL500" s="325"/>
      <c r="CM500" s="325"/>
      <c r="CN500" s="325"/>
      <c r="CO500" s="325"/>
      <c r="CP500" s="325"/>
      <c r="CQ500" s="325"/>
      <c r="CR500" s="325"/>
      <c r="CS500" s="325"/>
      <c r="CT500" s="325"/>
      <c r="CU500" s="325"/>
      <c r="CV500" s="325"/>
      <c r="CW500" s="325"/>
      <c r="CX500" s="325"/>
    </row>
    <row r="501" spans="1:102" s="36" customFormat="1" ht="15" hidden="1" customHeight="1">
      <c r="A501" s="329"/>
      <c r="B501" s="37" t="str">
        <f t="shared" ca="1" si="228"/>
        <v/>
      </c>
      <c r="C501" s="41" t="str">
        <f t="shared" ca="1" si="229"/>
        <v/>
      </c>
      <c r="D501" s="39" t="str">
        <f t="shared" ca="1" si="230"/>
        <v/>
      </c>
      <c r="E501" s="39" t="str">
        <f t="shared" ca="1" si="242"/>
        <v/>
      </c>
      <c r="F501" s="39" t="str">
        <f t="shared" ca="1" si="231"/>
        <v/>
      </c>
      <c r="G501" s="101"/>
      <c r="H501" s="39">
        <f t="shared" ca="1" si="222"/>
        <v>0</v>
      </c>
      <c r="J501" s="332"/>
      <c r="K501" s="37" t="str">
        <f t="shared" ca="1" si="232"/>
        <v/>
      </c>
      <c r="L501" s="41" t="str">
        <f t="shared" ca="1" si="233"/>
        <v/>
      </c>
      <c r="M501" s="39" t="str">
        <f t="shared" si="223"/>
        <v/>
      </c>
      <c r="N501" s="39" t="str">
        <f t="shared" ca="1" si="243"/>
        <v/>
      </c>
      <c r="O501" s="39">
        <f ca="1">ROUND(Q500*$O$5/payments_per_year,2)</f>
        <v>0</v>
      </c>
      <c r="P501" s="101"/>
      <c r="Q501" s="39">
        <f t="shared" ca="1" si="244"/>
        <v>0</v>
      </c>
      <c r="R501" s="332"/>
      <c r="S501" s="37" t="str">
        <f t="shared" ca="1" si="234"/>
        <v/>
      </c>
      <c r="T501" s="41" t="str">
        <f t="shared" ca="1" si="235"/>
        <v/>
      </c>
      <c r="U501" s="39" t="str">
        <f t="shared" si="224"/>
        <v/>
      </c>
      <c r="V501" s="39" t="str">
        <f t="shared" ca="1" si="245"/>
        <v/>
      </c>
      <c r="W501" s="39">
        <f t="shared" ca="1" si="225"/>
        <v>0</v>
      </c>
      <c r="X501" s="40"/>
      <c r="Y501" s="39">
        <f t="shared" ca="1" si="246"/>
        <v>0</v>
      </c>
      <c r="Z501" s="327"/>
      <c r="AA501" s="37" t="str">
        <f t="shared" ca="1" si="236"/>
        <v/>
      </c>
      <c r="AB501" s="41" t="str">
        <f t="shared" ca="1" si="237"/>
        <v/>
      </c>
      <c r="AC501" s="39" t="str">
        <f t="shared" si="226"/>
        <v/>
      </c>
      <c r="AD501" s="39" t="str">
        <f t="shared" ca="1" si="247"/>
        <v/>
      </c>
      <c r="AE501" s="39" t="str">
        <f t="shared" ca="1" si="238"/>
        <v/>
      </c>
      <c r="AF501" s="40"/>
      <c r="AG501" s="39">
        <f t="shared" ca="1" si="248"/>
        <v>0</v>
      </c>
      <c r="AH501" s="339"/>
      <c r="AI501" s="37" t="str">
        <f t="shared" ca="1" si="239"/>
        <v/>
      </c>
      <c r="AJ501" s="41" t="str">
        <f t="shared" ca="1" si="240"/>
        <v/>
      </c>
      <c r="AK501" s="39" t="str">
        <f t="shared" si="227"/>
        <v/>
      </c>
      <c r="AL501" s="39" t="str">
        <f t="shared" ca="1" si="249"/>
        <v/>
      </c>
      <c r="AM501" s="39" t="str">
        <f t="shared" ca="1" si="241"/>
        <v/>
      </c>
      <c r="AN501" s="40"/>
      <c r="AO501" s="39">
        <f t="shared" ca="1" si="250"/>
        <v>0</v>
      </c>
      <c r="AP501" s="339"/>
      <c r="AW501" s="329"/>
      <c r="BI501" s="329"/>
      <c r="BJ501" s="329"/>
      <c r="BK501" s="329"/>
      <c r="BL501" s="329"/>
      <c r="BM501" s="329"/>
      <c r="BN501" s="329"/>
      <c r="BO501" s="329"/>
      <c r="BP501" s="329"/>
      <c r="BQ501" s="329"/>
      <c r="BR501" s="329"/>
      <c r="BS501" s="329"/>
      <c r="BT501" s="329"/>
      <c r="BU501" s="329"/>
      <c r="BV501" s="329"/>
      <c r="BW501" s="325"/>
      <c r="BX501" s="325"/>
      <c r="BY501" s="325"/>
      <c r="BZ501" s="325"/>
      <c r="CA501" s="325"/>
      <c r="CB501" s="325"/>
      <c r="CC501" s="325"/>
      <c r="CD501" s="325"/>
      <c r="CE501" s="325"/>
      <c r="CF501" s="325"/>
      <c r="CG501" s="325"/>
      <c r="CH501" s="325"/>
      <c r="CI501" s="325"/>
      <c r="CJ501" s="325"/>
      <c r="CK501" s="325"/>
      <c r="CL501" s="325"/>
      <c r="CM501" s="325"/>
      <c r="CN501" s="325"/>
      <c r="CO501" s="325"/>
      <c r="CP501" s="325"/>
      <c r="CQ501" s="325"/>
      <c r="CR501" s="325"/>
      <c r="CS501" s="325"/>
      <c r="CT501" s="325"/>
      <c r="CU501" s="325"/>
      <c r="CV501" s="325"/>
      <c r="CW501" s="325"/>
      <c r="CX501" s="325"/>
    </row>
    <row r="502" spans="1:102" s="36" customFormat="1" ht="15" hidden="1" customHeight="1">
      <c r="A502" s="329"/>
      <c r="B502" s="37" t="str">
        <f t="shared" ca="1" si="228"/>
        <v/>
      </c>
      <c r="C502" s="41" t="str">
        <f t="shared" ca="1" si="229"/>
        <v/>
      </c>
      <c r="D502" s="39" t="str">
        <f t="shared" ca="1" si="230"/>
        <v/>
      </c>
      <c r="E502" s="39" t="str">
        <f t="shared" ca="1" si="242"/>
        <v/>
      </c>
      <c r="F502" s="39" t="str">
        <f t="shared" ca="1" si="231"/>
        <v/>
      </c>
      <c r="G502" s="101"/>
      <c r="H502" s="39">
        <f t="shared" ca="1" si="222"/>
        <v>0</v>
      </c>
      <c r="J502" s="332"/>
      <c r="K502" s="37" t="str">
        <f t="shared" ca="1" si="232"/>
        <v/>
      </c>
      <c r="L502" s="41" t="str">
        <f t="shared" ca="1" si="233"/>
        <v/>
      </c>
      <c r="M502" s="39" t="str">
        <f t="shared" si="223"/>
        <v/>
      </c>
      <c r="N502" s="39" t="str">
        <f t="shared" ca="1" si="243"/>
        <v/>
      </c>
      <c r="O502" s="39" t="str">
        <f ca="1">IF(L502="","",ROUND(Q501*$O$5/payments_per_year,2))</f>
        <v/>
      </c>
      <c r="P502" s="101"/>
      <c r="Q502" s="39">
        <f t="shared" ca="1" si="244"/>
        <v>0</v>
      </c>
      <c r="R502" s="332"/>
      <c r="S502" s="37" t="str">
        <f t="shared" ca="1" si="234"/>
        <v/>
      </c>
      <c r="T502" s="41" t="str">
        <f t="shared" ca="1" si="235"/>
        <v/>
      </c>
      <c r="U502" s="39" t="str">
        <f t="shared" si="224"/>
        <v/>
      </c>
      <c r="V502" s="39" t="str">
        <f t="shared" ca="1" si="245"/>
        <v/>
      </c>
      <c r="W502" s="39">
        <f t="shared" ca="1" si="225"/>
        <v>0</v>
      </c>
      <c r="X502" s="40"/>
      <c r="Y502" s="39">
        <f t="shared" ca="1" si="246"/>
        <v>0</v>
      </c>
      <c r="Z502" s="327"/>
      <c r="AA502" s="37" t="str">
        <f t="shared" ca="1" si="236"/>
        <v/>
      </c>
      <c r="AB502" s="41" t="str">
        <f t="shared" ca="1" si="237"/>
        <v/>
      </c>
      <c r="AC502" s="39" t="str">
        <f t="shared" si="226"/>
        <v/>
      </c>
      <c r="AD502" s="39" t="str">
        <f t="shared" ca="1" si="247"/>
        <v/>
      </c>
      <c r="AE502" s="39" t="str">
        <f t="shared" ca="1" si="238"/>
        <v/>
      </c>
      <c r="AF502" s="40"/>
      <c r="AG502" s="39">
        <f t="shared" ca="1" si="248"/>
        <v>0</v>
      </c>
      <c r="AH502" s="339"/>
      <c r="AI502" s="37" t="str">
        <f t="shared" ca="1" si="239"/>
        <v/>
      </c>
      <c r="AJ502" s="41" t="str">
        <f t="shared" ca="1" si="240"/>
        <v/>
      </c>
      <c r="AK502" s="39" t="str">
        <f t="shared" si="227"/>
        <v/>
      </c>
      <c r="AL502" s="39" t="str">
        <f t="shared" ca="1" si="249"/>
        <v/>
      </c>
      <c r="AM502" s="39" t="str">
        <f t="shared" ca="1" si="241"/>
        <v/>
      </c>
      <c r="AN502" s="40"/>
      <c r="AO502" s="39">
        <f t="shared" ca="1" si="250"/>
        <v>0</v>
      </c>
      <c r="AP502" s="339"/>
      <c r="AW502" s="329"/>
      <c r="BI502" s="329"/>
      <c r="BJ502" s="329"/>
      <c r="BK502" s="329"/>
      <c r="BL502" s="329"/>
      <c r="BM502" s="329"/>
      <c r="BN502" s="329"/>
      <c r="BO502" s="329"/>
      <c r="BP502" s="329"/>
      <c r="BQ502" s="329"/>
      <c r="BR502" s="329"/>
      <c r="BS502" s="329"/>
      <c r="BT502" s="329"/>
      <c r="BU502" s="329"/>
      <c r="BV502" s="329"/>
      <c r="BW502" s="325"/>
      <c r="BX502" s="325"/>
      <c r="BY502" s="325"/>
      <c r="BZ502" s="325"/>
      <c r="CA502" s="325"/>
      <c r="CB502" s="325"/>
      <c r="CC502" s="325"/>
      <c r="CD502" s="325"/>
      <c r="CE502" s="325"/>
      <c r="CF502" s="325"/>
      <c r="CG502" s="325"/>
      <c r="CH502" s="325"/>
      <c r="CI502" s="325"/>
      <c r="CJ502" s="325"/>
      <c r="CK502" s="325"/>
      <c r="CL502" s="325"/>
      <c r="CM502" s="325"/>
      <c r="CN502" s="325"/>
      <c r="CO502" s="325"/>
      <c r="CP502" s="325"/>
      <c r="CQ502" s="325"/>
      <c r="CR502" s="325"/>
      <c r="CS502" s="325"/>
      <c r="CT502" s="325"/>
      <c r="CU502" s="325"/>
      <c r="CV502" s="325"/>
      <c r="CW502" s="325"/>
      <c r="CX502" s="325"/>
    </row>
    <row r="503" spans="1:102" s="36" customFormat="1" ht="15" hidden="1" customHeight="1">
      <c r="A503" s="329"/>
      <c r="B503" s="37" t="str">
        <f t="shared" ca="1" si="228"/>
        <v/>
      </c>
      <c r="C503" s="41" t="str">
        <f t="shared" ca="1" si="229"/>
        <v/>
      </c>
      <c r="D503" s="39" t="str">
        <f t="shared" ca="1" si="230"/>
        <v/>
      </c>
      <c r="E503" s="39" t="str">
        <f t="shared" ca="1" si="242"/>
        <v/>
      </c>
      <c r="F503" s="39" t="str">
        <f t="shared" ca="1" si="231"/>
        <v/>
      </c>
      <c r="G503" s="101"/>
      <c r="H503" s="39">
        <f t="shared" ca="1" si="222"/>
        <v>0</v>
      </c>
      <c r="J503" s="332"/>
      <c r="K503" s="37" t="str">
        <f t="shared" ca="1" si="232"/>
        <v/>
      </c>
      <c r="L503" s="41" t="str">
        <f t="shared" ca="1" si="233"/>
        <v/>
      </c>
      <c r="M503" s="39" t="str">
        <f t="shared" si="223"/>
        <v/>
      </c>
      <c r="N503" s="39" t="str">
        <f t="shared" ca="1" si="243"/>
        <v/>
      </c>
      <c r="O503" s="39">
        <f ca="1">ROUND(Q502*$O$5/payments_per_year,2)</f>
        <v>0</v>
      </c>
      <c r="P503" s="101"/>
      <c r="Q503" s="39">
        <f t="shared" ca="1" si="244"/>
        <v>0</v>
      </c>
      <c r="R503" s="332"/>
      <c r="S503" s="37" t="str">
        <f t="shared" ca="1" si="234"/>
        <v/>
      </c>
      <c r="T503" s="41" t="str">
        <f t="shared" ca="1" si="235"/>
        <v/>
      </c>
      <c r="U503" s="39" t="str">
        <f t="shared" si="224"/>
        <v/>
      </c>
      <c r="V503" s="39" t="str">
        <f t="shared" ca="1" si="245"/>
        <v/>
      </c>
      <c r="W503" s="39">
        <f t="shared" ca="1" si="225"/>
        <v>0</v>
      </c>
      <c r="X503" s="40"/>
      <c r="Y503" s="39">
        <f t="shared" ca="1" si="246"/>
        <v>0</v>
      </c>
      <c r="Z503" s="327"/>
      <c r="AA503" s="37" t="str">
        <f t="shared" ca="1" si="236"/>
        <v/>
      </c>
      <c r="AB503" s="41" t="str">
        <f t="shared" ca="1" si="237"/>
        <v/>
      </c>
      <c r="AC503" s="39" t="str">
        <f t="shared" si="226"/>
        <v/>
      </c>
      <c r="AD503" s="39" t="str">
        <f t="shared" ca="1" si="247"/>
        <v/>
      </c>
      <c r="AE503" s="39" t="str">
        <f t="shared" ca="1" si="238"/>
        <v/>
      </c>
      <c r="AF503" s="40"/>
      <c r="AG503" s="39">
        <f t="shared" ca="1" si="248"/>
        <v>0</v>
      </c>
      <c r="AH503" s="339"/>
      <c r="AI503" s="37" t="str">
        <f t="shared" ca="1" si="239"/>
        <v/>
      </c>
      <c r="AJ503" s="41" t="str">
        <f t="shared" ca="1" si="240"/>
        <v/>
      </c>
      <c r="AK503" s="39" t="str">
        <f t="shared" si="227"/>
        <v/>
      </c>
      <c r="AL503" s="39" t="str">
        <f t="shared" ca="1" si="249"/>
        <v/>
      </c>
      <c r="AM503" s="39" t="str">
        <f t="shared" ca="1" si="241"/>
        <v/>
      </c>
      <c r="AN503" s="40"/>
      <c r="AO503" s="39">
        <f t="shared" ca="1" si="250"/>
        <v>0</v>
      </c>
      <c r="AP503" s="339"/>
      <c r="AW503" s="329"/>
      <c r="BI503" s="329"/>
      <c r="BJ503" s="329"/>
      <c r="BK503" s="329"/>
      <c r="BL503" s="329"/>
      <c r="BM503" s="329"/>
      <c r="BN503" s="329"/>
      <c r="BO503" s="329"/>
      <c r="BP503" s="329"/>
      <c r="BQ503" s="329"/>
      <c r="BR503" s="329"/>
      <c r="BS503" s="329"/>
      <c r="BT503" s="329"/>
      <c r="BU503" s="329"/>
      <c r="BV503" s="329"/>
      <c r="BW503" s="325"/>
      <c r="BX503" s="325"/>
      <c r="BY503" s="325"/>
      <c r="BZ503" s="325"/>
      <c r="CA503" s="325"/>
      <c r="CB503" s="325"/>
      <c r="CC503" s="325"/>
      <c r="CD503" s="325"/>
      <c r="CE503" s="325"/>
      <c r="CF503" s="325"/>
      <c r="CG503" s="325"/>
      <c r="CH503" s="325"/>
      <c r="CI503" s="325"/>
      <c r="CJ503" s="325"/>
      <c r="CK503" s="325"/>
      <c r="CL503" s="325"/>
      <c r="CM503" s="325"/>
      <c r="CN503" s="325"/>
      <c r="CO503" s="325"/>
      <c r="CP503" s="325"/>
      <c r="CQ503" s="325"/>
      <c r="CR503" s="325"/>
      <c r="CS503" s="325"/>
      <c r="CT503" s="325"/>
      <c r="CU503" s="325"/>
      <c r="CV503" s="325"/>
      <c r="CW503" s="325"/>
      <c r="CX503" s="325"/>
    </row>
    <row r="504" spans="1:102" s="36" customFormat="1" ht="15" hidden="1" customHeight="1">
      <c r="A504" s="329"/>
      <c r="B504" s="37" t="str">
        <f t="shared" ca="1" si="228"/>
        <v/>
      </c>
      <c r="C504" s="41" t="str">
        <f t="shared" ca="1" si="229"/>
        <v/>
      </c>
      <c r="D504" s="39" t="str">
        <f t="shared" ca="1" si="230"/>
        <v/>
      </c>
      <c r="E504" s="39" t="str">
        <f t="shared" ca="1" si="242"/>
        <v/>
      </c>
      <c r="F504" s="39" t="str">
        <f t="shared" ca="1" si="231"/>
        <v/>
      </c>
      <c r="G504" s="101"/>
      <c r="H504" s="39">
        <f t="shared" ca="1" si="222"/>
        <v>0</v>
      </c>
      <c r="J504" s="332"/>
      <c r="K504" s="37" t="str">
        <f t="shared" ca="1" si="232"/>
        <v/>
      </c>
      <c r="L504" s="41" t="str">
        <f t="shared" ca="1" si="233"/>
        <v/>
      </c>
      <c r="M504" s="39" t="str">
        <f t="shared" si="223"/>
        <v/>
      </c>
      <c r="N504" s="39" t="str">
        <f t="shared" ca="1" si="243"/>
        <v/>
      </c>
      <c r="O504" s="39" t="str">
        <f ca="1">IF(L504="","",ROUND(Q503*$O$5/payments_per_year,2))</f>
        <v/>
      </c>
      <c r="P504" s="101"/>
      <c r="Q504" s="39">
        <f t="shared" ca="1" si="244"/>
        <v>0</v>
      </c>
      <c r="R504" s="332"/>
      <c r="S504" s="37" t="str">
        <f t="shared" ca="1" si="234"/>
        <v/>
      </c>
      <c r="T504" s="41" t="str">
        <f t="shared" ca="1" si="235"/>
        <v/>
      </c>
      <c r="U504" s="39" t="str">
        <f t="shared" si="224"/>
        <v/>
      </c>
      <c r="V504" s="39" t="str">
        <f t="shared" ca="1" si="245"/>
        <v/>
      </c>
      <c r="W504" s="39">
        <f t="shared" ca="1" si="225"/>
        <v>0</v>
      </c>
      <c r="X504" s="40"/>
      <c r="Y504" s="39">
        <f t="shared" ca="1" si="246"/>
        <v>0</v>
      </c>
      <c r="Z504" s="327"/>
      <c r="AA504" s="37" t="str">
        <f t="shared" ca="1" si="236"/>
        <v/>
      </c>
      <c r="AB504" s="41" t="str">
        <f t="shared" ca="1" si="237"/>
        <v/>
      </c>
      <c r="AC504" s="39" t="str">
        <f t="shared" si="226"/>
        <v/>
      </c>
      <c r="AD504" s="39" t="str">
        <f t="shared" ca="1" si="247"/>
        <v/>
      </c>
      <c r="AE504" s="39" t="str">
        <f t="shared" ca="1" si="238"/>
        <v/>
      </c>
      <c r="AF504" s="40"/>
      <c r="AG504" s="39">
        <f t="shared" ca="1" si="248"/>
        <v>0</v>
      </c>
      <c r="AH504" s="339"/>
      <c r="AI504" s="37" t="str">
        <f t="shared" ca="1" si="239"/>
        <v/>
      </c>
      <c r="AJ504" s="41" t="str">
        <f t="shared" ca="1" si="240"/>
        <v/>
      </c>
      <c r="AK504" s="39" t="str">
        <f t="shared" si="227"/>
        <v/>
      </c>
      <c r="AL504" s="39" t="str">
        <f t="shared" ca="1" si="249"/>
        <v/>
      </c>
      <c r="AM504" s="39" t="str">
        <f t="shared" ca="1" si="241"/>
        <v/>
      </c>
      <c r="AN504" s="40"/>
      <c r="AO504" s="39">
        <f t="shared" ca="1" si="250"/>
        <v>0</v>
      </c>
      <c r="AP504" s="339"/>
      <c r="AW504" s="329"/>
      <c r="BI504" s="329"/>
      <c r="BJ504" s="329"/>
      <c r="BK504" s="329"/>
      <c r="BL504" s="329"/>
      <c r="BM504" s="329"/>
      <c r="BN504" s="329"/>
      <c r="BO504" s="329"/>
      <c r="BP504" s="329"/>
      <c r="BQ504" s="329"/>
      <c r="BR504" s="329"/>
      <c r="BS504" s="329"/>
      <c r="BT504" s="329"/>
      <c r="BU504" s="329"/>
      <c r="BV504" s="329"/>
      <c r="BW504" s="325"/>
      <c r="BX504" s="325"/>
      <c r="BY504" s="325"/>
      <c r="BZ504" s="325"/>
      <c r="CA504" s="325"/>
      <c r="CB504" s="325"/>
      <c r="CC504" s="325"/>
      <c r="CD504" s="325"/>
      <c r="CE504" s="325"/>
      <c r="CF504" s="325"/>
      <c r="CG504" s="325"/>
      <c r="CH504" s="325"/>
      <c r="CI504" s="325"/>
      <c r="CJ504" s="325"/>
      <c r="CK504" s="325"/>
      <c r="CL504" s="325"/>
      <c r="CM504" s="325"/>
      <c r="CN504" s="325"/>
      <c r="CO504" s="325"/>
      <c r="CP504" s="325"/>
      <c r="CQ504" s="325"/>
      <c r="CR504" s="325"/>
      <c r="CS504" s="325"/>
      <c r="CT504" s="325"/>
      <c r="CU504" s="325"/>
      <c r="CV504" s="325"/>
      <c r="CW504" s="325"/>
      <c r="CX504" s="325"/>
    </row>
    <row r="505" spans="1:102" s="36" customFormat="1" ht="15" hidden="1" customHeight="1">
      <c r="A505" s="329"/>
      <c r="B505" s="37" t="str">
        <f t="shared" ca="1" si="228"/>
        <v/>
      </c>
      <c r="C505" s="41" t="str">
        <f t="shared" ca="1" si="229"/>
        <v/>
      </c>
      <c r="D505" s="39" t="str">
        <f t="shared" ca="1" si="230"/>
        <v/>
      </c>
      <c r="E505" s="39" t="str">
        <f t="shared" ca="1" si="242"/>
        <v/>
      </c>
      <c r="F505" s="39" t="str">
        <f t="shared" ca="1" si="231"/>
        <v/>
      </c>
      <c r="G505" s="101"/>
      <c r="H505" s="39">
        <f t="shared" ca="1" si="222"/>
        <v>0</v>
      </c>
      <c r="J505" s="332"/>
      <c r="K505" s="37" t="str">
        <f t="shared" ca="1" si="232"/>
        <v/>
      </c>
      <c r="L505" s="41" t="str">
        <f t="shared" ca="1" si="233"/>
        <v/>
      </c>
      <c r="M505" s="39" t="str">
        <f t="shared" si="223"/>
        <v/>
      </c>
      <c r="N505" s="39" t="str">
        <f t="shared" ca="1" si="243"/>
        <v/>
      </c>
      <c r="O505" s="39">
        <f ca="1">ROUND(Q504*$O$5/payments_per_year,2)</f>
        <v>0</v>
      </c>
      <c r="P505" s="101"/>
      <c r="Q505" s="39">
        <f t="shared" ca="1" si="244"/>
        <v>0</v>
      </c>
      <c r="R505" s="332"/>
      <c r="S505" s="37" t="str">
        <f t="shared" ca="1" si="234"/>
        <v/>
      </c>
      <c r="T505" s="41" t="str">
        <f t="shared" ca="1" si="235"/>
        <v/>
      </c>
      <c r="U505" s="39" t="str">
        <f t="shared" si="224"/>
        <v/>
      </c>
      <c r="V505" s="39" t="str">
        <f t="shared" ca="1" si="245"/>
        <v/>
      </c>
      <c r="W505" s="39">
        <f t="shared" ca="1" si="225"/>
        <v>0</v>
      </c>
      <c r="X505" s="40"/>
      <c r="Y505" s="39">
        <f t="shared" ca="1" si="246"/>
        <v>0</v>
      </c>
      <c r="Z505" s="327"/>
      <c r="AA505" s="37" t="str">
        <f t="shared" ca="1" si="236"/>
        <v/>
      </c>
      <c r="AB505" s="41" t="str">
        <f t="shared" ca="1" si="237"/>
        <v/>
      </c>
      <c r="AC505" s="39" t="str">
        <f t="shared" si="226"/>
        <v/>
      </c>
      <c r="AD505" s="39" t="str">
        <f t="shared" ca="1" si="247"/>
        <v/>
      </c>
      <c r="AE505" s="39" t="str">
        <f t="shared" ca="1" si="238"/>
        <v/>
      </c>
      <c r="AF505" s="40"/>
      <c r="AG505" s="39">
        <f t="shared" ca="1" si="248"/>
        <v>0</v>
      </c>
      <c r="AH505" s="339"/>
      <c r="AI505" s="37" t="str">
        <f t="shared" ca="1" si="239"/>
        <v/>
      </c>
      <c r="AJ505" s="41" t="str">
        <f t="shared" ca="1" si="240"/>
        <v/>
      </c>
      <c r="AK505" s="39" t="str">
        <f t="shared" si="227"/>
        <v/>
      </c>
      <c r="AL505" s="39" t="str">
        <f t="shared" ca="1" si="249"/>
        <v/>
      </c>
      <c r="AM505" s="39" t="str">
        <f t="shared" ca="1" si="241"/>
        <v/>
      </c>
      <c r="AN505" s="40"/>
      <c r="AO505" s="39">
        <f t="shared" ca="1" si="250"/>
        <v>0</v>
      </c>
      <c r="AP505" s="339"/>
      <c r="AW505" s="329"/>
      <c r="BI505" s="329"/>
      <c r="BJ505" s="329"/>
      <c r="BK505" s="329"/>
      <c r="BL505" s="329"/>
      <c r="BM505" s="329"/>
      <c r="BN505" s="329"/>
      <c r="BO505" s="329"/>
      <c r="BP505" s="329"/>
      <c r="BQ505" s="329"/>
      <c r="BR505" s="329"/>
      <c r="BS505" s="329"/>
      <c r="BT505" s="329"/>
      <c r="BU505" s="329"/>
      <c r="BV505" s="329"/>
      <c r="BW505" s="325"/>
      <c r="BX505" s="325"/>
      <c r="BY505" s="325"/>
      <c r="BZ505" s="325"/>
      <c r="CA505" s="325"/>
      <c r="CB505" s="325"/>
      <c r="CC505" s="325"/>
      <c r="CD505" s="325"/>
      <c r="CE505" s="325"/>
      <c r="CF505" s="325"/>
      <c r="CG505" s="325"/>
      <c r="CH505" s="325"/>
      <c r="CI505" s="325"/>
      <c r="CJ505" s="325"/>
      <c r="CK505" s="325"/>
      <c r="CL505" s="325"/>
      <c r="CM505" s="325"/>
      <c r="CN505" s="325"/>
      <c r="CO505" s="325"/>
      <c r="CP505" s="325"/>
      <c r="CQ505" s="325"/>
      <c r="CR505" s="325"/>
      <c r="CS505" s="325"/>
      <c r="CT505" s="325"/>
      <c r="CU505" s="325"/>
      <c r="CV505" s="325"/>
      <c r="CW505" s="325"/>
      <c r="CX505" s="325"/>
    </row>
    <row r="506" spans="1:102" s="36" customFormat="1" ht="15" hidden="1" customHeight="1">
      <c r="A506" s="329"/>
      <c r="B506" s="37" t="str">
        <f t="shared" ca="1" si="228"/>
        <v/>
      </c>
      <c r="C506" s="41" t="str">
        <f t="shared" ca="1" si="229"/>
        <v/>
      </c>
      <c r="D506" s="39" t="str">
        <f t="shared" ca="1" si="230"/>
        <v/>
      </c>
      <c r="E506" s="39" t="str">
        <f t="shared" ca="1" si="242"/>
        <v/>
      </c>
      <c r="F506" s="39" t="str">
        <f t="shared" ca="1" si="231"/>
        <v/>
      </c>
      <c r="G506" s="101"/>
      <c r="H506" s="39">
        <f t="shared" ca="1" si="222"/>
        <v>0</v>
      </c>
      <c r="J506" s="332"/>
      <c r="K506" s="37" t="str">
        <f t="shared" ca="1" si="232"/>
        <v/>
      </c>
      <c r="L506" s="41" t="str">
        <f t="shared" ca="1" si="233"/>
        <v/>
      </c>
      <c r="M506" s="39" t="str">
        <f t="shared" si="223"/>
        <v/>
      </c>
      <c r="N506" s="39" t="str">
        <f t="shared" ca="1" si="243"/>
        <v/>
      </c>
      <c r="O506" s="39" t="str">
        <f ca="1">IF(L506="","",ROUND(Q505*$O$5/payments_per_year,2))</f>
        <v/>
      </c>
      <c r="P506" s="101"/>
      <c r="Q506" s="39">
        <f t="shared" ca="1" si="244"/>
        <v>0</v>
      </c>
      <c r="R506" s="332"/>
      <c r="S506" s="37" t="str">
        <f t="shared" ca="1" si="234"/>
        <v/>
      </c>
      <c r="T506" s="41" t="str">
        <f t="shared" ca="1" si="235"/>
        <v/>
      </c>
      <c r="U506" s="39" t="str">
        <f t="shared" si="224"/>
        <v/>
      </c>
      <c r="V506" s="39" t="str">
        <f t="shared" ca="1" si="245"/>
        <v/>
      </c>
      <c r="W506" s="39">
        <f t="shared" ca="1" si="225"/>
        <v>0</v>
      </c>
      <c r="X506" s="40"/>
      <c r="Y506" s="39">
        <f t="shared" ca="1" si="246"/>
        <v>0</v>
      </c>
      <c r="Z506" s="327"/>
      <c r="AA506" s="37" t="str">
        <f t="shared" ca="1" si="236"/>
        <v/>
      </c>
      <c r="AB506" s="41" t="str">
        <f t="shared" ca="1" si="237"/>
        <v/>
      </c>
      <c r="AC506" s="39" t="str">
        <f t="shared" si="226"/>
        <v/>
      </c>
      <c r="AD506" s="39" t="str">
        <f t="shared" ca="1" si="247"/>
        <v/>
      </c>
      <c r="AE506" s="39" t="str">
        <f t="shared" ca="1" si="238"/>
        <v/>
      </c>
      <c r="AF506" s="40"/>
      <c r="AG506" s="39">
        <f t="shared" ca="1" si="248"/>
        <v>0</v>
      </c>
      <c r="AH506" s="339"/>
      <c r="AI506" s="37" t="str">
        <f t="shared" ca="1" si="239"/>
        <v/>
      </c>
      <c r="AJ506" s="41" t="str">
        <f t="shared" ca="1" si="240"/>
        <v/>
      </c>
      <c r="AK506" s="39" t="str">
        <f t="shared" si="227"/>
        <v/>
      </c>
      <c r="AL506" s="39" t="str">
        <f t="shared" ca="1" si="249"/>
        <v/>
      </c>
      <c r="AM506" s="39" t="str">
        <f t="shared" ca="1" si="241"/>
        <v/>
      </c>
      <c r="AN506" s="40"/>
      <c r="AO506" s="39">
        <f t="shared" ca="1" si="250"/>
        <v>0</v>
      </c>
      <c r="AP506" s="339"/>
      <c r="AW506" s="329"/>
      <c r="BI506" s="329"/>
      <c r="BJ506" s="329"/>
      <c r="BK506" s="329"/>
      <c r="BL506" s="329"/>
      <c r="BM506" s="329"/>
      <c r="BN506" s="329"/>
      <c r="BO506" s="329"/>
      <c r="BP506" s="329"/>
      <c r="BQ506" s="329"/>
      <c r="BR506" s="329"/>
      <c r="BS506" s="329"/>
      <c r="BT506" s="329"/>
      <c r="BU506" s="329"/>
      <c r="BV506" s="329"/>
      <c r="BW506" s="325"/>
      <c r="BX506" s="325"/>
      <c r="BY506" s="325"/>
      <c r="BZ506" s="325"/>
      <c r="CA506" s="325"/>
      <c r="CB506" s="325"/>
      <c r="CC506" s="325"/>
      <c r="CD506" s="325"/>
      <c r="CE506" s="325"/>
      <c r="CF506" s="325"/>
      <c r="CG506" s="325"/>
      <c r="CH506" s="325"/>
      <c r="CI506" s="325"/>
      <c r="CJ506" s="325"/>
      <c r="CK506" s="325"/>
      <c r="CL506" s="325"/>
      <c r="CM506" s="325"/>
      <c r="CN506" s="325"/>
      <c r="CO506" s="325"/>
      <c r="CP506" s="325"/>
      <c r="CQ506" s="325"/>
      <c r="CR506" s="325"/>
      <c r="CS506" s="325"/>
      <c r="CT506" s="325"/>
      <c r="CU506" s="325"/>
      <c r="CV506" s="325"/>
      <c r="CW506" s="325"/>
      <c r="CX506" s="325"/>
    </row>
    <row r="507" spans="1:102" s="36" customFormat="1" ht="15" hidden="1" customHeight="1">
      <c r="A507" s="329"/>
      <c r="B507" s="37" t="str">
        <f t="shared" ca="1" si="228"/>
        <v/>
      </c>
      <c r="C507" s="41" t="str">
        <f t="shared" ca="1" si="229"/>
        <v/>
      </c>
      <c r="D507" s="39" t="str">
        <f t="shared" ca="1" si="230"/>
        <v/>
      </c>
      <c r="E507" s="39" t="str">
        <f t="shared" ca="1" si="242"/>
        <v/>
      </c>
      <c r="F507" s="39" t="str">
        <f t="shared" ca="1" si="231"/>
        <v/>
      </c>
      <c r="G507" s="101"/>
      <c r="H507" s="39">
        <f t="shared" ca="1" si="222"/>
        <v>0</v>
      </c>
      <c r="J507" s="332"/>
      <c r="K507" s="37" t="str">
        <f t="shared" ca="1" si="232"/>
        <v/>
      </c>
      <c r="L507" s="41" t="str">
        <f t="shared" ca="1" si="233"/>
        <v/>
      </c>
      <c r="M507" s="39" t="str">
        <f t="shared" si="223"/>
        <v/>
      </c>
      <c r="N507" s="39" t="str">
        <f t="shared" ca="1" si="243"/>
        <v/>
      </c>
      <c r="O507" s="39">
        <f ca="1">ROUND(Q506*$O$5/payments_per_year,2)</f>
        <v>0</v>
      </c>
      <c r="P507" s="101"/>
      <c r="Q507" s="39">
        <f t="shared" ca="1" si="244"/>
        <v>0</v>
      </c>
      <c r="R507" s="332"/>
      <c r="S507" s="37" t="str">
        <f t="shared" ca="1" si="234"/>
        <v/>
      </c>
      <c r="T507" s="41" t="str">
        <f t="shared" ca="1" si="235"/>
        <v/>
      </c>
      <c r="U507" s="39" t="str">
        <f t="shared" si="224"/>
        <v/>
      </c>
      <c r="V507" s="39" t="str">
        <f t="shared" ca="1" si="245"/>
        <v/>
      </c>
      <c r="W507" s="39">
        <f t="shared" ca="1" si="225"/>
        <v>0</v>
      </c>
      <c r="X507" s="40"/>
      <c r="Y507" s="39">
        <f t="shared" ca="1" si="246"/>
        <v>0</v>
      </c>
      <c r="Z507" s="327"/>
      <c r="AA507" s="37" t="str">
        <f t="shared" ca="1" si="236"/>
        <v/>
      </c>
      <c r="AB507" s="41" t="str">
        <f t="shared" ca="1" si="237"/>
        <v/>
      </c>
      <c r="AC507" s="39" t="str">
        <f t="shared" si="226"/>
        <v/>
      </c>
      <c r="AD507" s="39" t="str">
        <f t="shared" ca="1" si="247"/>
        <v/>
      </c>
      <c r="AE507" s="39" t="str">
        <f t="shared" ca="1" si="238"/>
        <v/>
      </c>
      <c r="AF507" s="40"/>
      <c r="AG507" s="39">
        <f t="shared" ca="1" si="248"/>
        <v>0</v>
      </c>
      <c r="AH507" s="339"/>
      <c r="AI507" s="37" t="str">
        <f t="shared" ca="1" si="239"/>
        <v/>
      </c>
      <c r="AJ507" s="41" t="str">
        <f t="shared" ca="1" si="240"/>
        <v/>
      </c>
      <c r="AK507" s="39" t="str">
        <f t="shared" si="227"/>
        <v/>
      </c>
      <c r="AL507" s="39" t="str">
        <f t="shared" ca="1" si="249"/>
        <v/>
      </c>
      <c r="AM507" s="39" t="str">
        <f t="shared" ca="1" si="241"/>
        <v/>
      </c>
      <c r="AN507" s="40"/>
      <c r="AO507" s="39">
        <f t="shared" ca="1" si="250"/>
        <v>0</v>
      </c>
      <c r="AP507" s="339"/>
      <c r="AW507" s="329"/>
      <c r="BI507" s="329"/>
      <c r="BJ507" s="329"/>
      <c r="BK507" s="329"/>
      <c r="BL507" s="329"/>
      <c r="BM507" s="329"/>
      <c r="BN507" s="329"/>
      <c r="BO507" s="329"/>
      <c r="BP507" s="329"/>
      <c r="BQ507" s="329"/>
      <c r="BR507" s="329"/>
      <c r="BS507" s="329"/>
      <c r="BT507" s="329"/>
      <c r="BU507" s="329"/>
      <c r="BV507" s="329"/>
      <c r="BW507" s="325"/>
      <c r="BX507" s="325"/>
      <c r="BY507" s="325"/>
      <c r="BZ507" s="325"/>
      <c r="CA507" s="325"/>
      <c r="CB507" s="325"/>
      <c r="CC507" s="325"/>
      <c r="CD507" s="325"/>
      <c r="CE507" s="325"/>
      <c r="CF507" s="325"/>
      <c r="CG507" s="325"/>
      <c r="CH507" s="325"/>
      <c r="CI507" s="325"/>
      <c r="CJ507" s="325"/>
      <c r="CK507" s="325"/>
      <c r="CL507" s="325"/>
      <c r="CM507" s="325"/>
      <c r="CN507" s="325"/>
      <c r="CO507" s="325"/>
      <c r="CP507" s="325"/>
      <c r="CQ507" s="325"/>
      <c r="CR507" s="325"/>
      <c r="CS507" s="325"/>
      <c r="CT507" s="325"/>
      <c r="CU507" s="325"/>
      <c r="CV507" s="325"/>
      <c r="CW507" s="325"/>
      <c r="CX507" s="325"/>
    </row>
    <row r="508" spans="1:102" s="36" customFormat="1" ht="15" hidden="1" customHeight="1">
      <c r="A508" s="329"/>
      <c r="B508" s="37" t="str">
        <f t="shared" ca="1" si="228"/>
        <v/>
      </c>
      <c r="C508" s="41" t="str">
        <f t="shared" ca="1" si="229"/>
        <v/>
      </c>
      <c r="D508" s="39" t="str">
        <f t="shared" ca="1" si="230"/>
        <v/>
      </c>
      <c r="E508" s="39" t="str">
        <f t="shared" ca="1" si="242"/>
        <v/>
      </c>
      <c r="F508" s="39" t="str">
        <f t="shared" ca="1" si="231"/>
        <v/>
      </c>
      <c r="G508" s="101"/>
      <c r="H508" s="39">
        <f t="shared" ca="1" si="222"/>
        <v>0</v>
      </c>
      <c r="J508" s="332"/>
      <c r="K508" s="37" t="str">
        <f t="shared" ca="1" si="232"/>
        <v/>
      </c>
      <c r="L508" s="41" t="str">
        <f t="shared" ca="1" si="233"/>
        <v/>
      </c>
      <c r="M508" s="39" t="str">
        <f t="shared" si="223"/>
        <v/>
      </c>
      <c r="N508" s="39" t="str">
        <f t="shared" ca="1" si="243"/>
        <v/>
      </c>
      <c r="O508" s="39" t="str">
        <f ca="1">IF(L508="","",ROUND(Q507*$O$5/payments_per_year,2))</f>
        <v/>
      </c>
      <c r="P508" s="101"/>
      <c r="Q508" s="39">
        <f t="shared" ca="1" si="244"/>
        <v>0</v>
      </c>
      <c r="R508" s="332"/>
      <c r="S508" s="37" t="str">
        <f t="shared" ca="1" si="234"/>
        <v/>
      </c>
      <c r="T508" s="41" t="str">
        <f t="shared" ca="1" si="235"/>
        <v/>
      </c>
      <c r="U508" s="39" t="str">
        <f t="shared" si="224"/>
        <v/>
      </c>
      <c r="V508" s="39" t="str">
        <f t="shared" ca="1" si="245"/>
        <v/>
      </c>
      <c r="W508" s="39">
        <f t="shared" ca="1" si="225"/>
        <v>0</v>
      </c>
      <c r="X508" s="40"/>
      <c r="Y508" s="39">
        <f t="shared" ca="1" si="246"/>
        <v>0</v>
      </c>
      <c r="Z508" s="327"/>
      <c r="AA508" s="37" t="str">
        <f t="shared" ca="1" si="236"/>
        <v/>
      </c>
      <c r="AB508" s="41" t="str">
        <f t="shared" ca="1" si="237"/>
        <v/>
      </c>
      <c r="AC508" s="39" t="str">
        <f t="shared" si="226"/>
        <v/>
      </c>
      <c r="AD508" s="39" t="str">
        <f t="shared" ca="1" si="247"/>
        <v/>
      </c>
      <c r="AE508" s="39" t="str">
        <f t="shared" ca="1" si="238"/>
        <v/>
      </c>
      <c r="AF508" s="40"/>
      <c r="AG508" s="39">
        <f t="shared" ca="1" si="248"/>
        <v>0</v>
      </c>
      <c r="AH508" s="339"/>
      <c r="AI508" s="37" t="str">
        <f t="shared" ca="1" si="239"/>
        <v/>
      </c>
      <c r="AJ508" s="41" t="str">
        <f t="shared" ca="1" si="240"/>
        <v/>
      </c>
      <c r="AK508" s="39" t="str">
        <f t="shared" si="227"/>
        <v/>
      </c>
      <c r="AL508" s="39" t="str">
        <f t="shared" ca="1" si="249"/>
        <v/>
      </c>
      <c r="AM508" s="39" t="str">
        <f t="shared" ca="1" si="241"/>
        <v/>
      </c>
      <c r="AN508" s="40"/>
      <c r="AO508" s="39">
        <f t="shared" ca="1" si="250"/>
        <v>0</v>
      </c>
      <c r="AP508" s="339"/>
      <c r="AW508" s="329"/>
      <c r="BI508" s="329"/>
      <c r="BJ508" s="329"/>
      <c r="BK508" s="329"/>
      <c r="BL508" s="329"/>
      <c r="BM508" s="329"/>
      <c r="BN508" s="329"/>
      <c r="BO508" s="329"/>
      <c r="BP508" s="329"/>
      <c r="BQ508" s="329"/>
      <c r="BR508" s="329"/>
      <c r="BS508" s="329"/>
      <c r="BT508" s="329"/>
      <c r="BU508" s="329"/>
      <c r="BV508" s="329"/>
      <c r="BW508" s="325"/>
      <c r="BX508" s="325"/>
      <c r="BY508" s="325"/>
      <c r="BZ508" s="325"/>
      <c r="CA508" s="325"/>
      <c r="CB508" s="325"/>
      <c r="CC508" s="325"/>
      <c r="CD508" s="325"/>
      <c r="CE508" s="325"/>
      <c r="CF508" s="325"/>
      <c r="CG508" s="325"/>
      <c r="CH508" s="325"/>
      <c r="CI508" s="325"/>
      <c r="CJ508" s="325"/>
      <c r="CK508" s="325"/>
      <c r="CL508" s="325"/>
      <c r="CM508" s="325"/>
      <c r="CN508" s="325"/>
      <c r="CO508" s="325"/>
      <c r="CP508" s="325"/>
      <c r="CQ508" s="325"/>
      <c r="CR508" s="325"/>
      <c r="CS508" s="325"/>
      <c r="CT508" s="325"/>
      <c r="CU508" s="325"/>
      <c r="CV508" s="325"/>
      <c r="CW508" s="325"/>
      <c r="CX508" s="325"/>
    </row>
    <row r="509" spans="1:102" s="36" customFormat="1" ht="15" hidden="1" customHeight="1">
      <c r="A509" s="329"/>
      <c r="B509" s="37" t="str">
        <f t="shared" ca="1" si="228"/>
        <v/>
      </c>
      <c r="C509" s="41" t="str">
        <f t="shared" ca="1" si="229"/>
        <v/>
      </c>
      <c r="D509" s="39" t="str">
        <f t="shared" ca="1" si="230"/>
        <v/>
      </c>
      <c r="E509" s="39" t="str">
        <f t="shared" ca="1" si="242"/>
        <v/>
      </c>
      <c r="F509" s="39" t="str">
        <f t="shared" ca="1" si="231"/>
        <v/>
      </c>
      <c r="G509" s="101"/>
      <c r="H509" s="39">
        <f t="shared" ca="1" si="222"/>
        <v>0</v>
      </c>
      <c r="J509" s="332"/>
      <c r="K509" s="37" t="str">
        <f t="shared" ca="1" si="232"/>
        <v/>
      </c>
      <c r="L509" s="41" t="str">
        <f t="shared" ca="1" si="233"/>
        <v/>
      </c>
      <c r="M509" s="39" t="str">
        <f t="shared" si="223"/>
        <v/>
      </c>
      <c r="N509" s="39" t="str">
        <f t="shared" ca="1" si="243"/>
        <v/>
      </c>
      <c r="O509" s="39">
        <f ca="1">ROUND(Q508*$O$5/payments_per_year,2)</f>
        <v>0</v>
      </c>
      <c r="P509" s="101"/>
      <c r="Q509" s="39">
        <f t="shared" ca="1" si="244"/>
        <v>0</v>
      </c>
      <c r="R509" s="332"/>
      <c r="S509" s="37" t="str">
        <f t="shared" ca="1" si="234"/>
        <v/>
      </c>
      <c r="T509" s="41" t="str">
        <f t="shared" ca="1" si="235"/>
        <v/>
      </c>
      <c r="U509" s="39" t="str">
        <f t="shared" si="224"/>
        <v/>
      </c>
      <c r="V509" s="39" t="str">
        <f t="shared" ca="1" si="245"/>
        <v/>
      </c>
      <c r="W509" s="39">
        <f t="shared" ca="1" si="225"/>
        <v>0</v>
      </c>
      <c r="X509" s="40"/>
      <c r="Y509" s="39">
        <f t="shared" ca="1" si="246"/>
        <v>0</v>
      </c>
      <c r="Z509" s="327"/>
      <c r="AA509" s="37" t="str">
        <f t="shared" ca="1" si="236"/>
        <v/>
      </c>
      <c r="AB509" s="41" t="str">
        <f t="shared" ca="1" si="237"/>
        <v/>
      </c>
      <c r="AC509" s="39" t="str">
        <f t="shared" si="226"/>
        <v/>
      </c>
      <c r="AD509" s="39" t="str">
        <f t="shared" ca="1" si="247"/>
        <v/>
      </c>
      <c r="AE509" s="39" t="str">
        <f t="shared" ca="1" si="238"/>
        <v/>
      </c>
      <c r="AF509" s="40"/>
      <c r="AG509" s="39">
        <f t="shared" ca="1" si="248"/>
        <v>0</v>
      </c>
      <c r="AH509" s="339"/>
      <c r="AI509" s="37" t="str">
        <f t="shared" ca="1" si="239"/>
        <v/>
      </c>
      <c r="AJ509" s="41" t="str">
        <f t="shared" ca="1" si="240"/>
        <v/>
      </c>
      <c r="AK509" s="39" t="str">
        <f t="shared" si="227"/>
        <v/>
      </c>
      <c r="AL509" s="39" t="str">
        <f t="shared" ca="1" si="249"/>
        <v/>
      </c>
      <c r="AM509" s="39" t="str">
        <f t="shared" ca="1" si="241"/>
        <v/>
      </c>
      <c r="AN509" s="40"/>
      <c r="AO509" s="39">
        <f t="shared" ca="1" si="250"/>
        <v>0</v>
      </c>
      <c r="AP509" s="339"/>
      <c r="AW509" s="329"/>
      <c r="BI509" s="329"/>
      <c r="BJ509" s="329"/>
      <c r="BK509" s="329"/>
      <c r="BL509" s="329"/>
      <c r="BM509" s="329"/>
      <c r="BN509" s="329"/>
      <c r="BO509" s="329"/>
      <c r="BP509" s="329"/>
      <c r="BQ509" s="329"/>
      <c r="BR509" s="329"/>
      <c r="BS509" s="329"/>
      <c r="BT509" s="329"/>
      <c r="BU509" s="329"/>
      <c r="BV509" s="329"/>
      <c r="BW509" s="325"/>
      <c r="BX509" s="325"/>
      <c r="BY509" s="325"/>
      <c r="BZ509" s="325"/>
      <c r="CA509" s="325"/>
      <c r="CB509" s="325"/>
      <c r="CC509" s="325"/>
      <c r="CD509" s="325"/>
      <c r="CE509" s="325"/>
      <c r="CF509" s="325"/>
      <c r="CG509" s="325"/>
      <c r="CH509" s="325"/>
      <c r="CI509" s="325"/>
      <c r="CJ509" s="325"/>
      <c r="CK509" s="325"/>
      <c r="CL509" s="325"/>
      <c r="CM509" s="325"/>
      <c r="CN509" s="325"/>
      <c r="CO509" s="325"/>
      <c r="CP509" s="325"/>
      <c r="CQ509" s="325"/>
      <c r="CR509" s="325"/>
      <c r="CS509" s="325"/>
      <c r="CT509" s="325"/>
      <c r="CU509" s="325"/>
      <c r="CV509" s="325"/>
      <c r="CW509" s="325"/>
      <c r="CX509" s="325"/>
    </row>
    <row r="510" spans="1:102" s="36" customFormat="1" ht="15" hidden="1" customHeight="1">
      <c r="A510" s="329"/>
      <c r="B510" s="37" t="str">
        <f t="shared" ca="1" si="228"/>
        <v/>
      </c>
      <c r="C510" s="41" t="str">
        <f t="shared" ca="1" si="229"/>
        <v/>
      </c>
      <c r="D510" s="39" t="str">
        <f t="shared" ca="1" si="230"/>
        <v/>
      </c>
      <c r="E510" s="39" t="str">
        <f t="shared" ca="1" si="242"/>
        <v/>
      </c>
      <c r="F510" s="39" t="str">
        <f t="shared" ca="1" si="231"/>
        <v/>
      </c>
      <c r="G510" s="101"/>
      <c r="H510" s="39">
        <f t="shared" ca="1" si="222"/>
        <v>0</v>
      </c>
      <c r="J510" s="332"/>
      <c r="K510" s="37" t="str">
        <f t="shared" ca="1" si="232"/>
        <v/>
      </c>
      <c r="L510" s="41" t="str">
        <f t="shared" ca="1" si="233"/>
        <v/>
      </c>
      <c r="M510" s="39" t="str">
        <f t="shared" si="223"/>
        <v/>
      </c>
      <c r="N510" s="39" t="str">
        <f t="shared" ca="1" si="243"/>
        <v/>
      </c>
      <c r="O510" s="39" t="str">
        <f ca="1">IF(L510="","",ROUND(Q509*$O$5/payments_per_year,2))</f>
        <v/>
      </c>
      <c r="P510" s="101"/>
      <c r="Q510" s="39">
        <f t="shared" ca="1" si="244"/>
        <v>0</v>
      </c>
      <c r="R510" s="332"/>
      <c r="S510" s="37" t="str">
        <f t="shared" ca="1" si="234"/>
        <v/>
      </c>
      <c r="T510" s="41" t="str">
        <f t="shared" ca="1" si="235"/>
        <v/>
      </c>
      <c r="U510" s="39" t="str">
        <f t="shared" si="224"/>
        <v/>
      </c>
      <c r="V510" s="39" t="str">
        <f t="shared" ca="1" si="245"/>
        <v/>
      </c>
      <c r="W510" s="39">
        <f t="shared" ca="1" si="225"/>
        <v>0</v>
      </c>
      <c r="X510" s="40"/>
      <c r="Y510" s="39">
        <f t="shared" ca="1" si="246"/>
        <v>0</v>
      </c>
      <c r="Z510" s="327"/>
      <c r="AA510" s="37" t="str">
        <f t="shared" ca="1" si="236"/>
        <v/>
      </c>
      <c r="AB510" s="41" t="str">
        <f t="shared" ca="1" si="237"/>
        <v/>
      </c>
      <c r="AC510" s="39" t="str">
        <f t="shared" si="226"/>
        <v/>
      </c>
      <c r="AD510" s="39" t="str">
        <f t="shared" ca="1" si="247"/>
        <v/>
      </c>
      <c r="AE510" s="39" t="str">
        <f t="shared" ca="1" si="238"/>
        <v/>
      </c>
      <c r="AF510" s="40"/>
      <c r="AG510" s="39">
        <f t="shared" ca="1" si="248"/>
        <v>0</v>
      </c>
      <c r="AH510" s="339"/>
      <c r="AI510" s="37" t="str">
        <f t="shared" ca="1" si="239"/>
        <v/>
      </c>
      <c r="AJ510" s="41" t="str">
        <f t="shared" ca="1" si="240"/>
        <v/>
      </c>
      <c r="AK510" s="39" t="str">
        <f t="shared" si="227"/>
        <v/>
      </c>
      <c r="AL510" s="39" t="str">
        <f t="shared" ca="1" si="249"/>
        <v/>
      </c>
      <c r="AM510" s="39" t="str">
        <f t="shared" ca="1" si="241"/>
        <v/>
      </c>
      <c r="AN510" s="40"/>
      <c r="AO510" s="39">
        <f t="shared" ca="1" si="250"/>
        <v>0</v>
      </c>
      <c r="AP510" s="339"/>
      <c r="AW510" s="329"/>
      <c r="BI510" s="329"/>
      <c r="BJ510" s="329"/>
      <c r="BK510" s="329"/>
      <c r="BL510" s="329"/>
      <c r="BM510" s="329"/>
      <c r="BN510" s="329"/>
      <c r="BO510" s="329"/>
      <c r="BP510" s="329"/>
      <c r="BQ510" s="329"/>
      <c r="BR510" s="329"/>
      <c r="BS510" s="329"/>
      <c r="BT510" s="329"/>
      <c r="BU510" s="329"/>
      <c r="BV510" s="329"/>
      <c r="BW510" s="325"/>
      <c r="BX510" s="325"/>
      <c r="BY510" s="325"/>
      <c r="BZ510" s="325"/>
      <c r="CA510" s="325"/>
      <c r="CB510" s="325"/>
      <c r="CC510" s="325"/>
      <c r="CD510" s="325"/>
      <c r="CE510" s="325"/>
      <c r="CF510" s="325"/>
      <c r="CG510" s="325"/>
      <c r="CH510" s="325"/>
      <c r="CI510" s="325"/>
      <c r="CJ510" s="325"/>
      <c r="CK510" s="325"/>
      <c r="CL510" s="325"/>
      <c r="CM510" s="325"/>
      <c r="CN510" s="325"/>
      <c r="CO510" s="325"/>
      <c r="CP510" s="325"/>
      <c r="CQ510" s="325"/>
      <c r="CR510" s="325"/>
      <c r="CS510" s="325"/>
      <c r="CT510" s="325"/>
      <c r="CU510" s="325"/>
      <c r="CV510" s="325"/>
      <c r="CW510" s="325"/>
      <c r="CX510" s="325"/>
    </row>
    <row r="511" spans="1:102" s="36" customFormat="1" ht="15" hidden="1" customHeight="1">
      <c r="A511" s="329"/>
      <c r="B511" s="37" t="str">
        <f t="shared" ca="1" si="228"/>
        <v/>
      </c>
      <c r="C511" s="41" t="str">
        <f t="shared" ca="1" si="229"/>
        <v/>
      </c>
      <c r="D511" s="39" t="str">
        <f t="shared" ca="1" si="230"/>
        <v/>
      </c>
      <c r="E511" s="39" t="str">
        <f t="shared" ca="1" si="242"/>
        <v/>
      </c>
      <c r="F511" s="39" t="str">
        <f t="shared" ca="1" si="231"/>
        <v/>
      </c>
      <c r="G511" s="101"/>
      <c r="H511" s="39">
        <f t="shared" ca="1" si="222"/>
        <v>0</v>
      </c>
      <c r="J511" s="332"/>
      <c r="K511" s="37" t="str">
        <f t="shared" ca="1" si="232"/>
        <v/>
      </c>
      <c r="L511" s="41" t="str">
        <f t="shared" ca="1" si="233"/>
        <v/>
      </c>
      <c r="M511" s="39" t="str">
        <f t="shared" si="223"/>
        <v/>
      </c>
      <c r="N511" s="39" t="str">
        <f t="shared" ca="1" si="243"/>
        <v/>
      </c>
      <c r="O511" s="39">
        <f ca="1">ROUND(Q510*$O$5/payments_per_year,2)</f>
        <v>0</v>
      </c>
      <c r="P511" s="101"/>
      <c r="Q511" s="39">
        <f t="shared" ca="1" si="244"/>
        <v>0</v>
      </c>
      <c r="R511" s="332"/>
      <c r="S511" s="37" t="str">
        <f t="shared" ca="1" si="234"/>
        <v/>
      </c>
      <c r="T511" s="41" t="str">
        <f t="shared" ca="1" si="235"/>
        <v/>
      </c>
      <c r="U511" s="39" t="str">
        <f t="shared" si="224"/>
        <v/>
      </c>
      <c r="V511" s="39" t="str">
        <f t="shared" ca="1" si="245"/>
        <v/>
      </c>
      <c r="W511" s="39">
        <f t="shared" ca="1" si="225"/>
        <v>0</v>
      </c>
      <c r="X511" s="40"/>
      <c r="Y511" s="39">
        <f t="shared" ca="1" si="246"/>
        <v>0</v>
      </c>
      <c r="Z511" s="327"/>
      <c r="AA511" s="37" t="str">
        <f t="shared" ca="1" si="236"/>
        <v/>
      </c>
      <c r="AB511" s="41" t="str">
        <f t="shared" ca="1" si="237"/>
        <v/>
      </c>
      <c r="AC511" s="39" t="str">
        <f t="shared" si="226"/>
        <v/>
      </c>
      <c r="AD511" s="39" t="str">
        <f t="shared" ca="1" si="247"/>
        <v/>
      </c>
      <c r="AE511" s="39" t="str">
        <f t="shared" ca="1" si="238"/>
        <v/>
      </c>
      <c r="AF511" s="40"/>
      <c r="AG511" s="39">
        <f t="shared" ca="1" si="248"/>
        <v>0</v>
      </c>
      <c r="AH511" s="339"/>
      <c r="AI511" s="37" t="str">
        <f t="shared" ca="1" si="239"/>
        <v/>
      </c>
      <c r="AJ511" s="41" t="str">
        <f t="shared" ca="1" si="240"/>
        <v/>
      </c>
      <c r="AK511" s="39" t="str">
        <f t="shared" si="227"/>
        <v/>
      </c>
      <c r="AL511" s="39" t="str">
        <f t="shared" ca="1" si="249"/>
        <v/>
      </c>
      <c r="AM511" s="39" t="str">
        <f t="shared" ca="1" si="241"/>
        <v/>
      </c>
      <c r="AN511" s="40"/>
      <c r="AO511" s="39">
        <f t="shared" ca="1" si="250"/>
        <v>0</v>
      </c>
      <c r="AP511" s="339"/>
      <c r="AW511" s="329"/>
      <c r="BI511" s="329"/>
      <c r="BJ511" s="329"/>
      <c r="BK511" s="329"/>
      <c r="BL511" s="329"/>
      <c r="BM511" s="329"/>
      <c r="BN511" s="329"/>
      <c r="BO511" s="329"/>
      <c r="BP511" s="329"/>
      <c r="BQ511" s="329"/>
      <c r="BR511" s="329"/>
      <c r="BS511" s="329"/>
      <c r="BT511" s="329"/>
      <c r="BU511" s="329"/>
      <c r="BV511" s="329"/>
      <c r="BW511" s="325"/>
      <c r="BX511" s="325"/>
      <c r="BY511" s="325"/>
      <c r="BZ511" s="325"/>
      <c r="CA511" s="325"/>
      <c r="CB511" s="325"/>
      <c r="CC511" s="325"/>
      <c r="CD511" s="325"/>
      <c r="CE511" s="325"/>
      <c r="CF511" s="325"/>
      <c r="CG511" s="325"/>
      <c r="CH511" s="325"/>
      <c r="CI511" s="325"/>
      <c r="CJ511" s="325"/>
      <c r="CK511" s="325"/>
      <c r="CL511" s="325"/>
      <c r="CM511" s="325"/>
      <c r="CN511" s="325"/>
      <c r="CO511" s="325"/>
      <c r="CP511" s="325"/>
      <c r="CQ511" s="325"/>
      <c r="CR511" s="325"/>
      <c r="CS511" s="325"/>
      <c r="CT511" s="325"/>
      <c r="CU511" s="325"/>
      <c r="CV511" s="325"/>
      <c r="CW511" s="325"/>
      <c r="CX511" s="325"/>
    </row>
    <row r="512" spans="1:102" s="36" customFormat="1" ht="15" hidden="1" customHeight="1">
      <c r="A512" s="329"/>
      <c r="B512" s="37" t="str">
        <f t="shared" ca="1" si="228"/>
        <v/>
      </c>
      <c r="C512" s="41" t="str">
        <f t="shared" ca="1" si="229"/>
        <v/>
      </c>
      <c r="D512" s="39" t="str">
        <f t="shared" ca="1" si="230"/>
        <v/>
      </c>
      <c r="E512" s="39" t="str">
        <f t="shared" ca="1" si="242"/>
        <v/>
      </c>
      <c r="F512" s="39" t="str">
        <f t="shared" ca="1" si="231"/>
        <v/>
      </c>
      <c r="G512" s="101"/>
      <c r="H512" s="39">
        <f t="shared" ca="1" si="222"/>
        <v>0</v>
      </c>
      <c r="J512" s="332"/>
      <c r="K512" s="37" t="str">
        <f t="shared" ca="1" si="232"/>
        <v/>
      </c>
      <c r="L512" s="41" t="str">
        <f t="shared" ca="1" si="233"/>
        <v/>
      </c>
      <c r="M512" s="39" t="str">
        <f t="shared" si="223"/>
        <v/>
      </c>
      <c r="N512" s="39" t="str">
        <f t="shared" ca="1" si="243"/>
        <v/>
      </c>
      <c r="O512" s="39" t="str">
        <f ca="1">IF(L512="","",ROUND(Q511*$O$5/payments_per_year,2))</f>
        <v/>
      </c>
      <c r="P512" s="101"/>
      <c r="Q512" s="39">
        <f t="shared" ca="1" si="244"/>
        <v>0</v>
      </c>
      <c r="R512" s="332"/>
      <c r="S512" s="37" t="str">
        <f t="shared" ca="1" si="234"/>
        <v/>
      </c>
      <c r="T512" s="41" t="str">
        <f t="shared" ca="1" si="235"/>
        <v/>
      </c>
      <c r="U512" s="39" t="str">
        <f t="shared" si="224"/>
        <v/>
      </c>
      <c r="V512" s="39" t="str">
        <f t="shared" ca="1" si="245"/>
        <v/>
      </c>
      <c r="W512" s="39">
        <f t="shared" ca="1" si="225"/>
        <v>0</v>
      </c>
      <c r="X512" s="40"/>
      <c r="Y512" s="39">
        <f t="shared" ca="1" si="246"/>
        <v>0</v>
      </c>
      <c r="Z512" s="327"/>
      <c r="AA512" s="37" t="str">
        <f t="shared" ca="1" si="236"/>
        <v/>
      </c>
      <c r="AB512" s="41" t="str">
        <f t="shared" ca="1" si="237"/>
        <v/>
      </c>
      <c r="AC512" s="39" t="str">
        <f t="shared" si="226"/>
        <v/>
      </c>
      <c r="AD512" s="39" t="str">
        <f t="shared" ca="1" si="247"/>
        <v/>
      </c>
      <c r="AE512" s="39" t="str">
        <f t="shared" ca="1" si="238"/>
        <v/>
      </c>
      <c r="AF512" s="40"/>
      <c r="AG512" s="39">
        <f t="shared" ca="1" si="248"/>
        <v>0</v>
      </c>
      <c r="AH512" s="339"/>
      <c r="AI512" s="37" t="str">
        <f t="shared" ca="1" si="239"/>
        <v/>
      </c>
      <c r="AJ512" s="41" t="str">
        <f t="shared" ca="1" si="240"/>
        <v/>
      </c>
      <c r="AK512" s="39" t="str">
        <f t="shared" si="227"/>
        <v/>
      </c>
      <c r="AL512" s="39" t="str">
        <f t="shared" ca="1" si="249"/>
        <v/>
      </c>
      <c r="AM512" s="39" t="str">
        <f t="shared" ca="1" si="241"/>
        <v/>
      </c>
      <c r="AN512" s="40"/>
      <c r="AO512" s="39">
        <f t="shared" ca="1" si="250"/>
        <v>0</v>
      </c>
      <c r="AP512" s="339"/>
      <c r="AW512" s="329"/>
      <c r="BI512" s="329"/>
      <c r="BJ512" s="329"/>
      <c r="BK512" s="329"/>
      <c r="BL512" s="329"/>
      <c r="BM512" s="329"/>
      <c r="BN512" s="329"/>
      <c r="BO512" s="329"/>
      <c r="BP512" s="329"/>
      <c r="BQ512" s="329"/>
      <c r="BR512" s="329"/>
      <c r="BS512" s="329"/>
      <c r="BT512" s="329"/>
      <c r="BU512" s="329"/>
      <c r="BV512" s="329"/>
      <c r="BW512" s="325"/>
      <c r="BX512" s="325"/>
      <c r="BY512" s="325"/>
      <c r="BZ512" s="325"/>
      <c r="CA512" s="325"/>
      <c r="CB512" s="325"/>
      <c r="CC512" s="325"/>
      <c r="CD512" s="325"/>
      <c r="CE512" s="325"/>
      <c r="CF512" s="325"/>
      <c r="CG512" s="325"/>
      <c r="CH512" s="325"/>
      <c r="CI512" s="325"/>
      <c r="CJ512" s="325"/>
      <c r="CK512" s="325"/>
      <c r="CL512" s="325"/>
      <c r="CM512" s="325"/>
      <c r="CN512" s="325"/>
      <c r="CO512" s="325"/>
      <c r="CP512" s="325"/>
      <c r="CQ512" s="325"/>
      <c r="CR512" s="325"/>
      <c r="CS512" s="325"/>
      <c r="CT512" s="325"/>
      <c r="CU512" s="325"/>
      <c r="CV512" s="325"/>
      <c r="CW512" s="325"/>
      <c r="CX512" s="325"/>
    </row>
    <row r="513" spans="1:102" s="36" customFormat="1" ht="15" hidden="1" customHeight="1">
      <c r="A513" s="329"/>
      <c r="B513" s="37" t="str">
        <f t="shared" ca="1" si="228"/>
        <v/>
      </c>
      <c r="C513" s="41" t="str">
        <f t="shared" ca="1" si="229"/>
        <v/>
      </c>
      <c r="D513" s="39" t="str">
        <f t="shared" ca="1" si="230"/>
        <v/>
      </c>
      <c r="E513" s="39" t="str">
        <f t="shared" ca="1" si="242"/>
        <v/>
      </c>
      <c r="F513" s="39" t="str">
        <f t="shared" ca="1" si="231"/>
        <v/>
      </c>
      <c r="G513" s="101"/>
      <c r="H513" s="39">
        <f t="shared" ca="1" si="222"/>
        <v>0</v>
      </c>
      <c r="J513" s="332"/>
      <c r="K513" s="37" t="str">
        <f t="shared" ca="1" si="232"/>
        <v/>
      </c>
      <c r="L513" s="41" t="str">
        <f t="shared" ca="1" si="233"/>
        <v/>
      </c>
      <c r="M513" s="39" t="str">
        <f t="shared" si="223"/>
        <v/>
      </c>
      <c r="N513" s="39" t="str">
        <f t="shared" ca="1" si="243"/>
        <v/>
      </c>
      <c r="O513" s="39">
        <f ca="1">ROUND(Q512*$O$5/payments_per_year,2)</f>
        <v>0</v>
      </c>
      <c r="P513" s="101"/>
      <c r="Q513" s="39">
        <f t="shared" ca="1" si="244"/>
        <v>0</v>
      </c>
      <c r="R513" s="332"/>
      <c r="S513" s="37" t="str">
        <f t="shared" ca="1" si="234"/>
        <v/>
      </c>
      <c r="T513" s="41" t="str">
        <f t="shared" ca="1" si="235"/>
        <v/>
      </c>
      <c r="U513" s="39" t="str">
        <f t="shared" si="224"/>
        <v/>
      </c>
      <c r="V513" s="39" t="str">
        <f t="shared" ca="1" si="245"/>
        <v/>
      </c>
      <c r="W513" s="39">
        <f t="shared" ca="1" si="225"/>
        <v>0</v>
      </c>
      <c r="X513" s="40"/>
      <c r="Y513" s="39">
        <f t="shared" ca="1" si="246"/>
        <v>0</v>
      </c>
      <c r="Z513" s="327"/>
      <c r="AA513" s="37" t="str">
        <f t="shared" ca="1" si="236"/>
        <v/>
      </c>
      <c r="AB513" s="41" t="str">
        <f t="shared" ca="1" si="237"/>
        <v/>
      </c>
      <c r="AC513" s="39" t="str">
        <f t="shared" si="226"/>
        <v/>
      </c>
      <c r="AD513" s="39" t="str">
        <f t="shared" ca="1" si="247"/>
        <v/>
      </c>
      <c r="AE513" s="39" t="str">
        <f t="shared" ca="1" si="238"/>
        <v/>
      </c>
      <c r="AF513" s="40"/>
      <c r="AG513" s="39">
        <f t="shared" ca="1" si="248"/>
        <v>0</v>
      </c>
      <c r="AH513" s="339"/>
      <c r="AI513" s="37" t="str">
        <f t="shared" ca="1" si="239"/>
        <v/>
      </c>
      <c r="AJ513" s="41" t="str">
        <f t="shared" ca="1" si="240"/>
        <v/>
      </c>
      <c r="AK513" s="39" t="str">
        <f t="shared" si="227"/>
        <v/>
      </c>
      <c r="AL513" s="39" t="str">
        <f t="shared" ca="1" si="249"/>
        <v/>
      </c>
      <c r="AM513" s="39" t="str">
        <f t="shared" ca="1" si="241"/>
        <v/>
      </c>
      <c r="AN513" s="40"/>
      <c r="AO513" s="39">
        <f t="shared" ca="1" si="250"/>
        <v>0</v>
      </c>
      <c r="AP513" s="339"/>
      <c r="AW513" s="329"/>
      <c r="BI513" s="329"/>
      <c r="BJ513" s="329"/>
      <c r="BK513" s="329"/>
      <c r="BL513" s="329"/>
      <c r="BM513" s="329"/>
      <c r="BN513" s="329"/>
      <c r="BO513" s="329"/>
      <c r="BP513" s="329"/>
      <c r="BQ513" s="329"/>
      <c r="BR513" s="329"/>
      <c r="BS513" s="329"/>
      <c r="BT513" s="329"/>
      <c r="BU513" s="329"/>
      <c r="BV513" s="329"/>
      <c r="BW513" s="325"/>
      <c r="BX513" s="325"/>
      <c r="BY513" s="325"/>
      <c r="BZ513" s="325"/>
      <c r="CA513" s="325"/>
      <c r="CB513" s="325"/>
      <c r="CC513" s="325"/>
      <c r="CD513" s="325"/>
      <c r="CE513" s="325"/>
      <c r="CF513" s="325"/>
      <c r="CG513" s="325"/>
      <c r="CH513" s="325"/>
      <c r="CI513" s="325"/>
      <c r="CJ513" s="325"/>
      <c r="CK513" s="325"/>
      <c r="CL513" s="325"/>
      <c r="CM513" s="325"/>
      <c r="CN513" s="325"/>
      <c r="CO513" s="325"/>
      <c r="CP513" s="325"/>
      <c r="CQ513" s="325"/>
      <c r="CR513" s="325"/>
      <c r="CS513" s="325"/>
      <c r="CT513" s="325"/>
      <c r="CU513" s="325"/>
      <c r="CV513" s="325"/>
      <c r="CW513" s="325"/>
      <c r="CX513" s="325"/>
    </row>
    <row r="514" spans="1:102" s="36" customFormat="1" ht="15" hidden="1" customHeight="1">
      <c r="A514" s="329"/>
      <c r="B514" s="37" t="str">
        <f t="shared" ca="1" si="228"/>
        <v/>
      </c>
      <c r="C514" s="41" t="str">
        <f t="shared" ca="1" si="229"/>
        <v/>
      </c>
      <c r="D514" s="39" t="str">
        <f t="shared" ca="1" si="230"/>
        <v/>
      </c>
      <c r="E514" s="39" t="str">
        <f t="shared" ca="1" si="242"/>
        <v/>
      </c>
      <c r="F514" s="39" t="str">
        <f t="shared" ca="1" si="231"/>
        <v/>
      </c>
      <c r="G514" s="101"/>
      <c r="H514" s="39">
        <f t="shared" ca="1" si="222"/>
        <v>0</v>
      </c>
      <c r="J514" s="332"/>
      <c r="K514" s="37" t="str">
        <f t="shared" ca="1" si="232"/>
        <v/>
      </c>
      <c r="L514" s="41" t="str">
        <f t="shared" ca="1" si="233"/>
        <v/>
      </c>
      <c r="M514" s="39" t="str">
        <f t="shared" si="223"/>
        <v/>
      </c>
      <c r="N514" s="39" t="str">
        <f t="shared" ca="1" si="243"/>
        <v/>
      </c>
      <c r="O514" s="39" t="str">
        <f ca="1">IF(L514="","",ROUND(Q513*$O$5/payments_per_year,2))</f>
        <v/>
      </c>
      <c r="P514" s="101"/>
      <c r="Q514" s="39">
        <f t="shared" ca="1" si="244"/>
        <v>0</v>
      </c>
      <c r="R514" s="332"/>
      <c r="S514" s="37" t="str">
        <f t="shared" ca="1" si="234"/>
        <v/>
      </c>
      <c r="T514" s="41" t="str">
        <f t="shared" ca="1" si="235"/>
        <v/>
      </c>
      <c r="U514" s="39" t="str">
        <f t="shared" si="224"/>
        <v/>
      </c>
      <c r="V514" s="39" t="str">
        <f t="shared" ca="1" si="245"/>
        <v/>
      </c>
      <c r="W514" s="39">
        <f t="shared" ca="1" si="225"/>
        <v>0</v>
      </c>
      <c r="X514" s="40"/>
      <c r="Y514" s="39">
        <f t="shared" ca="1" si="246"/>
        <v>0</v>
      </c>
      <c r="Z514" s="327"/>
      <c r="AA514" s="37" t="str">
        <f t="shared" ca="1" si="236"/>
        <v/>
      </c>
      <c r="AB514" s="41" t="str">
        <f t="shared" ca="1" si="237"/>
        <v/>
      </c>
      <c r="AC514" s="39" t="str">
        <f t="shared" si="226"/>
        <v/>
      </c>
      <c r="AD514" s="39" t="str">
        <f t="shared" ca="1" si="247"/>
        <v/>
      </c>
      <c r="AE514" s="39" t="str">
        <f t="shared" ca="1" si="238"/>
        <v/>
      </c>
      <c r="AF514" s="40"/>
      <c r="AG514" s="39">
        <f t="shared" ca="1" si="248"/>
        <v>0</v>
      </c>
      <c r="AH514" s="339"/>
      <c r="AI514" s="37" t="str">
        <f t="shared" ca="1" si="239"/>
        <v/>
      </c>
      <c r="AJ514" s="41" t="str">
        <f t="shared" ca="1" si="240"/>
        <v/>
      </c>
      <c r="AK514" s="39" t="str">
        <f t="shared" si="227"/>
        <v/>
      </c>
      <c r="AL514" s="39" t="str">
        <f t="shared" ca="1" si="249"/>
        <v/>
      </c>
      <c r="AM514" s="39" t="str">
        <f t="shared" ca="1" si="241"/>
        <v/>
      </c>
      <c r="AN514" s="40"/>
      <c r="AO514" s="39">
        <f t="shared" ca="1" si="250"/>
        <v>0</v>
      </c>
      <c r="AP514" s="339"/>
      <c r="AW514" s="329"/>
      <c r="BI514" s="329"/>
      <c r="BJ514" s="329"/>
      <c r="BK514" s="329"/>
      <c r="BL514" s="329"/>
      <c r="BM514" s="329"/>
      <c r="BN514" s="329"/>
      <c r="BO514" s="329"/>
      <c r="BP514" s="329"/>
      <c r="BQ514" s="329"/>
      <c r="BR514" s="329"/>
      <c r="BS514" s="329"/>
      <c r="BT514" s="329"/>
      <c r="BU514" s="329"/>
      <c r="BV514" s="329"/>
      <c r="BW514" s="325"/>
      <c r="BX514" s="325"/>
      <c r="BY514" s="325"/>
      <c r="BZ514" s="325"/>
      <c r="CA514" s="325"/>
      <c r="CB514" s="325"/>
      <c r="CC514" s="325"/>
      <c r="CD514" s="325"/>
      <c r="CE514" s="325"/>
      <c r="CF514" s="325"/>
      <c r="CG514" s="325"/>
      <c r="CH514" s="325"/>
      <c r="CI514" s="325"/>
      <c r="CJ514" s="325"/>
      <c r="CK514" s="325"/>
      <c r="CL514" s="325"/>
      <c r="CM514" s="325"/>
      <c r="CN514" s="325"/>
      <c r="CO514" s="325"/>
      <c r="CP514" s="325"/>
      <c r="CQ514" s="325"/>
      <c r="CR514" s="325"/>
      <c r="CS514" s="325"/>
      <c r="CT514" s="325"/>
      <c r="CU514" s="325"/>
      <c r="CV514" s="325"/>
      <c r="CW514" s="325"/>
      <c r="CX514" s="325"/>
    </row>
    <row r="515" spans="1:102" s="36" customFormat="1" ht="15" hidden="1" customHeight="1">
      <c r="A515" s="329"/>
      <c r="B515" s="37" t="str">
        <f t="shared" ca="1" si="228"/>
        <v/>
      </c>
      <c r="C515" s="41" t="str">
        <f t="shared" ca="1" si="229"/>
        <v/>
      </c>
      <c r="D515" s="39" t="str">
        <f t="shared" ca="1" si="230"/>
        <v/>
      </c>
      <c r="E515" s="39" t="str">
        <f t="shared" ca="1" si="242"/>
        <v/>
      </c>
      <c r="F515" s="39" t="str">
        <f t="shared" ca="1" si="231"/>
        <v/>
      </c>
      <c r="G515" s="101"/>
      <c r="H515" s="39">
        <f t="shared" ca="1" si="222"/>
        <v>0</v>
      </c>
      <c r="J515" s="332"/>
      <c r="K515" s="37" t="str">
        <f t="shared" ca="1" si="232"/>
        <v/>
      </c>
      <c r="L515" s="41" t="str">
        <f t="shared" ca="1" si="233"/>
        <v/>
      </c>
      <c r="M515" s="39" t="str">
        <f t="shared" si="223"/>
        <v/>
      </c>
      <c r="N515" s="39" t="str">
        <f t="shared" ca="1" si="243"/>
        <v/>
      </c>
      <c r="O515" s="39">
        <f ca="1">ROUND(Q514*$O$5/payments_per_year,2)</f>
        <v>0</v>
      </c>
      <c r="P515" s="101"/>
      <c r="Q515" s="39">
        <f t="shared" ca="1" si="244"/>
        <v>0</v>
      </c>
      <c r="R515" s="332"/>
      <c r="S515" s="37" t="str">
        <f t="shared" ca="1" si="234"/>
        <v/>
      </c>
      <c r="T515" s="41" t="str">
        <f t="shared" ca="1" si="235"/>
        <v/>
      </c>
      <c r="U515" s="39" t="str">
        <f t="shared" si="224"/>
        <v/>
      </c>
      <c r="V515" s="39" t="str">
        <f t="shared" ca="1" si="245"/>
        <v/>
      </c>
      <c r="W515" s="39">
        <f t="shared" ca="1" si="225"/>
        <v>0</v>
      </c>
      <c r="X515" s="40"/>
      <c r="Y515" s="39">
        <f t="shared" ca="1" si="246"/>
        <v>0</v>
      </c>
      <c r="Z515" s="327"/>
      <c r="AA515" s="37" t="str">
        <f t="shared" ca="1" si="236"/>
        <v/>
      </c>
      <c r="AB515" s="41" t="str">
        <f t="shared" ca="1" si="237"/>
        <v/>
      </c>
      <c r="AC515" s="39" t="str">
        <f t="shared" si="226"/>
        <v/>
      </c>
      <c r="AD515" s="39" t="str">
        <f t="shared" ca="1" si="247"/>
        <v/>
      </c>
      <c r="AE515" s="39" t="str">
        <f t="shared" ca="1" si="238"/>
        <v/>
      </c>
      <c r="AF515" s="40"/>
      <c r="AG515" s="39">
        <f t="shared" ca="1" si="248"/>
        <v>0</v>
      </c>
      <c r="AH515" s="339"/>
      <c r="AI515" s="37" t="str">
        <f t="shared" ca="1" si="239"/>
        <v/>
      </c>
      <c r="AJ515" s="41" t="str">
        <f t="shared" ca="1" si="240"/>
        <v/>
      </c>
      <c r="AK515" s="39" t="str">
        <f t="shared" si="227"/>
        <v/>
      </c>
      <c r="AL515" s="39" t="str">
        <f t="shared" ca="1" si="249"/>
        <v/>
      </c>
      <c r="AM515" s="39" t="str">
        <f t="shared" ca="1" si="241"/>
        <v/>
      </c>
      <c r="AN515" s="40"/>
      <c r="AO515" s="39">
        <f t="shared" ca="1" si="250"/>
        <v>0</v>
      </c>
      <c r="AP515" s="339"/>
      <c r="AW515" s="329"/>
      <c r="BI515" s="329"/>
      <c r="BJ515" s="329"/>
      <c r="BK515" s="329"/>
      <c r="BL515" s="329"/>
      <c r="BM515" s="329"/>
      <c r="BN515" s="329"/>
      <c r="BO515" s="329"/>
      <c r="BP515" s="329"/>
      <c r="BQ515" s="329"/>
      <c r="BR515" s="329"/>
      <c r="BS515" s="329"/>
      <c r="BT515" s="329"/>
      <c r="BU515" s="329"/>
      <c r="BV515" s="329"/>
      <c r="BW515" s="325"/>
      <c r="BX515" s="325"/>
      <c r="BY515" s="325"/>
      <c r="BZ515" s="325"/>
      <c r="CA515" s="325"/>
      <c r="CB515" s="325"/>
      <c r="CC515" s="325"/>
      <c r="CD515" s="325"/>
      <c r="CE515" s="325"/>
      <c r="CF515" s="325"/>
      <c r="CG515" s="325"/>
      <c r="CH515" s="325"/>
      <c r="CI515" s="325"/>
      <c r="CJ515" s="325"/>
      <c r="CK515" s="325"/>
      <c r="CL515" s="325"/>
      <c r="CM515" s="325"/>
      <c r="CN515" s="325"/>
      <c r="CO515" s="325"/>
      <c r="CP515" s="325"/>
      <c r="CQ515" s="325"/>
      <c r="CR515" s="325"/>
      <c r="CS515" s="325"/>
      <c r="CT515" s="325"/>
      <c r="CU515" s="325"/>
      <c r="CV515" s="325"/>
      <c r="CW515" s="325"/>
      <c r="CX515" s="325"/>
    </row>
    <row r="516" spans="1:102" s="36" customFormat="1" ht="15" hidden="1" customHeight="1">
      <c r="A516" s="329"/>
      <c r="B516" s="37" t="str">
        <f t="shared" ca="1" si="228"/>
        <v/>
      </c>
      <c r="C516" s="41" t="str">
        <f t="shared" ca="1" si="229"/>
        <v/>
      </c>
      <c r="D516" s="39" t="str">
        <f t="shared" ca="1" si="230"/>
        <v/>
      </c>
      <c r="E516" s="39" t="str">
        <f t="shared" ca="1" si="242"/>
        <v/>
      </c>
      <c r="F516" s="39" t="str">
        <f t="shared" ca="1" si="231"/>
        <v/>
      </c>
      <c r="G516" s="101"/>
      <c r="H516" s="39">
        <f t="shared" ca="1" si="222"/>
        <v>0</v>
      </c>
      <c r="J516" s="332"/>
      <c r="K516" s="37" t="str">
        <f t="shared" ca="1" si="232"/>
        <v/>
      </c>
      <c r="L516" s="41" t="str">
        <f t="shared" ca="1" si="233"/>
        <v/>
      </c>
      <c r="M516" s="39" t="str">
        <f t="shared" si="223"/>
        <v/>
      </c>
      <c r="N516" s="39" t="str">
        <f t="shared" ca="1" si="243"/>
        <v/>
      </c>
      <c r="O516" s="39" t="str">
        <f ca="1">IF(L516="","",ROUND(Q515*$O$5/payments_per_year,2))</f>
        <v/>
      </c>
      <c r="P516" s="101"/>
      <c r="Q516" s="39">
        <f t="shared" ca="1" si="244"/>
        <v>0</v>
      </c>
      <c r="R516" s="332"/>
      <c r="S516" s="37" t="str">
        <f t="shared" ca="1" si="234"/>
        <v/>
      </c>
      <c r="T516" s="41" t="str">
        <f t="shared" ca="1" si="235"/>
        <v/>
      </c>
      <c r="U516" s="39" t="str">
        <f t="shared" si="224"/>
        <v/>
      </c>
      <c r="V516" s="39" t="str">
        <f t="shared" ca="1" si="245"/>
        <v/>
      </c>
      <c r="W516" s="39">
        <f t="shared" ca="1" si="225"/>
        <v>0</v>
      </c>
      <c r="X516" s="40"/>
      <c r="Y516" s="39">
        <f t="shared" ca="1" si="246"/>
        <v>0</v>
      </c>
      <c r="Z516" s="327"/>
      <c r="AA516" s="37" t="str">
        <f t="shared" ca="1" si="236"/>
        <v/>
      </c>
      <c r="AB516" s="41" t="str">
        <f t="shared" ca="1" si="237"/>
        <v/>
      </c>
      <c r="AC516" s="39" t="str">
        <f t="shared" si="226"/>
        <v/>
      </c>
      <c r="AD516" s="39" t="str">
        <f t="shared" ca="1" si="247"/>
        <v/>
      </c>
      <c r="AE516" s="39" t="str">
        <f t="shared" ca="1" si="238"/>
        <v/>
      </c>
      <c r="AF516" s="40"/>
      <c r="AG516" s="39">
        <f t="shared" ca="1" si="248"/>
        <v>0</v>
      </c>
      <c r="AH516" s="339"/>
      <c r="AI516" s="37" t="str">
        <f t="shared" ca="1" si="239"/>
        <v/>
      </c>
      <c r="AJ516" s="41" t="str">
        <f t="shared" ca="1" si="240"/>
        <v/>
      </c>
      <c r="AK516" s="39" t="str">
        <f t="shared" si="227"/>
        <v/>
      </c>
      <c r="AL516" s="39" t="str">
        <f t="shared" ca="1" si="249"/>
        <v/>
      </c>
      <c r="AM516" s="39" t="str">
        <f t="shared" ca="1" si="241"/>
        <v/>
      </c>
      <c r="AN516" s="40"/>
      <c r="AO516" s="39">
        <f t="shared" ca="1" si="250"/>
        <v>0</v>
      </c>
      <c r="AP516" s="339"/>
      <c r="AW516" s="329"/>
      <c r="BI516" s="329"/>
      <c r="BJ516" s="329"/>
      <c r="BK516" s="329"/>
      <c r="BL516" s="329"/>
      <c r="BM516" s="329"/>
      <c r="BN516" s="329"/>
      <c r="BO516" s="329"/>
      <c r="BP516" s="329"/>
      <c r="BQ516" s="329"/>
      <c r="BR516" s="329"/>
      <c r="BS516" s="329"/>
      <c r="BT516" s="329"/>
      <c r="BU516" s="329"/>
      <c r="BV516" s="329"/>
      <c r="BW516" s="325"/>
      <c r="BX516" s="325"/>
      <c r="BY516" s="325"/>
      <c r="BZ516" s="325"/>
      <c r="CA516" s="325"/>
      <c r="CB516" s="325"/>
      <c r="CC516" s="325"/>
      <c r="CD516" s="325"/>
      <c r="CE516" s="325"/>
      <c r="CF516" s="325"/>
      <c r="CG516" s="325"/>
      <c r="CH516" s="325"/>
      <c r="CI516" s="325"/>
      <c r="CJ516" s="325"/>
      <c r="CK516" s="325"/>
      <c r="CL516" s="325"/>
      <c r="CM516" s="325"/>
      <c r="CN516" s="325"/>
      <c r="CO516" s="325"/>
      <c r="CP516" s="325"/>
      <c r="CQ516" s="325"/>
      <c r="CR516" s="325"/>
      <c r="CS516" s="325"/>
      <c r="CT516" s="325"/>
      <c r="CU516" s="325"/>
      <c r="CV516" s="325"/>
      <c r="CW516" s="325"/>
      <c r="CX516" s="325"/>
    </row>
    <row r="517" spans="1:102" s="36" customFormat="1" ht="15" hidden="1" customHeight="1">
      <c r="A517" s="329"/>
      <c r="B517" s="37" t="str">
        <f t="shared" ca="1" si="228"/>
        <v/>
      </c>
      <c r="C517" s="41" t="str">
        <f t="shared" ca="1" si="229"/>
        <v/>
      </c>
      <c r="D517" s="39" t="str">
        <f t="shared" ca="1" si="230"/>
        <v/>
      </c>
      <c r="E517" s="39" t="str">
        <f t="shared" ca="1" si="242"/>
        <v/>
      </c>
      <c r="F517" s="39" t="str">
        <f t="shared" ca="1" si="231"/>
        <v/>
      </c>
      <c r="G517" s="101"/>
      <c r="H517" s="39">
        <f t="shared" ca="1" si="222"/>
        <v>0</v>
      </c>
      <c r="J517" s="332"/>
      <c r="K517" s="37" t="str">
        <f t="shared" ca="1" si="232"/>
        <v/>
      </c>
      <c r="L517" s="41" t="str">
        <f t="shared" ca="1" si="233"/>
        <v/>
      </c>
      <c r="M517" s="39" t="str">
        <f t="shared" si="223"/>
        <v/>
      </c>
      <c r="N517" s="39" t="str">
        <f t="shared" ca="1" si="243"/>
        <v/>
      </c>
      <c r="O517" s="39">
        <f ca="1">ROUND(Q516*$O$5/payments_per_year,2)</f>
        <v>0</v>
      </c>
      <c r="P517" s="101"/>
      <c r="Q517" s="39">
        <f t="shared" ca="1" si="244"/>
        <v>0</v>
      </c>
      <c r="R517" s="332"/>
      <c r="S517" s="37" t="str">
        <f t="shared" ca="1" si="234"/>
        <v/>
      </c>
      <c r="T517" s="41" t="str">
        <f t="shared" ca="1" si="235"/>
        <v/>
      </c>
      <c r="U517" s="39" t="str">
        <f t="shared" si="224"/>
        <v/>
      </c>
      <c r="V517" s="39" t="str">
        <f t="shared" ca="1" si="245"/>
        <v/>
      </c>
      <c r="W517" s="39">
        <f t="shared" ca="1" si="225"/>
        <v>0</v>
      </c>
      <c r="X517" s="40"/>
      <c r="Y517" s="39">
        <f t="shared" ca="1" si="246"/>
        <v>0</v>
      </c>
      <c r="Z517" s="327"/>
      <c r="AA517" s="37" t="str">
        <f t="shared" ca="1" si="236"/>
        <v/>
      </c>
      <c r="AB517" s="41" t="str">
        <f t="shared" ca="1" si="237"/>
        <v/>
      </c>
      <c r="AC517" s="39" t="str">
        <f t="shared" si="226"/>
        <v/>
      </c>
      <c r="AD517" s="39" t="str">
        <f t="shared" ca="1" si="247"/>
        <v/>
      </c>
      <c r="AE517" s="39" t="str">
        <f t="shared" ca="1" si="238"/>
        <v/>
      </c>
      <c r="AF517" s="40"/>
      <c r="AG517" s="39">
        <f t="shared" ca="1" si="248"/>
        <v>0</v>
      </c>
      <c r="AH517" s="339"/>
      <c r="AI517" s="37" t="str">
        <f t="shared" ca="1" si="239"/>
        <v/>
      </c>
      <c r="AJ517" s="41" t="str">
        <f t="shared" ca="1" si="240"/>
        <v/>
      </c>
      <c r="AK517" s="39" t="str">
        <f t="shared" si="227"/>
        <v/>
      </c>
      <c r="AL517" s="39" t="str">
        <f t="shared" ca="1" si="249"/>
        <v/>
      </c>
      <c r="AM517" s="39" t="str">
        <f t="shared" ca="1" si="241"/>
        <v/>
      </c>
      <c r="AN517" s="40"/>
      <c r="AO517" s="39">
        <f t="shared" ca="1" si="250"/>
        <v>0</v>
      </c>
      <c r="AP517" s="339"/>
      <c r="AW517" s="329"/>
      <c r="BI517" s="329"/>
      <c r="BJ517" s="329"/>
      <c r="BK517" s="329"/>
      <c r="BL517" s="329"/>
      <c r="BM517" s="329"/>
      <c r="BN517" s="329"/>
      <c r="BO517" s="329"/>
      <c r="BP517" s="329"/>
      <c r="BQ517" s="329"/>
      <c r="BR517" s="329"/>
      <c r="BS517" s="329"/>
      <c r="BT517" s="329"/>
      <c r="BU517" s="329"/>
      <c r="BV517" s="329"/>
      <c r="BW517" s="325"/>
      <c r="BX517" s="325"/>
      <c r="BY517" s="325"/>
      <c r="BZ517" s="325"/>
      <c r="CA517" s="325"/>
      <c r="CB517" s="325"/>
      <c r="CC517" s="325"/>
      <c r="CD517" s="325"/>
      <c r="CE517" s="325"/>
      <c r="CF517" s="325"/>
      <c r="CG517" s="325"/>
      <c r="CH517" s="325"/>
      <c r="CI517" s="325"/>
      <c r="CJ517" s="325"/>
      <c r="CK517" s="325"/>
      <c r="CL517" s="325"/>
      <c r="CM517" s="325"/>
      <c r="CN517" s="325"/>
      <c r="CO517" s="325"/>
      <c r="CP517" s="325"/>
      <c r="CQ517" s="325"/>
      <c r="CR517" s="325"/>
      <c r="CS517" s="325"/>
      <c r="CT517" s="325"/>
      <c r="CU517" s="325"/>
      <c r="CV517" s="325"/>
      <c r="CW517" s="325"/>
      <c r="CX517" s="325"/>
    </row>
    <row r="518" spans="1:102" s="36" customFormat="1" ht="15" hidden="1" customHeight="1">
      <c r="A518" s="329"/>
      <c r="B518" s="37" t="str">
        <f t="shared" ca="1" si="228"/>
        <v/>
      </c>
      <c r="C518" s="41" t="str">
        <f t="shared" ca="1" si="229"/>
        <v/>
      </c>
      <c r="D518" s="39" t="str">
        <f t="shared" ca="1" si="230"/>
        <v/>
      </c>
      <c r="E518" s="39" t="str">
        <f t="shared" ca="1" si="242"/>
        <v/>
      </c>
      <c r="F518" s="39" t="str">
        <f t="shared" ca="1" si="231"/>
        <v/>
      </c>
      <c r="G518" s="101"/>
      <c r="H518" s="39">
        <f t="shared" ca="1" si="222"/>
        <v>0</v>
      </c>
      <c r="J518" s="332"/>
      <c r="K518" s="37" t="str">
        <f t="shared" ca="1" si="232"/>
        <v/>
      </c>
      <c r="L518" s="41" t="str">
        <f t="shared" ca="1" si="233"/>
        <v/>
      </c>
      <c r="M518" s="39" t="str">
        <f t="shared" si="223"/>
        <v/>
      </c>
      <c r="N518" s="39" t="str">
        <f t="shared" ca="1" si="243"/>
        <v/>
      </c>
      <c r="O518" s="39" t="str">
        <f ca="1">IF(L518="","",ROUND(Q517*$O$5/payments_per_year,2))</f>
        <v/>
      </c>
      <c r="P518" s="101"/>
      <c r="Q518" s="39">
        <f t="shared" ca="1" si="244"/>
        <v>0</v>
      </c>
      <c r="R518" s="332"/>
      <c r="S518" s="37" t="str">
        <f t="shared" ca="1" si="234"/>
        <v/>
      </c>
      <c r="T518" s="41" t="str">
        <f t="shared" ca="1" si="235"/>
        <v/>
      </c>
      <c r="U518" s="39" t="str">
        <f t="shared" si="224"/>
        <v/>
      </c>
      <c r="V518" s="39" t="str">
        <f t="shared" ca="1" si="245"/>
        <v/>
      </c>
      <c r="W518" s="39">
        <f t="shared" ca="1" si="225"/>
        <v>0</v>
      </c>
      <c r="X518" s="40"/>
      <c r="Y518" s="39">
        <f t="shared" ca="1" si="246"/>
        <v>0</v>
      </c>
      <c r="Z518" s="327"/>
      <c r="AA518" s="37" t="str">
        <f t="shared" ca="1" si="236"/>
        <v/>
      </c>
      <c r="AB518" s="41" t="str">
        <f t="shared" ca="1" si="237"/>
        <v/>
      </c>
      <c r="AC518" s="39" t="str">
        <f t="shared" si="226"/>
        <v/>
      </c>
      <c r="AD518" s="39" t="str">
        <f t="shared" ca="1" si="247"/>
        <v/>
      </c>
      <c r="AE518" s="39" t="str">
        <f t="shared" ca="1" si="238"/>
        <v/>
      </c>
      <c r="AF518" s="40"/>
      <c r="AG518" s="39">
        <f t="shared" ca="1" si="248"/>
        <v>0</v>
      </c>
      <c r="AH518" s="339"/>
      <c r="AI518" s="37" t="str">
        <f t="shared" ca="1" si="239"/>
        <v/>
      </c>
      <c r="AJ518" s="41" t="str">
        <f t="shared" ca="1" si="240"/>
        <v/>
      </c>
      <c r="AK518" s="39" t="str">
        <f t="shared" si="227"/>
        <v/>
      </c>
      <c r="AL518" s="39" t="str">
        <f t="shared" ca="1" si="249"/>
        <v/>
      </c>
      <c r="AM518" s="39" t="str">
        <f t="shared" ca="1" si="241"/>
        <v/>
      </c>
      <c r="AN518" s="40"/>
      <c r="AO518" s="39">
        <f t="shared" ca="1" si="250"/>
        <v>0</v>
      </c>
      <c r="AP518" s="339"/>
      <c r="AW518" s="329"/>
      <c r="BI518" s="329"/>
      <c r="BJ518" s="329"/>
      <c r="BK518" s="329"/>
      <c r="BL518" s="329"/>
      <c r="BM518" s="329"/>
      <c r="BN518" s="329"/>
      <c r="BO518" s="329"/>
      <c r="BP518" s="329"/>
      <c r="BQ518" s="329"/>
      <c r="BR518" s="329"/>
      <c r="BS518" s="329"/>
      <c r="BT518" s="329"/>
      <c r="BU518" s="329"/>
      <c r="BV518" s="329"/>
      <c r="BW518" s="325"/>
      <c r="BX518" s="325"/>
      <c r="BY518" s="325"/>
      <c r="BZ518" s="325"/>
      <c r="CA518" s="325"/>
      <c r="CB518" s="325"/>
      <c r="CC518" s="325"/>
      <c r="CD518" s="325"/>
      <c r="CE518" s="325"/>
      <c r="CF518" s="325"/>
      <c r="CG518" s="325"/>
      <c r="CH518" s="325"/>
      <c r="CI518" s="325"/>
      <c r="CJ518" s="325"/>
      <c r="CK518" s="325"/>
      <c r="CL518" s="325"/>
      <c r="CM518" s="325"/>
      <c r="CN518" s="325"/>
      <c r="CO518" s="325"/>
      <c r="CP518" s="325"/>
      <c r="CQ518" s="325"/>
      <c r="CR518" s="325"/>
      <c r="CS518" s="325"/>
      <c r="CT518" s="325"/>
      <c r="CU518" s="325"/>
      <c r="CV518" s="325"/>
      <c r="CW518" s="325"/>
      <c r="CX518" s="325"/>
    </row>
    <row r="519" spans="1:102" s="36" customFormat="1" ht="15" hidden="1" customHeight="1">
      <c r="A519" s="329"/>
      <c r="B519" s="37" t="str">
        <f t="shared" ca="1" si="228"/>
        <v/>
      </c>
      <c r="C519" s="41" t="str">
        <f t="shared" ca="1" si="229"/>
        <v/>
      </c>
      <c r="D519" s="39" t="str">
        <f t="shared" ca="1" si="230"/>
        <v/>
      </c>
      <c r="E519" s="39" t="str">
        <f t="shared" ca="1" si="242"/>
        <v/>
      </c>
      <c r="F519" s="39" t="str">
        <f t="shared" ca="1" si="231"/>
        <v/>
      </c>
      <c r="G519" s="101"/>
      <c r="H519" s="39">
        <f t="shared" ca="1" si="222"/>
        <v>0</v>
      </c>
      <c r="J519" s="332"/>
      <c r="K519" s="37" t="str">
        <f t="shared" ca="1" si="232"/>
        <v/>
      </c>
      <c r="L519" s="41" t="str">
        <f t="shared" ca="1" si="233"/>
        <v/>
      </c>
      <c r="M519" s="39" t="str">
        <f t="shared" si="223"/>
        <v/>
      </c>
      <c r="N519" s="39" t="str">
        <f t="shared" ca="1" si="243"/>
        <v/>
      </c>
      <c r="O519" s="39">
        <f ca="1">ROUND(Q518*$O$5/payments_per_year,2)</f>
        <v>0</v>
      </c>
      <c r="P519" s="101"/>
      <c r="Q519" s="39">
        <f t="shared" ca="1" si="244"/>
        <v>0</v>
      </c>
      <c r="R519" s="332"/>
      <c r="S519" s="37" t="str">
        <f t="shared" ca="1" si="234"/>
        <v/>
      </c>
      <c r="T519" s="41" t="str">
        <f t="shared" ca="1" si="235"/>
        <v/>
      </c>
      <c r="U519" s="39" t="str">
        <f t="shared" si="224"/>
        <v/>
      </c>
      <c r="V519" s="39" t="str">
        <f t="shared" ca="1" si="245"/>
        <v/>
      </c>
      <c r="W519" s="39">
        <f t="shared" ca="1" si="225"/>
        <v>0</v>
      </c>
      <c r="X519" s="40"/>
      <c r="Y519" s="39">
        <f t="shared" ca="1" si="246"/>
        <v>0</v>
      </c>
      <c r="Z519" s="327"/>
      <c r="AA519" s="37" t="str">
        <f t="shared" ca="1" si="236"/>
        <v/>
      </c>
      <c r="AB519" s="41" t="str">
        <f t="shared" ca="1" si="237"/>
        <v/>
      </c>
      <c r="AC519" s="39" t="str">
        <f t="shared" si="226"/>
        <v/>
      </c>
      <c r="AD519" s="39" t="str">
        <f t="shared" ca="1" si="247"/>
        <v/>
      </c>
      <c r="AE519" s="39" t="str">
        <f t="shared" ca="1" si="238"/>
        <v/>
      </c>
      <c r="AF519" s="40"/>
      <c r="AG519" s="39">
        <f t="shared" ca="1" si="248"/>
        <v>0</v>
      </c>
      <c r="AH519" s="339"/>
      <c r="AI519" s="37" t="str">
        <f t="shared" ca="1" si="239"/>
        <v/>
      </c>
      <c r="AJ519" s="41" t="str">
        <f t="shared" ca="1" si="240"/>
        <v/>
      </c>
      <c r="AK519" s="39" t="str">
        <f t="shared" si="227"/>
        <v/>
      </c>
      <c r="AL519" s="39" t="str">
        <f t="shared" ca="1" si="249"/>
        <v/>
      </c>
      <c r="AM519" s="39" t="str">
        <f t="shared" ca="1" si="241"/>
        <v/>
      </c>
      <c r="AN519" s="40"/>
      <c r="AO519" s="39">
        <f t="shared" ca="1" si="250"/>
        <v>0</v>
      </c>
      <c r="AP519" s="339"/>
      <c r="AW519" s="329"/>
      <c r="BI519" s="329"/>
      <c r="BJ519" s="329"/>
      <c r="BK519" s="329"/>
      <c r="BL519" s="329"/>
      <c r="BM519" s="329"/>
      <c r="BN519" s="329"/>
      <c r="BO519" s="329"/>
      <c r="BP519" s="329"/>
      <c r="BQ519" s="329"/>
      <c r="BR519" s="329"/>
      <c r="BS519" s="329"/>
      <c r="BT519" s="329"/>
      <c r="BU519" s="329"/>
      <c r="BV519" s="329"/>
      <c r="BW519" s="325"/>
      <c r="BX519" s="325"/>
      <c r="BY519" s="325"/>
      <c r="BZ519" s="325"/>
      <c r="CA519" s="325"/>
      <c r="CB519" s="325"/>
      <c r="CC519" s="325"/>
      <c r="CD519" s="325"/>
      <c r="CE519" s="325"/>
      <c r="CF519" s="325"/>
      <c r="CG519" s="325"/>
      <c r="CH519" s="325"/>
      <c r="CI519" s="325"/>
      <c r="CJ519" s="325"/>
      <c r="CK519" s="325"/>
      <c r="CL519" s="325"/>
      <c r="CM519" s="325"/>
      <c r="CN519" s="325"/>
      <c r="CO519" s="325"/>
      <c r="CP519" s="325"/>
      <c r="CQ519" s="325"/>
      <c r="CR519" s="325"/>
      <c r="CS519" s="325"/>
      <c r="CT519" s="325"/>
      <c r="CU519" s="325"/>
      <c r="CV519" s="325"/>
      <c r="CW519" s="325"/>
      <c r="CX519" s="325"/>
    </row>
    <row r="520" spans="1:102" s="36" customFormat="1" ht="15" hidden="1" customHeight="1">
      <c r="A520" s="329"/>
      <c r="B520" s="37" t="str">
        <f t="shared" ca="1" si="228"/>
        <v/>
      </c>
      <c r="C520" s="41" t="str">
        <f t="shared" ca="1" si="229"/>
        <v/>
      </c>
      <c r="D520" s="39" t="str">
        <f t="shared" ca="1" si="230"/>
        <v/>
      </c>
      <c r="E520" s="39" t="str">
        <f t="shared" ca="1" si="242"/>
        <v/>
      </c>
      <c r="F520" s="39" t="str">
        <f t="shared" ca="1" si="231"/>
        <v/>
      </c>
      <c r="G520" s="101"/>
      <c r="H520" s="39">
        <f t="shared" ca="1" si="222"/>
        <v>0</v>
      </c>
      <c r="J520" s="332"/>
      <c r="K520" s="37" t="str">
        <f t="shared" ca="1" si="232"/>
        <v/>
      </c>
      <c r="L520" s="41" t="str">
        <f t="shared" ca="1" si="233"/>
        <v/>
      </c>
      <c r="M520" s="39" t="str">
        <f t="shared" si="223"/>
        <v/>
      </c>
      <c r="N520" s="39" t="str">
        <f t="shared" ca="1" si="243"/>
        <v/>
      </c>
      <c r="O520" s="39" t="str">
        <f ca="1">IF(L520="","",ROUND(Q519*$O$5/payments_per_year,2))</f>
        <v/>
      </c>
      <c r="P520" s="101"/>
      <c r="Q520" s="39">
        <f t="shared" ca="1" si="244"/>
        <v>0</v>
      </c>
      <c r="R520" s="332"/>
      <c r="S520" s="37" t="str">
        <f t="shared" ca="1" si="234"/>
        <v/>
      </c>
      <c r="T520" s="41" t="str">
        <f t="shared" ca="1" si="235"/>
        <v/>
      </c>
      <c r="U520" s="39" t="str">
        <f t="shared" si="224"/>
        <v/>
      </c>
      <c r="V520" s="39" t="str">
        <f t="shared" ca="1" si="245"/>
        <v/>
      </c>
      <c r="W520" s="39">
        <f t="shared" ca="1" si="225"/>
        <v>0</v>
      </c>
      <c r="X520" s="40"/>
      <c r="Y520" s="39">
        <f t="shared" ca="1" si="246"/>
        <v>0</v>
      </c>
      <c r="Z520" s="327"/>
      <c r="AA520" s="37" t="str">
        <f t="shared" ca="1" si="236"/>
        <v/>
      </c>
      <c r="AB520" s="41" t="str">
        <f t="shared" ca="1" si="237"/>
        <v/>
      </c>
      <c r="AC520" s="39" t="str">
        <f t="shared" si="226"/>
        <v/>
      </c>
      <c r="AD520" s="39" t="str">
        <f t="shared" ca="1" si="247"/>
        <v/>
      </c>
      <c r="AE520" s="39" t="str">
        <f t="shared" ca="1" si="238"/>
        <v/>
      </c>
      <c r="AF520" s="40"/>
      <c r="AG520" s="39">
        <f t="shared" ca="1" si="248"/>
        <v>0</v>
      </c>
      <c r="AH520" s="339"/>
      <c r="AI520" s="37" t="str">
        <f t="shared" ca="1" si="239"/>
        <v/>
      </c>
      <c r="AJ520" s="41" t="str">
        <f t="shared" ca="1" si="240"/>
        <v/>
      </c>
      <c r="AK520" s="39" t="str">
        <f t="shared" si="227"/>
        <v/>
      </c>
      <c r="AL520" s="39" t="str">
        <f t="shared" ca="1" si="249"/>
        <v/>
      </c>
      <c r="AM520" s="39" t="str">
        <f t="shared" ca="1" si="241"/>
        <v/>
      </c>
      <c r="AN520" s="40"/>
      <c r="AO520" s="39">
        <f t="shared" ca="1" si="250"/>
        <v>0</v>
      </c>
      <c r="AP520" s="339"/>
      <c r="AW520" s="329"/>
      <c r="BI520" s="329"/>
      <c r="BJ520" s="329"/>
      <c r="BK520" s="329"/>
      <c r="BL520" s="329"/>
      <c r="BM520" s="329"/>
      <c r="BN520" s="329"/>
      <c r="BO520" s="329"/>
      <c r="BP520" s="329"/>
      <c r="BQ520" s="329"/>
      <c r="BR520" s="329"/>
      <c r="BS520" s="329"/>
      <c r="BT520" s="329"/>
      <c r="BU520" s="329"/>
      <c r="BV520" s="329"/>
      <c r="BW520" s="325"/>
      <c r="BX520" s="325"/>
      <c r="BY520" s="325"/>
      <c r="BZ520" s="325"/>
      <c r="CA520" s="325"/>
      <c r="CB520" s="325"/>
      <c r="CC520" s="325"/>
      <c r="CD520" s="325"/>
      <c r="CE520" s="325"/>
      <c r="CF520" s="325"/>
      <c r="CG520" s="325"/>
      <c r="CH520" s="325"/>
      <c r="CI520" s="325"/>
      <c r="CJ520" s="325"/>
      <c r="CK520" s="325"/>
      <c r="CL520" s="325"/>
      <c r="CM520" s="325"/>
      <c r="CN520" s="325"/>
      <c r="CO520" s="325"/>
      <c r="CP520" s="325"/>
      <c r="CQ520" s="325"/>
      <c r="CR520" s="325"/>
      <c r="CS520" s="325"/>
      <c r="CT520" s="325"/>
      <c r="CU520" s="325"/>
      <c r="CV520" s="325"/>
      <c r="CW520" s="325"/>
      <c r="CX520" s="325"/>
    </row>
    <row r="521" spans="1:102" s="36" customFormat="1" ht="15" hidden="1" customHeight="1">
      <c r="A521" s="329"/>
      <c r="B521" s="37" t="str">
        <f t="shared" ca="1" si="228"/>
        <v/>
      </c>
      <c r="C521" s="41" t="str">
        <f t="shared" ca="1" si="229"/>
        <v/>
      </c>
      <c r="D521" s="39" t="str">
        <f t="shared" ca="1" si="230"/>
        <v/>
      </c>
      <c r="E521" s="39" t="str">
        <f t="shared" ca="1" si="242"/>
        <v/>
      </c>
      <c r="F521" s="39" t="str">
        <f t="shared" ca="1" si="231"/>
        <v/>
      </c>
      <c r="G521" s="101"/>
      <c r="H521" s="39">
        <f t="shared" ca="1" si="222"/>
        <v>0</v>
      </c>
      <c r="J521" s="332"/>
      <c r="K521" s="37" t="str">
        <f t="shared" ca="1" si="232"/>
        <v/>
      </c>
      <c r="L521" s="41" t="str">
        <f t="shared" ca="1" si="233"/>
        <v/>
      </c>
      <c r="M521" s="39" t="str">
        <f t="shared" si="223"/>
        <v/>
      </c>
      <c r="N521" s="39" t="str">
        <f t="shared" ca="1" si="243"/>
        <v/>
      </c>
      <c r="O521" s="39">
        <f ca="1">ROUND(Q520*$O$5/payments_per_year,2)</f>
        <v>0</v>
      </c>
      <c r="P521" s="101"/>
      <c r="Q521" s="39">
        <f t="shared" ca="1" si="244"/>
        <v>0</v>
      </c>
      <c r="R521" s="332"/>
      <c r="S521" s="37" t="str">
        <f t="shared" ca="1" si="234"/>
        <v/>
      </c>
      <c r="T521" s="41" t="str">
        <f t="shared" ca="1" si="235"/>
        <v/>
      </c>
      <c r="U521" s="39" t="str">
        <f t="shared" si="224"/>
        <v/>
      </c>
      <c r="V521" s="39" t="str">
        <f t="shared" ca="1" si="245"/>
        <v/>
      </c>
      <c r="W521" s="39">
        <f t="shared" ca="1" si="225"/>
        <v>0</v>
      </c>
      <c r="X521" s="40"/>
      <c r="Y521" s="39">
        <f t="shared" ca="1" si="246"/>
        <v>0</v>
      </c>
      <c r="Z521" s="327"/>
      <c r="AA521" s="37" t="str">
        <f t="shared" ca="1" si="236"/>
        <v/>
      </c>
      <c r="AB521" s="41" t="str">
        <f t="shared" ca="1" si="237"/>
        <v/>
      </c>
      <c r="AC521" s="39" t="str">
        <f t="shared" si="226"/>
        <v/>
      </c>
      <c r="AD521" s="39" t="str">
        <f t="shared" ca="1" si="247"/>
        <v/>
      </c>
      <c r="AE521" s="39" t="str">
        <f t="shared" ca="1" si="238"/>
        <v/>
      </c>
      <c r="AF521" s="40"/>
      <c r="AG521" s="39">
        <f t="shared" ca="1" si="248"/>
        <v>0</v>
      </c>
      <c r="AH521" s="339"/>
      <c r="AI521" s="37" t="str">
        <f t="shared" ca="1" si="239"/>
        <v/>
      </c>
      <c r="AJ521" s="41" t="str">
        <f t="shared" ca="1" si="240"/>
        <v/>
      </c>
      <c r="AK521" s="39" t="str">
        <f t="shared" si="227"/>
        <v/>
      </c>
      <c r="AL521" s="39" t="str">
        <f t="shared" ca="1" si="249"/>
        <v/>
      </c>
      <c r="AM521" s="39" t="str">
        <f t="shared" ca="1" si="241"/>
        <v/>
      </c>
      <c r="AN521" s="40"/>
      <c r="AO521" s="39">
        <f t="shared" ca="1" si="250"/>
        <v>0</v>
      </c>
      <c r="AP521" s="339"/>
      <c r="AW521" s="329"/>
      <c r="BI521" s="329"/>
      <c r="BJ521" s="329"/>
      <c r="BK521" s="329"/>
      <c r="BL521" s="329"/>
      <c r="BM521" s="329"/>
      <c r="BN521" s="329"/>
      <c r="BO521" s="329"/>
      <c r="BP521" s="329"/>
      <c r="BQ521" s="329"/>
      <c r="BR521" s="329"/>
      <c r="BS521" s="329"/>
      <c r="BT521" s="329"/>
      <c r="BU521" s="329"/>
      <c r="BV521" s="329"/>
      <c r="BW521" s="325"/>
      <c r="BX521" s="325"/>
      <c r="BY521" s="325"/>
      <c r="BZ521" s="325"/>
      <c r="CA521" s="325"/>
      <c r="CB521" s="325"/>
      <c r="CC521" s="325"/>
      <c r="CD521" s="325"/>
      <c r="CE521" s="325"/>
      <c r="CF521" s="325"/>
      <c r="CG521" s="325"/>
      <c r="CH521" s="325"/>
      <c r="CI521" s="325"/>
      <c r="CJ521" s="325"/>
      <c r="CK521" s="325"/>
      <c r="CL521" s="325"/>
      <c r="CM521" s="325"/>
      <c r="CN521" s="325"/>
      <c r="CO521" s="325"/>
      <c r="CP521" s="325"/>
      <c r="CQ521" s="325"/>
      <c r="CR521" s="325"/>
      <c r="CS521" s="325"/>
      <c r="CT521" s="325"/>
      <c r="CU521" s="325"/>
      <c r="CV521" s="325"/>
      <c r="CW521" s="325"/>
      <c r="CX521" s="325"/>
    </row>
    <row r="522" spans="1:102" s="36" customFormat="1" ht="15" hidden="1" customHeight="1">
      <c r="A522" s="329"/>
      <c r="B522" s="37" t="str">
        <f t="shared" ca="1" si="228"/>
        <v/>
      </c>
      <c r="C522" s="41" t="str">
        <f t="shared" ca="1" si="229"/>
        <v/>
      </c>
      <c r="D522" s="39" t="str">
        <f t="shared" ca="1" si="230"/>
        <v/>
      </c>
      <c r="E522" s="39" t="str">
        <f t="shared" ca="1" si="242"/>
        <v/>
      </c>
      <c r="F522" s="39" t="str">
        <f t="shared" ca="1" si="231"/>
        <v/>
      </c>
      <c r="G522" s="101"/>
      <c r="H522" s="39">
        <f t="shared" ca="1" si="222"/>
        <v>0</v>
      </c>
      <c r="J522" s="332"/>
      <c r="K522" s="37" t="str">
        <f t="shared" ca="1" si="232"/>
        <v/>
      </c>
      <c r="L522" s="41" t="str">
        <f t="shared" ca="1" si="233"/>
        <v/>
      </c>
      <c r="M522" s="39" t="str">
        <f t="shared" si="223"/>
        <v/>
      </c>
      <c r="N522" s="39" t="str">
        <f t="shared" ca="1" si="243"/>
        <v/>
      </c>
      <c r="O522" s="39" t="str">
        <f ca="1">IF(L522="","",ROUND(Q521*$O$5/payments_per_year,2))</f>
        <v/>
      </c>
      <c r="P522" s="101"/>
      <c r="Q522" s="39">
        <f t="shared" ca="1" si="244"/>
        <v>0</v>
      </c>
      <c r="R522" s="332"/>
      <c r="S522" s="37" t="str">
        <f t="shared" ca="1" si="234"/>
        <v/>
      </c>
      <c r="T522" s="41" t="str">
        <f t="shared" ca="1" si="235"/>
        <v/>
      </c>
      <c r="U522" s="39" t="str">
        <f t="shared" si="224"/>
        <v/>
      </c>
      <c r="V522" s="39" t="str">
        <f t="shared" ca="1" si="245"/>
        <v/>
      </c>
      <c r="W522" s="39">
        <f t="shared" ca="1" si="225"/>
        <v>0</v>
      </c>
      <c r="X522" s="40"/>
      <c r="Y522" s="39">
        <f t="shared" ca="1" si="246"/>
        <v>0</v>
      </c>
      <c r="Z522" s="327"/>
      <c r="AA522" s="37" t="str">
        <f t="shared" ca="1" si="236"/>
        <v/>
      </c>
      <c r="AB522" s="41" t="str">
        <f t="shared" ca="1" si="237"/>
        <v/>
      </c>
      <c r="AC522" s="39" t="str">
        <f t="shared" si="226"/>
        <v/>
      </c>
      <c r="AD522" s="39" t="str">
        <f t="shared" ca="1" si="247"/>
        <v/>
      </c>
      <c r="AE522" s="39" t="str">
        <f t="shared" ca="1" si="238"/>
        <v/>
      </c>
      <c r="AF522" s="40"/>
      <c r="AG522" s="39">
        <f t="shared" ca="1" si="248"/>
        <v>0</v>
      </c>
      <c r="AH522" s="339"/>
      <c r="AI522" s="37" t="str">
        <f t="shared" ca="1" si="239"/>
        <v/>
      </c>
      <c r="AJ522" s="41" t="str">
        <f t="shared" ca="1" si="240"/>
        <v/>
      </c>
      <c r="AK522" s="39" t="str">
        <f t="shared" si="227"/>
        <v/>
      </c>
      <c r="AL522" s="39" t="str">
        <f t="shared" ca="1" si="249"/>
        <v/>
      </c>
      <c r="AM522" s="39" t="str">
        <f t="shared" ca="1" si="241"/>
        <v/>
      </c>
      <c r="AN522" s="40"/>
      <c r="AO522" s="39">
        <f t="shared" ca="1" si="250"/>
        <v>0</v>
      </c>
      <c r="AP522" s="339"/>
      <c r="AW522" s="329"/>
      <c r="BI522" s="329"/>
      <c r="BJ522" s="329"/>
      <c r="BK522" s="329"/>
      <c r="BL522" s="329"/>
      <c r="BM522" s="329"/>
      <c r="BN522" s="329"/>
      <c r="BO522" s="329"/>
      <c r="BP522" s="329"/>
      <c r="BQ522" s="329"/>
      <c r="BR522" s="329"/>
      <c r="BS522" s="329"/>
      <c r="BT522" s="329"/>
      <c r="BU522" s="329"/>
      <c r="BV522" s="329"/>
      <c r="BW522" s="325"/>
      <c r="BX522" s="325"/>
      <c r="BY522" s="325"/>
      <c r="BZ522" s="325"/>
      <c r="CA522" s="325"/>
      <c r="CB522" s="325"/>
      <c r="CC522" s="325"/>
      <c r="CD522" s="325"/>
      <c r="CE522" s="325"/>
      <c r="CF522" s="325"/>
      <c r="CG522" s="325"/>
      <c r="CH522" s="325"/>
      <c r="CI522" s="325"/>
      <c r="CJ522" s="325"/>
      <c r="CK522" s="325"/>
      <c r="CL522" s="325"/>
      <c r="CM522" s="325"/>
      <c r="CN522" s="325"/>
      <c r="CO522" s="325"/>
      <c r="CP522" s="325"/>
      <c r="CQ522" s="325"/>
      <c r="CR522" s="325"/>
      <c r="CS522" s="325"/>
      <c r="CT522" s="325"/>
      <c r="CU522" s="325"/>
      <c r="CV522" s="325"/>
      <c r="CW522" s="325"/>
      <c r="CX522" s="325"/>
    </row>
    <row r="523" spans="1:102" s="36" customFormat="1" ht="15" hidden="1" customHeight="1">
      <c r="A523" s="329"/>
      <c r="B523" s="37" t="str">
        <f t="shared" ca="1" si="228"/>
        <v/>
      </c>
      <c r="C523" s="41" t="str">
        <f t="shared" ca="1" si="229"/>
        <v/>
      </c>
      <c r="D523" s="39" t="str">
        <f t="shared" ca="1" si="230"/>
        <v/>
      </c>
      <c r="E523" s="39" t="str">
        <f t="shared" ca="1" si="242"/>
        <v/>
      </c>
      <c r="F523" s="39" t="str">
        <f t="shared" ca="1" si="231"/>
        <v/>
      </c>
      <c r="G523" s="101"/>
      <c r="H523" s="39">
        <f t="shared" ca="1" si="222"/>
        <v>0</v>
      </c>
      <c r="J523" s="332"/>
      <c r="K523" s="37" t="str">
        <f t="shared" ca="1" si="232"/>
        <v/>
      </c>
      <c r="L523" s="41" t="str">
        <f t="shared" ca="1" si="233"/>
        <v/>
      </c>
      <c r="M523" s="39" t="str">
        <f t="shared" si="223"/>
        <v/>
      </c>
      <c r="N523" s="39" t="str">
        <f t="shared" ca="1" si="243"/>
        <v/>
      </c>
      <c r="O523" s="39">
        <f ca="1">ROUND(Q522*$O$5/payments_per_year,2)</f>
        <v>0</v>
      </c>
      <c r="P523" s="101"/>
      <c r="Q523" s="39">
        <f t="shared" ca="1" si="244"/>
        <v>0</v>
      </c>
      <c r="R523" s="332"/>
      <c r="S523" s="37" t="str">
        <f t="shared" ca="1" si="234"/>
        <v/>
      </c>
      <c r="T523" s="41" t="str">
        <f t="shared" ca="1" si="235"/>
        <v/>
      </c>
      <c r="U523" s="39" t="str">
        <f t="shared" si="224"/>
        <v/>
      </c>
      <c r="V523" s="39" t="str">
        <f t="shared" ca="1" si="245"/>
        <v/>
      </c>
      <c r="W523" s="39">
        <f t="shared" ca="1" si="225"/>
        <v>0</v>
      </c>
      <c r="X523" s="40"/>
      <c r="Y523" s="39">
        <f t="shared" ca="1" si="246"/>
        <v>0</v>
      </c>
      <c r="Z523" s="327"/>
      <c r="AA523" s="37" t="str">
        <f t="shared" ca="1" si="236"/>
        <v/>
      </c>
      <c r="AB523" s="41" t="str">
        <f t="shared" ca="1" si="237"/>
        <v/>
      </c>
      <c r="AC523" s="39" t="str">
        <f t="shared" si="226"/>
        <v/>
      </c>
      <c r="AD523" s="39" t="str">
        <f t="shared" ca="1" si="247"/>
        <v/>
      </c>
      <c r="AE523" s="39" t="str">
        <f t="shared" ca="1" si="238"/>
        <v/>
      </c>
      <c r="AF523" s="40"/>
      <c r="AG523" s="39">
        <f t="shared" ca="1" si="248"/>
        <v>0</v>
      </c>
      <c r="AH523" s="339"/>
      <c r="AI523" s="37" t="str">
        <f t="shared" ca="1" si="239"/>
        <v/>
      </c>
      <c r="AJ523" s="41" t="str">
        <f t="shared" ca="1" si="240"/>
        <v/>
      </c>
      <c r="AK523" s="39" t="str">
        <f t="shared" si="227"/>
        <v/>
      </c>
      <c r="AL523" s="39" t="str">
        <f t="shared" ca="1" si="249"/>
        <v/>
      </c>
      <c r="AM523" s="39" t="str">
        <f t="shared" ca="1" si="241"/>
        <v/>
      </c>
      <c r="AN523" s="40"/>
      <c r="AO523" s="39">
        <f t="shared" ca="1" si="250"/>
        <v>0</v>
      </c>
      <c r="AP523" s="339"/>
      <c r="AW523" s="329"/>
      <c r="BI523" s="329"/>
      <c r="BJ523" s="329"/>
      <c r="BK523" s="329"/>
      <c r="BL523" s="329"/>
      <c r="BM523" s="329"/>
      <c r="BN523" s="329"/>
      <c r="BO523" s="329"/>
      <c r="BP523" s="329"/>
      <c r="BQ523" s="329"/>
      <c r="BR523" s="329"/>
      <c r="BS523" s="329"/>
      <c r="BT523" s="329"/>
      <c r="BU523" s="329"/>
      <c r="BV523" s="329"/>
      <c r="BW523" s="325"/>
      <c r="BX523" s="325"/>
      <c r="BY523" s="325"/>
      <c r="BZ523" s="325"/>
      <c r="CA523" s="325"/>
      <c r="CB523" s="325"/>
      <c r="CC523" s="325"/>
      <c r="CD523" s="325"/>
      <c r="CE523" s="325"/>
      <c r="CF523" s="325"/>
      <c r="CG523" s="325"/>
      <c r="CH523" s="325"/>
      <c r="CI523" s="325"/>
      <c r="CJ523" s="325"/>
      <c r="CK523" s="325"/>
      <c r="CL523" s="325"/>
      <c r="CM523" s="325"/>
      <c r="CN523" s="325"/>
      <c r="CO523" s="325"/>
      <c r="CP523" s="325"/>
      <c r="CQ523" s="325"/>
      <c r="CR523" s="325"/>
      <c r="CS523" s="325"/>
      <c r="CT523" s="325"/>
      <c r="CU523" s="325"/>
      <c r="CV523" s="325"/>
      <c r="CW523" s="325"/>
      <c r="CX523" s="325"/>
    </row>
    <row r="524" spans="1:102" s="36" customFormat="1" ht="15" hidden="1" customHeight="1">
      <c r="A524" s="329"/>
      <c r="B524" s="37" t="str">
        <f t="shared" ca="1" si="228"/>
        <v/>
      </c>
      <c r="C524" s="41" t="str">
        <f t="shared" ca="1" si="229"/>
        <v/>
      </c>
      <c r="D524" s="39" t="str">
        <f t="shared" ca="1" si="230"/>
        <v/>
      </c>
      <c r="E524" s="39" t="str">
        <f t="shared" ca="1" si="242"/>
        <v/>
      </c>
      <c r="F524" s="39" t="str">
        <f t="shared" ca="1" si="231"/>
        <v/>
      </c>
      <c r="G524" s="101"/>
      <c r="H524" s="39">
        <f t="shared" ca="1" si="222"/>
        <v>0</v>
      </c>
      <c r="J524" s="332"/>
      <c r="K524" s="37" t="str">
        <f t="shared" ca="1" si="232"/>
        <v/>
      </c>
      <c r="L524" s="41" t="str">
        <f t="shared" ca="1" si="233"/>
        <v/>
      </c>
      <c r="M524" s="39" t="str">
        <f t="shared" si="223"/>
        <v/>
      </c>
      <c r="N524" s="39" t="str">
        <f t="shared" ca="1" si="243"/>
        <v/>
      </c>
      <c r="O524" s="39" t="str">
        <f ca="1">IF(L524="","",ROUND(Q523*$O$5/payments_per_year,2))</f>
        <v/>
      </c>
      <c r="P524" s="101"/>
      <c r="Q524" s="39">
        <f t="shared" ca="1" si="244"/>
        <v>0</v>
      </c>
      <c r="R524" s="332"/>
      <c r="S524" s="37" t="str">
        <f t="shared" ca="1" si="234"/>
        <v/>
      </c>
      <c r="T524" s="41" t="str">
        <f t="shared" ca="1" si="235"/>
        <v/>
      </c>
      <c r="U524" s="39" t="str">
        <f t="shared" si="224"/>
        <v/>
      </c>
      <c r="V524" s="39" t="str">
        <f t="shared" ca="1" si="245"/>
        <v/>
      </c>
      <c r="W524" s="39">
        <f t="shared" ca="1" si="225"/>
        <v>0</v>
      </c>
      <c r="X524" s="40"/>
      <c r="Y524" s="39">
        <f t="shared" ca="1" si="246"/>
        <v>0</v>
      </c>
      <c r="Z524" s="327"/>
      <c r="AA524" s="37" t="str">
        <f t="shared" ca="1" si="236"/>
        <v/>
      </c>
      <c r="AB524" s="41" t="str">
        <f t="shared" ca="1" si="237"/>
        <v/>
      </c>
      <c r="AC524" s="39" t="str">
        <f t="shared" si="226"/>
        <v/>
      </c>
      <c r="AD524" s="39" t="str">
        <f t="shared" ca="1" si="247"/>
        <v/>
      </c>
      <c r="AE524" s="39" t="str">
        <f t="shared" ca="1" si="238"/>
        <v/>
      </c>
      <c r="AF524" s="40"/>
      <c r="AG524" s="39">
        <f t="shared" ca="1" si="248"/>
        <v>0</v>
      </c>
      <c r="AH524" s="339"/>
      <c r="AI524" s="37" t="str">
        <f t="shared" ca="1" si="239"/>
        <v/>
      </c>
      <c r="AJ524" s="41" t="str">
        <f t="shared" ca="1" si="240"/>
        <v/>
      </c>
      <c r="AK524" s="39" t="str">
        <f t="shared" si="227"/>
        <v/>
      </c>
      <c r="AL524" s="39" t="str">
        <f t="shared" ca="1" si="249"/>
        <v/>
      </c>
      <c r="AM524" s="39" t="str">
        <f t="shared" ca="1" si="241"/>
        <v/>
      </c>
      <c r="AN524" s="40"/>
      <c r="AO524" s="39">
        <f t="shared" ca="1" si="250"/>
        <v>0</v>
      </c>
      <c r="AP524" s="339"/>
      <c r="AW524" s="329"/>
      <c r="BI524" s="329"/>
      <c r="BJ524" s="329"/>
      <c r="BK524" s="329"/>
      <c r="BL524" s="329"/>
      <c r="BM524" s="329"/>
      <c r="BN524" s="329"/>
      <c r="BO524" s="329"/>
      <c r="BP524" s="329"/>
      <c r="BQ524" s="329"/>
      <c r="BR524" s="329"/>
      <c r="BS524" s="329"/>
      <c r="BT524" s="329"/>
      <c r="BU524" s="329"/>
      <c r="BV524" s="329"/>
      <c r="BW524" s="325"/>
      <c r="BX524" s="325"/>
      <c r="BY524" s="325"/>
      <c r="BZ524" s="325"/>
      <c r="CA524" s="325"/>
      <c r="CB524" s="325"/>
      <c r="CC524" s="325"/>
      <c r="CD524" s="325"/>
      <c r="CE524" s="325"/>
      <c r="CF524" s="325"/>
      <c r="CG524" s="325"/>
      <c r="CH524" s="325"/>
      <c r="CI524" s="325"/>
      <c r="CJ524" s="325"/>
      <c r="CK524" s="325"/>
      <c r="CL524" s="325"/>
      <c r="CM524" s="325"/>
      <c r="CN524" s="325"/>
      <c r="CO524" s="325"/>
      <c r="CP524" s="325"/>
      <c r="CQ524" s="325"/>
      <c r="CR524" s="325"/>
      <c r="CS524" s="325"/>
      <c r="CT524" s="325"/>
      <c r="CU524" s="325"/>
      <c r="CV524" s="325"/>
      <c r="CW524" s="325"/>
      <c r="CX524" s="325"/>
    </row>
    <row r="525" spans="1:102" s="36" customFormat="1" ht="15" hidden="1" customHeight="1">
      <c r="A525" s="329"/>
      <c r="B525" s="37" t="str">
        <f t="shared" ca="1" si="228"/>
        <v/>
      </c>
      <c r="C525" s="41" t="str">
        <f t="shared" ca="1" si="229"/>
        <v/>
      </c>
      <c r="D525" s="39" t="str">
        <f t="shared" ca="1" si="230"/>
        <v/>
      </c>
      <c r="E525" s="39" t="str">
        <f t="shared" ca="1" si="242"/>
        <v/>
      </c>
      <c r="F525" s="39" t="str">
        <f t="shared" ca="1" si="231"/>
        <v/>
      </c>
      <c r="G525" s="101"/>
      <c r="H525" s="39">
        <f t="shared" ca="1" si="222"/>
        <v>0</v>
      </c>
      <c r="J525" s="332"/>
      <c r="K525" s="37" t="str">
        <f t="shared" ca="1" si="232"/>
        <v/>
      </c>
      <c r="L525" s="41" t="str">
        <f t="shared" ca="1" si="233"/>
        <v/>
      </c>
      <c r="M525" s="39" t="str">
        <f t="shared" si="223"/>
        <v/>
      </c>
      <c r="N525" s="39" t="str">
        <f t="shared" ca="1" si="243"/>
        <v/>
      </c>
      <c r="O525" s="39">
        <f ca="1">ROUND(Q524*$O$5/payments_per_year,2)</f>
        <v>0</v>
      </c>
      <c r="P525" s="101"/>
      <c r="Q525" s="39">
        <f t="shared" ca="1" si="244"/>
        <v>0</v>
      </c>
      <c r="R525" s="332"/>
      <c r="S525" s="37" t="str">
        <f t="shared" ca="1" si="234"/>
        <v/>
      </c>
      <c r="T525" s="41" t="str">
        <f t="shared" ca="1" si="235"/>
        <v/>
      </c>
      <c r="U525" s="39" t="str">
        <f t="shared" si="224"/>
        <v/>
      </c>
      <c r="V525" s="39" t="str">
        <f t="shared" ca="1" si="245"/>
        <v/>
      </c>
      <c r="W525" s="39">
        <f t="shared" ca="1" si="225"/>
        <v>0</v>
      </c>
      <c r="X525" s="40"/>
      <c r="Y525" s="39">
        <f t="shared" ca="1" si="246"/>
        <v>0</v>
      </c>
      <c r="Z525" s="327"/>
      <c r="AA525" s="37" t="str">
        <f t="shared" ca="1" si="236"/>
        <v/>
      </c>
      <c r="AB525" s="41" t="str">
        <f t="shared" ca="1" si="237"/>
        <v/>
      </c>
      <c r="AC525" s="39" t="str">
        <f t="shared" si="226"/>
        <v/>
      </c>
      <c r="AD525" s="39" t="str">
        <f t="shared" ca="1" si="247"/>
        <v/>
      </c>
      <c r="AE525" s="39" t="str">
        <f t="shared" ca="1" si="238"/>
        <v/>
      </c>
      <c r="AF525" s="40"/>
      <c r="AG525" s="39">
        <f t="shared" ca="1" si="248"/>
        <v>0</v>
      </c>
      <c r="AH525" s="339"/>
      <c r="AI525" s="37" t="str">
        <f t="shared" ca="1" si="239"/>
        <v/>
      </c>
      <c r="AJ525" s="41" t="str">
        <f t="shared" ca="1" si="240"/>
        <v/>
      </c>
      <c r="AK525" s="39" t="str">
        <f t="shared" si="227"/>
        <v/>
      </c>
      <c r="AL525" s="39" t="str">
        <f t="shared" ca="1" si="249"/>
        <v/>
      </c>
      <c r="AM525" s="39" t="str">
        <f t="shared" ca="1" si="241"/>
        <v/>
      </c>
      <c r="AN525" s="40"/>
      <c r="AO525" s="39">
        <f t="shared" ca="1" si="250"/>
        <v>0</v>
      </c>
      <c r="AP525" s="339"/>
      <c r="AW525" s="329"/>
      <c r="BI525" s="329"/>
      <c r="BJ525" s="329"/>
      <c r="BK525" s="329"/>
      <c r="BL525" s="329"/>
      <c r="BM525" s="329"/>
      <c r="BN525" s="329"/>
      <c r="BO525" s="329"/>
      <c r="BP525" s="329"/>
      <c r="BQ525" s="329"/>
      <c r="BR525" s="329"/>
      <c r="BS525" s="329"/>
      <c r="BT525" s="329"/>
      <c r="BU525" s="329"/>
      <c r="BV525" s="329"/>
      <c r="BW525" s="325"/>
      <c r="BX525" s="325"/>
      <c r="BY525" s="325"/>
      <c r="BZ525" s="325"/>
      <c r="CA525" s="325"/>
      <c r="CB525" s="325"/>
      <c r="CC525" s="325"/>
      <c r="CD525" s="325"/>
      <c r="CE525" s="325"/>
      <c r="CF525" s="325"/>
      <c r="CG525" s="325"/>
      <c r="CH525" s="325"/>
      <c r="CI525" s="325"/>
      <c r="CJ525" s="325"/>
      <c r="CK525" s="325"/>
      <c r="CL525" s="325"/>
      <c r="CM525" s="325"/>
      <c r="CN525" s="325"/>
      <c r="CO525" s="325"/>
      <c r="CP525" s="325"/>
      <c r="CQ525" s="325"/>
      <c r="CR525" s="325"/>
      <c r="CS525" s="325"/>
      <c r="CT525" s="325"/>
      <c r="CU525" s="325"/>
      <c r="CV525" s="325"/>
      <c r="CW525" s="325"/>
      <c r="CX525" s="325"/>
    </row>
    <row r="526" spans="1:102" s="36" customFormat="1" ht="15" hidden="1" customHeight="1">
      <c r="A526" s="329"/>
      <c r="B526" s="37" t="str">
        <f t="shared" ca="1" si="228"/>
        <v/>
      </c>
      <c r="C526" s="41" t="str">
        <f t="shared" ca="1" si="229"/>
        <v/>
      </c>
      <c r="D526" s="39" t="str">
        <f t="shared" ca="1" si="230"/>
        <v/>
      </c>
      <c r="E526" s="39" t="str">
        <f t="shared" ca="1" si="242"/>
        <v/>
      </c>
      <c r="F526" s="39" t="str">
        <f t="shared" ca="1" si="231"/>
        <v/>
      </c>
      <c r="G526" s="101"/>
      <c r="H526" s="39">
        <f t="shared" ca="1" si="222"/>
        <v>0</v>
      </c>
      <c r="J526" s="332"/>
      <c r="K526" s="37" t="str">
        <f t="shared" ca="1" si="232"/>
        <v/>
      </c>
      <c r="L526" s="41" t="str">
        <f t="shared" ca="1" si="233"/>
        <v/>
      </c>
      <c r="M526" s="39" t="str">
        <f t="shared" si="223"/>
        <v/>
      </c>
      <c r="N526" s="39" t="str">
        <f t="shared" ca="1" si="243"/>
        <v/>
      </c>
      <c r="O526" s="39" t="str">
        <f ca="1">IF(L526="","",ROUND(Q525*$O$5/payments_per_year,2))</f>
        <v/>
      </c>
      <c r="P526" s="101"/>
      <c r="Q526" s="39">
        <f t="shared" ca="1" si="244"/>
        <v>0</v>
      </c>
      <c r="R526" s="332"/>
      <c r="S526" s="37" t="str">
        <f t="shared" ca="1" si="234"/>
        <v/>
      </c>
      <c r="T526" s="41" t="str">
        <f t="shared" ca="1" si="235"/>
        <v/>
      </c>
      <c r="U526" s="39" t="str">
        <f t="shared" si="224"/>
        <v/>
      </c>
      <c r="V526" s="39" t="str">
        <f t="shared" ca="1" si="245"/>
        <v/>
      </c>
      <c r="W526" s="39">
        <f t="shared" ca="1" si="225"/>
        <v>0</v>
      </c>
      <c r="X526" s="40"/>
      <c r="Y526" s="39">
        <f t="shared" ca="1" si="246"/>
        <v>0</v>
      </c>
      <c r="Z526" s="327"/>
      <c r="AA526" s="37" t="str">
        <f t="shared" ca="1" si="236"/>
        <v/>
      </c>
      <c r="AB526" s="41" t="str">
        <f t="shared" ca="1" si="237"/>
        <v/>
      </c>
      <c r="AC526" s="39" t="str">
        <f t="shared" si="226"/>
        <v/>
      </c>
      <c r="AD526" s="39" t="str">
        <f t="shared" ca="1" si="247"/>
        <v/>
      </c>
      <c r="AE526" s="39" t="str">
        <f t="shared" ca="1" si="238"/>
        <v/>
      </c>
      <c r="AF526" s="40"/>
      <c r="AG526" s="39">
        <f t="shared" ca="1" si="248"/>
        <v>0</v>
      </c>
      <c r="AH526" s="339"/>
      <c r="AI526" s="37" t="str">
        <f t="shared" ca="1" si="239"/>
        <v/>
      </c>
      <c r="AJ526" s="41" t="str">
        <f t="shared" ca="1" si="240"/>
        <v/>
      </c>
      <c r="AK526" s="39" t="str">
        <f t="shared" si="227"/>
        <v/>
      </c>
      <c r="AL526" s="39" t="str">
        <f t="shared" ca="1" si="249"/>
        <v/>
      </c>
      <c r="AM526" s="39" t="str">
        <f t="shared" ca="1" si="241"/>
        <v/>
      </c>
      <c r="AN526" s="40"/>
      <c r="AO526" s="39">
        <f t="shared" ca="1" si="250"/>
        <v>0</v>
      </c>
      <c r="AP526" s="339"/>
      <c r="AW526" s="329"/>
      <c r="BI526" s="329"/>
      <c r="BJ526" s="329"/>
      <c r="BK526" s="329"/>
      <c r="BL526" s="329"/>
      <c r="BM526" s="329"/>
      <c r="BN526" s="329"/>
      <c r="BO526" s="329"/>
      <c r="BP526" s="329"/>
      <c r="BQ526" s="329"/>
      <c r="BR526" s="329"/>
      <c r="BS526" s="329"/>
      <c r="BT526" s="329"/>
      <c r="BU526" s="329"/>
      <c r="BV526" s="329"/>
      <c r="BW526" s="325"/>
      <c r="BX526" s="325"/>
      <c r="BY526" s="325"/>
      <c r="BZ526" s="325"/>
      <c r="CA526" s="325"/>
      <c r="CB526" s="325"/>
      <c r="CC526" s="325"/>
      <c r="CD526" s="325"/>
      <c r="CE526" s="325"/>
      <c r="CF526" s="325"/>
      <c r="CG526" s="325"/>
      <c r="CH526" s="325"/>
      <c r="CI526" s="325"/>
      <c r="CJ526" s="325"/>
      <c r="CK526" s="325"/>
      <c r="CL526" s="325"/>
      <c r="CM526" s="325"/>
      <c r="CN526" s="325"/>
      <c r="CO526" s="325"/>
      <c r="CP526" s="325"/>
      <c r="CQ526" s="325"/>
      <c r="CR526" s="325"/>
      <c r="CS526" s="325"/>
      <c r="CT526" s="325"/>
      <c r="CU526" s="325"/>
      <c r="CV526" s="325"/>
      <c r="CW526" s="325"/>
      <c r="CX526" s="325"/>
    </row>
    <row r="527" spans="1:102" s="36" customFormat="1" ht="15" hidden="1" customHeight="1">
      <c r="A527" s="329"/>
      <c r="B527" s="37" t="str">
        <f t="shared" ca="1" si="228"/>
        <v/>
      </c>
      <c r="C527" s="41" t="str">
        <f t="shared" ca="1" si="229"/>
        <v/>
      </c>
      <c r="D527" s="39" t="str">
        <f t="shared" ca="1" si="230"/>
        <v/>
      </c>
      <c r="E527" s="39" t="str">
        <f t="shared" ca="1" si="242"/>
        <v/>
      </c>
      <c r="F527" s="39" t="str">
        <f t="shared" ca="1" si="231"/>
        <v/>
      </c>
      <c r="G527" s="101"/>
      <c r="H527" s="39">
        <f t="shared" ca="1" si="222"/>
        <v>0</v>
      </c>
      <c r="J527" s="332"/>
      <c r="K527" s="37" t="str">
        <f t="shared" ca="1" si="232"/>
        <v/>
      </c>
      <c r="L527" s="41" t="str">
        <f t="shared" ca="1" si="233"/>
        <v/>
      </c>
      <c r="M527" s="39" t="str">
        <f t="shared" si="223"/>
        <v/>
      </c>
      <c r="N527" s="39" t="str">
        <f t="shared" ca="1" si="243"/>
        <v/>
      </c>
      <c r="O527" s="39">
        <f ca="1">ROUND(Q526*$O$5/payments_per_year,2)</f>
        <v>0</v>
      </c>
      <c r="P527" s="101"/>
      <c r="Q527" s="39">
        <f t="shared" ca="1" si="244"/>
        <v>0</v>
      </c>
      <c r="R527" s="332"/>
      <c r="S527" s="37" t="str">
        <f t="shared" ca="1" si="234"/>
        <v/>
      </c>
      <c r="T527" s="41" t="str">
        <f t="shared" ca="1" si="235"/>
        <v/>
      </c>
      <c r="U527" s="39" t="str">
        <f t="shared" si="224"/>
        <v/>
      </c>
      <c r="V527" s="39" t="str">
        <f t="shared" ca="1" si="245"/>
        <v/>
      </c>
      <c r="W527" s="39">
        <f t="shared" ca="1" si="225"/>
        <v>0</v>
      </c>
      <c r="X527" s="40"/>
      <c r="Y527" s="39">
        <f t="shared" ca="1" si="246"/>
        <v>0</v>
      </c>
      <c r="Z527" s="327"/>
      <c r="AA527" s="37" t="str">
        <f t="shared" ca="1" si="236"/>
        <v/>
      </c>
      <c r="AB527" s="41" t="str">
        <f t="shared" ca="1" si="237"/>
        <v/>
      </c>
      <c r="AC527" s="39" t="str">
        <f t="shared" si="226"/>
        <v/>
      </c>
      <c r="AD527" s="39" t="str">
        <f t="shared" ca="1" si="247"/>
        <v/>
      </c>
      <c r="AE527" s="39" t="str">
        <f t="shared" ca="1" si="238"/>
        <v/>
      </c>
      <c r="AF527" s="40"/>
      <c r="AG527" s="39">
        <f t="shared" ca="1" si="248"/>
        <v>0</v>
      </c>
      <c r="AH527" s="339"/>
      <c r="AI527" s="37" t="str">
        <f t="shared" ca="1" si="239"/>
        <v/>
      </c>
      <c r="AJ527" s="41" t="str">
        <f t="shared" ca="1" si="240"/>
        <v/>
      </c>
      <c r="AK527" s="39" t="str">
        <f t="shared" si="227"/>
        <v/>
      </c>
      <c r="AL527" s="39" t="str">
        <f t="shared" ca="1" si="249"/>
        <v/>
      </c>
      <c r="AM527" s="39" t="str">
        <f t="shared" ca="1" si="241"/>
        <v/>
      </c>
      <c r="AN527" s="40"/>
      <c r="AO527" s="39">
        <f t="shared" ca="1" si="250"/>
        <v>0</v>
      </c>
      <c r="AP527" s="339"/>
      <c r="AW527" s="329"/>
      <c r="BI527" s="329"/>
      <c r="BJ527" s="329"/>
      <c r="BK527" s="329"/>
      <c r="BL527" s="329"/>
      <c r="BM527" s="329"/>
      <c r="BN527" s="329"/>
      <c r="BO527" s="329"/>
      <c r="BP527" s="329"/>
      <c r="BQ527" s="329"/>
      <c r="BR527" s="329"/>
      <c r="BS527" s="329"/>
      <c r="BT527" s="329"/>
      <c r="BU527" s="329"/>
      <c r="BV527" s="329"/>
      <c r="BW527" s="325"/>
      <c r="BX527" s="325"/>
      <c r="BY527" s="325"/>
      <c r="BZ527" s="325"/>
      <c r="CA527" s="325"/>
      <c r="CB527" s="325"/>
      <c r="CC527" s="325"/>
      <c r="CD527" s="325"/>
      <c r="CE527" s="325"/>
      <c r="CF527" s="325"/>
      <c r="CG527" s="325"/>
      <c r="CH527" s="325"/>
      <c r="CI527" s="325"/>
      <c r="CJ527" s="325"/>
      <c r="CK527" s="325"/>
      <c r="CL527" s="325"/>
      <c r="CM527" s="325"/>
      <c r="CN527" s="325"/>
      <c r="CO527" s="325"/>
      <c r="CP527" s="325"/>
      <c r="CQ527" s="325"/>
      <c r="CR527" s="325"/>
      <c r="CS527" s="325"/>
      <c r="CT527" s="325"/>
      <c r="CU527" s="325"/>
      <c r="CV527" s="325"/>
      <c r="CW527" s="325"/>
      <c r="CX527" s="325"/>
    </row>
    <row r="528" spans="1:102" s="36" customFormat="1" ht="15" hidden="1" customHeight="1">
      <c r="A528" s="329"/>
      <c r="B528" s="37" t="str">
        <f t="shared" ca="1" si="228"/>
        <v/>
      </c>
      <c r="C528" s="41" t="str">
        <f t="shared" ca="1" si="229"/>
        <v/>
      </c>
      <c r="D528" s="39" t="str">
        <f t="shared" ca="1" si="230"/>
        <v/>
      </c>
      <c r="E528" s="39" t="str">
        <f t="shared" ca="1" si="242"/>
        <v/>
      </c>
      <c r="F528" s="39" t="str">
        <f t="shared" ca="1" si="231"/>
        <v/>
      </c>
      <c r="G528" s="101"/>
      <c r="H528" s="39">
        <f t="shared" ca="1" si="222"/>
        <v>0</v>
      </c>
      <c r="J528" s="332"/>
      <c r="K528" s="37" t="str">
        <f t="shared" ca="1" si="232"/>
        <v/>
      </c>
      <c r="L528" s="41" t="str">
        <f t="shared" ca="1" si="233"/>
        <v/>
      </c>
      <c r="M528" s="39" t="str">
        <f t="shared" si="223"/>
        <v/>
      </c>
      <c r="N528" s="39" t="str">
        <f t="shared" ca="1" si="243"/>
        <v/>
      </c>
      <c r="O528" s="39" t="str">
        <f ca="1">IF(L528="","",ROUND(Q527*$O$5/payments_per_year,2))</f>
        <v/>
      </c>
      <c r="P528" s="101"/>
      <c r="Q528" s="39">
        <f t="shared" ca="1" si="244"/>
        <v>0</v>
      </c>
      <c r="R528" s="332"/>
      <c r="S528" s="37" t="str">
        <f t="shared" ca="1" si="234"/>
        <v/>
      </c>
      <c r="T528" s="41" t="str">
        <f t="shared" ca="1" si="235"/>
        <v/>
      </c>
      <c r="U528" s="39" t="str">
        <f t="shared" si="224"/>
        <v/>
      </c>
      <c r="V528" s="39" t="str">
        <f t="shared" ca="1" si="245"/>
        <v/>
      </c>
      <c r="W528" s="39">
        <f t="shared" ca="1" si="225"/>
        <v>0</v>
      </c>
      <c r="X528" s="40"/>
      <c r="Y528" s="39">
        <f t="shared" ca="1" si="246"/>
        <v>0</v>
      </c>
      <c r="Z528" s="327"/>
      <c r="AA528" s="37" t="str">
        <f t="shared" ca="1" si="236"/>
        <v/>
      </c>
      <c r="AB528" s="41" t="str">
        <f t="shared" ca="1" si="237"/>
        <v/>
      </c>
      <c r="AC528" s="39" t="str">
        <f t="shared" si="226"/>
        <v/>
      </c>
      <c r="AD528" s="39" t="str">
        <f t="shared" ca="1" si="247"/>
        <v/>
      </c>
      <c r="AE528" s="39" t="str">
        <f t="shared" ca="1" si="238"/>
        <v/>
      </c>
      <c r="AF528" s="40"/>
      <c r="AG528" s="39">
        <f t="shared" ca="1" si="248"/>
        <v>0</v>
      </c>
      <c r="AH528" s="339"/>
      <c r="AI528" s="37" t="str">
        <f t="shared" ca="1" si="239"/>
        <v/>
      </c>
      <c r="AJ528" s="41" t="str">
        <f t="shared" ca="1" si="240"/>
        <v/>
      </c>
      <c r="AK528" s="39" t="str">
        <f t="shared" si="227"/>
        <v/>
      </c>
      <c r="AL528" s="39" t="str">
        <f t="shared" ca="1" si="249"/>
        <v/>
      </c>
      <c r="AM528" s="39" t="str">
        <f t="shared" ca="1" si="241"/>
        <v/>
      </c>
      <c r="AN528" s="40"/>
      <c r="AO528" s="39">
        <f t="shared" ca="1" si="250"/>
        <v>0</v>
      </c>
      <c r="AP528" s="339"/>
      <c r="AW528" s="329"/>
      <c r="BI528" s="329"/>
      <c r="BJ528" s="329"/>
      <c r="BK528" s="329"/>
      <c r="BL528" s="329"/>
      <c r="BM528" s="329"/>
      <c r="BN528" s="329"/>
      <c r="BO528" s="329"/>
      <c r="BP528" s="329"/>
      <c r="BQ528" s="329"/>
      <c r="BR528" s="329"/>
      <c r="BS528" s="329"/>
      <c r="BT528" s="329"/>
      <c r="BU528" s="329"/>
      <c r="BV528" s="329"/>
      <c r="BW528" s="325"/>
      <c r="BX528" s="325"/>
      <c r="BY528" s="325"/>
      <c r="BZ528" s="325"/>
      <c r="CA528" s="325"/>
      <c r="CB528" s="325"/>
      <c r="CC528" s="325"/>
      <c r="CD528" s="325"/>
      <c r="CE528" s="325"/>
      <c r="CF528" s="325"/>
      <c r="CG528" s="325"/>
      <c r="CH528" s="325"/>
      <c r="CI528" s="325"/>
      <c r="CJ528" s="325"/>
      <c r="CK528" s="325"/>
      <c r="CL528" s="325"/>
      <c r="CM528" s="325"/>
      <c r="CN528" s="325"/>
      <c r="CO528" s="325"/>
      <c r="CP528" s="325"/>
      <c r="CQ528" s="325"/>
      <c r="CR528" s="325"/>
      <c r="CS528" s="325"/>
      <c r="CT528" s="325"/>
      <c r="CU528" s="325"/>
      <c r="CV528" s="325"/>
      <c r="CW528" s="325"/>
      <c r="CX528" s="325"/>
    </row>
    <row r="529" spans="1:102" s="36" customFormat="1" ht="15" hidden="1" customHeight="1">
      <c r="A529" s="329"/>
      <c r="B529" s="37" t="str">
        <f t="shared" ca="1" si="228"/>
        <v/>
      </c>
      <c r="C529" s="41" t="str">
        <f t="shared" ca="1" si="229"/>
        <v/>
      </c>
      <c r="D529" s="39" t="str">
        <f t="shared" ca="1" si="230"/>
        <v/>
      </c>
      <c r="E529" s="39" t="str">
        <f t="shared" ca="1" si="242"/>
        <v/>
      </c>
      <c r="F529" s="39" t="str">
        <f t="shared" ca="1" si="231"/>
        <v/>
      </c>
      <c r="G529" s="101"/>
      <c r="H529" s="39">
        <f t="shared" ca="1" si="222"/>
        <v>0</v>
      </c>
      <c r="J529" s="332"/>
      <c r="K529" s="37" t="str">
        <f t="shared" ca="1" si="232"/>
        <v/>
      </c>
      <c r="L529" s="41" t="str">
        <f t="shared" ca="1" si="233"/>
        <v/>
      </c>
      <c r="M529" s="39" t="str">
        <f t="shared" si="223"/>
        <v/>
      </c>
      <c r="N529" s="39" t="str">
        <f t="shared" ca="1" si="243"/>
        <v/>
      </c>
      <c r="O529" s="39">
        <f ca="1">ROUND(Q528*$O$5/payments_per_year,2)</f>
        <v>0</v>
      </c>
      <c r="P529" s="101"/>
      <c r="Q529" s="39">
        <f t="shared" ca="1" si="244"/>
        <v>0</v>
      </c>
      <c r="R529" s="332"/>
      <c r="S529" s="37" t="str">
        <f t="shared" ca="1" si="234"/>
        <v/>
      </c>
      <c r="T529" s="41" t="str">
        <f t="shared" ca="1" si="235"/>
        <v/>
      </c>
      <c r="U529" s="39" t="str">
        <f t="shared" si="224"/>
        <v/>
      </c>
      <c r="V529" s="39" t="str">
        <f t="shared" ca="1" si="245"/>
        <v/>
      </c>
      <c r="W529" s="39">
        <f t="shared" ca="1" si="225"/>
        <v>0</v>
      </c>
      <c r="X529" s="40"/>
      <c r="Y529" s="39">
        <f t="shared" ca="1" si="246"/>
        <v>0</v>
      </c>
      <c r="Z529" s="327"/>
      <c r="AA529" s="37" t="str">
        <f t="shared" ca="1" si="236"/>
        <v/>
      </c>
      <c r="AB529" s="41" t="str">
        <f t="shared" ca="1" si="237"/>
        <v/>
      </c>
      <c r="AC529" s="39" t="str">
        <f t="shared" si="226"/>
        <v/>
      </c>
      <c r="AD529" s="39" t="str">
        <f t="shared" ca="1" si="247"/>
        <v/>
      </c>
      <c r="AE529" s="39" t="str">
        <f t="shared" ca="1" si="238"/>
        <v/>
      </c>
      <c r="AF529" s="40"/>
      <c r="AG529" s="39">
        <f t="shared" ca="1" si="248"/>
        <v>0</v>
      </c>
      <c r="AH529" s="339"/>
      <c r="AI529" s="37" t="str">
        <f t="shared" ca="1" si="239"/>
        <v/>
      </c>
      <c r="AJ529" s="41" t="str">
        <f t="shared" ca="1" si="240"/>
        <v/>
      </c>
      <c r="AK529" s="39" t="str">
        <f t="shared" si="227"/>
        <v/>
      </c>
      <c r="AL529" s="39" t="str">
        <f t="shared" ca="1" si="249"/>
        <v/>
      </c>
      <c r="AM529" s="39" t="str">
        <f t="shared" ca="1" si="241"/>
        <v/>
      </c>
      <c r="AN529" s="40"/>
      <c r="AO529" s="39">
        <f t="shared" ca="1" si="250"/>
        <v>0</v>
      </c>
      <c r="AP529" s="339"/>
      <c r="AW529" s="329"/>
      <c r="BI529" s="329"/>
      <c r="BJ529" s="329"/>
      <c r="BK529" s="329"/>
      <c r="BL529" s="329"/>
      <c r="BM529" s="329"/>
      <c r="BN529" s="329"/>
      <c r="BO529" s="329"/>
      <c r="BP529" s="329"/>
      <c r="BQ529" s="329"/>
      <c r="BR529" s="329"/>
      <c r="BS529" s="329"/>
      <c r="BT529" s="329"/>
      <c r="BU529" s="329"/>
      <c r="BV529" s="329"/>
      <c r="BW529" s="325"/>
      <c r="BX529" s="325"/>
      <c r="BY529" s="325"/>
      <c r="BZ529" s="325"/>
      <c r="CA529" s="325"/>
      <c r="CB529" s="325"/>
      <c r="CC529" s="325"/>
      <c r="CD529" s="325"/>
      <c r="CE529" s="325"/>
      <c r="CF529" s="325"/>
      <c r="CG529" s="325"/>
      <c r="CH529" s="325"/>
      <c r="CI529" s="325"/>
      <c r="CJ529" s="325"/>
      <c r="CK529" s="325"/>
      <c r="CL529" s="325"/>
      <c r="CM529" s="325"/>
      <c r="CN529" s="325"/>
      <c r="CO529" s="325"/>
      <c r="CP529" s="325"/>
      <c r="CQ529" s="325"/>
      <c r="CR529" s="325"/>
      <c r="CS529" s="325"/>
      <c r="CT529" s="325"/>
      <c r="CU529" s="325"/>
      <c r="CV529" s="325"/>
      <c r="CW529" s="325"/>
      <c r="CX529" s="325"/>
    </row>
    <row r="530" spans="1:102" s="36" customFormat="1" ht="15" hidden="1" customHeight="1">
      <c r="A530" s="329"/>
      <c r="B530" s="37" t="str">
        <f t="shared" ca="1" si="228"/>
        <v/>
      </c>
      <c r="C530" s="41" t="str">
        <f t="shared" ca="1" si="229"/>
        <v/>
      </c>
      <c r="D530" s="39" t="str">
        <f t="shared" ca="1" si="230"/>
        <v/>
      </c>
      <c r="E530" s="39" t="str">
        <f t="shared" ca="1" si="242"/>
        <v/>
      </c>
      <c r="F530" s="39" t="str">
        <f t="shared" ca="1" si="231"/>
        <v/>
      </c>
      <c r="G530" s="101"/>
      <c r="H530" s="39">
        <f t="shared" ca="1" si="222"/>
        <v>0</v>
      </c>
      <c r="J530" s="332"/>
      <c r="K530" s="37" t="str">
        <f t="shared" ca="1" si="232"/>
        <v/>
      </c>
      <c r="L530" s="41" t="str">
        <f t="shared" ca="1" si="233"/>
        <v/>
      </c>
      <c r="M530" s="39" t="str">
        <f t="shared" si="223"/>
        <v/>
      </c>
      <c r="N530" s="39" t="str">
        <f t="shared" ca="1" si="243"/>
        <v/>
      </c>
      <c r="O530" s="39" t="str">
        <f ca="1">IF(L530="","",ROUND(Q529*$O$5/payments_per_year,2))</f>
        <v/>
      </c>
      <c r="P530" s="101"/>
      <c r="Q530" s="39">
        <f t="shared" ca="1" si="244"/>
        <v>0</v>
      </c>
      <c r="R530" s="332"/>
      <c r="S530" s="37" t="str">
        <f t="shared" ca="1" si="234"/>
        <v/>
      </c>
      <c r="T530" s="41" t="str">
        <f t="shared" ca="1" si="235"/>
        <v/>
      </c>
      <c r="U530" s="39" t="str">
        <f t="shared" si="224"/>
        <v/>
      </c>
      <c r="V530" s="39" t="str">
        <f t="shared" ca="1" si="245"/>
        <v/>
      </c>
      <c r="W530" s="39">
        <f t="shared" ca="1" si="225"/>
        <v>0</v>
      </c>
      <c r="X530" s="40"/>
      <c r="Y530" s="39">
        <f t="shared" ca="1" si="246"/>
        <v>0</v>
      </c>
      <c r="Z530" s="327"/>
      <c r="AA530" s="37" t="str">
        <f t="shared" ca="1" si="236"/>
        <v/>
      </c>
      <c r="AB530" s="41" t="str">
        <f t="shared" ca="1" si="237"/>
        <v/>
      </c>
      <c r="AC530" s="39" t="str">
        <f t="shared" si="226"/>
        <v/>
      </c>
      <c r="AD530" s="39" t="str">
        <f t="shared" ca="1" si="247"/>
        <v/>
      </c>
      <c r="AE530" s="39" t="str">
        <f t="shared" ca="1" si="238"/>
        <v/>
      </c>
      <c r="AF530" s="40"/>
      <c r="AG530" s="39">
        <f t="shared" ca="1" si="248"/>
        <v>0</v>
      </c>
      <c r="AH530" s="339"/>
      <c r="AI530" s="37" t="str">
        <f t="shared" ca="1" si="239"/>
        <v/>
      </c>
      <c r="AJ530" s="41" t="str">
        <f t="shared" ca="1" si="240"/>
        <v/>
      </c>
      <c r="AK530" s="39" t="str">
        <f t="shared" si="227"/>
        <v/>
      </c>
      <c r="AL530" s="39" t="str">
        <f t="shared" ca="1" si="249"/>
        <v/>
      </c>
      <c r="AM530" s="39" t="str">
        <f t="shared" ca="1" si="241"/>
        <v/>
      </c>
      <c r="AN530" s="40"/>
      <c r="AO530" s="39">
        <f t="shared" ca="1" si="250"/>
        <v>0</v>
      </c>
      <c r="AP530" s="339"/>
      <c r="AW530" s="329"/>
      <c r="BI530" s="329"/>
      <c r="BJ530" s="329"/>
      <c r="BK530" s="329"/>
      <c r="BL530" s="329"/>
      <c r="BM530" s="329"/>
      <c r="BN530" s="329"/>
      <c r="BO530" s="329"/>
      <c r="BP530" s="329"/>
      <c r="BQ530" s="329"/>
      <c r="BR530" s="329"/>
      <c r="BS530" s="329"/>
      <c r="BT530" s="329"/>
      <c r="BU530" s="329"/>
      <c r="BV530" s="329"/>
      <c r="BW530" s="325"/>
      <c r="BX530" s="325"/>
      <c r="BY530" s="325"/>
      <c r="BZ530" s="325"/>
      <c r="CA530" s="325"/>
      <c r="CB530" s="325"/>
      <c r="CC530" s="325"/>
      <c r="CD530" s="325"/>
      <c r="CE530" s="325"/>
      <c r="CF530" s="325"/>
      <c r="CG530" s="325"/>
      <c r="CH530" s="325"/>
      <c r="CI530" s="325"/>
      <c r="CJ530" s="325"/>
      <c r="CK530" s="325"/>
      <c r="CL530" s="325"/>
      <c r="CM530" s="325"/>
      <c r="CN530" s="325"/>
      <c r="CO530" s="325"/>
      <c r="CP530" s="325"/>
      <c r="CQ530" s="325"/>
      <c r="CR530" s="325"/>
      <c r="CS530" s="325"/>
      <c r="CT530" s="325"/>
      <c r="CU530" s="325"/>
      <c r="CV530" s="325"/>
      <c r="CW530" s="325"/>
      <c r="CX530" s="325"/>
    </row>
    <row r="531" spans="1:102" s="36" customFormat="1" ht="15" hidden="1" customHeight="1">
      <c r="A531" s="329"/>
      <c r="B531" s="37" t="str">
        <f t="shared" ca="1" si="228"/>
        <v/>
      </c>
      <c r="C531" s="41" t="str">
        <f t="shared" ca="1" si="229"/>
        <v/>
      </c>
      <c r="D531" s="39" t="str">
        <f t="shared" ca="1" si="230"/>
        <v/>
      </c>
      <c r="E531" s="39" t="str">
        <f t="shared" ca="1" si="242"/>
        <v/>
      </c>
      <c r="F531" s="39" t="str">
        <f t="shared" ca="1" si="231"/>
        <v/>
      </c>
      <c r="G531" s="101"/>
      <c r="H531" s="39">
        <f t="shared" ref="H531:H594" ca="1" si="251">IF(B531="",0,ROUND(H530-E531-G531,2))</f>
        <v>0</v>
      </c>
      <c r="J531" s="332"/>
      <c r="K531" s="37" t="str">
        <f t="shared" ca="1" si="232"/>
        <v/>
      </c>
      <c r="L531" s="41" t="str">
        <f t="shared" ca="1" si="233"/>
        <v/>
      </c>
      <c r="M531" s="39" t="str">
        <f t="shared" ref="M531:M594" si="252">$O$10</f>
        <v/>
      </c>
      <c r="N531" s="39" t="str">
        <f t="shared" ca="1" si="243"/>
        <v/>
      </c>
      <c r="O531" s="39">
        <f ca="1">ROUND(Q530*$O$5/payments_per_year,2)</f>
        <v>0</v>
      </c>
      <c r="P531" s="101"/>
      <c r="Q531" s="39">
        <f t="shared" ca="1" si="244"/>
        <v>0</v>
      </c>
      <c r="R531" s="332"/>
      <c r="S531" s="37" t="str">
        <f t="shared" ca="1" si="234"/>
        <v/>
      </c>
      <c r="T531" s="41" t="str">
        <f t="shared" ca="1" si="235"/>
        <v/>
      </c>
      <c r="U531" s="39" t="str">
        <f t="shared" ref="U531:U594" si="253">$W$10</f>
        <v/>
      </c>
      <c r="V531" s="39" t="str">
        <f t="shared" ca="1" si="245"/>
        <v/>
      </c>
      <c r="W531" s="39">
        <f t="shared" ref="W531:W594" ca="1" si="254">ROUND(Y530*$W$5/payments_per_year,2)</f>
        <v>0</v>
      </c>
      <c r="X531" s="40"/>
      <c r="Y531" s="39">
        <f t="shared" ca="1" si="246"/>
        <v>0</v>
      </c>
      <c r="Z531" s="327"/>
      <c r="AA531" s="37" t="str">
        <f t="shared" ca="1" si="236"/>
        <v/>
      </c>
      <c r="AB531" s="41" t="str">
        <f t="shared" ca="1" si="237"/>
        <v/>
      </c>
      <c r="AC531" s="39" t="str">
        <f t="shared" ref="AC531:AC594" si="255">$AE$10</f>
        <v/>
      </c>
      <c r="AD531" s="39" t="str">
        <f t="shared" ca="1" si="247"/>
        <v/>
      </c>
      <c r="AE531" s="39" t="str">
        <f t="shared" ca="1" si="238"/>
        <v/>
      </c>
      <c r="AF531" s="40"/>
      <c r="AG531" s="39">
        <f t="shared" ca="1" si="248"/>
        <v>0</v>
      </c>
      <c r="AH531" s="339"/>
      <c r="AI531" s="37" t="str">
        <f t="shared" ca="1" si="239"/>
        <v/>
      </c>
      <c r="AJ531" s="41" t="str">
        <f t="shared" ca="1" si="240"/>
        <v/>
      </c>
      <c r="AK531" s="39" t="str">
        <f t="shared" ref="AK531:AK594" si="256">$AE$10</f>
        <v/>
      </c>
      <c r="AL531" s="39" t="str">
        <f t="shared" ca="1" si="249"/>
        <v/>
      </c>
      <c r="AM531" s="39" t="str">
        <f t="shared" ca="1" si="241"/>
        <v/>
      </c>
      <c r="AN531" s="40"/>
      <c r="AO531" s="39">
        <f t="shared" ca="1" si="250"/>
        <v>0</v>
      </c>
      <c r="AP531" s="339"/>
      <c r="AW531" s="329"/>
      <c r="BI531" s="329"/>
      <c r="BJ531" s="329"/>
      <c r="BK531" s="329"/>
      <c r="BL531" s="329"/>
      <c r="BM531" s="329"/>
      <c r="BN531" s="329"/>
      <c r="BO531" s="329"/>
      <c r="BP531" s="329"/>
      <c r="BQ531" s="329"/>
      <c r="BR531" s="329"/>
      <c r="BS531" s="329"/>
      <c r="BT531" s="329"/>
      <c r="BU531" s="329"/>
      <c r="BV531" s="329"/>
      <c r="BW531" s="325"/>
      <c r="BX531" s="325"/>
      <c r="BY531" s="325"/>
      <c r="BZ531" s="325"/>
      <c r="CA531" s="325"/>
      <c r="CB531" s="325"/>
      <c r="CC531" s="325"/>
      <c r="CD531" s="325"/>
      <c r="CE531" s="325"/>
      <c r="CF531" s="325"/>
      <c r="CG531" s="325"/>
      <c r="CH531" s="325"/>
      <c r="CI531" s="325"/>
      <c r="CJ531" s="325"/>
      <c r="CK531" s="325"/>
      <c r="CL531" s="325"/>
      <c r="CM531" s="325"/>
      <c r="CN531" s="325"/>
      <c r="CO531" s="325"/>
      <c r="CP531" s="325"/>
      <c r="CQ531" s="325"/>
      <c r="CR531" s="325"/>
      <c r="CS531" s="325"/>
      <c r="CT531" s="325"/>
      <c r="CU531" s="325"/>
      <c r="CV531" s="325"/>
      <c r="CW531" s="325"/>
      <c r="CX531" s="325"/>
    </row>
    <row r="532" spans="1:102" s="36" customFormat="1" ht="15" hidden="1" customHeight="1">
      <c r="A532" s="329"/>
      <c r="B532" s="37" t="str">
        <f t="shared" ref="B532:B595" ca="1" si="257">IF(B531&lt;$F$11,IF(H531&gt;0,B531+1,""),"")</f>
        <v/>
      </c>
      <c r="C532" s="41" t="str">
        <f t="shared" ref="C532:C595" ca="1" si="258">IF(B532="","",IF(B532&lt;=$F$11,IF(payments_per_year=26,DATE(YEAR(start_date),MONTH(start_date),DAY(start_date)+14*B532),IF(payments_per_year=52,DATE(YEAR(start_date),MONTH(start_date),DAY(start_date)+7*B532),DATE(YEAR(start_date),MONTH(start_date)+B532*12/$F$7,DAY(start_date)))),""))</f>
        <v/>
      </c>
      <c r="D532" s="39" t="str">
        <f t="shared" ref="D532:D595" ca="1" si="259">IF(C532="","",IF($F$10+F532&gt;H531,ROUND(H531+F532,2),$F$10))</f>
        <v/>
      </c>
      <c r="E532" s="39" t="str">
        <f t="shared" ca="1" si="242"/>
        <v/>
      </c>
      <c r="F532" s="39" t="str">
        <f t="shared" ref="F532:F595" ca="1" si="260">IF(C532="","",ROUND(H531*$F$5/payments_per_year,2))</f>
        <v/>
      </c>
      <c r="G532" s="101"/>
      <c r="H532" s="39">
        <f t="shared" ca="1" si="251"/>
        <v>0</v>
      </c>
      <c r="J532" s="332"/>
      <c r="K532" s="37" t="str">
        <f t="shared" ref="K532:K595" ca="1" si="261">IF(K531&lt;$F$11,IF(Q531&gt;0,K531+1,""),"")</f>
        <v/>
      </c>
      <c r="L532" s="41" t="str">
        <f t="shared" ref="L532:L595" ca="1" si="262">IF(K532="","",IF(K532&lt;=$F$11,IF(payments_per_year=26,DATE(YEAR(start_date),MONTH(start_date),DAY(start_date)+14*K532),IF(payments_per_year=52,DATE(YEAR(start_date),MONTH(start_date),DAY(start_date)+7*K532),DATE(YEAR(start_date),MONTH(start_date)+K532*12/$F$7,DAY(start_date)))),""))</f>
        <v/>
      </c>
      <c r="M532" s="39" t="str">
        <f t="shared" si="252"/>
        <v/>
      </c>
      <c r="N532" s="39" t="str">
        <f t="shared" ca="1" si="243"/>
        <v/>
      </c>
      <c r="O532" s="39" t="str">
        <f ca="1">IF(L532="","",ROUND(Q531*$O$5/payments_per_year,2))</f>
        <v/>
      </c>
      <c r="P532" s="101"/>
      <c r="Q532" s="39">
        <f t="shared" ca="1" si="244"/>
        <v>0</v>
      </c>
      <c r="R532" s="332"/>
      <c r="S532" s="37" t="str">
        <f t="shared" ref="S532:S595" ca="1" si="263">IF(S531&lt;$F$11,IF(Y531&gt;0,S531+1,""),"")</f>
        <v/>
      </c>
      <c r="T532" s="41" t="str">
        <f t="shared" ref="T532:T595" ca="1" si="264">IF(S532="","",IF(S532&lt;=$F$11,IF(payments_per_year=26,DATE(YEAR(start_date),MONTH(start_date),DAY(start_date)+14*S532),IF(payments_per_year=52,DATE(YEAR(start_date),MONTH(start_date),DAY(start_date)+7*S532),DATE(YEAR(start_date),MONTH(start_date)+S532*12/$F$7,DAY(start_date)))),""))</f>
        <v/>
      </c>
      <c r="U532" s="39" t="str">
        <f t="shared" si="253"/>
        <v/>
      </c>
      <c r="V532" s="39" t="str">
        <f t="shared" ca="1" si="245"/>
        <v/>
      </c>
      <c r="W532" s="39">
        <f t="shared" ca="1" si="254"/>
        <v>0</v>
      </c>
      <c r="X532" s="40"/>
      <c r="Y532" s="39">
        <f t="shared" ca="1" si="246"/>
        <v>0</v>
      </c>
      <c r="Z532" s="327"/>
      <c r="AA532" s="37" t="str">
        <f t="shared" ref="AA532:AA595" ca="1" si="265">IF(AA531&lt;$F$11,IF(AG531&gt;0,AA531+1,""),"")</f>
        <v/>
      </c>
      <c r="AB532" s="41" t="str">
        <f t="shared" ref="AB532:AB595" ca="1" si="266">IF(AA532="","",IF(AA532&lt;=$F$11,IF(payments_per_year=26,DATE(YEAR(start_date),MONTH(start_date),DAY(start_date)+14*AA532),IF(payments_per_year=52,DATE(YEAR(start_date),MONTH(start_date),DAY(start_date)+7*AA532),DATE(YEAR(start_date),MONTH(start_date)+AA532*12/$F$7,DAY(start_date)))),""))</f>
        <v/>
      </c>
      <c r="AC532" s="39" t="str">
        <f t="shared" si="255"/>
        <v/>
      </c>
      <c r="AD532" s="39" t="str">
        <f t="shared" ca="1" si="247"/>
        <v/>
      </c>
      <c r="AE532" s="39" t="str">
        <f t="shared" ref="AE532:AE595" ca="1" si="267">IF(AB532="","",ROUND(AG531*$F$5/payments_per_year,2))</f>
        <v/>
      </c>
      <c r="AF532" s="40"/>
      <c r="AG532" s="39">
        <f t="shared" ca="1" si="248"/>
        <v>0</v>
      </c>
      <c r="AH532" s="339"/>
      <c r="AI532" s="37" t="str">
        <f t="shared" ref="AI532:AI595" ca="1" si="268">IF(AI531&lt;$F$11,IF(AO531&gt;0,AI531+1,""),"")</f>
        <v/>
      </c>
      <c r="AJ532" s="41" t="str">
        <f t="shared" ref="AJ532:AJ595" ca="1" si="269">IF(AI532="","",IF(AI532&lt;=$F$11,IF(payments_per_year=26,DATE(YEAR(start_date),MONTH(start_date),DAY(start_date)+14*AI532),IF(payments_per_year=52,DATE(YEAR(start_date),MONTH(start_date),DAY(start_date)+7*AI532),DATE(YEAR(start_date),MONTH(start_date)+AI532*12/$F$7,DAY(start_date)))),""))</f>
        <v/>
      </c>
      <c r="AK532" s="39" t="str">
        <f t="shared" si="256"/>
        <v/>
      </c>
      <c r="AL532" s="39" t="str">
        <f t="shared" ca="1" si="249"/>
        <v/>
      </c>
      <c r="AM532" s="39" t="str">
        <f t="shared" ref="AM532:AM595" ca="1" si="270">IF(AJ532="","",ROUND(AO531*$F$5/payments_per_year,2))</f>
        <v/>
      </c>
      <c r="AN532" s="40"/>
      <c r="AO532" s="39">
        <f t="shared" ca="1" si="250"/>
        <v>0</v>
      </c>
      <c r="AP532" s="339"/>
      <c r="AW532" s="329"/>
      <c r="BI532" s="329"/>
      <c r="BJ532" s="329"/>
      <c r="BK532" s="329"/>
      <c r="BL532" s="329"/>
      <c r="BM532" s="329"/>
      <c r="BN532" s="329"/>
      <c r="BO532" s="329"/>
      <c r="BP532" s="329"/>
      <c r="BQ532" s="329"/>
      <c r="BR532" s="329"/>
      <c r="BS532" s="329"/>
      <c r="BT532" s="329"/>
      <c r="BU532" s="329"/>
      <c r="BV532" s="329"/>
      <c r="BW532" s="325"/>
      <c r="BX532" s="325"/>
      <c r="BY532" s="325"/>
      <c r="BZ532" s="325"/>
      <c r="CA532" s="325"/>
      <c r="CB532" s="325"/>
      <c r="CC532" s="325"/>
      <c r="CD532" s="325"/>
      <c r="CE532" s="325"/>
      <c r="CF532" s="325"/>
      <c r="CG532" s="325"/>
      <c r="CH532" s="325"/>
      <c r="CI532" s="325"/>
      <c r="CJ532" s="325"/>
      <c r="CK532" s="325"/>
      <c r="CL532" s="325"/>
      <c r="CM532" s="325"/>
      <c r="CN532" s="325"/>
      <c r="CO532" s="325"/>
      <c r="CP532" s="325"/>
      <c r="CQ532" s="325"/>
      <c r="CR532" s="325"/>
      <c r="CS532" s="325"/>
      <c r="CT532" s="325"/>
      <c r="CU532" s="325"/>
      <c r="CV532" s="325"/>
      <c r="CW532" s="325"/>
      <c r="CX532" s="325"/>
    </row>
    <row r="533" spans="1:102" s="36" customFormat="1" ht="15" hidden="1" customHeight="1">
      <c r="A533" s="329"/>
      <c r="B533" s="37" t="str">
        <f t="shared" ca="1" si="257"/>
        <v/>
      </c>
      <c r="C533" s="41" t="str">
        <f t="shared" ca="1" si="258"/>
        <v/>
      </c>
      <c r="D533" s="39" t="str">
        <f t="shared" ca="1" si="259"/>
        <v/>
      </c>
      <c r="E533" s="39" t="str">
        <f t="shared" ca="1" si="242"/>
        <v/>
      </c>
      <c r="F533" s="39" t="str">
        <f t="shared" ca="1" si="260"/>
        <v/>
      </c>
      <c r="G533" s="101"/>
      <c r="H533" s="39">
        <f t="shared" ca="1" si="251"/>
        <v>0</v>
      </c>
      <c r="J533" s="332"/>
      <c r="K533" s="37" t="str">
        <f t="shared" ca="1" si="261"/>
        <v/>
      </c>
      <c r="L533" s="41" t="str">
        <f t="shared" ca="1" si="262"/>
        <v/>
      </c>
      <c r="M533" s="39" t="str">
        <f t="shared" si="252"/>
        <v/>
      </c>
      <c r="N533" s="39" t="str">
        <f t="shared" ca="1" si="243"/>
        <v/>
      </c>
      <c r="O533" s="39">
        <f ca="1">ROUND(Q532*$O$5/payments_per_year,2)</f>
        <v>0</v>
      </c>
      <c r="P533" s="101"/>
      <c r="Q533" s="39">
        <f t="shared" ca="1" si="244"/>
        <v>0</v>
      </c>
      <c r="R533" s="332"/>
      <c r="S533" s="37" t="str">
        <f t="shared" ca="1" si="263"/>
        <v/>
      </c>
      <c r="T533" s="41" t="str">
        <f t="shared" ca="1" si="264"/>
        <v/>
      </c>
      <c r="U533" s="39" t="str">
        <f t="shared" si="253"/>
        <v/>
      </c>
      <c r="V533" s="39" t="str">
        <f t="shared" ca="1" si="245"/>
        <v/>
      </c>
      <c r="W533" s="39">
        <f t="shared" ca="1" si="254"/>
        <v>0</v>
      </c>
      <c r="X533" s="40"/>
      <c r="Y533" s="39">
        <f t="shared" ca="1" si="246"/>
        <v>0</v>
      </c>
      <c r="Z533" s="327"/>
      <c r="AA533" s="37" t="str">
        <f t="shared" ca="1" si="265"/>
        <v/>
      </c>
      <c r="AB533" s="41" t="str">
        <f t="shared" ca="1" si="266"/>
        <v/>
      </c>
      <c r="AC533" s="39" t="str">
        <f t="shared" si="255"/>
        <v/>
      </c>
      <c r="AD533" s="39" t="str">
        <f t="shared" ca="1" si="247"/>
        <v/>
      </c>
      <c r="AE533" s="39" t="str">
        <f t="shared" ca="1" si="267"/>
        <v/>
      </c>
      <c r="AF533" s="40"/>
      <c r="AG533" s="39">
        <f t="shared" ca="1" si="248"/>
        <v>0</v>
      </c>
      <c r="AH533" s="339"/>
      <c r="AI533" s="37" t="str">
        <f t="shared" ca="1" si="268"/>
        <v/>
      </c>
      <c r="AJ533" s="41" t="str">
        <f t="shared" ca="1" si="269"/>
        <v/>
      </c>
      <c r="AK533" s="39" t="str">
        <f t="shared" si="256"/>
        <v/>
      </c>
      <c r="AL533" s="39" t="str">
        <f t="shared" ca="1" si="249"/>
        <v/>
      </c>
      <c r="AM533" s="39" t="str">
        <f t="shared" ca="1" si="270"/>
        <v/>
      </c>
      <c r="AN533" s="40"/>
      <c r="AO533" s="39">
        <f t="shared" ca="1" si="250"/>
        <v>0</v>
      </c>
      <c r="AP533" s="339"/>
      <c r="AW533" s="329"/>
      <c r="BI533" s="329"/>
      <c r="BJ533" s="329"/>
      <c r="BK533" s="329"/>
      <c r="BL533" s="329"/>
      <c r="BM533" s="329"/>
      <c r="BN533" s="329"/>
      <c r="BO533" s="329"/>
      <c r="BP533" s="329"/>
      <c r="BQ533" s="329"/>
      <c r="BR533" s="329"/>
      <c r="BS533" s="329"/>
      <c r="BT533" s="329"/>
      <c r="BU533" s="329"/>
      <c r="BV533" s="329"/>
      <c r="BW533" s="325"/>
      <c r="BX533" s="325"/>
      <c r="BY533" s="325"/>
      <c r="BZ533" s="325"/>
      <c r="CA533" s="325"/>
      <c r="CB533" s="325"/>
      <c r="CC533" s="325"/>
      <c r="CD533" s="325"/>
      <c r="CE533" s="325"/>
      <c r="CF533" s="325"/>
      <c r="CG533" s="325"/>
      <c r="CH533" s="325"/>
      <c r="CI533" s="325"/>
      <c r="CJ533" s="325"/>
      <c r="CK533" s="325"/>
      <c r="CL533" s="325"/>
      <c r="CM533" s="325"/>
      <c r="CN533" s="325"/>
      <c r="CO533" s="325"/>
      <c r="CP533" s="325"/>
      <c r="CQ533" s="325"/>
      <c r="CR533" s="325"/>
      <c r="CS533" s="325"/>
      <c r="CT533" s="325"/>
      <c r="CU533" s="325"/>
      <c r="CV533" s="325"/>
      <c r="CW533" s="325"/>
      <c r="CX533" s="325"/>
    </row>
    <row r="534" spans="1:102" s="36" customFormat="1" ht="15" hidden="1" customHeight="1">
      <c r="A534" s="329"/>
      <c r="B534" s="37" t="str">
        <f t="shared" ca="1" si="257"/>
        <v/>
      </c>
      <c r="C534" s="41" t="str">
        <f t="shared" ca="1" si="258"/>
        <v/>
      </c>
      <c r="D534" s="39" t="str">
        <f t="shared" ca="1" si="259"/>
        <v/>
      </c>
      <c r="E534" s="39" t="str">
        <f t="shared" ca="1" si="242"/>
        <v/>
      </c>
      <c r="F534" s="39" t="str">
        <f t="shared" ca="1" si="260"/>
        <v/>
      </c>
      <c r="G534" s="101"/>
      <c r="H534" s="39">
        <f t="shared" ca="1" si="251"/>
        <v>0</v>
      </c>
      <c r="J534" s="332"/>
      <c r="K534" s="37" t="str">
        <f t="shared" ca="1" si="261"/>
        <v/>
      </c>
      <c r="L534" s="41" t="str">
        <f t="shared" ca="1" si="262"/>
        <v/>
      </c>
      <c r="M534" s="39" t="str">
        <f t="shared" si="252"/>
        <v/>
      </c>
      <c r="N534" s="39" t="str">
        <f t="shared" ca="1" si="243"/>
        <v/>
      </c>
      <c r="O534" s="39" t="str">
        <f ca="1">IF(L534="","",ROUND(Q533*$O$5/payments_per_year,2))</f>
        <v/>
      </c>
      <c r="P534" s="101"/>
      <c r="Q534" s="39">
        <f t="shared" ca="1" si="244"/>
        <v>0</v>
      </c>
      <c r="R534" s="332"/>
      <c r="S534" s="37" t="str">
        <f t="shared" ca="1" si="263"/>
        <v/>
      </c>
      <c r="T534" s="41" t="str">
        <f t="shared" ca="1" si="264"/>
        <v/>
      </c>
      <c r="U534" s="39" t="str">
        <f t="shared" si="253"/>
        <v/>
      </c>
      <c r="V534" s="39" t="str">
        <f t="shared" ca="1" si="245"/>
        <v/>
      </c>
      <c r="W534" s="39">
        <f t="shared" ca="1" si="254"/>
        <v>0</v>
      </c>
      <c r="X534" s="40"/>
      <c r="Y534" s="39">
        <f t="shared" ca="1" si="246"/>
        <v>0</v>
      </c>
      <c r="Z534" s="327"/>
      <c r="AA534" s="37" t="str">
        <f t="shared" ca="1" si="265"/>
        <v/>
      </c>
      <c r="AB534" s="41" t="str">
        <f t="shared" ca="1" si="266"/>
        <v/>
      </c>
      <c r="AC534" s="39" t="str">
        <f t="shared" si="255"/>
        <v/>
      </c>
      <c r="AD534" s="39" t="str">
        <f t="shared" ca="1" si="247"/>
        <v/>
      </c>
      <c r="AE534" s="39" t="str">
        <f t="shared" ca="1" si="267"/>
        <v/>
      </c>
      <c r="AF534" s="40"/>
      <c r="AG534" s="39">
        <f t="shared" ca="1" si="248"/>
        <v>0</v>
      </c>
      <c r="AH534" s="339"/>
      <c r="AI534" s="37" t="str">
        <f t="shared" ca="1" si="268"/>
        <v/>
      </c>
      <c r="AJ534" s="41" t="str">
        <f t="shared" ca="1" si="269"/>
        <v/>
      </c>
      <c r="AK534" s="39" t="str">
        <f t="shared" si="256"/>
        <v/>
      </c>
      <c r="AL534" s="39" t="str">
        <f t="shared" ca="1" si="249"/>
        <v/>
      </c>
      <c r="AM534" s="39" t="str">
        <f t="shared" ca="1" si="270"/>
        <v/>
      </c>
      <c r="AN534" s="40"/>
      <c r="AO534" s="39">
        <f t="shared" ca="1" si="250"/>
        <v>0</v>
      </c>
      <c r="AP534" s="339"/>
      <c r="AW534" s="329"/>
      <c r="BI534" s="329"/>
      <c r="BJ534" s="329"/>
      <c r="BK534" s="329"/>
      <c r="BL534" s="329"/>
      <c r="BM534" s="329"/>
      <c r="BN534" s="329"/>
      <c r="BO534" s="329"/>
      <c r="BP534" s="329"/>
      <c r="BQ534" s="329"/>
      <c r="BR534" s="329"/>
      <c r="BS534" s="329"/>
      <c r="BT534" s="329"/>
      <c r="BU534" s="329"/>
      <c r="BV534" s="329"/>
      <c r="BW534" s="325"/>
      <c r="BX534" s="325"/>
      <c r="BY534" s="325"/>
      <c r="BZ534" s="325"/>
      <c r="CA534" s="325"/>
      <c r="CB534" s="325"/>
      <c r="CC534" s="325"/>
      <c r="CD534" s="325"/>
      <c r="CE534" s="325"/>
      <c r="CF534" s="325"/>
      <c r="CG534" s="325"/>
      <c r="CH534" s="325"/>
      <c r="CI534" s="325"/>
      <c r="CJ534" s="325"/>
      <c r="CK534" s="325"/>
      <c r="CL534" s="325"/>
      <c r="CM534" s="325"/>
      <c r="CN534" s="325"/>
      <c r="CO534" s="325"/>
      <c r="CP534" s="325"/>
      <c r="CQ534" s="325"/>
      <c r="CR534" s="325"/>
      <c r="CS534" s="325"/>
      <c r="CT534" s="325"/>
      <c r="CU534" s="325"/>
      <c r="CV534" s="325"/>
      <c r="CW534" s="325"/>
      <c r="CX534" s="325"/>
    </row>
    <row r="535" spans="1:102" s="36" customFormat="1" ht="15" hidden="1" customHeight="1">
      <c r="A535" s="329"/>
      <c r="B535" s="37" t="str">
        <f t="shared" ca="1" si="257"/>
        <v/>
      </c>
      <c r="C535" s="41" t="str">
        <f t="shared" ca="1" si="258"/>
        <v/>
      </c>
      <c r="D535" s="39" t="str">
        <f t="shared" ca="1" si="259"/>
        <v/>
      </c>
      <c r="E535" s="39" t="str">
        <f t="shared" ref="E535:E598" ca="1" si="271">IF(C535="","",D535-F535)</f>
        <v/>
      </c>
      <c r="F535" s="39" t="str">
        <f t="shared" ca="1" si="260"/>
        <v/>
      </c>
      <c r="G535" s="101"/>
      <c r="H535" s="39">
        <f t="shared" ca="1" si="251"/>
        <v>0</v>
      </c>
      <c r="J535" s="332"/>
      <c r="K535" s="37" t="str">
        <f t="shared" ca="1" si="261"/>
        <v/>
      </c>
      <c r="L535" s="41" t="str">
        <f t="shared" ca="1" si="262"/>
        <v/>
      </c>
      <c r="M535" s="39" t="str">
        <f t="shared" si="252"/>
        <v/>
      </c>
      <c r="N535" s="39" t="str">
        <f t="shared" ref="N535:N598" ca="1" si="272">IF(L535="","",M535-O535)</f>
        <v/>
      </c>
      <c r="O535" s="39">
        <f ca="1">ROUND(Q534*$O$5/payments_per_year,2)</f>
        <v>0</v>
      </c>
      <c r="P535" s="101"/>
      <c r="Q535" s="39">
        <f t="shared" ref="Q535:Q598" ca="1" si="273">IF(K535="",0,ROUND(Q534-N535-P535,2))</f>
        <v>0</v>
      </c>
      <c r="R535" s="332"/>
      <c r="S535" s="37" t="str">
        <f t="shared" ca="1" si="263"/>
        <v/>
      </c>
      <c r="T535" s="41" t="str">
        <f t="shared" ca="1" si="264"/>
        <v/>
      </c>
      <c r="U535" s="39" t="str">
        <f t="shared" si="253"/>
        <v/>
      </c>
      <c r="V535" s="39" t="str">
        <f t="shared" ref="V535:V598" ca="1" si="274">IF(T535="","",U535-W535)</f>
        <v/>
      </c>
      <c r="W535" s="39">
        <f t="shared" ca="1" si="254"/>
        <v>0</v>
      </c>
      <c r="X535" s="40"/>
      <c r="Y535" s="39">
        <f t="shared" ref="Y535:Y598" ca="1" si="275">IF(S535="",0,ROUND(Y534-V535-X535,2))</f>
        <v>0</v>
      </c>
      <c r="Z535" s="327"/>
      <c r="AA535" s="37" t="str">
        <f t="shared" ca="1" si="265"/>
        <v/>
      </c>
      <c r="AB535" s="41" t="str">
        <f t="shared" ca="1" si="266"/>
        <v/>
      </c>
      <c r="AC535" s="39" t="str">
        <f t="shared" si="255"/>
        <v/>
      </c>
      <c r="AD535" s="39" t="str">
        <f t="shared" ref="AD535:AD598" ca="1" si="276">IF(AB535="","",AC535-AE535)</f>
        <v/>
      </c>
      <c r="AE535" s="39" t="str">
        <f t="shared" ca="1" si="267"/>
        <v/>
      </c>
      <c r="AF535" s="40"/>
      <c r="AG535" s="39">
        <f t="shared" ref="AG535:AG598" ca="1" si="277">IF(AA535="",0,ROUND(AG534-AD535-AF535,2))</f>
        <v>0</v>
      </c>
      <c r="AH535" s="339"/>
      <c r="AI535" s="37" t="str">
        <f t="shared" ca="1" si="268"/>
        <v/>
      </c>
      <c r="AJ535" s="41" t="str">
        <f t="shared" ca="1" si="269"/>
        <v/>
      </c>
      <c r="AK535" s="39" t="str">
        <f t="shared" si="256"/>
        <v/>
      </c>
      <c r="AL535" s="39" t="str">
        <f t="shared" ref="AL535:AL598" ca="1" si="278">IF(AJ535="","",AK535-AM535)</f>
        <v/>
      </c>
      <c r="AM535" s="39" t="str">
        <f t="shared" ca="1" si="270"/>
        <v/>
      </c>
      <c r="AN535" s="40"/>
      <c r="AO535" s="39">
        <f t="shared" ref="AO535:AO598" ca="1" si="279">IF(AI535="",0,ROUND(AO534-AL535-AN535,2))</f>
        <v>0</v>
      </c>
      <c r="AP535" s="339"/>
      <c r="AW535" s="329"/>
      <c r="BI535" s="329"/>
      <c r="BJ535" s="329"/>
      <c r="BK535" s="329"/>
      <c r="BL535" s="329"/>
      <c r="BM535" s="329"/>
      <c r="BN535" s="329"/>
      <c r="BO535" s="329"/>
      <c r="BP535" s="329"/>
      <c r="BQ535" s="329"/>
      <c r="BR535" s="329"/>
      <c r="BS535" s="329"/>
      <c r="BT535" s="329"/>
      <c r="BU535" s="329"/>
      <c r="BV535" s="329"/>
      <c r="BW535" s="325"/>
      <c r="BX535" s="325"/>
      <c r="BY535" s="325"/>
      <c r="BZ535" s="325"/>
      <c r="CA535" s="325"/>
      <c r="CB535" s="325"/>
      <c r="CC535" s="325"/>
      <c r="CD535" s="325"/>
      <c r="CE535" s="325"/>
      <c r="CF535" s="325"/>
      <c r="CG535" s="325"/>
      <c r="CH535" s="325"/>
      <c r="CI535" s="325"/>
      <c r="CJ535" s="325"/>
      <c r="CK535" s="325"/>
      <c r="CL535" s="325"/>
      <c r="CM535" s="325"/>
      <c r="CN535" s="325"/>
      <c r="CO535" s="325"/>
      <c r="CP535" s="325"/>
      <c r="CQ535" s="325"/>
      <c r="CR535" s="325"/>
      <c r="CS535" s="325"/>
      <c r="CT535" s="325"/>
      <c r="CU535" s="325"/>
      <c r="CV535" s="325"/>
      <c r="CW535" s="325"/>
      <c r="CX535" s="325"/>
    </row>
    <row r="536" spans="1:102" s="36" customFormat="1" ht="15" hidden="1" customHeight="1">
      <c r="A536" s="329"/>
      <c r="B536" s="37" t="str">
        <f t="shared" ca="1" si="257"/>
        <v/>
      </c>
      <c r="C536" s="41" t="str">
        <f t="shared" ca="1" si="258"/>
        <v/>
      </c>
      <c r="D536" s="39" t="str">
        <f t="shared" ca="1" si="259"/>
        <v/>
      </c>
      <c r="E536" s="39" t="str">
        <f t="shared" ca="1" si="271"/>
        <v/>
      </c>
      <c r="F536" s="39" t="str">
        <f t="shared" ca="1" si="260"/>
        <v/>
      </c>
      <c r="G536" s="101"/>
      <c r="H536" s="39">
        <f t="shared" ca="1" si="251"/>
        <v>0</v>
      </c>
      <c r="J536" s="332"/>
      <c r="K536" s="37" t="str">
        <f t="shared" ca="1" si="261"/>
        <v/>
      </c>
      <c r="L536" s="41" t="str">
        <f t="shared" ca="1" si="262"/>
        <v/>
      </c>
      <c r="M536" s="39" t="str">
        <f t="shared" si="252"/>
        <v/>
      </c>
      <c r="N536" s="39" t="str">
        <f t="shared" ca="1" si="272"/>
        <v/>
      </c>
      <c r="O536" s="39" t="str">
        <f ca="1">IF(L536="","",ROUND(Q535*$O$5/payments_per_year,2))</f>
        <v/>
      </c>
      <c r="P536" s="101"/>
      <c r="Q536" s="39">
        <f t="shared" ca="1" si="273"/>
        <v>0</v>
      </c>
      <c r="R536" s="332"/>
      <c r="S536" s="37" t="str">
        <f t="shared" ca="1" si="263"/>
        <v/>
      </c>
      <c r="T536" s="41" t="str">
        <f t="shared" ca="1" si="264"/>
        <v/>
      </c>
      <c r="U536" s="39" t="str">
        <f t="shared" si="253"/>
        <v/>
      </c>
      <c r="V536" s="39" t="str">
        <f t="shared" ca="1" si="274"/>
        <v/>
      </c>
      <c r="W536" s="39">
        <f t="shared" ca="1" si="254"/>
        <v>0</v>
      </c>
      <c r="X536" s="40"/>
      <c r="Y536" s="39">
        <f t="shared" ca="1" si="275"/>
        <v>0</v>
      </c>
      <c r="Z536" s="327"/>
      <c r="AA536" s="37" t="str">
        <f t="shared" ca="1" si="265"/>
        <v/>
      </c>
      <c r="AB536" s="41" t="str">
        <f t="shared" ca="1" si="266"/>
        <v/>
      </c>
      <c r="AC536" s="39" t="str">
        <f t="shared" si="255"/>
        <v/>
      </c>
      <c r="AD536" s="39" t="str">
        <f t="shared" ca="1" si="276"/>
        <v/>
      </c>
      <c r="AE536" s="39" t="str">
        <f t="shared" ca="1" si="267"/>
        <v/>
      </c>
      <c r="AF536" s="40"/>
      <c r="AG536" s="39">
        <f t="shared" ca="1" si="277"/>
        <v>0</v>
      </c>
      <c r="AH536" s="339"/>
      <c r="AI536" s="37" t="str">
        <f t="shared" ca="1" si="268"/>
        <v/>
      </c>
      <c r="AJ536" s="41" t="str">
        <f t="shared" ca="1" si="269"/>
        <v/>
      </c>
      <c r="AK536" s="39" t="str">
        <f t="shared" si="256"/>
        <v/>
      </c>
      <c r="AL536" s="39" t="str">
        <f t="shared" ca="1" si="278"/>
        <v/>
      </c>
      <c r="AM536" s="39" t="str">
        <f t="shared" ca="1" si="270"/>
        <v/>
      </c>
      <c r="AN536" s="40"/>
      <c r="AO536" s="39">
        <f t="shared" ca="1" si="279"/>
        <v>0</v>
      </c>
      <c r="AP536" s="339"/>
      <c r="AW536" s="329"/>
      <c r="BI536" s="329"/>
      <c r="BJ536" s="329"/>
      <c r="BK536" s="329"/>
      <c r="BL536" s="329"/>
      <c r="BM536" s="329"/>
      <c r="BN536" s="329"/>
      <c r="BO536" s="329"/>
      <c r="BP536" s="329"/>
      <c r="BQ536" s="329"/>
      <c r="BR536" s="329"/>
      <c r="BS536" s="329"/>
      <c r="BT536" s="329"/>
      <c r="BU536" s="329"/>
      <c r="BV536" s="329"/>
      <c r="BW536" s="325"/>
      <c r="BX536" s="325"/>
      <c r="BY536" s="325"/>
      <c r="BZ536" s="325"/>
      <c r="CA536" s="325"/>
      <c r="CB536" s="325"/>
      <c r="CC536" s="325"/>
      <c r="CD536" s="325"/>
      <c r="CE536" s="325"/>
      <c r="CF536" s="325"/>
      <c r="CG536" s="325"/>
      <c r="CH536" s="325"/>
      <c r="CI536" s="325"/>
      <c r="CJ536" s="325"/>
      <c r="CK536" s="325"/>
      <c r="CL536" s="325"/>
      <c r="CM536" s="325"/>
      <c r="CN536" s="325"/>
      <c r="CO536" s="325"/>
      <c r="CP536" s="325"/>
      <c r="CQ536" s="325"/>
      <c r="CR536" s="325"/>
      <c r="CS536" s="325"/>
      <c r="CT536" s="325"/>
      <c r="CU536" s="325"/>
      <c r="CV536" s="325"/>
      <c r="CW536" s="325"/>
      <c r="CX536" s="325"/>
    </row>
    <row r="537" spans="1:102" s="36" customFormat="1" ht="15" hidden="1" customHeight="1">
      <c r="A537" s="329"/>
      <c r="B537" s="37" t="str">
        <f t="shared" ca="1" si="257"/>
        <v/>
      </c>
      <c r="C537" s="41" t="str">
        <f t="shared" ca="1" si="258"/>
        <v/>
      </c>
      <c r="D537" s="39" t="str">
        <f t="shared" ca="1" si="259"/>
        <v/>
      </c>
      <c r="E537" s="39" t="str">
        <f t="shared" ca="1" si="271"/>
        <v/>
      </c>
      <c r="F537" s="39" t="str">
        <f t="shared" ca="1" si="260"/>
        <v/>
      </c>
      <c r="G537" s="101"/>
      <c r="H537" s="39">
        <f t="shared" ca="1" si="251"/>
        <v>0</v>
      </c>
      <c r="J537" s="332"/>
      <c r="K537" s="37" t="str">
        <f t="shared" ca="1" si="261"/>
        <v/>
      </c>
      <c r="L537" s="41" t="str">
        <f t="shared" ca="1" si="262"/>
        <v/>
      </c>
      <c r="M537" s="39" t="str">
        <f t="shared" si="252"/>
        <v/>
      </c>
      <c r="N537" s="39" t="str">
        <f t="shared" ca="1" si="272"/>
        <v/>
      </c>
      <c r="O537" s="39">
        <f ca="1">ROUND(Q536*$O$5/payments_per_year,2)</f>
        <v>0</v>
      </c>
      <c r="P537" s="101"/>
      <c r="Q537" s="39">
        <f t="shared" ca="1" si="273"/>
        <v>0</v>
      </c>
      <c r="R537" s="332"/>
      <c r="S537" s="37" t="str">
        <f t="shared" ca="1" si="263"/>
        <v/>
      </c>
      <c r="T537" s="41" t="str">
        <f t="shared" ca="1" si="264"/>
        <v/>
      </c>
      <c r="U537" s="39" t="str">
        <f t="shared" si="253"/>
        <v/>
      </c>
      <c r="V537" s="39" t="str">
        <f t="shared" ca="1" si="274"/>
        <v/>
      </c>
      <c r="W537" s="39">
        <f t="shared" ca="1" si="254"/>
        <v>0</v>
      </c>
      <c r="X537" s="40"/>
      <c r="Y537" s="39">
        <f t="shared" ca="1" si="275"/>
        <v>0</v>
      </c>
      <c r="Z537" s="327"/>
      <c r="AA537" s="37" t="str">
        <f t="shared" ca="1" si="265"/>
        <v/>
      </c>
      <c r="AB537" s="41" t="str">
        <f t="shared" ca="1" si="266"/>
        <v/>
      </c>
      <c r="AC537" s="39" t="str">
        <f t="shared" si="255"/>
        <v/>
      </c>
      <c r="AD537" s="39" t="str">
        <f t="shared" ca="1" si="276"/>
        <v/>
      </c>
      <c r="AE537" s="39" t="str">
        <f t="shared" ca="1" si="267"/>
        <v/>
      </c>
      <c r="AF537" s="40"/>
      <c r="AG537" s="39">
        <f t="shared" ca="1" si="277"/>
        <v>0</v>
      </c>
      <c r="AH537" s="339"/>
      <c r="AI537" s="37" t="str">
        <f t="shared" ca="1" si="268"/>
        <v/>
      </c>
      <c r="AJ537" s="41" t="str">
        <f t="shared" ca="1" si="269"/>
        <v/>
      </c>
      <c r="AK537" s="39" t="str">
        <f t="shared" si="256"/>
        <v/>
      </c>
      <c r="AL537" s="39" t="str">
        <f t="shared" ca="1" si="278"/>
        <v/>
      </c>
      <c r="AM537" s="39" t="str">
        <f t="shared" ca="1" si="270"/>
        <v/>
      </c>
      <c r="AN537" s="40"/>
      <c r="AO537" s="39">
        <f t="shared" ca="1" si="279"/>
        <v>0</v>
      </c>
      <c r="AP537" s="339"/>
      <c r="AW537" s="329"/>
      <c r="BI537" s="329"/>
      <c r="BJ537" s="329"/>
      <c r="BK537" s="329"/>
      <c r="BL537" s="329"/>
      <c r="BM537" s="329"/>
      <c r="BN537" s="329"/>
      <c r="BO537" s="329"/>
      <c r="BP537" s="329"/>
      <c r="BQ537" s="329"/>
      <c r="BR537" s="329"/>
      <c r="BS537" s="329"/>
      <c r="BT537" s="329"/>
      <c r="BU537" s="329"/>
      <c r="BV537" s="329"/>
      <c r="BW537" s="325"/>
      <c r="BX537" s="325"/>
      <c r="BY537" s="325"/>
      <c r="BZ537" s="325"/>
      <c r="CA537" s="325"/>
      <c r="CB537" s="325"/>
      <c r="CC537" s="325"/>
      <c r="CD537" s="325"/>
      <c r="CE537" s="325"/>
      <c r="CF537" s="325"/>
      <c r="CG537" s="325"/>
      <c r="CH537" s="325"/>
      <c r="CI537" s="325"/>
      <c r="CJ537" s="325"/>
      <c r="CK537" s="325"/>
      <c r="CL537" s="325"/>
      <c r="CM537" s="325"/>
      <c r="CN537" s="325"/>
      <c r="CO537" s="325"/>
      <c r="CP537" s="325"/>
      <c r="CQ537" s="325"/>
      <c r="CR537" s="325"/>
      <c r="CS537" s="325"/>
      <c r="CT537" s="325"/>
      <c r="CU537" s="325"/>
      <c r="CV537" s="325"/>
      <c r="CW537" s="325"/>
      <c r="CX537" s="325"/>
    </row>
    <row r="538" spans="1:102" s="36" customFormat="1" ht="15" hidden="1" customHeight="1">
      <c r="A538" s="329"/>
      <c r="B538" s="37" t="str">
        <f t="shared" ca="1" si="257"/>
        <v/>
      </c>
      <c r="C538" s="41" t="str">
        <f t="shared" ca="1" si="258"/>
        <v/>
      </c>
      <c r="D538" s="39" t="str">
        <f t="shared" ca="1" si="259"/>
        <v/>
      </c>
      <c r="E538" s="39" t="str">
        <f t="shared" ca="1" si="271"/>
        <v/>
      </c>
      <c r="F538" s="39" t="str">
        <f t="shared" ca="1" si="260"/>
        <v/>
      </c>
      <c r="G538" s="101"/>
      <c r="H538" s="39">
        <f t="shared" ca="1" si="251"/>
        <v>0</v>
      </c>
      <c r="J538" s="332"/>
      <c r="K538" s="37" t="str">
        <f t="shared" ca="1" si="261"/>
        <v/>
      </c>
      <c r="L538" s="41" t="str">
        <f t="shared" ca="1" si="262"/>
        <v/>
      </c>
      <c r="M538" s="39" t="str">
        <f t="shared" si="252"/>
        <v/>
      </c>
      <c r="N538" s="39" t="str">
        <f t="shared" ca="1" si="272"/>
        <v/>
      </c>
      <c r="O538" s="39" t="str">
        <f ca="1">IF(L538="","",ROUND(Q537*$O$5/payments_per_year,2))</f>
        <v/>
      </c>
      <c r="P538" s="101"/>
      <c r="Q538" s="39">
        <f t="shared" ca="1" si="273"/>
        <v>0</v>
      </c>
      <c r="R538" s="332"/>
      <c r="S538" s="37" t="str">
        <f t="shared" ca="1" si="263"/>
        <v/>
      </c>
      <c r="T538" s="41" t="str">
        <f t="shared" ca="1" si="264"/>
        <v/>
      </c>
      <c r="U538" s="39" t="str">
        <f t="shared" si="253"/>
        <v/>
      </c>
      <c r="V538" s="39" t="str">
        <f t="shared" ca="1" si="274"/>
        <v/>
      </c>
      <c r="W538" s="39">
        <f t="shared" ca="1" si="254"/>
        <v>0</v>
      </c>
      <c r="X538" s="40"/>
      <c r="Y538" s="39">
        <f t="shared" ca="1" si="275"/>
        <v>0</v>
      </c>
      <c r="Z538" s="327"/>
      <c r="AA538" s="37" t="str">
        <f t="shared" ca="1" si="265"/>
        <v/>
      </c>
      <c r="AB538" s="41" t="str">
        <f t="shared" ca="1" si="266"/>
        <v/>
      </c>
      <c r="AC538" s="39" t="str">
        <f t="shared" si="255"/>
        <v/>
      </c>
      <c r="AD538" s="39" t="str">
        <f t="shared" ca="1" si="276"/>
        <v/>
      </c>
      <c r="AE538" s="39" t="str">
        <f t="shared" ca="1" si="267"/>
        <v/>
      </c>
      <c r="AF538" s="40"/>
      <c r="AG538" s="39">
        <f t="shared" ca="1" si="277"/>
        <v>0</v>
      </c>
      <c r="AH538" s="339"/>
      <c r="AI538" s="37" t="str">
        <f t="shared" ca="1" si="268"/>
        <v/>
      </c>
      <c r="AJ538" s="41" t="str">
        <f t="shared" ca="1" si="269"/>
        <v/>
      </c>
      <c r="AK538" s="39" t="str">
        <f t="shared" si="256"/>
        <v/>
      </c>
      <c r="AL538" s="39" t="str">
        <f t="shared" ca="1" si="278"/>
        <v/>
      </c>
      <c r="AM538" s="39" t="str">
        <f t="shared" ca="1" si="270"/>
        <v/>
      </c>
      <c r="AN538" s="40"/>
      <c r="AO538" s="39">
        <f t="shared" ca="1" si="279"/>
        <v>0</v>
      </c>
      <c r="AP538" s="339"/>
      <c r="AW538" s="329"/>
      <c r="BI538" s="329"/>
      <c r="BJ538" s="329"/>
      <c r="BK538" s="329"/>
      <c r="BL538" s="329"/>
      <c r="BM538" s="329"/>
      <c r="BN538" s="329"/>
      <c r="BO538" s="329"/>
      <c r="BP538" s="329"/>
      <c r="BQ538" s="329"/>
      <c r="BR538" s="329"/>
      <c r="BS538" s="329"/>
      <c r="BT538" s="329"/>
      <c r="BU538" s="329"/>
      <c r="BV538" s="329"/>
      <c r="BW538" s="325"/>
      <c r="BX538" s="325"/>
      <c r="BY538" s="325"/>
      <c r="BZ538" s="325"/>
      <c r="CA538" s="325"/>
      <c r="CB538" s="325"/>
      <c r="CC538" s="325"/>
      <c r="CD538" s="325"/>
      <c r="CE538" s="325"/>
      <c r="CF538" s="325"/>
      <c r="CG538" s="325"/>
      <c r="CH538" s="325"/>
      <c r="CI538" s="325"/>
      <c r="CJ538" s="325"/>
      <c r="CK538" s="325"/>
      <c r="CL538" s="325"/>
      <c r="CM538" s="325"/>
      <c r="CN538" s="325"/>
      <c r="CO538" s="325"/>
      <c r="CP538" s="325"/>
      <c r="CQ538" s="325"/>
      <c r="CR538" s="325"/>
      <c r="CS538" s="325"/>
      <c r="CT538" s="325"/>
      <c r="CU538" s="325"/>
      <c r="CV538" s="325"/>
      <c r="CW538" s="325"/>
      <c r="CX538" s="325"/>
    </row>
    <row r="539" spans="1:102" s="36" customFormat="1" ht="15" hidden="1" customHeight="1">
      <c r="A539" s="329"/>
      <c r="B539" s="37" t="str">
        <f t="shared" ca="1" si="257"/>
        <v/>
      </c>
      <c r="C539" s="41" t="str">
        <f t="shared" ca="1" si="258"/>
        <v/>
      </c>
      <c r="D539" s="39" t="str">
        <f t="shared" ca="1" si="259"/>
        <v/>
      </c>
      <c r="E539" s="39" t="str">
        <f t="shared" ca="1" si="271"/>
        <v/>
      </c>
      <c r="F539" s="39" t="str">
        <f t="shared" ca="1" si="260"/>
        <v/>
      </c>
      <c r="G539" s="101"/>
      <c r="H539" s="39">
        <f t="shared" ca="1" si="251"/>
        <v>0</v>
      </c>
      <c r="J539" s="332"/>
      <c r="K539" s="37" t="str">
        <f t="shared" ca="1" si="261"/>
        <v/>
      </c>
      <c r="L539" s="41" t="str">
        <f t="shared" ca="1" si="262"/>
        <v/>
      </c>
      <c r="M539" s="39" t="str">
        <f t="shared" si="252"/>
        <v/>
      </c>
      <c r="N539" s="39" t="str">
        <f t="shared" ca="1" si="272"/>
        <v/>
      </c>
      <c r="O539" s="39">
        <f ca="1">ROUND(Q538*$O$5/payments_per_year,2)</f>
        <v>0</v>
      </c>
      <c r="P539" s="101"/>
      <c r="Q539" s="39">
        <f t="shared" ca="1" si="273"/>
        <v>0</v>
      </c>
      <c r="R539" s="332"/>
      <c r="S539" s="37" t="str">
        <f t="shared" ca="1" si="263"/>
        <v/>
      </c>
      <c r="T539" s="41" t="str">
        <f t="shared" ca="1" si="264"/>
        <v/>
      </c>
      <c r="U539" s="39" t="str">
        <f t="shared" si="253"/>
        <v/>
      </c>
      <c r="V539" s="39" t="str">
        <f t="shared" ca="1" si="274"/>
        <v/>
      </c>
      <c r="W539" s="39">
        <f t="shared" ca="1" si="254"/>
        <v>0</v>
      </c>
      <c r="X539" s="40"/>
      <c r="Y539" s="39">
        <f t="shared" ca="1" si="275"/>
        <v>0</v>
      </c>
      <c r="Z539" s="327"/>
      <c r="AA539" s="37" t="str">
        <f t="shared" ca="1" si="265"/>
        <v/>
      </c>
      <c r="AB539" s="41" t="str">
        <f t="shared" ca="1" si="266"/>
        <v/>
      </c>
      <c r="AC539" s="39" t="str">
        <f t="shared" si="255"/>
        <v/>
      </c>
      <c r="AD539" s="39" t="str">
        <f t="shared" ca="1" si="276"/>
        <v/>
      </c>
      <c r="AE539" s="39" t="str">
        <f t="shared" ca="1" si="267"/>
        <v/>
      </c>
      <c r="AF539" s="40"/>
      <c r="AG539" s="39">
        <f t="shared" ca="1" si="277"/>
        <v>0</v>
      </c>
      <c r="AH539" s="339"/>
      <c r="AI539" s="37" t="str">
        <f t="shared" ca="1" si="268"/>
        <v/>
      </c>
      <c r="AJ539" s="41" t="str">
        <f t="shared" ca="1" si="269"/>
        <v/>
      </c>
      <c r="AK539" s="39" t="str">
        <f t="shared" si="256"/>
        <v/>
      </c>
      <c r="AL539" s="39" t="str">
        <f t="shared" ca="1" si="278"/>
        <v/>
      </c>
      <c r="AM539" s="39" t="str">
        <f t="shared" ca="1" si="270"/>
        <v/>
      </c>
      <c r="AN539" s="40"/>
      <c r="AO539" s="39">
        <f t="shared" ca="1" si="279"/>
        <v>0</v>
      </c>
      <c r="AP539" s="339"/>
      <c r="AW539" s="329"/>
      <c r="BI539" s="329"/>
      <c r="BJ539" s="329"/>
      <c r="BK539" s="329"/>
      <c r="BL539" s="329"/>
      <c r="BM539" s="329"/>
      <c r="BN539" s="329"/>
      <c r="BO539" s="329"/>
      <c r="BP539" s="329"/>
      <c r="BQ539" s="329"/>
      <c r="BR539" s="329"/>
      <c r="BS539" s="329"/>
      <c r="BT539" s="329"/>
      <c r="BU539" s="329"/>
      <c r="BV539" s="329"/>
      <c r="BW539" s="325"/>
      <c r="BX539" s="325"/>
      <c r="BY539" s="325"/>
      <c r="BZ539" s="325"/>
      <c r="CA539" s="325"/>
      <c r="CB539" s="325"/>
      <c r="CC539" s="325"/>
      <c r="CD539" s="325"/>
      <c r="CE539" s="325"/>
      <c r="CF539" s="325"/>
      <c r="CG539" s="325"/>
      <c r="CH539" s="325"/>
      <c r="CI539" s="325"/>
      <c r="CJ539" s="325"/>
      <c r="CK539" s="325"/>
      <c r="CL539" s="325"/>
      <c r="CM539" s="325"/>
      <c r="CN539" s="325"/>
      <c r="CO539" s="325"/>
      <c r="CP539" s="325"/>
      <c r="CQ539" s="325"/>
      <c r="CR539" s="325"/>
      <c r="CS539" s="325"/>
      <c r="CT539" s="325"/>
      <c r="CU539" s="325"/>
      <c r="CV539" s="325"/>
      <c r="CW539" s="325"/>
      <c r="CX539" s="325"/>
    </row>
    <row r="540" spans="1:102" s="36" customFormat="1" ht="15" hidden="1" customHeight="1">
      <c r="A540" s="329"/>
      <c r="B540" s="37" t="str">
        <f t="shared" ca="1" si="257"/>
        <v/>
      </c>
      <c r="C540" s="41" t="str">
        <f t="shared" ca="1" si="258"/>
        <v/>
      </c>
      <c r="D540" s="39" t="str">
        <f t="shared" ca="1" si="259"/>
        <v/>
      </c>
      <c r="E540" s="39" t="str">
        <f t="shared" ca="1" si="271"/>
        <v/>
      </c>
      <c r="F540" s="39" t="str">
        <f t="shared" ca="1" si="260"/>
        <v/>
      </c>
      <c r="G540" s="101"/>
      <c r="H540" s="39">
        <f t="shared" ca="1" si="251"/>
        <v>0</v>
      </c>
      <c r="J540" s="332"/>
      <c r="K540" s="37" t="str">
        <f t="shared" ca="1" si="261"/>
        <v/>
      </c>
      <c r="L540" s="41" t="str">
        <f t="shared" ca="1" si="262"/>
        <v/>
      </c>
      <c r="M540" s="39" t="str">
        <f t="shared" si="252"/>
        <v/>
      </c>
      <c r="N540" s="39" t="str">
        <f t="shared" ca="1" si="272"/>
        <v/>
      </c>
      <c r="O540" s="39" t="str">
        <f ca="1">IF(L540="","",ROUND(Q539*$O$5/payments_per_year,2))</f>
        <v/>
      </c>
      <c r="P540" s="101"/>
      <c r="Q540" s="39">
        <f t="shared" ca="1" si="273"/>
        <v>0</v>
      </c>
      <c r="R540" s="332"/>
      <c r="S540" s="37" t="str">
        <f t="shared" ca="1" si="263"/>
        <v/>
      </c>
      <c r="T540" s="41" t="str">
        <f t="shared" ca="1" si="264"/>
        <v/>
      </c>
      <c r="U540" s="39" t="str">
        <f t="shared" si="253"/>
        <v/>
      </c>
      <c r="V540" s="39" t="str">
        <f t="shared" ca="1" si="274"/>
        <v/>
      </c>
      <c r="W540" s="39">
        <f t="shared" ca="1" si="254"/>
        <v>0</v>
      </c>
      <c r="X540" s="40"/>
      <c r="Y540" s="39">
        <f t="shared" ca="1" si="275"/>
        <v>0</v>
      </c>
      <c r="Z540" s="327"/>
      <c r="AA540" s="37" t="str">
        <f t="shared" ca="1" si="265"/>
        <v/>
      </c>
      <c r="AB540" s="41" t="str">
        <f t="shared" ca="1" si="266"/>
        <v/>
      </c>
      <c r="AC540" s="39" t="str">
        <f t="shared" si="255"/>
        <v/>
      </c>
      <c r="AD540" s="39" t="str">
        <f t="shared" ca="1" si="276"/>
        <v/>
      </c>
      <c r="AE540" s="39" t="str">
        <f t="shared" ca="1" si="267"/>
        <v/>
      </c>
      <c r="AF540" s="40"/>
      <c r="AG540" s="39">
        <f t="shared" ca="1" si="277"/>
        <v>0</v>
      </c>
      <c r="AH540" s="339"/>
      <c r="AI540" s="37" t="str">
        <f t="shared" ca="1" si="268"/>
        <v/>
      </c>
      <c r="AJ540" s="41" t="str">
        <f t="shared" ca="1" si="269"/>
        <v/>
      </c>
      <c r="AK540" s="39" t="str">
        <f t="shared" si="256"/>
        <v/>
      </c>
      <c r="AL540" s="39" t="str">
        <f t="shared" ca="1" si="278"/>
        <v/>
      </c>
      <c r="AM540" s="39" t="str">
        <f t="shared" ca="1" si="270"/>
        <v/>
      </c>
      <c r="AN540" s="40"/>
      <c r="AO540" s="39">
        <f t="shared" ca="1" si="279"/>
        <v>0</v>
      </c>
      <c r="AP540" s="339"/>
      <c r="AW540" s="329"/>
      <c r="BI540" s="329"/>
      <c r="BJ540" s="329"/>
      <c r="BK540" s="329"/>
      <c r="BL540" s="329"/>
      <c r="BM540" s="329"/>
      <c r="BN540" s="329"/>
      <c r="BO540" s="329"/>
      <c r="BP540" s="329"/>
      <c r="BQ540" s="329"/>
      <c r="BR540" s="329"/>
      <c r="BS540" s="329"/>
      <c r="BT540" s="329"/>
      <c r="BU540" s="329"/>
      <c r="BV540" s="329"/>
      <c r="BW540" s="325"/>
      <c r="BX540" s="325"/>
      <c r="BY540" s="325"/>
      <c r="BZ540" s="325"/>
      <c r="CA540" s="325"/>
      <c r="CB540" s="325"/>
      <c r="CC540" s="325"/>
      <c r="CD540" s="325"/>
      <c r="CE540" s="325"/>
      <c r="CF540" s="325"/>
      <c r="CG540" s="325"/>
      <c r="CH540" s="325"/>
      <c r="CI540" s="325"/>
      <c r="CJ540" s="325"/>
      <c r="CK540" s="325"/>
      <c r="CL540" s="325"/>
      <c r="CM540" s="325"/>
      <c r="CN540" s="325"/>
      <c r="CO540" s="325"/>
      <c r="CP540" s="325"/>
      <c r="CQ540" s="325"/>
      <c r="CR540" s="325"/>
      <c r="CS540" s="325"/>
      <c r="CT540" s="325"/>
      <c r="CU540" s="325"/>
      <c r="CV540" s="325"/>
      <c r="CW540" s="325"/>
      <c r="CX540" s="325"/>
    </row>
    <row r="541" spans="1:102" s="36" customFormat="1" ht="15" hidden="1" customHeight="1">
      <c r="A541" s="329"/>
      <c r="B541" s="37" t="str">
        <f t="shared" ca="1" si="257"/>
        <v/>
      </c>
      <c r="C541" s="41" t="str">
        <f t="shared" ca="1" si="258"/>
        <v/>
      </c>
      <c r="D541" s="39" t="str">
        <f t="shared" ca="1" si="259"/>
        <v/>
      </c>
      <c r="E541" s="39" t="str">
        <f t="shared" ca="1" si="271"/>
        <v/>
      </c>
      <c r="F541" s="39" t="str">
        <f t="shared" ca="1" si="260"/>
        <v/>
      </c>
      <c r="G541" s="101"/>
      <c r="H541" s="39">
        <f t="shared" ca="1" si="251"/>
        <v>0</v>
      </c>
      <c r="J541" s="332"/>
      <c r="K541" s="37" t="str">
        <f t="shared" ca="1" si="261"/>
        <v/>
      </c>
      <c r="L541" s="41" t="str">
        <f t="shared" ca="1" si="262"/>
        <v/>
      </c>
      <c r="M541" s="39" t="str">
        <f t="shared" si="252"/>
        <v/>
      </c>
      <c r="N541" s="39" t="str">
        <f t="shared" ca="1" si="272"/>
        <v/>
      </c>
      <c r="O541" s="39">
        <f ca="1">ROUND(Q540*$O$5/payments_per_year,2)</f>
        <v>0</v>
      </c>
      <c r="P541" s="101"/>
      <c r="Q541" s="39">
        <f t="shared" ca="1" si="273"/>
        <v>0</v>
      </c>
      <c r="R541" s="332"/>
      <c r="S541" s="37" t="str">
        <f t="shared" ca="1" si="263"/>
        <v/>
      </c>
      <c r="T541" s="41" t="str">
        <f t="shared" ca="1" si="264"/>
        <v/>
      </c>
      <c r="U541" s="39" t="str">
        <f t="shared" si="253"/>
        <v/>
      </c>
      <c r="V541" s="39" t="str">
        <f t="shared" ca="1" si="274"/>
        <v/>
      </c>
      <c r="W541" s="39">
        <f t="shared" ca="1" si="254"/>
        <v>0</v>
      </c>
      <c r="X541" s="40"/>
      <c r="Y541" s="39">
        <f t="shared" ca="1" si="275"/>
        <v>0</v>
      </c>
      <c r="Z541" s="327"/>
      <c r="AA541" s="37" t="str">
        <f t="shared" ca="1" si="265"/>
        <v/>
      </c>
      <c r="AB541" s="41" t="str">
        <f t="shared" ca="1" si="266"/>
        <v/>
      </c>
      <c r="AC541" s="39" t="str">
        <f t="shared" si="255"/>
        <v/>
      </c>
      <c r="AD541" s="39" t="str">
        <f t="shared" ca="1" si="276"/>
        <v/>
      </c>
      <c r="AE541" s="39" t="str">
        <f t="shared" ca="1" si="267"/>
        <v/>
      </c>
      <c r="AF541" s="40"/>
      <c r="AG541" s="39">
        <f t="shared" ca="1" si="277"/>
        <v>0</v>
      </c>
      <c r="AH541" s="339"/>
      <c r="AI541" s="37" t="str">
        <f t="shared" ca="1" si="268"/>
        <v/>
      </c>
      <c r="AJ541" s="41" t="str">
        <f t="shared" ca="1" si="269"/>
        <v/>
      </c>
      <c r="AK541" s="39" t="str">
        <f t="shared" si="256"/>
        <v/>
      </c>
      <c r="AL541" s="39" t="str">
        <f t="shared" ca="1" si="278"/>
        <v/>
      </c>
      <c r="AM541" s="39" t="str">
        <f t="shared" ca="1" si="270"/>
        <v/>
      </c>
      <c r="AN541" s="40"/>
      <c r="AO541" s="39">
        <f t="shared" ca="1" si="279"/>
        <v>0</v>
      </c>
      <c r="AP541" s="339"/>
      <c r="AW541" s="329"/>
      <c r="BI541" s="329"/>
      <c r="BJ541" s="329"/>
      <c r="BK541" s="329"/>
      <c r="BL541" s="329"/>
      <c r="BM541" s="329"/>
      <c r="BN541" s="329"/>
      <c r="BO541" s="329"/>
      <c r="BP541" s="329"/>
      <c r="BQ541" s="329"/>
      <c r="BR541" s="329"/>
      <c r="BS541" s="329"/>
      <c r="BT541" s="329"/>
      <c r="BU541" s="329"/>
      <c r="BV541" s="329"/>
      <c r="BW541" s="325"/>
      <c r="BX541" s="325"/>
      <c r="BY541" s="325"/>
      <c r="BZ541" s="325"/>
      <c r="CA541" s="325"/>
      <c r="CB541" s="325"/>
      <c r="CC541" s="325"/>
      <c r="CD541" s="325"/>
      <c r="CE541" s="325"/>
      <c r="CF541" s="325"/>
      <c r="CG541" s="325"/>
      <c r="CH541" s="325"/>
      <c r="CI541" s="325"/>
      <c r="CJ541" s="325"/>
      <c r="CK541" s="325"/>
      <c r="CL541" s="325"/>
      <c r="CM541" s="325"/>
      <c r="CN541" s="325"/>
      <c r="CO541" s="325"/>
      <c r="CP541" s="325"/>
      <c r="CQ541" s="325"/>
      <c r="CR541" s="325"/>
      <c r="CS541" s="325"/>
      <c r="CT541" s="325"/>
      <c r="CU541" s="325"/>
      <c r="CV541" s="325"/>
      <c r="CW541" s="325"/>
      <c r="CX541" s="325"/>
    </row>
    <row r="542" spans="1:102" s="36" customFormat="1" ht="15" hidden="1" customHeight="1">
      <c r="A542" s="329"/>
      <c r="B542" s="37" t="str">
        <f t="shared" ca="1" si="257"/>
        <v/>
      </c>
      <c r="C542" s="41" t="str">
        <f t="shared" ca="1" si="258"/>
        <v/>
      </c>
      <c r="D542" s="39" t="str">
        <f t="shared" ca="1" si="259"/>
        <v/>
      </c>
      <c r="E542" s="39" t="str">
        <f t="shared" ca="1" si="271"/>
        <v/>
      </c>
      <c r="F542" s="39" t="str">
        <f t="shared" ca="1" si="260"/>
        <v/>
      </c>
      <c r="G542" s="101"/>
      <c r="H542" s="39">
        <f t="shared" ca="1" si="251"/>
        <v>0</v>
      </c>
      <c r="J542" s="332"/>
      <c r="K542" s="37" t="str">
        <f t="shared" ca="1" si="261"/>
        <v/>
      </c>
      <c r="L542" s="41" t="str">
        <f t="shared" ca="1" si="262"/>
        <v/>
      </c>
      <c r="M542" s="39" t="str">
        <f t="shared" si="252"/>
        <v/>
      </c>
      <c r="N542" s="39" t="str">
        <f t="shared" ca="1" si="272"/>
        <v/>
      </c>
      <c r="O542" s="39" t="str">
        <f ca="1">IF(L542="","",ROUND(Q541*$O$5/payments_per_year,2))</f>
        <v/>
      </c>
      <c r="P542" s="101"/>
      <c r="Q542" s="39">
        <f t="shared" ca="1" si="273"/>
        <v>0</v>
      </c>
      <c r="R542" s="332"/>
      <c r="S542" s="37" t="str">
        <f t="shared" ca="1" si="263"/>
        <v/>
      </c>
      <c r="T542" s="41" t="str">
        <f t="shared" ca="1" si="264"/>
        <v/>
      </c>
      <c r="U542" s="39" t="str">
        <f t="shared" si="253"/>
        <v/>
      </c>
      <c r="V542" s="39" t="str">
        <f t="shared" ca="1" si="274"/>
        <v/>
      </c>
      <c r="W542" s="39">
        <f t="shared" ca="1" si="254"/>
        <v>0</v>
      </c>
      <c r="X542" s="40"/>
      <c r="Y542" s="39">
        <f t="shared" ca="1" si="275"/>
        <v>0</v>
      </c>
      <c r="Z542" s="327"/>
      <c r="AA542" s="37" t="str">
        <f t="shared" ca="1" si="265"/>
        <v/>
      </c>
      <c r="AB542" s="41" t="str">
        <f t="shared" ca="1" si="266"/>
        <v/>
      </c>
      <c r="AC542" s="39" t="str">
        <f t="shared" si="255"/>
        <v/>
      </c>
      <c r="AD542" s="39" t="str">
        <f t="shared" ca="1" si="276"/>
        <v/>
      </c>
      <c r="AE542" s="39" t="str">
        <f t="shared" ca="1" si="267"/>
        <v/>
      </c>
      <c r="AF542" s="40"/>
      <c r="AG542" s="39">
        <f t="shared" ca="1" si="277"/>
        <v>0</v>
      </c>
      <c r="AH542" s="339"/>
      <c r="AI542" s="37" t="str">
        <f t="shared" ca="1" si="268"/>
        <v/>
      </c>
      <c r="AJ542" s="41" t="str">
        <f t="shared" ca="1" si="269"/>
        <v/>
      </c>
      <c r="AK542" s="39" t="str">
        <f t="shared" si="256"/>
        <v/>
      </c>
      <c r="AL542" s="39" t="str">
        <f t="shared" ca="1" si="278"/>
        <v/>
      </c>
      <c r="AM542" s="39" t="str">
        <f t="shared" ca="1" si="270"/>
        <v/>
      </c>
      <c r="AN542" s="40"/>
      <c r="AO542" s="39">
        <f t="shared" ca="1" si="279"/>
        <v>0</v>
      </c>
      <c r="AP542" s="339"/>
      <c r="AW542" s="329"/>
      <c r="BI542" s="329"/>
      <c r="BJ542" s="329"/>
      <c r="BK542" s="329"/>
      <c r="BL542" s="329"/>
      <c r="BM542" s="329"/>
      <c r="BN542" s="329"/>
      <c r="BO542" s="329"/>
      <c r="BP542" s="329"/>
      <c r="BQ542" s="329"/>
      <c r="BR542" s="329"/>
      <c r="BS542" s="329"/>
      <c r="BT542" s="329"/>
      <c r="BU542" s="329"/>
      <c r="BV542" s="329"/>
      <c r="BW542" s="325"/>
      <c r="BX542" s="325"/>
      <c r="BY542" s="325"/>
      <c r="BZ542" s="325"/>
      <c r="CA542" s="325"/>
      <c r="CB542" s="325"/>
      <c r="CC542" s="325"/>
      <c r="CD542" s="325"/>
      <c r="CE542" s="325"/>
      <c r="CF542" s="325"/>
      <c r="CG542" s="325"/>
      <c r="CH542" s="325"/>
      <c r="CI542" s="325"/>
      <c r="CJ542" s="325"/>
      <c r="CK542" s="325"/>
      <c r="CL542" s="325"/>
      <c r="CM542" s="325"/>
      <c r="CN542" s="325"/>
      <c r="CO542" s="325"/>
      <c r="CP542" s="325"/>
      <c r="CQ542" s="325"/>
      <c r="CR542" s="325"/>
      <c r="CS542" s="325"/>
      <c r="CT542" s="325"/>
      <c r="CU542" s="325"/>
      <c r="CV542" s="325"/>
      <c r="CW542" s="325"/>
      <c r="CX542" s="325"/>
    </row>
    <row r="543" spans="1:102" s="36" customFormat="1" ht="15" hidden="1" customHeight="1">
      <c r="A543" s="329"/>
      <c r="B543" s="37" t="str">
        <f t="shared" ca="1" si="257"/>
        <v/>
      </c>
      <c r="C543" s="41" t="str">
        <f t="shared" ca="1" si="258"/>
        <v/>
      </c>
      <c r="D543" s="39" t="str">
        <f t="shared" ca="1" si="259"/>
        <v/>
      </c>
      <c r="E543" s="39" t="str">
        <f t="shared" ca="1" si="271"/>
        <v/>
      </c>
      <c r="F543" s="39" t="str">
        <f t="shared" ca="1" si="260"/>
        <v/>
      </c>
      <c r="G543" s="101"/>
      <c r="H543" s="39">
        <f t="shared" ca="1" si="251"/>
        <v>0</v>
      </c>
      <c r="J543" s="332"/>
      <c r="K543" s="37" t="str">
        <f t="shared" ca="1" si="261"/>
        <v/>
      </c>
      <c r="L543" s="41" t="str">
        <f t="shared" ca="1" si="262"/>
        <v/>
      </c>
      <c r="M543" s="39" t="str">
        <f t="shared" si="252"/>
        <v/>
      </c>
      <c r="N543" s="39" t="str">
        <f t="shared" ca="1" si="272"/>
        <v/>
      </c>
      <c r="O543" s="39">
        <f ca="1">ROUND(Q542*$O$5/payments_per_year,2)</f>
        <v>0</v>
      </c>
      <c r="P543" s="101"/>
      <c r="Q543" s="39">
        <f t="shared" ca="1" si="273"/>
        <v>0</v>
      </c>
      <c r="R543" s="332"/>
      <c r="S543" s="37" t="str">
        <f t="shared" ca="1" si="263"/>
        <v/>
      </c>
      <c r="T543" s="41" t="str">
        <f t="shared" ca="1" si="264"/>
        <v/>
      </c>
      <c r="U543" s="39" t="str">
        <f t="shared" si="253"/>
        <v/>
      </c>
      <c r="V543" s="39" t="str">
        <f t="shared" ca="1" si="274"/>
        <v/>
      </c>
      <c r="W543" s="39">
        <f t="shared" ca="1" si="254"/>
        <v>0</v>
      </c>
      <c r="X543" s="40"/>
      <c r="Y543" s="39">
        <f t="shared" ca="1" si="275"/>
        <v>0</v>
      </c>
      <c r="Z543" s="327"/>
      <c r="AA543" s="37" t="str">
        <f t="shared" ca="1" si="265"/>
        <v/>
      </c>
      <c r="AB543" s="41" t="str">
        <f t="shared" ca="1" si="266"/>
        <v/>
      </c>
      <c r="AC543" s="39" t="str">
        <f t="shared" si="255"/>
        <v/>
      </c>
      <c r="AD543" s="39" t="str">
        <f t="shared" ca="1" si="276"/>
        <v/>
      </c>
      <c r="AE543" s="39" t="str">
        <f t="shared" ca="1" si="267"/>
        <v/>
      </c>
      <c r="AF543" s="40"/>
      <c r="AG543" s="39">
        <f t="shared" ca="1" si="277"/>
        <v>0</v>
      </c>
      <c r="AH543" s="339"/>
      <c r="AI543" s="37" t="str">
        <f t="shared" ca="1" si="268"/>
        <v/>
      </c>
      <c r="AJ543" s="41" t="str">
        <f t="shared" ca="1" si="269"/>
        <v/>
      </c>
      <c r="AK543" s="39" t="str">
        <f t="shared" si="256"/>
        <v/>
      </c>
      <c r="AL543" s="39" t="str">
        <f t="shared" ca="1" si="278"/>
        <v/>
      </c>
      <c r="AM543" s="39" t="str">
        <f t="shared" ca="1" si="270"/>
        <v/>
      </c>
      <c r="AN543" s="40"/>
      <c r="AO543" s="39">
        <f t="shared" ca="1" si="279"/>
        <v>0</v>
      </c>
      <c r="AP543" s="339"/>
      <c r="AW543" s="329"/>
      <c r="BI543" s="329"/>
      <c r="BJ543" s="329"/>
      <c r="BK543" s="329"/>
      <c r="BL543" s="329"/>
      <c r="BM543" s="329"/>
      <c r="BN543" s="329"/>
      <c r="BO543" s="329"/>
      <c r="BP543" s="329"/>
      <c r="BQ543" s="329"/>
      <c r="BR543" s="329"/>
      <c r="BS543" s="329"/>
      <c r="BT543" s="329"/>
      <c r="BU543" s="329"/>
      <c r="BV543" s="329"/>
      <c r="BW543" s="325"/>
      <c r="BX543" s="325"/>
      <c r="BY543" s="325"/>
      <c r="BZ543" s="325"/>
      <c r="CA543" s="325"/>
      <c r="CB543" s="325"/>
      <c r="CC543" s="325"/>
      <c r="CD543" s="325"/>
      <c r="CE543" s="325"/>
      <c r="CF543" s="325"/>
      <c r="CG543" s="325"/>
      <c r="CH543" s="325"/>
      <c r="CI543" s="325"/>
      <c r="CJ543" s="325"/>
      <c r="CK543" s="325"/>
      <c r="CL543" s="325"/>
      <c r="CM543" s="325"/>
      <c r="CN543" s="325"/>
      <c r="CO543" s="325"/>
      <c r="CP543" s="325"/>
      <c r="CQ543" s="325"/>
      <c r="CR543" s="325"/>
      <c r="CS543" s="325"/>
      <c r="CT543" s="325"/>
      <c r="CU543" s="325"/>
      <c r="CV543" s="325"/>
      <c r="CW543" s="325"/>
      <c r="CX543" s="325"/>
    </row>
    <row r="544" spans="1:102" s="36" customFormat="1" ht="15" hidden="1" customHeight="1">
      <c r="A544" s="329"/>
      <c r="B544" s="37" t="str">
        <f t="shared" ca="1" si="257"/>
        <v/>
      </c>
      <c r="C544" s="41" t="str">
        <f t="shared" ca="1" si="258"/>
        <v/>
      </c>
      <c r="D544" s="39" t="str">
        <f t="shared" ca="1" si="259"/>
        <v/>
      </c>
      <c r="E544" s="39" t="str">
        <f t="shared" ca="1" si="271"/>
        <v/>
      </c>
      <c r="F544" s="39" t="str">
        <f t="shared" ca="1" si="260"/>
        <v/>
      </c>
      <c r="G544" s="101"/>
      <c r="H544" s="39">
        <f t="shared" ca="1" si="251"/>
        <v>0</v>
      </c>
      <c r="J544" s="332"/>
      <c r="K544" s="37" t="str">
        <f t="shared" ca="1" si="261"/>
        <v/>
      </c>
      <c r="L544" s="41" t="str">
        <f t="shared" ca="1" si="262"/>
        <v/>
      </c>
      <c r="M544" s="39" t="str">
        <f t="shared" si="252"/>
        <v/>
      </c>
      <c r="N544" s="39" t="str">
        <f t="shared" ca="1" si="272"/>
        <v/>
      </c>
      <c r="O544" s="39" t="str">
        <f ca="1">IF(L544="","",ROUND(Q543*$O$5/payments_per_year,2))</f>
        <v/>
      </c>
      <c r="P544" s="101"/>
      <c r="Q544" s="39">
        <f t="shared" ca="1" si="273"/>
        <v>0</v>
      </c>
      <c r="R544" s="332"/>
      <c r="S544" s="37" t="str">
        <f t="shared" ca="1" si="263"/>
        <v/>
      </c>
      <c r="T544" s="41" t="str">
        <f t="shared" ca="1" si="264"/>
        <v/>
      </c>
      <c r="U544" s="39" t="str">
        <f t="shared" si="253"/>
        <v/>
      </c>
      <c r="V544" s="39" t="str">
        <f t="shared" ca="1" si="274"/>
        <v/>
      </c>
      <c r="W544" s="39">
        <f t="shared" ca="1" si="254"/>
        <v>0</v>
      </c>
      <c r="X544" s="40"/>
      <c r="Y544" s="39">
        <f t="shared" ca="1" si="275"/>
        <v>0</v>
      </c>
      <c r="Z544" s="327"/>
      <c r="AA544" s="37" t="str">
        <f t="shared" ca="1" si="265"/>
        <v/>
      </c>
      <c r="AB544" s="41" t="str">
        <f t="shared" ca="1" si="266"/>
        <v/>
      </c>
      <c r="AC544" s="39" t="str">
        <f t="shared" si="255"/>
        <v/>
      </c>
      <c r="AD544" s="39" t="str">
        <f t="shared" ca="1" si="276"/>
        <v/>
      </c>
      <c r="AE544" s="39" t="str">
        <f t="shared" ca="1" si="267"/>
        <v/>
      </c>
      <c r="AF544" s="40"/>
      <c r="AG544" s="39">
        <f t="shared" ca="1" si="277"/>
        <v>0</v>
      </c>
      <c r="AH544" s="339"/>
      <c r="AI544" s="37" t="str">
        <f t="shared" ca="1" si="268"/>
        <v/>
      </c>
      <c r="AJ544" s="41" t="str">
        <f t="shared" ca="1" si="269"/>
        <v/>
      </c>
      <c r="AK544" s="39" t="str">
        <f t="shared" si="256"/>
        <v/>
      </c>
      <c r="AL544" s="39" t="str">
        <f t="shared" ca="1" si="278"/>
        <v/>
      </c>
      <c r="AM544" s="39" t="str">
        <f t="shared" ca="1" si="270"/>
        <v/>
      </c>
      <c r="AN544" s="40"/>
      <c r="AO544" s="39">
        <f t="shared" ca="1" si="279"/>
        <v>0</v>
      </c>
      <c r="AP544" s="339"/>
      <c r="AW544" s="329"/>
      <c r="BI544" s="329"/>
      <c r="BJ544" s="329"/>
      <c r="BK544" s="329"/>
      <c r="BL544" s="329"/>
      <c r="BM544" s="329"/>
      <c r="BN544" s="329"/>
      <c r="BO544" s="329"/>
      <c r="BP544" s="329"/>
      <c r="BQ544" s="329"/>
      <c r="BR544" s="329"/>
      <c r="BS544" s="329"/>
      <c r="BT544" s="329"/>
      <c r="BU544" s="329"/>
      <c r="BV544" s="329"/>
      <c r="BW544" s="325"/>
      <c r="BX544" s="325"/>
      <c r="BY544" s="325"/>
      <c r="BZ544" s="325"/>
      <c r="CA544" s="325"/>
      <c r="CB544" s="325"/>
      <c r="CC544" s="325"/>
      <c r="CD544" s="325"/>
      <c r="CE544" s="325"/>
      <c r="CF544" s="325"/>
      <c r="CG544" s="325"/>
      <c r="CH544" s="325"/>
      <c r="CI544" s="325"/>
      <c r="CJ544" s="325"/>
      <c r="CK544" s="325"/>
      <c r="CL544" s="325"/>
      <c r="CM544" s="325"/>
      <c r="CN544" s="325"/>
      <c r="CO544" s="325"/>
      <c r="CP544" s="325"/>
      <c r="CQ544" s="325"/>
      <c r="CR544" s="325"/>
      <c r="CS544" s="325"/>
      <c r="CT544" s="325"/>
      <c r="CU544" s="325"/>
      <c r="CV544" s="325"/>
      <c r="CW544" s="325"/>
      <c r="CX544" s="325"/>
    </row>
    <row r="545" spans="1:102" s="36" customFormat="1" ht="15" hidden="1" customHeight="1">
      <c r="A545" s="329"/>
      <c r="B545" s="37" t="str">
        <f t="shared" ca="1" si="257"/>
        <v/>
      </c>
      <c r="C545" s="41" t="str">
        <f t="shared" ca="1" si="258"/>
        <v/>
      </c>
      <c r="D545" s="39" t="str">
        <f t="shared" ca="1" si="259"/>
        <v/>
      </c>
      <c r="E545" s="39" t="str">
        <f t="shared" ca="1" si="271"/>
        <v/>
      </c>
      <c r="F545" s="39" t="str">
        <f t="shared" ca="1" si="260"/>
        <v/>
      </c>
      <c r="G545" s="101"/>
      <c r="H545" s="39">
        <f t="shared" ca="1" si="251"/>
        <v>0</v>
      </c>
      <c r="J545" s="332"/>
      <c r="K545" s="37" t="str">
        <f t="shared" ca="1" si="261"/>
        <v/>
      </c>
      <c r="L545" s="41" t="str">
        <f t="shared" ca="1" si="262"/>
        <v/>
      </c>
      <c r="M545" s="39" t="str">
        <f t="shared" si="252"/>
        <v/>
      </c>
      <c r="N545" s="39" t="str">
        <f t="shared" ca="1" si="272"/>
        <v/>
      </c>
      <c r="O545" s="39">
        <f ca="1">ROUND(Q544*$O$5/payments_per_year,2)</f>
        <v>0</v>
      </c>
      <c r="P545" s="101"/>
      <c r="Q545" s="39">
        <f t="shared" ca="1" si="273"/>
        <v>0</v>
      </c>
      <c r="R545" s="332"/>
      <c r="S545" s="37" t="str">
        <f t="shared" ca="1" si="263"/>
        <v/>
      </c>
      <c r="T545" s="41" t="str">
        <f t="shared" ca="1" si="264"/>
        <v/>
      </c>
      <c r="U545" s="39" t="str">
        <f t="shared" si="253"/>
        <v/>
      </c>
      <c r="V545" s="39" t="str">
        <f t="shared" ca="1" si="274"/>
        <v/>
      </c>
      <c r="W545" s="39">
        <f t="shared" ca="1" si="254"/>
        <v>0</v>
      </c>
      <c r="X545" s="40"/>
      <c r="Y545" s="39">
        <f t="shared" ca="1" si="275"/>
        <v>0</v>
      </c>
      <c r="Z545" s="327"/>
      <c r="AA545" s="37" t="str">
        <f t="shared" ca="1" si="265"/>
        <v/>
      </c>
      <c r="AB545" s="41" t="str">
        <f t="shared" ca="1" si="266"/>
        <v/>
      </c>
      <c r="AC545" s="39" t="str">
        <f t="shared" si="255"/>
        <v/>
      </c>
      <c r="AD545" s="39" t="str">
        <f t="shared" ca="1" si="276"/>
        <v/>
      </c>
      <c r="AE545" s="39" t="str">
        <f t="shared" ca="1" si="267"/>
        <v/>
      </c>
      <c r="AF545" s="40"/>
      <c r="AG545" s="39">
        <f t="shared" ca="1" si="277"/>
        <v>0</v>
      </c>
      <c r="AH545" s="339"/>
      <c r="AI545" s="37" t="str">
        <f t="shared" ca="1" si="268"/>
        <v/>
      </c>
      <c r="AJ545" s="41" t="str">
        <f t="shared" ca="1" si="269"/>
        <v/>
      </c>
      <c r="AK545" s="39" t="str">
        <f t="shared" si="256"/>
        <v/>
      </c>
      <c r="AL545" s="39" t="str">
        <f t="shared" ca="1" si="278"/>
        <v/>
      </c>
      <c r="AM545" s="39" t="str">
        <f t="shared" ca="1" si="270"/>
        <v/>
      </c>
      <c r="AN545" s="40"/>
      <c r="AO545" s="39">
        <f t="shared" ca="1" si="279"/>
        <v>0</v>
      </c>
      <c r="AP545" s="339"/>
      <c r="AW545" s="329"/>
      <c r="BI545" s="329"/>
      <c r="BJ545" s="329"/>
      <c r="BK545" s="329"/>
      <c r="BL545" s="329"/>
      <c r="BM545" s="329"/>
      <c r="BN545" s="329"/>
      <c r="BO545" s="329"/>
      <c r="BP545" s="329"/>
      <c r="BQ545" s="329"/>
      <c r="BR545" s="329"/>
      <c r="BS545" s="329"/>
      <c r="BT545" s="329"/>
      <c r="BU545" s="329"/>
      <c r="BV545" s="329"/>
      <c r="BW545" s="325"/>
      <c r="BX545" s="325"/>
      <c r="BY545" s="325"/>
      <c r="BZ545" s="325"/>
      <c r="CA545" s="325"/>
      <c r="CB545" s="325"/>
      <c r="CC545" s="325"/>
      <c r="CD545" s="325"/>
      <c r="CE545" s="325"/>
      <c r="CF545" s="325"/>
      <c r="CG545" s="325"/>
      <c r="CH545" s="325"/>
      <c r="CI545" s="325"/>
      <c r="CJ545" s="325"/>
      <c r="CK545" s="325"/>
      <c r="CL545" s="325"/>
      <c r="CM545" s="325"/>
      <c r="CN545" s="325"/>
      <c r="CO545" s="325"/>
      <c r="CP545" s="325"/>
      <c r="CQ545" s="325"/>
      <c r="CR545" s="325"/>
      <c r="CS545" s="325"/>
      <c r="CT545" s="325"/>
      <c r="CU545" s="325"/>
      <c r="CV545" s="325"/>
      <c r="CW545" s="325"/>
      <c r="CX545" s="325"/>
    </row>
    <row r="546" spans="1:102" s="36" customFormat="1" ht="15" hidden="1" customHeight="1">
      <c r="A546" s="329"/>
      <c r="B546" s="37" t="str">
        <f t="shared" ca="1" si="257"/>
        <v/>
      </c>
      <c r="C546" s="41" t="str">
        <f t="shared" ca="1" si="258"/>
        <v/>
      </c>
      <c r="D546" s="39" t="str">
        <f t="shared" ca="1" si="259"/>
        <v/>
      </c>
      <c r="E546" s="39" t="str">
        <f t="shared" ca="1" si="271"/>
        <v/>
      </c>
      <c r="F546" s="39" t="str">
        <f t="shared" ca="1" si="260"/>
        <v/>
      </c>
      <c r="G546" s="101"/>
      <c r="H546" s="39">
        <f t="shared" ca="1" si="251"/>
        <v>0</v>
      </c>
      <c r="J546" s="332"/>
      <c r="K546" s="37" t="str">
        <f t="shared" ca="1" si="261"/>
        <v/>
      </c>
      <c r="L546" s="41" t="str">
        <f t="shared" ca="1" si="262"/>
        <v/>
      </c>
      <c r="M546" s="39" t="str">
        <f t="shared" si="252"/>
        <v/>
      </c>
      <c r="N546" s="39" t="str">
        <f t="shared" ca="1" si="272"/>
        <v/>
      </c>
      <c r="O546" s="39" t="str">
        <f ca="1">IF(L546="","",ROUND(Q545*$O$5/payments_per_year,2))</f>
        <v/>
      </c>
      <c r="P546" s="101"/>
      <c r="Q546" s="39">
        <f t="shared" ca="1" si="273"/>
        <v>0</v>
      </c>
      <c r="R546" s="332"/>
      <c r="S546" s="37" t="str">
        <f t="shared" ca="1" si="263"/>
        <v/>
      </c>
      <c r="T546" s="41" t="str">
        <f t="shared" ca="1" si="264"/>
        <v/>
      </c>
      <c r="U546" s="39" t="str">
        <f t="shared" si="253"/>
        <v/>
      </c>
      <c r="V546" s="39" t="str">
        <f t="shared" ca="1" si="274"/>
        <v/>
      </c>
      <c r="W546" s="39">
        <f t="shared" ca="1" si="254"/>
        <v>0</v>
      </c>
      <c r="X546" s="40"/>
      <c r="Y546" s="39">
        <f t="shared" ca="1" si="275"/>
        <v>0</v>
      </c>
      <c r="Z546" s="327"/>
      <c r="AA546" s="37" t="str">
        <f t="shared" ca="1" si="265"/>
        <v/>
      </c>
      <c r="AB546" s="41" t="str">
        <f t="shared" ca="1" si="266"/>
        <v/>
      </c>
      <c r="AC546" s="39" t="str">
        <f t="shared" si="255"/>
        <v/>
      </c>
      <c r="AD546" s="39" t="str">
        <f t="shared" ca="1" si="276"/>
        <v/>
      </c>
      <c r="AE546" s="39" t="str">
        <f t="shared" ca="1" si="267"/>
        <v/>
      </c>
      <c r="AF546" s="40"/>
      <c r="AG546" s="39">
        <f t="shared" ca="1" si="277"/>
        <v>0</v>
      </c>
      <c r="AH546" s="339"/>
      <c r="AI546" s="37" t="str">
        <f t="shared" ca="1" si="268"/>
        <v/>
      </c>
      <c r="AJ546" s="41" t="str">
        <f t="shared" ca="1" si="269"/>
        <v/>
      </c>
      <c r="AK546" s="39" t="str">
        <f t="shared" si="256"/>
        <v/>
      </c>
      <c r="AL546" s="39" t="str">
        <f t="shared" ca="1" si="278"/>
        <v/>
      </c>
      <c r="AM546" s="39" t="str">
        <f t="shared" ca="1" si="270"/>
        <v/>
      </c>
      <c r="AN546" s="40"/>
      <c r="AO546" s="39">
        <f t="shared" ca="1" si="279"/>
        <v>0</v>
      </c>
      <c r="AP546" s="339"/>
      <c r="AW546" s="329"/>
      <c r="BI546" s="329"/>
      <c r="BJ546" s="329"/>
      <c r="BK546" s="329"/>
      <c r="BL546" s="329"/>
      <c r="BM546" s="329"/>
      <c r="BN546" s="329"/>
      <c r="BO546" s="329"/>
      <c r="BP546" s="329"/>
      <c r="BQ546" s="329"/>
      <c r="BR546" s="329"/>
      <c r="BS546" s="329"/>
      <c r="BT546" s="329"/>
      <c r="BU546" s="329"/>
      <c r="BV546" s="329"/>
      <c r="BW546" s="325"/>
      <c r="BX546" s="325"/>
      <c r="BY546" s="325"/>
      <c r="BZ546" s="325"/>
      <c r="CA546" s="325"/>
      <c r="CB546" s="325"/>
      <c r="CC546" s="325"/>
      <c r="CD546" s="325"/>
      <c r="CE546" s="325"/>
      <c r="CF546" s="325"/>
      <c r="CG546" s="325"/>
      <c r="CH546" s="325"/>
      <c r="CI546" s="325"/>
      <c r="CJ546" s="325"/>
      <c r="CK546" s="325"/>
      <c r="CL546" s="325"/>
      <c r="CM546" s="325"/>
      <c r="CN546" s="325"/>
      <c r="CO546" s="325"/>
      <c r="CP546" s="325"/>
      <c r="CQ546" s="325"/>
      <c r="CR546" s="325"/>
      <c r="CS546" s="325"/>
      <c r="CT546" s="325"/>
      <c r="CU546" s="325"/>
      <c r="CV546" s="325"/>
      <c r="CW546" s="325"/>
      <c r="CX546" s="325"/>
    </row>
    <row r="547" spans="1:102" s="36" customFormat="1" ht="15" hidden="1" customHeight="1">
      <c r="A547" s="329"/>
      <c r="B547" s="37" t="str">
        <f t="shared" ca="1" si="257"/>
        <v/>
      </c>
      <c r="C547" s="41" t="str">
        <f t="shared" ca="1" si="258"/>
        <v/>
      </c>
      <c r="D547" s="39" t="str">
        <f t="shared" ca="1" si="259"/>
        <v/>
      </c>
      <c r="E547" s="39" t="str">
        <f t="shared" ca="1" si="271"/>
        <v/>
      </c>
      <c r="F547" s="39" t="str">
        <f t="shared" ca="1" si="260"/>
        <v/>
      </c>
      <c r="G547" s="101"/>
      <c r="H547" s="39">
        <f t="shared" ca="1" si="251"/>
        <v>0</v>
      </c>
      <c r="J547" s="332"/>
      <c r="K547" s="37" t="str">
        <f t="shared" ca="1" si="261"/>
        <v/>
      </c>
      <c r="L547" s="41" t="str">
        <f t="shared" ca="1" si="262"/>
        <v/>
      </c>
      <c r="M547" s="39" t="str">
        <f t="shared" si="252"/>
        <v/>
      </c>
      <c r="N547" s="39" t="str">
        <f t="shared" ca="1" si="272"/>
        <v/>
      </c>
      <c r="O547" s="39">
        <f ca="1">ROUND(Q546*$O$5/payments_per_year,2)</f>
        <v>0</v>
      </c>
      <c r="P547" s="101"/>
      <c r="Q547" s="39">
        <f t="shared" ca="1" si="273"/>
        <v>0</v>
      </c>
      <c r="R547" s="332"/>
      <c r="S547" s="37" t="str">
        <f t="shared" ca="1" si="263"/>
        <v/>
      </c>
      <c r="T547" s="41" t="str">
        <f t="shared" ca="1" si="264"/>
        <v/>
      </c>
      <c r="U547" s="39" t="str">
        <f t="shared" si="253"/>
        <v/>
      </c>
      <c r="V547" s="39" t="str">
        <f t="shared" ca="1" si="274"/>
        <v/>
      </c>
      <c r="W547" s="39">
        <f t="shared" ca="1" si="254"/>
        <v>0</v>
      </c>
      <c r="X547" s="40"/>
      <c r="Y547" s="39">
        <f t="shared" ca="1" si="275"/>
        <v>0</v>
      </c>
      <c r="Z547" s="327"/>
      <c r="AA547" s="37" t="str">
        <f t="shared" ca="1" si="265"/>
        <v/>
      </c>
      <c r="AB547" s="41" t="str">
        <f t="shared" ca="1" si="266"/>
        <v/>
      </c>
      <c r="AC547" s="39" t="str">
        <f t="shared" si="255"/>
        <v/>
      </c>
      <c r="AD547" s="39" t="str">
        <f t="shared" ca="1" si="276"/>
        <v/>
      </c>
      <c r="AE547" s="39" t="str">
        <f t="shared" ca="1" si="267"/>
        <v/>
      </c>
      <c r="AF547" s="40"/>
      <c r="AG547" s="39">
        <f t="shared" ca="1" si="277"/>
        <v>0</v>
      </c>
      <c r="AH547" s="339"/>
      <c r="AI547" s="37" t="str">
        <f t="shared" ca="1" si="268"/>
        <v/>
      </c>
      <c r="AJ547" s="41" t="str">
        <f t="shared" ca="1" si="269"/>
        <v/>
      </c>
      <c r="AK547" s="39" t="str">
        <f t="shared" si="256"/>
        <v/>
      </c>
      <c r="AL547" s="39" t="str">
        <f t="shared" ca="1" si="278"/>
        <v/>
      </c>
      <c r="AM547" s="39" t="str">
        <f t="shared" ca="1" si="270"/>
        <v/>
      </c>
      <c r="AN547" s="40"/>
      <c r="AO547" s="39">
        <f t="shared" ca="1" si="279"/>
        <v>0</v>
      </c>
      <c r="AP547" s="339"/>
      <c r="AW547" s="329"/>
      <c r="BI547" s="329"/>
      <c r="BJ547" s="329"/>
      <c r="BK547" s="329"/>
      <c r="BL547" s="329"/>
      <c r="BM547" s="329"/>
      <c r="BN547" s="329"/>
      <c r="BO547" s="329"/>
      <c r="BP547" s="329"/>
      <c r="BQ547" s="329"/>
      <c r="BR547" s="329"/>
      <c r="BS547" s="329"/>
      <c r="BT547" s="329"/>
      <c r="BU547" s="329"/>
      <c r="BV547" s="329"/>
      <c r="BW547" s="325"/>
      <c r="BX547" s="325"/>
      <c r="BY547" s="325"/>
      <c r="BZ547" s="325"/>
      <c r="CA547" s="325"/>
      <c r="CB547" s="325"/>
      <c r="CC547" s="325"/>
      <c r="CD547" s="325"/>
      <c r="CE547" s="325"/>
      <c r="CF547" s="325"/>
      <c r="CG547" s="325"/>
      <c r="CH547" s="325"/>
      <c r="CI547" s="325"/>
      <c r="CJ547" s="325"/>
      <c r="CK547" s="325"/>
      <c r="CL547" s="325"/>
      <c r="CM547" s="325"/>
      <c r="CN547" s="325"/>
      <c r="CO547" s="325"/>
      <c r="CP547" s="325"/>
      <c r="CQ547" s="325"/>
      <c r="CR547" s="325"/>
      <c r="CS547" s="325"/>
      <c r="CT547" s="325"/>
      <c r="CU547" s="325"/>
      <c r="CV547" s="325"/>
      <c r="CW547" s="325"/>
      <c r="CX547" s="325"/>
    </row>
    <row r="548" spans="1:102" s="36" customFormat="1" ht="15" hidden="1" customHeight="1">
      <c r="A548" s="329"/>
      <c r="B548" s="37" t="str">
        <f t="shared" ca="1" si="257"/>
        <v/>
      </c>
      <c r="C548" s="41" t="str">
        <f t="shared" ca="1" si="258"/>
        <v/>
      </c>
      <c r="D548" s="39" t="str">
        <f t="shared" ca="1" si="259"/>
        <v/>
      </c>
      <c r="E548" s="39" t="str">
        <f t="shared" ca="1" si="271"/>
        <v/>
      </c>
      <c r="F548" s="39" t="str">
        <f t="shared" ca="1" si="260"/>
        <v/>
      </c>
      <c r="G548" s="101"/>
      <c r="H548" s="39">
        <f t="shared" ca="1" si="251"/>
        <v>0</v>
      </c>
      <c r="J548" s="332"/>
      <c r="K548" s="37" t="str">
        <f t="shared" ca="1" si="261"/>
        <v/>
      </c>
      <c r="L548" s="41" t="str">
        <f t="shared" ca="1" si="262"/>
        <v/>
      </c>
      <c r="M548" s="39" t="str">
        <f t="shared" si="252"/>
        <v/>
      </c>
      <c r="N548" s="39" t="str">
        <f t="shared" ca="1" si="272"/>
        <v/>
      </c>
      <c r="O548" s="39" t="str">
        <f ca="1">IF(L548="","",ROUND(Q547*$O$5/payments_per_year,2))</f>
        <v/>
      </c>
      <c r="P548" s="101"/>
      <c r="Q548" s="39">
        <f t="shared" ca="1" si="273"/>
        <v>0</v>
      </c>
      <c r="R548" s="332"/>
      <c r="S548" s="37" t="str">
        <f t="shared" ca="1" si="263"/>
        <v/>
      </c>
      <c r="T548" s="41" t="str">
        <f t="shared" ca="1" si="264"/>
        <v/>
      </c>
      <c r="U548" s="39" t="str">
        <f t="shared" si="253"/>
        <v/>
      </c>
      <c r="V548" s="39" t="str">
        <f t="shared" ca="1" si="274"/>
        <v/>
      </c>
      <c r="W548" s="39">
        <f t="shared" ca="1" si="254"/>
        <v>0</v>
      </c>
      <c r="X548" s="40"/>
      <c r="Y548" s="39">
        <f t="shared" ca="1" si="275"/>
        <v>0</v>
      </c>
      <c r="Z548" s="327"/>
      <c r="AA548" s="37" t="str">
        <f t="shared" ca="1" si="265"/>
        <v/>
      </c>
      <c r="AB548" s="41" t="str">
        <f t="shared" ca="1" si="266"/>
        <v/>
      </c>
      <c r="AC548" s="39" t="str">
        <f t="shared" si="255"/>
        <v/>
      </c>
      <c r="AD548" s="39" t="str">
        <f t="shared" ca="1" si="276"/>
        <v/>
      </c>
      <c r="AE548" s="39" t="str">
        <f t="shared" ca="1" si="267"/>
        <v/>
      </c>
      <c r="AF548" s="40"/>
      <c r="AG548" s="39">
        <f t="shared" ca="1" si="277"/>
        <v>0</v>
      </c>
      <c r="AH548" s="339"/>
      <c r="AI548" s="37" t="str">
        <f t="shared" ca="1" si="268"/>
        <v/>
      </c>
      <c r="AJ548" s="41" t="str">
        <f t="shared" ca="1" si="269"/>
        <v/>
      </c>
      <c r="AK548" s="39" t="str">
        <f t="shared" si="256"/>
        <v/>
      </c>
      <c r="AL548" s="39" t="str">
        <f t="shared" ca="1" si="278"/>
        <v/>
      </c>
      <c r="AM548" s="39" t="str">
        <f t="shared" ca="1" si="270"/>
        <v/>
      </c>
      <c r="AN548" s="40"/>
      <c r="AO548" s="39">
        <f t="shared" ca="1" si="279"/>
        <v>0</v>
      </c>
      <c r="AP548" s="339"/>
      <c r="AW548" s="329"/>
      <c r="BI548" s="329"/>
      <c r="BJ548" s="329"/>
      <c r="BK548" s="329"/>
      <c r="BL548" s="329"/>
      <c r="BM548" s="329"/>
      <c r="BN548" s="329"/>
      <c r="BO548" s="329"/>
      <c r="BP548" s="329"/>
      <c r="BQ548" s="329"/>
      <c r="BR548" s="329"/>
      <c r="BS548" s="329"/>
      <c r="BT548" s="329"/>
      <c r="BU548" s="329"/>
      <c r="BV548" s="329"/>
      <c r="BW548" s="325"/>
      <c r="BX548" s="325"/>
      <c r="BY548" s="325"/>
      <c r="BZ548" s="325"/>
      <c r="CA548" s="325"/>
      <c r="CB548" s="325"/>
      <c r="CC548" s="325"/>
      <c r="CD548" s="325"/>
      <c r="CE548" s="325"/>
      <c r="CF548" s="325"/>
      <c r="CG548" s="325"/>
      <c r="CH548" s="325"/>
      <c r="CI548" s="325"/>
      <c r="CJ548" s="325"/>
      <c r="CK548" s="325"/>
      <c r="CL548" s="325"/>
      <c r="CM548" s="325"/>
      <c r="CN548" s="325"/>
      <c r="CO548" s="325"/>
      <c r="CP548" s="325"/>
      <c r="CQ548" s="325"/>
      <c r="CR548" s="325"/>
      <c r="CS548" s="325"/>
      <c r="CT548" s="325"/>
      <c r="CU548" s="325"/>
      <c r="CV548" s="325"/>
      <c r="CW548" s="325"/>
      <c r="CX548" s="325"/>
    </row>
    <row r="549" spans="1:102" s="36" customFormat="1" ht="15" hidden="1" customHeight="1">
      <c r="A549" s="329"/>
      <c r="B549" s="37" t="str">
        <f t="shared" ca="1" si="257"/>
        <v/>
      </c>
      <c r="C549" s="41" t="str">
        <f t="shared" ca="1" si="258"/>
        <v/>
      </c>
      <c r="D549" s="39" t="str">
        <f t="shared" ca="1" si="259"/>
        <v/>
      </c>
      <c r="E549" s="39" t="str">
        <f t="shared" ca="1" si="271"/>
        <v/>
      </c>
      <c r="F549" s="39" t="str">
        <f t="shared" ca="1" si="260"/>
        <v/>
      </c>
      <c r="G549" s="101"/>
      <c r="H549" s="39">
        <f t="shared" ca="1" si="251"/>
        <v>0</v>
      </c>
      <c r="J549" s="332"/>
      <c r="K549" s="37" t="str">
        <f t="shared" ca="1" si="261"/>
        <v/>
      </c>
      <c r="L549" s="41" t="str">
        <f t="shared" ca="1" si="262"/>
        <v/>
      </c>
      <c r="M549" s="39" t="str">
        <f t="shared" si="252"/>
        <v/>
      </c>
      <c r="N549" s="39" t="str">
        <f t="shared" ca="1" si="272"/>
        <v/>
      </c>
      <c r="O549" s="39">
        <f ca="1">ROUND(Q548*$O$5/payments_per_year,2)</f>
        <v>0</v>
      </c>
      <c r="P549" s="101"/>
      <c r="Q549" s="39">
        <f t="shared" ca="1" si="273"/>
        <v>0</v>
      </c>
      <c r="R549" s="332"/>
      <c r="S549" s="37" t="str">
        <f t="shared" ca="1" si="263"/>
        <v/>
      </c>
      <c r="T549" s="41" t="str">
        <f t="shared" ca="1" si="264"/>
        <v/>
      </c>
      <c r="U549" s="39" t="str">
        <f t="shared" si="253"/>
        <v/>
      </c>
      <c r="V549" s="39" t="str">
        <f t="shared" ca="1" si="274"/>
        <v/>
      </c>
      <c r="W549" s="39">
        <f t="shared" ca="1" si="254"/>
        <v>0</v>
      </c>
      <c r="X549" s="40"/>
      <c r="Y549" s="39">
        <f t="shared" ca="1" si="275"/>
        <v>0</v>
      </c>
      <c r="Z549" s="327"/>
      <c r="AA549" s="37" t="str">
        <f t="shared" ca="1" si="265"/>
        <v/>
      </c>
      <c r="AB549" s="41" t="str">
        <f t="shared" ca="1" si="266"/>
        <v/>
      </c>
      <c r="AC549" s="39" t="str">
        <f t="shared" si="255"/>
        <v/>
      </c>
      <c r="AD549" s="39" t="str">
        <f t="shared" ca="1" si="276"/>
        <v/>
      </c>
      <c r="AE549" s="39" t="str">
        <f t="shared" ca="1" si="267"/>
        <v/>
      </c>
      <c r="AF549" s="40"/>
      <c r="AG549" s="39">
        <f t="shared" ca="1" si="277"/>
        <v>0</v>
      </c>
      <c r="AH549" s="339"/>
      <c r="AI549" s="37" t="str">
        <f t="shared" ca="1" si="268"/>
        <v/>
      </c>
      <c r="AJ549" s="41" t="str">
        <f t="shared" ca="1" si="269"/>
        <v/>
      </c>
      <c r="AK549" s="39" t="str">
        <f t="shared" si="256"/>
        <v/>
      </c>
      <c r="AL549" s="39" t="str">
        <f t="shared" ca="1" si="278"/>
        <v/>
      </c>
      <c r="AM549" s="39" t="str">
        <f t="shared" ca="1" si="270"/>
        <v/>
      </c>
      <c r="AN549" s="40"/>
      <c r="AO549" s="39">
        <f t="shared" ca="1" si="279"/>
        <v>0</v>
      </c>
      <c r="AP549" s="339"/>
      <c r="AW549" s="329"/>
      <c r="BI549" s="329"/>
      <c r="BJ549" s="329"/>
      <c r="BK549" s="329"/>
      <c r="BL549" s="329"/>
      <c r="BM549" s="329"/>
      <c r="BN549" s="329"/>
      <c r="BO549" s="329"/>
      <c r="BP549" s="329"/>
      <c r="BQ549" s="329"/>
      <c r="BR549" s="329"/>
      <c r="BS549" s="329"/>
      <c r="BT549" s="329"/>
      <c r="BU549" s="329"/>
      <c r="BV549" s="329"/>
      <c r="BW549" s="325"/>
      <c r="BX549" s="325"/>
      <c r="BY549" s="325"/>
      <c r="BZ549" s="325"/>
      <c r="CA549" s="325"/>
      <c r="CB549" s="325"/>
      <c r="CC549" s="325"/>
      <c r="CD549" s="325"/>
      <c r="CE549" s="325"/>
      <c r="CF549" s="325"/>
      <c r="CG549" s="325"/>
      <c r="CH549" s="325"/>
      <c r="CI549" s="325"/>
      <c r="CJ549" s="325"/>
      <c r="CK549" s="325"/>
      <c r="CL549" s="325"/>
      <c r="CM549" s="325"/>
      <c r="CN549" s="325"/>
      <c r="CO549" s="325"/>
      <c r="CP549" s="325"/>
      <c r="CQ549" s="325"/>
      <c r="CR549" s="325"/>
      <c r="CS549" s="325"/>
      <c r="CT549" s="325"/>
      <c r="CU549" s="325"/>
      <c r="CV549" s="325"/>
      <c r="CW549" s="325"/>
      <c r="CX549" s="325"/>
    </row>
    <row r="550" spans="1:102" s="36" customFormat="1" ht="15" hidden="1" customHeight="1">
      <c r="A550" s="329"/>
      <c r="B550" s="37" t="str">
        <f t="shared" ca="1" si="257"/>
        <v/>
      </c>
      <c r="C550" s="41" t="str">
        <f t="shared" ca="1" si="258"/>
        <v/>
      </c>
      <c r="D550" s="39" t="str">
        <f t="shared" ca="1" si="259"/>
        <v/>
      </c>
      <c r="E550" s="39" t="str">
        <f t="shared" ca="1" si="271"/>
        <v/>
      </c>
      <c r="F550" s="39" t="str">
        <f t="shared" ca="1" si="260"/>
        <v/>
      </c>
      <c r="G550" s="101"/>
      <c r="H550" s="39">
        <f t="shared" ca="1" si="251"/>
        <v>0</v>
      </c>
      <c r="J550" s="332"/>
      <c r="K550" s="37" t="str">
        <f t="shared" ca="1" si="261"/>
        <v/>
      </c>
      <c r="L550" s="41" t="str">
        <f t="shared" ca="1" si="262"/>
        <v/>
      </c>
      <c r="M550" s="39" t="str">
        <f t="shared" si="252"/>
        <v/>
      </c>
      <c r="N550" s="39" t="str">
        <f t="shared" ca="1" si="272"/>
        <v/>
      </c>
      <c r="O550" s="39" t="str">
        <f ca="1">IF(L550="","",ROUND(Q549*$O$5/payments_per_year,2))</f>
        <v/>
      </c>
      <c r="P550" s="101"/>
      <c r="Q550" s="39">
        <f t="shared" ca="1" si="273"/>
        <v>0</v>
      </c>
      <c r="R550" s="332"/>
      <c r="S550" s="37" t="str">
        <f t="shared" ca="1" si="263"/>
        <v/>
      </c>
      <c r="T550" s="41" t="str">
        <f t="shared" ca="1" si="264"/>
        <v/>
      </c>
      <c r="U550" s="39" t="str">
        <f t="shared" si="253"/>
        <v/>
      </c>
      <c r="V550" s="39" t="str">
        <f t="shared" ca="1" si="274"/>
        <v/>
      </c>
      <c r="W550" s="39">
        <f t="shared" ca="1" si="254"/>
        <v>0</v>
      </c>
      <c r="X550" s="40"/>
      <c r="Y550" s="39">
        <f t="shared" ca="1" si="275"/>
        <v>0</v>
      </c>
      <c r="Z550" s="327"/>
      <c r="AA550" s="37" t="str">
        <f t="shared" ca="1" si="265"/>
        <v/>
      </c>
      <c r="AB550" s="41" t="str">
        <f t="shared" ca="1" si="266"/>
        <v/>
      </c>
      <c r="AC550" s="39" t="str">
        <f t="shared" si="255"/>
        <v/>
      </c>
      <c r="AD550" s="39" t="str">
        <f t="shared" ca="1" si="276"/>
        <v/>
      </c>
      <c r="AE550" s="39" t="str">
        <f t="shared" ca="1" si="267"/>
        <v/>
      </c>
      <c r="AF550" s="40"/>
      <c r="AG550" s="39">
        <f t="shared" ca="1" si="277"/>
        <v>0</v>
      </c>
      <c r="AH550" s="339"/>
      <c r="AI550" s="37" t="str">
        <f t="shared" ca="1" si="268"/>
        <v/>
      </c>
      <c r="AJ550" s="41" t="str">
        <f t="shared" ca="1" si="269"/>
        <v/>
      </c>
      <c r="AK550" s="39" t="str">
        <f t="shared" si="256"/>
        <v/>
      </c>
      <c r="AL550" s="39" t="str">
        <f t="shared" ca="1" si="278"/>
        <v/>
      </c>
      <c r="AM550" s="39" t="str">
        <f t="shared" ca="1" si="270"/>
        <v/>
      </c>
      <c r="AN550" s="40"/>
      <c r="AO550" s="39">
        <f t="shared" ca="1" si="279"/>
        <v>0</v>
      </c>
      <c r="AP550" s="339"/>
      <c r="AW550" s="329"/>
      <c r="BI550" s="329"/>
      <c r="BJ550" s="329"/>
      <c r="BK550" s="329"/>
      <c r="BL550" s="329"/>
      <c r="BM550" s="329"/>
      <c r="BN550" s="329"/>
      <c r="BO550" s="329"/>
      <c r="BP550" s="329"/>
      <c r="BQ550" s="329"/>
      <c r="BR550" s="329"/>
      <c r="BS550" s="329"/>
      <c r="BT550" s="329"/>
      <c r="BU550" s="329"/>
      <c r="BV550" s="329"/>
      <c r="BW550" s="325"/>
      <c r="BX550" s="325"/>
      <c r="BY550" s="325"/>
      <c r="BZ550" s="325"/>
      <c r="CA550" s="325"/>
      <c r="CB550" s="325"/>
      <c r="CC550" s="325"/>
      <c r="CD550" s="325"/>
      <c r="CE550" s="325"/>
      <c r="CF550" s="325"/>
      <c r="CG550" s="325"/>
      <c r="CH550" s="325"/>
      <c r="CI550" s="325"/>
      <c r="CJ550" s="325"/>
      <c r="CK550" s="325"/>
      <c r="CL550" s="325"/>
      <c r="CM550" s="325"/>
      <c r="CN550" s="325"/>
      <c r="CO550" s="325"/>
      <c r="CP550" s="325"/>
      <c r="CQ550" s="325"/>
      <c r="CR550" s="325"/>
      <c r="CS550" s="325"/>
      <c r="CT550" s="325"/>
      <c r="CU550" s="325"/>
      <c r="CV550" s="325"/>
      <c r="CW550" s="325"/>
      <c r="CX550" s="325"/>
    </row>
    <row r="551" spans="1:102" s="36" customFormat="1" ht="15" hidden="1" customHeight="1">
      <c r="A551" s="329"/>
      <c r="B551" s="37" t="str">
        <f t="shared" ca="1" si="257"/>
        <v/>
      </c>
      <c r="C551" s="41" t="str">
        <f t="shared" ca="1" si="258"/>
        <v/>
      </c>
      <c r="D551" s="39" t="str">
        <f t="shared" ca="1" si="259"/>
        <v/>
      </c>
      <c r="E551" s="39" t="str">
        <f t="shared" ca="1" si="271"/>
        <v/>
      </c>
      <c r="F551" s="39" t="str">
        <f t="shared" ca="1" si="260"/>
        <v/>
      </c>
      <c r="G551" s="101"/>
      <c r="H551" s="39">
        <f t="shared" ca="1" si="251"/>
        <v>0</v>
      </c>
      <c r="J551" s="332"/>
      <c r="K551" s="37" t="str">
        <f t="shared" ca="1" si="261"/>
        <v/>
      </c>
      <c r="L551" s="41" t="str">
        <f t="shared" ca="1" si="262"/>
        <v/>
      </c>
      <c r="M551" s="39" t="str">
        <f t="shared" si="252"/>
        <v/>
      </c>
      <c r="N551" s="39" t="str">
        <f t="shared" ca="1" si="272"/>
        <v/>
      </c>
      <c r="O551" s="39">
        <f ca="1">ROUND(Q550*$O$5/payments_per_year,2)</f>
        <v>0</v>
      </c>
      <c r="P551" s="101"/>
      <c r="Q551" s="39">
        <f t="shared" ca="1" si="273"/>
        <v>0</v>
      </c>
      <c r="R551" s="332"/>
      <c r="S551" s="37" t="str">
        <f t="shared" ca="1" si="263"/>
        <v/>
      </c>
      <c r="T551" s="41" t="str">
        <f t="shared" ca="1" si="264"/>
        <v/>
      </c>
      <c r="U551" s="39" t="str">
        <f t="shared" si="253"/>
        <v/>
      </c>
      <c r="V551" s="39" t="str">
        <f t="shared" ca="1" si="274"/>
        <v/>
      </c>
      <c r="W551" s="39">
        <f t="shared" ca="1" si="254"/>
        <v>0</v>
      </c>
      <c r="X551" s="40"/>
      <c r="Y551" s="39">
        <f t="shared" ca="1" si="275"/>
        <v>0</v>
      </c>
      <c r="Z551" s="327"/>
      <c r="AA551" s="37" t="str">
        <f t="shared" ca="1" si="265"/>
        <v/>
      </c>
      <c r="AB551" s="41" t="str">
        <f t="shared" ca="1" si="266"/>
        <v/>
      </c>
      <c r="AC551" s="39" t="str">
        <f t="shared" si="255"/>
        <v/>
      </c>
      <c r="AD551" s="39" t="str">
        <f t="shared" ca="1" si="276"/>
        <v/>
      </c>
      <c r="AE551" s="39" t="str">
        <f t="shared" ca="1" si="267"/>
        <v/>
      </c>
      <c r="AF551" s="40"/>
      <c r="AG551" s="39">
        <f t="shared" ca="1" si="277"/>
        <v>0</v>
      </c>
      <c r="AH551" s="339"/>
      <c r="AI551" s="37" t="str">
        <f t="shared" ca="1" si="268"/>
        <v/>
      </c>
      <c r="AJ551" s="41" t="str">
        <f t="shared" ca="1" si="269"/>
        <v/>
      </c>
      <c r="AK551" s="39" t="str">
        <f t="shared" si="256"/>
        <v/>
      </c>
      <c r="AL551" s="39" t="str">
        <f t="shared" ca="1" si="278"/>
        <v/>
      </c>
      <c r="AM551" s="39" t="str">
        <f t="shared" ca="1" si="270"/>
        <v/>
      </c>
      <c r="AN551" s="40"/>
      <c r="AO551" s="39">
        <f t="shared" ca="1" si="279"/>
        <v>0</v>
      </c>
      <c r="AP551" s="339"/>
      <c r="AW551" s="329"/>
      <c r="BI551" s="329"/>
      <c r="BJ551" s="329"/>
      <c r="BK551" s="329"/>
      <c r="BL551" s="329"/>
      <c r="BM551" s="329"/>
      <c r="BN551" s="329"/>
      <c r="BO551" s="329"/>
      <c r="BP551" s="329"/>
      <c r="BQ551" s="329"/>
      <c r="BR551" s="329"/>
      <c r="BS551" s="329"/>
      <c r="BT551" s="329"/>
      <c r="BU551" s="329"/>
      <c r="BV551" s="329"/>
      <c r="BW551" s="325"/>
      <c r="BX551" s="325"/>
      <c r="BY551" s="325"/>
      <c r="BZ551" s="325"/>
      <c r="CA551" s="325"/>
      <c r="CB551" s="325"/>
      <c r="CC551" s="325"/>
      <c r="CD551" s="325"/>
      <c r="CE551" s="325"/>
      <c r="CF551" s="325"/>
      <c r="CG551" s="325"/>
      <c r="CH551" s="325"/>
      <c r="CI551" s="325"/>
      <c r="CJ551" s="325"/>
      <c r="CK551" s="325"/>
      <c r="CL551" s="325"/>
      <c r="CM551" s="325"/>
      <c r="CN551" s="325"/>
      <c r="CO551" s="325"/>
      <c r="CP551" s="325"/>
      <c r="CQ551" s="325"/>
      <c r="CR551" s="325"/>
      <c r="CS551" s="325"/>
      <c r="CT551" s="325"/>
      <c r="CU551" s="325"/>
      <c r="CV551" s="325"/>
      <c r="CW551" s="325"/>
      <c r="CX551" s="325"/>
    </row>
    <row r="552" spans="1:102" s="36" customFormat="1" ht="15" hidden="1" customHeight="1">
      <c r="A552" s="329"/>
      <c r="B552" s="37" t="str">
        <f t="shared" ca="1" si="257"/>
        <v/>
      </c>
      <c r="C552" s="41" t="str">
        <f t="shared" ca="1" si="258"/>
        <v/>
      </c>
      <c r="D552" s="39" t="str">
        <f t="shared" ca="1" si="259"/>
        <v/>
      </c>
      <c r="E552" s="39" t="str">
        <f t="shared" ca="1" si="271"/>
        <v/>
      </c>
      <c r="F552" s="39" t="str">
        <f t="shared" ca="1" si="260"/>
        <v/>
      </c>
      <c r="G552" s="101"/>
      <c r="H552" s="39">
        <f t="shared" ca="1" si="251"/>
        <v>0</v>
      </c>
      <c r="J552" s="332"/>
      <c r="K552" s="37" t="str">
        <f t="shared" ca="1" si="261"/>
        <v/>
      </c>
      <c r="L552" s="41" t="str">
        <f t="shared" ca="1" si="262"/>
        <v/>
      </c>
      <c r="M552" s="39" t="str">
        <f t="shared" si="252"/>
        <v/>
      </c>
      <c r="N552" s="39" t="str">
        <f t="shared" ca="1" si="272"/>
        <v/>
      </c>
      <c r="O552" s="39" t="str">
        <f ca="1">IF(L552="","",ROUND(Q551*$O$5/payments_per_year,2))</f>
        <v/>
      </c>
      <c r="P552" s="101"/>
      <c r="Q552" s="39">
        <f t="shared" ca="1" si="273"/>
        <v>0</v>
      </c>
      <c r="R552" s="332"/>
      <c r="S552" s="37" t="str">
        <f t="shared" ca="1" si="263"/>
        <v/>
      </c>
      <c r="T552" s="41" t="str">
        <f t="shared" ca="1" si="264"/>
        <v/>
      </c>
      <c r="U552" s="39" t="str">
        <f t="shared" si="253"/>
        <v/>
      </c>
      <c r="V552" s="39" t="str">
        <f t="shared" ca="1" si="274"/>
        <v/>
      </c>
      <c r="W552" s="39">
        <f t="shared" ca="1" si="254"/>
        <v>0</v>
      </c>
      <c r="X552" s="40"/>
      <c r="Y552" s="39">
        <f t="shared" ca="1" si="275"/>
        <v>0</v>
      </c>
      <c r="Z552" s="327"/>
      <c r="AA552" s="37" t="str">
        <f t="shared" ca="1" si="265"/>
        <v/>
      </c>
      <c r="AB552" s="41" t="str">
        <f t="shared" ca="1" si="266"/>
        <v/>
      </c>
      <c r="AC552" s="39" t="str">
        <f t="shared" si="255"/>
        <v/>
      </c>
      <c r="AD552" s="39" t="str">
        <f t="shared" ca="1" si="276"/>
        <v/>
      </c>
      <c r="AE552" s="39" t="str">
        <f t="shared" ca="1" si="267"/>
        <v/>
      </c>
      <c r="AF552" s="40"/>
      <c r="AG552" s="39">
        <f t="shared" ca="1" si="277"/>
        <v>0</v>
      </c>
      <c r="AH552" s="339"/>
      <c r="AI552" s="37" t="str">
        <f t="shared" ca="1" si="268"/>
        <v/>
      </c>
      <c r="AJ552" s="41" t="str">
        <f t="shared" ca="1" si="269"/>
        <v/>
      </c>
      <c r="AK552" s="39" t="str">
        <f t="shared" si="256"/>
        <v/>
      </c>
      <c r="AL552" s="39" t="str">
        <f t="shared" ca="1" si="278"/>
        <v/>
      </c>
      <c r="AM552" s="39" t="str">
        <f t="shared" ca="1" si="270"/>
        <v/>
      </c>
      <c r="AN552" s="40"/>
      <c r="AO552" s="39">
        <f t="shared" ca="1" si="279"/>
        <v>0</v>
      </c>
      <c r="AP552" s="339"/>
      <c r="AW552" s="329"/>
      <c r="BI552" s="329"/>
      <c r="BJ552" s="329"/>
      <c r="BK552" s="329"/>
      <c r="BL552" s="329"/>
      <c r="BM552" s="329"/>
      <c r="BN552" s="329"/>
      <c r="BO552" s="329"/>
      <c r="BP552" s="329"/>
      <c r="BQ552" s="329"/>
      <c r="BR552" s="329"/>
      <c r="BS552" s="329"/>
      <c r="BT552" s="329"/>
      <c r="BU552" s="329"/>
      <c r="BV552" s="329"/>
      <c r="BW552" s="325"/>
      <c r="BX552" s="325"/>
      <c r="BY552" s="325"/>
      <c r="BZ552" s="325"/>
      <c r="CA552" s="325"/>
      <c r="CB552" s="325"/>
      <c r="CC552" s="325"/>
      <c r="CD552" s="325"/>
      <c r="CE552" s="325"/>
      <c r="CF552" s="325"/>
      <c r="CG552" s="325"/>
      <c r="CH552" s="325"/>
      <c r="CI552" s="325"/>
      <c r="CJ552" s="325"/>
      <c r="CK552" s="325"/>
      <c r="CL552" s="325"/>
      <c r="CM552" s="325"/>
      <c r="CN552" s="325"/>
      <c r="CO552" s="325"/>
      <c r="CP552" s="325"/>
      <c r="CQ552" s="325"/>
      <c r="CR552" s="325"/>
      <c r="CS552" s="325"/>
      <c r="CT552" s="325"/>
      <c r="CU552" s="325"/>
      <c r="CV552" s="325"/>
      <c r="CW552" s="325"/>
      <c r="CX552" s="325"/>
    </row>
    <row r="553" spans="1:102" s="36" customFormat="1" ht="15" hidden="1" customHeight="1">
      <c r="A553" s="329"/>
      <c r="B553" s="37" t="str">
        <f t="shared" ca="1" si="257"/>
        <v/>
      </c>
      <c r="C553" s="41" t="str">
        <f t="shared" ca="1" si="258"/>
        <v/>
      </c>
      <c r="D553" s="39" t="str">
        <f t="shared" ca="1" si="259"/>
        <v/>
      </c>
      <c r="E553" s="39" t="str">
        <f t="shared" ca="1" si="271"/>
        <v/>
      </c>
      <c r="F553" s="39" t="str">
        <f t="shared" ca="1" si="260"/>
        <v/>
      </c>
      <c r="G553" s="101"/>
      <c r="H553" s="39">
        <f t="shared" ca="1" si="251"/>
        <v>0</v>
      </c>
      <c r="J553" s="332"/>
      <c r="K553" s="37" t="str">
        <f t="shared" ca="1" si="261"/>
        <v/>
      </c>
      <c r="L553" s="41" t="str">
        <f t="shared" ca="1" si="262"/>
        <v/>
      </c>
      <c r="M553" s="39" t="str">
        <f t="shared" si="252"/>
        <v/>
      </c>
      <c r="N553" s="39" t="str">
        <f t="shared" ca="1" si="272"/>
        <v/>
      </c>
      <c r="O553" s="39">
        <f ca="1">ROUND(Q552*$O$5/payments_per_year,2)</f>
        <v>0</v>
      </c>
      <c r="P553" s="101"/>
      <c r="Q553" s="39">
        <f t="shared" ca="1" si="273"/>
        <v>0</v>
      </c>
      <c r="R553" s="332"/>
      <c r="S553" s="37" t="str">
        <f t="shared" ca="1" si="263"/>
        <v/>
      </c>
      <c r="T553" s="41" t="str">
        <f t="shared" ca="1" si="264"/>
        <v/>
      </c>
      <c r="U553" s="39" t="str">
        <f t="shared" si="253"/>
        <v/>
      </c>
      <c r="V553" s="39" t="str">
        <f t="shared" ca="1" si="274"/>
        <v/>
      </c>
      <c r="W553" s="39">
        <f t="shared" ca="1" si="254"/>
        <v>0</v>
      </c>
      <c r="X553" s="40"/>
      <c r="Y553" s="39">
        <f t="shared" ca="1" si="275"/>
        <v>0</v>
      </c>
      <c r="Z553" s="327"/>
      <c r="AA553" s="37" t="str">
        <f t="shared" ca="1" si="265"/>
        <v/>
      </c>
      <c r="AB553" s="41" t="str">
        <f t="shared" ca="1" si="266"/>
        <v/>
      </c>
      <c r="AC553" s="39" t="str">
        <f t="shared" si="255"/>
        <v/>
      </c>
      <c r="AD553" s="39" t="str">
        <f t="shared" ca="1" si="276"/>
        <v/>
      </c>
      <c r="AE553" s="39" t="str">
        <f t="shared" ca="1" si="267"/>
        <v/>
      </c>
      <c r="AF553" s="40"/>
      <c r="AG553" s="39">
        <f t="shared" ca="1" si="277"/>
        <v>0</v>
      </c>
      <c r="AH553" s="339"/>
      <c r="AI553" s="37" t="str">
        <f t="shared" ca="1" si="268"/>
        <v/>
      </c>
      <c r="AJ553" s="41" t="str">
        <f t="shared" ca="1" si="269"/>
        <v/>
      </c>
      <c r="AK553" s="39" t="str">
        <f t="shared" si="256"/>
        <v/>
      </c>
      <c r="AL553" s="39" t="str">
        <f t="shared" ca="1" si="278"/>
        <v/>
      </c>
      <c r="AM553" s="39" t="str">
        <f t="shared" ca="1" si="270"/>
        <v/>
      </c>
      <c r="AN553" s="40"/>
      <c r="AO553" s="39">
        <f t="shared" ca="1" si="279"/>
        <v>0</v>
      </c>
      <c r="AP553" s="339"/>
      <c r="AW553" s="329"/>
      <c r="BI553" s="329"/>
      <c r="BJ553" s="329"/>
      <c r="BK553" s="329"/>
      <c r="BL553" s="329"/>
      <c r="BM553" s="329"/>
      <c r="BN553" s="329"/>
      <c r="BO553" s="329"/>
      <c r="BP553" s="329"/>
      <c r="BQ553" s="329"/>
      <c r="BR553" s="329"/>
      <c r="BS553" s="329"/>
      <c r="BT553" s="329"/>
      <c r="BU553" s="329"/>
      <c r="BV553" s="329"/>
      <c r="BW553" s="325"/>
      <c r="BX553" s="325"/>
      <c r="BY553" s="325"/>
      <c r="BZ553" s="325"/>
      <c r="CA553" s="325"/>
      <c r="CB553" s="325"/>
      <c r="CC553" s="325"/>
      <c r="CD553" s="325"/>
      <c r="CE553" s="325"/>
      <c r="CF553" s="325"/>
      <c r="CG553" s="325"/>
      <c r="CH553" s="325"/>
      <c r="CI553" s="325"/>
      <c r="CJ553" s="325"/>
      <c r="CK553" s="325"/>
      <c r="CL553" s="325"/>
      <c r="CM553" s="325"/>
      <c r="CN553" s="325"/>
      <c r="CO553" s="325"/>
      <c r="CP553" s="325"/>
      <c r="CQ553" s="325"/>
      <c r="CR553" s="325"/>
      <c r="CS553" s="325"/>
      <c r="CT553" s="325"/>
      <c r="CU553" s="325"/>
      <c r="CV553" s="325"/>
      <c r="CW553" s="325"/>
      <c r="CX553" s="325"/>
    </row>
    <row r="554" spans="1:102" s="36" customFormat="1" ht="15" hidden="1" customHeight="1">
      <c r="A554" s="329"/>
      <c r="B554" s="37" t="str">
        <f t="shared" ca="1" si="257"/>
        <v/>
      </c>
      <c r="C554" s="41" t="str">
        <f t="shared" ca="1" si="258"/>
        <v/>
      </c>
      <c r="D554" s="39" t="str">
        <f t="shared" ca="1" si="259"/>
        <v/>
      </c>
      <c r="E554" s="39" t="str">
        <f t="shared" ca="1" si="271"/>
        <v/>
      </c>
      <c r="F554" s="39" t="str">
        <f t="shared" ca="1" si="260"/>
        <v/>
      </c>
      <c r="G554" s="101"/>
      <c r="H554" s="39">
        <f t="shared" ca="1" si="251"/>
        <v>0</v>
      </c>
      <c r="J554" s="332"/>
      <c r="K554" s="37" t="str">
        <f t="shared" ca="1" si="261"/>
        <v/>
      </c>
      <c r="L554" s="41" t="str">
        <f t="shared" ca="1" si="262"/>
        <v/>
      </c>
      <c r="M554" s="39" t="str">
        <f t="shared" si="252"/>
        <v/>
      </c>
      <c r="N554" s="39" t="str">
        <f t="shared" ca="1" si="272"/>
        <v/>
      </c>
      <c r="O554" s="39" t="str">
        <f ca="1">IF(L554="","",ROUND(Q553*$O$5/payments_per_year,2))</f>
        <v/>
      </c>
      <c r="P554" s="101"/>
      <c r="Q554" s="39">
        <f t="shared" ca="1" si="273"/>
        <v>0</v>
      </c>
      <c r="R554" s="332"/>
      <c r="S554" s="37" t="str">
        <f t="shared" ca="1" si="263"/>
        <v/>
      </c>
      <c r="T554" s="41" t="str">
        <f t="shared" ca="1" si="264"/>
        <v/>
      </c>
      <c r="U554" s="39" t="str">
        <f t="shared" si="253"/>
        <v/>
      </c>
      <c r="V554" s="39" t="str">
        <f t="shared" ca="1" si="274"/>
        <v/>
      </c>
      <c r="W554" s="39">
        <f t="shared" ca="1" si="254"/>
        <v>0</v>
      </c>
      <c r="X554" s="40"/>
      <c r="Y554" s="39">
        <f t="shared" ca="1" si="275"/>
        <v>0</v>
      </c>
      <c r="Z554" s="327"/>
      <c r="AA554" s="37" t="str">
        <f t="shared" ca="1" si="265"/>
        <v/>
      </c>
      <c r="AB554" s="41" t="str">
        <f t="shared" ca="1" si="266"/>
        <v/>
      </c>
      <c r="AC554" s="39" t="str">
        <f t="shared" si="255"/>
        <v/>
      </c>
      <c r="AD554" s="39" t="str">
        <f t="shared" ca="1" si="276"/>
        <v/>
      </c>
      <c r="AE554" s="39" t="str">
        <f t="shared" ca="1" si="267"/>
        <v/>
      </c>
      <c r="AF554" s="40"/>
      <c r="AG554" s="39">
        <f t="shared" ca="1" si="277"/>
        <v>0</v>
      </c>
      <c r="AH554" s="339"/>
      <c r="AI554" s="37" t="str">
        <f t="shared" ca="1" si="268"/>
        <v/>
      </c>
      <c r="AJ554" s="41" t="str">
        <f t="shared" ca="1" si="269"/>
        <v/>
      </c>
      <c r="AK554" s="39" t="str">
        <f t="shared" si="256"/>
        <v/>
      </c>
      <c r="AL554" s="39" t="str">
        <f t="shared" ca="1" si="278"/>
        <v/>
      </c>
      <c r="AM554" s="39" t="str">
        <f t="shared" ca="1" si="270"/>
        <v/>
      </c>
      <c r="AN554" s="40"/>
      <c r="AO554" s="39">
        <f t="shared" ca="1" si="279"/>
        <v>0</v>
      </c>
      <c r="AP554" s="339"/>
      <c r="AW554" s="329"/>
      <c r="BI554" s="329"/>
      <c r="BJ554" s="329"/>
      <c r="BK554" s="329"/>
      <c r="BL554" s="329"/>
      <c r="BM554" s="329"/>
      <c r="BN554" s="329"/>
      <c r="BO554" s="329"/>
      <c r="BP554" s="329"/>
      <c r="BQ554" s="329"/>
      <c r="BR554" s="329"/>
      <c r="BS554" s="329"/>
      <c r="BT554" s="329"/>
      <c r="BU554" s="329"/>
      <c r="BV554" s="329"/>
      <c r="BW554" s="325"/>
      <c r="BX554" s="325"/>
      <c r="BY554" s="325"/>
      <c r="BZ554" s="325"/>
      <c r="CA554" s="325"/>
      <c r="CB554" s="325"/>
      <c r="CC554" s="325"/>
      <c r="CD554" s="325"/>
      <c r="CE554" s="325"/>
      <c r="CF554" s="325"/>
      <c r="CG554" s="325"/>
      <c r="CH554" s="325"/>
      <c r="CI554" s="325"/>
      <c r="CJ554" s="325"/>
      <c r="CK554" s="325"/>
      <c r="CL554" s="325"/>
      <c r="CM554" s="325"/>
      <c r="CN554" s="325"/>
      <c r="CO554" s="325"/>
      <c r="CP554" s="325"/>
      <c r="CQ554" s="325"/>
      <c r="CR554" s="325"/>
      <c r="CS554" s="325"/>
      <c r="CT554" s="325"/>
      <c r="CU554" s="325"/>
      <c r="CV554" s="325"/>
      <c r="CW554" s="325"/>
      <c r="CX554" s="325"/>
    </row>
    <row r="555" spans="1:102" s="36" customFormat="1" ht="15" hidden="1" customHeight="1">
      <c r="A555" s="329"/>
      <c r="B555" s="37" t="str">
        <f t="shared" ca="1" si="257"/>
        <v/>
      </c>
      <c r="C555" s="41" t="str">
        <f t="shared" ca="1" si="258"/>
        <v/>
      </c>
      <c r="D555" s="39" t="str">
        <f t="shared" ca="1" si="259"/>
        <v/>
      </c>
      <c r="E555" s="39" t="str">
        <f t="shared" ca="1" si="271"/>
        <v/>
      </c>
      <c r="F555" s="39" t="str">
        <f t="shared" ca="1" si="260"/>
        <v/>
      </c>
      <c r="G555" s="101"/>
      <c r="H555" s="39">
        <f t="shared" ca="1" si="251"/>
        <v>0</v>
      </c>
      <c r="J555" s="332"/>
      <c r="K555" s="37" t="str">
        <f t="shared" ca="1" si="261"/>
        <v/>
      </c>
      <c r="L555" s="41" t="str">
        <f t="shared" ca="1" si="262"/>
        <v/>
      </c>
      <c r="M555" s="39" t="str">
        <f t="shared" si="252"/>
        <v/>
      </c>
      <c r="N555" s="39" t="str">
        <f t="shared" ca="1" si="272"/>
        <v/>
      </c>
      <c r="O555" s="39">
        <f ca="1">ROUND(Q554*$O$5/payments_per_year,2)</f>
        <v>0</v>
      </c>
      <c r="P555" s="101"/>
      <c r="Q555" s="39">
        <f t="shared" ca="1" si="273"/>
        <v>0</v>
      </c>
      <c r="R555" s="332"/>
      <c r="S555" s="37" t="str">
        <f t="shared" ca="1" si="263"/>
        <v/>
      </c>
      <c r="T555" s="41" t="str">
        <f t="shared" ca="1" si="264"/>
        <v/>
      </c>
      <c r="U555" s="39" t="str">
        <f t="shared" si="253"/>
        <v/>
      </c>
      <c r="V555" s="39" t="str">
        <f t="shared" ca="1" si="274"/>
        <v/>
      </c>
      <c r="W555" s="39">
        <f t="shared" ca="1" si="254"/>
        <v>0</v>
      </c>
      <c r="X555" s="40"/>
      <c r="Y555" s="39">
        <f t="shared" ca="1" si="275"/>
        <v>0</v>
      </c>
      <c r="Z555" s="327"/>
      <c r="AA555" s="37" t="str">
        <f t="shared" ca="1" si="265"/>
        <v/>
      </c>
      <c r="AB555" s="41" t="str">
        <f t="shared" ca="1" si="266"/>
        <v/>
      </c>
      <c r="AC555" s="39" t="str">
        <f t="shared" si="255"/>
        <v/>
      </c>
      <c r="AD555" s="39" t="str">
        <f t="shared" ca="1" si="276"/>
        <v/>
      </c>
      <c r="AE555" s="39" t="str">
        <f t="shared" ca="1" si="267"/>
        <v/>
      </c>
      <c r="AF555" s="40"/>
      <c r="AG555" s="39">
        <f t="shared" ca="1" si="277"/>
        <v>0</v>
      </c>
      <c r="AH555" s="339"/>
      <c r="AI555" s="37" t="str">
        <f t="shared" ca="1" si="268"/>
        <v/>
      </c>
      <c r="AJ555" s="41" t="str">
        <f t="shared" ca="1" si="269"/>
        <v/>
      </c>
      <c r="AK555" s="39" t="str">
        <f t="shared" si="256"/>
        <v/>
      </c>
      <c r="AL555" s="39" t="str">
        <f t="shared" ca="1" si="278"/>
        <v/>
      </c>
      <c r="AM555" s="39" t="str">
        <f t="shared" ca="1" si="270"/>
        <v/>
      </c>
      <c r="AN555" s="40"/>
      <c r="AO555" s="39">
        <f t="shared" ca="1" si="279"/>
        <v>0</v>
      </c>
      <c r="AP555" s="339"/>
      <c r="AW555" s="329"/>
      <c r="BI555" s="329"/>
      <c r="BJ555" s="329"/>
      <c r="BK555" s="329"/>
      <c r="BL555" s="329"/>
      <c r="BM555" s="329"/>
      <c r="BN555" s="329"/>
      <c r="BO555" s="329"/>
      <c r="BP555" s="329"/>
      <c r="BQ555" s="329"/>
      <c r="BR555" s="329"/>
      <c r="BS555" s="329"/>
      <c r="BT555" s="329"/>
      <c r="BU555" s="329"/>
      <c r="BV555" s="329"/>
      <c r="BW555" s="325"/>
      <c r="BX555" s="325"/>
      <c r="BY555" s="325"/>
      <c r="BZ555" s="325"/>
      <c r="CA555" s="325"/>
      <c r="CB555" s="325"/>
      <c r="CC555" s="325"/>
      <c r="CD555" s="325"/>
      <c r="CE555" s="325"/>
      <c r="CF555" s="325"/>
      <c r="CG555" s="325"/>
      <c r="CH555" s="325"/>
      <c r="CI555" s="325"/>
      <c r="CJ555" s="325"/>
      <c r="CK555" s="325"/>
      <c r="CL555" s="325"/>
      <c r="CM555" s="325"/>
      <c r="CN555" s="325"/>
      <c r="CO555" s="325"/>
      <c r="CP555" s="325"/>
      <c r="CQ555" s="325"/>
      <c r="CR555" s="325"/>
      <c r="CS555" s="325"/>
      <c r="CT555" s="325"/>
      <c r="CU555" s="325"/>
      <c r="CV555" s="325"/>
      <c r="CW555" s="325"/>
      <c r="CX555" s="325"/>
    </row>
    <row r="556" spans="1:102" s="36" customFormat="1" ht="15" hidden="1" customHeight="1">
      <c r="A556" s="329"/>
      <c r="B556" s="37" t="str">
        <f t="shared" ca="1" si="257"/>
        <v/>
      </c>
      <c r="C556" s="41" t="str">
        <f t="shared" ca="1" si="258"/>
        <v/>
      </c>
      <c r="D556" s="39" t="str">
        <f t="shared" ca="1" si="259"/>
        <v/>
      </c>
      <c r="E556" s="39" t="str">
        <f t="shared" ca="1" si="271"/>
        <v/>
      </c>
      <c r="F556" s="39" t="str">
        <f t="shared" ca="1" si="260"/>
        <v/>
      </c>
      <c r="G556" s="101"/>
      <c r="H556" s="39">
        <f t="shared" ca="1" si="251"/>
        <v>0</v>
      </c>
      <c r="J556" s="332"/>
      <c r="K556" s="37" t="str">
        <f t="shared" ca="1" si="261"/>
        <v/>
      </c>
      <c r="L556" s="41" t="str">
        <f t="shared" ca="1" si="262"/>
        <v/>
      </c>
      <c r="M556" s="39" t="str">
        <f t="shared" si="252"/>
        <v/>
      </c>
      <c r="N556" s="39" t="str">
        <f t="shared" ca="1" si="272"/>
        <v/>
      </c>
      <c r="O556" s="39" t="str">
        <f ca="1">IF(L556="","",ROUND(Q555*$O$5/payments_per_year,2))</f>
        <v/>
      </c>
      <c r="P556" s="101"/>
      <c r="Q556" s="39">
        <f t="shared" ca="1" si="273"/>
        <v>0</v>
      </c>
      <c r="R556" s="332"/>
      <c r="S556" s="37" t="str">
        <f t="shared" ca="1" si="263"/>
        <v/>
      </c>
      <c r="T556" s="41" t="str">
        <f t="shared" ca="1" si="264"/>
        <v/>
      </c>
      <c r="U556" s="39" t="str">
        <f t="shared" si="253"/>
        <v/>
      </c>
      <c r="V556" s="39" t="str">
        <f t="shared" ca="1" si="274"/>
        <v/>
      </c>
      <c r="W556" s="39">
        <f t="shared" ca="1" si="254"/>
        <v>0</v>
      </c>
      <c r="X556" s="40"/>
      <c r="Y556" s="39">
        <f t="shared" ca="1" si="275"/>
        <v>0</v>
      </c>
      <c r="Z556" s="327"/>
      <c r="AA556" s="37" t="str">
        <f t="shared" ca="1" si="265"/>
        <v/>
      </c>
      <c r="AB556" s="41" t="str">
        <f t="shared" ca="1" si="266"/>
        <v/>
      </c>
      <c r="AC556" s="39" t="str">
        <f t="shared" si="255"/>
        <v/>
      </c>
      <c r="AD556" s="39" t="str">
        <f t="shared" ca="1" si="276"/>
        <v/>
      </c>
      <c r="AE556" s="39" t="str">
        <f t="shared" ca="1" si="267"/>
        <v/>
      </c>
      <c r="AF556" s="40"/>
      <c r="AG556" s="39">
        <f t="shared" ca="1" si="277"/>
        <v>0</v>
      </c>
      <c r="AH556" s="339"/>
      <c r="AI556" s="37" t="str">
        <f t="shared" ca="1" si="268"/>
        <v/>
      </c>
      <c r="AJ556" s="41" t="str">
        <f t="shared" ca="1" si="269"/>
        <v/>
      </c>
      <c r="AK556" s="39" t="str">
        <f t="shared" si="256"/>
        <v/>
      </c>
      <c r="AL556" s="39" t="str">
        <f t="shared" ca="1" si="278"/>
        <v/>
      </c>
      <c r="AM556" s="39" t="str">
        <f t="shared" ca="1" si="270"/>
        <v/>
      </c>
      <c r="AN556" s="40"/>
      <c r="AO556" s="39">
        <f t="shared" ca="1" si="279"/>
        <v>0</v>
      </c>
      <c r="AP556" s="339"/>
      <c r="AW556" s="329"/>
      <c r="BI556" s="329"/>
      <c r="BJ556" s="329"/>
      <c r="BK556" s="329"/>
      <c r="BL556" s="329"/>
      <c r="BM556" s="329"/>
      <c r="BN556" s="329"/>
      <c r="BO556" s="329"/>
      <c r="BP556" s="329"/>
      <c r="BQ556" s="329"/>
      <c r="BR556" s="329"/>
      <c r="BS556" s="329"/>
      <c r="BT556" s="329"/>
      <c r="BU556" s="329"/>
      <c r="BV556" s="329"/>
      <c r="BW556" s="325"/>
      <c r="BX556" s="325"/>
      <c r="BY556" s="325"/>
      <c r="BZ556" s="325"/>
      <c r="CA556" s="325"/>
      <c r="CB556" s="325"/>
      <c r="CC556" s="325"/>
      <c r="CD556" s="325"/>
      <c r="CE556" s="325"/>
      <c r="CF556" s="325"/>
      <c r="CG556" s="325"/>
      <c r="CH556" s="325"/>
      <c r="CI556" s="325"/>
      <c r="CJ556" s="325"/>
      <c r="CK556" s="325"/>
      <c r="CL556" s="325"/>
      <c r="CM556" s="325"/>
      <c r="CN556" s="325"/>
      <c r="CO556" s="325"/>
      <c r="CP556" s="325"/>
      <c r="CQ556" s="325"/>
      <c r="CR556" s="325"/>
      <c r="CS556" s="325"/>
      <c r="CT556" s="325"/>
      <c r="CU556" s="325"/>
      <c r="CV556" s="325"/>
      <c r="CW556" s="325"/>
      <c r="CX556" s="325"/>
    </row>
    <row r="557" spans="1:102" s="36" customFormat="1" ht="15" hidden="1" customHeight="1">
      <c r="A557" s="329"/>
      <c r="B557" s="37" t="str">
        <f t="shared" ca="1" si="257"/>
        <v/>
      </c>
      <c r="C557" s="41" t="str">
        <f t="shared" ca="1" si="258"/>
        <v/>
      </c>
      <c r="D557" s="39" t="str">
        <f t="shared" ca="1" si="259"/>
        <v/>
      </c>
      <c r="E557" s="39" t="str">
        <f t="shared" ca="1" si="271"/>
        <v/>
      </c>
      <c r="F557" s="39" t="str">
        <f t="shared" ca="1" si="260"/>
        <v/>
      </c>
      <c r="G557" s="101"/>
      <c r="H557" s="39">
        <f t="shared" ca="1" si="251"/>
        <v>0</v>
      </c>
      <c r="J557" s="332"/>
      <c r="K557" s="37" t="str">
        <f t="shared" ca="1" si="261"/>
        <v/>
      </c>
      <c r="L557" s="41" t="str">
        <f t="shared" ca="1" si="262"/>
        <v/>
      </c>
      <c r="M557" s="39" t="str">
        <f t="shared" si="252"/>
        <v/>
      </c>
      <c r="N557" s="39" t="str">
        <f t="shared" ca="1" si="272"/>
        <v/>
      </c>
      <c r="O557" s="39">
        <f ca="1">ROUND(Q556*$O$5/payments_per_year,2)</f>
        <v>0</v>
      </c>
      <c r="P557" s="101"/>
      <c r="Q557" s="39">
        <f t="shared" ca="1" si="273"/>
        <v>0</v>
      </c>
      <c r="R557" s="332"/>
      <c r="S557" s="37" t="str">
        <f t="shared" ca="1" si="263"/>
        <v/>
      </c>
      <c r="T557" s="41" t="str">
        <f t="shared" ca="1" si="264"/>
        <v/>
      </c>
      <c r="U557" s="39" t="str">
        <f t="shared" si="253"/>
        <v/>
      </c>
      <c r="V557" s="39" t="str">
        <f t="shared" ca="1" si="274"/>
        <v/>
      </c>
      <c r="W557" s="39">
        <f t="shared" ca="1" si="254"/>
        <v>0</v>
      </c>
      <c r="X557" s="40"/>
      <c r="Y557" s="39">
        <f t="shared" ca="1" si="275"/>
        <v>0</v>
      </c>
      <c r="Z557" s="327"/>
      <c r="AA557" s="37" t="str">
        <f t="shared" ca="1" si="265"/>
        <v/>
      </c>
      <c r="AB557" s="41" t="str">
        <f t="shared" ca="1" si="266"/>
        <v/>
      </c>
      <c r="AC557" s="39" t="str">
        <f t="shared" si="255"/>
        <v/>
      </c>
      <c r="AD557" s="39" t="str">
        <f t="shared" ca="1" si="276"/>
        <v/>
      </c>
      <c r="AE557" s="39" t="str">
        <f t="shared" ca="1" si="267"/>
        <v/>
      </c>
      <c r="AF557" s="40"/>
      <c r="AG557" s="39">
        <f t="shared" ca="1" si="277"/>
        <v>0</v>
      </c>
      <c r="AH557" s="339"/>
      <c r="AI557" s="37" t="str">
        <f t="shared" ca="1" si="268"/>
        <v/>
      </c>
      <c r="AJ557" s="41" t="str">
        <f t="shared" ca="1" si="269"/>
        <v/>
      </c>
      <c r="AK557" s="39" t="str">
        <f t="shared" si="256"/>
        <v/>
      </c>
      <c r="AL557" s="39" t="str">
        <f t="shared" ca="1" si="278"/>
        <v/>
      </c>
      <c r="AM557" s="39" t="str">
        <f t="shared" ca="1" si="270"/>
        <v/>
      </c>
      <c r="AN557" s="40"/>
      <c r="AO557" s="39">
        <f t="shared" ca="1" si="279"/>
        <v>0</v>
      </c>
      <c r="AP557" s="339"/>
      <c r="AW557" s="329"/>
      <c r="BI557" s="329"/>
      <c r="BJ557" s="329"/>
      <c r="BK557" s="329"/>
      <c r="BL557" s="329"/>
      <c r="BM557" s="329"/>
      <c r="BN557" s="329"/>
      <c r="BO557" s="329"/>
      <c r="BP557" s="329"/>
      <c r="BQ557" s="329"/>
      <c r="BR557" s="329"/>
      <c r="BS557" s="329"/>
      <c r="BT557" s="329"/>
      <c r="BU557" s="329"/>
      <c r="BV557" s="329"/>
      <c r="BW557" s="325"/>
      <c r="BX557" s="325"/>
      <c r="BY557" s="325"/>
      <c r="BZ557" s="325"/>
      <c r="CA557" s="325"/>
      <c r="CB557" s="325"/>
      <c r="CC557" s="325"/>
      <c r="CD557" s="325"/>
      <c r="CE557" s="325"/>
      <c r="CF557" s="325"/>
      <c r="CG557" s="325"/>
      <c r="CH557" s="325"/>
      <c r="CI557" s="325"/>
      <c r="CJ557" s="325"/>
      <c r="CK557" s="325"/>
      <c r="CL557" s="325"/>
      <c r="CM557" s="325"/>
      <c r="CN557" s="325"/>
      <c r="CO557" s="325"/>
      <c r="CP557" s="325"/>
      <c r="CQ557" s="325"/>
      <c r="CR557" s="325"/>
      <c r="CS557" s="325"/>
      <c r="CT557" s="325"/>
      <c r="CU557" s="325"/>
      <c r="CV557" s="325"/>
      <c r="CW557" s="325"/>
      <c r="CX557" s="325"/>
    </row>
    <row r="558" spans="1:102" s="36" customFormat="1" ht="15" hidden="1" customHeight="1">
      <c r="A558" s="329"/>
      <c r="B558" s="37" t="str">
        <f t="shared" ca="1" si="257"/>
        <v/>
      </c>
      <c r="C558" s="41" t="str">
        <f t="shared" ca="1" si="258"/>
        <v/>
      </c>
      <c r="D558" s="39" t="str">
        <f t="shared" ca="1" si="259"/>
        <v/>
      </c>
      <c r="E558" s="39" t="str">
        <f t="shared" ca="1" si="271"/>
        <v/>
      </c>
      <c r="F558" s="39" t="str">
        <f t="shared" ca="1" si="260"/>
        <v/>
      </c>
      <c r="G558" s="101"/>
      <c r="H558" s="39">
        <f t="shared" ca="1" si="251"/>
        <v>0</v>
      </c>
      <c r="J558" s="332"/>
      <c r="K558" s="37" t="str">
        <f t="shared" ca="1" si="261"/>
        <v/>
      </c>
      <c r="L558" s="41" t="str">
        <f t="shared" ca="1" si="262"/>
        <v/>
      </c>
      <c r="M558" s="39" t="str">
        <f t="shared" si="252"/>
        <v/>
      </c>
      <c r="N558" s="39" t="str">
        <f t="shared" ca="1" si="272"/>
        <v/>
      </c>
      <c r="O558" s="39" t="str">
        <f ca="1">IF(L558="","",ROUND(Q557*$O$5/payments_per_year,2))</f>
        <v/>
      </c>
      <c r="P558" s="101"/>
      <c r="Q558" s="39">
        <f t="shared" ca="1" si="273"/>
        <v>0</v>
      </c>
      <c r="R558" s="332"/>
      <c r="S558" s="37" t="str">
        <f t="shared" ca="1" si="263"/>
        <v/>
      </c>
      <c r="T558" s="41" t="str">
        <f t="shared" ca="1" si="264"/>
        <v/>
      </c>
      <c r="U558" s="39" t="str">
        <f t="shared" si="253"/>
        <v/>
      </c>
      <c r="V558" s="39" t="str">
        <f t="shared" ca="1" si="274"/>
        <v/>
      </c>
      <c r="W558" s="39">
        <f t="shared" ca="1" si="254"/>
        <v>0</v>
      </c>
      <c r="X558" s="40"/>
      <c r="Y558" s="39">
        <f t="shared" ca="1" si="275"/>
        <v>0</v>
      </c>
      <c r="Z558" s="327"/>
      <c r="AA558" s="37" t="str">
        <f t="shared" ca="1" si="265"/>
        <v/>
      </c>
      <c r="AB558" s="41" t="str">
        <f t="shared" ca="1" si="266"/>
        <v/>
      </c>
      <c r="AC558" s="39" t="str">
        <f t="shared" si="255"/>
        <v/>
      </c>
      <c r="AD558" s="39" t="str">
        <f t="shared" ca="1" si="276"/>
        <v/>
      </c>
      <c r="AE558" s="39" t="str">
        <f t="shared" ca="1" si="267"/>
        <v/>
      </c>
      <c r="AF558" s="40"/>
      <c r="AG558" s="39">
        <f t="shared" ca="1" si="277"/>
        <v>0</v>
      </c>
      <c r="AH558" s="339"/>
      <c r="AI558" s="37" t="str">
        <f t="shared" ca="1" si="268"/>
        <v/>
      </c>
      <c r="AJ558" s="41" t="str">
        <f t="shared" ca="1" si="269"/>
        <v/>
      </c>
      <c r="AK558" s="39" t="str">
        <f t="shared" si="256"/>
        <v/>
      </c>
      <c r="AL558" s="39" t="str">
        <f t="shared" ca="1" si="278"/>
        <v/>
      </c>
      <c r="AM558" s="39" t="str">
        <f t="shared" ca="1" si="270"/>
        <v/>
      </c>
      <c r="AN558" s="40"/>
      <c r="AO558" s="39">
        <f t="shared" ca="1" si="279"/>
        <v>0</v>
      </c>
      <c r="AP558" s="339"/>
      <c r="AW558" s="329"/>
      <c r="BI558" s="329"/>
      <c r="BJ558" s="329"/>
      <c r="BK558" s="329"/>
      <c r="BL558" s="329"/>
      <c r="BM558" s="329"/>
      <c r="BN558" s="329"/>
      <c r="BO558" s="329"/>
      <c r="BP558" s="329"/>
      <c r="BQ558" s="329"/>
      <c r="BR558" s="329"/>
      <c r="BS558" s="329"/>
      <c r="BT558" s="329"/>
      <c r="BU558" s="329"/>
      <c r="BV558" s="329"/>
      <c r="BW558" s="325"/>
      <c r="BX558" s="325"/>
      <c r="BY558" s="325"/>
      <c r="BZ558" s="325"/>
      <c r="CA558" s="325"/>
      <c r="CB558" s="325"/>
      <c r="CC558" s="325"/>
      <c r="CD558" s="325"/>
      <c r="CE558" s="325"/>
      <c r="CF558" s="325"/>
      <c r="CG558" s="325"/>
      <c r="CH558" s="325"/>
      <c r="CI558" s="325"/>
      <c r="CJ558" s="325"/>
      <c r="CK558" s="325"/>
      <c r="CL558" s="325"/>
      <c r="CM558" s="325"/>
      <c r="CN558" s="325"/>
      <c r="CO558" s="325"/>
      <c r="CP558" s="325"/>
      <c r="CQ558" s="325"/>
      <c r="CR558" s="325"/>
      <c r="CS558" s="325"/>
      <c r="CT558" s="325"/>
      <c r="CU558" s="325"/>
      <c r="CV558" s="325"/>
      <c r="CW558" s="325"/>
      <c r="CX558" s="325"/>
    </row>
    <row r="559" spans="1:102" s="36" customFormat="1" ht="15" hidden="1" customHeight="1">
      <c r="A559" s="329"/>
      <c r="B559" s="37" t="str">
        <f t="shared" ca="1" si="257"/>
        <v/>
      </c>
      <c r="C559" s="41" t="str">
        <f t="shared" ca="1" si="258"/>
        <v/>
      </c>
      <c r="D559" s="39" t="str">
        <f t="shared" ca="1" si="259"/>
        <v/>
      </c>
      <c r="E559" s="39" t="str">
        <f t="shared" ca="1" si="271"/>
        <v/>
      </c>
      <c r="F559" s="39" t="str">
        <f t="shared" ca="1" si="260"/>
        <v/>
      </c>
      <c r="G559" s="101"/>
      <c r="H559" s="39">
        <f t="shared" ca="1" si="251"/>
        <v>0</v>
      </c>
      <c r="J559" s="332"/>
      <c r="K559" s="37" t="str">
        <f t="shared" ca="1" si="261"/>
        <v/>
      </c>
      <c r="L559" s="41" t="str">
        <f t="shared" ca="1" si="262"/>
        <v/>
      </c>
      <c r="M559" s="39" t="str">
        <f t="shared" si="252"/>
        <v/>
      </c>
      <c r="N559" s="39" t="str">
        <f t="shared" ca="1" si="272"/>
        <v/>
      </c>
      <c r="O559" s="39">
        <f ca="1">ROUND(Q558*$O$5/payments_per_year,2)</f>
        <v>0</v>
      </c>
      <c r="P559" s="101"/>
      <c r="Q559" s="39">
        <f t="shared" ca="1" si="273"/>
        <v>0</v>
      </c>
      <c r="R559" s="332"/>
      <c r="S559" s="37" t="str">
        <f t="shared" ca="1" si="263"/>
        <v/>
      </c>
      <c r="T559" s="41" t="str">
        <f t="shared" ca="1" si="264"/>
        <v/>
      </c>
      <c r="U559" s="39" t="str">
        <f t="shared" si="253"/>
        <v/>
      </c>
      <c r="V559" s="39" t="str">
        <f t="shared" ca="1" si="274"/>
        <v/>
      </c>
      <c r="W559" s="39">
        <f t="shared" ca="1" si="254"/>
        <v>0</v>
      </c>
      <c r="X559" s="40"/>
      <c r="Y559" s="39">
        <f t="shared" ca="1" si="275"/>
        <v>0</v>
      </c>
      <c r="Z559" s="327"/>
      <c r="AA559" s="37" t="str">
        <f t="shared" ca="1" si="265"/>
        <v/>
      </c>
      <c r="AB559" s="41" t="str">
        <f t="shared" ca="1" si="266"/>
        <v/>
      </c>
      <c r="AC559" s="39" t="str">
        <f t="shared" si="255"/>
        <v/>
      </c>
      <c r="AD559" s="39" t="str">
        <f t="shared" ca="1" si="276"/>
        <v/>
      </c>
      <c r="AE559" s="39" t="str">
        <f t="shared" ca="1" si="267"/>
        <v/>
      </c>
      <c r="AF559" s="40"/>
      <c r="AG559" s="39">
        <f t="shared" ca="1" si="277"/>
        <v>0</v>
      </c>
      <c r="AH559" s="339"/>
      <c r="AI559" s="37" t="str">
        <f t="shared" ca="1" si="268"/>
        <v/>
      </c>
      <c r="AJ559" s="41" t="str">
        <f t="shared" ca="1" si="269"/>
        <v/>
      </c>
      <c r="AK559" s="39" t="str">
        <f t="shared" si="256"/>
        <v/>
      </c>
      <c r="AL559" s="39" t="str">
        <f t="shared" ca="1" si="278"/>
        <v/>
      </c>
      <c r="AM559" s="39" t="str">
        <f t="shared" ca="1" si="270"/>
        <v/>
      </c>
      <c r="AN559" s="40"/>
      <c r="AO559" s="39">
        <f t="shared" ca="1" si="279"/>
        <v>0</v>
      </c>
      <c r="AP559" s="339"/>
      <c r="AW559" s="329"/>
      <c r="BI559" s="329"/>
      <c r="BJ559" s="329"/>
      <c r="BK559" s="329"/>
      <c r="BL559" s="329"/>
      <c r="BM559" s="329"/>
      <c r="BN559" s="329"/>
      <c r="BO559" s="329"/>
      <c r="BP559" s="329"/>
      <c r="BQ559" s="329"/>
      <c r="BR559" s="329"/>
      <c r="BS559" s="329"/>
      <c r="BT559" s="329"/>
      <c r="BU559" s="329"/>
      <c r="BV559" s="329"/>
      <c r="BW559" s="325"/>
      <c r="BX559" s="325"/>
      <c r="BY559" s="325"/>
      <c r="BZ559" s="325"/>
      <c r="CA559" s="325"/>
      <c r="CB559" s="325"/>
      <c r="CC559" s="325"/>
      <c r="CD559" s="325"/>
      <c r="CE559" s="325"/>
      <c r="CF559" s="325"/>
      <c r="CG559" s="325"/>
      <c r="CH559" s="325"/>
      <c r="CI559" s="325"/>
      <c r="CJ559" s="325"/>
      <c r="CK559" s="325"/>
      <c r="CL559" s="325"/>
      <c r="CM559" s="325"/>
      <c r="CN559" s="325"/>
      <c r="CO559" s="325"/>
      <c r="CP559" s="325"/>
      <c r="CQ559" s="325"/>
      <c r="CR559" s="325"/>
      <c r="CS559" s="325"/>
      <c r="CT559" s="325"/>
      <c r="CU559" s="325"/>
      <c r="CV559" s="325"/>
      <c r="CW559" s="325"/>
      <c r="CX559" s="325"/>
    </row>
    <row r="560" spans="1:102" s="36" customFormat="1" ht="15" hidden="1" customHeight="1">
      <c r="A560" s="329"/>
      <c r="B560" s="37" t="str">
        <f t="shared" ca="1" si="257"/>
        <v/>
      </c>
      <c r="C560" s="41" t="str">
        <f t="shared" ca="1" si="258"/>
        <v/>
      </c>
      <c r="D560" s="39" t="str">
        <f t="shared" ca="1" si="259"/>
        <v/>
      </c>
      <c r="E560" s="39" t="str">
        <f t="shared" ca="1" si="271"/>
        <v/>
      </c>
      <c r="F560" s="39" t="str">
        <f t="shared" ca="1" si="260"/>
        <v/>
      </c>
      <c r="G560" s="101"/>
      <c r="H560" s="39">
        <f t="shared" ca="1" si="251"/>
        <v>0</v>
      </c>
      <c r="J560" s="332"/>
      <c r="K560" s="37" t="str">
        <f t="shared" ca="1" si="261"/>
        <v/>
      </c>
      <c r="L560" s="41" t="str">
        <f t="shared" ca="1" si="262"/>
        <v/>
      </c>
      <c r="M560" s="39" t="str">
        <f t="shared" si="252"/>
        <v/>
      </c>
      <c r="N560" s="39" t="str">
        <f t="shared" ca="1" si="272"/>
        <v/>
      </c>
      <c r="O560" s="39" t="str">
        <f ca="1">IF(L560="","",ROUND(Q559*$O$5/payments_per_year,2))</f>
        <v/>
      </c>
      <c r="P560" s="101"/>
      <c r="Q560" s="39">
        <f t="shared" ca="1" si="273"/>
        <v>0</v>
      </c>
      <c r="R560" s="332"/>
      <c r="S560" s="37" t="str">
        <f t="shared" ca="1" si="263"/>
        <v/>
      </c>
      <c r="T560" s="41" t="str">
        <f t="shared" ca="1" si="264"/>
        <v/>
      </c>
      <c r="U560" s="39" t="str">
        <f t="shared" si="253"/>
        <v/>
      </c>
      <c r="V560" s="39" t="str">
        <f t="shared" ca="1" si="274"/>
        <v/>
      </c>
      <c r="W560" s="39">
        <f t="shared" ca="1" si="254"/>
        <v>0</v>
      </c>
      <c r="X560" s="40"/>
      <c r="Y560" s="39">
        <f t="shared" ca="1" si="275"/>
        <v>0</v>
      </c>
      <c r="Z560" s="327"/>
      <c r="AA560" s="37" t="str">
        <f t="shared" ca="1" si="265"/>
        <v/>
      </c>
      <c r="AB560" s="41" t="str">
        <f t="shared" ca="1" si="266"/>
        <v/>
      </c>
      <c r="AC560" s="39" t="str">
        <f t="shared" si="255"/>
        <v/>
      </c>
      <c r="AD560" s="39" t="str">
        <f t="shared" ca="1" si="276"/>
        <v/>
      </c>
      <c r="AE560" s="39" t="str">
        <f t="shared" ca="1" si="267"/>
        <v/>
      </c>
      <c r="AF560" s="40"/>
      <c r="AG560" s="39">
        <f t="shared" ca="1" si="277"/>
        <v>0</v>
      </c>
      <c r="AH560" s="339"/>
      <c r="AI560" s="37" t="str">
        <f t="shared" ca="1" si="268"/>
        <v/>
      </c>
      <c r="AJ560" s="41" t="str">
        <f t="shared" ca="1" si="269"/>
        <v/>
      </c>
      <c r="AK560" s="39" t="str">
        <f t="shared" si="256"/>
        <v/>
      </c>
      <c r="AL560" s="39" t="str">
        <f t="shared" ca="1" si="278"/>
        <v/>
      </c>
      <c r="AM560" s="39" t="str">
        <f t="shared" ca="1" si="270"/>
        <v/>
      </c>
      <c r="AN560" s="40"/>
      <c r="AO560" s="39">
        <f t="shared" ca="1" si="279"/>
        <v>0</v>
      </c>
      <c r="AP560" s="339"/>
      <c r="AW560" s="329"/>
      <c r="BI560" s="329"/>
      <c r="BJ560" s="329"/>
      <c r="BK560" s="329"/>
      <c r="BL560" s="329"/>
      <c r="BM560" s="329"/>
      <c r="BN560" s="329"/>
      <c r="BO560" s="329"/>
      <c r="BP560" s="329"/>
      <c r="BQ560" s="329"/>
      <c r="BR560" s="329"/>
      <c r="BS560" s="329"/>
      <c r="BT560" s="329"/>
      <c r="BU560" s="329"/>
      <c r="BV560" s="329"/>
      <c r="BW560" s="325"/>
      <c r="BX560" s="325"/>
      <c r="BY560" s="325"/>
      <c r="BZ560" s="325"/>
      <c r="CA560" s="325"/>
      <c r="CB560" s="325"/>
      <c r="CC560" s="325"/>
      <c r="CD560" s="325"/>
      <c r="CE560" s="325"/>
      <c r="CF560" s="325"/>
      <c r="CG560" s="325"/>
      <c r="CH560" s="325"/>
      <c r="CI560" s="325"/>
      <c r="CJ560" s="325"/>
      <c r="CK560" s="325"/>
      <c r="CL560" s="325"/>
      <c r="CM560" s="325"/>
      <c r="CN560" s="325"/>
      <c r="CO560" s="325"/>
      <c r="CP560" s="325"/>
      <c r="CQ560" s="325"/>
      <c r="CR560" s="325"/>
      <c r="CS560" s="325"/>
      <c r="CT560" s="325"/>
      <c r="CU560" s="325"/>
      <c r="CV560" s="325"/>
      <c r="CW560" s="325"/>
      <c r="CX560" s="325"/>
    </row>
    <row r="561" spans="1:102" s="36" customFormat="1" ht="15" hidden="1" customHeight="1">
      <c r="A561" s="329"/>
      <c r="B561" s="37" t="str">
        <f t="shared" ca="1" si="257"/>
        <v/>
      </c>
      <c r="C561" s="41" t="str">
        <f t="shared" ca="1" si="258"/>
        <v/>
      </c>
      <c r="D561" s="39" t="str">
        <f t="shared" ca="1" si="259"/>
        <v/>
      </c>
      <c r="E561" s="39" t="str">
        <f t="shared" ca="1" si="271"/>
        <v/>
      </c>
      <c r="F561" s="39" t="str">
        <f t="shared" ca="1" si="260"/>
        <v/>
      </c>
      <c r="G561" s="101"/>
      <c r="H561" s="39">
        <f t="shared" ca="1" si="251"/>
        <v>0</v>
      </c>
      <c r="J561" s="332"/>
      <c r="K561" s="37" t="str">
        <f t="shared" ca="1" si="261"/>
        <v/>
      </c>
      <c r="L561" s="41" t="str">
        <f t="shared" ca="1" si="262"/>
        <v/>
      </c>
      <c r="M561" s="39" t="str">
        <f t="shared" si="252"/>
        <v/>
      </c>
      <c r="N561" s="39" t="str">
        <f t="shared" ca="1" si="272"/>
        <v/>
      </c>
      <c r="O561" s="39">
        <f ca="1">ROUND(Q560*$O$5/payments_per_year,2)</f>
        <v>0</v>
      </c>
      <c r="P561" s="101"/>
      <c r="Q561" s="39">
        <f t="shared" ca="1" si="273"/>
        <v>0</v>
      </c>
      <c r="R561" s="332"/>
      <c r="S561" s="37" t="str">
        <f t="shared" ca="1" si="263"/>
        <v/>
      </c>
      <c r="T561" s="41" t="str">
        <f t="shared" ca="1" si="264"/>
        <v/>
      </c>
      <c r="U561" s="39" t="str">
        <f t="shared" si="253"/>
        <v/>
      </c>
      <c r="V561" s="39" t="str">
        <f t="shared" ca="1" si="274"/>
        <v/>
      </c>
      <c r="W561" s="39">
        <f t="shared" ca="1" si="254"/>
        <v>0</v>
      </c>
      <c r="X561" s="40"/>
      <c r="Y561" s="39">
        <f t="shared" ca="1" si="275"/>
        <v>0</v>
      </c>
      <c r="Z561" s="327"/>
      <c r="AA561" s="37" t="str">
        <f t="shared" ca="1" si="265"/>
        <v/>
      </c>
      <c r="AB561" s="41" t="str">
        <f t="shared" ca="1" si="266"/>
        <v/>
      </c>
      <c r="AC561" s="39" t="str">
        <f t="shared" si="255"/>
        <v/>
      </c>
      <c r="AD561" s="39" t="str">
        <f t="shared" ca="1" si="276"/>
        <v/>
      </c>
      <c r="AE561" s="39" t="str">
        <f t="shared" ca="1" si="267"/>
        <v/>
      </c>
      <c r="AF561" s="40"/>
      <c r="AG561" s="39">
        <f t="shared" ca="1" si="277"/>
        <v>0</v>
      </c>
      <c r="AH561" s="339"/>
      <c r="AI561" s="37" t="str">
        <f t="shared" ca="1" si="268"/>
        <v/>
      </c>
      <c r="AJ561" s="41" t="str">
        <f t="shared" ca="1" si="269"/>
        <v/>
      </c>
      <c r="AK561" s="39" t="str">
        <f t="shared" si="256"/>
        <v/>
      </c>
      <c r="AL561" s="39" t="str">
        <f t="shared" ca="1" si="278"/>
        <v/>
      </c>
      <c r="AM561" s="39" t="str">
        <f t="shared" ca="1" si="270"/>
        <v/>
      </c>
      <c r="AN561" s="40"/>
      <c r="AO561" s="39">
        <f t="shared" ca="1" si="279"/>
        <v>0</v>
      </c>
      <c r="AP561" s="339"/>
      <c r="AW561" s="329"/>
      <c r="BI561" s="329"/>
      <c r="BJ561" s="329"/>
      <c r="BK561" s="329"/>
      <c r="BL561" s="329"/>
      <c r="BM561" s="329"/>
      <c r="BN561" s="329"/>
      <c r="BO561" s="329"/>
      <c r="BP561" s="329"/>
      <c r="BQ561" s="329"/>
      <c r="BR561" s="329"/>
      <c r="BS561" s="329"/>
      <c r="BT561" s="329"/>
      <c r="BU561" s="329"/>
      <c r="BV561" s="329"/>
      <c r="BW561" s="325"/>
      <c r="BX561" s="325"/>
      <c r="BY561" s="325"/>
      <c r="BZ561" s="325"/>
      <c r="CA561" s="325"/>
      <c r="CB561" s="325"/>
      <c r="CC561" s="325"/>
      <c r="CD561" s="325"/>
      <c r="CE561" s="325"/>
      <c r="CF561" s="325"/>
      <c r="CG561" s="325"/>
      <c r="CH561" s="325"/>
      <c r="CI561" s="325"/>
      <c r="CJ561" s="325"/>
      <c r="CK561" s="325"/>
      <c r="CL561" s="325"/>
      <c r="CM561" s="325"/>
      <c r="CN561" s="325"/>
      <c r="CO561" s="325"/>
      <c r="CP561" s="325"/>
      <c r="CQ561" s="325"/>
      <c r="CR561" s="325"/>
      <c r="CS561" s="325"/>
      <c r="CT561" s="325"/>
      <c r="CU561" s="325"/>
      <c r="CV561" s="325"/>
      <c r="CW561" s="325"/>
      <c r="CX561" s="325"/>
    </row>
    <row r="562" spans="1:102" s="36" customFormat="1" ht="15" hidden="1" customHeight="1">
      <c r="A562" s="329"/>
      <c r="B562" s="37" t="str">
        <f t="shared" ca="1" si="257"/>
        <v/>
      </c>
      <c r="C562" s="41" t="str">
        <f t="shared" ca="1" si="258"/>
        <v/>
      </c>
      <c r="D562" s="39" t="str">
        <f t="shared" ca="1" si="259"/>
        <v/>
      </c>
      <c r="E562" s="39" t="str">
        <f t="shared" ca="1" si="271"/>
        <v/>
      </c>
      <c r="F562" s="39" t="str">
        <f t="shared" ca="1" si="260"/>
        <v/>
      </c>
      <c r="G562" s="101"/>
      <c r="H562" s="39">
        <f t="shared" ca="1" si="251"/>
        <v>0</v>
      </c>
      <c r="J562" s="332"/>
      <c r="K562" s="37" t="str">
        <f t="shared" ca="1" si="261"/>
        <v/>
      </c>
      <c r="L562" s="41" t="str">
        <f t="shared" ca="1" si="262"/>
        <v/>
      </c>
      <c r="M562" s="39" t="str">
        <f t="shared" si="252"/>
        <v/>
      </c>
      <c r="N562" s="39" t="str">
        <f t="shared" ca="1" si="272"/>
        <v/>
      </c>
      <c r="O562" s="39" t="str">
        <f ca="1">IF(L562="","",ROUND(Q561*$O$5/payments_per_year,2))</f>
        <v/>
      </c>
      <c r="P562" s="101"/>
      <c r="Q562" s="39">
        <f t="shared" ca="1" si="273"/>
        <v>0</v>
      </c>
      <c r="R562" s="332"/>
      <c r="S562" s="37" t="str">
        <f t="shared" ca="1" si="263"/>
        <v/>
      </c>
      <c r="T562" s="41" t="str">
        <f t="shared" ca="1" si="264"/>
        <v/>
      </c>
      <c r="U562" s="39" t="str">
        <f t="shared" si="253"/>
        <v/>
      </c>
      <c r="V562" s="39" t="str">
        <f t="shared" ca="1" si="274"/>
        <v/>
      </c>
      <c r="W562" s="39">
        <f t="shared" ca="1" si="254"/>
        <v>0</v>
      </c>
      <c r="X562" s="40"/>
      <c r="Y562" s="39">
        <f t="shared" ca="1" si="275"/>
        <v>0</v>
      </c>
      <c r="Z562" s="327"/>
      <c r="AA562" s="37" t="str">
        <f t="shared" ca="1" si="265"/>
        <v/>
      </c>
      <c r="AB562" s="41" t="str">
        <f t="shared" ca="1" si="266"/>
        <v/>
      </c>
      <c r="AC562" s="39" t="str">
        <f t="shared" si="255"/>
        <v/>
      </c>
      <c r="AD562" s="39" t="str">
        <f t="shared" ca="1" si="276"/>
        <v/>
      </c>
      <c r="AE562" s="39" t="str">
        <f t="shared" ca="1" si="267"/>
        <v/>
      </c>
      <c r="AF562" s="40"/>
      <c r="AG562" s="39">
        <f t="shared" ca="1" si="277"/>
        <v>0</v>
      </c>
      <c r="AH562" s="339"/>
      <c r="AI562" s="37" t="str">
        <f t="shared" ca="1" si="268"/>
        <v/>
      </c>
      <c r="AJ562" s="41" t="str">
        <f t="shared" ca="1" si="269"/>
        <v/>
      </c>
      <c r="AK562" s="39" t="str">
        <f t="shared" si="256"/>
        <v/>
      </c>
      <c r="AL562" s="39" t="str">
        <f t="shared" ca="1" si="278"/>
        <v/>
      </c>
      <c r="AM562" s="39" t="str">
        <f t="shared" ca="1" si="270"/>
        <v/>
      </c>
      <c r="AN562" s="40"/>
      <c r="AO562" s="39">
        <f t="shared" ca="1" si="279"/>
        <v>0</v>
      </c>
      <c r="AP562" s="339"/>
      <c r="AW562" s="329"/>
      <c r="BI562" s="329"/>
      <c r="BJ562" s="329"/>
      <c r="BK562" s="329"/>
      <c r="BL562" s="329"/>
      <c r="BM562" s="329"/>
      <c r="BN562" s="329"/>
      <c r="BO562" s="329"/>
      <c r="BP562" s="329"/>
      <c r="BQ562" s="329"/>
      <c r="BR562" s="329"/>
      <c r="BS562" s="329"/>
      <c r="BT562" s="329"/>
      <c r="BU562" s="329"/>
      <c r="BV562" s="329"/>
      <c r="BW562" s="325"/>
      <c r="BX562" s="325"/>
      <c r="BY562" s="325"/>
      <c r="BZ562" s="325"/>
      <c r="CA562" s="325"/>
      <c r="CB562" s="325"/>
      <c r="CC562" s="325"/>
      <c r="CD562" s="325"/>
      <c r="CE562" s="325"/>
      <c r="CF562" s="325"/>
      <c r="CG562" s="325"/>
      <c r="CH562" s="325"/>
      <c r="CI562" s="325"/>
      <c r="CJ562" s="325"/>
      <c r="CK562" s="325"/>
      <c r="CL562" s="325"/>
      <c r="CM562" s="325"/>
      <c r="CN562" s="325"/>
      <c r="CO562" s="325"/>
      <c r="CP562" s="325"/>
      <c r="CQ562" s="325"/>
      <c r="CR562" s="325"/>
      <c r="CS562" s="325"/>
      <c r="CT562" s="325"/>
      <c r="CU562" s="325"/>
      <c r="CV562" s="325"/>
      <c r="CW562" s="325"/>
      <c r="CX562" s="325"/>
    </row>
    <row r="563" spans="1:102" s="36" customFormat="1" ht="15" hidden="1" customHeight="1">
      <c r="A563" s="329"/>
      <c r="B563" s="37" t="str">
        <f t="shared" ca="1" si="257"/>
        <v/>
      </c>
      <c r="C563" s="41" t="str">
        <f t="shared" ca="1" si="258"/>
        <v/>
      </c>
      <c r="D563" s="39" t="str">
        <f t="shared" ca="1" si="259"/>
        <v/>
      </c>
      <c r="E563" s="39" t="str">
        <f t="shared" ca="1" si="271"/>
        <v/>
      </c>
      <c r="F563" s="39" t="str">
        <f t="shared" ca="1" si="260"/>
        <v/>
      </c>
      <c r="G563" s="101"/>
      <c r="H563" s="39">
        <f t="shared" ca="1" si="251"/>
        <v>0</v>
      </c>
      <c r="J563" s="332"/>
      <c r="K563" s="37" t="str">
        <f t="shared" ca="1" si="261"/>
        <v/>
      </c>
      <c r="L563" s="41" t="str">
        <f t="shared" ca="1" si="262"/>
        <v/>
      </c>
      <c r="M563" s="39" t="str">
        <f t="shared" si="252"/>
        <v/>
      </c>
      <c r="N563" s="39" t="str">
        <f t="shared" ca="1" si="272"/>
        <v/>
      </c>
      <c r="O563" s="39">
        <f ca="1">ROUND(Q562*$O$5/payments_per_year,2)</f>
        <v>0</v>
      </c>
      <c r="P563" s="101"/>
      <c r="Q563" s="39">
        <f t="shared" ca="1" si="273"/>
        <v>0</v>
      </c>
      <c r="R563" s="332"/>
      <c r="S563" s="37" t="str">
        <f t="shared" ca="1" si="263"/>
        <v/>
      </c>
      <c r="T563" s="41" t="str">
        <f t="shared" ca="1" si="264"/>
        <v/>
      </c>
      <c r="U563" s="39" t="str">
        <f t="shared" si="253"/>
        <v/>
      </c>
      <c r="V563" s="39" t="str">
        <f t="shared" ca="1" si="274"/>
        <v/>
      </c>
      <c r="W563" s="39">
        <f t="shared" ca="1" si="254"/>
        <v>0</v>
      </c>
      <c r="X563" s="40"/>
      <c r="Y563" s="39">
        <f t="shared" ca="1" si="275"/>
        <v>0</v>
      </c>
      <c r="Z563" s="327"/>
      <c r="AA563" s="37" t="str">
        <f t="shared" ca="1" si="265"/>
        <v/>
      </c>
      <c r="AB563" s="41" t="str">
        <f t="shared" ca="1" si="266"/>
        <v/>
      </c>
      <c r="AC563" s="39" t="str">
        <f t="shared" si="255"/>
        <v/>
      </c>
      <c r="AD563" s="39" t="str">
        <f t="shared" ca="1" si="276"/>
        <v/>
      </c>
      <c r="AE563" s="39" t="str">
        <f t="shared" ca="1" si="267"/>
        <v/>
      </c>
      <c r="AF563" s="40"/>
      <c r="AG563" s="39">
        <f t="shared" ca="1" si="277"/>
        <v>0</v>
      </c>
      <c r="AH563" s="339"/>
      <c r="AI563" s="37" t="str">
        <f t="shared" ca="1" si="268"/>
        <v/>
      </c>
      <c r="AJ563" s="41" t="str">
        <f t="shared" ca="1" si="269"/>
        <v/>
      </c>
      <c r="AK563" s="39" t="str">
        <f t="shared" si="256"/>
        <v/>
      </c>
      <c r="AL563" s="39" t="str">
        <f t="shared" ca="1" si="278"/>
        <v/>
      </c>
      <c r="AM563" s="39" t="str">
        <f t="shared" ca="1" si="270"/>
        <v/>
      </c>
      <c r="AN563" s="40"/>
      <c r="AO563" s="39">
        <f t="shared" ca="1" si="279"/>
        <v>0</v>
      </c>
      <c r="AP563" s="339"/>
      <c r="AW563" s="329"/>
      <c r="BI563" s="329"/>
      <c r="BJ563" s="329"/>
      <c r="BK563" s="329"/>
      <c r="BL563" s="329"/>
      <c r="BM563" s="329"/>
      <c r="BN563" s="329"/>
      <c r="BO563" s="329"/>
      <c r="BP563" s="329"/>
      <c r="BQ563" s="329"/>
      <c r="BR563" s="329"/>
      <c r="BS563" s="329"/>
      <c r="BT563" s="329"/>
      <c r="BU563" s="329"/>
      <c r="BV563" s="329"/>
      <c r="BW563" s="325"/>
      <c r="BX563" s="325"/>
      <c r="BY563" s="325"/>
      <c r="BZ563" s="325"/>
      <c r="CA563" s="325"/>
      <c r="CB563" s="325"/>
      <c r="CC563" s="325"/>
      <c r="CD563" s="325"/>
      <c r="CE563" s="325"/>
      <c r="CF563" s="325"/>
      <c r="CG563" s="325"/>
      <c r="CH563" s="325"/>
      <c r="CI563" s="325"/>
      <c r="CJ563" s="325"/>
      <c r="CK563" s="325"/>
      <c r="CL563" s="325"/>
      <c r="CM563" s="325"/>
      <c r="CN563" s="325"/>
      <c r="CO563" s="325"/>
      <c r="CP563" s="325"/>
      <c r="CQ563" s="325"/>
      <c r="CR563" s="325"/>
      <c r="CS563" s="325"/>
      <c r="CT563" s="325"/>
      <c r="CU563" s="325"/>
      <c r="CV563" s="325"/>
      <c r="CW563" s="325"/>
      <c r="CX563" s="325"/>
    </row>
    <row r="564" spans="1:102" s="36" customFormat="1" ht="15" hidden="1" customHeight="1">
      <c r="A564" s="329"/>
      <c r="B564" s="37" t="str">
        <f t="shared" ca="1" si="257"/>
        <v/>
      </c>
      <c r="C564" s="41" t="str">
        <f t="shared" ca="1" si="258"/>
        <v/>
      </c>
      <c r="D564" s="39" t="str">
        <f t="shared" ca="1" si="259"/>
        <v/>
      </c>
      <c r="E564" s="39" t="str">
        <f t="shared" ca="1" si="271"/>
        <v/>
      </c>
      <c r="F564" s="39" t="str">
        <f t="shared" ca="1" si="260"/>
        <v/>
      </c>
      <c r="G564" s="101"/>
      <c r="H564" s="39">
        <f t="shared" ca="1" si="251"/>
        <v>0</v>
      </c>
      <c r="J564" s="332"/>
      <c r="K564" s="37" t="str">
        <f t="shared" ca="1" si="261"/>
        <v/>
      </c>
      <c r="L564" s="41" t="str">
        <f t="shared" ca="1" si="262"/>
        <v/>
      </c>
      <c r="M564" s="39" t="str">
        <f t="shared" si="252"/>
        <v/>
      </c>
      <c r="N564" s="39" t="str">
        <f t="shared" ca="1" si="272"/>
        <v/>
      </c>
      <c r="O564" s="39" t="str">
        <f ca="1">IF(L564="","",ROUND(Q563*$O$5/payments_per_year,2))</f>
        <v/>
      </c>
      <c r="P564" s="101"/>
      <c r="Q564" s="39">
        <f t="shared" ca="1" si="273"/>
        <v>0</v>
      </c>
      <c r="R564" s="332"/>
      <c r="S564" s="37" t="str">
        <f t="shared" ca="1" si="263"/>
        <v/>
      </c>
      <c r="T564" s="41" t="str">
        <f t="shared" ca="1" si="264"/>
        <v/>
      </c>
      <c r="U564" s="39" t="str">
        <f t="shared" si="253"/>
        <v/>
      </c>
      <c r="V564" s="39" t="str">
        <f t="shared" ca="1" si="274"/>
        <v/>
      </c>
      <c r="W564" s="39">
        <f t="shared" ca="1" si="254"/>
        <v>0</v>
      </c>
      <c r="X564" s="40"/>
      <c r="Y564" s="39">
        <f t="shared" ca="1" si="275"/>
        <v>0</v>
      </c>
      <c r="Z564" s="327"/>
      <c r="AA564" s="37" t="str">
        <f t="shared" ca="1" si="265"/>
        <v/>
      </c>
      <c r="AB564" s="41" t="str">
        <f t="shared" ca="1" si="266"/>
        <v/>
      </c>
      <c r="AC564" s="39" t="str">
        <f t="shared" si="255"/>
        <v/>
      </c>
      <c r="AD564" s="39" t="str">
        <f t="shared" ca="1" si="276"/>
        <v/>
      </c>
      <c r="AE564" s="39" t="str">
        <f t="shared" ca="1" si="267"/>
        <v/>
      </c>
      <c r="AF564" s="40"/>
      <c r="AG564" s="39">
        <f t="shared" ca="1" si="277"/>
        <v>0</v>
      </c>
      <c r="AH564" s="339"/>
      <c r="AI564" s="37" t="str">
        <f t="shared" ca="1" si="268"/>
        <v/>
      </c>
      <c r="AJ564" s="41" t="str">
        <f t="shared" ca="1" si="269"/>
        <v/>
      </c>
      <c r="AK564" s="39" t="str">
        <f t="shared" si="256"/>
        <v/>
      </c>
      <c r="AL564" s="39" t="str">
        <f t="shared" ca="1" si="278"/>
        <v/>
      </c>
      <c r="AM564" s="39" t="str">
        <f t="shared" ca="1" si="270"/>
        <v/>
      </c>
      <c r="AN564" s="40"/>
      <c r="AO564" s="39">
        <f t="shared" ca="1" si="279"/>
        <v>0</v>
      </c>
      <c r="AP564" s="339"/>
      <c r="AW564" s="329"/>
      <c r="BI564" s="329"/>
      <c r="BJ564" s="329"/>
      <c r="BK564" s="329"/>
      <c r="BL564" s="329"/>
      <c r="BM564" s="329"/>
      <c r="BN564" s="329"/>
      <c r="BO564" s="329"/>
      <c r="BP564" s="329"/>
      <c r="BQ564" s="329"/>
      <c r="BR564" s="329"/>
      <c r="BS564" s="329"/>
      <c r="BT564" s="329"/>
      <c r="BU564" s="329"/>
      <c r="BV564" s="329"/>
      <c r="BW564" s="325"/>
      <c r="BX564" s="325"/>
      <c r="BY564" s="325"/>
      <c r="BZ564" s="325"/>
      <c r="CA564" s="325"/>
      <c r="CB564" s="325"/>
      <c r="CC564" s="325"/>
      <c r="CD564" s="325"/>
      <c r="CE564" s="325"/>
      <c r="CF564" s="325"/>
      <c r="CG564" s="325"/>
      <c r="CH564" s="325"/>
      <c r="CI564" s="325"/>
      <c r="CJ564" s="325"/>
      <c r="CK564" s="325"/>
      <c r="CL564" s="325"/>
      <c r="CM564" s="325"/>
      <c r="CN564" s="325"/>
      <c r="CO564" s="325"/>
      <c r="CP564" s="325"/>
      <c r="CQ564" s="325"/>
      <c r="CR564" s="325"/>
      <c r="CS564" s="325"/>
      <c r="CT564" s="325"/>
      <c r="CU564" s="325"/>
      <c r="CV564" s="325"/>
      <c r="CW564" s="325"/>
      <c r="CX564" s="325"/>
    </row>
    <row r="565" spans="1:102" s="36" customFormat="1" ht="15" hidden="1" customHeight="1">
      <c r="A565" s="329"/>
      <c r="B565" s="37" t="str">
        <f t="shared" ca="1" si="257"/>
        <v/>
      </c>
      <c r="C565" s="41" t="str">
        <f t="shared" ca="1" si="258"/>
        <v/>
      </c>
      <c r="D565" s="39" t="str">
        <f t="shared" ca="1" si="259"/>
        <v/>
      </c>
      <c r="E565" s="39" t="str">
        <f t="shared" ca="1" si="271"/>
        <v/>
      </c>
      <c r="F565" s="39" t="str">
        <f t="shared" ca="1" si="260"/>
        <v/>
      </c>
      <c r="G565" s="101"/>
      <c r="H565" s="39">
        <f t="shared" ca="1" si="251"/>
        <v>0</v>
      </c>
      <c r="J565" s="332"/>
      <c r="K565" s="37" t="str">
        <f t="shared" ca="1" si="261"/>
        <v/>
      </c>
      <c r="L565" s="41" t="str">
        <f t="shared" ca="1" si="262"/>
        <v/>
      </c>
      <c r="M565" s="39" t="str">
        <f t="shared" si="252"/>
        <v/>
      </c>
      <c r="N565" s="39" t="str">
        <f t="shared" ca="1" si="272"/>
        <v/>
      </c>
      <c r="O565" s="39">
        <f ca="1">ROUND(Q564*$O$5/payments_per_year,2)</f>
        <v>0</v>
      </c>
      <c r="P565" s="101"/>
      <c r="Q565" s="39">
        <f t="shared" ca="1" si="273"/>
        <v>0</v>
      </c>
      <c r="R565" s="332"/>
      <c r="S565" s="37" t="str">
        <f t="shared" ca="1" si="263"/>
        <v/>
      </c>
      <c r="T565" s="41" t="str">
        <f t="shared" ca="1" si="264"/>
        <v/>
      </c>
      <c r="U565" s="39" t="str">
        <f t="shared" si="253"/>
        <v/>
      </c>
      <c r="V565" s="39" t="str">
        <f t="shared" ca="1" si="274"/>
        <v/>
      </c>
      <c r="W565" s="39">
        <f t="shared" ca="1" si="254"/>
        <v>0</v>
      </c>
      <c r="X565" s="40"/>
      <c r="Y565" s="39">
        <f t="shared" ca="1" si="275"/>
        <v>0</v>
      </c>
      <c r="Z565" s="327"/>
      <c r="AA565" s="37" t="str">
        <f t="shared" ca="1" si="265"/>
        <v/>
      </c>
      <c r="AB565" s="41" t="str">
        <f t="shared" ca="1" si="266"/>
        <v/>
      </c>
      <c r="AC565" s="39" t="str">
        <f t="shared" si="255"/>
        <v/>
      </c>
      <c r="AD565" s="39" t="str">
        <f t="shared" ca="1" si="276"/>
        <v/>
      </c>
      <c r="AE565" s="39" t="str">
        <f t="shared" ca="1" si="267"/>
        <v/>
      </c>
      <c r="AF565" s="40"/>
      <c r="AG565" s="39">
        <f t="shared" ca="1" si="277"/>
        <v>0</v>
      </c>
      <c r="AH565" s="339"/>
      <c r="AI565" s="37" t="str">
        <f t="shared" ca="1" si="268"/>
        <v/>
      </c>
      <c r="AJ565" s="41" t="str">
        <f t="shared" ca="1" si="269"/>
        <v/>
      </c>
      <c r="AK565" s="39" t="str">
        <f t="shared" si="256"/>
        <v/>
      </c>
      <c r="AL565" s="39" t="str">
        <f t="shared" ca="1" si="278"/>
        <v/>
      </c>
      <c r="AM565" s="39" t="str">
        <f t="shared" ca="1" si="270"/>
        <v/>
      </c>
      <c r="AN565" s="40"/>
      <c r="AO565" s="39">
        <f t="shared" ca="1" si="279"/>
        <v>0</v>
      </c>
      <c r="AP565" s="339"/>
      <c r="AW565" s="329"/>
      <c r="BI565" s="329"/>
      <c r="BJ565" s="329"/>
      <c r="BK565" s="329"/>
      <c r="BL565" s="329"/>
      <c r="BM565" s="329"/>
      <c r="BN565" s="329"/>
      <c r="BO565" s="329"/>
      <c r="BP565" s="329"/>
      <c r="BQ565" s="329"/>
      <c r="BR565" s="329"/>
      <c r="BS565" s="329"/>
      <c r="BT565" s="329"/>
      <c r="BU565" s="329"/>
      <c r="BV565" s="329"/>
      <c r="BW565" s="325"/>
      <c r="BX565" s="325"/>
      <c r="BY565" s="325"/>
      <c r="BZ565" s="325"/>
      <c r="CA565" s="325"/>
      <c r="CB565" s="325"/>
      <c r="CC565" s="325"/>
      <c r="CD565" s="325"/>
      <c r="CE565" s="325"/>
      <c r="CF565" s="325"/>
      <c r="CG565" s="325"/>
      <c r="CH565" s="325"/>
      <c r="CI565" s="325"/>
      <c r="CJ565" s="325"/>
      <c r="CK565" s="325"/>
      <c r="CL565" s="325"/>
      <c r="CM565" s="325"/>
      <c r="CN565" s="325"/>
      <c r="CO565" s="325"/>
      <c r="CP565" s="325"/>
      <c r="CQ565" s="325"/>
      <c r="CR565" s="325"/>
      <c r="CS565" s="325"/>
      <c r="CT565" s="325"/>
      <c r="CU565" s="325"/>
      <c r="CV565" s="325"/>
      <c r="CW565" s="325"/>
      <c r="CX565" s="325"/>
    </row>
    <row r="566" spans="1:102" s="36" customFormat="1" ht="15" hidden="1" customHeight="1">
      <c r="A566" s="329"/>
      <c r="B566" s="37" t="str">
        <f t="shared" ca="1" si="257"/>
        <v/>
      </c>
      <c r="C566" s="41" t="str">
        <f t="shared" ca="1" si="258"/>
        <v/>
      </c>
      <c r="D566" s="39" t="str">
        <f t="shared" ca="1" si="259"/>
        <v/>
      </c>
      <c r="E566" s="39" t="str">
        <f t="shared" ca="1" si="271"/>
        <v/>
      </c>
      <c r="F566" s="39" t="str">
        <f t="shared" ca="1" si="260"/>
        <v/>
      </c>
      <c r="G566" s="101"/>
      <c r="H566" s="39">
        <f t="shared" ca="1" si="251"/>
        <v>0</v>
      </c>
      <c r="J566" s="332"/>
      <c r="K566" s="37" t="str">
        <f t="shared" ca="1" si="261"/>
        <v/>
      </c>
      <c r="L566" s="41" t="str">
        <f t="shared" ca="1" si="262"/>
        <v/>
      </c>
      <c r="M566" s="39" t="str">
        <f t="shared" si="252"/>
        <v/>
      </c>
      <c r="N566" s="39" t="str">
        <f t="shared" ca="1" si="272"/>
        <v/>
      </c>
      <c r="O566" s="39" t="str">
        <f ca="1">IF(L566="","",ROUND(Q565*$O$5/payments_per_year,2))</f>
        <v/>
      </c>
      <c r="P566" s="101"/>
      <c r="Q566" s="39">
        <f t="shared" ca="1" si="273"/>
        <v>0</v>
      </c>
      <c r="R566" s="332"/>
      <c r="S566" s="37" t="str">
        <f t="shared" ca="1" si="263"/>
        <v/>
      </c>
      <c r="T566" s="41" t="str">
        <f t="shared" ca="1" si="264"/>
        <v/>
      </c>
      <c r="U566" s="39" t="str">
        <f t="shared" si="253"/>
        <v/>
      </c>
      <c r="V566" s="39" t="str">
        <f t="shared" ca="1" si="274"/>
        <v/>
      </c>
      <c r="W566" s="39">
        <f t="shared" ca="1" si="254"/>
        <v>0</v>
      </c>
      <c r="X566" s="40"/>
      <c r="Y566" s="39">
        <f t="shared" ca="1" si="275"/>
        <v>0</v>
      </c>
      <c r="Z566" s="327"/>
      <c r="AA566" s="37" t="str">
        <f t="shared" ca="1" si="265"/>
        <v/>
      </c>
      <c r="AB566" s="41" t="str">
        <f t="shared" ca="1" si="266"/>
        <v/>
      </c>
      <c r="AC566" s="39" t="str">
        <f t="shared" si="255"/>
        <v/>
      </c>
      <c r="AD566" s="39" t="str">
        <f t="shared" ca="1" si="276"/>
        <v/>
      </c>
      <c r="AE566" s="39" t="str">
        <f t="shared" ca="1" si="267"/>
        <v/>
      </c>
      <c r="AF566" s="40"/>
      <c r="AG566" s="39">
        <f t="shared" ca="1" si="277"/>
        <v>0</v>
      </c>
      <c r="AH566" s="339"/>
      <c r="AI566" s="37" t="str">
        <f t="shared" ca="1" si="268"/>
        <v/>
      </c>
      <c r="AJ566" s="41" t="str">
        <f t="shared" ca="1" si="269"/>
        <v/>
      </c>
      <c r="AK566" s="39" t="str">
        <f t="shared" si="256"/>
        <v/>
      </c>
      <c r="AL566" s="39" t="str">
        <f t="shared" ca="1" si="278"/>
        <v/>
      </c>
      <c r="AM566" s="39" t="str">
        <f t="shared" ca="1" si="270"/>
        <v/>
      </c>
      <c r="AN566" s="40"/>
      <c r="AO566" s="39">
        <f t="shared" ca="1" si="279"/>
        <v>0</v>
      </c>
      <c r="AP566" s="339"/>
      <c r="AW566" s="329"/>
      <c r="BI566" s="329"/>
      <c r="BJ566" s="329"/>
      <c r="BK566" s="329"/>
      <c r="BL566" s="329"/>
      <c r="BM566" s="329"/>
      <c r="BN566" s="329"/>
      <c r="BO566" s="329"/>
      <c r="BP566" s="329"/>
      <c r="BQ566" s="329"/>
      <c r="BR566" s="329"/>
      <c r="BS566" s="329"/>
      <c r="BT566" s="329"/>
      <c r="BU566" s="329"/>
      <c r="BV566" s="329"/>
      <c r="BW566" s="325"/>
      <c r="BX566" s="325"/>
      <c r="BY566" s="325"/>
      <c r="BZ566" s="325"/>
      <c r="CA566" s="325"/>
      <c r="CB566" s="325"/>
      <c r="CC566" s="325"/>
      <c r="CD566" s="325"/>
      <c r="CE566" s="325"/>
      <c r="CF566" s="325"/>
      <c r="CG566" s="325"/>
      <c r="CH566" s="325"/>
      <c r="CI566" s="325"/>
      <c r="CJ566" s="325"/>
      <c r="CK566" s="325"/>
      <c r="CL566" s="325"/>
      <c r="CM566" s="325"/>
      <c r="CN566" s="325"/>
      <c r="CO566" s="325"/>
      <c r="CP566" s="325"/>
      <c r="CQ566" s="325"/>
      <c r="CR566" s="325"/>
      <c r="CS566" s="325"/>
      <c r="CT566" s="325"/>
      <c r="CU566" s="325"/>
      <c r="CV566" s="325"/>
      <c r="CW566" s="325"/>
      <c r="CX566" s="325"/>
    </row>
    <row r="567" spans="1:102" s="36" customFormat="1" ht="15" hidden="1" customHeight="1">
      <c r="A567" s="329"/>
      <c r="B567" s="37" t="str">
        <f t="shared" ca="1" si="257"/>
        <v/>
      </c>
      <c r="C567" s="41" t="str">
        <f t="shared" ca="1" si="258"/>
        <v/>
      </c>
      <c r="D567" s="39" t="str">
        <f t="shared" ca="1" si="259"/>
        <v/>
      </c>
      <c r="E567" s="39" t="str">
        <f t="shared" ca="1" si="271"/>
        <v/>
      </c>
      <c r="F567" s="39" t="str">
        <f t="shared" ca="1" si="260"/>
        <v/>
      </c>
      <c r="G567" s="101"/>
      <c r="H567" s="39">
        <f t="shared" ca="1" si="251"/>
        <v>0</v>
      </c>
      <c r="J567" s="332"/>
      <c r="K567" s="37" t="str">
        <f t="shared" ca="1" si="261"/>
        <v/>
      </c>
      <c r="L567" s="41" t="str">
        <f t="shared" ca="1" si="262"/>
        <v/>
      </c>
      <c r="M567" s="39" t="str">
        <f t="shared" si="252"/>
        <v/>
      </c>
      <c r="N567" s="39" t="str">
        <f t="shared" ca="1" si="272"/>
        <v/>
      </c>
      <c r="O567" s="39">
        <f ca="1">ROUND(Q566*$O$5/payments_per_year,2)</f>
        <v>0</v>
      </c>
      <c r="P567" s="101"/>
      <c r="Q567" s="39">
        <f t="shared" ca="1" si="273"/>
        <v>0</v>
      </c>
      <c r="R567" s="332"/>
      <c r="S567" s="37" t="str">
        <f t="shared" ca="1" si="263"/>
        <v/>
      </c>
      <c r="T567" s="41" t="str">
        <f t="shared" ca="1" si="264"/>
        <v/>
      </c>
      <c r="U567" s="39" t="str">
        <f t="shared" si="253"/>
        <v/>
      </c>
      <c r="V567" s="39" t="str">
        <f t="shared" ca="1" si="274"/>
        <v/>
      </c>
      <c r="W567" s="39">
        <f t="shared" ca="1" si="254"/>
        <v>0</v>
      </c>
      <c r="X567" s="40"/>
      <c r="Y567" s="39">
        <f t="shared" ca="1" si="275"/>
        <v>0</v>
      </c>
      <c r="Z567" s="327"/>
      <c r="AA567" s="37" t="str">
        <f t="shared" ca="1" si="265"/>
        <v/>
      </c>
      <c r="AB567" s="41" t="str">
        <f t="shared" ca="1" si="266"/>
        <v/>
      </c>
      <c r="AC567" s="39" t="str">
        <f t="shared" si="255"/>
        <v/>
      </c>
      <c r="AD567" s="39" t="str">
        <f t="shared" ca="1" si="276"/>
        <v/>
      </c>
      <c r="AE567" s="39" t="str">
        <f t="shared" ca="1" si="267"/>
        <v/>
      </c>
      <c r="AF567" s="40"/>
      <c r="AG567" s="39">
        <f t="shared" ca="1" si="277"/>
        <v>0</v>
      </c>
      <c r="AH567" s="339"/>
      <c r="AI567" s="37" t="str">
        <f t="shared" ca="1" si="268"/>
        <v/>
      </c>
      <c r="AJ567" s="41" t="str">
        <f t="shared" ca="1" si="269"/>
        <v/>
      </c>
      <c r="AK567" s="39" t="str">
        <f t="shared" si="256"/>
        <v/>
      </c>
      <c r="AL567" s="39" t="str">
        <f t="shared" ca="1" si="278"/>
        <v/>
      </c>
      <c r="AM567" s="39" t="str">
        <f t="shared" ca="1" si="270"/>
        <v/>
      </c>
      <c r="AN567" s="40"/>
      <c r="AO567" s="39">
        <f t="shared" ca="1" si="279"/>
        <v>0</v>
      </c>
      <c r="AP567" s="339"/>
      <c r="AW567" s="329"/>
      <c r="BI567" s="329"/>
      <c r="BJ567" s="329"/>
      <c r="BK567" s="329"/>
      <c r="BL567" s="329"/>
      <c r="BM567" s="329"/>
      <c r="BN567" s="329"/>
      <c r="BO567" s="329"/>
      <c r="BP567" s="329"/>
      <c r="BQ567" s="329"/>
      <c r="BR567" s="329"/>
      <c r="BS567" s="329"/>
      <c r="BT567" s="329"/>
      <c r="BU567" s="329"/>
      <c r="BV567" s="329"/>
      <c r="BW567" s="325"/>
      <c r="BX567" s="325"/>
      <c r="BY567" s="325"/>
      <c r="BZ567" s="325"/>
      <c r="CA567" s="325"/>
      <c r="CB567" s="325"/>
      <c r="CC567" s="325"/>
      <c r="CD567" s="325"/>
      <c r="CE567" s="325"/>
      <c r="CF567" s="325"/>
      <c r="CG567" s="325"/>
      <c r="CH567" s="325"/>
      <c r="CI567" s="325"/>
      <c r="CJ567" s="325"/>
      <c r="CK567" s="325"/>
      <c r="CL567" s="325"/>
      <c r="CM567" s="325"/>
      <c r="CN567" s="325"/>
      <c r="CO567" s="325"/>
      <c r="CP567" s="325"/>
      <c r="CQ567" s="325"/>
      <c r="CR567" s="325"/>
      <c r="CS567" s="325"/>
      <c r="CT567" s="325"/>
      <c r="CU567" s="325"/>
      <c r="CV567" s="325"/>
      <c r="CW567" s="325"/>
      <c r="CX567" s="325"/>
    </row>
    <row r="568" spans="1:102" s="36" customFormat="1" ht="15" hidden="1" customHeight="1">
      <c r="A568" s="329"/>
      <c r="B568" s="37" t="str">
        <f t="shared" ca="1" si="257"/>
        <v/>
      </c>
      <c r="C568" s="41" t="str">
        <f t="shared" ca="1" si="258"/>
        <v/>
      </c>
      <c r="D568" s="39" t="str">
        <f t="shared" ca="1" si="259"/>
        <v/>
      </c>
      <c r="E568" s="39" t="str">
        <f t="shared" ca="1" si="271"/>
        <v/>
      </c>
      <c r="F568" s="39" t="str">
        <f t="shared" ca="1" si="260"/>
        <v/>
      </c>
      <c r="G568" s="101"/>
      <c r="H568" s="39">
        <f t="shared" ca="1" si="251"/>
        <v>0</v>
      </c>
      <c r="J568" s="332"/>
      <c r="K568" s="37" t="str">
        <f t="shared" ca="1" si="261"/>
        <v/>
      </c>
      <c r="L568" s="41" t="str">
        <f t="shared" ca="1" si="262"/>
        <v/>
      </c>
      <c r="M568" s="39" t="str">
        <f t="shared" si="252"/>
        <v/>
      </c>
      <c r="N568" s="39" t="str">
        <f t="shared" ca="1" si="272"/>
        <v/>
      </c>
      <c r="O568" s="39" t="str">
        <f ca="1">IF(L568="","",ROUND(Q567*$O$5/payments_per_year,2))</f>
        <v/>
      </c>
      <c r="P568" s="101"/>
      <c r="Q568" s="39">
        <f t="shared" ca="1" si="273"/>
        <v>0</v>
      </c>
      <c r="R568" s="332"/>
      <c r="S568" s="37" t="str">
        <f t="shared" ca="1" si="263"/>
        <v/>
      </c>
      <c r="T568" s="41" t="str">
        <f t="shared" ca="1" si="264"/>
        <v/>
      </c>
      <c r="U568" s="39" t="str">
        <f t="shared" si="253"/>
        <v/>
      </c>
      <c r="V568" s="39" t="str">
        <f t="shared" ca="1" si="274"/>
        <v/>
      </c>
      <c r="W568" s="39">
        <f t="shared" ca="1" si="254"/>
        <v>0</v>
      </c>
      <c r="X568" s="40"/>
      <c r="Y568" s="39">
        <f t="shared" ca="1" si="275"/>
        <v>0</v>
      </c>
      <c r="Z568" s="327"/>
      <c r="AA568" s="37" t="str">
        <f t="shared" ca="1" si="265"/>
        <v/>
      </c>
      <c r="AB568" s="41" t="str">
        <f t="shared" ca="1" si="266"/>
        <v/>
      </c>
      <c r="AC568" s="39" t="str">
        <f t="shared" si="255"/>
        <v/>
      </c>
      <c r="AD568" s="39" t="str">
        <f t="shared" ca="1" si="276"/>
        <v/>
      </c>
      <c r="AE568" s="39" t="str">
        <f t="shared" ca="1" si="267"/>
        <v/>
      </c>
      <c r="AF568" s="40"/>
      <c r="AG568" s="39">
        <f t="shared" ca="1" si="277"/>
        <v>0</v>
      </c>
      <c r="AH568" s="339"/>
      <c r="AI568" s="37" t="str">
        <f t="shared" ca="1" si="268"/>
        <v/>
      </c>
      <c r="AJ568" s="41" t="str">
        <f t="shared" ca="1" si="269"/>
        <v/>
      </c>
      <c r="AK568" s="39" t="str">
        <f t="shared" si="256"/>
        <v/>
      </c>
      <c r="AL568" s="39" t="str">
        <f t="shared" ca="1" si="278"/>
        <v/>
      </c>
      <c r="AM568" s="39" t="str">
        <f t="shared" ca="1" si="270"/>
        <v/>
      </c>
      <c r="AN568" s="40"/>
      <c r="AO568" s="39">
        <f t="shared" ca="1" si="279"/>
        <v>0</v>
      </c>
      <c r="AP568" s="339"/>
      <c r="AW568" s="329"/>
      <c r="BI568" s="329"/>
      <c r="BJ568" s="329"/>
      <c r="BK568" s="329"/>
      <c r="BL568" s="329"/>
      <c r="BM568" s="329"/>
      <c r="BN568" s="329"/>
      <c r="BO568" s="329"/>
      <c r="BP568" s="329"/>
      <c r="BQ568" s="329"/>
      <c r="BR568" s="329"/>
      <c r="BS568" s="329"/>
      <c r="BT568" s="329"/>
      <c r="BU568" s="329"/>
      <c r="BV568" s="329"/>
      <c r="BW568" s="325"/>
      <c r="BX568" s="325"/>
      <c r="BY568" s="325"/>
      <c r="BZ568" s="325"/>
      <c r="CA568" s="325"/>
      <c r="CB568" s="325"/>
      <c r="CC568" s="325"/>
      <c r="CD568" s="325"/>
      <c r="CE568" s="325"/>
      <c r="CF568" s="325"/>
      <c r="CG568" s="325"/>
      <c r="CH568" s="325"/>
      <c r="CI568" s="325"/>
      <c r="CJ568" s="325"/>
      <c r="CK568" s="325"/>
      <c r="CL568" s="325"/>
      <c r="CM568" s="325"/>
      <c r="CN568" s="325"/>
      <c r="CO568" s="325"/>
      <c r="CP568" s="325"/>
      <c r="CQ568" s="325"/>
      <c r="CR568" s="325"/>
      <c r="CS568" s="325"/>
      <c r="CT568" s="325"/>
      <c r="CU568" s="325"/>
      <c r="CV568" s="325"/>
      <c r="CW568" s="325"/>
      <c r="CX568" s="325"/>
    </row>
    <row r="569" spans="1:102" s="36" customFormat="1" ht="15" hidden="1" customHeight="1">
      <c r="A569" s="329"/>
      <c r="B569" s="37" t="str">
        <f t="shared" ca="1" si="257"/>
        <v/>
      </c>
      <c r="C569" s="41" t="str">
        <f t="shared" ca="1" si="258"/>
        <v/>
      </c>
      <c r="D569" s="39" t="str">
        <f t="shared" ca="1" si="259"/>
        <v/>
      </c>
      <c r="E569" s="39" t="str">
        <f t="shared" ca="1" si="271"/>
        <v/>
      </c>
      <c r="F569" s="39" t="str">
        <f t="shared" ca="1" si="260"/>
        <v/>
      </c>
      <c r="G569" s="101"/>
      <c r="H569" s="39">
        <f t="shared" ca="1" si="251"/>
        <v>0</v>
      </c>
      <c r="J569" s="332"/>
      <c r="K569" s="37" t="str">
        <f t="shared" ca="1" si="261"/>
        <v/>
      </c>
      <c r="L569" s="41" t="str">
        <f t="shared" ca="1" si="262"/>
        <v/>
      </c>
      <c r="M569" s="39" t="str">
        <f t="shared" si="252"/>
        <v/>
      </c>
      <c r="N569" s="39" t="str">
        <f t="shared" ca="1" si="272"/>
        <v/>
      </c>
      <c r="O569" s="39">
        <f ca="1">ROUND(Q568*$O$5/payments_per_year,2)</f>
        <v>0</v>
      </c>
      <c r="P569" s="101"/>
      <c r="Q569" s="39">
        <f t="shared" ca="1" si="273"/>
        <v>0</v>
      </c>
      <c r="R569" s="332"/>
      <c r="S569" s="37" t="str">
        <f t="shared" ca="1" si="263"/>
        <v/>
      </c>
      <c r="T569" s="41" t="str">
        <f t="shared" ca="1" si="264"/>
        <v/>
      </c>
      <c r="U569" s="39" t="str">
        <f t="shared" si="253"/>
        <v/>
      </c>
      <c r="V569" s="39" t="str">
        <f t="shared" ca="1" si="274"/>
        <v/>
      </c>
      <c r="W569" s="39">
        <f t="shared" ca="1" si="254"/>
        <v>0</v>
      </c>
      <c r="X569" s="40"/>
      <c r="Y569" s="39">
        <f t="shared" ca="1" si="275"/>
        <v>0</v>
      </c>
      <c r="Z569" s="327"/>
      <c r="AA569" s="37" t="str">
        <f t="shared" ca="1" si="265"/>
        <v/>
      </c>
      <c r="AB569" s="41" t="str">
        <f t="shared" ca="1" si="266"/>
        <v/>
      </c>
      <c r="AC569" s="39" t="str">
        <f t="shared" si="255"/>
        <v/>
      </c>
      <c r="AD569" s="39" t="str">
        <f t="shared" ca="1" si="276"/>
        <v/>
      </c>
      <c r="AE569" s="39" t="str">
        <f t="shared" ca="1" si="267"/>
        <v/>
      </c>
      <c r="AF569" s="40"/>
      <c r="AG569" s="39">
        <f t="shared" ca="1" si="277"/>
        <v>0</v>
      </c>
      <c r="AH569" s="339"/>
      <c r="AI569" s="37" t="str">
        <f t="shared" ca="1" si="268"/>
        <v/>
      </c>
      <c r="AJ569" s="41" t="str">
        <f t="shared" ca="1" si="269"/>
        <v/>
      </c>
      <c r="AK569" s="39" t="str">
        <f t="shared" si="256"/>
        <v/>
      </c>
      <c r="AL569" s="39" t="str">
        <f t="shared" ca="1" si="278"/>
        <v/>
      </c>
      <c r="AM569" s="39" t="str">
        <f t="shared" ca="1" si="270"/>
        <v/>
      </c>
      <c r="AN569" s="40"/>
      <c r="AO569" s="39">
        <f t="shared" ca="1" si="279"/>
        <v>0</v>
      </c>
      <c r="AP569" s="339"/>
      <c r="AW569" s="329"/>
      <c r="BI569" s="329"/>
      <c r="BJ569" s="329"/>
      <c r="BK569" s="329"/>
      <c r="BL569" s="329"/>
      <c r="BM569" s="329"/>
      <c r="BN569" s="329"/>
      <c r="BO569" s="329"/>
      <c r="BP569" s="329"/>
      <c r="BQ569" s="329"/>
      <c r="BR569" s="329"/>
      <c r="BS569" s="329"/>
      <c r="BT569" s="329"/>
      <c r="BU569" s="329"/>
      <c r="BV569" s="329"/>
      <c r="BW569" s="325"/>
      <c r="BX569" s="325"/>
      <c r="BY569" s="325"/>
      <c r="BZ569" s="325"/>
      <c r="CA569" s="325"/>
      <c r="CB569" s="325"/>
      <c r="CC569" s="325"/>
      <c r="CD569" s="325"/>
      <c r="CE569" s="325"/>
      <c r="CF569" s="325"/>
      <c r="CG569" s="325"/>
      <c r="CH569" s="325"/>
      <c r="CI569" s="325"/>
      <c r="CJ569" s="325"/>
      <c r="CK569" s="325"/>
      <c r="CL569" s="325"/>
      <c r="CM569" s="325"/>
      <c r="CN569" s="325"/>
      <c r="CO569" s="325"/>
      <c r="CP569" s="325"/>
      <c r="CQ569" s="325"/>
      <c r="CR569" s="325"/>
      <c r="CS569" s="325"/>
      <c r="CT569" s="325"/>
      <c r="CU569" s="325"/>
      <c r="CV569" s="325"/>
      <c r="CW569" s="325"/>
      <c r="CX569" s="325"/>
    </row>
    <row r="570" spans="1:102" s="36" customFormat="1" ht="15" hidden="1" customHeight="1">
      <c r="A570" s="329"/>
      <c r="B570" s="37" t="str">
        <f t="shared" ca="1" si="257"/>
        <v/>
      </c>
      <c r="C570" s="41" t="str">
        <f t="shared" ca="1" si="258"/>
        <v/>
      </c>
      <c r="D570" s="39" t="str">
        <f t="shared" ca="1" si="259"/>
        <v/>
      </c>
      <c r="E570" s="39" t="str">
        <f t="shared" ca="1" si="271"/>
        <v/>
      </c>
      <c r="F570" s="39" t="str">
        <f t="shared" ca="1" si="260"/>
        <v/>
      </c>
      <c r="G570" s="101"/>
      <c r="H570" s="39">
        <f t="shared" ca="1" si="251"/>
        <v>0</v>
      </c>
      <c r="J570" s="332"/>
      <c r="K570" s="37" t="str">
        <f t="shared" ca="1" si="261"/>
        <v/>
      </c>
      <c r="L570" s="41" t="str">
        <f t="shared" ca="1" si="262"/>
        <v/>
      </c>
      <c r="M570" s="39" t="str">
        <f t="shared" si="252"/>
        <v/>
      </c>
      <c r="N570" s="39" t="str">
        <f t="shared" ca="1" si="272"/>
        <v/>
      </c>
      <c r="O570" s="39" t="str">
        <f ca="1">IF(L570="","",ROUND(Q569*$O$5/payments_per_year,2))</f>
        <v/>
      </c>
      <c r="P570" s="101"/>
      <c r="Q570" s="39">
        <f t="shared" ca="1" si="273"/>
        <v>0</v>
      </c>
      <c r="R570" s="332"/>
      <c r="S570" s="37" t="str">
        <f t="shared" ca="1" si="263"/>
        <v/>
      </c>
      <c r="T570" s="41" t="str">
        <f t="shared" ca="1" si="264"/>
        <v/>
      </c>
      <c r="U570" s="39" t="str">
        <f t="shared" si="253"/>
        <v/>
      </c>
      <c r="V570" s="39" t="str">
        <f t="shared" ca="1" si="274"/>
        <v/>
      </c>
      <c r="W570" s="39">
        <f t="shared" ca="1" si="254"/>
        <v>0</v>
      </c>
      <c r="X570" s="40"/>
      <c r="Y570" s="39">
        <f t="shared" ca="1" si="275"/>
        <v>0</v>
      </c>
      <c r="Z570" s="327"/>
      <c r="AA570" s="37" t="str">
        <f t="shared" ca="1" si="265"/>
        <v/>
      </c>
      <c r="AB570" s="41" t="str">
        <f t="shared" ca="1" si="266"/>
        <v/>
      </c>
      <c r="AC570" s="39" t="str">
        <f t="shared" si="255"/>
        <v/>
      </c>
      <c r="AD570" s="39" t="str">
        <f t="shared" ca="1" si="276"/>
        <v/>
      </c>
      <c r="AE570" s="39" t="str">
        <f t="shared" ca="1" si="267"/>
        <v/>
      </c>
      <c r="AF570" s="40"/>
      <c r="AG570" s="39">
        <f t="shared" ca="1" si="277"/>
        <v>0</v>
      </c>
      <c r="AH570" s="339"/>
      <c r="AI570" s="37" t="str">
        <f t="shared" ca="1" si="268"/>
        <v/>
      </c>
      <c r="AJ570" s="41" t="str">
        <f t="shared" ca="1" si="269"/>
        <v/>
      </c>
      <c r="AK570" s="39" t="str">
        <f t="shared" si="256"/>
        <v/>
      </c>
      <c r="AL570" s="39" t="str">
        <f t="shared" ca="1" si="278"/>
        <v/>
      </c>
      <c r="AM570" s="39" t="str">
        <f t="shared" ca="1" si="270"/>
        <v/>
      </c>
      <c r="AN570" s="40"/>
      <c r="AO570" s="39">
        <f t="shared" ca="1" si="279"/>
        <v>0</v>
      </c>
      <c r="AP570" s="339"/>
      <c r="AW570" s="329"/>
      <c r="BI570" s="329"/>
      <c r="BJ570" s="329"/>
      <c r="BK570" s="329"/>
      <c r="BL570" s="329"/>
      <c r="BM570" s="329"/>
      <c r="BN570" s="329"/>
      <c r="BO570" s="329"/>
      <c r="BP570" s="329"/>
      <c r="BQ570" s="329"/>
      <c r="BR570" s="329"/>
      <c r="BS570" s="329"/>
      <c r="BT570" s="329"/>
      <c r="BU570" s="329"/>
      <c r="BV570" s="329"/>
      <c r="BW570" s="325"/>
      <c r="BX570" s="325"/>
      <c r="BY570" s="325"/>
      <c r="BZ570" s="325"/>
      <c r="CA570" s="325"/>
      <c r="CB570" s="325"/>
      <c r="CC570" s="325"/>
      <c r="CD570" s="325"/>
      <c r="CE570" s="325"/>
      <c r="CF570" s="325"/>
      <c r="CG570" s="325"/>
      <c r="CH570" s="325"/>
      <c r="CI570" s="325"/>
      <c r="CJ570" s="325"/>
      <c r="CK570" s="325"/>
      <c r="CL570" s="325"/>
      <c r="CM570" s="325"/>
      <c r="CN570" s="325"/>
      <c r="CO570" s="325"/>
      <c r="CP570" s="325"/>
      <c r="CQ570" s="325"/>
      <c r="CR570" s="325"/>
      <c r="CS570" s="325"/>
      <c r="CT570" s="325"/>
      <c r="CU570" s="325"/>
      <c r="CV570" s="325"/>
      <c r="CW570" s="325"/>
      <c r="CX570" s="325"/>
    </row>
    <row r="571" spans="1:102" s="36" customFormat="1" ht="15" hidden="1" customHeight="1">
      <c r="A571" s="329"/>
      <c r="B571" s="37" t="str">
        <f t="shared" ca="1" si="257"/>
        <v/>
      </c>
      <c r="C571" s="41" t="str">
        <f t="shared" ca="1" si="258"/>
        <v/>
      </c>
      <c r="D571" s="39" t="str">
        <f t="shared" ca="1" si="259"/>
        <v/>
      </c>
      <c r="E571" s="39" t="str">
        <f t="shared" ca="1" si="271"/>
        <v/>
      </c>
      <c r="F571" s="39" t="str">
        <f t="shared" ca="1" si="260"/>
        <v/>
      </c>
      <c r="G571" s="101"/>
      <c r="H571" s="39">
        <f t="shared" ca="1" si="251"/>
        <v>0</v>
      </c>
      <c r="J571" s="332"/>
      <c r="K571" s="37" t="str">
        <f t="shared" ca="1" si="261"/>
        <v/>
      </c>
      <c r="L571" s="41" t="str">
        <f t="shared" ca="1" si="262"/>
        <v/>
      </c>
      <c r="M571" s="39" t="str">
        <f t="shared" si="252"/>
        <v/>
      </c>
      <c r="N571" s="39" t="str">
        <f t="shared" ca="1" si="272"/>
        <v/>
      </c>
      <c r="O571" s="39">
        <f ca="1">ROUND(Q570*$O$5/payments_per_year,2)</f>
        <v>0</v>
      </c>
      <c r="P571" s="101"/>
      <c r="Q571" s="39">
        <f t="shared" ca="1" si="273"/>
        <v>0</v>
      </c>
      <c r="R571" s="332"/>
      <c r="S571" s="37" t="str">
        <f t="shared" ca="1" si="263"/>
        <v/>
      </c>
      <c r="T571" s="41" t="str">
        <f t="shared" ca="1" si="264"/>
        <v/>
      </c>
      <c r="U571" s="39" t="str">
        <f t="shared" si="253"/>
        <v/>
      </c>
      <c r="V571" s="39" t="str">
        <f t="shared" ca="1" si="274"/>
        <v/>
      </c>
      <c r="W571" s="39">
        <f t="shared" ca="1" si="254"/>
        <v>0</v>
      </c>
      <c r="X571" s="40"/>
      <c r="Y571" s="39">
        <f t="shared" ca="1" si="275"/>
        <v>0</v>
      </c>
      <c r="Z571" s="327"/>
      <c r="AA571" s="37" t="str">
        <f t="shared" ca="1" si="265"/>
        <v/>
      </c>
      <c r="AB571" s="41" t="str">
        <f t="shared" ca="1" si="266"/>
        <v/>
      </c>
      <c r="AC571" s="39" t="str">
        <f t="shared" si="255"/>
        <v/>
      </c>
      <c r="AD571" s="39" t="str">
        <f t="shared" ca="1" si="276"/>
        <v/>
      </c>
      <c r="AE571" s="39" t="str">
        <f t="shared" ca="1" si="267"/>
        <v/>
      </c>
      <c r="AF571" s="40"/>
      <c r="AG571" s="39">
        <f t="shared" ca="1" si="277"/>
        <v>0</v>
      </c>
      <c r="AH571" s="339"/>
      <c r="AI571" s="37" t="str">
        <f t="shared" ca="1" si="268"/>
        <v/>
      </c>
      <c r="AJ571" s="41" t="str">
        <f t="shared" ca="1" si="269"/>
        <v/>
      </c>
      <c r="AK571" s="39" t="str">
        <f t="shared" si="256"/>
        <v/>
      </c>
      <c r="AL571" s="39" t="str">
        <f t="shared" ca="1" si="278"/>
        <v/>
      </c>
      <c r="AM571" s="39" t="str">
        <f t="shared" ca="1" si="270"/>
        <v/>
      </c>
      <c r="AN571" s="40"/>
      <c r="AO571" s="39">
        <f t="shared" ca="1" si="279"/>
        <v>0</v>
      </c>
      <c r="AP571" s="339"/>
      <c r="AW571" s="329"/>
      <c r="BI571" s="329"/>
      <c r="BJ571" s="329"/>
      <c r="BK571" s="329"/>
      <c r="BL571" s="329"/>
      <c r="BM571" s="329"/>
      <c r="BN571" s="329"/>
      <c r="BO571" s="329"/>
      <c r="BP571" s="329"/>
      <c r="BQ571" s="329"/>
      <c r="BR571" s="329"/>
      <c r="BS571" s="329"/>
      <c r="BT571" s="329"/>
      <c r="BU571" s="329"/>
      <c r="BV571" s="329"/>
      <c r="BW571" s="325"/>
      <c r="BX571" s="325"/>
      <c r="BY571" s="325"/>
      <c r="BZ571" s="325"/>
      <c r="CA571" s="325"/>
      <c r="CB571" s="325"/>
      <c r="CC571" s="325"/>
      <c r="CD571" s="325"/>
      <c r="CE571" s="325"/>
      <c r="CF571" s="325"/>
      <c r="CG571" s="325"/>
      <c r="CH571" s="325"/>
      <c r="CI571" s="325"/>
      <c r="CJ571" s="325"/>
      <c r="CK571" s="325"/>
      <c r="CL571" s="325"/>
      <c r="CM571" s="325"/>
      <c r="CN571" s="325"/>
      <c r="CO571" s="325"/>
      <c r="CP571" s="325"/>
      <c r="CQ571" s="325"/>
      <c r="CR571" s="325"/>
      <c r="CS571" s="325"/>
      <c r="CT571" s="325"/>
      <c r="CU571" s="325"/>
      <c r="CV571" s="325"/>
      <c r="CW571" s="325"/>
      <c r="CX571" s="325"/>
    </row>
    <row r="572" spans="1:102" s="36" customFormat="1" ht="15" hidden="1" customHeight="1">
      <c r="A572" s="329"/>
      <c r="B572" s="37" t="str">
        <f t="shared" ca="1" si="257"/>
        <v/>
      </c>
      <c r="C572" s="41" t="str">
        <f t="shared" ca="1" si="258"/>
        <v/>
      </c>
      <c r="D572" s="39" t="str">
        <f t="shared" ca="1" si="259"/>
        <v/>
      </c>
      <c r="E572" s="39" t="str">
        <f t="shared" ca="1" si="271"/>
        <v/>
      </c>
      <c r="F572" s="39" t="str">
        <f t="shared" ca="1" si="260"/>
        <v/>
      </c>
      <c r="G572" s="101"/>
      <c r="H572" s="39">
        <f t="shared" ca="1" si="251"/>
        <v>0</v>
      </c>
      <c r="J572" s="332"/>
      <c r="K572" s="37" t="str">
        <f t="shared" ca="1" si="261"/>
        <v/>
      </c>
      <c r="L572" s="41" t="str">
        <f t="shared" ca="1" si="262"/>
        <v/>
      </c>
      <c r="M572" s="39" t="str">
        <f t="shared" si="252"/>
        <v/>
      </c>
      <c r="N572" s="39" t="str">
        <f t="shared" ca="1" si="272"/>
        <v/>
      </c>
      <c r="O572" s="39" t="str">
        <f ca="1">IF(L572="","",ROUND(Q571*$O$5/payments_per_year,2))</f>
        <v/>
      </c>
      <c r="P572" s="101"/>
      <c r="Q572" s="39">
        <f t="shared" ca="1" si="273"/>
        <v>0</v>
      </c>
      <c r="R572" s="332"/>
      <c r="S572" s="37" t="str">
        <f t="shared" ca="1" si="263"/>
        <v/>
      </c>
      <c r="T572" s="41" t="str">
        <f t="shared" ca="1" si="264"/>
        <v/>
      </c>
      <c r="U572" s="39" t="str">
        <f t="shared" si="253"/>
        <v/>
      </c>
      <c r="V572" s="39" t="str">
        <f t="shared" ca="1" si="274"/>
        <v/>
      </c>
      <c r="W572" s="39">
        <f t="shared" ca="1" si="254"/>
        <v>0</v>
      </c>
      <c r="X572" s="40"/>
      <c r="Y572" s="39">
        <f t="shared" ca="1" si="275"/>
        <v>0</v>
      </c>
      <c r="Z572" s="327"/>
      <c r="AA572" s="37" t="str">
        <f t="shared" ca="1" si="265"/>
        <v/>
      </c>
      <c r="AB572" s="41" t="str">
        <f t="shared" ca="1" si="266"/>
        <v/>
      </c>
      <c r="AC572" s="39" t="str">
        <f t="shared" si="255"/>
        <v/>
      </c>
      <c r="AD572" s="39" t="str">
        <f t="shared" ca="1" si="276"/>
        <v/>
      </c>
      <c r="AE572" s="39" t="str">
        <f t="shared" ca="1" si="267"/>
        <v/>
      </c>
      <c r="AF572" s="40"/>
      <c r="AG572" s="39">
        <f t="shared" ca="1" si="277"/>
        <v>0</v>
      </c>
      <c r="AH572" s="339"/>
      <c r="AI572" s="37" t="str">
        <f t="shared" ca="1" si="268"/>
        <v/>
      </c>
      <c r="AJ572" s="41" t="str">
        <f t="shared" ca="1" si="269"/>
        <v/>
      </c>
      <c r="AK572" s="39" t="str">
        <f t="shared" si="256"/>
        <v/>
      </c>
      <c r="AL572" s="39" t="str">
        <f t="shared" ca="1" si="278"/>
        <v/>
      </c>
      <c r="AM572" s="39" t="str">
        <f t="shared" ca="1" si="270"/>
        <v/>
      </c>
      <c r="AN572" s="40"/>
      <c r="AO572" s="39">
        <f t="shared" ca="1" si="279"/>
        <v>0</v>
      </c>
      <c r="AP572" s="339"/>
      <c r="AW572" s="329"/>
      <c r="BI572" s="329"/>
      <c r="BJ572" s="329"/>
      <c r="BK572" s="329"/>
      <c r="BL572" s="329"/>
      <c r="BM572" s="329"/>
      <c r="BN572" s="329"/>
      <c r="BO572" s="329"/>
      <c r="BP572" s="329"/>
      <c r="BQ572" s="329"/>
      <c r="BR572" s="329"/>
      <c r="BS572" s="329"/>
      <c r="BT572" s="329"/>
      <c r="BU572" s="329"/>
      <c r="BV572" s="329"/>
      <c r="BW572" s="325"/>
      <c r="BX572" s="325"/>
      <c r="BY572" s="325"/>
      <c r="BZ572" s="325"/>
      <c r="CA572" s="325"/>
      <c r="CB572" s="325"/>
      <c r="CC572" s="325"/>
      <c r="CD572" s="325"/>
      <c r="CE572" s="325"/>
      <c r="CF572" s="325"/>
      <c r="CG572" s="325"/>
      <c r="CH572" s="325"/>
      <c r="CI572" s="325"/>
      <c r="CJ572" s="325"/>
      <c r="CK572" s="325"/>
      <c r="CL572" s="325"/>
      <c r="CM572" s="325"/>
      <c r="CN572" s="325"/>
      <c r="CO572" s="325"/>
      <c r="CP572" s="325"/>
      <c r="CQ572" s="325"/>
      <c r="CR572" s="325"/>
      <c r="CS572" s="325"/>
      <c r="CT572" s="325"/>
      <c r="CU572" s="325"/>
      <c r="CV572" s="325"/>
      <c r="CW572" s="325"/>
      <c r="CX572" s="325"/>
    </row>
    <row r="573" spans="1:102" s="36" customFormat="1" ht="15" hidden="1" customHeight="1">
      <c r="A573" s="329"/>
      <c r="B573" s="37" t="str">
        <f t="shared" ca="1" si="257"/>
        <v/>
      </c>
      <c r="C573" s="41" t="str">
        <f t="shared" ca="1" si="258"/>
        <v/>
      </c>
      <c r="D573" s="39" t="str">
        <f t="shared" ca="1" si="259"/>
        <v/>
      </c>
      <c r="E573" s="39" t="str">
        <f t="shared" ca="1" si="271"/>
        <v/>
      </c>
      <c r="F573" s="39" t="str">
        <f t="shared" ca="1" si="260"/>
        <v/>
      </c>
      <c r="G573" s="101"/>
      <c r="H573" s="39">
        <f t="shared" ca="1" si="251"/>
        <v>0</v>
      </c>
      <c r="J573" s="332"/>
      <c r="K573" s="37" t="str">
        <f t="shared" ca="1" si="261"/>
        <v/>
      </c>
      <c r="L573" s="41" t="str">
        <f t="shared" ca="1" si="262"/>
        <v/>
      </c>
      <c r="M573" s="39" t="str">
        <f t="shared" si="252"/>
        <v/>
      </c>
      <c r="N573" s="39" t="str">
        <f t="shared" ca="1" si="272"/>
        <v/>
      </c>
      <c r="O573" s="39">
        <f ca="1">ROUND(Q572*$O$5/payments_per_year,2)</f>
        <v>0</v>
      </c>
      <c r="P573" s="101"/>
      <c r="Q573" s="39">
        <f t="shared" ca="1" si="273"/>
        <v>0</v>
      </c>
      <c r="R573" s="332"/>
      <c r="S573" s="37" t="str">
        <f t="shared" ca="1" si="263"/>
        <v/>
      </c>
      <c r="T573" s="41" t="str">
        <f t="shared" ca="1" si="264"/>
        <v/>
      </c>
      <c r="U573" s="39" t="str">
        <f t="shared" si="253"/>
        <v/>
      </c>
      <c r="V573" s="39" t="str">
        <f t="shared" ca="1" si="274"/>
        <v/>
      </c>
      <c r="W573" s="39">
        <f t="shared" ca="1" si="254"/>
        <v>0</v>
      </c>
      <c r="X573" s="40"/>
      <c r="Y573" s="39">
        <f t="shared" ca="1" si="275"/>
        <v>0</v>
      </c>
      <c r="Z573" s="327"/>
      <c r="AA573" s="37" t="str">
        <f t="shared" ca="1" si="265"/>
        <v/>
      </c>
      <c r="AB573" s="41" t="str">
        <f t="shared" ca="1" si="266"/>
        <v/>
      </c>
      <c r="AC573" s="39" t="str">
        <f t="shared" si="255"/>
        <v/>
      </c>
      <c r="AD573" s="39" t="str">
        <f t="shared" ca="1" si="276"/>
        <v/>
      </c>
      <c r="AE573" s="39" t="str">
        <f t="shared" ca="1" si="267"/>
        <v/>
      </c>
      <c r="AF573" s="40"/>
      <c r="AG573" s="39">
        <f t="shared" ca="1" si="277"/>
        <v>0</v>
      </c>
      <c r="AH573" s="339"/>
      <c r="AI573" s="37" t="str">
        <f t="shared" ca="1" si="268"/>
        <v/>
      </c>
      <c r="AJ573" s="41" t="str">
        <f t="shared" ca="1" si="269"/>
        <v/>
      </c>
      <c r="AK573" s="39" t="str">
        <f t="shared" si="256"/>
        <v/>
      </c>
      <c r="AL573" s="39" t="str">
        <f t="shared" ca="1" si="278"/>
        <v/>
      </c>
      <c r="AM573" s="39" t="str">
        <f t="shared" ca="1" si="270"/>
        <v/>
      </c>
      <c r="AN573" s="40"/>
      <c r="AO573" s="39">
        <f t="shared" ca="1" si="279"/>
        <v>0</v>
      </c>
      <c r="AP573" s="339"/>
      <c r="AW573" s="329"/>
      <c r="BI573" s="329"/>
      <c r="BJ573" s="329"/>
      <c r="BK573" s="329"/>
      <c r="BL573" s="329"/>
      <c r="BM573" s="329"/>
      <c r="BN573" s="329"/>
      <c r="BO573" s="329"/>
      <c r="BP573" s="329"/>
      <c r="BQ573" s="329"/>
      <c r="BR573" s="329"/>
      <c r="BS573" s="329"/>
      <c r="BT573" s="329"/>
      <c r="BU573" s="329"/>
      <c r="BV573" s="329"/>
      <c r="BW573" s="325"/>
      <c r="BX573" s="325"/>
      <c r="BY573" s="325"/>
      <c r="BZ573" s="325"/>
      <c r="CA573" s="325"/>
      <c r="CB573" s="325"/>
      <c r="CC573" s="325"/>
      <c r="CD573" s="325"/>
      <c r="CE573" s="325"/>
      <c r="CF573" s="325"/>
      <c r="CG573" s="325"/>
      <c r="CH573" s="325"/>
      <c r="CI573" s="325"/>
      <c r="CJ573" s="325"/>
      <c r="CK573" s="325"/>
      <c r="CL573" s="325"/>
      <c r="CM573" s="325"/>
      <c r="CN573" s="325"/>
      <c r="CO573" s="325"/>
      <c r="CP573" s="325"/>
      <c r="CQ573" s="325"/>
      <c r="CR573" s="325"/>
      <c r="CS573" s="325"/>
      <c r="CT573" s="325"/>
      <c r="CU573" s="325"/>
      <c r="CV573" s="325"/>
      <c r="CW573" s="325"/>
      <c r="CX573" s="325"/>
    </row>
    <row r="574" spans="1:102" s="36" customFormat="1" ht="15" hidden="1" customHeight="1">
      <c r="A574" s="329"/>
      <c r="B574" s="37" t="str">
        <f t="shared" ca="1" si="257"/>
        <v/>
      </c>
      <c r="C574" s="41" t="str">
        <f t="shared" ca="1" si="258"/>
        <v/>
      </c>
      <c r="D574" s="39" t="str">
        <f t="shared" ca="1" si="259"/>
        <v/>
      </c>
      <c r="E574" s="39" t="str">
        <f t="shared" ca="1" si="271"/>
        <v/>
      </c>
      <c r="F574" s="39" t="str">
        <f t="shared" ca="1" si="260"/>
        <v/>
      </c>
      <c r="G574" s="101"/>
      <c r="H574" s="39">
        <f t="shared" ca="1" si="251"/>
        <v>0</v>
      </c>
      <c r="J574" s="332"/>
      <c r="K574" s="37" t="str">
        <f t="shared" ca="1" si="261"/>
        <v/>
      </c>
      <c r="L574" s="41" t="str">
        <f t="shared" ca="1" si="262"/>
        <v/>
      </c>
      <c r="M574" s="39" t="str">
        <f t="shared" si="252"/>
        <v/>
      </c>
      <c r="N574" s="39" t="str">
        <f t="shared" ca="1" si="272"/>
        <v/>
      </c>
      <c r="O574" s="39" t="str">
        <f ca="1">IF(L574="","",ROUND(Q573*$O$5/payments_per_year,2))</f>
        <v/>
      </c>
      <c r="P574" s="101"/>
      <c r="Q574" s="39">
        <f t="shared" ca="1" si="273"/>
        <v>0</v>
      </c>
      <c r="R574" s="332"/>
      <c r="S574" s="37" t="str">
        <f t="shared" ca="1" si="263"/>
        <v/>
      </c>
      <c r="T574" s="41" t="str">
        <f t="shared" ca="1" si="264"/>
        <v/>
      </c>
      <c r="U574" s="39" t="str">
        <f t="shared" si="253"/>
        <v/>
      </c>
      <c r="V574" s="39" t="str">
        <f t="shared" ca="1" si="274"/>
        <v/>
      </c>
      <c r="W574" s="39">
        <f t="shared" ca="1" si="254"/>
        <v>0</v>
      </c>
      <c r="X574" s="40"/>
      <c r="Y574" s="39">
        <f t="shared" ca="1" si="275"/>
        <v>0</v>
      </c>
      <c r="Z574" s="327"/>
      <c r="AA574" s="37" t="str">
        <f t="shared" ca="1" si="265"/>
        <v/>
      </c>
      <c r="AB574" s="41" t="str">
        <f t="shared" ca="1" si="266"/>
        <v/>
      </c>
      <c r="AC574" s="39" t="str">
        <f t="shared" si="255"/>
        <v/>
      </c>
      <c r="AD574" s="39" t="str">
        <f t="shared" ca="1" si="276"/>
        <v/>
      </c>
      <c r="AE574" s="39" t="str">
        <f t="shared" ca="1" si="267"/>
        <v/>
      </c>
      <c r="AF574" s="40"/>
      <c r="AG574" s="39">
        <f t="shared" ca="1" si="277"/>
        <v>0</v>
      </c>
      <c r="AH574" s="339"/>
      <c r="AI574" s="37" t="str">
        <f t="shared" ca="1" si="268"/>
        <v/>
      </c>
      <c r="AJ574" s="41" t="str">
        <f t="shared" ca="1" si="269"/>
        <v/>
      </c>
      <c r="AK574" s="39" t="str">
        <f t="shared" si="256"/>
        <v/>
      </c>
      <c r="AL574" s="39" t="str">
        <f t="shared" ca="1" si="278"/>
        <v/>
      </c>
      <c r="AM574" s="39" t="str">
        <f t="shared" ca="1" si="270"/>
        <v/>
      </c>
      <c r="AN574" s="40"/>
      <c r="AO574" s="39">
        <f t="shared" ca="1" si="279"/>
        <v>0</v>
      </c>
      <c r="AP574" s="339"/>
      <c r="AW574" s="329"/>
      <c r="BI574" s="329"/>
      <c r="BJ574" s="329"/>
      <c r="BK574" s="329"/>
      <c r="BL574" s="329"/>
      <c r="BM574" s="329"/>
      <c r="BN574" s="329"/>
      <c r="BO574" s="329"/>
      <c r="BP574" s="329"/>
      <c r="BQ574" s="329"/>
      <c r="BR574" s="329"/>
      <c r="BS574" s="329"/>
      <c r="BT574" s="329"/>
      <c r="BU574" s="329"/>
      <c r="BV574" s="329"/>
      <c r="BW574" s="325"/>
      <c r="BX574" s="325"/>
      <c r="BY574" s="325"/>
      <c r="BZ574" s="325"/>
      <c r="CA574" s="325"/>
      <c r="CB574" s="325"/>
      <c r="CC574" s="325"/>
      <c r="CD574" s="325"/>
      <c r="CE574" s="325"/>
      <c r="CF574" s="325"/>
      <c r="CG574" s="325"/>
      <c r="CH574" s="325"/>
      <c r="CI574" s="325"/>
      <c r="CJ574" s="325"/>
      <c r="CK574" s="325"/>
      <c r="CL574" s="325"/>
      <c r="CM574" s="325"/>
      <c r="CN574" s="325"/>
      <c r="CO574" s="325"/>
      <c r="CP574" s="325"/>
      <c r="CQ574" s="325"/>
      <c r="CR574" s="325"/>
      <c r="CS574" s="325"/>
      <c r="CT574" s="325"/>
      <c r="CU574" s="325"/>
      <c r="CV574" s="325"/>
      <c r="CW574" s="325"/>
      <c r="CX574" s="325"/>
    </row>
    <row r="575" spans="1:102" s="36" customFormat="1" ht="15" hidden="1" customHeight="1">
      <c r="A575" s="329"/>
      <c r="B575" s="37" t="str">
        <f t="shared" ca="1" si="257"/>
        <v/>
      </c>
      <c r="C575" s="41" t="str">
        <f t="shared" ca="1" si="258"/>
        <v/>
      </c>
      <c r="D575" s="39" t="str">
        <f t="shared" ca="1" si="259"/>
        <v/>
      </c>
      <c r="E575" s="39" t="str">
        <f t="shared" ca="1" si="271"/>
        <v/>
      </c>
      <c r="F575" s="39" t="str">
        <f t="shared" ca="1" si="260"/>
        <v/>
      </c>
      <c r="G575" s="101"/>
      <c r="H575" s="39">
        <f t="shared" ca="1" si="251"/>
        <v>0</v>
      </c>
      <c r="J575" s="332"/>
      <c r="K575" s="37" t="str">
        <f t="shared" ca="1" si="261"/>
        <v/>
      </c>
      <c r="L575" s="41" t="str">
        <f t="shared" ca="1" si="262"/>
        <v/>
      </c>
      <c r="M575" s="39" t="str">
        <f t="shared" si="252"/>
        <v/>
      </c>
      <c r="N575" s="39" t="str">
        <f t="shared" ca="1" si="272"/>
        <v/>
      </c>
      <c r="O575" s="39">
        <f ca="1">ROUND(Q574*$O$5/payments_per_year,2)</f>
        <v>0</v>
      </c>
      <c r="P575" s="101"/>
      <c r="Q575" s="39">
        <f t="shared" ca="1" si="273"/>
        <v>0</v>
      </c>
      <c r="R575" s="332"/>
      <c r="S575" s="37" t="str">
        <f t="shared" ca="1" si="263"/>
        <v/>
      </c>
      <c r="T575" s="41" t="str">
        <f t="shared" ca="1" si="264"/>
        <v/>
      </c>
      <c r="U575" s="39" t="str">
        <f t="shared" si="253"/>
        <v/>
      </c>
      <c r="V575" s="39" t="str">
        <f t="shared" ca="1" si="274"/>
        <v/>
      </c>
      <c r="W575" s="39">
        <f t="shared" ca="1" si="254"/>
        <v>0</v>
      </c>
      <c r="X575" s="40"/>
      <c r="Y575" s="39">
        <f t="shared" ca="1" si="275"/>
        <v>0</v>
      </c>
      <c r="Z575" s="327"/>
      <c r="AA575" s="37" t="str">
        <f t="shared" ca="1" si="265"/>
        <v/>
      </c>
      <c r="AB575" s="41" t="str">
        <f t="shared" ca="1" si="266"/>
        <v/>
      </c>
      <c r="AC575" s="39" t="str">
        <f t="shared" si="255"/>
        <v/>
      </c>
      <c r="AD575" s="39" t="str">
        <f t="shared" ca="1" si="276"/>
        <v/>
      </c>
      <c r="AE575" s="39" t="str">
        <f t="shared" ca="1" si="267"/>
        <v/>
      </c>
      <c r="AF575" s="40"/>
      <c r="AG575" s="39">
        <f t="shared" ca="1" si="277"/>
        <v>0</v>
      </c>
      <c r="AH575" s="339"/>
      <c r="AI575" s="37" t="str">
        <f t="shared" ca="1" si="268"/>
        <v/>
      </c>
      <c r="AJ575" s="41" t="str">
        <f t="shared" ca="1" si="269"/>
        <v/>
      </c>
      <c r="AK575" s="39" t="str">
        <f t="shared" si="256"/>
        <v/>
      </c>
      <c r="AL575" s="39" t="str">
        <f t="shared" ca="1" si="278"/>
        <v/>
      </c>
      <c r="AM575" s="39" t="str">
        <f t="shared" ca="1" si="270"/>
        <v/>
      </c>
      <c r="AN575" s="40"/>
      <c r="AO575" s="39">
        <f t="shared" ca="1" si="279"/>
        <v>0</v>
      </c>
      <c r="AP575" s="339"/>
      <c r="AW575" s="329"/>
      <c r="BI575" s="329"/>
      <c r="BJ575" s="329"/>
      <c r="BK575" s="329"/>
      <c r="BL575" s="329"/>
      <c r="BM575" s="329"/>
      <c r="BN575" s="329"/>
      <c r="BO575" s="329"/>
      <c r="BP575" s="329"/>
      <c r="BQ575" s="329"/>
      <c r="BR575" s="329"/>
      <c r="BS575" s="329"/>
      <c r="BT575" s="329"/>
      <c r="BU575" s="329"/>
      <c r="BV575" s="329"/>
      <c r="BW575" s="325"/>
      <c r="BX575" s="325"/>
      <c r="BY575" s="325"/>
      <c r="BZ575" s="325"/>
      <c r="CA575" s="325"/>
      <c r="CB575" s="325"/>
      <c r="CC575" s="325"/>
      <c r="CD575" s="325"/>
      <c r="CE575" s="325"/>
      <c r="CF575" s="325"/>
      <c r="CG575" s="325"/>
      <c r="CH575" s="325"/>
      <c r="CI575" s="325"/>
      <c r="CJ575" s="325"/>
      <c r="CK575" s="325"/>
      <c r="CL575" s="325"/>
      <c r="CM575" s="325"/>
      <c r="CN575" s="325"/>
      <c r="CO575" s="325"/>
      <c r="CP575" s="325"/>
      <c r="CQ575" s="325"/>
      <c r="CR575" s="325"/>
      <c r="CS575" s="325"/>
      <c r="CT575" s="325"/>
      <c r="CU575" s="325"/>
      <c r="CV575" s="325"/>
      <c r="CW575" s="325"/>
      <c r="CX575" s="325"/>
    </row>
    <row r="576" spans="1:102" s="36" customFormat="1" ht="15" hidden="1" customHeight="1">
      <c r="A576" s="329"/>
      <c r="B576" s="37" t="str">
        <f t="shared" ca="1" si="257"/>
        <v/>
      </c>
      <c r="C576" s="41" t="str">
        <f t="shared" ca="1" si="258"/>
        <v/>
      </c>
      <c r="D576" s="39" t="str">
        <f t="shared" ca="1" si="259"/>
        <v/>
      </c>
      <c r="E576" s="39" t="str">
        <f t="shared" ca="1" si="271"/>
        <v/>
      </c>
      <c r="F576" s="39" t="str">
        <f t="shared" ca="1" si="260"/>
        <v/>
      </c>
      <c r="G576" s="101"/>
      <c r="H576" s="39">
        <f t="shared" ca="1" si="251"/>
        <v>0</v>
      </c>
      <c r="J576" s="332"/>
      <c r="K576" s="37" t="str">
        <f t="shared" ca="1" si="261"/>
        <v/>
      </c>
      <c r="L576" s="41" t="str">
        <f t="shared" ca="1" si="262"/>
        <v/>
      </c>
      <c r="M576" s="39" t="str">
        <f t="shared" si="252"/>
        <v/>
      </c>
      <c r="N576" s="39" t="str">
        <f t="shared" ca="1" si="272"/>
        <v/>
      </c>
      <c r="O576" s="39" t="str">
        <f ca="1">IF(L576="","",ROUND(Q575*$O$5/payments_per_year,2))</f>
        <v/>
      </c>
      <c r="P576" s="101"/>
      <c r="Q576" s="39">
        <f t="shared" ca="1" si="273"/>
        <v>0</v>
      </c>
      <c r="R576" s="332"/>
      <c r="S576" s="37" t="str">
        <f t="shared" ca="1" si="263"/>
        <v/>
      </c>
      <c r="T576" s="41" t="str">
        <f t="shared" ca="1" si="264"/>
        <v/>
      </c>
      <c r="U576" s="39" t="str">
        <f t="shared" si="253"/>
        <v/>
      </c>
      <c r="V576" s="39" t="str">
        <f t="shared" ca="1" si="274"/>
        <v/>
      </c>
      <c r="W576" s="39">
        <f t="shared" ca="1" si="254"/>
        <v>0</v>
      </c>
      <c r="X576" s="40"/>
      <c r="Y576" s="39">
        <f t="shared" ca="1" si="275"/>
        <v>0</v>
      </c>
      <c r="Z576" s="327"/>
      <c r="AA576" s="37" t="str">
        <f t="shared" ca="1" si="265"/>
        <v/>
      </c>
      <c r="AB576" s="41" t="str">
        <f t="shared" ca="1" si="266"/>
        <v/>
      </c>
      <c r="AC576" s="39" t="str">
        <f t="shared" si="255"/>
        <v/>
      </c>
      <c r="AD576" s="39" t="str">
        <f t="shared" ca="1" si="276"/>
        <v/>
      </c>
      <c r="AE576" s="39" t="str">
        <f t="shared" ca="1" si="267"/>
        <v/>
      </c>
      <c r="AF576" s="40"/>
      <c r="AG576" s="39">
        <f t="shared" ca="1" si="277"/>
        <v>0</v>
      </c>
      <c r="AH576" s="339"/>
      <c r="AI576" s="37" t="str">
        <f t="shared" ca="1" si="268"/>
        <v/>
      </c>
      <c r="AJ576" s="41" t="str">
        <f t="shared" ca="1" si="269"/>
        <v/>
      </c>
      <c r="AK576" s="39" t="str">
        <f t="shared" si="256"/>
        <v/>
      </c>
      <c r="AL576" s="39" t="str">
        <f t="shared" ca="1" si="278"/>
        <v/>
      </c>
      <c r="AM576" s="39" t="str">
        <f t="shared" ca="1" si="270"/>
        <v/>
      </c>
      <c r="AN576" s="40"/>
      <c r="AO576" s="39">
        <f t="shared" ca="1" si="279"/>
        <v>0</v>
      </c>
      <c r="AP576" s="339"/>
      <c r="AW576" s="329"/>
      <c r="BI576" s="329"/>
      <c r="BJ576" s="329"/>
      <c r="BK576" s="329"/>
      <c r="BL576" s="329"/>
      <c r="BM576" s="329"/>
      <c r="BN576" s="329"/>
      <c r="BO576" s="329"/>
      <c r="BP576" s="329"/>
      <c r="BQ576" s="329"/>
      <c r="BR576" s="329"/>
      <c r="BS576" s="329"/>
      <c r="BT576" s="329"/>
      <c r="BU576" s="329"/>
      <c r="BV576" s="329"/>
      <c r="BW576" s="325"/>
      <c r="BX576" s="325"/>
      <c r="BY576" s="325"/>
      <c r="BZ576" s="325"/>
      <c r="CA576" s="325"/>
      <c r="CB576" s="325"/>
      <c r="CC576" s="325"/>
      <c r="CD576" s="325"/>
      <c r="CE576" s="325"/>
      <c r="CF576" s="325"/>
      <c r="CG576" s="325"/>
      <c r="CH576" s="325"/>
      <c r="CI576" s="325"/>
      <c r="CJ576" s="325"/>
      <c r="CK576" s="325"/>
      <c r="CL576" s="325"/>
      <c r="CM576" s="325"/>
      <c r="CN576" s="325"/>
      <c r="CO576" s="325"/>
      <c r="CP576" s="325"/>
      <c r="CQ576" s="325"/>
      <c r="CR576" s="325"/>
      <c r="CS576" s="325"/>
      <c r="CT576" s="325"/>
      <c r="CU576" s="325"/>
      <c r="CV576" s="325"/>
      <c r="CW576" s="325"/>
      <c r="CX576" s="325"/>
    </row>
    <row r="577" spans="1:102" s="36" customFormat="1" ht="15" hidden="1" customHeight="1">
      <c r="A577" s="329"/>
      <c r="B577" s="37" t="str">
        <f t="shared" ca="1" si="257"/>
        <v/>
      </c>
      <c r="C577" s="41" t="str">
        <f t="shared" ca="1" si="258"/>
        <v/>
      </c>
      <c r="D577" s="39" t="str">
        <f t="shared" ca="1" si="259"/>
        <v/>
      </c>
      <c r="E577" s="39" t="str">
        <f t="shared" ca="1" si="271"/>
        <v/>
      </c>
      <c r="F577" s="39" t="str">
        <f t="shared" ca="1" si="260"/>
        <v/>
      </c>
      <c r="G577" s="101"/>
      <c r="H577" s="39">
        <f t="shared" ca="1" si="251"/>
        <v>0</v>
      </c>
      <c r="J577" s="332"/>
      <c r="K577" s="37" t="str">
        <f t="shared" ca="1" si="261"/>
        <v/>
      </c>
      <c r="L577" s="41" t="str">
        <f t="shared" ca="1" si="262"/>
        <v/>
      </c>
      <c r="M577" s="39" t="str">
        <f t="shared" si="252"/>
        <v/>
      </c>
      <c r="N577" s="39" t="str">
        <f t="shared" ca="1" si="272"/>
        <v/>
      </c>
      <c r="O577" s="39">
        <f ca="1">ROUND(Q576*$O$5/payments_per_year,2)</f>
        <v>0</v>
      </c>
      <c r="P577" s="101"/>
      <c r="Q577" s="39">
        <f t="shared" ca="1" si="273"/>
        <v>0</v>
      </c>
      <c r="R577" s="332"/>
      <c r="S577" s="37" t="str">
        <f t="shared" ca="1" si="263"/>
        <v/>
      </c>
      <c r="T577" s="41" t="str">
        <f t="shared" ca="1" si="264"/>
        <v/>
      </c>
      <c r="U577" s="39" t="str">
        <f t="shared" si="253"/>
        <v/>
      </c>
      <c r="V577" s="39" t="str">
        <f t="shared" ca="1" si="274"/>
        <v/>
      </c>
      <c r="W577" s="39">
        <f t="shared" ca="1" si="254"/>
        <v>0</v>
      </c>
      <c r="X577" s="40"/>
      <c r="Y577" s="39">
        <f t="shared" ca="1" si="275"/>
        <v>0</v>
      </c>
      <c r="Z577" s="327"/>
      <c r="AA577" s="37" t="str">
        <f t="shared" ca="1" si="265"/>
        <v/>
      </c>
      <c r="AB577" s="41" t="str">
        <f t="shared" ca="1" si="266"/>
        <v/>
      </c>
      <c r="AC577" s="39" t="str">
        <f t="shared" si="255"/>
        <v/>
      </c>
      <c r="AD577" s="39" t="str">
        <f t="shared" ca="1" si="276"/>
        <v/>
      </c>
      <c r="AE577" s="39" t="str">
        <f t="shared" ca="1" si="267"/>
        <v/>
      </c>
      <c r="AF577" s="40"/>
      <c r="AG577" s="39">
        <f t="shared" ca="1" si="277"/>
        <v>0</v>
      </c>
      <c r="AH577" s="339"/>
      <c r="AI577" s="37" t="str">
        <f t="shared" ca="1" si="268"/>
        <v/>
      </c>
      <c r="AJ577" s="41" t="str">
        <f t="shared" ca="1" si="269"/>
        <v/>
      </c>
      <c r="AK577" s="39" t="str">
        <f t="shared" si="256"/>
        <v/>
      </c>
      <c r="AL577" s="39" t="str">
        <f t="shared" ca="1" si="278"/>
        <v/>
      </c>
      <c r="AM577" s="39" t="str">
        <f t="shared" ca="1" si="270"/>
        <v/>
      </c>
      <c r="AN577" s="40"/>
      <c r="AO577" s="39">
        <f t="shared" ca="1" si="279"/>
        <v>0</v>
      </c>
      <c r="AP577" s="339"/>
      <c r="AW577" s="329"/>
      <c r="BI577" s="329"/>
      <c r="BJ577" s="329"/>
      <c r="BK577" s="329"/>
      <c r="BL577" s="329"/>
      <c r="BM577" s="329"/>
      <c r="BN577" s="329"/>
      <c r="BO577" s="329"/>
      <c r="BP577" s="329"/>
      <c r="BQ577" s="329"/>
      <c r="BR577" s="329"/>
      <c r="BS577" s="329"/>
      <c r="BT577" s="329"/>
      <c r="BU577" s="329"/>
      <c r="BV577" s="329"/>
      <c r="BW577" s="325"/>
      <c r="BX577" s="325"/>
      <c r="BY577" s="325"/>
      <c r="BZ577" s="325"/>
      <c r="CA577" s="325"/>
      <c r="CB577" s="325"/>
      <c r="CC577" s="325"/>
      <c r="CD577" s="325"/>
      <c r="CE577" s="325"/>
      <c r="CF577" s="325"/>
      <c r="CG577" s="325"/>
      <c r="CH577" s="325"/>
      <c r="CI577" s="325"/>
      <c r="CJ577" s="325"/>
      <c r="CK577" s="325"/>
      <c r="CL577" s="325"/>
      <c r="CM577" s="325"/>
      <c r="CN577" s="325"/>
      <c r="CO577" s="325"/>
      <c r="CP577" s="325"/>
      <c r="CQ577" s="325"/>
      <c r="CR577" s="325"/>
      <c r="CS577" s="325"/>
      <c r="CT577" s="325"/>
      <c r="CU577" s="325"/>
      <c r="CV577" s="325"/>
      <c r="CW577" s="325"/>
      <c r="CX577" s="325"/>
    </row>
    <row r="578" spans="1:102" s="36" customFormat="1" ht="15" hidden="1" customHeight="1">
      <c r="A578" s="329"/>
      <c r="B578" s="37" t="str">
        <f t="shared" ca="1" si="257"/>
        <v/>
      </c>
      <c r="C578" s="41" t="str">
        <f t="shared" ca="1" si="258"/>
        <v/>
      </c>
      <c r="D578" s="39" t="str">
        <f t="shared" ca="1" si="259"/>
        <v/>
      </c>
      <c r="E578" s="39" t="str">
        <f t="shared" ca="1" si="271"/>
        <v/>
      </c>
      <c r="F578" s="39" t="str">
        <f t="shared" ca="1" si="260"/>
        <v/>
      </c>
      <c r="G578" s="101"/>
      <c r="H578" s="39">
        <f t="shared" ca="1" si="251"/>
        <v>0</v>
      </c>
      <c r="J578" s="332"/>
      <c r="K578" s="37" t="str">
        <f t="shared" ca="1" si="261"/>
        <v/>
      </c>
      <c r="L578" s="41" t="str">
        <f t="shared" ca="1" si="262"/>
        <v/>
      </c>
      <c r="M578" s="39" t="str">
        <f t="shared" si="252"/>
        <v/>
      </c>
      <c r="N578" s="39" t="str">
        <f t="shared" ca="1" si="272"/>
        <v/>
      </c>
      <c r="O578" s="39" t="str">
        <f ca="1">IF(L578="","",ROUND(Q577*$O$5/payments_per_year,2))</f>
        <v/>
      </c>
      <c r="P578" s="101"/>
      <c r="Q578" s="39">
        <f t="shared" ca="1" si="273"/>
        <v>0</v>
      </c>
      <c r="R578" s="332"/>
      <c r="S578" s="37" t="str">
        <f t="shared" ca="1" si="263"/>
        <v/>
      </c>
      <c r="T578" s="41" t="str">
        <f t="shared" ca="1" si="264"/>
        <v/>
      </c>
      <c r="U578" s="39" t="str">
        <f t="shared" si="253"/>
        <v/>
      </c>
      <c r="V578" s="39" t="str">
        <f t="shared" ca="1" si="274"/>
        <v/>
      </c>
      <c r="W578" s="39">
        <f t="shared" ca="1" si="254"/>
        <v>0</v>
      </c>
      <c r="X578" s="40"/>
      <c r="Y578" s="39">
        <f t="shared" ca="1" si="275"/>
        <v>0</v>
      </c>
      <c r="Z578" s="327"/>
      <c r="AA578" s="37" t="str">
        <f t="shared" ca="1" si="265"/>
        <v/>
      </c>
      <c r="AB578" s="41" t="str">
        <f t="shared" ca="1" si="266"/>
        <v/>
      </c>
      <c r="AC578" s="39" t="str">
        <f t="shared" si="255"/>
        <v/>
      </c>
      <c r="AD578" s="39" t="str">
        <f t="shared" ca="1" si="276"/>
        <v/>
      </c>
      <c r="AE578" s="39" t="str">
        <f t="shared" ca="1" si="267"/>
        <v/>
      </c>
      <c r="AF578" s="40"/>
      <c r="AG578" s="39">
        <f t="shared" ca="1" si="277"/>
        <v>0</v>
      </c>
      <c r="AH578" s="339"/>
      <c r="AI578" s="37" t="str">
        <f t="shared" ca="1" si="268"/>
        <v/>
      </c>
      <c r="AJ578" s="41" t="str">
        <f t="shared" ca="1" si="269"/>
        <v/>
      </c>
      <c r="AK578" s="39" t="str">
        <f t="shared" si="256"/>
        <v/>
      </c>
      <c r="AL578" s="39" t="str">
        <f t="shared" ca="1" si="278"/>
        <v/>
      </c>
      <c r="AM578" s="39" t="str">
        <f t="shared" ca="1" si="270"/>
        <v/>
      </c>
      <c r="AN578" s="40"/>
      <c r="AO578" s="39">
        <f t="shared" ca="1" si="279"/>
        <v>0</v>
      </c>
      <c r="AP578" s="339"/>
      <c r="AW578" s="329"/>
      <c r="BI578" s="329"/>
      <c r="BJ578" s="329"/>
      <c r="BK578" s="329"/>
      <c r="BL578" s="329"/>
      <c r="BM578" s="329"/>
      <c r="BN578" s="329"/>
      <c r="BO578" s="329"/>
      <c r="BP578" s="329"/>
      <c r="BQ578" s="329"/>
      <c r="BR578" s="329"/>
      <c r="BS578" s="329"/>
      <c r="BT578" s="329"/>
      <c r="BU578" s="329"/>
      <c r="BV578" s="329"/>
      <c r="BW578" s="325"/>
      <c r="BX578" s="325"/>
      <c r="BY578" s="325"/>
      <c r="BZ578" s="325"/>
      <c r="CA578" s="325"/>
      <c r="CB578" s="325"/>
      <c r="CC578" s="325"/>
      <c r="CD578" s="325"/>
      <c r="CE578" s="325"/>
      <c r="CF578" s="325"/>
      <c r="CG578" s="325"/>
      <c r="CH578" s="325"/>
      <c r="CI578" s="325"/>
      <c r="CJ578" s="325"/>
      <c r="CK578" s="325"/>
      <c r="CL578" s="325"/>
      <c r="CM578" s="325"/>
      <c r="CN578" s="325"/>
      <c r="CO578" s="325"/>
      <c r="CP578" s="325"/>
      <c r="CQ578" s="325"/>
      <c r="CR578" s="325"/>
      <c r="CS578" s="325"/>
      <c r="CT578" s="325"/>
      <c r="CU578" s="325"/>
      <c r="CV578" s="325"/>
      <c r="CW578" s="325"/>
      <c r="CX578" s="325"/>
    </row>
    <row r="579" spans="1:102" s="36" customFormat="1" ht="15" hidden="1" customHeight="1">
      <c r="A579" s="329"/>
      <c r="B579" s="37" t="str">
        <f t="shared" ca="1" si="257"/>
        <v/>
      </c>
      <c r="C579" s="41" t="str">
        <f t="shared" ca="1" si="258"/>
        <v/>
      </c>
      <c r="D579" s="39" t="str">
        <f t="shared" ca="1" si="259"/>
        <v/>
      </c>
      <c r="E579" s="39" t="str">
        <f t="shared" ca="1" si="271"/>
        <v/>
      </c>
      <c r="F579" s="39" t="str">
        <f t="shared" ca="1" si="260"/>
        <v/>
      </c>
      <c r="G579" s="101"/>
      <c r="H579" s="39">
        <f t="shared" ca="1" si="251"/>
        <v>0</v>
      </c>
      <c r="J579" s="332"/>
      <c r="K579" s="37" t="str">
        <f t="shared" ca="1" si="261"/>
        <v/>
      </c>
      <c r="L579" s="41" t="str">
        <f t="shared" ca="1" si="262"/>
        <v/>
      </c>
      <c r="M579" s="39" t="str">
        <f t="shared" si="252"/>
        <v/>
      </c>
      <c r="N579" s="39" t="str">
        <f t="shared" ca="1" si="272"/>
        <v/>
      </c>
      <c r="O579" s="39">
        <f ca="1">ROUND(Q578*$O$5/payments_per_year,2)</f>
        <v>0</v>
      </c>
      <c r="P579" s="101"/>
      <c r="Q579" s="39">
        <f t="shared" ca="1" si="273"/>
        <v>0</v>
      </c>
      <c r="R579" s="332"/>
      <c r="S579" s="37" t="str">
        <f t="shared" ca="1" si="263"/>
        <v/>
      </c>
      <c r="T579" s="41" t="str">
        <f t="shared" ca="1" si="264"/>
        <v/>
      </c>
      <c r="U579" s="39" t="str">
        <f t="shared" si="253"/>
        <v/>
      </c>
      <c r="V579" s="39" t="str">
        <f t="shared" ca="1" si="274"/>
        <v/>
      </c>
      <c r="W579" s="39">
        <f t="shared" ca="1" si="254"/>
        <v>0</v>
      </c>
      <c r="X579" s="40"/>
      <c r="Y579" s="39">
        <f t="shared" ca="1" si="275"/>
        <v>0</v>
      </c>
      <c r="Z579" s="327"/>
      <c r="AA579" s="37" t="str">
        <f t="shared" ca="1" si="265"/>
        <v/>
      </c>
      <c r="AB579" s="41" t="str">
        <f t="shared" ca="1" si="266"/>
        <v/>
      </c>
      <c r="AC579" s="39" t="str">
        <f t="shared" si="255"/>
        <v/>
      </c>
      <c r="AD579" s="39" t="str">
        <f t="shared" ca="1" si="276"/>
        <v/>
      </c>
      <c r="AE579" s="39" t="str">
        <f t="shared" ca="1" si="267"/>
        <v/>
      </c>
      <c r="AF579" s="40"/>
      <c r="AG579" s="39">
        <f t="shared" ca="1" si="277"/>
        <v>0</v>
      </c>
      <c r="AH579" s="339"/>
      <c r="AI579" s="37" t="str">
        <f t="shared" ca="1" si="268"/>
        <v/>
      </c>
      <c r="AJ579" s="41" t="str">
        <f t="shared" ca="1" si="269"/>
        <v/>
      </c>
      <c r="AK579" s="39" t="str">
        <f t="shared" si="256"/>
        <v/>
      </c>
      <c r="AL579" s="39" t="str">
        <f t="shared" ca="1" si="278"/>
        <v/>
      </c>
      <c r="AM579" s="39" t="str">
        <f t="shared" ca="1" si="270"/>
        <v/>
      </c>
      <c r="AN579" s="40"/>
      <c r="AO579" s="39">
        <f t="shared" ca="1" si="279"/>
        <v>0</v>
      </c>
      <c r="AP579" s="339"/>
      <c r="AW579" s="329"/>
      <c r="BI579" s="329"/>
      <c r="BJ579" s="329"/>
      <c r="BK579" s="329"/>
      <c r="BL579" s="329"/>
      <c r="BM579" s="329"/>
      <c r="BN579" s="329"/>
      <c r="BO579" s="329"/>
      <c r="BP579" s="329"/>
      <c r="BQ579" s="329"/>
      <c r="BR579" s="329"/>
      <c r="BS579" s="329"/>
      <c r="BT579" s="329"/>
      <c r="BU579" s="329"/>
      <c r="BV579" s="329"/>
      <c r="BW579" s="325"/>
      <c r="BX579" s="325"/>
      <c r="BY579" s="325"/>
      <c r="BZ579" s="325"/>
      <c r="CA579" s="325"/>
      <c r="CB579" s="325"/>
      <c r="CC579" s="325"/>
      <c r="CD579" s="325"/>
      <c r="CE579" s="325"/>
      <c r="CF579" s="325"/>
      <c r="CG579" s="325"/>
      <c r="CH579" s="325"/>
      <c r="CI579" s="325"/>
      <c r="CJ579" s="325"/>
      <c r="CK579" s="325"/>
      <c r="CL579" s="325"/>
      <c r="CM579" s="325"/>
      <c r="CN579" s="325"/>
      <c r="CO579" s="325"/>
      <c r="CP579" s="325"/>
      <c r="CQ579" s="325"/>
      <c r="CR579" s="325"/>
      <c r="CS579" s="325"/>
      <c r="CT579" s="325"/>
      <c r="CU579" s="325"/>
      <c r="CV579" s="325"/>
      <c r="CW579" s="325"/>
      <c r="CX579" s="325"/>
    </row>
    <row r="580" spans="1:102" s="36" customFormat="1" ht="15" hidden="1" customHeight="1">
      <c r="A580" s="329"/>
      <c r="B580" s="37" t="str">
        <f t="shared" ca="1" si="257"/>
        <v/>
      </c>
      <c r="C580" s="41" t="str">
        <f t="shared" ca="1" si="258"/>
        <v/>
      </c>
      <c r="D580" s="39" t="str">
        <f t="shared" ca="1" si="259"/>
        <v/>
      </c>
      <c r="E580" s="39" t="str">
        <f t="shared" ca="1" si="271"/>
        <v/>
      </c>
      <c r="F580" s="39" t="str">
        <f t="shared" ca="1" si="260"/>
        <v/>
      </c>
      <c r="G580" s="101"/>
      <c r="H580" s="39">
        <f t="shared" ca="1" si="251"/>
        <v>0</v>
      </c>
      <c r="J580" s="332"/>
      <c r="K580" s="37" t="str">
        <f t="shared" ca="1" si="261"/>
        <v/>
      </c>
      <c r="L580" s="41" t="str">
        <f t="shared" ca="1" si="262"/>
        <v/>
      </c>
      <c r="M580" s="39" t="str">
        <f t="shared" si="252"/>
        <v/>
      </c>
      <c r="N580" s="39" t="str">
        <f t="shared" ca="1" si="272"/>
        <v/>
      </c>
      <c r="O580" s="39" t="str">
        <f ca="1">IF(L580="","",ROUND(Q579*$O$5/payments_per_year,2))</f>
        <v/>
      </c>
      <c r="P580" s="101"/>
      <c r="Q580" s="39">
        <f t="shared" ca="1" si="273"/>
        <v>0</v>
      </c>
      <c r="R580" s="332"/>
      <c r="S580" s="37" t="str">
        <f t="shared" ca="1" si="263"/>
        <v/>
      </c>
      <c r="T580" s="41" t="str">
        <f t="shared" ca="1" si="264"/>
        <v/>
      </c>
      <c r="U580" s="39" t="str">
        <f t="shared" si="253"/>
        <v/>
      </c>
      <c r="V580" s="39" t="str">
        <f t="shared" ca="1" si="274"/>
        <v/>
      </c>
      <c r="W580" s="39">
        <f t="shared" ca="1" si="254"/>
        <v>0</v>
      </c>
      <c r="X580" s="40"/>
      <c r="Y580" s="39">
        <f t="shared" ca="1" si="275"/>
        <v>0</v>
      </c>
      <c r="Z580" s="327"/>
      <c r="AA580" s="37" t="str">
        <f t="shared" ca="1" si="265"/>
        <v/>
      </c>
      <c r="AB580" s="41" t="str">
        <f t="shared" ca="1" si="266"/>
        <v/>
      </c>
      <c r="AC580" s="39" t="str">
        <f t="shared" si="255"/>
        <v/>
      </c>
      <c r="AD580" s="39" t="str">
        <f t="shared" ca="1" si="276"/>
        <v/>
      </c>
      <c r="AE580" s="39" t="str">
        <f t="shared" ca="1" si="267"/>
        <v/>
      </c>
      <c r="AF580" s="40"/>
      <c r="AG580" s="39">
        <f t="shared" ca="1" si="277"/>
        <v>0</v>
      </c>
      <c r="AH580" s="339"/>
      <c r="AI580" s="37" t="str">
        <f t="shared" ca="1" si="268"/>
        <v/>
      </c>
      <c r="AJ580" s="41" t="str">
        <f t="shared" ca="1" si="269"/>
        <v/>
      </c>
      <c r="AK580" s="39" t="str">
        <f t="shared" si="256"/>
        <v/>
      </c>
      <c r="AL580" s="39" t="str">
        <f t="shared" ca="1" si="278"/>
        <v/>
      </c>
      <c r="AM580" s="39" t="str">
        <f t="shared" ca="1" si="270"/>
        <v/>
      </c>
      <c r="AN580" s="40"/>
      <c r="AO580" s="39">
        <f t="shared" ca="1" si="279"/>
        <v>0</v>
      </c>
      <c r="AP580" s="339"/>
      <c r="AW580" s="329"/>
      <c r="BI580" s="329"/>
      <c r="BJ580" s="329"/>
      <c r="BK580" s="329"/>
      <c r="BL580" s="329"/>
      <c r="BM580" s="329"/>
      <c r="BN580" s="329"/>
      <c r="BO580" s="329"/>
      <c r="BP580" s="329"/>
      <c r="BQ580" s="329"/>
      <c r="BR580" s="329"/>
      <c r="BS580" s="329"/>
      <c r="BT580" s="329"/>
      <c r="BU580" s="329"/>
      <c r="BV580" s="329"/>
      <c r="BW580" s="325"/>
      <c r="BX580" s="325"/>
      <c r="BY580" s="325"/>
      <c r="BZ580" s="325"/>
      <c r="CA580" s="325"/>
      <c r="CB580" s="325"/>
      <c r="CC580" s="325"/>
      <c r="CD580" s="325"/>
      <c r="CE580" s="325"/>
      <c r="CF580" s="325"/>
      <c r="CG580" s="325"/>
      <c r="CH580" s="325"/>
      <c r="CI580" s="325"/>
      <c r="CJ580" s="325"/>
      <c r="CK580" s="325"/>
      <c r="CL580" s="325"/>
      <c r="CM580" s="325"/>
      <c r="CN580" s="325"/>
      <c r="CO580" s="325"/>
      <c r="CP580" s="325"/>
      <c r="CQ580" s="325"/>
      <c r="CR580" s="325"/>
      <c r="CS580" s="325"/>
      <c r="CT580" s="325"/>
      <c r="CU580" s="325"/>
      <c r="CV580" s="325"/>
      <c r="CW580" s="325"/>
      <c r="CX580" s="325"/>
    </row>
    <row r="581" spans="1:102" s="36" customFormat="1" ht="15" hidden="1" customHeight="1">
      <c r="A581" s="329"/>
      <c r="B581" s="37" t="str">
        <f t="shared" ca="1" si="257"/>
        <v/>
      </c>
      <c r="C581" s="41" t="str">
        <f t="shared" ca="1" si="258"/>
        <v/>
      </c>
      <c r="D581" s="39" t="str">
        <f t="shared" ca="1" si="259"/>
        <v/>
      </c>
      <c r="E581" s="39" t="str">
        <f t="shared" ca="1" si="271"/>
        <v/>
      </c>
      <c r="F581" s="39" t="str">
        <f t="shared" ca="1" si="260"/>
        <v/>
      </c>
      <c r="G581" s="101"/>
      <c r="H581" s="39">
        <f t="shared" ca="1" si="251"/>
        <v>0</v>
      </c>
      <c r="J581" s="332"/>
      <c r="K581" s="37" t="str">
        <f t="shared" ca="1" si="261"/>
        <v/>
      </c>
      <c r="L581" s="41" t="str">
        <f t="shared" ca="1" si="262"/>
        <v/>
      </c>
      <c r="M581" s="39" t="str">
        <f t="shared" si="252"/>
        <v/>
      </c>
      <c r="N581" s="39" t="str">
        <f t="shared" ca="1" si="272"/>
        <v/>
      </c>
      <c r="O581" s="39">
        <f ca="1">ROUND(Q580*$O$5/payments_per_year,2)</f>
        <v>0</v>
      </c>
      <c r="P581" s="101"/>
      <c r="Q581" s="39">
        <f t="shared" ca="1" si="273"/>
        <v>0</v>
      </c>
      <c r="R581" s="332"/>
      <c r="S581" s="37" t="str">
        <f t="shared" ca="1" si="263"/>
        <v/>
      </c>
      <c r="T581" s="41" t="str">
        <f t="shared" ca="1" si="264"/>
        <v/>
      </c>
      <c r="U581" s="39" t="str">
        <f t="shared" si="253"/>
        <v/>
      </c>
      <c r="V581" s="39" t="str">
        <f t="shared" ca="1" si="274"/>
        <v/>
      </c>
      <c r="W581" s="39">
        <f t="shared" ca="1" si="254"/>
        <v>0</v>
      </c>
      <c r="X581" s="40"/>
      <c r="Y581" s="39">
        <f t="shared" ca="1" si="275"/>
        <v>0</v>
      </c>
      <c r="Z581" s="327"/>
      <c r="AA581" s="37" t="str">
        <f t="shared" ca="1" si="265"/>
        <v/>
      </c>
      <c r="AB581" s="41" t="str">
        <f t="shared" ca="1" si="266"/>
        <v/>
      </c>
      <c r="AC581" s="39" t="str">
        <f t="shared" si="255"/>
        <v/>
      </c>
      <c r="AD581" s="39" t="str">
        <f t="shared" ca="1" si="276"/>
        <v/>
      </c>
      <c r="AE581" s="39" t="str">
        <f t="shared" ca="1" si="267"/>
        <v/>
      </c>
      <c r="AF581" s="40"/>
      <c r="AG581" s="39">
        <f t="shared" ca="1" si="277"/>
        <v>0</v>
      </c>
      <c r="AH581" s="339"/>
      <c r="AI581" s="37" t="str">
        <f t="shared" ca="1" si="268"/>
        <v/>
      </c>
      <c r="AJ581" s="41" t="str">
        <f t="shared" ca="1" si="269"/>
        <v/>
      </c>
      <c r="AK581" s="39" t="str">
        <f t="shared" si="256"/>
        <v/>
      </c>
      <c r="AL581" s="39" t="str">
        <f t="shared" ca="1" si="278"/>
        <v/>
      </c>
      <c r="AM581" s="39" t="str">
        <f t="shared" ca="1" si="270"/>
        <v/>
      </c>
      <c r="AN581" s="40"/>
      <c r="AO581" s="39">
        <f t="shared" ca="1" si="279"/>
        <v>0</v>
      </c>
      <c r="AP581" s="339"/>
      <c r="AW581" s="329"/>
      <c r="BI581" s="329"/>
      <c r="BJ581" s="329"/>
      <c r="BK581" s="329"/>
      <c r="BL581" s="329"/>
      <c r="BM581" s="329"/>
      <c r="BN581" s="329"/>
      <c r="BO581" s="329"/>
      <c r="BP581" s="329"/>
      <c r="BQ581" s="329"/>
      <c r="BR581" s="329"/>
      <c r="BS581" s="329"/>
      <c r="BT581" s="329"/>
      <c r="BU581" s="329"/>
      <c r="BV581" s="329"/>
      <c r="BW581" s="325"/>
      <c r="BX581" s="325"/>
      <c r="BY581" s="325"/>
      <c r="BZ581" s="325"/>
      <c r="CA581" s="325"/>
      <c r="CB581" s="325"/>
      <c r="CC581" s="325"/>
      <c r="CD581" s="325"/>
      <c r="CE581" s="325"/>
      <c r="CF581" s="325"/>
      <c r="CG581" s="325"/>
      <c r="CH581" s="325"/>
      <c r="CI581" s="325"/>
      <c r="CJ581" s="325"/>
      <c r="CK581" s="325"/>
      <c r="CL581" s="325"/>
      <c r="CM581" s="325"/>
      <c r="CN581" s="325"/>
      <c r="CO581" s="325"/>
      <c r="CP581" s="325"/>
      <c r="CQ581" s="325"/>
      <c r="CR581" s="325"/>
      <c r="CS581" s="325"/>
      <c r="CT581" s="325"/>
      <c r="CU581" s="325"/>
      <c r="CV581" s="325"/>
      <c r="CW581" s="325"/>
      <c r="CX581" s="325"/>
    </row>
    <row r="582" spans="1:102" s="36" customFormat="1" ht="15" hidden="1" customHeight="1">
      <c r="A582" s="329"/>
      <c r="B582" s="37" t="str">
        <f t="shared" ca="1" si="257"/>
        <v/>
      </c>
      <c r="C582" s="41" t="str">
        <f t="shared" ca="1" si="258"/>
        <v/>
      </c>
      <c r="D582" s="39" t="str">
        <f t="shared" ca="1" si="259"/>
        <v/>
      </c>
      <c r="E582" s="39" t="str">
        <f t="shared" ca="1" si="271"/>
        <v/>
      </c>
      <c r="F582" s="39" t="str">
        <f t="shared" ca="1" si="260"/>
        <v/>
      </c>
      <c r="G582" s="101"/>
      <c r="H582" s="39">
        <f t="shared" ca="1" si="251"/>
        <v>0</v>
      </c>
      <c r="J582" s="332"/>
      <c r="K582" s="37" t="str">
        <f t="shared" ca="1" si="261"/>
        <v/>
      </c>
      <c r="L582" s="41" t="str">
        <f t="shared" ca="1" si="262"/>
        <v/>
      </c>
      <c r="M582" s="39" t="str">
        <f t="shared" si="252"/>
        <v/>
      </c>
      <c r="N582" s="39" t="str">
        <f t="shared" ca="1" si="272"/>
        <v/>
      </c>
      <c r="O582" s="39" t="str">
        <f ca="1">IF(L582="","",ROUND(Q581*$O$5/payments_per_year,2))</f>
        <v/>
      </c>
      <c r="P582" s="101"/>
      <c r="Q582" s="39">
        <f t="shared" ca="1" si="273"/>
        <v>0</v>
      </c>
      <c r="R582" s="332"/>
      <c r="S582" s="37" t="str">
        <f t="shared" ca="1" si="263"/>
        <v/>
      </c>
      <c r="T582" s="41" t="str">
        <f t="shared" ca="1" si="264"/>
        <v/>
      </c>
      <c r="U582" s="39" t="str">
        <f t="shared" si="253"/>
        <v/>
      </c>
      <c r="V582" s="39" t="str">
        <f t="shared" ca="1" si="274"/>
        <v/>
      </c>
      <c r="W582" s="39">
        <f t="shared" ca="1" si="254"/>
        <v>0</v>
      </c>
      <c r="X582" s="40"/>
      <c r="Y582" s="39">
        <f t="shared" ca="1" si="275"/>
        <v>0</v>
      </c>
      <c r="Z582" s="327"/>
      <c r="AA582" s="37" t="str">
        <f t="shared" ca="1" si="265"/>
        <v/>
      </c>
      <c r="AB582" s="41" t="str">
        <f t="shared" ca="1" si="266"/>
        <v/>
      </c>
      <c r="AC582" s="39" t="str">
        <f t="shared" si="255"/>
        <v/>
      </c>
      <c r="AD582" s="39" t="str">
        <f t="shared" ca="1" si="276"/>
        <v/>
      </c>
      <c r="AE582" s="39" t="str">
        <f t="shared" ca="1" si="267"/>
        <v/>
      </c>
      <c r="AF582" s="40"/>
      <c r="AG582" s="39">
        <f t="shared" ca="1" si="277"/>
        <v>0</v>
      </c>
      <c r="AH582" s="339"/>
      <c r="AI582" s="37" t="str">
        <f t="shared" ca="1" si="268"/>
        <v/>
      </c>
      <c r="AJ582" s="41" t="str">
        <f t="shared" ca="1" si="269"/>
        <v/>
      </c>
      <c r="AK582" s="39" t="str">
        <f t="shared" si="256"/>
        <v/>
      </c>
      <c r="AL582" s="39" t="str">
        <f t="shared" ca="1" si="278"/>
        <v/>
      </c>
      <c r="AM582" s="39" t="str">
        <f t="shared" ca="1" si="270"/>
        <v/>
      </c>
      <c r="AN582" s="40"/>
      <c r="AO582" s="39">
        <f t="shared" ca="1" si="279"/>
        <v>0</v>
      </c>
      <c r="AP582" s="339"/>
      <c r="AW582" s="329"/>
      <c r="BI582" s="329"/>
      <c r="BJ582" s="329"/>
      <c r="BK582" s="329"/>
      <c r="BL582" s="329"/>
      <c r="BM582" s="329"/>
      <c r="BN582" s="329"/>
      <c r="BO582" s="329"/>
      <c r="BP582" s="329"/>
      <c r="BQ582" s="329"/>
      <c r="BR582" s="329"/>
      <c r="BS582" s="329"/>
      <c r="BT582" s="329"/>
      <c r="BU582" s="329"/>
      <c r="BV582" s="329"/>
      <c r="BW582" s="325"/>
      <c r="BX582" s="325"/>
      <c r="BY582" s="325"/>
      <c r="BZ582" s="325"/>
      <c r="CA582" s="325"/>
      <c r="CB582" s="325"/>
      <c r="CC582" s="325"/>
      <c r="CD582" s="325"/>
      <c r="CE582" s="325"/>
      <c r="CF582" s="325"/>
      <c r="CG582" s="325"/>
      <c r="CH582" s="325"/>
      <c r="CI582" s="325"/>
      <c r="CJ582" s="325"/>
      <c r="CK582" s="325"/>
      <c r="CL582" s="325"/>
      <c r="CM582" s="325"/>
      <c r="CN582" s="325"/>
      <c r="CO582" s="325"/>
      <c r="CP582" s="325"/>
      <c r="CQ582" s="325"/>
      <c r="CR582" s="325"/>
      <c r="CS582" s="325"/>
      <c r="CT582" s="325"/>
      <c r="CU582" s="325"/>
      <c r="CV582" s="325"/>
      <c r="CW582" s="325"/>
      <c r="CX582" s="325"/>
    </row>
    <row r="583" spans="1:102" s="36" customFormat="1" ht="15" hidden="1" customHeight="1">
      <c r="A583" s="329"/>
      <c r="B583" s="37" t="str">
        <f t="shared" ca="1" si="257"/>
        <v/>
      </c>
      <c r="C583" s="41" t="str">
        <f t="shared" ca="1" si="258"/>
        <v/>
      </c>
      <c r="D583" s="39" t="str">
        <f t="shared" ca="1" si="259"/>
        <v/>
      </c>
      <c r="E583" s="39" t="str">
        <f t="shared" ca="1" si="271"/>
        <v/>
      </c>
      <c r="F583" s="39" t="str">
        <f t="shared" ca="1" si="260"/>
        <v/>
      </c>
      <c r="G583" s="101"/>
      <c r="H583" s="39">
        <f t="shared" ca="1" si="251"/>
        <v>0</v>
      </c>
      <c r="J583" s="332"/>
      <c r="K583" s="37" t="str">
        <f t="shared" ca="1" si="261"/>
        <v/>
      </c>
      <c r="L583" s="41" t="str">
        <f t="shared" ca="1" si="262"/>
        <v/>
      </c>
      <c r="M583" s="39" t="str">
        <f t="shared" si="252"/>
        <v/>
      </c>
      <c r="N583" s="39" t="str">
        <f t="shared" ca="1" si="272"/>
        <v/>
      </c>
      <c r="O583" s="39">
        <f ca="1">ROUND(Q582*$O$5/payments_per_year,2)</f>
        <v>0</v>
      </c>
      <c r="P583" s="101"/>
      <c r="Q583" s="39">
        <f t="shared" ca="1" si="273"/>
        <v>0</v>
      </c>
      <c r="R583" s="332"/>
      <c r="S583" s="37" t="str">
        <f t="shared" ca="1" si="263"/>
        <v/>
      </c>
      <c r="T583" s="41" t="str">
        <f t="shared" ca="1" si="264"/>
        <v/>
      </c>
      <c r="U583" s="39" t="str">
        <f t="shared" si="253"/>
        <v/>
      </c>
      <c r="V583" s="39" t="str">
        <f t="shared" ca="1" si="274"/>
        <v/>
      </c>
      <c r="W583" s="39">
        <f t="shared" ca="1" si="254"/>
        <v>0</v>
      </c>
      <c r="X583" s="40"/>
      <c r="Y583" s="39">
        <f t="shared" ca="1" si="275"/>
        <v>0</v>
      </c>
      <c r="Z583" s="327"/>
      <c r="AA583" s="37" t="str">
        <f t="shared" ca="1" si="265"/>
        <v/>
      </c>
      <c r="AB583" s="41" t="str">
        <f t="shared" ca="1" si="266"/>
        <v/>
      </c>
      <c r="AC583" s="39" t="str">
        <f t="shared" si="255"/>
        <v/>
      </c>
      <c r="AD583" s="39" t="str">
        <f t="shared" ca="1" si="276"/>
        <v/>
      </c>
      <c r="AE583" s="39" t="str">
        <f t="shared" ca="1" si="267"/>
        <v/>
      </c>
      <c r="AF583" s="40"/>
      <c r="AG583" s="39">
        <f t="shared" ca="1" si="277"/>
        <v>0</v>
      </c>
      <c r="AH583" s="339"/>
      <c r="AI583" s="37" t="str">
        <f t="shared" ca="1" si="268"/>
        <v/>
      </c>
      <c r="AJ583" s="41" t="str">
        <f t="shared" ca="1" si="269"/>
        <v/>
      </c>
      <c r="AK583" s="39" t="str">
        <f t="shared" si="256"/>
        <v/>
      </c>
      <c r="AL583" s="39" t="str">
        <f t="shared" ca="1" si="278"/>
        <v/>
      </c>
      <c r="AM583" s="39" t="str">
        <f t="shared" ca="1" si="270"/>
        <v/>
      </c>
      <c r="AN583" s="40"/>
      <c r="AO583" s="39">
        <f t="shared" ca="1" si="279"/>
        <v>0</v>
      </c>
      <c r="AP583" s="339"/>
      <c r="AW583" s="329"/>
      <c r="BI583" s="329"/>
      <c r="BJ583" s="329"/>
      <c r="BK583" s="329"/>
      <c r="BL583" s="329"/>
      <c r="BM583" s="329"/>
      <c r="BN583" s="329"/>
      <c r="BO583" s="329"/>
      <c r="BP583" s="329"/>
      <c r="BQ583" s="329"/>
      <c r="BR583" s="329"/>
      <c r="BS583" s="329"/>
      <c r="BT583" s="329"/>
      <c r="BU583" s="329"/>
      <c r="BV583" s="329"/>
      <c r="BW583" s="325"/>
      <c r="BX583" s="325"/>
      <c r="BY583" s="325"/>
      <c r="BZ583" s="325"/>
      <c r="CA583" s="325"/>
      <c r="CB583" s="325"/>
      <c r="CC583" s="325"/>
      <c r="CD583" s="325"/>
      <c r="CE583" s="325"/>
      <c r="CF583" s="325"/>
      <c r="CG583" s="325"/>
      <c r="CH583" s="325"/>
      <c r="CI583" s="325"/>
      <c r="CJ583" s="325"/>
      <c r="CK583" s="325"/>
      <c r="CL583" s="325"/>
      <c r="CM583" s="325"/>
      <c r="CN583" s="325"/>
      <c r="CO583" s="325"/>
      <c r="CP583" s="325"/>
      <c r="CQ583" s="325"/>
      <c r="CR583" s="325"/>
      <c r="CS583" s="325"/>
      <c r="CT583" s="325"/>
      <c r="CU583" s="325"/>
      <c r="CV583" s="325"/>
      <c r="CW583" s="325"/>
      <c r="CX583" s="325"/>
    </row>
    <row r="584" spans="1:102" s="36" customFormat="1" ht="15" hidden="1" customHeight="1">
      <c r="A584" s="329"/>
      <c r="B584" s="37" t="str">
        <f t="shared" ca="1" si="257"/>
        <v/>
      </c>
      <c r="C584" s="41" t="str">
        <f t="shared" ca="1" si="258"/>
        <v/>
      </c>
      <c r="D584" s="39" t="str">
        <f t="shared" ca="1" si="259"/>
        <v/>
      </c>
      <c r="E584" s="39" t="str">
        <f t="shared" ca="1" si="271"/>
        <v/>
      </c>
      <c r="F584" s="39" t="str">
        <f t="shared" ca="1" si="260"/>
        <v/>
      </c>
      <c r="G584" s="101"/>
      <c r="H584" s="39">
        <f t="shared" ca="1" si="251"/>
        <v>0</v>
      </c>
      <c r="J584" s="332"/>
      <c r="K584" s="37" t="str">
        <f t="shared" ca="1" si="261"/>
        <v/>
      </c>
      <c r="L584" s="41" t="str">
        <f t="shared" ca="1" si="262"/>
        <v/>
      </c>
      <c r="M584" s="39" t="str">
        <f t="shared" si="252"/>
        <v/>
      </c>
      <c r="N584" s="39" t="str">
        <f t="shared" ca="1" si="272"/>
        <v/>
      </c>
      <c r="O584" s="39" t="str">
        <f ca="1">IF(L584="","",ROUND(Q583*$O$5/payments_per_year,2))</f>
        <v/>
      </c>
      <c r="P584" s="101"/>
      <c r="Q584" s="39">
        <f t="shared" ca="1" si="273"/>
        <v>0</v>
      </c>
      <c r="R584" s="332"/>
      <c r="S584" s="37" t="str">
        <f t="shared" ca="1" si="263"/>
        <v/>
      </c>
      <c r="T584" s="41" t="str">
        <f t="shared" ca="1" si="264"/>
        <v/>
      </c>
      <c r="U584" s="39" t="str">
        <f t="shared" si="253"/>
        <v/>
      </c>
      <c r="V584" s="39" t="str">
        <f t="shared" ca="1" si="274"/>
        <v/>
      </c>
      <c r="W584" s="39">
        <f t="shared" ca="1" si="254"/>
        <v>0</v>
      </c>
      <c r="X584" s="40"/>
      <c r="Y584" s="39">
        <f t="shared" ca="1" si="275"/>
        <v>0</v>
      </c>
      <c r="Z584" s="327"/>
      <c r="AA584" s="37" t="str">
        <f t="shared" ca="1" si="265"/>
        <v/>
      </c>
      <c r="AB584" s="41" t="str">
        <f t="shared" ca="1" si="266"/>
        <v/>
      </c>
      <c r="AC584" s="39" t="str">
        <f t="shared" si="255"/>
        <v/>
      </c>
      <c r="AD584" s="39" t="str">
        <f t="shared" ca="1" si="276"/>
        <v/>
      </c>
      <c r="AE584" s="39" t="str">
        <f t="shared" ca="1" si="267"/>
        <v/>
      </c>
      <c r="AF584" s="40"/>
      <c r="AG584" s="39">
        <f t="shared" ca="1" si="277"/>
        <v>0</v>
      </c>
      <c r="AH584" s="339"/>
      <c r="AI584" s="37" t="str">
        <f t="shared" ca="1" si="268"/>
        <v/>
      </c>
      <c r="AJ584" s="41" t="str">
        <f t="shared" ca="1" si="269"/>
        <v/>
      </c>
      <c r="AK584" s="39" t="str">
        <f t="shared" si="256"/>
        <v/>
      </c>
      <c r="AL584" s="39" t="str">
        <f t="shared" ca="1" si="278"/>
        <v/>
      </c>
      <c r="AM584" s="39" t="str">
        <f t="shared" ca="1" si="270"/>
        <v/>
      </c>
      <c r="AN584" s="40"/>
      <c r="AO584" s="39">
        <f t="shared" ca="1" si="279"/>
        <v>0</v>
      </c>
      <c r="AP584" s="339"/>
      <c r="AW584" s="329"/>
      <c r="BI584" s="329"/>
      <c r="BJ584" s="329"/>
      <c r="BK584" s="329"/>
      <c r="BL584" s="329"/>
      <c r="BM584" s="329"/>
      <c r="BN584" s="329"/>
      <c r="BO584" s="329"/>
      <c r="BP584" s="329"/>
      <c r="BQ584" s="329"/>
      <c r="BR584" s="329"/>
      <c r="BS584" s="329"/>
      <c r="BT584" s="329"/>
      <c r="BU584" s="329"/>
      <c r="BV584" s="329"/>
      <c r="BW584" s="325"/>
      <c r="BX584" s="325"/>
      <c r="BY584" s="325"/>
      <c r="BZ584" s="325"/>
      <c r="CA584" s="325"/>
      <c r="CB584" s="325"/>
      <c r="CC584" s="325"/>
      <c r="CD584" s="325"/>
      <c r="CE584" s="325"/>
      <c r="CF584" s="325"/>
      <c r="CG584" s="325"/>
      <c r="CH584" s="325"/>
      <c r="CI584" s="325"/>
      <c r="CJ584" s="325"/>
      <c r="CK584" s="325"/>
      <c r="CL584" s="325"/>
      <c r="CM584" s="325"/>
      <c r="CN584" s="325"/>
      <c r="CO584" s="325"/>
      <c r="CP584" s="325"/>
      <c r="CQ584" s="325"/>
      <c r="CR584" s="325"/>
      <c r="CS584" s="325"/>
      <c r="CT584" s="325"/>
      <c r="CU584" s="325"/>
      <c r="CV584" s="325"/>
      <c r="CW584" s="325"/>
      <c r="CX584" s="325"/>
    </row>
    <row r="585" spans="1:102" s="36" customFormat="1" ht="15" hidden="1" customHeight="1">
      <c r="A585" s="329"/>
      <c r="B585" s="37" t="str">
        <f t="shared" ca="1" si="257"/>
        <v/>
      </c>
      <c r="C585" s="41" t="str">
        <f t="shared" ca="1" si="258"/>
        <v/>
      </c>
      <c r="D585" s="39" t="str">
        <f t="shared" ca="1" si="259"/>
        <v/>
      </c>
      <c r="E585" s="39" t="str">
        <f t="shared" ca="1" si="271"/>
        <v/>
      </c>
      <c r="F585" s="39" t="str">
        <f t="shared" ca="1" si="260"/>
        <v/>
      </c>
      <c r="G585" s="101"/>
      <c r="H585" s="39">
        <f t="shared" ca="1" si="251"/>
        <v>0</v>
      </c>
      <c r="J585" s="332"/>
      <c r="K585" s="37" t="str">
        <f t="shared" ca="1" si="261"/>
        <v/>
      </c>
      <c r="L585" s="41" t="str">
        <f t="shared" ca="1" si="262"/>
        <v/>
      </c>
      <c r="M585" s="39" t="str">
        <f t="shared" si="252"/>
        <v/>
      </c>
      <c r="N585" s="39" t="str">
        <f t="shared" ca="1" si="272"/>
        <v/>
      </c>
      <c r="O585" s="39">
        <f ca="1">ROUND(Q584*$O$5/payments_per_year,2)</f>
        <v>0</v>
      </c>
      <c r="P585" s="101"/>
      <c r="Q585" s="39">
        <f t="shared" ca="1" si="273"/>
        <v>0</v>
      </c>
      <c r="R585" s="332"/>
      <c r="S585" s="37" t="str">
        <f t="shared" ca="1" si="263"/>
        <v/>
      </c>
      <c r="T585" s="41" t="str">
        <f t="shared" ca="1" si="264"/>
        <v/>
      </c>
      <c r="U585" s="39" t="str">
        <f t="shared" si="253"/>
        <v/>
      </c>
      <c r="V585" s="39" t="str">
        <f t="shared" ca="1" si="274"/>
        <v/>
      </c>
      <c r="W585" s="39">
        <f t="shared" ca="1" si="254"/>
        <v>0</v>
      </c>
      <c r="X585" s="40"/>
      <c r="Y585" s="39">
        <f t="shared" ca="1" si="275"/>
        <v>0</v>
      </c>
      <c r="Z585" s="327"/>
      <c r="AA585" s="37" t="str">
        <f t="shared" ca="1" si="265"/>
        <v/>
      </c>
      <c r="AB585" s="41" t="str">
        <f t="shared" ca="1" si="266"/>
        <v/>
      </c>
      <c r="AC585" s="39" t="str">
        <f t="shared" si="255"/>
        <v/>
      </c>
      <c r="AD585" s="39" t="str">
        <f t="shared" ca="1" si="276"/>
        <v/>
      </c>
      <c r="AE585" s="39" t="str">
        <f t="shared" ca="1" si="267"/>
        <v/>
      </c>
      <c r="AF585" s="40"/>
      <c r="AG585" s="39">
        <f t="shared" ca="1" si="277"/>
        <v>0</v>
      </c>
      <c r="AH585" s="339"/>
      <c r="AI585" s="37" t="str">
        <f t="shared" ca="1" si="268"/>
        <v/>
      </c>
      <c r="AJ585" s="41" t="str">
        <f t="shared" ca="1" si="269"/>
        <v/>
      </c>
      <c r="AK585" s="39" t="str">
        <f t="shared" si="256"/>
        <v/>
      </c>
      <c r="AL585" s="39" t="str">
        <f t="shared" ca="1" si="278"/>
        <v/>
      </c>
      <c r="AM585" s="39" t="str">
        <f t="shared" ca="1" si="270"/>
        <v/>
      </c>
      <c r="AN585" s="40"/>
      <c r="AO585" s="39">
        <f t="shared" ca="1" si="279"/>
        <v>0</v>
      </c>
      <c r="AP585" s="339"/>
      <c r="AW585" s="329"/>
      <c r="BI585" s="329"/>
      <c r="BJ585" s="329"/>
      <c r="BK585" s="329"/>
      <c r="BL585" s="329"/>
      <c r="BM585" s="329"/>
      <c r="BN585" s="329"/>
      <c r="BO585" s="329"/>
      <c r="BP585" s="329"/>
      <c r="BQ585" s="329"/>
      <c r="BR585" s="329"/>
      <c r="BS585" s="329"/>
      <c r="BT585" s="329"/>
      <c r="BU585" s="329"/>
      <c r="BV585" s="329"/>
      <c r="BW585" s="325"/>
      <c r="BX585" s="325"/>
      <c r="BY585" s="325"/>
      <c r="BZ585" s="325"/>
      <c r="CA585" s="325"/>
      <c r="CB585" s="325"/>
      <c r="CC585" s="325"/>
      <c r="CD585" s="325"/>
      <c r="CE585" s="325"/>
      <c r="CF585" s="325"/>
      <c r="CG585" s="325"/>
      <c r="CH585" s="325"/>
      <c r="CI585" s="325"/>
      <c r="CJ585" s="325"/>
      <c r="CK585" s="325"/>
      <c r="CL585" s="325"/>
      <c r="CM585" s="325"/>
      <c r="CN585" s="325"/>
      <c r="CO585" s="325"/>
      <c r="CP585" s="325"/>
      <c r="CQ585" s="325"/>
      <c r="CR585" s="325"/>
      <c r="CS585" s="325"/>
      <c r="CT585" s="325"/>
      <c r="CU585" s="325"/>
      <c r="CV585" s="325"/>
      <c r="CW585" s="325"/>
      <c r="CX585" s="325"/>
    </row>
    <row r="586" spans="1:102" s="36" customFormat="1" ht="15" hidden="1" customHeight="1">
      <c r="A586" s="329"/>
      <c r="B586" s="37" t="str">
        <f t="shared" ca="1" si="257"/>
        <v/>
      </c>
      <c r="C586" s="41" t="str">
        <f t="shared" ca="1" si="258"/>
        <v/>
      </c>
      <c r="D586" s="39" t="str">
        <f t="shared" ca="1" si="259"/>
        <v/>
      </c>
      <c r="E586" s="39" t="str">
        <f t="shared" ca="1" si="271"/>
        <v/>
      </c>
      <c r="F586" s="39" t="str">
        <f t="shared" ca="1" si="260"/>
        <v/>
      </c>
      <c r="G586" s="101"/>
      <c r="H586" s="39">
        <f t="shared" ca="1" si="251"/>
        <v>0</v>
      </c>
      <c r="J586" s="332"/>
      <c r="K586" s="37" t="str">
        <f t="shared" ca="1" si="261"/>
        <v/>
      </c>
      <c r="L586" s="41" t="str">
        <f t="shared" ca="1" si="262"/>
        <v/>
      </c>
      <c r="M586" s="39" t="str">
        <f t="shared" si="252"/>
        <v/>
      </c>
      <c r="N586" s="39" t="str">
        <f t="shared" ca="1" si="272"/>
        <v/>
      </c>
      <c r="O586" s="39" t="str">
        <f ca="1">IF(L586="","",ROUND(Q585*$O$5/payments_per_year,2))</f>
        <v/>
      </c>
      <c r="P586" s="101"/>
      <c r="Q586" s="39">
        <f t="shared" ca="1" si="273"/>
        <v>0</v>
      </c>
      <c r="R586" s="332"/>
      <c r="S586" s="37" t="str">
        <f t="shared" ca="1" si="263"/>
        <v/>
      </c>
      <c r="T586" s="41" t="str">
        <f t="shared" ca="1" si="264"/>
        <v/>
      </c>
      <c r="U586" s="39" t="str">
        <f t="shared" si="253"/>
        <v/>
      </c>
      <c r="V586" s="39" t="str">
        <f t="shared" ca="1" si="274"/>
        <v/>
      </c>
      <c r="W586" s="39">
        <f t="shared" ca="1" si="254"/>
        <v>0</v>
      </c>
      <c r="X586" s="40"/>
      <c r="Y586" s="39">
        <f t="shared" ca="1" si="275"/>
        <v>0</v>
      </c>
      <c r="Z586" s="327"/>
      <c r="AA586" s="37" t="str">
        <f t="shared" ca="1" si="265"/>
        <v/>
      </c>
      <c r="AB586" s="41" t="str">
        <f t="shared" ca="1" si="266"/>
        <v/>
      </c>
      <c r="AC586" s="39" t="str">
        <f t="shared" si="255"/>
        <v/>
      </c>
      <c r="AD586" s="39" t="str">
        <f t="shared" ca="1" si="276"/>
        <v/>
      </c>
      <c r="AE586" s="39" t="str">
        <f t="shared" ca="1" si="267"/>
        <v/>
      </c>
      <c r="AF586" s="40"/>
      <c r="AG586" s="39">
        <f t="shared" ca="1" si="277"/>
        <v>0</v>
      </c>
      <c r="AH586" s="339"/>
      <c r="AI586" s="37" t="str">
        <f t="shared" ca="1" si="268"/>
        <v/>
      </c>
      <c r="AJ586" s="41" t="str">
        <f t="shared" ca="1" si="269"/>
        <v/>
      </c>
      <c r="AK586" s="39" t="str">
        <f t="shared" si="256"/>
        <v/>
      </c>
      <c r="AL586" s="39" t="str">
        <f t="shared" ca="1" si="278"/>
        <v/>
      </c>
      <c r="AM586" s="39" t="str">
        <f t="shared" ca="1" si="270"/>
        <v/>
      </c>
      <c r="AN586" s="40"/>
      <c r="AO586" s="39">
        <f t="shared" ca="1" si="279"/>
        <v>0</v>
      </c>
      <c r="AP586" s="339"/>
      <c r="AW586" s="329"/>
      <c r="BI586" s="329"/>
      <c r="BJ586" s="329"/>
      <c r="BK586" s="329"/>
      <c r="BL586" s="329"/>
      <c r="BM586" s="329"/>
      <c r="BN586" s="329"/>
      <c r="BO586" s="329"/>
      <c r="BP586" s="329"/>
      <c r="BQ586" s="329"/>
      <c r="BR586" s="329"/>
      <c r="BS586" s="329"/>
      <c r="BT586" s="329"/>
      <c r="BU586" s="329"/>
      <c r="BV586" s="329"/>
      <c r="BW586" s="325"/>
      <c r="BX586" s="325"/>
      <c r="BY586" s="325"/>
      <c r="BZ586" s="325"/>
      <c r="CA586" s="325"/>
      <c r="CB586" s="325"/>
      <c r="CC586" s="325"/>
      <c r="CD586" s="325"/>
      <c r="CE586" s="325"/>
      <c r="CF586" s="325"/>
      <c r="CG586" s="325"/>
      <c r="CH586" s="325"/>
      <c r="CI586" s="325"/>
      <c r="CJ586" s="325"/>
      <c r="CK586" s="325"/>
      <c r="CL586" s="325"/>
      <c r="CM586" s="325"/>
      <c r="CN586" s="325"/>
      <c r="CO586" s="325"/>
      <c r="CP586" s="325"/>
      <c r="CQ586" s="325"/>
      <c r="CR586" s="325"/>
      <c r="CS586" s="325"/>
      <c r="CT586" s="325"/>
      <c r="CU586" s="325"/>
      <c r="CV586" s="325"/>
      <c r="CW586" s="325"/>
      <c r="CX586" s="325"/>
    </row>
    <row r="587" spans="1:102" s="36" customFormat="1" ht="15" hidden="1" customHeight="1">
      <c r="A587" s="329"/>
      <c r="B587" s="37" t="str">
        <f t="shared" ca="1" si="257"/>
        <v/>
      </c>
      <c r="C587" s="41" t="str">
        <f t="shared" ca="1" si="258"/>
        <v/>
      </c>
      <c r="D587" s="39" t="str">
        <f t="shared" ca="1" si="259"/>
        <v/>
      </c>
      <c r="E587" s="39" t="str">
        <f t="shared" ca="1" si="271"/>
        <v/>
      </c>
      <c r="F587" s="39" t="str">
        <f t="shared" ca="1" si="260"/>
        <v/>
      </c>
      <c r="G587" s="101"/>
      <c r="H587" s="39">
        <f t="shared" ca="1" si="251"/>
        <v>0</v>
      </c>
      <c r="J587" s="332"/>
      <c r="K587" s="37" t="str">
        <f t="shared" ca="1" si="261"/>
        <v/>
      </c>
      <c r="L587" s="41" t="str">
        <f t="shared" ca="1" si="262"/>
        <v/>
      </c>
      <c r="M587" s="39" t="str">
        <f t="shared" si="252"/>
        <v/>
      </c>
      <c r="N587" s="39" t="str">
        <f t="shared" ca="1" si="272"/>
        <v/>
      </c>
      <c r="O587" s="39">
        <f ca="1">ROUND(Q586*$O$5/payments_per_year,2)</f>
        <v>0</v>
      </c>
      <c r="P587" s="101"/>
      <c r="Q587" s="39">
        <f t="shared" ca="1" si="273"/>
        <v>0</v>
      </c>
      <c r="R587" s="332"/>
      <c r="S587" s="37" t="str">
        <f t="shared" ca="1" si="263"/>
        <v/>
      </c>
      <c r="T587" s="41" t="str">
        <f t="shared" ca="1" si="264"/>
        <v/>
      </c>
      <c r="U587" s="39" t="str">
        <f t="shared" si="253"/>
        <v/>
      </c>
      <c r="V587" s="39" t="str">
        <f t="shared" ca="1" si="274"/>
        <v/>
      </c>
      <c r="W587" s="39">
        <f t="shared" ca="1" si="254"/>
        <v>0</v>
      </c>
      <c r="X587" s="40"/>
      <c r="Y587" s="39">
        <f t="shared" ca="1" si="275"/>
        <v>0</v>
      </c>
      <c r="Z587" s="327"/>
      <c r="AA587" s="37" t="str">
        <f t="shared" ca="1" si="265"/>
        <v/>
      </c>
      <c r="AB587" s="41" t="str">
        <f t="shared" ca="1" si="266"/>
        <v/>
      </c>
      <c r="AC587" s="39" t="str">
        <f t="shared" si="255"/>
        <v/>
      </c>
      <c r="AD587" s="39" t="str">
        <f t="shared" ca="1" si="276"/>
        <v/>
      </c>
      <c r="AE587" s="39" t="str">
        <f t="shared" ca="1" si="267"/>
        <v/>
      </c>
      <c r="AF587" s="40"/>
      <c r="AG587" s="39">
        <f t="shared" ca="1" si="277"/>
        <v>0</v>
      </c>
      <c r="AH587" s="339"/>
      <c r="AI587" s="37" t="str">
        <f t="shared" ca="1" si="268"/>
        <v/>
      </c>
      <c r="AJ587" s="41" t="str">
        <f t="shared" ca="1" si="269"/>
        <v/>
      </c>
      <c r="AK587" s="39" t="str">
        <f t="shared" si="256"/>
        <v/>
      </c>
      <c r="AL587" s="39" t="str">
        <f t="shared" ca="1" si="278"/>
        <v/>
      </c>
      <c r="AM587" s="39" t="str">
        <f t="shared" ca="1" si="270"/>
        <v/>
      </c>
      <c r="AN587" s="40"/>
      <c r="AO587" s="39">
        <f t="shared" ca="1" si="279"/>
        <v>0</v>
      </c>
      <c r="AP587" s="339"/>
      <c r="AW587" s="329"/>
      <c r="BI587" s="329"/>
      <c r="BJ587" s="329"/>
      <c r="BK587" s="329"/>
      <c r="BL587" s="329"/>
      <c r="BM587" s="329"/>
      <c r="BN587" s="329"/>
      <c r="BO587" s="329"/>
      <c r="BP587" s="329"/>
      <c r="BQ587" s="329"/>
      <c r="BR587" s="329"/>
      <c r="BS587" s="329"/>
      <c r="BT587" s="329"/>
      <c r="BU587" s="329"/>
      <c r="BV587" s="329"/>
      <c r="BW587" s="325"/>
      <c r="BX587" s="325"/>
      <c r="BY587" s="325"/>
      <c r="BZ587" s="325"/>
      <c r="CA587" s="325"/>
      <c r="CB587" s="325"/>
      <c r="CC587" s="325"/>
      <c r="CD587" s="325"/>
      <c r="CE587" s="325"/>
      <c r="CF587" s="325"/>
      <c r="CG587" s="325"/>
      <c r="CH587" s="325"/>
      <c r="CI587" s="325"/>
      <c r="CJ587" s="325"/>
      <c r="CK587" s="325"/>
      <c r="CL587" s="325"/>
      <c r="CM587" s="325"/>
      <c r="CN587" s="325"/>
      <c r="CO587" s="325"/>
      <c r="CP587" s="325"/>
      <c r="CQ587" s="325"/>
      <c r="CR587" s="325"/>
      <c r="CS587" s="325"/>
      <c r="CT587" s="325"/>
      <c r="CU587" s="325"/>
      <c r="CV587" s="325"/>
      <c r="CW587" s="325"/>
      <c r="CX587" s="325"/>
    </row>
    <row r="588" spans="1:102" s="36" customFormat="1" ht="15" hidden="1" customHeight="1">
      <c r="A588" s="329"/>
      <c r="B588" s="37" t="str">
        <f t="shared" ca="1" si="257"/>
        <v/>
      </c>
      <c r="C588" s="41" t="str">
        <f t="shared" ca="1" si="258"/>
        <v/>
      </c>
      <c r="D588" s="39" t="str">
        <f t="shared" ca="1" si="259"/>
        <v/>
      </c>
      <c r="E588" s="39" t="str">
        <f t="shared" ca="1" si="271"/>
        <v/>
      </c>
      <c r="F588" s="39" t="str">
        <f t="shared" ca="1" si="260"/>
        <v/>
      </c>
      <c r="G588" s="101"/>
      <c r="H588" s="39">
        <f t="shared" ca="1" si="251"/>
        <v>0</v>
      </c>
      <c r="J588" s="332"/>
      <c r="K588" s="37" t="str">
        <f t="shared" ca="1" si="261"/>
        <v/>
      </c>
      <c r="L588" s="41" t="str">
        <f t="shared" ca="1" si="262"/>
        <v/>
      </c>
      <c r="M588" s="39" t="str">
        <f t="shared" si="252"/>
        <v/>
      </c>
      <c r="N588" s="39" t="str">
        <f t="shared" ca="1" si="272"/>
        <v/>
      </c>
      <c r="O588" s="39" t="str">
        <f ca="1">IF(L588="","",ROUND(Q587*$O$5/payments_per_year,2))</f>
        <v/>
      </c>
      <c r="P588" s="101"/>
      <c r="Q588" s="39">
        <f t="shared" ca="1" si="273"/>
        <v>0</v>
      </c>
      <c r="R588" s="332"/>
      <c r="S588" s="37" t="str">
        <f t="shared" ca="1" si="263"/>
        <v/>
      </c>
      <c r="T588" s="41" t="str">
        <f t="shared" ca="1" si="264"/>
        <v/>
      </c>
      <c r="U588" s="39" t="str">
        <f t="shared" si="253"/>
        <v/>
      </c>
      <c r="V588" s="39" t="str">
        <f t="shared" ca="1" si="274"/>
        <v/>
      </c>
      <c r="W588" s="39">
        <f t="shared" ca="1" si="254"/>
        <v>0</v>
      </c>
      <c r="X588" s="40"/>
      <c r="Y588" s="39">
        <f t="shared" ca="1" si="275"/>
        <v>0</v>
      </c>
      <c r="Z588" s="327"/>
      <c r="AA588" s="37" t="str">
        <f t="shared" ca="1" si="265"/>
        <v/>
      </c>
      <c r="AB588" s="41" t="str">
        <f t="shared" ca="1" si="266"/>
        <v/>
      </c>
      <c r="AC588" s="39" t="str">
        <f t="shared" si="255"/>
        <v/>
      </c>
      <c r="AD588" s="39" t="str">
        <f t="shared" ca="1" si="276"/>
        <v/>
      </c>
      <c r="AE588" s="39" t="str">
        <f t="shared" ca="1" si="267"/>
        <v/>
      </c>
      <c r="AF588" s="40"/>
      <c r="AG588" s="39">
        <f t="shared" ca="1" si="277"/>
        <v>0</v>
      </c>
      <c r="AH588" s="339"/>
      <c r="AI588" s="37" t="str">
        <f t="shared" ca="1" si="268"/>
        <v/>
      </c>
      <c r="AJ588" s="41" t="str">
        <f t="shared" ca="1" si="269"/>
        <v/>
      </c>
      <c r="AK588" s="39" t="str">
        <f t="shared" si="256"/>
        <v/>
      </c>
      <c r="AL588" s="39" t="str">
        <f t="shared" ca="1" si="278"/>
        <v/>
      </c>
      <c r="AM588" s="39" t="str">
        <f t="shared" ca="1" si="270"/>
        <v/>
      </c>
      <c r="AN588" s="40"/>
      <c r="AO588" s="39">
        <f t="shared" ca="1" si="279"/>
        <v>0</v>
      </c>
      <c r="AP588" s="339"/>
      <c r="AW588" s="329"/>
      <c r="BI588" s="329"/>
      <c r="BJ588" s="329"/>
      <c r="BK588" s="329"/>
      <c r="BL588" s="329"/>
      <c r="BM588" s="329"/>
      <c r="BN588" s="329"/>
      <c r="BO588" s="329"/>
      <c r="BP588" s="329"/>
      <c r="BQ588" s="329"/>
      <c r="BR588" s="329"/>
      <c r="BS588" s="329"/>
      <c r="BT588" s="329"/>
      <c r="BU588" s="329"/>
      <c r="BV588" s="329"/>
      <c r="BW588" s="325"/>
      <c r="BX588" s="325"/>
      <c r="BY588" s="325"/>
      <c r="BZ588" s="325"/>
      <c r="CA588" s="325"/>
      <c r="CB588" s="325"/>
      <c r="CC588" s="325"/>
      <c r="CD588" s="325"/>
      <c r="CE588" s="325"/>
      <c r="CF588" s="325"/>
      <c r="CG588" s="325"/>
      <c r="CH588" s="325"/>
      <c r="CI588" s="325"/>
      <c r="CJ588" s="325"/>
      <c r="CK588" s="325"/>
      <c r="CL588" s="325"/>
      <c r="CM588" s="325"/>
      <c r="CN588" s="325"/>
      <c r="CO588" s="325"/>
      <c r="CP588" s="325"/>
      <c r="CQ588" s="325"/>
      <c r="CR588" s="325"/>
      <c r="CS588" s="325"/>
      <c r="CT588" s="325"/>
      <c r="CU588" s="325"/>
      <c r="CV588" s="325"/>
      <c r="CW588" s="325"/>
      <c r="CX588" s="325"/>
    </row>
    <row r="589" spans="1:102" s="36" customFormat="1" ht="15" hidden="1" customHeight="1">
      <c r="A589" s="329"/>
      <c r="B589" s="37" t="str">
        <f t="shared" ca="1" si="257"/>
        <v/>
      </c>
      <c r="C589" s="41" t="str">
        <f t="shared" ca="1" si="258"/>
        <v/>
      </c>
      <c r="D589" s="39" t="str">
        <f t="shared" ca="1" si="259"/>
        <v/>
      </c>
      <c r="E589" s="39" t="str">
        <f t="shared" ca="1" si="271"/>
        <v/>
      </c>
      <c r="F589" s="39" t="str">
        <f t="shared" ca="1" si="260"/>
        <v/>
      </c>
      <c r="G589" s="101"/>
      <c r="H589" s="39">
        <f t="shared" ca="1" si="251"/>
        <v>0</v>
      </c>
      <c r="J589" s="332"/>
      <c r="K589" s="37" t="str">
        <f t="shared" ca="1" si="261"/>
        <v/>
      </c>
      <c r="L589" s="41" t="str">
        <f t="shared" ca="1" si="262"/>
        <v/>
      </c>
      <c r="M589" s="39" t="str">
        <f t="shared" si="252"/>
        <v/>
      </c>
      <c r="N589" s="39" t="str">
        <f t="shared" ca="1" si="272"/>
        <v/>
      </c>
      <c r="O589" s="39">
        <f ca="1">ROUND(Q588*$O$5/payments_per_year,2)</f>
        <v>0</v>
      </c>
      <c r="P589" s="101"/>
      <c r="Q589" s="39">
        <f t="shared" ca="1" si="273"/>
        <v>0</v>
      </c>
      <c r="R589" s="332"/>
      <c r="S589" s="37" t="str">
        <f t="shared" ca="1" si="263"/>
        <v/>
      </c>
      <c r="T589" s="41" t="str">
        <f t="shared" ca="1" si="264"/>
        <v/>
      </c>
      <c r="U589" s="39" t="str">
        <f t="shared" si="253"/>
        <v/>
      </c>
      <c r="V589" s="39" t="str">
        <f t="shared" ca="1" si="274"/>
        <v/>
      </c>
      <c r="W589" s="39">
        <f t="shared" ca="1" si="254"/>
        <v>0</v>
      </c>
      <c r="X589" s="40"/>
      <c r="Y589" s="39">
        <f t="shared" ca="1" si="275"/>
        <v>0</v>
      </c>
      <c r="Z589" s="327"/>
      <c r="AA589" s="37" t="str">
        <f t="shared" ca="1" si="265"/>
        <v/>
      </c>
      <c r="AB589" s="41" t="str">
        <f t="shared" ca="1" si="266"/>
        <v/>
      </c>
      <c r="AC589" s="39" t="str">
        <f t="shared" si="255"/>
        <v/>
      </c>
      <c r="AD589" s="39" t="str">
        <f t="shared" ca="1" si="276"/>
        <v/>
      </c>
      <c r="AE589" s="39" t="str">
        <f t="shared" ca="1" si="267"/>
        <v/>
      </c>
      <c r="AF589" s="40"/>
      <c r="AG589" s="39">
        <f t="shared" ca="1" si="277"/>
        <v>0</v>
      </c>
      <c r="AH589" s="339"/>
      <c r="AI589" s="37" t="str">
        <f t="shared" ca="1" si="268"/>
        <v/>
      </c>
      <c r="AJ589" s="41" t="str">
        <f t="shared" ca="1" si="269"/>
        <v/>
      </c>
      <c r="AK589" s="39" t="str">
        <f t="shared" si="256"/>
        <v/>
      </c>
      <c r="AL589" s="39" t="str">
        <f t="shared" ca="1" si="278"/>
        <v/>
      </c>
      <c r="AM589" s="39" t="str">
        <f t="shared" ca="1" si="270"/>
        <v/>
      </c>
      <c r="AN589" s="40"/>
      <c r="AO589" s="39">
        <f t="shared" ca="1" si="279"/>
        <v>0</v>
      </c>
      <c r="AP589" s="339"/>
      <c r="AW589" s="329"/>
      <c r="BI589" s="329"/>
      <c r="BJ589" s="329"/>
      <c r="BK589" s="329"/>
      <c r="BL589" s="329"/>
      <c r="BM589" s="329"/>
      <c r="BN589" s="329"/>
      <c r="BO589" s="329"/>
      <c r="BP589" s="329"/>
      <c r="BQ589" s="329"/>
      <c r="BR589" s="329"/>
      <c r="BS589" s="329"/>
      <c r="BT589" s="329"/>
      <c r="BU589" s="329"/>
      <c r="BV589" s="329"/>
      <c r="BW589" s="325"/>
      <c r="BX589" s="325"/>
      <c r="BY589" s="325"/>
      <c r="BZ589" s="325"/>
      <c r="CA589" s="325"/>
      <c r="CB589" s="325"/>
      <c r="CC589" s="325"/>
      <c r="CD589" s="325"/>
      <c r="CE589" s="325"/>
      <c r="CF589" s="325"/>
      <c r="CG589" s="325"/>
      <c r="CH589" s="325"/>
      <c r="CI589" s="325"/>
      <c r="CJ589" s="325"/>
      <c r="CK589" s="325"/>
      <c r="CL589" s="325"/>
      <c r="CM589" s="325"/>
      <c r="CN589" s="325"/>
      <c r="CO589" s="325"/>
      <c r="CP589" s="325"/>
      <c r="CQ589" s="325"/>
      <c r="CR589" s="325"/>
      <c r="CS589" s="325"/>
      <c r="CT589" s="325"/>
      <c r="CU589" s="325"/>
      <c r="CV589" s="325"/>
      <c r="CW589" s="325"/>
      <c r="CX589" s="325"/>
    </row>
    <row r="590" spans="1:102" s="36" customFormat="1" ht="15" hidden="1" customHeight="1">
      <c r="A590" s="329"/>
      <c r="B590" s="37" t="str">
        <f t="shared" ca="1" si="257"/>
        <v/>
      </c>
      <c r="C590" s="41" t="str">
        <f t="shared" ca="1" si="258"/>
        <v/>
      </c>
      <c r="D590" s="39" t="str">
        <f t="shared" ca="1" si="259"/>
        <v/>
      </c>
      <c r="E590" s="39" t="str">
        <f t="shared" ca="1" si="271"/>
        <v/>
      </c>
      <c r="F590" s="39" t="str">
        <f t="shared" ca="1" si="260"/>
        <v/>
      </c>
      <c r="G590" s="101"/>
      <c r="H590" s="39">
        <f t="shared" ca="1" si="251"/>
        <v>0</v>
      </c>
      <c r="J590" s="332"/>
      <c r="K590" s="37" t="str">
        <f t="shared" ca="1" si="261"/>
        <v/>
      </c>
      <c r="L590" s="41" t="str">
        <f t="shared" ca="1" si="262"/>
        <v/>
      </c>
      <c r="M590" s="39" t="str">
        <f t="shared" si="252"/>
        <v/>
      </c>
      <c r="N590" s="39" t="str">
        <f t="shared" ca="1" si="272"/>
        <v/>
      </c>
      <c r="O590" s="39" t="str">
        <f ca="1">IF(L590="","",ROUND(Q589*$O$5/payments_per_year,2))</f>
        <v/>
      </c>
      <c r="P590" s="101"/>
      <c r="Q590" s="39">
        <f t="shared" ca="1" si="273"/>
        <v>0</v>
      </c>
      <c r="R590" s="332"/>
      <c r="S590" s="37" t="str">
        <f t="shared" ca="1" si="263"/>
        <v/>
      </c>
      <c r="T590" s="41" t="str">
        <f t="shared" ca="1" si="264"/>
        <v/>
      </c>
      <c r="U590" s="39" t="str">
        <f t="shared" si="253"/>
        <v/>
      </c>
      <c r="V590" s="39" t="str">
        <f t="shared" ca="1" si="274"/>
        <v/>
      </c>
      <c r="W590" s="39">
        <f t="shared" ca="1" si="254"/>
        <v>0</v>
      </c>
      <c r="X590" s="40"/>
      <c r="Y590" s="39">
        <f t="shared" ca="1" si="275"/>
        <v>0</v>
      </c>
      <c r="Z590" s="327"/>
      <c r="AA590" s="37" t="str">
        <f t="shared" ca="1" si="265"/>
        <v/>
      </c>
      <c r="AB590" s="41" t="str">
        <f t="shared" ca="1" si="266"/>
        <v/>
      </c>
      <c r="AC590" s="39" t="str">
        <f t="shared" si="255"/>
        <v/>
      </c>
      <c r="AD590" s="39" t="str">
        <f t="shared" ca="1" si="276"/>
        <v/>
      </c>
      <c r="AE590" s="39" t="str">
        <f t="shared" ca="1" si="267"/>
        <v/>
      </c>
      <c r="AF590" s="40"/>
      <c r="AG590" s="39">
        <f t="shared" ca="1" si="277"/>
        <v>0</v>
      </c>
      <c r="AH590" s="339"/>
      <c r="AI590" s="37" t="str">
        <f t="shared" ca="1" si="268"/>
        <v/>
      </c>
      <c r="AJ590" s="41" t="str">
        <f t="shared" ca="1" si="269"/>
        <v/>
      </c>
      <c r="AK590" s="39" t="str">
        <f t="shared" si="256"/>
        <v/>
      </c>
      <c r="AL590" s="39" t="str">
        <f t="shared" ca="1" si="278"/>
        <v/>
      </c>
      <c r="AM590" s="39" t="str">
        <f t="shared" ca="1" si="270"/>
        <v/>
      </c>
      <c r="AN590" s="40"/>
      <c r="AO590" s="39">
        <f t="shared" ca="1" si="279"/>
        <v>0</v>
      </c>
      <c r="AP590" s="339"/>
      <c r="AW590" s="329"/>
      <c r="BI590" s="329"/>
      <c r="BJ590" s="329"/>
      <c r="BK590" s="329"/>
      <c r="BL590" s="329"/>
      <c r="BM590" s="329"/>
      <c r="BN590" s="329"/>
      <c r="BO590" s="329"/>
      <c r="BP590" s="329"/>
      <c r="BQ590" s="329"/>
      <c r="BR590" s="329"/>
      <c r="BS590" s="329"/>
      <c r="BT590" s="329"/>
      <c r="BU590" s="329"/>
      <c r="BV590" s="329"/>
      <c r="BW590" s="325"/>
      <c r="BX590" s="325"/>
      <c r="BY590" s="325"/>
      <c r="BZ590" s="325"/>
      <c r="CA590" s="325"/>
      <c r="CB590" s="325"/>
      <c r="CC590" s="325"/>
      <c r="CD590" s="325"/>
      <c r="CE590" s="325"/>
      <c r="CF590" s="325"/>
      <c r="CG590" s="325"/>
      <c r="CH590" s="325"/>
      <c r="CI590" s="325"/>
      <c r="CJ590" s="325"/>
      <c r="CK590" s="325"/>
      <c r="CL590" s="325"/>
      <c r="CM590" s="325"/>
      <c r="CN590" s="325"/>
      <c r="CO590" s="325"/>
      <c r="CP590" s="325"/>
      <c r="CQ590" s="325"/>
      <c r="CR590" s="325"/>
      <c r="CS590" s="325"/>
      <c r="CT590" s="325"/>
      <c r="CU590" s="325"/>
      <c r="CV590" s="325"/>
      <c r="CW590" s="325"/>
      <c r="CX590" s="325"/>
    </row>
    <row r="591" spans="1:102" s="36" customFormat="1" ht="15" hidden="1" customHeight="1">
      <c r="A591" s="329"/>
      <c r="B591" s="37" t="str">
        <f t="shared" ca="1" si="257"/>
        <v/>
      </c>
      <c r="C591" s="41" t="str">
        <f t="shared" ca="1" si="258"/>
        <v/>
      </c>
      <c r="D591" s="39" t="str">
        <f t="shared" ca="1" si="259"/>
        <v/>
      </c>
      <c r="E591" s="39" t="str">
        <f t="shared" ca="1" si="271"/>
        <v/>
      </c>
      <c r="F591" s="39" t="str">
        <f t="shared" ca="1" si="260"/>
        <v/>
      </c>
      <c r="G591" s="101"/>
      <c r="H591" s="39">
        <f t="shared" ca="1" si="251"/>
        <v>0</v>
      </c>
      <c r="J591" s="332"/>
      <c r="K591" s="37" t="str">
        <f t="shared" ca="1" si="261"/>
        <v/>
      </c>
      <c r="L591" s="41" t="str">
        <f t="shared" ca="1" si="262"/>
        <v/>
      </c>
      <c r="M591" s="39" t="str">
        <f t="shared" si="252"/>
        <v/>
      </c>
      <c r="N591" s="39" t="str">
        <f t="shared" ca="1" si="272"/>
        <v/>
      </c>
      <c r="O591" s="39">
        <f ca="1">ROUND(Q590*$O$5/payments_per_year,2)</f>
        <v>0</v>
      </c>
      <c r="P591" s="101"/>
      <c r="Q591" s="39">
        <f t="shared" ca="1" si="273"/>
        <v>0</v>
      </c>
      <c r="R591" s="332"/>
      <c r="S591" s="37" t="str">
        <f t="shared" ca="1" si="263"/>
        <v/>
      </c>
      <c r="T591" s="41" t="str">
        <f t="shared" ca="1" si="264"/>
        <v/>
      </c>
      <c r="U591" s="39" t="str">
        <f t="shared" si="253"/>
        <v/>
      </c>
      <c r="V591" s="39" t="str">
        <f t="shared" ca="1" si="274"/>
        <v/>
      </c>
      <c r="W591" s="39">
        <f t="shared" ca="1" si="254"/>
        <v>0</v>
      </c>
      <c r="X591" s="40"/>
      <c r="Y591" s="39">
        <f t="shared" ca="1" si="275"/>
        <v>0</v>
      </c>
      <c r="Z591" s="327"/>
      <c r="AA591" s="37" t="str">
        <f t="shared" ca="1" si="265"/>
        <v/>
      </c>
      <c r="AB591" s="41" t="str">
        <f t="shared" ca="1" si="266"/>
        <v/>
      </c>
      <c r="AC591" s="39" t="str">
        <f t="shared" si="255"/>
        <v/>
      </c>
      <c r="AD591" s="39" t="str">
        <f t="shared" ca="1" si="276"/>
        <v/>
      </c>
      <c r="AE591" s="39" t="str">
        <f t="shared" ca="1" si="267"/>
        <v/>
      </c>
      <c r="AF591" s="40"/>
      <c r="AG591" s="39">
        <f t="shared" ca="1" si="277"/>
        <v>0</v>
      </c>
      <c r="AH591" s="339"/>
      <c r="AI591" s="37" t="str">
        <f t="shared" ca="1" si="268"/>
        <v/>
      </c>
      <c r="AJ591" s="41" t="str">
        <f t="shared" ca="1" si="269"/>
        <v/>
      </c>
      <c r="AK591" s="39" t="str">
        <f t="shared" si="256"/>
        <v/>
      </c>
      <c r="AL591" s="39" t="str">
        <f t="shared" ca="1" si="278"/>
        <v/>
      </c>
      <c r="AM591" s="39" t="str">
        <f t="shared" ca="1" si="270"/>
        <v/>
      </c>
      <c r="AN591" s="40"/>
      <c r="AO591" s="39">
        <f t="shared" ca="1" si="279"/>
        <v>0</v>
      </c>
      <c r="AP591" s="339"/>
      <c r="AW591" s="329"/>
      <c r="BI591" s="329"/>
      <c r="BJ591" s="329"/>
      <c r="BK591" s="329"/>
      <c r="BL591" s="329"/>
      <c r="BM591" s="329"/>
      <c r="BN591" s="329"/>
      <c r="BO591" s="329"/>
      <c r="BP591" s="329"/>
      <c r="BQ591" s="329"/>
      <c r="BR591" s="329"/>
      <c r="BS591" s="329"/>
      <c r="BT591" s="329"/>
      <c r="BU591" s="329"/>
      <c r="BV591" s="329"/>
      <c r="BW591" s="325"/>
      <c r="BX591" s="325"/>
      <c r="BY591" s="325"/>
      <c r="BZ591" s="325"/>
      <c r="CA591" s="325"/>
      <c r="CB591" s="325"/>
      <c r="CC591" s="325"/>
      <c r="CD591" s="325"/>
      <c r="CE591" s="325"/>
      <c r="CF591" s="325"/>
      <c r="CG591" s="325"/>
      <c r="CH591" s="325"/>
      <c r="CI591" s="325"/>
      <c r="CJ591" s="325"/>
      <c r="CK591" s="325"/>
      <c r="CL591" s="325"/>
      <c r="CM591" s="325"/>
      <c r="CN591" s="325"/>
      <c r="CO591" s="325"/>
      <c r="CP591" s="325"/>
      <c r="CQ591" s="325"/>
      <c r="CR591" s="325"/>
      <c r="CS591" s="325"/>
      <c r="CT591" s="325"/>
      <c r="CU591" s="325"/>
      <c r="CV591" s="325"/>
      <c r="CW591" s="325"/>
      <c r="CX591" s="325"/>
    </row>
    <row r="592" spans="1:102" s="36" customFormat="1" ht="15" hidden="1" customHeight="1">
      <c r="A592" s="329"/>
      <c r="B592" s="37" t="str">
        <f t="shared" ca="1" si="257"/>
        <v/>
      </c>
      <c r="C592" s="41" t="str">
        <f t="shared" ca="1" si="258"/>
        <v/>
      </c>
      <c r="D592" s="39" t="str">
        <f t="shared" ca="1" si="259"/>
        <v/>
      </c>
      <c r="E592" s="39" t="str">
        <f t="shared" ca="1" si="271"/>
        <v/>
      </c>
      <c r="F592" s="39" t="str">
        <f t="shared" ca="1" si="260"/>
        <v/>
      </c>
      <c r="G592" s="101"/>
      <c r="H592" s="39">
        <f t="shared" ca="1" si="251"/>
        <v>0</v>
      </c>
      <c r="J592" s="332"/>
      <c r="K592" s="37" t="str">
        <f t="shared" ca="1" si="261"/>
        <v/>
      </c>
      <c r="L592" s="41" t="str">
        <f t="shared" ca="1" si="262"/>
        <v/>
      </c>
      <c r="M592" s="39" t="str">
        <f t="shared" si="252"/>
        <v/>
      </c>
      <c r="N592" s="39" t="str">
        <f t="shared" ca="1" si="272"/>
        <v/>
      </c>
      <c r="O592" s="39" t="str">
        <f ca="1">IF(L592="","",ROUND(Q591*$O$5/payments_per_year,2))</f>
        <v/>
      </c>
      <c r="P592" s="101"/>
      <c r="Q592" s="39">
        <f t="shared" ca="1" si="273"/>
        <v>0</v>
      </c>
      <c r="R592" s="332"/>
      <c r="S592" s="37" t="str">
        <f t="shared" ca="1" si="263"/>
        <v/>
      </c>
      <c r="T592" s="41" t="str">
        <f t="shared" ca="1" si="264"/>
        <v/>
      </c>
      <c r="U592" s="39" t="str">
        <f t="shared" si="253"/>
        <v/>
      </c>
      <c r="V592" s="39" t="str">
        <f t="shared" ca="1" si="274"/>
        <v/>
      </c>
      <c r="W592" s="39">
        <f t="shared" ca="1" si="254"/>
        <v>0</v>
      </c>
      <c r="X592" s="40"/>
      <c r="Y592" s="39">
        <f t="shared" ca="1" si="275"/>
        <v>0</v>
      </c>
      <c r="Z592" s="327"/>
      <c r="AA592" s="37" t="str">
        <f t="shared" ca="1" si="265"/>
        <v/>
      </c>
      <c r="AB592" s="41" t="str">
        <f t="shared" ca="1" si="266"/>
        <v/>
      </c>
      <c r="AC592" s="39" t="str">
        <f t="shared" si="255"/>
        <v/>
      </c>
      <c r="AD592" s="39" t="str">
        <f t="shared" ca="1" si="276"/>
        <v/>
      </c>
      <c r="AE592" s="39" t="str">
        <f t="shared" ca="1" si="267"/>
        <v/>
      </c>
      <c r="AF592" s="40"/>
      <c r="AG592" s="39">
        <f t="shared" ca="1" si="277"/>
        <v>0</v>
      </c>
      <c r="AH592" s="339"/>
      <c r="AI592" s="37" t="str">
        <f t="shared" ca="1" si="268"/>
        <v/>
      </c>
      <c r="AJ592" s="41" t="str">
        <f t="shared" ca="1" si="269"/>
        <v/>
      </c>
      <c r="AK592" s="39" t="str">
        <f t="shared" si="256"/>
        <v/>
      </c>
      <c r="AL592" s="39" t="str">
        <f t="shared" ca="1" si="278"/>
        <v/>
      </c>
      <c r="AM592" s="39" t="str">
        <f t="shared" ca="1" si="270"/>
        <v/>
      </c>
      <c r="AN592" s="40"/>
      <c r="AO592" s="39">
        <f t="shared" ca="1" si="279"/>
        <v>0</v>
      </c>
      <c r="AP592" s="339"/>
      <c r="AW592" s="329"/>
      <c r="BI592" s="329"/>
      <c r="BJ592" s="329"/>
      <c r="BK592" s="329"/>
      <c r="BL592" s="329"/>
      <c r="BM592" s="329"/>
      <c r="BN592" s="329"/>
      <c r="BO592" s="329"/>
      <c r="BP592" s="329"/>
      <c r="BQ592" s="329"/>
      <c r="BR592" s="329"/>
      <c r="BS592" s="329"/>
      <c r="BT592" s="329"/>
      <c r="BU592" s="329"/>
      <c r="BV592" s="329"/>
      <c r="BW592" s="325"/>
      <c r="BX592" s="325"/>
      <c r="BY592" s="325"/>
      <c r="BZ592" s="325"/>
      <c r="CA592" s="325"/>
      <c r="CB592" s="325"/>
      <c r="CC592" s="325"/>
      <c r="CD592" s="325"/>
      <c r="CE592" s="325"/>
      <c r="CF592" s="325"/>
      <c r="CG592" s="325"/>
      <c r="CH592" s="325"/>
      <c r="CI592" s="325"/>
      <c r="CJ592" s="325"/>
      <c r="CK592" s="325"/>
      <c r="CL592" s="325"/>
      <c r="CM592" s="325"/>
      <c r="CN592" s="325"/>
      <c r="CO592" s="325"/>
      <c r="CP592" s="325"/>
      <c r="CQ592" s="325"/>
      <c r="CR592" s="325"/>
      <c r="CS592" s="325"/>
      <c r="CT592" s="325"/>
      <c r="CU592" s="325"/>
      <c r="CV592" s="325"/>
      <c r="CW592" s="325"/>
      <c r="CX592" s="325"/>
    </row>
    <row r="593" spans="1:102" s="36" customFormat="1" ht="15" hidden="1" customHeight="1">
      <c r="A593" s="329"/>
      <c r="B593" s="37" t="str">
        <f t="shared" ca="1" si="257"/>
        <v/>
      </c>
      <c r="C593" s="41" t="str">
        <f t="shared" ca="1" si="258"/>
        <v/>
      </c>
      <c r="D593" s="39" t="str">
        <f t="shared" ca="1" si="259"/>
        <v/>
      </c>
      <c r="E593" s="39" t="str">
        <f t="shared" ca="1" si="271"/>
        <v/>
      </c>
      <c r="F593" s="39" t="str">
        <f t="shared" ca="1" si="260"/>
        <v/>
      </c>
      <c r="G593" s="101"/>
      <c r="H593" s="39">
        <f t="shared" ca="1" si="251"/>
        <v>0</v>
      </c>
      <c r="J593" s="332"/>
      <c r="K593" s="37" t="str">
        <f t="shared" ca="1" si="261"/>
        <v/>
      </c>
      <c r="L593" s="41" t="str">
        <f t="shared" ca="1" si="262"/>
        <v/>
      </c>
      <c r="M593" s="39" t="str">
        <f t="shared" si="252"/>
        <v/>
      </c>
      <c r="N593" s="39" t="str">
        <f t="shared" ca="1" si="272"/>
        <v/>
      </c>
      <c r="O593" s="39">
        <f ca="1">ROUND(Q592*$O$5/payments_per_year,2)</f>
        <v>0</v>
      </c>
      <c r="P593" s="101"/>
      <c r="Q593" s="39">
        <f t="shared" ca="1" si="273"/>
        <v>0</v>
      </c>
      <c r="R593" s="332"/>
      <c r="S593" s="37" t="str">
        <f t="shared" ca="1" si="263"/>
        <v/>
      </c>
      <c r="T593" s="41" t="str">
        <f t="shared" ca="1" si="264"/>
        <v/>
      </c>
      <c r="U593" s="39" t="str">
        <f t="shared" si="253"/>
        <v/>
      </c>
      <c r="V593" s="39" t="str">
        <f t="shared" ca="1" si="274"/>
        <v/>
      </c>
      <c r="W593" s="39">
        <f t="shared" ca="1" si="254"/>
        <v>0</v>
      </c>
      <c r="X593" s="40"/>
      <c r="Y593" s="39">
        <f t="shared" ca="1" si="275"/>
        <v>0</v>
      </c>
      <c r="Z593" s="327"/>
      <c r="AA593" s="37" t="str">
        <f t="shared" ca="1" si="265"/>
        <v/>
      </c>
      <c r="AB593" s="41" t="str">
        <f t="shared" ca="1" si="266"/>
        <v/>
      </c>
      <c r="AC593" s="39" t="str">
        <f t="shared" si="255"/>
        <v/>
      </c>
      <c r="AD593" s="39" t="str">
        <f t="shared" ca="1" si="276"/>
        <v/>
      </c>
      <c r="AE593" s="39" t="str">
        <f t="shared" ca="1" si="267"/>
        <v/>
      </c>
      <c r="AF593" s="40"/>
      <c r="AG593" s="39">
        <f t="shared" ca="1" si="277"/>
        <v>0</v>
      </c>
      <c r="AH593" s="339"/>
      <c r="AI593" s="37" t="str">
        <f t="shared" ca="1" si="268"/>
        <v/>
      </c>
      <c r="AJ593" s="41" t="str">
        <f t="shared" ca="1" si="269"/>
        <v/>
      </c>
      <c r="AK593" s="39" t="str">
        <f t="shared" si="256"/>
        <v/>
      </c>
      <c r="AL593" s="39" t="str">
        <f t="shared" ca="1" si="278"/>
        <v/>
      </c>
      <c r="AM593" s="39" t="str">
        <f t="shared" ca="1" si="270"/>
        <v/>
      </c>
      <c r="AN593" s="40"/>
      <c r="AO593" s="39">
        <f t="shared" ca="1" si="279"/>
        <v>0</v>
      </c>
      <c r="AP593" s="339"/>
      <c r="AW593" s="329"/>
      <c r="BI593" s="329"/>
      <c r="BJ593" s="329"/>
      <c r="BK593" s="329"/>
      <c r="BL593" s="329"/>
      <c r="BM593" s="329"/>
      <c r="BN593" s="329"/>
      <c r="BO593" s="329"/>
      <c r="BP593" s="329"/>
      <c r="BQ593" s="329"/>
      <c r="BR593" s="329"/>
      <c r="BS593" s="329"/>
      <c r="BT593" s="329"/>
      <c r="BU593" s="329"/>
      <c r="BV593" s="329"/>
      <c r="BW593" s="325"/>
      <c r="BX593" s="325"/>
      <c r="BY593" s="325"/>
      <c r="BZ593" s="325"/>
      <c r="CA593" s="325"/>
      <c r="CB593" s="325"/>
      <c r="CC593" s="325"/>
      <c r="CD593" s="325"/>
      <c r="CE593" s="325"/>
      <c r="CF593" s="325"/>
      <c r="CG593" s="325"/>
      <c r="CH593" s="325"/>
      <c r="CI593" s="325"/>
      <c r="CJ593" s="325"/>
      <c r="CK593" s="325"/>
      <c r="CL593" s="325"/>
      <c r="CM593" s="325"/>
      <c r="CN593" s="325"/>
      <c r="CO593" s="325"/>
      <c r="CP593" s="325"/>
      <c r="CQ593" s="325"/>
      <c r="CR593" s="325"/>
      <c r="CS593" s="325"/>
      <c r="CT593" s="325"/>
      <c r="CU593" s="325"/>
      <c r="CV593" s="325"/>
      <c r="CW593" s="325"/>
      <c r="CX593" s="325"/>
    </row>
    <row r="594" spans="1:102" s="36" customFormat="1" ht="15" hidden="1" customHeight="1">
      <c r="A594" s="329"/>
      <c r="B594" s="37" t="str">
        <f t="shared" ca="1" si="257"/>
        <v/>
      </c>
      <c r="C594" s="41" t="str">
        <f t="shared" ca="1" si="258"/>
        <v/>
      </c>
      <c r="D594" s="39" t="str">
        <f t="shared" ca="1" si="259"/>
        <v/>
      </c>
      <c r="E594" s="39" t="str">
        <f t="shared" ca="1" si="271"/>
        <v/>
      </c>
      <c r="F594" s="39" t="str">
        <f t="shared" ca="1" si="260"/>
        <v/>
      </c>
      <c r="G594" s="101"/>
      <c r="H594" s="39">
        <f t="shared" ca="1" si="251"/>
        <v>0</v>
      </c>
      <c r="J594" s="332"/>
      <c r="K594" s="37" t="str">
        <f t="shared" ca="1" si="261"/>
        <v/>
      </c>
      <c r="L594" s="41" t="str">
        <f t="shared" ca="1" si="262"/>
        <v/>
      </c>
      <c r="M594" s="39" t="str">
        <f t="shared" si="252"/>
        <v/>
      </c>
      <c r="N594" s="39" t="str">
        <f t="shared" ca="1" si="272"/>
        <v/>
      </c>
      <c r="O594" s="39" t="str">
        <f ca="1">IF(L594="","",ROUND(Q593*$O$5/payments_per_year,2))</f>
        <v/>
      </c>
      <c r="P594" s="101"/>
      <c r="Q594" s="39">
        <f t="shared" ca="1" si="273"/>
        <v>0</v>
      </c>
      <c r="R594" s="332"/>
      <c r="S594" s="37" t="str">
        <f t="shared" ca="1" si="263"/>
        <v/>
      </c>
      <c r="T594" s="41" t="str">
        <f t="shared" ca="1" si="264"/>
        <v/>
      </c>
      <c r="U594" s="39" t="str">
        <f t="shared" si="253"/>
        <v/>
      </c>
      <c r="V594" s="39" t="str">
        <f t="shared" ca="1" si="274"/>
        <v/>
      </c>
      <c r="W594" s="39">
        <f t="shared" ca="1" si="254"/>
        <v>0</v>
      </c>
      <c r="X594" s="40"/>
      <c r="Y594" s="39">
        <f t="shared" ca="1" si="275"/>
        <v>0</v>
      </c>
      <c r="Z594" s="327"/>
      <c r="AA594" s="37" t="str">
        <f t="shared" ca="1" si="265"/>
        <v/>
      </c>
      <c r="AB594" s="41" t="str">
        <f t="shared" ca="1" si="266"/>
        <v/>
      </c>
      <c r="AC594" s="39" t="str">
        <f t="shared" si="255"/>
        <v/>
      </c>
      <c r="AD594" s="39" t="str">
        <f t="shared" ca="1" si="276"/>
        <v/>
      </c>
      <c r="AE594" s="39" t="str">
        <f t="shared" ca="1" si="267"/>
        <v/>
      </c>
      <c r="AF594" s="40"/>
      <c r="AG594" s="39">
        <f t="shared" ca="1" si="277"/>
        <v>0</v>
      </c>
      <c r="AH594" s="339"/>
      <c r="AI594" s="37" t="str">
        <f t="shared" ca="1" si="268"/>
        <v/>
      </c>
      <c r="AJ594" s="41" t="str">
        <f t="shared" ca="1" si="269"/>
        <v/>
      </c>
      <c r="AK594" s="39" t="str">
        <f t="shared" si="256"/>
        <v/>
      </c>
      <c r="AL594" s="39" t="str">
        <f t="shared" ca="1" si="278"/>
        <v/>
      </c>
      <c r="AM594" s="39" t="str">
        <f t="shared" ca="1" si="270"/>
        <v/>
      </c>
      <c r="AN594" s="40"/>
      <c r="AO594" s="39">
        <f t="shared" ca="1" si="279"/>
        <v>0</v>
      </c>
      <c r="AP594" s="339"/>
      <c r="AW594" s="329"/>
      <c r="BI594" s="329"/>
      <c r="BJ594" s="329"/>
      <c r="BK594" s="329"/>
      <c r="BL594" s="329"/>
      <c r="BM594" s="329"/>
      <c r="BN594" s="329"/>
      <c r="BO594" s="329"/>
      <c r="BP594" s="329"/>
      <c r="BQ594" s="329"/>
      <c r="BR594" s="329"/>
      <c r="BS594" s="329"/>
      <c r="BT594" s="329"/>
      <c r="BU594" s="329"/>
      <c r="BV594" s="329"/>
      <c r="BW594" s="325"/>
      <c r="BX594" s="325"/>
      <c r="BY594" s="325"/>
      <c r="BZ594" s="325"/>
      <c r="CA594" s="325"/>
      <c r="CB594" s="325"/>
      <c r="CC594" s="325"/>
      <c r="CD594" s="325"/>
      <c r="CE594" s="325"/>
      <c r="CF594" s="325"/>
      <c r="CG594" s="325"/>
      <c r="CH594" s="325"/>
      <c r="CI594" s="325"/>
      <c r="CJ594" s="325"/>
      <c r="CK594" s="325"/>
      <c r="CL594" s="325"/>
      <c r="CM594" s="325"/>
      <c r="CN594" s="325"/>
      <c r="CO594" s="325"/>
      <c r="CP594" s="325"/>
      <c r="CQ594" s="325"/>
      <c r="CR594" s="325"/>
      <c r="CS594" s="325"/>
      <c r="CT594" s="325"/>
      <c r="CU594" s="325"/>
      <c r="CV594" s="325"/>
      <c r="CW594" s="325"/>
      <c r="CX594" s="325"/>
    </row>
    <row r="595" spans="1:102" s="36" customFormat="1" ht="15" hidden="1" customHeight="1">
      <c r="A595" s="329"/>
      <c r="B595" s="37" t="str">
        <f t="shared" ca="1" si="257"/>
        <v/>
      </c>
      <c r="C595" s="41" t="str">
        <f t="shared" ca="1" si="258"/>
        <v/>
      </c>
      <c r="D595" s="39" t="str">
        <f t="shared" ca="1" si="259"/>
        <v/>
      </c>
      <c r="E595" s="39" t="str">
        <f t="shared" ca="1" si="271"/>
        <v/>
      </c>
      <c r="F595" s="39" t="str">
        <f t="shared" ca="1" si="260"/>
        <v/>
      </c>
      <c r="G595" s="101"/>
      <c r="H595" s="39">
        <f t="shared" ref="H595:H658" ca="1" si="280">IF(B595="",0,ROUND(H594-E595-G595,2))</f>
        <v>0</v>
      </c>
      <c r="J595" s="332"/>
      <c r="K595" s="37" t="str">
        <f t="shared" ca="1" si="261"/>
        <v/>
      </c>
      <c r="L595" s="41" t="str">
        <f t="shared" ca="1" si="262"/>
        <v/>
      </c>
      <c r="M595" s="39" t="str">
        <f t="shared" ref="M595:M658" si="281">$O$10</f>
        <v/>
      </c>
      <c r="N595" s="39" t="str">
        <f t="shared" ca="1" si="272"/>
        <v/>
      </c>
      <c r="O595" s="39">
        <f ca="1">ROUND(Q594*$O$5/payments_per_year,2)</f>
        <v>0</v>
      </c>
      <c r="P595" s="101"/>
      <c r="Q595" s="39">
        <f t="shared" ca="1" si="273"/>
        <v>0</v>
      </c>
      <c r="R595" s="332"/>
      <c r="S595" s="37" t="str">
        <f t="shared" ca="1" si="263"/>
        <v/>
      </c>
      <c r="T595" s="41" t="str">
        <f t="shared" ca="1" si="264"/>
        <v/>
      </c>
      <c r="U595" s="39" t="str">
        <f t="shared" ref="U595:U658" si="282">$W$10</f>
        <v/>
      </c>
      <c r="V595" s="39" t="str">
        <f t="shared" ca="1" si="274"/>
        <v/>
      </c>
      <c r="W595" s="39">
        <f t="shared" ref="W595:W658" ca="1" si="283">ROUND(Y594*$W$5/payments_per_year,2)</f>
        <v>0</v>
      </c>
      <c r="X595" s="40"/>
      <c r="Y595" s="39">
        <f t="shared" ca="1" si="275"/>
        <v>0</v>
      </c>
      <c r="Z595" s="327"/>
      <c r="AA595" s="37" t="str">
        <f t="shared" ca="1" si="265"/>
        <v/>
      </c>
      <c r="AB595" s="41" t="str">
        <f t="shared" ca="1" si="266"/>
        <v/>
      </c>
      <c r="AC595" s="39" t="str">
        <f t="shared" ref="AC595:AC658" si="284">$AE$10</f>
        <v/>
      </c>
      <c r="AD595" s="39" t="str">
        <f t="shared" ca="1" si="276"/>
        <v/>
      </c>
      <c r="AE595" s="39" t="str">
        <f t="shared" ca="1" si="267"/>
        <v/>
      </c>
      <c r="AF595" s="40"/>
      <c r="AG595" s="39">
        <f t="shared" ca="1" si="277"/>
        <v>0</v>
      </c>
      <c r="AH595" s="339"/>
      <c r="AI595" s="37" t="str">
        <f t="shared" ca="1" si="268"/>
        <v/>
      </c>
      <c r="AJ595" s="41" t="str">
        <f t="shared" ca="1" si="269"/>
        <v/>
      </c>
      <c r="AK595" s="39" t="str">
        <f t="shared" ref="AK595:AK658" si="285">$AE$10</f>
        <v/>
      </c>
      <c r="AL595" s="39" t="str">
        <f t="shared" ca="1" si="278"/>
        <v/>
      </c>
      <c r="AM595" s="39" t="str">
        <f t="shared" ca="1" si="270"/>
        <v/>
      </c>
      <c r="AN595" s="40"/>
      <c r="AO595" s="39">
        <f t="shared" ca="1" si="279"/>
        <v>0</v>
      </c>
      <c r="AP595" s="339"/>
      <c r="AW595" s="329"/>
      <c r="BI595" s="329"/>
      <c r="BJ595" s="329"/>
      <c r="BK595" s="329"/>
      <c r="BL595" s="329"/>
      <c r="BM595" s="329"/>
      <c r="BN595" s="329"/>
      <c r="BO595" s="329"/>
      <c r="BP595" s="329"/>
      <c r="BQ595" s="329"/>
      <c r="BR595" s="329"/>
      <c r="BS595" s="329"/>
      <c r="BT595" s="329"/>
      <c r="BU595" s="329"/>
      <c r="BV595" s="329"/>
      <c r="BW595" s="325"/>
      <c r="BX595" s="325"/>
      <c r="BY595" s="325"/>
      <c r="BZ595" s="325"/>
      <c r="CA595" s="325"/>
      <c r="CB595" s="325"/>
      <c r="CC595" s="325"/>
      <c r="CD595" s="325"/>
      <c r="CE595" s="325"/>
      <c r="CF595" s="325"/>
      <c r="CG595" s="325"/>
      <c r="CH595" s="325"/>
      <c r="CI595" s="325"/>
      <c r="CJ595" s="325"/>
      <c r="CK595" s="325"/>
      <c r="CL595" s="325"/>
      <c r="CM595" s="325"/>
      <c r="CN595" s="325"/>
      <c r="CO595" s="325"/>
      <c r="CP595" s="325"/>
      <c r="CQ595" s="325"/>
      <c r="CR595" s="325"/>
      <c r="CS595" s="325"/>
      <c r="CT595" s="325"/>
      <c r="CU595" s="325"/>
      <c r="CV595" s="325"/>
      <c r="CW595" s="325"/>
      <c r="CX595" s="325"/>
    </row>
    <row r="596" spans="1:102" s="36" customFormat="1" ht="15" hidden="1" customHeight="1">
      <c r="A596" s="329"/>
      <c r="B596" s="37" t="str">
        <f t="shared" ref="B596:B659" ca="1" si="286">IF(B595&lt;$F$11,IF(H595&gt;0,B595+1,""),"")</f>
        <v/>
      </c>
      <c r="C596" s="41" t="str">
        <f t="shared" ref="C596:C659" ca="1" si="287">IF(B596="","",IF(B596&lt;=$F$11,IF(payments_per_year=26,DATE(YEAR(start_date),MONTH(start_date),DAY(start_date)+14*B596),IF(payments_per_year=52,DATE(YEAR(start_date),MONTH(start_date),DAY(start_date)+7*B596),DATE(YEAR(start_date),MONTH(start_date)+B596*12/$F$7,DAY(start_date)))),""))</f>
        <v/>
      </c>
      <c r="D596" s="39" t="str">
        <f t="shared" ref="D596:D659" ca="1" si="288">IF(C596="","",IF($F$10+F596&gt;H595,ROUND(H595+F596,2),$F$10))</f>
        <v/>
      </c>
      <c r="E596" s="39" t="str">
        <f t="shared" ca="1" si="271"/>
        <v/>
      </c>
      <c r="F596" s="39" t="str">
        <f t="shared" ref="F596:F659" ca="1" si="289">IF(C596="","",ROUND(H595*$F$5/payments_per_year,2))</f>
        <v/>
      </c>
      <c r="G596" s="101"/>
      <c r="H596" s="39">
        <f t="shared" ca="1" si="280"/>
        <v>0</v>
      </c>
      <c r="J596" s="332"/>
      <c r="K596" s="37" t="str">
        <f t="shared" ref="K596:K659" ca="1" si="290">IF(K595&lt;$F$11,IF(Q595&gt;0,K595+1,""),"")</f>
        <v/>
      </c>
      <c r="L596" s="41" t="str">
        <f t="shared" ref="L596:L659" ca="1" si="291">IF(K596="","",IF(K596&lt;=$F$11,IF(payments_per_year=26,DATE(YEAR(start_date),MONTH(start_date),DAY(start_date)+14*K596),IF(payments_per_year=52,DATE(YEAR(start_date),MONTH(start_date),DAY(start_date)+7*K596),DATE(YEAR(start_date),MONTH(start_date)+K596*12/$F$7,DAY(start_date)))),""))</f>
        <v/>
      </c>
      <c r="M596" s="39" t="str">
        <f t="shared" si="281"/>
        <v/>
      </c>
      <c r="N596" s="39" t="str">
        <f t="shared" ca="1" si="272"/>
        <v/>
      </c>
      <c r="O596" s="39" t="str">
        <f ca="1">IF(L596="","",ROUND(Q595*$O$5/payments_per_year,2))</f>
        <v/>
      </c>
      <c r="P596" s="101"/>
      <c r="Q596" s="39">
        <f t="shared" ca="1" si="273"/>
        <v>0</v>
      </c>
      <c r="R596" s="332"/>
      <c r="S596" s="37" t="str">
        <f t="shared" ref="S596:S659" ca="1" si="292">IF(S595&lt;$F$11,IF(Y595&gt;0,S595+1,""),"")</f>
        <v/>
      </c>
      <c r="T596" s="41" t="str">
        <f t="shared" ref="T596:T659" ca="1" si="293">IF(S596="","",IF(S596&lt;=$F$11,IF(payments_per_year=26,DATE(YEAR(start_date),MONTH(start_date),DAY(start_date)+14*S596),IF(payments_per_year=52,DATE(YEAR(start_date),MONTH(start_date),DAY(start_date)+7*S596),DATE(YEAR(start_date),MONTH(start_date)+S596*12/$F$7,DAY(start_date)))),""))</f>
        <v/>
      </c>
      <c r="U596" s="39" t="str">
        <f t="shared" si="282"/>
        <v/>
      </c>
      <c r="V596" s="39" t="str">
        <f t="shared" ca="1" si="274"/>
        <v/>
      </c>
      <c r="W596" s="39">
        <f t="shared" ca="1" si="283"/>
        <v>0</v>
      </c>
      <c r="X596" s="40"/>
      <c r="Y596" s="39">
        <f t="shared" ca="1" si="275"/>
        <v>0</v>
      </c>
      <c r="Z596" s="327"/>
      <c r="AA596" s="37" t="str">
        <f t="shared" ref="AA596:AA659" ca="1" si="294">IF(AA595&lt;$F$11,IF(AG595&gt;0,AA595+1,""),"")</f>
        <v/>
      </c>
      <c r="AB596" s="41" t="str">
        <f t="shared" ref="AB596:AB659" ca="1" si="295">IF(AA596="","",IF(AA596&lt;=$F$11,IF(payments_per_year=26,DATE(YEAR(start_date),MONTH(start_date),DAY(start_date)+14*AA596),IF(payments_per_year=52,DATE(YEAR(start_date),MONTH(start_date),DAY(start_date)+7*AA596),DATE(YEAR(start_date),MONTH(start_date)+AA596*12/$F$7,DAY(start_date)))),""))</f>
        <v/>
      </c>
      <c r="AC596" s="39" t="str">
        <f t="shared" si="284"/>
        <v/>
      </c>
      <c r="AD596" s="39" t="str">
        <f t="shared" ca="1" si="276"/>
        <v/>
      </c>
      <c r="AE596" s="39" t="str">
        <f t="shared" ref="AE596:AE659" ca="1" si="296">IF(AB596="","",ROUND(AG595*$F$5/payments_per_year,2))</f>
        <v/>
      </c>
      <c r="AF596" s="40"/>
      <c r="AG596" s="39">
        <f t="shared" ca="1" si="277"/>
        <v>0</v>
      </c>
      <c r="AH596" s="339"/>
      <c r="AI596" s="37" t="str">
        <f t="shared" ref="AI596:AI659" ca="1" si="297">IF(AI595&lt;$F$11,IF(AO595&gt;0,AI595+1,""),"")</f>
        <v/>
      </c>
      <c r="AJ596" s="41" t="str">
        <f t="shared" ref="AJ596:AJ659" ca="1" si="298">IF(AI596="","",IF(AI596&lt;=$F$11,IF(payments_per_year=26,DATE(YEAR(start_date),MONTH(start_date),DAY(start_date)+14*AI596),IF(payments_per_year=52,DATE(YEAR(start_date),MONTH(start_date),DAY(start_date)+7*AI596),DATE(YEAR(start_date),MONTH(start_date)+AI596*12/$F$7,DAY(start_date)))),""))</f>
        <v/>
      </c>
      <c r="AK596" s="39" t="str">
        <f t="shared" si="285"/>
        <v/>
      </c>
      <c r="AL596" s="39" t="str">
        <f t="shared" ca="1" si="278"/>
        <v/>
      </c>
      <c r="AM596" s="39" t="str">
        <f t="shared" ref="AM596:AM659" ca="1" si="299">IF(AJ596="","",ROUND(AO595*$F$5/payments_per_year,2))</f>
        <v/>
      </c>
      <c r="AN596" s="40"/>
      <c r="AO596" s="39">
        <f t="shared" ca="1" si="279"/>
        <v>0</v>
      </c>
      <c r="AP596" s="339"/>
      <c r="AW596" s="329"/>
      <c r="BI596" s="329"/>
      <c r="BJ596" s="329"/>
      <c r="BK596" s="329"/>
      <c r="BL596" s="329"/>
      <c r="BM596" s="329"/>
      <c r="BN596" s="329"/>
      <c r="BO596" s="329"/>
      <c r="BP596" s="329"/>
      <c r="BQ596" s="329"/>
      <c r="BR596" s="329"/>
      <c r="BS596" s="329"/>
      <c r="BT596" s="329"/>
      <c r="BU596" s="329"/>
      <c r="BV596" s="329"/>
      <c r="BW596" s="325"/>
      <c r="BX596" s="325"/>
      <c r="BY596" s="325"/>
      <c r="BZ596" s="325"/>
      <c r="CA596" s="325"/>
      <c r="CB596" s="325"/>
      <c r="CC596" s="325"/>
      <c r="CD596" s="325"/>
      <c r="CE596" s="325"/>
      <c r="CF596" s="325"/>
      <c r="CG596" s="325"/>
      <c r="CH596" s="325"/>
      <c r="CI596" s="325"/>
      <c r="CJ596" s="325"/>
      <c r="CK596" s="325"/>
      <c r="CL596" s="325"/>
      <c r="CM596" s="325"/>
      <c r="CN596" s="325"/>
      <c r="CO596" s="325"/>
      <c r="CP596" s="325"/>
      <c r="CQ596" s="325"/>
      <c r="CR596" s="325"/>
      <c r="CS596" s="325"/>
      <c r="CT596" s="325"/>
      <c r="CU596" s="325"/>
      <c r="CV596" s="325"/>
      <c r="CW596" s="325"/>
      <c r="CX596" s="325"/>
    </row>
    <row r="597" spans="1:102" s="36" customFormat="1" ht="15" hidden="1" customHeight="1">
      <c r="A597" s="329"/>
      <c r="B597" s="37" t="str">
        <f t="shared" ca="1" si="286"/>
        <v/>
      </c>
      <c r="C597" s="41" t="str">
        <f t="shared" ca="1" si="287"/>
        <v/>
      </c>
      <c r="D597" s="39" t="str">
        <f t="shared" ca="1" si="288"/>
        <v/>
      </c>
      <c r="E597" s="39" t="str">
        <f t="shared" ca="1" si="271"/>
        <v/>
      </c>
      <c r="F597" s="39" t="str">
        <f t="shared" ca="1" si="289"/>
        <v/>
      </c>
      <c r="G597" s="101"/>
      <c r="H597" s="39">
        <f t="shared" ca="1" si="280"/>
        <v>0</v>
      </c>
      <c r="J597" s="332"/>
      <c r="K597" s="37" t="str">
        <f t="shared" ca="1" si="290"/>
        <v/>
      </c>
      <c r="L597" s="41" t="str">
        <f t="shared" ca="1" si="291"/>
        <v/>
      </c>
      <c r="M597" s="39" t="str">
        <f t="shared" si="281"/>
        <v/>
      </c>
      <c r="N597" s="39" t="str">
        <f t="shared" ca="1" si="272"/>
        <v/>
      </c>
      <c r="O597" s="39">
        <f ca="1">ROUND(Q596*$O$5/payments_per_year,2)</f>
        <v>0</v>
      </c>
      <c r="P597" s="101"/>
      <c r="Q597" s="39">
        <f t="shared" ca="1" si="273"/>
        <v>0</v>
      </c>
      <c r="R597" s="332"/>
      <c r="S597" s="37" t="str">
        <f t="shared" ca="1" si="292"/>
        <v/>
      </c>
      <c r="T597" s="41" t="str">
        <f t="shared" ca="1" si="293"/>
        <v/>
      </c>
      <c r="U597" s="39" t="str">
        <f t="shared" si="282"/>
        <v/>
      </c>
      <c r="V597" s="39" t="str">
        <f t="shared" ca="1" si="274"/>
        <v/>
      </c>
      <c r="W597" s="39">
        <f t="shared" ca="1" si="283"/>
        <v>0</v>
      </c>
      <c r="X597" s="40"/>
      <c r="Y597" s="39">
        <f t="shared" ca="1" si="275"/>
        <v>0</v>
      </c>
      <c r="Z597" s="327"/>
      <c r="AA597" s="37" t="str">
        <f t="shared" ca="1" si="294"/>
        <v/>
      </c>
      <c r="AB597" s="41" t="str">
        <f t="shared" ca="1" si="295"/>
        <v/>
      </c>
      <c r="AC597" s="39" t="str">
        <f t="shared" si="284"/>
        <v/>
      </c>
      <c r="AD597" s="39" t="str">
        <f t="shared" ca="1" si="276"/>
        <v/>
      </c>
      <c r="AE597" s="39" t="str">
        <f t="shared" ca="1" si="296"/>
        <v/>
      </c>
      <c r="AF597" s="40"/>
      <c r="AG597" s="39">
        <f t="shared" ca="1" si="277"/>
        <v>0</v>
      </c>
      <c r="AH597" s="339"/>
      <c r="AI597" s="37" t="str">
        <f t="shared" ca="1" si="297"/>
        <v/>
      </c>
      <c r="AJ597" s="41" t="str">
        <f t="shared" ca="1" si="298"/>
        <v/>
      </c>
      <c r="AK597" s="39" t="str">
        <f t="shared" si="285"/>
        <v/>
      </c>
      <c r="AL597" s="39" t="str">
        <f t="shared" ca="1" si="278"/>
        <v/>
      </c>
      <c r="AM597" s="39" t="str">
        <f t="shared" ca="1" si="299"/>
        <v/>
      </c>
      <c r="AN597" s="40"/>
      <c r="AO597" s="39">
        <f t="shared" ca="1" si="279"/>
        <v>0</v>
      </c>
      <c r="AP597" s="339"/>
      <c r="AW597" s="329"/>
      <c r="BI597" s="329"/>
      <c r="BJ597" s="329"/>
      <c r="BK597" s="329"/>
      <c r="BL597" s="329"/>
      <c r="BM597" s="329"/>
      <c r="BN597" s="329"/>
      <c r="BO597" s="329"/>
      <c r="BP597" s="329"/>
      <c r="BQ597" s="329"/>
      <c r="BR597" s="329"/>
      <c r="BS597" s="329"/>
      <c r="BT597" s="329"/>
      <c r="BU597" s="329"/>
      <c r="BV597" s="329"/>
      <c r="BW597" s="325"/>
      <c r="BX597" s="325"/>
      <c r="BY597" s="325"/>
      <c r="BZ597" s="325"/>
      <c r="CA597" s="325"/>
      <c r="CB597" s="325"/>
      <c r="CC597" s="325"/>
      <c r="CD597" s="325"/>
      <c r="CE597" s="325"/>
      <c r="CF597" s="325"/>
      <c r="CG597" s="325"/>
      <c r="CH597" s="325"/>
      <c r="CI597" s="325"/>
      <c r="CJ597" s="325"/>
      <c r="CK597" s="325"/>
      <c r="CL597" s="325"/>
      <c r="CM597" s="325"/>
      <c r="CN597" s="325"/>
      <c r="CO597" s="325"/>
      <c r="CP597" s="325"/>
      <c r="CQ597" s="325"/>
      <c r="CR597" s="325"/>
      <c r="CS597" s="325"/>
      <c r="CT597" s="325"/>
      <c r="CU597" s="325"/>
      <c r="CV597" s="325"/>
      <c r="CW597" s="325"/>
      <c r="CX597" s="325"/>
    </row>
    <row r="598" spans="1:102" s="36" customFormat="1" ht="15" hidden="1" customHeight="1">
      <c r="A598" s="329"/>
      <c r="B598" s="37" t="str">
        <f t="shared" ca="1" si="286"/>
        <v/>
      </c>
      <c r="C598" s="41" t="str">
        <f t="shared" ca="1" si="287"/>
        <v/>
      </c>
      <c r="D598" s="39" t="str">
        <f t="shared" ca="1" si="288"/>
        <v/>
      </c>
      <c r="E598" s="39" t="str">
        <f t="shared" ca="1" si="271"/>
        <v/>
      </c>
      <c r="F598" s="39" t="str">
        <f t="shared" ca="1" si="289"/>
        <v/>
      </c>
      <c r="G598" s="101"/>
      <c r="H598" s="39">
        <f t="shared" ca="1" si="280"/>
        <v>0</v>
      </c>
      <c r="J598" s="332"/>
      <c r="K598" s="37" t="str">
        <f t="shared" ca="1" si="290"/>
        <v/>
      </c>
      <c r="L598" s="41" t="str">
        <f t="shared" ca="1" si="291"/>
        <v/>
      </c>
      <c r="M598" s="39" t="str">
        <f t="shared" si="281"/>
        <v/>
      </c>
      <c r="N598" s="39" t="str">
        <f t="shared" ca="1" si="272"/>
        <v/>
      </c>
      <c r="O598" s="39" t="str">
        <f ca="1">IF(L598="","",ROUND(Q597*$O$5/payments_per_year,2))</f>
        <v/>
      </c>
      <c r="P598" s="101"/>
      <c r="Q598" s="39">
        <f t="shared" ca="1" si="273"/>
        <v>0</v>
      </c>
      <c r="R598" s="332"/>
      <c r="S598" s="37" t="str">
        <f t="shared" ca="1" si="292"/>
        <v/>
      </c>
      <c r="T598" s="41" t="str">
        <f t="shared" ca="1" si="293"/>
        <v/>
      </c>
      <c r="U598" s="39" t="str">
        <f t="shared" si="282"/>
        <v/>
      </c>
      <c r="V598" s="39" t="str">
        <f t="shared" ca="1" si="274"/>
        <v/>
      </c>
      <c r="W598" s="39">
        <f t="shared" ca="1" si="283"/>
        <v>0</v>
      </c>
      <c r="X598" s="40"/>
      <c r="Y598" s="39">
        <f t="shared" ca="1" si="275"/>
        <v>0</v>
      </c>
      <c r="Z598" s="327"/>
      <c r="AA598" s="37" t="str">
        <f t="shared" ca="1" si="294"/>
        <v/>
      </c>
      <c r="AB598" s="41" t="str">
        <f t="shared" ca="1" si="295"/>
        <v/>
      </c>
      <c r="AC598" s="39" t="str">
        <f t="shared" si="284"/>
        <v/>
      </c>
      <c r="AD598" s="39" t="str">
        <f t="shared" ca="1" si="276"/>
        <v/>
      </c>
      <c r="AE598" s="39" t="str">
        <f t="shared" ca="1" si="296"/>
        <v/>
      </c>
      <c r="AF598" s="40"/>
      <c r="AG598" s="39">
        <f t="shared" ca="1" si="277"/>
        <v>0</v>
      </c>
      <c r="AH598" s="339"/>
      <c r="AI598" s="37" t="str">
        <f t="shared" ca="1" si="297"/>
        <v/>
      </c>
      <c r="AJ598" s="41" t="str">
        <f t="shared" ca="1" si="298"/>
        <v/>
      </c>
      <c r="AK598" s="39" t="str">
        <f t="shared" si="285"/>
        <v/>
      </c>
      <c r="AL598" s="39" t="str">
        <f t="shared" ca="1" si="278"/>
        <v/>
      </c>
      <c r="AM598" s="39" t="str">
        <f t="shared" ca="1" si="299"/>
        <v/>
      </c>
      <c r="AN598" s="40"/>
      <c r="AO598" s="39">
        <f t="shared" ca="1" si="279"/>
        <v>0</v>
      </c>
      <c r="AP598" s="339"/>
      <c r="AW598" s="329"/>
      <c r="BI598" s="329"/>
      <c r="BJ598" s="329"/>
      <c r="BK598" s="329"/>
      <c r="BL598" s="329"/>
      <c r="BM598" s="329"/>
      <c r="BN598" s="329"/>
      <c r="BO598" s="329"/>
      <c r="BP598" s="329"/>
      <c r="BQ598" s="329"/>
      <c r="BR598" s="329"/>
      <c r="BS598" s="329"/>
      <c r="BT598" s="329"/>
      <c r="BU598" s="329"/>
      <c r="BV598" s="329"/>
      <c r="BW598" s="325"/>
      <c r="BX598" s="325"/>
      <c r="BY598" s="325"/>
      <c r="BZ598" s="325"/>
      <c r="CA598" s="325"/>
      <c r="CB598" s="325"/>
      <c r="CC598" s="325"/>
      <c r="CD598" s="325"/>
      <c r="CE598" s="325"/>
      <c r="CF598" s="325"/>
      <c r="CG598" s="325"/>
      <c r="CH598" s="325"/>
      <c r="CI598" s="325"/>
      <c r="CJ598" s="325"/>
      <c r="CK598" s="325"/>
      <c r="CL598" s="325"/>
      <c r="CM598" s="325"/>
      <c r="CN598" s="325"/>
      <c r="CO598" s="325"/>
      <c r="CP598" s="325"/>
      <c r="CQ598" s="325"/>
      <c r="CR598" s="325"/>
      <c r="CS598" s="325"/>
      <c r="CT598" s="325"/>
      <c r="CU598" s="325"/>
      <c r="CV598" s="325"/>
      <c r="CW598" s="325"/>
      <c r="CX598" s="325"/>
    </row>
    <row r="599" spans="1:102" s="36" customFormat="1" ht="15" hidden="1" customHeight="1">
      <c r="A599" s="329"/>
      <c r="B599" s="37" t="str">
        <f t="shared" ca="1" si="286"/>
        <v/>
      </c>
      <c r="C599" s="41" t="str">
        <f t="shared" ca="1" si="287"/>
        <v/>
      </c>
      <c r="D599" s="39" t="str">
        <f t="shared" ca="1" si="288"/>
        <v/>
      </c>
      <c r="E599" s="39" t="str">
        <f t="shared" ref="E599:E662" ca="1" si="300">IF(C599="","",D599-F599)</f>
        <v/>
      </c>
      <c r="F599" s="39" t="str">
        <f t="shared" ca="1" si="289"/>
        <v/>
      </c>
      <c r="G599" s="101"/>
      <c r="H599" s="39">
        <f t="shared" ca="1" si="280"/>
        <v>0</v>
      </c>
      <c r="J599" s="332"/>
      <c r="K599" s="37" t="str">
        <f t="shared" ca="1" si="290"/>
        <v/>
      </c>
      <c r="L599" s="41" t="str">
        <f t="shared" ca="1" si="291"/>
        <v/>
      </c>
      <c r="M599" s="39" t="str">
        <f t="shared" si="281"/>
        <v/>
      </c>
      <c r="N599" s="39" t="str">
        <f t="shared" ref="N599:N662" ca="1" si="301">IF(L599="","",M599-O599)</f>
        <v/>
      </c>
      <c r="O599" s="39">
        <f ca="1">ROUND(Q598*$O$5/payments_per_year,2)</f>
        <v>0</v>
      </c>
      <c r="P599" s="101"/>
      <c r="Q599" s="39">
        <f t="shared" ref="Q599:Q662" ca="1" si="302">IF(K599="",0,ROUND(Q598-N599-P599,2))</f>
        <v>0</v>
      </c>
      <c r="R599" s="332"/>
      <c r="S599" s="37" t="str">
        <f t="shared" ca="1" si="292"/>
        <v/>
      </c>
      <c r="T599" s="41" t="str">
        <f t="shared" ca="1" si="293"/>
        <v/>
      </c>
      <c r="U599" s="39" t="str">
        <f t="shared" si="282"/>
        <v/>
      </c>
      <c r="V599" s="39" t="str">
        <f t="shared" ref="V599:V662" ca="1" si="303">IF(T599="","",U599-W599)</f>
        <v/>
      </c>
      <c r="W599" s="39">
        <f t="shared" ca="1" si="283"/>
        <v>0</v>
      </c>
      <c r="X599" s="40"/>
      <c r="Y599" s="39">
        <f t="shared" ref="Y599:Y662" ca="1" si="304">IF(S599="",0,ROUND(Y598-V599-X599,2))</f>
        <v>0</v>
      </c>
      <c r="Z599" s="327"/>
      <c r="AA599" s="37" t="str">
        <f t="shared" ca="1" si="294"/>
        <v/>
      </c>
      <c r="AB599" s="41" t="str">
        <f t="shared" ca="1" si="295"/>
        <v/>
      </c>
      <c r="AC599" s="39" t="str">
        <f t="shared" si="284"/>
        <v/>
      </c>
      <c r="AD599" s="39" t="str">
        <f t="shared" ref="AD599:AD662" ca="1" si="305">IF(AB599="","",AC599-AE599)</f>
        <v/>
      </c>
      <c r="AE599" s="39" t="str">
        <f t="shared" ca="1" si="296"/>
        <v/>
      </c>
      <c r="AF599" s="40"/>
      <c r="AG599" s="39">
        <f t="shared" ref="AG599:AG662" ca="1" si="306">IF(AA599="",0,ROUND(AG598-AD599-AF599,2))</f>
        <v>0</v>
      </c>
      <c r="AH599" s="339"/>
      <c r="AI599" s="37" t="str">
        <f t="shared" ca="1" si="297"/>
        <v/>
      </c>
      <c r="AJ599" s="41" t="str">
        <f t="shared" ca="1" si="298"/>
        <v/>
      </c>
      <c r="AK599" s="39" t="str">
        <f t="shared" si="285"/>
        <v/>
      </c>
      <c r="AL599" s="39" t="str">
        <f t="shared" ref="AL599:AL662" ca="1" si="307">IF(AJ599="","",AK599-AM599)</f>
        <v/>
      </c>
      <c r="AM599" s="39" t="str">
        <f t="shared" ca="1" si="299"/>
        <v/>
      </c>
      <c r="AN599" s="40"/>
      <c r="AO599" s="39">
        <f t="shared" ref="AO599:AO662" ca="1" si="308">IF(AI599="",0,ROUND(AO598-AL599-AN599,2))</f>
        <v>0</v>
      </c>
      <c r="AP599" s="339"/>
      <c r="AW599" s="329"/>
      <c r="BI599" s="329"/>
      <c r="BJ599" s="329"/>
      <c r="BK599" s="329"/>
      <c r="BL599" s="329"/>
      <c r="BM599" s="329"/>
      <c r="BN599" s="329"/>
      <c r="BO599" s="329"/>
      <c r="BP599" s="329"/>
      <c r="BQ599" s="329"/>
      <c r="BR599" s="329"/>
      <c r="BS599" s="329"/>
      <c r="BT599" s="329"/>
      <c r="BU599" s="329"/>
      <c r="BV599" s="329"/>
      <c r="BW599" s="325"/>
      <c r="BX599" s="325"/>
      <c r="BY599" s="325"/>
      <c r="BZ599" s="325"/>
      <c r="CA599" s="325"/>
      <c r="CB599" s="325"/>
      <c r="CC599" s="325"/>
      <c r="CD599" s="325"/>
      <c r="CE599" s="325"/>
      <c r="CF599" s="325"/>
      <c r="CG599" s="325"/>
      <c r="CH599" s="325"/>
      <c r="CI599" s="325"/>
      <c r="CJ599" s="325"/>
      <c r="CK599" s="325"/>
      <c r="CL599" s="325"/>
      <c r="CM599" s="325"/>
      <c r="CN599" s="325"/>
      <c r="CO599" s="325"/>
      <c r="CP599" s="325"/>
      <c r="CQ599" s="325"/>
      <c r="CR599" s="325"/>
      <c r="CS599" s="325"/>
      <c r="CT599" s="325"/>
      <c r="CU599" s="325"/>
      <c r="CV599" s="325"/>
      <c r="CW599" s="325"/>
      <c r="CX599" s="325"/>
    </row>
    <row r="600" spans="1:102" s="36" customFormat="1" ht="15" hidden="1" customHeight="1">
      <c r="A600" s="329"/>
      <c r="B600" s="37" t="str">
        <f t="shared" ca="1" si="286"/>
        <v/>
      </c>
      <c r="C600" s="41" t="str">
        <f t="shared" ca="1" si="287"/>
        <v/>
      </c>
      <c r="D600" s="39" t="str">
        <f t="shared" ca="1" si="288"/>
        <v/>
      </c>
      <c r="E600" s="39" t="str">
        <f t="shared" ca="1" si="300"/>
        <v/>
      </c>
      <c r="F600" s="39" t="str">
        <f t="shared" ca="1" si="289"/>
        <v/>
      </c>
      <c r="G600" s="101"/>
      <c r="H600" s="39">
        <f t="shared" ca="1" si="280"/>
        <v>0</v>
      </c>
      <c r="J600" s="332"/>
      <c r="K600" s="37" t="str">
        <f t="shared" ca="1" si="290"/>
        <v/>
      </c>
      <c r="L600" s="41" t="str">
        <f t="shared" ca="1" si="291"/>
        <v/>
      </c>
      <c r="M600" s="39" t="str">
        <f t="shared" si="281"/>
        <v/>
      </c>
      <c r="N600" s="39" t="str">
        <f t="shared" ca="1" si="301"/>
        <v/>
      </c>
      <c r="O600" s="39" t="str">
        <f ca="1">IF(L600="","",ROUND(Q599*$O$5/payments_per_year,2))</f>
        <v/>
      </c>
      <c r="P600" s="101"/>
      <c r="Q600" s="39">
        <f t="shared" ca="1" si="302"/>
        <v>0</v>
      </c>
      <c r="R600" s="332"/>
      <c r="S600" s="37" t="str">
        <f t="shared" ca="1" si="292"/>
        <v/>
      </c>
      <c r="T600" s="41" t="str">
        <f t="shared" ca="1" si="293"/>
        <v/>
      </c>
      <c r="U600" s="39" t="str">
        <f t="shared" si="282"/>
        <v/>
      </c>
      <c r="V600" s="39" t="str">
        <f t="shared" ca="1" si="303"/>
        <v/>
      </c>
      <c r="W600" s="39">
        <f t="shared" ca="1" si="283"/>
        <v>0</v>
      </c>
      <c r="X600" s="40"/>
      <c r="Y600" s="39">
        <f t="shared" ca="1" si="304"/>
        <v>0</v>
      </c>
      <c r="Z600" s="327"/>
      <c r="AA600" s="37" t="str">
        <f t="shared" ca="1" si="294"/>
        <v/>
      </c>
      <c r="AB600" s="41" t="str">
        <f t="shared" ca="1" si="295"/>
        <v/>
      </c>
      <c r="AC600" s="39" t="str">
        <f t="shared" si="284"/>
        <v/>
      </c>
      <c r="AD600" s="39" t="str">
        <f t="shared" ca="1" si="305"/>
        <v/>
      </c>
      <c r="AE600" s="39" t="str">
        <f t="shared" ca="1" si="296"/>
        <v/>
      </c>
      <c r="AF600" s="40"/>
      <c r="AG600" s="39">
        <f t="shared" ca="1" si="306"/>
        <v>0</v>
      </c>
      <c r="AH600" s="339"/>
      <c r="AI600" s="37" t="str">
        <f t="shared" ca="1" si="297"/>
        <v/>
      </c>
      <c r="AJ600" s="41" t="str">
        <f t="shared" ca="1" si="298"/>
        <v/>
      </c>
      <c r="AK600" s="39" t="str">
        <f t="shared" si="285"/>
        <v/>
      </c>
      <c r="AL600" s="39" t="str">
        <f t="shared" ca="1" si="307"/>
        <v/>
      </c>
      <c r="AM600" s="39" t="str">
        <f t="shared" ca="1" si="299"/>
        <v/>
      </c>
      <c r="AN600" s="40"/>
      <c r="AO600" s="39">
        <f t="shared" ca="1" si="308"/>
        <v>0</v>
      </c>
      <c r="AP600" s="339"/>
      <c r="AW600" s="329"/>
      <c r="BI600" s="329"/>
      <c r="BJ600" s="329"/>
      <c r="BK600" s="329"/>
      <c r="BL600" s="329"/>
      <c r="BM600" s="329"/>
      <c r="BN600" s="329"/>
      <c r="BO600" s="329"/>
      <c r="BP600" s="329"/>
      <c r="BQ600" s="329"/>
      <c r="BR600" s="329"/>
      <c r="BS600" s="329"/>
      <c r="BT600" s="329"/>
      <c r="BU600" s="329"/>
      <c r="BV600" s="329"/>
      <c r="BW600" s="325"/>
      <c r="BX600" s="325"/>
      <c r="BY600" s="325"/>
      <c r="BZ600" s="325"/>
      <c r="CA600" s="325"/>
      <c r="CB600" s="325"/>
      <c r="CC600" s="325"/>
      <c r="CD600" s="325"/>
      <c r="CE600" s="325"/>
      <c r="CF600" s="325"/>
      <c r="CG600" s="325"/>
      <c r="CH600" s="325"/>
      <c r="CI600" s="325"/>
      <c r="CJ600" s="325"/>
      <c r="CK600" s="325"/>
      <c r="CL600" s="325"/>
      <c r="CM600" s="325"/>
      <c r="CN600" s="325"/>
      <c r="CO600" s="325"/>
      <c r="CP600" s="325"/>
      <c r="CQ600" s="325"/>
      <c r="CR600" s="325"/>
      <c r="CS600" s="325"/>
      <c r="CT600" s="325"/>
      <c r="CU600" s="325"/>
      <c r="CV600" s="325"/>
      <c r="CW600" s="325"/>
      <c r="CX600" s="325"/>
    </row>
    <row r="601" spans="1:102" s="36" customFormat="1" ht="15" hidden="1" customHeight="1">
      <c r="A601" s="329"/>
      <c r="B601" s="37" t="str">
        <f t="shared" ca="1" si="286"/>
        <v/>
      </c>
      <c r="C601" s="41" t="str">
        <f t="shared" ca="1" si="287"/>
        <v/>
      </c>
      <c r="D601" s="39" t="str">
        <f t="shared" ca="1" si="288"/>
        <v/>
      </c>
      <c r="E601" s="39" t="str">
        <f t="shared" ca="1" si="300"/>
        <v/>
      </c>
      <c r="F601" s="39" t="str">
        <f t="shared" ca="1" si="289"/>
        <v/>
      </c>
      <c r="G601" s="101"/>
      <c r="H601" s="39">
        <f t="shared" ca="1" si="280"/>
        <v>0</v>
      </c>
      <c r="J601" s="332"/>
      <c r="K601" s="37" t="str">
        <f t="shared" ca="1" si="290"/>
        <v/>
      </c>
      <c r="L601" s="41" t="str">
        <f t="shared" ca="1" si="291"/>
        <v/>
      </c>
      <c r="M601" s="39" t="str">
        <f t="shared" si="281"/>
        <v/>
      </c>
      <c r="N601" s="39" t="str">
        <f t="shared" ca="1" si="301"/>
        <v/>
      </c>
      <c r="O601" s="39">
        <f ca="1">ROUND(Q600*$O$5/payments_per_year,2)</f>
        <v>0</v>
      </c>
      <c r="P601" s="101"/>
      <c r="Q601" s="39">
        <f t="shared" ca="1" si="302"/>
        <v>0</v>
      </c>
      <c r="R601" s="332"/>
      <c r="S601" s="37" t="str">
        <f t="shared" ca="1" si="292"/>
        <v/>
      </c>
      <c r="T601" s="41" t="str">
        <f t="shared" ca="1" si="293"/>
        <v/>
      </c>
      <c r="U601" s="39" t="str">
        <f t="shared" si="282"/>
        <v/>
      </c>
      <c r="V601" s="39" t="str">
        <f t="shared" ca="1" si="303"/>
        <v/>
      </c>
      <c r="W601" s="39">
        <f t="shared" ca="1" si="283"/>
        <v>0</v>
      </c>
      <c r="X601" s="40"/>
      <c r="Y601" s="39">
        <f t="shared" ca="1" si="304"/>
        <v>0</v>
      </c>
      <c r="Z601" s="327"/>
      <c r="AA601" s="37" t="str">
        <f t="shared" ca="1" si="294"/>
        <v/>
      </c>
      <c r="AB601" s="41" t="str">
        <f t="shared" ca="1" si="295"/>
        <v/>
      </c>
      <c r="AC601" s="39" t="str">
        <f t="shared" si="284"/>
        <v/>
      </c>
      <c r="AD601" s="39" t="str">
        <f t="shared" ca="1" si="305"/>
        <v/>
      </c>
      <c r="AE601" s="39" t="str">
        <f t="shared" ca="1" si="296"/>
        <v/>
      </c>
      <c r="AF601" s="40"/>
      <c r="AG601" s="39">
        <f t="shared" ca="1" si="306"/>
        <v>0</v>
      </c>
      <c r="AH601" s="339"/>
      <c r="AI601" s="37" t="str">
        <f t="shared" ca="1" si="297"/>
        <v/>
      </c>
      <c r="AJ601" s="41" t="str">
        <f t="shared" ca="1" si="298"/>
        <v/>
      </c>
      <c r="AK601" s="39" t="str">
        <f t="shared" si="285"/>
        <v/>
      </c>
      <c r="AL601" s="39" t="str">
        <f t="shared" ca="1" si="307"/>
        <v/>
      </c>
      <c r="AM601" s="39" t="str">
        <f t="shared" ca="1" si="299"/>
        <v/>
      </c>
      <c r="AN601" s="40"/>
      <c r="AO601" s="39">
        <f t="shared" ca="1" si="308"/>
        <v>0</v>
      </c>
      <c r="AP601" s="339"/>
      <c r="AW601" s="329"/>
      <c r="BI601" s="329"/>
      <c r="BJ601" s="329"/>
      <c r="BK601" s="329"/>
      <c r="BL601" s="329"/>
      <c r="BM601" s="329"/>
      <c r="BN601" s="329"/>
      <c r="BO601" s="329"/>
      <c r="BP601" s="329"/>
      <c r="BQ601" s="329"/>
      <c r="BR601" s="329"/>
      <c r="BS601" s="329"/>
      <c r="BT601" s="329"/>
      <c r="BU601" s="329"/>
      <c r="BV601" s="329"/>
      <c r="BW601" s="325"/>
      <c r="BX601" s="325"/>
      <c r="BY601" s="325"/>
      <c r="BZ601" s="325"/>
      <c r="CA601" s="325"/>
      <c r="CB601" s="325"/>
      <c r="CC601" s="325"/>
      <c r="CD601" s="325"/>
      <c r="CE601" s="325"/>
      <c r="CF601" s="325"/>
      <c r="CG601" s="325"/>
      <c r="CH601" s="325"/>
      <c r="CI601" s="325"/>
      <c r="CJ601" s="325"/>
      <c r="CK601" s="325"/>
      <c r="CL601" s="325"/>
      <c r="CM601" s="325"/>
      <c r="CN601" s="325"/>
      <c r="CO601" s="325"/>
      <c r="CP601" s="325"/>
      <c r="CQ601" s="325"/>
      <c r="CR601" s="325"/>
      <c r="CS601" s="325"/>
      <c r="CT601" s="325"/>
      <c r="CU601" s="325"/>
      <c r="CV601" s="325"/>
      <c r="CW601" s="325"/>
      <c r="CX601" s="325"/>
    </row>
    <row r="602" spans="1:102" s="36" customFormat="1" ht="15" hidden="1" customHeight="1">
      <c r="A602" s="329"/>
      <c r="B602" s="37" t="str">
        <f t="shared" ca="1" si="286"/>
        <v/>
      </c>
      <c r="C602" s="41" t="str">
        <f t="shared" ca="1" si="287"/>
        <v/>
      </c>
      <c r="D602" s="39" t="str">
        <f t="shared" ca="1" si="288"/>
        <v/>
      </c>
      <c r="E602" s="39" t="str">
        <f t="shared" ca="1" si="300"/>
        <v/>
      </c>
      <c r="F602" s="39" t="str">
        <f t="shared" ca="1" si="289"/>
        <v/>
      </c>
      <c r="G602" s="101"/>
      <c r="H602" s="39">
        <f t="shared" ca="1" si="280"/>
        <v>0</v>
      </c>
      <c r="J602" s="332"/>
      <c r="K602" s="37" t="str">
        <f t="shared" ca="1" si="290"/>
        <v/>
      </c>
      <c r="L602" s="41" t="str">
        <f t="shared" ca="1" si="291"/>
        <v/>
      </c>
      <c r="M602" s="39" t="str">
        <f t="shared" si="281"/>
        <v/>
      </c>
      <c r="N602" s="39" t="str">
        <f t="shared" ca="1" si="301"/>
        <v/>
      </c>
      <c r="O602" s="39" t="str">
        <f ca="1">IF(L602="","",ROUND(Q601*$O$5/payments_per_year,2))</f>
        <v/>
      </c>
      <c r="P602" s="101"/>
      <c r="Q602" s="39">
        <f t="shared" ca="1" si="302"/>
        <v>0</v>
      </c>
      <c r="R602" s="332"/>
      <c r="S602" s="37" t="str">
        <f t="shared" ca="1" si="292"/>
        <v/>
      </c>
      <c r="T602" s="41" t="str">
        <f t="shared" ca="1" si="293"/>
        <v/>
      </c>
      <c r="U602" s="39" t="str">
        <f t="shared" si="282"/>
        <v/>
      </c>
      <c r="V602" s="39" t="str">
        <f t="shared" ca="1" si="303"/>
        <v/>
      </c>
      <c r="W602" s="39">
        <f t="shared" ca="1" si="283"/>
        <v>0</v>
      </c>
      <c r="X602" s="40"/>
      <c r="Y602" s="39">
        <f t="shared" ca="1" si="304"/>
        <v>0</v>
      </c>
      <c r="Z602" s="327"/>
      <c r="AA602" s="37" t="str">
        <f t="shared" ca="1" si="294"/>
        <v/>
      </c>
      <c r="AB602" s="41" t="str">
        <f t="shared" ca="1" si="295"/>
        <v/>
      </c>
      <c r="AC602" s="39" t="str">
        <f t="shared" si="284"/>
        <v/>
      </c>
      <c r="AD602" s="39" t="str">
        <f t="shared" ca="1" si="305"/>
        <v/>
      </c>
      <c r="AE602" s="39" t="str">
        <f t="shared" ca="1" si="296"/>
        <v/>
      </c>
      <c r="AF602" s="40"/>
      <c r="AG602" s="39">
        <f t="shared" ca="1" si="306"/>
        <v>0</v>
      </c>
      <c r="AH602" s="339"/>
      <c r="AI602" s="37" t="str">
        <f t="shared" ca="1" si="297"/>
        <v/>
      </c>
      <c r="AJ602" s="41" t="str">
        <f t="shared" ca="1" si="298"/>
        <v/>
      </c>
      <c r="AK602" s="39" t="str">
        <f t="shared" si="285"/>
        <v/>
      </c>
      <c r="AL602" s="39" t="str">
        <f t="shared" ca="1" si="307"/>
        <v/>
      </c>
      <c r="AM602" s="39" t="str">
        <f t="shared" ca="1" si="299"/>
        <v/>
      </c>
      <c r="AN602" s="40"/>
      <c r="AO602" s="39">
        <f t="shared" ca="1" si="308"/>
        <v>0</v>
      </c>
      <c r="AP602" s="339"/>
      <c r="AW602" s="329"/>
      <c r="BI602" s="329"/>
      <c r="BJ602" s="329"/>
      <c r="BK602" s="329"/>
      <c r="BL602" s="329"/>
      <c r="BM602" s="329"/>
      <c r="BN602" s="329"/>
      <c r="BO602" s="329"/>
      <c r="BP602" s="329"/>
      <c r="BQ602" s="329"/>
      <c r="BR602" s="329"/>
      <c r="BS602" s="329"/>
      <c r="BT602" s="329"/>
      <c r="BU602" s="329"/>
      <c r="BV602" s="329"/>
      <c r="BW602" s="325"/>
      <c r="BX602" s="325"/>
      <c r="BY602" s="325"/>
      <c r="BZ602" s="325"/>
      <c r="CA602" s="325"/>
      <c r="CB602" s="325"/>
      <c r="CC602" s="325"/>
      <c r="CD602" s="325"/>
      <c r="CE602" s="325"/>
      <c r="CF602" s="325"/>
      <c r="CG602" s="325"/>
      <c r="CH602" s="325"/>
      <c r="CI602" s="325"/>
      <c r="CJ602" s="325"/>
      <c r="CK602" s="325"/>
      <c r="CL602" s="325"/>
      <c r="CM602" s="325"/>
      <c r="CN602" s="325"/>
      <c r="CO602" s="325"/>
      <c r="CP602" s="325"/>
      <c r="CQ602" s="325"/>
      <c r="CR602" s="325"/>
      <c r="CS602" s="325"/>
      <c r="CT602" s="325"/>
      <c r="CU602" s="325"/>
      <c r="CV602" s="325"/>
      <c r="CW602" s="325"/>
      <c r="CX602" s="325"/>
    </row>
    <row r="603" spans="1:102" s="36" customFormat="1" ht="15" hidden="1" customHeight="1">
      <c r="A603" s="329"/>
      <c r="B603" s="37" t="str">
        <f t="shared" ca="1" si="286"/>
        <v/>
      </c>
      <c r="C603" s="41" t="str">
        <f t="shared" ca="1" si="287"/>
        <v/>
      </c>
      <c r="D603" s="39" t="str">
        <f t="shared" ca="1" si="288"/>
        <v/>
      </c>
      <c r="E603" s="39" t="str">
        <f t="shared" ca="1" si="300"/>
        <v/>
      </c>
      <c r="F603" s="39" t="str">
        <f t="shared" ca="1" si="289"/>
        <v/>
      </c>
      <c r="G603" s="101"/>
      <c r="H603" s="39">
        <f t="shared" ca="1" si="280"/>
        <v>0</v>
      </c>
      <c r="J603" s="332"/>
      <c r="K603" s="37" t="str">
        <f t="shared" ca="1" si="290"/>
        <v/>
      </c>
      <c r="L603" s="41" t="str">
        <f t="shared" ca="1" si="291"/>
        <v/>
      </c>
      <c r="M603" s="39" t="str">
        <f t="shared" si="281"/>
        <v/>
      </c>
      <c r="N603" s="39" t="str">
        <f t="shared" ca="1" si="301"/>
        <v/>
      </c>
      <c r="O603" s="39">
        <f ca="1">ROUND(Q602*$O$5/payments_per_year,2)</f>
        <v>0</v>
      </c>
      <c r="P603" s="101"/>
      <c r="Q603" s="39">
        <f t="shared" ca="1" si="302"/>
        <v>0</v>
      </c>
      <c r="R603" s="332"/>
      <c r="S603" s="37" t="str">
        <f t="shared" ca="1" si="292"/>
        <v/>
      </c>
      <c r="T603" s="41" t="str">
        <f t="shared" ca="1" si="293"/>
        <v/>
      </c>
      <c r="U603" s="39" t="str">
        <f t="shared" si="282"/>
        <v/>
      </c>
      <c r="V603" s="39" t="str">
        <f t="shared" ca="1" si="303"/>
        <v/>
      </c>
      <c r="W603" s="39">
        <f t="shared" ca="1" si="283"/>
        <v>0</v>
      </c>
      <c r="X603" s="40"/>
      <c r="Y603" s="39">
        <f t="shared" ca="1" si="304"/>
        <v>0</v>
      </c>
      <c r="Z603" s="327"/>
      <c r="AA603" s="37" t="str">
        <f t="shared" ca="1" si="294"/>
        <v/>
      </c>
      <c r="AB603" s="41" t="str">
        <f t="shared" ca="1" si="295"/>
        <v/>
      </c>
      <c r="AC603" s="39" t="str">
        <f t="shared" si="284"/>
        <v/>
      </c>
      <c r="AD603" s="39" t="str">
        <f t="shared" ca="1" si="305"/>
        <v/>
      </c>
      <c r="AE603" s="39" t="str">
        <f t="shared" ca="1" si="296"/>
        <v/>
      </c>
      <c r="AF603" s="40"/>
      <c r="AG603" s="39">
        <f t="shared" ca="1" si="306"/>
        <v>0</v>
      </c>
      <c r="AH603" s="339"/>
      <c r="AI603" s="37" t="str">
        <f t="shared" ca="1" si="297"/>
        <v/>
      </c>
      <c r="AJ603" s="41" t="str">
        <f t="shared" ca="1" si="298"/>
        <v/>
      </c>
      <c r="AK603" s="39" t="str">
        <f t="shared" si="285"/>
        <v/>
      </c>
      <c r="AL603" s="39" t="str">
        <f t="shared" ca="1" si="307"/>
        <v/>
      </c>
      <c r="AM603" s="39" t="str">
        <f t="shared" ca="1" si="299"/>
        <v/>
      </c>
      <c r="AN603" s="40"/>
      <c r="AO603" s="39">
        <f t="shared" ca="1" si="308"/>
        <v>0</v>
      </c>
      <c r="AP603" s="339"/>
      <c r="AW603" s="329"/>
      <c r="BI603" s="329"/>
      <c r="BJ603" s="329"/>
      <c r="BK603" s="329"/>
      <c r="BL603" s="329"/>
      <c r="BM603" s="329"/>
      <c r="BN603" s="329"/>
      <c r="BO603" s="329"/>
      <c r="BP603" s="329"/>
      <c r="BQ603" s="329"/>
      <c r="BR603" s="329"/>
      <c r="BS603" s="329"/>
      <c r="BT603" s="329"/>
      <c r="BU603" s="329"/>
      <c r="BV603" s="329"/>
      <c r="BW603" s="325"/>
      <c r="BX603" s="325"/>
      <c r="BY603" s="325"/>
      <c r="BZ603" s="325"/>
      <c r="CA603" s="325"/>
      <c r="CB603" s="325"/>
      <c r="CC603" s="325"/>
      <c r="CD603" s="325"/>
      <c r="CE603" s="325"/>
      <c r="CF603" s="325"/>
      <c r="CG603" s="325"/>
      <c r="CH603" s="325"/>
      <c r="CI603" s="325"/>
      <c r="CJ603" s="325"/>
      <c r="CK603" s="325"/>
      <c r="CL603" s="325"/>
      <c r="CM603" s="325"/>
      <c r="CN603" s="325"/>
      <c r="CO603" s="325"/>
      <c r="CP603" s="325"/>
      <c r="CQ603" s="325"/>
      <c r="CR603" s="325"/>
      <c r="CS603" s="325"/>
      <c r="CT603" s="325"/>
      <c r="CU603" s="325"/>
      <c r="CV603" s="325"/>
      <c r="CW603" s="325"/>
      <c r="CX603" s="325"/>
    </row>
    <row r="604" spans="1:102" s="36" customFormat="1" ht="15" hidden="1" customHeight="1">
      <c r="A604" s="329"/>
      <c r="B604" s="37" t="str">
        <f t="shared" ca="1" si="286"/>
        <v/>
      </c>
      <c r="C604" s="41" t="str">
        <f t="shared" ca="1" si="287"/>
        <v/>
      </c>
      <c r="D604" s="39" t="str">
        <f t="shared" ca="1" si="288"/>
        <v/>
      </c>
      <c r="E604" s="39" t="str">
        <f t="shared" ca="1" si="300"/>
        <v/>
      </c>
      <c r="F604" s="39" t="str">
        <f t="shared" ca="1" si="289"/>
        <v/>
      </c>
      <c r="G604" s="101"/>
      <c r="H604" s="39">
        <f t="shared" ca="1" si="280"/>
        <v>0</v>
      </c>
      <c r="J604" s="332"/>
      <c r="K604" s="37" t="str">
        <f t="shared" ca="1" si="290"/>
        <v/>
      </c>
      <c r="L604" s="41" t="str">
        <f t="shared" ca="1" si="291"/>
        <v/>
      </c>
      <c r="M604" s="39" t="str">
        <f t="shared" si="281"/>
        <v/>
      </c>
      <c r="N604" s="39" t="str">
        <f t="shared" ca="1" si="301"/>
        <v/>
      </c>
      <c r="O604" s="39" t="str">
        <f ca="1">IF(L604="","",ROUND(Q603*$O$5/payments_per_year,2))</f>
        <v/>
      </c>
      <c r="P604" s="101"/>
      <c r="Q604" s="39">
        <f t="shared" ca="1" si="302"/>
        <v>0</v>
      </c>
      <c r="R604" s="332"/>
      <c r="S604" s="37" t="str">
        <f t="shared" ca="1" si="292"/>
        <v/>
      </c>
      <c r="T604" s="41" t="str">
        <f t="shared" ca="1" si="293"/>
        <v/>
      </c>
      <c r="U604" s="39" t="str">
        <f t="shared" si="282"/>
        <v/>
      </c>
      <c r="V604" s="39" t="str">
        <f t="shared" ca="1" si="303"/>
        <v/>
      </c>
      <c r="W604" s="39">
        <f t="shared" ca="1" si="283"/>
        <v>0</v>
      </c>
      <c r="X604" s="40"/>
      <c r="Y604" s="39">
        <f t="shared" ca="1" si="304"/>
        <v>0</v>
      </c>
      <c r="Z604" s="327"/>
      <c r="AA604" s="37" t="str">
        <f t="shared" ca="1" si="294"/>
        <v/>
      </c>
      <c r="AB604" s="41" t="str">
        <f t="shared" ca="1" si="295"/>
        <v/>
      </c>
      <c r="AC604" s="39" t="str">
        <f t="shared" si="284"/>
        <v/>
      </c>
      <c r="AD604" s="39" t="str">
        <f t="shared" ca="1" si="305"/>
        <v/>
      </c>
      <c r="AE604" s="39" t="str">
        <f t="shared" ca="1" si="296"/>
        <v/>
      </c>
      <c r="AF604" s="40"/>
      <c r="AG604" s="39">
        <f t="shared" ca="1" si="306"/>
        <v>0</v>
      </c>
      <c r="AH604" s="339"/>
      <c r="AI604" s="37" t="str">
        <f t="shared" ca="1" si="297"/>
        <v/>
      </c>
      <c r="AJ604" s="41" t="str">
        <f t="shared" ca="1" si="298"/>
        <v/>
      </c>
      <c r="AK604" s="39" t="str">
        <f t="shared" si="285"/>
        <v/>
      </c>
      <c r="AL604" s="39" t="str">
        <f t="shared" ca="1" si="307"/>
        <v/>
      </c>
      <c r="AM604" s="39" t="str">
        <f t="shared" ca="1" si="299"/>
        <v/>
      </c>
      <c r="AN604" s="40"/>
      <c r="AO604" s="39">
        <f t="shared" ca="1" si="308"/>
        <v>0</v>
      </c>
      <c r="AP604" s="339"/>
      <c r="AW604" s="329"/>
      <c r="BI604" s="329"/>
      <c r="BJ604" s="329"/>
      <c r="BK604" s="329"/>
      <c r="BL604" s="329"/>
      <c r="BM604" s="329"/>
      <c r="BN604" s="329"/>
      <c r="BO604" s="329"/>
      <c r="BP604" s="329"/>
      <c r="BQ604" s="329"/>
      <c r="BR604" s="329"/>
      <c r="BS604" s="329"/>
      <c r="BT604" s="329"/>
      <c r="BU604" s="329"/>
      <c r="BV604" s="329"/>
      <c r="BW604" s="325"/>
      <c r="BX604" s="325"/>
      <c r="BY604" s="325"/>
      <c r="BZ604" s="325"/>
      <c r="CA604" s="325"/>
      <c r="CB604" s="325"/>
      <c r="CC604" s="325"/>
      <c r="CD604" s="325"/>
      <c r="CE604" s="325"/>
      <c r="CF604" s="325"/>
      <c r="CG604" s="325"/>
      <c r="CH604" s="325"/>
      <c r="CI604" s="325"/>
      <c r="CJ604" s="325"/>
      <c r="CK604" s="325"/>
      <c r="CL604" s="325"/>
      <c r="CM604" s="325"/>
      <c r="CN604" s="325"/>
      <c r="CO604" s="325"/>
      <c r="CP604" s="325"/>
      <c r="CQ604" s="325"/>
      <c r="CR604" s="325"/>
      <c r="CS604" s="325"/>
      <c r="CT604" s="325"/>
      <c r="CU604" s="325"/>
      <c r="CV604" s="325"/>
      <c r="CW604" s="325"/>
      <c r="CX604" s="325"/>
    </row>
    <row r="605" spans="1:102" s="36" customFormat="1" ht="15" hidden="1" customHeight="1">
      <c r="A605" s="329"/>
      <c r="B605" s="37" t="str">
        <f t="shared" ca="1" si="286"/>
        <v/>
      </c>
      <c r="C605" s="41" t="str">
        <f t="shared" ca="1" si="287"/>
        <v/>
      </c>
      <c r="D605" s="39" t="str">
        <f t="shared" ca="1" si="288"/>
        <v/>
      </c>
      <c r="E605" s="39" t="str">
        <f t="shared" ca="1" si="300"/>
        <v/>
      </c>
      <c r="F605" s="39" t="str">
        <f t="shared" ca="1" si="289"/>
        <v/>
      </c>
      <c r="G605" s="101"/>
      <c r="H605" s="39">
        <f t="shared" ca="1" si="280"/>
        <v>0</v>
      </c>
      <c r="J605" s="332"/>
      <c r="K605" s="37" t="str">
        <f t="shared" ca="1" si="290"/>
        <v/>
      </c>
      <c r="L605" s="41" t="str">
        <f t="shared" ca="1" si="291"/>
        <v/>
      </c>
      <c r="M605" s="39" t="str">
        <f t="shared" si="281"/>
        <v/>
      </c>
      <c r="N605" s="39" t="str">
        <f t="shared" ca="1" si="301"/>
        <v/>
      </c>
      <c r="O605" s="39">
        <f ca="1">ROUND(Q604*$O$5/payments_per_year,2)</f>
        <v>0</v>
      </c>
      <c r="P605" s="101"/>
      <c r="Q605" s="39">
        <f t="shared" ca="1" si="302"/>
        <v>0</v>
      </c>
      <c r="R605" s="332"/>
      <c r="S605" s="37" t="str">
        <f t="shared" ca="1" si="292"/>
        <v/>
      </c>
      <c r="T605" s="41" t="str">
        <f t="shared" ca="1" si="293"/>
        <v/>
      </c>
      <c r="U605" s="39" t="str">
        <f t="shared" si="282"/>
        <v/>
      </c>
      <c r="V605" s="39" t="str">
        <f t="shared" ca="1" si="303"/>
        <v/>
      </c>
      <c r="W605" s="39">
        <f t="shared" ca="1" si="283"/>
        <v>0</v>
      </c>
      <c r="X605" s="40"/>
      <c r="Y605" s="39">
        <f t="shared" ca="1" si="304"/>
        <v>0</v>
      </c>
      <c r="Z605" s="327"/>
      <c r="AA605" s="37" t="str">
        <f t="shared" ca="1" si="294"/>
        <v/>
      </c>
      <c r="AB605" s="41" t="str">
        <f t="shared" ca="1" si="295"/>
        <v/>
      </c>
      <c r="AC605" s="39" t="str">
        <f t="shared" si="284"/>
        <v/>
      </c>
      <c r="AD605" s="39" t="str">
        <f t="shared" ca="1" si="305"/>
        <v/>
      </c>
      <c r="AE605" s="39" t="str">
        <f t="shared" ca="1" si="296"/>
        <v/>
      </c>
      <c r="AF605" s="40"/>
      <c r="AG605" s="39">
        <f t="shared" ca="1" si="306"/>
        <v>0</v>
      </c>
      <c r="AH605" s="339"/>
      <c r="AI605" s="37" t="str">
        <f t="shared" ca="1" si="297"/>
        <v/>
      </c>
      <c r="AJ605" s="41" t="str">
        <f t="shared" ca="1" si="298"/>
        <v/>
      </c>
      <c r="AK605" s="39" t="str">
        <f t="shared" si="285"/>
        <v/>
      </c>
      <c r="AL605" s="39" t="str">
        <f t="shared" ca="1" si="307"/>
        <v/>
      </c>
      <c r="AM605" s="39" t="str">
        <f t="shared" ca="1" si="299"/>
        <v/>
      </c>
      <c r="AN605" s="40"/>
      <c r="AO605" s="39">
        <f t="shared" ca="1" si="308"/>
        <v>0</v>
      </c>
      <c r="AP605" s="339"/>
      <c r="AW605" s="329"/>
      <c r="BI605" s="329"/>
      <c r="BJ605" s="329"/>
      <c r="BK605" s="329"/>
      <c r="BL605" s="329"/>
      <c r="BM605" s="329"/>
      <c r="BN605" s="329"/>
      <c r="BO605" s="329"/>
      <c r="BP605" s="329"/>
      <c r="BQ605" s="329"/>
      <c r="BR605" s="329"/>
      <c r="BS605" s="329"/>
      <c r="BT605" s="329"/>
      <c r="BU605" s="329"/>
      <c r="BV605" s="329"/>
      <c r="BW605" s="325"/>
      <c r="BX605" s="325"/>
      <c r="BY605" s="325"/>
      <c r="BZ605" s="325"/>
      <c r="CA605" s="325"/>
      <c r="CB605" s="325"/>
      <c r="CC605" s="325"/>
      <c r="CD605" s="325"/>
      <c r="CE605" s="325"/>
      <c r="CF605" s="325"/>
      <c r="CG605" s="325"/>
      <c r="CH605" s="325"/>
      <c r="CI605" s="325"/>
      <c r="CJ605" s="325"/>
      <c r="CK605" s="325"/>
      <c r="CL605" s="325"/>
      <c r="CM605" s="325"/>
      <c r="CN605" s="325"/>
      <c r="CO605" s="325"/>
      <c r="CP605" s="325"/>
      <c r="CQ605" s="325"/>
      <c r="CR605" s="325"/>
      <c r="CS605" s="325"/>
      <c r="CT605" s="325"/>
      <c r="CU605" s="325"/>
      <c r="CV605" s="325"/>
      <c r="CW605" s="325"/>
      <c r="CX605" s="325"/>
    </row>
    <row r="606" spans="1:102" s="36" customFormat="1" ht="15" hidden="1" customHeight="1">
      <c r="A606" s="329"/>
      <c r="B606" s="37" t="str">
        <f t="shared" ca="1" si="286"/>
        <v/>
      </c>
      <c r="C606" s="41" t="str">
        <f t="shared" ca="1" si="287"/>
        <v/>
      </c>
      <c r="D606" s="39" t="str">
        <f t="shared" ca="1" si="288"/>
        <v/>
      </c>
      <c r="E606" s="39" t="str">
        <f t="shared" ca="1" si="300"/>
        <v/>
      </c>
      <c r="F606" s="39" t="str">
        <f t="shared" ca="1" si="289"/>
        <v/>
      </c>
      <c r="G606" s="101"/>
      <c r="H606" s="39">
        <f t="shared" ca="1" si="280"/>
        <v>0</v>
      </c>
      <c r="J606" s="332"/>
      <c r="K606" s="37" t="str">
        <f t="shared" ca="1" si="290"/>
        <v/>
      </c>
      <c r="L606" s="41" t="str">
        <f t="shared" ca="1" si="291"/>
        <v/>
      </c>
      <c r="M606" s="39" t="str">
        <f t="shared" si="281"/>
        <v/>
      </c>
      <c r="N606" s="39" t="str">
        <f t="shared" ca="1" si="301"/>
        <v/>
      </c>
      <c r="O606" s="39" t="str">
        <f ca="1">IF(L606="","",ROUND(Q605*$O$5/payments_per_year,2))</f>
        <v/>
      </c>
      <c r="P606" s="101"/>
      <c r="Q606" s="39">
        <f t="shared" ca="1" si="302"/>
        <v>0</v>
      </c>
      <c r="R606" s="332"/>
      <c r="S606" s="37" t="str">
        <f t="shared" ca="1" si="292"/>
        <v/>
      </c>
      <c r="T606" s="41" t="str">
        <f t="shared" ca="1" si="293"/>
        <v/>
      </c>
      <c r="U606" s="39" t="str">
        <f t="shared" si="282"/>
        <v/>
      </c>
      <c r="V606" s="39" t="str">
        <f t="shared" ca="1" si="303"/>
        <v/>
      </c>
      <c r="W606" s="39">
        <f t="shared" ca="1" si="283"/>
        <v>0</v>
      </c>
      <c r="X606" s="40"/>
      <c r="Y606" s="39">
        <f t="shared" ca="1" si="304"/>
        <v>0</v>
      </c>
      <c r="Z606" s="327"/>
      <c r="AA606" s="37" t="str">
        <f t="shared" ca="1" si="294"/>
        <v/>
      </c>
      <c r="AB606" s="41" t="str">
        <f t="shared" ca="1" si="295"/>
        <v/>
      </c>
      <c r="AC606" s="39" t="str">
        <f t="shared" si="284"/>
        <v/>
      </c>
      <c r="AD606" s="39" t="str">
        <f t="shared" ca="1" si="305"/>
        <v/>
      </c>
      <c r="AE606" s="39" t="str">
        <f t="shared" ca="1" si="296"/>
        <v/>
      </c>
      <c r="AF606" s="40"/>
      <c r="AG606" s="39">
        <f t="shared" ca="1" si="306"/>
        <v>0</v>
      </c>
      <c r="AH606" s="339"/>
      <c r="AI606" s="37" t="str">
        <f t="shared" ca="1" si="297"/>
        <v/>
      </c>
      <c r="AJ606" s="41" t="str">
        <f t="shared" ca="1" si="298"/>
        <v/>
      </c>
      <c r="AK606" s="39" t="str">
        <f t="shared" si="285"/>
        <v/>
      </c>
      <c r="AL606" s="39" t="str">
        <f t="shared" ca="1" si="307"/>
        <v/>
      </c>
      <c r="AM606" s="39" t="str">
        <f t="shared" ca="1" si="299"/>
        <v/>
      </c>
      <c r="AN606" s="40"/>
      <c r="AO606" s="39">
        <f t="shared" ca="1" si="308"/>
        <v>0</v>
      </c>
      <c r="AP606" s="339"/>
      <c r="AW606" s="329"/>
      <c r="BI606" s="329"/>
      <c r="BJ606" s="329"/>
      <c r="BK606" s="329"/>
      <c r="BL606" s="329"/>
      <c r="BM606" s="329"/>
      <c r="BN606" s="329"/>
      <c r="BO606" s="329"/>
      <c r="BP606" s="329"/>
      <c r="BQ606" s="329"/>
      <c r="BR606" s="329"/>
      <c r="BS606" s="329"/>
      <c r="BT606" s="329"/>
      <c r="BU606" s="329"/>
      <c r="BV606" s="329"/>
      <c r="BW606" s="325"/>
      <c r="BX606" s="325"/>
      <c r="BY606" s="325"/>
      <c r="BZ606" s="325"/>
      <c r="CA606" s="325"/>
      <c r="CB606" s="325"/>
      <c r="CC606" s="325"/>
      <c r="CD606" s="325"/>
      <c r="CE606" s="325"/>
      <c r="CF606" s="325"/>
      <c r="CG606" s="325"/>
      <c r="CH606" s="325"/>
      <c r="CI606" s="325"/>
      <c r="CJ606" s="325"/>
      <c r="CK606" s="325"/>
      <c r="CL606" s="325"/>
      <c r="CM606" s="325"/>
      <c r="CN606" s="325"/>
      <c r="CO606" s="325"/>
      <c r="CP606" s="325"/>
      <c r="CQ606" s="325"/>
      <c r="CR606" s="325"/>
      <c r="CS606" s="325"/>
      <c r="CT606" s="325"/>
      <c r="CU606" s="325"/>
      <c r="CV606" s="325"/>
      <c r="CW606" s="325"/>
      <c r="CX606" s="325"/>
    </row>
    <row r="607" spans="1:102" s="36" customFormat="1" ht="15" hidden="1" customHeight="1">
      <c r="A607" s="329"/>
      <c r="B607" s="37" t="str">
        <f t="shared" ca="1" si="286"/>
        <v/>
      </c>
      <c r="C607" s="41" t="str">
        <f t="shared" ca="1" si="287"/>
        <v/>
      </c>
      <c r="D607" s="39" t="str">
        <f t="shared" ca="1" si="288"/>
        <v/>
      </c>
      <c r="E607" s="39" t="str">
        <f t="shared" ca="1" si="300"/>
        <v/>
      </c>
      <c r="F607" s="39" t="str">
        <f t="shared" ca="1" si="289"/>
        <v/>
      </c>
      <c r="G607" s="101"/>
      <c r="H607" s="39">
        <f t="shared" ca="1" si="280"/>
        <v>0</v>
      </c>
      <c r="J607" s="332"/>
      <c r="K607" s="37" t="str">
        <f t="shared" ca="1" si="290"/>
        <v/>
      </c>
      <c r="L607" s="41" t="str">
        <f t="shared" ca="1" si="291"/>
        <v/>
      </c>
      <c r="M607" s="39" t="str">
        <f t="shared" si="281"/>
        <v/>
      </c>
      <c r="N607" s="39" t="str">
        <f t="shared" ca="1" si="301"/>
        <v/>
      </c>
      <c r="O607" s="39">
        <f ca="1">ROUND(Q606*$O$5/payments_per_year,2)</f>
        <v>0</v>
      </c>
      <c r="P607" s="101"/>
      <c r="Q607" s="39">
        <f t="shared" ca="1" si="302"/>
        <v>0</v>
      </c>
      <c r="R607" s="332"/>
      <c r="S607" s="37" t="str">
        <f t="shared" ca="1" si="292"/>
        <v/>
      </c>
      <c r="T607" s="41" t="str">
        <f t="shared" ca="1" si="293"/>
        <v/>
      </c>
      <c r="U607" s="39" t="str">
        <f t="shared" si="282"/>
        <v/>
      </c>
      <c r="V607" s="39" t="str">
        <f t="shared" ca="1" si="303"/>
        <v/>
      </c>
      <c r="W607" s="39">
        <f t="shared" ca="1" si="283"/>
        <v>0</v>
      </c>
      <c r="X607" s="40"/>
      <c r="Y607" s="39">
        <f t="shared" ca="1" si="304"/>
        <v>0</v>
      </c>
      <c r="Z607" s="327"/>
      <c r="AA607" s="37" t="str">
        <f t="shared" ca="1" si="294"/>
        <v/>
      </c>
      <c r="AB607" s="41" t="str">
        <f t="shared" ca="1" si="295"/>
        <v/>
      </c>
      <c r="AC607" s="39" t="str">
        <f t="shared" si="284"/>
        <v/>
      </c>
      <c r="AD607" s="39" t="str">
        <f t="shared" ca="1" si="305"/>
        <v/>
      </c>
      <c r="AE607" s="39" t="str">
        <f t="shared" ca="1" si="296"/>
        <v/>
      </c>
      <c r="AF607" s="40"/>
      <c r="AG607" s="39">
        <f t="shared" ca="1" si="306"/>
        <v>0</v>
      </c>
      <c r="AH607" s="339"/>
      <c r="AI607" s="37" t="str">
        <f t="shared" ca="1" si="297"/>
        <v/>
      </c>
      <c r="AJ607" s="41" t="str">
        <f t="shared" ca="1" si="298"/>
        <v/>
      </c>
      <c r="AK607" s="39" t="str">
        <f t="shared" si="285"/>
        <v/>
      </c>
      <c r="AL607" s="39" t="str">
        <f t="shared" ca="1" si="307"/>
        <v/>
      </c>
      <c r="AM607" s="39" t="str">
        <f t="shared" ca="1" si="299"/>
        <v/>
      </c>
      <c r="AN607" s="40"/>
      <c r="AO607" s="39">
        <f t="shared" ca="1" si="308"/>
        <v>0</v>
      </c>
      <c r="AP607" s="339"/>
      <c r="AW607" s="329"/>
      <c r="BI607" s="329"/>
      <c r="BJ607" s="329"/>
      <c r="BK607" s="329"/>
      <c r="BL607" s="329"/>
      <c r="BM607" s="329"/>
      <c r="BN607" s="329"/>
      <c r="BO607" s="329"/>
      <c r="BP607" s="329"/>
      <c r="BQ607" s="329"/>
      <c r="BR607" s="329"/>
      <c r="BS607" s="329"/>
      <c r="BT607" s="329"/>
      <c r="BU607" s="329"/>
      <c r="BV607" s="329"/>
      <c r="BW607" s="325"/>
      <c r="BX607" s="325"/>
      <c r="BY607" s="325"/>
      <c r="BZ607" s="325"/>
      <c r="CA607" s="325"/>
      <c r="CB607" s="325"/>
      <c r="CC607" s="325"/>
      <c r="CD607" s="325"/>
      <c r="CE607" s="325"/>
      <c r="CF607" s="325"/>
      <c r="CG607" s="325"/>
      <c r="CH607" s="325"/>
      <c r="CI607" s="325"/>
      <c r="CJ607" s="325"/>
      <c r="CK607" s="325"/>
      <c r="CL607" s="325"/>
      <c r="CM607" s="325"/>
      <c r="CN607" s="325"/>
      <c r="CO607" s="325"/>
      <c r="CP607" s="325"/>
      <c r="CQ607" s="325"/>
      <c r="CR607" s="325"/>
      <c r="CS607" s="325"/>
      <c r="CT607" s="325"/>
      <c r="CU607" s="325"/>
      <c r="CV607" s="325"/>
      <c r="CW607" s="325"/>
      <c r="CX607" s="325"/>
    </row>
    <row r="608" spans="1:102" s="36" customFormat="1" ht="15" hidden="1" customHeight="1">
      <c r="A608" s="329"/>
      <c r="B608" s="37" t="str">
        <f t="shared" ca="1" si="286"/>
        <v/>
      </c>
      <c r="C608" s="41" t="str">
        <f t="shared" ca="1" si="287"/>
        <v/>
      </c>
      <c r="D608" s="39" t="str">
        <f t="shared" ca="1" si="288"/>
        <v/>
      </c>
      <c r="E608" s="39" t="str">
        <f t="shared" ca="1" si="300"/>
        <v/>
      </c>
      <c r="F608" s="39" t="str">
        <f t="shared" ca="1" si="289"/>
        <v/>
      </c>
      <c r="G608" s="101"/>
      <c r="H608" s="39">
        <f t="shared" ca="1" si="280"/>
        <v>0</v>
      </c>
      <c r="J608" s="332"/>
      <c r="K608" s="37" t="str">
        <f t="shared" ca="1" si="290"/>
        <v/>
      </c>
      <c r="L608" s="41" t="str">
        <f t="shared" ca="1" si="291"/>
        <v/>
      </c>
      <c r="M608" s="39" t="str">
        <f t="shared" si="281"/>
        <v/>
      </c>
      <c r="N608" s="39" t="str">
        <f t="shared" ca="1" si="301"/>
        <v/>
      </c>
      <c r="O608" s="39" t="str">
        <f ca="1">IF(L608="","",ROUND(Q607*$O$5/payments_per_year,2))</f>
        <v/>
      </c>
      <c r="P608" s="101"/>
      <c r="Q608" s="39">
        <f t="shared" ca="1" si="302"/>
        <v>0</v>
      </c>
      <c r="R608" s="332"/>
      <c r="S608" s="37" t="str">
        <f t="shared" ca="1" si="292"/>
        <v/>
      </c>
      <c r="T608" s="41" t="str">
        <f t="shared" ca="1" si="293"/>
        <v/>
      </c>
      <c r="U608" s="39" t="str">
        <f t="shared" si="282"/>
        <v/>
      </c>
      <c r="V608" s="39" t="str">
        <f t="shared" ca="1" si="303"/>
        <v/>
      </c>
      <c r="W608" s="39">
        <f t="shared" ca="1" si="283"/>
        <v>0</v>
      </c>
      <c r="X608" s="40"/>
      <c r="Y608" s="39">
        <f t="shared" ca="1" si="304"/>
        <v>0</v>
      </c>
      <c r="Z608" s="327"/>
      <c r="AA608" s="37" t="str">
        <f t="shared" ca="1" si="294"/>
        <v/>
      </c>
      <c r="AB608" s="41" t="str">
        <f t="shared" ca="1" si="295"/>
        <v/>
      </c>
      <c r="AC608" s="39" t="str">
        <f t="shared" si="284"/>
        <v/>
      </c>
      <c r="AD608" s="39" t="str">
        <f t="shared" ca="1" si="305"/>
        <v/>
      </c>
      <c r="AE608" s="39" t="str">
        <f t="shared" ca="1" si="296"/>
        <v/>
      </c>
      <c r="AF608" s="40"/>
      <c r="AG608" s="39">
        <f t="shared" ca="1" si="306"/>
        <v>0</v>
      </c>
      <c r="AH608" s="339"/>
      <c r="AI608" s="37" t="str">
        <f t="shared" ca="1" si="297"/>
        <v/>
      </c>
      <c r="AJ608" s="41" t="str">
        <f t="shared" ca="1" si="298"/>
        <v/>
      </c>
      <c r="AK608" s="39" t="str">
        <f t="shared" si="285"/>
        <v/>
      </c>
      <c r="AL608" s="39" t="str">
        <f t="shared" ca="1" si="307"/>
        <v/>
      </c>
      <c r="AM608" s="39" t="str">
        <f t="shared" ca="1" si="299"/>
        <v/>
      </c>
      <c r="AN608" s="40"/>
      <c r="AO608" s="39">
        <f t="shared" ca="1" si="308"/>
        <v>0</v>
      </c>
      <c r="AP608" s="339"/>
      <c r="AW608" s="329"/>
      <c r="BI608" s="329"/>
      <c r="BJ608" s="329"/>
      <c r="BK608" s="329"/>
      <c r="BL608" s="329"/>
      <c r="BM608" s="329"/>
      <c r="BN608" s="329"/>
      <c r="BO608" s="329"/>
      <c r="BP608" s="329"/>
      <c r="BQ608" s="329"/>
      <c r="BR608" s="329"/>
      <c r="BS608" s="329"/>
      <c r="BT608" s="329"/>
      <c r="BU608" s="329"/>
      <c r="BV608" s="329"/>
      <c r="BW608" s="325"/>
      <c r="BX608" s="325"/>
      <c r="BY608" s="325"/>
      <c r="BZ608" s="325"/>
      <c r="CA608" s="325"/>
      <c r="CB608" s="325"/>
      <c r="CC608" s="325"/>
      <c r="CD608" s="325"/>
      <c r="CE608" s="325"/>
      <c r="CF608" s="325"/>
      <c r="CG608" s="325"/>
      <c r="CH608" s="325"/>
      <c r="CI608" s="325"/>
      <c r="CJ608" s="325"/>
      <c r="CK608" s="325"/>
      <c r="CL608" s="325"/>
      <c r="CM608" s="325"/>
      <c r="CN608" s="325"/>
      <c r="CO608" s="325"/>
      <c r="CP608" s="325"/>
      <c r="CQ608" s="325"/>
      <c r="CR608" s="325"/>
      <c r="CS608" s="325"/>
      <c r="CT608" s="325"/>
      <c r="CU608" s="325"/>
      <c r="CV608" s="325"/>
      <c r="CW608" s="325"/>
      <c r="CX608" s="325"/>
    </row>
    <row r="609" spans="1:102" s="36" customFormat="1" ht="15" hidden="1" customHeight="1">
      <c r="A609" s="329"/>
      <c r="B609" s="37" t="str">
        <f t="shared" ca="1" si="286"/>
        <v/>
      </c>
      <c r="C609" s="41" t="str">
        <f t="shared" ca="1" si="287"/>
        <v/>
      </c>
      <c r="D609" s="39" t="str">
        <f t="shared" ca="1" si="288"/>
        <v/>
      </c>
      <c r="E609" s="39" t="str">
        <f t="shared" ca="1" si="300"/>
        <v/>
      </c>
      <c r="F609" s="39" t="str">
        <f t="shared" ca="1" si="289"/>
        <v/>
      </c>
      <c r="G609" s="101"/>
      <c r="H609" s="39">
        <f t="shared" ca="1" si="280"/>
        <v>0</v>
      </c>
      <c r="J609" s="332"/>
      <c r="K609" s="37" t="str">
        <f t="shared" ca="1" si="290"/>
        <v/>
      </c>
      <c r="L609" s="41" t="str">
        <f t="shared" ca="1" si="291"/>
        <v/>
      </c>
      <c r="M609" s="39" t="str">
        <f t="shared" si="281"/>
        <v/>
      </c>
      <c r="N609" s="39" t="str">
        <f t="shared" ca="1" si="301"/>
        <v/>
      </c>
      <c r="O609" s="39">
        <f ca="1">ROUND(Q608*$O$5/payments_per_year,2)</f>
        <v>0</v>
      </c>
      <c r="P609" s="101"/>
      <c r="Q609" s="39">
        <f t="shared" ca="1" si="302"/>
        <v>0</v>
      </c>
      <c r="R609" s="332"/>
      <c r="S609" s="37" t="str">
        <f t="shared" ca="1" si="292"/>
        <v/>
      </c>
      <c r="T609" s="41" t="str">
        <f t="shared" ca="1" si="293"/>
        <v/>
      </c>
      <c r="U609" s="39" t="str">
        <f t="shared" si="282"/>
        <v/>
      </c>
      <c r="V609" s="39" t="str">
        <f t="shared" ca="1" si="303"/>
        <v/>
      </c>
      <c r="W609" s="39">
        <f t="shared" ca="1" si="283"/>
        <v>0</v>
      </c>
      <c r="X609" s="40"/>
      <c r="Y609" s="39">
        <f t="shared" ca="1" si="304"/>
        <v>0</v>
      </c>
      <c r="Z609" s="327"/>
      <c r="AA609" s="37" t="str">
        <f t="shared" ca="1" si="294"/>
        <v/>
      </c>
      <c r="AB609" s="41" t="str">
        <f t="shared" ca="1" si="295"/>
        <v/>
      </c>
      <c r="AC609" s="39" t="str">
        <f t="shared" si="284"/>
        <v/>
      </c>
      <c r="AD609" s="39" t="str">
        <f t="shared" ca="1" si="305"/>
        <v/>
      </c>
      <c r="AE609" s="39" t="str">
        <f t="shared" ca="1" si="296"/>
        <v/>
      </c>
      <c r="AF609" s="40"/>
      <c r="AG609" s="39">
        <f t="shared" ca="1" si="306"/>
        <v>0</v>
      </c>
      <c r="AH609" s="339"/>
      <c r="AI609" s="37" t="str">
        <f t="shared" ca="1" si="297"/>
        <v/>
      </c>
      <c r="AJ609" s="41" t="str">
        <f t="shared" ca="1" si="298"/>
        <v/>
      </c>
      <c r="AK609" s="39" t="str">
        <f t="shared" si="285"/>
        <v/>
      </c>
      <c r="AL609" s="39" t="str">
        <f t="shared" ca="1" si="307"/>
        <v/>
      </c>
      <c r="AM609" s="39" t="str">
        <f t="shared" ca="1" si="299"/>
        <v/>
      </c>
      <c r="AN609" s="40"/>
      <c r="AO609" s="39">
        <f t="shared" ca="1" si="308"/>
        <v>0</v>
      </c>
      <c r="AP609" s="339"/>
      <c r="AW609" s="329"/>
      <c r="BI609" s="329"/>
      <c r="BJ609" s="329"/>
      <c r="BK609" s="329"/>
      <c r="BL609" s="329"/>
      <c r="BM609" s="329"/>
      <c r="BN609" s="329"/>
      <c r="BO609" s="329"/>
      <c r="BP609" s="329"/>
      <c r="BQ609" s="329"/>
      <c r="BR609" s="329"/>
      <c r="BS609" s="329"/>
      <c r="BT609" s="329"/>
      <c r="BU609" s="329"/>
      <c r="BV609" s="329"/>
      <c r="BW609" s="325"/>
      <c r="BX609" s="325"/>
      <c r="BY609" s="325"/>
      <c r="BZ609" s="325"/>
      <c r="CA609" s="325"/>
      <c r="CB609" s="325"/>
      <c r="CC609" s="325"/>
      <c r="CD609" s="325"/>
      <c r="CE609" s="325"/>
      <c r="CF609" s="325"/>
      <c r="CG609" s="325"/>
      <c r="CH609" s="325"/>
      <c r="CI609" s="325"/>
      <c r="CJ609" s="325"/>
      <c r="CK609" s="325"/>
      <c r="CL609" s="325"/>
      <c r="CM609" s="325"/>
      <c r="CN609" s="325"/>
      <c r="CO609" s="325"/>
      <c r="CP609" s="325"/>
      <c r="CQ609" s="325"/>
      <c r="CR609" s="325"/>
      <c r="CS609" s="325"/>
      <c r="CT609" s="325"/>
      <c r="CU609" s="325"/>
      <c r="CV609" s="325"/>
      <c r="CW609" s="325"/>
      <c r="CX609" s="325"/>
    </row>
    <row r="610" spans="1:102" s="36" customFormat="1" ht="15" hidden="1" customHeight="1">
      <c r="A610" s="329"/>
      <c r="B610" s="37" t="str">
        <f t="shared" ca="1" si="286"/>
        <v/>
      </c>
      <c r="C610" s="41" t="str">
        <f t="shared" ca="1" si="287"/>
        <v/>
      </c>
      <c r="D610" s="39" t="str">
        <f t="shared" ca="1" si="288"/>
        <v/>
      </c>
      <c r="E610" s="39" t="str">
        <f t="shared" ca="1" si="300"/>
        <v/>
      </c>
      <c r="F610" s="39" t="str">
        <f t="shared" ca="1" si="289"/>
        <v/>
      </c>
      <c r="G610" s="101"/>
      <c r="H610" s="39">
        <f t="shared" ca="1" si="280"/>
        <v>0</v>
      </c>
      <c r="J610" s="332"/>
      <c r="K610" s="37" t="str">
        <f t="shared" ca="1" si="290"/>
        <v/>
      </c>
      <c r="L610" s="41" t="str">
        <f t="shared" ca="1" si="291"/>
        <v/>
      </c>
      <c r="M610" s="39" t="str">
        <f t="shared" si="281"/>
        <v/>
      </c>
      <c r="N610" s="39" t="str">
        <f t="shared" ca="1" si="301"/>
        <v/>
      </c>
      <c r="O610" s="39" t="str">
        <f ca="1">IF(L610="","",ROUND(Q609*$O$5/payments_per_year,2))</f>
        <v/>
      </c>
      <c r="P610" s="101"/>
      <c r="Q610" s="39">
        <f t="shared" ca="1" si="302"/>
        <v>0</v>
      </c>
      <c r="R610" s="332"/>
      <c r="S610" s="37" t="str">
        <f t="shared" ca="1" si="292"/>
        <v/>
      </c>
      <c r="T610" s="41" t="str">
        <f t="shared" ca="1" si="293"/>
        <v/>
      </c>
      <c r="U610" s="39" t="str">
        <f t="shared" si="282"/>
        <v/>
      </c>
      <c r="V610" s="39" t="str">
        <f t="shared" ca="1" si="303"/>
        <v/>
      </c>
      <c r="W610" s="39">
        <f t="shared" ca="1" si="283"/>
        <v>0</v>
      </c>
      <c r="X610" s="40"/>
      <c r="Y610" s="39">
        <f t="shared" ca="1" si="304"/>
        <v>0</v>
      </c>
      <c r="Z610" s="327"/>
      <c r="AA610" s="37" t="str">
        <f t="shared" ca="1" si="294"/>
        <v/>
      </c>
      <c r="AB610" s="41" t="str">
        <f t="shared" ca="1" si="295"/>
        <v/>
      </c>
      <c r="AC610" s="39" t="str">
        <f t="shared" si="284"/>
        <v/>
      </c>
      <c r="AD610" s="39" t="str">
        <f t="shared" ca="1" si="305"/>
        <v/>
      </c>
      <c r="AE610" s="39" t="str">
        <f t="shared" ca="1" si="296"/>
        <v/>
      </c>
      <c r="AF610" s="40"/>
      <c r="AG610" s="39">
        <f t="shared" ca="1" si="306"/>
        <v>0</v>
      </c>
      <c r="AH610" s="339"/>
      <c r="AI610" s="37" t="str">
        <f t="shared" ca="1" si="297"/>
        <v/>
      </c>
      <c r="AJ610" s="41" t="str">
        <f t="shared" ca="1" si="298"/>
        <v/>
      </c>
      <c r="AK610" s="39" t="str">
        <f t="shared" si="285"/>
        <v/>
      </c>
      <c r="AL610" s="39" t="str">
        <f t="shared" ca="1" si="307"/>
        <v/>
      </c>
      <c r="AM610" s="39" t="str">
        <f t="shared" ca="1" si="299"/>
        <v/>
      </c>
      <c r="AN610" s="40"/>
      <c r="AO610" s="39">
        <f t="shared" ca="1" si="308"/>
        <v>0</v>
      </c>
      <c r="AP610" s="339"/>
      <c r="AW610" s="329"/>
      <c r="BI610" s="329"/>
      <c r="BJ610" s="329"/>
      <c r="BK610" s="329"/>
      <c r="BL610" s="329"/>
      <c r="BM610" s="329"/>
      <c r="BN610" s="329"/>
      <c r="BO610" s="329"/>
      <c r="BP610" s="329"/>
      <c r="BQ610" s="329"/>
      <c r="BR610" s="329"/>
      <c r="BS610" s="329"/>
      <c r="BT610" s="329"/>
      <c r="BU610" s="329"/>
      <c r="BV610" s="329"/>
      <c r="BW610" s="325"/>
      <c r="BX610" s="325"/>
      <c r="BY610" s="325"/>
      <c r="BZ610" s="325"/>
      <c r="CA610" s="325"/>
      <c r="CB610" s="325"/>
      <c r="CC610" s="325"/>
      <c r="CD610" s="325"/>
      <c r="CE610" s="325"/>
      <c r="CF610" s="325"/>
      <c r="CG610" s="325"/>
      <c r="CH610" s="325"/>
      <c r="CI610" s="325"/>
      <c r="CJ610" s="325"/>
      <c r="CK610" s="325"/>
      <c r="CL610" s="325"/>
      <c r="CM610" s="325"/>
      <c r="CN610" s="325"/>
      <c r="CO610" s="325"/>
      <c r="CP610" s="325"/>
      <c r="CQ610" s="325"/>
      <c r="CR610" s="325"/>
      <c r="CS610" s="325"/>
      <c r="CT610" s="325"/>
      <c r="CU610" s="325"/>
      <c r="CV610" s="325"/>
      <c r="CW610" s="325"/>
      <c r="CX610" s="325"/>
    </row>
    <row r="611" spans="1:102" s="36" customFormat="1" ht="15" hidden="1" customHeight="1">
      <c r="A611" s="329"/>
      <c r="B611" s="37" t="str">
        <f t="shared" ca="1" si="286"/>
        <v/>
      </c>
      <c r="C611" s="41" t="str">
        <f t="shared" ca="1" si="287"/>
        <v/>
      </c>
      <c r="D611" s="39" t="str">
        <f t="shared" ca="1" si="288"/>
        <v/>
      </c>
      <c r="E611" s="39" t="str">
        <f t="shared" ca="1" si="300"/>
        <v/>
      </c>
      <c r="F611" s="39" t="str">
        <f t="shared" ca="1" si="289"/>
        <v/>
      </c>
      <c r="G611" s="101"/>
      <c r="H611" s="39">
        <f t="shared" ca="1" si="280"/>
        <v>0</v>
      </c>
      <c r="J611" s="332"/>
      <c r="K611" s="37" t="str">
        <f t="shared" ca="1" si="290"/>
        <v/>
      </c>
      <c r="L611" s="41" t="str">
        <f t="shared" ca="1" si="291"/>
        <v/>
      </c>
      <c r="M611" s="39" t="str">
        <f t="shared" si="281"/>
        <v/>
      </c>
      <c r="N611" s="39" t="str">
        <f t="shared" ca="1" si="301"/>
        <v/>
      </c>
      <c r="O611" s="39">
        <f ca="1">ROUND(Q610*$O$5/payments_per_year,2)</f>
        <v>0</v>
      </c>
      <c r="P611" s="101"/>
      <c r="Q611" s="39">
        <f t="shared" ca="1" si="302"/>
        <v>0</v>
      </c>
      <c r="R611" s="332"/>
      <c r="S611" s="37" t="str">
        <f t="shared" ca="1" si="292"/>
        <v/>
      </c>
      <c r="T611" s="41" t="str">
        <f t="shared" ca="1" si="293"/>
        <v/>
      </c>
      <c r="U611" s="39" t="str">
        <f t="shared" si="282"/>
        <v/>
      </c>
      <c r="V611" s="39" t="str">
        <f t="shared" ca="1" si="303"/>
        <v/>
      </c>
      <c r="W611" s="39">
        <f t="shared" ca="1" si="283"/>
        <v>0</v>
      </c>
      <c r="X611" s="40"/>
      <c r="Y611" s="39">
        <f t="shared" ca="1" si="304"/>
        <v>0</v>
      </c>
      <c r="Z611" s="327"/>
      <c r="AA611" s="37" t="str">
        <f t="shared" ca="1" si="294"/>
        <v/>
      </c>
      <c r="AB611" s="41" t="str">
        <f t="shared" ca="1" si="295"/>
        <v/>
      </c>
      <c r="AC611" s="39" t="str">
        <f t="shared" si="284"/>
        <v/>
      </c>
      <c r="AD611" s="39" t="str">
        <f t="shared" ca="1" si="305"/>
        <v/>
      </c>
      <c r="AE611" s="39" t="str">
        <f t="shared" ca="1" si="296"/>
        <v/>
      </c>
      <c r="AF611" s="40"/>
      <c r="AG611" s="39">
        <f t="shared" ca="1" si="306"/>
        <v>0</v>
      </c>
      <c r="AH611" s="339"/>
      <c r="AI611" s="37" t="str">
        <f t="shared" ca="1" si="297"/>
        <v/>
      </c>
      <c r="AJ611" s="41" t="str">
        <f t="shared" ca="1" si="298"/>
        <v/>
      </c>
      <c r="AK611" s="39" t="str">
        <f t="shared" si="285"/>
        <v/>
      </c>
      <c r="AL611" s="39" t="str">
        <f t="shared" ca="1" si="307"/>
        <v/>
      </c>
      <c r="AM611" s="39" t="str">
        <f t="shared" ca="1" si="299"/>
        <v/>
      </c>
      <c r="AN611" s="40"/>
      <c r="AO611" s="39">
        <f t="shared" ca="1" si="308"/>
        <v>0</v>
      </c>
      <c r="AP611" s="339"/>
      <c r="AW611" s="329"/>
      <c r="BI611" s="329"/>
      <c r="BJ611" s="329"/>
      <c r="BK611" s="329"/>
      <c r="BL611" s="329"/>
      <c r="BM611" s="329"/>
      <c r="BN611" s="329"/>
      <c r="BO611" s="329"/>
      <c r="BP611" s="329"/>
      <c r="BQ611" s="329"/>
      <c r="BR611" s="329"/>
      <c r="BS611" s="329"/>
      <c r="BT611" s="329"/>
      <c r="BU611" s="329"/>
      <c r="BV611" s="329"/>
      <c r="BW611" s="325"/>
      <c r="BX611" s="325"/>
      <c r="BY611" s="325"/>
      <c r="BZ611" s="325"/>
      <c r="CA611" s="325"/>
      <c r="CB611" s="325"/>
      <c r="CC611" s="325"/>
      <c r="CD611" s="325"/>
      <c r="CE611" s="325"/>
      <c r="CF611" s="325"/>
      <c r="CG611" s="325"/>
      <c r="CH611" s="325"/>
      <c r="CI611" s="325"/>
      <c r="CJ611" s="325"/>
      <c r="CK611" s="325"/>
      <c r="CL611" s="325"/>
      <c r="CM611" s="325"/>
      <c r="CN611" s="325"/>
      <c r="CO611" s="325"/>
      <c r="CP611" s="325"/>
      <c r="CQ611" s="325"/>
      <c r="CR611" s="325"/>
      <c r="CS611" s="325"/>
      <c r="CT611" s="325"/>
      <c r="CU611" s="325"/>
      <c r="CV611" s="325"/>
      <c r="CW611" s="325"/>
      <c r="CX611" s="325"/>
    </row>
    <row r="612" spans="1:102" s="36" customFormat="1" ht="15" hidden="1" customHeight="1">
      <c r="A612" s="329"/>
      <c r="B612" s="37" t="str">
        <f t="shared" ca="1" si="286"/>
        <v/>
      </c>
      <c r="C612" s="41" t="str">
        <f t="shared" ca="1" si="287"/>
        <v/>
      </c>
      <c r="D612" s="39" t="str">
        <f t="shared" ca="1" si="288"/>
        <v/>
      </c>
      <c r="E612" s="39" t="str">
        <f t="shared" ca="1" si="300"/>
        <v/>
      </c>
      <c r="F612" s="39" t="str">
        <f t="shared" ca="1" si="289"/>
        <v/>
      </c>
      <c r="G612" s="101"/>
      <c r="H612" s="39">
        <f t="shared" ca="1" si="280"/>
        <v>0</v>
      </c>
      <c r="J612" s="332"/>
      <c r="K612" s="37" t="str">
        <f t="shared" ca="1" si="290"/>
        <v/>
      </c>
      <c r="L612" s="41" t="str">
        <f t="shared" ca="1" si="291"/>
        <v/>
      </c>
      <c r="M612" s="39" t="str">
        <f t="shared" si="281"/>
        <v/>
      </c>
      <c r="N612" s="39" t="str">
        <f t="shared" ca="1" si="301"/>
        <v/>
      </c>
      <c r="O612" s="39" t="str">
        <f ca="1">IF(L612="","",ROUND(Q611*$O$5/payments_per_year,2))</f>
        <v/>
      </c>
      <c r="P612" s="101"/>
      <c r="Q612" s="39">
        <f t="shared" ca="1" si="302"/>
        <v>0</v>
      </c>
      <c r="R612" s="332"/>
      <c r="S612" s="37" t="str">
        <f t="shared" ca="1" si="292"/>
        <v/>
      </c>
      <c r="T612" s="41" t="str">
        <f t="shared" ca="1" si="293"/>
        <v/>
      </c>
      <c r="U612" s="39" t="str">
        <f t="shared" si="282"/>
        <v/>
      </c>
      <c r="V612" s="39" t="str">
        <f t="shared" ca="1" si="303"/>
        <v/>
      </c>
      <c r="W612" s="39">
        <f t="shared" ca="1" si="283"/>
        <v>0</v>
      </c>
      <c r="X612" s="40"/>
      <c r="Y612" s="39">
        <f t="shared" ca="1" si="304"/>
        <v>0</v>
      </c>
      <c r="Z612" s="327"/>
      <c r="AA612" s="37" t="str">
        <f t="shared" ca="1" si="294"/>
        <v/>
      </c>
      <c r="AB612" s="41" t="str">
        <f t="shared" ca="1" si="295"/>
        <v/>
      </c>
      <c r="AC612" s="39" t="str">
        <f t="shared" si="284"/>
        <v/>
      </c>
      <c r="AD612" s="39" t="str">
        <f t="shared" ca="1" si="305"/>
        <v/>
      </c>
      <c r="AE612" s="39" t="str">
        <f t="shared" ca="1" si="296"/>
        <v/>
      </c>
      <c r="AF612" s="40"/>
      <c r="AG612" s="39">
        <f t="shared" ca="1" si="306"/>
        <v>0</v>
      </c>
      <c r="AH612" s="339"/>
      <c r="AI612" s="37" t="str">
        <f t="shared" ca="1" si="297"/>
        <v/>
      </c>
      <c r="AJ612" s="41" t="str">
        <f t="shared" ca="1" si="298"/>
        <v/>
      </c>
      <c r="AK612" s="39" t="str">
        <f t="shared" si="285"/>
        <v/>
      </c>
      <c r="AL612" s="39" t="str">
        <f t="shared" ca="1" si="307"/>
        <v/>
      </c>
      <c r="AM612" s="39" t="str">
        <f t="shared" ca="1" si="299"/>
        <v/>
      </c>
      <c r="AN612" s="40"/>
      <c r="AO612" s="39">
        <f t="shared" ca="1" si="308"/>
        <v>0</v>
      </c>
      <c r="AP612" s="339"/>
      <c r="AW612" s="329"/>
      <c r="BI612" s="329"/>
      <c r="BJ612" s="329"/>
      <c r="BK612" s="329"/>
      <c r="BL612" s="329"/>
      <c r="BM612" s="329"/>
      <c r="BN612" s="329"/>
      <c r="BO612" s="329"/>
      <c r="BP612" s="329"/>
      <c r="BQ612" s="329"/>
      <c r="BR612" s="329"/>
      <c r="BS612" s="329"/>
      <c r="BT612" s="329"/>
      <c r="BU612" s="329"/>
      <c r="BV612" s="329"/>
      <c r="BW612" s="325"/>
      <c r="BX612" s="325"/>
      <c r="BY612" s="325"/>
      <c r="BZ612" s="325"/>
      <c r="CA612" s="325"/>
      <c r="CB612" s="325"/>
      <c r="CC612" s="325"/>
      <c r="CD612" s="325"/>
      <c r="CE612" s="325"/>
      <c r="CF612" s="325"/>
      <c r="CG612" s="325"/>
      <c r="CH612" s="325"/>
      <c r="CI612" s="325"/>
      <c r="CJ612" s="325"/>
      <c r="CK612" s="325"/>
      <c r="CL612" s="325"/>
      <c r="CM612" s="325"/>
      <c r="CN612" s="325"/>
      <c r="CO612" s="325"/>
      <c r="CP612" s="325"/>
      <c r="CQ612" s="325"/>
      <c r="CR612" s="325"/>
      <c r="CS612" s="325"/>
      <c r="CT612" s="325"/>
      <c r="CU612" s="325"/>
      <c r="CV612" s="325"/>
      <c r="CW612" s="325"/>
      <c r="CX612" s="325"/>
    </row>
    <row r="613" spans="1:102" s="36" customFormat="1" ht="15" hidden="1" customHeight="1">
      <c r="A613" s="329"/>
      <c r="B613" s="37" t="str">
        <f t="shared" ca="1" si="286"/>
        <v/>
      </c>
      <c r="C613" s="41" t="str">
        <f t="shared" ca="1" si="287"/>
        <v/>
      </c>
      <c r="D613" s="39" t="str">
        <f t="shared" ca="1" si="288"/>
        <v/>
      </c>
      <c r="E613" s="39" t="str">
        <f t="shared" ca="1" si="300"/>
        <v/>
      </c>
      <c r="F613" s="39" t="str">
        <f t="shared" ca="1" si="289"/>
        <v/>
      </c>
      <c r="G613" s="101"/>
      <c r="H613" s="39">
        <f t="shared" ca="1" si="280"/>
        <v>0</v>
      </c>
      <c r="J613" s="332"/>
      <c r="K613" s="37" t="str">
        <f t="shared" ca="1" si="290"/>
        <v/>
      </c>
      <c r="L613" s="41" t="str">
        <f t="shared" ca="1" si="291"/>
        <v/>
      </c>
      <c r="M613" s="39" t="str">
        <f t="shared" si="281"/>
        <v/>
      </c>
      <c r="N613" s="39" t="str">
        <f t="shared" ca="1" si="301"/>
        <v/>
      </c>
      <c r="O613" s="39">
        <f ca="1">ROUND(Q612*$O$5/payments_per_year,2)</f>
        <v>0</v>
      </c>
      <c r="P613" s="101"/>
      <c r="Q613" s="39">
        <f t="shared" ca="1" si="302"/>
        <v>0</v>
      </c>
      <c r="R613" s="332"/>
      <c r="S613" s="37" t="str">
        <f t="shared" ca="1" si="292"/>
        <v/>
      </c>
      <c r="T613" s="41" t="str">
        <f t="shared" ca="1" si="293"/>
        <v/>
      </c>
      <c r="U613" s="39" t="str">
        <f t="shared" si="282"/>
        <v/>
      </c>
      <c r="V613" s="39" t="str">
        <f t="shared" ca="1" si="303"/>
        <v/>
      </c>
      <c r="W613" s="39">
        <f t="shared" ca="1" si="283"/>
        <v>0</v>
      </c>
      <c r="X613" s="40"/>
      <c r="Y613" s="39">
        <f t="shared" ca="1" si="304"/>
        <v>0</v>
      </c>
      <c r="Z613" s="327"/>
      <c r="AA613" s="37" t="str">
        <f t="shared" ca="1" si="294"/>
        <v/>
      </c>
      <c r="AB613" s="41" t="str">
        <f t="shared" ca="1" si="295"/>
        <v/>
      </c>
      <c r="AC613" s="39" t="str">
        <f t="shared" si="284"/>
        <v/>
      </c>
      <c r="AD613" s="39" t="str">
        <f t="shared" ca="1" si="305"/>
        <v/>
      </c>
      <c r="AE613" s="39" t="str">
        <f t="shared" ca="1" si="296"/>
        <v/>
      </c>
      <c r="AF613" s="40"/>
      <c r="AG613" s="39">
        <f t="shared" ca="1" si="306"/>
        <v>0</v>
      </c>
      <c r="AH613" s="339"/>
      <c r="AI613" s="37" t="str">
        <f t="shared" ca="1" si="297"/>
        <v/>
      </c>
      <c r="AJ613" s="41" t="str">
        <f t="shared" ca="1" si="298"/>
        <v/>
      </c>
      <c r="AK613" s="39" t="str">
        <f t="shared" si="285"/>
        <v/>
      </c>
      <c r="AL613" s="39" t="str">
        <f t="shared" ca="1" si="307"/>
        <v/>
      </c>
      <c r="AM613" s="39" t="str">
        <f t="shared" ca="1" si="299"/>
        <v/>
      </c>
      <c r="AN613" s="40"/>
      <c r="AO613" s="39">
        <f t="shared" ca="1" si="308"/>
        <v>0</v>
      </c>
      <c r="AP613" s="339"/>
      <c r="AW613" s="329"/>
      <c r="BI613" s="329"/>
      <c r="BJ613" s="329"/>
      <c r="BK613" s="329"/>
      <c r="BL613" s="329"/>
      <c r="BM613" s="329"/>
      <c r="BN613" s="329"/>
      <c r="BO613" s="329"/>
      <c r="BP613" s="329"/>
      <c r="BQ613" s="329"/>
      <c r="BR613" s="329"/>
      <c r="BS613" s="329"/>
      <c r="BT613" s="329"/>
      <c r="BU613" s="329"/>
      <c r="BV613" s="329"/>
      <c r="BW613" s="325"/>
      <c r="BX613" s="325"/>
      <c r="BY613" s="325"/>
      <c r="BZ613" s="325"/>
      <c r="CA613" s="325"/>
      <c r="CB613" s="325"/>
      <c r="CC613" s="325"/>
      <c r="CD613" s="325"/>
      <c r="CE613" s="325"/>
      <c r="CF613" s="325"/>
      <c r="CG613" s="325"/>
      <c r="CH613" s="325"/>
      <c r="CI613" s="325"/>
      <c r="CJ613" s="325"/>
      <c r="CK613" s="325"/>
      <c r="CL613" s="325"/>
      <c r="CM613" s="325"/>
      <c r="CN613" s="325"/>
      <c r="CO613" s="325"/>
      <c r="CP613" s="325"/>
      <c r="CQ613" s="325"/>
      <c r="CR613" s="325"/>
      <c r="CS613" s="325"/>
      <c r="CT613" s="325"/>
      <c r="CU613" s="325"/>
      <c r="CV613" s="325"/>
      <c r="CW613" s="325"/>
      <c r="CX613" s="325"/>
    </row>
    <row r="614" spans="1:102" s="36" customFormat="1" ht="15" hidden="1" customHeight="1">
      <c r="A614" s="329"/>
      <c r="B614" s="37" t="str">
        <f t="shared" ca="1" si="286"/>
        <v/>
      </c>
      <c r="C614" s="41" t="str">
        <f t="shared" ca="1" si="287"/>
        <v/>
      </c>
      <c r="D614" s="39" t="str">
        <f t="shared" ca="1" si="288"/>
        <v/>
      </c>
      <c r="E614" s="39" t="str">
        <f t="shared" ca="1" si="300"/>
        <v/>
      </c>
      <c r="F614" s="39" t="str">
        <f t="shared" ca="1" si="289"/>
        <v/>
      </c>
      <c r="G614" s="101"/>
      <c r="H614" s="39">
        <f t="shared" ca="1" si="280"/>
        <v>0</v>
      </c>
      <c r="J614" s="332"/>
      <c r="K614" s="37" t="str">
        <f t="shared" ca="1" si="290"/>
        <v/>
      </c>
      <c r="L614" s="41" t="str">
        <f t="shared" ca="1" si="291"/>
        <v/>
      </c>
      <c r="M614" s="39" t="str">
        <f t="shared" si="281"/>
        <v/>
      </c>
      <c r="N614" s="39" t="str">
        <f t="shared" ca="1" si="301"/>
        <v/>
      </c>
      <c r="O614" s="39" t="str">
        <f ca="1">IF(L614="","",ROUND(Q613*$O$5/payments_per_year,2))</f>
        <v/>
      </c>
      <c r="P614" s="101"/>
      <c r="Q614" s="39">
        <f t="shared" ca="1" si="302"/>
        <v>0</v>
      </c>
      <c r="R614" s="332"/>
      <c r="S614" s="37" t="str">
        <f t="shared" ca="1" si="292"/>
        <v/>
      </c>
      <c r="T614" s="41" t="str">
        <f t="shared" ca="1" si="293"/>
        <v/>
      </c>
      <c r="U614" s="39" t="str">
        <f t="shared" si="282"/>
        <v/>
      </c>
      <c r="V614" s="39" t="str">
        <f t="shared" ca="1" si="303"/>
        <v/>
      </c>
      <c r="W614" s="39">
        <f t="shared" ca="1" si="283"/>
        <v>0</v>
      </c>
      <c r="X614" s="40"/>
      <c r="Y614" s="39">
        <f t="shared" ca="1" si="304"/>
        <v>0</v>
      </c>
      <c r="Z614" s="327"/>
      <c r="AA614" s="37" t="str">
        <f t="shared" ca="1" si="294"/>
        <v/>
      </c>
      <c r="AB614" s="41" t="str">
        <f t="shared" ca="1" si="295"/>
        <v/>
      </c>
      <c r="AC614" s="39" t="str">
        <f t="shared" si="284"/>
        <v/>
      </c>
      <c r="AD614" s="39" t="str">
        <f t="shared" ca="1" si="305"/>
        <v/>
      </c>
      <c r="AE614" s="39" t="str">
        <f t="shared" ca="1" si="296"/>
        <v/>
      </c>
      <c r="AF614" s="40"/>
      <c r="AG614" s="39">
        <f t="shared" ca="1" si="306"/>
        <v>0</v>
      </c>
      <c r="AH614" s="339"/>
      <c r="AI614" s="37" t="str">
        <f t="shared" ca="1" si="297"/>
        <v/>
      </c>
      <c r="AJ614" s="41" t="str">
        <f t="shared" ca="1" si="298"/>
        <v/>
      </c>
      <c r="AK614" s="39" t="str">
        <f t="shared" si="285"/>
        <v/>
      </c>
      <c r="AL614" s="39" t="str">
        <f t="shared" ca="1" si="307"/>
        <v/>
      </c>
      <c r="AM614" s="39" t="str">
        <f t="shared" ca="1" si="299"/>
        <v/>
      </c>
      <c r="AN614" s="40"/>
      <c r="AO614" s="39">
        <f t="shared" ca="1" si="308"/>
        <v>0</v>
      </c>
      <c r="AP614" s="339"/>
      <c r="AW614" s="329"/>
      <c r="BI614" s="329"/>
      <c r="BJ614" s="329"/>
      <c r="BK614" s="329"/>
      <c r="BL614" s="329"/>
      <c r="BM614" s="329"/>
      <c r="BN614" s="329"/>
      <c r="BO614" s="329"/>
      <c r="BP614" s="329"/>
      <c r="BQ614" s="329"/>
      <c r="BR614" s="329"/>
      <c r="BS614" s="329"/>
      <c r="BT614" s="329"/>
      <c r="BU614" s="329"/>
      <c r="BV614" s="329"/>
      <c r="BW614" s="325"/>
      <c r="BX614" s="325"/>
      <c r="BY614" s="325"/>
      <c r="BZ614" s="325"/>
      <c r="CA614" s="325"/>
      <c r="CB614" s="325"/>
      <c r="CC614" s="325"/>
      <c r="CD614" s="325"/>
      <c r="CE614" s="325"/>
      <c r="CF614" s="325"/>
      <c r="CG614" s="325"/>
      <c r="CH614" s="325"/>
      <c r="CI614" s="325"/>
      <c r="CJ614" s="325"/>
      <c r="CK614" s="325"/>
      <c r="CL614" s="325"/>
      <c r="CM614" s="325"/>
      <c r="CN614" s="325"/>
      <c r="CO614" s="325"/>
      <c r="CP614" s="325"/>
      <c r="CQ614" s="325"/>
      <c r="CR614" s="325"/>
      <c r="CS614" s="325"/>
      <c r="CT614" s="325"/>
      <c r="CU614" s="325"/>
      <c r="CV614" s="325"/>
      <c r="CW614" s="325"/>
      <c r="CX614" s="325"/>
    </row>
    <row r="615" spans="1:102" s="36" customFormat="1" ht="15" hidden="1" customHeight="1">
      <c r="A615" s="329"/>
      <c r="B615" s="37" t="str">
        <f t="shared" ca="1" si="286"/>
        <v/>
      </c>
      <c r="C615" s="41" t="str">
        <f t="shared" ca="1" si="287"/>
        <v/>
      </c>
      <c r="D615" s="39" t="str">
        <f t="shared" ca="1" si="288"/>
        <v/>
      </c>
      <c r="E615" s="39" t="str">
        <f t="shared" ca="1" si="300"/>
        <v/>
      </c>
      <c r="F615" s="39" t="str">
        <f t="shared" ca="1" si="289"/>
        <v/>
      </c>
      <c r="G615" s="101"/>
      <c r="H615" s="39">
        <f t="shared" ca="1" si="280"/>
        <v>0</v>
      </c>
      <c r="J615" s="332"/>
      <c r="K615" s="37" t="str">
        <f t="shared" ca="1" si="290"/>
        <v/>
      </c>
      <c r="L615" s="41" t="str">
        <f t="shared" ca="1" si="291"/>
        <v/>
      </c>
      <c r="M615" s="39" t="str">
        <f t="shared" si="281"/>
        <v/>
      </c>
      <c r="N615" s="39" t="str">
        <f t="shared" ca="1" si="301"/>
        <v/>
      </c>
      <c r="O615" s="39">
        <f ca="1">ROUND(Q614*$O$5/payments_per_year,2)</f>
        <v>0</v>
      </c>
      <c r="P615" s="101"/>
      <c r="Q615" s="39">
        <f t="shared" ca="1" si="302"/>
        <v>0</v>
      </c>
      <c r="R615" s="332"/>
      <c r="S615" s="37" t="str">
        <f t="shared" ca="1" si="292"/>
        <v/>
      </c>
      <c r="T615" s="41" t="str">
        <f t="shared" ca="1" si="293"/>
        <v/>
      </c>
      <c r="U615" s="39" t="str">
        <f t="shared" si="282"/>
        <v/>
      </c>
      <c r="V615" s="39" t="str">
        <f t="shared" ca="1" si="303"/>
        <v/>
      </c>
      <c r="W615" s="39">
        <f t="shared" ca="1" si="283"/>
        <v>0</v>
      </c>
      <c r="X615" s="40"/>
      <c r="Y615" s="39">
        <f t="shared" ca="1" si="304"/>
        <v>0</v>
      </c>
      <c r="Z615" s="327"/>
      <c r="AA615" s="37" t="str">
        <f t="shared" ca="1" si="294"/>
        <v/>
      </c>
      <c r="AB615" s="41" t="str">
        <f t="shared" ca="1" si="295"/>
        <v/>
      </c>
      <c r="AC615" s="39" t="str">
        <f t="shared" si="284"/>
        <v/>
      </c>
      <c r="AD615" s="39" t="str">
        <f t="shared" ca="1" si="305"/>
        <v/>
      </c>
      <c r="AE615" s="39" t="str">
        <f t="shared" ca="1" si="296"/>
        <v/>
      </c>
      <c r="AF615" s="40"/>
      <c r="AG615" s="39">
        <f t="shared" ca="1" si="306"/>
        <v>0</v>
      </c>
      <c r="AH615" s="339"/>
      <c r="AI615" s="37" t="str">
        <f t="shared" ca="1" si="297"/>
        <v/>
      </c>
      <c r="AJ615" s="41" t="str">
        <f t="shared" ca="1" si="298"/>
        <v/>
      </c>
      <c r="AK615" s="39" t="str">
        <f t="shared" si="285"/>
        <v/>
      </c>
      <c r="AL615" s="39" t="str">
        <f t="shared" ca="1" si="307"/>
        <v/>
      </c>
      <c r="AM615" s="39" t="str">
        <f t="shared" ca="1" si="299"/>
        <v/>
      </c>
      <c r="AN615" s="40"/>
      <c r="AO615" s="39">
        <f t="shared" ca="1" si="308"/>
        <v>0</v>
      </c>
      <c r="AP615" s="339"/>
      <c r="AW615" s="329"/>
      <c r="BI615" s="329"/>
      <c r="BJ615" s="329"/>
      <c r="BK615" s="329"/>
      <c r="BL615" s="329"/>
      <c r="BM615" s="329"/>
      <c r="BN615" s="329"/>
      <c r="BO615" s="329"/>
      <c r="BP615" s="329"/>
      <c r="BQ615" s="329"/>
      <c r="BR615" s="329"/>
      <c r="BS615" s="329"/>
      <c r="BT615" s="329"/>
      <c r="BU615" s="329"/>
      <c r="BV615" s="329"/>
      <c r="BW615" s="325"/>
      <c r="BX615" s="325"/>
      <c r="BY615" s="325"/>
      <c r="BZ615" s="325"/>
      <c r="CA615" s="325"/>
      <c r="CB615" s="325"/>
      <c r="CC615" s="325"/>
      <c r="CD615" s="325"/>
      <c r="CE615" s="325"/>
      <c r="CF615" s="325"/>
      <c r="CG615" s="325"/>
      <c r="CH615" s="325"/>
      <c r="CI615" s="325"/>
      <c r="CJ615" s="325"/>
      <c r="CK615" s="325"/>
      <c r="CL615" s="325"/>
      <c r="CM615" s="325"/>
      <c r="CN615" s="325"/>
      <c r="CO615" s="325"/>
      <c r="CP615" s="325"/>
      <c r="CQ615" s="325"/>
      <c r="CR615" s="325"/>
      <c r="CS615" s="325"/>
      <c r="CT615" s="325"/>
      <c r="CU615" s="325"/>
      <c r="CV615" s="325"/>
      <c r="CW615" s="325"/>
      <c r="CX615" s="325"/>
    </row>
    <row r="616" spans="1:102" s="36" customFormat="1" ht="15" hidden="1" customHeight="1">
      <c r="A616" s="329"/>
      <c r="B616" s="37" t="str">
        <f t="shared" ca="1" si="286"/>
        <v/>
      </c>
      <c r="C616" s="41" t="str">
        <f t="shared" ca="1" si="287"/>
        <v/>
      </c>
      <c r="D616" s="39" t="str">
        <f t="shared" ca="1" si="288"/>
        <v/>
      </c>
      <c r="E616" s="39" t="str">
        <f t="shared" ca="1" si="300"/>
        <v/>
      </c>
      <c r="F616" s="39" t="str">
        <f t="shared" ca="1" si="289"/>
        <v/>
      </c>
      <c r="G616" s="101"/>
      <c r="H616" s="39">
        <f t="shared" ca="1" si="280"/>
        <v>0</v>
      </c>
      <c r="J616" s="332"/>
      <c r="K616" s="37" t="str">
        <f t="shared" ca="1" si="290"/>
        <v/>
      </c>
      <c r="L616" s="41" t="str">
        <f t="shared" ca="1" si="291"/>
        <v/>
      </c>
      <c r="M616" s="39" t="str">
        <f t="shared" si="281"/>
        <v/>
      </c>
      <c r="N616" s="39" t="str">
        <f t="shared" ca="1" si="301"/>
        <v/>
      </c>
      <c r="O616" s="39" t="str">
        <f ca="1">IF(L616="","",ROUND(Q615*$O$5/payments_per_year,2))</f>
        <v/>
      </c>
      <c r="P616" s="101"/>
      <c r="Q616" s="39">
        <f t="shared" ca="1" si="302"/>
        <v>0</v>
      </c>
      <c r="R616" s="332"/>
      <c r="S616" s="37" t="str">
        <f t="shared" ca="1" si="292"/>
        <v/>
      </c>
      <c r="T616" s="41" t="str">
        <f t="shared" ca="1" si="293"/>
        <v/>
      </c>
      <c r="U616" s="39" t="str">
        <f t="shared" si="282"/>
        <v/>
      </c>
      <c r="V616" s="39" t="str">
        <f t="shared" ca="1" si="303"/>
        <v/>
      </c>
      <c r="W616" s="39">
        <f t="shared" ca="1" si="283"/>
        <v>0</v>
      </c>
      <c r="X616" s="40"/>
      <c r="Y616" s="39">
        <f t="shared" ca="1" si="304"/>
        <v>0</v>
      </c>
      <c r="Z616" s="327"/>
      <c r="AA616" s="37" t="str">
        <f t="shared" ca="1" si="294"/>
        <v/>
      </c>
      <c r="AB616" s="41" t="str">
        <f t="shared" ca="1" si="295"/>
        <v/>
      </c>
      <c r="AC616" s="39" t="str">
        <f t="shared" si="284"/>
        <v/>
      </c>
      <c r="AD616" s="39" t="str">
        <f t="shared" ca="1" si="305"/>
        <v/>
      </c>
      <c r="AE616" s="39" t="str">
        <f t="shared" ca="1" si="296"/>
        <v/>
      </c>
      <c r="AF616" s="40"/>
      <c r="AG616" s="39">
        <f t="shared" ca="1" si="306"/>
        <v>0</v>
      </c>
      <c r="AH616" s="339"/>
      <c r="AI616" s="37" t="str">
        <f t="shared" ca="1" si="297"/>
        <v/>
      </c>
      <c r="AJ616" s="41" t="str">
        <f t="shared" ca="1" si="298"/>
        <v/>
      </c>
      <c r="AK616" s="39" t="str">
        <f t="shared" si="285"/>
        <v/>
      </c>
      <c r="AL616" s="39" t="str">
        <f t="shared" ca="1" si="307"/>
        <v/>
      </c>
      <c r="AM616" s="39" t="str">
        <f t="shared" ca="1" si="299"/>
        <v/>
      </c>
      <c r="AN616" s="40"/>
      <c r="AO616" s="39">
        <f t="shared" ca="1" si="308"/>
        <v>0</v>
      </c>
      <c r="AP616" s="339"/>
      <c r="AW616" s="329"/>
      <c r="BI616" s="329"/>
      <c r="BJ616" s="329"/>
      <c r="BK616" s="329"/>
      <c r="BL616" s="329"/>
      <c r="BM616" s="329"/>
      <c r="BN616" s="329"/>
      <c r="BO616" s="329"/>
      <c r="BP616" s="329"/>
      <c r="BQ616" s="329"/>
      <c r="BR616" s="329"/>
      <c r="BS616" s="329"/>
      <c r="BT616" s="329"/>
      <c r="BU616" s="329"/>
      <c r="BV616" s="329"/>
      <c r="BW616" s="325"/>
      <c r="BX616" s="325"/>
      <c r="BY616" s="325"/>
      <c r="BZ616" s="325"/>
      <c r="CA616" s="325"/>
      <c r="CB616" s="325"/>
      <c r="CC616" s="325"/>
      <c r="CD616" s="325"/>
      <c r="CE616" s="325"/>
      <c r="CF616" s="325"/>
      <c r="CG616" s="325"/>
      <c r="CH616" s="325"/>
      <c r="CI616" s="325"/>
      <c r="CJ616" s="325"/>
      <c r="CK616" s="325"/>
      <c r="CL616" s="325"/>
      <c r="CM616" s="325"/>
      <c r="CN616" s="325"/>
      <c r="CO616" s="325"/>
      <c r="CP616" s="325"/>
      <c r="CQ616" s="325"/>
      <c r="CR616" s="325"/>
      <c r="CS616" s="325"/>
      <c r="CT616" s="325"/>
      <c r="CU616" s="325"/>
      <c r="CV616" s="325"/>
      <c r="CW616" s="325"/>
      <c r="CX616" s="325"/>
    </row>
    <row r="617" spans="1:102" s="36" customFormat="1" ht="15" hidden="1" customHeight="1">
      <c r="A617" s="329"/>
      <c r="B617" s="37" t="str">
        <f t="shared" ca="1" si="286"/>
        <v/>
      </c>
      <c r="C617" s="41" t="str">
        <f t="shared" ca="1" si="287"/>
        <v/>
      </c>
      <c r="D617" s="39" t="str">
        <f t="shared" ca="1" si="288"/>
        <v/>
      </c>
      <c r="E617" s="39" t="str">
        <f t="shared" ca="1" si="300"/>
        <v/>
      </c>
      <c r="F617" s="39" t="str">
        <f t="shared" ca="1" si="289"/>
        <v/>
      </c>
      <c r="G617" s="101"/>
      <c r="H617" s="39">
        <f t="shared" ca="1" si="280"/>
        <v>0</v>
      </c>
      <c r="J617" s="332"/>
      <c r="K617" s="37" t="str">
        <f t="shared" ca="1" si="290"/>
        <v/>
      </c>
      <c r="L617" s="41" t="str">
        <f t="shared" ca="1" si="291"/>
        <v/>
      </c>
      <c r="M617" s="39" t="str">
        <f t="shared" si="281"/>
        <v/>
      </c>
      <c r="N617" s="39" t="str">
        <f t="shared" ca="1" si="301"/>
        <v/>
      </c>
      <c r="O617" s="39">
        <f ca="1">ROUND(Q616*$O$5/payments_per_year,2)</f>
        <v>0</v>
      </c>
      <c r="P617" s="101"/>
      <c r="Q617" s="39">
        <f t="shared" ca="1" si="302"/>
        <v>0</v>
      </c>
      <c r="R617" s="332"/>
      <c r="S617" s="37" t="str">
        <f t="shared" ca="1" si="292"/>
        <v/>
      </c>
      <c r="T617" s="41" t="str">
        <f t="shared" ca="1" si="293"/>
        <v/>
      </c>
      <c r="U617" s="39" t="str">
        <f t="shared" si="282"/>
        <v/>
      </c>
      <c r="V617" s="39" t="str">
        <f t="shared" ca="1" si="303"/>
        <v/>
      </c>
      <c r="W617" s="39">
        <f t="shared" ca="1" si="283"/>
        <v>0</v>
      </c>
      <c r="X617" s="40"/>
      <c r="Y617" s="39">
        <f t="shared" ca="1" si="304"/>
        <v>0</v>
      </c>
      <c r="Z617" s="327"/>
      <c r="AA617" s="37" t="str">
        <f t="shared" ca="1" si="294"/>
        <v/>
      </c>
      <c r="AB617" s="41" t="str">
        <f t="shared" ca="1" si="295"/>
        <v/>
      </c>
      <c r="AC617" s="39" t="str">
        <f t="shared" si="284"/>
        <v/>
      </c>
      <c r="AD617" s="39" t="str">
        <f t="shared" ca="1" si="305"/>
        <v/>
      </c>
      <c r="AE617" s="39" t="str">
        <f t="shared" ca="1" si="296"/>
        <v/>
      </c>
      <c r="AF617" s="40"/>
      <c r="AG617" s="39">
        <f t="shared" ca="1" si="306"/>
        <v>0</v>
      </c>
      <c r="AH617" s="339"/>
      <c r="AI617" s="37" t="str">
        <f t="shared" ca="1" si="297"/>
        <v/>
      </c>
      <c r="AJ617" s="41" t="str">
        <f t="shared" ca="1" si="298"/>
        <v/>
      </c>
      <c r="AK617" s="39" t="str">
        <f t="shared" si="285"/>
        <v/>
      </c>
      <c r="AL617" s="39" t="str">
        <f t="shared" ca="1" si="307"/>
        <v/>
      </c>
      <c r="AM617" s="39" t="str">
        <f t="shared" ca="1" si="299"/>
        <v/>
      </c>
      <c r="AN617" s="40"/>
      <c r="AO617" s="39">
        <f t="shared" ca="1" si="308"/>
        <v>0</v>
      </c>
      <c r="AP617" s="339"/>
      <c r="AW617" s="329"/>
      <c r="BI617" s="329"/>
      <c r="BJ617" s="329"/>
      <c r="BK617" s="329"/>
      <c r="BL617" s="329"/>
      <c r="BM617" s="329"/>
      <c r="BN617" s="329"/>
      <c r="BO617" s="329"/>
      <c r="BP617" s="329"/>
      <c r="BQ617" s="329"/>
      <c r="BR617" s="329"/>
      <c r="BS617" s="329"/>
      <c r="BT617" s="329"/>
      <c r="BU617" s="329"/>
      <c r="BV617" s="329"/>
      <c r="BW617" s="325"/>
      <c r="BX617" s="325"/>
      <c r="BY617" s="325"/>
      <c r="BZ617" s="325"/>
      <c r="CA617" s="325"/>
      <c r="CB617" s="325"/>
      <c r="CC617" s="325"/>
      <c r="CD617" s="325"/>
      <c r="CE617" s="325"/>
      <c r="CF617" s="325"/>
      <c r="CG617" s="325"/>
      <c r="CH617" s="325"/>
      <c r="CI617" s="325"/>
      <c r="CJ617" s="325"/>
      <c r="CK617" s="325"/>
      <c r="CL617" s="325"/>
      <c r="CM617" s="325"/>
      <c r="CN617" s="325"/>
      <c r="CO617" s="325"/>
      <c r="CP617" s="325"/>
      <c r="CQ617" s="325"/>
      <c r="CR617" s="325"/>
      <c r="CS617" s="325"/>
      <c r="CT617" s="325"/>
      <c r="CU617" s="325"/>
      <c r="CV617" s="325"/>
      <c r="CW617" s="325"/>
      <c r="CX617" s="325"/>
    </row>
    <row r="618" spans="1:102" s="36" customFormat="1" ht="15" hidden="1" customHeight="1">
      <c r="A618" s="329"/>
      <c r="B618" s="37" t="str">
        <f t="shared" ca="1" si="286"/>
        <v/>
      </c>
      <c r="C618" s="41" t="str">
        <f t="shared" ca="1" si="287"/>
        <v/>
      </c>
      <c r="D618" s="39" t="str">
        <f t="shared" ca="1" si="288"/>
        <v/>
      </c>
      <c r="E618" s="39" t="str">
        <f t="shared" ca="1" si="300"/>
        <v/>
      </c>
      <c r="F618" s="39" t="str">
        <f t="shared" ca="1" si="289"/>
        <v/>
      </c>
      <c r="G618" s="101"/>
      <c r="H618" s="39">
        <f t="shared" ca="1" si="280"/>
        <v>0</v>
      </c>
      <c r="J618" s="332"/>
      <c r="K618" s="37" t="str">
        <f t="shared" ca="1" si="290"/>
        <v/>
      </c>
      <c r="L618" s="41" t="str">
        <f t="shared" ca="1" si="291"/>
        <v/>
      </c>
      <c r="M618" s="39" t="str">
        <f t="shared" si="281"/>
        <v/>
      </c>
      <c r="N618" s="39" t="str">
        <f t="shared" ca="1" si="301"/>
        <v/>
      </c>
      <c r="O618" s="39" t="str">
        <f ca="1">IF(L618="","",ROUND(Q617*$O$5/payments_per_year,2))</f>
        <v/>
      </c>
      <c r="P618" s="101"/>
      <c r="Q618" s="39">
        <f t="shared" ca="1" si="302"/>
        <v>0</v>
      </c>
      <c r="R618" s="332"/>
      <c r="S618" s="37" t="str">
        <f t="shared" ca="1" si="292"/>
        <v/>
      </c>
      <c r="T618" s="41" t="str">
        <f t="shared" ca="1" si="293"/>
        <v/>
      </c>
      <c r="U618" s="39" t="str">
        <f t="shared" si="282"/>
        <v/>
      </c>
      <c r="V618" s="39" t="str">
        <f t="shared" ca="1" si="303"/>
        <v/>
      </c>
      <c r="W618" s="39">
        <f t="shared" ca="1" si="283"/>
        <v>0</v>
      </c>
      <c r="X618" s="40"/>
      <c r="Y618" s="39">
        <f t="shared" ca="1" si="304"/>
        <v>0</v>
      </c>
      <c r="Z618" s="327"/>
      <c r="AA618" s="37" t="str">
        <f t="shared" ca="1" si="294"/>
        <v/>
      </c>
      <c r="AB618" s="41" t="str">
        <f t="shared" ca="1" si="295"/>
        <v/>
      </c>
      <c r="AC618" s="39" t="str">
        <f t="shared" si="284"/>
        <v/>
      </c>
      <c r="AD618" s="39" t="str">
        <f t="shared" ca="1" si="305"/>
        <v/>
      </c>
      <c r="AE618" s="39" t="str">
        <f t="shared" ca="1" si="296"/>
        <v/>
      </c>
      <c r="AF618" s="40"/>
      <c r="AG618" s="39">
        <f t="shared" ca="1" si="306"/>
        <v>0</v>
      </c>
      <c r="AH618" s="339"/>
      <c r="AI618" s="37" t="str">
        <f t="shared" ca="1" si="297"/>
        <v/>
      </c>
      <c r="AJ618" s="41" t="str">
        <f t="shared" ca="1" si="298"/>
        <v/>
      </c>
      <c r="AK618" s="39" t="str">
        <f t="shared" si="285"/>
        <v/>
      </c>
      <c r="AL618" s="39" t="str">
        <f t="shared" ca="1" si="307"/>
        <v/>
      </c>
      <c r="AM618" s="39" t="str">
        <f t="shared" ca="1" si="299"/>
        <v/>
      </c>
      <c r="AN618" s="40"/>
      <c r="AO618" s="39">
        <f t="shared" ca="1" si="308"/>
        <v>0</v>
      </c>
      <c r="AP618" s="339"/>
      <c r="AW618" s="329"/>
      <c r="BI618" s="329"/>
      <c r="BJ618" s="329"/>
      <c r="BK618" s="329"/>
      <c r="BL618" s="329"/>
      <c r="BM618" s="329"/>
      <c r="BN618" s="329"/>
      <c r="BO618" s="329"/>
      <c r="BP618" s="329"/>
      <c r="BQ618" s="329"/>
      <c r="BR618" s="329"/>
      <c r="BS618" s="329"/>
      <c r="BT618" s="329"/>
      <c r="BU618" s="329"/>
      <c r="BV618" s="329"/>
      <c r="BW618" s="325"/>
      <c r="BX618" s="325"/>
      <c r="BY618" s="325"/>
      <c r="BZ618" s="325"/>
      <c r="CA618" s="325"/>
      <c r="CB618" s="325"/>
      <c r="CC618" s="325"/>
      <c r="CD618" s="325"/>
      <c r="CE618" s="325"/>
      <c r="CF618" s="325"/>
      <c r="CG618" s="325"/>
      <c r="CH618" s="325"/>
      <c r="CI618" s="325"/>
      <c r="CJ618" s="325"/>
      <c r="CK618" s="325"/>
      <c r="CL618" s="325"/>
      <c r="CM618" s="325"/>
      <c r="CN618" s="325"/>
      <c r="CO618" s="325"/>
      <c r="CP618" s="325"/>
      <c r="CQ618" s="325"/>
      <c r="CR618" s="325"/>
      <c r="CS618" s="325"/>
      <c r="CT618" s="325"/>
      <c r="CU618" s="325"/>
      <c r="CV618" s="325"/>
      <c r="CW618" s="325"/>
      <c r="CX618" s="325"/>
    </row>
    <row r="619" spans="1:102" s="36" customFormat="1" ht="15" hidden="1" customHeight="1">
      <c r="A619" s="329"/>
      <c r="B619" s="37" t="str">
        <f t="shared" ca="1" si="286"/>
        <v/>
      </c>
      <c r="C619" s="41" t="str">
        <f t="shared" ca="1" si="287"/>
        <v/>
      </c>
      <c r="D619" s="39" t="str">
        <f t="shared" ca="1" si="288"/>
        <v/>
      </c>
      <c r="E619" s="39" t="str">
        <f t="shared" ca="1" si="300"/>
        <v/>
      </c>
      <c r="F619" s="39" t="str">
        <f t="shared" ca="1" si="289"/>
        <v/>
      </c>
      <c r="G619" s="101"/>
      <c r="H619" s="39">
        <f t="shared" ca="1" si="280"/>
        <v>0</v>
      </c>
      <c r="J619" s="332"/>
      <c r="K619" s="37" t="str">
        <f t="shared" ca="1" si="290"/>
        <v/>
      </c>
      <c r="L619" s="41" t="str">
        <f t="shared" ca="1" si="291"/>
        <v/>
      </c>
      <c r="M619" s="39" t="str">
        <f t="shared" si="281"/>
        <v/>
      </c>
      <c r="N619" s="39" t="str">
        <f t="shared" ca="1" si="301"/>
        <v/>
      </c>
      <c r="O619" s="39">
        <f ca="1">ROUND(Q618*$O$5/payments_per_year,2)</f>
        <v>0</v>
      </c>
      <c r="P619" s="101"/>
      <c r="Q619" s="39">
        <f t="shared" ca="1" si="302"/>
        <v>0</v>
      </c>
      <c r="R619" s="332"/>
      <c r="S619" s="37" t="str">
        <f t="shared" ca="1" si="292"/>
        <v/>
      </c>
      <c r="T619" s="41" t="str">
        <f t="shared" ca="1" si="293"/>
        <v/>
      </c>
      <c r="U619" s="39" t="str">
        <f t="shared" si="282"/>
        <v/>
      </c>
      <c r="V619" s="39" t="str">
        <f t="shared" ca="1" si="303"/>
        <v/>
      </c>
      <c r="W619" s="39">
        <f t="shared" ca="1" si="283"/>
        <v>0</v>
      </c>
      <c r="X619" s="40"/>
      <c r="Y619" s="39">
        <f t="shared" ca="1" si="304"/>
        <v>0</v>
      </c>
      <c r="Z619" s="327"/>
      <c r="AA619" s="37" t="str">
        <f t="shared" ca="1" si="294"/>
        <v/>
      </c>
      <c r="AB619" s="41" t="str">
        <f t="shared" ca="1" si="295"/>
        <v/>
      </c>
      <c r="AC619" s="39" t="str">
        <f t="shared" si="284"/>
        <v/>
      </c>
      <c r="AD619" s="39" t="str">
        <f t="shared" ca="1" si="305"/>
        <v/>
      </c>
      <c r="AE619" s="39" t="str">
        <f t="shared" ca="1" si="296"/>
        <v/>
      </c>
      <c r="AF619" s="40"/>
      <c r="AG619" s="39">
        <f t="shared" ca="1" si="306"/>
        <v>0</v>
      </c>
      <c r="AH619" s="339"/>
      <c r="AI619" s="37" t="str">
        <f t="shared" ca="1" si="297"/>
        <v/>
      </c>
      <c r="AJ619" s="41" t="str">
        <f t="shared" ca="1" si="298"/>
        <v/>
      </c>
      <c r="AK619" s="39" t="str">
        <f t="shared" si="285"/>
        <v/>
      </c>
      <c r="AL619" s="39" t="str">
        <f t="shared" ca="1" si="307"/>
        <v/>
      </c>
      <c r="AM619" s="39" t="str">
        <f t="shared" ca="1" si="299"/>
        <v/>
      </c>
      <c r="AN619" s="40"/>
      <c r="AO619" s="39">
        <f t="shared" ca="1" si="308"/>
        <v>0</v>
      </c>
      <c r="AP619" s="339"/>
      <c r="AW619" s="329"/>
      <c r="BI619" s="329"/>
      <c r="BJ619" s="329"/>
      <c r="BK619" s="329"/>
      <c r="BL619" s="329"/>
      <c r="BM619" s="329"/>
      <c r="BN619" s="329"/>
      <c r="BO619" s="329"/>
      <c r="BP619" s="329"/>
      <c r="BQ619" s="329"/>
      <c r="BR619" s="329"/>
      <c r="BS619" s="329"/>
      <c r="BT619" s="329"/>
      <c r="BU619" s="329"/>
      <c r="BV619" s="329"/>
      <c r="BW619" s="325"/>
      <c r="BX619" s="325"/>
      <c r="BY619" s="325"/>
      <c r="BZ619" s="325"/>
      <c r="CA619" s="325"/>
      <c r="CB619" s="325"/>
      <c r="CC619" s="325"/>
      <c r="CD619" s="325"/>
      <c r="CE619" s="325"/>
      <c r="CF619" s="325"/>
      <c r="CG619" s="325"/>
      <c r="CH619" s="325"/>
      <c r="CI619" s="325"/>
      <c r="CJ619" s="325"/>
      <c r="CK619" s="325"/>
      <c r="CL619" s="325"/>
      <c r="CM619" s="325"/>
      <c r="CN619" s="325"/>
      <c r="CO619" s="325"/>
      <c r="CP619" s="325"/>
      <c r="CQ619" s="325"/>
      <c r="CR619" s="325"/>
      <c r="CS619" s="325"/>
      <c r="CT619" s="325"/>
      <c r="CU619" s="325"/>
      <c r="CV619" s="325"/>
      <c r="CW619" s="325"/>
      <c r="CX619" s="325"/>
    </row>
    <row r="620" spans="1:102" s="36" customFormat="1" ht="15" hidden="1" customHeight="1">
      <c r="A620" s="329"/>
      <c r="B620" s="37" t="str">
        <f t="shared" ca="1" si="286"/>
        <v/>
      </c>
      <c r="C620" s="41" t="str">
        <f t="shared" ca="1" si="287"/>
        <v/>
      </c>
      <c r="D620" s="39" t="str">
        <f t="shared" ca="1" si="288"/>
        <v/>
      </c>
      <c r="E620" s="39" t="str">
        <f t="shared" ca="1" si="300"/>
        <v/>
      </c>
      <c r="F620" s="39" t="str">
        <f t="shared" ca="1" si="289"/>
        <v/>
      </c>
      <c r="G620" s="101"/>
      <c r="H620" s="39">
        <f t="shared" ca="1" si="280"/>
        <v>0</v>
      </c>
      <c r="J620" s="332"/>
      <c r="K620" s="37" t="str">
        <f t="shared" ca="1" si="290"/>
        <v/>
      </c>
      <c r="L620" s="41" t="str">
        <f t="shared" ca="1" si="291"/>
        <v/>
      </c>
      <c r="M620" s="39" t="str">
        <f t="shared" si="281"/>
        <v/>
      </c>
      <c r="N620" s="39" t="str">
        <f t="shared" ca="1" si="301"/>
        <v/>
      </c>
      <c r="O620" s="39" t="str">
        <f ca="1">IF(L620="","",ROUND(Q619*$O$5/payments_per_year,2))</f>
        <v/>
      </c>
      <c r="P620" s="101"/>
      <c r="Q620" s="39">
        <f t="shared" ca="1" si="302"/>
        <v>0</v>
      </c>
      <c r="R620" s="332"/>
      <c r="S620" s="37" t="str">
        <f t="shared" ca="1" si="292"/>
        <v/>
      </c>
      <c r="T620" s="41" t="str">
        <f t="shared" ca="1" si="293"/>
        <v/>
      </c>
      <c r="U620" s="39" t="str">
        <f t="shared" si="282"/>
        <v/>
      </c>
      <c r="V620" s="39" t="str">
        <f t="shared" ca="1" si="303"/>
        <v/>
      </c>
      <c r="W620" s="39">
        <f t="shared" ca="1" si="283"/>
        <v>0</v>
      </c>
      <c r="X620" s="40"/>
      <c r="Y620" s="39">
        <f t="shared" ca="1" si="304"/>
        <v>0</v>
      </c>
      <c r="Z620" s="327"/>
      <c r="AA620" s="37" t="str">
        <f t="shared" ca="1" si="294"/>
        <v/>
      </c>
      <c r="AB620" s="41" t="str">
        <f t="shared" ca="1" si="295"/>
        <v/>
      </c>
      <c r="AC620" s="39" t="str">
        <f t="shared" si="284"/>
        <v/>
      </c>
      <c r="AD620" s="39" t="str">
        <f t="shared" ca="1" si="305"/>
        <v/>
      </c>
      <c r="AE620" s="39" t="str">
        <f t="shared" ca="1" si="296"/>
        <v/>
      </c>
      <c r="AF620" s="40"/>
      <c r="AG620" s="39">
        <f t="shared" ca="1" si="306"/>
        <v>0</v>
      </c>
      <c r="AH620" s="339"/>
      <c r="AI620" s="37" t="str">
        <f t="shared" ca="1" si="297"/>
        <v/>
      </c>
      <c r="AJ620" s="41" t="str">
        <f t="shared" ca="1" si="298"/>
        <v/>
      </c>
      <c r="AK620" s="39" t="str">
        <f t="shared" si="285"/>
        <v/>
      </c>
      <c r="AL620" s="39" t="str">
        <f t="shared" ca="1" si="307"/>
        <v/>
      </c>
      <c r="AM620" s="39" t="str">
        <f t="shared" ca="1" si="299"/>
        <v/>
      </c>
      <c r="AN620" s="40"/>
      <c r="AO620" s="39">
        <f t="shared" ca="1" si="308"/>
        <v>0</v>
      </c>
      <c r="AP620" s="339"/>
      <c r="AW620" s="329"/>
      <c r="BI620" s="329"/>
      <c r="BJ620" s="329"/>
      <c r="BK620" s="329"/>
      <c r="BL620" s="329"/>
      <c r="BM620" s="329"/>
      <c r="BN620" s="329"/>
      <c r="BO620" s="329"/>
      <c r="BP620" s="329"/>
      <c r="BQ620" s="329"/>
      <c r="BR620" s="329"/>
      <c r="BS620" s="329"/>
      <c r="BT620" s="329"/>
      <c r="BU620" s="329"/>
      <c r="BV620" s="329"/>
      <c r="BW620" s="325"/>
      <c r="BX620" s="325"/>
      <c r="BY620" s="325"/>
      <c r="BZ620" s="325"/>
      <c r="CA620" s="325"/>
      <c r="CB620" s="325"/>
      <c r="CC620" s="325"/>
      <c r="CD620" s="325"/>
      <c r="CE620" s="325"/>
      <c r="CF620" s="325"/>
      <c r="CG620" s="325"/>
      <c r="CH620" s="325"/>
      <c r="CI620" s="325"/>
      <c r="CJ620" s="325"/>
      <c r="CK620" s="325"/>
      <c r="CL620" s="325"/>
      <c r="CM620" s="325"/>
      <c r="CN620" s="325"/>
      <c r="CO620" s="325"/>
      <c r="CP620" s="325"/>
      <c r="CQ620" s="325"/>
      <c r="CR620" s="325"/>
      <c r="CS620" s="325"/>
      <c r="CT620" s="325"/>
      <c r="CU620" s="325"/>
      <c r="CV620" s="325"/>
      <c r="CW620" s="325"/>
      <c r="CX620" s="325"/>
    </row>
    <row r="621" spans="1:102" s="36" customFormat="1" ht="15" hidden="1" customHeight="1">
      <c r="A621" s="329"/>
      <c r="B621" s="37" t="str">
        <f t="shared" ca="1" si="286"/>
        <v/>
      </c>
      <c r="C621" s="41" t="str">
        <f t="shared" ca="1" si="287"/>
        <v/>
      </c>
      <c r="D621" s="39" t="str">
        <f t="shared" ca="1" si="288"/>
        <v/>
      </c>
      <c r="E621" s="39" t="str">
        <f t="shared" ca="1" si="300"/>
        <v/>
      </c>
      <c r="F621" s="39" t="str">
        <f t="shared" ca="1" si="289"/>
        <v/>
      </c>
      <c r="G621" s="101"/>
      <c r="H621" s="39">
        <f t="shared" ca="1" si="280"/>
        <v>0</v>
      </c>
      <c r="J621" s="332"/>
      <c r="K621" s="37" t="str">
        <f t="shared" ca="1" si="290"/>
        <v/>
      </c>
      <c r="L621" s="41" t="str">
        <f t="shared" ca="1" si="291"/>
        <v/>
      </c>
      <c r="M621" s="39" t="str">
        <f t="shared" si="281"/>
        <v/>
      </c>
      <c r="N621" s="39" t="str">
        <f t="shared" ca="1" si="301"/>
        <v/>
      </c>
      <c r="O621" s="39">
        <f ca="1">ROUND(Q620*$O$5/payments_per_year,2)</f>
        <v>0</v>
      </c>
      <c r="P621" s="101"/>
      <c r="Q621" s="39">
        <f t="shared" ca="1" si="302"/>
        <v>0</v>
      </c>
      <c r="R621" s="332"/>
      <c r="S621" s="37" t="str">
        <f t="shared" ca="1" si="292"/>
        <v/>
      </c>
      <c r="T621" s="41" t="str">
        <f t="shared" ca="1" si="293"/>
        <v/>
      </c>
      <c r="U621" s="39" t="str">
        <f t="shared" si="282"/>
        <v/>
      </c>
      <c r="V621" s="39" t="str">
        <f t="shared" ca="1" si="303"/>
        <v/>
      </c>
      <c r="W621" s="39">
        <f t="shared" ca="1" si="283"/>
        <v>0</v>
      </c>
      <c r="X621" s="40"/>
      <c r="Y621" s="39">
        <f t="shared" ca="1" si="304"/>
        <v>0</v>
      </c>
      <c r="Z621" s="327"/>
      <c r="AA621" s="37" t="str">
        <f t="shared" ca="1" si="294"/>
        <v/>
      </c>
      <c r="AB621" s="41" t="str">
        <f t="shared" ca="1" si="295"/>
        <v/>
      </c>
      <c r="AC621" s="39" t="str">
        <f t="shared" si="284"/>
        <v/>
      </c>
      <c r="AD621" s="39" t="str">
        <f t="shared" ca="1" si="305"/>
        <v/>
      </c>
      <c r="AE621" s="39" t="str">
        <f t="shared" ca="1" si="296"/>
        <v/>
      </c>
      <c r="AF621" s="40"/>
      <c r="AG621" s="39">
        <f t="shared" ca="1" si="306"/>
        <v>0</v>
      </c>
      <c r="AH621" s="339"/>
      <c r="AI621" s="37" t="str">
        <f t="shared" ca="1" si="297"/>
        <v/>
      </c>
      <c r="AJ621" s="41" t="str">
        <f t="shared" ca="1" si="298"/>
        <v/>
      </c>
      <c r="AK621" s="39" t="str">
        <f t="shared" si="285"/>
        <v/>
      </c>
      <c r="AL621" s="39" t="str">
        <f t="shared" ca="1" si="307"/>
        <v/>
      </c>
      <c r="AM621" s="39" t="str">
        <f t="shared" ca="1" si="299"/>
        <v/>
      </c>
      <c r="AN621" s="40"/>
      <c r="AO621" s="39">
        <f t="shared" ca="1" si="308"/>
        <v>0</v>
      </c>
      <c r="AP621" s="339"/>
      <c r="AW621" s="329"/>
      <c r="BI621" s="329"/>
      <c r="BJ621" s="329"/>
      <c r="BK621" s="329"/>
      <c r="BL621" s="329"/>
      <c r="BM621" s="329"/>
      <c r="BN621" s="329"/>
      <c r="BO621" s="329"/>
      <c r="BP621" s="329"/>
      <c r="BQ621" s="329"/>
      <c r="BR621" s="329"/>
      <c r="BS621" s="329"/>
      <c r="BT621" s="329"/>
      <c r="BU621" s="329"/>
      <c r="BV621" s="329"/>
      <c r="BW621" s="325"/>
      <c r="BX621" s="325"/>
      <c r="BY621" s="325"/>
      <c r="BZ621" s="325"/>
      <c r="CA621" s="325"/>
      <c r="CB621" s="325"/>
      <c r="CC621" s="325"/>
      <c r="CD621" s="325"/>
      <c r="CE621" s="325"/>
      <c r="CF621" s="325"/>
      <c r="CG621" s="325"/>
      <c r="CH621" s="325"/>
      <c r="CI621" s="325"/>
      <c r="CJ621" s="325"/>
      <c r="CK621" s="325"/>
      <c r="CL621" s="325"/>
      <c r="CM621" s="325"/>
      <c r="CN621" s="325"/>
      <c r="CO621" s="325"/>
      <c r="CP621" s="325"/>
      <c r="CQ621" s="325"/>
      <c r="CR621" s="325"/>
      <c r="CS621" s="325"/>
      <c r="CT621" s="325"/>
      <c r="CU621" s="325"/>
      <c r="CV621" s="325"/>
      <c r="CW621" s="325"/>
      <c r="CX621" s="325"/>
    </row>
    <row r="622" spans="1:102" s="36" customFormat="1" ht="15" hidden="1" customHeight="1">
      <c r="A622" s="329"/>
      <c r="B622" s="37" t="str">
        <f t="shared" ca="1" si="286"/>
        <v/>
      </c>
      <c r="C622" s="41" t="str">
        <f t="shared" ca="1" si="287"/>
        <v/>
      </c>
      <c r="D622" s="39" t="str">
        <f t="shared" ca="1" si="288"/>
        <v/>
      </c>
      <c r="E622" s="39" t="str">
        <f t="shared" ca="1" si="300"/>
        <v/>
      </c>
      <c r="F622" s="39" t="str">
        <f t="shared" ca="1" si="289"/>
        <v/>
      </c>
      <c r="G622" s="101"/>
      <c r="H622" s="39">
        <f t="shared" ca="1" si="280"/>
        <v>0</v>
      </c>
      <c r="J622" s="332"/>
      <c r="K622" s="37" t="str">
        <f t="shared" ca="1" si="290"/>
        <v/>
      </c>
      <c r="L622" s="41" t="str">
        <f t="shared" ca="1" si="291"/>
        <v/>
      </c>
      <c r="M622" s="39" t="str">
        <f t="shared" si="281"/>
        <v/>
      </c>
      <c r="N622" s="39" t="str">
        <f t="shared" ca="1" si="301"/>
        <v/>
      </c>
      <c r="O622" s="39" t="str">
        <f ca="1">IF(L622="","",ROUND(Q621*$O$5/payments_per_year,2))</f>
        <v/>
      </c>
      <c r="P622" s="101"/>
      <c r="Q622" s="39">
        <f t="shared" ca="1" si="302"/>
        <v>0</v>
      </c>
      <c r="R622" s="332"/>
      <c r="S622" s="37" t="str">
        <f t="shared" ca="1" si="292"/>
        <v/>
      </c>
      <c r="T622" s="41" t="str">
        <f t="shared" ca="1" si="293"/>
        <v/>
      </c>
      <c r="U622" s="39" t="str">
        <f t="shared" si="282"/>
        <v/>
      </c>
      <c r="V622" s="39" t="str">
        <f t="shared" ca="1" si="303"/>
        <v/>
      </c>
      <c r="W622" s="39">
        <f t="shared" ca="1" si="283"/>
        <v>0</v>
      </c>
      <c r="X622" s="40"/>
      <c r="Y622" s="39">
        <f t="shared" ca="1" si="304"/>
        <v>0</v>
      </c>
      <c r="Z622" s="327"/>
      <c r="AA622" s="37" t="str">
        <f t="shared" ca="1" si="294"/>
        <v/>
      </c>
      <c r="AB622" s="41" t="str">
        <f t="shared" ca="1" si="295"/>
        <v/>
      </c>
      <c r="AC622" s="39" t="str">
        <f t="shared" si="284"/>
        <v/>
      </c>
      <c r="AD622" s="39" t="str">
        <f t="shared" ca="1" si="305"/>
        <v/>
      </c>
      <c r="AE622" s="39" t="str">
        <f t="shared" ca="1" si="296"/>
        <v/>
      </c>
      <c r="AF622" s="40"/>
      <c r="AG622" s="39">
        <f t="shared" ca="1" si="306"/>
        <v>0</v>
      </c>
      <c r="AH622" s="339"/>
      <c r="AI622" s="37" t="str">
        <f t="shared" ca="1" si="297"/>
        <v/>
      </c>
      <c r="AJ622" s="41" t="str">
        <f t="shared" ca="1" si="298"/>
        <v/>
      </c>
      <c r="AK622" s="39" t="str">
        <f t="shared" si="285"/>
        <v/>
      </c>
      <c r="AL622" s="39" t="str">
        <f t="shared" ca="1" si="307"/>
        <v/>
      </c>
      <c r="AM622" s="39" t="str">
        <f t="shared" ca="1" si="299"/>
        <v/>
      </c>
      <c r="AN622" s="40"/>
      <c r="AO622" s="39">
        <f t="shared" ca="1" si="308"/>
        <v>0</v>
      </c>
      <c r="AP622" s="339"/>
      <c r="AW622" s="329"/>
      <c r="BI622" s="329"/>
      <c r="BJ622" s="329"/>
      <c r="BK622" s="329"/>
      <c r="BL622" s="329"/>
      <c r="BM622" s="329"/>
      <c r="BN622" s="329"/>
      <c r="BO622" s="329"/>
      <c r="BP622" s="329"/>
      <c r="BQ622" s="329"/>
      <c r="BR622" s="329"/>
      <c r="BS622" s="329"/>
      <c r="BT622" s="329"/>
      <c r="BU622" s="329"/>
      <c r="BV622" s="329"/>
      <c r="BW622" s="325"/>
      <c r="BX622" s="325"/>
      <c r="BY622" s="325"/>
      <c r="BZ622" s="325"/>
      <c r="CA622" s="325"/>
      <c r="CB622" s="325"/>
      <c r="CC622" s="325"/>
      <c r="CD622" s="325"/>
      <c r="CE622" s="325"/>
      <c r="CF622" s="325"/>
      <c r="CG622" s="325"/>
      <c r="CH622" s="325"/>
      <c r="CI622" s="325"/>
      <c r="CJ622" s="325"/>
      <c r="CK622" s="325"/>
      <c r="CL622" s="325"/>
      <c r="CM622" s="325"/>
      <c r="CN622" s="325"/>
      <c r="CO622" s="325"/>
      <c r="CP622" s="325"/>
      <c r="CQ622" s="325"/>
      <c r="CR622" s="325"/>
      <c r="CS622" s="325"/>
      <c r="CT622" s="325"/>
      <c r="CU622" s="325"/>
      <c r="CV622" s="325"/>
      <c r="CW622" s="325"/>
      <c r="CX622" s="325"/>
    </row>
    <row r="623" spans="1:102" s="36" customFormat="1" ht="15" hidden="1" customHeight="1">
      <c r="A623" s="329"/>
      <c r="B623" s="37" t="str">
        <f t="shared" ca="1" si="286"/>
        <v/>
      </c>
      <c r="C623" s="41" t="str">
        <f t="shared" ca="1" si="287"/>
        <v/>
      </c>
      <c r="D623" s="39" t="str">
        <f t="shared" ca="1" si="288"/>
        <v/>
      </c>
      <c r="E623" s="39" t="str">
        <f t="shared" ca="1" si="300"/>
        <v/>
      </c>
      <c r="F623" s="39" t="str">
        <f t="shared" ca="1" si="289"/>
        <v/>
      </c>
      <c r="G623" s="101"/>
      <c r="H623" s="39">
        <f t="shared" ca="1" si="280"/>
        <v>0</v>
      </c>
      <c r="J623" s="332"/>
      <c r="K623" s="37" t="str">
        <f t="shared" ca="1" si="290"/>
        <v/>
      </c>
      <c r="L623" s="41" t="str">
        <f t="shared" ca="1" si="291"/>
        <v/>
      </c>
      <c r="M623" s="39" t="str">
        <f t="shared" si="281"/>
        <v/>
      </c>
      <c r="N623" s="39" t="str">
        <f t="shared" ca="1" si="301"/>
        <v/>
      </c>
      <c r="O623" s="39">
        <f ca="1">ROUND(Q622*$O$5/payments_per_year,2)</f>
        <v>0</v>
      </c>
      <c r="P623" s="101"/>
      <c r="Q623" s="39">
        <f t="shared" ca="1" si="302"/>
        <v>0</v>
      </c>
      <c r="R623" s="332"/>
      <c r="S623" s="37" t="str">
        <f t="shared" ca="1" si="292"/>
        <v/>
      </c>
      <c r="T623" s="41" t="str">
        <f t="shared" ca="1" si="293"/>
        <v/>
      </c>
      <c r="U623" s="39" t="str">
        <f t="shared" si="282"/>
        <v/>
      </c>
      <c r="V623" s="39" t="str">
        <f t="shared" ca="1" si="303"/>
        <v/>
      </c>
      <c r="W623" s="39">
        <f t="shared" ca="1" si="283"/>
        <v>0</v>
      </c>
      <c r="X623" s="40"/>
      <c r="Y623" s="39">
        <f t="shared" ca="1" si="304"/>
        <v>0</v>
      </c>
      <c r="Z623" s="327"/>
      <c r="AA623" s="37" t="str">
        <f t="shared" ca="1" si="294"/>
        <v/>
      </c>
      <c r="AB623" s="41" t="str">
        <f t="shared" ca="1" si="295"/>
        <v/>
      </c>
      <c r="AC623" s="39" t="str">
        <f t="shared" si="284"/>
        <v/>
      </c>
      <c r="AD623" s="39" t="str">
        <f t="shared" ca="1" si="305"/>
        <v/>
      </c>
      <c r="AE623" s="39" t="str">
        <f t="shared" ca="1" si="296"/>
        <v/>
      </c>
      <c r="AF623" s="40"/>
      <c r="AG623" s="39">
        <f t="shared" ca="1" si="306"/>
        <v>0</v>
      </c>
      <c r="AH623" s="339"/>
      <c r="AI623" s="37" t="str">
        <f t="shared" ca="1" si="297"/>
        <v/>
      </c>
      <c r="AJ623" s="41" t="str">
        <f t="shared" ca="1" si="298"/>
        <v/>
      </c>
      <c r="AK623" s="39" t="str">
        <f t="shared" si="285"/>
        <v/>
      </c>
      <c r="AL623" s="39" t="str">
        <f t="shared" ca="1" si="307"/>
        <v/>
      </c>
      <c r="AM623" s="39" t="str">
        <f t="shared" ca="1" si="299"/>
        <v/>
      </c>
      <c r="AN623" s="40"/>
      <c r="AO623" s="39">
        <f t="shared" ca="1" si="308"/>
        <v>0</v>
      </c>
      <c r="AP623" s="339"/>
      <c r="AW623" s="329"/>
      <c r="BI623" s="329"/>
      <c r="BJ623" s="329"/>
      <c r="BK623" s="329"/>
      <c r="BL623" s="329"/>
      <c r="BM623" s="329"/>
      <c r="BN623" s="329"/>
      <c r="BO623" s="329"/>
      <c r="BP623" s="329"/>
      <c r="BQ623" s="329"/>
      <c r="BR623" s="329"/>
      <c r="BS623" s="329"/>
      <c r="BT623" s="329"/>
      <c r="BU623" s="329"/>
      <c r="BV623" s="329"/>
      <c r="BW623" s="325"/>
      <c r="BX623" s="325"/>
      <c r="BY623" s="325"/>
      <c r="BZ623" s="325"/>
      <c r="CA623" s="325"/>
      <c r="CB623" s="325"/>
      <c r="CC623" s="325"/>
      <c r="CD623" s="325"/>
      <c r="CE623" s="325"/>
      <c r="CF623" s="325"/>
      <c r="CG623" s="325"/>
      <c r="CH623" s="325"/>
      <c r="CI623" s="325"/>
      <c r="CJ623" s="325"/>
      <c r="CK623" s="325"/>
      <c r="CL623" s="325"/>
      <c r="CM623" s="325"/>
      <c r="CN623" s="325"/>
      <c r="CO623" s="325"/>
      <c r="CP623" s="325"/>
      <c r="CQ623" s="325"/>
      <c r="CR623" s="325"/>
      <c r="CS623" s="325"/>
      <c r="CT623" s="325"/>
      <c r="CU623" s="325"/>
      <c r="CV623" s="325"/>
      <c r="CW623" s="325"/>
      <c r="CX623" s="325"/>
    </row>
    <row r="624" spans="1:102" s="36" customFormat="1" ht="15" hidden="1" customHeight="1">
      <c r="A624" s="329"/>
      <c r="B624" s="37" t="str">
        <f t="shared" ca="1" si="286"/>
        <v/>
      </c>
      <c r="C624" s="41" t="str">
        <f t="shared" ca="1" si="287"/>
        <v/>
      </c>
      <c r="D624" s="39" t="str">
        <f t="shared" ca="1" si="288"/>
        <v/>
      </c>
      <c r="E624" s="39" t="str">
        <f t="shared" ca="1" si="300"/>
        <v/>
      </c>
      <c r="F624" s="39" t="str">
        <f t="shared" ca="1" si="289"/>
        <v/>
      </c>
      <c r="G624" s="101"/>
      <c r="H624" s="39">
        <f t="shared" ca="1" si="280"/>
        <v>0</v>
      </c>
      <c r="J624" s="332"/>
      <c r="K624" s="37" t="str">
        <f t="shared" ca="1" si="290"/>
        <v/>
      </c>
      <c r="L624" s="41" t="str">
        <f t="shared" ca="1" si="291"/>
        <v/>
      </c>
      <c r="M624" s="39" t="str">
        <f t="shared" si="281"/>
        <v/>
      </c>
      <c r="N624" s="39" t="str">
        <f t="shared" ca="1" si="301"/>
        <v/>
      </c>
      <c r="O624" s="39" t="str">
        <f ca="1">IF(L624="","",ROUND(Q623*$O$5/payments_per_year,2))</f>
        <v/>
      </c>
      <c r="P624" s="101"/>
      <c r="Q624" s="39">
        <f t="shared" ca="1" si="302"/>
        <v>0</v>
      </c>
      <c r="R624" s="332"/>
      <c r="S624" s="37" t="str">
        <f t="shared" ca="1" si="292"/>
        <v/>
      </c>
      <c r="T624" s="41" t="str">
        <f t="shared" ca="1" si="293"/>
        <v/>
      </c>
      <c r="U624" s="39" t="str">
        <f t="shared" si="282"/>
        <v/>
      </c>
      <c r="V624" s="39" t="str">
        <f t="shared" ca="1" si="303"/>
        <v/>
      </c>
      <c r="W624" s="39">
        <f t="shared" ca="1" si="283"/>
        <v>0</v>
      </c>
      <c r="X624" s="40"/>
      <c r="Y624" s="39">
        <f t="shared" ca="1" si="304"/>
        <v>0</v>
      </c>
      <c r="Z624" s="327"/>
      <c r="AA624" s="37" t="str">
        <f t="shared" ca="1" si="294"/>
        <v/>
      </c>
      <c r="AB624" s="41" t="str">
        <f t="shared" ca="1" si="295"/>
        <v/>
      </c>
      <c r="AC624" s="39" t="str">
        <f t="shared" si="284"/>
        <v/>
      </c>
      <c r="AD624" s="39" t="str">
        <f t="shared" ca="1" si="305"/>
        <v/>
      </c>
      <c r="AE624" s="39" t="str">
        <f t="shared" ca="1" si="296"/>
        <v/>
      </c>
      <c r="AF624" s="40"/>
      <c r="AG624" s="39">
        <f t="shared" ca="1" si="306"/>
        <v>0</v>
      </c>
      <c r="AH624" s="339"/>
      <c r="AI624" s="37" t="str">
        <f t="shared" ca="1" si="297"/>
        <v/>
      </c>
      <c r="AJ624" s="41" t="str">
        <f t="shared" ca="1" si="298"/>
        <v/>
      </c>
      <c r="AK624" s="39" t="str">
        <f t="shared" si="285"/>
        <v/>
      </c>
      <c r="AL624" s="39" t="str">
        <f t="shared" ca="1" si="307"/>
        <v/>
      </c>
      <c r="AM624" s="39" t="str">
        <f t="shared" ca="1" si="299"/>
        <v/>
      </c>
      <c r="AN624" s="40"/>
      <c r="AO624" s="39">
        <f t="shared" ca="1" si="308"/>
        <v>0</v>
      </c>
      <c r="AP624" s="339"/>
      <c r="AW624" s="329"/>
      <c r="BI624" s="329"/>
      <c r="BJ624" s="329"/>
      <c r="BK624" s="329"/>
      <c r="BL624" s="329"/>
      <c r="BM624" s="329"/>
      <c r="BN624" s="329"/>
      <c r="BO624" s="329"/>
      <c r="BP624" s="329"/>
      <c r="BQ624" s="329"/>
      <c r="BR624" s="329"/>
      <c r="BS624" s="329"/>
      <c r="BT624" s="329"/>
      <c r="BU624" s="329"/>
      <c r="BV624" s="329"/>
      <c r="BW624" s="325"/>
      <c r="BX624" s="325"/>
      <c r="BY624" s="325"/>
      <c r="BZ624" s="325"/>
      <c r="CA624" s="325"/>
      <c r="CB624" s="325"/>
      <c r="CC624" s="325"/>
      <c r="CD624" s="325"/>
      <c r="CE624" s="325"/>
      <c r="CF624" s="325"/>
      <c r="CG624" s="325"/>
      <c r="CH624" s="325"/>
      <c r="CI624" s="325"/>
      <c r="CJ624" s="325"/>
      <c r="CK624" s="325"/>
      <c r="CL624" s="325"/>
      <c r="CM624" s="325"/>
      <c r="CN624" s="325"/>
      <c r="CO624" s="325"/>
      <c r="CP624" s="325"/>
      <c r="CQ624" s="325"/>
      <c r="CR624" s="325"/>
      <c r="CS624" s="325"/>
      <c r="CT624" s="325"/>
      <c r="CU624" s="325"/>
      <c r="CV624" s="325"/>
      <c r="CW624" s="325"/>
      <c r="CX624" s="325"/>
    </row>
    <row r="625" spans="1:102" s="36" customFormat="1" ht="15" hidden="1" customHeight="1">
      <c r="A625" s="329"/>
      <c r="B625" s="37" t="str">
        <f t="shared" ca="1" si="286"/>
        <v/>
      </c>
      <c r="C625" s="41" t="str">
        <f t="shared" ca="1" si="287"/>
        <v/>
      </c>
      <c r="D625" s="39" t="str">
        <f t="shared" ca="1" si="288"/>
        <v/>
      </c>
      <c r="E625" s="39" t="str">
        <f t="shared" ca="1" si="300"/>
        <v/>
      </c>
      <c r="F625" s="39" t="str">
        <f t="shared" ca="1" si="289"/>
        <v/>
      </c>
      <c r="G625" s="101"/>
      <c r="H625" s="39">
        <f t="shared" ca="1" si="280"/>
        <v>0</v>
      </c>
      <c r="J625" s="332"/>
      <c r="K625" s="37" t="str">
        <f t="shared" ca="1" si="290"/>
        <v/>
      </c>
      <c r="L625" s="41" t="str">
        <f t="shared" ca="1" si="291"/>
        <v/>
      </c>
      <c r="M625" s="39" t="str">
        <f t="shared" si="281"/>
        <v/>
      </c>
      <c r="N625" s="39" t="str">
        <f t="shared" ca="1" si="301"/>
        <v/>
      </c>
      <c r="O625" s="39">
        <f ca="1">ROUND(Q624*$O$5/payments_per_year,2)</f>
        <v>0</v>
      </c>
      <c r="P625" s="101"/>
      <c r="Q625" s="39">
        <f t="shared" ca="1" si="302"/>
        <v>0</v>
      </c>
      <c r="R625" s="332"/>
      <c r="S625" s="37" t="str">
        <f t="shared" ca="1" si="292"/>
        <v/>
      </c>
      <c r="T625" s="41" t="str">
        <f t="shared" ca="1" si="293"/>
        <v/>
      </c>
      <c r="U625" s="39" t="str">
        <f t="shared" si="282"/>
        <v/>
      </c>
      <c r="V625" s="39" t="str">
        <f t="shared" ca="1" si="303"/>
        <v/>
      </c>
      <c r="W625" s="39">
        <f t="shared" ca="1" si="283"/>
        <v>0</v>
      </c>
      <c r="X625" s="40"/>
      <c r="Y625" s="39">
        <f t="shared" ca="1" si="304"/>
        <v>0</v>
      </c>
      <c r="Z625" s="327"/>
      <c r="AA625" s="37" t="str">
        <f t="shared" ca="1" si="294"/>
        <v/>
      </c>
      <c r="AB625" s="41" t="str">
        <f t="shared" ca="1" si="295"/>
        <v/>
      </c>
      <c r="AC625" s="39" t="str">
        <f t="shared" si="284"/>
        <v/>
      </c>
      <c r="AD625" s="39" t="str">
        <f t="shared" ca="1" si="305"/>
        <v/>
      </c>
      <c r="AE625" s="39" t="str">
        <f t="shared" ca="1" si="296"/>
        <v/>
      </c>
      <c r="AF625" s="40"/>
      <c r="AG625" s="39">
        <f t="shared" ca="1" si="306"/>
        <v>0</v>
      </c>
      <c r="AH625" s="339"/>
      <c r="AI625" s="37" t="str">
        <f t="shared" ca="1" si="297"/>
        <v/>
      </c>
      <c r="AJ625" s="41" t="str">
        <f t="shared" ca="1" si="298"/>
        <v/>
      </c>
      <c r="AK625" s="39" t="str">
        <f t="shared" si="285"/>
        <v/>
      </c>
      <c r="AL625" s="39" t="str">
        <f t="shared" ca="1" si="307"/>
        <v/>
      </c>
      <c r="AM625" s="39" t="str">
        <f t="shared" ca="1" si="299"/>
        <v/>
      </c>
      <c r="AN625" s="40"/>
      <c r="AO625" s="39">
        <f t="shared" ca="1" si="308"/>
        <v>0</v>
      </c>
      <c r="AP625" s="339"/>
      <c r="AW625" s="329"/>
      <c r="BI625" s="329"/>
      <c r="BJ625" s="329"/>
      <c r="BK625" s="329"/>
      <c r="BL625" s="329"/>
      <c r="BM625" s="329"/>
      <c r="BN625" s="329"/>
      <c r="BO625" s="329"/>
      <c r="BP625" s="329"/>
      <c r="BQ625" s="329"/>
      <c r="BR625" s="329"/>
      <c r="BS625" s="329"/>
      <c r="BT625" s="329"/>
      <c r="BU625" s="329"/>
      <c r="BV625" s="329"/>
      <c r="BW625" s="325"/>
      <c r="BX625" s="325"/>
      <c r="BY625" s="325"/>
      <c r="BZ625" s="325"/>
      <c r="CA625" s="325"/>
      <c r="CB625" s="325"/>
      <c r="CC625" s="325"/>
      <c r="CD625" s="325"/>
      <c r="CE625" s="325"/>
      <c r="CF625" s="325"/>
      <c r="CG625" s="325"/>
      <c r="CH625" s="325"/>
      <c r="CI625" s="325"/>
      <c r="CJ625" s="325"/>
      <c r="CK625" s="325"/>
      <c r="CL625" s="325"/>
      <c r="CM625" s="325"/>
      <c r="CN625" s="325"/>
      <c r="CO625" s="325"/>
      <c r="CP625" s="325"/>
      <c r="CQ625" s="325"/>
      <c r="CR625" s="325"/>
      <c r="CS625" s="325"/>
      <c r="CT625" s="325"/>
      <c r="CU625" s="325"/>
      <c r="CV625" s="325"/>
      <c r="CW625" s="325"/>
      <c r="CX625" s="325"/>
    </row>
    <row r="626" spans="1:102" s="36" customFormat="1" ht="15" hidden="1" customHeight="1">
      <c r="A626" s="329"/>
      <c r="B626" s="37" t="str">
        <f t="shared" ca="1" si="286"/>
        <v/>
      </c>
      <c r="C626" s="41" t="str">
        <f t="shared" ca="1" si="287"/>
        <v/>
      </c>
      <c r="D626" s="39" t="str">
        <f t="shared" ca="1" si="288"/>
        <v/>
      </c>
      <c r="E626" s="39" t="str">
        <f t="shared" ca="1" si="300"/>
        <v/>
      </c>
      <c r="F626" s="39" t="str">
        <f t="shared" ca="1" si="289"/>
        <v/>
      </c>
      <c r="G626" s="101"/>
      <c r="H626" s="39">
        <f t="shared" ca="1" si="280"/>
        <v>0</v>
      </c>
      <c r="J626" s="332"/>
      <c r="K626" s="37" t="str">
        <f t="shared" ca="1" si="290"/>
        <v/>
      </c>
      <c r="L626" s="41" t="str">
        <f t="shared" ca="1" si="291"/>
        <v/>
      </c>
      <c r="M626" s="39" t="str">
        <f t="shared" si="281"/>
        <v/>
      </c>
      <c r="N626" s="39" t="str">
        <f t="shared" ca="1" si="301"/>
        <v/>
      </c>
      <c r="O626" s="39" t="str">
        <f ca="1">IF(L626="","",ROUND(Q625*$O$5/payments_per_year,2))</f>
        <v/>
      </c>
      <c r="P626" s="101"/>
      <c r="Q626" s="39">
        <f t="shared" ca="1" si="302"/>
        <v>0</v>
      </c>
      <c r="R626" s="332"/>
      <c r="S626" s="37" t="str">
        <f t="shared" ca="1" si="292"/>
        <v/>
      </c>
      <c r="T626" s="41" t="str">
        <f t="shared" ca="1" si="293"/>
        <v/>
      </c>
      <c r="U626" s="39" t="str">
        <f t="shared" si="282"/>
        <v/>
      </c>
      <c r="V626" s="39" t="str">
        <f t="shared" ca="1" si="303"/>
        <v/>
      </c>
      <c r="W626" s="39">
        <f t="shared" ca="1" si="283"/>
        <v>0</v>
      </c>
      <c r="X626" s="40"/>
      <c r="Y626" s="39">
        <f t="shared" ca="1" si="304"/>
        <v>0</v>
      </c>
      <c r="Z626" s="327"/>
      <c r="AA626" s="37" t="str">
        <f t="shared" ca="1" si="294"/>
        <v/>
      </c>
      <c r="AB626" s="41" t="str">
        <f t="shared" ca="1" si="295"/>
        <v/>
      </c>
      <c r="AC626" s="39" t="str">
        <f t="shared" si="284"/>
        <v/>
      </c>
      <c r="AD626" s="39" t="str">
        <f t="shared" ca="1" si="305"/>
        <v/>
      </c>
      <c r="AE626" s="39" t="str">
        <f t="shared" ca="1" si="296"/>
        <v/>
      </c>
      <c r="AF626" s="40"/>
      <c r="AG626" s="39">
        <f t="shared" ca="1" si="306"/>
        <v>0</v>
      </c>
      <c r="AH626" s="339"/>
      <c r="AI626" s="37" t="str">
        <f t="shared" ca="1" si="297"/>
        <v/>
      </c>
      <c r="AJ626" s="41" t="str">
        <f t="shared" ca="1" si="298"/>
        <v/>
      </c>
      <c r="AK626" s="39" t="str">
        <f t="shared" si="285"/>
        <v/>
      </c>
      <c r="AL626" s="39" t="str">
        <f t="shared" ca="1" si="307"/>
        <v/>
      </c>
      <c r="AM626" s="39" t="str">
        <f t="shared" ca="1" si="299"/>
        <v/>
      </c>
      <c r="AN626" s="40"/>
      <c r="AO626" s="39">
        <f t="shared" ca="1" si="308"/>
        <v>0</v>
      </c>
      <c r="AP626" s="339"/>
      <c r="AW626" s="329"/>
      <c r="BI626" s="329"/>
      <c r="BJ626" s="329"/>
      <c r="BK626" s="329"/>
      <c r="BL626" s="329"/>
      <c r="BM626" s="329"/>
      <c r="BN626" s="329"/>
      <c r="BO626" s="329"/>
      <c r="BP626" s="329"/>
      <c r="BQ626" s="329"/>
      <c r="BR626" s="329"/>
      <c r="BS626" s="329"/>
      <c r="BT626" s="329"/>
      <c r="BU626" s="329"/>
      <c r="BV626" s="329"/>
      <c r="BW626" s="325"/>
      <c r="BX626" s="325"/>
      <c r="BY626" s="325"/>
      <c r="BZ626" s="325"/>
      <c r="CA626" s="325"/>
      <c r="CB626" s="325"/>
      <c r="CC626" s="325"/>
      <c r="CD626" s="325"/>
      <c r="CE626" s="325"/>
      <c r="CF626" s="325"/>
      <c r="CG626" s="325"/>
      <c r="CH626" s="325"/>
      <c r="CI626" s="325"/>
      <c r="CJ626" s="325"/>
      <c r="CK626" s="325"/>
      <c r="CL626" s="325"/>
      <c r="CM626" s="325"/>
      <c r="CN626" s="325"/>
      <c r="CO626" s="325"/>
      <c r="CP626" s="325"/>
      <c r="CQ626" s="325"/>
      <c r="CR626" s="325"/>
      <c r="CS626" s="325"/>
      <c r="CT626" s="325"/>
      <c r="CU626" s="325"/>
      <c r="CV626" s="325"/>
      <c r="CW626" s="325"/>
      <c r="CX626" s="325"/>
    </row>
    <row r="627" spans="1:102" s="36" customFormat="1" ht="15" hidden="1" customHeight="1">
      <c r="A627" s="329"/>
      <c r="B627" s="37" t="str">
        <f t="shared" ca="1" si="286"/>
        <v/>
      </c>
      <c r="C627" s="41" t="str">
        <f t="shared" ca="1" si="287"/>
        <v/>
      </c>
      <c r="D627" s="39" t="str">
        <f t="shared" ca="1" si="288"/>
        <v/>
      </c>
      <c r="E627" s="39" t="str">
        <f t="shared" ca="1" si="300"/>
        <v/>
      </c>
      <c r="F627" s="39" t="str">
        <f t="shared" ca="1" si="289"/>
        <v/>
      </c>
      <c r="G627" s="101"/>
      <c r="H627" s="39">
        <f t="shared" ca="1" si="280"/>
        <v>0</v>
      </c>
      <c r="J627" s="332"/>
      <c r="K627" s="37" t="str">
        <f t="shared" ca="1" si="290"/>
        <v/>
      </c>
      <c r="L627" s="41" t="str">
        <f t="shared" ca="1" si="291"/>
        <v/>
      </c>
      <c r="M627" s="39" t="str">
        <f t="shared" si="281"/>
        <v/>
      </c>
      <c r="N627" s="39" t="str">
        <f t="shared" ca="1" si="301"/>
        <v/>
      </c>
      <c r="O627" s="39">
        <f ca="1">ROUND(Q626*$O$5/payments_per_year,2)</f>
        <v>0</v>
      </c>
      <c r="P627" s="101"/>
      <c r="Q627" s="39">
        <f t="shared" ca="1" si="302"/>
        <v>0</v>
      </c>
      <c r="R627" s="332"/>
      <c r="S627" s="37" t="str">
        <f t="shared" ca="1" si="292"/>
        <v/>
      </c>
      <c r="T627" s="41" t="str">
        <f t="shared" ca="1" si="293"/>
        <v/>
      </c>
      <c r="U627" s="39" t="str">
        <f t="shared" si="282"/>
        <v/>
      </c>
      <c r="V627" s="39" t="str">
        <f t="shared" ca="1" si="303"/>
        <v/>
      </c>
      <c r="W627" s="39">
        <f t="shared" ca="1" si="283"/>
        <v>0</v>
      </c>
      <c r="X627" s="40"/>
      <c r="Y627" s="39">
        <f t="shared" ca="1" si="304"/>
        <v>0</v>
      </c>
      <c r="Z627" s="327"/>
      <c r="AA627" s="37" t="str">
        <f t="shared" ca="1" si="294"/>
        <v/>
      </c>
      <c r="AB627" s="41" t="str">
        <f t="shared" ca="1" si="295"/>
        <v/>
      </c>
      <c r="AC627" s="39" t="str">
        <f t="shared" si="284"/>
        <v/>
      </c>
      <c r="AD627" s="39" t="str">
        <f t="shared" ca="1" si="305"/>
        <v/>
      </c>
      <c r="AE627" s="39" t="str">
        <f t="shared" ca="1" si="296"/>
        <v/>
      </c>
      <c r="AF627" s="40"/>
      <c r="AG627" s="39">
        <f t="shared" ca="1" si="306"/>
        <v>0</v>
      </c>
      <c r="AH627" s="339"/>
      <c r="AI627" s="37" t="str">
        <f t="shared" ca="1" si="297"/>
        <v/>
      </c>
      <c r="AJ627" s="41" t="str">
        <f t="shared" ca="1" si="298"/>
        <v/>
      </c>
      <c r="AK627" s="39" t="str">
        <f t="shared" si="285"/>
        <v/>
      </c>
      <c r="AL627" s="39" t="str">
        <f t="shared" ca="1" si="307"/>
        <v/>
      </c>
      <c r="AM627" s="39" t="str">
        <f t="shared" ca="1" si="299"/>
        <v/>
      </c>
      <c r="AN627" s="40"/>
      <c r="AO627" s="39">
        <f t="shared" ca="1" si="308"/>
        <v>0</v>
      </c>
      <c r="AP627" s="339"/>
      <c r="AW627" s="329"/>
      <c r="BI627" s="329"/>
      <c r="BJ627" s="329"/>
      <c r="BK627" s="329"/>
      <c r="BL627" s="329"/>
      <c r="BM627" s="329"/>
      <c r="BN627" s="329"/>
      <c r="BO627" s="329"/>
      <c r="BP627" s="329"/>
      <c r="BQ627" s="329"/>
      <c r="BR627" s="329"/>
      <c r="BS627" s="329"/>
      <c r="BT627" s="329"/>
      <c r="BU627" s="329"/>
      <c r="BV627" s="329"/>
      <c r="BW627" s="325"/>
      <c r="BX627" s="325"/>
      <c r="BY627" s="325"/>
      <c r="BZ627" s="325"/>
      <c r="CA627" s="325"/>
      <c r="CB627" s="325"/>
      <c r="CC627" s="325"/>
      <c r="CD627" s="325"/>
      <c r="CE627" s="325"/>
      <c r="CF627" s="325"/>
      <c r="CG627" s="325"/>
      <c r="CH627" s="325"/>
      <c r="CI627" s="325"/>
      <c r="CJ627" s="325"/>
      <c r="CK627" s="325"/>
      <c r="CL627" s="325"/>
      <c r="CM627" s="325"/>
      <c r="CN627" s="325"/>
      <c r="CO627" s="325"/>
      <c r="CP627" s="325"/>
      <c r="CQ627" s="325"/>
      <c r="CR627" s="325"/>
      <c r="CS627" s="325"/>
      <c r="CT627" s="325"/>
      <c r="CU627" s="325"/>
      <c r="CV627" s="325"/>
      <c r="CW627" s="325"/>
      <c r="CX627" s="325"/>
    </row>
    <row r="628" spans="1:102" s="36" customFormat="1" ht="15" hidden="1" customHeight="1">
      <c r="A628" s="329"/>
      <c r="B628" s="37" t="str">
        <f t="shared" ca="1" si="286"/>
        <v/>
      </c>
      <c r="C628" s="41" t="str">
        <f t="shared" ca="1" si="287"/>
        <v/>
      </c>
      <c r="D628" s="39" t="str">
        <f t="shared" ca="1" si="288"/>
        <v/>
      </c>
      <c r="E628" s="39" t="str">
        <f t="shared" ca="1" si="300"/>
        <v/>
      </c>
      <c r="F628" s="39" t="str">
        <f t="shared" ca="1" si="289"/>
        <v/>
      </c>
      <c r="G628" s="101"/>
      <c r="H628" s="39">
        <f t="shared" ca="1" si="280"/>
        <v>0</v>
      </c>
      <c r="J628" s="332"/>
      <c r="K628" s="37" t="str">
        <f t="shared" ca="1" si="290"/>
        <v/>
      </c>
      <c r="L628" s="41" t="str">
        <f t="shared" ca="1" si="291"/>
        <v/>
      </c>
      <c r="M628" s="39" t="str">
        <f t="shared" si="281"/>
        <v/>
      </c>
      <c r="N628" s="39" t="str">
        <f t="shared" ca="1" si="301"/>
        <v/>
      </c>
      <c r="O628" s="39" t="str">
        <f ca="1">IF(L628="","",ROUND(Q627*$O$5/payments_per_year,2))</f>
        <v/>
      </c>
      <c r="P628" s="101"/>
      <c r="Q628" s="39">
        <f t="shared" ca="1" si="302"/>
        <v>0</v>
      </c>
      <c r="R628" s="332"/>
      <c r="S628" s="37" t="str">
        <f t="shared" ca="1" si="292"/>
        <v/>
      </c>
      <c r="T628" s="41" t="str">
        <f t="shared" ca="1" si="293"/>
        <v/>
      </c>
      <c r="U628" s="39" t="str">
        <f t="shared" si="282"/>
        <v/>
      </c>
      <c r="V628" s="39" t="str">
        <f t="shared" ca="1" si="303"/>
        <v/>
      </c>
      <c r="W628" s="39">
        <f t="shared" ca="1" si="283"/>
        <v>0</v>
      </c>
      <c r="X628" s="40"/>
      <c r="Y628" s="39">
        <f t="shared" ca="1" si="304"/>
        <v>0</v>
      </c>
      <c r="Z628" s="327"/>
      <c r="AA628" s="37" t="str">
        <f t="shared" ca="1" si="294"/>
        <v/>
      </c>
      <c r="AB628" s="41" t="str">
        <f t="shared" ca="1" si="295"/>
        <v/>
      </c>
      <c r="AC628" s="39" t="str">
        <f t="shared" si="284"/>
        <v/>
      </c>
      <c r="AD628" s="39" t="str">
        <f t="shared" ca="1" si="305"/>
        <v/>
      </c>
      <c r="AE628" s="39" t="str">
        <f t="shared" ca="1" si="296"/>
        <v/>
      </c>
      <c r="AF628" s="40"/>
      <c r="AG628" s="39">
        <f t="shared" ca="1" si="306"/>
        <v>0</v>
      </c>
      <c r="AH628" s="339"/>
      <c r="AI628" s="37" t="str">
        <f t="shared" ca="1" si="297"/>
        <v/>
      </c>
      <c r="AJ628" s="41" t="str">
        <f t="shared" ca="1" si="298"/>
        <v/>
      </c>
      <c r="AK628" s="39" t="str">
        <f t="shared" si="285"/>
        <v/>
      </c>
      <c r="AL628" s="39" t="str">
        <f t="shared" ca="1" si="307"/>
        <v/>
      </c>
      <c r="AM628" s="39" t="str">
        <f t="shared" ca="1" si="299"/>
        <v/>
      </c>
      <c r="AN628" s="40"/>
      <c r="AO628" s="39">
        <f t="shared" ca="1" si="308"/>
        <v>0</v>
      </c>
      <c r="AP628" s="339"/>
      <c r="AW628" s="329"/>
      <c r="BI628" s="329"/>
      <c r="BJ628" s="329"/>
      <c r="BK628" s="329"/>
      <c r="BL628" s="329"/>
      <c r="BM628" s="329"/>
      <c r="BN628" s="329"/>
      <c r="BO628" s="329"/>
      <c r="BP628" s="329"/>
      <c r="BQ628" s="329"/>
      <c r="BR628" s="329"/>
      <c r="BS628" s="329"/>
      <c r="BT628" s="329"/>
      <c r="BU628" s="329"/>
      <c r="BV628" s="329"/>
      <c r="BW628" s="325"/>
      <c r="BX628" s="325"/>
      <c r="BY628" s="325"/>
      <c r="BZ628" s="325"/>
      <c r="CA628" s="325"/>
      <c r="CB628" s="325"/>
      <c r="CC628" s="325"/>
      <c r="CD628" s="325"/>
      <c r="CE628" s="325"/>
      <c r="CF628" s="325"/>
      <c r="CG628" s="325"/>
      <c r="CH628" s="325"/>
      <c r="CI628" s="325"/>
      <c r="CJ628" s="325"/>
      <c r="CK628" s="325"/>
      <c r="CL628" s="325"/>
      <c r="CM628" s="325"/>
      <c r="CN628" s="325"/>
      <c r="CO628" s="325"/>
      <c r="CP628" s="325"/>
      <c r="CQ628" s="325"/>
      <c r="CR628" s="325"/>
      <c r="CS628" s="325"/>
      <c r="CT628" s="325"/>
      <c r="CU628" s="325"/>
      <c r="CV628" s="325"/>
      <c r="CW628" s="325"/>
      <c r="CX628" s="325"/>
    </row>
    <row r="629" spans="1:102" s="36" customFormat="1" ht="15" hidden="1" customHeight="1">
      <c r="A629" s="329"/>
      <c r="B629" s="37" t="str">
        <f t="shared" ca="1" si="286"/>
        <v/>
      </c>
      <c r="C629" s="41" t="str">
        <f t="shared" ca="1" si="287"/>
        <v/>
      </c>
      <c r="D629" s="39" t="str">
        <f t="shared" ca="1" si="288"/>
        <v/>
      </c>
      <c r="E629" s="39" t="str">
        <f t="shared" ca="1" si="300"/>
        <v/>
      </c>
      <c r="F629" s="39" t="str">
        <f t="shared" ca="1" si="289"/>
        <v/>
      </c>
      <c r="G629" s="101"/>
      <c r="H629" s="39">
        <f t="shared" ca="1" si="280"/>
        <v>0</v>
      </c>
      <c r="J629" s="332"/>
      <c r="K629" s="37" t="str">
        <f t="shared" ca="1" si="290"/>
        <v/>
      </c>
      <c r="L629" s="41" t="str">
        <f t="shared" ca="1" si="291"/>
        <v/>
      </c>
      <c r="M629" s="39" t="str">
        <f t="shared" si="281"/>
        <v/>
      </c>
      <c r="N629" s="39" t="str">
        <f t="shared" ca="1" si="301"/>
        <v/>
      </c>
      <c r="O629" s="39">
        <f ca="1">ROUND(Q628*$O$5/payments_per_year,2)</f>
        <v>0</v>
      </c>
      <c r="P629" s="101"/>
      <c r="Q629" s="39">
        <f t="shared" ca="1" si="302"/>
        <v>0</v>
      </c>
      <c r="R629" s="332"/>
      <c r="S629" s="37" t="str">
        <f t="shared" ca="1" si="292"/>
        <v/>
      </c>
      <c r="T629" s="41" t="str">
        <f t="shared" ca="1" si="293"/>
        <v/>
      </c>
      <c r="U629" s="39" t="str">
        <f t="shared" si="282"/>
        <v/>
      </c>
      <c r="V629" s="39" t="str">
        <f t="shared" ca="1" si="303"/>
        <v/>
      </c>
      <c r="W629" s="39">
        <f t="shared" ca="1" si="283"/>
        <v>0</v>
      </c>
      <c r="X629" s="40"/>
      <c r="Y629" s="39">
        <f t="shared" ca="1" si="304"/>
        <v>0</v>
      </c>
      <c r="Z629" s="327"/>
      <c r="AA629" s="37" t="str">
        <f t="shared" ca="1" si="294"/>
        <v/>
      </c>
      <c r="AB629" s="41" t="str">
        <f t="shared" ca="1" si="295"/>
        <v/>
      </c>
      <c r="AC629" s="39" t="str">
        <f t="shared" si="284"/>
        <v/>
      </c>
      <c r="AD629" s="39" t="str">
        <f t="shared" ca="1" si="305"/>
        <v/>
      </c>
      <c r="AE629" s="39" t="str">
        <f t="shared" ca="1" si="296"/>
        <v/>
      </c>
      <c r="AF629" s="40"/>
      <c r="AG629" s="39">
        <f t="shared" ca="1" si="306"/>
        <v>0</v>
      </c>
      <c r="AH629" s="339"/>
      <c r="AI629" s="37" t="str">
        <f t="shared" ca="1" si="297"/>
        <v/>
      </c>
      <c r="AJ629" s="41" t="str">
        <f t="shared" ca="1" si="298"/>
        <v/>
      </c>
      <c r="AK629" s="39" t="str">
        <f t="shared" si="285"/>
        <v/>
      </c>
      <c r="AL629" s="39" t="str">
        <f t="shared" ca="1" si="307"/>
        <v/>
      </c>
      <c r="AM629" s="39" t="str">
        <f t="shared" ca="1" si="299"/>
        <v/>
      </c>
      <c r="AN629" s="40"/>
      <c r="AO629" s="39">
        <f t="shared" ca="1" si="308"/>
        <v>0</v>
      </c>
      <c r="AP629" s="339"/>
      <c r="AW629" s="329"/>
      <c r="BI629" s="329"/>
      <c r="BJ629" s="329"/>
      <c r="BK629" s="329"/>
      <c r="BL629" s="329"/>
      <c r="BM629" s="329"/>
      <c r="BN629" s="329"/>
      <c r="BO629" s="329"/>
      <c r="BP629" s="329"/>
      <c r="BQ629" s="329"/>
      <c r="BR629" s="329"/>
      <c r="BS629" s="329"/>
      <c r="BT629" s="329"/>
      <c r="BU629" s="329"/>
      <c r="BV629" s="329"/>
      <c r="BW629" s="325"/>
      <c r="BX629" s="325"/>
      <c r="BY629" s="325"/>
      <c r="BZ629" s="325"/>
      <c r="CA629" s="325"/>
      <c r="CB629" s="325"/>
      <c r="CC629" s="325"/>
      <c r="CD629" s="325"/>
      <c r="CE629" s="325"/>
      <c r="CF629" s="325"/>
      <c r="CG629" s="325"/>
      <c r="CH629" s="325"/>
      <c r="CI629" s="325"/>
      <c r="CJ629" s="325"/>
      <c r="CK629" s="325"/>
      <c r="CL629" s="325"/>
      <c r="CM629" s="325"/>
      <c r="CN629" s="325"/>
      <c r="CO629" s="325"/>
      <c r="CP629" s="325"/>
      <c r="CQ629" s="325"/>
      <c r="CR629" s="325"/>
      <c r="CS629" s="325"/>
      <c r="CT629" s="325"/>
      <c r="CU629" s="325"/>
      <c r="CV629" s="325"/>
      <c r="CW629" s="325"/>
      <c r="CX629" s="325"/>
    </row>
    <row r="630" spans="1:102" s="36" customFormat="1" ht="15" hidden="1" customHeight="1">
      <c r="A630" s="329"/>
      <c r="B630" s="37" t="str">
        <f t="shared" ca="1" si="286"/>
        <v/>
      </c>
      <c r="C630" s="41" t="str">
        <f t="shared" ca="1" si="287"/>
        <v/>
      </c>
      <c r="D630" s="39" t="str">
        <f t="shared" ca="1" si="288"/>
        <v/>
      </c>
      <c r="E630" s="39" t="str">
        <f t="shared" ca="1" si="300"/>
        <v/>
      </c>
      <c r="F630" s="39" t="str">
        <f t="shared" ca="1" si="289"/>
        <v/>
      </c>
      <c r="G630" s="101"/>
      <c r="H630" s="39">
        <f t="shared" ca="1" si="280"/>
        <v>0</v>
      </c>
      <c r="J630" s="332"/>
      <c r="K630" s="37" t="str">
        <f t="shared" ca="1" si="290"/>
        <v/>
      </c>
      <c r="L630" s="41" t="str">
        <f t="shared" ca="1" si="291"/>
        <v/>
      </c>
      <c r="M630" s="39" t="str">
        <f t="shared" si="281"/>
        <v/>
      </c>
      <c r="N630" s="39" t="str">
        <f t="shared" ca="1" si="301"/>
        <v/>
      </c>
      <c r="O630" s="39" t="str">
        <f ca="1">IF(L630="","",ROUND(Q629*$O$5/payments_per_year,2))</f>
        <v/>
      </c>
      <c r="P630" s="101"/>
      <c r="Q630" s="39">
        <f t="shared" ca="1" si="302"/>
        <v>0</v>
      </c>
      <c r="R630" s="332"/>
      <c r="S630" s="37" t="str">
        <f t="shared" ca="1" si="292"/>
        <v/>
      </c>
      <c r="T630" s="41" t="str">
        <f t="shared" ca="1" si="293"/>
        <v/>
      </c>
      <c r="U630" s="39" t="str">
        <f t="shared" si="282"/>
        <v/>
      </c>
      <c r="V630" s="39" t="str">
        <f t="shared" ca="1" si="303"/>
        <v/>
      </c>
      <c r="W630" s="39">
        <f t="shared" ca="1" si="283"/>
        <v>0</v>
      </c>
      <c r="X630" s="40"/>
      <c r="Y630" s="39">
        <f t="shared" ca="1" si="304"/>
        <v>0</v>
      </c>
      <c r="Z630" s="327"/>
      <c r="AA630" s="37" t="str">
        <f t="shared" ca="1" si="294"/>
        <v/>
      </c>
      <c r="AB630" s="41" t="str">
        <f t="shared" ca="1" si="295"/>
        <v/>
      </c>
      <c r="AC630" s="39" t="str">
        <f t="shared" si="284"/>
        <v/>
      </c>
      <c r="AD630" s="39" t="str">
        <f t="shared" ca="1" si="305"/>
        <v/>
      </c>
      <c r="AE630" s="39" t="str">
        <f t="shared" ca="1" si="296"/>
        <v/>
      </c>
      <c r="AF630" s="40"/>
      <c r="AG630" s="39">
        <f t="shared" ca="1" si="306"/>
        <v>0</v>
      </c>
      <c r="AH630" s="339"/>
      <c r="AI630" s="37" t="str">
        <f t="shared" ca="1" si="297"/>
        <v/>
      </c>
      <c r="AJ630" s="41" t="str">
        <f t="shared" ca="1" si="298"/>
        <v/>
      </c>
      <c r="AK630" s="39" t="str">
        <f t="shared" si="285"/>
        <v/>
      </c>
      <c r="AL630" s="39" t="str">
        <f t="shared" ca="1" si="307"/>
        <v/>
      </c>
      <c r="AM630" s="39" t="str">
        <f t="shared" ca="1" si="299"/>
        <v/>
      </c>
      <c r="AN630" s="40"/>
      <c r="AO630" s="39">
        <f t="shared" ca="1" si="308"/>
        <v>0</v>
      </c>
      <c r="AP630" s="339"/>
      <c r="AW630" s="329"/>
      <c r="BI630" s="329"/>
      <c r="BJ630" s="329"/>
      <c r="BK630" s="329"/>
      <c r="BL630" s="329"/>
      <c r="BM630" s="329"/>
      <c r="BN630" s="329"/>
      <c r="BO630" s="329"/>
      <c r="BP630" s="329"/>
      <c r="BQ630" s="329"/>
      <c r="BR630" s="329"/>
      <c r="BS630" s="329"/>
      <c r="BT630" s="329"/>
      <c r="BU630" s="329"/>
      <c r="BV630" s="329"/>
      <c r="BW630" s="325"/>
      <c r="BX630" s="325"/>
      <c r="BY630" s="325"/>
      <c r="BZ630" s="325"/>
      <c r="CA630" s="325"/>
      <c r="CB630" s="325"/>
      <c r="CC630" s="325"/>
      <c r="CD630" s="325"/>
      <c r="CE630" s="325"/>
      <c r="CF630" s="325"/>
      <c r="CG630" s="325"/>
      <c r="CH630" s="325"/>
      <c r="CI630" s="325"/>
      <c r="CJ630" s="325"/>
      <c r="CK630" s="325"/>
      <c r="CL630" s="325"/>
      <c r="CM630" s="325"/>
      <c r="CN630" s="325"/>
      <c r="CO630" s="325"/>
      <c r="CP630" s="325"/>
      <c r="CQ630" s="325"/>
      <c r="CR630" s="325"/>
      <c r="CS630" s="325"/>
      <c r="CT630" s="325"/>
      <c r="CU630" s="325"/>
      <c r="CV630" s="325"/>
      <c r="CW630" s="325"/>
      <c r="CX630" s="325"/>
    </row>
    <row r="631" spans="1:102" s="36" customFormat="1" ht="15" hidden="1" customHeight="1">
      <c r="A631" s="329"/>
      <c r="B631" s="37" t="str">
        <f t="shared" ca="1" si="286"/>
        <v/>
      </c>
      <c r="C631" s="41" t="str">
        <f t="shared" ca="1" si="287"/>
        <v/>
      </c>
      <c r="D631" s="39" t="str">
        <f t="shared" ca="1" si="288"/>
        <v/>
      </c>
      <c r="E631" s="39" t="str">
        <f t="shared" ca="1" si="300"/>
        <v/>
      </c>
      <c r="F631" s="39" t="str">
        <f t="shared" ca="1" si="289"/>
        <v/>
      </c>
      <c r="G631" s="101"/>
      <c r="H631" s="39">
        <f t="shared" ca="1" si="280"/>
        <v>0</v>
      </c>
      <c r="J631" s="332"/>
      <c r="K631" s="37" t="str">
        <f t="shared" ca="1" si="290"/>
        <v/>
      </c>
      <c r="L631" s="41" t="str">
        <f t="shared" ca="1" si="291"/>
        <v/>
      </c>
      <c r="M631" s="39" t="str">
        <f t="shared" si="281"/>
        <v/>
      </c>
      <c r="N631" s="39" t="str">
        <f t="shared" ca="1" si="301"/>
        <v/>
      </c>
      <c r="O631" s="39">
        <f ca="1">ROUND(Q630*$O$5/payments_per_year,2)</f>
        <v>0</v>
      </c>
      <c r="P631" s="101"/>
      <c r="Q631" s="39">
        <f t="shared" ca="1" si="302"/>
        <v>0</v>
      </c>
      <c r="R631" s="332"/>
      <c r="S631" s="37" t="str">
        <f t="shared" ca="1" si="292"/>
        <v/>
      </c>
      <c r="T631" s="41" t="str">
        <f t="shared" ca="1" si="293"/>
        <v/>
      </c>
      <c r="U631" s="39" t="str">
        <f t="shared" si="282"/>
        <v/>
      </c>
      <c r="V631" s="39" t="str">
        <f t="shared" ca="1" si="303"/>
        <v/>
      </c>
      <c r="W631" s="39">
        <f t="shared" ca="1" si="283"/>
        <v>0</v>
      </c>
      <c r="X631" s="40"/>
      <c r="Y631" s="39">
        <f t="shared" ca="1" si="304"/>
        <v>0</v>
      </c>
      <c r="Z631" s="327"/>
      <c r="AA631" s="37" t="str">
        <f t="shared" ca="1" si="294"/>
        <v/>
      </c>
      <c r="AB631" s="41" t="str">
        <f t="shared" ca="1" si="295"/>
        <v/>
      </c>
      <c r="AC631" s="39" t="str">
        <f t="shared" si="284"/>
        <v/>
      </c>
      <c r="AD631" s="39" t="str">
        <f t="shared" ca="1" si="305"/>
        <v/>
      </c>
      <c r="AE631" s="39" t="str">
        <f t="shared" ca="1" si="296"/>
        <v/>
      </c>
      <c r="AF631" s="40"/>
      <c r="AG631" s="39">
        <f t="shared" ca="1" si="306"/>
        <v>0</v>
      </c>
      <c r="AH631" s="339"/>
      <c r="AI631" s="37" t="str">
        <f t="shared" ca="1" si="297"/>
        <v/>
      </c>
      <c r="AJ631" s="41" t="str">
        <f t="shared" ca="1" si="298"/>
        <v/>
      </c>
      <c r="AK631" s="39" t="str">
        <f t="shared" si="285"/>
        <v/>
      </c>
      <c r="AL631" s="39" t="str">
        <f t="shared" ca="1" si="307"/>
        <v/>
      </c>
      <c r="AM631" s="39" t="str">
        <f t="shared" ca="1" si="299"/>
        <v/>
      </c>
      <c r="AN631" s="40"/>
      <c r="AO631" s="39">
        <f t="shared" ca="1" si="308"/>
        <v>0</v>
      </c>
      <c r="AP631" s="339"/>
      <c r="AW631" s="329"/>
      <c r="BI631" s="329"/>
      <c r="BJ631" s="329"/>
      <c r="BK631" s="329"/>
      <c r="BL631" s="329"/>
      <c r="BM631" s="329"/>
      <c r="BN631" s="329"/>
      <c r="BO631" s="329"/>
      <c r="BP631" s="329"/>
      <c r="BQ631" s="329"/>
      <c r="BR631" s="329"/>
      <c r="BS631" s="329"/>
      <c r="BT631" s="329"/>
      <c r="BU631" s="329"/>
      <c r="BV631" s="329"/>
      <c r="BW631" s="325"/>
      <c r="BX631" s="325"/>
      <c r="BY631" s="325"/>
      <c r="BZ631" s="325"/>
      <c r="CA631" s="325"/>
      <c r="CB631" s="325"/>
      <c r="CC631" s="325"/>
      <c r="CD631" s="325"/>
      <c r="CE631" s="325"/>
      <c r="CF631" s="325"/>
      <c r="CG631" s="325"/>
      <c r="CH631" s="325"/>
      <c r="CI631" s="325"/>
      <c r="CJ631" s="325"/>
      <c r="CK631" s="325"/>
      <c r="CL631" s="325"/>
      <c r="CM631" s="325"/>
      <c r="CN631" s="325"/>
      <c r="CO631" s="325"/>
      <c r="CP631" s="325"/>
      <c r="CQ631" s="325"/>
      <c r="CR631" s="325"/>
      <c r="CS631" s="325"/>
      <c r="CT631" s="325"/>
      <c r="CU631" s="325"/>
      <c r="CV631" s="325"/>
      <c r="CW631" s="325"/>
      <c r="CX631" s="325"/>
    </row>
    <row r="632" spans="1:102" s="36" customFormat="1" ht="15" hidden="1" customHeight="1">
      <c r="A632" s="329"/>
      <c r="B632" s="37" t="str">
        <f t="shared" ca="1" si="286"/>
        <v/>
      </c>
      <c r="C632" s="41" t="str">
        <f t="shared" ca="1" si="287"/>
        <v/>
      </c>
      <c r="D632" s="39" t="str">
        <f t="shared" ca="1" si="288"/>
        <v/>
      </c>
      <c r="E632" s="39" t="str">
        <f t="shared" ca="1" si="300"/>
        <v/>
      </c>
      <c r="F632" s="39" t="str">
        <f t="shared" ca="1" si="289"/>
        <v/>
      </c>
      <c r="G632" s="101"/>
      <c r="H632" s="39">
        <f t="shared" ca="1" si="280"/>
        <v>0</v>
      </c>
      <c r="J632" s="332"/>
      <c r="K632" s="37" t="str">
        <f t="shared" ca="1" si="290"/>
        <v/>
      </c>
      <c r="L632" s="41" t="str">
        <f t="shared" ca="1" si="291"/>
        <v/>
      </c>
      <c r="M632" s="39" t="str">
        <f t="shared" si="281"/>
        <v/>
      </c>
      <c r="N632" s="39" t="str">
        <f t="shared" ca="1" si="301"/>
        <v/>
      </c>
      <c r="O632" s="39" t="str">
        <f ca="1">IF(L632="","",ROUND(Q631*$O$5/payments_per_year,2))</f>
        <v/>
      </c>
      <c r="P632" s="101"/>
      <c r="Q632" s="39">
        <f t="shared" ca="1" si="302"/>
        <v>0</v>
      </c>
      <c r="R632" s="332"/>
      <c r="S632" s="37" t="str">
        <f t="shared" ca="1" si="292"/>
        <v/>
      </c>
      <c r="T632" s="41" t="str">
        <f t="shared" ca="1" si="293"/>
        <v/>
      </c>
      <c r="U632" s="39" t="str">
        <f t="shared" si="282"/>
        <v/>
      </c>
      <c r="V632" s="39" t="str">
        <f t="shared" ca="1" si="303"/>
        <v/>
      </c>
      <c r="W632" s="39">
        <f t="shared" ca="1" si="283"/>
        <v>0</v>
      </c>
      <c r="X632" s="40"/>
      <c r="Y632" s="39">
        <f t="shared" ca="1" si="304"/>
        <v>0</v>
      </c>
      <c r="Z632" s="327"/>
      <c r="AA632" s="37" t="str">
        <f t="shared" ca="1" si="294"/>
        <v/>
      </c>
      <c r="AB632" s="41" t="str">
        <f t="shared" ca="1" si="295"/>
        <v/>
      </c>
      <c r="AC632" s="39" t="str">
        <f t="shared" si="284"/>
        <v/>
      </c>
      <c r="AD632" s="39" t="str">
        <f t="shared" ca="1" si="305"/>
        <v/>
      </c>
      <c r="AE632" s="39" t="str">
        <f t="shared" ca="1" si="296"/>
        <v/>
      </c>
      <c r="AF632" s="40"/>
      <c r="AG632" s="39">
        <f t="shared" ca="1" si="306"/>
        <v>0</v>
      </c>
      <c r="AH632" s="339"/>
      <c r="AI632" s="37" t="str">
        <f t="shared" ca="1" si="297"/>
        <v/>
      </c>
      <c r="AJ632" s="41" t="str">
        <f t="shared" ca="1" si="298"/>
        <v/>
      </c>
      <c r="AK632" s="39" t="str">
        <f t="shared" si="285"/>
        <v/>
      </c>
      <c r="AL632" s="39" t="str">
        <f t="shared" ca="1" si="307"/>
        <v/>
      </c>
      <c r="AM632" s="39" t="str">
        <f t="shared" ca="1" si="299"/>
        <v/>
      </c>
      <c r="AN632" s="40"/>
      <c r="AO632" s="39">
        <f t="shared" ca="1" si="308"/>
        <v>0</v>
      </c>
      <c r="AP632" s="339"/>
      <c r="AW632" s="329"/>
      <c r="BI632" s="329"/>
      <c r="BJ632" s="329"/>
      <c r="BK632" s="329"/>
      <c r="BL632" s="329"/>
      <c r="BM632" s="329"/>
      <c r="BN632" s="329"/>
      <c r="BO632" s="329"/>
      <c r="BP632" s="329"/>
      <c r="BQ632" s="329"/>
      <c r="BR632" s="329"/>
      <c r="BS632" s="329"/>
      <c r="BT632" s="329"/>
      <c r="BU632" s="329"/>
      <c r="BV632" s="329"/>
      <c r="BW632" s="325"/>
      <c r="BX632" s="325"/>
      <c r="BY632" s="325"/>
      <c r="BZ632" s="325"/>
      <c r="CA632" s="325"/>
      <c r="CB632" s="325"/>
      <c r="CC632" s="325"/>
      <c r="CD632" s="325"/>
      <c r="CE632" s="325"/>
      <c r="CF632" s="325"/>
      <c r="CG632" s="325"/>
      <c r="CH632" s="325"/>
      <c r="CI632" s="325"/>
      <c r="CJ632" s="325"/>
      <c r="CK632" s="325"/>
      <c r="CL632" s="325"/>
      <c r="CM632" s="325"/>
      <c r="CN632" s="325"/>
      <c r="CO632" s="325"/>
      <c r="CP632" s="325"/>
      <c r="CQ632" s="325"/>
      <c r="CR632" s="325"/>
      <c r="CS632" s="325"/>
      <c r="CT632" s="325"/>
      <c r="CU632" s="325"/>
      <c r="CV632" s="325"/>
      <c r="CW632" s="325"/>
      <c r="CX632" s="325"/>
    </row>
    <row r="633" spans="1:102" s="36" customFormat="1" ht="15" hidden="1" customHeight="1">
      <c r="A633" s="329"/>
      <c r="B633" s="37" t="str">
        <f t="shared" ca="1" si="286"/>
        <v/>
      </c>
      <c r="C633" s="41" t="str">
        <f t="shared" ca="1" si="287"/>
        <v/>
      </c>
      <c r="D633" s="39" t="str">
        <f t="shared" ca="1" si="288"/>
        <v/>
      </c>
      <c r="E633" s="39" t="str">
        <f t="shared" ca="1" si="300"/>
        <v/>
      </c>
      <c r="F633" s="39" t="str">
        <f t="shared" ca="1" si="289"/>
        <v/>
      </c>
      <c r="G633" s="101"/>
      <c r="H633" s="39">
        <f t="shared" ca="1" si="280"/>
        <v>0</v>
      </c>
      <c r="J633" s="332"/>
      <c r="K633" s="37" t="str">
        <f t="shared" ca="1" si="290"/>
        <v/>
      </c>
      <c r="L633" s="41" t="str">
        <f t="shared" ca="1" si="291"/>
        <v/>
      </c>
      <c r="M633" s="39" t="str">
        <f t="shared" si="281"/>
        <v/>
      </c>
      <c r="N633" s="39" t="str">
        <f t="shared" ca="1" si="301"/>
        <v/>
      </c>
      <c r="O633" s="39">
        <f ca="1">ROUND(Q632*$O$5/payments_per_year,2)</f>
        <v>0</v>
      </c>
      <c r="P633" s="101"/>
      <c r="Q633" s="39">
        <f t="shared" ca="1" si="302"/>
        <v>0</v>
      </c>
      <c r="R633" s="332"/>
      <c r="S633" s="37" t="str">
        <f t="shared" ca="1" si="292"/>
        <v/>
      </c>
      <c r="T633" s="41" t="str">
        <f t="shared" ca="1" si="293"/>
        <v/>
      </c>
      <c r="U633" s="39" t="str">
        <f t="shared" si="282"/>
        <v/>
      </c>
      <c r="V633" s="39" t="str">
        <f t="shared" ca="1" si="303"/>
        <v/>
      </c>
      <c r="W633" s="39">
        <f t="shared" ca="1" si="283"/>
        <v>0</v>
      </c>
      <c r="X633" s="40"/>
      <c r="Y633" s="39">
        <f t="shared" ca="1" si="304"/>
        <v>0</v>
      </c>
      <c r="Z633" s="327"/>
      <c r="AA633" s="37" t="str">
        <f t="shared" ca="1" si="294"/>
        <v/>
      </c>
      <c r="AB633" s="41" t="str">
        <f t="shared" ca="1" si="295"/>
        <v/>
      </c>
      <c r="AC633" s="39" t="str">
        <f t="shared" si="284"/>
        <v/>
      </c>
      <c r="AD633" s="39" t="str">
        <f t="shared" ca="1" si="305"/>
        <v/>
      </c>
      <c r="AE633" s="39" t="str">
        <f t="shared" ca="1" si="296"/>
        <v/>
      </c>
      <c r="AF633" s="40"/>
      <c r="AG633" s="39">
        <f t="shared" ca="1" si="306"/>
        <v>0</v>
      </c>
      <c r="AH633" s="339"/>
      <c r="AI633" s="37" t="str">
        <f t="shared" ca="1" si="297"/>
        <v/>
      </c>
      <c r="AJ633" s="41" t="str">
        <f t="shared" ca="1" si="298"/>
        <v/>
      </c>
      <c r="AK633" s="39" t="str">
        <f t="shared" si="285"/>
        <v/>
      </c>
      <c r="AL633" s="39" t="str">
        <f t="shared" ca="1" si="307"/>
        <v/>
      </c>
      <c r="AM633" s="39" t="str">
        <f t="shared" ca="1" si="299"/>
        <v/>
      </c>
      <c r="AN633" s="40"/>
      <c r="AO633" s="39">
        <f t="shared" ca="1" si="308"/>
        <v>0</v>
      </c>
      <c r="AP633" s="339"/>
      <c r="AW633" s="329"/>
      <c r="BI633" s="329"/>
      <c r="BJ633" s="329"/>
      <c r="BK633" s="329"/>
      <c r="BL633" s="329"/>
      <c r="BM633" s="329"/>
      <c r="BN633" s="329"/>
      <c r="BO633" s="329"/>
      <c r="BP633" s="329"/>
      <c r="BQ633" s="329"/>
      <c r="BR633" s="329"/>
      <c r="BS633" s="329"/>
      <c r="BT633" s="329"/>
      <c r="BU633" s="329"/>
      <c r="BV633" s="329"/>
      <c r="BW633" s="325"/>
      <c r="BX633" s="325"/>
      <c r="BY633" s="325"/>
      <c r="BZ633" s="325"/>
      <c r="CA633" s="325"/>
      <c r="CB633" s="325"/>
      <c r="CC633" s="325"/>
      <c r="CD633" s="325"/>
      <c r="CE633" s="325"/>
      <c r="CF633" s="325"/>
      <c r="CG633" s="325"/>
      <c r="CH633" s="325"/>
      <c r="CI633" s="325"/>
      <c r="CJ633" s="325"/>
      <c r="CK633" s="325"/>
      <c r="CL633" s="325"/>
      <c r="CM633" s="325"/>
      <c r="CN633" s="325"/>
      <c r="CO633" s="325"/>
      <c r="CP633" s="325"/>
      <c r="CQ633" s="325"/>
      <c r="CR633" s="325"/>
      <c r="CS633" s="325"/>
      <c r="CT633" s="325"/>
      <c r="CU633" s="325"/>
      <c r="CV633" s="325"/>
      <c r="CW633" s="325"/>
      <c r="CX633" s="325"/>
    </row>
    <row r="634" spans="1:102" s="36" customFormat="1" ht="15" hidden="1" customHeight="1">
      <c r="A634" s="329"/>
      <c r="B634" s="37" t="str">
        <f t="shared" ca="1" si="286"/>
        <v/>
      </c>
      <c r="C634" s="41" t="str">
        <f t="shared" ca="1" si="287"/>
        <v/>
      </c>
      <c r="D634" s="39" t="str">
        <f t="shared" ca="1" si="288"/>
        <v/>
      </c>
      <c r="E634" s="39" t="str">
        <f t="shared" ca="1" si="300"/>
        <v/>
      </c>
      <c r="F634" s="39" t="str">
        <f t="shared" ca="1" si="289"/>
        <v/>
      </c>
      <c r="G634" s="101"/>
      <c r="H634" s="39">
        <f t="shared" ca="1" si="280"/>
        <v>0</v>
      </c>
      <c r="J634" s="332"/>
      <c r="K634" s="37" t="str">
        <f t="shared" ca="1" si="290"/>
        <v/>
      </c>
      <c r="L634" s="41" t="str">
        <f t="shared" ca="1" si="291"/>
        <v/>
      </c>
      <c r="M634" s="39" t="str">
        <f t="shared" si="281"/>
        <v/>
      </c>
      <c r="N634" s="39" t="str">
        <f t="shared" ca="1" si="301"/>
        <v/>
      </c>
      <c r="O634" s="39" t="str">
        <f ca="1">IF(L634="","",ROUND(Q633*$O$5/payments_per_year,2))</f>
        <v/>
      </c>
      <c r="P634" s="101"/>
      <c r="Q634" s="39">
        <f t="shared" ca="1" si="302"/>
        <v>0</v>
      </c>
      <c r="R634" s="332"/>
      <c r="S634" s="37" t="str">
        <f t="shared" ca="1" si="292"/>
        <v/>
      </c>
      <c r="T634" s="41" t="str">
        <f t="shared" ca="1" si="293"/>
        <v/>
      </c>
      <c r="U634" s="39" t="str">
        <f t="shared" si="282"/>
        <v/>
      </c>
      <c r="V634" s="39" t="str">
        <f t="shared" ca="1" si="303"/>
        <v/>
      </c>
      <c r="W634" s="39">
        <f t="shared" ca="1" si="283"/>
        <v>0</v>
      </c>
      <c r="X634" s="40"/>
      <c r="Y634" s="39">
        <f t="shared" ca="1" si="304"/>
        <v>0</v>
      </c>
      <c r="Z634" s="327"/>
      <c r="AA634" s="37" t="str">
        <f t="shared" ca="1" si="294"/>
        <v/>
      </c>
      <c r="AB634" s="41" t="str">
        <f t="shared" ca="1" si="295"/>
        <v/>
      </c>
      <c r="AC634" s="39" t="str">
        <f t="shared" si="284"/>
        <v/>
      </c>
      <c r="AD634" s="39" t="str">
        <f t="shared" ca="1" si="305"/>
        <v/>
      </c>
      <c r="AE634" s="39" t="str">
        <f t="shared" ca="1" si="296"/>
        <v/>
      </c>
      <c r="AF634" s="40"/>
      <c r="AG634" s="39">
        <f t="shared" ca="1" si="306"/>
        <v>0</v>
      </c>
      <c r="AH634" s="339"/>
      <c r="AI634" s="37" t="str">
        <f t="shared" ca="1" si="297"/>
        <v/>
      </c>
      <c r="AJ634" s="41" t="str">
        <f t="shared" ca="1" si="298"/>
        <v/>
      </c>
      <c r="AK634" s="39" t="str">
        <f t="shared" si="285"/>
        <v/>
      </c>
      <c r="AL634" s="39" t="str">
        <f t="shared" ca="1" si="307"/>
        <v/>
      </c>
      <c r="AM634" s="39" t="str">
        <f t="shared" ca="1" si="299"/>
        <v/>
      </c>
      <c r="AN634" s="40"/>
      <c r="AO634" s="39">
        <f t="shared" ca="1" si="308"/>
        <v>0</v>
      </c>
      <c r="AP634" s="339"/>
      <c r="AW634" s="329"/>
      <c r="BI634" s="329"/>
      <c r="BJ634" s="329"/>
      <c r="BK634" s="329"/>
      <c r="BL634" s="329"/>
      <c r="BM634" s="329"/>
      <c r="BN634" s="329"/>
      <c r="BO634" s="329"/>
      <c r="BP634" s="329"/>
      <c r="BQ634" s="329"/>
      <c r="BR634" s="329"/>
      <c r="BS634" s="329"/>
      <c r="BT634" s="329"/>
      <c r="BU634" s="329"/>
      <c r="BV634" s="329"/>
      <c r="BW634" s="325"/>
      <c r="BX634" s="325"/>
      <c r="BY634" s="325"/>
      <c r="BZ634" s="325"/>
      <c r="CA634" s="325"/>
      <c r="CB634" s="325"/>
      <c r="CC634" s="325"/>
      <c r="CD634" s="325"/>
      <c r="CE634" s="325"/>
      <c r="CF634" s="325"/>
      <c r="CG634" s="325"/>
      <c r="CH634" s="325"/>
      <c r="CI634" s="325"/>
      <c r="CJ634" s="325"/>
      <c r="CK634" s="325"/>
      <c r="CL634" s="325"/>
      <c r="CM634" s="325"/>
      <c r="CN634" s="325"/>
      <c r="CO634" s="325"/>
      <c r="CP634" s="325"/>
      <c r="CQ634" s="325"/>
      <c r="CR634" s="325"/>
      <c r="CS634" s="325"/>
      <c r="CT634" s="325"/>
      <c r="CU634" s="325"/>
      <c r="CV634" s="325"/>
      <c r="CW634" s="325"/>
      <c r="CX634" s="325"/>
    </row>
    <row r="635" spans="1:102" s="36" customFormat="1" ht="15" hidden="1" customHeight="1">
      <c r="A635" s="329"/>
      <c r="B635" s="37" t="str">
        <f t="shared" ca="1" si="286"/>
        <v/>
      </c>
      <c r="C635" s="41" t="str">
        <f t="shared" ca="1" si="287"/>
        <v/>
      </c>
      <c r="D635" s="39" t="str">
        <f t="shared" ca="1" si="288"/>
        <v/>
      </c>
      <c r="E635" s="39" t="str">
        <f t="shared" ca="1" si="300"/>
        <v/>
      </c>
      <c r="F635" s="39" t="str">
        <f t="shared" ca="1" si="289"/>
        <v/>
      </c>
      <c r="G635" s="101"/>
      <c r="H635" s="39">
        <f t="shared" ca="1" si="280"/>
        <v>0</v>
      </c>
      <c r="J635" s="332"/>
      <c r="K635" s="37" t="str">
        <f t="shared" ca="1" si="290"/>
        <v/>
      </c>
      <c r="L635" s="41" t="str">
        <f t="shared" ca="1" si="291"/>
        <v/>
      </c>
      <c r="M635" s="39" t="str">
        <f t="shared" si="281"/>
        <v/>
      </c>
      <c r="N635" s="39" t="str">
        <f t="shared" ca="1" si="301"/>
        <v/>
      </c>
      <c r="O635" s="39">
        <f ca="1">ROUND(Q634*$O$5/payments_per_year,2)</f>
        <v>0</v>
      </c>
      <c r="P635" s="101"/>
      <c r="Q635" s="39">
        <f t="shared" ca="1" si="302"/>
        <v>0</v>
      </c>
      <c r="R635" s="332"/>
      <c r="S635" s="37" t="str">
        <f t="shared" ca="1" si="292"/>
        <v/>
      </c>
      <c r="T635" s="41" t="str">
        <f t="shared" ca="1" si="293"/>
        <v/>
      </c>
      <c r="U635" s="39" t="str">
        <f t="shared" si="282"/>
        <v/>
      </c>
      <c r="V635" s="39" t="str">
        <f t="shared" ca="1" si="303"/>
        <v/>
      </c>
      <c r="W635" s="39">
        <f t="shared" ca="1" si="283"/>
        <v>0</v>
      </c>
      <c r="X635" s="40"/>
      <c r="Y635" s="39">
        <f t="shared" ca="1" si="304"/>
        <v>0</v>
      </c>
      <c r="Z635" s="327"/>
      <c r="AA635" s="37" t="str">
        <f t="shared" ca="1" si="294"/>
        <v/>
      </c>
      <c r="AB635" s="41" t="str">
        <f t="shared" ca="1" si="295"/>
        <v/>
      </c>
      <c r="AC635" s="39" t="str">
        <f t="shared" si="284"/>
        <v/>
      </c>
      <c r="AD635" s="39" t="str">
        <f t="shared" ca="1" si="305"/>
        <v/>
      </c>
      <c r="AE635" s="39" t="str">
        <f t="shared" ca="1" si="296"/>
        <v/>
      </c>
      <c r="AF635" s="40"/>
      <c r="AG635" s="39">
        <f t="shared" ca="1" si="306"/>
        <v>0</v>
      </c>
      <c r="AH635" s="339"/>
      <c r="AI635" s="37" t="str">
        <f t="shared" ca="1" si="297"/>
        <v/>
      </c>
      <c r="AJ635" s="41" t="str">
        <f t="shared" ca="1" si="298"/>
        <v/>
      </c>
      <c r="AK635" s="39" t="str">
        <f t="shared" si="285"/>
        <v/>
      </c>
      <c r="AL635" s="39" t="str">
        <f t="shared" ca="1" si="307"/>
        <v/>
      </c>
      <c r="AM635" s="39" t="str">
        <f t="shared" ca="1" si="299"/>
        <v/>
      </c>
      <c r="AN635" s="40"/>
      <c r="AO635" s="39">
        <f t="shared" ca="1" si="308"/>
        <v>0</v>
      </c>
      <c r="AP635" s="339"/>
      <c r="AW635" s="329"/>
      <c r="BI635" s="329"/>
      <c r="BJ635" s="329"/>
      <c r="BK635" s="329"/>
      <c r="BL635" s="329"/>
      <c r="BM635" s="329"/>
      <c r="BN635" s="329"/>
      <c r="BO635" s="329"/>
      <c r="BP635" s="329"/>
      <c r="BQ635" s="329"/>
      <c r="BR635" s="329"/>
      <c r="BS635" s="329"/>
      <c r="BT635" s="329"/>
      <c r="BU635" s="329"/>
      <c r="BV635" s="329"/>
      <c r="BW635" s="325"/>
      <c r="BX635" s="325"/>
      <c r="BY635" s="325"/>
      <c r="BZ635" s="325"/>
      <c r="CA635" s="325"/>
      <c r="CB635" s="325"/>
      <c r="CC635" s="325"/>
      <c r="CD635" s="325"/>
      <c r="CE635" s="325"/>
      <c r="CF635" s="325"/>
      <c r="CG635" s="325"/>
      <c r="CH635" s="325"/>
      <c r="CI635" s="325"/>
      <c r="CJ635" s="325"/>
      <c r="CK635" s="325"/>
      <c r="CL635" s="325"/>
      <c r="CM635" s="325"/>
      <c r="CN635" s="325"/>
      <c r="CO635" s="325"/>
      <c r="CP635" s="325"/>
      <c r="CQ635" s="325"/>
      <c r="CR635" s="325"/>
      <c r="CS635" s="325"/>
      <c r="CT635" s="325"/>
      <c r="CU635" s="325"/>
      <c r="CV635" s="325"/>
      <c r="CW635" s="325"/>
      <c r="CX635" s="325"/>
    </row>
    <row r="636" spans="1:102" s="36" customFormat="1" ht="15" hidden="1" customHeight="1">
      <c r="A636" s="329"/>
      <c r="B636" s="37" t="str">
        <f t="shared" ca="1" si="286"/>
        <v/>
      </c>
      <c r="C636" s="41" t="str">
        <f t="shared" ca="1" si="287"/>
        <v/>
      </c>
      <c r="D636" s="39" t="str">
        <f t="shared" ca="1" si="288"/>
        <v/>
      </c>
      <c r="E636" s="39" t="str">
        <f t="shared" ca="1" si="300"/>
        <v/>
      </c>
      <c r="F636" s="39" t="str">
        <f t="shared" ca="1" si="289"/>
        <v/>
      </c>
      <c r="G636" s="101"/>
      <c r="H636" s="39">
        <f t="shared" ca="1" si="280"/>
        <v>0</v>
      </c>
      <c r="J636" s="332"/>
      <c r="K636" s="37" t="str">
        <f t="shared" ca="1" si="290"/>
        <v/>
      </c>
      <c r="L636" s="41" t="str">
        <f t="shared" ca="1" si="291"/>
        <v/>
      </c>
      <c r="M636" s="39" t="str">
        <f t="shared" si="281"/>
        <v/>
      </c>
      <c r="N636" s="39" t="str">
        <f t="shared" ca="1" si="301"/>
        <v/>
      </c>
      <c r="O636" s="39" t="str">
        <f ca="1">IF(L636="","",ROUND(Q635*$O$5/payments_per_year,2))</f>
        <v/>
      </c>
      <c r="P636" s="101"/>
      <c r="Q636" s="39">
        <f t="shared" ca="1" si="302"/>
        <v>0</v>
      </c>
      <c r="R636" s="332"/>
      <c r="S636" s="37" t="str">
        <f t="shared" ca="1" si="292"/>
        <v/>
      </c>
      <c r="T636" s="41" t="str">
        <f t="shared" ca="1" si="293"/>
        <v/>
      </c>
      <c r="U636" s="39" t="str">
        <f t="shared" si="282"/>
        <v/>
      </c>
      <c r="V636" s="39" t="str">
        <f t="shared" ca="1" si="303"/>
        <v/>
      </c>
      <c r="W636" s="39">
        <f t="shared" ca="1" si="283"/>
        <v>0</v>
      </c>
      <c r="X636" s="40"/>
      <c r="Y636" s="39">
        <f t="shared" ca="1" si="304"/>
        <v>0</v>
      </c>
      <c r="Z636" s="327"/>
      <c r="AA636" s="37" t="str">
        <f t="shared" ca="1" si="294"/>
        <v/>
      </c>
      <c r="AB636" s="41" t="str">
        <f t="shared" ca="1" si="295"/>
        <v/>
      </c>
      <c r="AC636" s="39" t="str">
        <f t="shared" si="284"/>
        <v/>
      </c>
      <c r="AD636" s="39" t="str">
        <f t="shared" ca="1" si="305"/>
        <v/>
      </c>
      <c r="AE636" s="39" t="str">
        <f t="shared" ca="1" si="296"/>
        <v/>
      </c>
      <c r="AF636" s="40"/>
      <c r="AG636" s="39">
        <f t="shared" ca="1" si="306"/>
        <v>0</v>
      </c>
      <c r="AH636" s="339"/>
      <c r="AI636" s="37" t="str">
        <f t="shared" ca="1" si="297"/>
        <v/>
      </c>
      <c r="AJ636" s="41" t="str">
        <f t="shared" ca="1" si="298"/>
        <v/>
      </c>
      <c r="AK636" s="39" t="str">
        <f t="shared" si="285"/>
        <v/>
      </c>
      <c r="AL636" s="39" t="str">
        <f t="shared" ca="1" si="307"/>
        <v/>
      </c>
      <c r="AM636" s="39" t="str">
        <f t="shared" ca="1" si="299"/>
        <v/>
      </c>
      <c r="AN636" s="40"/>
      <c r="AO636" s="39">
        <f t="shared" ca="1" si="308"/>
        <v>0</v>
      </c>
      <c r="AP636" s="339"/>
      <c r="AW636" s="329"/>
      <c r="BI636" s="329"/>
      <c r="BJ636" s="329"/>
      <c r="BK636" s="329"/>
      <c r="BL636" s="329"/>
      <c r="BM636" s="329"/>
      <c r="BN636" s="329"/>
      <c r="BO636" s="329"/>
      <c r="BP636" s="329"/>
      <c r="BQ636" s="329"/>
      <c r="BR636" s="329"/>
      <c r="BS636" s="329"/>
      <c r="BT636" s="329"/>
      <c r="BU636" s="329"/>
      <c r="BV636" s="329"/>
      <c r="BW636" s="325"/>
      <c r="BX636" s="325"/>
      <c r="BY636" s="325"/>
      <c r="BZ636" s="325"/>
      <c r="CA636" s="325"/>
      <c r="CB636" s="325"/>
      <c r="CC636" s="325"/>
      <c r="CD636" s="325"/>
      <c r="CE636" s="325"/>
      <c r="CF636" s="325"/>
      <c r="CG636" s="325"/>
      <c r="CH636" s="325"/>
      <c r="CI636" s="325"/>
      <c r="CJ636" s="325"/>
      <c r="CK636" s="325"/>
      <c r="CL636" s="325"/>
      <c r="CM636" s="325"/>
      <c r="CN636" s="325"/>
      <c r="CO636" s="325"/>
      <c r="CP636" s="325"/>
      <c r="CQ636" s="325"/>
      <c r="CR636" s="325"/>
      <c r="CS636" s="325"/>
      <c r="CT636" s="325"/>
      <c r="CU636" s="325"/>
      <c r="CV636" s="325"/>
      <c r="CW636" s="325"/>
      <c r="CX636" s="325"/>
    </row>
    <row r="637" spans="1:102" s="36" customFormat="1" ht="15" hidden="1" customHeight="1">
      <c r="A637" s="329"/>
      <c r="B637" s="37" t="str">
        <f t="shared" ca="1" si="286"/>
        <v/>
      </c>
      <c r="C637" s="41" t="str">
        <f t="shared" ca="1" si="287"/>
        <v/>
      </c>
      <c r="D637" s="39" t="str">
        <f t="shared" ca="1" si="288"/>
        <v/>
      </c>
      <c r="E637" s="39" t="str">
        <f t="shared" ca="1" si="300"/>
        <v/>
      </c>
      <c r="F637" s="39" t="str">
        <f t="shared" ca="1" si="289"/>
        <v/>
      </c>
      <c r="G637" s="101"/>
      <c r="H637" s="39">
        <f t="shared" ca="1" si="280"/>
        <v>0</v>
      </c>
      <c r="J637" s="332"/>
      <c r="K637" s="37" t="str">
        <f t="shared" ca="1" si="290"/>
        <v/>
      </c>
      <c r="L637" s="41" t="str">
        <f t="shared" ca="1" si="291"/>
        <v/>
      </c>
      <c r="M637" s="39" t="str">
        <f t="shared" si="281"/>
        <v/>
      </c>
      <c r="N637" s="39" t="str">
        <f t="shared" ca="1" si="301"/>
        <v/>
      </c>
      <c r="O637" s="39">
        <f ca="1">ROUND(Q636*$O$5/payments_per_year,2)</f>
        <v>0</v>
      </c>
      <c r="P637" s="101"/>
      <c r="Q637" s="39">
        <f t="shared" ca="1" si="302"/>
        <v>0</v>
      </c>
      <c r="R637" s="332"/>
      <c r="S637" s="37" t="str">
        <f t="shared" ca="1" si="292"/>
        <v/>
      </c>
      <c r="T637" s="41" t="str">
        <f t="shared" ca="1" si="293"/>
        <v/>
      </c>
      <c r="U637" s="39" t="str">
        <f t="shared" si="282"/>
        <v/>
      </c>
      <c r="V637" s="39" t="str">
        <f t="shared" ca="1" si="303"/>
        <v/>
      </c>
      <c r="W637" s="39">
        <f t="shared" ca="1" si="283"/>
        <v>0</v>
      </c>
      <c r="X637" s="40"/>
      <c r="Y637" s="39">
        <f t="shared" ca="1" si="304"/>
        <v>0</v>
      </c>
      <c r="Z637" s="327"/>
      <c r="AA637" s="37" t="str">
        <f t="shared" ca="1" si="294"/>
        <v/>
      </c>
      <c r="AB637" s="41" t="str">
        <f t="shared" ca="1" si="295"/>
        <v/>
      </c>
      <c r="AC637" s="39" t="str">
        <f t="shared" si="284"/>
        <v/>
      </c>
      <c r="AD637" s="39" t="str">
        <f t="shared" ca="1" si="305"/>
        <v/>
      </c>
      <c r="AE637" s="39" t="str">
        <f t="shared" ca="1" si="296"/>
        <v/>
      </c>
      <c r="AF637" s="40"/>
      <c r="AG637" s="39">
        <f t="shared" ca="1" si="306"/>
        <v>0</v>
      </c>
      <c r="AH637" s="339"/>
      <c r="AI637" s="37" t="str">
        <f t="shared" ca="1" si="297"/>
        <v/>
      </c>
      <c r="AJ637" s="41" t="str">
        <f t="shared" ca="1" si="298"/>
        <v/>
      </c>
      <c r="AK637" s="39" t="str">
        <f t="shared" si="285"/>
        <v/>
      </c>
      <c r="AL637" s="39" t="str">
        <f t="shared" ca="1" si="307"/>
        <v/>
      </c>
      <c r="AM637" s="39" t="str">
        <f t="shared" ca="1" si="299"/>
        <v/>
      </c>
      <c r="AN637" s="40"/>
      <c r="AO637" s="39">
        <f t="shared" ca="1" si="308"/>
        <v>0</v>
      </c>
      <c r="AP637" s="339"/>
      <c r="AW637" s="329"/>
      <c r="BI637" s="329"/>
      <c r="BJ637" s="329"/>
      <c r="BK637" s="329"/>
      <c r="BL637" s="329"/>
      <c r="BM637" s="329"/>
      <c r="BN637" s="329"/>
      <c r="BO637" s="329"/>
      <c r="BP637" s="329"/>
      <c r="BQ637" s="329"/>
      <c r="BR637" s="329"/>
      <c r="BS637" s="329"/>
      <c r="BT637" s="329"/>
      <c r="BU637" s="329"/>
      <c r="BV637" s="329"/>
      <c r="BW637" s="325"/>
      <c r="BX637" s="325"/>
      <c r="BY637" s="325"/>
      <c r="BZ637" s="325"/>
      <c r="CA637" s="325"/>
      <c r="CB637" s="325"/>
      <c r="CC637" s="325"/>
      <c r="CD637" s="325"/>
      <c r="CE637" s="325"/>
      <c r="CF637" s="325"/>
      <c r="CG637" s="325"/>
      <c r="CH637" s="325"/>
      <c r="CI637" s="325"/>
      <c r="CJ637" s="325"/>
      <c r="CK637" s="325"/>
      <c r="CL637" s="325"/>
      <c r="CM637" s="325"/>
      <c r="CN637" s="325"/>
      <c r="CO637" s="325"/>
      <c r="CP637" s="325"/>
      <c r="CQ637" s="325"/>
      <c r="CR637" s="325"/>
      <c r="CS637" s="325"/>
      <c r="CT637" s="325"/>
      <c r="CU637" s="325"/>
      <c r="CV637" s="325"/>
      <c r="CW637" s="325"/>
      <c r="CX637" s="325"/>
    </row>
    <row r="638" spans="1:102" s="36" customFormat="1" ht="15" hidden="1" customHeight="1">
      <c r="A638" s="329"/>
      <c r="B638" s="37" t="str">
        <f t="shared" ca="1" si="286"/>
        <v/>
      </c>
      <c r="C638" s="41" t="str">
        <f t="shared" ca="1" si="287"/>
        <v/>
      </c>
      <c r="D638" s="39" t="str">
        <f t="shared" ca="1" si="288"/>
        <v/>
      </c>
      <c r="E638" s="39" t="str">
        <f t="shared" ca="1" si="300"/>
        <v/>
      </c>
      <c r="F638" s="39" t="str">
        <f t="shared" ca="1" si="289"/>
        <v/>
      </c>
      <c r="G638" s="101"/>
      <c r="H638" s="39">
        <f t="shared" ca="1" si="280"/>
        <v>0</v>
      </c>
      <c r="J638" s="332"/>
      <c r="K638" s="37" t="str">
        <f t="shared" ca="1" si="290"/>
        <v/>
      </c>
      <c r="L638" s="41" t="str">
        <f t="shared" ca="1" si="291"/>
        <v/>
      </c>
      <c r="M638" s="39" t="str">
        <f t="shared" si="281"/>
        <v/>
      </c>
      <c r="N638" s="39" t="str">
        <f t="shared" ca="1" si="301"/>
        <v/>
      </c>
      <c r="O638" s="39" t="str">
        <f ca="1">IF(L638="","",ROUND(Q637*$O$5/payments_per_year,2))</f>
        <v/>
      </c>
      <c r="P638" s="101"/>
      <c r="Q638" s="39">
        <f t="shared" ca="1" si="302"/>
        <v>0</v>
      </c>
      <c r="R638" s="332"/>
      <c r="S638" s="37" t="str">
        <f t="shared" ca="1" si="292"/>
        <v/>
      </c>
      <c r="T638" s="41" t="str">
        <f t="shared" ca="1" si="293"/>
        <v/>
      </c>
      <c r="U638" s="39" t="str">
        <f t="shared" si="282"/>
        <v/>
      </c>
      <c r="V638" s="39" t="str">
        <f t="shared" ca="1" si="303"/>
        <v/>
      </c>
      <c r="W638" s="39">
        <f t="shared" ca="1" si="283"/>
        <v>0</v>
      </c>
      <c r="X638" s="40"/>
      <c r="Y638" s="39">
        <f t="shared" ca="1" si="304"/>
        <v>0</v>
      </c>
      <c r="Z638" s="327"/>
      <c r="AA638" s="37" t="str">
        <f t="shared" ca="1" si="294"/>
        <v/>
      </c>
      <c r="AB638" s="41" t="str">
        <f t="shared" ca="1" si="295"/>
        <v/>
      </c>
      <c r="AC638" s="39" t="str">
        <f t="shared" si="284"/>
        <v/>
      </c>
      <c r="AD638" s="39" t="str">
        <f t="shared" ca="1" si="305"/>
        <v/>
      </c>
      <c r="AE638" s="39" t="str">
        <f t="shared" ca="1" si="296"/>
        <v/>
      </c>
      <c r="AF638" s="40"/>
      <c r="AG638" s="39">
        <f t="shared" ca="1" si="306"/>
        <v>0</v>
      </c>
      <c r="AH638" s="339"/>
      <c r="AI638" s="37" t="str">
        <f t="shared" ca="1" si="297"/>
        <v/>
      </c>
      <c r="AJ638" s="41" t="str">
        <f t="shared" ca="1" si="298"/>
        <v/>
      </c>
      <c r="AK638" s="39" t="str">
        <f t="shared" si="285"/>
        <v/>
      </c>
      <c r="AL638" s="39" t="str">
        <f t="shared" ca="1" si="307"/>
        <v/>
      </c>
      <c r="AM638" s="39" t="str">
        <f t="shared" ca="1" si="299"/>
        <v/>
      </c>
      <c r="AN638" s="40"/>
      <c r="AO638" s="39">
        <f t="shared" ca="1" si="308"/>
        <v>0</v>
      </c>
      <c r="AP638" s="339"/>
      <c r="AW638" s="329"/>
      <c r="BI638" s="329"/>
      <c r="BJ638" s="329"/>
      <c r="BK638" s="329"/>
      <c r="BL638" s="329"/>
      <c r="BM638" s="329"/>
      <c r="BN638" s="329"/>
      <c r="BO638" s="329"/>
      <c r="BP638" s="329"/>
      <c r="BQ638" s="329"/>
      <c r="BR638" s="329"/>
      <c r="BS638" s="329"/>
      <c r="BT638" s="329"/>
      <c r="BU638" s="329"/>
      <c r="BV638" s="329"/>
      <c r="BW638" s="325"/>
      <c r="BX638" s="325"/>
      <c r="BY638" s="325"/>
      <c r="BZ638" s="325"/>
      <c r="CA638" s="325"/>
      <c r="CB638" s="325"/>
      <c r="CC638" s="325"/>
      <c r="CD638" s="325"/>
      <c r="CE638" s="325"/>
      <c r="CF638" s="325"/>
      <c r="CG638" s="325"/>
      <c r="CH638" s="325"/>
      <c r="CI638" s="325"/>
      <c r="CJ638" s="325"/>
      <c r="CK638" s="325"/>
      <c r="CL638" s="325"/>
      <c r="CM638" s="325"/>
      <c r="CN638" s="325"/>
      <c r="CO638" s="325"/>
      <c r="CP638" s="325"/>
      <c r="CQ638" s="325"/>
      <c r="CR638" s="325"/>
      <c r="CS638" s="325"/>
      <c r="CT638" s="325"/>
      <c r="CU638" s="325"/>
      <c r="CV638" s="325"/>
      <c r="CW638" s="325"/>
      <c r="CX638" s="325"/>
    </row>
    <row r="639" spans="1:102" s="36" customFormat="1" ht="15" hidden="1" customHeight="1">
      <c r="A639" s="329"/>
      <c r="B639" s="37" t="str">
        <f t="shared" ca="1" si="286"/>
        <v/>
      </c>
      <c r="C639" s="41" t="str">
        <f t="shared" ca="1" si="287"/>
        <v/>
      </c>
      <c r="D639" s="39" t="str">
        <f t="shared" ca="1" si="288"/>
        <v/>
      </c>
      <c r="E639" s="39" t="str">
        <f t="shared" ca="1" si="300"/>
        <v/>
      </c>
      <c r="F639" s="39" t="str">
        <f t="shared" ca="1" si="289"/>
        <v/>
      </c>
      <c r="G639" s="101"/>
      <c r="H639" s="39">
        <f t="shared" ca="1" si="280"/>
        <v>0</v>
      </c>
      <c r="J639" s="332"/>
      <c r="K639" s="37" t="str">
        <f t="shared" ca="1" si="290"/>
        <v/>
      </c>
      <c r="L639" s="41" t="str">
        <f t="shared" ca="1" si="291"/>
        <v/>
      </c>
      <c r="M639" s="39" t="str">
        <f t="shared" si="281"/>
        <v/>
      </c>
      <c r="N639" s="39" t="str">
        <f t="shared" ca="1" si="301"/>
        <v/>
      </c>
      <c r="O639" s="39">
        <f ca="1">ROUND(Q638*$O$5/payments_per_year,2)</f>
        <v>0</v>
      </c>
      <c r="P639" s="101"/>
      <c r="Q639" s="39">
        <f t="shared" ca="1" si="302"/>
        <v>0</v>
      </c>
      <c r="R639" s="332"/>
      <c r="S639" s="37" t="str">
        <f t="shared" ca="1" si="292"/>
        <v/>
      </c>
      <c r="T639" s="41" t="str">
        <f t="shared" ca="1" si="293"/>
        <v/>
      </c>
      <c r="U639" s="39" t="str">
        <f t="shared" si="282"/>
        <v/>
      </c>
      <c r="V639" s="39" t="str">
        <f t="shared" ca="1" si="303"/>
        <v/>
      </c>
      <c r="W639" s="39">
        <f t="shared" ca="1" si="283"/>
        <v>0</v>
      </c>
      <c r="X639" s="40"/>
      <c r="Y639" s="39">
        <f t="shared" ca="1" si="304"/>
        <v>0</v>
      </c>
      <c r="Z639" s="327"/>
      <c r="AA639" s="37" t="str">
        <f t="shared" ca="1" si="294"/>
        <v/>
      </c>
      <c r="AB639" s="41" t="str">
        <f t="shared" ca="1" si="295"/>
        <v/>
      </c>
      <c r="AC639" s="39" t="str">
        <f t="shared" si="284"/>
        <v/>
      </c>
      <c r="AD639" s="39" t="str">
        <f t="shared" ca="1" si="305"/>
        <v/>
      </c>
      <c r="AE639" s="39" t="str">
        <f t="shared" ca="1" si="296"/>
        <v/>
      </c>
      <c r="AF639" s="40"/>
      <c r="AG639" s="39">
        <f t="shared" ca="1" si="306"/>
        <v>0</v>
      </c>
      <c r="AH639" s="339"/>
      <c r="AI639" s="37" t="str">
        <f t="shared" ca="1" si="297"/>
        <v/>
      </c>
      <c r="AJ639" s="41" t="str">
        <f t="shared" ca="1" si="298"/>
        <v/>
      </c>
      <c r="AK639" s="39" t="str">
        <f t="shared" si="285"/>
        <v/>
      </c>
      <c r="AL639" s="39" t="str">
        <f t="shared" ca="1" si="307"/>
        <v/>
      </c>
      <c r="AM639" s="39" t="str">
        <f t="shared" ca="1" si="299"/>
        <v/>
      </c>
      <c r="AN639" s="40"/>
      <c r="AO639" s="39">
        <f t="shared" ca="1" si="308"/>
        <v>0</v>
      </c>
      <c r="AP639" s="339"/>
      <c r="AW639" s="329"/>
      <c r="BI639" s="329"/>
      <c r="BJ639" s="329"/>
      <c r="BK639" s="329"/>
      <c r="BL639" s="329"/>
      <c r="BM639" s="329"/>
      <c r="BN639" s="329"/>
      <c r="BO639" s="329"/>
      <c r="BP639" s="329"/>
      <c r="BQ639" s="329"/>
      <c r="BR639" s="329"/>
      <c r="BS639" s="329"/>
      <c r="BT639" s="329"/>
      <c r="BU639" s="329"/>
      <c r="BV639" s="329"/>
      <c r="BW639" s="325"/>
      <c r="BX639" s="325"/>
      <c r="BY639" s="325"/>
      <c r="BZ639" s="325"/>
      <c r="CA639" s="325"/>
      <c r="CB639" s="325"/>
      <c r="CC639" s="325"/>
      <c r="CD639" s="325"/>
      <c r="CE639" s="325"/>
      <c r="CF639" s="325"/>
      <c r="CG639" s="325"/>
      <c r="CH639" s="325"/>
      <c r="CI639" s="325"/>
      <c r="CJ639" s="325"/>
      <c r="CK639" s="325"/>
      <c r="CL639" s="325"/>
      <c r="CM639" s="325"/>
      <c r="CN639" s="325"/>
      <c r="CO639" s="325"/>
      <c r="CP639" s="325"/>
      <c r="CQ639" s="325"/>
      <c r="CR639" s="325"/>
      <c r="CS639" s="325"/>
      <c r="CT639" s="325"/>
      <c r="CU639" s="325"/>
      <c r="CV639" s="325"/>
      <c r="CW639" s="325"/>
      <c r="CX639" s="325"/>
    </row>
    <row r="640" spans="1:102" s="36" customFormat="1" ht="15" hidden="1" customHeight="1">
      <c r="A640" s="329"/>
      <c r="B640" s="37" t="str">
        <f t="shared" ca="1" si="286"/>
        <v/>
      </c>
      <c r="C640" s="41" t="str">
        <f t="shared" ca="1" si="287"/>
        <v/>
      </c>
      <c r="D640" s="39" t="str">
        <f t="shared" ca="1" si="288"/>
        <v/>
      </c>
      <c r="E640" s="39" t="str">
        <f t="shared" ca="1" si="300"/>
        <v/>
      </c>
      <c r="F640" s="39" t="str">
        <f t="shared" ca="1" si="289"/>
        <v/>
      </c>
      <c r="G640" s="101"/>
      <c r="H640" s="39">
        <f t="shared" ca="1" si="280"/>
        <v>0</v>
      </c>
      <c r="J640" s="332"/>
      <c r="K640" s="37" t="str">
        <f t="shared" ca="1" si="290"/>
        <v/>
      </c>
      <c r="L640" s="41" t="str">
        <f t="shared" ca="1" si="291"/>
        <v/>
      </c>
      <c r="M640" s="39" t="str">
        <f t="shared" si="281"/>
        <v/>
      </c>
      <c r="N640" s="39" t="str">
        <f t="shared" ca="1" si="301"/>
        <v/>
      </c>
      <c r="O640" s="39" t="str">
        <f ca="1">IF(L640="","",ROUND(Q639*$O$5/payments_per_year,2))</f>
        <v/>
      </c>
      <c r="P640" s="101"/>
      <c r="Q640" s="39">
        <f t="shared" ca="1" si="302"/>
        <v>0</v>
      </c>
      <c r="R640" s="332"/>
      <c r="S640" s="37" t="str">
        <f t="shared" ca="1" si="292"/>
        <v/>
      </c>
      <c r="T640" s="41" t="str">
        <f t="shared" ca="1" si="293"/>
        <v/>
      </c>
      <c r="U640" s="39" t="str">
        <f t="shared" si="282"/>
        <v/>
      </c>
      <c r="V640" s="39" t="str">
        <f t="shared" ca="1" si="303"/>
        <v/>
      </c>
      <c r="W640" s="39">
        <f t="shared" ca="1" si="283"/>
        <v>0</v>
      </c>
      <c r="X640" s="40"/>
      <c r="Y640" s="39">
        <f t="shared" ca="1" si="304"/>
        <v>0</v>
      </c>
      <c r="Z640" s="327"/>
      <c r="AA640" s="37" t="str">
        <f t="shared" ca="1" si="294"/>
        <v/>
      </c>
      <c r="AB640" s="41" t="str">
        <f t="shared" ca="1" si="295"/>
        <v/>
      </c>
      <c r="AC640" s="39" t="str">
        <f t="shared" si="284"/>
        <v/>
      </c>
      <c r="AD640" s="39" t="str">
        <f t="shared" ca="1" si="305"/>
        <v/>
      </c>
      <c r="AE640" s="39" t="str">
        <f t="shared" ca="1" si="296"/>
        <v/>
      </c>
      <c r="AF640" s="40"/>
      <c r="AG640" s="39">
        <f t="shared" ca="1" si="306"/>
        <v>0</v>
      </c>
      <c r="AH640" s="339"/>
      <c r="AI640" s="37" t="str">
        <f t="shared" ca="1" si="297"/>
        <v/>
      </c>
      <c r="AJ640" s="41" t="str">
        <f t="shared" ca="1" si="298"/>
        <v/>
      </c>
      <c r="AK640" s="39" t="str">
        <f t="shared" si="285"/>
        <v/>
      </c>
      <c r="AL640" s="39" t="str">
        <f t="shared" ca="1" si="307"/>
        <v/>
      </c>
      <c r="AM640" s="39" t="str">
        <f t="shared" ca="1" si="299"/>
        <v/>
      </c>
      <c r="AN640" s="40"/>
      <c r="AO640" s="39">
        <f t="shared" ca="1" si="308"/>
        <v>0</v>
      </c>
      <c r="AP640" s="339"/>
      <c r="AW640" s="329"/>
      <c r="BI640" s="329"/>
      <c r="BJ640" s="329"/>
      <c r="BK640" s="329"/>
      <c r="BL640" s="329"/>
      <c r="BM640" s="329"/>
      <c r="BN640" s="329"/>
      <c r="BO640" s="329"/>
      <c r="BP640" s="329"/>
      <c r="BQ640" s="329"/>
      <c r="BR640" s="329"/>
      <c r="BS640" s="329"/>
      <c r="BT640" s="329"/>
      <c r="BU640" s="329"/>
      <c r="BV640" s="329"/>
      <c r="BW640" s="325"/>
      <c r="BX640" s="325"/>
      <c r="BY640" s="325"/>
      <c r="BZ640" s="325"/>
      <c r="CA640" s="325"/>
      <c r="CB640" s="325"/>
      <c r="CC640" s="325"/>
      <c r="CD640" s="325"/>
      <c r="CE640" s="325"/>
      <c r="CF640" s="325"/>
      <c r="CG640" s="325"/>
      <c r="CH640" s="325"/>
      <c r="CI640" s="325"/>
      <c r="CJ640" s="325"/>
      <c r="CK640" s="325"/>
      <c r="CL640" s="325"/>
      <c r="CM640" s="325"/>
      <c r="CN640" s="325"/>
      <c r="CO640" s="325"/>
      <c r="CP640" s="325"/>
      <c r="CQ640" s="325"/>
      <c r="CR640" s="325"/>
      <c r="CS640" s="325"/>
      <c r="CT640" s="325"/>
      <c r="CU640" s="325"/>
      <c r="CV640" s="325"/>
      <c r="CW640" s="325"/>
      <c r="CX640" s="325"/>
    </row>
    <row r="641" spans="1:102" s="36" customFormat="1" ht="15" hidden="1" customHeight="1">
      <c r="A641" s="329"/>
      <c r="B641" s="37" t="str">
        <f t="shared" ca="1" si="286"/>
        <v/>
      </c>
      <c r="C641" s="41" t="str">
        <f t="shared" ca="1" si="287"/>
        <v/>
      </c>
      <c r="D641" s="39" t="str">
        <f t="shared" ca="1" si="288"/>
        <v/>
      </c>
      <c r="E641" s="39" t="str">
        <f t="shared" ca="1" si="300"/>
        <v/>
      </c>
      <c r="F641" s="39" t="str">
        <f t="shared" ca="1" si="289"/>
        <v/>
      </c>
      <c r="G641" s="101"/>
      <c r="H641" s="39">
        <f t="shared" ca="1" si="280"/>
        <v>0</v>
      </c>
      <c r="J641" s="332"/>
      <c r="K641" s="37" t="str">
        <f t="shared" ca="1" si="290"/>
        <v/>
      </c>
      <c r="L641" s="41" t="str">
        <f t="shared" ca="1" si="291"/>
        <v/>
      </c>
      <c r="M641" s="39" t="str">
        <f t="shared" si="281"/>
        <v/>
      </c>
      <c r="N641" s="39" t="str">
        <f t="shared" ca="1" si="301"/>
        <v/>
      </c>
      <c r="O641" s="39">
        <f ca="1">ROUND(Q640*$O$5/payments_per_year,2)</f>
        <v>0</v>
      </c>
      <c r="P641" s="101"/>
      <c r="Q641" s="39">
        <f t="shared" ca="1" si="302"/>
        <v>0</v>
      </c>
      <c r="R641" s="332"/>
      <c r="S641" s="37" t="str">
        <f t="shared" ca="1" si="292"/>
        <v/>
      </c>
      <c r="T641" s="41" t="str">
        <f t="shared" ca="1" si="293"/>
        <v/>
      </c>
      <c r="U641" s="39" t="str">
        <f t="shared" si="282"/>
        <v/>
      </c>
      <c r="V641" s="39" t="str">
        <f t="shared" ca="1" si="303"/>
        <v/>
      </c>
      <c r="W641" s="39">
        <f t="shared" ca="1" si="283"/>
        <v>0</v>
      </c>
      <c r="X641" s="40"/>
      <c r="Y641" s="39">
        <f t="shared" ca="1" si="304"/>
        <v>0</v>
      </c>
      <c r="Z641" s="327"/>
      <c r="AA641" s="37" t="str">
        <f t="shared" ca="1" si="294"/>
        <v/>
      </c>
      <c r="AB641" s="41" t="str">
        <f t="shared" ca="1" si="295"/>
        <v/>
      </c>
      <c r="AC641" s="39" t="str">
        <f t="shared" si="284"/>
        <v/>
      </c>
      <c r="AD641" s="39" t="str">
        <f t="shared" ca="1" si="305"/>
        <v/>
      </c>
      <c r="AE641" s="39" t="str">
        <f t="shared" ca="1" si="296"/>
        <v/>
      </c>
      <c r="AF641" s="40"/>
      <c r="AG641" s="39">
        <f t="shared" ca="1" si="306"/>
        <v>0</v>
      </c>
      <c r="AH641" s="339"/>
      <c r="AI641" s="37" t="str">
        <f t="shared" ca="1" si="297"/>
        <v/>
      </c>
      <c r="AJ641" s="41" t="str">
        <f t="shared" ca="1" si="298"/>
        <v/>
      </c>
      <c r="AK641" s="39" t="str">
        <f t="shared" si="285"/>
        <v/>
      </c>
      <c r="AL641" s="39" t="str">
        <f t="shared" ca="1" si="307"/>
        <v/>
      </c>
      <c r="AM641" s="39" t="str">
        <f t="shared" ca="1" si="299"/>
        <v/>
      </c>
      <c r="AN641" s="40"/>
      <c r="AO641" s="39">
        <f t="shared" ca="1" si="308"/>
        <v>0</v>
      </c>
      <c r="AP641" s="339"/>
      <c r="AW641" s="329"/>
      <c r="BI641" s="329"/>
      <c r="BJ641" s="329"/>
      <c r="BK641" s="329"/>
      <c r="BL641" s="329"/>
      <c r="BM641" s="329"/>
      <c r="BN641" s="329"/>
      <c r="BO641" s="329"/>
      <c r="BP641" s="329"/>
      <c r="BQ641" s="329"/>
      <c r="BR641" s="329"/>
      <c r="BS641" s="329"/>
      <c r="BT641" s="329"/>
      <c r="BU641" s="329"/>
      <c r="BV641" s="329"/>
      <c r="BW641" s="325"/>
      <c r="BX641" s="325"/>
      <c r="BY641" s="325"/>
      <c r="BZ641" s="325"/>
      <c r="CA641" s="325"/>
      <c r="CB641" s="325"/>
      <c r="CC641" s="325"/>
      <c r="CD641" s="325"/>
      <c r="CE641" s="325"/>
      <c r="CF641" s="325"/>
      <c r="CG641" s="325"/>
      <c r="CH641" s="325"/>
      <c r="CI641" s="325"/>
      <c r="CJ641" s="325"/>
      <c r="CK641" s="325"/>
      <c r="CL641" s="325"/>
      <c r="CM641" s="325"/>
      <c r="CN641" s="325"/>
      <c r="CO641" s="325"/>
      <c r="CP641" s="325"/>
      <c r="CQ641" s="325"/>
      <c r="CR641" s="325"/>
      <c r="CS641" s="325"/>
      <c r="CT641" s="325"/>
      <c r="CU641" s="325"/>
      <c r="CV641" s="325"/>
      <c r="CW641" s="325"/>
      <c r="CX641" s="325"/>
    </row>
    <row r="642" spans="1:102" s="36" customFormat="1" ht="15" hidden="1" customHeight="1">
      <c r="A642" s="329"/>
      <c r="B642" s="37" t="str">
        <f t="shared" ca="1" si="286"/>
        <v/>
      </c>
      <c r="C642" s="41" t="str">
        <f t="shared" ca="1" si="287"/>
        <v/>
      </c>
      <c r="D642" s="39" t="str">
        <f t="shared" ca="1" si="288"/>
        <v/>
      </c>
      <c r="E642" s="39" t="str">
        <f t="shared" ca="1" si="300"/>
        <v/>
      </c>
      <c r="F642" s="39" t="str">
        <f t="shared" ca="1" si="289"/>
        <v/>
      </c>
      <c r="G642" s="101"/>
      <c r="H642" s="39">
        <f t="shared" ca="1" si="280"/>
        <v>0</v>
      </c>
      <c r="J642" s="332"/>
      <c r="K642" s="37" t="str">
        <f t="shared" ca="1" si="290"/>
        <v/>
      </c>
      <c r="L642" s="41" t="str">
        <f t="shared" ca="1" si="291"/>
        <v/>
      </c>
      <c r="M642" s="39" t="str">
        <f t="shared" si="281"/>
        <v/>
      </c>
      <c r="N642" s="39" t="str">
        <f t="shared" ca="1" si="301"/>
        <v/>
      </c>
      <c r="O642" s="39" t="str">
        <f ca="1">IF(L642="","",ROUND(Q641*$O$5/payments_per_year,2))</f>
        <v/>
      </c>
      <c r="P642" s="101"/>
      <c r="Q642" s="39">
        <f t="shared" ca="1" si="302"/>
        <v>0</v>
      </c>
      <c r="R642" s="332"/>
      <c r="S642" s="37" t="str">
        <f t="shared" ca="1" si="292"/>
        <v/>
      </c>
      <c r="T642" s="41" t="str">
        <f t="shared" ca="1" si="293"/>
        <v/>
      </c>
      <c r="U642" s="39" t="str">
        <f t="shared" si="282"/>
        <v/>
      </c>
      <c r="V642" s="39" t="str">
        <f t="shared" ca="1" si="303"/>
        <v/>
      </c>
      <c r="W642" s="39">
        <f t="shared" ca="1" si="283"/>
        <v>0</v>
      </c>
      <c r="X642" s="40"/>
      <c r="Y642" s="39">
        <f t="shared" ca="1" si="304"/>
        <v>0</v>
      </c>
      <c r="Z642" s="327"/>
      <c r="AA642" s="37" t="str">
        <f t="shared" ca="1" si="294"/>
        <v/>
      </c>
      <c r="AB642" s="41" t="str">
        <f t="shared" ca="1" si="295"/>
        <v/>
      </c>
      <c r="AC642" s="39" t="str">
        <f t="shared" si="284"/>
        <v/>
      </c>
      <c r="AD642" s="39" t="str">
        <f t="shared" ca="1" si="305"/>
        <v/>
      </c>
      <c r="AE642" s="39" t="str">
        <f t="shared" ca="1" si="296"/>
        <v/>
      </c>
      <c r="AF642" s="40"/>
      <c r="AG642" s="39">
        <f t="shared" ca="1" si="306"/>
        <v>0</v>
      </c>
      <c r="AH642" s="339"/>
      <c r="AI642" s="37" t="str">
        <f t="shared" ca="1" si="297"/>
        <v/>
      </c>
      <c r="AJ642" s="41" t="str">
        <f t="shared" ca="1" si="298"/>
        <v/>
      </c>
      <c r="AK642" s="39" t="str">
        <f t="shared" si="285"/>
        <v/>
      </c>
      <c r="AL642" s="39" t="str">
        <f t="shared" ca="1" si="307"/>
        <v/>
      </c>
      <c r="AM642" s="39" t="str">
        <f t="shared" ca="1" si="299"/>
        <v/>
      </c>
      <c r="AN642" s="40"/>
      <c r="AO642" s="39">
        <f t="shared" ca="1" si="308"/>
        <v>0</v>
      </c>
      <c r="AP642" s="339"/>
      <c r="AW642" s="329"/>
      <c r="BI642" s="329"/>
      <c r="BJ642" s="329"/>
      <c r="BK642" s="329"/>
      <c r="BL642" s="329"/>
      <c r="BM642" s="329"/>
      <c r="BN642" s="329"/>
      <c r="BO642" s="329"/>
      <c r="BP642" s="329"/>
      <c r="BQ642" s="329"/>
      <c r="BR642" s="329"/>
      <c r="BS642" s="329"/>
      <c r="BT642" s="329"/>
      <c r="BU642" s="329"/>
      <c r="BV642" s="329"/>
      <c r="BW642" s="325"/>
      <c r="BX642" s="325"/>
      <c r="BY642" s="325"/>
      <c r="BZ642" s="325"/>
      <c r="CA642" s="325"/>
      <c r="CB642" s="325"/>
      <c r="CC642" s="325"/>
      <c r="CD642" s="325"/>
      <c r="CE642" s="325"/>
      <c r="CF642" s="325"/>
      <c r="CG642" s="325"/>
      <c r="CH642" s="325"/>
      <c r="CI642" s="325"/>
      <c r="CJ642" s="325"/>
      <c r="CK642" s="325"/>
      <c r="CL642" s="325"/>
      <c r="CM642" s="325"/>
      <c r="CN642" s="325"/>
      <c r="CO642" s="325"/>
      <c r="CP642" s="325"/>
      <c r="CQ642" s="325"/>
      <c r="CR642" s="325"/>
      <c r="CS642" s="325"/>
      <c r="CT642" s="325"/>
      <c r="CU642" s="325"/>
      <c r="CV642" s="325"/>
      <c r="CW642" s="325"/>
      <c r="CX642" s="325"/>
    </row>
    <row r="643" spans="1:102" s="36" customFormat="1" ht="15" hidden="1" customHeight="1">
      <c r="A643" s="329"/>
      <c r="B643" s="37" t="str">
        <f t="shared" ca="1" si="286"/>
        <v/>
      </c>
      <c r="C643" s="41" t="str">
        <f t="shared" ca="1" si="287"/>
        <v/>
      </c>
      <c r="D643" s="39" t="str">
        <f t="shared" ca="1" si="288"/>
        <v/>
      </c>
      <c r="E643" s="39" t="str">
        <f t="shared" ca="1" si="300"/>
        <v/>
      </c>
      <c r="F643" s="39" t="str">
        <f t="shared" ca="1" si="289"/>
        <v/>
      </c>
      <c r="G643" s="101"/>
      <c r="H643" s="39">
        <f t="shared" ca="1" si="280"/>
        <v>0</v>
      </c>
      <c r="J643" s="332"/>
      <c r="K643" s="37" t="str">
        <f t="shared" ca="1" si="290"/>
        <v/>
      </c>
      <c r="L643" s="41" t="str">
        <f t="shared" ca="1" si="291"/>
        <v/>
      </c>
      <c r="M643" s="39" t="str">
        <f t="shared" si="281"/>
        <v/>
      </c>
      <c r="N643" s="39" t="str">
        <f t="shared" ca="1" si="301"/>
        <v/>
      </c>
      <c r="O643" s="39">
        <f ca="1">ROUND(Q642*$O$5/payments_per_year,2)</f>
        <v>0</v>
      </c>
      <c r="P643" s="101"/>
      <c r="Q643" s="39">
        <f t="shared" ca="1" si="302"/>
        <v>0</v>
      </c>
      <c r="R643" s="332"/>
      <c r="S643" s="37" t="str">
        <f t="shared" ca="1" si="292"/>
        <v/>
      </c>
      <c r="T643" s="41" t="str">
        <f t="shared" ca="1" si="293"/>
        <v/>
      </c>
      <c r="U643" s="39" t="str">
        <f t="shared" si="282"/>
        <v/>
      </c>
      <c r="V643" s="39" t="str">
        <f t="shared" ca="1" si="303"/>
        <v/>
      </c>
      <c r="W643" s="39">
        <f t="shared" ca="1" si="283"/>
        <v>0</v>
      </c>
      <c r="X643" s="40"/>
      <c r="Y643" s="39">
        <f t="shared" ca="1" si="304"/>
        <v>0</v>
      </c>
      <c r="Z643" s="327"/>
      <c r="AA643" s="37" t="str">
        <f t="shared" ca="1" si="294"/>
        <v/>
      </c>
      <c r="AB643" s="41" t="str">
        <f t="shared" ca="1" si="295"/>
        <v/>
      </c>
      <c r="AC643" s="39" t="str">
        <f t="shared" si="284"/>
        <v/>
      </c>
      <c r="AD643" s="39" t="str">
        <f t="shared" ca="1" si="305"/>
        <v/>
      </c>
      <c r="AE643" s="39" t="str">
        <f t="shared" ca="1" si="296"/>
        <v/>
      </c>
      <c r="AF643" s="40"/>
      <c r="AG643" s="39">
        <f t="shared" ca="1" si="306"/>
        <v>0</v>
      </c>
      <c r="AH643" s="339"/>
      <c r="AI643" s="37" t="str">
        <f t="shared" ca="1" si="297"/>
        <v/>
      </c>
      <c r="AJ643" s="41" t="str">
        <f t="shared" ca="1" si="298"/>
        <v/>
      </c>
      <c r="AK643" s="39" t="str">
        <f t="shared" si="285"/>
        <v/>
      </c>
      <c r="AL643" s="39" t="str">
        <f t="shared" ca="1" si="307"/>
        <v/>
      </c>
      <c r="AM643" s="39" t="str">
        <f t="shared" ca="1" si="299"/>
        <v/>
      </c>
      <c r="AN643" s="40"/>
      <c r="AO643" s="39">
        <f t="shared" ca="1" si="308"/>
        <v>0</v>
      </c>
      <c r="AP643" s="339"/>
      <c r="AW643" s="329"/>
      <c r="BI643" s="329"/>
      <c r="BJ643" s="329"/>
      <c r="BK643" s="329"/>
      <c r="BL643" s="329"/>
      <c r="BM643" s="329"/>
      <c r="BN643" s="329"/>
      <c r="BO643" s="329"/>
      <c r="BP643" s="329"/>
      <c r="BQ643" s="329"/>
      <c r="BR643" s="329"/>
      <c r="BS643" s="329"/>
      <c r="BT643" s="329"/>
      <c r="BU643" s="329"/>
      <c r="BV643" s="329"/>
      <c r="BW643" s="325"/>
      <c r="BX643" s="325"/>
      <c r="BY643" s="325"/>
      <c r="BZ643" s="325"/>
      <c r="CA643" s="325"/>
      <c r="CB643" s="325"/>
      <c r="CC643" s="325"/>
      <c r="CD643" s="325"/>
      <c r="CE643" s="325"/>
      <c r="CF643" s="325"/>
      <c r="CG643" s="325"/>
      <c r="CH643" s="325"/>
      <c r="CI643" s="325"/>
      <c r="CJ643" s="325"/>
      <c r="CK643" s="325"/>
      <c r="CL643" s="325"/>
      <c r="CM643" s="325"/>
      <c r="CN643" s="325"/>
      <c r="CO643" s="325"/>
      <c r="CP643" s="325"/>
      <c r="CQ643" s="325"/>
      <c r="CR643" s="325"/>
      <c r="CS643" s="325"/>
      <c r="CT643" s="325"/>
      <c r="CU643" s="325"/>
      <c r="CV643" s="325"/>
      <c r="CW643" s="325"/>
      <c r="CX643" s="325"/>
    </row>
    <row r="644" spans="1:102" s="36" customFormat="1" ht="15" hidden="1" customHeight="1">
      <c r="A644" s="329"/>
      <c r="B644" s="37" t="str">
        <f t="shared" ca="1" si="286"/>
        <v/>
      </c>
      <c r="C644" s="41" t="str">
        <f t="shared" ca="1" si="287"/>
        <v/>
      </c>
      <c r="D644" s="39" t="str">
        <f t="shared" ca="1" si="288"/>
        <v/>
      </c>
      <c r="E644" s="39" t="str">
        <f t="shared" ca="1" si="300"/>
        <v/>
      </c>
      <c r="F644" s="39" t="str">
        <f t="shared" ca="1" si="289"/>
        <v/>
      </c>
      <c r="G644" s="101"/>
      <c r="H644" s="39">
        <f t="shared" ca="1" si="280"/>
        <v>0</v>
      </c>
      <c r="J644" s="332"/>
      <c r="K644" s="37" t="str">
        <f t="shared" ca="1" si="290"/>
        <v/>
      </c>
      <c r="L644" s="41" t="str">
        <f t="shared" ca="1" si="291"/>
        <v/>
      </c>
      <c r="M644" s="39" t="str">
        <f t="shared" si="281"/>
        <v/>
      </c>
      <c r="N644" s="39" t="str">
        <f t="shared" ca="1" si="301"/>
        <v/>
      </c>
      <c r="O644" s="39" t="str">
        <f ca="1">IF(L644="","",ROUND(Q643*$O$5/payments_per_year,2))</f>
        <v/>
      </c>
      <c r="P644" s="101"/>
      <c r="Q644" s="39">
        <f t="shared" ca="1" si="302"/>
        <v>0</v>
      </c>
      <c r="R644" s="332"/>
      <c r="S644" s="37" t="str">
        <f t="shared" ca="1" si="292"/>
        <v/>
      </c>
      <c r="T644" s="41" t="str">
        <f t="shared" ca="1" si="293"/>
        <v/>
      </c>
      <c r="U644" s="39" t="str">
        <f t="shared" si="282"/>
        <v/>
      </c>
      <c r="V644" s="39" t="str">
        <f t="shared" ca="1" si="303"/>
        <v/>
      </c>
      <c r="W644" s="39">
        <f t="shared" ca="1" si="283"/>
        <v>0</v>
      </c>
      <c r="X644" s="40"/>
      <c r="Y644" s="39">
        <f t="shared" ca="1" si="304"/>
        <v>0</v>
      </c>
      <c r="Z644" s="327"/>
      <c r="AA644" s="37" t="str">
        <f t="shared" ca="1" si="294"/>
        <v/>
      </c>
      <c r="AB644" s="41" t="str">
        <f t="shared" ca="1" si="295"/>
        <v/>
      </c>
      <c r="AC644" s="39" t="str">
        <f t="shared" si="284"/>
        <v/>
      </c>
      <c r="AD644" s="39" t="str">
        <f t="shared" ca="1" si="305"/>
        <v/>
      </c>
      <c r="AE644" s="39" t="str">
        <f t="shared" ca="1" si="296"/>
        <v/>
      </c>
      <c r="AF644" s="40"/>
      <c r="AG644" s="39">
        <f t="shared" ca="1" si="306"/>
        <v>0</v>
      </c>
      <c r="AH644" s="339"/>
      <c r="AI644" s="37" t="str">
        <f t="shared" ca="1" si="297"/>
        <v/>
      </c>
      <c r="AJ644" s="41" t="str">
        <f t="shared" ca="1" si="298"/>
        <v/>
      </c>
      <c r="AK644" s="39" t="str">
        <f t="shared" si="285"/>
        <v/>
      </c>
      <c r="AL644" s="39" t="str">
        <f t="shared" ca="1" si="307"/>
        <v/>
      </c>
      <c r="AM644" s="39" t="str">
        <f t="shared" ca="1" si="299"/>
        <v/>
      </c>
      <c r="AN644" s="40"/>
      <c r="AO644" s="39">
        <f t="shared" ca="1" si="308"/>
        <v>0</v>
      </c>
      <c r="AP644" s="339"/>
      <c r="AW644" s="329"/>
      <c r="BI644" s="329"/>
      <c r="BJ644" s="329"/>
      <c r="BK644" s="329"/>
      <c r="BL644" s="329"/>
      <c r="BM644" s="329"/>
      <c r="BN644" s="329"/>
      <c r="BO644" s="329"/>
      <c r="BP644" s="329"/>
      <c r="BQ644" s="329"/>
      <c r="BR644" s="329"/>
      <c r="BS644" s="329"/>
      <c r="BT644" s="329"/>
      <c r="BU644" s="329"/>
      <c r="BV644" s="329"/>
      <c r="BW644" s="325"/>
      <c r="BX644" s="325"/>
      <c r="BY644" s="325"/>
      <c r="BZ644" s="325"/>
      <c r="CA644" s="325"/>
      <c r="CB644" s="325"/>
      <c r="CC644" s="325"/>
      <c r="CD644" s="325"/>
      <c r="CE644" s="325"/>
      <c r="CF644" s="325"/>
      <c r="CG644" s="325"/>
      <c r="CH644" s="325"/>
      <c r="CI644" s="325"/>
      <c r="CJ644" s="325"/>
      <c r="CK644" s="325"/>
      <c r="CL644" s="325"/>
      <c r="CM644" s="325"/>
      <c r="CN644" s="325"/>
      <c r="CO644" s="325"/>
      <c r="CP644" s="325"/>
      <c r="CQ644" s="325"/>
      <c r="CR644" s="325"/>
      <c r="CS644" s="325"/>
      <c r="CT644" s="325"/>
      <c r="CU644" s="325"/>
      <c r="CV644" s="325"/>
      <c r="CW644" s="325"/>
      <c r="CX644" s="325"/>
    </row>
    <row r="645" spans="1:102" s="36" customFormat="1" ht="15" hidden="1" customHeight="1">
      <c r="A645" s="329"/>
      <c r="B645" s="37" t="str">
        <f t="shared" ca="1" si="286"/>
        <v/>
      </c>
      <c r="C645" s="41" t="str">
        <f t="shared" ca="1" si="287"/>
        <v/>
      </c>
      <c r="D645" s="39" t="str">
        <f t="shared" ca="1" si="288"/>
        <v/>
      </c>
      <c r="E645" s="39" t="str">
        <f t="shared" ca="1" si="300"/>
        <v/>
      </c>
      <c r="F645" s="39" t="str">
        <f t="shared" ca="1" si="289"/>
        <v/>
      </c>
      <c r="G645" s="101"/>
      <c r="H645" s="39">
        <f t="shared" ca="1" si="280"/>
        <v>0</v>
      </c>
      <c r="J645" s="332"/>
      <c r="K645" s="37" t="str">
        <f t="shared" ca="1" si="290"/>
        <v/>
      </c>
      <c r="L645" s="41" t="str">
        <f t="shared" ca="1" si="291"/>
        <v/>
      </c>
      <c r="M645" s="39" t="str">
        <f t="shared" si="281"/>
        <v/>
      </c>
      <c r="N645" s="39" t="str">
        <f t="shared" ca="1" si="301"/>
        <v/>
      </c>
      <c r="O645" s="39">
        <f ca="1">ROUND(Q644*$O$5/payments_per_year,2)</f>
        <v>0</v>
      </c>
      <c r="P645" s="101"/>
      <c r="Q645" s="39">
        <f t="shared" ca="1" si="302"/>
        <v>0</v>
      </c>
      <c r="R645" s="332"/>
      <c r="S645" s="37" t="str">
        <f t="shared" ca="1" si="292"/>
        <v/>
      </c>
      <c r="T645" s="41" t="str">
        <f t="shared" ca="1" si="293"/>
        <v/>
      </c>
      <c r="U645" s="39" t="str">
        <f t="shared" si="282"/>
        <v/>
      </c>
      <c r="V645" s="39" t="str">
        <f t="shared" ca="1" si="303"/>
        <v/>
      </c>
      <c r="W645" s="39">
        <f t="shared" ca="1" si="283"/>
        <v>0</v>
      </c>
      <c r="X645" s="40"/>
      <c r="Y645" s="39">
        <f t="shared" ca="1" si="304"/>
        <v>0</v>
      </c>
      <c r="Z645" s="327"/>
      <c r="AA645" s="37" t="str">
        <f t="shared" ca="1" si="294"/>
        <v/>
      </c>
      <c r="AB645" s="41" t="str">
        <f t="shared" ca="1" si="295"/>
        <v/>
      </c>
      <c r="AC645" s="39" t="str">
        <f t="shared" si="284"/>
        <v/>
      </c>
      <c r="AD645" s="39" t="str">
        <f t="shared" ca="1" si="305"/>
        <v/>
      </c>
      <c r="AE645" s="39" t="str">
        <f t="shared" ca="1" si="296"/>
        <v/>
      </c>
      <c r="AF645" s="40"/>
      <c r="AG645" s="39">
        <f t="shared" ca="1" si="306"/>
        <v>0</v>
      </c>
      <c r="AH645" s="339"/>
      <c r="AI645" s="37" t="str">
        <f t="shared" ca="1" si="297"/>
        <v/>
      </c>
      <c r="AJ645" s="41" t="str">
        <f t="shared" ca="1" si="298"/>
        <v/>
      </c>
      <c r="AK645" s="39" t="str">
        <f t="shared" si="285"/>
        <v/>
      </c>
      <c r="AL645" s="39" t="str">
        <f t="shared" ca="1" si="307"/>
        <v/>
      </c>
      <c r="AM645" s="39" t="str">
        <f t="shared" ca="1" si="299"/>
        <v/>
      </c>
      <c r="AN645" s="40"/>
      <c r="AO645" s="39">
        <f t="shared" ca="1" si="308"/>
        <v>0</v>
      </c>
      <c r="AP645" s="339"/>
      <c r="AW645" s="329"/>
      <c r="BI645" s="329"/>
      <c r="BJ645" s="329"/>
      <c r="BK645" s="329"/>
      <c r="BL645" s="329"/>
      <c r="BM645" s="329"/>
      <c r="BN645" s="329"/>
      <c r="BO645" s="329"/>
      <c r="BP645" s="329"/>
      <c r="BQ645" s="329"/>
      <c r="BR645" s="329"/>
      <c r="BS645" s="329"/>
      <c r="BT645" s="329"/>
      <c r="BU645" s="329"/>
      <c r="BV645" s="329"/>
      <c r="BW645" s="325"/>
      <c r="BX645" s="325"/>
      <c r="BY645" s="325"/>
      <c r="BZ645" s="325"/>
      <c r="CA645" s="325"/>
      <c r="CB645" s="325"/>
      <c r="CC645" s="325"/>
      <c r="CD645" s="325"/>
      <c r="CE645" s="325"/>
      <c r="CF645" s="325"/>
      <c r="CG645" s="325"/>
      <c r="CH645" s="325"/>
      <c r="CI645" s="325"/>
      <c r="CJ645" s="325"/>
      <c r="CK645" s="325"/>
      <c r="CL645" s="325"/>
      <c r="CM645" s="325"/>
      <c r="CN645" s="325"/>
      <c r="CO645" s="325"/>
      <c r="CP645" s="325"/>
      <c r="CQ645" s="325"/>
      <c r="CR645" s="325"/>
      <c r="CS645" s="325"/>
      <c r="CT645" s="325"/>
      <c r="CU645" s="325"/>
      <c r="CV645" s="325"/>
      <c r="CW645" s="325"/>
      <c r="CX645" s="325"/>
    </row>
    <row r="646" spans="1:102" s="36" customFormat="1" ht="15" hidden="1" customHeight="1">
      <c r="A646" s="329"/>
      <c r="B646" s="37" t="str">
        <f t="shared" ca="1" si="286"/>
        <v/>
      </c>
      <c r="C646" s="41" t="str">
        <f t="shared" ca="1" si="287"/>
        <v/>
      </c>
      <c r="D646" s="39" t="str">
        <f t="shared" ca="1" si="288"/>
        <v/>
      </c>
      <c r="E646" s="39" t="str">
        <f t="shared" ca="1" si="300"/>
        <v/>
      </c>
      <c r="F646" s="39" t="str">
        <f t="shared" ca="1" si="289"/>
        <v/>
      </c>
      <c r="G646" s="101"/>
      <c r="H646" s="39">
        <f t="shared" ca="1" si="280"/>
        <v>0</v>
      </c>
      <c r="J646" s="332"/>
      <c r="K646" s="37" t="str">
        <f t="shared" ca="1" si="290"/>
        <v/>
      </c>
      <c r="L646" s="41" t="str">
        <f t="shared" ca="1" si="291"/>
        <v/>
      </c>
      <c r="M646" s="39" t="str">
        <f t="shared" si="281"/>
        <v/>
      </c>
      <c r="N646" s="39" t="str">
        <f t="shared" ca="1" si="301"/>
        <v/>
      </c>
      <c r="O646" s="39" t="str">
        <f ca="1">IF(L646="","",ROUND(Q645*$O$5/payments_per_year,2))</f>
        <v/>
      </c>
      <c r="P646" s="101"/>
      <c r="Q646" s="39">
        <f t="shared" ca="1" si="302"/>
        <v>0</v>
      </c>
      <c r="R646" s="332"/>
      <c r="S646" s="37" t="str">
        <f t="shared" ca="1" si="292"/>
        <v/>
      </c>
      <c r="T646" s="41" t="str">
        <f t="shared" ca="1" si="293"/>
        <v/>
      </c>
      <c r="U646" s="39" t="str">
        <f t="shared" si="282"/>
        <v/>
      </c>
      <c r="V646" s="39" t="str">
        <f t="shared" ca="1" si="303"/>
        <v/>
      </c>
      <c r="W646" s="39">
        <f t="shared" ca="1" si="283"/>
        <v>0</v>
      </c>
      <c r="X646" s="40"/>
      <c r="Y646" s="39">
        <f t="shared" ca="1" si="304"/>
        <v>0</v>
      </c>
      <c r="Z646" s="327"/>
      <c r="AA646" s="37" t="str">
        <f t="shared" ca="1" si="294"/>
        <v/>
      </c>
      <c r="AB646" s="41" t="str">
        <f t="shared" ca="1" si="295"/>
        <v/>
      </c>
      <c r="AC646" s="39" t="str">
        <f t="shared" si="284"/>
        <v/>
      </c>
      <c r="AD646" s="39" t="str">
        <f t="shared" ca="1" si="305"/>
        <v/>
      </c>
      <c r="AE646" s="39" t="str">
        <f t="shared" ca="1" si="296"/>
        <v/>
      </c>
      <c r="AF646" s="40"/>
      <c r="AG646" s="39">
        <f t="shared" ca="1" si="306"/>
        <v>0</v>
      </c>
      <c r="AH646" s="339"/>
      <c r="AI646" s="37" t="str">
        <f t="shared" ca="1" si="297"/>
        <v/>
      </c>
      <c r="AJ646" s="41" t="str">
        <f t="shared" ca="1" si="298"/>
        <v/>
      </c>
      <c r="AK646" s="39" t="str">
        <f t="shared" si="285"/>
        <v/>
      </c>
      <c r="AL646" s="39" t="str">
        <f t="shared" ca="1" si="307"/>
        <v/>
      </c>
      <c r="AM646" s="39" t="str">
        <f t="shared" ca="1" si="299"/>
        <v/>
      </c>
      <c r="AN646" s="40"/>
      <c r="AO646" s="39">
        <f t="shared" ca="1" si="308"/>
        <v>0</v>
      </c>
      <c r="AP646" s="339"/>
      <c r="AW646" s="329"/>
      <c r="BI646" s="329"/>
      <c r="BJ646" s="329"/>
      <c r="BK646" s="329"/>
      <c r="BL646" s="329"/>
      <c r="BM646" s="329"/>
      <c r="BN646" s="329"/>
      <c r="BO646" s="329"/>
      <c r="BP646" s="329"/>
      <c r="BQ646" s="329"/>
      <c r="BR646" s="329"/>
      <c r="BS646" s="329"/>
      <c r="BT646" s="329"/>
      <c r="BU646" s="329"/>
      <c r="BV646" s="329"/>
      <c r="BW646" s="325"/>
      <c r="BX646" s="325"/>
      <c r="BY646" s="325"/>
      <c r="BZ646" s="325"/>
      <c r="CA646" s="325"/>
      <c r="CB646" s="325"/>
      <c r="CC646" s="325"/>
      <c r="CD646" s="325"/>
      <c r="CE646" s="325"/>
      <c r="CF646" s="325"/>
      <c r="CG646" s="325"/>
      <c r="CH646" s="325"/>
      <c r="CI646" s="325"/>
      <c r="CJ646" s="325"/>
      <c r="CK646" s="325"/>
      <c r="CL646" s="325"/>
      <c r="CM646" s="325"/>
      <c r="CN646" s="325"/>
      <c r="CO646" s="325"/>
      <c r="CP646" s="325"/>
      <c r="CQ646" s="325"/>
      <c r="CR646" s="325"/>
      <c r="CS646" s="325"/>
      <c r="CT646" s="325"/>
      <c r="CU646" s="325"/>
      <c r="CV646" s="325"/>
      <c r="CW646" s="325"/>
      <c r="CX646" s="325"/>
    </row>
    <row r="647" spans="1:102" s="36" customFormat="1" ht="15" hidden="1" customHeight="1">
      <c r="A647" s="329"/>
      <c r="B647" s="37" t="str">
        <f t="shared" ca="1" si="286"/>
        <v/>
      </c>
      <c r="C647" s="41" t="str">
        <f t="shared" ca="1" si="287"/>
        <v/>
      </c>
      <c r="D647" s="39" t="str">
        <f t="shared" ca="1" si="288"/>
        <v/>
      </c>
      <c r="E647" s="39" t="str">
        <f t="shared" ca="1" si="300"/>
        <v/>
      </c>
      <c r="F647" s="39" t="str">
        <f t="shared" ca="1" si="289"/>
        <v/>
      </c>
      <c r="G647" s="101"/>
      <c r="H647" s="39">
        <f t="shared" ca="1" si="280"/>
        <v>0</v>
      </c>
      <c r="J647" s="332"/>
      <c r="K647" s="37" t="str">
        <f t="shared" ca="1" si="290"/>
        <v/>
      </c>
      <c r="L647" s="41" t="str">
        <f t="shared" ca="1" si="291"/>
        <v/>
      </c>
      <c r="M647" s="39" t="str">
        <f t="shared" si="281"/>
        <v/>
      </c>
      <c r="N647" s="39" t="str">
        <f t="shared" ca="1" si="301"/>
        <v/>
      </c>
      <c r="O647" s="39">
        <f ca="1">ROUND(Q646*$O$5/payments_per_year,2)</f>
        <v>0</v>
      </c>
      <c r="P647" s="101"/>
      <c r="Q647" s="39">
        <f t="shared" ca="1" si="302"/>
        <v>0</v>
      </c>
      <c r="R647" s="332"/>
      <c r="S647" s="37" t="str">
        <f t="shared" ca="1" si="292"/>
        <v/>
      </c>
      <c r="T647" s="41" t="str">
        <f t="shared" ca="1" si="293"/>
        <v/>
      </c>
      <c r="U647" s="39" t="str">
        <f t="shared" si="282"/>
        <v/>
      </c>
      <c r="V647" s="39" t="str">
        <f t="shared" ca="1" si="303"/>
        <v/>
      </c>
      <c r="W647" s="39">
        <f t="shared" ca="1" si="283"/>
        <v>0</v>
      </c>
      <c r="X647" s="40"/>
      <c r="Y647" s="39">
        <f t="shared" ca="1" si="304"/>
        <v>0</v>
      </c>
      <c r="Z647" s="327"/>
      <c r="AA647" s="37" t="str">
        <f t="shared" ca="1" si="294"/>
        <v/>
      </c>
      <c r="AB647" s="41" t="str">
        <f t="shared" ca="1" si="295"/>
        <v/>
      </c>
      <c r="AC647" s="39" t="str">
        <f t="shared" si="284"/>
        <v/>
      </c>
      <c r="AD647" s="39" t="str">
        <f t="shared" ca="1" si="305"/>
        <v/>
      </c>
      <c r="AE647" s="39" t="str">
        <f t="shared" ca="1" si="296"/>
        <v/>
      </c>
      <c r="AF647" s="40"/>
      <c r="AG647" s="39">
        <f t="shared" ca="1" si="306"/>
        <v>0</v>
      </c>
      <c r="AH647" s="339"/>
      <c r="AI647" s="37" t="str">
        <f t="shared" ca="1" si="297"/>
        <v/>
      </c>
      <c r="AJ647" s="41" t="str">
        <f t="shared" ca="1" si="298"/>
        <v/>
      </c>
      <c r="AK647" s="39" t="str">
        <f t="shared" si="285"/>
        <v/>
      </c>
      <c r="AL647" s="39" t="str">
        <f t="shared" ca="1" si="307"/>
        <v/>
      </c>
      <c r="AM647" s="39" t="str">
        <f t="shared" ca="1" si="299"/>
        <v/>
      </c>
      <c r="AN647" s="40"/>
      <c r="AO647" s="39">
        <f t="shared" ca="1" si="308"/>
        <v>0</v>
      </c>
      <c r="AP647" s="339"/>
      <c r="AW647" s="329"/>
      <c r="BI647" s="329"/>
      <c r="BJ647" s="329"/>
      <c r="BK647" s="329"/>
      <c r="BL647" s="329"/>
      <c r="BM647" s="329"/>
      <c r="BN647" s="329"/>
      <c r="BO647" s="329"/>
      <c r="BP647" s="329"/>
      <c r="BQ647" s="329"/>
      <c r="BR647" s="329"/>
      <c r="BS647" s="329"/>
      <c r="BT647" s="329"/>
      <c r="BU647" s="329"/>
      <c r="BV647" s="329"/>
      <c r="BW647" s="325"/>
      <c r="BX647" s="325"/>
      <c r="BY647" s="325"/>
      <c r="BZ647" s="325"/>
      <c r="CA647" s="325"/>
      <c r="CB647" s="325"/>
      <c r="CC647" s="325"/>
      <c r="CD647" s="325"/>
      <c r="CE647" s="325"/>
      <c r="CF647" s="325"/>
      <c r="CG647" s="325"/>
      <c r="CH647" s="325"/>
      <c r="CI647" s="325"/>
      <c r="CJ647" s="325"/>
      <c r="CK647" s="325"/>
      <c r="CL647" s="325"/>
      <c r="CM647" s="325"/>
      <c r="CN647" s="325"/>
      <c r="CO647" s="325"/>
      <c r="CP647" s="325"/>
      <c r="CQ647" s="325"/>
      <c r="CR647" s="325"/>
      <c r="CS647" s="325"/>
      <c r="CT647" s="325"/>
      <c r="CU647" s="325"/>
      <c r="CV647" s="325"/>
      <c r="CW647" s="325"/>
      <c r="CX647" s="325"/>
    </row>
    <row r="648" spans="1:102" s="36" customFormat="1" ht="15" hidden="1" customHeight="1">
      <c r="A648" s="329"/>
      <c r="B648" s="37" t="str">
        <f t="shared" ca="1" si="286"/>
        <v/>
      </c>
      <c r="C648" s="41" t="str">
        <f t="shared" ca="1" si="287"/>
        <v/>
      </c>
      <c r="D648" s="39" t="str">
        <f t="shared" ca="1" si="288"/>
        <v/>
      </c>
      <c r="E648" s="39" t="str">
        <f t="shared" ca="1" si="300"/>
        <v/>
      </c>
      <c r="F648" s="39" t="str">
        <f t="shared" ca="1" si="289"/>
        <v/>
      </c>
      <c r="G648" s="101"/>
      <c r="H648" s="39">
        <f t="shared" ca="1" si="280"/>
        <v>0</v>
      </c>
      <c r="J648" s="332"/>
      <c r="K648" s="37" t="str">
        <f t="shared" ca="1" si="290"/>
        <v/>
      </c>
      <c r="L648" s="41" t="str">
        <f t="shared" ca="1" si="291"/>
        <v/>
      </c>
      <c r="M648" s="39" t="str">
        <f t="shared" si="281"/>
        <v/>
      </c>
      <c r="N648" s="39" t="str">
        <f t="shared" ca="1" si="301"/>
        <v/>
      </c>
      <c r="O648" s="39" t="str">
        <f ca="1">IF(L648="","",ROUND(Q647*$O$5/payments_per_year,2))</f>
        <v/>
      </c>
      <c r="P648" s="101"/>
      <c r="Q648" s="39">
        <f t="shared" ca="1" si="302"/>
        <v>0</v>
      </c>
      <c r="R648" s="332"/>
      <c r="S648" s="37" t="str">
        <f t="shared" ca="1" si="292"/>
        <v/>
      </c>
      <c r="T648" s="41" t="str">
        <f t="shared" ca="1" si="293"/>
        <v/>
      </c>
      <c r="U648" s="39" t="str">
        <f t="shared" si="282"/>
        <v/>
      </c>
      <c r="V648" s="39" t="str">
        <f t="shared" ca="1" si="303"/>
        <v/>
      </c>
      <c r="W648" s="39">
        <f t="shared" ca="1" si="283"/>
        <v>0</v>
      </c>
      <c r="X648" s="40"/>
      <c r="Y648" s="39">
        <f t="shared" ca="1" si="304"/>
        <v>0</v>
      </c>
      <c r="Z648" s="327"/>
      <c r="AA648" s="37" t="str">
        <f t="shared" ca="1" si="294"/>
        <v/>
      </c>
      <c r="AB648" s="41" t="str">
        <f t="shared" ca="1" si="295"/>
        <v/>
      </c>
      <c r="AC648" s="39" t="str">
        <f t="shared" si="284"/>
        <v/>
      </c>
      <c r="AD648" s="39" t="str">
        <f t="shared" ca="1" si="305"/>
        <v/>
      </c>
      <c r="AE648" s="39" t="str">
        <f t="shared" ca="1" si="296"/>
        <v/>
      </c>
      <c r="AF648" s="40"/>
      <c r="AG648" s="39">
        <f t="shared" ca="1" si="306"/>
        <v>0</v>
      </c>
      <c r="AH648" s="339"/>
      <c r="AI648" s="37" t="str">
        <f t="shared" ca="1" si="297"/>
        <v/>
      </c>
      <c r="AJ648" s="41" t="str">
        <f t="shared" ca="1" si="298"/>
        <v/>
      </c>
      <c r="AK648" s="39" t="str">
        <f t="shared" si="285"/>
        <v/>
      </c>
      <c r="AL648" s="39" t="str">
        <f t="shared" ca="1" si="307"/>
        <v/>
      </c>
      <c r="AM648" s="39" t="str">
        <f t="shared" ca="1" si="299"/>
        <v/>
      </c>
      <c r="AN648" s="40"/>
      <c r="AO648" s="39">
        <f t="shared" ca="1" si="308"/>
        <v>0</v>
      </c>
      <c r="AP648" s="339"/>
      <c r="AW648" s="329"/>
      <c r="BI648" s="329"/>
      <c r="BJ648" s="329"/>
      <c r="BK648" s="329"/>
      <c r="BL648" s="329"/>
      <c r="BM648" s="329"/>
      <c r="BN648" s="329"/>
      <c r="BO648" s="329"/>
      <c r="BP648" s="329"/>
      <c r="BQ648" s="329"/>
      <c r="BR648" s="329"/>
      <c r="BS648" s="329"/>
      <c r="BT648" s="329"/>
      <c r="BU648" s="329"/>
      <c r="BV648" s="329"/>
      <c r="BW648" s="325"/>
      <c r="BX648" s="325"/>
      <c r="BY648" s="325"/>
      <c r="BZ648" s="325"/>
      <c r="CA648" s="325"/>
      <c r="CB648" s="325"/>
      <c r="CC648" s="325"/>
      <c r="CD648" s="325"/>
      <c r="CE648" s="325"/>
      <c r="CF648" s="325"/>
      <c r="CG648" s="325"/>
      <c r="CH648" s="325"/>
      <c r="CI648" s="325"/>
      <c r="CJ648" s="325"/>
      <c r="CK648" s="325"/>
      <c r="CL648" s="325"/>
      <c r="CM648" s="325"/>
      <c r="CN648" s="325"/>
      <c r="CO648" s="325"/>
      <c r="CP648" s="325"/>
      <c r="CQ648" s="325"/>
      <c r="CR648" s="325"/>
      <c r="CS648" s="325"/>
      <c r="CT648" s="325"/>
      <c r="CU648" s="325"/>
      <c r="CV648" s="325"/>
      <c r="CW648" s="325"/>
      <c r="CX648" s="325"/>
    </row>
    <row r="649" spans="1:102" s="36" customFormat="1" ht="15" hidden="1" customHeight="1">
      <c r="A649" s="329"/>
      <c r="B649" s="37" t="str">
        <f t="shared" ca="1" si="286"/>
        <v/>
      </c>
      <c r="C649" s="41" t="str">
        <f t="shared" ca="1" si="287"/>
        <v/>
      </c>
      <c r="D649" s="39" t="str">
        <f t="shared" ca="1" si="288"/>
        <v/>
      </c>
      <c r="E649" s="39" t="str">
        <f t="shared" ca="1" si="300"/>
        <v/>
      </c>
      <c r="F649" s="39" t="str">
        <f t="shared" ca="1" si="289"/>
        <v/>
      </c>
      <c r="G649" s="101"/>
      <c r="H649" s="39">
        <f t="shared" ca="1" si="280"/>
        <v>0</v>
      </c>
      <c r="J649" s="332"/>
      <c r="K649" s="37" t="str">
        <f t="shared" ca="1" si="290"/>
        <v/>
      </c>
      <c r="L649" s="41" t="str">
        <f t="shared" ca="1" si="291"/>
        <v/>
      </c>
      <c r="M649" s="39" t="str">
        <f t="shared" si="281"/>
        <v/>
      </c>
      <c r="N649" s="39" t="str">
        <f t="shared" ca="1" si="301"/>
        <v/>
      </c>
      <c r="O649" s="39">
        <f ca="1">ROUND(Q648*$O$5/payments_per_year,2)</f>
        <v>0</v>
      </c>
      <c r="P649" s="101"/>
      <c r="Q649" s="39">
        <f t="shared" ca="1" si="302"/>
        <v>0</v>
      </c>
      <c r="R649" s="332"/>
      <c r="S649" s="37" t="str">
        <f t="shared" ca="1" si="292"/>
        <v/>
      </c>
      <c r="T649" s="41" t="str">
        <f t="shared" ca="1" si="293"/>
        <v/>
      </c>
      <c r="U649" s="39" t="str">
        <f t="shared" si="282"/>
        <v/>
      </c>
      <c r="V649" s="39" t="str">
        <f t="shared" ca="1" si="303"/>
        <v/>
      </c>
      <c r="W649" s="39">
        <f t="shared" ca="1" si="283"/>
        <v>0</v>
      </c>
      <c r="X649" s="40"/>
      <c r="Y649" s="39">
        <f t="shared" ca="1" si="304"/>
        <v>0</v>
      </c>
      <c r="Z649" s="327"/>
      <c r="AA649" s="37" t="str">
        <f t="shared" ca="1" si="294"/>
        <v/>
      </c>
      <c r="AB649" s="41" t="str">
        <f t="shared" ca="1" si="295"/>
        <v/>
      </c>
      <c r="AC649" s="39" t="str">
        <f t="shared" si="284"/>
        <v/>
      </c>
      <c r="AD649" s="39" t="str">
        <f t="shared" ca="1" si="305"/>
        <v/>
      </c>
      <c r="AE649" s="39" t="str">
        <f t="shared" ca="1" si="296"/>
        <v/>
      </c>
      <c r="AF649" s="40"/>
      <c r="AG649" s="39">
        <f t="shared" ca="1" si="306"/>
        <v>0</v>
      </c>
      <c r="AH649" s="339"/>
      <c r="AI649" s="37" t="str">
        <f t="shared" ca="1" si="297"/>
        <v/>
      </c>
      <c r="AJ649" s="41" t="str">
        <f t="shared" ca="1" si="298"/>
        <v/>
      </c>
      <c r="AK649" s="39" t="str">
        <f t="shared" si="285"/>
        <v/>
      </c>
      <c r="AL649" s="39" t="str">
        <f t="shared" ca="1" si="307"/>
        <v/>
      </c>
      <c r="AM649" s="39" t="str">
        <f t="shared" ca="1" si="299"/>
        <v/>
      </c>
      <c r="AN649" s="40"/>
      <c r="AO649" s="39">
        <f t="shared" ca="1" si="308"/>
        <v>0</v>
      </c>
      <c r="AP649" s="339"/>
      <c r="AW649" s="329"/>
      <c r="BI649" s="329"/>
      <c r="BJ649" s="329"/>
      <c r="BK649" s="329"/>
      <c r="BL649" s="329"/>
      <c r="BM649" s="329"/>
      <c r="BN649" s="329"/>
      <c r="BO649" s="329"/>
      <c r="BP649" s="329"/>
      <c r="BQ649" s="329"/>
      <c r="BR649" s="329"/>
      <c r="BS649" s="329"/>
      <c r="BT649" s="329"/>
      <c r="BU649" s="329"/>
      <c r="BV649" s="329"/>
      <c r="BW649" s="325"/>
      <c r="BX649" s="325"/>
      <c r="BY649" s="325"/>
      <c r="BZ649" s="325"/>
      <c r="CA649" s="325"/>
      <c r="CB649" s="325"/>
      <c r="CC649" s="325"/>
      <c r="CD649" s="325"/>
      <c r="CE649" s="325"/>
      <c r="CF649" s="325"/>
      <c r="CG649" s="325"/>
      <c r="CH649" s="325"/>
      <c r="CI649" s="325"/>
      <c r="CJ649" s="325"/>
      <c r="CK649" s="325"/>
      <c r="CL649" s="325"/>
      <c r="CM649" s="325"/>
      <c r="CN649" s="325"/>
      <c r="CO649" s="325"/>
      <c r="CP649" s="325"/>
      <c r="CQ649" s="325"/>
      <c r="CR649" s="325"/>
      <c r="CS649" s="325"/>
      <c r="CT649" s="325"/>
      <c r="CU649" s="325"/>
      <c r="CV649" s="325"/>
      <c r="CW649" s="325"/>
      <c r="CX649" s="325"/>
    </row>
    <row r="650" spans="1:102" s="36" customFormat="1" ht="15" hidden="1" customHeight="1">
      <c r="A650" s="329"/>
      <c r="B650" s="37" t="str">
        <f t="shared" ca="1" si="286"/>
        <v/>
      </c>
      <c r="C650" s="41" t="str">
        <f t="shared" ca="1" si="287"/>
        <v/>
      </c>
      <c r="D650" s="39" t="str">
        <f t="shared" ca="1" si="288"/>
        <v/>
      </c>
      <c r="E650" s="39" t="str">
        <f t="shared" ca="1" si="300"/>
        <v/>
      </c>
      <c r="F650" s="39" t="str">
        <f t="shared" ca="1" si="289"/>
        <v/>
      </c>
      <c r="G650" s="101"/>
      <c r="H650" s="39">
        <f t="shared" ca="1" si="280"/>
        <v>0</v>
      </c>
      <c r="J650" s="332"/>
      <c r="K650" s="37" t="str">
        <f t="shared" ca="1" si="290"/>
        <v/>
      </c>
      <c r="L650" s="41" t="str">
        <f t="shared" ca="1" si="291"/>
        <v/>
      </c>
      <c r="M650" s="39" t="str">
        <f t="shared" si="281"/>
        <v/>
      </c>
      <c r="N650" s="39" t="str">
        <f t="shared" ca="1" si="301"/>
        <v/>
      </c>
      <c r="O650" s="39" t="str">
        <f ca="1">IF(L650="","",ROUND(Q649*$O$5/payments_per_year,2))</f>
        <v/>
      </c>
      <c r="P650" s="101"/>
      <c r="Q650" s="39">
        <f t="shared" ca="1" si="302"/>
        <v>0</v>
      </c>
      <c r="R650" s="332"/>
      <c r="S650" s="37" t="str">
        <f t="shared" ca="1" si="292"/>
        <v/>
      </c>
      <c r="T650" s="41" t="str">
        <f t="shared" ca="1" si="293"/>
        <v/>
      </c>
      <c r="U650" s="39" t="str">
        <f t="shared" si="282"/>
        <v/>
      </c>
      <c r="V650" s="39" t="str">
        <f t="shared" ca="1" si="303"/>
        <v/>
      </c>
      <c r="W650" s="39">
        <f t="shared" ca="1" si="283"/>
        <v>0</v>
      </c>
      <c r="X650" s="40"/>
      <c r="Y650" s="39">
        <f t="shared" ca="1" si="304"/>
        <v>0</v>
      </c>
      <c r="Z650" s="327"/>
      <c r="AA650" s="37" t="str">
        <f t="shared" ca="1" si="294"/>
        <v/>
      </c>
      <c r="AB650" s="41" t="str">
        <f t="shared" ca="1" si="295"/>
        <v/>
      </c>
      <c r="AC650" s="39" t="str">
        <f t="shared" si="284"/>
        <v/>
      </c>
      <c r="AD650" s="39" t="str">
        <f t="shared" ca="1" si="305"/>
        <v/>
      </c>
      <c r="AE650" s="39" t="str">
        <f t="shared" ca="1" si="296"/>
        <v/>
      </c>
      <c r="AF650" s="40"/>
      <c r="AG650" s="39">
        <f t="shared" ca="1" si="306"/>
        <v>0</v>
      </c>
      <c r="AH650" s="339"/>
      <c r="AI650" s="37" t="str">
        <f t="shared" ca="1" si="297"/>
        <v/>
      </c>
      <c r="AJ650" s="41" t="str">
        <f t="shared" ca="1" si="298"/>
        <v/>
      </c>
      <c r="AK650" s="39" t="str">
        <f t="shared" si="285"/>
        <v/>
      </c>
      <c r="AL650" s="39" t="str">
        <f t="shared" ca="1" si="307"/>
        <v/>
      </c>
      <c r="AM650" s="39" t="str">
        <f t="shared" ca="1" si="299"/>
        <v/>
      </c>
      <c r="AN650" s="40"/>
      <c r="AO650" s="39">
        <f t="shared" ca="1" si="308"/>
        <v>0</v>
      </c>
      <c r="AP650" s="339"/>
      <c r="AW650" s="329"/>
      <c r="BI650" s="329"/>
      <c r="BJ650" s="329"/>
      <c r="BK650" s="329"/>
      <c r="BL650" s="329"/>
      <c r="BM650" s="329"/>
      <c r="BN650" s="329"/>
      <c r="BO650" s="329"/>
      <c r="BP650" s="329"/>
      <c r="BQ650" s="329"/>
      <c r="BR650" s="329"/>
      <c r="BS650" s="329"/>
      <c r="BT650" s="329"/>
      <c r="BU650" s="329"/>
      <c r="BV650" s="329"/>
      <c r="BW650" s="325"/>
      <c r="BX650" s="325"/>
      <c r="BY650" s="325"/>
      <c r="BZ650" s="325"/>
      <c r="CA650" s="325"/>
      <c r="CB650" s="325"/>
      <c r="CC650" s="325"/>
      <c r="CD650" s="325"/>
      <c r="CE650" s="325"/>
      <c r="CF650" s="325"/>
      <c r="CG650" s="325"/>
      <c r="CH650" s="325"/>
      <c r="CI650" s="325"/>
      <c r="CJ650" s="325"/>
      <c r="CK650" s="325"/>
      <c r="CL650" s="325"/>
      <c r="CM650" s="325"/>
      <c r="CN650" s="325"/>
      <c r="CO650" s="325"/>
      <c r="CP650" s="325"/>
      <c r="CQ650" s="325"/>
      <c r="CR650" s="325"/>
      <c r="CS650" s="325"/>
      <c r="CT650" s="325"/>
      <c r="CU650" s="325"/>
      <c r="CV650" s="325"/>
      <c r="CW650" s="325"/>
      <c r="CX650" s="325"/>
    </row>
    <row r="651" spans="1:102" s="36" customFormat="1" ht="15" hidden="1" customHeight="1">
      <c r="A651" s="329"/>
      <c r="B651" s="37" t="str">
        <f t="shared" ca="1" si="286"/>
        <v/>
      </c>
      <c r="C651" s="41" t="str">
        <f t="shared" ca="1" si="287"/>
        <v/>
      </c>
      <c r="D651" s="39" t="str">
        <f t="shared" ca="1" si="288"/>
        <v/>
      </c>
      <c r="E651" s="39" t="str">
        <f t="shared" ca="1" si="300"/>
        <v/>
      </c>
      <c r="F651" s="39" t="str">
        <f t="shared" ca="1" si="289"/>
        <v/>
      </c>
      <c r="G651" s="101"/>
      <c r="H651" s="39">
        <f t="shared" ca="1" si="280"/>
        <v>0</v>
      </c>
      <c r="J651" s="332"/>
      <c r="K651" s="37" t="str">
        <f t="shared" ca="1" si="290"/>
        <v/>
      </c>
      <c r="L651" s="41" t="str">
        <f t="shared" ca="1" si="291"/>
        <v/>
      </c>
      <c r="M651" s="39" t="str">
        <f t="shared" si="281"/>
        <v/>
      </c>
      <c r="N651" s="39" t="str">
        <f t="shared" ca="1" si="301"/>
        <v/>
      </c>
      <c r="O651" s="39">
        <f ca="1">ROUND(Q650*$O$5/payments_per_year,2)</f>
        <v>0</v>
      </c>
      <c r="P651" s="101"/>
      <c r="Q651" s="39">
        <f t="shared" ca="1" si="302"/>
        <v>0</v>
      </c>
      <c r="R651" s="332"/>
      <c r="S651" s="37" t="str">
        <f t="shared" ca="1" si="292"/>
        <v/>
      </c>
      <c r="T651" s="41" t="str">
        <f t="shared" ca="1" si="293"/>
        <v/>
      </c>
      <c r="U651" s="39" t="str">
        <f t="shared" si="282"/>
        <v/>
      </c>
      <c r="V651" s="39" t="str">
        <f t="shared" ca="1" si="303"/>
        <v/>
      </c>
      <c r="W651" s="39">
        <f t="shared" ca="1" si="283"/>
        <v>0</v>
      </c>
      <c r="X651" s="40"/>
      <c r="Y651" s="39">
        <f t="shared" ca="1" si="304"/>
        <v>0</v>
      </c>
      <c r="Z651" s="327"/>
      <c r="AA651" s="37" t="str">
        <f t="shared" ca="1" si="294"/>
        <v/>
      </c>
      <c r="AB651" s="41" t="str">
        <f t="shared" ca="1" si="295"/>
        <v/>
      </c>
      <c r="AC651" s="39" t="str">
        <f t="shared" si="284"/>
        <v/>
      </c>
      <c r="AD651" s="39" t="str">
        <f t="shared" ca="1" si="305"/>
        <v/>
      </c>
      <c r="AE651" s="39" t="str">
        <f t="shared" ca="1" si="296"/>
        <v/>
      </c>
      <c r="AF651" s="40"/>
      <c r="AG651" s="39">
        <f t="shared" ca="1" si="306"/>
        <v>0</v>
      </c>
      <c r="AH651" s="339"/>
      <c r="AI651" s="37" t="str">
        <f t="shared" ca="1" si="297"/>
        <v/>
      </c>
      <c r="AJ651" s="41" t="str">
        <f t="shared" ca="1" si="298"/>
        <v/>
      </c>
      <c r="AK651" s="39" t="str">
        <f t="shared" si="285"/>
        <v/>
      </c>
      <c r="AL651" s="39" t="str">
        <f t="shared" ca="1" si="307"/>
        <v/>
      </c>
      <c r="AM651" s="39" t="str">
        <f t="shared" ca="1" si="299"/>
        <v/>
      </c>
      <c r="AN651" s="40"/>
      <c r="AO651" s="39">
        <f t="shared" ca="1" si="308"/>
        <v>0</v>
      </c>
      <c r="AP651" s="339"/>
      <c r="AW651" s="329"/>
      <c r="BI651" s="329"/>
      <c r="BJ651" s="329"/>
      <c r="BK651" s="329"/>
      <c r="BL651" s="329"/>
      <c r="BM651" s="329"/>
      <c r="BN651" s="329"/>
      <c r="BO651" s="329"/>
      <c r="BP651" s="329"/>
      <c r="BQ651" s="329"/>
      <c r="BR651" s="329"/>
      <c r="BS651" s="329"/>
      <c r="BT651" s="329"/>
      <c r="BU651" s="329"/>
      <c r="BV651" s="329"/>
      <c r="BW651" s="325"/>
      <c r="BX651" s="325"/>
      <c r="BY651" s="325"/>
      <c r="BZ651" s="325"/>
      <c r="CA651" s="325"/>
      <c r="CB651" s="325"/>
      <c r="CC651" s="325"/>
      <c r="CD651" s="325"/>
      <c r="CE651" s="325"/>
      <c r="CF651" s="325"/>
      <c r="CG651" s="325"/>
      <c r="CH651" s="325"/>
      <c r="CI651" s="325"/>
      <c r="CJ651" s="325"/>
      <c r="CK651" s="325"/>
      <c r="CL651" s="325"/>
      <c r="CM651" s="325"/>
      <c r="CN651" s="325"/>
      <c r="CO651" s="325"/>
      <c r="CP651" s="325"/>
      <c r="CQ651" s="325"/>
      <c r="CR651" s="325"/>
      <c r="CS651" s="325"/>
      <c r="CT651" s="325"/>
      <c r="CU651" s="325"/>
      <c r="CV651" s="325"/>
      <c r="CW651" s="325"/>
      <c r="CX651" s="325"/>
    </row>
    <row r="652" spans="1:102" s="36" customFormat="1" ht="15" hidden="1" customHeight="1">
      <c r="A652" s="329"/>
      <c r="B652" s="37" t="str">
        <f t="shared" ca="1" si="286"/>
        <v/>
      </c>
      <c r="C652" s="41" t="str">
        <f t="shared" ca="1" si="287"/>
        <v/>
      </c>
      <c r="D652" s="39" t="str">
        <f t="shared" ca="1" si="288"/>
        <v/>
      </c>
      <c r="E652" s="39" t="str">
        <f t="shared" ca="1" si="300"/>
        <v/>
      </c>
      <c r="F652" s="39" t="str">
        <f t="shared" ca="1" si="289"/>
        <v/>
      </c>
      <c r="G652" s="101"/>
      <c r="H652" s="39">
        <f t="shared" ca="1" si="280"/>
        <v>0</v>
      </c>
      <c r="J652" s="332"/>
      <c r="K652" s="37" t="str">
        <f t="shared" ca="1" si="290"/>
        <v/>
      </c>
      <c r="L652" s="41" t="str">
        <f t="shared" ca="1" si="291"/>
        <v/>
      </c>
      <c r="M652" s="39" t="str">
        <f t="shared" si="281"/>
        <v/>
      </c>
      <c r="N652" s="39" t="str">
        <f t="shared" ca="1" si="301"/>
        <v/>
      </c>
      <c r="O652" s="39" t="str">
        <f ca="1">IF(L652="","",ROUND(Q651*$O$5/payments_per_year,2))</f>
        <v/>
      </c>
      <c r="P652" s="101"/>
      <c r="Q652" s="39">
        <f t="shared" ca="1" si="302"/>
        <v>0</v>
      </c>
      <c r="R652" s="332"/>
      <c r="S652" s="37" t="str">
        <f t="shared" ca="1" si="292"/>
        <v/>
      </c>
      <c r="T652" s="41" t="str">
        <f t="shared" ca="1" si="293"/>
        <v/>
      </c>
      <c r="U652" s="39" t="str">
        <f t="shared" si="282"/>
        <v/>
      </c>
      <c r="V652" s="39" t="str">
        <f t="shared" ca="1" si="303"/>
        <v/>
      </c>
      <c r="W652" s="39">
        <f t="shared" ca="1" si="283"/>
        <v>0</v>
      </c>
      <c r="X652" s="40"/>
      <c r="Y652" s="39">
        <f t="shared" ca="1" si="304"/>
        <v>0</v>
      </c>
      <c r="Z652" s="327"/>
      <c r="AA652" s="37" t="str">
        <f t="shared" ca="1" si="294"/>
        <v/>
      </c>
      <c r="AB652" s="41" t="str">
        <f t="shared" ca="1" si="295"/>
        <v/>
      </c>
      <c r="AC652" s="39" t="str">
        <f t="shared" si="284"/>
        <v/>
      </c>
      <c r="AD652" s="39" t="str">
        <f t="shared" ca="1" si="305"/>
        <v/>
      </c>
      <c r="AE652" s="39" t="str">
        <f t="shared" ca="1" si="296"/>
        <v/>
      </c>
      <c r="AF652" s="40"/>
      <c r="AG652" s="39">
        <f t="shared" ca="1" si="306"/>
        <v>0</v>
      </c>
      <c r="AH652" s="339"/>
      <c r="AI652" s="37" t="str">
        <f t="shared" ca="1" si="297"/>
        <v/>
      </c>
      <c r="AJ652" s="41" t="str">
        <f t="shared" ca="1" si="298"/>
        <v/>
      </c>
      <c r="AK652" s="39" t="str">
        <f t="shared" si="285"/>
        <v/>
      </c>
      <c r="AL652" s="39" t="str">
        <f t="shared" ca="1" si="307"/>
        <v/>
      </c>
      <c r="AM652" s="39" t="str">
        <f t="shared" ca="1" si="299"/>
        <v/>
      </c>
      <c r="AN652" s="40"/>
      <c r="AO652" s="39">
        <f t="shared" ca="1" si="308"/>
        <v>0</v>
      </c>
      <c r="AP652" s="339"/>
      <c r="AW652" s="329"/>
      <c r="BI652" s="329"/>
      <c r="BJ652" s="329"/>
      <c r="BK652" s="329"/>
      <c r="BL652" s="329"/>
      <c r="BM652" s="329"/>
      <c r="BN652" s="329"/>
      <c r="BO652" s="329"/>
      <c r="BP652" s="329"/>
      <c r="BQ652" s="329"/>
      <c r="BR652" s="329"/>
      <c r="BS652" s="329"/>
      <c r="BT652" s="329"/>
      <c r="BU652" s="329"/>
      <c r="BV652" s="329"/>
      <c r="BW652" s="325"/>
      <c r="BX652" s="325"/>
      <c r="BY652" s="325"/>
      <c r="BZ652" s="325"/>
      <c r="CA652" s="325"/>
      <c r="CB652" s="325"/>
      <c r="CC652" s="325"/>
      <c r="CD652" s="325"/>
      <c r="CE652" s="325"/>
      <c r="CF652" s="325"/>
      <c r="CG652" s="325"/>
      <c r="CH652" s="325"/>
      <c r="CI652" s="325"/>
      <c r="CJ652" s="325"/>
      <c r="CK652" s="325"/>
      <c r="CL652" s="325"/>
      <c r="CM652" s="325"/>
      <c r="CN652" s="325"/>
      <c r="CO652" s="325"/>
      <c r="CP652" s="325"/>
      <c r="CQ652" s="325"/>
      <c r="CR652" s="325"/>
      <c r="CS652" s="325"/>
      <c r="CT652" s="325"/>
      <c r="CU652" s="325"/>
      <c r="CV652" s="325"/>
      <c r="CW652" s="325"/>
      <c r="CX652" s="325"/>
    </row>
    <row r="653" spans="1:102" s="36" customFormat="1" ht="15" hidden="1" customHeight="1">
      <c r="A653" s="329"/>
      <c r="B653" s="37" t="str">
        <f t="shared" ca="1" si="286"/>
        <v/>
      </c>
      <c r="C653" s="41" t="str">
        <f t="shared" ca="1" si="287"/>
        <v/>
      </c>
      <c r="D653" s="39" t="str">
        <f t="shared" ca="1" si="288"/>
        <v/>
      </c>
      <c r="E653" s="39" t="str">
        <f t="shared" ca="1" si="300"/>
        <v/>
      </c>
      <c r="F653" s="39" t="str">
        <f t="shared" ca="1" si="289"/>
        <v/>
      </c>
      <c r="G653" s="101"/>
      <c r="H653" s="39">
        <f t="shared" ca="1" si="280"/>
        <v>0</v>
      </c>
      <c r="J653" s="332"/>
      <c r="K653" s="37" t="str">
        <f t="shared" ca="1" si="290"/>
        <v/>
      </c>
      <c r="L653" s="41" t="str">
        <f t="shared" ca="1" si="291"/>
        <v/>
      </c>
      <c r="M653" s="39" t="str">
        <f t="shared" si="281"/>
        <v/>
      </c>
      <c r="N653" s="39" t="str">
        <f t="shared" ca="1" si="301"/>
        <v/>
      </c>
      <c r="O653" s="39">
        <f ca="1">ROUND(Q652*$O$5/payments_per_year,2)</f>
        <v>0</v>
      </c>
      <c r="P653" s="101"/>
      <c r="Q653" s="39">
        <f t="shared" ca="1" si="302"/>
        <v>0</v>
      </c>
      <c r="R653" s="332"/>
      <c r="S653" s="37" t="str">
        <f t="shared" ca="1" si="292"/>
        <v/>
      </c>
      <c r="T653" s="41" t="str">
        <f t="shared" ca="1" si="293"/>
        <v/>
      </c>
      <c r="U653" s="39" t="str">
        <f t="shared" si="282"/>
        <v/>
      </c>
      <c r="V653" s="39" t="str">
        <f t="shared" ca="1" si="303"/>
        <v/>
      </c>
      <c r="W653" s="39">
        <f t="shared" ca="1" si="283"/>
        <v>0</v>
      </c>
      <c r="X653" s="40"/>
      <c r="Y653" s="39">
        <f t="shared" ca="1" si="304"/>
        <v>0</v>
      </c>
      <c r="Z653" s="327"/>
      <c r="AA653" s="37" t="str">
        <f t="shared" ca="1" si="294"/>
        <v/>
      </c>
      <c r="AB653" s="41" t="str">
        <f t="shared" ca="1" si="295"/>
        <v/>
      </c>
      <c r="AC653" s="39" t="str">
        <f t="shared" si="284"/>
        <v/>
      </c>
      <c r="AD653" s="39" t="str">
        <f t="shared" ca="1" si="305"/>
        <v/>
      </c>
      <c r="AE653" s="39" t="str">
        <f t="shared" ca="1" si="296"/>
        <v/>
      </c>
      <c r="AF653" s="40"/>
      <c r="AG653" s="39">
        <f t="shared" ca="1" si="306"/>
        <v>0</v>
      </c>
      <c r="AH653" s="339"/>
      <c r="AI653" s="37" t="str">
        <f t="shared" ca="1" si="297"/>
        <v/>
      </c>
      <c r="AJ653" s="41" t="str">
        <f t="shared" ca="1" si="298"/>
        <v/>
      </c>
      <c r="AK653" s="39" t="str">
        <f t="shared" si="285"/>
        <v/>
      </c>
      <c r="AL653" s="39" t="str">
        <f t="shared" ca="1" si="307"/>
        <v/>
      </c>
      <c r="AM653" s="39" t="str">
        <f t="shared" ca="1" si="299"/>
        <v/>
      </c>
      <c r="AN653" s="40"/>
      <c r="AO653" s="39">
        <f t="shared" ca="1" si="308"/>
        <v>0</v>
      </c>
      <c r="AP653" s="339"/>
      <c r="AW653" s="329"/>
      <c r="BI653" s="329"/>
      <c r="BJ653" s="329"/>
      <c r="BK653" s="329"/>
      <c r="BL653" s="329"/>
      <c r="BM653" s="329"/>
      <c r="BN653" s="329"/>
      <c r="BO653" s="329"/>
      <c r="BP653" s="329"/>
      <c r="BQ653" s="329"/>
      <c r="BR653" s="329"/>
      <c r="BS653" s="329"/>
      <c r="BT653" s="329"/>
      <c r="BU653" s="329"/>
      <c r="BV653" s="329"/>
      <c r="BW653" s="325"/>
      <c r="BX653" s="325"/>
      <c r="BY653" s="325"/>
      <c r="BZ653" s="325"/>
      <c r="CA653" s="325"/>
      <c r="CB653" s="325"/>
      <c r="CC653" s="325"/>
      <c r="CD653" s="325"/>
      <c r="CE653" s="325"/>
      <c r="CF653" s="325"/>
      <c r="CG653" s="325"/>
      <c r="CH653" s="325"/>
      <c r="CI653" s="325"/>
      <c r="CJ653" s="325"/>
      <c r="CK653" s="325"/>
      <c r="CL653" s="325"/>
      <c r="CM653" s="325"/>
      <c r="CN653" s="325"/>
      <c r="CO653" s="325"/>
      <c r="CP653" s="325"/>
      <c r="CQ653" s="325"/>
      <c r="CR653" s="325"/>
      <c r="CS653" s="325"/>
      <c r="CT653" s="325"/>
      <c r="CU653" s="325"/>
      <c r="CV653" s="325"/>
      <c r="CW653" s="325"/>
      <c r="CX653" s="325"/>
    </row>
    <row r="654" spans="1:102" s="36" customFormat="1" ht="15" hidden="1" customHeight="1">
      <c r="A654" s="329"/>
      <c r="B654" s="37" t="str">
        <f t="shared" ca="1" si="286"/>
        <v/>
      </c>
      <c r="C654" s="41" t="str">
        <f t="shared" ca="1" si="287"/>
        <v/>
      </c>
      <c r="D654" s="39" t="str">
        <f t="shared" ca="1" si="288"/>
        <v/>
      </c>
      <c r="E654" s="39" t="str">
        <f t="shared" ca="1" si="300"/>
        <v/>
      </c>
      <c r="F654" s="39" t="str">
        <f t="shared" ca="1" si="289"/>
        <v/>
      </c>
      <c r="G654" s="101"/>
      <c r="H654" s="39">
        <f t="shared" ca="1" si="280"/>
        <v>0</v>
      </c>
      <c r="J654" s="332"/>
      <c r="K654" s="37" t="str">
        <f t="shared" ca="1" si="290"/>
        <v/>
      </c>
      <c r="L654" s="41" t="str">
        <f t="shared" ca="1" si="291"/>
        <v/>
      </c>
      <c r="M654" s="39" t="str">
        <f t="shared" si="281"/>
        <v/>
      </c>
      <c r="N654" s="39" t="str">
        <f t="shared" ca="1" si="301"/>
        <v/>
      </c>
      <c r="O654" s="39" t="str">
        <f ca="1">IF(L654="","",ROUND(Q653*$O$5/payments_per_year,2))</f>
        <v/>
      </c>
      <c r="P654" s="101"/>
      <c r="Q654" s="39">
        <f t="shared" ca="1" si="302"/>
        <v>0</v>
      </c>
      <c r="R654" s="332"/>
      <c r="S654" s="37" t="str">
        <f t="shared" ca="1" si="292"/>
        <v/>
      </c>
      <c r="T654" s="41" t="str">
        <f t="shared" ca="1" si="293"/>
        <v/>
      </c>
      <c r="U654" s="39" t="str">
        <f t="shared" si="282"/>
        <v/>
      </c>
      <c r="V654" s="39" t="str">
        <f t="shared" ca="1" si="303"/>
        <v/>
      </c>
      <c r="W654" s="39">
        <f t="shared" ca="1" si="283"/>
        <v>0</v>
      </c>
      <c r="X654" s="40"/>
      <c r="Y654" s="39">
        <f t="shared" ca="1" si="304"/>
        <v>0</v>
      </c>
      <c r="Z654" s="327"/>
      <c r="AA654" s="37" t="str">
        <f t="shared" ca="1" si="294"/>
        <v/>
      </c>
      <c r="AB654" s="41" t="str">
        <f t="shared" ca="1" si="295"/>
        <v/>
      </c>
      <c r="AC654" s="39" t="str">
        <f t="shared" si="284"/>
        <v/>
      </c>
      <c r="AD654" s="39" t="str">
        <f t="shared" ca="1" si="305"/>
        <v/>
      </c>
      <c r="AE654" s="39" t="str">
        <f t="shared" ca="1" si="296"/>
        <v/>
      </c>
      <c r="AF654" s="40"/>
      <c r="AG654" s="39">
        <f t="shared" ca="1" si="306"/>
        <v>0</v>
      </c>
      <c r="AH654" s="339"/>
      <c r="AI654" s="37" t="str">
        <f t="shared" ca="1" si="297"/>
        <v/>
      </c>
      <c r="AJ654" s="41" t="str">
        <f t="shared" ca="1" si="298"/>
        <v/>
      </c>
      <c r="AK654" s="39" t="str">
        <f t="shared" si="285"/>
        <v/>
      </c>
      <c r="AL654" s="39" t="str">
        <f t="shared" ca="1" si="307"/>
        <v/>
      </c>
      <c r="AM654" s="39" t="str">
        <f t="shared" ca="1" si="299"/>
        <v/>
      </c>
      <c r="AN654" s="40"/>
      <c r="AO654" s="39">
        <f t="shared" ca="1" si="308"/>
        <v>0</v>
      </c>
      <c r="AP654" s="339"/>
      <c r="AW654" s="329"/>
      <c r="BI654" s="329"/>
      <c r="BJ654" s="329"/>
      <c r="BK654" s="329"/>
      <c r="BL654" s="329"/>
      <c r="BM654" s="329"/>
      <c r="BN654" s="329"/>
      <c r="BO654" s="329"/>
      <c r="BP654" s="329"/>
      <c r="BQ654" s="329"/>
      <c r="BR654" s="329"/>
      <c r="BS654" s="329"/>
      <c r="BT654" s="329"/>
      <c r="BU654" s="329"/>
      <c r="BV654" s="329"/>
      <c r="BW654" s="325"/>
      <c r="BX654" s="325"/>
      <c r="BY654" s="325"/>
      <c r="BZ654" s="325"/>
      <c r="CA654" s="325"/>
      <c r="CB654" s="325"/>
      <c r="CC654" s="325"/>
      <c r="CD654" s="325"/>
      <c r="CE654" s="325"/>
      <c r="CF654" s="325"/>
      <c r="CG654" s="325"/>
      <c r="CH654" s="325"/>
      <c r="CI654" s="325"/>
      <c r="CJ654" s="325"/>
      <c r="CK654" s="325"/>
      <c r="CL654" s="325"/>
      <c r="CM654" s="325"/>
      <c r="CN654" s="325"/>
      <c r="CO654" s="325"/>
      <c r="CP654" s="325"/>
      <c r="CQ654" s="325"/>
      <c r="CR654" s="325"/>
      <c r="CS654" s="325"/>
      <c r="CT654" s="325"/>
      <c r="CU654" s="325"/>
      <c r="CV654" s="325"/>
      <c r="CW654" s="325"/>
      <c r="CX654" s="325"/>
    </row>
    <row r="655" spans="1:102" s="36" customFormat="1" ht="15" hidden="1" customHeight="1">
      <c r="A655" s="329"/>
      <c r="B655" s="37" t="str">
        <f t="shared" ca="1" si="286"/>
        <v/>
      </c>
      <c r="C655" s="41" t="str">
        <f t="shared" ca="1" si="287"/>
        <v/>
      </c>
      <c r="D655" s="39" t="str">
        <f t="shared" ca="1" si="288"/>
        <v/>
      </c>
      <c r="E655" s="39" t="str">
        <f t="shared" ca="1" si="300"/>
        <v/>
      </c>
      <c r="F655" s="39" t="str">
        <f t="shared" ca="1" si="289"/>
        <v/>
      </c>
      <c r="G655" s="101"/>
      <c r="H655" s="39">
        <f t="shared" ca="1" si="280"/>
        <v>0</v>
      </c>
      <c r="J655" s="332"/>
      <c r="K655" s="37" t="str">
        <f t="shared" ca="1" si="290"/>
        <v/>
      </c>
      <c r="L655" s="41" t="str">
        <f t="shared" ca="1" si="291"/>
        <v/>
      </c>
      <c r="M655" s="39" t="str">
        <f t="shared" si="281"/>
        <v/>
      </c>
      <c r="N655" s="39" t="str">
        <f t="shared" ca="1" si="301"/>
        <v/>
      </c>
      <c r="O655" s="39">
        <f ca="1">ROUND(Q654*$O$5/payments_per_year,2)</f>
        <v>0</v>
      </c>
      <c r="P655" s="101"/>
      <c r="Q655" s="39">
        <f t="shared" ca="1" si="302"/>
        <v>0</v>
      </c>
      <c r="R655" s="332"/>
      <c r="S655" s="37" t="str">
        <f t="shared" ca="1" si="292"/>
        <v/>
      </c>
      <c r="T655" s="41" t="str">
        <f t="shared" ca="1" si="293"/>
        <v/>
      </c>
      <c r="U655" s="39" t="str">
        <f t="shared" si="282"/>
        <v/>
      </c>
      <c r="V655" s="39" t="str">
        <f t="shared" ca="1" si="303"/>
        <v/>
      </c>
      <c r="W655" s="39">
        <f t="shared" ca="1" si="283"/>
        <v>0</v>
      </c>
      <c r="X655" s="40"/>
      <c r="Y655" s="39">
        <f t="shared" ca="1" si="304"/>
        <v>0</v>
      </c>
      <c r="Z655" s="327"/>
      <c r="AA655" s="37" t="str">
        <f t="shared" ca="1" si="294"/>
        <v/>
      </c>
      <c r="AB655" s="41" t="str">
        <f t="shared" ca="1" si="295"/>
        <v/>
      </c>
      <c r="AC655" s="39" t="str">
        <f t="shared" si="284"/>
        <v/>
      </c>
      <c r="AD655" s="39" t="str">
        <f t="shared" ca="1" si="305"/>
        <v/>
      </c>
      <c r="AE655" s="39" t="str">
        <f t="shared" ca="1" si="296"/>
        <v/>
      </c>
      <c r="AF655" s="40"/>
      <c r="AG655" s="39">
        <f t="shared" ca="1" si="306"/>
        <v>0</v>
      </c>
      <c r="AH655" s="339"/>
      <c r="AI655" s="37" t="str">
        <f t="shared" ca="1" si="297"/>
        <v/>
      </c>
      <c r="AJ655" s="41" t="str">
        <f t="shared" ca="1" si="298"/>
        <v/>
      </c>
      <c r="AK655" s="39" t="str">
        <f t="shared" si="285"/>
        <v/>
      </c>
      <c r="AL655" s="39" t="str">
        <f t="shared" ca="1" si="307"/>
        <v/>
      </c>
      <c r="AM655" s="39" t="str">
        <f t="shared" ca="1" si="299"/>
        <v/>
      </c>
      <c r="AN655" s="40"/>
      <c r="AO655" s="39">
        <f t="shared" ca="1" si="308"/>
        <v>0</v>
      </c>
      <c r="AP655" s="339"/>
      <c r="AW655" s="329"/>
      <c r="BI655" s="329"/>
      <c r="BJ655" s="329"/>
      <c r="BK655" s="329"/>
      <c r="BL655" s="329"/>
      <c r="BM655" s="329"/>
      <c r="BN655" s="329"/>
      <c r="BO655" s="329"/>
      <c r="BP655" s="329"/>
      <c r="BQ655" s="329"/>
      <c r="BR655" s="329"/>
      <c r="BS655" s="329"/>
      <c r="BT655" s="329"/>
      <c r="BU655" s="329"/>
      <c r="BV655" s="329"/>
      <c r="BW655" s="325"/>
      <c r="BX655" s="325"/>
      <c r="BY655" s="325"/>
      <c r="BZ655" s="325"/>
      <c r="CA655" s="325"/>
      <c r="CB655" s="325"/>
      <c r="CC655" s="325"/>
      <c r="CD655" s="325"/>
      <c r="CE655" s="325"/>
      <c r="CF655" s="325"/>
      <c r="CG655" s="325"/>
      <c r="CH655" s="325"/>
      <c r="CI655" s="325"/>
      <c r="CJ655" s="325"/>
      <c r="CK655" s="325"/>
      <c r="CL655" s="325"/>
      <c r="CM655" s="325"/>
      <c r="CN655" s="325"/>
      <c r="CO655" s="325"/>
      <c r="CP655" s="325"/>
      <c r="CQ655" s="325"/>
      <c r="CR655" s="325"/>
      <c r="CS655" s="325"/>
      <c r="CT655" s="325"/>
      <c r="CU655" s="325"/>
      <c r="CV655" s="325"/>
      <c r="CW655" s="325"/>
      <c r="CX655" s="325"/>
    </row>
    <row r="656" spans="1:102" s="36" customFormat="1" ht="15" hidden="1" customHeight="1">
      <c r="A656" s="329"/>
      <c r="B656" s="37" t="str">
        <f t="shared" ca="1" si="286"/>
        <v/>
      </c>
      <c r="C656" s="41" t="str">
        <f t="shared" ca="1" si="287"/>
        <v/>
      </c>
      <c r="D656" s="39" t="str">
        <f t="shared" ca="1" si="288"/>
        <v/>
      </c>
      <c r="E656" s="39" t="str">
        <f t="shared" ca="1" si="300"/>
        <v/>
      </c>
      <c r="F656" s="39" t="str">
        <f t="shared" ca="1" si="289"/>
        <v/>
      </c>
      <c r="G656" s="101"/>
      <c r="H656" s="39">
        <f t="shared" ca="1" si="280"/>
        <v>0</v>
      </c>
      <c r="J656" s="332"/>
      <c r="K656" s="37" t="str">
        <f t="shared" ca="1" si="290"/>
        <v/>
      </c>
      <c r="L656" s="41" t="str">
        <f t="shared" ca="1" si="291"/>
        <v/>
      </c>
      <c r="M656" s="39" t="str">
        <f t="shared" si="281"/>
        <v/>
      </c>
      <c r="N656" s="39" t="str">
        <f t="shared" ca="1" si="301"/>
        <v/>
      </c>
      <c r="O656" s="39" t="str">
        <f ca="1">IF(L656="","",ROUND(Q655*$O$5/payments_per_year,2))</f>
        <v/>
      </c>
      <c r="P656" s="101"/>
      <c r="Q656" s="39">
        <f t="shared" ca="1" si="302"/>
        <v>0</v>
      </c>
      <c r="R656" s="332"/>
      <c r="S656" s="37" t="str">
        <f t="shared" ca="1" si="292"/>
        <v/>
      </c>
      <c r="T656" s="41" t="str">
        <f t="shared" ca="1" si="293"/>
        <v/>
      </c>
      <c r="U656" s="39" t="str">
        <f t="shared" si="282"/>
        <v/>
      </c>
      <c r="V656" s="39" t="str">
        <f t="shared" ca="1" si="303"/>
        <v/>
      </c>
      <c r="W656" s="39">
        <f t="shared" ca="1" si="283"/>
        <v>0</v>
      </c>
      <c r="X656" s="40"/>
      <c r="Y656" s="39">
        <f t="shared" ca="1" si="304"/>
        <v>0</v>
      </c>
      <c r="Z656" s="327"/>
      <c r="AA656" s="37" t="str">
        <f t="shared" ca="1" si="294"/>
        <v/>
      </c>
      <c r="AB656" s="41" t="str">
        <f t="shared" ca="1" si="295"/>
        <v/>
      </c>
      <c r="AC656" s="39" t="str">
        <f t="shared" si="284"/>
        <v/>
      </c>
      <c r="AD656" s="39" t="str">
        <f t="shared" ca="1" si="305"/>
        <v/>
      </c>
      <c r="AE656" s="39" t="str">
        <f t="shared" ca="1" si="296"/>
        <v/>
      </c>
      <c r="AF656" s="40"/>
      <c r="AG656" s="39">
        <f t="shared" ca="1" si="306"/>
        <v>0</v>
      </c>
      <c r="AH656" s="339"/>
      <c r="AI656" s="37" t="str">
        <f t="shared" ca="1" si="297"/>
        <v/>
      </c>
      <c r="AJ656" s="41" t="str">
        <f t="shared" ca="1" si="298"/>
        <v/>
      </c>
      <c r="AK656" s="39" t="str">
        <f t="shared" si="285"/>
        <v/>
      </c>
      <c r="AL656" s="39" t="str">
        <f t="shared" ca="1" si="307"/>
        <v/>
      </c>
      <c r="AM656" s="39" t="str">
        <f t="shared" ca="1" si="299"/>
        <v/>
      </c>
      <c r="AN656" s="40"/>
      <c r="AO656" s="39">
        <f t="shared" ca="1" si="308"/>
        <v>0</v>
      </c>
      <c r="AP656" s="339"/>
      <c r="AW656" s="329"/>
      <c r="BI656" s="329"/>
      <c r="BJ656" s="329"/>
      <c r="BK656" s="329"/>
      <c r="BL656" s="329"/>
      <c r="BM656" s="329"/>
      <c r="BN656" s="329"/>
      <c r="BO656" s="329"/>
      <c r="BP656" s="329"/>
      <c r="BQ656" s="329"/>
      <c r="BR656" s="329"/>
      <c r="BS656" s="329"/>
      <c r="BT656" s="329"/>
      <c r="BU656" s="329"/>
      <c r="BV656" s="329"/>
      <c r="BW656" s="325"/>
      <c r="BX656" s="325"/>
      <c r="BY656" s="325"/>
      <c r="BZ656" s="325"/>
      <c r="CA656" s="325"/>
      <c r="CB656" s="325"/>
      <c r="CC656" s="325"/>
      <c r="CD656" s="325"/>
      <c r="CE656" s="325"/>
      <c r="CF656" s="325"/>
      <c r="CG656" s="325"/>
      <c r="CH656" s="325"/>
      <c r="CI656" s="325"/>
      <c r="CJ656" s="325"/>
      <c r="CK656" s="325"/>
      <c r="CL656" s="325"/>
      <c r="CM656" s="325"/>
      <c r="CN656" s="325"/>
      <c r="CO656" s="325"/>
      <c r="CP656" s="325"/>
      <c r="CQ656" s="325"/>
      <c r="CR656" s="325"/>
      <c r="CS656" s="325"/>
      <c r="CT656" s="325"/>
      <c r="CU656" s="325"/>
      <c r="CV656" s="325"/>
      <c r="CW656" s="325"/>
      <c r="CX656" s="325"/>
    </row>
    <row r="657" spans="1:102" s="36" customFormat="1" ht="15" hidden="1" customHeight="1">
      <c r="A657" s="329"/>
      <c r="B657" s="37" t="str">
        <f t="shared" ca="1" si="286"/>
        <v/>
      </c>
      <c r="C657" s="41" t="str">
        <f t="shared" ca="1" si="287"/>
        <v/>
      </c>
      <c r="D657" s="39" t="str">
        <f t="shared" ca="1" si="288"/>
        <v/>
      </c>
      <c r="E657" s="39" t="str">
        <f t="shared" ca="1" si="300"/>
        <v/>
      </c>
      <c r="F657" s="39" t="str">
        <f t="shared" ca="1" si="289"/>
        <v/>
      </c>
      <c r="G657" s="101"/>
      <c r="H657" s="39">
        <f t="shared" ca="1" si="280"/>
        <v>0</v>
      </c>
      <c r="J657" s="332"/>
      <c r="K657" s="37" t="str">
        <f t="shared" ca="1" si="290"/>
        <v/>
      </c>
      <c r="L657" s="41" t="str">
        <f t="shared" ca="1" si="291"/>
        <v/>
      </c>
      <c r="M657" s="39" t="str">
        <f t="shared" si="281"/>
        <v/>
      </c>
      <c r="N657" s="39" t="str">
        <f t="shared" ca="1" si="301"/>
        <v/>
      </c>
      <c r="O657" s="39">
        <f ca="1">ROUND(Q656*$O$5/payments_per_year,2)</f>
        <v>0</v>
      </c>
      <c r="P657" s="101"/>
      <c r="Q657" s="39">
        <f t="shared" ca="1" si="302"/>
        <v>0</v>
      </c>
      <c r="R657" s="332"/>
      <c r="S657" s="37" t="str">
        <f t="shared" ca="1" si="292"/>
        <v/>
      </c>
      <c r="T657" s="41" t="str">
        <f t="shared" ca="1" si="293"/>
        <v/>
      </c>
      <c r="U657" s="39" t="str">
        <f t="shared" si="282"/>
        <v/>
      </c>
      <c r="V657" s="39" t="str">
        <f t="shared" ca="1" si="303"/>
        <v/>
      </c>
      <c r="W657" s="39">
        <f t="shared" ca="1" si="283"/>
        <v>0</v>
      </c>
      <c r="X657" s="40"/>
      <c r="Y657" s="39">
        <f t="shared" ca="1" si="304"/>
        <v>0</v>
      </c>
      <c r="Z657" s="327"/>
      <c r="AA657" s="37" t="str">
        <f t="shared" ca="1" si="294"/>
        <v/>
      </c>
      <c r="AB657" s="41" t="str">
        <f t="shared" ca="1" si="295"/>
        <v/>
      </c>
      <c r="AC657" s="39" t="str">
        <f t="shared" si="284"/>
        <v/>
      </c>
      <c r="AD657" s="39" t="str">
        <f t="shared" ca="1" si="305"/>
        <v/>
      </c>
      <c r="AE657" s="39" t="str">
        <f t="shared" ca="1" si="296"/>
        <v/>
      </c>
      <c r="AF657" s="40"/>
      <c r="AG657" s="39">
        <f t="shared" ca="1" si="306"/>
        <v>0</v>
      </c>
      <c r="AH657" s="339"/>
      <c r="AI657" s="37" t="str">
        <f t="shared" ca="1" si="297"/>
        <v/>
      </c>
      <c r="AJ657" s="41" t="str">
        <f t="shared" ca="1" si="298"/>
        <v/>
      </c>
      <c r="AK657" s="39" t="str">
        <f t="shared" si="285"/>
        <v/>
      </c>
      <c r="AL657" s="39" t="str">
        <f t="shared" ca="1" si="307"/>
        <v/>
      </c>
      <c r="AM657" s="39" t="str">
        <f t="shared" ca="1" si="299"/>
        <v/>
      </c>
      <c r="AN657" s="40"/>
      <c r="AO657" s="39">
        <f t="shared" ca="1" si="308"/>
        <v>0</v>
      </c>
      <c r="AP657" s="339"/>
      <c r="AW657" s="329"/>
      <c r="BI657" s="329"/>
      <c r="BJ657" s="329"/>
      <c r="BK657" s="329"/>
      <c r="BL657" s="329"/>
      <c r="BM657" s="329"/>
      <c r="BN657" s="329"/>
      <c r="BO657" s="329"/>
      <c r="BP657" s="329"/>
      <c r="BQ657" s="329"/>
      <c r="BR657" s="329"/>
      <c r="BS657" s="329"/>
      <c r="BT657" s="329"/>
      <c r="BU657" s="329"/>
      <c r="BV657" s="329"/>
      <c r="BW657" s="325"/>
      <c r="BX657" s="325"/>
      <c r="BY657" s="325"/>
      <c r="BZ657" s="325"/>
      <c r="CA657" s="325"/>
      <c r="CB657" s="325"/>
      <c r="CC657" s="325"/>
      <c r="CD657" s="325"/>
      <c r="CE657" s="325"/>
      <c r="CF657" s="325"/>
      <c r="CG657" s="325"/>
      <c r="CH657" s="325"/>
      <c r="CI657" s="325"/>
      <c r="CJ657" s="325"/>
      <c r="CK657" s="325"/>
      <c r="CL657" s="325"/>
      <c r="CM657" s="325"/>
      <c r="CN657" s="325"/>
      <c r="CO657" s="325"/>
      <c r="CP657" s="325"/>
      <c r="CQ657" s="325"/>
      <c r="CR657" s="325"/>
      <c r="CS657" s="325"/>
      <c r="CT657" s="325"/>
      <c r="CU657" s="325"/>
      <c r="CV657" s="325"/>
      <c r="CW657" s="325"/>
      <c r="CX657" s="325"/>
    </row>
    <row r="658" spans="1:102" s="36" customFormat="1" ht="15" hidden="1" customHeight="1">
      <c r="A658" s="329"/>
      <c r="B658" s="37" t="str">
        <f t="shared" ca="1" si="286"/>
        <v/>
      </c>
      <c r="C658" s="41" t="str">
        <f t="shared" ca="1" si="287"/>
        <v/>
      </c>
      <c r="D658" s="39" t="str">
        <f t="shared" ca="1" si="288"/>
        <v/>
      </c>
      <c r="E658" s="39" t="str">
        <f t="shared" ca="1" si="300"/>
        <v/>
      </c>
      <c r="F658" s="39" t="str">
        <f t="shared" ca="1" si="289"/>
        <v/>
      </c>
      <c r="G658" s="101"/>
      <c r="H658" s="39">
        <f t="shared" ca="1" si="280"/>
        <v>0</v>
      </c>
      <c r="J658" s="332"/>
      <c r="K658" s="37" t="str">
        <f t="shared" ca="1" si="290"/>
        <v/>
      </c>
      <c r="L658" s="41" t="str">
        <f t="shared" ca="1" si="291"/>
        <v/>
      </c>
      <c r="M658" s="39" t="str">
        <f t="shared" si="281"/>
        <v/>
      </c>
      <c r="N658" s="39" t="str">
        <f t="shared" ca="1" si="301"/>
        <v/>
      </c>
      <c r="O658" s="39" t="str">
        <f ca="1">IF(L658="","",ROUND(Q657*$O$5/payments_per_year,2))</f>
        <v/>
      </c>
      <c r="P658" s="101"/>
      <c r="Q658" s="39">
        <f t="shared" ca="1" si="302"/>
        <v>0</v>
      </c>
      <c r="R658" s="332"/>
      <c r="S658" s="37" t="str">
        <f t="shared" ca="1" si="292"/>
        <v/>
      </c>
      <c r="T658" s="41" t="str">
        <f t="shared" ca="1" si="293"/>
        <v/>
      </c>
      <c r="U658" s="39" t="str">
        <f t="shared" si="282"/>
        <v/>
      </c>
      <c r="V658" s="39" t="str">
        <f t="shared" ca="1" si="303"/>
        <v/>
      </c>
      <c r="W658" s="39">
        <f t="shared" ca="1" si="283"/>
        <v>0</v>
      </c>
      <c r="X658" s="40"/>
      <c r="Y658" s="39">
        <f t="shared" ca="1" si="304"/>
        <v>0</v>
      </c>
      <c r="Z658" s="327"/>
      <c r="AA658" s="37" t="str">
        <f t="shared" ca="1" si="294"/>
        <v/>
      </c>
      <c r="AB658" s="41" t="str">
        <f t="shared" ca="1" si="295"/>
        <v/>
      </c>
      <c r="AC658" s="39" t="str">
        <f t="shared" si="284"/>
        <v/>
      </c>
      <c r="AD658" s="39" t="str">
        <f t="shared" ca="1" si="305"/>
        <v/>
      </c>
      <c r="AE658" s="39" t="str">
        <f t="shared" ca="1" si="296"/>
        <v/>
      </c>
      <c r="AF658" s="40"/>
      <c r="AG658" s="39">
        <f t="shared" ca="1" si="306"/>
        <v>0</v>
      </c>
      <c r="AH658" s="339"/>
      <c r="AI658" s="37" t="str">
        <f t="shared" ca="1" si="297"/>
        <v/>
      </c>
      <c r="AJ658" s="41" t="str">
        <f t="shared" ca="1" si="298"/>
        <v/>
      </c>
      <c r="AK658" s="39" t="str">
        <f t="shared" si="285"/>
        <v/>
      </c>
      <c r="AL658" s="39" t="str">
        <f t="shared" ca="1" si="307"/>
        <v/>
      </c>
      <c r="AM658" s="39" t="str">
        <f t="shared" ca="1" si="299"/>
        <v/>
      </c>
      <c r="AN658" s="40"/>
      <c r="AO658" s="39">
        <f t="shared" ca="1" si="308"/>
        <v>0</v>
      </c>
      <c r="AP658" s="339"/>
      <c r="AW658" s="329"/>
      <c r="BI658" s="329"/>
      <c r="BJ658" s="329"/>
      <c r="BK658" s="329"/>
      <c r="BL658" s="329"/>
      <c r="BM658" s="329"/>
      <c r="BN658" s="329"/>
      <c r="BO658" s="329"/>
      <c r="BP658" s="329"/>
      <c r="BQ658" s="329"/>
      <c r="BR658" s="329"/>
      <c r="BS658" s="329"/>
      <c r="BT658" s="329"/>
      <c r="BU658" s="329"/>
      <c r="BV658" s="329"/>
      <c r="BW658" s="325"/>
      <c r="BX658" s="325"/>
      <c r="BY658" s="325"/>
      <c r="BZ658" s="325"/>
      <c r="CA658" s="325"/>
      <c r="CB658" s="325"/>
      <c r="CC658" s="325"/>
      <c r="CD658" s="325"/>
      <c r="CE658" s="325"/>
      <c r="CF658" s="325"/>
      <c r="CG658" s="325"/>
      <c r="CH658" s="325"/>
      <c r="CI658" s="325"/>
      <c r="CJ658" s="325"/>
      <c r="CK658" s="325"/>
      <c r="CL658" s="325"/>
      <c r="CM658" s="325"/>
      <c r="CN658" s="325"/>
      <c r="CO658" s="325"/>
      <c r="CP658" s="325"/>
      <c r="CQ658" s="325"/>
      <c r="CR658" s="325"/>
      <c r="CS658" s="325"/>
      <c r="CT658" s="325"/>
      <c r="CU658" s="325"/>
      <c r="CV658" s="325"/>
      <c r="CW658" s="325"/>
      <c r="CX658" s="325"/>
    </row>
    <row r="659" spans="1:102" s="36" customFormat="1" ht="15" hidden="1" customHeight="1">
      <c r="A659" s="329"/>
      <c r="B659" s="37" t="str">
        <f t="shared" ca="1" si="286"/>
        <v/>
      </c>
      <c r="C659" s="41" t="str">
        <f t="shared" ca="1" si="287"/>
        <v/>
      </c>
      <c r="D659" s="39" t="str">
        <f t="shared" ca="1" si="288"/>
        <v/>
      </c>
      <c r="E659" s="39" t="str">
        <f t="shared" ca="1" si="300"/>
        <v/>
      </c>
      <c r="F659" s="39" t="str">
        <f t="shared" ca="1" si="289"/>
        <v/>
      </c>
      <c r="G659" s="101"/>
      <c r="H659" s="39">
        <f t="shared" ref="H659:H722" ca="1" si="309">IF(B659="",0,ROUND(H658-E659-G659,2))</f>
        <v>0</v>
      </c>
      <c r="J659" s="332"/>
      <c r="K659" s="37" t="str">
        <f t="shared" ca="1" si="290"/>
        <v/>
      </c>
      <c r="L659" s="41" t="str">
        <f t="shared" ca="1" si="291"/>
        <v/>
      </c>
      <c r="M659" s="39" t="str">
        <f t="shared" ref="M659:M722" si="310">$O$10</f>
        <v/>
      </c>
      <c r="N659" s="39" t="str">
        <f t="shared" ca="1" si="301"/>
        <v/>
      </c>
      <c r="O659" s="39">
        <f ca="1">ROUND(Q658*$O$5/payments_per_year,2)</f>
        <v>0</v>
      </c>
      <c r="P659" s="101"/>
      <c r="Q659" s="39">
        <f t="shared" ca="1" si="302"/>
        <v>0</v>
      </c>
      <c r="R659" s="332"/>
      <c r="S659" s="37" t="str">
        <f t="shared" ca="1" si="292"/>
        <v/>
      </c>
      <c r="T659" s="41" t="str">
        <f t="shared" ca="1" si="293"/>
        <v/>
      </c>
      <c r="U659" s="39" t="str">
        <f t="shared" ref="U659:U722" si="311">$W$10</f>
        <v/>
      </c>
      <c r="V659" s="39" t="str">
        <f t="shared" ca="1" si="303"/>
        <v/>
      </c>
      <c r="W659" s="39">
        <f t="shared" ref="W659:W722" ca="1" si="312">ROUND(Y658*$W$5/payments_per_year,2)</f>
        <v>0</v>
      </c>
      <c r="X659" s="40"/>
      <c r="Y659" s="39">
        <f t="shared" ca="1" si="304"/>
        <v>0</v>
      </c>
      <c r="Z659" s="327"/>
      <c r="AA659" s="37" t="str">
        <f t="shared" ca="1" si="294"/>
        <v/>
      </c>
      <c r="AB659" s="41" t="str">
        <f t="shared" ca="1" si="295"/>
        <v/>
      </c>
      <c r="AC659" s="39" t="str">
        <f t="shared" ref="AC659:AC722" si="313">$AE$10</f>
        <v/>
      </c>
      <c r="AD659" s="39" t="str">
        <f t="shared" ca="1" si="305"/>
        <v/>
      </c>
      <c r="AE659" s="39" t="str">
        <f t="shared" ca="1" si="296"/>
        <v/>
      </c>
      <c r="AF659" s="40"/>
      <c r="AG659" s="39">
        <f t="shared" ca="1" si="306"/>
        <v>0</v>
      </c>
      <c r="AH659" s="339"/>
      <c r="AI659" s="37" t="str">
        <f t="shared" ca="1" si="297"/>
        <v/>
      </c>
      <c r="AJ659" s="41" t="str">
        <f t="shared" ca="1" si="298"/>
        <v/>
      </c>
      <c r="AK659" s="39" t="str">
        <f t="shared" ref="AK659:AK722" si="314">$AE$10</f>
        <v/>
      </c>
      <c r="AL659" s="39" t="str">
        <f t="shared" ca="1" si="307"/>
        <v/>
      </c>
      <c r="AM659" s="39" t="str">
        <f t="shared" ca="1" si="299"/>
        <v/>
      </c>
      <c r="AN659" s="40"/>
      <c r="AO659" s="39">
        <f t="shared" ca="1" si="308"/>
        <v>0</v>
      </c>
      <c r="AP659" s="339"/>
      <c r="AW659" s="329"/>
      <c r="BI659" s="329"/>
      <c r="BJ659" s="329"/>
      <c r="BK659" s="329"/>
      <c r="BL659" s="329"/>
      <c r="BM659" s="329"/>
      <c r="BN659" s="329"/>
      <c r="BO659" s="329"/>
      <c r="BP659" s="329"/>
      <c r="BQ659" s="329"/>
      <c r="BR659" s="329"/>
      <c r="BS659" s="329"/>
      <c r="BT659" s="329"/>
      <c r="BU659" s="329"/>
      <c r="BV659" s="329"/>
      <c r="BW659" s="325"/>
      <c r="BX659" s="325"/>
      <c r="BY659" s="325"/>
      <c r="BZ659" s="325"/>
      <c r="CA659" s="325"/>
      <c r="CB659" s="325"/>
      <c r="CC659" s="325"/>
      <c r="CD659" s="325"/>
      <c r="CE659" s="325"/>
      <c r="CF659" s="325"/>
      <c r="CG659" s="325"/>
      <c r="CH659" s="325"/>
      <c r="CI659" s="325"/>
      <c r="CJ659" s="325"/>
      <c r="CK659" s="325"/>
      <c r="CL659" s="325"/>
      <c r="CM659" s="325"/>
      <c r="CN659" s="325"/>
      <c r="CO659" s="325"/>
      <c r="CP659" s="325"/>
      <c r="CQ659" s="325"/>
      <c r="CR659" s="325"/>
      <c r="CS659" s="325"/>
      <c r="CT659" s="325"/>
      <c r="CU659" s="325"/>
      <c r="CV659" s="325"/>
      <c r="CW659" s="325"/>
      <c r="CX659" s="325"/>
    </row>
    <row r="660" spans="1:102" s="36" customFormat="1" ht="15" hidden="1" customHeight="1">
      <c r="A660" s="329"/>
      <c r="B660" s="37" t="str">
        <f t="shared" ref="B660:B723" ca="1" si="315">IF(B659&lt;$F$11,IF(H659&gt;0,B659+1,""),"")</f>
        <v/>
      </c>
      <c r="C660" s="41" t="str">
        <f t="shared" ref="C660:C723" ca="1" si="316">IF(B660="","",IF(B660&lt;=$F$11,IF(payments_per_year=26,DATE(YEAR(start_date),MONTH(start_date),DAY(start_date)+14*B660),IF(payments_per_year=52,DATE(YEAR(start_date),MONTH(start_date),DAY(start_date)+7*B660),DATE(YEAR(start_date),MONTH(start_date)+B660*12/$F$7,DAY(start_date)))),""))</f>
        <v/>
      </c>
      <c r="D660" s="39" t="str">
        <f t="shared" ref="D660:D723" ca="1" si="317">IF(C660="","",IF($F$10+F660&gt;H659,ROUND(H659+F660,2),$F$10))</f>
        <v/>
      </c>
      <c r="E660" s="39" t="str">
        <f t="shared" ca="1" si="300"/>
        <v/>
      </c>
      <c r="F660" s="39" t="str">
        <f t="shared" ref="F660:F723" ca="1" si="318">IF(C660="","",ROUND(H659*$F$5/payments_per_year,2))</f>
        <v/>
      </c>
      <c r="G660" s="101"/>
      <c r="H660" s="39">
        <f t="shared" ca="1" si="309"/>
        <v>0</v>
      </c>
      <c r="J660" s="332"/>
      <c r="K660" s="37" t="str">
        <f t="shared" ref="K660:K723" ca="1" si="319">IF(K659&lt;$F$11,IF(Q659&gt;0,K659+1,""),"")</f>
        <v/>
      </c>
      <c r="L660" s="41" t="str">
        <f t="shared" ref="L660:L723" ca="1" si="320">IF(K660="","",IF(K660&lt;=$F$11,IF(payments_per_year=26,DATE(YEAR(start_date),MONTH(start_date),DAY(start_date)+14*K660),IF(payments_per_year=52,DATE(YEAR(start_date),MONTH(start_date),DAY(start_date)+7*K660),DATE(YEAR(start_date),MONTH(start_date)+K660*12/$F$7,DAY(start_date)))),""))</f>
        <v/>
      </c>
      <c r="M660" s="39" t="str">
        <f t="shared" si="310"/>
        <v/>
      </c>
      <c r="N660" s="39" t="str">
        <f t="shared" ca="1" si="301"/>
        <v/>
      </c>
      <c r="O660" s="39" t="str">
        <f ca="1">IF(L660="","",ROUND(Q659*$O$5/payments_per_year,2))</f>
        <v/>
      </c>
      <c r="P660" s="101"/>
      <c r="Q660" s="39">
        <f t="shared" ca="1" si="302"/>
        <v>0</v>
      </c>
      <c r="R660" s="332"/>
      <c r="S660" s="37" t="str">
        <f t="shared" ref="S660:S723" ca="1" si="321">IF(S659&lt;$F$11,IF(Y659&gt;0,S659+1,""),"")</f>
        <v/>
      </c>
      <c r="T660" s="41" t="str">
        <f t="shared" ref="T660:T723" ca="1" si="322">IF(S660="","",IF(S660&lt;=$F$11,IF(payments_per_year=26,DATE(YEAR(start_date),MONTH(start_date),DAY(start_date)+14*S660),IF(payments_per_year=52,DATE(YEAR(start_date),MONTH(start_date),DAY(start_date)+7*S660),DATE(YEAR(start_date),MONTH(start_date)+S660*12/$F$7,DAY(start_date)))),""))</f>
        <v/>
      </c>
      <c r="U660" s="39" t="str">
        <f t="shared" si="311"/>
        <v/>
      </c>
      <c r="V660" s="39" t="str">
        <f t="shared" ca="1" si="303"/>
        <v/>
      </c>
      <c r="W660" s="39">
        <f t="shared" ca="1" si="312"/>
        <v>0</v>
      </c>
      <c r="X660" s="40"/>
      <c r="Y660" s="39">
        <f t="shared" ca="1" si="304"/>
        <v>0</v>
      </c>
      <c r="Z660" s="327"/>
      <c r="AA660" s="37" t="str">
        <f t="shared" ref="AA660:AA723" ca="1" si="323">IF(AA659&lt;$F$11,IF(AG659&gt;0,AA659+1,""),"")</f>
        <v/>
      </c>
      <c r="AB660" s="41" t="str">
        <f t="shared" ref="AB660:AB723" ca="1" si="324">IF(AA660="","",IF(AA660&lt;=$F$11,IF(payments_per_year=26,DATE(YEAR(start_date),MONTH(start_date),DAY(start_date)+14*AA660),IF(payments_per_year=52,DATE(YEAR(start_date),MONTH(start_date),DAY(start_date)+7*AA660),DATE(YEAR(start_date),MONTH(start_date)+AA660*12/$F$7,DAY(start_date)))),""))</f>
        <v/>
      </c>
      <c r="AC660" s="39" t="str">
        <f t="shared" si="313"/>
        <v/>
      </c>
      <c r="AD660" s="39" t="str">
        <f t="shared" ca="1" si="305"/>
        <v/>
      </c>
      <c r="AE660" s="39" t="str">
        <f t="shared" ref="AE660:AE723" ca="1" si="325">IF(AB660="","",ROUND(AG659*$F$5/payments_per_year,2))</f>
        <v/>
      </c>
      <c r="AF660" s="40"/>
      <c r="AG660" s="39">
        <f t="shared" ca="1" si="306"/>
        <v>0</v>
      </c>
      <c r="AH660" s="339"/>
      <c r="AI660" s="37" t="str">
        <f t="shared" ref="AI660:AI723" ca="1" si="326">IF(AI659&lt;$F$11,IF(AO659&gt;0,AI659+1,""),"")</f>
        <v/>
      </c>
      <c r="AJ660" s="41" t="str">
        <f t="shared" ref="AJ660:AJ723" ca="1" si="327">IF(AI660="","",IF(AI660&lt;=$F$11,IF(payments_per_year=26,DATE(YEAR(start_date),MONTH(start_date),DAY(start_date)+14*AI660),IF(payments_per_year=52,DATE(YEAR(start_date),MONTH(start_date),DAY(start_date)+7*AI660),DATE(YEAR(start_date),MONTH(start_date)+AI660*12/$F$7,DAY(start_date)))),""))</f>
        <v/>
      </c>
      <c r="AK660" s="39" t="str">
        <f t="shared" si="314"/>
        <v/>
      </c>
      <c r="AL660" s="39" t="str">
        <f t="shared" ca="1" si="307"/>
        <v/>
      </c>
      <c r="AM660" s="39" t="str">
        <f t="shared" ref="AM660:AM723" ca="1" si="328">IF(AJ660="","",ROUND(AO659*$F$5/payments_per_year,2))</f>
        <v/>
      </c>
      <c r="AN660" s="40"/>
      <c r="AO660" s="39">
        <f t="shared" ca="1" si="308"/>
        <v>0</v>
      </c>
      <c r="AP660" s="339"/>
      <c r="AW660" s="329"/>
      <c r="BI660" s="329"/>
      <c r="BJ660" s="329"/>
      <c r="BK660" s="329"/>
      <c r="BL660" s="329"/>
      <c r="BM660" s="329"/>
      <c r="BN660" s="329"/>
      <c r="BO660" s="329"/>
      <c r="BP660" s="329"/>
      <c r="BQ660" s="329"/>
      <c r="BR660" s="329"/>
      <c r="BS660" s="329"/>
      <c r="BT660" s="329"/>
      <c r="BU660" s="329"/>
      <c r="BV660" s="329"/>
      <c r="BW660" s="325"/>
      <c r="BX660" s="325"/>
      <c r="BY660" s="325"/>
      <c r="BZ660" s="325"/>
      <c r="CA660" s="325"/>
      <c r="CB660" s="325"/>
      <c r="CC660" s="325"/>
      <c r="CD660" s="325"/>
      <c r="CE660" s="325"/>
      <c r="CF660" s="325"/>
      <c r="CG660" s="325"/>
      <c r="CH660" s="325"/>
      <c r="CI660" s="325"/>
      <c r="CJ660" s="325"/>
      <c r="CK660" s="325"/>
      <c r="CL660" s="325"/>
      <c r="CM660" s="325"/>
      <c r="CN660" s="325"/>
      <c r="CO660" s="325"/>
      <c r="CP660" s="325"/>
      <c r="CQ660" s="325"/>
      <c r="CR660" s="325"/>
      <c r="CS660" s="325"/>
      <c r="CT660" s="325"/>
      <c r="CU660" s="325"/>
      <c r="CV660" s="325"/>
      <c r="CW660" s="325"/>
      <c r="CX660" s="325"/>
    </row>
    <row r="661" spans="1:102" s="36" customFormat="1" ht="15" hidden="1" customHeight="1">
      <c r="A661" s="329"/>
      <c r="B661" s="37" t="str">
        <f t="shared" ca="1" si="315"/>
        <v/>
      </c>
      <c r="C661" s="41" t="str">
        <f t="shared" ca="1" si="316"/>
        <v/>
      </c>
      <c r="D661" s="39" t="str">
        <f t="shared" ca="1" si="317"/>
        <v/>
      </c>
      <c r="E661" s="39" t="str">
        <f t="shared" ca="1" si="300"/>
        <v/>
      </c>
      <c r="F661" s="39" t="str">
        <f t="shared" ca="1" si="318"/>
        <v/>
      </c>
      <c r="G661" s="101"/>
      <c r="H661" s="39">
        <f t="shared" ca="1" si="309"/>
        <v>0</v>
      </c>
      <c r="J661" s="332"/>
      <c r="K661" s="37" t="str">
        <f t="shared" ca="1" si="319"/>
        <v/>
      </c>
      <c r="L661" s="41" t="str">
        <f t="shared" ca="1" si="320"/>
        <v/>
      </c>
      <c r="M661" s="39" t="str">
        <f t="shared" si="310"/>
        <v/>
      </c>
      <c r="N661" s="39" t="str">
        <f t="shared" ca="1" si="301"/>
        <v/>
      </c>
      <c r="O661" s="39">
        <f ca="1">ROUND(Q660*$O$5/payments_per_year,2)</f>
        <v>0</v>
      </c>
      <c r="P661" s="101"/>
      <c r="Q661" s="39">
        <f t="shared" ca="1" si="302"/>
        <v>0</v>
      </c>
      <c r="R661" s="332"/>
      <c r="S661" s="37" t="str">
        <f t="shared" ca="1" si="321"/>
        <v/>
      </c>
      <c r="T661" s="41" t="str">
        <f t="shared" ca="1" si="322"/>
        <v/>
      </c>
      <c r="U661" s="39" t="str">
        <f t="shared" si="311"/>
        <v/>
      </c>
      <c r="V661" s="39" t="str">
        <f t="shared" ca="1" si="303"/>
        <v/>
      </c>
      <c r="W661" s="39">
        <f t="shared" ca="1" si="312"/>
        <v>0</v>
      </c>
      <c r="X661" s="40"/>
      <c r="Y661" s="39">
        <f t="shared" ca="1" si="304"/>
        <v>0</v>
      </c>
      <c r="Z661" s="327"/>
      <c r="AA661" s="37" t="str">
        <f t="shared" ca="1" si="323"/>
        <v/>
      </c>
      <c r="AB661" s="41" t="str">
        <f t="shared" ca="1" si="324"/>
        <v/>
      </c>
      <c r="AC661" s="39" t="str">
        <f t="shared" si="313"/>
        <v/>
      </c>
      <c r="AD661" s="39" t="str">
        <f t="shared" ca="1" si="305"/>
        <v/>
      </c>
      <c r="AE661" s="39" t="str">
        <f t="shared" ca="1" si="325"/>
        <v/>
      </c>
      <c r="AF661" s="40"/>
      <c r="AG661" s="39">
        <f t="shared" ca="1" si="306"/>
        <v>0</v>
      </c>
      <c r="AH661" s="339"/>
      <c r="AI661" s="37" t="str">
        <f t="shared" ca="1" si="326"/>
        <v/>
      </c>
      <c r="AJ661" s="41" t="str">
        <f t="shared" ca="1" si="327"/>
        <v/>
      </c>
      <c r="AK661" s="39" t="str">
        <f t="shared" si="314"/>
        <v/>
      </c>
      <c r="AL661" s="39" t="str">
        <f t="shared" ca="1" si="307"/>
        <v/>
      </c>
      <c r="AM661" s="39" t="str">
        <f t="shared" ca="1" si="328"/>
        <v/>
      </c>
      <c r="AN661" s="40"/>
      <c r="AO661" s="39">
        <f t="shared" ca="1" si="308"/>
        <v>0</v>
      </c>
      <c r="AP661" s="339"/>
      <c r="AW661" s="329"/>
      <c r="BI661" s="329"/>
      <c r="BJ661" s="329"/>
      <c r="BK661" s="329"/>
      <c r="BL661" s="329"/>
      <c r="BM661" s="329"/>
      <c r="BN661" s="329"/>
      <c r="BO661" s="329"/>
      <c r="BP661" s="329"/>
      <c r="BQ661" s="329"/>
      <c r="BR661" s="329"/>
      <c r="BS661" s="329"/>
      <c r="BT661" s="329"/>
      <c r="BU661" s="329"/>
      <c r="BV661" s="329"/>
      <c r="BW661" s="325"/>
      <c r="BX661" s="325"/>
      <c r="BY661" s="325"/>
      <c r="BZ661" s="325"/>
      <c r="CA661" s="325"/>
      <c r="CB661" s="325"/>
      <c r="CC661" s="325"/>
      <c r="CD661" s="325"/>
      <c r="CE661" s="325"/>
      <c r="CF661" s="325"/>
      <c r="CG661" s="325"/>
      <c r="CH661" s="325"/>
      <c r="CI661" s="325"/>
      <c r="CJ661" s="325"/>
      <c r="CK661" s="325"/>
      <c r="CL661" s="325"/>
      <c r="CM661" s="325"/>
      <c r="CN661" s="325"/>
      <c r="CO661" s="325"/>
      <c r="CP661" s="325"/>
      <c r="CQ661" s="325"/>
      <c r="CR661" s="325"/>
      <c r="CS661" s="325"/>
      <c r="CT661" s="325"/>
      <c r="CU661" s="325"/>
      <c r="CV661" s="325"/>
      <c r="CW661" s="325"/>
      <c r="CX661" s="325"/>
    </row>
    <row r="662" spans="1:102" s="36" customFormat="1" ht="15" hidden="1" customHeight="1">
      <c r="A662" s="329"/>
      <c r="B662" s="37" t="str">
        <f t="shared" ca="1" si="315"/>
        <v/>
      </c>
      <c r="C662" s="41" t="str">
        <f t="shared" ca="1" si="316"/>
        <v/>
      </c>
      <c r="D662" s="39" t="str">
        <f t="shared" ca="1" si="317"/>
        <v/>
      </c>
      <c r="E662" s="39" t="str">
        <f t="shared" ca="1" si="300"/>
        <v/>
      </c>
      <c r="F662" s="39" t="str">
        <f t="shared" ca="1" si="318"/>
        <v/>
      </c>
      <c r="G662" s="101"/>
      <c r="H662" s="39">
        <f t="shared" ca="1" si="309"/>
        <v>0</v>
      </c>
      <c r="J662" s="332"/>
      <c r="K662" s="37" t="str">
        <f t="shared" ca="1" si="319"/>
        <v/>
      </c>
      <c r="L662" s="41" t="str">
        <f t="shared" ca="1" si="320"/>
        <v/>
      </c>
      <c r="M662" s="39" t="str">
        <f t="shared" si="310"/>
        <v/>
      </c>
      <c r="N662" s="39" t="str">
        <f t="shared" ca="1" si="301"/>
        <v/>
      </c>
      <c r="O662" s="39" t="str">
        <f ca="1">IF(L662="","",ROUND(Q661*$O$5/payments_per_year,2))</f>
        <v/>
      </c>
      <c r="P662" s="101"/>
      <c r="Q662" s="39">
        <f t="shared" ca="1" si="302"/>
        <v>0</v>
      </c>
      <c r="R662" s="332"/>
      <c r="S662" s="37" t="str">
        <f t="shared" ca="1" si="321"/>
        <v/>
      </c>
      <c r="T662" s="41" t="str">
        <f t="shared" ca="1" si="322"/>
        <v/>
      </c>
      <c r="U662" s="39" t="str">
        <f t="shared" si="311"/>
        <v/>
      </c>
      <c r="V662" s="39" t="str">
        <f t="shared" ca="1" si="303"/>
        <v/>
      </c>
      <c r="W662" s="39">
        <f t="shared" ca="1" si="312"/>
        <v>0</v>
      </c>
      <c r="X662" s="40"/>
      <c r="Y662" s="39">
        <f t="shared" ca="1" si="304"/>
        <v>0</v>
      </c>
      <c r="Z662" s="327"/>
      <c r="AA662" s="37" t="str">
        <f t="shared" ca="1" si="323"/>
        <v/>
      </c>
      <c r="AB662" s="41" t="str">
        <f t="shared" ca="1" si="324"/>
        <v/>
      </c>
      <c r="AC662" s="39" t="str">
        <f t="shared" si="313"/>
        <v/>
      </c>
      <c r="AD662" s="39" t="str">
        <f t="shared" ca="1" si="305"/>
        <v/>
      </c>
      <c r="AE662" s="39" t="str">
        <f t="shared" ca="1" si="325"/>
        <v/>
      </c>
      <c r="AF662" s="40"/>
      <c r="AG662" s="39">
        <f t="shared" ca="1" si="306"/>
        <v>0</v>
      </c>
      <c r="AH662" s="339"/>
      <c r="AI662" s="37" t="str">
        <f t="shared" ca="1" si="326"/>
        <v/>
      </c>
      <c r="AJ662" s="41" t="str">
        <f t="shared" ca="1" si="327"/>
        <v/>
      </c>
      <c r="AK662" s="39" t="str">
        <f t="shared" si="314"/>
        <v/>
      </c>
      <c r="AL662" s="39" t="str">
        <f t="shared" ca="1" si="307"/>
        <v/>
      </c>
      <c r="AM662" s="39" t="str">
        <f t="shared" ca="1" si="328"/>
        <v/>
      </c>
      <c r="AN662" s="40"/>
      <c r="AO662" s="39">
        <f t="shared" ca="1" si="308"/>
        <v>0</v>
      </c>
      <c r="AP662" s="339"/>
      <c r="AW662" s="329"/>
      <c r="BI662" s="329"/>
      <c r="BJ662" s="329"/>
      <c r="BK662" s="329"/>
      <c r="BL662" s="329"/>
      <c r="BM662" s="329"/>
      <c r="BN662" s="329"/>
      <c r="BO662" s="329"/>
      <c r="BP662" s="329"/>
      <c r="BQ662" s="329"/>
      <c r="BR662" s="329"/>
      <c r="BS662" s="329"/>
      <c r="BT662" s="329"/>
      <c r="BU662" s="329"/>
      <c r="BV662" s="329"/>
      <c r="BW662" s="325"/>
      <c r="BX662" s="325"/>
      <c r="BY662" s="325"/>
      <c r="BZ662" s="325"/>
      <c r="CA662" s="325"/>
      <c r="CB662" s="325"/>
      <c r="CC662" s="325"/>
      <c r="CD662" s="325"/>
      <c r="CE662" s="325"/>
      <c r="CF662" s="325"/>
      <c r="CG662" s="325"/>
      <c r="CH662" s="325"/>
      <c r="CI662" s="325"/>
      <c r="CJ662" s="325"/>
      <c r="CK662" s="325"/>
      <c r="CL662" s="325"/>
      <c r="CM662" s="325"/>
      <c r="CN662" s="325"/>
      <c r="CO662" s="325"/>
      <c r="CP662" s="325"/>
      <c r="CQ662" s="325"/>
      <c r="CR662" s="325"/>
      <c r="CS662" s="325"/>
      <c r="CT662" s="325"/>
      <c r="CU662" s="325"/>
      <c r="CV662" s="325"/>
      <c r="CW662" s="325"/>
      <c r="CX662" s="325"/>
    </row>
    <row r="663" spans="1:102" s="36" customFormat="1" ht="15" hidden="1" customHeight="1">
      <c r="A663" s="329"/>
      <c r="B663" s="37" t="str">
        <f t="shared" ca="1" si="315"/>
        <v/>
      </c>
      <c r="C663" s="41" t="str">
        <f t="shared" ca="1" si="316"/>
        <v/>
      </c>
      <c r="D663" s="39" t="str">
        <f t="shared" ca="1" si="317"/>
        <v/>
      </c>
      <c r="E663" s="39" t="str">
        <f t="shared" ref="E663:E726" ca="1" si="329">IF(C663="","",D663-F663)</f>
        <v/>
      </c>
      <c r="F663" s="39" t="str">
        <f t="shared" ca="1" si="318"/>
        <v/>
      </c>
      <c r="G663" s="101"/>
      <c r="H663" s="39">
        <f t="shared" ca="1" si="309"/>
        <v>0</v>
      </c>
      <c r="J663" s="332"/>
      <c r="K663" s="37" t="str">
        <f t="shared" ca="1" si="319"/>
        <v/>
      </c>
      <c r="L663" s="41" t="str">
        <f t="shared" ca="1" si="320"/>
        <v/>
      </c>
      <c r="M663" s="39" t="str">
        <f t="shared" si="310"/>
        <v/>
      </c>
      <c r="N663" s="39" t="str">
        <f t="shared" ref="N663:N726" ca="1" si="330">IF(L663="","",M663-O663)</f>
        <v/>
      </c>
      <c r="O663" s="39">
        <f ca="1">ROUND(Q662*$O$5/payments_per_year,2)</f>
        <v>0</v>
      </c>
      <c r="P663" s="101"/>
      <c r="Q663" s="39">
        <f t="shared" ref="Q663:Q726" ca="1" si="331">IF(K663="",0,ROUND(Q662-N663-P663,2))</f>
        <v>0</v>
      </c>
      <c r="R663" s="332"/>
      <c r="S663" s="37" t="str">
        <f t="shared" ca="1" si="321"/>
        <v/>
      </c>
      <c r="T663" s="41" t="str">
        <f t="shared" ca="1" si="322"/>
        <v/>
      </c>
      <c r="U663" s="39" t="str">
        <f t="shared" si="311"/>
        <v/>
      </c>
      <c r="V663" s="39" t="str">
        <f t="shared" ref="V663:V726" ca="1" si="332">IF(T663="","",U663-W663)</f>
        <v/>
      </c>
      <c r="W663" s="39">
        <f t="shared" ca="1" si="312"/>
        <v>0</v>
      </c>
      <c r="X663" s="40"/>
      <c r="Y663" s="39">
        <f t="shared" ref="Y663:Y726" ca="1" si="333">IF(S663="",0,ROUND(Y662-V663-X663,2))</f>
        <v>0</v>
      </c>
      <c r="Z663" s="327"/>
      <c r="AA663" s="37" t="str">
        <f t="shared" ca="1" si="323"/>
        <v/>
      </c>
      <c r="AB663" s="41" t="str">
        <f t="shared" ca="1" si="324"/>
        <v/>
      </c>
      <c r="AC663" s="39" t="str">
        <f t="shared" si="313"/>
        <v/>
      </c>
      <c r="AD663" s="39" t="str">
        <f t="shared" ref="AD663:AD726" ca="1" si="334">IF(AB663="","",AC663-AE663)</f>
        <v/>
      </c>
      <c r="AE663" s="39" t="str">
        <f t="shared" ca="1" si="325"/>
        <v/>
      </c>
      <c r="AF663" s="40"/>
      <c r="AG663" s="39">
        <f t="shared" ref="AG663:AG726" ca="1" si="335">IF(AA663="",0,ROUND(AG662-AD663-AF663,2))</f>
        <v>0</v>
      </c>
      <c r="AH663" s="339"/>
      <c r="AI663" s="37" t="str">
        <f t="shared" ca="1" si="326"/>
        <v/>
      </c>
      <c r="AJ663" s="41" t="str">
        <f t="shared" ca="1" si="327"/>
        <v/>
      </c>
      <c r="AK663" s="39" t="str">
        <f t="shared" si="314"/>
        <v/>
      </c>
      <c r="AL663" s="39" t="str">
        <f t="shared" ref="AL663:AL726" ca="1" si="336">IF(AJ663="","",AK663-AM663)</f>
        <v/>
      </c>
      <c r="AM663" s="39" t="str">
        <f t="shared" ca="1" si="328"/>
        <v/>
      </c>
      <c r="AN663" s="40"/>
      <c r="AO663" s="39">
        <f t="shared" ref="AO663:AO726" ca="1" si="337">IF(AI663="",0,ROUND(AO662-AL663-AN663,2))</f>
        <v>0</v>
      </c>
      <c r="AP663" s="339"/>
      <c r="AW663" s="329"/>
      <c r="BI663" s="329"/>
      <c r="BJ663" s="329"/>
      <c r="BK663" s="329"/>
      <c r="BL663" s="329"/>
      <c r="BM663" s="329"/>
      <c r="BN663" s="329"/>
      <c r="BO663" s="329"/>
      <c r="BP663" s="329"/>
      <c r="BQ663" s="329"/>
      <c r="BR663" s="329"/>
      <c r="BS663" s="329"/>
      <c r="BT663" s="329"/>
      <c r="BU663" s="329"/>
      <c r="BV663" s="329"/>
      <c r="BW663" s="325"/>
      <c r="BX663" s="325"/>
      <c r="BY663" s="325"/>
      <c r="BZ663" s="325"/>
      <c r="CA663" s="325"/>
      <c r="CB663" s="325"/>
      <c r="CC663" s="325"/>
      <c r="CD663" s="325"/>
      <c r="CE663" s="325"/>
      <c r="CF663" s="325"/>
      <c r="CG663" s="325"/>
      <c r="CH663" s="325"/>
      <c r="CI663" s="325"/>
      <c r="CJ663" s="325"/>
      <c r="CK663" s="325"/>
      <c r="CL663" s="325"/>
      <c r="CM663" s="325"/>
      <c r="CN663" s="325"/>
      <c r="CO663" s="325"/>
      <c r="CP663" s="325"/>
      <c r="CQ663" s="325"/>
      <c r="CR663" s="325"/>
      <c r="CS663" s="325"/>
      <c r="CT663" s="325"/>
      <c r="CU663" s="325"/>
      <c r="CV663" s="325"/>
      <c r="CW663" s="325"/>
      <c r="CX663" s="325"/>
    </row>
    <row r="664" spans="1:102" s="36" customFormat="1" ht="15" hidden="1" customHeight="1">
      <c r="A664" s="329"/>
      <c r="B664" s="37" t="str">
        <f t="shared" ca="1" si="315"/>
        <v/>
      </c>
      <c r="C664" s="41" t="str">
        <f t="shared" ca="1" si="316"/>
        <v/>
      </c>
      <c r="D664" s="39" t="str">
        <f t="shared" ca="1" si="317"/>
        <v/>
      </c>
      <c r="E664" s="39" t="str">
        <f t="shared" ca="1" si="329"/>
        <v/>
      </c>
      <c r="F664" s="39" t="str">
        <f t="shared" ca="1" si="318"/>
        <v/>
      </c>
      <c r="G664" s="101"/>
      <c r="H664" s="39">
        <f t="shared" ca="1" si="309"/>
        <v>0</v>
      </c>
      <c r="J664" s="332"/>
      <c r="K664" s="37" t="str">
        <f t="shared" ca="1" si="319"/>
        <v/>
      </c>
      <c r="L664" s="41" t="str">
        <f t="shared" ca="1" si="320"/>
        <v/>
      </c>
      <c r="M664" s="39" t="str">
        <f t="shared" si="310"/>
        <v/>
      </c>
      <c r="N664" s="39" t="str">
        <f t="shared" ca="1" si="330"/>
        <v/>
      </c>
      <c r="O664" s="39" t="str">
        <f ca="1">IF(L664="","",ROUND(Q663*$O$5/payments_per_year,2))</f>
        <v/>
      </c>
      <c r="P664" s="101"/>
      <c r="Q664" s="39">
        <f t="shared" ca="1" si="331"/>
        <v>0</v>
      </c>
      <c r="R664" s="332"/>
      <c r="S664" s="37" t="str">
        <f t="shared" ca="1" si="321"/>
        <v/>
      </c>
      <c r="T664" s="41" t="str">
        <f t="shared" ca="1" si="322"/>
        <v/>
      </c>
      <c r="U664" s="39" t="str">
        <f t="shared" si="311"/>
        <v/>
      </c>
      <c r="V664" s="39" t="str">
        <f t="shared" ca="1" si="332"/>
        <v/>
      </c>
      <c r="W664" s="39">
        <f t="shared" ca="1" si="312"/>
        <v>0</v>
      </c>
      <c r="X664" s="40"/>
      <c r="Y664" s="39">
        <f t="shared" ca="1" si="333"/>
        <v>0</v>
      </c>
      <c r="Z664" s="327"/>
      <c r="AA664" s="37" t="str">
        <f t="shared" ca="1" si="323"/>
        <v/>
      </c>
      <c r="AB664" s="41" t="str">
        <f t="shared" ca="1" si="324"/>
        <v/>
      </c>
      <c r="AC664" s="39" t="str">
        <f t="shared" si="313"/>
        <v/>
      </c>
      <c r="AD664" s="39" t="str">
        <f t="shared" ca="1" si="334"/>
        <v/>
      </c>
      <c r="AE664" s="39" t="str">
        <f t="shared" ca="1" si="325"/>
        <v/>
      </c>
      <c r="AF664" s="40"/>
      <c r="AG664" s="39">
        <f t="shared" ca="1" si="335"/>
        <v>0</v>
      </c>
      <c r="AH664" s="339"/>
      <c r="AI664" s="37" t="str">
        <f t="shared" ca="1" si="326"/>
        <v/>
      </c>
      <c r="AJ664" s="41" t="str">
        <f t="shared" ca="1" si="327"/>
        <v/>
      </c>
      <c r="AK664" s="39" t="str">
        <f t="shared" si="314"/>
        <v/>
      </c>
      <c r="AL664" s="39" t="str">
        <f t="shared" ca="1" si="336"/>
        <v/>
      </c>
      <c r="AM664" s="39" t="str">
        <f t="shared" ca="1" si="328"/>
        <v/>
      </c>
      <c r="AN664" s="40"/>
      <c r="AO664" s="39">
        <f t="shared" ca="1" si="337"/>
        <v>0</v>
      </c>
      <c r="AP664" s="339"/>
      <c r="AW664" s="329"/>
      <c r="BI664" s="329"/>
      <c r="BJ664" s="329"/>
      <c r="BK664" s="329"/>
      <c r="BL664" s="329"/>
      <c r="BM664" s="329"/>
      <c r="BN664" s="329"/>
      <c r="BO664" s="329"/>
      <c r="BP664" s="329"/>
      <c r="BQ664" s="329"/>
      <c r="BR664" s="329"/>
      <c r="BS664" s="329"/>
      <c r="BT664" s="329"/>
      <c r="BU664" s="329"/>
      <c r="BV664" s="329"/>
      <c r="BW664" s="325"/>
      <c r="BX664" s="325"/>
      <c r="BY664" s="325"/>
      <c r="BZ664" s="325"/>
      <c r="CA664" s="325"/>
      <c r="CB664" s="325"/>
      <c r="CC664" s="325"/>
      <c r="CD664" s="325"/>
      <c r="CE664" s="325"/>
      <c r="CF664" s="325"/>
      <c r="CG664" s="325"/>
      <c r="CH664" s="325"/>
      <c r="CI664" s="325"/>
      <c r="CJ664" s="325"/>
      <c r="CK664" s="325"/>
      <c r="CL664" s="325"/>
      <c r="CM664" s="325"/>
      <c r="CN664" s="325"/>
      <c r="CO664" s="325"/>
      <c r="CP664" s="325"/>
      <c r="CQ664" s="325"/>
      <c r="CR664" s="325"/>
      <c r="CS664" s="325"/>
      <c r="CT664" s="325"/>
      <c r="CU664" s="325"/>
      <c r="CV664" s="325"/>
      <c r="CW664" s="325"/>
      <c r="CX664" s="325"/>
    </row>
    <row r="665" spans="1:102" s="36" customFormat="1" ht="15" hidden="1" customHeight="1">
      <c r="A665" s="329"/>
      <c r="B665" s="37" t="str">
        <f t="shared" ca="1" si="315"/>
        <v/>
      </c>
      <c r="C665" s="41" t="str">
        <f t="shared" ca="1" si="316"/>
        <v/>
      </c>
      <c r="D665" s="39" t="str">
        <f t="shared" ca="1" si="317"/>
        <v/>
      </c>
      <c r="E665" s="39" t="str">
        <f t="shared" ca="1" si="329"/>
        <v/>
      </c>
      <c r="F665" s="39" t="str">
        <f t="shared" ca="1" si="318"/>
        <v/>
      </c>
      <c r="G665" s="101"/>
      <c r="H665" s="39">
        <f t="shared" ca="1" si="309"/>
        <v>0</v>
      </c>
      <c r="J665" s="332"/>
      <c r="K665" s="37" t="str">
        <f t="shared" ca="1" si="319"/>
        <v/>
      </c>
      <c r="L665" s="41" t="str">
        <f t="shared" ca="1" si="320"/>
        <v/>
      </c>
      <c r="M665" s="39" t="str">
        <f t="shared" si="310"/>
        <v/>
      </c>
      <c r="N665" s="39" t="str">
        <f t="shared" ca="1" si="330"/>
        <v/>
      </c>
      <c r="O665" s="39">
        <f ca="1">ROUND(Q664*$O$5/payments_per_year,2)</f>
        <v>0</v>
      </c>
      <c r="P665" s="101"/>
      <c r="Q665" s="39">
        <f t="shared" ca="1" si="331"/>
        <v>0</v>
      </c>
      <c r="R665" s="332"/>
      <c r="S665" s="37" t="str">
        <f t="shared" ca="1" si="321"/>
        <v/>
      </c>
      <c r="T665" s="41" t="str">
        <f t="shared" ca="1" si="322"/>
        <v/>
      </c>
      <c r="U665" s="39" t="str">
        <f t="shared" si="311"/>
        <v/>
      </c>
      <c r="V665" s="39" t="str">
        <f t="shared" ca="1" si="332"/>
        <v/>
      </c>
      <c r="W665" s="39">
        <f t="shared" ca="1" si="312"/>
        <v>0</v>
      </c>
      <c r="X665" s="40"/>
      <c r="Y665" s="39">
        <f t="shared" ca="1" si="333"/>
        <v>0</v>
      </c>
      <c r="Z665" s="327"/>
      <c r="AA665" s="37" t="str">
        <f t="shared" ca="1" si="323"/>
        <v/>
      </c>
      <c r="AB665" s="41" t="str">
        <f t="shared" ca="1" si="324"/>
        <v/>
      </c>
      <c r="AC665" s="39" t="str">
        <f t="shared" si="313"/>
        <v/>
      </c>
      <c r="AD665" s="39" t="str">
        <f t="shared" ca="1" si="334"/>
        <v/>
      </c>
      <c r="AE665" s="39" t="str">
        <f t="shared" ca="1" si="325"/>
        <v/>
      </c>
      <c r="AF665" s="40"/>
      <c r="AG665" s="39">
        <f t="shared" ca="1" si="335"/>
        <v>0</v>
      </c>
      <c r="AH665" s="339"/>
      <c r="AI665" s="37" t="str">
        <f t="shared" ca="1" si="326"/>
        <v/>
      </c>
      <c r="AJ665" s="41" t="str">
        <f t="shared" ca="1" si="327"/>
        <v/>
      </c>
      <c r="AK665" s="39" t="str">
        <f t="shared" si="314"/>
        <v/>
      </c>
      <c r="AL665" s="39" t="str">
        <f t="shared" ca="1" si="336"/>
        <v/>
      </c>
      <c r="AM665" s="39" t="str">
        <f t="shared" ca="1" si="328"/>
        <v/>
      </c>
      <c r="AN665" s="40"/>
      <c r="AO665" s="39">
        <f t="shared" ca="1" si="337"/>
        <v>0</v>
      </c>
      <c r="AP665" s="339"/>
      <c r="AW665" s="329"/>
      <c r="BI665" s="329"/>
      <c r="BJ665" s="329"/>
      <c r="BK665" s="329"/>
      <c r="BL665" s="329"/>
      <c r="BM665" s="329"/>
      <c r="BN665" s="329"/>
      <c r="BO665" s="329"/>
      <c r="BP665" s="329"/>
      <c r="BQ665" s="329"/>
      <c r="BR665" s="329"/>
      <c r="BS665" s="329"/>
      <c r="BT665" s="329"/>
      <c r="BU665" s="329"/>
      <c r="BV665" s="329"/>
      <c r="BW665" s="325"/>
      <c r="BX665" s="325"/>
      <c r="BY665" s="325"/>
      <c r="BZ665" s="325"/>
      <c r="CA665" s="325"/>
      <c r="CB665" s="325"/>
      <c r="CC665" s="325"/>
      <c r="CD665" s="325"/>
      <c r="CE665" s="325"/>
      <c r="CF665" s="325"/>
      <c r="CG665" s="325"/>
      <c r="CH665" s="325"/>
      <c r="CI665" s="325"/>
      <c r="CJ665" s="325"/>
      <c r="CK665" s="325"/>
      <c r="CL665" s="325"/>
      <c r="CM665" s="325"/>
      <c r="CN665" s="325"/>
      <c r="CO665" s="325"/>
      <c r="CP665" s="325"/>
      <c r="CQ665" s="325"/>
      <c r="CR665" s="325"/>
      <c r="CS665" s="325"/>
      <c r="CT665" s="325"/>
      <c r="CU665" s="325"/>
      <c r="CV665" s="325"/>
      <c r="CW665" s="325"/>
      <c r="CX665" s="325"/>
    </row>
    <row r="666" spans="1:102" s="36" customFormat="1" ht="15" hidden="1" customHeight="1">
      <c r="A666" s="329"/>
      <c r="B666" s="37" t="str">
        <f t="shared" ca="1" si="315"/>
        <v/>
      </c>
      <c r="C666" s="41" t="str">
        <f t="shared" ca="1" si="316"/>
        <v/>
      </c>
      <c r="D666" s="39" t="str">
        <f t="shared" ca="1" si="317"/>
        <v/>
      </c>
      <c r="E666" s="39" t="str">
        <f t="shared" ca="1" si="329"/>
        <v/>
      </c>
      <c r="F666" s="39" t="str">
        <f t="shared" ca="1" si="318"/>
        <v/>
      </c>
      <c r="G666" s="101"/>
      <c r="H666" s="39">
        <f t="shared" ca="1" si="309"/>
        <v>0</v>
      </c>
      <c r="J666" s="332"/>
      <c r="K666" s="37" t="str">
        <f t="shared" ca="1" si="319"/>
        <v/>
      </c>
      <c r="L666" s="41" t="str">
        <f t="shared" ca="1" si="320"/>
        <v/>
      </c>
      <c r="M666" s="39" t="str">
        <f t="shared" si="310"/>
        <v/>
      </c>
      <c r="N666" s="39" t="str">
        <f t="shared" ca="1" si="330"/>
        <v/>
      </c>
      <c r="O666" s="39" t="str">
        <f ca="1">IF(L666="","",ROUND(Q665*$O$5/payments_per_year,2))</f>
        <v/>
      </c>
      <c r="P666" s="101"/>
      <c r="Q666" s="39">
        <f t="shared" ca="1" si="331"/>
        <v>0</v>
      </c>
      <c r="R666" s="332"/>
      <c r="S666" s="37" t="str">
        <f t="shared" ca="1" si="321"/>
        <v/>
      </c>
      <c r="T666" s="41" t="str">
        <f t="shared" ca="1" si="322"/>
        <v/>
      </c>
      <c r="U666" s="39" t="str">
        <f t="shared" si="311"/>
        <v/>
      </c>
      <c r="V666" s="39" t="str">
        <f t="shared" ca="1" si="332"/>
        <v/>
      </c>
      <c r="W666" s="39">
        <f t="shared" ca="1" si="312"/>
        <v>0</v>
      </c>
      <c r="X666" s="40"/>
      <c r="Y666" s="39">
        <f t="shared" ca="1" si="333"/>
        <v>0</v>
      </c>
      <c r="Z666" s="327"/>
      <c r="AA666" s="37" t="str">
        <f t="shared" ca="1" si="323"/>
        <v/>
      </c>
      <c r="AB666" s="41" t="str">
        <f t="shared" ca="1" si="324"/>
        <v/>
      </c>
      <c r="AC666" s="39" t="str">
        <f t="shared" si="313"/>
        <v/>
      </c>
      <c r="AD666" s="39" t="str">
        <f t="shared" ca="1" si="334"/>
        <v/>
      </c>
      <c r="AE666" s="39" t="str">
        <f t="shared" ca="1" si="325"/>
        <v/>
      </c>
      <c r="AF666" s="40"/>
      <c r="AG666" s="39">
        <f t="shared" ca="1" si="335"/>
        <v>0</v>
      </c>
      <c r="AH666" s="339"/>
      <c r="AI666" s="37" t="str">
        <f t="shared" ca="1" si="326"/>
        <v/>
      </c>
      <c r="AJ666" s="41" t="str">
        <f t="shared" ca="1" si="327"/>
        <v/>
      </c>
      <c r="AK666" s="39" t="str">
        <f t="shared" si="314"/>
        <v/>
      </c>
      <c r="AL666" s="39" t="str">
        <f t="shared" ca="1" si="336"/>
        <v/>
      </c>
      <c r="AM666" s="39" t="str">
        <f t="shared" ca="1" si="328"/>
        <v/>
      </c>
      <c r="AN666" s="40"/>
      <c r="AO666" s="39">
        <f t="shared" ca="1" si="337"/>
        <v>0</v>
      </c>
      <c r="AP666" s="339"/>
      <c r="AW666" s="329"/>
      <c r="BI666" s="329"/>
      <c r="BJ666" s="329"/>
      <c r="BK666" s="329"/>
      <c r="BL666" s="329"/>
      <c r="BM666" s="329"/>
      <c r="BN666" s="329"/>
      <c r="BO666" s="329"/>
      <c r="BP666" s="329"/>
      <c r="BQ666" s="329"/>
      <c r="BR666" s="329"/>
      <c r="BS666" s="329"/>
      <c r="BT666" s="329"/>
      <c r="BU666" s="329"/>
      <c r="BV666" s="329"/>
      <c r="BW666" s="325"/>
      <c r="BX666" s="325"/>
      <c r="BY666" s="325"/>
      <c r="BZ666" s="325"/>
      <c r="CA666" s="325"/>
      <c r="CB666" s="325"/>
      <c r="CC666" s="325"/>
      <c r="CD666" s="325"/>
      <c r="CE666" s="325"/>
      <c r="CF666" s="325"/>
      <c r="CG666" s="325"/>
      <c r="CH666" s="325"/>
      <c r="CI666" s="325"/>
      <c r="CJ666" s="325"/>
      <c r="CK666" s="325"/>
      <c r="CL666" s="325"/>
      <c r="CM666" s="325"/>
      <c r="CN666" s="325"/>
      <c r="CO666" s="325"/>
      <c r="CP666" s="325"/>
      <c r="CQ666" s="325"/>
      <c r="CR666" s="325"/>
      <c r="CS666" s="325"/>
      <c r="CT666" s="325"/>
      <c r="CU666" s="325"/>
      <c r="CV666" s="325"/>
      <c r="CW666" s="325"/>
      <c r="CX666" s="325"/>
    </row>
    <row r="667" spans="1:102" s="36" customFormat="1" ht="15" hidden="1" customHeight="1">
      <c r="A667" s="329"/>
      <c r="B667" s="37" t="str">
        <f t="shared" ca="1" si="315"/>
        <v/>
      </c>
      <c r="C667" s="41" t="str">
        <f t="shared" ca="1" si="316"/>
        <v/>
      </c>
      <c r="D667" s="39" t="str">
        <f t="shared" ca="1" si="317"/>
        <v/>
      </c>
      <c r="E667" s="39" t="str">
        <f t="shared" ca="1" si="329"/>
        <v/>
      </c>
      <c r="F667" s="39" t="str">
        <f t="shared" ca="1" si="318"/>
        <v/>
      </c>
      <c r="G667" s="101"/>
      <c r="H667" s="39">
        <f t="shared" ca="1" si="309"/>
        <v>0</v>
      </c>
      <c r="J667" s="332"/>
      <c r="K667" s="37" t="str">
        <f t="shared" ca="1" si="319"/>
        <v/>
      </c>
      <c r="L667" s="41" t="str">
        <f t="shared" ca="1" si="320"/>
        <v/>
      </c>
      <c r="M667" s="39" t="str">
        <f t="shared" si="310"/>
        <v/>
      </c>
      <c r="N667" s="39" t="str">
        <f t="shared" ca="1" si="330"/>
        <v/>
      </c>
      <c r="O667" s="39">
        <f ca="1">ROUND(Q666*$O$5/payments_per_year,2)</f>
        <v>0</v>
      </c>
      <c r="P667" s="101"/>
      <c r="Q667" s="39">
        <f t="shared" ca="1" si="331"/>
        <v>0</v>
      </c>
      <c r="R667" s="332"/>
      <c r="S667" s="37" t="str">
        <f t="shared" ca="1" si="321"/>
        <v/>
      </c>
      <c r="T667" s="41" t="str">
        <f t="shared" ca="1" si="322"/>
        <v/>
      </c>
      <c r="U667" s="39" t="str">
        <f t="shared" si="311"/>
        <v/>
      </c>
      <c r="V667" s="39" t="str">
        <f t="shared" ca="1" si="332"/>
        <v/>
      </c>
      <c r="W667" s="39">
        <f t="shared" ca="1" si="312"/>
        <v>0</v>
      </c>
      <c r="X667" s="40"/>
      <c r="Y667" s="39">
        <f t="shared" ca="1" si="333"/>
        <v>0</v>
      </c>
      <c r="Z667" s="327"/>
      <c r="AA667" s="37" t="str">
        <f t="shared" ca="1" si="323"/>
        <v/>
      </c>
      <c r="AB667" s="41" t="str">
        <f t="shared" ca="1" si="324"/>
        <v/>
      </c>
      <c r="AC667" s="39" t="str">
        <f t="shared" si="313"/>
        <v/>
      </c>
      <c r="AD667" s="39" t="str">
        <f t="shared" ca="1" si="334"/>
        <v/>
      </c>
      <c r="AE667" s="39" t="str">
        <f t="shared" ca="1" si="325"/>
        <v/>
      </c>
      <c r="AF667" s="40"/>
      <c r="AG667" s="39">
        <f t="shared" ca="1" si="335"/>
        <v>0</v>
      </c>
      <c r="AH667" s="339"/>
      <c r="AI667" s="37" t="str">
        <f t="shared" ca="1" si="326"/>
        <v/>
      </c>
      <c r="AJ667" s="41" t="str">
        <f t="shared" ca="1" si="327"/>
        <v/>
      </c>
      <c r="AK667" s="39" t="str">
        <f t="shared" si="314"/>
        <v/>
      </c>
      <c r="AL667" s="39" t="str">
        <f t="shared" ca="1" si="336"/>
        <v/>
      </c>
      <c r="AM667" s="39" t="str">
        <f t="shared" ca="1" si="328"/>
        <v/>
      </c>
      <c r="AN667" s="40"/>
      <c r="AO667" s="39">
        <f t="shared" ca="1" si="337"/>
        <v>0</v>
      </c>
      <c r="AP667" s="339"/>
      <c r="AW667" s="329"/>
      <c r="BI667" s="329"/>
      <c r="BJ667" s="329"/>
      <c r="BK667" s="329"/>
      <c r="BL667" s="329"/>
      <c r="BM667" s="329"/>
      <c r="BN667" s="329"/>
      <c r="BO667" s="329"/>
      <c r="BP667" s="329"/>
      <c r="BQ667" s="329"/>
      <c r="BR667" s="329"/>
      <c r="BS667" s="329"/>
      <c r="BT667" s="329"/>
      <c r="BU667" s="329"/>
      <c r="BV667" s="329"/>
      <c r="BW667" s="325"/>
      <c r="BX667" s="325"/>
      <c r="BY667" s="325"/>
      <c r="BZ667" s="325"/>
      <c r="CA667" s="325"/>
      <c r="CB667" s="325"/>
      <c r="CC667" s="325"/>
      <c r="CD667" s="325"/>
      <c r="CE667" s="325"/>
      <c r="CF667" s="325"/>
      <c r="CG667" s="325"/>
      <c r="CH667" s="325"/>
      <c r="CI667" s="325"/>
      <c r="CJ667" s="325"/>
      <c r="CK667" s="325"/>
      <c r="CL667" s="325"/>
      <c r="CM667" s="325"/>
      <c r="CN667" s="325"/>
      <c r="CO667" s="325"/>
      <c r="CP667" s="325"/>
      <c r="CQ667" s="325"/>
      <c r="CR667" s="325"/>
      <c r="CS667" s="325"/>
      <c r="CT667" s="325"/>
      <c r="CU667" s="325"/>
      <c r="CV667" s="325"/>
      <c r="CW667" s="325"/>
      <c r="CX667" s="325"/>
    </row>
    <row r="668" spans="1:102" s="36" customFormat="1" ht="15" hidden="1" customHeight="1">
      <c r="A668" s="329"/>
      <c r="B668" s="37" t="str">
        <f t="shared" ca="1" si="315"/>
        <v/>
      </c>
      <c r="C668" s="41" t="str">
        <f t="shared" ca="1" si="316"/>
        <v/>
      </c>
      <c r="D668" s="39" t="str">
        <f t="shared" ca="1" si="317"/>
        <v/>
      </c>
      <c r="E668" s="39" t="str">
        <f t="shared" ca="1" si="329"/>
        <v/>
      </c>
      <c r="F668" s="39" t="str">
        <f t="shared" ca="1" si="318"/>
        <v/>
      </c>
      <c r="G668" s="101"/>
      <c r="H668" s="39">
        <f t="shared" ca="1" si="309"/>
        <v>0</v>
      </c>
      <c r="J668" s="332"/>
      <c r="K668" s="37" t="str">
        <f t="shared" ca="1" si="319"/>
        <v/>
      </c>
      <c r="L668" s="41" t="str">
        <f t="shared" ca="1" si="320"/>
        <v/>
      </c>
      <c r="M668" s="39" t="str">
        <f t="shared" si="310"/>
        <v/>
      </c>
      <c r="N668" s="39" t="str">
        <f t="shared" ca="1" si="330"/>
        <v/>
      </c>
      <c r="O668" s="39" t="str">
        <f ca="1">IF(L668="","",ROUND(Q667*$O$5/payments_per_year,2))</f>
        <v/>
      </c>
      <c r="P668" s="101"/>
      <c r="Q668" s="39">
        <f t="shared" ca="1" si="331"/>
        <v>0</v>
      </c>
      <c r="R668" s="332"/>
      <c r="S668" s="37" t="str">
        <f t="shared" ca="1" si="321"/>
        <v/>
      </c>
      <c r="T668" s="41" t="str">
        <f t="shared" ca="1" si="322"/>
        <v/>
      </c>
      <c r="U668" s="39" t="str">
        <f t="shared" si="311"/>
        <v/>
      </c>
      <c r="V668" s="39" t="str">
        <f t="shared" ca="1" si="332"/>
        <v/>
      </c>
      <c r="W668" s="39">
        <f t="shared" ca="1" si="312"/>
        <v>0</v>
      </c>
      <c r="X668" s="40"/>
      <c r="Y668" s="39">
        <f t="shared" ca="1" si="333"/>
        <v>0</v>
      </c>
      <c r="Z668" s="327"/>
      <c r="AA668" s="37" t="str">
        <f t="shared" ca="1" si="323"/>
        <v/>
      </c>
      <c r="AB668" s="41" t="str">
        <f t="shared" ca="1" si="324"/>
        <v/>
      </c>
      <c r="AC668" s="39" t="str">
        <f t="shared" si="313"/>
        <v/>
      </c>
      <c r="AD668" s="39" t="str">
        <f t="shared" ca="1" si="334"/>
        <v/>
      </c>
      <c r="AE668" s="39" t="str">
        <f t="shared" ca="1" si="325"/>
        <v/>
      </c>
      <c r="AF668" s="40"/>
      <c r="AG668" s="39">
        <f t="shared" ca="1" si="335"/>
        <v>0</v>
      </c>
      <c r="AH668" s="339"/>
      <c r="AI668" s="37" t="str">
        <f t="shared" ca="1" si="326"/>
        <v/>
      </c>
      <c r="AJ668" s="41" t="str">
        <f t="shared" ca="1" si="327"/>
        <v/>
      </c>
      <c r="AK668" s="39" t="str">
        <f t="shared" si="314"/>
        <v/>
      </c>
      <c r="AL668" s="39" t="str">
        <f t="shared" ca="1" si="336"/>
        <v/>
      </c>
      <c r="AM668" s="39" t="str">
        <f t="shared" ca="1" si="328"/>
        <v/>
      </c>
      <c r="AN668" s="40"/>
      <c r="AO668" s="39">
        <f t="shared" ca="1" si="337"/>
        <v>0</v>
      </c>
      <c r="AP668" s="339"/>
      <c r="AW668" s="329"/>
      <c r="BI668" s="329"/>
      <c r="BJ668" s="329"/>
      <c r="BK668" s="329"/>
      <c r="BL668" s="329"/>
      <c r="BM668" s="329"/>
      <c r="BN668" s="329"/>
      <c r="BO668" s="329"/>
      <c r="BP668" s="329"/>
      <c r="BQ668" s="329"/>
      <c r="BR668" s="329"/>
      <c r="BS668" s="329"/>
      <c r="BT668" s="329"/>
      <c r="BU668" s="329"/>
      <c r="BV668" s="329"/>
      <c r="BW668" s="325"/>
      <c r="BX668" s="325"/>
      <c r="BY668" s="325"/>
      <c r="BZ668" s="325"/>
      <c r="CA668" s="325"/>
      <c r="CB668" s="325"/>
      <c r="CC668" s="325"/>
      <c r="CD668" s="325"/>
      <c r="CE668" s="325"/>
      <c r="CF668" s="325"/>
      <c r="CG668" s="325"/>
      <c r="CH668" s="325"/>
      <c r="CI668" s="325"/>
      <c r="CJ668" s="325"/>
      <c r="CK668" s="325"/>
      <c r="CL668" s="325"/>
      <c r="CM668" s="325"/>
      <c r="CN668" s="325"/>
      <c r="CO668" s="325"/>
      <c r="CP668" s="325"/>
      <c r="CQ668" s="325"/>
      <c r="CR668" s="325"/>
      <c r="CS668" s="325"/>
      <c r="CT668" s="325"/>
      <c r="CU668" s="325"/>
      <c r="CV668" s="325"/>
      <c r="CW668" s="325"/>
      <c r="CX668" s="325"/>
    </row>
    <row r="669" spans="1:102" s="36" customFormat="1" ht="15" hidden="1" customHeight="1">
      <c r="A669" s="329"/>
      <c r="B669" s="37" t="str">
        <f t="shared" ca="1" si="315"/>
        <v/>
      </c>
      <c r="C669" s="41" t="str">
        <f t="shared" ca="1" si="316"/>
        <v/>
      </c>
      <c r="D669" s="39" t="str">
        <f t="shared" ca="1" si="317"/>
        <v/>
      </c>
      <c r="E669" s="39" t="str">
        <f t="shared" ca="1" si="329"/>
        <v/>
      </c>
      <c r="F669" s="39" t="str">
        <f t="shared" ca="1" si="318"/>
        <v/>
      </c>
      <c r="G669" s="101"/>
      <c r="H669" s="39">
        <f t="shared" ca="1" si="309"/>
        <v>0</v>
      </c>
      <c r="J669" s="332"/>
      <c r="K669" s="37" t="str">
        <f t="shared" ca="1" si="319"/>
        <v/>
      </c>
      <c r="L669" s="41" t="str">
        <f t="shared" ca="1" si="320"/>
        <v/>
      </c>
      <c r="M669" s="39" t="str">
        <f t="shared" si="310"/>
        <v/>
      </c>
      <c r="N669" s="39" t="str">
        <f t="shared" ca="1" si="330"/>
        <v/>
      </c>
      <c r="O669" s="39">
        <f ca="1">ROUND(Q668*$O$5/payments_per_year,2)</f>
        <v>0</v>
      </c>
      <c r="P669" s="101"/>
      <c r="Q669" s="39">
        <f t="shared" ca="1" si="331"/>
        <v>0</v>
      </c>
      <c r="R669" s="332"/>
      <c r="S669" s="37" t="str">
        <f t="shared" ca="1" si="321"/>
        <v/>
      </c>
      <c r="T669" s="41" t="str">
        <f t="shared" ca="1" si="322"/>
        <v/>
      </c>
      <c r="U669" s="39" t="str">
        <f t="shared" si="311"/>
        <v/>
      </c>
      <c r="V669" s="39" t="str">
        <f t="shared" ca="1" si="332"/>
        <v/>
      </c>
      <c r="W669" s="39">
        <f t="shared" ca="1" si="312"/>
        <v>0</v>
      </c>
      <c r="X669" s="40"/>
      <c r="Y669" s="39">
        <f t="shared" ca="1" si="333"/>
        <v>0</v>
      </c>
      <c r="Z669" s="327"/>
      <c r="AA669" s="37" t="str">
        <f t="shared" ca="1" si="323"/>
        <v/>
      </c>
      <c r="AB669" s="41" t="str">
        <f t="shared" ca="1" si="324"/>
        <v/>
      </c>
      <c r="AC669" s="39" t="str">
        <f t="shared" si="313"/>
        <v/>
      </c>
      <c r="AD669" s="39" t="str">
        <f t="shared" ca="1" si="334"/>
        <v/>
      </c>
      <c r="AE669" s="39" t="str">
        <f t="shared" ca="1" si="325"/>
        <v/>
      </c>
      <c r="AF669" s="40"/>
      <c r="AG669" s="39">
        <f t="shared" ca="1" si="335"/>
        <v>0</v>
      </c>
      <c r="AH669" s="339"/>
      <c r="AI669" s="37" t="str">
        <f t="shared" ca="1" si="326"/>
        <v/>
      </c>
      <c r="AJ669" s="41" t="str">
        <f t="shared" ca="1" si="327"/>
        <v/>
      </c>
      <c r="AK669" s="39" t="str">
        <f t="shared" si="314"/>
        <v/>
      </c>
      <c r="AL669" s="39" t="str">
        <f t="shared" ca="1" si="336"/>
        <v/>
      </c>
      <c r="AM669" s="39" t="str">
        <f t="shared" ca="1" si="328"/>
        <v/>
      </c>
      <c r="AN669" s="40"/>
      <c r="AO669" s="39">
        <f t="shared" ca="1" si="337"/>
        <v>0</v>
      </c>
      <c r="AP669" s="339"/>
      <c r="AW669" s="329"/>
      <c r="BI669" s="329"/>
      <c r="BJ669" s="329"/>
      <c r="BK669" s="329"/>
      <c r="BL669" s="329"/>
      <c r="BM669" s="329"/>
      <c r="BN669" s="329"/>
      <c r="BO669" s="329"/>
      <c r="BP669" s="329"/>
      <c r="BQ669" s="329"/>
      <c r="BR669" s="329"/>
      <c r="BS669" s="329"/>
      <c r="BT669" s="329"/>
      <c r="BU669" s="329"/>
      <c r="BV669" s="329"/>
      <c r="BW669" s="325"/>
      <c r="BX669" s="325"/>
      <c r="BY669" s="325"/>
      <c r="BZ669" s="325"/>
      <c r="CA669" s="325"/>
      <c r="CB669" s="325"/>
      <c r="CC669" s="325"/>
      <c r="CD669" s="325"/>
      <c r="CE669" s="325"/>
      <c r="CF669" s="325"/>
      <c r="CG669" s="325"/>
      <c r="CH669" s="325"/>
      <c r="CI669" s="325"/>
      <c r="CJ669" s="325"/>
      <c r="CK669" s="325"/>
      <c r="CL669" s="325"/>
      <c r="CM669" s="325"/>
      <c r="CN669" s="325"/>
      <c r="CO669" s="325"/>
      <c r="CP669" s="325"/>
      <c r="CQ669" s="325"/>
      <c r="CR669" s="325"/>
      <c r="CS669" s="325"/>
      <c r="CT669" s="325"/>
      <c r="CU669" s="325"/>
      <c r="CV669" s="325"/>
      <c r="CW669" s="325"/>
      <c r="CX669" s="325"/>
    </row>
    <row r="670" spans="1:102" s="36" customFormat="1" ht="15" hidden="1" customHeight="1">
      <c r="A670" s="329"/>
      <c r="B670" s="37" t="str">
        <f t="shared" ca="1" si="315"/>
        <v/>
      </c>
      <c r="C670" s="41" t="str">
        <f t="shared" ca="1" si="316"/>
        <v/>
      </c>
      <c r="D670" s="39" t="str">
        <f t="shared" ca="1" si="317"/>
        <v/>
      </c>
      <c r="E670" s="39" t="str">
        <f t="shared" ca="1" si="329"/>
        <v/>
      </c>
      <c r="F670" s="39" t="str">
        <f t="shared" ca="1" si="318"/>
        <v/>
      </c>
      <c r="G670" s="101"/>
      <c r="H670" s="39">
        <f t="shared" ca="1" si="309"/>
        <v>0</v>
      </c>
      <c r="J670" s="332"/>
      <c r="K670" s="37" t="str">
        <f t="shared" ca="1" si="319"/>
        <v/>
      </c>
      <c r="L670" s="41" t="str">
        <f t="shared" ca="1" si="320"/>
        <v/>
      </c>
      <c r="M670" s="39" t="str">
        <f t="shared" si="310"/>
        <v/>
      </c>
      <c r="N670" s="39" t="str">
        <f t="shared" ca="1" si="330"/>
        <v/>
      </c>
      <c r="O670" s="39" t="str">
        <f ca="1">IF(L670="","",ROUND(Q669*$O$5/payments_per_year,2))</f>
        <v/>
      </c>
      <c r="P670" s="101"/>
      <c r="Q670" s="39">
        <f t="shared" ca="1" si="331"/>
        <v>0</v>
      </c>
      <c r="R670" s="332"/>
      <c r="S670" s="37" t="str">
        <f t="shared" ca="1" si="321"/>
        <v/>
      </c>
      <c r="T670" s="41" t="str">
        <f t="shared" ca="1" si="322"/>
        <v/>
      </c>
      <c r="U670" s="39" t="str">
        <f t="shared" si="311"/>
        <v/>
      </c>
      <c r="V670" s="39" t="str">
        <f t="shared" ca="1" si="332"/>
        <v/>
      </c>
      <c r="W670" s="39">
        <f t="shared" ca="1" si="312"/>
        <v>0</v>
      </c>
      <c r="X670" s="40"/>
      <c r="Y670" s="39">
        <f t="shared" ca="1" si="333"/>
        <v>0</v>
      </c>
      <c r="Z670" s="327"/>
      <c r="AA670" s="37" t="str">
        <f t="shared" ca="1" si="323"/>
        <v/>
      </c>
      <c r="AB670" s="41" t="str">
        <f t="shared" ca="1" si="324"/>
        <v/>
      </c>
      <c r="AC670" s="39" t="str">
        <f t="shared" si="313"/>
        <v/>
      </c>
      <c r="AD670" s="39" t="str">
        <f t="shared" ca="1" si="334"/>
        <v/>
      </c>
      <c r="AE670" s="39" t="str">
        <f t="shared" ca="1" si="325"/>
        <v/>
      </c>
      <c r="AF670" s="40"/>
      <c r="AG670" s="39">
        <f t="shared" ca="1" si="335"/>
        <v>0</v>
      </c>
      <c r="AH670" s="339"/>
      <c r="AI670" s="37" t="str">
        <f t="shared" ca="1" si="326"/>
        <v/>
      </c>
      <c r="AJ670" s="41" t="str">
        <f t="shared" ca="1" si="327"/>
        <v/>
      </c>
      <c r="AK670" s="39" t="str">
        <f t="shared" si="314"/>
        <v/>
      </c>
      <c r="AL670" s="39" t="str">
        <f t="shared" ca="1" si="336"/>
        <v/>
      </c>
      <c r="AM670" s="39" t="str">
        <f t="shared" ca="1" si="328"/>
        <v/>
      </c>
      <c r="AN670" s="40"/>
      <c r="AO670" s="39">
        <f t="shared" ca="1" si="337"/>
        <v>0</v>
      </c>
      <c r="AP670" s="339"/>
      <c r="AW670" s="329"/>
      <c r="BI670" s="329"/>
      <c r="BJ670" s="329"/>
      <c r="BK670" s="329"/>
      <c r="BL670" s="329"/>
      <c r="BM670" s="329"/>
      <c r="BN670" s="329"/>
      <c r="BO670" s="329"/>
      <c r="BP670" s="329"/>
      <c r="BQ670" s="329"/>
      <c r="BR670" s="329"/>
      <c r="BS670" s="329"/>
      <c r="BT670" s="329"/>
      <c r="BU670" s="329"/>
      <c r="BV670" s="329"/>
      <c r="BW670" s="325"/>
      <c r="BX670" s="325"/>
      <c r="BY670" s="325"/>
      <c r="BZ670" s="325"/>
      <c r="CA670" s="325"/>
      <c r="CB670" s="325"/>
      <c r="CC670" s="325"/>
      <c r="CD670" s="325"/>
      <c r="CE670" s="325"/>
      <c r="CF670" s="325"/>
      <c r="CG670" s="325"/>
      <c r="CH670" s="325"/>
      <c r="CI670" s="325"/>
      <c r="CJ670" s="325"/>
      <c r="CK670" s="325"/>
      <c r="CL670" s="325"/>
      <c r="CM670" s="325"/>
      <c r="CN670" s="325"/>
      <c r="CO670" s="325"/>
      <c r="CP670" s="325"/>
      <c r="CQ670" s="325"/>
      <c r="CR670" s="325"/>
      <c r="CS670" s="325"/>
      <c r="CT670" s="325"/>
      <c r="CU670" s="325"/>
      <c r="CV670" s="325"/>
      <c r="CW670" s="325"/>
      <c r="CX670" s="325"/>
    </row>
    <row r="671" spans="1:102" s="36" customFormat="1" ht="15" hidden="1" customHeight="1">
      <c r="A671" s="329"/>
      <c r="B671" s="37" t="str">
        <f t="shared" ca="1" si="315"/>
        <v/>
      </c>
      <c r="C671" s="41" t="str">
        <f t="shared" ca="1" si="316"/>
        <v/>
      </c>
      <c r="D671" s="39" t="str">
        <f t="shared" ca="1" si="317"/>
        <v/>
      </c>
      <c r="E671" s="39" t="str">
        <f t="shared" ca="1" si="329"/>
        <v/>
      </c>
      <c r="F671" s="39" t="str">
        <f t="shared" ca="1" si="318"/>
        <v/>
      </c>
      <c r="G671" s="101"/>
      <c r="H671" s="39">
        <f t="shared" ca="1" si="309"/>
        <v>0</v>
      </c>
      <c r="J671" s="332"/>
      <c r="K671" s="37" t="str">
        <f t="shared" ca="1" si="319"/>
        <v/>
      </c>
      <c r="L671" s="41" t="str">
        <f t="shared" ca="1" si="320"/>
        <v/>
      </c>
      <c r="M671" s="39" t="str">
        <f t="shared" si="310"/>
        <v/>
      </c>
      <c r="N671" s="39" t="str">
        <f t="shared" ca="1" si="330"/>
        <v/>
      </c>
      <c r="O671" s="39">
        <f ca="1">ROUND(Q670*$O$5/payments_per_year,2)</f>
        <v>0</v>
      </c>
      <c r="P671" s="101"/>
      <c r="Q671" s="39">
        <f t="shared" ca="1" si="331"/>
        <v>0</v>
      </c>
      <c r="R671" s="332"/>
      <c r="S671" s="37" t="str">
        <f t="shared" ca="1" si="321"/>
        <v/>
      </c>
      <c r="T671" s="41" t="str">
        <f t="shared" ca="1" si="322"/>
        <v/>
      </c>
      <c r="U671" s="39" t="str">
        <f t="shared" si="311"/>
        <v/>
      </c>
      <c r="V671" s="39" t="str">
        <f t="shared" ca="1" si="332"/>
        <v/>
      </c>
      <c r="W671" s="39">
        <f t="shared" ca="1" si="312"/>
        <v>0</v>
      </c>
      <c r="X671" s="40"/>
      <c r="Y671" s="39">
        <f t="shared" ca="1" si="333"/>
        <v>0</v>
      </c>
      <c r="Z671" s="327"/>
      <c r="AA671" s="37" t="str">
        <f t="shared" ca="1" si="323"/>
        <v/>
      </c>
      <c r="AB671" s="41" t="str">
        <f t="shared" ca="1" si="324"/>
        <v/>
      </c>
      <c r="AC671" s="39" t="str">
        <f t="shared" si="313"/>
        <v/>
      </c>
      <c r="AD671" s="39" t="str">
        <f t="shared" ca="1" si="334"/>
        <v/>
      </c>
      <c r="AE671" s="39" t="str">
        <f t="shared" ca="1" si="325"/>
        <v/>
      </c>
      <c r="AF671" s="40"/>
      <c r="AG671" s="39">
        <f t="shared" ca="1" si="335"/>
        <v>0</v>
      </c>
      <c r="AH671" s="339"/>
      <c r="AI671" s="37" t="str">
        <f t="shared" ca="1" si="326"/>
        <v/>
      </c>
      <c r="AJ671" s="41" t="str">
        <f t="shared" ca="1" si="327"/>
        <v/>
      </c>
      <c r="AK671" s="39" t="str">
        <f t="shared" si="314"/>
        <v/>
      </c>
      <c r="AL671" s="39" t="str">
        <f t="shared" ca="1" si="336"/>
        <v/>
      </c>
      <c r="AM671" s="39" t="str">
        <f t="shared" ca="1" si="328"/>
        <v/>
      </c>
      <c r="AN671" s="40"/>
      <c r="AO671" s="39">
        <f t="shared" ca="1" si="337"/>
        <v>0</v>
      </c>
      <c r="AP671" s="339"/>
      <c r="AW671" s="329"/>
      <c r="BI671" s="329"/>
      <c r="BJ671" s="329"/>
      <c r="BK671" s="329"/>
      <c r="BL671" s="329"/>
      <c r="BM671" s="329"/>
      <c r="BN671" s="329"/>
      <c r="BO671" s="329"/>
      <c r="BP671" s="329"/>
      <c r="BQ671" s="329"/>
      <c r="BR671" s="329"/>
      <c r="BS671" s="329"/>
      <c r="BT671" s="329"/>
      <c r="BU671" s="329"/>
      <c r="BV671" s="329"/>
      <c r="BW671" s="325"/>
      <c r="BX671" s="325"/>
      <c r="BY671" s="325"/>
      <c r="BZ671" s="325"/>
      <c r="CA671" s="325"/>
      <c r="CB671" s="325"/>
      <c r="CC671" s="325"/>
      <c r="CD671" s="325"/>
      <c r="CE671" s="325"/>
      <c r="CF671" s="325"/>
      <c r="CG671" s="325"/>
      <c r="CH671" s="325"/>
      <c r="CI671" s="325"/>
      <c r="CJ671" s="325"/>
      <c r="CK671" s="325"/>
      <c r="CL671" s="325"/>
      <c r="CM671" s="325"/>
      <c r="CN671" s="325"/>
      <c r="CO671" s="325"/>
      <c r="CP671" s="325"/>
      <c r="CQ671" s="325"/>
      <c r="CR671" s="325"/>
      <c r="CS671" s="325"/>
      <c r="CT671" s="325"/>
      <c r="CU671" s="325"/>
      <c r="CV671" s="325"/>
      <c r="CW671" s="325"/>
      <c r="CX671" s="325"/>
    </row>
    <row r="672" spans="1:102" s="36" customFormat="1" ht="15" hidden="1" customHeight="1">
      <c r="A672" s="329"/>
      <c r="B672" s="37" t="str">
        <f t="shared" ca="1" si="315"/>
        <v/>
      </c>
      <c r="C672" s="41" t="str">
        <f t="shared" ca="1" si="316"/>
        <v/>
      </c>
      <c r="D672" s="39" t="str">
        <f t="shared" ca="1" si="317"/>
        <v/>
      </c>
      <c r="E672" s="39" t="str">
        <f t="shared" ca="1" si="329"/>
        <v/>
      </c>
      <c r="F672" s="39" t="str">
        <f t="shared" ca="1" si="318"/>
        <v/>
      </c>
      <c r="G672" s="101"/>
      <c r="H672" s="39">
        <f t="shared" ca="1" si="309"/>
        <v>0</v>
      </c>
      <c r="J672" s="332"/>
      <c r="K672" s="37" t="str">
        <f t="shared" ca="1" si="319"/>
        <v/>
      </c>
      <c r="L672" s="41" t="str">
        <f t="shared" ca="1" si="320"/>
        <v/>
      </c>
      <c r="M672" s="39" t="str">
        <f t="shared" si="310"/>
        <v/>
      </c>
      <c r="N672" s="39" t="str">
        <f t="shared" ca="1" si="330"/>
        <v/>
      </c>
      <c r="O672" s="39" t="str">
        <f ca="1">IF(L672="","",ROUND(Q671*$O$5/payments_per_year,2))</f>
        <v/>
      </c>
      <c r="P672" s="101"/>
      <c r="Q672" s="39">
        <f t="shared" ca="1" si="331"/>
        <v>0</v>
      </c>
      <c r="R672" s="332"/>
      <c r="S672" s="37" t="str">
        <f t="shared" ca="1" si="321"/>
        <v/>
      </c>
      <c r="T672" s="41" t="str">
        <f t="shared" ca="1" si="322"/>
        <v/>
      </c>
      <c r="U672" s="39" t="str">
        <f t="shared" si="311"/>
        <v/>
      </c>
      <c r="V672" s="39" t="str">
        <f t="shared" ca="1" si="332"/>
        <v/>
      </c>
      <c r="W672" s="39">
        <f t="shared" ca="1" si="312"/>
        <v>0</v>
      </c>
      <c r="X672" s="40"/>
      <c r="Y672" s="39">
        <f t="shared" ca="1" si="333"/>
        <v>0</v>
      </c>
      <c r="Z672" s="327"/>
      <c r="AA672" s="37" t="str">
        <f t="shared" ca="1" si="323"/>
        <v/>
      </c>
      <c r="AB672" s="41" t="str">
        <f t="shared" ca="1" si="324"/>
        <v/>
      </c>
      <c r="AC672" s="39" t="str">
        <f t="shared" si="313"/>
        <v/>
      </c>
      <c r="AD672" s="39" t="str">
        <f t="shared" ca="1" si="334"/>
        <v/>
      </c>
      <c r="AE672" s="39" t="str">
        <f t="shared" ca="1" si="325"/>
        <v/>
      </c>
      <c r="AF672" s="40"/>
      <c r="AG672" s="39">
        <f t="shared" ca="1" si="335"/>
        <v>0</v>
      </c>
      <c r="AH672" s="339"/>
      <c r="AI672" s="37" t="str">
        <f t="shared" ca="1" si="326"/>
        <v/>
      </c>
      <c r="AJ672" s="41" t="str">
        <f t="shared" ca="1" si="327"/>
        <v/>
      </c>
      <c r="AK672" s="39" t="str">
        <f t="shared" si="314"/>
        <v/>
      </c>
      <c r="AL672" s="39" t="str">
        <f t="shared" ca="1" si="336"/>
        <v/>
      </c>
      <c r="AM672" s="39" t="str">
        <f t="shared" ca="1" si="328"/>
        <v/>
      </c>
      <c r="AN672" s="40"/>
      <c r="AO672" s="39">
        <f t="shared" ca="1" si="337"/>
        <v>0</v>
      </c>
      <c r="AP672" s="339"/>
      <c r="AW672" s="329"/>
      <c r="BI672" s="329"/>
      <c r="BJ672" s="329"/>
      <c r="BK672" s="329"/>
      <c r="BL672" s="329"/>
      <c r="BM672" s="329"/>
      <c r="BN672" s="329"/>
      <c r="BO672" s="329"/>
      <c r="BP672" s="329"/>
      <c r="BQ672" s="329"/>
      <c r="BR672" s="329"/>
      <c r="BS672" s="329"/>
      <c r="BT672" s="329"/>
      <c r="BU672" s="329"/>
      <c r="BV672" s="329"/>
      <c r="BW672" s="325"/>
      <c r="BX672" s="325"/>
      <c r="BY672" s="325"/>
      <c r="BZ672" s="325"/>
      <c r="CA672" s="325"/>
      <c r="CB672" s="325"/>
      <c r="CC672" s="325"/>
      <c r="CD672" s="325"/>
      <c r="CE672" s="325"/>
      <c r="CF672" s="325"/>
      <c r="CG672" s="325"/>
      <c r="CH672" s="325"/>
      <c r="CI672" s="325"/>
      <c r="CJ672" s="325"/>
      <c r="CK672" s="325"/>
      <c r="CL672" s="325"/>
      <c r="CM672" s="325"/>
      <c r="CN672" s="325"/>
      <c r="CO672" s="325"/>
      <c r="CP672" s="325"/>
      <c r="CQ672" s="325"/>
      <c r="CR672" s="325"/>
      <c r="CS672" s="325"/>
      <c r="CT672" s="325"/>
      <c r="CU672" s="325"/>
      <c r="CV672" s="325"/>
      <c r="CW672" s="325"/>
      <c r="CX672" s="325"/>
    </row>
    <row r="673" spans="1:102" s="36" customFormat="1" ht="15" hidden="1" customHeight="1">
      <c r="A673" s="329"/>
      <c r="B673" s="37" t="str">
        <f t="shared" ca="1" si="315"/>
        <v/>
      </c>
      <c r="C673" s="41" t="str">
        <f t="shared" ca="1" si="316"/>
        <v/>
      </c>
      <c r="D673" s="39" t="str">
        <f t="shared" ca="1" si="317"/>
        <v/>
      </c>
      <c r="E673" s="39" t="str">
        <f t="shared" ca="1" si="329"/>
        <v/>
      </c>
      <c r="F673" s="39" t="str">
        <f t="shared" ca="1" si="318"/>
        <v/>
      </c>
      <c r="G673" s="101"/>
      <c r="H673" s="39">
        <f t="shared" ca="1" si="309"/>
        <v>0</v>
      </c>
      <c r="J673" s="332"/>
      <c r="K673" s="37" t="str">
        <f t="shared" ca="1" si="319"/>
        <v/>
      </c>
      <c r="L673" s="41" t="str">
        <f t="shared" ca="1" si="320"/>
        <v/>
      </c>
      <c r="M673" s="39" t="str">
        <f t="shared" si="310"/>
        <v/>
      </c>
      <c r="N673" s="39" t="str">
        <f t="shared" ca="1" si="330"/>
        <v/>
      </c>
      <c r="O673" s="39">
        <f ca="1">ROUND(Q672*$O$5/payments_per_year,2)</f>
        <v>0</v>
      </c>
      <c r="P673" s="101"/>
      <c r="Q673" s="39">
        <f t="shared" ca="1" si="331"/>
        <v>0</v>
      </c>
      <c r="R673" s="332"/>
      <c r="S673" s="37" t="str">
        <f t="shared" ca="1" si="321"/>
        <v/>
      </c>
      <c r="T673" s="41" t="str">
        <f t="shared" ca="1" si="322"/>
        <v/>
      </c>
      <c r="U673" s="39" t="str">
        <f t="shared" si="311"/>
        <v/>
      </c>
      <c r="V673" s="39" t="str">
        <f t="shared" ca="1" si="332"/>
        <v/>
      </c>
      <c r="W673" s="39">
        <f t="shared" ca="1" si="312"/>
        <v>0</v>
      </c>
      <c r="X673" s="40"/>
      <c r="Y673" s="39">
        <f t="shared" ca="1" si="333"/>
        <v>0</v>
      </c>
      <c r="Z673" s="327"/>
      <c r="AA673" s="37" t="str">
        <f t="shared" ca="1" si="323"/>
        <v/>
      </c>
      <c r="AB673" s="41" t="str">
        <f t="shared" ca="1" si="324"/>
        <v/>
      </c>
      <c r="AC673" s="39" t="str">
        <f t="shared" si="313"/>
        <v/>
      </c>
      <c r="AD673" s="39" t="str">
        <f t="shared" ca="1" si="334"/>
        <v/>
      </c>
      <c r="AE673" s="39" t="str">
        <f t="shared" ca="1" si="325"/>
        <v/>
      </c>
      <c r="AF673" s="40"/>
      <c r="AG673" s="39">
        <f t="shared" ca="1" si="335"/>
        <v>0</v>
      </c>
      <c r="AH673" s="339"/>
      <c r="AI673" s="37" t="str">
        <f t="shared" ca="1" si="326"/>
        <v/>
      </c>
      <c r="AJ673" s="41" t="str">
        <f t="shared" ca="1" si="327"/>
        <v/>
      </c>
      <c r="AK673" s="39" t="str">
        <f t="shared" si="314"/>
        <v/>
      </c>
      <c r="AL673" s="39" t="str">
        <f t="shared" ca="1" si="336"/>
        <v/>
      </c>
      <c r="AM673" s="39" t="str">
        <f t="shared" ca="1" si="328"/>
        <v/>
      </c>
      <c r="AN673" s="40"/>
      <c r="AO673" s="39">
        <f t="shared" ca="1" si="337"/>
        <v>0</v>
      </c>
      <c r="AP673" s="339"/>
      <c r="AW673" s="329"/>
      <c r="BI673" s="329"/>
      <c r="BJ673" s="329"/>
      <c r="BK673" s="329"/>
      <c r="BL673" s="329"/>
      <c r="BM673" s="329"/>
      <c r="BN673" s="329"/>
      <c r="BO673" s="329"/>
      <c r="BP673" s="329"/>
      <c r="BQ673" s="329"/>
      <c r="BR673" s="329"/>
      <c r="BS673" s="329"/>
      <c r="BT673" s="329"/>
      <c r="BU673" s="329"/>
      <c r="BV673" s="329"/>
      <c r="BW673" s="325"/>
      <c r="BX673" s="325"/>
      <c r="BY673" s="325"/>
      <c r="BZ673" s="325"/>
      <c r="CA673" s="325"/>
      <c r="CB673" s="325"/>
      <c r="CC673" s="325"/>
      <c r="CD673" s="325"/>
      <c r="CE673" s="325"/>
      <c r="CF673" s="325"/>
      <c r="CG673" s="325"/>
      <c r="CH673" s="325"/>
      <c r="CI673" s="325"/>
      <c r="CJ673" s="325"/>
      <c r="CK673" s="325"/>
      <c r="CL673" s="325"/>
      <c r="CM673" s="325"/>
      <c r="CN673" s="325"/>
      <c r="CO673" s="325"/>
      <c r="CP673" s="325"/>
      <c r="CQ673" s="325"/>
      <c r="CR673" s="325"/>
      <c r="CS673" s="325"/>
      <c r="CT673" s="325"/>
      <c r="CU673" s="325"/>
      <c r="CV673" s="325"/>
      <c r="CW673" s="325"/>
      <c r="CX673" s="325"/>
    </row>
    <row r="674" spans="1:102" s="36" customFormat="1" ht="15" hidden="1" customHeight="1">
      <c r="A674" s="329"/>
      <c r="B674" s="37" t="str">
        <f t="shared" ca="1" si="315"/>
        <v/>
      </c>
      <c r="C674" s="41" t="str">
        <f t="shared" ca="1" si="316"/>
        <v/>
      </c>
      <c r="D674" s="39" t="str">
        <f t="shared" ca="1" si="317"/>
        <v/>
      </c>
      <c r="E674" s="39" t="str">
        <f t="shared" ca="1" si="329"/>
        <v/>
      </c>
      <c r="F674" s="39" t="str">
        <f t="shared" ca="1" si="318"/>
        <v/>
      </c>
      <c r="G674" s="101"/>
      <c r="H674" s="39">
        <f t="shared" ca="1" si="309"/>
        <v>0</v>
      </c>
      <c r="J674" s="332"/>
      <c r="K674" s="37" t="str">
        <f t="shared" ca="1" si="319"/>
        <v/>
      </c>
      <c r="L674" s="41" t="str">
        <f t="shared" ca="1" si="320"/>
        <v/>
      </c>
      <c r="M674" s="39" t="str">
        <f t="shared" si="310"/>
        <v/>
      </c>
      <c r="N674" s="39" t="str">
        <f t="shared" ca="1" si="330"/>
        <v/>
      </c>
      <c r="O674" s="39" t="str">
        <f ca="1">IF(L674="","",ROUND(Q673*$O$5/payments_per_year,2))</f>
        <v/>
      </c>
      <c r="P674" s="101"/>
      <c r="Q674" s="39">
        <f t="shared" ca="1" si="331"/>
        <v>0</v>
      </c>
      <c r="R674" s="332"/>
      <c r="S674" s="37" t="str">
        <f t="shared" ca="1" si="321"/>
        <v/>
      </c>
      <c r="T674" s="41" t="str">
        <f t="shared" ca="1" si="322"/>
        <v/>
      </c>
      <c r="U674" s="39" t="str">
        <f t="shared" si="311"/>
        <v/>
      </c>
      <c r="V674" s="39" t="str">
        <f t="shared" ca="1" si="332"/>
        <v/>
      </c>
      <c r="W674" s="39">
        <f t="shared" ca="1" si="312"/>
        <v>0</v>
      </c>
      <c r="X674" s="40"/>
      <c r="Y674" s="39">
        <f t="shared" ca="1" si="333"/>
        <v>0</v>
      </c>
      <c r="Z674" s="327"/>
      <c r="AA674" s="37" t="str">
        <f t="shared" ca="1" si="323"/>
        <v/>
      </c>
      <c r="AB674" s="41" t="str">
        <f t="shared" ca="1" si="324"/>
        <v/>
      </c>
      <c r="AC674" s="39" t="str">
        <f t="shared" si="313"/>
        <v/>
      </c>
      <c r="AD674" s="39" t="str">
        <f t="shared" ca="1" si="334"/>
        <v/>
      </c>
      <c r="AE674" s="39" t="str">
        <f t="shared" ca="1" si="325"/>
        <v/>
      </c>
      <c r="AF674" s="40"/>
      <c r="AG674" s="39">
        <f t="shared" ca="1" si="335"/>
        <v>0</v>
      </c>
      <c r="AH674" s="339"/>
      <c r="AI674" s="37" t="str">
        <f t="shared" ca="1" si="326"/>
        <v/>
      </c>
      <c r="AJ674" s="41" t="str">
        <f t="shared" ca="1" si="327"/>
        <v/>
      </c>
      <c r="AK674" s="39" t="str">
        <f t="shared" si="314"/>
        <v/>
      </c>
      <c r="AL674" s="39" t="str">
        <f t="shared" ca="1" si="336"/>
        <v/>
      </c>
      <c r="AM674" s="39" t="str">
        <f t="shared" ca="1" si="328"/>
        <v/>
      </c>
      <c r="AN674" s="40"/>
      <c r="AO674" s="39">
        <f t="shared" ca="1" si="337"/>
        <v>0</v>
      </c>
      <c r="AP674" s="339"/>
      <c r="AW674" s="329"/>
      <c r="BI674" s="329"/>
      <c r="BJ674" s="329"/>
      <c r="BK674" s="329"/>
      <c r="BL674" s="329"/>
      <c r="BM674" s="329"/>
      <c r="BN674" s="329"/>
      <c r="BO674" s="329"/>
      <c r="BP674" s="329"/>
      <c r="BQ674" s="329"/>
      <c r="BR674" s="329"/>
      <c r="BS674" s="329"/>
      <c r="BT674" s="329"/>
      <c r="BU674" s="329"/>
      <c r="BV674" s="329"/>
      <c r="BW674" s="325"/>
      <c r="BX674" s="325"/>
      <c r="BY674" s="325"/>
      <c r="BZ674" s="325"/>
      <c r="CA674" s="325"/>
      <c r="CB674" s="325"/>
      <c r="CC674" s="325"/>
      <c r="CD674" s="325"/>
      <c r="CE674" s="325"/>
      <c r="CF674" s="325"/>
      <c r="CG674" s="325"/>
      <c r="CH674" s="325"/>
      <c r="CI674" s="325"/>
      <c r="CJ674" s="325"/>
      <c r="CK674" s="325"/>
      <c r="CL674" s="325"/>
      <c r="CM674" s="325"/>
      <c r="CN674" s="325"/>
      <c r="CO674" s="325"/>
      <c r="CP674" s="325"/>
      <c r="CQ674" s="325"/>
      <c r="CR674" s="325"/>
      <c r="CS674" s="325"/>
      <c r="CT674" s="325"/>
      <c r="CU674" s="325"/>
      <c r="CV674" s="325"/>
      <c r="CW674" s="325"/>
      <c r="CX674" s="325"/>
    </row>
    <row r="675" spans="1:102" s="36" customFormat="1" ht="15" hidden="1" customHeight="1">
      <c r="A675" s="329"/>
      <c r="B675" s="37" t="str">
        <f t="shared" ca="1" si="315"/>
        <v/>
      </c>
      <c r="C675" s="41" t="str">
        <f t="shared" ca="1" si="316"/>
        <v/>
      </c>
      <c r="D675" s="39" t="str">
        <f t="shared" ca="1" si="317"/>
        <v/>
      </c>
      <c r="E675" s="39" t="str">
        <f t="shared" ca="1" si="329"/>
        <v/>
      </c>
      <c r="F675" s="39" t="str">
        <f t="shared" ca="1" si="318"/>
        <v/>
      </c>
      <c r="G675" s="101"/>
      <c r="H675" s="39">
        <f t="shared" ca="1" si="309"/>
        <v>0</v>
      </c>
      <c r="J675" s="332"/>
      <c r="K675" s="37" t="str">
        <f t="shared" ca="1" si="319"/>
        <v/>
      </c>
      <c r="L675" s="41" t="str">
        <f t="shared" ca="1" si="320"/>
        <v/>
      </c>
      <c r="M675" s="39" t="str">
        <f t="shared" si="310"/>
        <v/>
      </c>
      <c r="N675" s="39" t="str">
        <f t="shared" ca="1" si="330"/>
        <v/>
      </c>
      <c r="O675" s="39">
        <f ca="1">ROUND(Q674*$O$5/payments_per_year,2)</f>
        <v>0</v>
      </c>
      <c r="P675" s="101"/>
      <c r="Q675" s="39">
        <f t="shared" ca="1" si="331"/>
        <v>0</v>
      </c>
      <c r="R675" s="332"/>
      <c r="S675" s="37" t="str">
        <f t="shared" ca="1" si="321"/>
        <v/>
      </c>
      <c r="T675" s="41" t="str">
        <f t="shared" ca="1" si="322"/>
        <v/>
      </c>
      <c r="U675" s="39" t="str">
        <f t="shared" si="311"/>
        <v/>
      </c>
      <c r="V675" s="39" t="str">
        <f t="shared" ca="1" si="332"/>
        <v/>
      </c>
      <c r="W675" s="39">
        <f t="shared" ca="1" si="312"/>
        <v>0</v>
      </c>
      <c r="X675" s="40"/>
      <c r="Y675" s="39">
        <f t="shared" ca="1" si="333"/>
        <v>0</v>
      </c>
      <c r="Z675" s="327"/>
      <c r="AA675" s="37" t="str">
        <f t="shared" ca="1" si="323"/>
        <v/>
      </c>
      <c r="AB675" s="41" t="str">
        <f t="shared" ca="1" si="324"/>
        <v/>
      </c>
      <c r="AC675" s="39" t="str">
        <f t="shared" si="313"/>
        <v/>
      </c>
      <c r="AD675" s="39" t="str">
        <f t="shared" ca="1" si="334"/>
        <v/>
      </c>
      <c r="AE675" s="39" t="str">
        <f t="shared" ca="1" si="325"/>
        <v/>
      </c>
      <c r="AF675" s="40"/>
      <c r="AG675" s="39">
        <f t="shared" ca="1" si="335"/>
        <v>0</v>
      </c>
      <c r="AH675" s="339"/>
      <c r="AI675" s="37" t="str">
        <f t="shared" ca="1" si="326"/>
        <v/>
      </c>
      <c r="AJ675" s="41" t="str">
        <f t="shared" ca="1" si="327"/>
        <v/>
      </c>
      <c r="AK675" s="39" t="str">
        <f t="shared" si="314"/>
        <v/>
      </c>
      <c r="AL675" s="39" t="str">
        <f t="shared" ca="1" si="336"/>
        <v/>
      </c>
      <c r="AM675" s="39" t="str">
        <f t="shared" ca="1" si="328"/>
        <v/>
      </c>
      <c r="AN675" s="40"/>
      <c r="AO675" s="39">
        <f t="shared" ca="1" si="337"/>
        <v>0</v>
      </c>
      <c r="AP675" s="339"/>
      <c r="AW675" s="329"/>
      <c r="BI675" s="329"/>
      <c r="BJ675" s="329"/>
      <c r="BK675" s="329"/>
      <c r="BL675" s="329"/>
      <c r="BM675" s="329"/>
      <c r="BN675" s="329"/>
      <c r="BO675" s="329"/>
      <c r="BP675" s="329"/>
      <c r="BQ675" s="329"/>
      <c r="BR675" s="329"/>
      <c r="BS675" s="329"/>
      <c r="BT675" s="329"/>
      <c r="BU675" s="329"/>
      <c r="BV675" s="329"/>
      <c r="BW675" s="325"/>
      <c r="BX675" s="325"/>
      <c r="BY675" s="325"/>
      <c r="BZ675" s="325"/>
      <c r="CA675" s="325"/>
      <c r="CB675" s="325"/>
      <c r="CC675" s="325"/>
      <c r="CD675" s="325"/>
      <c r="CE675" s="325"/>
      <c r="CF675" s="325"/>
      <c r="CG675" s="325"/>
      <c r="CH675" s="325"/>
      <c r="CI675" s="325"/>
      <c r="CJ675" s="325"/>
      <c r="CK675" s="325"/>
      <c r="CL675" s="325"/>
      <c r="CM675" s="325"/>
      <c r="CN675" s="325"/>
      <c r="CO675" s="325"/>
      <c r="CP675" s="325"/>
      <c r="CQ675" s="325"/>
      <c r="CR675" s="325"/>
      <c r="CS675" s="325"/>
      <c r="CT675" s="325"/>
      <c r="CU675" s="325"/>
      <c r="CV675" s="325"/>
      <c r="CW675" s="325"/>
      <c r="CX675" s="325"/>
    </row>
    <row r="676" spans="1:102" s="36" customFormat="1" ht="15" hidden="1" customHeight="1">
      <c r="A676" s="329"/>
      <c r="B676" s="37" t="str">
        <f t="shared" ca="1" si="315"/>
        <v/>
      </c>
      <c r="C676" s="41" t="str">
        <f t="shared" ca="1" si="316"/>
        <v/>
      </c>
      <c r="D676" s="39" t="str">
        <f t="shared" ca="1" si="317"/>
        <v/>
      </c>
      <c r="E676" s="39" t="str">
        <f t="shared" ca="1" si="329"/>
        <v/>
      </c>
      <c r="F676" s="39" t="str">
        <f t="shared" ca="1" si="318"/>
        <v/>
      </c>
      <c r="G676" s="101"/>
      <c r="H676" s="39">
        <f t="shared" ca="1" si="309"/>
        <v>0</v>
      </c>
      <c r="J676" s="332"/>
      <c r="K676" s="37" t="str">
        <f t="shared" ca="1" si="319"/>
        <v/>
      </c>
      <c r="L676" s="41" t="str">
        <f t="shared" ca="1" si="320"/>
        <v/>
      </c>
      <c r="M676" s="39" t="str">
        <f t="shared" si="310"/>
        <v/>
      </c>
      <c r="N676" s="39" t="str">
        <f t="shared" ca="1" si="330"/>
        <v/>
      </c>
      <c r="O676" s="39" t="str">
        <f ca="1">IF(L676="","",ROUND(Q675*$O$5/payments_per_year,2))</f>
        <v/>
      </c>
      <c r="P676" s="101"/>
      <c r="Q676" s="39">
        <f t="shared" ca="1" si="331"/>
        <v>0</v>
      </c>
      <c r="R676" s="332"/>
      <c r="S676" s="37" t="str">
        <f t="shared" ca="1" si="321"/>
        <v/>
      </c>
      <c r="T676" s="41" t="str">
        <f t="shared" ca="1" si="322"/>
        <v/>
      </c>
      <c r="U676" s="39" t="str">
        <f t="shared" si="311"/>
        <v/>
      </c>
      <c r="V676" s="39" t="str">
        <f t="shared" ca="1" si="332"/>
        <v/>
      </c>
      <c r="W676" s="39">
        <f t="shared" ca="1" si="312"/>
        <v>0</v>
      </c>
      <c r="X676" s="40"/>
      <c r="Y676" s="39">
        <f t="shared" ca="1" si="333"/>
        <v>0</v>
      </c>
      <c r="Z676" s="327"/>
      <c r="AA676" s="37" t="str">
        <f t="shared" ca="1" si="323"/>
        <v/>
      </c>
      <c r="AB676" s="41" t="str">
        <f t="shared" ca="1" si="324"/>
        <v/>
      </c>
      <c r="AC676" s="39" t="str">
        <f t="shared" si="313"/>
        <v/>
      </c>
      <c r="AD676" s="39" t="str">
        <f t="shared" ca="1" si="334"/>
        <v/>
      </c>
      <c r="AE676" s="39" t="str">
        <f t="shared" ca="1" si="325"/>
        <v/>
      </c>
      <c r="AF676" s="40"/>
      <c r="AG676" s="39">
        <f t="shared" ca="1" si="335"/>
        <v>0</v>
      </c>
      <c r="AH676" s="339"/>
      <c r="AI676" s="37" t="str">
        <f t="shared" ca="1" si="326"/>
        <v/>
      </c>
      <c r="AJ676" s="41" t="str">
        <f t="shared" ca="1" si="327"/>
        <v/>
      </c>
      <c r="AK676" s="39" t="str">
        <f t="shared" si="314"/>
        <v/>
      </c>
      <c r="AL676" s="39" t="str">
        <f t="shared" ca="1" si="336"/>
        <v/>
      </c>
      <c r="AM676" s="39" t="str">
        <f t="shared" ca="1" si="328"/>
        <v/>
      </c>
      <c r="AN676" s="40"/>
      <c r="AO676" s="39">
        <f t="shared" ca="1" si="337"/>
        <v>0</v>
      </c>
      <c r="AP676" s="339"/>
      <c r="AW676" s="329"/>
      <c r="BI676" s="329"/>
      <c r="BJ676" s="329"/>
      <c r="BK676" s="329"/>
      <c r="BL676" s="329"/>
      <c r="BM676" s="329"/>
      <c r="BN676" s="329"/>
      <c r="BO676" s="329"/>
      <c r="BP676" s="329"/>
      <c r="BQ676" s="329"/>
      <c r="BR676" s="329"/>
      <c r="BS676" s="329"/>
      <c r="BT676" s="329"/>
      <c r="BU676" s="329"/>
      <c r="BV676" s="329"/>
      <c r="BW676" s="325"/>
      <c r="BX676" s="325"/>
      <c r="BY676" s="325"/>
      <c r="BZ676" s="325"/>
      <c r="CA676" s="325"/>
      <c r="CB676" s="325"/>
      <c r="CC676" s="325"/>
      <c r="CD676" s="325"/>
      <c r="CE676" s="325"/>
      <c r="CF676" s="325"/>
      <c r="CG676" s="325"/>
      <c r="CH676" s="325"/>
      <c r="CI676" s="325"/>
      <c r="CJ676" s="325"/>
      <c r="CK676" s="325"/>
      <c r="CL676" s="325"/>
      <c r="CM676" s="325"/>
      <c r="CN676" s="325"/>
      <c r="CO676" s="325"/>
      <c r="CP676" s="325"/>
      <c r="CQ676" s="325"/>
      <c r="CR676" s="325"/>
      <c r="CS676" s="325"/>
      <c r="CT676" s="325"/>
      <c r="CU676" s="325"/>
      <c r="CV676" s="325"/>
      <c r="CW676" s="325"/>
      <c r="CX676" s="325"/>
    </row>
    <row r="677" spans="1:102" s="36" customFormat="1" ht="15" hidden="1" customHeight="1">
      <c r="A677" s="329"/>
      <c r="B677" s="37" t="str">
        <f t="shared" ca="1" si="315"/>
        <v/>
      </c>
      <c r="C677" s="41" t="str">
        <f t="shared" ca="1" si="316"/>
        <v/>
      </c>
      <c r="D677" s="39" t="str">
        <f t="shared" ca="1" si="317"/>
        <v/>
      </c>
      <c r="E677" s="39" t="str">
        <f t="shared" ca="1" si="329"/>
        <v/>
      </c>
      <c r="F677" s="39" t="str">
        <f t="shared" ca="1" si="318"/>
        <v/>
      </c>
      <c r="G677" s="101"/>
      <c r="H677" s="39">
        <f t="shared" ca="1" si="309"/>
        <v>0</v>
      </c>
      <c r="J677" s="332"/>
      <c r="K677" s="37" t="str">
        <f t="shared" ca="1" si="319"/>
        <v/>
      </c>
      <c r="L677" s="41" t="str">
        <f t="shared" ca="1" si="320"/>
        <v/>
      </c>
      <c r="M677" s="39" t="str">
        <f t="shared" si="310"/>
        <v/>
      </c>
      <c r="N677" s="39" t="str">
        <f t="shared" ca="1" si="330"/>
        <v/>
      </c>
      <c r="O677" s="39">
        <f ca="1">ROUND(Q676*$O$5/payments_per_year,2)</f>
        <v>0</v>
      </c>
      <c r="P677" s="101"/>
      <c r="Q677" s="39">
        <f t="shared" ca="1" si="331"/>
        <v>0</v>
      </c>
      <c r="R677" s="332"/>
      <c r="S677" s="37" t="str">
        <f t="shared" ca="1" si="321"/>
        <v/>
      </c>
      <c r="T677" s="41" t="str">
        <f t="shared" ca="1" si="322"/>
        <v/>
      </c>
      <c r="U677" s="39" t="str">
        <f t="shared" si="311"/>
        <v/>
      </c>
      <c r="V677" s="39" t="str">
        <f t="shared" ca="1" si="332"/>
        <v/>
      </c>
      <c r="W677" s="39">
        <f t="shared" ca="1" si="312"/>
        <v>0</v>
      </c>
      <c r="X677" s="40"/>
      <c r="Y677" s="39">
        <f t="shared" ca="1" si="333"/>
        <v>0</v>
      </c>
      <c r="Z677" s="327"/>
      <c r="AA677" s="37" t="str">
        <f t="shared" ca="1" si="323"/>
        <v/>
      </c>
      <c r="AB677" s="41" t="str">
        <f t="shared" ca="1" si="324"/>
        <v/>
      </c>
      <c r="AC677" s="39" t="str">
        <f t="shared" si="313"/>
        <v/>
      </c>
      <c r="AD677" s="39" t="str">
        <f t="shared" ca="1" si="334"/>
        <v/>
      </c>
      <c r="AE677" s="39" t="str">
        <f t="shared" ca="1" si="325"/>
        <v/>
      </c>
      <c r="AF677" s="40"/>
      <c r="AG677" s="39">
        <f t="shared" ca="1" si="335"/>
        <v>0</v>
      </c>
      <c r="AH677" s="339"/>
      <c r="AI677" s="37" t="str">
        <f t="shared" ca="1" si="326"/>
        <v/>
      </c>
      <c r="AJ677" s="41" t="str">
        <f t="shared" ca="1" si="327"/>
        <v/>
      </c>
      <c r="AK677" s="39" t="str">
        <f t="shared" si="314"/>
        <v/>
      </c>
      <c r="AL677" s="39" t="str">
        <f t="shared" ca="1" si="336"/>
        <v/>
      </c>
      <c r="AM677" s="39" t="str">
        <f t="shared" ca="1" si="328"/>
        <v/>
      </c>
      <c r="AN677" s="40"/>
      <c r="AO677" s="39">
        <f t="shared" ca="1" si="337"/>
        <v>0</v>
      </c>
      <c r="AP677" s="339"/>
      <c r="AW677" s="329"/>
      <c r="BI677" s="329"/>
      <c r="BJ677" s="329"/>
      <c r="BK677" s="329"/>
      <c r="BL677" s="329"/>
      <c r="BM677" s="329"/>
      <c r="BN677" s="329"/>
      <c r="BO677" s="329"/>
      <c r="BP677" s="329"/>
      <c r="BQ677" s="329"/>
      <c r="BR677" s="329"/>
      <c r="BS677" s="329"/>
      <c r="BT677" s="329"/>
      <c r="BU677" s="329"/>
      <c r="BV677" s="329"/>
      <c r="BW677" s="325"/>
      <c r="BX677" s="325"/>
      <c r="BY677" s="325"/>
      <c r="BZ677" s="325"/>
      <c r="CA677" s="325"/>
      <c r="CB677" s="325"/>
      <c r="CC677" s="325"/>
      <c r="CD677" s="325"/>
      <c r="CE677" s="325"/>
      <c r="CF677" s="325"/>
      <c r="CG677" s="325"/>
      <c r="CH677" s="325"/>
      <c r="CI677" s="325"/>
      <c r="CJ677" s="325"/>
      <c r="CK677" s="325"/>
      <c r="CL677" s="325"/>
      <c r="CM677" s="325"/>
      <c r="CN677" s="325"/>
      <c r="CO677" s="325"/>
      <c r="CP677" s="325"/>
      <c r="CQ677" s="325"/>
      <c r="CR677" s="325"/>
      <c r="CS677" s="325"/>
      <c r="CT677" s="325"/>
      <c r="CU677" s="325"/>
      <c r="CV677" s="325"/>
      <c r="CW677" s="325"/>
      <c r="CX677" s="325"/>
    </row>
    <row r="678" spans="1:102" s="36" customFormat="1" ht="15" hidden="1" customHeight="1">
      <c r="A678" s="329"/>
      <c r="B678" s="37" t="str">
        <f t="shared" ca="1" si="315"/>
        <v/>
      </c>
      <c r="C678" s="41" t="str">
        <f t="shared" ca="1" si="316"/>
        <v/>
      </c>
      <c r="D678" s="39" t="str">
        <f t="shared" ca="1" si="317"/>
        <v/>
      </c>
      <c r="E678" s="39" t="str">
        <f t="shared" ca="1" si="329"/>
        <v/>
      </c>
      <c r="F678" s="39" t="str">
        <f t="shared" ca="1" si="318"/>
        <v/>
      </c>
      <c r="G678" s="101"/>
      <c r="H678" s="39">
        <f t="shared" ca="1" si="309"/>
        <v>0</v>
      </c>
      <c r="J678" s="332"/>
      <c r="K678" s="37" t="str">
        <f t="shared" ca="1" si="319"/>
        <v/>
      </c>
      <c r="L678" s="41" t="str">
        <f t="shared" ca="1" si="320"/>
        <v/>
      </c>
      <c r="M678" s="39" t="str">
        <f t="shared" si="310"/>
        <v/>
      </c>
      <c r="N678" s="39" t="str">
        <f t="shared" ca="1" si="330"/>
        <v/>
      </c>
      <c r="O678" s="39" t="str">
        <f ca="1">IF(L678="","",ROUND(Q677*$O$5/payments_per_year,2))</f>
        <v/>
      </c>
      <c r="P678" s="101"/>
      <c r="Q678" s="39">
        <f t="shared" ca="1" si="331"/>
        <v>0</v>
      </c>
      <c r="R678" s="332"/>
      <c r="S678" s="37" t="str">
        <f t="shared" ca="1" si="321"/>
        <v/>
      </c>
      <c r="T678" s="41" t="str">
        <f t="shared" ca="1" si="322"/>
        <v/>
      </c>
      <c r="U678" s="39" t="str">
        <f t="shared" si="311"/>
        <v/>
      </c>
      <c r="V678" s="39" t="str">
        <f t="shared" ca="1" si="332"/>
        <v/>
      </c>
      <c r="W678" s="39">
        <f t="shared" ca="1" si="312"/>
        <v>0</v>
      </c>
      <c r="X678" s="40"/>
      <c r="Y678" s="39">
        <f t="shared" ca="1" si="333"/>
        <v>0</v>
      </c>
      <c r="Z678" s="327"/>
      <c r="AA678" s="37" t="str">
        <f t="shared" ca="1" si="323"/>
        <v/>
      </c>
      <c r="AB678" s="41" t="str">
        <f t="shared" ca="1" si="324"/>
        <v/>
      </c>
      <c r="AC678" s="39" t="str">
        <f t="shared" si="313"/>
        <v/>
      </c>
      <c r="AD678" s="39" t="str">
        <f t="shared" ca="1" si="334"/>
        <v/>
      </c>
      <c r="AE678" s="39" t="str">
        <f t="shared" ca="1" si="325"/>
        <v/>
      </c>
      <c r="AF678" s="40"/>
      <c r="AG678" s="39">
        <f t="shared" ca="1" si="335"/>
        <v>0</v>
      </c>
      <c r="AH678" s="339"/>
      <c r="AI678" s="37" t="str">
        <f t="shared" ca="1" si="326"/>
        <v/>
      </c>
      <c r="AJ678" s="41" t="str">
        <f t="shared" ca="1" si="327"/>
        <v/>
      </c>
      <c r="AK678" s="39" t="str">
        <f t="shared" si="314"/>
        <v/>
      </c>
      <c r="AL678" s="39" t="str">
        <f t="shared" ca="1" si="336"/>
        <v/>
      </c>
      <c r="AM678" s="39" t="str">
        <f t="shared" ca="1" si="328"/>
        <v/>
      </c>
      <c r="AN678" s="40"/>
      <c r="AO678" s="39">
        <f t="shared" ca="1" si="337"/>
        <v>0</v>
      </c>
      <c r="AP678" s="339"/>
      <c r="AW678" s="329"/>
      <c r="BI678" s="329"/>
      <c r="BJ678" s="329"/>
      <c r="BK678" s="329"/>
      <c r="BL678" s="329"/>
      <c r="BM678" s="329"/>
      <c r="BN678" s="329"/>
      <c r="BO678" s="329"/>
      <c r="BP678" s="329"/>
      <c r="BQ678" s="329"/>
      <c r="BR678" s="329"/>
      <c r="BS678" s="329"/>
      <c r="BT678" s="329"/>
      <c r="BU678" s="329"/>
      <c r="BV678" s="329"/>
      <c r="BW678" s="325"/>
      <c r="BX678" s="325"/>
      <c r="BY678" s="325"/>
      <c r="BZ678" s="325"/>
      <c r="CA678" s="325"/>
      <c r="CB678" s="325"/>
      <c r="CC678" s="325"/>
      <c r="CD678" s="325"/>
      <c r="CE678" s="325"/>
      <c r="CF678" s="325"/>
      <c r="CG678" s="325"/>
      <c r="CH678" s="325"/>
      <c r="CI678" s="325"/>
      <c r="CJ678" s="325"/>
      <c r="CK678" s="325"/>
      <c r="CL678" s="325"/>
      <c r="CM678" s="325"/>
      <c r="CN678" s="325"/>
      <c r="CO678" s="325"/>
      <c r="CP678" s="325"/>
      <c r="CQ678" s="325"/>
      <c r="CR678" s="325"/>
      <c r="CS678" s="325"/>
      <c r="CT678" s="325"/>
      <c r="CU678" s="325"/>
      <c r="CV678" s="325"/>
      <c r="CW678" s="325"/>
      <c r="CX678" s="325"/>
    </row>
    <row r="679" spans="1:102" s="36" customFormat="1" ht="15" hidden="1" customHeight="1">
      <c r="A679" s="329"/>
      <c r="B679" s="37" t="str">
        <f t="shared" ca="1" si="315"/>
        <v/>
      </c>
      <c r="C679" s="41" t="str">
        <f t="shared" ca="1" si="316"/>
        <v/>
      </c>
      <c r="D679" s="39" t="str">
        <f t="shared" ca="1" si="317"/>
        <v/>
      </c>
      <c r="E679" s="39" t="str">
        <f t="shared" ca="1" si="329"/>
        <v/>
      </c>
      <c r="F679" s="39" t="str">
        <f t="shared" ca="1" si="318"/>
        <v/>
      </c>
      <c r="G679" s="101"/>
      <c r="H679" s="39">
        <f t="shared" ca="1" si="309"/>
        <v>0</v>
      </c>
      <c r="J679" s="332"/>
      <c r="K679" s="37" t="str">
        <f t="shared" ca="1" si="319"/>
        <v/>
      </c>
      <c r="L679" s="41" t="str">
        <f t="shared" ca="1" si="320"/>
        <v/>
      </c>
      <c r="M679" s="39" t="str">
        <f t="shared" si="310"/>
        <v/>
      </c>
      <c r="N679" s="39" t="str">
        <f t="shared" ca="1" si="330"/>
        <v/>
      </c>
      <c r="O679" s="39">
        <f ca="1">ROUND(Q678*$O$5/payments_per_year,2)</f>
        <v>0</v>
      </c>
      <c r="P679" s="101"/>
      <c r="Q679" s="39">
        <f t="shared" ca="1" si="331"/>
        <v>0</v>
      </c>
      <c r="R679" s="332"/>
      <c r="S679" s="37" t="str">
        <f t="shared" ca="1" si="321"/>
        <v/>
      </c>
      <c r="T679" s="41" t="str">
        <f t="shared" ca="1" si="322"/>
        <v/>
      </c>
      <c r="U679" s="39" t="str">
        <f t="shared" si="311"/>
        <v/>
      </c>
      <c r="V679" s="39" t="str">
        <f t="shared" ca="1" si="332"/>
        <v/>
      </c>
      <c r="W679" s="39">
        <f t="shared" ca="1" si="312"/>
        <v>0</v>
      </c>
      <c r="X679" s="40"/>
      <c r="Y679" s="39">
        <f t="shared" ca="1" si="333"/>
        <v>0</v>
      </c>
      <c r="Z679" s="327"/>
      <c r="AA679" s="37" t="str">
        <f t="shared" ca="1" si="323"/>
        <v/>
      </c>
      <c r="AB679" s="41" t="str">
        <f t="shared" ca="1" si="324"/>
        <v/>
      </c>
      <c r="AC679" s="39" t="str">
        <f t="shared" si="313"/>
        <v/>
      </c>
      <c r="AD679" s="39" t="str">
        <f t="shared" ca="1" si="334"/>
        <v/>
      </c>
      <c r="AE679" s="39" t="str">
        <f t="shared" ca="1" si="325"/>
        <v/>
      </c>
      <c r="AF679" s="40"/>
      <c r="AG679" s="39">
        <f t="shared" ca="1" si="335"/>
        <v>0</v>
      </c>
      <c r="AH679" s="339"/>
      <c r="AI679" s="37" t="str">
        <f t="shared" ca="1" si="326"/>
        <v/>
      </c>
      <c r="AJ679" s="41" t="str">
        <f t="shared" ca="1" si="327"/>
        <v/>
      </c>
      <c r="AK679" s="39" t="str">
        <f t="shared" si="314"/>
        <v/>
      </c>
      <c r="AL679" s="39" t="str">
        <f t="shared" ca="1" si="336"/>
        <v/>
      </c>
      <c r="AM679" s="39" t="str">
        <f t="shared" ca="1" si="328"/>
        <v/>
      </c>
      <c r="AN679" s="40"/>
      <c r="AO679" s="39">
        <f t="shared" ca="1" si="337"/>
        <v>0</v>
      </c>
      <c r="AP679" s="339"/>
      <c r="AW679" s="329"/>
      <c r="BI679" s="329"/>
      <c r="BJ679" s="329"/>
      <c r="BK679" s="329"/>
      <c r="BL679" s="329"/>
      <c r="BM679" s="329"/>
      <c r="BN679" s="329"/>
      <c r="BO679" s="329"/>
      <c r="BP679" s="329"/>
      <c r="BQ679" s="329"/>
      <c r="BR679" s="329"/>
      <c r="BS679" s="329"/>
      <c r="BT679" s="329"/>
      <c r="BU679" s="329"/>
      <c r="BV679" s="329"/>
      <c r="BW679" s="325"/>
      <c r="BX679" s="325"/>
      <c r="BY679" s="325"/>
      <c r="BZ679" s="325"/>
      <c r="CA679" s="325"/>
      <c r="CB679" s="325"/>
      <c r="CC679" s="325"/>
      <c r="CD679" s="325"/>
      <c r="CE679" s="325"/>
      <c r="CF679" s="325"/>
      <c r="CG679" s="325"/>
      <c r="CH679" s="325"/>
      <c r="CI679" s="325"/>
      <c r="CJ679" s="325"/>
      <c r="CK679" s="325"/>
      <c r="CL679" s="325"/>
      <c r="CM679" s="325"/>
      <c r="CN679" s="325"/>
      <c r="CO679" s="325"/>
      <c r="CP679" s="325"/>
      <c r="CQ679" s="325"/>
      <c r="CR679" s="325"/>
      <c r="CS679" s="325"/>
      <c r="CT679" s="325"/>
      <c r="CU679" s="325"/>
      <c r="CV679" s="325"/>
      <c r="CW679" s="325"/>
      <c r="CX679" s="325"/>
    </row>
    <row r="680" spans="1:102" s="36" customFormat="1" ht="15" hidden="1" customHeight="1">
      <c r="A680" s="329"/>
      <c r="B680" s="37" t="str">
        <f t="shared" ca="1" si="315"/>
        <v/>
      </c>
      <c r="C680" s="41" t="str">
        <f t="shared" ca="1" si="316"/>
        <v/>
      </c>
      <c r="D680" s="39" t="str">
        <f t="shared" ca="1" si="317"/>
        <v/>
      </c>
      <c r="E680" s="39" t="str">
        <f t="shared" ca="1" si="329"/>
        <v/>
      </c>
      <c r="F680" s="39" t="str">
        <f t="shared" ca="1" si="318"/>
        <v/>
      </c>
      <c r="G680" s="101"/>
      <c r="H680" s="39">
        <f t="shared" ca="1" si="309"/>
        <v>0</v>
      </c>
      <c r="J680" s="332"/>
      <c r="K680" s="37" t="str">
        <f t="shared" ca="1" si="319"/>
        <v/>
      </c>
      <c r="L680" s="41" t="str">
        <f t="shared" ca="1" si="320"/>
        <v/>
      </c>
      <c r="M680" s="39" t="str">
        <f t="shared" si="310"/>
        <v/>
      </c>
      <c r="N680" s="39" t="str">
        <f t="shared" ca="1" si="330"/>
        <v/>
      </c>
      <c r="O680" s="39" t="str">
        <f ca="1">IF(L680="","",ROUND(Q679*$O$5/payments_per_year,2))</f>
        <v/>
      </c>
      <c r="P680" s="101"/>
      <c r="Q680" s="39">
        <f t="shared" ca="1" si="331"/>
        <v>0</v>
      </c>
      <c r="R680" s="332"/>
      <c r="S680" s="37" t="str">
        <f t="shared" ca="1" si="321"/>
        <v/>
      </c>
      <c r="T680" s="41" t="str">
        <f t="shared" ca="1" si="322"/>
        <v/>
      </c>
      <c r="U680" s="39" t="str">
        <f t="shared" si="311"/>
        <v/>
      </c>
      <c r="V680" s="39" t="str">
        <f t="shared" ca="1" si="332"/>
        <v/>
      </c>
      <c r="W680" s="39">
        <f t="shared" ca="1" si="312"/>
        <v>0</v>
      </c>
      <c r="X680" s="40"/>
      <c r="Y680" s="39">
        <f t="shared" ca="1" si="333"/>
        <v>0</v>
      </c>
      <c r="Z680" s="327"/>
      <c r="AA680" s="37" t="str">
        <f t="shared" ca="1" si="323"/>
        <v/>
      </c>
      <c r="AB680" s="41" t="str">
        <f t="shared" ca="1" si="324"/>
        <v/>
      </c>
      <c r="AC680" s="39" t="str">
        <f t="shared" si="313"/>
        <v/>
      </c>
      <c r="AD680" s="39" t="str">
        <f t="shared" ca="1" si="334"/>
        <v/>
      </c>
      <c r="AE680" s="39" t="str">
        <f t="shared" ca="1" si="325"/>
        <v/>
      </c>
      <c r="AF680" s="40"/>
      <c r="AG680" s="39">
        <f t="shared" ca="1" si="335"/>
        <v>0</v>
      </c>
      <c r="AH680" s="339"/>
      <c r="AI680" s="37" t="str">
        <f t="shared" ca="1" si="326"/>
        <v/>
      </c>
      <c r="AJ680" s="41" t="str">
        <f t="shared" ca="1" si="327"/>
        <v/>
      </c>
      <c r="AK680" s="39" t="str">
        <f t="shared" si="314"/>
        <v/>
      </c>
      <c r="AL680" s="39" t="str">
        <f t="shared" ca="1" si="336"/>
        <v/>
      </c>
      <c r="AM680" s="39" t="str">
        <f t="shared" ca="1" si="328"/>
        <v/>
      </c>
      <c r="AN680" s="40"/>
      <c r="AO680" s="39">
        <f t="shared" ca="1" si="337"/>
        <v>0</v>
      </c>
      <c r="AP680" s="339"/>
      <c r="AW680" s="329"/>
      <c r="BI680" s="329"/>
      <c r="BJ680" s="329"/>
      <c r="BK680" s="329"/>
      <c r="BL680" s="329"/>
      <c r="BM680" s="329"/>
      <c r="BN680" s="329"/>
      <c r="BO680" s="329"/>
      <c r="BP680" s="329"/>
      <c r="BQ680" s="329"/>
      <c r="BR680" s="329"/>
      <c r="BS680" s="329"/>
      <c r="BT680" s="329"/>
      <c r="BU680" s="329"/>
      <c r="BV680" s="329"/>
      <c r="BW680" s="325"/>
      <c r="BX680" s="325"/>
      <c r="BY680" s="325"/>
      <c r="BZ680" s="325"/>
      <c r="CA680" s="325"/>
      <c r="CB680" s="325"/>
      <c r="CC680" s="325"/>
      <c r="CD680" s="325"/>
      <c r="CE680" s="325"/>
      <c r="CF680" s="325"/>
      <c r="CG680" s="325"/>
      <c r="CH680" s="325"/>
      <c r="CI680" s="325"/>
      <c r="CJ680" s="325"/>
      <c r="CK680" s="325"/>
      <c r="CL680" s="325"/>
      <c r="CM680" s="325"/>
      <c r="CN680" s="325"/>
      <c r="CO680" s="325"/>
      <c r="CP680" s="325"/>
      <c r="CQ680" s="325"/>
      <c r="CR680" s="325"/>
      <c r="CS680" s="325"/>
      <c r="CT680" s="325"/>
      <c r="CU680" s="325"/>
      <c r="CV680" s="325"/>
      <c r="CW680" s="325"/>
      <c r="CX680" s="325"/>
    </row>
    <row r="681" spans="1:102" s="36" customFormat="1" ht="15" hidden="1" customHeight="1">
      <c r="A681" s="329"/>
      <c r="B681" s="37" t="str">
        <f t="shared" ca="1" si="315"/>
        <v/>
      </c>
      <c r="C681" s="41" t="str">
        <f t="shared" ca="1" si="316"/>
        <v/>
      </c>
      <c r="D681" s="39" t="str">
        <f t="shared" ca="1" si="317"/>
        <v/>
      </c>
      <c r="E681" s="39" t="str">
        <f t="shared" ca="1" si="329"/>
        <v/>
      </c>
      <c r="F681" s="39" t="str">
        <f t="shared" ca="1" si="318"/>
        <v/>
      </c>
      <c r="G681" s="101"/>
      <c r="H681" s="39">
        <f t="shared" ca="1" si="309"/>
        <v>0</v>
      </c>
      <c r="J681" s="332"/>
      <c r="K681" s="37" t="str">
        <f t="shared" ca="1" si="319"/>
        <v/>
      </c>
      <c r="L681" s="41" t="str">
        <f t="shared" ca="1" si="320"/>
        <v/>
      </c>
      <c r="M681" s="39" t="str">
        <f t="shared" si="310"/>
        <v/>
      </c>
      <c r="N681" s="39" t="str">
        <f t="shared" ca="1" si="330"/>
        <v/>
      </c>
      <c r="O681" s="39">
        <f ca="1">ROUND(Q680*$O$5/payments_per_year,2)</f>
        <v>0</v>
      </c>
      <c r="P681" s="101"/>
      <c r="Q681" s="39">
        <f t="shared" ca="1" si="331"/>
        <v>0</v>
      </c>
      <c r="R681" s="332"/>
      <c r="S681" s="37" t="str">
        <f t="shared" ca="1" si="321"/>
        <v/>
      </c>
      <c r="T681" s="41" t="str">
        <f t="shared" ca="1" si="322"/>
        <v/>
      </c>
      <c r="U681" s="39" t="str">
        <f t="shared" si="311"/>
        <v/>
      </c>
      <c r="V681" s="39" t="str">
        <f t="shared" ca="1" si="332"/>
        <v/>
      </c>
      <c r="W681" s="39">
        <f t="shared" ca="1" si="312"/>
        <v>0</v>
      </c>
      <c r="X681" s="40"/>
      <c r="Y681" s="39">
        <f t="shared" ca="1" si="333"/>
        <v>0</v>
      </c>
      <c r="Z681" s="327"/>
      <c r="AA681" s="37" t="str">
        <f t="shared" ca="1" si="323"/>
        <v/>
      </c>
      <c r="AB681" s="41" t="str">
        <f t="shared" ca="1" si="324"/>
        <v/>
      </c>
      <c r="AC681" s="39" t="str">
        <f t="shared" si="313"/>
        <v/>
      </c>
      <c r="AD681" s="39" t="str">
        <f t="shared" ca="1" si="334"/>
        <v/>
      </c>
      <c r="AE681" s="39" t="str">
        <f t="shared" ca="1" si="325"/>
        <v/>
      </c>
      <c r="AF681" s="40"/>
      <c r="AG681" s="39">
        <f t="shared" ca="1" si="335"/>
        <v>0</v>
      </c>
      <c r="AH681" s="339"/>
      <c r="AI681" s="37" t="str">
        <f t="shared" ca="1" si="326"/>
        <v/>
      </c>
      <c r="AJ681" s="41" t="str">
        <f t="shared" ca="1" si="327"/>
        <v/>
      </c>
      <c r="AK681" s="39" t="str">
        <f t="shared" si="314"/>
        <v/>
      </c>
      <c r="AL681" s="39" t="str">
        <f t="shared" ca="1" si="336"/>
        <v/>
      </c>
      <c r="AM681" s="39" t="str">
        <f t="shared" ca="1" si="328"/>
        <v/>
      </c>
      <c r="AN681" s="40"/>
      <c r="AO681" s="39">
        <f t="shared" ca="1" si="337"/>
        <v>0</v>
      </c>
      <c r="AP681" s="339"/>
      <c r="AW681" s="329"/>
      <c r="BI681" s="329"/>
      <c r="BJ681" s="329"/>
      <c r="BK681" s="329"/>
      <c r="BL681" s="329"/>
      <c r="BM681" s="329"/>
      <c r="BN681" s="329"/>
      <c r="BO681" s="329"/>
      <c r="BP681" s="329"/>
      <c r="BQ681" s="329"/>
      <c r="BR681" s="329"/>
      <c r="BS681" s="329"/>
      <c r="BT681" s="329"/>
      <c r="BU681" s="329"/>
      <c r="BV681" s="329"/>
      <c r="BW681" s="325"/>
      <c r="BX681" s="325"/>
      <c r="BY681" s="325"/>
      <c r="BZ681" s="325"/>
      <c r="CA681" s="325"/>
      <c r="CB681" s="325"/>
      <c r="CC681" s="325"/>
      <c r="CD681" s="325"/>
      <c r="CE681" s="325"/>
      <c r="CF681" s="325"/>
      <c r="CG681" s="325"/>
      <c r="CH681" s="325"/>
      <c r="CI681" s="325"/>
      <c r="CJ681" s="325"/>
      <c r="CK681" s="325"/>
      <c r="CL681" s="325"/>
      <c r="CM681" s="325"/>
      <c r="CN681" s="325"/>
      <c r="CO681" s="325"/>
      <c r="CP681" s="325"/>
      <c r="CQ681" s="325"/>
      <c r="CR681" s="325"/>
      <c r="CS681" s="325"/>
      <c r="CT681" s="325"/>
      <c r="CU681" s="325"/>
      <c r="CV681" s="325"/>
      <c r="CW681" s="325"/>
      <c r="CX681" s="325"/>
    </row>
    <row r="682" spans="1:102" s="36" customFormat="1" ht="15" hidden="1" customHeight="1">
      <c r="A682" s="329"/>
      <c r="B682" s="37" t="str">
        <f t="shared" ca="1" si="315"/>
        <v/>
      </c>
      <c r="C682" s="41" t="str">
        <f t="shared" ca="1" si="316"/>
        <v/>
      </c>
      <c r="D682" s="39" t="str">
        <f t="shared" ca="1" si="317"/>
        <v/>
      </c>
      <c r="E682" s="39" t="str">
        <f t="shared" ca="1" si="329"/>
        <v/>
      </c>
      <c r="F682" s="39" t="str">
        <f t="shared" ca="1" si="318"/>
        <v/>
      </c>
      <c r="G682" s="101"/>
      <c r="H682" s="39">
        <f t="shared" ca="1" si="309"/>
        <v>0</v>
      </c>
      <c r="J682" s="332"/>
      <c r="K682" s="37" t="str">
        <f t="shared" ca="1" si="319"/>
        <v/>
      </c>
      <c r="L682" s="41" t="str">
        <f t="shared" ca="1" si="320"/>
        <v/>
      </c>
      <c r="M682" s="39" t="str">
        <f t="shared" si="310"/>
        <v/>
      </c>
      <c r="N682" s="39" t="str">
        <f t="shared" ca="1" si="330"/>
        <v/>
      </c>
      <c r="O682" s="39" t="str">
        <f ca="1">IF(L682="","",ROUND(Q681*$O$5/payments_per_year,2))</f>
        <v/>
      </c>
      <c r="P682" s="101"/>
      <c r="Q682" s="39">
        <f t="shared" ca="1" si="331"/>
        <v>0</v>
      </c>
      <c r="R682" s="332"/>
      <c r="S682" s="37" t="str">
        <f t="shared" ca="1" si="321"/>
        <v/>
      </c>
      <c r="T682" s="41" t="str">
        <f t="shared" ca="1" si="322"/>
        <v/>
      </c>
      <c r="U682" s="39" t="str">
        <f t="shared" si="311"/>
        <v/>
      </c>
      <c r="V682" s="39" t="str">
        <f t="shared" ca="1" si="332"/>
        <v/>
      </c>
      <c r="W682" s="39">
        <f t="shared" ca="1" si="312"/>
        <v>0</v>
      </c>
      <c r="X682" s="40"/>
      <c r="Y682" s="39">
        <f t="shared" ca="1" si="333"/>
        <v>0</v>
      </c>
      <c r="Z682" s="327"/>
      <c r="AA682" s="37" t="str">
        <f t="shared" ca="1" si="323"/>
        <v/>
      </c>
      <c r="AB682" s="41" t="str">
        <f t="shared" ca="1" si="324"/>
        <v/>
      </c>
      <c r="AC682" s="39" t="str">
        <f t="shared" si="313"/>
        <v/>
      </c>
      <c r="AD682" s="39" t="str">
        <f t="shared" ca="1" si="334"/>
        <v/>
      </c>
      <c r="AE682" s="39" t="str">
        <f t="shared" ca="1" si="325"/>
        <v/>
      </c>
      <c r="AF682" s="40"/>
      <c r="AG682" s="39">
        <f t="shared" ca="1" si="335"/>
        <v>0</v>
      </c>
      <c r="AH682" s="339"/>
      <c r="AI682" s="37" t="str">
        <f t="shared" ca="1" si="326"/>
        <v/>
      </c>
      <c r="AJ682" s="41" t="str">
        <f t="shared" ca="1" si="327"/>
        <v/>
      </c>
      <c r="AK682" s="39" t="str">
        <f t="shared" si="314"/>
        <v/>
      </c>
      <c r="AL682" s="39" t="str">
        <f t="shared" ca="1" si="336"/>
        <v/>
      </c>
      <c r="AM682" s="39" t="str">
        <f t="shared" ca="1" si="328"/>
        <v/>
      </c>
      <c r="AN682" s="40"/>
      <c r="AO682" s="39">
        <f t="shared" ca="1" si="337"/>
        <v>0</v>
      </c>
      <c r="AP682" s="339"/>
      <c r="AW682" s="329"/>
      <c r="BI682" s="329"/>
      <c r="BJ682" s="329"/>
      <c r="BK682" s="329"/>
      <c r="BL682" s="329"/>
      <c r="BM682" s="329"/>
      <c r="BN682" s="329"/>
      <c r="BO682" s="329"/>
      <c r="BP682" s="329"/>
      <c r="BQ682" s="329"/>
      <c r="BR682" s="329"/>
      <c r="BS682" s="329"/>
      <c r="BT682" s="329"/>
      <c r="BU682" s="329"/>
      <c r="BV682" s="329"/>
      <c r="BW682" s="325"/>
      <c r="BX682" s="325"/>
      <c r="BY682" s="325"/>
      <c r="BZ682" s="325"/>
      <c r="CA682" s="325"/>
      <c r="CB682" s="325"/>
      <c r="CC682" s="325"/>
      <c r="CD682" s="325"/>
      <c r="CE682" s="325"/>
      <c r="CF682" s="325"/>
      <c r="CG682" s="325"/>
      <c r="CH682" s="325"/>
      <c r="CI682" s="325"/>
      <c r="CJ682" s="325"/>
      <c r="CK682" s="325"/>
      <c r="CL682" s="325"/>
      <c r="CM682" s="325"/>
      <c r="CN682" s="325"/>
      <c r="CO682" s="325"/>
      <c r="CP682" s="325"/>
      <c r="CQ682" s="325"/>
      <c r="CR682" s="325"/>
      <c r="CS682" s="325"/>
      <c r="CT682" s="325"/>
      <c r="CU682" s="325"/>
      <c r="CV682" s="325"/>
      <c r="CW682" s="325"/>
      <c r="CX682" s="325"/>
    </row>
    <row r="683" spans="1:102" s="36" customFormat="1" ht="15" hidden="1" customHeight="1">
      <c r="A683" s="329"/>
      <c r="B683" s="37" t="str">
        <f t="shared" ca="1" si="315"/>
        <v/>
      </c>
      <c r="C683" s="41" t="str">
        <f t="shared" ca="1" si="316"/>
        <v/>
      </c>
      <c r="D683" s="39" t="str">
        <f t="shared" ca="1" si="317"/>
        <v/>
      </c>
      <c r="E683" s="39" t="str">
        <f t="shared" ca="1" si="329"/>
        <v/>
      </c>
      <c r="F683" s="39" t="str">
        <f t="shared" ca="1" si="318"/>
        <v/>
      </c>
      <c r="G683" s="101"/>
      <c r="H683" s="39">
        <f t="shared" ca="1" si="309"/>
        <v>0</v>
      </c>
      <c r="J683" s="332"/>
      <c r="K683" s="37" t="str">
        <f t="shared" ca="1" si="319"/>
        <v/>
      </c>
      <c r="L683" s="41" t="str">
        <f t="shared" ca="1" si="320"/>
        <v/>
      </c>
      <c r="M683" s="39" t="str">
        <f t="shared" si="310"/>
        <v/>
      </c>
      <c r="N683" s="39" t="str">
        <f t="shared" ca="1" si="330"/>
        <v/>
      </c>
      <c r="O683" s="39">
        <f ca="1">ROUND(Q682*$O$5/payments_per_year,2)</f>
        <v>0</v>
      </c>
      <c r="P683" s="101"/>
      <c r="Q683" s="39">
        <f t="shared" ca="1" si="331"/>
        <v>0</v>
      </c>
      <c r="R683" s="332"/>
      <c r="S683" s="37" t="str">
        <f t="shared" ca="1" si="321"/>
        <v/>
      </c>
      <c r="T683" s="41" t="str">
        <f t="shared" ca="1" si="322"/>
        <v/>
      </c>
      <c r="U683" s="39" t="str">
        <f t="shared" si="311"/>
        <v/>
      </c>
      <c r="V683" s="39" t="str">
        <f t="shared" ca="1" si="332"/>
        <v/>
      </c>
      <c r="W683" s="39">
        <f t="shared" ca="1" si="312"/>
        <v>0</v>
      </c>
      <c r="X683" s="40"/>
      <c r="Y683" s="39">
        <f t="shared" ca="1" si="333"/>
        <v>0</v>
      </c>
      <c r="Z683" s="327"/>
      <c r="AA683" s="37" t="str">
        <f t="shared" ca="1" si="323"/>
        <v/>
      </c>
      <c r="AB683" s="41" t="str">
        <f t="shared" ca="1" si="324"/>
        <v/>
      </c>
      <c r="AC683" s="39" t="str">
        <f t="shared" si="313"/>
        <v/>
      </c>
      <c r="AD683" s="39" t="str">
        <f t="shared" ca="1" si="334"/>
        <v/>
      </c>
      <c r="AE683" s="39" t="str">
        <f t="shared" ca="1" si="325"/>
        <v/>
      </c>
      <c r="AF683" s="40"/>
      <c r="AG683" s="39">
        <f t="shared" ca="1" si="335"/>
        <v>0</v>
      </c>
      <c r="AH683" s="339"/>
      <c r="AI683" s="37" t="str">
        <f t="shared" ca="1" si="326"/>
        <v/>
      </c>
      <c r="AJ683" s="41" t="str">
        <f t="shared" ca="1" si="327"/>
        <v/>
      </c>
      <c r="AK683" s="39" t="str">
        <f t="shared" si="314"/>
        <v/>
      </c>
      <c r="AL683" s="39" t="str">
        <f t="shared" ca="1" si="336"/>
        <v/>
      </c>
      <c r="AM683" s="39" t="str">
        <f t="shared" ca="1" si="328"/>
        <v/>
      </c>
      <c r="AN683" s="40"/>
      <c r="AO683" s="39">
        <f t="shared" ca="1" si="337"/>
        <v>0</v>
      </c>
      <c r="AP683" s="339"/>
      <c r="AW683" s="329"/>
      <c r="BI683" s="329"/>
      <c r="BJ683" s="329"/>
      <c r="BK683" s="329"/>
      <c r="BL683" s="329"/>
      <c r="BM683" s="329"/>
      <c r="BN683" s="329"/>
      <c r="BO683" s="329"/>
      <c r="BP683" s="329"/>
      <c r="BQ683" s="329"/>
      <c r="BR683" s="329"/>
      <c r="BS683" s="329"/>
      <c r="BT683" s="329"/>
      <c r="BU683" s="329"/>
      <c r="BV683" s="329"/>
      <c r="BW683" s="325"/>
      <c r="BX683" s="325"/>
      <c r="BY683" s="325"/>
      <c r="BZ683" s="325"/>
      <c r="CA683" s="325"/>
      <c r="CB683" s="325"/>
      <c r="CC683" s="325"/>
      <c r="CD683" s="325"/>
      <c r="CE683" s="325"/>
      <c r="CF683" s="325"/>
      <c r="CG683" s="325"/>
      <c r="CH683" s="325"/>
      <c r="CI683" s="325"/>
      <c r="CJ683" s="325"/>
      <c r="CK683" s="325"/>
      <c r="CL683" s="325"/>
      <c r="CM683" s="325"/>
      <c r="CN683" s="325"/>
      <c r="CO683" s="325"/>
      <c r="CP683" s="325"/>
      <c r="CQ683" s="325"/>
      <c r="CR683" s="325"/>
      <c r="CS683" s="325"/>
      <c r="CT683" s="325"/>
      <c r="CU683" s="325"/>
      <c r="CV683" s="325"/>
      <c r="CW683" s="325"/>
      <c r="CX683" s="325"/>
    </row>
    <row r="684" spans="1:102" s="36" customFormat="1" ht="15" hidden="1" customHeight="1">
      <c r="A684" s="329"/>
      <c r="B684" s="37" t="str">
        <f t="shared" ca="1" si="315"/>
        <v/>
      </c>
      <c r="C684" s="41" t="str">
        <f t="shared" ca="1" si="316"/>
        <v/>
      </c>
      <c r="D684" s="39" t="str">
        <f t="shared" ca="1" si="317"/>
        <v/>
      </c>
      <c r="E684" s="39" t="str">
        <f t="shared" ca="1" si="329"/>
        <v/>
      </c>
      <c r="F684" s="39" t="str">
        <f t="shared" ca="1" si="318"/>
        <v/>
      </c>
      <c r="G684" s="101"/>
      <c r="H684" s="39">
        <f t="shared" ca="1" si="309"/>
        <v>0</v>
      </c>
      <c r="J684" s="332"/>
      <c r="K684" s="37" t="str">
        <f t="shared" ca="1" si="319"/>
        <v/>
      </c>
      <c r="L684" s="41" t="str">
        <f t="shared" ca="1" si="320"/>
        <v/>
      </c>
      <c r="M684" s="39" t="str">
        <f t="shared" si="310"/>
        <v/>
      </c>
      <c r="N684" s="39" t="str">
        <f t="shared" ca="1" si="330"/>
        <v/>
      </c>
      <c r="O684" s="39" t="str">
        <f ca="1">IF(L684="","",ROUND(Q683*$O$5/payments_per_year,2))</f>
        <v/>
      </c>
      <c r="P684" s="101"/>
      <c r="Q684" s="39">
        <f t="shared" ca="1" si="331"/>
        <v>0</v>
      </c>
      <c r="R684" s="332"/>
      <c r="S684" s="37" t="str">
        <f t="shared" ca="1" si="321"/>
        <v/>
      </c>
      <c r="T684" s="41" t="str">
        <f t="shared" ca="1" si="322"/>
        <v/>
      </c>
      <c r="U684" s="39" t="str">
        <f t="shared" si="311"/>
        <v/>
      </c>
      <c r="V684" s="39" t="str">
        <f t="shared" ca="1" si="332"/>
        <v/>
      </c>
      <c r="W684" s="39">
        <f t="shared" ca="1" si="312"/>
        <v>0</v>
      </c>
      <c r="X684" s="40"/>
      <c r="Y684" s="39">
        <f t="shared" ca="1" si="333"/>
        <v>0</v>
      </c>
      <c r="Z684" s="327"/>
      <c r="AA684" s="37" t="str">
        <f t="shared" ca="1" si="323"/>
        <v/>
      </c>
      <c r="AB684" s="41" t="str">
        <f t="shared" ca="1" si="324"/>
        <v/>
      </c>
      <c r="AC684" s="39" t="str">
        <f t="shared" si="313"/>
        <v/>
      </c>
      <c r="AD684" s="39" t="str">
        <f t="shared" ca="1" si="334"/>
        <v/>
      </c>
      <c r="AE684" s="39" t="str">
        <f t="shared" ca="1" si="325"/>
        <v/>
      </c>
      <c r="AF684" s="40"/>
      <c r="AG684" s="39">
        <f t="shared" ca="1" si="335"/>
        <v>0</v>
      </c>
      <c r="AH684" s="339"/>
      <c r="AI684" s="37" t="str">
        <f t="shared" ca="1" si="326"/>
        <v/>
      </c>
      <c r="AJ684" s="41" t="str">
        <f t="shared" ca="1" si="327"/>
        <v/>
      </c>
      <c r="AK684" s="39" t="str">
        <f t="shared" si="314"/>
        <v/>
      </c>
      <c r="AL684" s="39" t="str">
        <f t="shared" ca="1" si="336"/>
        <v/>
      </c>
      <c r="AM684" s="39" t="str">
        <f t="shared" ca="1" si="328"/>
        <v/>
      </c>
      <c r="AN684" s="40"/>
      <c r="AO684" s="39">
        <f t="shared" ca="1" si="337"/>
        <v>0</v>
      </c>
      <c r="AP684" s="339"/>
      <c r="AW684" s="329"/>
      <c r="BI684" s="329"/>
      <c r="BJ684" s="329"/>
      <c r="BK684" s="329"/>
      <c r="BL684" s="329"/>
      <c r="BM684" s="329"/>
      <c r="BN684" s="329"/>
      <c r="BO684" s="329"/>
      <c r="BP684" s="329"/>
      <c r="BQ684" s="329"/>
      <c r="BR684" s="329"/>
      <c r="BS684" s="329"/>
      <c r="BT684" s="329"/>
      <c r="BU684" s="329"/>
      <c r="BV684" s="329"/>
      <c r="BW684" s="325"/>
      <c r="BX684" s="325"/>
      <c r="BY684" s="325"/>
      <c r="BZ684" s="325"/>
      <c r="CA684" s="325"/>
      <c r="CB684" s="325"/>
      <c r="CC684" s="325"/>
      <c r="CD684" s="325"/>
      <c r="CE684" s="325"/>
      <c r="CF684" s="325"/>
      <c r="CG684" s="325"/>
      <c r="CH684" s="325"/>
      <c r="CI684" s="325"/>
      <c r="CJ684" s="325"/>
      <c r="CK684" s="325"/>
      <c r="CL684" s="325"/>
      <c r="CM684" s="325"/>
      <c r="CN684" s="325"/>
      <c r="CO684" s="325"/>
      <c r="CP684" s="325"/>
      <c r="CQ684" s="325"/>
      <c r="CR684" s="325"/>
      <c r="CS684" s="325"/>
      <c r="CT684" s="325"/>
      <c r="CU684" s="325"/>
      <c r="CV684" s="325"/>
      <c r="CW684" s="325"/>
      <c r="CX684" s="325"/>
    </row>
    <row r="685" spans="1:102" s="36" customFormat="1" ht="15" hidden="1" customHeight="1">
      <c r="A685" s="329"/>
      <c r="B685" s="37" t="str">
        <f t="shared" ca="1" si="315"/>
        <v/>
      </c>
      <c r="C685" s="41" t="str">
        <f t="shared" ca="1" si="316"/>
        <v/>
      </c>
      <c r="D685" s="39" t="str">
        <f t="shared" ca="1" si="317"/>
        <v/>
      </c>
      <c r="E685" s="39" t="str">
        <f t="shared" ca="1" si="329"/>
        <v/>
      </c>
      <c r="F685" s="39" t="str">
        <f t="shared" ca="1" si="318"/>
        <v/>
      </c>
      <c r="G685" s="101"/>
      <c r="H685" s="39">
        <f t="shared" ca="1" si="309"/>
        <v>0</v>
      </c>
      <c r="J685" s="332"/>
      <c r="K685" s="37" t="str">
        <f t="shared" ca="1" si="319"/>
        <v/>
      </c>
      <c r="L685" s="41" t="str">
        <f t="shared" ca="1" si="320"/>
        <v/>
      </c>
      <c r="M685" s="39" t="str">
        <f t="shared" si="310"/>
        <v/>
      </c>
      <c r="N685" s="39" t="str">
        <f t="shared" ca="1" si="330"/>
        <v/>
      </c>
      <c r="O685" s="39">
        <f ca="1">ROUND(Q684*$O$5/payments_per_year,2)</f>
        <v>0</v>
      </c>
      <c r="P685" s="101"/>
      <c r="Q685" s="39">
        <f t="shared" ca="1" si="331"/>
        <v>0</v>
      </c>
      <c r="R685" s="332"/>
      <c r="S685" s="37" t="str">
        <f t="shared" ca="1" si="321"/>
        <v/>
      </c>
      <c r="T685" s="41" t="str">
        <f t="shared" ca="1" si="322"/>
        <v/>
      </c>
      <c r="U685" s="39" t="str">
        <f t="shared" si="311"/>
        <v/>
      </c>
      <c r="V685" s="39" t="str">
        <f t="shared" ca="1" si="332"/>
        <v/>
      </c>
      <c r="W685" s="39">
        <f t="shared" ca="1" si="312"/>
        <v>0</v>
      </c>
      <c r="X685" s="40"/>
      <c r="Y685" s="39">
        <f t="shared" ca="1" si="333"/>
        <v>0</v>
      </c>
      <c r="Z685" s="327"/>
      <c r="AA685" s="37" t="str">
        <f t="shared" ca="1" si="323"/>
        <v/>
      </c>
      <c r="AB685" s="41" t="str">
        <f t="shared" ca="1" si="324"/>
        <v/>
      </c>
      <c r="AC685" s="39" t="str">
        <f t="shared" si="313"/>
        <v/>
      </c>
      <c r="AD685" s="39" t="str">
        <f t="shared" ca="1" si="334"/>
        <v/>
      </c>
      <c r="AE685" s="39" t="str">
        <f t="shared" ca="1" si="325"/>
        <v/>
      </c>
      <c r="AF685" s="40"/>
      <c r="AG685" s="39">
        <f t="shared" ca="1" si="335"/>
        <v>0</v>
      </c>
      <c r="AH685" s="339"/>
      <c r="AI685" s="37" t="str">
        <f t="shared" ca="1" si="326"/>
        <v/>
      </c>
      <c r="AJ685" s="41" t="str">
        <f t="shared" ca="1" si="327"/>
        <v/>
      </c>
      <c r="AK685" s="39" t="str">
        <f t="shared" si="314"/>
        <v/>
      </c>
      <c r="AL685" s="39" t="str">
        <f t="shared" ca="1" si="336"/>
        <v/>
      </c>
      <c r="AM685" s="39" t="str">
        <f t="shared" ca="1" si="328"/>
        <v/>
      </c>
      <c r="AN685" s="40"/>
      <c r="AO685" s="39">
        <f t="shared" ca="1" si="337"/>
        <v>0</v>
      </c>
      <c r="AP685" s="339"/>
      <c r="AW685" s="329"/>
      <c r="BI685" s="329"/>
      <c r="BJ685" s="329"/>
      <c r="BK685" s="329"/>
      <c r="BL685" s="329"/>
      <c r="BM685" s="329"/>
      <c r="BN685" s="329"/>
      <c r="BO685" s="329"/>
      <c r="BP685" s="329"/>
      <c r="BQ685" s="329"/>
      <c r="BR685" s="329"/>
      <c r="BS685" s="329"/>
      <c r="BT685" s="329"/>
      <c r="BU685" s="329"/>
      <c r="BV685" s="329"/>
      <c r="BW685" s="325"/>
      <c r="BX685" s="325"/>
      <c r="BY685" s="325"/>
      <c r="BZ685" s="325"/>
      <c r="CA685" s="325"/>
      <c r="CB685" s="325"/>
      <c r="CC685" s="325"/>
      <c r="CD685" s="325"/>
      <c r="CE685" s="325"/>
      <c r="CF685" s="325"/>
      <c r="CG685" s="325"/>
      <c r="CH685" s="325"/>
      <c r="CI685" s="325"/>
      <c r="CJ685" s="325"/>
      <c r="CK685" s="325"/>
      <c r="CL685" s="325"/>
      <c r="CM685" s="325"/>
      <c r="CN685" s="325"/>
      <c r="CO685" s="325"/>
      <c r="CP685" s="325"/>
      <c r="CQ685" s="325"/>
      <c r="CR685" s="325"/>
      <c r="CS685" s="325"/>
      <c r="CT685" s="325"/>
      <c r="CU685" s="325"/>
      <c r="CV685" s="325"/>
      <c r="CW685" s="325"/>
      <c r="CX685" s="325"/>
    </row>
    <row r="686" spans="1:102" s="36" customFormat="1" ht="15" hidden="1" customHeight="1">
      <c r="A686" s="329"/>
      <c r="B686" s="37" t="str">
        <f t="shared" ca="1" si="315"/>
        <v/>
      </c>
      <c r="C686" s="41" t="str">
        <f t="shared" ca="1" si="316"/>
        <v/>
      </c>
      <c r="D686" s="39" t="str">
        <f t="shared" ca="1" si="317"/>
        <v/>
      </c>
      <c r="E686" s="39" t="str">
        <f t="shared" ca="1" si="329"/>
        <v/>
      </c>
      <c r="F686" s="39" t="str">
        <f t="shared" ca="1" si="318"/>
        <v/>
      </c>
      <c r="G686" s="101"/>
      <c r="H686" s="39">
        <f t="shared" ca="1" si="309"/>
        <v>0</v>
      </c>
      <c r="J686" s="332"/>
      <c r="K686" s="37" t="str">
        <f t="shared" ca="1" si="319"/>
        <v/>
      </c>
      <c r="L686" s="41" t="str">
        <f t="shared" ca="1" si="320"/>
        <v/>
      </c>
      <c r="M686" s="39" t="str">
        <f t="shared" si="310"/>
        <v/>
      </c>
      <c r="N686" s="39" t="str">
        <f t="shared" ca="1" si="330"/>
        <v/>
      </c>
      <c r="O686" s="39" t="str">
        <f ca="1">IF(L686="","",ROUND(Q685*$O$5/payments_per_year,2))</f>
        <v/>
      </c>
      <c r="P686" s="101"/>
      <c r="Q686" s="39">
        <f t="shared" ca="1" si="331"/>
        <v>0</v>
      </c>
      <c r="R686" s="332"/>
      <c r="S686" s="37" t="str">
        <f t="shared" ca="1" si="321"/>
        <v/>
      </c>
      <c r="T686" s="41" t="str">
        <f t="shared" ca="1" si="322"/>
        <v/>
      </c>
      <c r="U686" s="39" t="str">
        <f t="shared" si="311"/>
        <v/>
      </c>
      <c r="V686" s="39" t="str">
        <f t="shared" ca="1" si="332"/>
        <v/>
      </c>
      <c r="W686" s="39">
        <f t="shared" ca="1" si="312"/>
        <v>0</v>
      </c>
      <c r="X686" s="40"/>
      <c r="Y686" s="39">
        <f t="shared" ca="1" si="333"/>
        <v>0</v>
      </c>
      <c r="Z686" s="327"/>
      <c r="AA686" s="37" t="str">
        <f t="shared" ca="1" si="323"/>
        <v/>
      </c>
      <c r="AB686" s="41" t="str">
        <f t="shared" ca="1" si="324"/>
        <v/>
      </c>
      <c r="AC686" s="39" t="str">
        <f t="shared" si="313"/>
        <v/>
      </c>
      <c r="AD686" s="39" t="str">
        <f t="shared" ca="1" si="334"/>
        <v/>
      </c>
      <c r="AE686" s="39" t="str">
        <f t="shared" ca="1" si="325"/>
        <v/>
      </c>
      <c r="AF686" s="40"/>
      <c r="AG686" s="39">
        <f t="shared" ca="1" si="335"/>
        <v>0</v>
      </c>
      <c r="AH686" s="339"/>
      <c r="AI686" s="37" t="str">
        <f t="shared" ca="1" si="326"/>
        <v/>
      </c>
      <c r="AJ686" s="41" t="str">
        <f t="shared" ca="1" si="327"/>
        <v/>
      </c>
      <c r="AK686" s="39" t="str">
        <f t="shared" si="314"/>
        <v/>
      </c>
      <c r="AL686" s="39" t="str">
        <f t="shared" ca="1" si="336"/>
        <v/>
      </c>
      <c r="AM686" s="39" t="str">
        <f t="shared" ca="1" si="328"/>
        <v/>
      </c>
      <c r="AN686" s="40"/>
      <c r="AO686" s="39">
        <f t="shared" ca="1" si="337"/>
        <v>0</v>
      </c>
      <c r="AP686" s="339"/>
      <c r="AW686" s="329"/>
      <c r="BI686" s="329"/>
      <c r="BJ686" s="329"/>
      <c r="BK686" s="329"/>
      <c r="BL686" s="329"/>
      <c r="BM686" s="329"/>
      <c r="BN686" s="329"/>
      <c r="BO686" s="329"/>
      <c r="BP686" s="329"/>
      <c r="BQ686" s="329"/>
      <c r="BR686" s="329"/>
      <c r="BS686" s="329"/>
      <c r="BT686" s="329"/>
      <c r="BU686" s="329"/>
      <c r="BV686" s="329"/>
      <c r="BW686" s="325"/>
      <c r="BX686" s="325"/>
      <c r="BY686" s="325"/>
      <c r="BZ686" s="325"/>
      <c r="CA686" s="325"/>
      <c r="CB686" s="325"/>
      <c r="CC686" s="325"/>
      <c r="CD686" s="325"/>
      <c r="CE686" s="325"/>
      <c r="CF686" s="325"/>
      <c r="CG686" s="325"/>
      <c r="CH686" s="325"/>
      <c r="CI686" s="325"/>
      <c r="CJ686" s="325"/>
      <c r="CK686" s="325"/>
      <c r="CL686" s="325"/>
      <c r="CM686" s="325"/>
      <c r="CN686" s="325"/>
      <c r="CO686" s="325"/>
      <c r="CP686" s="325"/>
      <c r="CQ686" s="325"/>
      <c r="CR686" s="325"/>
      <c r="CS686" s="325"/>
      <c r="CT686" s="325"/>
      <c r="CU686" s="325"/>
      <c r="CV686" s="325"/>
      <c r="CW686" s="325"/>
      <c r="CX686" s="325"/>
    </row>
    <row r="687" spans="1:102" s="36" customFormat="1" ht="15" hidden="1" customHeight="1">
      <c r="A687" s="329"/>
      <c r="B687" s="37" t="str">
        <f t="shared" ca="1" si="315"/>
        <v/>
      </c>
      <c r="C687" s="41" t="str">
        <f t="shared" ca="1" si="316"/>
        <v/>
      </c>
      <c r="D687" s="39" t="str">
        <f t="shared" ca="1" si="317"/>
        <v/>
      </c>
      <c r="E687" s="39" t="str">
        <f t="shared" ca="1" si="329"/>
        <v/>
      </c>
      <c r="F687" s="39" t="str">
        <f t="shared" ca="1" si="318"/>
        <v/>
      </c>
      <c r="G687" s="101"/>
      <c r="H687" s="39">
        <f t="shared" ca="1" si="309"/>
        <v>0</v>
      </c>
      <c r="J687" s="332"/>
      <c r="K687" s="37" t="str">
        <f t="shared" ca="1" si="319"/>
        <v/>
      </c>
      <c r="L687" s="41" t="str">
        <f t="shared" ca="1" si="320"/>
        <v/>
      </c>
      <c r="M687" s="39" t="str">
        <f t="shared" si="310"/>
        <v/>
      </c>
      <c r="N687" s="39" t="str">
        <f t="shared" ca="1" si="330"/>
        <v/>
      </c>
      <c r="O687" s="39">
        <f ca="1">ROUND(Q686*$O$5/payments_per_year,2)</f>
        <v>0</v>
      </c>
      <c r="P687" s="101"/>
      <c r="Q687" s="39">
        <f t="shared" ca="1" si="331"/>
        <v>0</v>
      </c>
      <c r="R687" s="332"/>
      <c r="S687" s="37" t="str">
        <f t="shared" ca="1" si="321"/>
        <v/>
      </c>
      <c r="T687" s="41" t="str">
        <f t="shared" ca="1" si="322"/>
        <v/>
      </c>
      <c r="U687" s="39" t="str">
        <f t="shared" si="311"/>
        <v/>
      </c>
      <c r="V687" s="39" t="str">
        <f t="shared" ca="1" si="332"/>
        <v/>
      </c>
      <c r="W687" s="39">
        <f t="shared" ca="1" si="312"/>
        <v>0</v>
      </c>
      <c r="X687" s="40"/>
      <c r="Y687" s="39">
        <f t="shared" ca="1" si="333"/>
        <v>0</v>
      </c>
      <c r="Z687" s="327"/>
      <c r="AA687" s="37" t="str">
        <f t="shared" ca="1" si="323"/>
        <v/>
      </c>
      <c r="AB687" s="41" t="str">
        <f t="shared" ca="1" si="324"/>
        <v/>
      </c>
      <c r="AC687" s="39" t="str">
        <f t="shared" si="313"/>
        <v/>
      </c>
      <c r="AD687" s="39" t="str">
        <f t="shared" ca="1" si="334"/>
        <v/>
      </c>
      <c r="AE687" s="39" t="str">
        <f t="shared" ca="1" si="325"/>
        <v/>
      </c>
      <c r="AF687" s="40"/>
      <c r="AG687" s="39">
        <f t="shared" ca="1" si="335"/>
        <v>0</v>
      </c>
      <c r="AH687" s="339"/>
      <c r="AI687" s="37" t="str">
        <f t="shared" ca="1" si="326"/>
        <v/>
      </c>
      <c r="AJ687" s="41" t="str">
        <f t="shared" ca="1" si="327"/>
        <v/>
      </c>
      <c r="AK687" s="39" t="str">
        <f t="shared" si="314"/>
        <v/>
      </c>
      <c r="AL687" s="39" t="str">
        <f t="shared" ca="1" si="336"/>
        <v/>
      </c>
      <c r="AM687" s="39" t="str">
        <f t="shared" ca="1" si="328"/>
        <v/>
      </c>
      <c r="AN687" s="40"/>
      <c r="AO687" s="39">
        <f t="shared" ca="1" si="337"/>
        <v>0</v>
      </c>
      <c r="AP687" s="339"/>
      <c r="AW687" s="329"/>
      <c r="BI687" s="329"/>
      <c r="BJ687" s="329"/>
      <c r="BK687" s="329"/>
      <c r="BL687" s="329"/>
      <c r="BM687" s="329"/>
      <c r="BN687" s="329"/>
      <c r="BO687" s="329"/>
      <c r="BP687" s="329"/>
      <c r="BQ687" s="329"/>
      <c r="BR687" s="329"/>
      <c r="BS687" s="329"/>
      <c r="BT687" s="329"/>
      <c r="BU687" s="329"/>
      <c r="BV687" s="329"/>
      <c r="BW687" s="325"/>
      <c r="BX687" s="325"/>
      <c r="BY687" s="325"/>
      <c r="BZ687" s="325"/>
      <c r="CA687" s="325"/>
      <c r="CB687" s="325"/>
      <c r="CC687" s="325"/>
      <c r="CD687" s="325"/>
      <c r="CE687" s="325"/>
      <c r="CF687" s="325"/>
      <c r="CG687" s="325"/>
      <c r="CH687" s="325"/>
      <c r="CI687" s="325"/>
      <c r="CJ687" s="325"/>
      <c r="CK687" s="325"/>
      <c r="CL687" s="325"/>
      <c r="CM687" s="325"/>
      <c r="CN687" s="325"/>
      <c r="CO687" s="325"/>
      <c r="CP687" s="325"/>
      <c r="CQ687" s="325"/>
      <c r="CR687" s="325"/>
      <c r="CS687" s="325"/>
      <c r="CT687" s="325"/>
      <c r="CU687" s="325"/>
      <c r="CV687" s="325"/>
      <c r="CW687" s="325"/>
      <c r="CX687" s="325"/>
    </row>
    <row r="688" spans="1:102" s="36" customFormat="1" ht="15" hidden="1" customHeight="1">
      <c r="A688" s="329"/>
      <c r="B688" s="37" t="str">
        <f t="shared" ca="1" si="315"/>
        <v/>
      </c>
      <c r="C688" s="41" t="str">
        <f t="shared" ca="1" si="316"/>
        <v/>
      </c>
      <c r="D688" s="39" t="str">
        <f t="shared" ca="1" si="317"/>
        <v/>
      </c>
      <c r="E688" s="39" t="str">
        <f t="shared" ca="1" si="329"/>
        <v/>
      </c>
      <c r="F688" s="39" t="str">
        <f t="shared" ca="1" si="318"/>
        <v/>
      </c>
      <c r="G688" s="101"/>
      <c r="H688" s="39">
        <f t="shared" ca="1" si="309"/>
        <v>0</v>
      </c>
      <c r="J688" s="332"/>
      <c r="K688" s="37" t="str">
        <f t="shared" ca="1" si="319"/>
        <v/>
      </c>
      <c r="L688" s="41" t="str">
        <f t="shared" ca="1" si="320"/>
        <v/>
      </c>
      <c r="M688" s="39" t="str">
        <f t="shared" si="310"/>
        <v/>
      </c>
      <c r="N688" s="39" t="str">
        <f t="shared" ca="1" si="330"/>
        <v/>
      </c>
      <c r="O688" s="39" t="str">
        <f ca="1">IF(L688="","",ROUND(Q687*$O$5/payments_per_year,2))</f>
        <v/>
      </c>
      <c r="P688" s="101"/>
      <c r="Q688" s="39">
        <f t="shared" ca="1" si="331"/>
        <v>0</v>
      </c>
      <c r="R688" s="332"/>
      <c r="S688" s="37" t="str">
        <f t="shared" ca="1" si="321"/>
        <v/>
      </c>
      <c r="T688" s="41" t="str">
        <f t="shared" ca="1" si="322"/>
        <v/>
      </c>
      <c r="U688" s="39" t="str">
        <f t="shared" si="311"/>
        <v/>
      </c>
      <c r="V688" s="39" t="str">
        <f t="shared" ca="1" si="332"/>
        <v/>
      </c>
      <c r="W688" s="39">
        <f t="shared" ca="1" si="312"/>
        <v>0</v>
      </c>
      <c r="X688" s="40"/>
      <c r="Y688" s="39">
        <f t="shared" ca="1" si="333"/>
        <v>0</v>
      </c>
      <c r="Z688" s="327"/>
      <c r="AA688" s="37" t="str">
        <f t="shared" ca="1" si="323"/>
        <v/>
      </c>
      <c r="AB688" s="41" t="str">
        <f t="shared" ca="1" si="324"/>
        <v/>
      </c>
      <c r="AC688" s="39" t="str">
        <f t="shared" si="313"/>
        <v/>
      </c>
      <c r="AD688" s="39" t="str">
        <f t="shared" ca="1" si="334"/>
        <v/>
      </c>
      <c r="AE688" s="39" t="str">
        <f t="shared" ca="1" si="325"/>
        <v/>
      </c>
      <c r="AF688" s="40"/>
      <c r="AG688" s="39">
        <f t="shared" ca="1" si="335"/>
        <v>0</v>
      </c>
      <c r="AH688" s="339"/>
      <c r="AI688" s="37" t="str">
        <f t="shared" ca="1" si="326"/>
        <v/>
      </c>
      <c r="AJ688" s="41" t="str">
        <f t="shared" ca="1" si="327"/>
        <v/>
      </c>
      <c r="AK688" s="39" t="str">
        <f t="shared" si="314"/>
        <v/>
      </c>
      <c r="AL688" s="39" t="str">
        <f t="shared" ca="1" si="336"/>
        <v/>
      </c>
      <c r="AM688" s="39" t="str">
        <f t="shared" ca="1" si="328"/>
        <v/>
      </c>
      <c r="AN688" s="40"/>
      <c r="AO688" s="39">
        <f t="shared" ca="1" si="337"/>
        <v>0</v>
      </c>
      <c r="AP688" s="339"/>
      <c r="AW688" s="329"/>
      <c r="BI688" s="329"/>
      <c r="BJ688" s="329"/>
      <c r="BK688" s="329"/>
      <c r="BL688" s="329"/>
      <c r="BM688" s="329"/>
      <c r="BN688" s="329"/>
      <c r="BO688" s="329"/>
      <c r="BP688" s="329"/>
      <c r="BQ688" s="329"/>
      <c r="BR688" s="329"/>
      <c r="BS688" s="329"/>
      <c r="BT688" s="329"/>
      <c r="BU688" s="329"/>
      <c r="BV688" s="329"/>
      <c r="BW688" s="325"/>
      <c r="BX688" s="325"/>
      <c r="BY688" s="325"/>
      <c r="BZ688" s="325"/>
      <c r="CA688" s="325"/>
      <c r="CB688" s="325"/>
      <c r="CC688" s="325"/>
      <c r="CD688" s="325"/>
      <c r="CE688" s="325"/>
      <c r="CF688" s="325"/>
      <c r="CG688" s="325"/>
      <c r="CH688" s="325"/>
      <c r="CI688" s="325"/>
      <c r="CJ688" s="325"/>
      <c r="CK688" s="325"/>
      <c r="CL688" s="325"/>
      <c r="CM688" s="325"/>
      <c r="CN688" s="325"/>
      <c r="CO688" s="325"/>
      <c r="CP688" s="325"/>
      <c r="CQ688" s="325"/>
      <c r="CR688" s="325"/>
      <c r="CS688" s="325"/>
      <c r="CT688" s="325"/>
      <c r="CU688" s="325"/>
      <c r="CV688" s="325"/>
      <c r="CW688" s="325"/>
      <c r="CX688" s="325"/>
    </row>
    <row r="689" spans="1:102" s="36" customFormat="1" ht="15" hidden="1" customHeight="1">
      <c r="A689" s="329"/>
      <c r="B689" s="37" t="str">
        <f t="shared" ca="1" si="315"/>
        <v/>
      </c>
      <c r="C689" s="41" t="str">
        <f t="shared" ca="1" si="316"/>
        <v/>
      </c>
      <c r="D689" s="39" t="str">
        <f t="shared" ca="1" si="317"/>
        <v/>
      </c>
      <c r="E689" s="39" t="str">
        <f t="shared" ca="1" si="329"/>
        <v/>
      </c>
      <c r="F689" s="39" t="str">
        <f t="shared" ca="1" si="318"/>
        <v/>
      </c>
      <c r="G689" s="101"/>
      <c r="H689" s="39">
        <f t="shared" ca="1" si="309"/>
        <v>0</v>
      </c>
      <c r="J689" s="332"/>
      <c r="K689" s="37" t="str">
        <f t="shared" ca="1" si="319"/>
        <v/>
      </c>
      <c r="L689" s="41" t="str">
        <f t="shared" ca="1" si="320"/>
        <v/>
      </c>
      <c r="M689" s="39" t="str">
        <f t="shared" si="310"/>
        <v/>
      </c>
      <c r="N689" s="39" t="str">
        <f t="shared" ca="1" si="330"/>
        <v/>
      </c>
      <c r="O689" s="39">
        <f ca="1">ROUND(Q688*$O$5/payments_per_year,2)</f>
        <v>0</v>
      </c>
      <c r="P689" s="101"/>
      <c r="Q689" s="39">
        <f t="shared" ca="1" si="331"/>
        <v>0</v>
      </c>
      <c r="R689" s="332"/>
      <c r="S689" s="37" t="str">
        <f t="shared" ca="1" si="321"/>
        <v/>
      </c>
      <c r="T689" s="41" t="str">
        <f t="shared" ca="1" si="322"/>
        <v/>
      </c>
      <c r="U689" s="39" t="str">
        <f t="shared" si="311"/>
        <v/>
      </c>
      <c r="V689" s="39" t="str">
        <f t="shared" ca="1" si="332"/>
        <v/>
      </c>
      <c r="W689" s="39">
        <f t="shared" ca="1" si="312"/>
        <v>0</v>
      </c>
      <c r="X689" s="40"/>
      <c r="Y689" s="39">
        <f t="shared" ca="1" si="333"/>
        <v>0</v>
      </c>
      <c r="Z689" s="327"/>
      <c r="AA689" s="37" t="str">
        <f t="shared" ca="1" si="323"/>
        <v/>
      </c>
      <c r="AB689" s="41" t="str">
        <f t="shared" ca="1" si="324"/>
        <v/>
      </c>
      <c r="AC689" s="39" t="str">
        <f t="shared" si="313"/>
        <v/>
      </c>
      <c r="AD689" s="39" t="str">
        <f t="shared" ca="1" si="334"/>
        <v/>
      </c>
      <c r="AE689" s="39" t="str">
        <f t="shared" ca="1" si="325"/>
        <v/>
      </c>
      <c r="AF689" s="40"/>
      <c r="AG689" s="39">
        <f t="shared" ca="1" si="335"/>
        <v>0</v>
      </c>
      <c r="AH689" s="339"/>
      <c r="AI689" s="37" t="str">
        <f t="shared" ca="1" si="326"/>
        <v/>
      </c>
      <c r="AJ689" s="41" t="str">
        <f t="shared" ca="1" si="327"/>
        <v/>
      </c>
      <c r="AK689" s="39" t="str">
        <f t="shared" si="314"/>
        <v/>
      </c>
      <c r="AL689" s="39" t="str">
        <f t="shared" ca="1" si="336"/>
        <v/>
      </c>
      <c r="AM689" s="39" t="str">
        <f t="shared" ca="1" si="328"/>
        <v/>
      </c>
      <c r="AN689" s="40"/>
      <c r="AO689" s="39">
        <f t="shared" ca="1" si="337"/>
        <v>0</v>
      </c>
      <c r="AP689" s="339"/>
      <c r="AW689" s="329"/>
      <c r="BI689" s="329"/>
      <c r="BJ689" s="329"/>
      <c r="BK689" s="329"/>
      <c r="BL689" s="329"/>
      <c r="BM689" s="329"/>
      <c r="BN689" s="329"/>
      <c r="BO689" s="329"/>
      <c r="BP689" s="329"/>
      <c r="BQ689" s="329"/>
      <c r="BR689" s="329"/>
      <c r="BS689" s="329"/>
      <c r="BT689" s="329"/>
      <c r="BU689" s="329"/>
      <c r="BV689" s="329"/>
      <c r="BW689" s="325"/>
      <c r="BX689" s="325"/>
      <c r="BY689" s="325"/>
      <c r="BZ689" s="325"/>
      <c r="CA689" s="325"/>
      <c r="CB689" s="325"/>
      <c r="CC689" s="325"/>
      <c r="CD689" s="325"/>
      <c r="CE689" s="325"/>
      <c r="CF689" s="325"/>
      <c r="CG689" s="325"/>
      <c r="CH689" s="325"/>
      <c r="CI689" s="325"/>
      <c r="CJ689" s="325"/>
      <c r="CK689" s="325"/>
      <c r="CL689" s="325"/>
      <c r="CM689" s="325"/>
      <c r="CN689" s="325"/>
      <c r="CO689" s="325"/>
      <c r="CP689" s="325"/>
      <c r="CQ689" s="325"/>
      <c r="CR689" s="325"/>
      <c r="CS689" s="325"/>
      <c r="CT689" s="325"/>
      <c r="CU689" s="325"/>
      <c r="CV689" s="325"/>
      <c r="CW689" s="325"/>
      <c r="CX689" s="325"/>
    </row>
    <row r="690" spans="1:102" s="36" customFormat="1" ht="15" hidden="1" customHeight="1">
      <c r="A690" s="329"/>
      <c r="B690" s="37" t="str">
        <f t="shared" ca="1" si="315"/>
        <v/>
      </c>
      <c r="C690" s="41" t="str">
        <f t="shared" ca="1" si="316"/>
        <v/>
      </c>
      <c r="D690" s="39" t="str">
        <f t="shared" ca="1" si="317"/>
        <v/>
      </c>
      <c r="E690" s="39" t="str">
        <f t="shared" ca="1" si="329"/>
        <v/>
      </c>
      <c r="F690" s="39" t="str">
        <f t="shared" ca="1" si="318"/>
        <v/>
      </c>
      <c r="G690" s="101"/>
      <c r="H690" s="39">
        <f t="shared" ca="1" si="309"/>
        <v>0</v>
      </c>
      <c r="J690" s="332"/>
      <c r="K690" s="37" t="str">
        <f t="shared" ca="1" si="319"/>
        <v/>
      </c>
      <c r="L690" s="41" t="str">
        <f t="shared" ca="1" si="320"/>
        <v/>
      </c>
      <c r="M690" s="39" t="str">
        <f t="shared" si="310"/>
        <v/>
      </c>
      <c r="N690" s="39" t="str">
        <f t="shared" ca="1" si="330"/>
        <v/>
      </c>
      <c r="O690" s="39" t="str">
        <f ca="1">IF(L690="","",ROUND(Q689*$O$5/payments_per_year,2))</f>
        <v/>
      </c>
      <c r="P690" s="101"/>
      <c r="Q690" s="39">
        <f t="shared" ca="1" si="331"/>
        <v>0</v>
      </c>
      <c r="R690" s="332"/>
      <c r="S690" s="37" t="str">
        <f t="shared" ca="1" si="321"/>
        <v/>
      </c>
      <c r="T690" s="41" t="str">
        <f t="shared" ca="1" si="322"/>
        <v/>
      </c>
      <c r="U690" s="39" t="str">
        <f t="shared" si="311"/>
        <v/>
      </c>
      <c r="V690" s="39" t="str">
        <f t="shared" ca="1" si="332"/>
        <v/>
      </c>
      <c r="W690" s="39">
        <f t="shared" ca="1" si="312"/>
        <v>0</v>
      </c>
      <c r="X690" s="40"/>
      <c r="Y690" s="39">
        <f t="shared" ca="1" si="333"/>
        <v>0</v>
      </c>
      <c r="Z690" s="327"/>
      <c r="AA690" s="37" t="str">
        <f t="shared" ca="1" si="323"/>
        <v/>
      </c>
      <c r="AB690" s="41" t="str">
        <f t="shared" ca="1" si="324"/>
        <v/>
      </c>
      <c r="AC690" s="39" t="str">
        <f t="shared" si="313"/>
        <v/>
      </c>
      <c r="AD690" s="39" t="str">
        <f t="shared" ca="1" si="334"/>
        <v/>
      </c>
      <c r="AE690" s="39" t="str">
        <f t="shared" ca="1" si="325"/>
        <v/>
      </c>
      <c r="AF690" s="40"/>
      <c r="AG690" s="39">
        <f t="shared" ca="1" si="335"/>
        <v>0</v>
      </c>
      <c r="AH690" s="339"/>
      <c r="AI690" s="37" t="str">
        <f t="shared" ca="1" si="326"/>
        <v/>
      </c>
      <c r="AJ690" s="41" t="str">
        <f t="shared" ca="1" si="327"/>
        <v/>
      </c>
      <c r="AK690" s="39" t="str">
        <f t="shared" si="314"/>
        <v/>
      </c>
      <c r="AL690" s="39" t="str">
        <f t="shared" ca="1" si="336"/>
        <v/>
      </c>
      <c r="AM690" s="39" t="str">
        <f t="shared" ca="1" si="328"/>
        <v/>
      </c>
      <c r="AN690" s="40"/>
      <c r="AO690" s="39">
        <f t="shared" ca="1" si="337"/>
        <v>0</v>
      </c>
      <c r="AP690" s="339"/>
      <c r="AW690" s="329"/>
      <c r="BI690" s="329"/>
      <c r="BJ690" s="329"/>
      <c r="BK690" s="329"/>
      <c r="BL690" s="329"/>
      <c r="BM690" s="329"/>
      <c r="BN690" s="329"/>
      <c r="BO690" s="329"/>
      <c r="BP690" s="329"/>
      <c r="BQ690" s="329"/>
      <c r="BR690" s="329"/>
      <c r="BS690" s="329"/>
      <c r="BT690" s="329"/>
      <c r="BU690" s="329"/>
      <c r="BV690" s="329"/>
      <c r="BW690" s="325"/>
      <c r="BX690" s="325"/>
      <c r="BY690" s="325"/>
      <c r="BZ690" s="325"/>
      <c r="CA690" s="325"/>
      <c r="CB690" s="325"/>
      <c r="CC690" s="325"/>
      <c r="CD690" s="325"/>
      <c r="CE690" s="325"/>
      <c r="CF690" s="325"/>
      <c r="CG690" s="325"/>
      <c r="CH690" s="325"/>
      <c r="CI690" s="325"/>
      <c r="CJ690" s="325"/>
      <c r="CK690" s="325"/>
      <c r="CL690" s="325"/>
      <c r="CM690" s="325"/>
      <c r="CN690" s="325"/>
      <c r="CO690" s="325"/>
      <c r="CP690" s="325"/>
      <c r="CQ690" s="325"/>
      <c r="CR690" s="325"/>
      <c r="CS690" s="325"/>
      <c r="CT690" s="325"/>
      <c r="CU690" s="325"/>
      <c r="CV690" s="325"/>
      <c r="CW690" s="325"/>
      <c r="CX690" s="325"/>
    </row>
    <row r="691" spans="1:102" s="36" customFormat="1" ht="15" hidden="1" customHeight="1">
      <c r="A691" s="329"/>
      <c r="B691" s="37" t="str">
        <f t="shared" ca="1" si="315"/>
        <v/>
      </c>
      <c r="C691" s="41" t="str">
        <f t="shared" ca="1" si="316"/>
        <v/>
      </c>
      <c r="D691" s="39" t="str">
        <f t="shared" ca="1" si="317"/>
        <v/>
      </c>
      <c r="E691" s="39" t="str">
        <f t="shared" ca="1" si="329"/>
        <v/>
      </c>
      <c r="F691" s="39" t="str">
        <f t="shared" ca="1" si="318"/>
        <v/>
      </c>
      <c r="G691" s="101"/>
      <c r="H691" s="39">
        <f t="shared" ca="1" si="309"/>
        <v>0</v>
      </c>
      <c r="J691" s="332"/>
      <c r="K691" s="37" t="str">
        <f t="shared" ca="1" si="319"/>
        <v/>
      </c>
      <c r="L691" s="41" t="str">
        <f t="shared" ca="1" si="320"/>
        <v/>
      </c>
      <c r="M691" s="39" t="str">
        <f t="shared" si="310"/>
        <v/>
      </c>
      <c r="N691" s="39" t="str">
        <f t="shared" ca="1" si="330"/>
        <v/>
      </c>
      <c r="O691" s="39">
        <f ca="1">ROUND(Q690*$O$5/payments_per_year,2)</f>
        <v>0</v>
      </c>
      <c r="P691" s="101"/>
      <c r="Q691" s="39">
        <f t="shared" ca="1" si="331"/>
        <v>0</v>
      </c>
      <c r="R691" s="332"/>
      <c r="S691" s="37" t="str">
        <f t="shared" ca="1" si="321"/>
        <v/>
      </c>
      <c r="T691" s="41" t="str">
        <f t="shared" ca="1" si="322"/>
        <v/>
      </c>
      <c r="U691" s="39" t="str">
        <f t="shared" si="311"/>
        <v/>
      </c>
      <c r="V691" s="39" t="str">
        <f t="shared" ca="1" si="332"/>
        <v/>
      </c>
      <c r="W691" s="39">
        <f t="shared" ca="1" si="312"/>
        <v>0</v>
      </c>
      <c r="X691" s="40"/>
      <c r="Y691" s="39">
        <f t="shared" ca="1" si="333"/>
        <v>0</v>
      </c>
      <c r="Z691" s="327"/>
      <c r="AA691" s="37" t="str">
        <f t="shared" ca="1" si="323"/>
        <v/>
      </c>
      <c r="AB691" s="41" t="str">
        <f t="shared" ca="1" si="324"/>
        <v/>
      </c>
      <c r="AC691" s="39" t="str">
        <f t="shared" si="313"/>
        <v/>
      </c>
      <c r="AD691" s="39" t="str">
        <f t="shared" ca="1" si="334"/>
        <v/>
      </c>
      <c r="AE691" s="39" t="str">
        <f t="shared" ca="1" si="325"/>
        <v/>
      </c>
      <c r="AF691" s="40"/>
      <c r="AG691" s="39">
        <f t="shared" ca="1" si="335"/>
        <v>0</v>
      </c>
      <c r="AH691" s="339"/>
      <c r="AI691" s="37" t="str">
        <f t="shared" ca="1" si="326"/>
        <v/>
      </c>
      <c r="AJ691" s="41" t="str">
        <f t="shared" ca="1" si="327"/>
        <v/>
      </c>
      <c r="AK691" s="39" t="str">
        <f t="shared" si="314"/>
        <v/>
      </c>
      <c r="AL691" s="39" t="str">
        <f t="shared" ca="1" si="336"/>
        <v/>
      </c>
      <c r="AM691" s="39" t="str">
        <f t="shared" ca="1" si="328"/>
        <v/>
      </c>
      <c r="AN691" s="40"/>
      <c r="AO691" s="39">
        <f t="shared" ca="1" si="337"/>
        <v>0</v>
      </c>
      <c r="AP691" s="339"/>
      <c r="AW691" s="329"/>
      <c r="BI691" s="329"/>
      <c r="BJ691" s="329"/>
      <c r="BK691" s="329"/>
      <c r="BL691" s="329"/>
      <c r="BM691" s="329"/>
      <c r="BN691" s="329"/>
      <c r="BO691" s="329"/>
      <c r="BP691" s="329"/>
      <c r="BQ691" s="329"/>
      <c r="BR691" s="329"/>
      <c r="BS691" s="329"/>
      <c r="BT691" s="329"/>
      <c r="BU691" s="329"/>
      <c r="BV691" s="329"/>
      <c r="BW691" s="325"/>
      <c r="BX691" s="325"/>
      <c r="BY691" s="325"/>
      <c r="BZ691" s="325"/>
      <c r="CA691" s="325"/>
      <c r="CB691" s="325"/>
      <c r="CC691" s="325"/>
      <c r="CD691" s="325"/>
      <c r="CE691" s="325"/>
      <c r="CF691" s="325"/>
      <c r="CG691" s="325"/>
      <c r="CH691" s="325"/>
      <c r="CI691" s="325"/>
      <c r="CJ691" s="325"/>
      <c r="CK691" s="325"/>
      <c r="CL691" s="325"/>
      <c r="CM691" s="325"/>
      <c r="CN691" s="325"/>
      <c r="CO691" s="325"/>
      <c r="CP691" s="325"/>
      <c r="CQ691" s="325"/>
      <c r="CR691" s="325"/>
      <c r="CS691" s="325"/>
      <c r="CT691" s="325"/>
      <c r="CU691" s="325"/>
      <c r="CV691" s="325"/>
      <c r="CW691" s="325"/>
      <c r="CX691" s="325"/>
    </row>
    <row r="692" spans="1:102" s="36" customFormat="1" ht="15" hidden="1" customHeight="1">
      <c r="A692" s="329"/>
      <c r="B692" s="37" t="str">
        <f t="shared" ca="1" si="315"/>
        <v/>
      </c>
      <c r="C692" s="41" t="str">
        <f t="shared" ca="1" si="316"/>
        <v/>
      </c>
      <c r="D692" s="39" t="str">
        <f t="shared" ca="1" si="317"/>
        <v/>
      </c>
      <c r="E692" s="39" t="str">
        <f t="shared" ca="1" si="329"/>
        <v/>
      </c>
      <c r="F692" s="39" t="str">
        <f t="shared" ca="1" si="318"/>
        <v/>
      </c>
      <c r="G692" s="101"/>
      <c r="H692" s="39">
        <f t="shared" ca="1" si="309"/>
        <v>0</v>
      </c>
      <c r="J692" s="332"/>
      <c r="K692" s="37" t="str">
        <f t="shared" ca="1" si="319"/>
        <v/>
      </c>
      <c r="L692" s="41" t="str">
        <f t="shared" ca="1" si="320"/>
        <v/>
      </c>
      <c r="M692" s="39" t="str">
        <f t="shared" si="310"/>
        <v/>
      </c>
      <c r="N692" s="39" t="str">
        <f t="shared" ca="1" si="330"/>
        <v/>
      </c>
      <c r="O692" s="39" t="str">
        <f ca="1">IF(L692="","",ROUND(Q691*$O$5/payments_per_year,2))</f>
        <v/>
      </c>
      <c r="P692" s="101"/>
      <c r="Q692" s="39">
        <f t="shared" ca="1" si="331"/>
        <v>0</v>
      </c>
      <c r="R692" s="332"/>
      <c r="S692" s="37" t="str">
        <f t="shared" ca="1" si="321"/>
        <v/>
      </c>
      <c r="T692" s="41" t="str">
        <f t="shared" ca="1" si="322"/>
        <v/>
      </c>
      <c r="U692" s="39" t="str">
        <f t="shared" si="311"/>
        <v/>
      </c>
      <c r="V692" s="39" t="str">
        <f t="shared" ca="1" si="332"/>
        <v/>
      </c>
      <c r="W692" s="39">
        <f t="shared" ca="1" si="312"/>
        <v>0</v>
      </c>
      <c r="X692" s="40"/>
      <c r="Y692" s="39">
        <f t="shared" ca="1" si="333"/>
        <v>0</v>
      </c>
      <c r="Z692" s="327"/>
      <c r="AA692" s="37" t="str">
        <f t="shared" ca="1" si="323"/>
        <v/>
      </c>
      <c r="AB692" s="41" t="str">
        <f t="shared" ca="1" si="324"/>
        <v/>
      </c>
      <c r="AC692" s="39" t="str">
        <f t="shared" si="313"/>
        <v/>
      </c>
      <c r="AD692" s="39" t="str">
        <f t="shared" ca="1" si="334"/>
        <v/>
      </c>
      <c r="AE692" s="39" t="str">
        <f t="shared" ca="1" si="325"/>
        <v/>
      </c>
      <c r="AF692" s="40"/>
      <c r="AG692" s="39">
        <f t="shared" ca="1" si="335"/>
        <v>0</v>
      </c>
      <c r="AH692" s="339"/>
      <c r="AI692" s="37" t="str">
        <f t="shared" ca="1" si="326"/>
        <v/>
      </c>
      <c r="AJ692" s="41" t="str">
        <f t="shared" ca="1" si="327"/>
        <v/>
      </c>
      <c r="AK692" s="39" t="str">
        <f t="shared" si="314"/>
        <v/>
      </c>
      <c r="AL692" s="39" t="str">
        <f t="shared" ca="1" si="336"/>
        <v/>
      </c>
      <c r="AM692" s="39" t="str">
        <f t="shared" ca="1" si="328"/>
        <v/>
      </c>
      <c r="AN692" s="40"/>
      <c r="AO692" s="39">
        <f t="shared" ca="1" si="337"/>
        <v>0</v>
      </c>
      <c r="AP692" s="339"/>
      <c r="AW692" s="329"/>
      <c r="BI692" s="329"/>
      <c r="BJ692" s="329"/>
      <c r="BK692" s="329"/>
      <c r="BL692" s="329"/>
      <c r="BM692" s="329"/>
      <c r="BN692" s="329"/>
      <c r="BO692" s="329"/>
      <c r="BP692" s="329"/>
      <c r="BQ692" s="329"/>
      <c r="BR692" s="329"/>
      <c r="BS692" s="329"/>
      <c r="BT692" s="329"/>
      <c r="BU692" s="329"/>
      <c r="BV692" s="329"/>
      <c r="BW692" s="325"/>
      <c r="BX692" s="325"/>
      <c r="BY692" s="325"/>
      <c r="BZ692" s="325"/>
      <c r="CA692" s="325"/>
      <c r="CB692" s="325"/>
      <c r="CC692" s="325"/>
      <c r="CD692" s="325"/>
      <c r="CE692" s="325"/>
      <c r="CF692" s="325"/>
      <c r="CG692" s="325"/>
      <c r="CH692" s="325"/>
      <c r="CI692" s="325"/>
      <c r="CJ692" s="325"/>
      <c r="CK692" s="325"/>
      <c r="CL692" s="325"/>
      <c r="CM692" s="325"/>
      <c r="CN692" s="325"/>
      <c r="CO692" s="325"/>
      <c r="CP692" s="325"/>
      <c r="CQ692" s="325"/>
      <c r="CR692" s="325"/>
      <c r="CS692" s="325"/>
      <c r="CT692" s="325"/>
      <c r="CU692" s="325"/>
      <c r="CV692" s="325"/>
      <c r="CW692" s="325"/>
      <c r="CX692" s="325"/>
    </row>
    <row r="693" spans="1:102" s="36" customFormat="1" ht="15" hidden="1" customHeight="1">
      <c r="A693" s="329"/>
      <c r="B693" s="37" t="str">
        <f t="shared" ca="1" si="315"/>
        <v/>
      </c>
      <c r="C693" s="41" t="str">
        <f t="shared" ca="1" si="316"/>
        <v/>
      </c>
      <c r="D693" s="39" t="str">
        <f t="shared" ca="1" si="317"/>
        <v/>
      </c>
      <c r="E693" s="39" t="str">
        <f t="shared" ca="1" si="329"/>
        <v/>
      </c>
      <c r="F693" s="39" t="str">
        <f t="shared" ca="1" si="318"/>
        <v/>
      </c>
      <c r="G693" s="101"/>
      <c r="H693" s="39">
        <f t="shared" ca="1" si="309"/>
        <v>0</v>
      </c>
      <c r="J693" s="332"/>
      <c r="K693" s="37" t="str">
        <f t="shared" ca="1" si="319"/>
        <v/>
      </c>
      <c r="L693" s="41" t="str">
        <f t="shared" ca="1" si="320"/>
        <v/>
      </c>
      <c r="M693" s="39" t="str">
        <f t="shared" si="310"/>
        <v/>
      </c>
      <c r="N693" s="39" t="str">
        <f t="shared" ca="1" si="330"/>
        <v/>
      </c>
      <c r="O693" s="39">
        <f ca="1">ROUND(Q692*$O$5/payments_per_year,2)</f>
        <v>0</v>
      </c>
      <c r="P693" s="101"/>
      <c r="Q693" s="39">
        <f t="shared" ca="1" si="331"/>
        <v>0</v>
      </c>
      <c r="R693" s="332"/>
      <c r="S693" s="37" t="str">
        <f t="shared" ca="1" si="321"/>
        <v/>
      </c>
      <c r="T693" s="41" t="str">
        <f t="shared" ca="1" si="322"/>
        <v/>
      </c>
      <c r="U693" s="39" t="str">
        <f t="shared" si="311"/>
        <v/>
      </c>
      <c r="V693" s="39" t="str">
        <f t="shared" ca="1" si="332"/>
        <v/>
      </c>
      <c r="W693" s="39">
        <f t="shared" ca="1" si="312"/>
        <v>0</v>
      </c>
      <c r="X693" s="40"/>
      <c r="Y693" s="39">
        <f t="shared" ca="1" si="333"/>
        <v>0</v>
      </c>
      <c r="Z693" s="327"/>
      <c r="AA693" s="37" t="str">
        <f t="shared" ca="1" si="323"/>
        <v/>
      </c>
      <c r="AB693" s="41" t="str">
        <f t="shared" ca="1" si="324"/>
        <v/>
      </c>
      <c r="AC693" s="39" t="str">
        <f t="shared" si="313"/>
        <v/>
      </c>
      <c r="AD693" s="39" t="str">
        <f t="shared" ca="1" si="334"/>
        <v/>
      </c>
      <c r="AE693" s="39" t="str">
        <f t="shared" ca="1" si="325"/>
        <v/>
      </c>
      <c r="AF693" s="40"/>
      <c r="AG693" s="39">
        <f t="shared" ca="1" si="335"/>
        <v>0</v>
      </c>
      <c r="AH693" s="339"/>
      <c r="AI693" s="37" t="str">
        <f t="shared" ca="1" si="326"/>
        <v/>
      </c>
      <c r="AJ693" s="41" t="str">
        <f t="shared" ca="1" si="327"/>
        <v/>
      </c>
      <c r="AK693" s="39" t="str">
        <f t="shared" si="314"/>
        <v/>
      </c>
      <c r="AL693" s="39" t="str">
        <f t="shared" ca="1" si="336"/>
        <v/>
      </c>
      <c r="AM693" s="39" t="str">
        <f t="shared" ca="1" si="328"/>
        <v/>
      </c>
      <c r="AN693" s="40"/>
      <c r="AO693" s="39">
        <f t="shared" ca="1" si="337"/>
        <v>0</v>
      </c>
      <c r="AP693" s="339"/>
      <c r="AW693" s="329"/>
      <c r="BI693" s="329"/>
      <c r="BJ693" s="329"/>
      <c r="BK693" s="329"/>
      <c r="BL693" s="329"/>
      <c r="BM693" s="329"/>
      <c r="BN693" s="329"/>
      <c r="BO693" s="329"/>
      <c r="BP693" s="329"/>
      <c r="BQ693" s="329"/>
      <c r="BR693" s="329"/>
      <c r="BS693" s="329"/>
      <c r="BT693" s="329"/>
      <c r="BU693" s="329"/>
      <c r="BV693" s="329"/>
      <c r="BW693" s="325"/>
      <c r="BX693" s="325"/>
      <c r="BY693" s="325"/>
      <c r="BZ693" s="325"/>
      <c r="CA693" s="325"/>
      <c r="CB693" s="325"/>
      <c r="CC693" s="325"/>
      <c r="CD693" s="325"/>
      <c r="CE693" s="325"/>
      <c r="CF693" s="325"/>
      <c r="CG693" s="325"/>
      <c r="CH693" s="325"/>
      <c r="CI693" s="325"/>
      <c r="CJ693" s="325"/>
      <c r="CK693" s="325"/>
      <c r="CL693" s="325"/>
      <c r="CM693" s="325"/>
      <c r="CN693" s="325"/>
      <c r="CO693" s="325"/>
      <c r="CP693" s="325"/>
      <c r="CQ693" s="325"/>
      <c r="CR693" s="325"/>
      <c r="CS693" s="325"/>
      <c r="CT693" s="325"/>
      <c r="CU693" s="325"/>
      <c r="CV693" s="325"/>
      <c r="CW693" s="325"/>
      <c r="CX693" s="325"/>
    </row>
    <row r="694" spans="1:102" s="36" customFormat="1" ht="15" hidden="1" customHeight="1">
      <c r="A694" s="329"/>
      <c r="B694" s="37" t="str">
        <f t="shared" ca="1" si="315"/>
        <v/>
      </c>
      <c r="C694" s="41" t="str">
        <f t="shared" ca="1" si="316"/>
        <v/>
      </c>
      <c r="D694" s="39" t="str">
        <f t="shared" ca="1" si="317"/>
        <v/>
      </c>
      <c r="E694" s="39" t="str">
        <f t="shared" ca="1" si="329"/>
        <v/>
      </c>
      <c r="F694" s="39" t="str">
        <f t="shared" ca="1" si="318"/>
        <v/>
      </c>
      <c r="G694" s="101"/>
      <c r="H694" s="39">
        <f t="shared" ca="1" si="309"/>
        <v>0</v>
      </c>
      <c r="J694" s="332"/>
      <c r="K694" s="37" t="str">
        <f t="shared" ca="1" si="319"/>
        <v/>
      </c>
      <c r="L694" s="41" t="str">
        <f t="shared" ca="1" si="320"/>
        <v/>
      </c>
      <c r="M694" s="39" t="str">
        <f t="shared" si="310"/>
        <v/>
      </c>
      <c r="N694" s="39" t="str">
        <f t="shared" ca="1" si="330"/>
        <v/>
      </c>
      <c r="O694" s="39" t="str">
        <f ca="1">IF(L694="","",ROUND(Q693*$O$5/payments_per_year,2))</f>
        <v/>
      </c>
      <c r="P694" s="101"/>
      <c r="Q694" s="39">
        <f t="shared" ca="1" si="331"/>
        <v>0</v>
      </c>
      <c r="R694" s="332"/>
      <c r="S694" s="37" t="str">
        <f t="shared" ca="1" si="321"/>
        <v/>
      </c>
      <c r="T694" s="41" t="str">
        <f t="shared" ca="1" si="322"/>
        <v/>
      </c>
      <c r="U694" s="39" t="str">
        <f t="shared" si="311"/>
        <v/>
      </c>
      <c r="V694" s="39" t="str">
        <f t="shared" ca="1" si="332"/>
        <v/>
      </c>
      <c r="W694" s="39">
        <f t="shared" ca="1" si="312"/>
        <v>0</v>
      </c>
      <c r="X694" s="40"/>
      <c r="Y694" s="39">
        <f t="shared" ca="1" si="333"/>
        <v>0</v>
      </c>
      <c r="Z694" s="327"/>
      <c r="AA694" s="37" t="str">
        <f t="shared" ca="1" si="323"/>
        <v/>
      </c>
      <c r="AB694" s="41" t="str">
        <f t="shared" ca="1" si="324"/>
        <v/>
      </c>
      <c r="AC694" s="39" t="str">
        <f t="shared" si="313"/>
        <v/>
      </c>
      <c r="AD694" s="39" t="str">
        <f t="shared" ca="1" si="334"/>
        <v/>
      </c>
      <c r="AE694" s="39" t="str">
        <f t="shared" ca="1" si="325"/>
        <v/>
      </c>
      <c r="AF694" s="40"/>
      <c r="AG694" s="39">
        <f t="shared" ca="1" si="335"/>
        <v>0</v>
      </c>
      <c r="AH694" s="339"/>
      <c r="AI694" s="37" t="str">
        <f t="shared" ca="1" si="326"/>
        <v/>
      </c>
      <c r="AJ694" s="41" t="str">
        <f t="shared" ca="1" si="327"/>
        <v/>
      </c>
      <c r="AK694" s="39" t="str">
        <f t="shared" si="314"/>
        <v/>
      </c>
      <c r="AL694" s="39" t="str">
        <f t="shared" ca="1" si="336"/>
        <v/>
      </c>
      <c r="AM694" s="39" t="str">
        <f t="shared" ca="1" si="328"/>
        <v/>
      </c>
      <c r="AN694" s="40"/>
      <c r="AO694" s="39">
        <f t="shared" ca="1" si="337"/>
        <v>0</v>
      </c>
      <c r="AP694" s="339"/>
      <c r="AW694" s="329"/>
      <c r="BI694" s="329"/>
      <c r="BJ694" s="329"/>
      <c r="BK694" s="329"/>
      <c r="BL694" s="329"/>
      <c r="BM694" s="329"/>
      <c r="BN694" s="329"/>
      <c r="BO694" s="329"/>
      <c r="BP694" s="329"/>
      <c r="BQ694" s="329"/>
      <c r="BR694" s="329"/>
      <c r="BS694" s="329"/>
      <c r="BT694" s="329"/>
      <c r="BU694" s="329"/>
      <c r="BV694" s="329"/>
      <c r="BW694" s="325"/>
      <c r="BX694" s="325"/>
      <c r="BY694" s="325"/>
      <c r="BZ694" s="325"/>
      <c r="CA694" s="325"/>
      <c r="CB694" s="325"/>
      <c r="CC694" s="325"/>
      <c r="CD694" s="325"/>
      <c r="CE694" s="325"/>
      <c r="CF694" s="325"/>
      <c r="CG694" s="325"/>
      <c r="CH694" s="325"/>
      <c r="CI694" s="325"/>
      <c r="CJ694" s="325"/>
      <c r="CK694" s="325"/>
      <c r="CL694" s="325"/>
      <c r="CM694" s="325"/>
      <c r="CN694" s="325"/>
      <c r="CO694" s="325"/>
      <c r="CP694" s="325"/>
      <c r="CQ694" s="325"/>
      <c r="CR694" s="325"/>
      <c r="CS694" s="325"/>
      <c r="CT694" s="325"/>
      <c r="CU694" s="325"/>
      <c r="CV694" s="325"/>
      <c r="CW694" s="325"/>
      <c r="CX694" s="325"/>
    </row>
    <row r="695" spans="1:102" s="36" customFormat="1" ht="15" hidden="1" customHeight="1">
      <c r="A695" s="329"/>
      <c r="B695" s="37" t="str">
        <f t="shared" ca="1" si="315"/>
        <v/>
      </c>
      <c r="C695" s="41" t="str">
        <f t="shared" ca="1" si="316"/>
        <v/>
      </c>
      <c r="D695" s="39" t="str">
        <f t="shared" ca="1" si="317"/>
        <v/>
      </c>
      <c r="E695" s="39" t="str">
        <f t="shared" ca="1" si="329"/>
        <v/>
      </c>
      <c r="F695" s="39" t="str">
        <f t="shared" ca="1" si="318"/>
        <v/>
      </c>
      <c r="G695" s="101"/>
      <c r="H695" s="39">
        <f t="shared" ca="1" si="309"/>
        <v>0</v>
      </c>
      <c r="J695" s="332"/>
      <c r="K695" s="37" t="str">
        <f t="shared" ca="1" si="319"/>
        <v/>
      </c>
      <c r="L695" s="41" t="str">
        <f t="shared" ca="1" si="320"/>
        <v/>
      </c>
      <c r="M695" s="39" t="str">
        <f t="shared" si="310"/>
        <v/>
      </c>
      <c r="N695" s="39" t="str">
        <f t="shared" ca="1" si="330"/>
        <v/>
      </c>
      <c r="O695" s="39">
        <f ca="1">ROUND(Q694*$O$5/payments_per_year,2)</f>
        <v>0</v>
      </c>
      <c r="P695" s="101"/>
      <c r="Q695" s="39">
        <f t="shared" ca="1" si="331"/>
        <v>0</v>
      </c>
      <c r="R695" s="332"/>
      <c r="S695" s="37" t="str">
        <f t="shared" ca="1" si="321"/>
        <v/>
      </c>
      <c r="T695" s="41" t="str">
        <f t="shared" ca="1" si="322"/>
        <v/>
      </c>
      <c r="U695" s="39" t="str">
        <f t="shared" si="311"/>
        <v/>
      </c>
      <c r="V695" s="39" t="str">
        <f t="shared" ca="1" si="332"/>
        <v/>
      </c>
      <c r="W695" s="39">
        <f t="shared" ca="1" si="312"/>
        <v>0</v>
      </c>
      <c r="X695" s="40"/>
      <c r="Y695" s="39">
        <f t="shared" ca="1" si="333"/>
        <v>0</v>
      </c>
      <c r="Z695" s="327"/>
      <c r="AA695" s="37" t="str">
        <f t="shared" ca="1" si="323"/>
        <v/>
      </c>
      <c r="AB695" s="41" t="str">
        <f t="shared" ca="1" si="324"/>
        <v/>
      </c>
      <c r="AC695" s="39" t="str">
        <f t="shared" si="313"/>
        <v/>
      </c>
      <c r="AD695" s="39" t="str">
        <f t="shared" ca="1" si="334"/>
        <v/>
      </c>
      <c r="AE695" s="39" t="str">
        <f t="shared" ca="1" si="325"/>
        <v/>
      </c>
      <c r="AF695" s="40"/>
      <c r="AG695" s="39">
        <f t="shared" ca="1" si="335"/>
        <v>0</v>
      </c>
      <c r="AH695" s="339"/>
      <c r="AI695" s="37" t="str">
        <f t="shared" ca="1" si="326"/>
        <v/>
      </c>
      <c r="AJ695" s="41" t="str">
        <f t="shared" ca="1" si="327"/>
        <v/>
      </c>
      <c r="AK695" s="39" t="str">
        <f t="shared" si="314"/>
        <v/>
      </c>
      <c r="AL695" s="39" t="str">
        <f t="shared" ca="1" si="336"/>
        <v/>
      </c>
      <c r="AM695" s="39" t="str">
        <f t="shared" ca="1" si="328"/>
        <v/>
      </c>
      <c r="AN695" s="40"/>
      <c r="AO695" s="39">
        <f t="shared" ca="1" si="337"/>
        <v>0</v>
      </c>
      <c r="AP695" s="339"/>
      <c r="AW695" s="329"/>
      <c r="BI695" s="329"/>
      <c r="BJ695" s="329"/>
      <c r="BK695" s="329"/>
      <c r="BL695" s="329"/>
      <c r="BM695" s="329"/>
      <c r="BN695" s="329"/>
      <c r="BO695" s="329"/>
      <c r="BP695" s="329"/>
      <c r="BQ695" s="329"/>
      <c r="BR695" s="329"/>
      <c r="BS695" s="329"/>
      <c r="BT695" s="329"/>
      <c r="BU695" s="329"/>
      <c r="BV695" s="329"/>
      <c r="BW695" s="325"/>
      <c r="BX695" s="325"/>
      <c r="BY695" s="325"/>
      <c r="BZ695" s="325"/>
      <c r="CA695" s="325"/>
      <c r="CB695" s="325"/>
      <c r="CC695" s="325"/>
      <c r="CD695" s="325"/>
      <c r="CE695" s="325"/>
      <c r="CF695" s="325"/>
      <c r="CG695" s="325"/>
      <c r="CH695" s="325"/>
      <c r="CI695" s="325"/>
      <c r="CJ695" s="325"/>
      <c r="CK695" s="325"/>
      <c r="CL695" s="325"/>
      <c r="CM695" s="325"/>
      <c r="CN695" s="325"/>
      <c r="CO695" s="325"/>
      <c r="CP695" s="325"/>
      <c r="CQ695" s="325"/>
      <c r="CR695" s="325"/>
      <c r="CS695" s="325"/>
      <c r="CT695" s="325"/>
      <c r="CU695" s="325"/>
      <c r="CV695" s="325"/>
      <c r="CW695" s="325"/>
      <c r="CX695" s="325"/>
    </row>
    <row r="696" spans="1:102" s="36" customFormat="1" ht="15" hidden="1" customHeight="1">
      <c r="A696" s="329"/>
      <c r="B696" s="37" t="str">
        <f t="shared" ca="1" si="315"/>
        <v/>
      </c>
      <c r="C696" s="41" t="str">
        <f t="shared" ca="1" si="316"/>
        <v/>
      </c>
      <c r="D696" s="39" t="str">
        <f t="shared" ca="1" si="317"/>
        <v/>
      </c>
      <c r="E696" s="39" t="str">
        <f t="shared" ca="1" si="329"/>
        <v/>
      </c>
      <c r="F696" s="39" t="str">
        <f t="shared" ca="1" si="318"/>
        <v/>
      </c>
      <c r="G696" s="101"/>
      <c r="H696" s="39">
        <f t="shared" ca="1" si="309"/>
        <v>0</v>
      </c>
      <c r="J696" s="332"/>
      <c r="K696" s="37" t="str">
        <f t="shared" ca="1" si="319"/>
        <v/>
      </c>
      <c r="L696" s="41" t="str">
        <f t="shared" ca="1" si="320"/>
        <v/>
      </c>
      <c r="M696" s="39" t="str">
        <f t="shared" si="310"/>
        <v/>
      </c>
      <c r="N696" s="39" t="str">
        <f t="shared" ca="1" si="330"/>
        <v/>
      </c>
      <c r="O696" s="39" t="str">
        <f ca="1">IF(L696="","",ROUND(Q695*$O$5/payments_per_year,2))</f>
        <v/>
      </c>
      <c r="P696" s="101"/>
      <c r="Q696" s="39">
        <f t="shared" ca="1" si="331"/>
        <v>0</v>
      </c>
      <c r="R696" s="332"/>
      <c r="S696" s="37" t="str">
        <f t="shared" ca="1" si="321"/>
        <v/>
      </c>
      <c r="T696" s="41" t="str">
        <f t="shared" ca="1" si="322"/>
        <v/>
      </c>
      <c r="U696" s="39" t="str">
        <f t="shared" si="311"/>
        <v/>
      </c>
      <c r="V696" s="39" t="str">
        <f t="shared" ca="1" si="332"/>
        <v/>
      </c>
      <c r="W696" s="39">
        <f t="shared" ca="1" si="312"/>
        <v>0</v>
      </c>
      <c r="X696" s="40"/>
      <c r="Y696" s="39">
        <f t="shared" ca="1" si="333"/>
        <v>0</v>
      </c>
      <c r="Z696" s="327"/>
      <c r="AA696" s="37" t="str">
        <f t="shared" ca="1" si="323"/>
        <v/>
      </c>
      <c r="AB696" s="41" t="str">
        <f t="shared" ca="1" si="324"/>
        <v/>
      </c>
      <c r="AC696" s="39" t="str">
        <f t="shared" si="313"/>
        <v/>
      </c>
      <c r="AD696" s="39" t="str">
        <f t="shared" ca="1" si="334"/>
        <v/>
      </c>
      <c r="AE696" s="39" t="str">
        <f t="shared" ca="1" si="325"/>
        <v/>
      </c>
      <c r="AF696" s="40"/>
      <c r="AG696" s="39">
        <f t="shared" ca="1" si="335"/>
        <v>0</v>
      </c>
      <c r="AH696" s="339"/>
      <c r="AI696" s="37" t="str">
        <f t="shared" ca="1" si="326"/>
        <v/>
      </c>
      <c r="AJ696" s="41" t="str">
        <f t="shared" ca="1" si="327"/>
        <v/>
      </c>
      <c r="AK696" s="39" t="str">
        <f t="shared" si="314"/>
        <v/>
      </c>
      <c r="AL696" s="39" t="str">
        <f t="shared" ca="1" si="336"/>
        <v/>
      </c>
      <c r="AM696" s="39" t="str">
        <f t="shared" ca="1" si="328"/>
        <v/>
      </c>
      <c r="AN696" s="40"/>
      <c r="AO696" s="39">
        <f t="shared" ca="1" si="337"/>
        <v>0</v>
      </c>
      <c r="AP696" s="339"/>
      <c r="AW696" s="329"/>
      <c r="BI696" s="329"/>
      <c r="BJ696" s="329"/>
      <c r="BK696" s="329"/>
      <c r="BL696" s="329"/>
      <c r="BM696" s="329"/>
      <c r="BN696" s="329"/>
      <c r="BO696" s="329"/>
      <c r="BP696" s="329"/>
      <c r="BQ696" s="329"/>
      <c r="BR696" s="329"/>
      <c r="BS696" s="329"/>
      <c r="BT696" s="329"/>
      <c r="BU696" s="329"/>
      <c r="BV696" s="329"/>
      <c r="BW696" s="325"/>
      <c r="BX696" s="325"/>
      <c r="BY696" s="325"/>
      <c r="BZ696" s="325"/>
      <c r="CA696" s="325"/>
      <c r="CB696" s="325"/>
      <c r="CC696" s="325"/>
      <c r="CD696" s="325"/>
      <c r="CE696" s="325"/>
      <c r="CF696" s="325"/>
      <c r="CG696" s="325"/>
      <c r="CH696" s="325"/>
      <c r="CI696" s="325"/>
      <c r="CJ696" s="325"/>
      <c r="CK696" s="325"/>
      <c r="CL696" s="325"/>
      <c r="CM696" s="325"/>
      <c r="CN696" s="325"/>
      <c r="CO696" s="325"/>
      <c r="CP696" s="325"/>
      <c r="CQ696" s="325"/>
      <c r="CR696" s="325"/>
      <c r="CS696" s="325"/>
      <c r="CT696" s="325"/>
      <c r="CU696" s="325"/>
      <c r="CV696" s="325"/>
      <c r="CW696" s="325"/>
      <c r="CX696" s="325"/>
    </row>
    <row r="697" spans="1:102" s="36" customFormat="1" ht="15" hidden="1" customHeight="1">
      <c r="A697" s="329"/>
      <c r="B697" s="37" t="str">
        <f t="shared" ca="1" si="315"/>
        <v/>
      </c>
      <c r="C697" s="41" t="str">
        <f t="shared" ca="1" si="316"/>
        <v/>
      </c>
      <c r="D697" s="39" t="str">
        <f t="shared" ca="1" si="317"/>
        <v/>
      </c>
      <c r="E697" s="39" t="str">
        <f t="shared" ca="1" si="329"/>
        <v/>
      </c>
      <c r="F697" s="39" t="str">
        <f t="shared" ca="1" si="318"/>
        <v/>
      </c>
      <c r="G697" s="101"/>
      <c r="H697" s="39">
        <f t="shared" ca="1" si="309"/>
        <v>0</v>
      </c>
      <c r="J697" s="332"/>
      <c r="K697" s="37" t="str">
        <f t="shared" ca="1" si="319"/>
        <v/>
      </c>
      <c r="L697" s="41" t="str">
        <f t="shared" ca="1" si="320"/>
        <v/>
      </c>
      <c r="M697" s="39" t="str">
        <f t="shared" si="310"/>
        <v/>
      </c>
      <c r="N697" s="39" t="str">
        <f t="shared" ca="1" si="330"/>
        <v/>
      </c>
      <c r="O697" s="39">
        <f ca="1">ROUND(Q696*$O$5/payments_per_year,2)</f>
        <v>0</v>
      </c>
      <c r="P697" s="101"/>
      <c r="Q697" s="39">
        <f t="shared" ca="1" si="331"/>
        <v>0</v>
      </c>
      <c r="R697" s="332"/>
      <c r="S697" s="37" t="str">
        <f t="shared" ca="1" si="321"/>
        <v/>
      </c>
      <c r="T697" s="41" t="str">
        <f t="shared" ca="1" si="322"/>
        <v/>
      </c>
      <c r="U697" s="39" t="str">
        <f t="shared" si="311"/>
        <v/>
      </c>
      <c r="V697" s="39" t="str">
        <f t="shared" ca="1" si="332"/>
        <v/>
      </c>
      <c r="W697" s="39">
        <f t="shared" ca="1" si="312"/>
        <v>0</v>
      </c>
      <c r="X697" s="40"/>
      <c r="Y697" s="39">
        <f t="shared" ca="1" si="333"/>
        <v>0</v>
      </c>
      <c r="Z697" s="327"/>
      <c r="AA697" s="37" t="str">
        <f t="shared" ca="1" si="323"/>
        <v/>
      </c>
      <c r="AB697" s="41" t="str">
        <f t="shared" ca="1" si="324"/>
        <v/>
      </c>
      <c r="AC697" s="39" t="str">
        <f t="shared" si="313"/>
        <v/>
      </c>
      <c r="AD697" s="39" t="str">
        <f t="shared" ca="1" si="334"/>
        <v/>
      </c>
      <c r="AE697" s="39" t="str">
        <f t="shared" ca="1" si="325"/>
        <v/>
      </c>
      <c r="AF697" s="40"/>
      <c r="AG697" s="39">
        <f t="shared" ca="1" si="335"/>
        <v>0</v>
      </c>
      <c r="AH697" s="339"/>
      <c r="AI697" s="37" t="str">
        <f t="shared" ca="1" si="326"/>
        <v/>
      </c>
      <c r="AJ697" s="41" t="str">
        <f t="shared" ca="1" si="327"/>
        <v/>
      </c>
      <c r="AK697" s="39" t="str">
        <f t="shared" si="314"/>
        <v/>
      </c>
      <c r="AL697" s="39" t="str">
        <f t="shared" ca="1" si="336"/>
        <v/>
      </c>
      <c r="AM697" s="39" t="str">
        <f t="shared" ca="1" si="328"/>
        <v/>
      </c>
      <c r="AN697" s="40"/>
      <c r="AO697" s="39">
        <f t="shared" ca="1" si="337"/>
        <v>0</v>
      </c>
      <c r="AP697" s="339"/>
      <c r="AW697" s="329"/>
      <c r="BI697" s="329"/>
      <c r="BJ697" s="329"/>
      <c r="BK697" s="329"/>
      <c r="BL697" s="329"/>
      <c r="BM697" s="329"/>
      <c r="BN697" s="329"/>
      <c r="BO697" s="329"/>
      <c r="BP697" s="329"/>
      <c r="BQ697" s="329"/>
      <c r="BR697" s="329"/>
      <c r="BS697" s="329"/>
      <c r="BT697" s="329"/>
      <c r="BU697" s="329"/>
      <c r="BV697" s="329"/>
      <c r="BW697" s="325"/>
      <c r="BX697" s="325"/>
      <c r="BY697" s="325"/>
      <c r="BZ697" s="325"/>
      <c r="CA697" s="325"/>
      <c r="CB697" s="325"/>
      <c r="CC697" s="325"/>
      <c r="CD697" s="325"/>
      <c r="CE697" s="325"/>
      <c r="CF697" s="325"/>
      <c r="CG697" s="325"/>
      <c r="CH697" s="325"/>
      <c r="CI697" s="325"/>
      <c r="CJ697" s="325"/>
      <c r="CK697" s="325"/>
      <c r="CL697" s="325"/>
      <c r="CM697" s="325"/>
      <c r="CN697" s="325"/>
      <c r="CO697" s="325"/>
      <c r="CP697" s="325"/>
      <c r="CQ697" s="325"/>
      <c r="CR697" s="325"/>
      <c r="CS697" s="325"/>
      <c r="CT697" s="325"/>
      <c r="CU697" s="325"/>
      <c r="CV697" s="325"/>
      <c r="CW697" s="325"/>
      <c r="CX697" s="325"/>
    </row>
    <row r="698" spans="1:102" s="36" customFormat="1" ht="15" hidden="1" customHeight="1">
      <c r="A698" s="329"/>
      <c r="B698" s="37" t="str">
        <f t="shared" ca="1" si="315"/>
        <v/>
      </c>
      <c r="C698" s="41" t="str">
        <f t="shared" ca="1" si="316"/>
        <v/>
      </c>
      <c r="D698" s="39" t="str">
        <f t="shared" ca="1" si="317"/>
        <v/>
      </c>
      <c r="E698" s="39" t="str">
        <f t="shared" ca="1" si="329"/>
        <v/>
      </c>
      <c r="F698" s="39" t="str">
        <f t="shared" ca="1" si="318"/>
        <v/>
      </c>
      <c r="G698" s="101"/>
      <c r="H698" s="39">
        <f t="shared" ca="1" si="309"/>
        <v>0</v>
      </c>
      <c r="J698" s="332"/>
      <c r="K698" s="37" t="str">
        <f t="shared" ca="1" si="319"/>
        <v/>
      </c>
      <c r="L698" s="41" t="str">
        <f t="shared" ca="1" si="320"/>
        <v/>
      </c>
      <c r="M698" s="39" t="str">
        <f t="shared" si="310"/>
        <v/>
      </c>
      <c r="N698" s="39" t="str">
        <f t="shared" ca="1" si="330"/>
        <v/>
      </c>
      <c r="O698" s="39" t="str">
        <f ca="1">IF(L698="","",ROUND(Q697*$O$5/payments_per_year,2))</f>
        <v/>
      </c>
      <c r="P698" s="101"/>
      <c r="Q698" s="39">
        <f t="shared" ca="1" si="331"/>
        <v>0</v>
      </c>
      <c r="R698" s="332"/>
      <c r="S698" s="37" t="str">
        <f t="shared" ca="1" si="321"/>
        <v/>
      </c>
      <c r="T698" s="41" t="str">
        <f t="shared" ca="1" si="322"/>
        <v/>
      </c>
      <c r="U698" s="39" t="str">
        <f t="shared" si="311"/>
        <v/>
      </c>
      <c r="V698" s="39" t="str">
        <f t="shared" ca="1" si="332"/>
        <v/>
      </c>
      <c r="W698" s="39">
        <f t="shared" ca="1" si="312"/>
        <v>0</v>
      </c>
      <c r="X698" s="40"/>
      <c r="Y698" s="39">
        <f t="shared" ca="1" si="333"/>
        <v>0</v>
      </c>
      <c r="Z698" s="327"/>
      <c r="AA698" s="37" t="str">
        <f t="shared" ca="1" si="323"/>
        <v/>
      </c>
      <c r="AB698" s="41" t="str">
        <f t="shared" ca="1" si="324"/>
        <v/>
      </c>
      <c r="AC698" s="39" t="str">
        <f t="shared" si="313"/>
        <v/>
      </c>
      <c r="AD698" s="39" t="str">
        <f t="shared" ca="1" si="334"/>
        <v/>
      </c>
      <c r="AE698" s="39" t="str">
        <f t="shared" ca="1" si="325"/>
        <v/>
      </c>
      <c r="AF698" s="40"/>
      <c r="AG698" s="39">
        <f t="shared" ca="1" si="335"/>
        <v>0</v>
      </c>
      <c r="AH698" s="339"/>
      <c r="AI698" s="37" t="str">
        <f t="shared" ca="1" si="326"/>
        <v/>
      </c>
      <c r="AJ698" s="41" t="str">
        <f t="shared" ca="1" si="327"/>
        <v/>
      </c>
      <c r="AK698" s="39" t="str">
        <f t="shared" si="314"/>
        <v/>
      </c>
      <c r="AL698" s="39" t="str">
        <f t="shared" ca="1" si="336"/>
        <v/>
      </c>
      <c r="AM698" s="39" t="str">
        <f t="shared" ca="1" si="328"/>
        <v/>
      </c>
      <c r="AN698" s="40"/>
      <c r="AO698" s="39">
        <f t="shared" ca="1" si="337"/>
        <v>0</v>
      </c>
      <c r="AP698" s="339"/>
      <c r="AW698" s="329"/>
      <c r="BI698" s="329"/>
      <c r="BJ698" s="329"/>
      <c r="BK698" s="329"/>
      <c r="BL698" s="329"/>
      <c r="BM698" s="329"/>
      <c r="BN698" s="329"/>
      <c r="BO698" s="329"/>
      <c r="BP698" s="329"/>
      <c r="BQ698" s="329"/>
      <c r="BR698" s="329"/>
      <c r="BS698" s="329"/>
      <c r="BT698" s="329"/>
      <c r="BU698" s="329"/>
      <c r="BV698" s="329"/>
      <c r="BW698" s="325"/>
      <c r="BX698" s="325"/>
      <c r="BY698" s="325"/>
      <c r="BZ698" s="325"/>
      <c r="CA698" s="325"/>
      <c r="CB698" s="325"/>
      <c r="CC698" s="325"/>
      <c r="CD698" s="325"/>
      <c r="CE698" s="325"/>
      <c r="CF698" s="325"/>
      <c r="CG698" s="325"/>
      <c r="CH698" s="325"/>
      <c r="CI698" s="325"/>
      <c r="CJ698" s="325"/>
      <c r="CK698" s="325"/>
      <c r="CL698" s="325"/>
      <c r="CM698" s="325"/>
      <c r="CN698" s="325"/>
      <c r="CO698" s="325"/>
      <c r="CP698" s="325"/>
      <c r="CQ698" s="325"/>
      <c r="CR698" s="325"/>
      <c r="CS698" s="325"/>
      <c r="CT698" s="325"/>
      <c r="CU698" s="325"/>
      <c r="CV698" s="325"/>
      <c r="CW698" s="325"/>
      <c r="CX698" s="325"/>
    </row>
    <row r="699" spans="1:102" s="36" customFormat="1" ht="15" hidden="1" customHeight="1">
      <c r="A699" s="329"/>
      <c r="B699" s="37" t="str">
        <f t="shared" ca="1" si="315"/>
        <v/>
      </c>
      <c r="C699" s="41" t="str">
        <f t="shared" ca="1" si="316"/>
        <v/>
      </c>
      <c r="D699" s="39" t="str">
        <f t="shared" ca="1" si="317"/>
        <v/>
      </c>
      <c r="E699" s="39" t="str">
        <f t="shared" ca="1" si="329"/>
        <v/>
      </c>
      <c r="F699" s="39" t="str">
        <f t="shared" ca="1" si="318"/>
        <v/>
      </c>
      <c r="G699" s="101"/>
      <c r="H699" s="39">
        <f t="shared" ca="1" si="309"/>
        <v>0</v>
      </c>
      <c r="J699" s="332"/>
      <c r="K699" s="37" t="str">
        <f t="shared" ca="1" si="319"/>
        <v/>
      </c>
      <c r="L699" s="41" t="str">
        <f t="shared" ca="1" si="320"/>
        <v/>
      </c>
      <c r="M699" s="39" t="str">
        <f t="shared" si="310"/>
        <v/>
      </c>
      <c r="N699" s="39" t="str">
        <f t="shared" ca="1" si="330"/>
        <v/>
      </c>
      <c r="O699" s="39">
        <f ca="1">ROUND(Q698*$O$5/payments_per_year,2)</f>
        <v>0</v>
      </c>
      <c r="P699" s="101"/>
      <c r="Q699" s="39">
        <f t="shared" ca="1" si="331"/>
        <v>0</v>
      </c>
      <c r="R699" s="332"/>
      <c r="S699" s="37" t="str">
        <f t="shared" ca="1" si="321"/>
        <v/>
      </c>
      <c r="T699" s="41" t="str">
        <f t="shared" ca="1" si="322"/>
        <v/>
      </c>
      <c r="U699" s="39" t="str">
        <f t="shared" si="311"/>
        <v/>
      </c>
      <c r="V699" s="39" t="str">
        <f t="shared" ca="1" si="332"/>
        <v/>
      </c>
      <c r="W699" s="39">
        <f t="shared" ca="1" si="312"/>
        <v>0</v>
      </c>
      <c r="X699" s="40"/>
      <c r="Y699" s="39">
        <f t="shared" ca="1" si="333"/>
        <v>0</v>
      </c>
      <c r="Z699" s="327"/>
      <c r="AA699" s="37" t="str">
        <f t="shared" ca="1" si="323"/>
        <v/>
      </c>
      <c r="AB699" s="41" t="str">
        <f t="shared" ca="1" si="324"/>
        <v/>
      </c>
      <c r="AC699" s="39" t="str">
        <f t="shared" si="313"/>
        <v/>
      </c>
      <c r="AD699" s="39" t="str">
        <f t="shared" ca="1" si="334"/>
        <v/>
      </c>
      <c r="AE699" s="39" t="str">
        <f t="shared" ca="1" si="325"/>
        <v/>
      </c>
      <c r="AF699" s="40"/>
      <c r="AG699" s="39">
        <f t="shared" ca="1" si="335"/>
        <v>0</v>
      </c>
      <c r="AH699" s="339"/>
      <c r="AI699" s="37" t="str">
        <f t="shared" ca="1" si="326"/>
        <v/>
      </c>
      <c r="AJ699" s="41" t="str">
        <f t="shared" ca="1" si="327"/>
        <v/>
      </c>
      <c r="AK699" s="39" t="str">
        <f t="shared" si="314"/>
        <v/>
      </c>
      <c r="AL699" s="39" t="str">
        <f t="shared" ca="1" si="336"/>
        <v/>
      </c>
      <c r="AM699" s="39" t="str">
        <f t="shared" ca="1" si="328"/>
        <v/>
      </c>
      <c r="AN699" s="40"/>
      <c r="AO699" s="39">
        <f t="shared" ca="1" si="337"/>
        <v>0</v>
      </c>
      <c r="AP699" s="339"/>
      <c r="AW699" s="329"/>
      <c r="BI699" s="329"/>
      <c r="BJ699" s="329"/>
      <c r="BK699" s="329"/>
      <c r="BL699" s="329"/>
      <c r="BM699" s="329"/>
      <c r="BN699" s="329"/>
      <c r="BO699" s="329"/>
      <c r="BP699" s="329"/>
      <c r="BQ699" s="329"/>
      <c r="BR699" s="329"/>
      <c r="BS699" s="329"/>
      <c r="BT699" s="329"/>
      <c r="BU699" s="329"/>
      <c r="BV699" s="329"/>
      <c r="BW699" s="325"/>
      <c r="BX699" s="325"/>
      <c r="BY699" s="325"/>
      <c r="BZ699" s="325"/>
      <c r="CA699" s="325"/>
      <c r="CB699" s="325"/>
      <c r="CC699" s="325"/>
      <c r="CD699" s="325"/>
      <c r="CE699" s="325"/>
      <c r="CF699" s="325"/>
      <c r="CG699" s="325"/>
      <c r="CH699" s="325"/>
      <c r="CI699" s="325"/>
      <c r="CJ699" s="325"/>
      <c r="CK699" s="325"/>
      <c r="CL699" s="325"/>
      <c r="CM699" s="325"/>
      <c r="CN699" s="325"/>
      <c r="CO699" s="325"/>
      <c r="CP699" s="325"/>
      <c r="CQ699" s="325"/>
      <c r="CR699" s="325"/>
      <c r="CS699" s="325"/>
      <c r="CT699" s="325"/>
      <c r="CU699" s="325"/>
      <c r="CV699" s="325"/>
      <c r="CW699" s="325"/>
      <c r="CX699" s="325"/>
    </row>
    <row r="700" spans="1:102" s="36" customFormat="1" ht="15" hidden="1" customHeight="1">
      <c r="A700" s="329"/>
      <c r="B700" s="37" t="str">
        <f t="shared" ca="1" si="315"/>
        <v/>
      </c>
      <c r="C700" s="41" t="str">
        <f t="shared" ca="1" si="316"/>
        <v/>
      </c>
      <c r="D700" s="39" t="str">
        <f t="shared" ca="1" si="317"/>
        <v/>
      </c>
      <c r="E700" s="39" t="str">
        <f t="shared" ca="1" si="329"/>
        <v/>
      </c>
      <c r="F700" s="39" t="str">
        <f t="shared" ca="1" si="318"/>
        <v/>
      </c>
      <c r="G700" s="101"/>
      <c r="H700" s="39">
        <f t="shared" ca="1" si="309"/>
        <v>0</v>
      </c>
      <c r="J700" s="332"/>
      <c r="K700" s="37" t="str">
        <f t="shared" ca="1" si="319"/>
        <v/>
      </c>
      <c r="L700" s="41" t="str">
        <f t="shared" ca="1" si="320"/>
        <v/>
      </c>
      <c r="M700" s="39" t="str">
        <f t="shared" si="310"/>
        <v/>
      </c>
      <c r="N700" s="39" t="str">
        <f t="shared" ca="1" si="330"/>
        <v/>
      </c>
      <c r="O700" s="39" t="str">
        <f ca="1">IF(L700="","",ROUND(Q699*$O$5/payments_per_year,2))</f>
        <v/>
      </c>
      <c r="P700" s="101"/>
      <c r="Q700" s="39">
        <f t="shared" ca="1" si="331"/>
        <v>0</v>
      </c>
      <c r="R700" s="332"/>
      <c r="S700" s="37" t="str">
        <f t="shared" ca="1" si="321"/>
        <v/>
      </c>
      <c r="T700" s="41" t="str">
        <f t="shared" ca="1" si="322"/>
        <v/>
      </c>
      <c r="U700" s="39" t="str">
        <f t="shared" si="311"/>
        <v/>
      </c>
      <c r="V700" s="39" t="str">
        <f t="shared" ca="1" si="332"/>
        <v/>
      </c>
      <c r="W700" s="39">
        <f t="shared" ca="1" si="312"/>
        <v>0</v>
      </c>
      <c r="X700" s="40"/>
      <c r="Y700" s="39">
        <f t="shared" ca="1" si="333"/>
        <v>0</v>
      </c>
      <c r="Z700" s="327"/>
      <c r="AA700" s="37" t="str">
        <f t="shared" ca="1" si="323"/>
        <v/>
      </c>
      <c r="AB700" s="41" t="str">
        <f t="shared" ca="1" si="324"/>
        <v/>
      </c>
      <c r="AC700" s="39" t="str">
        <f t="shared" si="313"/>
        <v/>
      </c>
      <c r="AD700" s="39" t="str">
        <f t="shared" ca="1" si="334"/>
        <v/>
      </c>
      <c r="AE700" s="39" t="str">
        <f t="shared" ca="1" si="325"/>
        <v/>
      </c>
      <c r="AF700" s="40"/>
      <c r="AG700" s="39">
        <f t="shared" ca="1" si="335"/>
        <v>0</v>
      </c>
      <c r="AH700" s="339"/>
      <c r="AI700" s="37" t="str">
        <f t="shared" ca="1" si="326"/>
        <v/>
      </c>
      <c r="AJ700" s="41" t="str">
        <f t="shared" ca="1" si="327"/>
        <v/>
      </c>
      <c r="AK700" s="39" t="str">
        <f t="shared" si="314"/>
        <v/>
      </c>
      <c r="AL700" s="39" t="str">
        <f t="shared" ca="1" si="336"/>
        <v/>
      </c>
      <c r="AM700" s="39" t="str">
        <f t="shared" ca="1" si="328"/>
        <v/>
      </c>
      <c r="AN700" s="40"/>
      <c r="AO700" s="39">
        <f t="shared" ca="1" si="337"/>
        <v>0</v>
      </c>
      <c r="AP700" s="339"/>
      <c r="AW700" s="329"/>
      <c r="BI700" s="329"/>
      <c r="BJ700" s="329"/>
      <c r="BK700" s="329"/>
      <c r="BL700" s="329"/>
      <c r="BM700" s="329"/>
      <c r="BN700" s="329"/>
      <c r="BO700" s="329"/>
      <c r="BP700" s="329"/>
      <c r="BQ700" s="329"/>
      <c r="BR700" s="329"/>
      <c r="BS700" s="329"/>
      <c r="BT700" s="329"/>
      <c r="BU700" s="329"/>
      <c r="BV700" s="329"/>
      <c r="BW700" s="325"/>
      <c r="BX700" s="325"/>
      <c r="BY700" s="325"/>
      <c r="BZ700" s="325"/>
      <c r="CA700" s="325"/>
      <c r="CB700" s="325"/>
      <c r="CC700" s="325"/>
      <c r="CD700" s="325"/>
      <c r="CE700" s="325"/>
      <c r="CF700" s="325"/>
      <c r="CG700" s="325"/>
      <c r="CH700" s="325"/>
      <c r="CI700" s="325"/>
      <c r="CJ700" s="325"/>
      <c r="CK700" s="325"/>
      <c r="CL700" s="325"/>
      <c r="CM700" s="325"/>
      <c r="CN700" s="325"/>
      <c r="CO700" s="325"/>
      <c r="CP700" s="325"/>
      <c r="CQ700" s="325"/>
      <c r="CR700" s="325"/>
      <c r="CS700" s="325"/>
      <c r="CT700" s="325"/>
      <c r="CU700" s="325"/>
      <c r="CV700" s="325"/>
      <c r="CW700" s="325"/>
      <c r="CX700" s="325"/>
    </row>
    <row r="701" spans="1:102" s="36" customFormat="1" ht="15" hidden="1" customHeight="1">
      <c r="A701" s="329"/>
      <c r="B701" s="37" t="str">
        <f t="shared" ca="1" si="315"/>
        <v/>
      </c>
      <c r="C701" s="41" t="str">
        <f t="shared" ca="1" si="316"/>
        <v/>
      </c>
      <c r="D701" s="39" t="str">
        <f t="shared" ca="1" si="317"/>
        <v/>
      </c>
      <c r="E701" s="39" t="str">
        <f t="shared" ca="1" si="329"/>
        <v/>
      </c>
      <c r="F701" s="39" t="str">
        <f t="shared" ca="1" si="318"/>
        <v/>
      </c>
      <c r="G701" s="101"/>
      <c r="H701" s="39">
        <f t="shared" ca="1" si="309"/>
        <v>0</v>
      </c>
      <c r="J701" s="332"/>
      <c r="K701" s="37" t="str">
        <f t="shared" ca="1" si="319"/>
        <v/>
      </c>
      <c r="L701" s="41" t="str">
        <f t="shared" ca="1" si="320"/>
        <v/>
      </c>
      <c r="M701" s="39" t="str">
        <f t="shared" si="310"/>
        <v/>
      </c>
      <c r="N701" s="39" t="str">
        <f t="shared" ca="1" si="330"/>
        <v/>
      </c>
      <c r="O701" s="39">
        <f ca="1">ROUND(Q700*$O$5/payments_per_year,2)</f>
        <v>0</v>
      </c>
      <c r="P701" s="101"/>
      <c r="Q701" s="39">
        <f t="shared" ca="1" si="331"/>
        <v>0</v>
      </c>
      <c r="R701" s="332"/>
      <c r="S701" s="37" t="str">
        <f t="shared" ca="1" si="321"/>
        <v/>
      </c>
      <c r="T701" s="41" t="str">
        <f t="shared" ca="1" si="322"/>
        <v/>
      </c>
      <c r="U701" s="39" t="str">
        <f t="shared" si="311"/>
        <v/>
      </c>
      <c r="V701" s="39" t="str">
        <f t="shared" ca="1" si="332"/>
        <v/>
      </c>
      <c r="W701" s="39">
        <f t="shared" ca="1" si="312"/>
        <v>0</v>
      </c>
      <c r="X701" s="40"/>
      <c r="Y701" s="39">
        <f t="shared" ca="1" si="333"/>
        <v>0</v>
      </c>
      <c r="Z701" s="327"/>
      <c r="AA701" s="37" t="str">
        <f t="shared" ca="1" si="323"/>
        <v/>
      </c>
      <c r="AB701" s="41" t="str">
        <f t="shared" ca="1" si="324"/>
        <v/>
      </c>
      <c r="AC701" s="39" t="str">
        <f t="shared" si="313"/>
        <v/>
      </c>
      <c r="AD701" s="39" t="str">
        <f t="shared" ca="1" si="334"/>
        <v/>
      </c>
      <c r="AE701" s="39" t="str">
        <f t="shared" ca="1" si="325"/>
        <v/>
      </c>
      <c r="AF701" s="40"/>
      <c r="AG701" s="39">
        <f t="shared" ca="1" si="335"/>
        <v>0</v>
      </c>
      <c r="AH701" s="339"/>
      <c r="AI701" s="37" t="str">
        <f t="shared" ca="1" si="326"/>
        <v/>
      </c>
      <c r="AJ701" s="41" t="str">
        <f t="shared" ca="1" si="327"/>
        <v/>
      </c>
      <c r="AK701" s="39" t="str">
        <f t="shared" si="314"/>
        <v/>
      </c>
      <c r="AL701" s="39" t="str">
        <f t="shared" ca="1" si="336"/>
        <v/>
      </c>
      <c r="AM701" s="39" t="str">
        <f t="shared" ca="1" si="328"/>
        <v/>
      </c>
      <c r="AN701" s="40"/>
      <c r="AO701" s="39">
        <f t="shared" ca="1" si="337"/>
        <v>0</v>
      </c>
      <c r="AP701" s="339"/>
      <c r="AW701" s="329"/>
      <c r="BI701" s="329"/>
      <c r="BJ701" s="329"/>
      <c r="BK701" s="329"/>
      <c r="BL701" s="329"/>
      <c r="BM701" s="329"/>
      <c r="BN701" s="329"/>
      <c r="BO701" s="329"/>
      <c r="BP701" s="329"/>
      <c r="BQ701" s="329"/>
      <c r="BR701" s="329"/>
      <c r="BS701" s="329"/>
      <c r="BT701" s="329"/>
      <c r="BU701" s="329"/>
      <c r="BV701" s="329"/>
      <c r="BW701" s="325"/>
      <c r="BX701" s="325"/>
      <c r="BY701" s="325"/>
      <c r="BZ701" s="325"/>
      <c r="CA701" s="325"/>
      <c r="CB701" s="325"/>
      <c r="CC701" s="325"/>
      <c r="CD701" s="325"/>
      <c r="CE701" s="325"/>
      <c r="CF701" s="325"/>
      <c r="CG701" s="325"/>
      <c r="CH701" s="325"/>
      <c r="CI701" s="325"/>
      <c r="CJ701" s="325"/>
      <c r="CK701" s="325"/>
      <c r="CL701" s="325"/>
      <c r="CM701" s="325"/>
      <c r="CN701" s="325"/>
      <c r="CO701" s="325"/>
      <c r="CP701" s="325"/>
      <c r="CQ701" s="325"/>
      <c r="CR701" s="325"/>
      <c r="CS701" s="325"/>
      <c r="CT701" s="325"/>
      <c r="CU701" s="325"/>
      <c r="CV701" s="325"/>
      <c r="CW701" s="325"/>
      <c r="CX701" s="325"/>
    </row>
    <row r="702" spans="1:102" s="36" customFormat="1" ht="15" hidden="1" customHeight="1">
      <c r="A702" s="329"/>
      <c r="B702" s="37" t="str">
        <f t="shared" ca="1" si="315"/>
        <v/>
      </c>
      <c r="C702" s="41" t="str">
        <f t="shared" ca="1" si="316"/>
        <v/>
      </c>
      <c r="D702" s="39" t="str">
        <f t="shared" ca="1" si="317"/>
        <v/>
      </c>
      <c r="E702" s="39" t="str">
        <f t="shared" ca="1" si="329"/>
        <v/>
      </c>
      <c r="F702" s="39" t="str">
        <f t="shared" ca="1" si="318"/>
        <v/>
      </c>
      <c r="G702" s="101"/>
      <c r="H702" s="39">
        <f t="shared" ca="1" si="309"/>
        <v>0</v>
      </c>
      <c r="J702" s="332"/>
      <c r="K702" s="37" t="str">
        <f t="shared" ca="1" si="319"/>
        <v/>
      </c>
      <c r="L702" s="41" t="str">
        <f t="shared" ca="1" si="320"/>
        <v/>
      </c>
      <c r="M702" s="39" t="str">
        <f t="shared" si="310"/>
        <v/>
      </c>
      <c r="N702" s="39" t="str">
        <f t="shared" ca="1" si="330"/>
        <v/>
      </c>
      <c r="O702" s="39" t="str">
        <f ca="1">IF(L702="","",ROUND(Q701*$O$5/payments_per_year,2))</f>
        <v/>
      </c>
      <c r="P702" s="101"/>
      <c r="Q702" s="39">
        <f t="shared" ca="1" si="331"/>
        <v>0</v>
      </c>
      <c r="R702" s="332"/>
      <c r="S702" s="37" t="str">
        <f t="shared" ca="1" si="321"/>
        <v/>
      </c>
      <c r="T702" s="41" t="str">
        <f t="shared" ca="1" si="322"/>
        <v/>
      </c>
      <c r="U702" s="39" t="str">
        <f t="shared" si="311"/>
        <v/>
      </c>
      <c r="V702" s="39" t="str">
        <f t="shared" ca="1" si="332"/>
        <v/>
      </c>
      <c r="W702" s="39">
        <f t="shared" ca="1" si="312"/>
        <v>0</v>
      </c>
      <c r="X702" s="40"/>
      <c r="Y702" s="39">
        <f t="shared" ca="1" si="333"/>
        <v>0</v>
      </c>
      <c r="Z702" s="327"/>
      <c r="AA702" s="37" t="str">
        <f t="shared" ca="1" si="323"/>
        <v/>
      </c>
      <c r="AB702" s="41" t="str">
        <f t="shared" ca="1" si="324"/>
        <v/>
      </c>
      <c r="AC702" s="39" t="str">
        <f t="shared" si="313"/>
        <v/>
      </c>
      <c r="AD702" s="39" t="str">
        <f t="shared" ca="1" si="334"/>
        <v/>
      </c>
      <c r="AE702" s="39" t="str">
        <f t="shared" ca="1" si="325"/>
        <v/>
      </c>
      <c r="AF702" s="40"/>
      <c r="AG702" s="39">
        <f t="shared" ca="1" si="335"/>
        <v>0</v>
      </c>
      <c r="AH702" s="339"/>
      <c r="AI702" s="37" t="str">
        <f t="shared" ca="1" si="326"/>
        <v/>
      </c>
      <c r="AJ702" s="41" t="str">
        <f t="shared" ca="1" si="327"/>
        <v/>
      </c>
      <c r="AK702" s="39" t="str">
        <f t="shared" si="314"/>
        <v/>
      </c>
      <c r="AL702" s="39" t="str">
        <f t="shared" ca="1" si="336"/>
        <v/>
      </c>
      <c r="AM702" s="39" t="str">
        <f t="shared" ca="1" si="328"/>
        <v/>
      </c>
      <c r="AN702" s="40"/>
      <c r="AO702" s="39">
        <f t="shared" ca="1" si="337"/>
        <v>0</v>
      </c>
      <c r="AP702" s="339"/>
      <c r="AW702" s="329"/>
      <c r="BI702" s="329"/>
      <c r="BJ702" s="329"/>
      <c r="BK702" s="329"/>
      <c r="BL702" s="329"/>
      <c r="BM702" s="329"/>
      <c r="BN702" s="329"/>
      <c r="BO702" s="329"/>
      <c r="BP702" s="329"/>
      <c r="BQ702" s="329"/>
      <c r="BR702" s="329"/>
      <c r="BS702" s="329"/>
      <c r="BT702" s="329"/>
      <c r="BU702" s="329"/>
      <c r="BV702" s="329"/>
      <c r="BW702" s="325"/>
      <c r="BX702" s="325"/>
      <c r="BY702" s="325"/>
      <c r="BZ702" s="325"/>
      <c r="CA702" s="325"/>
      <c r="CB702" s="325"/>
      <c r="CC702" s="325"/>
      <c r="CD702" s="325"/>
      <c r="CE702" s="325"/>
      <c r="CF702" s="325"/>
      <c r="CG702" s="325"/>
      <c r="CH702" s="325"/>
      <c r="CI702" s="325"/>
      <c r="CJ702" s="325"/>
      <c r="CK702" s="325"/>
      <c r="CL702" s="325"/>
      <c r="CM702" s="325"/>
      <c r="CN702" s="325"/>
      <c r="CO702" s="325"/>
      <c r="CP702" s="325"/>
      <c r="CQ702" s="325"/>
      <c r="CR702" s="325"/>
      <c r="CS702" s="325"/>
      <c r="CT702" s="325"/>
      <c r="CU702" s="325"/>
      <c r="CV702" s="325"/>
      <c r="CW702" s="325"/>
      <c r="CX702" s="325"/>
    </row>
    <row r="703" spans="1:102" s="36" customFormat="1" ht="15" hidden="1" customHeight="1">
      <c r="A703" s="329"/>
      <c r="B703" s="37" t="str">
        <f t="shared" ca="1" si="315"/>
        <v/>
      </c>
      <c r="C703" s="41" t="str">
        <f t="shared" ca="1" si="316"/>
        <v/>
      </c>
      <c r="D703" s="39" t="str">
        <f t="shared" ca="1" si="317"/>
        <v/>
      </c>
      <c r="E703" s="39" t="str">
        <f t="shared" ca="1" si="329"/>
        <v/>
      </c>
      <c r="F703" s="39" t="str">
        <f t="shared" ca="1" si="318"/>
        <v/>
      </c>
      <c r="G703" s="101"/>
      <c r="H703" s="39">
        <f t="shared" ca="1" si="309"/>
        <v>0</v>
      </c>
      <c r="J703" s="332"/>
      <c r="K703" s="37" t="str">
        <f t="shared" ca="1" si="319"/>
        <v/>
      </c>
      <c r="L703" s="41" t="str">
        <f t="shared" ca="1" si="320"/>
        <v/>
      </c>
      <c r="M703" s="39" t="str">
        <f t="shared" si="310"/>
        <v/>
      </c>
      <c r="N703" s="39" t="str">
        <f t="shared" ca="1" si="330"/>
        <v/>
      </c>
      <c r="O703" s="39">
        <f ca="1">ROUND(Q702*$O$5/payments_per_year,2)</f>
        <v>0</v>
      </c>
      <c r="P703" s="101"/>
      <c r="Q703" s="39">
        <f t="shared" ca="1" si="331"/>
        <v>0</v>
      </c>
      <c r="R703" s="332"/>
      <c r="S703" s="37" t="str">
        <f t="shared" ca="1" si="321"/>
        <v/>
      </c>
      <c r="T703" s="41" t="str">
        <f t="shared" ca="1" si="322"/>
        <v/>
      </c>
      <c r="U703" s="39" t="str">
        <f t="shared" si="311"/>
        <v/>
      </c>
      <c r="V703" s="39" t="str">
        <f t="shared" ca="1" si="332"/>
        <v/>
      </c>
      <c r="W703" s="39">
        <f t="shared" ca="1" si="312"/>
        <v>0</v>
      </c>
      <c r="X703" s="40"/>
      <c r="Y703" s="39">
        <f t="shared" ca="1" si="333"/>
        <v>0</v>
      </c>
      <c r="Z703" s="327"/>
      <c r="AA703" s="37" t="str">
        <f t="shared" ca="1" si="323"/>
        <v/>
      </c>
      <c r="AB703" s="41" t="str">
        <f t="shared" ca="1" si="324"/>
        <v/>
      </c>
      <c r="AC703" s="39" t="str">
        <f t="shared" si="313"/>
        <v/>
      </c>
      <c r="AD703" s="39" t="str">
        <f t="shared" ca="1" si="334"/>
        <v/>
      </c>
      <c r="AE703" s="39" t="str">
        <f t="shared" ca="1" si="325"/>
        <v/>
      </c>
      <c r="AF703" s="40"/>
      <c r="AG703" s="39">
        <f t="shared" ca="1" si="335"/>
        <v>0</v>
      </c>
      <c r="AH703" s="339"/>
      <c r="AI703" s="37" t="str">
        <f t="shared" ca="1" si="326"/>
        <v/>
      </c>
      <c r="AJ703" s="41" t="str">
        <f t="shared" ca="1" si="327"/>
        <v/>
      </c>
      <c r="AK703" s="39" t="str">
        <f t="shared" si="314"/>
        <v/>
      </c>
      <c r="AL703" s="39" t="str">
        <f t="shared" ca="1" si="336"/>
        <v/>
      </c>
      <c r="AM703" s="39" t="str">
        <f t="shared" ca="1" si="328"/>
        <v/>
      </c>
      <c r="AN703" s="40"/>
      <c r="AO703" s="39">
        <f t="shared" ca="1" si="337"/>
        <v>0</v>
      </c>
      <c r="AP703" s="339"/>
      <c r="AW703" s="329"/>
      <c r="BI703" s="329"/>
      <c r="BJ703" s="329"/>
      <c r="BK703" s="329"/>
      <c r="BL703" s="329"/>
      <c r="BM703" s="329"/>
      <c r="BN703" s="329"/>
      <c r="BO703" s="329"/>
      <c r="BP703" s="329"/>
      <c r="BQ703" s="329"/>
      <c r="BR703" s="329"/>
      <c r="BS703" s="329"/>
      <c r="BT703" s="329"/>
      <c r="BU703" s="329"/>
      <c r="BV703" s="329"/>
      <c r="BW703" s="325"/>
      <c r="BX703" s="325"/>
      <c r="BY703" s="325"/>
      <c r="BZ703" s="325"/>
      <c r="CA703" s="325"/>
      <c r="CB703" s="325"/>
      <c r="CC703" s="325"/>
      <c r="CD703" s="325"/>
      <c r="CE703" s="325"/>
      <c r="CF703" s="325"/>
      <c r="CG703" s="325"/>
      <c r="CH703" s="325"/>
      <c r="CI703" s="325"/>
      <c r="CJ703" s="325"/>
      <c r="CK703" s="325"/>
      <c r="CL703" s="325"/>
      <c r="CM703" s="325"/>
      <c r="CN703" s="325"/>
      <c r="CO703" s="325"/>
      <c r="CP703" s="325"/>
      <c r="CQ703" s="325"/>
      <c r="CR703" s="325"/>
      <c r="CS703" s="325"/>
      <c r="CT703" s="325"/>
      <c r="CU703" s="325"/>
      <c r="CV703" s="325"/>
      <c r="CW703" s="325"/>
      <c r="CX703" s="325"/>
    </row>
    <row r="704" spans="1:102" s="36" customFormat="1" ht="15" hidden="1" customHeight="1">
      <c r="A704" s="329"/>
      <c r="B704" s="37" t="str">
        <f t="shared" ca="1" si="315"/>
        <v/>
      </c>
      <c r="C704" s="41" t="str">
        <f t="shared" ca="1" si="316"/>
        <v/>
      </c>
      <c r="D704" s="39" t="str">
        <f t="shared" ca="1" si="317"/>
        <v/>
      </c>
      <c r="E704" s="39" t="str">
        <f t="shared" ca="1" si="329"/>
        <v/>
      </c>
      <c r="F704" s="39" t="str">
        <f t="shared" ca="1" si="318"/>
        <v/>
      </c>
      <c r="G704" s="101"/>
      <c r="H704" s="39">
        <f t="shared" ca="1" si="309"/>
        <v>0</v>
      </c>
      <c r="J704" s="332"/>
      <c r="K704" s="37" t="str">
        <f t="shared" ca="1" si="319"/>
        <v/>
      </c>
      <c r="L704" s="41" t="str">
        <f t="shared" ca="1" si="320"/>
        <v/>
      </c>
      <c r="M704" s="39" t="str">
        <f t="shared" si="310"/>
        <v/>
      </c>
      <c r="N704" s="39" t="str">
        <f t="shared" ca="1" si="330"/>
        <v/>
      </c>
      <c r="O704" s="39" t="str">
        <f ca="1">IF(L704="","",ROUND(Q703*$O$5/payments_per_year,2))</f>
        <v/>
      </c>
      <c r="P704" s="101"/>
      <c r="Q704" s="39">
        <f t="shared" ca="1" si="331"/>
        <v>0</v>
      </c>
      <c r="R704" s="332"/>
      <c r="S704" s="37" t="str">
        <f t="shared" ca="1" si="321"/>
        <v/>
      </c>
      <c r="T704" s="41" t="str">
        <f t="shared" ca="1" si="322"/>
        <v/>
      </c>
      <c r="U704" s="39" t="str">
        <f t="shared" si="311"/>
        <v/>
      </c>
      <c r="V704" s="39" t="str">
        <f t="shared" ca="1" si="332"/>
        <v/>
      </c>
      <c r="W704" s="39">
        <f t="shared" ca="1" si="312"/>
        <v>0</v>
      </c>
      <c r="X704" s="40"/>
      <c r="Y704" s="39">
        <f t="shared" ca="1" si="333"/>
        <v>0</v>
      </c>
      <c r="Z704" s="327"/>
      <c r="AA704" s="37" t="str">
        <f t="shared" ca="1" si="323"/>
        <v/>
      </c>
      <c r="AB704" s="41" t="str">
        <f t="shared" ca="1" si="324"/>
        <v/>
      </c>
      <c r="AC704" s="39" t="str">
        <f t="shared" si="313"/>
        <v/>
      </c>
      <c r="AD704" s="39" t="str">
        <f t="shared" ca="1" si="334"/>
        <v/>
      </c>
      <c r="AE704" s="39" t="str">
        <f t="shared" ca="1" si="325"/>
        <v/>
      </c>
      <c r="AF704" s="40"/>
      <c r="AG704" s="39">
        <f t="shared" ca="1" si="335"/>
        <v>0</v>
      </c>
      <c r="AH704" s="339"/>
      <c r="AI704" s="37" t="str">
        <f t="shared" ca="1" si="326"/>
        <v/>
      </c>
      <c r="AJ704" s="41" t="str">
        <f t="shared" ca="1" si="327"/>
        <v/>
      </c>
      <c r="AK704" s="39" t="str">
        <f t="shared" si="314"/>
        <v/>
      </c>
      <c r="AL704" s="39" t="str">
        <f t="shared" ca="1" si="336"/>
        <v/>
      </c>
      <c r="AM704" s="39" t="str">
        <f t="shared" ca="1" si="328"/>
        <v/>
      </c>
      <c r="AN704" s="40"/>
      <c r="AO704" s="39">
        <f t="shared" ca="1" si="337"/>
        <v>0</v>
      </c>
      <c r="AP704" s="339"/>
      <c r="AW704" s="329"/>
      <c r="BI704" s="329"/>
      <c r="BJ704" s="329"/>
      <c r="BK704" s="329"/>
      <c r="BL704" s="329"/>
      <c r="BM704" s="329"/>
      <c r="BN704" s="329"/>
      <c r="BO704" s="329"/>
      <c r="BP704" s="329"/>
      <c r="BQ704" s="329"/>
      <c r="BR704" s="329"/>
      <c r="BS704" s="329"/>
      <c r="BT704" s="329"/>
      <c r="BU704" s="329"/>
      <c r="BV704" s="329"/>
      <c r="BW704" s="325"/>
      <c r="BX704" s="325"/>
      <c r="BY704" s="325"/>
      <c r="BZ704" s="325"/>
      <c r="CA704" s="325"/>
      <c r="CB704" s="325"/>
      <c r="CC704" s="325"/>
      <c r="CD704" s="325"/>
      <c r="CE704" s="325"/>
      <c r="CF704" s="325"/>
      <c r="CG704" s="325"/>
      <c r="CH704" s="325"/>
      <c r="CI704" s="325"/>
      <c r="CJ704" s="325"/>
      <c r="CK704" s="325"/>
      <c r="CL704" s="325"/>
      <c r="CM704" s="325"/>
      <c r="CN704" s="325"/>
      <c r="CO704" s="325"/>
      <c r="CP704" s="325"/>
      <c r="CQ704" s="325"/>
      <c r="CR704" s="325"/>
      <c r="CS704" s="325"/>
      <c r="CT704" s="325"/>
      <c r="CU704" s="325"/>
      <c r="CV704" s="325"/>
      <c r="CW704" s="325"/>
      <c r="CX704" s="325"/>
    </row>
    <row r="705" spans="1:102" s="36" customFormat="1" ht="15" hidden="1" customHeight="1">
      <c r="A705" s="329"/>
      <c r="B705" s="37" t="str">
        <f t="shared" ca="1" si="315"/>
        <v/>
      </c>
      <c r="C705" s="41" t="str">
        <f t="shared" ca="1" si="316"/>
        <v/>
      </c>
      <c r="D705" s="39" t="str">
        <f t="shared" ca="1" si="317"/>
        <v/>
      </c>
      <c r="E705" s="39" t="str">
        <f t="shared" ca="1" si="329"/>
        <v/>
      </c>
      <c r="F705" s="39" t="str">
        <f t="shared" ca="1" si="318"/>
        <v/>
      </c>
      <c r="G705" s="101"/>
      <c r="H705" s="39">
        <f t="shared" ca="1" si="309"/>
        <v>0</v>
      </c>
      <c r="J705" s="332"/>
      <c r="K705" s="37" t="str">
        <f t="shared" ca="1" si="319"/>
        <v/>
      </c>
      <c r="L705" s="41" t="str">
        <f t="shared" ca="1" si="320"/>
        <v/>
      </c>
      <c r="M705" s="39" t="str">
        <f t="shared" si="310"/>
        <v/>
      </c>
      <c r="N705" s="39" t="str">
        <f t="shared" ca="1" si="330"/>
        <v/>
      </c>
      <c r="O705" s="39">
        <f ca="1">ROUND(Q704*$O$5/payments_per_year,2)</f>
        <v>0</v>
      </c>
      <c r="P705" s="101"/>
      <c r="Q705" s="39">
        <f t="shared" ca="1" si="331"/>
        <v>0</v>
      </c>
      <c r="R705" s="332"/>
      <c r="S705" s="37" t="str">
        <f t="shared" ca="1" si="321"/>
        <v/>
      </c>
      <c r="T705" s="41" t="str">
        <f t="shared" ca="1" si="322"/>
        <v/>
      </c>
      <c r="U705" s="39" t="str">
        <f t="shared" si="311"/>
        <v/>
      </c>
      <c r="V705" s="39" t="str">
        <f t="shared" ca="1" si="332"/>
        <v/>
      </c>
      <c r="W705" s="39">
        <f t="shared" ca="1" si="312"/>
        <v>0</v>
      </c>
      <c r="X705" s="40"/>
      <c r="Y705" s="39">
        <f t="shared" ca="1" si="333"/>
        <v>0</v>
      </c>
      <c r="Z705" s="327"/>
      <c r="AA705" s="37" t="str">
        <f t="shared" ca="1" si="323"/>
        <v/>
      </c>
      <c r="AB705" s="41" t="str">
        <f t="shared" ca="1" si="324"/>
        <v/>
      </c>
      <c r="AC705" s="39" t="str">
        <f t="shared" si="313"/>
        <v/>
      </c>
      <c r="AD705" s="39" t="str">
        <f t="shared" ca="1" si="334"/>
        <v/>
      </c>
      <c r="AE705" s="39" t="str">
        <f t="shared" ca="1" si="325"/>
        <v/>
      </c>
      <c r="AF705" s="40"/>
      <c r="AG705" s="39">
        <f t="shared" ca="1" si="335"/>
        <v>0</v>
      </c>
      <c r="AH705" s="339"/>
      <c r="AI705" s="37" t="str">
        <f t="shared" ca="1" si="326"/>
        <v/>
      </c>
      <c r="AJ705" s="41" t="str">
        <f t="shared" ca="1" si="327"/>
        <v/>
      </c>
      <c r="AK705" s="39" t="str">
        <f t="shared" si="314"/>
        <v/>
      </c>
      <c r="AL705" s="39" t="str">
        <f t="shared" ca="1" si="336"/>
        <v/>
      </c>
      <c r="AM705" s="39" t="str">
        <f t="shared" ca="1" si="328"/>
        <v/>
      </c>
      <c r="AN705" s="40"/>
      <c r="AO705" s="39">
        <f t="shared" ca="1" si="337"/>
        <v>0</v>
      </c>
      <c r="AP705" s="339"/>
      <c r="AW705" s="329"/>
      <c r="BI705" s="329"/>
      <c r="BJ705" s="329"/>
      <c r="BK705" s="329"/>
      <c r="BL705" s="329"/>
      <c r="BM705" s="329"/>
      <c r="BN705" s="329"/>
      <c r="BO705" s="329"/>
      <c r="BP705" s="329"/>
      <c r="BQ705" s="329"/>
      <c r="BR705" s="329"/>
      <c r="BS705" s="329"/>
      <c r="BT705" s="329"/>
      <c r="BU705" s="329"/>
      <c r="BV705" s="329"/>
      <c r="BW705" s="325"/>
      <c r="BX705" s="325"/>
      <c r="BY705" s="325"/>
      <c r="BZ705" s="325"/>
      <c r="CA705" s="325"/>
      <c r="CB705" s="325"/>
      <c r="CC705" s="325"/>
      <c r="CD705" s="325"/>
      <c r="CE705" s="325"/>
      <c r="CF705" s="325"/>
      <c r="CG705" s="325"/>
      <c r="CH705" s="325"/>
      <c r="CI705" s="325"/>
      <c r="CJ705" s="325"/>
      <c r="CK705" s="325"/>
      <c r="CL705" s="325"/>
      <c r="CM705" s="325"/>
      <c r="CN705" s="325"/>
      <c r="CO705" s="325"/>
      <c r="CP705" s="325"/>
      <c r="CQ705" s="325"/>
      <c r="CR705" s="325"/>
      <c r="CS705" s="325"/>
      <c r="CT705" s="325"/>
      <c r="CU705" s="325"/>
      <c r="CV705" s="325"/>
      <c r="CW705" s="325"/>
      <c r="CX705" s="325"/>
    </row>
    <row r="706" spans="1:102" s="36" customFormat="1" ht="15" hidden="1" customHeight="1">
      <c r="A706" s="329"/>
      <c r="B706" s="37" t="str">
        <f t="shared" ca="1" si="315"/>
        <v/>
      </c>
      <c r="C706" s="41" t="str">
        <f t="shared" ca="1" si="316"/>
        <v/>
      </c>
      <c r="D706" s="39" t="str">
        <f t="shared" ca="1" si="317"/>
        <v/>
      </c>
      <c r="E706" s="39" t="str">
        <f t="shared" ca="1" si="329"/>
        <v/>
      </c>
      <c r="F706" s="39" t="str">
        <f t="shared" ca="1" si="318"/>
        <v/>
      </c>
      <c r="G706" s="101"/>
      <c r="H706" s="39">
        <f t="shared" ca="1" si="309"/>
        <v>0</v>
      </c>
      <c r="J706" s="332"/>
      <c r="K706" s="37" t="str">
        <f t="shared" ca="1" si="319"/>
        <v/>
      </c>
      <c r="L706" s="41" t="str">
        <f t="shared" ca="1" si="320"/>
        <v/>
      </c>
      <c r="M706" s="39" t="str">
        <f t="shared" si="310"/>
        <v/>
      </c>
      <c r="N706" s="39" t="str">
        <f t="shared" ca="1" si="330"/>
        <v/>
      </c>
      <c r="O706" s="39" t="str">
        <f ca="1">IF(L706="","",ROUND(Q705*$O$5/payments_per_year,2))</f>
        <v/>
      </c>
      <c r="P706" s="101"/>
      <c r="Q706" s="39">
        <f t="shared" ca="1" si="331"/>
        <v>0</v>
      </c>
      <c r="R706" s="332"/>
      <c r="S706" s="37" t="str">
        <f t="shared" ca="1" si="321"/>
        <v/>
      </c>
      <c r="T706" s="41" t="str">
        <f t="shared" ca="1" si="322"/>
        <v/>
      </c>
      <c r="U706" s="39" t="str">
        <f t="shared" si="311"/>
        <v/>
      </c>
      <c r="V706" s="39" t="str">
        <f t="shared" ca="1" si="332"/>
        <v/>
      </c>
      <c r="W706" s="39">
        <f t="shared" ca="1" si="312"/>
        <v>0</v>
      </c>
      <c r="X706" s="40"/>
      <c r="Y706" s="39">
        <f t="shared" ca="1" si="333"/>
        <v>0</v>
      </c>
      <c r="Z706" s="327"/>
      <c r="AA706" s="37" t="str">
        <f t="shared" ca="1" si="323"/>
        <v/>
      </c>
      <c r="AB706" s="41" t="str">
        <f t="shared" ca="1" si="324"/>
        <v/>
      </c>
      <c r="AC706" s="39" t="str">
        <f t="shared" si="313"/>
        <v/>
      </c>
      <c r="AD706" s="39" t="str">
        <f t="shared" ca="1" si="334"/>
        <v/>
      </c>
      <c r="AE706" s="39" t="str">
        <f t="shared" ca="1" si="325"/>
        <v/>
      </c>
      <c r="AF706" s="40"/>
      <c r="AG706" s="39">
        <f t="shared" ca="1" si="335"/>
        <v>0</v>
      </c>
      <c r="AH706" s="339"/>
      <c r="AI706" s="37" t="str">
        <f t="shared" ca="1" si="326"/>
        <v/>
      </c>
      <c r="AJ706" s="41" t="str">
        <f t="shared" ca="1" si="327"/>
        <v/>
      </c>
      <c r="AK706" s="39" t="str">
        <f t="shared" si="314"/>
        <v/>
      </c>
      <c r="AL706" s="39" t="str">
        <f t="shared" ca="1" si="336"/>
        <v/>
      </c>
      <c r="AM706" s="39" t="str">
        <f t="shared" ca="1" si="328"/>
        <v/>
      </c>
      <c r="AN706" s="40"/>
      <c r="AO706" s="39">
        <f t="shared" ca="1" si="337"/>
        <v>0</v>
      </c>
      <c r="AP706" s="339"/>
      <c r="AW706" s="329"/>
      <c r="BI706" s="329"/>
      <c r="BJ706" s="329"/>
      <c r="BK706" s="329"/>
      <c r="BL706" s="329"/>
      <c r="BM706" s="329"/>
      <c r="BN706" s="329"/>
      <c r="BO706" s="329"/>
      <c r="BP706" s="329"/>
      <c r="BQ706" s="329"/>
      <c r="BR706" s="329"/>
      <c r="BS706" s="329"/>
      <c r="BT706" s="329"/>
      <c r="BU706" s="329"/>
      <c r="BV706" s="329"/>
      <c r="BW706" s="325"/>
      <c r="BX706" s="325"/>
      <c r="BY706" s="325"/>
      <c r="BZ706" s="325"/>
      <c r="CA706" s="325"/>
      <c r="CB706" s="325"/>
      <c r="CC706" s="325"/>
      <c r="CD706" s="325"/>
      <c r="CE706" s="325"/>
      <c r="CF706" s="325"/>
      <c r="CG706" s="325"/>
      <c r="CH706" s="325"/>
      <c r="CI706" s="325"/>
      <c r="CJ706" s="325"/>
      <c r="CK706" s="325"/>
      <c r="CL706" s="325"/>
      <c r="CM706" s="325"/>
      <c r="CN706" s="325"/>
      <c r="CO706" s="325"/>
      <c r="CP706" s="325"/>
      <c r="CQ706" s="325"/>
      <c r="CR706" s="325"/>
      <c r="CS706" s="325"/>
      <c r="CT706" s="325"/>
      <c r="CU706" s="325"/>
      <c r="CV706" s="325"/>
      <c r="CW706" s="325"/>
      <c r="CX706" s="325"/>
    </row>
    <row r="707" spans="1:102" s="36" customFormat="1" ht="15" hidden="1" customHeight="1">
      <c r="A707" s="329"/>
      <c r="B707" s="37" t="str">
        <f t="shared" ca="1" si="315"/>
        <v/>
      </c>
      <c r="C707" s="41" t="str">
        <f t="shared" ca="1" si="316"/>
        <v/>
      </c>
      <c r="D707" s="39" t="str">
        <f t="shared" ca="1" si="317"/>
        <v/>
      </c>
      <c r="E707" s="39" t="str">
        <f t="shared" ca="1" si="329"/>
        <v/>
      </c>
      <c r="F707" s="39" t="str">
        <f t="shared" ca="1" si="318"/>
        <v/>
      </c>
      <c r="G707" s="101"/>
      <c r="H707" s="39">
        <f t="shared" ca="1" si="309"/>
        <v>0</v>
      </c>
      <c r="J707" s="332"/>
      <c r="K707" s="37" t="str">
        <f t="shared" ca="1" si="319"/>
        <v/>
      </c>
      <c r="L707" s="41" t="str">
        <f t="shared" ca="1" si="320"/>
        <v/>
      </c>
      <c r="M707" s="39" t="str">
        <f t="shared" si="310"/>
        <v/>
      </c>
      <c r="N707" s="39" t="str">
        <f t="shared" ca="1" si="330"/>
        <v/>
      </c>
      <c r="O707" s="39">
        <f ca="1">ROUND(Q706*$O$5/payments_per_year,2)</f>
        <v>0</v>
      </c>
      <c r="P707" s="101"/>
      <c r="Q707" s="39">
        <f t="shared" ca="1" si="331"/>
        <v>0</v>
      </c>
      <c r="R707" s="332"/>
      <c r="S707" s="37" t="str">
        <f t="shared" ca="1" si="321"/>
        <v/>
      </c>
      <c r="T707" s="41" t="str">
        <f t="shared" ca="1" si="322"/>
        <v/>
      </c>
      <c r="U707" s="39" t="str">
        <f t="shared" si="311"/>
        <v/>
      </c>
      <c r="V707" s="39" t="str">
        <f t="shared" ca="1" si="332"/>
        <v/>
      </c>
      <c r="W707" s="39">
        <f t="shared" ca="1" si="312"/>
        <v>0</v>
      </c>
      <c r="X707" s="40"/>
      <c r="Y707" s="39">
        <f t="shared" ca="1" si="333"/>
        <v>0</v>
      </c>
      <c r="Z707" s="327"/>
      <c r="AA707" s="37" t="str">
        <f t="shared" ca="1" si="323"/>
        <v/>
      </c>
      <c r="AB707" s="41" t="str">
        <f t="shared" ca="1" si="324"/>
        <v/>
      </c>
      <c r="AC707" s="39" t="str">
        <f t="shared" si="313"/>
        <v/>
      </c>
      <c r="AD707" s="39" t="str">
        <f t="shared" ca="1" si="334"/>
        <v/>
      </c>
      <c r="AE707" s="39" t="str">
        <f t="shared" ca="1" si="325"/>
        <v/>
      </c>
      <c r="AF707" s="40"/>
      <c r="AG707" s="39">
        <f t="shared" ca="1" si="335"/>
        <v>0</v>
      </c>
      <c r="AH707" s="339"/>
      <c r="AI707" s="37" t="str">
        <f t="shared" ca="1" si="326"/>
        <v/>
      </c>
      <c r="AJ707" s="41" t="str">
        <f t="shared" ca="1" si="327"/>
        <v/>
      </c>
      <c r="AK707" s="39" t="str">
        <f t="shared" si="314"/>
        <v/>
      </c>
      <c r="AL707" s="39" t="str">
        <f t="shared" ca="1" si="336"/>
        <v/>
      </c>
      <c r="AM707" s="39" t="str">
        <f t="shared" ca="1" si="328"/>
        <v/>
      </c>
      <c r="AN707" s="40"/>
      <c r="AO707" s="39">
        <f t="shared" ca="1" si="337"/>
        <v>0</v>
      </c>
      <c r="AP707" s="339"/>
      <c r="AW707" s="329"/>
      <c r="BI707" s="329"/>
      <c r="BJ707" s="329"/>
      <c r="BK707" s="329"/>
      <c r="BL707" s="329"/>
      <c r="BM707" s="329"/>
      <c r="BN707" s="329"/>
      <c r="BO707" s="329"/>
      <c r="BP707" s="329"/>
      <c r="BQ707" s="329"/>
      <c r="BR707" s="329"/>
      <c r="BS707" s="329"/>
      <c r="BT707" s="329"/>
      <c r="BU707" s="329"/>
      <c r="BV707" s="329"/>
      <c r="BW707" s="325"/>
      <c r="BX707" s="325"/>
      <c r="BY707" s="325"/>
      <c r="BZ707" s="325"/>
      <c r="CA707" s="325"/>
      <c r="CB707" s="325"/>
      <c r="CC707" s="325"/>
      <c r="CD707" s="325"/>
      <c r="CE707" s="325"/>
      <c r="CF707" s="325"/>
      <c r="CG707" s="325"/>
      <c r="CH707" s="325"/>
      <c r="CI707" s="325"/>
      <c r="CJ707" s="325"/>
      <c r="CK707" s="325"/>
      <c r="CL707" s="325"/>
      <c r="CM707" s="325"/>
      <c r="CN707" s="325"/>
      <c r="CO707" s="325"/>
      <c r="CP707" s="325"/>
      <c r="CQ707" s="325"/>
      <c r="CR707" s="325"/>
      <c r="CS707" s="325"/>
      <c r="CT707" s="325"/>
      <c r="CU707" s="325"/>
      <c r="CV707" s="325"/>
      <c r="CW707" s="325"/>
      <c r="CX707" s="325"/>
    </row>
    <row r="708" spans="1:102" s="36" customFormat="1" ht="15" hidden="1" customHeight="1">
      <c r="A708" s="329"/>
      <c r="B708" s="37" t="str">
        <f t="shared" ca="1" si="315"/>
        <v/>
      </c>
      <c r="C708" s="41" t="str">
        <f t="shared" ca="1" si="316"/>
        <v/>
      </c>
      <c r="D708" s="39" t="str">
        <f t="shared" ca="1" si="317"/>
        <v/>
      </c>
      <c r="E708" s="39" t="str">
        <f t="shared" ca="1" si="329"/>
        <v/>
      </c>
      <c r="F708" s="39" t="str">
        <f t="shared" ca="1" si="318"/>
        <v/>
      </c>
      <c r="G708" s="101"/>
      <c r="H708" s="39">
        <f t="shared" ca="1" si="309"/>
        <v>0</v>
      </c>
      <c r="J708" s="332"/>
      <c r="K708" s="37" t="str">
        <f t="shared" ca="1" si="319"/>
        <v/>
      </c>
      <c r="L708" s="41" t="str">
        <f t="shared" ca="1" si="320"/>
        <v/>
      </c>
      <c r="M708" s="39" t="str">
        <f t="shared" si="310"/>
        <v/>
      </c>
      <c r="N708" s="39" t="str">
        <f t="shared" ca="1" si="330"/>
        <v/>
      </c>
      <c r="O708" s="39" t="str">
        <f ca="1">IF(L708="","",ROUND(Q707*$O$5/payments_per_year,2))</f>
        <v/>
      </c>
      <c r="P708" s="101"/>
      <c r="Q708" s="39">
        <f t="shared" ca="1" si="331"/>
        <v>0</v>
      </c>
      <c r="R708" s="332"/>
      <c r="S708" s="37" t="str">
        <f t="shared" ca="1" si="321"/>
        <v/>
      </c>
      <c r="T708" s="41" t="str">
        <f t="shared" ca="1" si="322"/>
        <v/>
      </c>
      <c r="U708" s="39" t="str">
        <f t="shared" si="311"/>
        <v/>
      </c>
      <c r="V708" s="39" t="str">
        <f t="shared" ca="1" si="332"/>
        <v/>
      </c>
      <c r="W708" s="39">
        <f t="shared" ca="1" si="312"/>
        <v>0</v>
      </c>
      <c r="X708" s="40"/>
      <c r="Y708" s="39">
        <f t="shared" ca="1" si="333"/>
        <v>0</v>
      </c>
      <c r="Z708" s="327"/>
      <c r="AA708" s="37" t="str">
        <f t="shared" ca="1" si="323"/>
        <v/>
      </c>
      <c r="AB708" s="41" t="str">
        <f t="shared" ca="1" si="324"/>
        <v/>
      </c>
      <c r="AC708" s="39" t="str">
        <f t="shared" si="313"/>
        <v/>
      </c>
      <c r="AD708" s="39" t="str">
        <f t="shared" ca="1" si="334"/>
        <v/>
      </c>
      <c r="AE708" s="39" t="str">
        <f t="shared" ca="1" si="325"/>
        <v/>
      </c>
      <c r="AF708" s="40"/>
      <c r="AG708" s="39">
        <f t="shared" ca="1" si="335"/>
        <v>0</v>
      </c>
      <c r="AH708" s="339"/>
      <c r="AI708" s="37" t="str">
        <f t="shared" ca="1" si="326"/>
        <v/>
      </c>
      <c r="AJ708" s="41" t="str">
        <f t="shared" ca="1" si="327"/>
        <v/>
      </c>
      <c r="AK708" s="39" t="str">
        <f t="shared" si="314"/>
        <v/>
      </c>
      <c r="AL708" s="39" t="str">
        <f t="shared" ca="1" si="336"/>
        <v/>
      </c>
      <c r="AM708" s="39" t="str">
        <f t="shared" ca="1" si="328"/>
        <v/>
      </c>
      <c r="AN708" s="40"/>
      <c r="AO708" s="39">
        <f t="shared" ca="1" si="337"/>
        <v>0</v>
      </c>
      <c r="AP708" s="339"/>
      <c r="AW708" s="329"/>
      <c r="BI708" s="329"/>
      <c r="BJ708" s="329"/>
      <c r="BK708" s="329"/>
      <c r="BL708" s="329"/>
      <c r="BM708" s="329"/>
      <c r="BN708" s="329"/>
      <c r="BO708" s="329"/>
      <c r="BP708" s="329"/>
      <c r="BQ708" s="329"/>
      <c r="BR708" s="329"/>
      <c r="BS708" s="329"/>
      <c r="BT708" s="329"/>
      <c r="BU708" s="329"/>
      <c r="BV708" s="329"/>
      <c r="BW708" s="325"/>
      <c r="BX708" s="325"/>
      <c r="BY708" s="325"/>
      <c r="BZ708" s="325"/>
      <c r="CA708" s="325"/>
      <c r="CB708" s="325"/>
      <c r="CC708" s="325"/>
      <c r="CD708" s="325"/>
      <c r="CE708" s="325"/>
      <c r="CF708" s="325"/>
      <c r="CG708" s="325"/>
      <c r="CH708" s="325"/>
      <c r="CI708" s="325"/>
      <c r="CJ708" s="325"/>
      <c r="CK708" s="325"/>
      <c r="CL708" s="325"/>
      <c r="CM708" s="325"/>
      <c r="CN708" s="325"/>
      <c r="CO708" s="325"/>
      <c r="CP708" s="325"/>
      <c r="CQ708" s="325"/>
      <c r="CR708" s="325"/>
      <c r="CS708" s="325"/>
      <c r="CT708" s="325"/>
      <c r="CU708" s="325"/>
      <c r="CV708" s="325"/>
      <c r="CW708" s="325"/>
      <c r="CX708" s="325"/>
    </row>
    <row r="709" spans="1:102" s="36" customFormat="1" ht="15" hidden="1" customHeight="1">
      <c r="A709" s="329"/>
      <c r="B709" s="37" t="str">
        <f t="shared" ca="1" si="315"/>
        <v/>
      </c>
      <c r="C709" s="41" t="str">
        <f t="shared" ca="1" si="316"/>
        <v/>
      </c>
      <c r="D709" s="39" t="str">
        <f t="shared" ca="1" si="317"/>
        <v/>
      </c>
      <c r="E709" s="39" t="str">
        <f t="shared" ca="1" si="329"/>
        <v/>
      </c>
      <c r="F709" s="39" t="str">
        <f t="shared" ca="1" si="318"/>
        <v/>
      </c>
      <c r="G709" s="101"/>
      <c r="H709" s="39">
        <f t="shared" ca="1" si="309"/>
        <v>0</v>
      </c>
      <c r="J709" s="332"/>
      <c r="K709" s="37" t="str">
        <f t="shared" ca="1" si="319"/>
        <v/>
      </c>
      <c r="L709" s="41" t="str">
        <f t="shared" ca="1" si="320"/>
        <v/>
      </c>
      <c r="M709" s="39" t="str">
        <f t="shared" si="310"/>
        <v/>
      </c>
      <c r="N709" s="39" t="str">
        <f t="shared" ca="1" si="330"/>
        <v/>
      </c>
      <c r="O709" s="39">
        <f ca="1">ROUND(Q708*$O$5/payments_per_year,2)</f>
        <v>0</v>
      </c>
      <c r="P709" s="101"/>
      <c r="Q709" s="39">
        <f t="shared" ca="1" si="331"/>
        <v>0</v>
      </c>
      <c r="R709" s="332"/>
      <c r="S709" s="37" t="str">
        <f t="shared" ca="1" si="321"/>
        <v/>
      </c>
      <c r="T709" s="41" t="str">
        <f t="shared" ca="1" si="322"/>
        <v/>
      </c>
      <c r="U709" s="39" t="str">
        <f t="shared" si="311"/>
        <v/>
      </c>
      <c r="V709" s="39" t="str">
        <f t="shared" ca="1" si="332"/>
        <v/>
      </c>
      <c r="W709" s="39">
        <f t="shared" ca="1" si="312"/>
        <v>0</v>
      </c>
      <c r="X709" s="40"/>
      <c r="Y709" s="39">
        <f t="shared" ca="1" si="333"/>
        <v>0</v>
      </c>
      <c r="Z709" s="327"/>
      <c r="AA709" s="37" t="str">
        <f t="shared" ca="1" si="323"/>
        <v/>
      </c>
      <c r="AB709" s="41" t="str">
        <f t="shared" ca="1" si="324"/>
        <v/>
      </c>
      <c r="AC709" s="39" t="str">
        <f t="shared" si="313"/>
        <v/>
      </c>
      <c r="AD709" s="39" t="str">
        <f t="shared" ca="1" si="334"/>
        <v/>
      </c>
      <c r="AE709" s="39" t="str">
        <f t="shared" ca="1" si="325"/>
        <v/>
      </c>
      <c r="AF709" s="40"/>
      <c r="AG709" s="39">
        <f t="shared" ca="1" si="335"/>
        <v>0</v>
      </c>
      <c r="AH709" s="339"/>
      <c r="AI709" s="37" t="str">
        <f t="shared" ca="1" si="326"/>
        <v/>
      </c>
      <c r="AJ709" s="41" t="str">
        <f t="shared" ca="1" si="327"/>
        <v/>
      </c>
      <c r="AK709" s="39" t="str">
        <f t="shared" si="314"/>
        <v/>
      </c>
      <c r="AL709" s="39" t="str">
        <f t="shared" ca="1" si="336"/>
        <v/>
      </c>
      <c r="AM709" s="39" t="str">
        <f t="shared" ca="1" si="328"/>
        <v/>
      </c>
      <c r="AN709" s="40"/>
      <c r="AO709" s="39">
        <f t="shared" ca="1" si="337"/>
        <v>0</v>
      </c>
      <c r="AP709" s="339"/>
      <c r="AW709" s="329"/>
      <c r="BI709" s="329"/>
      <c r="BJ709" s="329"/>
      <c r="BK709" s="329"/>
      <c r="BL709" s="329"/>
      <c r="BM709" s="329"/>
      <c r="BN709" s="329"/>
      <c r="BO709" s="329"/>
      <c r="BP709" s="329"/>
      <c r="BQ709" s="329"/>
      <c r="BR709" s="329"/>
      <c r="BS709" s="329"/>
      <c r="BT709" s="329"/>
      <c r="BU709" s="329"/>
      <c r="BV709" s="329"/>
      <c r="BW709" s="325"/>
      <c r="BX709" s="325"/>
      <c r="BY709" s="325"/>
      <c r="BZ709" s="325"/>
      <c r="CA709" s="325"/>
      <c r="CB709" s="325"/>
      <c r="CC709" s="325"/>
      <c r="CD709" s="325"/>
      <c r="CE709" s="325"/>
      <c r="CF709" s="325"/>
      <c r="CG709" s="325"/>
      <c r="CH709" s="325"/>
      <c r="CI709" s="325"/>
      <c r="CJ709" s="325"/>
      <c r="CK709" s="325"/>
      <c r="CL709" s="325"/>
      <c r="CM709" s="325"/>
      <c r="CN709" s="325"/>
      <c r="CO709" s="325"/>
      <c r="CP709" s="325"/>
      <c r="CQ709" s="325"/>
      <c r="CR709" s="325"/>
      <c r="CS709" s="325"/>
      <c r="CT709" s="325"/>
      <c r="CU709" s="325"/>
      <c r="CV709" s="325"/>
      <c r="CW709" s="325"/>
      <c r="CX709" s="325"/>
    </row>
    <row r="710" spans="1:102" s="36" customFormat="1" ht="15" hidden="1" customHeight="1">
      <c r="A710" s="329"/>
      <c r="B710" s="37" t="str">
        <f t="shared" ca="1" si="315"/>
        <v/>
      </c>
      <c r="C710" s="41" t="str">
        <f t="shared" ca="1" si="316"/>
        <v/>
      </c>
      <c r="D710" s="39" t="str">
        <f t="shared" ca="1" si="317"/>
        <v/>
      </c>
      <c r="E710" s="39" t="str">
        <f t="shared" ca="1" si="329"/>
        <v/>
      </c>
      <c r="F710" s="39" t="str">
        <f t="shared" ca="1" si="318"/>
        <v/>
      </c>
      <c r="G710" s="101"/>
      <c r="H710" s="39">
        <f t="shared" ca="1" si="309"/>
        <v>0</v>
      </c>
      <c r="J710" s="332"/>
      <c r="K710" s="37" t="str">
        <f t="shared" ca="1" si="319"/>
        <v/>
      </c>
      <c r="L710" s="41" t="str">
        <f t="shared" ca="1" si="320"/>
        <v/>
      </c>
      <c r="M710" s="39" t="str">
        <f t="shared" si="310"/>
        <v/>
      </c>
      <c r="N710" s="39" t="str">
        <f t="shared" ca="1" si="330"/>
        <v/>
      </c>
      <c r="O710" s="39" t="str">
        <f ca="1">IF(L710="","",ROUND(Q709*$O$5/payments_per_year,2))</f>
        <v/>
      </c>
      <c r="P710" s="101"/>
      <c r="Q710" s="39">
        <f t="shared" ca="1" si="331"/>
        <v>0</v>
      </c>
      <c r="R710" s="332"/>
      <c r="S710" s="37" t="str">
        <f t="shared" ca="1" si="321"/>
        <v/>
      </c>
      <c r="T710" s="41" t="str">
        <f t="shared" ca="1" si="322"/>
        <v/>
      </c>
      <c r="U710" s="39" t="str">
        <f t="shared" si="311"/>
        <v/>
      </c>
      <c r="V710" s="39" t="str">
        <f t="shared" ca="1" si="332"/>
        <v/>
      </c>
      <c r="W710" s="39">
        <f t="shared" ca="1" si="312"/>
        <v>0</v>
      </c>
      <c r="X710" s="40"/>
      <c r="Y710" s="39">
        <f t="shared" ca="1" si="333"/>
        <v>0</v>
      </c>
      <c r="Z710" s="327"/>
      <c r="AA710" s="37" t="str">
        <f t="shared" ca="1" si="323"/>
        <v/>
      </c>
      <c r="AB710" s="41" t="str">
        <f t="shared" ca="1" si="324"/>
        <v/>
      </c>
      <c r="AC710" s="39" t="str">
        <f t="shared" si="313"/>
        <v/>
      </c>
      <c r="AD710" s="39" t="str">
        <f t="shared" ca="1" si="334"/>
        <v/>
      </c>
      <c r="AE710" s="39" t="str">
        <f t="shared" ca="1" si="325"/>
        <v/>
      </c>
      <c r="AF710" s="40"/>
      <c r="AG710" s="39">
        <f t="shared" ca="1" si="335"/>
        <v>0</v>
      </c>
      <c r="AH710" s="339"/>
      <c r="AI710" s="37" t="str">
        <f t="shared" ca="1" si="326"/>
        <v/>
      </c>
      <c r="AJ710" s="41" t="str">
        <f t="shared" ca="1" si="327"/>
        <v/>
      </c>
      <c r="AK710" s="39" t="str">
        <f t="shared" si="314"/>
        <v/>
      </c>
      <c r="AL710" s="39" t="str">
        <f t="shared" ca="1" si="336"/>
        <v/>
      </c>
      <c r="AM710" s="39" t="str">
        <f t="shared" ca="1" si="328"/>
        <v/>
      </c>
      <c r="AN710" s="40"/>
      <c r="AO710" s="39">
        <f t="shared" ca="1" si="337"/>
        <v>0</v>
      </c>
      <c r="AP710" s="339"/>
      <c r="AW710" s="329"/>
      <c r="BI710" s="329"/>
      <c r="BJ710" s="329"/>
      <c r="BK710" s="329"/>
      <c r="BL710" s="329"/>
      <c r="BM710" s="329"/>
      <c r="BN710" s="329"/>
      <c r="BO710" s="329"/>
      <c r="BP710" s="329"/>
      <c r="BQ710" s="329"/>
      <c r="BR710" s="329"/>
      <c r="BS710" s="329"/>
      <c r="BT710" s="329"/>
      <c r="BU710" s="329"/>
      <c r="BV710" s="329"/>
      <c r="BW710" s="325"/>
      <c r="BX710" s="325"/>
      <c r="BY710" s="325"/>
      <c r="BZ710" s="325"/>
      <c r="CA710" s="325"/>
      <c r="CB710" s="325"/>
      <c r="CC710" s="325"/>
      <c r="CD710" s="325"/>
      <c r="CE710" s="325"/>
      <c r="CF710" s="325"/>
      <c r="CG710" s="325"/>
      <c r="CH710" s="325"/>
      <c r="CI710" s="325"/>
      <c r="CJ710" s="325"/>
      <c r="CK710" s="325"/>
      <c r="CL710" s="325"/>
      <c r="CM710" s="325"/>
      <c r="CN710" s="325"/>
      <c r="CO710" s="325"/>
      <c r="CP710" s="325"/>
      <c r="CQ710" s="325"/>
      <c r="CR710" s="325"/>
      <c r="CS710" s="325"/>
      <c r="CT710" s="325"/>
      <c r="CU710" s="325"/>
      <c r="CV710" s="325"/>
      <c r="CW710" s="325"/>
      <c r="CX710" s="325"/>
    </row>
    <row r="711" spans="1:102" s="36" customFormat="1" ht="15" hidden="1" customHeight="1">
      <c r="A711" s="329"/>
      <c r="B711" s="37" t="str">
        <f t="shared" ca="1" si="315"/>
        <v/>
      </c>
      <c r="C711" s="41" t="str">
        <f t="shared" ca="1" si="316"/>
        <v/>
      </c>
      <c r="D711" s="39" t="str">
        <f t="shared" ca="1" si="317"/>
        <v/>
      </c>
      <c r="E711" s="39" t="str">
        <f t="shared" ca="1" si="329"/>
        <v/>
      </c>
      <c r="F711" s="39" t="str">
        <f t="shared" ca="1" si="318"/>
        <v/>
      </c>
      <c r="G711" s="101"/>
      <c r="H711" s="39">
        <f t="shared" ca="1" si="309"/>
        <v>0</v>
      </c>
      <c r="J711" s="332"/>
      <c r="K711" s="37" t="str">
        <f t="shared" ca="1" si="319"/>
        <v/>
      </c>
      <c r="L711" s="41" t="str">
        <f t="shared" ca="1" si="320"/>
        <v/>
      </c>
      <c r="M711" s="39" t="str">
        <f t="shared" si="310"/>
        <v/>
      </c>
      <c r="N711" s="39" t="str">
        <f t="shared" ca="1" si="330"/>
        <v/>
      </c>
      <c r="O711" s="39">
        <f ca="1">ROUND(Q710*$O$5/payments_per_year,2)</f>
        <v>0</v>
      </c>
      <c r="P711" s="101"/>
      <c r="Q711" s="39">
        <f t="shared" ca="1" si="331"/>
        <v>0</v>
      </c>
      <c r="R711" s="332"/>
      <c r="S711" s="37" t="str">
        <f t="shared" ca="1" si="321"/>
        <v/>
      </c>
      <c r="T711" s="41" t="str">
        <f t="shared" ca="1" si="322"/>
        <v/>
      </c>
      <c r="U711" s="39" t="str">
        <f t="shared" si="311"/>
        <v/>
      </c>
      <c r="V711" s="39" t="str">
        <f t="shared" ca="1" si="332"/>
        <v/>
      </c>
      <c r="W711" s="39">
        <f t="shared" ca="1" si="312"/>
        <v>0</v>
      </c>
      <c r="X711" s="40"/>
      <c r="Y711" s="39">
        <f t="shared" ca="1" si="333"/>
        <v>0</v>
      </c>
      <c r="Z711" s="327"/>
      <c r="AA711" s="37" t="str">
        <f t="shared" ca="1" si="323"/>
        <v/>
      </c>
      <c r="AB711" s="41" t="str">
        <f t="shared" ca="1" si="324"/>
        <v/>
      </c>
      <c r="AC711" s="39" t="str">
        <f t="shared" si="313"/>
        <v/>
      </c>
      <c r="AD711" s="39" t="str">
        <f t="shared" ca="1" si="334"/>
        <v/>
      </c>
      <c r="AE711" s="39" t="str">
        <f t="shared" ca="1" si="325"/>
        <v/>
      </c>
      <c r="AF711" s="40"/>
      <c r="AG711" s="39">
        <f t="shared" ca="1" si="335"/>
        <v>0</v>
      </c>
      <c r="AH711" s="339"/>
      <c r="AI711" s="37" t="str">
        <f t="shared" ca="1" si="326"/>
        <v/>
      </c>
      <c r="AJ711" s="41" t="str">
        <f t="shared" ca="1" si="327"/>
        <v/>
      </c>
      <c r="AK711" s="39" t="str">
        <f t="shared" si="314"/>
        <v/>
      </c>
      <c r="AL711" s="39" t="str">
        <f t="shared" ca="1" si="336"/>
        <v/>
      </c>
      <c r="AM711" s="39" t="str">
        <f t="shared" ca="1" si="328"/>
        <v/>
      </c>
      <c r="AN711" s="40"/>
      <c r="AO711" s="39">
        <f t="shared" ca="1" si="337"/>
        <v>0</v>
      </c>
      <c r="AP711" s="339"/>
      <c r="AW711" s="329"/>
      <c r="BI711" s="329"/>
      <c r="BJ711" s="329"/>
      <c r="BK711" s="329"/>
      <c r="BL711" s="329"/>
      <c r="BM711" s="329"/>
      <c r="BN711" s="329"/>
      <c r="BO711" s="329"/>
      <c r="BP711" s="329"/>
      <c r="BQ711" s="329"/>
      <c r="BR711" s="329"/>
      <c r="BS711" s="329"/>
      <c r="BT711" s="329"/>
      <c r="BU711" s="329"/>
      <c r="BV711" s="329"/>
      <c r="BW711" s="325"/>
      <c r="BX711" s="325"/>
      <c r="BY711" s="325"/>
      <c r="BZ711" s="325"/>
      <c r="CA711" s="325"/>
      <c r="CB711" s="325"/>
      <c r="CC711" s="325"/>
      <c r="CD711" s="325"/>
      <c r="CE711" s="325"/>
      <c r="CF711" s="325"/>
      <c r="CG711" s="325"/>
      <c r="CH711" s="325"/>
      <c r="CI711" s="325"/>
      <c r="CJ711" s="325"/>
      <c r="CK711" s="325"/>
      <c r="CL711" s="325"/>
      <c r="CM711" s="325"/>
      <c r="CN711" s="325"/>
      <c r="CO711" s="325"/>
      <c r="CP711" s="325"/>
      <c r="CQ711" s="325"/>
      <c r="CR711" s="325"/>
      <c r="CS711" s="325"/>
      <c r="CT711" s="325"/>
      <c r="CU711" s="325"/>
      <c r="CV711" s="325"/>
      <c r="CW711" s="325"/>
      <c r="CX711" s="325"/>
    </row>
    <row r="712" spans="1:102" s="36" customFormat="1" ht="15" hidden="1" customHeight="1">
      <c r="A712" s="329"/>
      <c r="B712" s="37" t="str">
        <f t="shared" ca="1" si="315"/>
        <v/>
      </c>
      <c r="C712" s="41" t="str">
        <f t="shared" ca="1" si="316"/>
        <v/>
      </c>
      <c r="D712" s="39" t="str">
        <f t="shared" ca="1" si="317"/>
        <v/>
      </c>
      <c r="E712" s="39" t="str">
        <f t="shared" ca="1" si="329"/>
        <v/>
      </c>
      <c r="F712" s="39" t="str">
        <f t="shared" ca="1" si="318"/>
        <v/>
      </c>
      <c r="G712" s="101"/>
      <c r="H712" s="39">
        <f t="shared" ca="1" si="309"/>
        <v>0</v>
      </c>
      <c r="J712" s="332"/>
      <c r="K712" s="37" t="str">
        <f t="shared" ca="1" si="319"/>
        <v/>
      </c>
      <c r="L712" s="41" t="str">
        <f t="shared" ca="1" si="320"/>
        <v/>
      </c>
      <c r="M712" s="39" t="str">
        <f t="shared" si="310"/>
        <v/>
      </c>
      <c r="N712" s="39" t="str">
        <f t="shared" ca="1" si="330"/>
        <v/>
      </c>
      <c r="O712" s="39" t="str">
        <f ca="1">IF(L712="","",ROUND(Q711*$O$5/payments_per_year,2))</f>
        <v/>
      </c>
      <c r="P712" s="101"/>
      <c r="Q712" s="39">
        <f t="shared" ca="1" si="331"/>
        <v>0</v>
      </c>
      <c r="R712" s="332"/>
      <c r="S712" s="37" t="str">
        <f t="shared" ca="1" si="321"/>
        <v/>
      </c>
      <c r="T712" s="41" t="str">
        <f t="shared" ca="1" si="322"/>
        <v/>
      </c>
      <c r="U712" s="39" t="str">
        <f t="shared" si="311"/>
        <v/>
      </c>
      <c r="V712" s="39" t="str">
        <f t="shared" ca="1" si="332"/>
        <v/>
      </c>
      <c r="W712" s="39">
        <f t="shared" ca="1" si="312"/>
        <v>0</v>
      </c>
      <c r="X712" s="40"/>
      <c r="Y712" s="39">
        <f t="shared" ca="1" si="333"/>
        <v>0</v>
      </c>
      <c r="Z712" s="327"/>
      <c r="AA712" s="37" t="str">
        <f t="shared" ca="1" si="323"/>
        <v/>
      </c>
      <c r="AB712" s="41" t="str">
        <f t="shared" ca="1" si="324"/>
        <v/>
      </c>
      <c r="AC712" s="39" t="str">
        <f t="shared" si="313"/>
        <v/>
      </c>
      <c r="AD712" s="39" t="str">
        <f t="shared" ca="1" si="334"/>
        <v/>
      </c>
      <c r="AE712" s="39" t="str">
        <f t="shared" ca="1" si="325"/>
        <v/>
      </c>
      <c r="AF712" s="40"/>
      <c r="AG712" s="39">
        <f t="shared" ca="1" si="335"/>
        <v>0</v>
      </c>
      <c r="AH712" s="339"/>
      <c r="AI712" s="37" t="str">
        <f t="shared" ca="1" si="326"/>
        <v/>
      </c>
      <c r="AJ712" s="41" t="str">
        <f t="shared" ca="1" si="327"/>
        <v/>
      </c>
      <c r="AK712" s="39" t="str">
        <f t="shared" si="314"/>
        <v/>
      </c>
      <c r="AL712" s="39" t="str">
        <f t="shared" ca="1" si="336"/>
        <v/>
      </c>
      <c r="AM712" s="39" t="str">
        <f t="shared" ca="1" si="328"/>
        <v/>
      </c>
      <c r="AN712" s="40"/>
      <c r="AO712" s="39">
        <f t="shared" ca="1" si="337"/>
        <v>0</v>
      </c>
      <c r="AP712" s="339"/>
      <c r="AW712" s="329"/>
      <c r="BI712" s="329"/>
      <c r="BJ712" s="329"/>
      <c r="BK712" s="329"/>
      <c r="BL712" s="329"/>
      <c r="BM712" s="329"/>
      <c r="BN712" s="329"/>
      <c r="BO712" s="329"/>
      <c r="BP712" s="329"/>
      <c r="BQ712" s="329"/>
      <c r="BR712" s="329"/>
      <c r="BS712" s="329"/>
      <c r="BT712" s="329"/>
      <c r="BU712" s="329"/>
      <c r="BV712" s="329"/>
      <c r="BW712" s="325"/>
      <c r="BX712" s="325"/>
      <c r="BY712" s="325"/>
      <c r="BZ712" s="325"/>
      <c r="CA712" s="325"/>
      <c r="CB712" s="325"/>
      <c r="CC712" s="325"/>
      <c r="CD712" s="325"/>
      <c r="CE712" s="325"/>
      <c r="CF712" s="325"/>
      <c r="CG712" s="325"/>
      <c r="CH712" s="325"/>
      <c r="CI712" s="325"/>
      <c r="CJ712" s="325"/>
      <c r="CK712" s="325"/>
      <c r="CL712" s="325"/>
      <c r="CM712" s="325"/>
      <c r="CN712" s="325"/>
      <c r="CO712" s="325"/>
      <c r="CP712" s="325"/>
      <c r="CQ712" s="325"/>
      <c r="CR712" s="325"/>
      <c r="CS712" s="325"/>
      <c r="CT712" s="325"/>
      <c r="CU712" s="325"/>
      <c r="CV712" s="325"/>
      <c r="CW712" s="325"/>
      <c r="CX712" s="325"/>
    </row>
    <row r="713" spans="1:102" s="36" customFormat="1" ht="15" hidden="1" customHeight="1">
      <c r="A713" s="329"/>
      <c r="B713" s="37" t="str">
        <f t="shared" ca="1" si="315"/>
        <v/>
      </c>
      <c r="C713" s="41" t="str">
        <f t="shared" ca="1" si="316"/>
        <v/>
      </c>
      <c r="D713" s="39" t="str">
        <f t="shared" ca="1" si="317"/>
        <v/>
      </c>
      <c r="E713" s="39" t="str">
        <f t="shared" ca="1" si="329"/>
        <v/>
      </c>
      <c r="F713" s="39" t="str">
        <f t="shared" ca="1" si="318"/>
        <v/>
      </c>
      <c r="G713" s="101"/>
      <c r="H713" s="39">
        <f t="shared" ca="1" si="309"/>
        <v>0</v>
      </c>
      <c r="J713" s="332"/>
      <c r="K713" s="37" t="str">
        <f t="shared" ca="1" si="319"/>
        <v/>
      </c>
      <c r="L713" s="41" t="str">
        <f t="shared" ca="1" si="320"/>
        <v/>
      </c>
      <c r="M713" s="39" t="str">
        <f t="shared" si="310"/>
        <v/>
      </c>
      <c r="N713" s="39" t="str">
        <f t="shared" ca="1" si="330"/>
        <v/>
      </c>
      <c r="O713" s="39">
        <f ca="1">ROUND(Q712*$O$5/payments_per_year,2)</f>
        <v>0</v>
      </c>
      <c r="P713" s="101"/>
      <c r="Q713" s="39">
        <f t="shared" ca="1" si="331"/>
        <v>0</v>
      </c>
      <c r="R713" s="332"/>
      <c r="S713" s="37" t="str">
        <f t="shared" ca="1" si="321"/>
        <v/>
      </c>
      <c r="T713" s="41" t="str">
        <f t="shared" ca="1" si="322"/>
        <v/>
      </c>
      <c r="U713" s="39" t="str">
        <f t="shared" si="311"/>
        <v/>
      </c>
      <c r="V713" s="39" t="str">
        <f t="shared" ca="1" si="332"/>
        <v/>
      </c>
      <c r="W713" s="39">
        <f t="shared" ca="1" si="312"/>
        <v>0</v>
      </c>
      <c r="X713" s="40"/>
      <c r="Y713" s="39">
        <f t="shared" ca="1" si="333"/>
        <v>0</v>
      </c>
      <c r="Z713" s="327"/>
      <c r="AA713" s="37" t="str">
        <f t="shared" ca="1" si="323"/>
        <v/>
      </c>
      <c r="AB713" s="41" t="str">
        <f t="shared" ca="1" si="324"/>
        <v/>
      </c>
      <c r="AC713" s="39" t="str">
        <f t="shared" si="313"/>
        <v/>
      </c>
      <c r="AD713" s="39" t="str">
        <f t="shared" ca="1" si="334"/>
        <v/>
      </c>
      <c r="AE713" s="39" t="str">
        <f t="shared" ca="1" si="325"/>
        <v/>
      </c>
      <c r="AF713" s="40"/>
      <c r="AG713" s="39">
        <f t="shared" ca="1" si="335"/>
        <v>0</v>
      </c>
      <c r="AH713" s="339"/>
      <c r="AI713" s="37" t="str">
        <f t="shared" ca="1" si="326"/>
        <v/>
      </c>
      <c r="AJ713" s="41" t="str">
        <f t="shared" ca="1" si="327"/>
        <v/>
      </c>
      <c r="AK713" s="39" t="str">
        <f t="shared" si="314"/>
        <v/>
      </c>
      <c r="AL713" s="39" t="str">
        <f t="shared" ca="1" si="336"/>
        <v/>
      </c>
      <c r="AM713" s="39" t="str">
        <f t="shared" ca="1" si="328"/>
        <v/>
      </c>
      <c r="AN713" s="40"/>
      <c r="AO713" s="39">
        <f t="shared" ca="1" si="337"/>
        <v>0</v>
      </c>
      <c r="AP713" s="339"/>
      <c r="AW713" s="329"/>
      <c r="BI713" s="329"/>
      <c r="BJ713" s="329"/>
      <c r="BK713" s="329"/>
      <c r="BL713" s="329"/>
      <c r="BM713" s="329"/>
      <c r="BN713" s="329"/>
      <c r="BO713" s="329"/>
      <c r="BP713" s="329"/>
      <c r="BQ713" s="329"/>
      <c r="BR713" s="329"/>
      <c r="BS713" s="329"/>
      <c r="BT713" s="329"/>
      <c r="BU713" s="329"/>
      <c r="BV713" s="329"/>
      <c r="BW713" s="325"/>
      <c r="BX713" s="325"/>
      <c r="BY713" s="325"/>
      <c r="BZ713" s="325"/>
      <c r="CA713" s="325"/>
      <c r="CB713" s="325"/>
      <c r="CC713" s="325"/>
      <c r="CD713" s="325"/>
      <c r="CE713" s="325"/>
      <c r="CF713" s="325"/>
      <c r="CG713" s="325"/>
      <c r="CH713" s="325"/>
      <c r="CI713" s="325"/>
      <c r="CJ713" s="325"/>
      <c r="CK713" s="325"/>
      <c r="CL713" s="325"/>
      <c r="CM713" s="325"/>
      <c r="CN713" s="325"/>
      <c r="CO713" s="325"/>
      <c r="CP713" s="325"/>
      <c r="CQ713" s="325"/>
      <c r="CR713" s="325"/>
      <c r="CS713" s="325"/>
      <c r="CT713" s="325"/>
      <c r="CU713" s="325"/>
      <c r="CV713" s="325"/>
      <c r="CW713" s="325"/>
      <c r="CX713" s="325"/>
    </row>
    <row r="714" spans="1:102" s="36" customFormat="1" ht="15" hidden="1" customHeight="1">
      <c r="A714" s="329"/>
      <c r="B714" s="37" t="str">
        <f t="shared" ca="1" si="315"/>
        <v/>
      </c>
      <c r="C714" s="41" t="str">
        <f t="shared" ca="1" si="316"/>
        <v/>
      </c>
      <c r="D714" s="39" t="str">
        <f t="shared" ca="1" si="317"/>
        <v/>
      </c>
      <c r="E714" s="39" t="str">
        <f t="shared" ca="1" si="329"/>
        <v/>
      </c>
      <c r="F714" s="39" t="str">
        <f t="shared" ca="1" si="318"/>
        <v/>
      </c>
      <c r="G714" s="101"/>
      <c r="H714" s="39">
        <f t="shared" ca="1" si="309"/>
        <v>0</v>
      </c>
      <c r="J714" s="332"/>
      <c r="K714" s="37" t="str">
        <f t="shared" ca="1" si="319"/>
        <v/>
      </c>
      <c r="L714" s="41" t="str">
        <f t="shared" ca="1" si="320"/>
        <v/>
      </c>
      <c r="M714" s="39" t="str">
        <f t="shared" si="310"/>
        <v/>
      </c>
      <c r="N714" s="39" t="str">
        <f t="shared" ca="1" si="330"/>
        <v/>
      </c>
      <c r="O714" s="39" t="str">
        <f ca="1">IF(L714="","",ROUND(Q713*$O$5/payments_per_year,2))</f>
        <v/>
      </c>
      <c r="P714" s="101"/>
      <c r="Q714" s="39">
        <f t="shared" ca="1" si="331"/>
        <v>0</v>
      </c>
      <c r="R714" s="332"/>
      <c r="S714" s="37" t="str">
        <f t="shared" ca="1" si="321"/>
        <v/>
      </c>
      <c r="T714" s="41" t="str">
        <f t="shared" ca="1" si="322"/>
        <v/>
      </c>
      <c r="U714" s="39" t="str">
        <f t="shared" si="311"/>
        <v/>
      </c>
      <c r="V714" s="39" t="str">
        <f t="shared" ca="1" si="332"/>
        <v/>
      </c>
      <c r="W714" s="39">
        <f t="shared" ca="1" si="312"/>
        <v>0</v>
      </c>
      <c r="X714" s="40"/>
      <c r="Y714" s="39">
        <f t="shared" ca="1" si="333"/>
        <v>0</v>
      </c>
      <c r="Z714" s="327"/>
      <c r="AA714" s="37" t="str">
        <f t="shared" ca="1" si="323"/>
        <v/>
      </c>
      <c r="AB714" s="41" t="str">
        <f t="shared" ca="1" si="324"/>
        <v/>
      </c>
      <c r="AC714" s="39" t="str">
        <f t="shared" si="313"/>
        <v/>
      </c>
      <c r="AD714" s="39" t="str">
        <f t="shared" ca="1" si="334"/>
        <v/>
      </c>
      <c r="AE714" s="39" t="str">
        <f t="shared" ca="1" si="325"/>
        <v/>
      </c>
      <c r="AF714" s="40"/>
      <c r="AG714" s="39">
        <f t="shared" ca="1" si="335"/>
        <v>0</v>
      </c>
      <c r="AH714" s="339"/>
      <c r="AI714" s="37" t="str">
        <f t="shared" ca="1" si="326"/>
        <v/>
      </c>
      <c r="AJ714" s="41" t="str">
        <f t="shared" ca="1" si="327"/>
        <v/>
      </c>
      <c r="AK714" s="39" t="str">
        <f t="shared" si="314"/>
        <v/>
      </c>
      <c r="AL714" s="39" t="str">
        <f t="shared" ca="1" si="336"/>
        <v/>
      </c>
      <c r="AM714" s="39" t="str">
        <f t="shared" ca="1" si="328"/>
        <v/>
      </c>
      <c r="AN714" s="40"/>
      <c r="AO714" s="39">
        <f t="shared" ca="1" si="337"/>
        <v>0</v>
      </c>
      <c r="AP714" s="339"/>
      <c r="AW714" s="329"/>
      <c r="BI714" s="329"/>
      <c r="BJ714" s="329"/>
      <c r="BK714" s="329"/>
      <c r="BL714" s="329"/>
      <c r="BM714" s="329"/>
      <c r="BN714" s="329"/>
      <c r="BO714" s="329"/>
      <c r="BP714" s="329"/>
      <c r="BQ714" s="329"/>
      <c r="BR714" s="329"/>
      <c r="BS714" s="329"/>
      <c r="BT714" s="329"/>
      <c r="BU714" s="329"/>
      <c r="BV714" s="329"/>
      <c r="BW714" s="325"/>
      <c r="BX714" s="325"/>
      <c r="BY714" s="325"/>
      <c r="BZ714" s="325"/>
      <c r="CA714" s="325"/>
      <c r="CB714" s="325"/>
      <c r="CC714" s="325"/>
      <c r="CD714" s="325"/>
      <c r="CE714" s="325"/>
      <c r="CF714" s="325"/>
      <c r="CG714" s="325"/>
      <c r="CH714" s="325"/>
      <c r="CI714" s="325"/>
      <c r="CJ714" s="325"/>
      <c r="CK714" s="325"/>
      <c r="CL714" s="325"/>
      <c r="CM714" s="325"/>
      <c r="CN714" s="325"/>
      <c r="CO714" s="325"/>
      <c r="CP714" s="325"/>
      <c r="CQ714" s="325"/>
      <c r="CR714" s="325"/>
      <c r="CS714" s="325"/>
      <c r="CT714" s="325"/>
      <c r="CU714" s="325"/>
      <c r="CV714" s="325"/>
      <c r="CW714" s="325"/>
      <c r="CX714" s="325"/>
    </row>
    <row r="715" spans="1:102" s="36" customFormat="1" ht="15" hidden="1" customHeight="1">
      <c r="A715" s="329"/>
      <c r="B715" s="37" t="str">
        <f t="shared" ca="1" si="315"/>
        <v/>
      </c>
      <c r="C715" s="41" t="str">
        <f t="shared" ca="1" si="316"/>
        <v/>
      </c>
      <c r="D715" s="39" t="str">
        <f t="shared" ca="1" si="317"/>
        <v/>
      </c>
      <c r="E715" s="39" t="str">
        <f t="shared" ca="1" si="329"/>
        <v/>
      </c>
      <c r="F715" s="39" t="str">
        <f t="shared" ca="1" si="318"/>
        <v/>
      </c>
      <c r="G715" s="101"/>
      <c r="H715" s="39">
        <f t="shared" ca="1" si="309"/>
        <v>0</v>
      </c>
      <c r="J715" s="332"/>
      <c r="K715" s="37" t="str">
        <f t="shared" ca="1" si="319"/>
        <v/>
      </c>
      <c r="L715" s="41" t="str">
        <f t="shared" ca="1" si="320"/>
        <v/>
      </c>
      <c r="M715" s="39" t="str">
        <f t="shared" si="310"/>
        <v/>
      </c>
      <c r="N715" s="39" t="str">
        <f t="shared" ca="1" si="330"/>
        <v/>
      </c>
      <c r="O715" s="39">
        <f ca="1">ROUND(Q714*$O$5/payments_per_year,2)</f>
        <v>0</v>
      </c>
      <c r="P715" s="101"/>
      <c r="Q715" s="39">
        <f t="shared" ca="1" si="331"/>
        <v>0</v>
      </c>
      <c r="R715" s="332"/>
      <c r="S715" s="37" t="str">
        <f t="shared" ca="1" si="321"/>
        <v/>
      </c>
      <c r="T715" s="41" t="str">
        <f t="shared" ca="1" si="322"/>
        <v/>
      </c>
      <c r="U715" s="39" t="str">
        <f t="shared" si="311"/>
        <v/>
      </c>
      <c r="V715" s="39" t="str">
        <f t="shared" ca="1" si="332"/>
        <v/>
      </c>
      <c r="W715" s="39">
        <f t="shared" ca="1" si="312"/>
        <v>0</v>
      </c>
      <c r="X715" s="40"/>
      <c r="Y715" s="39">
        <f t="shared" ca="1" si="333"/>
        <v>0</v>
      </c>
      <c r="Z715" s="327"/>
      <c r="AA715" s="37" t="str">
        <f t="shared" ca="1" si="323"/>
        <v/>
      </c>
      <c r="AB715" s="41" t="str">
        <f t="shared" ca="1" si="324"/>
        <v/>
      </c>
      <c r="AC715" s="39" t="str">
        <f t="shared" si="313"/>
        <v/>
      </c>
      <c r="AD715" s="39" t="str">
        <f t="shared" ca="1" si="334"/>
        <v/>
      </c>
      <c r="AE715" s="39" t="str">
        <f t="shared" ca="1" si="325"/>
        <v/>
      </c>
      <c r="AF715" s="40"/>
      <c r="AG715" s="39">
        <f t="shared" ca="1" si="335"/>
        <v>0</v>
      </c>
      <c r="AH715" s="339"/>
      <c r="AI715" s="37" t="str">
        <f t="shared" ca="1" si="326"/>
        <v/>
      </c>
      <c r="AJ715" s="41" t="str">
        <f t="shared" ca="1" si="327"/>
        <v/>
      </c>
      <c r="AK715" s="39" t="str">
        <f t="shared" si="314"/>
        <v/>
      </c>
      <c r="AL715" s="39" t="str">
        <f t="shared" ca="1" si="336"/>
        <v/>
      </c>
      <c r="AM715" s="39" t="str">
        <f t="shared" ca="1" si="328"/>
        <v/>
      </c>
      <c r="AN715" s="40"/>
      <c r="AO715" s="39">
        <f t="shared" ca="1" si="337"/>
        <v>0</v>
      </c>
      <c r="AP715" s="339"/>
      <c r="AW715" s="329"/>
      <c r="BI715" s="329"/>
      <c r="BJ715" s="329"/>
      <c r="BK715" s="329"/>
      <c r="BL715" s="329"/>
      <c r="BM715" s="329"/>
      <c r="BN715" s="329"/>
      <c r="BO715" s="329"/>
      <c r="BP715" s="329"/>
      <c r="BQ715" s="329"/>
      <c r="BR715" s="329"/>
      <c r="BS715" s="329"/>
      <c r="BT715" s="329"/>
      <c r="BU715" s="329"/>
      <c r="BV715" s="329"/>
      <c r="BW715" s="325"/>
      <c r="BX715" s="325"/>
      <c r="BY715" s="325"/>
      <c r="BZ715" s="325"/>
      <c r="CA715" s="325"/>
      <c r="CB715" s="325"/>
      <c r="CC715" s="325"/>
      <c r="CD715" s="325"/>
      <c r="CE715" s="325"/>
      <c r="CF715" s="325"/>
      <c r="CG715" s="325"/>
      <c r="CH715" s="325"/>
      <c r="CI715" s="325"/>
      <c r="CJ715" s="325"/>
      <c r="CK715" s="325"/>
      <c r="CL715" s="325"/>
      <c r="CM715" s="325"/>
      <c r="CN715" s="325"/>
      <c r="CO715" s="325"/>
      <c r="CP715" s="325"/>
      <c r="CQ715" s="325"/>
      <c r="CR715" s="325"/>
      <c r="CS715" s="325"/>
      <c r="CT715" s="325"/>
      <c r="CU715" s="325"/>
      <c r="CV715" s="325"/>
      <c r="CW715" s="325"/>
      <c r="CX715" s="325"/>
    </row>
    <row r="716" spans="1:102" s="36" customFormat="1" ht="15" hidden="1" customHeight="1">
      <c r="A716" s="329"/>
      <c r="B716" s="37" t="str">
        <f t="shared" ca="1" si="315"/>
        <v/>
      </c>
      <c r="C716" s="41" t="str">
        <f t="shared" ca="1" si="316"/>
        <v/>
      </c>
      <c r="D716" s="39" t="str">
        <f t="shared" ca="1" si="317"/>
        <v/>
      </c>
      <c r="E716" s="39" t="str">
        <f t="shared" ca="1" si="329"/>
        <v/>
      </c>
      <c r="F716" s="39" t="str">
        <f t="shared" ca="1" si="318"/>
        <v/>
      </c>
      <c r="G716" s="101"/>
      <c r="H716" s="39">
        <f t="shared" ca="1" si="309"/>
        <v>0</v>
      </c>
      <c r="J716" s="332"/>
      <c r="K716" s="37" t="str">
        <f t="shared" ca="1" si="319"/>
        <v/>
      </c>
      <c r="L716" s="41" t="str">
        <f t="shared" ca="1" si="320"/>
        <v/>
      </c>
      <c r="M716" s="39" t="str">
        <f t="shared" si="310"/>
        <v/>
      </c>
      <c r="N716" s="39" t="str">
        <f t="shared" ca="1" si="330"/>
        <v/>
      </c>
      <c r="O716" s="39" t="str">
        <f ca="1">IF(L716="","",ROUND(Q715*$O$5/payments_per_year,2))</f>
        <v/>
      </c>
      <c r="P716" s="101"/>
      <c r="Q716" s="39">
        <f t="shared" ca="1" si="331"/>
        <v>0</v>
      </c>
      <c r="R716" s="332"/>
      <c r="S716" s="37" t="str">
        <f t="shared" ca="1" si="321"/>
        <v/>
      </c>
      <c r="T716" s="41" t="str">
        <f t="shared" ca="1" si="322"/>
        <v/>
      </c>
      <c r="U716" s="39" t="str">
        <f t="shared" si="311"/>
        <v/>
      </c>
      <c r="V716" s="39" t="str">
        <f t="shared" ca="1" si="332"/>
        <v/>
      </c>
      <c r="W716" s="39">
        <f t="shared" ca="1" si="312"/>
        <v>0</v>
      </c>
      <c r="X716" s="40"/>
      <c r="Y716" s="39">
        <f t="shared" ca="1" si="333"/>
        <v>0</v>
      </c>
      <c r="Z716" s="327"/>
      <c r="AA716" s="37" t="str">
        <f t="shared" ca="1" si="323"/>
        <v/>
      </c>
      <c r="AB716" s="41" t="str">
        <f t="shared" ca="1" si="324"/>
        <v/>
      </c>
      <c r="AC716" s="39" t="str">
        <f t="shared" si="313"/>
        <v/>
      </c>
      <c r="AD716" s="39" t="str">
        <f t="shared" ca="1" si="334"/>
        <v/>
      </c>
      <c r="AE716" s="39" t="str">
        <f t="shared" ca="1" si="325"/>
        <v/>
      </c>
      <c r="AF716" s="40"/>
      <c r="AG716" s="39">
        <f t="shared" ca="1" si="335"/>
        <v>0</v>
      </c>
      <c r="AH716" s="339"/>
      <c r="AI716" s="37" t="str">
        <f t="shared" ca="1" si="326"/>
        <v/>
      </c>
      <c r="AJ716" s="41" t="str">
        <f t="shared" ca="1" si="327"/>
        <v/>
      </c>
      <c r="AK716" s="39" t="str">
        <f t="shared" si="314"/>
        <v/>
      </c>
      <c r="AL716" s="39" t="str">
        <f t="shared" ca="1" si="336"/>
        <v/>
      </c>
      <c r="AM716" s="39" t="str">
        <f t="shared" ca="1" si="328"/>
        <v/>
      </c>
      <c r="AN716" s="40"/>
      <c r="AO716" s="39">
        <f t="shared" ca="1" si="337"/>
        <v>0</v>
      </c>
      <c r="AP716" s="339"/>
      <c r="AW716" s="329"/>
      <c r="BI716" s="329"/>
      <c r="BJ716" s="329"/>
      <c r="BK716" s="329"/>
      <c r="BL716" s="329"/>
      <c r="BM716" s="329"/>
      <c r="BN716" s="329"/>
      <c r="BO716" s="329"/>
      <c r="BP716" s="329"/>
      <c r="BQ716" s="329"/>
      <c r="BR716" s="329"/>
      <c r="BS716" s="329"/>
      <c r="BT716" s="329"/>
      <c r="BU716" s="329"/>
      <c r="BV716" s="329"/>
      <c r="BW716" s="325"/>
      <c r="BX716" s="325"/>
      <c r="BY716" s="325"/>
      <c r="BZ716" s="325"/>
      <c r="CA716" s="325"/>
      <c r="CB716" s="325"/>
      <c r="CC716" s="325"/>
      <c r="CD716" s="325"/>
      <c r="CE716" s="325"/>
      <c r="CF716" s="325"/>
      <c r="CG716" s="325"/>
      <c r="CH716" s="325"/>
      <c r="CI716" s="325"/>
      <c r="CJ716" s="325"/>
      <c r="CK716" s="325"/>
      <c r="CL716" s="325"/>
      <c r="CM716" s="325"/>
      <c r="CN716" s="325"/>
      <c r="CO716" s="325"/>
      <c r="CP716" s="325"/>
      <c r="CQ716" s="325"/>
      <c r="CR716" s="325"/>
      <c r="CS716" s="325"/>
      <c r="CT716" s="325"/>
      <c r="CU716" s="325"/>
      <c r="CV716" s="325"/>
      <c r="CW716" s="325"/>
      <c r="CX716" s="325"/>
    </row>
    <row r="717" spans="1:102" s="36" customFormat="1" ht="15" hidden="1" customHeight="1">
      <c r="A717" s="329"/>
      <c r="B717" s="37" t="str">
        <f t="shared" ca="1" si="315"/>
        <v/>
      </c>
      <c r="C717" s="41" t="str">
        <f t="shared" ca="1" si="316"/>
        <v/>
      </c>
      <c r="D717" s="39" t="str">
        <f t="shared" ca="1" si="317"/>
        <v/>
      </c>
      <c r="E717" s="39" t="str">
        <f t="shared" ca="1" si="329"/>
        <v/>
      </c>
      <c r="F717" s="39" t="str">
        <f t="shared" ca="1" si="318"/>
        <v/>
      </c>
      <c r="G717" s="101"/>
      <c r="H717" s="39">
        <f t="shared" ca="1" si="309"/>
        <v>0</v>
      </c>
      <c r="J717" s="332"/>
      <c r="K717" s="37" t="str">
        <f t="shared" ca="1" si="319"/>
        <v/>
      </c>
      <c r="L717" s="41" t="str">
        <f t="shared" ca="1" si="320"/>
        <v/>
      </c>
      <c r="M717" s="39" t="str">
        <f t="shared" si="310"/>
        <v/>
      </c>
      <c r="N717" s="39" t="str">
        <f t="shared" ca="1" si="330"/>
        <v/>
      </c>
      <c r="O717" s="39">
        <f ca="1">ROUND(Q716*$O$5/payments_per_year,2)</f>
        <v>0</v>
      </c>
      <c r="P717" s="101"/>
      <c r="Q717" s="39">
        <f t="shared" ca="1" si="331"/>
        <v>0</v>
      </c>
      <c r="R717" s="332"/>
      <c r="S717" s="37" t="str">
        <f t="shared" ca="1" si="321"/>
        <v/>
      </c>
      <c r="T717" s="41" t="str">
        <f t="shared" ca="1" si="322"/>
        <v/>
      </c>
      <c r="U717" s="39" t="str">
        <f t="shared" si="311"/>
        <v/>
      </c>
      <c r="V717" s="39" t="str">
        <f t="shared" ca="1" si="332"/>
        <v/>
      </c>
      <c r="W717" s="39">
        <f t="shared" ca="1" si="312"/>
        <v>0</v>
      </c>
      <c r="X717" s="40"/>
      <c r="Y717" s="39">
        <f t="shared" ca="1" si="333"/>
        <v>0</v>
      </c>
      <c r="Z717" s="327"/>
      <c r="AA717" s="37" t="str">
        <f t="shared" ca="1" si="323"/>
        <v/>
      </c>
      <c r="AB717" s="41" t="str">
        <f t="shared" ca="1" si="324"/>
        <v/>
      </c>
      <c r="AC717" s="39" t="str">
        <f t="shared" si="313"/>
        <v/>
      </c>
      <c r="AD717" s="39" t="str">
        <f t="shared" ca="1" si="334"/>
        <v/>
      </c>
      <c r="AE717" s="39" t="str">
        <f t="shared" ca="1" si="325"/>
        <v/>
      </c>
      <c r="AF717" s="40"/>
      <c r="AG717" s="39">
        <f t="shared" ca="1" si="335"/>
        <v>0</v>
      </c>
      <c r="AH717" s="339"/>
      <c r="AI717" s="37" t="str">
        <f t="shared" ca="1" si="326"/>
        <v/>
      </c>
      <c r="AJ717" s="41" t="str">
        <f t="shared" ca="1" si="327"/>
        <v/>
      </c>
      <c r="AK717" s="39" t="str">
        <f t="shared" si="314"/>
        <v/>
      </c>
      <c r="AL717" s="39" t="str">
        <f t="shared" ca="1" si="336"/>
        <v/>
      </c>
      <c r="AM717" s="39" t="str">
        <f t="shared" ca="1" si="328"/>
        <v/>
      </c>
      <c r="AN717" s="40"/>
      <c r="AO717" s="39">
        <f t="shared" ca="1" si="337"/>
        <v>0</v>
      </c>
      <c r="AP717" s="339"/>
      <c r="AW717" s="329"/>
      <c r="BI717" s="329"/>
      <c r="BJ717" s="329"/>
      <c r="BK717" s="329"/>
      <c r="BL717" s="329"/>
      <c r="BM717" s="329"/>
      <c r="BN717" s="329"/>
      <c r="BO717" s="329"/>
      <c r="BP717" s="329"/>
      <c r="BQ717" s="329"/>
      <c r="BR717" s="329"/>
      <c r="BS717" s="329"/>
      <c r="BT717" s="329"/>
      <c r="BU717" s="329"/>
      <c r="BV717" s="329"/>
      <c r="BW717" s="325"/>
      <c r="BX717" s="325"/>
      <c r="BY717" s="325"/>
      <c r="BZ717" s="325"/>
      <c r="CA717" s="325"/>
      <c r="CB717" s="325"/>
      <c r="CC717" s="325"/>
      <c r="CD717" s="325"/>
      <c r="CE717" s="325"/>
      <c r="CF717" s="325"/>
      <c r="CG717" s="325"/>
      <c r="CH717" s="325"/>
      <c r="CI717" s="325"/>
      <c r="CJ717" s="325"/>
      <c r="CK717" s="325"/>
      <c r="CL717" s="325"/>
      <c r="CM717" s="325"/>
      <c r="CN717" s="325"/>
      <c r="CO717" s="325"/>
      <c r="CP717" s="325"/>
      <c r="CQ717" s="325"/>
      <c r="CR717" s="325"/>
      <c r="CS717" s="325"/>
      <c r="CT717" s="325"/>
      <c r="CU717" s="325"/>
      <c r="CV717" s="325"/>
      <c r="CW717" s="325"/>
      <c r="CX717" s="325"/>
    </row>
    <row r="718" spans="1:102" s="36" customFormat="1" ht="15" hidden="1" customHeight="1">
      <c r="A718" s="329"/>
      <c r="B718" s="37" t="str">
        <f t="shared" ca="1" si="315"/>
        <v/>
      </c>
      <c r="C718" s="41" t="str">
        <f t="shared" ca="1" si="316"/>
        <v/>
      </c>
      <c r="D718" s="39" t="str">
        <f t="shared" ca="1" si="317"/>
        <v/>
      </c>
      <c r="E718" s="39" t="str">
        <f t="shared" ca="1" si="329"/>
        <v/>
      </c>
      <c r="F718" s="39" t="str">
        <f t="shared" ca="1" si="318"/>
        <v/>
      </c>
      <c r="G718" s="101"/>
      <c r="H718" s="39">
        <f t="shared" ca="1" si="309"/>
        <v>0</v>
      </c>
      <c r="J718" s="332"/>
      <c r="K718" s="37" t="str">
        <f t="shared" ca="1" si="319"/>
        <v/>
      </c>
      <c r="L718" s="41" t="str">
        <f t="shared" ca="1" si="320"/>
        <v/>
      </c>
      <c r="M718" s="39" t="str">
        <f t="shared" si="310"/>
        <v/>
      </c>
      <c r="N718" s="39" t="str">
        <f t="shared" ca="1" si="330"/>
        <v/>
      </c>
      <c r="O718" s="39" t="str">
        <f ca="1">IF(L718="","",ROUND(Q717*$O$5/payments_per_year,2))</f>
        <v/>
      </c>
      <c r="P718" s="101"/>
      <c r="Q718" s="39">
        <f t="shared" ca="1" si="331"/>
        <v>0</v>
      </c>
      <c r="R718" s="332"/>
      <c r="S718" s="37" t="str">
        <f t="shared" ca="1" si="321"/>
        <v/>
      </c>
      <c r="T718" s="41" t="str">
        <f t="shared" ca="1" si="322"/>
        <v/>
      </c>
      <c r="U718" s="39" t="str">
        <f t="shared" si="311"/>
        <v/>
      </c>
      <c r="V718" s="39" t="str">
        <f t="shared" ca="1" si="332"/>
        <v/>
      </c>
      <c r="W718" s="39">
        <f t="shared" ca="1" si="312"/>
        <v>0</v>
      </c>
      <c r="X718" s="40"/>
      <c r="Y718" s="39">
        <f t="shared" ca="1" si="333"/>
        <v>0</v>
      </c>
      <c r="Z718" s="327"/>
      <c r="AA718" s="37" t="str">
        <f t="shared" ca="1" si="323"/>
        <v/>
      </c>
      <c r="AB718" s="41" t="str">
        <f t="shared" ca="1" si="324"/>
        <v/>
      </c>
      <c r="AC718" s="39" t="str">
        <f t="shared" si="313"/>
        <v/>
      </c>
      <c r="AD718" s="39" t="str">
        <f t="shared" ca="1" si="334"/>
        <v/>
      </c>
      <c r="AE718" s="39" t="str">
        <f t="shared" ca="1" si="325"/>
        <v/>
      </c>
      <c r="AF718" s="40"/>
      <c r="AG718" s="39">
        <f t="shared" ca="1" si="335"/>
        <v>0</v>
      </c>
      <c r="AH718" s="339"/>
      <c r="AI718" s="37" t="str">
        <f t="shared" ca="1" si="326"/>
        <v/>
      </c>
      <c r="AJ718" s="41" t="str">
        <f t="shared" ca="1" si="327"/>
        <v/>
      </c>
      <c r="AK718" s="39" t="str">
        <f t="shared" si="314"/>
        <v/>
      </c>
      <c r="AL718" s="39" t="str">
        <f t="shared" ca="1" si="336"/>
        <v/>
      </c>
      <c r="AM718" s="39" t="str">
        <f t="shared" ca="1" si="328"/>
        <v/>
      </c>
      <c r="AN718" s="40"/>
      <c r="AO718" s="39">
        <f t="shared" ca="1" si="337"/>
        <v>0</v>
      </c>
      <c r="AP718" s="339"/>
      <c r="AW718" s="329"/>
      <c r="BI718" s="329"/>
      <c r="BJ718" s="329"/>
      <c r="BK718" s="329"/>
      <c r="BL718" s="329"/>
      <c r="BM718" s="329"/>
      <c r="BN718" s="329"/>
      <c r="BO718" s="329"/>
      <c r="BP718" s="329"/>
      <c r="BQ718" s="329"/>
      <c r="BR718" s="329"/>
      <c r="BS718" s="329"/>
      <c r="BT718" s="329"/>
      <c r="BU718" s="329"/>
      <c r="BV718" s="329"/>
      <c r="BW718" s="325"/>
      <c r="BX718" s="325"/>
      <c r="BY718" s="325"/>
      <c r="BZ718" s="325"/>
      <c r="CA718" s="325"/>
      <c r="CB718" s="325"/>
      <c r="CC718" s="325"/>
      <c r="CD718" s="325"/>
      <c r="CE718" s="325"/>
      <c r="CF718" s="325"/>
      <c r="CG718" s="325"/>
      <c r="CH718" s="325"/>
      <c r="CI718" s="325"/>
      <c r="CJ718" s="325"/>
      <c r="CK718" s="325"/>
      <c r="CL718" s="325"/>
      <c r="CM718" s="325"/>
      <c r="CN718" s="325"/>
      <c r="CO718" s="325"/>
      <c r="CP718" s="325"/>
      <c r="CQ718" s="325"/>
      <c r="CR718" s="325"/>
      <c r="CS718" s="325"/>
      <c r="CT718" s="325"/>
      <c r="CU718" s="325"/>
      <c r="CV718" s="325"/>
      <c r="CW718" s="325"/>
      <c r="CX718" s="325"/>
    </row>
    <row r="719" spans="1:102" s="36" customFormat="1" ht="15" hidden="1" customHeight="1">
      <c r="A719" s="329"/>
      <c r="B719" s="37" t="str">
        <f t="shared" ca="1" si="315"/>
        <v/>
      </c>
      <c r="C719" s="41" t="str">
        <f t="shared" ca="1" si="316"/>
        <v/>
      </c>
      <c r="D719" s="39" t="str">
        <f t="shared" ca="1" si="317"/>
        <v/>
      </c>
      <c r="E719" s="39" t="str">
        <f t="shared" ca="1" si="329"/>
        <v/>
      </c>
      <c r="F719" s="39" t="str">
        <f t="shared" ca="1" si="318"/>
        <v/>
      </c>
      <c r="G719" s="101"/>
      <c r="H719" s="39">
        <f t="shared" ca="1" si="309"/>
        <v>0</v>
      </c>
      <c r="J719" s="332"/>
      <c r="K719" s="37" t="str">
        <f t="shared" ca="1" si="319"/>
        <v/>
      </c>
      <c r="L719" s="41" t="str">
        <f t="shared" ca="1" si="320"/>
        <v/>
      </c>
      <c r="M719" s="39" t="str">
        <f t="shared" si="310"/>
        <v/>
      </c>
      <c r="N719" s="39" t="str">
        <f t="shared" ca="1" si="330"/>
        <v/>
      </c>
      <c r="O719" s="39">
        <f ca="1">ROUND(Q718*$O$5/payments_per_year,2)</f>
        <v>0</v>
      </c>
      <c r="P719" s="101"/>
      <c r="Q719" s="39">
        <f t="shared" ca="1" si="331"/>
        <v>0</v>
      </c>
      <c r="R719" s="332"/>
      <c r="S719" s="37" t="str">
        <f t="shared" ca="1" si="321"/>
        <v/>
      </c>
      <c r="T719" s="41" t="str">
        <f t="shared" ca="1" si="322"/>
        <v/>
      </c>
      <c r="U719" s="39" t="str">
        <f t="shared" si="311"/>
        <v/>
      </c>
      <c r="V719" s="39" t="str">
        <f t="shared" ca="1" si="332"/>
        <v/>
      </c>
      <c r="W719" s="39">
        <f t="shared" ca="1" si="312"/>
        <v>0</v>
      </c>
      <c r="X719" s="40"/>
      <c r="Y719" s="39">
        <f t="shared" ca="1" si="333"/>
        <v>0</v>
      </c>
      <c r="Z719" s="327"/>
      <c r="AA719" s="37" t="str">
        <f t="shared" ca="1" si="323"/>
        <v/>
      </c>
      <c r="AB719" s="41" t="str">
        <f t="shared" ca="1" si="324"/>
        <v/>
      </c>
      <c r="AC719" s="39" t="str">
        <f t="shared" si="313"/>
        <v/>
      </c>
      <c r="AD719" s="39" t="str">
        <f t="shared" ca="1" si="334"/>
        <v/>
      </c>
      <c r="AE719" s="39" t="str">
        <f t="shared" ca="1" si="325"/>
        <v/>
      </c>
      <c r="AF719" s="40"/>
      <c r="AG719" s="39">
        <f t="shared" ca="1" si="335"/>
        <v>0</v>
      </c>
      <c r="AH719" s="339"/>
      <c r="AI719" s="37" t="str">
        <f t="shared" ca="1" si="326"/>
        <v/>
      </c>
      <c r="AJ719" s="41" t="str">
        <f t="shared" ca="1" si="327"/>
        <v/>
      </c>
      <c r="AK719" s="39" t="str">
        <f t="shared" si="314"/>
        <v/>
      </c>
      <c r="AL719" s="39" t="str">
        <f t="shared" ca="1" si="336"/>
        <v/>
      </c>
      <c r="AM719" s="39" t="str">
        <f t="shared" ca="1" si="328"/>
        <v/>
      </c>
      <c r="AN719" s="40"/>
      <c r="AO719" s="39">
        <f t="shared" ca="1" si="337"/>
        <v>0</v>
      </c>
      <c r="AP719" s="339"/>
      <c r="AW719" s="329"/>
      <c r="BI719" s="329"/>
      <c r="BJ719" s="329"/>
      <c r="BK719" s="329"/>
      <c r="BL719" s="329"/>
      <c r="BM719" s="329"/>
      <c r="BN719" s="329"/>
      <c r="BO719" s="329"/>
      <c r="BP719" s="329"/>
      <c r="BQ719" s="329"/>
      <c r="BR719" s="329"/>
      <c r="BS719" s="329"/>
      <c r="BT719" s="329"/>
      <c r="BU719" s="329"/>
      <c r="BV719" s="329"/>
      <c r="BW719" s="325"/>
      <c r="BX719" s="325"/>
      <c r="BY719" s="325"/>
      <c r="BZ719" s="325"/>
      <c r="CA719" s="325"/>
      <c r="CB719" s="325"/>
      <c r="CC719" s="325"/>
      <c r="CD719" s="325"/>
      <c r="CE719" s="325"/>
      <c r="CF719" s="325"/>
      <c r="CG719" s="325"/>
      <c r="CH719" s="325"/>
      <c r="CI719" s="325"/>
      <c r="CJ719" s="325"/>
      <c r="CK719" s="325"/>
      <c r="CL719" s="325"/>
      <c r="CM719" s="325"/>
      <c r="CN719" s="325"/>
      <c r="CO719" s="325"/>
      <c r="CP719" s="325"/>
      <c r="CQ719" s="325"/>
      <c r="CR719" s="325"/>
      <c r="CS719" s="325"/>
      <c r="CT719" s="325"/>
      <c r="CU719" s="325"/>
      <c r="CV719" s="325"/>
      <c r="CW719" s="325"/>
      <c r="CX719" s="325"/>
    </row>
    <row r="720" spans="1:102" s="36" customFormat="1" ht="15" hidden="1" customHeight="1">
      <c r="A720" s="329"/>
      <c r="B720" s="37" t="str">
        <f t="shared" ca="1" si="315"/>
        <v/>
      </c>
      <c r="C720" s="41" t="str">
        <f t="shared" ca="1" si="316"/>
        <v/>
      </c>
      <c r="D720" s="39" t="str">
        <f t="shared" ca="1" si="317"/>
        <v/>
      </c>
      <c r="E720" s="39" t="str">
        <f t="shared" ca="1" si="329"/>
        <v/>
      </c>
      <c r="F720" s="39" t="str">
        <f t="shared" ca="1" si="318"/>
        <v/>
      </c>
      <c r="G720" s="101"/>
      <c r="H720" s="39">
        <f t="shared" ca="1" si="309"/>
        <v>0</v>
      </c>
      <c r="J720" s="332"/>
      <c r="K720" s="37" t="str">
        <f t="shared" ca="1" si="319"/>
        <v/>
      </c>
      <c r="L720" s="41" t="str">
        <f t="shared" ca="1" si="320"/>
        <v/>
      </c>
      <c r="M720" s="39" t="str">
        <f t="shared" si="310"/>
        <v/>
      </c>
      <c r="N720" s="39" t="str">
        <f t="shared" ca="1" si="330"/>
        <v/>
      </c>
      <c r="O720" s="39" t="str">
        <f ca="1">IF(L720="","",ROUND(Q719*$O$5/payments_per_year,2))</f>
        <v/>
      </c>
      <c r="P720" s="101"/>
      <c r="Q720" s="39">
        <f t="shared" ca="1" si="331"/>
        <v>0</v>
      </c>
      <c r="R720" s="332"/>
      <c r="S720" s="37" t="str">
        <f t="shared" ca="1" si="321"/>
        <v/>
      </c>
      <c r="T720" s="41" t="str">
        <f t="shared" ca="1" si="322"/>
        <v/>
      </c>
      <c r="U720" s="39" t="str">
        <f t="shared" si="311"/>
        <v/>
      </c>
      <c r="V720" s="39" t="str">
        <f t="shared" ca="1" si="332"/>
        <v/>
      </c>
      <c r="W720" s="39">
        <f t="shared" ca="1" si="312"/>
        <v>0</v>
      </c>
      <c r="X720" s="40"/>
      <c r="Y720" s="39">
        <f t="shared" ca="1" si="333"/>
        <v>0</v>
      </c>
      <c r="Z720" s="327"/>
      <c r="AA720" s="37" t="str">
        <f t="shared" ca="1" si="323"/>
        <v/>
      </c>
      <c r="AB720" s="41" t="str">
        <f t="shared" ca="1" si="324"/>
        <v/>
      </c>
      <c r="AC720" s="39" t="str">
        <f t="shared" si="313"/>
        <v/>
      </c>
      <c r="AD720" s="39" t="str">
        <f t="shared" ca="1" si="334"/>
        <v/>
      </c>
      <c r="AE720" s="39" t="str">
        <f t="shared" ca="1" si="325"/>
        <v/>
      </c>
      <c r="AF720" s="40"/>
      <c r="AG720" s="39">
        <f t="shared" ca="1" si="335"/>
        <v>0</v>
      </c>
      <c r="AH720" s="339"/>
      <c r="AI720" s="37" t="str">
        <f t="shared" ca="1" si="326"/>
        <v/>
      </c>
      <c r="AJ720" s="41" t="str">
        <f t="shared" ca="1" si="327"/>
        <v/>
      </c>
      <c r="AK720" s="39" t="str">
        <f t="shared" si="314"/>
        <v/>
      </c>
      <c r="AL720" s="39" t="str">
        <f t="shared" ca="1" si="336"/>
        <v/>
      </c>
      <c r="AM720" s="39" t="str">
        <f t="shared" ca="1" si="328"/>
        <v/>
      </c>
      <c r="AN720" s="40"/>
      <c r="AO720" s="39">
        <f t="shared" ca="1" si="337"/>
        <v>0</v>
      </c>
      <c r="AP720" s="339"/>
      <c r="AW720" s="329"/>
      <c r="BI720" s="329"/>
      <c r="BJ720" s="329"/>
      <c r="BK720" s="329"/>
      <c r="BL720" s="329"/>
      <c r="BM720" s="329"/>
      <c r="BN720" s="329"/>
      <c r="BO720" s="329"/>
      <c r="BP720" s="329"/>
      <c r="BQ720" s="329"/>
      <c r="BR720" s="329"/>
      <c r="BS720" s="329"/>
      <c r="BT720" s="329"/>
      <c r="BU720" s="329"/>
      <c r="BV720" s="329"/>
      <c r="BW720" s="325"/>
      <c r="BX720" s="325"/>
      <c r="BY720" s="325"/>
      <c r="BZ720" s="325"/>
      <c r="CA720" s="325"/>
      <c r="CB720" s="325"/>
      <c r="CC720" s="325"/>
      <c r="CD720" s="325"/>
      <c r="CE720" s="325"/>
      <c r="CF720" s="325"/>
      <c r="CG720" s="325"/>
      <c r="CH720" s="325"/>
      <c r="CI720" s="325"/>
      <c r="CJ720" s="325"/>
      <c r="CK720" s="325"/>
      <c r="CL720" s="325"/>
      <c r="CM720" s="325"/>
      <c r="CN720" s="325"/>
      <c r="CO720" s="325"/>
      <c r="CP720" s="325"/>
      <c r="CQ720" s="325"/>
      <c r="CR720" s="325"/>
      <c r="CS720" s="325"/>
      <c r="CT720" s="325"/>
      <c r="CU720" s="325"/>
      <c r="CV720" s="325"/>
      <c r="CW720" s="325"/>
      <c r="CX720" s="325"/>
    </row>
    <row r="721" spans="1:102" s="36" customFormat="1" ht="15" hidden="1" customHeight="1">
      <c r="A721" s="329"/>
      <c r="B721" s="37" t="str">
        <f t="shared" ca="1" si="315"/>
        <v/>
      </c>
      <c r="C721" s="41" t="str">
        <f t="shared" ca="1" si="316"/>
        <v/>
      </c>
      <c r="D721" s="39" t="str">
        <f t="shared" ca="1" si="317"/>
        <v/>
      </c>
      <c r="E721" s="39" t="str">
        <f t="shared" ca="1" si="329"/>
        <v/>
      </c>
      <c r="F721" s="39" t="str">
        <f t="shared" ca="1" si="318"/>
        <v/>
      </c>
      <c r="G721" s="101"/>
      <c r="H721" s="39">
        <f t="shared" ca="1" si="309"/>
        <v>0</v>
      </c>
      <c r="J721" s="332"/>
      <c r="K721" s="37" t="str">
        <f t="shared" ca="1" si="319"/>
        <v/>
      </c>
      <c r="L721" s="41" t="str">
        <f t="shared" ca="1" si="320"/>
        <v/>
      </c>
      <c r="M721" s="39" t="str">
        <f t="shared" si="310"/>
        <v/>
      </c>
      <c r="N721" s="39" t="str">
        <f t="shared" ca="1" si="330"/>
        <v/>
      </c>
      <c r="O721" s="39">
        <f ca="1">ROUND(Q720*$O$5/payments_per_year,2)</f>
        <v>0</v>
      </c>
      <c r="P721" s="101"/>
      <c r="Q721" s="39">
        <f t="shared" ca="1" si="331"/>
        <v>0</v>
      </c>
      <c r="R721" s="332"/>
      <c r="S721" s="37" t="str">
        <f t="shared" ca="1" si="321"/>
        <v/>
      </c>
      <c r="T721" s="41" t="str">
        <f t="shared" ca="1" si="322"/>
        <v/>
      </c>
      <c r="U721" s="39" t="str">
        <f t="shared" si="311"/>
        <v/>
      </c>
      <c r="V721" s="39" t="str">
        <f t="shared" ca="1" si="332"/>
        <v/>
      </c>
      <c r="W721" s="39">
        <f t="shared" ca="1" si="312"/>
        <v>0</v>
      </c>
      <c r="X721" s="40"/>
      <c r="Y721" s="39">
        <f t="shared" ca="1" si="333"/>
        <v>0</v>
      </c>
      <c r="Z721" s="327"/>
      <c r="AA721" s="37" t="str">
        <f t="shared" ca="1" si="323"/>
        <v/>
      </c>
      <c r="AB721" s="41" t="str">
        <f t="shared" ca="1" si="324"/>
        <v/>
      </c>
      <c r="AC721" s="39" t="str">
        <f t="shared" si="313"/>
        <v/>
      </c>
      <c r="AD721" s="39" t="str">
        <f t="shared" ca="1" si="334"/>
        <v/>
      </c>
      <c r="AE721" s="39" t="str">
        <f t="shared" ca="1" si="325"/>
        <v/>
      </c>
      <c r="AF721" s="40"/>
      <c r="AG721" s="39">
        <f t="shared" ca="1" si="335"/>
        <v>0</v>
      </c>
      <c r="AH721" s="339"/>
      <c r="AI721" s="37" t="str">
        <f t="shared" ca="1" si="326"/>
        <v/>
      </c>
      <c r="AJ721" s="41" t="str">
        <f t="shared" ca="1" si="327"/>
        <v/>
      </c>
      <c r="AK721" s="39" t="str">
        <f t="shared" si="314"/>
        <v/>
      </c>
      <c r="AL721" s="39" t="str">
        <f t="shared" ca="1" si="336"/>
        <v/>
      </c>
      <c r="AM721" s="39" t="str">
        <f t="shared" ca="1" si="328"/>
        <v/>
      </c>
      <c r="AN721" s="40"/>
      <c r="AO721" s="39">
        <f t="shared" ca="1" si="337"/>
        <v>0</v>
      </c>
      <c r="AP721" s="339"/>
      <c r="AW721" s="329"/>
      <c r="BI721" s="329"/>
      <c r="BJ721" s="329"/>
      <c r="BK721" s="329"/>
      <c r="BL721" s="329"/>
      <c r="BM721" s="329"/>
      <c r="BN721" s="329"/>
      <c r="BO721" s="329"/>
      <c r="BP721" s="329"/>
      <c r="BQ721" s="329"/>
      <c r="BR721" s="329"/>
      <c r="BS721" s="329"/>
      <c r="BT721" s="329"/>
      <c r="BU721" s="329"/>
      <c r="BV721" s="329"/>
      <c r="BW721" s="325"/>
      <c r="BX721" s="325"/>
      <c r="BY721" s="325"/>
      <c r="BZ721" s="325"/>
      <c r="CA721" s="325"/>
      <c r="CB721" s="325"/>
      <c r="CC721" s="325"/>
      <c r="CD721" s="325"/>
      <c r="CE721" s="325"/>
      <c r="CF721" s="325"/>
      <c r="CG721" s="325"/>
      <c r="CH721" s="325"/>
      <c r="CI721" s="325"/>
      <c r="CJ721" s="325"/>
      <c r="CK721" s="325"/>
      <c r="CL721" s="325"/>
      <c r="CM721" s="325"/>
      <c r="CN721" s="325"/>
      <c r="CO721" s="325"/>
      <c r="CP721" s="325"/>
      <c r="CQ721" s="325"/>
      <c r="CR721" s="325"/>
      <c r="CS721" s="325"/>
      <c r="CT721" s="325"/>
      <c r="CU721" s="325"/>
      <c r="CV721" s="325"/>
      <c r="CW721" s="325"/>
      <c r="CX721" s="325"/>
    </row>
    <row r="722" spans="1:102" s="36" customFormat="1" ht="15" hidden="1" customHeight="1">
      <c r="A722" s="329"/>
      <c r="B722" s="37" t="str">
        <f t="shared" ca="1" si="315"/>
        <v/>
      </c>
      <c r="C722" s="41" t="str">
        <f t="shared" ca="1" si="316"/>
        <v/>
      </c>
      <c r="D722" s="39" t="str">
        <f t="shared" ca="1" si="317"/>
        <v/>
      </c>
      <c r="E722" s="39" t="str">
        <f t="shared" ca="1" si="329"/>
        <v/>
      </c>
      <c r="F722" s="39" t="str">
        <f t="shared" ca="1" si="318"/>
        <v/>
      </c>
      <c r="G722" s="101"/>
      <c r="H722" s="39">
        <f t="shared" ca="1" si="309"/>
        <v>0</v>
      </c>
      <c r="J722" s="332"/>
      <c r="K722" s="37" t="str">
        <f t="shared" ca="1" si="319"/>
        <v/>
      </c>
      <c r="L722" s="41" t="str">
        <f t="shared" ca="1" si="320"/>
        <v/>
      </c>
      <c r="M722" s="39" t="str">
        <f t="shared" si="310"/>
        <v/>
      </c>
      <c r="N722" s="39" t="str">
        <f t="shared" ca="1" si="330"/>
        <v/>
      </c>
      <c r="O722" s="39" t="str">
        <f ca="1">IF(L722="","",ROUND(Q721*$O$5/payments_per_year,2))</f>
        <v/>
      </c>
      <c r="P722" s="101"/>
      <c r="Q722" s="39">
        <f t="shared" ca="1" si="331"/>
        <v>0</v>
      </c>
      <c r="R722" s="332"/>
      <c r="S722" s="37" t="str">
        <f t="shared" ca="1" si="321"/>
        <v/>
      </c>
      <c r="T722" s="41" t="str">
        <f t="shared" ca="1" si="322"/>
        <v/>
      </c>
      <c r="U722" s="39" t="str">
        <f t="shared" si="311"/>
        <v/>
      </c>
      <c r="V722" s="39" t="str">
        <f t="shared" ca="1" si="332"/>
        <v/>
      </c>
      <c r="W722" s="39">
        <f t="shared" ca="1" si="312"/>
        <v>0</v>
      </c>
      <c r="X722" s="40"/>
      <c r="Y722" s="39">
        <f t="shared" ca="1" si="333"/>
        <v>0</v>
      </c>
      <c r="Z722" s="327"/>
      <c r="AA722" s="37" t="str">
        <f t="shared" ca="1" si="323"/>
        <v/>
      </c>
      <c r="AB722" s="41" t="str">
        <f t="shared" ca="1" si="324"/>
        <v/>
      </c>
      <c r="AC722" s="39" t="str">
        <f t="shared" si="313"/>
        <v/>
      </c>
      <c r="AD722" s="39" t="str">
        <f t="shared" ca="1" si="334"/>
        <v/>
      </c>
      <c r="AE722" s="39" t="str">
        <f t="shared" ca="1" si="325"/>
        <v/>
      </c>
      <c r="AF722" s="40"/>
      <c r="AG722" s="39">
        <f t="shared" ca="1" si="335"/>
        <v>0</v>
      </c>
      <c r="AH722" s="339"/>
      <c r="AI722" s="37" t="str">
        <f t="shared" ca="1" si="326"/>
        <v/>
      </c>
      <c r="AJ722" s="41" t="str">
        <f t="shared" ca="1" si="327"/>
        <v/>
      </c>
      <c r="AK722" s="39" t="str">
        <f t="shared" si="314"/>
        <v/>
      </c>
      <c r="AL722" s="39" t="str">
        <f t="shared" ca="1" si="336"/>
        <v/>
      </c>
      <c r="AM722" s="39" t="str">
        <f t="shared" ca="1" si="328"/>
        <v/>
      </c>
      <c r="AN722" s="40"/>
      <c r="AO722" s="39">
        <f t="shared" ca="1" si="337"/>
        <v>0</v>
      </c>
      <c r="AP722" s="339"/>
      <c r="AW722" s="329"/>
      <c r="BI722" s="329"/>
      <c r="BJ722" s="329"/>
      <c r="BK722" s="329"/>
      <c r="BL722" s="329"/>
      <c r="BM722" s="329"/>
      <c r="BN722" s="329"/>
      <c r="BO722" s="329"/>
      <c r="BP722" s="329"/>
      <c r="BQ722" s="329"/>
      <c r="BR722" s="329"/>
      <c r="BS722" s="329"/>
      <c r="BT722" s="329"/>
      <c r="BU722" s="329"/>
      <c r="BV722" s="329"/>
      <c r="BW722" s="325"/>
      <c r="BX722" s="325"/>
      <c r="BY722" s="325"/>
      <c r="BZ722" s="325"/>
      <c r="CA722" s="325"/>
      <c r="CB722" s="325"/>
      <c r="CC722" s="325"/>
      <c r="CD722" s="325"/>
      <c r="CE722" s="325"/>
      <c r="CF722" s="325"/>
      <c r="CG722" s="325"/>
      <c r="CH722" s="325"/>
      <c r="CI722" s="325"/>
      <c r="CJ722" s="325"/>
      <c r="CK722" s="325"/>
      <c r="CL722" s="325"/>
      <c r="CM722" s="325"/>
      <c r="CN722" s="325"/>
      <c r="CO722" s="325"/>
      <c r="CP722" s="325"/>
      <c r="CQ722" s="325"/>
      <c r="CR722" s="325"/>
      <c r="CS722" s="325"/>
      <c r="CT722" s="325"/>
      <c r="CU722" s="325"/>
      <c r="CV722" s="325"/>
      <c r="CW722" s="325"/>
      <c r="CX722" s="325"/>
    </row>
    <row r="723" spans="1:102" s="36" customFormat="1" ht="15" hidden="1" customHeight="1">
      <c r="A723" s="329"/>
      <c r="B723" s="37" t="str">
        <f t="shared" ca="1" si="315"/>
        <v/>
      </c>
      <c r="C723" s="41" t="str">
        <f t="shared" ca="1" si="316"/>
        <v/>
      </c>
      <c r="D723" s="39" t="str">
        <f t="shared" ca="1" si="317"/>
        <v/>
      </c>
      <c r="E723" s="39" t="str">
        <f t="shared" ca="1" si="329"/>
        <v/>
      </c>
      <c r="F723" s="39" t="str">
        <f t="shared" ca="1" si="318"/>
        <v/>
      </c>
      <c r="G723" s="101"/>
      <c r="H723" s="39">
        <f t="shared" ref="H723:H786" ca="1" si="338">IF(B723="",0,ROUND(H722-E723-G723,2))</f>
        <v>0</v>
      </c>
      <c r="J723" s="332"/>
      <c r="K723" s="37" t="str">
        <f t="shared" ca="1" si="319"/>
        <v/>
      </c>
      <c r="L723" s="41" t="str">
        <f t="shared" ca="1" si="320"/>
        <v/>
      </c>
      <c r="M723" s="39" t="str">
        <f t="shared" ref="M723:M786" si="339">$O$10</f>
        <v/>
      </c>
      <c r="N723" s="39" t="str">
        <f t="shared" ca="1" si="330"/>
        <v/>
      </c>
      <c r="O723" s="39">
        <f ca="1">ROUND(Q722*$O$5/payments_per_year,2)</f>
        <v>0</v>
      </c>
      <c r="P723" s="101"/>
      <c r="Q723" s="39">
        <f t="shared" ca="1" si="331"/>
        <v>0</v>
      </c>
      <c r="R723" s="332"/>
      <c r="S723" s="37" t="str">
        <f t="shared" ca="1" si="321"/>
        <v/>
      </c>
      <c r="T723" s="41" t="str">
        <f t="shared" ca="1" si="322"/>
        <v/>
      </c>
      <c r="U723" s="39" t="str">
        <f t="shared" ref="U723:U786" si="340">$W$10</f>
        <v/>
      </c>
      <c r="V723" s="39" t="str">
        <f t="shared" ca="1" si="332"/>
        <v/>
      </c>
      <c r="W723" s="39">
        <f t="shared" ref="W723:W786" ca="1" si="341">ROUND(Y722*$W$5/payments_per_year,2)</f>
        <v>0</v>
      </c>
      <c r="X723" s="40"/>
      <c r="Y723" s="39">
        <f t="shared" ca="1" si="333"/>
        <v>0</v>
      </c>
      <c r="Z723" s="327"/>
      <c r="AA723" s="37" t="str">
        <f t="shared" ca="1" si="323"/>
        <v/>
      </c>
      <c r="AB723" s="41" t="str">
        <f t="shared" ca="1" si="324"/>
        <v/>
      </c>
      <c r="AC723" s="39" t="str">
        <f t="shared" ref="AC723:AC786" si="342">$AE$10</f>
        <v/>
      </c>
      <c r="AD723" s="39" t="str">
        <f t="shared" ca="1" si="334"/>
        <v/>
      </c>
      <c r="AE723" s="39" t="str">
        <f t="shared" ca="1" si="325"/>
        <v/>
      </c>
      <c r="AF723" s="40"/>
      <c r="AG723" s="39">
        <f t="shared" ca="1" si="335"/>
        <v>0</v>
      </c>
      <c r="AH723" s="339"/>
      <c r="AI723" s="37" t="str">
        <f t="shared" ca="1" si="326"/>
        <v/>
      </c>
      <c r="AJ723" s="41" t="str">
        <f t="shared" ca="1" si="327"/>
        <v/>
      </c>
      <c r="AK723" s="39" t="str">
        <f t="shared" ref="AK723:AK786" si="343">$AE$10</f>
        <v/>
      </c>
      <c r="AL723" s="39" t="str">
        <f t="shared" ca="1" si="336"/>
        <v/>
      </c>
      <c r="AM723" s="39" t="str">
        <f t="shared" ca="1" si="328"/>
        <v/>
      </c>
      <c r="AN723" s="40"/>
      <c r="AO723" s="39">
        <f t="shared" ca="1" si="337"/>
        <v>0</v>
      </c>
      <c r="AP723" s="339"/>
      <c r="AW723" s="329"/>
      <c r="BI723" s="329"/>
      <c r="BJ723" s="329"/>
      <c r="BK723" s="329"/>
      <c r="BL723" s="329"/>
      <c r="BM723" s="329"/>
      <c r="BN723" s="329"/>
      <c r="BO723" s="329"/>
      <c r="BP723" s="329"/>
      <c r="BQ723" s="329"/>
      <c r="BR723" s="329"/>
      <c r="BS723" s="329"/>
      <c r="BT723" s="329"/>
      <c r="BU723" s="329"/>
      <c r="BV723" s="329"/>
      <c r="BW723" s="325"/>
      <c r="BX723" s="325"/>
      <c r="BY723" s="325"/>
      <c r="BZ723" s="325"/>
      <c r="CA723" s="325"/>
      <c r="CB723" s="325"/>
      <c r="CC723" s="325"/>
      <c r="CD723" s="325"/>
      <c r="CE723" s="325"/>
      <c r="CF723" s="325"/>
      <c r="CG723" s="325"/>
      <c r="CH723" s="325"/>
      <c r="CI723" s="325"/>
      <c r="CJ723" s="325"/>
      <c r="CK723" s="325"/>
      <c r="CL723" s="325"/>
      <c r="CM723" s="325"/>
      <c r="CN723" s="325"/>
      <c r="CO723" s="325"/>
      <c r="CP723" s="325"/>
      <c r="CQ723" s="325"/>
      <c r="CR723" s="325"/>
      <c r="CS723" s="325"/>
      <c r="CT723" s="325"/>
      <c r="CU723" s="325"/>
      <c r="CV723" s="325"/>
      <c r="CW723" s="325"/>
      <c r="CX723" s="325"/>
    </row>
    <row r="724" spans="1:102" s="36" customFormat="1" ht="15" hidden="1" customHeight="1">
      <c r="A724" s="329"/>
      <c r="B724" s="37" t="str">
        <f t="shared" ref="B724:B787" ca="1" si="344">IF(B723&lt;$F$11,IF(H723&gt;0,B723+1,""),"")</f>
        <v/>
      </c>
      <c r="C724" s="41" t="str">
        <f t="shared" ref="C724:C787" ca="1" si="345">IF(B724="","",IF(B724&lt;=$F$11,IF(payments_per_year=26,DATE(YEAR(start_date),MONTH(start_date),DAY(start_date)+14*B724),IF(payments_per_year=52,DATE(YEAR(start_date),MONTH(start_date),DAY(start_date)+7*B724),DATE(YEAR(start_date),MONTH(start_date)+B724*12/$F$7,DAY(start_date)))),""))</f>
        <v/>
      </c>
      <c r="D724" s="39" t="str">
        <f t="shared" ref="D724:D787" ca="1" si="346">IF(C724="","",IF($F$10+F724&gt;H723,ROUND(H723+F724,2),$F$10))</f>
        <v/>
      </c>
      <c r="E724" s="39" t="str">
        <f t="shared" ca="1" si="329"/>
        <v/>
      </c>
      <c r="F724" s="39" t="str">
        <f t="shared" ref="F724:F787" ca="1" si="347">IF(C724="","",ROUND(H723*$F$5/payments_per_year,2))</f>
        <v/>
      </c>
      <c r="G724" s="101"/>
      <c r="H724" s="39">
        <f t="shared" ca="1" si="338"/>
        <v>0</v>
      </c>
      <c r="J724" s="332"/>
      <c r="K724" s="37" t="str">
        <f t="shared" ref="K724:K787" ca="1" si="348">IF(K723&lt;$F$11,IF(Q723&gt;0,K723+1,""),"")</f>
        <v/>
      </c>
      <c r="L724" s="41" t="str">
        <f t="shared" ref="L724:L787" ca="1" si="349">IF(K724="","",IF(K724&lt;=$F$11,IF(payments_per_year=26,DATE(YEAR(start_date),MONTH(start_date),DAY(start_date)+14*K724),IF(payments_per_year=52,DATE(YEAR(start_date),MONTH(start_date),DAY(start_date)+7*K724),DATE(YEAR(start_date),MONTH(start_date)+K724*12/$F$7,DAY(start_date)))),""))</f>
        <v/>
      </c>
      <c r="M724" s="39" t="str">
        <f t="shared" si="339"/>
        <v/>
      </c>
      <c r="N724" s="39" t="str">
        <f t="shared" ca="1" si="330"/>
        <v/>
      </c>
      <c r="O724" s="39" t="str">
        <f ca="1">IF(L724="","",ROUND(Q723*$O$5/payments_per_year,2))</f>
        <v/>
      </c>
      <c r="P724" s="101"/>
      <c r="Q724" s="39">
        <f t="shared" ca="1" si="331"/>
        <v>0</v>
      </c>
      <c r="R724" s="332"/>
      <c r="S724" s="37" t="str">
        <f t="shared" ref="S724:S787" ca="1" si="350">IF(S723&lt;$F$11,IF(Y723&gt;0,S723+1,""),"")</f>
        <v/>
      </c>
      <c r="T724" s="41" t="str">
        <f t="shared" ref="T724:T787" ca="1" si="351">IF(S724="","",IF(S724&lt;=$F$11,IF(payments_per_year=26,DATE(YEAR(start_date),MONTH(start_date),DAY(start_date)+14*S724),IF(payments_per_year=52,DATE(YEAR(start_date),MONTH(start_date),DAY(start_date)+7*S724),DATE(YEAR(start_date),MONTH(start_date)+S724*12/$F$7,DAY(start_date)))),""))</f>
        <v/>
      </c>
      <c r="U724" s="39" t="str">
        <f t="shared" si="340"/>
        <v/>
      </c>
      <c r="V724" s="39" t="str">
        <f t="shared" ca="1" si="332"/>
        <v/>
      </c>
      <c r="W724" s="39">
        <f t="shared" ca="1" si="341"/>
        <v>0</v>
      </c>
      <c r="X724" s="40"/>
      <c r="Y724" s="39">
        <f t="shared" ca="1" si="333"/>
        <v>0</v>
      </c>
      <c r="Z724" s="327"/>
      <c r="AA724" s="37" t="str">
        <f t="shared" ref="AA724:AA787" ca="1" si="352">IF(AA723&lt;$F$11,IF(AG723&gt;0,AA723+1,""),"")</f>
        <v/>
      </c>
      <c r="AB724" s="41" t="str">
        <f t="shared" ref="AB724:AB787" ca="1" si="353">IF(AA724="","",IF(AA724&lt;=$F$11,IF(payments_per_year=26,DATE(YEAR(start_date),MONTH(start_date),DAY(start_date)+14*AA724),IF(payments_per_year=52,DATE(YEAR(start_date),MONTH(start_date),DAY(start_date)+7*AA724),DATE(YEAR(start_date),MONTH(start_date)+AA724*12/$F$7,DAY(start_date)))),""))</f>
        <v/>
      </c>
      <c r="AC724" s="39" t="str">
        <f t="shared" si="342"/>
        <v/>
      </c>
      <c r="AD724" s="39" t="str">
        <f t="shared" ca="1" si="334"/>
        <v/>
      </c>
      <c r="AE724" s="39" t="str">
        <f t="shared" ref="AE724:AE787" ca="1" si="354">IF(AB724="","",ROUND(AG723*$F$5/payments_per_year,2))</f>
        <v/>
      </c>
      <c r="AF724" s="40"/>
      <c r="AG724" s="39">
        <f t="shared" ca="1" si="335"/>
        <v>0</v>
      </c>
      <c r="AH724" s="339"/>
      <c r="AI724" s="37" t="str">
        <f t="shared" ref="AI724:AI787" ca="1" si="355">IF(AI723&lt;$F$11,IF(AO723&gt;0,AI723+1,""),"")</f>
        <v/>
      </c>
      <c r="AJ724" s="41" t="str">
        <f t="shared" ref="AJ724:AJ787" ca="1" si="356">IF(AI724="","",IF(AI724&lt;=$F$11,IF(payments_per_year=26,DATE(YEAR(start_date),MONTH(start_date),DAY(start_date)+14*AI724),IF(payments_per_year=52,DATE(YEAR(start_date),MONTH(start_date),DAY(start_date)+7*AI724),DATE(YEAR(start_date),MONTH(start_date)+AI724*12/$F$7,DAY(start_date)))),""))</f>
        <v/>
      </c>
      <c r="AK724" s="39" t="str">
        <f t="shared" si="343"/>
        <v/>
      </c>
      <c r="AL724" s="39" t="str">
        <f t="shared" ca="1" si="336"/>
        <v/>
      </c>
      <c r="AM724" s="39" t="str">
        <f t="shared" ref="AM724:AM787" ca="1" si="357">IF(AJ724="","",ROUND(AO723*$F$5/payments_per_year,2))</f>
        <v/>
      </c>
      <c r="AN724" s="40"/>
      <c r="AO724" s="39">
        <f t="shared" ca="1" si="337"/>
        <v>0</v>
      </c>
      <c r="AP724" s="339"/>
      <c r="AW724" s="329"/>
      <c r="BI724" s="329"/>
      <c r="BJ724" s="329"/>
      <c r="BK724" s="329"/>
      <c r="BL724" s="329"/>
      <c r="BM724" s="329"/>
      <c r="BN724" s="329"/>
      <c r="BO724" s="329"/>
      <c r="BP724" s="329"/>
      <c r="BQ724" s="329"/>
      <c r="BR724" s="329"/>
      <c r="BS724" s="329"/>
      <c r="BT724" s="329"/>
      <c r="BU724" s="329"/>
      <c r="BV724" s="329"/>
      <c r="BW724" s="325"/>
      <c r="BX724" s="325"/>
      <c r="BY724" s="325"/>
      <c r="BZ724" s="325"/>
      <c r="CA724" s="325"/>
      <c r="CB724" s="325"/>
      <c r="CC724" s="325"/>
      <c r="CD724" s="325"/>
      <c r="CE724" s="325"/>
      <c r="CF724" s="325"/>
      <c r="CG724" s="325"/>
      <c r="CH724" s="325"/>
      <c r="CI724" s="325"/>
      <c r="CJ724" s="325"/>
      <c r="CK724" s="325"/>
      <c r="CL724" s="325"/>
      <c r="CM724" s="325"/>
      <c r="CN724" s="325"/>
      <c r="CO724" s="325"/>
      <c r="CP724" s="325"/>
      <c r="CQ724" s="325"/>
      <c r="CR724" s="325"/>
      <c r="CS724" s="325"/>
      <c r="CT724" s="325"/>
      <c r="CU724" s="325"/>
      <c r="CV724" s="325"/>
      <c r="CW724" s="325"/>
      <c r="CX724" s="325"/>
    </row>
    <row r="725" spans="1:102" s="36" customFormat="1" ht="15" hidden="1" customHeight="1">
      <c r="A725" s="329"/>
      <c r="B725" s="37" t="str">
        <f t="shared" ca="1" si="344"/>
        <v/>
      </c>
      <c r="C725" s="41" t="str">
        <f t="shared" ca="1" si="345"/>
        <v/>
      </c>
      <c r="D725" s="39" t="str">
        <f t="shared" ca="1" si="346"/>
        <v/>
      </c>
      <c r="E725" s="39" t="str">
        <f t="shared" ca="1" si="329"/>
        <v/>
      </c>
      <c r="F725" s="39" t="str">
        <f t="shared" ca="1" si="347"/>
        <v/>
      </c>
      <c r="G725" s="101"/>
      <c r="H725" s="39">
        <f t="shared" ca="1" si="338"/>
        <v>0</v>
      </c>
      <c r="J725" s="332"/>
      <c r="K725" s="37" t="str">
        <f t="shared" ca="1" si="348"/>
        <v/>
      </c>
      <c r="L725" s="41" t="str">
        <f t="shared" ca="1" si="349"/>
        <v/>
      </c>
      <c r="M725" s="39" t="str">
        <f t="shared" si="339"/>
        <v/>
      </c>
      <c r="N725" s="39" t="str">
        <f t="shared" ca="1" si="330"/>
        <v/>
      </c>
      <c r="O725" s="39">
        <f ca="1">ROUND(Q724*$O$5/payments_per_year,2)</f>
        <v>0</v>
      </c>
      <c r="P725" s="101"/>
      <c r="Q725" s="39">
        <f t="shared" ca="1" si="331"/>
        <v>0</v>
      </c>
      <c r="R725" s="332"/>
      <c r="S725" s="37" t="str">
        <f t="shared" ca="1" si="350"/>
        <v/>
      </c>
      <c r="T725" s="41" t="str">
        <f t="shared" ca="1" si="351"/>
        <v/>
      </c>
      <c r="U725" s="39" t="str">
        <f t="shared" si="340"/>
        <v/>
      </c>
      <c r="V725" s="39" t="str">
        <f t="shared" ca="1" si="332"/>
        <v/>
      </c>
      <c r="W725" s="39">
        <f t="shared" ca="1" si="341"/>
        <v>0</v>
      </c>
      <c r="X725" s="40"/>
      <c r="Y725" s="39">
        <f t="shared" ca="1" si="333"/>
        <v>0</v>
      </c>
      <c r="Z725" s="327"/>
      <c r="AA725" s="37" t="str">
        <f t="shared" ca="1" si="352"/>
        <v/>
      </c>
      <c r="AB725" s="41" t="str">
        <f t="shared" ca="1" si="353"/>
        <v/>
      </c>
      <c r="AC725" s="39" t="str">
        <f t="shared" si="342"/>
        <v/>
      </c>
      <c r="AD725" s="39" t="str">
        <f t="shared" ca="1" si="334"/>
        <v/>
      </c>
      <c r="AE725" s="39" t="str">
        <f t="shared" ca="1" si="354"/>
        <v/>
      </c>
      <c r="AF725" s="40"/>
      <c r="AG725" s="39">
        <f t="shared" ca="1" si="335"/>
        <v>0</v>
      </c>
      <c r="AH725" s="339"/>
      <c r="AI725" s="37" t="str">
        <f t="shared" ca="1" si="355"/>
        <v/>
      </c>
      <c r="AJ725" s="41" t="str">
        <f t="shared" ca="1" si="356"/>
        <v/>
      </c>
      <c r="AK725" s="39" t="str">
        <f t="shared" si="343"/>
        <v/>
      </c>
      <c r="AL725" s="39" t="str">
        <f t="shared" ca="1" si="336"/>
        <v/>
      </c>
      <c r="AM725" s="39" t="str">
        <f t="shared" ca="1" si="357"/>
        <v/>
      </c>
      <c r="AN725" s="40"/>
      <c r="AO725" s="39">
        <f t="shared" ca="1" si="337"/>
        <v>0</v>
      </c>
      <c r="AP725" s="339"/>
      <c r="AW725" s="329"/>
      <c r="BI725" s="329"/>
      <c r="BJ725" s="329"/>
      <c r="BK725" s="329"/>
      <c r="BL725" s="329"/>
      <c r="BM725" s="329"/>
      <c r="BN725" s="329"/>
      <c r="BO725" s="329"/>
      <c r="BP725" s="329"/>
      <c r="BQ725" s="329"/>
      <c r="BR725" s="329"/>
      <c r="BS725" s="329"/>
      <c r="BT725" s="329"/>
      <c r="BU725" s="329"/>
      <c r="BV725" s="329"/>
      <c r="BW725" s="325"/>
      <c r="BX725" s="325"/>
      <c r="BY725" s="325"/>
      <c r="BZ725" s="325"/>
      <c r="CA725" s="325"/>
      <c r="CB725" s="325"/>
      <c r="CC725" s="325"/>
      <c r="CD725" s="325"/>
      <c r="CE725" s="325"/>
      <c r="CF725" s="325"/>
      <c r="CG725" s="325"/>
      <c r="CH725" s="325"/>
      <c r="CI725" s="325"/>
      <c r="CJ725" s="325"/>
      <c r="CK725" s="325"/>
      <c r="CL725" s="325"/>
      <c r="CM725" s="325"/>
      <c r="CN725" s="325"/>
      <c r="CO725" s="325"/>
      <c r="CP725" s="325"/>
      <c r="CQ725" s="325"/>
      <c r="CR725" s="325"/>
      <c r="CS725" s="325"/>
      <c r="CT725" s="325"/>
      <c r="CU725" s="325"/>
      <c r="CV725" s="325"/>
      <c r="CW725" s="325"/>
      <c r="CX725" s="325"/>
    </row>
    <row r="726" spans="1:102" s="36" customFormat="1" ht="15" hidden="1" customHeight="1">
      <c r="A726" s="329"/>
      <c r="B726" s="37" t="str">
        <f t="shared" ca="1" si="344"/>
        <v/>
      </c>
      <c r="C726" s="41" t="str">
        <f t="shared" ca="1" si="345"/>
        <v/>
      </c>
      <c r="D726" s="39" t="str">
        <f t="shared" ca="1" si="346"/>
        <v/>
      </c>
      <c r="E726" s="39" t="str">
        <f t="shared" ca="1" si="329"/>
        <v/>
      </c>
      <c r="F726" s="39" t="str">
        <f t="shared" ca="1" si="347"/>
        <v/>
      </c>
      <c r="G726" s="101"/>
      <c r="H726" s="39">
        <f t="shared" ca="1" si="338"/>
        <v>0</v>
      </c>
      <c r="J726" s="332"/>
      <c r="K726" s="37" t="str">
        <f t="shared" ca="1" si="348"/>
        <v/>
      </c>
      <c r="L726" s="41" t="str">
        <f t="shared" ca="1" si="349"/>
        <v/>
      </c>
      <c r="M726" s="39" t="str">
        <f t="shared" si="339"/>
        <v/>
      </c>
      <c r="N726" s="39" t="str">
        <f t="shared" ca="1" si="330"/>
        <v/>
      </c>
      <c r="O726" s="39" t="str">
        <f ca="1">IF(L726="","",ROUND(Q725*$O$5/payments_per_year,2))</f>
        <v/>
      </c>
      <c r="P726" s="101"/>
      <c r="Q726" s="39">
        <f t="shared" ca="1" si="331"/>
        <v>0</v>
      </c>
      <c r="R726" s="332"/>
      <c r="S726" s="37" t="str">
        <f t="shared" ca="1" si="350"/>
        <v/>
      </c>
      <c r="T726" s="41" t="str">
        <f t="shared" ca="1" si="351"/>
        <v/>
      </c>
      <c r="U726" s="39" t="str">
        <f t="shared" si="340"/>
        <v/>
      </c>
      <c r="V726" s="39" t="str">
        <f t="shared" ca="1" si="332"/>
        <v/>
      </c>
      <c r="W726" s="39">
        <f t="shared" ca="1" si="341"/>
        <v>0</v>
      </c>
      <c r="X726" s="40"/>
      <c r="Y726" s="39">
        <f t="shared" ca="1" si="333"/>
        <v>0</v>
      </c>
      <c r="Z726" s="327"/>
      <c r="AA726" s="37" t="str">
        <f t="shared" ca="1" si="352"/>
        <v/>
      </c>
      <c r="AB726" s="41" t="str">
        <f t="shared" ca="1" si="353"/>
        <v/>
      </c>
      <c r="AC726" s="39" t="str">
        <f t="shared" si="342"/>
        <v/>
      </c>
      <c r="AD726" s="39" t="str">
        <f t="shared" ca="1" si="334"/>
        <v/>
      </c>
      <c r="AE726" s="39" t="str">
        <f t="shared" ca="1" si="354"/>
        <v/>
      </c>
      <c r="AF726" s="40"/>
      <c r="AG726" s="39">
        <f t="shared" ca="1" si="335"/>
        <v>0</v>
      </c>
      <c r="AH726" s="339"/>
      <c r="AI726" s="37" t="str">
        <f t="shared" ca="1" si="355"/>
        <v/>
      </c>
      <c r="AJ726" s="41" t="str">
        <f t="shared" ca="1" si="356"/>
        <v/>
      </c>
      <c r="AK726" s="39" t="str">
        <f t="shared" si="343"/>
        <v/>
      </c>
      <c r="AL726" s="39" t="str">
        <f t="shared" ca="1" si="336"/>
        <v/>
      </c>
      <c r="AM726" s="39" t="str">
        <f t="shared" ca="1" si="357"/>
        <v/>
      </c>
      <c r="AN726" s="40"/>
      <c r="AO726" s="39">
        <f t="shared" ca="1" si="337"/>
        <v>0</v>
      </c>
      <c r="AP726" s="339"/>
      <c r="AW726" s="329"/>
      <c r="BI726" s="329"/>
      <c r="BJ726" s="329"/>
      <c r="BK726" s="329"/>
      <c r="BL726" s="329"/>
      <c r="BM726" s="329"/>
      <c r="BN726" s="329"/>
      <c r="BO726" s="329"/>
      <c r="BP726" s="329"/>
      <c r="BQ726" s="329"/>
      <c r="BR726" s="329"/>
      <c r="BS726" s="329"/>
      <c r="BT726" s="329"/>
      <c r="BU726" s="329"/>
      <c r="BV726" s="329"/>
      <c r="BW726" s="325"/>
      <c r="BX726" s="325"/>
      <c r="BY726" s="325"/>
      <c r="BZ726" s="325"/>
      <c r="CA726" s="325"/>
      <c r="CB726" s="325"/>
      <c r="CC726" s="325"/>
      <c r="CD726" s="325"/>
      <c r="CE726" s="325"/>
      <c r="CF726" s="325"/>
      <c r="CG726" s="325"/>
      <c r="CH726" s="325"/>
      <c r="CI726" s="325"/>
      <c r="CJ726" s="325"/>
      <c r="CK726" s="325"/>
      <c r="CL726" s="325"/>
      <c r="CM726" s="325"/>
      <c r="CN726" s="325"/>
      <c r="CO726" s="325"/>
      <c r="CP726" s="325"/>
      <c r="CQ726" s="325"/>
      <c r="CR726" s="325"/>
      <c r="CS726" s="325"/>
      <c r="CT726" s="325"/>
      <c r="CU726" s="325"/>
      <c r="CV726" s="325"/>
      <c r="CW726" s="325"/>
      <c r="CX726" s="325"/>
    </row>
    <row r="727" spans="1:102" s="36" customFormat="1" ht="15" hidden="1" customHeight="1">
      <c r="A727" s="329"/>
      <c r="B727" s="37" t="str">
        <f t="shared" ca="1" si="344"/>
        <v/>
      </c>
      <c r="C727" s="41" t="str">
        <f t="shared" ca="1" si="345"/>
        <v/>
      </c>
      <c r="D727" s="39" t="str">
        <f t="shared" ca="1" si="346"/>
        <v/>
      </c>
      <c r="E727" s="39" t="str">
        <f t="shared" ref="E727:E790" ca="1" si="358">IF(C727="","",D727-F727)</f>
        <v/>
      </c>
      <c r="F727" s="39" t="str">
        <f t="shared" ca="1" si="347"/>
        <v/>
      </c>
      <c r="G727" s="101"/>
      <c r="H727" s="39">
        <f t="shared" ca="1" si="338"/>
        <v>0</v>
      </c>
      <c r="J727" s="332"/>
      <c r="K727" s="37" t="str">
        <f t="shared" ca="1" si="348"/>
        <v/>
      </c>
      <c r="L727" s="41" t="str">
        <f t="shared" ca="1" si="349"/>
        <v/>
      </c>
      <c r="M727" s="39" t="str">
        <f t="shared" si="339"/>
        <v/>
      </c>
      <c r="N727" s="39" t="str">
        <f t="shared" ref="N727:N790" ca="1" si="359">IF(L727="","",M727-O727)</f>
        <v/>
      </c>
      <c r="O727" s="39">
        <f ca="1">ROUND(Q726*$O$5/payments_per_year,2)</f>
        <v>0</v>
      </c>
      <c r="P727" s="101"/>
      <c r="Q727" s="39">
        <f t="shared" ref="Q727:Q790" ca="1" si="360">IF(K727="",0,ROUND(Q726-N727-P727,2))</f>
        <v>0</v>
      </c>
      <c r="R727" s="332"/>
      <c r="S727" s="37" t="str">
        <f t="shared" ca="1" si="350"/>
        <v/>
      </c>
      <c r="T727" s="41" t="str">
        <f t="shared" ca="1" si="351"/>
        <v/>
      </c>
      <c r="U727" s="39" t="str">
        <f t="shared" si="340"/>
        <v/>
      </c>
      <c r="V727" s="39" t="str">
        <f t="shared" ref="V727:V790" ca="1" si="361">IF(T727="","",U727-W727)</f>
        <v/>
      </c>
      <c r="W727" s="39">
        <f t="shared" ca="1" si="341"/>
        <v>0</v>
      </c>
      <c r="X727" s="40"/>
      <c r="Y727" s="39">
        <f t="shared" ref="Y727:Y790" ca="1" si="362">IF(S727="",0,ROUND(Y726-V727-X727,2))</f>
        <v>0</v>
      </c>
      <c r="Z727" s="327"/>
      <c r="AA727" s="37" t="str">
        <f t="shared" ca="1" si="352"/>
        <v/>
      </c>
      <c r="AB727" s="41" t="str">
        <f t="shared" ca="1" si="353"/>
        <v/>
      </c>
      <c r="AC727" s="39" t="str">
        <f t="shared" si="342"/>
        <v/>
      </c>
      <c r="AD727" s="39" t="str">
        <f t="shared" ref="AD727:AD790" ca="1" si="363">IF(AB727="","",AC727-AE727)</f>
        <v/>
      </c>
      <c r="AE727" s="39" t="str">
        <f t="shared" ca="1" si="354"/>
        <v/>
      </c>
      <c r="AF727" s="40"/>
      <c r="AG727" s="39">
        <f t="shared" ref="AG727:AG790" ca="1" si="364">IF(AA727="",0,ROUND(AG726-AD727-AF727,2))</f>
        <v>0</v>
      </c>
      <c r="AH727" s="339"/>
      <c r="AI727" s="37" t="str">
        <f t="shared" ca="1" si="355"/>
        <v/>
      </c>
      <c r="AJ727" s="41" t="str">
        <f t="shared" ca="1" si="356"/>
        <v/>
      </c>
      <c r="AK727" s="39" t="str">
        <f t="shared" si="343"/>
        <v/>
      </c>
      <c r="AL727" s="39" t="str">
        <f t="shared" ref="AL727:AL790" ca="1" si="365">IF(AJ727="","",AK727-AM727)</f>
        <v/>
      </c>
      <c r="AM727" s="39" t="str">
        <f t="shared" ca="1" si="357"/>
        <v/>
      </c>
      <c r="AN727" s="40"/>
      <c r="AO727" s="39">
        <f t="shared" ref="AO727:AO790" ca="1" si="366">IF(AI727="",0,ROUND(AO726-AL727-AN727,2))</f>
        <v>0</v>
      </c>
      <c r="AP727" s="339"/>
      <c r="AW727" s="329"/>
      <c r="BI727" s="329"/>
      <c r="BJ727" s="329"/>
      <c r="BK727" s="329"/>
      <c r="BL727" s="329"/>
      <c r="BM727" s="329"/>
      <c r="BN727" s="329"/>
      <c r="BO727" s="329"/>
      <c r="BP727" s="329"/>
      <c r="BQ727" s="329"/>
      <c r="BR727" s="329"/>
      <c r="BS727" s="329"/>
      <c r="BT727" s="329"/>
      <c r="BU727" s="329"/>
      <c r="BV727" s="329"/>
      <c r="BW727" s="325"/>
      <c r="BX727" s="325"/>
      <c r="BY727" s="325"/>
      <c r="BZ727" s="325"/>
      <c r="CA727" s="325"/>
      <c r="CB727" s="325"/>
      <c r="CC727" s="325"/>
      <c r="CD727" s="325"/>
      <c r="CE727" s="325"/>
      <c r="CF727" s="325"/>
      <c r="CG727" s="325"/>
      <c r="CH727" s="325"/>
      <c r="CI727" s="325"/>
      <c r="CJ727" s="325"/>
      <c r="CK727" s="325"/>
      <c r="CL727" s="325"/>
      <c r="CM727" s="325"/>
      <c r="CN727" s="325"/>
      <c r="CO727" s="325"/>
      <c r="CP727" s="325"/>
      <c r="CQ727" s="325"/>
      <c r="CR727" s="325"/>
      <c r="CS727" s="325"/>
      <c r="CT727" s="325"/>
      <c r="CU727" s="325"/>
      <c r="CV727" s="325"/>
      <c r="CW727" s="325"/>
      <c r="CX727" s="325"/>
    </row>
    <row r="728" spans="1:102" s="36" customFormat="1" ht="15" hidden="1" customHeight="1">
      <c r="A728" s="329"/>
      <c r="B728" s="37" t="str">
        <f t="shared" ca="1" si="344"/>
        <v/>
      </c>
      <c r="C728" s="41" t="str">
        <f t="shared" ca="1" si="345"/>
        <v/>
      </c>
      <c r="D728" s="39" t="str">
        <f t="shared" ca="1" si="346"/>
        <v/>
      </c>
      <c r="E728" s="39" t="str">
        <f t="shared" ca="1" si="358"/>
        <v/>
      </c>
      <c r="F728" s="39" t="str">
        <f t="shared" ca="1" si="347"/>
        <v/>
      </c>
      <c r="G728" s="101"/>
      <c r="H728" s="39">
        <f t="shared" ca="1" si="338"/>
        <v>0</v>
      </c>
      <c r="J728" s="332"/>
      <c r="K728" s="37" t="str">
        <f t="shared" ca="1" si="348"/>
        <v/>
      </c>
      <c r="L728" s="41" t="str">
        <f t="shared" ca="1" si="349"/>
        <v/>
      </c>
      <c r="M728" s="39" t="str">
        <f t="shared" si="339"/>
        <v/>
      </c>
      <c r="N728" s="39" t="str">
        <f t="shared" ca="1" si="359"/>
        <v/>
      </c>
      <c r="O728" s="39" t="str">
        <f ca="1">IF(L728="","",ROUND(Q727*$O$5/payments_per_year,2))</f>
        <v/>
      </c>
      <c r="P728" s="101"/>
      <c r="Q728" s="39">
        <f t="shared" ca="1" si="360"/>
        <v>0</v>
      </c>
      <c r="R728" s="332"/>
      <c r="S728" s="37" t="str">
        <f t="shared" ca="1" si="350"/>
        <v/>
      </c>
      <c r="T728" s="41" t="str">
        <f t="shared" ca="1" si="351"/>
        <v/>
      </c>
      <c r="U728" s="39" t="str">
        <f t="shared" si="340"/>
        <v/>
      </c>
      <c r="V728" s="39" t="str">
        <f t="shared" ca="1" si="361"/>
        <v/>
      </c>
      <c r="W728" s="39">
        <f t="shared" ca="1" si="341"/>
        <v>0</v>
      </c>
      <c r="X728" s="40"/>
      <c r="Y728" s="39">
        <f t="shared" ca="1" si="362"/>
        <v>0</v>
      </c>
      <c r="Z728" s="327"/>
      <c r="AA728" s="37" t="str">
        <f t="shared" ca="1" si="352"/>
        <v/>
      </c>
      <c r="AB728" s="41" t="str">
        <f t="shared" ca="1" si="353"/>
        <v/>
      </c>
      <c r="AC728" s="39" t="str">
        <f t="shared" si="342"/>
        <v/>
      </c>
      <c r="AD728" s="39" t="str">
        <f t="shared" ca="1" si="363"/>
        <v/>
      </c>
      <c r="AE728" s="39" t="str">
        <f t="shared" ca="1" si="354"/>
        <v/>
      </c>
      <c r="AF728" s="40"/>
      <c r="AG728" s="39">
        <f t="shared" ca="1" si="364"/>
        <v>0</v>
      </c>
      <c r="AH728" s="339"/>
      <c r="AI728" s="37" t="str">
        <f t="shared" ca="1" si="355"/>
        <v/>
      </c>
      <c r="AJ728" s="41" t="str">
        <f t="shared" ca="1" si="356"/>
        <v/>
      </c>
      <c r="AK728" s="39" t="str">
        <f t="shared" si="343"/>
        <v/>
      </c>
      <c r="AL728" s="39" t="str">
        <f t="shared" ca="1" si="365"/>
        <v/>
      </c>
      <c r="AM728" s="39" t="str">
        <f t="shared" ca="1" si="357"/>
        <v/>
      </c>
      <c r="AN728" s="40"/>
      <c r="AO728" s="39">
        <f t="shared" ca="1" si="366"/>
        <v>0</v>
      </c>
      <c r="AP728" s="339"/>
      <c r="AW728" s="329"/>
      <c r="BI728" s="329"/>
      <c r="BJ728" s="329"/>
      <c r="BK728" s="329"/>
      <c r="BL728" s="329"/>
      <c r="BM728" s="329"/>
      <c r="BN728" s="329"/>
      <c r="BO728" s="329"/>
      <c r="BP728" s="329"/>
      <c r="BQ728" s="329"/>
      <c r="BR728" s="329"/>
      <c r="BS728" s="329"/>
      <c r="BT728" s="329"/>
      <c r="BU728" s="329"/>
      <c r="BV728" s="329"/>
      <c r="BW728" s="325"/>
      <c r="BX728" s="325"/>
      <c r="BY728" s="325"/>
      <c r="BZ728" s="325"/>
      <c r="CA728" s="325"/>
      <c r="CB728" s="325"/>
      <c r="CC728" s="325"/>
      <c r="CD728" s="325"/>
      <c r="CE728" s="325"/>
      <c r="CF728" s="325"/>
      <c r="CG728" s="325"/>
      <c r="CH728" s="325"/>
      <c r="CI728" s="325"/>
      <c r="CJ728" s="325"/>
      <c r="CK728" s="325"/>
      <c r="CL728" s="325"/>
      <c r="CM728" s="325"/>
      <c r="CN728" s="325"/>
      <c r="CO728" s="325"/>
      <c r="CP728" s="325"/>
      <c r="CQ728" s="325"/>
      <c r="CR728" s="325"/>
      <c r="CS728" s="325"/>
      <c r="CT728" s="325"/>
      <c r="CU728" s="325"/>
      <c r="CV728" s="325"/>
      <c r="CW728" s="325"/>
      <c r="CX728" s="325"/>
    </row>
    <row r="729" spans="1:102" s="36" customFormat="1" ht="15" hidden="1" customHeight="1">
      <c r="A729" s="329"/>
      <c r="B729" s="37" t="str">
        <f t="shared" ca="1" si="344"/>
        <v/>
      </c>
      <c r="C729" s="41" t="str">
        <f t="shared" ca="1" si="345"/>
        <v/>
      </c>
      <c r="D729" s="39" t="str">
        <f t="shared" ca="1" si="346"/>
        <v/>
      </c>
      <c r="E729" s="39" t="str">
        <f t="shared" ca="1" si="358"/>
        <v/>
      </c>
      <c r="F729" s="39" t="str">
        <f t="shared" ca="1" si="347"/>
        <v/>
      </c>
      <c r="G729" s="101"/>
      <c r="H729" s="39">
        <f t="shared" ca="1" si="338"/>
        <v>0</v>
      </c>
      <c r="J729" s="332"/>
      <c r="K729" s="37" t="str">
        <f t="shared" ca="1" si="348"/>
        <v/>
      </c>
      <c r="L729" s="41" t="str">
        <f t="shared" ca="1" si="349"/>
        <v/>
      </c>
      <c r="M729" s="39" t="str">
        <f t="shared" si="339"/>
        <v/>
      </c>
      <c r="N729" s="39" t="str">
        <f t="shared" ca="1" si="359"/>
        <v/>
      </c>
      <c r="O729" s="39">
        <f ca="1">ROUND(Q728*$O$5/payments_per_year,2)</f>
        <v>0</v>
      </c>
      <c r="P729" s="101"/>
      <c r="Q729" s="39">
        <f t="shared" ca="1" si="360"/>
        <v>0</v>
      </c>
      <c r="R729" s="332"/>
      <c r="S729" s="37" t="str">
        <f t="shared" ca="1" si="350"/>
        <v/>
      </c>
      <c r="T729" s="41" t="str">
        <f t="shared" ca="1" si="351"/>
        <v/>
      </c>
      <c r="U729" s="39" t="str">
        <f t="shared" si="340"/>
        <v/>
      </c>
      <c r="V729" s="39" t="str">
        <f t="shared" ca="1" si="361"/>
        <v/>
      </c>
      <c r="W729" s="39">
        <f t="shared" ca="1" si="341"/>
        <v>0</v>
      </c>
      <c r="X729" s="40"/>
      <c r="Y729" s="39">
        <f t="shared" ca="1" si="362"/>
        <v>0</v>
      </c>
      <c r="Z729" s="327"/>
      <c r="AA729" s="37" t="str">
        <f t="shared" ca="1" si="352"/>
        <v/>
      </c>
      <c r="AB729" s="41" t="str">
        <f t="shared" ca="1" si="353"/>
        <v/>
      </c>
      <c r="AC729" s="39" t="str">
        <f t="shared" si="342"/>
        <v/>
      </c>
      <c r="AD729" s="39" t="str">
        <f t="shared" ca="1" si="363"/>
        <v/>
      </c>
      <c r="AE729" s="39" t="str">
        <f t="shared" ca="1" si="354"/>
        <v/>
      </c>
      <c r="AF729" s="40"/>
      <c r="AG729" s="39">
        <f t="shared" ca="1" si="364"/>
        <v>0</v>
      </c>
      <c r="AH729" s="339"/>
      <c r="AI729" s="37" t="str">
        <f t="shared" ca="1" si="355"/>
        <v/>
      </c>
      <c r="AJ729" s="41" t="str">
        <f t="shared" ca="1" si="356"/>
        <v/>
      </c>
      <c r="AK729" s="39" t="str">
        <f t="shared" si="343"/>
        <v/>
      </c>
      <c r="AL729" s="39" t="str">
        <f t="shared" ca="1" si="365"/>
        <v/>
      </c>
      <c r="AM729" s="39" t="str">
        <f t="shared" ca="1" si="357"/>
        <v/>
      </c>
      <c r="AN729" s="40"/>
      <c r="AO729" s="39">
        <f t="shared" ca="1" si="366"/>
        <v>0</v>
      </c>
      <c r="AP729" s="339"/>
      <c r="AW729" s="329"/>
      <c r="BI729" s="329"/>
      <c r="BJ729" s="329"/>
      <c r="BK729" s="329"/>
      <c r="BL729" s="329"/>
      <c r="BM729" s="329"/>
      <c r="BN729" s="329"/>
      <c r="BO729" s="329"/>
      <c r="BP729" s="329"/>
      <c r="BQ729" s="329"/>
      <c r="BR729" s="329"/>
      <c r="BS729" s="329"/>
      <c r="BT729" s="329"/>
      <c r="BU729" s="329"/>
      <c r="BV729" s="329"/>
      <c r="BW729" s="325"/>
      <c r="BX729" s="325"/>
      <c r="BY729" s="325"/>
      <c r="BZ729" s="325"/>
      <c r="CA729" s="325"/>
      <c r="CB729" s="325"/>
      <c r="CC729" s="325"/>
      <c r="CD729" s="325"/>
      <c r="CE729" s="325"/>
      <c r="CF729" s="325"/>
      <c r="CG729" s="325"/>
      <c r="CH729" s="325"/>
      <c r="CI729" s="325"/>
      <c r="CJ729" s="325"/>
      <c r="CK729" s="325"/>
      <c r="CL729" s="325"/>
      <c r="CM729" s="325"/>
      <c r="CN729" s="325"/>
      <c r="CO729" s="325"/>
      <c r="CP729" s="325"/>
      <c r="CQ729" s="325"/>
      <c r="CR729" s="325"/>
      <c r="CS729" s="325"/>
      <c r="CT729" s="325"/>
      <c r="CU729" s="325"/>
      <c r="CV729" s="325"/>
      <c r="CW729" s="325"/>
      <c r="CX729" s="325"/>
    </row>
    <row r="730" spans="1:102" s="36" customFormat="1" ht="15" hidden="1" customHeight="1">
      <c r="A730" s="329"/>
      <c r="B730" s="37" t="str">
        <f t="shared" ca="1" si="344"/>
        <v/>
      </c>
      <c r="C730" s="41" t="str">
        <f t="shared" ca="1" si="345"/>
        <v/>
      </c>
      <c r="D730" s="39" t="str">
        <f t="shared" ca="1" si="346"/>
        <v/>
      </c>
      <c r="E730" s="39" t="str">
        <f t="shared" ca="1" si="358"/>
        <v/>
      </c>
      <c r="F730" s="39" t="str">
        <f t="shared" ca="1" si="347"/>
        <v/>
      </c>
      <c r="G730" s="101"/>
      <c r="H730" s="39">
        <f t="shared" ca="1" si="338"/>
        <v>0</v>
      </c>
      <c r="J730" s="332"/>
      <c r="K730" s="37" t="str">
        <f t="shared" ca="1" si="348"/>
        <v/>
      </c>
      <c r="L730" s="41" t="str">
        <f t="shared" ca="1" si="349"/>
        <v/>
      </c>
      <c r="M730" s="39" t="str">
        <f t="shared" si="339"/>
        <v/>
      </c>
      <c r="N730" s="39" t="str">
        <f t="shared" ca="1" si="359"/>
        <v/>
      </c>
      <c r="O730" s="39" t="str">
        <f ca="1">IF(L730="","",ROUND(Q729*$O$5/payments_per_year,2))</f>
        <v/>
      </c>
      <c r="P730" s="101"/>
      <c r="Q730" s="39">
        <f t="shared" ca="1" si="360"/>
        <v>0</v>
      </c>
      <c r="R730" s="332"/>
      <c r="S730" s="37" t="str">
        <f t="shared" ca="1" si="350"/>
        <v/>
      </c>
      <c r="T730" s="41" t="str">
        <f t="shared" ca="1" si="351"/>
        <v/>
      </c>
      <c r="U730" s="39" t="str">
        <f t="shared" si="340"/>
        <v/>
      </c>
      <c r="V730" s="39" t="str">
        <f t="shared" ca="1" si="361"/>
        <v/>
      </c>
      <c r="W730" s="39">
        <f t="shared" ca="1" si="341"/>
        <v>0</v>
      </c>
      <c r="X730" s="40"/>
      <c r="Y730" s="39">
        <f t="shared" ca="1" si="362"/>
        <v>0</v>
      </c>
      <c r="Z730" s="327"/>
      <c r="AA730" s="37" t="str">
        <f t="shared" ca="1" si="352"/>
        <v/>
      </c>
      <c r="AB730" s="41" t="str">
        <f t="shared" ca="1" si="353"/>
        <v/>
      </c>
      <c r="AC730" s="39" t="str">
        <f t="shared" si="342"/>
        <v/>
      </c>
      <c r="AD730" s="39" t="str">
        <f t="shared" ca="1" si="363"/>
        <v/>
      </c>
      <c r="AE730" s="39" t="str">
        <f t="shared" ca="1" si="354"/>
        <v/>
      </c>
      <c r="AF730" s="40"/>
      <c r="AG730" s="39">
        <f t="shared" ca="1" si="364"/>
        <v>0</v>
      </c>
      <c r="AH730" s="339"/>
      <c r="AI730" s="37" t="str">
        <f t="shared" ca="1" si="355"/>
        <v/>
      </c>
      <c r="AJ730" s="41" t="str">
        <f t="shared" ca="1" si="356"/>
        <v/>
      </c>
      <c r="AK730" s="39" t="str">
        <f t="shared" si="343"/>
        <v/>
      </c>
      <c r="AL730" s="39" t="str">
        <f t="shared" ca="1" si="365"/>
        <v/>
      </c>
      <c r="AM730" s="39" t="str">
        <f t="shared" ca="1" si="357"/>
        <v/>
      </c>
      <c r="AN730" s="40"/>
      <c r="AO730" s="39">
        <f t="shared" ca="1" si="366"/>
        <v>0</v>
      </c>
      <c r="AP730" s="339"/>
      <c r="AW730" s="329"/>
      <c r="BI730" s="329"/>
      <c r="BJ730" s="329"/>
      <c r="BK730" s="329"/>
      <c r="BL730" s="329"/>
      <c r="BM730" s="329"/>
      <c r="BN730" s="329"/>
      <c r="BO730" s="329"/>
      <c r="BP730" s="329"/>
      <c r="BQ730" s="329"/>
      <c r="BR730" s="329"/>
      <c r="BS730" s="329"/>
      <c r="BT730" s="329"/>
      <c r="BU730" s="329"/>
      <c r="BV730" s="329"/>
      <c r="BW730" s="325"/>
      <c r="BX730" s="325"/>
      <c r="BY730" s="325"/>
      <c r="BZ730" s="325"/>
      <c r="CA730" s="325"/>
      <c r="CB730" s="325"/>
      <c r="CC730" s="325"/>
      <c r="CD730" s="325"/>
      <c r="CE730" s="325"/>
      <c r="CF730" s="325"/>
      <c r="CG730" s="325"/>
      <c r="CH730" s="325"/>
      <c r="CI730" s="325"/>
      <c r="CJ730" s="325"/>
      <c r="CK730" s="325"/>
      <c r="CL730" s="325"/>
      <c r="CM730" s="325"/>
      <c r="CN730" s="325"/>
      <c r="CO730" s="325"/>
      <c r="CP730" s="325"/>
      <c r="CQ730" s="325"/>
      <c r="CR730" s="325"/>
      <c r="CS730" s="325"/>
      <c r="CT730" s="325"/>
      <c r="CU730" s="325"/>
      <c r="CV730" s="325"/>
      <c r="CW730" s="325"/>
      <c r="CX730" s="325"/>
    </row>
    <row r="731" spans="1:102" s="36" customFormat="1" ht="15" hidden="1" customHeight="1">
      <c r="A731" s="329"/>
      <c r="B731" s="37" t="str">
        <f t="shared" ca="1" si="344"/>
        <v/>
      </c>
      <c r="C731" s="41" t="str">
        <f t="shared" ca="1" si="345"/>
        <v/>
      </c>
      <c r="D731" s="39" t="str">
        <f t="shared" ca="1" si="346"/>
        <v/>
      </c>
      <c r="E731" s="39" t="str">
        <f t="shared" ca="1" si="358"/>
        <v/>
      </c>
      <c r="F731" s="39" t="str">
        <f t="shared" ca="1" si="347"/>
        <v/>
      </c>
      <c r="G731" s="101"/>
      <c r="H731" s="39">
        <f t="shared" ca="1" si="338"/>
        <v>0</v>
      </c>
      <c r="J731" s="332"/>
      <c r="K731" s="37" t="str">
        <f t="shared" ca="1" si="348"/>
        <v/>
      </c>
      <c r="L731" s="41" t="str">
        <f t="shared" ca="1" si="349"/>
        <v/>
      </c>
      <c r="M731" s="39" t="str">
        <f t="shared" si="339"/>
        <v/>
      </c>
      <c r="N731" s="39" t="str">
        <f t="shared" ca="1" si="359"/>
        <v/>
      </c>
      <c r="O731" s="39">
        <f ca="1">ROUND(Q730*$O$5/payments_per_year,2)</f>
        <v>0</v>
      </c>
      <c r="P731" s="101"/>
      <c r="Q731" s="39">
        <f t="shared" ca="1" si="360"/>
        <v>0</v>
      </c>
      <c r="R731" s="332"/>
      <c r="S731" s="37" t="str">
        <f t="shared" ca="1" si="350"/>
        <v/>
      </c>
      <c r="T731" s="41" t="str">
        <f t="shared" ca="1" si="351"/>
        <v/>
      </c>
      <c r="U731" s="39" t="str">
        <f t="shared" si="340"/>
        <v/>
      </c>
      <c r="V731" s="39" t="str">
        <f t="shared" ca="1" si="361"/>
        <v/>
      </c>
      <c r="W731" s="39">
        <f t="shared" ca="1" si="341"/>
        <v>0</v>
      </c>
      <c r="X731" s="40"/>
      <c r="Y731" s="39">
        <f t="shared" ca="1" si="362"/>
        <v>0</v>
      </c>
      <c r="Z731" s="327"/>
      <c r="AA731" s="37" t="str">
        <f t="shared" ca="1" si="352"/>
        <v/>
      </c>
      <c r="AB731" s="41" t="str">
        <f t="shared" ca="1" si="353"/>
        <v/>
      </c>
      <c r="AC731" s="39" t="str">
        <f t="shared" si="342"/>
        <v/>
      </c>
      <c r="AD731" s="39" t="str">
        <f t="shared" ca="1" si="363"/>
        <v/>
      </c>
      <c r="AE731" s="39" t="str">
        <f t="shared" ca="1" si="354"/>
        <v/>
      </c>
      <c r="AF731" s="40"/>
      <c r="AG731" s="39">
        <f t="shared" ca="1" si="364"/>
        <v>0</v>
      </c>
      <c r="AH731" s="339"/>
      <c r="AI731" s="37" t="str">
        <f t="shared" ca="1" si="355"/>
        <v/>
      </c>
      <c r="AJ731" s="41" t="str">
        <f t="shared" ca="1" si="356"/>
        <v/>
      </c>
      <c r="AK731" s="39" t="str">
        <f t="shared" si="343"/>
        <v/>
      </c>
      <c r="AL731" s="39" t="str">
        <f t="shared" ca="1" si="365"/>
        <v/>
      </c>
      <c r="AM731" s="39" t="str">
        <f t="shared" ca="1" si="357"/>
        <v/>
      </c>
      <c r="AN731" s="40"/>
      <c r="AO731" s="39">
        <f t="shared" ca="1" si="366"/>
        <v>0</v>
      </c>
      <c r="AP731" s="339"/>
      <c r="AW731" s="329"/>
      <c r="BI731" s="329"/>
      <c r="BJ731" s="329"/>
      <c r="BK731" s="329"/>
      <c r="BL731" s="329"/>
      <c r="BM731" s="329"/>
      <c r="BN731" s="329"/>
      <c r="BO731" s="329"/>
      <c r="BP731" s="329"/>
      <c r="BQ731" s="329"/>
      <c r="BR731" s="329"/>
      <c r="BS731" s="329"/>
      <c r="BT731" s="329"/>
      <c r="BU731" s="329"/>
      <c r="BV731" s="329"/>
      <c r="BW731" s="325"/>
      <c r="BX731" s="325"/>
      <c r="BY731" s="325"/>
      <c r="BZ731" s="325"/>
      <c r="CA731" s="325"/>
      <c r="CB731" s="325"/>
      <c r="CC731" s="325"/>
      <c r="CD731" s="325"/>
      <c r="CE731" s="325"/>
      <c r="CF731" s="325"/>
      <c r="CG731" s="325"/>
      <c r="CH731" s="325"/>
      <c r="CI731" s="325"/>
      <c r="CJ731" s="325"/>
      <c r="CK731" s="325"/>
      <c r="CL731" s="325"/>
      <c r="CM731" s="325"/>
      <c r="CN731" s="325"/>
      <c r="CO731" s="325"/>
      <c r="CP731" s="325"/>
      <c r="CQ731" s="325"/>
      <c r="CR731" s="325"/>
      <c r="CS731" s="325"/>
      <c r="CT731" s="325"/>
      <c r="CU731" s="325"/>
      <c r="CV731" s="325"/>
      <c r="CW731" s="325"/>
      <c r="CX731" s="325"/>
    </row>
    <row r="732" spans="1:102" s="36" customFormat="1" ht="15" hidden="1" customHeight="1">
      <c r="A732" s="329"/>
      <c r="B732" s="37" t="str">
        <f t="shared" ca="1" si="344"/>
        <v/>
      </c>
      <c r="C732" s="41" t="str">
        <f t="shared" ca="1" si="345"/>
        <v/>
      </c>
      <c r="D732" s="39" t="str">
        <f t="shared" ca="1" si="346"/>
        <v/>
      </c>
      <c r="E732" s="39" t="str">
        <f t="shared" ca="1" si="358"/>
        <v/>
      </c>
      <c r="F732" s="39" t="str">
        <f t="shared" ca="1" si="347"/>
        <v/>
      </c>
      <c r="G732" s="101"/>
      <c r="H732" s="39">
        <f t="shared" ca="1" si="338"/>
        <v>0</v>
      </c>
      <c r="J732" s="332"/>
      <c r="K732" s="37" t="str">
        <f t="shared" ca="1" si="348"/>
        <v/>
      </c>
      <c r="L732" s="41" t="str">
        <f t="shared" ca="1" si="349"/>
        <v/>
      </c>
      <c r="M732" s="39" t="str">
        <f t="shared" si="339"/>
        <v/>
      </c>
      <c r="N732" s="39" t="str">
        <f t="shared" ca="1" si="359"/>
        <v/>
      </c>
      <c r="O732" s="39" t="str">
        <f ca="1">IF(L732="","",ROUND(Q731*$O$5/payments_per_year,2))</f>
        <v/>
      </c>
      <c r="P732" s="101"/>
      <c r="Q732" s="39">
        <f t="shared" ca="1" si="360"/>
        <v>0</v>
      </c>
      <c r="R732" s="332"/>
      <c r="S732" s="37" t="str">
        <f t="shared" ca="1" si="350"/>
        <v/>
      </c>
      <c r="T732" s="41" t="str">
        <f t="shared" ca="1" si="351"/>
        <v/>
      </c>
      <c r="U732" s="39" t="str">
        <f t="shared" si="340"/>
        <v/>
      </c>
      <c r="V732" s="39" t="str">
        <f t="shared" ca="1" si="361"/>
        <v/>
      </c>
      <c r="W732" s="39">
        <f t="shared" ca="1" si="341"/>
        <v>0</v>
      </c>
      <c r="X732" s="40"/>
      <c r="Y732" s="39">
        <f t="shared" ca="1" si="362"/>
        <v>0</v>
      </c>
      <c r="Z732" s="327"/>
      <c r="AA732" s="37" t="str">
        <f t="shared" ca="1" si="352"/>
        <v/>
      </c>
      <c r="AB732" s="41" t="str">
        <f t="shared" ca="1" si="353"/>
        <v/>
      </c>
      <c r="AC732" s="39" t="str">
        <f t="shared" si="342"/>
        <v/>
      </c>
      <c r="AD732" s="39" t="str">
        <f t="shared" ca="1" si="363"/>
        <v/>
      </c>
      <c r="AE732" s="39" t="str">
        <f t="shared" ca="1" si="354"/>
        <v/>
      </c>
      <c r="AF732" s="40"/>
      <c r="AG732" s="39">
        <f t="shared" ca="1" si="364"/>
        <v>0</v>
      </c>
      <c r="AH732" s="339"/>
      <c r="AI732" s="37" t="str">
        <f t="shared" ca="1" si="355"/>
        <v/>
      </c>
      <c r="AJ732" s="41" t="str">
        <f t="shared" ca="1" si="356"/>
        <v/>
      </c>
      <c r="AK732" s="39" t="str">
        <f t="shared" si="343"/>
        <v/>
      </c>
      <c r="AL732" s="39" t="str">
        <f t="shared" ca="1" si="365"/>
        <v/>
      </c>
      <c r="AM732" s="39" t="str">
        <f t="shared" ca="1" si="357"/>
        <v/>
      </c>
      <c r="AN732" s="40"/>
      <c r="AO732" s="39">
        <f t="shared" ca="1" si="366"/>
        <v>0</v>
      </c>
      <c r="AP732" s="339"/>
      <c r="AW732" s="329"/>
      <c r="BI732" s="329"/>
      <c r="BJ732" s="329"/>
      <c r="BK732" s="329"/>
      <c r="BL732" s="329"/>
      <c r="BM732" s="329"/>
      <c r="BN732" s="329"/>
      <c r="BO732" s="329"/>
      <c r="BP732" s="329"/>
      <c r="BQ732" s="329"/>
      <c r="BR732" s="329"/>
      <c r="BS732" s="329"/>
      <c r="BT732" s="329"/>
      <c r="BU732" s="329"/>
      <c r="BV732" s="329"/>
      <c r="BW732" s="325"/>
      <c r="BX732" s="325"/>
      <c r="BY732" s="325"/>
      <c r="BZ732" s="325"/>
      <c r="CA732" s="325"/>
      <c r="CB732" s="325"/>
      <c r="CC732" s="325"/>
      <c r="CD732" s="325"/>
      <c r="CE732" s="325"/>
      <c r="CF732" s="325"/>
      <c r="CG732" s="325"/>
      <c r="CH732" s="325"/>
      <c r="CI732" s="325"/>
      <c r="CJ732" s="325"/>
      <c r="CK732" s="325"/>
      <c r="CL732" s="325"/>
      <c r="CM732" s="325"/>
      <c r="CN732" s="325"/>
      <c r="CO732" s="325"/>
      <c r="CP732" s="325"/>
      <c r="CQ732" s="325"/>
      <c r="CR732" s="325"/>
      <c r="CS732" s="325"/>
      <c r="CT732" s="325"/>
      <c r="CU732" s="325"/>
      <c r="CV732" s="325"/>
      <c r="CW732" s="325"/>
      <c r="CX732" s="325"/>
    </row>
    <row r="733" spans="1:102" s="36" customFormat="1" ht="15" hidden="1" customHeight="1">
      <c r="A733" s="329"/>
      <c r="B733" s="37" t="str">
        <f t="shared" ca="1" si="344"/>
        <v/>
      </c>
      <c r="C733" s="41" t="str">
        <f t="shared" ca="1" si="345"/>
        <v/>
      </c>
      <c r="D733" s="39" t="str">
        <f t="shared" ca="1" si="346"/>
        <v/>
      </c>
      <c r="E733" s="39" t="str">
        <f t="shared" ca="1" si="358"/>
        <v/>
      </c>
      <c r="F733" s="39" t="str">
        <f t="shared" ca="1" si="347"/>
        <v/>
      </c>
      <c r="G733" s="101"/>
      <c r="H733" s="39">
        <f t="shared" ca="1" si="338"/>
        <v>0</v>
      </c>
      <c r="J733" s="332"/>
      <c r="K733" s="37" t="str">
        <f t="shared" ca="1" si="348"/>
        <v/>
      </c>
      <c r="L733" s="41" t="str">
        <f t="shared" ca="1" si="349"/>
        <v/>
      </c>
      <c r="M733" s="39" t="str">
        <f t="shared" si="339"/>
        <v/>
      </c>
      <c r="N733" s="39" t="str">
        <f t="shared" ca="1" si="359"/>
        <v/>
      </c>
      <c r="O733" s="39">
        <f ca="1">ROUND(Q732*$O$5/payments_per_year,2)</f>
        <v>0</v>
      </c>
      <c r="P733" s="101"/>
      <c r="Q733" s="39">
        <f t="shared" ca="1" si="360"/>
        <v>0</v>
      </c>
      <c r="R733" s="332"/>
      <c r="S733" s="37" t="str">
        <f t="shared" ca="1" si="350"/>
        <v/>
      </c>
      <c r="T733" s="41" t="str">
        <f t="shared" ca="1" si="351"/>
        <v/>
      </c>
      <c r="U733" s="39" t="str">
        <f t="shared" si="340"/>
        <v/>
      </c>
      <c r="V733" s="39" t="str">
        <f t="shared" ca="1" si="361"/>
        <v/>
      </c>
      <c r="W733" s="39">
        <f t="shared" ca="1" si="341"/>
        <v>0</v>
      </c>
      <c r="X733" s="40"/>
      <c r="Y733" s="39">
        <f t="shared" ca="1" si="362"/>
        <v>0</v>
      </c>
      <c r="Z733" s="327"/>
      <c r="AA733" s="37" t="str">
        <f t="shared" ca="1" si="352"/>
        <v/>
      </c>
      <c r="AB733" s="41" t="str">
        <f t="shared" ca="1" si="353"/>
        <v/>
      </c>
      <c r="AC733" s="39" t="str">
        <f t="shared" si="342"/>
        <v/>
      </c>
      <c r="AD733" s="39" t="str">
        <f t="shared" ca="1" si="363"/>
        <v/>
      </c>
      <c r="AE733" s="39" t="str">
        <f t="shared" ca="1" si="354"/>
        <v/>
      </c>
      <c r="AF733" s="40"/>
      <c r="AG733" s="39">
        <f t="shared" ca="1" si="364"/>
        <v>0</v>
      </c>
      <c r="AH733" s="339"/>
      <c r="AI733" s="37" t="str">
        <f t="shared" ca="1" si="355"/>
        <v/>
      </c>
      <c r="AJ733" s="41" t="str">
        <f t="shared" ca="1" si="356"/>
        <v/>
      </c>
      <c r="AK733" s="39" t="str">
        <f t="shared" si="343"/>
        <v/>
      </c>
      <c r="AL733" s="39" t="str">
        <f t="shared" ca="1" si="365"/>
        <v/>
      </c>
      <c r="AM733" s="39" t="str">
        <f t="shared" ca="1" si="357"/>
        <v/>
      </c>
      <c r="AN733" s="40"/>
      <c r="AO733" s="39">
        <f t="shared" ca="1" si="366"/>
        <v>0</v>
      </c>
      <c r="AP733" s="339"/>
      <c r="AW733" s="329"/>
      <c r="BI733" s="329"/>
      <c r="BJ733" s="329"/>
      <c r="BK733" s="329"/>
      <c r="BL733" s="329"/>
      <c r="BM733" s="329"/>
      <c r="BN733" s="329"/>
      <c r="BO733" s="329"/>
      <c r="BP733" s="329"/>
      <c r="BQ733" s="329"/>
      <c r="BR733" s="329"/>
      <c r="BS733" s="329"/>
      <c r="BT733" s="329"/>
      <c r="BU733" s="329"/>
      <c r="BV733" s="329"/>
      <c r="BW733" s="325"/>
      <c r="BX733" s="325"/>
      <c r="BY733" s="325"/>
      <c r="BZ733" s="325"/>
      <c r="CA733" s="325"/>
      <c r="CB733" s="325"/>
      <c r="CC733" s="325"/>
      <c r="CD733" s="325"/>
      <c r="CE733" s="325"/>
      <c r="CF733" s="325"/>
      <c r="CG733" s="325"/>
      <c r="CH733" s="325"/>
      <c r="CI733" s="325"/>
      <c r="CJ733" s="325"/>
      <c r="CK733" s="325"/>
      <c r="CL733" s="325"/>
      <c r="CM733" s="325"/>
      <c r="CN733" s="325"/>
      <c r="CO733" s="325"/>
      <c r="CP733" s="325"/>
      <c r="CQ733" s="325"/>
      <c r="CR733" s="325"/>
      <c r="CS733" s="325"/>
      <c r="CT733" s="325"/>
      <c r="CU733" s="325"/>
      <c r="CV733" s="325"/>
      <c r="CW733" s="325"/>
      <c r="CX733" s="325"/>
    </row>
    <row r="734" spans="1:102" s="36" customFormat="1" ht="15" hidden="1" customHeight="1">
      <c r="A734" s="329"/>
      <c r="B734" s="37" t="str">
        <f t="shared" ca="1" si="344"/>
        <v/>
      </c>
      <c r="C734" s="41" t="str">
        <f t="shared" ca="1" si="345"/>
        <v/>
      </c>
      <c r="D734" s="39" t="str">
        <f t="shared" ca="1" si="346"/>
        <v/>
      </c>
      <c r="E734" s="39" t="str">
        <f t="shared" ca="1" si="358"/>
        <v/>
      </c>
      <c r="F734" s="39" t="str">
        <f t="shared" ca="1" si="347"/>
        <v/>
      </c>
      <c r="G734" s="101"/>
      <c r="H734" s="39">
        <f t="shared" ca="1" si="338"/>
        <v>0</v>
      </c>
      <c r="J734" s="332"/>
      <c r="K734" s="37" t="str">
        <f t="shared" ca="1" si="348"/>
        <v/>
      </c>
      <c r="L734" s="41" t="str">
        <f t="shared" ca="1" si="349"/>
        <v/>
      </c>
      <c r="M734" s="39" t="str">
        <f t="shared" si="339"/>
        <v/>
      </c>
      <c r="N734" s="39" t="str">
        <f t="shared" ca="1" si="359"/>
        <v/>
      </c>
      <c r="O734" s="39" t="str">
        <f ca="1">IF(L734="","",ROUND(Q733*$O$5/payments_per_year,2))</f>
        <v/>
      </c>
      <c r="P734" s="101"/>
      <c r="Q734" s="39">
        <f t="shared" ca="1" si="360"/>
        <v>0</v>
      </c>
      <c r="R734" s="332"/>
      <c r="S734" s="37" t="str">
        <f t="shared" ca="1" si="350"/>
        <v/>
      </c>
      <c r="T734" s="41" t="str">
        <f t="shared" ca="1" si="351"/>
        <v/>
      </c>
      <c r="U734" s="39" t="str">
        <f t="shared" si="340"/>
        <v/>
      </c>
      <c r="V734" s="39" t="str">
        <f t="shared" ca="1" si="361"/>
        <v/>
      </c>
      <c r="W734" s="39">
        <f t="shared" ca="1" si="341"/>
        <v>0</v>
      </c>
      <c r="X734" s="40"/>
      <c r="Y734" s="39">
        <f t="shared" ca="1" si="362"/>
        <v>0</v>
      </c>
      <c r="Z734" s="327"/>
      <c r="AA734" s="37" t="str">
        <f t="shared" ca="1" si="352"/>
        <v/>
      </c>
      <c r="AB734" s="41" t="str">
        <f t="shared" ca="1" si="353"/>
        <v/>
      </c>
      <c r="AC734" s="39" t="str">
        <f t="shared" si="342"/>
        <v/>
      </c>
      <c r="AD734" s="39" t="str">
        <f t="shared" ca="1" si="363"/>
        <v/>
      </c>
      <c r="AE734" s="39" t="str">
        <f t="shared" ca="1" si="354"/>
        <v/>
      </c>
      <c r="AF734" s="40"/>
      <c r="AG734" s="39">
        <f t="shared" ca="1" si="364"/>
        <v>0</v>
      </c>
      <c r="AH734" s="339"/>
      <c r="AI734" s="37" t="str">
        <f t="shared" ca="1" si="355"/>
        <v/>
      </c>
      <c r="AJ734" s="41" t="str">
        <f t="shared" ca="1" si="356"/>
        <v/>
      </c>
      <c r="AK734" s="39" t="str">
        <f t="shared" si="343"/>
        <v/>
      </c>
      <c r="AL734" s="39" t="str">
        <f t="shared" ca="1" si="365"/>
        <v/>
      </c>
      <c r="AM734" s="39" t="str">
        <f t="shared" ca="1" si="357"/>
        <v/>
      </c>
      <c r="AN734" s="40"/>
      <c r="AO734" s="39">
        <f t="shared" ca="1" si="366"/>
        <v>0</v>
      </c>
      <c r="AP734" s="339"/>
      <c r="AW734" s="329"/>
      <c r="BI734" s="329"/>
      <c r="BJ734" s="329"/>
      <c r="BK734" s="329"/>
      <c r="BL734" s="329"/>
      <c r="BM734" s="329"/>
      <c r="BN734" s="329"/>
      <c r="BO734" s="329"/>
      <c r="BP734" s="329"/>
      <c r="BQ734" s="329"/>
      <c r="BR734" s="329"/>
      <c r="BS734" s="329"/>
      <c r="BT734" s="329"/>
      <c r="BU734" s="329"/>
      <c r="BV734" s="329"/>
      <c r="BW734" s="325"/>
      <c r="BX734" s="325"/>
      <c r="BY734" s="325"/>
      <c r="BZ734" s="325"/>
      <c r="CA734" s="325"/>
      <c r="CB734" s="325"/>
      <c r="CC734" s="325"/>
      <c r="CD734" s="325"/>
      <c r="CE734" s="325"/>
      <c r="CF734" s="325"/>
      <c r="CG734" s="325"/>
      <c r="CH734" s="325"/>
      <c r="CI734" s="325"/>
      <c r="CJ734" s="325"/>
      <c r="CK734" s="325"/>
      <c r="CL734" s="325"/>
      <c r="CM734" s="325"/>
      <c r="CN734" s="325"/>
      <c r="CO734" s="325"/>
      <c r="CP734" s="325"/>
      <c r="CQ734" s="325"/>
      <c r="CR734" s="325"/>
      <c r="CS734" s="325"/>
      <c r="CT734" s="325"/>
      <c r="CU734" s="325"/>
      <c r="CV734" s="325"/>
      <c r="CW734" s="325"/>
      <c r="CX734" s="325"/>
    </row>
    <row r="735" spans="1:102" s="36" customFormat="1" ht="15" hidden="1" customHeight="1">
      <c r="A735" s="329"/>
      <c r="B735" s="37" t="str">
        <f t="shared" ca="1" si="344"/>
        <v/>
      </c>
      <c r="C735" s="41" t="str">
        <f t="shared" ca="1" si="345"/>
        <v/>
      </c>
      <c r="D735" s="39" t="str">
        <f t="shared" ca="1" si="346"/>
        <v/>
      </c>
      <c r="E735" s="39" t="str">
        <f t="shared" ca="1" si="358"/>
        <v/>
      </c>
      <c r="F735" s="39" t="str">
        <f t="shared" ca="1" si="347"/>
        <v/>
      </c>
      <c r="G735" s="101"/>
      <c r="H735" s="39">
        <f t="shared" ca="1" si="338"/>
        <v>0</v>
      </c>
      <c r="J735" s="332"/>
      <c r="K735" s="37" t="str">
        <f t="shared" ca="1" si="348"/>
        <v/>
      </c>
      <c r="L735" s="41" t="str">
        <f t="shared" ca="1" si="349"/>
        <v/>
      </c>
      <c r="M735" s="39" t="str">
        <f t="shared" si="339"/>
        <v/>
      </c>
      <c r="N735" s="39" t="str">
        <f t="shared" ca="1" si="359"/>
        <v/>
      </c>
      <c r="O735" s="39">
        <f ca="1">ROUND(Q734*$O$5/payments_per_year,2)</f>
        <v>0</v>
      </c>
      <c r="P735" s="101"/>
      <c r="Q735" s="39">
        <f t="shared" ca="1" si="360"/>
        <v>0</v>
      </c>
      <c r="R735" s="332"/>
      <c r="S735" s="37" t="str">
        <f t="shared" ca="1" si="350"/>
        <v/>
      </c>
      <c r="T735" s="41" t="str">
        <f t="shared" ca="1" si="351"/>
        <v/>
      </c>
      <c r="U735" s="39" t="str">
        <f t="shared" si="340"/>
        <v/>
      </c>
      <c r="V735" s="39" t="str">
        <f t="shared" ca="1" si="361"/>
        <v/>
      </c>
      <c r="W735" s="39">
        <f t="shared" ca="1" si="341"/>
        <v>0</v>
      </c>
      <c r="X735" s="40"/>
      <c r="Y735" s="39">
        <f t="shared" ca="1" si="362"/>
        <v>0</v>
      </c>
      <c r="Z735" s="327"/>
      <c r="AA735" s="37" t="str">
        <f t="shared" ca="1" si="352"/>
        <v/>
      </c>
      <c r="AB735" s="41" t="str">
        <f t="shared" ca="1" si="353"/>
        <v/>
      </c>
      <c r="AC735" s="39" t="str">
        <f t="shared" si="342"/>
        <v/>
      </c>
      <c r="AD735" s="39" t="str">
        <f t="shared" ca="1" si="363"/>
        <v/>
      </c>
      <c r="AE735" s="39" t="str">
        <f t="shared" ca="1" si="354"/>
        <v/>
      </c>
      <c r="AF735" s="40"/>
      <c r="AG735" s="39">
        <f t="shared" ca="1" si="364"/>
        <v>0</v>
      </c>
      <c r="AH735" s="339"/>
      <c r="AI735" s="37" t="str">
        <f t="shared" ca="1" si="355"/>
        <v/>
      </c>
      <c r="AJ735" s="41" t="str">
        <f t="shared" ca="1" si="356"/>
        <v/>
      </c>
      <c r="AK735" s="39" t="str">
        <f t="shared" si="343"/>
        <v/>
      </c>
      <c r="AL735" s="39" t="str">
        <f t="shared" ca="1" si="365"/>
        <v/>
      </c>
      <c r="AM735" s="39" t="str">
        <f t="shared" ca="1" si="357"/>
        <v/>
      </c>
      <c r="AN735" s="40"/>
      <c r="AO735" s="39">
        <f t="shared" ca="1" si="366"/>
        <v>0</v>
      </c>
      <c r="AP735" s="339"/>
      <c r="AW735" s="329"/>
      <c r="BI735" s="329"/>
      <c r="BJ735" s="329"/>
      <c r="BK735" s="329"/>
      <c r="BL735" s="329"/>
      <c r="BM735" s="329"/>
      <c r="BN735" s="329"/>
      <c r="BO735" s="329"/>
      <c r="BP735" s="329"/>
      <c r="BQ735" s="329"/>
      <c r="BR735" s="329"/>
      <c r="BS735" s="329"/>
      <c r="BT735" s="329"/>
      <c r="BU735" s="329"/>
      <c r="BV735" s="329"/>
      <c r="BW735" s="325"/>
      <c r="BX735" s="325"/>
      <c r="BY735" s="325"/>
      <c r="BZ735" s="325"/>
      <c r="CA735" s="325"/>
      <c r="CB735" s="325"/>
      <c r="CC735" s="325"/>
      <c r="CD735" s="325"/>
      <c r="CE735" s="325"/>
      <c r="CF735" s="325"/>
      <c r="CG735" s="325"/>
      <c r="CH735" s="325"/>
      <c r="CI735" s="325"/>
      <c r="CJ735" s="325"/>
      <c r="CK735" s="325"/>
      <c r="CL735" s="325"/>
      <c r="CM735" s="325"/>
      <c r="CN735" s="325"/>
      <c r="CO735" s="325"/>
      <c r="CP735" s="325"/>
      <c r="CQ735" s="325"/>
      <c r="CR735" s="325"/>
      <c r="CS735" s="325"/>
      <c r="CT735" s="325"/>
      <c r="CU735" s="325"/>
      <c r="CV735" s="325"/>
      <c r="CW735" s="325"/>
      <c r="CX735" s="325"/>
    </row>
    <row r="736" spans="1:102" s="36" customFormat="1" ht="15" hidden="1" customHeight="1">
      <c r="A736" s="329"/>
      <c r="B736" s="37" t="str">
        <f t="shared" ca="1" si="344"/>
        <v/>
      </c>
      <c r="C736" s="41" t="str">
        <f t="shared" ca="1" si="345"/>
        <v/>
      </c>
      <c r="D736" s="39" t="str">
        <f t="shared" ca="1" si="346"/>
        <v/>
      </c>
      <c r="E736" s="39" t="str">
        <f t="shared" ca="1" si="358"/>
        <v/>
      </c>
      <c r="F736" s="39" t="str">
        <f t="shared" ca="1" si="347"/>
        <v/>
      </c>
      <c r="G736" s="101"/>
      <c r="H736" s="39">
        <f t="shared" ca="1" si="338"/>
        <v>0</v>
      </c>
      <c r="J736" s="332"/>
      <c r="K736" s="37" t="str">
        <f t="shared" ca="1" si="348"/>
        <v/>
      </c>
      <c r="L736" s="41" t="str">
        <f t="shared" ca="1" si="349"/>
        <v/>
      </c>
      <c r="M736" s="39" t="str">
        <f t="shared" si="339"/>
        <v/>
      </c>
      <c r="N736" s="39" t="str">
        <f t="shared" ca="1" si="359"/>
        <v/>
      </c>
      <c r="O736" s="39" t="str">
        <f ca="1">IF(L736="","",ROUND(Q735*$O$5/payments_per_year,2))</f>
        <v/>
      </c>
      <c r="P736" s="101"/>
      <c r="Q736" s="39">
        <f t="shared" ca="1" si="360"/>
        <v>0</v>
      </c>
      <c r="R736" s="332"/>
      <c r="S736" s="37" t="str">
        <f t="shared" ca="1" si="350"/>
        <v/>
      </c>
      <c r="T736" s="41" t="str">
        <f t="shared" ca="1" si="351"/>
        <v/>
      </c>
      <c r="U736" s="39" t="str">
        <f t="shared" si="340"/>
        <v/>
      </c>
      <c r="V736" s="39" t="str">
        <f t="shared" ca="1" si="361"/>
        <v/>
      </c>
      <c r="W736" s="39">
        <f t="shared" ca="1" si="341"/>
        <v>0</v>
      </c>
      <c r="X736" s="40"/>
      <c r="Y736" s="39">
        <f t="shared" ca="1" si="362"/>
        <v>0</v>
      </c>
      <c r="Z736" s="327"/>
      <c r="AA736" s="37" t="str">
        <f t="shared" ca="1" si="352"/>
        <v/>
      </c>
      <c r="AB736" s="41" t="str">
        <f t="shared" ca="1" si="353"/>
        <v/>
      </c>
      <c r="AC736" s="39" t="str">
        <f t="shared" si="342"/>
        <v/>
      </c>
      <c r="AD736" s="39" t="str">
        <f t="shared" ca="1" si="363"/>
        <v/>
      </c>
      <c r="AE736" s="39" t="str">
        <f t="shared" ca="1" si="354"/>
        <v/>
      </c>
      <c r="AF736" s="40"/>
      <c r="AG736" s="39">
        <f t="shared" ca="1" si="364"/>
        <v>0</v>
      </c>
      <c r="AH736" s="339"/>
      <c r="AI736" s="37" t="str">
        <f t="shared" ca="1" si="355"/>
        <v/>
      </c>
      <c r="AJ736" s="41" t="str">
        <f t="shared" ca="1" si="356"/>
        <v/>
      </c>
      <c r="AK736" s="39" t="str">
        <f t="shared" si="343"/>
        <v/>
      </c>
      <c r="AL736" s="39" t="str">
        <f t="shared" ca="1" si="365"/>
        <v/>
      </c>
      <c r="AM736" s="39" t="str">
        <f t="shared" ca="1" si="357"/>
        <v/>
      </c>
      <c r="AN736" s="40"/>
      <c r="AO736" s="39">
        <f t="shared" ca="1" si="366"/>
        <v>0</v>
      </c>
      <c r="AP736" s="339"/>
      <c r="AW736" s="329"/>
      <c r="BI736" s="329"/>
      <c r="BJ736" s="329"/>
      <c r="BK736" s="329"/>
      <c r="BL736" s="329"/>
      <c r="BM736" s="329"/>
      <c r="BN736" s="329"/>
      <c r="BO736" s="329"/>
      <c r="BP736" s="329"/>
      <c r="BQ736" s="329"/>
      <c r="BR736" s="329"/>
      <c r="BS736" s="329"/>
      <c r="BT736" s="329"/>
      <c r="BU736" s="329"/>
      <c r="BV736" s="329"/>
      <c r="BW736" s="325"/>
      <c r="BX736" s="325"/>
      <c r="BY736" s="325"/>
      <c r="BZ736" s="325"/>
      <c r="CA736" s="325"/>
      <c r="CB736" s="325"/>
      <c r="CC736" s="325"/>
      <c r="CD736" s="325"/>
      <c r="CE736" s="325"/>
      <c r="CF736" s="325"/>
      <c r="CG736" s="325"/>
      <c r="CH736" s="325"/>
      <c r="CI736" s="325"/>
      <c r="CJ736" s="325"/>
      <c r="CK736" s="325"/>
      <c r="CL736" s="325"/>
      <c r="CM736" s="325"/>
      <c r="CN736" s="325"/>
      <c r="CO736" s="325"/>
      <c r="CP736" s="325"/>
      <c r="CQ736" s="325"/>
      <c r="CR736" s="325"/>
      <c r="CS736" s="325"/>
      <c r="CT736" s="325"/>
      <c r="CU736" s="325"/>
      <c r="CV736" s="325"/>
      <c r="CW736" s="325"/>
      <c r="CX736" s="325"/>
    </row>
    <row r="737" spans="1:102" s="36" customFormat="1" ht="15" hidden="1" customHeight="1">
      <c r="A737" s="329"/>
      <c r="B737" s="37" t="str">
        <f t="shared" ca="1" si="344"/>
        <v/>
      </c>
      <c r="C737" s="41" t="str">
        <f t="shared" ca="1" si="345"/>
        <v/>
      </c>
      <c r="D737" s="39" t="str">
        <f t="shared" ca="1" si="346"/>
        <v/>
      </c>
      <c r="E737" s="39" t="str">
        <f t="shared" ca="1" si="358"/>
        <v/>
      </c>
      <c r="F737" s="39" t="str">
        <f t="shared" ca="1" si="347"/>
        <v/>
      </c>
      <c r="G737" s="101"/>
      <c r="H737" s="39">
        <f t="shared" ca="1" si="338"/>
        <v>0</v>
      </c>
      <c r="J737" s="332"/>
      <c r="K737" s="37" t="str">
        <f t="shared" ca="1" si="348"/>
        <v/>
      </c>
      <c r="L737" s="41" t="str">
        <f t="shared" ca="1" si="349"/>
        <v/>
      </c>
      <c r="M737" s="39" t="str">
        <f t="shared" si="339"/>
        <v/>
      </c>
      <c r="N737" s="39" t="str">
        <f t="shared" ca="1" si="359"/>
        <v/>
      </c>
      <c r="O737" s="39">
        <f ca="1">ROUND(Q736*$O$5/payments_per_year,2)</f>
        <v>0</v>
      </c>
      <c r="P737" s="101"/>
      <c r="Q737" s="39">
        <f t="shared" ca="1" si="360"/>
        <v>0</v>
      </c>
      <c r="R737" s="332"/>
      <c r="S737" s="37" t="str">
        <f t="shared" ca="1" si="350"/>
        <v/>
      </c>
      <c r="T737" s="41" t="str">
        <f t="shared" ca="1" si="351"/>
        <v/>
      </c>
      <c r="U737" s="39" t="str">
        <f t="shared" si="340"/>
        <v/>
      </c>
      <c r="V737" s="39" t="str">
        <f t="shared" ca="1" si="361"/>
        <v/>
      </c>
      <c r="W737" s="39">
        <f t="shared" ca="1" si="341"/>
        <v>0</v>
      </c>
      <c r="X737" s="40"/>
      <c r="Y737" s="39">
        <f t="shared" ca="1" si="362"/>
        <v>0</v>
      </c>
      <c r="Z737" s="327"/>
      <c r="AA737" s="37" t="str">
        <f t="shared" ca="1" si="352"/>
        <v/>
      </c>
      <c r="AB737" s="41" t="str">
        <f t="shared" ca="1" si="353"/>
        <v/>
      </c>
      <c r="AC737" s="39" t="str">
        <f t="shared" si="342"/>
        <v/>
      </c>
      <c r="AD737" s="39" t="str">
        <f t="shared" ca="1" si="363"/>
        <v/>
      </c>
      <c r="AE737" s="39" t="str">
        <f t="shared" ca="1" si="354"/>
        <v/>
      </c>
      <c r="AF737" s="40"/>
      <c r="AG737" s="39">
        <f t="shared" ca="1" si="364"/>
        <v>0</v>
      </c>
      <c r="AH737" s="339"/>
      <c r="AI737" s="37" t="str">
        <f t="shared" ca="1" si="355"/>
        <v/>
      </c>
      <c r="AJ737" s="41" t="str">
        <f t="shared" ca="1" si="356"/>
        <v/>
      </c>
      <c r="AK737" s="39" t="str">
        <f t="shared" si="343"/>
        <v/>
      </c>
      <c r="AL737" s="39" t="str">
        <f t="shared" ca="1" si="365"/>
        <v/>
      </c>
      <c r="AM737" s="39" t="str">
        <f t="shared" ca="1" si="357"/>
        <v/>
      </c>
      <c r="AN737" s="40"/>
      <c r="AO737" s="39">
        <f t="shared" ca="1" si="366"/>
        <v>0</v>
      </c>
      <c r="AP737" s="339"/>
      <c r="AW737" s="329"/>
      <c r="BI737" s="329"/>
      <c r="BJ737" s="329"/>
      <c r="BK737" s="329"/>
      <c r="BL737" s="329"/>
      <c r="BM737" s="329"/>
      <c r="BN737" s="329"/>
      <c r="BO737" s="329"/>
      <c r="BP737" s="329"/>
      <c r="BQ737" s="329"/>
      <c r="BR737" s="329"/>
      <c r="BS737" s="329"/>
      <c r="BT737" s="329"/>
      <c r="BU737" s="329"/>
      <c r="BV737" s="329"/>
      <c r="BW737" s="325"/>
      <c r="BX737" s="325"/>
      <c r="BY737" s="325"/>
      <c r="BZ737" s="325"/>
      <c r="CA737" s="325"/>
      <c r="CB737" s="325"/>
      <c r="CC737" s="325"/>
      <c r="CD737" s="325"/>
      <c r="CE737" s="325"/>
      <c r="CF737" s="325"/>
      <c r="CG737" s="325"/>
      <c r="CH737" s="325"/>
      <c r="CI737" s="325"/>
      <c r="CJ737" s="325"/>
      <c r="CK737" s="325"/>
      <c r="CL737" s="325"/>
      <c r="CM737" s="325"/>
      <c r="CN737" s="325"/>
      <c r="CO737" s="325"/>
      <c r="CP737" s="325"/>
      <c r="CQ737" s="325"/>
      <c r="CR737" s="325"/>
      <c r="CS737" s="325"/>
      <c r="CT737" s="325"/>
      <c r="CU737" s="325"/>
      <c r="CV737" s="325"/>
      <c r="CW737" s="325"/>
      <c r="CX737" s="325"/>
    </row>
    <row r="738" spans="1:102" s="36" customFormat="1" ht="15" hidden="1" customHeight="1">
      <c r="A738" s="329"/>
      <c r="B738" s="37" t="str">
        <f t="shared" ca="1" si="344"/>
        <v/>
      </c>
      <c r="C738" s="41" t="str">
        <f t="shared" ca="1" si="345"/>
        <v/>
      </c>
      <c r="D738" s="39" t="str">
        <f t="shared" ca="1" si="346"/>
        <v/>
      </c>
      <c r="E738" s="39" t="str">
        <f t="shared" ca="1" si="358"/>
        <v/>
      </c>
      <c r="F738" s="39" t="str">
        <f t="shared" ca="1" si="347"/>
        <v/>
      </c>
      <c r="G738" s="101"/>
      <c r="H738" s="39">
        <f t="shared" ca="1" si="338"/>
        <v>0</v>
      </c>
      <c r="J738" s="332"/>
      <c r="K738" s="37" t="str">
        <f t="shared" ca="1" si="348"/>
        <v/>
      </c>
      <c r="L738" s="41" t="str">
        <f t="shared" ca="1" si="349"/>
        <v/>
      </c>
      <c r="M738" s="39" t="str">
        <f t="shared" si="339"/>
        <v/>
      </c>
      <c r="N738" s="39" t="str">
        <f t="shared" ca="1" si="359"/>
        <v/>
      </c>
      <c r="O738" s="39" t="str">
        <f ca="1">IF(L738="","",ROUND(Q737*$O$5/payments_per_year,2))</f>
        <v/>
      </c>
      <c r="P738" s="101"/>
      <c r="Q738" s="39">
        <f t="shared" ca="1" si="360"/>
        <v>0</v>
      </c>
      <c r="R738" s="332"/>
      <c r="S738" s="37" t="str">
        <f t="shared" ca="1" si="350"/>
        <v/>
      </c>
      <c r="T738" s="41" t="str">
        <f t="shared" ca="1" si="351"/>
        <v/>
      </c>
      <c r="U738" s="39" t="str">
        <f t="shared" si="340"/>
        <v/>
      </c>
      <c r="V738" s="39" t="str">
        <f t="shared" ca="1" si="361"/>
        <v/>
      </c>
      <c r="W738" s="39">
        <f t="shared" ca="1" si="341"/>
        <v>0</v>
      </c>
      <c r="X738" s="40"/>
      <c r="Y738" s="39">
        <f t="shared" ca="1" si="362"/>
        <v>0</v>
      </c>
      <c r="Z738" s="327"/>
      <c r="AA738" s="37" t="str">
        <f t="shared" ca="1" si="352"/>
        <v/>
      </c>
      <c r="AB738" s="41" t="str">
        <f t="shared" ca="1" si="353"/>
        <v/>
      </c>
      <c r="AC738" s="39" t="str">
        <f t="shared" si="342"/>
        <v/>
      </c>
      <c r="AD738" s="39" t="str">
        <f t="shared" ca="1" si="363"/>
        <v/>
      </c>
      <c r="AE738" s="39" t="str">
        <f t="shared" ca="1" si="354"/>
        <v/>
      </c>
      <c r="AF738" s="40"/>
      <c r="AG738" s="39">
        <f t="shared" ca="1" si="364"/>
        <v>0</v>
      </c>
      <c r="AH738" s="339"/>
      <c r="AI738" s="37" t="str">
        <f t="shared" ca="1" si="355"/>
        <v/>
      </c>
      <c r="AJ738" s="41" t="str">
        <f t="shared" ca="1" si="356"/>
        <v/>
      </c>
      <c r="AK738" s="39" t="str">
        <f t="shared" si="343"/>
        <v/>
      </c>
      <c r="AL738" s="39" t="str">
        <f t="shared" ca="1" si="365"/>
        <v/>
      </c>
      <c r="AM738" s="39" t="str">
        <f t="shared" ca="1" si="357"/>
        <v/>
      </c>
      <c r="AN738" s="40"/>
      <c r="AO738" s="39">
        <f t="shared" ca="1" si="366"/>
        <v>0</v>
      </c>
      <c r="AP738" s="339"/>
      <c r="AW738" s="329"/>
      <c r="BI738" s="329"/>
      <c r="BJ738" s="329"/>
      <c r="BK738" s="329"/>
      <c r="BL738" s="329"/>
      <c r="BM738" s="329"/>
      <c r="BN738" s="329"/>
      <c r="BO738" s="329"/>
      <c r="BP738" s="329"/>
      <c r="BQ738" s="329"/>
      <c r="BR738" s="329"/>
      <c r="BS738" s="329"/>
      <c r="BT738" s="329"/>
      <c r="BU738" s="329"/>
      <c r="BV738" s="329"/>
      <c r="BW738" s="325"/>
      <c r="BX738" s="325"/>
      <c r="BY738" s="325"/>
      <c r="BZ738" s="325"/>
      <c r="CA738" s="325"/>
      <c r="CB738" s="325"/>
      <c r="CC738" s="325"/>
      <c r="CD738" s="325"/>
      <c r="CE738" s="325"/>
      <c r="CF738" s="325"/>
      <c r="CG738" s="325"/>
      <c r="CH738" s="325"/>
      <c r="CI738" s="325"/>
      <c r="CJ738" s="325"/>
      <c r="CK738" s="325"/>
      <c r="CL738" s="325"/>
      <c r="CM738" s="325"/>
      <c r="CN738" s="325"/>
      <c r="CO738" s="325"/>
      <c r="CP738" s="325"/>
      <c r="CQ738" s="325"/>
      <c r="CR738" s="325"/>
      <c r="CS738" s="325"/>
      <c r="CT738" s="325"/>
      <c r="CU738" s="325"/>
      <c r="CV738" s="325"/>
      <c r="CW738" s="325"/>
      <c r="CX738" s="325"/>
    </row>
    <row r="739" spans="1:102" s="36" customFormat="1" ht="15" hidden="1" customHeight="1">
      <c r="A739" s="329"/>
      <c r="B739" s="37" t="str">
        <f t="shared" ca="1" si="344"/>
        <v/>
      </c>
      <c r="C739" s="41" t="str">
        <f t="shared" ca="1" si="345"/>
        <v/>
      </c>
      <c r="D739" s="39" t="str">
        <f t="shared" ca="1" si="346"/>
        <v/>
      </c>
      <c r="E739" s="39" t="str">
        <f t="shared" ca="1" si="358"/>
        <v/>
      </c>
      <c r="F739" s="39" t="str">
        <f t="shared" ca="1" si="347"/>
        <v/>
      </c>
      <c r="G739" s="101"/>
      <c r="H739" s="39">
        <f t="shared" ca="1" si="338"/>
        <v>0</v>
      </c>
      <c r="J739" s="332"/>
      <c r="K739" s="37" t="str">
        <f t="shared" ca="1" si="348"/>
        <v/>
      </c>
      <c r="L739" s="41" t="str">
        <f t="shared" ca="1" si="349"/>
        <v/>
      </c>
      <c r="M739" s="39" t="str">
        <f t="shared" si="339"/>
        <v/>
      </c>
      <c r="N739" s="39" t="str">
        <f t="shared" ca="1" si="359"/>
        <v/>
      </c>
      <c r="O739" s="39">
        <f ca="1">ROUND(Q738*$O$5/payments_per_year,2)</f>
        <v>0</v>
      </c>
      <c r="P739" s="101"/>
      <c r="Q739" s="39">
        <f t="shared" ca="1" si="360"/>
        <v>0</v>
      </c>
      <c r="R739" s="332"/>
      <c r="S739" s="37" t="str">
        <f t="shared" ca="1" si="350"/>
        <v/>
      </c>
      <c r="T739" s="41" t="str">
        <f t="shared" ca="1" si="351"/>
        <v/>
      </c>
      <c r="U739" s="39" t="str">
        <f t="shared" si="340"/>
        <v/>
      </c>
      <c r="V739" s="39" t="str">
        <f t="shared" ca="1" si="361"/>
        <v/>
      </c>
      <c r="W739" s="39">
        <f t="shared" ca="1" si="341"/>
        <v>0</v>
      </c>
      <c r="X739" s="40"/>
      <c r="Y739" s="39">
        <f t="shared" ca="1" si="362"/>
        <v>0</v>
      </c>
      <c r="Z739" s="327"/>
      <c r="AA739" s="37" t="str">
        <f t="shared" ca="1" si="352"/>
        <v/>
      </c>
      <c r="AB739" s="41" t="str">
        <f t="shared" ca="1" si="353"/>
        <v/>
      </c>
      <c r="AC739" s="39" t="str">
        <f t="shared" si="342"/>
        <v/>
      </c>
      <c r="AD739" s="39" t="str">
        <f t="shared" ca="1" si="363"/>
        <v/>
      </c>
      <c r="AE739" s="39" t="str">
        <f t="shared" ca="1" si="354"/>
        <v/>
      </c>
      <c r="AF739" s="40"/>
      <c r="AG739" s="39">
        <f t="shared" ca="1" si="364"/>
        <v>0</v>
      </c>
      <c r="AH739" s="339"/>
      <c r="AI739" s="37" t="str">
        <f t="shared" ca="1" si="355"/>
        <v/>
      </c>
      <c r="AJ739" s="41" t="str">
        <f t="shared" ca="1" si="356"/>
        <v/>
      </c>
      <c r="AK739" s="39" t="str">
        <f t="shared" si="343"/>
        <v/>
      </c>
      <c r="AL739" s="39" t="str">
        <f t="shared" ca="1" si="365"/>
        <v/>
      </c>
      <c r="AM739" s="39" t="str">
        <f t="shared" ca="1" si="357"/>
        <v/>
      </c>
      <c r="AN739" s="40"/>
      <c r="AO739" s="39">
        <f t="shared" ca="1" si="366"/>
        <v>0</v>
      </c>
      <c r="AP739" s="339"/>
      <c r="AW739" s="329"/>
      <c r="BI739" s="329"/>
      <c r="BJ739" s="329"/>
      <c r="BK739" s="329"/>
      <c r="BL739" s="329"/>
      <c r="BM739" s="329"/>
      <c r="BN739" s="329"/>
      <c r="BO739" s="329"/>
      <c r="BP739" s="329"/>
      <c r="BQ739" s="329"/>
      <c r="BR739" s="329"/>
      <c r="BS739" s="329"/>
      <c r="BT739" s="329"/>
      <c r="BU739" s="329"/>
      <c r="BV739" s="329"/>
      <c r="BW739" s="325"/>
      <c r="BX739" s="325"/>
      <c r="BY739" s="325"/>
      <c r="BZ739" s="325"/>
      <c r="CA739" s="325"/>
      <c r="CB739" s="325"/>
      <c r="CC739" s="325"/>
      <c r="CD739" s="325"/>
      <c r="CE739" s="325"/>
      <c r="CF739" s="325"/>
      <c r="CG739" s="325"/>
      <c r="CH739" s="325"/>
      <c r="CI739" s="325"/>
      <c r="CJ739" s="325"/>
      <c r="CK739" s="325"/>
      <c r="CL739" s="325"/>
      <c r="CM739" s="325"/>
      <c r="CN739" s="325"/>
      <c r="CO739" s="325"/>
      <c r="CP739" s="325"/>
      <c r="CQ739" s="325"/>
      <c r="CR739" s="325"/>
      <c r="CS739" s="325"/>
      <c r="CT739" s="325"/>
      <c r="CU739" s="325"/>
      <c r="CV739" s="325"/>
      <c r="CW739" s="325"/>
      <c r="CX739" s="325"/>
    </row>
    <row r="740" spans="1:102" s="36" customFormat="1" ht="15" hidden="1" customHeight="1">
      <c r="A740" s="329"/>
      <c r="B740" s="37" t="str">
        <f t="shared" ca="1" si="344"/>
        <v/>
      </c>
      <c r="C740" s="41" t="str">
        <f t="shared" ca="1" si="345"/>
        <v/>
      </c>
      <c r="D740" s="39" t="str">
        <f t="shared" ca="1" si="346"/>
        <v/>
      </c>
      <c r="E740" s="39" t="str">
        <f t="shared" ca="1" si="358"/>
        <v/>
      </c>
      <c r="F740" s="39" t="str">
        <f t="shared" ca="1" si="347"/>
        <v/>
      </c>
      <c r="G740" s="101"/>
      <c r="H740" s="39">
        <f t="shared" ca="1" si="338"/>
        <v>0</v>
      </c>
      <c r="J740" s="332"/>
      <c r="K740" s="37" t="str">
        <f t="shared" ca="1" si="348"/>
        <v/>
      </c>
      <c r="L740" s="41" t="str">
        <f t="shared" ca="1" si="349"/>
        <v/>
      </c>
      <c r="M740" s="39" t="str">
        <f t="shared" si="339"/>
        <v/>
      </c>
      <c r="N740" s="39" t="str">
        <f t="shared" ca="1" si="359"/>
        <v/>
      </c>
      <c r="O740" s="39" t="str">
        <f ca="1">IF(L740="","",ROUND(Q739*$O$5/payments_per_year,2))</f>
        <v/>
      </c>
      <c r="P740" s="101"/>
      <c r="Q740" s="39">
        <f t="shared" ca="1" si="360"/>
        <v>0</v>
      </c>
      <c r="R740" s="332"/>
      <c r="S740" s="37" t="str">
        <f t="shared" ca="1" si="350"/>
        <v/>
      </c>
      <c r="T740" s="41" t="str">
        <f t="shared" ca="1" si="351"/>
        <v/>
      </c>
      <c r="U740" s="39" t="str">
        <f t="shared" si="340"/>
        <v/>
      </c>
      <c r="V740" s="39" t="str">
        <f t="shared" ca="1" si="361"/>
        <v/>
      </c>
      <c r="W740" s="39">
        <f t="shared" ca="1" si="341"/>
        <v>0</v>
      </c>
      <c r="X740" s="40"/>
      <c r="Y740" s="39">
        <f t="shared" ca="1" si="362"/>
        <v>0</v>
      </c>
      <c r="Z740" s="327"/>
      <c r="AA740" s="37" t="str">
        <f t="shared" ca="1" si="352"/>
        <v/>
      </c>
      <c r="AB740" s="41" t="str">
        <f t="shared" ca="1" si="353"/>
        <v/>
      </c>
      <c r="AC740" s="39" t="str">
        <f t="shared" si="342"/>
        <v/>
      </c>
      <c r="AD740" s="39" t="str">
        <f t="shared" ca="1" si="363"/>
        <v/>
      </c>
      <c r="AE740" s="39" t="str">
        <f t="shared" ca="1" si="354"/>
        <v/>
      </c>
      <c r="AF740" s="40"/>
      <c r="AG740" s="39">
        <f t="shared" ca="1" si="364"/>
        <v>0</v>
      </c>
      <c r="AH740" s="339"/>
      <c r="AI740" s="37" t="str">
        <f t="shared" ca="1" si="355"/>
        <v/>
      </c>
      <c r="AJ740" s="41" t="str">
        <f t="shared" ca="1" si="356"/>
        <v/>
      </c>
      <c r="AK740" s="39" t="str">
        <f t="shared" si="343"/>
        <v/>
      </c>
      <c r="AL740" s="39" t="str">
        <f t="shared" ca="1" si="365"/>
        <v/>
      </c>
      <c r="AM740" s="39" t="str">
        <f t="shared" ca="1" si="357"/>
        <v/>
      </c>
      <c r="AN740" s="40"/>
      <c r="AO740" s="39">
        <f t="shared" ca="1" si="366"/>
        <v>0</v>
      </c>
      <c r="AP740" s="339"/>
      <c r="AW740" s="329"/>
      <c r="BI740" s="329"/>
      <c r="BJ740" s="329"/>
      <c r="BK740" s="329"/>
      <c r="BL740" s="329"/>
      <c r="BM740" s="329"/>
      <c r="BN740" s="329"/>
      <c r="BO740" s="329"/>
      <c r="BP740" s="329"/>
      <c r="BQ740" s="329"/>
      <c r="BR740" s="329"/>
      <c r="BS740" s="329"/>
      <c r="BT740" s="329"/>
      <c r="BU740" s="329"/>
      <c r="BV740" s="329"/>
      <c r="BW740" s="325"/>
      <c r="BX740" s="325"/>
      <c r="BY740" s="325"/>
      <c r="BZ740" s="325"/>
      <c r="CA740" s="325"/>
      <c r="CB740" s="325"/>
      <c r="CC740" s="325"/>
      <c r="CD740" s="325"/>
      <c r="CE740" s="325"/>
      <c r="CF740" s="325"/>
      <c r="CG740" s="325"/>
      <c r="CH740" s="325"/>
      <c r="CI740" s="325"/>
      <c r="CJ740" s="325"/>
      <c r="CK740" s="325"/>
      <c r="CL740" s="325"/>
      <c r="CM740" s="325"/>
      <c r="CN740" s="325"/>
      <c r="CO740" s="325"/>
      <c r="CP740" s="325"/>
      <c r="CQ740" s="325"/>
      <c r="CR740" s="325"/>
      <c r="CS740" s="325"/>
      <c r="CT740" s="325"/>
      <c r="CU740" s="325"/>
      <c r="CV740" s="325"/>
      <c r="CW740" s="325"/>
      <c r="CX740" s="325"/>
    </row>
    <row r="741" spans="1:102" s="36" customFormat="1" ht="15" hidden="1" customHeight="1">
      <c r="A741" s="329"/>
      <c r="B741" s="37" t="str">
        <f t="shared" ca="1" si="344"/>
        <v/>
      </c>
      <c r="C741" s="41" t="str">
        <f t="shared" ca="1" si="345"/>
        <v/>
      </c>
      <c r="D741" s="39" t="str">
        <f t="shared" ca="1" si="346"/>
        <v/>
      </c>
      <c r="E741" s="39" t="str">
        <f t="shared" ca="1" si="358"/>
        <v/>
      </c>
      <c r="F741" s="39" t="str">
        <f t="shared" ca="1" si="347"/>
        <v/>
      </c>
      <c r="G741" s="101"/>
      <c r="H741" s="39">
        <f t="shared" ca="1" si="338"/>
        <v>0</v>
      </c>
      <c r="J741" s="332"/>
      <c r="K741" s="37" t="str">
        <f t="shared" ca="1" si="348"/>
        <v/>
      </c>
      <c r="L741" s="41" t="str">
        <f t="shared" ca="1" si="349"/>
        <v/>
      </c>
      <c r="M741" s="39" t="str">
        <f t="shared" si="339"/>
        <v/>
      </c>
      <c r="N741" s="39" t="str">
        <f t="shared" ca="1" si="359"/>
        <v/>
      </c>
      <c r="O741" s="39">
        <f ca="1">ROUND(Q740*$O$5/payments_per_year,2)</f>
        <v>0</v>
      </c>
      <c r="P741" s="101"/>
      <c r="Q741" s="39">
        <f t="shared" ca="1" si="360"/>
        <v>0</v>
      </c>
      <c r="R741" s="332"/>
      <c r="S741" s="37" t="str">
        <f t="shared" ca="1" si="350"/>
        <v/>
      </c>
      <c r="T741" s="41" t="str">
        <f t="shared" ca="1" si="351"/>
        <v/>
      </c>
      <c r="U741" s="39" t="str">
        <f t="shared" si="340"/>
        <v/>
      </c>
      <c r="V741" s="39" t="str">
        <f t="shared" ca="1" si="361"/>
        <v/>
      </c>
      <c r="W741" s="39">
        <f t="shared" ca="1" si="341"/>
        <v>0</v>
      </c>
      <c r="X741" s="40"/>
      <c r="Y741" s="39">
        <f t="shared" ca="1" si="362"/>
        <v>0</v>
      </c>
      <c r="Z741" s="327"/>
      <c r="AA741" s="37" t="str">
        <f t="shared" ca="1" si="352"/>
        <v/>
      </c>
      <c r="AB741" s="41" t="str">
        <f t="shared" ca="1" si="353"/>
        <v/>
      </c>
      <c r="AC741" s="39" t="str">
        <f t="shared" si="342"/>
        <v/>
      </c>
      <c r="AD741" s="39" t="str">
        <f t="shared" ca="1" si="363"/>
        <v/>
      </c>
      <c r="AE741" s="39" t="str">
        <f t="shared" ca="1" si="354"/>
        <v/>
      </c>
      <c r="AF741" s="40"/>
      <c r="AG741" s="39">
        <f t="shared" ca="1" si="364"/>
        <v>0</v>
      </c>
      <c r="AH741" s="339"/>
      <c r="AI741" s="37" t="str">
        <f t="shared" ca="1" si="355"/>
        <v/>
      </c>
      <c r="AJ741" s="41" t="str">
        <f t="shared" ca="1" si="356"/>
        <v/>
      </c>
      <c r="AK741" s="39" t="str">
        <f t="shared" si="343"/>
        <v/>
      </c>
      <c r="AL741" s="39" t="str">
        <f t="shared" ca="1" si="365"/>
        <v/>
      </c>
      <c r="AM741" s="39" t="str">
        <f t="shared" ca="1" si="357"/>
        <v/>
      </c>
      <c r="AN741" s="40"/>
      <c r="AO741" s="39">
        <f t="shared" ca="1" si="366"/>
        <v>0</v>
      </c>
      <c r="AP741" s="339"/>
      <c r="AW741" s="329"/>
      <c r="BI741" s="329"/>
      <c r="BJ741" s="329"/>
      <c r="BK741" s="329"/>
      <c r="BL741" s="329"/>
      <c r="BM741" s="329"/>
      <c r="BN741" s="329"/>
      <c r="BO741" s="329"/>
      <c r="BP741" s="329"/>
      <c r="BQ741" s="329"/>
      <c r="BR741" s="329"/>
      <c r="BS741" s="329"/>
      <c r="BT741" s="329"/>
      <c r="BU741" s="329"/>
      <c r="BV741" s="329"/>
      <c r="BW741" s="325"/>
      <c r="BX741" s="325"/>
      <c r="BY741" s="325"/>
      <c r="BZ741" s="325"/>
      <c r="CA741" s="325"/>
      <c r="CB741" s="325"/>
      <c r="CC741" s="325"/>
      <c r="CD741" s="325"/>
      <c r="CE741" s="325"/>
      <c r="CF741" s="325"/>
      <c r="CG741" s="325"/>
      <c r="CH741" s="325"/>
      <c r="CI741" s="325"/>
      <c r="CJ741" s="325"/>
      <c r="CK741" s="325"/>
      <c r="CL741" s="325"/>
      <c r="CM741" s="325"/>
      <c r="CN741" s="325"/>
      <c r="CO741" s="325"/>
      <c r="CP741" s="325"/>
      <c r="CQ741" s="325"/>
      <c r="CR741" s="325"/>
      <c r="CS741" s="325"/>
      <c r="CT741" s="325"/>
      <c r="CU741" s="325"/>
      <c r="CV741" s="325"/>
      <c r="CW741" s="325"/>
      <c r="CX741" s="325"/>
    </row>
    <row r="742" spans="1:102" s="36" customFormat="1" ht="15" hidden="1" customHeight="1">
      <c r="A742" s="329"/>
      <c r="B742" s="37" t="str">
        <f t="shared" ca="1" si="344"/>
        <v/>
      </c>
      <c r="C742" s="41" t="str">
        <f t="shared" ca="1" si="345"/>
        <v/>
      </c>
      <c r="D742" s="39" t="str">
        <f t="shared" ca="1" si="346"/>
        <v/>
      </c>
      <c r="E742" s="39" t="str">
        <f t="shared" ca="1" si="358"/>
        <v/>
      </c>
      <c r="F742" s="39" t="str">
        <f t="shared" ca="1" si="347"/>
        <v/>
      </c>
      <c r="G742" s="101"/>
      <c r="H742" s="39">
        <f t="shared" ca="1" si="338"/>
        <v>0</v>
      </c>
      <c r="J742" s="332"/>
      <c r="K742" s="37" t="str">
        <f t="shared" ca="1" si="348"/>
        <v/>
      </c>
      <c r="L742" s="41" t="str">
        <f t="shared" ca="1" si="349"/>
        <v/>
      </c>
      <c r="M742" s="39" t="str">
        <f t="shared" si="339"/>
        <v/>
      </c>
      <c r="N742" s="39" t="str">
        <f t="shared" ca="1" si="359"/>
        <v/>
      </c>
      <c r="O742" s="39" t="str">
        <f ca="1">IF(L742="","",ROUND(Q741*$O$5/payments_per_year,2))</f>
        <v/>
      </c>
      <c r="P742" s="101"/>
      <c r="Q742" s="39">
        <f t="shared" ca="1" si="360"/>
        <v>0</v>
      </c>
      <c r="R742" s="332"/>
      <c r="S742" s="37" t="str">
        <f t="shared" ca="1" si="350"/>
        <v/>
      </c>
      <c r="T742" s="41" t="str">
        <f t="shared" ca="1" si="351"/>
        <v/>
      </c>
      <c r="U742" s="39" t="str">
        <f t="shared" si="340"/>
        <v/>
      </c>
      <c r="V742" s="39" t="str">
        <f t="shared" ca="1" si="361"/>
        <v/>
      </c>
      <c r="W742" s="39">
        <f t="shared" ca="1" si="341"/>
        <v>0</v>
      </c>
      <c r="X742" s="40"/>
      <c r="Y742" s="39">
        <f t="shared" ca="1" si="362"/>
        <v>0</v>
      </c>
      <c r="Z742" s="327"/>
      <c r="AA742" s="37" t="str">
        <f t="shared" ca="1" si="352"/>
        <v/>
      </c>
      <c r="AB742" s="41" t="str">
        <f t="shared" ca="1" si="353"/>
        <v/>
      </c>
      <c r="AC742" s="39" t="str">
        <f t="shared" si="342"/>
        <v/>
      </c>
      <c r="AD742" s="39" t="str">
        <f t="shared" ca="1" si="363"/>
        <v/>
      </c>
      <c r="AE742" s="39" t="str">
        <f t="shared" ca="1" si="354"/>
        <v/>
      </c>
      <c r="AF742" s="40"/>
      <c r="AG742" s="39">
        <f t="shared" ca="1" si="364"/>
        <v>0</v>
      </c>
      <c r="AH742" s="339"/>
      <c r="AI742" s="37" t="str">
        <f t="shared" ca="1" si="355"/>
        <v/>
      </c>
      <c r="AJ742" s="41" t="str">
        <f t="shared" ca="1" si="356"/>
        <v/>
      </c>
      <c r="AK742" s="39" t="str">
        <f t="shared" si="343"/>
        <v/>
      </c>
      <c r="AL742" s="39" t="str">
        <f t="shared" ca="1" si="365"/>
        <v/>
      </c>
      <c r="AM742" s="39" t="str">
        <f t="shared" ca="1" si="357"/>
        <v/>
      </c>
      <c r="AN742" s="40"/>
      <c r="AO742" s="39">
        <f t="shared" ca="1" si="366"/>
        <v>0</v>
      </c>
      <c r="AP742" s="339"/>
      <c r="AW742" s="329"/>
      <c r="BI742" s="329"/>
      <c r="BJ742" s="329"/>
      <c r="BK742" s="329"/>
      <c r="BL742" s="329"/>
      <c r="BM742" s="329"/>
      <c r="BN742" s="329"/>
      <c r="BO742" s="329"/>
      <c r="BP742" s="329"/>
      <c r="BQ742" s="329"/>
      <c r="BR742" s="329"/>
      <c r="BS742" s="329"/>
      <c r="BT742" s="329"/>
      <c r="BU742" s="329"/>
      <c r="BV742" s="329"/>
      <c r="BW742" s="325"/>
      <c r="BX742" s="325"/>
      <c r="BY742" s="325"/>
      <c r="BZ742" s="325"/>
      <c r="CA742" s="325"/>
      <c r="CB742" s="325"/>
      <c r="CC742" s="325"/>
      <c r="CD742" s="325"/>
      <c r="CE742" s="325"/>
      <c r="CF742" s="325"/>
      <c r="CG742" s="325"/>
      <c r="CH742" s="325"/>
      <c r="CI742" s="325"/>
      <c r="CJ742" s="325"/>
      <c r="CK742" s="325"/>
      <c r="CL742" s="325"/>
      <c r="CM742" s="325"/>
      <c r="CN742" s="325"/>
      <c r="CO742" s="325"/>
      <c r="CP742" s="325"/>
      <c r="CQ742" s="325"/>
      <c r="CR742" s="325"/>
      <c r="CS742" s="325"/>
      <c r="CT742" s="325"/>
      <c r="CU742" s="325"/>
      <c r="CV742" s="325"/>
      <c r="CW742" s="325"/>
      <c r="CX742" s="325"/>
    </row>
    <row r="743" spans="1:102" s="36" customFormat="1" ht="15" hidden="1" customHeight="1">
      <c r="A743" s="329"/>
      <c r="B743" s="37" t="str">
        <f t="shared" ca="1" si="344"/>
        <v/>
      </c>
      <c r="C743" s="41" t="str">
        <f t="shared" ca="1" si="345"/>
        <v/>
      </c>
      <c r="D743" s="39" t="str">
        <f t="shared" ca="1" si="346"/>
        <v/>
      </c>
      <c r="E743" s="39" t="str">
        <f t="shared" ca="1" si="358"/>
        <v/>
      </c>
      <c r="F743" s="39" t="str">
        <f t="shared" ca="1" si="347"/>
        <v/>
      </c>
      <c r="G743" s="101"/>
      <c r="H743" s="39">
        <f t="shared" ca="1" si="338"/>
        <v>0</v>
      </c>
      <c r="J743" s="332"/>
      <c r="K743" s="37" t="str">
        <f t="shared" ca="1" si="348"/>
        <v/>
      </c>
      <c r="L743" s="41" t="str">
        <f t="shared" ca="1" si="349"/>
        <v/>
      </c>
      <c r="M743" s="39" t="str">
        <f t="shared" si="339"/>
        <v/>
      </c>
      <c r="N743" s="39" t="str">
        <f t="shared" ca="1" si="359"/>
        <v/>
      </c>
      <c r="O743" s="39">
        <f ca="1">ROUND(Q742*$O$5/payments_per_year,2)</f>
        <v>0</v>
      </c>
      <c r="P743" s="101"/>
      <c r="Q743" s="39">
        <f t="shared" ca="1" si="360"/>
        <v>0</v>
      </c>
      <c r="R743" s="332"/>
      <c r="S743" s="37" t="str">
        <f t="shared" ca="1" si="350"/>
        <v/>
      </c>
      <c r="T743" s="41" t="str">
        <f t="shared" ca="1" si="351"/>
        <v/>
      </c>
      <c r="U743" s="39" t="str">
        <f t="shared" si="340"/>
        <v/>
      </c>
      <c r="V743" s="39" t="str">
        <f t="shared" ca="1" si="361"/>
        <v/>
      </c>
      <c r="W743" s="39">
        <f t="shared" ca="1" si="341"/>
        <v>0</v>
      </c>
      <c r="X743" s="40"/>
      <c r="Y743" s="39">
        <f t="shared" ca="1" si="362"/>
        <v>0</v>
      </c>
      <c r="Z743" s="327"/>
      <c r="AA743" s="37" t="str">
        <f t="shared" ca="1" si="352"/>
        <v/>
      </c>
      <c r="AB743" s="41" t="str">
        <f t="shared" ca="1" si="353"/>
        <v/>
      </c>
      <c r="AC743" s="39" t="str">
        <f t="shared" si="342"/>
        <v/>
      </c>
      <c r="AD743" s="39" t="str">
        <f t="shared" ca="1" si="363"/>
        <v/>
      </c>
      <c r="AE743" s="39" t="str">
        <f t="shared" ca="1" si="354"/>
        <v/>
      </c>
      <c r="AF743" s="40"/>
      <c r="AG743" s="39">
        <f t="shared" ca="1" si="364"/>
        <v>0</v>
      </c>
      <c r="AH743" s="339"/>
      <c r="AI743" s="37" t="str">
        <f t="shared" ca="1" si="355"/>
        <v/>
      </c>
      <c r="AJ743" s="41" t="str">
        <f t="shared" ca="1" si="356"/>
        <v/>
      </c>
      <c r="AK743" s="39" t="str">
        <f t="shared" si="343"/>
        <v/>
      </c>
      <c r="AL743" s="39" t="str">
        <f t="shared" ca="1" si="365"/>
        <v/>
      </c>
      <c r="AM743" s="39" t="str">
        <f t="shared" ca="1" si="357"/>
        <v/>
      </c>
      <c r="AN743" s="40"/>
      <c r="AO743" s="39">
        <f t="shared" ca="1" si="366"/>
        <v>0</v>
      </c>
      <c r="AP743" s="339"/>
      <c r="AW743" s="329"/>
      <c r="BI743" s="329"/>
      <c r="BJ743" s="329"/>
      <c r="BK743" s="329"/>
      <c r="BL743" s="329"/>
      <c r="BM743" s="329"/>
      <c r="BN743" s="329"/>
      <c r="BO743" s="329"/>
      <c r="BP743" s="329"/>
      <c r="BQ743" s="329"/>
      <c r="BR743" s="329"/>
      <c r="BS743" s="329"/>
      <c r="BT743" s="329"/>
      <c r="BU743" s="329"/>
      <c r="BV743" s="329"/>
      <c r="BW743" s="325"/>
      <c r="BX743" s="325"/>
      <c r="BY743" s="325"/>
      <c r="BZ743" s="325"/>
      <c r="CA743" s="325"/>
      <c r="CB743" s="325"/>
      <c r="CC743" s="325"/>
      <c r="CD743" s="325"/>
      <c r="CE743" s="325"/>
      <c r="CF743" s="325"/>
      <c r="CG743" s="325"/>
      <c r="CH743" s="325"/>
      <c r="CI743" s="325"/>
      <c r="CJ743" s="325"/>
      <c r="CK743" s="325"/>
      <c r="CL743" s="325"/>
      <c r="CM743" s="325"/>
      <c r="CN743" s="325"/>
      <c r="CO743" s="325"/>
      <c r="CP743" s="325"/>
      <c r="CQ743" s="325"/>
      <c r="CR743" s="325"/>
      <c r="CS743" s="325"/>
      <c r="CT743" s="325"/>
      <c r="CU743" s="325"/>
      <c r="CV743" s="325"/>
      <c r="CW743" s="325"/>
      <c r="CX743" s="325"/>
    </row>
    <row r="744" spans="1:102" s="36" customFormat="1" ht="15" hidden="1" customHeight="1">
      <c r="A744" s="329"/>
      <c r="B744" s="37" t="str">
        <f t="shared" ca="1" si="344"/>
        <v/>
      </c>
      <c r="C744" s="41" t="str">
        <f t="shared" ca="1" si="345"/>
        <v/>
      </c>
      <c r="D744" s="39" t="str">
        <f t="shared" ca="1" si="346"/>
        <v/>
      </c>
      <c r="E744" s="39" t="str">
        <f t="shared" ca="1" si="358"/>
        <v/>
      </c>
      <c r="F744" s="39" t="str">
        <f t="shared" ca="1" si="347"/>
        <v/>
      </c>
      <c r="G744" s="101"/>
      <c r="H744" s="39">
        <f t="shared" ca="1" si="338"/>
        <v>0</v>
      </c>
      <c r="J744" s="332"/>
      <c r="K744" s="37" t="str">
        <f t="shared" ca="1" si="348"/>
        <v/>
      </c>
      <c r="L744" s="41" t="str">
        <f t="shared" ca="1" si="349"/>
        <v/>
      </c>
      <c r="M744" s="39" t="str">
        <f t="shared" si="339"/>
        <v/>
      </c>
      <c r="N744" s="39" t="str">
        <f t="shared" ca="1" si="359"/>
        <v/>
      </c>
      <c r="O744" s="39" t="str">
        <f ca="1">IF(L744="","",ROUND(Q743*$O$5/payments_per_year,2))</f>
        <v/>
      </c>
      <c r="P744" s="101"/>
      <c r="Q744" s="39">
        <f t="shared" ca="1" si="360"/>
        <v>0</v>
      </c>
      <c r="R744" s="332"/>
      <c r="S744" s="37" t="str">
        <f t="shared" ca="1" si="350"/>
        <v/>
      </c>
      <c r="T744" s="41" t="str">
        <f t="shared" ca="1" si="351"/>
        <v/>
      </c>
      <c r="U744" s="39" t="str">
        <f t="shared" si="340"/>
        <v/>
      </c>
      <c r="V744" s="39" t="str">
        <f t="shared" ca="1" si="361"/>
        <v/>
      </c>
      <c r="W744" s="39">
        <f t="shared" ca="1" si="341"/>
        <v>0</v>
      </c>
      <c r="X744" s="40"/>
      <c r="Y744" s="39">
        <f t="shared" ca="1" si="362"/>
        <v>0</v>
      </c>
      <c r="Z744" s="327"/>
      <c r="AA744" s="37" t="str">
        <f t="shared" ca="1" si="352"/>
        <v/>
      </c>
      <c r="AB744" s="41" t="str">
        <f t="shared" ca="1" si="353"/>
        <v/>
      </c>
      <c r="AC744" s="39" t="str">
        <f t="shared" si="342"/>
        <v/>
      </c>
      <c r="AD744" s="39" t="str">
        <f t="shared" ca="1" si="363"/>
        <v/>
      </c>
      <c r="AE744" s="39" t="str">
        <f t="shared" ca="1" si="354"/>
        <v/>
      </c>
      <c r="AF744" s="40"/>
      <c r="AG744" s="39">
        <f t="shared" ca="1" si="364"/>
        <v>0</v>
      </c>
      <c r="AH744" s="339"/>
      <c r="AI744" s="37" t="str">
        <f t="shared" ca="1" si="355"/>
        <v/>
      </c>
      <c r="AJ744" s="41" t="str">
        <f t="shared" ca="1" si="356"/>
        <v/>
      </c>
      <c r="AK744" s="39" t="str">
        <f t="shared" si="343"/>
        <v/>
      </c>
      <c r="AL744" s="39" t="str">
        <f t="shared" ca="1" si="365"/>
        <v/>
      </c>
      <c r="AM744" s="39" t="str">
        <f t="shared" ca="1" si="357"/>
        <v/>
      </c>
      <c r="AN744" s="40"/>
      <c r="AO744" s="39">
        <f t="shared" ca="1" si="366"/>
        <v>0</v>
      </c>
      <c r="AP744" s="339"/>
      <c r="AW744" s="329"/>
      <c r="BI744" s="329"/>
      <c r="BJ744" s="329"/>
      <c r="BK744" s="329"/>
      <c r="BL744" s="329"/>
      <c r="BM744" s="329"/>
      <c r="BN744" s="329"/>
      <c r="BO744" s="329"/>
      <c r="BP744" s="329"/>
      <c r="BQ744" s="329"/>
      <c r="BR744" s="329"/>
      <c r="BS744" s="329"/>
      <c r="BT744" s="329"/>
      <c r="BU744" s="329"/>
      <c r="BV744" s="329"/>
      <c r="BW744" s="325"/>
      <c r="BX744" s="325"/>
      <c r="BY744" s="325"/>
      <c r="BZ744" s="325"/>
      <c r="CA744" s="325"/>
      <c r="CB744" s="325"/>
      <c r="CC744" s="325"/>
      <c r="CD744" s="325"/>
      <c r="CE744" s="325"/>
      <c r="CF744" s="325"/>
      <c r="CG744" s="325"/>
      <c r="CH744" s="325"/>
      <c r="CI744" s="325"/>
      <c r="CJ744" s="325"/>
      <c r="CK744" s="325"/>
      <c r="CL744" s="325"/>
      <c r="CM744" s="325"/>
      <c r="CN744" s="325"/>
      <c r="CO744" s="325"/>
      <c r="CP744" s="325"/>
      <c r="CQ744" s="325"/>
      <c r="CR744" s="325"/>
      <c r="CS744" s="325"/>
      <c r="CT744" s="325"/>
      <c r="CU744" s="325"/>
      <c r="CV744" s="325"/>
      <c r="CW744" s="325"/>
      <c r="CX744" s="325"/>
    </row>
    <row r="745" spans="1:102" s="36" customFormat="1" ht="15" hidden="1" customHeight="1">
      <c r="A745" s="329"/>
      <c r="B745" s="37" t="str">
        <f t="shared" ca="1" si="344"/>
        <v/>
      </c>
      <c r="C745" s="41" t="str">
        <f t="shared" ca="1" si="345"/>
        <v/>
      </c>
      <c r="D745" s="39" t="str">
        <f t="shared" ca="1" si="346"/>
        <v/>
      </c>
      <c r="E745" s="39" t="str">
        <f t="shared" ca="1" si="358"/>
        <v/>
      </c>
      <c r="F745" s="39" t="str">
        <f t="shared" ca="1" si="347"/>
        <v/>
      </c>
      <c r="G745" s="101"/>
      <c r="H745" s="39">
        <f t="shared" ca="1" si="338"/>
        <v>0</v>
      </c>
      <c r="J745" s="332"/>
      <c r="K745" s="37" t="str">
        <f t="shared" ca="1" si="348"/>
        <v/>
      </c>
      <c r="L745" s="41" t="str">
        <f t="shared" ca="1" si="349"/>
        <v/>
      </c>
      <c r="M745" s="39" t="str">
        <f t="shared" si="339"/>
        <v/>
      </c>
      <c r="N745" s="39" t="str">
        <f t="shared" ca="1" si="359"/>
        <v/>
      </c>
      <c r="O745" s="39">
        <f ca="1">ROUND(Q744*$O$5/payments_per_year,2)</f>
        <v>0</v>
      </c>
      <c r="P745" s="101"/>
      <c r="Q745" s="39">
        <f t="shared" ca="1" si="360"/>
        <v>0</v>
      </c>
      <c r="R745" s="332"/>
      <c r="S745" s="37" t="str">
        <f t="shared" ca="1" si="350"/>
        <v/>
      </c>
      <c r="T745" s="41" t="str">
        <f t="shared" ca="1" si="351"/>
        <v/>
      </c>
      <c r="U745" s="39" t="str">
        <f t="shared" si="340"/>
        <v/>
      </c>
      <c r="V745" s="39" t="str">
        <f t="shared" ca="1" si="361"/>
        <v/>
      </c>
      <c r="W745" s="39">
        <f t="shared" ca="1" si="341"/>
        <v>0</v>
      </c>
      <c r="X745" s="40"/>
      <c r="Y745" s="39">
        <f t="shared" ca="1" si="362"/>
        <v>0</v>
      </c>
      <c r="Z745" s="327"/>
      <c r="AA745" s="37" t="str">
        <f t="shared" ca="1" si="352"/>
        <v/>
      </c>
      <c r="AB745" s="41" t="str">
        <f t="shared" ca="1" si="353"/>
        <v/>
      </c>
      <c r="AC745" s="39" t="str">
        <f t="shared" si="342"/>
        <v/>
      </c>
      <c r="AD745" s="39" t="str">
        <f t="shared" ca="1" si="363"/>
        <v/>
      </c>
      <c r="AE745" s="39" t="str">
        <f t="shared" ca="1" si="354"/>
        <v/>
      </c>
      <c r="AF745" s="40"/>
      <c r="AG745" s="39">
        <f t="shared" ca="1" si="364"/>
        <v>0</v>
      </c>
      <c r="AH745" s="339"/>
      <c r="AI745" s="37" t="str">
        <f t="shared" ca="1" si="355"/>
        <v/>
      </c>
      <c r="AJ745" s="41" t="str">
        <f t="shared" ca="1" si="356"/>
        <v/>
      </c>
      <c r="AK745" s="39" t="str">
        <f t="shared" si="343"/>
        <v/>
      </c>
      <c r="AL745" s="39" t="str">
        <f t="shared" ca="1" si="365"/>
        <v/>
      </c>
      <c r="AM745" s="39" t="str">
        <f t="shared" ca="1" si="357"/>
        <v/>
      </c>
      <c r="AN745" s="40"/>
      <c r="AO745" s="39">
        <f t="shared" ca="1" si="366"/>
        <v>0</v>
      </c>
      <c r="AP745" s="339"/>
      <c r="AW745" s="329"/>
      <c r="BI745" s="329"/>
      <c r="BJ745" s="329"/>
      <c r="BK745" s="329"/>
      <c r="BL745" s="329"/>
      <c r="BM745" s="329"/>
      <c r="BN745" s="329"/>
      <c r="BO745" s="329"/>
      <c r="BP745" s="329"/>
      <c r="BQ745" s="329"/>
      <c r="BR745" s="329"/>
      <c r="BS745" s="329"/>
      <c r="BT745" s="329"/>
      <c r="BU745" s="329"/>
      <c r="BV745" s="329"/>
      <c r="BW745" s="325"/>
      <c r="BX745" s="325"/>
      <c r="BY745" s="325"/>
      <c r="BZ745" s="325"/>
      <c r="CA745" s="325"/>
      <c r="CB745" s="325"/>
      <c r="CC745" s="325"/>
      <c r="CD745" s="325"/>
      <c r="CE745" s="325"/>
      <c r="CF745" s="325"/>
      <c r="CG745" s="325"/>
      <c r="CH745" s="325"/>
      <c r="CI745" s="325"/>
      <c r="CJ745" s="325"/>
      <c r="CK745" s="325"/>
      <c r="CL745" s="325"/>
      <c r="CM745" s="325"/>
      <c r="CN745" s="325"/>
      <c r="CO745" s="325"/>
      <c r="CP745" s="325"/>
      <c r="CQ745" s="325"/>
      <c r="CR745" s="325"/>
      <c r="CS745" s="325"/>
      <c r="CT745" s="325"/>
      <c r="CU745" s="325"/>
      <c r="CV745" s="325"/>
      <c r="CW745" s="325"/>
      <c r="CX745" s="325"/>
    </row>
    <row r="746" spans="1:102" s="36" customFormat="1" ht="15" hidden="1" customHeight="1">
      <c r="A746" s="329"/>
      <c r="B746" s="37" t="str">
        <f t="shared" ca="1" si="344"/>
        <v/>
      </c>
      <c r="C746" s="41" t="str">
        <f t="shared" ca="1" si="345"/>
        <v/>
      </c>
      <c r="D746" s="39" t="str">
        <f t="shared" ca="1" si="346"/>
        <v/>
      </c>
      <c r="E746" s="39" t="str">
        <f t="shared" ca="1" si="358"/>
        <v/>
      </c>
      <c r="F746" s="39" t="str">
        <f t="shared" ca="1" si="347"/>
        <v/>
      </c>
      <c r="G746" s="101"/>
      <c r="H746" s="39">
        <f t="shared" ca="1" si="338"/>
        <v>0</v>
      </c>
      <c r="J746" s="332"/>
      <c r="K746" s="37" t="str">
        <f t="shared" ca="1" si="348"/>
        <v/>
      </c>
      <c r="L746" s="41" t="str">
        <f t="shared" ca="1" si="349"/>
        <v/>
      </c>
      <c r="M746" s="39" t="str">
        <f t="shared" si="339"/>
        <v/>
      </c>
      <c r="N746" s="39" t="str">
        <f t="shared" ca="1" si="359"/>
        <v/>
      </c>
      <c r="O746" s="39" t="str">
        <f ca="1">IF(L746="","",ROUND(Q745*$O$5/payments_per_year,2))</f>
        <v/>
      </c>
      <c r="P746" s="101"/>
      <c r="Q746" s="39">
        <f t="shared" ca="1" si="360"/>
        <v>0</v>
      </c>
      <c r="R746" s="332"/>
      <c r="S746" s="37" t="str">
        <f t="shared" ca="1" si="350"/>
        <v/>
      </c>
      <c r="T746" s="41" t="str">
        <f t="shared" ca="1" si="351"/>
        <v/>
      </c>
      <c r="U746" s="39" t="str">
        <f t="shared" si="340"/>
        <v/>
      </c>
      <c r="V746" s="39" t="str">
        <f t="shared" ca="1" si="361"/>
        <v/>
      </c>
      <c r="W746" s="39">
        <f t="shared" ca="1" si="341"/>
        <v>0</v>
      </c>
      <c r="X746" s="40"/>
      <c r="Y746" s="39">
        <f t="shared" ca="1" si="362"/>
        <v>0</v>
      </c>
      <c r="Z746" s="327"/>
      <c r="AA746" s="37" t="str">
        <f t="shared" ca="1" si="352"/>
        <v/>
      </c>
      <c r="AB746" s="41" t="str">
        <f t="shared" ca="1" si="353"/>
        <v/>
      </c>
      <c r="AC746" s="39" t="str">
        <f t="shared" si="342"/>
        <v/>
      </c>
      <c r="AD746" s="39" t="str">
        <f t="shared" ca="1" si="363"/>
        <v/>
      </c>
      <c r="AE746" s="39" t="str">
        <f t="shared" ca="1" si="354"/>
        <v/>
      </c>
      <c r="AF746" s="40"/>
      <c r="AG746" s="39">
        <f t="shared" ca="1" si="364"/>
        <v>0</v>
      </c>
      <c r="AH746" s="339"/>
      <c r="AI746" s="37" t="str">
        <f t="shared" ca="1" si="355"/>
        <v/>
      </c>
      <c r="AJ746" s="41" t="str">
        <f t="shared" ca="1" si="356"/>
        <v/>
      </c>
      <c r="AK746" s="39" t="str">
        <f t="shared" si="343"/>
        <v/>
      </c>
      <c r="AL746" s="39" t="str">
        <f t="shared" ca="1" si="365"/>
        <v/>
      </c>
      <c r="AM746" s="39" t="str">
        <f t="shared" ca="1" si="357"/>
        <v/>
      </c>
      <c r="AN746" s="40"/>
      <c r="AO746" s="39">
        <f t="shared" ca="1" si="366"/>
        <v>0</v>
      </c>
      <c r="AP746" s="339"/>
      <c r="AW746" s="329"/>
      <c r="BI746" s="329"/>
      <c r="BJ746" s="329"/>
      <c r="BK746" s="329"/>
      <c r="BL746" s="329"/>
      <c r="BM746" s="329"/>
      <c r="BN746" s="329"/>
      <c r="BO746" s="329"/>
      <c r="BP746" s="329"/>
      <c r="BQ746" s="329"/>
      <c r="BR746" s="329"/>
      <c r="BS746" s="329"/>
      <c r="BT746" s="329"/>
      <c r="BU746" s="329"/>
      <c r="BV746" s="329"/>
      <c r="BW746" s="325"/>
      <c r="BX746" s="325"/>
      <c r="BY746" s="325"/>
      <c r="BZ746" s="325"/>
      <c r="CA746" s="325"/>
      <c r="CB746" s="325"/>
      <c r="CC746" s="325"/>
      <c r="CD746" s="325"/>
      <c r="CE746" s="325"/>
      <c r="CF746" s="325"/>
      <c r="CG746" s="325"/>
      <c r="CH746" s="325"/>
      <c r="CI746" s="325"/>
      <c r="CJ746" s="325"/>
      <c r="CK746" s="325"/>
      <c r="CL746" s="325"/>
      <c r="CM746" s="325"/>
      <c r="CN746" s="325"/>
      <c r="CO746" s="325"/>
      <c r="CP746" s="325"/>
      <c r="CQ746" s="325"/>
      <c r="CR746" s="325"/>
      <c r="CS746" s="325"/>
      <c r="CT746" s="325"/>
      <c r="CU746" s="325"/>
      <c r="CV746" s="325"/>
      <c r="CW746" s="325"/>
      <c r="CX746" s="325"/>
    </row>
    <row r="747" spans="1:102" s="36" customFormat="1" ht="15" hidden="1" customHeight="1">
      <c r="A747" s="329"/>
      <c r="B747" s="37" t="str">
        <f t="shared" ca="1" si="344"/>
        <v/>
      </c>
      <c r="C747" s="41" t="str">
        <f t="shared" ca="1" si="345"/>
        <v/>
      </c>
      <c r="D747" s="39" t="str">
        <f t="shared" ca="1" si="346"/>
        <v/>
      </c>
      <c r="E747" s="39" t="str">
        <f t="shared" ca="1" si="358"/>
        <v/>
      </c>
      <c r="F747" s="39" t="str">
        <f t="shared" ca="1" si="347"/>
        <v/>
      </c>
      <c r="G747" s="101"/>
      <c r="H747" s="39">
        <f t="shared" ca="1" si="338"/>
        <v>0</v>
      </c>
      <c r="J747" s="332"/>
      <c r="K747" s="37" t="str">
        <f t="shared" ca="1" si="348"/>
        <v/>
      </c>
      <c r="L747" s="41" t="str">
        <f t="shared" ca="1" si="349"/>
        <v/>
      </c>
      <c r="M747" s="39" t="str">
        <f t="shared" si="339"/>
        <v/>
      </c>
      <c r="N747" s="39" t="str">
        <f t="shared" ca="1" si="359"/>
        <v/>
      </c>
      <c r="O747" s="39">
        <f ca="1">ROUND(Q746*$O$5/payments_per_year,2)</f>
        <v>0</v>
      </c>
      <c r="P747" s="101"/>
      <c r="Q747" s="39">
        <f t="shared" ca="1" si="360"/>
        <v>0</v>
      </c>
      <c r="R747" s="332"/>
      <c r="S747" s="37" t="str">
        <f t="shared" ca="1" si="350"/>
        <v/>
      </c>
      <c r="T747" s="41" t="str">
        <f t="shared" ca="1" si="351"/>
        <v/>
      </c>
      <c r="U747" s="39" t="str">
        <f t="shared" si="340"/>
        <v/>
      </c>
      <c r="V747" s="39" t="str">
        <f t="shared" ca="1" si="361"/>
        <v/>
      </c>
      <c r="W747" s="39">
        <f t="shared" ca="1" si="341"/>
        <v>0</v>
      </c>
      <c r="X747" s="40"/>
      <c r="Y747" s="39">
        <f t="shared" ca="1" si="362"/>
        <v>0</v>
      </c>
      <c r="Z747" s="327"/>
      <c r="AA747" s="37" t="str">
        <f t="shared" ca="1" si="352"/>
        <v/>
      </c>
      <c r="AB747" s="41" t="str">
        <f t="shared" ca="1" si="353"/>
        <v/>
      </c>
      <c r="AC747" s="39" t="str">
        <f t="shared" si="342"/>
        <v/>
      </c>
      <c r="AD747" s="39" t="str">
        <f t="shared" ca="1" si="363"/>
        <v/>
      </c>
      <c r="AE747" s="39" t="str">
        <f t="shared" ca="1" si="354"/>
        <v/>
      </c>
      <c r="AF747" s="40"/>
      <c r="AG747" s="39">
        <f t="shared" ca="1" si="364"/>
        <v>0</v>
      </c>
      <c r="AH747" s="339"/>
      <c r="AI747" s="37" t="str">
        <f t="shared" ca="1" si="355"/>
        <v/>
      </c>
      <c r="AJ747" s="41" t="str">
        <f t="shared" ca="1" si="356"/>
        <v/>
      </c>
      <c r="AK747" s="39" t="str">
        <f t="shared" si="343"/>
        <v/>
      </c>
      <c r="AL747" s="39" t="str">
        <f t="shared" ca="1" si="365"/>
        <v/>
      </c>
      <c r="AM747" s="39" t="str">
        <f t="shared" ca="1" si="357"/>
        <v/>
      </c>
      <c r="AN747" s="40"/>
      <c r="AO747" s="39">
        <f t="shared" ca="1" si="366"/>
        <v>0</v>
      </c>
      <c r="AP747" s="339"/>
      <c r="AW747" s="329"/>
      <c r="BI747" s="329"/>
      <c r="BJ747" s="329"/>
      <c r="BK747" s="329"/>
      <c r="BL747" s="329"/>
      <c r="BM747" s="329"/>
      <c r="BN747" s="329"/>
      <c r="BO747" s="329"/>
      <c r="BP747" s="329"/>
      <c r="BQ747" s="329"/>
      <c r="BR747" s="329"/>
      <c r="BS747" s="329"/>
      <c r="BT747" s="329"/>
      <c r="BU747" s="329"/>
      <c r="BV747" s="329"/>
      <c r="BW747" s="325"/>
      <c r="BX747" s="325"/>
      <c r="BY747" s="325"/>
      <c r="BZ747" s="325"/>
      <c r="CA747" s="325"/>
      <c r="CB747" s="325"/>
      <c r="CC747" s="325"/>
      <c r="CD747" s="325"/>
      <c r="CE747" s="325"/>
      <c r="CF747" s="325"/>
      <c r="CG747" s="325"/>
      <c r="CH747" s="325"/>
      <c r="CI747" s="325"/>
      <c r="CJ747" s="325"/>
      <c r="CK747" s="325"/>
      <c r="CL747" s="325"/>
      <c r="CM747" s="325"/>
      <c r="CN747" s="325"/>
      <c r="CO747" s="325"/>
      <c r="CP747" s="325"/>
      <c r="CQ747" s="325"/>
      <c r="CR747" s="325"/>
      <c r="CS747" s="325"/>
      <c r="CT747" s="325"/>
      <c r="CU747" s="325"/>
      <c r="CV747" s="325"/>
      <c r="CW747" s="325"/>
      <c r="CX747" s="325"/>
    </row>
    <row r="748" spans="1:102" s="36" customFormat="1" ht="15" hidden="1" customHeight="1">
      <c r="A748" s="329"/>
      <c r="B748" s="37" t="str">
        <f t="shared" ca="1" si="344"/>
        <v/>
      </c>
      <c r="C748" s="41" t="str">
        <f t="shared" ca="1" si="345"/>
        <v/>
      </c>
      <c r="D748" s="39" t="str">
        <f t="shared" ca="1" si="346"/>
        <v/>
      </c>
      <c r="E748" s="39" t="str">
        <f t="shared" ca="1" si="358"/>
        <v/>
      </c>
      <c r="F748" s="39" t="str">
        <f t="shared" ca="1" si="347"/>
        <v/>
      </c>
      <c r="G748" s="101"/>
      <c r="H748" s="39">
        <f t="shared" ca="1" si="338"/>
        <v>0</v>
      </c>
      <c r="J748" s="332"/>
      <c r="K748" s="37" t="str">
        <f t="shared" ca="1" si="348"/>
        <v/>
      </c>
      <c r="L748" s="41" t="str">
        <f t="shared" ca="1" si="349"/>
        <v/>
      </c>
      <c r="M748" s="39" t="str">
        <f t="shared" si="339"/>
        <v/>
      </c>
      <c r="N748" s="39" t="str">
        <f t="shared" ca="1" si="359"/>
        <v/>
      </c>
      <c r="O748" s="39" t="str">
        <f ca="1">IF(L748="","",ROUND(Q747*$O$5/payments_per_year,2))</f>
        <v/>
      </c>
      <c r="P748" s="101"/>
      <c r="Q748" s="39">
        <f t="shared" ca="1" si="360"/>
        <v>0</v>
      </c>
      <c r="R748" s="332"/>
      <c r="S748" s="37" t="str">
        <f t="shared" ca="1" si="350"/>
        <v/>
      </c>
      <c r="T748" s="41" t="str">
        <f t="shared" ca="1" si="351"/>
        <v/>
      </c>
      <c r="U748" s="39" t="str">
        <f t="shared" si="340"/>
        <v/>
      </c>
      <c r="V748" s="39" t="str">
        <f t="shared" ca="1" si="361"/>
        <v/>
      </c>
      <c r="W748" s="39">
        <f t="shared" ca="1" si="341"/>
        <v>0</v>
      </c>
      <c r="X748" s="40"/>
      <c r="Y748" s="39">
        <f t="shared" ca="1" si="362"/>
        <v>0</v>
      </c>
      <c r="Z748" s="327"/>
      <c r="AA748" s="37" t="str">
        <f t="shared" ca="1" si="352"/>
        <v/>
      </c>
      <c r="AB748" s="41" t="str">
        <f t="shared" ca="1" si="353"/>
        <v/>
      </c>
      <c r="AC748" s="39" t="str">
        <f t="shared" si="342"/>
        <v/>
      </c>
      <c r="AD748" s="39" t="str">
        <f t="shared" ca="1" si="363"/>
        <v/>
      </c>
      <c r="AE748" s="39" t="str">
        <f t="shared" ca="1" si="354"/>
        <v/>
      </c>
      <c r="AF748" s="40"/>
      <c r="AG748" s="39">
        <f t="shared" ca="1" si="364"/>
        <v>0</v>
      </c>
      <c r="AH748" s="339"/>
      <c r="AI748" s="37" t="str">
        <f t="shared" ca="1" si="355"/>
        <v/>
      </c>
      <c r="AJ748" s="41" t="str">
        <f t="shared" ca="1" si="356"/>
        <v/>
      </c>
      <c r="AK748" s="39" t="str">
        <f t="shared" si="343"/>
        <v/>
      </c>
      <c r="AL748" s="39" t="str">
        <f t="shared" ca="1" si="365"/>
        <v/>
      </c>
      <c r="AM748" s="39" t="str">
        <f t="shared" ca="1" si="357"/>
        <v/>
      </c>
      <c r="AN748" s="40"/>
      <c r="AO748" s="39">
        <f t="shared" ca="1" si="366"/>
        <v>0</v>
      </c>
      <c r="AP748" s="339"/>
      <c r="AW748" s="329"/>
      <c r="BI748" s="329"/>
      <c r="BJ748" s="329"/>
      <c r="BK748" s="329"/>
      <c r="BL748" s="329"/>
      <c r="BM748" s="329"/>
      <c r="BN748" s="329"/>
      <c r="BO748" s="329"/>
      <c r="BP748" s="329"/>
      <c r="BQ748" s="329"/>
      <c r="BR748" s="329"/>
      <c r="BS748" s="329"/>
      <c r="BT748" s="329"/>
      <c r="BU748" s="329"/>
      <c r="BV748" s="329"/>
      <c r="BW748" s="325"/>
      <c r="BX748" s="325"/>
      <c r="BY748" s="325"/>
      <c r="BZ748" s="325"/>
      <c r="CA748" s="325"/>
      <c r="CB748" s="325"/>
      <c r="CC748" s="325"/>
      <c r="CD748" s="325"/>
      <c r="CE748" s="325"/>
      <c r="CF748" s="325"/>
      <c r="CG748" s="325"/>
      <c r="CH748" s="325"/>
      <c r="CI748" s="325"/>
      <c r="CJ748" s="325"/>
      <c r="CK748" s="325"/>
      <c r="CL748" s="325"/>
      <c r="CM748" s="325"/>
      <c r="CN748" s="325"/>
      <c r="CO748" s="325"/>
      <c r="CP748" s="325"/>
      <c r="CQ748" s="325"/>
      <c r="CR748" s="325"/>
      <c r="CS748" s="325"/>
      <c r="CT748" s="325"/>
      <c r="CU748" s="325"/>
      <c r="CV748" s="325"/>
      <c r="CW748" s="325"/>
      <c r="CX748" s="325"/>
    </row>
    <row r="749" spans="1:102" s="36" customFormat="1" ht="15" hidden="1" customHeight="1">
      <c r="A749" s="329"/>
      <c r="B749" s="37" t="str">
        <f t="shared" ca="1" si="344"/>
        <v/>
      </c>
      <c r="C749" s="41" t="str">
        <f t="shared" ca="1" si="345"/>
        <v/>
      </c>
      <c r="D749" s="39" t="str">
        <f t="shared" ca="1" si="346"/>
        <v/>
      </c>
      <c r="E749" s="39" t="str">
        <f t="shared" ca="1" si="358"/>
        <v/>
      </c>
      <c r="F749" s="39" t="str">
        <f t="shared" ca="1" si="347"/>
        <v/>
      </c>
      <c r="G749" s="101"/>
      <c r="H749" s="39">
        <f t="shared" ca="1" si="338"/>
        <v>0</v>
      </c>
      <c r="J749" s="332"/>
      <c r="K749" s="37" t="str">
        <f t="shared" ca="1" si="348"/>
        <v/>
      </c>
      <c r="L749" s="41" t="str">
        <f t="shared" ca="1" si="349"/>
        <v/>
      </c>
      <c r="M749" s="39" t="str">
        <f t="shared" si="339"/>
        <v/>
      </c>
      <c r="N749" s="39" t="str">
        <f t="shared" ca="1" si="359"/>
        <v/>
      </c>
      <c r="O749" s="39">
        <f ca="1">ROUND(Q748*$O$5/payments_per_year,2)</f>
        <v>0</v>
      </c>
      <c r="P749" s="101"/>
      <c r="Q749" s="39">
        <f t="shared" ca="1" si="360"/>
        <v>0</v>
      </c>
      <c r="R749" s="332"/>
      <c r="S749" s="37" t="str">
        <f t="shared" ca="1" si="350"/>
        <v/>
      </c>
      <c r="T749" s="41" t="str">
        <f t="shared" ca="1" si="351"/>
        <v/>
      </c>
      <c r="U749" s="39" t="str">
        <f t="shared" si="340"/>
        <v/>
      </c>
      <c r="V749" s="39" t="str">
        <f t="shared" ca="1" si="361"/>
        <v/>
      </c>
      <c r="W749" s="39">
        <f t="shared" ca="1" si="341"/>
        <v>0</v>
      </c>
      <c r="X749" s="40"/>
      <c r="Y749" s="39">
        <f t="shared" ca="1" si="362"/>
        <v>0</v>
      </c>
      <c r="Z749" s="327"/>
      <c r="AA749" s="37" t="str">
        <f t="shared" ca="1" si="352"/>
        <v/>
      </c>
      <c r="AB749" s="41" t="str">
        <f t="shared" ca="1" si="353"/>
        <v/>
      </c>
      <c r="AC749" s="39" t="str">
        <f t="shared" si="342"/>
        <v/>
      </c>
      <c r="AD749" s="39" t="str">
        <f t="shared" ca="1" si="363"/>
        <v/>
      </c>
      <c r="AE749" s="39" t="str">
        <f t="shared" ca="1" si="354"/>
        <v/>
      </c>
      <c r="AF749" s="40"/>
      <c r="AG749" s="39">
        <f t="shared" ca="1" si="364"/>
        <v>0</v>
      </c>
      <c r="AH749" s="339"/>
      <c r="AI749" s="37" t="str">
        <f t="shared" ca="1" si="355"/>
        <v/>
      </c>
      <c r="AJ749" s="41" t="str">
        <f t="shared" ca="1" si="356"/>
        <v/>
      </c>
      <c r="AK749" s="39" t="str">
        <f t="shared" si="343"/>
        <v/>
      </c>
      <c r="AL749" s="39" t="str">
        <f t="shared" ca="1" si="365"/>
        <v/>
      </c>
      <c r="AM749" s="39" t="str">
        <f t="shared" ca="1" si="357"/>
        <v/>
      </c>
      <c r="AN749" s="40"/>
      <c r="AO749" s="39">
        <f t="shared" ca="1" si="366"/>
        <v>0</v>
      </c>
      <c r="AP749" s="339"/>
      <c r="AW749" s="329"/>
      <c r="BI749" s="329"/>
      <c r="BJ749" s="329"/>
      <c r="BK749" s="329"/>
      <c r="BL749" s="329"/>
      <c r="BM749" s="329"/>
      <c r="BN749" s="329"/>
      <c r="BO749" s="329"/>
      <c r="BP749" s="329"/>
      <c r="BQ749" s="329"/>
      <c r="BR749" s="329"/>
      <c r="BS749" s="329"/>
      <c r="BT749" s="329"/>
      <c r="BU749" s="329"/>
      <c r="BV749" s="329"/>
      <c r="BW749" s="325"/>
      <c r="BX749" s="325"/>
      <c r="BY749" s="325"/>
      <c r="BZ749" s="325"/>
      <c r="CA749" s="325"/>
      <c r="CB749" s="325"/>
      <c r="CC749" s="325"/>
      <c r="CD749" s="325"/>
      <c r="CE749" s="325"/>
      <c r="CF749" s="325"/>
      <c r="CG749" s="325"/>
      <c r="CH749" s="325"/>
      <c r="CI749" s="325"/>
      <c r="CJ749" s="325"/>
      <c r="CK749" s="325"/>
      <c r="CL749" s="325"/>
      <c r="CM749" s="325"/>
      <c r="CN749" s="325"/>
      <c r="CO749" s="325"/>
      <c r="CP749" s="325"/>
      <c r="CQ749" s="325"/>
      <c r="CR749" s="325"/>
      <c r="CS749" s="325"/>
      <c r="CT749" s="325"/>
      <c r="CU749" s="325"/>
      <c r="CV749" s="325"/>
      <c r="CW749" s="325"/>
      <c r="CX749" s="325"/>
    </row>
    <row r="750" spans="1:102" s="36" customFormat="1" ht="15" hidden="1" customHeight="1">
      <c r="A750" s="329"/>
      <c r="B750" s="37" t="str">
        <f t="shared" ca="1" si="344"/>
        <v/>
      </c>
      <c r="C750" s="41" t="str">
        <f t="shared" ca="1" si="345"/>
        <v/>
      </c>
      <c r="D750" s="39" t="str">
        <f t="shared" ca="1" si="346"/>
        <v/>
      </c>
      <c r="E750" s="39" t="str">
        <f t="shared" ca="1" si="358"/>
        <v/>
      </c>
      <c r="F750" s="39" t="str">
        <f t="shared" ca="1" si="347"/>
        <v/>
      </c>
      <c r="G750" s="101"/>
      <c r="H750" s="39">
        <f t="shared" ca="1" si="338"/>
        <v>0</v>
      </c>
      <c r="J750" s="332"/>
      <c r="K750" s="37" t="str">
        <f t="shared" ca="1" si="348"/>
        <v/>
      </c>
      <c r="L750" s="41" t="str">
        <f t="shared" ca="1" si="349"/>
        <v/>
      </c>
      <c r="M750" s="39" t="str">
        <f t="shared" si="339"/>
        <v/>
      </c>
      <c r="N750" s="39" t="str">
        <f t="shared" ca="1" si="359"/>
        <v/>
      </c>
      <c r="O750" s="39" t="str">
        <f ca="1">IF(L750="","",ROUND(Q749*$O$5/payments_per_year,2))</f>
        <v/>
      </c>
      <c r="P750" s="101"/>
      <c r="Q750" s="39">
        <f t="shared" ca="1" si="360"/>
        <v>0</v>
      </c>
      <c r="R750" s="332"/>
      <c r="S750" s="37" t="str">
        <f t="shared" ca="1" si="350"/>
        <v/>
      </c>
      <c r="T750" s="41" t="str">
        <f t="shared" ca="1" si="351"/>
        <v/>
      </c>
      <c r="U750" s="39" t="str">
        <f t="shared" si="340"/>
        <v/>
      </c>
      <c r="V750" s="39" t="str">
        <f t="shared" ca="1" si="361"/>
        <v/>
      </c>
      <c r="W750" s="39">
        <f t="shared" ca="1" si="341"/>
        <v>0</v>
      </c>
      <c r="X750" s="40"/>
      <c r="Y750" s="39">
        <f t="shared" ca="1" si="362"/>
        <v>0</v>
      </c>
      <c r="Z750" s="327"/>
      <c r="AA750" s="37" t="str">
        <f t="shared" ca="1" si="352"/>
        <v/>
      </c>
      <c r="AB750" s="41" t="str">
        <f t="shared" ca="1" si="353"/>
        <v/>
      </c>
      <c r="AC750" s="39" t="str">
        <f t="shared" si="342"/>
        <v/>
      </c>
      <c r="AD750" s="39" t="str">
        <f t="shared" ca="1" si="363"/>
        <v/>
      </c>
      <c r="AE750" s="39" t="str">
        <f t="shared" ca="1" si="354"/>
        <v/>
      </c>
      <c r="AF750" s="40"/>
      <c r="AG750" s="39">
        <f t="shared" ca="1" si="364"/>
        <v>0</v>
      </c>
      <c r="AH750" s="339"/>
      <c r="AI750" s="37" t="str">
        <f t="shared" ca="1" si="355"/>
        <v/>
      </c>
      <c r="AJ750" s="41" t="str">
        <f t="shared" ca="1" si="356"/>
        <v/>
      </c>
      <c r="AK750" s="39" t="str">
        <f t="shared" si="343"/>
        <v/>
      </c>
      <c r="AL750" s="39" t="str">
        <f t="shared" ca="1" si="365"/>
        <v/>
      </c>
      <c r="AM750" s="39" t="str">
        <f t="shared" ca="1" si="357"/>
        <v/>
      </c>
      <c r="AN750" s="40"/>
      <c r="AO750" s="39">
        <f t="shared" ca="1" si="366"/>
        <v>0</v>
      </c>
      <c r="AP750" s="339"/>
      <c r="AW750" s="329"/>
      <c r="BI750" s="329"/>
      <c r="BJ750" s="329"/>
      <c r="BK750" s="329"/>
      <c r="BL750" s="329"/>
      <c r="BM750" s="329"/>
      <c r="BN750" s="329"/>
      <c r="BO750" s="329"/>
      <c r="BP750" s="329"/>
      <c r="BQ750" s="329"/>
      <c r="BR750" s="329"/>
      <c r="BS750" s="329"/>
      <c r="BT750" s="329"/>
      <c r="BU750" s="329"/>
      <c r="BV750" s="329"/>
      <c r="BW750" s="325"/>
      <c r="BX750" s="325"/>
      <c r="BY750" s="325"/>
      <c r="BZ750" s="325"/>
      <c r="CA750" s="325"/>
      <c r="CB750" s="325"/>
      <c r="CC750" s="325"/>
      <c r="CD750" s="325"/>
      <c r="CE750" s="325"/>
      <c r="CF750" s="325"/>
      <c r="CG750" s="325"/>
      <c r="CH750" s="325"/>
      <c r="CI750" s="325"/>
      <c r="CJ750" s="325"/>
      <c r="CK750" s="325"/>
      <c r="CL750" s="325"/>
      <c r="CM750" s="325"/>
      <c r="CN750" s="325"/>
      <c r="CO750" s="325"/>
      <c r="CP750" s="325"/>
      <c r="CQ750" s="325"/>
      <c r="CR750" s="325"/>
      <c r="CS750" s="325"/>
      <c r="CT750" s="325"/>
      <c r="CU750" s="325"/>
      <c r="CV750" s="325"/>
      <c r="CW750" s="325"/>
      <c r="CX750" s="325"/>
    </row>
    <row r="751" spans="1:102" s="36" customFormat="1" ht="15" hidden="1" customHeight="1">
      <c r="A751" s="329"/>
      <c r="B751" s="37" t="str">
        <f t="shared" ca="1" si="344"/>
        <v/>
      </c>
      <c r="C751" s="41" t="str">
        <f t="shared" ca="1" si="345"/>
        <v/>
      </c>
      <c r="D751" s="39" t="str">
        <f t="shared" ca="1" si="346"/>
        <v/>
      </c>
      <c r="E751" s="39" t="str">
        <f t="shared" ca="1" si="358"/>
        <v/>
      </c>
      <c r="F751" s="39" t="str">
        <f t="shared" ca="1" si="347"/>
        <v/>
      </c>
      <c r="G751" s="101"/>
      <c r="H751" s="39">
        <f t="shared" ca="1" si="338"/>
        <v>0</v>
      </c>
      <c r="J751" s="332"/>
      <c r="K751" s="37" t="str">
        <f t="shared" ca="1" si="348"/>
        <v/>
      </c>
      <c r="L751" s="41" t="str">
        <f t="shared" ca="1" si="349"/>
        <v/>
      </c>
      <c r="M751" s="39" t="str">
        <f t="shared" si="339"/>
        <v/>
      </c>
      <c r="N751" s="39" t="str">
        <f t="shared" ca="1" si="359"/>
        <v/>
      </c>
      <c r="O751" s="39">
        <f ca="1">ROUND(Q750*$O$5/payments_per_year,2)</f>
        <v>0</v>
      </c>
      <c r="P751" s="101"/>
      <c r="Q751" s="39">
        <f t="shared" ca="1" si="360"/>
        <v>0</v>
      </c>
      <c r="R751" s="332"/>
      <c r="S751" s="37" t="str">
        <f t="shared" ca="1" si="350"/>
        <v/>
      </c>
      <c r="T751" s="41" t="str">
        <f t="shared" ca="1" si="351"/>
        <v/>
      </c>
      <c r="U751" s="39" t="str">
        <f t="shared" si="340"/>
        <v/>
      </c>
      <c r="V751" s="39" t="str">
        <f t="shared" ca="1" si="361"/>
        <v/>
      </c>
      <c r="W751" s="39">
        <f t="shared" ca="1" si="341"/>
        <v>0</v>
      </c>
      <c r="X751" s="40"/>
      <c r="Y751" s="39">
        <f t="shared" ca="1" si="362"/>
        <v>0</v>
      </c>
      <c r="Z751" s="327"/>
      <c r="AA751" s="37" t="str">
        <f t="shared" ca="1" si="352"/>
        <v/>
      </c>
      <c r="AB751" s="41" t="str">
        <f t="shared" ca="1" si="353"/>
        <v/>
      </c>
      <c r="AC751" s="39" t="str">
        <f t="shared" si="342"/>
        <v/>
      </c>
      <c r="AD751" s="39" t="str">
        <f t="shared" ca="1" si="363"/>
        <v/>
      </c>
      <c r="AE751" s="39" t="str">
        <f t="shared" ca="1" si="354"/>
        <v/>
      </c>
      <c r="AF751" s="40"/>
      <c r="AG751" s="39">
        <f t="shared" ca="1" si="364"/>
        <v>0</v>
      </c>
      <c r="AH751" s="339"/>
      <c r="AI751" s="37" t="str">
        <f t="shared" ca="1" si="355"/>
        <v/>
      </c>
      <c r="AJ751" s="41" t="str">
        <f t="shared" ca="1" si="356"/>
        <v/>
      </c>
      <c r="AK751" s="39" t="str">
        <f t="shared" si="343"/>
        <v/>
      </c>
      <c r="AL751" s="39" t="str">
        <f t="shared" ca="1" si="365"/>
        <v/>
      </c>
      <c r="AM751" s="39" t="str">
        <f t="shared" ca="1" si="357"/>
        <v/>
      </c>
      <c r="AN751" s="40"/>
      <c r="AO751" s="39">
        <f t="shared" ca="1" si="366"/>
        <v>0</v>
      </c>
      <c r="AP751" s="339"/>
      <c r="AW751" s="329"/>
      <c r="BI751" s="329"/>
      <c r="BJ751" s="329"/>
      <c r="BK751" s="329"/>
      <c r="BL751" s="329"/>
      <c r="BM751" s="329"/>
      <c r="BN751" s="329"/>
      <c r="BO751" s="329"/>
      <c r="BP751" s="329"/>
      <c r="BQ751" s="329"/>
      <c r="BR751" s="329"/>
      <c r="BS751" s="329"/>
      <c r="BT751" s="329"/>
      <c r="BU751" s="329"/>
      <c r="BV751" s="329"/>
      <c r="BW751" s="325"/>
      <c r="BX751" s="325"/>
      <c r="BY751" s="325"/>
      <c r="BZ751" s="325"/>
      <c r="CA751" s="325"/>
      <c r="CB751" s="325"/>
      <c r="CC751" s="325"/>
      <c r="CD751" s="325"/>
      <c r="CE751" s="325"/>
      <c r="CF751" s="325"/>
      <c r="CG751" s="325"/>
      <c r="CH751" s="325"/>
      <c r="CI751" s="325"/>
      <c r="CJ751" s="325"/>
      <c r="CK751" s="325"/>
      <c r="CL751" s="325"/>
      <c r="CM751" s="325"/>
      <c r="CN751" s="325"/>
      <c r="CO751" s="325"/>
      <c r="CP751" s="325"/>
      <c r="CQ751" s="325"/>
      <c r="CR751" s="325"/>
      <c r="CS751" s="325"/>
      <c r="CT751" s="325"/>
      <c r="CU751" s="325"/>
      <c r="CV751" s="325"/>
      <c r="CW751" s="325"/>
      <c r="CX751" s="325"/>
    </row>
    <row r="752" spans="1:102" s="36" customFormat="1" ht="15" hidden="1" customHeight="1">
      <c r="A752" s="329"/>
      <c r="B752" s="37" t="str">
        <f t="shared" ca="1" si="344"/>
        <v/>
      </c>
      <c r="C752" s="41" t="str">
        <f t="shared" ca="1" si="345"/>
        <v/>
      </c>
      <c r="D752" s="39" t="str">
        <f t="shared" ca="1" si="346"/>
        <v/>
      </c>
      <c r="E752" s="39" t="str">
        <f t="shared" ca="1" si="358"/>
        <v/>
      </c>
      <c r="F752" s="39" t="str">
        <f t="shared" ca="1" si="347"/>
        <v/>
      </c>
      <c r="G752" s="101"/>
      <c r="H752" s="39">
        <f t="shared" ca="1" si="338"/>
        <v>0</v>
      </c>
      <c r="J752" s="332"/>
      <c r="K752" s="37" t="str">
        <f t="shared" ca="1" si="348"/>
        <v/>
      </c>
      <c r="L752" s="41" t="str">
        <f t="shared" ca="1" si="349"/>
        <v/>
      </c>
      <c r="M752" s="39" t="str">
        <f t="shared" si="339"/>
        <v/>
      </c>
      <c r="N752" s="39" t="str">
        <f t="shared" ca="1" si="359"/>
        <v/>
      </c>
      <c r="O752" s="39" t="str">
        <f ca="1">IF(L752="","",ROUND(Q751*$O$5/payments_per_year,2))</f>
        <v/>
      </c>
      <c r="P752" s="101"/>
      <c r="Q752" s="39">
        <f t="shared" ca="1" si="360"/>
        <v>0</v>
      </c>
      <c r="R752" s="332"/>
      <c r="S752" s="37" t="str">
        <f t="shared" ca="1" si="350"/>
        <v/>
      </c>
      <c r="T752" s="41" t="str">
        <f t="shared" ca="1" si="351"/>
        <v/>
      </c>
      <c r="U752" s="39" t="str">
        <f t="shared" si="340"/>
        <v/>
      </c>
      <c r="V752" s="39" t="str">
        <f t="shared" ca="1" si="361"/>
        <v/>
      </c>
      <c r="W752" s="39">
        <f t="shared" ca="1" si="341"/>
        <v>0</v>
      </c>
      <c r="X752" s="40"/>
      <c r="Y752" s="39">
        <f t="shared" ca="1" si="362"/>
        <v>0</v>
      </c>
      <c r="Z752" s="327"/>
      <c r="AA752" s="37" t="str">
        <f t="shared" ca="1" si="352"/>
        <v/>
      </c>
      <c r="AB752" s="41" t="str">
        <f t="shared" ca="1" si="353"/>
        <v/>
      </c>
      <c r="AC752" s="39" t="str">
        <f t="shared" si="342"/>
        <v/>
      </c>
      <c r="AD752" s="39" t="str">
        <f t="shared" ca="1" si="363"/>
        <v/>
      </c>
      <c r="AE752" s="39" t="str">
        <f t="shared" ca="1" si="354"/>
        <v/>
      </c>
      <c r="AF752" s="40"/>
      <c r="AG752" s="39">
        <f t="shared" ca="1" si="364"/>
        <v>0</v>
      </c>
      <c r="AH752" s="339"/>
      <c r="AI752" s="37" t="str">
        <f t="shared" ca="1" si="355"/>
        <v/>
      </c>
      <c r="AJ752" s="41" t="str">
        <f t="shared" ca="1" si="356"/>
        <v/>
      </c>
      <c r="AK752" s="39" t="str">
        <f t="shared" si="343"/>
        <v/>
      </c>
      <c r="AL752" s="39" t="str">
        <f t="shared" ca="1" si="365"/>
        <v/>
      </c>
      <c r="AM752" s="39" t="str">
        <f t="shared" ca="1" si="357"/>
        <v/>
      </c>
      <c r="AN752" s="40"/>
      <c r="AO752" s="39">
        <f t="shared" ca="1" si="366"/>
        <v>0</v>
      </c>
      <c r="AP752" s="339"/>
      <c r="AW752" s="329"/>
      <c r="BI752" s="329"/>
      <c r="BJ752" s="329"/>
      <c r="BK752" s="329"/>
      <c r="BL752" s="329"/>
      <c r="BM752" s="329"/>
      <c r="BN752" s="329"/>
      <c r="BO752" s="329"/>
      <c r="BP752" s="329"/>
      <c r="BQ752" s="329"/>
      <c r="BR752" s="329"/>
      <c r="BS752" s="329"/>
      <c r="BT752" s="329"/>
      <c r="BU752" s="329"/>
      <c r="BV752" s="329"/>
      <c r="BW752" s="325"/>
      <c r="BX752" s="325"/>
      <c r="BY752" s="325"/>
      <c r="BZ752" s="325"/>
      <c r="CA752" s="325"/>
      <c r="CB752" s="325"/>
      <c r="CC752" s="325"/>
      <c r="CD752" s="325"/>
      <c r="CE752" s="325"/>
      <c r="CF752" s="325"/>
      <c r="CG752" s="325"/>
      <c r="CH752" s="325"/>
      <c r="CI752" s="325"/>
      <c r="CJ752" s="325"/>
      <c r="CK752" s="325"/>
      <c r="CL752" s="325"/>
      <c r="CM752" s="325"/>
      <c r="CN752" s="325"/>
      <c r="CO752" s="325"/>
      <c r="CP752" s="325"/>
      <c r="CQ752" s="325"/>
      <c r="CR752" s="325"/>
      <c r="CS752" s="325"/>
      <c r="CT752" s="325"/>
      <c r="CU752" s="325"/>
      <c r="CV752" s="325"/>
      <c r="CW752" s="325"/>
      <c r="CX752" s="325"/>
    </row>
    <row r="753" spans="1:102" s="36" customFormat="1" ht="15" hidden="1" customHeight="1">
      <c r="A753" s="329"/>
      <c r="B753" s="37" t="str">
        <f t="shared" ca="1" si="344"/>
        <v/>
      </c>
      <c r="C753" s="41" t="str">
        <f t="shared" ca="1" si="345"/>
        <v/>
      </c>
      <c r="D753" s="39" t="str">
        <f t="shared" ca="1" si="346"/>
        <v/>
      </c>
      <c r="E753" s="39" t="str">
        <f t="shared" ca="1" si="358"/>
        <v/>
      </c>
      <c r="F753" s="39" t="str">
        <f t="shared" ca="1" si="347"/>
        <v/>
      </c>
      <c r="G753" s="101"/>
      <c r="H753" s="39">
        <f t="shared" ca="1" si="338"/>
        <v>0</v>
      </c>
      <c r="J753" s="332"/>
      <c r="K753" s="37" t="str">
        <f t="shared" ca="1" si="348"/>
        <v/>
      </c>
      <c r="L753" s="41" t="str">
        <f t="shared" ca="1" si="349"/>
        <v/>
      </c>
      <c r="M753" s="39" t="str">
        <f t="shared" si="339"/>
        <v/>
      </c>
      <c r="N753" s="39" t="str">
        <f t="shared" ca="1" si="359"/>
        <v/>
      </c>
      <c r="O753" s="39">
        <f ca="1">ROUND(Q752*$O$5/payments_per_year,2)</f>
        <v>0</v>
      </c>
      <c r="P753" s="101"/>
      <c r="Q753" s="39">
        <f t="shared" ca="1" si="360"/>
        <v>0</v>
      </c>
      <c r="R753" s="332"/>
      <c r="S753" s="37" t="str">
        <f t="shared" ca="1" si="350"/>
        <v/>
      </c>
      <c r="T753" s="41" t="str">
        <f t="shared" ca="1" si="351"/>
        <v/>
      </c>
      <c r="U753" s="39" t="str">
        <f t="shared" si="340"/>
        <v/>
      </c>
      <c r="V753" s="39" t="str">
        <f t="shared" ca="1" si="361"/>
        <v/>
      </c>
      <c r="W753" s="39">
        <f t="shared" ca="1" si="341"/>
        <v>0</v>
      </c>
      <c r="X753" s="40"/>
      <c r="Y753" s="39">
        <f t="shared" ca="1" si="362"/>
        <v>0</v>
      </c>
      <c r="Z753" s="327"/>
      <c r="AA753" s="37" t="str">
        <f t="shared" ca="1" si="352"/>
        <v/>
      </c>
      <c r="AB753" s="41" t="str">
        <f t="shared" ca="1" si="353"/>
        <v/>
      </c>
      <c r="AC753" s="39" t="str">
        <f t="shared" si="342"/>
        <v/>
      </c>
      <c r="AD753" s="39" t="str">
        <f t="shared" ca="1" si="363"/>
        <v/>
      </c>
      <c r="AE753" s="39" t="str">
        <f t="shared" ca="1" si="354"/>
        <v/>
      </c>
      <c r="AF753" s="40"/>
      <c r="AG753" s="39">
        <f t="shared" ca="1" si="364"/>
        <v>0</v>
      </c>
      <c r="AH753" s="339"/>
      <c r="AI753" s="37" t="str">
        <f t="shared" ca="1" si="355"/>
        <v/>
      </c>
      <c r="AJ753" s="41" t="str">
        <f t="shared" ca="1" si="356"/>
        <v/>
      </c>
      <c r="AK753" s="39" t="str">
        <f t="shared" si="343"/>
        <v/>
      </c>
      <c r="AL753" s="39" t="str">
        <f t="shared" ca="1" si="365"/>
        <v/>
      </c>
      <c r="AM753" s="39" t="str">
        <f t="shared" ca="1" si="357"/>
        <v/>
      </c>
      <c r="AN753" s="40"/>
      <c r="AO753" s="39">
        <f t="shared" ca="1" si="366"/>
        <v>0</v>
      </c>
      <c r="AP753" s="339"/>
      <c r="AW753" s="329"/>
      <c r="BI753" s="329"/>
      <c r="BJ753" s="329"/>
      <c r="BK753" s="329"/>
      <c r="BL753" s="329"/>
      <c r="BM753" s="329"/>
      <c r="BN753" s="329"/>
      <c r="BO753" s="329"/>
      <c r="BP753" s="329"/>
      <c r="BQ753" s="329"/>
      <c r="BR753" s="329"/>
      <c r="BS753" s="329"/>
      <c r="BT753" s="329"/>
      <c r="BU753" s="329"/>
      <c r="BV753" s="329"/>
      <c r="BW753" s="325"/>
      <c r="BX753" s="325"/>
      <c r="BY753" s="325"/>
      <c r="BZ753" s="325"/>
      <c r="CA753" s="325"/>
      <c r="CB753" s="325"/>
      <c r="CC753" s="325"/>
      <c r="CD753" s="325"/>
      <c r="CE753" s="325"/>
      <c r="CF753" s="325"/>
      <c r="CG753" s="325"/>
      <c r="CH753" s="325"/>
      <c r="CI753" s="325"/>
      <c r="CJ753" s="325"/>
      <c r="CK753" s="325"/>
      <c r="CL753" s="325"/>
      <c r="CM753" s="325"/>
      <c r="CN753" s="325"/>
      <c r="CO753" s="325"/>
      <c r="CP753" s="325"/>
      <c r="CQ753" s="325"/>
      <c r="CR753" s="325"/>
      <c r="CS753" s="325"/>
      <c r="CT753" s="325"/>
      <c r="CU753" s="325"/>
      <c r="CV753" s="325"/>
      <c r="CW753" s="325"/>
      <c r="CX753" s="325"/>
    </row>
    <row r="754" spans="1:102" s="36" customFormat="1" ht="15" hidden="1" customHeight="1">
      <c r="A754" s="329"/>
      <c r="B754" s="37" t="str">
        <f t="shared" ca="1" si="344"/>
        <v/>
      </c>
      <c r="C754" s="41" t="str">
        <f t="shared" ca="1" si="345"/>
        <v/>
      </c>
      <c r="D754" s="39" t="str">
        <f t="shared" ca="1" si="346"/>
        <v/>
      </c>
      <c r="E754" s="39" t="str">
        <f t="shared" ca="1" si="358"/>
        <v/>
      </c>
      <c r="F754" s="39" t="str">
        <f t="shared" ca="1" si="347"/>
        <v/>
      </c>
      <c r="G754" s="101"/>
      <c r="H754" s="39">
        <f t="shared" ca="1" si="338"/>
        <v>0</v>
      </c>
      <c r="J754" s="332"/>
      <c r="K754" s="37" t="str">
        <f t="shared" ca="1" si="348"/>
        <v/>
      </c>
      <c r="L754" s="41" t="str">
        <f t="shared" ca="1" si="349"/>
        <v/>
      </c>
      <c r="M754" s="39" t="str">
        <f t="shared" si="339"/>
        <v/>
      </c>
      <c r="N754" s="39" t="str">
        <f t="shared" ca="1" si="359"/>
        <v/>
      </c>
      <c r="O754" s="39" t="str">
        <f ca="1">IF(L754="","",ROUND(Q753*$O$5/payments_per_year,2))</f>
        <v/>
      </c>
      <c r="P754" s="101"/>
      <c r="Q754" s="39">
        <f t="shared" ca="1" si="360"/>
        <v>0</v>
      </c>
      <c r="R754" s="332"/>
      <c r="S754" s="37" t="str">
        <f t="shared" ca="1" si="350"/>
        <v/>
      </c>
      <c r="T754" s="41" t="str">
        <f t="shared" ca="1" si="351"/>
        <v/>
      </c>
      <c r="U754" s="39" t="str">
        <f t="shared" si="340"/>
        <v/>
      </c>
      <c r="V754" s="39" t="str">
        <f t="shared" ca="1" si="361"/>
        <v/>
      </c>
      <c r="W754" s="39">
        <f t="shared" ca="1" si="341"/>
        <v>0</v>
      </c>
      <c r="X754" s="40"/>
      <c r="Y754" s="39">
        <f t="shared" ca="1" si="362"/>
        <v>0</v>
      </c>
      <c r="Z754" s="327"/>
      <c r="AA754" s="37" t="str">
        <f t="shared" ca="1" si="352"/>
        <v/>
      </c>
      <c r="AB754" s="41" t="str">
        <f t="shared" ca="1" si="353"/>
        <v/>
      </c>
      <c r="AC754" s="39" t="str">
        <f t="shared" si="342"/>
        <v/>
      </c>
      <c r="AD754" s="39" t="str">
        <f t="shared" ca="1" si="363"/>
        <v/>
      </c>
      <c r="AE754" s="39" t="str">
        <f t="shared" ca="1" si="354"/>
        <v/>
      </c>
      <c r="AF754" s="40"/>
      <c r="AG754" s="39">
        <f t="shared" ca="1" si="364"/>
        <v>0</v>
      </c>
      <c r="AH754" s="339"/>
      <c r="AI754" s="37" t="str">
        <f t="shared" ca="1" si="355"/>
        <v/>
      </c>
      <c r="AJ754" s="41" t="str">
        <f t="shared" ca="1" si="356"/>
        <v/>
      </c>
      <c r="AK754" s="39" t="str">
        <f t="shared" si="343"/>
        <v/>
      </c>
      <c r="AL754" s="39" t="str">
        <f t="shared" ca="1" si="365"/>
        <v/>
      </c>
      <c r="AM754" s="39" t="str">
        <f t="shared" ca="1" si="357"/>
        <v/>
      </c>
      <c r="AN754" s="40"/>
      <c r="AO754" s="39">
        <f t="shared" ca="1" si="366"/>
        <v>0</v>
      </c>
      <c r="AP754" s="339"/>
      <c r="AW754" s="329"/>
      <c r="BI754" s="329"/>
      <c r="BJ754" s="329"/>
      <c r="BK754" s="329"/>
      <c r="BL754" s="329"/>
      <c r="BM754" s="329"/>
      <c r="BN754" s="329"/>
      <c r="BO754" s="329"/>
      <c r="BP754" s="329"/>
      <c r="BQ754" s="329"/>
      <c r="BR754" s="329"/>
      <c r="BS754" s="329"/>
      <c r="BT754" s="329"/>
      <c r="BU754" s="329"/>
      <c r="BV754" s="329"/>
      <c r="BW754" s="325"/>
      <c r="BX754" s="325"/>
      <c r="BY754" s="325"/>
      <c r="BZ754" s="325"/>
      <c r="CA754" s="325"/>
      <c r="CB754" s="325"/>
      <c r="CC754" s="325"/>
      <c r="CD754" s="325"/>
      <c r="CE754" s="325"/>
      <c r="CF754" s="325"/>
      <c r="CG754" s="325"/>
      <c r="CH754" s="325"/>
      <c r="CI754" s="325"/>
      <c r="CJ754" s="325"/>
      <c r="CK754" s="325"/>
      <c r="CL754" s="325"/>
      <c r="CM754" s="325"/>
      <c r="CN754" s="325"/>
      <c r="CO754" s="325"/>
      <c r="CP754" s="325"/>
      <c r="CQ754" s="325"/>
      <c r="CR754" s="325"/>
      <c r="CS754" s="325"/>
      <c r="CT754" s="325"/>
      <c r="CU754" s="325"/>
      <c r="CV754" s="325"/>
      <c r="CW754" s="325"/>
      <c r="CX754" s="325"/>
    </row>
    <row r="755" spans="1:102" s="36" customFormat="1" ht="15" hidden="1" customHeight="1">
      <c r="A755" s="329"/>
      <c r="B755" s="37" t="str">
        <f t="shared" ca="1" si="344"/>
        <v/>
      </c>
      <c r="C755" s="41" t="str">
        <f t="shared" ca="1" si="345"/>
        <v/>
      </c>
      <c r="D755" s="39" t="str">
        <f t="shared" ca="1" si="346"/>
        <v/>
      </c>
      <c r="E755" s="39" t="str">
        <f t="shared" ca="1" si="358"/>
        <v/>
      </c>
      <c r="F755" s="39" t="str">
        <f t="shared" ca="1" si="347"/>
        <v/>
      </c>
      <c r="G755" s="101"/>
      <c r="H755" s="39">
        <f t="shared" ca="1" si="338"/>
        <v>0</v>
      </c>
      <c r="J755" s="332"/>
      <c r="K755" s="37" t="str">
        <f t="shared" ca="1" si="348"/>
        <v/>
      </c>
      <c r="L755" s="41" t="str">
        <f t="shared" ca="1" si="349"/>
        <v/>
      </c>
      <c r="M755" s="39" t="str">
        <f t="shared" si="339"/>
        <v/>
      </c>
      <c r="N755" s="39" t="str">
        <f t="shared" ca="1" si="359"/>
        <v/>
      </c>
      <c r="O755" s="39">
        <f ca="1">ROUND(Q754*$O$5/payments_per_year,2)</f>
        <v>0</v>
      </c>
      <c r="P755" s="101"/>
      <c r="Q755" s="39">
        <f t="shared" ca="1" si="360"/>
        <v>0</v>
      </c>
      <c r="R755" s="332"/>
      <c r="S755" s="37" t="str">
        <f t="shared" ca="1" si="350"/>
        <v/>
      </c>
      <c r="T755" s="41" t="str">
        <f t="shared" ca="1" si="351"/>
        <v/>
      </c>
      <c r="U755" s="39" t="str">
        <f t="shared" si="340"/>
        <v/>
      </c>
      <c r="V755" s="39" t="str">
        <f t="shared" ca="1" si="361"/>
        <v/>
      </c>
      <c r="W755" s="39">
        <f t="shared" ca="1" si="341"/>
        <v>0</v>
      </c>
      <c r="X755" s="40"/>
      <c r="Y755" s="39">
        <f t="shared" ca="1" si="362"/>
        <v>0</v>
      </c>
      <c r="Z755" s="327"/>
      <c r="AA755" s="37" t="str">
        <f t="shared" ca="1" si="352"/>
        <v/>
      </c>
      <c r="AB755" s="41" t="str">
        <f t="shared" ca="1" si="353"/>
        <v/>
      </c>
      <c r="AC755" s="39" t="str">
        <f t="shared" si="342"/>
        <v/>
      </c>
      <c r="AD755" s="39" t="str">
        <f t="shared" ca="1" si="363"/>
        <v/>
      </c>
      <c r="AE755" s="39" t="str">
        <f t="shared" ca="1" si="354"/>
        <v/>
      </c>
      <c r="AF755" s="40"/>
      <c r="AG755" s="39">
        <f t="shared" ca="1" si="364"/>
        <v>0</v>
      </c>
      <c r="AH755" s="339"/>
      <c r="AI755" s="37" t="str">
        <f t="shared" ca="1" si="355"/>
        <v/>
      </c>
      <c r="AJ755" s="41" t="str">
        <f t="shared" ca="1" si="356"/>
        <v/>
      </c>
      <c r="AK755" s="39" t="str">
        <f t="shared" si="343"/>
        <v/>
      </c>
      <c r="AL755" s="39" t="str">
        <f t="shared" ca="1" si="365"/>
        <v/>
      </c>
      <c r="AM755" s="39" t="str">
        <f t="shared" ca="1" si="357"/>
        <v/>
      </c>
      <c r="AN755" s="40"/>
      <c r="AO755" s="39">
        <f t="shared" ca="1" si="366"/>
        <v>0</v>
      </c>
      <c r="AP755" s="339"/>
      <c r="AW755" s="329"/>
      <c r="BI755" s="329"/>
      <c r="BJ755" s="329"/>
      <c r="BK755" s="329"/>
      <c r="BL755" s="329"/>
      <c r="BM755" s="329"/>
      <c r="BN755" s="329"/>
      <c r="BO755" s="329"/>
      <c r="BP755" s="329"/>
      <c r="BQ755" s="329"/>
      <c r="BR755" s="329"/>
      <c r="BS755" s="329"/>
      <c r="BT755" s="329"/>
      <c r="BU755" s="329"/>
      <c r="BV755" s="329"/>
      <c r="BW755" s="325"/>
      <c r="BX755" s="325"/>
      <c r="BY755" s="325"/>
      <c r="BZ755" s="325"/>
      <c r="CA755" s="325"/>
      <c r="CB755" s="325"/>
      <c r="CC755" s="325"/>
      <c r="CD755" s="325"/>
      <c r="CE755" s="325"/>
      <c r="CF755" s="325"/>
      <c r="CG755" s="325"/>
      <c r="CH755" s="325"/>
      <c r="CI755" s="325"/>
      <c r="CJ755" s="325"/>
      <c r="CK755" s="325"/>
      <c r="CL755" s="325"/>
      <c r="CM755" s="325"/>
      <c r="CN755" s="325"/>
      <c r="CO755" s="325"/>
      <c r="CP755" s="325"/>
      <c r="CQ755" s="325"/>
      <c r="CR755" s="325"/>
      <c r="CS755" s="325"/>
      <c r="CT755" s="325"/>
      <c r="CU755" s="325"/>
      <c r="CV755" s="325"/>
      <c r="CW755" s="325"/>
      <c r="CX755" s="325"/>
    </row>
    <row r="756" spans="1:102" s="36" customFormat="1" ht="15" hidden="1" customHeight="1">
      <c r="A756" s="329"/>
      <c r="B756" s="37" t="str">
        <f t="shared" ca="1" si="344"/>
        <v/>
      </c>
      <c r="C756" s="41" t="str">
        <f t="shared" ca="1" si="345"/>
        <v/>
      </c>
      <c r="D756" s="39" t="str">
        <f t="shared" ca="1" si="346"/>
        <v/>
      </c>
      <c r="E756" s="39" t="str">
        <f t="shared" ca="1" si="358"/>
        <v/>
      </c>
      <c r="F756" s="39" t="str">
        <f t="shared" ca="1" si="347"/>
        <v/>
      </c>
      <c r="G756" s="101"/>
      <c r="H756" s="39">
        <f t="shared" ca="1" si="338"/>
        <v>0</v>
      </c>
      <c r="J756" s="332"/>
      <c r="K756" s="37" t="str">
        <f t="shared" ca="1" si="348"/>
        <v/>
      </c>
      <c r="L756" s="41" t="str">
        <f t="shared" ca="1" si="349"/>
        <v/>
      </c>
      <c r="M756" s="39" t="str">
        <f t="shared" si="339"/>
        <v/>
      </c>
      <c r="N756" s="39" t="str">
        <f t="shared" ca="1" si="359"/>
        <v/>
      </c>
      <c r="O756" s="39" t="str">
        <f ca="1">IF(L756="","",ROUND(Q755*$O$5/payments_per_year,2))</f>
        <v/>
      </c>
      <c r="P756" s="101"/>
      <c r="Q756" s="39">
        <f t="shared" ca="1" si="360"/>
        <v>0</v>
      </c>
      <c r="R756" s="332"/>
      <c r="S756" s="37" t="str">
        <f t="shared" ca="1" si="350"/>
        <v/>
      </c>
      <c r="T756" s="41" t="str">
        <f t="shared" ca="1" si="351"/>
        <v/>
      </c>
      <c r="U756" s="39" t="str">
        <f t="shared" si="340"/>
        <v/>
      </c>
      <c r="V756" s="39" t="str">
        <f t="shared" ca="1" si="361"/>
        <v/>
      </c>
      <c r="W756" s="39">
        <f t="shared" ca="1" si="341"/>
        <v>0</v>
      </c>
      <c r="X756" s="40"/>
      <c r="Y756" s="39">
        <f t="shared" ca="1" si="362"/>
        <v>0</v>
      </c>
      <c r="Z756" s="327"/>
      <c r="AA756" s="37" t="str">
        <f t="shared" ca="1" si="352"/>
        <v/>
      </c>
      <c r="AB756" s="41" t="str">
        <f t="shared" ca="1" si="353"/>
        <v/>
      </c>
      <c r="AC756" s="39" t="str">
        <f t="shared" si="342"/>
        <v/>
      </c>
      <c r="AD756" s="39" t="str">
        <f t="shared" ca="1" si="363"/>
        <v/>
      </c>
      <c r="AE756" s="39" t="str">
        <f t="shared" ca="1" si="354"/>
        <v/>
      </c>
      <c r="AF756" s="40"/>
      <c r="AG756" s="39">
        <f t="shared" ca="1" si="364"/>
        <v>0</v>
      </c>
      <c r="AH756" s="339"/>
      <c r="AI756" s="37" t="str">
        <f t="shared" ca="1" si="355"/>
        <v/>
      </c>
      <c r="AJ756" s="41" t="str">
        <f t="shared" ca="1" si="356"/>
        <v/>
      </c>
      <c r="AK756" s="39" t="str">
        <f t="shared" si="343"/>
        <v/>
      </c>
      <c r="AL756" s="39" t="str">
        <f t="shared" ca="1" si="365"/>
        <v/>
      </c>
      <c r="AM756" s="39" t="str">
        <f t="shared" ca="1" si="357"/>
        <v/>
      </c>
      <c r="AN756" s="40"/>
      <c r="AO756" s="39">
        <f t="shared" ca="1" si="366"/>
        <v>0</v>
      </c>
      <c r="AP756" s="339"/>
      <c r="AW756" s="329"/>
      <c r="BI756" s="329"/>
      <c r="BJ756" s="329"/>
      <c r="BK756" s="329"/>
      <c r="BL756" s="329"/>
      <c r="BM756" s="329"/>
      <c r="BN756" s="329"/>
      <c r="BO756" s="329"/>
      <c r="BP756" s="329"/>
      <c r="BQ756" s="329"/>
      <c r="BR756" s="329"/>
      <c r="BS756" s="329"/>
      <c r="BT756" s="329"/>
      <c r="BU756" s="329"/>
      <c r="BV756" s="329"/>
      <c r="BW756" s="325"/>
      <c r="BX756" s="325"/>
      <c r="BY756" s="325"/>
      <c r="BZ756" s="325"/>
      <c r="CA756" s="325"/>
      <c r="CB756" s="325"/>
      <c r="CC756" s="325"/>
      <c r="CD756" s="325"/>
      <c r="CE756" s="325"/>
      <c r="CF756" s="325"/>
      <c r="CG756" s="325"/>
      <c r="CH756" s="325"/>
      <c r="CI756" s="325"/>
      <c r="CJ756" s="325"/>
      <c r="CK756" s="325"/>
      <c r="CL756" s="325"/>
      <c r="CM756" s="325"/>
      <c r="CN756" s="325"/>
      <c r="CO756" s="325"/>
      <c r="CP756" s="325"/>
      <c r="CQ756" s="325"/>
      <c r="CR756" s="325"/>
      <c r="CS756" s="325"/>
      <c r="CT756" s="325"/>
      <c r="CU756" s="325"/>
      <c r="CV756" s="325"/>
      <c r="CW756" s="325"/>
      <c r="CX756" s="325"/>
    </row>
    <row r="757" spans="1:102" s="36" customFormat="1" ht="15" hidden="1" customHeight="1">
      <c r="A757" s="329"/>
      <c r="B757" s="37" t="str">
        <f t="shared" ca="1" si="344"/>
        <v/>
      </c>
      <c r="C757" s="41" t="str">
        <f t="shared" ca="1" si="345"/>
        <v/>
      </c>
      <c r="D757" s="39" t="str">
        <f t="shared" ca="1" si="346"/>
        <v/>
      </c>
      <c r="E757" s="39" t="str">
        <f t="shared" ca="1" si="358"/>
        <v/>
      </c>
      <c r="F757" s="39" t="str">
        <f t="shared" ca="1" si="347"/>
        <v/>
      </c>
      <c r="G757" s="101"/>
      <c r="H757" s="39">
        <f t="shared" ca="1" si="338"/>
        <v>0</v>
      </c>
      <c r="J757" s="332"/>
      <c r="K757" s="37" t="str">
        <f t="shared" ca="1" si="348"/>
        <v/>
      </c>
      <c r="L757" s="41" t="str">
        <f t="shared" ca="1" si="349"/>
        <v/>
      </c>
      <c r="M757" s="39" t="str">
        <f t="shared" si="339"/>
        <v/>
      </c>
      <c r="N757" s="39" t="str">
        <f t="shared" ca="1" si="359"/>
        <v/>
      </c>
      <c r="O757" s="39">
        <f ca="1">ROUND(Q756*$O$5/payments_per_year,2)</f>
        <v>0</v>
      </c>
      <c r="P757" s="101"/>
      <c r="Q757" s="39">
        <f t="shared" ca="1" si="360"/>
        <v>0</v>
      </c>
      <c r="R757" s="332"/>
      <c r="S757" s="37" t="str">
        <f t="shared" ca="1" si="350"/>
        <v/>
      </c>
      <c r="T757" s="41" t="str">
        <f t="shared" ca="1" si="351"/>
        <v/>
      </c>
      <c r="U757" s="39" t="str">
        <f t="shared" si="340"/>
        <v/>
      </c>
      <c r="V757" s="39" t="str">
        <f t="shared" ca="1" si="361"/>
        <v/>
      </c>
      <c r="W757" s="39">
        <f t="shared" ca="1" si="341"/>
        <v>0</v>
      </c>
      <c r="X757" s="40"/>
      <c r="Y757" s="39">
        <f t="shared" ca="1" si="362"/>
        <v>0</v>
      </c>
      <c r="Z757" s="327"/>
      <c r="AA757" s="37" t="str">
        <f t="shared" ca="1" si="352"/>
        <v/>
      </c>
      <c r="AB757" s="41" t="str">
        <f t="shared" ca="1" si="353"/>
        <v/>
      </c>
      <c r="AC757" s="39" t="str">
        <f t="shared" si="342"/>
        <v/>
      </c>
      <c r="AD757" s="39" t="str">
        <f t="shared" ca="1" si="363"/>
        <v/>
      </c>
      <c r="AE757" s="39" t="str">
        <f t="shared" ca="1" si="354"/>
        <v/>
      </c>
      <c r="AF757" s="40"/>
      <c r="AG757" s="39">
        <f t="shared" ca="1" si="364"/>
        <v>0</v>
      </c>
      <c r="AH757" s="339"/>
      <c r="AI757" s="37" t="str">
        <f t="shared" ca="1" si="355"/>
        <v/>
      </c>
      <c r="AJ757" s="41" t="str">
        <f t="shared" ca="1" si="356"/>
        <v/>
      </c>
      <c r="AK757" s="39" t="str">
        <f t="shared" si="343"/>
        <v/>
      </c>
      <c r="AL757" s="39" t="str">
        <f t="shared" ca="1" si="365"/>
        <v/>
      </c>
      <c r="AM757" s="39" t="str">
        <f t="shared" ca="1" si="357"/>
        <v/>
      </c>
      <c r="AN757" s="40"/>
      <c r="AO757" s="39">
        <f t="shared" ca="1" si="366"/>
        <v>0</v>
      </c>
      <c r="AP757" s="339"/>
      <c r="AW757" s="329"/>
      <c r="BI757" s="329"/>
      <c r="BJ757" s="329"/>
      <c r="BK757" s="329"/>
      <c r="BL757" s="329"/>
      <c r="BM757" s="329"/>
      <c r="BN757" s="329"/>
      <c r="BO757" s="329"/>
      <c r="BP757" s="329"/>
      <c r="BQ757" s="329"/>
      <c r="BR757" s="329"/>
      <c r="BS757" s="329"/>
      <c r="BT757" s="329"/>
      <c r="BU757" s="329"/>
      <c r="BV757" s="329"/>
      <c r="BW757" s="325"/>
      <c r="BX757" s="325"/>
      <c r="BY757" s="325"/>
      <c r="BZ757" s="325"/>
      <c r="CA757" s="325"/>
      <c r="CB757" s="325"/>
      <c r="CC757" s="325"/>
      <c r="CD757" s="325"/>
      <c r="CE757" s="325"/>
      <c r="CF757" s="325"/>
      <c r="CG757" s="325"/>
      <c r="CH757" s="325"/>
      <c r="CI757" s="325"/>
      <c r="CJ757" s="325"/>
      <c r="CK757" s="325"/>
      <c r="CL757" s="325"/>
      <c r="CM757" s="325"/>
      <c r="CN757" s="325"/>
      <c r="CO757" s="325"/>
      <c r="CP757" s="325"/>
      <c r="CQ757" s="325"/>
      <c r="CR757" s="325"/>
      <c r="CS757" s="325"/>
      <c r="CT757" s="325"/>
      <c r="CU757" s="325"/>
      <c r="CV757" s="325"/>
      <c r="CW757" s="325"/>
      <c r="CX757" s="325"/>
    </row>
    <row r="758" spans="1:102" s="36" customFormat="1" ht="15" hidden="1" customHeight="1">
      <c r="A758" s="329"/>
      <c r="B758" s="37" t="str">
        <f t="shared" ca="1" si="344"/>
        <v/>
      </c>
      <c r="C758" s="41" t="str">
        <f t="shared" ca="1" si="345"/>
        <v/>
      </c>
      <c r="D758" s="39" t="str">
        <f t="shared" ca="1" si="346"/>
        <v/>
      </c>
      <c r="E758" s="39" t="str">
        <f t="shared" ca="1" si="358"/>
        <v/>
      </c>
      <c r="F758" s="39" t="str">
        <f t="shared" ca="1" si="347"/>
        <v/>
      </c>
      <c r="G758" s="101"/>
      <c r="H758" s="39">
        <f t="shared" ca="1" si="338"/>
        <v>0</v>
      </c>
      <c r="J758" s="332"/>
      <c r="K758" s="37" t="str">
        <f t="shared" ca="1" si="348"/>
        <v/>
      </c>
      <c r="L758" s="41" t="str">
        <f t="shared" ca="1" si="349"/>
        <v/>
      </c>
      <c r="M758" s="39" t="str">
        <f t="shared" si="339"/>
        <v/>
      </c>
      <c r="N758" s="39" t="str">
        <f t="shared" ca="1" si="359"/>
        <v/>
      </c>
      <c r="O758" s="39" t="str">
        <f ca="1">IF(L758="","",ROUND(Q757*$O$5/payments_per_year,2))</f>
        <v/>
      </c>
      <c r="P758" s="101"/>
      <c r="Q758" s="39">
        <f t="shared" ca="1" si="360"/>
        <v>0</v>
      </c>
      <c r="R758" s="332"/>
      <c r="S758" s="37" t="str">
        <f t="shared" ca="1" si="350"/>
        <v/>
      </c>
      <c r="T758" s="41" t="str">
        <f t="shared" ca="1" si="351"/>
        <v/>
      </c>
      <c r="U758" s="39" t="str">
        <f t="shared" si="340"/>
        <v/>
      </c>
      <c r="V758" s="39" t="str">
        <f t="shared" ca="1" si="361"/>
        <v/>
      </c>
      <c r="W758" s="39">
        <f t="shared" ca="1" si="341"/>
        <v>0</v>
      </c>
      <c r="X758" s="40"/>
      <c r="Y758" s="39">
        <f t="shared" ca="1" si="362"/>
        <v>0</v>
      </c>
      <c r="Z758" s="327"/>
      <c r="AA758" s="37" t="str">
        <f t="shared" ca="1" si="352"/>
        <v/>
      </c>
      <c r="AB758" s="41" t="str">
        <f t="shared" ca="1" si="353"/>
        <v/>
      </c>
      <c r="AC758" s="39" t="str">
        <f t="shared" si="342"/>
        <v/>
      </c>
      <c r="AD758" s="39" t="str">
        <f t="shared" ca="1" si="363"/>
        <v/>
      </c>
      <c r="AE758" s="39" t="str">
        <f t="shared" ca="1" si="354"/>
        <v/>
      </c>
      <c r="AF758" s="40"/>
      <c r="AG758" s="39">
        <f t="shared" ca="1" si="364"/>
        <v>0</v>
      </c>
      <c r="AH758" s="339"/>
      <c r="AI758" s="37" t="str">
        <f t="shared" ca="1" si="355"/>
        <v/>
      </c>
      <c r="AJ758" s="41" t="str">
        <f t="shared" ca="1" si="356"/>
        <v/>
      </c>
      <c r="AK758" s="39" t="str">
        <f t="shared" si="343"/>
        <v/>
      </c>
      <c r="AL758" s="39" t="str">
        <f t="shared" ca="1" si="365"/>
        <v/>
      </c>
      <c r="AM758" s="39" t="str">
        <f t="shared" ca="1" si="357"/>
        <v/>
      </c>
      <c r="AN758" s="40"/>
      <c r="AO758" s="39">
        <f t="shared" ca="1" si="366"/>
        <v>0</v>
      </c>
      <c r="AP758" s="339"/>
      <c r="AW758" s="329"/>
      <c r="BI758" s="329"/>
      <c r="BJ758" s="329"/>
      <c r="BK758" s="329"/>
      <c r="BL758" s="329"/>
      <c r="BM758" s="329"/>
      <c r="BN758" s="329"/>
      <c r="BO758" s="329"/>
      <c r="BP758" s="329"/>
      <c r="BQ758" s="329"/>
      <c r="BR758" s="329"/>
      <c r="BS758" s="329"/>
      <c r="BT758" s="329"/>
      <c r="BU758" s="329"/>
      <c r="BV758" s="329"/>
      <c r="BW758" s="325"/>
      <c r="BX758" s="325"/>
      <c r="BY758" s="325"/>
      <c r="BZ758" s="325"/>
      <c r="CA758" s="325"/>
      <c r="CB758" s="325"/>
      <c r="CC758" s="325"/>
      <c r="CD758" s="325"/>
      <c r="CE758" s="325"/>
      <c r="CF758" s="325"/>
      <c r="CG758" s="325"/>
      <c r="CH758" s="325"/>
      <c r="CI758" s="325"/>
      <c r="CJ758" s="325"/>
      <c r="CK758" s="325"/>
      <c r="CL758" s="325"/>
      <c r="CM758" s="325"/>
      <c r="CN758" s="325"/>
      <c r="CO758" s="325"/>
      <c r="CP758" s="325"/>
      <c r="CQ758" s="325"/>
      <c r="CR758" s="325"/>
      <c r="CS758" s="325"/>
      <c r="CT758" s="325"/>
      <c r="CU758" s="325"/>
      <c r="CV758" s="325"/>
      <c r="CW758" s="325"/>
      <c r="CX758" s="325"/>
    </row>
    <row r="759" spans="1:102" s="36" customFormat="1" ht="15" hidden="1" customHeight="1">
      <c r="A759" s="329"/>
      <c r="B759" s="37" t="str">
        <f t="shared" ca="1" si="344"/>
        <v/>
      </c>
      <c r="C759" s="41" t="str">
        <f t="shared" ca="1" si="345"/>
        <v/>
      </c>
      <c r="D759" s="39" t="str">
        <f t="shared" ca="1" si="346"/>
        <v/>
      </c>
      <c r="E759" s="39" t="str">
        <f t="shared" ca="1" si="358"/>
        <v/>
      </c>
      <c r="F759" s="39" t="str">
        <f t="shared" ca="1" si="347"/>
        <v/>
      </c>
      <c r="G759" s="101"/>
      <c r="H759" s="39">
        <f t="shared" ca="1" si="338"/>
        <v>0</v>
      </c>
      <c r="J759" s="332"/>
      <c r="K759" s="37" t="str">
        <f t="shared" ca="1" si="348"/>
        <v/>
      </c>
      <c r="L759" s="41" t="str">
        <f t="shared" ca="1" si="349"/>
        <v/>
      </c>
      <c r="M759" s="39" t="str">
        <f t="shared" si="339"/>
        <v/>
      </c>
      <c r="N759" s="39" t="str">
        <f t="shared" ca="1" si="359"/>
        <v/>
      </c>
      <c r="O759" s="39">
        <f ca="1">ROUND(Q758*$O$5/payments_per_year,2)</f>
        <v>0</v>
      </c>
      <c r="P759" s="101"/>
      <c r="Q759" s="39">
        <f t="shared" ca="1" si="360"/>
        <v>0</v>
      </c>
      <c r="R759" s="332"/>
      <c r="S759" s="37" t="str">
        <f t="shared" ca="1" si="350"/>
        <v/>
      </c>
      <c r="T759" s="41" t="str">
        <f t="shared" ca="1" si="351"/>
        <v/>
      </c>
      <c r="U759" s="39" t="str">
        <f t="shared" si="340"/>
        <v/>
      </c>
      <c r="V759" s="39" t="str">
        <f t="shared" ca="1" si="361"/>
        <v/>
      </c>
      <c r="W759" s="39">
        <f t="shared" ca="1" si="341"/>
        <v>0</v>
      </c>
      <c r="X759" s="40"/>
      <c r="Y759" s="39">
        <f t="shared" ca="1" si="362"/>
        <v>0</v>
      </c>
      <c r="Z759" s="327"/>
      <c r="AA759" s="37" t="str">
        <f t="shared" ca="1" si="352"/>
        <v/>
      </c>
      <c r="AB759" s="41" t="str">
        <f t="shared" ca="1" si="353"/>
        <v/>
      </c>
      <c r="AC759" s="39" t="str">
        <f t="shared" si="342"/>
        <v/>
      </c>
      <c r="AD759" s="39" t="str">
        <f t="shared" ca="1" si="363"/>
        <v/>
      </c>
      <c r="AE759" s="39" t="str">
        <f t="shared" ca="1" si="354"/>
        <v/>
      </c>
      <c r="AF759" s="40"/>
      <c r="AG759" s="39">
        <f t="shared" ca="1" si="364"/>
        <v>0</v>
      </c>
      <c r="AH759" s="339"/>
      <c r="AI759" s="37" t="str">
        <f t="shared" ca="1" si="355"/>
        <v/>
      </c>
      <c r="AJ759" s="41" t="str">
        <f t="shared" ca="1" si="356"/>
        <v/>
      </c>
      <c r="AK759" s="39" t="str">
        <f t="shared" si="343"/>
        <v/>
      </c>
      <c r="AL759" s="39" t="str">
        <f t="shared" ca="1" si="365"/>
        <v/>
      </c>
      <c r="AM759" s="39" t="str">
        <f t="shared" ca="1" si="357"/>
        <v/>
      </c>
      <c r="AN759" s="40"/>
      <c r="AO759" s="39">
        <f t="shared" ca="1" si="366"/>
        <v>0</v>
      </c>
      <c r="AP759" s="339"/>
      <c r="AW759" s="329"/>
      <c r="BI759" s="329"/>
      <c r="BJ759" s="329"/>
      <c r="BK759" s="329"/>
      <c r="BL759" s="329"/>
      <c r="BM759" s="329"/>
      <c r="BN759" s="329"/>
      <c r="BO759" s="329"/>
      <c r="BP759" s="329"/>
      <c r="BQ759" s="329"/>
      <c r="BR759" s="329"/>
      <c r="BS759" s="329"/>
      <c r="BT759" s="329"/>
      <c r="BU759" s="329"/>
      <c r="BV759" s="329"/>
      <c r="BW759" s="325"/>
      <c r="BX759" s="325"/>
      <c r="BY759" s="325"/>
      <c r="BZ759" s="325"/>
      <c r="CA759" s="325"/>
      <c r="CB759" s="325"/>
      <c r="CC759" s="325"/>
      <c r="CD759" s="325"/>
      <c r="CE759" s="325"/>
      <c r="CF759" s="325"/>
      <c r="CG759" s="325"/>
      <c r="CH759" s="325"/>
      <c r="CI759" s="325"/>
      <c r="CJ759" s="325"/>
      <c r="CK759" s="325"/>
      <c r="CL759" s="325"/>
      <c r="CM759" s="325"/>
      <c r="CN759" s="325"/>
      <c r="CO759" s="325"/>
      <c r="CP759" s="325"/>
      <c r="CQ759" s="325"/>
      <c r="CR759" s="325"/>
      <c r="CS759" s="325"/>
      <c r="CT759" s="325"/>
      <c r="CU759" s="325"/>
      <c r="CV759" s="325"/>
      <c r="CW759" s="325"/>
      <c r="CX759" s="325"/>
    </row>
    <row r="760" spans="1:102" s="36" customFormat="1" ht="15" hidden="1" customHeight="1">
      <c r="A760" s="329"/>
      <c r="B760" s="37" t="str">
        <f t="shared" ca="1" si="344"/>
        <v/>
      </c>
      <c r="C760" s="41" t="str">
        <f t="shared" ca="1" si="345"/>
        <v/>
      </c>
      <c r="D760" s="39" t="str">
        <f t="shared" ca="1" si="346"/>
        <v/>
      </c>
      <c r="E760" s="39" t="str">
        <f t="shared" ca="1" si="358"/>
        <v/>
      </c>
      <c r="F760" s="39" t="str">
        <f t="shared" ca="1" si="347"/>
        <v/>
      </c>
      <c r="G760" s="101"/>
      <c r="H760" s="39">
        <f t="shared" ca="1" si="338"/>
        <v>0</v>
      </c>
      <c r="J760" s="332"/>
      <c r="K760" s="37" t="str">
        <f t="shared" ca="1" si="348"/>
        <v/>
      </c>
      <c r="L760" s="41" t="str">
        <f t="shared" ca="1" si="349"/>
        <v/>
      </c>
      <c r="M760" s="39" t="str">
        <f t="shared" si="339"/>
        <v/>
      </c>
      <c r="N760" s="39" t="str">
        <f t="shared" ca="1" si="359"/>
        <v/>
      </c>
      <c r="O760" s="39" t="str">
        <f ca="1">IF(L760="","",ROUND(Q759*$O$5/payments_per_year,2))</f>
        <v/>
      </c>
      <c r="P760" s="101"/>
      <c r="Q760" s="39">
        <f t="shared" ca="1" si="360"/>
        <v>0</v>
      </c>
      <c r="R760" s="332"/>
      <c r="S760" s="37" t="str">
        <f t="shared" ca="1" si="350"/>
        <v/>
      </c>
      <c r="T760" s="41" t="str">
        <f t="shared" ca="1" si="351"/>
        <v/>
      </c>
      <c r="U760" s="39" t="str">
        <f t="shared" si="340"/>
        <v/>
      </c>
      <c r="V760" s="39" t="str">
        <f t="shared" ca="1" si="361"/>
        <v/>
      </c>
      <c r="W760" s="39">
        <f t="shared" ca="1" si="341"/>
        <v>0</v>
      </c>
      <c r="X760" s="40"/>
      <c r="Y760" s="39">
        <f t="shared" ca="1" si="362"/>
        <v>0</v>
      </c>
      <c r="Z760" s="327"/>
      <c r="AA760" s="37" t="str">
        <f t="shared" ca="1" si="352"/>
        <v/>
      </c>
      <c r="AB760" s="41" t="str">
        <f t="shared" ca="1" si="353"/>
        <v/>
      </c>
      <c r="AC760" s="39" t="str">
        <f t="shared" si="342"/>
        <v/>
      </c>
      <c r="AD760" s="39" t="str">
        <f t="shared" ca="1" si="363"/>
        <v/>
      </c>
      <c r="AE760" s="39" t="str">
        <f t="shared" ca="1" si="354"/>
        <v/>
      </c>
      <c r="AF760" s="40"/>
      <c r="AG760" s="39">
        <f t="shared" ca="1" si="364"/>
        <v>0</v>
      </c>
      <c r="AH760" s="339"/>
      <c r="AI760" s="37" t="str">
        <f t="shared" ca="1" si="355"/>
        <v/>
      </c>
      <c r="AJ760" s="41" t="str">
        <f t="shared" ca="1" si="356"/>
        <v/>
      </c>
      <c r="AK760" s="39" t="str">
        <f t="shared" si="343"/>
        <v/>
      </c>
      <c r="AL760" s="39" t="str">
        <f t="shared" ca="1" si="365"/>
        <v/>
      </c>
      <c r="AM760" s="39" t="str">
        <f t="shared" ca="1" si="357"/>
        <v/>
      </c>
      <c r="AN760" s="40"/>
      <c r="AO760" s="39">
        <f t="shared" ca="1" si="366"/>
        <v>0</v>
      </c>
      <c r="AP760" s="339"/>
      <c r="AW760" s="329"/>
      <c r="BI760" s="329"/>
      <c r="BJ760" s="329"/>
      <c r="BK760" s="329"/>
      <c r="BL760" s="329"/>
      <c r="BM760" s="329"/>
      <c r="BN760" s="329"/>
      <c r="BO760" s="329"/>
      <c r="BP760" s="329"/>
      <c r="BQ760" s="329"/>
      <c r="BR760" s="329"/>
      <c r="BS760" s="329"/>
      <c r="BT760" s="329"/>
      <c r="BU760" s="329"/>
      <c r="BV760" s="329"/>
      <c r="BW760" s="325"/>
      <c r="BX760" s="325"/>
      <c r="BY760" s="325"/>
      <c r="BZ760" s="325"/>
      <c r="CA760" s="325"/>
      <c r="CB760" s="325"/>
      <c r="CC760" s="325"/>
      <c r="CD760" s="325"/>
      <c r="CE760" s="325"/>
      <c r="CF760" s="325"/>
      <c r="CG760" s="325"/>
      <c r="CH760" s="325"/>
      <c r="CI760" s="325"/>
      <c r="CJ760" s="325"/>
      <c r="CK760" s="325"/>
      <c r="CL760" s="325"/>
      <c r="CM760" s="325"/>
      <c r="CN760" s="325"/>
      <c r="CO760" s="325"/>
      <c r="CP760" s="325"/>
      <c r="CQ760" s="325"/>
      <c r="CR760" s="325"/>
      <c r="CS760" s="325"/>
      <c r="CT760" s="325"/>
      <c r="CU760" s="325"/>
      <c r="CV760" s="325"/>
      <c r="CW760" s="325"/>
      <c r="CX760" s="325"/>
    </row>
    <row r="761" spans="1:102" s="36" customFormat="1" ht="15" hidden="1" customHeight="1">
      <c r="A761" s="329"/>
      <c r="B761" s="37" t="str">
        <f t="shared" ca="1" si="344"/>
        <v/>
      </c>
      <c r="C761" s="41" t="str">
        <f t="shared" ca="1" si="345"/>
        <v/>
      </c>
      <c r="D761" s="39" t="str">
        <f t="shared" ca="1" si="346"/>
        <v/>
      </c>
      <c r="E761" s="39" t="str">
        <f t="shared" ca="1" si="358"/>
        <v/>
      </c>
      <c r="F761" s="39" t="str">
        <f t="shared" ca="1" si="347"/>
        <v/>
      </c>
      <c r="G761" s="101"/>
      <c r="H761" s="39">
        <f t="shared" ca="1" si="338"/>
        <v>0</v>
      </c>
      <c r="J761" s="332"/>
      <c r="K761" s="37" t="str">
        <f t="shared" ca="1" si="348"/>
        <v/>
      </c>
      <c r="L761" s="41" t="str">
        <f t="shared" ca="1" si="349"/>
        <v/>
      </c>
      <c r="M761" s="39" t="str">
        <f t="shared" si="339"/>
        <v/>
      </c>
      <c r="N761" s="39" t="str">
        <f t="shared" ca="1" si="359"/>
        <v/>
      </c>
      <c r="O761" s="39">
        <f ca="1">ROUND(Q760*$O$5/payments_per_year,2)</f>
        <v>0</v>
      </c>
      <c r="P761" s="101"/>
      <c r="Q761" s="39">
        <f t="shared" ca="1" si="360"/>
        <v>0</v>
      </c>
      <c r="R761" s="332"/>
      <c r="S761" s="37" t="str">
        <f t="shared" ca="1" si="350"/>
        <v/>
      </c>
      <c r="T761" s="41" t="str">
        <f t="shared" ca="1" si="351"/>
        <v/>
      </c>
      <c r="U761" s="39" t="str">
        <f t="shared" si="340"/>
        <v/>
      </c>
      <c r="V761" s="39" t="str">
        <f t="shared" ca="1" si="361"/>
        <v/>
      </c>
      <c r="W761" s="39">
        <f t="shared" ca="1" si="341"/>
        <v>0</v>
      </c>
      <c r="X761" s="40"/>
      <c r="Y761" s="39">
        <f t="shared" ca="1" si="362"/>
        <v>0</v>
      </c>
      <c r="Z761" s="327"/>
      <c r="AA761" s="37" t="str">
        <f t="shared" ca="1" si="352"/>
        <v/>
      </c>
      <c r="AB761" s="41" t="str">
        <f t="shared" ca="1" si="353"/>
        <v/>
      </c>
      <c r="AC761" s="39" t="str">
        <f t="shared" si="342"/>
        <v/>
      </c>
      <c r="AD761" s="39" t="str">
        <f t="shared" ca="1" si="363"/>
        <v/>
      </c>
      <c r="AE761" s="39" t="str">
        <f t="shared" ca="1" si="354"/>
        <v/>
      </c>
      <c r="AF761" s="40"/>
      <c r="AG761" s="39">
        <f t="shared" ca="1" si="364"/>
        <v>0</v>
      </c>
      <c r="AH761" s="339"/>
      <c r="AI761" s="37" t="str">
        <f t="shared" ca="1" si="355"/>
        <v/>
      </c>
      <c r="AJ761" s="41" t="str">
        <f t="shared" ca="1" si="356"/>
        <v/>
      </c>
      <c r="AK761" s="39" t="str">
        <f t="shared" si="343"/>
        <v/>
      </c>
      <c r="AL761" s="39" t="str">
        <f t="shared" ca="1" si="365"/>
        <v/>
      </c>
      <c r="AM761" s="39" t="str">
        <f t="shared" ca="1" si="357"/>
        <v/>
      </c>
      <c r="AN761" s="40"/>
      <c r="AO761" s="39">
        <f t="shared" ca="1" si="366"/>
        <v>0</v>
      </c>
      <c r="AP761" s="339"/>
      <c r="AW761" s="329"/>
      <c r="BI761" s="329"/>
      <c r="BJ761" s="329"/>
      <c r="BK761" s="329"/>
      <c r="BL761" s="329"/>
      <c r="BM761" s="329"/>
      <c r="BN761" s="329"/>
      <c r="BO761" s="329"/>
      <c r="BP761" s="329"/>
      <c r="BQ761" s="329"/>
      <c r="BR761" s="329"/>
      <c r="BS761" s="329"/>
      <c r="BT761" s="329"/>
      <c r="BU761" s="329"/>
      <c r="BV761" s="329"/>
      <c r="BW761" s="325"/>
      <c r="BX761" s="325"/>
      <c r="BY761" s="325"/>
      <c r="BZ761" s="325"/>
      <c r="CA761" s="325"/>
      <c r="CB761" s="325"/>
      <c r="CC761" s="325"/>
      <c r="CD761" s="325"/>
      <c r="CE761" s="325"/>
      <c r="CF761" s="325"/>
      <c r="CG761" s="325"/>
      <c r="CH761" s="325"/>
      <c r="CI761" s="325"/>
      <c r="CJ761" s="325"/>
      <c r="CK761" s="325"/>
      <c r="CL761" s="325"/>
      <c r="CM761" s="325"/>
      <c r="CN761" s="325"/>
      <c r="CO761" s="325"/>
      <c r="CP761" s="325"/>
      <c r="CQ761" s="325"/>
      <c r="CR761" s="325"/>
      <c r="CS761" s="325"/>
      <c r="CT761" s="325"/>
      <c r="CU761" s="325"/>
      <c r="CV761" s="325"/>
      <c r="CW761" s="325"/>
      <c r="CX761" s="325"/>
    </row>
    <row r="762" spans="1:102" s="36" customFormat="1" ht="15" hidden="1" customHeight="1">
      <c r="A762" s="329"/>
      <c r="B762" s="37" t="str">
        <f t="shared" ca="1" si="344"/>
        <v/>
      </c>
      <c r="C762" s="41" t="str">
        <f t="shared" ca="1" si="345"/>
        <v/>
      </c>
      <c r="D762" s="39" t="str">
        <f t="shared" ca="1" si="346"/>
        <v/>
      </c>
      <c r="E762" s="39" t="str">
        <f t="shared" ca="1" si="358"/>
        <v/>
      </c>
      <c r="F762" s="39" t="str">
        <f t="shared" ca="1" si="347"/>
        <v/>
      </c>
      <c r="G762" s="101"/>
      <c r="H762" s="39">
        <f t="shared" ca="1" si="338"/>
        <v>0</v>
      </c>
      <c r="J762" s="332"/>
      <c r="K762" s="37" t="str">
        <f t="shared" ca="1" si="348"/>
        <v/>
      </c>
      <c r="L762" s="41" t="str">
        <f t="shared" ca="1" si="349"/>
        <v/>
      </c>
      <c r="M762" s="39" t="str">
        <f t="shared" si="339"/>
        <v/>
      </c>
      <c r="N762" s="39" t="str">
        <f t="shared" ca="1" si="359"/>
        <v/>
      </c>
      <c r="O762" s="39" t="str">
        <f ca="1">IF(L762="","",ROUND(Q761*$O$5/payments_per_year,2))</f>
        <v/>
      </c>
      <c r="P762" s="101"/>
      <c r="Q762" s="39">
        <f t="shared" ca="1" si="360"/>
        <v>0</v>
      </c>
      <c r="R762" s="332"/>
      <c r="S762" s="37" t="str">
        <f t="shared" ca="1" si="350"/>
        <v/>
      </c>
      <c r="T762" s="41" t="str">
        <f t="shared" ca="1" si="351"/>
        <v/>
      </c>
      <c r="U762" s="39" t="str">
        <f t="shared" si="340"/>
        <v/>
      </c>
      <c r="V762" s="39" t="str">
        <f t="shared" ca="1" si="361"/>
        <v/>
      </c>
      <c r="W762" s="39">
        <f t="shared" ca="1" si="341"/>
        <v>0</v>
      </c>
      <c r="X762" s="40"/>
      <c r="Y762" s="39">
        <f t="shared" ca="1" si="362"/>
        <v>0</v>
      </c>
      <c r="Z762" s="327"/>
      <c r="AA762" s="37" t="str">
        <f t="shared" ca="1" si="352"/>
        <v/>
      </c>
      <c r="AB762" s="41" t="str">
        <f t="shared" ca="1" si="353"/>
        <v/>
      </c>
      <c r="AC762" s="39" t="str">
        <f t="shared" si="342"/>
        <v/>
      </c>
      <c r="AD762" s="39" t="str">
        <f t="shared" ca="1" si="363"/>
        <v/>
      </c>
      <c r="AE762" s="39" t="str">
        <f t="shared" ca="1" si="354"/>
        <v/>
      </c>
      <c r="AF762" s="40"/>
      <c r="AG762" s="39">
        <f t="shared" ca="1" si="364"/>
        <v>0</v>
      </c>
      <c r="AH762" s="339"/>
      <c r="AI762" s="37" t="str">
        <f t="shared" ca="1" si="355"/>
        <v/>
      </c>
      <c r="AJ762" s="41" t="str">
        <f t="shared" ca="1" si="356"/>
        <v/>
      </c>
      <c r="AK762" s="39" t="str">
        <f t="shared" si="343"/>
        <v/>
      </c>
      <c r="AL762" s="39" t="str">
        <f t="shared" ca="1" si="365"/>
        <v/>
      </c>
      <c r="AM762" s="39" t="str">
        <f t="shared" ca="1" si="357"/>
        <v/>
      </c>
      <c r="AN762" s="40"/>
      <c r="AO762" s="39">
        <f t="shared" ca="1" si="366"/>
        <v>0</v>
      </c>
      <c r="AP762" s="339"/>
      <c r="AW762" s="329"/>
      <c r="BI762" s="329"/>
      <c r="BJ762" s="329"/>
      <c r="BK762" s="329"/>
      <c r="BL762" s="329"/>
      <c r="BM762" s="329"/>
      <c r="BN762" s="329"/>
      <c r="BO762" s="329"/>
      <c r="BP762" s="329"/>
      <c r="BQ762" s="329"/>
      <c r="BR762" s="329"/>
      <c r="BS762" s="329"/>
      <c r="BT762" s="329"/>
      <c r="BU762" s="329"/>
      <c r="BV762" s="329"/>
      <c r="BW762" s="325"/>
      <c r="BX762" s="325"/>
      <c r="BY762" s="325"/>
      <c r="BZ762" s="325"/>
      <c r="CA762" s="325"/>
      <c r="CB762" s="325"/>
      <c r="CC762" s="325"/>
      <c r="CD762" s="325"/>
      <c r="CE762" s="325"/>
      <c r="CF762" s="325"/>
      <c r="CG762" s="325"/>
      <c r="CH762" s="325"/>
      <c r="CI762" s="325"/>
      <c r="CJ762" s="325"/>
      <c r="CK762" s="325"/>
      <c r="CL762" s="325"/>
      <c r="CM762" s="325"/>
      <c r="CN762" s="325"/>
      <c r="CO762" s="325"/>
      <c r="CP762" s="325"/>
      <c r="CQ762" s="325"/>
      <c r="CR762" s="325"/>
      <c r="CS762" s="325"/>
      <c r="CT762" s="325"/>
      <c r="CU762" s="325"/>
      <c r="CV762" s="325"/>
      <c r="CW762" s="325"/>
      <c r="CX762" s="325"/>
    </row>
    <row r="763" spans="1:102" s="36" customFormat="1" ht="15" hidden="1" customHeight="1">
      <c r="A763" s="329"/>
      <c r="B763" s="37" t="str">
        <f t="shared" ca="1" si="344"/>
        <v/>
      </c>
      <c r="C763" s="41" t="str">
        <f t="shared" ca="1" si="345"/>
        <v/>
      </c>
      <c r="D763" s="39" t="str">
        <f t="shared" ca="1" si="346"/>
        <v/>
      </c>
      <c r="E763" s="39" t="str">
        <f t="shared" ca="1" si="358"/>
        <v/>
      </c>
      <c r="F763" s="39" t="str">
        <f t="shared" ca="1" si="347"/>
        <v/>
      </c>
      <c r="G763" s="101"/>
      <c r="H763" s="39">
        <f t="shared" ca="1" si="338"/>
        <v>0</v>
      </c>
      <c r="J763" s="332"/>
      <c r="K763" s="37" t="str">
        <f t="shared" ca="1" si="348"/>
        <v/>
      </c>
      <c r="L763" s="41" t="str">
        <f t="shared" ca="1" si="349"/>
        <v/>
      </c>
      <c r="M763" s="39" t="str">
        <f t="shared" si="339"/>
        <v/>
      </c>
      <c r="N763" s="39" t="str">
        <f t="shared" ca="1" si="359"/>
        <v/>
      </c>
      <c r="O763" s="39">
        <f ca="1">ROUND(Q762*$O$5/payments_per_year,2)</f>
        <v>0</v>
      </c>
      <c r="P763" s="101"/>
      <c r="Q763" s="39">
        <f t="shared" ca="1" si="360"/>
        <v>0</v>
      </c>
      <c r="R763" s="332"/>
      <c r="S763" s="37" t="str">
        <f t="shared" ca="1" si="350"/>
        <v/>
      </c>
      <c r="T763" s="41" t="str">
        <f t="shared" ca="1" si="351"/>
        <v/>
      </c>
      <c r="U763" s="39" t="str">
        <f t="shared" si="340"/>
        <v/>
      </c>
      <c r="V763" s="39" t="str">
        <f t="shared" ca="1" si="361"/>
        <v/>
      </c>
      <c r="W763" s="39">
        <f t="shared" ca="1" si="341"/>
        <v>0</v>
      </c>
      <c r="X763" s="40"/>
      <c r="Y763" s="39">
        <f t="shared" ca="1" si="362"/>
        <v>0</v>
      </c>
      <c r="Z763" s="327"/>
      <c r="AA763" s="37" t="str">
        <f t="shared" ca="1" si="352"/>
        <v/>
      </c>
      <c r="AB763" s="41" t="str">
        <f t="shared" ca="1" si="353"/>
        <v/>
      </c>
      <c r="AC763" s="39" t="str">
        <f t="shared" si="342"/>
        <v/>
      </c>
      <c r="AD763" s="39" t="str">
        <f t="shared" ca="1" si="363"/>
        <v/>
      </c>
      <c r="AE763" s="39" t="str">
        <f t="shared" ca="1" si="354"/>
        <v/>
      </c>
      <c r="AF763" s="40"/>
      <c r="AG763" s="39">
        <f t="shared" ca="1" si="364"/>
        <v>0</v>
      </c>
      <c r="AH763" s="339"/>
      <c r="AI763" s="37" t="str">
        <f t="shared" ca="1" si="355"/>
        <v/>
      </c>
      <c r="AJ763" s="41" t="str">
        <f t="shared" ca="1" si="356"/>
        <v/>
      </c>
      <c r="AK763" s="39" t="str">
        <f t="shared" si="343"/>
        <v/>
      </c>
      <c r="AL763" s="39" t="str">
        <f t="shared" ca="1" si="365"/>
        <v/>
      </c>
      <c r="AM763" s="39" t="str">
        <f t="shared" ca="1" si="357"/>
        <v/>
      </c>
      <c r="AN763" s="40"/>
      <c r="AO763" s="39">
        <f t="shared" ca="1" si="366"/>
        <v>0</v>
      </c>
      <c r="AP763" s="339"/>
      <c r="AW763" s="329"/>
      <c r="BI763" s="329"/>
      <c r="BJ763" s="329"/>
      <c r="BK763" s="329"/>
      <c r="BL763" s="329"/>
      <c r="BM763" s="329"/>
      <c r="BN763" s="329"/>
      <c r="BO763" s="329"/>
      <c r="BP763" s="329"/>
      <c r="BQ763" s="329"/>
      <c r="BR763" s="329"/>
      <c r="BS763" s="329"/>
      <c r="BT763" s="329"/>
      <c r="BU763" s="329"/>
      <c r="BV763" s="329"/>
      <c r="BW763" s="325"/>
      <c r="BX763" s="325"/>
      <c r="BY763" s="325"/>
      <c r="BZ763" s="325"/>
      <c r="CA763" s="325"/>
      <c r="CB763" s="325"/>
      <c r="CC763" s="325"/>
      <c r="CD763" s="325"/>
      <c r="CE763" s="325"/>
      <c r="CF763" s="325"/>
      <c r="CG763" s="325"/>
      <c r="CH763" s="325"/>
      <c r="CI763" s="325"/>
      <c r="CJ763" s="325"/>
      <c r="CK763" s="325"/>
      <c r="CL763" s="325"/>
      <c r="CM763" s="325"/>
      <c r="CN763" s="325"/>
      <c r="CO763" s="325"/>
      <c r="CP763" s="325"/>
      <c r="CQ763" s="325"/>
      <c r="CR763" s="325"/>
      <c r="CS763" s="325"/>
      <c r="CT763" s="325"/>
      <c r="CU763" s="325"/>
      <c r="CV763" s="325"/>
      <c r="CW763" s="325"/>
      <c r="CX763" s="325"/>
    </row>
    <row r="764" spans="1:102" s="36" customFormat="1" ht="15" hidden="1" customHeight="1">
      <c r="A764" s="329"/>
      <c r="B764" s="37" t="str">
        <f t="shared" ca="1" si="344"/>
        <v/>
      </c>
      <c r="C764" s="41" t="str">
        <f t="shared" ca="1" si="345"/>
        <v/>
      </c>
      <c r="D764" s="39" t="str">
        <f t="shared" ca="1" si="346"/>
        <v/>
      </c>
      <c r="E764" s="39" t="str">
        <f t="shared" ca="1" si="358"/>
        <v/>
      </c>
      <c r="F764" s="39" t="str">
        <f t="shared" ca="1" si="347"/>
        <v/>
      </c>
      <c r="G764" s="101"/>
      <c r="H764" s="39">
        <f t="shared" ca="1" si="338"/>
        <v>0</v>
      </c>
      <c r="J764" s="332"/>
      <c r="K764" s="37" t="str">
        <f t="shared" ca="1" si="348"/>
        <v/>
      </c>
      <c r="L764" s="41" t="str">
        <f t="shared" ca="1" si="349"/>
        <v/>
      </c>
      <c r="M764" s="39" t="str">
        <f t="shared" si="339"/>
        <v/>
      </c>
      <c r="N764" s="39" t="str">
        <f t="shared" ca="1" si="359"/>
        <v/>
      </c>
      <c r="O764" s="39" t="str">
        <f ca="1">IF(L764="","",ROUND(Q763*$O$5/payments_per_year,2))</f>
        <v/>
      </c>
      <c r="P764" s="101"/>
      <c r="Q764" s="39">
        <f t="shared" ca="1" si="360"/>
        <v>0</v>
      </c>
      <c r="R764" s="332"/>
      <c r="S764" s="37" t="str">
        <f t="shared" ca="1" si="350"/>
        <v/>
      </c>
      <c r="T764" s="41" t="str">
        <f t="shared" ca="1" si="351"/>
        <v/>
      </c>
      <c r="U764" s="39" t="str">
        <f t="shared" si="340"/>
        <v/>
      </c>
      <c r="V764" s="39" t="str">
        <f t="shared" ca="1" si="361"/>
        <v/>
      </c>
      <c r="W764" s="39">
        <f t="shared" ca="1" si="341"/>
        <v>0</v>
      </c>
      <c r="X764" s="40"/>
      <c r="Y764" s="39">
        <f t="shared" ca="1" si="362"/>
        <v>0</v>
      </c>
      <c r="Z764" s="327"/>
      <c r="AA764" s="37" t="str">
        <f t="shared" ca="1" si="352"/>
        <v/>
      </c>
      <c r="AB764" s="41" t="str">
        <f t="shared" ca="1" si="353"/>
        <v/>
      </c>
      <c r="AC764" s="39" t="str">
        <f t="shared" si="342"/>
        <v/>
      </c>
      <c r="AD764" s="39" t="str">
        <f t="shared" ca="1" si="363"/>
        <v/>
      </c>
      <c r="AE764" s="39" t="str">
        <f t="shared" ca="1" si="354"/>
        <v/>
      </c>
      <c r="AF764" s="40"/>
      <c r="AG764" s="39">
        <f t="shared" ca="1" si="364"/>
        <v>0</v>
      </c>
      <c r="AH764" s="339"/>
      <c r="AI764" s="37" t="str">
        <f t="shared" ca="1" si="355"/>
        <v/>
      </c>
      <c r="AJ764" s="41" t="str">
        <f t="shared" ca="1" si="356"/>
        <v/>
      </c>
      <c r="AK764" s="39" t="str">
        <f t="shared" si="343"/>
        <v/>
      </c>
      <c r="AL764" s="39" t="str">
        <f t="shared" ca="1" si="365"/>
        <v/>
      </c>
      <c r="AM764" s="39" t="str">
        <f t="shared" ca="1" si="357"/>
        <v/>
      </c>
      <c r="AN764" s="40"/>
      <c r="AO764" s="39">
        <f t="shared" ca="1" si="366"/>
        <v>0</v>
      </c>
      <c r="AP764" s="339"/>
      <c r="AW764" s="329"/>
      <c r="BI764" s="329"/>
      <c r="BJ764" s="329"/>
      <c r="BK764" s="329"/>
      <c r="BL764" s="329"/>
      <c r="BM764" s="329"/>
      <c r="BN764" s="329"/>
      <c r="BO764" s="329"/>
      <c r="BP764" s="329"/>
      <c r="BQ764" s="329"/>
      <c r="BR764" s="329"/>
      <c r="BS764" s="329"/>
      <c r="BT764" s="329"/>
      <c r="BU764" s="329"/>
      <c r="BV764" s="329"/>
      <c r="BW764" s="325"/>
      <c r="BX764" s="325"/>
      <c r="BY764" s="325"/>
      <c r="BZ764" s="325"/>
      <c r="CA764" s="325"/>
      <c r="CB764" s="325"/>
      <c r="CC764" s="325"/>
      <c r="CD764" s="325"/>
      <c r="CE764" s="325"/>
      <c r="CF764" s="325"/>
      <c r="CG764" s="325"/>
      <c r="CH764" s="325"/>
      <c r="CI764" s="325"/>
      <c r="CJ764" s="325"/>
      <c r="CK764" s="325"/>
      <c r="CL764" s="325"/>
      <c r="CM764" s="325"/>
      <c r="CN764" s="325"/>
      <c r="CO764" s="325"/>
      <c r="CP764" s="325"/>
      <c r="CQ764" s="325"/>
      <c r="CR764" s="325"/>
      <c r="CS764" s="325"/>
      <c r="CT764" s="325"/>
      <c r="CU764" s="325"/>
      <c r="CV764" s="325"/>
      <c r="CW764" s="325"/>
      <c r="CX764" s="325"/>
    </row>
    <row r="765" spans="1:102" s="36" customFormat="1" ht="15" hidden="1" customHeight="1">
      <c r="A765" s="329"/>
      <c r="B765" s="37" t="str">
        <f t="shared" ca="1" si="344"/>
        <v/>
      </c>
      <c r="C765" s="41" t="str">
        <f t="shared" ca="1" si="345"/>
        <v/>
      </c>
      <c r="D765" s="39" t="str">
        <f t="shared" ca="1" si="346"/>
        <v/>
      </c>
      <c r="E765" s="39" t="str">
        <f t="shared" ca="1" si="358"/>
        <v/>
      </c>
      <c r="F765" s="39" t="str">
        <f t="shared" ca="1" si="347"/>
        <v/>
      </c>
      <c r="G765" s="101"/>
      <c r="H765" s="39">
        <f t="shared" ca="1" si="338"/>
        <v>0</v>
      </c>
      <c r="J765" s="332"/>
      <c r="K765" s="37" t="str">
        <f t="shared" ca="1" si="348"/>
        <v/>
      </c>
      <c r="L765" s="41" t="str">
        <f t="shared" ca="1" si="349"/>
        <v/>
      </c>
      <c r="M765" s="39" t="str">
        <f t="shared" si="339"/>
        <v/>
      </c>
      <c r="N765" s="39" t="str">
        <f t="shared" ca="1" si="359"/>
        <v/>
      </c>
      <c r="O765" s="39">
        <f ca="1">ROUND(Q764*$O$5/payments_per_year,2)</f>
        <v>0</v>
      </c>
      <c r="P765" s="101"/>
      <c r="Q765" s="39">
        <f t="shared" ca="1" si="360"/>
        <v>0</v>
      </c>
      <c r="R765" s="332"/>
      <c r="S765" s="37" t="str">
        <f t="shared" ca="1" si="350"/>
        <v/>
      </c>
      <c r="T765" s="41" t="str">
        <f t="shared" ca="1" si="351"/>
        <v/>
      </c>
      <c r="U765" s="39" t="str">
        <f t="shared" si="340"/>
        <v/>
      </c>
      <c r="V765" s="39" t="str">
        <f t="shared" ca="1" si="361"/>
        <v/>
      </c>
      <c r="W765" s="39">
        <f t="shared" ca="1" si="341"/>
        <v>0</v>
      </c>
      <c r="X765" s="40"/>
      <c r="Y765" s="39">
        <f t="shared" ca="1" si="362"/>
        <v>0</v>
      </c>
      <c r="Z765" s="327"/>
      <c r="AA765" s="37" t="str">
        <f t="shared" ca="1" si="352"/>
        <v/>
      </c>
      <c r="AB765" s="41" t="str">
        <f t="shared" ca="1" si="353"/>
        <v/>
      </c>
      <c r="AC765" s="39" t="str">
        <f t="shared" si="342"/>
        <v/>
      </c>
      <c r="AD765" s="39" t="str">
        <f t="shared" ca="1" si="363"/>
        <v/>
      </c>
      <c r="AE765" s="39" t="str">
        <f t="shared" ca="1" si="354"/>
        <v/>
      </c>
      <c r="AF765" s="40"/>
      <c r="AG765" s="39">
        <f t="shared" ca="1" si="364"/>
        <v>0</v>
      </c>
      <c r="AH765" s="339"/>
      <c r="AI765" s="37" t="str">
        <f t="shared" ca="1" si="355"/>
        <v/>
      </c>
      <c r="AJ765" s="41" t="str">
        <f t="shared" ca="1" si="356"/>
        <v/>
      </c>
      <c r="AK765" s="39" t="str">
        <f t="shared" si="343"/>
        <v/>
      </c>
      <c r="AL765" s="39" t="str">
        <f t="shared" ca="1" si="365"/>
        <v/>
      </c>
      <c r="AM765" s="39" t="str">
        <f t="shared" ca="1" si="357"/>
        <v/>
      </c>
      <c r="AN765" s="40"/>
      <c r="AO765" s="39">
        <f t="shared" ca="1" si="366"/>
        <v>0</v>
      </c>
      <c r="AP765" s="339"/>
      <c r="AW765" s="329"/>
      <c r="BI765" s="329"/>
      <c r="BJ765" s="329"/>
      <c r="BK765" s="329"/>
      <c r="BL765" s="329"/>
      <c r="BM765" s="329"/>
      <c r="BN765" s="329"/>
      <c r="BO765" s="329"/>
      <c r="BP765" s="329"/>
      <c r="BQ765" s="329"/>
      <c r="BR765" s="329"/>
      <c r="BS765" s="329"/>
      <c r="BT765" s="329"/>
      <c r="BU765" s="329"/>
      <c r="BV765" s="329"/>
      <c r="BW765" s="325"/>
      <c r="BX765" s="325"/>
      <c r="BY765" s="325"/>
      <c r="BZ765" s="325"/>
      <c r="CA765" s="325"/>
      <c r="CB765" s="325"/>
      <c r="CC765" s="325"/>
      <c r="CD765" s="325"/>
      <c r="CE765" s="325"/>
      <c r="CF765" s="325"/>
      <c r="CG765" s="325"/>
      <c r="CH765" s="325"/>
      <c r="CI765" s="325"/>
      <c r="CJ765" s="325"/>
      <c r="CK765" s="325"/>
      <c r="CL765" s="325"/>
      <c r="CM765" s="325"/>
      <c r="CN765" s="325"/>
      <c r="CO765" s="325"/>
      <c r="CP765" s="325"/>
      <c r="CQ765" s="325"/>
      <c r="CR765" s="325"/>
      <c r="CS765" s="325"/>
      <c r="CT765" s="325"/>
      <c r="CU765" s="325"/>
      <c r="CV765" s="325"/>
      <c r="CW765" s="325"/>
      <c r="CX765" s="325"/>
    </row>
    <row r="766" spans="1:102" s="36" customFormat="1" ht="15" hidden="1" customHeight="1">
      <c r="A766" s="329"/>
      <c r="B766" s="37" t="str">
        <f t="shared" ca="1" si="344"/>
        <v/>
      </c>
      <c r="C766" s="41" t="str">
        <f t="shared" ca="1" si="345"/>
        <v/>
      </c>
      <c r="D766" s="39" t="str">
        <f t="shared" ca="1" si="346"/>
        <v/>
      </c>
      <c r="E766" s="39" t="str">
        <f t="shared" ca="1" si="358"/>
        <v/>
      </c>
      <c r="F766" s="39" t="str">
        <f t="shared" ca="1" si="347"/>
        <v/>
      </c>
      <c r="G766" s="101"/>
      <c r="H766" s="39">
        <f t="shared" ca="1" si="338"/>
        <v>0</v>
      </c>
      <c r="J766" s="332"/>
      <c r="K766" s="37" t="str">
        <f t="shared" ca="1" si="348"/>
        <v/>
      </c>
      <c r="L766" s="41" t="str">
        <f t="shared" ca="1" si="349"/>
        <v/>
      </c>
      <c r="M766" s="39" t="str">
        <f t="shared" si="339"/>
        <v/>
      </c>
      <c r="N766" s="39" t="str">
        <f t="shared" ca="1" si="359"/>
        <v/>
      </c>
      <c r="O766" s="39" t="str">
        <f ca="1">IF(L766="","",ROUND(Q765*$O$5/payments_per_year,2))</f>
        <v/>
      </c>
      <c r="P766" s="101"/>
      <c r="Q766" s="39">
        <f t="shared" ca="1" si="360"/>
        <v>0</v>
      </c>
      <c r="R766" s="332"/>
      <c r="S766" s="37" t="str">
        <f t="shared" ca="1" si="350"/>
        <v/>
      </c>
      <c r="T766" s="41" t="str">
        <f t="shared" ca="1" si="351"/>
        <v/>
      </c>
      <c r="U766" s="39" t="str">
        <f t="shared" si="340"/>
        <v/>
      </c>
      <c r="V766" s="39" t="str">
        <f t="shared" ca="1" si="361"/>
        <v/>
      </c>
      <c r="W766" s="39">
        <f t="shared" ca="1" si="341"/>
        <v>0</v>
      </c>
      <c r="X766" s="40"/>
      <c r="Y766" s="39">
        <f t="shared" ca="1" si="362"/>
        <v>0</v>
      </c>
      <c r="Z766" s="327"/>
      <c r="AA766" s="37" t="str">
        <f t="shared" ca="1" si="352"/>
        <v/>
      </c>
      <c r="AB766" s="41" t="str">
        <f t="shared" ca="1" si="353"/>
        <v/>
      </c>
      <c r="AC766" s="39" t="str">
        <f t="shared" si="342"/>
        <v/>
      </c>
      <c r="AD766" s="39" t="str">
        <f t="shared" ca="1" si="363"/>
        <v/>
      </c>
      <c r="AE766" s="39" t="str">
        <f t="shared" ca="1" si="354"/>
        <v/>
      </c>
      <c r="AF766" s="40"/>
      <c r="AG766" s="39">
        <f t="shared" ca="1" si="364"/>
        <v>0</v>
      </c>
      <c r="AH766" s="339"/>
      <c r="AI766" s="37" t="str">
        <f t="shared" ca="1" si="355"/>
        <v/>
      </c>
      <c r="AJ766" s="41" t="str">
        <f t="shared" ca="1" si="356"/>
        <v/>
      </c>
      <c r="AK766" s="39" t="str">
        <f t="shared" si="343"/>
        <v/>
      </c>
      <c r="AL766" s="39" t="str">
        <f t="shared" ca="1" si="365"/>
        <v/>
      </c>
      <c r="AM766" s="39" t="str">
        <f t="shared" ca="1" si="357"/>
        <v/>
      </c>
      <c r="AN766" s="40"/>
      <c r="AO766" s="39">
        <f t="shared" ca="1" si="366"/>
        <v>0</v>
      </c>
      <c r="AP766" s="339"/>
      <c r="AW766" s="329"/>
      <c r="BI766" s="329"/>
      <c r="BJ766" s="329"/>
      <c r="BK766" s="329"/>
      <c r="BL766" s="329"/>
      <c r="BM766" s="329"/>
      <c r="BN766" s="329"/>
      <c r="BO766" s="329"/>
      <c r="BP766" s="329"/>
      <c r="BQ766" s="329"/>
      <c r="BR766" s="329"/>
      <c r="BS766" s="329"/>
      <c r="BT766" s="329"/>
      <c r="BU766" s="329"/>
      <c r="BV766" s="329"/>
      <c r="BW766" s="325"/>
      <c r="BX766" s="325"/>
      <c r="BY766" s="325"/>
      <c r="BZ766" s="325"/>
      <c r="CA766" s="325"/>
      <c r="CB766" s="325"/>
      <c r="CC766" s="325"/>
      <c r="CD766" s="325"/>
      <c r="CE766" s="325"/>
      <c r="CF766" s="325"/>
      <c r="CG766" s="325"/>
      <c r="CH766" s="325"/>
      <c r="CI766" s="325"/>
      <c r="CJ766" s="325"/>
      <c r="CK766" s="325"/>
      <c r="CL766" s="325"/>
      <c r="CM766" s="325"/>
      <c r="CN766" s="325"/>
      <c r="CO766" s="325"/>
      <c r="CP766" s="325"/>
      <c r="CQ766" s="325"/>
      <c r="CR766" s="325"/>
      <c r="CS766" s="325"/>
      <c r="CT766" s="325"/>
      <c r="CU766" s="325"/>
      <c r="CV766" s="325"/>
      <c r="CW766" s="325"/>
      <c r="CX766" s="325"/>
    </row>
    <row r="767" spans="1:102" s="36" customFormat="1" ht="15" hidden="1" customHeight="1">
      <c r="A767" s="329"/>
      <c r="B767" s="37" t="str">
        <f t="shared" ca="1" si="344"/>
        <v/>
      </c>
      <c r="C767" s="41" t="str">
        <f t="shared" ca="1" si="345"/>
        <v/>
      </c>
      <c r="D767" s="39" t="str">
        <f t="shared" ca="1" si="346"/>
        <v/>
      </c>
      <c r="E767" s="39" t="str">
        <f t="shared" ca="1" si="358"/>
        <v/>
      </c>
      <c r="F767" s="39" t="str">
        <f t="shared" ca="1" si="347"/>
        <v/>
      </c>
      <c r="G767" s="101"/>
      <c r="H767" s="39">
        <f t="shared" ca="1" si="338"/>
        <v>0</v>
      </c>
      <c r="J767" s="332"/>
      <c r="K767" s="37" t="str">
        <f t="shared" ca="1" si="348"/>
        <v/>
      </c>
      <c r="L767" s="41" t="str">
        <f t="shared" ca="1" si="349"/>
        <v/>
      </c>
      <c r="M767" s="39" t="str">
        <f t="shared" si="339"/>
        <v/>
      </c>
      <c r="N767" s="39" t="str">
        <f t="shared" ca="1" si="359"/>
        <v/>
      </c>
      <c r="O767" s="39">
        <f ca="1">ROUND(Q766*$O$5/payments_per_year,2)</f>
        <v>0</v>
      </c>
      <c r="P767" s="101"/>
      <c r="Q767" s="39">
        <f t="shared" ca="1" si="360"/>
        <v>0</v>
      </c>
      <c r="R767" s="332"/>
      <c r="S767" s="37" t="str">
        <f t="shared" ca="1" si="350"/>
        <v/>
      </c>
      <c r="T767" s="41" t="str">
        <f t="shared" ca="1" si="351"/>
        <v/>
      </c>
      <c r="U767" s="39" t="str">
        <f t="shared" si="340"/>
        <v/>
      </c>
      <c r="V767" s="39" t="str">
        <f t="shared" ca="1" si="361"/>
        <v/>
      </c>
      <c r="W767" s="39">
        <f t="shared" ca="1" si="341"/>
        <v>0</v>
      </c>
      <c r="X767" s="40"/>
      <c r="Y767" s="39">
        <f t="shared" ca="1" si="362"/>
        <v>0</v>
      </c>
      <c r="Z767" s="327"/>
      <c r="AA767" s="37" t="str">
        <f t="shared" ca="1" si="352"/>
        <v/>
      </c>
      <c r="AB767" s="41" t="str">
        <f t="shared" ca="1" si="353"/>
        <v/>
      </c>
      <c r="AC767" s="39" t="str">
        <f t="shared" si="342"/>
        <v/>
      </c>
      <c r="AD767" s="39" t="str">
        <f t="shared" ca="1" si="363"/>
        <v/>
      </c>
      <c r="AE767" s="39" t="str">
        <f t="shared" ca="1" si="354"/>
        <v/>
      </c>
      <c r="AF767" s="40"/>
      <c r="AG767" s="39">
        <f t="shared" ca="1" si="364"/>
        <v>0</v>
      </c>
      <c r="AH767" s="339"/>
      <c r="AI767" s="37" t="str">
        <f t="shared" ca="1" si="355"/>
        <v/>
      </c>
      <c r="AJ767" s="41" t="str">
        <f t="shared" ca="1" si="356"/>
        <v/>
      </c>
      <c r="AK767" s="39" t="str">
        <f t="shared" si="343"/>
        <v/>
      </c>
      <c r="AL767" s="39" t="str">
        <f t="shared" ca="1" si="365"/>
        <v/>
      </c>
      <c r="AM767" s="39" t="str">
        <f t="shared" ca="1" si="357"/>
        <v/>
      </c>
      <c r="AN767" s="40"/>
      <c r="AO767" s="39">
        <f t="shared" ca="1" si="366"/>
        <v>0</v>
      </c>
      <c r="AP767" s="339"/>
      <c r="AW767" s="329"/>
      <c r="BI767" s="329"/>
      <c r="BJ767" s="329"/>
      <c r="BK767" s="329"/>
      <c r="BL767" s="329"/>
      <c r="BM767" s="329"/>
      <c r="BN767" s="329"/>
      <c r="BO767" s="329"/>
      <c r="BP767" s="329"/>
      <c r="BQ767" s="329"/>
      <c r="BR767" s="329"/>
      <c r="BS767" s="329"/>
      <c r="BT767" s="329"/>
      <c r="BU767" s="329"/>
      <c r="BV767" s="329"/>
      <c r="BW767" s="325"/>
      <c r="BX767" s="325"/>
      <c r="BY767" s="325"/>
      <c r="BZ767" s="325"/>
      <c r="CA767" s="325"/>
      <c r="CB767" s="325"/>
      <c r="CC767" s="325"/>
      <c r="CD767" s="325"/>
      <c r="CE767" s="325"/>
      <c r="CF767" s="325"/>
      <c r="CG767" s="325"/>
      <c r="CH767" s="325"/>
      <c r="CI767" s="325"/>
      <c r="CJ767" s="325"/>
      <c r="CK767" s="325"/>
      <c r="CL767" s="325"/>
      <c r="CM767" s="325"/>
      <c r="CN767" s="325"/>
      <c r="CO767" s="325"/>
      <c r="CP767" s="325"/>
      <c r="CQ767" s="325"/>
      <c r="CR767" s="325"/>
      <c r="CS767" s="325"/>
      <c r="CT767" s="325"/>
      <c r="CU767" s="325"/>
      <c r="CV767" s="325"/>
      <c r="CW767" s="325"/>
      <c r="CX767" s="325"/>
    </row>
    <row r="768" spans="1:102" s="36" customFormat="1" ht="15" hidden="1" customHeight="1">
      <c r="A768" s="329"/>
      <c r="B768" s="37" t="str">
        <f t="shared" ca="1" si="344"/>
        <v/>
      </c>
      <c r="C768" s="41" t="str">
        <f t="shared" ca="1" si="345"/>
        <v/>
      </c>
      <c r="D768" s="39" t="str">
        <f t="shared" ca="1" si="346"/>
        <v/>
      </c>
      <c r="E768" s="39" t="str">
        <f t="shared" ca="1" si="358"/>
        <v/>
      </c>
      <c r="F768" s="39" t="str">
        <f t="shared" ca="1" si="347"/>
        <v/>
      </c>
      <c r="G768" s="101"/>
      <c r="H768" s="39">
        <f t="shared" ca="1" si="338"/>
        <v>0</v>
      </c>
      <c r="J768" s="332"/>
      <c r="K768" s="37" t="str">
        <f t="shared" ca="1" si="348"/>
        <v/>
      </c>
      <c r="L768" s="41" t="str">
        <f t="shared" ca="1" si="349"/>
        <v/>
      </c>
      <c r="M768" s="39" t="str">
        <f t="shared" si="339"/>
        <v/>
      </c>
      <c r="N768" s="39" t="str">
        <f t="shared" ca="1" si="359"/>
        <v/>
      </c>
      <c r="O768" s="39" t="str">
        <f ca="1">IF(L768="","",ROUND(Q767*$O$5/payments_per_year,2))</f>
        <v/>
      </c>
      <c r="P768" s="101"/>
      <c r="Q768" s="39">
        <f t="shared" ca="1" si="360"/>
        <v>0</v>
      </c>
      <c r="R768" s="332"/>
      <c r="S768" s="37" t="str">
        <f t="shared" ca="1" si="350"/>
        <v/>
      </c>
      <c r="T768" s="41" t="str">
        <f t="shared" ca="1" si="351"/>
        <v/>
      </c>
      <c r="U768" s="39" t="str">
        <f t="shared" si="340"/>
        <v/>
      </c>
      <c r="V768" s="39" t="str">
        <f t="shared" ca="1" si="361"/>
        <v/>
      </c>
      <c r="W768" s="39">
        <f t="shared" ca="1" si="341"/>
        <v>0</v>
      </c>
      <c r="X768" s="40"/>
      <c r="Y768" s="39">
        <f t="shared" ca="1" si="362"/>
        <v>0</v>
      </c>
      <c r="Z768" s="327"/>
      <c r="AA768" s="37" t="str">
        <f t="shared" ca="1" si="352"/>
        <v/>
      </c>
      <c r="AB768" s="41" t="str">
        <f t="shared" ca="1" si="353"/>
        <v/>
      </c>
      <c r="AC768" s="39" t="str">
        <f t="shared" si="342"/>
        <v/>
      </c>
      <c r="AD768" s="39" t="str">
        <f t="shared" ca="1" si="363"/>
        <v/>
      </c>
      <c r="AE768" s="39" t="str">
        <f t="shared" ca="1" si="354"/>
        <v/>
      </c>
      <c r="AF768" s="40"/>
      <c r="AG768" s="39">
        <f t="shared" ca="1" si="364"/>
        <v>0</v>
      </c>
      <c r="AH768" s="339"/>
      <c r="AI768" s="37" t="str">
        <f t="shared" ca="1" si="355"/>
        <v/>
      </c>
      <c r="AJ768" s="41" t="str">
        <f t="shared" ca="1" si="356"/>
        <v/>
      </c>
      <c r="AK768" s="39" t="str">
        <f t="shared" si="343"/>
        <v/>
      </c>
      <c r="AL768" s="39" t="str">
        <f t="shared" ca="1" si="365"/>
        <v/>
      </c>
      <c r="AM768" s="39" t="str">
        <f t="shared" ca="1" si="357"/>
        <v/>
      </c>
      <c r="AN768" s="40"/>
      <c r="AO768" s="39">
        <f t="shared" ca="1" si="366"/>
        <v>0</v>
      </c>
      <c r="AP768" s="339"/>
      <c r="AW768" s="329"/>
      <c r="BI768" s="329"/>
      <c r="BJ768" s="329"/>
      <c r="BK768" s="329"/>
      <c r="BL768" s="329"/>
      <c r="BM768" s="329"/>
      <c r="BN768" s="329"/>
      <c r="BO768" s="329"/>
      <c r="BP768" s="329"/>
      <c r="BQ768" s="329"/>
      <c r="BR768" s="329"/>
      <c r="BS768" s="329"/>
      <c r="BT768" s="329"/>
      <c r="BU768" s="329"/>
      <c r="BV768" s="329"/>
      <c r="BW768" s="325"/>
      <c r="BX768" s="325"/>
      <c r="BY768" s="325"/>
      <c r="BZ768" s="325"/>
      <c r="CA768" s="325"/>
      <c r="CB768" s="325"/>
      <c r="CC768" s="325"/>
      <c r="CD768" s="325"/>
      <c r="CE768" s="325"/>
      <c r="CF768" s="325"/>
      <c r="CG768" s="325"/>
      <c r="CH768" s="325"/>
      <c r="CI768" s="325"/>
      <c r="CJ768" s="325"/>
      <c r="CK768" s="325"/>
      <c r="CL768" s="325"/>
      <c r="CM768" s="325"/>
      <c r="CN768" s="325"/>
      <c r="CO768" s="325"/>
      <c r="CP768" s="325"/>
      <c r="CQ768" s="325"/>
      <c r="CR768" s="325"/>
      <c r="CS768" s="325"/>
      <c r="CT768" s="325"/>
      <c r="CU768" s="325"/>
      <c r="CV768" s="325"/>
      <c r="CW768" s="325"/>
      <c r="CX768" s="325"/>
    </row>
    <row r="769" spans="1:102" s="36" customFormat="1" ht="15" hidden="1" customHeight="1">
      <c r="A769" s="329"/>
      <c r="B769" s="37" t="str">
        <f t="shared" ca="1" si="344"/>
        <v/>
      </c>
      <c r="C769" s="41" t="str">
        <f t="shared" ca="1" si="345"/>
        <v/>
      </c>
      <c r="D769" s="39" t="str">
        <f t="shared" ca="1" si="346"/>
        <v/>
      </c>
      <c r="E769" s="39" t="str">
        <f t="shared" ca="1" si="358"/>
        <v/>
      </c>
      <c r="F769" s="39" t="str">
        <f t="shared" ca="1" si="347"/>
        <v/>
      </c>
      <c r="G769" s="101"/>
      <c r="H769" s="39">
        <f t="shared" ca="1" si="338"/>
        <v>0</v>
      </c>
      <c r="J769" s="332"/>
      <c r="K769" s="37" t="str">
        <f t="shared" ca="1" si="348"/>
        <v/>
      </c>
      <c r="L769" s="41" t="str">
        <f t="shared" ca="1" si="349"/>
        <v/>
      </c>
      <c r="M769" s="39" t="str">
        <f t="shared" si="339"/>
        <v/>
      </c>
      <c r="N769" s="39" t="str">
        <f t="shared" ca="1" si="359"/>
        <v/>
      </c>
      <c r="O769" s="39">
        <f ca="1">ROUND(Q768*$O$5/payments_per_year,2)</f>
        <v>0</v>
      </c>
      <c r="P769" s="101"/>
      <c r="Q769" s="39">
        <f t="shared" ca="1" si="360"/>
        <v>0</v>
      </c>
      <c r="R769" s="332"/>
      <c r="S769" s="37" t="str">
        <f t="shared" ca="1" si="350"/>
        <v/>
      </c>
      <c r="T769" s="41" t="str">
        <f t="shared" ca="1" si="351"/>
        <v/>
      </c>
      <c r="U769" s="39" t="str">
        <f t="shared" si="340"/>
        <v/>
      </c>
      <c r="V769" s="39" t="str">
        <f t="shared" ca="1" si="361"/>
        <v/>
      </c>
      <c r="W769" s="39">
        <f t="shared" ca="1" si="341"/>
        <v>0</v>
      </c>
      <c r="X769" s="40"/>
      <c r="Y769" s="39">
        <f t="shared" ca="1" si="362"/>
        <v>0</v>
      </c>
      <c r="Z769" s="327"/>
      <c r="AA769" s="37" t="str">
        <f t="shared" ca="1" si="352"/>
        <v/>
      </c>
      <c r="AB769" s="41" t="str">
        <f t="shared" ca="1" si="353"/>
        <v/>
      </c>
      <c r="AC769" s="39" t="str">
        <f t="shared" si="342"/>
        <v/>
      </c>
      <c r="AD769" s="39" t="str">
        <f t="shared" ca="1" si="363"/>
        <v/>
      </c>
      <c r="AE769" s="39" t="str">
        <f t="shared" ca="1" si="354"/>
        <v/>
      </c>
      <c r="AF769" s="40"/>
      <c r="AG769" s="39">
        <f t="shared" ca="1" si="364"/>
        <v>0</v>
      </c>
      <c r="AH769" s="339"/>
      <c r="AI769" s="37" t="str">
        <f t="shared" ca="1" si="355"/>
        <v/>
      </c>
      <c r="AJ769" s="41" t="str">
        <f t="shared" ca="1" si="356"/>
        <v/>
      </c>
      <c r="AK769" s="39" t="str">
        <f t="shared" si="343"/>
        <v/>
      </c>
      <c r="AL769" s="39" t="str">
        <f t="shared" ca="1" si="365"/>
        <v/>
      </c>
      <c r="AM769" s="39" t="str">
        <f t="shared" ca="1" si="357"/>
        <v/>
      </c>
      <c r="AN769" s="40"/>
      <c r="AO769" s="39">
        <f t="shared" ca="1" si="366"/>
        <v>0</v>
      </c>
      <c r="AP769" s="339"/>
      <c r="AW769" s="329"/>
      <c r="BI769" s="329"/>
      <c r="BJ769" s="329"/>
      <c r="BK769" s="329"/>
      <c r="BL769" s="329"/>
      <c r="BM769" s="329"/>
      <c r="BN769" s="329"/>
      <c r="BO769" s="329"/>
      <c r="BP769" s="329"/>
      <c r="BQ769" s="329"/>
      <c r="BR769" s="329"/>
      <c r="BS769" s="329"/>
      <c r="BT769" s="329"/>
      <c r="BU769" s="329"/>
      <c r="BV769" s="329"/>
      <c r="BW769" s="325"/>
      <c r="BX769" s="325"/>
      <c r="BY769" s="325"/>
      <c r="BZ769" s="325"/>
      <c r="CA769" s="325"/>
      <c r="CB769" s="325"/>
      <c r="CC769" s="325"/>
      <c r="CD769" s="325"/>
      <c r="CE769" s="325"/>
      <c r="CF769" s="325"/>
      <c r="CG769" s="325"/>
      <c r="CH769" s="325"/>
      <c r="CI769" s="325"/>
      <c r="CJ769" s="325"/>
      <c r="CK769" s="325"/>
      <c r="CL769" s="325"/>
      <c r="CM769" s="325"/>
      <c r="CN769" s="325"/>
      <c r="CO769" s="325"/>
      <c r="CP769" s="325"/>
      <c r="CQ769" s="325"/>
      <c r="CR769" s="325"/>
      <c r="CS769" s="325"/>
      <c r="CT769" s="325"/>
      <c r="CU769" s="325"/>
      <c r="CV769" s="325"/>
      <c r="CW769" s="325"/>
      <c r="CX769" s="325"/>
    </row>
    <row r="770" spans="1:102" s="36" customFormat="1" ht="15" hidden="1" customHeight="1">
      <c r="A770" s="329"/>
      <c r="B770" s="37" t="str">
        <f t="shared" ca="1" si="344"/>
        <v/>
      </c>
      <c r="C770" s="41" t="str">
        <f t="shared" ca="1" si="345"/>
        <v/>
      </c>
      <c r="D770" s="39" t="str">
        <f t="shared" ca="1" si="346"/>
        <v/>
      </c>
      <c r="E770" s="39" t="str">
        <f t="shared" ca="1" si="358"/>
        <v/>
      </c>
      <c r="F770" s="39" t="str">
        <f t="shared" ca="1" si="347"/>
        <v/>
      </c>
      <c r="G770" s="101"/>
      <c r="H770" s="39">
        <f t="shared" ca="1" si="338"/>
        <v>0</v>
      </c>
      <c r="J770" s="332"/>
      <c r="K770" s="37" t="str">
        <f t="shared" ca="1" si="348"/>
        <v/>
      </c>
      <c r="L770" s="41" t="str">
        <f t="shared" ca="1" si="349"/>
        <v/>
      </c>
      <c r="M770" s="39" t="str">
        <f t="shared" si="339"/>
        <v/>
      </c>
      <c r="N770" s="39" t="str">
        <f t="shared" ca="1" si="359"/>
        <v/>
      </c>
      <c r="O770" s="39" t="str">
        <f ca="1">IF(L770="","",ROUND(Q769*$O$5/payments_per_year,2))</f>
        <v/>
      </c>
      <c r="P770" s="101"/>
      <c r="Q770" s="39">
        <f t="shared" ca="1" si="360"/>
        <v>0</v>
      </c>
      <c r="R770" s="332"/>
      <c r="S770" s="37" t="str">
        <f t="shared" ca="1" si="350"/>
        <v/>
      </c>
      <c r="T770" s="41" t="str">
        <f t="shared" ca="1" si="351"/>
        <v/>
      </c>
      <c r="U770" s="39" t="str">
        <f t="shared" si="340"/>
        <v/>
      </c>
      <c r="V770" s="39" t="str">
        <f t="shared" ca="1" si="361"/>
        <v/>
      </c>
      <c r="W770" s="39">
        <f t="shared" ca="1" si="341"/>
        <v>0</v>
      </c>
      <c r="X770" s="40"/>
      <c r="Y770" s="39">
        <f t="shared" ca="1" si="362"/>
        <v>0</v>
      </c>
      <c r="Z770" s="327"/>
      <c r="AA770" s="37" t="str">
        <f t="shared" ca="1" si="352"/>
        <v/>
      </c>
      <c r="AB770" s="41" t="str">
        <f t="shared" ca="1" si="353"/>
        <v/>
      </c>
      <c r="AC770" s="39" t="str">
        <f t="shared" si="342"/>
        <v/>
      </c>
      <c r="AD770" s="39" t="str">
        <f t="shared" ca="1" si="363"/>
        <v/>
      </c>
      <c r="AE770" s="39" t="str">
        <f t="shared" ca="1" si="354"/>
        <v/>
      </c>
      <c r="AF770" s="40"/>
      <c r="AG770" s="39">
        <f t="shared" ca="1" si="364"/>
        <v>0</v>
      </c>
      <c r="AH770" s="339"/>
      <c r="AI770" s="37" t="str">
        <f t="shared" ca="1" si="355"/>
        <v/>
      </c>
      <c r="AJ770" s="41" t="str">
        <f t="shared" ca="1" si="356"/>
        <v/>
      </c>
      <c r="AK770" s="39" t="str">
        <f t="shared" si="343"/>
        <v/>
      </c>
      <c r="AL770" s="39" t="str">
        <f t="shared" ca="1" si="365"/>
        <v/>
      </c>
      <c r="AM770" s="39" t="str">
        <f t="shared" ca="1" si="357"/>
        <v/>
      </c>
      <c r="AN770" s="40"/>
      <c r="AO770" s="39">
        <f t="shared" ca="1" si="366"/>
        <v>0</v>
      </c>
      <c r="AP770" s="339"/>
      <c r="AW770" s="329"/>
      <c r="BI770" s="329"/>
      <c r="BJ770" s="329"/>
      <c r="BK770" s="329"/>
      <c r="BL770" s="329"/>
      <c r="BM770" s="329"/>
      <c r="BN770" s="329"/>
      <c r="BO770" s="329"/>
      <c r="BP770" s="329"/>
      <c r="BQ770" s="329"/>
      <c r="BR770" s="329"/>
      <c r="BS770" s="329"/>
      <c r="BT770" s="329"/>
      <c r="BU770" s="329"/>
      <c r="BV770" s="329"/>
      <c r="BW770" s="325"/>
      <c r="BX770" s="325"/>
      <c r="BY770" s="325"/>
      <c r="BZ770" s="325"/>
      <c r="CA770" s="325"/>
      <c r="CB770" s="325"/>
      <c r="CC770" s="325"/>
      <c r="CD770" s="325"/>
      <c r="CE770" s="325"/>
      <c r="CF770" s="325"/>
      <c r="CG770" s="325"/>
      <c r="CH770" s="325"/>
      <c r="CI770" s="325"/>
      <c r="CJ770" s="325"/>
      <c r="CK770" s="325"/>
      <c r="CL770" s="325"/>
      <c r="CM770" s="325"/>
      <c r="CN770" s="325"/>
      <c r="CO770" s="325"/>
      <c r="CP770" s="325"/>
      <c r="CQ770" s="325"/>
      <c r="CR770" s="325"/>
      <c r="CS770" s="325"/>
      <c r="CT770" s="325"/>
      <c r="CU770" s="325"/>
      <c r="CV770" s="325"/>
      <c r="CW770" s="325"/>
      <c r="CX770" s="325"/>
    </row>
    <row r="771" spans="1:102" s="36" customFormat="1" ht="15" hidden="1" customHeight="1">
      <c r="A771" s="329"/>
      <c r="B771" s="37" t="str">
        <f t="shared" ca="1" si="344"/>
        <v/>
      </c>
      <c r="C771" s="41" t="str">
        <f t="shared" ca="1" si="345"/>
        <v/>
      </c>
      <c r="D771" s="39" t="str">
        <f t="shared" ca="1" si="346"/>
        <v/>
      </c>
      <c r="E771" s="39" t="str">
        <f t="shared" ca="1" si="358"/>
        <v/>
      </c>
      <c r="F771" s="39" t="str">
        <f t="shared" ca="1" si="347"/>
        <v/>
      </c>
      <c r="G771" s="101"/>
      <c r="H771" s="39">
        <f t="shared" ca="1" si="338"/>
        <v>0</v>
      </c>
      <c r="J771" s="332"/>
      <c r="K771" s="37" t="str">
        <f t="shared" ca="1" si="348"/>
        <v/>
      </c>
      <c r="L771" s="41" t="str">
        <f t="shared" ca="1" si="349"/>
        <v/>
      </c>
      <c r="M771" s="39" t="str">
        <f t="shared" si="339"/>
        <v/>
      </c>
      <c r="N771" s="39" t="str">
        <f t="shared" ca="1" si="359"/>
        <v/>
      </c>
      <c r="O771" s="39">
        <f ca="1">ROUND(Q770*$O$5/payments_per_year,2)</f>
        <v>0</v>
      </c>
      <c r="P771" s="101"/>
      <c r="Q771" s="39">
        <f t="shared" ca="1" si="360"/>
        <v>0</v>
      </c>
      <c r="R771" s="332"/>
      <c r="S771" s="37" t="str">
        <f t="shared" ca="1" si="350"/>
        <v/>
      </c>
      <c r="T771" s="41" t="str">
        <f t="shared" ca="1" si="351"/>
        <v/>
      </c>
      <c r="U771" s="39" t="str">
        <f t="shared" si="340"/>
        <v/>
      </c>
      <c r="V771" s="39" t="str">
        <f t="shared" ca="1" si="361"/>
        <v/>
      </c>
      <c r="W771" s="39">
        <f t="shared" ca="1" si="341"/>
        <v>0</v>
      </c>
      <c r="X771" s="40"/>
      <c r="Y771" s="39">
        <f t="shared" ca="1" si="362"/>
        <v>0</v>
      </c>
      <c r="Z771" s="327"/>
      <c r="AA771" s="37" t="str">
        <f t="shared" ca="1" si="352"/>
        <v/>
      </c>
      <c r="AB771" s="41" t="str">
        <f t="shared" ca="1" si="353"/>
        <v/>
      </c>
      <c r="AC771" s="39" t="str">
        <f t="shared" si="342"/>
        <v/>
      </c>
      <c r="AD771" s="39" t="str">
        <f t="shared" ca="1" si="363"/>
        <v/>
      </c>
      <c r="AE771" s="39" t="str">
        <f t="shared" ca="1" si="354"/>
        <v/>
      </c>
      <c r="AF771" s="40"/>
      <c r="AG771" s="39">
        <f t="shared" ca="1" si="364"/>
        <v>0</v>
      </c>
      <c r="AH771" s="339"/>
      <c r="AI771" s="37" t="str">
        <f t="shared" ca="1" si="355"/>
        <v/>
      </c>
      <c r="AJ771" s="41" t="str">
        <f t="shared" ca="1" si="356"/>
        <v/>
      </c>
      <c r="AK771" s="39" t="str">
        <f t="shared" si="343"/>
        <v/>
      </c>
      <c r="AL771" s="39" t="str">
        <f t="shared" ca="1" si="365"/>
        <v/>
      </c>
      <c r="AM771" s="39" t="str">
        <f t="shared" ca="1" si="357"/>
        <v/>
      </c>
      <c r="AN771" s="40"/>
      <c r="AO771" s="39">
        <f t="shared" ca="1" si="366"/>
        <v>0</v>
      </c>
      <c r="AP771" s="339"/>
      <c r="AW771" s="329"/>
      <c r="BI771" s="329"/>
      <c r="BJ771" s="329"/>
      <c r="BK771" s="329"/>
      <c r="BL771" s="329"/>
      <c r="BM771" s="329"/>
      <c r="BN771" s="329"/>
      <c r="BO771" s="329"/>
      <c r="BP771" s="329"/>
      <c r="BQ771" s="329"/>
      <c r="BR771" s="329"/>
      <c r="BS771" s="329"/>
      <c r="BT771" s="329"/>
      <c r="BU771" s="329"/>
      <c r="BV771" s="329"/>
      <c r="BW771" s="325"/>
      <c r="BX771" s="325"/>
      <c r="BY771" s="325"/>
      <c r="BZ771" s="325"/>
      <c r="CA771" s="325"/>
      <c r="CB771" s="325"/>
      <c r="CC771" s="325"/>
      <c r="CD771" s="325"/>
      <c r="CE771" s="325"/>
      <c r="CF771" s="325"/>
      <c r="CG771" s="325"/>
      <c r="CH771" s="325"/>
      <c r="CI771" s="325"/>
      <c r="CJ771" s="325"/>
      <c r="CK771" s="325"/>
      <c r="CL771" s="325"/>
      <c r="CM771" s="325"/>
      <c r="CN771" s="325"/>
      <c r="CO771" s="325"/>
      <c r="CP771" s="325"/>
      <c r="CQ771" s="325"/>
      <c r="CR771" s="325"/>
      <c r="CS771" s="325"/>
      <c r="CT771" s="325"/>
      <c r="CU771" s="325"/>
      <c r="CV771" s="325"/>
      <c r="CW771" s="325"/>
      <c r="CX771" s="325"/>
    </row>
    <row r="772" spans="1:102" s="36" customFormat="1" ht="15" hidden="1" customHeight="1">
      <c r="A772" s="329"/>
      <c r="B772" s="37" t="str">
        <f t="shared" ca="1" si="344"/>
        <v/>
      </c>
      <c r="C772" s="41" t="str">
        <f t="shared" ca="1" si="345"/>
        <v/>
      </c>
      <c r="D772" s="39" t="str">
        <f t="shared" ca="1" si="346"/>
        <v/>
      </c>
      <c r="E772" s="39" t="str">
        <f t="shared" ca="1" si="358"/>
        <v/>
      </c>
      <c r="F772" s="39" t="str">
        <f t="shared" ca="1" si="347"/>
        <v/>
      </c>
      <c r="G772" s="101"/>
      <c r="H772" s="39">
        <f t="shared" ca="1" si="338"/>
        <v>0</v>
      </c>
      <c r="J772" s="332"/>
      <c r="K772" s="37" t="str">
        <f t="shared" ca="1" si="348"/>
        <v/>
      </c>
      <c r="L772" s="41" t="str">
        <f t="shared" ca="1" si="349"/>
        <v/>
      </c>
      <c r="M772" s="39" t="str">
        <f t="shared" si="339"/>
        <v/>
      </c>
      <c r="N772" s="39" t="str">
        <f t="shared" ca="1" si="359"/>
        <v/>
      </c>
      <c r="O772" s="39" t="str">
        <f ca="1">IF(L772="","",ROUND(Q771*$O$5/payments_per_year,2))</f>
        <v/>
      </c>
      <c r="P772" s="101"/>
      <c r="Q772" s="39">
        <f t="shared" ca="1" si="360"/>
        <v>0</v>
      </c>
      <c r="R772" s="332"/>
      <c r="S772" s="37" t="str">
        <f t="shared" ca="1" si="350"/>
        <v/>
      </c>
      <c r="T772" s="41" t="str">
        <f t="shared" ca="1" si="351"/>
        <v/>
      </c>
      <c r="U772" s="39" t="str">
        <f t="shared" si="340"/>
        <v/>
      </c>
      <c r="V772" s="39" t="str">
        <f t="shared" ca="1" si="361"/>
        <v/>
      </c>
      <c r="W772" s="39">
        <f t="shared" ca="1" si="341"/>
        <v>0</v>
      </c>
      <c r="X772" s="40"/>
      <c r="Y772" s="39">
        <f t="shared" ca="1" si="362"/>
        <v>0</v>
      </c>
      <c r="Z772" s="327"/>
      <c r="AA772" s="37" t="str">
        <f t="shared" ca="1" si="352"/>
        <v/>
      </c>
      <c r="AB772" s="41" t="str">
        <f t="shared" ca="1" si="353"/>
        <v/>
      </c>
      <c r="AC772" s="39" t="str">
        <f t="shared" si="342"/>
        <v/>
      </c>
      <c r="AD772" s="39" t="str">
        <f t="shared" ca="1" si="363"/>
        <v/>
      </c>
      <c r="AE772" s="39" t="str">
        <f t="shared" ca="1" si="354"/>
        <v/>
      </c>
      <c r="AF772" s="40"/>
      <c r="AG772" s="39">
        <f t="shared" ca="1" si="364"/>
        <v>0</v>
      </c>
      <c r="AH772" s="339"/>
      <c r="AI772" s="37" t="str">
        <f t="shared" ca="1" si="355"/>
        <v/>
      </c>
      <c r="AJ772" s="41" t="str">
        <f t="shared" ca="1" si="356"/>
        <v/>
      </c>
      <c r="AK772" s="39" t="str">
        <f t="shared" si="343"/>
        <v/>
      </c>
      <c r="AL772" s="39" t="str">
        <f t="shared" ca="1" si="365"/>
        <v/>
      </c>
      <c r="AM772" s="39" t="str">
        <f t="shared" ca="1" si="357"/>
        <v/>
      </c>
      <c r="AN772" s="40"/>
      <c r="AO772" s="39">
        <f t="shared" ca="1" si="366"/>
        <v>0</v>
      </c>
      <c r="AP772" s="339"/>
      <c r="AW772" s="329"/>
      <c r="BI772" s="329"/>
      <c r="BJ772" s="329"/>
      <c r="BK772" s="329"/>
      <c r="BL772" s="329"/>
      <c r="BM772" s="329"/>
      <c r="BN772" s="329"/>
      <c r="BO772" s="329"/>
      <c r="BP772" s="329"/>
      <c r="BQ772" s="329"/>
      <c r="BR772" s="329"/>
      <c r="BS772" s="329"/>
      <c r="BT772" s="329"/>
      <c r="BU772" s="329"/>
      <c r="BV772" s="329"/>
      <c r="BW772" s="325"/>
      <c r="BX772" s="325"/>
      <c r="BY772" s="325"/>
      <c r="BZ772" s="325"/>
      <c r="CA772" s="325"/>
      <c r="CB772" s="325"/>
      <c r="CC772" s="325"/>
      <c r="CD772" s="325"/>
      <c r="CE772" s="325"/>
      <c r="CF772" s="325"/>
      <c r="CG772" s="325"/>
      <c r="CH772" s="325"/>
      <c r="CI772" s="325"/>
      <c r="CJ772" s="325"/>
      <c r="CK772" s="325"/>
      <c r="CL772" s="325"/>
      <c r="CM772" s="325"/>
      <c r="CN772" s="325"/>
      <c r="CO772" s="325"/>
      <c r="CP772" s="325"/>
      <c r="CQ772" s="325"/>
      <c r="CR772" s="325"/>
      <c r="CS772" s="325"/>
      <c r="CT772" s="325"/>
      <c r="CU772" s="325"/>
      <c r="CV772" s="325"/>
      <c r="CW772" s="325"/>
      <c r="CX772" s="325"/>
    </row>
    <row r="773" spans="1:102" s="36" customFormat="1" ht="15" hidden="1" customHeight="1">
      <c r="A773" s="329"/>
      <c r="B773" s="37" t="str">
        <f t="shared" ca="1" si="344"/>
        <v/>
      </c>
      <c r="C773" s="41" t="str">
        <f t="shared" ca="1" si="345"/>
        <v/>
      </c>
      <c r="D773" s="39" t="str">
        <f t="shared" ca="1" si="346"/>
        <v/>
      </c>
      <c r="E773" s="39" t="str">
        <f t="shared" ca="1" si="358"/>
        <v/>
      </c>
      <c r="F773" s="39" t="str">
        <f t="shared" ca="1" si="347"/>
        <v/>
      </c>
      <c r="G773" s="101"/>
      <c r="H773" s="39">
        <f t="shared" ca="1" si="338"/>
        <v>0</v>
      </c>
      <c r="J773" s="332"/>
      <c r="K773" s="37" t="str">
        <f t="shared" ca="1" si="348"/>
        <v/>
      </c>
      <c r="L773" s="41" t="str">
        <f t="shared" ca="1" si="349"/>
        <v/>
      </c>
      <c r="M773" s="39" t="str">
        <f t="shared" si="339"/>
        <v/>
      </c>
      <c r="N773" s="39" t="str">
        <f t="shared" ca="1" si="359"/>
        <v/>
      </c>
      <c r="O773" s="39">
        <f ca="1">ROUND(Q772*$O$5/payments_per_year,2)</f>
        <v>0</v>
      </c>
      <c r="P773" s="101"/>
      <c r="Q773" s="39">
        <f t="shared" ca="1" si="360"/>
        <v>0</v>
      </c>
      <c r="R773" s="332"/>
      <c r="S773" s="37" t="str">
        <f t="shared" ca="1" si="350"/>
        <v/>
      </c>
      <c r="T773" s="41" t="str">
        <f t="shared" ca="1" si="351"/>
        <v/>
      </c>
      <c r="U773" s="39" t="str">
        <f t="shared" si="340"/>
        <v/>
      </c>
      <c r="V773" s="39" t="str">
        <f t="shared" ca="1" si="361"/>
        <v/>
      </c>
      <c r="W773" s="39">
        <f t="shared" ca="1" si="341"/>
        <v>0</v>
      </c>
      <c r="X773" s="40"/>
      <c r="Y773" s="39">
        <f t="shared" ca="1" si="362"/>
        <v>0</v>
      </c>
      <c r="Z773" s="327"/>
      <c r="AA773" s="37" t="str">
        <f t="shared" ca="1" si="352"/>
        <v/>
      </c>
      <c r="AB773" s="41" t="str">
        <f t="shared" ca="1" si="353"/>
        <v/>
      </c>
      <c r="AC773" s="39" t="str">
        <f t="shared" si="342"/>
        <v/>
      </c>
      <c r="AD773" s="39" t="str">
        <f t="shared" ca="1" si="363"/>
        <v/>
      </c>
      <c r="AE773" s="39" t="str">
        <f t="shared" ca="1" si="354"/>
        <v/>
      </c>
      <c r="AF773" s="40"/>
      <c r="AG773" s="39">
        <f t="shared" ca="1" si="364"/>
        <v>0</v>
      </c>
      <c r="AH773" s="339"/>
      <c r="AI773" s="37" t="str">
        <f t="shared" ca="1" si="355"/>
        <v/>
      </c>
      <c r="AJ773" s="41" t="str">
        <f t="shared" ca="1" si="356"/>
        <v/>
      </c>
      <c r="AK773" s="39" t="str">
        <f t="shared" si="343"/>
        <v/>
      </c>
      <c r="AL773" s="39" t="str">
        <f t="shared" ca="1" si="365"/>
        <v/>
      </c>
      <c r="AM773" s="39" t="str">
        <f t="shared" ca="1" si="357"/>
        <v/>
      </c>
      <c r="AN773" s="40"/>
      <c r="AO773" s="39">
        <f t="shared" ca="1" si="366"/>
        <v>0</v>
      </c>
      <c r="AP773" s="339"/>
      <c r="AW773" s="329"/>
      <c r="BI773" s="329"/>
      <c r="BJ773" s="329"/>
      <c r="BK773" s="329"/>
      <c r="BL773" s="329"/>
      <c r="BM773" s="329"/>
      <c r="BN773" s="329"/>
      <c r="BO773" s="329"/>
      <c r="BP773" s="329"/>
      <c r="BQ773" s="329"/>
      <c r="BR773" s="329"/>
      <c r="BS773" s="329"/>
      <c r="BT773" s="329"/>
      <c r="BU773" s="329"/>
      <c r="BV773" s="329"/>
      <c r="BW773" s="325"/>
      <c r="BX773" s="325"/>
      <c r="BY773" s="325"/>
      <c r="BZ773" s="325"/>
      <c r="CA773" s="325"/>
      <c r="CB773" s="325"/>
      <c r="CC773" s="325"/>
      <c r="CD773" s="325"/>
      <c r="CE773" s="325"/>
      <c r="CF773" s="325"/>
      <c r="CG773" s="325"/>
      <c r="CH773" s="325"/>
      <c r="CI773" s="325"/>
      <c r="CJ773" s="325"/>
      <c r="CK773" s="325"/>
      <c r="CL773" s="325"/>
      <c r="CM773" s="325"/>
      <c r="CN773" s="325"/>
      <c r="CO773" s="325"/>
      <c r="CP773" s="325"/>
      <c r="CQ773" s="325"/>
      <c r="CR773" s="325"/>
      <c r="CS773" s="325"/>
      <c r="CT773" s="325"/>
      <c r="CU773" s="325"/>
      <c r="CV773" s="325"/>
      <c r="CW773" s="325"/>
      <c r="CX773" s="325"/>
    </row>
    <row r="774" spans="1:102" s="36" customFormat="1" ht="15" hidden="1" customHeight="1">
      <c r="A774" s="329"/>
      <c r="B774" s="37" t="str">
        <f t="shared" ca="1" si="344"/>
        <v/>
      </c>
      <c r="C774" s="41" t="str">
        <f t="shared" ca="1" si="345"/>
        <v/>
      </c>
      <c r="D774" s="39" t="str">
        <f t="shared" ca="1" si="346"/>
        <v/>
      </c>
      <c r="E774" s="39" t="str">
        <f t="shared" ca="1" si="358"/>
        <v/>
      </c>
      <c r="F774" s="39" t="str">
        <f t="shared" ca="1" si="347"/>
        <v/>
      </c>
      <c r="G774" s="101"/>
      <c r="H774" s="39">
        <f t="shared" ca="1" si="338"/>
        <v>0</v>
      </c>
      <c r="J774" s="332"/>
      <c r="K774" s="37" t="str">
        <f t="shared" ca="1" si="348"/>
        <v/>
      </c>
      <c r="L774" s="41" t="str">
        <f t="shared" ca="1" si="349"/>
        <v/>
      </c>
      <c r="M774" s="39" t="str">
        <f t="shared" si="339"/>
        <v/>
      </c>
      <c r="N774" s="39" t="str">
        <f t="shared" ca="1" si="359"/>
        <v/>
      </c>
      <c r="O774" s="39" t="str">
        <f ca="1">IF(L774="","",ROUND(Q773*$O$5/payments_per_year,2))</f>
        <v/>
      </c>
      <c r="P774" s="101"/>
      <c r="Q774" s="39">
        <f t="shared" ca="1" si="360"/>
        <v>0</v>
      </c>
      <c r="R774" s="332"/>
      <c r="S774" s="37" t="str">
        <f t="shared" ca="1" si="350"/>
        <v/>
      </c>
      <c r="T774" s="41" t="str">
        <f t="shared" ca="1" si="351"/>
        <v/>
      </c>
      <c r="U774" s="39" t="str">
        <f t="shared" si="340"/>
        <v/>
      </c>
      <c r="V774" s="39" t="str">
        <f t="shared" ca="1" si="361"/>
        <v/>
      </c>
      <c r="W774" s="39">
        <f t="shared" ca="1" si="341"/>
        <v>0</v>
      </c>
      <c r="X774" s="40"/>
      <c r="Y774" s="39">
        <f t="shared" ca="1" si="362"/>
        <v>0</v>
      </c>
      <c r="Z774" s="327"/>
      <c r="AA774" s="37" t="str">
        <f t="shared" ca="1" si="352"/>
        <v/>
      </c>
      <c r="AB774" s="41" t="str">
        <f t="shared" ca="1" si="353"/>
        <v/>
      </c>
      <c r="AC774" s="39" t="str">
        <f t="shared" si="342"/>
        <v/>
      </c>
      <c r="AD774" s="39" t="str">
        <f t="shared" ca="1" si="363"/>
        <v/>
      </c>
      <c r="AE774" s="39" t="str">
        <f t="shared" ca="1" si="354"/>
        <v/>
      </c>
      <c r="AF774" s="40"/>
      <c r="AG774" s="39">
        <f t="shared" ca="1" si="364"/>
        <v>0</v>
      </c>
      <c r="AH774" s="339"/>
      <c r="AI774" s="37" t="str">
        <f t="shared" ca="1" si="355"/>
        <v/>
      </c>
      <c r="AJ774" s="41" t="str">
        <f t="shared" ca="1" si="356"/>
        <v/>
      </c>
      <c r="AK774" s="39" t="str">
        <f t="shared" si="343"/>
        <v/>
      </c>
      <c r="AL774" s="39" t="str">
        <f t="shared" ca="1" si="365"/>
        <v/>
      </c>
      <c r="AM774" s="39" t="str">
        <f t="shared" ca="1" si="357"/>
        <v/>
      </c>
      <c r="AN774" s="40"/>
      <c r="AO774" s="39">
        <f t="shared" ca="1" si="366"/>
        <v>0</v>
      </c>
      <c r="AP774" s="339"/>
      <c r="AW774" s="329"/>
      <c r="BI774" s="329"/>
      <c r="BJ774" s="329"/>
      <c r="BK774" s="329"/>
      <c r="BL774" s="329"/>
      <c r="BM774" s="329"/>
      <c r="BN774" s="329"/>
      <c r="BO774" s="329"/>
      <c r="BP774" s="329"/>
      <c r="BQ774" s="329"/>
      <c r="BR774" s="329"/>
      <c r="BS774" s="329"/>
      <c r="BT774" s="329"/>
      <c r="BU774" s="329"/>
      <c r="BV774" s="329"/>
      <c r="BW774" s="325"/>
      <c r="BX774" s="325"/>
      <c r="BY774" s="325"/>
      <c r="BZ774" s="325"/>
      <c r="CA774" s="325"/>
      <c r="CB774" s="325"/>
      <c r="CC774" s="325"/>
      <c r="CD774" s="325"/>
      <c r="CE774" s="325"/>
      <c r="CF774" s="325"/>
      <c r="CG774" s="325"/>
      <c r="CH774" s="325"/>
      <c r="CI774" s="325"/>
      <c r="CJ774" s="325"/>
      <c r="CK774" s="325"/>
      <c r="CL774" s="325"/>
      <c r="CM774" s="325"/>
      <c r="CN774" s="325"/>
      <c r="CO774" s="325"/>
      <c r="CP774" s="325"/>
      <c r="CQ774" s="325"/>
      <c r="CR774" s="325"/>
      <c r="CS774" s="325"/>
      <c r="CT774" s="325"/>
      <c r="CU774" s="325"/>
      <c r="CV774" s="325"/>
      <c r="CW774" s="325"/>
      <c r="CX774" s="325"/>
    </row>
    <row r="775" spans="1:102" s="36" customFormat="1" ht="15" hidden="1" customHeight="1">
      <c r="A775" s="329"/>
      <c r="B775" s="37" t="str">
        <f t="shared" ca="1" si="344"/>
        <v/>
      </c>
      <c r="C775" s="41" t="str">
        <f t="shared" ca="1" si="345"/>
        <v/>
      </c>
      <c r="D775" s="39" t="str">
        <f t="shared" ca="1" si="346"/>
        <v/>
      </c>
      <c r="E775" s="39" t="str">
        <f t="shared" ca="1" si="358"/>
        <v/>
      </c>
      <c r="F775" s="39" t="str">
        <f t="shared" ca="1" si="347"/>
        <v/>
      </c>
      <c r="G775" s="101"/>
      <c r="H775" s="39">
        <f t="shared" ca="1" si="338"/>
        <v>0</v>
      </c>
      <c r="J775" s="332"/>
      <c r="K775" s="37" t="str">
        <f t="shared" ca="1" si="348"/>
        <v/>
      </c>
      <c r="L775" s="41" t="str">
        <f t="shared" ca="1" si="349"/>
        <v/>
      </c>
      <c r="M775" s="39" t="str">
        <f t="shared" si="339"/>
        <v/>
      </c>
      <c r="N775" s="39" t="str">
        <f t="shared" ca="1" si="359"/>
        <v/>
      </c>
      <c r="O775" s="39">
        <f ca="1">ROUND(Q774*$O$5/payments_per_year,2)</f>
        <v>0</v>
      </c>
      <c r="P775" s="101"/>
      <c r="Q775" s="39">
        <f t="shared" ca="1" si="360"/>
        <v>0</v>
      </c>
      <c r="R775" s="332"/>
      <c r="S775" s="37" t="str">
        <f t="shared" ca="1" si="350"/>
        <v/>
      </c>
      <c r="T775" s="41" t="str">
        <f t="shared" ca="1" si="351"/>
        <v/>
      </c>
      <c r="U775" s="39" t="str">
        <f t="shared" si="340"/>
        <v/>
      </c>
      <c r="V775" s="39" t="str">
        <f t="shared" ca="1" si="361"/>
        <v/>
      </c>
      <c r="W775" s="39">
        <f t="shared" ca="1" si="341"/>
        <v>0</v>
      </c>
      <c r="X775" s="40"/>
      <c r="Y775" s="39">
        <f t="shared" ca="1" si="362"/>
        <v>0</v>
      </c>
      <c r="Z775" s="327"/>
      <c r="AA775" s="37" t="str">
        <f t="shared" ca="1" si="352"/>
        <v/>
      </c>
      <c r="AB775" s="41" t="str">
        <f t="shared" ca="1" si="353"/>
        <v/>
      </c>
      <c r="AC775" s="39" t="str">
        <f t="shared" si="342"/>
        <v/>
      </c>
      <c r="AD775" s="39" t="str">
        <f t="shared" ca="1" si="363"/>
        <v/>
      </c>
      <c r="AE775" s="39" t="str">
        <f t="shared" ca="1" si="354"/>
        <v/>
      </c>
      <c r="AF775" s="40"/>
      <c r="AG775" s="39">
        <f t="shared" ca="1" si="364"/>
        <v>0</v>
      </c>
      <c r="AH775" s="339"/>
      <c r="AI775" s="37" t="str">
        <f t="shared" ca="1" si="355"/>
        <v/>
      </c>
      <c r="AJ775" s="41" t="str">
        <f t="shared" ca="1" si="356"/>
        <v/>
      </c>
      <c r="AK775" s="39" t="str">
        <f t="shared" si="343"/>
        <v/>
      </c>
      <c r="AL775" s="39" t="str">
        <f t="shared" ca="1" si="365"/>
        <v/>
      </c>
      <c r="AM775" s="39" t="str">
        <f t="shared" ca="1" si="357"/>
        <v/>
      </c>
      <c r="AN775" s="40"/>
      <c r="AO775" s="39">
        <f t="shared" ca="1" si="366"/>
        <v>0</v>
      </c>
      <c r="AP775" s="339"/>
      <c r="AW775" s="329"/>
      <c r="BI775" s="329"/>
      <c r="BJ775" s="329"/>
      <c r="BK775" s="329"/>
      <c r="BL775" s="329"/>
      <c r="BM775" s="329"/>
      <c r="BN775" s="329"/>
      <c r="BO775" s="329"/>
      <c r="BP775" s="329"/>
      <c r="BQ775" s="329"/>
      <c r="BR775" s="329"/>
      <c r="BS775" s="329"/>
      <c r="BT775" s="329"/>
      <c r="BU775" s="329"/>
      <c r="BV775" s="329"/>
      <c r="BW775" s="325"/>
      <c r="BX775" s="325"/>
      <c r="BY775" s="325"/>
      <c r="BZ775" s="325"/>
      <c r="CA775" s="325"/>
      <c r="CB775" s="325"/>
      <c r="CC775" s="325"/>
      <c r="CD775" s="325"/>
      <c r="CE775" s="325"/>
      <c r="CF775" s="325"/>
      <c r="CG775" s="325"/>
      <c r="CH775" s="325"/>
      <c r="CI775" s="325"/>
      <c r="CJ775" s="325"/>
      <c r="CK775" s="325"/>
      <c r="CL775" s="325"/>
      <c r="CM775" s="325"/>
      <c r="CN775" s="325"/>
      <c r="CO775" s="325"/>
      <c r="CP775" s="325"/>
      <c r="CQ775" s="325"/>
      <c r="CR775" s="325"/>
      <c r="CS775" s="325"/>
      <c r="CT775" s="325"/>
      <c r="CU775" s="325"/>
      <c r="CV775" s="325"/>
      <c r="CW775" s="325"/>
      <c r="CX775" s="325"/>
    </row>
    <row r="776" spans="1:102" s="36" customFormat="1" ht="15" hidden="1" customHeight="1">
      <c r="A776" s="329"/>
      <c r="B776" s="37" t="str">
        <f t="shared" ca="1" si="344"/>
        <v/>
      </c>
      <c r="C776" s="41" t="str">
        <f t="shared" ca="1" si="345"/>
        <v/>
      </c>
      <c r="D776" s="39" t="str">
        <f t="shared" ca="1" si="346"/>
        <v/>
      </c>
      <c r="E776" s="39" t="str">
        <f t="shared" ca="1" si="358"/>
        <v/>
      </c>
      <c r="F776" s="39" t="str">
        <f t="shared" ca="1" si="347"/>
        <v/>
      </c>
      <c r="G776" s="101"/>
      <c r="H776" s="39">
        <f t="shared" ca="1" si="338"/>
        <v>0</v>
      </c>
      <c r="J776" s="332"/>
      <c r="K776" s="37" t="str">
        <f t="shared" ca="1" si="348"/>
        <v/>
      </c>
      <c r="L776" s="41" t="str">
        <f t="shared" ca="1" si="349"/>
        <v/>
      </c>
      <c r="M776" s="39" t="str">
        <f t="shared" si="339"/>
        <v/>
      </c>
      <c r="N776" s="39" t="str">
        <f t="shared" ca="1" si="359"/>
        <v/>
      </c>
      <c r="O776" s="39" t="str">
        <f ca="1">IF(L776="","",ROUND(Q775*$O$5/payments_per_year,2))</f>
        <v/>
      </c>
      <c r="P776" s="101"/>
      <c r="Q776" s="39">
        <f t="shared" ca="1" si="360"/>
        <v>0</v>
      </c>
      <c r="R776" s="332"/>
      <c r="S776" s="37" t="str">
        <f t="shared" ca="1" si="350"/>
        <v/>
      </c>
      <c r="T776" s="41" t="str">
        <f t="shared" ca="1" si="351"/>
        <v/>
      </c>
      <c r="U776" s="39" t="str">
        <f t="shared" si="340"/>
        <v/>
      </c>
      <c r="V776" s="39" t="str">
        <f t="shared" ca="1" si="361"/>
        <v/>
      </c>
      <c r="W776" s="39">
        <f t="shared" ca="1" si="341"/>
        <v>0</v>
      </c>
      <c r="X776" s="40"/>
      <c r="Y776" s="39">
        <f t="shared" ca="1" si="362"/>
        <v>0</v>
      </c>
      <c r="Z776" s="327"/>
      <c r="AA776" s="37" t="str">
        <f t="shared" ca="1" si="352"/>
        <v/>
      </c>
      <c r="AB776" s="41" t="str">
        <f t="shared" ca="1" si="353"/>
        <v/>
      </c>
      <c r="AC776" s="39" t="str">
        <f t="shared" si="342"/>
        <v/>
      </c>
      <c r="AD776" s="39" t="str">
        <f t="shared" ca="1" si="363"/>
        <v/>
      </c>
      <c r="AE776" s="39" t="str">
        <f t="shared" ca="1" si="354"/>
        <v/>
      </c>
      <c r="AF776" s="40"/>
      <c r="AG776" s="39">
        <f t="shared" ca="1" si="364"/>
        <v>0</v>
      </c>
      <c r="AH776" s="339"/>
      <c r="AI776" s="37" t="str">
        <f t="shared" ca="1" si="355"/>
        <v/>
      </c>
      <c r="AJ776" s="41" t="str">
        <f t="shared" ca="1" si="356"/>
        <v/>
      </c>
      <c r="AK776" s="39" t="str">
        <f t="shared" si="343"/>
        <v/>
      </c>
      <c r="AL776" s="39" t="str">
        <f t="shared" ca="1" si="365"/>
        <v/>
      </c>
      <c r="AM776" s="39" t="str">
        <f t="shared" ca="1" si="357"/>
        <v/>
      </c>
      <c r="AN776" s="40"/>
      <c r="AO776" s="39">
        <f t="shared" ca="1" si="366"/>
        <v>0</v>
      </c>
      <c r="AP776" s="339"/>
      <c r="AW776" s="329"/>
      <c r="BI776" s="329"/>
      <c r="BJ776" s="329"/>
      <c r="BK776" s="329"/>
      <c r="BL776" s="329"/>
      <c r="BM776" s="329"/>
      <c r="BN776" s="329"/>
      <c r="BO776" s="329"/>
      <c r="BP776" s="329"/>
      <c r="BQ776" s="329"/>
      <c r="BR776" s="329"/>
      <c r="BS776" s="329"/>
      <c r="BT776" s="329"/>
      <c r="BU776" s="329"/>
      <c r="BV776" s="329"/>
      <c r="BW776" s="325"/>
      <c r="BX776" s="325"/>
      <c r="BY776" s="325"/>
      <c r="BZ776" s="325"/>
      <c r="CA776" s="325"/>
      <c r="CB776" s="325"/>
      <c r="CC776" s="325"/>
      <c r="CD776" s="325"/>
      <c r="CE776" s="325"/>
      <c r="CF776" s="325"/>
      <c r="CG776" s="325"/>
      <c r="CH776" s="325"/>
      <c r="CI776" s="325"/>
      <c r="CJ776" s="325"/>
      <c r="CK776" s="325"/>
      <c r="CL776" s="325"/>
      <c r="CM776" s="325"/>
      <c r="CN776" s="325"/>
      <c r="CO776" s="325"/>
      <c r="CP776" s="325"/>
      <c r="CQ776" s="325"/>
      <c r="CR776" s="325"/>
      <c r="CS776" s="325"/>
      <c r="CT776" s="325"/>
      <c r="CU776" s="325"/>
      <c r="CV776" s="325"/>
      <c r="CW776" s="325"/>
      <c r="CX776" s="325"/>
    </row>
    <row r="777" spans="1:102" s="36" customFormat="1" ht="15" hidden="1" customHeight="1">
      <c r="A777" s="329"/>
      <c r="B777" s="37" t="str">
        <f t="shared" ca="1" si="344"/>
        <v/>
      </c>
      <c r="C777" s="41" t="str">
        <f t="shared" ca="1" si="345"/>
        <v/>
      </c>
      <c r="D777" s="39" t="str">
        <f t="shared" ca="1" si="346"/>
        <v/>
      </c>
      <c r="E777" s="39" t="str">
        <f t="shared" ca="1" si="358"/>
        <v/>
      </c>
      <c r="F777" s="39" t="str">
        <f t="shared" ca="1" si="347"/>
        <v/>
      </c>
      <c r="G777" s="101"/>
      <c r="H777" s="39">
        <f t="shared" ca="1" si="338"/>
        <v>0</v>
      </c>
      <c r="J777" s="332"/>
      <c r="K777" s="37" t="str">
        <f t="shared" ca="1" si="348"/>
        <v/>
      </c>
      <c r="L777" s="41" t="str">
        <f t="shared" ca="1" si="349"/>
        <v/>
      </c>
      <c r="M777" s="39" t="str">
        <f t="shared" si="339"/>
        <v/>
      </c>
      <c r="N777" s="39" t="str">
        <f t="shared" ca="1" si="359"/>
        <v/>
      </c>
      <c r="O777" s="39">
        <f ca="1">ROUND(Q776*$O$5/payments_per_year,2)</f>
        <v>0</v>
      </c>
      <c r="P777" s="101"/>
      <c r="Q777" s="39">
        <f t="shared" ca="1" si="360"/>
        <v>0</v>
      </c>
      <c r="R777" s="332"/>
      <c r="S777" s="37" t="str">
        <f t="shared" ca="1" si="350"/>
        <v/>
      </c>
      <c r="T777" s="41" t="str">
        <f t="shared" ca="1" si="351"/>
        <v/>
      </c>
      <c r="U777" s="39" t="str">
        <f t="shared" si="340"/>
        <v/>
      </c>
      <c r="V777" s="39" t="str">
        <f t="shared" ca="1" si="361"/>
        <v/>
      </c>
      <c r="W777" s="39">
        <f t="shared" ca="1" si="341"/>
        <v>0</v>
      </c>
      <c r="X777" s="40"/>
      <c r="Y777" s="39">
        <f t="shared" ca="1" si="362"/>
        <v>0</v>
      </c>
      <c r="Z777" s="327"/>
      <c r="AA777" s="37" t="str">
        <f t="shared" ca="1" si="352"/>
        <v/>
      </c>
      <c r="AB777" s="41" t="str">
        <f t="shared" ca="1" si="353"/>
        <v/>
      </c>
      <c r="AC777" s="39" t="str">
        <f t="shared" si="342"/>
        <v/>
      </c>
      <c r="AD777" s="39" t="str">
        <f t="shared" ca="1" si="363"/>
        <v/>
      </c>
      <c r="AE777" s="39" t="str">
        <f t="shared" ca="1" si="354"/>
        <v/>
      </c>
      <c r="AF777" s="40"/>
      <c r="AG777" s="39">
        <f t="shared" ca="1" si="364"/>
        <v>0</v>
      </c>
      <c r="AH777" s="339"/>
      <c r="AI777" s="37" t="str">
        <f t="shared" ca="1" si="355"/>
        <v/>
      </c>
      <c r="AJ777" s="41" t="str">
        <f t="shared" ca="1" si="356"/>
        <v/>
      </c>
      <c r="AK777" s="39" t="str">
        <f t="shared" si="343"/>
        <v/>
      </c>
      <c r="AL777" s="39" t="str">
        <f t="shared" ca="1" si="365"/>
        <v/>
      </c>
      <c r="AM777" s="39" t="str">
        <f t="shared" ca="1" si="357"/>
        <v/>
      </c>
      <c r="AN777" s="40"/>
      <c r="AO777" s="39">
        <f t="shared" ca="1" si="366"/>
        <v>0</v>
      </c>
      <c r="AP777" s="339"/>
      <c r="AW777" s="329"/>
      <c r="BI777" s="329"/>
      <c r="BJ777" s="329"/>
      <c r="BK777" s="329"/>
      <c r="BL777" s="329"/>
      <c r="BM777" s="329"/>
      <c r="BN777" s="329"/>
      <c r="BO777" s="329"/>
      <c r="BP777" s="329"/>
      <c r="BQ777" s="329"/>
      <c r="BR777" s="329"/>
      <c r="BS777" s="329"/>
      <c r="BT777" s="329"/>
      <c r="BU777" s="329"/>
      <c r="BV777" s="329"/>
      <c r="BW777" s="325"/>
      <c r="BX777" s="325"/>
      <c r="BY777" s="325"/>
      <c r="BZ777" s="325"/>
      <c r="CA777" s="325"/>
      <c r="CB777" s="325"/>
      <c r="CC777" s="325"/>
      <c r="CD777" s="325"/>
      <c r="CE777" s="325"/>
      <c r="CF777" s="325"/>
      <c r="CG777" s="325"/>
      <c r="CH777" s="325"/>
      <c r="CI777" s="325"/>
      <c r="CJ777" s="325"/>
      <c r="CK777" s="325"/>
      <c r="CL777" s="325"/>
      <c r="CM777" s="325"/>
      <c r="CN777" s="325"/>
      <c r="CO777" s="325"/>
      <c r="CP777" s="325"/>
      <c r="CQ777" s="325"/>
      <c r="CR777" s="325"/>
      <c r="CS777" s="325"/>
      <c r="CT777" s="325"/>
      <c r="CU777" s="325"/>
      <c r="CV777" s="325"/>
      <c r="CW777" s="325"/>
      <c r="CX777" s="325"/>
    </row>
    <row r="778" spans="1:102" s="36" customFormat="1" ht="15" hidden="1" customHeight="1">
      <c r="A778" s="329"/>
      <c r="B778" s="37" t="str">
        <f t="shared" ca="1" si="344"/>
        <v/>
      </c>
      <c r="C778" s="41" t="str">
        <f t="shared" ca="1" si="345"/>
        <v/>
      </c>
      <c r="D778" s="39" t="str">
        <f t="shared" ca="1" si="346"/>
        <v/>
      </c>
      <c r="E778" s="39" t="str">
        <f t="shared" ca="1" si="358"/>
        <v/>
      </c>
      <c r="F778" s="39" t="str">
        <f t="shared" ca="1" si="347"/>
        <v/>
      </c>
      <c r="G778" s="101"/>
      <c r="H778" s="39">
        <f t="shared" ca="1" si="338"/>
        <v>0</v>
      </c>
      <c r="J778" s="332"/>
      <c r="K778" s="37" t="str">
        <f t="shared" ca="1" si="348"/>
        <v/>
      </c>
      <c r="L778" s="41" t="str">
        <f t="shared" ca="1" si="349"/>
        <v/>
      </c>
      <c r="M778" s="39" t="str">
        <f t="shared" si="339"/>
        <v/>
      </c>
      <c r="N778" s="39" t="str">
        <f t="shared" ca="1" si="359"/>
        <v/>
      </c>
      <c r="O778" s="39" t="str">
        <f ca="1">IF(L778="","",ROUND(Q777*$O$5/payments_per_year,2))</f>
        <v/>
      </c>
      <c r="P778" s="101"/>
      <c r="Q778" s="39">
        <f t="shared" ca="1" si="360"/>
        <v>0</v>
      </c>
      <c r="R778" s="332"/>
      <c r="S778" s="37" t="str">
        <f t="shared" ca="1" si="350"/>
        <v/>
      </c>
      <c r="T778" s="41" t="str">
        <f t="shared" ca="1" si="351"/>
        <v/>
      </c>
      <c r="U778" s="39" t="str">
        <f t="shared" si="340"/>
        <v/>
      </c>
      <c r="V778" s="39" t="str">
        <f t="shared" ca="1" si="361"/>
        <v/>
      </c>
      <c r="W778" s="39">
        <f t="shared" ca="1" si="341"/>
        <v>0</v>
      </c>
      <c r="X778" s="40"/>
      <c r="Y778" s="39">
        <f t="shared" ca="1" si="362"/>
        <v>0</v>
      </c>
      <c r="Z778" s="327"/>
      <c r="AA778" s="37" t="str">
        <f t="shared" ca="1" si="352"/>
        <v/>
      </c>
      <c r="AB778" s="41" t="str">
        <f t="shared" ca="1" si="353"/>
        <v/>
      </c>
      <c r="AC778" s="39" t="str">
        <f t="shared" si="342"/>
        <v/>
      </c>
      <c r="AD778" s="39" t="str">
        <f t="shared" ca="1" si="363"/>
        <v/>
      </c>
      <c r="AE778" s="39" t="str">
        <f t="shared" ca="1" si="354"/>
        <v/>
      </c>
      <c r="AF778" s="40"/>
      <c r="AG778" s="39">
        <f t="shared" ca="1" si="364"/>
        <v>0</v>
      </c>
      <c r="AH778" s="339"/>
      <c r="AI778" s="37" t="str">
        <f t="shared" ca="1" si="355"/>
        <v/>
      </c>
      <c r="AJ778" s="41" t="str">
        <f t="shared" ca="1" si="356"/>
        <v/>
      </c>
      <c r="AK778" s="39" t="str">
        <f t="shared" si="343"/>
        <v/>
      </c>
      <c r="AL778" s="39" t="str">
        <f t="shared" ca="1" si="365"/>
        <v/>
      </c>
      <c r="AM778" s="39" t="str">
        <f t="shared" ca="1" si="357"/>
        <v/>
      </c>
      <c r="AN778" s="40"/>
      <c r="AO778" s="39">
        <f t="shared" ca="1" si="366"/>
        <v>0</v>
      </c>
      <c r="AP778" s="339"/>
      <c r="AW778" s="329"/>
      <c r="BI778" s="329"/>
      <c r="BJ778" s="329"/>
      <c r="BK778" s="329"/>
      <c r="BL778" s="329"/>
      <c r="BM778" s="329"/>
      <c r="BN778" s="329"/>
      <c r="BO778" s="329"/>
      <c r="BP778" s="329"/>
      <c r="BQ778" s="329"/>
      <c r="BR778" s="329"/>
      <c r="BS778" s="329"/>
      <c r="BT778" s="329"/>
      <c r="BU778" s="329"/>
      <c r="BV778" s="329"/>
      <c r="BW778" s="325"/>
      <c r="BX778" s="325"/>
      <c r="BY778" s="325"/>
      <c r="BZ778" s="325"/>
      <c r="CA778" s="325"/>
      <c r="CB778" s="325"/>
      <c r="CC778" s="325"/>
      <c r="CD778" s="325"/>
      <c r="CE778" s="325"/>
      <c r="CF778" s="325"/>
      <c r="CG778" s="325"/>
      <c r="CH778" s="325"/>
      <c r="CI778" s="325"/>
      <c r="CJ778" s="325"/>
      <c r="CK778" s="325"/>
      <c r="CL778" s="325"/>
      <c r="CM778" s="325"/>
      <c r="CN778" s="325"/>
      <c r="CO778" s="325"/>
      <c r="CP778" s="325"/>
      <c r="CQ778" s="325"/>
      <c r="CR778" s="325"/>
      <c r="CS778" s="325"/>
      <c r="CT778" s="325"/>
      <c r="CU778" s="325"/>
      <c r="CV778" s="325"/>
      <c r="CW778" s="325"/>
      <c r="CX778" s="325"/>
    </row>
    <row r="779" spans="1:102" s="36" customFormat="1" ht="15" hidden="1" customHeight="1">
      <c r="A779" s="329"/>
      <c r="B779" s="37" t="str">
        <f t="shared" ca="1" si="344"/>
        <v/>
      </c>
      <c r="C779" s="41" t="str">
        <f t="shared" ca="1" si="345"/>
        <v/>
      </c>
      <c r="D779" s="39" t="str">
        <f t="shared" ca="1" si="346"/>
        <v/>
      </c>
      <c r="E779" s="39" t="str">
        <f t="shared" ca="1" si="358"/>
        <v/>
      </c>
      <c r="F779" s="39" t="str">
        <f t="shared" ca="1" si="347"/>
        <v/>
      </c>
      <c r="G779" s="101"/>
      <c r="H779" s="39">
        <f t="shared" ca="1" si="338"/>
        <v>0</v>
      </c>
      <c r="J779" s="332"/>
      <c r="K779" s="37" t="str">
        <f t="shared" ca="1" si="348"/>
        <v/>
      </c>
      <c r="L779" s="41" t="str">
        <f t="shared" ca="1" si="349"/>
        <v/>
      </c>
      <c r="M779" s="39" t="str">
        <f t="shared" si="339"/>
        <v/>
      </c>
      <c r="N779" s="39" t="str">
        <f t="shared" ca="1" si="359"/>
        <v/>
      </c>
      <c r="O779" s="39">
        <f ca="1">ROUND(Q778*$O$5/payments_per_year,2)</f>
        <v>0</v>
      </c>
      <c r="P779" s="101"/>
      <c r="Q779" s="39">
        <f t="shared" ca="1" si="360"/>
        <v>0</v>
      </c>
      <c r="R779" s="332"/>
      <c r="S779" s="37" t="str">
        <f t="shared" ca="1" si="350"/>
        <v/>
      </c>
      <c r="T779" s="41" t="str">
        <f t="shared" ca="1" si="351"/>
        <v/>
      </c>
      <c r="U779" s="39" t="str">
        <f t="shared" si="340"/>
        <v/>
      </c>
      <c r="V779" s="39" t="str">
        <f t="shared" ca="1" si="361"/>
        <v/>
      </c>
      <c r="W779" s="39">
        <f t="shared" ca="1" si="341"/>
        <v>0</v>
      </c>
      <c r="X779" s="40"/>
      <c r="Y779" s="39">
        <f t="shared" ca="1" si="362"/>
        <v>0</v>
      </c>
      <c r="Z779" s="327"/>
      <c r="AA779" s="37" t="str">
        <f t="shared" ca="1" si="352"/>
        <v/>
      </c>
      <c r="AB779" s="41" t="str">
        <f t="shared" ca="1" si="353"/>
        <v/>
      </c>
      <c r="AC779" s="39" t="str">
        <f t="shared" si="342"/>
        <v/>
      </c>
      <c r="AD779" s="39" t="str">
        <f t="shared" ca="1" si="363"/>
        <v/>
      </c>
      <c r="AE779" s="39" t="str">
        <f t="shared" ca="1" si="354"/>
        <v/>
      </c>
      <c r="AF779" s="40"/>
      <c r="AG779" s="39">
        <f t="shared" ca="1" si="364"/>
        <v>0</v>
      </c>
      <c r="AH779" s="339"/>
      <c r="AI779" s="37" t="str">
        <f t="shared" ca="1" si="355"/>
        <v/>
      </c>
      <c r="AJ779" s="41" t="str">
        <f t="shared" ca="1" si="356"/>
        <v/>
      </c>
      <c r="AK779" s="39" t="str">
        <f t="shared" si="343"/>
        <v/>
      </c>
      <c r="AL779" s="39" t="str">
        <f t="shared" ca="1" si="365"/>
        <v/>
      </c>
      <c r="AM779" s="39" t="str">
        <f t="shared" ca="1" si="357"/>
        <v/>
      </c>
      <c r="AN779" s="40"/>
      <c r="AO779" s="39">
        <f t="shared" ca="1" si="366"/>
        <v>0</v>
      </c>
      <c r="AP779" s="339"/>
      <c r="AW779" s="329"/>
      <c r="BI779" s="329"/>
      <c r="BJ779" s="329"/>
      <c r="BK779" s="329"/>
      <c r="BL779" s="329"/>
      <c r="BM779" s="329"/>
      <c r="BN779" s="329"/>
      <c r="BO779" s="329"/>
      <c r="BP779" s="329"/>
      <c r="BQ779" s="329"/>
      <c r="BR779" s="329"/>
      <c r="BS779" s="329"/>
      <c r="BT779" s="329"/>
      <c r="BU779" s="329"/>
      <c r="BV779" s="329"/>
      <c r="BW779" s="325"/>
      <c r="BX779" s="325"/>
      <c r="BY779" s="325"/>
      <c r="BZ779" s="325"/>
      <c r="CA779" s="325"/>
      <c r="CB779" s="325"/>
      <c r="CC779" s="325"/>
      <c r="CD779" s="325"/>
      <c r="CE779" s="325"/>
      <c r="CF779" s="325"/>
      <c r="CG779" s="325"/>
      <c r="CH779" s="325"/>
      <c r="CI779" s="325"/>
      <c r="CJ779" s="325"/>
      <c r="CK779" s="325"/>
      <c r="CL779" s="325"/>
      <c r="CM779" s="325"/>
      <c r="CN779" s="325"/>
      <c r="CO779" s="325"/>
      <c r="CP779" s="325"/>
      <c r="CQ779" s="325"/>
      <c r="CR779" s="325"/>
      <c r="CS779" s="325"/>
      <c r="CT779" s="325"/>
      <c r="CU779" s="325"/>
      <c r="CV779" s="325"/>
      <c r="CW779" s="325"/>
      <c r="CX779" s="325"/>
    </row>
    <row r="780" spans="1:102" s="36" customFormat="1" ht="15" hidden="1" customHeight="1">
      <c r="A780" s="329"/>
      <c r="B780" s="37" t="str">
        <f t="shared" ca="1" si="344"/>
        <v/>
      </c>
      <c r="C780" s="41" t="str">
        <f t="shared" ca="1" si="345"/>
        <v/>
      </c>
      <c r="D780" s="39" t="str">
        <f t="shared" ca="1" si="346"/>
        <v/>
      </c>
      <c r="E780" s="39" t="str">
        <f t="shared" ca="1" si="358"/>
        <v/>
      </c>
      <c r="F780" s="39" t="str">
        <f t="shared" ca="1" si="347"/>
        <v/>
      </c>
      <c r="G780" s="101"/>
      <c r="H780" s="39">
        <f t="shared" ca="1" si="338"/>
        <v>0</v>
      </c>
      <c r="J780" s="332"/>
      <c r="K780" s="37" t="str">
        <f t="shared" ca="1" si="348"/>
        <v/>
      </c>
      <c r="L780" s="41" t="str">
        <f t="shared" ca="1" si="349"/>
        <v/>
      </c>
      <c r="M780" s="39" t="str">
        <f t="shared" si="339"/>
        <v/>
      </c>
      <c r="N780" s="39" t="str">
        <f t="shared" ca="1" si="359"/>
        <v/>
      </c>
      <c r="O780" s="39" t="str">
        <f ca="1">IF(L780="","",ROUND(Q779*$O$5/payments_per_year,2))</f>
        <v/>
      </c>
      <c r="P780" s="101"/>
      <c r="Q780" s="39">
        <f t="shared" ca="1" si="360"/>
        <v>0</v>
      </c>
      <c r="R780" s="332"/>
      <c r="S780" s="37" t="str">
        <f t="shared" ca="1" si="350"/>
        <v/>
      </c>
      <c r="T780" s="41" t="str">
        <f t="shared" ca="1" si="351"/>
        <v/>
      </c>
      <c r="U780" s="39" t="str">
        <f t="shared" si="340"/>
        <v/>
      </c>
      <c r="V780" s="39" t="str">
        <f t="shared" ca="1" si="361"/>
        <v/>
      </c>
      <c r="W780" s="39">
        <f t="shared" ca="1" si="341"/>
        <v>0</v>
      </c>
      <c r="X780" s="40"/>
      <c r="Y780" s="39">
        <f t="shared" ca="1" si="362"/>
        <v>0</v>
      </c>
      <c r="Z780" s="327"/>
      <c r="AA780" s="37" t="str">
        <f t="shared" ca="1" si="352"/>
        <v/>
      </c>
      <c r="AB780" s="41" t="str">
        <f t="shared" ca="1" si="353"/>
        <v/>
      </c>
      <c r="AC780" s="39" t="str">
        <f t="shared" si="342"/>
        <v/>
      </c>
      <c r="AD780" s="39" t="str">
        <f t="shared" ca="1" si="363"/>
        <v/>
      </c>
      <c r="AE780" s="39" t="str">
        <f t="shared" ca="1" si="354"/>
        <v/>
      </c>
      <c r="AF780" s="40"/>
      <c r="AG780" s="39">
        <f t="shared" ca="1" si="364"/>
        <v>0</v>
      </c>
      <c r="AH780" s="339"/>
      <c r="AI780" s="37" t="str">
        <f t="shared" ca="1" si="355"/>
        <v/>
      </c>
      <c r="AJ780" s="41" t="str">
        <f t="shared" ca="1" si="356"/>
        <v/>
      </c>
      <c r="AK780" s="39" t="str">
        <f t="shared" si="343"/>
        <v/>
      </c>
      <c r="AL780" s="39" t="str">
        <f t="shared" ca="1" si="365"/>
        <v/>
      </c>
      <c r="AM780" s="39" t="str">
        <f t="shared" ca="1" si="357"/>
        <v/>
      </c>
      <c r="AN780" s="40"/>
      <c r="AO780" s="39">
        <f t="shared" ca="1" si="366"/>
        <v>0</v>
      </c>
      <c r="AP780" s="339"/>
      <c r="AW780" s="329"/>
      <c r="BI780" s="329"/>
      <c r="BJ780" s="329"/>
      <c r="BK780" s="329"/>
      <c r="BL780" s="329"/>
      <c r="BM780" s="329"/>
      <c r="BN780" s="329"/>
      <c r="BO780" s="329"/>
      <c r="BP780" s="329"/>
      <c r="BQ780" s="329"/>
      <c r="BR780" s="329"/>
      <c r="BS780" s="329"/>
      <c r="BT780" s="329"/>
      <c r="BU780" s="329"/>
      <c r="BV780" s="329"/>
      <c r="BW780" s="325"/>
      <c r="BX780" s="325"/>
      <c r="BY780" s="325"/>
      <c r="BZ780" s="325"/>
      <c r="CA780" s="325"/>
      <c r="CB780" s="325"/>
      <c r="CC780" s="325"/>
      <c r="CD780" s="325"/>
      <c r="CE780" s="325"/>
      <c r="CF780" s="325"/>
      <c r="CG780" s="325"/>
      <c r="CH780" s="325"/>
      <c r="CI780" s="325"/>
      <c r="CJ780" s="325"/>
      <c r="CK780" s="325"/>
      <c r="CL780" s="325"/>
      <c r="CM780" s="325"/>
      <c r="CN780" s="325"/>
      <c r="CO780" s="325"/>
      <c r="CP780" s="325"/>
      <c r="CQ780" s="325"/>
      <c r="CR780" s="325"/>
      <c r="CS780" s="325"/>
      <c r="CT780" s="325"/>
      <c r="CU780" s="325"/>
      <c r="CV780" s="325"/>
      <c r="CW780" s="325"/>
      <c r="CX780" s="325"/>
    </row>
    <row r="781" spans="1:102" s="36" customFormat="1" ht="15" hidden="1" customHeight="1">
      <c r="A781" s="329"/>
      <c r="B781" s="37" t="str">
        <f t="shared" ca="1" si="344"/>
        <v/>
      </c>
      <c r="C781" s="41" t="str">
        <f t="shared" ca="1" si="345"/>
        <v/>
      </c>
      <c r="D781" s="39" t="str">
        <f t="shared" ca="1" si="346"/>
        <v/>
      </c>
      <c r="E781" s="39" t="str">
        <f t="shared" ca="1" si="358"/>
        <v/>
      </c>
      <c r="F781" s="39" t="str">
        <f t="shared" ca="1" si="347"/>
        <v/>
      </c>
      <c r="G781" s="101"/>
      <c r="H781" s="39">
        <f t="shared" ca="1" si="338"/>
        <v>0</v>
      </c>
      <c r="J781" s="332"/>
      <c r="K781" s="37" t="str">
        <f t="shared" ca="1" si="348"/>
        <v/>
      </c>
      <c r="L781" s="41" t="str">
        <f t="shared" ca="1" si="349"/>
        <v/>
      </c>
      <c r="M781" s="39" t="str">
        <f t="shared" si="339"/>
        <v/>
      </c>
      <c r="N781" s="39" t="str">
        <f t="shared" ca="1" si="359"/>
        <v/>
      </c>
      <c r="O781" s="39">
        <f ca="1">ROUND(Q780*$O$5/payments_per_year,2)</f>
        <v>0</v>
      </c>
      <c r="P781" s="101"/>
      <c r="Q781" s="39">
        <f t="shared" ca="1" si="360"/>
        <v>0</v>
      </c>
      <c r="R781" s="332"/>
      <c r="S781" s="37" t="str">
        <f t="shared" ca="1" si="350"/>
        <v/>
      </c>
      <c r="T781" s="41" t="str">
        <f t="shared" ca="1" si="351"/>
        <v/>
      </c>
      <c r="U781" s="39" t="str">
        <f t="shared" si="340"/>
        <v/>
      </c>
      <c r="V781" s="39" t="str">
        <f t="shared" ca="1" si="361"/>
        <v/>
      </c>
      <c r="W781" s="39">
        <f t="shared" ca="1" si="341"/>
        <v>0</v>
      </c>
      <c r="X781" s="40"/>
      <c r="Y781" s="39">
        <f t="shared" ca="1" si="362"/>
        <v>0</v>
      </c>
      <c r="Z781" s="327"/>
      <c r="AA781" s="37" t="str">
        <f t="shared" ca="1" si="352"/>
        <v/>
      </c>
      <c r="AB781" s="41" t="str">
        <f t="shared" ca="1" si="353"/>
        <v/>
      </c>
      <c r="AC781" s="39" t="str">
        <f t="shared" si="342"/>
        <v/>
      </c>
      <c r="AD781" s="39" t="str">
        <f t="shared" ca="1" si="363"/>
        <v/>
      </c>
      <c r="AE781" s="39" t="str">
        <f t="shared" ca="1" si="354"/>
        <v/>
      </c>
      <c r="AF781" s="40"/>
      <c r="AG781" s="39">
        <f t="shared" ca="1" si="364"/>
        <v>0</v>
      </c>
      <c r="AH781" s="339"/>
      <c r="AI781" s="37" t="str">
        <f t="shared" ca="1" si="355"/>
        <v/>
      </c>
      <c r="AJ781" s="41" t="str">
        <f t="shared" ca="1" si="356"/>
        <v/>
      </c>
      <c r="AK781" s="39" t="str">
        <f t="shared" si="343"/>
        <v/>
      </c>
      <c r="AL781" s="39" t="str">
        <f t="shared" ca="1" si="365"/>
        <v/>
      </c>
      <c r="AM781" s="39" t="str">
        <f t="shared" ca="1" si="357"/>
        <v/>
      </c>
      <c r="AN781" s="40"/>
      <c r="AO781" s="39">
        <f t="shared" ca="1" si="366"/>
        <v>0</v>
      </c>
      <c r="AP781" s="339"/>
      <c r="AW781" s="329"/>
      <c r="BI781" s="329"/>
      <c r="BJ781" s="329"/>
      <c r="BK781" s="329"/>
      <c r="BL781" s="329"/>
      <c r="BM781" s="329"/>
      <c r="BN781" s="329"/>
      <c r="BO781" s="329"/>
      <c r="BP781" s="329"/>
      <c r="BQ781" s="329"/>
      <c r="BR781" s="329"/>
      <c r="BS781" s="329"/>
      <c r="BT781" s="329"/>
      <c r="BU781" s="329"/>
      <c r="BV781" s="329"/>
      <c r="BW781" s="325"/>
      <c r="BX781" s="325"/>
      <c r="BY781" s="325"/>
      <c r="BZ781" s="325"/>
      <c r="CA781" s="325"/>
      <c r="CB781" s="325"/>
      <c r="CC781" s="325"/>
      <c r="CD781" s="325"/>
      <c r="CE781" s="325"/>
      <c r="CF781" s="325"/>
      <c r="CG781" s="325"/>
      <c r="CH781" s="325"/>
      <c r="CI781" s="325"/>
      <c r="CJ781" s="325"/>
      <c r="CK781" s="325"/>
      <c r="CL781" s="325"/>
      <c r="CM781" s="325"/>
      <c r="CN781" s="325"/>
      <c r="CO781" s="325"/>
      <c r="CP781" s="325"/>
      <c r="CQ781" s="325"/>
      <c r="CR781" s="325"/>
      <c r="CS781" s="325"/>
      <c r="CT781" s="325"/>
      <c r="CU781" s="325"/>
      <c r="CV781" s="325"/>
      <c r="CW781" s="325"/>
      <c r="CX781" s="325"/>
    </row>
    <row r="782" spans="1:102" s="36" customFormat="1" ht="15" hidden="1" customHeight="1">
      <c r="A782" s="329"/>
      <c r="B782" s="37" t="str">
        <f t="shared" ca="1" si="344"/>
        <v/>
      </c>
      <c r="C782" s="41" t="str">
        <f t="shared" ca="1" si="345"/>
        <v/>
      </c>
      <c r="D782" s="39" t="str">
        <f t="shared" ca="1" si="346"/>
        <v/>
      </c>
      <c r="E782" s="39" t="str">
        <f t="shared" ca="1" si="358"/>
        <v/>
      </c>
      <c r="F782" s="39" t="str">
        <f t="shared" ca="1" si="347"/>
        <v/>
      </c>
      <c r="G782" s="101"/>
      <c r="H782" s="39">
        <f t="shared" ca="1" si="338"/>
        <v>0</v>
      </c>
      <c r="J782" s="332"/>
      <c r="K782" s="37" t="str">
        <f t="shared" ca="1" si="348"/>
        <v/>
      </c>
      <c r="L782" s="41" t="str">
        <f t="shared" ca="1" si="349"/>
        <v/>
      </c>
      <c r="M782" s="39" t="str">
        <f t="shared" si="339"/>
        <v/>
      </c>
      <c r="N782" s="39" t="str">
        <f t="shared" ca="1" si="359"/>
        <v/>
      </c>
      <c r="O782" s="39" t="str">
        <f ca="1">IF(L782="","",ROUND(Q781*$O$5/payments_per_year,2))</f>
        <v/>
      </c>
      <c r="P782" s="101"/>
      <c r="Q782" s="39">
        <f t="shared" ca="1" si="360"/>
        <v>0</v>
      </c>
      <c r="R782" s="332"/>
      <c r="S782" s="37" t="str">
        <f t="shared" ca="1" si="350"/>
        <v/>
      </c>
      <c r="T782" s="41" t="str">
        <f t="shared" ca="1" si="351"/>
        <v/>
      </c>
      <c r="U782" s="39" t="str">
        <f t="shared" si="340"/>
        <v/>
      </c>
      <c r="V782" s="39" t="str">
        <f t="shared" ca="1" si="361"/>
        <v/>
      </c>
      <c r="W782" s="39">
        <f t="shared" ca="1" si="341"/>
        <v>0</v>
      </c>
      <c r="X782" s="40"/>
      <c r="Y782" s="39">
        <f t="shared" ca="1" si="362"/>
        <v>0</v>
      </c>
      <c r="Z782" s="327"/>
      <c r="AA782" s="37" t="str">
        <f t="shared" ca="1" si="352"/>
        <v/>
      </c>
      <c r="AB782" s="41" t="str">
        <f t="shared" ca="1" si="353"/>
        <v/>
      </c>
      <c r="AC782" s="39" t="str">
        <f t="shared" si="342"/>
        <v/>
      </c>
      <c r="AD782" s="39" t="str">
        <f t="shared" ca="1" si="363"/>
        <v/>
      </c>
      <c r="AE782" s="39" t="str">
        <f t="shared" ca="1" si="354"/>
        <v/>
      </c>
      <c r="AF782" s="40"/>
      <c r="AG782" s="39">
        <f t="shared" ca="1" si="364"/>
        <v>0</v>
      </c>
      <c r="AH782" s="339"/>
      <c r="AI782" s="37" t="str">
        <f t="shared" ca="1" si="355"/>
        <v/>
      </c>
      <c r="AJ782" s="41" t="str">
        <f t="shared" ca="1" si="356"/>
        <v/>
      </c>
      <c r="AK782" s="39" t="str">
        <f t="shared" si="343"/>
        <v/>
      </c>
      <c r="AL782" s="39" t="str">
        <f t="shared" ca="1" si="365"/>
        <v/>
      </c>
      <c r="AM782" s="39" t="str">
        <f t="shared" ca="1" si="357"/>
        <v/>
      </c>
      <c r="AN782" s="40"/>
      <c r="AO782" s="39">
        <f t="shared" ca="1" si="366"/>
        <v>0</v>
      </c>
      <c r="AP782" s="339"/>
      <c r="AW782" s="329"/>
      <c r="BI782" s="329"/>
      <c r="BJ782" s="329"/>
      <c r="BK782" s="329"/>
      <c r="BL782" s="329"/>
      <c r="BM782" s="329"/>
      <c r="BN782" s="329"/>
      <c r="BO782" s="329"/>
      <c r="BP782" s="329"/>
      <c r="BQ782" s="329"/>
      <c r="BR782" s="329"/>
      <c r="BS782" s="329"/>
      <c r="BT782" s="329"/>
      <c r="BU782" s="329"/>
      <c r="BV782" s="329"/>
      <c r="BW782" s="325"/>
      <c r="BX782" s="325"/>
      <c r="BY782" s="325"/>
      <c r="BZ782" s="325"/>
      <c r="CA782" s="325"/>
      <c r="CB782" s="325"/>
      <c r="CC782" s="325"/>
      <c r="CD782" s="325"/>
      <c r="CE782" s="325"/>
      <c r="CF782" s="325"/>
      <c r="CG782" s="325"/>
      <c r="CH782" s="325"/>
      <c r="CI782" s="325"/>
      <c r="CJ782" s="325"/>
      <c r="CK782" s="325"/>
      <c r="CL782" s="325"/>
      <c r="CM782" s="325"/>
      <c r="CN782" s="325"/>
      <c r="CO782" s="325"/>
      <c r="CP782" s="325"/>
      <c r="CQ782" s="325"/>
      <c r="CR782" s="325"/>
      <c r="CS782" s="325"/>
      <c r="CT782" s="325"/>
      <c r="CU782" s="325"/>
      <c r="CV782" s="325"/>
      <c r="CW782" s="325"/>
      <c r="CX782" s="325"/>
    </row>
    <row r="783" spans="1:102" s="36" customFormat="1" ht="15" hidden="1" customHeight="1">
      <c r="A783" s="329"/>
      <c r="B783" s="37" t="str">
        <f t="shared" ca="1" si="344"/>
        <v/>
      </c>
      <c r="C783" s="41" t="str">
        <f t="shared" ca="1" si="345"/>
        <v/>
      </c>
      <c r="D783" s="39" t="str">
        <f t="shared" ca="1" si="346"/>
        <v/>
      </c>
      <c r="E783" s="39" t="str">
        <f t="shared" ca="1" si="358"/>
        <v/>
      </c>
      <c r="F783" s="39" t="str">
        <f t="shared" ca="1" si="347"/>
        <v/>
      </c>
      <c r="G783" s="101"/>
      <c r="H783" s="39">
        <f t="shared" ca="1" si="338"/>
        <v>0</v>
      </c>
      <c r="J783" s="332"/>
      <c r="K783" s="37" t="str">
        <f t="shared" ca="1" si="348"/>
        <v/>
      </c>
      <c r="L783" s="41" t="str">
        <f t="shared" ca="1" si="349"/>
        <v/>
      </c>
      <c r="M783" s="39" t="str">
        <f t="shared" si="339"/>
        <v/>
      </c>
      <c r="N783" s="39" t="str">
        <f t="shared" ca="1" si="359"/>
        <v/>
      </c>
      <c r="O783" s="39">
        <f ca="1">ROUND(Q782*$O$5/payments_per_year,2)</f>
        <v>0</v>
      </c>
      <c r="P783" s="101"/>
      <c r="Q783" s="39">
        <f t="shared" ca="1" si="360"/>
        <v>0</v>
      </c>
      <c r="R783" s="332"/>
      <c r="S783" s="37" t="str">
        <f t="shared" ca="1" si="350"/>
        <v/>
      </c>
      <c r="T783" s="41" t="str">
        <f t="shared" ca="1" si="351"/>
        <v/>
      </c>
      <c r="U783" s="39" t="str">
        <f t="shared" si="340"/>
        <v/>
      </c>
      <c r="V783" s="39" t="str">
        <f t="shared" ca="1" si="361"/>
        <v/>
      </c>
      <c r="W783" s="39">
        <f t="shared" ca="1" si="341"/>
        <v>0</v>
      </c>
      <c r="X783" s="40"/>
      <c r="Y783" s="39">
        <f t="shared" ca="1" si="362"/>
        <v>0</v>
      </c>
      <c r="Z783" s="327"/>
      <c r="AA783" s="37" t="str">
        <f t="shared" ca="1" si="352"/>
        <v/>
      </c>
      <c r="AB783" s="41" t="str">
        <f t="shared" ca="1" si="353"/>
        <v/>
      </c>
      <c r="AC783" s="39" t="str">
        <f t="shared" si="342"/>
        <v/>
      </c>
      <c r="AD783" s="39" t="str">
        <f t="shared" ca="1" si="363"/>
        <v/>
      </c>
      <c r="AE783" s="39" t="str">
        <f t="shared" ca="1" si="354"/>
        <v/>
      </c>
      <c r="AF783" s="40"/>
      <c r="AG783" s="39">
        <f t="shared" ca="1" si="364"/>
        <v>0</v>
      </c>
      <c r="AH783" s="339"/>
      <c r="AI783" s="37" t="str">
        <f t="shared" ca="1" si="355"/>
        <v/>
      </c>
      <c r="AJ783" s="41" t="str">
        <f t="shared" ca="1" si="356"/>
        <v/>
      </c>
      <c r="AK783" s="39" t="str">
        <f t="shared" si="343"/>
        <v/>
      </c>
      <c r="AL783" s="39" t="str">
        <f t="shared" ca="1" si="365"/>
        <v/>
      </c>
      <c r="AM783" s="39" t="str">
        <f t="shared" ca="1" si="357"/>
        <v/>
      </c>
      <c r="AN783" s="40"/>
      <c r="AO783" s="39">
        <f t="shared" ca="1" si="366"/>
        <v>0</v>
      </c>
      <c r="AP783" s="339"/>
      <c r="AW783" s="329"/>
      <c r="BI783" s="329"/>
      <c r="BJ783" s="329"/>
      <c r="BK783" s="329"/>
      <c r="BL783" s="329"/>
      <c r="BM783" s="329"/>
      <c r="BN783" s="329"/>
      <c r="BO783" s="329"/>
      <c r="BP783" s="329"/>
      <c r="BQ783" s="329"/>
      <c r="BR783" s="329"/>
      <c r="BS783" s="329"/>
      <c r="BT783" s="329"/>
      <c r="BU783" s="329"/>
      <c r="BV783" s="329"/>
      <c r="BW783" s="325"/>
      <c r="BX783" s="325"/>
      <c r="BY783" s="325"/>
      <c r="BZ783" s="325"/>
      <c r="CA783" s="325"/>
      <c r="CB783" s="325"/>
      <c r="CC783" s="325"/>
      <c r="CD783" s="325"/>
      <c r="CE783" s="325"/>
      <c r="CF783" s="325"/>
      <c r="CG783" s="325"/>
      <c r="CH783" s="325"/>
      <c r="CI783" s="325"/>
      <c r="CJ783" s="325"/>
      <c r="CK783" s="325"/>
      <c r="CL783" s="325"/>
      <c r="CM783" s="325"/>
      <c r="CN783" s="325"/>
      <c r="CO783" s="325"/>
      <c r="CP783" s="325"/>
      <c r="CQ783" s="325"/>
      <c r="CR783" s="325"/>
      <c r="CS783" s="325"/>
      <c r="CT783" s="325"/>
      <c r="CU783" s="325"/>
      <c r="CV783" s="325"/>
      <c r="CW783" s="325"/>
      <c r="CX783" s="325"/>
    </row>
    <row r="784" spans="1:102" s="36" customFormat="1" ht="15" hidden="1" customHeight="1">
      <c r="A784" s="329"/>
      <c r="B784" s="37" t="str">
        <f t="shared" ca="1" si="344"/>
        <v/>
      </c>
      <c r="C784" s="41" t="str">
        <f t="shared" ca="1" si="345"/>
        <v/>
      </c>
      <c r="D784" s="39" t="str">
        <f t="shared" ca="1" si="346"/>
        <v/>
      </c>
      <c r="E784" s="39" t="str">
        <f t="shared" ca="1" si="358"/>
        <v/>
      </c>
      <c r="F784" s="39" t="str">
        <f t="shared" ca="1" si="347"/>
        <v/>
      </c>
      <c r="G784" s="101"/>
      <c r="H784" s="39">
        <f t="shared" ca="1" si="338"/>
        <v>0</v>
      </c>
      <c r="J784" s="332"/>
      <c r="K784" s="37" t="str">
        <f t="shared" ca="1" si="348"/>
        <v/>
      </c>
      <c r="L784" s="41" t="str">
        <f t="shared" ca="1" si="349"/>
        <v/>
      </c>
      <c r="M784" s="39" t="str">
        <f t="shared" si="339"/>
        <v/>
      </c>
      <c r="N784" s="39" t="str">
        <f t="shared" ca="1" si="359"/>
        <v/>
      </c>
      <c r="O784" s="39" t="str">
        <f ca="1">IF(L784="","",ROUND(Q783*$O$5/payments_per_year,2))</f>
        <v/>
      </c>
      <c r="P784" s="101"/>
      <c r="Q784" s="39">
        <f t="shared" ca="1" si="360"/>
        <v>0</v>
      </c>
      <c r="R784" s="332"/>
      <c r="S784" s="37" t="str">
        <f t="shared" ca="1" si="350"/>
        <v/>
      </c>
      <c r="T784" s="41" t="str">
        <f t="shared" ca="1" si="351"/>
        <v/>
      </c>
      <c r="U784" s="39" t="str">
        <f t="shared" si="340"/>
        <v/>
      </c>
      <c r="V784" s="39" t="str">
        <f t="shared" ca="1" si="361"/>
        <v/>
      </c>
      <c r="W784" s="39">
        <f t="shared" ca="1" si="341"/>
        <v>0</v>
      </c>
      <c r="X784" s="40"/>
      <c r="Y784" s="39">
        <f t="shared" ca="1" si="362"/>
        <v>0</v>
      </c>
      <c r="Z784" s="327"/>
      <c r="AA784" s="37" t="str">
        <f t="shared" ca="1" si="352"/>
        <v/>
      </c>
      <c r="AB784" s="41" t="str">
        <f t="shared" ca="1" si="353"/>
        <v/>
      </c>
      <c r="AC784" s="39" t="str">
        <f t="shared" si="342"/>
        <v/>
      </c>
      <c r="AD784" s="39" t="str">
        <f t="shared" ca="1" si="363"/>
        <v/>
      </c>
      <c r="AE784" s="39" t="str">
        <f t="shared" ca="1" si="354"/>
        <v/>
      </c>
      <c r="AF784" s="40"/>
      <c r="AG784" s="39">
        <f t="shared" ca="1" si="364"/>
        <v>0</v>
      </c>
      <c r="AH784" s="339"/>
      <c r="AI784" s="37" t="str">
        <f t="shared" ca="1" si="355"/>
        <v/>
      </c>
      <c r="AJ784" s="41" t="str">
        <f t="shared" ca="1" si="356"/>
        <v/>
      </c>
      <c r="AK784" s="39" t="str">
        <f t="shared" si="343"/>
        <v/>
      </c>
      <c r="AL784" s="39" t="str">
        <f t="shared" ca="1" si="365"/>
        <v/>
      </c>
      <c r="AM784" s="39" t="str">
        <f t="shared" ca="1" si="357"/>
        <v/>
      </c>
      <c r="AN784" s="40"/>
      <c r="AO784" s="39">
        <f t="shared" ca="1" si="366"/>
        <v>0</v>
      </c>
      <c r="AP784" s="339"/>
      <c r="AW784" s="329"/>
      <c r="BI784" s="329"/>
      <c r="BJ784" s="329"/>
      <c r="BK784" s="329"/>
      <c r="BL784" s="329"/>
      <c r="BM784" s="329"/>
      <c r="BN784" s="329"/>
      <c r="BO784" s="329"/>
      <c r="BP784" s="329"/>
      <c r="BQ784" s="329"/>
      <c r="BR784" s="329"/>
      <c r="BS784" s="329"/>
      <c r="BT784" s="329"/>
      <c r="BU784" s="329"/>
      <c r="BV784" s="329"/>
      <c r="BW784" s="325"/>
      <c r="BX784" s="325"/>
      <c r="BY784" s="325"/>
      <c r="BZ784" s="325"/>
      <c r="CA784" s="325"/>
      <c r="CB784" s="325"/>
      <c r="CC784" s="325"/>
      <c r="CD784" s="325"/>
      <c r="CE784" s="325"/>
      <c r="CF784" s="325"/>
      <c r="CG784" s="325"/>
      <c r="CH784" s="325"/>
      <c r="CI784" s="325"/>
      <c r="CJ784" s="325"/>
      <c r="CK784" s="325"/>
      <c r="CL784" s="325"/>
      <c r="CM784" s="325"/>
      <c r="CN784" s="325"/>
      <c r="CO784" s="325"/>
      <c r="CP784" s="325"/>
      <c r="CQ784" s="325"/>
      <c r="CR784" s="325"/>
      <c r="CS784" s="325"/>
      <c r="CT784" s="325"/>
      <c r="CU784" s="325"/>
      <c r="CV784" s="325"/>
      <c r="CW784" s="325"/>
      <c r="CX784" s="325"/>
    </row>
    <row r="785" spans="1:102" s="36" customFormat="1" ht="15" hidden="1" customHeight="1">
      <c r="A785" s="329"/>
      <c r="B785" s="37" t="str">
        <f t="shared" ca="1" si="344"/>
        <v/>
      </c>
      <c r="C785" s="41" t="str">
        <f t="shared" ca="1" si="345"/>
        <v/>
      </c>
      <c r="D785" s="39" t="str">
        <f t="shared" ca="1" si="346"/>
        <v/>
      </c>
      <c r="E785" s="39" t="str">
        <f t="shared" ca="1" si="358"/>
        <v/>
      </c>
      <c r="F785" s="39" t="str">
        <f t="shared" ca="1" si="347"/>
        <v/>
      </c>
      <c r="G785" s="101"/>
      <c r="H785" s="39">
        <f t="shared" ca="1" si="338"/>
        <v>0</v>
      </c>
      <c r="J785" s="332"/>
      <c r="K785" s="37" t="str">
        <f t="shared" ca="1" si="348"/>
        <v/>
      </c>
      <c r="L785" s="41" t="str">
        <f t="shared" ca="1" si="349"/>
        <v/>
      </c>
      <c r="M785" s="39" t="str">
        <f t="shared" si="339"/>
        <v/>
      </c>
      <c r="N785" s="39" t="str">
        <f t="shared" ca="1" si="359"/>
        <v/>
      </c>
      <c r="O785" s="39">
        <f ca="1">ROUND(Q784*$O$5/payments_per_year,2)</f>
        <v>0</v>
      </c>
      <c r="P785" s="101"/>
      <c r="Q785" s="39">
        <f t="shared" ca="1" si="360"/>
        <v>0</v>
      </c>
      <c r="R785" s="332"/>
      <c r="S785" s="37" t="str">
        <f t="shared" ca="1" si="350"/>
        <v/>
      </c>
      <c r="T785" s="41" t="str">
        <f t="shared" ca="1" si="351"/>
        <v/>
      </c>
      <c r="U785" s="39" t="str">
        <f t="shared" si="340"/>
        <v/>
      </c>
      <c r="V785" s="39" t="str">
        <f t="shared" ca="1" si="361"/>
        <v/>
      </c>
      <c r="W785" s="39">
        <f t="shared" ca="1" si="341"/>
        <v>0</v>
      </c>
      <c r="X785" s="40"/>
      <c r="Y785" s="39">
        <f t="shared" ca="1" si="362"/>
        <v>0</v>
      </c>
      <c r="Z785" s="327"/>
      <c r="AA785" s="37" t="str">
        <f t="shared" ca="1" si="352"/>
        <v/>
      </c>
      <c r="AB785" s="41" t="str">
        <f t="shared" ca="1" si="353"/>
        <v/>
      </c>
      <c r="AC785" s="39" t="str">
        <f t="shared" si="342"/>
        <v/>
      </c>
      <c r="AD785" s="39" t="str">
        <f t="shared" ca="1" si="363"/>
        <v/>
      </c>
      <c r="AE785" s="39" t="str">
        <f t="shared" ca="1" si="354"/>
        <v/>
      </c>
      <c r="AF785" s="40"/>
      <c r="AG785" s="39">
        <f t="shared" ca="1" si="364"/>
        <v>0</v>
      </c>
      <c r="AH785" s="339"/>
      <c r="AI785" s="37" t="str">
        <f t="shared" ca="1" si="355"/>
        <v/>
      </c>
      <c r="AJ785" s="41" t="str">
        <f t="shared" ca="1" si="356"/>
        <v/>
      </c>
      <c r="AK785" s="39" t="str">
        <f t="shared" si="343"/>
        <v/>
      </c>
      <c r="AL785" s="39" t="str">
        <f t="shared" ca="1" si="365"/>
        <v/>
      </c>
      <c r="AM785" s="39" t="str">
        <f t="shared" ca="1" si="357"/>
        <v/>
      </c>
      <c r="AN785" s="40"/>
      <c r="AO785" s="39">
        <f t="shared" ca="1" si="366"/>
        <v>0</v>
      </c>
      <c r="AP785" s="339"/>
      <c r="AW785" s="329"/>
      <c r="BI785" s="329"/>
      <c r="BJ785" s="329"/>
      <c r="BK785" s="329"/>
      <c r="BL785" s="329"/>
      <c r="BM785" s="329"/>
      <c r="BN785" s="329"/>
      <c r="BO785" s="329"/>
      <c r="BP785" s="329"/>
      <c r="BQ785" s="329"/>
      <c r="BR785" s="329"/>
      <c r="BS785" s="329"/>
      <c r="BT785" s="329"/>
      <c r="BU785" s="329"/>
      <c r="BV785" s="329"/>
      <c r="BW785" s="325"/>
      <c r="BX785" s="325"/>
      <c r="BY785" s="325"/>
      <c r="BZ785" s="325"/>
      <c r="CA785" s="325"/>
      <c r="CB785" s="325"/>
      <c r="CC785" s="325"/>
      <c r="CD785" s="325"/>
      <c r="CE785" s="325"/>
      <c r="CF785" s="325"/>
      <c r="CG785" s="325"/>
      <c r="CH785" s="325"/>
      <c r="CI785" s="325"/>
      <c r="CJ785" s="325"/>
      <c r="CK785" s="325"/>
      <c r="CL785" s="325"/>
      <c r="CM785" s="325"/>
      <c r="CN785" s="325"/>
      <c r="CO785" s="325"/>
      <c r="CP785" s="325"/>
      <c r="CQ785" s="325"/>
      <c r="CR785" s="325"/>
      <c r="CS785" s="325"/>
      <c r="CT785" s="325"/>
      <c r="CU785" s="325"/>
      <c r="CV785" s="325"/>
      <c r="CW785" s="325"/>
      <c r="CX785" s="325"/>
    </row>
    <row r="786" spans="1:102" s="36" customFormat="1" ht="15" hidden="1" customHeight="1">
      <c r="A786" s="329"/>
      <c r="B786" s="37" t="str">
        <f t="shared" ca="1" si="344"/>
        <v/>
      </c>
      <c r="C786" s="41" t="str">
        <f t="shared" ca="1" si="345"/>
        <v/>
      </c>
      <c r="D786" s="39" t="str">
        <f t="shared" ca="1" si="346"/>
        <v/>
      </c>
      <c r="E786" s="39" t="str">
        <f t="shared" ca="1" si="358"/>
        <v/>
      </c>
      <c r="F786" s="39" t="str">
        <f t="shared" ca="1" si="347"/>
        <v/>
      </c>
      <c r="G786" s="101"/>
      <c r="H786" s="39">
        <f t="shared" ca="1" si="338"/>
        <v>0</v>
      </c>
      <c r="J786" s="332"/>
      <c r="K786" s="37" t="str">
        <f t="shared" ca="1" si="348"/>
        <v/>
      </c>
      <c r="L786" s="41" t="str">
        <f t="shared" ca="1" si="349"/>
        <v/>
      </c>
      <c r="M786" s="39" t="str">
        <f t="shared" si="339"/>
        <v/>
      </c>
      <c r="N786" s="39" t="str">
        <f t="shared" ca="1" si="359"/>
        <v/>
      </c>
      <c r="O786" s="39" t="str">
        <f ca="1">IF(L786="","",ROUND(Q785*$O$5/payments_per_year,2))</f>
        <v/>
      </c>
      <c r="P786" s="101"/>
      <c r="Q786" s="39">
        <f t="shared" ca="1" si="360"/>
        <v>0</v>
      </c>
      <c r="R786" s="332"/>
      <c r="S786" s="37" t="str">
        <f t="shared" ca="1" si="350"/>
        <v/>
      </c>
      <c r="T786" s="41" t="str">
        <f t="shared" ca="1" si="351"/>
        <v/>
      </c>
      <c r="U786" s="39" t="str">
        <f t="shared" si="340"/>
        <v/>
      </c>
      <c r="V786" s="39" t="str">
        <f t="shared" ca="1" si="361"/>
        <v/>
      </c>
      <c r="W786" s="39">
        <f t="shared" ca="1" si="341"/>
        <v>0</v>
      </c>
      <c r="X786" s="40"/>
      <c r="Y786" s="39">
        <f t="shared" ca="1" si="362"/>
        <v>0</v>
      </c>
      <c r="Z786" s="327"/>
      <c r="AA786" s="37" t="str">
        <f t="shared" ca="1" si="352"/>
        <v/>
      </c>
      <c r="AB786" s="41" t="str">
        <f t="shared" ca="1" si="353"/>
        <v/>
      </c>
      <c r="AC786" s="39" t="str">
        <f t="shared" si="342"/>
        <v/>
      </c>
      <c r="AD786" s="39" t="str">
        <f t="shared" ca="1" si="363"/>
        <v/>
      </c>
      <c r="AE786" s="39" t="str">
        <f t="shared" ca="1" si="354"/>
        <v/>
      </c>
      <c r="AF786" s="40"/>
      <c r="AG786" s="39">
        <f t="shared" ca="1" si="364"/>
        <v>0</v>
      </c>
      <c r="AH786" s="339"/>
      <c r="AI786" s="37" t="str">
        <f t="shared" ca="1" si="355"/>
        <v/>
      </c>
      <c r="AJ786" s="41" t="str">
        <f t="shared" ca="1" si="356"/>
        <v/>
      </c>
      <c r="AK786" s="39" t="str">
        <f t="shared" si="343"/>
        <v/>
      </c>
      <c r="AL786" s="39" t="str">
        <f t="shared" ca="1" si="365"/>
        <v/>
      </c>
      <c r="AM786" s="39" t="str">
        <f t="shared" ca="1" si="357"/>
        <v/>
      </c>
      <c r="AN786" s="40"/>
      <c r="AO786" s="39">
        <f t="shared" ca="1" si="366"/>
        <v>0</v>
      </c>
      <c r="AP786" s="339"/>
      <c r="AW786" s="329"/>
      <c r="BI786" s="329"/>
      <c r="BJ786" s="329"/>
      <c r="BK786" s="329"/>
      <c r="BL786" s="329"/>
      <c r="BM786" s="329"/>
      <c r="BN786" s="329"/>
      <c r="BO786" s="329"/>
      <c r="BP786" s="329"/>
      <c r="BQ786" s="329"/>
      <c r="BR786" s="329"/>
      <c r="BS786" s="329"/>
      <c r="BT786" s="329"/>
      <c r="BU786" s="329"/>
      <c r="BV786" s="329"/>
      <c r="BW786" s="325"/>
      <c r="BX786" s="325"/>
      <c r="BY786" s="325"/>
      <c r="BZ786" s="325"/>
      <c r="CA786" s="325"/>
      <c r="CB786" s="325"/>
      <c r="CC786" s="325"/>
      <c r="CD786" s="325"/>
      <c r="CE786" s="325"/>
      <c r="CF786" s="325"/>
      <c r="CG786" s="325"/>
      <c r="CH786" s="325"/>
      <c r="CI786" s="325"/>
      <c r="CJ786" s="325"/>
      <c r="CK786" s="325"/>
      <c r="CL786" s="325"/>
      <c r="CM786" s="325"/>
      <c r="CN786" s="325"/>
      <c r="CO786" s="325"/>
      <c r="CP786" s="325"/>
      <c r="CQ786" s="325"/>
      <c r="CR786" s="325"/>
      <c r="CS786" s="325"/>
      <c r="CT786" s="325"/>
      <c r="CU786" s="325"/>
      <c r="CV786" s="325"/>
      <c r="CW786" s="325"/>
      <c r="CX786" s="325"/>
    </row>
    <row r="787" spans="1:102" s="36" customFormat="1" ht="15" hidden="1" customHeight="1">
      <c r="A787" s="329"/>
      <c r="B787" s="37" t="str">
        <f t="shared" ca="1" si="344"/>
        <v/>
      </c>
      <c r="C787" s="41" t="str">
        <f t="shared" ca="1" si="345"/>
        <v/>
      </c>
      <c r="D787" s="39" t="str">
        <f t="shared" ca="1" si="346"/>
        <v/>
      </c>
      <c r="E787" s="39" t="str">
        <f t="shared" ca="1" si="358"/>
        <v/>
      </c>
      <c r="F787" s="39" t="str">
        <f t="shared" ca="1" si="347"/>
        <v/>
      </c>
      <c r="G787" s="101"/>
      <c r="H787" s="39">
        <f t="shared" ref="H787:H850" ca="1" si="367">IF(B787="",0,ROUND(H786-E787-G787,2))</f>
        <v>0</v>
      </c>
      <c r="J787" s="332"/>
      <c r="K787" s="37" t="str">
        <f t="shared" ca="1" si="348"/>
        <v/>
      </c>
      <c r="L787" s="41" t="str">
        <f t="shared" ca="1" si="349"/>
        <v/>
      </c>
      <c r="M787" s="39" t="str">
        <f t="shared" ref="M787:M850" si="368">$O$10</f>
        <v/>
      </c>
      <c r="N787" s="39" t="str">
        <f t="shared" ca="1" si="359"/>
        <v/>
      </c>
      <c r="O787" s="39">
        <f ca="1">ROUND(Q786*$O$5/payments_per_year,2)</f>
        <v>0</v>
      </c>
      <c r="P787" s="101"/>
      <c r="Q787" s="39">
        <f t="shared" ca="1" si="360"/>
        <v>0</v>
      </c>
      <c r="R787" s="332"/>
      <c r="S787" s="37" t="str">
        <f t="shared" ca="1" si="350"/>
        <v/>
      </c>
      <c r="T787" s="41" t="str">
        <f t="shared" ca="1" si="351"/>
        <v/>
      </c>
      <c r="U787" s="39" t="str">
        <f t="shared" ref="U787:U850" si="369">$W$10</f>
        <v/>
      </c>
      <c r="V787" s="39" t="str">
        <f t="shared" ca="1" si="361"/>
        <v/>
      </c>
      <c r="W787" s="39">
        <f t="shared" ref="W787:W850" ca="1" si="370">ROUND(Y786*$W$5/payments_per_year,2)</f>
        <v>0</v>
      </c>
      <c r="X787" s="40"/>
      <c r="Y787" s="39">
        <f t="shared" ca="1" si="362"/>
        <v>0</v>
      </c>
      <c r="Z787" s="327"/>
      <c r="AA787" s="37" t="str">
        <f t="shared" ca="1" si="352"/>
        <v/>
      </c>
      <c r="AB787" s="41" t="str">
        <f t="shared" ca="1" si="353"/>
        <v/>
      </c>
      <c r="AC787" s="39" t="str">
        <f t="shared" ref="AC787:AC850" si="371">$AE$10</f>
        <v/>
      </c>
      <c r="AD787" s="39" t="str">
        <f t="shared" ca="1" si="363"/>
        <v/>
      </c>
      <c r="AE787" s="39" t="str">
        <f t="shared" ca="1" si="354"/>
        <v/>
      </c>
      <c r="AF787" s="40"/>
      <c r="AG787" s="39">
        <f t="shared" ca="1" si="364"/>
        <v>0</v>
      </c>
      <c r="AH787" s="339"/>
      <c r="AI787" s="37" t="str">
        <f t="shared" ca="1" si="355"/>
        <v/>
      </c>
      <c r="AJ787" s="41" t="str">
        <f t="shared" ca="1" si="356"/>
        <v/>
      </c>
      <c r="AK787" s="39" t="str">
        <f t="shared" ref="AK787:AK850" si="372">$AE$10</f>
        <v/>
      </c>
      <c r="AL787" s="39" t="str">
        <f t="shared" ca="1" si="365"/>
        <v/>
      </c>
      <c r="AM787" s="39" t="str">
        <f t="shared" ca="1" si="357"/>
        <v/>
      </c>
      <c r="AN787" s="40"/>
      <c r="AO787" s="39">
        <f t="shared" ca="1" si="366"/>
        <v>0</v>
      </c>
      <c r="AP787" s="339"/>
      <c r="AW787" s="329"/>
      <c r="BI787" s="329"/>
      <c r="BJ787" s="329"/>
      <c r="BK787" s="329"/>
      <c r="BL787" s="329"/>
      <c r="BM787" s="329"/>
      <c r="BN787" s="329"/>
      <c r="BO787" s="329"/>
      <c r="BP787" s="329"/>
      <c r="BQ787" s="329"/>
      <c r="BR787" s="329"/>
      <c r="BS787" s="329"/>
      <c r="BT787" s="329"/>
      <c r="BU787" s="329"/>
      <c r="BV787" s="329"/>
      <c r="BW787" s="325"/>
      <c r="BX787" s="325"/>
      <c r="BY787" s="325"/>
      <c r="BZ787" s="325"/>
      <c r="CA787" s="325"/>
      <c r="CB787" s="325"/>
      <c r="CC787" s="325"/>
      <c r="CD787" s="325"/>
      <c r="CE787" s="325"/>
      <c r="CF787" s="325"/>
      <c r="CG787" s="325"/>
      <c r="CH787" s="325"/>
      <c r="CI787" s="325"/>
      <c r="CJ787" s="325"/>
      <c r="CK787" s="325"/>
      <c r="CL787" s="325"/>
      <c r="CM787" s="325"/>
      <c r="CN787" s="325"/>
      <c r="CO787" s="325"/>
      <c r="CP787" s="325"/>
      <c r="CQ787" s="325"/>
      <c r="CR787" s="325"/>
      <c r="CS787" s="325"/>
      <c r="CT787" s="325"/>
      <c r="CU787" s="325"/>
      <c r="CV787" s="325"/>
      <c r="CW787" s="325"/>
      <c r="CX787" s="325"/>
    </row>
    <row r="788" spans="1:102" s="36" customFormat="1" ht="15" hidden="1" customHeight="1">
      <c r="A788" s="329"/>
      <c r="B788" s="37" t="str">
        <f t="shared" ref="B788:B851" ca="1" si="373">IF(B787&lt;$F$11,IF(H787&gt;0,B787+1,""),"")</f>
        <v/>
      </c>
      <c r="C788" s="41" t="str">
        <f t="shared" ref="C788:C851" ca="1" si="374">IF(B788="","",IF(B788&lt;=$F$11,IF(payments_per_year=26,DATE(YEAR(start_date),MONTH(start_date),DAY(start_date)+14*B788),IF(payments_per_year=52,DATE(YEAR(start_date),MONTH(start_date),DAY(start_date)+7*B788),DATE(YEAR(start_date),MONTH(start_date)+B788*12/$F$7,DAY(start_date)))),""))</f>
        <v/>
      </c>
      <c r="D788" s="39" t="str">
        <f t="shared" ref="D788:D851" ca="1" si="375">IF(C788="","",IF($F$10+F788&gt;H787,ROUND(H787+F788,2),$F$10))</f>
        <v/>
      </c>
      <c r="E788" s="39" t="str">
        <f t="shared" ca="1" si="358"/>
        <v/>
      </c>
      <c r="F788" s="39" t="str">
        <f t="shared" ref="F788:F851" ca="1" si="376">IF(C788="","",ROUND(H787*$F$5/payments_per_year,2))</f>
        <v/>
      </c>
      <c r="G788" s="101"/>
      <c r="H788" s="39">
        <f t="shared" ca="1" si="367"/>
        <v>0</v>
      </c>
      <c r="J788" s="332"/>
      <c r="K788" s="37" t="str">
        <f t="shared" ref="K788:K851" ca="1" si="377">IF(K787&lt;$F$11,IF(Q787&gt;0,K787+1,""),"")</f>
        <v/>
      </c>
      <c r="L788" s="41" t="str">
        <f t="shared" ref="L788:L851" ca="1" si="378">IF(K788="","",IF(K788&lt;=$F$11,IF(payments_per_year=26,DATE(YEAR(start_date),MONTH(start_date),DAY(start_date)+14*K788),IF(payments_per_year=52,DATE(YEAR(start_date),MONTH(start_date),DAY(start_date)+7*K788),DATE(YEAR(start_date),MONTH(start_date)+K788*12/$F$7,DAY(start_date)))),""))</f>
        <v/>
      </c>
      <c r="M788" s="39" t="str">
        <f t="shared" si="368"/>
        <v/>
      </c>
      <c r="N788" s="39" t="str">
        <f t="shared" ca="1" si="359"/>
        <v/>
      </c>
      <c r="O788" s="39" t="str">
        <f ca="1">IF(L788="","",ROUND(Q787*$O$5/payments_per_year,2))</f>
        <v/>
      </c>
      <c r="P788" s="101"/>
      <c r="Q788" s="39">
        <f t="shared" ca="1" si="360"/>
        <v>0</v>
      </c>
      <c r="R788" s="332"/>
      <c r="S788" s="37" t="str">
        <f t="shared" ref="S788:S851" ca="1" si="379">IF(S787&lt;$F$11,IF(Y787&gt;0,S787+1,""),"")</f>
        <v/>
      </c>
      <c r="T788" s="41" t="str">
        <f t="shared" ref="T788:T851" ca="1" si="380">IF(S788="","",IF(S788&lt;=$F$11,IF(payments_per_year=26,DATE(YEAR(start_date),MONTH(start_date),DAY(start_date)+14*S788),IF(payments_per_year=52,DATE(YEAR(start_date),MONTH(start_date),DAY(start_date)+7*S788),DATE(YEAR(start_date),MONTH(start_date)+S788*12/$F$7,DAY(start_date)))),""))</f>
        <v/>
      </c>
      <c r="U788" s="39" t="str">
        <f t="shared" si="369"/>
        <v/>
      </c>
      <c r="V788" s="39" t="str">
        <f t="shared" ca="1" si="361"/>
        <v/>
      </c>
      <c r="W788" s="39">
        <f t="shared" ca="1" si="370"/>
        <v>0</v>
      </c>
      <c r="X788" s="40"/>
      <c r="Y788" s="39">
        <f t="shared" ca="1" si="362"/>
        <v>0</v>
      </c>
      <c r="Z788" s="327"/>
      <c r="AA788" s="37" t="str">
        <f t="shared" ref="AA788:AA851" ca="1" si="381">IF(AA787&lt;$F$11,IF(AG787&gt;0,AA787+1,""),"")</f>
        <v/>
      </c>
      <c r="AB788" s="41" t="str">
        <f t="shared" ref="AB788:AB851" ca="1" si="382">IF(AA788="","",IF(AA788&lt;=$F$11,IF(payments_per_year=26,DATE(YEAR(start_date),MONTH(start_date),DAY(start_date)+14*AA788),IF(payments_per_year=52,DATE(YEAR(start_date),MONTH(start_date),DAY(start_date)+7*AA788),DATE(YEAR(start_date),MONTH(start_date)+AA788*12/$F$7,DAY(start_date)))),""))</f>
        <v/>
      </c>
      <c r="AC788" s="39" t="str">
        <f t="shared" si="371"/>
        <v/>
      </c>
      <c r="AD788" s="39" t="str">
        <f t="shared" ca="1" si="363"/>
        <v/>
      </c>
      <c r="AE788" s="39" t="str">
        <f t="shared" ref="AE788:AE851" ca="1" si="383">IF(AB788="","",ROUND(AG787*$F$5/payments_per_year,2))</f>
        <v/>
      </c>
      <c r="AF788" s="40"/>
      <c r="AG788" s="39">
        <f t="shared" ca="1" si="364"/>
        <v>0</v>
      </c>
      <c r="AH788" s="339"/>
      <c r="AI788" s="37" t="str">
        <f t="shared" ref="AI788:AI851" ca="1" si="384">IF(AI787&lt;$F$11,IF(AO787&gt;0,AI787+1,""),"")</f>
        <v/>
      </c>
      <c r="AJ788" s="41" t="str">
        <f t="shared" ref="AJ788:AJ851" ca="1" si="385">IF(AI788="","",IF(AI788&lt;=$F$11,IF(payments_per_year=26,DATE(YEAR(start_date),MONTH(start_date),DAY(start_date)+14*AI788),IF(payments_per_year=52,DATE(YEAR(start_date),MONTH(start_date),DAY(start_date)+7*AI788),DATE(YEAR(start_date),MONTH(start_date)+AI788*12/$F$7,DAY(start_date)))),""))</f>
        <v/>
      </c>
      <c r="AK788" s="39" t="str">
        <f t="shared" si="372"/>
        <v/>
      </c>
      <c r="AL788" s="39" t="str">
        <f t="shared" ca="1" si="365"/>
        <v/>
      </c>
      <c r="AM788" s="39" t="str">
        <f t="shared" ref="AM788:AM851" ca="1" si="386">IF(AJ788="","",ROUND(AO787*$F$5/payments_per_year,2))</f>
        <v/>
      </c>
      <c r="AN788" s="40"/>
      <c r="AO788" s="39">
        <f t="shared" ca="1" si="366"/>
        <v>0</v>
      </c>
      <c r="AP788" s="339"/>
      <c r="AW788" s="329"/>
      <c r="BI788" s="329"/>
      <c r="BJ788" s="329"/>
      <c r="BK788" s="329"/>
      <c r="BL788" s="329"/>
      <c r="BM788" s="329"/>
      <c r="BN788" s="329"/>
      <c r="BO788" s="329"/>
      <c r="BP788" s="329"/>
      <c r="BQ788" s="329"/>
      <c r="BR788" s="329"/>
      <c r="BS788" s="329"/>
      <c r="BT788" s="329"/>
      <c r="BU788" s="329"/>
      <c r="BV788" s="329"/>
      <c r="BW788" s="325"/>
      <c r="BX788" s="325"/>
      <c r="BY788" s="325"/>
      <c r="BZ788" s="325"/>
      <c r="CA788" s="325"/>
      <c r="CB788" s="325"/>
      <c r="CC788" s="325"/>
      <c r="CD788" s="325"/>
      <c r="CE788" s="325"/>
      <c r="CF788" s="325"/>
      <c r="CG788" s="325"/>
      <c r="CH788" s="325"/>
      <c r="CI788" s="325"/>
      <c r="CJ788" s="325"/>
      <c r="CK788" s="325"/>
      <c r="CL788" s="325"/>
      <c r="CM788" s="325"/>
      <c r="CN788" s="325"/>
      <c r="CO788" s="325"/>
      <c r="CP788" s="325"/>
      <c r="CQ788" s="325"/>
      <c r="CR788" s="325"/>
      <c r="CS788" s="325"/>
      <c r="CT788" s="325"/>
      <c r="CU788" s="325"/>
      <c r="CV788" s="325"/>
      <c r="CW788" s="325"/>
      <c r="CX788" s="325"/>
    </row>
    <row r="789" spans="1:102" s="36" customFormat="1" ht="15" hidden="1" customHeight="1">
      <c r="A789" s="329"/>
      <c r="B789" s="37" t="str">
        <f t="shared" ca="1" si="373"/>
        <v/>
      </c>
      <c r="C789" s="41" t="str">
        <f t="shared" ca="1" si="374"/>
        <v/>
      </c>
      <c r="D789" s="39" t="str">
        <f t="shared" ca="1" si="375"/>
        <v/>
      </c>
      <c r="E789" s="39" t="str">
        <f t="shared" ca="1" si="358"/>
        <v/>
      </c>
      <c r="F789" s="39" t="str">
        <f t="shared" ca="1" si="376"/>
        <v/>
      </c>
      <c r="G789" s="101"/>
      <c r="H789" s="39">
        <f t="shared" ca="1" si="367"/>
        <v>0</v>
      </c>
      <c r="J789" s="332"/>
      <c r="K789" s="37" t="str">
        <f t="shared" ca="1" si="377"/>
        <v/>
      </c>
      <c r="L789" s="41" t="str">
        <f t="shared" ca="1" si="378"/>
        <v/>
      </c>
      <c r="M789" s="39" t="str">
        <f t="shared" si="368"/>
        <v/>
      </c>
      <c r="N789" s="39" t="str">
        <f t="shared" ca="1" si="359"/>
        <v/>
      </c>
      <c r="O789" s="39">
        <f ca="1">ROUND(Q788*$O$5/payments_per_year,2)</f>
        <v>0</v>
      </c>
      <c r="P789" s="101"/>
      <c r="Q789" s="39">
        <f t="shared" ca="1" si="360"/>
        <v>0</v>
      </c>
      <c r="R789" s="332"/>
      <c r="S789" s="37" t="str">
        <f t="shared" ca="1" si="379"/>
        <v/>
      </c>
      <c r="T789" s="41" t="str">
        <f t="shared" ca="1" si="380"/>
        <v/>
      </c>
      <c r="U789" s="39" t="str">
        <f t="shared" si="369"/>
        <v/>
      </c>
      <c r="V789" s="39" t="str">
        <f t="shared" ca="1" si="361"/>
        <v/>
      </c>
      <c r="W789" s="39">
        <f t="shared" ca="1" si="370"/>
        <v>0</v>
      </c>
      <c r="X789" s="40"/>
      <c r="Y789" s="39">
        <f t="shared" ca="1" si="362"/>
        <v>0</v>
      </c>
      <c r="Z789" s="327"/>
      <c r="AA789" s="37" t="str">
        <f t="shared" ca="1" si="381"/>
        <v/>
      </c>
      <c r="AB789" s="41" t="str">
        <f t="shared" ca="1" si="382"/>
        <v/>
      </c>
      <c r="AC789" s="39" t="str">
        <f t="shared" si="371"/>
        <v/>
      </c>
      <c r="AD789" s="39" t="str">
        <f t="shared" ca="1" si="363"/>
        <v/>
      </c>
      <c r="AE789" s="39" t="str">
        <f t="shared" ca="1" si="383"/>
        <v/>
      </c>
      <c r="AF789" s="40"/>
      <c r="AG789" s="39">
        <f t="shared" ca="1" si="364"/>
        <v>0</v>
      </c>
      <c r="AH789" s="339"/>
      <c r="AI789" s="37" t="str">
        <f t="shared" ca="1" si="384"/>
        <v/>
      </c>
      <c r="AJ789" s="41" t="str">
        <f t="shared" ca="1" si="385"/>
        <v/>
      </c>
      <c r="AK789" s="39" t="str">
        <f t="shared" si="372"/>
        <v/>
      </c>
      <c r="AL789" s="39" t="str">
        <f t="shared" ca="1" si="365"/>
        <v/>
      </c>
      <c r="AM789" s="39" t="str">
        <f t="shared" ca="1" si="386"/>
        <v/>
      </c>
      <c r="AN789" s="40"/>
      <c r="AO789" s="39">
        <f t="shared" ca="1" si="366"/>
        <v>0</v>
      </c>
      <c r="AP789" s="339"/>
      <c r="AW789" s="329"/>
      <c r="BI789" s="329"/>
      <c r="BJ789" s="329"/>
      <c r="BK789" s="329"/>
      <c r="BL789" s="329"/>
      <c r="BM789" s="329"/>
      <c r="BN789" s="329"/>
      <c r="BO789" s="329"/>
      <c r="BP789" s="329"/>
      <c r="BQ789" s="329"/>
      <c r="BR789" s="329"/>
      <c r="BS789" s="329"/>
      <c r="BT789" s="329"/>
      <c r="BU789" s="329"/>
      <c r="BV789" s="329"/>
      <c r="BW789" s="325"/>
      <c r="BX789" s="325"/>
      <c r="BY789" s="325"/>
      <c r="BZ789" s="325"/>
      <c r="CA789" s="325"/>
      <c r="CB789" s="325"/>
      <c r="CC789" s="325"/>
      <c r="CD789" s="325"/>
      <c r="CE789" s="325"/>
      <c r="CF789" s="325"/>
      <c r="CG789" s="325"/>
      <c r="CH789" s="325"/>
      <c r="CI789" s="325"/>
      <c r="CJ789" s="325"/>
      <c r="CK789" s="325"/>
      <c r="CL789" s="325"/>
      <c r="CM789" s="325"/>
      <c r="CN789" s="325"/>
      <c r="CO789" s="325"/>
      <c r="CP789" s="325"/>
      <c r="CQ789" s="325"/>
      <c r="CR789" s="325"/>
      <c r="CS789" s="325"/>
      <c r="CT789" s="325"/>
      <c r="CU789" s="325"/>
      <c r="CV789" s="325"/>
      <c r="CW789" s="325"/>
      <c r="CX789" s="325"/>
    </row>
    <row r="790" spans="1:102" s="36" customFormat="1" ht="15" hidden="1" customHeight="1">
      <c r="A790" s="329"/>
      <c r="B790" s="37" t="str">
        <f t="shared" ca="1" si="373"/>
        <v/>
      </c>
      <c r="C790" s="41" t="str">
        <f t="shared" ca="1" si="374"/>
        <v/>
      </c>
      <c r="D790" s="39" t="str">
        <f t="shared" ca="1" si="375"/>
        <v/>
      </c>
      <c r="E790" s="39" t="str">
        <f t="shared" ca="1" si="358"/>
        <v/>
      </c>
      <c r="F790" s="39" t="str">
        <f t="shared" ca="1" si="376"/>
        <v/>
      </c>
      <c r="G790" s="101"/>
      <c r="H790" s="39">
        <f t="shared" ca="1" si="367"/>
        <v>0</v>
      </c>
      <c r="J790" s="332"/>
      <c r="K790" s="37" t="str">
        <f t="shared" ca="1" si="377"/>
        <v/>
      </c>
      <c r="L790" s="41" t="str">
        <f t="shared" ca="1" si="378"/>
        <v/>
      </c>
      <c r="M790" s="39" t="str">
        <f t="shared" si="368"/>
        <v/>
      </c>
      <c r="N790" s="39" t="str">
        <f t="shared" ca="1" si="359"/>
        <v/>
      </c>
      <c r="O790" s="39" t="str">
        <f ca="1">IF(L790="","",ROUND(Q789*$O$5/payments_per_year,2))</f>
        <v/>
      </c>
      <c r="P790" s="101"/>
      <c r="Q790" s="39">
        <f t="shared" ca="1" si="360"/>
        <v>0</v>
      </c>
      <c r="R790" s="332"/>
      <c r="S790" s="37" t="str">
        <f t="shared" ca="1" si="379"/>
        <v/>
      </c>
      <c r="T790" s="41" t="str">
        <f t="shared" ca="1" si="380"/>
        <v/>
      </c>
      <c r="U790" s="39" t="str">
        <f t="shared" si="369"/>
        <v/>
      </c>
      <c r="V790" s="39" t="str">
        <f t="shared" ca="1" si="361"/>
        <v/>
      </c>
      <c r="W790" s="39">
        <f t="shared" ca="1" si="370"/>
        <v>0</v>
      </c>
      <c r="X790" s="40"/>
      <c r="Y790" s="39">
        <f t="shared" ca="1" si="362"/>
        <v>0</v>
      </c>
      <c r="Z790" s="327"/>
      <c r="AA790" s="37" t="str">
        <f t="shared" ca="1" si="381"/>
        <v/>
      </c>
      <c r="AB790" s="41" t="str">
        <f t="shared" ca="1" si="382"/>
        <v/>
      </c>
      <c r="AC790" s="39" t="str">
        <f t="shared" si="371"/>
        <v/>
      </c>
      <c r="AD790" s="39" t="str">
        <f t="shared" ca="1" si="363"/>
        <v/>
      </c>
      <c r="AE790" s="39" t="str">
        <f t="shared" ca="1" si="383"/>
        <v/>
      </c>
      <c r="AF790" s="40"/>
      <c r="AG790" s="39">
        <f t="shared" ca="1" si="364"/>
        <v>0</v>
      </c>
      <c r="AH790" s="339"/>
      <c r="AI790" s="37" t="str">
        <f t="shared" ca="1" si="384"/>
        <v/>
      </c>
      <c r="AJ790" s="41" t="str">
        <f t="shared" ca="1" si="385"/>
        <v/>
      </c>
      <c r="AK790" s="39" t="str">
        <f t="shared" si="372"/>
        <v/>
      </c>
      <c r="AL790" s="39" t="str">
        <f t="shared" ca="1" si="365"/>
        <v/>
      </c>
      <c r="AM790" s="39" t="str">
        <f t="shared" ca="1" si="386"/>
        <v/>
      </c>
      <c r="AN790" s="40"/>
      <c r="AO790" s="39">
        <f t="shared" ca="1" si="366"/>
        <v>0</v>
      </c>
      <c r="AP790" s="339"/>
      <c r="AW790" s="329"/>
      <c r="BI790" s="329"/>
      <c r="BJ790" s="329"/>
      <c r="BK790" s="329"/>
      <c r="BL790" s="329"/>
      <c r="BM790" s="329"/>
      <c r="BN790" s="329"/>
      <c r="BO790" s="329"/>
      <c r="BP790" s="329"/>
      <c r="BQ790" s="329"/>
      <c r="BR790" s="329"/>
      <c r="BS790" s="329"/>
      <c r="BT790" s="329"/>
      <c r="BU790" s="329"/>
      <c r="BV790" s="329"/>
      <c r="BW790" s="325"/>
      <c r="BX790" s="325"/>
      <c r="BY790" s="325"/>
      <c r="BZ790" s="325"/>
      <c r="CA790" s="325"/>
      <c r="CB790" s="325"/>
      <c r="CC790" s="325"/>
      <c r="CD790" s="325"/>
      <c r="CE790" s="325"/>
      <c r="CF790" s="325"/>
      <c r="CG790" s="325"/>
      <c r="CH790" s="325"/>
      <c r="CI790" s="325"/>
      <c r="CJ790" s="325"/>
      <c r="CK790" s="325"/>
      <c r="CL790" s="325"/>
      <c r="CM790" s="325"/>
      <c r="CN790" s="325"/>
      <c r="CO790" s="325"/>
      <c r="CP790" s="325"/>
      <c r="CQ790" s="325"/>
      <c r="CR790" s="325"/>
      <c r="CS790" s="325"/>
      <c r="CT790" s="325"/>
      <c r="CU790" s="325"/>
      <c r="CV790" s="325"/>
      <c r="CW790" s="325"/>
      <c r="CX790" s="325"/>
    </row>
    <row r="791" spans="1:102" s="36" customFormat="1" ht="15" hidden="1" customHeight="1">
      <c r="A791" s="329"/>
      <c r="B791" s="37" t="str">
        <f t="shared" ca="1" si="373"/>
        <v/>
      </c>
      <c r="C791" s="41" t="str">
        <f t="shared" ca="1" si="374"/>
        <v/>
      </c>
      <c r="D791" s="39" t="str">
        <f t="shared" ca="1" si="375"/>
        <v/>
      </c>
      <c r="E791" s="39" t="str">
        <f t="shared" ref="E791:E854" ca="1" si="387">IF(C791="","",D791-F791)</f>
        <v/>
      </c>
      <c r="F791" s="39" t="str">
        <f t="shared" ca="1" si="376"/>
        <v/>
      </c>
      <c r="G791" s="101"/>
      <c r="H791" s="39">
        <f t="shared" ca="1" si="367"/>
        <v>0</v>
      </c>
      <c r="J791" s="332"/>
      <c r="K791" s="37" t="str">
        <f t="shared" ca="1" si="377"/>
        <v/>
      </c>
      <c r="L791" s="41" t="str">
        <f t="shared" ca="1" si="378"/>
        <v/>
      </c>
      <c r="M791" s="39" t="str">
        <f t="shared" si="368"/>
        <v/>
      </c>
      <c r="N791" s="39" t="str">
        <f t="shared" ref="N791:N854" ca="1" si="388">IF(L791="","",M791-O791)</f>
        <v/>
      </c>
      <c r="O791" s="39">
        <f ca="1">ROUND(Q790*$O$5/payments_per_year,2)</f>
        <v>0</v>
      </c>
      <c r="P791" s="101"/>
      <c r="Q791" s="39">
        <f t="shared" ref="Q791:Q854" ca="1" si="389">IF(K791="",0,ROUND(Q790-N791-P791,2))</f>
        <v>0</v>
      </c>
      <c r="R791" s="332"/>
      <c r="S791" s="37" t="str">
        <f t="shared" ca="1" si="379"/>
        <v/>
      </c>
      <c r="T791" s="41" t="str">
        <f t="shared" ca="1" si="380"/>
        <v/>
      </c>
      <c r="U791" s="39" t="str">
        <f t="shared" si="369"/>
        <v/>
      </c>
      <c r="V791" s="39" t="str">
        <f t="shared" ref="V791:V854" ca="1" si="390">IF(T791="","",U791-W791)</f>
        <v/>
      </c>
      <c r="W791" s="39">
        <f t="shared" ca="1" si="370"/>
        <v>0</v>
      </c>
      <c r="X791" s="40"/>
      <c r="Y791" s="39">
        <f t="shared" ref="Y791:Y854" ca="1" si="391">IF(S791="",0,ROUND(Y790-V791-X791,2))</f>
        <v>0</v>
      </c>
      <c r="Z791" s="327"/>
      <c r="AA791" s="37" t="str">
        <f t="shared" ca="1" si="381"/>
        <v/>
      </c>
      <c r="AB791" s="41" t="str">
        <f t="shared" ca="1" si="382"/>
        <v/>
      </c>
      <c r="AC791" s="39" t="str">
        <f t="shared" si="371"/>
        <v/>
      </c>
      <c r="AD791" s="39" t="str">
        <f t="shared" ref="AD791:AD854" ca="1" si="392">IF(AB791="","",AC791-AE791)</f>
        <v/>
      </c>
      <c r="AE791" s="39" t="str">
        <f t="shared" ca="1" si="383"/>
        <v/>
      </c>
      <c r="AF791" s="40"/>
      <c r="AG791" s="39">
        <f t="shared" ref="AG791:AG854" ca="1" si="393">IF(AA791="",0,ROUND(AG790-AD791-AF791,2))</f>
        <v>0</v>
      </c>
      <c r="AH791" s="339"/>
      <c r="AI791" s="37" t="str">
        <f t="shared" ca="1" si="384"/>
        <v/>
      </c>
      <c r="AJ791" s="41" t="str">
        <f t="shared" ca="1" si="385"/>
        <v/>
      </c>
      <c r="AK791" s="39" t="str">
        <f t="shared" si="372"/>
        <v/>
      </c>
      <c r="AL791" s="39" t="str">
        <f t="shared" ref="AL791:AL854" ca="1" si="394">IF(AJ791="","",AK791-AM791)</f>
        <v/>
      </c>
      <c r="AM791" s="39" t="str">
        <f t="shared" ca="1" si="386"/>
        <v/>
      </c>
      <c r="AN791" s="40"/>
      <c r="AO791" s="39">
        <f t="shared" ref="AO791:AO854" ca="1" si="395">IF(AI791="",0,ROUND(AO790-AL791-AN791,2))</f>
        <v>0</v>
      </c>
      <c r="AP791" s="339"/>
      <c r="AW791" s="329"/>
      <c r="BI791" s="329"/>
      <c r="BJ791" s="329"/>
      <c r="BK791" s="329"/>
      <c r="BL791" s="329"/>
      <c r="BM791" s="329"/>
      <c r="BN791" s="329"/>
      <c r="BO791" s="329"/>
      <c r="BP791" s="329"/>
      <c r="BQ791" s="329"/>
      <c r="BR791" s="329"/>
      <c r="BS791" s="329"/>
      <c r="BT791" s="329"/>
      <c r="BU791" s="329"/>
      <c r="BV791" s="329"/>
      <c r="BW791" s="325"/>
      <c r="BX791" s="325"/>
      <c r="BY791" s="325"/>
      <c r="BZ791" s="325"/>
      <c r="CA791" s="325"/>
      <c r="CB791" s="325"/>
      <c r="CC791" s="325"/>
      <c r="CD791" s="325"/>
      <c r="CE791" s="325"/>
      <c r="CF791" s="325"/>
      <c r="CG791" s="325"/>
      <c r="CH791" s="325"/>
      <c r="CI791" s="325"/>
      <c r="CJ791" s="325"/>
      <c r="CK791" s="325"/>
      <c r="CL791" s="325"/>
      <c r="CM791" s="325"/>
      <c r="CN791" s="325"/>
      <c r="CO791" s="325"/>
      <c r="CP791" s="325"/>
      <c r="CQ791" s="325"/>
      <c r="CR791" s="325"/>
      <c r="CS791" s="325"/>
      <c r="CT791" s="325"/>
      <c r="CU791" s="325"/>
      <c r="CV791" s="325"/>
      <c r="CW791" s="325"/>
      <c r="CX791" s="325"/>
    </row>
    <row r="792" spans="1:102" s="36" customFormat="1" ht="15" hidden="1" customHeight="1">
      <c r="A792" s="329"/>
      <c r="B792" s="37" t="str">
        <f t="shared" ca="1" si="373"/>
        <v/>
      </c>
      <c r="C792" s="41" t="str">
        <f t="shared" ca="1" si="374"/>
        <v/>
      </c>
      <c r="D792" s="39" t="str">
        <f t="shared" ca="1" si="375"/>
        <v/>
      </c>
      <c r="E792" s="39" t="str">
        <f t="shared" ca="1" si="387"/>
        <v/>
      </c>
      <c r="F792" s="39" t="str">
        <f t="shared" ca="1" si="376"/>
        <v/>
      </c>
      <c r="G792" s="101"/>
      <c r="H792" s="39">
        <f t="shared" ca="1" si="367"/>
        <v>0</v>
      </c>
      <c r="J792" s="332"/>
      <c r="K792" s="37" t="str">
        <f t="shared" ca="1" si="377"/>
        <v/>
      </c>
      <c r="L792" s="41" t="str">
        <f t="shared" ca="1" si="378"/>
        <v/>
      </c>
      <c r="M792" s="39" t="str">
        <f t="shared" si="368"/>
        <v/>
      </c>
      <c r="N792" s="39" t="str">
        <f t="shared" ca="1" si="388"/>
        <v/>
      </c>
      <c r="O792" s="39" t="str">
        <f ca="1">IF(L792="","",ROUND(Q791*$O$5/payments_per_year,2))</f>
        <v/>
      </c>
      <c r="P792" s="101"/>
      <c r="Q792" s="39">
        <f t="shared" ca="1" si="389"/>
        <v>0</v>
      </c>
      <c r="R792" s="332"/>
      <c r="S792" s="37" t="str">
        <f t="shared" ca="1" si="379"/>
        <v/>
      </c>
      <c r="T792" s="41" t="str">
        <f t="shared" ca="1" si="380"/>
        <v/>
      </c>
      <c r="U792" s="39" t="str">
        <f t="shared" si="369"/>
        <v/>
      </c>
      <c r="V792" s="39" t="str">
        <f t="shared" ca="1" si="390"/>
        <v/>
      </c>
      <c r="W792" s="39">
        <f t="shared" ca="1" si="370"/>
        <v>0</v>
      </c>
      <c r="X792" s="40"/>
      <c r="Y792" s="39">
        <f t="shared" ca="1" si="391"/>
        <v>0</v>
      </c>
      <c r="Z792" s="327"/>
      <c r="AA792" s="37" t="str">
        <f t="shared" ca="1" si="381"/>
        <v/>
      </c>
      <c r="AB792" s="41" t="str">
        <f t="shared" ca="1" si="382"/>
        <v/>
      </c>
      <c r="AC792" s="39" t="str">
        <f t="shared" si="371"/>
        <v/>
      </c>
      <c r="AD792" s="39" t="str">
        <f t="shared" ca="1" si="392"/>
        <v/>
      </c>
      <c r="AE792" s="39" t="str">
        <f t="shared" ca="1" si="383"/>
        <v/>
      </c>
      <c r="AF792" s="40"/>
      <c r="AG792" s="39">
        <f t="shared" ca="1" si="393"/>
        <v>0</v>
      </c>
      <c r="AH792" s="339"/>
      <c r="AI792" s="37" t="str">
        <f t="shared" ca="1" si="384"/>
        <v/>
      </c>
      <c r="AJ792" s="41" t="str">
        <f t="shared" ca="1" si="385"/>
        <v/>
      </c>
      <c r="AK792" s="39" t="str">
        <f t="shared" si="372"/>
        <v/>
      </c>
      <c r="AL792" s="39" t="str">
        <f t="shared" ca="1" si="394"/>
        <v/>
      </c>
      <c r="AM792" s="39" t="str">
        <f t="shared" ca="1" si="386"/>
        <v/>
      </c>
      <c r="AN792" s="40"/>
      <c r="AO792" s="39">
        <f t="shared" ca="1" si="395"/>
        <v>0</v>
      </c>
      <c r="AP792" s="339"/>
      <c r="AW792" s="329"/>
      <c r="BI792" s="329"/>
      <c r="BJ792" s="329"/>
      <c r="BK792" s="329"/>
      <c r="BL792" s="329"/>
      <c r="BM792" s="329"/>
      <c r="BN792" s="329"/>
      <c r="BO792" s="329"/>
      <c r="BP792" s="329"/>
      <c r="BQ792" s="329"/>
      <c r="BR792" s="329"/>
      <c r="BS792" s="329"/>
      <c r="BT792" s="329"/>
      <c r="BU792" s="329"/>
      <c r="BV792" s="329"/>
      <c r="BW792" s="325"/>
      <c r="BX792" s="325"/>
      <c r="BY792" s="325"/>
      <c r="BZ792" s="325"/>
      <c r="CA792" s="325"/>
      <c r="CB792" s="325"/>
      <c r="CC792" s="325"/>
      <c r="CD792" s="325"/>
      <c r="CE792" s="325"/>
      <c r="CF792" s="325"/>
      <c r="CG792" s="325"/>
      <c r="CH792" s="325"/>
      <c r="CI792" s="325"/>
      <c r="CJ792" s="325"/>
      <c r="CK792" s="325"/>
      <c r="CL792" s="325"/>
      <c r="CM792" s="325"/>
      <c r="CN792" s="325"/>
      <c r="CO792" s="325"/>
      <c r="CP792" s="325"/>
      <c r="CQ792" s="325"/>
      <c r="CR792" s="325"/>
      <c r="CS792" s="325"/>
      <c r="CT792" s="325"/>
      <c r="CU792" s="325"/>
      <c r="CV792" s="325"/>
      <c r="CW792" s="325"/>
      <c r="CX792" s="325"/>
    </row>
    <row r="793" spans="1:102" s="36" customFormat="1" ht="15" hidden="1" customHeight="1">
      <c r="A793" s="329"/>
      <c r="B793" s="37" t="str">
        <f t="shared" ca="1" si="373"/>
        <v/>
      </c>
      <c r="C793" s="41" t="str">
        <f t="shared" ca="1" si="374"/>
        <v/>
      </c>
      <c r="D793" s="39" t="str">
        <f t="shared" ca="1" si="375"/>
        <v/>
      </c>
      <c r="E793" s="39" t="str">
        <f t="shared" ca="1" si="387"/>
        <v/>
      </c>
      <c r="F793" s="39" t="str">
        <f t="shared" ca="1" si="376"/>
        <v/>
      </c>
      <c r="G793" s="101"/>
      <c r="H793" s="39">
        <f t="shared" ca="1" si="367"/>
        <v>0</v>
      </c>
      <c r="J793" s="332"/>
      <c r="K793" s="37" t="str">
        <f t="shared" ca="1" si="377"/>
        <v/>
      </c>
      <c r="L793" s="41" t="str">
        <f t="shared" ca="1" si="378"/>
        <v/>
      </c>
      <c r="M793" s="39" t="str">
        <f t="shared" si="368"/>
        <v/>
      </c>
      <c r="N793" s="39" t="str">
        <f t="shared" ca="1" si="388"/>
        <v/>
      </c>
      <c r="O793" s="39">
        <f ca="1">ROUND(Q792*$O$5/payments_per_year,2)</f>
        <v>0</v>
      </c>
      <c r="P793" s="101"/>
      <c r="Q793" s="39">
        <f t="shared" ca="1" si="389"/>
        <v>0</v>
      </c>
      <c r="R793" s="332"/>
      <c r="S793" s="37" t="str">
        <f t="shared" ca="1" si="379"/>
        <v/>
      </c>
      <c r="T793" s="41" t="str">
        <f t="shared" ca="1" si="380"/>
        <v/>
      </c>
      <c r="U793" s="39" t="str">
        <f t="shared" si="369"/>
        <v/>
      </c>
      <c r="V793" s="39" t="str">
        <f t="shared" ca="1" si="390"/>
        <v/>
      </c>
      <c r="W793" s="39">
        <f t="shared" ca="1" si="370"/>
        <v>0</v>
      </c>
      <c r="X793" s="40"/>
      <c r="Y793" s="39">
        <f t="shared" ca="1" si="391"/>
        <v>0</v>
      </c>
      <c r="Z793" s="327"/>
      <c r="AA793" s="37" t="str">
        <f t="shared" ca="1" si="381"/>
        <v/>
      </c>
      <c r="AB793" s="41" t="str">
        <f t="shared" ca="1" si="382"/>
        <v/>
      </c>
      <c r="AC793" s="39" t="str">
        <f t="shared" si="371"/>
        <v/>
      </c>
      <c r="AD793" s="39" t="str">
        <f t="shared" ca="1" si="392"/>
        <v/>
      </c>
      <c r="AE793" s="39" t="str">
        <f t="shared" ca="1" si="383"/>
        <v/>
      </c>
      <c r="AF793" s="40"/>
      <c r="AG793" s="39">
        <f t="shared" ca="1" si="393"/>
        <v>0</v>
      </c>
      <c r="AH793" s="339"/>
      <c r="AI793" s="37" t="str">
        <f t="shared" ca="1" si="384"/>
        <v/>
      </c>
      <c r="AJ793" s="41" t="str">
        <f t="shared" ca="1" si="385"/>
        <v/>
      </c>
      <c r="AK793" s="39" t="str">
        <f t="shared" si="372"/>
        <v/>
      </c>
      <c r="AL793" s="39" t="str">
        <f t="shared" ca="1" si="394"/>
        <v/>
      </c>
      <c r="AM793" s="39" t="str">
        <f t="shared" ca="1" si="386"/>
        <v/>
      </c>
      <c r="AN793" s="40"/>
      <c r="AO793" s="39">
        <f t="shared" ca="1" si="395"/>
        <v>0</v>
      </c>
      <c r="AP793" s="339"/>
      <c r="AW793" s="329"/>
      <c r="BI793" s="329"/>
      <c r="BJ793" s="329"/>
      <c r="BK793" s="329"/>
      <c r="BL793" s="329"/>
      <c r="BM793" s="329"/>
      <c r="BN793" s="329"/>
      <c r="BO793" s="329"/>
      <c r="BP793" s="329"/>
      <c r="BQ793" s="329"/>
      <c r="BR793" s="329"/>
      <c r="BS793" s="329"/>
      <c r="BT793" s="329"/>
      <c r="BU793" s="329"/>
      <c r="BV793" s="329"/>
      <c r="BW793" s="325"/>
      <c r="BX793" s="325"/>
      <c r="BY793" s="325"/>
      <c r="BZ793" s="325"/>
      <c r="CA793" s="325"/>
      <c r="CB793" s="325"/>
      <c r="CC793" s="325"/>
      <c r="CD793" s="325"/>
      <c r="CE793" s="325"/>
      <c r="CF793" s="325"/>
      <c r="CG793" s="325"/>
      <c r="CH793" s="325"/>
      <c r="CI793" s="325"/>
      <c r="CJ793" s="325"/>
      <c r="CK793" s="325"/>
      <c r="CL793" s="325"/>
      <c r="CM793" s="325"/>
      <c r="CN793" s="325"/>
      <c r="CO793" s="325"/>
      <c r="CP793" s="325"/>
      <c r="CQ793" s="325"/>
      <c r="CR793" s="325"/>
      <c r="CS793" s="325"/>
      <c r="CT793" s="325"/>
      <c r="CU793" s="325"/>
      <c r="CV793" s="325"/>
      <c r="CW793" s="325"/>
      <c r="CX793" s="325"/>
    </row>
    <row r="794" spans="1:102" s="36" customFormat="1" ht="15" hidden="1" customHeight="1">
      <c r="A794" s="329"/>
      <c r="B794" s="37" t="str">
        <f t="shared" ca="1" si="373"/>
        <v/>
      </c>
      <c r="C794" s="41" t="str">
        <f t="shared" ca="1" si="374"/>
        <v/>
      </c>
      <c r="D794" s="39" t="str">
        <f t="shared" ca="1" si="375"/>
        <v/>
      </c>
      <c r="E794" s="39" t="str">
        <f t="shared" ca="1" si="387"/>
        <v/>
      </c>
      <c r="F794" s="39" t="str">
        <f t="shared" ca="1" si="376"/>
        <v/>
      </c>
      <c r="G794" s="101"/>
      <c r="H794" s="39">
        <f t="shared" ca="1" si="367"/>
        <v>0</v>
      </c>
      <c r="J794" s="332"/>
      <c r="K794" s="37" t="str">
        <f t="shared" ca="1" si="377"/>
        <v/>
      </c>
      <c r="L794" s="41" t="str">
        <f t="shared" ca="1" si="378"/>
        <v/>
      </c>
      <c r="M794" s="39" t="str">
        <f t="shared" si="368"/>
        <v/>
      </c>
      <c r="N794" s="39" t="str">
        <f t="shared" ca="1" si="388"/>
        <v/>
      </c>
      <c r="O794" s="39" t="str">
        <f ca="1">IF(L794="","",ROUND(Q793*$O$5/payments_per_year,2))</f>
        <v/>
      </c>
      <c r="P794" s="101"/>
      <c r="Q794" s="39">
        <f t="shared" ca="1" si="389"/>
        <v>0</v>
      </c>
      <c r="R794" s="332"/>
      <c r="S794" s="37" t="str">
        <f t="shared" ca="1" si="379"/>
        <v/>
      </c>
      <c r="T794" s="41" t="str">
        <f t="shared" ca="1" si="380"/>
        <v/>
      </c>
      <c r="U794" s="39" t="str">
        <f t="shared" si="369"/>
        <v/>
      </c>
      <c r="V794" s="39" t="str">
        <f t="shared" ca="1" si="390"/>
        <v/>
      </c>
      <c r="W794" s="39">
        <f t="shared" ca="1" si="370"/>
        <v>0</v>
      </c>
      <c r="X794" s="40"/>
      <c r="Y794" s="39">
        <f t="shared" ca="1" si="391"/>
        <v>0</v>
      </c>
      <c r="Z794" s="327"/>
      <c r="AA794" s="37" t="str">
        <f t="shared" ca="1" si="381"/>
        <v/>
      </c>
      <c r="AB794" s="41" t="str">
        <f t="shared" ca="1" si="382"/>
        <v/>
      </c>
      <c r="AC794" s="39" t="str">
        <f t="shared" si="371"/>
        <v/>
      </c>
      <c r="AD794" s="39" t="str">
        <f t="shared" ca="1" si="392"/>
        <v/>
      </c>
      <c r="AE794" s="39" t="str">
        <f t="shared" ca="1" si="383"/>
        <v/>
      </c>
      <c r="AF794" s="40"/>
      <c r="AG794" s="39">
        <f t="shared" ca="1" si="393"/>
        <v>0</v>
      </c>
      <c r="AH794" s="339"/>
      <c r="AI794" s="37" t="str">
        <f t="shared" ca="1" si="384"/>
        <v/>
      </c>
      <c r="AJ794" s="41" t="str">
        <f t="shared" ca="1" si="385"/>
        <v/>
      </c>
      <c r="AK794" s="39" t="str">
        <f t="shared" si="372"/>
        <v/>
      </c>
      <c r="AL794" s="39" t="str">
        <f t="shared" ca="1" si="394"/>
        <v/>
      </c>
      <c r="AM794" s="39" t="str">
        <f t="shared" ca="1" si="386"/>
        <v/>
      </c>
      <c r="AN794" s="40"/>
      <c r="AO794" s="39">
        <f t="shared" ca="1" si="395"/>
        <v>0</v>
      </c>
      <c r="AP794" s="339"/>
      <c r="AW794" s="329"/>
      <c r="BI794" s="329"/>
      <c r="BJ794" s="329"/>
      <c r="BK794" s="329"/>
      <c r="BL794" s="329"/>
      <c r="BM794" s="329"/>
      <c r="BN794" s="329"/>
      <c r="BO794" s="329"/>
      <c r="BP794" s="329"/>
      <c r="BQ794" s="329"/>
      <c r="BR794" s="329"/>
      <c r="BS794" s="329"/>
      <c r="BT794" s="329"/>
      <c r="BU794" s="329"/>
      <c r="BV794" s="329"/>
      <c r="BW794" s="325"/>
      <c r="BX794" s="325"/>
      <c r="BY794" s="325"/>
      <c r="BZ794" s="325"/>
      <c r="CA794" s="325"/>
      <c r="CB794" s="325"/>
      <c r="CC794" s="325"/>
      <c r="CD794" s="325"/>
      <c r="CE794" s="325"/>
      <c r="CF794" s="325"/>
      <c r="CG794" s="325"/>
      <c r="CH794" s="325"/>
      <c r="CI794" s="325"/>
      <c r="CJ794" s="325"/>
      <c r="CK794" s="325"/>
      <c r="CL794" s="325"/>
      <c r="CM794" s="325"/>
      <c r="CN794" s="325"/>
      <c r="CO794" s="325"/>
      <c r="CP794" s="325"/>
      <c r="CQ794" s="325"/>
      <c r="CR794" s="325"/>
      <c r="CS794" s="325"/>
      <c r="CT794" s="325"/>
      <c r="CU794" s="325"/>
      <c r="CV794" s="325"/>
      <c r="CW794" s="325"/>
      <c r="CX794" s="325"/>
    </row>
    <row r="795" spans="1:102" s="36" customFormat="1" ht="15" hidden="1" customHeight="1">
      <c r="A795" s="329"/>
      <c r="B795" s="37" t="str">
        <f t="shared" ca="1" si="373"/>
        <v/>
      </c>
      <c r="C795" s="41" t="str">
        <f t="shared" ca="1" si="374"/>
        <v/>
      </c>
      <c r="D795" s="39" t="str">
        <f t="shared" ca="1" si="375"/>
        <v/>
      </c>
      <c r="E795" s="39" t="str">
        <f t="shared" ca="1" si="387"/>
        <v/>
      </c>
      <c r="F795" s="39" t="str">
        <f t="shared" ca="1" si="376"/>
        <v/>
      </c>
      <c r="G795" s="101"/>
      <c r="H795" s="39">
        <f t="shared" ca="1" si="367"/>
        <v>0</v>
      </c>
      <c r="J795" s="332"/>
      <c r="K795" s="37" t="str">
        <f t="shared" ca="1" si="377"/>
        <v/>
      </c>
      <c r="L795" s="41" t="str">
        <f t="shared" ca="1" si="378"/>
        <v/>
      </c>
      <c r="M795" s="39" t="str">
        <f t="shared" si="368"/>
        <v/>
      </c>
      <c r="N795" s="39" t="str">
        <f t="shared" ca="1" si="388"/>
        <v/>
      </c>
      <c r="O795" s="39">
        <f ca="1">ROUND(Q794*$O$5/payments_per_year,2)</f>
        <v>0</v>
      </c>
      <c r="P795" s="101"/>
      <c r="Q795" s="39">
        <f t="shared" ca="1" si="389"/>
        <v>0</v>
      </c>
      <c r="R795" s="332"/>
      <c r="S795" s="37" t="str">
        <f t="shared" ca="1" si="379"/>
        <v/>
      </c>
      <c r="T795" s="41" t="str">
        <f t="shared" ca="1" si="380"/>
        <v/>
      </c>
      <c r="U795" s="39" t="str">
        <f t="shared" si="369"/>
        <v/>
      </c>
      <c r="V795" s="39" t="str">
        <f t="shared" ca="1" si="390"/>
        <v/>
      </c>
      <c r="W795" s="39">
        <f t="shared" ca="1" si="370"/>
        <v>0</v>
      </c>
      <c r="X795" s="40"/>
      <c r="Y795" s="39">
        <f t="shared" ca="1" si="391"/>
        <v>0</v>
      </c>
      <c r="Z795" s="327"/>
      <c r="AA795" s="37" t="str">
        <f t="shared" ca="1" si="381"/>
        <v/>
      </c>
      <c r="AB795" s="41" t="str">
        <f t="shared" ca="1" si="382"/>
        <v/>
      </c>
      <c r="AC795" s="39" t="str">
        <f t="shared" si="371"/>
        <v/>
      </c>
      <c r="AD795" s="39" t="str">
        <f t="shared" ca="1" si="392"/>
        <v/>
      </c>
      <c r="AE795" s="39" t="str">
        <f t="shared" ca="1" si="383"/>
        <v/>
      </c>
      <c r="AF795" s="40"/>
      <c r="AG795" s="39">
        <f t="shared" ca="1" si="393"/>
        <v>0</v>
      </c>
      <c r="AH795" s="339"/>
      <c r="AI795" s="37" t="str">
        <f t="shared" ca="1" si="384"/>
        <v/>
      </c>
      <c r="AJ795" s="41" t="str">
        <f t="shared" ca="1" si="385"/>
        <v/>
      </c>
      <c r="AK795" s="39" t="str">
        <f t="shared" si="372"/>
        <v/>
      </c>
      <c r="AL795" s="39" t="str">
        <f t="shared" ca="1" si="394"/>
        <v/>
      </c>
      <c r="AM795" s="39" t="str">
        <f t="shared" ca="1" si="386"/>
        <v/>
      </c>
      <c r="AN795" s="40"/>
      <c r="AO795" s="39">
        <f t="shared" ca="1" si="395"/>
        <v>0</v>
      </c>
      <c r="AP795" s="339"/>
      <c r="AW795" s="329"/>
      <c r="BI795" s="329"/>
      <c r="BJ795" s="329"/>
      <c r="BK795" s="329"/>
      <c r="BL795" s="329"/>
      <c r="BM795" s="329"/>
      <c r="BN795" s="329"/>
      <c r="BO795" s="329"/>
      <c r="BP795" s="329"/>
      <c r="BQ795" s="329"/>
      <c r="BR795" s="329"/>
      <c r="BS795" s="329"/>
      <c r="BT795" s="329"/>
      <c r="BU795" s="329"/>
      <c r="BV795" s="329"/>
      <c r="BW795" s="325"/>
      <c r="BX795" s="325"/>
      <c r="BY795" s="325"/>
      <c r="BZ795" s="325"/>
      <c r="CA795" s="325"/>
      <c r="CB795" s="325"/>
      <c r="CC795" s="325"/>
      <c r="CD795" s="325"/>
      <c r="CE795" s="325"/>
      <c r="CF795" s="325"/>
      <c r="CG795" s="325"/>
      <c r="CH795" s="325"/>
      <c r="CI795" s="325"/>
      <c r="CJ795" s="325"/>
      <c r="CK795" s="325"/>
      <c r="CL795" s="325"/>
      <c r="CM795" s="325"/>
      <c r="CN795" s="325"/>
      <c r="CO795" s="325"/>
      <c r="CP795" s="325"/>
      <c r="CQ795" s="325"/>
      <c r="CR795" s="325"/>
      <c r="CS795" s="325"/>
      <c r="CT795" s="325"/>
      <c r="CU795" s="325"/>
      <c r="CV795" s="325"/>
      <c r="CW795" s="325"/>
      <c r="CX795" s="325"/>
    </row>
    <row r="796" spans="1:102" s="36" customFormat="1" ht="15" hidden="1" customHeight="1">
      <c r="A796" s="329"/>
      <c r="B796" s="37" t="str">
        <f t="shared" ca="1" si="373"/>
        <v/>
      </c>
      <c r="C796" s="41" t="str">
        <f t="shared" ca="1" si="374"/>
        <v/>
      </c>
      <c r="D796" s="39" t="str">
        <f t="shared" ca="1" si="375"/>
        <v/>
      </c>
      <c r="E796" s="39" t="str">
        <f t="shared" ca="1" si="387"/>
        <v/>
      </c>
      <c r="F796" s="39" t="str">
        <f t="shared" ca="1" si="376"/>
        <v/>
      </c>
      <c r="G796" s="101"/>
      <c r="H796" s="39">
        <f t="shared" ca="1" si="367"/>
        <v>0</v>
      </c>
      <c r="J796" s="332"/>
      <c r="K796" s="37" t="str">
        <f t="shared" ca="1" si="377"/>
        <v/>
      </c>
      <c r="L796" s="41" t="str">
        <f t="shared" ca="1" si="378"/>
        <v/>
      </c>
      <c r="M796" s="39" t="str">
        <f t="shared" si="368"/>
        <v/>
      </c>
      <c r="N796" s="39" t="str">
        <f t="shared" ca="1" si="388"/>
        <v/>
      </c>
      <c r="O796" s="39" t="str">
        <f ca="1">IF(L796="","",ROUND(Q795*$O$5/payments_per_year,2))</f>
        <v/>
      </c>
      <c r="P796" s="101"/>
      <c r="Q796" s="39">
        <f t="shared" ca="1" si="389"/>
        <v>0</v>
      </c>
      <c r="R796" s="332"/>
      <c r="S796" s="37" t="str">
        <f t="shared" ca="1" si="379"/>
        <v/>
      </c>
      <c r="T796" s="41" t="str">
        <f t="shared" ca="1" si="380"/>
        <v/>
      </c>
      <c r="U796" s="39" t="str">
        <f t="shared" si="369"/>
        <v/>
      </c>
      <c r="V796" s="39" t="str">
        <f t="shared" ca="1" si="390"/>
        <v/>
      </c>
      <c r="W796" s="39">
        <f t="shared" ca="1" si="370"/>
        <v>0</v>
      </c>
      <c r="X796" s="40"/>
      <c r="Y796" s="39">
        <f t="shared" ca="1" si="391"/>
        <v>0</v>
      </c>
      <c r="Z796" s="327"/>
      <c r="AA796" s="37" t="str">
        <f t="shared" ca="1" si="381"/>
        <v/>
      </c>
      <c r="AB796" s="41" t="str">
        <f t="shared" ca="1" si="382"/>
        <v/>
      </c>
      <c r="AC796" s="39" t="str">
        <f t="shared" si="371"/>
        <v/>
      </c>
      <c r="AD796" s="39" t="str">
        <f t="shared" ca="1" si="392"/>
        <v/>
      </c>
      <c r="AE796" s="39" t="str">
        <f t="shared" ca="1" si="383"/>
        <v/>
      </c>
      <c r="AF796" s="40"/>
      <c r="AG796" s="39">
        <f t="shared" ca="1" si="393"/>
        <v>0</v>
      </c>
      <c r="AH796" s="339"/>
      <c r="AI796" s="37" t="str">
        <f t="shared" ca="1" si="384"/>
        <v/>
      </c>
      <c r="AJ796" s="41" t="str">
        <f t="shared" ca="1" si="385"/>
        <v/>
      </c>
      <c r="AK796" s="39" t="str">
        <f t="shared" si="372"/>
        <v/>
      </c>
      <c r="AL796" s="39" t="str">
        <f t="shared" ca="1" si="394"/>
        <v/>
      </c>
      <c r="AM796" s="39" t="str">
        <f t="shared" ca="1" si="386"/>
        <v/>
      </c>
      <c r="AN796" s="40"/>
      <c r="AO796" s="39">
        <f t="shared" ca="1" si="395"/>
        <v>0</v>
      </c>
      <c r="AP796" s="339"/>
      <c r="AW796" s="329"/>
      <c r="BI796" s="329"/>
      <c r="BJ796" s="329"/>
      <c r="BK796" s="329"/>
      <c r="BL796" s="329"/>
      <c r="BM796" s="329"/>
      <c r="BN796" s="329"/>
      <c r="BO796" s="329"/>
      <c r="BP796" s="329"/>
      <c r="BQ796" s="329"/>
      <c r="BR796" s="329"/>
      <c r="BS796" s="329"/>
      <c r="BT796" s="329"/>
      <c r="BU796" s="329"/>
      <c r="BV796" s="329"/>
      <c r="BW796" s="325"/>
      <c r="BX796" s="325"/>
      <c r="BY796" s="325"/>
      <c r="BZ796" s="325"/>
      <c r="CA796" s="325"/>
      <c r="CB796" s="325"/>
      <c r="CC796" s="325"/>
      <c r="CD796" s="325"/>
      <c r="CE796" s="325"/>
      <c r="CF796" s="325"/>
      <c r="CG796" s="325"/>
      <c r="CH796" s="325"/>
      <c r="CI796" s="325"/>
      <c r="CJ796" s="325"/>
      <c r="CK796" s="325"/>
      <c r="CL796" s="325"/>
      <c r="CM796" s="325"/>
      <c r="CN796" s="325"/>
      <c r="CO796" s="325"/>
      <c r="CP796" s="325"/>
      <c r="CQ796" s="325"/>
      <c r="CR796" s="325"/>
      <c r="CS796" s="325"/>
      <c r="CT796" s="325"/>
      <c r="CU796" s="325"/>
      <c r="CV796" s="325"/>
      <c r="CW796" s="325"/>
      <c r="CX796" s="325"/>
    </row>
    <row r="797" spans="1:102" s="36" customFormat="1" ht="15" hidden="1" customHeight="1">
      <c r="A797" s="329"/>
      <c r="B797" s="37" t="str">
        <f t="shared" ca="1" si="373"/>
        <v/>
      </c>
      <c r="C797" s="41" t="str">
        <f t="shared" ca="1" si="374"/>
        <v/>
      </c>
      <c r="D797" s="39" t="str">
        <f t="shared" ca="1" si="375"/>
        <v/>
      </c>
      <c r="E797" s="39" t="str">
        <f t="shared" ca="1" si="387"/>
        <v/>
      </c>
      <c r="F797" s="39" t="str">
        <f t="shared" ca="1" si="376"/>
        <v/>
      </c>
      <c r="G797" s="101"/>
      <c r="H797" s="39">
        <f t="shared" ca="1" si="367"/>
        <v>0</v>
      </c>
      <c r="J797" s="332"/>
      <c r="K797" s="37" t="str">
        <f t="shared" ca="1" si="377"/>
        <v/>
      </c>
      <c r="L797" s="41" t="str">
        <f t="shared" ca="1" si="378"/>
        <v/>
      </c>
      <c r="M797" s="39" t="str">
        <f t="shared" si="368"/>
        <v/>
      </c>
      <c r="N797" s="39" t="str">
        <f t="shared" ca="1" si="388"/>
        <v/>
      </c>
      <c r="O797" s="39">
        <f ca="1">ROUND(Q796*$O$5/payments_per_year,2)</f>
        <v>0</v>
      </c>
      <c r="P797" s="101"/>
      <c r="Q797" s="39">
        <f t="shared" ca="1" si="389"/>
        <v>0</v>
      </c>
      <c r="R797" s="332"/>
      <c r="S797" s="37" t="str">
        <f t="shared" ca="1" si="379"/>
        <v/>
      </c>
      <c r="T797" s="41" t="str">
        <f t="shared" ca="1" si="380"/>
        <v/>
      </c>
      <c r="U797" s="39" t="str">
        <f t="shared" si="369"/>
        <v/>
      </c>
      <c r="V797" s="39" t="str">
        <f t="shared" ca="1" si="390"/>
        <v/>
      </c>
      <c r="W797" s="39">
        <f t="shared" ca="1" si="370"/>
        <v>0</v>
      </c>
      <c r="X797" s="40"/>
      <c r="Y797" s="39">
        <f t="shared" ca="1" si="391"/>
        <v>0</v>
      </c>
      <c r="Z797" s="327"/>
      <c r="AA797" s="37" t="str">
        <f t="shared" ca="1" si="381"/>
        <v/>
      </c>
      <c r="AB797" s="41" t="str">
        <f t="shared" ca="1" si="382"/>
        <v/>
      </c>
      <c r="AC797" s="39" t="str">
        <f t="shared" si="371"/>
        <v/>
      </c>
      <c r="AD797" s="39" t="str">
        <f t="shared" ca="1" si="392"/>
        <v/>
      </c>
      <c r="AE797" s="39" t="str">
        <f t="shared" ca="1" si="383"/>
        <v/>
      </c>
      <c r="AF797" s="40"/>
      <c r="AG797" s="39">
        <f t="shared" ca="1" si="393"/>
        <v>0</v>
      </c>
      <c r="AH797" s="339"/>
      <c r="AI797" s="37" t="str">
        <f t="shared" ca="1" si="384"/>
        <v/>
      </c>
      <c r="AJ797" s="41" t="str">
        <f t="shared" ca="1" si="385"/>
        <v/>
      </c>
      <c r="AK797" s="39" t="str">
        <f t="shared" si="372"/>
        <v/>
      </c>
      <c r="AL797" s="39" t="str">
        <f t="shared" ca="1" si="394"/>
        <v/>
      </c>
      <c r="AM797" s="39" t="str">
        <f t="shared" ca="1" si="386"/>
        <v/>
      </c>
      <c r="AN797" s="40"/>
      <c r="AO797" s="39">
        <f t="shared" ca="1" si="395"/>
        <v>0</v>
      </c>
      <c r="AP797" s="339"/>
      <c r="AW797" s="329"/>
      <c r="BI797" s="329"/>
      <c r="BJ797" s="329"/>
      <c r="BK797" s="329"/>
      <c r="BL797" s="329"/>
      <c r="BM797" s="329"/>
      <c r="BN797" s="329"/>
      <c r="BO797" s="329"/>
      <c r="BP797" s="329"/>
      <c r="BQ797" s="329"/>
      <c r="BR797" s="329"/>
      <c r="BS797" s="329"/>
      <c r="BT797" s="329"/>
      <c r="BU797" s="329"/>
      <c r="BV797" s="329"/>
      <c r="BW797" s="325"/>
      <c r="BX797" s="325"/>
      <c r="BY797" s="325"/>
      <c r="BZ797" s="325"/>
      <c r="CA797" s="325"/>
      <c r="CB797" s="325"/>
      <c r="CC797" s="325"/>
      <c r="CD797" s="325"/>
      <c r="CE797" s="325"/>
      <c r="CF797" s="325"/>
      <c r="CG797" s="325"/>
      <c r="CH797" s="325"/>
      <c r="CI797" s="325"/>
      <c r="CJ797" s="325"/>
      <c r="CK797" s="325"/>
      <c r="CL797" s="325"/>
      <c r="CM797" s="325"/>
      <c r="CN797" s="325"/>
      <c r="CO797" s="325"/>
      <c r="CP797" s="325"/>
      <c r="CQ797" s="325"/>
      <c r="CR797" s="325"/>
      <c r="CS797" s="325"/>
      <c r="CT797" s="325"/>
      <c r="CU797" s="325"/>
      <c r="CV797" s="325"/>
      <c r="CW797" s="325"/>
      <c r="CX797" s="325"/>
    </row>
    <row r="798" spans="1:102" s="36" customFormat="1" ht="15" hidden="1" customHeight="1">
      <c r="A798" s="329"/>
      <c r="B798" s="37" t="str">
        <f t="shared" ca="1" si="373"/>
        <v/>
      </c>
      <c r="C798" s="41" t="str">
        <f t="shared" ca="1" si="374"/>
        <v/>
      </c>
      <c r="D798" s="39" t="str">
        <f t="shared" ca="1" si="375"/>
        <v/>
      </c>
      <c r="E798" s="39" t="str">
        <f t="shared" ca="1" si="387"/>
        <v/>
      </c>
      <c r="F798" s="39" t="str">
        <f t="shared" ca="1" si="376"/>
        <v/>
      </c>
      <c r="G798" s="101"/>
      <c r="H798" s="39">
        <f t="shared" ca="1" si="367"/>
        <v>0</v>
      </c>
      <c r="J798" s="332"/>
      <c r="K798" s="37" t="str">
        <f t="shared" ca="1" si="377"/>
        <v/>
      </c>
      <c r="L798" s="41" t="str">
        <f t="shared" ca="1" si="378"/>
        <v/>
      </c>
      <c r="M798" s="39" t="str">
        <f t="shared" si="368"/>
        <v/>
      </c>
      <c r="N798" s="39" t="str">
        <f t="shared" ca="1" si="388"/>
        <v/>
      </c>
      <c r="O798" s="39" t="str">
        <f ca="1">IF(L798="","",ROUND(Q797*$O$5/payments_per_year,2))</f>
        <v/>
      </c>
      <c r="P798" s="101"/>
      <c r="Q798" s="39">
        <f t="shared" ca="1" si="389"/>
        <v>0</v>
      </c>
      <c r="R798" s="332"/>
      <c r="S798" s="37" t="str">
        <f t="shared" ca="1" si="379"/>
        <v/>
      </c>
      <c r="T798" s="41" t="str">
        <f t="shared" ca="1" si="380"/>
        <v/>
      </c>
      <c r="U798" s="39" t="str">
        <f t="shared" si="369"/>
        <v/>
      </c>
      <c r="V798" s="39" t="str">
        <f t="shared" ca="1" si="390"/>
        <v/>
      </c>
      <c r="W798" s="39">
        <f t="shared" ca="1" si="370"/>
        <v>0</v>
      </c>
      <c r="X798" s="40"/>
      <c r="Y798" s="39">
        <f t="shared" ca="1" si="391"/>
        <v>0</v>
      </c>
      <c r="Z798" s="327"/>
      <c r="AA798" s="37" t="str">
        <f t="shared" ca="1" si="381"/>
        <v/>
      </c>
      <c r="AB798" s="41" t="str">
        <f t="shared" ca="1" si="382"/>
        <v/>
      </c>
      <c r="AC798" s="39" t="str">
        <f t="shared" si="371"/>
        <v/>
      </c>
      <c r="AD798" s="39" t="str">
        <f t="shared" ca="1" si="392"/>
        <v/>
      </c>
      <c r="AE798" s="39" t="str">
        <f t="shared" ca="1" si="383"/>
        <v/>
      </c>
      <c r="AF798" s="40"/>
      <c r="AG798" s="39">
        <f t="shared" ca="1" si="393"/>
        <v>0</v>
      </c>
      <c r="AH798" s="339"/>
      <c r="AI798" s="37" t="str">
        <f t="shared" ca="1" si="384"/>
        <v/>
      </c>
      <c r="AJ798" s="41" t="str">
        <f t="shared" ca="1" si="385"/>
        <v/>
      </c>
      <c r="AK798" s="39" t="str">
        <f t="shared" si="372"/>
        <v/>
      </c>
      <c r="AL798" s="39" t="str">
        <f t="shared" ca="1" si="394"/>
        <v/>
      </c>
      <c r="AM798" s="39" t="str">
        <f t="shared" ca="1" si="386"/>
        <v/>
      </c>
      <c r="AN798" s="40"/>
      <c r="AO798" s="39">
        <f t="shared" ca="1" si="395"/>
        <v>0</v>
      </c>
      <c r="AP798" s="339"/>
      <c r="AW798" s="329"/>
      <c r="BI798" s="329"/>
      <c r="BJ798" s="329"/>
      <c r="BK798" s="329"/>
      <c r="BL798" s="329"/>
      <c r="BM798" s="329"/>
      <c r="BN798" s="329"/>
      <c r="BO798" s="329"/>
      <c r="BP798" s="329"/>
      <c r="BQ798" s="329"/>
      <c r="BR798" s="329"/>
      <c r="BS798" s="329"/>
      <c r="BT798" s="329"/>
      <c r="BU798" s="329"/>
      <c r="BV798" s="329"/>
      <c r="BW798" s="325"/>
      <c r="BX798" s="325"/>
      <c r="BY798" s="325"/>
      <c r="BZ798" s="325"/>
      <c r="CA798" s="325"/>
      <c r="CB798" s="325"/>
      <c r="CC798" s="325"/>
      <c r="CD798" s="325"/>
      <c r="CE798" s="325"/>
      <c r="CF798" s="325"/>
      <c r="CG798" s="325"/>
      <c r="CH798" s="325"/>
      <c r="CI798" s="325"/>
      <c r="CJ798" s="325"/>
      <c r="CK798" s="325"/>
      <c r="CL798" s="325"/>
      <c r="CM798" s="325"/>
      <c r="CN798" s="325"/>
      <c r="CO798" s="325"/>
      <c r="CP798" s="325"/>
      <c r="CQ798" s="325"/>
      <c r="CR798" s="325"/>
      <c r="CS798" s="325"/>
      <c r="CT798" s="325"/>
      <c r="CU798" s="325"/>
      <c r="CV798" s="325"/>
      <c r="CW798" s="325"/>
      <c r="CX798" s="325"/>
    </row>
    <row r="799" spans="1:102" s="36" customFormat="1" ht="15" hidden="1" customHeight="1">
      <c r="A799" s="329"/>
      <c r="B799" s="37" t="str">
        <f t="shared" ca="1" si="373"/>
        <v/>
      </c>
      <c r="C799" s="41" t="str">
        <f t="shared" ca="1" si="374"/>
        <v/>
      </c>
      <c r="D799" s="39" t="str">
        <f t="shared" ca="1" si="375"/>
        <v/>
      </c>
      <c r="E799" s="39" t="str">
        <f t="shared" ca="1" si="387"/>
        <v/>
      </c>
      <c r="F799" s="39" t="str">
        <f t="shared" ca="1" si="376"/>
        <v/>
      </c>
      <c r="G799" s="101"/>
      <c r="H799" s="39">
        <f t="shared" ca="1" si="367"/>
        <v>0</v>
      </c>
      <c r="J799" s="332"/>
      <c r="K799" s="37" t="str">
        <f t="shared" ca="1" si="377"/>
        <v/>
      </c>
      <c r="L799" s="41" t="str">
        <f t="shared" ca="1" si="378"/>
        <v/>
      </c>
      <c r="M799" s="39" t="str">
        <f t="shared" si="368"/>
        <v/>
      </c>
      <c r="N799" s="39" t="str">
        <f t="shared" ca="1" si="388"/>
        <v/>
      </c>
      <c r="O799" s="39">
        <f ca="1">ROUND(Q798*$O$5/payments_per_year,2)</f>
        <v>0</v>
      </c>
      <c r="P799" s="101"/>
      <c r="Q799" s="39">
        <f t="shared" ca="1" si="389"/>
        <v>0</v>
      </c>
      <c r="R799" s="332"/>
      <c r="S799" s="37" t="str">
        <f t="shared" ca="1" si="379"/>
        <v/>
      </c>
      <c r="T799" s="41" t="str">
        <f t="shared" ca="1" si="380"/>
        <v/>
      </c>
      <c r="U799" s="39" t="str">
        <f t="shared" si="369"/>
        <v/>
      </c>
      <c r="V799" s="39" t="str">
        <f t="shared" ca="1" si="390"/>
        <v/>
      </c>
      <c r="W799" s="39">
        <f t="shared" ca="1" si="370"/>
        <v>0</v>
      </c>
      <c r="X799" s="40"/>
      <c r="Y799" s="39">
        <f t="shared" ca="1" si="391"/>
        <v>0</v>
      </c>
      <c r="Z799" s="327"/>
      <c r="AA799" s="37" t="str">
        <f t="shared" ca="1" si="381"/>
        <v/>
      </c>
      <c r="AB799" s="41" t="str">
        <f t="shared" ca="1" si="382"/>
        <v/>
      </c>
      <c r="AC799" s="39" t="str">
        <f t="shared" si="371"/>
        <v/>
      </c>
      <c r="AD799" s="39" t="str">
        <f t="shared" ca="1" si="392"/>
        <v/>
      </c>
      <c r="AE799" s="39" t="str">
        <f t="shared" ca="1" si="383"/>
        <v/>
      </c>
      <c r="AF799" s="40"/>
      <c r="AG799" s="39">
        <f t="shared" ca="1" si="393"/>
        <v>0</v>
      </c>
      <c r="AH799" s="339"/>
      <c r="AI799" s="37" t="str">
        <f t="shared" ca="1" si="384"/>
        <v/>
      </c>
      <c r="AJ799" s="41" t="str">
        <f t="shared" ca="1" si="385"/>
        <v/>
      </c>
      <c r="AK799" s="39" t="str">
        <f t="shared" si="372"/>
        <v/>
      </c>
      <c r="AL799" s="39" t="str">
        <f t="shared" ca="1" si="394"/>
        <v/>
      </c>
      <c r="AM799" s="39" t="str">
        <f t="shared" ca="1" si="386"/>
        <v/>
      </c>
      <c r="AN799" s="40"/>
      <c r="AO799" s="39">
        <f t="shared" ca="1" si="395"/>
        <v>0</v>
      </c>
      <c r="AP799" s="339"/>
      <c r="AW799" s="329"/>
      <c r="BI799" s="329"/>
      <c r="BJ799" s="329"/>
      <c r="BK799" s="329"/>
      <c r="BL799" s="329"/>
      <c r="BM799" s="329"/>
      <c r="BN799" s="329"/>
      <c r="BO799" s="329"/>
      <c r="BP799" s="329"/>
      <c r="BQ799" s="329"/>
      <c r="BR799" s="329"/>
      <c r="BS799" s="329"/>
      <c r="BT799" s="329"/>
      <c r="BU799" s="329"/>
      <c r="BV799" s="329"/>
      <c r="BW799" s="325"/>
      <c r="BX799" s="325"/>
      <c r="BY799" s="325"/>
      <c r="BZ799" s="325"/>
      <c r="CA799" s="325"/>
      <c r="CB799" s="325"/>
      <c r="CC799" s="325"/>
      <c r="CD799" s="325"/>
      <c r="CE799" s="325"/>
      <c r="CF799" s="325"/>
      <c r="CG799" s="325"/>
      <c r="CH799" s="325"/>
      <c r="CI799" s="325"/>
      <c r="CJ799" s="325"/>
      <c r="CK799" s="325"/>
      <c r="CL799" s="325"/>
      <c r="CM799" s="325"/>
      <c r="CN799" s="325"/>
      <c r="CO799" s="325"/>
      <c r="CP799" s="325"/>
      <c r="CQ799" s="325"/>
      <c r="CR799" s="325"/>
      <c r="CS799" s="325"/>
      <c r="CT799" s="325"/>
      <c r="CU799" s="325"/>
      <c r="CV799" s="325"/>
      <c r="CW799" s="325"/>
      <c r="CX799" s="325"/>
    </row>
    <row r="800" spans="1:102" s="36" customFormat="1" ht="15" hidden="1" customHeight="1">
      <c r="A800" s="329"/>
      <c r="B800" s="37" t="str">
        <f t="shared" ca="1" si="373"/>
        <v/>
      </c>
      <c r="C800" s="41" t="str">
        <f t="shared" ca="1" si="374"/>
        <v/>
      </c>
      <c r="D800" s="39" t="str">
        <f t="shared" ca="1" si="375"/>
        <v/>
      </c>
      <c r="E800" s="39" t="str">
        <f t="shared" ca="1" si="387"/>
        <v/>
      </c>
      <c r="F800" s="39" t="str">
        <f t="shared" ca="1" si="376"/>
        <v/>
      </c>
      <c r="G800" s="101"/>
      <c r="H800" s="39">
        <f t="shared" ca="1" si="367"/>
        <v>0</v>
      </c>
      <c r="J800" s="332"/>
      <c r="K800" s="37" t="str">
        <f t="shared" ca="1" si="377"/>
        <v/>
      </c>
      <c r="L800" s="41" t="str">
        <f t="shared" ca="1" si="378"/>
        <v/>
      </c>
      <c r="M800" s="39" t="str">
        <f t="shared" si="368"/>
        <v/>
      </c>
      <c r="N800" s="39" t="str">
        <f t="shared" ca="1" si="388"/>
        <v/>
      </c>
      <c r="O800" s="39" t="str">
        <f ca="1">IF(L800="","",ROUND(Q799*$O$5/payments_per_year,2))</f>
        <v/>
      </c>
      <c r="P800" s="101"/>
      <c r="Q800" s="39">
        <f t="shared" ca="1" si="389"/>
        <v>0</v>
      </c>
      <c r="R800" s="332"/>
      <c r="S800" s="37" t="str">
        <f t="shared" ca="1" si="379"/>
        <v/>
      </c>
      <c r="T800" s="41" t="str">
        <f t="shared" ca="1" si="380"/>
        <v/>
      </c>
      <c r="U800" s="39" t="str">
        <f t="shared" si="369"/>
        <v/>
      </c>
      <c r="V800" s="39" t="str">
        <f t="shared" ca="1" si="390"/>
        <v/>
      </c>
      <c r="W800" s="39">
        <f t="shared" ca="1" si="370"/>
        <v>0</v>
      </c>
      <c r="X800" s="40"/>
      <c r="Y800" s="39">
        <f t="shared" ca="1" si="391"/>
        <v>0</v>
      </c>
      <c r="Z800" s="327"/>
      <c r="AA800" s="37" t="str">
        <f t="shared" ca="1" si="381"/>
        <v/>
      </c>
      <c r="AB800" s="41" t="str">
        <f t="shared" ca="1" si="382"/>
        <v/>
      </c>
      <c r="AC800" s="39" t="str">
        <f t="shared" si="371"/>
        <v/>
      </c>
      <c r="AD800" s="39" t="str">
        <f t="shared" ca="1" si="392"/>
        <v/>
      </c>
      <c r="AE800" s="39" t="str">
        <f t="shared" ca="1" si="383"/>
        <v/>
      </c>
      <c r="AF800" s="40"/>
      <c r="AG800" s="39">
        <f t="shared" ca="1" si="393"/>
        <v>0</v>
      </c>
      <c r="AH800" s="339"/>
      <c r="AI800" s="37" t="str">
        <f t="shared" ca="1" si="384"/>
        <v/>
      </c>
      <c r="AJ800" s="41" t="str">
        <f t="shared" ca="1" si="385"/>
        <v/>
      </c>
      <c r="AK800" s="39" t="str">
        <f t="shared" si="372"/>
        <v/>
      </c>
      <c r="AL800" s="39" t="str">
        <f t="shared" ca="1" si="394"/>
        <v/>
      </c>
      <c r="AM800" s="39" t="str">
        <f t="shared" ca="1" si="386"/>
        <v/>
      </c>
      <c r="AN800" s="40"/>
      <c r="AO800" s="39">
        <f t="shared" ca="1" si="395"/>
        <v>0</v>
      </c>
      <c r="AP800" s="339"/>
      <c r="AW800" s="329"/>
      <c r="BI800" s="329"/>
      <c r="BJ800" s="329"/>
      <c r="BK800" s="329"/>
      <c r="BL800" s="329"/>
      <c r="BM800" s="329"/>
      <c r="BN800" s="329"/>
      <c r="BO800" s="329"/>
      <c r="BP800" s="329"/>
      <c r="BQ800" s="329"/>
      <c r="BR800" s="329"/>
      <c r="BS800" s="329"/>
      <c r="BT800" s="329"/>
      <c r="BU800" s="329"/>
      <c r="BV800" s="329"/>
      <c r="BW800" s="325"/>
      <c r="BX800" s="325"/>
      <c r="BY800" s="325"/>
      <c r="BZ800" s="325"/>
      <c r="CA800" s="325"/>
      <c r="CB800" s="325"/>
      <c r="CC800" s="325"/>
      <c r="CD800" s="325"/>
      <c r="CE800" s="325"/>
      <c r="CF800" s="325"/>
      <c r="CG800" s="325"/>
      <c r="CH800" s="325"/>
      <c r="CI800" s="325"/>
      <c r="CJ800" s="325"/>
      <c r="CK800" s="325"/>
      <c r="CL800" s="325"/>
      <c r="CM800" s="325"/>
      <c r="CN800" s="325"/>
      <c r="CO800" s="325"/>
      <c r="CP800" s="325"/>
      <c r="CQ800" s="325"/>
      <c r="CR800" s="325"/>
      <c r="CS800" s="325"/>
      <c r="CT800" s="325"/>
      <c r="CU800" s="325"/>
      <c r="CV800" s="325"/>
      <c r="CW800" s="325"/>
      <c r="CX800" s="325"/>
    </row>
    <row r="801" spans="1:102" s="36" customFormat="1" ht="15" hidden="1" customHeight="1">
      <c r="A801" s="329"/>
      <c r="B801" s="37" t="str">
        <f t="shared" ca="1" si="373"/>
        <v/>
      </c>
      <c r="C801" s="41" t="str">
        <f t="shared" ca="1" si="374"/>
        <v/>
      </c>
      <c r="D801" s="39" t="str">
        <f t="shared" ca="1" si="375"/>
        <v/>
      </c>
      <c r="E801" s="39" t="str">
        <f t="shared" ca="1" si="387"/>
        <v/>
      </c>
      <c r="F801" s="39" t="str">
        <f t="shared" ca="1" si="376"/>
        <v/>
      </c>
      <c r="G801" s="101"/>
      <c r="H801" s="39">
        <f t="shared" ca="1" si="367"/>
        <v>0</v>
      </c>
      <c r="J801" s="332"/>
      <c r="K801" s="37" t="str">
        <f t="shared" ca="1" si="377"/>
        <v/>
      </c>
      <c r="L801" s="41" t="str">
        <f t="shared" ca="1" si="378"/>
        <v/>
      </c>
      <c r="M801" s="39" t="str">
        <f t="shared" si="368"/>
        <v/>
      </c>
      <c r="N801" s="39" t="str">
        <f t="shared" ca="1" si="388"/>
        <v/>
      </c>
      <c r="O801" s="39">
        <f ca="1">ROUND(Q800*$O$5/payments_per_year,2)</f>
        <v>0</v>
      </c>
      <c r="P801" s="101"/>
      <c r="Q801" s="39">
        <f t="shared" ca="1" si="389"/>
        <v>0</v>
      </c>
      <c r="R801" s="332"/>
      <c r="S801" s="37" t="str">
        <f t="shared" ca="1" si="379"/>
        <v/>
      </c>
      <c r="T801" s="41" t="str">
        <f t="shared" ca="1" si="380"/>
        <v/>
      </c>
      <c r="U801" s="39" t="str">
        <f t="shared" si="369"/>
        <v/>
      </c>
      <c r="V801" s="39" t="str">
        <f t="shared" ca="1" si="390"/>
        <v/>
      </c>
      <c r="W801" s="39">
        <f t="shared" ca="1" si="370"/>
        <v>0</v>
      </c>
      <c r="X801" s="40"/>
      <c r="Y801" s="39">
        <f t="shared" ca="1" si="391"/>
        <v>0</v>
      </c>
      <c r="Z801" s="327"/>
      <c r="AA801" s="37" t="str">
        <f t="shared" ca="1" si="381"/>
        <v/>
      </c>
      <c r="AB801" s="41" t="str">
        <f t="shared" ca="1" si="382"/>
        <v/>
      </c>
      <c r="AC801" s="39" t="str">
        <f t="shared" si="371"/>
        <v/>
      </c>
      <c r="AD801" s="39" t="str">
        <f t="shared" ca="1" si="392"/>
        <v/>
      </c>
      <c r="AE801" s="39" t="str">
        <f t="shared" ca="1" si="383"/>
        <v/>
      </c>
      <c r="AF801" s="40"/>
      <c r="AG801" s="39">
        <f t="shared" ca="1" si="393"/>
        <v>0</v>
      </c>
      <c r="AH801" s="339"/>
      <c r="AI801" s="37" t="str">
        <f t="shared" ca="1" si="384"/>
        <v/>
      </c>
      <c r="AJ801" s="41" t="str">
        <f t="shared" ca="1" si="385"/>
        <v/>
      </c>
      <c r="AK801" s="39" t="str">
        <f t="shared" si="372"/>
        <v/>
      </c>
      <c r="AL801" s="39" t="str">
        <f t="shared" ca="1" si="394"/>
        <v/>
      </c>
      <c r="AM801" s="39" t="str">
        <f t="shared" ca="1" si="386"/>
        <v/>
      </c>
      <c r="AN801" s="40"/>
      <c r="AO801" s="39">
        <f t="shared" ca="1" si="395"/>
        <v>0</v>
      </c>
      <c r="AP801" s="339"/>
      <c r="AW801" s="329"/>
      <c r="BI801" s="329"/>
      <c r="BJ801" s="329"/>
      <c r="BK801" s="329"/>
      <c r="BL801" s="329"/>
      <c r="BM801" s="329"/>
      <c r="BN801" s="329"/>
      <c r="BO801" s="329"/>
      <c r="BP801" s="329"/>
      <c r="BQ801" s="329"/>
      <c r="BR801" s="329"/>
      <c r="BS801" s="329"/>
      <c r="BT801" s="329"/>
      <c r="BU801" s="329"/>
      <c r="BV801" s="329"/>
      <c r="BW801" s="325"/>
      <c r="BX801" s="325"/>
      <c r="BY801" s="325"/>
      <c r="BZ801" s="325"/>
      <c r="CA801" s="325"/>
      <c r="CB801" s="325"/>
      <c r="CC801" s="325"/>
      <c r="CD801" s="325"/>
      <c r="CE801" s="325"/>
      <c r="CF801" s="325"/>
      <c r="CG801" s="325"/>
      <c r="CH801" s="325"/>
      <c r="CI801" s="325"/>
      <c r="CJ801" s="325"/>
      <c r="CK801" s="325"/>
      <c r="CL801" s="325"/>
      <c r="CM801" s="325"/>
      <c r="CN801" s="325"/>
      <c r="CO801" s="325"/>
      <c r="CP801" s="325"/>
      <c r="CQ801" s="325"/>
      <c r="CR801" s="325"/>
      <c r="CS801" s="325"/>
      <c r="CT801" s="325"/>
      <c r="CU801" s="325"/>
      <c r="CV801" s="325"/>
      <c r="CW801" s="325"/>
      <c r="CX801" s="325"/>
    </row>
    <row r="802" spans="1:102" s="36" customFormat="1" ht="15" hidden="1" customHeight="1">
      <c r="A802" s="329"/>
      <c r="B802" s="37" t="str">
        <f t="shared" ca="1" si="373"/>
        <v/>
      </c>
      <c r="C802" s="41" t="str">
        <f t="shared" ca="1" si="374"/>
        <v/>
      </c>
      <c r="D802" s="39" t="str">
        <f t="shared" ca="1" si="375"/>
        <v/>
      </c>
      <c r="E802" s="39" t="str">
        <f t="shared" ca="1" si="387"/>
        <v/>
      </c>
      <c r="F802" s="39" t="str">
        <f t="shared" ca="1" si="376"/>
        <v/>
      </c>
      <c r="G802" s="101"/>
      <c r="H802" s="39">
        <f t="shared" ca="1" si="367"/>
        <v>0</v>
      </c>
      <c r="J802" s="332"/>
      <c r="K802" s="37" t="str">
        <f t="shared" ca="1" si="377"/>
        <v/>
      </c>
      <c r="L802" s="41" t="str">
        <f t="shared" ca="1" si="378"/>
        <v/>
      </c>
      <c r="M802" s="39" t="str">
        <f t="shared" si="368"/>
        <v/>
      </c>
      <c r="N802" s="39" t="str">
        <f t="shared" ca="1" si="388"/>
        <v/>
      </c>
      <c r="O802" s="39" t="str">
        <f ca="1">IF(L802="","",ROUND(Q801*$O$5/payments_per_year,2))</f>
        <v/>
      </c>
      <c r="P802" s="101"/>
      <c r="Q802" s="39">
        <f t="shared" ca="1" si="389"/>
        <v>0</v>
      </c>
      <c r="R802" s="332"/>
      <c r="S802" s="37" t="str">
        <f t="shared" ca="1" si="379"/>
        <v/>
      </c>
      <c r="T802" s="41" t="str">
        <f t="shared" ca="1" si="380"/>
        <v/>
      </c>
      <c r="U802" s="39" t="str">
        <f t="shared" si="369"/>
        <v/>
      </c>
      <c r="V802" s="39" t="str">
        <f t="shared" ca="1" si="390"/>
        <v/>
      </c>
      <c r="W802" s="39">
        <f t="shared" ca="1" si="370"/>
        <v>0</v>
      </c>
      <c r="X802" s="40"/>
      <c r="Y802" s="39">
        <f t="shared" ca="1" si="391"/>
        <v>0</v>
      </c>
      <c r="Z802" s="327"/>
      <c r="AA802" s="37" t="str">
        <f t="shared" ca="1" si="381"/>
        <v/>
      </c>
      <c r="AB802" s="41" t="str">
        <f t="shared" ca="1" si="382"/>
        <v/>
      </c>
      <c r="AC802" s="39" t="str">
        <f t="shared" si="371"/>
        <v/>
      </c>
      <c r="AD802" s="39" t="str">
        <f t="shared" ca="1" si="392"/>
        <v/>
      </c>
      <c r="AE802" s="39" t="str">
        <f t="shared" ca="1" si="383"/>
        <v/>
      </c>
      <c r="AF802" s="40"/>
      <c r="AG802" s="39">
        <f t="shared" ca="1" si="393"/>
        <v>0</v>
      </c>
      <c r="AH802" s="339"/>
      <c r="AI802" s="37" t="str">
        <f t="shared" ca="1" si="384"/>
        <v/>
      </c>
      <c r="AJ802" s="41" t="str">
        <f t="shared" ca="1" si="385"/>
        <v/>
      </c>
      <c r="AK802" s="39" t="str">
        <f t="shared" si="372"/>
        <v/>
      </c>
      <c r="AL802" s="39" t="str">
        <f t="shared" ca="1" si="394"/>
        <v/>
      </c>
      <c r="AM802" s="39" t="str">
        <f t="shared" ca="1" si="386"/>
        <v/>
      </c>
      <c r="AN802" s="40"/>
      <c r="AO802" s="39">
        <f t="shared" ca="1" si="395"/>
        <v>0</v>
      </c>
      <c r="AP802" s="339"/>
      <c r="AW802" s="329"/>
      <c r="BI802" s="329"/>
      <c r="BJ802" s="329"/>
      <c r="BK802" s="329"/>
      <c r="BL802" s="329"/>
      <c r="BM802" s="329"/>
      <c r="BN802" s="329"/>
      <c r="BO802" s="329"/>
      <c r="BP802" s="329"/>
      <c r="BQ802" s="329"/>
      <c r="BR802" s="329"/>
      <c r="BS802" s="329"/>
      <c r="BT802" s="329"/>
      <c r="BU802" s="329"/>
      <c r="BV802" s="329"/>
      <c r="BW802" s="325"/>
      <c r="BX802" s="325"/>
      <c r="BY802" s="325"/>
      <c r="BZ802" s="325"/>
      <c r="CA802" s="325"/>
      <c r="CB802" s="325"/>
      <c r="CC802" s="325"/>
      <c r="CD802" s="325"/>
      <c r="CE802" s="325"/>
      <c r="CF802" s="325"/>
      <c r="CG802" s="325"/>
      <c r="CH802" s="325"/>
      <c r="CI802" s="325"/>
      <c r="CJ802" s="325"/>
      <c r="CK802" s="325"/>
      <c r="CL802" s="325"/>
      <c r="CM802" s="325"/>
      <c r="CN802" s="325"/>
      <c r="CO802" s="325"/>
      <c r="CP802" s="325"/>
      <c r="CQ802" s="325"/>
      <c r="CR802" s="325"/>
      <c r="CS802" s="325"/>
      <c r="CT802" s="325"/>
      <c r="CU802" s="325"/>
      <c r="CV802" s="325"/>
      <c r="CW802" s="325"/>
      <c r="CX802" s="325"/>
    </row>
    <row r="803" spans="1:102" s="36" customFormat="1" ht="15" hidden="1" customHeight="1">
      <c r="A803" s="329"/>
      <c r="B803" s="37" t="str">
        <f t="shared" ca="1" si="373"/>
        <v/>
      </c>
      <c r="C803" s="41" t="str">
        <f t="shared" ca="1" si="374"/>
        <v/>
      </c>
      <c r="D803" s="39" t="str">
        <f t="shared" ca="1" si="375"/>
        <v/>
      </c>
      <c r="E803" s="39" t="str">
        <f t="shared" ca="1" si="387"/>
        <v/>
      </c>
      <c r="F803" s="39" t="str">
        <f t="shared" ca="1" si="376"/>
        <v/>
      </c>
      <c r="G803" s="101"/>
      <c r="H803" s="39">
        <f t="shared" ca="1" si="367"/>
        <v>0</v>
      </c>
      <c r="J803" s="332"/>
      <c r="K803" s="37" t="str">
        <f t="shared" ca="1" si="377"/>
        <v/>
      </c>
      <c r="L803" s="41" t="str">
        <f t="shared" ca="1" si="378"/>
        <v/>
      </c>
      <c r="M803" s="39" t="str">
        <f t="shared" si="368"/>
        <v/>
      </c>
      <c r="N803" s="39" t="str">
        <f t="shared" ca="1" si="388"/>
        <v/>
      </c>
      <c r="O803" s="39">
        <f ca="1">ROUND(Q802*$O$5/payments_per_year,2)</f>
        <v>0</v>
      </c>
      <c r="P803" s="101"/>
      <c r="Q803" s="39">
        <f t="shared" ca="1" si="389"/>
        <v>0</v>
      </c>
      <c r="R803" s="332"/>
      <c r="S803" s="37" t="str">
        <f t="shared" ca="1" si="379"/>
        <v/>
      </c>
      <c r="T803" s="41" t="str">
        <f t="shared" ca="1" si="380"/>
        <v/>
      </c>
      <c r="U803" s="39" t="str">
        <f t="shared" si="369"/>
        <v/>
      </c>
      <c r="V803" s="39" t="str">
        <f t="shared" ca="1" si="390"/>
        <v/>
      </c>
      <c r="W803" s="39">
        <f t="shared" ca="1" si="370"/>
        <v>0</v>
      </c>
      <c r="X803" s="40"/>
      <c r="Y803" s="39">
        <f t="shared" ca="1" si="391"/>
        <v>0</v>
      </c>
      <c r="Z803" s="327"/>
      <c r="AA803" s="37" t="str">
        <f t="shared" ca="1" si="381"/>
        <v/>
      </c>
      <c r="AB803" s="41" t="str">
        <f t="shared" ca="1" si="382"/>
        <v/>
      </c>
      <c r="AC803" s="39" t="str">
        <f t="shared" si="371"/>
        <v/>
      </c>
      <c r="AD803" s="39" t="str">
        <f t="shared" ca="1" si="392"/>
        <v/>
      </c>
      <c r="AE803" s="39" t="str">
        <f t="shared" ca="1" si="383"/>
        <v/>
      </c>
      <c r="AF803" s="40"/>
      <c r="AG803" s="39">
        <f t="shared" ca="1" si="393"/>
        <v>0</v>
      </c>
      <c r="AH803" s="339"/>
      <c r="AI803" s="37" t="str">
        <f t="shared" ca="1" si="384"/>
        <v/>
      </c>
      <c r="AJ803" s="41" t="str">
        <f t="shared" ca="1" si="385"/>
        <v/>
      </c>
      <c r="AK803" s="39" t="str">
        <f t="shared" si="372"/>
        <v/>
      </c>
      <c r="AL803" s="39" t="str">
        <f t="shared" ca="1" si="394"/>
        <v/>
      </c>
      <c r="AM803" s="39" t="str">
        <f t="shared" ca="1" si="386"/>
        <v/>
      </c>
      <c r="AN803" s="40"/>
      <c r="AO803" s="39">
        <f t="shared" ca="1" si="395"/>
        <v>0</v>
      </c>
      <c r="AP803" s="339"/>
      <c r="AW803" s="329"/>
      <c r="BI803" s="329"/>
      <c r="BJ803" s="329"/>
      <c r="BK803" s="329"/>
      <c r="BL803" s="329"/>
      <c r="BM803" s="329"/>
      <c r="BN803" s="329"/>
      <c r="BO803" s="329"/>
      <c r="BP803" s="329"/>
      <c r="BQ803" s="329"/>
      <c r="BR803" s="329"/>
      <c r="BS803" s="329"/>
      <c r="BT803" s="329"/>
      <c r="BU803" s="329"/>
      <c r="BV803" s="329"/>
      <c r="BW803" s="325"/>
      <c r="BX803" s="325"/>
      <c r="BY803" s="325"/>
      <c r="BZ803" s="325"/>
      <c r="CA803" s="325"/>
      <c r="CB803" s="325"/>
      <c r="CC803" s="325"/>
      <c r="CD803" s="325"/>
      <c r="CE803" s="325"/>
      <c r="CF803" s="325"/>
      <c r="CG803" s="325"/>
      <c r="CH803" s="325"/>
      <c r="CI803" s="325"/>
      <c r="CJ803" s="325"/>
      <c r="CK803" s="325"/>
      <c r="CL803" s="325"/>
      <c r="CM803" s="325"/>
      <c r="CN803" s="325"/>
      <c r="CO803" s="325"/>
      <c r="CP803" s="325"/>
      <c r="CQ803" s="325"/>
      <c r="CR803" s="325"/>
      <c r="CS803" s="325"/>
      <c r="CT803" s="325"/>
      <c r="CU803" s="325"/>
      <c r="CV803" s="325"/>
      <c r="CW803" s="325"/>
      <c r="CX803" s="325"/>
    </row>
    <row r="804" spans="1:102" s="36" customFormat="1" ht="15" hidden="1" customHeight="1">
      <c r="A804" s="329"/>
      <c r="B804" s="37" t="str">
        <f t="shared" ca="1" si="373"/>
        <v/>
      </c>
      <c r="C804" s="41" t="str">
        <f t="shared" ca="1" si="374"/>
        <v/>
      </c>
      <c r="D804" s="39" t="str">
        <f t="shared" ca="1" si="375"/>
        <v/>
      </c>
      <c r="E804" s="39" t="str">
        <f t="shared" ca="1" si="387"/>
        <v/>
      </c>
      <c r="F804" s="39" t="str">
        <f t="shared" ca="1" si="376"/>
        <v/>
      </c>
      <c r="G804" s="101"/>
      <c r="H804" s="39">
        <f t="shared" ca="1" si="367"/>
        <v>0</v>
      </c>
      <c r="J804" s="332"/>
      <c r="K804" s="37" t="str">
        <f t="shared" ca="1" si="377"/>
        <v/>
      </c>
      <c r="L804" s="41" t="str">
        <f t="shared" ca="1" si="378"/>
        <v/>
      </c>
      <c r="M804" s="39" t="str">
        <f t="shared" si="368"/>
        <v/>
      </c>
      <c r="N804" s="39" t="str">
        <f t="shared" ca="1" si="388"/>
        <v/>
      </c>
      <c r="O804" s="39" t="str">
        <f ca="1">IF(L804="","",ROUND(Q803*$O$5/payments_per_year,2))</f>
        <v/>
      </c>
      <c r="P804" s="101"/>
      <c r="Q804" s="39">
        <f t="shared" ca="1" si="389"/>
        <v>0</v>
      </c>
      <c r="R804" s="332"/>
      <c r="S804" s="37" t="str">
        <f t="shared" ca="1" si="379"/>
        <v/>
      </c>
      <c r="T804" s="41" t="str">
        <f t="shared" ca="1" si="380"/>
        <v/>
      </c>
      <c r="U804" s="39" t="str">
        <f t="shared" si="369"/>
        <v/>
      </c>
      <c r="V804" s="39" t="str">
        <f t="shared" ca="1" si="390"/>
        <v/>
      </c>
      <c r="W804" s="39">
        <f t="shared" ca="1" si="370"/>
        <v>0</v>
      </c>
      <c r="X804" s="40"/>
      <c r="Y804" s="39">
        <f t="shared" ca="1" si="391"/>
        <v>0</v>
      </c>
      <c r="Z804" s="327"/>
      <c r="AA804" s="37" t="str">
        <f t="shared" ca="1" si="381"/>
        <v/>
      </c>
      <c r="AB804" s="41" t="str">
        <f t="shared" ca="1" si="382"/>
        <v/>
      </c>
      <c r="AC804" s="39" t="str">
        <f t="shared" si="371"/>
        <v/>
      </c>
      <c r="AD804" s="39" t="str">
        <f t="shared" ca="1" si="392"/>
        <v/>
      </c>
      <c r="AE804" s="39" t="str">
        <f t="shared" ca="1" si="383"/>
        <v/>
      </c>
      <c r="AF804" s="40"/>
      <c r="AG804" s="39">
        <f t="shared" ca="1" si="393"/>
        <v>0</v>
      </c>
      <c r="AH804" s="339"/>
      <c r="AI804" s="37" t="str">
        <f t="shared" ca="1" si="384"/>
        <v/>
      </c>
      <c r="AJ804" s="41" t="str">
        <f t="shared" ca="1" si="385"/>
        <v/>
      </c>
      <c r="AK804" s="39" t="str">
        <f t="shared" si="372"/>
        <v/>
      </c>
      <c r="AL804" s="39" t="str">
        <f t="shared" ca="1" si="394"/>
        <v/>
      </c>
      <c r="AM804" s="39" t="str">
        <f t="shared" ca="1" si="386"/>
        <v/>
      </c>
      <c r="AN804" s="40"/>
      <c r="AO804" s="39">
        <f t="shared" ca="1" si="395"/>
        <v>0</v>
      </c>
      <c r="AP804" s="339"/>
      <c r="AW804" s="329"/>
      <c r="BI804" s="329"/>
      <c r="BJ804" s="329"/>
      <c r="BK804" s="329"/>
      <c r="BL804" s="329"/>
      <c r="BM804" s="329"/>
      <c r="BN804" s="329"/>
      <c r="BO804" s="329"/>
      <c r="BP804" s="329"/>
      <c r="BQ804" s="329"/>
      <c r="BR804" s="329"/>
      <c r="BS804" s="329"/>
      <c r="BT804" s="329"/>
      <c r="BU804" s="329"/>
      <c r="BV804" s="329"/>
      <c r="BW804" s="325"/>
      <c r="BX804" s="325"/>
      <c r="BY804" s="325"/>
      <c r="BZ804" s="325"/>
      <c r="CA804" s="325"/>
      <c r="CB804" s="325"/>
      <c r="CC804" s="325"/>
      <c r="CD804" s="325"/>
      <c r="CE804" s="325"/>
      <c r="CF804" s="325"/>
      <c r="CG804" s="325"/>
      <c r="CH804" s="325"/>
      <c r="CI804" s="325"/>
      <c r="CJ804" s="325"/>
      <c r="CK804" s="325"/>
      <c r="CL804" s="325"/>
      <c r="CM804" s="325"/>
      <c r="CN804" s="325"/>
      <c r="CO804" s="325"/>
      <c r="CP804" s="325"/>
      <c r="CQ804" s="325"/>
      <c r="CR804" s="325"/>
      <c r="CS804" s="325"/>
      <c r="CT804" s="325"/>
      <c r="CU804" s="325"/>
      <c r="CV804" s="325"/>
      <c r="CW804" s="325"/>
      <c r="CX804" s="325"/>
    </row>
    <row r="805" spans="1:102" s="36" customFormat="1" ht="15" hidden="1" customHeight="1">
      <c r="A805" s="329"/>
      <c r="B805" s="37" t="str">
        <f t="shared" ca="1" si="373"/>
        <v/>
      </c>
      <c r="C805" s="41" t="str">
        <f t="shared" ca="1" si="374"/>
        <v/>
      </c>
      <c r="D805" s="39" t="str">
        <f t="shared" ca="1" si="375"/>
        <v/>
      </c>
      <c r="E805" s="39" t="str">
        <f t="shared" ca="1" si="387"/>
        <v/>
      </c>
      <c r="F805" s="39" t="str">
        <f t="shared" ca="1" si="376"/>
        <v/>
      </c>
      <c r="G805" s="101"/>
      <c r="H805" s="39">
        <f t="shared" ca="1" si="367"/>
        <v>0</v>
      </c>
      <c r="J805" s="332"/>
      <c r="K805" s="37" t="str">
        <f t="shared" ca="1" si="377"/>
        <v/>
      </c>
      <c r="L805" s="41" t="str">
        <f t="shared" ca="1" si="378"/>
        <v/>
      </c>
      <c r="M805" s="39" t="str">
        <f t="shared" si="368"/>
        <v/>
      </c>
      <c r="N805" s="39" t="str">
        <f t="shared" ca="1" si="388"/>
        <v/>
      </c>
      <c r="O805" s="39">
        <f ca="1">ROUND(Q804*$O$5/payments_per_year,2)</f>
        <v>0</v>
      </c>
      <c r="P805" s="101"/>
      <c r="Q805" s="39">
        <f t="shared" ca="1" si="389"/>
        <v>0</v>
      </c>
      <c r="R805" s="332"/>
      <c r="S805" s="37" t="str">
        <f t="shared" ca="1" si="379"/>
        <v/>
      </c>
      <c r="T805" s="41" t="str">
        <f t="shared" ca="1" si="380"/>
        <v/>
      </c>
      <c r="U805" s="39" t="str">
        <f t="shared" si="369"/>
        <v/>
      </c>
      <c r="V805" s="39" t="str">
        <f t="shared" ca="1" si="390"/>
        <v/>
      </c>
      <c r="W805" s="39">
        <f t="shared" ca="1" si="370"/>
        <v>0</v>
      </c>
      <c r="X805" s="40"/>
      <c r="Y805" s="39">
        <f t="shared" ca="1" si="391"/>
        <v>0</v>
      </c>
      <c r="Z805" s="327"/>
      <c r="AA805" s="37" t="str">
        <f t="shared" ca="1" si="381"/>
        <v/>
      </c>
      <c r="AB805" s="41" t="str">
        <f t="shared" ca="1" si="382"/>
        <v/>
      </c>
      <c r="AC805" s="39" t="str">
        <f t="shared" si="371"/>
        <v/>
      </c>
      <c r="AD805" s="39" t="str">
        <f t="shared" ca="1" si="392"/>
        <v/>
      </c>
      <c r="AE805" s="39" t="str">
        <f t="shared" ca="1" si="383"/>
        <v/>
      </c>
      <c r="AF805" s="40"/>
      <c r="AG805" s="39">
        <f t="shared" ca="1" si="393"/>
        <v>0</v>
      </c>
      <c r="AH805" s="339"/>
      <c r="AI805" s="37" t="str">
        <f t="shared" ca="1" si="384"/>
        <v/>
      </c>
      <c r="AJ805" s="41" t="str">
        <f t="shared" ca="1" si="385"/>
        <v/>
      </c>
      <c r="AK805" s="39" t="str">
        <f t="shared" si="372"/>
        <v/>
      </c>
      <c r="AL805" s="39" t="str">
        <f t="shared" ca="1" si="394"/>
        <v/>
      </c>
      <c r="AM805" s="39" t="str">
        <f t="shared" ca="1" si="386"/>
        <v/>
      </c>
      <c r="AN805" s="40"/>
      <c r="AO805" s="39">
        <f t="shared" ca="1" si="395"/>
        <v>0</v>
      </c>
      <c r="AP805" s="339"/>
      <c r="AW805" s="329"/>
      <c r="BI805" s="329"/>
      <c r="BJ805" s="329"/>
      <c r="BK805" s="329"/>
      <c r="BL805" s="329"/>
      <c r="BM805" s="329"/>
      <c r="BN805" s="329"/>
      <c r="BO805" s="329"/>
      <c r="BP805" s="329"/>
      <c r="BQ805" s="329"/>
      <c r="BR805" s="329"/>
      <c r="BS805" s="329"/>
      <c r="BT805" s="329"/>
      <c r="BU805" s="329"/>
      <c r="BV805" s="329"/>
      <c r="BW805" s="325"/>
      <c r="BX805" s="325"/>
      <c r="BY805" s="325"/>
      <c r="BZ805" s="325"/>
      <c r="CA805" s="325"/>
      <c r="CB805" s="325"/>
      <c r="CC805" s="325"/>
      <c r="CD805" s="325"/>
      <c r="CE805" s="325"/>
      <c r="CF805" s="325"/>
      <c r="CG805" s="325"/>
      <c r="CH805" s="325"/>
      <c r="CI805" s="325"/>
      <c r="CJ805" s="325"/>
      <c r="CK805" s="325"/>
      <c r="CL805" s="325"/>
      <c r="CM805" s="325"/>
      <c r="CN805" s="325"/>
      <c r="CO805" s="325"/>
      <c r="CP805" s="325"/>
      <c r="CQ805" s="325"/>
      <c r="CR805" s="325"/>
      <c r="CS805" s="325"/>
      <c r="CT805" s="325"/>
      <c r="CU805" s="325"/>
      <c r="CV805" s="325"/>
      <c r="CW805" s="325"/>
      <c r="CX805" s="325"/>
    </row>
    <row r="806" spans="1:102" s="36" customFormat="1" ht="15" hidden="1" customHeight="1">
      <c r="A806" s="329"/>
      <c r="B806" s="37" t="str">
        <f t="shared" ca="1" si="373"/>
        <v/>
      </c>
      <c r="C806" s="41" t="str">
        <f t="shared" ca="1" si="374"/>
        <v/>
      </c>
      <c r="D806" s="39" t="str">
        <f t="shared" ca="1" si="375"/>
        <v/>
      </c>
      <c r="E806" s="39" t="str">
        <f t="shared" ca="1" si="387"/>
        <v/>
      </c>
      <c r="F806" s="39" t="str">
        <f t="shared" ca="1" si="376"/>
        <v/>
      </c>
      <c r="G806" s="101"/>
      <c r="H806" s="39">
        <f t="shared" ca="1" si="367"/>
        <v>0</v>
      </c>
      <c r="J806" s="332"/>
      <c r="K806" s="37" t="str">
        <f t="shared" ca="1" si="377"/>
        <v/>
      </c>
      <c r="L806" s="41" t="str">
        <f t="shared" ca="1" si="378"/>
        <v/>
      </c>
      <c r="M806" s="39" t="str">
        <f t="shared" si="368"/>
        <v/>
      </c>
      <c r="N806" s="39" t="str">
        <f t="shared" ca="1" si="388"/>
        <v/>
      </c>
      <c r="O806" s="39" t="str">
        <f ca="1">IF(L806="","",ROUND(Q805*$O$5/payments_per_year,2))</f>
        <v/>
      </c>
      <c r="P806" s="101"/>
      <c r="Q806" s="39">
        <f t="shared" ca="1" si="389"/>
        <v>0</v>
      </c>
      <c r="R806" s="332"/>
      <c r="S806" s="37" t="str">
        <f t="shared" ca="1" si="379"/>
        <v/>
      </c>
      <c r="T806" s="41" t="str">
        <f t="shared" ca="1" si="380"/>
        <v/>
      </c>
      <c r="U806" s="39" t="str">
        <f t="shared" si="369"/>
        <v/>
      </c>
      <c r="V806" s="39" t="str">
        <f t="shared" ca="1" si="390"/>
        <v/>
      </c>
      <c r="W806" s="39">
        <f t="shared" ca="1" si="370"/>
        <v>0</v>
      </c>
      <c r="X806" s="40"/>
      <c r="Y806" s="39">
        <f t="shared" ca="1" si="391"/>
        <v>0</v>
      </c>
      <c r="Z806" s="327"/>
      <c r="AA806" s="37" t="str">
        <f t="shared" ca="1" si="381"/>
        <v/>
      </c>
      <c r="AB806" s="41" t="str">
        <f t="shared" ca="1" si="382"/>
        <v/>
      </c>
      <c r="AC806" s="39" t="str">
        <f t="shared" si="371"/>
        <v/>
      </c>
      <c r="AD806" s="39" t="str">
        <f t="shared" ca="1" si="392"/>
        <v/>
      </c>
      <c r="AE806" s="39" t="str">
        <f t="shared" ca="1" si="383"/>
        <v/>
      </c>
      <c r="AF806" s="40"/>
      <c r="AG806" s="39">
        <f t="shared" ca="1" si="393"/>
        <v>0</v>
      </c>
      <c r="AH806" s="339"/>
      <c r="AI806" s="37" t="str">
        <f t="shared" ca="1" si="384"/>
        <v/>
      </c>
      <c r="AJ806" s="41" t="str">
        <f t="shared" ca="1" si="385"/>
        <v/>
      </c>
      <c r="AK806" s="39" t="str">
        <f t="shared" si="372"/>
        <v/>
      </c>
      <c r="AL806" s="39" t="str">
        <f t="shared" ca="1" si="394"/>
        <v/>
      </c>
      <c r="AM806" s="39" t="str">
        <f t="shared" ca="1" si="386"/>
        <v/>
      </c>
      <c r="AN806" s="40"/>
      <c r="AO806" s="39">
        <f t="shared" ca="1" si="395"/>
        <v>0</v>
      </c>
      <c r="AP806" s="339"/>
      <c r="AW806" s="329"/>
      <c r="BI806" s="329"/>
      <c r="BJ806" s="329"/>
      <c r="BK806" s="329"/>
      <c r="BL806" s="329"/>
      <c r="BM806" s="329"/>
      <c r="BN806" s="329"/>
      <c r="BO806" s="329"/>
      <c r="BP806" s="329"/>
      <c r="BQ806" s="329"/>
      <c r="BR806" s="329"/>
      <c r="BS806" s="329"/>
      <c r="BT806" s="329"/>
      <c r="BU806" s="329"/>
      <c r="BV806" s="329"/>
      <c r="BW806" s="325"/>
      <c r="BX806" s="325"/>
      <c r="BY806" s="325"/>
      <c r="BZ806" s="325"/>
      <c r="CA806" s="325"/>
      <c r="CB806" s="325"/>
      <c r="CC806" s="325"/>
      <c r="CD806" s="325"/>
      <c r="CE806" s="325"/>
      <c r="CF806" s="325"/>
      <c r="CG806" s="325"/>
      <c r="CH806" s="325"/>
      <c r="CI806" s="325"/>
      <c r="CJ806" s="325"/>
      <c r="CK806" s="325"/>
      <c r="CL806" s="325"/>
      <c r="CM806" s="325"/>
      <c r="CN806" s="325"/>
      <c r="CO806" s="325"/>
      <c r="CP806" s="325"/>
      <c r="CQ806" s="325"/>
      <c r="CR806" s="325"/>
      <c r="CS806" s="325"/>
      <c r="CT806" s="325"/>
      <c r="CU806" s="325"/>
      <c r="CV806" s="325"/>
      <c r="CW806" s="325"/>
      <c r="CX806" s="325"/>
    </row>
    <row r="807" spans="1:102" s="36" customFormat="1" ht="15" hidden="1" customHeight="1">
      <c r="A807" s="329"/>
      <c r="B807" s="37" t="str">
        <f t="shared" ca="1" si="373"/>
        <v/>
      </c>
      <c r="C807" s="41" t="str">
        <f t="shared" ca="1" si="374"/>
        <v/>
      </c>
      <c r="D807" s="39" t="str">
        <f t="shared" ca="1" si="375"/>
        <v/>
      </c>
      <c r="E807" s="39" t="str">
        <f t="shared" ca="1" si="387"/>
        <v/>
      </c>
      <c r="F807" s="39" t="str">
        <f t="shared" ca="1" si="376"/>
        <v/>
      </c>
      <c r="G807" s="101"/>
      <c r="H807" s="39">
        <f t="shared" ca="1" si="367"/>
        <v>0</v>
      </c>
      <c r="J807" s="332"/>
      <c r="K807" s="37" t="str">
        <f t="shared" ca="1" si="377"/>
        <v/>
      </c>
      <c r="L807" s="41" t="str">
        <f t="shared" ca="1" si="378"/>
        <v/>
      </c>
      <c r="M807" s="39" t="str">
        <f t="shared" si="368"/>
        <v/>
      </c>
      <c r="N807" s="39" t="str">
        <f t="shared" ca="1" si="388"/>
        <v/>
      </c>
      <c r="O807" s="39">
        <f ca="1">ROUND(Q806*$O$5/payments_per_year,2)</f>
        <v>0</v>
      </c>
      <c r="P807" s="101"/>
      <c r="Q807" s="39">
        <f t="shared" ca="1" si="389"/>
        <v>0</v>
      </c>
      <c r="R807" s="332"/>
      <c r="S807" s="37" t="str">
        <f t="shared" ca="1" si="379"/>
        <v/>
      </c>
      <c r="T807" s="41" t="str">
        <f t="shared" ca="1" si="380"/>
        <v/>
      </c>
      <c r="U807" s="39" t="str">
        <f t="shared" si="369"/>
        <v/>
      </c>
      <c r="V807" s="39" t="str">
        <f t="shared" ca="1" si="390"/>
        <v/>
      </c>
      <c r="W807" s="39">
        <f t="shared" ca="1" si="370"/>
        <v>0</v>
      </c>
      <c r="X807" s="40"/>
      <c r="Y807" s="39">
        <f t="shared" ca="1" si="391"/>
        <v>0</v>
      </c>
      <c r="Z807" s="327"/>
      <c r="AA807" s="37" t="str">
        <f t="shared" ca="1" si="381"/>
        <v/>
      </c>
      <c r="AB807" s="41" t="str">
        <f t="shared" ca="1" si="382"/>
        <v/>
      </c>
      <c r="AC807" s="39" t="str">
        <f t="shared" si="371"/>
        <v/>
      </c>
      <c r="AD807" s="39" t="str">
        <f t="shared" ca="1" si="392"/>
        <v/>
      </c>
      <c r="AE807" s="39" t="str">
        <f t="shared" ca="1" si="383"/>
        <v/>
      </c>
      <c r="AF807" s="40"/>
      <c r="AG807" s="39">
        <f t="shared" ca="1" si="393"/>
        <v>0</v>
      </c>
      <c r="AH807" s="339"/>
      <c r="AI807" s="37" t="str">
        <f t="shared" ca="1" si="384"/>
        <v/>
      </c>
      <c r="AJ807" s="41" t="str">
        <f t="shared" ca="1" si="385"/>
        <v/>
      </c>
      <c r="AK807" s="39" t="str">
        <f t="shared" si="372"/>
        <v/>
      </c>
      <c r="AL807" s="39" t="str">
        <f t="shared" ca="1" si="394"/>
        <v/>
      </c>
      <c r="AM807" s="39" t="str">
        <f t="shared" ca="1" si="386"/>
        <v/>
      </c>
      <c r="AN807" s="40"/>
      <c r="AO807" s="39">
        <f t="shared" ca="1" si="395"/>
        <v>0</v>
      </c>
      <c r="AP807" s="339"/>
      <c r="AW807" s="329"/>
      <c r="BI807" s="329"/>
      <c r="BJ807" s="329"/>
      <c r="BK807" s="329"/>
      <c r="BL807" s="329"/>
      <c r="BM807" s="329"/>
      <c r="BN807" s="329"/>
      <c r="BO807" s="329"/>
      <c r="BP807" s="329"/>
      <c r="BQ807" s="329"/>
      <c r="BR807" s="329"/>
      <c r="BS807" s="329"/>
      <c r="BT807" s="329"/>
      <c r="BU807" s="329"/>
      <c r="BV807" s="329"/>
      <c r="BW807" s="325"/>
      <c r="BX807" s="325"/>
      <c r="BY807" s="325"/>
      <c r="BZ807" s="325"/>
      <c r="CA807" s="325"/>
      <c r="CB807" s="325"/>
      <c r="CC807" s="325"/>
      <c r="CD807" s="325"/>
      <c r="CE807" s="325"/>
      <c r="CF807" s="325"/>
      <c r="CG807" s="325"/>
      <c r="CH807" s="325"/>
      <c r="CI807" s="325"/>
      <c r="CJ807" s="325"/>
      <c r="CK807" s="325"/>
      <c r="CL807" s="325"/>
      <c r="CM807" s="325"/>
      <c r="CN807" s="325"/>
      <c r="CO807" s="325"/>
      <c r="CP807" s="325"/>
      <c r="CQ807" s="325"/>
      <c r="CR807" s="325"/>
      <c r="CS807" s="325"/>
      <c r="CT807" s="325"/>
      <c r="CU807" s="325"/>
      <c r="CV807" s="325"/>
      <c r="CW807" s="325"/>
      <c r="CX807" s="325"/>
    </row>
    <row r="808" spans="1:102" s="36" customFormat="1" ht="15" hidden="1" customHeight="1">
      <c r="A808" s="329"/>
      <c r="B808" s="37" t="str">
        <f t="shared" ca="1" si="373"/>
        <v/>
      </c>
      <c r="C808" s="41" t="str">
        <f t="shared" ca="1" si="374"/>
        <v/>
      </c>
      <c r="D808" s="39" t="str">
        <f t="shared" ca="1" si="375"/>
        <v/>
      </c>
      <c r="E808" s="39" t="str">
        <f t="shared" ca="1" si="387"/>
        <v/>
      </c>
      <c r="F808" s="39" t="str">
        <f t="shared" ca="1" si="376"/>
        <v/>
      </c>
      <c r="G808" s="101"/>
      <c r="H808" s="39">
        <f t="shared" ca="1" si="367"/>
        <v>0</v>
      </c>
      <c r="J808" s="332"/>
      <c r="K808" s="37" t="str">
        <f t="shared" ca="1" si="377"/>
        <v/>
      </c>
      <c r="L808" s="41" t="str">
        <f t="shared" ca="1" si="378"/>
        <v/>
      </c>
      <c r="M808" s="39" t="str">
        <f t="shared" si="368"/>
        <v/>
      </c>
      <c r="N808" s="39" t="str">
        <f t="shared" ca="1" si="388"/>
        <v/>
      </c>
      <c r="O808" s="39" t="str">
        <f ca="1">IF(L808="","",ROUND(Q807*$O$5/payments_per_year,2))</f>
        <v/>
      </c>
      <c r="P808" s="101"/>
      <c r="Q808" s="39">
        <f t="shared" ca="1" si="389"/>
        <v>0</v>
      </c>
      <c r="R808" s="332"/>
      <c r="S808" s="37" t="str">
        <f t="shared" ca="1" si="379"/>
        <v/>
      </c>
      <c r="T808" s="41" t="str">
        <f t="shared" ca="1" si="380"/>
        <v/>
      </c>
      <c r="U808" s="39" t="str">
        <f t="shared" si="369"/>
        <v/>
      </c>
      <c r="V808" s="39" t="str">
        <f t="shared" ca="1" si="390"/>
        <v/>
      </c>
      <c r="W808" s="39">
        <f t="shared" ca="1" si="370"/>
        <v>0</v>
      </c>
      <c r="X808" s="40"/>
      <c r="Y808" s="39">
        <f t="shared" ca="1" si="391"/>
        <v>0</v>
      </c>
      <c r="Z808" s="327"/>
      <c r="AA808" s="37" t="str">
        <f t="shared" ca="1" si="381"/>
        <v/>
      </c>
      <c r="AB808" s="41" t="str">
        <f t="shared" ca="1" si="382"/>
        <v/>
      </c>
      <c r="AC808" s="39" t="str">
        <f t="shared" si="371"/>
        <v/>
      </c>
      <c r="AD808" s="39" t="str">
        <f t="shared" ca="1" si="392"/>
        <v/>
      </c>
      <c r="AE808" s="39" t="str">
        <f t="shared" ca="1" si="383"/>
        <v/>
      </c>
      <c r="AF808" s="40"/>
      <c r="AG808" s="39">
        <f t="shared" ca="1" si="393"/>
        <v>0</v>
      </c>
      <c r="AH808" s="339"/>
      <c r="AI808" s="37" t="str">
        <f t="shared" ca="1" si="384"/>
        <v/>
      </c>
      <c r="AJ808" s="41" t="str">
        <f t="shared" ca="1" si="385"/>
        <v/>
      </c>
      <c r="AK808" s="39" t="str">
        <f t="shared" si="372"/>
        <v/>
      </c>
      <c r="AL808" s="39" t="str">
        <f t="shared" ca="1" si="394"/>
        <v/>
      </c>
      <c r="AM808" s="39" t="str">
        <f t="shared" ca="1" si="386"/>
        <v/>
      </c>
      <c r="AN808" s="40"/>
      <c r="AO808" s="39">
        <f t="shared" ca="1" si="395"/>
        <v>0</v>
      </c>
      <c r="AP808" s="339"/>
      <c r="AW808" s="329"/>
      <c r="BI808" s="329"/>
      <c r="BJ808" s="329"/>
      <c r="BK808" s="329"/>
      <c r="BL808" s="329"/>
      <c r="BM808" s="329"/>
      <c r="BN808" s="329"/>
      <c r="BO808" s="329"/>
      <c r="BP808" s="329"/>
      <c r="BQ808" s="329"/>
      <c r="BR808" s="329"/>
      <c r="BS808" s="329"/>
      <c r="BT808" s="329"/>
      <c r="BU808" s="329"/>
      <c r="BV808" s="329"/>
      <c r="BW808" s="325"/>
      <c r="BX808" s="325"/>
      <c r="BY808" s="325"/>
      <c r="BZ808" s="325"/>
      <c r="CA808" s="325"/>
      <c r="CB808" s="325"/>
      <c r="CC808" s="325"/>
      <c r="CD808" s="325"/>
      <c r="CE808" s="325"/>
      <c r="CF808" s="325"/>
      <c r="CG808" s="325"/>
      <c r="CH808" s="325"/>
      <c r="CI808" s="325"/>
      <c r="CJ808" s="325"/>
      <c r="CK808" s="325"/>
      <c r="CL808" s="325"/>
      <c r="CM808" s="325"/>
      <c r="CN808" s="325"/>
      <c r="CO808" s="325"/>
      <c r="CP808" s="325"/>
      <c r="CQ808" s="325"/>
      <c r="CR808" s="325"/>
      <c r="CS808" s="325"/>
      <c r="CT808" s="325"/>
      <c r="CU808" s="325"/>
      <c r="CV808" s="325"/>
      <c r="CW808" s="325"/>
      <c r="CX808" s="325"/>
    </row>
    <row r="809" spans="1:102" s="36" customFormat="1" ht="15" hidden="1" customHeight="1">
      <c r="A809" s="329"/>
      <c r="B809" s="37" t="str">
        <f t="shared" ca="1" si="373"/>
        <v/>
      </c>
      <c r="C809" s="41" t="str">
        <f t="shared" ca="1" si="374"/>
        <v/>
      </c>
      <c r="D809" s="39" t="str">
        <f t="shared" ca="1" si="375"/>
        <v/>
      </c>
      <c r="E809" s="39" t="str">
        <f t="shared" ca="1" si="387"/>
        <v/>
      </c>
      <c r="F809" s="39" t="str">
        <f t="shared" ca="1" si="376"/>
        <v/>
      </c>
      <c r="G809" s="101"/>
      <c r="H809" s="39">
        <f t="shared" ca="1" si="367"/>
        <v>0</v>
      </c>
      <c r="J809" s="332"/>
      <c r="K809" s="37" t="str">
        <f t="shared" ca="1" si="377"/>
        <v/>
      </c>
      <c r="L809" s="41" t="str">
        <f t="shared" ca="1" si="378"/>
        <v/>
      </c>
      <c r="M809" s="39" t="str">
        <f t="shared" si="368"/>
        <v/>
      </c>
      <c r="N809" s="39" t="str">
        <f t="shared" ca="1" si="388"/>
        <v/>
      </c>
      <c r="O809" s="39">
        <f ca="1">ROUND(Q808*$O$5/payments_per_year,2)</f>
        <v>0</v>
      </c>
      <c r="P809" s="101"/>
      <c r="Q809" s="39">
        <f t="shared" ca="1" si="389"/>
        <v>0</v>
      </c>
      <c r="R809" s="332"/>
      <c r="S809" s="37" t="str">
        <f t="shared" ca="1" si="379"/>
        <v/>
      </c>
      <c r="T809" s="41" t="str">
        <f t="shared" ca="1" si="380"/>
        <v/>
      </c>
      <c r="U809" s="39" t="str">
        <f t="shared" si="369"/>
        <v/>
      </c>
      <c r="V809" s="39" t="str">
        <f t="shared" ca="1" si="390"/>
        <v/>
      </c>
      <c r="W809" s="39">
        <f t="shared" ca="1" si="370"/>
        <v>0</v>
      </c>
      <c r="X809" s="40"/>
      <c r="Y809" s="39">
        <f t="shared" ca="1" si="391"/>
        <v>0</v>
      </c>
      <c r="Z809" s="327"/>
      <c r="AA809" s="37" t="str">
        <f t="shared" ca="1" si="381"/>
        <v/>
      </c>
      <c r="AB809" s="41" t="str">
        <f t="shared" ca="1" si="382"/>
        <v/>
      </c>
      <c r="AC809" s="39" t="str">
        <f t="shared" si="371"/>
        <v/>
      </c>
      <c r="AD809" s="39" t="str">
        <f t="shared" ca="1" si="392"/>
        <v/>
      </c>
      <c r="AE809" s="39" t="str">
        <f t="shared" ca="1" si="383"/>
        <v/>
      </c>
      <c r="AF809" s="40"/>
      <c r="AG809" s="39">
        <f t="shared" ca="1" si="393"/>
        <v>0</v>
      </c>
      <c r="AH809" s="339"/>
      <c r="AI809" s="37" t="str">
        <f t="shared" ca="1" si="384"/>
        <v/>
      </c>
      <c r="AJ809" s="41" t="str">
        <f t="shared" ca="1" si="385"/>
        <v/>
      </c>
      <c r="AK809" s="39" t="str">
        <f t="shared" si="372"/>
        <v/>
      </c>
      <c r="AL809" s="39" t="str">
        <f t="shared" ca="1" si="394"/>
        <v/>
      </c>
      <c r="AM809" s="39" t="str">
        <f t="shared" ca="1" si="386"/>
        <v/>
      </c>
      <c r="AN809" s="40"/>
      <c r="AO809" s="39">
        <f t="shared" ca="1" si="395"/>
        <v>0</v>
      </c>
      <c r="AP809" s="339"/>
      <c r="AW809" s="329"/>
      <c r="BI809" s="329"/>
      <c r="BJ809" s="329"/>
      <c r="BK809" s="329"/>
      <c r="BL809" s="329"/>
      <c r="BM809" s="329"/>
      <c r="BN809" s="329"/>
      <c r="BO809" s="329"/>
      <c r="BP809" s="329"/>
      <c r="BQ809" s="329"/>
      <c r="BR809" s="329"/>
      <c r="BS809" s="329"/>
      <c r="BT809" s="329"/>
      <c r="BU809" s="329"/>
      <c r="BV809" s="329"/>
      <c r="BW809" s="325"/>
      <c r="BX809" s="325"/>
      <c r="BY809" s="325"/>
      <c r="BZ809" s="325"/>
      <c r="CA809" s="325"/>
      <c r="CB809" s="325"/>
      <c r="CC809" s="325"/>
      <c r="CD809" s="325"/>
      <c r="CE809" s="325"/>
      <c r="CF809" s="325"/>
      <c r="CG809" s="325"/>
      <c r="CH809" s="325"/>
      <c r="CI809" s="325"/>
      <c r="CJ809" s="325"/>
      <c r="CK809" s="325"/>
      <c r="CL809" s="325"/>
      <c r="CM809" s="325"/>
      <c r="CN809" s="325"/>
      <c r="CO809" s="325"/>
      <c r="CP809" s="325"/>
      <c r="CQ809" s="325"/>
      <c r="CR809" s="325"/>
      <c r="CS809" s="325"/>
      <c r="CT809" s="325"/>
      <c r="CU809" s="325"/>
      <c r="CV809" s="325"/>
      <c r="CW809" s="325"/>
      <c r="CX809" s="325"/>
    </row>
    <row r="810" spans="1:102" s="36" customFormat="1" ht="15" hidden="1" customHeight="1">
      <c r="A810" s="329"/>
      <c r="B810" s="37" t="str">
        <f t="shared" ca="1" si="373"/>
        <v/>
      </c>
      <c r="C810" s="41" t="str">
        <f t="shared" ca="1" si="374"/>
        <v/>
      </c>
      <c r="D810" s="39" t="str">
        <f t="shared" ca="1" si="375"/>
        <v/>
      </c>
      <c r="E810" s="39" t="str">
        <f t="shared" ca="1" si="387"/>
        <v/>
      </c>
      <c r="F810" s="39" t="str">
        <f t="shared" ca="1" si="376"/>
        <v/>
      </c>
      <c r="G810" s="101"/>
      <c r="H810" s="39">
        <f t="shared" ca="1" si="367"/>
        <v>0</v>
      </c>
      <c r="J810" s="332"/>
      <c r="K810" s="37" t="str">
        <f t="shared" ca="1" si="377"/>
        <v/>
      </c>
      <c r="L810" s="41" t="str">
        <f t="shared" ca="1" si="378"/>
        <v/>
      </c>
      <c r="M810" s="39" t="str">
        <f t="shared" si="368"/>
        <v/>
      </c>
      <c r="N810" s="39" t="str">
        <f t="shared" ca="1" si="388"/>
        <v/>
      </c>
      <c r="O810" s="39" t="str">
        <f ca="1">IF(L810="","",ROUND(Q809*$O$5/payments_per_year,2))</f>
        <v/>
      </c>
      <c r="P810" s="101"/>
      <c r="Q810" s="39">
        <f t="shared" ca="1" si="389"/>
        <v>0</v>
      </c>
      <c r="R810" s="332"/>
      <c r="S810" s="37" t="str">
        <f t="shared" ca="1" si="379"/>
        <v/>
      </c>
      <c r="T810" s="41" t="str">
        <f t="shared" ca="1" si="380"/>
        <v/>
      </c>
      <c r="U810" s="39" t="str">
        <f t="shared" si="369"/>
        <v/>
      </c>
      <c r="V810" s="39" t="str">
        <f t="shared" ca="1" si="390"/>
        <v/>
      </c>
      <c r="W810" s="39">
        <f t="shared" ca="1" si="370"/>
        <v>0</v>
      </c>
      <c r="X810" s="40"/>
      <c r="Y810" s="39">
        <f t="shared" ca="1" si="391"/>
        <v>0</v>
      </c>
      <c r="Z810" s="327"/>
      <c r="AA810" s="37" t="str">
        <f t="shared" ca="1" si="381"/>
        <v/>
      </c>
      <c r="AB810" s="41" t="str">
        <f t="shared" ca="1" si="382"/>
        <v/>
      </c>
      <c r="AC810" s="39" t="str">
        <f t="shared" si="371"/>
        <v/>
      </c>
      <c r="AD810" s="39" t="str">
        <f t="shared" ca="1" si="392"/>
        <v/>
      </c>
      <c r="AE810" s="39" t="str">
        <f t="shared" ca="1" si="383"/>
        <v/>
      </c>
      <c r="AF810" s="40"/>
      <c r="AG810" s="39">
        <f t="shared" ca="1" si="393"/>
        <v>0</v>
      </c>
      <c r="AH810" s="339"/>
      <c r="AI810" s="37" t="str">
        <f t="shared" ca="1" si="384"/>
        <v/>
      </c>
      <c r="AJ810" s="41" t="str">
        <f t="shared" ca="1" si="385"/>
        <v/>
      </c>
      <c r="AK810" s="39" t="str">
        <f t="shared" si="372"/>
        <v/>
      </c>
      <c r="AL810" s="39" t="str">
        <f t="shared" ca="1" si="394"/>
        <v/>
      </c>
      <c r="AM810" s="39" t="str">
        <f t="shared" ca="1" si="386"/>
        <v/>
      </c>
      <c r="AN810" s="40"/>
      <c r="AO810" s="39">
        <f t="shared" ca="1" si="395"/>
        <v>0</v>
      </c>
      <c r="AP810" s="339"/>
      <c r="AW810" s="329"/>
      <c r="BI810" s="329"/>
      <c r="BJ810" s="329"/>
      <c r="BK810" s="329"/>
      <c r="BL810" s="329"/>
      <c r="BM810" s="329"/>
      <c r="BN810" s="329"/>
      <c r="BO810" s="329"/>
      <c r="BP810" s="329"/>
      <c r="BQ810" s="329"/>
      <c r="BR810" s="329"/>
      <c r="BS810" s="329"/>
      <c r="BT810" s="329"/>
      <c r="BU810" s="329"/>
      <c r="BV810" s="329"/>
      <c r="BW810" s="325"/>
      <c r="BX810" s="325"/>
      <c r="BY810" s="325"/>
      <c r="BZ810" s="325"/>
      <c r="CA810" s="325"/>
      <c r="CB810" s="325"/>
      <c r="CC810" s="325"/>
      <c r="CD810" s="325"/>
      <c r="CE810" s="325"/>
      <c r="CF810" s="325"/>
      <c r="CG810" s="325"/>
      <c r="CH810" s="325"/>
      <c r="CI810" s="325"/>
      <c r="CJ810" s="325"/>
      <c r="CK810" s="325"/>
      <c r="CL810" s="325"/>
      <c r="CM810" s="325"/>
      <c r="CN810" s="325"/>
      <c r="CO810" s="325"/>
      <c r="CP810" s="325"/>
      <c r="CQ810" s="325"/>
      <c r="CR810" s="325"/>
      <c r="CS810" s="325"/>
      <c r="CT810" s="325"/>
      <c r="CU810" s="325"/>
      <c r="CV810" s="325"/>
      <c r="CW810" s="325"/>
      <c r="CX810" s="325"/>
    </row>
    <row r="811" spans="1:102" s="36" customFormat="1" ht="15" hidden="1" customHeight="1">
      <c r="A811" s="329"/>
      <c r="B811" s="37" t="str">
        <f t="shared" ca="1" si="373"/>
        <v/>
      </c>
      <c r="C811" s="41" t="str">
        <f t="shared" ca="1" si="374"/>
        <v/>
      </c>
      <c r="D811" s="39" t="str">
        <f t="shared" ca="1" si="375"/>
        <v/>
      </c>
      <c r="E811" s="39" t="str">
        <f t="shared" ca="1" si="387"/>
        <v/>
      </c>
      <c r="F811" s="39" t="str">
        <f t="shared" ca="1" si="376"/>
        <v/>
      </c>
      <c r="G811" s="101"/>
      <c r="H811" s="39">
        <f t="shared" ca="1" si="367"/>
        <v>0</v>
      </c>
      <c r="J811" s="332"/>
      <c r="K811" s="37" t="str">
        <f t="shared" ca="1" si="377"/>
        <v/>
      </c>
      <c r="L811" s="41" t="str">
        <f t="shared" ca="1" si="378"/>
        <v/>
      </c>
      <c r="M811" s="39" t="str">
        <f t="shared" si="368"/>
        <v/>
      </c>
      <c r="N811" s="39" t="str">
        <f t="shared" ca="1" si="388"/>
        <v/>
      </c>
      <c r="O811" s="39">
        <f ca="1">ROUND(Q810*$O$5/payments_per_year,2)</f>
        <v>0</v>
      </c>
      <c r="P811" s="101"/>
      <c r="Q811" s="39">
        <f t="shared" ca="1" si="389"/>
        <v>0</v>
      </c>
      <c r="R811" s="332"/>
      <c r="S811" s="37" t="str">
        <f t="shared" ca="1" si="379"/>
        <v/>
      </c>
      <c r="T811" s="41" t="str">
        <f t="shared" ca="1" si="380"/>
        <v/>
      </c>
      <c r="U811" s="39" t="str">
        <f t="shared" si="369"/>
        <v/>
      </c>
      <c r="V811" s="39" t="str">
        <f t="shared" ca="1" si="390"/>
        <v/>
      </c>
      <c r="W811" s="39">
        <f t="shared" ca="1" si="370"/>
        <v>0</v>
      </c>
      <c r="X811" s="40"/>
      <c r="Y811" s="39">
        <f t="shared" ca="1" si="391"/>
        <v>0</v>
      </c>
      <c r="Z811" s="327"/>
      <c r="AA811" s="37" t="str">
        <f t="shared" ca="1" si="381"/>
        <v/>
      </c>
      <c r="AB811" s="41" t="str">
        <f t="shared" ca="1" si="382"/>
        <v/>
      </c>
      <c r="AC811" s="39" t="str">
        <f t="shared" si="371"/>
        <v/>
      </c>
      <c r="AD811" s="39" t="str">
        <f t="shared" ca="1" si="392"/>
        <v/>
      </c>
      <c r="AE811" s="39" t="str">
        <f t="shared" ca="1" si="383"/>
        <v/>
      </c>
      <c r="AF811" s="40"/>
      <c r="AG811" s="39">
        <f t="shared" ca="1" si="393"/>
        <v>0</v>
      </c>
      <c r="AH811" s="339"/>
      <c r="AI811" s="37" t="str">
        <f t="shared" ca="1" si="384"/>
        <v/>
      </c>
      <c r="AJ811" s="41" t="str">
        <f t="shared" ca="1" si="385"/>
        <v/>
      </c>
      <c r="AK811" s="39" t="str">
        <f t="shared" si="372"/>
        <v/>
      </c>
      <c r="AL811" s="39" t="str">
        <f t="shared" ca="1" si="394"/>
        <v/>
      </c>
      <c r="AM811" s="39" t="str">
        <f t="shared" ca="1" si="386"/>
        <v/>
      </c>
      <c r="AN811" s="40"/>
      <c r="AO811" s="39">
        <f t="shared" ca="1" si="395"/>
        <v>0</v>
      </c>
      <c r="AP811" s="339"/>
      <c r="AW811" s="329"/>
      <c r="BI811" s="329"/>
      <c r="BJ811" s="329"/>
      <c r="BK811" s="329"/>
      <c r="BL811" s="329"/>
      <c r="BM811" s="329"/>
      <c r="BN811" s="329"/>
      <c r="BO811" s="329"/>
      <c r="BP811" s="329"/>
      <c r="BQ811" s="329"/>
      <c r="BR811" s="329"/>
      <c r="BS811" s="329"/>
      <c r="BT811" s="329"/>
      <c r="BU811" s="329"/>
      <c r="BV811" s="329"/>
      <c r="BW811" s="325"/>
      <c r="BX811" s="325"/>
      <c r="BY811" s="325"/>
      <c r="BZ811" s="325"/>
      <c r="CA811" s="325"/>
      <c r="CB811" s="325"/>
      <c r="CC811" s="325"/>
      <c r="CD811" s="325"/>
      <c r="CE811" s="325"/>
      <c r="CF811" s="325"/>
      <c r="CG811" s="325"/>
      <c r="CH811" s="325"/>
      <c r="CI811" s="325"/>
      <c r="CJ811" s="325"/>
      <c r="CK811" s="325"/>
      <c r="CL811" s="325"/>
      <c r="CM811" s="325"/>
      <c r="CN811" s="325"/>
      <c r="CO811" s="325"/>
      <c r="CP811" s="325"/>
      <c r="CQ811" s="325"/>
      <c r="CR811" s="325"/>
      <c r="CS811" s="325"/>
      <c r="CT811" s="325"/>
      <c r="CU811" s="325"/>
      <c r="CV811" s="325"/>
      <c r="CW811" s="325"/>
      <c r="CX811" s="325"/>
    </row>
    <row r="812" spans="1:102" s="36" customFormat="1" ht="15" hidden="1" customHeight="1">
      <c r="A812" s="329"/>
      <c r="B812" s="37" t="str">
        <f t="shared" ca="1" si="373"/>
        <v/>
      </c>
      <c r="C812" s="41" t="str">
        <f t="shared" ca="1" si="374"/>
        <v/>
      </c>
      <c r="D812" s="39" t="str">
        <f t="shared" ca="1" si="375"/>
        <v/>
      </c>
      <c r="E812" s="39" t="str">
        <f t="shared" ca="1" si="387"/>
        <v/>
      </c>
      <c r="F812" s="39" t="str">
        <f t="shared" ca="1" si="376"/>
        <v/>
      </c>
      <c r="G812" s="101"/>
      <c r="H812" s="39">
        <f t="shared" ca="1" si="367"/>
        <v>0</v>
      </c>
      <c r="J812" s="332"/>
      <c r="K812" s="37" t="str">
        <f t="shared" ca="1" si="377"/>
        <v/>
      </c>
      <c r="L812" s="41" t="str">
        <f t="shared" ca="1" si="378"/>
        <v/>
      </c>
      <c r="M812" s="39" t="str">
        <f t="shared" si="368"/>
        <v/>
      </c>
      <c r="N812" s="39" t="str">
        <f t="shared" ca="1" si="388"/>
        <v/>
      </c>
      <c r="O812" s="39" t="str">
        <f ca="1">IF(L812="","",ROUND(Q811*$O$5/payments_per_year,2))</f>
        <v/>
      </c>
      <c r="P812" s="101"/>
      <c r="Q812" s="39">
        <f t="shared" ca="1" si="389"/>
        <v>0</v>
      </c>
      <c r="R812" s="332"/>
      <c r="S812" s="37" t="str">
        <f t="shared" ca="1" si="379"/>
        <v/>
      </c>
      <c r="T812" s="41" t="str">
        <f t="shared" ca="1" si="380"/>
        <v/>
      </c>
      <c r="U812" s="39" t="str">
        <f t="shared" si="369"/>
        <v/>
      </c>
      <c r="V812" s="39" t="str">
        <f t="shared" ca="1" si="390"/>
        <v/>
      </c>
      <c r="W812" s="39">
        <f t="shared" ca="1" si="370"/>
        <v>0</v>
      </c>
      <c r="X812" s="40"/>
      <c r="Y812" s="39">
        <f t="shared" ca="1" si="391"/>
        <v>0</v>
      </c>
      <c r="Z812" s="327"/>
      <c r="AA812" s="37" t="str">
        <f t="shared" ca="1" si="381"/>
        <v/>
      </c>
      <c r="AB812" s="41" t="str">
        <f t="shared" ca="1" si="382"/>
        <v/>
      </c>
      <c r="AC812" s="39" t="str">
        <f t="shared" si="371"/>
        <v/>
      </c>
      <c r="AD812" s="39" t="str">
        <f t="shared" ca="1" si="392"/>
        <v/>
      </c>
      <c r="AE812" s="39" t="str">
        <f t="shared" ca="1" si="383"/>
        <v/>
      </c>
      <c r="AF812" s="40"/>
      <c r="AG812" s="39">
        <f t="shared" ca="1" si="393"/>
        <v>0</v>
      </c>
      <c r="AH812" s="339"/>
      <c r="AI812" s="37" t="str">
        <f t="shared" ca="1" si="384"/>
        <v/>
      </c>
      <c r="AJ812" s="41" t="str">
        <f t="shared" ca="1" si="385"/>
        <v/>
      </c>
      <c r="AK812" s="39" t="str">
        <f t="shared" si="372"/>
        <v/>
      </c>
      <c r="AL812" s="39" t="str">
        <f t="shared" ca="1" si="394"/>
        <v/>
      </c>
      <c r="AM812" s="39" t="str">
        <f t="shared" ca="1" si="386"/>
        <v/>
      </c>
      <c r="AN812" s="40"/>
      <c r="AO812" s="39">
        <f t="shared" ca="1" si="395"/>
        <v>0</v>
      </c>
      <c r="AP812" s="339"/>
      <c r="AW812" s="329"/>
      <c r="BI812" s="329"/>
      <c r="BJ812" s="329"/>
      <c r="BK812" s="329"/>
      <c r="BL812" s="329"/>
      <c r="BM812" s="329"/>
      <c r="BN812" s="329"/>
      <c r="BO812" s="329"/>
      <c r="BP812" s="329"/>
      <c r="BQ812" s="329"/>
      <c r="BR812" s="329"/>
      <c r="BS812" s="329"/>
      <c r="BT812" s="329"/>
      <c r="BU812" s="329"/>
      <c r="BV812" s="329"/>
      <c r="BW812" s="325"/>
      <c r="BX812" s="325"/>
      <c r="BY812" s="325"/>
      <c r="BZ812" s="325"/>
      <c r="CA812" s="325"/>
      <c r="CB812" s="325"/>
      <c r="CC812" s="325"/>
      <c r="CD812" s="325"/>
      <c r="CE812" s="325"/>
      <c r="CF812" s="325"/>
      <c r="CG812" s="325"/>
      <c r="CH812" s="325"/>
      <c r="CI812" s="325"/>
      <c r="CJ812" s="325"/>
      <c r="CK812" s="325"/>
      <c r="CL812" s="325"/>
      <c r="CM812" s="325"/>
      <c r="CN812" s="325"/>
      <c r="CO812" s="325"/>
      <c r="CP812" s="325"/>
      <c r="CQ812" s="325"/>
      <c r="CR812" s="325"/>
      <c r="CS812" s="325"/>
      <c r="CT812" s="325"/>
      <c r="CU812" s="325"/>
      <c r="CV812" s="325"/>
      <c r="CW812" s="325"/>
      <c r="CX812" s="325"/>
    </row>
    <row r="813" spans="1:102" s="36" customFormat="1" ht="15" hidden="1" customHeight="1">
      <c r="A813" s="329"/>
      <c r="B813" s="37" t="str">
        <f t="shared" ca="1" si="373"/>
        <v/>
      </c>
      <c r="C813" s="41" t="str">
        <f t="shared" ca="1" si="374"/>
        <v/>
      </c>
      <c r="D813" s="39" t="str">
        <f t="shared" ca="1" si="375"/>
        <v/>
      </c>
      <c r="E813" s="39" t="str">
        <f t="shared" ca="1" si="387"/>
        <v/>
      </c>
      <c r="F813" s="39" t="str">
        <f t="shared" ca="1" si="376"/>
        <v/>
      </c>
      <c r="G813" s="101"/>
      <c r="H813" s="39">
        <f t="shared" ca="1" si="367"/>
        <v>0</v>
      </c>
      <c r="J813" s="332"/>
      <c r="K813" s="37" t="str">
        <f t="shared" ca="1" si="377"/>
        <v/>
      </c>
      <c r="L813" s="41" t="str">
        <f t="shared" ca="1" si="378"/>
        <v/>
      </c>
      <c r="M813" s="39" t="str">
        <f t="shared" si="368"/>
        <v/>
      </c>
      <c r="N813" s="39" t="str">
        <f t="shared" ca="1" si="388"/>
        <v/>
      </c>
      <c r="O813" s="39">
        <f ca="1">ROUND(Q812*$O$5/payments_per_year,2)</f>
        <v>0</v>
      </c>
      <c r="P813" s="101"/>
      <c r="Q813" s="39">
        <f t="shared" ca="1" si="389"/>
        <v>0</v>
      </c>
      <c r="R813" s="332"/>
      <c r="S813" s="37" t="str">
        <f t="shared" ca="1" si="379"/>
        <v/>
      </c>
      <c r="T813" s="41" t="str">
        <f t="shared" ca="1" si="380"/>
        <v/>
      </c>
      <c r="U813" s="39" t="str">
        <f t="shared" si="369"/>
        <v/>
      </c>
      <c r="V813" s="39" t="str">
        <f t="shared" ca="1" si="390"/>
        <v/>
      </c>
      <c r="W813" s="39">
        <f t="shared" ca="1" si="370"/>
        <v>0</v>
      </c>
      <c r="X813" s="40"/>
      <c r="Y813" s="39">
        <f t="shared" ca="1" si="391"/>
        <v>0</v>
      </c>
      <c r="Z813" s="327"/>
      <c r="AA813" s="37" t="str">
        <f t="shared" ca="1" si="381"/>
        <v/>
      </c>
      <c r="AB813" s="41" t="str">
        <f t="shared" ca="1" si="382"/>
        <v/>
      </c>
      <c r="AC813" s="39" t="str">
        <f t="shared" si="371"/>
        <v/>
      </c>
      <c r="AD813" s="39" t="str">
        <f t="shared" ca="1" si="392"/>
        <v/>
      </c>
      <c r="AE813" s="39" t="str">
        <f t="shared" ca="1" si="383"/>
        <v/>
      </c>
      <c r="AF813" s="40"/>
      <c r="AG813" s="39">
        <f t="shared" ca="1" si="393"/>
        <v>0</v>
      </c>
      <c r="AH813" s="339"/>
      <c r="AI813" s="37" t="str">
        <f t="shared" ca="1" si="384"/>
        <v/>
      </c>
      <c r="AJ813" s="41" t="str">
        <f t="shared" ca="1" si="385"/>
        <v/>
      </c>
      <c r="AK813" s="39" t="str">
        <f t="shared" si="372"/>
        <v/>
      </c>
      <c r="AL813" s="39" t="str">
        <f t="shared" ca="1" si="394"/>
        <v/>
      </c>
      <c r="AM813" s="39" t="str">
        <f t="shared" ca="1" si="386"/>
        <v/>
      </c>
      <c r="AN813" s="40"/>
      <c r="AO813" s="39">
        <f t="shared" ca="1" si="395"/>
        <v>0</v>
      </c>
      <c r="AP813" s="339"/>
      <c r="AW813" s="329"/>
      <c r="BI813" s="329"/>
      <c r="BJ813" s="329"/>
      <c r="BK813" s="329"/>
      <c r="BL813" s="329"/>
      <c r="BM813" s="329"/>
      <c r="BN813" s="329"/>
      <c r="BO813" s="329"/>
      <c r="BP813" s="329"/>
      <c r="BQ813" s="329"/>
      <c r="BR813" s="329"/>
      <c r="BS813" s="329"/>
      <c r="BT813" s="329"/>
      <c r="BU813" s="329"/>
      <c r="BV813" s="329"/>
      <c r="BW813" s="325"/>
      <c r="BX813" s="325"/>
      <c r="BY813" s="325"/>
      <c r="BZ813" s="325"/>
      <c r="CA813" s="325"/>
      <c r="CB813" s="325"/>
      <c r="CC813" s="325"/>
      <c r="CD813" s="325"/>
      <c r="CE813" s="325"/>
      <c r="CF813" s="325"/>
      <c r="CG813" s="325"/>
      <c r="CH813" s="325"/>
      <c r="CI813" s="325"/>
      <c r="CJ813" s="325"/>
      <c r="CK813" s="325"/>
      <c r="CL813" s="325"/>
      <c r="CM813" s="325"/>
      <c r="CN813" s="325"/>
      <c r="CO813" s="325"/>
      <c r="CP813" s="325"/>
      <c r="CQ813" s="325"/>
      <c r="CR813" s="325"/>
      <c r="CS813" s="325"/>
      <c r="CT813" s="325"/>
      <c r="CU813" s="325"/>
      <c r="CV813" s="325"/>
      <c r="CW813" s="325"/>
      <c r="CX813" s="325"/>
    </row>
    <row r="814" spans="1:102" s="36" customFormat="1" ht="15" hidden="1" customHeight="1">
      <c r="A814" s="329"/>
      <c r="B814" s="37" t="str">
        <f t="shared" ca="1" si="373"/>
        <v/>
      </c>
      <c r="C814" s="41" t="str">
        <f t="shared" ca="1" si="374"/>
        <v/>
      </c>
      <c r="D814" s="39" t="str">
        <f t="shared" ca="1" si="375"/>
        <v/>
      </c>
      <c r="E814" s="39" t="str">
        <f t="shared" ca="1" si="387"/>
        <v/>
      </c>
      <c r="F814" s="39" t="str">
        <f t="shared" ca="1" si="376"/>
        <v/>
      </c>
      <c r="G814" s="101"/>
      <c r="H814" s="39">
        <f t="shared" ca="1" si="367"/>
        <v>0</v>
      </c>
      <c r="J814" s="332"/>
      <c r="K814" s="37" t="str">
        <f t="shared" ca="1" si="377"/>
        <v/>
      </c>
      <c r="L814" s="41" t="str">
        <f t="shared" ca="1" si="378"/>
        <v/>
      </c>
      <c r="M814" s="39" t="str">
        <f t="shared" si="368"/>
        <v/>
      </c>
      <c r="N814" s="39" t="str">
        <f t="shared" ca="1" si="388"/>
        <v/>
      </c>
      <c r="O814" s="39" t="str">
        <f ca="1">IF(L814="","",ROUND(Q813*$O$5/payments_per_year,2))</f>
        <v/>
      </c>
      <c r="P814" s="101"/>
      <c r="Q814" s="39">
        <f t="shared" ca="1" si="389"/>
        <v>0</v>
      </c>
      <c r="R814" s="332"/>
      <c r="S814" s="37" t="str">
        <f t="shared" ca="1" si="379"/>
        <v/>
      </c>
      <c r="T814" s="41" t="str">
        <f t="shared" ca="1" si="380"/>
        <v/>
      </c>
      <c r="U814" s="39" t="str">
        <f t="shared" si="369"/>
        <v/>
      </c>
      <c r="V814" s="39" t="str">
        <f t="shared" ca="1" si="390"/>
        <v/>
      </c>
      <c r="W814" s="39">
        <f t="shared" ca="1" si="370"/>
        <v>0</v>
      </c>
      <c r="X814" s="40"/>
      <c r="Y814" s="39">
        <f t="shared" ca="1" si="391"/>
        <v>0</v>
      </c>
      <c r="Z814" s="327"/>
      <c r="AA814" s="37" t="str">
        <f t="shared" ca="1" si="381"/>
        <v/>
      </c>
      <c r="AB814" s="41" t="str">
        <f t="shared" ca="1" si="382"/>
        <v/>
      </c>
      <c r="AC814" s="39" t="str">
        <f t="shared" si="371"/>
        <v/>
      </c>
      <c r="AD814" s="39" t="str">
        <f t="shared" ca="1" si="392"/>
        <v/>
      </c>
      <c r="AE814" s="39" t="str">
        <f t="shared" ca="1" si="383"/>
        <v/>
      </c>
      <c r="AF814" s="40"/>
      <c r="AG814" s="39">
        <f t="shared" ca="1" si="393"/>
        <v>0</v>
      </c>
      <c r="AH814" s="339"/>
      <c r="AI814" s="37" t="str">
        <f t="shared" ca="1" si="384"/>
        <v/>
      </c>
      <c r="AJ814" s="41" t="str">
        <f t="shared" ca="1" si="385"/>
        <v/>
      </c>
      <c r="AK814" s="39" t="str">
        <f t="shared" si="372"/>
        <v/>
      </c>
      <c r="AL814" s="39" t="str">
        <f t="shared" ca="1" si="394"/>
        <v/>
      </c>
      <c r="AM814" s="39" t="str">
        <f t="shared" ca="1" si="386"/>
        <v/>
      </c>
      <c r="AN814" s="40"/>
      <c r="AO814" s="39">
        <f t="shared" ca="1" si="395"/>
        <v>0</v>
      </c>
      <c r="AP814" s="339"/>
      <c r="AW814" s="329"/>
      <c r="BI814" s="329"/>
      <c r="BJ814" s="329"/>
      <c r="BK814" s="329"/>
      <c r="BL814" s="329"/>
      <c r="BM814" s="329"/>
      <c r="BN814" s="329"/>
      <c r="BO814" s="329"/>
      <c r="BP814" s="329"/>
      <c r="BQ814" s="329"/>
      <c r="BR814" s="329"/>
      <c r="BS814" s="329"/>
      <c r="BT814" s="329"/>
      <c r="BU814" s="329"/>
      <c r="BV814" s="329"/>
      <c r="BW814" s="325"/>
      <c r="BX814" s="325"/>
      <c r="BY814" s="325"/>
      <c r="BZ814" s="325"/>
      <c r="CA814" s="325"/>
      <c r="CB814" s="325"/>
      <c r="CC814" s="325"/>
      <c r="CD814" s="325"/>
      <c r="CE814" s="325"/>
      <c r="CF814" s="325"/>
      <c r="CG814" s="325"/>
      <c r="CH814" s="325"/>
      <c r="CI814" s="325"/>
      <c r="CJ814" s="325"/>
      <c r="CK814" s="325"/>
      <c r="CL814" s="325"/>
      <c r="CM814" s="325"/>
      <c r="CN814" s="325"/>
      <c r="CO814" s="325"/>
      <c r="CP814" s="325"/>
      <c r="CQ814" s="325"/>
      <c r="CR814" s="325"/>
      <c r="CS814" s="325"/>
      <c r="CT814" s="325"/>
      <c r="CU814" s="325"/>
      <c r="CV814" s="325"/>
      <c r="CW814" s="325"/>
      <c r="CX814" s="325"/>
    </row>
    <row r="815" spans="1:102" s="36" customFormat="1" ht="15" hidden="1" customHeight="1">
      <c r="A815" s="329"/>
      <c r="B815" s="37" t="str">
        <f t="shared" ca="1" si="373"/>
        <v/>
      </c>
      <c r="C815" s="41" t="str">
        <f t="shared" ca="1" si="374"/>
        <v/>
      </c>
      <c r="D815" s="39" t="str">
        <f t="shared" ca="1" si="375"/>
        <v/>
      </c>
      <c r="E815" s="39" t="str">
        <f t="shared" ca="1" si="387"/>
        <v/>
      </c>
      <c r="F815" s="39" t="str">
        <f t="shared" ca="1" si="376"/>
        <v/>
      </c>
      <c r="G815" s="101"/>
      <c r="H815" s="39">
        <f t="shared" ca="1" si="367"/>
        <v>0</v>
      </c>
      <c r="J815" s="332"/>
      <c r="K815" s="37" t="str">
        <f t="shared" ca="1" si="377"/>
        <v/>
      </c>
      <c r="L815" s="41" t="str">
        <f t="shared" ca="1" si="378"/>
        <v/>
      </c>
      <c r="M815" s="39" t="str">
        <f t="shared" si="368"/>
        <v/>
      </c>
      <c r="N815" s="39" t="str">
        <f t="shared" ca="1" si="388"/>
        <v/>
      </c>
      <c r="O815" s="39">
        <f ca="1">ROUND(Q814*$O$5/payments_per_year,2)</f>
        <v>0</v>
      </c>
      <c r="P815" s="101"/>
      <c r="Q815" s="39">
        <f t="shared" ca="1" si="389"/>
        <v>0</v>
      </c>
      <c r="R815" s="332"/>
      <c r="S815" s="37" t="str">
        <f t="shared" ca="1" si="379"/>
        <v/>
      </c>
      <c r="T815" s="41" t="str">
        <f t="shared" ca="1" si="380"/>
        <v/>
      </c>
      <c r="U815" s="39" t="str">
        <f t="shared" si="369"/>
        <v/>
      </c>
      <c r="V815" s="39" t="str">
        <f t="shared" ca="1" si="390"/>
        <v/>
      </c>
      <c r="W815" s="39">
        <f t="shared" ca="1" si="370"/>
        <v>0</v>
      </c>
      <c r="X815" s="40"/>
      <c r="Y815" s="39">
        <f t="shared" ca="1" si="391"/>
        <v>0</v>
      </c>
      <c r="Z815" s="327"/>
      <c r="AA815" s="37" t="str">
        <f t="shared" ca="1" si="381"/>
        <v/>
      </c>
      <c r="AB815" s="41" t="str">
        <f t="shared" ca="1" si="382"/>
        <v/>
      </c>
      <c r="AC815" s="39" t="str">
        <f t="shared" si="371"/>
        <v/>
      </c>
      <c r="AD815" s="39" t="str">
        <f t="shared" ca="1" si="392"/>
        <v/>
      </c>
      <c r="AE815" s="39" t="str">
        <f t="shared" ca="1" si="383"/>
        <v/>
      </c>
      <c r="AF815" s="40"/>
      <c r="AG815" s="39">
        <f t="shared" ca="1" si="393"/>
        <v>0</v>
      </c>
      <c r="AH815" s="339"/>
      <c r="AI815" s="37" t="str">
        <f t="shared" ca="1" si="384"/>
        <v/>
      </c>
      <c r="AJ815" s="41" t="str">
        <f t="shared" ca="1" si="385"/>
        <v/>
      </c>
      <c r="AK815" s="39" t="str">
        <f t="shared" si="372"/>
        <v/>
      </c>
      <c r="AL815" s="39" t="str">
        <f t="shared" ca="1" si="394"/>
        <v/>
      </c>
      <c r="AM815" s="39" t="str">
        <f t="shared" ca="1" si="386"/>
        <v/>
      </c>
      <c r="AN815" s="40"/>
      <c r="AO815" s="39">
        <f t="shared" ca="1" si="395"/>
        <v>0</v>
      </c>
      <c r="AP815" s="339"/>
      <c r="AW815" s="329"/>
      <c r="BI815" s="329"/>
      <c r="BJ815" s="329"/>
      <c r="BK815" s="329"/>
      <c r="BL815" s="329"/>
      <c r="BM815" s="329"/>
      <c r="BN815" s="329"/>
      <c r="BO815" s="329"/>
      <c r="BP815" s="329"/>
      <c r="BQ815" s="329"/>
      <c r="BR815" s="329"/>
      <c r="BS815" s="329"/>
      <c r="BT815" s="329"/>
      <c r="BU815" s="329"/>
      <c r="BV815" s="329"/>
      <c r="BW815" s="325"/>
      <c r="BX815" s="325"/>
      <c r="BY815" s="325"/>
      <c r="BZ815" s="325"/>
      <c r="CA815" s="325"/>
      <c r="CB815" s="325"/>
      <c r="CC815" s="325"/>
      <c r="CD815" s="325"/>
      <c r="CE815" s="325"/>
      <c r="CF815" s="325"/>
      <c r="CG815" s="325"/>
      <c r="CH815" s="325"/>
      <c r="CI815" s="325"/>
      <c r="CJ815" s="325"/>
      <c r="CK815" s="325"/>
      <c r="CL815" s="325"/>
      <c r="CM815" s="325"/>
      <c r="CN815" s="325"/>
      <c r="CO815" s="325"/>
      <c r="CP815" s="325"/>
      <c r="CQ815" s="325"/>
      <c r="CR815" s="325"/>
      <c r="CS815" s="325"/>
      <c r="CT815" s="325"/>
      <c r="CU815" s="325"/>
      <c r="CV815" s="325"/>
      <c r="CW815" s="325"/>
      <c r="CX815" s="325"/>
    </row>
    <row r="816" spans="1:102" s="36" customFormat="1" ht="15" hidden="1" customHeight="1">
      <c r="A816" s="329"/>
      <c r="B816" s="37" t="str">
        <f t="shared" ca="1" si="373"/>
        <v/>
      </c>
      <c r="C816" s="41" t="str">
        <f t="shared" ca="1" si="374"/>
        <v/>
      </c>
      <c r="D816" s="39" t="str">
        <f t="shared" ca="1" si="375"/>
        <v/>
      </c>
      <c r="E816" s="39" t="str">
        <f t="shared" ca="1" si="387"/>
        <v/>
      </c>
      <c r="F816" s="39" t="str">
        <f t="shared" ca="1" si="376"/>
        <v/>
      </c>
      <c r="G816" s="101"/>
      <c r="H816" s="39">
        <f t="shared" ca="1" si="367"/>
        <v>0</v>
      </c>
      <c r="J816" s="332"/>
      <c r="K816" s="37" t="str">
        <f t="shared" ca="1" si="377"/>
        <v/>
      </c>
      <c r="L816" s="41" t="str">
        <f t="shared" ca="1" si="378"/>
        <v/>
      </c>
      <c r="M816" s="39" t="str">
        <f t="shared" si="368"/>
        <v/>
      </c>
      <c r="N816" s="39" t="str">
        <f t="shared" ca="1" si="388"/>
        <v/>
      </c>
      <c r="O816" s="39" t="str">
        <f ca="1">IF(L816="","",ROUND(Q815*$O$5/payments_per_year,2))</f>
        <v/>
      </c>
      <c r="P816" s="101"/>
      <c r="Q816" s="39">
        <f t="shared" ca="1" si="389"/>
        <v>0</v>
      </c>
      <c r="R816" s="332"/>
      <c r="S816" s="37" t="str">
        <f t="shared" ca="1" si="379"/>
        <v/>
      </c>
      <c r="T816" s="41" t="str">
        <f t="shared" ca="1" si="380"/>
        <v/>
      </c>
      <c r="U816" s="39" t="str">
        <f t="shared" si="369"/>
        <v/>
      </c>
      <c r="V816" s="39" t="str">
        <f t="shared" ca="1" si="390"/>
        <v/>
      </c>
      <c r="W816" s="39">
        <f t="shared" ca="1" si="370"/>
        <v>0</v>
      </c>
      <c r="X816" s="40"/>
      <c r="Y816" s="39">
        <f t="shared" ca="1" si="391"/>
        <v>0</v>
      </c>
      <c r="Z816" s="327"/>
      <c r="AA816" s="37" t="str">
        <f t="shared" ca="1" si="381"/>
        <v/>
      </c>
      <c r="AB816" s="41" t="str">
        <f t="shared" ca="1" si="382"/>
        <v/>
      </c>
      <c r="AC816" s="39" t="str">
        <f t="shared" si="371"/>
        <v/>
      </c>
      <c r="AD816" s="39" t="str">
        <f t="shared" ca="1" si="392"/>
        <v/>
      </c>
      <c r="AE816" s="39" t="str">
        <f t="shared" ca="1" si="383"/>
        <v/>
      </c>
      <c r="AF816" s="40"/>
      <c r="AG816" s="39">
        <f t="shared" ca="1" si="393"/>
        <v>0</v>
      </c>
      <c r="AH816" s="339"/>
      <c r="AI816" s="37" t="str">
        <f t="shared" ca="1" si="384"/>
        <v/>
      </c>
      <c r="AJ816" s="41" t="str">
        <f t="shared" ca="1" si="385"/>
        <v/>
      </c>
      <c r="AK816" s="39" t="str">
        <f t="shared" si="372"/>
        <v/>
      </c>
      <c r="AL816" s="39" t="str">
        <f t="shared" ca="1" si="394"/>
        <v/>
      </c>
      <c r="AM816" s="39" t="str">
        <f t="shared" ca="1" si="386"/>
        <v/>
      </c>
      <c r="AN816" s="40"/>
      <c r="AO816" s="39">
        <f t="shared" ca="1" si="395"/>
        <v>0</v>
      </c>
      <c r="AP816" s="339"/>
      <c r="AW816" s="329"/>
      <c r="BI816" s="329"/>
      <c r="BJ816" s="329"/>
      <c r="BK816" s="329"/>
      <c r="BL816" s="329"/>
      <c r="BM816" s="329"/>
      <c r="BN816" s="329"/>
      <c r="BO816" s="329"/>
      <c r="BP816" s="329"/>
      <c r="BQ816" s="329"/>
      <c r="BR816" s="329"/>
      <c r="BS816" s="329"/>
      <c r="BT816" s="329"/>
      <c r="BU816" s="329"/>
      <c r="BV816" s="329"/>
      <c r="BW816" s="325"/>
      <c r="BX816" s="325"/>
      <c r="BY816" s="325"/>
      <c r="BZ816" s="325"/>
      <c r="CA816" s="325"/>
      <c r="CB816" s="325"/>
      <c r="CC816" s="325"/>
      <c r="CD816" s="325"/>
      <c r="CE816" s="325"/>
      <c r="CF816" s="325"/>
      <c r="CG816" s="325"/>
      <c r="CH816" s="325"/>
      <c r="CI816" s="325"/>
      <c r="CJ816" s="325"/>
      <c r="CK816" s="325"/>
      <c r="CL816" s="325"/>
      <c r="CM816" s="325"/>
      <c r="CN816" s="325"/>
      <c r="CO816" s="325"/>
      <c r="CP816" s="325"/>
      <c r="CQ816" s="325"/>
      <c r="CR816" s="325"/>
      <c r="CS816" s="325"/>
      <c r="CT816" s="325"/>
      <c r="CU816" s="325"/>
      <c r="CV816" s="325"/>
      <c r="CW816" s="325"/>
      <c r="CX816" s="325"/>
    </row>
    <row r="817" spans="1:102" s="36" customFormat="1" ht="15" hidden="1" customHeight="1">
      <c r="A817" s="329"/>
      <c r="B817" s="37" t="str">
        <f t="shared" ca="1" si="373"/>
        <v/>
      </c>
      <c r="C817" s="41" t="str">
        <f t="shared" ca="1" si="374"/>
        <v/>
      </c>
      <c r="D817" s="39" t="str">
        <f t="shared" ca="1" si="375"/>
        <v/>
      </c>
      <c r="E817" s="39" t="str">
        <f t="shared" ca="1" si="387"/>
        <v/>
      </c>
      <c r="F817" s="39" t="str">
        <f t="shared" ca="1" si="376"/>
        <v/>
      </c>
      <c r="G817" s="101"/>
      <c r="H817" s="39">
        <f t="shared" ca="1" si="367"/>
        <v>0</v>
      </c>
      <c r="J817" s="332"/>
      <c r="K817" s="37" t="str">
        <f t="shared" ca="1" si="377"/>
        <v/>
      </c>
      <c r="L817" s="41" t="str">
        <f t="shared" ca="1" si="378"/>
        <v/>
      </c>
      <c r="M817" s="39" t="str">
        <f t="shared" si="368"/>
        <v/>
      </c>
      <c r="N817" s="39" t="str">
        <f t="shared" ca="1" si="388"/>
        <v/>
      </c>
      <c r="O817" s="39">
        <f ca="1">ROUND(Q816*$O$5/payments_per_year,2)</f>
        <v>0</v>
      </c>
      <c r="P817" s="101"/>
      <c r="Q817" s="39">
        <f t="shared" ca="1" si="389"/>
        <v>0</v>
      </c>
      <c r="R817" s="332"/>
      <c r="S817" s="37" t="str">
        <f t="shared" ca="1" si="379"/>
        <v/>
      </c>
      <c r="T817" s="41" t="str">
        <f t="shared" ca="1" si="380"/>
        <v/>
      </c>
      <c r="U817" s="39" t="str">
        <f t="shared" si="369"/>
        <v/>
      </c>
      <c r="V817" s="39" t="str">
        <f t="shared" ca="1" si="390"/>
        <v/>
      </c>
      <c r="W817" s="39">
        <f t="shared" ca="1" si="370"/>
        <v>0</v>
      </c>
      <c r="X817" s="40"/>
      <c r="Y817" s="39">
        <f t="shared" ca="1" si="391"/>
        <v>0</v>
      </c>
      <c r="Z817" s="327"/>
      <c r="AA817" s="37" t="str">
        <f t="shared" ca="1" si="381"/>
        <v/>
      </c>
      <c r="AB817" s="41" t="str">
        <f t="shared" ca="1" si="382"/>
        <v/>
      </c>
      <c r="AC817" s="39" t="str">
        <f t="shared" si="371"/>
        <v/>
      </c>
      <c r="AD817" s="39" t="str">
        <f t="shared" ca="1" si="392"/>
        <v/>
      </c>
      <c r="AE817" s="39" t="str">
        <f t="shared" ca="1" si="383"/>
        <v/>
      </c>
      <c r="AF817" s="40"/>
      <c r="AG817" s="39">
        <f t="shared" ca="1" si="393"/>
        <v>0</v>
      </c>
      <c r="AH817" s="339"/>
      <c r="AI817" s="37" t="str">
        <f t="shared" ca="1" si="384"/>
        <v/>
      </c>
      <c r="AJ817" s="41" t="str">
        <f t="shared" ca="1" si="385"/>
        <v/>
      </c>
      <c r="AK817" s="39" t="str">
        <f t="shared" si="372"/>
        <v/>
      </c>
      <c r="AL817" s="39" t="str">
        <f t="shared" ca="1" si="394"/>
        <v/>
      </c>
      <c r="AM817" s="39" t="str">
        <f t="shared" ca="1" si="386"/>
        <v/>
      </c>
      <c r="AN817" s="40"/>
      <c r="AO817" s="39">
        <f t="shared" ca="1" si="395"/>
        <v>0</v>
      </c>
      <c r="AP817" s="339"/>
      <c r="AW817" s="329"/>
      <c r="BI817" s="329"/>
      <c r="BJ817" s="329"/>
      <c r="BK817" s="329"/>
      <c r="BL817" s="329"/>
      <c r="BM817" s="329"/>
      <c r="BN817" s="329"/>
      <c r="BO817" s="329"/>
      <c r="BP817" s="329"/>
      <c r="BQ817" s="329"/>
      <c r="BR817" s="329"/>
      <c r="BS817" s="329"/>
      <c r="BT817" s="329"/>
      <c r="BU817" s="329"/>
      <c r="BV817" s="329"/>
      <c r="BW817" s="325"/>
      <c r="BX817" s="325"/>
      <c r="BY817" s="325"/>
      <c r="BZ817" s="325"/>
      <c r="CA817" s="325"/>
      <c r="CB817" s="325"/>
      <c r="CC817" s="325"/>
      <c r="CD817" s="325"/>
      <c r="CE817" s="325"/>
      <c r="CF817" s="325"/>
      <c r="CG817" s="325"/>
      <c r="CH817" s="325"/>
      <c r="CI817" s="325"/>
      <c r="CJ817" s="325"/>
      <c r="CK817" s="325"/>
      <c r="CL817" s="325"/>
      <c r="CM817" s="325"/>
      <c r="CN817" s="325"/>
      <c r="CO817" s="325"/>
      <c r="CP817" s="325"/>
      <c r="CQ817" s="325"/>
      <c r="CR817" s="325"/>
      <c r="CS817" s="325"/>
      <c r="CT817" s="325"/>
      <c r="CU817" s="325"/>
      <c r="CV817" s="325"/>
      <c r="CW817" s="325"/>
      <c r="CX817" s="325"/>
    </row>
    <row r="818" spans="1:102" s="36" customFormat="1" ht="15" hidden="1" customHeight="1">
      <c r="A818" s="329"/>
      <c r="B818" s="37" t="str">
        <f t="shared" ca="1" si="373"/>
        <v/>
      </c>
      <c r="C818" s="41" t="str">
        <f t="shared" ca="1" si="374"/>
        <v/>
      </c>
      <c r="D818" s="39" t="str">
        <f t="shared" ca="1" si="375"/>
        <v/>
      </c>
      <c r="E818" s="39" t="str">
        <f t="shared" ca="1" si="387"/>
        <v/>
      </c>
      <c r="F818" s="39" t="str">
        <f t="shared" ca="1" si="376"/>
        <v/>
      </c>
      <c r="G818" s="101"/>
      <c r="H818" s="39">
        <f t="shared" ca="1" si="367"/>
        <v>0</v>
      </c>
      <c r="J818" s="332"/>
      <c r="K818" s="37" t="str">
        <f t="shared" ca="1" si="377"/>
        <v/>
      </c>
      <c r="L818" s="41" t="str">
        <f t="shared" ca="1" si="378"/>
        <v/>
      </c>
      <c r="M818" s="39" t="str">
        <f t="shared" si="368"/>
        <v/>
      </c>
      <c r="N818" s="39" t="str">
        <f t="shared" ca="1" si="388"/>
        <v/>
      </c>
      <c r="O818" s="39" t="str">
        <f ca="1">IF(L818="","",ROUND(Q817*$O$5/payments_per_year,2))</f>
        <v/>
      </c>
      <c r="P818" s="101"/>
      <c r="Q818" s="39">
        <f t="shared" ca="1" si="389"/>
        <v>0</v>
      </c>
      <c r="R818" s="332"/>
      <c r="S818" s="37" t="str">
        <f t="shared" ca="1" si="379"/>
        <v/>
      </c>
      <c r="T818" s="41" t="str">
        <f t="shared" ca="1" si="380"/>
        <v/>
      </c>
      <c r="U818" s="39" t="str">
        <f t="shared" si="369"/>
        <v/>
      </c>
      <c r="V818" s="39" t="str">
        <f t="shared" ca="1" si="390"/>
        <v/>
      </c>
      <c r="W818" s="39">
        <f t="shared" ca="1" si="370"/>
        <v>0</v>
      </c>
      <c r="X818" s="40"/>
      <c r="Y818" s="39">
        <f t="shared" ca="1" si="391"/>
        <v>0</v>
      </c>
      <c r="Z818" s="327"/>
      <c r="AA818" s="37" t="str">
        <f t="shared" ca="1" si="381"/>
        <v/>
      </c>
      <c r="AB818" s="41" t="str">
        <f t="shared" ca="1" si="382"/>
        <v/>
      </c>
      <c r="AC818" s="39" t="str">
        <f t="shared" si="371"/>
        <v/>
      </c>
      <c r="AD818" s="39" t="str">
        <f t="shared" ca="1" si="392"/>
        <v/>
      </c>
      <c r="AE818" s="39" t="str">
        <f t="shared" ca="1" si="383"/>
        <v/>
      </c>
      <c r="AF818" s="40"/>
      <c r="AG818" s="39">
        <f t="shared" ca="1" si="393"/>
        <v>0</v>
      </c>
      <c r="AH818" s="339"/>
      <c r="AI818" s="37" t="str">
        <f t="shared" ca="1" si="384"/>
        <v/>
      </c>
      <c r="AJ818" s="41" t="str">
        <f t="shared" ca="1" si="385"/>
        <v/>
      </c>
      <c r="AK818" s="39" t="str">
        <f t="shared" si="372"/>
        <v/>
      </c>
      <c r="AL818" s="39" t="str">
        <f t="shared" ca="1" si="394"/>
        <v/>
      </c>
      <c r="AM818" s="39" t="str">
        <f t="shared" ca="1" si="386"/>
        <v/>
      </c>
      <c r="AN818" s="40"/>
      <c r="AO818" s="39">
        <f t="shared" ca="1" si="395"/>
        <v>0</v>
      </c>
      <c r="AP818" s="339"/>
      <c r="AW818" s="329"/>
      <c r="BI818" s="329"/>
      <c r="BJ818" s="329"/>
      <c r="BK818" s="329"/>
      <c r="BL818" s="329"/>
      <c r="BM818" s="329"/>
      <c r="BN818" s="329"/>
      <c r="BO818" s="329"/>
      <c r="BP818" s="329"/>
      <c r="BQ818" s="329"/>
      <c r="BR818" s="329"/>
      <c r="BS818" s="329"/>
      <c r="BT818" s="329"/>
      <c r="BU818" s="329"/>
      <c r="BV818" s="329"/>
      <c r="BW818" s="325"/>
      <c r="BX818" s="325"/>
      <c r="BY818" s="325"/>
      <c r="BZ818" s="325"/>
      <c r="CA818" s="325"/>
      <c r="CB818" s="325"/>
      <c r="CC818" s="325"/>
      <c r="CD818" s="325"/>
      <c r="CE818" s="325"/>
      <c r="CF818" s="325"/>
      <c r="CG818" s="325"/>
      <c r="CH818" s="325"/>
      <c r="CI818" s="325"/>
      <c r="CJ818" s="325"/>
      <c r="CK818" s="325"/>
      <c r="CL818" s="325"/>
      <c r="CM818" s="325"/>
      <c r="CN818" s="325"/>
      <c r="CO818" s="325"/>
      <c r="CP818" s="325"/>
      <c r="CQ818" s="325"/>
      <c r="CR818" s="325"/>
      <c r="CS818" s="325"/>
      <c r="CT818" s="325"/>
      <c r="CU818" s="325"/>
      <c r="CV818" s="325"/>
      <c r="CW818" s="325"/>
      <c r="CX818" s="325"/>
    </row>
    <row r="819" spans="1:102" s="36" customFormat="1" ht="15" hidden="1" customHeight="1">
      <c r="A819" s="329"/>
      <c r="B819" s="37" t="str">
        <f t="shared" ca="1" si="373"/>
        <v/>
      </c>
      <c r="C819" s="41" t="str">
        <f t="shared" ca="1" si="374"/>
        <v/>
      </c>
      <c r="D819" s="39" t="str">
        <f t="shared" ca="1" si="375"/>
        <v/>
      </c>
      <c r="E819" s="39" t="str">
        <f t="shared" ca="1" si="387"/>
        <v/>
      </c>
      <c r="F819" s="39" t="str">
        <f t="shared" ca="1" si="376"/>
        <v/>
      </c>
      <c r="G819" s="101"/>
      <c r="H819" s="39">
        <f t="shared" ca="1" si="367"/>
        <v>0</v>
      </c>
      <c r="J819" s="332"/>
      <c r="K819" s="37" t="str">
        <f t="shared" ca="1" si="377"/>
        <v/>
      </c>
      <c r="L819" s="41" t="str">
        <f t="shared" ca="1" si="378"/>
        <v/>
      </c>
      <c r="M819" s="39" t="str">
        <f t="shared" si="368"/>
        <v/>
      </c>
      <c r="N819" s="39" t="str">
        <f t="shared" ca="1" si="388"/>
        <v/>
      </c>
      <c r="O819" s="39">
        <f ca="1">ROUND(Q818*$O$5/payments_per_year,2)</f>
        <v>0</v>
      </c>
      <c r="P819" s="101"/>
      <c r="Q819" s="39">
        <f t="shared" ca="1" si="389"/>
        <v>0</v>
      </c>
      <c r="R819" s="332"/>
      <c r="S819" s="37" t="str">
        <f t="shared" ca="1" si="379"/>
        <v/>
      </c>
      <c r="T819" s="41" t="str">
        <f t="shared" ca="1" si="380"/>
        <v/>
      </c>
      <c r="U819" s="39" t="str">
        <f t="shared" si="369"/>
        <v/>
      </c>
      <c r="V819" s="39" t="str">
        <f t="shared" ca="1" si="390"/>
        <v/>
      </c>
      <c r="W819" s="39">
        <f t="shared" ca="1" si="370"/>
        <v>0</v>
      </c>
      <c r="X819" s="40"/>
      <c r="Y819" s="39">
        <f t="shared" ca="1" si="391"/>
        <v>0</v>
      </c>
      <c r="Z819" s="327"/>
      <c r="AA819" s="37" t="str">
        <f t="shared" ca="1" si="381"/>
        <v/>
      </c>
      <c r="AB819" s="41" t="str">
        <f t="shared" ca="1" si="382"/>
        <v/>
      </c>
      <c r="AC819" s="39" t="str">
        <f t="shared" si="371"/>
        <v/>
      </c>
      <c r="AD819" s="39" t="str">
        <f t="shared" ca="1" si="392"/>
        <v/>
      </c>
      <c r="AE819" s="39" t="str">
        <f t="shared" ca="1" si="383"/>
        <v/>
      </c>
      <c r="AF819" s="40"/>
      <c r="AG819" s="39">
        <f t="shared" ca="1" si="393"/>
        <v>0</v>
      </c>
      <c r="AH819" s="339"/>
      <c r="AI819" s="37" t="str">
        <f t="shared" ca="1" si="384"/>
        <v/>
      </c>
      <c r="AJ819" s="41" t="str">
        <f t="shared" ca="1" si="385"/>
        <v/>
      </c>
      <c r="AK819" s="39" t="str">
        <f t="shared" si="372"/>
        <v/>
      </c>
      <c r="AL819" s="39" t="str">
        <f t="shared" ca="1" si="394"/>
        <v/>
      </c>
      <c r="AM819" s="39" t="str">
        <f t="shared" ca="1" si="386"/>
        <v/>
      </c>
      <c r="AN819" s="40"/>
      <c r="AO819" s="39">
        <f t="shared" ca="1" si="395"/>
        <v>0</v>
      </c>
      <c r="AP819" s="339"/>
      <c r="AW819" s="329"/>
      <c r="BI819" s="329"/>
      <c r="BJ819" s="329"/>
      <c r="BK819" s="329"/>
      <c r="BL819" s="329"/>
      <c r="BM819" s="329"/>
      <c r="BN819" s="329"/>
      <c r="BO819" s="329"/>
      <c r="BP819" s="329"/>
      <c r="BQ819" s="329"/>
      <c r="BR819" s="329"/>
      <c r="BS819" s="329"/>
      <c r="BT819" s="329"/>
      <c r="BU819" s="329"/>
      <c r="BV819" s="329"/>
      <c r="BW819" s="325"/>
      <c r="BX819" s="325"/>
      <c r="BY819" s="325"/>
      <c r="BZ819" s="325"/>
      <c r="CA819" s="325"/>
      <c r="CB819" s="325"/>
      <c r="CC819" s="325"/>
      <c r="CD819" s="325"/>
      <c r="CE819" s="325"/>
      <c r="CF819" s="325"/>
      <c r="CG819" s="325"/>
      <c r="CH819" s="325"/>
      <c r="CI819" s="325"/>
      <c r="CJ819" s="325"/>
      <c r="CK819" s="325"/>
      <c r="CL819" s="325"/>
      <c r="CM819" s="325"/>
      <c r="CN819" s="325"/>
      <c r="CO819" s="325"/>
      <c r="CP819" s="325"/>
      <c r="CQ819" s="325"/>
      <c r="CR819" s="325"/>
      <c r="CS819" s="325"/>
      <c r="CT819" s="325"/>
      <c r="CU819" s="325"/>
      <c r="CV819" s="325"/>
      <c r="CW819" s="325"/>
      <c r="CX819" s="325"/>
    </row>
    <row r="820" spans="1:102" s="36" customFormat="1" ht="15" hidden="1" customHeight="1">
      <c r="A820" s="329"/>
      <c r="B820" s="37" t="str">
        <f t="shared" ca="1" si="373"/>
        <v/>
      </c>
      <c r="C820" s="41" t="str">
        <f t="shared" ca="1" si="374"/>
        <v/>
      </c>
      <c r="D820" s="39" t="str">
        <f t="shared" ca="1" si="375"/>
        <v/>
      </c>
      <c r="E820" s="39" t="str">
        <f t="shared" ca="1" si="387"/>
        <v/>
      </c>
      <c r="F820" s="39" t="str">
        <f t="shared" ca="1" si="376"/>
        <v/>
      </c>
      <c r="G820" s="101"/>
      <c r="H820" s="39">
        <f t="shared" ca="1" si="367"/>
        <v>0</v>
      </c>
      <c r="J820" s="332"/>
      <c r="K820" s="37" t="str">
        <f t="shared" ca="1" si="377"/>
        <v/>
      </c>
      <c r="L820" s="41" t="str">
        <f t="shared" ca="1" si="378"/>
        <v/>
      </c>
      <c r="M820" s="39" t="str">
        <f t="shared" si="368"/>
        <v/>
      </c>
      <c r="N820" s="39" t="str">
        <f t="shared" ca="1" si="388"/>
        <v/>
      </c>
      <c r="O820" s="39" t="str">
        <f ca="1">IF(L820="","",ROUND(Q819*$O$5/payments_per_year,2))</f>
        <v/>
      </c>
      <c r="P820" s="101"/>
      <c r="Q820" s="39">
        <f t="shared" ca="1" si="389"/>
        <v>0</v>
      </c>
      <c r="R820" s="332"/>
      <c r="S820" s="37" t="str">
        <f t="shared" ca="1" si="379"/>
        <v/>
      </c>
      <c r="T820" s="41" t="str">
        <f t="shared" ca="1" si="380"/>
        <v/>
      </c>
      <c r="U820" s="39" t="str">
        <f t="shared" si="369"/>
        <v/>
      </c>
      <c r="V820" s="39" t="str">
        <f t="shared" ca="1" si="390"/>
        <v/>
      </c>
      <c r="W820" s="39">
        <f t="shared" ca="1" si="370"/>
        <v>0</v>
      </c>
      <c r="X820" s="40"/>
      <c r="Y820" s="39">
        <f t="shared" ca="1" si="391"/>
        <v>0</v>
      </c>
      <c r="Z820" s="327"/>
      <c r="AA820" s="37" t="str">
        <f t="shared" ca="1" si="381"/>
        <v/>
      </c>
      <c r="AB820" s="41" t="str">
        <f t="shared" ca="1" si="382"/>
        <v/>
      </c>
      <c r="AC820" s="39" t="str">
        <f t="shared" si="371"/>
        <v/>
      </c>
      <c r="AD820" s="39" t="str">
        <f t="shared" ca="1" si="392"/>
        <v/>
      </c>
      <c r="AE820" s="39" t="str">
        <f t="shared" ca="1" si="383"/>
        <v/>
      </c>
      <c r="AF820" s="40"/>
      <c r="AG820" s="39">
        <f t="shared" ca="1" si="393"/>
        <v>0</v>
      </c>
      <c r="AH820" s="339"/>
      <c r="AI820" s="37" t="str">
        <f t="shared" ca="1" si="384"/>
        <v/>
      </c>
      <c r="AJ820" s="41" t="str">
        <f t="shared" ca="1" si="385"/>
        <v/>
      </c>
      <c r="AK820" s="39" t="str">
        <f t="shared" si="372"/>
        <v/>
      </c>
      <c r="AL820" s="39" t="str">
        <f t="shared" ca="1" si="394"/>
        <v/>
      </c>
      <c r="AM820" s="39" t="str">
        <f t="shared" ca="1" si="386"/>
        <v/>
      </c>
      <c r="AN820" s="40"/>
      <c r="AO820" s="39">
        <f t="shared" ca="1" si="395"/>
        <v>0</v>
      </c>
      <c r="AP820" s="339"/>
      <c r="AW820" s="329"/>
      <c r="BI820" s="329"/>
      <c r="BJ820" s="329"/>
      <c r="BK820" s="329"/>
      <c r="BL820" s="329"/>
      <c r="BM820" s="329"/>
      <c r="BN820" s="329"/>
      <c r="BO820" s="329"/>
      <c r="BP820" s="329"/>
      <c r="BQ820" s="329"/>
      <c r="BR820" s="329"/>
      <c r="BS820" s="329"/>
      <c r="BT820" s="329"/>
      <c r="BU820" s="329"/>
      <c r="BV820" s="329"/>
      <c r="BW820" s="325"/>
      <c r="BX820" s="325"/>
      <c r="BY820" s="325"/>
      <c r="BZ820" s="325"/>
      <c r="CA820" s="325"/>
      <c r="CB820" s="325"/>
      <c r="CC820" s="325"/>
      <c r="CD820" s="325"/>
      <c r="CE820" s="325"/>
      <c r="CF820" s="325"/>
      <c r="CG820" s="325"/>
      <c r="CH820" s="325"/>
      <c r="CI820" s="325"/>
      <c r="CJ820" s="325"/>
      <c r="CK820" s="325"/>
      <c r="CL820" s="325"/>
      <c r="CM820" s="325"/>
      <c r="CN820" s="325"/>
      <c r="CO820" s="325"/>
      <c r="CP820" s="325"/>
      <c r="CQ820" s="325"/>
      <c r="CR820" s="325"/>
      <c r="CS820" s="325"/>
      <c r="CT820" s="325"/>
      <c r="CU820" s="325"/>
      <c r="CV820" s="325"/>
      <c r="CW820" s="325"/>
      <c r="CX820" s="325"/>
    </row>
    <row r="821" spans="1:102" s="36" customFormat="1" ht="15" hidden="1" customHeight="1">
      <c r="A821" s="329"/>
      <c r="B821" s="37" t="str">
        <f t="shared" ca="1" si="373"/>
        <v/>
      </c>
      <c r="C821" s="41" t="str">
        <f t="shared" ca="1" si="374"/>
        <v/>
      </c>
      <c r="D821" s="39" t="str">
        <f t="shared" ca="1" si="375"/>
        <v/>
      </c>
      <c r="E821" s="39" t="str">
        <f t="shared" ca="1" si="387"/>
        <v/>
      </c>
      <c r="F821" s="39" t="str">
        <f t="shared" ca="1" si="376"/>
        <v/>
      </c>
      <c r="G821" s="101"/>
      <c r="H821" s="39">
        <f t="shared" ca="1" si="367"/>
        <v>0</v>
      </c>
      <c r="J821" s="332"/>
      <c r="K821" s="37" t="str">
        <f t="shared" ca="1" si="377"/>
        <v/>
      </c>
      <c r="L821" s="41" t="str">
        <f t="shared" ca="1" si="378"/>
        <v/>
      </c>
      <c r="M821" s="39" t="str">
        <f t="shared" si="368"/>
        <v/>
      </c>
      <c r="N821" s="39" t="str">
        <f t="shared" ca="1" si="388"/>
        <v/>
      </c>
      <c r="O821" s="39">
        <f ca="1">ROUND(Q820*$O$5/payments_per_year,2)</f>
        <v>0</v>
      </c>
      <c r="P821" s="101"/>
      <c r="Q821" s="39">
        <f t="shared" ca="1" si="389"/>
        <v>0</v>
      </c>
      <c r="R821" s="332"/>
      <c r="S821" s="37" t="str">
        <f t="shared" ca="1" si="379"/>
        <v/>
      </c>
      <c r="T821" s="41" t="str">
        <f t="shared" ca="1" si="380"/>
        <v/>
      </c>
      <c r="U821" s="39" t="str">
        <f t="shared" si="369"/>
        <v/>
      </c>
      <c r="V821" s="39" t="str">
        <f t="shared" ca="1" si="390"/>
        <v/>
      </c>
      <c r="W821" s="39">
        <f t="shared" ca="1" si="370"/>
        <v>0</v>
      </c>
      <c r="X821" s="40"/>
      <c r="Y821" s="39">
        <f t="shared" ca="1" si="391"/>
        <v>0</v>
      </c>
      <c r="Z821" s="327"/>
      <c r="AA821" s="37" t="str">
        <f t="shared" ca="1" si="381"/>
        <v/>
      </c>
      <c r="AB821" s="41" t="str">
        <f t="shared" ca="1" si="382"/>
        <v/>
      </c>
      <c r="AC821" s="39" t="str">
        <f t="shared" si="371"/>
        <v/>
      </c>
      <c r="AD821" s="39" t="str">
        <f t="shared" ca="1" si="392"/>
        <v/>
      </c>
      <c r="AE821" s="39" t="str">
        <f t="shared" ca="1" si="383"/>
        <v/>
      </c>
      <c r="AF821" s="40"/>
      <c r="AG821" s="39">
        <f t="shared" ca="1" si="393"/>
        <v>0</v>
      </c>
      <c r="AH821" s="339"/>
      <c r="AI821" s="37" t="str">
        <f t="shared" ca="1" si="384"/>
        <v/>
      </c>
      <c r="AJ821" s="41" t="str">
        <f t="shared" ca="1" si="385"/>
        <v/>
      </c>
      <c r="AK821" s="39" t="str">
        <f t="shared" si="372"/>
        <v/>
      </c>
      <c r="AL821" s="39" t="str">
        <f t="shared" ca="1" si="394"/>
        <v/>
      </c>
      <c r="AM821" s="39" t="str">
        <f t="shared" ca="1" si="386"/>
        <v/>
      </c>
      <c r="AN821" s="40"/>
      <c r="AO821" s="39">
        <f t="shared" ca="1" si="395"/>
        <v>0</v>
      </c>
      <c r="AP821" s="339"/>
      <c r="AW821" s="329"/>
      <c r="BI821" s="329"/>
      <c r="BJ821" s="329"/>
      <c r="BK821" s="329"/>
      <c r="BL821" s="329"/>
      <c r="BM821" s="329"/>
      <c r="BN821" s="329"/>
      <c r="BO821" s="329"/>
      <c r="BP821" s="329"/>
      <c r="BQ821" s="329"/>
      <c r="BR821" s="329"/>
      <c r="BS821" s="329"/>
      <c r="BT821" s="329"/>
      <c r="BU821" s="329"/>
      <c r="BV821" s="329"/>
      <c r="BW821" s="325"/>
      <c r="BX821" s="325"/>
      <c r="BY821" s="325"/>
      <c r="BZ821" s="325"/>
      <c r="CA821" s="325"/>
      <c r="CB821" s="325"/>
      <c r="CC821" s="325"/>
      <c r="CD821" s="325"/>
      <c r="CE821" s="325"/>
      <c r="CF821" s="325"/>
      <c r="CG821" s="325"/>
      <c r="CH821" s="325"/>
      <c r="CI821" s="325"/>
      <c r="CJ821" s="325"/>
      <c r="CK821" s="325"/>
      <c r="CL821" s="325"/>
      <c r="CM821" s="325"/>
      <c r="CN821" s="325"/>
      <c r="CO821" s="325"/>
      <c r="CP821" s="325"/>
      <c r="CQ821" s="325"/>
      <c r="CR821" s="325"/>
      <c r="CS821" s="325"/>
      <c r="CT821" s="325"/>
      <c r="CU821" s="325"/>
      <c r="CV821" s="325"/>
      <c r="CW821" s="325"/>
      <c r="CX821" s="325"/>
    </row>
    <row r="822" spans="1:102" s="36" customFormat="1" ht="15" hidden="1" customHeight="1">
      <c r="A822" s="329"/>
      <c r="B822" s="37" t="str">
        <f t="shared" ca="1" si="373"/>
        <v/>
      </c>
      <c r="C822" s="41" t="str">
        <f t="shared" ca="1" si="374"/>
        <v/>
      </c>
      <c r="D822" s="39" t="str">
        <f t="shared" ca="1" si="375"/>
        <v/>
      </c>
      <c r="E822" s="39" t="str">
        <f t="shared" ca="1" si="387"/>
        <v/>
      </c>
      <c r="F822" s="39" t="str">
        <f t="shared" ca="1" si="376"/>
        <v/>
      </c>
      <c r="G822" s="101"/>
      <c r="H822" s="39">
        <f t="shared" ca="1" si="367"/>
        <v>0</v>
      </c>
      <c r="J822" s="332"/>
      <c r="K822" s="37" t="str">
        <f t="shared" ca="1" si="377"/>
        <v/>
      </c>
      <c r="L822" s="41" t="str">
        <f t="shared" ca="1" si="378"/>
        <v/>
      </c>
      <c r="M822" s="39" t="str">
        <f t="shared" si="368"/>
        <v/>
      </c>
      <c r="N822" s="39" t="str">
        <f t="shared" ca="1" si="388"/>
        <v/>
      </c>
      <c r="O822" s="39" t="str">
        <f ca="1">IF(L822="","",ROUND(Q821*$O$5/payments_per_year,2))</f>
        <v/>
      </c>
      <c r="P822" s="101"/>
      <c r="Q822" s="39">
        <f t="shared" ca="1" si="389"/>
        <v>0</v>
      </c>
      <c r="R822" s="332"/>
      <c r="S822" s="37" t="str">
        <f t="shared" ca="1" si="379"/>
        <v/>
      </c>
      <c r="T822" s="41" t="str">
        <f t="shared" ca="1" si="380"/>
        <v/>
      </c>
      <c r="U822" s="39" t="str">
        <f t="shared" si="369"/>
        <v/>
      </c>
      <c r="V822" s="39" t="str">
        <f t="shared" ca="1" si="390"/>
        <v/>
      </c>
      <c r="W822" s="39">
        <f t="shared" ca="1" si="370"/>
        <v>0</v>
      </c>
      <c r="X822" s="40"/>
      <c r="Y822" s="39">
        <f t="shared" ca="1" si="391"/>
        <v>0</v>
      </c>
      <c r="Z822" s="327"/>
      <c r="AA822" s="37" t="str">
        <f t="shared" ca="1" si="381"/>
        <v/>
      </c>
      <c r="AB822" s="41" t="str">
        <f t="shared" ca="1" si="382"/>
        <v/>
      </c>
      <c r="AC822" s="39" t="str">
        <f t="shared" si="371"/>
        <v/>
      </c>
      <c r="AD822" s="39" t="str">
        <f t="shared" ca="1" si="392"/>
        <v/>
      </c>
      <c r="AE822" s="39" t="str">
        <f t="shared" ca="1" si="383"/>
        <v/>
      </c>
      <c r="AF822" s="40"/>
      <c r="AG822" s="39">
        <f t="shared" ca="1" si="393"/>
        <v>0</v>
      </c>
      <c r="AH822" s="339"/>
      <c r="AI822" s="37" t="str">
        <f t="shared" ca="1" si="384"/>
        <v/>
      </c>
      <c r="AJ822" s="41" t="str">
        <f t="shared" ca="1" si="385"/>
        <v/>
      </c>
      <c r="AK822" s="39" t="str">
        <f t="shared" si="372"/>
        <v/>
      </c>
      <c r="AL822" s="39" t="str">
        <f t="shared" ca="1" si="394"/>
        <v/>
      </c>
      <c r="AM822" s="39" t="str">
        <f t="shared" ca="1" si="386"/>
        <v/>
      </c>
      <c r="AN822" s="40"/>
      <c r="AO822" s="39">
        <f t="shared" ca="1" si="395"/>
        <v>0</v>
      </c>
      <c r="AP822" s="339"/>
      <c r="AW822" s="329"/>
      <c r="BI822" s="329"/>
      <c r="BJ822" s="329"/>
      <c r="BK822" s="329"/>
      <c r="BL822" s="329"/>
      <c r="BM822" s="329"/>
      <c r="BN822" s="329"/>
      <c r="BO822" s="329"/>
      <c r="BP822" s="329"/>
      <c r="BQ822" s="329"/>
      <c r="BR822" s="329"/>
      <c r="BS822" s="329"/>
      <c r="BT822" s="329"/>
      <c r="BU822" s="329"/>
      <c r="BV822" s="329"/>
      <c r="BW822" s="325"/>
      <c r="BX822" s="325"/>
      <c r="BY822" s="325"/>
      <c r="BZ822" s="325"/>
      <c r="CA822" s="325"/>
      <c r="CB822" s="325"/>
      <c r="CC822" s="325"/>
      <c r="CD822" s="325"/>
      <c r="CE822" s="325"/>
      <c r="CF822" s="325"/>
      <c r="CG822" s="325"/>
      <c r="CH822" s="325"/>
      <c r="CI822" s="325"/>
      <c r="CJ822" s="325"/>
      <c r="CK822" s="325"/>
      <c r="CL822" s="325"/>
      <c r="CM822" s="325"/>
      <c r="CN822" s="325"/>
      <c r="CO822" s="325"/>
      <c r="CP822" s="325"/>
      <c r="CQ822" s="325"/>
      <c r="CR822" s="325"/>
      <c r="CS822" s="325"/>
      <c r="CT822" s="325"/>
      <c r="CU822" s="325"/>
      <c r="CV822" s="325"/>
      <c r="CW822" s="325"/>
      <c r="CX822" s="325"/>
    </row>
    <row r="823" spans="1:102" s="36" customFormat="1" ht="15" hidden="1" customHeight="1">
      <c r="A823" s="329"/>
      <c r="B823" s="37" t="str">
        <f t="shared" ca="1" si="373"/>
        <v/>
      </c>
      <c r="C823" s="41" t="str">
        <f t="shared" ca="1" si="374"/>
        <v/>
      </c>
      <c r="D823" s="39" t="str">
        <f t="shared" ca="1" si="375"/>
        <v/>
      </c>
      <c r="E823" s="39" t="str">
        <f t="shared" ca="1" si="387"/>
        <v/>
      </c>
      <c r="F823" s="39" t="str">
        <f t="shared" ca="1" si="376"/>
        <v/>
      </c>
      <c r="G823" s="101"/>
      <c r="H823" s="39">
        <f t="shared" ca="1" si="367"/>
        <v>0</v>
      </c>
      <c r="J823" s="332"/>
      <c r="K823" s="37" t="str">
        <f t="shared" ca="1" si="377"/>
        <v/>
      </c>
      <c r="L823" s="41" t="str">
        <f t="shared" ca="1" si="378"/>
        <v/>
      </c>
      <c r="M823" s="39" t="str">
        <f t="shared" si="368"/>
        <v/>
      </c>
      <c r="N823" s="39" t="str">
        <f t="shared" ca="1" si="388"/>
        <v/>
      </c>
      <c r="O823" s="39">
        <f ca="1">ROUND(Q822*$O$5/payments_per_year,2)</f>
        <v>0</v>
      </c>
      <c r="P823" s="101"/>
      <c r="Q823" s="39">
        <f t="shared" ca="1" si="389"/>
        <v>0</v>
      </c>
      <c r="R823" s="332"/>
      <c r="S823" s="37" t="str">
        <f t="shared" ca="1" si="379"/>
        <v/>
      </c>
      <c r="T823" s="41" t="str">
        <f t="shared" ca="1" si="380"/>
        <v/>
      </c>
      <c r="U823" s="39" t="str">
        <f t="shared" si="369"/>
        <v/>
      </c>
      <c r="V823" s="39" t="str">
        <f t="shared" ca="1" si="390"/>
        <v/>
      </c>
      <c r="W823" s="39">
        <f t="shared" ca="1" si="370"/>
        <v>0</v>
      </c>
      <c r="X823" s="40"/>
      <c r="Y823" s="39">
        <f t="shared" ca="1" si="391"/>
        <v>0</v>
      </c>
      <c r="Z823" s="327"/>
      <c r="AA823" s="37" t="str">
        <f t="shared" ca="1" si="381"/>
        <v/>
      </c>
      <c r="AB823" s="41" t="str">
        <f t="shared" ca="1" si="382"/>
        <v/>
      </c>
      <c r="AC823" s="39" t="str">
        <f t="shared" si="371"/>
        <v/>
      </c>
      <c r="AD823" s="39" t="str">
        <f t="shared" ca="1" si="392"/>
        <v/>
      </c>
      <c r="AE823" s="39" t="str">
        <f t="shared" ca="1" si="383"/>
        <v/>
      </c>
      <c r="AF823" s="40"/>
      <c r="AG823" s="39">
        <f t="shared" ca="1" si="393"/>
        <v>0</v>
      </c>
      <c r="AH823" s="339"/>
      <c r="AI823" s="37" t="str">
        <f t="shared" ca="1" si="384"/>
        <v/>
      </c>
      <c r="AJ823" s="41" t="str">
        <f t="shared" ca="1" si="385"/>
        <v/>
      </c>
      <c r="AK823" s="39" t="str">
        <f t="shared" si="372"/>
        <v/>
      </c>
      <c r="AL823" s="39" t="str">
        <f t="shared" ca="1" si="394"/>
        <v/>
      </c>
      <c r="AM823" s="39" t="str">
        <f t="shared" ca="1" si="386"/>
        <v/>
      </c>
      <c r="AN823" s="40"/>
      <c r="AO823" s="39">
        <f t="shared" ca="1" si="395"/>
        <v>0</v>
      </c>
      <c r="AP823" s="339"/>
      <c r="AW823" s="329"/>
      <c r="BI823" s="329"/>
      <c r="BJ823" s="329"/>
      <c r="BK823" s="329"/>
      <c r="BL823" s="329"/>
      <c r="BM823" s="329"/>
      <c r="BN823" s="329"/>
      <c r="BO823" s="329"/>
      <c r="BP823" s="329"/>
      <c r="BQ823" s="329"/>
      <c r="BR823" s="329"/>
      <c r="BS823" s="329"/>
      <c r="BT823" s="329"/>
      <c r="BU823" s="329"/>
      <c r="BV823" s="329"/>
      <c r="BW823" s="325"/>
      <c r="BX823" s="325"/>
      <c r="BY823" s="325"/>
      <c r="BZ823" s="325"/>
      <c r="CA823" s="325"/>
      <c r="CB823" s="325"/>
      <c r="CC823" s="325"/>
      <c r="CD823" s="325"/>
      <c r="CE823" s="325"/>
      <c r="CF823" s="325"/>
      <c r="CG823" s="325"/>
      <c r="CH823" s="325"/>
      <c r="CI823" s="325"/>
      <c r="CJ823" s="325"/>
      <c r="CK823" s="325"/>
      <c r="CL823" s="325"/>
      <c r="CM823" s="325"/>
      <c r="CN823" s="325"/>
      <c r="CO823" s="325"/>
      <c r="CP823" s="325"/>
      <c r="CQ823" s="325"/>
      <c r="CR823" s="325"/>
      <c r="CS823" s="325"/>
      <c r="CT823" s="325"/>
      <c r="CU823" s="325"/>
      <c r="CV823" s="325"/>
      <c r="CW823" s="325"/>
      <c r="CX823" s="325"/>
    </row>
    <row r="824" spans="1:102" s="36" customFormat="1" ht="15" hidden="1" customHeight="1">
      <c r="A824" s="329"/>
      <c r="B824" s="37" t="str">
        <f t="shared" ca="1" si="373"/>
        <v/>
      </c>
      <c r="C824" s="41" t="str">
        <f t="shared" ca="1" si="374"/>
        <v/>
      </c>
      <c r="D824" s="39" t="str">
        <f t="shared" ca="1" si="375"/>
        <v/>
      </c>
      <c r="E824" s="39" t="str">
        <f t="shared" ca="1" si="387"/>
        <v/>
      </c>
      <c r="F824" s="39" t="str">
        <f t="shared" ca="1" si="376"/>
        <v/>
      </c>
      <c r="G824" s="101"/>
      <c r="H824" s="39">
        <f t="shared" ca="1" si="367"/>
        <v>0</v>
      </c>
      <c r="J824" s="332"/>
      <c r="K824" s="37" t="str">
        <f t="shared" ca="1" si="377"/>
        <v/>
      </c>
      <c r="L824" s="41" t="str">
        <f t="shared" ca="1" si="378"/>
        <v/>
      </c>
      <c r="M824" s="39" t="str">
        <f t="shared" si="368"/>
        <v/>
      </c>
      <c r="N824" s="39" t="str">
        <f t="shared" ca="1" si="388"/>
        <v/>
      </c>
      <c r="O824" s="39" t="str">
        <f ca="1">IF(L824="","",ROUND(Q823*$O$5/payments_per_year,2))</f>
        <v/>
      </c>
      <c r="P824" s="101"/>
      <c r="Q824" s="39">
        <f t="shared" ca="1" si="389"/>
        <v>0</v>
      </c>
      <c r="R824" s="332"/>
      <c r="S824" s="37" t="str">
        <f t="shared" ca="1" si="379"/>
        <v/>
      </c>
      <c r="T824" s="41" t="str">
        <f t="shared" ca="1" si="380"/>
        <v/>
      </c>
      <c r="U824" s="39" t="str">
        <f t="shared" si="369"/>
        <v/>
      </c>
      <c r="V824" s="39" t="str">
        <f t="shared" ca="1" si="390"/>
        <v/>
      </c>
      <c r="W824" s="39">
        <f t="shared" ca="1" si="370"/>
        <v>0</v>
      </c>
      <c r="X824" s="40"/>
      <c r="Y824" s="39">
        <f t="shared" ca="1" si="391"/>
        <v>0</v>
      </c>
      <c r="Z824" s="327"/>
      <c r="AA824" s="37" t="str">
        <f t="shared" ca="1" si="381"/>
        <v/>
      </c>
      <c r="AB824" s="41" t="str">
        <f t="shared" ca="1" si="382"/>
        <v/>
      </c>
      <c r="AC824" s="39" t="str">
        <f t="shared" si="371"/>
        <v/>
      </c>
      <c r="AD824" s="39" t="str">
        <f t="shared" ca="1" si="392"/>
        <v/>
      </c>
      <c r="AE824" s="39" t="str">
        <f t="shared" ca="1" si="383"/>
        <v/>
      </c>
      <c r="AF824" s="40"/>
      <c r="AG824" s="39">
        <f t="shared" ca="1" si="393"/>
        <v>0</v>
      </c>
      <c r="AH824" s="339"/>
      <c r="AI824" s="37" t="str">
        <f t="shared" ca="1" si="384"/>
        <v/>
      </c>
      <c r="AJ824" s="41" t="str">
        <f t="shared" ca="1" si="385"/>
        <v/>
      </c>
      <c r="AK824" s="39" t="str">
        <f t="shared" si="372"/>
        <v/>
      </c>
      <c r="AL824" s="39" t="str">
        <f t="shared" ca="1" si="394"/>
        <v/>
      </c>
      <c r="AM824" s="39" t="str">
        <f t="shared" ca="1" si="386"/>
        <v/>
      </c>
      <c r="AN824" s="40"/>
      <c r="AO824" s="39">
        <f t="shared" ca="1" si="395"/>
        <v>0</v>
      </c>
      <c r="AP824" s="339"/>
      <c r="AW824" s="329"/>
      <c r="BI824" s="329"/>
      <c r="BJ824" s="329"/>
      <c r="BK824" s="329"/>
      <c r="BL824" s="329"/>
      <c r="BM824" s="329"/>
      <c r="BN824" s="329"/>
      <c r="BO824" s="329"/>
      <c r="BP824" s="329"/>
      <c r="BQ824" s="329"/>
      <c r="BR824" s="329"/>
      <c r="BS824" s="329"/>
      <c r="BT824" s="329"/>
      <c r="BU824" s="329"/>
      <c r="BV824" s="329"/>
      <c r="BW824" s="325"/>
      <c r="BX824" s="325"/>
      <c r="BY824" s="325"/>
      <c r="BZ824" s="325"/>
      <c r="CA824" s="325"/>
      <c r="CB824" s="325"/>
      <c r="CC824" s="325"/>
      <c r="CD824" s="325"/>
      <c r="CE824" s="325"/>
      <c r="CF824" s="325"/>
      <c r="CG824" s="325"/>
      <c r="CH824" s="325"/>
      <c r="CI824" s="325"/>
      <c r="CJ824" s="325"/>
      <c r="CK824" s="325"/>
      <c r="CL824" s="325"/>
      <c r="CM824" s="325"/>
      <c r="CN824" s="325"/>
      <c r="CO824" s="325"/>
      <c r="CP824" s="325"/>
      <c r="CQ824" s="325"/>
      <c r="CR824" s="325"/>
      <c r="CS824" s="325"/>
      <c r="CT824" s="325"/>
      <c r="CU824" s="325"/>
      <c r="CV824" s="325"/>
      <c r="CW824" s="325"/>
      <c r="CX824" s="325"/>
    </row>
    <row r="825" spans="1:102" s="36" customFormat="1" ht="15" hidden="1" customHeight="1">
      <c r="A825" s="329"/>
      <c r="B825" s="37" t="str">
        <f t="shared" ca="1" si="373"/>
        <v/>
      </c>
      <c r="C825" s="41" t="str">
        <f t="shared" ca="1" si="374"/>
        <v/>
      </c>
      <c r="D825" s="39" t="str">
        <f t="shared" ca="1" si="375"/>
        <v/>
      </c>
      <c r="E825" s="39" t="str">
        <f t="shared" ca="1" si="387"/>
        <v/>
      </c>
      <c r="F825" s="39" t="str">
        <f t="shared" ca="1" si="376"/>
        <v/>
      </c>
      <c r="G825" s="101"/>
      <c r="H825" s="39">
        <f t="shared" ca="1" si="367"/>
        <v>0</v>
      </c>
      <c r="J825" s="332"/>
      <c r="K825" s="37" t="str">
        <f t="shared" ca="1" si="377"/>
        <v/>
      </c>
      <c r="L825" s="41" t="str">
        <f t="shared" ca="1" si="378"/>
        <v/>
      </c>
      <c r="M825" s="39" t="str">
        <f t="shared" si="368"/>
        <v/>
      </c>
      <c r="N825" s="39" t="str">
        <f t="shared" ca="1" si="388"/>
        <v/>
      </c>
      <c r="O825" s="39">
        <f ca="1">ROUND(Q824*$O$5/payments_per_year,2)</f>
        <v>0</v>
      </c>
      <c r="P825" s="101"/>
      <c r="Q825" s="39">
        <f t="shared" ca="1" si="389"/>
        <v>0</v>
      </c>
      <c r="R825" s="332"/>
      <c r="S825" s="37" t="str">
        <f t="shared" ca="1" si="379"/>
        <v/>
      </c>
      <c r="T825" s="41" t="str">
        <f t="shared" ca="1" si="380"/>
        <v/>
      </c>
      <c r="U825" s="39" t="str">
        <f t="shared" si="369"/>
        <v/>
      </c>
      <c r="V825" s="39" t="str">
        <f t="shared" ca="1" si="390"/>
        <v/>
      </c>
      <c r="W825" s="39">
        <f t="shared" ca="1" si="370"/>
        <v>0</v>
      </c>
      <c r="X825" s="40"/>
      <c r="Y825" s="39">
        <f t="shared" ca="1" si="391"/>
        <v>0</v>
      </c>
      <c r="Z825" s="327"/>
      <c r="AA825" s="37" t="str">
        <f t="shared" ca="1" si="381"/>
        <v/>
      </c>
      <c r="AB825" s="41" t="str">
        <f t="shared" ca="1" si="382"/>
        <v/>
      </c>
      <c r="AC825" s="39" t="str">
        <f t="shared" si="371"/>
        <v/>
      </c>
      <c r="AD825" s="39" t="str">
        <f t="shared" ca="1" si="392"/>
        <v/>
      </c>
      <c r="AE825" s="39" t="str">
        <f t="shared" ca="1" si="383"/>
        <v/>
      </c>
      <c r="AF825" s="40"/>
      <c r="AG825" s="39">
        <f t="shared" ca="1" si="393"/>
        <v>0</v>
      </c>
      <c r="AH825" s="339"/>
      <c r="AI825" s="37" t="str">
        <f t="shared" ca="1" si="384"/>
        <v/>
      </c>
      <c r="AJ825" s="41" t="str">
        <f t="shared" ca="1" si="385"/>
        <v/>
      </c>
      <c r="AK825" s="39" t="str">
        <f t="shared" si="372"/>
        <v/>
      </c>
      <c r="AL825" s="39" t="str">
        <f t="shared" ca="1" si="394"/>
        <v/>
      </c>
      <c r="AM825" s="39" t="str">
        <f t="shared" ca="1" si="386"/>
        <v/>
      </c>
      <c r="AN825" s="40"/>
      <c r="AO825" s="39">
        <f t="shared" ca="1" si="395"/>
        <v>0</v>
      </c>
      <c r="AP825" s="339"/>
      <c r="AW825" s="329"/>
      <c r="BI825" s="329"/>
      <c r="BJ825" s="329"/>
      <c r="BK825" s="329"/>
      <c r="BL825" s="329"/>
      <c r="BM825" s="329"/>
      <c r="BN825" s="329"/>
      <c r="BO825" s="329"/>
      <c r="BP825" s="329"/>
      <c r="BQ825" s="329"/>
      <c r="BR825" s="329"/>
      <c r="BS825" s="329"/>
      <c r="BT825" s="329"/>
      <c r="BU825" s="329"/>
      <c r="BV825" s="329"/>
      <c r="BW825" s="325"/>
      <c r="BX825" s="325"/>
      <c r="BY825" s="325"/>
      <c r="BZ825" s="325"/>
      <c r="CA825" s="325"/>
      <c r="CB825" s="325"/>
      <c r="CC825" s="325"/>
      <c r="CD825" s="325"/>
      <c r="CE825" s="325"/>
      <c r="CF825" s="325"/>
      <c r="CG825" s="325"/>
      <c r="CH825" s="325"/>
      <c r="CI825" s="325"/>
      <c r="CJ825" s="325"/>
      <c r="CK825" s="325"/>
      <c r="CL825" s="325"/>
      <c r="CM825" s="325"/>
      <c r="CN825" s="325"/>
      <c r="CO825" s="325"/>
      <c r="CP825" s="325"/>
      <c r="CQ825" s="325"/>
      <c r="CR825" s="325"/>
      <c r="CS825" s="325"/>
      <c r="CT825" s="325"/>
      <c r="CU825" s="325"/>
      <c r="CV825" s="325"/>
      <c r="CW825" s="325"/>
      <c r="CX825" s="325"/>
    </row>
    <row r="826" spans="1:102" s="36" customFormat="1" ht="15" hidden="1" customHeight="1">
      <c r="A826" s="329"/>
      <c r="B826" s="37" t="str">
        <f t="shared" ca="1" si="373"/>
        <v/>
      </c>
      <c r="C826" s="41" t="str">
        <f t="shared" ca="1" si="374"/>
        <v/>
      </c>
      <c r="D826" s="39" t="str">
        <f t="shared" ca="1" si="375"/>
        <v/>
      </c>
      <c r="E826" s="39" t="str">
        <f t="shared" ca="1" si="387"/>
        <v/>
      </c>
      <c r="F826" s="39" t="str">
        <f t="shared" ca="1" si="376"/>
        <v/>
      </c>
      <c r="G826" s="101"/>
      <c r="H826" s="39">
        <f t="shared" ca="1" si="367"/>
        <v>0</v>
      </c>
      <c r="J826" s="332"/>
      <c r="K826" s="37" t="str">
        <f t="shared" ca="1" si="377"/>
        <v/>
      </c>
      <c r="L826" s="41" t="str">
        <f t="shared" ca="1" si="378"/>
        <v/>
      </c>
      <c r="M826" s="39" t="str">
        <f t="shared" si="368"/>
        <v/>
      </c>
      <c r="N826" s="39" t="str">
        <f t="shared" ca="1" si="388"/>
        <v/>
      </c>
      <c r="O826" s="39" t="str">
        <f ca="1">IF(L826="","",ROUND(Q825*$O$5/payments_per_year,2))</f>
        <v/>
      </c>
      <c r="P826" s="101"/>
      <c r="Q826" s="39">
        <f t="shared" ca="1" si="389"/>
        <v>0</v>
      </c>
      <c r="R826" s="332"/>
      <c r="S826" s="37" t="str">
        <f t="shared" ca="1" si="379"/>
        <v/>
      </c>
      <c r="T826" s="41" t="str">
        <f t="shared" ca="1" si="380"/>
        <v/>
      </c>
      <c r="U826" s="39" t="str">
        <f t="shared" si="369"/>
        <v/>
      </c>
      <c r="V826" s="39" t="str">
        <f t="shared" ca="1" si="390"/>
        <v/>
      </c>
      <c r="W826" s="39">
        <f t="shared" ca="1" si="370"/>
        <v>0</v>
      </c>
      <c r="X826" s="40"/>
      <c r="Y826" s="39">
        <f t="shared" ca="1" si="391"/>
        <v>0</v>
      </c>
      <c r="Z826" s="327"/>
      <c r="AA826" s="37" t="str">
        <f t="shared" ca="1" si="381"/>
        <v/>
      </c>
      <c r="AB826" s="41" t="str">
        <f t="shared" ca="1" si="382"/>
        <v/>
      </c>
      <c r="AC826" s="39" t="str">
        <f t="shared" si="371"/>
        <v/>
      </c>
      <c r="AD826" s="39" t="str">
        <f t="shared" ca="1" si="392"/>
        <v/>
      </c>
      <c r="AE826" s="39" t="str">
        <f t="shared" ca="1" si="383"/>
        <v/>
      </c>
      <c r="AF826" s="40"/>
      <c r="AG826" s="39">
        <f t="shared" ca="1" si="393"/>
        <v>0</v>
      </c>
      <c r="AH826" s="339"/>
      <c r="AI826" s="37" t="str">
        <f t="shared" ca="1" si="384"/>
        <v/>
      </c>
      <c r="AJ826" s="41" t="str">
        <f t="shared" ca="1" si="385"/>
        <v/>
      </c>
      <c r="AK826" s="39" t="str">
        <f t="shared" si="372"/>
        <v/>
      </c>
      <c r="AL826" s="39" t="str">
        <f t="shared" ca="1" si="394"/>
        <v/>
      </c>
      <c r="AM826" s="39" t="str">
        <f t="shared" ca="1" si="386"/>
        <v/>
      </c>
      <c r="AN826" s="40"/>
      <c r="AO826" s="39">
        <f t="shared" ca="1" si="395"/>
        <v>0</v>
      </c>
      <c r="AP826" s="339"/>
      <c r="AW826" s="329"/>
      <c r="BI826" s="329"/>
      <c r="BJ826" s="329"/>
      <c r="BK826" s="329"/>
      <c r="BL826" s="329"/>
      <c r="BM826" s="329"/>
      <c r="BN826" s="329"/>
      <c r="BO826" s="329"/>
      <c r="BP826" s="329"/>
      <c r="BQ826" s="329"/>
      <c r="BR826" s="329"/>
      <c r="BS826" s="329"/>
      <c r="BT826" s="329"/>
      <c r="BU826" s="329"/>
      <c r="BV826" s="329"/>
      <c r="BW826" s="325"/>
      <c r="BX826" s="325"/>
      <c r="BY826" s="325"/>
      <c r="BZ826" s="325"/>
      <c r="CA826" s="325"/>
      <c r="CB826" s="325"/>
      <c r="CC826" s="325"/>
      <c r="CD826" s="325"/>
      <c r="CE826" s="325"/>
      <c r="CF826" s="325"/>
      <c r="CG826" s="325"/>
      <c r="CH826" s="325"/>
      <c r="CI826" s="325"/>
      <c r="CJ826" s="325"/>
      <c r="CK826" s="325"/>
      <c r="CL826" s="325"/>
      <c r="CM826" s="325"/>
      <c r="CN826" s="325"/>
      <c r="CO826" s="325"/>
      <c r="CP826" s="325"/>
      <c r="CQ826" s="325"/>
      <c r="CR826" s="325"/>
      <c r="CS826" s="325"/>
      <c r="CT826" s="325"/>
      <c r="CU826" s="325"/>
      <c r="CV826" s="325"/>
      <c r="CW826" s="325"/>
      <c r="CX826" s="325"/>
    </row>
    <row r="827" spans="1:102" s="36" customFormat="1" ht="15" hidden="1" customHeight="1">
      <c r="A827" s="329"/>
      <c r="B827" s="37" t="str">
        <f t="shared" ca="1" si="373"/>
        <v/>
      </c>
      <c r="C827" s="41" t="str">
        <f t="shared" ca="1" si="374"/>
        <v/>
      </c>
      <c r="D827" s="39" t="str">
        <f t="shared" ca="1" si="375"/>
        <v/>
      </c>
      <c r="E827" s="39" t="str">
        <f t="shared" ca="1" si="387"/>
        <v/>
      </c>
      <c r="F827" s="39" t="str">
        <f t="shared" ca="1" si="376"/>
        <v/>
      </c>
      <c r="G827" s="101"/>
      <c r="H827" s="39">
        <f t="shared" ca="1" si="367"/>
        <v>0</v>
      </c>
      <c r="J827" s="332"/>
      <c r="K827" s="37" t="str">
        <f t="shared" ca="1" si="377"/>
        <v/>
      </c>
      <c r="L827" s="41" t="str">
        <f t="shared" ca="1" si="378"/>
        <v/>
      </c>
      <c r="M827" s="39" t="str">
        <f t="shared" si="368"/>
        <v/>
      </c>
      <c r="N827" s="39" t="str">
        <f t="shared" ca="1" si="388"/>
        <v/>
      </c>
      <c r="O827" s="39">
        <f ca="1">ROUND(Q826*$O$5/payments_per_year,2)</f>
        <v>0</v>
      </c>
      <c r="P827" s="101"/>
      <c r="Q827" s="39">
        <f t="shared" ca="1" si="389"/>
        <v>0</v>
      </c>
      <c r="R827" s="332"/>
      <c r="S827" s="37" t="str">
        <f t="shared" ca="1" si="379"/>
        <v/>
      </c>
      <c r="T827" s="41" t="str">
        <f t="shared" ca="1" si="380"/>
        <v/>
      </c>
      <c r="U827" s="39" t="str">
        <f t="shared" si="369"/>
        <v/>
      </c>
      <c r="V827" s="39" t="str">
        <f t="shared" ca="1" si="390"/>
        <v/>
      </c>
      <c r="W827" s="39">
        <f t="shared" ca="1" si="370"/>
        <v>0</v>
      </c>
      <c r="X827" s="40"/>
      <c r="Y827" s="39">
        <f t="shared" ca="1" si="391"/>
        <v>0</v>
      </c>
      <c r="Z827" s="327"/>
      <c r="AA827" s="37" t="str">
        <f t="shared" ca="1" si="381"/>
        <v/>
      </c>
      <c r="AB827" s="41" t="str">
        <f t="shared" ca="1" si="382"/>
        <v/>
      </c>
      <c r="AC827" s="39" t="str">
        <f t="shared" si="371"/>
        <v/>
      </c>
      <c r="AD827" s="39" t="str">
        <f t="shared" ca="1" si="392"/>
        <v/>
      </c>
      <c r="AE827" s="39" t="str">
        <f t="shared" ca="1" si="383"/>
        <v/>
      </c>
      <c r="AF827" s="40"/>
      <c r="AG827" s="39">
        <f t="shared" ca="1" si="393"/>
        <v>0</v>
      </c>
      <c r="AH827" s="339"/>
      <c r="AI827" s="37" t="str">
        <f t="shared" ca="1" si="384"/>
        <v/>
      </c>
      <c r="AJ827" s="41" t="str">
        <f t="shared" ca="1" si="385"/>
        <v/>
      </c>
      <c r="AK827" s="39" t="str">
        <f t="shared" si="372"/>
        <v/>
      </c>
      <c r="AL827" s="39" t="str">
        <f t="shared" ca="1" si="394"/>
        <v/>
      </c>
      <c r="AM827" s="39" t="str">
        <f t="shared" ca="1" si="386"/>
        <v/>
      </c>
      <c r="AN827" s="40"/>
      <c r="AO827" s="39">
        <f t="shared" ca="1" si="395"/>
        <v>0</v>
      </c>
      <c r="AP827" s="339"/>
      <c r="AW827" s="329"/>
      <c r="BI827" s="329"/>
      <c r="BJ827" s="329"/>
      <c r="BK827" s="329"/>
      <c r="BL827" s="329"/>
      <c r="BM827" s="329"/>
      <c r="BN827" s="329"/>
      <c r="BO827" s="329"/>
      <c r="BP827" s="329"/>
      <c r="BQ827" s="329"/>
      <c r="BR827" s="329"/>
      <c r="BS827" s="329"/>
      <c r="BT827" s="329"/>
      <c r="BU827" s="329"/>
      <c r="BV827" s="329"/>
      <c r="BW827" s="325"/>
      <c r="BX827" s="325"/>
      <c r="BY827" s="325"/>
      <c r="BZ827" s="325"/>
      <c r="CA827" s="325"/>
      <c r="CB827" s="325"/>
      <c r="CC827" s="325"/>
      <c r="CD827" s="325"/>
      <c r="CE827" s="325"/>
      <c r="CF827" s="325"/>
      <c r="CG827" s="325"/>
      <c r="CH827" s="325"/>
      <c r="CI827" s="325"/>
      <c r="CJ827" s="325"/>
      <c r="CK827" s="325"/>
      <c r="CL827" s="325"/>
      <c r="CM827" s="325"/>
      <c r="CN827" s="325"/>
      <c r="CO827" s="325"/>
      <c r="CP827" s="325"/>
      <c r="CQ827" s="325"/>
      <c r="CR827" s="325"/>
      <c r="CS827" s="325"/>
      <c r="CT827" s="325"/>
      <c r="CU827" s="325"/>
      <c r="CV827" s="325"/>
      <c r="CW827" s="325"/>
      <c r="CX827" s="325"/>
    </row>
    <row r="828" spans="1:102" s="36" customFormat="1" ht="15" hidden="1" customHeight="1">
      <c r="A828" s="329"/>
      <c r="B828" s="37" t="str">
        <f t="shared" ca="1" si="373"/>
        <v/>
      </c>
      <c r="C828" s="41" t="str">
        <f t="shared" ca="1" si="374"/>
        <v/>
      </c>
      <c r="D828" s="39" t="str">
        <f t="shared" ca="1" si="375"/>
        <v/>
      </c>
      <c r="E828" s="39" t="str">
        <f t="shared" ca="1" si="387"/>
        <v/>
      </c>
      <c r="F828" s="39" t="str">
        <f t="shared" ca="1" si="376"/>
        <v/>
      </c>
      <c r="G828" s="101"/>
      <c r="H828" s="39">
        <f t="shared" ca="1" si="367"/>
        <v>0</v>
      </c>
      <c r="J828" s="332"/>
      <c r="K828" s="37" t="str">
        <f t="shared" ca="1" si="377"/>
        <v/>
      </c>
      <c r="L828" s="41" t="str">
        <f t="shared" ca="1" si="378"/>
        <v/>
      </c>
      <c r="M828" s="39" t="str">
        <f t="shared" si="368"/>
        <v/>
      </c>
      <c r="N828" s="39" t="str">
        <f t="shared" ca="1" si="388"/>
        <v/>
      </c>
      <c r="O828" s="39" t="str">
        <f ca="1">IF(L828="","",ROUND(Q827*$O$5/payments_per_year,2))</f>
        <v/>
      </c>
      <c r="P828" s="101"/>
      <c r="Q828" s="39">
        <f t="shared" ca="1" si="389"/>
        <v>0</v>
      </c>
      <c r="R828" s="332"/>
      <c r="S828" s="37" t="str">
        <f t="shared" ca="1" si="379"/>
        <v/>
      </c>
      <c r="T828" s="41" t="str">
        <f t="shared" ca="1" si="380"/>
        <v/>
      </c>
      <c r="U828" s="39" t="str">
        <f t="shared" si="369"/>
        <v/>
      </c>
      <c r="V828" s="39" t="str">
        <f t="shared" ca="1" si="390"/>
        <v/>
      </c>
      <c r="W828" s="39">
        <f t="shared" ca="1" si="370"/>
        <v>0</v>
      </c>
      <c r="X828" s="40"/>
      <c r="Y828" s="39">
        <f t="shared" ca="1" si="391"/>
        <v>0</v>
      </c>
      <c r="Z828" s="327"/>
      <c r="AA828" s="37" t="str">
        <f t="shared" ca="1" si="381"/>
        <v/>
      </c>
      <c r="AB828" s="41" t="str">
        <f t="shared" ca="1" si="382"/>
        <v/>
      </c>
      <c r="AC828" s="39" t="str">
        <f t="shared" si="371"/>
        <v/>
      </c>
      <c r="AD828" s="39" t="str">
        <f t="shared" ca="1" si="392"/>
        <v/>
      </c>
      <c r="AE828" s="39" t="str">
        <f t="shared" ca="1" si="383"/>
        <v/>
      </c>
      <c r="AF828" s="40"/>
      <c r="AG828" s="39">
        <f t="shared" ca="1" si="393"/>
        <v>0</v>
      </c>
      <c r="AH828" s="339"/>
      <c r="AI828" s="37" t="str">
        <f t="shared" ca="1" si="384"/>
        <v/>
      </c>
      <c r="AJ828" s="41" t="str">
        <f t="shared" ca="1" si="385"/>
        <v/>
      </c>
      <c r="AK828" s="39" t="str">
        <f t="shared" si="372"/>
        <v/>
      </c>
      <c r="AL828" s="39" t="str">
        <f t="shared" ca="1" si="394"/>
        <v/>
      </c>
      <c r="AM828" s="39" t="str">
        <f t="shared" ca="1" si="386"/>
        <v/>
      </c>
      <c r="AN828" s="40"/>
      <c r="AO828" s="39">
        <f t="shared" ca="1" si="395"/>
        <v>0</v>
      </c>
      <c r="AP828" s="339"/>
      <c r="AW828" s="329"/>
      <c r="BI828" s="329"/>
      <c r="BJ828" s="329"/>
      <c r="BK828" s="329"/>
      <c r="BL828" s="329"/>
      <c r="BM828" s="329"/>
      <c r="BN828" s="329"/>
      <c r="BO828" s="329"/>
      <c r="BP828" s="329"/>
      <c r="BQ828" s="329"/>
      <c r="BR828" s="329"/>
      <c r="BS828" s="329"/>
      <c r="BT828" s="329"/>
      <c r="BU828" s="329"/>
      <c r="BV828" s="329"/>
      <c r="BW828" s="325"/>
      <c r="BX828" s="325"/>
      <c r="BY828" s="325"/>
      <c r="BZ828" s="325"/>
      <c r="CA828" s="325"/>
      <c r="CB828" s="325"/>
      <c r="CC828" s="325"/>
      <c r="CD828" s="325"/>
      <c r="CE828" s="325"/>
      <c r="CF828" s="325"/>
      <c r="CG828" s="325"/>
      <c r="CH828" s="325"/>
      <c r="CI828" s="325"/>
      <c r="CJ828" s="325"/>
      <c r="CK828" s="325"/>
      <c r="CL828" s="325"/>
      <c r="CM828" s="325"/>
      <c r="CN828" s="325"/>
      <c r="CO828" s="325"/>
      <c r="CP828" s="325"/>
      <c r="CQ828" s="325"/>
      <c r="CR828" s="325"/>
      <c r="CS828" s="325"/>
      <c r="CT828" s="325"/>
      <c r="CU828" s="325"/>
      <c r="CV828" s="325"/>
      <c r="CW828" s="325"/>
      <c r="CX828" s="325"/>
    </row>
    <row r="829" spans="1:102" s="36" customFormat="1" ht="15" hidden="1" customHeight="1">
      <c r="A829" s="329"/>
      <c r="B829" s="37" t="str">
        <f t="shared" ca="1" si="373"/>
        <v/>
      </c>
      <c r="C829" s="41" t="str">
        <f t="shared" ca="1" si="374"/>
        <v/>
      </c>
      <c r="D829" s="39" t="str">
        <f t="shared" ca="1" si="375"/>
        <v/>
      </c>
      <c r="E829" s="39" t="str">
        <f t="shared" ca="1" si="387"/>
        <v/>
      </c>
      <c r="F829" s="39" t="str">
        <f t="shared" ca="1" si="376"/>
        <v/>
      </c>
      <c r="G829" s="101"/>
      <c r="H829" s="39">
        <f t="shared" ca="1" si="367"/>
        <v>0</v>
      </c>
      <c r="J829" s="332"/>
      <c r="K829" s="37" t="str">
        <f t="shared" ca="1" si="377"/>
        <v/>
      </c>
      <c r="L829" s="41" t="str">
        <f t="shared" ca="1" si="378"/>
        <v/>
      </c>
      <c r="M829" s="39" t="str">
        <f t="shared" si="368"/>
        <v/>
      </c>
      <c r="N829" s="39" t="str">
        <f t="shared" ca="1" si="388"/>
        <v/>
      </c>
      <c r="O829" s="39">
        <f ca="1">ROUND(Q828*$O$5/payments_per_year,2)</f>
        <v>0</v>
      </c>
      <c r="P829" s="101"/>
      <c r="Q829" s="39">
        <f t="shared" ca="1" si="389"/>
        <v>0</v>
      </c>
      <c r="R829" s="332"/>
      <c r="S829" s="37" t="str">
        <f t="shared" ca="1" si="379"/>
        <v/>
      </c>
      <c r="T829" s="41" t="str">
        <f t="shared" ca="1" si="380"/>
        <v/>
      </c>
      <c r="U829" s="39" t="str">
        <f t="shared" si="369"/>
        <v/>
      </c>
      <c r="V829" s="39" t="str">
        <f t="shared" ca="1" si="390"/>
        <v/>
      </c>
      <c r="W829" s="39">
        <f t="shared" ca="1" si="370"/>
        <v>0</v>
      </c>
      <c r="X829" s="40"/>
      <c r="Y829" s="39">
        <f t="shared" ca="1" si="391"/>
        <v>0</v>
      </c>
      <c r="Z829" s="327"/>
      <c r="AA829" s="37" t="str">
        <f t="shared" ca="1" si="381"/>
        <v/>
      </c>
      <c r="AB829" s="41" t="str">
        <f t="shared" ca="1" si="382"/>
        <v/>
      </c>
      <c r="AC829" s="39" t="str">
        <f t="shared" si="371"/>
        <v/>
      </c>
      <c r="AD829" s="39" t="str">
        <f t="shared" ca="1" si="392"/>
        <v/>
      </c>
      <c r="AE829" s="39" t="str">
        <f t="shared" ca="1" si="383"/>
        <v/>
      </c>
      <c r="AF829" s="40"/>
      <c r="AG829" s="39">
        <f t="shared" ca="1" si="393"/>
        <v>0</v>
      </c>
      <c r="AH829" s="339"/>
      <c r="AI829" s="37" t="str">
        <f t="shared" ca="1" si="384"/>
        <v/>
      </c>
      <c r="AJ829" s="41" t="str">
        <f t="shared" ca="1" si="385"/>
        <v/>
      </c>
      <c r="AK829" s="39" t="str">
        <f t="shared" si="372"/>
        <v/>
      </c>
      <c r="AL829" s="39" t="str">
        <f t="shared" ca="1" si="394"/>
        <v/>
      </c>
      <c r="AM829" s="39" t="str">
        <f t="shared" ca="1" si="386"/>
        <v/>
      </c>
      <c r="AN829" s="40"/>
      <c r="AO829" s="39">
        <f t="shared" ca="1" si="395"/>
        <v>0</v>
      </c>
      <c r="AP829" s="339"/>
      <c r="AW829" s="329"/>
      <c r="BI829" s="329"/>
      <c r="BJ829" s="329"/>
      <c r="BK829" s="329"/>
      <c r="BL829" s="329"/>
      <c r="BM829" s="329"/>
      <c r="BN829" s="329"/>
      <c r="BO829" s="329"/>
      <c r="BP829" s="329"/>
      <c r="BQ829" s="329"/>
      <c r="BR829" s="329"/>
      <c r="BS829" s="329"/>
      <c r="BT829" s="329"/>
      <c r="BU829" s="329"/>
      <c r="BV829" s="329"/>
      <c r="BW829" s="325"/>
      <c r="BX829" s="325"/>
      <c r="BY829" s="325"/>
      <c r="BZ829" s="325"/>
      <c r="CA829" s="325"/>
      <c r="CB829" s="325"/>
      <c r="CC829" s="325"/>
      <c r="CD829" s="325"/>
      <c r="CE829" s="325"/>
      <c r="CF829" s="325"/>
      <c r="CG829" s="325"/>
      <c r="CH829" s="325"/>
      <c r="CI829" s="325"/>
      <c r="CJ829" s="325"/>
      <c r="CK829" s="325"/>
      <c r="CL829" s="325"/>
      <c r="CM829" s="325"/>
      <c r="CN829" s="325"/>
      <c r="CO829" s="325"/>
      <c r="CP829" s="325"/>
      <c r="CQ829" s="325"/>
      <c r="CR829" s="325"/>
      <c r="CS829" s="325"/>
      <c r="CT829" s="325"/>
      <c r="CU829" s="325"/>
      <c r="CV829" s="325"/>
      <c r="CW829" s="325"/>
      <c r="CX829" s="325"/>
    </row>
    <row r="830" spans="1:102" s="36" customFormat="1" ht="15" hidden="1" customHeight="1">
      <c r="A830" s="329"/>
      <c r="B830" s="37" t="str">
        <f t="shared" ca="1" si="373"/>
        <v/>
      </c>
      <c r="C830" s="41" t="str">
        <f t="shared" ca="1" si="374"/>
        <v/>
      </c>
      <c r="D830" s="39" t="str">
        <f t="shared" ca="1" si="375"/>
        <v/>
      </c>
      <c r="E830" s="39" t="str">
        <f t="shared" ca="1" si="387"/>
        <v/>
      </c>
      <c r="F830" s="39" t="str">
        <f t="shared" ca="1" si="376"/>
        <v/>
      </c>
      <c r="G830" s="101"/>
      <c r="H830" s="39">
        <f t="shared" ca="1" si="367"/>
        <v>0</v>
      </c>
      <c r="J830" s="332"/>
      <c r="K830" s="37" t="str">
        <f t="shared" ca="1" si="377"/>
        <v/>
      </c>
      <c r="L830" s="41" t="str">
        <f t="shared" ca="1" si="378"/>
        <v/>
      </c>
      <c r="M830" s="39" t="str">
        <f t="shared" si="368"/>
        <v/>
      </c>
      <c r="N830" s="39" t="str">
        <f t="shared" ca="1" si="388"/>
        <v/>
      </c>
      <c r="O830" s="39" t="str">
        <f ca="1">IF(L830="","",ROUND(Q829*$O$5/payments_per_year,2))</f>
        <v/>
      </c>
      <c r="P830" s="101"/>
      <c r="Q830" s="39">
        <f t="shared" ca="1" si="389"/>
        <v>0</v>
      </c>
      <c r="R830" s="332"/>
      <c r="S830" s="37" t="str">
        <f t="shared" ca="1" si="379"/>
        <v/>
      </c>
      <c r="T830" s="41" t="str">
        <f t="shared" ca="1" si="380"/>
        <v/>
      </c>
      <c r="U830" s="39" t="str">
        <f t="shared" si="369"/>
        <v/>
      </c>
      <c r="V830" s="39" t="str">
        <f t="shared" ca="1" si="390"/>
        <v/>
      </c>
      <c r="W830" s="39">
        <f t="shared" ca="1" si="370"/>
        <v>0</v>
      </c>
      <c r="X830" s="40"/>
      <c r="Y830" s="39">
        <f t="shared" ca="1" si="391"/>
        <v>0</v>
      </c>
      <c r="Z830" s="327"/>
      <c r="AA830" s="37" t="str">
        <f t="shared" ca="1" si="381"/>
        <v/>
      </c>
      <c r="AB830" s="41" t="str">
        <f t="shared" ca="1" si="382"/>
        <v/>
      </c>
      <c r="AC830" s="39" t="str">
        <f t="shared" si="371"/>
        <v/>
      </c>
      <c r="AD830" s="39" t="str">
        <f t="shared" ca="1" si="392"/>
        <v/>
      </c>
      <c r="AE830" s="39" t="str">
        <f t="shared" ca="1" si="383"/>
        <v/>
      </c>
      <c r="AF830" s="40"/>
      <c r="AG830" s="39">
        <f t="shared" ca="1" si="393"/>
        <v>0</v>
      </c>
      <c r="AH830" s="339"/>
      <c r="AI830" s="37" t="str">
        <f t="shared" ca="1" si="384"/>
        <v/>
      </c>
      <c r="AJ830" s="41" t="str">
        <f t="shared" ca="1" si="385"/>
        <v/>
      </c>
      <c r="AK830" s="39" t="str">
        <f t="shared" si="372"/>
        <v/>
      </c>
      <c r="AL830" s="39" t="str">
        <f t="shared" ca="1" si="394"/>
        <v/>
      </c>
      <c r="AM830" s="39" t="str">
        <f t="shared" ca="1" si="386"/>
        <v/>
      </c>
      <c r="AN830" s="40"/>
      <c r="AO830" s="39">
        <f t="shared" ca="1" si="395"/>
        <v>0</v>
      </c>
      <c r="AP830" s="339"/>
      <c r="AW830" s="329"/>
      <c r="BI830" s="329"/>
      <c r="BJ830" s="329"/>
      <c r="BK830" s="329"/>
      <c r="BL830" s="329"/>
      <c r="BM830" s="329"/>
      <c r="BN830" s="329"/>
      <c r="BO830" s="329"/>
      <c r="BP830" s="329"/>
      <c r="BQ830" s="329"/>
      <c r="BR830" s="329"/>
      <c r="BS830" s="329"/>
      <c r="BT830" s="329"/>
      <c r="BU830" s="329"/>
      <c r="BV830" s="329"/>
      <c r="BW830" s="325"/>
      <c r="BX830" s="325"/>
      <c r="BY830" s="325"/>
      <c r="BZ830" s="325"/>
      <c r="CA830" s="325"/>
      <c r="CB830" s="325"/>
      <c r="CC830" s="325"/>
      <c r="CD830" s="325"/>
      <c r="CE830" s="325"/>
      <c r="CF830" s="325"/>
      <c r="CG830" s="325"/>
      <c r="CH830" s="325"/>
      <c r="CI830" s="325"/>
      <c r="CJ830" s="325"/>
      <c r="CK830" s="325"/>
      <c r="CL830" s="325"/>
      <c r="CM830" s="325"/>
      <c r="CN830" s="325"/>
      <c r="CO830" s="325"/>
      <c r="CP830" s="325"/>
      <c r="CQ830" s="325"/>
      <c r="CR830" s="325"/>
      <c r="CS830" s="325"/>
      <c r="CT830" s="325"/>
      <c r="CU830" s="325"/>
      <c r="CV830" s="325"/>
      <c r="CW830" s="325"/>
      <c r="CX830" s="325"/>
    </row>
    <row r="831" spans="1:102" s="36" customFormat="1" ht="15" hidden="1" customHeight="1">
      <c r="A831" s="329"/>
      <c r="B831" s="37" t="str">
        <f t="shared" ca="1" si="373"/>
        <v/>
      </c>
      <c r="C831" s="41" t="str">
        <f t="shared" ca="1" si="374"/>
        <v/>
      </c>
      <c r="D831" s="39" t="str">
        <f t="shared" ca="1" si="375"/>
        <v/>
      </c>
      <c r="E831" s="39" t="str">
        <f t="shared" ca="1" si="387"/>
        <v/>
      </c>
      <c r="F831" s="39" t="str">
        <f t="shared" ca="1" si="376"/>
        <v/>
      </c>
      <c r="G831" s="101"/>
      <c r="H831" s="39">
        <f t="shared" ca="1" si="367"/>
        <v>0</v>
      </c>
      <c r="J831" s="332"/>
      <c r="K831" s="37" t="str">
        <f t="shared" ca="1" si="377"/>
        <v/>
      </c>
      <c r="L831" s="41" t="str">
        <f t="shared" ca="1" si="378"/>
        <v/>
      </c>
      <c r="M831" s="39" t="str">
        <f t="shared" si="368"/>
        <v/>
      </c>
      <c r="N831" s="39" t="str">
        <f t="shared" ca="1" si="388"/>
        <v/>
      </c>
      <c r="O831" s="39">
        <f ca="1">ROUND(Q830*$O$5/payments_per_year,2)</f>
        <v>0</v>
      </c>
      <c r="P831" s="101"/>
      <c r="Q831" s="39">
        <f t="shared" ca="1" si="389"/>
        <v>0</v>
      </c>
      <c r="R831" s="332"/>
      <c r="S831" s="37" t="str">
        <f t="shared" ca="1" si="379"/>
        <v/>
      </c>
      <c r="T831" s="41" t="str">
        <f t="shared" ca="1" si="380"/>
        <v/>
      </c>
      <c r="U831" s="39" t="str">
        <f t="shared" si="369"/>
        <v/>
      </c>
      <c r="V831" s="39" t="str">
        <f t="shared" ca="1" si="390"/>
        <v/>
      </c>
      <c r="W831" s="39">
        <f t="shared" ca="1" si="370"/>
        <v>0</v>
      </c>
      <c r="X831" s="40"/>
      <c r="Y831" s="39">
        <f t="shared" ca="1" si="391"/>
        <v>0</v>
      </c>
      <c r="Z831" s="327"/>
      <c r="AA831" s="37" t="str">
        <f t="shared" ca="1" si="381"/>
        <v/>
      </c>
      <c r="AB831" s="41" t="str">
        <f t="shared" ca="1" si="382"/>
        <v/>
      </c>
      <c r="AC831" s="39" t="str">
        <f t="shared" si="371"/>
        <v/>
      </c>
      <c r="AD831" s="39" t="str">
        <f t="shared" ca="1" si="392"/>
        <v/>
      </c>
      <c r="AE831" s="39" t="str">
        <f t="shared" ca="1" si="383"/>
        <v/>
      </c>
      <c r="AF831" s="40"/>
      <c r="AG831" s="39">
        <f t="shared" ca="1" si="393"/>
        <v>0</v>
      </c>
      <c r="AH831" s="339"/>
      <c r="AI831" s="37" t="str">
        <f t="shared" ca="1" si="384"/>
        <v/>
      </c>
      <c r="AJ831" s="41" t="str">
        <f t="shared" ca="1" si="385"/>
        <v/>
      </c>
      <c r="AK831" s="39" t="str">
        <f t="shared" si="372"/>
        <v/>
      </c>
      <c r="AL831" s="39" t="str">
        <f t="shared" ca="1" si="394"/>
        <v/>
      </c>
      <c r="AM831" s="39" t="str">
        <f t="shared" ca="1" si="386"/>
        <v/>
      </c>
      <c r="AN831" s="40"/>
      <c r="AO831" s="39">
        <f t="shared" ca="1" si="395"/>
        <v>0</v>
      </c>
      <c r="AP831" s="339"/>
      <c r="AW831" s="329"/>
      <c r="BI831" s="329"/>
      <c r="BJ831" s="329"/>
      <c r="BK831" s="329"/>
      <c r="BL831" s="329"/>
      <c r="BM831" s="329"/>
      <c r="BN831" s="329"/>
      <c r="BO831" s="329"/>
      <c r="BP831" s="329"/>
      <c r="BQ831" s="329"/>
      <c r="BR831" s="329"/>
      <c r="BS831" s="329"/>
      <c r="BT831" s="329"/>
      <c r="BU831" s="329"/>
      <c r="BV831" s="329"/>
      <c r="BW831" s="325"/>
      <c r="BX831" s="325"/>
      <c r="BY831" s="325"/>
      <c r="BZ831" s="325"/>
      <c r="CA831" s="325"/>
      <c r="CB831" s="325"/>
      <c r="CC831" s="325"/>
      <c r="CD831" s="325"/>
      <c r="CE831" s="325"/>
      <c r="CF831" s="325"/>
      <c r="CG831" s="325"/>
      <c r="CH831" s="325"/>
      <c r="CI831" s="325"/>
      <c r="CJ831" s="325"/>
      <c r="CK831" s="325"/>
      <c r="CL831" s="325"/>
      <c r="CM831" s="325"/>
      <c r="CN831" s="325"/>
      <c r="CO831" s="325"/>
      <c r="CP831" s="325"/>
      <c r="CQ831" s="325"/>
      <c r="CR831" s="325"/>
      <c r="CS831" s="325"/>
      <c r="CT831" s="325"/>
      <c r="CU831" s="325"/>
      <c r="CV831" s="325"/>
      <c r="CW831" s="325"/>
      <c r="CX831" s="325"/>
    </row>
    <row r="832" spans="1:102" s="36" customFormat="1" ht="15" hidden="1" customHeight="1">
      <c r="A832" s="329"/>
      <c r="B832" s="37" t="str">
        <f t="shared" ca="1" si="373"/>
        <v/>
      </c>
      <c r="C832" s="41" t="str">
        <f t="shared" ca="1" si="374"/>
        <v/>
      </c>
      <c r="D832" s="39" t="str">
        <f t="shared" ca="1" si="375"/>
        <v/>
      </c>
      <c r="E832" s="39" t="str">
        <f t="shared" ca="1" si="387"/>
        <v/>
      </c>
      <c r="F832" s="39" t="str">
        <f t="shared" ca="1" si="376"/>
        <v/>
      </c>
      <c r="G832" s="101"/>
      <c r="H832" s="39">
        <f t="shared" ca="1" si="367"/>
        <v>0</v>
      </c>
      <c r="J832" s="332"/>
      <c r="K832" s="37" t="str">
        <f t="shared" ca="1" si="377"/>
        <v/>
      </c>
      <c r="L832" s="41" t="str">
        <f t="shared" ca="1" si="378"/>
        <v/>
      </c>
      <c r="M832" s="39" t="str">
        <f t="shared" si="368"/>
        <v/>
      </c>
      <c r="N832" s="39" t="str">
        <f t="shared" ca="1" si="388"/>
        <v/>
      </c>
      <c r="O832" s="39" t="str">
        <f ca="1">IF(L832="","",ROUND(Q831*$O$5/payments_per_year,2))</f>
        <v/>
      </c>
      <c r="P832" s="101"/>
      <c r="Q832" s="39">
        <f t="shared" ca="1" si="389"/>
        <v>0</v>
      </c>
      <c r="R832" s="332"/>
      <c r="S832" s="37" t="str">
        <f t="shared" ca="1" si="379"/>
        <v/>
      </c>
      <c r="T832" s="41" t="str">
        <f t="shared" ca="1" si="380"/>
        <v/>
      </c>
      <c r="U832" s="39" t="str">
        <f t="shared" si="369"/>
        <v/>
      </c>
      <c r="V832" s="39" t="str">
        <f t="shared" ca="1" si="390"/>
        <v/>
      </c>
      <c r="W832" s="39">
        <f t="shared" ca="1" si="370"/>
        <v>0</v>
      </c>
      <c r="X832" s="40"/>
      <c r="Y832" s="39">
        <f t="shared" ca="1" si="391"/>
        <v>0</v>
      </c>
      <c r="Z832" s="327"/>
      <c r="AA832" s="37" t="str">
        <f t="shared" ca="1" si="381"/>
        <v/>
      </c>
      <c r="AB832" s="41" t="str">
        <f t="shared" ca="1" si="382"/>
        <v/>
      </c>
      <c r="AC832" s="39" t="str">
        <f t="shared" si="371"/>
        <v/>
      </c>
      <c r="AD832" s="39" t="str">
        <f t="shared" ca="1" si="392"/>
        <v/>
      </c>
      <c r="AE832" s="39" t="str">
        <f t="shared" ca="1" si="383"/>
        <v/>
      </c>
      <c r="AF832" s="40"/>
      <c r="AG832" s="39">
        <f t="shared" ca="1" si="393"/>
        <v>0</v>
      </c>
      <c r="AH832" s="339"/>
      <c r="AI832" s="37" t="str">
        <f t="shared" ca="1" si="384"/>
        <v/>
      </c>
      <c r="AJ832" s="41" t="str">
        <f t="shared" ca="1" si="385"/>
        <v/>
      </c>
      <c r="AK832" s="39" t="str">
        <f t="shared" si="372"/>
        <v/>
      </c>
      <c r="AL832" s="39" t="str">
        <f t="shared" ca="1" si="394"/>
        <v/>
      </c>
      <c r="AM832" s="39" t="str">
        <f t="shared" ca="1" si="386"/>
        <v/>
      </c>
      <c r="AN832" s="40"/>
      <c r="AO832" s="39">
        <f t="shared" ca="1" si="395"/>
        <v>0</v>
      </c>
      <c r="AP832" s="339"/>
      <c r="AW832" s="329"/>
      <c r="BI832" s="329"/>
      <c r="BJ832" s="329"/>
      <c r="BK832" s="329"/>
      <c r="BL832" s="329"/>
      <c r="BM832" s="329"/>
      <c r="BN832" s="329"/>
      <c r="BO832" s="329"/>
      <c r="BP832" s="329"/>
      <c r="BQ832" s="329"/>
      <c r="BR832" s="329"/>
      <c r="BS832" s="329"/>
      <c r="BT832" s="329"/>
      <c r="BU832" s="329"/>
      <c r="BV832" s="329"/>
      <c r="BW832" s="325"/>
      <c r="BX832" s="325"/>
      <c r="BY832" s="325"/>
      <c r="BZ832" s="325"/>
      <c r="CA832" s="325"/>
      <c r="CB832" s="325"/>
      <c r="CC832" s="325"/>
      <c r="CD832" s="325"/>
      <c r="CE832" s="325"/>
      <c r="CF832" s="325"/>
      <c r="CG832" s="325"/>
      <c r="CH832" s="325"/>
      <c r="CI832" s="325"/>
      <c r="CJ832" s="325"/>
      <c r="CK832" s="325"/>
      <c r="CL832" s="325"/>
      <c r="CM832" s="325"/>
      <c r="CN832" s="325"/>
      <c r="CO832" s="325"/>
      <c r="CP832" s="325"/>
      <c r="CQ832" s="325"/>
      <c r="CR832" s="325"/>
      <c r="CS832" s="325"/>
      <c r="CT832" s="325"/>
      <c r="CU832" s="325"/>
      <c r="CV832" s="325"/>
      <c r="CW832" s="325"/>
      <c r="CX832" s="325"/>
    </row>
    <row r="833" spans="1:102" s="36" customFormat="1" ht="15" hidden="1" customHeight="1">
      <c r="A833" s="329"/>
      <c r="B833" s="37" t="str">
        <f t="shared" ca="1" si="373"/>
        <v/>
      </c>
      <c r="C833" s="41" t="str">
        <f t="shared" ca="1" si="374"/>
        <v/>
      </c>
      <c r="D833" s="39" t="str">
        <f t="shared" ca="1" si="375"/>
        <v/>
      </c>
      <c r="E833" s="39" t="str">
        <f t="shared" ca="1" si="387"/>
        <v/>
      </c>
      <c r="F833" s="39" t="str">
        <f t="shared" ca="1" si="376"/>
        <v/>
      </c>
      <c r="G833" s="101"/>
      <c r="H833" s="39">
        <f t="shared" ca="1" si="367"/>
        <v>0</v>
      </c>
      <c r="J833" s="332"/>
      <c r="K833" s="37" t="str">
        <f t="shared" ca="1" si="377"/>
        <v/>
      </c>
      <c r="L833" s="41" t="str">
        <f t="shared" ca="1" si="378"/>
        <v/>
      </c>
      <c r="M833" s="39" t="str">
        <f t="shared" si="368"/>
        <v/>
      </c>
      <c r="N833" s="39" t="str">
        <f t="shared" ca="1" si="388"/>
        <v/>
      </c>
      <c r="O833" s="39">
        <f ca="1">ROUND(Q832*$O$5/payments_per_year,2)</f>
        <v>0</v>
      </c>
      <c r="P833" s="101"/>
      <c r="Q833" s="39">
        <f t="shared" ca="1" si="389"/>
        <v>0</v>
      </c>
      <c r="R833" s="332"/>
      <c r="S833" s="37" t="str">
        <f t="shared" ca="1" si="379"/>
        <v/>
      </c>
      <c r="T833" s="41" t="str">
        <f t="shared" ca="1" si="380"/>
        <v/>
      </c>
      <c r="U833" s="39" t="str">
        <f t="shared" si="369"/>
        <v/>
      </c>
      <c r="V833" s="39" t="str">
        <f t="shared" ca="1" si="390"/>
        <v/>
      </c>
      <c r="W833" s="39">
        <f t="shared" ca="1" si="370"/>
        <v>0</v>
      </c>
      <c r="X833" s="40"/>
      <c r="Y833" s="39">
        <f t="shared" ca="1" si="391"/>
        <v>0</v>
      </c>
      <c r="Z833" s="327"/>
      <c r="AA833" s="37" t="str">
        <f t="shared" ca="1" si="381"/>
        <v/>
      </c>
      <c r="AB833" s="41" t="str">
        <f t="shared" ca="1" si="382"/>
        <v/>
      </c>
      <c r="AC833" s="39" t="str">
        <f t="shared" si="371"/>
        <v/>
      </c>
      <c r="AD833" s="39" t="str">
        <f t="shared" ca="1" si="392"/>
        <v/>
      </c>
      <c r="AE833" s="39" t="str">
        <f t="shared" ca="1" si="383"/>
        <v/>
      </c>
      <c r="AF833" s="40"/>
      <c r="AG833" s="39">
        <f t="shared" ca="1" si="393"/>
        <v>0</v>
      </c>
      <c r="AH833" s="339"/>
      <c r="AI833" s="37" t="str">
        <f t="shared" ca="1" si="384"/>
        <v/>
      </c>
      <c r="AJ833" s="41" t="str">
        <f t="shared" ca="1" si="385"/>
        <v/>
      </c>
      <c r="AK833" s="39" t="str">
        <f t="shared" si="372"/>
        <v/>
      </c>
      <c r="AL833" s="39" t="str">
        <f t="shared" ca="1" si="394"/>
        <v/>
      </c>
      <c r="AM833" s="39" t="str">
        <f t="shared" ca="1" si="386"/>
        <v/>
      </c>
      <c r="AN833" s="40"/>
      <c r="AO833" s="39">
        <f t="shared" ca="1" si="395"/>
        <v>0</v>
      </c>
      <c r="AP833" s="339"/>
      <c r="AW833" s="329"/>
      <c r="BI833" s="329"/>
      <c r="BJ833" s="329"/>
      <c r="BK833" s="329"/>
      <c r="BL833" s="329"/>
      <c r="BM833" s="329"/>
      <c r="BN833" s="329"/>
      <c r="BO833" s="329"/>
      <c r="BP833" s="329"/>
      <c r="BQ833" s="329"/>
      <c r="BR833" s="329"/>
      <c r="BS833" s="329"/>
      <c r="BT833" s="329"/>
      <c r="BU833" s="329"/>
      <c r="BV833" s="329"/>
      <c r="BW833" s="325"/>
      <c r="BX833" s="325"/>
      <c r="BY833" s="325"/>
      <c r="BZ833" s="325"/>
      <c r="CA833" s="325"/>
      <c r="CB833" s="325"/>
      <c r="CC833" s="325"/>
      <c r="CD833" s="325"/>
      <c r="CE833" s="325"/>
      <c r="CF833" s="325"/>
      <c r="CG833" s="325"/>
      <c r="CH833" s="325"/>
      <c r="CI833" s="325"/>
      <c r="CJ833" s="325"/>
      <c r="CK833" s="325"/>
      <c r="CL833" s="325"/>
      <c r="CM833" s="325"/>
      <c r="CN833" s="325"/>
      <c r="CO833" s="325"/>
      <c r="CP833" s="325"/>
      <c r="CQ833" s="325"/>
      <c r="CR833" s="325"/>
      <c r="CS833" s="325"/>
      <c r="CT833" s="325"/>
      <c r="CU833" s="325"/>
      <c r="CV833" s="325"/>
      <c r="CW833" s="325"/>
      <c r="CX833" s="325"/>
    </row>
    <row r="834" spans="1:102" s="36" customFormat="1" ht="15" hidden="1" customHeight="1">
      <c r="A834" s="329"/>
      <c r="B834" s="37" t="str">
        <f t="shared" ca="1" si="373"/>
        <v/>
      </c>
      <c r="C834" s="41" t="str">
        <f t="shared" ca="1" si="374"/>
        <v/>
      </c>
      <c r="D834" s="39" t="str">
        <f t="shared" ca="1" si="375"/>
        <v/>
      </c>
      <c r="E834" s="39" t="str">
        <f t="shared" ca="1" si="387"/>
        <v/>
      </c>
      <c r="F834" s="39" t="str">
        <f t="shared" ca="1" si="376"/>
        <v/>
      </c>
      <c r="G834" s="101"/>
      <c r="H834" s="39">
        <f t="shared" ca="1" si="367"/>
        <v>0</v>
      </c>
      <c r="J834" s="332"/>
      <c r="K834" s="37" t="str">
        <f t="shared" ca="1" si="377"/>
        <v/>
      </c>
      <c r="L834" s="41" t="str">
        <f t="shared" ca="1" si="378"/>
        <v/>
      </c>
      <c r="M834" s="39" t="str">
        <f t="shared" si="368"/>
        <v/>
      </c>
      <c r="N834" s="39" t="str">
        <f t="shared" ca="1" si="388"/>
        <v/>
      </c>
      <c r="O834" s="39" t="str">
        <f ca="1">IF(L834="","",ROUND(Q833*$O$5/payments_per_year,2))</f>
        <v/>
      </c>
      <c r="P834" s="101"/>
      <c r="Q834" s="39">
        <f t="shared" ca="1" si="389"/>
        <v>0</v>
      </c>
      <c r="R834" s="332"/>
      <c r="S834" s="37" t="str">
        <f t="shared" ca="1" si="379"/>
        <v/>
      </c>
      <c r="T834" s="41" t="str">
        <f t="shared" ca="1" si="380"/>
        <v/>
      </c>
      <c r="U834" s="39" t="str">
        <f t="shared" si="369"/>
        <v/>
      </c>
      <c r="V834" s="39" t="str">
        <f t="shared" ca="1" si="390"/>
        <v/>
      </c>
      <c r="W834" s="39">
        <f t="shared" ca="1" si="370"/>
        <v>0</v>
      </c>
      <c r="X834" s="40"/>
      <c r="Y834" s="39">
        <f t="shared" ca="1" si="391"/>
        <v>0</v>
      </c>
      <c r="Z834" s="327"/>
      <c r="AA834" s="37" t="str">
        <f t="shared" ca="1" si="381"/>
        <v/>
      </c>
      <c r="AB834" s="41" t="str">
        <f t="shared" ca="1" si="382"/>
        <v/>
      </c>
      <c r="AC834" s="39" t="str">
        <f t="shared" si="371"/>
        <v/>
      </c>
      <c r="AD834" s="39" t="str">
        <f t="shared" ca="1" si="392"/>
        <v/>
      </c>
      <c r="AE834" s="39" t="str">
        <f t="shared" ca="1" si="383"/>
        <v/>
      </c>
      <c r="AF834" s="40"/>
      <c r="AG834" s="39">
        <f t="shared" ca="1" si="393"/>
        <v>0</v>
      </c>
      <c r="AH834" s="339"/>
      <c r="AI834" s="37" t="str">
        <f t="shared" ca="1" si="384"/>
        <v/>
      </c>
      <c r="AJ834" s="41" t="str">
        <f t="shared" ca="1" si="385"/>
        <v/>
      </c>
      <c r="AK834" s="39" t="str">
        <f t="shared" si="372"/>
        <v/>
      </c>
      <c r="AL834" s="39" t="str">
        <f t="shared" ca="1" si="394"/>
        <v/>
      </c>
      <c r="AM834" s="39" t="str">
        <f t="shared" ca="1" si="386"/>
        <v/>
      </c>
      <c r="AN834" s="40"/>
      <c r="AO834" s="39">
        <f t="shared" ca="1" si="395"/>
        <v>0</v>
      </c>
      <c r="AP834" s="339"/>
      <c r="AW834" s="329"/>
      <c r="BI834" s="329"/>
      <c r="BJ834" s="329"/>
      <c r="BK834" s="329"/>
      <c r="BL834" s="329"/>
      <c r="BM834" s="329"/>
      <c r="BN834" s="329"/>
      <c r="BO834" s="329"/>
      <c r="BP834" s="329"/>
      <c r="BQ834" s="329"/>
      <c r="BR834" s="329"/>
      <c r="BS834" s="329"/>
      <c r="BT834" s="329"/>
      <c r="BU834" s="329"/>
      <c r="BV834" s="329"/>
      <c r="BW834" s="325"/>
      <c r="BX834" s="325"/>
      <c r="BY834" s="325"/>
      <c r="BZ834" s="325"/>
      <c r="CA834" s="325"/>
      <c r="CB834" s="325"/>
      <c r="CC834" s="325"/>
      <c r="CD834" s="325"/>
      <c r="CE834" s="325"/>
      <c r="CF834" s="325"/>
      <c r="CG834" s="325"/>
      <c r="CH834" s="325"/>
      <c r="CI834" s="325"/>
      <c r="CJ834" s="325"/>
      <c r="CK834" s="325"/>
      <c r="CL834" s="325"/>
      <c r="CM834" s="325"/>
      <c r="CN834" s="325"/>
      <c r="CO834" s="325"/>
      <c r="CP834" s="325"/>
      <c r="CQ834" s="325"/>
      <c r="CR834" s="325"/>
      <c r="CS834" s="325"/>
      <c r="CT834" s="325"/>
      <c r="CU834" s="325"/>
      <c r="CV834" s="325"/>
      <c r="CW834" s="325"/>
      <c r="CX834" s="325"/>
    </row>
    <row r="835" spans="1:102" s="36" customFormat="1" ht="15" hidden="1" customHeight="1">
      <c r="A835" s="329"/>
      <c r="B835" s="37" t="str">
        <f t="shared" ca="1" si="373"/>
        <v/>
      </c>
      <c r="C835" s="41" t="str">
        <f t="shared" ca="1" si="374"/>
        <v/>
      </c>
      <c r="D835" s="39" t="str">
        <f t="shared" ca="1" si="375"/>
        <v/>
      </c>
      <c r="E835" s="39" t="str">
        <f t="shared" ca="1" si="387"/>
        <v/>
      </c>
      <c r="F835" s="39" t="str">
        <f t="shared" ca="1" si="376"/>
        <v/>
      </c>
      <c r="G835" s="101"/>
      <c r="H835" s="39">
        <f t="shared" ca="1" si="367"/>
        <v>0</v>
      </c>
      <c r="J835" s="332"/>
      <c r="K835" s="37" t="str">
        <f t="shared" ca="1" si="377"/>
        <v/>
      </c>
      <c r="L835" s="41" t="str">
        <f t="shared" ca="1" si="378"/>
        <v/>
      </c>
      <c r="M835" s="39" t="str">
        <f t="shared" si="368"/>
        <v/>
      </c>
      <c r="N835" s="39" t="str">
        <f t="shared" ca="1" si="388"/>
        <v/>
      </c>
      <c r="O835" s="39">
        <f ca="1">ROUND(Q834*$O$5/payments_per_year,2)</f>
        <v>0</v>
      </c>
      <c r="P835" s="101"/>
      <c r="Q835" s="39">
        <f t="shared" ca="1" si="389"/>
        <v>0</v>
      </c>
      <c r="R835" s="332"/>
      <c r="S835" s="37" t="str">
        <f t="shared" ca="1" si="379"/>
        <v/>
      </c>
      <c r="T835" s="41" t="str">
        <f t="shared" ca="1" si="380"/>
        <v/>
      </c>
      <c r="U835" s="39" t="str">
        <f t="shared" si="369"/>
        <v/>
      </c>
      <c r="V835" s="39" t="str">
        <f t="shared" ca="1" si="390"/>
        <v/>
      </c>
      <c r="W835" s="39">
        <f t="shared" ca="1" si="370"/>
        <v>0</v>
      </c>
      <c r="X835" s="40"/>
      <c r="Y835" s="39">
        <f t="shared" ca="1" si="391"/>
        <v>0</v>
      </c>
      <c r="Z835" s="327"/>
      <c r="AA835" s="37" t="str">
        <f t="shared" ca="1" si="381"/>
        <v/>
      </c>
      <c r="AB835" s="41" t="str">
        <f t="shared" ca="1" si="382"/>
        <v/>
      </c>
      <c r="AC835" s="39" t="str">
        <f t="shared" si="371"/>
        <v/>
      </c>
      <c r="AD835" s="39" t="str">
        <f t="shared" ca="1" si="392"/>
        <v/>
      </c>
      <c r="AE835" s="39" t="str">
        <f t="shared" ca="1" si="383"/>
        <v/>
      </c>
      <c r="AF835" s="40"/>
      <c r="AG835" s="39">
        <f t="shared" ca="1" si="393"/>
        <v>0</v>
      </c>
      <c r="AH835" s="339"/>
      <c r="AI835" s="37" t="str">
        <f t="shared" ca="1" si="384"/>
        <v/>
      </c>
      <c r="AJ835" s="41" t="str">
        <f t="shared" ca="1" si="385"/>
        <v/>
      </c>
      <c r="AK835" s="39" t="str">
        <f t="shared" si="372"/>
        <v/>
      </c>
      <c r="AL835" s="39" t="str">
        <f t="shared" ca="1" si="394"/>
        <v/>
      </c>
      <c r="AM835" s="39" t="str">
        <f t="shared" ca="1" si="386"/>
        <v/>
      </c>
      <c r="AN835" s="40"/>
      <c r="AO835" s="39">
        <f t="shared" ca="1" si="395"/>
        <v>0</v>
      </c>
      <c r="AP835" s="339"/>
      <c r="AW835" s="329"/>
      <c r="BI835" s="329"/>
      <c r="BJ835" s="329"/>
      <c r="BK835" s="329"/>
      <c r="BL835" s="329"/>
      <c r="BM835" s="329"/>
      <c r="BN835" s="329"/>
      <c r="BO835" s="329"/>
      <c r="BP835" s="329"/>
      <c r="BQ835" s="329"/>
      <c r="BR835" s="329"/>
      <c r="BS835" s="329"/>
      <c r="BT835" s="329"/>
      <c r="BU835" s="329"/>
      <c r="BV835" s="329"/>
      <c r="BW835" s="325"/>
      <c r="BX835" s="325"/>
      <c r="BY835" s="325"/>
      <c r="BZ835" s="325"/>
      <c r="CA835" s="325"/>
      <c r="CB835" s="325"/>
      <c r="CC835" s="325"/>
      <c r="CD835" s="325"/>
      <c r="CE835" s="325"/>
      <c r="CF835" s="325"/>
      <c r="CG835" s="325"/>
      <c r="CH835" s="325"/>
      <c r="CI835" s="325"/>
      <c r="CJ835" s="325"/>
      <c r="CK835" s="325"/>
      <c r="CL835" s="325"/>
      <c r="CM835" s="325"/>
      <c r="CN835" s="325"/>
      <c r="CO835" s="325"/>
      <c r="CP835" s="325"/>
      <c r="CQ835" s="325"/>
      <c r="CR835" s="325"/>
      <c r="CS835" s="325"/>
      <c r="CT835" s="325"/>
      <c r="CU835" s="325"/>
      <c r="CV835" s="325"/>
      <c r="CW835" s="325"/>
      <c r="CX835" s="325"/>
    </row>
    <row r="836" spans="1:102" s="36" customFormat="1" ht="15" hidden="1" customHeight="1">
      <c r="A836" s="329"/>
      <c r="B836" s="37" t="str">
        <f t="shared" ca="1" si="373"/>
        <v/>
      </c>
      <c r="C836" s="41" t="str">
        <f t="shared" ca="1" si="374"/>
        <v/>
      </c>
      <c r="D836" s="39" t="str">
        <f t="shared" ca="1" si="375"/>
        <v/>
      </c>
      <c r="E836" s="39" t="str">
        <f t="shared" ca="1" si="387"/>
        <v/>
      </c>
      <c r="F836" s="39" t="str">
        <f t="shared" ca="1" si="376"/>
        <v/>
      </c>
      <c r="G836" s="101"/>
      <c r="H836" s="39">
        <f t="shared" ca="1" si="367"/>
        <v>0</v>
      </c>
      <c r="J836" s="332"/>
      <c r="K836" s="37" t="str">
        <f t="shared" ca="1" si="377"/>
        <v/>
      </c>
      <c r="L836" s="41" t="str">
        <f t="shared" ca="1" si="378"/>
        <v/>
      </c>
      <c r="M836" s="39" t="str">
        <f t="shared" si="368"/>
        <v/>
      </c>
      <c r="N836" s="39" t="str">
        <f t="shared" ca="1" si="388"/>
        <v/>
      </c>
      <c r="O836" s="39" t="str">
        <f ca="1">IF(L836="","",ROUND(Q835*$O$5/payments_per_year,2))</f>
        <v/>
      </c>
      <c r="P836" s="101"/>
      <c r="Q836" s="39">
        <f t="shared" ca="1" si="389"/>
        <v>0</v>
      </c>
      <c r="R836" s="332"/>
      <c r="S836" s="37" t="str">
        <f t="shared" ca="1" si="379"/>
        <v/>
      </c>
      <c r="T836" s="41" t="str">
        <f t="shared" ca="1" si="380"/>
        <v/>
      </c>
      <c r="U836" s="39" t="str">
        <f t="shared" si="369"/>
        <v/>
      </c>
      <c r="V836" s="39" t="str">
        <f t="shared" ca="1" si="390"/>
        <v/>
      </c>
      <c r="W836" s="39">
        <f t="shared" ca="1" si="370"/>
        <v>0</v>
      </c>
      <c r="X836" s="40"/>
      <c r="Y836" s="39">
        <f t="shared" ca="1" si="391"/>
        <v>0</v>
      </c>
      <c r="Z836" s="327"/>
      <c r="AA836" s="37" t="str">
        <f t="shared" ca="1" si="381"/>
        <v/>
      </c>
      <c r="AB836" s="41" t="str">
        <f t="shared" ca="1" si="382"/>
        <v/>
      </c>
      <c r="AC836" s="39" t="str">
        <f t="shared" si="371"/>
        <v/>
      </c>
      <c r="AD836" s="39" t="str">
        <f t="shared" ca="1" si="392"/>
        <v/>
      </c>
      <c r="AE836" s="39" t="str">
        <f t="shared" ca="1" si="383"/>
        <v/>
      </c>
      <c r="AF836" s="40"/>
      <c r="AG836" s="39">
        <f t="shared" ca="1" si="393"/>
        <v>0</v>
      </c>
      <c r="AH836" s="339"/>
      <c r="AI836" s="37" t="str">
        <f t="shared" ca="1" si="384"/>
        <v/>
      </c>
      <c r="AJ836" s="41" t="str">
        <f t="shared" ca="1" si="385"/>
        <v/>
      </c>
      <c r="AK836" s="39" t="str">
        <f t="shared" si="372"/>
        <v/>
      </c>
      <c r="AL836" s="39" t="str">
        <f t="shared" ca="1" si="394"/>
        <v/>
      </c>
      <c r="AM836" s="39" t="str">
        <f t="shared" ca="1" si="386"/>
        <v/>
      </c>
      <c r="AN836" s="40"/>
      <c r="AO836" s="39">
        <f t="shared" ca="1" si="395"/>
        <v>0</v>
      </c>
      <c r="AP836" s="339"/>
      <c r="AW836" s="329"/>
      <c r="BI836" s="329"/>
      <c r="BJ836" s="329"/>
      <c r="BK836" s="329"/>
      <c r="BL836" s="329"/>
      <c r="BM836" s="329"/>
      <c r="BN836" s="329"/>
      <c r="BO836" s="329"/>
      <c r="BP836" s="329"/>
      <c r="BQ836" s="329"/>
      <c r="BR836" s="329"/>
      <c r="BS836" s="329"/>
      <c r="BT836" s="329"/>
      <c r="BU836" s="329"/>
      <c r="BV836" s="329"/>
      <c r="BW836" s="325"/>
      <c r="BX836" s="325"/>
      <c r="BY836" s="325"/>
      <c r="BZ836" s="325"/>
      <c r="CA836" s="325"/>
      <c r="CB836" s="325"/>
      <c r="CC836" s="325"/>
      <c r="CD836" s="325"/>
      <c r="CE836" s="325"/>
      <c r="CF836" s="325"/>
      <c r="CG836" s="325"/>
      <c r="CH836" s="325"/>
      <c r="CI836" s="325"/>
      <c r="CJ836" s="325"/>
      <c r="CK836" s="325"/>
      <c r="CL836" s="325"/>
      <c r="CM836" s="325"/>
      <c r="CN836" s="325"/>
      <c r="CO836" s="325"/>
      <c r="CP836" s="325"/>
      <c r="CQ836" s="325"/>
      <c r="CR836" s="325"/>
      <c r="CS836" s="325"/>
      <c r="CT836" s="325"/>
      <c r="CU836" s="325"/>
      <c r="CV836" s="325"/>
      <c r="CW836" s="325"/>
      <c r="CX836" s="325"/>
    </row>
    <row r="837" spans="1:102" s="36" customFormat="1" ht="15" hidden="1" customHeight="1">
      <c r="A837" s="329"/>
      <c r="B837" s="37" t="str">
        <f t="shared" ca="1" si="373"/>
        <v/>
      </c>
      <c r="C837" s="41" t="str">
        <f t="shared" ca="1" si="374"/>
        <v/>
      </c>
      <c r="D837" s="39" t="str">
        <f t="shared" ca="1" si="375"/>
        <v/>
      </c>
      <c r="E837" s="39" t="str">
        <f t="shared" ca="1" si="387"/>
        <v/>
      </c>
      <c r="F837" s="39" t="str">
        <f t="shared" ca="1" si="376"/>
        <v/>
      </c>
      <c r="G837" s="101"/>
      <c r="H837" s="39">
        <f t="shared" ca="1" si="367"/>
        <v>0</v>
      </c>
      <c r="J837" s="332"/>
      <c r="K837" s="37" t="str">
        <f t="shared" ca="1" si="377"/>
        <v/>
      </c>
      <c r="L837" s="41" t="str">
        <f t="shared" ca="1" si="378"/>
        <v/>
      </c>
      <c r="M837" s="39" t="str">
        <f t="shared" si="368"/>
        <v/>
      </c>
      <c r="N837" s="39" t="str">
        <f t="shared" ca="1" si="388"/>
        <v/>
      </c>
      <c r="O837" s="39">
        <f ca="1">ROUND(Q836*$O$5/payments_per_year,2)</f>
        <v>0</v>
      </c>
      <c r="P837" s="101"/>
      <c r="Q837" s="39">
        <f t="shared" ca="1" si="389"/>
        <v>0</v>
      </c>
      <c r="R837" s="332"/>
      <c r="S837" s="37" t="str">
        <f t="shared" ca="1" si="379"/>
        <v/>
      </c>
      <c r="T837" s="41" t="str">
        <f t="shared" ca="1" si="380"/>
        <v/>
      </c>
      <c r="U837" s="39" t="str">
        <f t="shared" si="369"/>
        <v/>
      </c>
      <c r="V837" s="39" t="str">
        <f t="shared" ca="1" si="390"/>
        <v/>
      </c>
      <c r="W837" s="39">
        <f t="shared" ca="1" si="370"/>
        <v>0</v>
      </c>
      <c r="X837" s="40"/>
      <c r="Y837" s="39">
        <f t="shared" ca="1" si="391"/>
        <v>0</v>
      </c>
      <c r="Z837" s="327"/>
      <c r="AA837" s="37" t="str">
        <f t="shared" ca="1" si="381"/>
        <v/>
      </c>
      <c r="AB837" s="41" t="str">
        <f t="shared" ca="1" si="382"/>
        <v/>
      </c>
      <c r="AC837" s="39" t="str">
        <f t="shared" si="371"/>
        <v/>
      </c>
      <c r="AD837" s="39" t="str">
        <f t="shared" ca="1" si="392"/>
        <v/>
      </c>
      <c r="AE837" s="39" t="str">
        <f t="shared" ca="1" si="383"/>
        <v/>
      </c>
      <c r="AF837" s="40"/>
      <c r="AG837" s="39">
        <f t="shared" ca="1" si="393"/>
        <v>0</v>
      </c>
      <c r="AH837" s="339"/>
      <c r="AI837" s="37" t="str">
        <f t="shared" ca="1" si="384"/>
        <v/>
      </c>
      <c r="AJ837" s="41" t="str">
        <f t="shared" ca="1" si="385"/>
        <v/>
      </c>
      <c r="AK837" s="39" t="str">
        <f t="shared" si="372"/>
        <v/>
      </c>
      <c r="AL837" s="39" t="str">
        <f t="shared" ca="1" si="394"/>
        <v/>
      </c>
      <c r="AM837" s="39" t="str">
        <f t="shared" ca="1" si="386"/>
        <v/>
      </c>
      <c r="AN837" s="40"/>
      <c r="AO837" s="39">
        <f t="shared" ca="1" si="395"/>
        <v>0</v>
      </c>
      <c r="AP837" s="339"/>
      <c r="AW837" s="329"/>
      <c r="BI837" s="329"/>
      <c r="BJ837" s="329"/>
      <c r="BK837" s="329"/>
      <c r="BL837" s="329"/>
      <c r="BM837" s="329"/>
      <c r="BN837" s="329"/>
      <c r="BO837" s="329"/>
      <c r="BP837" s="329"/>
      <c r="BQ837" s="329"/>
      <c r="BR837" s="329"/>
      <c r="BS837" s="329"/>
      <c r="BT837" s="329"/>
      <c r="BU837" s="329"/>
      <c r="BV837" s="329"/>
      <c r="BW837" s="325"/>
      <c r="BX837" s="325"/>
      <c r="BY837" s="325"/>
      <c r="BZ837" s="325"/>
      <c r="CA837" s="325"/>
      <c r="CB837" s="325"/>
      <c r="CC837" s="325"/>
      <c r="CD837" s="325"/>
      <c r="CE837" s="325"/>
      <c r="CF837" s="325"/>
      <c r="CG837" s="325"/>
      <c r="CH837" s="325"/>
      <c r="CI837" s="325"/>
      <c r="CJ837" s="325"/>
      <c r="CK837" s="325"/>
      <c r="CL837" s="325"/>
      <c r="CM837" s="325"/>
      <c r="CN837" s="325"/>
      <c r="CO837" s="325"/>
      <c r="CP837" s="325"/>
      <c r="CQ837" s="325"/>
      <c r="CR837" s="325"/>
      <c r="CS837" s="325"/>
      <c r="CT837" s="325"/>
      <c r="CU837" s="325"/>
      <c r="CV837" s="325"/>
      <c r="CW837" s="325"/>
      <c r="CX837" s="325"/>
    </row>
    <row r="838" spans="1:102" s="36" customFormat="1" ht="15" hidden="1" customHeight="1">
      <c r="A838" s="329"/>
      <c r="B838" s="37" t="str">
        <f t="shared" ca="1" si="373"/>
        <v/>
      </c>
      <c r="C838" s="41" t="str">
        <f t="shared" ca="1" si="374"/>
        <v/>
      </c>
      <c r="D838" s="39" t="str">
        <f t="shared" ca="1" si="375"/>
        <v/>
      </c>
      <c r="E838" s="39" t="str">
        <f t="shared" ca="1" si="387"/>
        <v/>
      </c>
      <c r="F838" s="39" t="str">
        <f t="shared" ca="1" si="376"/>
        <v/>
      </c>
      <c r="G838" s="101"/>
      <c r="H838" s="39">
        <f t="shared" ca="1" si="367"/>
        <v>0</v>
      </c>
      <c r="J838" s="332"/>
      <c r="K838" s="37" t="str">
        <f t="shared" ca="1" si="377"/>
        <v/>
      </c>
      <c r="L838" s="41" t="str">
        <f t="shared" ca="1" si="378"/>
        <v/>
      </c>
      <c r="M838" s="39" t="str">
        <f t="shared" si="368"/>
        <v/>
      </c>
      <c r="N838" s="39" t="str">
        <f t="shared" ca="1" si="388"/>
        <v/>
      </c>
      <c r="O838" s="39" t="str">
        <f ca="1">IF(L838="","",ROUND(Q837*$O$5/payments_per_year,2))</f>
        <v/>
      </c>
      <c r="P838" s="101"/>
      <c r="Q838" s="39">
        <f t="shared" ca="1" si="389"/>
        <v>0</v>
      </c>
      <c r="R838" s="332"/>
      <c r="S838" s="37" t="str">
        <f t="shared" ca="1" si="379"/>
        <v/>
      </c>
      <c r="T838" s="41" t="str">
        <f t="shared" ca="1" si="380"/>
        <v/>
      </c>
      <c r="U838" s="39" t="str">
        <f t="shared" si="369"/>
        <v/>
      </c>
      <c r="V838" s="39" t="str">
        <f t="shared" ca="1" si="390"/>
        <v/>
      </c>
      <c r="W838" s="39">
        <f t="shared" ca="1" si="370"/>
        <v>0</v>
      </c>
      <c r="X838" s="40"/>
      <c r="Y838" s="39">
        <f t="shared" ca="1" si="391"/>
        <v>0</v>
      </c>
      <c r="Z838" s="327"/>
      <c r="AA838" s="37" t="str">
        <f t="shared" ca="1" si="381"/>
        <v/>
      </c>
      <c r="AB838" s="41" t="str">
        <f t="shared" ca="1" si="382"/>
        <v/>
      </c>
      <c r="AC838" s="39" t="str">
        <f t="shared" si="371"/>
        <v/>
      </c>
      <c r="AD838" s="39" t="str">
        <f t="shared" ca="1" si="392"/>
        <v/>
      </c>
      <c r="AE838" s="39" t="str">
        <f t="shared" ca="1" si="383"/>
        <v/>
      </c>
      <c r="AF838" s="40"/>
      <c r="AG838" s="39">
        <f t="shared" ca="1" si="393"/>
        <v>0</v>
      </c>
      <c r="AH838" s="339"/>
      <c r="AI838" s="37" t="str">
        <f t="shared" ca="1" si="384"/>
        <v/>
      </c>
      <c r="AJ838" s="41" t="str">
        <f t="shared" ca="1" si="385"/>
        <v/>
      </c>
      <c r="AK838" s="39" t="str">
        <f t="shared" si="372"/>
        <v/>
      </c>
      <c r="AL838" s="39" t="str">
        <f t="shared" ca="1" si="394"/>
        <v/>
      </c>
      <c r="AM838" s="39" t="str">
        <f t="shared" ca="1" si="386"/>
        <v/>
      </c>
      <c r="AN838" s="40"/>
      <c r="AO838" s="39">
        <f t="shared" ca="1" si="395"/>
        <v>0</v>
      </c>
      <c r="AP838" s="339"/>
      <c r="AW838" s="329"/>
      <c r="BI838" s="329"/>
      <c r="BJ838" s="329"/>
      <c r="BK838" s="329"/>
      <c r="BL838" s="329"/>
      <c r="BM838" s="329"/>
      <c r="BN838" s="329"/>
      <c r="BO838" s="329"/>
      <c r="BP838" s="329"/>
      <c r="BQ838" s="329"/>
      <c r="BR838" s="329"/>
      <c r="BS838" s="329"/>
      <c r="BT838" s="329"/>
      <c r="BU838" s="329"/>
      <c r="BV838" s="329"/>
      <c r="BW838" s="325"/>
      <c r="BX838" s="325"/>
      <c r="BY838" s="325"/>
      <c r="BZ838" s="325"/>
      <c r="CA838" s="325"/>
      <c r="CB838" s="325"/>
      <c r="CC838" s="325"/>
      <c r="CD838" s="325"/>
      <c r="CE838" s="325"/>
      <c r="CF838" s="325"/>
      <c r="CG838" s="325"/>
      <c r="CH838" s="325"/>
      <c r="CI838" s="325"/>
      <c r="CJ838" s="325"/>
      <c r="CK838" s="325"/>
      <c r="CL838" s="325"/>
      <c r="CM838" s="325"/>
      <c r="CN838" s="325"/>
      <c r="CO838" s="325"/>
      <c r="CP838" s="325"/>
      <c r="CQ838" s="325"/>
      <c r="CR838" s="325"/>
      <c r="CS838" s="325"/>
      <c r="CT838" s="325"/>
      <c r="CU838" s="325"/>
      <c r="CV838" s="325"/>
      <c r="CW838" s="325"/>
      <c r="CX838" s="325"/>
    </row>
    <row r="839" spans="1:102" s="36" customFormat="1" ht="15" hidden="1" customHeight="1">
      <c r="A839" s="329"/>
      <c r="B839" s="37" t="str">
        <f t="shared" ca="1" si="373"/>
        <v/>
      </c>
      <c r="C839" s="41" t="str">
        <f t="shared" ca="1" si="374"/>
        <v/>
      </c>
      <c r="D839" s="39" t="str">
        <f t="shared" ca="1" si="375"/>
        <v/>
      </c>
      <c r="E839" s="39" t="str">
        <f t="shared" ca="1" si="387"/>
        <v/>
      </c>
      <c r="F839" s="39" t="str">
        <f t="shared" ca="1" si="376"/>
        <v/>
      </c>
      <c r="G839" s="101"/>
      <c r="H839" s="39">
        <f t="shared" ca="1" si="367"/>
        <v>0</v>
      </c>
      <c r="J839" s="332"/>
      <c r="K839" s="37" t="str">
        <f t="shared" ca="1" si="377"/>
        <v/>
      </c>
      <c r="L839" s="41" t="str">
        <f t="shared" ca="1" si="378"/>
        <v/>
      </c>
      <c r="M839" s="39" t="str">
        <f t="shared" si="368"/>
        <v/>
      </c>
      <c r="N839" s="39" t="str">
        <f t="shared" ca="1" si="388"/>
        <v/>
      </c>
      <c r="O839" s="39">
        <f ca="1">ROUND(Q838*$O$5/payments_per_year,2)</f>
        <v>0</v>
      </c>
      <c r="P839" s="101"/>
      <c r="Q839" s="39">
        <f t="shared" ca="1" si="389"/>
        <v>0</v>
      </c>
      <c r="R839" s="332"/>
      <c r="S839" s="37" t="str">
        <f t="shared" ca="1" si="379"/>
        <v/>
      </c>
      <c r="T839" s="41" t="str">
        <f t="shared" ca="1" si="380"/>
        <v/>
      </c>
      <c r="U839" s="39" t="str">
        <f t="shared" si="369"/>
        <v/>
      </c>
      <c r="V839" s="39" t="str">
        <f t="shared" ca="1" si="390"/>
        <v/>
      </c>
      <c r="W839" s="39">
        <f t="shared" ca="1" si="370"/>
        <v>0</v>
      </c>
      <c r="X839" s="40"/>
      <c r="Y839" s="39">
        <f t="shared" ca="1" si="391"/>
        <v>0</v>
      </c>
      <c r="Z839" s="327"/>
      <c r="AA839" s="37" t="str">
        <f t="shared" ca="1" si="381"/>
        <v/>
      </c>
      <c r="AB839" s="41" t="str">
        <f t="shared" ca="1" si="382"/>
        <v/>
      </c>
      <c r="AC839" s="39" t="str">
        <f t="shared" si="371"/>
        <v/>
      </c>
      <c r="AD839" s="39" t="str">
        <f t="shared" ca="1" si="392"/>
        <v/>
      </c>
      <c r="AE839" s="39" t="str">
        <f t="shared" ca="1" si="383"/>
        <v/>
      </c>
      <c r="AF839" s="40"/>
      <c r="AG839" s="39">
        <f t="shared" ca="1" si="393"/>
        <v>0</v>
      </c>
      <c r="AH839" s="339"/>
      <c r="AI839" s="37" t="str">
        <f t="shared" ca="1" si="384"/>
        <v/>
      </c>
      <c r="AJ839" s="41" t="str">
        <f t="shared" ca="1" si="385"/>
        <v/>
      </c>
      <c r="AK839" s="39" t="str">
        <f t="shared" si="372"/>
        <v/>
      </c>
      <c r="AL839" s="39" t="str">
        <f t="shared" ca="1" si="394"/>
        <v/>
      </c>
      <c r="AM839" s="39" t="str">
        <f t="shared" ca="1" si="386"/>
        <v/>
      </c>
      <c r="AN839" s="40"/>
      <c r="AO839" s="39">
        <f t="shared" ca="1" si="395"/>
        <v>0</v>
      </c>
      <c r="AP839" s="339"/>
      <c r="AW839" s="329"/>
      <c r="BI839" s="329"/>
      <c r="BJ839" s="329"/>
      <c r="BK839" s="329"/>
      <c r="BL839" s="329"/>
      <c r="BM839" s="329"/>
      <c r="BN839" s="329"/>
      <c r="BO839" s="329"/>
      <c r="BP839" s="329"/>
      <c r="BQ839" s="329"/>
      <c r="BR839" s="329"/>
      <c r="BS839" s="329"/>
      <c r="BT839" s="329"/>
      <c r="BU839" s="329"/>
      <c r="BV839" s="329"/>
      <c r="BW839" s="325"/>
      <c r="BX839" s="325"/>
      <c r="BY839" s="325"/>
      <c r="BZ839" s="325"/>
      <c r="CA839" s="325"/>
      <c r="CB839" s="325"/>
      <c r="CC839" s="325"/>
      <c r="CD839" s="325"/>
      <c r="CE839" s="325"/>
      <c r="CF839" s="325"/>
      <c r="CG839" s="325"/>
      <c r="CH839" s="325"/>
      <c r="CI839" s="325"/>
      <c r="CJ839" s="325"/>
      <c r="CK839" s="325"/>
      <c r="CL839" s="325"/>
      <c r="CM839" s="325"/>
      <c r="CN839" s="325"/>
      <c r="CO839" s="325"/>
      <c r="CP839" s="325"/>
      <c r="CQ839" s="325"/>
      <c r="CR839" s="325"/>
      <c r="CS839" s="325"/>
      <c r="CT839" s="325"/>
      <c r="CU839" s="325"/>
      <c r="CV839" s="325"/>
      <c r="CW839" s="325"/>
      <c r="CX839" s="325"/>
    </row>
    <row r="840" spans="1:102" s="36" customFormat="1" ht="15" hidden="1" customHeight="1">
      <c r="A840" s="329"/>
      <c r="B840" s="37" t="str">
        <f t="shared" ca="1" si="373"/>
        <v/>
      </c>
      <c r="C840" s="41" t="str">
        <f t="shared" ca="1" si="374"/>
        <v/>
      </c>
      <c r="D840" s="39" t="str">
        <f t="shared" ca="1" si="375"/>
        <v/>
      </c>
      <c r="E840" s="39" t="str">
        <f t="shared" ca="1" si="387"/>
        <v/>
      </c>
      <c r="F840" s="39" t="str">
        <f t="shared" ca="1" si="376"/>
        <v/>
      </c>
      <c r="G840" s="101"/>
      <c r="H840" s="39">
        <f t="shared" ca="1" si="367"/>
        <v>0</v>
      </c>
      <c r="J840" s="332"/>
      <c r="K840" s="37" t="str">
        <f t="shared" ca="1" si="377"/>
        <v/>
      </c>
      <c r="L840" s="41" t="str">
        <f t="shared" ca="1" si="378"/>
        <v/>
      </c>
      <c r="M840" s="39" t="str">
        <f t="shared" si="368"/>
        <v/>
      </c>
      <c r="N840" s="39" t="str">
        <f t="shared" ca="1" si="388"/>
        <v/>
      </c>
      <c r="O840" s="39" t="str">
        <f ca="1">IF(L840="","",ROUND(Q839*$O$5/payments_per_year,2))</f>
        <v/>
      </c>
      <c r="P840" s="101"/>
      <c r="Q840" s="39">
        <f t="shared" ca="1" si="389"/>
        <v>0</v>
      </c>
      <c r="R840" s="332"/>
      <c r="S840" s="37" t="str">
        <f t="shared" ca="1" si="379"/>
        <v/>
      </c>
      <c r="T840" s="41" t="str">
        <f t="shared" ca="1" si="380"/>
        <v/>
      </c>
      <c r="U840" s="39" t="str">
        <f t="shared" si="369"/>
        <v/>
      </c>
      <c r="V840" s="39" t="str">
        <f t="shared" ca="1" si="390"/>
        <v/>
      </c>
      <c r="W840" s="39">
        <f t="shared" ca="1" si="370"/>
        <v>0</v>
      </c>
      <c r="X840" s="40"/>
      <c r="Y840" s="39">
        <f t="shared" ca="1" si="391"/>
        <v>0</v>
      </c>
      <c r="Z840" s="327"/>
      <c r="AA840" s="37" t="str">
        <f t="shared" ca="1" si="381"/>
        <v/>
      </c>
      <c r="AB840" s="41" t="str">
        <f t="shared" ca="1" si="382"/>
        <v/>
      </c>
      <c r="AC840" s="39" t="str">
        <f t="shared" si="371"/>
        <v/>
      </c>
      <c r="AD840" s="39" t="str">
        <f t="shared" ca="1" si="392"/>
        <v/>
      </c>
      <c r="AE840" s="39" t="str">
        <f t="shared" ca="1" si="383"/>
        <v/>
      </c>
      <c r="AF840" s="40"/>
      <c r="AG840" s="39">
        <f t="shared" ca="1" si="393"/>
        <v>0</v>
      </c>
      <c r="AH840" s="339"/>
      <c r="AI840" s="37" t="str">
        <f t="shared" ca="1" si="384"/>
        <v/>
      </c>
      <c r="AJ840" s="41" t="str">
        <f t="shared" ca="1" si="385"/>
        <v/>
      </c>
      <c r="AK840" s="39" t="str">
        <f t="shared" si="372"/>
        <v/>
      </c>
      <c r="AL840" s="39" t="str">
        <f t="shared" ca="1" si="394"/>
        <v/>
      </c>
      <c r="AM840" s="39" t="str">
        <f t="shared" ca="1" si="386"/>
        <v/>
      </c>
      <c r="AN840" s="40"/>
      <c r="AO840" s="39">
        <f t="shared" ca="1" si="395"/>
        <v>0</v>
      </c>
      <c r="AP840" s="339"/>
      <c r="AW840" s="329"/>
      <c r="BI840" s="329"/>
      <c r="BJ840" s="329"/>
      <c r="BK840" s="329"/>
      <c r="BL840" s="329"/>
      <c r="BM840" s="329"/>
      <c r="BN840" s="329"/>
      <c r="BO840" s="329"/>
      <c r="BP840" s="329"/>
      <c r="BQ840" s="329"/>
      <c r="BR840" s="329"/>
      <c r="BS840" s="329"/>
      <c r="BT840" s="329"/>
      <c r="BU840" s="329"/>
      <c r="BV840" s="329"/>
      <c r="BW840" s="325"/>
      <c r="BX840" s="325"/>
      <c r="BY840" s="325"/>
      <c r="BZ840" s="325"/>
      <c r="CA840" s="325"/>
      <c r="CB840" s="325"/>
      <c r="CC840" s="325"/>
      <c r="CD840" s="325"/>
      <c r="CE840" s="325"/>
      <c r="CF840" s="325"/>
      <c r="CG840" s="325"/>
      <c r="CH840" s="325"/>
      <c r="CI840" s="325"/>
      <c r="CJ840" s="325"/>
      <c r="CK840" s="325"/>
      <c r="CL840" s="325"/>
      <c r="CM840" s="325"/>
      <c r="CN840" s="325"/>
      <c r="CO840" s="325"/>
      <c r="CP840" s="325"/>
      <c r="CQ840" s="325"/>
      <c r="CR840" s="325"/>
      <c r="CS840" s="325"/>
      <c r="CT840" s="325"/>
      <c r="CU840" s="325"/>
      <c r="CV840" s="325"/>
      <c r="CW840" s="325"/>
      <c r="CX840" s="325"/>
    </row>
    <row r="841" spans="1:102" s="36" customFormat="1" ht="15" hidden="1" customHeight="1">
      <c r="A841" s="329"/>
      <c r="B841" s="37" t="str">
        <f t="shared" ca="1" si="373"/>
        <v/>
      </c>
      <c r="C841" s="41" t="str">
        <f t="shared" ca="1" si="374"/>
        <v/>
      </c>
      <c r="D841" s="39" t="str">
        <f t="shared" ca="1" si="375"/>
        <v/>
      </c>
      <c r="E841" s="39" t="str">
        <f t="shared" ca="1" si="387"/>
        <v/>
      </c>
      <c r="F841" s="39" t="str">
        <f t="shared" ca="1" si="376"/>
        <v/>
      </c>
      <c r="G841" s="101"/>
      <c r="H841" s="39">
        <f t="shared" ca="1" si="367"/>
        <v>0</v>
      </c>
      <c r="J841" s="332"/>
      <c r="K841" s="37" t="str">
        <f t="shared" ca="1" si="377"/>
        <v/>
      </c>
      <c r="L841" s="41" t="str">
        <f t="shared" ca="1" si="378"/>
        <v/>
      </c>
      <c r="M841" s="39" t="str">
        <f t="shared" si="368"/>
        <v/>
      </c>
      <c r="N841" s="39" t="str">
        <f t="shared" ca="1" si="388"/>
        <v/>
      </c>
      <c r="O841" s="39">
        <f ca="1">ROUND(Q840*$O$5/payments_per_year,2)</f>
        <v>0</v>
      </c>
      <c r="P841" s="101"/>
      <c r="Q841" s="39">
        <f t="shared" ca="1" si="389"/>
        <v>0</v>
      </c>
      <c r="R841" s="332"/>
      <c r="S841" s="37" t="str">
        <f t="shared" ca="1" si="379"/>
        <v/>
      </c>
      <c r="T841" s="41" t="str">
        <f t="shared" ca="1" si="380"/>
        <v/>
      </c>
      <c r="U841" s="39" t="str">
        <f t="shared" si="369"/>
        <v/>
      </c>
      <c r="V841" s="39" t="str">
        <f t="shared" ca="1" si="390"/>
        <v/>
      </c>
      <c r="W841" s="39">
        <f t="shared" ca="1" si="370"/>
        <v>0</v>
      </c>
      <c r="X841" s="40"/>
      <c r="Y841" s="39">
        <f t="shared" ca="1" si="391"/>
        <v>0</v>
      </c>
      <c r="Z841" s="327"/>
      <c r="AA841" s="37" t="str">
        <f t="shared" ca="1" si="381"/>
        <v/>
      </c>
      <c r="AB841" s="41" t="str">
        <f t="shared" ca="1" si="382"/>
        <v/>
      </c>
      <c r="AC841" s="39" t="str">
        <f t="shared" si="371"/>
        <v/>
      </c>
      <c r="AD841" s="39" t="str">
        <f t="shared" ca="1" si="392"/>
        <v/>
      </c>
      <c r="AE841" s="39" t="str">
        <f t="shared" ca="1" si="383"/>
        <v/>
      </c>
      <c r="AF841" s="40"/>
      <c r="AG841" s="39">
        <f t="shared" ca="1" si="393"/>
        <v>0</v>
      </c>
      <c r="AH841" s="339"/>
      <c r="AI841" s="37" t="str">
        <f t="shared" ca="1" si="384"/>
        <v/>
      </c>
      <c r="AJ841" s="41" t="str">
        <f t="shared" ca="1" si="385"/>
        <v/>
      </c>
      <c r="AK841" s="39" t="str">
        <f t="shared" si="372"/>
        <v/>
      </c>
      <c r="AL841" s="39" t="str">
        <f t="shared" ca="1" si="394"/>
        <v/>
      </c>
      <c r="AM841" s="39" t="str">
        <f t="shared" ca="1" si="386"/>
        <v/>
      </c>
      <c r="AN841" s="40"/>
      <c r="AO841" s="39">
        <f t="shared" ca="1" si="395"/>
        <v>0</v>
      </c>
      <c r="AP841" s="339"/>
      <c r="AW841" s="329"/>
      <c r="BI841" s="329"/>
      <c r="BJ841" s="329"/>
      <c r="BK841" s="329"/>
      <c r="BL841" s="329"/>
      <c r="BM841" s="329"/>
      <c r="BN841" s="329"/>
      <c r="BO841" s="329"/>
      <c r="BP841" s="329"/>
      <c r="BQ841" s="329"/>
      <c r="BR841" s="329"/>
      <c r="BS841" s="329"/>
      <c r="BT841" s="329"/>
      <c r="BU841" s="329"/>
      <c r="BV841" s="329"/>
      <c r="BW841" s="325"/>
      <c r="BX841" s="325"/>
      <c r="BY841" s="325"/>
      <c r="BZ841" s="325"/>
      <c r="CA841" s="325"/>
      <c r="CB841" s="325"/>
      <c r="CC841" s="325"/>
      <c r="CD841" s="325"/>
      <c r="CE841" s="325"/>
      <c r="CF841" s="325"/>
      <c r="CG841" s="325"/>
      <c r="CH841" s="325"/>
      <c r="CI841" s="325"/>
      <c r="CJ841" s="325"/>
      <c r="CK841" s="325"/>
      <c r="CL841" s="325"/>
      <c r="CM841" s="325"/>
      <c r="CN841" s="325"/>
      <c r="CO841" s="325"/>
      <c r="CP841" s="325"/>
      <c r="CQ841" s="325"/>
      <c r="CR841" s="325"/>
      <c r="CS841" s="325"/>
      <c r="CT841" s="325"/>
      <c r="CU841" s="325"/>
      <c r="CV841" s="325"/>
      <c r="CW841" s="325"/>
      <c r="CX841" s="325"/>
    </row>
    <row r="842" spans="1:102" s="36" customFormat="1" ht="15" hidden="1" customHeight="1">
      <c r="A842" s="329"/>
      <c r="B842" s="37" t="str">
        <f t="shared" ca="1" si="373"/>
        <v/>
      </c>
      <c r="C842" s="41" t="str">
        <f t="shared" ca="1" si="374"/>
        <v/>
      </c>
      <c r="D842" s="39" t="str">
        <f t="shared" ca="1" si="375"/>
        <v/>
      </c>
      <c r="E842" s="39" t="str">
        <f t="shared" ca="1" si="387"/>
        <v/>
      </c>
      <c r="F842" s="39" t="str">
        <f t="shared" ca="1" si="376"/>
        <v/>
      </c>
      <c r="G842" s="101"/>
      <c r="H842" s="39">
        <f t="shared" ca="1" si="367"/>
        <v>0</v>
      </c>
      <c r="J842" s="332"/>
      <c r="K842" s="37" t="str">
        <f t="shared" ca="1" si="377"/>
        <v/>
      </c>
      <c r="L842" s="41" t="str">
        <f t="shared" ca="1" si="378"/>
        <v/>
      </c>
      <c r="M842" s="39" t="str">
        <f t="shared" si="368"/>
        <v/>
      </c>
      <c r="N842" s="39" t="str">
        <f t="shared" ca="1" si="388"/>
        <v/>
      </c>
      <c r="O842" s="39" t="str">
        <f ca="1">IF(L842="","",ROUND(Q841*$O$5/payments_per_year,2))</f>
        <v/>
      </c>
      <c r="P842" s="101"/>
      <c r="Q842" s="39">
        <f t="shared" ca="1" si="389"/>
        <v>0</v>
      </c>
      <c r="R842" s="332"/>
      <c r="S842" s="37" t="str">
        <f t="shared" ca="1" si="379"/>
        <v/>
      </c>
      <c r="T842" s="41" t="str">
        <f t="shared" ca="1" si="380"/>
        <v/>
      </c>
      <c r="U842" s="39" t="str">
        <f t="shared" si="369"/>
        <v/>
      </c>
      <c r="V842" s="39" t="str">
        <f t="shared" ca="1" si="390"/>
        <v/>
      </c>
      <c r="W842" s="39">
        <f t="shared" ca="1" si="370"/>
        <v>0</v>
      </c>
      <c r="X842" s="40"/>
      <c r="Y842" s="39">
        <f t="shared" ca="1" si="391"/>
        <v>0</v>
      </c>
      <c r="Z842" s="327"/>
      <c r="AA842" s="37" t="str">
        <f t="shared" ca="1" si="381"/>
        <v/>
      </c>
      <c r="AB842" s="41" t="str">
        <f t="shared" ca="1" si="382"/>
        <v/>
      </c>
      <c r="AC842" s="39" t="str">
        <f t="shared" si="371"/>
        <v/>
      </c>
      <c r="AD842" s="39" t="str">
        <f t="shared" ca="1" si="392"/>
        <v/>
      </c>
      <c r="AE842" s="39" t="str">
        <f t="shared" ca="1" si="383"/>
        <v/>
      </c>
      <c r="AF842" s="40"/>
      <c r="AG842" s="39">
        <f t="shared" ca="1" si="393"/>
        <v>0</v>
      </c>
      <c r="AH842" s="339"/>
      <c r="AI842" s="37" t="str">
        <f t="shared" ca="1" si="384"/>
        <v/>
      </c>
      <c r="AJ842" s="41" t="str">
        <f t="shared" ca="1" si="385"/>
        <v/>
      </c>
      <c r="AK842" s="39" t="str">
        <f t="shared" si="372"/>
        <v/>
      </c>
      <c r="AL842" s="39" t="str">
        <f t="shared" ca="1" si="394"/>
        <v/>
      </c>
      <c r="AM842" s="39" t="str">
        <f t="shared" ca="1" si="386"/>
        <v/>
      </c>
      <c r="AN842" s="40"/>
      <c r="AO842" s="39">
        <f t="shared" ca="1" si="395"/>
        <v>0</v>
      </c>
      <c r="AP842" s="339"/>
      <c r="AW842" s="329"/>
      <c r="BI842" s="329"/>
      <c r="BJ842" s="329"/>
      <c r="BK842" s="329"/>
      <c r="BL842" s="329"/>
      <c r="BM842" s="329"/>
      <c r="BN842" s="329"/>
      <c r="BO842" s="329"/>
      <c r="BP842" s="329"/>
      <c r="BQ842" s="329"/>
      <c r="BR842" s="329"/>
      <c r="BS842" s="329"/>
      <c r="BT842" s="329"/>
      <c r="BU842" s="329"/>
      <c r="BV842" s="329"/>
      <c r="BW842" s="325"/>
      <c r="BX842" s="325"/>
      <c r="BY842" s="325"/>
      <c r="BZ842" s="325"/>
      <c r="CA842" s="325"/>
      <c r="CB842" s="325"/>
      <c r="CC842" s="325"/>
      <c r="CD842" s="325"/>
      <c r="CE842" s="325"/>
      <c r="CF842" s="325"/>
      <c r="CG842" s="325"/>
      <c r="CH842" s="325"/>
      <c r="CI842" s="325"/>
      <c r="CJ842" s="325"/>
      <c r="CK842" s="325"/>
      <c r="CL842" s="325"/>
      <c r="CM842" s="325"/>
      <c r="CN842" s="325"/>
      <c r="CO842" s="325"/>
      <c r="CP842" s="325"/>
      <c r="CQ842" s="325"/>
      <c r="CR842" s="325"/>
      <c r="CS842" s="325"/>
      <c r="CT842" s="325"/>
      <c r="CU842" s="325"/>
      <c r="CV842" s="325"/>
      <c r="CW842" s="325"/>
      <c r="CX842" s="325"/>
    </row>
    <row r="843" spans="1:102" s="36" customFormat="1" ht="15" hidden="1" customHeight="1">
      <c r="A843" s="329"/>
      <c r="B843" s="37" t="str">
        <f t="shared" ca="1" si="373"/>
        <v/>
      </c>
      <c r="C843" s="41" t="str">
        <f t="shared" ca="1" si="374"/>
        <v/>
      </c>
      <c r="D843" s="39" t="str">
        <f t="shared" ca="1" si="375"/>
        <v/>
      </c>
      <c r="E843" s="39" t="str">
        <f t="shared" ca="1" si="387"/>
        <v/>
      </c>
      <c r="F843" s="39" t="str">
        <f t="shared" ca="1" si="376"/>
        <v/>
      </c>
      <c r="G843" s="101"/>
      <c r="H843" s="39">
        <f t="shared" ca="1" si="367"/>
        <v>0</v>
      </c>
      <c r="J843" s="332"/>
      <c r="K843" s="37" t="str">
        <f t="shared" ca="1" si="377"/>
        <v/>
      </c>
      <c r="L843" s="41" t="str">
        <f t="shared" ca="1" si="378"/>
        <v/>
      </c>
      <c r="M843" s="39" t="str">
        <f t="shared" si="368"/>
        <v/>
      </c>
      <c r="N843" s="39" t="str">
        <f t="shared" ca="1" si="388"/>
        <v/>
      </c>
      <c r="O843" s="39">
        <f ca="1">ROUND(Q842*$O$5/payments_per_year,2)</f>
        <v>0</v>
      </c>
      <c r="P843" s="101"/>
      <c r="Q843" s="39">
        <f t="shared" ca="1" si="389"/>
        <v>0</v>
      </c>
      <c r="R843" s="332"/>
      <c r="S843" s="37" t="str">
        <f t="shared" ca="1" si="379"/>
        <v/>
      </c>
      <c r="T843" s="41" t="str">
        <f t="shared" ca="1" si="380"/>
        <v/>
      </c>
      <c r="U843" s="39" t="str">
        <f t="shared" si="369"/>
        <v/>
      </c>
      <c r="V843" s="39" t="str">
        <f t="shared" ca="1" si="390"/>
        <v/>
      </c>
      <c r="W843" s="39">
        <f t="shared" ca="1" si="370"/>
        <v>0</v>
      </c>
      <c r="X843" s="40"/>
      <c r="Y843" s="39">
        <f t="shared" ca="1" si="391"/>
        <v>0</v>
      </c>
      <c r="Z843" s="327"/>
      <c r="AA843" s="37" t="str">
        <f t="shared" ca="1" si="381"/>
        <v/>
      </c>
      <c r="AB843" s="41" t="str">
        <f t="shared" ca="1" si="382"/>
        <v/>
      </c>
      <c r="AC843" s="39" t="str">
        <f t="shared" si="371"/>
        <v/>
      </c>
      <c r="AD843" s="39" t="str">
        <f t="shared" ca="1" si="392"/>
        <v/>
      </c>
      <c r="AE843" s="39" t="str">
        <f t="shared" ca="1" si="383"/>
        <v/>
      </c>
      <c r="AF843" s="40"/>
      <c r="AG843" s="39">
        <f t="shared" ca="1" si="393"/>
        <v>0</v>
      </c>
      <c r="AH843" s="339"/>
      <c r="AI843" s="37" t="str">
        <f t="shared" ca="1" si="384"/>
        <v/>
      </c>
      <c r="AJ843" s="41" t="str">
        <f t="shared" ca="1" si="385"/>
        <v/>
      </c>
      <c r="AK843" s="39" t="str">
        <f t="shared" si="372"/>
        <v/>
      </c>
      <c r="AL843" s="39" t="str">
        <f t="shared" ca="1" si="394"/>
        <v/>
      </c>
      <c r="AM843" s="39" t="str">
        <f t="shared" ca="1" si="386"/>
        <v/>
      </c>
      <c r="AN843" s="40"/>
      <c r="AO843" s="39">
        <f t="shared" ca="1" si="395"/>
        <v>0</v>
      </c>
      <c r="AP843" s="339"/>
      <c r="AW843" s="329"/>
      <c r="BI843" s="329"/>
      <c r="BJ843" s="329"/>
      <c r="BK843" s="329"/>
      <c r="BL843" s="329"/>
      <c r="BM843" s="329"/>
      <c r="BN843" s="329"/>
      <c r="BO843" s="329"/>
      <c r="BP843" s="329"/>
      <c r="BQ843" s="329"/>
      <c r="BR843" s="329"/>
      <c r="BS843" s="329"/>
      <c r="BT843" s="329"/>
      <c r="BU843" s="329"/>
      <c r="BV843" s="329"/>
      <c r="BW843" s="325"/>
      <c r="BX843" s="325"/>
      <c r="BY843" s="325"/>
      <c r="BZ843" s="325"/>
      <c r="CA843" s="325"/>
      <c r="CB843" s="325"/>
      <c r="CC843" s="325"/>
      <c r="CD843" s="325"/>
      <c r="CE843" s="325"/>
      <c r="CF843" s="325"/>
      <c r="CG843" s="325"/>
      <c r="CH843" s="325"/>
      <c r="CI843" s="325"/>
      <c r="CJ843" s="325"/>
      <c r="CK843" s="325"/>
      <c r="CL843" s="325"/>
      <c r="CM843" s="325"/>
      <c r="CN843" s="325"/>
      <c r="CO843" s="325"/>
      <c r="CP843" s="325"/>
      <c r="CQ843" s="325"/>
      <c r="CR843" s="325"/>
      <c r="CS843" s="325"/>
      <c r="CT843" s="325"/>
      <c r="CU843" s="325"/>
      <c r="CV843" s="325"/>
      <c r="CW843" s="325"/>
      <c r="CX843" s="325"/>
    </row>
    <row r="844" spans="1:102" s="36" customFormat="1" ht="15" hidden="1" customHeight="1">
      <c r="A844" s="329"/>
      <c r="B844" s="37" t="str">
        <f t="shared" ca="1" si="373"/>
        <v/>
      </c>
      <c r="C844" s="41" t="str">
        <f t="shared" ca="1" si="374"/>
        <v/>
      </c>
      <c r="D844" s="39" t="str">
        <f t="shared" ca="1" si="375"/>
        <v/>
      </c>
      <c r="E844" s="39" t="str">
        <f t="shared" ca="1" si="387"/>
        <v/>
      </c>
      <c r="F844" s="39" t="str">
        <f t="shared" ca="1" si="376"/>
        <v/>
      </c>
      <c r="G844" s="101"/>
      <c r="H844" s="39">
        <f t="shared" ca="1" si="367"/>
        <v>0</v>
      </c>
      <c r="J844" s="332"/>
      <c r="K844" s="37" t="str">
        <f t="shared" ca="1" si="377"/>
        <v/>
      </c>
      <c r="L844" s="41" t="str">
        <f t="shared" ca="1" si="378"/>
        <v/>
      </c>
      <c r="M844" s="39" t="str">
        <f t="shared" si="368"/>
        <v/>
      </c>
      <c r="N844" s="39" t="str">
        <f t="shared" ca="1" si="388"/>
        <v/>
      </c>
      <c r="O844" s="39" t="str">
        <f ca="1">IF(L844="","",ROUND(Q843*$O$5/payments_per_year,2))</f>
        <v/>
      </c>
      <c r="P844" s="101"/>
      <c r="Q844" s="39">
        <f t="shared" ca="1" si="389"/>
        <v>0</v>
      </c>
      <c r="R844" s="332"/>
      <c r="S844" s="37" t="str">
        <f t="shared" ca="1" si="379"/>
        <v/>
      </c>
      <c r="T844" s="41" t="str">
        <f t="shared" ca="1" si="380"/>
        <v/>
      </c>
      <c r="U844" s="39" t="str">
        <f t="shared" si="369"/>
        <v/>
      </c>
      <c r="V844" s="39" t="str">
        <f t="shared" ca="1" si="390"/>
        <v/>
      </c>
      <c r="W844" s="39">
        <f t="shared" ca="1" si="370"/>
        <v>0</v>
      </c>
      <c r="X844" s="40"/>
      <c r="Y844" s="39">
        <f t="shared" ca="1" si="391"/>
        <v>0</v>
      </c>
      <c r="Z844" s="327"/>
      <c r="AA844" s="37" t="str">
        <f t="shared" ca="1" si="381"/>
        <v/>
      </c>
      <c r="AB844" s="41" t="str">
        <f t="shared" ca="1" si="382"/>
        <v/>
      </c>
      <c r="AC844" s="39" t="str">
        <f t="shared" si="371"/>
        <v/>
      </c>
      <c r="AD844" s="39" t="str">
        <f t="shared" ca="1" si="392"/>
        <v/>
      </c>
      <c r="AE844" s="39" t="str">
        <f t="shared" ca="1" si="383"/>
        <v/>
      </c>
      <c r="AF844" s="40"/>
      <c r="AG844" s="39">
        <f t="shared" ca="1" si="393"/>
        <v>0</v>
      </c>
      <c r="AH844" s="339"/>
      <c r="AI844" s="37" t="str">
        <f t="shared" ca="1" si="384"/>
        <v/>
      </c>
      <c r="AJ844" s="41" t="str">
        <f t="shared" ca="1" si="385"/>
        <v/>
      </c>
      <c r="AK844" s="39" t="str">
        <f t="shared" si="372"/>
        <v/>
      </c>
      <c r="AL844" s="39" t="str">
        <f t="shared" ca="1" si="394"/>
        <v/>
      </c>
      <c r="AM844" s="39" t="str">
        <f t="shared" ca="1" si="386"/>
        <v/>
      </c>
      <c r="AN844" s="40"/>
      <c r="AO844" s="39">
        <f t="shared" ca="1" si="395"/>
        <v>0</v>
      </c>
      <c r="AP844" s="339"/>
      <c r="AW844" s="329"/>
      <c r="BI844" s="329"/>
      <c r="BJ844" s="329"/>
      <c r="BK844" s="329"/>
      <c r="BL844" s="329"/>
      <c r="BM844" s="329"/>
      <c r="BN844" s="329"/>
      <c r="BO844" s="329"/>
      <c r="BP844" s="329"/>
      <c r="BQ844" s="329"/>
      <c r="BR844" s="329"/>
      <c r="BS844" s="329"/>
      <c r="BT844" s="329"/>
      <c r="BU844" s="329"/>
      <c r="BV844" s="329"/>
      <c r="BW844" s="325"/>
      <c r="BX844" s="325"/>
      <c r="BY844" s="325"/>
      <c r="BZ844" s="325"/>
      <c r="CA844" s="325"/>
      <c r="CB844" s="325"/>
      <c r="CC844" s="325"/>
      <c r="CD844" s="325"/>
      <c r="CE844" s="325"/>
      <c r="CF844" s="325"/>
      <c r="CG844" s="325"/>
      <c r="CH844" s="325"/>
      <c r="CI844" s="325"/>
      <c r="CJ844" s="325"/>
      <c r="CK844" s="325"/>
      <c r="CL844" s="325"/>
      <c r="CM844" s="325"/>
      <c r="CN844" s="325"/>
      <c r="CO844" s="325"/>
      <c r="CP844" s="325"/>
      <c r="CQ844" s="325"/>
      <c r="CR844" s="325"/>
      <c r="CS844" s="325"/>
      <c r="CT844" s="325"/>
      <c r="CU844" s="325"/>
      <c r="CV844" s="325"/>
      <c r="CW844" s="325"/>
      <c r="CX844" s="325"/>
    </row>
    <row r="845" spans="1:102" s="36" customFormat="1" ht="15" hidden="1" customHeight="1">
      <c r="A845" s="329"/>
      <c r="B845" s="37" t="str">
        <f t="shared" ca="1" si="373"/>
        <v/>
      </c>
      <c r="C845" s="41" t="str">
        <f t="shared" ca="1" si="374"/>
        <v/>
      </c>
      <c r="D845" s="39" t="str">
        <f t="shared" ca="1" si="375"/>
        <v/>
      </c>
      <c r="E845" s="39" t="str">
        <f t="shared" ca="1" si="387"/>
        <v/>
      </c>
      <c r="F845" s="39" t="str">
        <f t="shared" ca="1" si="376"/>
        <v/>
      </c>
      <c r="G845" s="101"/>
      <c r="H845" s="39">
        <f t="shared" ca="1" si="367"/>
        <v>0</v>
      </c>
      <c r="J845" s="332"/>
      <c r="K845" s="37" t="str">
        <f t="shared" ca="1" si="377"/>
        <v/>
      </c>
      <c r="L845" s="41" t="str">
        <f t="shared" ca="1" si="378"/>
        <v/>
      </c>
      <c r="M845" s="39" t="str">
        <f t="shared" si="368"/>
        <v/>
      </c>
      <c r="N845" s="39" t="str">
        <f t="shared" ca="1" si="388"/>
        <v/>
      </c>
      <c r="O845" s="39">
        <f ca="1">ROUND(Q844*$O$5/payments_per_year,2)</f>
        <v>0</v>
      </c>
      <c r="P845" s="101"/>
      <c r="Q845" s="39">
        <f t="shared" ca="1" si="389"/>
        <v>0</v>
      </c>
      <c r="R845" s="332"/>
      <c r="S845" s="37" t="str">
        <f t="shared" ca="1" si="379"/>
        <v/>
      </c>
      <c r="T845" s="41" t="str">
        <f t="shared" ca="1" si="380"/>
        <v/>
      </c>
      <c r="U845" s="39" t="str">
        <f t="shared" si="369"/>
        <v/>
      </c>
      <c r="V845" s="39" t="str">
        <f t="shared" ca="1" si="390"/>
        <v/>
      </c>
      <c r="W845" s="39">
        <f t="shared" ca="1" si="370"/>
        <v>0</v>
      </c>
      <c r="X845" s="40"/>
      <c r="Y845" s="39">
        <f t="shared" ca="1" si="391"/>
        <v>0</v>
      </c>
      <c r="Z845" s="327"/>
      <c r="AA845" s="37" t="str">
        <f t="shared" ca="1" si="381"/>
        <v/>
      </c>
      <c r="AB845" s="41" t="str">
        <f t="shared" ca="1" si="382"/>
        <v/>
      </c>
      <c r="AC845" s="39" t="str">
        <f t="shared" si="371"/>
        <v/>
      </c>
      <c r="AD845" s="39" t="str">
        <f t="shared" ca="1" si="392"/>
        <v/>
      </c>
      <c r="AE845" s="39" t="str">
        <f t="shared" ca="1" si="383"/>
        <v/>
      </c>
      <c r="AF845" s="40"/>
      <c r="AG845" s="39">
        <f t="shared" ca="1" si="393"/>
        <v>0</v>
      </c>
      <c r="AH845" s="339"/>
      <c r="AI845" s="37" t="str">
        <f t="shared" ca="1" si="384"/>
        <v/>
      </c>
      <c r="AJ845" s="41" t="str">
        <f t="shared" ca="1" si="385"/>
        <v/>
      </c>
      <c r="AK845" s="39" t="str">
        <f t="shared" si="372"/>
        <v/>
      </c>
      <c r="AL845" s="39" t="str">
        <f t="shared" ca="1" si="394"/>
        <v/>
      </c>
      <c r="AM845" s="39" t="str">
        <f t="shared" ca="1" si="386"/>
        <v/>
      </c>
      <c r="AN845" s="40"/>
      <c r="AO845" s="39">
        <f t="shared" ca="1" si="395"/>
        <v>0</v>
      </c>
      <c r="AP845" s="339"/>
      <c r="AW845" s="329"/>
      <c r="BI845" s="329"/>
      <c r="BJ845" s="329"/>
      <c r="BK845" s="329"/>
      <c r="BL845" s="329"/>
      <c r="BM845" s="329"/>
      <c r="BN845" s="329"/>
      <c r="BO845" s="329"/>
      <c r="BP845" s="329"/>
      <c r="BQ845" s="329"/>
      <c r="BR845" s="329"/>
      <c r="BS845" s="329"/>
      <c r="BT845" s="329"/>
      <c r="BU845" s="329"/>
      <c r="BV845" s="329"/>
      <c r="BW845" s="325"/>
      <c r="BX845" s="325"/>
      <c r="BY845" s="325"/>
      <c r="BZ845" s="325"/>
      <c r="CA845" s="325"/>
      <c r="CB845" s="325"/>
      <c r="CC845" s="325"/>
      <c r="CD845" s="325"/>
      <c r="CE845" s="325"/>
      <c r="CF845" s="325"/>
      <c r="CG845" s="325"/>
      <c r="CH845" s="325"/>
      <c r="CI845" s="325"/>
      <c r="CJ845" s="325"/>
      <c r="CK845" s="325"/>
      <c r="CL845" s="325"/>
      <c r="CM845" s="325"/>
      <c r="CN845" s="325"/>
      <c r="CO845" s="325"/>
      <c r="CP845" s="325"/>
      <c r="CQ845" s="325"/>
      <c r="CR845" s="325"/>
      <c r="CS845" s="325"/>
      <c r="CT845" s="325"/>
      <c r="CU845" s="325"/>
      <c r="CV845" s="325"/>
      <c r="CW845" s="325"/>
      <c r="CX845" s="325"/>
    </row>
    <row r="846" spans="1:102" s="36" customFormat="1" ht="15" hidden="1" customHeight="1">
      <c r="A846" s="329"/>
      <c r="B846" s="37" t="str">
        <f t="shared" ca="1" si="373"/>
        <v/>
      </c>
      <c r="C846" s="41" t="str">
        <f t="shared" ca="1" si="374"/>
        <v/>
      </c>
      <c r="D846" s="39" t="str">
        <f t="shared" ca="1" si="375"/>
        <v/>
      </c>
      <c r="E846" s="39" t="str">
        <f t="shared" ca="1" si="387"/>
        <v/>
      </c>
      <c r="F846" s="39" t="str">
        <f t="shared" ca="1" si="376"/>
        <v/>
      </c>
      <c r="G846" s="101"/>
      <c r="H846" s="39">
        <f t="shared" ca="1" si="367"/>
        <v>0</v>
      </c>
      <c r="J846" s="332"/>
      <c r="K846" s="37" t="str">
        <f t="shared" ca="1" si="377"/>
        <v/>
      </c>
      <c r="L846" s="41" t="str">
        <f t="shared" ca="1" si="378"/>
        <v/>
      </c>
      <c r="M846" s="39" t="str">
        <f t="shared" si="368"/>
        <v/>
      </c>
      <c r="N846" s="39" t="str">
        <f t="shared" ca="1" si="388"/>
        <v/>
      </c>
      <c r="O846" s="39" t="str">
        <f ca="1">IF(L846="","",ROUND(Q845*$O$5/payments_per_year,2))</f>
        <v/>
      </c>
      <c r="P846" s="101"/>
      <c r="Q846" s="39">
        <f t="shared" ca="1" si="389"/>
        <v>0</v>
      </c>
      <c r="R846" s="332"/>
      <c r="S846" s="37" t="str">
        <f t="shared" ca="1" si="379"/>
        <v/>
      </c>
      <c r="T846" s="41" t="str">
        <f t="shared" ca="1" si="380"/>
        <v/>
      </c>
      <c r="U846" s="39" t="str">
        <f t="shared" si="369"/>
        <v/>
      </c>
      <c r="V846" s="39" t="str">
        <f t="shared" ca="1" si="390"/>
        <v/>
      </c>
      <c r="W846" s="39">
        <f t="shared" ca="1" si="370"/>
        <v>0</v>
      </c>
      <c r="X846" s="40"/>
      <c r="Y846" s="39">
        <f t="shared" ca="1" si="391"/>
        <v>0</v>
      </c>
      <c r="Z846" s="327"/>
      <c r="AA846" s="37" t="str">
        <f t="shared" ca="1" si="381"/>
        <v/>
      </c>
      <c r="AB846" s="41" t="str">
        <f t="shared" ca="1" si="382"/>
        <v/>
      </c>
      <c r="AC846" s="39" t="str">
        <f t="shared" si="371"/>
        <v/>
      </c>
      <c r="AD846" s="39" t="str">
        <f t="shared" ca="1" si="392"/>
        <v/>
      </c>
      <c r="AE846" s="39" t="str">
        <f t="shared" ca="1" si="383"/>
        <v/>
      </c>
      <c r="AF846" s="40"/>
      <c r="AG846" s="39">
        <f t="shared" ca="1" si="393"/>
        <v>0</v>
      </c>
      <c r="AH846" s="339"/>
      <c r="AI846" s="37" t="str">
        <f t="shared" ca="1" si="384"/>
        <v/>
      </c>
      <c r="AJ846" s="41" t="str">
        <f t="shared" ca="1" si="385"/>
        <v/>
      </c>
      <c r="AK846" s="39" t="str">
        <f t="shared" si="372"/>
        <v/>
      </c>
      <c r="AL846" s="39" t="str">
        <f t="shared" ca="1" si="394"/>
        <v/>
      </c>
      <c r="AM846" s="39" t="str">
        <f t="shared" ca="1" si="386"/>
        <v/>
      </c>
      <c r="AN846" s="40"/>
      <c r="AO846" s="39">
        <f t="shared" ca="1" si="395"/>
        <v>0</v>
      </c>
      <c r="AP846" s="339"/>
      <c r="AW846" s="329"/>
      <c r="BI846" s="329"/>
      <c r="BJ846" s="329"/>
      <c r="BK846" s="329"/>
      <c r="BL846" s="329"/>
      <c r="BM846" s="329"/>
      <c r="BN846" s="329"/>
      <c r="BO846" s="329"/>
      <c r="BP846" s="329"/>
      <c r="BQ846" s="329"/>
      <c r="BR846" s="329"/>
      <c r="BS846" s="329"/>
      <c r="BT846" s="329"/>
      <c r="BU846" s="329"/>
      <c r="BV846" s="329"/>
      <c r="BW846" s="325"/>
      <c r="BX846" s="325"/>
      <c r="BY846" s="325"/>
      <c r="BZ846" s="325"/>
      <c r="CA846" s="325"/>
      <c r="CB846" s="325"/>
      <c r="CC846" s="325"/>
      <c r="CD846" s="325"/>
      <c r="CE846" s="325"/>
      <c r="CF846" s="325"/>
      <c r="CG846" s="325"/>
      <c r="CH846" s="325"/>
      <c r="CI846" s="325"/>
      <c r="CJ846" s="325"/>
      <c r="CK846" s="325"/>
      <c r="CL846" s="325"/>
      <c r="CM846" s="325"/>
      <c r="CN846" s="325"/>
      <c r="CO846" s="325"/>
      <c r="CP846" s="325"/>
      <c r="CQ846" s="325"/>
      <c r="CR846" s="325"/>
      <c r="CS846" s="325"/>
      <c r="CT846" s="325"/>
      <c r="CU846" s="325"/>
      <c r="CV846" s="325"/>
      <c r="CW846" s="325"/>
      <c r="CX846" s="325"/>
    </row>
    <row r="847" spans="1:102" s="36" customFormat="1" ht="15" hidden="1" customHeight="1">
      <c r="A847" s="329"/>
      <c r="B847" s="37" t="str">
        <f t="shared" ca="1" si="373"/>
        <v/>
      </c>
      <c r="C847" s="41" t="str">
        <f t="shared" ca="1" si="374"/>
        <v/>
      </c>
      <c r="D847" s="39" t="str">
        <f t="shared" ca="1" si="375"/>
        <v/>
      </c>
      <c r="E847" s="39" t="str">
        <f t="shared" ca="1" si="387"/>
        <v/>
      </c>
      <c r="F847" s="39" t="str">
        <f t="shared" ca="1" si="376"/>
        <v/>
      </c>
      <c r="G847" s="101"/>
      <c r="H847" s="39">
        <f t="shared" ca="1" si="367"/>
        <v>0</v>
      </c>
      <c r="J847" s="332"/>
      <c r="K847" s="37" t="str">
        <f t="shared" ca="1" si="377"/>
        <v/>
      </c>
      <c r="L847" s="41" t="str">
        <f t="shared" ca="1" si="378"/>
        <v/>
      </c>
      <c r="M847" s="39" t="str">
        <f t="shared" si="368"/>
        <v/>
      </c>
      <c r="N847" s="39" t="str">
        <f t="shared" ca="1" si="388"/>
        <v/>
      </c>
      <c r="O847" s="39">
        <f ca="1">ROUND(Q846*$O$5/payments_per_year,2)</f>
        <v>0</v>
      </c>
      <c r="P847" s="101"/>
      <c r="Q847" s="39">
        <f t="shared" ca="1" si="389"/>
        <v>0</v>
      </c>
      <c r="R847" s="332"/>
      <c r="S847" s="37" t="str">
        <f t="shared" ca="1" si="379"/>
        <v/>
      </c>
      <c r="T847" s="41" t="str">
        <f t="shared" ca="1" si="380"/>
        <v/>
      </c>
      <c r="U847" s="39" t="str">
        <f t="shared" si="369"/>
        <v/>
      </c>
      <c r="V847" s="39" t="str">
        <f t="shared" ca="1" si="390"/>
        <v/>
      </c>
      <c r="W847" s="39">
        <f t="shared" ca="1" si="370"/>
        <v>0</v>
      </c>
      <c r="X847" s="40"/>
      <c r="Y847" s="39">
        <f t="shared" ca="1" si="391"/>
        <v>0</v>
      </c>
      <c r="Z847" s="327"/>
      <c r="AA847" s="37" t="str">
        <f t="shared" ca="1" si="381"/>
        <v/>
      </c>
      <c r="AB847" s="41" t="str">
        <f t="shared" ca="1" si="382"/>
        <v/>
      </c>
      <c r="AC847" s="39" t="str">
        <f t="shared" si="371"/>
        <v/>
      </c>
      <c r="AD847" s="39" t="str">
        <f t="shared" ca="1" si="392"/>
        <v/>
      </c>
      <c r="AE847" s="39" t="str">
        <f t="shared" ca="1" si="383"/>
        <v/>
      </c>
      <c r="AF847" s="40"/>
      <c r="AG847" s="39">
        <f t="shared" ca="1" si="393"/>
        <v>0</v>
      </c>
      <c r="AH847" s="339"/>
      <c r="AI847" s="37" t="str">
        <f t="shared" ca="1" si="384"/>
        <v/>
      </c>
      <c r="AJ847" s="41" t="str">
        <f t="shared" ca="1" si="385"/>
        <v/>
      </c>
      <c r="AK847" s="39" t="str">
        <f t="shared" si="372"/>
        <v/>
      </c>
      <c r="AL847" s="39" t="str">
        <f t="shared" ca="1" si="394"/>
        <v/>
      </c>
      <c r="AM847" s="39" t="str">
        <f t="shared" ca="1" si="386"/>
        <v/>
      </c>
      <c r="AN847" s="40"/>
      <c r="AO847" s="39">
        <f t="shared" ca="1" si="395"/>
        <v>0</v>
      </c>
      <c r="AP847" s="339"/>
      <c r="AW847" s="329"/>
      <c r="BI847" s="329"/>
      <c r="BJ847" s="329"/>
      <c r="BK847" s="329"/>
      <c r="BL847" s="329"/>
      <c r="BM847" s="329"/>
      <c r="BN847" s="329"/>
      <c r="BO847" s="329"/>
      <c r="BP847" s="329"/>
      <c r="BQ847" s="329"/>
      <c r="BR847" s="329"/>
      <c r="BS847" s="329"/>
      <c r="BT847" s="329"/>
      <c r="BU847" s="329"/>
      <c r="BV847" s="329"/>
      <c r="BW847" s="325"/>
      <c r="BX847" s="325"/>
      <c r="BY847" s="325"/>
      <c r="BZ847" s="325"/>
      <c r="CA847" s="325"/>
      <c r="CB847" s="325"/>
      <c r="CC847" s="325"/>
      <c r="CD847" s="325"/>
      <c r="CE847" s="325"/>
      <c r="CF847" s="325"/>
      <c r="CG847" s="325"/>
      <c r="CH847" s="325"/>
      <c r="CI847" s="325"/>
      <c r="CJ847" s="325"/>
      <c r="CK847" s="325"/>
      <c r="CL847" s="325"/>
      <c r="CM847" s="325"/>
      <c r="CN847" s="325"/>
      <c r="CO847" s="325"/>
      <c r="CP847" s="325"/>
      <c r="CQ847" s="325"/>
      <c r="CR847" s="325"/>
      <c r="CS847" s="325"/>
      <c r="CT847" s="325"/>
      <c r="CU847" s="325"/>
      <c r="CV847" s="325"/>
      <c r="CW847" s="325"/>
      <c r="CX847" s="325"/>
    </row>
    <row r="848" spans="1:102" s="36" customFormat="1" ht="15" hidden="1" customHeight="1">
      <c r="A848" s="329"/>
      <c r="B848" s="37" t="str">
        <f t="shared" ca="1" si="373"/>
        <v/>
      </c>
      <c r="C848" s="41" t="str">
        <f t="shared" ca="1" si="374"/>
        <v/>
      </c>
      <c r="D848" s="39" t="str">
        <f t="shared" ca="1" si="375"/>
        <v/>
      </c>
      <c r="E848" s="39" t="str">
        <f t="shared" ca="1" si="387"/>
        <v/>
      </c>
      <c r="F848" s="39" t="str">
        <f t="shared" ca="1" si="376"/>
        <v/>
      </c>
      <c r="G848" s="101"/>
      <c r="H848" s="39">
        <f t="shared" ca="1" si="367"/>
        <v>0</v>
      </c>
      <c r="J848" s="332"/>
      <c r="K848" s="37" t="str">
        <f t="shared" ca="1" si="377"/>
        <v/>
      </c>
      <c r="L848" s="41" t="str">
        <f t="shared" ca="1" si="378"/>
        <v/>
      </c>
      <c r="M848" s="39" t="str">
        <f t="shared" si="368"/>
        <v/>
      </c>
      <c r="N848" s="39" t="str">
        <f t="shared" ca="1" si="388"/>
        <v/>
      </c>
      <c r="O848" s="39" t="str">
        <f ca="1">IF(L848="","",ROUND(Q847*$O$5/payments_per_year,2))</f>
        <v/>
      </c>
      <c r="P848" s="101"/>
      <c r="Q848" s="39">
        <f t="shared" ca="1" si="389"/>
        <v>0</v>
      </c>
      <c r="R848" s="332"/>
      <c r="S848" s="37" t="str">
        <f t="shared" ca="1" si="379"/>
        <v/>
      </c>
      <c r="T848" s="41" t="str">
        <f t="shared" ca="1" si="380"/>
        <v/>
      </c>
      <c r="U848" s="39" t="str">
        <f t="shared" si="369"/>
        <v/>
      </c>
      <c r="V848" s="39" t="str">
        <f t="shared" ca="1" si="390"/>
        <v/>
      </c>
      <c r="W848" s="39">
        <f t="shared" ca="1" si="370"/>
        <v>0</v>
      </c>
      <c r="X848" s="40"/>
      <c r="Y848" s="39">
        <f t="shared" ca="1" si="391"/>
        <v>0</v>
      </c>
      <c r="Z848" s="327"/>
      <c r="AA848" s="37" t="str">
        <f t="shared" ca="1" si="381"/>
        <v/>
      </c>
      <c r="AB848" s="41" t="str">
        <f t="shared" ca="1" si="382"/>
        <v/>
      </c>
      <c r="AC848" s="39" t="str">
        <f t="shared" si="371"/>
        <v/>
      </c>
      <c r="AD848" s="39" t="str">
        <f t="shared" ca="1" si="392"/>
        <v/>
      </c>
      <c r="AE848" s="39" t="str">
        <f t="shared" ca="1" si="383"/>
        <v/>
      </c>
      <c r="AF848" s="40"/>
      <c r="AG848" s="39">
        <f t="shared" ca="1" si="393"/>
        <v>0</v>
      </c>
      <c r="AH848" s="339"/>
      <c r="AI848" s="37" t="str">
        <f t="shared" ca="1" si="384"/>
        <v/>
      </c>
      <c r="AJ848" s="41" t="str">
        <f t="shared" ca="1" si="385"/>
        <v/>
      </c>
      <c r="AK848" s="39" t="str">
        <f t="shared" si="372"/>
        <v/>
      </c>
      <c r="AL848" s="39" t="str">
        <f t="shared" ca="1" si="394"/>
        <v/>
      </c>
      <c r="AM848" s="39" t="str">
        <f t="shared" ca="1" si="386"/>
        <v/>
      </c>
      <c r="AN848" s="40"/>
      <c r="AO848" s="39">
        <f t="shared" ca="1" si="395"/>
        <v>0</v>
      </c>
      <c r="AP848" s="339"/>
      <c r="AW848" s="329"/>
      <c r="BI848" s="329"/>
      <c r="BJ848" s="329"/>
      <c r="BK848" s="329"/>
      <c r="BL848" s="329"/>
      <c r="BM848" s="329"/>
      <c r="BN848" s="329"/>
      <c r="BO848" s="329"/>
      <c r="BP848" s="329"/>
      <c r="BQ848" s="329"/>
      <c r="BR848" s="329"/>
      <c r="BS848" s="329"/>
      <c r="BT848" s="329"/>
      <c r="BU848" s="329"/>
      <c r="BV848" s="329"/>
      <c r="BW848" s="325"/>
      <c r="BX848" s="325"/>
      <c r="BY848" s="325"/>
      <c r="BZ848" s="325"/>
      <c r="CA848" s="325"/>
      <c r="CB848" s="325"/>
      <c r="CC848" s="325"/>
      <c r="CD848" s="325"/>
      <c r="CE848" s="325"/>
      <c r="CF848" s="325"/>
      <c r="CG848" s="325"/>
      <c r="CH848" s="325"/>
      <c r="CI848" s="325"/>
      <c r="CJ848" s="325"/>
      <c r="CK848" s="325"/>
      <c r="CL848" s="325"/>
      <c r="CM848" s="325"/>
      <c r="CN848" s="325"/>
      <c r="CO848" s="325"/>
      <c r="CP848" s="325"/>
      <c r="CQ848" s="325"/>
      <c r="CR848" s="325"/>
      <c r="CS848" s="325"/>
      <c r="CT848" s="325"/>
      <c r="CU848" s="325"/>
      <c r="CV848" s="325"/>
      <c r="CW848" s="325"/>
      <c r="CX848" s="325"/>
    </row>
    <row r="849" spans="1:102" s="36" customFormat="1" ht="15" hidden="1" customHeight="1">
      <c r="A849" s="329"/>
      <c r="B849" s="37" t="str">
        <f t="shared" ca="1" si="373"/>
        <v/>
      </c>
      <c r="C849" s="41" t="str">
        <f t="shared" ca="1" si="374"/>
        <v/>
      </c>
      <c r="D849" s="39" t="str">
        <f t="shared" ca="1" si="375"/>
        <v/>
      </c>
      <c r="E849" s="39" t="str">
        <f t="shared" ca="1" si="387"/>
        <v/>
      </c>
      <c r="F849" s="39" t="str">
        <f t="shared" ca="1" si="376"/>
        <v/>
      </c>
      <c r="G849" s="101"/>
      <c r="H849" s="39">
        <f t="shared" ca="1" si="367"/>
        <v>0</v>
      </c>
      <c r="J849" s="332"/>
      <c r="K849" s="37" t="str">
        <f t="shared" ca="1" si="377"/>
        <v/>
      </c>
      <c r="L849" s="41" t="str">
        <f t="shared" ca="1" si="378"/>
        <v/>
      </c>
      <c r="M849" s="39" t="str">
        <f t="shared" si="368"/>
        <v/>
      </c>
      <c r="N849" s="39" t="str">
        <f t="shared" ca="1" si="388"/>
        <v/>
      </c>
      <c r="O849" s="39">
        <f ca="1">ROUND(Q848*$O$5/payments_per_year,2)</f>
        <v>0</v>
      </c>
      <c r="P849" s="101"/>
      <c r="Q849" s="39">
        <f t="shared" ca="1" si="389"/>
        <v>0</v>
      </c>
      <c r="R849" s="332"/>
      <c r="S849" s="37" t="str">
        <f t="shared" ca="1" si="379"/>
        <v/>
      </c>
      <c r="T849" s="41" t="str">
        <f t="shared" ca="1" si="380"/>
        <v/>
      </c>
      <c r="U849" s="39" t="str">
        <f t="shared" si="369"/>
        <v/>
      </c>
      <c r="V849" s="39" t="str">
        <f t="shared" ca="1" si="390"/>
        <v/>
      </c>
      <c r="W849" s="39">
        <f t="shared" ca="1" si="370"/>
        <v>0</v>
      </c>
      <c r="X849" s="40"/>
      <c r="Y849" s="39">
        <f t="shared" ca="1" si="391"/>
        <v>0</v>
      </c>
      <c r="Z849" s="327"/>
      <c r="AA849" s="37" t="str">
        <f t="shared" ca="1" si="381"/>
        <v/>
      </c>
      <c r="AB849" s="41" t="str">
        <f t="shared" ca="1" si="382"/>
        <v/>
      </c>
      <c r="AC849" s="39" t="str">
        <f t="shared" si="371"/>
        <v/>
      </c>
      <c r="AD849" s="39" t="str">
        <f t="shared" ca="1" si="392"/>
        <v/>
      </c>
      <c r="AE849" s="39" t="str">
        <f t="shared" ca="1" si="383"/>
        <v/>
      </c>
      <c r="AF849" s="40"/>
      <c r="AG849" s="39">
        <f t="shared" ca="1" si="393"/>
        <v>0</v>
      </c>
      <c r="AH849" s="339"/>
      <c r="AI849" s="37" t="str">
        <f t="shared" ca="1" si="384"/>
        <v/>
      </c>
      <c r="AJ849" s="41" t="str">
        <f t="shared" ca="1" si="385"/>
        <v/>
      </c>
      <c r="AK849" s="39" t="str">
        <f t="shared" si="372"/>
        <v/>
      </c>
      <c r="AL849" s="39" t="str">
        <f t="shared" ca="1" si="394"/>
        <v/>
      </c>
      <c r="AM849" s="39" t="str">
        <f t="shared" ca="1" si="386"/>
        <v/>
      </c>
      <c r="AN849" s="40"/>
      <c r="AO849" s="39">
        <f t="shared" ca="1" si="395"/>
        <v>0</v>
      </c>
      <c r="AP849" s="339"/>
      <c r="AW849" s="329"/>
      <c r="BI849" s="329"/>
      <c r="BJ849" s="329"/>
      <c r="BK849" s="329"/>
      <c r="BL849" s="329"/>
      <c r="BM849" s="329"/>
      <c r="BN849" s="329"/>
      <c r="BO849" s="329"/>
      <c r="BP849" s="329"/>
      <c r="BQ849" s="329"/>
      <c r="BR849" s="329"/>
      <c r="BS849" s="329"/>
      <c r="BT849" s="329"/>
      <c r="BU849" s="329"/>
      <c r="BV849" s="329"/>
      <c r="BW849" s="325"/>
      <c r="BX849" s="325"/>
      <c r="BY849" s="325"/>
      <c r="BZ849" s="325"/>
      <c r="CA849" s="325"/>
      <c r="CB849" s="325"/>
      <c r="CC849" s="325"/>
      <c r="CD849" s="325"/>
      <c r="CE849" s="325"/>
      <c r="CF849" s="325"/>
      <c r="CG849" s="325"/>
      <c r="CH849" s="325"/>
      <c r="CI849" s="325"/>
      <c r="CJ849" s="325"/>
      <c r="CK849" s="325"/>
      <c r="CL849" s="325"/>
      <c r="CM849" s="325"/>
      <c r="CN849" s="325"/>
      <c r="CO849" s="325"/>
      <c r="CP849" s="325"/>
      <c r="CQ849" s="325"/>
      <c r="CR849" s="325"/>
      <c r="CS849" s="325"/>
      <c r="CT849" s="325"/>
      <c r="CU849" s="325"/>
      <c r="CV849" s="325"/>
      <c r="CW849" s="325"/>
      <c r="CX849" s="325"/>
    </row>
    <row r="850" spans="1:102" s="36" customFormat="1" ht="15" hidden="1" customHeight="1">
      <c r="A850" s="329"/>
      <c r="B850" s="37" t="str">
        <f t="shared" ca="1" si="373"/>
        <v/>
      </c>
      <c r="C850" s="41" t="str">
        <f t="shared" ca="1" si="374"/>
        <v/>
      </c>
      <c r="D850" s="39" t="str">
        <f t="shared" ca="1" si="375"/>
        <v/>
      </c>
      <c r="E850" s="39" t="str">
        <f t="shared" ca="1" si="387"/>
        <v/>
      </c>
      <c r="F850" s="39" t="str">
        <f t="shared" ca="1" si="376"/>
        <v/>
      </c>
      <c r="G850" s="101"/>
      <c r="H850" s="39">
        <f t="shared" ca="1" si="367"/>
        <v>0</v>
      </c>
      <c r="J850" s="332"/>
      <c r="K850" s="37" t="str">
        <f t="shared" ca="1" si="377"/>
        <v/>
      </c>
      <c r="L850" s="41" t="str">
        <f t="shared" ca="1" si="378"/>
        <v/>
      </c>
      <c r="M850" s="39" t="str">
        <f t="shared" si="368"/>
        <v/>
      </c>
      <c r="N850" s="39" t="str">
        <f t="shared" ca="1" si="388"/>
        <v/>
      </c>
      <c r="O850" s="39" t="str">
        <f ca="1">IF(L850="","",ROUND(Q849*$O$5/payments_per_year,2))</f>
        <v/>
      </c>
      <c r="P850" s="101"/>
      <c r="Q850" s="39">
        <f t="shared" ca="1" si="389"/>
        <v>0</v>
      </c>
      <c r="R850" s="332"/>
      <c r="S850" s="37" t="str">
        <f t="shared" ca="1" si="379"/>
        <v/>
      </c>
      <c r="T850" s="41" t="str">
        <f t="shared" ca="1" si="380"/>
        <v/>
      </c>
      <c r="U850" s="39" t="str">
        <f t="shared" si="369"/>
        <v/>
      </c>
      <c r="V850" s="39" t="str">
        <f t="shared" ca="1" si="390"/>
        <v/>
      </c>
      <c r="W850" s="39">
        <f t="shared" ca="1" si="370"/>
        <v>0</v>
      </c>
      <c r="X850" s="40"/>
      <c r="Y850" s="39">
        <f t="shared" ca="1" si="391"/>
        <v>0</v>
      </c>
      <c r="Z850" s="327"/>
      <c r="AA850" s="37" t="str">
        <f t="shared" ca="1" si="381"/>
        <v/>
      </c>
      <c r="AB850" s="41" t="str">
        <f t="shared" ca="1" si="382"/>
        <v/>
      </c>
      <c r="AC850" s="39" t="str">
        <f t="shared" si="371"/>
        <v/>
      </c>
      <c r="AD850" s="39" t="str">
        <f t="shared" ca="1" si="392"/>
        <v/>
      </c>
      <c r="AE850" s="39" t="str">
        <f t="shared" ca="1" si="383"/>
        <v/>
      </c>
      <c r="AF850" s="40"/>
      <c r="AG850" s="39">
        <f t="shared" ca="1" si="393"/>
        <v>0</v>
      </c>
      <c r="AH850" s="339"/>
      <c r="AI850" s="37" t="str">
        <f t="shared" ca="1" si="384"/>
        <v/>
      </c>
      <c r="AJ850" s="41" t="str">
        <f t="shared" ca="1" si="385"/>
        <v/>
      </c>
      <c r="AK850" s="39" t="str">
        <f t="shared" si="372"/>
        <v/>
      </c>
      <c r="AL850" s="39" t="str">
        <f t="shared" ca="1" si="394"/>
        <v/>
      </c>
      <c r="AM850" s="39" t="str">
        <f t="shared" ca="1" si="386"/>
        <v/>
      </c>
      <c r="AN850" s="40"/>
      <c r="AO850" s="39">
        <f t="shared" ca="1" si="395"/>
        <v>0</v>
      </c>
      <c r="AP850" s="339"/>
      <c r="AW850" s="329"/>
      <c r="BI850" s="329"/>
      <c r="BJ850" s="329"/>
      <c r="BK850" s="329"/>
      <c r="BL850" s="329"/>
      <c r="BM850" s="329"/>
      <c r="BN850" s="329"/>
      <c r="BO850" s="329"/>
      <c r="BP850" s="329"/>
      <c r="BQ850" s="329"/>
      <c r="BR850" s="329"/>
      <c r="BS850" s="329"/>
      <c r="BT850" s="329"/>
      <c r="BU850" s="329"/>
      <c r="BV850" s="329"/>
      <c r="BW850" s="325"/>
      <c r="BX850" s="325"/>
      <c r="BY850" s="325"/>
      <c r="BZ850" s="325"/>
      <c r="CA850" s="325"/>
      <c r="CB850" s="325"/>
      <c r="CC850" s="325"/>
      <c r="CD850" s="325"/>
      <c r="CE850" s="325"/>
      <c r="CF850" s="325"/>
      <c r="CG850" s="325"/>
      <c r="CH850" s="325"/>
      <c r="CI850" s="325"/>
      <c r="CJ850" s="325"/>
      <c r="CK850" s="325"/>
      <c r="CL850" s="325"/>
      <c r="CM850" s="325"/>
      <c r="CN850" s="325"/>
      <c r="CO850" s="325"/>
      <c r="CP850" s="325"/>
      <c r="CQ850" s="325"/>
      <c r="CR850" s="325"/>
      <c r="CS850" s="325"/>
      <c r="CT850" s="325"/>
      <c r="CU850" s="325"/>
      <c r="CV850" s="325"/>
      <c r="CW850" s="325"/>
      <c r="CX850" s="325"/>
    </row>
    <row r="851" spans="1:102" s="36" customFormat="1" ht="15" hidden="1" customHeight="1">
      <c r="A851" s="329"/>
      <c r="B851" s="37" t="str">
        <f t="shared" ca="1" si="373"/>
        <v/>
      </c>
      <c r="C851" s="41" t="str">
        <f t="shared" ca="1" si="374"/>
        <v/>
      </c>
      <c r="D851" s="39" t="str">
        <f t="shared" ca="1" si="375"/>
        <v/>
      </c>
      <c r="E851" s="39" t="str">
        <f t="shared" ca="1" si="387"/>
        <v/>
      </c>
      <c r="F851" s="39" t="str">
        <f t="shared" ca="1" si="376"/>
        <v/>
      </c>
      <c r="G851" s="101"/>
      <c r="H851" s="39">
        <f t="shared" ref="H851:H914" ca="1" si="396">IF(B851="",0,ROUND(H850-E851-G851,2))</f>
        <v>0</v>
      </c>
      <c r="J851" s="332"/>
      <c r="K851" s="37" t="str">
        <f t="shared" ca="1" si="377"/>
        <v/>
      </c>
      <c r="L851" s="41" t="str">
        <f t="shared" ca="1" si="378"/>
        <v/>
      </c>
      <c r="M851" s="39" t="str">
        <f t="shared" ref="M851:M914" si="397">$O$10</f>
        <v/>
      </c>
      <c r="N851" s="39" t="str">
        <f t="shared" ca="1" si="388"/>
        <v/>
      </c>
      <c r="O851" s="39">
        <f ca="1">ROUND(Q850*$O$5/payments_per_year,2)</f>
        <v>0</v>
      </c>
      <c r="P851" s="101"/>
      <c r="Q851" s="39">
        <f t="shared" ca="1" si="389"/>
        <v>0</v>
      </c>
      <c r="R851" s="332"/>
      <c r="S851" s="37" t="str">
        <f t="shared" ca="1" si="379"/>
        <v/>
      </c>
      <c r="T851" s="41" t="str">
        <f t="shared" ca="1" si="380"/>
        <v/>
      </c>
      <c r="U851" s="39" t="str">
        <f t="shared" ref="U851:U914" si="398">$W$10</f>
        <v/>
      </c>
      <c r="V851" s="39" t="str">
        <f t="shared" ca="1" si="390"/>
        <v/>
      </c>
      <c r="W851" s="39">
        <f t="shared" ref="W851:W914" ca="1" si="399">ROUND(Y850*$W$5/payments_per_year,2)</f>
        <v>0</v>
      </c>
      <c r="X851" s="40"/>
      <c r="Y851" s="39">
        <f t="shared" ca="1" si="391"/>
        <v>0</v>
      </c>
      <c r="Z851" s="327"/>
      <c r="AA851" s="37" t="str">
        <f t="shared" ca="1" si="381"/>
        <v/>
      </c>
      <c r="AB851" s="41" t="str">
        <f t="shared" ca="1" si="382"/>
        <v/>
      </c>
      <c r="AC851" s="39" t="str">
        <f t="shared" ref="AC851:AC914" si="400">$AE$10</f>
        <v/>
      </c>
      <c r="AD851" s="39" t="str">
        <f t="shared" ca="1" si="392"/>
        <v/>
      </c>
      <c r="AE851" s="39" t="str">
        <f t="shared" ca="1" si="383"/>
        <v/>
      </c>
      <c r="AF851" s="40"/>
      <c r="AG851" s="39">
        <f t="shared" ca="1" si="393"/>
        <v>0</v>
      </c>
      <c r="AH851" s="339"/>
      <c r="AI851" s="37" t="str">
        <f t="shared" ca="1" si="384"/>
        <v/>
      </c>
      <c r="AJ851" s="41" t="str">
        <f t="shared" ca="1" si="385"/>
        <v/>
      </c>
      <c r="AK851" s="39" t="str">
        <f t="shared" ref="AK851:AK914" si="401">$AE$10</f>
        <v/>
      </c>
      <c r="AL851" s="39" t="str">
        <f t="shared" ca="1" si="394"/>
        <v/>
      </c>
      <c r="AM851" s="39" t="str">
        <f t="shared" ca="1" si="386"/>
        <v/>
      </c>
      <c r="AN851" s="40"/>
      <c r="AO851" s="39">
        <f t="shared" ca="1" si="395"/>
        <v>0</v>
      </c>
      <c r="AP851" s="339"/>
      <c r="AW851" s="329"/>
      <c r="BI851" s="329"/>
      <c r="BJ851" s="329"/>
      <c r="BK851" s="329"/>
      <c r="BL851" s="329"/>
      <c r="BM851" s="329"/>
      <c r="BN851" s="329"/>
      <c r="BO851" s="329"/>
      <c r="BP851" s="329"/>
      <c r="BQ851" s="329"/>
      <c r="BR851" s="329"/>
      <c r="BS851" s="329"/>
      <c r="BT851" s="329"/>
      <c r="BU851" s="329"/>
      <c r="BV851" s="329"/>
      <c r="BW851" s="325"/>
      <c r="BX851" s="325"/>
      <c r="BY851" s="325"/>
      <c r="BZ851" s="325"/>
      <c r="CA851" s="325"/>
      <c r="CB851" s="325"/>
      <c r="CC851" s="325"/>
      <c r="CD851" s="325"/>
      <c r="CE851" s="325"/>
      <c r="CF851" s="325"/>
      <c r="CG851" s="325"/>
      <c r="CH851" s="325"/>
      <c r="CI851" s="325"/>
      <c r="CJ851" s="325"/>
      <c r="CK851" s="325"/>
      <c r="CL851" s="325"/>
      <c r="CM851" s="325"/>
      <c r="CN851" s="325"/>
      <c r="CO851" s="325"/>
      <c r="CP851" s="325"/>
      <c r="CQ851" s="325"/>
      <c r="CR851" s="325"/>
      <c r="CS851" s="325"/>
      <c r="CT851" s="325"/>
      <c r="CU851" s="325"/>
      <c r="CV851" s="325"/>
      <c r="CW851" s="325"/>
      <c r="CX851" s="325"/>
    </row>
    <row r="852" spans="1:102" s="36" customFormat="1" ht="15" hidden="1" customHeight="1">
      <c r="A852" s="329"/>
      <c r="B852" s="37" t="str">
        <f t="shared" ref="B852:B915" ca="1" si="402">IF(B851&lt;$F$11,IF(H851&gt;0,B851+1,""),"")</f>
        <v/>
      </c>
      <c r="C852" s="41" t="str">
        <f t="shared" ref="C852:C915" ca="1" si="403">IF(B852="","",IF(B852&lt;=$F$11,IF(payments_per_year=26,DATE(YEAR(start_date),MONTH(start_date),DAY(start_date)+14*B852),IF(payments_per_year=52,DATE(YEAR(start_date),MONTH(start_date),DAY(start_date)+7*B852),DATE(YEAR(start_date),MONTH(start_date)+B852*12/$F$7,DAY(start_date)))),""))</f>
        <v/>
      </c>
      <c r="D852" s="39" t="str">
        <f t="shared" ref="D852:D915" ca="1" si="404">IF(C852="","",IF($F$10+F852&gt;H851,ROUND(H851+F852,2),$F$10))</f>
        <v/>
      </c>
      <c r="E852" s="39" t="str">
        <f t="shared" ca="1" si="387"/>
        <v/>
      </c>
      <c r="F852" s="39" t="str">
        <f t="shared" ref="F852:F915" ca="1" si="405">IF(C852="","",ROUND(H851*$F$5/payments_per_year,2))</f>
        <v/>
      </c>
      <c r="G852" s="101"/>
      <c r="H852" s="39">
        <f t="shared" ca="1" si="396"/>
        <v>0</v>
      </c>
      <c r="J852" s="332"/>
      <c r="K852" s="37" t="str">
        <f t="shared" ref="K852:K915" ca="1" si="406">IF(K851&lt;$F$11,IF(Q851&gt;0,K851+1,""),"")</f>
        <v/>
      </c>
      <c r="L852" s="41" t="str">
        <f t="shared" ref="L852:L915" ca="1" si="407">IF(K852="","",IF(K852&lt;=$F$11,IF(payments_per_year=26,DATE(YEAR(start_date),MONTH(start_date),DAY(start_date)+14*K852),IF(payments_per_year=52,DATE(YEAR(start_date),MONTH(start_date),DAY(start_date)+7*K852),DATE(YEAR(start_date),MONTH(start_date)+K852*12/$F$7,DAY(start_date)))),""))</f>
        <v/>
      </c>
      <c r="M852" s="39" t="str">
        <f t="shared" si="397"/>
        <v/>
      </c>
      <c r="N852" s="39" t="str">
        <f t="shared" ca="1" si="388"/>
        <v/>
      </c>
      <c r="O852" s="39" t="str">
        <f ca="1">IF(L852="","",ROUND(Q851*$O$5/payments_per_year,2))</f>
        <v/>
      </c>
      <c r="P852" s="101"/>
      <c r="Q852" s="39">
        <f t="shared" ca="1" si="389"/>
        <v>0</v>
      </c>
      <c r="R852" s="332"/>
      <c r="S852" s="37" t="str">
        <f t="shared" ref="S852:S915" ca="1" si="408">IF(S851&lt;$F$11,IF(Y851&gt;0,S851+1,""),"")</f>
        <v/>
      </c>
      <c r="T852" s="41" t="str">
        <f t="shared" ref="T852:T915" ca="1" si="409">IF(S852="","",IF(S852&lt;=$F$11,IF(payments_per_year=26,DATE(YEAR(start_date),MONTH(start_date),DAY(start_date)+14*S852),IF(payments_per_year=52,DATE(YEAR(start_date),MONTH(start_date),DAY(start_date)+7*S852),DATE(YEAR(start_date),MONTH(start_date)+S852*12/$F$7,DAY(start_date)))),""))</f>
        <v/>
      </c>
      <c r="U852" s="39" t="str">
        <f t="shared" si="398"/>
        <v/>
      </c>
      <c r="V852" s="39" t="str">
        <f t="shared" ca="1" si="390"/>
        <v/>
      </c>
      <c r="W852" s="39">
        <f t="shared" ca="1" si="399"/>
        <v>0</v>
      </c>
      <c r="X852" s="40"/>
      <c r="Y852" s="39">
        <f t="shared" ca="1" si="391"/>
        <v>0</v>
      </c>
      <c r="Z852" s="327"/>
      <c r="AA852" s="37" t="str">
        <f t="shared" ref="AA852:AA915" ca="1" si="410">IF(AA851&lt;$F$11,IF(AG851&gt;0,AA851+1,""),"")</f>
        <v/>
      </c>
      <c r="AB852" s="41" t="str">
        <f t="shared" ref="AB852:AB915" ca="1" si="411">IF(AA852="","",IF(AA852&lt;=$F$11,IF(payments_per_year=26,DATE(YEAR(start_date),MONTH(start_date),DAY(start_date)+14*AA852),IF(payments_per_year=52,DATE(YEAR(start_date),MONTH(start_date),DAY(start_date)+7*AA852),DATE(YEAR(start_date),MONTH(start_date)+AA852*12/$F$7,DAY(start_date)))),""))</f>
        <v/>
      </c>
      <c r="AC852" s="39" t="str">
        <f t="shared" si="400"/>
        <v/>
      </c>
      <c r="AD852" s="39" t="str">
        <f t="shared" ca="1" si="392"/>
        <v/>
      </c>
      <c r="AE852" s="39" t="str">
        <f t="shared" ref="AE852:AE915" ca="1" si="412">IF(AB852="","",ROUND(AG851*$F$5/payments_per_year,2))</f>
        <v/>
      </c>
      <c r="AF852" s="40"/>
      <c r="AG852" s="39">
        <f t="shared" ca="1" si="393"/>
        <v>0</v>
      </c>
      <c r="AH852" s="339"/>
      <c r="AI852" s="37" t="str">
        <f t="shared" ref="AI852:AI915" ca="1" si="413">IF(AI851&lt;$F$11,IF(AO851&gt;0,AI851+1,""),"")</f>
        <v/>
      </c>
      <c r="AJ852" s="41" t="str">
        <f t="shared" ref="AJ852:AJ915" ca="1" si="414">IF(AI852="","",IF(AI852&lt;=$F$11,IF(payments_per_year=26,DATE(YEAR(start_date),MONTH(start_date),DAY(start_date)+14*AI852),IF(payments_per_year=52,DATE(YEAR(start_date),MONTH(start_date),DAY(start_date)+7*AI852),DATE(YEAR(start_date),MONTH(start_date)+AI852*12/$F$7,DAY(start_date)))),""))</f>
        <v/>
      </c>
      <c r="AK852" s="39" t="str">
        <f t="shared" si="401"/>
        <v/>
      </c>
      <c r="AL852" s="39" t="str">
        <f t="shared" ca="1" si="394"/>
        <v/>
      </c>
      <c r="AM852" s="39" t="str">
        <f t="shared" ref="AM852:AM915" ca="1" si="415">IF(AJ852="","",ROUND(AO851*$F$5/payments_per_year,2))</f>
        <v/>
      </c>
      <c r="AN852" s="40"/>
      <c r="AO852" s="39">
        <f t="shared" ca="1" si="395"/>
        <v>0</v>
      </c>
      <c r="AP852" s="339"/>
      <c r="AW852" s="329"/>
      <c r="BI852" s="329"/>
      <c r="BJ852" s="329"/>
      <c r="BK852" s="329"/>
      <c r="BL852" s="329"/>
      <c r="BM852" s="329"/>
      <c r="BN852" s="329"/>
      <c r="BO852" s="329"/>
      <c r="BP852" s="329"/>
      <c r="BQ852" s="329"/>
      <c r="BR852" s="329"/>
      <c r="BS852" s="329"/>
      <c r="BT852" s="329"/>
      <c r="BU852" s="329"/>
      <c r="BV852" s="329"/>
      <c r="BW852" s="325"/>
      <c r="BX852" s="325"/>
      <c r="BY852" s="325"/>
      <c r="BZ852" s="325"/>
      <c r="CA852" s="325"/>
      <c r="CB852" s="325"/>
      <c r="CC852" s="325"/>
      <c r="CD852" s="325"/>
      <c r="CE852" s="325"/>
      <c r="CF852" s="325"/>
      <c r="CG852" s="325"/>
      <c r="CH852" s="325"/>
      <c r="CI852" s="325"/>
      <c r="CJ852" s="325"/>
      <c r="CK852" s="325"/>
      <c r="CL852" s="325"/>
      <c r="CM852" s="325"/>
      <c r="CN852" s="325"/>
      <c r="CO852" s="325"/>
      <c r="CP852" s="325"/>
      <c r="CQ852" s="325"/>
      <c r="CR852" s="325"/>
      <c r="CS852" s="325"/>
      <c r="CT852" s="325"/>
      <c r="CU852" s="325"/>
      <c r="CV852" s="325"/>
      <c r="CW852" s="325"/>
      <c r="CX852" s="325"/>
    </row>
    <row r="853" spans="1:102" s="36" customFormat="1" ht="15" hidden="1" customHeight="1">
      <c r="A853" s="329"/>
      <c r="B853" s="37" t="str">
        <f t="shared" ca="1" si="402"/>
        <v/>
      </c>
      <c r="C853" s="41" t="str">
        <f t="shared" ca="1" si="403"/>
        <v/>
      </c>
      <c r="D853" s="39" t="str">
        <f t="shared" ca="1" si="404"/>
        <v/>
      </c>
      <c r="E853" s="39" t="str">
        <f t="shared" ca="1" si="387"/>
        <v/>
      </c>
      <c r="F853" s="39" t="str">
        <f t="shared" ca="1" si="405"/>
        <v/>
      </c>
      <c r="G853" s="101"/>
      <c r="H853" s="39">
        <f t="shared" ca="1" si="396"/>
        <v>0</v>
      </c>
      <c r="J853" s="332"/>
      <c r="K853" s="37" t="str">
        <f t="shared" ca="1" si="406"/>
        <v/>
      </c>
      <c r="L853" s="41" t="str">
        <f t="shared" ca="1" si="407"/>
        <v/>
      </c>
      <c r="M853" s="39" t="str">
        <f t="shared" si="397"/>
        <v/>
      </c>
      <c r="N853" s="39" t="str">
        <f t="shared" ca="1" si="388"/>
        <v/>
      </c>
      <c r="O853" s="39">
        <f ca="1">ROUND(Q852*$O$5/payments_per_year,2)</f>
        <v>0</v>
      </c>
      <c r="P853" s="101"/>
      <c r="Q853" s="39">
        <f t="shared" ca="1" si="389"/>
        <v>0</v>
      </c>
      <c r="R853" s="332"/>
      <c r="S853" s="37" t="str">
        <f t="shared" ca="1" si="408"/>
        <v/>
      </c>
      <c r="T853" s="41" t="str">
        <f t="shared" ca="1" si="409"/>
        <v/>
      </c>
      <c r="U853" s="39" t="str">
        <f t="shared" si="398"/>
        <v/>
      </c>
      <c r="V853" s="39" t="str">
        <f t="shared" ca="1" si="390"/>
        <v/>
      </c>
      <c r="W853" s="39">
        <f t="shared" ca="1" si="399"/>
        <v>0</v>
      </c>
      <c r="X853" s="40"/>
      <c r="Y853" s="39">
        <f t="shared" ca="1" si="391"/>
        <v>0</v>
      </c>
      <c r="Z853" s="327"/>
      <c r="AA853" s="37" t="str">
        <f t="shared" ca="1" si="410"/>
        <v/>
      </c>
      <c r="AB853" s="41" t="str">
        <f t="shared" ca="1" si="411"/>
        <v/>
      </c>
      <c r="AC853" s="39" t="str">
        <f t="shared" si="400"/>
        <v/>
      </c>
      <c r="AD853" s="39" t="str">
        <f t="shared" ca="1" si="392"/>
        <v/>
      </c>
      <c r="AE853" s="39" t="str">
        <f t="shared" ca="1" si="412"/>
        <v/>
      </c>
      <c r="AF853" s="40"/>
      <c r="AG853" s="39">
        <f t="shared" ca="1" si="393"/>
        <v>0</v>
      </c>
      <c r="AH853" s="339"/>
      <c r="AI853" s="37" t="str">
        <f t="shared" ca="1" si="413"/>
        <v/>
      </c>
      <c r="AJ853" s="41" t="str">
        <f t="shared" ca="1" si="414"/>
        <v/>
      </c>
      <c r="AK853" s="39" t="str">
        <f t="shared" si="401"/>
        <v/>
      </c>
      <c r="AL853" s="39" t="str">
        <f t="shared" ca="1" si="394"/>
        <v/>
      </c>
      <c r="AM853" s="39" t="str">
        <f t="shared" ca="1" si="415"/>
        <v/>
      </c>
      <c r="AN853" s="40"/>
      <c r="AO853" s="39">
        <f t="shared" ca="1" si="395"/>
        <v>0</v>
      </c>
      <c r="AP853" s="339"/>
      <c r="AW853" s="329"/>
      <c r="BI853" s="329"/>
      <c r="BJ853" s="329"/>
      <c r="BK853" s="329"/>
      <c r="BL853" s="329"/>
      <c r="BM853" s="329"/>
      <c r="BN853" s="329"/>
      <c r="BO853" s="329"/>
      <c r="BP853" s="329"/>
      <c r="BQ853" s="329"/>
      <c r="BR853" s="329"/>
      <c r="BS853" s="329"/>
      <c r="BT853" s="329"/>
      <c r="BU853" s="329"/>
      <c r="BV853" s="329"/>
      <c r="BW853" s="325"/>
      <c r="BX853" s="325"/>
      <c r="BY853" s="325"/>
      <c r="BZ853" s="325"/>
      <c r="CA853" s="325"/>
      <c r="CB853" s="325"/>
      <c r="CC853" s="325"/>
      <c r="CD853" s="325"/>
      <c r="CE853" s="325"/>
      <c r="CF853" s="325"/>
      <c r="CG853" s="325"/>
      <c r="CH853" s="325"/>
      <c r="CI853" s="325"/>
      <c r="CJ853" s="325"/>
      <c r="CK853" s="325"/>
      <c r="CL853" s="325"/>
      <c r="CM853" s="325"/>
      <c r="CN853" s="325"/>
      <c r="CO853" s="325"/>
      <c r="CP853" s="325"/>
      <c r="CQ853" s="325"/>
      <c r="CR853" s="325"/>
      <c r="CS853" s="325"/>
      <c r="CT853" s="325"/>
      <c r="CU853" s="325"/>
      <c r="CV853" s="325"/>
      <c r="CW853" s="325"/>
      <c r="CX853" s="325"/>
    </row>
    <row r="854" spans="1:102" s="36" customFormat="1" ht="15" hidden="1" customHeight="1">
      <c r="A854" s="329"/>
      <c r="B854" s="37" t="str">
        <f t="shared" ca="1" si="402"/>
        <v/>
      </c>
      <c r="C854" s="41" t="str">
        <f t="shared" ca="1" si="403"/>
        <v/>
      </c>
      <c r="D854" s="39" t="str">
        <f t="shared" ca="1" si="404"/>
        <v/>
      </c>
      <c r="E854" s="39" t="str">
        <f t="shared" ca="1" si="387"/>
        <v/>
      </c>
      <c r="F854" s="39" t="str">
        <f t="shared" ca="1" si="405"/>
        <v/>
      </c>
      <c r="G854" s="101"/>
      <c r="H854" s="39">
        <f t="shared" ca="1" si="396"/>
        <v>0</v>
      </c>
      <c r="J854" s="332"/>
      <c r="K854" s="37" t="str">
        <f t="shared" ca="1" si="406"/>
        <v/>
      </c>
      <c r="L854" s="41" t="str">
        <f t="shared" ca="1" si="407"/>
        <v/>
      </c>
      <c r="M854" s="39" t="str">
        <f t="shared" si="397"/>
        <v/>
      </c>
      <c r="N854" s="39" t="str">
        <f t="shared" ca="1" si="388"/>
        <v/>
      </c>
      <c r="O854" s="39" t="str">
        <f ca="1">IF(L854="","",ROUND(Q853*$O$5/payments_per_year,2))</f>
        <v/>
      </c>
      <c r="P854" s="101"/>
      <c r="Q854" s="39">
        <f t="shared" ca="1" si="389"/>
        <v>0</v>
      </c>
      <c r="R854" s="332"/>
      <c r="S854" s="37" t="str">
        <f t="shared" ca="1" si="408"/>
        <v/>
      </c>
      <c r="T854" s="41" t="str">
        <f t="shared" ca="1" si="409"/>
        <v/>
      </c>
      <c r="U854" s="39" t="str">
        <f t="shared" si="398"/>
        <v/>
      </c>
      <c r="V854" s="39" t="str">
        <f t="shared" ca="1" si="390"/>
        <v/>
      </c>
      <c r="W854" s="39">
        <f t="shared" ca="1" si="399"/>
        <v>0</v>
      </c>
      <c r="X854" s="40"/>
      <c r="Y854" s="39">
        <f t="shared" ca="1" si="391"/>
        <v>0</v>
      </c>
      <c r="Z854" s="327"/>
      <c r="AA854" s="37" t="str">
        <f t="shared" ca="1" si="410"/>
        <v/>
      </c>
      <c r="AB854" s="41" t="str">
        <f t="shared" ca="1" si="411"/>
        <v/>
      </c>
      <c r="AC854" s="39" t="str">
        <f t="shared" si="400"/>
        <v/>
      </c>
      <c r="AD854" s="39" t="str">
        <f t="shared" ca="1" si="392"/>
        <v/>
      </c>
      <c r="AE854" s="39" t="str">
        <f t="shared" ca="1" si="412"/>
        <v/>
      </c>
      <c r="AF854" s="40"/>
      <c r="AG854" s="39">
        <f t="shared" ca="1" si="393"/>
        <v>0</v>
      </c>
      <c r="AH854" s="339"/>
      <c r="AI854" s="37" t="str">
        <f t="shared" ca="1" si="413"/>
        <v/>
      </c>
      <c r="AJ854" s="41" t="str">
        <f t="shared" ca="1" si="414"/>
        <v/>
      </c>
      <c r="AK854" s="39" t="str">
        <f t="shared" si="401"/>
        <v/>
      </c>
      <c r="AL854" s="39" t="str">
        <f t="shared" ca="1" si="394"/>
        <v/>
      </c>
      <c r="AM854" s="39" t="str">
        <f t="shared" ca="1" si="415"/>
        <v/>
      </c>
      <c r="AN854" s="40"/>
      <c r="AO854" s="39">
        <f t="shared" ca="1" si="395"/>
        <v>0</v>
      </c>
      <c r="AP854" s="339"/>
      <c r="AW854" s="329"/>
      <c r="BI854" s="329"/>
      <c r="BJ854" s="329"/>
      <c r="BK854" s="329"/>
      <c r="BL854" s="329"/>
      <c r="BM854" s="329"/>
      <c r="BN854" s="329"/>
      <c r="BO854" s="329"/>
      <c r="BP854" s="329"/>
      <c r="BQ854" s="329"/>
      <c r="BR854" s="329"/>
      <c r="BS854" s="329"/>
      <c r="BT854" s="329"/>
      <c r="BU854" s="329"/>
      <c r="BV854" s="329"/>
      <c r="BW854" s="325"/>
      <c r="BX854" s="325"/>
      <c r="BY854" s="325"/>
      <c r="BZ854" s="325"/>
      <c r="CA854" s="325"/>
      <c r="CB854" s="325"/>
      <c r="CC854" s="325"/>
      <c r="CD854" s="325"/>
      <c r="CE854" s="325"/>
      <c r="CF854" s="325"/>
      <c r="CG854" s="325"/>
      <c r="CH854" s="325"/>
      <c r="CI854" s="325"/>
      <c r="CJ854" s="325"/>
      <c r="CK854" s="325"/>
      <c r="CL854" s="325"/>
      <c r="CM854" s="325"/>
      <c r="CN854" s="325"/>
      <c r="CO854" s="325"/>
      <c r="CP854" s="325"/>
      <c r="CQ854" s="325"/>
      <c r="CR854" s="325"/>
      <c r="CS854" s="325"/>
      <c r="CT854" s="325"/>
      <c r="CU854" s="325"/>
      <c r="CV854" s="325"/>
      <c r="CW854" s="325"/>
      <c r="CX854" s="325"/>
    </row>
    <row r="855" spans="1:102" s="36" customFormat="1" ht="15" hidden="1" customHeight="1">
      <c r="A855" s="329"/>
      <c r="B855" s="37" t="str">
        <f t="shared" ca="1" si="402"/>
        <v/>
      </c>
      <c r="C855" s="41" t="str">
        <f t="shared" ca="1" si="403"/>
        <v/>
      </c>
      <c r="D855" s="39" t="str">
        <f t="shared" ca="1" si="404"/>
        <v/>
      </c>
      <c r="E855" s="39" t="str">
        <f t="shared" ref="E855:E918" ca="1" si="416">IF(C855="","",D855-F855)</f>
        <v/>
      </c>
      <c r="F855" s="39" t="str">
        <f t="shared" ca="1" si="405"/>
        <v/>
      </c>
      <c r="G855" s="101"/>
      <c r="H855" s="39">
        <f t="shared" ca="1" si="396"/>
        <v>0</v>
      </c>
      <c r="J855" s="332"/>
      <c r="K855" s="37" t="str">
        <f t="shared" ca="1" si="406"/>
        <v/>
      </c>
      <c r="L855" s="41" t="str">
        <f t="shared" ca="1" si="407"/>
        <v/>
      </c>
      <c r="M855" s="39" t="str">
        <f t="shared" si="397"/>
        <v/>
      </c>
      <c r="N855" s="39" t="str">
        <f t="shared" ref="N855:N918" ca="1" si="417">IF(L855="","",M855-O855)</f>
        <v/>
      </c>
      <c r="O855" s="39">
        <f ca="1">ROUND(Q854*$O$5/payments_per_year,2)</f>
        <v>0</v>
      </c>
      <c r="P855" s="101"/>
      <c r="Q855" s="39">
        <f t="shared" ref="Q855:Q918" ca="1" si="418">IF(K855="",0,ROUND(Q854-N855-P855,2))</f>
        <v>0</v>
      </c>
      <c r="R855" s="332"/>
      <c r="S855" s="37" t="str">
        <f t="shared" ca="1" si="408"/>
        <v/>
      </c>
      <c r="T855" s="41" t="str">
        <f t="shared" ca="1" si="409"/>
        <v/>
      </c>
      <c r="U855" s="39" t="str">
        <f t="shared" si="398"/>
        <v/>
      </c>
      <c r="V855" s="39" t="str">
        <f t="shared" ref="V855:V918" ca="1" si="419">IF(T855="","",U855-W855)</f>
        <v/>
      </c>
      <c r="W855" s="39">
        <f t="shared" ca="1" si="399"/>
        <v>0</v>
      </c>
      <c r="X855" s="40"/>
      <c r="Y855" s="39">
        <f t="shared" ref="Y855:Y918" ca="1" si="420">IF(S855="",0,ROUND(Y854-V855-X855,2))</f>
        <v>0</v>
      </c>
      <c r="Z855" s="327"/>
      <c r="AA855" s="37" t="str">
        <f t="shared" ca="1" si="410"/>
        <v/>
      </c>
      <c r="AB855" s="41" t="str">
        <f t="shared" ca="1" si="411"/>
        <v/>
      </c>
      <c r="AC855" s="39" t="str">
        <f t="shared" si="400"/>
        <v/>
      </c>
      <c r="AD855" s="39" t="str">
        <f t="shared" ref="AD855:AD918" ca="1" si="421">IF(AB855="","",AC855-AE855)</f>
        <v/>
      </c>
      <c r="AE855" s="39" t="str">
        <f t="shared" ca="1" si="412"/>
        <v/>
      </c>
      <c r="AF855" s="40"/>
      <c r="AG855" s="39">
        <f t="shared" ref="AG855:AG918" ca="1" si="422">IF(AA855="",0,ROUND(AG854-AD855-AF855,2))</f>
        <v>0</v>
      </c>
      <c r="AH855" s="339"/>
      <c r="AI855" s="37" t="str">
        <f t="shared" ca="1" si="413"/>
        <v/>
      </c>
      <c r="AJ855" s="41" t="str">
        <f t="shared" ca="1" si="414"/>
        <v/>
      </c>
      <c r="AK855" s="39" t="str">
        <f t="shared" si="401"/>
        <v/>
      </c>
      <c r="AL855" s="39" t="str">
        <f t="shared" ref="AL855:AL918" ca="1" si="423">IF(AJ855="","",AK855-AM855)</f>
        <v/>
      </c>
      <c r="AM855" s="39" t="str">
        <f t="shared" ca="1" si="415"/>
        <v/>
      </c>
      <c r="AN855" s="40"/>
      <c r="AO855" s="39">
        <f t="shared" ref="AO855:AO918" ca="1" si="424">IF(AI855="",0,ROUND(AO854-AL855-AN855,2))</f>
        <v>0</v>
      </c>
      <c r="AP855" s="339"/>
      <c r="AW855" s="329"/>
      <c r="BI855" s="329"/>
      <c r="BJ855" s="329"/>
      <c r="BK855" s="329"/>
      <c r="BL855" s="329"/>
      <c r="BM855" s="329"/>
      <c r="BN855" s="329"/>
      <c r="BO855" s="329"/>
      <c r="BP855" s="329"/>
      <c r="BQ855" s="329"/>
      <c r="BR855" s="329"/>
      <c r="BS855" s="329"/>
      <c r="BT855" s="329"/>
      <c r="BU855" s="329"/>
      <c r="BV855" s="329"/>
      <c r="BW855" s="325"/>
      <c r="BX855" s="325"/>
      <c r="BY855" s="325"/>
      <c r="BZ855" s="325"/>
      <c r="CA855" s="325"/>
      <c r="CB855" s="325"/>
      <c r="CC855" s="325"/>
      <c r="CD855" s="325"/>
      <c r="CE855" s="325"/>
      <c r="CF855" s="325"/>
      <c r="CG855" s="325"/>
      <c r="CH855" s="325"/>
      <c r="CI855" s="325"/>
      <c r="CJ855" s="325"/>
      <c r="CK855" s="325"/>
      <c r="CL855" s="325"/>
      <c r="CM855" s="325"/>
      <c r="CN855" s="325"/>
      <c r="CO855" s="325"/>
      <c r="CP855" s="325"/>
      <c r="CQ855" s="325"/>
      <c r="CR855" s="325"/>
      <c r="CS855" s="325"/>
      <c r="CT855" s="325"/>
      <c r="CU855" s="325"/>
      <c r="CV855" s="325"/>
      <c r="CW855" s="325"/>
      <c r="CX855" s="325"/>
    </row>
    <row r="856" spans="1:102" s="36" customFormat="1" ht="15" hidden="1" customHeight="1">
      <c r="A856" s="329"/>
      <c r="B856" s="37" t="str">
        <f t="shared" ca="1" si="402"/>
        <v/>
      </c>
      <c r="C856" s="41" t="str">
        <f t="shared" ca="1" si="403"/>
        <v/>
      </c>
      <c r="D856" s="39" t="str">
        <f t="shared" ca="1" si="404"/>
        <v/>
      </c>
      <c r="E856" s="39" t="str">
        <f t="shared" ca="1" si="416"/>
        <v/>
      </c>
      <c r="F856" s="39" t="str">
        <f t="shared" ca="1" si="405"/>
        <v/>
      </c>
      <c r="G856" s="101"/>
      <c r="H856" s="39">
        <f t="shared" ca="1" si="396"/>
        <v>0</v>
      </c>
      <c r="J856" s="332"/>
      <c r="K856" s="37" t="str">
        <f t="shared" ca="1" si="406"/>
        <v/>
      </c>
      <c r="L856" s="41" t="str">
        <f t="shared" ca="1" si="407"/>
        <v/>
      </c>
      <c r="M856" s="39" t="str">
        <f t="shared" si="397"/>
        <v/>
      </c>
      <c r="N856" s="39" t="str">
        <f t="shared" ca="1" si="417"/>
        <v/>
      </c>
      <c r="O856" s="39" t="str">
        <f ca="1">IF(L856="","",ROUND(Q855*$O$5/payments_per_year,2))</f>
        <v/>
      </c>
      <c r="P856" s="101"/>
      <c r="Q856" s="39">
        <f t="shared" ca="1" si="418"/>
        <v>0</v>
      </c>
      <c r="R856" s="332"/>
      <c r="S856" s="37" t="str">
        <f t="shared" ca="1" si="408"/>
        <v/>
      </c>
      <c r="T856" s="41" t="str">
        <f t="shared" ca="1" si="409"/>
        <v/>
      </c>
      <c r="U856" s="39" t="str">
        <f t="shared" si="398"/>
        <v/>
      </c>
      <c r="V856" s="39" t="str">
        <f t="shared" ca="1" si="419"/>
        <v/>
      </c>
      <c r="W856" s="39">
        <f t="shared" ca="1" si="399"/>
        <v>0</v>
      </c>
      <c r="X856" s="40"/>
      <c r="Y856" s="39">
        <f t="shared" ca="1" si="420"/>
        <v>0</v>
      </c>
      <c r="Z856" s="327"/>
      <c r="AA856" s="37" t="str">
        <f t="shared" ca="1" si="410"/>
        <v/>
      </c>
      <c r="AB856" s="41" t="str">
        <f t="shared" ca="1" si="411"/>
        <v/>
      </c>
      <c r="AC856" s="39" t="str">
        <f t="shared" si="400"/>
        <v/>
      </c>
      <c r="AD856" s="39" t="str">
        <f t="shared" ca="1" si="421"/>
        <v/>
      </c>
      <c r="AE856" s="39" t="str">
        <f t="shared" ca="1" si="412"/>
        <v/>
      </c>
      <c r="AF856" s="40"/>
      <c r="AG856" s="39">
        <f t="shared" ca="1" si="422"/>
        <v>0</v>
      </c>
      <c r="AH856" s="339"/>
      <c r="AI856" s="37" t="str">
        <f t="shared" ca="1" si="413"/>
        <v/>
      </c>
      <c r="AJ856" s="41" t="str">
        <f t="shared" ca="1" si="414"/>
        <v/>
      </c>
      <c r="AK856" s="39" t="str">
        <f t="shared" si="401"/>
        <v/>
      </c>
      <c r="AL856" s="39" t="str">
        <f t="shared" ca="1" si="423"/>
        <v/>
      </c>
      <c r="AM856" s="39" t="str">
        <f t="shared" ca="1" si="415"/>
        <v/>
      </c>
      <c r="AN856" s="40"/>
      <c r="AO856" s="39">
        <f t="shared" ca="1" si="424"/>
        <v>0</v>
      </c>
      <c r="AP856" s="339"/>
      <c r="AW856" s="329"/>
      <c r="BI856" s="329"/>
      <c r="BJ856" s="329"/>
      <c r="BK856" s="329"/>
      <c r="BL856" s="329"/>
      <c r="BM856" s="329"/>
      <c r="BN856" s="329"/>
      <c r="BO856" s="329"/>
      <c r="BP856" s="329"/>
      <c r="BQ856" s="329"/>
      <c r="BR856" s="329"/>
      <c r="BS856" s="329"/>
      <c r="BT856" s="329"/>
      <c r="BU856" s="329"/>
      <c r="BV856" s="329"/>
      <c r="BW856" s="325"/>
      <c r="BX856" s="325"/>
      <c r="BY856" s="325"/>
      <c r="BZ856" s="325"/>
      <c r="CA856" s="325"/>
      <c r="CB856" s="325"/>
      <c r="CC856" s="325"/>
      <c r="CD856" s="325"/>
      <c r="CE856" s="325"/>
      <c r="CF856" s="325"/>
      <c r="CG856" s="325"/>
      <c r="CH856" s="325"/>
      <c r="CI856" s="325"/>
      <c r="CJ856" s="325"/>
      <c r="CK856" s="325"/>
      <c r="CL856" s="325"/>
      <c r="CM856" s="325"/>
      <c r="CN856" s="325"/>
      <c r="CO856" s="325"/>
      <c r="CP856" s="325"/>
      <c r="CQ856" s="325"/>
      <c r="CR856" s="325"/>
      <c r="CS856" s="325"/>
      <c r="CT856" s="325"/>
      <c r="CU856" s="325"/>
      <c r="CV856" s="325"/>
      <c r="CW856" s="325"/>
      <c r="CX856" s="325"/>
    </row>
    <row r="857" spans="1:102" s="36" customFormat="1" ht="15" hidden="1" customHeight="1">
      <c r="A857" s="329"/>
      <c r="B857" s="37" t="str">
        <f t="shared" ca="1" si="402"/>
        <v/>
      </c>
      <c r="C857" s="41" t="str">
        <f t="shared" ca="1" si="403"/>
        <v/>
      </c>
      <c r="D857" s="39" t="str">
        <f t="shared" ca="1" si="404"/>
        <v/>
      </c>
      <c r="E857" s="39" t="str">
        <f t="shared" ca="1" si="416"/>
        <v/>
      </c>
      <c r="F857" s="39" t="str">
        <f t="shared" ca="1" si="405"/>
        <v/>
      </c>
      <c r="G857" s="101"/>
      <c r="H857" s="39">
        <f t="shared" ca="1" si="396"/>
        <v>0</v>
      </c>
      <c r="J857" s="332"/>
      <c r="K857" s="37" t="str">
        <f t="shared" ca="1" si="406"/>
        <v/>
      </c>
      <c r="L857" s="41" t="str">
        <f t="shared" ca="1" si="407"/>
        <v/>
      </c>
      <c r="M857" s="39" t="str">
        <f t="shared" si="397"/>
        <v/>
      </c>
      <c r="N857" s="39" t="str">
        <f t="shared" ca="1" si="417"/>
        <v/>
      </c>
      <c r="O857" s="39">
        <f ca="1">ROUND(Q856*$O$5/payments_per_year,2)</f>
        <v>0</v>
      </c>
      <c r="P857" s="101"/>
      <c r="Q857" s="39">
        <f t="shared" ca="1" si="418"/>
        <v>0</v>
      </c>
      <c r="R857" s="332"/>
      <c r="S857" s="37" t="str">
        <f t="shared" ca="1" si="408"/>
        <v/>
      </c>
      <c r="T857" s="41" t="str">
        <f t="shared" ca="1" si="409"/>
        <v/>
      </c>
      <c r="U857" s="39" t="str">
        <f t="shared" si="398"/>
        <v/>
      </c>
      <c r="V857" s="39" t="str">
        <f t="shared" ca="1" si="419"/>
        <v/>
      </c>
      <c r="W857" s="39">
        <f t="shared" ca="1" si="399"/>
        <v>0</v>
      </c>
      <c r="X857" s="40"/>
      <c r="Y857" s="39">
        <f t="shared" ca="1" si="420"/>
        <v>0</v>
      </c>
      <c r="Z857" s="327"/>
      <c r="AA857" s="37" t="str">
        <f t="shared" ca="1" si="410"/>
        <v/>
      </c>
      <c r="AB857" s="41" t="str">
        <f t="shared" ca="1" si="411"/>
        <v/>
      </c>
      <c r="AC857" s="39" t="str">
        <f t="shared" si="400"/>
        <v/>
      </c>
      <c r="AD857" s="39" t="str">
        <f t="shared" ca="1" si="421"/>
        <v/>
      </c>
      <c r="AE857" s="39" t="str">
        <f t="shared" ca="1" si="412"/>
        <v/>
      </c>
      <c r="AF857" s="40"/>
      <c r="AG857" s="39">
        <f t="shared" ca="1" si="422"/>
        <v>0</v>
      </c>
      <c r="AH857" s="339"/>
      <c r="AI857" s="37" t="str">
        <f t="shared" ca="1" si="413"/>
        <v/>
      </c>
      <c r="AJ857" s="41" t="str">
        <f t="shared" ca="1" si="414"/>
        <v/>
      </c>
      <c r="AK857" s="39" t="str">
        <f t="shared" si="401"/>
        <v/>
      </c>
      <c r="AL857" s="39" t="str">
        <f t="shared" ca="1" si="423"/>
        <v/>
      </c>
      <c r="AM857" s="39" t="str">
        <f t="shared" ca="1" si="415"/>
        <v/>
      </c>
      <c r="AN857" s="40"/>
      <c r="AO857" s="39">
        <f t="shared" ca="1" si="424"/>
        <v>0</v>
      </c>
      <c r="AP857" s="339"/>
      <c r="AW857" s="329"/>
      <c r="BI857" s="329"/>
      <c r="BJ857" s="329"/>
      <c r="BK857" s="329"/>
      <c r="BL857" s="329"/>
      <c r="BM857" s="329"/>
      <c r="BN857" s="329"/>
      <c r="BO857" s="329"/>
      <c r="BP857" s="329"/>
      <c r="BQ857" s="329"/>
      <c r="BR857" s="329"/>
      <c r="BS857" s="329"/>
      <c r="BT857" s="329"/>
      <c r="BU857" s="329"/>
      <c r="BV857" s="329"/>
      <c r="BW857" s="325"/>
      <c r="BX857" s="325"/>
      <c r="BY857" s="325"/>
      <c r="BZ857" s="325"/>
      <c r="CA857" s="325"/>
      <c r="CB857" s="325"/>
      <c r="CC857" s="325"/>
      <c r="CD857" s="325"/>
      <c r="CE857" s="325"/>
      <c r="CF857" s="325"/>
      <c r="CG857" s="325"/>
      <c r="CH857" s="325"/>
      <c r="CI857" s="325"/>
      <c r="CJ857" s="325"/>
      <c r="CK857" s="325"/>
      <c r="CL857" s="325"/>
      <c r="CM857" s="325"/>
      <c r="CN857" s="325"/>
      <c r="CO857" s="325"/>
      <c r="CP857" s="325"/>
      <c r="CQ857" s="325"/>
      <c r="CR857" s="325"/>
      <c r="CS857" s="325"/>
      <c r="CT857" s="325"/>
      <c r="CU857" s="325"/>
      <c r="CV857" s="325"/>
      <c r="CW857" s="325"/>
      <c r="CX857" s="325"/>
    </row>
    <row r="858" spans="1:102" s="36" customFormat="1" ht="15" hidden="1" customHeight="1">
      <c r="A858" s="329"/>
      <c r="B858" s="37" t="str">
        <f t="shared" ca="1" si="402"/>
        <v/>
      </c>
      <c r="C858" s="41" t="str">
        <f t="shared" ca="1" si="403"/>
        <v/>
      </c>
      <c r="D858" s="39" t="str">
        <f t="shared" ca="1" si="404"/>
        <v/>
      </c>
      <c r="E858" s="39" t="str">
        <f t="shared" ca="1" si="416"/>
        <v/>
      </c>
      <c r="F858" s="39" t="str">
        <f t="shared" ca="1" si="405"/>
        <v/>
      </c>
      <c r="G858" s="101"/>
      <c r="H858" s="39">
        <f t="shared" ca="1" si="396"/>
        <v>0</v>
      </c>
      <c r="J858" s="332"/>
      <c r="K858" s="37" t="str">
        <f t="shared" ca="1" si="406"/>
        <v/>
      </c>
      <c r="L858" s="41" t="str">
        <f t="shared" ca="1" si="407"/>
        <v/>
      </c>
      <c r="M858" s="39" t="str">
        <f t="shared" si="397"/>
        <v/>
      </c>
      <c r="N858" s="39" t="str">
        <f t="shared" ca="1" si="417"/>
        <v/>
      </c>
      <c r="O858" s="39" t="str">
        <f ca="1">IF(L858="","",ROUND(Q857*$O$5/payments_per_year,2))</f>
        <v/>
      </c>
      <c r="P858" s="101"/>
      <c r="Q858" s="39">
        <f t="shared" ca="1" si="418"/>
        <v>0</v>
      </c>
      <c r="R858" s="332"/>
      <c r="S858" s="37" t="str">
        <f t="shared" ca="1" si="408"/>
        <v/>
      </c>
      <c r="T858" s="41" t="str">
        <f t="shared" ca="1" si="409"/>
        <v/>
      </c>
      <c r="U858" s="39" t="str">
        <f t="shared" si="398"/>
        <v/>
      </c>
      <c r="V858" s="39" t="str">
        <f t="shared" ca="1" si="419"/>
        <v/>
      </c>
      <c r="W858" s="39">
        <f t="shared" ca="1" si="399"/>
        <v>0</v>
      </c>
      <c r="X858" s="40"/>
      <c r="Y858" s="39">
        <f t="shared" ca="1" si="420"/>
        <v>0</v>
      </c>
      <c r="Z858" s="327"/>
      <c r="AA858" s="37" t="str">
        <f t="shared" ca="1" si="410"/>
        <v/>
      </c>
      <c r="AB858" s="41" t="str">
        <f t="shared" ca="1" si="411"/>
        <v/>
      </c>
      <c r="AC858" s="39" t="str">
        <f t="shared" si="400"/>
        <v/>
      </c>
      <c r="AD858" s="39" t="str">
        <f t="shared" ca="1" si="421"/>
        <v/>
      </c>
      <c r="AE858" s="39" t="str">
        <f t="shared" ca="1" si="412"/>
        <v/>
      </c>
      <c r="AF858" s="40"/>
      <c r="AG858" s="39">
        <f t="shared" ca="1" si="422"/>
        <v>0</v>
      </c>
      <c r="AH858" s="339"/>
      <c r="AI858" s="37" t="str">
        <f t="shared" ca="1" si="413"/>
        <v/>
      </c>
      <c r="AJ858" s="41" t="str">
        <f t="shared" ca="1" si="414"/>
        <v/>
      </c>
      <c r="AK858" s="39" t="str">
        <f t="shared" si="401"/>
        <v/>
      </c>
      <c r="AL858" s="39" t="str">
        <f t="shared" ca="1" si="423"/>
        <v/>
      </c>
      <c r="AM858" s="39" t="str">
        <f t="shared" ca="1" si="415"/>
        <v/>
      </c>
      <c r="AN858" s="40"/>
      <c r="AO858" s="39">
        <f t="shared" ca="1" si="424"/>
        <v>0</v>
      </c>
      <c r="AP858" s="339"/>
      <c r="AW858" s="329"/>
      <c r="BI858" s="329"/>
      <c r="BJ858" s="329"/>
      <c r="BK858" s="329"/>
      <c r="BL858" s="329"/>
      <c r="BM858" s="329"/>
      <c r="BN858" s="329"/>
      <c r="BO858" s="329"/>
      <c r="BP858" s="329"/>
      <c r="BQ858" s="329"/>
      <c r="BR858" s="329"/>
      <c r="BS858" s="329"/>
      <c r="BT858" s="329"/>
      <c r="BU858" s="329"/>
      <c r="BV858" s="329"/>
      <c r="BW858" s="325"/>
      <c r="BX858" s="325"/>
      <c r="BY858" s="325"/>
      <c r="BZ858" s="325"/>
      <c r="CA858" s="325"/>
      <c r="CB858" s="325"/>
      <c r="CC858" s="325"/>
      <c r="CD858" s="325"/>
      <c r="CE858" s="325"/>
      <c r="CF858" s="325"/>
      <c r="CG858" s="325"/>
      <c r="CH858" s="325"/>
      <c r="CI858" s="325"/>
      <c r="CJ858" s="325"/>
      <c r="CK858" s="325"/>
      <c r="CL858" s="325"/>
      <c r="CM858" s="325"/>
      <c r="CN858" s="325"/>
      <c r="CO858" s="325"/>
      <c r="CP858" s="325"/>
      <c r="CQ858" s="325"/>
      <c r="CR858" s="325"/>
      <c r="CS858" s="325"/>
      <c r="CT858" s="325"/>
      <c r="CU858" s="325"/>
      <c r="CV858" s="325"/>
      <c r="CW858" s="325"/>
      <c r="CX858" s="325"/>
    </row>
    <row r="859" spans="1:102" s="36" customFormat="1" ht="15" hidden="1" customHeight="1">
      <c r="A859" s="329"/>
      <c r="B859" s="37" t="str">
        <f t="shared" ca="1" si="402"/>
        <v/>
      </c>
      <c r="C859" s="41" t="str">
        <f t="shared" ca="1" si="403"/>
        <v/>
      </c>
      <c r="D859" s="39" t="str">
        <f t="shared" ca="1" si="404"/>
        <v/>
      </c>
      <c r="E859" s="39" t="str">
        <f t="shared" ca="1" si="416"/>
        <v/>
      </c>
      <c r="F859" s="39" t="str">
        <f t="shared" ca="1" si="405"/>
        <v/>
      </c>
      <c r="G859" s="101"/>
      <c r="H859" s="39">
        <f t="shared" ca="1" si="396"/>
        <v>0</v>
      </c>
      <c r="J859" s="332"/>
      <c r="K859" s="37" t="str">
        <f t="shared" ca="1" si="406"/>
        <v/>
      </c>
      <c r="L859" s="41" t="str">
        <f t="shared" ca="1" si="407"/>
        <v/>
      </c>
      <c r="M859" s="39" t="str">
        <f t="shared" si="397"/>
        <v/>
      </c>
      <c r="N859" s="39" t="str">
        <f t="shared" ca="1" si="417"/>
        <v/>
      </c>
      <c r="O859" s="39">
        <f ca="1">ROUND(Q858*$O$5/payments_per_year,2)</f>
        <v>0</v>
      </c>
      <c r="P859" s="101"/>
      <c r="Q859" s="39">
        <f t="shared" ca="1" si="418"/>
        <v>0</v>
      </c>
      <c r="R859" s="332"/>
      <c r="S859" s="37" t="str">
        <f t="shared" ca="1" si="408"/>
        <v/>
      </c>
      <c r="T859" s="41" t="str">
        <f t="shared" ca="1" si="409"/>
        <v/>
      </c>
      <c r="U859" s="39" t="str">
        <f t="shared" si="398"/>
        <v/>
      </c>
      <c r="V859" s="39" t="str">
        <f t="shared" ca="1" si="419"/>
        <v/>
      </c>
      <c r="W859" s="39">
        <f t="shared" ca="1" si="399"/>
        <v>0</v>
      </c>
      <c r="X859" s="40"/>
      <c r="Y859" s="39">
        <f t="shared" ca="1" si="420"/>
        <v>0</v>
      </c>
      <c r="Z859" s="327"/>
      <c r="AA859" s="37" t="str">
        <f t="shared" ca="1" si="410"/>
        <v/>
      </c>
      <c r="AB859" s="41" t="str">
        <f t="shared" ca="1" si="411"/>
        <v/>
      </c>
      <c r="AC859" s="39" t="str">
        <f t="shared" si="400"/>
        <v/>
      </c>
      <c r="AD859" s="39" t="str">
        <f t="shared" ca="1" si="421"/>
        <v/>
      </c>
      <c r="AE859" s="39" t="str">
        <f t="shared" ca="1" si="412"/>
        <v/>
      </c>
      <c r="AF859" s="40"/>
      <c r="AG859" s="39">
        <f t="shared" ca="1" si="422"/>
        <v>0</v>
      </c>
      <c r="AH859" s="339"/>
      <c r="AI859" s="37" t="str">
        <f t="shared" ca="1" si="413"/>
        <v/>
      </c>
      <c r="AJ859" s="41" t="str">
        <f t="shared" ca="1" si="414"/>
        <v/>
      </c>
      <c r="AK859" s="39" t="str">
        <f t="shared" si="401"/>
        <v/>
      </c>
      <c r="AL859" s="39" t="str">
        <f t="shared" ca="1" si="423"/>
        <v/>
      </c>
      <c r="AM859" s="39" t="str">
        <f t="shared" ca="1" si="415"/>
        <v/>
      </c>
      <c r="AN859" s="40"/>
      <c r="AO859" s="39">
        <f t="shared" ca="1" si="424"/>
        <v>0</v>
      </c>
      <c r="AP859" s="339"/>
      <c r="AW859" s="329"/>
      <c r="BI859" s="329"/>
      <c r="BJ859" s="329"/>
      <c r="BK859" s="329"/>
      <c r="BL859" s="329"/>
      <c r="BM859" s="329"/>
      <c r="BN859" s="329"/>
      <c r="BO859" s="329"/>
      <c r="BP859" s="329"/>
      <c r="BQ859" s="329"/>
      <c r="BR859" s="329"/>
      <c r="BS859" s="329"/>
      <c r="BT859" s="329"/>
      <c r="BU859" s="329"/>
      <c r="BV859" s="329"/>
      <c r="BW859" s="325"/>
      <c r="BX859" s="325"/>
      <c r="BY859" s="325"/>
      <c r="BZ859" s="325"/>
      <c r="CA859" s="325"/>
      <c r="CB859" s="325"/>
      <c r="CC859" s="325"/>
      <c r="CD859" s="325"/>
      <c r="CE859" s="325"/>
      <c r="CF859" s="325"/>
      <c r="CG859" s="325"/>
      <c r="CH859" s="325"/>
      <c r="CI859" s="325"/>
      <c r="CJ859" s="325"/>
      <c r="CK859" s="325"/>
      <c r="CL859" s="325"/>
      <c r="CM859" s="325"/>
      <c r="CN859" s="325"/>
      <c r="CO859" s="325"/>
      <c r="CP859" s="325"/>
      <c r="CQ859" s="325"/>
      <c r="CR859" s="325"/>
      <c r="CS859" s="325"/>
      <c r="CT859" s="325"/>
      <c r="CU859" s="325"/>
      <c r="CV859" s="325"/>
      <c r="CW859" s="325"/>
      <c r="CX859" s="325"/>
    </row>
    <row r="860" spans="1:102" s="36" customFormat="1" ht="15" hidden="1" customHeight="1">
      <c r="A860" s="329"/>
      <c r="B860" s="37" t="str">
        <f t="shared" ca="1" si="402"/>
        <v/>
      </c>
      <c r="C860" s="41" t="str">
        <f t="shared" ca="1" si="403"/>
        <v/>
      </c>
      <c r="D860" s="39" t="str">
        <f t="shared" ca="1" si="404"/>
        <v/>
      </c>
      <c r="E860" s="39" t="str">
        <f t="shared" ca="1" si="416"/>
        <v/>
      </c>
      <c r="F860" s="39" t="str">
        <f t="shared" ca="1" si="405"/>
        <v/>
      </c>
      <c r="G860" s="101"/>
      <c r="H860" s="39">
        <f t="shared" ca="1" si="396"/>
        <v>0</v>
      </c>
      <c r="J860" s="332"/>
      <c r="K860" s="37" t="str">
        <f t="shared" ca="1" si="406"/>
        <v/>
      </c>
      <c r="L860" s="41" t="str">
        <f t="shared" ca="1" si="407"/>
        <v/>
      </c>
      <c r="M860" s="39" t="str">
        <f t="shared" si="397"/>
        <v/>
      </c>
      <c r="N860" s="39" t="str">
        <f t="shared" ca="1" si="417"/>
        <v/>
      </c>
      <c r="O860" s="39" t="str">
        <f ca="1">IF(L860="","",ROUND(Q859*$O$5/payments_per_year,2))</f>
        <v/>
      </c>
      <c r="P860" s="101"/>
      <c r="Q860" s="39">
        <f t="shared" ca="1" si="418"/>
        <v>0</v>
      </c>
      <c r="R860" s="332"/>
      <c r="S860" s="37" t="str">
        <f t="shared" ca="1" si="408"/>
        <v/>
      </c>
      <c r="T860" s="41" t="str">
        <f t="shared" ca="1" si="409"/>
        <v/>
      </c>
      <c r="U860" s="39" t="str">
        <f t="shared" si="398"/>
        <v/>
      </c>
      <c r="V860" s="39" t="str">
        <f t="shared" ca="1" si="419"/>
        <v/>
      </c>
      <c r="W860" s="39">
        <f t="shared" ca="1" si="399"/>
        <v>0</v>
      </c>
      <c r="X860" s="40"/>
      <c r="Y860" s="39">
        <f t="shared" ca="1" si="420"/>
        <v>0</v>
      </c>
      <c r="Z860" s="327"/>
      <c r="AA860" s="37" t="str">
        <f t="shared" ca="1" si="410"/>
        <v/>
      </c>
      <c r="AB860" s="41" t="str">
        <f t="shared" ca="1" si="411"/>
        <v/>
      </c>
      <c r="AC860" s="39" t="str">
        <f t="shared" si="400"/>
        <v/>
      </c>
      <c r="AD860" s="39" t="str">
        <f t="shared" ca="1" si="421"/>
        <v/>
      </c>
      <c r="AE860" s="39" t="str">
        <f t="shared" ca="1" si="412"/>
        <v/>
      </c>
      <c r="AF860" s="40"/>
      <c r="AG860" s="39">
        <f t="shared" ca="1" si="422"/>
        <v>0</v>
      </c>
      <c r="AH860" s="339"/>
      <c r="AI860" s="37" t="str">
        <f t="shared" ca="1" si="413"/>
        <v/>
      </c>
      <c r="AJ860" s="41" t="str">
        <f t="shared" ca="1" si="414"/>
        <v/>
      </c>
      <c r="AK860" s="39" t="str">
        <f t="shared" si="401"/>
        <v/>
      </c>
      <c r="AL860" s="39" t="str">
        <f t="shared" ca="1" si="423"/>
        <v/>
      </c>
      <c r="AM860" s="39" t="str">
        <f t="shared" ca="1" si="415"/>
        <v/>
      </c>
      <c r="AN860" s="40"/>
      <c r="AO860" s="39">
        <f t="shared" ca="1" si="424"/>
        <v>0</v>
      </c>
      <c r="AP860" s="339"/>
      <c r="AW860" s="329"/>
      <c r="BI860" s="329"/>
      <c r="BJ860" s="329"/>
      <c r="BK860" s="329"/>
      <c r="BL860" s="329"/>
      <c r="BM860" s="329"/>
      <c r="BN860" s="329"/>
      <c r="BO860" s="329"/>
      <c r="BP860" s="329"/>
      <c r="BQ860" s="329"/>
      <c r="BR860" s="329"/>
      <c r="BS860" s="329"/>
      <c r="BT860" s="329"/>
      <c r="BU860" s="329"/>
      <c r="BV860" s="329"/>
      <c r="BW860" s="325"/>
      <c r="BX860" s="325"/>
      <c r="BY860" s="325"/>
      <c r="BZ860" s="325"/>
      <c r="CA860" s="325"/>
      <c r="CB860" s="325"/>
      <c r="CC860" s="325"/>
      <c r="CD860" s="325"/>
      <c r="CE860" s="325"/>
      <c r="CF860" s="325"/>
      <c r="CG860" s="325"/>
      <c r="CH860" s="325"/>
      <c r="CI860" s="325"/>
      <c r="CJ860" s="325"/>
      <c r="CK860" s="325"/>
      <c r="CL860" s="325"/>
      <c r="CM860" s="325"/>
      <c r="CN860" s="325"/>
      <c r="CO860" s="325"/>
      <c r="CP860" s="325"/>
      <c r="CQ860" s="325"/>
      <c r="CR860" s="325"/>
      <c r="CS860" s="325"/>
      <c r="CT860" s="325"/>
      <c r="CU860" s="325"/>
      <c r="CV860" s="325"/>
      <c r="CW860" s="325"/>
      <c r="CX860" s="325"/>
    </row>
    <row r="861" spans="1:102" s="36" customFormat="1" ht="15" hidden="1" customHeight="1">
      <c r="A861" s="329"/>
      <c r="B861" s="37" t="str">
        <f t="shared" ca="1" si="402"/>
        <v/>
      </c>
      <c r="C861" s="41" t="str">
        <f t="shared" ca="1" si="403"/>
        <v/>
      </c>
      <c r="D861" s="39" t="str">
        <f t="shared" ca="1" si="404"/>
        <v/>
      </c>
      <c r="E861" s="39" t="str">
        <f t="shared" ca="1" si="416"/>
        <v/>
      </c>
      <c r="F861" s="39" t="str">
        <f t="shared" ca="1" si="405"/>
        <v/>
      </c>
      <c r="G861" s="101"/>
      <c r="H861" s="39">
        <f t="shared" ca="1" si="396"/>
        <v>0</v>
      </c>
      <c r="J861" s="332"/>
      <c r="K861" s="37" t="str">
        <f t="shared" ca="1" si="406"/>
        <v/>
      </c>
      <c r="L861" s="41" t="str">
        <f t="shared" ca="1" si="407"/>
        <v/>
      </c>
      <c r="M861" s="39" t="str">
        <f t="shared" si="397"/>
        <v/>
      </c>
      <c r="N861" s="39" t="str">
        <f t="shared" ca="1" si="417"/>
        <v/>
      </c>
      <c r="O861" s="39">
        <f ca="1">ROUND(Q860*$O$5/payments_per_year,2)</f>
        <v>0</v>
      </c>
      <c r="P861" s="101"/>
      <c r="Q861" s="39">
        <f t="shared" ca="1" si="418"/>
        <v>0</v>
      </c>
      <c r="R861" s="332"/>
      <c r="S861" s="37" t="str">
        <f t="shared" ca="1" si="408"/>
        <v/>
      </c>
      <c r="T861" s="41" t="str">
        <f t="shared" ca="1" si="409"/>
        <v/>
      </c>
      <c r="U861" s="39" t="str">
        <f t="shared" si="398"/>
        <v/>
      </c>
      <c r="V861" s="39" t="str">
        <f t="shared" ca="1" si="419"/>
        <v/>
      </c>
      <c r="W861" s="39">
        <f t="shared" ca="1" si="399"/>
        <v>0</v>
      </c>
      <c r="X861" s="40"/>
      <c r="Y861" s="39">
        <f t="shared" ca="1" si="420"/>
        <v>0</v>
      </c>
      <c r="Z861" s="327"/>
      <c r="AA861" s="37" t="str">
        <f t="shared" ca="1" si="410"/>
        <v/>
      </c>
      <c r="AB861" s="41" t="str">
        <f t="shared" ca="1" si="411"/>
        <v/>
      </c>
      <c r="AC861" s="39" t="str">
        <f t="shared" si="400"/>
        <v/>
      </c>
      <c r="AD861" s="39" t="str">
        <f t="shared" ca="1" si="421"/>
        <v/>
      </c>
      <c r="AE861" s="39" t="str">
        <f t="shared" ca="1" si="412"/>
        <v/>
      </c>
      <c r="AF861" s="40"/>
      <c r="AG861" s="39">
        <f t="shared" ca="1" si="422"/>
        <v>0</v>
      </c>
      <c r="AH861" s="339"/>
      <c r="AI861" s="37" t="str">
        <f t="shared" ca="1" si="413"/>
        <v/>
      </c>
      <c r="AJ861" s="41" t="str">
        <f t="shared" ca="1" si="414"/>
        <v/>
      </c>
      <c r="AK861" s="39" t="str">
        <f t="shared" si="401"/>
        <v/>
      </c>
      <c r="AL861" s="39" t="str">
        <f t="shared" ca="1" si="423"/>
        <v/>
      </c>
      <c r="AM861" s="39" t="str">
        <f t="shared" ca="1" si="415"/>
        <v/>
      </c>
      <c r="AN861" s="40"/>
      <c r="AO861" s="39">
        <f t="shared" ca="1" si="424"/>
        <v>0</v>
      </c>
      <c r="AP861" s="339"/>
      <c r="AW861" s="329"/>
      <c r="BI861" s="329"/>
      <c r="BJ861" s="329"/>
      <c r="BK861" s="329"/>
      <c r="BL861" s="329"/>
      <c r="BM861" s="329"/>
      <c r="BN861" s="329"/>
      <c r="BO861" s="329"/>
      <c r="BP861" s="329"/>
      <c r="BQ861" s="329"/>
      <c r="BR861" s="329"/>
      <c r="BS861" s="329"/>
      <c r="BT861" s="329"/>
      <c r="BU861" s="329"/>
      <c r="BV861" s="329"/>
      <c r="BW861" s="325"/>
      <c r="BX861" s="325"/>
      <c r="BY861" s="325"/>
      <c r="BZ861" s="325"/>
      <c r="CA861" s="325"/>
      <c r="CB861" s="325"/>
      <c r="CC861" s="325"/>
      <c r="CD861" s="325"/>
      <c r="CE861" s="325"/>
      <c r="CF861" s="325"/>
      <c r="CG861" s="325"/>
      <c r="CH861" s="325"/>
      <c r="CI861" s="325"/>
      <c r="CJ861" s="325"/>
      <c r="CK861" s="325"/>
      <c r="CL861" s="325"/>
      <c r="CM861" s="325"/>
      <c r="CN861" s="325"/>
      <c r="CO861" s="325"/>
      <c r="CP861" s="325"/>
      <c r="CQ861" s="325"/>
      <c r="CR861" s="325"/>
      <c r="CS861" s="325"/>
      <c r="CT861" s="325"/>
      <c r="CU861" s="325"/>
      <c r="CV861" s="325"/>
      <c r="CW861" s="325"/>
      <c r="CX861" s="325"/>
    </row>
    <row r="862" spans="1:102" s="36" customFormat="1" ht="15" hidden="1" customHeight="1">
      <c r="A862" s="329"/>
      <c r="B862" s="37" t="str">
        <f t="shared" ca="1" si="402"/>
        <v/>
      </c>
      <c r="C862" s="41" t="str">
        <f t="shared" ca="1" si="403"/>
        <v/>
      </c>
      <c r="D862" s="39" t="str">
        <f t="shared" ca="1" si="404"/>
        <v/>
      </c>
      <c r="E862" s="39" t="str">
        <f t="shared" ca="1" si="416"/>
        <v/>
      </c>
      <c r="F862" s="39" t="str">
        <f t="shared" ca="1" si="405"/>
        <v/>
      </c>
      <c r="G862" s="101"/>
      <c r="H862" s="39">
        <f t="shared" ca="1" si="396"/>
        <v>0</v>
      </c>
      <c r="J862" s="332"/>
      <c r="K862" s="37" t="str">
        <f t="shared" ca="1" si="406"/>
        <v/>
      </c>
      <c r="L862" s="41" t="str">
        <f t="shared" ca="1" si="407"/>
        <v/>
      </c>
      <c r="M862" s="39" t="str">
        <f t="shared" si="397"/>
        <v/>
      </c>
      <c r="N862" s="39" t="str">
        <f t="shared" ca="1" si="417"/>
        <v/>
      </c>
      <c r="O862" s="39" t="str">
        <f ca="1">IF(L862="","",ROUND(Q861*$O$5/payments_per_year,2))</f>
        <v/>
      </c>
      <c r="P862" s="101"/>
      <c r="Q862" s="39">
        <f t="shared" ca="1" si="418"/>
        <v>0</v>
      </c>
      <c r="R862" s="332"/>
      <c r="S862" s="37" t="str">
        <f t="shared" ca="1" si="408"/>
        <v/>
      </c>
      <c r="T862" s="41" t="str">
        <f t="shared" ca="1" si="409"/>
        <v/>
      </c>
      <c r="U862" s="39" t="str">
        <f t="shared" si="398"/>
        <v/>
      </c>
      <c r="V862" s="39" t="str">
        <f t="shared" ca="1" si="419"/>
        <v/>
      </c>
      <c r="W862" s="39">
        <f t="shared" ca="1" si="399"/>
        <v>0</v>
      </c>
      <c r="X862" s="40"/>
      <c r="Y862" s="39">
        <f t="shared" ca="1" si="420"/>
        <v>0</v>
      </c>
      <c r="Z862" s="327"/>
      <c r="AA862" s="37" t="str">
        <f t="shared" ca="1" si="410"/>
        <v/>
      </c>
      <c r="AB862" s="41" t="str">
        <f t="shared" ca="1" si="411"/>
        <v/>
      </c>
      <c r="AC862" s="39" t="str">
        <f t="shared" si="400"/>
        <v/>
      </c>
      <c r="AD862" s="39" t="str">
        <f t="shared" ca="1" si="421"/>
        <v/>
      </c>
      <c r="AE862" s="39" t="str">
        <f t="shared" ca="1" si="412"/>
        <v/>
      </c>
      <c r="AF862" s="40"/>
      <c r="AG862" s="39">
        <f t="shared" ca="1" si="422"/>
        <v>0</v>
      </c>
      <c r="AH862" s="339"/>
      <c r="AI862" s="37" t="str">
        <f t="shared" ca="1" si="413"/>
        <v/>
      </c>
      <c r="AJ862" s="41" t="str">
        <f t="shared" ca="1" si="414"/>
        <v/>
      </c>
      <c r="AK862" s="39" t="str">
        <f t="shared" si="401"/>
        <v/>
      </c>
      <c r="AL862" s="39" t="str">
        <f t="shared" ca="1" si="423"/>
        <v/>
      </c>
      <c r="AM862" s="39" t="str">
        <f t="shared" ca="1" si="415"/>
        <v/>
      </c>
      <c r="AN862" s="40"/>
      <c r="AO862" s="39">
        <f t="shared" ca="1" si="424"/>
        <v>0</v>
      </c>
      <c r="AP862" s="339"/>
      <c r="AW862" s="329"/>
      <c r="BI862" s="329"/>
      <c r="BJ862" s="329"/>
      <c r="BK862" s="329"/>
      <c r="BL862" s="329"/>
      <c r="BM862" s="329"/>
      <c r="BN862" s="329"/>
      <c r="BO862" s="329"/>
      <c r="BP862" s="329"/>
      <c r="BQ862" s="329"/>
      <c r="BR862" s="329"/>
      <c r="BS862" s="329"/>
      <c r="BT862" s="329"/>
      <c r="BU862" s="329"/>
      <c r="BV862" s="329"/>
      <c r="BW862" s="325"/>
      <c r="BX862" s="325"/>
      <c r="BY862" s="325"/>
      <c r="BZ862" s="325"/>
      <c r="CA862" s="325"/>
      <c r="CB862" s="325"/>
      <c r="CC862" s="325"/>
      <c r="CD862" s="325"/>
      <c r="CE862" s="325"/>
      <c r="CF862" s="325"/>
      <c r="CG862" s="325"/>
      <c r="CH862" s="325"/>
      <c r="CI862" s="325"/>
      <c r="CJ862" s="325"/>
      <c r="CK862" s="325"/>
      <c r="CL862" s="325"/>
      <c r="CM862" s="325"/>
      <c r="CN862" s="325"/>
      <c r="CO862" s="325"/>
      <c r="CP862" s="325"/>
      <c r="CQ862" s="325"/>
      <c r="CR862" s="325"/>
      <c r="CS862" s="325"/>
      <c r="CT862" s="325"/>
      <c r="CU862" s="325"/>
      <c r="CV862" s="325"/>
      <c r="CW862" s="325"/>
      <c r="CX862" s="325"/>
    </row>
    <row r="863" spans="1:102" s="36" customFormat="1" ht="15" hidden="1" customHeight="1">
      <c r="A863" s="329"/>
      <c r="B863" s="37" t="str">
        <f t="shared" ca="1" si="402"/>
        <v/>
      </c>
      <c r="C863" s="41" t="str">
        <f t="shared" ca="1" si="403"/>
        <v/>
      </c>
      <c r="D863" s="39" t="str">
        <f t="shared" ca="1" si="404"/>
        <v/>
      </c>
      <c r="E863" s="39" t="str">
        <f t="shared" ca="1" si="416"/>
        <v/>
      </c>
      <c r="F863" s="39" t="str">
        <f t="shared" ca="1" si="405"/>
        <v/>
      </c>
      <c r="G863" s="101"/>
      <c r="H863" s="39">
        <f t="shared" ca="1" si="396"/>
        <v>0</v>
      </c>
      <c r="J863" s="332"/>
      <c r="K863" s="37" t="str">
        <f t="shared" ca="1" si="406"/>
        <v/>
      </c>
      <c r="L863" s="41" t="str">
        <f t="shared" ca="1" si="407"/>
        <v/>
      </c>
      <c r="M863" s="39" t="str">
        <f t="shared" si="397"/>
        <v/>
      </c>
      <c r="N863" s="39" t="str">
        <f t="shared" ca="1" si="417"/>
        <v/>
      </c>
      <c r="O863" s="39">
        <f ca="1">ROUND(Q862*$O$5/payments_per_year,2)</f>
        <v>0</v>
      </c>
      <c r="P863" s="101"/>
      <c r="Q863" s="39">
        <f t="shared" ca="1" si="418"/>
        <v>0</v>
      </c>
      <c r="R863" s="332"/>
      <c r="S863" s="37" t="str">
        <f t="shared" ca="1" si="408"/>
        <v/>
      </c>
      <c r="T863" s="41" t="str">
        <f t="shared" ca="1" si="409"/>
        <v/>
      </c>
      <c r="U863" s="39" t="str">
        <f t="shared" si="398"/>
        <v/>
      </c>
      <c r="V863" s="39" t="str">
        <f t="shared" ca="1" si="419"/>
        <v/>
      </c>
      <c r="W863" s="39">
        <f t="shared" ca="1" si="399"/>
        <v>0</v>
      </c>
      <c r="X863" s="40"/>
      <c r="Y863" s="39">
        <f t="shared" ca="1" si="420"/>
        <v>0</v>
      </c>
      <c r="Z863" s="327"/>
      <c r="AA863" s="37" t="str">
        <f t="shared" ca="1" si="410"/>
        <v/>
      </c>
      <c r="AB863" s="41" t="str">
        <f t="shared" ca="1" si="411"/>
        <v/>
      </c>
      <c r="AC863" s="39" t="str">
        <f t="shared" si="400"/>
        <v/>
      </c>
      <c r="AD863" s="39" t="str">
        <f t="shared" ca="1" si="421"/>
        <v/>
      </c>
      <c r="AE863" s="39" t="str">
        <f t="shared" ca="1" si="412"/>
        <v/>
      </c>
      <c r="AF863" s="40"/>
      <c r="AG863" s="39">
        <f t="shared" ca="1" si="422"/>
        <v>0</v>
      </c>
      <c r="AH863" s="339"/>
      <c r="AI863" s="37" t="str">
        <f t="shared" ca="1" si="413"/>
        <v/>
      </c>
      <c r="AJ863" s="41" t="str">
        <f t="shared" ca="1" si="414"/>
        <v/>
      </c>
      <c r="AK863" s="39" t="str">
        <f t="shared" si="401"/>
        <v/>
      </c>
      <c r="AL863" s="39" t="str">
        <f t="shared" ca="1" si="423"/>
        <v/>
      </c>
      <c r="AM863" s="39" t="str">
        <f t="shared" ca="1" si="415"/>
        <v/>
      </c>
      <c r="AN863" s="40"/>
      <c r="AO863" s="39">
        <f t="shared" ca="1" si="424"/>
        <v>0</v>
      </c>
      <c r="AP863" s="339"/>
      <c r="AW863" s="329"/>
      <c r="BI863" s="329"/>
      <c r="BJ863" s="329"/>
      <c r="BK863" s="329"/>
      <c r="BL863" s="329"/>
      <c r="BM863" s="329"/>
      <c r="BN863" s="329"/>
      <c r="BO863" s="329"/>
      <c r="BP863" s="329"/>
      <c r="BQ863" s="329"/>
      <c r="BR863" s="329"/>
      <c r="BS863" s="329"/>
      <c r="BT863" s="329"/>
      <c r="BU863" s="329"/>
      <c r="BV863" s="329"/>
      <c r="BW863" s="325"/>
      <c r="BX863" s="325"/>
      <c r="BY863" s="325"/>
      <c r="BZ863" s="325"/>
      <c r="CA863" s="325"/>
      <c r="CB863" s="325"/>
      <c r="CC863" s="325"/>
      <c r="CD863" s="325"/>
      <c r="CE863" s="325"/>
      <c r="CF863" s="325"/>
      <c r="CG863" s="325"/>
      <c r="CH863" s="325"/>
      <c r="CI863" s="325"/>
      <c r="CJ863" s="325"/>
      <c r="CK863" s="325"/>
      <c r="CL863" s="325"/>
      <c r="CM863" s="325"/>
      <c r="CN863" s="325"/>
      <c r="CO863" s="325"/>
      <c r="CP863" s="325"/>
      <c r="CQ863" s="325"/>
      <c r="CR863" s="325"/>
      <c r="CS863" s="325"/>
      <c r="CT863" s="325"/>
      <c r="CU863" s="325"/>
      <c r="CV863" s="325"/>
      <c r="CW863" s="325"/>
      <c r="CX863" s="325"/>
    </row>
    <row r="864" spans="1:102" s="36" customFormat="1" ht="15" hidden="1" customHeight="1">
      <c r="A864" s="329"/>
      <c r="B864" s="37" t="str">
        <f t="shared" ca="1" si="402"/>
        <v/>
      </c>
      <c r="C864" s="41" t="str">
        <f t="shared" ca="1" si="403"/>
        <v/>
      </c>
      <c r="D864" s="39" t="str">
        <f t="shared" ca="1" si="404"/>
        <v/>
      </c>
      <c r="E864" s="39" t="str">
        <f t="shared" ca="1" si="416"/>
        <v/>
      </c>
      <c r="F864" s="39" t="str">
        <f t="shared" ca="1" si="405"/>
        <v/>
      </c>
      <c r="G864" s="101"/>
      <c r="H864" s="39">
        <f t="shared" ca="1" si="396"/>
        <v>0</v>
      </c>
      <c r="J864" s="332"/>
      <c r="K864" s="37" t="str">
        <f t="shared" ca="1" si="406"/>
        <v/>
      </c>
      <c r="L864" s="41" t="str">
        <f t="shared" ca="1" si="407"/>
        <v/>
      </c>
      <c r="M864" s="39" t="str">
        <f t="shared" si="397"/>
        <v/>
      </c>
      <c r="N864" s="39" t="str">
        <f t="shared" ca="1" si="417"/>
        <v/>
      </c>
      <c r="O864" s="39" t="str">
        <f ca="1">IF(L864="","",ROUND(Q863*$O$5/payments_per_year,2))</f>
        <v/>
      </c>
      <c r="P864" s="101"/>
      <c r="Q864" s="39">
        <f t="shared" ca="1" si="418"/>
        <v>0</v>
      </c>
      <c r="R864" s="332"/>
      <c r="S864" s="37" t="str">
        <f t="shared" ca="1" si="408"/>
        <v/>
      </c>
      <c r="T864" s="41" t="str">
        <f t="shared" ca="1" si="409"/>
        <v/>
      </c>
      <c r="U864" s="39" t="str">
        <f t="shared" si="398"/>
        <v/>
      </c>
      <c r="V864" s="39" t="str">
        <f t="shared" ca="1" si="419"/>
        <v/>
      </c>
      <c r="W864" s="39">
        <f t="shared" ca="1" si="399"/>
        <v>0</v>
      </c>
      <c r="X864" s="40"/>
      <c r="Y864" s="39">
        <f t="shared" ca="1" si="420"/>
        <v>0</v>
      </c>
      <c r="Z864" s="327"/>
      <c r="AA864" s="37" t="str">
        <f t="shared" ca="1" si="410"/>
        <v/>
      </c>
      <c r="AB864" s="41" t="str">
        <f t="shared" ca="1" si="411"/>
        <v/>
      </c>
      <c r="AC864" s="39" t="str">
        <f t="shared" si="400"/>
        <v/>
      </c>
      <c r="AD864" s="39" t="str">
        <f t="shared" ca="1" si="421"/>
        <v/>
      </c>
      <c r="AE864" s="39" t="str">
        <f t="shared" ca="1" si="412"/>
        <v/>
      </c>
      <c r="AF864" s="40"/>
      <c r="AG864" s="39">
        <f t="shared" ca="1" si="422"/>
        <v>0</v>
      </c>
      <c r="AH864" s="339"/>
      <c r="AI864" s="37" t="str">
        <f t="shared" ca="1" si="413"/>
        <v/>
      </c>
      <c r="AJ864" s="41" t="str">
        <f t="shared" ca="1" si="414"/>
        <v/>
      </c>
      <c r="AK864" s="39" t="str">
        <f t="shared" si="401"/>
        <v/>
      </c>
      <c r="AL864" s="39" t="str">
        <f t="shared" ca="1" si="423"/>
        <v/>
      </c>
      <c r="AM864" s="39" t="str">
        <f t="shared" ca="1" si="415"/>
        <v/>
      </c>
      <c r="AN864" s="40"/>
      <c r="AO864" s="39">
        <f t="shared" ca="1" si="424"/>
        <v>0</v>
      </c>
      <c r="AP864" s="339"/>
      <c r="AW864" s="329"/>
      <c r="BI864" s="329"/>
      <c r="BJ864" s="329"/>
      <c r="BK864" s="329"/>
      <c r="BL864" s="329"/>
      <c r="BM864" s="329"/>
      <c r="BN864" s="329"/>
      <c r="BO864" s="329"/>
      <c r="BP864" s="329"/>
      <c r="BQ864" s="329"/>
      <c r="BR864" s="329"/>
      <c r="BS864" s="329"/>
      <c r="BT864" s="329"/>
      <c r="BU864" s="329"/>
      <c r="BV864" s="329"/>
      <c r="BW864" s="325"/>
      <c r="BX864" s="325"/>
      <c r="BY864" s="325"/>
      <c r="BZ864" s="325"/>
      <c r="CA864" s="325"/>
      <c r="CB864" s="325"/>
      <c r="CC864" s="325"/>
      <c r="CD864" s="325"/>
      <c r="CE864" s="325"/>
      <c r="CF864" s="325"/>
      <c r="CG864" s="325"/>
      <c r="CH864" s="325"/>
      <c r="CI864" s="325"/>
      <c r="CJ864" s="325"/>
      <c r="CK864" s="325"/>
      <c r="CL864" s="325"/>
      <c r="CM864" s="325"/>
      <c r="CN864" s="325"/>
      <c r="CO864" s="325"/>
      <c r="CP864" s="325"/>
      <c r="CQ864" s="325"/>
      <c r="CR864" s="325"/>
      <c r="CS864" s="325"/>
      <c r="CT864" s="325"/>
      <c r="CU864" s="325"/>
      <c r="CV864" s="325"/>
      <c r="CW864" s="325"/>
      <c r="CX864" s="325"/>
    </row>
    <row r="865" spans="1:102" s="36" customFormat="1" ht="15" hidden="1" customHeight="1">
      <c r="A865" s="329"/>
      <c r="B865" s="37" t="str">
        <f t="shared" ca="1" si="402"/>
        <v/>
      </c>
      <c r="C865" s="41" t="str">
        <f t="shared" ca="1" si="403"/>
        <v/>
      </c>
      <c r="D865" s="39" t="str">
        <f t="shared" ca="1" si="404"/>
        <v/>
      </c>
      <c r="E865" s="39" t="str">
        <f t="shared" ca="1" si="416"/>
        <v/>
      </c>
      <c r="F865" s="39" t="str">
        <f t="shared" ca="1" si="405"/>
        <v/>
      </c>
      <c r="G865" s="101"/>
      <c r="H865" s="39">
        <f t="shared" ca="1" si="396"/>
        <v>0</v>
      </c>
      <c r="J865" s="332"/>
      <c r="K865" s="37" t="str">
        <f t="shared" ca="1" si="406"/>
        <v/>
      </c>
      <c r="L865" s="41" t="str">
        <f t="shared" ca="1" si="407"/>
        <v/>
      </c>
      <c r="M865" s="39" t="str">
        <f t="shared" si="397"/>
        <v/>
      </c>
      <c r="N865" s="39" t="str">
        <f t="shared" ca="1" si="417"/>
        <v/>
      </c>
      <c r="O865" s="39">
        <f ca="1">ROUND(Q864*$O$5/payments_per_year,2)</f>
        <v>0</v>
      </c>
      <c r="P865" s="101"/>
      <c r="Q865" s="39">
        <f t="shared" ca="1" si="418"/>
        <v>0</v>
      </c>
      <c r="R865" s="332"/>
      <c r="S865" s="37" t="str">
        <f t="shared" ca="1" si="408"/>
        <v/>
      </c>
      <c r="T865" s="41" t="str">
        <f t="shared" ca="1" si="409"/>
        <v/>
      </c>
      <c r="U865" s="39" t="str">
        <f t="shared" si="398"/>
        <v/>
      </c>
      <c r="V865" s="39" t="str">
        <f t="shared" ca="1" si="419"/>
        <v/>
      </c>
      <c r="W865" s="39">
        <f t="shared" ca="1" si="399"/>
        <v>0</v>
      </c>
      <c r="X865" s="40"/>
      <c r="Y865" s="39">
        <f t="shared" ca="1" si="420"/>
        <v>0</v>
      </c>
      <c r="Z865" s="327"/>
      <c r="AA865" s="37" t="str">
        <f t="shared" ca="1" si="410"/>
        <v/>
      </c>
      <c r="AB865" s="41" t="str">
        <f t="shared" ca="1" si="411"/>
        <v/>
      </c>
      <c r="AC865" s="39" t="str">
        <f t="shared" si="400"/>
        <v/>
      </c>
      <c r="AD865" s="39" t="str">
        <f t="shared" ca="1" si="421"/>
        <v/>
      </c>
      <c r="AE865" s="39" t="str">
        <f t="shared" ca="1" si="412"/>
        <v/>
      </c>
      <c r="AF865" s="40"/>
      <c r="AG865" s="39">
        <f t="shared" ca="1" si="422"/>
        <v>0</v>
      </c>
      <c r="AH865" s="339"/>
      <c r="AI865" s="37" t="str">
        <f t="shared" ca="1" si="413"/>
        <v/>
      </c>
      <c r="AJ865" s="41" t="str">
        <f t="shared" ca="1" si="414"/>
        <v/>
      </c>
      <c r="AK865" s="39" t="str">
        <f t="shared" si="401"/>
        <v/>
      </c>
      <c r="AL865" s="39" t="str">
        <f t="shared" ca="1" si="423"/>
        <v/>
      </c>
      <c r="AM865" s="39" t="str">
        <f t="shared" ca="1" si="415"/>
        <v/>
      </c>
      <c r="AN865" s="40"/>
      <c r="AO865" s="39">
        <f t="shared" ca="1" si="424"/>
        <v>0</v>
      </c>
      <c r="AP865" s="339"/>
      <c r="AW865" s="329"/>
      <c r="BI865" s="329"/>
      <c r="BJ865" s="329"/>
      <c r="BK865" s="329"/>
      <c r="BL865" s="329"/>
      <c r="BM865" s="329"/>
      <c r="BN865" s="329"/>
      <c r="BO865" s="329"/>
      <c r="BP865" s="329"/>
      <c r="BQ865" s="329"/>
      <c r="BR865" s="329"/>
      <c r="BS865" s="329"/>
      <c r="BT865" s="329"/>
      <c r="BU865" s="329"/>
      <c r="BV865" s="329"/>
      <c r="BW865" s="325"/>
      <c r="BX865" s="325"/>
      <c r="BY865" s="325"/>
      <c r="BZ865" s="325"/>
      <c r="CA865" s="325"/>
      <c r="CB865" s="325"/>
      <c r="CC865" s="325"/>
      <c r="CD865" s="325"/>
      <c r="CE865" s="325"/>
      <c r="CF865" s="325"/>
      <c r="CG865" s="325"/>
      <c r="CH865" s="325"/>
      <c r="CI865" s="325"/>
      <c r="CJ865" s="325"/>
      <c r="CK865" s="325"/>
      <c r="CL865" s="325"/>
      <c r="CM865" s="325"/>
      <c r="CN865" s="325"/>
      <c r="CO865" s="325"/>
      <c r="CP865" s="325"/>
      <c r="CQ865" s="325"/>
      <c r="CR865" s="325"/>
      <c r="CS865" s="325"/>
      <c r="CT865" s="325"/>
      <c r="CU865" s="325"/>
      <c r="CV865" s="325"/>
      <c r="CW865" s="325"/>
      <c r="CX865" s="325"/>
    </row>
    <row r="866" spans="1:102" s="36" customFormat="1" ht="15" hidden="1" customHeight="1">
      <c r="A866" s="329"/>
      <c r="B866" s="37" t="str">
        <f t="shared" ca="1" si="402"/>
        <v/>
      </c>
      <c r="C866" s="41" t="str">
        <f t="shared" ca="1" si="403"/>
        <v/>
      </c>
      <c r="D866" s="39" t="str">
        <f t="shared" ca="1" si="404"/>
        <v/>
      </c>
      <c r="E866" s="39" t="str">
        <f t="shared" ca="1" si="416"/>
        <v/>
      </c>
      <c r="F866" s="39" t="str">
        <f t="shared" ca="1" si="405"/>
        <v/>
      </c>
      <c r="G866" s="101"/>
      <c r="H866" s="39">
        <f t="shared" ca="1" si="396"/>
        <v>0</v>
      </c>
      <c r="J866" s="332"/>
      <c r="K866" s="37" t="str">
        <f t="shared" ca="1" si="406"/>
        <v/>
      </c>
      <c r="L866" s="41" t="str">
        <f t="shared" ca="1" si="407"/>
        <v/>
      </c>
      <c r="M866" s="39" t="str">
        <f t="shared" si="397"/>
        <v/>
      </c>
      <c r="N866" s="39" t="str">
        <f t="shared" ca="1" si="417"/>
        <v/>
      </c>
      <c r="O866" s="39" t="str">
        <f ca="1">IF(L866="","",ROUND(Q865*$O$5/payments_per_year,2))</f>
        <v/>
      </c>
      <c r="P866" s="101"/>
      <c r="Q866" s="39">
        <f t="shared" ca="1" si="418"/>
        <v>0</v>
      </c>
      <c r="R866" s="332"/>
      <c r="S866" s="37" t="str">
        <f t="shared" ca="1" si="408"/>
        <v/>
      </c>
      <c r="T866" s="41" t="str">
        <f t="shared" ca="1" si="409"/>
        <v/>
      </c>
      <c r="U866" s="39" t="str">
        <f t="shared" si="398"/>
        <v/>
      </c>
      <c r="V866" s="39" t="str">
        <f t="shared" ca="1" si="419"/>
        <v/>
      </c>
      <c r="W866" s="39">
        <f t="shared" ca="1" si="399"/>
        <v>0</v>
      </c>
      <c r="X866" s="40"/>
      <c r="Y866" s="39">
        <f t="shared" ca="1" si="420"/>
        <v>0</v>
      </c>
      <c r="Z866" s="327"/>
      <c r="AA866" s="37" t="str">
        <f t="shared" ca="1" si="410"/>
        <v/>
      </c>
      <c r="AB866" s="41" t="str">
        <f t="shared" ca="1" si="411"/>
        <v/>
      </c>
      <c r="AC866" s="39" t="str">
        <f t="shared" si="400"/>
        <v/>
      </c>
      <c r="AD866" s="39" t="str">
        <f t="shared" ca="1" si="421"/>
        <v/>
      </c>
      <c r="AE866" s="39" t="str">
        <f t="shared" ca="1" si="412"/>
        <v/>
      </c>
      <c r="AF866" s="40"/>
      <c r="AG866" s="39">
        <f t="shared" ca="1" si="422"/>
        <v>0</v>
      </c>
      <c r="AH866" s="339"/>
      <c r="AI866" s="37" t="str">
        <f t="shared" ca="1" si="413"/>
        <v/>
      </c>
      <c r="AJ866" s="41" t="str">
        <f t="shared" ca="1" si="414"/>
        <v/>
      </c>
      <c r="AK866" s="39" t="str">
        <f t="shared" si="401"/>
        <v/>
      </c>
      <c r="AL866" s="39" t="str">
        <f t="shared" ca="1" si="423"/>
        <v/>
      </c>
      <c r="AM866" s="39" t="str">
        <f t="shared" ca="1" si="415"/>
        <v/>
      </c>
      <c r="AN866" s="40"/>
      <c r="AO866" s="39">
        <f t="shared" ca="1" si="424"/>
        <v>0</v>
      </c>
      <c r="AP866" s="339"/>
      <c r="AW866" s="329"/>
      <c r="BI866" s="329"/>
      <c r="BJ866" s="329"/>
      <c r="BK866" s="329"/>
      <c r="BL866" s="329"/>
      <c r="BM866" s="329"/>
      <c r="BN866" s="329"/>
      <c r="BO866" s="329"/>
      <c r="BP866" s="329"/>
      <c r="BQ866" s="329"/>
      <c r="BR866" s="329"/>
      <c r="BS866" s="329"/>
      <c r="BT866" s="329"/>
      <c r="BU866" s="329"/>
      <c r="BV866" s="329"/>
      <c r="BW866" s="325"/>
      <c r="BX866" s="325"/>
      <c r="BY866" s="325"/>
      <c r="BZ866" s="325"/>
      <c r="CA866" s="325"/>
      <c r="CB866" s="325"/>
      <c r="CC866" s="325"/>
      <c r="CD866" s="325"/>
      <c r="CE866" s="325"/>
      <c r="CF866" s="325"/>
      <c r="CG866" s="325"/>
      <c r="CH866" s="325"/>
      <c r="CI866" s="325"/>
      <c r="CJ866" s="325"/>
      <c r="CK866" s="325"/>
      <c r="CL866" s="325"/>
      <c r="CM866" s="325"/>
      <c r="CN866" s="325"/>
      <c r="CO866" s="325"/>
      <c r="CP866" s="325"/>
      <c r="CQ866" s="325"/>
      <c r="CR866" s="325"/>
      <c r="CS866" s="325"/>
      <c r="CT866" s="325"/>
      <c r="CU866" s="325"/>
      <c r="CV866" s="325"/>
      <c r="CW866" s="325"/>
      <c r="CX866" s="325"/>
    </row>
    <row r="867" spans="1:102" s="36" customFormat="1" ht="15" hidden="1" customHeight="1">
      <c r="A867" s="329"/>
      <c r="B867" s="37" t="str">
        <f t="shared" ca="1" si="402"/>
        <v/>
      </c>
      <c r="C867" s="41" t="str">
        <f t="shared" ca="1" si="403"/>
        <v/>
      </c>
      <c r="D867" s="39" t="str">
        <f t="shared" ca="1" si="404"/>
        <v/>
      </c>
      <c r="E867" s="39" t="str">
        <f t="shared" ca="1" si="416"/>
        <v/>
      </c>
      <c r="F867" s="39" t="str">
        <f t="shared" ca="1" si="405"/>
        <v/>
      </c>
      <c r="G867" s="101"/>
      <c r="H867" s="39">
        <f t="shared" ca="1" si="396"/>
        <v>0</v>
      </c>
      <c r="J867" s="332"/>
      <c r="K867" s="37" t="str">
        <f t="shared" ca="1" si="406"/>
        <v/>
      </c>
      <c r="L867" s="41" t="str">
        <f t="shared" ca="1" si="407"/>
        <v/>
      </c>
      <c r="M867" s="39" t="str">
        <f t="shared" si="397"/>
        <v/>
      </c>
      <c r="N867" s="39" t="str">
        <f t="shared" ca="1" si="417"/>
        <v/>
      </c>
      <c r="O867" s="39">
        <f ca="1">ROUND(Q866*$O$5/payments_per_year,2)</f>
        <v>0</v>
      </c>
      <c r="P867" s="101"/>
      <c r="Q867" s="39">
        <f t="shared" ca="1" si="418"/>
        <v>0</v>
      </c>
      <c r="R867" s="332"/>
      <c r="S867" s="37" t="str">
        <f t="shared" ca="1" si="408"/>
        <v/>
      </c>
      <c r="T867" s="41" t="str">
        <f t="shared" ca="1" si="409"/>
        <v/>
      </c>
      <c r="U867" s="39" t="str">
        <f t="shared" si="398"/>
        <v/>
      </c>
      <c r="V867" s="39" t="str">
        <f t="shared" ca="1" si="419"/>
        <v/>
      </c>
      <c r="W867" s="39">
        <f t="shared" ca="1" si="399"/>
        <v>0</v>
      </c>
      <c r="X867" s="40"/>
      <c r="Y867" s="39">
        <f t="shared" ca="1" si="420"/>
        <v>0</v>
      </c>
      <c r="Z867" s="327"/>
      <c r="AA867" s="37" t="str">
        <f t="shared" ca="1" si="410"/>
        <v/>
      </c>
      <c r="AB867" s="41" t="str">
        <f t="shared" ca="1" si="411"/>
        <v/>
      </c>
      <c r="AC867" s="39" t="str">
        <f t="shared" si="400"/>
        <v/>
      </c>
      <c r="AD867" s="39" t="str">
        <f t="shared" ca="1" si="421"/>
        <v/>
      </c>
      <c r="AE867" s="39" t="str">
        <f t="shared" ca="1" si="412"/>
        <v/>
      </c>
      <c r="AF867" s="40"/>
      <c r="AG867" s="39">
        <f t="shared" ca="1" si="422"/>
        <v>0</v>
      </c>
      <c r="AH867" s="339"/>
      <c r="AI867" s="37" t="str">
        <f t="shared" ca="1" si="413"/>
        <v/>
      </c>
      <c r="AJ867" s="41" t="str">
        <f t="shared" ca="1" si="414"/>
        <v/>
      </c>
      <c r="AK867" s="39" t="str">
        <f t="shared" si="401"/>
        <v/>
      </c>
      <c r="AL867" s="39" t="str">
        <f t="shared" ca="1" si="423"/>
        <v/>
      </c>
      <c r="AM867" s="39" t="str">
        <f t="shared" ca="1" si="415"/>
        <v/>
      </c>
      <c r="AN867" s="40"/>
      <c r="AO867" s="39">
        <f t="shared" ca="1" si="424"/>
        <v>0</v>
      </c>
      <c r="AP867" s="339"/>
      <c r="AW867" s="329"/>
      <c r="BI867" s="329"/>
      <c r="BJ867" s="329"/>
      <c r="BK867" s="329"/>
      <c r="BL867" s="329"/>
      <c r="BM867" s="329"/>
      <c r="BN867" s="329"/>
      <c r="BO867" s="329"/>
      <c r="BP867" s="329"/>
      <c r="BQ867" s="329"/>
      <c r="BR867" s="329"/>
      <c r="BS867" s="329"/>
      <c r="BT867" s="329"/>
      <c r="BU867" s="329"/>
      <c r="BV867" s="329"/>
      <c r="BW867" s="325"/>
      <c r="BX867" s="325"/>
      <c r="BY867" s="325"/>
      <c r="BZ867" s="325"/>
      <c r="CA867" s="325"/>
      <c r="CB867" s="325"/>
      <c r="CC867" s="325"/>
      <c r="CD867" s="325"/>
      <c r="CE867" s="325"/>
      <c r="CF867" s="325"/>
      <c r="CG867" s="325"/>
      <c r="CH867" s="325"/>
      <c r="CI867" s="325"/>
      <c r="CJ867" s="325"/>
      <c r="CK867" s="325"/>
      <c r="CL867" s="325"/>
      <c r="CM867" s="325"/>
      <c r="CN867" s="325"/>
      <c r="CO867" s="325"/>
      <c r="CP867" s="325"/>
      <c r="CQ867" s="325"/>
      <c r="CR867" s="325"/>
      <c r="CS867" s="325"/>
      <c r="CT867" s="325"/>
      <c r="CU867" s="325"/>
      <c r="CV867" s="325"/>
      <c r="CW867" s="325"/>
      <c r="CX867" s="325"/>
    </row>
    <row r="868" spans="1:102" s="36" customFormat="1" ht="15" hidden="1" customHeight="1">
      <c r="A868" s="329"/>
      <c r="B868" s="37" t="str">
        <f t="shared" ca="1" si="402"/>
        <v/>
      </c>
      <c r="C868" s="41" t="str">
        <f t="shared" ca="1" si="403"/>
        <v/>
      </c>
      <c r="D868" s="39" t="str">
        <f t="shared" ca="1" si="404"/>
        <v/>
      </c>
      <c r="E868" s="39" t="str">
        <f t="shared" ca="1" si="416"/>
        <v/>
      </c>
      <c r="F868" s="39" t="str">
        <f t="shared" ca="1" si="405"/>
        <v/>
      </c>
      <c r="G868" s="101"/>
      <c r="H868" s="39">
        <f t="shared" ca="1" si="396"/>
        <v>0</v>
      </c>
      <c r="J868" s="332"/>
      <c r="K868" s="37" t="str">
        <f t="shared" ca="1" si="406"/>
        <v/>
      </c>
      <c r="L868" s="41" t="str">
        <f t="shared" ca="1" si="407"/>
        <v/>
      </c>
      <c r="M868" s="39" t="str">
        <f t="shared" si="397"/>
        <v/>
      </c>
      <c r="N868" s="39" t="str">
        <f t="shared" ca="1" si="417"/>
        <v/>
      </c>
      <c r="O868" s="39" t="str">
        <f ca="1">IF(L868="","",ROUND(Q867*$O$5/payments_per_year,2))</f>
        <v/>
      </c>
      <c r="P868" s="101"/>
      <c r="Q868" s="39">
        <f t="shared" ca="1" si="418"/>
        <v>0</v>
      </c>
      <c r="R868" s="332"/>
      <c r="S868" s="37" t="str">
        <f t="shared" ca="1" si="408"/>
        <v/>
      </c>
      <c r="T868" s="41" t="str">
        <f t="shared" ca="1" si="409"/>
        <v/>
      </c>
      <c r="U868" s="39" t="str">
        <f t="shared" si="398"/>
        <v/>
      </c>
      <c r="V868" s="39" t="str">
        <f t="shared" ca="1" si="419"/>
        <v/>
      </c>
      <c r="W868" s="39">
        <f t="shared" ca="1" si="399"/>
        <v>0</v>
      </c>
      <c r="X868" s="40"/>
      <c r="Y868" s="39">
        <f t="shared" ca="1" si="420"/>
        <v>0</v>
      </c>
      <c r="Z868" s="327"/>
      <c r="AA868" s="37" t="str">
        <f t="shared" ca="1" si="410"/>
        <v/>
      </c>
      <c r="AB868" s="41" t="str">
        <f t="shared" ca="1" si="411"/>
        <v/>
      </c>
      <c r="AC868" s="39" t="str">
        <f t="shared" si="400"/>
        <v/>
      </c>
      <c r="AD868" s="39" t="str">
        <f t="shared" ca="1" si="421"/>
        <v/>
      </c>
      <c r="AE868" s="39" t="str">
        <f t="shared" ca="1" si="412"/>
        <v/>
      </c>
      <c r="AF868" s="40"/>
      <c r="AG868" s="39">
        <f t="shared" ca="1" si="422"/>
        <v>0</v>
      </c>
      <c r="AH868" s="339"/>
      <c r="AI868" s="37" t="str">
        <f t="shared" ca="1" si="413"/>
        <v/>
      </c>
      <c r="AJ868" s="41" t="str">
        <f t="shared" ca="1" si="414"/>
        <v/>
      </c>
      <c r="AK868" s="39" t="str">
        <f t="shared" si="401"/>
        <v/>
      </c>
      <c r="AL868" s="39" t="str">
        <f t="shared" ca="1" si="423"/>
        <v/>
      </c>
      <c r="AM868" s="39" t="str">
        <f t="shared" ca="1" si="415"/>
        <v/>
      </c>
      <c r="AN868" s="40"/>
      <c r="AO868" s="39">
        <f t="shared" ca="1" si="424"/>
        <v>0</v>
      </c>
      <c r="AP868" s="339"/>
      <c r="AW868" s="329"/>
      <c r="BI868" s="329"/>
      <c r="BJ868" s="329"/>
      <c r="BK868" s="329"/>
      <c r="BL868" s="329"/>
      <c r="BM868" s="329"/>
      <c r="BN868" s="329"/>
      <c r="BO868" s="329"/>
      <c r="BP868" s="329"/>
      <c r="BQ868" s="329"/>
      <c r="BR868" s="329"/>
      <c r="BS868" s="329"/>
      <c r="BT868" s="329"/>
      <c r="BU868" s="329"/>
      <c r="BV868" s="329"/>
      <c r="BW868" s="325"/>
      <c r="BX868" s="325"/>
      <c r="BY868" s="325"/>
      <c r="BZ868" s="325"/>
      <c r="CA868" s="325"/>
      <c r="CB868" s="325"/>
      <c r="CC868" s="325"/>
      <c r="CD868" s="325"/>
      <c r="CE868" s="325"/>
      <c r="CF868" s="325"/>
      <c r="CG868" s="325"/>
      <c r="CH868" s="325"/>
      <c r="CI868" s="325"/>
      <c r="CJ868" s="325"/>
      <c r="CK868" s="325"/>
      <c r="CL868" s="325"/>
      <c r="CM868" s="325"/>
      <c r="CN868" s="325"/>
      <c r="CO868" s="325"/>
      <c r="CP868" s="325"/>
      <c r="CQ868" s="325"/>
      <c r="CR868" s="325"/>
      <c r="CS868" s="325"/>
      <c r="CT868" s="325"/>
      <c r="CU868" s="325"/>
      <c r="CV868" s="325"/>
      <c r="CW868" s="325"/>
      <c r="CX868" s="325"/>
    </row>
    <row r="869" spans="1:102" s="36" customFormat="1" ht="15" hidden="1" customHeight="1">
      <c r="A869" s="329"/>
      <c r="B869" s="37" t="str">
        <f t="shared" ca="1" si="402"/>
        <v/>
      </c>
      <c r="C869" s="41" t="str">
        <f t="shared" ca="1" si="403"/>
        <v/>
      </c>
      <c r="D869" s="39" t="str">
        <f t="shared" ca="1" si="404"/>
        <v/>
      </c>
      <c r="E869" s="39" t="str">
        <f t="shared" ca="1" si="416"/>
        <v/>
      </c>
      <c r="F869" s="39" t="str">
        <f t="shared" ca="1" si="405"/>
        <v/>
      </c>
      <c r="G869" s="101"/>
      <c r="H869" s="39">
        <f t="shared" ca="1" si="396"/>
        <v>0</v>
      </c>
      <c r="J869" s="332"/>
      <c r="K869" s="37" t="str">
        <f t="shared" ca="1" si="406"/>
        <v/>
      </c>
      <c r="L869" s="41" t="str">
        <f t="shared" ca="1" si="407"/>
        <v/>
      </c>
      <c r="M869" s="39" t="str">
        <f t="shared" si="397"/>
        <v/>
      </c>
      <c r="N869" s="39" t="str">
        <f t="shared" ca="1" si="417"/>
        <v/>
      </c>
      <c r="O869" s="39">
        <f ca="1">ROUND(Q868*$O$5/payments_per_year,2)</f>
        <v>0</v>
      </c>
      <c r="P869" s="101"/>
      <c r="Q869" s="39">
        <f t="shared" ca="1" si="418"/>
        <v>0</v>
      </c>
      <c r="R869" s="332"/>
      <c r="S869" s="37" t="str">
        <f t="shared" ca="1" si="408"/>
        <v/>
      </c>
      <c r="T869" s="41" t="str">
        <f t="shared" ca="1" si="409"/>
        <v/>
      </c>
      <c r="U869" s="39" t="str">
        <f t="shared" si="398"/>
        <v/>
      </c>
      <c r="V869" s="39" t="str">
        <f t="shared" ca="1" si="419"/>
        <v/>
      </c>
      <c r="W869" s="39">
        <f t="shared" ca="1" si="399"/>
        <v>0</v>
      </c>
      <c r="X869" s="40"/>
      <c r="Y869" s="39">
        <f t="shared" ca="1" si="420"/>
        <v>0</v>
      </c>
      <c r="Z869" s="327"/>
      <c r="AA869" s="37" t="str">
        <f t="shared" ca="1" si="410"/>
        <v/>
      </c>
      <c r="AB869" s="41" t="str">
        <f t="shared" ca="1" si="411"/>
        <v/>
      </c>
      <c r="AC869" s="39" t="str">
        <f t="shared" si="400"/>
        <v/>
      </c>
      <c r="AD869" s="39" t="str">
        <f t="shared" ca="1" si="421"/>
        <v/>
      </c>
      <c r="AE869" s="39" t="str">
        <f t="shared" ca="1" si="412"/>
        <v/>
      </c>
      <c r="AF869" s="40"/>
      <c r="AG869" s="39">
        <f t="shared" ca="1" si="422"/>
        <v>0</v>
      </c>
      <c r="AH869" s="339"/>
      <c r="AI869" s="37" t="str">
        <f t="shared" ca="1" si="413"/>
        <v/>
      </c>
      <c r="AJ869" s="41" t="str">
        <f t="shared" ca="1" si="414"/>
        <v/>
      </c>
      <c r="AK869" s="39" t="str">
        <f t="shared" si="401"/>
        <v/>
      </c>
      <c r="AL869" s="39" t="str">
        <f t="shared" ca="1" si="423"/>
        <v/>
      </c>
      <c r="AM869" s="39" t="str">
        <f t="shared" ca="1" si="415"/>
        <v/>
      </c>
      <c r="AN869" s="40"/>
      <c r="AO869" s="39">
        <f t="shared" ca="1" si="424"/>
        <v>0</v>
      </c>
      <c r="AP869" s="339"/>
      <c r="AW869" s="329"/>
      <c r="BI869" s="329"/>
      <c r="BJ869" s="329"/>
      <c r="BK869" s="329"/>
      <c r="BL869" s="329"/>
      <c r="BM869" s="329"/>
      <c r="BN869" s="329"/>
      <c r="BO869" s="329"/>
      <c r="BP869" s="329"/>
      <c r="BQ869" s="329"/>
      <c r="BR869" s="329"/>
      <c r="BS869" s="329"/>
      <c r="BT869" s="329"/>
      <c r="BU869" s="329"/>
      <c r="BV869" s="329"/>
      <c r="BW869" s="325"/>
      <c r="BX869" s="325"/>
      <c r="BY869" s="325"/>
      <c r="BZ869" s="325"/>
      <c r="CA869" s="325"/>
      <c r="CB869" s="325"/>
      <c r="CC869" s="325"/>
      <c r="CD869" s="325"/>
      <c r="CE869" s="325"/>
      <c r="CF869" s="325"/>
      <c r="CG869" s="325"/>
      <c r="CH869" s="325"/>
      <c r="CI869" s="325"/>
      <c r="CJ869" s="325"/>
      <c r="CK869" s="325"/>
      <c r="CL869" s="325"/>
      <c r="CM869" s="325"/>
      <c r="CN869" s="325"/>
      <c r="CO869" s="325"/>
      <c r="CP869" s="325"/>
      <c r="CQ869" s="325"/>
      <c r="CR869" s="325"/>
      <c r="CS869" s="325"/>
      <c r="CT869" s="325"/>
      <c r="CU869" s="325"/>
      <c r="CV869" s="325"/>
      <c r="CW869" s="325"/>
      <c r="CX869" s="325"/>
    </row>
    <row r="870" spans="1:102" s="36" customFormat="1" ht="15" hidden="1" customHeight="1">
      <c r="A870" s="329"/>
      <c r="B870" s="37" t="str">
        <f t="shared" ca="1" si="402"/>
        <v/>
      </c>
      <c r="C870" s="41" t="str">
        <f t="shared" ca="1" si="403"/>
        <v/>
      </c>
      <c r="D870" s="39" t="str">
        <f t="shared" ca="1" si="404"/>
        <v/>
      </c>
      <c r="E870" s="39" t="str">
        <f t="shared" ca="1" si="416"/>
        <v/>
      </c>
      <c r="F870" s="39" t="str">
        <f t="shared" ca="1" si="405"/>
        <v/>
      </c>
      <c r="G870" s="101"/>
      <c r="H870" s="39">
        <f t="shared" ca="1" si="396"/>
        <v>0</v>
      </c>
      <c r="J870" s="332"/>
      <c r="K870" s="37" t="str">
        <f t="shared" ca="1" si="406"/>
        <v/>
      </c>
      <c r="L870" s="41" t="str">
        <f t="shared" ca="1" si="407"/>
        <v/>
      </c>
      <c r="M870" s="39" t="str">
        <f t="shared" si="397"/>
        <v/>
      </c>
      <c r="N870" s="39" t="str">
        <f t="shared" ca="1" si="417"/>
        <v/>
      </c>
      <c r="O870" s="39" t="str">
        <f ca="1">IF(L870="","",ROUND(Q869*$O$5/payments_per_year,2))</f>
        <v/>
      </c>
      <c r="P870" s="101"/>
      <c r="Q870" s="39">
        <f t="shared" ca="1" si="418"/>
        <v>0</v>
      </c>
      <c r="R870" s="332"/>
      <c r="S870" s="37" t="str">
        <f t="shared" ca="1" si="408"/>
        <v/>
      </c>
      <c r="T870" s="41" t="str">
        <f t="shared" ca="1" si="409"/>
        <v/>
      </c>
      <c r="U870" s="39" t="str">
        <f t="shared" si="398"/>
        <v/>
      </c>
      <c r="V870" s="39" t="str">
        <f t="shared" ca="1" si="419"/>
        <v/>
      </c>
      <c r="W870" s="39">
        <f t="shared" ca="1" si="399"/>
        <v>0</v>
      </c>
      <c r="X870" s="40"/>
      <c r="Y870" s="39">
        <f t="shared" ca="1" si="420"/>
        <v>0</v>
      </c>
      <c r="Z870" s="327"/>
      <c r="AA870" s="37" t="str">
        <f t="shared" ca="1" si="410"/>
        <v/>
      </c>
      <c r="AB870" s="41" t="str">
        <f t="shared" ca="1" si="411"/>
        <v/>
      </c>
      <c r="AC870" s="39" t="str">
        <f t="shared" si="400"/>
        <v/>
      </c>
      <c r="AD870" s="39" t="str">
        <f t="shared" ca="1" si="421"/>
        <v/>
      </c>
      <c r="AE870" s="39" t="str">
        <f t="shared" ca="1" si="412"/>
        <v/>
      </c>
      <c r="AF870" s="40"/>
      <c r="AG870" s="39">
        <f t="shared" ca="1" si="422"/>
        <v>0</v>
      </c>
      <c r="AH870" s="339"/>
      <c r="AI870" s="37" t="str">
        <f t="shared" ca="1" si="413"/>
        <v/>
      </c>
      <c r="AJ870" s="41" t="str">
        <f t="shared" ca="1" si="414"/>
        <v/>
      </c>
      <c r="AK870" s="39" t="str">
        <f t="shared" si="401"/>
        <v/>
      </c>
      <c r="AL870" s="39" t="str">
        <f t="shared" ca="1" si="423"/>
        <v/>
      </c>
      <c r="AM870" s="39" t="str">
        <f t="shared" ca="1" si="415"/>
        <v/>
      </c>
      <c r="AN870" s="40"/>
      <c r="AO870" s="39">
        <f t="shared" ca="1" si="424"/>
        <v>0</v>
      </c>
      <c r="AP870" s="339"/>
      <c r="AW870" s="329"/>
      <c r="BI870" s="329"/>
      <c r="BJ870" s="329"/>
      <c r="BK870" s="329"/>
      <c r="BL870" s="329"/>
      <c r="BM870" s="329"/>
      <c r="BN870" s="329"/>
      <c r="BO870" s="329"/>
      <c r="BP870" s="329"/>
      <c r="BQ870" s="329"/>
      <c r="BR870" s="329"/>
      <c r="BS870" s="329"/>
      <c r="BT870" s="329"/>
      <c r="BU870" s="329"/>
      <c r="BV870" s="329"/>
      <c r="BW870" s="325"/>
      <c r="BX870" s="325"/>
      <c r="BY870" s="325"/>
      <c r="BZ870" s="325"/>
      <c r="CA870" s="325"/>
      <c r="CB870" s="325"/>
      <c r="CC870" s="325"/>
      <c r="CD870" s="325"/>
      <c r="CE870" s="325"/>
      <c r="CF870" s="325"/>
      <c r="CG870" s="325"/>
      <c r="CH870" s="325"/>
      <c r="CI870" s="325"/>
      <c r="CJ870" s="325"/>
      <c r="CK870" s="325"/>
      <c r="CL870" s="325"/>
      <c r="CM870" s="325"/>
      <c r="CN870" s="325"/>
      <c r="CO870" s="325"/>
      <c r="CP870" s="325"/>
      <c r="CQ870" s="325"/>
      <c r="CR870" s="325"/>
      <c r="CS870" s="325"/>
      <c r="CT870" s="325"/>
      <c r="CU870" s="325"/>
      <c r="CV870" s="325"/>
      <c r="CW870" s="325"/>
      <c r="CX870" s="325"/>
    </row>
    <row r="871" spans="1:102" s="36" customFormat="1" ht="15" hidden="1" customHeight="1">
      <c r="A871" s="329"/>
      <c r="B871" s="37" t="str">
        <f t="shared" ca="1" si="402"/>
        <v/>
      </c>
      <c r="C871" s="41" t="str">
        <f t="shared" ca="1" si="403"/>
        <v/>
      </c>
      <c r="D871" s="39" t="str">
        <f t="shared" ca="1" si="404"/>
        <v/>
      </c>
      <c r="E871" s="39" t="str">
        <f t="shared" ca="1" si="416"/>
        <v/>
      </c>
      <c r="F871" s="39" t="str">
        <f t="shared" ca="1" si="405"/>
        <v/>
      </c>
      <c r="G871" s="101"/>
      <c r="H871" s="39">
        <f t="shared" ca="1" si="396"/>
        <v>0</v>
      </c>
      <c r="J871" s="332"/>
      <c r="K871" s="37" t="str">
        <f t="shared" ca="1" si="406"/>
        <v/>
      </c>
      <c r="L871" s="41" t="str">
        <f t="shared" ca="1" si="407"/>
        <v/>
      </c>
      <c r="M871" s="39" t="str">
        <f t="shared" si="397"/>
        <v/>
      </c>
      <c r="N871" s="39" t="str">
        <f t="shared" ca="1" si="417"/>
        <v/>
      </c>
      <c r="O871" s="39">
        <f ca="1">ROUND(Q870*$O$5/payments_per_year,2)</f>
        <v>0</v>
      </c>
      <c r="P871" s="101"/>
      <c r="Q871" s="39">
        <f t="shared" ca="1" si="418"/>
        <v>0</v>
      </c>
      <c r="R871" s="332"/>
      <c r="S871" s="37" t="str">
        <f t="shared" ca="1" si="408"/>
        <v/>
      </c>
      <c r="T871" s="41" t="str">
        <f t="shared" ca="1" si="409"/>
        <v/>
      </c>
      <c r="U871" s="39" t="str">
        <f t="shared" si="398"/>
        <v/>
      </c>
      <c r="V871" s="39" t="str">
        <f t="shared" ca="1" si="419"/>
        <v/>
      </c>
      <c r="W871" s="39">
        <f t="shared" ca="1" si="399"/>
        <v>0</v>
      </c>
      <c r="X871" s="40"/>
      <c r="Y871" s="39">
        <f t="shared" ca="1" si="420"/>
        <v>0</v>
      </c>
      <c r="Z871" s="327"/>
      <c r="AA871" s="37" t="str">
        <f t="shared" ca="1" si="410"/>
        <v/>
      </c>
      <c r="AB871" s="41" t="str">
        <f t="shared" ca="1" si="411"/>
        <v/>
      </c>
      <c r="AC871" s="39" t="str">
        <f t="shared" si="400"/>
        <v/>
      </c>
      <c r="AD871" s="39" t="str">
        <f t="shared" ca="1" si="421"/>
        <v/>
      </c>
      <c r="AE871" s="39" t="str">
        <f t="shared" ca="1" si="412"/>
        <v/>
      </c>
      <c r="AF871" s="40"/>
      <c r="AG871" s="39">
        <f t="shared" ca="1" si="422"/>
        <v>0</v>
      </c>
      <c r="AH871" s="339"/>
      <c r="AI871" s="37" t="str">
        <f t="shared" ca="1" si="413"/>
        <v/>
      </c>
      <c r="AJ871" s="41" t="str">
        <f t="shared" ca="1" si="414"/>
        <v/>
      </c>
      <c r="AK871" s="39" t="str">
        <f t="shared" si="401"/>
        <v/>
      </c>
      <c r="AL871" s="39" t="str">
        <f t="shared" ca="1" si="423"/>
        <v/>
      </c>
      <c r="AM871" s="39" t="str">
        <f t="shared" ca="1" si="415"/>
        <v/>
      </c>
      <c r="AN871" s="40"/>
      <c r="AO871" s="39">
        <f t="shared" ca="1" si="424"/>
        <v>0</v>
      </c>
      <c r="AP871" s="339"/>
      <c r="AW871" s="329"/>
      <c r="BI871" s="329"/>
      <c r="BJ871" s="329"/>
      <c r="BK871" s="329"/>
      <c r="BL871" s="329"/>
      <c r="BM871" s="329"/>
      <c r="BN871" s="329"/>
      <c r="BO871" s="329"/>
      <c r="BP871" s="329"/>
      <c r="BQ871" s="329"/>
      <c r="BR871" s="329"/>
      <c r="BS871" s="329"/>
      <c r="BT871" s="329"/>
      <c r="BU871" s="329"/>
      <c r="BV871" s="329"/>
      <c r="BW871" s="325"/>
      <c r="BX871" s="325"/>
      <c r="BY871" s="325"/>
      <c r="BZ871" s="325"/>
      <c r="CA871" s="325"/>
      <c r="CB871" s="325"/>
      <c r="CC871" s="325"/>
      <c r="CD871" s="325"/>
      <c r="CE871" s="325"/>
      <c r="CF871" s="325"/>
      <c r="CG871" s="325"/>
      <c r="CH871" s="325"/>
      <c r="CI871" s="325"/>
      <c r="CJ871" s="325"/>
      <c r="CK871" s="325"/>
      <c r="CL871" s="325"/>
      <c r="CM871" s="325"/>
      <c r="CN871" s="325"/>
      <c r="CO871" s="325"/>
      <c r="CP871" s="325"/>
      <c r="CQ871" s="325"/>
      <c r="CR871" s="325"/>
      <c r="CS871" s="325"/>
      <c r="CT871" s="325"/>
      <c r="CU871" s="325"/>
      <c r="CV871" s="325"/>
      <c r="CW871" s="325"/>
      <c r="CX871" s="325"/>
    </row>
    <row r="872" spans="1:102" s="36" customFormat="1" ht="15" hidden="1" customHeight="1">
      <c r="A872" s="329"/>
      <c r="B872" s="37" t="str">
        <f t="shared" ca="1" si="402"/>
        <v/>
      </c>
      <c r="C872" s="41" t="str">
        <f t="shared" ca="1" si="403"/>
        <v/>
      </c>
      <c r="D872" s="39" t="str">
        <f t="shared" ca="1" si="404"/>
        <v/>
      </c>
      <c r="E872" s="39" t="str">
        <f t="shared" ca="1" si="416"/>
        <v/>
      </c>
      <c r="F872" s="39" t="str">
        <f t="shared" ca="1" si="405"/>
        <v/>
      </c>
      <c r="G872" s="101"/>
      <c r="H872" s="39">
        <f t="shared" ca="1" si="396"/>
        <v>0</v>
      </c>
      <c r="J872" s="332"/>
      <c r="K872" s="37" t="str">
        <f t="shared" ca="1" si="406"/>
        <v/>
      </c>
      <c r="L872" s="41" t="str">
        <f t="shared" ca="1" si="407"/>
        <v/>
      </c>
      <c r="M872" s="39" t="str">
        <f t="shared" si="397"/>
        <v/>
      </c>
      <c r="N872" s="39" t="str">
        <f t="shared" ca="1" si="417"/>
        <v/>
      </c>
      <c r="O872" s="39" t="str">
        <f ca="1">IF(L872="","",ROUND(Q871*$O$5/payments_per_year,2))</f>
        <v/>
      </c>
      <c r="P872" s="101"/>
      <c r="Q872" s="39">
        <f t="shared" ca="1" si="418"/>
        <v>0</v>
      </c>
      <c r="R872" s="332"/>
      <c r="S872" s="37" t="str">
        <f t="shared" ca="1" si="408"/>
        <v/>
      </c>
      <c r="T872" s="41" t="str">
        <f t="shared" ca="1" si="409"/>
        <v/>
      </c>
      <c r="U872" s="39" t="str">
        <f t="shared" si="398"/>
        <v/>
      </c>
      <c r="V872" s="39" t="str">
        <f t="shared" ca="1" si="419"/>
        <v/>
      </c>
      <c r="W872" s="39">
        <f t="shared" ca="1" si="399"/>
        <v>0</v>
      </c>
      <c r="X872" s="40"/>
      <c r="Y872" s="39">
        <f t="shared" ca="1" si="420"/>
        <v>0</v>
      </c>
      <c r="Z872" s="327"/>
      <c r="AA872" s="37" t="str">
        <f t="shared" ca="1" si="410"/>
        <v/>
      </c>
      <c r="AB872" s="41" t="str">
        <f t="shared" ca="1" si="411"/>
        <v/>
      </c>
      <c r="AC872" s="39" t="str">
        <f t="shared" si="400"/>
        <v/>
      </c>
      <c r="AD872" s="39" t="str">
        <f t="shared" ca="1" si="421"/>
        <v/>
      </c>
      <c r="AE872" s="39" t="str">
        <f t="shared" ca="1" si="412"/>
        <v/>
      </c>
      <c r="AF872" s="40"/>
      <c r="AG872" s="39">
        <f t="shared" ca="1" si="422"/>
        <v>0</v>
      </c>
      <c r="AH872" s="339"/>
      <c r="AI872" s="37" t="str">
        <f t="shared" ca="1" si="413"/>
        <v/>
      </c>
      <c r="AJ872" s="41" t="str">
        <f t="shared" ca="1" si="414"/>
        <v/>
      </c>
      <c r="AK872" s="39" t="str">
        <f t="shared" si="401"/>
        <v/>
      </c>
      <c r="AL872" s="39" t="str">
        <f t="shared" ca="1" si="423"/>
        <v/>
      </c>
      <c r="AM872" s="39" t="str">
        <f t="shared" ca="1" si="415"/>
        <v/>
      </c>
      <c r="AN872" s="40"/>
      <c r="AO872" s="39">
        <f t="shared" ca="1" si="424"/>
        <v>0</v>
      </c>
      <c r="AP872" s="339"/>
      <c r="AW872" s="329"/>
      <c r="BI872" s="329"/>
      <c r="BJ872" s="329"/>
      <c r="BK872" s="329"/>
      <c r="BL872" s="329"/>
      <c r="BM872" s="329"/>
      <c r="BN872" s="329"/>
      <c r="BO872" s="329"/>
      <c r="BP872" s="329"/>
      <c r="BQ872" s="329"/>
      <c r="BR872" s="329"/>
      <c r="BS872" s="329"/>
      <c r="BT872" s="329"/>
      <c r="BU872" s="329"/>
      <c r="BV872" s="329"/>
      <c r="BW872" s="325"/>
      <c r="BX872" s="325"/>
      <c r="BY872" s="325"/>
      <c r="BZ872" s="325"/>
      <c r="CA872" s="325"/>
      <c r="CB872" s="325"/>
      <c r="CC872" s="325"/>
      <c r="CD872" s="325"/>
      <c r="CE872" s="325"/>
      <c r="CF872" s="325"/>
      <c r="CG872" s="325"/>
      <c r="CH872" s="325"/>
      <c r="CI872" s="325"/>
      <c r="CJ872" s="325"/>
      <c r="CK872" s="325"/>
      <c r="CL872" s="325"/>
      <c r="CM872" s="325"/>
      <c r="CN872" s="325"/>
      <c r="CO872" s="325"/>
      <c r="CP872" s="325"/>
      <c r="CQ872" s="325"/>
      <c r="CR872" s="325"/>
      <c r="CS872" s="325"/>
      <c r="CT872" s="325"/>
      <c r="CU872" s="325"/>
      <c r="CV872" s="325"/>
      <c r="CW872" s="325"/>
      <c r="CX872" s="325"/>
    </row>
    <row r="873" spans="1:102" s="36" customFormat="1" ht="15" hidden="1" customHeight="1">
      <c r="A873" s="329"/>
      <c r="B873" s="37" t="str">
        <f t="shared" ca="1" si="402"/>
        <v/>
      </c>
      <c r="C873" s="41" t="str">
        <f t="shared" ca="1" si="403"/>
        <v/>
      </c>
      <c r="D873" s="39" t="str">
        <f t="shared" ca="1" si="404"/>
        <v/>
      </c>
      <c r="E873" s="39" t="str">
        <f t="shared" ca="1" si="416"/>
        <v/>
      </c>
      <c r="F873" s="39" t="str">
        <f t="shared" ca="1" si="405"/>
        <v/>
      </c>
      <c r="G873" s="101"/>
      <c r="H873" s="39">
        <f t="shared" ca="1" si="396"/>
        <v>0</v>
      </c>
      <c r="J873" s="332"/>
      <c r="K873" s="37" t="str">
        <f t="shared" ca="1" si="406"/>
        <v/>
      </c>
      <c r="L873" s="41" t="str">
        <f t="shared" ca="1" si="407"/>
        <v/>
      </c>
      <c r="M873" s="39" t="str">
        <f t="shared" si="397"/>
        <v/>
      </c>
      <c r="N873" s="39" t="str">
        <f t="shared" ca="1" si="417"/>
        <v/>
      </c>
      <c r="O873" s="39">
        <f ca="1">ROUND(Q872*$O$5/payments_per_year,2)</f>
        <v>0</v>
      </c>
      <c r="P873" s="101"/>
      <c r="Q873" s="39">
        <f t="shared" ca="1" si="418"/>
        <v>0</v>
      </c>
      <c r="R873" s="332"/>
      <c r="S873" s="37" t="str">
        <f t="shared" ca="1" si="408"/>
        <v/>
      </c>
      <c r="T873" s="41" t="str">
        <f t="shared" ca="1" si="409"/>
        <v/>
      </c>
      <c r="U873" s="39" t="str">
        <f t="shared" si="398"/>
        <v/>
      </c>
      <c r="V873" s="39" t="str">
        <f t="shared" ca="1" si="419"/>
        <v/>
      </c>
      <c r="W873" s="39">
        <f t="shared" ca="1" si="399"/>
        <v>0</v>
      </c>
      <c r="X873" s="40"/>
      <c r="Y873" s="39">
        <f t="shared" ca="1" si="420"/>
        <v>0</v>
      </c>
      <c r="Z873" s="327"/>
      <c r="AA873" s="37" t="str">
        <f t="shared" ca="1" si="410"/>
        <v/>
      </c>
      <c r="AB873" s="41" t="str">
        <f t="shared" ca="1" si="411"/>
        <v/>
      </c>
      <c r="AC873" s="39" t="str">
        <f t="shared" si="400"/>
        <v/>
      </c>
      <c r="AD873" s="39" t="str">
        <f t="shared" ca="1" si="421"/>
        <v/>
      </c>
      <c r="AE873" s="39" t="str">
        <f t="shared" ca="1" si="412"/>
        <v/>
      </c>
      <c r="AF873" s="40"/>
      <c r="AG873" s="39">
        <f t="shared" ca="1" si="422"/>
        <v>0</v>
      </c>
      <c r="AH873" s="339"/>
      <c r="AI873" s="37" t="str">
        <f t="shared" ca="1" si="413"/>
        <v/>
      </c>
      <c r="AJ873" s="41" t="str">
        <f t="shared" ca="1" si="414"/>
        <v/>
      </c>
      <c r="AK873" s="39" t="str">
        <f t="shared" si="401"/>
        <v/>
      </c>
      <c r="AL873" s="39" t="str">
        <f t="shared" ca="1" si="423"/>
        <v/>
      </c>
      <c r="AM873" s="39" t="str">
        <f t="shared" ca="1" si="415"/>
        <v/>
      </c>
      <c r="AN873" s="40"/>
      <c r="AO873" s="39">
        <f t="shared" ca="1" si="424"/>
        <v>0</v>
      </c>
      <c r="AP873" s="339"/>
      <c r="AW873" s="329"/>
      <c r="BI873" s="329"/>
      <c r="BJ873" s="329"/>
      <c r="BK873" s="329"/>
      <c r="BL873" s="329"/>
      <c r="BM873" s="329"/>
      <c r="BN873" s="329"/>
      <c r="BO873" s="329"/>
      <c r="BP873" s="329"/>
      <c r="BQ873" s="329"/>
      <c r="BR873" s="329"/>
      <c r="BS873" s="329"/>
      <c r="BT873" s="329"/>
      <c r="BU873" s="329"/>
      <c r="BV873" s="329"/>
      <c r="BW873" s="325"/>
      <c r="BX873" s="325"/>
      <c r="BY873" s="325"/>
      <c r="BZ873" s="325"/>
      <c r="CA873" s="325"/>
      <c r="CB873" s="325"/>
      <c r="CC873" s="325"/>
      <c r="CD873" s="325"/>
      <c r="CE873" s="325"/>
      <c r="CF873" s="325"/>
      <c r="CG873" s="325"/>
      <c r="CH873" s="325"/>
      <c r="CI873" s="325"/>
      <c r="CJ873" s="325"/>
      <c r="CK873" s="325"/>
      <c r="CL873" s="325"/>
      <c r="CM873" s="325"/>
      <c r="CN873" s="325"/>
      <c r="CO873" s="325"/>
      <c r="CP873" s="325"/>
      <c r="CQ873" s="325"/>
      <c r="CR873" s="325"/>
      <c r="CS873" s="325"/>
      <c r="CT873" s="325"/>
      <c r="CU873" s="325"/>
      <c r="CV873" s="325"/>
      <c r="CW873" s="325"/>
      <c r="CX873" s="325"/>
    </row>
    <row r="874" spans="1:102" s="36" customFormat="1" ht="15" hidden="1" customHeight="1">
      <c r="A874" s="329"/>
      <c r="B874" s="37" t="str">
        <f t="shared" ca="1" si="402"/>
        <v/>
      </c>
      <c r="C874" s="41" t="str">
        <f t="shared" ca="1" si="403"/>
        <v/>
      </c>
      <c r="D874" s="39" t="str">
        <f t="shared" ca="1" si="404"/>
        <v/>
      </c>
      <c r="E874" s="39" t="str">
        <f t="shared" ca="1" si="416"/>
        <v/>
      </c>
      <c r="F874" s="39" t="str">
        <f t="shared" ca="1" si="405"/>
        <v/>
      </c>
      <c r="G874" s="101"/>
      <c r="H874" s="39">
        <f t="shared" ca="1" si="396"/>
        <v>0</v>
      </c>
      <c r="J874" s="332"/>
      <c r="K874" s="37" t="str">
        <f t="shared" ca="1" si="406"/>
        <v/>
      </c>
      <c r="L874" s="41" t="str">
        <f t="shared" ca="1" si="407"/>
        <v/>
      </c>
      <c r="M874" s="39" t="str">
        <f t="shared" si="397"/>
        <v/>
      </c>
      <c r="N874" s="39" t="str">
        <f t="shared" ca="1" si="417"/>
        <v/>
      </c>
      <c r="O874" s="39" t="str">
        <f ca="1">IF(L874="","",ROUND(Q873*$O$5/payments_per_year,2))</f>
        <v/>
      </c>
      <c r="P874" s="101"/>
      <c r="Q874" s="39">
        <f t="shared" ca="1" si="418"/>
        <v>0</v>
      </c>
      <c r="R874" s="332"/>
      <c r="S874" s="37" t="str">
        <f t="shared" ca="1" si="408"/>
        <v/>
      </c>
      <c r="T874" s="41" t="str">
        <f t="shared" ca="1" si="409"/>
        <v/>
      </c>
      <c r="U874" s="39" t="str">
        <f t="shared" si="398"/>
        <v/>
      </c>
      <c r="V874" s="39" t="str">
        <f t="shared" ca="1" si="419"/>
        <v/>
      </c>
      <c r="W874" s="39">
        <f t="shared" ca="1" si="399"/>
        <v>0</v>
      </c>
      <c r="X874" s="40"/>
      <c r="Y874" s="39">
        <f t="shared" ca="1" si="420"/>
        <v>0</v>
      </c>
      <c r="Z874" s="327"/>
      <c r="AA874" s="37" t="str">
        <f t="shared" ca="1" si="410"/>
        <v/>
      </c>
      <c r="AB874" s="41" t="str">
        <f t="shared" ca="1" si="411"/>
        <v/>
      </c>
      <c r="AC874" s="39" t="str">
        <f t="shared" si="400"/>
        <v/>
      </c>
      <c r="AD874" s="39" t="str">
        <f t="shared" ca="1" si="421"/>
        <v/>
      </c>
      <c r="AE874" s="39" t="str">
        <f t="shared" ca="1" si="412"/>
        <v/>
      </c>
      <c r="AF874" s="40"/>
      <c r="AG874" s="39">
        <f t="shared" ca="1" si="422"/>
        <v>0</v>
      </c>
      <c r="AH874" s="339"/>
      <c r="AI874" s="37" t="str">
        <f t="shared" ca="1" si="413"/>
        <v/>
      </c>
      <c r="AJ874" s="41" t="str">
        <f t="shared" ca="1" si="414"/>
        <v/>
      </c>
      <c r="AK874" s="39" t="str">
        <f t="shared" si="401"/>
        <v/>
      </c>
      <c r="AL874" s="39" t="str">
        <f t="shared" ca="1" si="423"/>
        <v/>
      </c>
      <c r="AM874" s="39" t="str">
        <f t="shared" ca="1" si="415"/>
        <v/>
      </c>
      <c r="AN874" s="40"/>
      <c r="AO874" s="39">
        <f t="shared" ca="1" si="424"/>
        <v>0</v>
      </c>
      <c r="AP874" s="339"/>
      <c r="AW874" s="329"/>
      <c r="BI874" s="329"/>
      <c r="BJ874" s="329"/>
      <c r="BK874" s="329"/>
      <c r="BL874" s="329"/>
      <c r="BM874" s="329"/>
      <c r="BN874" s="329"/>
      <c r="BO874" s="329"/>
      <c r="BP874" s="329"/>
      <c r="BQ874" s="329"/>
      <c r="BR874" s="329"/>
      <c r="BS874" s="329"/>
      <c r="BT874" s="329"/>
      <c r="BU874" s="329"/>
      <c r="BV874" s="329"/>
      <c r="BW874" s="325"/>
      <c r="BX874" s="325"/>
      <c r="BY874" s="325"/>
      <c r="BZ874" s="325"/>
      <c r="CA874" s="325"/>
      <c r="CB874" s="325"/>
      <c r="CC874" s="325"/>
      <c r="CD874" s="325"/>
      <c r="CE874" s="325"/>
      <c r="CF874" s="325"/>
      <c r="CG874" s="325"/>
      <c r="CH874" s="325"/>
      <c r="CI874" s="325"/>
      <c r="CJ874" s="325"/>
      <c r="CK874" s="325"/>
      <c r="CL874" s="325"/>
      <c r="CM874" s="325"/>
      <c r="CN874" s="325"/>
      <c r="CO874" s="325"/>
      <c r="CP874" s="325"/>
      <c r="CQ874" s="325"/>
      <c r="CR874" s="325"/>
      <c r="CS874" s="325"/>
      <c r="CT874" s="325"/>
      <c r="CU874" s="325"/>
      <c r="CV874" s="325"/>
      <c r="CW874" s="325"/>
      <c r="CX874" s="325"/>
    </row>
    <row r="875" spans="1:102" s="36" customFormat="1" ht="15" hidden="1" customHeight="1">
      <c r="A875" s="329"/>
      <c r="B875" s="37" t="str">
        <f t="shared" ca="1" si="402"/>
        <v/>
      </c>
      <c r="C875" s="41" t="str">
        <f t="shared" ca="1" si="403"/>
        <v/>
      </c>
      <c r="D875" s="39" t="str">
        <f t="shared" ca="1" si="404"/>
        <v/>
      </c>
      <c r="E875" s="39" t="str">
        <f t="shared" ca="1" si="416"/>
        <v/>
      </c>
      <c r="F875" s="39" t="str">
        <f t="shared" ca="1" si="405"/>
        <v/>
      </c>
      <c r="G875" s="101"/>
      <c r="H875" s="39">
        <f t="shared" ca="1" si="396"/>
        <v>0</v>
      </c>
      <c r="J875" s="332"/>
      <c r="K875" s="37" t="str">
        <f t="shared" ca="1" si="406"/>
        <v/>
      </c>
      <c r="L875" s="41" t="str">
        <f t="shared" ca="1" si="407"/>
        <v/>
      </c>
      <c r="M875" s="39" t="str">
        <f t="shared" si="397"/>
        <v/>
      </c>
      <c r="N875" s="39" t="str">
        <f t="shared" ca="1" si="417"/>
        <v/>
      </c>
      <c r="O875" s="39">
        <f ca="1">ROUND(Q874*$O$5/payments_per_year,2)</f>
        <v>0</v>
      </c>
      <c r="P875" s="101"/>
      <c r="Q875" s="39">
        <f t="shared" ca="1" si="418"/>
        <v>0</v>
      </c>
      <c r="R875" s="332"/>
      <c r="S875" s="37" t="str">
        <f t="shared" ca="1" si="408"/>
        <v/>
      </c>
      <c r="T875" s="41" t="str">
        <f t="shared" ca="1" si="409"/>
        <v/>
      </c>
      <c r="U875" s="39" t="str">
        <f t="shared" si="398"/>
        <v/>
      </c>
      <c r="V875" s="39" t="str">
        <f t="shared" ca="1" si="419"/>
        <v/>
      </c>
      <c r="W875" s="39">
        <f t="shared" ca="1" si="399"/>
        <v>0</v>
      </c>
      <c r="X875" s="40"/>
      <c r="Y875" s="39">
        <f t="shared" ca="1" si="420"/>
        <v>0</v>
      </c>
      <c r="Z875" s="327"/>
      <c r="AA875" s="37" t="str">
        <f t="shared" ca="1" si="410"/>
        <v/>
      </c>
      <c r="AB875" s="41" t="str">
        <f t="shared" ca="1" si="411"/>
        <v/>
      </c>
      <c r="AC875" s="39" t="str">
        <f t="shared" si="400"/>
        <v/>
      </c>
      <c r="AD875" s="39" t="str">
        <f t="shared" ca="1" si="421"/>
        <v/>
      </c>
      <c r="AE875" s="39" t="str">
        <f t="shared" ca="1" si="412"/>
        <v/>
      </c>
      <c r="AF875" s="40"/>
      <c r="AG875" s="39">
        <f t="shared" ca="1" si="422"/>
        <v>0</v>
      </c>
      <c r="AH875" s="339"/>
      <c r="AI875" s="37" t="str">
        <f t="shared" ca="1" si="413"/>
        <v/>
      </c>
      <c r="AJ875" s="41" t="str">
        <f t="shared" ca="1" si="414"/>
        <v/>
      </c>
      <c r="AK875" s="39" t="str">
        <f t="shared" si="401"/>
        <v/>
      </c>
      <c r="AL875" s="39" t="str">
        <f t="shared" ca="1" si="423"/>
        <v/>
      </c>
      <c r="AM875" s="39" t="str">
        <f t="shared" ca="1" si="415"/>
        <v/>
      </c>
      <c r="AN875" s="40"/>
      <c r="AO875" s="39">
        <f t="shared" ca="1" si="424"/>
        <v>0</v>
      </c>
      <c r="AP875" s="339"/>
      <c r="AW875" s="329"/>
      <c r="BI875" s="329"/>
      <c r="BJ875" s="329"/>
      <c r="BK875" s="329"/>
      <c r="BL875" s="329"/>
      <c r="BM875" s="329"/>
      <c r="BN875" s="329"/>
      <c r="BO875" s="329"/>
      <c r="BP875" s="329"/>
      <c r="BQ875" s="329"/>
      <c r="BR875" s="329"/>
      <c r="BS875" s="329"/>
      <c r="BT875" s="329"/>
      <c r="BU875" s="329"/>
      <c r="BV875" s="329"/>
      <c r="BW875" s="325"/>
      <c r="BX875" s="325"/>
      <c r="BY875" s="325"/>
      <c r="BZ875" s="325"/>
      <c r="CA875" s="325"/>
      <c r="CB875" s="325"/>
      <c r="CC875" s="325"/>
      <c r="CD875" s="325"/>
      <c r="CE875" s="325"/>
      <c r="CF875" s="325"/>
      <c r="CG875" s="325"/>
      <c r="CH875" s="325"/>
      <c r="CI875" s="325"/>
      <c r="CJ875" s="325"/>
      <c r="CK875" s="325"/>
      <c r="CL875" s="325"/>
      <c r="CM875" s="325"/>
      <c r="CN875" s="325"/>
      <c r="CO875" s="325"/>
      <c r="CP875" s="325"/>
      <c r="CQ875" s="325"/>
      <c r="CR875" s="325"/>
      <c r="CS875" s="325"/>
      <c r="CT875" s="325"/>
      <c r="CU875" s="325"/>
      <c r="CV875" s="325"/>
      <c r="CW875" s="325"/>
      <c r="CX875" s="325"/>
    </row>
    <row r="876" spans="1:102" s="36" customFormat="1" ht="15" hidden="1" customHeight="1">
      <c r="A876" s="329"/>
      <c r="B876" s="37" t="str">
        <f t="shared" ca="1" si="402"/>
        <v/>
      </c>
      <c r="C876" s="41" t="str">
        <f t="shared" ca="1" si="403"/>
        <v/>
      </c>
      <c r="D876" s="39" t="str">
        <f t="shared" ca="1" si="404"/>
        <v/>
      </c>
      <c r="E876" s="39" t="str">
        <f t="shared" ca="1" si="416"/>
        <v/>
      </c>
      <c r="F876" s="39" t="str">
        <f t="shared" ca="1" si="405"/>
        <v/>
      </c>
      <c r="G876" s="101"/>
      <c r="H876" s="39">
        <f t="shared" ca="1" si="396"/>
        <v>0</v>
      </c>
      <c r="J876" s="332"/>
      <c r="K876" s="37" t="str">
        <f t="shared" ca="1" si="406"/>
        <v/>
      </c>
      <c r="L876" s="41" t="str">
        <f t="shared" ca="1" si="407"/>
        <v/>
      </c>
      <c r="M876" s="39" t="str">
        <f t="shared" si="397"/>
        <v/>
      </c>
      <c r="N876" s="39" t="str">
        <f t="shared" ca="1" si="417"/>
        <v/>
      </c>
      <c r="O876" s="39" t="str">
        <f ca="1">IF(L876="","",ROUND(Q875*$O$5/payments_per_year,2))</f>
        <v/>
      </c>
      <c r="P876" s="101"/>
      <c r="Q876" s="39">
        <f t="shared" ca="1" si="418"/>
        <v>0</v>
      </c>
      <c r="R876" s="332"/>
      <c r="S876" s="37" t="str">
        <f t="shared" ca="1" si="408"/>
        <v/>
      </c>
      <c r="T876" s="41" t="str">
        <f t="shared" ca="1" si="409"/>
        <v/>
      </c>
      <c r="U876" s="39" t="str">
        <f t="shared" si="398"/>
        <v/>
      </c>
      <c r="V876" s="39" t="str">
        <f t="shared" ca="1" si="419"/>
        <v/>
      </c>
      <c r="W876" s="39">
        <f t="shared" ca="1" si="399"/>
        <v>0</v>
      </c>
      <c r="X876" s="40"/>
      <c r="Y876" s="39">
        <f t="shared" ca="1" si="420"/>
        <v>0</v>
      </c>
      <c r="Z876" s="327"/>
      <c r="AA876" s="37" t="str">
        <f t="shared" ca="1" si="410"/>
        <v/>
      </c>
      <c r="AB876" s="41" t="str">
        <f t="shared" ca="1" si="411"/>
        <v/>
      </c>
      <c r="AC876" s="39" t="str">
        <f t="shared" si="400"/>
        <v/>
      </c>
      <c r="AD876" s="39" t="str">
        <f t="shared" ca="1" si="421"/>
        <v/>
      </c>
      <c r="AE876" s="39" t="str">
        <f t="shared" ca="1" si="412"/>
        <v/>
      </c>
      <c r="AF876" s="40"/>
      <c r="AG876" s="39">
        <f t="shared" ca="1" si="422"/>
        <v>0</v>
      </c>
      <c r="AH876" s="339"/>
      <c r="AI876" s="37" t="str">
        <f t="shared" ca="1" si="413"/>
        <v/>
      </c>
      <c r="AJ876" s="41" t="str">
        <f t="shared" ca="1" si="414"/>
        <v/>
      </c>
      <c r="AK876" s="39" t="str">
        <f t="shared" si="401"/>
        <v/>
      </c>
      <c r="AL876" s="39" t="str">
        <f t="shared" ca="1" si="423"/>
        <v/>
      </c>
      <c r="AM876" s="39" t="str">
        <f t="shared" ca="1" si="415"/>
        <v/>
      </c>
      <c r="AN876" s="40"/>
      <c r="AO876" s="39">
        <f t="shared" ca="1" si="424"/>
        <v>0</v>
      </c>
      <c r="AP876" s="339"/>
      <c r="AW876" s="329"/>
      <c r="BI876" s="329"/>
      <c r="BJ876" s="329"/>
      <c r="BK876" s="329"/>
      <c r="BL876" s="329"/>
      <c r="BM876" s="329"/>
      <c r="BN876" s="329"/>
      <c r="BO876" s="329"/>
      <c r="BP876" s="329"/>
      <c r="BQ876" s="329"/>
      <c r="BR876" s="329"/>
      <c r="BS876" s="329"/>
      <c r="BT876" s="329"/>
      <c r="BU876" s="329"/>
      <c r="BV876" s="329"/>
      <c r="BW876" s="325"/>
      <c r="BX876" s="325"/>
      <c r="BY876" s="325"/>
      <c r="BZ876" s="325"/>
      <c r="CA876" s="325"/>
      <c r="CB876" s="325"/>
      <c r="CC876" s="325"/>
      <c r="CD876" s="325"/>
      <c r="CE876" s="325"/>
      <c r="CF876" s="325"/>
      <c r="CG876" s="325"/>
      <c r="CH876" s="325"/>
      <c r="CI876" s="325"/>
      <c r="CJ876" s="325"/>
      <c r="CK876" s="325"/>
      <c r="CL876" s="325"/>
      <c r="CM876" s="325"/>
      <c r="CN876" s="325"/>
      <c r="CO876" s="325"/>
      <c r="CP876" s="325"/>
      <c r="CQ876" s="325"/>
      <c r="CR876" s="325"/>
      <c r="CS876" s="325"/>
      <c r="CT876" s="325"/>
      <c r="CU876" s="325"/>
      <c r="CV876" s="325"/>
      <c r="CW876" s="325"/>
      <c r="CX876" s="325"/>
    </row>
    <row r="877" spans="1:102" s="36" customFormat="1" ht="15" hidden="1" customHeight="1">
      <c r="A877" s="329"/>
      <c r="B877" s="37" t="str">
        <f t="shared" ca="1" si="402"/>
        <v/>
      </c>
      <c r="C877" s="41" t="str">
        <f t="shared" ca="1" si="403"/>
        <v/>
      </c>
      <c r="D877" s="39" t="str">
        <f t="shared" ca="1" si="404"/>
        <v/>
      </c>
      <c r="E877" s="39" t="str">
        <f t="shared" ca="1" si="416"/>
        <v/>
      </c>
      <c r="F877" s="39" t="str">
        <f t="shared" ca="1" si="405"/>
        <v/>
      </c>
      <c r="G877" s="101"/>
      <c r="H877" s="39">
        <f t="shared" ca="1" si="396"/>
        <v>0</v>
      </c>
      <c r="J877" s="332"/>
      <c r="K877" s="37" t="str">
        <f t="shared" ca="1" si="406"/>
        <v/>
      </c>
      <c r="L877" s="41" t="str">
        <f t="shared" ca="1" si="407"/>
        <v/>
      </c>
      <c r="M877" s="39" t="str">
        <f t="shared" si="397"/>
        <v/>
      </c>
      <c r="N877" s="39" t="str">
        <f t="shared" ca="1" si="417"/>
        <v/>
      </c>
      <c r="O877" s="39">
        <f ca="1">ROUND(Q876*$O$5/payments_per_year,2)</f>
        <v>0</v>
      </c>
      <c r="P877" s="101"/>
      <c r="Q877" s="39">
        <f t="shared" ca="1" si="418"/>
        <v>0</v>
      </c>
      <c r="R877" s="332"/>
      <c r="S877" s="37" t="str">
        <f t="shared" ca="1" si="408"/>
        <v/>
      </c>
      <c r="T877" s="41" t="str">
        <f t="shared" ca="1" si="409"/>
        <v/>
      </c>
      <c r="U877" s="39" t="str">
        <f t="shared" si="398"/>
        <v/>
      </c>
      <c r="V877" s="39" t="str">
        <f t="shared" ca="1" si="419"/>
        <v/>
      </c>
      <c r="W877" s="39">
        <f t="shared" ca="1" si="399"/>
        <v>0</v>
      </c>
      <c r="X877" s="40"/>
      <c r="Y877" s="39">
        <f t="shared" ca="1" si="420"/>
        <v>0</v>
      </c>
      <c r="Z877" s="327"/>
      <c r="AA877" s="37" t="str">
        <f t="shared" ca="1" si="410"/>
        <v/>
      </c>
      <c r="AB877" s="41" t="str">
        <f t="shared" ca="1" si="411"/>
        <v/>
      </c>
      <c r="AC877" s="39" t="str">
        <f t="shared" si="400"/>
        <v/>
      </c>
      <c r="AD877" s="39" t="str">
        <f t="shared" ca="1" si="421"/>
        <v/>
      </c>
      <c r="AE877" s="39" t="str">
        <f t="shared" ca="1" si="412"/>
        <v/>
      </c>
      <c r="AF877" s="40"/>
      <c r="AG877" s="39">
        <f t="shared" ca="1" si="422"/>
        <v>0</v>
      </c>
      <c r="AH877" s="339"/>
      <c r="AI877" s="37" t="str">
        <f t="shared" ca="1" si="413"/>
        <v/>
      </c>
      <c r="AJ877" s="41" t="str">
        <f t="shared" ca="1" si="414"/>
        <v/>
      </c>
      <c r="AK877" s="39" t="str">
        <f t="shared" si="401"/>
        <v/>
      </c>
      <c r="AL877" s="39" t="str">
        <f t="shared" ca="1" si="423"/>
        <v/>
      </c>
      <c r="AM877" s="39" t="str">
        <f t="shared" ca="1" si="415"/>
        <v/>
      </c>
      <c r="AN877" s="40"/>
      <c r="AO877" s="39">
        <f t="shared" ca="1" si="424"/>
        <v>0</v>
      </c>
      <c r="AP877" s="339"/>
      <c r="AW877" s="329"/>
      <c r="BI877" s="329"/>
      <c r="BJ877" s="329"/>
      <c r="BK877" s="329"/>
      <c r="BL877" s="329"/>
      <c r="BM877" s="329"/>
      <c r="BN877" s="329"/>
      <c r="BO877" s="329"/>
      <c r="BP877" s="329"/>
      <c r="BQ877" s="329"/>
      <c r="BR877" s="329"/>
      <c r="BS877" s="329"/>
      <c r="BT877" s="329"/>
      <c r="BU877" s="329"/>
      <c r="BV877" s="329"/>
      <c r="BW877" s="325"/>
      <c r="BX877" s="325"/>
      <c r="BY877" s="325"/>
      <c r="BZ877" s="325"/>
      <c r="CA877" s="325"/>
      <c r="CB877" s="325"/>
      <c r="CC877" s="325"/>
      <c r="CD877" s="325"/>
      <c r="CE877" s="325"/>
      <c r="CF877" s="325"/>
      <c r="CG877" s="325"/>
      <c r="CH877" s="325"/>
      <c r="CI877" s="325"/>
      <c r="CJ877" s="325"/>
      <c r="CK877" s="325"/>
      <c r="CL877" s="325"/>
      <c r="CM877" s="325"/>
      <c r="CN877" s="325"/>
      <c r="CO877" s="325"/>
      <c r="CP877" s="325"/>
      <c r="CQ877" s="325"/>
      <c r="CR877" s="325"/>
      <c r="CS877" s="325"/>
      <c r="CT877" s="325"/>
      <c r="CU877" s="325"/>
      <c r="CV877" s="325"/>
      <c r="CW877" s="325"/>
      <c r="CX877" s="325"/>
    </row>
    <row r="878" spans="1:102" s="36" customFormat="1" ht="15" hidden="1" customHeight="1">
      <c r="A878" s="329"/>
      <c r="B878" s="37" t="str">
        <f t="shared" ca="1" si="402"/>
        <v/>
      </c>
      <c r="C878" s="41" t="str">
        <f t="shared" ca="1" si="403"/>
        <v/>
      </c>
      <c r="D878" s="39" t="str">
        <f t="shared" ca="1" si="404"/>
        <v/>
      </c>
      <c r="E878" s="39" t="str">
        <f t="shared" ca="1" si="416"/>
        <v/>
      </c>
      <c r="F878" s="39" t="str">
        <f t="shared" ca="1" si="405"/>
        <v/>
      </c>
      <c r="G878" s="101"/>
      <c r="H878" s="39">
        <f t="shared" ca="1" si="396"/>
        <v>0</v>
      </c>
      <c r="J878" s="332"/>
      <c r="K878" s="37" t="str">
        <f t="shared" ca="1" si="406"/>
        <v/>
      </c>
      <c r="L878" s="41" t="str">
        <f t="shared" ca="1" si="407"/>
        <v/>
      </c>
      <c r="M878" s="39" t="str">
        <f t="shared" si="397"/>
        <v/>
      </c>
      <c r="N878" s="39" t="str">
        <f t="shared" ca="1" si="417"/>
        <v/>
      </c>
      <c r="O878" s="39" t="str">
        <f ca="1">IF(L878="","",ROUND(Q877*$O$5/payments_per_year,2))</f>
        <v/>
      </c>
      <c r="P878" s="101"/>
      <c r="Q878" s="39">
        <f t="shared" ca="1" si="418"/>
        <v>0</v>
      </c>
      <c r="R878" s="332"/>
      <c r="S878" s="37" t="str">
        <f t="shared" ca="1" si="408"/>
        <v/>
      </c>
      <c r="T878" s="41" t="str">
        <f t="shared" ca="1" si="409"/>
        <v/>
      </c>
      <c r="U878" s="39" t="str">
        <f t="shared" si="398"/>
        <v/>
      </c>
      <c r="V878" s="39" t="str">
        <f t="shared" ca="1" si="419"/>
        <v/>
      </c>
      <c r="W878" s="39">
        <f t="shared" ca="1" si="399"/>
        <v>0</v>
      </c>
      <c r="X878" s="40"/>
      <c r="Y878" s="39">
        <f t="shared" ca="1" si="420"/>
        <v>0</v>
      </c>
      <c r="Z878" s="327"/>
      <c r="AA878" s="37" t="str">
        <f t="shared" ca="1" si="410"/>
        <v/>
      </c>
      <c r="AB878" s="41" t="str">
        <f t="shared" ca="1" si="411"/>
        <v/>
      </c>
      <c r="AC878" s="39" t="str">
        <f t="shared" si="400"/>
        <v/>
      </c>
      <c r="AD878" s="39" t="str">
        <f t="shared" ca="1" si="421"/>
        <v/>
      </c>
      <c r="AE878" s="39" t="str">
        <f t="shared" ca="1" si="412"/>
        <v/>
      </c>
      <c r="AF878" s="40"/>
      <c r="AG878" s="39">
        <f t="shared" ca="1" si="422"/>
        <v>0</v>
      </c>
      <c r="AH878" s="339"/>
      <c r="AI878" s="37" t="str">
        <f t="shared" ca="1" si="413"/>
        <v/>
      </c>
      <c r="AJ878" s="41" t="str">
        <f t="shared" ca="1" si="414"/>
        <v/>
      </c>
      <c r="AK878" s="39" t="str">
        <f t="shared" si="401"/>
        <v/>
      </c>
      <c r="AL878" s="39" t="str">
        <f t="shared" ca="1" si="423"/>
        <v/>
      </c>
      <c r="AM878" s="39" t="str">
        <f t="shared" ca="1" si="415"/>
        <v/>
      </c>
      <c r="AN878" s="40"/>
      <c r="AO878" s="39">
        <f t="shared" ca="1" si="424"/>
        <v>0</v>
      </c>
      <c r="AP878" s="339"/>
      <c r="AW878" s="329"/>
      <c r="BI878" s="329"/>
      <c r="BJ878" s="329"/>
      <c r="BK878" s="329"/>
      <c r="BL878" s="329"/>
      <c r="BM878" s="329"/>
      <c r="BN878" s="329"/>
      <c r="BO878" s="329"/>
      <c r="BP878" s="329"/>
      <c r="BQ878" s="329"/>
      <c r="BR878" s="329"/>
      <c r="BS878" s="329"/>
      <c r="BT878" s="329"/>
      <c r="BU878" s="329"/>
      <c r="BV878" s="329"/>
      <c r="BW878" s="325"/>
      <c r="BX878" s="325"/>
      <c r="BY878" s="325"/>
      <c r="BZ878" s="325"/>
      <c r="CA878" s="325"/>
      <c r="CB878" s="325"/>
      <c r="CC878" s="325"/>
      <c r="CD878" s="325"/>
      <c r="CE878" s="325"/>
      <c r="CF878" s="325"/>
      <c r="CG878" s="325"/>
      <c r="CH878" s="325"/>
      <c r="CI878" s="325"/>
      <c r="CJ878" s="325"/>
      <c r="CK878" s="325"/>
      <c r="CL878" s="325"/>
      <c r="CM878" s="325"/>
      <c r="CN878" s="325"/>
      <c r="CO878" s="325"/>
      <c r="CP878" s="325"/>
      <c r="CQ878" s="325"/>
      <c r="CR878" s="325"/>
      <c r="CS878" s="325"/>
      <c r="CT878" s="325"/>
      <c r="CU878" s="325"/>
      <c r="CV878" s="325"/>
      <c r="CW878" s="325"/>
      <c r="CX878" s="325"/>
    </row>
    <row r="879" spans="1:102" s="36" customFormat="1" ht="15" hidden="1" customHeight="1">
      <c r="A879" s="329"/>
      <c r="B879" s="37" t="str">
        <f t="shared" ca="1" si="402"/>
        <v/>
      </c>
      <c r="C879" s="41" t="str">
        <f t="shared" ca="1" si="403"/>
        <v/>
      </c>
      <c r="D879" s="39" t="str">
        <f t="shared" ca="1" si="404"/>
        <v/>
      </c>
      <c r="E879" s="39" t="str">
        <f t="shared" ca="1" si="416"/>
        <v/>
      </c>
      <c r="F879" s="39" t="str">
        <f t="shared" ca="1" si="405"/>
        <v/>
      </c>
      <c r="G879" s="101"/>
      <c r="H879" s="39">
        <f t="shared" ca="1" si="396"/>
        <v>0</v>
      </c>
      <c r="J879" s="332"/>
      <c r="K879" s="37" t="str">
        <f t="shared" ca="1" si="406"/>
        <v/>
      </c>
      <c r="L879" s="41" t="str">
        <f t="shared" ca="1" si="407"/>
        <v/>
      </c>
      <c r="M879" s="39" t="str">
        <f t="shared" si="397"/>
        <v/>
      </c>
      <c r="N879" s="39" t="str">
        <f t="shared" ca="1" si="417"/>
        <v/>
      </c>
      <c r="O879" s="39">
        <f ca="1">ROUND(Q878*$O$5/payments_per_year,2)</f>
        <v>0</v>
      </c>
      <c r="P879" s="101"/>
      <c r="Q879" s="39">
        <f t="shared" ca="1" si="418"/>
        <v>0</v>
      </c>
      <c r="R879" s="332"/>
      <c r="S879" s="37" t="str">
        <f t="shared" ca="1" si="408"/>
        <v/>
      </c>
      <c r="T879" s="41" t="str">
        <f t="shared" ca="1" si="409"/>
        <v/>
      </c>
      <c r="U879" s="39" t="str">
        <f t="shared" si="398"/>
        <v/>
      </c>
      <c r="V879" s="39" t="str">
        <f t="shared" ca="1" si="419"/>
        <v/>
      </c>
      <c r="W879" s="39">
        <f t="shared" ca="1" si="399"/>
        <v>0</v>
      </c>
      <c r="X879" s="40"/>
      <c r="Y879" s="39">
        <f t="shared" ca="1" si="420"/>
        <v>0</v>
      </c>
      <c r="Z879" s="327"/>
      <c r="AA879" s="37" t="str">
        <f t="shared" ca="1" si="410"/>
        <v/>
      </c>
      <c r="AB879" s="41" t="str">
        <f t="shared" ca="1" si="411"/>
        <v/>
      </c>
      <c r="AC879" s="39" t="str">
        <f t="shared" si="400"/>
        <v/>
      </c>
      <c r="AD879" s="39" t="str">
        <f t="shared" ca="1" si="421"/>
        <v/>
      </c>
      <c r="AE879" s="39" t="str">
        <f t="shared" ca="1" si="412"/>
        <v/>
      </c>
      <c r="AF879" s="40"/>
      <c r="AG879" s="39">
        <f t="shared" ca="1" si="422"/>
        <v>0</v>
      </c>
      <c r="AH879" s="339"/>
      <c r="AI879" s="37" t="str">
        <f t="shared" ca="1" si="413"/>
        <v/>
      </c>
      <c r="AJ879" s="41" t="str">
        <f t="shared" ca="1" si="414"/>
        <v/>
      </c>
      <c r="AK879" s="39" t="str">
        <f t="shared" si="401"/>
        <v/>
      </c>
      <c r="AL879" s="39" t="str">
        <f t="shared" ca="1" si="423"/>
        <v/>
      </c>
      <c r="AM879" s="39" t="str">
        <f t="shared" ca="1" si="415"/>
        <v/>
      </c>
      <c r="AN879" s="40"/>
      <c r="AO879" s="39">
        <f t="shared" ca="1" si="424"/>
        <v>0</v>
      </c>
      <c r="AP879" s="339"/>
      <c r="AW879" s="329"/>
      <c r="BI879" s="329"/>
      <c r="BJ879" s="329"/>
      <c r="BK879" s="329"/>
      <c r="BL879" s="329"/>
      <c r="BM879" s="329"/>
      <c r="BN879" s="329"/>
      <c r="BO879" s="329"/>
      <c r="BP879" s="329"/>
      <c r="BQ879" s="329"/>
      <c r="BR879" s="329"/>
      <c r="BS879" s="329"/>
      <c r="BT879" s="329"/>
      <c r="BU879" s="329"/>
      <c r="BV879" s="329"/>
      <c r="BW879" s="325"/>
      <c r="BX879" s="325"/>
      <c r="BY879" s="325"/>
      <c r="BZ879" s="325"/>
      <c r="CA879" s="325"/>
      <c r="CB879" s="325"/>
      <c r="CC879" s="325"/>
      <c r="CD879" s="325"/>
      <c r="CE879" s="325"/>
      <c r="CF879" s="325"/>
      <c r="CG879" s="325"/>
      <c r="CH879" s="325"/>
      <c r="CI879" s="325"/>
      <c r="CJ879" s="325"/>
      <c r="CK879" s="325"/>
      <c r="CL879" s="325"/>
      <c r="CM879" s="325"/>
      <c r="CN879" s="325"/>
      <c r="CO879" s="325"/>
      <c r="CP879" s="325"/>
      <c r="CQ879" s="325"/>
      <c r="CR879" s="325"/>
      <c r="CS879" s="325"/>
      <c r="CT879" s="325"/>
      <c r="CU879" s="325"/>
      <c r="CV879" s="325"/>
      <c r="CW879" s="325"/>
      <c r="CX879" s="325"/>
    </row>
    <row r="880" spans="1:102" s="36" customFormat="1" ht="15" hidden="1" customHeight="1">
      <c r="A880" s="329"/>
      <c r="B880" s="37" t="str">
        <f t="shared" ca="1" si="402"/>
        <v/>
      </c>
      <c r="C880" s="41" t="str">
        <f t="shared" ca="1" si="403"/>
        <v/>
      </c>
      <c r="D880" s="39" t="str">
        <f t="shared" ca="1" si="404"/>
        <v/>
      </c>
      <c r="E880" s="39" t="str">
        <f t="shared" ca="1" si="416"/>
        <v/>
      </c>
      <c r="F880" s="39" t="str">
        <f t="shared" ca="1" si="405"/>
        <v/>
      </c>
      <c r="G880" s="101"/>
      <c r="H880" s="39">
        <f t="shared" ca="1" si="396"/>
        <v>0</v>
      </c>
      <c r="J880" s="332"/>
      <c r="K880" s="37" t="str">
        <f t="shared" ca="1" si="406"/>
        <v/>
      </c>
      <c r="L880" s="41" t="str">
        <f t="shared" ca="1" si="407"/>
        <v/>
      </c>
      <c r="M880" s="39" t="str">
        <f t="shared" si="397"/>
        <v/>
      </c>
      <c r="N880" s="39" t="str">
        <f t="shared" ca="1" si="417"/>
        <v/>
      </c>
      <c r="O880" s="39" t="str">
        <f ca="1">IF(L880="","",ROUND(Q879*$O$5/payments_per_year,2))</f>
        <v/>
      </c>
      <c r="P880" s="101"/>
      <c r="Q880" s="39">
        <f t="shared" ca="1" si="418"/>
        <v>0</v>
      </c>
      <c r="R880" s="332"/>
      <c r="S880" s="37" t="str">
        <f t="shared" ca="1" si="408"/>
        <v/>
      </c>
      <c r="T880" s="41" t="str">
        <f t="shared" ca="1" si="409"/>
        <v/>
      </c>
      <c r="U880" s="39" t="str">
        <f t="shared" si="398"/>
        <v/>
      </c>
      <c r="V880" s="39" t="str">
        <f t="shared" ca="1" si="419"/>
        <v/>
      </c>
      <c r="W880" s="39">
        <f t="shared" ca="1" si="399"/>
        <v>0</v>
      </c>
      <c r="X880" s="40"/>
      <c r="Y880" s="39">
        <f t="shared" ca="1" si="420"/>
        <v>0</v>
      </c>
      <c r="Z880" s="327"/>
      <c r="AA880" s="37" t="str">
        <f t="shared" ca="1" si="410"/>
        <v/>
      </c>
      <c r="AB880" s="41" t="str">
        <f t="shared" ca="1" si="411"/>
        <v/>
      </c>
      <c r="AC880" s="39" t="str">
        <f t="shared" si="400"/>
        <v/>
      </c>
      <c r="AD880" s="39" t="str">
        <f t="shared" ca="1" si="421"/>
        <v/>
      </c>
      <c r="AE880" s="39" t="str">
        <f t="shared" ca="1" si="412"/>
        <v/>
      </c>
      <c r="AF880" s="40"/>
      <c r="AG880" s="39">
        <f t="shared" ca="1" si="422"/>
        <v>0</v>
      </c>
      <c r="AH880" s="339"/>
      <c r="AI880" s="37" t="str">
        <f t="shared" ca="1" si="413"/>
        <v/>
      </c>
      <c r="AJ880" s="41" t="str">
        <f t="shared" ca="1" si="414"/>
        <v/>
      </c>
      <c r="AK880" s="39" t="str">
        <f t="shared" si="401"/>
        <v/>
      </c>
      <c r="AL880" s="39" t="str">
        <f t="shared" ca="1" si="423"/>
        <v/>
      </c>
      <c r="AM880" s="39" t="str">
        <f t="shared" ca="1" si="415"/>
        <v/>
      </c>
      <c r="AN880" s="40"/>
      <c r="AO880" s="39">
        <f t="shared" ca="1" si="424"/>
        <v>0</v>
      </c>
      <c r="AP880" s="339"/>
      <c r="AW880" s="329"/>
      <c r="BI880" s="329"/>
      <c r="BJ880" s="329"/>
      <c r="BK880" s="329"/>
      <c r="BL880" s="329"/>
      <c r="BM880" s="329"/>
      <c r="BN880" s="329"/>
      <c r="BO880" s="329"/>
      <c r="BP880" s="329"/>
      <c r="BQ880" s="329"/>
      <c r="BR880" s="329"/>
      <c r="BS880" s="329"/>
      <c r="BT880" s="329"/>
      <c r="BU880" s="329"/>
      <c r="BV880" s="329"/>
      <c r="BW880" s="325"/>
      <c r="BX880" s="325"/>
      <c r="BY880" s="325"/>
      <c r="BZ880" s="325"/>
      <c r="CA880" s="325"/>
      <c r="CB880" s="325"/>
      <c r="CC880" s="325"/>
      <c r="CD880" s="325"/>
      <c r="CE880" s="325"/>
      <c r="CF880" s="325"/>
      <c r="CG880" s="325"/>
      <c r="CH880" s="325"/>
      <c r="CI880" s="325"/>
      <c r="CJ880" s="325"/>
      <c r="CK880" s="325"/>
      <c r="CL880" s="325"/>
      <c r="CM880" s="325"/>
      <c r="CN880" s="325"/>
      <c r="CO880" s="325"/>
      <c r="CP880" s="325"/>
      <c r="CQ880" s="325"/>
      <c r="CR880" s="325"/>
      <c r="CS880" s="325"/>
      <c r="CT880" s="325"/>
      <c r="CU880" s="325"/>
      <c r="CV880" s="325"/>
      <c r="CW880" s="325"/>
      <c r="CX880" s="325"/>
    </row>
    <row r="881" spans="1:102" s="36" customFormat="1" ht="15" hidden="1" customHeight="1">
      <c r="A881" s="329"/>
      <c r="B881" s="37" t="str">
        <f t="shared" ca="1" si="402"/>
        <v/>
      </c>
      <c r="C881" s="41" t="str">
        <f t="shared" ca="1" si="403"/>
        <v/>
      </c>
      <c r="D881" s="39" t="str">
        <f t="shared" ca="1" si="404"/>
        <v/>
      </c>
      <c r="E881" s="39" t="str">
        <f t="shared" ca="1" si="416"/>
        <v/>
      </c>
      <c r="F881" s="39" t="str">
        <f t="shared" ca="1" si="405"/>
        <v/>
      </c>
      <c r="G881" s="101"/>
      <c r="H881" s="39">
        <f t="shared" ca="1" si="396"/>
        <v>0</v>
      </c>
      <c r="J881" s="332"/>
      <c r="K881" s="37" t="str">
        <f t="shared" ca="1" si="406"/>
        <v/>
      </c>
      <c r="L881" s="41" t="str">
        <f t="shared" ca="1" si="407"/>
        <v/>
      </c>
      <c r="M881" s="39" t="str">
        <f t="shared" si="397"/>
        <v/>
      </c>
      <c r="N881" s="39" t="str">
        <f t="shared" ca="1" si="417"/>
        <v/>
      </c>
      <c r="O881" s="39">
        <f ca="1">ROUND(Q880*$O$5/payments_per_year,2)</f>
        <v>0</v>
      </c>
      <c r="P881" s="101"/>
      <c r="Q881" s="39">
        <f t="shared" ca="1" si="418"/>
        <v>0</v>
      </c>
      <c r="R881" s="332"/>
      <c r="S881" s="37" t="str">
        <f t="shared" ca="1" si="408"/>
        <v/>
      </c>
      <c r="T881" s="41" t="str">
        <f t="shared" ca="1" si="409"/>
        <v/>
      </c>
      <c r="U881" s="39" t="str">
        <f t="shared" si="398"/>
        <v/>
      </c>
      <c r="V881" s="39" t="str">
        <f t="shared" ca="1" si="419"/>
        <v/>
      </c>
      <c r="W881" s="39">
        <f t="shared" ca="1" si="399"/>
        <v>0</v>
      </c>
      <c r="X881" s="40"/>
      <c r="Y881" s="39">
        <f t="shared" ca="1" si="420"/>
        <v>0</v>
      </c>
      <c r="Z881" s="327"/>
      <c r="AA881" s="37" t="str">
        <f t="shared" ca="1" si="410"/>
        <v/>
      </c>
      <c r="AB881" s="41" t="str">
        <f t="shared" ca="1" si="411"/>
        <v/>
      </c>
      <c r="AC881" s="39" t="str">
        <f t="shared" si="400"/>
        <v/>
      </c>
      <c r="AD881" s="39" t="str">
        <f t="shared" ca="1" si="421"/>
        <v/>
      </c>
      <c r="AE881" s="39" t="str">
        <f t="shared" ca="1" si="412"/>
        <v/>
      </c>
      <c r="AF881" s="40"/>
      <c r="AG881" s="39">
        <f t="shared" ca="1" si="422"/>
        <v>0</v>
      </c>
      <c r="AH881" s="339"/>
      <c r="AI881" s="37" t="str">
        <f t="shared" ca="1" si="413"/>
        <v/>
      </c>
      <c r="AJ881" s="41" t="str">
        <f t="shared" ca="1" si="414"/>
        <v/>
      </c>
      <c r="AK881" s="39" t="str">
        <f t="shared" si="401"/>
        <v/>
      </c>
      <c r="AL881" s="39" t="str">
        <f t="shared" ca="1" si="423"/>
        <v/>
      </c>
      <c r="AM881" s="39" t="str">
        <f t="shared" ca="1" si="415"/>
        <v/>
      </c>
      <c r="AN881" s="40"/>
      <c r="AO881" s="39">
        <f t="shared" ca="1" si="424"/>
        <v>0</v>
      </c>
      <c r="AP881" s="339"/>
      <c r="AW881" s="329"/>
      <c r="BI881" s="329"/>
      <c r="BJ881" s="329"/>
      <c r="BK881" s="329"/>
      <c r="BL881" s="329"/>
      <c r="BM881" s="329"/>
      <c r="BN881" s="329"/>
      <c r="BO881" s="329"/>
      <c r="BP881" s="329"/>
      <c r="BQ881" s="329"/>
      <c r="BR881" s="329"/>
      <c r="BS881" s="329"/>
      <c r="BT881" s="329"/>
      <c r="BU881" s="329"/>
      <c r="BV881" s="329"/>
      <c r="BW881" s="325"/>
      <c r="BX881" s="325"/>
      <c r="BY881" s="325"/>
      <c r="BZ881" s="325"/>
      <c r="CA881" s="325"/>
      <c r="CB881" s="325"/>
      <c r="CC881" s="325"/>
      <c r="CD881" s="325"/>
      <c r="CE881" s="325"/>
      <c r="CF881" s="325"/>
      <c r="CG881" s="325"/>
      <c r="CH881" s="325"/>
      <c r="CI881" s="325"/>
      <c r="CJ881" s="325"/>
      <c r="CK881" s="325"/>
      <c r="CL881" s="325"/>
      <c r="CM881" s="325"/>
      <c r="CN881" s="325"/>
      <c r="CO881" s="325"/>
      <c r="CP881" s="325"/>
      <c r="CQ881" s="325"/>
      <c r="CR881" s="325"/>
      <c r="CS881" s="325"/>
      <c r="CT881" s="325"/>
      <c r="CU881" s="325"/>
      <c r="CV881" s="325"/>
      <c r="CW881" s="325"/>
      <c r="CX881" s="325"/>
    </row>
    <row r="882" spans="1:102" s="36" customFormat="1" ht="15" hidden="1" customHeight="1">
      <c r="A882" s="329"/>
      <c r="B882" s="37" t="str">
        <f t="shared" ca="1" si="402"/>
        <v/>
      </c>
      <c r="C882" s="41" t="str">
        <f t="shared" ca="1" si="403"/>
        <v/>
      </c>
      <c r="D882" s="39" t="str">
        <f t="shared" ca="1" si="404"/>
        <v/>
      </c>
      <c r="E882" s="39" t="str">
        <f t="shared" ca="1" si="416"/>
        <v/>
      </c>
      <c r="F882" s="39" t="str">
        <f t="shared" ca="1" si="405"/>
        <v/>
      </c>
      <c r="G882" s="101"/>
      <c r="H882" s="39">
        <f t="shared" ca="1" si="396"/>
        <v>0</v>
      </c>
      <c r="J882" s="332"/>
      <c r="K882" s="37" t="str">
        <f t="shared" ca="1" si="406"/>
        <v/>
      </c>
      <c r="L882" s="41" t="str">
        <f t="shared" ca="1" si="407"/>
        <v/>
      </c>
      <c r="M882" s="39" t="str">
        <f t="shared" si="397"/>
        <v/>
      </c>
      <c r="N882" s="39" t="str">
        <f t="shared" ca="1" si="417"/>
        <v/>
      </c>
      <c r="O882" s="39" t="str">
        <f ca="1">IF(L882="","",ROUND(Q881*$O$5/payments_per_year,2))</f>
        <v/>
      </c>
      <c r="P882" s="101"/>
      <c r="Q882" s="39">
        <f t="shared" ca="1" si="418"/>
        <v>0</v>
      </c>
      <c r="R882" s="332"/>
      <c r="S882" s="37" t="str">
        <f t="shared" ca="1" si="408"/>
        <v/>
      </c>
      <c r="T882" s="41" t="str">
        <f t="shared" ca="1" si="409"/>
        <v/>
      </c>
      <c r="U882" s="39" t="str">
        <f t="shared" si="398"/>
        <v/>
      </c>
      <c r="V882" s="39" t="str">
        <f t="shared" ca="1" si="419"/>
        <v/>
      </c>
      <c r="W882" s="39">
        <f t="shared" ca="1" si="399"/>
        <v>0</v>
      </c>
      <c r="X882" s="40"/>
      <c r="Y882" s="39">
        <f t="shared" ca="1" si="420"/>
        <v>0</v>
      </c>
      <c r="Z882" s="327"/>
      <c r="AA882" s="37" t="str">
        <f t="shared" ca="1" si="410"/>
        <v/>
      </c>
      <c r="AB882" s="41" t="str">
        <f t="shared" ca="1" si="411"/>
        <v/>
      </c>
      <c r="AC882" s="39" t="str">
        <f t="shared" si="400"/>
        <v/>
      </c>
      <c r="AD882" s="39" t="str">
        <f t="shared" ca="1" si="421"/>
        <v/>
      </c>
      <c r="AE882" s="39" t="str">
        <f t="shared" ca="1" si="412"/>
        <v/>
      </c>
      <c r="AF882" s="40"/>
      <c r="AG882" s="39">
        <f t="shared" ca="1" si="422"/>
        <v>0</v>
      </c>
      <c r="AH882" s="339"/>
      <c r="AI882" s="37" t="str">
        <f t="shared" ca="1" si="413"/>
        <v/>
      </c>
      <c r="AJ882" s="41" t="str">
        <f t="shared" ca="1" si="414"/>
        <v/>
      </c>
      <c r="AK882" s="39" t="str">
        <f t="shared" si="401"/>
        <v/>
      </c>
      <c r="AL882" s="39" t="str">
        <f t="shared" ca="1" si="423"/>
        <v/>
      </c>
      <c r="AM882" s="39" t="str">
        <f t="shared" ca="1" si="415"/>
        <v/>
      </c>
      <c r="AN882" s="40"/>
      <c r="AO882" s="39">
        <f t="shared" ca="1" si="424"/>
        <v>0</v>
      </c>
      <c r="AP882" s="339"/>
      <c r="AW882" s="329"/>
      <c r="BI882" s="329"/>
      <c r="BJ882" s="329"/>
      <c r="BK882" s="329"/>
      <c r="BL882" s="329"/>
      <c r="BM882" s="329"/>
      <c r="BN882" s="329"/>
      <c r="BO882" s="329"/>
      <c r="BP882" s="329"/>
      <c r="BQ882" s="329"/>
      <c r="BR882" s="329"/>
      <c r="BS882" s="329"/>
      <c r="BT882" s="329"/>
      <c r="BU882" s="329"/>
      <c r="BV882" s="329"/>
      <c r="BW882" s="325"/>
      <c r="BX882" s="325"/>
      <c r="BY882" s="325"/>
      <c r="BZ882" s="325"/>
      <c r="CA882" s="325"/>
      <c r="CB882" s="325"/>
      <c r="CC882" s="325"/>
      <c r="CD882" s="325"/>
      <c r="CE882" s="325"/>
      <c r="CF882" s="325"/>
      <c r="CG882" s="325"/>
      <c r="CH882" s="325"/>
      <c r="CI882" s="325"/>
      <c r="CJ882" s="325"/>
      <c r="CK882" s="325"/>
      <c r="CL882" s="325"/>
      <c r="CM882" s="325"/>
      <c r="CN882" s="325"/>
      <c r="CO882" s="325"/>
      <c r="CP882" s="325"/>
      <c r="CQ882" s="325"/>
      <c r="CR882" s="325"/>
      <c r="CS882" s="325"/>
      <c r="CT882" s="325"/>
      <c r="CU882" s="325"/>
      <c r="CV882" s="325"/>
      <c r="CW882" s="325"/>
      <c r="CX882" s="325"/>
    </row>
    <row r="883" spans="1:102" s="36" customFormat="1" ht="15" hidden="1" customHeight="1">
      <c r="A883" s="329"/>
      <c r="B883" s="37" t="str">
        <f t="shared" ca="1" si="402"/>
        <v/>
      </c>
      <c r="C883" s="41" t="str">
        <f t="shared" ca="1" si="403"/>
        <v/>
      </c>
      <c r="D883" s="39" t="str">
        <f t="shared" ca="1" si="404"/>
        <v/>
      </c>
      <c r="E883" s="39" t="str">
        <f t="shared" ca="1" si="416"/>
        <v/>
      </c>
      <c r="F883" s="39" t="str">
        <f t="shared" ca="1" si="405"/>
        <v/>
      </c>
      <c r="G883" s="101"/>
      <c r="H883" s="39">
        <f t="shared" ca="1" si="396"/>
        <v>0</v>
      </c>
      <c r="J883" s="332"/>
      <c r="K883" s="37" t="str">
        <f t="shared" ca="1" si="406"/>
        <v/>
      </c>
      <c r="L883" s="41" t="str">
        <f t="shared" ca="1" si="407"/>
        <v/>
      </c>
      <c r="M883" s="39" t="str">
        <f t="shared" si="397"/>
        <v/>
      </c>
      <c r="N883" s="39" t="str">
        <f t="shared" ca="1" si="417"/>
        <v/>
      </c>
      <c r="O883" s="39">
        <f ca="1">ROUND(Q882*$O$5/payments_per_year,2)</f>
        <v>0</v>
      </c>
      <c r="P883" s="101"/>
      <c r="Q883" s="39">
        <f t="shared" ca="1" si="418"/>
        <v>0</v>
      </c>
      <c r="R883" s="332"/>
      <c r="S883" s="37" t="str">
        <f t="shared" ca="1" si="408"/>
        <v/>
      </c>
      <c r="T883" s="41" t="str">
        <f t="shared" ca="1" si="409"/>
        <v/>
      </c>
      <c r="U883" s="39" t="str">
        <f t="shared" si="398"/>
        <v/>
      </c>
      <c r="V883" s="39" t="str">
        <f t="shared" ca="1" si="419"/>
        <v/>
      </c>
      <c r="W883" s="39">
        <f t="shared" ca="1" si="399"/>
        <v>0</v>
      </c>
      <c r="X883" s="40"/>
      <c r="Y883" s="39">
        <f t="shared" ca="1" si="420"/>
        <v>0</v>
      </c>
      <c r="Z883" s="327"/>
      <c r="AA883" s="37" t="str">
        <f t="shared" ca="1" si="410"/>
        <v/>
      </c>
      <c r="AB883" s="41" t="str">
        <f t="shared" ca="1" si="411"/>
        <v/>
      </c>
      <c r="AC883" s="39" t="str">
        <f t="shared" si="400"/>
        <v/>
      </c>
      <c r="AD883" s="39" t="str">
        <f t="shared" ca="1" si="421"/>
        <v/>
      </c>
      <c r="AE883" s="39" t="str">
        <f t="shared" ca="1" si="412"/>
        <v/>
      </c>
      <c r="AF883" s="40"/>
      <c r="AG883" s="39">
        <f t="shared" ca="1" si="422"/>
        <v>0</v>
      </c>
      <c r="AH883" s="339"/>
      <c r="AI883" s="37" t="str">
        <f t="shared" ca="1" si="413"/>
        <v/>
      </c>
      <c r="AJ883" s="41" t="str">
        <f t="shared" ca="1" si="414"/>
        <v/>
      </c>
      <c r="AK883" s="39" t="str">
        <f t="shared" si="401"/>
        <v/>
      </c>
      <c r="AL883" s="39" t="str">
        <f t="shared" ca="1" si="423"/>
        <v/>
      </c>
      <c r="AM883" s="39" t="str">
        <f t="shared" ca="1" si="415"/>
        <v/>
      </c>
      <c r="AN883" s="40"/>
      <c r="AO883" s="39">
        <f t="shared" ca="1" si="424"/>
        <v>0</v>
      </c>
      <c r="AP883" s="339"/>
      <c r="AW883" s="329"/>
      <c r="BI883" s="329"/>
      <c r="BJ883" s="329"/>
      <c r="BK883" s="329"/>
      <c r="BL883" s="329"/>
      <c r="BM883" s="329"/>
      <c r="BN883" s="329"/>
      <c r="BO883" s="329"/>
      <c r="BP883" s="329"/>
      <c r="BQ883" s="329"/>
      <c r="BR883" s="329"/>
      <c r="BS883" s="329"/>
      <c r="BT883" s="329"/>
      <c r="BU883" s="329"/>
      <c r="BV883" s="329"/>
      <c r="BW883" s="325"/>
      <c r="BX883" s="325"/>
      <c r="BY883" s="325"/>
      <c r="BZ883" s="325"/>
      <c r="CA883" s="325"/>
      <c r="CB883" s="325"/>
      <c r="CC883" s="325"/>
      <c r="CD883" s="325"/>
      <c r="CE883" s="325"/>
      <c r="CF883" s="325"/>
      <c r="CG883" s="325"/>
      <c r="CH883" s="325"/>
      <c r="CI883" s="325"/>
      <c r="CJ883" s="325"/>
      <c r="CK883" s="325"/>
      <c r="CL883" s="325"/>
      <c r="CM883" s="325"/>
      <c r="CN883" s="325"/>
      <c r="CO883" s="325"/>
      <c r="CP883" s="325"/>
      <c r="CQ883" s="325"/>
      <c r="CR883" s="325"/>
      <c r="CS883" s="325"/>
      <c r="CT883" s="325"/>
      <c r="CU883" s="325"/>
      <c r="CV883" s="325"/>
      <c r="CW883" s="325"/>
      <c r="CX883" s="325"/>
    </row>
    <row r="884" spans="1:102" s="36" customFormat="1" ht="15" hidden="1" customHeight="1">
      <c r="A884" s="329"/>
      <c r="B884" s="37" t="str">
        <f t="shared" ca="1" si="402"/>
        <v/>
      </c>
      <c r="C884" s="41" t="str">
        <f t="shared" ca="1" si="403"/>
        <v/>
      </c>
      <c r="D884" s="39" t="str">
        <f t="shared" ca="1" si="404"/>
        <v/>
      </c>
      <c r="E884" s="39" t="str">
        <f t="shared" ca="1" si="416"/>
        <v/>
      </c>
      <c r="F884" s="39" t="str">
        <f t="shared" ca="1" si="405"/>
        <v/>
      </c>
      <c r="G884" s="101"/>
      <c r="H884" s="39">
        <f t="shared" ca="1" si="396"/>
        <v>0</v>
      </c>
      <c r="J884" s="332"/>
      <c r="K884" s="37" t="str">
        <f t="shared" ca="1" si="406"/>
        <v/>
      </c>
      <c r="L884" s="41" t="str">
        <f t="shared" ca="1" si="407"/>
        <v/>
      </c>
      <c r="M884" s="39" t="str">
        <f t="shared" si="397"/>
        <v/>
      </c>
      <c r="N884" s="39" t="str">
        <f t="shared" ca="1" si="417"/>
        <v/>
      </c>
      <c r="O884" s="39" t="str">
        <f ca="1">IF(L884="","",ROUND(Q883*$O$5/payments_per_year,2))</f>
        <v/>
      </c>
      <c r="P884" s="101"/>
      <c r="Q884" s="39">
        <f t="shared" ca="1" si="418"/>
        <v>0</v>
      </c>
      <c r="R884" s="332"/>
      <c r="S884" s="37" t="str">
        <f t="shared" ca="1" si="408"/>
        <v/>
      </c>
      <c r="T884" s="41" t="str">
        <f t="shared" ca="1" si="409"/>
        <v/>
      </c>
      <c r="U884" s="39" t="str">
        <f t="shared" si="398"/>
        <v/>
      </c>
      <c r="V884" s="39" t="str">
        <f t="shared" ca="1" si="419"/>
        <v/>
      </c>
      <c r="W884" s="39">
        <f t="shared" ca="1" si="399"/>
        <v>0</v>
      </c>
      <c r="X884" s="40"/>
      <c r="Y884" s="39">
        <f t="shared" ca="1" si="420"/>
        <v>0</v>
      </c>
      <c r="Z884" s="327"/>
      <c r="AA884" s="37" t="str">
        <f t="shared" ca="1" si="410"/>
        <v/>
      </c>
      <c r="AB884" s="41" t="str">
        <f t="shared" ca="1" si="411"/>
        <v/>
      </c>
      <c r="AC884" s="39" t="str">
        <f t="shared" si="400"/>
        <v/>
      </c>
      <c r="AD884" s="39" t="str">
        <f t="shared" ca="1" si="421"/>
        <v/>
      </c>
      <c r="AE884" s="39" t="str">
        <f t="shared" ca="1" si="412"/>
        <v/>
      </c>
      <c r="AF884" s="40"/>
      <c r="AG884" s="39">
        <f t="shared" ca="1" si="422"/>
        <v>0</v>
      </c>
      <c r="AH884" s="339"/>
      <c r="AI884" s="37" t="str">
        <f t="shared" ca="1" si="413"/>
        <v/>
      </c>
      <c r="AJ884" s="41" t="str">
        <f t="shared" ca="1" si="414"/>
        <v/>
      </c>
      <c r="AK884" s="39" t="str">
        <f t="shared" si="401"/>
        <v/>
      </c>
      <c r="AL884" s="39" t="str">
        <f t="shared" ca="1" si="423"/>
        <v/>
      </c>
      <c r="AM884" s="39" t="str">
        <f t="shared" ca="1" si="415"/>
        <v/>
      </c>
      <c r="AN884" s="40"/>
      <c r="AO884" s="39">
        <f t="shared" ca="1" si="424"/>
        <v>0</v>
      </c>
      <c r="AP884" s="339"/>
      <c r="AW884" s="329"/>
      <c r="BI884" s="329"/>
      <c r="BJ884" s="329"/>
      <c r="BK884" s="329"/>
      <c r="BL884" s="329"/>
      <c r="BM884" s="329"/>
      <c r="BN884" s="329"/>
      <c r="BO884" s="329"/>
      <c r="BP884" s="329"/>
      <c r="BQ884" s="329"/>
      <c r="BR884" s="329"/>
      <c r="BS884" s="329"/>
      <c r="BT884" s="329"/>
      <c r="BU884" s="329"/>
      <c r="BV884" s="329"/>
      <c r="BW884" s="325"/>
      <c r="BX884" s="325"/>
      <c r="BY884" s="325"/>
      <c r="BZ884" s="325"/>
      <c r="CA884" s="325"/>
      <c r="CB884" s="325"/>
      <c r="CC884" s="325"/>
      <c r="CD884" s="325"/>
      <c r="CE884" s="325"/>
      <c r="CF884" s="325"/>
      <c r="CG884" s="325"/>
      <c r="CH884" s="325"/>
      <c r="CI884" s="325"/>
      <c r="CJ884" s="325"/>
      <c r="CK884" s="325"/>
      <c r="CL884" s="325"/>
      <c r="CM884" s="325"/>
      <c r="CN884" s="325"/>
      <c r="CO884" s="325"/>
      <c r="CP884" s="325"/>
      <c r="CQ884" s="325"/>
      <c r="CR884" s="325"/>
      <c r="CS884" s="325"/>
      <c r="CT884" s="325"/>
      <c r="CU884" s="325"/>
      <c r="CV884" s="325"/>
      <c r="CW884" s="325"/>
      <c r="CX884" s="325"/>
    </row>
    <row r="885" spans="1:102" s="36" customFormat="1" ht="15" hidden="1" customHeight="1">
      <c r="A885" s="329"/>
      <c r="B885" s="37" t="str">
        <f t="shared" ca="1" si="402"/>
        <v/>
      </c>
      <c r="C885" s="41" t="str">
        <f t="shared" ca="1" si="403"/>
        <v/>
      </c>
      <c r="D885" s="39" t="str">
        <f t="shared" ca="1" si="404"/>
        <v/>
      </c>
      <c r="E885" s="39" t="str">
        <f t="shared" ca="1" si="416"/>
        <v/>
      </c>
      <c r="F885" s="39" t="str">
        <f t="shared" ca="1" si="405"/>
        <v/>
      </c>
      <c r="G885" s="101"/>
      <c r="H885" s="39">
        <f t="shared" ca="1" si="396"/>
        <v>0</v>
      </c>
      <c r="J885" s="332"/>
      <c r="K885" s="37" t="str">
        <f t="shared" ca="1" si="406"/>
        <v/>
      </c>
      <c r="L885" s="41" t="str">
        <f t="shared" ca="1" si="407"/>
        <v/>
      </c>
      <c r="M885" s="39" t="str">
        <f t="shared" si="397"/>
        <v/>
      </c>
      <c r="N885" s="39" t="str">
        <f t="shared" ca="1" si="417"/>
        <v/>
      </c>
      <c r="O885" s="39">
        <f ca="1">ROUND(Q884*$O$5/payments_per_year,2)</f>
        <v>0</v>
      </c>
      <c r="P885" s="101"/>
      <c r="Q885" s="39">
        <f t="shared" ca="1" si="418"/>
        <v>0</v>
      </c>
      <c r="R885" s="332"/>
      <c r="S885" s="37" t="str">
        <f t="shared" ca="1" si="408"/>
        <v/>
      </c>
      <c r="T885" s="41" t="str">
        <f t="shared" ca="1" si="409"/>
        <v/>
      </c>
      <c r="U885" s="39" t="str">
        <f t="shared" si="398"/>
        <v/>
      </c>
      <c r="V885" s="39" t="str">
        <f t="shared" ca="1" si="419"/>
        <v/>
      </c>
      <c r="W885" s="39">
        <f t="shared" ca="1" si="399"/>
        <v>0</v>
      </c>
      <c r="X885" s="40"/>
      <c r="Y885" s="39">
        <f t="shared" ca="1" si="420"/>
        <v>0</v>
      </c>
      <c r="Z885" s="327"/>
      <c r="AA885" s="37" t="str">
        <f t="shared" ca="1" si="410"/>
        <v/>
      </c>
      <c r="AB885" s="41" t="str">
        <f t="shared" ca="1" si="411"/>
        <v/>
      </c>
      <c r="AC885" s="39" t="str">
        <f t="shared" si="400"/>
        <v/>
      </c>
      <c r="AD885" s="39" t="str">
        <f t="shared" ca="1" si="421"/>
        <v/>
      </c>
      <c r="AE885" s="39" t="str">
        <f t="shared" ca="1" si="412"/>
        <v/>
      </c>
      <c r="AF885" s="40"/>
      <c r="AG885" s="39">
        <f t="shared" ca="1" si="422"/>
        <v>0</v>
      </c>
      <c r="AH885" s="339"/>
      <c r="AI885" s="37" t="str">
        <f t="shared" ca="1" si="413"/>
        <v/>
      </c>
      <c r="AJ885" s="41" t="str">
        <f t="shared" ca="1" si="414"/>
        <v/>
      </c>
      <c r="AK885" s="39" t="str">
        <f t="shared" si="401"/>
        <v/>
      </c>
      <c r="AL885" s="39" t="str">
        <f t="shared" ca="1" si="423"/>
        <v/>
      </c>
      <c r="AM885" s="39" t="str">
        <f t="shared" ca="1" si="415"/>
        <v/>
      </c>
      <c r="AN885" s="40"/>
      <c r="AO885" s="39">
        <f t="shared" ca="1" si="424"/>
        <v>0</v>
      </c>
      <c r="AP885" s="339"/>
      <c r="AW885" s="329"/>
      <c r="BI885" s="329"/>
      <c r="BJ885" s="329"/>
      <c r="BK885" s="329"/>
      <c r="BL885" s="329"/>
      <c r="BM885" s="329"/>
      <c r="BN885" s="329"/>
      <c r="BO885" s="329"/>
      <c r="BP885" s="329"/>
      <c r="BQ885" s="329"/>
      <c r="BR885" s="329"/>
      <c r="BS885" s="329"/>
      <c r="BT885" s="329"/>
      <c r="BU885" s="329"/>
      <c r="BV885" s="329"/>
      <c r="BW885" s="325"/>
      <c r="BX885" s="325"/>
      <c r="BY885" s="325"/>
      <c r="BZ885" s="325"/>
      <c r="CA885" s="325"/>
      <c r="CB885" s="325"/>
      <c r="CC885" s="325"/>
      <c r="CD885" s="325"/>
      <c r="CE885" s="325"/>
      <c r="CF885" s="325"/>
      <c r="CG885" s="325"/>
      <c r="CH885" s="325"/>
      <c r="CI885" s="325"/>
      <c r="CJ885" s="325"/>
      <c r="CK885" s="325"/>
      <c r="CL885" s="325"/>
      <c r="CM885" s="325"/>
      <c r="CN885" s="325"/>
      <c r="CO885" s="325"/>
      <c r="CP885" s="325"/>
      <c r="CQ885" s="325"/>
      <c r="CR885" s="325"/>
      <c r="CS885" s="325"/>
      <c r="CT885" s="325"/>
      <c r="CU885" s="325"/>
      <c r="CV885" s="325"/>
      <c r="CW885" s="325"/>
      <c r="CX885" s="325"/>
    </row>
    <row r="886" spans="1:102" s="36" customFormat="1" ht="15" hidden="1" customHeight="1">
      <c r="A886" s="329"/>
      <c r="B886" s="37" t="str">
        <f t="shared" ca="1" si="402"/>
        <v/>
      </c>
      <c r="C886" s="41" t="str">
        <f t="shared" ca="1" si="403"/>
        <v/>
      </c>
      <c r="D886" s="39" t="str">
        <f t="shared" ca="1" si="404"/>
        <v/>
      </c>
      <c r="E886" s="39" t="str">
        <f t="shared" ca="1" si="416"/>
        <v/>
      </c>
      <c r="F886" s="39" t="str">
        <f t="shared" ca="1" si="405"/>
        <v/>
      </c>
      <c r="G886" s="101"/>
      <c r="H886" s="39">
        <f t="shared" ca="1" si="396"/>
        <v>0</v>
      </c>
      <c r="J886" s="332"/>
      <c r="K886" s="37" t="str">
        <f t="shared" ca="1" si="406"/>
        <v/>
      </c>
      <c r="L886" s="41" t="str">
        <f t="shared" ca="1" si="407"/>
        <v/>
      </c>
      <c r="M886" s="39" t="str">
        <f t="shared" si="397"/>
        <v/>
      </c>
      <c r="N886" s="39" t="str">
        <f t="shared" ca="1" si="417"/>
        <v/>
      </c>
      <c r="O886" s="39" t="str">
        <f ca="1">IF(L886="","",ROUND(Q885*$O$5/payments_per_year,2))</f>
        <v/>
      </c>
      <c r="P886" s="101"/>
      <c r="Q886" s="39">
        <f t="shared" ca="1" si="418"/>
        <v>0</v>
      </c>
      <c r="R886" s="332"/>
      <c r="S886" s="37" t="str">
        <f t="shared" ca="1" si="408"/>
        <v/>
      </c>
      <c r="T886" s="41" t="str">
        <f t="shared" ca="1" si="409"/>
        <v/>
      </c>
      <c r="U886" s="39" t="str">
        <f t="shared" si="398"/>
        <v/>
      </c>
      <c r="V886" s="39" t="str">
        <f t="shared" ca="1" si="419"/>
        <v/>
      </c>
      <c r="W886" s="39">
        <f t="shared" ca="1" si="399"/>
        <v>0</v>
      </c>
      <c r="X886" s="40"/>
      <c r="Y886" s="39">
        <f t="shared" ca="1" si="420"/>
        <v>0</v>
      </c>
      <c r="Z886" s="327"/>
      <c r="AA886" s="37" t="str">
        <f t="shared" ca="1" si="410"/>
        <v/>
      </c>
      <c r="AB886" s="41" t="str">
        <f t="shared" ca="1" si="411"/>
        <v/>
      </c>
      <c r="AC886" s="39" t="str">
        <f t="shared" si="400"/>
        <v/>
      </c>
      <c r="AD886" s="39" t="str">
        <f t="shared" ca="1" si="421"/>
        <v/>
      </c>
      <c r="AE886" s="39" t="str">
        <f t="shared" ca="1" si="412"/>
        <v/>
      </c>
      <c r="AF886" s="40"/>
      <c r="AG886" s="39">
        <f t="shared" ca="1" si="422"/>
        <v>0</v>
      </c>
      <c r="AH886" s="339"/>
      <c r="AI886" s="37" t="str">
        <f t="shared" ca="1" si="413"/>
        <v/>
      </c>
      <c r="AJ886" s="41" t="str">
        <f t="shared" ca="1" si="414"/>
        <v/>
      </c>
      <c r="AK886" s="39" t="str">
        <f t="shared" si="401"/>
        <v/>
      </c>
      <c r="AL886" s="39" t="str">
        <f t="shared" ca="1" si="423"/>
        <v/>
      </c>
      <c r="AM886" s="39" t="str">
        <f t="shared" ca="1" si="415"/>
        <v/>
      </c>
      <c r="AN886" s="40"/>
      <c r="AO886" s="39">
        <f t="shared" ca="1" si="424"/>
        <v>0</v>
      </c>
      <c r="AP886" s="339"/>
      <c r="AW886" s="329"/>
      <c r="BI886" s="329"/>
      <c r="BJ886" s="329"/>
      <c r="BK886" s="329"/>
      <c r="BL886" s="329"/>
      <c r="BM886" s="329"/>
      <c r="BN886" s="329"/>
      <c r="BO886" s="329"/>
      <c r="BP886" s="329"/>
      <c r="BQ886" s="329"/>
      <c r="BR886" s="329"/>
      <c r="BS886" s="329"/>
      <c r="BT886" s="329"/>
      <c r="BU886" s="329"/>
      <c r="BV886" s="329"/>
      <c r="BW886" s="325"/>
      <c r="BX886" s="325"/>
      <c r="BY886" s="325"/>
      <c r="BZ886" s="325"/>
      <c r="CA886" s="325"/>
      <c r="CB886" s="325"/>
      <c r="CC886" s="325"/>
      <c r="CD886" s="325"/>
      <c r="CE886" s="325"/>
      <c r="CF886" s="325"/>
      <c r="CG886" s="325"/>
      <c r="CH886" s="325"/>
      <c r="CI886" s="325"/>
      <c r="CJ886" s="325"/>
      <c r="CK886" s="325"/>
      <c r="CL886" s="325"/>
      <c r="CM886" s="325"/>
      <c r="CN886" s="325"/>
      <c r="CO886" s="325"/>
      <c r="CP886" s="325"/>
      <c r="CQ886" s="325"/>
      <c r="CR886" s="325"/>
      <c r="CS886" s="325"/>
      <c r="CT886" s="325"/>
      <c r="CU886" s="325"/>
      <c r="CV886" s="325"/>
      <c r="CW886" s="325"/>
      <c r="CX886" s="325"/>
    </row>
    <row r="887" spans="1:102" s="36" customFormat="1" ht="15" hidden="1" customHeight="1">
      <c r="A887" s="329"/>
      <c r="B887" s="37" t="str">
        <f t="shared" ca="1" si="402"/>
        <v/>
      </c>
      <c r="C887" s="41" t="str">
        <f t="shared" ca="1" si="403"/>
        <v/>
      </c>
      <c r="D887" s="39" t="str">
        <f t="shared" ca="1" si="404"/>
        <v/>
      </c>
      <c r="E887" s="39" t="str">
        <f t="shared" ca="1" si="416"/>
        <v/>
      </c>
      <c r="F887" s="39" t="str">
        <f t="shared" ca="1" si="405"/>
        <v/>
      </c>
      <c r="G887" s="101"/>
      <c r="H887" s="39">
        <f t="shared" ca="1" si="396"/>
        <v>0</v>
      </c>
      <c r="J887" s="332"/>
      <c r="K887" s="37" t="str">
        <f t="shared" ca="1" si="406"/>
        <v/>
      </c>
      <c r="L887" s="41" t="str">
        <f t="shared" ca="1" si="407"/>
        <v/>
      </c>
      <c r="M887" s="39" t="str">
        <f t="shared" si="397"/>
        <v/>
      </c>
      <c r="N887" s="39" t="str">
        <f t="shared" ca="1" si="417"/>
        <v/>
      </c>
      <c r="O887" s="39">
        <f ca="1">ROUND(Q886*$O$5/payments_per_year,2)</f>
        <v>0</v>
      </c>
      <c r="P887" s="101"/>
      <c r="Q887" s="39">
        <f t="shared" ca="1" si="418"/>
        <v>0</v>
      </c>
      <c r="R887" s="332"/>
      <c r="S887" s="37" t="str">
        <f t="shared" ca="1" si="408"/>
        <v/>
      </c>
      <c r="T887" s="41" t="str">
        <f t="shared" ca="1" si="409"/>
        <v/>
      </c>
      <c r="U887" s="39" t="str">
        <f t="shared" si="398"/>
        <v/>
      </c>
      <c r="V887" s="39" t="str">
        <f t="shared" ca="1" si="419"/>
        <v/>
      </c>
      <c r="W887" s="39">
        <f t="shared" ca="1" si="399"/>
        <v>0</v>
      </c>
      <c r="X887" s="40"/>
      <c r="Y887" s="39">
        <f t="shared" ca="1" si="420"/>
        <v>0</v>
      </c>
      <c r="Z887" s="327"/>
      <c r="AA887" s="37" t="str">
        <f t="shared" ca="1" si="410"/>
        <v/>
      </c>
      <c r="AB887" s="41" t="str">
        <f t="shared" ca="1" si="411"/>
        <v/>
      </c>
      <c r="AC887" s="39" t="str">
        <f t="shared" si="400"/>
        <v/>
      </c>
      <c r="AD887" s="39" t="str">
        <f t="shared" ca="1" si="421"/>
        <v/>
      </c>
      <c r="AE887" s="39" t="str">
        <f t="shared" ca="1" si="412"/>
        <v/>
      </c>
      <c r="AF887" s="40"/>
      <c r="AG887" s="39">
        <f t="shared" ca="1" si="422"/>
        <v>0</v>
      </c>
      <c r="AH887" s="339"/>
      <c r="AI887" s="37" t="str">
        <f t="shared" ca="1" si="413"/>
        <v/>
      </c>
      <c r="AJ887" s="41" t="str">
        <f t="shared" ca="1" si="414"/>
        <v/>
      </c>
      <c r="AK887" s="39" t="str">
        <f t="shared" si="401"/>
        <v/>
      </c>
      <c r="AL887" s="39" t="str">
        <f t="shared" ca="1" si="423"/>
        <v/>
      </c>
      <c r="AM887" s="39" t="str">
        <f t="shared" ca="1" si="415"/>
        <v/>
      </c>
      <c r="AN887" s="40"/>
      <c r="AO887" s="39">
        <f t="shared" ca="1" si="424"/>
        <v>0</v>
      </c>
      <c r="AP887" s="339"/>
      <c r="AW887" s="329"/>
      <c r="BI887" s="329"/>
      <c r="BJ887" s="329"/>
      <c r="BK887" s="329"/>
      <c r="BL887" s="329"/>
      <c r="BM887" s="329"/>
      <c r="BN887" s="329"/>
      <c r="BO887" s="329"/>
      <c r="BP887" s="329"/>
      <c r="BQ887" s="329"/>
      <c r="BR887" s="329"/>
      <c r="BS887" s="329"/>
      <c r="BT887" s="329"/>
      <c r="BU887" s="329"/>
      <c r="BV887" s="329"/>
      <c r="BW887" s="325"/>
      <c r="BX887" s="325"/>
      <c r="BY887" s="325"/>
      <c r="BZ887" s="325"/>
      <c r="CA887" s="325"/>
      <c r="CB887" s="325"/>
      <c r="CC887" s="325"/>
      <c r="CD887" s="325"/>
      <c r="CE887" s="325"/>
      <c r="CF887" s="325"/>
      <c r="CG887" s="325"/>
      <c r="CH887" s="325"/>
      <c r="CI887" s="325"/>
      <c r="CJ887" s="325"/>
      <c r="CK887" s="325"/>
      <c r="CL887" s="325"/>
      <c r="CM887" s="325"/>
      <c r="CN887" s="325"/>
      <c r="CO887" s="325"/>
      <c r="CP887" s="325"/>
      <c r="CQ887" s="325"/>
      <c r="CR887" s="325"/>
      <c r="CS887" s="325"/>
      <c r="CT887" s="325"/>
      <c r="CU887" s="325"/>
      <c r="CV887" s="325"/>
      <c r="CW887" s="325"/>
      <c r="CX887" s="325"/>
    </row>
    <row r="888" spans="1:102" s="36" customFormat="1" ht="15" hidden="1" customHeight="1">
      <c r="A888" s="329"/>
      <c r="B888" s="37" t="str">
        <f t="shared" ca="1" si="402"/>
        <v/>
      </c>
      <c r="C888" s="41" t="str">
        <f t="shared" ca="1" si="403"/>
        <v/>
      </c>
      <c r="D888" s="39" t="str">
        <f t="shared" ca="1" si="404"/>
        <v/>
      </c>
      <c r="E888" s="39" t="str">
        <f t="shared" ca="1" si="416"/>
        <v/>
      </c>
      <c r="F888" s="39" t="str">
        <f t="shared" ca="1" si="405"/>
        <v/>
      </c>
      <c r="G888" s="101"/>
      <c r="H888" s="39">
        <f t="shared" ca="1" si="396"/>
        <v>0</v>
      </c>
      <c r="J888" s="332"/>
      <c r="K888" s="37" t="str">
        <f t="shared" ca="1" si="406"/>
        <v/>
      </c>
      <c r="L888" s="41" t="str">
        <f t="shared" ca="1" si="407"/>
        <v/>
      </c>
      <c r="M888" s="39" t="str">
        <f t="shared" si="397"/>
        <v/>
      </c>
      <c r="N888" s="39" t="str">
        <f t="shared" ca="1" si="417"/>
        <v/>
      </c>
      <c r="O888" s="39" t="str">
        <f ca="1">IF(L888="","",ROUND(Q887*$O$5/payments_per_year,2))</f>
        <v/>
      </c>
      <c r="P888" s="101"/>
      <c r="Q888" s="39">
        <f t="shared" ca="1" si="418"/>
        <v>0</v>
      </c>
      <c r="R888" s="332"/>
      <c r="S888" s="37" t="str">
        <f t="shared" ca="1" si="408"/>
        <v/>
      </c>
      <c r="T888" s="41" t="str">
        <f t="shared" ca="1" si="409"/>
        <v/>
      </c>
      <c r="U888" s="39" t="str">
        <f t="shared" si="398"/>
        <v/>
      </c>
      <c r="V888" s="39" t="str">
        <f t="shared" ca="1" si="419"/>
        <v/>
      </c>
      <c r="W888" s="39">
        <f t="shared" ca="1" si="399"/>
        <v>0</v>
      </c>
      <c r="X888" s="40"/>
      <c r="Y888" s="39">
        <f t="shared" ca="1" si="420"/>
        <v>0</v>
      </c>
      <c r="Z888" s="327"/>
      <c r="AA888" s="37" t="str">
        <f t="shared" ca="1" si="410"/>
        <v/>
      </c>
      <c r="AB888" s="41" t="str">
        <f t="shared" ca="1" si="411"/>
        <v/>
      </c>
      <c r="AC888" s="39" t="str">
        <f t="shared" si="400"/>
        <v/>
      </c>
      <c r="AD888" s="39" t="str">
        <f t="shared" ca="1" si="421"/>
        <v/>
      </c>
      <c r="AE888" s="39" t="str">
        <f t="shared" ca="1" si="412"/>
        <v/>
      </c>
      <c r="AF888" s="40"/>
      <c r="AG888" s="39">
        <f t="shared" ca="1" si="422"/>
        <v>0</v>
      </c>
      <c r="AH888" s="339"/>
      <c r="AI888" s="37" t="str">
        <f t="shared" ca="1" si="413"/>
        <v/>
      </c>
      <c r="AJ888" s="41" t="str">
        <f t="shared" ca="1" si="414"/>
        <v/>
      </c>
      <c r="AK888" s="39" t="str">
        <f t="shared" si="401"/>
        <v/>
      </c>
      <c r="AL888" s="39" t="str">
        <f t="shared" ca="1" si="423"/>
        <v/>
      </c>
      <c r="AM888" s="39" t="str">
        <f t="shared" ca="1" si="415"/>
        <v/>
      </c>
      <c r="AN888" s="40"/>
      <c r="AO888" s="39">
        <f t="shared" ca="1" si="424"/>
        <v>0</v>
      </c>
      <c r="AP888" s="339"/>
      <c r="AW888" s="329"/>
      <c r="BI888" s="329"/>
      <c r="BJ888" s="329"/>
      <c r="BK888" s="329"/>
      <c r="BL888" s="329"/>
      <c r="BM888" s="329"/>
      <c r="BN888" s="329"/>
      <c r="BO888" s="329"/>
      <c r="BP888" s="329"/>
      <c r="BQ888" s="329"/>
      <c r="BR888" s="329"/>
      <c r="BS888" s="329"/>
      <c r="BT888" s="329"/>
      <c r="BU888" s="329"/>
      <c r="BV888" s="329"/>
      <c r="BW888" s="325"/>
      <c r="BX888" s="325"/>
      <c r="BY888" s="325"/>
      <c r="BZ888" s="325"/>
      <c r="CA888" s="325"/>
      <c r="CB888" s="325"/>
      <c r="CC888" s="325"/>
      <c r="CD888" s="325"/>
      <c r="CE888" s="325"/>
      <c r="CF888" s="325"/>
      <c r="CG888" s="325"/>
      <c r="CH888" s="325"/>
      <c r="CI888" s="325"/>
      <c r="CJ888" s="325"/>
      <c r="CK888" s="325"/>
      <c r="CL888" s="325"/>
      <c r="CM888" s="325"/>
      <c r="CN888" s="325"/>
      <c r="CO888" s="325"/>
      <c r="CP888" s="325"/>
      <c r="CQ888" s="325"/>
      <c r="CR888" s="325"/>
      <c r="CS888" s="325"/>
      <c r="CT888" s="325"/>
      <c r="CU888" s="325"/>
      <c r="CV888" s="325"/>
      <c r="CW888" s="325"/>
      <c r="CX888" s="325"/>
    </row>
    <row r="889" spans="1:102" s="36" customFormat="1" ht="15" hidden="1" customHeight="1">
      <c r="A889" s="329"/>
      <c r="B889" s="37" t="str">
        <f t="shared" ca="1" si="402"/>
        <v/>
      </c>
      <c r="C889" s="41" t="str">
        <f t="shared" ca="1" si="403"/>
        <v/>
      </c>
      <c r="D889" s="39" t="str">
        <f t="shared" ca="1" si="404"/>
        <v/>
      </c>
      <c r="E889" s="39" t="str">
        <f t="shared" ca="1" si="416"/>
        <v/>
      </c>
      <c r="F889" s="39" t="str">
        <f t="shared" ca="1" si="405"/>
        <v/>
      </c>
      <c r="G889" s="101"/>
      <c r="H889" s="39">
        <f t="shared" ca="1" si="396"/>
        <v>0</v>
      </c>
      <c r="J889" s="332"/>
      <c r="K889" s="37" t="str">
        <f t="shared" ca="1" si="406"/>
        <v/>
      </c>
      <c r="L889" s="41" t="str">
        <f t="shared" ca="1" si="407"/>
        <v/>
      </c>
      <c r="M889" s="39" t="str">
        <f t="shared" si="397"/>
        <v/>
      </c>
      <c r="N889" s="39" t="str">
        <f t="shared" ca="1" si="417"/>
        <v/>
      </c>
      <c r="O889" s="39">
        <f ca="1">ROUND(Q888*$O$5/payments_per_year,2)</f>
        <v>0</v>
      </c>
      <c r="P889" s="101"/>
      <c r="Q889" s="39">
        <f t="shared" ca="1" si="418"/>
        <v>0</v>
      </c>
      <c r="R889" s="332"/>
      <c r="S889" s="37" t="str">
        <f t="shared" ca="1" si="408"/>
        <v/>
      </c>
      <c r="T889" s="41" t="str">
        <f t="shared" ca="1" si="409"/>
        <v/>
      </c>
      <c r="U889" s="39" t="str">
        <f t="shared" si="398"/>
        <v/>
      </c>
      <c r="V889" s="39" t="str">
        <f t="shared" ca="1" si="419"/>
        <v/>
      </c>
      <c r="W889" s="39">
        <f t="shared" ca="1" si="399"/>
        <v>0</v>
      </c>
      <c r="X889" s="40"/>
      <c r="Y889" s="39">
        <f t="shared" ca="1" si="420"/>
        <v>0</v>
      </c>
      <c r="Z889" s="327"/>
      <c r="AA889" s="37" t="str">
        <f t="shared" ca="1" si="410"/>
        <v/>
      </c>
      <c r="AB889" s="41" t="str">
        <f t="shared" ca="1" si="411"/>
        <v/>
      </c>
      <c r="AC889" s="39" t="str">
        <f t="shared" si="400"/>
        <v/>
      </c>
      <c r="AD889" s="39" t="str">
        <f t="shared" ca="1" si="421"/>
        <v/>
      </c>
      <c r="AE889" s="39" t="str">
        <f t="shared" ca="1" si="412"/>
        <v/>
      </c>
      <c r="AF889" s="40"/>
      <c r="AG889" s="39">
        <f t="shared" ca="1" si="422"/>
        <v>0</v>
      </c>
      <c r="AH889" s="339"/>
      <c r="AI889" s="37" t="str">
        <f t="shared" ca="1" si="413"/>
        <v/>
      </c>
      <c r="AJ889" s="41" t="str">
        <f t="shared" ca="1" si="414"/>
        <v/>
      </c>
      <c r="AK889" s="39" t="str">
        <f t="shared" si="401"/>
        <v/>
      </c>
      <c r="AL889" s="39" t="str">
        <f t="shared" ca="1" si="423"/>
        <v/>
      </c>
      <c r="AM889" s="39" t="str">
        <f t="shared" ca="1" si="415"/>
        <v/>
      </c>
      <c r="AN889" s="40"/>
      <c r="AO889" s="39">
        <f t="shared" ca="1" si="424"/>
        <v>0</v>
      </c>
      <c r="AP889" s="339"/>
      <c r="AW889" s="329"/>
      <c r="BI889" s="329"/>
      <c r="BJ889" s="329"/>
      <c r="BK889" s="329"/>
      <c r="BL889" s="329"/>
      <c r="BM889" s="329"/>
      <c r="BN889" s="329"/>
      <c r="BO889" s="329"/>
      <c r="BP889" s="329"/>
      <c r="BQ889" s="329"/>
      <c r="BR889" s="329"/>
      <c r="BS889" s="329"/>
      <c r="BT889" s="329"/>
      <c r="BU889" s="329"/>
      <c r="BV889" s="329"/>
      <c r="BW889" s="325"/>
      <c r="BX889" s="325"/>
      <c r="BY889" s="325"/>
      <c r="BZ889" s="325"/>
      <c r="CA889" s="325"/>
      <c r="CB889" s="325"/>
      <c r="CC889" s="325"/>
      <c r="CD889" s="325"/>
      <c r="CE889" s="325"/>
      <c r="CF889" s="325"/>
      <c r="CG889" s="325"/>
      <c r="CH889" s="325"/>
      <c r="CI889" s="325"/>
      <c r="CJ889" s="325"/>
      <c r="CK889" s="325"/>
      <c r="CL889" s="325"/>
      <c r="CM889" s="325"/>
      <c r="CN889" s="325"/>
      <c r="CO889" s="325"/>
      <c r="CP889" s="325"/>
      <c r="CQ889" s="325"/>
      <c r="CR889" s="325"/>
      <c r="CS889" s="325"/>
      <c r="CT889" s="325"/>
      <c r="CU889" s="325"/>
      <c r="CV889" s="325"/>
      <c r="CW889" s="325"/>
      <c r="CX889" s="325"/>
    </row>
    <row r="890" spans="1:102" s="36" customFormat="1" ht="15" hidden="1" customHeight="1">
      <c r="A890" s="329"/>
      <c r="B890" s="37" t="str">
        <f t="shared" ca="1" si="402"/>
        <v/>
      </c>
      <c r="C890" s="41" t="str">
        <f t="shared" ca="1" si="403"/>
        <v/>
      </c>
      <c r="D890" s="39" t="str">
        <f t="shared" ca="1" si="404"/>
        <v/>
      </c>
      <c r="E890" s="39" t="str">
        <f t="shared" ca="1" si="416"/>
        <v/>
      </c>
      <c r="F890" s="39" t="str">
        <f t="shared" ca="1" si="405"/>
        <v/>
      </c>
      <c r="G890" s="101"/>
      <c r="H890" s="39">
        <f t="shared" ca="1" si="396"/>
        <v>0</v>
      </c>
      <c r="J890" s="332"/>
      <c r="K890" s="37" t="str">
        <f t="shared" ca="1" si="406"/>
        <v/>
      </c>
      <c r="L890" s="41" t="str">
        <f t="shared" ca="1" si="407"/>
        <v/>
      </c>
      <c r="M890" s="39" t="str">
        <f t="shared" si="397"/>
        <v/>
      </c>
      <c r="N890" s="39" t="str">
        <f t="shared" ca="1" si="417"/>
        <v/>
      </c>
      <c r="O890" s="39" t="str">
        <f ca="1">IF(L890="","",ROUND(Q889*$O$5/payments_per_year,2))</f>
        <v/>
      </c>
      <c r="P890" s="101"/>
      <c r="Q890" s="39">
        <f t="shared" ca="1" si="418"/>
        <v>0</v>
      </c>
      <c r="R890" s="332"/>
      <c r="S890" s="37" t="str">
        <f t="shared" ca="1" si="408"/>
        <v/>
      </c>
      <c r="T890" s="41" t="str">
        <f t="shared" ca="1" si="409"/>
        <v/>
      </c>
      <c r="U890" s="39" t="str">
        <f t="shared" si="398"/>
        <v/>
      </c>
      <c r="V890" s="39" t="str">
        <f t="shared" ca="1" si="419"/>
        <v/>
      </c>
      <c r="W890" s="39">
        <f t="shared" ca="1" si="399"/>
        <v>0</v>
      </c>
      <c r="X890" s="40"/>
      <c r="Y890" s="39">
        <f t="shared" ca="1" si="420"/>
        <v>0</v>
      </c>
      <c r="Z890" s="327"/>
      <c r="AA890" s="37" t="str">
        <f t="shared" ca="1" si="410"/>
        <v/>
      </c>
      <c r="AB890" s="41" t="str">
        <f t="shared" ca="1" si="411"/>
        <v/>
      </c>
      <c r="AC890" s="39" t="str">
        <f t="shared" si="400"/>
        <v/>
      </c>
      <c r="AD890" s="39" t="str">
        <f t="shared" ca="1" si="421"/>
        <v/>
      </c>
      <c r="AE890" s="39" t="str">
        <f t="shared" ca="1" si="412"/>
        <v/>
      </c>
      <c r="AF890" s="40"/>
      <c r="AG890" s="39">
        <f t="shared" ca="1" si="422"/>
        <v>0</v>
      </c>
      <c r="AH890" s="339"/>
      <c r="AI890" s="37" t="str">
        <f t="shared" ca="1" si="413"/>
        <v/>
      </c>
      <c r="AJ890" s="41" t="str">
        <f t="shared" ca="1" si="414"/>
        <v/>
      </c>
      <c r="AK890" s="39" t="str">
        <f t="shared" si="401"/>
        <v/>
      </c>
      <c r="AL890" s="39" t="str">
        <f t="shared" ca="1" si="423"/>
        <v/>
      </c>
      <c r="AM890" s="39" t="str">
        <f t="shared" ca="1" si="415"/>
        <v/>
      </c>
      <c r="AN890" s="40"/>
      <c r="AO890" s="39">
        <f t="shared" ca="1" si="424"/>
        <v>0</v>
      </c>
      <c r="AP890" s="339"/>
      <c r="AW890" s="329"/>
      <c r="BI890" s="329"/>
      <c r="BJ890" s="329"/>
      <c r="BK890" s="329"/>
      <c r="BL890" s="329"/>
      <c r="BM890" s="329"/>
      <c r="BN890" s="329"/>
      <c r="BO890" s="329"/>
      <c r="BP890" s="329"/>
      <c r="BQ890" s="329"/>
      <c r="BR890" s="329"/>
      <c r="BS890" s="329"/>
      <c r="BT890" s="329"/>
      <c r="BU890" s="329"/>
      <c r="BV890" s="329"/>
      <c r="BW890" s="325"/>
      <c r="BX890" s="325"/>
      <c r="BY890" s="325"/>
      <c r="BZ890" s="325"/>
      <c r="CA890" s="325"/>
      <c r="CB890" s="325"/>
      <c r="CC890" s="325"/>
      <c r="CD890" s="325"/>
      <c r="CE890" s="325"/>
      <c r="CF890" s="325"/>
      <c r="CG890" s="325"/>
      <c r="CH890" s="325"/>
      <c r="CI890" s="325"/>
      <c r="CJ890" s="325"/>
      <c r="CK890" s="325"/>
      <c r="CL890" s="325"/>
      <c r="CM890" s="325"/>
      <c r="CN890" s="325"/>
      <c r="CO890" s="325"/>
      <c r="CP890" s="325"/>
      <c r="CQ890" s="325"/>
      <c r="CR890" s="325"/>
      <c r="CS890" s="325"/>
      <c r="CT890" s="325"/>
      <c r="CU890" s="325"/>
      <c r="CV890" s="325"/>
      <c r="CW890" s="325"/>
      <c r="CX890" s="325"/>
    </row>
    <row r="891" spans="1:102" s="36" customFormat="1" ht="15" hidden="1" customHeight="1">
      <c r="A891" s="329"/>
      <c r="B891" s="37" t="str">
        <f t="shared" ca="1" si="402"/>
        <v/>
      </c>
      <c r="C891" s="41" t="str">
        <f t="shared" ca="1" si="403"/>
        <v/>
      </c>
      <c r="D891" s="39" t="str">
        <f t="shared" ca="1" si="404"/>
        <v/>
      </c>
      <c r="E891" s="39" t="str">
        <f t="shared" ca="1" si="416"/>
        <v/>
      </c>
      <c r="F891" s="39" t="str">
        <f t="shared" ca="1" si="405"/>
        <v/>
      </c>
      <c r="G891" s="101"/>
      <c r="H891" s="39">
        <f t="shared" ca="1" si="396"/>
        <v>0</v>
      </c>
      <c r="J891" s="332"/>
      <c r="K891" s="37" t="str">
        <f t="shared" ca="1" si="406"/>
        <v/>
      </c>
      <c r="L891" s="41" t="str">
        <f t="shared" ca="1" si="407"/>
        <v/>
      </c>
      <c r="M891" s="39" t="str">
        <f t="shared" si="397"/>
        <v/>
      </c>
      <c r="N891" s="39" t="str">
        <f t="shared" ca="1" si="417"/>
        <v/>
      </c>
      <c r="O891" s="39">
        <f ca="1">ROUND(Q890*$O$5/payments_per_year,2)</f>
        <v>0</v>
      </c>
      <c r="P891" s="101"/>
      <c r="Q891" s="39">
        <f t="shared" ca="1" si="418"/>
        <v>0</v>
      </c>
      <c r="R891" s="332"/>
      <c r="S891" s="37" t="str">
        <f t="shared" ca="1" si="408"/>
        <v/>
      </c>
      <c r="T891" s="41" t="str">
        <f t="shared" ca="1" si="409"/>
        <v/>
      </c>
      <c r="U891" s="39" t="str">
        <f t="shared" si="398"/>
        <v/>
      </c>
      <c r="V891" s="39" t="str">
        <f t="shared" ca="1" si="419"/>
        <v/>
      </c>
      <c r="W891" s="39">
        <f t="shared" ca="1" si="399"/>
        <v>0</v>
      </c>
      <c r="X891" s="40"/>
      <c r="Y891" s="39">
        <f t="shared" ca="1" si="420"/>
        <v>0</v>
      </c>
      <c r="Z891" s="327"/>
      <c r="AA891" s="37" t="str">
        <f t="shared" ca="1" si="410"/>
        <v/>
      </c>
      <c r="AB891" s="41" t="str">
        <f t="shared" ca="1" si="411"/>
        <v/>
      </c>
      <c r="AC891" s="39" t="str">
        <f t="shared" si="400"/>
        <v/>
      </c>
      <c r="AD891" s="39" t="str">
        <f t="shared" ca="1" si="421"/>
        <v/>
      </c>
      <c r="AE891" s="39" t="str">
        <f t="shared" ca="1" si="412"/>
        <v/>
      </c>
      <c r="AF891" s="40"/>
      <c r="AG891" s="39">
        <f t="shared" ca="1" si="422"/>
        <v>0</v>
      </c>
      <c r="AH891" s="339"/>
      <c r="AI891" s="37" t="str">
        <f t="shared" ca="1" si="413"/>
        <v/>
      </c>
      <c r="AJ891" s="41" t="str">
        <f t="shared" ca="1" si="414"/>
        <v/>
      </c>
      <c r="AK891" s="39" t="str">
        <f t="shared" si="401"/>
        <v/>
      </c>
      <c r="AL891" s="39" t="str">
        <f t="shared" ca="1" si="423"/>
        <v/>
      </c>
      <c r="AM891" s="39" t="str">
        <f t="shared" ca="1" si="415"/>
        <v/>
      </c>
      <c r="AN891" s="40"/>
      <c r="AO891" s="39">
        <f t="shared" ca="1" si="424"/>
        <v>0</v>
      </c>
      <c r="AP891" s="339"/>
      <c r="AW891" s="329"/>
      <c r="BI891" s="329"/>
      <c r="BJ891" s="329"/>
      <c r="BK891" s="329"/>
      <c r="BL891" s="329"/>
      <c r="BM891" s="329"/>
      <c r="BN891" s="329"/>
      <c r="BO891" s="329"/>
      <c r="BP891" s="329"/>
      <c r="BQ891" s="329"/>
      <c r="BR891" s="329"/>
      <c r="BS891" s="329"/>
      <c r="BT891" s="329"/>
      <c r="BU891" s="329"/>
      <c r="BV891" s="329"/>
      <c r="BW891" s="325"/>
      <c r="BX891" s="325"/>
      <c r="BY891" s="325"/>
      <c r="BZ891" s="325"/>
      <c r="CA891" s="325"/>
      <c r="CB891" s="325"/>
      <c r="CC891" s="325"/>
      <c r="CD891" s="325"/>
      <c r="CE891" s="325"/>
      <c r="CF891" s="325"/>
      <c r="CG891" s="325"/>
      <c r="CH891" s="325"/>
      <c r="CI891" s="325"/>
      <c r="CJ891" s="325"/>
      <c r="CK891" s="325"/>
      <c r="CL891" s="325"/>
      <c r="CM891" s="325"/>
      <c r="CN891" s="325"/>
      <c r="CO891" s="325"/>
      <c r="CP891" s="325"/>
      <c r="CQ891" s="325"/>
      <c r="CR891" s="325"/>
      <c r="CS891" s="325"/>
      <c r="CT891" s="325"/>
      <c r="CU891" s="325"/>
      <c r="CV891" s="325"/>
      <c r="CW891" s="325"/>
      <c r="CX891" s="325"/>
    </row>
    <row r="892" spans="1:102" s="36" customFormat="1" ht="15" hidden="1" customHeight="1">
      <c r="A892" s="329"/>
      <c r="B892" s="37" t="str">
        <f t="shared" ca="1" si="402"/>
        <v/>
      </c>
      <c r="C892" s="41" t="str">
        <f t="shared" ca="1" si="403"/>
        <v/>
      </c>
      <c r="D892" s="39" t="str">
        <f t="shared" ca="1" si="404"/>
        <v/>
      </c>
      <c r="E892" s="39" t="str">
        <f t="shared" ca="1" si="416"/>
        <v/>
      </c>
      <c r="F892" s="39" t="str">
        <f t="shared" ca="1" si="405"/>
        <v/>
      </c>
      <c r="G892" s="101"/>
      <c r="H892" s="39">
        <f t="shared" ca="1" si="396"/>
        <v>0</v>
      </c>
      <c r="J892" s="332"/>
      <c r="K892" s="37" t="str">
        <f t="shared" ca="1" si="406"/>
        <v/>
      </c>
      <c r="L892" s="41" t="str">
        <f t="shared" ca="1" si="407"/>
        <v/>
      </c>
      <c r="M892" s="39" t="str">
        <f t="shared" si="397"/>
        <v/>
      </c>
      <c r="N892" s="39" t="str">
        <f t="shared" ca="1" si="417"/>
        <v/>
      </c>
      <c r="O892" s="39" t="str">
        <f ca="1">IF(L892="","",ROUND(Q891*$O$5/payments_per_year,2))</f>
        <v/>
      </c>
      <c r="P892" s="101"/>
      <c r="Q892" s="39">
        <f t="shared" ca="1" si="418"/>
        <v>0</v>
      </c>
      <c r="R892" s="332"/>
      <c r="S892" s="37" t="str">
        <f t="shared" ca="1" si="408"/>
        <v/>
      </c>
      <c r="T892" s="41" t="str">
        <f t="shared" ca="1" si="409"/>
        <v/>
      </c>
      <c r="U892" s="39" t="str">
        <f t="shared" si="398"/>
        <v/>
      </c>
      <c r="V892" s="39" t="str">
        <f t="shared" ca="1" si="419"/>
        <v/>
      </c>
      <c r="W892" s="39">
        <f t="shared" ca="1" si="399"/>
        <v>0</v>
      </c>
      <c r="X892" s="40"/>
      <c r="Y892" s="39">
        <f t="shared" ca="1" si="420"/>
        <v>0</v>
      </c>
      <c r="Z892" s="327"/>
      <c r="AA892" s="37" t="str">
        <f t="shared" ca="1" si="410"/>
        <v/>
      </c>
      <c r="AB892" s="41" t="str">
        <f t="shared" ca="1" si="411"/>
        <v/>
      </c>
      <c r="AC892" s="39" t="str">
        <f t="shared" si="400"/>
        <v/>
      </c>
      <c r="AD892" s="39" t="str">
        <f t="shared" ca="1" si="421"/>
        <v/>
      </c>
      <c r="AE892" s="39" t="str">
        <f t="shared" ca="1" si="412"/>
        <v/>
      </c>
      <c r="AF892" s="40"/>
      <c r="AG892" s="39">
        <f t="shared" ca="1" si="422"/>
        <v>0</v>
      </c>
      <c r="AH892" s="339"/>
      <c r="AI892" s="37" t="str">
        <f t="shared" ca="1" si="413"/>
        <v/>
      </c>
      <c r="AJ892" s="41" t="str">
        <f t="shared" ca="1" si="414"/>
        <v/>
      </c>
      <c r="AK892" s="39" t="str">
        <f t="shared" si="401"/>
        <v/>
      </c>
      <c r="AL892" s="39" t="str">
        <f t="shared" ca="1" si="423"/>
        <v/>
      </c>
      <c r="AM892" s="39" t="str">
        <f t="shared" ca="1" si="415"/>
        <v/>
      </c>
      <c r="AN892" s="40"/>
      <c r="AO892" s="39">
        <f t="shared" ca="1" si="424"/>
        <v>0</v>
      </c>
      <c r="AP892" s="339"/>
      <c r="AW892" s="329"/>
      <c r="BI892" s="329"/>
      <c r="BJ892" s="329"/>
      <c r="BK892" s="329"/>
      <c r="BL892" s="329"/>
      <c r="BM892" s="329"/>
      <c r="BN892" s="329"/>
      <c r="BO892" s="329"/>
      <c r="BP892" s="329"/>
      <c r="BQ892" s="329"/>
      <c r="BR892" s="329"/>
      <c r="BS892" s="329"/>
      <c r="BT892" s="329"/>
      <c r="BU892" s="329"/>
      <c r="BV892" s="329"/>
      <c r="BW892" s="325"/>
      <c r="BX892" s="325"/>
      <c r="BY892" s="325"/>
      <c r="BZ892" s="325"/>
      <c r="CA892" s="325"/>
      <c r="CB892" s="325"/>
      <c r="CC892" s="325"/>
      <c r="CD892" s="325"/>
      <c r="CE892" s="325"/>
      <c r="CF892" s="325"/>
      <c r="CG892" s="325"/>
      <c r="CH892" s="325"/>
      <c r="CI892" s="325"/>
      <c r="CJ892" s="325"/>
      <c r="CK892" s="325"/>
      <c r="CL892" s="325"/>
      <c r="CM892" s="325"/>
      <c r="CN892" s="325"/>
      <c r="CO892" s="325"/>
      <c r="CP892" s="325"/>
      <c r="CQ892" s="325"/>
      <c r="CR892" s="325"/>
      <c r="CS892" s="325"/>
      <c r="CT892" s="325"/>
      <c r="CU892" s="325"/>
      <c r="CV892" s="325"/>
      <c r="CW892" s="325"/>
      <c r="CX892" s="325"/>
    </row>
    <row r="893" spans="1:102" s="36" customFormat="1" ht="15" hidden="1" customHeight="1">
      <c r="A893" s="329"/>
      <c r="B893" s="37" t="str">
        <f t="shared" ca="1" si="402"/>
        <v/>
      </c>
      <c r="C893" s="41" t="str">
        <f t="shared" ca="1" si="403"/>
        <v/>
      </c>
      <c r="D893" s="39" t="str">
        <f t="shared" ca="1" si="404"/>
        <v/>
      </c>
      <c r="E893" s="39" t="str">
        <f t="shared" ca="1" si="416"/>
        <v/>
      </c>
      <c r="F893" s="39" t="str">
        <f t="shared" ca="1" si="405"/>
        <v/>
      </c>
      <c r="G893" s="101"/>
      <c r="H893" s="39">
        <f t="shared" ca="1" si="396"/>
        <v>0</v>
      </c>
      <c r="J893" s="332"/>
      <c r="K893" s="37" t="str">
        <f t="shared" ca="1" si="406"/>
        <v/>
      </c>
      <c r="L893" s="41" t="str">
        <f t="shared" ca="1" si="407"/>
        <v/>
      </c>
      <c r="M893" s="39" t="str">
        <f t="shared" si="397"/>
        <v/>
      </c>
      <c r="N893" s="39" t="str">
        <f t="shared" ca="1" si="417"/>
        <v/>
      </c>
      <c r="O893" s="39">
        <f ca="1">ROUND(Q892*$O$5/payments_per_year,2)</f>
        <v>0</v>
      </c>
      <c r="P893" s="101"/>
      <c r="Q893" s="39">
        <f t="shared" ca="1" si="418"/>
        <v>0</v>
      </c>
      <c r="R893" s="332"/>
      <c r="S893" s="37" t="str">
        <f t="shared" ca="1" si="408"/>
        <v/>
      </c>
      <c r="T893" s="41" t="str">
        <f t="shared" ca="1" si="409"/>
        <v/>
      </c>
      <c r="U893" s="39" t="str">
        <f t="shared" si="398"/>
        <v/>
      </c>
      <c r="V893" s="39" t="str">
        <f t="shared" ca="1" si="419"/>
        <v/>
      </c>
      <c r="W893" s="39">
        <f t="shared" ca="1" si="399"/>
        <v>0</v>
      </c>
      <c r="X893" s="40"/>
      <c r="Y893" s="39">
        <f t="shared" ca="1" si="420"/>
        <v>0</v>
      </c>
      <c r="Z893" s="327"/>
      <c r="AA893" s="37" t="str">
        <f t="shared" ca="1" si="410"/>
        <v/>
      </c>
      <c r="AB893" s="41" t="str">
        <f t="shared" ca="1" si="411"/>
        <v/>
      </c>
      <c r="AC893" s="39" t="str">
        <f t="shared" si="400"/>
        <v/>
      </c>
      <c r="AD893" s="39" t="str">
        <f t="shared" ca="1" si="421"/>
        <v/>
      </c>
      <c r="AE893" s="39" t="str">
        <f t="shared" ca="1" si="412"/>
        <v/>
      </c>
      <c r="AF893" s="40"/>
      <c r="AG893" s="39">
        <f t="shared" ca="1" si="422"/>
        <v>0</v>
      </c>
      <c r="AH893" s="339"/>
      <c r="AI893" s="37" t="str">
        <f t="shared" ca="1" si="413"/>
        <v/>
      </c>
      <c r="AJ893" s="41" t="str">
        <f t="shared" ca="1" si="414"/>
        <v/>
      </c>
      <c r="AK893" s="39" t="str">
        <f t="shared" si="401"/>
        <v/>
      </c>
      <c r="AL893" s="39" t="str">
        <f t="shared" ca="1" si="423"/>
        <v/>
      </c>
      <c r="AM893" s="39" t="str">
        <f t="shared" ca="1" si="415"/>
        <v/>
      </c>
      <c r="AN893" s="40"/>
      <c r="AO893" s="39">
        <f t="shared" ca="1" si="424"/>
        <v>0</v>
      </c>
      <c r="AP893" s="339"/>
      <c r="AW893" s="329"/>
      <c r="BI893" s="329"/>
      <c r="BJ893" s="329"/>
      <c r="BK893" s="329"/>
      <c r="BL893" s="329"/>
      <c r="BM893" s="329"/>
      <c r="BN893" s="329"/>
      <c r="BO893" s="329"/>
      <c r="BP893" s="329"/>
      <c r="BQ893" s="329"/>
      <c r="BR893" s="329"/>
      <c r="BS893" s="329"/>
      <c r="BT893" s="329"/>
      <c r="BU893" s="329"/>
      <c r="BV893" s="329"/>
      <c r="BW893" s="325"/>
      <c r="BX893" s="325"/>
      <c r="BY893" s="325"/>
      <c r="BZ893" s="325"/>
      <c r="CA893" s="325"/>
      <c r="CB893" s="325"/>
      <c r="CC893" s="325"/>
      <c r="CD893" s="325"/>
      <c r="CE893" s="325"/>
      <c r="CF893" s="325"/>
      <c r="CG893" s="325"/>
      <c r="CH893" s="325"/>
      <c r="CI893" s="325"/>
      <c r="CJ893" s="325"/>
      <c r="CK893" s="325"/>
      <c r="CL893" s="325"/>
      <c r="CM893" s="325"/>
      <c r="CN893" s="325"/>
      <c r="CO893" s="325"/>
      <c r="CP893" s="325"/>
      <c r="CQ893" s="325"/>
      <c r="CR893" s="325"/>
      <c r="CS893" s="325"/>
      <c r="CT893" s="325"/>
      <c r="CU893" s="325"/>
      <c r="CV893" s="325"/>
      <c r="CW893" s="325"/>
      <c r="CX893" s="325"/>
    </row>
    <row r="894" spans="1:102" s="36" customFormat="1" ht="15" hidden="1" customHeight="1">
      <c r="A894" s="329"/>
      <c r="B894" s="37" t="str">
        <f t="shared" ca="1" si="402"/>
        <v/>
      </c>
      <c r="C894" s="41" t="str">
        <f t="shared" ca="1" si="403"/>
        <v/>
      </c>
      <c r="D894" s="39" t="str">
        <f t="shared" ca="1" si="404"/>
        <v/>
      </c>
      <c r="E894" s="39" t="str">
        <f t="shared" ca="1" si="416"/>
        <v/>
      </c>
      <c r="F894" s="39" t="str">
        <f t="shared" ca="1" si="405"/>
        <v/>
      </c>
      <c r="G894" s="101"/>
      <c r="H894" s="39">
        <f t="shared" ca="1" si="396"/>
        <v>0</v>
      </c>
      <c r="J894" s="332"/>
      <c r="K894" s="37" t="str">
        <f t="shared" ca="1" si="406"/>
        <v/>
      </c>
      <c r="L894" s="41" t="str">
        <f t="shared" ca="1" si="407"/>
        <v/>
      </c>
      <c r="M894" s="39" t="str">
        <f t="shared" si="397"/>
        <v/>
      </c>
      <c r="N894" s="39" t="str">
        <f t="shared" ca="1" si="417"/>
        <v/>
      </c>
      <c r="O894" s="39" t="str">
        <f ca="1">IF(L894="","",ROUND(Q893*$O$5/payments_per_year,2))</f>
        <v/>
      </c>
      <c r="P894" s="101"/>
      <c r="Q894" s="39">
        <f t="shared" ca="1" si="418"/>
        <v>0</v>
      </c>
      <c r="R894" s="332"/>
      <c r="S894" s="37" t="str">
        <f t="shared" ca="1" si="408"/>
        <v/>
      </c>
      <c r="T894" s="41" t="str">
        <f t="shared" ca="1" si="409"/>
        <v/>
      </c>
      <c r="U894" s="39" t="str">
        <f t="shared" si="398"/>
        <v/>
      </c>
      <c r="V894" s="39" t="str">
        <f t="shared" ca="1" si="419"/>
        <v/>
      </c>
      <c r="W894" s="39">
        <f t="shared" ca="1" si="399"/>
        <v>0</v>
      </c>
      <c r="X894" s="40"/>
      <c r="Y894" s="39">
        <f t="shared" ca="1" si="420"/>
        <v>0</v>
      </c>
      <c r="Z894" s="327"/>
      <c r="AA894" s="37" t="str">
        <f t="shared" ca="1" si="410"/>
        <v/>
      </c>
      <c r="AB894" s="41" t="str">
        <f t="shared" ca="1" si="411"/>
        <v/>
      </c>
      <c r="AC894" s="39" t="str">
        <f t="shared" si="400"/>
        <v/>
      </c>
      <c r="AD894" s="39" t="str">
        <f t="shared" ca="1" si="421"/>
        <v/>
      </c>
      <c r="AE894" s="39" t="str">
        <f t="shared" ca="1" si="412"/>
        <v/>
      </c>
      <c r="AF894" s="40"/>
      <c r="AG894" s="39">
        <f t="shared" ca="1" si="422"/>
        <v>0</v>
      </c>
      <c r="AH894" s="339"/>
      <c r="AI894" s="37" t="str">
        <f t="shared" ca="1" si="413"/>
        <v/>
      </c>
      <c r="AJ894" s="41" t="str">
        <f t="shared" ca="1" si="414"/>
        <v/>
      </c>
      <c r="AK894" s="39" t="str">
        <f t="shared" si="401"/>
        <v/>
      </c>
      <c r="AL894" s="39" t="str">
        <f t="shared" ca="1" si="423"/>
        <v/>
      </c>
      <c r="AM894" s="39" t="str">
        <f t="shared" ca="1" si="415"/>
        <v/>
      </c>
      <c r="AN894" s="40"/>
      <c r="AO894" s="39">
        <f t="shared" ca="1" si="424"/>
        <v>0</v>
      </c>
      <c r="AP894" s="339"/>
      <c r="AW894" s="329"/>
      <c r="BI894" s="329"/>
      <c r="BJ894" s="329"/>
      <c r="BK894" s="329"/>
      <c r="BL894" s="329"/>
      <c r="BM894" s="329"/>
      <c r="BN894" s="329"/>
      <c r="BO894" s="329"/>
      <c r="BP894" s="329"/>
      <c r="BQ894" s="329"/>
      <c r="BR894" s="329"/>
      <c r="BS894" s="329"/>
      <c r="BT894" s="329"/>
      <c r="BU894" s="329"/>
      <c r="BV894" s="329"/>
      <c r="BW894" s="325"/>
      <c r="BX894" s="325"/>
      <c r="BY894" s="325"/>
      <c r="BZ894" s="325"/>
      <c r="CA894" s="325"/>
      <c r="CB894" s="325"/>
      <c r="CC894" s="325"/>
      <c r="CD894" s="325"/>
      <c r="CE894" s="325"/>
      <c r="CF894" s="325"/>
      <c r="CG894" s="325"/>
      <c r="CH894" s="325"/>
      <c r="CI894" s="325"/>
      <c r="CJ894" s="325"/>
      <c r="CK894" s="325"/>
      <c r="CL894" s="325"/>
      <c r="CM894" s="325"/>
      <c r="CN894" s="325"/>
      <c r="CO894" s="325"/>
      <c r="CP894" s="325"/>
      <c r="CQ894" s="325"/>
      <c r="CR894" s="325"/>
      <c r="CS894" s="325"/>
      <c r="CT894" s="325"/>
      <c r="CU894" s="325"/>
      <c r="CV894" s="325"/>
      <c r="CW894" s="325"/>
      <c r="CX894" s="325"/>
    </row>
    <row r="895" spans="1:102" s="36" customFormat="1" ht="15" hidden="1" customHeight="1">
      <c r="A895" s="329"/>
      <c r="B895" s="37" t="str">
        <f t="shared" ca="1" si="402"/>
        <v/>
      </c>
      <c r="C895" s="41" t="str">
        <f t="shared" ca="1" si="403"/>
        <v/>
      </c>
      <c r="D895" s="39" t="str">
        <f t="shared" ca="1" si="404"/>
        <v/>
      </c>
      <c r="E895" s="39" t="str">
        <f t="shared" ca="1" si="416"/>
        <v/>
      </c>
      <c r="F895" s="39" t="str">
        <f t="shared" ca="1" si="405"/>
        <v/>
      </c>
      <c r="G895" s="101"/>
      <c r="H895" s="39">
        <f t="shared" ca="1" si="396"/>
        <v>0</v>
      </c>
      <c r="J895" s="332"/>
      <c r="K895" s="37" t="str">
        <f t="shared" ca="1" si="406"/>
        <v/>
      </c>
      <c r="L895" s="41" t="str">
        <f t="shared" ca="1" si="407"/>
        <v/>
      </c>
      <c r="M895" s="39" t="str">
        <f t="shared" si="397"/>
        <v/>
      </c>
      <c r="N895" s="39" t="str">
        <f t="shared" ca="1" si="417"/>
        <v/>
      </c>
      <c r="O895" s="39">
        <f ca="1">ROUND(Q894*$O$5/payments_per_year,2)</f>
        <v>0</v>
      </c>
      <c r="P895" s="101"/>
      <c r="Q895" s="39">
        <f t="shared" ca="1" si="418"/>
        <v>0</v>
      </c>
      <c r="R895" s="332"/>
      <c r="S895" s="37" t="str">
        <f t="shared" ca="1" si="408"/>
        <v/>
      </c>
      <c r="T895" s="41" t="str">
        <f t="shared" ca="1" si="409"/>
        <v/>
      </c>
      <c r="U895" s="39" t="str">
        <f t="shared" si="398"/>
        <v/>
      </c>
      <c r="V895" s="39" t="str">
        <f t="shared" ca="1" si="419"/>
        <v/>
      </c>
      <c r="W895" s="39">
        <f t="shared" ca="1" si="399"/>
        <v>0</v>
      </c>
      <c r="X895" s="40"/>
      <c r="Y895" s="39">
        <f t="shared" ca="1" si="420"/>
        <v>0</v>
      </c>
      <c r="Z895" s="327"/>
      <c r="AA895" s="37" t="str">
        <f t="shared" ca="1" si="410"/>
        <v/>
      </c>
      <c r="AB895" s="41" t="str">
        <f t="shared" ca="1" si="411"/>
        <v/>
      </c>
      <c r="AC895" s="39" t="str">
        <f t="shared" si="400"/>
        <v/>
      </c>
      <c r="AD895" s="39" t="str">
        <f t="shared" ca="1" si="421"/>
        <v/>
      </c>
      <c r="AE895" s="39" t="str">
        <f t="shared" ca="1" si="412"/>
        <v/>
      </c>
      <c r="AF895" s="40"/>
      <c r="AG895" s="39">
        <f t="shared" ca="1" si="422"/>
        <v>0</v>
      </c>
      <c r="AH895" s="339"/>
      <c r="AI895" s="37" t="str">
        <f t="shared" ca="1" si="413"/>
        <v/>
      </c>
      <c r="AJ895" s="41" t="str">
        <f t="shared" ca="1" si="414"/>
        <v/>
      </c>
      <c r="AK895" s="39" t="str">
        <f t="shared" si="401"/>
        <v/>
      </c>
      <c r="AL895" s="39" t="str">
        <f t="shared" ca="1" si="423"/>
        <v/>
      </c>
      <c r="AM895" s="39" t="str">
        <f t="shared" ca="1" si="415"/>
        <v/>
      </c>
      <c r="AN895" s="40"/>
      <c r="AO895" s="39">
        <f t="shared" ca="1" si="424"/>
        <v>0</v>
      </c>
      <c r="AP895" s="339"/>
      <c r="AW895" s="329"/>
      <c r="BI895" s="329"/>
      <c r="BJ895" s="329"/>
      <c r="BK895" s="329"/>
      <c r="BL895" s="329"/>
      <c r="BM895" s="329"/>
      <c r="BN895" s="329"/>
      <c r="BO895" s="329"/>
      <c r="BP895" s="329"/>
      <c r="BQ895" s="329"/>
      <c r="BR895" s="329"/>
      <c r="BS895" s="329"/>
      <c r="BT895" s="329"/>
      <c r="BU895" s="329"/>
      <c r="BV895" s="329"/>
      <c r="BW895" s="325"/>
      <c r="BX895" s="325"/>
      <c r="BY895" s="325"/>
      <c r="BZ895" s="325"/>
      <c r="CA895" s="325"/>
      <c r="CB895" s="325"/>
      <c r="CC895" s="325"/>
      <c r="CD895" s="325"/>
      <c r="CE895" s="325"/>
      <c r="CF895" s="325"/>
      <c r="CG895" s="325"/>
      <c r="CH895" s="325"/>
      <c r="CI895" s="325"/>
      <c r="CJ895" s="325"/>
      <c r="CK895" s="325"/>
      <c r="CL895" s="325"/>
      <c r="CM895" s="325"/>
      <c r="CN895" s="325"/>
      <c r="CO895" s="325"/>
      <c r="CP895" s="325"/>
      <c r="CQ895" s="325"/>
      <c r="CR895" s="325"/>
      <c r="CS895" s="325"/>
      <c r="CT895" s="325"/>
      <c r="CU895" s="325"/>
      <c r="CV895" s="325"/>
      <c r="CW895" s="325"/>
      <c r="CX895" s="325"/>
    </row>
    <row r="896" spans="1:102" s="36" customFormat="1" ht="15" hidden="1" customHeight="1">
      <c r="A896" s="329"/>
      <c r="B896" s="37" t="str">
        <f t="shared" ca="1" si="402"/>
        <v/>
      </c>
      <c r="C896" s="41" t="str">
        <f t="shared" ca="1" si="403"/>
        <v/>
      </c>
      <c r="D896" s="39" t="str">
        <f t="shared" ca="1" si="404"/>
        <v/>
      </c>
      <c r="E896" s="39" t="str">
        <f t="shared" ca="1" si="416"/>
        <v/>
      </c>
      <c r="F896" s="39" t="str">
        <f t="shared" ca="1" si="405"/>
        <v/>
      </c>
      <c r="G896" s="101"/>
      <c r="H896" s="39">
        <f t="shared" ca="1" si="396"/>
        <v>0</v>
      </c>
      <c r="J896" s="332"/>
      <c r="K896" s="37" t="str">
        <f t="shared" ca="1" si="406"/>
        <v/>
      </c>
      <c r="L896" s="41" t="str">
        <f t="shared" ca="1" si="407"/>
        <v/>
      </c>
      <c r="M896" s="39" t="str">
        <f t="shared" si="397"/>
        <v/>
      </c>
      <c r="N896" s="39" t="str">
        <f t="shared" ca="1" si="417"/>
        <v/>
      </c>
      <c r="O896" s="39" t="str">
        <f ca="1">IF(L896="","",ROUND(Q895*$O$5/payments_per_year,2))</f>
        <v/>
      </c>
      <c r="P896" s="101"/>
      <c r="Q896" s="39">
        <f t="shared" ca="1" si="418"/>
        <v>0</v>
      </c>
      <c r="R896" s="332"/>
      <c r="S896" s="37" t="str">
        <f t="shared" ca="1" si="408"/>
        <v/>
      </c>
      <c r="T896" s="41" t="str">
        <f t="shared" ca="1" si="409"/>
        <v/>
      </c>
      <c r="U896" s="39" t="str">
        <f t="shared" si="398"/>
        <v/>
      </c>
      <c r="V896" s="39" t="str">
        <f t="shared" ca="1" si="419"/>
        <v/>
      </c>
      <c r="W896" s="39">
        <f t="shared" ca="1" si="399"/>
        <v>0</v>
      </c>
      <c r="X896" s="40"/>
      <c r="Y896" s="39">
        <f t="shared" ca="1" si="420"/>
        <v>0</v>
      </c>
      <c r="Z896" s="327"/>
      <c r="AA896" s="37" t="str">
        <f t="shared" ca="1" si="410"/>
        <v/>
      </c>
      <c r="AB896" s="41" t="str">
        <f t="shared" ca="1" si="411"/>
        <v/>
      </c>
      <c r="AC896" s="39" t="str">
        <f t="shared" si="400"/>
        <v/>
      </c>
      <c r="AD896" s="39" t="str">
        <f t="shared" ca="1" si="421"/>
        <v/>
      </c>
      <c r="AE896" s="39" t="str">
        <f t="shared" ca="1" si="412"/>
        <v/>
      </c>
      <c r="AF896" s="40"/>
      <c r="AG896" s="39">
        <f t="shared" ca="1" si="422"/>
        <v>0</v>
      </c>
      <c r="AH896" s="339"/>
      <c r="AI896" s="37" t="str">
        <f t="shared" ca="1" si="413"/>
        <v/>
      </c>
      <c r="AJ896" s="41" t="str">
        <f t="shared" ca="1" si="414"/>
        <v/>
      </c>
      <c r="AK896" s="39" t="str">
        <f t="shared" si="401"/>
        <v/>
      </c>
      <c r="AL896" s="39" t="str">
        <f t="shared" ca="1" si="423"/>
        <v/>
      </c>
      <c r="AM896" s="39" t="str">
        <f t="shared" ca="1" si="415"/>
        <v/>
      </c>
      <c r="AN896" s="40"/>
      <c r="AO896" s="39">
        <f t="shared" ca="1" si="424"/>
        <v>0</v>
      </c>
      <c r="AP896" s="339"/>
      <c r="AW896" s="329"/>
      <c r="BI896" s="329"/>
      <c r="BJ896" s="329"/>
      <c r="BK896" s="329"/>
      <c r="BL896" s="329"/>
      <c r="BM896" s="329"/>
      <c r="BN896" s="329"/>
      <c r="BO896" s="329"/>
      <c r="BP896" s="329"/>
      <c r="BQ896" s="329"/>
      <c r="BR896" s="329"/>
      <c r="BS896" s="329"/>
      <c r="BT896" s="329"/>
      <c r="BU896" s="329"/>
      <c r="BV896" s="329"/>
      <c r="BW896" s="325"/>
      <c r="BX896" s="325"/>
      <c r="BY896" s="325"/>
      <c r="BZ896" s="325"/>
      <c r="CA896" s="325"/>
      <c r="CB896" s="325"/>
      <c r="CC896" s="325"/>
      <c r="CD896" s="325"/>
      <c r="CE896" s="325"/>
      <c r="CF896" s="325"/>
      <c r="CG896" s="325"/>
      <c r="CH896" s="325"/>
      <c r="CI896" s="325"/>
      <c r="CJ896" s="325"/>
      <c r="CK896" s="325"/>
      <c r="CL896" s="325"/>
      <c r="CM896" s="325"/>
      <c r="CN896" s="325"/>
      <c r="CO896" s="325"/>
      <c r="CP896" s="325"/>
      <c r="CQ896" s="325"/>
      <c r="CR896" s="325"/>
      <c r="CS896" s="325"/>
      <c r="CT896" s="325"/>
      <c r="CU896" s="325"/>
      <c r="CV896" s="325"/>
      <c r="CW896" s="325"/>
      <c r="CX896" s="325"/>
    </row>
    <row r="897" spans="1:102" s="36" customFormat="1" ht="15" hidden="1" customHeight="1">
      <c r="A897" s="329"/>
      <c r="B897" s="37" t="str">
        <f t="shared" ca="1" si="402"/>
        <v/>
      </c>
      <c r="C897" s="41" t="str">
        <f t="shared" ca="1" si="403"/>
        <v/>
      </c>
      <c r="D897" s="39" t="str">
        <f t="shared" ca="1" si="404"/>
        <v/>
      </c>
      <c r="E897" s="39" t="str">
        <f t="shared" ca="1" si="416"/>
        <v/>
      </c>
      <c r="F897" s="39" t="str">
        <f t="shared" ca="1" si="405"/>
        <v/>
      </c>
      <c r="G897" s="101"/>
      <c r="H897" s="39">
        <f t="shared" ca="1" si="396"/>
        <v>0</v>
      </c>
      <c r="J897" s="332"/>
      <c r="K897" s="37" t="str">
        <f t="shared" ca="1" si="406"/>
        <v/>
      </c>
      <c r="L897" s="41" t="str">
        <f t="shared" ca="1" si="407"/>
        <v/>
      </c>
      <c r="M897" s="39" t="str">
        <f t="shared" si="397"/>
        <v/>
      </c>
      <c r="N897" s="39" t="str">
        <f t="shared" ca="1" si="417"/>
        <v/>
      </c>
      <c r="O897" s="39">
        <f ca="1">ROUND(Q896*$O$5/payments_per_year,2)</f>
        <v>0</v>
      </c>
      <c r="P897" s="101"/>
      <c r="Q897" s="39">
        <f t="shared" ca="1" si="418"/>
        <v>0</v>
      </c>
      <c r="R897" s="332"/>
      <c r="S897" s="37" t="str">
        <f t="shared" ca="1" si="408"/>
        <v/>
      </c>
      <c r="T897" s="41" t="str">
        <f t="shared" ca="1" si="409"/>
        <v/>
      </c>
      <c r="U897" s="39" t="str">
        <f t="shared" si="398"/>
        <v/>
      </c>
      <c r="V897" s="39" t="str">
        <f t="shared" ca="1" si="419"/>
        <v/>
      </c>
      <c r="W897" s="39">
        <f t="shared" ca="1" si="399"/>
        <v>0</v>
      </c>
      <c r="X897" s="40"/>
      <c r="Y897" s="39">
        <f t="shared" ca="1" si="420"/>
        <v>0</v>
      </c>
      <c r="Z897" s="327"/>
      <c r="AA897" s="37" t="str">
        <f t="shared" ca="1" si="410"/>
        <v/>
      </c>
      <c r="AB897" s="41" t="str">
        <f t="shared" ca="1" si="411"/>
        <v/>
      </c>
      <c r="AC897" s="39" t="str">
        <f t="shared" si="400"/>
        <v/>
      </c>
      <c r="AD897" s="39" t="str">
        <f t="shared" ca="1" si="421"/>
        <v/>
      </c>
      <c r="AE897" s="39" t="str">
        <f t="shared" ca="1" si="412"/>
        <v/>
      </c>
      <c r="AF897" s="40"/>
      <c r="AG897" s="39">
        <f t="shared" ca="1" si="422"/>
        <v>0</v>
      </c>
      <c r="AH897" s="339"/>
      <c r="AI897" s="37" t="str">
        <f t="shared" ca="1" si="413"/>
        <v/>
      </c>
      <c r="AJ897" s="41" t="str">
        <f t="shared" ca="1" si="414"/>
        <v/>
      </c>
      <c r="AK897" s="39" t="str">
        <f t="shared" si="401"/>
        <v/>
      </c>
      <c r="AL897" s="39" t="str">
        <f t="shared" ca="1" si="423"/>
        <v/>
      </c>
      <c r="AM897" s="39" t="str">
        <f t="shared" ca="1" si="415"/>
        <v/>
      </c>
      <c r="AN897" s="40"/>
      <c r="AO897" s="39">
        <f t="shared" ca="1" si="424"/>
        <v>0</v>
      </c>
      <c r="AP897" s="339"/>
      <c r="AW897" s="329"/>
      <c r="BI897" s="329"/>
      <c r="BJ897" s="329"/>
      <c r="BK897" s="329"/>
      <c r="BL897" s="329"/>
      <c r="BM897" s="329"/>
      <c r="BN897" s="329"/>
      <c r="BO897" s="329"/>
      <c r="BP897" s="329"/>
      <c r="BQ897" s="329"/>
      <c r="BR897" s="329"/>
      <c r="BS897" s="329"/>
      <c r="BT897" s="329"/>
      <c r="BU897" s="329"/>
      <c r="BV897" s="329"/>
      <c r="BW897" s="325"/>
      <c r="BX897" s="325"/>
      <c r="BY897" s="325"/>
      <c r="BZ897" s="325"/>
      <c r="CA897" s="325"/>
      <c r="CB897" s="325"/>
      <c r="CC897" s="325"/>
      <c r="CD897" s="325"/>
      <c r="CE897" s="325"/>
      <c r="CF897" s="325"/>
      <c r="CG897" s="325"/>
      <c r="CH897" s="325"/>
      <c r="CI897" s="325"/>
      <c r="CJ897" s="325"/>
      <c r="CK897" s="325"/>
      <c r="CL897" s="325"/>
      <c r="CM897" s="325"/>
      <c r="CN897" s="325"/>
      <c r="CO897" s="325"/>
      <c r="CP897" s="325"/>
      <c r="CQ897" s="325"/>
      <c r="CR897" s="325"/>
      <c r="CS897" s="325"/>
      <c r="CT897" s="325"/>
      <c r="CU897" s="325"/>
      <c r="CV897" s="325"/>
      <c r="CW897" s="325"/>
      <c r="CX897" s="325"/>
    </row>
    <row r="898" spans="1:102" s="36" customFormat="1" ht="15" hidden="1" customHeight="1">
      <c r="A898" s="329"/>
      <c r="B898" s="37" t="str">
        <f t="shared" ca="1" si="402"/>
        <v/>
      </c>
      <c r="C898" s="41" t="str">
        <f t="shared" ca="1" si="403"/>
        <v/>
      </c>
      <c r="D898" s="39" t="str">
        <f t="shared" ca="1" si="404"/>
        <v/>
      </c>
      <c r="E898" s="39" t="str">
        <f t="shared" ca="1" si="416"/>
        <v/>
      </c>
      <c r="F898" s="39" t="str">
        <f t="shared" ca="1" si="405"/>
        <v/>
      </c>
      <c r="G898" s="101"/>
      <c r="H898" s="39">
        <f t="shared" ca="1" si="396"/>
        <v>0</v>
      </c>
      <c r="J898" s="332"/>
      <c r="K898" s="37" t="str">
        <f t="shared" ca="1" si="406"/>
        <v/>
      </c>
      <c r="L898" s="41" t="str">
        <f t="shared" ca="1" si="407"/>
        <v/>
      </c>
      <c r="M898" s="39" t="str">
        <f t="shared" si="397"/>
        <v/>
      </c>
      <c r="N898" s="39" t="str">
        <f t="shared" ca="1" si="417"/>
        <v/>
      </c>
      <c r="O898" s="39" t="str">
        <f ca="1">IF(L898="","",ROUND(Q897*$O$5/payments_per_year,2))</f>
        <v/>
      </c>
      <c r="P898" s="101"/>
      <c r="Q898" s="39">
        <f t="shared" ca="1" si="418"/>
        <v>0</v>
      </c>
      <c r="R898" s="332"/>
      <c r="S898" s="37" t="str">
        <f t="shared" ca="1" si="408"/>
        <v/>
      </c>
      <c r="T898" s="41" t="str">
        <f t="shared" ca="1" si="409"/>
        <v/>
      </c>
      <c r="U898" s="39" t="str">
        <f t="shared" si="398"/>
        <v/>
      </c>
      <c r="V898" s="39" t="str">
        <f t="shared" ca="1" si="419"/>
        <v/>
      </c>
      <c r="W898" s="39">
        <f t="shared" ca="1" si="399"/>
        <v>0</v>
      </c>
      <c r="X898" s="40"/>
      <c r="Y898" s="39">
        <f t="shared" ca="1" si="420"/>
        <v>0</v>
      </c>
      <c r="Z898" s="327"/>
      <c r="AA898" s="37" t="str">
        <f t="shared" ca="1" si="410"/>
        <v/>
      </c>
      <c r="AB898" s="41" t="str">
        <f t="shared" ca="1" si="411"/>
        <v/>
      </c>
      <c r="AC898" s="39" t="str">
        <f t="shared" si="400"/>
        <v/>
      </c>
      <c r="AD898" s="39" t="str">
        <f t="shared" ca="1" si="421"/>
        <v/>
      </c>
      <c r="AE898" s="39" t="str">
        <f t="shared" ca="1" si="412"/>
        <v/>
      </c>
      <c r="AF898" s="40"/>
      <c r="AG898" s="39">
        <f t="shared" ca="1" si="422"/>
        <v>0</v>
      </c>
      <c r="AH898" s="339"/>
      <c r="AI898" s="37" t="str">
        <f t="shared" ca="1" si="413"/>
        <v/>
      </c>
      <c r="AJ898" s="41" t="str">
        <f t="shared" ca="1" si="414"/>
        <v/>
      </c>
      <c r="AK898" s="39" t="str">
        <f t="shared" si="401"/>
        <v/>
      </c>
      <c r="AL898" s="39" t="str">
        <f t="shared" ca="1" si="423"/>
        <v/>
      </c>
      <c r="AM898" s="39" t="str">
        <f t="shared" ca="1" si="415"/>
        <v/>
      </c>
      <c r="AN898" s="40"/>
      <c r="AO898" s="39">
        <f t="shared" ca="1" si="424"/>
        <v>0</v>
      </c>
      <c r="AP898" s="339"/>
      <c r="AW898" s="329"/>
      <c r="BI898" s="329"/>
      <c r="BJ898" s="329"/>
      <c r="BK898" s="329"/>
      <c r="BL898" s="329"/>
      <c r="BM898" s="329"/>
      <c r="BN898" s="329"/>
      <c r="BO898" s="329"/>
      <c r="BP898" s="329"/>
      <c r="BQ898" s="329"/>
      <c r="BR898" s="329"/>
      <c r="BS898" s="329"/>
      <c r="BT898" s="329"/>
      <c r="BU898" s="329"/>
      <c r="BV898" s="329"/>
      <c r="BW898" s="325"/>
      <c r="BX898" s="325"/>
      <c r="BY898" s="325"/>
      <c r="BZ898" s="325"/>
      <c r="CA898" s="325"/>
      <c r="CB898" s="325"/>
      <c r="CC898" s="325"/>
      <c r="CD898" s="325"/>
      <c r="CE898" s="325"/>
      <c r="CF898" s="325"/>
      <c r="CG898" s="325"/>
      <c r="CH898" s="325"/>
      <c r="CI898" s="325"/>
      <c r="CJ898" s="325"/>
      <c r="CK898" s="325"/>
      <c r="CL898" s="325"/>
      <c r="CM898" s="325"/>
      <c r="CN898" s="325"/>
      <c r="CO898" s="325"/>
      <c r="CP898" s="325"/>
      <c r="CQ898" s="325"/>
      <c r="CR898" s="325"/>
      <c r="CS898" s="325"/>
      <c r="CT898" s="325"/>
      <c r="CU898" s="325"/>
      <c r="CV898" s="325"/>
      <c r="CW898" s="325"/>
      <c r="CX898" s="325"/>
    </row>
    <row r="899" spans="1:102" s="36" customFormat="1" ht="15" hidden="1" customHeight="1">
      <c r="A899" s="329"/>
      <c r="B899" s="37" t="str">
        <f t="shared" ca="1" si="402"/>
        <v/>
      </c>
      <c r="C899" s="41" t="str">
        <f t="shared" ca="1" si="403"/>
        <v/>
      </c>
      <c r="D899" s="39" t="str">
        <f t="shared" ca="1" si="404"/>
        <v/>
      </c>
      <c r="E899" s="39" t="str">
        <f t="shared" ca="1" si="416"/>
        <v/>
      </c>
      <c r="F899" s="39" t="str">
        <f t="shared" ca="1" si="405"/>
        <v/>
      </c>
      <c r="G899" s="101"/>
      <c r="H899" s="39">
        <f t="shared" ca="1" si="396"/>
        <v>0</v>
      </c>
      <c r="J899" s="332"/>
      <c r="K899" s="37" t="str">
        <f t="shared" ca="1" si="406"/>
        <v/>
      </c>
      <c r="L899" s="41" t="str">
        <f t="shared" ca="1" si="407"/>
        <v/>
      </c>
      <c r="M899" s="39" t="str">
        <f t="shared" si="397"/>
        <v/>
      </c>
      <c r="N899" s="39" t="str">
        <f t="shared" ca="1" si="417"/>
        <v/>
      </c>
      <c r="O899" s="39">
        <f ca="1">ROUND(Q898*$O$5/payments_per_year,2)</f>
        <v>0</v>
      </c>
      <c r="P899" s="101"/>
      <c r="Q899" s="39">
        <f t="shared" ca="1" si="418"/>
        <v>0</v>
      </c>
      <c r="R899" s="332"/>
      <c r="S899" s="37" t="str">
        <f t="shared" ca="1" si="408"/>
        <v/>
      </c>
      <c r="T899" s="41" t="str">
        <f t="shared" ca="1" si="409"/>
        <v/>
      </c>
      <c r="U899" s="39" t="str">
        <f t="shared" si="398"/>
        <v/>
      </c>
      <c r="V899" s="39" t="str">
        <f t="shared" ca="1" si="419"/>
        <v/>
      </c>
      <c r="W899" s="39">
        <f t="shared" ca="1" si="399"/>
        <v>0</v>
      </c>
      <c r="X899" s="40"/>
      <c r="Y899" s="39">
        <f t="shared" ca="1" si="420"/>
        <v>0</v>
      </c>
      <c r="Z899" s="327"/>
      <c r="AA899" s="37" t="str">
        <f t="shared" ca="1" si="410"/>
        <v/>
      </c>
      <c r="AB899" s="41" t="str">
        <f t="shared" ca="1" si="411"/>
        <v/>
      </c>
      <c r="AC899" s="39" t="str">
        <f t="shared" si="400"/>
        <v/>
      </c>
      <c r="AD899" s="39" t="str">
        <f t="shared" ca="1" si="421"/>
        <v/>
      </c>
      <c r="AE899" s="39" t="str">
        <f t="shared" ca="1" si="412"/>
        <v/>
      </c>
      <c r="AF899" s="40"/>
      <c r="AG899" s="39">
        <f t="shared" ca="1" si="422"/>
        <v>0</v>
      </c>
      <c r="AH899" s="339"/>
      <c r="AI899" s="37" t="str">
        <f t="shared" ca="1" si="413"/>
        <v/>
      </c>
      <c r="AJ899" s="41" t="str">
        <f t="shared" ca="1" si="414"/>
        <v/>
      </c>
      <c r="AK899" s="39" t="str">
        <f t="shared" si="401"/>
        <v/>
      </c>
      <c r="AL899" s="39" t="str">
        <f t="shared" ca="1" si="423"/>
        <v/>
      </c>
      <c r="AM899" s="39" t="str">
        <f t="shared" ca="1" si="415"/>
        <v/>
      </c>
      <c r="AN899" s="40"/>
      <c r="AO899" s="39">
        <f t="shared" ca="1" si="424"/>
        <v>0</v>
      </c>
      <c r="AP899" s="339"/>
      <c r="AW899" s="329"/>
      <c r="BI899" s="329"/>
      <c r="BJ899" s="329"/>
      <c r="BK899" s="329"/>
      <c r="BL899" s="329"/>
      <c r="BM899" s="329"/>
      <c r="BN899" s="329"/>
      <c r="BO899" s="329"/>
      <c r="BP899" s="329"/>
      <c r="BQ899" s="329"/>
      <c r="BR899" s="329"/>
      <c r="BS899" s="329"/>
      <c r="BT899" s="329"/>
      <c r="BU899" s="329"/>
      <c r="BV899" s="329"/>
      <c r="BW899" s="325"/>
      <c r="BX899" s="325"/>
      <c r="BY899" s="325"/>
      <c r="BZ899" s="325"/>
      <c r="CA899" s="325"/>
      <c r="CB899" s="325"/>
      <c r="CC899" s="325"/>
      <c r="CD899" s="325"/>
      <c r="CE899" s="325"/>
      <c r="CF899" s="325"/>
      <c r="CG899" s="325"/>
      <c r="CH899" s="325"/>
      <c r="CI899" s="325"/>
      <c r="CJ899" s="325"/>
      <c r="CK899" s="325"/>
      <c r="CL899" s="325"/>
      <c r="CM899" s="325"/>
      <c r="CN899" s="325"/>
      <c r="CO899" s="325"/>
      <c r="CP899" s="325"/>
      <c r="CQ899" s="325"/>
      <c r="CR899" s="325"/>
      <c r="CS899" s="325"/>
      <c r="CT899" s="325"/>
      <c r="CU899" s="325"/>
      <c r="CV899" s="325"/>
      <c r="CW899" s="325"/>
      <c r="CX899" s="325"/>
    </row>
    <row r="900" spans="1:102" s="36" customFormat="1" ht="15" hidden="1" customHeight="1">
      <c r="A900" s="329"/>
      <c r="B900" s="37" t="str">
        <f t="shared" ca="1" si="402"/>
        <v/>
      </c>
      <c r="C900" s="41" t="str">
        <f t="shared" ca="1" si="403"/>
        <v/>
      </c>
      <c r="D900" s="39" t="str">
        <f t="shared" ca="1" si="404"/>
        <v/>
      </c>
      <c r="E900" s="39" t="str">
        <f t="shared" ca="1" si="416"/>
        <v/>
      </c>
      <c r="F900" s="39" t="str">
        <f t="shared" ca="1" si="405"/>
        <v/>
      </c>
      <c r="G900" s="101"/>
      <c r="H900" s="39">
        <f t="shared" ca="1" si="396"/>
        <v>0</v>
      </c>
      <c r="J900" s="332"/>
      <c r="K900" s="37" t="str">
        <f t="shared" ca="1" si="406"/>
        <v/>
      </c>
      <c r="L900" s="41" t="str">
        <f t="shared" ca="1" si="407"/>
        <v/>
      </c>
      <c r="M900" s="39" t="str">
        <f t="shared" si="397"/>
        <v/>
      </c>
      <c r="N900" s="39" t="str">
        <f t="shared" ca="1" si="417"/>
        <v/>
      </c>
      <c r="O900" s="39" t="str">
        <f ca="1">IF(L900="","",ROUND(Q899*$O$5/payments_per_year,2))</f>
        <v/>
      </c>
      <c r="P900" s="101"/>
      <c r="Q900" s="39">
        <f t="shared" ca="1" si="418"/>
        <v>0</v>
      </c>
      <c r="R900" s="332"/>
      <c r="S900" s="37" t="str">
        <f t="shared" ca="1" si="408"/>
        <v/>
      </c>
      <c r="T900" s="41" t="str">
        <f t="shared" ca="1" si="409"/>
        <v/>
      </c>
      <c r="U900" s="39" t="str">
        <f t="shared" si="398"/>
        <v/>
      </c>
      <c r="V900" s="39" t="str">
        <f t="shared" ca="1" si="419"/>
        <v/>
      </c>
      <c r="W900" s="39">
        <f t="shared" ca="1" si="399"/>
        <v>0</v>
      </c>
      <c r="X900" s="40"/>
      <c r="Y900" s="39">
        <f t="shared" ca="1" si="420"/>
        <v>0</v>
      </c>
      <c r="Z900" s="327"/>
      <c r="AA900" s="37" t="str">
        <f t="shared" ca="1" si="410"/>
        <v/>
      </c>
      <c r="AB900" s="41" t="str">
        <f t="shared" ca="1" si="411"/>
        <v/>
      </c>
      <c r="AC900" s="39" t="str">
        <f t="shared" si="400"/>
        <v/>
      </c>
      <c r="AD900" s="39" t="str">
        <f t="shared" ca="1" si="421"/>
        <v/>
      </c>
      <c r="AE900" s="39" t="str">
        <f t="shared" ca="1" si="412"/>
        <v/>
      </c>
      <c r="AF900" s="40"/>
      <c r="AG900" s="39">
        <f t="shared" ca="1" si="422"/>
        <v>0</v>
      </c>
      <c r="AH900" s="339"/>
      <c r="AI900" s="37" t="str">
        <f t="shared" ca="1" si="413"/>
        <v/>
      </c>
      <c r="AJ900" s="41" t="str">
        <f t="shared" ca="1" si="414"/>
        <v/>
      </c>
      <c r="AK900" s="39" t="str">
        <f t="shared" si="401"/>
        <v/>
      </c>
      <c r="AL900" s="39" t="str">
        <f t="shared" ca="1" si="423"/>
        <v/>
      </c>
      <c r="AM900" s="39" t="str">
        <f t="shared" ca="1" si="415"/>
        <v/>
      </c>
      <c r="AN900" s="40"/>
      <c r="AO900" s="39">
        <f t="shared" ca="1" si="424"/>
        <v>0</v>
      </c>
      <c r="AP900" s="339"/>
      <c r="AW900" s="329"/>
      <c r="BI900" s="329"/>
      <c r="BJ900" s="329"/>
      <c r="BK900" s="329"/>
      <c r="BL900" s="329"/>
      <c r="BM900" s="329"/>
      <c r="BN900" s="329"/>
      <c r="BO900" s="329"/>
      <c r="BP900" s="329"/>
      <c r="BQ900" s="329"/>
      <c r="BR900" s="329"/>
      <c r="BS900" s="329"/>
      <c r="BT900" s="329"/>
      <c r="BU900" s="329"/>
      <c r="BV900" s="329"/>
      <c r="BW900" s="325"/>
      <c r="BX900" s="325"/>
      <c r="BY900" s="325"/>
      <c r="BZ900" s="325"/>
      <c r="CA900" s="325"/>
      <c r="CB900" s="325"/>
      <c r="CC900" s="325"/>
      <c r="CD900" s="325"/>
      <c r="CE900" s="325"/>
      <c r="CF900" s="325"/>
      <c r="CG900" s="325"/>
      <c r="CH900" s="325"/>
      <c r="CI900" s="325"/>
      <c r="CJ900" s="325"/>
      <c r="CK900" s="325"/>
      <c r="CL900" s="325"/>
      <c r="CM900" s="325"/>
      <c r="CN900" s="325"/>
      <c r="CO900" s="325"/>
      <c r="CP900" s="325"/>
      <c r="CQ900" s="325"/>
      <c r="CR900" s="325"/>
      <c r="CS900" s="325"/>
      <c r="CT900" s="325"/>
      <c r="CU900" s="325"/>
      <c r="CV900" s="325"/>
      <c r="CW900" s="325"/>
      <c r="CX900" s="325"/>
    </row>
    <row r="901" spans="1:102" s="36" customFormat="1" ht="15" hidden="1" customHeight="1">
      <c r="A901" s="329"/>
      <c r="B901" s="37" t="str">
        <f t="shared" ca="1" si="402"/>
        <v/>
      </c>
      <c r="C901" s="41" t="str">
        <f t="shared" ca="1" si="403"/>
        <v/>
      </c>
      <c r="D901" s="39" t="str">
        <f t="shared" ca="1" si="404"/>
        <v/>
      </c>
      <c r="E901" s="39" t="str">
        <f t="shared" ca="1" si="416"/>
        <v/>
      </c>
      <c r="F901" s="39" t="str">
        <f t="shared" ca="1" si="405"/>
        <v/>
      </c>
      <c r="G901" s="101"/>
      <c r="H901" s="39">
        <f t="shared" ca="1" si="396"/>
        <v>0</v>
      </c>
      <c r="J901" s="332"/>
      <c r="K901" s="37" t="str">
        <f t="shared" ca="1" si="406"/>
        <v/>
      </c>
      <c r="L901" s="41" t="str">
        <f t="shared" ca="1" si="407"/>
        <v/>
      </c>
      <c r="M901" s="39" t="str">
        <f t="shared" si="397"/>
        <v/>
      </c>
      <c r="N901" s="39" t="str">
        <f t="shared" ca="1" si="417"/>
        <v/>
      </c>
      <c r="O901" s="39">
        <f ca="1">ROUND(Q900*$O$5/payments_per_year,2)</f>
        <v>0</v>
      </c>
      <c r="P901" s="101"/>
      <c r="Q901" s="39">
        <f t="shared" ca="1" si="418"/>
        <v>0</v>
      </c>
      <c r="R901" s="332"/>
      <c r="S901" s="37" t="str">
        <f t="shared" ca="1" si="408"/>
        <v/>
      </c>
      <c r="T901" s="41" t="str">
        <f t="shared" ca="1" si="409"/>
        <v/>
      </c>
      <c r="U901" s="39" t="str">
        <f t="shared" si="398"/>
        <v/>
      </c>
      <c r="V901" s="39" t="str">
        <f t="shared" ca="1" si="419"/>
        <v/>
      </c>
      <c r="W901" s="39">
        <f t="shared" ca="1" si="399"/>
        <v>0</v>
      </c>
      <c r="X901" s="40"/>
      <c r="Y901" s="39">
        <f t="shared" ca="1" si="420"/>
        <v>0</v>
      </c>
      <c r="Z901" s="327"/>
      <c r="AA901" s="37" t="str">
        <f t="shared" ca="1" si="410"/>
        <v/>
      </c>
      <c r="AB901" s="41" t="str">
        <f t="shared" ca="1" si="411"/>
        <v/>
      </c>
      <c r="AC901" s="39" t="str">
        <f t="shared" si="400"/>
        <v/>
      </c>
      <c r="AD901" s="39" t="str">
        <f t="shared" ca="1" si="421"/>
        <v/>
      </c>
      <c r="AE901" s="39" t="str">
        <f t="shared" ca="1" si="412"/>
        <v/>
      </c>
      <c r="AF901" s="40"/>
      <c r="AG901" s="39">
        <f t="shared" ca="1" si="422"/>
        <v>0</v>
      </c>
      <c r="AH901" s="339"/>
      <c r="AI901" s="37" t="str">
        <f t="shared" ca="1" si="413"/>
        <v/>
      </c>
      <c r="AJ901" s="41" t="str">
        <f t="shared" ca="1" si="414"/>
        <v/>
      </c>
      <c r="AK901" s="39" t="str">
        <f t="shared" si="401"/>
        <v/>
      </c>
      <c r="AL901" s="39" t="str">
        <f t="shared" ca="1" si="423"/>
        <v/>
      </c>
      <c r="AM901" s="39" t="str">
        <f t="shared" ca="1" si="415"/>
        <v/>
      </c>
      <c r="AN901" s="40"/>
      <c r="AO901" s="39">
        <f t="shared" ca="1" si="424"/>
        <v>0</v>
      </c>
      <c r="AP901" s="339"/>
      <c r="AW901" s="329"/>
      <c r="BI901" s="329"/>
      <c r="BJ901" s="329"/>
      <c r="BK901" s="329"/>
      <c r="BL901" s="329"/>
      <c r="BM901" s="329"/>
      <c r="BN901" s="329"/>
      <c r="BO901" s="329"/>
      <c r="BP901" s="329"/>
      <c r="BQ901" s="329"/>
      <c r="BR901" s="329"/>
      <c r="BS901" s="329"/>
      <c r="BT901" s="329"/>
      <c r="BU901" s="329"/>
      <c r="BV901" s="329"/>
      <c r="BW901" s="325"/>
      <c r="BX901" s="325"/>
      <c r="BY901" s="325"/>
      <c r="BZ901" s="325"/>
      <c r="CA901" s="325"/>
      <c r="CB901" s="325"/>
      <c r="CC901" s="325"/>
      <c r="CD901" s="325"/>
      <c r="CE901" s="325"/>
      <c r="CF901" s="325"/>
      <c r="CG901" s="325"/>
      <c r="CH901" s="325"/>
      <c r="CI901" s="325"/>
      <c r="CJ901" s="325"/>
      <c r="CK901" s="325"/>
      <c r="CL901" s="325"/>
      <c r="CM901" s="325"/>
      <c r="CN901" s="325"/>
      <c r="CO901" s="325"/>
      <c r="CP901" s="325"/>
      <c r="CQ901" s="325"/>
      <c r="CR901" s="325"/>
      <c r="CS901" s="325"/>
      <c r="CT901" s="325"/>
      <c r="CU901" s="325"/>
      <c r="CV901" s="325"/>
      <c r="CW901" s="325"/>
      <c r="CX901" s="325"/>
    </row>
    <row r="902" spans="1:102" s="36" customFormat="1" ht="15" hidden="1" customHeight="1">
      <c r="A902" s="329"/>
      <c r="B902" s="37" t="str">
        <f t="shared" ca="1" si="402"/>
        <v/>
      </c>
      <c r="C902" s="41" t="str">
        <f t="shared" ca="1" si="403"/>
        <v/>
      </c>
      <c r="D902" s="39" t="str">
        <f t="shared" ca="1" si="404"/>
        <v/>
      </c>
      <c r="E902" s="39" t="str">
        <f t="shared" ca="1" si="416"/>
        <v/>
      </c>
      <c r="F902" s="39" t="str">
        <f t="shared" ca="1" si="405"/>
        <v/>
      </c>
      <c r="G902" s="101"/>
      <c r="H902" s="39">
        <f t="shared" ca="1" si="396"/>
        <v>0</v>
      </c>
      <c r="J902" s="332"/>
      <c r="K902" s="37" t="str">
        <f t="shared" ca="1" si="406"/>
        <v/>
      </c>
      <c r="L902" s="41" t="str">
        <f t="shared" ca="1" si="407"/>
        <v/>
      </c>
      <c r="M902" s="39" t="str">
        <f t="shared" si="397"/>
        <v/>
      </c>
      <c r="N902" s="39" t="str">
        <f t="shared" ca="1" si="417"/>
        <v/>
      </c>
      <c r="O902" s="39" t="str">
        <f ca="1">IF(L902="","",ROUND(Q901*$O$5/payments_per_year,2))</f>
        <v/>
      </c>
      <c r="P902" s="101"/>
      <c r="Q902" s="39">
        <f t="shared" ca="1" si="418"/>
        <v>0</v>
      </c>
      <c r="R902" s="332"/>
      <c r="S902" s="37" t="str">
        <f t="shared" ca="1" si="408"/>
        <v/>
      </c>
      <c r="T902" s="41" t="str">
        <f t="shared" ca="1" si="409"/>
        <v/>
      </c>
      <c r="U902" s="39" t="str">
        <f t="shared" si="398"/>
        <v/>
      </c>
      <c r="V902" s="39" t="str">
        <f t="shared" ca="1" si="419"/>
        <v/>
      </c>
      <c r="W902" s="39">
        <f t="shared" ca="1" si="399"/>
        <v>0</v>
      </c>
      <c r="X902" s="40"/>
      <c r="Y902" s="39">
        <f t="shared" ca="1" si="420"/>
        <v>0</v>
      </c>
      <c r="Z902" s="327"/>
      <c r="AA902" s="37" t="str">
        <f t="shared" ca="1" si="410"/>
        <v/>
      </c>
      <c r="AB902" s="41" t="str">
        <f t="shared" ca="1" si="411"/>
        <v/>
      </c>
      <c r="AC902" s="39" t="str">
        <f t="shared" si="400"/>
        <v/>
      </c>
      <c r="AD902" s="39" t="str">
        <f t="shared" ca="1" si="421"/>
        <v/>
      </c>
      <c r="AE902" s="39" t="str">
        <f t="shared" ca="1" si="412"/>
        <v/>
      </c>
      <c r="AF902" s="40"/>
      <c r="AG902" s="39">
        <f t="shared" ca="1" si="422"/>
        <v>0</v>
      </c>
      <c r="AH902" s="339"/>
      <c r="AI902" s="37" t="str">
        <f t="shared" ca="1" si="413"/>
        <v/>
      </c>
      <c r="AJ902" s="41" t="str">
        <f t="shared" ca="1" si="414"/>
        <v/>
      </c>
      <c r="AK902" s="39" t="str">
        <f t="shared" si="401"/>
        <v/>
      </c>
      <c r="AL902" s="39" t="str">
        <f t="shared" ca="1" si="423"/>
        <v/>
      </c>
      <c r="AM902" s="39" t="str">
        <f t="shared" ca="1" si="415"/>
        <v/>
      </c>
      <c r="AN902" s="40"/>
      <c r="AO902" s="39">
        <f t="shared" ca="1" si="424"/>
        <v>0</v>
      </c>
      <c r="AP902" s="339"/>
      <c r="AW902" s="329"/>
      <c r="BI902" s="329"/>
      <c r="BJ902" s="329"/>
      <c r="BK902" s="329"/>
      <c r="BL902" s="329"/>
      <c r="BM902" s="329"/>
      <c r="BN902" s="329"/>
      <c r="BO902" s="329"/>
      <c r="BP902" s="329"/>
      <c r="BQ902" s="329"/>
      <c r="BR902" s="329"/>
      <c r="BS902" s="329"/>
      <c r="BT902" s="329"/>
      <c r="BU902" s="329"/>
      <c r="BV902" s="329"/>
      <c r="BW902" s="325"/>
      <c r="BX902" s="325"/>
      <c r="BY902" s="325"/>
      <c r="BZ902" s="325"/>
      <c r="CA902" s="325"/>
      <c r="CB902" s="325"/>
      <c r="CC902" s="325"/>
      <c r="CD902" s="325"/>
      <c r="CE902" s="325"/>
      <c r="CF902" s="325"/>
      <c r="CG902" s="325"/>
      <c r="CH902" s="325"/>
      <c r="CI902" s="325"/>
      <c r="CJ902" s="325"/>
      <c r="CK902" s="325"/>
      <c r="CL902" s="325"/>
      <c r="CM902" s="325"/>
      <c r="CN902" s="325"/>
      <c r="CO902" s="325"/>
      <c r="CP902" s="325"/>
      <c r="CQ902" s="325"/>
      <c r="CR902" s="325"/>
      <c r="CS902" s="325"/>
      <c r="CT902" s="325"/>
      <c r="CU902" s="325"/>
      <c r="CV902" s="325"/>
      <c r="CW902" s="325"/>
      <c r="CX902" s="325"/>
    </row>
    <row r="903" spans="1:102" s="36" customFormat="1" ht="15" hidden="1" customHeight="1">
      <c r="A903" s="329"/>
      <c r="B903" s="37" t="str">
        <f t="shared" ca="1" si="402"/>
        <v/>
      </c>
      <c r="C903" s="41" t="str">
        <f t="shared" ca="1" si="403"/>
        <v/>
      </c>
      <c r="D903" s="39" t="str">
        <f t="shared" ca="1" si="404"/>
        <v/>
      </c>
      <c r="E903" s="39" t="str">
        <f t="shared" ca="1" si="416"/>
        <v/>
      </c>
      <c r="F903" s="39" t="str">
        <f t="shared" ca="1" si="405"/>
        <v/>
      </c>
      <c r="G903" s="101"/>
      <c r="H903" s="39">
        <f t="shared" ca="1" si="396"/>
        <v>0</v>
      </c>
      <c r="J903" s="332"/>
      <c r="K903" s="37" t="str">
        <f t="shared" ca="1" si="406"/>
        <v/>
      </c>
      <c r="L903" s="41" t="str">
        <f t="shared" ca="1" si="407"/>
        <v/>
      </c>
      <c r="M903" s="39" t="str">
        <f t="shared" si="397"/>
        <v/>
      </c>
      <c r="N903" s="39" t="str">
        <f t="shared" ca="1" si="417"/>
        <v/>
      </c>
      <c r="O903" s="39">
        <f ca="1">ROUND(Q902*$O$5/payments_per_year,2)</f>
        <v>0</v>
      </c>
      <c r="P903" s="101"/>
      <c r="Q903" s="39">
        <f t="shared" ca="1" si="418"/>
        <v>0</v>
      </c>
      <c r="R903" s="332"/>
      <c r="S903" s="37" t="str">
        <f t="shared" ca="1" si="408"/>
        <v/>
      </c>
      <c r="T903" s="41" t="str">
        <f t="shared" ca="1" si="409"/>
        <v/>
      </c>
      <c r="U903" s="39" t="str">
        <f t="shared" si="398"/>
        <v/>
      </c>
      <c r="V903" s="39" t="str">
        <f t="shared" ca="1" si="419"/>
        <v/>
      </c>
      <c r="W903" s="39">
        <f t="shared" ca="1" si="399"/>
        <v>0</v>
      </c>
      <c r="X903" s="40"/>
      <c r="Y903" s="39">
        <f t="shared" ca="1" si="420"/>
        <v>0</v>
      </c>
      <c r="Z903" s="327"/>
      <c r="AA903" s="37" t="str">
        <f t="shared" ca="1" si="410"/>
        <v/>
      </c>
      <c r="AB903" s="41" t="str">
        <f t="shared" ca="1" si="411"/>
        <v/>
      </c>
      <c r="AC903" s="39" t="str">
        <f t="shared" si="400"/>
        <v/>
      </c>
      <c r="AD903" s="39" t="str">
        <f t="shared" ca="1" si="421"/>
        <v/>
      </c>
      <c r="AE903" s="39" t="str">
        <f t="shared" ca="1" si="412"/>
        <v/>
      </c>
      <c r="AF903" s="40"/>
      <c r="AG903" s="39">
        <f t="shared" ca="1" si="422"/>
        <v>0</v>
      </c>
      <c r="AH903" s="339"/>
      <c r="AI903" s="37" t="str">
        <f t="shared" ca="1" si="413"/>
        <v/>
      </c>
      <c r="AJ903" s="41" t="str">
        <f t="shared" ca="1" si="414"/>
        <v/>
      </c>
      <c r="AK903" s="39" t="str">
        <f t="shared" si="401"/>
        <v/>
      </c>
      <c r="AL903" s="39" t="str">
        <f t="shared" ca="1" si="423"/>
        <v/>
      </c>
      <c r="AM903" s="39" t="str">
        <f t="shared" ca="1" si="415"/>
        <v/>
      </c>
      <c r="AN903" s="40"/>
      <c r="AO903" s="39">
        <f t="shared" ca="1" si="424"/>
        <v>0</v>
      </c>
      <c r="AP903" s="339"/>
      <c r="AW903" s="329"/>
      <c r="BI903" s="329"/>
      <c r="BJ903" s="329"/>
      <c r="BK903" s="329"/>
      <c r="BL903" s="329"/>
      <c r="BM903" s="329"/>
      <c r="BN903" s="329"/>
      <c r="BO903" s="329"/>
      <c r="BP903" s="329"/>
      <c r="BQ903" s="329"/>
      <c r="BR903" s="329"/>
      <c r="BS903" s="329"/>
      <c r="BT903" s="329"/>
      <c r="BU903" s="329"/>
      <c r="BV903" s="329"/>
      <c r="BW903" s="325"/>
      <c r="BX903" s="325"/>
      <c r="BY903" s="325"/>
      <c r="BZ903" s="325"/>
      <c r="CA903" s="325"/>
      <c r="CB903" s="325"/>
      <c r="CC903" s="325"/>
      <c r="CD903" s="325"/>
      <c r="CE903" s="325"/>
      <c r="CF903" s="325"/>
      <c r="CG903" s="325"/>
      <c r="CH903" s="325"/>
      <c r="CI903" s="325"/>
      <c r="CJ903" s="325"/>
      <c r="CK903" s="325"/>
      <c r="CL903" s="325"/>
      <c r="CM903" s="325"/>
      <c r="CN903" s="325"/>
      <c r="CO903" s="325"/>
      <c r="CP903" s="325"/>
      <c r="CQ903" s="325"/>
      <c r="CR903" s="325"/>
      <c r="CS903" s="325"/>
      <c r="CT903" s="325"/>
      <c r="CU903" s="325"/>
      <c r="CV903" s="325"/>
      <c r="CW903" s="325"/>
      <c r="CX903" s="325"/>
    </row>
    <row r="904" spans="1:102" s="36" customFormat="1" ht="15" hidden="1" customHeight="1">
      <c r="A904" s="329"/>
      <c r="B904" s="37" t="str">
        <f t="shared" ca="1" si="402"/>
        <v/>
      </c>
      <c r="C904" s="41" t="str">
        <f t="shared" ca="1" si="403"/>
        <v/>
      </c>
      <c r="D904" s="39" t="str">
        <f t="shared" ca="1" si="404"/>
        <v/>
      </c>
      <c r="E904" s="39" t="str">
        <f t="shared" ca="1" si="416"/>
        <v/>
      </c>
      <c r="F904" s="39" t="str">
        <f t="shared" ca="1" si="405"/>
        <v/>
      </c>
      <c r="G904" s="101"/>
      <c r="H904" s="39">
        <f t="shared" ca="1" si="396"/>
        <v>0</v>
      </c>
      <c r="J904" s="332"/>
      <c r="K904" s="37" t="str">
        <f t="shared" ca="1" si="406"/>
        <v/>
      </c>
      <c r="L904" s="41" t="str">
        <f t="shared" ca="1" si="407"/>
        <v/>
      </c>
      <c r="M904" s="39" t="str">
        <f t="shared" si="397"/>
        <v/>
      </c>
      <c r="N904" s="39" t="str">
        <f t="shared" ca="1" si="417"/>
        <v/>
      </c>
      <c r="O904" s="39" t="str">
        <f ca="1">IF(L904="","",ROUND(Q903*$O$5/payments_per_year,2))</f>
        <v/>
      </c>
      <c r="P904" s="101"/>
      <c r="Q904" s="39">
        <f t="shared" ca="1" si="418"/>
        <v>0</v>
      </c>
      <c r="R904" s="332"/>
      <c r="S904" s="37" t="str">
        <f t="shared" ca="1" si="408"/>
        <v/>
      </c>
      <c r="T904" s="41" t="str">
        <f t="shared" ca="1" si="409"/>
        <v/>
      </c>
      <c r="U904" s="39" t="str">
        <f t="shared" si="398"/>
        <v/>
      </c>
      <c r="V904" s="39" t="str">
        <f t="shared" ca="1" si="419"/>
        <v/>
      </c>
      <c r="W904" s="39">
        <f t="shared" ca="1" si="399"/>
        <v>0</v>
      </c>
      <c r="X904" s="40"/>
      <c r="Y904" s="39">
        <f t="shared" ca="1" si="420"/>
        <v>0</v>
      </c>
      <c r="Z904" s="327"/>
      <c r="AA904" s="37" t="str">
        <f t="shared" ca="1" si="410"/>
        <v/>
      </c>
      <c r="AB904" s="41" t="str">
        <f t="shared" ca="1" si="411"/>
        <v/>
      </c>
      <c r="AC904" s="39" t="str">
        <f t="shared" si="400"/>
        <v/>
      </c>
      <c r="AD904" s="39" t="str">
        <f t="shared" ca="1" si="421"/>
        <v/>
      </c>
      <c r="AE904" s="39" t="str">
        <f t="shared" ca="1" si="412"/>
        <v/>
      </c>
      <c r="AF904" s="40"/>
      <c r="AG904" s="39">
        <f t="shared" ca="1" si="422"/>
        <v>0</v>
      </c>
      <c r="AH904" s="339"/>
      <c r="AI904" s="37" t="str">
        <f t="shared" ca="1" si="413"/>
        <v/>
      </c>
      <c r="AJ904" s="41" t="str">
        <f t="shared" ca="1" si="414"/>
        <v/>
      </c>
      <c r="AK904" s="39" t="str">
        <f t="shared" si="401"/>
        <v/>
      </c>
      <c r="AL904" s="39" t="str">
        <f t="shared" ca="1" si="423"/>
        <v/>
      </c>
      <c r="AM904" s="39" t="str">
        <f t="shared" ca="1" si="415"/>
        <v/>
      </c>
      <c r="AN904" s="40"/>
      <c r="AO904" s="39">
        <f t="shared" ca="1" si="424"/>
        <v>0</v>
      </c>
      <c r="AP904" s="339"/>
      <c r="AW904" s="329"/>
      <c r="BI904" s="329"/>
      <c r="BJ904" s="329"/>
      <c r="BK904" s="329"/>
      <c r="BL904" s="329"/>
      <c r="BM904" s="329"/>
      <c r="BN904" s="329"/>
      <c r="BO904" s="329"/>
      <c r="BP904" s="329"/>
      <c r="BQ904" s="329"/>
      <c r="BR904" s="329"/>
      <c r="BS904" s="329"/>
      <c r="BT904" s="329"/>
      <c r="BU904" s="329"/>
      <c r="BV904" s="329"/>
      <c r="BW904" s="325"/>
      <c r="BX904" s="325"/>
      <c r="BY904" s="325"/>
      <c r="BZ904" s="325"/>
      <c r="CA904" s="325"/>
      <c r="CB904" s="325"/>
      <c r="CC904" s="325"/>
      <c r="CD904" s="325"/>
      <c r="CE904" s="325"/>
      <c r="CF904" s="325"/>
      <c r="CG904" s="325"/>
      <c r="CH904" s="325"/>
      <c r="CI904" s="325"/>
      <c r="CJ904" s="325"/>
      <c r="CK904" s="325"/>
      <c r="CL904" s="325"/>
      <c r="CM904" s="325"/>
      <c r="CN904" s="325"/>
      <c r="CO904" s="325"/>
      <c r="CP904" s="325"/>
      <c r="CQ904" s="325"/>
      <c r="CR904" s="325"/>
      <c r="CS904" s="325"/>
      <c r="CT904" s="325"/>
      <c r="CU904" s="325"/>
      <c r="CV904" s="325"/>
      <c r="CW904" s="325"/>
      <c r="CX904" s="325"/>
    </row>
    <row r="905" spans="1:102" s="36" customFormat="1" ht="15" hidden="1" customHeight="1">
      <c r="A905" s="329"/>
      <c r="B905" s="37" t="str">
        <f t="shared" ca="1" si="402"/>
        <v/>
      </c>
      <c r="C905" s="41" t="str">
        <f t="shared" ca="1" si="403"/>
        <v/>
      </c>
      <c r="D905" s="39" t="str">
        <f t="shared" ca="1" si="404"/>
        <v/>
      </c>
      <c r="E905" s="39" t="str">
        <f t="shared" ca="1" si="416"/>
        <v/>
      </c>
      <c r="F905" s="39" t="str">
        <f t="shared" ca="1" si="405"/>
        <v/>
      </c>
      <c r="G905" s="101"/>
      <c r="H905" s="39">
        <f t="shared" ca="1" si="396"/>
        <v>0</v>
      </c>
      <c r="J905" s="332"/>
      <c r="K905" s="37" t="str">
        <f t="shared" ca="1" si="406"/>
        <v/>
      </c>
      <c r="L905" s="41" t="str">
        <f t="shared" ca="1" si="407"/>
        <v/>
      </c>
      <c r="M905" s="39" t="str">
        <f t="shared" si="397"/>
        <v/>
      </c>
      <c r="N905" s="39" t="str">
        <f t="shared" ca="1" si="417"/>
        <v/>
      </c>
      <c r="O905" s="39">
        <f ca="1">ROUND(Q904*$O$5/payments_per_year,2)</f>
        <v>0</v>
      </c>
      <c r="P905" s="101"/>
      <c r="Q905" s="39">
        <f t="shared" ca="1" si="418"/>
        <v>0</v>
      </c>
      <c r="R905" s="332"/>
      <c r="S905" s="37" t="str">
        <f t="shared" ca="1" si="408"/>
        <v/>
      </c>
      <c r="T905" s="41" t="str">
        <f t="shared" ca="1" si="409"/>
        <v/>
      </c>
      <c r="U905" s="39" t="str">
        <f t="shared" si="398"/>
        <v/>
      </c>
      <c r="V905" s="39" t="str">
        <f t="shared" ca="1" si="419"/>
        <v/>
      </c>
      <c r="W905" s="39">
        <f t="shared" ca="1" si="399"/>
        <v>0</v>
      </c>
      <c r="X905" s="40"/>
      <c r="Y905" s="39">
        <f t="shared" ca="1" si="420"/>
        <v>0</v>
      </c>
      <c r="Z905" s="327"/>
      <c r="AA905" s="37" t="str">
        <f t="shared" ca="1" si="410"/>
        <v/>
      </c>
      <c r="AB905" s="41" t="str">
        <f t="shared" ca="1" si="411"/>
        <v/>
      </c>
      <c r="AC905" s="39" t="str">
        <f t="shared" si="400"/>
        <v/>
      </c>
      <c r="AD905" s="39" t="str">
        <f t="shared" ca="1" si="421"/>
        <v/>
      </c>
      <c r="AE905" s="39" t="str">
        <f t="shared" ca="1" si="412"/>
        <v/>
      </c>
      <c r="AF905" s="40"/>
      <c r="AG905" s="39">
        <f t="shared" ca="1" si="422"/>
        <v>0</v>
      </c>
      <c r="AH905" s="339"/>
      <c r="AI905" s="37" t="str">
        <f t="shared" ca="1" si="413"/>
        <v/>
      </c>
      <c r="AJ905" s="41" t="str">
        <f t="shared" ca="1" si="414"/>
        <v/>
      </c>
      <c r="AK905" s="39" t="str">
        <f t="shared" si="401"/>
        <v/>
      </c>
      <c r="AL905" s="39" t="str">
        <f t="shared" ca="1" si="423"/>
        <v/>
      </c>
      <c r="AM905" s="39" t="str">
        <f t="shared" ca="1" si="415"/>
        <v/>
      </c>
      <c r="AN905" s="40"/>
      <c r="AO905" s="39">
        <f t="shared" ca="1" si="424"/>
        <v>0</v>
      </c>
      <c r="AP905" s="339"/>
      <c r="AW905" s="329"/>
      <c r="BI905" s="329"/>
      <c r="BJ905" s="329"/>
      <c r="BK905" s="329"/>
      <c r="BL905" s="329"/>
      <c r="BM905" s="329"/>
      <c r="BN905" s="329"/>
      <c r="BO905" s="329"/>
      <c r="BP905" s="329"/>
      <c r="BQ905" s="329"/>
      <c r="BR905" s="329"/>
      <c r="BS905" s="329"/>
      <c r="BT905" s="329"/>
      <c r="BU905" s="329"/>
      <c r="BV905" s="329"/>
      <c r="BW905" s="325"/>
      <c r="BX905" s="325"/>
      <c r="BY905" s="325"/>
      <c r="BZ905" s="325"/>
      <c r="CA905" s="325"/>
      <c r="CB905" s="325"/>
      <c r="CC905" s="325"/>
      <c r="CD905" s="325"/>
      <c r="CE905" s="325"/>
      <c r="CF905" s="325"/>
      <c r="CG905" s="325"/>
      <c r="CH905" s="325"/>
      <c r="CI905" s="325"/>
      <c r="CJ905" s="325"/>
      <c r="CK905" s="325"/>
      <c r="CL905" s="325"/>
      <c r="CM905" s="325"/>
      <c r="CN905" s="325"/>
      <c r="CO905" s="325"/>
      <c r="CP905" s="325"/>
      <c r="CQ905" s="325"/>
      <c r="CR905" s="325"/>
      <c r="CS905" s="325"/>
      <c r="CT905" s="325"/>
      <c r="CU905" s="325"/>
      <c r="CV905" s="325"/>
      <c r="CW905" s="325"/>
      <c r="CX905" s="325"/>
    </row>
    <row r="906" spans="1:102" s="36" customFormat="1" ht="15" hidden="1" customHeight="1">
      <c r="A906" s="329"/>
      <c r="B906" s="37" t="str">
        <f t="shared" ca="1" si="402"/>
        <v/>
      </c>
      <c r="C906" s="41" t="str">
        <f t="shared" ca="1" si="403"/>
        <v/>
      </c>
      <c r="D906" s="39" t="str">
        <f t="shared" ca="1" si="404"/>
        <v/>
      </c>
      <c r="E906" s="39" t="str">
        <f t="shared" ca="1" si="416"/>
        <v/>
      </c>
      <c r="F906" s="39" t="str">
        <f t="shared" ca="1" si="405"/>
        <v/>
      </c>
      <c r="G906" s="101"/>
      <c r="H906" s="39">
        <f t="shared" ca="1" si="396"/>
        <v>0</v>
      </c>
      <c r="J906" s="332"/>
      <c r="K906" s="37" t="str">
        <f t="shared" ca="1" si="406"/>
        <v/>
      </c>
      <c r="L906" s="41" t="str">
        <f t="shared" ca="1" si="407"/>
        <v/>
      </c>
      <c r="M906" s="39" t="str">
        <f t="shared" si="397"/>
        <v/>
      </c>
      <c r="N906" s="39" t="str">
        <f t="shared" ca="1" si="417"/>
        <v/>
      </c>
      <c r="O906" s="39" t="str">
        <f ca="1">IF(L906="","",ROUND(Q905*$O$5/payments_per_year,2))</f>
        <v/>
      </c>
      <c r="P906" s="101"/>
      <c r="Q906" s="39">
        <f t="shared" ca="1" si="418"/>
        <v>0</v>
      </c>
      <c r="R906" s="332"/>
      <c r="S906" s="37" t="str">
        <f t="shared" ca="1" si="408"/>
        <v/>
      </c>
      <c r="T906" s="41" t="str">
        <f t="shared" ca="1" si="409"/>
        <v/>
      </c>
      <c r="U906" s="39" t="str">
        <f t="shared" si="398"/>
        <v/>
      </c>
      <c r="V906" s="39" t="str">
        <f t="shared" ca="1" si="419"/>
        <v/>
      </c>
      <c r="W906" s="39">
        <f t="shared" ca="1" si="399"/>
        <v>0</v>
      </c>
      <c r="X906" s="40"/>
      <c r="Y906" s="39">
        <f t="shared" ca="1" si="420"/>
        <v>0</v>
      </c>
      <c r="Z906" s="327"/>
      <c r="AA906" s="37" t="str">
        <f t="shared" ca="1" si="410"/>
        <v/>
      </c>
      <c r="AB906" s="41" t="str">
        <f t="shared" ca="1" si="411"/>
        <v/>
      </c>
      <c r="AC906" s="39" t="str">
        <f t="shared" si="400"/>
        <v/>
      </c>
      <c r="AD906" s="39" t="str">
        <f t="shared" ca="1" si="421"/>
        <v/>
      </c>
      <c r="AE906" s="39" t="str">
        <f t="shared" ca="1" si="412"/>
        <v/>
      </c>
      <c r="AF906" s="40"/>
      <c r="AG906" s="39">
        <f t="shared" ca="1" si="422"/>
        <v>0</v>
      </c>
      <c r="AH906" s="339"/>
      <c r="AI906" s="37" t="str">
        <f t="shared" ca="1" si="413"/>
        <v/>
      </c>
      <c r="AJ906" s="41" t="str">
        <f t="shared" ca="1" si="414"/>
        <v/>
      </c>
      <c r="AK906" s="39" t="str">
        <f t="shared" si="401"/>
        <v/>
      </c>
      <c r="AL906" s="39" t="str">
        <f t="shared" ca="1" si="423"/>
        <v/>
      </c>
      <c r="AM906" s="39" t="str">
        <f t="shared" ca="1" si="415"/>
        <v/>
      </c>
      <c r="AN906" s="40"/>
      <c r="AO906" s="39">
        <f t="shared" ca="1" si="424"/>
        <v>0</v>
      </c>
      <c r="AP906" s="339"/>
      <c r="AW906" s="329"/>
      <c r="BI906" s="329"/>
      <c r="BJ906" s="329"/>
      <c r="BK906" s="329"/>
      <c r="BL906" s="329"/>
      <c r="BM906" s="329"/>
      <c r="BN906" s="329"/>
      <c r="BO906" s="329"/>
      <c r="BP906" s="329"/>
      <c r="BQ906" s="329"/>
      <c r="BR906" s="329"/>
      <c r="BS906" s="329"/>
      <c r="BT906" s="329"/>
      <c r="BU906" s="329"/>
      <c r="BV906" s="329"/>
      <c r="BW906" s="325"/>
      <c r="BX906" s="325"/>
      <c r="BY906" s="325"/>
      <c r="BZ906" s="325"/>
      <c r="CA906" s="325"/>
      <c r="CB906" s="325"/>
      <c r="CC906" s="325"/>
      <c r="CD906" s="325"/>
      <c r="CE906" s="325"/>
      <c r="CF906" s="325"/>
      <c r="CG906" s="325"/>
      <c r="CH906" s="325"/>
      <c r="CI906" s="325"/>
      <c r="CJ906" s="325"/>
      <c r="CK906" s="325"/>
      <c r="CL906" s="325"/>
      <c r="CM906" s="325"/>
      <c r="CN906" s="325"/>
      <c r="CO906" s="325"/>
      <c r="CP906" s="325"/>
      <c r="CQ906" s="325"/>
      <c r="CR906" s="325"/>
      <c r="CS906" s="325"/>
      <c r="CT906" s="325"/>
      <c r="CU906" s="325"/>
      <c r="CV906" s="325"/>
      <c r="CW906" s="325"/>
      <c r="CX906" s="325"/>
    </row>
    <row r="907" spans="1:102" s="36" customFormat="1" ht="15" hidden="1" customHeight="1">
      <c r="A907" s="329"/>
      <c r="B907" s="37" t="str">
        <f t="shared" ca="1" si="402"/>
        <v/>
      </c>
      <c r="C907" s="41" t="str">
        <f t="shared" ca="1" si="403"/>
        <v/>
      </c>
      <c r="D907" s="39" t="str">
        <f t="shared" ca="1" si="404"/>
        <v/>
      </c>
      <c r="E907" s="39" t="str">
        <f t="shared" ca="1" si="416"/>
        <v/>
      </c>
      <c r="F907" s="39" t="str">
        <f t="shared" ca="1" si="405"/>
        <v/>
      </c>
      <c r="G907" s="101"/>
      <c r="H907" s="39">
        <f t="shared" ca="1" si="396"/>
        <v>0</v>
      </c>
      <c r="J907" s="332"/>
      <c r="K907" s="37" t="str">
        <f t="shared" ca="1" si="406"/>
        <v/>
      </c>
      <c r="L907" s="41" t="str">
        <f t="shared" ca="1" si="407"/>
        <v/>
      </c>
      <c r="M907" s="39" t="str">
        <f t="shared" si="397"/>
        <v/>
      </c>
      <c r="N907" s="39" t="str">
        <f t="shared" ca="1" si="417"/>
        <v/>
      </c>
      <c r="O907" s="39">
        <f ca="1">ROUND(Q906*$O$5/payments_per_year,2)</f>
        <v>0</v>
      </c>
      <c r="P907" s="101"/>
      <c r="Q907" s="39">
        <f t="shared" ca="1" si="418"/>
        <v>0</v>
      </c>
      <c r="R907" s="332"/>
      <c r="S907" s="37" t="str">
        <f t="shared" ca="1" si="408"/>
        <v/>
      </c>
      <c r="T907" s="41" t="str">
        <f t="shared" ca="1" si="409"/>
        <v/>
      </c>
      <c r="U907" s="39" t="str">
        <f t="shared" si="398"/>
        <v/>
      </c>
      <c r="V907" s="39" t="str">
        <f t="shared" ca="1" si="419"/>
        <v/>
      </c>
      <c r="W907" s="39">
        <f t="shared" ca="1" si="399"/>
        <v>0</v>
      </c>
      <c r="X907" s="40"/>
      <c r="Y907" s="39">
        <f t="shared" ca="1" si="420"/>
        <v>0</v>
      </c>
      <c r="Z907" s="327"/>
      <c r="AA907" s="37" t="str">
        <f t="shared" ca="1" si="410"/>
        <v/>
      </c>
      <c r="AB907" s="41" t="str">
        <f t="shared" ca="1" si="411"/>
        <v/>
      </c>
      <c r="AC907" s="39" t="str">
        <f t="shared" si="400"/>
        <v/>
      </c>
      <c r="AD907" s="39" t="str">
        <f t="shared" ca="1" si="421"/>
        <v/>
      </c>
      <c r="AE907" s="39" t="str">
        <f t="shared" ca="1" si="412"/>
        <v/>
      </c>
      <c r="AF907" s="40"/>
      <c r="AG907" s="39">
        <f t="shared" ca="1" si="422"/>
        <v>0</v>
      </c>
      <c r="AH907" s="339"/>
      <c r="AI907" s="37" t="str">
        <f t="shared" ca="1" si="413"/>
        <v/>
      </c>
      <c r="AJ907" s="41" t="str">
        <f t="shared" ca="1" si="414"/>
        <v/>
      </c>
      <c r="AK907" s="39" t="str">
        <f t="shared" si="401"/>
        <v/>
      </c>
      <c r="AL907" s="39" t="str">
        <f t="shared" ca="1" si="423"/>
        <v/>
      </c>
      <c r="AM907" s="39" t="str">
        <f t="shared" ca="1" si="415"/>
        <v/>
      </c>
      <c r="AN907" s="40"/>
      <c r="AO907" s="39">
        <f t="shared" ca="1" si="424"/>
        <v>0</v>
      </c>
      <c r="AP907" s="339"/>
      <c r="AW907" s="329"/>
      <c r="BI907" s="329"/>
      <c r="BJ907" s="329"/>
      <c r="BK907" s="329"/>
      <c r="BL907" s="329"/>
      <c r="BM907" s="329"/>
      <c r="BN907" s="329"/>
      <c r="BO907" s="329"/>
      <c r="BP907" s="329"/>
      <c r="BQ907" s="329"/>
      <c r="BR907" s="329"/>
      <c r="BS907" s="329"/>
      <c r="BT907" s="329"/>
      <c r="BU907" s="329"/>
      <c r="BV907" s="329"/>
      <c r="BW907" s="325"/>
      <c r="BX907" s="325"/>
      <c r="BY907" s="325"/>
      <c r="BZ907" s="325"/>
      <c r="CA907" s="325"/>
      <c r="CB907" s="325"/>
      <c r="CC907" s="325"/>
      <c r="CD907" s="325"/>
      <c r="CE907" s="325"/>
      <c r="CF907" s="325"/>
      <c r="CG907" s="325"/>
      <c r="CH907" s="325"/>
      <c r="CI907" s="325"/>
      <c r="CJ907" s="325"/>
      <c r="CK907" s="325"/>
      <c r="CL907" s="325"/>
      <c r="CM907" s="325"/>
      <c r="CN907" s="325"/>
      <c r="CO907" s="325"/>
      <c r="CP907" s="325"/>
      <c r="CQ907" s="325"/>
      <c r="CR907" s="325"/>
      <c r="CS907" s="325"/>
      <c r="CT907" s="325"/>
      <c r="CU907" s="325"/>
      <c r="CV907" s="325"/>
      <c r="CW907" s="325"/>
      <c r="CX907" s="325"/>
    </row>
    <row r="908" spans="1:102" s="36" customFormat="1" ht="15" hidden="1" customHeight="1">
      <c r="A908" s="329"/>
      <c r="B908" s="37" t="str">
        <f t="shared" ca="1" si="402"/>
        <v/>
      </c>
      <c r="C908" s="41" t="str">
        <f t="shared" ca="1" si="403"/>
        <v/>
      </c>
      <c r="D908" s="39" t="str">
        <f t="shared" ca="1" si="404"/>
        <v/>
      </c>
      <c r="E908" s="39" t="str">
        <f t="shared" ca="1" si="416"/>
        <v/>
      </c>
      <c r="F908" s="39" t="str">
        <f t="shared" ca="1" si="405"/>
        <v/>
      </c>
      <c r="G908" s="101"/>
      <c r="H908" s="39">
        <f t="shared" ca="1" si="396"/>
        <v>0</v>
      </c>
      <c r="J908" s="332"/>
      <c r="K908" s="37" t="str">
        <f t="shared" ca="1" si="406"/>
        <v/>
      </c>
      <c r="L908" s="41" t="str">
        <f t="shared" ca="1" si="407"/>
        <v/>
      </c>
      <c r="M908" s="39" t="str">
        <f t="shared" si="397"/>
        <v/>
      </c>
      <c r="N908" s="39" t="str">
        <f t="shared" ca="1" si="417"/>
        <v/>
      </c>
      <c r="O908" s="39" t="str">
        <f ca="1">IF(L908="","",ROUND(Q907*$O$5/payments_per_year,2))</f>
        <v/>
      </c>
      <c r="P908" s="101"/>
      <c r="Q908" s="39">
        <f t="shared" ca="1" si="418"/>
        <v>0</v>
      </c>
      <c r="R908" s="332"/>
      <c r="S908" s="37" t="str">
        <f t="shared" ca="1" si="408"/>
        <v/>
      </c>
      <c r="T908" s="41" t="str">
        <f t="shared" ca="1" si="409"/>
        <v/>
      </c>
      <c r="U908" s="39" t="str">
        <f t="shared" si="398"/>
        <v/>
      </c>
      <c r="V908" s="39" t="str">
        <f t="shared" ca="1" si="419"/>
        <v/>
      </c>
      <c r="W908" s="39">
        <f t="shared" ca="1" si="399"/>
        <v>0</v>
      </c>
      <c r="X908" s="40"/>
      <c r="Y908" s="39">
        <f t="shared" ca="1" si="420"/>
        <v>0</v>
      </c>
      <c r="Z908" s="327"/>
      <c r="AA908" s="37" t="str">
        <f t="shared" ca="1" si="410"/>
        <v/>
      </c>
      <c r="AB908" s="41" t="str">
        <f t="shared" ca="1" si="411"/>
        <v/>
      </c>
      <c r="AC908" s="39" t="str">
        <f t="shared" si="400"/>
        <v/>
      </c>
      <c r="AD908" s="39" t="str">
        <f t="shared" ca="1" si="421"/>
        <v/>
      </c>
      <c r="AE908" s="39" t="str">
        <f t="shared" ca="1" si="412"/>
        <v/>
      </c>
      <c r="AF908" s="40"/>
      <c r="AG908" s="39">
        <f t="shared" ca="1" si="422"/>
        <v>0</v>
      </c>
      <c r="AH908" s="339"/>
      <c r="AI908" s="37" t="str">
        <f t="shared" ca="1" si="413"/>
        <v/>
      </c>
      <c r="AJ908" s="41" t="str">
        <f t="shared" ca="1" si="414"/>
        <v/>
      </c>
      <c r="AK908" s="39" t="str">
        <f t="shared" si="401"/>
        <v/>
      </c>
      <c r="AL908" s="39" t="str">
        <f t="shared" ca="1" si="423"/>
        <v/>
      </c>
      <c r="AM908" s="39" t="str">
        <f t="shared" ca="1" si="415"/>
        <v/>
      </c>
      <c r="AN908" s="40"/>
      <c r="AO908" s="39">
        <f t="shared" ca="1" si="424"/>
        <v>0</v>
      </c>
      <c r="AP908" s="339"/>
      <c r="AW908" s="329"/>
      <c r="BI908" s="329"/>
      <c r="BJ908" s="329"/>
      <c r="BK908" s="329"/>
      <c r="BL908" s="329"/>
      <c r="BM908" s="329"/>
      <c r="BN908" s="329"/>
      <c r="BO908" s="329"/>
      <c r="BP908" s="329"/>
      <c r="BQ908" s="329"/>
      <c r="BR908" s="329"/>
      <c r="BS908" s="329"/>
      <c r="BT908" s="329"/>
      <c r="BU908" s="329"/>
      <c r="BV908" s="329"/>
      <c r="BW908" s="325"/>
      <c r="BX908" s="325"/>
      <c r="BY908" s="325"/>
      <c r="BZ908" s="325"/>
      <c r="CA908" s="325"/>
      <c r="CB908" s="325"/>
      <c r="CC908" s="325"/>
      <c r="CD908" s="325"/>
      <c r="CE908" s="325"/>
      <c r="CF908" s="325"/>
      <c r="CG908" s="325"/>
      <c r="CH908" s="325"/>
      <c r="CI908" s="325"/>
      <c r="CJ908" s="325"/>
      <c r="CK908" s="325"/>
      <c r="CL908" s="325"/>
      <c r="CM908" s="325"/>
      <c r="CN908" s="325"/>
      <c r="CO908" s="325"/>
      <c r="CP908" s="325"/>
      <c r="CQ908" s="325"/>
      <c r="CR908" s="325"/>
      <c r="CS908" s="325"/>
      <c r="CT908" s="325"/>
      <c r="CU908" s="325"/>
      <c r="CV908" s="325"/>
      <c r="CW908" s="325"/>
      <c r="CX908" s="325"/>
    </row>
    <row r="909" spans="1:102" s="36" customFormat="1" ht="15" hidden="1" customHeight="1">
      <c r="A909" s="329"/>
      <c r="B909" s="37" t="str">
        <f t="shared" ca="1" si="402"/>
        <v/>
      </c>
      <c r="C909" s="41" t="str">
        <f t="shared" ca="1" si="403"/>
        <v/>
      </c>
      <c r="D909" s="39" t="str">
        <f t="shared" ca="1" si="404"/>
        <v/>
      </c>
      <c r="E909" s="39" t="str">
        <f t="shared" ca="1" si="416"/>
        <v/>
      </c>
      <c r="F909" s="39" t="str">
        <f t="shared" ca="1" si="405"/>
        <v/>
      </c>
      <c r="G909" s="101"/>
      <c r="H909" s="39">
        <f t="shared" ca="1" si="396"/>
        <v>0</v>
      </c>
      <c r="J909" s="332"/>
      <c r="K909" s="37" t="str">
        <f t="shared" ca="1" si="406"/>
        <v/>
      </c>
      <c r="L909" s="41" t="str">
        <f t="shared" ca="1" si="407"/>
        <v/>
      </c>
      <c r="M909" s="39" t="str">
        <f t="shared" si="397"/>
        <v/>
      </c>
      <c r="N909" s="39" t="str">
        <f t="shared" ca="1" si="417"/>
        <v/>
      </c>
      <c r="O909" s="39">
        <f ca="1">ROUND(Q908*$O$5/payments_per_year,2)</f>
        <v>0</v>
      </c>
      <c r="P909" s="101"/>
      <c r="Q909" s="39">
        <f t="shared" ca="1" si="418"/>
        <v>0</v>
      </c>
      <c r="R909" s="332"/>
      <c r="S909" s="37" t="str">
        <f t="shared" ca="1" si="408"/>
        <v/>
      </c>
      <c r="T909" s="41" t="str">
        <f t="shared" ca="1" si="409"/>
        <v/>
      </c>
      <c r="U909" s="39" t="str">
        <f t="shared" si="398"/>
        <v/>
      </c>
      <c r="V909" s="39" t="str">
        <f t="shared" ca="1" si="419"/>
        <v/>
      </c>
      <c r="W909" s="39">
        <f t="shared" ca="1" si="399"/>
        <v>0</v>
      </c>
      <c r="X909" s="40"/>
      <c r="Y909" s="39">
        <f t="shared" ca="1" si="420"/>
        <v>0</v>
      </c>
      <c r="Z909" s="327"/>
      <c r="AA909" s="37" t="str">
        <f t="shared" ca="1" si="410"/>
        <v/>
      </c>
      <c r="AB909" s="41" t="str">
        <f t="shared" ca="1" si="411"/>
        <v/>
      </c>
      <c r="AC909" s="39" t="str">
        <f t="shared" si="400"/>
        <v/>
      </c>
      <c r="AD909" s="39" t="str">
        <f t="shared" ca="1" si="421"/>
        <v/>
      </c>
      <c r="AE909" s="39" t="str">
        <f t="shared" ca="1" si="412"/>
        <v/>
      </c>
      <c r="AF909" s="40"/>
      <c r="AG909" s="39">
        <f t="shared" ca="1" si="422"/>
        <v>0</v>
      </c>
      <c r="AH909" s="339"/>
      <c r="AI909" s="37" t="str">
        <f t="shared" ca="1" si="413"/>
        <v/>
      </c>
      <c r="AJ909" s="41" t="str">
        <f t="shared" ca="1" si="414"/>
        <v/>
      </c>
      <c r="AK909" s="39" t="str">
        <f t="shared" si="401"/>
        <v/>
      </c>
      <c r="AL909" s="39" t="str">
        <f t="shared" ca="1" si="423"/>
        <v/>
      </c>
      <c r="AM909" s="39" t="str">
        <f t="shared" ca="1" si="415"/>
        <v/>
      </c>
      <c r="AN909" s="40"/>
      <c r="AO909" s="39">
        <f t="shared" ca="1" si="424"/>
        <v>0</v>
      </c>
      <c r="AP909" s="339"/>
      <c r="AW909" s="329"/>
      <c r="BI909" s="329"/>
      <c r="BJ909" s="329"/>
      <c r="BK909" s="329"/>
      <c r="BL909" s="329"/>
      <c r="BM909" s="329"/>
      <c r="BN909" s="329"/>
      <c r="BO909" s="329"/>
      <c r="BP909" s="329"/>
      <c r="BQ909" s="329"/>
      <c r="BR909" s="329"/>
      <c r="BS909" s="329"/>
      <c r="BT909" s="329"/>
      <c r="BU909" s="329"/>
      <c r="BV909" s="329"/>
      <c r="BW909" s="325"/>
      <c r="BX909" s="325"/>
      <c r="BY909" s="325"/>
      <c r="BZ909" s="325"/>
      <c r="CA909" s="325"/>
      <c r="CB909" s="325"/>
      <c r="CC909" s="325"/>
      <c r="CD909" s="325"/>
      <c r="CE909" s="325"/>
      <c r="CF909" s="325"/>
      <c r="CG909" s="325"/>
      <c r="CH909" s="325"/>
      <c r="CI909" s="325"/>
      <c r="CJ909" s="325"/>
      <c r="CK909" s="325"/>
      <c r="CL909" s="325"/>
      <c r="CM909" s="325"/>
      <c r="CN909" s="325"/>
      <c r="CO909" s="325"/>
      <c r="CP909" s="325"/>
      <c r="CQ909" s="325"/>
      <c r="CR909" s="325"/>
      <c r="CS909" s="325"/>
      <c r="CT909" s="325"/>
      <c r="CU909" s="325"/>
      <c r="CV909" s="325"/>
      <c r="CW909" s="325"/>
      <c r="CX909" s="325"/>
    </row>
    <row r="910" spans="1:102" s="36" customFormat="1" ht="15" hidden="1" customHeight="1">
      <c r="A910" s="329"/>
      <c r="B910" s="37" t="str">
        <f t="shared" ca="1" si="402"/>
        <v/>
      </c>
      <c r="C910" s="41" t="str">
        <f t="shared" ca="1" si="403"/>
        <v/>
      </c>
      <c r="D910" s="39" t="str">
        <f t="shared" ca="1" si="404"/>
        <v/>
      </c>
      <c r="E910" s="39" t="str">
        <f t="shared" ca="1" si="416"/>
        <v/>
      </c>
      <c r="F910" s="39" t="str">
        <f t="shared" ca="1" si="405"/>
        <v/>
      </c>
      <c r="G910" s="101"/>
      <c r="H910" s="39">
        <f t="shared" ca="1" si="396"/>
        <v>0</v>
      </c>
      <c r="J910" s="332"/>
      <c r="K910" s="37" t="str">
        <f t="shared" ca="1" si="406"/>
        <v/>
      </c>
      <c r="L910" s="41" t="str">
        <f t="shared" ca="1" si="407"/>
        <v/>
      </c>
      <c r="M910" s="39" t="str">
        <f t="shared" si="397"/>
        <v/>
      </c>
      <c r="N910" s="39" t="str">
        <f t="shared" ca="1" si="417"/>
        <v/>
      </c>
      <c r="O910" s="39" t="str">
        <f ca="1">IF(L910="","",ROUND(Q909*$O$5/payments_per_year,2))</f>
        <v/>
      </c>
      <c r="P910" s="101"/>
      <c r="Q910" s="39">
        <f t="shared" ca="1" si="418"/>
        <v>0</v>
      </c>
      <c r="R910" s="332"/>
      <c r="S910" s="37" t="str">
        <f t="shared" ca="1" si="408"/>
        <v/>
      </c>
      <c r="T910" s="41" t="str">
        <f t="shared" ca="1" si="409"/>
        <v/>
      </c>
      <c r="U910" s="39" t="str">
        <f t="shared" si="398"/>
        <v/>
      </c>
      <c r="V910" s="39" t="str">
        <f t="shared" ca="1" si="419"/>
        <v/>
      </c>
      <c r="W910" s="39">
        <f t="shared" ca="1" si="399"/>
        <v>0</v>
      </c>
      <c r="X910" s="40"/>
      <c r="Y910" s="39">
        <f t="shared" ca="1" si="420"/>
        <v>0</v>
      </c>
      <c r="Z910" s="327"/>
      <c r="AA910" s="37" t="str">
        <f t="shared" ca="1" si="410"/>
        <v/>
      </c>
      <c r="AB910" s="41" t="str">
        <f t="shared" ca="1" si="411"/>
        <v/>
      </c>
      <c r="AC910" s="39" t="str">
        <f t="shared" si="400"/>
        <v/>
      </c>
      <c r="AD910" s="39" t="str">
        <f t="shared" ca="1" si="421"/>
        <v/>
      </c>
      <c r="AE910" s="39" t="str">
        <f t="shared" ca="1" si="412"/>
        <v/>
      </c>
      <c r="AF910" s="40"/>
      <c r="AG910" s="39">
        <f t="shared" ca="1" si="422"/>
        <v>0</v>
      </c>
      <c r="AH910" s="339"/>
      <c r="AI910" s="37" t="str">
        <f t="shared" ca="1" si="413"/>
        <v/>
      </c>
      <c r="AJ910" s="41" t="str">
        <f t="shared" ca="1" si="414"/>
        <v/>
      </c>
      <c r="AK910" s="39" t="str">
        <f t="shared" si="401"/>
        <v/>
      </c>
      <c r="AL910" s="39" t="str">
        <f t="shared" ca="1" si="423"/>
        <v/>
      </c>
      <c r="AM910" s="39" t="str">
        <f t="shared" ca="1" si="415"/>
        <v/>
      </c>
      <c r="AN910" s="40"/>
      <c r="AO910" s="39">
        <f t="shared" ca="1" si="424"/>
        <v>0</v>
      </c>
      <c r="AP910" s="339"/>
      <c r="AW910" s="329"/>
      <c r="BI910" s="329"/>
      <c r="BJ910" s="329"/>
      <c r="BK910" s="329"/>
      <c r="BL910" s="329"/>
      <c r="BM910" s="329"/>
      <c r="BN910" s="329"/>
      <c r="BO910" s="329"/>
      <c r="BP910" s="329"/>
      <c r="BQ910" s="329"/>
      <c r="BR910" s="329"/>
      <c r="BS910" s="329"/>
      <c r="BT910" s="329"/>
      <c r="BU910" s="329"/>
      <c r="BV910" s="329"/>
      <c r="BW910" s="325"/>
      <c r="BX910" s="325"/>
      <c r="BY910" s="325"/>
      <c r="BZ910" s="325"/>
      <c r="CA910" s="325"/>
      <c r="CB910" s="325"/>
      <c r="CC910" s="325"/>
      <c r="CD910" s="325"/>
      <c r="CE910" s="325"/>
      <c r="CF910" s="325"/>
      <c r="CG910" s="325"/>
      <c r="CH910" s="325"/>
      <c r="CI910" s="325"/>
      <c r="CJ910" s="325"/>
      <c r="CK910" s="325"/>
      <c r="CL910" s="325"/>
      <c r="CM910" s="325"/>
      <c r="CN910" s="325"/>
      <c r="CO910" s="325"/>
      <c r="CP910" s="325"/>
      <c r="CQ910" s="325"/>
      <c r="CR910" s="325"/>
      <c r="CS910" s="325"/>
      <c r="CT910" s="325"/>
      <c r="CU910" s="325"/>
      <c r="CV910" s="325"/>
      <c r="CW910" s="325"/>
      <c r="CX910" s="325"/>
    </row>
    <row r="911" spans="1:102" s="36" customFormat="1" ht="15" hidden="1" customHeight="1">
      <c r="A911" s="329"/>
      <c r="B911" s="37" t="str">
        <f t="shared" ca="1" si="402"/>
        <v/>
      </c>
      <c r="C911" s="41" t="str">
        <f t="shared" ca="1" si="403"/>
        <v/>
      </c>
      <c r="D911" s="39" t="str">
        <f t="shared" ca="1" si="404"/>
        <v/>
      </c>
      <c r="E911" s="39" t="str">
        <f t="shared" ca="1" si="416"/>
        <v/>
      </c>
      <c r="F911" s="39" t="str">
        <f t="shared" ca="1" si="405"/>
        <v/>
      </c>
      <c r="G911" s="101"/>
      <c r="H911" s="39">
        <f t="shared" ca="1" si="396"/>
        <v>0</v>
      </c>
      <c r="J911" s="332"/>
      <c r="K911" s="37" t="str">
        <f t="shared" ca="1" si="406"/>
        <v/>
      </c>
      <c r="L911" s="41" t="str">
        <f t="shared" ca="1" si="407"/>
        <v/>
      </c>
      <c r="M911" s="39" t="str">
        <f t="shared" si="397"/>
        <v/>
      </c>
      <c r="N911" s="39" t="str">
        <f t="shared" ca="1" si="417"/>
        <v/>
      </c>
      <c r="O911" s="39">
        <f ca="1">ROUND(Q910*$O$5/payments_per_year,2)</f>
        <v>0</v>
      </c>
      <c r="P911" s="101"/>
      <c r="Q911" s="39">
        <f t="shared" ca="1" si="418"/>
        <v>0</v>
      </c>
      <c r="R911" s="332"/>
      <c r="S911" s="37" t="str">
        <f t="shared" ca="1" si="408"/>
        <v/>
      </c>
      <c r="T911" s="41" t="str">
        <f t="shared" ca="1" si="409"/>
        <v/>
      </c>
      <c r="U911" s="39" t="str">
        <f t="shared" si="398"/>
        <v/>
      </c>
      <c r="V911" s="39" t="str">
        <f t="shared" ca="1" si="419"/>
        <v/>
      </c>
      <c r="W911" s="39">
        <f t="shared" ca="1" si="399"/>
        <v>0</v>
      </c>
      <c r="X911" s="40"/>
      <c r="Y911" s="39">
        <f t="shared" ca="1" si="420"/>
        <v>0</v>
      </c>
      <c r="Z911" s="327"/>
      <c r="AA911" s="37" t="str">
        <f t="shared" ca="1" si="410"/>
        <v/>
      </c>
      <c r="AB911" s="41" t="str">
        <f t="shared" ca="1" si="411"/>
        <v/>
      </c>
      <c r="AC911" s="39" t="str">
        <f t="shared" si="400"/>
        <v/>
      </c>
      <c r="AD911" s="39" t="str">
        <f t="shared" ca="1" si="421"/>
        <v/>
      </c>
      <c r="AE911" s="39" t="str">
        <f t="shared" ca="1" si="412"/>
        <v/>
      </c>
      <c r="AF911" s="40"/>
      <c r="AG911" s="39">
        <f t="shared" ca="1" si="422"/>
        <v>0</v>
      </c>
      <c r="AH911" s="339"/>
      <c r="AI911" s="37" t="str">
        <f t="shared" ca="1" si="413"/>
        <v/>
      </c>
      <c r="AJ911" s="41" t="str">
        <f t="shared" ca="1" si="414"/>
        <v/>
      </c>
      <c r="AK911" s="39" t="str">
        <f t="shared" si="401"/>
        <v/>
      </c>
      <c r="AL911" s="39" t="str">
        <f t="shared" ca="1" si="423"/>
        <v/>
      </c>
      <c r="AM911" s="39" t="str">
        <f t="shared" ca="1" si="415"/>
        <v/>
      </c>
      <c r="AN911" s="40"/>
      <c r="AO911" s="39">
        <f t="shared" ca="1" si="424"/>
        <v>0</v>
      </c>
      <c r="AP911" s="339"/>
      <c r="AW911" s="329"/>
      <c r="BI911" s="329"/>
      <c r="BJ911" s="329"/>
      <c r="BK911" s="329"/>
      <c r="BL911" s="329"/>
      <c r="BM911" s="329"/>
      <c r="BN911" s="329"/>
      <c r="BO911" s="329"/>
      <c r="BP911" s="329"/>
      <c r="BQ911" s="329"/>
      <c r="BR911" s="329"/>
      <c r="BS911" s="329"/>
      <c r="BT911" s="329"/>
      <c r="BU911" s="329"/>
      <c r="BV911" s="329"/>
      <c r="BW911" s="325"/>
      <c r="BX911" s="325"/>
      <c r="BY911" s="325"/>
      <c r="BZ911" s="325"/>
      <c r="CA911" s="325"/>
      <c r="CB911" s="325"/>
      <c r="CC911" s="325"/>
      <c r="CD911" s="325"/>
      <c r="CE911" s="325"/>
      <c r="CF911" s="325"/>
      <c r="CG911" s="325"/>
      <c r="CH911" s="325"/>
      <c r="CI911" s="325"/>
      <c r="CJ911" s="325"/>
      <c r="CK911" s="325"/>
      <c r="CL911" s="325"/>
      <c r="CM911" s="325"/>
      <c r="CN911" s="325"/>
      <c r="CO911" s="325"/>
      <c r="CP911" s="325"/>
      <c r="CQ911" s="325"/>
      <c r="CR911" s="325"/>
      <c r="CS911" s="325"/>
      <c r="CT911" s="325"/>
      <c r="CU911" s="325"/>
      <c r="CV911" s="325"/>
      <c r="CW911" s="325"/>
      <c r="CX911" s="325"/>
    </row>
    <row r="912" spans="1:102" s="36" customFormat="1" ht="15" hidden="1" customHeight="1">
      <c r="A912" s="329"/>
      <c r="B912" s="37" t="str">
        <f t="shared" ca="1" si="402"/>
        <v/>
      </c>
      <c r="C912" s="41" t="str">
        <f t="shared" ca="1" si="403"/>
        <v/>
      </c>
      <c r="D912" s="39" t="str">
        <f t="shared" ca="1" si="404"/>
        <v/>
      </c>
      <c r="E912" s="39" t="str">
        <f t="shared" ca="1" si="416"/>
        <v/>
      </c>
      <c r="F912" s="39" t="str">
        <f t="shared" ca="1" si="405"/>
        <v/>
      </c>
      <c r="G912" s="101"/>
      <c r="H912" s="39">
        <f t="shared" ca="1" si="396"/>
        <v>0</v>
      </c>
      <c r="J912" s="332"/>
      <c r="K912" s="37" t="str">
        <f t="shared" ca="1" si="406"/>
        <v/>
      </c>
      <c r="L912" s="41" t="str">
        <f t="shared" ca="1" si="407"/>
        <v/>
      </c>
      <c r="M912" s="39" t="str">
        <f t="shared" si="397"/>
        <v/>
      </c>
      <c r="N912" s="39" t="str">
        <f t="shared" ca="1" si="417"/>
        <v/>
      </c>
      <c r="O912" s="39" t="str">
        <f ca="1">IF(L912="","",ROUND(Q911*$O$5/payments_per_year,2))</f>
        <v/>
      </c>
      <c r="P912" s="101"/>
      <c r="Q912" s="39">
        <f t="shared" ca="1" si="418"/>
        <v>0</v>
      </c>
      <c r="R912" s="332"/>
      <c r="S912" s="37" t="str">
        <f t="shared" ca="1" si="408"/>
        <v/>
      </c>
      <c r="T912" s="41" t="str">
        <f t="shared" ca="1" si="409"/>
        <v/>
      </c>
      <c r="U912" s="39" t="str">
        <f t="shared" si="398"/>
        <v/>
      </c>
      <c r="V912" s="39" t="str">
        <f t="shared" ca="1" si="419"/>
        <v/>
      </c>
      <c r="W912" s="39">
        <f t="shared" ca="1" si="399"/>
        <v>0</v>
      </c>
      <c r="X912" s="40"/>
      <c r="Y912" s="39">
        <f t="shared" ca="1" si="420"/>
        <v>0</v>
      </c>
      <c r="Z912" s="327"/>
      <c r="AA912" s="37" t="str">
        <f t="shared" ca="1" si="410"/>
        <v/>
      </c>
      <c r="AB912" s="41" t="str">
        <f t="shared" ca="1" si="411"/>
        <v/>
      </c>
      <c r="AC912" s="39" t="str">
        <f t="shared" si="400"/>
        <v/>
      </c>
      <c r="AD912" s="39" t="str">
        <f t="shared" ca="1" si="421"/>
        <v/>
      </c>
      <c r="AE912" s="39" t="str">
        <f t="shared" ca="1" si="412"/>
        <v/>
      </c>
      <c r="AF912" s="40"/>
      <c r="AG912" s="39">
        <f t="shared" ca="1" si="422"/>
        <v>0</v>
      </c>
      <c r="AH912" s="339"/>
      <c r="AI912" s="37" t="str">
        <f t="shared" ca="1" si="413"/>
        <v/>
      </c>
      <c r="AJ912" s="41" t="str">
        <f t="shared" ca="1" si="414"/>
        <v/>
      </c>
      <c r="AK912" s="39" t="str">
        <f t="shared" si="401"/>
        <v/>
      </c>
      <c r="AL912" s="39" t="str">
        <f t="shared" ca="1" si="423"/>
        <v/>
      </c>
      <c r="AM912" s="39" t="str">
        <f t="shared" ca="1" si="415"/>
        <v/>
      </c>
      <c r="AN912" s="40"/>
      <c r="AO912" s="39">
        <f t="shared" ca="1" si="424"/>
        <v>0</v>
      </c>
      <c r="AP912" s="339"/>
      <c r="AW912" s="329"/>
      <c r="BI912" s="329"/>
      <c r="BJ912" s="329"/>
      <c r="BK912" s="329"/>
      <c r="BL912" s="329"/>
      <c r="BM912" s="329"/>
      <c r="BN912" s="329"/>
      <c r="BO912" s="329"/>
      <c r="BP912" s="329"/>
      <c r="BQ912" s="329"/>
      <c r="BR912" s="329"/>
      <c r="BS912" s="329"/>
      <c r="BT912" s="329"/>
      <c r="BU912" s="329"/>
      <c r="BV912" s="329"/>
      <c r="BW912" s="325"/>
      <c r="BX912" s="325"/>
      <c r="BY912" s="325"/>
      <c r="BZ912" s="325"/>
      <c r="CA912" s="325"/>
      <c r="CB912" s="325"/>
      <c r="CC912" s="325"/>
      <c r="CD912" s="325"/>
      <c r="CE912" s="325"/>
      <c r="CF912" s="325"/>
      <c r="CG912" s="325"/>
      <c r="CH912" s="325"/>
      <c r="CI912" s="325"/>
      <c r="CJ912" s="325"/>
      <c r="CK912" s="325"/>
      <c r="CL912" s="325"/>
      <c r="CM912" s="325"/>
      <c r="CN912" s="325"/>
      <c r="CO912" s="325"/>
      <c r="CP912" s="325"/>
      <c r="CQ912" s="325"/>
      <c r="CR912" s="325"/>
      <c r="CS912" s="325"/>
      <c r="CT912" s="325"/>
      <c r="CU912" s="325"/>
      <c r="CV912" s="325"/>
      <c r="CW912" s="325"/>
      <c r="CX912" s="325"/>
    </row>
    <row r="913" spans="1:102" s="36" customFormat="1" ht="15" hidden="1" customHeight="1">
      <c r="A913" s="329"/>
      <c r="B913" s="37" t="str">
        <f t="shared" ca="1" si="402"/>
        <v/>
      </c>
      <c r="C913" s="41" t="str">
        <f t="shared" ca="1" si="403"/>
        <v/>
      </c>
      <c r="D913" s="39" t="str">
        <f t="shared" ca="1" si="404"/>
        <v/>
      </c>
      <c r="E913" s="39" t="str">
        <f t="shared" ca="1" si="416"/>
        <v/>
      </c>
      <c r="F913" s="39" t="str">
        <f t="shared" ca="1" si="405"/>
        <v/>
      </c>
      <c r="G913" s="101"/>
      <c r="H913" s="39">
        <f t="shared" ca="1" si="396"/>
        <v>0</v>
      </c>
      <c r="J913" s="332"/>
      <c r="K913" s="37" t="str">
        <f t="shared" ca="1" si="406"/>
        <v/>
      </c>
      <c r="L913" s="41" t="str">
        <f t="shared" ca="1" si="407"/>
        <v/>
      </c>
      <c r="M913" s="39" t="str">
        <f t="shared" si="397"/>
        <v/>
      </c>
      <c r="N913" s="39" t="str">
        <f t="shared" ca="1" si="417"/>
        <v/>
      </c>
      <c r="O913" s="39">
        <f ca="1">ROUND(Q912*$O$5/payments_per_year,2)</f>
        <v>0</v>
      </c>
      <c r="P913" s="101"/>
      <c r="Q913" s="39">
        <f t="shared" ca="1" si="418"/>
        <v>0</v>
      </c>
      <c r="R913" s="332"/>
      <c r="S913" s="37" t="str">
        <f t="shared" ca="1" si="408"/>
        <v/>
      </c>
      <c r="T913" s="41" t="str">
        <f t="shared" ca="1" si="409"/>
        <v/>
      </c>
      <c r="U913" s="39" t="str">
        <f t="shared" si="398"/>
        <v/>
      </c>
      <c r="V913" s="39" t="str">
        <f t="shared" ca="1" si="419"/>
        <v/>
      </c>
      <c r="W913" s="39">
        <f t="shared" ca="1" si="399"/>
        <v>0</v>
      </c>
      <c r="X913" s="40"/>
      <c r="Y913" s="39">
        <f t="shared" ca="1" si="420"/>
        <v>0</v>
      </c>
      <c r="Z913" s="327"/>
      <c r="AA913" s="37" t="str">
        <f t="shared" ca="1" si="410"/>
        <v/>
      </c>
      <c r="AB913" s="41" t="str">
        <f t="shared" ca="1" si="411"/>
        <v/>
      </c>
      <c r="AC913" s="39" t="str">
        <f t="shared" si="400"/>
        <v/>
      </c>
      <c r="AD913" s="39" t="str">
        <f t="shared" ca="1" si="421"/>
        <v/>
      </c>
      <c r="AE913" s="39" t="str">
        <f t="shared" ca="1" si="412"/>
        <v/>
      </c>
      <c r="AF913" s="40"/>
      <c r="AG913" s="39">
        <f t="shared" ca="1" si="422"/>
        <v>0</v>
      </c>
      <c r="AH913" s="339"/>
      <c r="AI913" s="37" t="str">
        <f t="shared" ca="1" si="413"/>
        <v/>
      </c>
      <c r="AJ913" s="41" t="str">
        <f t="shared" ca="1" si="414"/>
        <v/>
      </c>
      <c r="AK913" s="39" t="str">
        <f t="shared" si="401"/>
        <v/>
      </c>
      <c r="AL913" s="39" t="str">
        <f t="shared" ca="1" si="423"/>
        <v/>
      </c>
      <c r="AM913" s="39" t="str">
        <f t="shared" ca="1" si="415"/>
        <v/>
      </c>
      <c r="AN913" s="40"/>
      <c r="AO913" s="39">
        <f t="shared" ca="1" si="424"/>
        <v>0</v>
      </c>
      <c r="AP913" s="339"/>
      <c r="AW913" s="329"/>
      <c r="BI913" s="329"/>
      <c r="BJ913" s="329"/>
      <c r="BK913" s="329"/>
      <c r="BL913" s="329"/>
      <c r="BM913" s="329"/>
      <c r="BN913" s="329"/>
      <c r="BO913" s="329"/>
      <c r="BP913" s="329"/>
      <c r="BQ913" s="329"/>
      <c r="BR913" s="329"/>
      <c r="BS913" s="329"/>
      <c r="BT913" s="329"/>
      <c r="BU913" s="329"/>
      <c r="BV913" s="329"/>
      <c r="BW913" s="325"/>
      <c r="BX913" s="325"/>
      <c r="BY913" s="325"/>
      <c r="BZ913" s="325"/>
      <c r="CA913" s="325"/>
      <c r="CB913" s="325"/>
      <c r="CC913" s="325"/>
      <c r="CD913" s="325"/>
      <c r="CE913" s="325"/>
      <c r="CF913" s="325"/>
      <c r="CG913" s="325"/>
      <c r="CH913" s="325"/>
      <c r="CI913" s="325"/>
      <c r="CJ913" s="325"/>
      <c r="CK913" s="325"/>
      <c r="CL913" s="325"/>
      <c r="CM913" s="325"/>
      <c r="CN913" s="325"/>
      <c r="CO913" s="325"/>
      <c r="CP913" s="325"/>
      <c r="CQ913" s="325"/>
      <c r="CR913" s="325"/>
      <c r="CS913" s="325"/>
      <c r="CT913" s="325"/>
      <c r="CU913" s="325"/>
      <c r="CV913" s="325"/>
      <c r="CW913" s="325"/>
      <c r="CX913" s="325"/>
    </row>
    <row r="914" spans="1:102" s="36" customFormat="1" ht="15" hidden="1" customHeight="1">
      <c r="A914" s="329"/>
      <c r="B914" s="37" t="str">
        <f t="shared" ca="1" si="402"/>
        <v/>
      </c>
      <c r="C914" s="41" t="str">
        <f t="shared" ca="1" si="403"/>
        <v/>
      </c>
      <c r="D914" s="39" t="str">
        <f t="shared" ca="1" si="404"/>
        <v/>
      </c>
      <c r="E914" s="39" t="str">
        <f t="shared" ca="1" si="416"/>
        <v/>
      </c>
      <c r="F914" s="39" t="str">
        <f t="shared" ca="1" si="405"/>
        <v/>
      </c>
      <c r="G914" s="101"/>
      <c r="H914" s="39">
        <f t="shared" ca="1" si="396"/>
        <v>0</v>
      </c>
      <c r="J914" s="332"/>
      <c r="K914" s="37" t="str">
        <f t="shared" ca="1" si="406"/>
        <v/>
      </c>
      <c r="L914" s="41" t="str">
        <f t="shared" ca="1" si="407"/>
        <v/>
      </c>
      <c r="M914" s="39" t="str">
        <f t="shared" si="397"/>
        <v/>
      </c>
      <c r="N914" s="39" t="str">
        <f t="shared" ca="1" si="417"/>
        <v/>
      </c>
      <c r="O914" s="39" t="str">
        <f ca="1">IF(L914="","",ROUND(Q913*$O$5/payments_per_year,2))</f>
        <v/>
      </c>
      <c r="P914" s="101"/>
      <c r="Q914" s="39">
        <f t="shared" ca="1" si="418"/>
        <v>0</v>
      </c>
      <c r="R914" s="332"/>
      <c r="S914" s="37" t="str">
        <f t="shared" ca="1" si="408"/>
        <v/>
      </c>
      <c r="T914" s="41" t="str">
        <f t="shared" ca="1" si="409"/>
        <v/>
      </c>
      <c r="U914" s="39" t="str">
        <f t="shared" si="398"/>
        <v/>
      </c>
      <c r="V914" s="39" t="str">
        <f t="shared" ca="1" si="419"/>
        <v/>
      </c>
      <c r="W914" s="39">
        <f t="shared" ca="1" si="399"/>
        <v>0</v>
      </c>
      <c r="X914" s="40"/>
      <c r="Y914" s="39">
        <f t="shared" ca="1" si="420"/>
        <v>0</v>
      </c>
      <c r="Z914" s="327"/>
      <c r="AA914" s="37" t="str">
        <f t="shared" ca="1" si="410"/>
        <v/>
      </c>
      <c r="AB914" s="41" t="str">
        <f t="shared" ca="1" si="411"/>
        <v/>
      </c>
      <c r="AC914" s="39" t="str">
        <f t="shared" si="400"/>
        <v/>
      </c>
      <c r="AD914" s="39" t="str">
        <f t="shared" ca="1" si="421"/>
        <v/>
      </c>
      <c r="AE914" s="39" t="str">
        <f t="shared" ca="1" si="412"/>
        <v/>
      </c>
      <c r="AF914" s="40"/>
      <c r="AG914" s="39">
        <f t="shared" ca="1" si="422"/>
        <v>0</v>
      </c>
      <c r="AH914" s="339"/>
      <c r="AI914" s="37" t="str">
        <f t="shared" ca="1" si="413"/>
        <v/>
      </c>
      <c r="AJ914" s="41" t="str">
        <f t="shared" ca="1" si="414"/>
        <v/>
      </c>
      <c r="AK914" s="39" t="str">
        <f t="shared" si="401"/>
        <v/>
      </c>
      <c r="AL914" s="39" t="str">
        <f t="shared" ca="1" si="423"/>
        <v/>
      </c>
      <c r="AM914" s="39" t="str">
        <f t="shared" ca="1" si="415"/>
        <v/>
      </c>
      <c r="AN914" s="40"/>
      <c r="AO914" s="39">
        <f t="shared" ca="1" si="424"/>
        <v>0</v>
      </c>
      <c r="AP914" s="339"/>
      <c r="AW914" s="329"/>
      <c r="BI914" s="329"/>
      <c r="BJ914" s="329"/>
      <c r="BK914" s="329"/>
      <c r="BL914" s="329"/>
      <c r="BM914" s="329"/>
      <c r="BN914" s="329"/>
      <c r="BO914" s="329"/>
      <c r="BP914" s="329"/>
      <c r="BQ914" s="329"/>
      <c r="BR914" s="329"/>
      <c r="BS914" s="329"/>
      <c r="BT914" s="329"/>
      <c r="BU914" s="329"/>
      <c r="BV914" s="329"/>
      <c r="BW914" s="325"/>
      <c r="BX914" s="325"/>
      <c r="BY914" s="325"/>
      <c r="BZ914" s="325"/>
      <c r="CA914" s="325"/>
      <c r="CB914" s="325"/>
      <c r="CC914" s="325"/>
      <c r="CD914" s="325"/>
      <c r="CE914" s="325"/>
      <c r="CF914" s="325"/>
      <c r="CG914" s="325"/>
      <c r="CH914" s="325"/>
      <c r="CI914" s="325"/>
      <c r="CJ914" s="325"/>
      <c r="CK914" s="325"/>
      <c r="CL914" s="325"/>
      <c r="CM914" s="325"/>
      <c r="CN914" s="325"/>
      <c r="CO914" s="325"/>
      <c r="CP914" s="325"/>
      <c r="CQ914" s="325"/>
      <c r="CR914" s="325"/>
      <c r="CS914" s="325"/>
      <c r="CT914" s="325"/>
      <c r="CU914" s="325"/>
      <c r="CV914" s="325"/>
      <c r="CW914" s="325"/>
      <c r="CX914" s="325"/>
    </row>
    <row r="915" spans="1:102" s="36" customFormat="1" ht="15" hidden="1" customHeight="1">
      <c r="A915" s="329"/>
      <c r="B915" s="37" t="str">
        <f t="shared" ca="1" si="402"/>
        <v/>
      </c>
      <c r="C915" s="41" t="str">
        <f t="shared" ca="1" si="403"/>
        <v/>
      </c>
      <c r="D915" s="39" t="str">
        <f t="shared" ca="1" si="404"/>
        <v/>
      </c>
      <c r="E915" s="39" t="str">
        <f t="shared" ca="1" si="416"/>
        <v/>
      </c>
      <c r="F915" s="39" t="str">
        <f t="shared" ca="1" si="405"/>
        <v/>
      </c>
      <c r="G915" s="101"/>
      <c r="H915" s="39">
        <f t="shared" ref="H915:H978" ca="1" si="425">IF(B915="",0,ROUND(H914-E915-G915,2))</f>
        <v>0</v>
      </c>
      <c r="J915" s="332"/>
      <c r="K915" s="37" t="str">
        <f t="shared" ca="1" si="406"/>
        <v/>
      </c>
      <c r="L915" s="41" t="str">
        <f t="shared" ca="1" si="407"/>
        <v/>
      </c>
      <c r="M915" s="39" t="str">
        <f t="shared" ref="M915:M978" si="426">$O$10</f>
        <v/>
      </c>
      <c r="N915" s="39" t="str">
        <f t="shared" ca="1" si="417"/>
        <v/>
      </c>
      <c r="O915" s="39">
        <f ca="1">ROUND(Q914*$O$5/payments_per_year,2)</f>
        <v>0</v>
      </c>
      <c r="P915" s="101"/>
      <c r="Q915" s="39">
        <f t="shared" ca="1" si="418"/>
        <v>0</v>
      </c>
      <c r="R915" s="332"/>
      <c r="S915" s="37" t="str">
        <f t="shared" ca="1" si="408"/>
        <v/>
      </c>
      <c r="T915" s="41" t="str">
        <f t="shared" ca="1" si="409"/>
        <v/>
      </c>
      <c r="U915" s="39" t="str">
        <f t="shared" ref="U915:U978" si="427">$W$10</f>
        <v/>
      </c>
      <c r="V915" s="39" t="str">
        <f t="shared" ca="1" si="419"/>
        <v/>
      </c>
      <c r="W915" s="39">
        <f t="shared" ref="W915:W978" ca="1" si="428">ROUND(Y914*$W$5/payments_per_year,2)</f>
        <v>0</v>
      </c>
      <c r="X915" s="40"/>
      <c r="Y915" s="39">
        <f t="shared" ca="1" si="420"/>
        <v>0</v>
      </c>
      <c r="Z915" s="327"/>
      <c r="AA915" s="37" t="str">
        <f t="shared" ca="1" si="410"/>
        <v/>
      </c>
      <c r="AB915" s="41" t="str">
        <f t="shared" ca="1" si="411"/>
        <v/>
      </c>
      <c r="AC915" s="39" t="str">
        <f t="shared" ref="AC915:AC978" si="429">$AE$10</f>
        <v/>
      </c>
      <c r="AD915" s="39" t="str">
        <f t="shared" ca="1" si="421"/>
        <v/>
      </c>
      <c r="AE915" s="39" t="str">
        <f t="shared" ca="1" si="412"/>
        <v/>
      </c>
      <c r="AF915" s="40"/>
      <c r="AG915" s="39">
        <f t="shared" ca="1" si="422"/>
        <v>0</v>
      </c>
      <c r="AH915" s="339"/>
      <c r="AI915" s="37" t="str">
        <f t="shared" ca="1" si="413"/>
        <v/>
      </c>
      <c r="AJ915" s="41" t="str">
        <f t="shared" ca="1" si="414"/>
        <v/>
      </c>
      <c r="AK915" s="39" t="str">
        <f t="shared" ref="AK915:AK978" si="430">$AE$10</f>
        <v/>
      </c>
      <c r="AL915" s="39" t="str">
        <f t="shared" ca="1" si="423"/>
        <v/>
      </c>
      <c r="AM915" s="39" t="str">
        <f t="shared" ca="1" si="415"/>
        <v/>
      </c>
      <c r="AN915" s="40"/>
      <c r="AO915" s="39">
        <f t="shared" ca="1" si="424"/>
        <v>0</v>
      </c>
      <c r="AP915" s="339"/>
      <c r="AW915" s="329"/>
      <c r="BI915" s="329"/>
      <c r="BJ915" s="329"/>
      <c r="BK915" s="329"/>
      <c r="BL915" s="329"/>
      <c r="BM915" s="329"/>
      <c r="BN915" s="329"/>
      <c r="BO915" s="329"/>
      <c r="BP915" s="329"/>
      <c r="BQ915" s="329"/>
      <c r="BR915" s="329"/>
      <c r="BS915" s="329"/>
      <c r="BT915" s="329"/>
      <c r="BU915" s="329"/>
      <c r="BV915" s="329"/>
      <c r="BW915" s="325"/>
      <c r="BX915" s="325"/>
      <c r="BY915" s="325"/>
      <c r="BZ915" s="325"/>
      <c r="CA915" s="325"/>
      <c r="CB915" s="325"/>
      <c r="CC915" s="325"/>
      <c r="CD915" s="325"/>
      <c r="CE915" s="325"/>
      <c r="CF915" s="325"/>
      <c r="CG915" s="325"/>
      <c r="CH915" s="325"/>
      <c r="CI915" s="325"/>
      <c r="CJ915" s="325"/>
      <c r="CK915" s="325"/>
      <c r="CL915" s="325"/>
      <c r="CM915" s="325"/>
      <c r="CN915" s="325"/>
      <c r="CO915" s="325"/>
      <c r="CP915" s="325"/>
      <c r="CQ915" s="325"/>
      <c r="CR915" s="325"/>
      <c r="CS915" s="325"/>
      <c r="CT915" s="325"/>
      <c r="CU915" s="325"/>
      <c r="CV915" s="325"/>
      <c r="CW915" s="325"/>
      <c r="CX915" s="325"/>
    </row>
    <row r="916" spans="1:102" s="36" customFormat="1" ht="15" hidden="1" customHeight="1">
      <c r="A916" s="329"/>
      <c r="B916" s="37" t="str">
        <f t="shared" ref="B916:B979" ca="1" si="431">IF(B915&lt;$F$11,IF(H915&gt;0,B915+1,""),"")</f>
        <v/>
      </c>
      <c r="C916" s="41" t="str">
        <f t="shared" ref="C916:C979" ca="1" si="432">IF(B916="","",IF(B916&lt;=$F$11,IF(payments_per_year=26,DATE(YEAR(start_date),MONTH(start_date),DAY(start_date)+14*B916),IF(payments_per_year=52,DATE(YEAR(start_date),MONTH(start_date),DAY(start_date)+7*B916),DATE(YEAR(start_date),MONTH(start_date)+B916*12/$F$7,DAY(start_date)))),""))</f>
        <v/>
      </c>
      <c r="D916" s="39" t="str">
        <f t="shared" ref="D916:D979" ca="1" si="433">IF(C916="","",IF($F$10+F916&gt;H915,ROUND(H915+F916,2),$F$10))</f>
        <v/>
      </c>
      <c r="E916" s="39" t="str">
        <f t="shared" ca="1" si="416"/>
        <v/>
      </c>
      <c r="F916" s="39" t="str">
        <f t="shared" ref="F916:F979" ca="1" si="434">IF(C916="","",ROUND(H915*$F$5/payments_per_year,2))</f>
        <v/>
      </c>
      <c r="G916" s="101"/>
      <c r="H916" s="39">
        <f t="shared" ca="1" si="425"/>
        <v>0</v>
      </c>
      <c r="J916" s="332"/>
      <c r="K916" s="37" t="str">
        <f t="shared" ref="K916:K979" ca="1" si="435">IF(K915&lt;$F$11,IF(Q915&gt;0,K915+1,""),"")</f>
        <v/>
      </c>
      <c r="L916" s="41" t="str">
        <f t="shared" ref="L916:L979" ca="1" si="436">IF(K916="","",IF(K916&lt;=$F$11,IF(payments_per_year=26,DATE(YEAR(start_date),MONTH(start_date),DAY(start_date)+14*K916),IF(payments_per_year=52,DATE(YEAR(start_date),MONTH(start_date),DAY(start_date)+7*K916),DATE(YEAR(start_date),MONTH(start_date)+K916*12/$F$7,DAY(start_date)))),""))</f>
        <v/>
      </c>
      <c r="M916" s="39" t="str">
        <f t="shared" si="426"/>
        <v/>
      </c>
      <c r="N916" s="39" t="str">
        <f t="shared" ca="1" si="417"/>
        <v/>
      </c>
      <c r="O916" s="39" t="str">
        <f ca="1">IF(L916="","",ROUND(Q915*$O$5/payments_per_year,2))</f>
        <v/>
      </c>
      <c r="P916" s="101"/>
      <c r="Q916" s="39">
        <f t="shared" ca="1" si="418"/>
        <v>0</v>
      </c>
      <c r="R916" s="332"/>
      <c r="S916" s="37" t="str">
        <f t="shared" ref="S916:S979" ca="1" si="437">IF(S915&lt;$F$11,IF(Y915&gt;0,S915+1,""),"")</f>
        <v/>
      </c>
      <c r="T916" s="41" t="str">
        <f t="shared" ref="T916:T979" ca="1" si="438">IF(S916="","",IF(S916&lt;=$F$11,IF(payments_per_year=26,DATE(YEAR(start_date),MONTH(start_date),DAY(start_date)+14*S916),IF(payments_per_year=52,DATE(YEAR(start_date),MONTH(start_date),DAY(start_date)+7*S916),DATE(YEAR(start_date),MONTH(start_date)+S916*12/$F$7,DAY(start_date)))),""))</f>
        <v/>
      </c>
      <c r="U916" s="39" t="str">
        <f t="shared" si="427"/>
        <v/>
      </c>
      <c r="V916" s="39" t="str">
        <f t="shared" ca="1" si="419"/>
        <v/>
      </c>
      <c r="W916" s="39">
        <f t="shared" ca="1" si="428"/>
        <v>0</v>
      </c>
      <c r="X916" s="40"/>
      <c r="Y916" s="39">
        <f t="shared" ca="1" si="420"/>
        <v>0</v>
      </c>
      <c r="Z916" s="327"/>
      <c r="AA916" s="37" t="str">
        <f t="shared" ref="AA916:AA979" ca="1" si="439">IF(AA915&lt;$F$11,IF(AG915&gt;0,AA915+1,""),"")</f>
        <v/>
      </c>
      <c r="AB916" s="41" t="str">
        <f t="shared" ref="AB916:AB979" ca="1" si="440">IF(AA916="","",IF(AA916&lt;=$F$11,IF(payments_per_year=26,DATE(YEAR(start_date),MONTH(start_date),DAY(start_date)+14*AA916),IF(payments_per_year=52,DATE(YEAR(start_date),MONTH(start_date),DAY(start_date)+7*AA916),DATE(YEAR(start_date),MONTH(start_date)+AA916*12/$F$7,DAY(start_date)))),""))</f>
        <v/>
      </c>
      <c r="AC916" s="39" t="str">
        <f t="shared" si="429"/>
        <v/>
      </c>
      <c r="AD916" s="39" t="str">
        <f t="shared" ca="1" si="421"/>
        <v/>
      </c>
      <c r="AE916" s="39" t="str">
        <f t="shared" ref="AE916:AE979" ca="1" si="441">IF(AB916="","",ROUND(AG915*$F$5/payments_per_year,2))</f>
        <v/>
      </c>
      <c r="AF916" s="40"/>
      <c r="AG916" s="39">
        <f t="shared" ca="1" si="422"/>
        <v>0</v>
      </c>
      <c r="AH916" s="339"/>
      <c r="AI916" s="37" t="str">
        <f t="shared" ref="AI916:AI979" ca="1" si="442">IF(AI915&lt;$F$11,IF(AO915&gt;0,AI915+1,""),"")</f>
        <v/>
      </c>
      <c r="AJ916" s="41" t="str">
        <f t="shared" ref="AJ916:AJ979" ca="1" si="443">IF(AI916="","",IF(AI916&lt;=$F$11,IF(payments_per_year=26,DATE(YEAR(start_date),MONTH(start_date),DAY(start_date)+14*AI916),IF(payments_per_year=52,DATE(YEAR(start_date),MONTH(start_date),DAY(start_date)+7*AI916),DATE(YEAR(start_date),MONTH(start_date)+AI916*12/$F$7,DAY(start_date)))),""))</f>
        <v/>
      </c>
      <c r="AK916" s="39" t="str">
        <f t="shared" si="430"/>
        <v/>
      </c>
      <c r="AL916" s="39" t="str">
        <f t="shared" ca="1" si="423"/>
        <v/>
      </c>
      <c r="AM916" s="39" t="str">
        <f t="shared" ref="AM916:AM979" ca="1" si="444">IF(AJ916="","",ROUND(AO915*$F$5/payments_per_year,2))</f>
        <v/>
      </c>
      <c r="AN916" s="40"/>
      <c r="AO916" s="39">
        <f t="shared" ca="1" si="424"/>
        <v>0</v>
      </c>
      <c r="AP916" s="339"/>
      <c r="AW916" s="329"/>
      <c r="BI916" s="329"/>
      <c r="BJ916" s="329"/>
      <c r="BK916" s="329"/>
      <c r="BL916" s="329"/>
      <c r="BM916" s="329"/>
      <c r="BN916" s="329"/>
      <c r="BO916" s="329"/>
      <c r="BP916" s="329"/>
      <c r="BQ916" s="329"/>
      <c r="BR916" s="329"/>
      <c r="BS916" s="329"/>
      <c r="BT916" s="329"/>
      <c r="BU916" s="329"/>
      <c r="BV916" s="329"/>
      <c r="BW916" s="325"/>
      <c r="BX916" s="325"/>
      <c r="BY916" s="325"/>
      <c r="BZ916" s="325"/>
      <c r="CA916" s="325"/>
      <c r="CB916" s="325"/>
      <c r="CC916" s="325"/>
      <c r="CD916" s="325"/>
      <c r="CE916" s="325"/>
      <c r="CF916" s="325"/>
      <c r="CG916" s="325"/>
      <c r="CH916" s="325"/>
      <c r="CI916" s="325"/>
      <c r="CJ916" s="325"/>
      <c r="CK916" s="325"/>
      <c r="CL916" s="325"/>
      <c r="CM916" s="325"/>
      <c r="CN916" s="325"/>
      <c r="CO916" s="325"/>
      <c r="CP916" s="325"/>
      <c r="CQ916" s="325"/>
      <c r="CR916" s="325"/>
      <c r="CS916" s="325"/>
      <c r="CT916" s="325"/>
      <c r="CU916" s="325"/>
      <c r="CV916" s="325"/>
      <c r="CW916" s="325"/>
      <c r="CX916" s="325"/>
    </row>
    <row r="917" spans="1:102" s="36" customFormat="1" ht="15" hidden="1" customHeight="1">
      <c r="A917" s="329"/>
      <c r="B917" s="37" t="str">
        <f t="shared" ca="1" si="431"/>
        <v/>
      </c>
      <c r="C917" s="41" t="str">
        <f t="shared" ca="1" si="432"/>
        <v/>
      </c>
      <c r="D917" s="39" t="str">
        <f t="shared" ca="1" si="433"/>
        <v/>
      </c>
      <c r="E917" s="39" t="str">
        <f t="shared" ca="1" si="416"/>
        <v/>
      </c>
      <c r="F917" s="39" t="str">
        <f t="shared" ca="1" si="434"/>
        <v/>
      </c>
      <c r="G917" s="101"/>
      <c r="H917" s="39">
        <f t="shared" ca="1" si="425"/>
        <v>0</v>
      </c>
      <c r="J917" s="332"/>
      <c r="K917" s="37" t="str">
        <f t="shared" ca="1" si="435"/>
        <v/>
      </c>
      <c r="L917" s="41" t="str">
        <f t="shared" ca="1" si="436"/>
        <v/>
      </c>
      <c r="M917" s="39" t="str">
        <f t="shared" si="426"/>
        <v/>
      </c>
      <c r="N917" s="39" t="str">
        <f t="shared" ca="1" si="417"/>
        <v/>
      </c>
      <c r="O917" s="39">
        <f ca="1">ROUND(Q916*$O$5/payments_per_year,2)</f>
        <v>0</v>
      </c>
      <c r="P917" s="101"/>
      <c r="Q917" s="39">
        <f t="shared" ca="1" si="418"/>
        <v>0</v>
      </c>
      <c r="R917" s="332"/>
      <c r="S917" s="37" t="str">
        <f t="shared" ca="1" si="437"/>
        <v/>
      </c>
      <c r="T917" s="41" t="str">
        <f t="shared" ca="1" si="438"/>
        <v/>
      </c>
      <c r="U917" s="39" t="str">
        <f t="shared" si="427"/>
        <v/>
      </c>
      <c r="V917" s="39" t="str">
        <f t="shared" ca="1" si="419"/>
        <v/>
      </c>
      <c r="W917" s="39">
        <f t="shared" ca="1" si="428"/>
        <v>0</v>
      </c>
      <c r="X917" s="40"/>
      <c r="Y917" s="39">
        <f t="shared" ca="1" si="420"/>
        <v>0</v>
      </c>
      <c r="Z917" s="327"/>
      <c r="AA917" s="37" t="str">
        <f t="shared" ca="1" si="439"/>
        <v/>
      </c>
      <c r="AB917" s="41" t="str">
        <f t="shared" ca="1" si="440"/>
        <v/>
      </c>
      <c r="AC917" s="39" t="str">
        <f t="shared" si="429"/>
        <v/>
      </c>
      <c r="AD917" s="39" t="str">
        <f t="shared" ca="1" si="421"/>
        <v/>
      </c>
      <c r="AE917" s="39" t="str">
        <f t="shared" ca="1" si="441"/>
        <v/>
      </c>
      <c r="AF917" s="40"/>
      <c r="AG917" s="39">
        <f t="shared" ca="1" si="422"/>
        <v>0</v>
      </c>
      <c r="AH917" s="339"/>
      <c r="AI917" s="37" t="str">
        <f t="shared" ca="1" si="442"/>
        <v/>
      </c>
      <c r="AJ917" s="41" t="str">
        <f t="shared" ca="1" si="443"/>
        <v/>
      </c>
      <c r="AK917" s="39" t="str">
        <f t="shared" si="430"/>
        <v/>
      </c>
      <c r="AL917" s="39" t="str">
        <f t="shared" ca="1" si="423"/>
        <v/>
      </c>
      <c r="AM917" s="39" t="str">
        <f t="shared" ca="1" si="444"/>
        <v/>
      </c>
      <c r="AN917" s="40"/>
      <c r="AO917" s="39">
        <f t="shared" ca="1" si="424"/>
        <v>0</v>
      </c>
      <c r="AP917" s="339"/>
      <c r="AW917" s="329"/>
      <c r="BI917" s="329"/>
      <c r="BJ917" s="329"/>
      <c r="BK917" s="329"/>
      <c r="BL917" s="329"/>
      <c r="BM917" s="329"/>
      <c r="BN917" s="329"/>
      <c r="BO917" s="329"/>
      <c r="BP917" s="329"/>
      <c r="BQ917" s="329"/>
      <c r="BR917" s="329"/>
      <c r="BS917" s="329"/>
      <c r="BT917" s="329"/>
      <c r="BU917" s="329"/>
      <c r="BV917" s="329"/>
      <c r="BW917" s="325"/>
      <c r="BX917" s="325"/>
      <c r="BY917" s="325"/>
      <c r="BZ917" s="325"/>
      <c r="CA917" s="325"/>
      <c r="CB917" s="325"/>
      <c r="CC917" s="325"/>
      <c r="CD917" s="325"/>
      <c r="CE917" s="325"/>
      <c r="CF917" s="325"/>
      <c r="CG917" s="325"/>
      <c r="CH917" s="325"/>
      <c r="CI917" s="325"/>
      <c r="CJ917" s="325"/>
      <c r="CK917" s="325"/>
      <c r="CL917" s="325"/>
      <c r="CM917" s="325"/>
      <c r="CN917" s="325"/>
      <c r="CO917" s="325"/>
      <c r="CP917" s="325"/>
      <c r="CQ917" s="325"/>
      <c r="CR917" s="325"/>
      <c r="CS917" s="325"/>
      <c r="CT917" s="325"/>
      <c r="CU917" s="325"/>
      <c r="CV917" s="325"/>
      <c r="CW917" s="325"/>
      <c r="CX917" s="325"/>
    </row>
    <row r="918" spans="1:102" s="36" customFormat="1" ht="15" hidden="1" customHeight="1">
      <c r="A918" s="329"/>
      <c r="B918" s="37" t="str">
        <f t="shared" ca="1" si="431"/>
        <v/>
      </c>
      <c r="C918" s="41" t="str">
        <f t="shared" ca="1" si="432"/>
        <v/>
      </c>
      <c r="D918" s="39" t="str">
        <f t="shared" ca="1" si="433"/>
        <v/>
      </c>
      <c r="E918" s="39" t="str">
        <f t="shared" ca="1" si="416"/>
        <v/>
      </c>
      <c r="F918" s="39" t="str">
        <f t="shared" ca="1" si="434"/>
        <v/>
      </c>
      <c r="G918" s="101"/>
      <c r="H918" s="39">
        <f t="shared" ca="1" si="425"/>
        <v>0</v>
      </c>
      <c r="J918" s="332"/>
      <c r="K918" s="37" t="str">
        <f t="shared" ca="1" si="435"/>
        <v/>
      </c>
      <c r="L918" s="41" t="str">
        <f t="shared" ca="1" si="436"/>
        <v/>
      </c>
      <c r="M918" s="39" t="str">
        <f t="shared" si="426"/>
        <v/>
      </c>
      <c r="N918" s="39" t="str">
        <f t="shared" ca="1" si="417"/>
        <v/>
      </c>
      <c r="O918" s="39" t="str">
        <f ca="1">IF(L918="","",ROUND(Q917*$O$5/payments_per_year,2))</f>
        <v/>
      </c>
      <c r="P918" s="101"/>
      <c r="Q918" s="39">
        <f t="shared" ca="1" si="418"/>
        <v>0</v>
      </c>
      <c r="R918" s="332"/>
      <c r="S918" s="37" t="str">
        <f t="shared" ca="1" si="437"/>
        <v/>
      </c>
      <c r="T918" s="41" t="str">
        <f t="shared" ca="1" si="438"/>
        <v/>
      </c>
      <c r="U918" s="39" t="str">
        <f t="shared" si="427"/>
        <v/>
      </c>
      <c r="V918" s="39" t="str">
        <f t="shared" ca="1" si="419"/>
        <v/>
      </c>
      <c r="W918" s="39">
        <f t="shared" ca="1" si="428"/>
        <v>0</v>
      </c>
      <c r="X918" s="40"/>
      <c r="Y918" s="39">
        <f t="shared" ca="1" si="420"/>
        <v>0</v>
      </c>
      <c r="Z918" s="327"/>
      <c r="AA918" s="37" t="str">
        <f t="shared" ca="1" si="439"/>
        <v/>
      </c>
      <c r="AB918" s="41" t="str">
        <f t="shared" ca="1" si="440"/>
        <v/>
      </c>
      <c r="AC918" s="39" t="str">
        <f t="shared" si="429"/>
        <v/>
      </c>
      <c r="AD918" s="39" t="str">
        <f t="shared" ca="1" si="421"/>
        <v/>
      </c>
      <c r="AE918" s="39" t="str">
        <f t="shared" ca="1" si="441"/>
        <v/>
      </c>
      <c r="AF918" s="40"/>
      <c r="AG918" s="39">
        <f t="shared" ca="1" si="422"/>
        <v>0</v>
      </c>
      <c r="AH918" s="339"/>
      <c r="AI918" s="37" t="str">
        <f t="shared" ca="1" si="442"/>
        <v/>
      </c>
      <c r="AJ918" s="41" t="str">
        <f t="shared" ca="1" si="443"/>
        <v/>
      </c>
      <c r="AK918" s="39" t="str">
        <f t="shared" si="430"/>
        <v/>
      </c>
      <c r="AL918" s="39" t="str">
        <f t="shared" ca="1" si="423"/>
        <v/>
      </c>
      <c r="AM918" s="39" t="str">
        <f t="shared" ca="1" si="444"/>
        <v/>
      </c>
      <c r="AN918" s="40"/>
      <c r="AO918" s="39">
        <f t="shared" ca="1" si="424"/>
        <v>0</v>
      </c>
      <c r="AP918" s="339"/>
      <c r="AW918" s="329"/>
      <c r="BI918" s="329"/>
      <c r="BJ918" s="329"/>
      <c r="BK918" s="329"/>
      <c r="BL918" s="329"/>
      <c r="BM918" s="329"/>
      <c r="BN918" s="329"/>
      <c r="BO918" s="329"/>
      <c r="BP918" s="329"/>
      <c r="BQ918" s="329"/>
      <c r="BR918" s="329"/>
      <c r="BS918" s="329"/>
      <c r="BT918" s="329"/>
      <c r="BU918" s="329"/>
      <c r="BV918" s="329"/>
      <c r="BW918" s="325"/>
      <c r="BX918" s="325"/>
      <c r="BY918" s="325"/>
      <c r="BZ918" s="325"/>
      <c r="CA918" s="325"/>
      <c r="CB918" s="325"/>
      <c r="CC918" s="325"/>
      <c r="CD918" s="325"/>
      <c r="CE918" s="325"/>
      <c r="CF918" s="325"/>
      <c r="CG918" s="325"/>
      <c r="CH918" s="325"/>
      <c r="CI918" s="325"/>
      <c r="CJ918" s="325"/>
      <c r="CK918" s="325"/>
      <c r="CL918" s="325"/>
      <c r="CM918" s="325"/>
      <c r="CN918" s="325"/>
      <c r="CO918" s="325"/>
      <c r="CP918" s="325"/>
      <c r="CQ918" s="325"/>
      <c r="CR918" s="325"/>
      <c r="CS918" s="325"/>
      <c r="CT918" s="325"/>
      <c r="CU918" s="325"/>
      <c r="CV918" s="325"/>
      <c r="CW918" s="325"/>
      <c r="CX918" s="325"/>
    </row>
    <row r="919" spans="1:102" s="36" customFormat="1" ht="15" hidden="1" customHeight="1">
      <c r="A919" s="329"/>
      <c r="B919" s="37" t="str">
        <f t="shared" ca="1" si="431"/>
        <v/>
      </c>
      <c r="C919" s="41" t="str">
        <f t="shared" ca="1" si="432"/>
        <v/>
      </c>
      <c r="D919" s="39" t="str">
        <f t="shared" ca="1" si="433"/>
        <v/>
      </c>
      <c r="E919" s="39" t="str">
        <f t="shared" ref="E919:E982" ca="1" si="445">IF(C919="","",D919-F919)</f>
        <v/>
      </c>
      <c r="F919" s="39" t="str">
        <f t="shared" ca="1" si="434"/>
        <v/>
      </c>
      <c r="G919" s="101"/>
      <c r="H919" s="39">
        <f t="shared" ca="1" si="425"/>
        <v>0</v>
      </c>
      <c r="J919" s="332"/>
      <c r="K919" s="37" t="str">
        <f t="shared" ca="1" si="435"/>
        <v/>
      </c>
      <c r="L919" s="41" t="str">
        <f t="shared" ca="1" si="436"/>
        <v/>
      </c>
      <c r="M919" s="39" t="str">
        <f t="shared" si="426"/>
        <v/>
      </c>
      <c r="N919" s="39" t="str">
        <f t="shared" ref="N919:N982" ca="1" si="446">IF(L919="","",M919-O919)</f>
        <v/>
      </c>
      <c r="O919" s="39">
        <f ca="1">ROUND(Q918*$O$5/payments_per_year,2)</f>
        <v>0</v>
      </c>
      <c r="P919" s="101"/>
      <c r="Q919" s="39">
        <f t="shared" ref="Q919:Q982" ca="1" si="447">IF(K919="",0,ROUND(Q918-N919-P919,2))</f>
        <v>0</v>
      </c>
      <c r="R919" s="332"/>
      <c r="S919" s="37" t="str">
        <f t="shared" ca="1" si="437"/>
        <v/>
      </c>
      <c r="T919" s="41" t="str">
        <f t="shared" ca="1" si="438"/>
        <v/>
      </c>
      <c r="U919" s="39" t="str">
        <f t="shared" si="427"/>
        <v/>
      </c>
      <c r="V919" s="39" t="str">
        <f t="shared" ref="V919:V982" ca="1" si="448">IF(T919="","",U919-W919)</f>
        <v/>
      </c>
      <c r="W919" s="39">
        <f t="shared" ca="1" si="428"/>
        <v>0</v>
      </c>
      <c r="X919" s="40"/>
      <c r="Y919" s="39">
        <f t="shared" ref="Y919:Y982" ca="1" si="449">IF(S919="",0,ROUND(Y918-V919-X919,2))</f>
        <v>0</v>
      </c>
      <c r="Z919" s="327"/>
      <c r="AA919" s="37" t="str">
        <f t="shared" ca="1" si="439"/>
        <v/>
      </c>
      <c r="AB919" s="41" t="str">
        <f t="shared" ca="1" si="440"/>
        <v/>
      </c>
      <c r="AC919" s="39" t="str">
        <f t="shared" si="429"/>
        <v/>
      </c>
      <c r="AD919" s="39" t="str">
        <f t="shared" ref="AD919:AD982" ca="1" si="450">IF(AB919="","",AC919-AE919)</f>
        <v/>
      </c>
      <c r="AE919" s="39" t="str">
        <f t="shared" ca="1" si="441"/>
        <v/>
      </c>
      <c r="AF919" s="40"/>
      <c r="AG919" s="39">
        <f t="shared" ref="AG919:AG982" ca="1" si="451">IF(AA919="",0,ROUND(AG918-AD919-AF919,2))</f>
        <v>0</v>
      </c>
      <c r="AH919" s="339"/>
      <c r="AI919" s="37" t="str">
        <f t="shared" ca="1" si="442"/>
        <v/>
      </c>
      <c r="AJ919" s="41" t="str">
        <f t="shared" ca="1" si="443"/>
        <v/>
      </c>
      <c r="AK919" s="39" t="str">
        <f t="shared" si="430"/>
        <v/>
      </c>
      <c r="AL919" s="39" t="str">
        <f t="shared" ref="AL919:AL982" ca="1" si="452">IF(AJ919="","",AK919-AM919)</f>
        <v/>
      </c>
      <c r="AM919" s="39" t="str">
        <f t="shared" ca="1" si="444"/>
        <v/>
      </c>
      <c r="AN919" s="40"/>
      <c r="AO919" s="39">
        <f t="shared" ref="AO919:AO982" ca="1" si="453">IF(AI919="",0,ROUND(AO918-AL919-AN919,2))</f>
        <v>0</v>
      </c>
      <c r="AP919" s="339"/>
      <c r="AW919" s="329"/>
      <c r="BI919" s="329"/>
      <c r="BJ919" s="329"/>
      <c r="BK919" s="329"/>
      <c r="BL919" s="329"/>
      <c r="BM919" s="329"/>
      <c r="BN919" s="329"/>
      <c r="BO919" s="329"/>
      <c r="BP919" s="329"/>
      <c r="BQ919" s="329"/>
      <c r="BR919" s="329"/>
      <c r="BS919" s="329"/>
      <c r="BT919" s="329"/>
      <c r="BU919" s="329"/>
      <c r="BV919" s="329"/>
      <c r="BW919" s="325"/>
      <c r="BX919" s="325"/>
      <c r="BY919" s="325"/>
      <c r="BZ919" s="325"/>
      <c r="CA919" s="325"/>
      <c r="CB919" s="325"/>
      <c r="CC919" s="325"/>
      <c r="CD919" s="325"/>
      <c r="CE919" s="325"/>
      <c r="CF919" s="325"/>
      <c r="CG919" s="325"/>
      <c r="CH919" s="325"/>
      <c r="CI919" s="325"/>
      <c r="CJ919" s="325"/>
      <c r="CK919" s="325"/>
      <c r="CL919" s="325"/>
      <c r="CM919" s="325"/>
      <c r="CN919" s="325"/>
      <c r="CO919" s="325"/>
      <c r="CP919" s="325"/>
      <c r="CQ919" s="325"/>
      <c r="CR919" s="325"/>
      <c r="CS919" s="325"/>
      <c r="CT919" s="325"/>
      <c r="CU919" s="325"/>
      <c r="CV919" s="325"/>
      <c r="CW919" s="325"/>
      <c r="CX919" s="325"/>
    </row>
    <row r="920" spans="1:102" s="36" customFormat="1" ht="15" hidden="1" customHeight="1">
      <c r="A920" s="329"/>
      <c r="B920" s="37" t="str">
        <f t="shared" ca="1" si="431"/>
        <v/>
      </c>
      <c r="C920" s="41" t="str">
        <f t="shared" ca="1" si="432"/>
        <v/>
      </c>
      <c r="D920" s="39" t="str">
        <f t="shared" ca="1" si="433"/>
        <v/>
      </c>
      <c r="E920" s="39" t="str">
        <f t="shared" ca="1" si="445"/>
        <v/>
      </c>
      <c r="F920" s="39" t="str">
        <f t="shared" ca="1" si="434"/>
        <v/>
      </c>
      <c r="G920" s="101"/>
      <c r="H920" s="39">
        <f t="shared" ca="1" si="425"/>
        <v>0</v>
      </c>
      <c r="J920" s="332"/>
      <c r="K920" s="37" t="str">
        <f t="shared" ca="1" si="435"/>
        <v/>
      </c>
      <c r="L920" s="41" t="str">
        <f t="shared" ca="1" si="436"/>
        <v/>
      </c>
      <c r="M920" s="39" t="str">
        <f t="shared" si="426"/>
        <v/>
      </c>
      <c r="N920" s="39" t="str">
        <f t="shared" ca="1" si="446"/>
        <v/>
      </c>
      <c r="O920" s="39" t="str">
        <f ca="1">IF(L920="","",ROUND(Q919*$O$5/payments_per_year,2))</f>
        <v/>
      </c>
      <c r="P920" s="101"/>
      <c r="Q920" s="39">
        <f t="shared" ca="1" si="447"/>
        <v>0</v>
      </c>
      <c r="R920" s="332"/>
      <c r="S920" s="37" t="str">
        <f t="shared" ca="1" si="437"/>
        <v/>
      </c>
      <c r="T920" s="41" t="str">
        <f t="shared" ca="1" si="438"/>
        <v/>
      </c>
      <c r="U920" s="39" t="str">
        <f t="shared" si="427"/>
        <v/>
      </c>
      <c r="V920" s="39" t="str">
        <f t="shared" ca="1" si="448"/>
        <v/>
      </c>
      <c r="W920" s="39">
        <f t="shared" ca="1" si="428"/>
        <v>0</v>
      </c>
      <c r="X920" s="40"/>
      <c r="Y920" s="39">
        <f t="shared" ca="1" si="449"/>
        <v>0</v>
      </c>
      <c r="Z920" s="327"/>
      <c r="AA920" s="37" t="str">
        <f t="shared" ca="1" si="439"/>
        <v/>
      </c>
      <c r="AB920" s="41" t="str">
        <f t="shared" ca="1" si="440"/>
        <v/>
      </c>
      <c r="AC920" s="39" t="str">
        <f t="shared" si="429"/>
        <v/>
      </c>
      <c r="AD920" s="39" t="str">
        <f t="shared" ca="1" si="450"/>
        <v/>
      </c>
      <c r="AE920" s="39" t="str">
        <f t="shared" ca="1" si="441"/>
        <v/>
      </c>
      <c r="AF920" s="40"/>
      <c r="AG920" s="39">
        <f t="shared" ca="1" si="451"/>
        <v>0</v>
      </c>
      <c r="AH920" s="339"/>
      <c r="AI920" s="37" t="str">
        <f t="shared" ca="1" si="442"/>
        <v/>
      </c>
      <c r="AJ920" s="41" t="str">
        <f t="shared" ca="1" si="443"/>
        <v/>
      </c>
      <c r="AK920" s="39" t="str">
        <f t="shared" si="430"/>
        <v/>
      </c>
      <c r="AL920" s="39" t="str">
        <f t="shared" ca="1" si="452"/>
        <v/>
      </c>
      <c r="AM920" s="39" t="str">
        <f t="shared" ca="1" si="444"/>
        <v/>
      </c>
      <c r="AN920" s="40"/>
      <c r="AO920" s="39">
        <f t="shared" ca="1" si="453"/>
        <v>0</v>
      </c>
      <c r="AP920" s="339"/>
      <c r="AW920" s="329"/>
      <c r="BI920" s="329"/>
      <c r="BJ920" s="329"/>
      <c r="BK920" s="329"/>
      <c r="BL920" s="329"/>
      <c r="BM920" s="329"/>
      <c r="BN920" s="329"/>
      <c r="BO920" s="329"/>
      <c r="BP920" s="329"/>
      <c r="BQ920" s="329"/>
      <c r="BR920" s="329"/>
      <c r="BS920" s="329"/>
      <c r="BT920" s="329"/>
      <c r="BU920" s="329"/>
      <c r="BV920" s="329"/>
      <c r="BW920" s="325"/>
      <c r="BX920" s="325"/>
      <c r="BY920" s="325"/>
      <c r="BZ920" s="325"/>
      <c r="CA920" s="325"/>
      <c r="CB920" s="325"/>
      <c r="CC920" s="325"/>
      <c r="CD920" s="325"/>
      <c r="CE920" s="325"/>
      <c r="CF920" s="325"/>
      <c r="CG920" s="325"/>
      <c r="CH920" s="325"/>
      <c r="CI920" s="325"/>
      <c r="CJ920" s="325"/>
      <c r="CK920" s="325"/>
      <c r="CL920" s="325"/>
      <c r="CM920" s="325"/>
      <c r="CN920" s="325"/>
      <c r="CO920" s="325"/>
      <c r="CP920" s="325"/>
      <c r="CQ920" s="325"/>
      <c r="CR920" s="325"/>
      <c r="CS920" s="325"/>
      <c r="CT920" s="325"/>
      <c r="CU920" s="325"/>
      <c r="CV920" s="325"/>
      <c r="CW920" s="325"/>
      <c r="CX920" s="325"/>
    </row>
    <row r="921" spans="1:102" s="36" customFormat="1" ht="15" hidden="1" customHeight="1">
      <c r="A921" s="329"/>
      <c r="B921" s="37" t="str">
        <f t="shared" ca="1" si="431"/>
        <v/>
      </c>
      <c r="C921" s="41" t="str">
        <f t="shared" ca="1" si="432"/>
        <v/>
      </c>
      <c r="D921" s="39" t="str">
        <f t="shared" ca="1" si="433"/>
        <v/>
      </c>
      <c r="E921" s="39" t="str">
        <f t="shared" ca="1" si="445"/>
        <v/>
      </c>
      <c r="F921" s="39" t="str">
        <f t="shared" ca="1" si="434"/>
        <v/>
      </c>
      <c r="G921" s="101"/>
      <c r="H921" s="39">
        <f t="shared" ca="1" si="425"/>
        <v>0</v>
      </c>
      <c r="J921" s="332"/>
      <c r="K921" s="37" t="str">
        <f t="shared" ca="1" si="435"/>
        <v/>
      </c>
      <c r="L921" s="41" t="str">
        <f t="shared" ca="1" si="436"/>
        <v/>
      </c>
      <c r="M921" s="39" t="str">
        <f t="shared" si="426"/>
        <v/>
      </c>
      <c r="N921" s="39" t="str">
        <f t="shared" ca="1" si="446"/>
        <v/>
      </c>
      <c r="O921" s="39">
        <f ca="1">ROUND(Q920*$O$5/payments_per_year,2)</f>
        <v>0</v>
      </c>
      <c r="P921" s="101"/>
      <c r="Q921" s="39">
        <f t="shared" ca="1" si="447"/>
        <v>0</v>
      </c>
      <c r="R921" s="332"/>
      <c r="S921" s="37" t="str">
        <f t="shared" ca="1" si="437"/>
        <v/>
      </c>
      <c r="T921" s="41" t="str">
        <f t="shared" ca="1" si="438"/>
        <v/>
      </c>
      <c r="U921" s="39" t="str">
        <f t="shared" si="427"/>
        <v/>
      </c>
      <c r="V921" s="39" t="str">
        <f t="shared" ca="1" si="448"/>
        <v/>
      </c>
      <c r="W921" s="39">
        <f t="shared" ca="1" si="428"/>
        <v>0</v>
      </c>
      <c r="X921" s="40"/>
      <c r="Y921" s="39">
        <f t="shared" ca="1" si="449"/>
        <v>0</v>
      </c>
      <c r="Z921" s="327"/>
      <c r="AA921" s="37" t="str">
        <f t="shared" ca="1" si="439"/>
        <v/>
      </c>
      <c r="AB921" s="41" t="str">
        <f t="shared" ca="1" si="440"/>
        <v/>
      </c>
      <c r="AC921" s="39" t="str">
        <f t="shared" si="429"/>
        <v/>
      </c>
      <c r="AD921" s="39" t="str">
        <f t="shared" ca="1" si="450"/>
        <v/>
      </c>
      <c r="AE921" s="39" t="str">
        <f t="shared" ca="1" si="441"/>
        <v/>
      </c>
      <c r="AF921" s="40"/>
      <c r="AG921" s="39">
        <f t="shared" ca="1" si="451"/>
        <v>0</v>
      </c>
      <c r="AH921" s="339"/>
      <c r="AI921" s="37" t="str">
        <f t="shared" ca="1" si="442"/>
        <v/>
      </c>
      <c r="AJ921" s="41" t="str">
        <f t="shared" ca="1" si="443"/>
        <v/>
      </c>
      <c r="AK921" s="39" t="str">
        <f t="shared" si="430"/>
        <v/>
      </c>
      <c r="AL921" s="39" t="str">
        <f t="shared" ca="1" si="452"/>
        <v/>
      </c>
      <c r="AM921" s="39" t="str">
        <f t="shared" ca="1" si="444"/>
        <v/>
      </c>
      <c r="AN921" s="40"/>
      <c r="AO921" s="39">
        <f t="shared" ca="1" si="453"/>
        <v>0</v>
      </c>
      <c r="AP921" s="339"/>
      <c r="AW921" s="329"/>
      <c r="BI921" s="329"/>
      <c r="BJ921" s="329"/>
      <c r="BK921" s="329"/>
      <c r="BL921" s="329"/>
      <c r="BM921" s="329"/>
      <c r="BN921" s="329"/>
      <c r="BO921" s="329"/>
      <c r="BP921" s="329"/>
      <c r="BQ921" s="329"/>
      <c r="BR921" s="329"/>
      <c r="BS921" s="329"/>
      <c r="BT921" s="329"/>
      <c r="BU921" s="329"/>
      <c r="BV921" s="329"/>
      <c r="BW921" s="325"/>
      <c r="BX921" s="325"/>
      <c r="BY921" s="325"/>
      <c r="BZ921" s="325"/>
      <c r="CA921" s="325"/>
      <c r="CB921" s="325"/>
      <c r="CC921" s="325"/>
      <c r="CD921" s="325"/>
      <c r="CE921" s="325"/>
      <c r="CF921" s="325"/>
      <c r="CG921" s="325"/>
      <c r="CH921" s="325"/>
      <c r="CI921" s="325"/>
      <c r="CJ921" s="325"/>
      <c r="CK921" s="325"/>
      <c r="CL921" s="325"/>
      <c r="CM921" s="325"/>
      <c r="CN921" s="325"/>
      <c r="CO921" s="325"/>
      <c r="CP921" s="325"/>
      <c r="CQ921" s="325"/>
      <c r="CR921" s="325"/>
      <c r="CS921" s="325"/>
      <c r="CT921" s="325"/>
      <c r="CU921" s="325"/>
      <c r="CV921" s="325"/>
      <c r="CW921" s="325"/>
      <c r="CX921" s="325"/>
    </row>
    <row r="922" spans="1:102" s="36" customFormat="1" ht="15" hidden="1" customHeight="1">
      <c r="A922" s="329"/>
      <c r="B922" s="37" t="str">
        <f t="shared" ca="1" si="431"/>
        <v/>
      </c>
      <c r="C922" s="41" t="str">
        <f t="shared" ca="1" si="432"/>
        <v/>
      </c>
      <c r="D922" s="39" t="str">
        <f t="shared" ca="1" si="433"/>
        <v/>
      </c>
      <c r="E922" s="39" t="str">
        <f t="shared" ca="1" si="445"/>
        <v/>
      </c>
      <c r="F922" s="39" t="str">
        <f t="shared" ca="1" si="434"/>
        <v/>
      </c>
      <c r="G922" s="101"/>
      <c r="H922" s="39">
        <f t="shared" ca="1" si="425"/>
        <v>0</v>
      </c>
      <c r="J922" s="332"/>
      <c r="K922" s="37" t="str">
        <f t="shared" ca="1" si="435"/>
        <v/>
      </c>
      <c r="L922" s="41" t="str">
        <f t="shared" ca="1" si="436"/>
        <v/>
      </c>
      <c r="M922" s="39" t="str">
        <f t="shared" si="426"/>
        <v/>
      </c>
      <c r="N922" s="39" t="str">
        <f t="shared" ca="1" si="446"/>
        <v/>
      </c>
      <c r="O922" s="39" t="str">
        <f ca="1">IF(L922="","",ROUND(Q921*$O$5/payments_per_year,2))</f>
        <v/>
      </c>
      <c r="P922" s="101"/>
      <c r="Q922" s="39">
        <f t="shared" ca="1" si="447"/>
        <v>0</v>
      </c>
      <c r="R922" s="332"/>
      <c r="S922" s="37" t="str">
        <f t="shared" ca="1" si="437"/>
        <v/>
      </c>
      <c r="T922" s="41" t="str">
        <f t="shared" ca="1" si="438"/>
        <v/>
      </c>
      <c r="U922" s="39" t="str">
        <f t="shared" si="427"/>
        <v/>
      </c>
      <c r="V922" s="39" t="str">
        <f t="shared" ca="1" si="448"/>
        <v/>
      </c>
      <c r="W922" s="39">
        <f t="shared" ca="1" si="428"/>
        <v>0</v>
      </c>
      <c r="X922" s="40"/>
      <c r="Y922" s="39">
        <f t="shared" ca="1" si="449"/>
        <v>0</v>
      </c>
      <c r="Z922" s="327"/>
      <c r="AA922" s="37" t="str">
        <f t="shared" ca="1" si="439"/>
        <v/>
      </c>
      <c r="AB922" s="41" t="str">
        <f t="shared" ca="1" si="440"/>
        <v/>
      </c>
      <c r="AC922" s="39" t="str">
        <f t="shared" si="429"/>
        <v/>
      </c>
      <c r="AD922" s="39" t="str">
        <f t="shared" ca="1" si="450"/>
        <v/>
      </c>
      <c r="AE922" s="39" t="str">
        <f t="shared" ca="1" si="441"/>
        <v/>
      </c>
      <c r="AF922" s="40"/>
      <c r="AG922" s="39">
        <f t="shared" ca="1" si="451"/>
        <v>0</v>
      </c>
      <c r="AH922" s="339"/>
      <c r="AI922" s="37" t="str">
        <f t="shared" ca="1" si="442"/>
        <v/>
      </c>
      <c r="AJ922" s="41" t="str">
        <f t="shared" ca="1" si="443"/>
        <v/>
      </c>
      <c r="AK922" s="39" t="str">
        <f t="shared" si="430"/>
        <v/>
      </c>
      <c r="AL922" s="39" t="str">
        <f t="shared" ca="1" si="452"/>
        <v/>
      </c>
      <c r="AM922" s="39" t="str">
        <f t="shared" ca="1" si="444"/>
        <v/>
      </c>
      <c r="AN922" s="40"/>
      <c r="AO922" s="39">
        <f t="shared" ca="1" si="453"/>
        <v>0</v>
      </c>
      <c r="AP922" s="339"/>
      <c r="AW922" s="329"/>
      <c r="BI922" s="329"/>
      <c r="BJ922" s="329"/>
      <c r="BK922" s="329"/>
      <c r="BL922" s="329"/>
      <c r="BM922" s="329"/>
      <c r="BN922" s="329"/>
      <c r="BO922" s="329"/>
      <c r="BP922" s="329"/>
      <c r="BQ922" s="329"/>
      <c r="BR922" s="329"/>
      <c r="BS922" s="329"/>
      <c r="BT922" s="329"/>
      <c r="BU922" s="329"/>
      <c r="BV922" s="329"/>
      <c r="BW922" s="325"/>
      <c r="BX922" s="325"/>
      <c r="BY922" s="325"/>
      <c r="BZ922" s="325"/>
      <c r="CA922" s="325"/>
      <c r="CB922" s="325"/>
      <c r="CC922" s="325"/>
      <c r="CD922" s="325"/>
      <c r="CE922" s="325"/>
      <c r="CF922" s="325"/>
      <c r="CG922" s="325"/>
      <c r="CH922" s="325"/>
      <c r="CI922" s="325"/>
      <c r="CJ922" s="325"/>
      <c r="CK922" s="325"/>
      <c r="CL922" s="325"/>
      <c r="CM922" s="325"/>
      <c r="CN922" s="325"/>
      <c r="CO922" s="325"/>
      <c r="CP922" s="325"/>
      <c r="CQ922" s="325"/>
      <c r="CR922" s="325"/>
      <c r="CS922" s="325"/>
      <c r="CT922" s="325"/>
      <c r="CU922" s="325"/>
      <c r="CV922" s="325"/>
      <c r="CW922" s="325"/>
      <c r="CX922" s="325"/>
    </row>
    <row r="923" spans="1:102" s="36" customFormat="1" ht="15" hidden="1" customHeight="1">
      <c r="A923" s="329"/>
      <c r="B923" s="37" t="str">
        <f t="shared" ca="1" si="431"/>
        <v/>
      </c>
      <c r="C923" s="41" t="str">
        <f t="shared" ca="1" si="432"/>
        <v/>
      </c>
      <c r="D923" s="39" t="str">
        <f t="shared" ca="1" si="433"/>
        <v/>
      </c>
      <c r="E923" s="39" t="str">
        <f t="shared" ca="1" si="445"/>
        <v/>
      </c>
      <c r="F923" s="39" t="str">
        <f t="shared" ca="1" si="434"/>
        <v/>
      </c>
      <c r="G923" s="101"/>
      <c r="H923" s="39">
        <f t="shared" ca="1" si="425"/>
        <v>0</v>
      </c>
      <c r="J923" s="332"/>
      <c r="K923" s="37" t="str">
        <f t="shared" ca="1" si="435"/>
        <v/>
      </c>
      <c r="L923" s="41" t="str">
        <f t="shared" ca="1" si="436"/>
        <v/>
      </c>
      <c r="M923" s="39" t="str">
        <f t="shared" si="426"/>
        <v/>
      </c>
      <c r="N923" s="39" t="str">
        <f t="shared" ca="1" si="446"/>
        <v/>
      </c>
      <c r="O923" s="39">
        <f ca="1">ROUND(Q922*$O$5/payments_per_year,2)</f>
        <v>0</v>
      </c>
      <c r="P923" s="101"/>
      <c r="Q923" s="39">
        <f t="shared" ca="1" si="447"/>
        <v>0</v>
      </c>
      <c r="R923" s="332"/>
      <c r="S923" s="37" t="str">
        <f t="shared" ca="1" si="437"/>
        <v/>
      </c>
      <c r="T923" s="41" t="str">
        <f t="shared" ca="1" si="438"/>
        <v/>
      </c>
      <c r="U923" s="39" t="str">
        <f t="shared" si="427"/>
        <v/>
      </c>
      <c r="V923" s="39" t="str">
        <f t="shared" ca="1" si="448"/>
        <v/>
      </c>
      <c r="W923" s="39">
        <f t="shared" ca="1" si="428"/>
        <v>0</v>
      </c>
      <c r="X923" s="40"/>
      <c r="Y923" s="39">
        <f t="shared" ca="1" si="449"/>
        <v>0</v>
      </c>
      <c r="Z923" s="327"/>
      <c r="AA923" s="37" t="str">
        <f t="shared" ca="1" si="439"/>
        <v/>
      </c>
      <c r="AB923" s="41" t="str">
        <f t="shared" ca="1" si="440"/>
        <v/>
      </c>
      <c r="AC923" s="39" t="str">
        <f t="shared" si="429"/>
        <v/>
      </c>
      <c r="AD923" s="39" t="str">
        <f t="shared" ca="1" si="450"/>
        <v/>
      </c>
      <c r="AE923" s="39" t="str">
        <f t="shared" ca="1" si="441"/>
        <v/>
      </c>
      <c r="AF923" s="40"/>
      <c r="AG923" s="39">
        <f t="shared" ca="1" si="451"/>
        <v>0</v>
      </c>
      <c r="AH923" s="339"/>
      <c r="AI923" s="37" t="str">
        <f t="shared" ca="1" si="442"/>
        <v/>
      </c>
      <c r="AJ923" s="41" t="str">
        <f t="shared" ca="1" si="443"/>
        <v/>
      </c>
      <c r="AK923" s="39" t="str">
        <f t="shared" si="430"/>
        <v/>
      </c>
      <c r="AL923" s="39" t="str">
        <f t="shared" ca="1" si="452"/>
        <v/>
      </c>
      <c r="AM923" s="39" t="str">
        <f t="shared" ca="1" si="444"/>
        <v/>
      </c>
      <c r="AN923" s="40"/>
      <c r="AO923" s="39">
        <f t="shared" ca="1" si="453"/>
        <v>0</v>
      </c>
      <c r="AP923" s="339"/>
      <c r="AW923" s="329"/>
      <c r="BI923" s="329"/>
      <c r="BJ923" s="329"/>
      <c r="BK923" s="329"/>
      <c r="BL923" s="329"/>
      <c r="BM923" s="329"/>
      <c r="BN923" s="329"/>
      <c r="BO923" s="329"/>
      <c r="BP923" s="329"/>
      <c r="BQ923" s="329"/>
      <c r="BR923" s="329"/>
      <c r="BS923" s="329"/>
      <c r="BT923" s="329"/>
      <c r="BU923" s="329"/>
      <c r="BV923" s="329"/>
      <c r="BW923" s="325"/>
      <c r="BX923" s="325"/>
      <c r="BY923" s="325"/>
      <c r="BZ923" s="325"/>
      <c r="CA923" s="325"/>
      <c r="CB923" s="325"/>
      <c r="CC923" s="325"/>
      <c r="CD923" s="325"/>
      <c r="CE923" s="325"/>
      <c r="CF923" s="325"/>
      <c r="CG923" s="325"/>
      <c r="CH923" s="325"/>
      <c r="CI923" s="325"/>
      <c r="CJ923" s="325"/>
      <c r="CK923" s="325"/>
      <c r="CL923" s="325"/>
      <c r="CM923" s="325"/>
      <c r="CN923" s="325"/>
      <c r="CO923" s="325"/>
      <c r="CP923" s="325"/>
      <c r="CQ923" s="325"/>
      <c r="CR923" s="325"/>
      <c r="CS923" s="325"/>
      <c r="CT923" s="325"/>
      <c r="CU923" s="325"/>
      <c r="CV923" s="325"/>
      <c r="CW923" s="325"/>
      <c r="CX923" s="325"/>
    </row>
    <row r="924" spans="1:102" s="36" customFormat="1" ht="15" hidden="1" customHeight="1">
      <c r="A924" s="329"/>
      <c r="B924" s="37" t="str">
        <f t="shared" ca="1" si="431"/>
        <v/>
      </c>
      <c r="C924" s="41" t="str">
        <f t="shared" ca="1" si="432"/>
        <v/>
      </c>
      <c r="D924" s="39" t="str">
        <f t="shared" ca="1" si="433"/>
        <v/>
      </c>
      <c r="E924" s="39" t="str">
        <f t="shared" ca="1" si="445"/>
        <v/>
      </c>
      <c r="F924" s="39" t="str">
        <f t="shared" ca="1" si="434"/>
        <v/>
      </c>
      <c r="G924" s="101"/>
      <c r="H924" s="39">
        <f t="shared" ca="1" si="425"/>
        <v>0</v>
      </c>
      <c r="J924" s="332"/>
      <c r="K924" s="37" t="str">
        <f t="shared" ca="1" si="435"/>
        <v/>
      </c>
      <c r="L924" s="41" t="str">
        <f t="shared" ca="1" si="436"/>
        <v/>
      </c>
      <c r="M924" s="39" t="str">
        <f t="shared" si="426"/>
        <v/>
      </c>
      <c r="N924" s="39" t="str">
        <f t="shared" ca="1" si="446"/>
        <v/>
      </c>
      <c r="O924" s="39" t="str">
        <f ca="1">IF(L924="","",ROUND(Q923*$O$5/payments_per_year,2))</f>
        <v/>
      </c>
      <c r="P924" s="101"/>
      <c r="Q924" s="39">
        <f t="shared" ca="1" si="447"/>
        <v>0</v>
      </c>
      <c r="R924" s="332"/>
      <c r="S924" s="37" t="str">
        <f t="shared" ca="1" si="437"/>
        <v/>
      </c>
      <c r="T924" s="41" t="str">
        <f t="shared" ca="1" si="438"/>
        <v/>
      </c>
      <c r="U924" s="39" t="str">
        <f t="shared" si="427"/>
        <v/>
      </c>
      <c r="V924" s="39" t="str">
        <f t="shared" ca="1" si="448"/>
        <v/>
      </c>
      <c r="W924" s="39">
        <f t="shared" ca="1" si="428"/>
        <v>0</v>
      </c>
      <c r="X924" s="40"/>
      <c r="Y924" s="39">
        <f t="shared" ca="1" si="449"/>
        <v>0</v>
      </c>
      <c r="Z924" s="327"/>
      <c r="AA924" s="37" t="str">
        <f t="shared" ca="1" si="439"/>
        <v/>
      </c>
      <c r="AB924" s="41" t="str">
        <f t="shared" ca="1" si="440"/>
        <v/>
      </c>
      <c r="AC924" s="39" t="str">
        <f t="shared" si="429"/>
        <v/>
      </c>
      <c r="AD924" s="39" t="str">
        <f t="shared" ca="1" si="450"/>
        <v/>
      </c>
      <c r="AE924" s="39" t="str">
        <f t="shared" ca="1" si="441"/>
        <v/>
      </c>
      <c r="AF924" s="40"/>
      <c r="AG924" s="39">
        <f t="shared" ca="1" si="451"/>
        <v>0</v>
      </c>
      <c r="AH924" s="339"/>
      <c r="AI924" s="37" t="str">
        <f t="shared" ca="1" si="442"/>
        <v/>
      </c>
      <c r="AJ924" s="41" t="str">
        <f t="shared" ca="1" si="443"/>
        <v/>
      </c>
      <c r="AK924" s="39" t="str">
        <f t="shared" si="430"/>
        <v/>
      </c>
      <c r="AL924" s="39" t="str">
        <f t="shared" ca="1" si="452"/>
        <v/>
      </c>
      <c r="AM924" s="39" t="str">
        <f t="shared" ca="1" si="444"/>
        <v/>
      </c>
      <c r="AN924" s="40"/>
      <c r="AO924" s="39">
        <f t="shared" ca="1" si="453"/>
        <v>0</v>
      </c>
      <c r="AP924" s="339"/>
      <c r="AW924" s="329"/>
      <c r="BI924" s="329"/>
      <c r="BJ924" s="329"/>
      <c r="BK924" s="329"/>
      <c r="BL924" s="329"/>
      <c r="BM924" s="329"/>
      <c r="BN924" s="329"/>
      <c r="BO924" s="329"/>
      <c r="BP924" s="329"/>
      <c r="BQ924" s="329"/>
      <c r="BR924" s="329"/>
      <c r="BS924" s="329"/>
      <c r="BT924" s="329"/>
      <c r="BU924" s="329"/>
      <c r="BV924" s="329"/>
      <c r="BW924" s="325"/>
      <c r="BX924" s="325"/>
      <c r="BY924" s="325"/>
      <c r="BZ924" s="325"/>
      <c r="CA924" s="325"/>
      <c r="CB924" s="325"/>
      <c r="CC924" s="325"/>
      <c r="CD924" s="325"/>
      <c r="CE924" s="325"/>
      <c r="CF924" s="325"/>
      <c r="CG924" s="325"/>
      <c r="CH924" s="325"/>
      <c r="CI924" s="325"/>
      <c r="CJ924" s="325"/>
      <c r="CK924" s="325"/>
      <c r="CL924" s="325"/>
      <c r="CM924" s="325"/>
      <c r="CN924" s="325"/>
      <c r="CO924" s="325"/>
      <c r="CP924" s="325"/>
      <c r="CQ924" s="325"/>
      <c r="CR924" s="325"/>
      <c r="CS924" s="325"/>
      <c r="CT924" s="325"/>
      <c r="CU924" s="325"/>
      <c r="CV924" s="325"/>
      <c r="CW924" s="325"/>
      <c r="CX924" s="325"/>
    </row>
    <row r="925" spans="1:102" s="36" customFormat="1" ht="15" hidden="1" customHeight="1">
      <c r="A925" s="329"/>
      <c r="B925" s="37" t="str">
        <f t="shared" ca="1" si="431"/>
        <v/>
      </c>
      <c r="C925" s="41" t="str">
        <f t="shared" ca="1" si="432"/>
        <v/>
      </c>
      <c r="D925" s="39" t="str">
        <f t="shared" ca="1" si="433"/>
        <v/>
      </c>
      <c r="E925" s="39" t="str">
        <f t="shared" ca="1" si="445"/>
        <v/>
      </c>
      <c r="F925" s="39" t="str">
        <f t="shared" ca="1" si="434"/>
        <v/>
      </c>
      <c r="G925" s="101"/>
      <c r="H925" s="39">
        <f t="shared" ca="1" si="425"/>
        <v>0</v>
      </c>
      <c r="J925" s="332"/>
      <c r="K925" s="37" t="str">
        <f t="shared" ca="1" si="435"/>
        <v/>
      </c>
      <c r="L925" s="41" t="str">
        <f t="shared" ca="1" si="436"/>
        <v/>
      </c>
      <c r="M925" s="39" t="str">
        <f t="shared" si="426"/>
        <v/>
      </c>
      <c r="N925" s="39" t="str">
        <f t="shared" ca="1" si="446"/>
        <v/>
      </c>
      <c r="O925" s="39">
        <f ca="1">ROUND(Q924*$O$5/payments_per_year,2)</f>
        <v>0</v>
      </c>
      <c r="P925" s="101"/>
      <c r="Q925" s="39">
        <f t="shared" ca="1" si="447"/>
        <v>0</v>
      </c>
      <c r="R925" s="332"/>
      <c r="S925" s="37" t="str">
        <f t="shared" ca="1" si="437"/>
        <v/>
      </c>
      <c r="T925" s="41" t="str">
        <f t="shared" ca="1" si="438"/>
        <v/>
      </c>
      <c r="U925" s="39" t="str">
        <f t="shared" si="427"/>
        <v/>
      </c>
      <c r="V925" s="39" t="str">
        <f t="shared" ca="1" si="448"/>
        <v/>
      </c>
      <c r="W925" s="39">
        <f t="shared" ca="1" si="428"/>
        <v>0</v>
      </c>
      <c r="X925" s="40"/>
      <c r="Y925" s="39">
        <f t="shared" ca="1" si="449"/>
        <v>0</v>
      </c>
      <c r="Z925" s="327"/>
      <c r="AA925" s="37" t="str">
        <f t="shared" ca="1" si="439"/>
        <v/>
      </c>
      <c r="AB925" s="41" t="str">
        <f t="shared" ca="1" si="440"/>
        <v/>
      </c>
      <c r="AC925" s="39" t="str">
        <f t="shared" si="429"/>
        <v/>
      </c>
      <c r="AD925" s="39" t="str">
        <f t="shared" ca="1" si="450"/>
        <v/>
      </c>
      <c r="AE925" s="39" t="str">
        <f t="shared" ca="1" si="441"/>
        <v/>
      </c>
      <c r="AF925" s="40"/>
      <c r="AG925" s="39">
        <f t="shared" ca="1" si="451"/>
        <v>0</v>
      </c>
      <c r="AH925" s="339"/>
      <c r="AI925" s="37" t="str">
        <f t="shared" ca="1" si="442"/>
        <v/>
      </c>
      <c r="AJ925" s="41" t="str">
        <f t="shared" ca="1" si="443"/>
        <v/>
      </c>
      <c r="AK925" s="39" t="str">
        <f t="shared" si="430"/>
        <v/>
      </c>
      <c r="AL925" s="39" t="str">
        <f t="shared" ca="1" si="452"/>
        <v/>
      </c>
      <c r="AM925" s="39" t="str">
        <f t="shared" ca="1" si="444"/>
        <v/>
      </c>
      <c r="AN925" s="40"/>
      <c r="AO925" s="39">
        <f t="shared" ca="1" si="453"/>
        <v>0</v>
      </c>
      <c r="AP925" s="339"/>
      <c r="AW925" s="329"/>
      <c r="BI925" s="329"/>
      <c r="BJ925" s="329"/>
      <c r="BK925" s="329"/>
      <c r="BL925" s="329"/>
      <c r="BM925" s="329"/>
      <c r="BN925" s="329"/>
      <c r="BO925" s="329"/>
      <c r="BP925" s="329"/>
      <c r="BQ925" s="329"/>
      <c r="BR925" s="329"/>
      <c r="BS925" s="329"/>
      <c r="BT925" s="329"/>
      <c r="BU925" s="329"/>
      <c r="BV925" s="329"/>
      <c r="BW925" s="325"/>
      <c r="BX925" s="325"/>
      <c r="BY925" s="325"/>
      <c r="BZ925" s="325"/>
      <c r="CA925" s="325"/>
      <c r="CB925" s="325"/>
      <c r="CC925" s="325"/>
      <c r="CD925" s="325"/>
      <c r="CE925" s="325"/>
      <c r="CF925" s="325"/>
      <c r="CG925" s="325"/>
      <c r="CH925" s="325"/>
      <c r="CI925" s="325"/>
      <c r="CJ925" s="325"/>
      <c r="CK925" s="325"/>
      <c r="CL925" s="325"/>
      <c r="CM925" s="325"/>
      <c r="CN925" s="325"/>
      <c r="CO925" s="325"/>
      <c r="CP925" s="325"/>
      <c r="CQ925" s="325"/>
      <c r="CR925" s="325"/>
      <c r="CS925" s="325"/>
      <c r="CT925" s="325"/>
      <c r="CU925" s="325"/>
      <c r="CV925" s="325"/>
      <c r="CW925" s="325"/>
      <c r="CX925" s="325"/>
    </row>
    <row r="926" spans="1:102" s="36" customFormat="1" ht="15" hidden="1" customHeight="1">
      <c r="A926" s="329"/>
      <c r="B926" s="37" t="str">
        <f t="shared" ca="1" si="431"/>
        <v/>
      </c>
      <c r="C926" s="41" t="str">
        <f t="shared" ca="1" si="432"/>
        <v/>
      </c>
      <c r="D926" s="39" t="str">
        <f t="shared" ca="1" si="433"/>
        <v/>
      </c>
      <c r="E926" s="39" t="str">
        <f t="shared" ca="1" si="445"/>
        <v/>
      </c>
      <c r="F926" s="39" t="str">
        <f t="shared" ca="1" si="434"/>
        <v/>
      </c>
      <c r="G926" s="101"/>
      <c r="H926" s="39">
        <f t="shared" ca="1" si="425"/>
        <v>0</v>
      </c>
      <c r="J926" s="332"/>
      <c r="K926" s="37" t="str">
        <f t="shared" ca="1" si="435"/>
        <v/>
      </c>
      <c r="L926" s="41" t="str">
        <f t="shared" ca="1" si="436"/>
        <v/>
      </c>
      <c r="M926" s="39" t="str">
        <f t="shared" si="426"/>
        <v/>
      </c>
      <c r="N926" s="39" t="str">
        <f t="shared" ca="1" si="446"/>
        <v/>
      </c>
      <c r="O926" s="39" t="str">
        <f ca="1">IF(L926="","",ROUND(Q925*$O$5/payments_per_year,2))</f>
        <v/>
      </c>
      <c r="P926" s="101"/>
      <c r="Q926" s="39">
        <f t="shared" ca="1" si="447"/>
        <v>0</v>
      </c>
      <c r="R926" s="332"/>
      <c r="S926" s="37" t="str">
        <f t="shared" ca="1" si="437"/>
        <v/>
      </c>
      <c r="T926" s="41" t="str">
        <f t="shared" ca="1" si="438"/>
        <v/>
      </c>
      <c r="U926" s="39" t="str">
        <f t="shared" si="427"/>
        <v/>
      </c>
      <c r="V926" s="39" t="str">
        <f t="shared" ca="1" si="448"/>
        <v/>
      </c>
      <c r="W926" s="39">
        <f t="shared" ca="1" si="428"/>
        <v>0</v>
      </c>
      <c r="X926" s="40"/>
      <c r="Y926" s="39">
        <f t="shared" ca="1" si="449"/>
        <v>0</v>
      </c>
      <c r="Z926" s="327"/>
      <c r="AA926" s="37" t="str">
        <f t="shared" ca="1" si="439"/>
        <v/>
      </c>
      <c r="AB926" s="41" t="str">
        <f t="shared" ca="1" si="440"/>
        <v/>
      </c>
      <c r="AC926" s="39" t="str">
        <f t="shared" si="429"/>
        <v/>
      </c>
      <c r="AD926" s="39" t="str">
        <f t="shared" ca="1" si="450"/>
        <v/>
      </c>
      <c r="AE926" s="39" t="str">
        <f t="shared" ca="1" si="441"/>
        <v/>
      </c>
      <c r="AF926" s="40"/>
      <c r="AG926" s="39">
        <f t="shared" ca="1" si="451"/>
        <v>0</v>
      </c>
      <c r="AH926" s="339"/>
      <c r="AI926" s="37" t="str">
        <f t="shared" ca="1" si="442"/>
        <v/>
      </c>
      <c r="AJ926" s="41" t="str">
        <f t="shared" ca="1" si="443"/>
        <v/>
      </c>
      <c r="AK926" s="39" t="str">
        <f t="shared" si="430"/>
        <v/>
      </c>
      <c r="AL926" s="39" t="str">
        <f t="shared" ca="1" si="452"/>
        <v/>
      </c>
      <c r="AM926" s="39" t="str">
        <f t="shared" ca="1" si="444"/>
        <v/>
      </c>
      <c r="AN926" s="40"/>
      <c r="AO926" s="39">
        <f t="shared" ca="1" si="453"/>
        <v>0</v>
      </c>
      <c r="AP926" s="339"/>
      <c r="AW926" s="329"/>
      <c r="BI926" s="329"/>
      <c r="BJ926" s="329"/>
      <c r="BK926" s="329"/>
      <c r="BL926" s="329"/>
      <c r="BM926" s="329"/>
      <c r="BN926" s="329"/>
      <c r="BO926" s="329"/>
      <c r="BP926" s="329"/>
      <c r="BQ926" s="329"/>
      <c r="BR926" s="329"/>
      <c r="BS926" s="329"/>
      <c r="BT926" s="329"/>
      <c r="BU926" s="329"/>
      <c r="BV926" s="329"/>
      <c r="BW926" s="325"/>
      <c r="BX926" s="325"/>
      <c r="BY926" s="325"/>
      <c r="BZ926" s="325"/>
      <c r="CA926" s="325"/>
      <c r="CB926" s="325"/>
      <c r="CC926" s="325"/>
      <c r="CD926" s="325"/>
      <c r="CE926" s="325"/>
      <c r="CF926" s="325"/>
      <c r="CG926" s="325"/>
      <c r="CH926" s="325"/>
      <c r="CI926" s="325"/>
      <c r="CJ926" s="325"/>
      <c r="CK926" s="325"/>
      <c r="CL926" s="325"/>
      <c r="CM926" s="325"/>
      <c r="CN926" s="325"/>
      <c r="CO926" s="325"/>
      <c r="CP926" s="325"/>
      <c r="CQ926" s="325"/>
      <c r="CR926" s="325"/>
      <c r="CS926" s="325"/>
      <c r="CT926" s="325"/>
      <c r="CU926" s="325"/>
      <c r="CV926" s="325"/>
      <c r="CW926" s="325"/>
      <c r="CX926" s="325"/>
    </row>
    <row r="927" spans="1:102" s="36" customFormat="1" ht="15" hidden="1" customHeight="1">
      <c r="A927" s="329"/>
      <c r="B927" s="37" t="str">
        <f t="shared" ca="1" si="431"/>
        <v/>
      </c>
      <c r="C927" s="41" t="str">
        <f t="shared" ca="1" si="432"/>
        <v/>
      </c>
      <c r="D927" s="39" t="str">
        <f t="shared" ca="1" si="433"/>
        <v/>
      </c>
      <c r="E927" s="39" t="str">
        <f t="shared" ca="1" si="445"/>
        <v/>
      </c>
      <c r="F927" s="39" t="str">
        <f t="shared" ca="1" si="434"/>
        <v/>
      </c>
      <c r="G927" s="101"/>
      <c r="H927" s="39">
        <f t="shared" ca="1" si="425"/>
        <v>0</v>
      </c>
      <c r="J927" s="332"/>
      <c r="K927" s="37" t="str">
        <f t="shared" ca="1" si="435"/>
        <v/>
      </c>
      <c r="L927" s="41" t="str">
        <f t="shared" ca="1" si="436"/>
        <v/>
      </c>
      <c r="M927" s="39" t="str">
        <f t="shared" si="426"/>
        <v/>
      </c>
      <c r="N927" s="39" t="str">
        <f t="shared" ca="1" si="446"/>
        <v/>
      </c>
      <c r="O927" s="39">
        <f ca="1">ROUND(Q926*$O$5/payments_per_year,2)</f>
        <v>0</v>
      </c>
      <c r="P927" s="101"/>
      <c r="Q927" s="39">
        <f t="shared" ca="1" si="447"/>
        <v>0</v>
      </c>
      <c r="R927" s="332"/>
      <c r="S927" s="37" t="str">
        <f t="shared" ca="1" si="437"/>
        <v/>
      </c>
      <c r="T927" s="41" t="str">
        <f t="shared" ca="1" si="438"/>
        <v/>
      </c>
      <c r="U927" s="39" t="str">
        <f t="shared" si="427"/>
        <v/>
      </c>
      <c r="V927" s="39" t="str">
        <f t="shared" ca="1" si="448"/>
        <v/>
      </c>
      <c r="W927" s="39">
        <f t="shared" ca="1" si="428"/>
        <v>0</v>
      </c>
      <c r="X927" s="40"/>
      <c r="Y927" s="39">
        <f t="shared" ca="1" si="449"/>
        <v>0</v>
      </c>
      <c r="Z927" s="327"/>
      <c r="AA927" s="37" t="str">
        <f t="shared" ca="1" si="439"/>
        <v/>
      </c>
      <c r="AB927" s="41" t="str">
        <f t="shared" ca="1" si="440"/>
        <v/>
      </c>
      <c r="AC927" s="39" t="str">
        <f t="shared" si="429"/>
        <v/>
      </c>
      <c r="AD927" s="39" t="str">
        <f t="shared" ca="1" si="450"/>
        <v/>
      </c>
      <c r="AE927" s="39" t="str">
        <f t="shared" ca="1" si="441"/>
        <v/>
      </c>
      <c r="AF927" s="40"/>
      <c r="AG927" s="39">
        <f t="shared" ca="1" si="451"/>
        <v>0</v>
      </c>
      <c r="AH927" s="339"/>
      <c r="AI927" s="37" t="str">
        <f t="shared" ca="1" si="442"/>
        <v/>
      </c>
      <c r="AJ927" s="41" t="str">
        <f t="shared" ca="1" si="443"/>
        <v/>
      </c>
      <c r="AK927" s="39" t="str">
        <f t="shared" si="430"/>
        <v/>
      </c>
      <c r="AL927" s="39" t="str">
        <f t="shared" ca="1" si="452"/>
        <v/>
      </c>
      <c r="AM927" s="39" t="str">
        <f t="shared" ca="1" si="444"/>
        <v/>
      </c>
      <c r="AN927" s="40"/>
      <c r="AO927" s="39">
        <f t="shared" ca="1" si="453"/>
        <v>0</v>
      </c>
      <c r="AP927" s="339"/>
      <c r="AW927" s="329"/>
      <c r="BI927" s="329"/>
      <c r="BJ927" s="329"/>
      <c r="BK927" s="329"/>
      <c r="BL927" s="329"/>
      <c r="BM927" s="329"/>
      <c r="BN927" s="329"/>
      <c r="BO927" s="329"/>
      <c r="BP927" s="329"/>
      <c r="BQ927" s="329"/>
      <c r="BR927" s="329"/>
      <c r="BS927" s="329"/>
      <c r="BT927" s="329"/>
      <c r="BU927" s="329"/>
      <c r="BV927" s="329"/>
      <c r="BW927" s="325"/>
      <c r="BX927" s="325"/>
      <c r="BY927" s="325"/>
      <c r="BZ927" s="325"/>
      <c r="CA927" s="325"/>
      <c r="CB927" s="325"/>
      <c r="CC927" s="325"/>
      <c r="CD927" s="325"/>
      <c r="CE927" s="325"/>
      <c r="CF927" s="325"/>
      <c r="CG927" s="325"/>
      <c r="CH927" s="325"/>
      <c r="CI927" s="325"/>
      <c r="CJ927" s="325"/>
      <c r="CK927" s="325"/>
      <c r="CL927" s="325"/>
      <c r="CM927" s="325"/>
      <c r="CN927" s="325"/>
      <c r="CO927" s="325"/>
      <c r="CP927" s="325"/>
      <c r="CQ927" s="325"/>
      <c r="CR927" s="325"/>
      <c r="CS927" s="325"/>
      <c r="CT927" s="325"/>
      <c r="CU927" s="325"/>
      <c r="CV927" s="325"/>
      <c r="CW927" s="325"/>
      <c r="CX927" s="325"/>
    </row>
    <row r="928" spans="1:102" s="36" customFormat="1" ht="15" hidden="1" customHeight="1">
      <c r="A928" s="329"/>
      <c r="B928" s="37" t="str">
        <f t="shared" ca="1" si="431"/>
        <v/>
      </c>
      <c r="C928" s="41" t="str">
        <f t="shared" ca="1" si="432"/>
        <v/>
      </c>
      <c r="D928" s="39" t="str">
        <f t="shared" ca="1" si="433"/>
        <v/>
      </c>
      <c r="E928" s="39" t="str">
        <f t="shared" ca="1" si="445"/>
        <v/>
      </c>
      <c r="F928" s="39" t="str">
        <f t="shared" ca="1" si="434"/>
        <v/>
      </c>
      <c r="G928" s="101"/>
      <c r="H928" s="39">
        <f t="shared" ca="1" si="425"/>
        <v>0</v>
      </c>
      <c r="J928" s="332"/>
      <c r="K928" s="37" t="str">
        <f t="shared" ca="1" si="435"/>
        <v/>
      </c>
      <c r="L928" s="41" t="str">
        <f t="shared" ca="1" si="436"/>
        <v/>
      </c>
      <c r="M928" s="39" t="str">
        <f t="shared" si="426"/>
        <v/>
      </c>
      <c r="N928" s="39" t="str">
        <f t="shared" ca="1" si="446"/>
        <v/>
      </c>
      <c r="O928" s="39" t="str">
        <f ca="1">IF(L928="","",ROUND(Q927*$O$5/payments_per_year,2))</f>
        <v/>
      </c>
      <c r="P928" s="101"/>
      <c r="Q928" s="39">
        <f t="shared" ca="1" si="447"/>
        <v>0</v>
      </c>
      <c r="R928" s="332"/>
      <c r="S928" s="37" t="str">
        <f t="shared" ca="1" si="437"/>
        <v/>
      </c>
      <c r="T928" s="41" t="str">
        <f t="shared" ca="1" si="438"/>
        <v/>
      </c>
      <c r="U928" s="39" t="str">
        <f t="shared" si="427"/>
        <v/>
      </c>
      <c r="V928" s="39" t="str">
        <f t="shared" ca="1" si="448"/>
        <v/>
      </c>
      <c r="W928" s="39">
        <f t="shared" ca="1" si="428"/>
        <v>0</v>
      </c>
      <c r="X928" s="40"/>
      <c r="Y928" s="39">
        <f t="shared" ca="1" si="449"/>
        <v>0</v>
      </c>
      <c r="Z928" s="327"/>
      <c r="AA928" s="37" t="str">
        <f t="shared" ca="1" si="439"/>
        <v/>
      </c>
      <c r="AB928" s="41" t="str">
        <f t="shared" ca="1" si="440"/>
        <v/>
      </c>
      <c r="AC928" s="39" t="str">
        <f t="shared" si="429"/>
        <v/>
      </c>
      <c r="AD928" s="39" t="str">
        <f t="shared" ca="1" si="450"/>
        <v/>
      </c>
      <c r="AE928" s="39" t="str">
        <f t="shared" ca="1" si="441"/>
        <v/>
      </c>
      <c r="AF928" s="40"/>
      <c r="AG928" s="39">
        <f t="shared" ca="1" si="451"/>
        <v>0</v>
      </c>
      <c r="AH928" s="339"/>
      <c r="AI928" s="37" t="str">
        <f t="shared" ca="1" si="442"/>
        <v/>
      </c>
      <c r="AJ928" s="41" t="str">
        <f t="shared" ca="1" si="443"/>
        <v/>
      </c>
      <c r="AK928" s="39" t="str">
        <f t="shared" si="430"/>
        <v/>
      </c>
      <c r="AL928" s="39" t="str">
        <f t="shared" ca="1" si="452"/>
        <v/>
      </c>
      <c r="AM928" s="39" t="str">
        <f t="shared" ca="1" si="444"/>
        <v/>
      </c>
      <c r="AN928" s="40"/>
      <c r="AO928" s="39">
        <f t="shared" ca="1" si="453"/>
        <v>0</v>
      </c>
      <c r="AP928" s="339"/>
      <c r="AW928" s="329"/>
      <c r="BI928" s="329"/>
      <c r="BJ928" s="329"/>
      <c r="BK928" s="329"/>
      <c r="BL928" s="329"/>
      <c r="BM928" s="329"/>
      <c r="BN928" s="329"/>
      <c r="BO928" s="329"/>
      <c r="BP928" s="329"/>
      <c r="BQ928" s="329"/>
      <c r="BR928" s="329"/>
      <c r="BS928" s="329"/>
      <c r="BT928" s="329"/>
      <c r="BU928" s="329"/>
      <c r="BV928" s="329"/>
      <c r="BW928" s="325"/>
      <c r="BX928" s="325"/>
      <c r="BY928" s="325"/>
      <c r="BZ928" s="325"/>
      <c r="CA928" s="325"/>
      <c r="CB928" s="325"/>
      <c r="CC928" s="325"/>
      <c r="CD928" s="325"/>
      <c r="CE928" s="325"/>
      <c r="CF928" s="325"/>
      <c r="CG928" s="325"/>
      <c r="CH928" s="325"/>
      <c r="CI928" s="325"/>
      <c r="CJ928" s="325"/>
      <c r="CK928" s="325"/>
      <c r="CL928" s="325"/>
      <c r="CM928" s="325"/>
      <c r="CN928" s="325"/>
      <c r="CO928" s="325"/>
      <c r="CP928" s="325"/>
      <c r="CQ928" s="325"/>
      <c r="CR928" s="325"/>
      <c r="CS928" s="325"/>
      <c r="CT928" s="325"/>
      <c r="CU928" s="325"/>
      <c r="CV928" s="325"/>
      <c r="CW928" s="325"/>
      <c r="CX928" s="325"/>
    </row>
    <row r="929" spans="1:102" s="36" customFormat="1" ht="15" hidden="1" customHeight="1">
      <c r="A929" s="329"/>
      <c r="B929" s="37" t="str">
        <f t="shared" ca="1" si="431"/>
        <v/>
      </c>
      <c r="C929" s="41" t="str">
        <f t="shared" ca="1" si="432"/>
        <v/>
      </c>
      <c r="D929" s="39" t="str">
        <f t="shared" ca="1" si="433"/>
        <v/>
      </c>
      <c r="E929" s="39" t="str">
        <f t="shared" ca="1" si="445"/>
        <v/>
      </c>
      <c r="F929" s="39" t="str">
        <f t="shared" ca="1" si="434"/>
        <v/>
      </c>
      <c r="G929" s="101"/>
      <c r="H929" s="39">
        <f t="shared" ca="1" si="425"/>
        <v>0</v>
      </c>
      <c r="J929" s="332"/>
      <c r="K929" s="37" t="str">
        <f t="shared" ca="1" si="435"/>
        <v/>
      </c>
      <c r="L929" s="41" t="str">
        <f t="shared" ca="1" si="436"/>
        <v/>
      </c>
      <c r="M929" s="39" t="str">
        <f t="shared" si="426"/>
        <v/>
      </c>
      <c r="N929" s="39" t="str">
        <f t="shared" ca="1" si="446"/>
        <v/>
      </c>
      <c r="O929" s="39">
        <f ca="1">ROUND(Q928*$O$5/payments_per_year,2)</f>
        <v>0</v>
      </c>
      <c r="P929" s="101"/>
      <c r="Q929" s="39">
        <f t="shared" ca="1" si="447"/>
        <v>0</v>
      </c>
      <c r="R929" s="332"/>
      <c r="S929" s="37" t="str">
        <f t="shared" ca="1" si="437"/>
        <v/>
      </c>
      <c r="T929" s="41" t="str">
        <f t="shared" ca="1" si="438"/>
        <v/>
      </c>
      <c r="U929" s="39" t="str">
        <f t="shared" si="427"/>
        <v/>
      </c>
      <c r="V929" s="39" t="str">
        <f t="shared" ca="1" si="448"/>
        <v/>
      </c>
      <c r="W929" s="39">
        <f t="shared" ca="1" si="428"/>
        <v>0</v>
      </c>
      <c r="X929" s="40"/>
      <c r="Y929" s="39">
        <f t="shared" ca="1" si="449"/>
        <v>0</v>
      </c>
      <c r="Z929" s="327"/>
      <c r="AA929" s="37" t="str">
        <f t="shared" ca="1" si="439"/>
        <v/>
      </c>
      <c r="AB929" s="41" t="str">
        <f t="shared" ca="1" si="440"/>
        <v/>
      </c>
      <c r="AC929" s="39" t="str">
        <f t="shared" si="429"/>
        <v/>
      </c>
      <c r="AD929" s="39" t="str">
        <f t="shared" ca="1" si="450"/>
        <v/>
      </c>
      <c r="AE929" s="39" t="str">
        <f t="shared" ca="1" si="441"/>
        <v/>
      </c>
      <c r="AF929" s="40"/>
      <c r="AG929" s="39">
        <f t="shared" ca="1" si="451"/>
        <v>0</v>
      </c>
      <c r="AH929" s="339"/>
      <c r="AI929" s="37" t="str">
        <f t="shared" ca="1" si="442"/>
        <v/>
      </c>
      <c r="AJ929" s="41" t="str">
        <f t="shared" ca="1" si="443"/>
        <v/>
      </c>
      <c r="AK929" s="39" t="str">
        <f t="shared" si="430"/>
        <v/>
      </c>
      <c r="AL929" s="39" t="str">
        <f t="shared" ca="1" si="452"/>
        <v/>
      </c>
      <c r="AM929" s="39" t="str">
        <f t="shared" ca="1" si="444"/>
        <v/>
      </c>
      <c r="AN929" s="40"/>
      <c r="AO929" s="39">
        <f t="shared" ca="1" si="453"/>
        <v>0</v>
      </c>
      <c r="AP929" s="339"/>
      <c r="AW929" s="329"/>
      <c r="BI929" s="329"/>
      <c r="BJ929" s="329"/>
      <c r="BK929" s="329"/>
      <c r="BL929" s="329"/>
      <c r="BM929" s="329"/>
      <c r="BN929" s="329"/>
      <c r="BO929" s="329"/>
      <c r="BP929" s="329"/>
      <c r="BQ929" s="329"/>
      <c r="BR929" s="329"/>
      <c r="BS929" s="329"/>
      <c r="BT929" s="329"/>
      <c r="BU929" s="329"/>
      <c r="BV929" s="329"/>
      <c r="BW929" s="325"/>
      <c r="BX929" s="325"/>
      <c r="BY929" s="325"/>
      <c r="BZ929" s="325"/>
      <c r="CA929" s="325"/>
      <c r="CB929" s="325"/>
      <c r="CC929" s="325"/>
      <c r="CD929" s="325"/>
      <c r="CE929" s="325"/>
      <c r="CF929" s="325"/>
      <c r="CG929" s="325"/>
      <c r="CH929" s="325"/>
      <c r="CI929" s="325"/>
      <c r="CJ929" s="325"/>
      <c r="CK929" s="325"/>
      <c r="CL929" s="325"/>
      <c r="CM929" s="325"/>
      <c r="CN929" s="325"/>
      <c r="CO929" s="325"/>
      <c r="CP929" s="325"/>
      <c r="CQ929" s="325"/>
      <c r="CR929" s="325"/>
      <c r="CS929" s="325"/>
      <c r="CT929" s="325"/>
      <c r="CU929" s="325"/>
      <c r="CV929" s="325"/>
      <c r="CW929" s="325"/>
      <c r="CX929" s="325"/>
    </row>
    <row r="930" spans="1:102" s="36" customFormat="1" ht="15" hidden="1" customHeight="1">
      <c r="A930" s="329"/>
      <c r="B930" s="37" t="str">
        <f t="shared" ca="1" si="431"/>
        <v/>
      </c>
      <c r="C930" s="41" t="str">
        <f t="shared" ca="1" si="432"/>
        <v/>
      </c>
      <c r="D930" s="39" t="str">
        <f t="shared" ca="1" si="433"/>
        <v/>
      </c>
      <c r="E930" s="39" t="str">
        <f t="shared" ca="1" si="445"/>
        <v/>
      </c>
      <c r="F930" s="39" t="str">
        <f t="shared" ca="1" si="434"/>
        <v/>
      </c>
      <c r="G930" s="101"/>
      <c r="H930" s="39">
        <f t="shared" ca="1" si="425"/>
        <v>0</v>
      </c>
      <c r="J930" s="332"/>
      <c r="K930" s="37" t="str">
        <f t="shared" ca="1" si="435"/>
        <v/>
      </c>
      <c r="L930" s="41" t="str">
        <f t="shared" ca="1" si="436"/>
        <v/>
      </c>
      <c r="M930" s="39" t="str">
        <f t="shared" si="426"/>
        <v/>
      </c>
      <c r="N930" s="39" t="str">
        <f t="shared" ca="1" si="446"/>
        <v/>
      </c>
      <c r="O930" s="39" t="str">
        <f ca="1">IF(L930="","",ROUND(Q929*$O$5/payments_per_year,2))</f>
        <v/>
      </c>
      <c r="P930" s="101"/>
      <c r="Q930" s="39">
        <f t="shared" ca="1" si="447"/>
        <v>0</v>
      </c>
      <c r="R930" s="332"/>
      <c r="S930" s="37" t="str">
        <f t="shared" ca="1" si="437"/>
        <v/>
      </c>
      <c r="T930" s="41" t="str">
        <f t="shared" ca="1" si="438"/>
        <v/>
      </c>
      <c r="U930" s="39" t="str">
        <f t="shared" si="427"/>
        <v/>
      </c>
      <c r="V930" s="39" t="str">
        <f t="shared" ca="1" si="448"/>
        <v/>
      </c>
      <c r="W930" s="39">
        <f t="shared" ca="1" si="428"/>
        <v>0</v>
      </c>
      <c r="X930" s="40"/>
      <c r="Y930" s="39">
        <f t="shared" ca="1" si="449"/>
        <v>0</v>
      </c>
      <c r="Z930" s="327"/>
      <c r="AA930" s="37" t="str">
        <f t="shared" ca="1" si="439"/>
        <v/>
      </c>
      <c r="AB930" s="41" t="str">
        <f t="shared" ca="1" si="440"/>
        <v/>
      </c>
      <c r="AC930" s="39" t="str">
        <f t="shared" si="429"/>
        <v/>
      </c>
      <c r="AD930" s="39" t="str">
        <f t="shared" ca="1" si="450"/>
        <v/>
      </c>
      <c r="AE930" s="39" t="str">
        <f t="shared" ca="1" si="441"/>
        <v/>
      </c>
      <c r="AF930" s="40"/>
      <c r="AG930" s="39">
        <f t="shared" ca="1" si="451"/>
        <v>0</v>
      </c>
      <c r="AH930" s="339"/>
      <c r="AI930" s="37" t="str">
        <f t="shared" ca="1" si="442"/>
        <v/>
      </c>
      <c r="AJ930" s="41" t="str">
        <f t="shared" ca="1" si="443"/>
        <v/>
      </c>
      <c r="AK930" s="39" t="str">
        <f t="shared" si="430"/>
        <v/>
      </c>
      <c r="AL930" s="39" t="str">
        <f t="shared" ca="1" si="452"/>
        <v/>
      </c>
      <c r="AM930" s="39" t="str">
        <f t="shared" ca="1" si="444"/>
        <v/>
      </c>
      <c r="AN930" s="40"/>
      <c r="AO930" s="39">
        <f t="shared" ca="1" si="453"/>
        <v>0</v>
      </c>
      <c r="AP930" s="339"/>
      <c r="AW930" s="329"/>
      <c r="BI930" s="329"/>
      <c r="BJ930" s="329"/>
      <c r="BK930" s="329"/>
      <c r="BL930" s="329"/>
      <c r="BM930" s="329"/>
      <c r="BN930" s="329"/>
      <c r="BO930" s="329"/>
      <c r="BP930" s="329"/>
      <c r="BQ930" s="329"/>
      <c r="BR930" s="329"/>
      <c r="BS930" s="329"/>
      <c r="BT930" s="329"/>
      <c r="BU930" s="329"/>
      <c r="BV930" s="329"/>
      <c r="BW930" s="325"/>
      <c r="BX930" s="325"/>
      <c r="BY930" s="325"/>
      <c r="BZ930" s="325"/>
      <c r="CA930" s="325"/>
      <c r="CB930" s="325"/>
      <c r="CC930" s="325"/>
      <c r="CD930" s="325"/>
      <c r="CE930" s="325"/>
      <c r="CF930" s="325"/>
      <c r="CG930" s="325"/>
      <c r="CH930" s="325"/>
      <c r="CI930" s="325"/>
      <c r="CJ930" s="325"/>
      <c r="CK930" s="325"/>
      <c r="CL930" s="325"/>
      <c r="CM930" s="325"/>
      <c r="CN930" s="325"/>
      <c r="CO930" s="325"/>
      <c r="CP930" s="325"/>
      <c r="CQ930" s="325"/>
      <c r="CR930" s="325"/>
      <c r="CS930" s="325"/>
      <c r="CT930" s="325"/>
      <c r="CU930" s="325"/>
      <c r="CV930" s="325"/>
      <c r="CW930" s="325"/>
      <c r="CX930" s="325"/>
    </row>
    <row r="931" spans="1:102" s="36" customFormat="1" ht="15" hidden="1" customHeight="1">
      <c r="A931" s="329"/>
      <c r="B931" s="37" t="str">
        <f t="shared" ca="1" si="431"/>
        <v/>
      </c>
      <c r="C931" s="41" t="str">
        <f t="shared" ca="1" si="432"/>
        <v/>
      </c>
      <c r="D931" s="39" t="str">
        <f t="shared" ca="1" si="433"/>
        <v/>
      </c>
      <c r="E931" s="39" t="str">
        <f t="shared" ca="1" si="445"/>
        <v/>
      </c>
      <c r="F931" s="39" t="str">
        <f t="shared" ca="1" si="434"/>
        <v/>
      </c>
      <c r="G931" s="101"/>
      <c r="H931" s="39">
        <f t="shared" ca="1" si="425"/>
        <v>0</v>
      </c>
      <c r="J931" s="332"/>
      <c r="K931" s="37" t="str">
        <f t="shared" ca="1" si="435"/>
        <v/>
      </c>
      <c r="L931" s="41" t="str">
        <f t="shared" ca="1" si="436"/>
        <v/>
      </c>
      <c r="M931" s="39" t="str">
        <f t="shared" si="426"/>
        <v/>
      </c>
      <c r="N931" s="39" t="str">
        <f t="shared" ca="1" si="446"/>
        <v/>
      </c>
      <c r="O931" s="39">
        <f ca="1">ROUND(Q930*$O$5/payments_per_year,2)</f>
        <v>0</v>
      </c>
      <c r="P931" s="101"/>
      <c r="Q931" s="39">
        <f t="shared" ca="1" si="447"/>
        <v>0</v>
      </c>
      <c r="R931" s="332"/>
      <c r="S931" s="37" t="str">
        <f t="shared" ca="1" si="437"/>
        <v/>
      </c>
      <c r="T931" s="41" t="str">
        <f t="shared" ca="1" si="438"/>
        <v/>
      </c>
      <c r="U931" s="39" t="str">
        <f t="shared" si="427"/>
        <v/>
      </c>
      <c r="V931" s="39" t="str">
        <f t="shared" ca="1" si="448"/>
        <v/>
      </c>
      <c r="W931" s="39">
        <f t="shared" ca="1" si="428"/>
        <v>0</v>
      </c>
      <c r="X931" s="40"/>
      <c r="Y931" s="39">
        <f t="shared" ca="1" si="449"/>
        <v>0</v>
      </c>
      <c r="Z931" s="327"/>
      <c r="AA931" s="37" t="str">
        <f t="shared" ca="1" si="439"/>
        <v/>
      </c>
      <c r="AB931" s="41" t="str">
        <f t="shared" ca="1" si="440"/>
        <v/>
      </c>
      <c r="AC931" s="39" t="str">
        <f t="shared" si="429"/>
        <v/>
      </c>
      <c r="AD931" s="39" t="str">
        <f t="shared" ca="1" si="450"/>
        <v/>
      </c>
      <c r="AE931" s="39" t="str">
        <f t="shared" ca="1" si="441"/>
        <v/>
      </c>
      <c r="AF931" s="40"/>
      <c r="AG931" s="39">
        <f t="shared" ca="1" si="451"/>
        <v>0</v>
      </c>
      <c r="AH931" s="339"/>
      <c r="AI931" s="37" t="str">
        <f t="shared" ca="1" si="442"/>
        <v/>
      </c>
      <c r="AJ931" s="41" t="str">
        <f t="shared" ca="1" si="443"/>
        <v/>
      </c>
      <c r="AK931" s="39" t="str">
        <f t="shared" si="430"/>
        <v/>
      </c>
      <c r="AL931" s="39" t="str">
        <f t="shared" ca="1" si="452"/>
        <v/>
      </c>
      <c r="AM931" s="39" t="str">
        <f t="shared" ca="1" si="444"/>
        <v/>
      </c>
      <c r="AN931" s="40"/>
      <c r="AO931" s="39">
        <f t="shared" ca="1" si="453"/>
        <v>0</v>
      </c>
      <c r="AP931" s="339"/>
      <c r="AW931" s="329"/>
      <c r="BI931" s="329"/>
      <c r="BJ931" s="329"/>
      <c r="BK931" s="329"/>
      <c r="BL931" s="329"/>
      <c r="BM931" s="329"/>
      <c r="BN931" s="329"/>
      <c r="BO931" s="329"/>
      <c r="BP931" s="329"/>
      <c r="BQ931" s="329"/>
      <c r="BR931" s="329"/>
      <c r="BS931" s="329"/>
      <c r="BT931" s="329"/>
      <c r="BU931" s="329"/>
      <c r="BV931" s="329"/>
      <c r="BW931" s="325"/>
      <c r="BX931" s="325"/>
      <c r="BY931" s="325"/>
      <c r="BZ931" s="325"/>
      <c r="CA931" s="325"/>
      <c r="CB931" s="325"/>
      <c r="CC931" s="325"/>
      <c r="CD931" s="325"/>
      <c r="CE931" s="325"/>
      <c r="CF931" s="325"/>
      <c r="CG931" s="325"/>
      <c r="CH931" s="325"/>
      <c r="CI931" s="325"/>
      <c r="CJ931" s="325"/>
      <c r="CK931" s="325"/>
      <c r="CL931" s="325"/>
      <c r="CM931" s="325"/>
      <c r="CN931" s="325"/>
      <c r="CO931" s="325"/>
      <c r="CP931" s="325"/>
      <c r="CQ931" s="325"/>
      <c r="CR931" s="325"/>
      <c r="CS931" s="325"/>
      <c r="CT931" s="325"/>
      <c r="CU931" s="325"/>
      <c r="CV931" s="325"/>
      <c r="CW931" s="325"/>
      <c r="CX931" s="325"/>
    </row>
    <row r="932" spans="1:102" s="36" customFormat="1" ht="15" hidden="1" customHeight="1">
      <c r="A932" s="329"/>
      <c r="B932" s="37" t="str">
        <f t="shared" ca="1" si="431"/>
        <v/>
      </c>
      <c r="C932" s="41" t="str">
        <f t="shared" ca="1" si="432"/>
        <v/>
      </c>
      <c r="D932" s="39" t="str">
        <f t="shared" ca="1" si="433"/>
        <v/>
      </c>
      <c r="E932" s="39" t="str">
        <f t="shared" ca="1" si="445"/>
        <v/>
      </c>
      <c r="F932" s="39" t="str">
        <f t="shared" ca="1" si="434"/>
        <v/>
      </c>
      <c r="G932" s="101"/>
      <c r="H932" s="39">
        <f t="shared" ca="1" si="425"/>
        <v>0</v>
      </c>
      <c r="J932" s="332"/>
      <c r="K932" s="37" t="str">
        <f t="shared" ca="1" si="435"/>
        <v/>
      </c>
      <c r="L932" s="41" t="str">
        <f t="shared" ca="1" si="436"/>
        <v/>
      </c>
      <c r="M932" s="39" t="str">
        <f t="shared" si="426"/>
        <v/>
      </c>
      <c r="N932" s="39" t="str">
        <f t="shared" ca="1" si="446"/>
        <v/>
      </c>
      <c r="O932" s="39" t="str">
        <f ca="1">IF(L932="","",ROUND(Q931*$O$5/payments_per_year,2))</f>
        <v/>
      </c>
      <c r="P932" s="101"/>
      <c r="Q932" s="39">
        <f t="shared" ca="1" si="447"/>
        <v>0</v>
      </c>
      <c r="R932" s="332"/>
      <c r="S932" s="37" t="str">
        <f t="shared" ca="1" si="437"/>
        <v/>
      </c>
      <c r="T932" s="41" t="str">
        <f t="shared" ca="1" si="438"/>
        <v/>
      </c>
      <c r="U932" s="39" t="str">
        <f t="shared" si="427"/>
        <v/>
      </c>
      <c r="V932" s="39" t="str">
        <f t="shared" ca="1" si="448"/>
        <v/>
      </c>
      <c r="W932" s="39">
        <f t="shared" ca="1" si="428"/>
        <v>0</v>
      </c>
      <c r="X932" s="40"/>
      <c r="Y932" s="39">
        <f t="shared" ca="1" si="449"/>
        <v>0</v>
      </c>
      <c r="Z932" s="327"/>
      <c r="AA932" s="37" t="str">
        <f t="shared" ca="1" si="439"/>
        <v/>
      </c>
      <c r="AB932" s="41" t="str">
        <f t="shared" ca="1" si="440"/>
        <v/>
      </c>
      <c r="AC932" s="39" t="str">
        <f t="shared" si="429"/>
        <v/>
      </c>
      <c r="AD932" s="39" t="str">
        <f t="shared" ca="1" si="450"/>
        <v/>
      </c>
      <c r="AE932" s="39" t="str">
        <f t="shared" ca="1" si="441"/>
        <v/>
      </c>
      <c r="AF932" s="40"/>
      <c r="AG932" s="39">
        <f t="shared" ca="1" si="451"/>
        <v>0</v>
      </c>
      <c r="AH932" s="339"/>
      <c r="AI932" s="37" t="str">
        <f t="shared" ca="1" si="442"/>
        <v/>
      </c>
      <c r="AJ932" s="41" t="str">
        <f t="shared" ca="1" si="443"/>
        <v/>
      </c>
      <c r="AK932" s="39" t="str">
        <f t="shared" si="430"/>
        <v/>
      </c>
      <c r="AL932" s="39" t="str">
        <f t="shared" ca="1" si="452"/>
        <v/>
      </c>
      <c r="AM932" s="39" t="str">
        <f t="shared" ca="1" si="444"/>
        <v/>
      </c>
      <c r="AN932" s="40"/>
      <c r="AO932" s="39">
        <f t="shared" ca="1" si="453"/>
        <v>0</v>
      </c>
      <c r="AP932" s="339"/>
      <c r="AW932" s="329"/>
      <c r="BI932" s="329"/>
      <c r="BJ932" s="329"/>
      <c r="BK932" s="329"/>
      <c r="BL932" s="329"/>
      <c r="BM932" s="329"/>
      <c r="BN932" s="329"/>
      <c r="BO932" s="329"/>
      <c r="BP932" s="329"/>
      <c r="BQ932" s="329"/>
      <c r="BR932" s="329"/>
      <c r="BS932" s="329"/>
      <c r="BT932" s="329"/>
      <c r="BU932" s="329"/>
      <c r="BV932" s="329"/>
      <c r="BW932" s="325"/>
      <c r="BX932" s="325"/>
      <c r="BY932" s="325"/>
      <c r="BZ932" s="325"/>
      <c r="CA932" s="325"/>
      <c r="CB932" s="325"/>
      <c r="CC932" s="325"/>
      <c r="CD932" s="325"/>
      <c r="CE932" s="325"/>
      <c r="CF932" s="325"/>
      <c r="CG932" s="325"/>
      <c r="CH932" s="325"/>
      <c r="CI932" s="325"/>
      <c r="CJ932" s="325"/>
      <c r="CK932" s="325"/>
      <c r="CL932" s="325"/>
      <c r="CM932" s="325"/>
      <c r="CN932" s="325"/>
      <c r="CO932" s="325"/>
      <c r="CP932" s="325"/>
      <c r="CQ932" s="325"/>
      <c r="CR932" s="325"/>
      <c r="CS932" s="325"/>
      <c r="CT932" s="325"/>
      <c r="CU932" s="325"/>
      <c r="CV932" s="325"/>
      <c r="CW932" s="325"/>
      <c r="CX932" s="325"/>
    </row>
    <row r="933" spans="1:102" s="36" customFormat="1" ht="15" hidden="1" customHeight="1">
      <c r="A933" s="329"/>
      <c r="B933" s="37" t="str">
        <f t="shared" ca="1" si="431"/>
        <v/>
      </c>
      <c r="C933" s="41" t="str">
        <f t="shared" ca="1" si="432"/>
        <v/>
      </c>
      <c r="D933" s="39" t="str">
        <f t="shared" ca="1" si="433"/>
        <v/>
      </c>
      <c r="E933" s="39" t="str">
        <f t="shared" ca="1" si="445"/>
        <v/>
      </c>
      <c r="F933" s="39" t="str">
        <f t="shared" ca="1" si="434"/>
        <v/>
      </c>
      <c r="G933" s="101"/>
      <c r="H933" s="39">
        <f t="shared" ca="1" si="425"/>
        <v>0</v>
      </c>
      <c r="J933" s="332"/>
      <c r="K933" s="37" t="str">
        <f t="shared" ca="1" si="435"/>
        <v/>
      </c>
      <c r="L933" s="41" t="str">
        <f t="shared" ca="1" si="436"/>
        <v/>
      </c>
      <c r="M933" s="39" t="str">
        <f t="shared" si="426"/>
        <v/>
      </c>
      <c r="N933" s="39" t="str">
        <f t="shared" ca="1" si="446"/>
        <v/>
      </c>
      <c r="O933" s="39">
        <f ca="1">ROUND(Q932*$O$5/payments_per_year,2)</f>
        <v>0</v>
      </c>
      <c r="P933" s="101"/>
      <c r="Q933" s="39">
        <f t="shared" ca="1" si="447"/>
        <v>0</v>
      </c>
      <c r="R933" s="332"/>
      <c r="S933" s="37" t="str">
        <f t="shared" ca="1" si="437"/>
        <v/>
      </c>
      <c r="T933" s="41" t="str">
        <f t="shared" ca="1" si="438"/>
        <v/>
      </c>
      <c r="U933" s="39" t="str">
        <f t="shared" si="427"/>
        <v/>
      </c>
      <c r="V933" s="39" t="str">
        <f t="shared" ca="1" si="448"/>
        <v/>
      </c>
      <c r="W933" s="39">
        <f t="shared" ca="1" si="428"/>
        <v>0</v>
      </c>
      <c r="X933" s="40"/>
      <c r="Y933" s="39">
        <f t="shared" ca="1" si="449"/>
        <v>0</v>
      </c>
      <c r="Z933" s="327"/>
      <c r="AA933" s="37" t="str">
        <f t="shared" ca="1" si="439"/>
        <v/>
      </c>
      <c r="AB933" s="41" t="str">
        <f t="shared" ca="1" si="440"/>
        <v/>
      </c>
      <c r="AC933" s="39" t="str">
        <f t="shared" si="429"/>
        <v/>
      </c>
      <c r="AD933" s="39" t="str">
        <f t="shared" ca="1" si="450"/>
        <v/>
      </c>
      <c r="AE933" s="39" t="str">
        <f t="shared" ca="1" si="441"/>
        <v/>
      </c>
      <c r="AF933" s="40"/>
      <c r="AG933" s="39">
        <f t="shared" ca="1" si="451"/>
        <v>0</v>
      </c>
      <c r="AH933" s="339"/>
      <c r="AI933" s="37" t="str">
        <f t="shared" ca="1" si="442"/>
        <v/>
      </c>
      <c r="AJ933" s="41" t="str">
        <f t="shared" ca="1" si="443"/>
        <v/>
      </c>
      <c r="AK933" s="39" t="str">
        <f t="shared" si="430"/>
        <v/>
      </c>
      <c r="AL933" s="39" t="str">
        <f t="shared" ca="1" si="452"/>
        <v/>
      </c>
      <c r="AM933" s="39" t="str">
        <f t="shared" ca="1" si="444"/>
        <v/>
      </c>
      <c r="AN933" s="40"/>
      <c r="AO933" s="39">
        <f t="shared" ca="1" si="453"/>
        <v>0</v>
      </c>
      <c r="AP933" s="339"/>
      <c r="AW933" s="329"/>
      <c r="BI933" s="329"/>
      <c r="BJ933" s="329"/>
      <c r="BK933" s="329"/>
      <c r="BL933" s="329"/>
      <c r="BM933" s="329"/>
      <c r="BN933" s="329"/>
      <c r="BO933" s="329"/>
      <c r="BP933" s="329"/>
      <c r="BQ933" s="329"/>
      <c r="BR933" s="329"/>
      <c r="BS933" s="329"/>
      <c r="BT933" s="329"/>
      <c r="BU933" s="329"/>
      <c r="BV933" s="329"/>
      <c r="BW933" s="325"/>
      <c r="BX933" s="325"/>
      <c r="BY933" s="325"/>
      <c r="BZ933" s="325"/>
      <c r="CA933" s="325"/>
      <c r="CB933" s="325"/>
      <c r="CC933" s="325"/>
      <c r="CD933" s="325"/>
      <c r="CE933" s="325"/>
      <c r="CF933" s="325"/>
      <c r="CG933" s="325"/>
      <c r="CH933" s="325"/>
      <c r="CI933" s="325"/>
      <c r="CJ933" s="325"/>
      <c r="CK933" s="325"/>
      <c r="CL933" s="325"/>
      <c r="CM933" s="325"/>
      <c r="CN933" s="325"/>
      <c r="CO933" s="325"/>
      <c r="CP933" s="325"/>
      <c r="CQ933" s="325"/>
      <c r="CR933" s="325"/>
      <c r="CS933" s="325"/>
      <c r="CT933" s="325"/>
      <c r="CU933" s="325"/>
      <c r="CV933" s="325"/>
      <c r="CW933" s="325"/>
      <c r="CX933" s="325"/>
    </row>
    <row r="934" spans="1:102" s="36" customFormat="1" ht="15" hidden="1" customHeight="1">
      <c r="A934" s="329"/>
      <c r="B934" s="37" t="str">
        <f t="shared" ca="1" si="431"/>
        <v/>
      </c>
      <c r="C934" s="41" t="str">
        <f t="shared" ca="1" si="432"/>
        <v/>
      </c>
      <c r="D934" s="39" t="str">
        <f t="shared" ca="1" si="433"/>
        <v/>
      </c>
      <c r="E934" s="39" t="str">
        <f t="shared" ca="1" si="445"/>
        <v/>
      </c>
      <c r="F934" s="39" t="str">
        <f t="shared" ca="1" si="434"/>
        <v/>
      </c>
      <c r="G934" s="101"/>
      <c r="H934" s="39">
        <f t="shared" ca="1" si="425"/>
        <v>0</v>
      </c>
      <c r="J934" s="332"/>
      <c r="K934" s="37" t="str">
        <f t="shared" ca="1" si="435"/>
        <v/>
      </c>
      <c r="L934" s="41" t="str">
        <f t="shared" ca="1" si="436"/>
        <v/>
      </c>
      <c r="M934" s="39" t="str">
        <f t="shared" si="426"/>
        <v/>
      </c>
      <c r="N934" s="39" t="str">
        <f t="shared" ca="1" si="446"/>
        <v/>
      </c>
      <c r="O934" s="39" t="str">
        <f ca="1">IF(L934="","",ROUND(Q933*$O$5/payments_per_year,2))</f>
        <v/>
      </c>
      <c r="P934" s="101"/>
      <c r="Q934" s="39">
        <f t="shared" ca="1" si="447"/>
        <v>0</v>
      </c>
      <c r="R934" s="332"/>
      <c r="S934" s="37" t="str">
        <f t="shared" ca="1" si="437"/>
        <v/>
      </c>
      <c r="T934" s="41" t="str">
        <f t="shared" ca="1" si="438"/>
        <v/>
      </c>
      <c r="U934" s="39" t="str">
        <f t="shared" si="427"/>
        <v/>
      </c>
      <c r="V934" s="39" t="str">
        <f t="shared" ca="1" si="448"/>
        <v/>
      </c>
      <c r="W934" s="39">
        <f t="shared" ca="1" si="428"/>
        <v>0</v>
      </c>
      <c r="X934" s="40"/>
      <c r="Y934" s="39">
        <f t="shared" ca="1" si="449"/>
        <v>0</v>
      </c>
      <c r="Z934" s="327"/>
      <c r="AA934" s="37" t="str">
        <f t="shared" ca="1" si="439"/>
        <v/>
      </c>
      <c r="AB934" s="41" t="str">
        <f t="shared" ca="1" si="440"/>
        <v/>
      </c>
      <c r="AC934" s="39" t="str">
        <f t="shared" si="429"/>
        <v/>
      </c>
      <c r="AD934" s="39" t="str">
        <f t="shared" ca="1" si="450"/>
        <v/>
      </c>
      <c r="AE934" s="39" t="str">
        <f t="shared" ca="1" si="441"/>
        <v/>
      </c>
      <c r="AF934" s="40"/>
      <c r="AG934" s="39">
        <f t="shared" ca="1" si="451"/>
        <v>0</v>
      </c>
      <c r="AH934" s="339"/>
      <c r="AI934" s="37" t="str">
        <f t="shared" ca="1" si="442"/>
        <v/>
      </c>
      <c r="AJ934" s="41" t="str">
        <f t="shared" ca="1" si="443"/>
        <v/>
      </c>
      <c r="AK934" s="39" t="str">
        <f t="shared" si="430"/>
        <v/>
      </c>
      <c r="AL934" s="39" t="str">
        <f t="shared" ca="1" si="452"/>
        <v/>
      </c>
      <c r="AM934" s="39" t="str">
        <f t="shared" ca="1" si="444"/>
        <v/>
      </c>
      <c r="AN934" s="40"/>
      <c r="AO934" s="39">
        <f t="shared" ca="1" si="453"/>
        <v>0</v>
      </c>
      <c r="AP934" s="339"/>
      <c r="AW934" s="329"/>
      <c r="BI934" s="329"/>
      <c r="BJ934" s="329"/>
      <c r="BK934" s="329"/>
      <c r="BL934" s="329"/>
      <c r="BM934" s="329"/>
      <c r="BN934" s="329"/>
      <c r="BO934" s="329"/>
      <c r="BP934" s="329"/>
      <c r="BQ934" s="329"/>
      <c r="BR934" s="329"/>
      <c r="BS934" s="329"/>
      <c r="BT934" s="329"/>
      <c r="BU934" s="329"/>
      <c r="BV934" s="329"/>
      <c r="BW934" s="325"/>
      <c r="BX934" s="325"/>
      <c r="BY934" s="325"/>
      <c r="BZ934" s="325"/>
      <c r="CA934" s="325"/>
      <c r="CB934" s="325"/>
      <c r="CC934" s="325"/>
      <c r="CD934" s="325"/>
      <c r="CE934" s="325"/>
      <c r="CF934" s="325"/>
      <c r="CG934" s="325"/>
      <c r="CH934" s="325"/>
      <c r="CI934" s="325"/>
      <c r="CJ934" s="325"/>
      <c r="CK934" s="325"/>
      <c r="CL934" s="325"/>
      <c r="CM934" s="325"/>
      <c r="CN934" s="325"/>
      <c r="CO934" s="325"/>
      <c r="CP934" s="325"/>
      <c r="CQ934" s="325"/>
      <c r="CR934" s="325"/>
      <c r="CS934" s="325"/>
      <c r="CT934" s="325"/>
      <c r="CU934" s="325"/>
      <c r="CV934" s="325"/>
      <c r="CW934" s="325"/>
      <c r="CX934" s="325"/>
    </row>
    <row r="935" spans="1:102" s="36" customFormat="1" ht="15" hidden="1" customHeight="1">
      <c r="A935" s="329"/>
      <c r="B935" s="37" t="str">
        <f t="shared" ca="1" si="431"/>
        <v/>
      </c>
      <c r="C935" s="41" t="str">
        <f t="shared" ca="1" si="432"/>
        <v/>
      </c>
      <c r="D935" s="39" t="str">
        <f t="shared" ca="1" si="433"/>
        <v/>
      </c>
      <c r="E935" s="39" t="str">
        <f t="shared" ca="1" si="445"/>
        <v/>
      </c>
      <c r="F935" s="39" t="str">
        <f t="shared" ca="1" si="434"/>
        <v/>
      </c>
      <c r="G935" s="101"/>
      <c r="H935" s="39">
        <f t="shared" ca="1" si="425"/>
        <v>0</v>
      </c>
      <c r="J935" s="332"/>
      <c r="K935" s="37" t="str">
        <f t="shared" ca="1" si="435"/>
        <v/>
      </c>
      <c r="L935" s="41" t="str">
        <f t="shared" ca="1" si="436"/>
        <v/>
      </c>
      <c r="M935" s="39" t="str">
        <f t="shared" si="426"/>
        <v/>
      </c>
      <c r="N935" s="39" t="str">
        <f t="shared" ca="1" si="446"/>
        <v/>
      </c>
      <c r="O935" s="39">
        <f ca="1">ROUND(Q934*$O$5/payments_per_year,2)</f>
        <v>0</v>
      </c>
      <c r="P935" s="101"/>
      <c r="Q935" s="39">
        <f t="shared" ca="1" si="447"/>
        <v>0</v>
      </c>
      <c r="R935" s="332"/>
      <c r="S935" s="37" t="str">
        <f t="shared" ca="1" si="437"/>
        <v/>
      </c>
      <c r="T935" s="41" t="str">
        <f t="shared" ca="1" si="438"/>
        <v/>
      </c>
      <c r="U935" s="39" t="str">
        <f t="shared" si="427"/>
        <v/>
      </c>
      <c r="V935" s="39" t="str">
        <f t="shared" ca="1" si="448"/>
        <v/>
      </c>
      <c r="W935" s="39">
        <f t="shared" ca="1" si="428"/>
        <v>0</v>
      </c>
      <c r="X935" s="40"/>
      <c r="Y935" s="39">
        <f t="shared" ca="1" si="449"/>
        <v>0</v>
      </c>
      <c r="Z935" s="327"/>
      <c r="AA935" s="37" t="str">
        <f t="shared" ca="1" si="439"/>
        <v/>
      </c>
      <c r="AB935" s="41" t="str">
        <f t="shared" ca="1" si="440"/>
        <v/>
      </c>
      <c r="AC935" s="39" t="str">
        <f t="shared" si="429"/>
        <v/>
      </c>
      <c r="AD935" s="39" t="str">
        <f t="shared" ca="1" si="450"/>
        <v/>
      </c>
      <c r="AE935" s="39" t="str">
        <f t="shared" ca="1" si="441"/>
        <v/>
      </c>
      <c r="AF935" s="40"/>
      <c r="AG935" s="39">
        <f t="shared" ca="1" si="451"/>
        <v>0</v>
      </c>
      <c r="AH935" s="339"/>
      <c r="AI935" s="37" t="str">
        <f t="shared" ca="1" si="442"/>
        <v/>
      </c>
      <c r="AJ935" s="41" t="str">
        <f t="shared" ca="1" si="443"/>
        <v/>
      </c>
      <c r="AK935" s="39" t="str">
        <f t="shared" si="430"/>
        <v/>
      </c>
      <c r="AL935" s="39" t="str">
        <f t="shared" ca="1" si="452"/>
        <v/>
      </c>
      <c r="AM935" s="39" t="str">
        <f t="shared" ca="1" si="444"/>
        <v/>
      </c>
      <c r="AN935" s="40"/>
      <c r="AO935" s="39">
        <f t="shared" ca="1" si="453"/>
        <v>0</v>
      </c>
      <c r="AP935" s="339"/>
      <c r="AW935" s="329"/>
      <c r="BI935" s="329"/>
      <c r="BJ935" s="329"/>
      <c r="BK935" s="329"/>
      <c r="BL935" s="329"/>
      <c r="BM935" s="329"/>
      <c r="BN935" s="329"/>
      <c r="BO935" s="329"/>
      <c r="BP935" s="329"/>
      <c r="BQ935" s="329"/>
      <c r="BR935" s="329"/>
      <c r="BS935" s="329"/>
      <c r="BT935" s="329"/>
      <c r="BU935" s="329"/>
      <c r="BV935" s="329"/>
      <c r="BW935" s="325"/>
      <c r="BX935" s="325"/>
      <c r="BY935" s="325"/>
      <c r="BZ935" s="325"/>
      <c r="CA935" s="325"/>
      <c r="CB935" s="325"/>
      <c r="CC935" s="325"/>
      <c r="CD935" s="325"/>
      <c r="CE935" s="325"/>
      <c r="CF935" s="325"/>
      <c r="CG935" s="325"/>
      <c r="CH935" s="325"/>
      <c r="CI935" s="325"/>
      <c r="CJ935" s="325"/>
      <c r="CK935" s="325"/>
      <c r="CL935" s="325"/>
      <c r="CM935" s="325"/>
      <c r="CN935" s="325"/>
      <c r="CO935" s="325"/>
      <c r="CP935" s="325"/>
      <c r="CQ935" s="325"/>
      <c r="CR935" s="325"/>
      <c r="CS935" s="325"/>
      <c r="CT935" s="325"/>
      <c r="CU935" s="325"/>
      <c r="CV935" s="325"/>
      <c r="CW935" s="325"/>
      <c r="CX935" s="325"/>
    </row>
    <row r="936" spans="1:102" s="36" customFormat="1" ht="15" hidden="1" customHeight="1">
      <c r="A936" s="329"/>
      <c r="B936" s="37" t="str">
        <f t="shared" ca="1" si="431"/>
        <v/>
      </c>
      <c r="C936" s="41" t="str">
        <f t="shared" ca="1" si="432"/>
        <v/>
      </c>
      <c r="D936" s="39" t="str">
        <f t="shared" ca="1" si="433"/>
        <v/>
      </c>
      <c r="E936" s="39" t="str">
        <f t="shared" ca="1" si="445"/>
        <v/>
      </c>
      <c r="F936" s="39" t="str">
        <f t="shared" ca="1" si="434"/>
        <v/>
      </c>
      <c r="G936" s="101"/>
      <c r="H936" s="39">
        <f t="shared" ca="1" si="425"/>
        <v>0</v>
      </c>
      <c r="J936" s="332"/>
      <c r="K936" s="37" t="str">
        <f t="shared" ca="1" si="435"/>
        <v/>
      </c>
      <c r="L936" s="41" t="str">
        <f t="shared" ca="1" si="436"/>
        <v/>
      </c>
      <c r="M936" s="39" t="str">
        <f t="shared" si="426"/>
        <v/>
      </c>
      <c r="N936" s="39" t="str">
        <f t="shared" ca="1" si="446"/>
        <v/>
      </c>
      <c r="O936" s="39" t="str">
        <f ca="1">IF(L936="","",ROUND(Q935*$O$5/payments_per_year,2))</f>
        <v/>
      </c>
      <c r="P936" s="101"/>
      <c r="Q936" s="39">
        <f t="shared" ca="1" si="447"/>
        <v>0</v>
      </c>
      <c r="R936" s="332"/>
      <c r="S936" s="37" t="str">
        <f t="shared" ca="1" si="437"/>
        <v/>
      </c>
      <c r="T936" s="41" t="str">
        <f t="shared" ca="1" si="438"/>
        <v/>
      </c>
      <c r="U936" s="39" t="str">
        <f t="shared" si="427"/>
        <v/>
      </c>
      <c r="V936" s="39" t="str">
        <f t="shared" ca="1" si="448"/>
        <v/>
      </c>
      <c r="W936" s="39">
        <f t="shared" ca="1" si="428"/>
        <v>0</v>
      </c>
      <c r="X936" s="40"/>
      <c r="Y936" s="39">
        <f t="shared" ca="1" si="449"/>
        <v>0</v>
      </c>
      <c r="Z936" s="327"/>
      <c r="AA936" s="37" t="str">
        <f t="shared" ca="1" si="439"/>
        <v/>
      </c>
      <c r="AB936" s="41" t="str">
        <f t="shared" ca="1" si="440"/>
        <v/>
      </c>
      <c r="AC936" s="39" t="str">
        <f t="shared" si="429"/>
        <v/>
      </c>
      <c r="AD936" s="39" t="str">
        <f t="shared" ca="1" si="450"/>
        <v/>
      </c>
      <c r="AE936" s="39" t="str">
        <f t="shared" ca="1" si="441"/>
        <v/>
      </c>
      <c r="AF936" s="40"/>
      <c r="AG936" s="39">
        <f t="shared" ca="1" si="451"/>
        <v>0</v>
      </c>
      <c r="AH936" s="339"/>
      <c r="AI936" s="37" t="str">
        <f t="shared" ca="1" si="442"/>
        <v/>
      </c>
      <c r="AJ936" s="41" t="str">
        <f t="shared" ca="1" si="443"/>
        <v/>
      </c>
      <c r="AK936" s="39" t="str">
        <f t="shared" si="430"/>
        <v/>
      </c>
      <c r="AL936" s="39" t="str">
        <f t="shared" ca="1" si="452"/>
        <v/>
      </c>
      <c r="AM936" s="39" t="str">
        <f t="shared" ca="1" si="444"/>
        <v/>
      </c>
      <c r="AN936" s="40"/>
      <c r="AO936" s="39">
        <f t="shared" ca="1" si="453"/>
        <v>0</v>
      </c>
      <c r="AP936" s="339"/>
      <c r="AW936" s="329"/>
      <c r="BI936" s="329"/>
      <c r="BJ936" s="329"/>
      <c r="BK936" s="329"/>
      <c r="BL936" s="329"/>
      <c r="BM936" s="329"/>
      <c r="BN936" s="329"/>
      <c r="BO936" s="329"/>
      <c r="BP936" s="329"/>
      <c r="BQ936" s="329"/>
      <c r="BR936" s="329"/>
      <c r="BS936" s="329"/>
      <c r="BT936" s="329"/>
      <c r="BU936" s="329"/>
      <c r="BV936" s="329"/>
      <c r="BW936" s="325"/>
      <c r="BX936" s="325"/>
      <c r="BY936" s="325"/>
      <c r="BZ936" s="325"/>
      <c r="CA936" s="325"/>
      <c r="CB936" s="325"/>
      <c r="CC936" s="325"/>
      <c r="CD936" s="325"/>
      <c r="CE936" s="325"/>
      <c r="CF936" s="325"/>
      <c r="CG936" s="325"/>
      <c r="CH936" s="325"/>
      <c r="CI936" s="325"/>
      <c r="CJ936" s="325"/>
      <c r="CK936" s="325"/>
      <c r="CL936" s="325"/>
      <c r="CM936" s="325"/>
      <c r="CN936" s="325"/>
      <c r="CO936" s="325"/>
      <c r="CP936" s="325"/>
      <c r="CQ936" s="325"/>
      <c r="CR936" s="325"/>
      <c r="CS936" s="325"/>
      <c r="CT936" s="325"/>
      <c r="CU936" s="325"/>
      <c r="CV936" s="325"/>
      <c r="CW936" s="325"/>
      <c r="CX936" s="325"/>
    </row>
    <row r="937" spans="1:102" s="36" customFormat="1" ht="15" hidden="1" customHeight="1">
      <c r="A937" s="329"/>
      <c r="B937" s="37" t="str">
        <f t="shared" ca="1" si="431"/>
        <v/>
      </c>
      <c r="C937" s="41" t="str">
        <f t="shared" ca="1" si="432"/>
        <v/>
      </c>
      <c r="D937" s="39" t="str">
        <f t="shared" ca="1" si="433"/>
        <v/>
      </c>
      <c r="E937" s="39" t="str">
        <f t="shared" ca="1" si="445"/>
        <v/>
      </c>
      <c r="F937" s="39" t="str">
        <f t="shared" ca="1" si="434"/>
        <v/>
      </c>
      <c r="G937" s="101"/>
      <c r="H937" s="39">
        <f t="shared" ca="1" si="425"/>
        <v>0</v>
      </c>
      <c r="J937" s="332"/>
      <c r="K937" s="37" t="str">
        <f t="shared" ca="1" si="435"/>
        <v/>
      </c>
      <c r="L937" s="41" t="str">
        <f t="shared" ca="1" si="436"/>
        <v/>
      </c>
      <c r="M937" s="39" t="str">
        <f t="shared" si="426"/>
        <v/>
      </c>
      <c r="N937" s="39" t="str">
        <f t="shared" ca="1" si="446"/>
        <v/>
      </c>
      <c r="O937" s="39">
        <f ca="1">ROUND(Q936*$O$5/payments_per_year,2)</f>
        <v>0</v>
      </c>
      <c r="P937" s="101"/>
      <c r="Q937" s="39">
        <f t="shared" ca="1" si="447"/>
        <v>0</v>
      </c>
      <c r="R937" s="332"/>
      <c r="S937" s="37" t="str">
        <f t="shared" ca="1" si="437"/>
        <v/>
      </c>
      <c r="T937" s="41" t="str">
        <f t="shared" ca="1" si="438"/>
        <v/>
      </c>
      <c r="U937" s="39" t="str">
        <f t="shared" si="427"/>
        <v/>
      </c>
      <c r="V937" s="39" t="str">
        <f t="shared" ca="1" si="448"/>
        <v/>
      </c>
      <c r="W937" s="39">
        <f t="shared" ca="1" si="428"/>
        <v>0</v>
      </c>
      <c r="X937" s="40"/>
      <c r="Y937" s="39">
        <f t="shared" ca="1" si="449"/>
        <v>0</v>
      </c>
      <c r="Z937" s="327"/>
      <c r="AA937" s="37" t="str">
        <f t="shared" ca="1" si="439"/>
        <v/>
      </c>
      <c r="AB937" s="41" t="str">
        <f t="shared" ca="1" si="440"/>
        <v/>
      </c>
      <c r="AC937" s="39" t="str">
        <f t="shared" si="429"/>
        <v/>
      </c>
      <c r="AD937" s="39" t="str">
        <f t="shared" ca="1" si="450"/>
        <v/>
      </c>
      <c r="AE937" s="39" t="str">
        <f t="shared" ca="1" si="441"/>
        <v/>
      </c>
      <c r="AF937" s="40"/>
      <c r="AG937" s="39">
        <f t="shared" ca="1" si="451"/>
        <v>0</v>
      </c>
      <c r="AH937" s="339"/>
      <c r="AI937" s="37" t="str">
        <f t="shared" ca="1" si="442"/>
        <v/>
      </c>
      <c r="AJ937" s="41" t="str">
        <f t="shared" ca="1" si="443"/>
        <v/>
      </c>
      <c r="AK937" s="39" t="str">
        <f t="shared" si="430"/>
        <v/>
      </c>
      <c r="AL937" s="39" t="str">
        <f t="shared" ca="1" si="452"/>
        <v/>
      </c>
      <c r="AM937" s="39" t="str">
        <f t="shared" ca="1" si="444"/>
        <v/>
      </c>
      <c r="AN937" s="40"/>
      <c r="AO937" s="39">
        <f t="shared" ca="1" si="453"/>
        <v>0</v>
      </c>
      <c r="AP937" s="339"/>
      <c r="AW937" s="329"/>
      <c r="BI937" s="329"/>
      <c r="BJ937" s="329"/>
      <c r="BK937" s="329"/>
      <c r="BL937" s="329"/>
      <c r="BM937" s="329"/>
      <c r="BN937" s="329"/>
      <c r="BO937" s="329"/>
      <c r="BP937" s="329"/>
      <c r="BQ937" s="329"/>
      <c r="BR937" s="329"/>
      <c r="BS937" s="329"/>
      <c r="BT937" s="329"/>
      <c r="BU937" s="329"/>
      <c r="BV937" s="329"/>
      <c r="BW937" s="325"/>
      <c r="BX937" s="325"/>
      <c r="BY937" s="325"/>
      <c r="BZ937" s="325"/>
      <c r="CA937" s="325"/>
      <c r="CB937" s="325"/>
      <c r="CC937" s="325"/>
      <c r="CD937" s="325"/>
      <c r="CE937" s="325"/>
      <c r="CF937" s="325"/>
      <c r="CG937" s="325"/>
      <c r="CH937" s="325"/>
      <c r="CI937" s="325"/>
      <c r="CJ937" s="325"/>
      <c r="CK937" s="325"/>
      <c r="CL937" s="325"/>
      <c r="CM937" s="325"/>
      <c r="CN937" s="325"/>
      <c r="CO937" s="325"/>
      <c r="CP937" s="325"/>
      <c r="CQ937" s="325"/>
      <c r="CR937" s="325"/>
      <c r="CS937" s="325"/>
      <c r="CT937" s="325"/>
      <c r="CU937" s="325"/>
      <c r="CV937" s="325"/>
      <c r="CW937" s="325"/>
      <c r="CX937" s="325"/>
    </row>
    <row r="938" spans="1:102" s="36" customFormat="1" ht="15" hidden="1" customHeight="1">
      <c r="A938" s="329"/>
      <c r="B938" s="37" t="str">
        <f t="shared" ca="1" si="431"/>
        <v/>
      </c>
      <c r="C938" s="41" t="str">
        <f t="shared" ca="1" si="432"/>
        <v/>
      </c>
      <c r="D938" s="39" t="str">
        <f t="shared" ca="1" si="433"/>
        <v/>
      </c>
      <c r="E938" s="39" t="str">
        <f t="shared" ca="1" si="445"/>
        <v/>
      </c>
      <c r="F938" s="39" t="str">
        <f t="shared" ca="1" si="434"/>
        <v/>
      </c>
      <c r="G938" s="101"/>
      <c r="H938" s="39">
        <f t="shared" ca="1" si="425"/>
        <v>0</v>
      </c>
      <c r="J938" s="332"/>
      <c r="K938" s="37" t="str">
        <f t="shared" ca="1" si="435"/>
        <v/>
      </c>
      <c r="L938" s="41" t="str">
        <f t="shared" ca="1" si="436"/>
        <v/>
      </c>
      <c r="M938" s="39" t="str">
        <f t="shared" si="426"/>
        <v/>
      </c>
      <c r="N938" s="39" t="str">
        <f t="shared" ca="1" si="446"/>
        <v/>
      </c>
      <c r="O938" s="39" t="str">
        <f ca="1">IF(L938="","",ROUND(Q937*$O$5/payments_per_year,2))</f>
        <v/>
      </c>
      <c r="P938" s="101"/>
      <c r="Q938" s="39">
        <f t="shared" ca="1" si="447"/>
        <v>0</v>
      </c>
      <c r="R938" s="332"/>
      <c r="S938" s="37" t="str">
        <f t="shared" ca="1" si="437"/>
        <v/>
      </c>
      <c r="T938" s="41" t="str">
        <f t="shared" ca="1" si="438"/>
        <v/>
      </c>
      <c r="U938" s="39" t="str">
        <f t="shared" si="427"/>
        <v/>
      </c>
      <c r="V938" s="39" t="str">
        <f t="shared" ca="1" si="448"/>
        <v/>
      </c>
      <c r="W938" s="39">
        <f t="shared" ca="1" si="428"/>
        <v>0</v>
      </c>
      <c r="X938" s="40"/>
      <c r="Y938" s="39">
        <f t="shared" ca="1" si="449"/>
        <v>0</v>
      </c>
      <c r="Z938" s="327"/>
      <c r="AA938" s="37" t="str">
        <f t="shared" ca="1" si="439"/>
        <v/>
      </c>
      <c r="AB938" s="41" t="str">
        <f t="shared" ca="1" si="440"/>
        <v/>
      </c>
      <c r="AC938" s="39" t="str">
        <f t="shared" si="429"/>
        <v/>
      </c>
      <c r="AD938" s="39" t="str">
        <f t="shared" ca="1" si="450"/>
        <v/>
      </c>
      <c r="AE938" s="39" t="str">
        <f t="shared" ca="1" si="441"/>
        <v/>
      </c>
      <c r="AF938" s="40"/>
      <c r="AG938" s="39">
        <f t="shared" ca="1" si="451"/>
        <v>0</v>
      </c>
      <c r="AH938" s="339"/>
      <c r="AI938" s="37" t="str">
        <f t="shared" ca="1" si="442"/>
        <v/>
      </c>
      <c r="AJ938" s="41" t="str">
        <f t="shared" ca="1" si="443"/>
        <v/>
      </c>
      <c r="AK938" s="39" t="str">
        <f t="shared" si="430"/>
        <v/>
      </c>
      <c r="AL938" s="39" t="str">
        <f t="shared" ca="1" si="452"/>
        <v/>
      </c>
      <c r="AM938" s="39" t="str">
        <f t="shared" ca="1" si="444"/>
        <v/>
      </c>
      <c r="AN938" s="40"/>
      <c r="AO938" s="39">
        <f t="shared" ca="1" si="453"/>
        <v>0</v>
      </c>
      <c r="AP938" s="339"/>
      <c r="AW938" s="329"/>
      <c r="BI938" s="329"/>
      <c r="BJ938" s="329"/>
      <c r="BK938" s="329"/>
      <c r="BL938" s="329"/>
      <c r="BM938" s="329"/>
      <c r="BN938" s="329"/>
      <c r="BO938" s="329"/>
      <c r="BP938" s="329"/>
      <c r="BQ938" s="329"/>
      <c r="BR938" s="329"/>
      <c r="BS938" s="329"/>
      <c r="BT938" s="329"/>
      <c r="BU938" s="329"/>
      <c r="BV938" s="329"/>
      <c r="BW938" s="325"/>
      <c r="BX938" s="325"/>
      <c r="BY938" s="325"/>
      <c r="BZ938" s="325"/>
      <c r="CA938" s="325"/>
      <c r="CB938" s="325"/>
      <c r="CC938" s="325"/>
      <c r="CD938" s="325"/>
      <c r="CE938" s="325"/>
      <c r="CF938" s="325"/>
      <c r="CG938" s="325"/>
      <c r="CH938" s="325"/>
      <c r="CI938" s="325"/>
      <c r="CJ938" s="325"/>
      <c r="CK938" s="325"/>
      <c r="CL938" s="325"/>
      <c r="CM938" s="325"/>
      <c r="CN938" s="325"/>
      <c r="CO938" s="325"/>
      <c r="CP938" s="325"/>
      <c r="CQ938" s="325"/>
      <c r="CR938" s="325"/>
      <c r="CS938" s="325"/>
      <c r="CT938" s="325"/>
      <c r="CU938" s="325"/>
      <c r="CV938" s="325"/>
      <c r="CW938" s="325"/>
      <c r="CX938" s="325"/>
    </row>
    <row r="939" spans="1:102" s="36" customFormat="1" ht="15" hidden="1" customHeight="1">
      <c r="A939" s="329"/>
      <c r="B939" s="37" t="str">
        <f t="shared" ca="1" si="431"/>
        <v/>
      </c>
      <c r="C939" s="41" t="str">
        <f t="shared" ca="1" si="432"/>
        <v/>
      </c>
      <c r="D939" s="39" t="str">
        <f t="shared" ca="1" si="433"/>
        <v/>
      </c>
      <c r="E939" s="39" t="str">
        <f t="shared" ca="1" si="445"/>
        <v/>
      </c>
      <c r="F939" s="39" t="str">
        <f t="shared" ca="1" si="434"/>
        <v/>
      </c>
      <c r="G939" s="101"/>
      <c r="H939" s="39">
        <f t="shared" ca="1" si="425"/>
        <v>0</v>
      </c>
      <c r="J939" s="332"/>
      <c r="K939" s="37" t="str">
        <f t="shared" ca="1" si="435"/>
        <v/>
      </c>
      <c r="L939" s="41" t="str">
        <f t="shared" ca="1" si="436"/>
        <v/>
      </c>
      <c r="M939" s="39" t="str">
        <f t="shared" si="426"/>
        <v/>
      </c>
      <c r="N939" s="39" t="str">
        <f t="shared" ca="1" si="446"/>
        <v/>
      </c>
      <c r="O939" s="39">
        <f ca="1">ROUND(Q938*$O$5/payments_per_year,2)</f>
        <v>0</v>
      </c>
      <c r="P939" s="101"/>
      <c r="Q939" s="39">
        <f t="shared" ca="1" si="447"/>
        <v>0</v>
      </c>
      <c r="R939" s="332"/>
      <c r="S939" s="37" t="str">
        <f t="shared" ca="1" si="437"/>
        <v/>
      </c>
      <c r="T939" s="41" t="str">
        <f t="shared" ca="1" si="438"/>
        <v/>
      </c>
      <c r="U939" s="39" t="str">
        <f t="shared" si="427"/>
        <v/>
      </c>
      <c r="V939" s="39" t="str">
        <f t="shared" ca="1" si="448"/>
        <v/>
      </c>
      <c r="W939" s="39">
        <f t="shared" ca="1" si="428"/>
        <v>0</v>
      </c>
      <c r="X939" s="40"/>
      <c r="Y939" s="39">
        <f t="shared" ca="1" si="449"/>
        <v>0</v>
      </c>
      <c r="Z939" s="327"/>
      <c r="AA939" s="37" t="str">
        <f t="shared" ca="1" si="439"/>
        <v/>
      </c>
      <c r="AB939" s="41" t="str">
        <f t="shared" ca="1" si="440"/>
        <v/>
      </c>
      <c r="AC939" s="39" t="str">
        <f t="shared" si="429"/>
        <v/>
      </c>
      <c r="AD939" s="39" t="str">
        <f t="shared" ca="1" si="450"/>
        <v/>
      </c>
      <c r="AE939" s="39" t="str">
        <f t="shared" ca="1" si="441"/>
        <v/>
      </c>
      <c r="AF939" s="40"/>
      <c r="AG939" s="39">
        <f t="shared" ca="1" si="451"/>
        <v>0</v>
      </c>
      <c r="AH939" s="339"/>
      <c r="AI939" s="37" t="str">
        <f t="shared" ca="1" si="442"/>
        <v/>
      </c>
      <c r="AJ939" s="41" t="str">
        <f t="shared" ca="1" si="443"/>
        <v/>
      </c>
      <c r="AK939" s="39" t="str">
        <f t="shared" si="430"/>
        <v/>
      </c>
      <c r="AL939" s="39" t="str">
        <f t="shared" ca="1" si="452"/>
        <v/>
      </c>
      <c r="AM939" s="39" t="str">
        <f t="shared" ca="1" si="444"/>
        <v/>
      </c>
      <c r="AN939" s="40"/>
      <c r="AO939" s="39">
        <f t="shared" ca="1" si="453"/>
        <v>0</v>
      </c>
      <c r="AP939" s="339"/>
      <c r="AW939" s="329"/>
      <c r="BI939" s="329"/>
      <c r="BJ939" s="329"/>
      <c r="BK939" s="329"/>
      <c r="BL939" s="329"/>
      <c r="BM939" s="329"/>
      <c r="BN939" s="329"/>
      <c r="BO939" s="329"/>
      <c r="BP939" s="329"/>
      <c r="BQ939" s="329"/>
      <c r="BR939" s="329"/>
      <c r="BS939" s="329"/>
      <c r="BT939" s="329"/>
      <c r="BU939" s="329"/>
      <c r="BV939" s="329"/>
      <c r="BW939" s="325"/>
      <c r="BX939" s="325"/>
      <c r="BY939" s="325"/>
      <c r="BZ939" s="325"/>
      <c r="CA939" s="325"/>
      <c r="CB939" s="325"/>
      <c r="CC939" s="325"/>
      <c r="CD939" s="325"/>
      <c r="CE939" s="325"/>
      <c r="CF939" s="325"/>
      <c r="CG939" s="325"/>
      <c r="CH939" s="325"/>
      <c r="CI939" s="325"/>
      <c r="CJ939" s="325"/>
      <c r="CK939" s="325"/>
      <c r="CL939" s="325"/>
      <c r="CM939" s="325"/>
      <c r="CN939" s="325"/>
      <c r="CO939" s="325"/>
      <c r="CP939" s="325"/>
      <c r="CQ939" s="325"/>
      <c r="CR939" s="325"/>
      <c r="CS939" s="325"/>
      <c r="CT939" s="325"/>
      <c r="CU939" s="325"/>
      <c r="CV939" s="325"/>
      <c r="CW939" s="325"/>
      <c r="CX939" s="325"/>
    </row>
    <row r="940" spans="1:102" s="36" customFormat="1" ht="15" hidden="1" customHeight="1">
      <c r="A940" s="329"/>
      <c r="B940" s="37" t="str">
        <f t="shared" ca="1" si="431"/>
        <v/>
      </c>
      <c r="C940" s="41" t="str">
        <f t="shared" ca="1" si="432"/>
        <v/>
      </c>
      <c r="D940" s="39" t="str">
        <f t="shared" ca="1" si="433"/>
        <v/>
      </c>
      <c r="E940" s="39" t="str">
        <f t="shared" ca="1" si="445"/>
        <v/>
      </c>
      <c r="F940" s="39" t="str">
        <f t="shared" ca="1" si="434"/>
        <v/>
      </c>
      <c r="G940" s="101"/>
      <c r="H940" s="39">
        <f t="shared" ca="1" si="425"/>
        <v>0</v>
      </c>
      <c r="J940" s="332"/>
      <c r="K940" s="37" t="str">
        <f t="shared" ca="1" si="435"/>
        <v/>
      </c>
      <c r="L940" s="41" t="str">
        <f t="shared" ca="1" si="436"/>
        <v/>
      </c>
      <c r="M940" s="39" t="str">
        <f t="shared" si="426"/>
        <v/>
      </c>
      <c r="N940" s="39" t="str">
        <f t="shared" ca="1" si="446"/>
        <v/>
      </c>
      <c r="O940" s="39" t="str">
        <f ca="1">IF(L940="","",ROUND(Q939*$O$5/payments_per_year,2))</f>
        <v/>
      </c>
      <c r="P940" s="101"/>
      <c r="Q940" s="39">
        <f t="shared" ca="1" si="447"/>
        <v>0</v>
      </c>
      <c r="R940" s="332"/>
      <c r="S940" s="37" t="str">
        <f t="shared" ca="1" si="437"/>
        <v/>
      </c>
      <c r="T940" s="41" t="str">
        <f t="shared" ca="1" si="438"/>
        <v/>
      </c>
      <c r="U940" s="39" t="str">
        <f t="shared" si="427"/>
        <v/>
      </c>
      <c r="V940" s="39" t="str">
        <f t="shared" ca="1" si="448"/>
        <v/>
      </c>
      <c r="W940" s="39">
        <f t="shared" ca="1" si="428"/>
        <v>0</v>
      </c>
      <c r="X940" s="40"/>
      <c r="Y940" s="39">
        <f t="shared" ca="1" si="449"/>
        <v>0</v>
      </c>
      <c r="Z940" s="327"/>
      <c r="AA940" s="37" t="str">
        <f t="shared" ca="1" si="439"/>
        <v/>
      </c>
      <c r="AB940" s="41" t="str">
        <f t="shared" ca="1" si="440"/>
        <v/>
      </c>
      <c r="AC940" s="39" t="str">
        <f t="shared" si="429"/>
        <v/>
      </c>
      <c r="AD940" s="39" t="str">
        <f t="shared" ca="1" si="450"/>
        <v/>
      </c>
      <c r="AE940" s="39" t="str">
        <f t="shared" ca="1" si="441"/>
        <v/>
      </c>
      <c r="AF940" s="40"/>
      <c r="AG940" s="39">
        <f t="shared" ca="1" si="451"/>
        <v>0</v>
      </c>
      <c r="AH940" s="339"/>
      <c r="AI940" s="37" t="str">
        <f t="shared" ca="1" si="442"/>
        <v/>
      </c>
      <c r="AJ940" s="41" t="str">
        <f t="shared" ca="1" si="443"/>
        <v/>
      </c>
      <c r="AK940" s="39" t="str">
        <f t="shared" si="430"/>
        <v/>
      </c>
      <c r="AL940" s="39" t="str">
        <f t="shared" ca="1" si="452"/>
        <v/>
      </c>
      <c r="AM940" s="39" t="str">
        <f t="shared" ca="1" si="444"/>
        <v/>
      </c>
      <c r="AN940" s="40"/>
      <c r="AO940" s="39">
        <f t="shared" ca="1" si="453"/>
        <v>0</v>
      </c>
      <c r="AP940" s="339"/>
      <c r="AW940" s="329"/>
      <c r="BI940" s="329"/>
      <c r="BJ940" s="329"/>
      <c r="BK940" s="329"/>
      <c r="BL940" s="329"/>
      <c r="BM940" s="329"/>
      <c r="BN940" s="329"/>
      <c r="BO940" s="329"/>
      <c r="BP940" s="329"/>
      <c r="BQ940" s="329"/>
      <c r="BR940" s="329"/>
      <c r="BS940" s="329"/>
      <c r="BT940" s="329"/>
      <c r="BU940" s="329"/>
      <c r="BV940" s="329"/>
      <c r="BW940" s="325"/>
      <c r="BX940" s="325"/>
      <c r="BY940" s="325"/>
      <c r="BZ940" s="325"/>
      <c r="CA940" s="325"/>
      <c r="CB940" s="325"/>
      <c r="CC940" s="325"/>
      <c r="CD940" s="325"/>
      <c r="CE940" s="325"/>
      <c r="CF940" s="325"/>
      <c r="CG940" s="325"/>
      <c r="CH940" s="325"/>
      <c r="CI940" s="325"/>
      <c r="CJ940" s="325"/>
      <c r="CK940" s="325"/>
      <c r="CL940" s="325"/>
      <c r="CM940" s="325"/>
      <c r="CN940" s="325"/>
      <c r="CO940" s="325"/>
      <c r="CP940" s="325"/>
      <c r="CQ940" s="325"/>
      <c r="CR940" s="325"/>
      <c r="CS940" s="325"/>
      <c r="CT940" s="325"/>
      <c r="CU940" s="325"/>
      <c r="CV940" s="325"/>
      <c r="CW940" s="325"/>
      <c r="CX940" s="325"/>
    </row>
    <row r="941" spans="1:102" s="36" customFormat="1" ht="15" hidden="1" customHeight="1">
      <c r="A941" s="329"/>
      <c r="B941" s="37" t="str">
        <f t="shared" ca="1" si="431"/>
        <v/>
      </c>
      <c r="C941" s="41" t="str">
        <f t="shared" ca="1" si="432"/>
        <v/>
      </c>
      <c r="D941" s="39" t="str">
        <f t="shared" ca="1" si="433"/>
        <v/>
      </c>
      <c r="E941" s="39" t="str">
        <f t="shared" ca="1" si="445"/>
        <v/>
      </c>
      <c r="F941" s="39" t="str">
        <f t="shared" ca="1" si="434"/>
        <v/>
      </c>
      <c r="G941" s="101"/>
      <c r="H941" s="39">
        <f t="shared" ca="1" si="425"/>
        <v>0</v>
      </c>
      <c r="J941" s="332"/>
      <c r="K941" s="37" t="str">
        <f t="shared" ca="1" si="435"/>
        <v/>
      </c>
      <c r="L941" s="41" t="str">
        <f t="shared" ca="1" si="436"/>
        <v/>
      </c>
      <c r="M941" s="39" t="str">
        <f t="shared" si="426"/>
        <v/>
      </c>
      <c r="N941" s="39" t="str">
        <f t="shared" ca="1" si="446"/>
        <v/>
      </c>
      <c r="O941" s="39">
        <f ca="1">ROUND(Q940*$O$5/payments_per_year,2)</f>
        <v>0</v>
      </c>
      <c r="P941" s="101"/>
      <c r="Q941" s="39">
        <f t="shared" ca="1" si="447"/>
        <v>0</v>
      </c>
      <c r="R941" s="332"/>
      <c r="S941" s="37" t="str">
        <f t="shared" ca="1" si="437"/>
        <v/>
      </c>
      <c r="T941" s="41" t="str">
        <f t="shared" ca="1" si="438"/>
        <v/>
      </c>
      <c r="U941" s="39" t="str">
        <f t="shared" si="427"/>
        <v/>
      </c>
      <c r="V941" s="39" t="str">
        <f t="shared" ca="1" si="448"/>
        <v/>
      </c>
      <c r="W941" s="39">
        <f t="shared" ca="1" si="428"/>
        <v>0</v>
      </c>
      <c r="X941" s="40"/>
      <c r="Y941" s="39">
        <f t="shared" ca="1" si="449"/>
        <v>0</v>
      </c>
      <c r="Z941" s="327"/>
      <c r="AA941" s="37" t="str">
        <f t="shared" ca="1" si="439"/>
        <v/>
      </c>
      <c r="AB941" s="41" t="str">
        <f t="shared" ca="1" si="440"/>
        <v/>
      </c>
      <c r="AC941" s="39" t="str">
        <f t="shared" si="429"/>
        <v/>
      </c>
      <c r="AD941" s="39" t="str">
        <f t="shared" ca="1" si="450"/>
        <v/>
      </c>
      <c r="AE941" s="39" t="str">
        <f t="shared" ca="1" si="441"/>
        <v/>
      </c>
      <c r="AF941" s="40"/>
      <c r="AG941" s="39">
        <f t="shared" ca="1" si="451"/>
        <v>0</v>
      </c>
      <c r="AH941" s="339"/>
      <c r="AI941" s="37" t="str">
        <f t="shared" ca="1" si="442"/>
        <v/>
      </c>
      <c r="AJ941" s="41" t="str">
        <f t="shared" ca="1" si="443"/>
        <v/>
      </c>
      <c r="AK941" s="39" t="str">
        <f t="shared" si="430"/>
        <v/>
      </c>
      <c r="AL941" s="39" t="str">
        <f t="shared" ca="1" si="452"/>
        <v/>
      </c>
      <c r="AM941" s="39" t="str">
        <f t="shared" ca="1" si="444"/>
        <v/>
      </c>
      <c r="AN941" s="40"/>
      <c r="AO941" s="39">
        <f t="shared" ca="1" si="453"/>
        <v>0</v>
      </c>
      <c r="AP941" s="339"/>
      <c r="AW941" s="329"/>
      <c r="BI941" s="329"/>
      <c r="BJ941" s="329"/>
      <c r="BK941" s="329"/>
      <c r="BL941" s="329"/>
      <c r="BM941" s="329"/>
      <c r="BN941" s="329"/>
      <c r="BO941" s="329"/>
      <c r="BP941" s="329"/>
      <c r="BQ941" s="329"/>
      <c r="BR941" s="329"/>
      <c r="BS941" s="329"/>
      <c r="BT941" s="329"/>
      <c r="BU941" s="329"/>
      <c r="BV941" s="329"/>
      <c r="BW941" s="325"/>
      <c r="BX941" s="325"/>
      <c r="BY941" s="325"/>
      <c r="BZ941" s="325"/>
      <c r="CA941" s="325"/>
      <c r="CB941" s="325"/>
      <c r="CC941" s="325"/>
      <c r="CD941" s="325"/>
      <c r="CE941" s="325"/>
      <c r="CF941" s="325"/>
      <c r="CG941" s="325"/>
      <c r="CH941" s="325"/>
      <c r="CI941" s="325"/>
      <c r="CJ941" s="325"/>
      <c r="CK941" s="325"/>
      <c r="CL941" s="325"/>
      <c r="CM941" s="325"/>
      <c r="CN941" s="325"/>
      <c r="CO941" s="325"/>
      <c r="CP941" s="325"/>
      <c r="CQ941" s="325"/>
      <c r="CR941" s="325"/>
      <c r="CS941" s="325"/>
      <c r="CT941" s="325"/>
      <c r="CU941" s="325"/>
      <c r="CV941" s="325"/>
      <c r="CW941" s="325"/>
      <c r="CX941" s="325"/>
    </row>
    <row r="942" spans="1:102" s="36" customFormat="1" ht="15" hidden="1" customHeight="1">
      <c r="A942" s="329"/>
      <c r="B942" s="37" t="str">
        <f t="shared" ca="1" si="431"/>
        <v/>
      </c>
      <c r="C942" s="41" t="str">
        <f t="shared" ca="1" si="432"/>
        <v/>
      </c>
      <c r="D942" s="39" t="str">
        <f t="shared" ca="1" si="433"/>
        <v/>
      </c>
      <c r="E942" s="39" t="str">
        <f t="shared" ca="1" si="445"/>
        <v/>
      </c>
      <c r="F942" s="39" t="str">
        <f t="shared" ca="1" si="434"/>
        <v/>
      </c>
      <c r="G942" s="101"/>
      <c r="H942" s="39">
        <f t="shared" ca="1" si="425"/>
        <v>0</v>
      </c>
      <c r="J942" s="332"/>
      <c r="K942" s="37" t="str">
        <f t="shared" ca="1" si="435"/>
        <v/>
      </c>
      <c r="L942" s="41" t="str">
        <f t="shared" ca="1" si="436"/>
        <v/>
      </c>
      <c r="M942" s="39" t="str">
        <f t="shared" si="426"/>
        <v/>
      </c>
      <c r="N942" s="39" t="str">
        <f t="shared" ca="1" si="446"/>
        <v/>
      </c>
      <c r="O942" s="39" t="str">
        <f ca="1">IF(L942="","",ROUND(Q941*$O$5/payments_per_year,2))</f>
        <v/>
      </c>
      <c r="P942" s="101"/>
      <c r="Q942" s="39">
        <f t="shared" ca="1" si="447"/>
        <v>0</v>
      </c>
      <c r="R942" s="332"/>
      <c r="S942" s="37" t="str">
        <f t="shared" ca="1" si="437"/>
        <v/>
      </c>
      <c r="T942" s="41" t="str">
        <f t="shared" ca="1" si="438"/>
        <v/>
      </c>
      <c r="U942" s="39" t="str">
        <f t="shared" si="427"/>
        <v/>
      </c>
      <c r="V942" s="39" t="str">
        <f t="shared" ca="1" si="448"/>
        <v/>
      </c>
      <c r="W942" s="39">
        <f t="shared" ca="1" si="428"/>
        <v>0</v>
      </c>
      <c r="X942" s="40"/>
      <c r="Y942" s="39">
        <f t="shared" ca="1" si="449"/>
        <v>0</v>
      </c>
      <c r="Z942" s="327"/>
      <c r="AA942" s="37" t="str">
        <f t="shared" ca="1" si="439"/>
        <v/>
      </c>
      <c r="AB942" s="41" t="str">
        <f t="shared" ca="1" si="440"/>
        <v/>
      </c>
      <c r="AC942" s="39" t="str">
        <f t="shared" si="429"/>
        <v/>
      </c>
      <c r="AD942" s="39" t="str">
        <f t="shared" ca="1" si="450"/>
        <v/>
      </c>
      <c r="AE942" s="39" t="str">
        <f t="shared" ca="1" si="441"/>
        <v/>
      </c>
      <c r="AF942" s="40"/>
      <c r="AG942" s="39">
        <f t="shared" ca="1" si="451"/>
        <v>0</v>
      </c>
      <c r="AH942" s="339"/>
      <c r="AI942" s="37" t="str">
        <f t="shared" ca="1" si="442"/>
        <v/>
      </c>
      <c r="AJ942" s="41" t="str">
        <f t="shared" ca="1" si="443"/>
        <v/>
      </c>
      <c r="AK942" s="39" t="str">
        <f t="shared" si="430"/>
        <v/>
      </c>
      <c r="AL942" s="39" t="str">
        <f t="shared" ca="1" si="452"/>
        <v/>
      </c>
      <c r="AM942" s="39" t="str">
        <f t="shared" ca="1" si="444"/>
        <v/>
      </c>
      <c r="AN942" s="40"/>
      <c r="AO942" s="39">
        <f t="shared" ca="1" si="453"/>
        <v>0</v>
      </c>
      <c r="AP942" s="339"/>
      <c r="AW942" s="329"/>
      <c r="BI942" s="329"/>
      <c r="BJ942" s="329"/>
      <c r="BK942" s="329"/>
      <c r="BL942" s="329"/>
      <c r="BM942" s="329"/>
      <c r="BN942" s="329"/>
      <c r="BO942" s="329"/>
      <c r="BP942" s="329"/>
      <c r="BQ942" s="329"/>
      <c r="BR942" s="329"/>
      <c r="BS942" s="329"/>
      <c r="BT942" s="329"/>
      <c r="BU942" s="329"/>
      <c r="BV942" s="329"/>
      <c r="BW942" s="325"/>
      <c r="BX942" s="325"/>
      <c r="BY942" s="325"/>
      <c r="BZ942" s="325"/>
      <c r="CA942" s="325"/>
      <c r="CB942" s="325"/>
      <c r="CC942" s="325"/>
      <c r="CD942" s="325"/>
      <c r="CE942" s="325"/>
      <c r="CF942" s="325"/>
      <c r="CG942" s="325"/>
      <c r="CH942" s="325"/>
      <c r="CI942" s="325"/>
      <c r="CJ942" s="325"/>
      <c r="CK942" s="325"/>
      <c r="CL942" s="325"/>
      <c r="CM942" s="325"/>
      <c r="CN942" s="325"/>
      <c r="CO942" s="325"/>
      <c r="CP942" s="325"/>
      <c r="CQ942" s="325"/>
      <c r="CR942" s="325"/>
      <c r="CS942" s="325"/>
      <c r="CT942" s="325"/>
      <c r="CU942" s="325"/>
      <c r="CV942" s="325"/>
      <c r="CW942" s="325"/>
      <c r="CX942" s="325"/>
    </row>
    <row r="943" spans="1:102" s="36" customFormat="1" ht="15" hidden="1" customHeight="1">
      <c r="A943" s="329"/>
      <c r="B943" s="37" t="str">
        <f t="shared" ca="1" si="431"/>
        <v/>
      </c>
      <c r="C943" s="41" t="str">
        <f t="shared" ca="1" si="432"/>
        <v/>
      </c>
      <c r="D943" s="39" t="str">
        <f t="shared" ca="1" si="433"/>
        <v/>
      </c>
      <c r="E943" s="39" t="str">
        <f t="shared" ca="1" si="445"/>
        <v/>
      </c>
      <c r="F943" s="39" t="str">
        <f t="shared" ca="1" si="434"/>
        <v/>
      </c>
      <c r="G943" s="101"/>
      <c r="H943" s="39">
        <f t="shared" ca="1" si="425"/>
        <v>0</v>
      </c>
      <c r="J943" s="332"/>
      <c r="K943" s="37" t="str">
        <f t="shared" ca="1" si="435"/>
        <v/>
      </c>
      <c r="L943" s="41" t="str">
        <f t="shared" ca="1" si="436"/>
        <v/>
      </c>
      <c r="M943" s="39" t="str">
        <f t="shared" si="426"/>
        <v/>
      </c>
      <c r="N943" s="39" t="str">
        <f t="shared" ca="1" si="446"/>
        <v/>
      </c>
      <c r="O943" s="39">
        <f ca="1">ROUND(Q942*$O$5/payments_per_year,2)</f>
        <v>0</v>
      </c>
      <c r="P943" s="101"/>
      <c r="Q943" s="39">
        <f t="shared" ca="1" si="447"/>
        <v>0</v>
      </c>
      <c r="R943" s="332"/>
      <c r="S943" s="37" t="str">
        <f t="shared" ca="1" si="437"/>
        <v/>
      </c>
      <c r="T943" s="41" t="str">
        <f t="shared" ca="1" si="438"/>
        <v/>
      </c>
      <c r="U943" s="39" t="str">
        <f t="shared" si="427"/>
        <v/>
      </c>
      <c r="V943" s="39" t="str">
        <f t="shared" ca="1" si="448"/>
        <v/>
      </c>
      <c r="W943" s="39">
        <f t="shared" ca="1" si="428"/>
        <v>0</v>
      </c>
      <c r="X943" s="40"/>
      <c r="Y943" s="39">
        <f t="shared" ca="1" si="449"/>
        <v>0</v>
      </c>
      <c r="Z943" s="327"/>
      <c r="AA943" s="37" t="str">
        <f t="shared" ca="1" si="439"/>
        <v/>
      </c>
      <c r="AB943" s="41" t="str">
        <f t="shared" ca="1" si="440"/>
        <v/>
      </c>
      <c r="AC943" s="39" t="str">
        <f t="shared" si="429"/>
        <v/>
      </c>
      <c r="AD943" s="39" t="str">
        <f t="shared" ca="1" si="450"/>
        <v/>
      </c>
      <c r="AE943" s="39" t="str">
        <f t="shared" ca="1" si="441"/>
        <v/>
      </c>
      <c r="AF943" s="40"/>
      <c r="AG943" s="39">
        <f t="shared" ca="1" si="451"/>
        <v>0</v>
      </c>
      <c r="AH943" s="339"/>
      <c r="AI943" s="37" t="str">
        <f t="shared" ca="1" si="442"/>
        <v/>
      </c>
      <c r="AJ943" s="41" t="str">
        <f t="shared" ca="1" si="443"/>
        <v/>
      </c>
      <c r="AK943" s="39" t="str">
        <f t="shared" si="430"/>
        <v/>
      </c>
      <c r="AL943" s="39" t="str">
        <f t="shared" ca="1" si="452"/>
        <v/>
      </c>
      <c r="AM943" s="39" t="str">
        <f t="shared" ca="1" si="444"/>
        <v/>
      </c>
      <c r="AN943" s="40"/>
      <c r="AO943" s="39">
        <f t="shared" ca="1" si="453"/>
        <v>0</v>
      </c>
      <c r="AP943" s="339"/>
      <c r="AW943" s="329"/>
      <c r="BI943" s="329"/>
      <c r="BJ943" s="329"/>
      <c r="BK943" s="329"/>
      <c r="BL943" s="329"/>
      <c r="BM943" s="329"/>
      <c r="BN943" s="329"/>
      <c r="BO943" s="329"/>
      <c r="BP943" s="329"/>
      <c r="BQ943" s="329"/>
      <c r="BR943" s="329"/>
      <c r="BS943" s="329"/>
      <c r="BT943" s="329"/>
      <c r="BU943" s="329"/>
      <c r="BV943" s="329"/>
      <c r="BW943" s="325"/>
      <c r="BX943" s="325"/>
      <c r="BY943" s="325"/>
      <c r="BZ943" s="325"/>
      <c r="CA943" s="325"/>
      <c r="CB943" s="325"/>
      <c r="CC943" s="325"/>
      <c r="CD943" s="325"/>
      <c r="CE943" s="325"/>
      <c r="CF943" s="325"/>
      <c r="CG943" s="325"/>
      <c r="CH943" s="325"/>
      <c r="CI943" s="325"/>
      <c r="CJ943" s="325"/>
      <c r="CK943" s="325"/>
      <c r="CL943" s="325"/>
      <c r="CM943" s="325"/>
      <c r="CN943" s="325"/>
      <c r="CO943" s="325"/>
      <c r="CP943" s="325"/>
      <c r="CQ943" s="325"/>
      <c r="CR943" s="325"/>
      <c r="CS943" s="325"/>
      <c r="CT943" s="325"/>
      <c r="CU943" s="325"/>
      <c r="CV943" s="325"/>
      <c r="CW943" s="325"/>
      <c r="CX943" s="325"/>
    </row>
    <row r="944" spans="1:102" s="36" customFormat="1" ht="15" hidden="1" customHeight="1">
      <c r="A944" s="329"/>
      <c r="B944" s="37" t="str">
        <f t="shared" ca="1" si="431"/>
        <v/>
      </c>
      <c r="C944" s="41" t="str">
        <f t="shared" ca="1" si="432"/>
        <v/>
      </c>
      <c r="D944" s="39" t="str">
        <f t="shared" ca="1" si="433"/>
        <v/>
      </c>
      <c r="E944" s="39" t="str">
        <f t="shared" ca="1" si="445"/>
        <v/>
      </c>
      <c r="F944" s="39" t="str">
        <f t="shared" ca="1" si="434"/>
        <v/>
      </c>
      <c r="G944" s="101"/>
      <c r="H944" s="39">
        <f t="shared" ca="1" si="425"/>
        <v>0</v>
      </c>
      <c r="J944" s="332"/>
      <c r="K944" s="37" t="str">
        <f t="shared" ca="1" si="435"/>
        <v/>
      </c>
      <c r="L944" s="41" t="str">
        <f t="shared" ca="1" si="436"/>
        <v/>
      </c>
      <c r="M944" s="39" t="str">
        <f t="shared" si="426"/>
        <v/>
      </c>
      <c r="N944" s="39" t="str">
        <f t="shared" ca="1" si="446"/>
        <v/>
      </c>
      <c r="O944" s="39" t="str">
        <f ca="1">IF(L944="","",ROUND(Q943*$O$5/payments_per_year,2))</f>
        <v/>
      </c>
      <c r="P944" s="101"/>
      <c r="Q944" s="39">
        <f t="shared" ca="1" si="447"/>
        <v>0</v>
      </c>
      <c r="R944" s="332"/>
      <c r="S944" s="37" t="str">
        <f t="shared" ca="1" si="437"/>
        <v/>
      </c>
      <c r="T944" s="41" t="str">
        <f t="shared" ca="1" si="438"/>
        <v/>
      </c>
      <c r="U944" s="39" t="str">
        <f t="shared" si="427"/>
        <v/>
      </c>
      <c r="V944" s="39" t="str">
        <f t="shared" ca="1" si="448"/>
        <v/>
      </c>
      <c r="W944" s="39">
        <f t="shared" ca="1" si="428"/>
        <v>0</v>
      </c>
      <c r="X944" s="40"/>
      <c r="Y944" s="39">
        <f t="shared" ca="1" si="449"/>
        <v>0</v>
      </c>
      <c r="Z944" s="327"/>
      <c r="AA944" s="37" t="str">
        <f t="shared" ca="1" si="439"/>
        <v/>
      </c>
      <c r="AB944" s="41" t="str">
        <f t="shared" ca="1" si="440"/>
        <v/>
      </c>
      <c r="AC944" s="39" t="str">
        <f t="shared" si="429"/>
        <v/>
      </c>
      <c r="AD944" s="39" t="str">
        <f t="shared" ca="1" si="450"/>
        <v/>
      </c>
      <c r="AE944" s="39" t="str">
        <f t="shared" ca="1" si="441"/>
        <v/>
      </c>
      <c r="AF944" s="40"/>
      <c r="AG944" s="39">
        <f t="shared" ca="1" si="451"/>
        <v>0</v>
      </c>
      <c r="AH944" s="339"/>
      <c r="AI944" s="37" t="str">
        <f t="shared" ca="1" si="442"/>
        <v/>
      </c>
      <c r="AJ944" s="41" t="str">
        <f t="shared" ca="1" si="443"/>
        <v/>
      </c>
      <c r="AK944" s="39" t="str">
        <f t="shared" si="430"/>
        <v/>
      </c>
      <c r="AL944" s="39" t="str">
        <f t="shared" ca="1" si="452"/>
        <v/>
      </c>
      <c r="AM944" s="39" t="str">
        <f t="shared" ca="1" si="444"/>
        <v/>
      </c>
      <c r="AN944" s="40"/>
      <c r="AO944" s="39">
        <f t="shared" ca="1" si="453"/>
        <v>0</v>
      </c>
      <c r="AP944" s="339"/>
      <c r="AW944" s="329"/>
      <c r="BI944" s="329"/>
      <c r="BJ944" s="329"/>
      <c r="BK944" s="329"/>
      <c r="BL944" s="329"/>
      <c r="BM944" s="329"/>
      <c r="BN944" s="329"/>
      <c r="BO944" s="329"/>
      <c r="BP944" s="329"/>
      <c r="BQ944" s="329"/>
      <c r="BR944" s="329"/>
      <c r="BS944" s="329"/>
      <c r="BT944" s="329"/>
      <c r="BU944" s="329"/>
      <c r="BV944" s="329"/>
      <c r="BW944" s="325"/>
      <c r="BX944" s="325"/>
      <c r="BY944" s="325"/>
      <c r="BZ944" s="325"/>
      <c r="CA944" s="325"/>
      <c r="CB944" s="325"/>
      <c r="CC944" s="325"/>
      <c r="CD944" s="325"/>
      <c r="CE944" s="325"/>
      <c r="CF944" s="325"/>
      <c r="CG944" s="325"/>
      <c r="CH944" s="325"/>
      <c r="CI944" s="325"/>
      <c r="CJ944" s="325"/>
      <c r="CK944" s="325"/>
      <c r="CL944" s="325"/>
      <c r="CM944" s="325"/>
      <c r="CN944" s="325"/>
      <c r="CO944" s="325"/>
      <c r="CP944" s="325"/>
      <c r="CQ944" s="325"/>
      <c r="CR944" s="325"/>
      <c r="CS944" s="325"/>
      <c r="CT944" s="325"/>
      <c r="CU944" s="325"/>
      <c r="CV944" s="325"/>
      <c r="CW944" s="325"/>
      <c r="CX944" s="325"/>
    </row>
    <row r="945" spans="1:102" s="36" customFormat="1" ht="15" hidden="1" customHeight="1">
      <c r="A945" s="329"/>
      <c r="B945" s="37" t="str">
        <f t="shared" ca="1" si="431"/>
        <v/>
      </c>
      <c r="C945" s="41" t="str">
        <f t="shared" ca="1" si="432"/>
        <v/>
      </c>
      <c r="D945" s="39" t="str">
        <f t="shared" ca="1" si="433"/>
        <v/>
      </c>
      <c r="E945" s="39" t="str">
        <f t="shared" ca="1" si="445"/>
        <v/>
      </c>
      <c r="F945" s="39" t="str">
        <f t="shared" ca="1" si="434"/>
        <v/>
      </c>
      <c r="G945" s="101"/>
      <c r="H945" s="39">
        <f t="shared" ca="1" si="425"/>
        <v>0</v>
      </c>
      <c r="J945" s="332"/>
      <c r="K945" s="37" t="str">
        <f t="shared" ca="1" si="435"/>
        <v/>
      </c>
      <c r="L945" s="41" t="str">
        <f t="shared" ca="1" si="436"/>
        <v/>
      </c>
      <c r="M945" s="39" t="str">
        <f t="shared" si="426"/>
        <v/>
      </c>
      <c r="N945" s="39" t="str">
        <f t="shared" ca="1" si="446"/>
        <v/>
      </c>
      <c r="O945" s="39">
        <f ca="1">ROUND(Q944*$O$5/payments_per_year,2)</f>
        <v>0</v>
      </c>
      <c r="P945" s="101"/>
      <c r="Q945" s="39">
        <f t="shared" ca="1" si="447"/>
        <v>0</v>
      </c>
      <c r="R945" s="332"/>
      <c r="S945" s="37" t="str">
        <f t="shared" ca="1" si="437"/>
        <v/>
      </c>
      <c r="T945" s="41" t="str">
        <f t="shared" ca="1" si="438"/>
        <v/>
      </c>
      <c r="U945" s="39" t="str">
        <f t="shared" si="427"/>
        <v/>
      </c>
      <c r="V945" s="39" t="str">
        <f t="shared" ca="1" si="448"/>
        <v/>
      </c>
      <c r="W945" s="39">
        <f t="shared" ca="1" si="428"/>
        <v>0</v>
      </c>
      <c r="X945" s="40"/>
      <c r="Y945" s="39">
        <f t="shared" ca="1" si="449"/>
        <v>0</v>
      </c>
      <c r="Z945" s="327"/>
      <c r="AA945" s="37" t="str">
        <f t="shared" ca="1" si="439"/>
        <v/>
      </c>
      <c r="AB945" s="41" t="str">
        <f t="shared" ca="1" si="440"/>
        <v/>
      </c>
      <c r="AC945" s="39" t="str">
        <f t="shared" si="429"/>
        <v/>
      </c>
      <c r="AD945" s="39" t="str">
        <f t="shared" ca="1" si="450"/>
        <v/>
      </c>
      <c r="AE945" s="39" t="str">
        <f t="shared" ca="1" si="441"/>
        <v/>
      </c>
      <c r="AF945" s="40"/>
      <c r="AG945" s="39">
        <f t="shared" ca="1" si="451"/>
        <v>0</v>
      </c>
      <c r="AH945" s="339"/>
      <c r="AI945" s="37" t="str">
        <f t="shared" ca="1" si="442"/>
        <v/>
      </c>
      <c r="AJ945" s="41" t="str">
        <f t="shared" ca="1" si="443"/>
        <v/>
      </c>
      <c r="AK945" s="39" t="str">
        <f t="shared" si="430"/>
        <v/>
      </c>
      <c r="AL945" s="39" t="str">
        <f t="shared" ca="1" si="452"/>
        <v/>
      </c>
      <c r="AM945" s="39" t="str">
        <f t="shared" ca="1" si="444"/>
        <v/>
      </c>
      <c r="AN945" s="40"/>
      <c r="AO945" s="39">
        <f t="shared" ca="1" si="453"/>
        <v>0</v>
      </c>
      <c r="AP945" s="339"/>
      <c r="AW945" s="329"/>
      <c r="BI945" s="329"/>
      <c r="BJ945" s="329"/>
      <c r="BK945" s="329"/>
      <c r="BL945" s="329"/>
      <c r="BM945" s="329"/>
      <c r="BN945" s="329"/>
      <c r="BO945" s="329"/>
      <c r="BP945" s="329"/>
      <c r="BQ945" s="329"/>
      <c r="BR945" s="329"/>
      <c r="BS945" s="329"/>
      <c r="BT945" s="329"/>
      <c r="BU945" s="329"/>
      <c r="BV945" s="329"/>
      <c r="BW945" s="325"/>
      <c r="BX945" s="325"/>
      <c r="BY945" s="325"/>
      <c r="BZ945" s="325"/>
      <c r="CA945" s="325"/>
      <c r="CB945" s="325"/>
      <c r="CC945" s="325"/>
      <c r="CD945" s="325"/>
      <c r="CE945" s="325"/>
      <c r="CF945" s="325"/>
      <c r="CG945" s="325"/>
      <c r="CH945" s="325"/>
      <c r="CI945" s="325"/>
      <c r="CJ945" s="325"/>
      <c r="CK945" s="325"/>
      <c r="CL945" s="325"/>
      <c r="CM945" s="325"/>
      <c r="CN945" s="325"/>
      <c r="CO945" s="325"/>
      <c r="CP945" s="325"/>
      <c r="CQ945" s="325"/>
      <c r="CR945" s="325"/>
      <c r="CS945" s="325"/>
      <c r="CT945" s="325"/>
      <c r="CU945" s="325"/>
      <c r="CV945" s="325"/>
      <c r="CW945" s="325"/>
      <c r="CX945" s="325"/>
    </row>
    <row r="946" spans="1:102" s="36" customFormat="1" ht="15" hidden="1" customHeight="1">
      <c r="A946" s="329"/>
      <c r="B946" s="37" t="str">
        <f t="shared" ca="1" si="431"/>
        <v/>
      </c>
      <c r="C946" s="41" t="str">
        <f t="shared" ca="1" si="432"/>
        <v/>
      </c>
      <c r="D946" s="39" t="str">
        <f t="shared" ca="1" si="433"/>
        <v/>
      </c>
      <c r="E946" s="39" t="str">
        <f t="shared" ca="1" si="445"/>
        <v/>
      </c>
      <c r="F946" s="39" t="str">
        <f t="shared" ca="1" si="434"/>
        <v/>
      </c>
      <c r="G946" s="101"/>
      <c r="H946" s="39">
        <f t="shared" ca="1" si="425"/>
        <v>0</v>
      </c>
      <c r="J946" s="332"/>
      <c r="K946" s="37" t="str">
        <f t="shared" ca="1" si="435"/>
        <v/>
      </c>
      <c r="L946" s="41" t="str">
        <f t="shared" ca="1" si="436"/>
        <v/>
      </c>
      <c r="M946" s="39" t="str">
        <f t="shared" si="426"/>
        <v/>
      </c>
      <c r="N946" s="39" t="str">
        <f t="shared" ca="1" si="446"/>
        <v/>
      </c>
      <c r="O946" s="39" t="str">
        <f ca="1">IF(L946="","",ROUND(Q945*$O$5/payments_per_year,2))</f>
        <v/>
      </c>
      <c r="P946" s="101"/>
      <c r="Q946" s="39">
        <f t="shared" ca="1" si="447"/>
        <v>0</v>
      </c>
      <c r="R946" s="332"/>
      <c r="S946" s="37" t="str">
        <f t="shared" ca="1" si="437"/>
        <v/>
      </c>
      <c r="T946" s="41" t="str">
        <f t="shared" ca="1" si="438"/>
        <v/>
      </c>
      <c r="U946" s="39" t="str">
        <f t="shared" si="427"/>
        <v/>
      </c>
      <c r="V946" s="39" t="str">
        <f t="shared" ca="1" si="448"/>
        <v/>
      </c>
      <c r="W946" s="39">
        <f t="shared" ca="1" si="428"/>
        <v>0</v>
      </c>
      <c r="X946" s="40"/>
      <c r="Y946" s="39">
        <f t="shared" ca="1" si="449"/>
        <v>0</v>
      </c>
      <c r="Z946" s="327"/>
      <c r="AA946" s="37" t="str">
        <f t="shared" ca="1" si="439"/>
        <v/>
      </c>
      <c r="AB946" s="41" t="str">
        <f t="shared" ca="1" si="440"/>
        <v/>
      </c>
      <c r="AC946" s="39" t="str">
        <f t="shared" si="429"/>
        <v/>
      </c>
      <c r="AD946" s="39" t="str">
        <f t="shared" ca="1" si="450"/>
        <v/>
      </c>
      <c r="AE946" s="39" t="str">
        <f t="shared" ca="1" si="441"/>
        <v/>
      </c>
      <c r="AF946" s="40"/>
      <c r="AG946" s="39">
        <f t="shared" ca="1" si="451"/>
        <v>0</v>
      </c>
      <c r="AH946" s="339"/>
      <c r="AI946" s="37" t="str">
        <f t="shared" ca="1" si="442"/>
        <v/>
      </c>
      <c r="AJ946" s="41" t="str">
        <f t="shared" ca="1" si="443"/>
        <v/>
      </c>
      <c r="AK946" s="39" t="str">
        <f t="shared" si="430"/>
        <v/>
      </c>
      <c r="AL946" s="39" t="str">
        <f t="shared" ca="1" si="452"/>
        <v/>
      </c>
      <c r="AM946" s="39" t="str">
        <f t="shared" ca="1" si="444"/>
        <v/>
      </c>
      <c r="AN946" s="40"/>
      <c r="AO946" s="39">
        <f t="shared" ca="1" si="453"/>
        <v>0</v>
      </c>
      <c r="AP946" s="339"/>
      <c r="AW946" s="329"/>
      <c r="BI946" s="329"/>
      <c r="BJ946" s="329"/>
      <c r="BK946" s="329"/>
      <c r="BL946" s="329"/>
      <c r="BM946" s="329"/>
      <c r="BN946" s="329"/>
      <c r="BO946" s="329"/>
      <c r="BP946" s="329"/>
      <c r="BQ946" s="329"/>
      <c r="BR946" s="329"/>
      <c r="BS946" s="329"/>
      <c r="BT946" s="329"/>
      <c r="BU946" s="329"/>
      <c r="BV946" s="329"/>
      <c r="BW946" s="325"/>
      <c r="BX946" s="325"/>
      <c r="BY946" s="325"/>
      <c r="BZ946" s="325"/>
      <c r="CA946" s="325"/>
      <c r="CB946" s="325"/>
      <c r="CC946" s="325"/>
      <c r="CD946" s="325"/>
      <c r="CE946" s="325"/>
      <c r="CF946" s="325"/>
      <c r="CG946" s="325"/>
      <c r="CH946" s="325"/>
      <c r="CI946" s="325"/>
      <c r="CJ946" s="325"/>
      <c r="CK946" s="325"/>
      <c r="CL946" s="325"/>
      <c r="CM946" s="325"/>
      <c r="CN946" s="325"/>
      <c r="CO946" s="325"/>
      <c r="CP946" s="325"/>
      <c r="CQ946" s="325"/>
      <c r="CR946" s="325"/>
      <c r="CS946" s="325"/>
      <c r="CT946" s="325"/>
      <c r="CU946" s="325"/>
      <c r="CV946" s="325"/>
      <c r="CW946" s="325"/>
      <c r="CX946" s="325"/>
    </row>
    <row r="947" spans="1:102" s="36" customFormat="1" ht="15" hidden="1" customHeight="1">
      <c r="A947" s="329"/>
      <c r="B947" s="37" t="str">
        <f t="shared" ca="1" si="431"/>
        <v/>
      </c>
      <c r="C947" s="41" t="str">
        <f t="shared" ca="1" si="432"/>
        <v/>
      </c>
      <c r="D947" s="39" t="str">
        <f t="shared" ca="1" si="433"/>
        <v/>
      </c>
      <c r="E947" s="39" t="str">
        <f t="shared" ca="1" si="445"/>
        <v/>
      </c>
      <c r="F947" s="39" t="str">
        <f t="shared" ca="1" si="434"/>
        <v/>
      </c>
      <c r="G947" s="101"/>
      <c r="H947" s="39">
        <f t="shared" ca="1" si="425"/>
        <v>0</v>
      </c>
      <c r="J947" s="332"/>
      <c r="K947" s="37" t="str">
        <f t="shared" ca="1" si="435"/>
        <v/>
      </c>
      <c r="L947" s="41" t="str">
        <f t="shared" ca="1" si="436"/>
        <v/>
      </c>
      <c r="M947" s="39" t="str">
        <f t="shared" si="426"/>
        <v/>
      </c>
      <c r="N947" s="39" t="str">
        <f t="shared" ca="1" si="446"/>
        <v/>
      </c>
      <c r="O947" s="39">
        <f ca="1">ROUND(Q946*$O$5/payments_per_year,2)</f>
        <v>0</v>
      </c>
      <c r="P947" s="101"/>
      <c r="Q947" s="39">
        <f t="shared" ca="1" si="447"/>
        <v>0</v>
      </c>
      <c r="R947" s="332"/>
      <c r="S947" s="37" t="str">
        <f t="shared" ca="1" si="437"/>
        <v/>
      </c>
      <c r="T947" s="41" t="str">
        <f t="shared" ca="1" si="438"/>
        <v/>
      </c>
      <c r="U947" s="39" t="str">
        <f t="shared" si="427"/>
        <v/>
      </c>
      <c r="V947" s="39" t="str">
        <f t="shared" ca="1" si="448"/>
        <v/>
      </c>
      <c r="W947" s="39">
        <f t="shared" ca="1" si="428"/>
        <v>0</v>
      </c>
      <c r="X947" s="40"/>
      <c r="Y947" s="39">
        <f t="shared" ca="1" si="449"/>
        <v>0</v>
      </c>
      <c r="Z947" s="327"/>
      <c r="AA947" s="37" t="str">
        <f t="shared" ca="1" si="439"/>
        <v/>
      </c>
      <c r="AB947" s="41" t="str">
        <f t="shared" ca="1" si="440"/>
        <v/>
      </c>
      <c r="AC947" s="39" t="str">
        <f t="shared" si="429"/>
        <v/>
      </c>
      <c r="AD947" s="39" t="str">
        <f t="shared" ca="1" si="450"/>
        <v/>
      </c>
      <c r="AE947" s="39" t="str">
        <f t="shared" ca="1" si="441"/>
        <v/>
      </c>
      <c r="AF947" s="40"/>
      <c r="AG947" s="39">
        <f t="shared" ca="1" si="451"/>
        <v>0</v>
      </c>
      <c r="AH947" s="339"/>
      <c r="AI947" s="37" t="str">
        <f t="shared" ca="1" si="442"/>
        <v/>
      </c>
      <c r="AJ947" s="41" t="str">
        <f t="shared" ca="1" si="443"/>
        <v/>
      </c>
      <c r="AK947" s="39" t="str">
        <f t="shared" si="430"/>
        <v/>
      </c>
      <c r="AL947" s="39" t="str">
        <f t="shared" ca="1" si="452"/>
        <v/>
      </c>
      <c r="AM947" s="39" t="str">
        <f t="shared" ca="1" si="444"/>
        <v/>
      </c>
      <c r="AN947" s="40"/>
      <c r="AO947" s="39">
        <f t="shared" ca="1" si="453"/>
        <v>0</v>
      </c>
      <c r="AP947" s="339"/>
      <c r="AW947" s="329"/>
      <c r="BI947" s="329"/>
      <c r="BJ947" s="329"/>
      <c r="BK947" s="329"/>
      <c r="BL947" s="329"/>
      <c r="BM947" s="329"/>
      <c r="BN947" s="329"/>
      <c r="BO947" s="329"/>
      <c r="BP947" s="329"/>
      <c r="BQ947" s="329"/>
      <c r="BR947" s="329"/>
      <c r="BS947" s="329"/>
      <c r="BT947" s="329"/>
      <c r="BU947" s="329"/>
      <c r="BV947" s="329"/>
      <c r="BW947" s="325"/>
      <c r="BX947" s="325"/>
      <c r="BY947" s="325"/>
      <c r="BZ947" s="325"/>
      <c r="CA947" s="325"/>
      <c r="CB947" s="325"/>
      <c r="CC947" s="325"/>
      <c r="CD947" s="325"/>
      <c r="CE947" s="325"/>
      <c r="CF947" s="325"/>
      <c r="CG947" s="325"/>
      <c r="CH947" s="325"/>
      <c r="CI947" s="325"/>
      <c r="CJ947" s="325"/>
      <c r="CK947" s="325"/>
      <c r="CL947" s="325"/>
      <c r="CM947" s="325"/>
      <c r="CN947" s="325"/>
      <c r="CO947" s="325"/>
      <c r="CP947" s="325"/>
      <c r="CQ947" s="325"/>
      <c r="CR947" s="325"/>
      <c r="CS947" s="325"/>
      <c r="CT947" s="325"/>
      <c r="CU947" s="325"/>
      <c r="CV947" s="325"/>
      <c r="CW947" s="325"/>
      <c r="CX947" s="325"/>
    </row>
    <row r="948" spans="1:102" s="36" customFormat="1" ht="15" hidden="1" customHeight="1">
      <c r="A948" s="329"/>
      <c r="B948" s="37" t="str">
        <f t="shared" ca="1" si="431"/>
        <v/>
      </c>
      <c r="C948" s="41" t="str">
        <f t="shared" ca="1" si="432"/>
        <v/>
      </c>
      <c r="D948" s="39" t="str">
        <f t="shared" ca="1" si="433"/>
        <v/>
      </c>
      <c r="E948" s="39" t="str">
        <f t="shared" ca="1" si="445"/>
        <v/>
      </c>
      <c r="F948" s="39" t="str">
        <f t="shared" ca="1" si="434"/>
        <v/>
      </c>
      <c r="G948" s="101"/>
      <c r="H948" s="39">
        <f t="shared" ca="1" si="425"/>
        <v>0</v>
      </c>
      <c r="J948" s="332"/>
      <c r="K948" s="37" t="str">
        <f t="shared" ca="1" si="435"/>
        <v/>
      </c>
      <c r="L948" s="41" t="str">
        <f t="shared" ca="1" si="436"/>
        <v/>
      </c>
      <c r="M948" s="39" t="str">
        <f t="shared" si="426"/>
        <v/>
      </c>
      <c r="N948" s="39" t="str">
        <f t="shared" ca="1" si="446"/>
        <v/>
      </c>
      <c r="O948" s="39" t="str">
        <f ca="1">IF(L948="","",ROUND(Q947*$O$5/payments_per_year,2))</f>
        <v/>
      </c>
      <c r="P948" s="101"/>
      <c r="Q948" s="39">
        <f t="shared" ca="1" si="447"/>
        <v>0</v>
      </c>
      <c r="R948" s="332"/>
      <c r="S948" s="37" t="str">
        <f t="shared" ca="1" si="437"/>
        <v/>
      </c>
      <c r="T948" s="41" t="str">
        <f t="shared" ca="1" si="438"/>
        <v/>
      </c>
      <c r="U948" s="39" t="str">
        <f t="shared" si="427"/>
        <v/>
      </c>
      <c r="V948" s="39" t="str">
        <f t="shared" ca="1" si="448"/>
        <v/>
      </c>
      <c r="W948" s="39">
        <f t="shared" ca="1" si="428"/>
        <v>0</v>
      </c>
      <c r="X948" s="40"/>
      <c r="Y948" s="39">
        <f t="shared" ca="1" si="449"/>
        <v>0</v>
      </c>
      <c r="Z948" s="327"/>
      <c r="AA948" s="37" t="str">
        <f t="shared" ca="1" si="439"/>
        <v/>
      </c>
      <c r="AB948" s="41" t="str">
        <f t="shared" ca="1" si="440"/>
        <v/>
      </c>
      <c r="AC948" s="39" t="str">
        <f t="shared" si="429"/>
        <v/>
      </c>
      <c r="AD948" s="39" t="str">
        <f t="shared" ca="1" si="450"/>
        <v/>
      </c>
      <c r="AE948" s="39" t="str">
        <f t="shared" ca="1" si="441"/>
        <v/>
      </c>
      <c r="AF948" s="40"/>
      <c r="AG948" s="39">
        <f t="shared" ca="1" si="451"/>
        <v>0</v>
      </c>
      <c r="AH948" s="339"/>
      <c r="AI948" s="37" t="str">
        <f t="shared" ca="1" si="442"/>
        <v/>
      </c>
      <c r="AJ948" s="41" t="str">
        <f t="shared" ca="1" si="443"/>
        <v/>
      </c>
      <c r="AK948" s="39" t="str">
        <f t="shared" si="430"/>
        <v/>
      </c>
      <c r="AL948" s="39" t="str">
        <f t="shared" ca="1" si="452"/>
        <v/>
      </c>
      <c r="AM948" s="39" t="str">
        <f t="shared" ca="1" si="444"/>
        <v/>
      </c>
      <c r="AN948" s="40"/>
      <c r="AO948" s="39">
        <f t="shared" ca="1" si="453"/>
        <v>0</v>
      </c>
      <c r="AP948" s="339"/>
      <c r="AW948" s="329"/>
      <c r="BI948" s="329"/>
      <c r="BJ948" s="329"/>
      <c r="BK948" s="329"/>
      <c r="BL948" s="329"/>
      <c r="BM948" s="329"/>
      <c r="BN948" s="329"/>
      <c r="BO948" s="329"/>
      <c r="BP948" s="329"/>
      <c r="BQ948" s="329"/>
      <c r="BR948" s="329"/>
      <c r="BS948" s="329"/>
      <c r="BT948" s="329"/>
      <c r="BU948" s="329"/>
      <c r="BV948" s="329"/>
      <c r="BW948" s="325"/>
      <c r="BX948" s="325"/>
      <c r="BY948" s="325"/>
      <c r="BZ948" s="325"/>
      <c r="CA948" s="325"/>
      <c r="CB948" s="325"/>
      <c r="CC948" s="325"/>
      <c r="CD948" s="325"/>
      <c r="CE948" s="325"/>
      <c r="CF948" s="325"/>
      <c r="CG948" s="325"/>
      <c r="CH948" s="325"/>
      <c r="CI948" s="325"/>
      <c r="CJ948" s="325"/>
      <c r="CK948" s="325"/>
      <c r="CL948" s="325"/>
      <c r="CM948" s="325"/>
      <c r="CN948" s="325"/>
      <c r="CO948" s="325"/>
      <c r="CP948" s="325"/>
      <c r="CQ948" s="325"/>
      <c r="CR948" s="325"/>
      <c r="CS948" s="325"/>
      <c r="CT948" s="325"/>
      <c r="CU948" s="325"/>
      <c r="CV948" s="325"/>
      <c r="CW948" s="325"/>
      <c r="CX948" s="325"/>
    </row>
    <row r="949" spans="1:102" s="36" customFormat="1" ht="15" hidden="1" customHeight="1">
      <c r="A949" s="329"/>
      <c r="B949" s="37" t="str">
        <f t="shared" ca="1" si="431"/>
        <v/>
      </c>
      <c r="C949" s="41" t="str">
        <f t="shared" ca="1" si="432"/>
        <v/>
      </c>
      <c r="D949" s="39" t="str">
        <f t="shared" ca="1" si="433"/>
        <v/>
      </c>
      <c r="E949" s="39" t="str">
        <f t="shared" ca="1" si="445"/>
        <v/>
      </c>
      <c r="F949" s="39" t="str">
        <f t="shared" ca="1" si="434"/>
        <v/>
      </c>
      <c r="G949" s="101"/>
      <c r="H949" s="39">
        <f t="shared" ca="1" si="425"/>
        <v>0</v>
      </c>
      <c r="J949" s="332"/>
      <c r="K949" s="37" t="str">
        <f t="shared" ca="1" si="435"/>
        <v/>
      </c>
      <c r="L949" s="41" t="str">
        <f t="shared" ca="1" si="436"/>
        <v/>
      </c>
      <c r="M949" s="39" t="str">
        <f t="shared" si="426"/>
        <v/>
      </c>
      <c r="N949" s="39" t="str">
        <f t="shared" ca="1" si="446"/>
        <v/>
      </c>
      <c r="O949" s="39">
        <f ca="1">ROUND(Q948*$O$5/payments_per_year,2)</f>
        <v>0</v>
      </c>
      <c r="P949" s="101"/>
      <c r="Q949" s="39">
        <f t="shared" ca="1" si="447"/>
        <v>0</v>
      </c>
      <c r="R949" s="332"/>
      <c r="S949" s="37" t="str">
        <f t="shared" ca="1" si="437"/>
        <v/>
      </c>
      <c r="T949" s="41" t="str">
        <f t="shared" ca="1" si="438"/>
        <v/>
      </c>
      <c r="U949" s="39" t="str">
        <f t="shared" si="427"/>
        <v/>
      </c>
      <c r="V949" s="39" t="str">
        <f t="shared" ca="1" si="448"/>
        <v/>
      </c>
      <c r="W949" s="39">
        <f t="shared" ca="1" si="428"/>
        <v>0</v>
      </c>
      <c r="X949" s="40"/>
      <c r="Y949" s="39">
        <f t="shared" ca="1" si="449"/>
        <v>0</v>
      </c>
      <c r="Z949" s="327"/>
      <c r="AA949" s="37" t="str">
        <f t="shared" ca="1" si="439"/>
        <v/>
      </c>
      <c r="AB949" s="41" t="str">
        <f t="shared" ca="1" si="440"/>
        <v/>
      </c>
      <c r="AC949" s="39" t="str">
        <f t="shared" si="429"/>
        <v/>
      </c>
      <c r="AD949" s="39" t="str">
        <f t="shared" ca="1" si="450"/>
        <v/>
      </c>
      <c r="AE949" s="39" t="str">
        <f t="shared" ca="1" si="441"/>
        <v/>
      </c>
      <c r="AF949" s="40"/>
      <c r="AG949" s="39">
        <f t="shared" ca="1" si="451"/>
        <v>0</v>
      </c>
      <c r="AH949" s="339"/>
      <c r="AI949" s="37" t="str">
        <f t="shared" ca="1" si="442"/>
        <v/>
      </c>
      <c r="AJ949" s="41" t="str">
        <f t="shared" ca="1" si="443"/>
        <v/>
      </c>
      <c r="AK949" s="39" t="str">
        <f t="shared" si="430"/>
        <v/>
      </c>
      <c r="AL949" s="39" t="str">
        <f t="shared" ca="1" si="452"/>
        <v/>
      </c>
      <c r="AM949" s="39" t="str">
        <f t="shared" ca="1" si="444"/>
        <v/>
      </c>
      <c r="AN949" s="40"/>
      <c r="AO949" s="39">
        <f t="shared" ca="1" si="453"/>
        <v>0</v>
      </c>
      <c r="AP949" s="339"/>
      <c r="AW949" s="329"/>
      <c r="BI949" s="329"/>
      <c r="BJ949" s="329"/>
      <c r="BK949" s="329"/>
      <c r="BL949" s="329"/>
      <c r="BM949" s="329"/>
      <c r="BN949" s="329"/>
      <c r="BO949" s="329"/>
      <c r="BP949" s="329"/>
      <c r="BQ949" s="329"/>
      <c r="BR949" s="329"/>
      <c r="BS949" s="329"/>
      <c r="BT949" s="329"/>
      <c r="BU949" s="329"/>
      <c r="BV949" s="329"/>
      <c r="BW949" s="325"/>
      <c r="BX949" s="325"/>
      <c r="BY949" s="325"/>
      <c r="BZ949" s="325"/>
      <c r="CA949" s="325"/>
      <c r="CB949" s="325"/>
      <c r="CC949" s="325"/>
      <c r="CD949" s="325"/>
      <c r="CE949" s="325"/>
      <c r="CF949" s="325"/>
      <c r="CG949" s="325"/>
      <c r="CH949" s="325"/>
      <c r="CI949" s="325"/>
      <c r="CJ949" s="325"/>
      <c r="CK949" s="325"/>
      <c r="CL949" s="325"/>
      <c r="CM949" s="325"/>
      <c r="CN949" s="325"/>
      <c r="CO949" s="325"/>
      <c r="CP949" s="325"/>
      <c r="CQ949" s="325"/>
      <c r="CR949" s="325"/>
      <c r="CS949" s="325"/>
      <c r="CT949" s="325"/>
      <c r="CU949" s="325"/>
      <c r="CV949" s="325"/>
      <c r="CW949" s="325"/>
      <c r="CX949" s="325"/>
    </row>
    <row r="950" spans="1:102" s="36" customFormat="1" ht="15" hidden="1" customHeight="1">
      <c r="A950" s="329"/>
      <c r="B950" s="37" t="str">
        <f t="shared" ca="1" si="431"/>
        <v/>
      </c>
      <c r="C950" s="41" t="str">
        <f t="shared" ca="1" si="432"/>
        <v/>
      </c>
      <c r="D950" s="39" t="str">
        <f t="shared" ca="1" si="433"/>
        <v/>
      </c>
      <c r="E950" s="39" t="str">
        <f t="shared" ca="1" si="445"/>
        <v/>
      </c>
      <c r="F950" s="39" t="str">
        <f t="shared" ca="1" si="434"/>
        <v/>
      </c>
      <c r="G950" s="101"/>
      <c r="H950" s="39">
        <f t="shared" ca="1" si="425"/>
        <v>0</v>
      </c>
      <c r="J950" s="332"/>
      <c r="K950" s="37" t="str">
        <f t="shared" ca="1" si="435"/>
        <v/>
      </c>
      <c r="L950" s="41" t="str">
        <f t="shared" ca="1" si="436"/>
        <v/>
      </c>
      <c r="M950" s="39" t="str">
        <f t="shared" si="426"/>
        <v/>
      </c>
      <c r="N950" s="39" t="str">
        <f t="shared" ca="1" si="446"/>
        <v/>
      </c>
      <c r="O950" s="39" t="str">
        <f ca="1">IF(L950="","",ROUND(Q949*$O$5/payments_per_year,2))</f>
        <v/>
      </c>
      <c r="P950" s="101"/>
      <c r="Q950" s="39">
        <f t="shared" ca="1" si="447"/>
        <v>0</v>
      </c>
      <c r="R950" s="332"/>
      <c r="S950" s="37" t="str">
        <f t="shared" ca="1" si="437"/>
        <v/>
      </c>
      <c r="T950" s="41" t="str">
        <f t="shared" ca="1" si="438"/>
        <v/>
      </c>
      <c r="U950" s="39" t="str">
        <f t="shared" si="427"/>
        <v/>
      </c>
      <c r="V950" s="39" t="str">
        <f t="shared" ca="1" si="448"/>
        <v/>
      </c>
      <c r="W950" s="39">
        <f t="shared" ca="1" si="428"/>
        <v>0</v>
      </c>
      <c r="X950" s="40"/>
      <c r="Y950" s="39">
        <f t="shared" ca="1" si="449"/>
        <v>0</v>
      </c>
      <c r="Z950" s="327"/>
      <c r="AA950" s="37" t="str">
        <f t="shared" ca="1" si="439"/>
        <v/>
      </c>
      <c r="AB950" s="41" t="str">
        <f t="shared" ca="1" si="440"/>
        <v/>
      </c>
      <c r="AC950" s="39" t="str">
        <f t="shared" si="429"/>
        <v/>
      </c>
      <c r="AD950" s="39" t="str">
        <f t="shared" ca="1" si="450"/>
        <v/>
      </c>
      <c r="AE950" s="39" t="str">
        <f t="shared" ca="1" si="441"/>
        <v/>
      </c>
      <c r="AF950" s="40"/>
      <c r="AG950" s="39">
        <f t="shared" ca="1" si="451"/>
        <v>0</v>
      </c>
      <c r="AH950" s="339"/>
      <c r="AI950" s="37" t="str">
        <f t="shared" ca="1" si="442"/>
        <v/>
      </c>
      <c r="AJ950" s="41" t="str">
        <f t="shared" ca="1" si="443"/>
        <v/>
      </c>
      <c r="AK950" s="39" t="str">
        <f t="shared" si="430"/>
        <v/>
      </c>
      <c r="AL950" s="39" t="str">
        <f t="shared" ca="1" si="452"/>
        <v/>
      </c>
      <c r="AM950" s="39" t="str">
        <f t="shared" ca="1" si="444"/>
        <v/>
      </c>
      <c r="AN950" s="40"/>
      <c r="AO950" s="39">
        <f t="shared" ca="1" si="453"/>
        <v>0</v>
      </c>
      <c r="AP950" s="339"/>
      <c r="AW950" s="329"/>
      <c r="BI950" s="329"/>
      <c r="BJ950" s="329"/>
      <c r="BK950" s="329"/>
      <c r="BL950" s="329"/>
      <c r="BM950" s="329"/>
      <c r="BN950" s="329"/>
      <c r="BO950" s="329"/>
      <c r="BP950" s="329"/>
      <c r="BQ950" s="329"/>
      <c r="BR950" s="329"/>
      <c r="BS950" s="329"/>
      <c r="BT950" s="329"/>
      <c r="BU950" s="329"/>
      <c r="BV950" s="329"/>
      <c r="BW950" s="325"/>
      <c r="BX950" s="325"/>
      <c r="BY950" s="325"/>
      <c r="BZ950" s="325"/>
      <c r="CA950" s="325"/>
      <c r="CB950" s="325"/>
      <c r="CC950" s="325"/>
      <c r="CD950" s="325"/>
      <c r="CE950" s="325"/>
      <c r="CF950" s="325"/>
      <c r="CG950" s="325"/>
      <c r="CH950" s="325"/>
      <c r="CI950" s="325"/>
      <c r="CJ950" s="325"/>
      <c r="CK950" s="325"/>
      <c r="CL950" s="325"/>
      <c r="CM950" s="325"/>
      <c r="CN950" s="325"/>
      <c r="CO950" s="325"/>
      <c r="CP950" s="325"/>
      <c r="CQ950" s="325"/>
      <c r="CR950" s="325"/>
      <c r="CS950" s="325"/>
      <c r="CT950" s="325"/>
      <c r="CU950" s="325"/>
      <c r="CV950" s="325"/>
      <c r="CW950" s="325"/>
      <c r="CX950" s="325"/>
    </row>
    <row r="951" spans="1:102" s="36" customFormat="1" ht="15" hidden="1" customHeight="1">
      <c r="A951" s="329"/>
      <c r="B951" s="37" t="str">
        <f t="shared" ca="1" si="431"/>
        <v/>
      </c>
      <c r="C951" s="41" t="str">
        <f t="shared" ca="1" si="432"/>
        <v/>
      </c>
      <c r="D951" s="39" t="str">
        <f t="shared" ca="1" si="433"/>
        <v/>
      </c>
      <c r="E951" s="39" t="str">
        <f t="shared" ca="1" si="445"/>
        <v/>
      </c>
      <c r="F951" s="39" t="str">
        <f t="shared" ca="1" si="434"/>
        <v/>
      </c>
      <c r="G951" s="101"/>
      <c r="H951" s="39">
        <f t="shared" ca="1" si="425"/>
        <v>0</v>
      </c>
      <c r="J951" s="332"/>
      <c r="K951" s="37" t="str">
        <f t="shared" ca="1" si="435"/>
        <v/>
      </c>
      <c r="L951" s="41" t="str">
        <f t="shared" ca="1" si="436"/>
        <v/>
      </c>
      <c r="M951" s="39" t="str">
        <f t="shared" si="426"/>
        <v/>
      </c>
      <c r="N951" s="39" t="str">
        <f t="shared" ca="1" si="446"/>
        <v/>
      </c>
      <c r="O951" s="39">
        <f ca="1">ROUND(Q950*$O$5/payments_per_year,2)</f>
        <v>0</v>
      </c>
      <c r="P951" s="101"/>
      <c r="Q951" s="39">
        <f t="shared" ca="1" si="447"/>
        <v>0</v>
      </c>
      <c r="R951" s="332"/>
      <c r="S951" s="37" t="str">
        <f t="shared" ca="1" si="437"/>
        <v/>
      </c>
      <c r="T951" s="41" t="str">
        <f t="shared" ca="1" si="438"/>
        <v/>
      </c>
      <c r="U951" s="39" t="str">
        <f t="shared" si="427"/>
        <v/>
      </c>
      <c r="V951" s="39" t="str">
        <f t="shared" ca="1" si="448"/>
        <v/>
      </c>
      <c r="W951" s="39">
        <f t="shared" ca="1" si="428"/>
        <v>0</v>
      </c>
      <c r="X951" s="40"/>
      <c r="Y951" s="39">
        <f t="shared" ca="1" si="449"/>
        <v>0</v>
      </c>
      <c r="Z951" s="327"/>
      <c r="AA951" s="37" t="str">
        <f t="shared" ca="1" si="439"/>
        <v/>
      </c>
      <c r="AB951" s="41" t="str">
        <f t="shared" ca="1" si="440"/>
        <v/>
      </c>
      <c r="AC951" s="39" t="str">
        <f t="shared" si="429"/>
        <v/>
      </c>
      <c r="AD951" s="39" t="str">
        <f t="shared" ca="1" si="450"/>
        <v/>
      </c>
      <c r="AE951" s="39" t="str">
        <f t="shared" ca="1" si="441"/>
        <v/>
      </c>
      <c r="AF951" s="40"/>
      <c r="AG951" s="39">
        <f t="shared" ca="1" si="451"/>
        <v>0</v>
      </c>
      <c r="AH951" s="339"/>
      <c r="AI951" s="37" t="str">
        <f t="shared" ca="1" si="442"/>
        <v/>
      </c>
      <c r="AJ951" s="41" t="str">
        <f t="shared" ca="1" si="443"/>
        <v/>
      </c>
      <c r="AK951" s="39" t="str">
        <f t="shared" si="430"/>
        <v/>
      </c>
      <c r="AL951" s="39" t="str">
        <f t="shared" ca="1" si="452"/>
        <v/>
      </c>
      <c r="AM951" s="39" t="str">
        <f t="shared" ca="1" si="444"/>
        <v/>
      </c>
      <c r="AN951" s="40"/>
      <c r="AO951" s="39">
        <f t="shared" ca="1" si="453"/>
        <v>0</v>
      </c>
      <c r="AP951" s="339"/>
      <c r="AW951" s="329"/>
      <c r="BI951" s="329"/>
      <c r="BJ951" s="329"/>
      <c r="BK951" s="329"/>
      <c r="BL951" s="329"/>
      <c r="BM951" s="329"/>
      <c r="BN951" s="329"/>
      <c r="BO951" s="329"/>
      <c r="BP951" s="329"/>
      <c r="BQ951" s="329"/>
      <c r="BR951" s="329"/>
      <c r="BS951" s="329"/>
      <c r="BT951" s="329"/>
      <c r="BU951" s="329"/>
      <c r="BV951" s="329"/>
      <c r="BW951" s="325"/>
      <c r="BX951" s="325"/>
      <c r="BY951" s="325"/>
      <c r="BZ951" s="325"/>
      <c r="CA951" s="325"/>
      <c r="CB951" s="325"/>
      <c r="CC951" s="325"/>
      <c r="CD951" s="325"/>
      <c r="CE951" s="325"/>
      <c r="CF951" s="325"/>
      <c r="CG951" s="325"/>
      <c r="CH951" s="325"/>
      <c r="CI951" s="325"/>
      <c r="CJ951" s="325"/>
      <c r="CK951" s="325"/>
      <c r="CL951" s="325"/>
      <c r="CM951" s="325"/>
      <c r="CN951" s="325"/>
      <c r="CO951" s="325"/>
      <c r="CP951" s="325"/>
      <c r="CQ951" s="325"/>
      <c r="CR951" s="325"/>
      <c r="CS951" s="325"/>
      <c r="CT951" s="325"/>
      <c r="CU951" s="325"/>
      <c r="CV951" s="325"/>
      <c r="CW951" s="325"/>
      <c r="CX951" s="325"/>
    </row>
    <row r="952" spans="1:102" s="36" customFormat="1" ht="15" hidden="1" customHeight="1">
      <c r="A952" s="329"/>
      <c r="B952" s="37" t="str">
        <f t="shared" ca="1" si="431"/>
        <v/>
      </c>
      <c r="C952" s="41" t="str">
        <f t="shared" ca="1" si="432"/>
        <v/>
      </c>
      <c r="D952" s="39" t="str">
        <f t="shared" ca="1" si="433"/>
        <v/>
      </c>
      <c r="E952" s="39" t="str">
        <f t="shared" ca="1" si="445"/>
        <v/>
      </c>
      <c r="F952" s="39" t="str">
        <f t="shared" ca="1" si="434"/>
        <v/>
      </c>
      <c r="G952" s="101"/>
      <c r="H952" s="39">
        <f t="shared" ca="1" si="425"/>
        <v>0</v>
      </c>
      <c r="J952" s="332"/>
      <c r="K952" s="37" t="str">
        <f t="shared" ca="1" si="435"/>
        <v/>
      </c>
      <c r="L952" s="41" t="str">
        <f t="shared" ca="1" si="436"/>
        <v/>
      </c>
      <c r="M952" s="39" t="str">
        <f t="shared" si="426"/>
        <v/>
      </c>
      <c r="N952" s="39" t="str">
        <f t="shared" ca="1" si="446"/>
        <v/>
      </c>
      <c r="O952" s="39" t="str">
        <f ca="1">IF(L952="","",ROUND(Q951*$O$5/payments_per_year,2))</f>
        <v/>
      </c>
      <c r="P952" s="101"/>
      <c r="Q952" s="39">
        <f t="shared" ca="1" si="447"/>
        <v>0</v>
      </c>
      <c r="R952" s="332"/>
      <c r="S952" s="37" t="str">
        <f t="shared" ca="1" si="437"/>
        <v/>
      </c>
      <c r="T952" s="41" t="str">
        <f t="shared" ca="1" si="438"/>
        <v/>
      </c>
      <c r="U952" s="39" t="str">
        <f t="shared" si="427"/>
        <v/>
      </c>
      <c r="V952" s="39" t="str">
        <f t="shared" ca="1" si="448"/>
        <v/>
      </c>
      <c r="W952" s="39">
        <f t="shared" ca="1" si="428"/>
        <v>0</v>
      </c>
      <c r="X952" s="40"/>
      <c r="Y952" s="39">
        <f t="shared" ca="1" si="449"/>
        <v>0</v>
      </c>
      <c r="Z952" s="327"/>
      <c r="AA952" s="37" t="str">
        <f t="shared" ca="1" si="439"/>
        <v/>
      </c>
      <c r="AB952" s="41" t="str">
        <f t="shared" ca="1" si="440"/>
        <v/>
      </c>
      <c r="AC952" s="39" t="str">
        <f t="shared" si="429"/>
        <v/>
      </c>
      <c r="AD952" s="39" t="str">
        <f t="shared" ca="1" si="450"/>
        <v/>
      </c>
      <c r="AE952" s="39" t="str">
        <f t="shared" ca="1" si="441"/>
        <v/>
      </c>
      <c r="AF952" s="40"/>
      <c r="AG952" s="39">
        <f t="shared" ca="1" si="451"/>
        <v>0</v>
      </c>
      <c r="AH952" s="339"/>
      <c r="AI952" s="37" t="str">
        <f t="shared" ca="1" si="442"/>
        <v/>
      </c>
      <c r="AJ952" s="41" t="str">
        <f t="shared" ca="1" si="443"/>
        <v/>
      </c>
      <c r="AK952" s="39" t="str">
        <f t="shared" si="430"/>
        <v/>
      </c>
      <c r="AL952" s="39" t="str">
        <f t="shared" ca="1" si="452"/>
        <v/>
      </c>
      <c r="AM952" s="39" t="str">
        <f t="shared" ca="1" si="444"/>
        <v/>
      </c>
      <c r="AN952" s="40"/>
      <c r="AO952" s="39">
        <f t="shared" ca="1" si="453"/>
        <v>0</v>
      </c>
      <c r="AP952" s="339"/>
      <c r="AW952" s="329"/>
      <c r="BI952" s="329"/>
      <c r="BJ952" s="329"/>
      <c r="BK952" s="329"/>
      <c r="BL952" s="329"/>
      <c r="BM952" s="329"/>
      <c r="BN952" s="329"/>
      <c r="BO952" s="329"/>
      <c r="BP952" s="329"/>
      <c r="BQ952" s="329"/>
      <c r="BR952" s="329"/>
      <c r="BS952" s="329"/>
      <c r="BT952" s="329"/>
      <c r="BU952" s="329"/>
      <c r="BV952" s="329"/>
      <c r="BW952" s="325"/>
      <c r="BX952" s="325"/>
      <c r="BY952" s="325"/>
      <c r="BZ952" s="325"/>
      <c r="CA952" s="325"/>
      <c r="CB952" s="325"/>
      <c r="CC952" s="325"/>
      <c r="CD952" s="325"/>
      <c r="CE952" s="325"/>
      <c r="CF952" s="325"/>
      <c r="CG952" s="325"/>
      <c r="CH952" s="325"/>
      <c r="CI952" s="325"/>
      <c r="CJ952" s="325"/>
      <c r="CK952" s="325"/>
      <c r="CL952" s="325"/>
      <c r="CM952" s="325"/>
      <c r="CN952" s="325"/>
      <c r="CO952" s="325"/>
      <c r="CP952" s="325"/>
      <c r="CQ952" s="325"/>
      <c r="CR952" s="325"/>
      <c r="CS952" s="325"/>
      <c r="CT952" s="325"/>
      <c r="CU952" s="325"/>
      <c r="CV952" s="325"/>
      <c r="CW952" s="325"/>
      <c r="CX952" s="325"/>
    </row>
    <row r="953" spans="1:102" s="36" customFormat="1" ht="15" hidden="1" customHeight="1">
      <c r="A953" s="329"/>
      <c r="B953" s="37" t="str">
        <f t="shared" ca="1" si="431"/>
        <v/>
      </c>
      <c r="C953" s="41" t="str">
        <f t="shared" ca="1" si="432"/>
        <v/>
      </c>
      <c r="D953" s="39" t="str">
        <f t="shared" ca="1" si="433"/>
        <v/>
      </c>
      <c r="E953" s="39" t="str">
        <f t="shared" ca="1" si="445"/>
        <v/>
      </c>
      <c r="F953" s="39" t="str">
        <f t="shared" ca="1" si="434"/>
        <v/>
      </c>
      <c r="G953" s="101"/>
      <c r="H953" s="39">
        <f t="shared" ca="1" si="425"/>
        <v>0</v>
      </c>
      <c r="J953" s="332"/>
      <c r="K953" s="37" t="str">
        <f t="shared" ca="1" si="435"/>
        <v/>
      </c>
      <c r="L953" s="41" t="str">
        <f t="shared" ca="1" si="436"/>
        <v/>
      </c>
      <c r="M953" s="39" t="str">
        <f t="shared" si="426"/>
        <v/>
      </c>
      <c r="N953" s="39" t="str">
        <f t="shared" ca="1" si="446"/>
        <v/>
      </c>
      <c r="O953" s="39">
        <f ca="1">ROUND(Q952*$O$5/payments_per_year,2)</f>
        <v>0</v>
      </c>
      <c r="P953" s="101"/>
      <c r="Q953" s="39">
        <f t="shared" ca="1" si="447"/>
        <v>0</v>
      </c>
      <c r="R953" s="332"/>
      <c r="S953" s="37" t="str">
        <f t="shared" ca="1" si="437"/>
        <v/>
      </c>
      <c r="T953" s="41" t="str">
        <f t="shared" ca="1" si="438"/>
        <v/>
      </c>
      <c r="U953" s="39" t="str">
        <f t="shared" si="427"/>
        <v/>
      </c>
      <c r="V953" s="39" t="str">
        <f t="shared" ca="1" si="448"/>
        <v/>
      </c>
      <c r="W953" s="39">
        <f t="shared" ca="1" si="428"/>
        <v>0</v>
      </c>
      <c r="X953" s="40"/>
      <c r="Y953" s="39">
        <f t="shared" ca="1" si="449"/>
        <v>0</v>
      </c>
      <c r="Z953" s="327"/>
      <c r="AA953" s="37" t="str">
        <f t="shared" ca="1" si="439"/>
        <v/>
      </c>
      <c r="AB953" s="41" t="str">
        <f t="shared" ca="1" si="440"/>
        <v/>
      </c>
      <c r="AC953" s="39" t="str">
        <f t="shared" si="429"/>
        <v/>
      </c>
      <c r="AD953" s="39" t="str">
        <f t="shared" ca="1" si="450"/>
        <v/>
      </c>
      <c r="AE953" s="39" t="str">
        <f t="shared" ca="1" si="441"/>
        <v/>
      </c>
      <c r="AF953" s="40"/>
      <c r="AG953" s="39">
        <f t="shared" ca="1" si="451"/>
        <v>0</v>
      </c>
      <c r="AH953" s="339"/>
      <c r="AI953" s="37" t="str">
        <f t="shared" ca="1" si="442"/>
        <v/>
      </c>
      <c r="AJ953" s="41" t="str">
        <f t="shared" ca="1" si="443"/>
        <v/>
      </c>
      <c r="AK953" s="39" t="str">
        <f t="shared" si="430"/>
        <v/>
      </c>
      <c r="AL953" s="39" t="str">
        <f t="shared" ca="1" si="452"/>
        <v/>
      </c>
      <c r="AM953" s="39" t="str">
        <f t="shared" ca="1" si="444"/>
        <v/>
      </c>
      <c r="AN953" s="40"/>
      <c r="AO953" s="39">
        <f t="shared" ca="1" si="453"/>
        <v>0</v>
      </c>
      <c r="AP953" s="339"/>
      <c r="AW953" s="329"/>
      <c r="BI953" s="329"/>
      <c r="BJ953" s="329"/>
      <c r="BK953" s="329"/>
      <c r="BL953" s="329"/>
      <c r="BM953" s="329"/>
      <c r="BN953" s="329"/>
      <c r="BO953" s="329"/>
      <c r="BP953" s="329"/>
      <c r="BQ953" s="329"/>
      <c r="BR953" s="329"/>
      <c r="BS953" s="329"/>
      <c r="BT953" s="329"/>
      <c r="BU953" s="329"/>
      <c r="BV953" s="329"/>
      <c r="BW953" s="325"/>
      <c r="BX953" s="325"/>
      <c r="BY953" s="325"/>
      <c r="BZ953" s="325"/>
      <c r="CA953" s="325"/>
      <c r="CB953" s="325"/>
      <c r="CC953" s="325"/>
      <c r="CD953" s="325"/>
      <c r="CE953" s="325"/>
      <c r="CF953" s="325"/>
      <c r="CG953" s="325"/>
      <c r="CH953" s="325"/>
      <c r="CI953" s="325"/>
      <c r="CJ953" s="325"/>
      <c r="CK953" s="325"/>
      <c r="CL953" s="325"/>
      <c r="CM953" s="325"/>
      <c r="CN953" s="325"/>
      <c r="CO953" s="325"/>
      <c r="CP953" s="325"/>
      <c r="CQ953" s="325"/>
      <c r="CR953" s="325"/>
      <c r="CS953" s="325"/>
      <c r="CT953" s="325"/>
      <c r="CU953" s="325"/>
      <c r="CV953" s="325"/>
      <c r="CW953" s="325"/>
      <c r="CX953" s="325"/>
    </row>
    <row r="954" spans="1:102" s="36" customFormat="1" ht="15" hidden="1" customHeight="1">
      <c r="A954" s="329"/>
      <c r="B954" s="37" t="str">
        <f t="shared" ca="1" si="431"/>
        <v/>
      </c>
      <c r="C954" s="41" t="str">
        <f t="shared" ca="1" si="432"/>
        <v/>
      </c>
      <c r="D954" s="39" t="str">
        <f t="shared" ca="1" si="433"/>
        <v/>
      </c>
      <c r="E954" s="39" t="str">
        <f t="shared" ca="1" si="445"/>
        <v/>
      </c>
      <c r="F954" s="39" t="str">
        <f t="shared" ca="1" si="434"/>
        <v/>
      </c>
      <c r="G954" s="101"/>
      <c r="H954" s="39">
        <f t="shared" ca="1" si="425"/>
        <v>0</v>
      </c>
      <c r="J954" s="332"/>
      <c r="K954" s="37" t="str">
        <f t="shared" ca="1" si="435"/>
        <v/>
      </c>
      <c r="L954" s="41" t="str">
        <f t="shared" ca="1" si="436"/>
        <v/>
      </c>
      <c r="M954" s="39" t="str">
        <f t="shared" si="426"/>
        <v/>
      </c>
      <c r="N954" s="39" t="str">
        <f t="shared" ca="1" si="446"/>
        <v/>
      </c>
      <c r="O954" s="39" t="str">
        <f ca="1">IF(L954="","",ROUND(Q953*$O$5/payments_per_year,2))</f>
        <v/>
      </c>
      <c r="P954" s="101"/>
      <c r="Q954" s="39">
        <f t="shared" ca="1" si="447"/>
        <v>0</v>
      </c>
      <c r="R954" s="332"/>
      <c r="S954" s="37" t="str">
        <f t="shared" ca="1" si="437"/>
        <v/>
      </c>
      <c r="T954" s="41" t="str">
        <f t="shared" ca="1" si="438"/>
        <v/>
      </c>
      <c r="U954" s="39" t="str">
        <f t="shared" si="427"/>
        <v/>
      </c>
      <c r="V954" s="39" t="str">
        <f t="shared" ca="1" si="448"/>
        <v/>
      </c>
      <c r="W954" s="39">
        <f t="shared" ca="1" si="428"/>
        <v>0</v>
      </c>
      <c r="X954" s="40"/>
      <c r="Y954" s="39">
        <f t="shared" ca="1" si="449"/>
        <v>0</v>
      </c>
      <c r="Z954" s="327"/>
      <c r="AA954" s="37" t="str">
        <f t="shared" ca="1" si="439"/>
        <v/>
      </c>
      <c r="AB954" s="41" t="str">
        <f t="shared" ca="1" si="440"/>
        <v/>
      </c>
      <c r="AC954" s="39" t="str">
        <f t="shared" si="429"/>
        <v/>
      </c>
      <c r="AD954" s="39" t="str">
        <f t="shared" ca="1" si="450"/>
        <v/>
      </c>
      <c r="AE954" s="39" t="str">
        <f t="shared" ca="1" si="441"/>
        <v/>
      </c>
      <c r="AF954" s="40"/>
      <c r="AG954" s="39">
        <f t="shared" ca="1" si="451"/>
        <v>0</v>
      </c>
      <c r="AH954" s="339"/>
      <c r="AI954" s="37" t="str">
        <f t="shared" ca="1" si="442"/>
        <v/>
      </c>
      <c r="AJ954" s="41" t="str">
        <f t="shared" ca="1" si="443"/>
        <v/>
      </c>
      <c r="AK954" s="39" t="str">
        <f t="shared" si="430"/>
        <v/>
      </c>
      <c r="AL954" s="39" t="str">
        <f t="shared" ca="1" si="452"/>
        <v/>
      </c>
      <c r="AM954" s="39" t="str">
        <f t="shared" ca="1" si="444"/>
        <v/>
      </c>
      <c r="AN954" s="40"/>
      <c r="AO954" s="39">
        <f t="shared" ca="1" si="453"/>
        <v>0</v>
      </c>
      <c r="AP954" s="339"/>
      <c r="AW954" s="329"/>
      <c r="BI954" s="329"/>
      <c r="BJ954" s="329"/>
      <c r="BK954" s="329"/>
      <c r="BL954" s="329"/>
      <c r="BM954" s="329"/>
      <c r="BN954" s="329"/>
      <c r="BO954" s="329"/>
      <c r="BP954" s="329"/>
      <c r="BQ954" s="329"/>
      <c r="BR954" s="329"/>
      <c r="BS954" s="329"/>
      <c r="BT954" s="329"/>
      <c r="BU954" s="329"/>
      <c r="BV954" s="329"/>
      <c r="BW954" s="325"/>
      <c r="BX954" s="325"/>
      <c r="BY954" s="325"/>
      <c r="BZ954" s="325"/>
      <c r="CA954" s="325"/>
      <c r="CB954" s="325"/>
      <c r="CC954" s="325"/>
      <c r="CD954" s="325"/>
      <c r="CE954" s="325"/>
      <c r="CF954" s="325"/>
      <c r="CG954" s="325"/>
      <c r="CH954" s="325"/>
      <c r="CI954" s="325"/>
      <c r="CJ954" s="325"/>
      <c r="CK954" s="325"/>
      <c r="CL954" s="325"/>
      <c r="CM954" s="325"/>
      <c r="CN954" s="325"/>
      <c r="CO954" s="325"/>
      <c r="CP954" s="325"/>
      <c r="CQ954" s="325"/>
      <c r="CR954" s="325"/>
      <c r="CS954" s="325"/>
      <c r="CT954" s="325"/>
      <c r="CU954" s="325"/>
      <c r="CV954" s="325"/>
      <c r="CW954" s="325"/>
      <c r="CX954" s="325"/>
    </row>
    <row r="955" spans="1:102" s="36" customFormat="1" ht="15" hidden="1" customHeight="1">
      <c r="A955" s="329"/>
      <c r="B955" s="37" t="str">
        <f t="shared" ca="1" si="431"/>
        <v/>
      </c>
      <c r="C955" s="41" t="str">
        <f t="shared" ca="1" si="432"/>
        <v/>
      </c>
      <c r="D955" s="39" t="str">
        <f t="shared" ca="1" si="433"/>
        <v/>
      </c>
      <c r="E955" s="39" t="str">
        <f t="shared" ca="1" si="445"/>
        <v/>
      </c>
      <c r="F955" s="39" t="str">
        <f t="shared" ca="1" si="434"/>
        <v/>
      </c>
      <c r="G955" s="101"/>
      <c r="H955" s="39">
        <f t="shared" ca="1" si="425"/>
        <v>0</v>
      </c>
      <c r="J955" s="332"/>
      <c r="K955" s="37" t="str">
        <f t="shared" ca="1" si="435"/>
        <v/>
      </c>
      <c r="L955" s="41" t="str">
        <f t="shared" ca="1" si="436"/>
        <v/>
      </c>
      <c r="M955" s="39" t="str">
        <f t="shared" si="426"/>
        <v/>
      </c>
      <c r="N955" s="39" t="str">
        <f t="shared" ca="1" si="446"/>
        <v/>
      </c>
      <c r="O955" s="39">
        <f ca="1">ROUND(Q954*$O$5/payments_per_year,2)</f>
        <v>0</v>
      </c>
      <c r="P955" s="101"/>
      <c r="Q955" s="39">
        <f t="shared" ca="1" si="447"/>
        <v>0</v>
      </c>
      <c r="R955" s="332"/>
      <c r="S955" s="37" t="str">
        <f t="shared" ca="1" si="437"/>
        <v/>
      </c>
      <c r="T955" s="41" t="str">
        <f t="shared" ca="1" si="438"/>
        <v/>
      </c>
      <c r="U955" s="39" t="str">
        <f t="shared" si="427"/>
        <v/>
      </c>
      <c r="V955" s="39" t="str">
        <f t="shared" ca="1" si="448"/>
        <v/>
      </c>
      <c r="W955" s="39">
        <f t="shared" ca="1" si="428"/>
        <v>0</v>
      </c>
      <c r="X955" s="40"/>
      <c r="Y955" s="39">
        <f t="shared" ca="1" si="449"/>
        <v>0</v>
      </c>
      <c r="Z955" s="327"/>
      <c r="AA955" s="37" t="str">
        <f t="shared" ca="1" si="439"/>
        <v/>
      </c>
      <c r="AB955" s="41" t="str">
        <f t="shared" ca="1" si="440"/>
        <v/>
      </c>
      <c r="AC955" s="39" t="str">
        <f t="shared" si="429"/>
        <v/>
      </c>
      <c r="AD955" s="39" t="str">
        <f t="shared" ca="1" si="450"/>
        <v/>
      </c>
      <c r="AE955" s="39" t="str">
        <f t="shared" ca="1" si="441"/>
        <v/>
      </c>
      <c r="AF955" s="40"/>
      <c r="AG955" s="39">
        <f t="shared" ca="1" si="451"/>
        <v>0</v>
      </c>
      <c r="AH955" s="339"/>
      <c r="AI955" s="37" t="str">
        <f t="shared" ca="1" si="442"/>
        <v/>
      </c>
      <c r="AJ955" s="41" t="str">
        <f t="shared" ca="1" si="443"/>
        <v/>
      </c>
      <c r="AK955" s="39" t="str">
        <f t="shared" si="430"/>
        <v/>
      </c>
      <c r="AL955" s="39" t="str">
        <f t="shared" ca="1" si="452"/>
        <v/>
      </c>
      <c r="AM955" s="39" t="str">
        <f t="shared" ca="1" si="444"/>
        <v/>
      </c>
      <c r="AN955" s="40"/>
      <c r="AO955" s="39">
        <f t="shared" ca="1" si="453"/>
        <v>0</v>
      </c>
      <c r="AP955" s="339"/>
      <c r="AW955" s="329"/>
      <c r="BI955" s="329"/>
      <c r="BJ955" s="329"/>
      <c r="BK955" s="329"/>
      <c r="BL955" s="329"/>
      <c r="BM955" s="329"/>
      <c r="BN955" s="329"/>
      <c r="BO955" s="329"/>
      <c r="BP955" s="329"/>
      <c r="BQ955" s="329"/>
      <c r="BR955" s="329"/>
      <c r="BS955" s="329"/>
      <c r="BT955" s="329"/>
      <c r="BU955" s="329"/>
      <c r="BV955" s="329"/>
      <c r="BW955" s="325"/>
      <c r="BX955" s="325"/>
      <c r="BY955" s="325"/>
      <c r="BZ955" s="325"/>
      <c r="CA955" s="325"/>
      <c r="CB955" s="325"/>
      <c r="CC955" s="325"/>
      <c r="CD955" s="325"/>
      <c r="CE955" s="325"/>
      <c r="CF955" s="325"/>
      <c r="CG955" s="325"/>
      <c r="CH955" s="325"/>
      <c r="CI955" s="325"/>
      <c r="CJ955" s="325"/>
      <c r="CK955" s="325"/>
      <c r="CL955" s="325"/>
      <c r="CM955" s="325"/>
      <c r="CN955" s="325"/>
      <c r="CO955" s="325"/>
      <c r="CP955" s="325"/>
      <c r="CQ955" s="325"/>
      <c r="CR955" s="325"/>
      <c r="CS955" s="325"/>
      <c r="CT955" s="325"/>
      <c r="CU955" s="325"/>
      <c r="CV955" s="325"/>
      <c r="CW955" s="325"/>
      <c r="CX955" s="325"/>
    </row>
    <row r="956" spans="1:102" s="36" customFormat="1" ht="15" hidden="1" customHeight="1">
      <c r="A956" s="329"/>
      <c r="B956" s="37" t="str">
        <f t="shared" ca="1" si="431"/>
        <v/>
      </c>
      <c r="C956" s="41" t="str">
        <f t="shared" ca="1" si="432"/>
        <v/>
      </c>
      <c r="D956" s="39" t="str">
        <f t="shared" ca="1" si="433"/>
        <v/>
      </c>
      <c r="E956" s="39" t="str">
        <f t="shared" ca="1" si="445"/>
        <v/>
      </c>
      <c r="F956" s="39" t="str">
        <f t="shared" ca="1" si="434"/>
        <v/>
      </c>
      <c r="G956" s="101"/>
      <c r="H956" s="39">
        <f t="shared" ca="1" si="425"/>
        <v>0</v>
      </c>
      <c r="J956" s="332"/>
      <c r="K956" s="37" t="str">
        <f t="shared" ca="1" si="435"/>
        <v/>
      </c>
      <c r="L956" s="41" t="str">
        <f t="shared" ca="1" si="436"/>
        <v/>
      </c>
      <c r="M956" s="39" t="str">
        <f t="shared" si="426"/>
        <v/>
      </c>
      <c r="N956" s="39" t="str">
        <f t="shared" ca="1" si="446"/>
        <v/>
      </c>
      <c r="O956" s="39" t="str">
        <f ca="1">IF(L956="","",ROUND(Q955*$O$5/payments_per_year,2))</f>
        <v/>
      </c>
      <c r="P956" s="101"/>
      <c r="Q956" s="39">
        <f t="shared" ca="1" si="447"/>
        <v>0</v>
      </c>
      <c r="R956" s="332"/>
      <c r="S956" s="37" t="str">
        <f t="shared" ca="1" si="437"/>
        <v/>
      </c>
      <c r="T956" s="41" t="str">
        <f t="shared" ca="1" si="438"/>
        <v/>
      </c>
      <c r="U956" s="39" t="str">
        <f t="shared" si="427"/>
        <v/>
      </c>
      <c r="V956" s="39" t="str">
        <f t="shared" ca="1" si="448"/>
        <v/>
      </c>
      <c r="W956" s="39">
        <f t="shared" ca="1" si="428"/>
        <v>0</v>
      </c>
      <c r="X956" s="40"/>
      <c r="Y956" s="39">
        <f t="shared" ca="1" si="449"/>
        <v>0</v>
      </c>
      <c r="Z956" s="327"/>
      <c r="AA956" s="37" t="str">
        <f t="shared" ca="1" si="439"/>
        <v/>
      </c>
      <c r="AB956" s="41" t="str">
        <f t="shared" ca="1" si="440"/>
        <v/>
      </c>
      <c r="AC956" s="39" t="str">
        <f t="shared" si="429"/>
        <v/>
      </c>
      <c r="AD956" s="39" t="str">
        <f t="shared" ca="1" si="450"/>
        <v/>
      </c>
      <c r="AE956" s="39" t="str">
        <f t="shared" ca="1" si="441"/>
        <v/>
      </c>
      <c r="AF956" s="40"/>
      <c r="AG956" s="39">
        <f t="shared" ca="1" si="451"/>
        <v>0</v>
      </c>
      <c r="AH956" s="339"/>
      <c r="AI956" s="37" t="str">
        <f t="shared" ca="1" si="442"/>
        <v/>
      </c>
      <c r="AJ956" s="41" t="str">
        <f t="shared" ca="1" si="443"/>
        <v/>
      </c>
      <c r="AK956" s="39" t="str">
        <f t="shared" si="430"/>
        <v/>
      </c>
      <c r="AL956" s="39" t="str">
        <f t="shared" ca="1" si="452"/>
        <v/>
      </c>
      <c r="AM956" s="39" t="str">
        <f t="shared" ca="1" si="444"/>
        <v/>
      </c>
      <c r="AN956" s="40"/>
      <c r="AO956" s="39">
        <f t="shared" ca="1" si="453"/>
        <v>0</v>
      </c>
      <c r="AP956" s="339"/>
      <c r="AW956" s="329"/>
      <c r="BI956" s="329"/>
      <c r="BJ956" s="329"/>
      <c r="BK956" s="329"/>
      <c r="BL956" s="329"/>
      <c r="BM956" s="329"/>
      <c r="BN956" s="329"/>
      <c r="BO956" s="329"/>
      <c r="BP956" s="329"/>
      <c r="BQ956" s="329"/>
      <c r="BR956" s="329"/>
      <c r="BS956" s="329"/>
      <c r="BT956" s="329"/>
      <c r="BU956" s="329"/>
      <c r="BV956" s="329"/>
      <c r="BW956" s="325"/>
      <c r="BX956" s="325"/>
      <c r="BY956" s="325"/>
      <c r="BZ956" s="325"/>
      <c r="CA956" s="325"/>
      <c r="CB956" s="325"/>
      <c r="CC956" s="325"/>
      <c r="CD956" s="325"/>
      <c r="CE956" s="325"/>
      <c r="CF956" s="325"/>
      <c r="CG956" s="325"/>
      <c r="CH956" s="325"/>
      <c r="CI956" s="325"/>
      <c r="CJ956" s="325"/>
      <c r="CK956" s="325"/>
      <c r="CL956" s="325"/>
      <c r="CM956" s="325"/>
      <c r="CN956" s="325"/>
      <c r="CO956" s="325"/>
      <c r="CP956" s="325"/>
      <c r="CQ956" s="325"/>
      <c r="CR956" s="325"/>
      <c r="CS956" s="325"/>
      <c r="CT956" s="325"/>
      <c r="CU956" s="325"/>
      <c r="CV956" s="325"/>
      <c r="CW956" s="325"/>
      <c r="CX956" s="325"/>
    </row>
    <row r="957" spans="1:102" s="36" customFormat="1" ht="15" hidden="1" customHeight="1">
      <c r="A957" s="329"/>
      <c r="B957" s="37" t="str">
        <f t="shared" ca="1" si="431"/>
        <v/>
      </c>
      <c r="C957" s="41" t="str">
        <f t="shared" ca="1" si="432"/>
        <v/>
      </c>
      <c r="D957" s="39" t="str">
        <f t="shared" ca="1" si="433"/>
        <v/>
      </c>
      <c r="E957" s="39" t="str">
        <f t="shared" ca="1" si="445"/>
        <v/>
      </c>
      <c r="F957" s="39" t="str">
        <f t="shared" ca="1" si="434"/>
        <v/>
      </c>
      <c r="G957" s="101"/>
      <c r="H957" s="39">
        <f t="shared" ca="1" si="425"/>
        <v>0</v>
      </c>
      <c r="J957" s="332"/>
      <c r="K957" s="37" t="str">
        <f t="shared" ca="1" si="435"/>
        <v/>
      </c>
      <c r="L957" s="41" t="str">
        <f t="shared" ca="1" si="436"/>
        <v/>
      </c>
      <c r="M957" s="39" t="str">
        <f t="shared" si="426"/>
        <v/>
      </c>
      <c r="N957" s="39" t="str">
        <f t="shared" ca="1" si="446"/>
        <v/>
      </c>
      <c r="O957" s="39">
        <f ca="1">ROUND(Q956*$O$5/payments_per_year,2)</f>
        <v>0</v>
      </c>
      <c r="P957" s="101"/>
      <c r="Q957" s="39">
        <f t="shared" ca="1" si="447"/>
        <v>0</v>
      </c>
      <c r="R957" s="332"/>
      <c r="S957" s="37" t="str">
        <f t="shared" ca="1" si="437"/>
        <v/>
      </c>
      <c r="T957" s="41" t="str">
        <f t="shared" ca="1" si="438"/>
        <v/>
      </c>
      <c r="U957" s="39" t="str">
        <f t="shared" si="427"/>
        <v/>
      </c>
      <c r="V957" s="39" t="str">
        <f t="shared" ca="1" si="448"/>
        <v/>
      </c>
      <c r="W957" s="39">
        <f t="shared" ca="1" si="428"/>
        <v>0</v>
      </c>
      <c r="X957" s="40"/>
      <c r="Y957" s="39">
        <f t="shared" ca="1" si="449"/>
        <v>0</v>
      </c>
      <c r="Z957" s="327"/>
      <c r="AA957" s="37" t="str">
        <f t="shared" ca="1" si="439"/>
        <v/>
      </c>
      <c r="AB957" s="41" t="str">
        <f t="shared" ca="1" si="440"/>
        <v/>
      </c>
      <c r="AC957" s="39" t="str">
        <f t="shared" si="429"/>
        <v/>
      </c>
      <c r="AD957" s="39" t="str">
        <f t="shared" ca="1" si="450"/>
        <v/>
      </c>
      <c r="AE957" s="39" t="str">
        <f t="shared" ca="1" si="441"/>
        <v/>
      </c>
      <c r="AF957" s="40"/>
      <c r="AG957" s="39">
        <f t="shared" ca="1" si="451"/>
        <v>0</v>
      </c>
      <c r="AH957" s="339"/>
      <c r="AI957" s="37" t="str">
        <f t="shared" ca="1" si="442"/>
        <v/>
      </c>
      <c r="AJ957" s="41" t="str">
        <f t="shared" ca="1" si="443"/>
        <v/>
      </c>
      <c r="AK957" s="39" t="str">
        <f t="shared" si="430"/>
        <v/>
      </c>
      <c r="AL957" s="39" t="str">
        <f t="shared" ca="1" si="452"/>
        <v/>
      </c>
      <c r="AM957" s="39" t="str">
        <f t="shared" ca="1" si="444"/>
        <v/>
      </c>
      <c r="AN957" s="40"/>
      <c r="AO957" s="39">
        <f t="shared" ca="1" si="453"/>
        <v>0</v>
      </c>
      <c r="AP957" s="339"/>
      <c r="AW957" s="329"/>
      <c r="BI957" s="329"/>
      <c r="BJ957" s="329"/>
      <c r="BK957" s="329"/>
      <c r="BL957" s="329"/>
      <c r="BM957" s="329"/>
      <c r="BN957" s="329"/>
      <c r="BO957" s="329"/>
      <c r="BP957" s="329"/>
      <c r="BQ957" s="329"/>
      <c r="BR957" s="329"/>
      <c r="BS957" s="329"/>
      <c r="BT957" s="329"/>
      <c r="BU957" s="329"/>
      <c r="BV957" s="329"/>
      <c r="BW957" s="325"/>
      <c r="BX957" s="325"/>
      <c r="BY957" s="325"/>
      <c r="BZ957" s="325"/>
      <c r="CA957" s="325"/>
      <c r="CB957" s="325"/>
      <c r="CC957" s="325"/>
      <c r="CD957" s="325"/>
      <c r="CE957" s="325"/>
      <c r="CF957" s="325"/>
      <c r="CG957" s="325"/>
      <c r="CH957" s="325"/>
      <c r="CI957" s="325"/>
      <c r="CJ957" s="325"/>
      <c r="CK957" s="325"/>
      <c r="CL957" s="325"/>
      <c r="CM957" s="325"/>
      <c r="CN957" s="325"/>
      <c r="CO957" s="325"/>
      <c r="CP957" s="325"/>
      <c r="CQ957" s="325"/>
      <c r="CR957" s="325"/>
      <c r="CS957" s="325"/>
      <c r="CT957" s="325"/>
      <c r="CU957" s="325"/>
      <c r="CV957" s="325"/>
      <c r="CW957" s="325"/>
      <c r="CX957" s="325"/>
    </row>
    <row r="958" spans="1:102" s="36" customFormat="1" ht="15" hidden="1" customHeight="1">
      <c r="A958" s="329"/>
      <c r="B958" s="37" t="str">
        <f t="shared" ca="1" si="431"/>
        <v/>
      </c>
      <c r="C958" s="41" t="str">
        <f t="shared" ca="1" si="432"/>
        <v/>
      </c>
      <c r="D958" s="39" t="str">
        <f t="shared" ca="1" si="433"/>
        <v/>
      </c>
      <c r="E958" s="39" t="str">
        <f t="shared" ca="1" si="445"/>
        <v/>
      </c>
      <c r="F958" s="39" t="str">
        <f t="shared" ca="1" si="434"/>
        <v/>
      </c>
      <c r="G958" s="101"/>
      <c r="H958" s="39">
        <f t="shared" ca="1" si="425"/>
        <v>0</v>
      </c>
      <c r="J958" s="332"/>
      <c r="K958" s="37" t="str">
        <f t="shared" ca="1" si="435"/>
        <v/>
      </c>
      <c r="L958" s="41" t="str">
        <f t="shared" ca="1" si="436"/>
        <v/>
      </c>
      <c r="M958" s="39" t="str">
        <f t="shared" si="426"/>
        <v/>
      </c>
      <c r="N958" s="39" t="str">
        <f t="shared" ca="1" si="446"/>
        <v/>
      </c>
      <c r="O958" s="39" t="str">
        <f ca="1">IF(L958="","",ROUND(Q957*$O$5/payments_per_year,2))</f>
        <v/>
      </c>
      <c r="P958" s="101"/>
      <c r="Q958" s="39">
        <f t="shared" ca="1" si="447"/>
        <v>0</v>
      </c>
      <c r="R958" s="332"/>
      <c r="S958" s="37" t="str">
        <f t="shared" ca="1" si="437"/>
        <v/>
      </c>
      <c r="T958" s="41" t="str">
        <f t="shared" ca="1" si="438"/>
        <v/>
      </c>
      <c r="U958" s="39" t="str">
        <f t="shared" si="427"/>
        <v/>
      </c>
      <c r="V958" s="39" t="str">
        <f t="shared" ca="1" si="448"/>
        <v/>
      </c>
      <c r="W958" s="39">
        <f t="shared" ca="1" si="428"/>
        <v>0</v>
      </c>
      <c r="X958" s="40"/>
      <c r="Y958" s="39">
        <f t="shared" ca="1" si="449"/>
        <v>0</v>
      </c>
      <c r="Z958" s="327"/>
      <c r="AA958" s="37" t="str">
        <f t="shared" ca="1" si="439"/>
        <v/>
      </c>
      <c r="AB958" s="41" t="str">
        <f t="shared" ca="1" si="440"/>
        <v/>
      </c>
      <c r="AC958" s="39" t="str">
        <f t="shared" si="429"/>
        <v/>
      </c>
      <c r="AD958" s="39" t="str">
        <f t="shared" ca="1" si="450"/>
        <v/>
      </c>
      <c r="AE958" s="39" t="str">
        <f t="shared" ca="1" si="441"/>
        <v/>
      </c>
      <c r="AF958" s="40"/>
      <c r="AG958" s="39">
        <f t="shared" ca="1" si="451"/>
        <v>0</v>
      </c>
      <c r="AH958" s="339"/>
      <c r="AI958" s="37" t="str">
        <f t="shared" ca="1" si="442"/>
        <v/>
      </c>
      <c r="AJ958" s="41" t="str">
        <f t="shared" ca="1" si="443"/>
        <v/>
      </c>
      <c r="AK958" s="39" t="str">
        <f t="shared" si="430"/>
        <v/>
      </c>
      <c r="AL958" s="39" t="str">
        <f t="shared" ca="1" si="452"/>
        <v/>
      </c>
      <c r="AM958" s="39" t="str">
        <f t="shared" ca="1" si="444"/>
        <v/>
      </c>
      <c r="AN958" s="40"/>
      <c r="AO958" s="39">
        <f t="shared" ca="1" si="453"/>
        <v>0</v>
      </c>
      <c r="AP958" s="339"/>
      <c r="AW958" s="329"/>
      <c r="BI958" s="329"/>
      <c r="BJ958" s="329"/>
      <c r="BK958" s="329"/>
      <c r="BL958" s="329"/>
      <c r="BM958" s="329"/>
      <c r="BN958" s="329"/>
      <c r="BO958" s="329"/>
      <c r="BP958" s="329"/>
      <c r="BQ958" s="329"/>
      <c r="BR958" s="329"/>
      <c r="BS958" s="329"/>
      <c r="BT958" s="329"/>
      <c r="BU958" s="329"/>
      <c r="BV958" s="329"/>
      <c r="BW958" s="325"/>
      <c r="BX958" s="325"/>
      <c r="BY958" s="325"/>
      <c r="BZ958" s="325"/>
      <c r="CA958" s="325"/>
      <c r="CB958" s="325"/>
      <c r="CC958" s="325"/>
      <c r="CD958" s="325"/>
      <c r="CE958" s="325"/>
      <c r="CF958" s="325"/>
      <c r="CG958" s="325"/>
      <c r="CH958" s="325"/>
      <c r="CI958" s="325"/>
      <c r="CJ958" s="325"/>
      <c r="CK958" s="325"/>
      <c r="CL958" s="325"/>
      <c r="CM958" s="325"/>
      <c r="CN958" s="325"/>
      <c r="CO958" s="325"/>
      <c r="CP958" s="325"/>
      <c r="CQ958" s="325"/>
      <c r="CR958" s="325"/>
      <c r="CS958" s="325"/>
      <c r="CT958" s="325"/>
      <c r="CU958" s="325"/>
      <c r="CV958" s="325"/>
      <c r="CW958" s="325"/>
      <c r="CX958" s="325"/>
    </row>
    <row r="959" spans="1:102" s="36" customFormat="1" ht="15" hidden="1" customHeight="1">
      <c r="A959" s="329"/>
      <c r="B959" s="37" t="str">
        <f t="shared" ca="1" si="431"/>
        <v/>
      </c>
      <c r="C959" s="41" t="str">
        <f t="shared" ca="1" si="432"/>
        <v/>
      </c>
      <c r="D959" s="39" t="str">
        <f t="shared" ca="1" si="433"/>
        <v/>
      </c>
      <c r="E959" s="39" t="str">
        <f t="shared" ca="1" si="445"/>
        <v/>
      </c>
      <c r="F959" s="39" t="str">
        <f t="shared" ca="1" si="434"/>
        <v/>
      </c>
      <c r="G959" s="101"/>
      <c r="H959" s="39">
        <f t="shared" ca="1" si="425"/>
        <v>0</v>
      </c>
      <c r="J959" s="332"/>
      <c r="K959" s="37" t="str">
        <f t="shared" ca="1" si="435"/>
        <v/>
      </c>
      <c r="L959" s="41" t="str">
        <f t="shared" ca="1" si="436"/>
        <v/>
      </c>
      <c r="M959" s="39" t="str">
        <f t="shared" si="426"/>
        <v/>
      </c>
      <c r="N959" s="39" t="str">
        <f t="shared" ca="1" si="446"/>
        <v/>
      </c>
      <c r="O959" s="39">
        <f ca="1">ROUND(Q958*$O$5/payments_per_year,2)</f>
        <v>0</v>
      </c>
      <c r="P959" s="101"/>
      <c r="Q959" s="39">
        <f t="shared" ca="1" si="447"/>
        <v>0</v>
      </c>
      <c r="R959" s="332"/>
      <c r="S959" s="37" t="str">
        <f t="shared" ca="1" si="437"/>
        <v/>
      </c>
      <c r="T959" s="41" t="str">
        <f t="shared" ca="1" si="438"/>
        <v/>
      </c>
      <c r="U959" s="39" t="str">
        <f t="shared" si="427"/>
        <v/>
      </c>
      <c r="V959" s="39" t="str">
        <f t="shared" ca="1" si="448"/>
        <v/>
      </c>
      <c r="W959" s="39">
        <f t="shared" ca="1" si="428"/>
        <v>0</v>
      </c>
      <c r="X959" s="40"/>
      <c r="Y959" s="39">
        <f t="shared" ca="1" si="449"/>
        <v>0</v>
      </c>
      <c r="Z959" s="327"/>
      <c r="AA959" s="37" t="str">
        <f t="shared" ca="1" si="439"/>
        <v/>
      </c>
      <c r="AB959" s="41" t="str">
        <f t="shared" ca="1" si="440"/>
        <v/>
      </c>
      <c r="AC959" s="39" t="str">
        <f t="shared" si="429"/>
        <v/>
      </c>
      <c r="AD959" s="39" t="str">
        <f t="shared" ca="1" si="450"/>
        <v/>
      </c>
      <c r="AE959" s="39" t="str">
        <f t="shared" ca="1" si="441"/>
        <v/>
      </c>
      <c r="AF959" s="40"/>
      <c r="AG959" s="39">
        <f t="shared" ca="1" si="451"/>
        <v>0</v>
      </c>
      <c r="AH959" s="339"/>
      <c r="AI959" s="37" t="str">
        <f t="shared" ca="1" si="442"/>
        <v/>
      </c>
      <c r="AJ959" s="41" t="str">
        <f t="shared" ca="1" si="443"/>
        <v/>
      </c>
      <c r="AK959" s="39" t="str">
        <f t="shared" si="430"/>
        <v/>
      </c>
      <c r="AL959" s="39" t="str">
        <f t="shared" ca="1" si="452"/>
        <v/>
      </c>
      <c r="AM959" s="39" t="str">
        <f t="shared" ca="1" si="444"/>
        <v/>
      </c>
      <c r="AN959" s="40"/>
      <c r="AO959" s="39">
        <f t="shared" ca="1" si="453"/>
        <v>0</v>
      </c>
      <c r="AP959" s="339"/>
      <c r="AW959" s="329"/>
      <c r="BI959" s="329"/>
      <c r="BJ959" s="329"/>
      <c r="BK959" s="329"/>
      <c r="BL959" s="329"/>
      <c r="BM959" s="329"/>
      <c r="BN959" s="329"/>
      <c r="BO959" s="329"/>
      <c r="BP959" s="329"/>
      <c r="BQ959" s="329"/>
      <c r="BR959" s="329"/>
      <c r="BS959" s="329"/>
      <c r="BT959" s="329"/>
      <c r="BU959" s="329"/>
      <c r="BV959" s="329"/>
      <c r="BW959" s="325"/>
      <c r="BX959" s="325"/>
      <c r="BY959" s="325"/>
      <c r="BZ959" s="325"/>
      <c r="CA959" s="325"/>
      <c r="CB959" s="325"/>
      <c r="CC959" s="325"/>
      <c r="CD959" s="325"/>
      <c r="CE959" s="325"/>
      <c r="CF959" s="325"/>
      <c r="CG959" s="325"/>
      <c r="CH959" s="325"/>
      <c r="CI959" s="325"/>
      <c r="CJ959" s="325"/>
      <c r="CK959" s="325"/>
      <c r="CL959" s="325"/>
      <c r="CM959" s="325"/>
      <c r="CN959" s="325"/>
      <c r="CO959" s="325"/>
      <c r="CP959" s="325"/>
      <c r="CQ959" s="325"/>
      <c r="CR959" s="325"/>
      <c r="CS959" s="325"/>
      <c r="CT959" s="325"/>
      <c r="CU959" s="325"/>
      <c r="CV959" s="325"/>
      <c r="CW959" s="325"/>
      <c r="CX959" s="325"/>
    </row>
    <row r="960" spans="1:102" s="36" customFormat="1" ht="15" hidden="1" customHeight="1">
      <c r="A960" s="329"/>
      <c r="B960" s="37" t="str">
        <f t="shared" ca="1" si="431"/>
        <v/>
      </c>
      <c r="C960" s="41" t="str">
        <f t="shared" ca="1" si="432"/>
        <v/>
      </c>
      <c r="D960" s="39" t="str">
        <f t="shared" ca="1" si="433"/>
        <v/>
      </c>
      <c r="E960" s="39" t="str">
        <f t="shared" ca="1" si="445"/>
        <v/>
      </c>
      <c r="F960" s="39" t="str">
        <f t="shared" ca="1" si="434"/>
        <v/>
      </c>
      <c r="G960" s="101"/>
      <c r="H960" s="39">
        <f t="shared" ca="1" si="425"/>
        <v>0</v>
      </c>
      <c r="J960" s="332"/>
      <c r="K960" s="37" t="str">
        <f t="shared" ca="1" si="435"/>
        <v/>
      </c>
      <c r="L960" s="41" t="str">
        <f t="shared" ca="1" si="436"/>
        <v/>
      </c>
      <c r="M960" s="39" t="str">
        <f t="shared" si="426"/>
        <v/>
      </c>
      <c r="N960" s="39" t="str">
        <f t="shared" ca="1" si="446"/>
        <v/>
      </c>
      <c r="O960" s="39" t="str">
        <f ca="1">IF(L960="","",ROUND(Q959*$O$5/payments_per_year,2))</f>
        <v/>
      </c>
      <c r="P960" s="101"/>
      <c r="Q960" s="39">
        <f t="shared" ca="1" si="447"/>
        <v>0</v>
      </c>
      <c r="R960" s="332"/>
      <c r="S960" s="37" t="str">
        <f t="shared" ca="1" si="437"/>
        <v/>
      </c>
      <c r="T960" s="41" t="str">
        <f t="shared" ca="1" si="438"/>
        <v/>
      </c>
      <c r="U960" s="39" t="str">
        <f t="shared" si="427"/>
        <v/>
      </c>
      <c r="V960" s="39" t="str">
        <f t="shared" ca="1" si="448"/>
        <v/>
      </c>
      <c r="W960" s="39">
        <f t="shared" ca="1" si="428"/>
        <v>0</v>
      </c>
      <c r="X960" s="40"/>
      <c r="Y960" s="39">
        <f t="shared" ca="1" si="449"/>
        <v>0</v>
      </c>
      <c r="Z960" s="327"/>
      <c r="AA960" s="37" t="str">
        <f t="shared" ca="1" si="439"/>
        <v/>
      </c>
      <c r="AB960" s="41" t="str">
        <f t="shared" ca="1" si="440"/>
        <v/>
      </c>
      <c r="AC960" s="39" t="str">
        <f t="shared" si="429"/>
        <v/>
      </c>
      <c r="AD960" s="39" t="str">
        <f t="shared" ca="1" si="450"/>
        <v/>
      </c>
      <c r="AE960" s="39" t="str">
        <f t="shared" ca="1" si="441"/>
        <v/>
      </c>
      <c r="AF960" s="40"/>
      <c r="AG960" s="39">
        <f t="shared" ca="1" si="451"/>
        <v>0</v>
      </c>
      <c r="AH960" s="339"/>
      <c r="AI960" s="37" t="str">
        <f t="shared" ca="1" si="442"/>
        <v/>
      </c>
      <c r="AJ960" s="41" t="str">
        <f t="shared" ca="1" si="443"/>
        <v/>
      </c>
      <c r="AK960" s="39" t="str">
        <f t="shared" si="430"/>
        <v/>
      </c>
      <c r="AL960" s="39" t="str">
        <f t="shared" ca="1" si="452"/>
        <v/>
      </c>
      <c r="AM960" s="39" t="str">
        <f t="shared" ca="1" si="444"/>
        <v/>
      </c>
      <c r="AN960" s="40"/>
      <c r="AO960" s="39">
        <f t="shared" ca="1" si="453"/>
        <v>0</v>
      </c>
      <c r="AP960" s="339"/>
      <c r="AW960" s="329"/>
      <c r="BI960" s="329"/>
      <c r="BJ960" s="329"/>
      <c r="BK960" s="329"/>
      <c r="BL960" s="329"/>
      <c r="BM960" s="329"/>
      <c r="BN960" s="329"/>
      <c r="BO960" s="329"/>
      <c r="BP960" s="329"/>
      <c r="BQ960" s="329"/>
      <c r="BR960" s="329"/>
      <c r="BS960" s="329"/>
      <c r="BT960" s="329"/>
      <c r="BU960" s="329"/>
      <c r="BV960" s="329"/>
      <c r="BW960" s="325"/>
      <c r="BX960" s="325"/>
      <c r="BY960" s="325"/>
      <c r="BZ960" s="325"/>
      <c r="CA960" s="325"/>
      <c r="CB960" s="325"/>
      <c r="CC960" s="325"/>
      <c r="CD960" s="325"/>
      <c r="CE960" s="325"/>
      <c r="CF960" s="325"/>
      <c r="CG960" s="325"/>
      <c r="CH960" s="325"/>
      <c r="CI960" s="325"/>
      <c r="CJ960" s="325"/>
      <c r="CK960" s="325"/>
      <c r="CL960" s="325"/>
      <c r="CM960" s="325"/>
      <c r="CN960" s="325"/>
      <c r="CO960" s="325"/>
      <c r="CP960" s="325"/>
      <c r="CQ960" s="325"/>
      <c r="CR960" s="325"/>
      <c r="CS960" s="325"/>
      <c r="CT960" s="325"/>
      <c r="CU960" s="325"/>
      <c r="CV960" s="325"/>
      <c r="CW960" s="325"/>
      <c r="CX960" s="325"/>
    </row>
    <row r="961" spans="1:102" s="36" customFormat="1" ht="15" hidden="1" customHeight="1">
      <c r="A961" s="329"/>
      <c r="B961" s="37" t="str">
        <f t="shared" ca="1" si="431"/>
        <v/>
      </c>
      <c r="C961" s="41" t="str">
        <f t="shared" ca="1" si="432"/>
        <v/>
      </c>
      <c r="D961" s="39" t="str">
        <f t="shared" ca="1" si="433"/>
        <v/>
      </c>
      <c r="E961" s="39" t="str">
        <f t="shared" ca="1" si="445"/>
        <v/>
      </c>
      <c r="F961" s="39" t="str">
        <f t="shared" ca="1" si="434"/>
        <v/>
      </c>
      <c r="G961" s="101"/>
      <c r="H961" s="39">
        <f t="shared" ca="1" si="425"/>
        <v>0</v>
      </c>
      <c r="J961" s="332"/>
      <c r="K961" s="37" t="str">
        <f t="shared" ca="1" si="435"/>
        <v/>
      </c>
      <c r="L961" s="41" t="str">
        <f t="shared" ca="1" si="436"/>
        <v/>
      </c>
      <c r="M961" s="39" t="str">
        <f t="shared" si="426"/>
        <v/>
      </c>
      <c r="N961" s="39" t="str">
        <f t="shared" ca="1" si="446"/>
        <v/>
      </c>
      <c r="O961" s="39">
        <f ca="1">ROUND(Q960*$O$5/payments_per_year,2)</f>
        <v>0</v>
      </c>
      <c r="P961" s="101"/>
      <c r="Q961" s="39">
        <f t="shared" ca="1" si="447"/>
        <v>0</v>
      </c>
      <c r="R961" s="332"/>
      <c r="S961" s="37" t="str">
        <f t="shared" ca="1" si="437"/>
        <v/>
      </c>
      <c r="T961" s="41" t="str">
        <f t="shared" ca="1" si="438"/>
        <v/>
      </c>
      <c r="U961" s="39" t="str">
        <f t="shared" si="427"/>
        <v/>
      </c>
      <c r="V961" s="39" t="str">
        <f t="shared" ca="1" si="448"/>
        <v/>
      </c>
      <c r="W961" s="39">
        <f t="shared" ca="1" si="428"/>
        <v>0</v>
      </c>
      <c r="X961" s="40"/>
      <c r="Y961" s="39">
        <f t="shared" ca="1" si="449"/>
        <v>0</v>
      </c>
      <c r="Z961" s="327"/>
      <c r="AA961" s="37" t="str">
        <f t="shared" ca="1" si="439"/>
        <v/>
      </c>
      <c r="AB961" s="41" t="str">
        <f t="shared" ca="1" si="440"/>
        <v/>
      </c>
      <c r="AC961" s="39" t="str">
        <f t="shared" si="429"/>
        <v/>
      </c>
      <c r="AD961" s="39" t="str">
        <f t="shared" ca="1" si="450"/>
        <v/>
      </c>
      <c r="AE961" s="39" t="str">
        <f t="shared" ca="1" si="441"/>
        <v/>
      </c>
      <c r="AF961" s="40"/>
      <c r="AG961" s="39">
        <f t="shared" ca="1" si="451"/>
        <v>0</v>
      </c>
      <c r="AH961" s="339"/>
      <c r="AI961" s="37" t="str">
        <f t="shared" ca="1" si="442"/>
        <v/>
      </c>
      <c r="AJ961" s="41" t="str">
        <f t="shared" ca="1" si="443"/>
        <v/>
      </c>
      <c r="AK961" s="39" t="str">
        <f t="shared" si="430"/>
        <v/>
      </c>
      <c r="AL961" s="39" t="str">
        <f t="shared" ca="1" si="452"/>
        <v/>
      </c>
      <c r="AM961" s="39" t="str">
        <f t="shared" ca="1" si="444"/>
        <v/>
      </c>
      <c r="AN961" s="40"/>
      <c r="AO961" s="39">
        <f t="shared" ca="1" si="453"/>
        <v>0</v>
      </c>
      <c r="AP961" s="339"/>
      <c r="AW961" s="329"/>
      <c r="BI961" s="329"/>
      <c r="BJ961" s="329"/>
      <c r="BK961" s="329"/>
      <c r="BL961" s="329"/>
      <c r="BM961" s="329"/>
      <c r="BN961" s="329"/>
      <c r="BO961" s="329"/>
      <c r="BP961" s="329"/>
      <c r="BQ961" s="329"/>
      <c r="BR961" s="329"/>
      <c r="BS961" s="329"/>
      <c r="BT961" s="329"/>
      <c r="BU961" s="329"/>
      <c r="BV961" s="329"/>
      <c r="BW961" s="325"/>
      <c r="BX961" s="325"/>
      <c r="BY961" s="325"/>
      <c r="BZ961" s="325"/>
      <c r="CA961" s="325"/>
      <c r="CB961" s="325"/>
      <c r="CC961" s="325"/>
      <c r="CD961" s="325"/>
      <c r="CE961" s="325"/>
      <c r="CF961" s="325"/>
      <c r="CG961" s="325"/>
      <c r="CH961" s="325"/>
      <c r="CI961" s="325"/>
      <c r="CJ961" s="325"/>
      <c r="CK961" s="325"/>
      <c r="CL961" s="325"/>
      <c r="CM961" s="325"/>
      <c r="CN961" s="325"/>
      <c r="CO961" s="325"/>
      <c r="CP961" s="325"/>
      <c r="CQ961" s="325"/>
      <c r="CR961" s="325"/>
      <c r="CS961" s="325"/>
      <c r="CT961" s="325"/>
      <c r="CU961" s="325"/>
      <c r="CV961" s="325"/>
      <c r="CW961" s="325"/>
      <c r="CX961" s="325"/>
    </row>
    <row r="962" spans="1:102" s="36" customFormat="1" ht="15" hidden="1" customHeight="1">
      <c r="A962" s="329"/>
      <c r="B962" s="37" t="str">
        <f t="shared" ca="1" si="431"/>
        <v/>
      </c>
      <c r="C962" s="41" t="str">
        <f t="shared" ca="1" si="432"/>
        <v/>
      </c>
      <c r="D962" s="39" t="str">
        <f t="shared" ca="1" si="433"/>
        <v/>
      </c>
      <c r="E962" s="39" t="str">
        <f t="shared" ca="1" si="445"/>
        <v/>
      </c>
      <c r="F962" s="39" t="str">
        <f t="shared" ca="1" si="434"/>
        <v/>
      </c>
      <c r="G962" s="101"/>
      <c r="H962" s="39">
        <f t="shared" ca="1" si="425"/>
        <v>0</v>
      </c>
      <c r="J962" s="332"/>
      <c r="K962" s="37" t="str">
        <f t="shared" ca="1" si="435"/>
        <v/>
      </c>
      <c r="L962" s="41" t="str">
        <f t="shared" ca="1" si="436"/>
        <v/>
      </c>
      <c r="M962" s="39" t="str">
        <f t="shared" si="426"/>
        <v/>
      </c>
      <c r="N962" s="39" t="str">
        <f t="shared" ca="1" si="446"/>
        <v/>
      </c>
      <c r="O962" s="39" t="str">
        <f ca="1">IF(L962="","",ROUND(Q961*$O$5/payments_per_year,2))</f>
        <v/>
      </c>
      <c r="P962" s="101"/>
      <c r="Q962" s="39">
        <f t="shared" ca="1" si="447"/>
        <v>0</v>
      </c>
      <c r="R962" s="332"/>
      <c r="S962" s="37" t="str">
        <f t="shared" ca="1" si="437"/>
        <v/>
      </c>
      <c r="T962" s="41" t="str">
        <f t="shared" ca="1" si="438"/>
        <v/>
      </c>
      <c r="U962" s="39" t="str">
        <f t="shared" si="427"/>
        <v/>
      </c>
      <c r="V962" s="39" t="str">
        <f t="shared" ca="1" si="448"/>
        <v/>
      </c>
      <c r="W962" s="39">
        <f t="shared" ca="1" si="428"/>
        <v>0</v>
      </c>
      <c r="X962" s="40"/>
      <c r="Y962" s="39">
        <f t="shared" ca="1" si="449"/>
        <v>0</v>
      </c>
      <c r="Z962" s="327"/>
      <c r="AA962" s="37" t="str">
        <f t="shared" ca="1" si="439"/>
        <v/>
      </c>
      <c r="AB962" s="41" t="str">
        <f t="shared" ca="1" si="440"/>
        <v/>
      </c>
      <c r="AC962" s="39" t="str">
        <f t="shared" si="429"/>
        <v/>
      </c>
      <c r="AD962" s="39" t="str">
        <f t="shared" ca="1" si="450"/>
        <v/>
      </c>
      <c r="AE962" s="39" t="str">
        <f t="shared" ca="1" si="441"/>
        <v/>
      </c>
      <c r="AF962" s="40"/>
      <c r="AG962" s="39">
        <f t="shared" ca="1" si="451"/>
        <v>0</v>
      </c>
      <c r="AH962" s="339"/>
      <c r="AI962" s="37" t="str">
        <f t="shared" ca="1" si="442"/>
        <v/>
      </c>
      <c r="AJ962" s="41" t="str">
        <f t="shared" ca="1" si="443"/>
        <v/>
      </c>
      <c r="AK962" s="39" t="str">
        <f t="shared" si="430"/>
        <v/>
      </c>
      <c r="AL962" s="39" t="str">
        <f t="shared" ca="1" si="452"/>
        <v/>
      </c>
      <c r="AM962" s="39" t="str">
        <f t="shared" ca="1" si="444"/>
        <v/>
      </c>
      <c r="AN962" s="40"/>
      <c r="AO962" s="39">
        <f t="shared" ca="1" si="453"/>
        <v>0</v>
      </c>
      <c r="AP962" s="339"/>
      <c r="AW962" s="329"/>
      <c r="BI962" s="329"/>
      <c r="BJ962" s="329"/>
      <c r="BK962" s="329"/>
      <c r="BL962" s="329"/>
      <c r="BM962" s="329"/>
      <c r="BN962" s="329"/>
      <c r="BO962" s="329"/>
      <c r="BP962" s="329"/>
      <c r="BQ962" s="329"/>
      <c r="BR962" s="329"/>
      <c r="BS962" s="329"/>
      <c r="BT962" s="329"/>
      <c r="BU962" s="329"/>
      <c r="BV962" s="329"/>
      <c r="BW962" s="325"/>
      <c r="BX962" s="325"/>
      <c r="BY962" s="325"/>
      <c r="BZ962" s="325"/>
      <c r="CA962" s="325"/>
      <c r="CB962" s="325"/>
      <c r="CC962" s="325"/>
      <c r="CD962" s="325"/>
      <c r="CE962" s="325"/>
      <c r="CF962" s="325"/>
      <c r="CG962" s="325"/>
      <c r="CH962" s="325"/>
      <c r="CI962" s="325"/>
      <c r="CJ962" s="325"/>
      <c r="CK962" s="325"/>
      <c r="CL962" s="325"/>
      <c r="CM962" s="325"/>
      <c r="CN962" s="325"/>
      <c r="CO962" s="325"/>
      <c r="CP962" s="325"/>
      <c r="CQ962" s="325"/>
      <c r="CR962" s="325"/>
      <c r="CS962" s="325"/>
      <c r="CT962" s="325"/>
      <c r="CU962" s="325"/>
      <c r="CV962" s="325"/>
      <c r="CW962" s="325"/>
      <c r="CX962" s="325"/>
    </row>
    <row r="963" spans="1:102" s="36" customFormat="1" ht="15" hidden="1" customHeight="1">
      <c r="A963" s="329"/>
      <c r="B963" s="37" t="str">
        <f t="shared" ca="1" si="431"/>
        <v/>
      </c>
      <c r="C963" s="41" t="str">
        <f t="shared" ca="1" si="432"/>
        <v/>
      </c>
      <c r="D963" s="39" t="str">
        <f t="shared" ca="1" si="433"/>
        <v/>
      </c>
      <c r="E963" s="39" t="str">
        <f t="shared" ca="1" si="445"/>
        <v/>
      </c>
      <c r="F963" s="39" t="str">
        <f t="shared" ca="1" si="434"/>
        <v/>
      </c>
      <c r="G963" s="101"/>
      <c r="H963" s="39">
        <f t="shared" ca="1" si="425"/>
        <v>0</v>
      </c>
      <c r="J963" s="332"/>
      <c r="K963" s="37" t="str">
        <f t="shared" ca="1" si="435"/>
        <v/>
      </c>
      <c r="L963" s="41" t="str">
        <f t="shared" ca="1" si="436"/>
        <v/>
      </c>
      <c r="M963" s="39" t="str">
        <f t="shared" si="426"/>
        <v/>
      </c>
      <c r="N963" s="39" t="str">
        <f t="shared" ca="1" si="446"/>
        <v/>
      </c>
      <c r="O963" s="39">
        <f ca="1">ROUND(Q962*$O$5/payments_per_year,2)</f>
        <v>0</v>
      </c>
      <c r="P963" s="101"/>
      <c r="Q963" s="39">
        <f t="shared" ca="1" si="447"/>
        <v>0</v>
      </c>
      <c r="R963" s="332"/>
      <c r="S963" s="37" t="str">
        <f t="shared" ca="1" si="437"/>
        <v/>
      </c>
      <c r="T963" s="41" t="str">
        <f t="shared" ca="1" si="438"/>
        <v/>
      </c>
      <c r="U963" s="39" t="str">
        <f t="shared" si="427"/>
        <v/>
      </c>
      <c r="V963" s="39" t="str">
        <f t="shared" ca="1" si="448"/>
        <v/>
      </c>
      <c r="W963" s="39">
        <f t="shared" ca="1" si="428"/>
        <v>0</v>
      </c>
      <c r="X963" s="40"/>
      <c r="Y963" s="39">
        <f t="shared" ca="1" si="449"/>
        <v>0</v>
      </c>
      <c r="Z963" s="327"/>
      <c r="AA963" s="37" t="str">
        <f t="shared" ca="1" si="439"/>
        <v/>
      </c>
      <c r="AB963" s="41" t="str">
        <f t="shared" ca="1" si="440"/>
        <v/>
      </c>
      <c r="AC963" s="39" t="str">
        <f t="shared" si="429"/>
        <v/>
      </c>
      <c r="AD963" s="39" t="str">
        <f t="shared" ca="1" si="450"/>
        <v/>
      </c>
      <c r="AE963" s="39" t="str">
        <f t="shared" ca="1" si="441"/>
        <v/>
      </c>
      <c r="AF963" s="40"/>
      <c r="AG963" s="39">
        <f t="shared" ca="1" si="451"/>
        <v>0</v>
      </c>
      <c r="AH963" s="339"/>
      <c r="AI963" s="37" t="str">
        <f t="shared" ca="1" si="442"/>
        <v/>
      </c>
      <c r="AJ963" s="41" t="str">
        <f t="shared" ca="1" si="443"/>
        <v/>
      </c>
      <c r="AK963" s="39" t="str">
        <f t="shared" si="430"/>
        <v/>
      </c>
      <c r="AL963" s="39" t="str">
        <f t="shared" ca="1" si="452"/>
        <v/>
      </c>
      <c r="AM963" s="39" t="str">
        <f t="shared" ca="1" si="444"/>
        <v/>
      </c>
      <c r="AN963" s="40"/>
      <c r="AO963" s="39">
        <f t="shared" ca="1" si="453"/>
        <v>0</v>
      </c>
      <c r="AP963" s="339"/>
      <c r="AW963" s="329"/>
      <c r="BI963" s="329"/>
      <c r="BJ963" s="329"/>
      <c r="BK963" s="329"/>
      <c r="BL963" s="329"/>
      <c r="BM963" s="329"/>
      <c r="BN963" s="329"/>
      <c r="BO963" s="329"/>
      <c r="BP963" s="329"/>
      <c r="BQ963" s="329"/>
      <c r="BR963" s="329"/>
      <c r="BS963" s="329"/>
      <c r="BT963" s="329"/>
      <c r="BU963" s="329"/>
      <c r="BV963" s="329"/>
      <c r="BW963" s="325"/>
      <c r="BX963" s="325"/>
      <c r="BY963" s="325"/>
      <c r="BZ963" s="325"/>
      <c r="CA963" s="325"/>
      <c r="CB963" s="325"/>
      <c r="CC963" s="325"/>
      <c r="CD963" s="325"/>
      <c r="CE963" s="325"/>
      <c r="CF963" s="325"/>
      <c r="CG963" s="325"/>
      <c r="CH963" s="325"/>
      <c r="CI963" s="325"/>
      <c r="CJ963" s="325"/>
      <c r="CK963" s="325"/>
      <c r="CL963" s="325"/>
      <c r="CM963" s="325"/>
      <c r="CN963" s="325"/>
      <c r="CO963" s="325"/>
      <c r="CP963" s="325"/>
      <c r="CQ963" s="325"/>
      <c r="CR963" s="325"/>
      <c r="CS963" s="325"/>
      <c r="CT963" s="325"/>
      <c r="CU963" s="325"/>
      <c r="CV963" s="325"/>
      <c r="CW963" s="325"/>
      <c r="CX963" s="325"/>
    </row>
    <row r="964" spans="1:102" s="36" customFormat="1" ht="15" hidden="1" customHeight="1">
      <c r="A964" s="329"/>
      <c r="B964" s="37" t="str">
        <f t="shared" ca="1" si="431"/>
        <v/>
      </c>
      <c r="C964" s="41" t="str">
        <f t="shared" ca="1" si="432"/>
        <v/>
      </c>
      <c r="D964" s="39" t="str">
        <f t="shared" ca="1" si="433"/>
        <v/>
      </c>
      <c r="E964" s="39" t="str">
        <f t="shared" ca="1" si="445"/>
        <v/>
      </c>
      <c r="F964" s="39" t="str">
        <f t="shared" ca="1" si="434"/>
        <v/>
      </c>
      <c r="G964" s="101"/>
      <c r="H964" s="39">
        <f t="shared" ca="1" si="425"/>
        <v>0</v>
      </c>
      <c r="J964" s="332"/>
      <c r="K964" s="37" t="str">
        <f t="shared" ca="1" si="435"/>
        <v/>
      </c>
      <c r="L964" s="41" t="str">
        <f t="shared" ca="1" si="436"/>
        <v/>
      </c>
      <c r="M964" s="39" t="str">
        <f t="shared" si="426"/>
        <v/>
      </c>
      <c r="N964" s="39" t="str">
        <f t="shared" ca="1" si="446"/>
        <v/>
      </c>
      <c r="O964" s="39" t="str">
        <f ca="1">IF(L964="","",ROUND(Q963*$O$5/payments_per_year,2))</f>
        <v/>
      </c>
      <c r="P964" s="101"/>
      <c r="Q964" s="39">
        <f t="shared" ca="1" si="447"/>
        <v>0</v>
      </c>
      <c r="R964" s="332"/>
      <c r="S964" s="37" t="str">
        <f t="shared" ca="1" si="437"/>
        <v/>
      </c>
      <c r="T964" s="41" t="str">
        <f t="shared" ca="1" si="438"/>
        <v/>
      </c>
      <c r="U964" s="39" t="str">
        <f t="shared" si="427"/>
        <v/>
      </c>
      <c r="V964" s="39" t="str">
        <f t="shared" ca="1" si="448"/>
        <v/>
      </c>
      <c r="W964" s="39">
        <f t="shared" ca="1" si="428"/>
        <v>0</v>
      </c>
      <c r="X964" s="40"/>
      <c r="Y964" s="39">
        <f t="shared" ca="1" si="449"/>
        <v>0</v>
      </c>
      <c r="Z964" s="327"/>
      <c r="AA964" s="37" t="str">
        <f t="shared" ca="1" si="439"/>
        <v/>
      </c>
      <c r="AB964" s="41" t="str">
        <f t="shared" ca="1" si="440"/>
        <v/>
      </c>
      <c r="AC964" s="39" t="str">
        <f t="shared" si="429"/>
        <v/>
      </c>
      <c r="AD964" s="39" t="str">
        <f t="shared" ca="1" si="450"/>
        <v/>
      </c>
      <c r="AE964" s="39" t="str">
        <f t="shared" ca="1" si="441"/>
        <v/>
      </c>
      <c r="AF964" s="40"/>
      <c r="AG964" s="39">
        <f t="shared" ca="1" si="451"/>
        <v>0</v>
      </c>
      <c r="AH964" s="339"/>
      <c r="AI964" s="37" t="str">
        <f t="shared" ca="1" si="442"/>
        <v/>
      </c>
      <c r="AJ964" s="41" t="str">
        <f t="shared" ca="1" si="443"/>
        <v/>
      </c>
      <c r="AK964" s="39" t="str">
        <f t="shared" si="430"/>
        <v/>
      </c>
      <c r="AL964" s="39" t="str">
        <f t="shared" ca="1" si="452"/>
        <v/>
      </c>
      <c r="AM964" s="39" t="str">
        <f t="shared" ca="1" si="444"/>
        <v/>
      </c>
      <c r="AN964" s="40"/>
      <c r="AO964" s="39">
        <f t="shared" ca="1" si="453"/>
        <v>0</v>
      </c>
      <c r="AP964" s="339"/>
      <c r="AW964" s="329"/>
      <c r="BI964" s="329"/>
      <c r="BJ964" s="329"/>
      <c r="BK964" s="329"/>
      <c r="BL964" s="329"/>
      <c r="BM964" s="329"/>
      <c r="BN964" s="329"/>
      <c r="BO964" s="329"/>
      <c r="BP964" s="329"/>
      <c r="BQ964" s="329"/>
      <c r="BR964" s="329"/>
      <c r="BS964" s="329"/>
      <c r="BT964" s="329"/>
      <c r="BU964" s="329"/>
      <c r="BV964" s="329"/>
      <c r="BW964" s="325"/>
      <c r="BX964" s="325"/>
      <c r="BY964" s="325"/>
      <c r="BZ964" s="325"/>
      <c r="CA964" s="325"/>
      <c r="CB964" s="325"/>
      <c r="CC964" s="325"/>
      <c r="CD964" s="325"/>
      <c r="CE964" s="325"/>
      <c r="CF964" s="325"/>
      <c r="CG964" s="325"/>
      <c r="CH964" s="325"/>
      <c r="CI964" s="325"/>
      <c r="CJ964" s="325"/>
      <c r="CK964" s="325"/>
      <c r="CL964" s="325"/>
      <c r="CM964" s="325"/>
      <c r="CN964" s="325"/>
      <c r="CO964" s="325"/>
      <c r="CP964" s="325"/>
      <c r="CQ964" s="325"/>
      <c r="CR964" s="325"/>
      <c r="CS964" s="325"/>
      <c r="CT964" s="325"/>
      <c r="CU964" s="325"/>
      <c r="CV964" s="325"/>
      <c r="CW964" s="325"/>
      <c r="CX964" s="325"/>
    </row>
    <row r="965" spans="1:102" s="36" customFormat="1" ht="15" hidden="1" customHeight="1">
      <c r="A965" s="329"/>
      <c r="B965" s="37" t="str">
        <f t="shared" ca="1" si="431"/>
        <v/>
      </c>
      <c r="C965" s="41" t="str">
        <f t="shared" ca="1" si="432"/>
        <v/>
      </c>
      <c r="D965" s="39" t="str">
        <f t="shared" ca="1" si="433"/>
        <v/>
      </c>
      <c r="E965" s="39" t="str">
        <f t="shared" ca="1" si="445"/>
        <v/>
      </c>
      <c r="F965" s="39" t="str">
        <f t="shared" ca="1" si="434"/>
        <v/>
      </c>
      <c r="G965" s="101"/>
      <c r="H965" s="39">
        <f t="shared" ca="1" si="425"/>
        <v>0</v>
      </c>
      <c r="J965" s="332"/>
      <c r="K965" s="37" t="str">
        <f t="shared" ca="1" si="435"/>
        <v/>
      </c>
      <c r="L965" s="41" t="str">
        <f t="shared" ca="1" si="436"/>
        <v/>
      </c>
      <c r="M965" s="39" t="str">
        <f t="shared" si="426"/>
        <v/>
      </c>
      <c r="N965" s="39" t="str">
        <f t="shared" ca="1" si="446"/>
        <v/>
      </c>
      <c r="O965" s="39">
        <f ca="1">ROUND(Q964*$O$5/payments_per_year,2)</f>
        <v>0</v>
      </c>
      <c r="P965" s="101"/>
      <c r="Q965" s="39">
        <f t="shared" ca="1" si="447"/>
        <v>0</v>
      </c>
      <c r="R965" s="332"/>
      <c r="S965" s="37" t="str">
        <f t="shared" ca="1" si="437"/>
        <v/>
      </c>
      <c r="T965" s="41" t="str">
        <f t="shared" ca="1" si="438"/>
        <v/>
      </c>
      <c r="U965" s="39" t="str">
        <f t="shared" si="427"/>
        <v/>
      </c>
      <c r="V965" s="39" t="str">
        <f t="shared" ca="1" si="448"/>
        <v/>
      </c>
      <c r="W965" s="39">
        <f t="shared" ca="1" si="428"/>
        <v>0</v>
      </c>
      <c r="X965" s="40"/>
      <c r="Y965" s="39">
        <f t="shared" ca="1" si="449"/>
        <v>0</v>
      </c>
      <c r="Z965" s="327"/>
      <c r="AA965" s="37" t="str">
        <f t="shared" ca="1" si="439"/>
        <v/>
      </c>
      <c r="AB965" s="41" t="str">
        <f t="shared" ca="1" si="440"/>
        <v/>
      </c>
      <c r="AC965" s="39" t="str">
        <f t="shared" si="429"/>
        <v/>
      </c>
      <c r="AD965" s="39" t="str">
        <f t="shared" ca="1" si="450"/>
        <v/>
      </c>
      <c r="AE965" s="39" t="str">
        <f t="shared" ca="1" si="441"/>
        <v/>
      </c>
      <c r="AF965" s="40"/>
      <c r="AG965" s="39">
        <f t="shared" ca="1" si="451"/>
        <v>0</v>
      </c>
      <c r="AH965" s="339"/>
      <c r="AI965" s="37" t="str">
        <f t="shared" ca="1" si="442"/>
        <v/>
      </c>
      <c r="AJ965" s="41" t="str">
        <f t="shared" ca="1" si="443"/>
        <v/>
      </c>
      <c r="AK965" s="39" t="str">
        <f t="shared" si="430"/>
        <v/>
      </c>
      <c r="AL965" s="39" t="str">
        <f t="shared" ca="1" si="452"/>
        <v/>
      </c>
      <c r="AM965" s="39" t="str">
        <f t="shared" ca="1" si="444"/>
        <v/>
      </c>
      <c r="AN965" s="40"/>
      <c r="AO965" s="39">
        <f t="shared" ca="1" si="453"/>
        <v>0</v>
      </c>
      <c r="AP965" s="339"/>
      <c r="AW965" s="329"/>
      <c r="BI965" s="329"/>
      <c r="BJ965" s="329"/>
      <c r="BK965" s="329"/>
      <c r="BL965" s="329"/>
      <c r="BM965" s="329"/>
      <c r="BN965" s="329"/>
      <c r="BO965" s="329"/>
      <c r="BP965" s="329"/>
      <c r="BQ965" s="329"/>
      <c r="BR965" s="329"/>
      <c r="BS965" s="329"/>
      <c r="BT965" s="329"/>
      <c r="BU965" s="329"/>
      <c r="BV965" s="329"/>
      <c r="BW965" s="325"/>
      <c r="BX965" s="325"/>
      <c r="BY965" s="325"/>
      <c r="BZ965" s="325"/>
      <c r="CA965" s="325"/>
      <c r="CB965" s="325"/>
      <c r="CC965" s="325"/>
      <c r="CD965" s="325"/>
      <c r="CE965" s="325"/>
      <c r="CF965" s="325"/>
      <c r="CG965" s="325"/>
      <c r="CH965" s="325"/>
      <c r="CI965" s="325"/>
      <c r="CJ965" s="325"/>
      <c r="CK965" s="325"/>
      <c r="CL965" s="325"/>
      <c r="CM965" s="325"/>
      <c r="CN965" s="325"/>
      <c r="CO965" s="325"/>
      <c r="CP965" s="325"/>
      <c r="CQ965" s="325"/>
      <c r="CR965" s="325"/>
      <c r="CS965" s="325"/>
      <c r="CT965" s="325"/>
      <c r="CU965" s="325"/>
      <c r="CV965" s="325"/>
      <c r="CW965" s="325"/>
      <c r="CX965" s="325"/>
    </row>
    <row r="966" spans="1:102" s="36" customFormat="1" ht="15" hidden="1" customHeight="1">
      <c r="A966" s="329"/>
      <c r="B966" s="37" t="str">
        <f t="shared" ca="1" si="431"/>
        <v/>
      </c>
      <c r="C966" s="41" t="str">
        <f t="shared" ca="1" si="432"/>
        <v/>
      </c>
      <c r="D966" s="39" t="str">
        <f t="shared" ca="1" si="433"/>
        <v/>
      </c>
      <c r="E966" s="39" t="str">
        <f t="shared" ca="1" si="445"/>
        <v/>
      </c>
      <c r="F966" s="39" t="str">
        <f t="shared" ca="1" si="434"/>
        <v/>
      </c>
      <c r="G966" s="101"/>
      <c r="H966" s="39">
        <f t="shared" ca="1" si="425"/>
        <v>0</v>
      </c>
      <c r="J966" s="332"/>
      <c r="K966" s="37" t="str">
        <f t="shared" ca="1" si="435"/>
        <v/>
      </c>
      <c r="L966" s="41" t="str">
        <f t="shared" ca="1" si="436"/>
        <v/>
      </c>
      <c r="M966" s="39" t="str">
        <f t="shared" si="426"/>
        <v/>
      </c>
      <c r="N966" s="39" t="str">
        <f t="shared" ca="1" si="446"/>
        <v/>
      </c>
      <c r="O966" s="39" t="str">
        <f ca="1">IF(L966="","",ROUND(Q965*$O$5/payments_per_year,2))</f>
        <v/>
      </c>
      <c r="P966" s="101"/>
      <c r="Q966" s="39">
        <f t="shared" ca="1" si="447"/>
        <v>0</v>
      </c>
      <c r="R966" s="332"/>
      <c r="S966" s="37" t="str">
        <f t="shared" ca="1" si="437"/>
        <v/>
      </c>
      <c r="T966" s="41" t="str">
        <f t="shared" ca="1" si="438"/>
        <v/>
      </c>
      <c r="U966" s="39" t="str">
        <f t="shared" si="427"/>
        <v/>
      </c>
      <c r="V966" s="39" t="str">
        <f t="shared" ca="1" si="448"/>
        <v/>
      </c>
      <c r="W966" s="39">
        <f t="shared" ca="1" si="428"/>
        <v>0</v>
      </c>
      <c r="X966" s="40"/>
      <c r="Y966" s="39">
        <f t="shared" ca="1" si="449"/>
        <v>0</v>
      </c>
      <c r="Z966" s="327"/>
      <c r="AA966" s="37" t="str">
        <f t="shared" ca="1" si="439"/>
        <v/>
      </c>
      <c r="AB966" s="41" t="str">
        <f t="shared" ca="1" si="440"/>
        <v/>
      </c>
      <c r="AC966" s="39" t="str">
        <f t="shared" si="429"/>
        <v/>
      </c>
      <c r="AD966" s="39" t="str">
        <f t="shared" ca="1" si="450"/>
        <v/>
      </c>
      <c r="AE966" s="39" t="str">
        <f t="shared" ca="1" si="441"/>
        <v/>
      </c>
      <c r="AF966" s="40"/>
      <c r="AG966" s="39">
        <f t="shared" ca="1" si="451"/>
        <v>0</v>
      </c>
      <c r="AH966" s="339"/>
      <c r="AI966" s="37" t="str">
        <f t="shared" ca="1" si="442"/>
        <v/>
      </c>
      <c r="AJ966" s="41" t="str">
        <f t="shared" ca="1" si="443"/>
        <v/>
      </c>
      <c r="AK966" s="39" t="str">
        <f t="shared" si="430"/>
        <v/>
      </c>
      <c r="AL966" s="39" t="str">
        <f t="shared" ca="1" si="452"/>
        <v/>
      </c>
      <c r="AM966" s="39" t="str">
        <f t="shared" ca="1" si="444"/>
        <v/>
      </c>
      <c r="AN966" s="40"/>
      <c r="AO966" s="39">
        <f t="shared" ca="1" si="453"/>
        <v>0</v>
      </c>
      <c r="AP966" s="339"/>
      <c r="AW966" s="329"/>
      <c r="BI966" s="329"/>
      <c r="BJ966" s="329"/>
      <c r="BK966" s="329"/>
      <c r="BL966" s="329"/>
      <c r="BM966" s="329"/>
      <c r="BN966" s="329"/>
      <c r="BO966" s="329"/>
      <c r="BP966" s="329"/>
      <c r="BQ966" s="329"/>
      <c r="BR966" s="329"/>
      <c r="BS966" s="329"/>
      <c r="BT966" s="329"/>
      <c r="BU966" s="329"/>
      <c r="BV966" s="329"/>
      <c r="BW966" s="325"/>
      <c r="BX966" s="325"/>
      <c r="BY966" s="325"/>
      <c r="BZ966" s="325"/>
      <c r="CA966" s="325"/>
      <c r="CB966" s="325"/>
      <c r="CC966" s="325"/>
      <c r="CD966" s="325"/>
      <c r="CE966" s="325"/>
      <c r="CF966" s="325"/>
      <c r="CG966" s="325"/>
      <c r="CH966" s="325"/>
      <c r="CI966" s="325"/>
      <c r="CJ966" s="325"/>
      <c r="CK966" s="325"/>
      <c r="CL966" s="325"/>
      <c r="CM966" s="325"/>
      <c r="CN966" s="325"/>
      <c r="CO966" s="325"/>
      <c r="CP966" s="325"/>
      <c r="CQ966" s="325"/>
      <c r="CR966" s="325"/>
      <c r="CS966" s="325"/>
      <c r="CT966" s="325"/>
      <c r="CU966" s="325"/>
      <c r="CV966" s="325"/>
      <c r="CW966" s="325"/>
      <c r="CX966" s="325"/>
    </row>
    <row r="967" spans="1:102" s="36" customFormat="1" ht="15" hidden="1" customHeight="1">
      <c r="A967" s="329"/>
      <c r="B967" s="37" t="str">
        <f t="shared" ca="1" si="431"/>
        <v/>
      </c>
      <c r="C967" s="41" t="str">
        <f t="shared" ca="1" si="432"/>
        <v/>
      </c>
      <c r="D967" s="39" t="str">
        <f t="shared" ca="1" si="433"/>
        <v/>
      </c>
      <c r="E967" s="39" t="str">
        <f t="shared" ca="1" si="445"/>
        <v/>
      </c>
      <c r="F967" s="39" t="str">
        <f t="shared" ca="1" si="434"/>
        <v/>
      </c>
      <c r="G967" s="101"/>
      <c r="H967" s="39">
        <f t="shared" ca="1" si="425"/>
        <v>0</v>
      </c>
      <c r="J967" s="332"/>
      <c r="K967" s="37" t="str">
        <f t="shared" ca="1" si="435"/>
        <v/>
      </c>
      <c r="L967" s="41" t="str">
        <f t="shared" ca="1" si="436"/>
        <v/>
      </c>
      <c r="M967" s="39" t="str">
        <f t="shared" si="426"/>
        <v/>
      </c>
      <c r="N967" s="39" t="str">
        <f t="shared" ca="1" si="446"/>
        <v/>
      </c>
      <c r="O967" s="39">
        <f ca="1">ROUND(Q966*$O$5/payments_per_year,2)</f>
        <v>0</v>
      </c>
      <c r="P967" s="101"/>
      <c r="Q967" s="39">
        <f t="shared" ca="1" si="447"/>
        <v>0</v>
      </c>
      <c r="R967" s="332"/>
      <c r="S967" s="37" t="str">
        <f t="shared" ca="1" si="437"/>
        <v/>
      </c>
      <c r="T967" s="41" t="str">
        <f t="shared" ca="1" si="438"/>
        <v/>
      </c>
      <c r="U967" s="39" t="str">
        <f t="shared" si="427"/>
        <v/>
      </c>
      <c r="V967" s="39" t="str">
        <f t="shared" ca="1" si="448"/>
        <v/>
      </c>
      <c r="W967" s="39">
        <f t="shared" ca="1" si="428"/>
        <v>0</v>
      </c>
      <c r="X967" s="40"/>
      <c r="Y967" s="39">
        <f t="shared" ca="1" si="449"/>
        <v>0</v>
      </c>
      <c r="Z967" s="327"/>
      <c r="AA967" s="37" t="str">
        <f t="shared" ca="1" si="439"/>
        <v/>
      </c>
      <c r="AB967" s="41" t="str">
        <f t="shared" ca="1" si="440"/>
        <v/>
      </c>
      <c r="AC967" s="39" t="str">
        <f t="shared" si="429"/>
        <v/>
      </c>
      <c r="AD967" s="39" t="str">
        <f t="shared" ca="1" si="450"/>
        <v/>
      </c>
      <c r="AE967" s="39" t="str">
        <f t="shared" ca="1" si="441"/>
        <v/>
      </c>
      <c r="AF967" s="40"/>
      <c r="AG967" s="39">
        <f t="shared" ca="1" si="451"/>
        <v>0</v>
      </c>
      <c r="AH967" s="339"/>
      <c r="AI967" s="37" t="str">
        <f t="shared" ca="1" si="442"/>
        <v/>
      </c>
      <c r="AJ967" s="41" t="str">
        <f t="shared" ca="1" si="443"/>
        <v/>
      </c>
      <c r="AK967" s="39" t="str">
        <f t="shared" si="430"/>
        <v/>
      </c>
      <c r="AL967" s="39" t="str">
        <f t="shared" ca="1" si="452"/>
        <v/>
      </c>
      <c r="AM967" s="39" t="str">
        <f t="shared" ca="1" si="444"/>
        <v/>
      </c>
      <c r="AN967" s="40"/>
      <c r="AO967" s="39">
        <f t="shared" ca="1" si="453"/>
        <v>0</v>
      </c>
      <c r="AP967" s="339"/>
      <c r="AW967" s="329"/>
      <c r="BI967" s="329"/>
      <c r="BJ967" s="329"/>
      <c r="BK967" s="329"/>
      <c r="BL967" s="329"/>
      <c r="BM967" s="329"/>
      <c r="BN967" s="329"/>
      <c r="BO967" s="329"/>
      <c r="BP967" s="329"/>
      <c r="BQ967" s="329"/>
      <c r="BR967" s="329"/>
      <c r="BS967" s="329"/>
      <c r="BT967" s="329"/>
      <c r="BU967" s="329"/>
      <c r="BV967" s="329"/>
      <c r="BW967" s="325"/>
      <c r="BX967" s="325"/>
      <c r="BY967" s="325"/>
      <c r="BZ967" s="325"/>
      <c r="CA967" s="325"/>
      <c r="CB967" s="325"/>
      <c r="CC967" s="325"/>
      <c r="CD967" s="325"/>
      <c r="CE967" s="325"/>
      <c r="CF967" s="325"/>
      <c r="CG967" s="325"/>
      <c r="CH967" s="325"/>
      <c r="CI967" s="325"/>
      <c r="CJ967" s="325"/>
      <c r="CK967" s="325"/>
      <c r="CL967" s="325"/>
      <c r="CM967" s="325"/>
      <c r="CN967" s="325"/>
      <c r="CO967" s="325"/>
      <c r="CP967" s="325"/>
      <c r="CQ967" s="325"/>
      <c r="CR967" s="325"/>
      <c r="CS967" s="325"/>
      <c r="CT967" s="325"/>
      <c r="CU967" s="325"/>
      <c r="CV967" s="325"/>
      <c r="CW967" s="325"/>
      <c r="CX967" s="325"/>
    </row>
    <row r="968" spans="1:102" s="36" customFormat="1" ht="15" hidden="1" customHeight="1">
      <c r="A968" s="329"/>
      <c r="B968" s="37" t="str">
        <f t="shared" ca="1" si="431"/>
        <v/>
      </c>
      <c r="C968" s="41" t="str">
        <f t="shared" ca="1" si="432"/>
        <v/>
      </c>
      <c r="D968" s="39" t="str">
        <f t="shared" ca="1" si="433"/>
        <v/>
      </c>
      <c r="E968" s="39" t="str">
        <f t="shared" ca="1" si="445"/>
        <v/>
      </c>
      <c r="F968" s="39" t="str">
        <f t="shared" ca="1" si="434"/>
        <v/>
      </c>
      <c r="G968" s="101"/>
      <c r="H968" s="39">
        <f t="shared" ca="1" si="425"/>
        <v>0</v>
      </c>
      <c r="J968" s="332"/>
      <c r="K968" s="37" t="str">
        <f t="shared" ca="1" si="435"/>
        <v/>
      </c>
      <c r="L968" s="41" t="str">
        <f t="shared" ca="1" si="436"/>
        <v/>
      </c>
      <c r="M968" s="39" t="str">
        <f t="shared" si="426"/>
        <v/>
      </c>
      <c r="N968" s="39" t="str">
        <f t="shared" ca="1" si="446"/>
        <v/>
      </c>
      <c r="O968" s="39" t="str">
        <f ca="1">IF(L968="","",ROUND(Q967*$O$5/payments_per_year,2))</f>
        <v/>
      </c>
      <c r="P968" s="101"/>
      <c r="Q968" s="39">
        <f t="shared" ca="1" si="447"/>
        <v>0</v>
      </c>
      <c r="R968" s="332"/>
      <c r="S968" s="37" t="str">
        <f t="shared" ca="1" si="437"/>
        <v/>
      </c>
      <c r="T968" s="41" t="str">
        <f t="shared" ca="1" si="438"/>
        <v/>
      </c>
      <c r="U968" s="39" t="str">
        <f t="shared" si="427"/>
        <v/>
      </c>
      <c r="V968" s="39" t="str">
        <f t="shared" ca="1" si="448"/>
        <v/>
      </c>
      <c r="W968" s="39">
        <f t="shared" ca="1" si="428"/>
        <v>0</v>
      </c>
      <c r="X968" s="40"/>
      <c r="Y968" s="39">
        <f t="shared" ca="1" si="449"/>
        <v>0</v>
      </c>
      <c r="Z968" s="327"/>
      <c r="AA968" s="37" t="str">
        <f t="shared" ca="1" si="439"/>
        <v/>
      </c>
      <c r="AB968" s="41" t="str">
        <f t="shared" ca="1" si="440"/>
        <v/>
      </c>
      <c r="AC968" s="39" t="str">
        <f t="shared" si="429"/>
        <v/>
      </c>
      <c r="AD968" s="39" t="str">
        <f t="shared" ca="1" si="450"/>
        <v/>
      </c>
      <c r="AE968" s="39" t="str">
        <f t="shared" ca="1" si="441"/>
        <v/>
      </c>
      <c r="AF968" s="40"/>
      <c r="AG968" s="39">
        <f t="shared" ca="1" si="451"/>
        <v>0</v>
      </c>
      <c r="AH968" s="339"/>
      <c r="AI968" s="37" t="str">
        <f t="shared" ca="1" si="442"/>
        <v/>
      </c>
      <c r="AJ968" s="41" t="str">
        <f t="shared" ca="1" si="443"/>
        <v/>
      </c>
      <c r="AK968" s="39" t="str">
        <f t="shared" si="430"/>
        <v/>
      </c>
      <c r="AL968" s="39" t="str">
        <f t="shared" ca="1" si="452"/>
        <v/>
      </c>
      <c r="AM968" s="39" t="str">
        <f t="shared" ca="1" si="444"/>
        <v/>
      </c>
      <c r="AN968" s="40"/>
      <c r="AO968" s="39">
        <f t="shared" ca="1" si="453"/>
        <v>0</v>
      </c>
      <c r="AP968" s="339"/>
      <c r="AW968" s="329"/>
      <c r="BI968" s="329"/>
      <c r="BJ968" s="329"/>
      <c r="BK968" s="329"/>
      <c r="BL968" s="329"/>
      <c r="BM968" s="329"/>
      <c r="BN968" s="329"/>
      <c r="BO968" s="329"/>
      <c r="BP968" s="329"/>
      <c r="BQ968" s="329"/>
      <c r="BR968" s="329"/>
      <c r="BS968" s="329"/>
      <c r="BT968" s="329"/>
      <c r="BU968" s="329"/>
      <c r="BV968" s="329"/>
      <c r="BW968" s="325"/>
      <c r="BX968" s="325"/>
      <c r="BY968" s="325"/>
      <c r="BZ968" s="325"/>
      <c r="CA968" s="325"/>
      <c r="CB968" s="325"/>
      <c r="CC968" s="325"/>
      <c r="CD968" s="325"/>
      <c r="CE968" s="325"/>
      <c r="CF968" s="325"/>
      <c r="CG968" s="325"/>
      <c r="CH968" s="325"/>
      <c r="CI968" s="325"/>
      <c r="CJ968" s="325"/>
      <c r="CK968" s="325"/>
      <c r="CL968" s="325"/>
      <c r="CM968" s="325"/>
      <c r="CN968" s="325"/>
      <c r="CO968" s="325"/>
      <c r="CP968" s="325"/>
      <c r="CQ968" s="325"/>
      <c r="CR968" s="325"/>
      <c r="CS968" s="325"/>
      <c r="CT968" s="325"/>
      <c r="CU968" s="325"/>
      <c r="CV968" s="325"/>
      <c r="CW968" s="325"/>
      <c r="CX968" s="325"/>
    </row>
    <row r="969" spans="1:102" s="36" customFormat="1" ht="15" hidden="1" customHeight="1">
      <c r="A969" s="329"/>
      <c r="B969" s="37" t="str">
        <f t="shared" ca="1" si="431"/>
        <v/>
      </c>
      <c r="C969" s="41" t="str">
        <f t="shared" ca="1" si="432"/>
        <v/>
      </c>
      <c r="D969" s="39" t="str">
        <f t="shared" ca="1" si="433"/>
        <v/>
      </c>
      <c r="E969" s="39" t="str">
        <f t="shared" ca="1" si="445"/>
        <v/>
      </c>
      <c r="F969" s="39" t="str">
        <f t="shared" ca="1" si="434"/>
        <v/>
      </c>
      <c r="G969" s="101"/>
      <c r="H969" s="39">
        <f t="shared" ca="1" si="425"/>
        <v>0</v>
      </c>
      <c r="J969" s="332"/>
      <c r="K969" s="37" t="str">
        <f t="shared" ca="1" si="435"/>
        <v/>
      </c>
      <c r="L969" s="41" t="str">
        <f t="shared" ca="1" si="436"/>
        <v/>
      </c>
      <c r="M969" s="39" t="str">
        <f t="shared" si="426"/>
        <v/>
      </c>
      <c r="N969" s="39" t="str">
        <f t="shared" ca="1" si="446"/>
        <v/>
      </c>
      <c r="O969" s="39">
        <f ca="1">ROUND(Q968*$O$5/payments_per_year,2)</f>
        <v>0</v>
      </c>
      <c r="P969" s="101"/>
      <c r="Q969" s="39">
        <f t="shared" ca="1" si="447"/>
        <v>0</v>
      </c>
      <c r="R969" s="332"/>
      <c r="S969" s="37" t="str">
        <f t="shared" ca="1" si="437"/>
        <v/>
      </c>
      <c r="T969" s="41" t="str">
        <f t="shared" ca="1" si="438"/>
        <v/>
      </c>
      <c r="U969" s="39" t="str">
        <f t="shared" si="427"/>
        <v/>
      </c>
      <c r="V969" s="39" t="str">
        <f t="shared" ca="1" si="448"/>
        <v/>
      </c>
      <c r="W969" s="39">
        <f t="shared" ca="1" si="428"/>
        <v>0</v>
      </c>
      <c r="X969" s="40"/>
      <c r="Y969" s="39">
        <f t="shared" ca="1" si="449"/>
        <v>0</v>
      </c>
      <c r="Z969" s="327"/>
      <c r="AA969" s="37" t="str">
        <f t="shared" ca="1" si="439"/>
        <v/>
      </c>
      <c r="AB969" s="41" t="str">
        <f t="shared" ca="1" si="440"/>
        <v/>
      </c>
      <c r="AC969" s="39" t="str">
        <f t="shared" si="429"/>
        <v/>
      </c>
      <c r="AD969" s="39" t="str">
        <f t="shared" ca="1" si="450"/>
        <v/>
      </c>
      <c r="AE969" s="39" t="str">
        <f t="shared" ca="1" si="441"/>
        <v/>
      </c>
      <c r="AF969" s="40"/>
      <c r="AG969" s="39">
        <f t="shared" ca="1" si="451"/>
        <v>0</v>
      </c>
      <c r="AH969" s="339"/>
      <c r="AI969" s="37" t="str">
        <f t="shared" ca="1" si="442"/>
        <v/>
      </c>
      <c r="AJ969" s="41" t="str">
        <f t="shared" ca="1" si="443"/>
        <v/>
      </c>
      <c r="AK969" s="39" t="str">
        <f t="shared" si="430"/>
        <v/>
      </c>
      <c r="AL969" s="39" t="str">
        <f t="shared" ca="1" si="452"/>
        <v/>
      </c>
      <c r="AM969" s="39" t="str">
        <f t="shared" ca="1" si="444"/>
        <v/>
      </c>
      <c r="AN969" s="40"/>
      <c r="AO969" s="39">
        <f t="shared" ca="1" si="453"/>
        <v>0</v>
      </c>
      <c r="AP969" s="339"/>
      <c r="AW969" s="329"/>
      <c r="BI969" s="329"/>
      <c r="BJ969" s="329"/>
      <c r="BK969" s="329"/>
      <c r="BL969" s="329"/>
      <c r="BM969" s="329"/>
      <c r="BN969" s="329"/>
      <c r="BO969" s="329"/>
      <c r="BP969" s="329"/>
      <c r="BQ969" s="329"/>
      <c r="BR969" s="329"/>
      <c r="BS969" s="329"/>
      <c r="BT969" s="329"/>
      <c r="BU969" s="329"/>
      <c r="BV969" s="329"/>
      <c r="BW969" s="325"/>
      <c r="BX969" s="325"/>
      <c r="BY969" s="325"/>
      <c r="BZ969" s="325"/>
      <c r="CA969" s="325"/>
      <c r="CB969" s="325"/>
      <c r="CC969" s="325"/>
      <c r="CD969" s="325"/>
      <c r="CE969" s="325"/>
      <c r="CF969" s="325"/>
      <c r="CG969" s="325"/>
      <c r="CH969" s="325"/>
      <c r="CI969" s="325"/>
      <c r="CJ969" s="325"/>
      <c r="CK969" s="325"/>
      <c r="CL969" s="325"/>
      <c r="CM969" s="325"/>
      <c r="CN969" s="325"/>
      <c r="CO969" s="325"/>
      <c r="CP969" s="325"/>
      <c r="CQ969" s="325"/>
      <c r="CR969" s="325"/>
      <c r="CS969" s="325"/>
      <c r="CT969" s="325"/>
      <c r="CU969" s="325"/>
      <c r="CV969" s="325"/>
      <c r="CW969" s="325"/>
      <c r="CX969" s="325"/>
    </row>
    <row r="970" spans="1:102" s="36" customFormat="1" ht="15" hidden="1" customHeight="1">
      <c r="A970" s="329"/>
      <c r="B970" s="37" t="str">
        <f t="shared" ca="1" si="431"/>
        <v/>
      </c>
      <c r="C970" s="41" t="str">
        <f t="shared" ca="1" si="432"/>
        <v/>
      </c>
      <c r="D970" s="39" t="str">
        <f t="shared" ca="1" si="433"/>
        <v/>
      </c>
      <c r="E970" s="39" t="str">
        <f t="shared" ca="1" si="445"/>
        <v/>
      </c>
      <c r="F970" s="39" t="str">
        <f t="shared" ca="1" si="434"/>
        <v/>
      </c>
      <c r="G970" s="101"/>
      <c r="H970" s="39">
        <f t="shared" ca="1" si="425"/>
        <v>0</v>
      </c>
      <c r="J970" s="332"/>
      <c r="K970" s="37" t="str">
        <f t="shared" ca="1" si="435"/>
        <v/>
      </c>
      <c r="L970" s="41" t="str">
        <f t="shared" ca="1" si="436"/>
        <v/>
      </c>
      <c r="M970" s="39" t="str">
        <f t="shared" si="426"/>
        <v/>
      </c>
      <c r="N970" s="39" t="str">
        <f t="shared" ca="1" si="446"/>
        <v/>
      </c>
      <c r="O970" s="39" t="str">
        <f ca="1">IF(L970="","",ROUND(Q969*$O$5/payments_per_year,2))</f>
        <v/>
      </c>
      <c r="P970" s="101"/>
      <c r="Q970" s="39">
        <f t="shared" ca="1" si="447"/>
        <v>0</v>
      </c>
      <c r="R970" s="332"/>
      <c r="S970" s="37" t="str">
        <f t="shared" ca="1" si="437"/>
        <v/>
      </c>
      <c r="T970" s="41" t="str">
        <f t="shared" ca="1" si="438"/>
        <v/>
      </c>
      <c r="U970" s="39" t="str">
        <f t="shared" si="427"/>
        <v/>
      </c>
      <c r="V970" s="39" t="str">
        <f t="shared" ca="1" si="448"/>
        <v/>
      </c>
      <c r="W970" s="39">
        <f t="shared" ca="1" si="428"/>
        <v>0</v>
      </c>
      <c r="X970" s="40"/>
      <c r="Y970" s="39">
        <f t="shared" ca="1" si="449"/>
        <v>0</v>
      </c>
      <c r="Z970" s="327"/>
      <c r="AA970" s="37" t="str">
        <f t="shared" ca="1" si="439"/>
        <v/>
      </c>
      <c r="AB970" s="41" t="str">
        <f t="shared" ca="1" si="440"/>
        <v/>
      </c>
      <c r="AC970" s="39" t="str">
        <f t="shared" si="429"/>
        <v/>
      </c>
      <c r="AD970" s="39" t="str">
        <f t="shared" ca="1" si="450"/>
        <v/>
      </c>
      <c r="AE970" s="39" t="str">
        <f t="shared" ca="1" si="441"/>
        <v/>
      </c>
      <c r="AF970" s="40"/>
      <c r="AG970" s="39">
        <f t="shared" ca="1" si="451"/>
        <v>0</v>
      </c>
      <c r="AH970" s="339"/>
      <c r="AI970" s="37" t="str">
        <f t="shared" ca="1" si="442"/>
        <v/>
      </c>
      <c r="AJ970" s="41" t="str">
        <f t="shared" ca="1" si="443"/>
        <v/>
      </c>
      <c r="AK970" s="39" t="str">
        <f t="shared" si="430"/>
        <v/>
      </c>
      <c r="AL970" s="39" t="str">
        <f t="shared" ca="1" si="452"/>
        <v/>
      </c>
      <c r="AM970" s="39" t="str">
        <f t="shared" ca="1" si="444"/>
        <v/>
      </c>
      <c r="AN970" s="40"/>
      <c r="AO970" s="39">
        <f t="shared" ca="1" si="453"/>
        <v>0</v>
      </c>
      <c r="AP970" s="339"/>
      <c r="AW970" s="329"/>
      <c r="BI970" s="329"/>
      <c r="BJ970" s="329"/>
      <c r="BK970" s="329"/>
      <c r="BL970" s="329"/>
      <c r="BM970" s="329"/>
      <c r="BN970" s="329"/>
      <c r="BO970" s="329"/>
      <c r="BP970" s="329"/>
      <c r="BQ970" s="329"/>
      <c r="BR970" s="329"/>
      <c r="BS970" s="329"/>
      <c r="BT970" s="329"/>
      <c r="BU970" s="329"/>
      <c r="BV970" s="329"/>
      <c r="BW970" s="325"/>
      <c r="BX970" s="325"/>
      <c r="BY970" s="325"/>
      <c r="BZ970" s="325"/>
      <c r="CA970" s="325"/>
      <c r="CB970" s="325"/>
      <c r="CC970" s="325"/>
      <c r="CD970" s="325"/>
      <c r="CE970" s="325"/>
      <c r="CF970" s="325"/>
      <c r="CG970" s="325"/>
      <c r="CH970" s="325"/>
      <c r="CI970" s="325"/>
      <c r="CJ970" s="325"/>
      <c r="CK970" s="325"/>
      <c r="CL970" s="325"/>
      <c r="CM970" s="325"/>
      <c r="CN970" s="325"/>
      <c r="CO970" s="325"/>
      <c r="CP970" s="325"/>
      <c r="CQ970" s="325"/>
      <c r="CR970" s="325"/>
      <c r="CS970" s="325"/>
      <c r="CT970" s="325"/>
      <c r="CU970" s="325"/>
      <c r="CV970" s="325"/>
      <c r="CW970" s="325"/>
      <c r="CX970" s="325"/>
    </row>
    <row r="971" spans="1:102" s="36" customFormat="1" ht="15" hidden="1" customHeight="1">
      <c r="A971" s="329"/>
      <c r="B971" s="37" t="str">
        <f t="shared" ca="1" si="431"/>
        <v/>
      </c>
      <c r="C971" s="41" t="str">
        <f t="shared" ca="1" si="432"/>
        <v/>
      </c>
      <c r="D971" s="39" t="str">
        <f t="shared" ca="1" si="433"/>
        <v/>
      </c>
      <c r="E971" s="39" t="str">
        <f t="shared" ca="1" si="445"/>
        <v/>
      </c>
      <c r="F971" s="39" t="str">
        <f t="shared" ca="1" si="434"/>
        <v/>
      </c>
      <c r="G971" s="101"/>
      <c r="H971" s="39">
        <f t="shared" ca="1" si="425"/>
        <v>0</v>
      </c>
      <c r="J971" s="332"/>
      <c r="K971" s="37" t="str">
        <f t="shared" ca="1" si="435"/>
        <v/>
      </c>
      <c r="L971" s="41" t="str">
        <f t="shared" ca="1" si="436"/>
        <v/>
      </c>
      <c r="M971" s="39" t="str">
        <f t="shared" si="426"/>
        <v/>
      </c>
      <c r="N971" s="39" t="str">
        <f t="shared" ca="1" si="446"/>
        <v/>
      </c>
      <c r="O971" s="39">
        <f ca="1">ROUND(Q970*$O$5/payments_per_year,2)</f>
        <v>0</v>
      </c>
      <c r="P971" s="101"/>
      <c r="Q971" s="39">
        <f t="shared" ca="1" si="447"/>
        <v>0</v>
      </c>
      <c r="R971" s="332"/>
      <c r="S971" s="37" t="str">
        <f t="shared" ca="1" si="437"/>
        <v/>
      </c>
      <c r="T971" s="41" t="str">
        <f t="shared" ca="1" si="438"/>
        <v/>
      </c>
      <c r="U971" s="39" t="str">
        <f t="shared" si="427"/>
        <v/>
      </c>
      <c r="V971" s="39" t="str">
        <f t="shared" ca="1" si="448"/>
        <v/>
      </c>
      <c r="W971" s="39">
        <f t="shared" ca="1" si="428"/>
        <v>0</v>
      </c>
      <c r="X971" s="40"/>
      <c r="Y971" s="39">
        <f t="shared" ca="1" si="449"/>
        <v>0</v>
      </c>
      <c r="Z971" s="327"/>
      <c r="AA971" s="37" t="str">
        <f t="shared" ca="1" si="439"/>
        <v/>
      </c>
      <c r="AB971" s="41" t="str">
        <f t="shared" ca="1" si="440"/>
        <v/>
      </c>
      <c r="AC971" s="39" t="str">
        <f t="shared" si="429"/>
        <v/>
      </c>
      <c r="AD971" s="39" t="str">
        <f t="shared" ca="1" si="450"/>
        <v/>
      </c>
      <c r="AE971" s="39" t="str">
        <f t="shared" ca="1" si="441"/>
        <v/>
      </c>
      <c r="AF971" s="40"/>
      <c r="AG971" s="39">
        <f t="shared" ca="1" si="451"/>
        <v>0</v>
      </c>
      <c r="AH971" s="339"/>
      <c r="AI971" s="37" t="str">
        <f t="shared" ca="1" si="442"/>
        <v/>
      </c>
      <c r="AJ971" s="41" t="str">
        <f t="shared" ca="1" si="443"/>
        <v/>
      </c>
      <c r="AK971" s="39" t="str">
        <f t="shared" si="430"/>
        <v/>
      </c>
      <c r="AL971" s="39" t="str">
        <f t="shared" ca="1" si="452"/>
        <v/>
      </c>
      <c r="AM971" s="39" t="str">
        <f t="shared" ca="1" si="444"/>
        <v/>
      </c>
      <c r="AN971" s="40"/>
      <c r="AO971" s="39">
        <f t="shared" ca="1" si="453"/>
        <v>0</v>
      </c>
      <c r="AP971" s="339"/>
      <c r="AW971" s="329"/>
      <c r="BI971" s="329"/>
      <c r="BJ971" s="329"/>
      <c r="BK971" s="329"/>
      <c r="BL971" s="329"/>
      <c r="BM971" s="329"/>
      <c r="BN971" s="329"/>
      <c r="BO971" s="329"/>
      <c r="BP971" s="329"/>
      <c r="BQ971" s="329"/>
      <c r="BR971" s="329"/>
      <c r="BS971" s="329"/>
      <c r="BT971" s="329"/>
      <c r="BU971" s="329"/>
      <c r="BV971" s="329"/>
      <c r="BW971" s="325"/>
      <c r="BX971" s="325"/>
      <c r="BY971" s="325"/>
      <c r="BZ971" s="325"/>
      <c r="CA971" s="325"/>
      <c r="CB971" s="325"/>
      <c r="CC971" s="325"/>
      <c r="CD971" s="325"/>
      <c r="CE971" s="325"/>
      <c r="CF971" s="325"/>
      <c r="CG971" s="325"/>
      <c r="CH971" s="325"/>
      <c r="CI971" s="325"/>
      <c r="CJ971" s="325"/>
      <c r="CK971" s="325"/>
      <c r="CL971" s="325"/>
      <c r="CM971" s="325"/>
      <c r="CN971" s="325"/>
      <c r="CO971" s="325"/>
      <c r="CP971" s="325"/>
      <c r="CQ971" s="325"/>
      <c r="CR971" s="325"/>
      <c r="CS971" s="325"/>
      <c r="CT971" s="325"/>
      <c r="CU971" s="325"/>
      <c r="CV971" s="325"/>
      <c r="CW971" s="325"/>
      <c r="CX971" s="325"/>
    </row>
    <row r="972" spans="1:102" s="36" customFormat="1" ht="15" hidden="1" customHeight="1">
      <c r="A972" s="329"/>
      <c r="B972" s="37" t="str">
        <f t="shared" ca="1" si="431"/>
        <v/>
      </c>
      <c r="C972" s="41" t="str">
        <f t="shared" ca="1" si="432"/>
        <v/>
      </c>
      <c r="D972" s="39" t="str">
        <f t="shared" ca="1" si="433"/>
        <v/>
      </c>
      <c r="E972" s="39" t="str">
        <f t="shared" ca="1" si="445"/>
        <v/>
      </c>
      <c r="F972" s="39" t="str">
        <f t="shared" ca="1" si="434"/>
        <v/>
      </c>
      <c r="G972" s="101"/>
      <c r="H972" s="39">
        <f t="shared" ca="1" si="425"/>
        <v>0</v>
      </c>
      <c r="J972" s="332"/>
      <c r="K972" s="37" t="str">
        <f t="shared" ca="1" si="435"/>
        <v/>
      </c>
      <c r="L972" s="41" t="str">
        <f t="shared" ca="1" si="436"/>
        <v/>
      </c>
      <c r="M972" s="39" t="str">
        <f t="shared" si="426"/>
        <v/>
      </c>
      <c r="N972" s="39" t="str">
        <f t="shared" ca="1" si="446"/>
        <v/>
      </c>
      <c r="O972" s="39" t="str">
        <f ca="1">IF(L972="","",ROUND(Q971*$O$5/payments_per_year,2))</f>
        <v/>
      </c>
      <c r="P972" s="101"/>
      <c r="Q972" s="39">
        <f t="shared" ca="1" si="447"/>
        <v>0</v>
      </c>
      <c r="R972" s="332"/>
      <c r="S972" s="37" t="str">
        <f t="shared" ca="1" si="437"/>
        <v/>
      </c>
      <c r="T972" s="41" t="str">
        <f t="shared" ca="1" si="438"/>
        <v/>
      </c>
      <c r="U972" s="39" t="str">
        <f t="shared" si="427"/>
        <v/>
      </c>
      <c r="V972" s="39" t="str">
        <f t="shared" ca="1" si="448"/>
        <v/>
      </c>
      <c r="W972" s="39">
        <f t="shared" ca="1" si="428"/>
        <v>0</v>
      </c>
      <c r="X972" s="40"/>
      <c r="Y972" s="39">
        <f t="shared" ca="1" si="449"/>
        <v>0</v>
      </c>
      <c r="Z972" s="327"/>
      <c r="AA972" s="37" t="str">
        <f t="shared" ca="1" si="439"/>
        <v/>
      </c>
      <c r="AB972" s="41" t="str">
        <f t="shared" ca="1" si="440"/>
        <v/>
      </c>
      <c r="AC972" s="39" t="str">
        <f t="shared" si="429"/>
        <v/>
      </c>
      <c r="AD972" s="39" t="str">
        <f t="shared" ca="1" si="450"/>
        <v/>
      </c>
      <c r="AE972" s="39" t="str">
        <f t="shared" ca="1" si="441"/>
        <v/>
      </c>
      <c r="AF972" s="40"/>
      <c r="AG972" s="39">
        <f t="shared" ca="1" si="451"/>
        <v>0</v>
      </c>
      <c r="AH972" s="339"/>
      <c r="AI972" s="37" t="str">
        <f t="shared" ca="1" si="442"/>
        <v/>
      </c>
      <c r="AJ972" s="41" t="str">
        <f t="shared" ca="1" si="443"/>
        <v/>
      </c>
      <c r="AK972" s="39" t="str">
        <f t="shared" si="430"/>
        <v/>
      </c>
      <c r="AL972" s="39" t="str">
        <f t="shared" ca="1" si="452"/>
        <v/>
      </c>
      <c r="AM972" s="39" t="str">
        <f t="shared" ca="1" si="444"/>
        <v/>
      </c>
      <c r="AN972" s="40"/>
      <c r="AO972" s="39">
        <f t="shared" ca="1" si="453"/>
        <v>0</v>
      </c>
      <c r="AP972" s="339"/>
      <c r="AW972" s="329"/>
      <c r="BI972" s="329"/>
      <c r="BJ972" s="329"/>
      <c r="BK972" s="329"/>
      <c r="BL972" s="329"/>
      <c r="BM972" s="329"/>
      <c r="BN972" s="329"/>
      <c r="BO972" s="329"/>
      <c r="BP972" s="329"/>
      <c r="BQ972" s="329"/>
      <c r="BR972" s="329"/>
      <c r="BS972" s="329"/>
      <c r="BT972" s="329"/>
      <c r="BU972" s="329"/>
      <c r="BV972" s="329"/>
      <c r="BW972" s="325"/>
      <c r="BX972" s="325"/>
      <c r="BY972" s="325"/>
      <c r="BZ972" s="325"/>
      <c r="CA972" s="325"/>
      <c r="CB972" s="325"/>
      <c r="CC972" s="325"/>
      <c r="CD972" s="325"/>
      <c r="CE972" s="325"/>
      <c r="CF972" s="325"/>
      <c r="CG972" s="325"/>
      <c r="CH972" s="325"/>
      <c r="CI972" s="325"/>
      <c r="CJ972" s="325"/>
      <c r="CK972" s="325"/>
      <c r="CL972" s="325"/>
      <c r="CM972" s="325"/>
      <c r="CN972" s="325"/>
      <c r="CO972" s="325"/>
      <c r="CP972" s="325"/>
      <c r="CQ972" s="325"/>
      <c r="CR972" s="325"/>
      <c r="CS972" s="325"/>
      <c r="CT972" s="325"/>
      <c r="CU972" s="325"/>
      <c r="CV972" s="325"/>
      <c r="CW972" s="325"/>
      <c r="CX972" s="325"/>
    </row>
    <row r="973" spans="1:102" s="36" customFormat="1" ht="15" hidden="1" customHeight="1">
      <c r="A973" s="329"/>
      <c r="B973" s="37" t="str">
        <f t="shared" ca="1" si="431"/>
        <v/>
      </c>
      <c r="C973" s="41" t="str">
        <f t="shared" ca="1" si="432"/>
        <v/>
      </c>
      <c r="D973" s="39" t="str">
        <f t="shared" ca="1" si="433"/>
        <v/>
      </c>
      <c r="E973" s="39" t="str">
        <f t="shared" ca="1" si="445"/>
        <v/>
      </c>
      <c r="F973" s="39" t="str">
        <f t="shared" ca="1" si="434"/>
        <v/>
      </c>
      <c r="G973" s="101"/>
      <c r="H973" s="39">
        <f t="shared" ca="1" si="425"/>
        <v>0</v>
      </c>
      <c r="J973" s="332"/>
      <c r="K973" s="37" t="str">
        <f t="shared" ca="1" si="435"/>
        <v/>
      </c>
      <c r="L973" s="41" t="str">
        <f t="shared" ca="1" si="436"/>
        <v/>
      </c>
      <c r="M973" s="39" t="str">
        <f t="shared" si="426"/>
        <v/>
      </c>
      <c r="N973" s="39" t="str">
        <f t="shared" ca="1" si="446"/>
        <v/>
      </c>
      <c r="O973" s="39">
        <f ca="1">ROUND(Q972*$O$5/payments_per_year,2)</f>
        <v>0</v>
      </c>
      <c r="P973" s="101"/>
      <c r="Q973" s="39">
        <f t="shared" ca="1" si="447"/>
        <v>0</v>
      </c>
      <c r="R973" s="332"/>
      <c r="S973" s="37" t="str">
        <f t="shared" ca="1" si="437"/>
        <v/>
      </c>
      <c r="T973" s="41" t="str">
        <f t="shared" ca="1" si="438"/>
        <v/>
      </c>
      <c r="U973" s="39" t="str">
        <f t="shared" si="427"/>
        <v/>
      </c>
      <c r="V973" s="39" t="str">
        <f t="shared" ca="1" si="448"/>
        <v/>
      </c>
      <c r="W973" s="39">
        <f t="shared" ca="1" si="428"/>
        <v>0</v>
      </c>
      <c r="X973" s="40"/>
      <c r="Y973" s="39">
        <f t="shared" ca="1" si="449"/>
        <v>0</v>
      </c>
      <c r="Z973" s="327"/>
      <c r="AA973" s="37" t="str">
        <f t="shared" ca="1" si="439"/>
        <v/>
      </c>
      <c r="AB973" s="41" t="str">
        <f t="shared" ca="1" si="440"/>
        <v/>
      </c>
      <c r="AC973" s="39" t="str">
        <f t="shared" si="429"/>
        <v/>
      </c>
      <c r="AD973" s="39" t="str">
        <f t="shared" ca="1" si="450"/>
        <v/>
      </c>
      <c r="AE973" s="39" t="str">
        <f t="shared" ca="1" si="441"/>
        <v/>
      </c>
      <c r="AF973" s="40"/>
      <c r="AG973" s="39">
        <f t="shared" ca="1" si="451"/>
        <v>0</v>
      </c>
      <c r="AH973" s="339"/>
      <c r="AI973" s="37" t="str">
        <f t="shared" ca="1" si="442"/>
        <v/>
      </c>
      <c r="AJ973" s="41" t="str">
        <f t="shared" ca="1" si="443"/>
        <v/>
      </c>
      <c r="AK973" s="39" t="str">
        <f t="shared" si="430"/>
        <v/>
      </c>
      <c r="AL973" s="39" t="str">
        <f t="shared" ca="1" si="452"/>
        <v/>
      </c>
      <c r="AM973" s="39" t="str">
        <f t="shared" ca="1" si="444"/>
        <v/>
      </c>
      <c r="AN973" s="40"/>
      <c r="AO973" s="39">
        <f t="shared" ca="1" si="453"/>
        <v>0</v>
      </c>
      <c r="AP973" s="339"/>
      <c r="AW973" s="329"/>
      <c r="BI973" s="329"/>
      <c r="BJ973" s="329"/>
      <c r="BK973" s="329"/>
      <c r="BL973" s="329"/>
      <c r="BM973" s="329"/>
      <c r="BN973" s="329"/>
      <c r="BO973" s="329"/>
      <c r="BP973" s="329"/>
      <c r="BQ973" s="329"/>
      <c r="BR973" s="329"/>
      <c r="BS973" s="329"/>
      <c r="BT973" s="329"/>
      <c r="BU973" s="329"/>
      <c r="BV973" s="329"/>
      <c r="BW973" s="325"/>
      <c r="BX973" s="325"/>
      <c r="BY973" s="325"/>
      <c r="BZ973" s="325"/>
      <c r="CA973" s="325"/>
      <c r="CB973" s="325"/>
      <c r="CC973" s="325"/>
      <c r="CD973" s="325"/>
      <c r="CE973" s="325"/>
      <c r="CF973" s="325"/>
      <c r="CG973" s="325"/>
      <c r="CH973" s="325"/>
      <c r="CI973" s="325"/>
      <c r="CJ973" s="325"/>
      <c r="CK973" s="325"/>
      <c r="CL973" s="325"/>
      <c r="CM973" s="325"/>
      <c r="CN973" s="325"/>
      <c r="CO973" s="325"/>
      <c r="CP973" s="325"/>
      <c r="CQ973" s="325"/>
      <c r="CR973" s="325"/>
      <c r="CS973" s="325"/>
      <c r="CT973" s="325"/>
      <c r="CU973" s="325"/>
      <c r="CV973" s="325"/>
      <c r="CW973" s="325"/>
      <c r="CX973" s="325"/>
    </row>
    <row r="974" spans="1:102" s="36" customFormat="1" ht="15" hidden="1" customHeight="1">
      <c r="A974" s="329"/>
      <c r="B974" s="37" t="str">
        <f t="shared" ca="1" si="431"/>
        <v/>
      </c>
      <c r="C974" s="41" t="str">
        <f t="shared" ca="1" si="432"/>
        <v/>
      </c>
      <c r="D974" s="39" t="str">
        <f t="shared" ca="1" si="433"/>
        <v/>
      </c>
      <c r="E974" s="39" t="str">
        <f t="shared" ca="1" si="445"/>
        <v/>
      </c>
      <c r="F974" s="39" t="str">
        <f t="shared" ca="1" si="434"/>
        <v/>
      </c>
      <c r="G974" s="101"/>
      <c r="H974" s="39">
        <f t="shared" ca="1" si="425"/>
        <v>0</v>
      </c>
      <c r="J974" s="332"/>
      <c r="K974" s="37" t="str">
        <f t="shared" ca="1" si="435"/>
        <v/>
      </c>
      <c r="L974" s="41" t="str">
        <f t="shared" ca="1" si="436"/>
        <v/>
      </c>
      <c r="M974" s="39" t="str">
        <f t="shared" si="426"/>
        <v/>
      </c>
      <c r="N974" s="39" t="str">
        <f t="shared" ca="1" si="446"/>
        <v/>
      </c>
      <c r="O974" s="39" t="str">
        <f ca="1">IF(L974="","",ROUND(Q973*$O$5/payments_per_year,2))</f>
        <v/>
      </c>
      <c r="P974" s="101"/>
      <c r="Q974" s="39">
        <f t="shared" ca="1" si="447"/>
        <v>0</v>
      </c>
      <c r="R974" s="332"/>
      <c r="S974" s="37" t="str">
        <f t="shared" ca="1" si="437"/>
        <v/>
      </c>
      <c r="T974" s="41" t="str">
        <f t="shared" ca="1" si="438"/>
        <v/>
      </c>
      <c r="U974" s="39" t="str">
        <f t="shared" si="427"/>
        <v/>
      </c>
      <c r="V974" s="39" t="str">
        <f t="shared" ca="1" si="448"/>
        <v/>
      </c>
      <c r="W974" s="39">
        <f t="shared" ca="1" si="428"/>
        <v>0</v>
      </c>
      <c r="X974" s="40"/>
      <c r="Y974" s="39">
        <f t="shared" ca="1" si="449"/>
        <v>0</v>
      </c>
      <c r="Z974" s="327"/>
      <c r="AA974" s="37" t="str">
        <f t="shared" ca="1" si="439"/>
        <v/>
      </c>
      <c r="AB974" s="41" t="str">
        <f t="shared" ca="1" si="440"/>
        <v/>
      </c>
      <c r="AC974" s="39" t="str">
        <f t="shared" si="429"/>
        <v/>
      </c>
      <c r="AD974" s="39" t="str">
        <f t="shared" ca="1" si="450"/>
        <v/>
      </c>
      <c r="AE974" s="39" t="str">
        <f t="shared" ca="1" si="441"/>
        <v/>
      </c>
      <c r="AF974" s="40"/>
      <c r="AG974" s="39">
        <f t="shared" ca="1" si="451"/>
        <v>0</v>
      </c>
      <c r="AH974" s="339"/>
      <c r="AI974" s="37" t="str">
        <f t="shared" ca="1" si="442"/>
        <v/>
      </c>
      <c r="AJ974" s="41" t="str">
        <f t="shared" ca="1" si="443"/>
        <v/>
      </c>
      <c r="AK974" s="39" t="str">
        <f t="shared" si="430"/>
        <v/>
      </c>
      <c r="AL974" s="39" t="str">
        <f t="shared" ca="1" si="452"/>
        <v/>
      </c>
      <c r="AM974" s="39" t="str">
        <f t="shared" ca="1" si="444"/>
        <v/>
      </c>
      <c r="AN974" s="40"/>
      <c r="AO974" s="39">
        <f t="shared" ca="1" si="453"/>
        <v>0</v>
      </c>
      <c r="AP974" s="339"/>
      <c r="AW974" s="329"/>
      <c r="BI974" s="329"/>
      <c r="BJ974" s="329"/>
      <c r="BK974" s="329"/>
      <c r="BL974" s="329"/>
      <c r="BM974" s="329"/>
      <c r="BN974" s="329"/>
      <c r="BO974" s="329"/>
      <c r="BP974" s="329"/>
      <c r="BQ974" s="329"/>
      <c r="BR974" s="329"/>
      <c r="BS974" s="329"/>
      <c r="BT974" s="329"/>
      <c r="BU974" s="329"/>
      <c r="BV974" s="329"/>
      <c r="BW974" s="325"/>
      <c r="BX974" s="325"/>
      <c r="BY974" s="325"/>
      <c r="BZ974" s="325"/>
      <c r="CA974" s="325"/>
      <c r="CB974" s="325"/>
      <c r="CC974" s="325"/>
      <c r="CD974" s="325"/>
      <c r="CE974" s="325"/>
      <c r="CF974" s="325"/>
      <c r="CG974" s="325"/>
      <c r="CH974" s="325"/>
      <c r="CI974" s="325"/>
      <c r="CJ974" s="325"/>
      <c r="CK974" s="325"/>
      <c r="CL974" s="325"/>
      <c r="CM974" s="325"/>
      <c r="CN974" s="325"/>
      <c r="CO974" s="325"/>
      <c r="CP974" s="325"/>
      <c r="CQ974" s="325"/>
      <c r="CR974" s="325"/>
      <c r="CS974" s="325"/>
      <c r="CT974" s="325"/>
      <c r="CU974" s="325"/>
      <c r="CV974" s="325"/>
      <c r="CW974" s="325"/>
      <c r="CX974" s="325"/>
    </row>
    <row r="975" spans="1:102" s="36" customFormat="1" ht="15" hidden="1" customHeight="1">
      <c r="A975" s="329"/>
      <c r="B975" s="37" t="str">
        <f t="shared" ca="1" si="431"/>
        <v/>
      </c>
      <c r="C975" s="41" t="str">
        <f t="shared" ca="1" si="432"/>
        <v/>
      </c>
      <c r="D975" s="39" t="str">
        <f t="shared" ca="1" si="433"/>
        <v/>
      </c>
      <c r="E975" s="39" t="str">
        <f t="shared" ca="1" si="445"/>
        <v/>
      </c>
      <c r="F975" s="39" t="str">
        <f t="shared" ca="1" si="434"/>
        <v/>
      </c>
      <c r="G975" s="101"/>
      <c r="H975" s="39">
        <f t="shared" ca="1" si="425"/>
        <v>0</v>
      </c>
      <c r="J975" s="332"/>
      <c r="K975" s="37" t="str">
        <f t="shared" ca="1" si="435"/>
        <v/>
      </c>
      <c r="L975" s="41" t="str">
        <f t="shared" ca="1" si="436"/>
        <v/>
      </c>
      <c r="M975" s="39" t="str">
        <f t="shared" si="426"/>
        <v/>
      </c>
      <c r="N975" s="39" t="str">
        <f t="shared" ca="1" si="446"/>
        <v/>
      </c>
      <c r="O975" s="39">
        <f ca="1">ROUND(Q974*$O$5/payments_per_year,2)</f>
        <v>0</v>
      </c>
      <c r="P975" s="101"/>
      <c r="Q975" s="39">
        <f t="shared" ca="1" si="447"/>
        <v>0</v>
      </c>
      <c r="R975" s="332"/>
      <c r="S975" s="37" t="str">
        <f t="shared" ca="1" si="437"/>
        <v/>
      </c>
      <c r="T975" s="41" t="str">
        <f t="shared" ca="1" si="438"/>
        <v/>
      </c>
      <c r="U975" s="39" t="str">
        <f t="shared" si="427"/>
        <v/>
      </c>
      <c r="V975" s="39" t="str">
        <f t="shared" ca="1" si="448"/>
        <v/>
      </c>
      <c r="W975" s="39">
        <f t="shared" ca="1" si="428"/>
        <v>0</v>
      </c>
      <c r="X975" s="40"/>
      <c r="Y975" s="39">
        <f t="shared" ca="1" si="449"/>
        <v>0</v>
      </c>
      <c r="Z975" s="327"/>
      <c r="AA975" s="37" t="str">
        <f t="shared" ca="1" si="439"/>
        <v/>
      </c>
      <c r="AB975" s="41" t="str">
        <f t="shared" ca="1" si="440"/>
        <v/>
      </c>
      <c r="AC975" s="39" t="str">
        <f t="shared" si="429"/>
        <v/>
      </c>
      <c r="AD975" s="39" t="str">
        <f t="shared" ca="1" si="450"/>
        <v/>
      </c>
      <c r="AE975" s="39" t="str">
        <f t="shared" ca="1" si="441"/>
        <v/>
      </c>
      <c r="AF975" s="40"/>
      <c r="AG975" s="39">
        <f t="shared" ca="1" si="451"/>
        <v>0</v>
      </c>
      <c r="AH975" s="339"/>
      <c r="AI975" s="37" t="str">
        <f t="shared" ca="1" si="442"/>
        <v/>
      </c>
      <c r="AJ975" s="41" t="str">
        <f t="shared" ca="1" si="443"/>
        <v/>
      </c>
      <c r="AK975" s="39" t="str">
        <f t="shared" si="430"/>
        <v/>
      </c>
      <c r="AL975" s="39" t="str">
        <f t="shared" ca="1" si="452"/>
        <v/>
      </c>
      <c r="AM975" s="39" t="str">
        <f t="shared" ca="1" si="444"/>
        <v/>
      </c>
      <c r="AN975" s="40"/>
      <c r="AO975" s="39">
        <f t="shared" ca="1" si="453"/>
        <v>0</v>
      </c>
      <c r="AP975" s="339"/>
      <c r="AW975" s="329"/>
      <c r="BI975" s="329"/>
      <c r="BJ975" s="329"/>
      <c r="BK975" s="329"/>
      <c r="BL975" s="329"/>
      <c r="BM975" s="329"/>
      <c r="BN975" s="329"/>
      <c r="BO975" s="329"/>
      <c r="BP975" s="329"/>
      <c r="BQ975" s="329"/>
      <c r="BR975" s="329"/>
      <c r="BS975" s="329"/>
      <c r="BT975" s="329"/>
      <c r="BU975" s="329"/>
      <c r="BV975" s="329"/>
      <c r="BW975" s="325"/>
      <c r="BX975" s="325"/>
      <c r="BY975" s="325"/>
      <c r="BZ975" s="325"/>
      <c r="CA975" s="325"/>
      <c r="CB975" s="325"/>
      <c r="CC975" s="325"/>
      <c r="CD975" s="325"/>
      <c r="CE975" s="325"/>
      <c r="CF975" s="325"/>
      <c r="CG975" s="325"/>
      <c r="CH975" s="325"/>
      <c r="CI975" s="325"/>
      <c r="CJ975" s="325"/>
      <c r="CK975" s="325"/>
      <c r="CL975" s="325"/>
      <c r="CM975" s="325"/>
      <c r="CN975" s="325"/>
      <c r="CO975" s="325"/>
      <c r="CP975" s="325"/>
      <c r="CQ975" s="325"/>
      <c r="CR975" s="325"/>
      <c r="CS975" s="325"/>
      <c r="CT975" s="325"/>
      <c r="CU975" s="325"/>
      <c r="CV975" s="325"/>
      <c r="CW975" s="325"/>
      <c r="CX975" s="325"/>
    </row>
    <row r="976" spans="1:102" s="36" customFormat="1" ht="15" hidden="1" customHeight="1">
      <c r="A976" s="329"/>
      <c r="B976" s="37" t="str">
        <f t="shared" ca="1" si="431"/>
        <v/>
      </c>
      <c r="C976" s="41" t="str">
        <f t="shared" ca="1" si="432"/>
        <v/>
      </c>
      <c r="D976" s="39" t="str">
        <f t="shared" ca="1" si="433"/>
        <v/>
      </c>
      <c r="E976" s="39" t="str">
        <f t="shared" ca="1" si="445"/>
        <v/>
      </c>
      <c r="F976" s="39" t="str">
        <f t="shared" ca="1" si="434"/>
        <v/>
      </c>
      <c r="G976" s="101"/>
      <c r="H976" s="39">
        <f t="shared" ca="1" si="425"/>
        <v>0</v>
      </c>
      <c r="J976" s="332"/>
      <c r="K976" s="37" t="str">
        <f t="shared" ca="1" si="435"/>
        <v/>
      </c>
      <c r="L976" s="41" t="str">
        <f t="shared" ca="1" si="436"/>
        <v/>
      </c>
      <c r="M976" s="39" t="str">
        <f t="shared" si="426"/>
        <v/>
      </c>
      <c r="N976" s="39" t="str">
        <f t="shared" ca="1" si="446"/>
        <v/>
      </c>
      <c r="O976" s="39" t="str">
        <f ca="1">IF(L976="","",ROUND(Q975*$O$5/payments_per_year,2))</f>
        <v/>
      </c>
      <c r="P976" s="101"/>
      <c r="Q976" s="39">
        <f t="shared" ca="1" si="447"/>
        <v>0</v>
      </c>
      <c r="R976" s="332"/>
      <c r="S976" s="37" t="str">
        <f t="shared" ca="1" si="437"/>
        <v/>
      </c>
      <c r="T976" s="41" t="str">
        <f t="shared" ca="1" si="438"/>
        <v/>
      </c>
      <c r="U976" s="39" t="str">
        <f t="shared" si="427"/>
        <v/>
      </c>
      <c r="V976" s="39" t="str">
        <f t="shared" ca="1" si="448"/>
        <v/>
      </c>
      <c r="W976" s="39">
        <f t="shared" ca="1" si="428"/>
        <v>0</v>
      </c>
      <c r="X976" s="40"/>
      <c r="Y976" s="39">
        <f t="shared" ca="1" si="449"/>
        <v>0</v>
      </c>
      <c r="Z976" s="327"/>
      <c r="AA976" s="37" t="str">
        <f t="shared" ca="1" si="439"/>
        <v/>
      </c>
      <c r="AB976" s="41" t="str">
        <f t="shared" ca="1" si="440"/>
        <v/>
      </c>
      <c r="AC976" s="39" t="str">
        <f t="shared" si="429"/>
        <v/>
      </c>
      <c r="AD976" s="39" t="str">
        <f t="shared" ca="1" si="450"/>
        <v/>
      </c>
      <c r="AE976" s="39" t="str">
        <f t="shared" ca="1" si="441"/>
        <v/>
      </c>
      <c r="AF976" s="40"/>
      <c r="AG976" s="39">
        <f t="shared" ca="1" si="451"/>
        <v>0</v>
      </c>
      <c r="AH976" s="339"/>
      <c r="AI976" s="37" t="str">
        <f t="shared" ca="1" si="442"/>
        <v/>
      </c>
      <c r="AJ976" s="41" t="str">
        <f t="shared" ca="1" si="443"/>
        <v/>
      </c>
      <c r="AK976" s="39" t="str">
        <f t="shared" si="430"/>
        <v/>
      </c>
      <c r="AL976" s="39" t="str">
        <f t="shared" ca="1" si="452"/>
        <v/>
      </c>
      <c r="AM976" s="39" t="str">
        <f t="shared" ca="1" si="444"/>
        <v/>
      </c>
      <c r="AN976" s="40"/>
      <c r="AO976" s="39">
        <f t="shared" ca="1" si="453"/>
        <v>0</v>
      </c>
      <c r="AP976" s="339"/>
      <c r="AW976" s="329"/>
      <c r="BI976" s="329"/>
      <c r="BJ976" s="329"/>
      <c r="BK976" s="329"/>
      <c r="BL976" s="329"/>
      <c r="BM976" s="329"/>
      <c r="BN976" s="329"/>
      <c r="BO976" s="329"/>
      <c r="BP976" s="329"/>
      <c r="BQ976" s="329"/>
      <c r="BR976" s="329"/>
      <c r="BS976" s="329"/>
      <c r="BT976" s="329"/>
      <c r="BU976" s="329"/>
      <c r="BV976" s="329"/>
      <c r="BW976" s="325"/>
      <c r="BX976" s="325"/>
      <c r="BY976" s="325"/>
      <c r="BZ976" s="325"/>
      <c r="CA976" s="325"/>
      <c r="CB976" s="325"/>
      <c r="CC976" s="325"/>
      <c r="CD976" s="325"/>
      <c r="CE976" s="325"/>
      <c r="CF976" s="325"/>
      <c r="CG976" s="325"/>
      <c r="CH976" s="325"/>
      <c r="CI976" s="325"/>
      <c r="CJ976" s="325"/>
      <c r="CK976" s="325"/>
      <c r="CL976" s="325"/>
      <c r="CM976" s="325"/>
      <c r="CN976" s="325"/>
      <c r="CO976" s="325"/>
      <c r="CP976" s="325"/>
      <c r="CQ976" s="325"/>
      <c r="CR976" s="325"/>
      <c r="CS976" s="325"/>
      <c r="CT976" s="325"/>
      <c r="CU976" s="325"/>
      <c r="CV976" s="325"/>
      <c r="CW976" s="325"/>
      <c r="CX976" s="325"/>
    </row>
    <row r="977" spans="1:102" s="36" customFormat="1" ht="15" hidden="1" customHeight="1">
      <c r="A977" s="329"/>
      <c r="B977" s="37" t="str">
        <f t="shared" ca="1" si="431"/>
        <v/>
      </c>
      <c r="C977" s="41" t="str">
        <f t="shared" ca="1" si="432"/>
        <v/>
      </c>
      <c r="D977" s="39" t="str">
        <f t="shared" ca="1" si="433"/>
        <v/>
      </c>
      <c r="E977" s="39" t="str">
        <f t="shared" ca="1" si="445"/>
        <v/>
      </c>
      <c r="F977" s="39" t="str">
        <f t="shared" ca="1" si="434"/>
        <v/>
      </c>
      <c r="G977" s="101"/>
      <c r="H977" s="39">
        <f t="shared" ca="1" si="425"/>
        <v>0</v>
      </c>
      <c r="J977" s="332"/>
      <c r="K977" s="37" t="str">
        <f t="shared" ca="1" si="435"/>
        <v/>
      </c>
      <c r="L977" s="41" t="str">
        <f t="shared" ca="1" si="436"/>
        <v/>
      </c>
      <c r="M977" s="39" t="str">
        <f t="shared" si="426"/>
        <v/>
      </c>
      <c r="N977" s="39" t="str">
        <f t="shared" ca="1" si="446"/>
        <v/>
      </c>
      <c r="O977" s="39">
        <f ca="1">ROUND(Q976*$O$5/payments_per_year,2)</f>
        <v>0</v>
      </c>
      <c r="P977" s="101"/>
      <c r="Q977" s="39">
        <f t="shared" ca="1" si="447"/>
        <v>0</v>
      </c>
      <c r="R977" s="332"/>
      <c r="S977" s="37" t="str">
        <f t="shared" ca="1" si="437"/>
        <v/>
      </c>
      <c r="T977" s="41" t="str">
        <f t="shared" ca="1" si="438"/>
        <v/>
      </c>
      <c r="U977" s="39" t="str">
        <f t="shared" si="427"/>
        <v/>
      </c>
      <c r="V977" s="39" t="str">
        <f t="shared" ca="1" si="448"/>
        <v/>
      </c>
      <c r="W977" s="39">
        <f t="shared" ca="1" si="428"/>
        <v>0</v>
      </c>
      <c r="X977" s="40"/>
      <c r="Y977" s="39">
        <f t="shared" ca="1" si="449"/>
        <v>0</v>
      </c>
      <c r="Z977" s="327"/>
      <c r="AA977" s="37" t="str">
        <f t="shared" ca="1" si="439"/>
        <v/>
      </c>
      <c r="AB977" s="41" t="str">
        <f t="shared" ca="1" si="440"/>
        <v/>
      </c>
      <c r="AC977" s="39" t="str">
        <f t="shared" si="429"/>
        <v/>
      </c>
      <c r="AD977" s="39" t="str">
        <f t="shared" ca="1" si="450"/>
        <v/>
      </c>
      <c r="AE977" s="39" t="str">
        <f t="shared" ca="1" si="441"/>
        <v/>
      </c>
      <c r="AF977" s="40"/>
      <c r="AG977" s="39">
        <f t="shared" ca="1" si="451"/>
        <v>0</v>
      </c>
      <c r="AH977" s="339"/>
      <c r="AI977" s="37" t="str">
        <f t="shared" ca="1" si="442"/>
        <v/>
      </c>
      <c r="AJ977" s="41" t="str">
        <f t="shared" ca="1" si="443"/>
        <v/>
      </c>
      <c r="AK977" s="39" t="str">
        <f t="shared" si="430"/>
        <v/>
      </c>
      <c r="AL977" s="39" t="str">
        <f t="shared" ca="1" si="452"/>
        <v/>
      </c>
      <c r="AM977" s="39" t="str">
        <f t="shared" ca="1" si="444"/>
        <v/>
      </c>
      <c r="AN977" s="40"/>
      <c r="AO977" s="39">
        <f t="shared" ca="1" si="453"/>
        <v>0</v>
      </c>
      <c r="AP977" s="339"/>
      <c r="AW977" s="329"/>
      <c r="BI977" s="329"/>
      <c r="BJ977" s="329"/>
      <c r="BK977" s="329"/>
      <c r="BL977" s="329"/>
      <c r="BM977" s="329"/>
      <c r="BN977" s="329"/>
      <c r="BO977" s="329"/>
      <c r="BP977" s="329"/>
      <c r="BQ977" s="329"/>
      <c r="BR977" s="329"/>
      <c r="BS977" s="329"/>
      <c r="BT977" s="329"/>
      <c r="BU977" s="329"/>
      <c r="BV977" s="329"/>
      <c r="BW977" s="325"/>
      <c r="BX977" s="325"/>
      <c r="BY977" s="325"/>
      <c r="BZ977" s="325"/>
      <c r="CA977" s="325"/>
      <c r="CB977" s="325"/>
      <c r="CC977" s="325"/>
      <c r="CD977" s="325"/>
      <c r="CE977" s="325"/>
      <c r="CF977" s="325"/>
      <c r="CG977" s="325"/>
      <c r="CH977" s="325"/>
      <c r="CI977" s="325"/>
      <c r="CJ977" s="325"/>
      <c r="CK977" s="325"/>
      <c r="CL977" s="325"/>
      <c r="CM977" s="325"/>
      <c r="CN977" s="325"/>
      <c r="CO977" s="325"/>
      <c r="CP977" s="325"/>
      <c r="CQ977" s="325"/>
      <c r="CR977" s="325"/>
      <c r="CS977" s="325"/>
      <c r="CT977" s="325"/>
      <c r="CU977" s="325"/>
      <c r="CV977" s="325"/>
      <c r="CW977" s="325"/>
      <c r="CX977" s="325"/>
    </row>
    <row r="978" spans="1:102" s="36" customFormat="1" ht="15" hidden="1" customHeight="1">
      <c r="A978" s="329"/>
      <c r="B978" s="37" t="str">
        <f t="shared" ca="1" si="431"/>
        <v/>
      </c>
      <c r="C978" s="41" t="str">
        <f t="shared" ca="1" si="432"/>
        <v/>
      </c>
      <c r="D978" s="39" t="str">
        <f t="shared" ca="1" si="433"/>
        <v/>
      </c>
      <c r="E978" s="39" t="str">
        <f t="shared" ca="1" si="445"/>
        <v/>
      </c>
      <c r="F978" s="39" t="str">
        <f t="shared" ca="1" si="434"/>
        <v/>
      </c>
      <c r="G978" s="101"/>
      <c r="H978" s="39">
        <f t="shared" ca="1" si="425"/>
        <v>0</v>
      </c>
      <c r="J978" s="332"/>
      <c r="K978" s="37" t="str">
        <f t="shared" ca="1" si="435"/>
        <v/>
      </c>
      <c r="L978" s="41" t="str">
        <f t="shared" ca="1" si="436"/>
        <v/>
      </c>
      <c r="M978" s="39" t="str">
        <f t="shared" si="426"/>
        <v/>
      </c>
      <c r="N978" s="39" t="str">
        <f t="shared" ca="1" si="446"/>
        <v/>
      </c>
      <c r="O978" s="39" t="str">
        <f ca="1">IF(L978="","",ROUND(Q977*$O$5/payments_per_year,2))</f>
        <v/>
      </c>
      <c r="P978" s="101"/>
      <c r="Q978" s="39">
        <f t="shared" ca="1" si="447"/>
        <v>0</v>
      </c>
      <c r="R978" s="332"/>
      <c r="S978" s="37" t="str">
        <f t="shared" ca="1" si="437"/>
        <v/>
      </c>
      <c r="T978" s="41" t="str">
        <f t="shared" ca="1" si="438"/>
        <v/>
      </c>
      <c r="U978" s="39" t="str">
        <f t="shared" si="427"/>
        <v/>
      </c>
      <c r="V978" s="39" t="str">
        <f t="shared" ca="1" si="448"/>
        <v/>
      </c>
      <c r="W978" s="39">
        <f t="shared" ca="1" si="428"/>
        <v>0</v>
      </c>
      <c r="X978" s="40"/>
      <c r="Y978" s="39">
        <f t="shared" ca="1" si="449"/>
        <v>0</v>
      </c>
      <c r="Z978" s="327"/>
      <c r="AA978" s="37" t="str">
        <f t="shared" ca="1" si="439"/>
        <v/>
      </c>
      <c r="AB978" s="41" t="str">
        <f t="shared" ca="1" si="440"/>
        <v/>
      </c>
      <c r="AC978" s="39" t="str">
        <f t="shared" si="429"/>
        <v/>
      </c>
      <c r="AD978" s="39" t="str">
        <f t="shared" ca="1" si="450"/>
        <v/>
      </c>
      <c r="AE978" s="39" t="str">
        <f t="shared" ca="1" si="441"/>
        <v/>
      </c>
      <c r="AF978" s="40"/>
      <c r="AG978" s="39">
        <f t="shared" ca="1" si="451"/>
        <v>0</v>
      </c>
      <c r="AH978" s="339"/>
      <c r="AI978" s="37" t="str">
        <f t="shared" ca="1" si="442"/>
        <v/>
      </c>
      <c r="AJ978" s="41" t="str">
        <f t="shared" ca="1" si="443"/>
        <v/>
      </c>
      <c r="AK978" s="39" t="str">
        <f t="shared" si="430"/>
        <v/>
      </c>
      <c r="AL978" s="39" t="str">
        <f t="shared" ca="1" si="452"/>
        <v/>
      </c>
      <c r="AM978" s="39" t="str">
        <f t="shared" ca="1" si="444"/>
        <v/>
      </c>
      <c r="AN978" s="40"/>
      <c r="AO978" s="39">
        <f t="shared" ca="1" si="453"/>
        <v>0</v>
      </c>
      <c r="AP978" s="339"/>
      <c r="AW978" s="329"/>
      <c r="BI978" s="329"/>
      <c r="BJ978" s="329"/>
      <c r="BK978" s="329"/>
      <c r="BL978" s="329"/>
      <c r="BM978" s="329"/>
      <c r="BN978" s="329"/>
      <c r="BO978" s="329"/>
      <c r="BP978" s="329"/>
      <c r="BQ978" s="329"/>
      <c r="BR978" s="329"/>
      <c r="BS978" s="329"/>
      <c r="BT978" s="329"/>
      <c r="BU978" s="329"/>
      <c r="BV978" s="329"/>
      <c r="BW978" s="325"/>
      <c r="BX978" s="325"/>
      <c r="BY978" s="325"/>
      <c r="BZ978" s="325"/>
      <c r="CA978" s="325"/>
      <c r="CB978" s="325"/>
      <c r="CC978" s="325"/>
      <c r="CD978" s="325"/>
      <c r="CE978" s="325"/>
      <c r="CF978" s="325"/>
      <c r="CG978" s="325"/>
      <c r="CH978" s="325"/>
      <c r="CI978" s="325"/>
      <c r="CJ978" s="325"/>
      <c r="CK978" s="325"/>
      <c r="CL978" s="325"/>
      <c r="CM978" s="325"/>
      <c r="CN978" s="325"/>
      <c r="CO978" s="325"/>
      <c r="CP978" s="325"/>
      <c r="CQ978" s="325"/>
      <c r="CR978" s="325"/>
      <c r="CS978" s="325"/>
      <c r="CT978" s="325"/>
      <c r="CU978" s="325"/>
      <c r="CV978" s="325"/>
      <c r="CW978" s="325"/>
      <c r="CX978" s="325"/>
    </row>
    <row r="979" spans="1:102" s="36" customFormat="1" ht="15" hidden="1" customHeight="1">
      <c r="A979" s="329"/>
      <c r="B979" s="37" t="str">
        <f t="shared" ca="1" si="431"/>
        <v/>
      </c>
      <c r="C979" s="41" t="str">
        <f t="shared" ca="1" si="432"/>
        <v/>
      </c>
      <c r="D979" s="39" t="str">
        <f t="shared" ca="1" si="433"/>
        <v/>
      </c>
      <c r="E979" s="39" t="str">
        <f t="shared" ca="1" si="445"/>
        <v/>
      </c>
      <c r="F979" s="39" t="str">
        <f t="shared" ca="1" si="434"/>
        <v/>
      </c>
      <c r="G979" s="101"/>
      <c r="H979" s="39">
        <f t="shared" ref="H979:H1042" ca="1" si="454">IF(B979="",0,ROUND(H978-E979-G979,2))</f>
        <v>0</v>
      </c>
      <c r="J979" s="332"/>
      <c r="K979" s="37" t="str">
        <f t="shared" ca="1" si="435"/>
        <v/>
      </c>
      <c r="L979" s="41" t="str">
        <f t="shared" ca="1" si="436"/>
        <v/>
      </c>
      <c r="M979" s="39" t="str">
        <f t="shared" ref="M979:M1042" si="455">$O$10</f>
        <v/>
      </c>
      <c r="N979" s="39" t="str">
        <f t="shared" ca="1" si="446"/>
        <v/>
      </c>
      <c r="O979" s="39">
        <f ca="1">ROUND(Q978*$O$5/payments_per_year,2)</f>
        <v>0</v>
      </c>
      <c r="P979" s="101"/>
      <c r="Q979" s="39">
        <f t="shared" ca="1" si="447"/>
        <v>0</v>
      </c>
      <c r="R979" s="332"/>
      <c r="S979" s="37" t="str">
        <f t="shared" ca="1" si="437"/>
        <v/>
      </c>
      <c r="T979" s="41" t="str">
        <f t="shared" ca="1" si="438"/>
        <v/>
      </c>
      <c r="U979" s="39" t="str">
        <f t="shared" ref="U979:U1042" si="456">$W$10</f>
        <v/>
      </c>
      <c r="V979" s="39" t="str">
        <f t="shared" ca="1" si="448"/>
        <v/>
      </c>
      <c r="W979" s="39">
        <f t="shared" ref="W979:W1042" ca="1" si="457">ROUND(Y978*$W$5/payments_per_year,2)</f>
        <v>0</v>
      </c>
      <c r="X979" s="40"/>
      <c r="Y979" s="39">
        <f t="shared" ca="1" si="449"/>
        <v>0</v>
      </c>
      <c r="Z979" s="327"/>
      <c r="AA979" s="37" t="str">
        <f t="shared" ca="1" si="439"/>
        <v/>
      </c>
      <c r="AB979" s="41" t="str">
        <f t="shared" ca="1" si="440"/>
        <v/>
      </c>
      <c r="AC979" s="39" t="str">
        <f t="shared" ref="AC979:AC1042" si="458">$AE$10</f>
        <v/>
      </c>
      <c r="AD979" s="39" t="str">
        <f t="shared" ca="1" si="450"/>
        <v/>
      </c>
      <c r="AE979" s="39" t="str">
        <f t="shared" ca="1" si="441"/>
        <v/>
      </c>
      <c r="AF979" s="40"/>
      <c r="AG979" s="39">
        <f t="shared" ca="1" si="451"/>
        <v>0</v>
      </c>
      <c r="AH979" s="339"/>
      <c r="AI979" s="37" t="str">
        <f t="shared" ca="1" si="442"/>
        <v/>
      </c>
      <c r="AJ979" s="41" t="str">
        <f t="shared" ca="1" si="443"/>
        <v/>
      </c>
      <c r="AK979" s="39" t="str">
        <f t="shared" ref="AK979:AK1042" si="459">$AE$10</f>
        <v/>
      </c>
      <c r="AL979" s="39" t="str">
        <f t="shared" ca="1" si="452"/>
        <v/>
      </c>
      <c r="AM979" s="39" t="str">
        <f t="shared" ca="1" si="444"/>
        <v/>
      </c>
      <c r="AN979" s="40"/>
      <c r="AO979" s="39">
        <f t="shared" ca="1" si="453"/>
        <v>0</v>
      </c>
      <c r="AP979" s="339"/>
      <c r="AW979" s="329"/>
      <c r="BI979" s="329"/>
      <c r="BJ979" s="329"/>
      <c r="BK979" s="329"/>
      <c r="BL979" s="329"/>
      <c r="BM979" s="329"/>
      <c r="BN979" s="329"/>
      <c r="BO979" s="329"/>
      <c r="BP979" s="329"/>
      <c r="BQ979" s="329"/>
      <c r="BR979" s="329"/>
      <c r="BS979" s="329"/>
      <c r="BT979" s="329"/>
      <c r="BU979" s="329"/>
      <c r="BV979" s="329"/>
      <c r="BW979" s="325"/>
      <c r="BX979" s="325"/>
      <c r="BY979" s="325"/>
      <c r="BZ979" s="325"/>
      <c r="CA979" s="325"/>
      <c r="CB979" s="325"/>
      <c r="CC979" s="325"/>
      <c r="CD979" s="325"/>
      <c r="CE979" s="325"/>
      <c r="CF979" s="325"/>
      <c r="CG979" s="325"/>
      <c r="CH979" s="325"/>
      <c r="CI979" s="325"/>
      <c r="CJ979" s="325"/>
      <c r="CK979" s="325"/>
      <c r="CL979" s="325"/>
      <c r="CM979" s="325"/>
      <c r="CN979" s="325"/>
      <c r="CO979" s="325"/>
      <c r="CP979" s="325"/>
      <c r="CQ979" s="325"/>
      <c r="CR979" s="325"/>
      <c r="CS979" s="325"/>
      <c r="CT979" s="325"/>
      <c r="CU979" s="325"/>
      <c r="CV979" s="325"/>
      <c r="CW979" s="325"/>
      <c r="CX979" s="325"/>
    </row>
    <row r="980" spans="1:102" s="36" customFormat="1" ht="15" hidden="1" customHeight="1">
      <c r="A980" s="329"/>
      <c r="B980" s="37" t="str">
        <f t="shared" ref="B980:B1043" ca="1" si="460">IF(B979&lt;$F$11,IF(H979&gt;0,B979+1,""),"")</f>
        <v/>
      </c>
      <c r="C980" s="41" t="str">
        <f t="shared" ref="C980:C1043" ca="1" si="461">IF(B980="","",IF(B980&lt;=$F$11,IF(payments_per_year=26,DATE(YEAR(start_date),MONTH(start_date),DAY(start_date)+14*B980),IF(payments_per_year=52,DATE(YEAR(start_date),MONTH(start_date),DAY(start_date)+7*B980),DATE(YEAR(start_date),MONTH(start_date)+B980*12/$F$7,DAY(start_date)))),""))</f>
        <v/>
      </c>
      <c r="D980" s="39" t="str">
        <f t="shared" ref="D980:D1043" ca="1" si="462">IF(C980="","",IF($F$10+F980&gt;H979,ROUND(H979+F980,2),$F$10))</f>
        <v/>
      </c>
      <c r="E980" s="39" t="str">
        <f t="shared" ca="1" si="445"/>
        <v/>
      </c>
      <c r="F980" s="39" t="str">
        <f t="shared" ref="F980:F1043" ca="1" si="463">IF(C980="","",ROUND(H979*$F$5/payments_per_year,2))</f>
        <v/>
      </c>
      <c r="G980" s="101"/>
      <c r="H980" s="39">
        <f t="shared" ca="1" si="454"/>
        <v>0</v>
      </c>
      <c r="J980" s="332"/>
      <c r="K980" s="37" t="str">
        <f t="shared" ref="K980:K1043" ca="1" si="464">IF(K979&lt;$F$11,IF(Q979&gt;0,K979+1,""),"")</f>
        <v/>
      </c>
      <c r="L980" s="41" t="str">
        <f t="shared" ref="L980:L1043" ca="1" si="465">IF(K980="","",IF(K980&lt;=$F$11,IF(payments_per_year=26,DATE(YEAR(start_date),MONTH(start_date),DAY(start_date)+14*K980),IF(payments_per_year=52,DATE(YEAR(start_date),MONTH(start_date),DAY(start_date)+7*K980),DATE(YEAR(start_date),MONTH(start_date)+K980*12/$F$7,DAY(start_date)))),""))</f>
        <v/>
      </c>
      <c r="M980" s="39" t="str">
        <f t="shared" si="455"/>
        <v/>
      </c>
      <c r="N980" s="39" t="str">
        <f t="shared" ca="1" si="446"/>
        <v/>
      </c>
      <c r="O980" s="39" t="str">
        <f ca="1">IF(L980="","",ROUND(Q979*$O$5/payments_per_year,2))</f>
        <v/>
      </c>
      <c r="P980" s="101"/>
      <c r="Q980" s="39">
        <f t="shared" ca="1" si="447"/>
        <v>0</v>
      </c>
      <c r="R980" s="332"/>
      <c r="S980" s="37" t="str">
        <f t="shared" ref="S980:S1043" ca="1" si="466">IF(S979&lt;$F$11,IF(Y979&gt;0,S979+1,""),"")</f>
        <v/>
      </c>
      <c r="T980" s="41" t="str">
        <f t="shared" ref="T980:T1043" ca="1" si="467">IF(S980="","",IF(S980&lt;=$F$11,IF(payments_per_year=26,DATE(YEAR(start_date),MONTH(start_date),DAY(start_date)+14*S980),IF(payments_per_year=52,DATE(YEAR(start_date),MONTH(start_date),DAY(start_date)+7*S980),DATE(YEAR(start_date),MONTH(start_date)+S980*12/$F$7,DAY(start_date)))),""))</f>
        <v/>
      </c>
      <c r="U980" s="39" t="str">
        <f t="shared" si="456"/>
        <v/>
      </c>
      <c r="V980" s="39" t="str">
        <f t="shared" ca="1" si="448"/>
        <v/>
      </c>
      <c r="W980" s="39">
        <f t="shared" ca="1" si="457"/>
        <v>0</v>
      </c>
      <c r="X980" s="40"/>
      <c r="Y980" s="39">
        <f t="shared" ca="1" si="449"/>
        <v>0</v>
      </c>
      <c r="Z980" s="327"/>
      <c r="AA980" s="37" t="str">
        <f t="shared" ref="AA980:AA1043" ca="1" si="468">IF(AA979&lt;$F$11,IF(AG979&gt;0,AA979+1,""),"")</f>
        <v/>
      </c>
      <c r="AB980" s="41" t="str">
        <f t="shared" ref="AB980:AB1043" ca="1" si="469">IF(AA980="","",IF(AA980&lt;=$F$11,IF(payments_per_year=26,DATE(YEAR(start_date),MONTH(start_date),DAY(start_date)+14*AA980),IF(payments_per_year=52,DATE(YEAR(start_date),MONTH(start_date),DAY(start_date)+7*AA980),DATE(YEAR(start_date),MONTH(start_date)+AA980*12/$F$7,DAY(start_date)))),""))</f>
        <v/>
      </c>
      <c r="AC980" s="39" t="str">
        <f t="shared" si="458"/>
        <v/>
      </c>
      <c r="AD980" s="39" t="str">
        <f t="shared" ca="1" si="450"/>
        <v/>
      </c>
      <c r="AE980" s="39" t="str">
        <f t="shared" ref="AE980:AE1043" ca="1" si="470">IF(AB980="","",ROUND(AG979*$F$5/payments_per_year,2))</f>
        <v/>
      </c>
      <c r="AF980" s="40"/>
      <c r="AG980" s="39">
        <f t="shared" ca="1" si="451"/>
        <v>0</v>
      </c>
      <c r="AH980" s="339"/>
      <c r="AI980" s="37" t="str">
        <f t="shared" ref="AI980:AI1043" ca="1" si="471">IF(AI979&lt;$F$11,IF(AO979&gt;0,AI979+1,""),"")</f>
        <v/>
      </c>
      <c r="AJ980" s="41" t="str">
        <f t="shared" ref="AJ980:AJ1043" ca="1" si="472">IF(AI980="","",IF(AI980&lt;=$F$11,IF(payments_per_year=26,DATE(YEAR(start_date),MONTH(start_date),DAY(start_date)+14*AI980),IF(payments_per_year=52,DATE(YEAR(start_date),MONTH(start_date),DAY(start_date)+7*AI980),DATE(YEAR(start_date),MONTH(start_date)+AI980*12/$F$7,DAY(start_date)))),""))</f>
        <v/>
      </c>
      <c r="AK980" s="39" t="str">
        <f t="shared" si="459"/>
        <v/>
      </c>
      <c r="AL980" s="39" t="str">
        <f t="shared" ca="1" si="452"/>
        <v/>
      </c>
      <c r="AM980" s="39" t="str">
        <f t="shared" ref="AM980:AM1043" ca="1" si="473">IF(AJ980="","",ROUND(AO979*$F$5/payments_per_year,2))</f>
        <v/>
      </c>
      <c r="AN980" s="40"/>
      <c r="AO980" s="39">
        <f t="shared" ca="1" si="453"/>
        <v>0</v>
      </c>
      <c r="AP980" s="339"/>
      <c r="AW980" s="329"/>
      <c r="BI980" s="329"/>
      <c r="BJ980" s="329"/>
      <c r="BK980" s="329"/>
      <c r="BL980" s="329"/>
      <c r="BM980" s="329"/>
      <c r="BN980" s="329"/>
      <c r="BO980" s="329"/>
      <c r="BP980" s="329"/>
      <c r="BQ980" s="329"/>
      <c r="BR980" s="329"/>
      <c r="BS980" s="329"/>
      <c r="BT980" s="329"/>
      <c r="BU980" s="329"/>
      <c r="BV980" s="329"/>
      <c r="BW980" s="325"/>
      <c r="BX980" s="325"/>
      <c r="BY980" s="325"/>
      <c r="BZ980" s="325"/>
      <c r="CA980" s="325"/>
      <c r="CB980" s="325"/>
      <c r="CC980" s="325"/>
      <c r="CD980" s="325"/>
      <c r="CE980" s="325"/>
      <c r="CF980" s="325"/>
      <c r="CG980" s="325"/>
      <c r="CH980" s="325"/>
      <c r="CI980" s="325"/>
      <c r="CJ980" s="325"/>
      <c r="CK980" s="325"/>
      <c r="CL980" s="325"/>
      <c r="CM980" s="325"/>
      <c r="CN980" s="325"/>
      <c r="CO980" s="325"/>
      <c r="CP980" s="325"/>
      <c r="CQ980" s="325"/>
      <c r="CR980" s="325"/>
      <c r="CS980" s="325"/>
      <c r="CT980" s="325"/>
      <c r="CU980" s="325"/>
      <c r="CV980" s="325"/>
      <c r="CW980" s="325"/>
      <c r="CX980" s="325"/>
    </row>
    <row r="981" spans="1:102" s="36" customFormat="1" ht="15" hidden="1" customHeight="1">
      <c r="A981" s="329"/>
      <c r="B981" s="37" t="str">
        <f t="shared" ca="1" si="460"/>
        <v/>
      </c>
      <c r="C981" s="41" t="str">
        <f t="shared" ca="1" si="461"/>
        <v/>
      </c>
      <c r="D981" s="39" t="str">
        <f t="shared" ca="1" si="462"/>
        <v/>
      </c>
      <c r="E981" s="39" t="str">
        <f t="shared" ca="1" si="445"/>
        <v/>
      </c>
      <c r="F981" s="39" t="str">
        <f t="shared" ca="1" si="463"/>
        <v/>
      </c>
      <c r="G981" s="101"/>
      <c r="H981" s="39">
        <f t="shared" ca="1" si="454"/>
        <v>0</v>
      </c>
      <c r="J981" s="332"/>
      <c r="K981" s="37" t="str">
        <f t="shared" ca="1" si="464"/>
        <v/>
      </c>
      <c r="L981" s="41" t="str">
        <f t="shared" ca="1" si="465"/>
        <v/>
      </c>
      <c r="M981" s="39" t="str">
        <f t="shared" si="455"/>
        <v/>
      </c>
      <c r="N981" s="39" t="str">
        <f t="shared" ca="1" si="446"/>
        <v/>
      </c>
      <c r="O981" s="39">
        <f ca="1">ROUND(Q980*$O$5/payments_per_year,2)</f>
        <v>0</v>
      </c>
      <c r="P981" s="101"/>
      <c r="Q981" s="39">
        <f t="shared" ca="1" si="447"/>
        <v>0</v>
      </c>
      <c r="R981" s="332"/>
      <c r="S981" s="37" t="str">
        <f t="shared" ca="1" si="466"/>
        <v/>
      </c>
      <c r="T981" s="41" t="str">
        <f t="shared" ca="1" si="467"/>
        <v/>
      </c>
      <c r="U981" s="39" t="str">
        <f t="shared" si="456"/>
        <v/>
      </c>
      <c r="V981" s="39" t="str">
        <f t="shared" ca="1" si="448"/>
        <v/>
      </c>
      <c r="W981" s="39">
        <f t="shared" ca="1" si="457"/>
        <v>0</v>
      </c>
      <c r="X981" s="40"/>
      <c r="Y981" s="39">
        <f t="shared" ca="1" si="449"/>
        <v>0</v>
      </c>
      <c r="Z981" s="327"/>
      <c r="AA981" s="37" t="str">
        <f t="shared" ca="1" si="468"/>
        <v/>
      </c>
      <c r="AB981" s="41" t="str">
        <f t="shared" ca="1" si="469"/>
        <v/>
      </c>
      <c r="AC981" s="39" t="str">
        <f t="shared" si="458"/>
        <v/>
      </c>
      <c r="AD981" s="39" t="str">
        <f t="shared" ca="1" si="450"/>
        <v/>
      </c>
      <c r="AE981" s="39" t="str">
        <f t="shared" ca="1" si="470"/>
        <v/>
      </c>
      <c r="AF981" s="40"/>
      <c r="AG981" s="39">
        <f t="shared" ca="1" si="451"/>
        <v>0</v>
      </c>
      <c r="AH981" s="339"/>
      <c r="AI981" s="37" t="str">
        <f t="shared" ca="1" si="471"/>
        <v/>
      </c>
      <c r="AJ981" s="41" t="str">
        <f t="shared" ca="1" si="472"/>
        <v/>
      </c>
      <c r="AK981" s="39" t="str">
        <f t="shared" si="459"/>
        <v/>
      </c>
      <c r="AL981" s="39" t="str">
        <f t="shared" ca="1" si="452"/>
        <v/>
      </c>
      <c r="AM981" s="39" t="str">
        <f t="shared" ca="1" si="473"/>
        <v/>
      </c>
      <c r="AN981" s="40"/>
      <c r="AO981" s="39">
        <f t="shared" ca="1" si="453"/>
        <v>0</v>
      </c>
      <c r="AP981" s="339"/>
      <c r="AW981" s="329"/>
      <c r="BI981" s="329"/>
      <c r="BJ981" s="329"/>
      <c r="BK981" s="329"/>
      <c r="BL981" s="329"/>
      <c r="BM981" s="329"/>
      <c r="BN981" s="329"/>
      <c r="BO981" s="329"/>
      <c r="BP981" s="329"/>
      <c r="BQ981" s="329"/>
      <c r="BR981" s="329"/>
      <c r="BS981" s="329"/>
      <c r="BT981" s="329"/>
      <c r="BU981" s="329"/>
      <c r="BV981" s="329"/>
      <c r="BW981" s="325"/>
      <c r="BX981" s="325"/>
      <c r="BY981" s="325"/>
      <c r="BZ981" s="325"/>
      <c r="CA981" s="325"/>
      <c r="CB981" s="325"/>
      <c r="CC981" s="325"/>
      <c r="CD981" s="325"/>
      <c r="CE981" s="325"/>
      <c r="CF981" s="325"/>
      <c r="CG981" s="325"/>
      <c r="CH981" s="325"/>
      <c r="CI981" s="325"/>
      <c r="CJ981" s="325"/>
      <c r="CK981" s="325"/>
      <c r="CL981" s="325"/>
      <c r="CM981" s="325"/>
      <c r="CN981" s="325"/>
      <c r="CO981" s="325"/>
      <c r="CP981" s="325"/>
      <c r="CQ981" s="325"/>
      <c r="CR981" s="325"/>
      <c r="CS981" s="325"/>
      <c r="CT981" s="325"/>
      <c r="CU981" s="325"/>
      <c r="CV981" s="325"/>
      <c r="CW981" s="325"/>
      <c r="CX981" s="325"/>
    </row>
    <row r="982" spans="1:102" s="36" customFormat="1" ht="15" hidden="1" customHeight="1">
      <c r="A982" s="329"/>
      <c r="B982" s="37" t="str">
        <f t="shared" ca="1" si="460"/>
        <v/>
      </c>
      <c r="C982" s="41" t="str">
        <f t="shared" ca="1" si="461"/>
        <v/>
      </c>
      <c r="D982" s="39" t="str">
        <f t="shared" ca="1" si="462"/>
        <v/>
      </c>
      <c r="E982" s="39" t="str">
        <f t="shared" ca="1" si="445"/>
        <v/>
      </c>
      <c r="F982" s="39" t="str">
        <f t="shared" ca="1" si="463"/>
        <v/>
      </c>
      <c r="G982" s="101"/>
      <c r="H982" s="39">
        <f t="shared" ca="1" si="454"/>
        <v>0</v>
      </c>
      <c r="J982" s="332"/>
      <c r="K982" s="37" t="str">
        <f t="shared" ca="1" si="464"/>
        <v/>
      </c>
      <c r="L982" s="41" t="str">
        <f t="shared" ca="1" si="465"/>
        <v/>
      </c>
      <c r="M982" s="39" t="str">
        <f t="shared" si="455"/>
        <v/>
      </c>
      <c r="N982" s="39" t="str">
        <f t="shared" ca="1" si="446"/>
        <v/>
      </c>
      <c r="O982" s="39" t="str">
        <f ca="1">IF(L982="","",ROUND(Q981*$O$5/payments_per_year,2))</f>
        <v/>
      </c>
      <c r="P982" s="101"/>
      <c r="Q982" s="39">
        <f t="shared" ca="1" si="447"/>
        <v>0</v>
      </c>
      <c r="R982" s="332"/>
      <c r="S982" s="37" t="str">
        <f t="shared" ca="1" si="466"/>
        <v/>
      </c>
      <c r="T982" s="41" t="str">
        <f t="shared" ca="1" si="467"/>
        <v/>
      </c>
      <c r="U982" s="39" t="str">
        <f t="shared" si="456"/>
        <v/>
      </c>
      <c r="V982" s="39" t="str">
        <f t="shared" ca="1" si="448"/>
        <v/>
      </c>
      <c r="W982" s="39">
        <f t="shared" ca="1" si="457"/>
        <v>0</v>
      </c>
      <c r="X982" s="40"/>
      <c r="Y982" s="39">
        <f t="shared" ca="1" si="449"/>
        <v>0</v>
      </c>
      <c r="Z982" s="327"/>
      <c r="AA982" s="37" t="str">
        <f t="shared" ca="1" si="468"/>
        <v/>
      </c>
      <c r="AB982" s="41" t="str">
        <f t="shared" ca="1" si="469"/>
        <v/>
      </c>
      <c r="AC982" s="39" t="str">
        <f t="shared" si="458"/>
        <v/>
      </c>
      <c r="AD982" s="39" t="str">
        <f t="shared" ca="1" si="450"/>
        <v/>
      </c>
      <c r="AE982" s="39" t="str">
        <f t="shared" ca="1" si="470"/>
        <v/>
      </c>
      <c r="AF982" s="40"/>
      <c r="AG982" s="39">
        <f t="shared" ca="1" si="451"/>
        <v>0</v>
      </c>
      <c r="AH982" s="339"/>
      <c r="AI982" s="37" t="str">
        <f t="shared" ca="1" si="471"/>
        <v/>
      </c>
      <c r="AJ982" s="41" t="str">
        <f t="shared" ca="1" si="472"/>
        <v/>
      </c>
      <c r="AK982" s="39" t="str">
        <f t="shared" si="459"/>
        <v/>
      </c>
      <c r="AL982" s="39" t="str">
        <f t="shared" ca="1" si="452"/>
        <v/>
      </c>
      <c r="AM982" s="39" t="str">
        <f t="shared" ca="1" si="473"/>
        <v/>
      </c>
      <c r="AN982" s="40"/>
      <c r="AO982" s="39">
        <f t="shared" ca="1" si="453"/>
        <v>0</v>
      </c>
      <c r="AP982" s="339"/>
      <c r="AW982" s="329"/>
      <c r="BI982" s="329"/>
      <c r="BJ982" s="329"/>
      <c r="BK982" s="329"/>
      <c r="BL982" s="329"/>
      <c r="BM982" s="329"/>
      <c r="BN982" s="329"/>
      <c r="BO982" s="329"/>
      <c r="BP982" s="329"/>
      <c r="BQ982" s="329"/>
      <c r="BR982" s="329"/>
      <c r="BS982" s="329"/>
      <c r="BT982" s="329"/>
      <c r="BU982" s="329"/>
      <c r="BV982" s="329"/>
      <c r="BW982" s="325"/>
      <c r="BX982" s="325"/>
      <c r="BY982" s="325"/>
      <c r="BZ982" s="325"/>
      <c r="CA982" s="325"/>
      <c r="CB982" s="325"/>
      <c r="CC982" s="325"/>
      <c r="CD982" s="325"/>
      <c r="CE982" s="325"/>
      <c r="CF982" s="325"/>
      <c r="CG982" s="325"/>
      <c r="CH982" s="325"/>
      <c r="CI982" s="325"/>
      <c r="CJ982" s="325"/>
      <c r="CK982" s="325"/>
      <c r="CL982" s="325"/>
      <c r="CM982" s="325"/>
      <c r="CN982" s="325"/>
      <c r="CO982" s="325"/>
      <c r="CP982" s="325"/>
      <c r="CQ982" s="325"/>
      <c r="CR982" s="325"/>
      <c r="CS982" s="325"/>
      <c r="CT982" s="325"/>
      <c r="CU982" s="325"/>
      <c r="CV982" s="325"/>
      <c r="CW982" s="325"/>
      <c r="CX982" s="325"/>
    </row>
    <row r="983" spans="1:102" s="36" customFormat="1" ht="15" hidden="1" customHeight="1">
      <c r="A983" s="329"/>
      <c r="B983" s="37" t="str">
        <f t="shared" ca="1" si="460"/>
        <v/>
      </c>
      <c r="C983" s="41" t="str">
        <f t="shared" ca="1" si="461"/>
        <v/>
      </c>
      <c r="D983" s="39" t="str">
        <f t="shared" ca="1" si="462"/>
        <v/>
      </c>
      <c r="E983" s="39" t="str">
        <f t="shared" ref="E983:E1046" ca="1" si="474">IF(C983="","",D983-F983)</f>
        <v/>
      </c>
      <c r="F983" s="39" t="str">
        <f t="shared" ca="1" si="463"/>
        <v/>
      </c>
      <c r="G983" s="101"/>
      <c r="H983" s="39">
        <f t="shared" ca="1" si="454"/>
        <v>0</v>
      </c>
      <c r="J983" s="332"/>
      <c r="K983" s="37" t="str">
        <f t="shared" ca="1" si="464"/>
        <v/>
      </c>
      <c r="L983" s="41" t="str">
        <f t="shared" ca="1" si="465"/>
        <v/>
      </c>
      <c r="M983" s="39" t="str">
        <f t="shared" si="455"/>
        <v/>
      </c>
      <c r="N983" s="39" t="str">
        <f t="shared" ref="N983:N1046" ca="1" si="475">IF(L983="","",M983-O983)</f>
        <v/>
      </c>
      <c r="O983" s="39">
        <f ca="1">ROUND(Q982*$O$5/payments_per_year,2)</f>
        <v>0</v>
      </c>
      <c r="P983" s="101"/>
      <c r="Q983" s="39">
        <f t="shared" ref="Q983:Q1046" ca="1" si="476">IF(K983="",0,ROUND(Q982-N983-P983,2))</f>
        <v>0</v>
      </c>
      <c r="R983" s="332"/>
      <c r="S983" s="37" t="str">
        <f t="shared" ca="1" si="466"/>
        <v/>
      </c>
      <c r="T983" s="41" t="str">
        <f t="shared" ca="1" si="467"/>
        <v/>
      </c>
      <c r="U983" s="39" t="str">
        <f t="shared" si="456"/>
        <v/>
      </c>
      <c r="V983" s="39" t="str">
        <f t="shared" ref="V983:V1046" ca="1" si="477">IF(T983="","",U983-W983)</f>
        <v/>
      </c>
      <c r="W983" s="39">
        <f t="shared" ca="1" si="457"/>
        <v>0</v>
      </c>
      <c r="X983" s="40"/>
      <c r="Y983" s="39">
        <f t="shared" ref="Y983:Y1046" ca="1" si="478">IF(S983="",0,ROUND(Y982-V983-X983,2))</f>
        <v>0</v>
      </c>
      <c r="Z983" s="327"/>
      <c r="AA983" s="37" t="str">
        <f t="shared" ca="1" si="468"/>
        <v/>
      </c>
      <c r="AB983" s="41" t="str">
        <f t="shared" ca="1" si="469"/>
        <v/>
      </c>
      <c r="AC983" s="39" t="str">
        <f t="shared" si="458"/>
        <v/>
      </c>
      <c r="AD983" s="39" t="str">
        <f t="shared" ref="AD983:AD1046" ca="1" si="479">IF(AB983="","",AC983-AE983)</f>
        <v/>
      </c>
      <c r="AE983" s="39" t="str">
        <f t="shared" ca="1" si="470"/>
        <v/>
      </c>
      <c r="AF983" s="40"/>
      <c r="AG983" s="39">
        <f t="shared" ref="AG983:AG1046" ca="1" si="480">IF(AA983="",0,ROUND(AG982-AD983-AF983,2))</f>
        <v>0</v>
      </c>
      <c r="AH983" s="339"/>
      <c r="AI983" s="37" t="str">
        <f t="shared" ca="1" si="471"/>
        <v/>
      </c>
      <c r="AJ983" s="41" t="str">
        <f t="shared" ca="1" si="472"/>
        <v/>
      </c>
      <c r="AK983" s="39" t="str">
        <f t="shared" si="459"/>
        <v/>
      </c>
      <c r="AL983" s="39" t="str">
        <f t="shared" ref="AL983:AL1046" ca="1" si="481">IF(AJ983="","",AK983-AM983)</f>
        <v/>
      </c>
      <c r="AM983" s="39" t="str">
        <f t="shared" ca="1" si="473"/>
        <v/>
      </c>
      <c r="AN983" s="40"/>
      <c r="AO983" s="39">
        <f t="shared" ref="AO983:AO1046" ca="1" si="482">IF(AI983="",0,ROUND(AO982-AL983-AN983,2))</f>
        <v>0</v>
      </c>
      <c r="AP983" s="339"/>
      <c r="AW983" s="329"/>
      <c r="BI983" s="329"/>
      <c r="BJ983" s="329"/>
      <c r="BK983" s="329"/>
      <c r="BL983" s="329"/>
      <c r="BM983" s="329"/>
      <c r="BN983" s="329"/>
      <c r="BO983" s="329"/>
      <c r="BP983" s="329"/>
      <c r="BQ983" s="329"/>
      <c r="BR983" s="329"/>
      <c r="BS983" s="329"/>
      <c r="BT983" s="329"/>
      <c r="BU983" s="329"/>
      <c r="BV983" s="329"/>
      <c r="BW983" s="325"/>
      <c r="BX983" s="325"/>
      <c r="BY983" s="325"/>
      <c r="BZ983" s="325"/>
      <c r="CA983" s="325"/>
      <c r="CB983" s="325"/>
      <c r="CC983" s="325"/>
      <c r="CD983" s="325"/>
      <c r="CE983" s="325"/>
      <c r="CF983" s="325"/>
      <c r="CG983" s="325"/>
      <c r="CH983" s="325"/>
      <c r="CI983" s="325"/>
      <c r="CJ983" s="325"/>
      <c r="CK983" s="325"/>
      <c r="CL983" s="325"/>
      <c r="CM983" s="325"/>
      <c r="CN983" s="325"/>
      <c r="CO983" s="325"/>
      <c r="CP983" s="325"/>
      <c r="CQ983" s="325"/>
      <c r="CR983" s="325"/>
      <c r="CS983" s="325"/>
      <c r="CT983" s="325"/>
      <c r="CU983" s="325"/>
      <c r="CV983" s="325"/>
      <c r="CW983" s="325"/>
      <c r="CX983" s="325"/>
    </row>
    <row r="984" spans="1:102" s="36" customFormat="1" ht="15" hidden="1" customHeight="1">
      <c r="A984" s="329"/>
      <c r="B984" s="37" t="str">
        <f t="shared" ca="1" si="460"/>
        <v/>
      </c>
      <c r="C984" s="41" t="str">
        <f t="shared" ca="1" si="461"/>
        <v/>
      </c>
      <c r="D984" s="39" t="str">
        <f t="shared" ca="1" si="462"/>
        <v/>
      </c>
      <c r="E984" s="39" t="str">
        <f t="shared" ca="1" si="474"/>
        <v/>
      </c>
      <c r="F984" s="39" t="str">
        <f t="shared" ca="1" si="463"/>
        <v/>
      </c>
      <c r="G984" s="101"/>
      <c r="H984" s="39">
        <f t="shared" ca="1" si="454"/>
        <v>0</v>
      </c>
      <c r="J984" s="332"/>
      <c r="K984" s="37" t="str">
        <f t="shared" ca="1" si="464"/>
        <v/>
      </c>
      <c r="L984" s="41" t="str">
        <f t="shared" ca="1" si="465"/>
        <v/>
      </c>
      <c r="M984" s="39" t="str">
        <f t="shared" si="455"/>
        <v/>
      </c>
      <c r="N984" s="39" t="str">
        <f t="shared" ca="1" si="475"/>
        <v/>
      </c>
      <c r="O984" s="39" t="str">
        <f ca="1">IF(L984="","",ROUND(Q983*$O$5/payments_per_year,2))</f>
        <v/>
      </c>
      <c r="P984" s="101"/>
      <c r="Q984" s="39">
        <f t="shared" ca="1" si="476"/>
        <v>0</v>
      </c>
      <c r="R984" s="332"/>
      <c r="S984" s="37" t="str">
        <f t="shared" ca="1" si="466"/>
        <v/>
      </c>
      <c r="T984" s="41" t="str">
        <f t="shared" ca="1" si="467"/>
        <v/>
      </c>
      <c r="U984" s="39" t="str">
        <f t="shared" si="456"/>
        <v/>
      </c>
      <c r="V984" s="39" t="str">
        <f t="shared" ca="1" si="477"/>
        <v/>
      </c>
      <c r="W984" s="39">
        <f t="shared" ca="1" si="457"/>
        <v>0</v>
      </c>
      <c r="X984" s="40"/>
      <c r="Y984" s="39">
        <f t="shared" ca="1" si="478"/>
        <v>0</v>
      </c>
      <c r="Z984" s="327"/>
      <c r="AA984" s="37" t="str">
        <f t="shared" ca="1" si="468"/>
        <v/>
      </c>
      <c r="AB984" s="41" t="str">
        <f t="shared" ca="1" si="469"/>
        <v/>
      </c>
      <c r="AC984" s="39" t="str">
        <f t="shared" si="458"/>
        <v/>
      </c>
      <c r="AD984" s="39" t="str">
        <f t="shared" ca="1" si="479"/>
        <v/>
      </c>
      <c r="AE984" s="39" t="str">
        <f t="shared" ca="1" si="470"/>
        <v/>
      </c>
      <c r="AF984" s="40"/>
      <c r="AG984" s="39">
        <f t="shared" ca="1" si="480"/>
        <v>0</v>
      </c>
      <c r="AH984" s="339"/>
      <c r="AI984" s="37" t="str">
        <f t="shared" ca="1" si="471"/>
        <v/>
      </c>
      <c r="AJ984" s="41" t="str">
        <f t="shared" ca="1" si="472"/>
        <v/>
      </c>
      <c r="AK984" s="39" t="str">
        <f t="shared" si="459"/>
        <v/>
      </c>
      <c r="AL984" s="39" t="str">
        <f t="shared" ca="1" si="481"/>
        <v/>
      </c>
      <c r="AM984" s="39" t="str">
        <f t="shared" ca="1" si="473"/>
        <v/>
      </c>
      <c r="AN984" s="40"/>
      <c r="AO984" s="39">
        <f t="shared" ca="1" si="482"/>
        <v>0</v>
      </c>
      <c r="AP984" s="339"/>
      <c r="AW984" s="329"/>
      <c r="BI984" s="329"/>
      <c r="BJ984" s="329"/>
      <c r="BK984" s="329"/>
      <c r="BL984" s="329"/>
      <c r="BM984" s="329"/>
      <c r="BN984" s="329"/>
      <c r="BO984" s="329"/>
      <c r="BP984" s="329"/>
      <c r="BQ984" s="329"/>
      <c r="BR984" s="329"/>
      <c r="BS984" s="329"/>
      <c r="BT984" s="329"/>
      <c r="BU984" s="329"/>
      <c r="BV984" s="329"/>
      <c r="BW984" s="325"/>
      <c r="BX984" s="325"/>
      <c r="BY984" s="325"/>
      <c r="BZ984" s="325"/>
      <c r="CA984" s="325"/>
      <c r="CB984" s="325"/>
      <c r="CC984" s="325"/>
      <c r="CD984" s="325"/>
      <c r="CE984" s="325"/>
      <c r="CF984" s="325"/>
      <c r="CG984" s="325"/>
      <c r="CH984" s="325"/>
      <c r="CI984" s="325"/>
      <c r="CJ984" s="325"/>
      <c r="CK984" s="325"/>
      <c r="CL984" s="325"/>
      <c r="CM984" s="325"/>
      <c r="CN984" s="325"/>
      <c r="CO984" s="325"/>
      <c r="CP984" s="325"/>
      <c r="CQ984" s="325"/>
      <c r="CR984" s="325"/>
      <c r="CS984" s="325"/>
      <c r="CT984" s="325"/>
      <c r="CU984" s="325"/>
      <c r="CV984" s="325"/>
      <c r="CW984" s="325"/>
      <c r="CX984" s="325"/>
    </row>
    <row r="985" spans="1:102" s="36" customFormat="1" ht="15" hidden="1" customHeight="1">
      <c r="A985" s="329"/>
      <c r="B985" s="37" t="str">
        <f t="shared" ca="1" si="460"/>
        <v/>
      </c>
      <c r="C985" s="41" t="str">
        <f t="shared" ca="1" si="461"/>
        <v/>
      </c>
      <c r="D985" s="39" t="str">
        <f t="shared" ca="1" si="462"/>
        <v/>
      </c>
      <c r="E985" s="39" t="str">
        <f t="shared" ca="1" si="474"/>
        <v/>
      </c>
      <c r="F985" s="39" t="str">
        <f t="shared" ca="1" si="463"/>
        <v/>
      </c>
      <c r="G985" s="101"/>
      <c r="H985" s="39">
        <f t="shared" ca="1" si="454"/>
        <v>0</v>
      </c>
      <c r="J985" s="332"/>
      <c r="K985" s="37" t="str">
        <f t="shared" ca="1" si="464"/>
        <v/>
      </c>
      <c r="L985" s="41" t="str">
        <f t="shared" ca="1" si="465"/>
        <v/>
      </c>
      <c r="M985" s="39" t="str">
        <f t="shared" si="455"/>
        <v/>
      </c>
      <c r="N985" s="39" t="str">
        <f t="shared" ca="1" si="475"/>
        <v/>
      </c>
      <c r="O985" s="39">
        <f ca="1">ROUND(Q984*$O$5/payments_per_year,2)</f>
        <v>0</v>
      </c>
      <c r="P985" s="101"/>
      <c r="Q985" s="39">
        <f t="shared" ca="1" si="476"/>
        <v>0</v>
      </c>
      <c r="R985" s="332"/>
      <c r="S985" s="37" t="str">
        <f t="shared" ca="1" si="466"/>
        <v/>
      </c>
      <c r="T985" s="41" t="str">
        <f t="shared" ca="1" si="467"/>
        <v/>
      </c>
      <c r="U985" s="39" t="str">
        <f t="shared" si="456"/>
        <v/>
      </c>
      <c r="V985" s="39" t="str">
        <f t="shared" ca="1" si="477"/>
        <v/>
      </c>
      <c r="W985" s="39">
        <f t="shared" ca="1" si="457"/>
        <v>0</v>
      </c>
      <c r="X985" s="40"/>
      <c r="Y985" s="39">
        <f t="shared" ca="1" si="478"/>
        <v>0</v>
      </c>
      <c r="Z985" s="327"/>
      <c r="AA985" s="37" t="str">
        <f t="shared" ca="1" si="468"/>
        <v/>
      </c>
      <c r="AB985" s="41" t="str">
        <f t="shared" ca="1" si="469"/>
        <v/>
      </c>
      <c r="AC985" s="39" t="str">
        <f t="shared" si="458"/>
        <v/>
      </c>
      <c r="AD985" s="39" t="str">
        <f t="shared" ca="1" si="479"/>
        <v/>
      </c>
      <c r="AE985" s="39" t="str">
        <f t="shared" ca="1" si="470"/>
        <v/>
      </c>
      <c r="AF985" s="40"/>
      <c r="AG985" s="39">
        <f t="shared" ca="1" si="480"/>
        <v>0</v>
      </c>
      <c r="AH985" s="339"/>
      <c r="AI985" s="37" t="str">
        <f t="shared" ca="1" si="471"/>
        <v/>
      </c>
      <c r="AJ985" s="41" t="str">
        <f t="shared" ca="1" si="472"/>
        <v/>
      </c>
      <c r="AK985" s="39" t="str">
        <f t="shared" si="459"/>
        <v/>
      </c>
      <c r="AL985" s="39" t="str">
        <f t="shared" ca="1" si="481"/>
        <v/>
      </c>
      <c r="AM985" s="39" t="str">
        <f t="shared" ca="1" si="473"/>
        <v/>
      </c>
      <c r="AN985" s="40"/>
      <c r="AO985" s="39">
        <f t="shared" ca="1" si="482"/>
        <v>0</v>
      </c>
      <c r="AP985" s="339"/>
      <c r="AW985" s="329"/>
      <c r="BI985" s="329"/>
      <c r="BJ985" s="329"/>
      <c r="BK985" s="329"/>
      <c r="BL985" s="329"/>
      <c r="BM985" s="329"/>
      <c r="BN985" s="329"/>
      <c r="BO985" s="329"/>
      <c r="BP985" s="329"/>
      <c r="BQ985" s="329"/>
      <c r="BR985" s="329"/>
      <c r="BS985" s="329"/>
      <c r="BT985" s="329"/>
      <c r="BU985" s="329"/>
      <c r="BV985" s="329"/>
      <c r="BW985" s="325"/>
      <c r="BX985" s="325"/>
      <c r="BY985" s="325"/>
      <c r="BZ985" s="325"/>
      <c r="CA985" s="325"/>
      <c r="CB985" s="325"/>
      <c r="CC985" s="325"/>
      <c r="CD985" s="325"/>
      <c r="CE985" s="325"/>
      <c r="CF985" s="325"/>
      <c r="CG985" s="325"/>
      <c r="CH985" s="325"/>
      <c r="CI985" s="325"/>
      <c r="CJ985" s="325"/>
      <c r="CK985" s="325"/>
      <c r="CL985" s="325"/>
      <c r="CM985" s="325"/>
      <c r="CN985" s="325"/>
      <c r="CO985" s="325"/>
      <c r="CP985" s="325"/>
      <c r="CQ985" s="325"/>
      <c r="CR985" s="325"/>
      <c r="CS985" s="325"/>
      <c r="CT985" s="325"/>
      <c r="CU985" s="325"/>
      <c r="CV985" s="325"/>
      <c r="CW985" s="325"/>
      <c r="CX985" s="325"/>
    </row>
    <row r="986" spans="1:102" s="36" customFormat="1" ht="15" hidden="1" customHeight="1">
      <c r="A986" s="329"/>
      <c r="B986" s="37" t="str">
        <f t="shared" ca="1" si="460"/>
        <v/>
      </c>
      <c r="C986" s="41" t="str">
        <f t="shared" ca="1" si="461"/>
        <v/>
      </c>
      <c r="D986" s="39" t="str">
        <f t="shared" ca="1" si="462"/>
        <v/>
      </c>
      <c r="E986" s="39" t="str">
        <f t="shared" ca="1" si="474"/>
        <v/>
      </c>
      <c r="F986" s="39" t="str">
        <f t="shared" ca="1" si="463"/>
        <v/>
      </c>
      <c r="G986" s="101"/>
      <c r="H986" s="39">
        <f t="shared" ca="1" si="454"/>
        <v>0</v>
      </c>
      <c r="J986" s="332"/>
      <c r="K986" s="37" t="str">
        <f t="shared" ca="1" si="464"/>
        <v/>
      </c>
      <c r="L986" s="41" t="str">
        <f t="shared" ca="1" si="465"/>
        <v/>
      </c>
      <c r="M986" s="39" t="str">
        <f t="shared" si="455"/>
        <v/>
      </c>
      <c r="N986" s="39" t="str">
        <f t="shared" ca="1" si="475"/>
        <v/>
      </c>
      <c r="O986" s="39" t="str">
        <f ca="1">IF(L986="","",ROUND(Q985*$O$5/payments_per_year,2))</f>
        <v/>
      </c>
      <c r="P986" s="101"/>
      <c r="Q986" s="39">
        <f t="shared" ca="1" si="476"/>
        <v>0</v>
      </c>
      <c r="R986" s="332"/>
      <c r="S986" s="37" t="str">
        <f t="shared" ca="1" si="466"/>
        <v/>
      </c>
      <c r="T986" s="41" t="str">
        <f t="shared" ca="1" si="467"/>
        <v/>
      </c>
      <c r="U986" s="39" t="str">
        <f t="shared" si="456"/>
        <v/>
      </c>
      <c r="V986" s="39" t="str">
        <f t="shared" ca="1" si="477"/>
        <v/>
      </c>
      <c r="W986" s="39">
        <f t="shared" ca="1" si="457"/>
        <v>0</v>
      </c>
      <c r="X986" s="40"/>
      <c r="Y986" s="39">
        <f t="shared" ca="1" si="478"/>
        <v>0</v>
      </c>
      <c r="Z986" s="327"/>
      <c r="AA986" s="37" t="str">
        <f t="shared" ca="1" si="468"/>
        <v/>
      </c>
      <c r="AB986" s="41" t="str">
        <f t="shared" ca="1" si="469"/>
        <v/>
      </c>
      <c r="AC986" s="39" t="str">
        <f t="shared" si="458"/>
        <v/>
      </c>
      <c r="AD986" s="39" t="str">
        <f t="shared" ca="1" si="479"/>
        <v/>
      </c>
      <c r="AE986" s="39" t="str">
        <f t="shared" ca="1" si="470"/>
        <v/>
      </c>
      <c r="AF986" s="40"/>
      <c r="AG986" s="39">
        <f t="shared" ca="1" si="480"/>
        <v>0</v>
      </c>
      <c r="AH986" s="339"/>
      <c r="AI986" s="37" t="str">
        <f t="shared" ca="1" si="471"/>
        <v/>
      </c>
      <c r="AJ986" s="41" t="str">
        <f t="shared" ca="1" si="472"/>
        <v/>
      </c>
      <c r="AK986" s="39" t="str">
        <f t="shared" si="459"/>
        <v/>
      </c>
      <c r="AL986" s="39" t="str">
        <f t="shared" ca="1" si="481"/>
        <v/>
      </c>
      <c r="AM986" s="39" t="str">
        <f t="shared" ca="1" si="473"/>
        <v/>
      </c>
      <c r="AN986" s="40"/>
      <c r="AO986" s="39">
        <f t="shared" ca="1" si="482"/>
        <v>0</v>
      </c>
      <c r="AP986" s="339"/>
      <c r="AW986" s="329"/>
      <c r="BI986" s="329"/>
      <c r="BJ986" s="329"/>
      <c r="BK986" s="329"/>
      <c r="BL986" s="329"/>
      <c r="BM986" s="329"/>
      <c r="BN986" s="329"/>
      <c r="BO986" s="329"/>
      <c r="BP986" s="329"/>
      <c r="BQ986" s="329"/>
      <c r="BR986" s="329"/>
      <c r="BS986" s="329"/>
      <c r="BT986" s="329"/>
      <c r="BU986" s="329"/>
      <c r="BV986" s="329"/>
      <c r="BW986" s="325"/>
      <c r="BX986" s="325"/>
      <c r="BY986" s="325"/>
      <c r="BZ986" s="325"/>
      <c r="CA986" s="325"/>
      <c r="CB986" s="325"/>
      <c r="CC986" s="325"/>
      <c r="CD986" s="325"/>
      <c r="CE986" s="325"/>
      <c r="CF986" s="325"/>
      <c r="CG986" s="325"/>
      <c r="CH986" s="325"/>
      <c r="CI986" s="325"/>
      <c r="CJ986" s="325"/>
      <c r="CK986" s="325"/>
      <c r="CL986" s="325"/>
      <c r="CM986" s="325"/>
      <c r="CN986" s="325"/>
      <c r="CO986" s="325"/>
      <c r="CP986" s="325"/>
      <c r="CQ986" s="325"/>
      <c r="CR986" s="325"/>
      <c r="CS986" s="325"/>
      <c r="CT986" s="325"/>
      <c r="CU986" s="325"/>
      <c r="CV986" s="325"/>
      <c r="CW986" s="325"/>
      <c r="CX986" s="325"/>
    </row>
    <row r="987" spans="1:102" s="36" customFormat="1" ht="15" hidden="1" customHeight="1">
      <c r="A987" s="329"/>
      <c r="B987" s="37" t="str">
        <f t="shared" ca="1" si="460"/>
        <v/>
      </c>
      <c r="C987" s="41" t="str">
        <f t="shared" ca="1" si="461"/>
        <v/>
      </c>
      <c r="D987" s="39" t="str">
        <f t="shared" ca="1" si="462"/>
        <v/>
      </c>
      <c r="E987" s="39" t="str">
        <f t="shared" ca="1" si="474"/>
        <v/>
      </c>
      <c r="F987" s="39" t="str">
        <f t="shared" ca="1" si="463"/>
        <v/>
      </c>
      <c r="G987" s="101"/>
      <c r="H987" s="39">
        <f t="shared" ca="1" si="454"/>
        <v>0</v>
      </c>
      <c r="J987" s="332"/>
      <c r="K987" s="37" t="str">
        <f t="shared" ca="1" si="464"/>
        <v/>
      </c>
      <c r="L987" s="41" t="str">
        <f t="shared" ca="1" si="465"/>
        <v/>
      </c>
      <c r="M987" s="39" t="str">
        <f t="shared" si="455"/>
        <v/>
      </c>
      <c r="N987" s="39" t="str">
        <f t="shared" ca="1" si="475"/>
        <v/>
      </c>
      <c r="O987" s="39">
        <f ca="1">ROUND(Q986*$O$5/payments_per_year,2)</f>
        <v>0</v>
      </c>
      <c r="P987" s="101"/>
      <c r="Q987" s="39">
        <f t="shared" ca="1" si="476"/>
        <v>0</v>
      </c>
      <c r="R987" s="332"/>
      <c r="S987" s="37" t="str">
        <f t="shared" ca="1" si="466"/>
        <v/>
      </c>
      <c r="T987" s="41" t="str">
        <f t="shared" ca="1" si="467"/>
        <v/>
      </c>
      <c r="U987" s="39" t="str">
        <f t="shared" si="456"/>
        <v/>
      </c>
      <c r="V987" s="39" t="str">
        <f t="shared" ca="1" si="477"/>
        <v/>
      </c>
      <c r="W987" s="39">
        <f t="shared" ca="1" si="457"/>
        <v>0</v>
      </c>
      <c r="X987" s="40"/>
      <c r="Y987" s="39">
        <f t="shared" ca="1" si="478"/>
        <v>0</v>
      </c>
      <c r="Z987" s="327"/>
      <c r="AA987" s="37" t="str">
        <f t="shared" ca="1" si="468"/>
        <v/>
      </c>
      <c r="AB987" s="41" t="str">
        <f t="shared" ca="1" si="469"/>
        <v/>
      </c>
      <c r="AC987" s="39" t="str">
        <f t="shared" si="458"/>
        <v/>
      </c>
      <c r="AD987" s="39" t="str">
        <f t="shared" ca="1" si="479"/>
        <v/>
      </c>
      <c r="AE987" s="39" t="str">
        <f t="shared" ca="1" si="470"/>
        <v/>
      </c>
      <c r="AF987" s="40"/>
      <c r="AG987" s="39">
        <f t="shared" ca="1" si="480"/>
        <v>0</v>
      </c>
      <c r="AH987" s="339"/>
      <c r="AI987" s="37" t="str">
        <f t="shared" ca="1" si="471"/>
        <v/>
      </c>
      <c r="AJ987" s="41" t="str">
        <f t="shared" ca="1" si="472"/>
        <v/>
      </c>
      <c r="AK987" s="39" t="str">
        <f t="shared" si="459"/>
        <v/>
      </c>
      <c r="AL987" s="39" t="str">
        <f t="shared" ca="1" si="481"/>
        <v/>
      </c>
      <c r="AM987" s="39" t="str">
        <f t="shared" ca="1" si="473"/>
        <v/>
      </c>
      <c r="AN987" s="40"/>
      <c r="AO987" s="39">
        <f t="shared" ca="1" si="482"/>
        <v>0</v>
      </c>
      <c r="AP987" s="339"/>
      <c r="AW987" s="329"/>
      <c r="BI987" s="329"/>
      <c r="BJ987" s="329"/>
      <c r="BK987" s="329"/>
      <c r="BL987" s="329"/>
      <c r="BM987" s="329"/>
      <c r="BN987" s="329"/>
      <c r="BO987" s="329"/>
      <c r="BP987" s="329"/>
      <c r="BQ987" s="329"/>
      <c r="BR987" s="329"/>
      <c r="BS987" s="329"/>
      <c r="BT987" s="329"/>
      <c r="BU987" s="329"/>
      <c r="BV987" s="329"/>
      <c r="BW987" s="325"/>
      <c r="BX987" s="325"/>
      <c r="BY987" s="325"/>
      <c r="BZ987" s="325"/>
      <c r="CA987" s="325"/>
      <c r="CB987" s="325"/>
      <c r="CC987" s="325"/>
      <c r="CD987" s="325"/>
      <c r="CE987" s="325"/>
      <c r="CF987" s="325"/>
      <c r="CG987" s="325"/>
      <c r="CH987" s="325"/>
      <c r="CI987" s="325"/>
      <c r="CJ987" s="325"/>
      <c r="CK987" s="325"/>
      <c r="CL987" s="325"/>
      <c r="CM987" s="325"/>
      <c r="CN987" s="325"/>
      <c r="CO987" s="325"/>
      <c r="CP987" s="325"/>
      <c r="CQ987" s="325"/>
      <c r="CR987" s="325"/>
      <c r="CS987" s="325"/>
      <c r="CT987" s="325"/>
      <c r="CU987" s="325"/>
      <c r="CV987" s="325"/>
      <c r="CW987" s="325"/>
      <c r="CX987" s="325"/>
    </row>
    <row r="988" spans="1:102" s="36" customFormat="1" ht="15" hidden="1" customHeight="1">
      <c r="A988" s="329"/>
      <c r="B988" s="37" t="str">
        <f t="shared" ca="1" si="460"/>
        <v/>
      </c>
      <c r="C988" s="41" t="str">
        <f t="shared" ca="1" si="461"/>
        <v/>
      </c>
      <c r="D988" s="39" t="str">
        <f t="shared" ca="1" si="462"/>
        <v/>
      </c>
      <c r="E988" s="39" t="str">
        <f t="shared" ca="1" si="474"/>
        <v/>
      </c>
      <c r="F988" s="39" t="str">
        <f t="shared" ca="1" si="463"/>
        <v/>
      </c>
      <c r="G988" s="101"/>
      <c r="H988" s="39">
        <f t="shared" ca="1" si="454"/>
        <v>0</v>
      </c>
      <c r="J988" s="332"/>
      <c r="K988" s="37" t="str">
        <f t="shared" ca="1" si="464"/>
        <v/>
      </c>
      <c r="L988" s="41" t="str">
        <f t="shared" ca="1" si="465"/>
        <v/>
      </c>
      <c r="M988" s="39" t="str">
        <f t="shared" si="455"/>
        <v/>
      </c>
      <c r="N988" s="39" t="str">
        <f t="shared" ca="1" si="475"/>
        <v/>
      </c>
      <c r="O988" s="39" t="str">
        <f ca="1">IF(L988="","",ROUND(Q987*$O$5/payments_per_year,2))</f>
        <v/>
      </c>
      <c r="P988" s="101"/>
      <c r="Q988" s="39">
        <f t="shared" ca="1" si="476"/>
        <v>0</v>
      </c>
      <c r="R988" s="332"/>
      <c r="S988" s="37" t="str">
        <f t="shared" ca="1" si="466"/>
        <v/>
      </c>
      <c r="T988" s="41" t="str">
        <f t="shared" ca="1" si="467"/>
        <v/>
      </c>
      <c r="U988" s="39" t="str">
        <f t="shared" si="456"/>
        <v/>
      </c>
      <c r="V988" s="39" t="str">
        <f t="shared" ca="1" si="477"/>
        <v/>
      </c>
      <c r="W988" s="39">
        <f t="shared" ca="1" si="457"/>
        <v>0</v>
      </c>
      <c r="X988" s="40"/>
      <c r="Y988" s="39">
        <f t="shared" ca="1" si="478"/>
        <v>0</v>
      </c>
      <c r="Z988" s="327"/>
      <c r="AA988" s="37" t="str">
        <f t="shared" ca="1" si="468"/>
        <v/>
      </c>
      <c r="AB988" s="41" t="str">
        <f t="shared" ca="1" si="469"/>
        <v/>
      </c>
      <c r="AC988" s="39" t="str">
        <f t="shared" si="458"/>
        <v/>
      </c>
      <c r="AD988" s="39" t="str">
        <f t="shared" ca="1" si="479"/>
        <v/>
      </c>
      <c r="AE988" s="39" t="str">
        <f t="shared" ca="1" si="470"/>
        <v/>
      </c>
      <c r="AF988" s="40"/>
      <c r="AG988" s="39">
        <f t="shared" ca="1" si="480"/>
        <v>0</v>
      </c>
      <c r="AH988" s="339"/>
      <c r="AI988" s="37" t="str">
        <f t="shared" ca="1" si="471"/>
        <v/>
      </c>
      <c r="AJ988" s="41" t="str">
        <f t="shared" ca="1" si="472"/>
        <v/>
      </c>
      <c r="AK988" s="39" t="str">
        <f t="shared" si="459"/>
        <v/>
      </c>
      <c r="AL988" s="39" t="str">
        <f t="shared" ca="1" si="481"/>
        <v/>
      </c>
      <c r="AM988" s="39" t="str">
        <f t="shared" ca="1" si="473"/>
        <v/>
      </c>
      <c r="AN988" s="40"/>
      <c r="AO988" s="39">
        <f t="shared" ca="1" si="482"/>
        <v>0</v>
      </c>
      <c r="AP988" s="339"/>
      <c r="AW988" s="329"/>
      <c r="BI988" s="329"/>
      <c r="BJ988" s="329"/>
      <c r="BK988" s="329"/>
      <c r="BL988" s="329"/>
      <c r="BM988" s="329"/>
      <c r="BN988" s="329"/>
      <c r="BO988" s="329"/>
      <c r="BP988" s="329"/>
      <c r="BQ988" s="329"/>
      <c r="BR988" s="329"/>
      <c r="BS988" s="329"/>
      <c r="BT988" s="329"/>
      <c r="BU988" s="329"/>
      <c r="BV988" s="329"/>
      <c r="BW988" s="325"/>
      <c r="BX988" s="325"/>
      <c r="BY988" s="325"/>
      <c r="BZ988" s="325"/>
      <c r="CA988" s="325"/>
      <c r="CB988" s="325"/>
      <c r="CC988" s="325"/>
      <c r="CD988" s="325"/>
      <c r="CE988" s="325"/>
      <c r="CF988" s="325"/>
      <c r="CG988" s="325"/>
      <c r="CH988" s="325"/>
      <c r="CI988" s="325"/>
      <c r="CJ988" s="325"/>
      <c r="CK988" s="325"/>
      <c r="CL988" s="325"/>
      <c r="CM988" s="325"/>
      <c r="CN988" s="325"/>
      <c r="CO988" s="325"/>
      <c r="CP988" s="325"/>
      <c r="CQ988" s="325"/>
      <c r="CR988" s="325"/>
      <c r="CS988" s="325"/>
      <c r="CT988" s="325"/>
      <c r="CU988" s="325"/>
      <c r="CV988" s="325"/>
      <c r="CW988" s="325"/>
      <c r="CX988" s="325"/>
    </row>
    <row r="989" spans="1:102" s="36" customFormat="1" ht="15" hidden="1" customHeight="1">
      <c r="A989" s="329"/>
      <c r="B989" s="37" t="str">
        <f t="shared" ca="1" si="460"/>
        <v/>
      </c>
      <c r="C989" s="41" t="str">
        <f t="shared" ca="1" si="461"/>
        <v/>
      </c>
      <c r="D989" s="39" t="str">
        <f t="shared" ca="1" si="462"/>
        <v/>
      </c>
      <c r="E989" s="39" t="str">
        <f t="shared" ca="1" si="474"/>
        <v/>
      </c>
      <c r="F989" s="39" t="str">
        <f t="shared" ca="1" si="463"/>
        <v/>
      </c>
      <c r="G989" s="101"/>
      <c r="H989" s="39">
        <f t="shared" ca="1" si="454"/>
        <v>0</v>
      </c>
      <c r="J989" s="332"/>
      <c r="K989" s="37" t="str">
        <f t="shared" ca="1" si="464"/>
        <v/>
      </c>
      <c r="L989" s="41" t="str">
        <f t="shared" ca="1" si="465"/>
        <v/>
      </c>
      <c r="M989" s="39" t="str">
        <f t="shared" si="455"/>
        <v/>
      </c>
      <c r="N989" s="39" t="str">
        <f t="shared" ca="1" si="475"/>
        <v/>
      </c>
      <c r="O989" s="39">
        <f ca="1">ROUND(Q988*$O$5/payments_per_year,2)</f>
        <v>0</v>
      </c>
      <c r="P989" s="101"/>
      <c r="Q989" s="39">
        <f t="shared" ca="1" si="476"/>
        <v>0</v>
      </c>
      <c r="R989" s="332"/>
      <c r="S989" s="37" t="str">
        <f t="shared" ca="1" si="466"/>
        <v/>
      </c>
      <c r="T989" s="41" t="str">
        <f t="shared" ca="1" si="467"/>
        <v/>
      </c>
      <c r="U989" s="39" t="str">
        <f t="shared" si="456"/>
        <v/>
      </c>
      <c r="V989" s="39" t="str">
        <f t="shared" ca="1" si="477"/>
        <v/>
      </c>
      <c r="W989" s="39">
        <f t="shared" ca="1" si="457"/>
        <v>0</v>
      </c>
      <c r="X989" s="40"/>
      <c r="Y989" s="39">
        <f t="shared" ca="1" si="478"/>
        <v>0</v>
      </c>
      <c r="Z989" s="327"/>
      <c r="AA989" s="37" t="str">
        <f t="shared" ca="1" si="468"/>
        <v/>
      </c>
      <c r="AB989" s="41" t="str">
        <f t="shared" ca="1" si="469"/>
        <v/>
      </c>
      <c r="AC989" s="39" t="str">
        <f t="shared" si="458"/>
        <v/>
      </c>
      <c r="AD989" s="39" t="str">
        <f t="shared" ca="1" si="479"/>
        <v/>
      </c>
      <c r="AE989" s="39" t="str">
        <f t="shared" ca="1" si="470"/>
        <v/>
      </c>
      <c r="AF989" s="40"/>
      <c r="AG989" s="39">
        <f t="shared" ca="1" si="480"/>
        <v>0</v>
      </c>
      <c r="AH989" s="339"/>
      <c r="AI989" s="37" t="str">
        <f t="shared" ca="1" si="471"/>
        <v/>
      </c>
      <c r="AJ989" s="41" t="str">
        <f t="shared" ca="1" si="472"/>
        <v/>
      </c>
      <c r="AK989" s="39" t="str">
        <f t="shared" si="459"/>
        <v/>
      </c>
      <c r="AL989" s="39" t="str">
        <f t="shared" ca="1" si="481"/>
        <v/>
      </c>
      <c r="AM989" s="39" t="str">
        <f t="shared" ca="1" si="473"/>
        <v/>
      </c>
      <c r="AN989" s="40"/>
      <c r="AO989" s="39">
        <f t="shared" ca="1" si="482"/>
        <v>0</v>
      </c>
      <c r="AP989" s="339"/>
      <c r="AW989" s="329"/>
      <c r="BI989" s="329"/>
      <c r="BJ989" s="329"/>
      <c r="BK989" s="329"/>
      <c r="BL989" s="329"/>
      <c r="BM989" s="329"/>
      <c r="BN989" s="329"/>
      <c r="BO989" s="329"/>
      <c r="BP989" s="329"/>
      <c r="BQ989" s="329"/>
      <c r="BR989" s="329"/>
      <c r="BS989" s="329"/>
      <c r="BT989" s="329"/>
      <c r="BU989" s="329"/>
      <c r="BV989" s="329"/>
      <c r="BW989" s="325"/>
      <c r="BX989" s="325"/>
      <c r="BY989" s="325"/>
      <c r="BZ989" s="325"/>
      <c r="CA989" s="325"/>
      <c r="CB989" s="325"/>
      <c r="CC989" s="325"/>
      <c r="CD989" s="325"/>
      <c r="CE989" s="325"/>
      <c r="CF989" s="325"/>
      <c r="CG989" s="325"/>
      <c r="CH989" s="325"/>
      <c r="CI989" s="325"/>
      <c r="CJ989" s="325"/>
      <c r="CK989" s="325"/>
      <c r="CL989" s="325"/>
      <c r="CM989" s="325"/>
      <c r="CN989" s="325"/>
      <c r="CO989" s="325"/>
      <c r="CP989" s="325"/>
      <c r="CQ989" s="325"/>
      <c r="CR989" s="325"/>
      <c r="CS989" s="325"/>
      <c r="CT989" s="325"/>
      <c r="CU989" s="325"/>
      <c r="CV989" s="325"/>
      <c r="CW989" s="325"/>
      <c r="CX989" s="325"/>
    </row>
    <row r="990" spans="1:102" s="36" customFormat="1" ht="15" hidden="1" customHeight="1">
      <c r="A990" s="329"/>
      <c r="B990" s="37" t="str">
        <f t="shared" ca="1" si="460"/>
        <v/>
      </c>
      <c r="C990" s="41" t="str">
        <f t="shared" ca="1" si="461"/>
        <v/>
      </c>
      <c r="D990" s="39" t="str">
        <f t="shared" ca="1" si="462"/>
        <v/>
      </c>
      <c r="E990" s="39" t="str">
        <f t="shared" ca="1" si="474"/>
        <v/>
      </c>
      <c r="F990" s="39" t="str">
        <f t="shared" ca="1" si="463"/>
        <v/>
      </c>
      <c r="G990" s="101"/>
      <c r="H990" s="39">
        <f t="shared" ca="1" si="454"/>
        <v>0</v>
      </c>
      <c r="J990" s="332"/>
      <c r="K990" s="37" t="str">
        <f t="shared" ca="1" si="464"/>
        <v/>
      </c>
      <c r="L990" s="41" t="str">
        <f t="shared" ca="1" si="465"/>
        <v/>
      </c>
      <c r="M990" s="39" t="str">
        <f t="shared" si="455"/>
        <v/>
      </c>
      <c r="N990" s="39" t="str">
        <f t="shared" ca="1" si="475"/>
        <v/>
      </c>
      <c r="O990" s="39" t="str">
        <f ca="1">IF(L990="","",ROUND(Q989*$O$5/payments_per_year,2))</f>
        <v/>
      </c>
      <c r="P990" s="101"/>
      <c r="Q990" s="39">
        <f t="shared" ca="1" si="476"/>
        <v>0</v>
      </c>
      <c r="R990" s="332"/>
      <c r="S990" s="37" t="str">
        <f t="shared" ca="1" si="466"/>
        <v/>
      </c>
      <c r="T990" s="41" t="str">
        <f t="shared" ca="1" si="467"/>
        <v/>
      </c>
      <c r="U990" s="39" t="str">
        <f t="shared" si="456"/>
        <v/>
      </c>
      <c r="V990" s="39" t="str">
        <f t="shared" ca="1" si="477"/>
        <v/>
      </c>
      <c r="W990" s="39">
        <f t="shared" ca="1" si="457"/>
        <v>0</v>
      </c>
      <c r="X990" s="40"/>
      <c r="Y990" s="39">
        <f t="shared" ca="1" si="478"/>
        <v>0</v>
      </c>
      <c r="Z990" s="327"/>
      <c r="AA990" s="37" t="str">
        <f t="shared" ca="1" si="468"/>
        <v/>
      </c>
      <c r="AB990" s="41" t="str">
        <f t="shared" ca="1" si="469"/>
        <v/>
      </c>
      <c r="AC990" s="39" t="str">
        <f t="shared" si="458"/>
        <v/>
      </c>
      <c r="AD990" s="39" t="str">
        <f t="shared" ca="1" si="479"/>
        <v/>
      </c>
      <c r="AE990" s="39" t="str">
        <f t="shared" ca="1" si="470"/>
        <v/>
      </c>
      <c r="AF990" s="40"/>
      <c r="AG990" s="39">
        <f t="shared" ca="1" si="480"/>
        <v>0</v>
      </c>
      <c r="AH990" s="339"/>
      <c r="AI990" s="37" t="str">
        <f t="shared" ca="1" si="471"/>
        <v/>
      </c>
      <c r="AJ990" s="41" t="str">
        <f t="shared" ca="1" si="472"/>
        <v/>
      </c>
      <c r="AK990" s="39" t="str">
        <f t="shared" si="459"/>
        <v/>
      </c>
      <c r="AL990" s="39" t="str">
        <f t="shared" ca="1" si="481"/>
        <v/>
      </c>
      <c r="AM990" s="39" t="str">
        <f t="shared" ca="1" si="473"/>
        <v/>
      </c>
      <c r="AN990" s="40"/>
      <c r="AO990" s="39">
        <f t="shared" ca="1" si="482"/>
        <v>0</v>
      </c>
      <c r="AP990" s="339"/>
      <c r="AW990" s="329"/>
      <c r="BI990" s="329"/>
      <c r="BJ990" s="329"/>
      <c r="BK990" s="329"/>
      <c r="BL990" s="329"/>
      <c r="BM990" s="329"/>
      <c r="BN990" s="329"/>
      <c r="BO990" s="329"/>
      <c r="BP990" s="329"/>
      <c r="BQ990" s="329"/>
      <c r="BR990" s="329"/>
      <c r="BS990" s="329"/>
      <c r="BT990" s="329"/>
      <c r="BU990" s="329"/>
      <c r="BV990" s="329"/>
      <c r="BW990" s="325"/>
      <c r="BX990" s="325"/>
      <c r="BY990" s="325"/>
      <c r="BZ990" s="325"/>
      <c r="CA990" s="325"/>
      <c r="CB990" s="325"/>
      <c r="CC990" s="325"/>
      <c r="CD990" s="325"/>
      <c r="CE990" s="325"/>
      <c r="CF990" s="325"/>
      <c r="CG990" s="325"/>
      <c r="CH990" s="325"/>
      <c r="CI990" s="325"/>
      <c r="CJ990" s="325"/>
      <c r="CK990" s="325"/>
      <c r="CL990" s="325"/>
      <c r="CM990" s="325"/>
      <c r="CN990" s="325"/>
      <c r="CO990" s="325"/>
      <c r="CP990" s="325"/>
      <c r="CQ990" s="325"/>
      <c r="CR990" s="325"/>
      <c r="CS990" s="325"/>
      <c r="CT990" s="325"/>
      <c r="CU990" s="325"/>
      <c r="CV990" s="325"/>
      <c r="CW990" s="325"/>
      <c r="CX990" s="325"/>
    </row>
    <row r="991" spans="1:102" s="36" customFormat="1" ht="15" hidden="1" customHeight="1">
      <c r="A991" s="329"/>
      <c r="B991" s="37" t="str">
        <f t="shared" ca="1" si="460"/>
        <v/>
      </c>
      <c r="C991" s="41" t="str">
        <f t="shared" ca="1" si="461"/>
        <v/>
      </c>
      <c r="D991" s="39" t="str">
        <f t="shared" ca="1" si="462"/>
        <v/>
      </c>
      <c r="E991" s="39" t="str">
        <f t="shared" ca="1" si="474"/>
        <v/>
      </c>
      <c r="F991" s="39" t="str">
        <f t="shared" ca="1" si="463"/>
        <v/>
      </c>
      <c r="G991" s="101"/>
      <c r="H991" s="39">
        <f t="shared" ca="1" si="454"/>
        <v>0</v>
      </c>
      <c r="J991" s="332"/>
      <c r="K991" s="37" t="str">
        <f t="shared" ca="1" si="464"/>
        <v/>
      </c>
      <c r="L991" s="41" t="str">
        <f t="shared" ca="1" si="465"/>
        <v/>
      </c>
      <c r="M991" s="39" t="str">
        <f t="shared" si="455"/>
        <v/>
      </c>
      <c r="N991" s="39" t="str">
        <f t="shared" ca="1" si="475"/>
        <v/>
      </c>
      <c r="O991" s="39">
        <f ca="1">ROUND(Q990*$O$5/payments_per_year,2)</f>
        <v>0</v>
      </c>
      <c r="P991" s="101"/>
      <c r="Q991" s="39">
        <f t="shared" ca="1" si="476"/>
        <v>0</v>
      </c>
      <c r="R991" s="332"/>
      <c r="S991" s="37" t="str">
        <f t="shared" ca="1" si="466"/>
        <v/>
      </c>
      <c r="T991" s="41" t="str">
        <f t="shared" ca="1" si="467"/>
        <v/>
      </c>
      <c r="U991" s="39" t="str">
        <f t="shared" si="456"/>
        <v/>
      </c>
      <c r="V991" s="39" t="str">
        <f t="shared" ca="1" si="477"/>
        <v/>
      </c>
      <c r="W991" s="39">
        <f t="shared" ca="1" si="457"/>
        <v>0</v>
      </c>
      <c r="X991" s="40"/>
      <c r="Y991" s="39">
        <f t="shared" ca="1" si="478"/>
        <v>0</v>
      </c>
      <c r="Z991" s="327"/>
      <c r="AA991" s="37" t="str">
        <f t="shared" ca="1" si="468"/>
        <v/>
      </c>
      <c r="AB991" s="41" t="str">
        <f t="shared" ca="1" si="469"/>
        <v/>
      </c>
      <c r="AC991" s="39" t="str">
        <f t="shared" si="458"/>
        <v/>
      </c>
      <c r="AD991" s="39" t="str">
        <f t="shared" ca="1" si="479"/>
        <v/>
      </c>
      <c r="AE991" s="39" t="str">
        <f t="shared" ca="1" si="470"/>
        <v/>
      </c>
      <c r="AF991" s="40"/>
      <c r="AG991" s="39">
        <f t="shared" ca="1" si="480"/>
        <v>0</v>
      </c>
      <c r="AH991" s="339"/>
      <c r="AI991" s="37" t="str">
        <f t="shared" ca="1" si="471"/>
        <v/>
      </c>
      <c r="AJ991" s="41" t="str">
        <f t="shared" ca="1" si="472"/>
        <v/>
      </c>
      <c r="AK991" s="39" t="str">
        <f t="shared" si="459"/>
        <v/>
      </c>
      <c r="AL991" s="39" t="str">
        <f t="shared" ca="1" si="481"/>
        <v/>
      </c>
      <c r="AM991" s="39" t="str">
        <f t="shared" ca="1" si="473"/>
        <v/>
      </c>
      <c r="AN991" s="40"/>
      <c r="AO991" s="39">
        <f t="shared" ca="1" si="482"/>
        <v>0</v>
      </c>
      <c r="AP991" s="339"/>
      <c r="AW991" s="329"/>
      <c r="BI991" s="329"/>
      <c r="BJ991" s="329"/>
      <c r="BK991" s="329"/>
      <c r="BL991" s="329"/>
      <c r="BM991" s="329"/>
      <c r="BN991" s="329"/>
      <c r="BO991" s="329"/>
      <c r="BP991" s="329"/>
      <c r="BQ991" s="329"/>
      <c r="BR991" s="329"/>
      <c r="BS991" s="329"/>
      <c r="BT991" s="329"/>
      <c r="BU991" s="329"/>
      <c r="BV991" s="329"/>
      <c r="BW991" s="325"/>
      <c r="BX991" s="325"/>
      <c r="BY991" s="325"/>
      <c r="BZ991" s="325"/>
      <c r="CA991" s="325"/>
      <c r="CB991" s="325"/>
      <c r="CC991" s="325"/>
      <c r="CD991" s="325"/>
      <c r="CE991" s="325"/>
      <c r="CF991" s="325"/>
      <c r="CG991" s="325"/>
      <c r="CH991" s="325"/>
      <c r="CI991" s="325"/>
      <c r="CJ991" s="325"/>
      <c r="CK991" s="325"/>
      <c r="CL991" s="325"/>
      <c r="CM991" s="325"/>
      <c r="CN991" s="325"/>
      <c r="CO991" s="325"/>
      <c r="CP991" s="325"/>
      <c r="CQ991" s="325"/>
      <c r="CR991" s="325"/>
      <c r="CS991" s="325"/>
      <c r="CT991" s="325"/>
      <c r="CU991" s="325"/>
      <c r="CV991" s="325"/>
      <c r="CW991" s="325"/>
      <c r="CX991" s="325"/>
    </row>
    <row r="992" spans="1:102" s="36" customFormat="1" ht="15" hidden="1" customHeight="1">
      <c r="A992" s="329"/>
      <c r="B992" s="37" t="str">
        <f t="shared" ca="1" si="460"/>
        <v/>
      </c>
      <c r="C992" s="41" t="str">
        <f t="shared" ca="1" si="461"/>
        <v/>
      </c>
      <c r="D992" s="39" t="str">
        <f t="shared" ca="1" si="462"/>
        <v/>
      </c>
      <c r="E992" s="39" t="str">
        <f t="shared" ca="1" si="474"/>
        <v/>
      </c>
      <c r="F992" s="39" t="str">
        <f t="shared" ca="1" si="463"/>
        <v/>
      </c>
      <c r="G992" s="101"/>
      <c r="H992" s="39">
        <f t="shared" ca="1" si="454"/>
        <v>0</v>
      </c>
      <c r="J992" s="332"/>
      <c r="K992" s="37" t="str">
        <f t="shared" ca="1" si="464"/>
        <v/>
      </c>
      <c r="L992" s="41" t="str">
        <f t="shared" ca="1" si="465"/>
        <v/>
      </c>
      <c r="M992" s="39" t="str">
        <f t="shared" si="455"/>
        <v/>
      </c>
      <c r="N992" s="39" t="str">
        <f t="shared" ca="1" si="475"/>
        <v/>
      </c>
      <c r="O992" s="39" t="str">
        <f ca="1">IF(L992="","",ROUND(Q991*$O$5/payments_per_year,2))</f>
        <v/>
      </c>
      <c r="P992" s="101"/>
      <c r="Q992" s="39">
        <f t="shared" ca="1" si="476"/>
        <v>0</v>
      </c>
      <c r="R992" s="332"/>
      <c r="S992" s="37" t="str">
        <f t="shared" ca="1" si="466"/>
        <v/>
      </c>
      <c r="T992" s="41" t="str">
        <f t="shared" ca="1" si="467"/>
        <v/>
      </c>
      <c r="U992" s="39" t="str">
        <f t="shared" si="456"/>
        <v/>
      </c>
      <c r="V992" s="39" t="str">
        <f t="shared" ca="1" si="477"/>
        <v/>
      </c>
      <c r="W992" s="39">
        <f t="shared" ca="1" si="457"/>
        <v>0</v>
      </c>
      <c r="X992" s="40"/>
      <c r="Y992" s="39">
        <f t="shared" ca="1" si="478"/>
        <v>0</v>
      </c>
      <c r="Z992" s="327"/>
      <c r="AA992" s="37" t="str">
        <f t="shared" ca="1" si="468"/>
        <v/>
      </c>
      <c r="AB992" s="41" t="str">
        <f t="shared" ca="1" si="469"/>
        <v/>
      </c>
      <c r="AC992" s="39" t="str">
        <f t="shared" si="458"/>
        <v/>
      </c>
      <c r="AD992" s="39" t="str">
        <f t="shared" ca="1" si="479"/>
        <v/>
      </c>
      <c r="AE992" s="39" t="str">
        <f t="shared" ca="1" si="470"/>
        <v/>
      </c>
      <c r="AF992" s="40"/>
      <c r="AG992" s="39">
        <f t="shared" ca="1" si="480"/>
        <v>0</v>
      </c>
      <c r="AH992" s="339"/>
      <c r="AI992" s="37" t="str">
        <f t="shared" ca="1" si="471"/>
        <v/>
      </c>
      <c r="AJ992" s="41" t="str">
        <f t="shared" ca="1" si="472"/>
        <v/>
      </c>
      <c r="AK992" s="39" t="str">
        <f t="shared" si="459"/>
        <v/>
      </c>
      <c r="AL992" s="39" t="str">
        <f t="shared" ca="1" si="481"/>
        <v/>
      </c>
      <c r="AM992" s="39" t="str">
        <f t="shared" ca="1" si="473"/>
        <v/>
      </c>
      <c r="AN992" s="40"/>
      <c r="AO992" s="39">
        <f t="shared" ca="1" si="482"/>
        <v>0</v>
      </c>
      <c r="AP992" s="339"/>
      <c r="AW992" s="329"/>
      <c r="BI992" s="329"/>
      <c r="BJ992" s="329"/>
      <c r="BK992" s="329"/>
      <c r="BL992" s="329"/>
      <c r="BM992" s="329"/>
      <c r="BN992" s="329"/>
      <c r="BO992" s="329"/>
      <c r="BP992" s="329"/>
      <c r="BQ992" s="329"/>
      <c r="BR992" s="329"/>
      <c r="BS992" s="329"/>
      <c r="BT992" s="329"/>
      <c r="BU992" s="329"/>
      <c r="BV992" s="329"/>
      <c r="BW992" s="325"/>
      <c r="BX992" s="325"/>
      <c r="BY992" s="325"/>
      <c r="BZ992" s="325"/>
      <c r="CA992" s="325"/>
      <c r="CB992" s="325"/>
      <c r="CC992" s="325"/>
      <c r="CD992" s="325"/>
      <c r="CE992" s="325"/>
      <c r="CF992" s="325"/>
      <c r="CG992" s="325"/>
      <c r="CH992" s="325"/>
      <c r="CI992" s="325"/>
      <c r="CJ992" s="325"/>
      <c r="CK992" s="325"/>
      <c r="CL992" s="325"/>
      <c r="CM992" s="325"/>
      <c r="CN992" s="325"/>
      <c r="CO992" s="325"/>
      <c r="CP992" s="325"/>
      <c r="CQ992" s="325"/>
      <c r="CR992" s="325"/>
      <c r="CS992" s="325"/>
      <c r="CT992" s="325"/>
      <c r="CU992" s="325"/>
      <c r="CV992" s="325"/>
      <c r="CW992" s="325"/>
      <c r="CX992" s="325"/>
    </row>
    <row r="993" spans="1:102" s="36" customFormat="1" ht="15" hidden="1" customHeight="1">
      <c r="A993" s="329"/>
      <c r="B993" s="37" t="str">
        <f t="shared" ca="1" si="460"/>
        <v/>
      </c>
      <c r="C993" s="41" t="str">
        <f t="shared" ca="1" si="461"/>
        <v/>
      </c>
      <c r="D993" s="39" t="str">
        <f t="shared" ca="1" si="462"/>
        <v/>
      </c>
      <c r="E993" s="39" t="str">
        <f t="shared" ca="1" si="474"/>
        <v/>
      </c>
      <c r="F993" s="39" t="str">
        <f t="shared" ca="1" si="463"/>
        <v/>
      </c>
      <c r="G993" s="101"/>
      <c r="H993" s="39">
        <f t="shared" ca="1" si="454"/>
        <v>0</v>
      </c>
      <c r="J993" s="332"/>
      <c r="K993" s="37" t="str">
        <f t="shared" ca="1" si="464"/>
        <v/>
      </c>
      <c r="L993" s="41" t="str">
        <f t="shared" ca="1" si="465"/>
        <v/>
      </c>
      <c r="M993" s="39" t="str">
        <f t="shared" si="455"/>
        <v/>
      </c>
      <c r="N993" s="39" t="str">
        <f t="shared" ca="1" si="475"/>
        <v/>
      </c>
      <c r="O993" s="39">
        <f ca="1">ROUND(Q992*$O$5/payments_per_year,2)</f>
        <v>0</v>
      </c>
      <c r="P993" s="101"/>
      <c r="Q993" s="39">
        <f t="shared" ca="1" si="476"/>
        <v>0</v>
      </c>
      <c r="R993" s="332"/>
      <c r="S993" s="37" t="str">
        <f t="shared" ca="1" si="466"/>
        <v/>
      </c>
      <c r="T993" s="41" t="str">
        <f t="shared" ca="1" si="467"/>
        <v/>
      </c>
      <c r="U993" s="39" t="str">
        <f t="shared" si="456"/>
        <v/>
      </c>
      <c r="V993" s="39" t="str">
        <f t="shared" ca="1" si="477"/>
        <v/>
      </c>
      <c r="W993" s="39">
        <f t="shared" ca="1" si="457"/>
        <v>0</v>
      </c>
      <c r="X993" s="40"/>
      <c r="Y993" s="39">
        <f t="shared" ca="1" si="478"/>
        <v>0</v>
      </c>
      <c r="Z993" s="327"/>
      <c r="AA993" s="37" t="str">
        <f t="shared" ca="1" si="468"/>
        <v/>
      </c>
      <c r="AB993" s="41" t="str">
        <f t="shared" ca="1" si="469"/>
        <v/>
      </c>
      <c r="AC993" s="39" t="str">
        <f t="shared" si="458"/>
        <v/>
      </c>
      <c r="AD993" s="39" t="str">
        <f t="shared" ca="1" si="479"/>
        <v/>
      </c>
      <c r="AE993" s="39" t="str">
        <f t="shared" ca="1" si="470"/>
        <v/>
      </c>
      <c r="AF993" s="40"/>
      <c r="AG993" s="39">
        <f t="shared" ca="1" si="480"/>
        <v>0</v>
      </c>
      <c r="AH993" s="339"/>
      <c r="AI993" s="37" t="str">
        <f t="shared" ca="1" si="471"/>
        <v/>
      </c>
      <c r="AJ993" s="41" t="str">
        <f t="shared" ca="1" si="472"/>
        <v/>
      </c>
      <c r="AK993" s="39" t="str">
        <f t="shared" si="459"/>
        <v/>
      </c>
      <c r="AL993" s="39" t="str">
        <f t="shared" ca="1" si="481"/>
        <v/>
      </c>
      <c r="AM993" s="39" t="str">
        <f t="shared" ca="1" si="473"/>
        <v/>
      </c>
      <c r="AN993" s="40"/>
      <c r="AO993" s="39">
        <f t="shared" ca="1" si="482"/>
        <v>0</v>
      </c>
      <c r="AP993" s="339"/>
      <c r="AW993" s="329"/>
      <c r="BI993" s="329"/>
      <c r="BJ993" s="329"/>
      <c r="BK993" s="329"/>
      <c r="BL993" s="329"/>
      <c r="BM993" s="329"/>
      <c r="BN993" s="329"/>
      <c r="BO993" s="329"/>
      <c r="BP993" s="329"/>
      <c r="BQ993" s="329"/>
      <c r="BR993" s="329"/>
      <c r="BS993" s="329"/>
      <c r="BT993" s="329"/>
      <c r="BU993" s="329"/>
      <c r="BV993" s="329"/>
      <c r="BW993" s="325"/>
      <c r="BX993" s="325"/>
      <c r="BY993" s="325"/>
      <c r="BZ993" s="325"/>
      <c r="CA993" s="325"/>
      <c r="CB993" s="325"/>
      <c r="CC993" s="325"/>
      <c r="CD993" s="325"/>
      <c r="CE993" s="325"/>
      <c r="CF993" s="325"/>
      <c r="CG993" s="325"/>
      <c r="CH993" s="325"/>
      <c r="CI993" s="325"/>
      <c r="CJ993" s="325"/>
      <c r="CK993" s="325"/>
      <c r="CL993" s="325"/>
      <c r="CM993" s="325"/>
      <c r="CN993" s="325"/>
      <c r="CO993" s="325"/>
      <c r="CP993" s="325"/>
      <c r="CQ993" s="325"/>
      <c r="CR993" s="325"/>
      <c r="CS993" s="325"/>
      <c r="CT993" s="325"/>
      <c r="CU993" s="325"/>
      <c r="CV993" s="325"/>
      <c r="CW993" s="325"/>
      <c r="CX993" s="325"/>
    </row>
    <row r="994" spans="1:102" s="36" customFormat="1" ht="15" hidden="1" customHeight="1">
      <c r="A994" s="329"/>
      <c r="B994" s="37" t="str">
        <f t="shared" ca="1" si="460"/>
        <v/>
      </c>
      <c r="C994" s="41" t="str">
        <f t="shared" ca="1" si="461"/>
        <v/>
      </c>
      <c r="D994" s="39" t="str">
        <f t="shared" ca="1" si="462"/>
        <v/>
      </c>
      <c r="E994" s="39" t="str">
        <f t="shared" ca="1" si="474"/>
        <v/>
      </c>
      <c r="F994" s="39" t="str">
        <f t="shared" ca="1" si="463"/>
        <v/>
      </c>
      <c r="G994" s="101"/>
      <c r="H994" s="39">
        <f t="shared" ca="1" si="454"/>
        <v>0</v>
      </c>
      <c r="J994" s="332"/>
      <c r="K994" s="37" t="str">
        <f t="shared" ca="1" si="464"/>
        <v/>
      </c>
      <c r="L994" s="41" t="str">
        <f t="shared" ca="1" si="465"/>
        <v/>
      </c>
      <c r="M994" s="39" t="str">
        <f t="shared" si="455"/>
        <v/>
      </c>
      <c r="N994" s="39" t="str">
        <f t="shared" ca="1" si="475"/>
        <v/>
      </c>
      <c r="O994" s="39" t="str">
        <f ca="1">IF(L994="","",ROUND(Q993*$O$5/payments_per_year,2))</f>
        <v/>
      </c>
      <c r="P994" s="101"/>
      <c r="Q994" s="39">
        <f t="shared" ca="1" si="476"/>
        <v>0</v>
      </c>
      <c r="R994" s="332"/>
      <c r="S994" s="37" t="str">
        <f t="shared" ca="1" si="466"/>
        <v/>
      </c>
      <c r="T994" s="41" t="str">
        <f t="shared" ca="1" si="467"/>
        <v/>
      </c>
      <c r="U994" s="39" t="str">
        <f t="shared" si="456"/>
        <v/>
      </c>
      <c r="V994" s="39" t="str">
        <f t="shared" ca="1" si="477"/>
        <v/>
      </c>
      <c r="W994" s="39">
        <f t="shared" ca="1" si="457"/>
        <v>0</v>
      </c>
      <c r="X994" s="40"/>
      <c r="Y994" s="39">
        <f t="shared" ca="1" si="478"/>
        <v>0</v>
      </c>
      <c r="Z994" s="327"/>
      <c r="AA994" s="37" t="str">
        <f t="shared" ca="1" si="468"/>
        <v/>
      </c>
      <c r="AB994" s="41" t="str">
        <f t="shared" ca="1" si="469"/>
        <v/>
      </c>
      <c r="AC994" s="39" t="str">
        <f t="shared" si="458"/>
        <v/>
      </c>
      <c r="AD994" s="39" t="str">
        <f t="shared" ca="1" si="479"/>
        <v/>
      </c>
      <c r="AE994" s="39" t="str">
        <f t="shared" ca="1" si="470"/>
        <v/>
      </c>
      <c r="AF994" s="40"/>
      <c r="AG994" s="39">
        <f t="shared" ca="1" si="480"/>
        <v>0</v>
      </c>
      <c r="AH994" s="339"/>
      <c r="AI994" s="37" t="str">
        <f t="shared" ca="1" si="471"/>
        <v/>
      </c>
      <c r="AJ994" s="41" t="str">
        <f t="shared" ca="1" si="472"/>
        <v/>
      </c>
      <c r="AK994" s="39" t="str">
        <f t="shared" si="459"/>
        <v/>
      </c>
      <c r="AL994" s="39" t="str">
        <f t="shared" ca="1" si="481"/>
        <v/>
      </c>
      <c r="AM994" s="39" t="str">
        <f t="shared" ca="1" si="473"/>
        <v/>
      </c>
      <c r="AN994" s="40"/>
      <c r="AO994" s="39">
        <f t="shared" ca="1" si="482"/>
        <v>0</v>
      </c>
      <c r="AP994" s="339"/>
      <c r="AW994" s="329"/>
      <c r="BI994" s="329"/>
      <c r="BJ994" s="329"/>
      <c r="BK994" s="329"/>
      <c r="BL994" s="329"/>
      <c r="BM994" s="329"/>
      <c r="BN994" s="329"/>
      <c r="BO994" s="329"/>
      <c r="BP994" s="329"/>
      <c r="BQ994" s="329"/>
      <c r="BR994" s="329"/>
      <c r="BS994" s="329"/>
      <c r="BT994" s="329"/>
      <c r="BU994" s="329"/>
      <c r="BV994" s="329"/>
      <c r="BW994" s="325"/>
      <c r="BX994" s="325"/>
      <c r="BY994" s="325"/>
      <c r="BZ994" s="325"/>
      <c r="CA994" s="325"/>
      <c r="CB994" s="325"/>
      <c r="CC994" s="325"/>
      <c r="CD994" s="325"/>
      <c r="CE994" s="325"/>
      <c r="CF994" s="325"/>
      <c r="CG994" s="325"/>
      <c r="CH994" s="325"/>
      <c r="CI994" s="325"/>
      <c r="CJ994" s="325"/>
      <c r="CK994" s="325"/>
      <c r="CL994" s="325"/>
      <c r="CM994" s="325"/>
      <c r="CN994" s="325"/>
      <c r="CO994" s="325"/>
      <c r="CP994" s="325"/>
      <c r="CQ994" s="325"/>
      <c r="CR994" s="325"/>
      <c r="CS994" s="325"/>
      <c r="CT994" s="325"/>
      <c r="CU994" s="325"/>
      <c r="CV994" s="325"/>
      <c r="CW994" s="325"/>
      <c r="CX994" s="325"/>
    </row>
    <row r="995" spans="1:102" s="36" customFormat="1" ht="15" hidden="1" customHeight="1">
      <c r="A995" s="329"/>
      <c r="B995" s="37" t="str">
        <f t="shared" ca="1" si="460"/>
        <v/>
      </c>
      <c r="C995" s="41" t="str">
        <f t="shared" ca="1" si="461"/>
        <v/>
      </c>
      <c r="D995" s="39" t="str">
        <f t="shared" ca="1" si="462"/>
        <v/>
      </c>
      <c r="E995" s="39" t="str">
        <f t="shared" ca="1" si="474"/>
        <v/>
      </c>
      <c r="F995" s="39" t="str">
        <f t="shared" ca="1" si="463"/>
        <v/>
      </c>
      <c r="G995" s="101"/>
      <c r="H995" s="39">
        <f t="shared" ca="1" si="454"/>
        <v>0</v>
      </c>
      <c r="J995" s="332"/>
      <c r="K995" s="37" t="str">
        <f t="shared" ca="1" si="464"/>
        <v/>
      </c>
      <c r="L995" s="41" t="str">
        <f t="shared" ca="1" si="465"/>
        <v/>
      </c>
      <c r="M995" s="39" t="str">
        <f t="shared" si="455"/>
        <v/>
      </c>
      <c r="N995" s="39" t="str">
        <f t="shared" ca="1" si="475"/>
        <v/>
      </c>
      <c r="O995" s="39">
        <f ca="1">ROUND(Q994*$O$5/payments_per_year,2)</f>
        <v>0</v>
      </c>
      <c r="P995" s="101"/>
      <c r="Q995" s="39">
        <f t="shared" ca="1" si="476"/>
        <v>0</v>
      </c>
      <c r="R995" s="332"/>
      <c r="S995" s="37" t="str">
        <f t="shared" ca="1" si="466"/>
        <v/>
      </c>
      <c r="T995" s="41" t="str">
        <f t="shared" ca="1" si="467"/>
        <v/>
      </c>
      <c r="U995" s="39" t="str">
        <f t="shared" si="456"/>
        <v/>
      </c>
      <c r="V995" s="39" t="str">
        <f t="shared" ca="1" si="477"/>
        <v/>
      </c>
      <c r="W995" s="39">
        <f t="shared" ca="1" si="457"/>
        <v>0</v>
      </c>
      <c r="X995" s="40"/>
      <c r="Y995" s="39">
        <f t="shared" ca="1" si="478"/>
        <v>0</v>
      </c>
      <c r="Z995" s="327"/>
      <c r="AA995" s="37" t="str">
        <f t="shared" ca="1" si="468"/>
        <v/>
      </c>
      <c r="AB995" s="41" t="str">
        <f t="shared" ca="1" si="469"/>
        <v/>
      </c>
      <c r="AC995" s="39" t="str">
        <f t="shared" si="458"/>
        <v/>
      </c>
      <c r="AD995" s="39" t="str">
        <f t="shared" ca="1" si="479"/>
        <v/>
      </c>
      <c r="AE995" s="39" t="str">
        <f t="shared" ca="1" si="470"/>
        <v/>
      </c>
      <c r="AF995" s="40"/>
      <c r="AG995" s="39">
        <f t="shared" ca="1" si="480"/>
        <v>0</v>
      </c>
      <c r="AH995" s="339"/>
      <c r="AI995" s="37" t="str">
        <f t="shared" ca="1" si="471"/>
        <v/>
      </c>
      <c r="AJ995" s="41" t="str">
        <f t="shared" ca="1" si="472"/>
        <v/>
      </c>
      <c r="AK995" s="39" t="str">
        <f t="shared" si="459"/>
        <v/>
      </c>
      <c r="AL995" s="39" t="str">
        <f t="shared" ca="1" si="481"/>
        <v/>
      </c>
      <c r="AM995" s="39" t="str">
        <f t="shared" ca="1" si="473"/>
        <v/>
      </c>
      <c r="AN995" s="40"/>
      <c r="AO995" s="39">
        <f t="shared" ca="1" si="482"/>
        <v>0</v>
      </c>
      <c r="AP995" s="339"/>
      <c r="AW995" s="329"/>
      <c r="BI995" s="329"/>
      <c r="BJ995" s="329"/>
      <c r="BK995" s="329"/>
      <c r="BL995" s="329"/>
      <c r="BM995" s="329"/>
      <c r="BN995" s="329"/>
      <c r="BO995" s="329"/>
      <c r="BP995" s="329"/>
      <c r="BQ995" s="329"/>
      <c r="BR995" s="329"/>
      <c r="BS995" s="329"/>
      <c r="BT995" s="329"/>
      <c r="BU995" s="329"/>
      <c r="BV995" s="329"/>
      <c r="BW995" s="325"/>
      <c r="BX995" s="325"/>
      <c r="BY995" s="325"/>
      <c r="BZ995" s="325"/>
      <c r="CA995" s="325"/>
      <c r="CB995" s="325"/>
      <c r="CC995" s="325"/>
      <c r="CD995" s="325"/>
      <c r="CE995" s="325"/>
      <c r="CF995" s="325"/>
      <c r="CG995" s="325"/>
      <c r="CH995" s="325"/>
      <c r="CI995" s="325"/>
      <c r="CJ995" s="325"/>
      <c r="CK995" s="325"/>
      <c r="CL995" s="325"/>
      <c r="CM995" s="325"/>
      <c r="CN995" s="325"/>
      <c r="CO995" s="325"/>
      <c r="CP995" s="325"/>
      <c r="CQ995" s="325"/>
      <c r="CR995" s="325"/>
      <c r="CS995" s="325"/>
      <c r="CT995" s="325"/>
      <c r="CU995" s="325"/>
      <c r="CV995" s="325"/>
      <c r="CW995" s="325"/>
      <c r="CX995" s="325"/>
    </row>
    <row r="996" spans="1:102" s="36" customFormat="1" ht="15" hidden="1" customHeight="1">
      <c r="A996" s="329"/>
      <c r="B996" s="37" t="str">
        <f t="shared" ca="1" si="460"/>
        <v/>
      </c>
      <c r="C996" s="41" t="str">
        <f t="shared" ca="1" si="461"/>
        <v/>
      </c>
      <c r="D996" s="39" t="str">
        <f t="shared" ca="1" si="462"/>
        <v/>
      </c>
      <c r="E996" s="39" t="str">
        <f t="shared" ca="1" si="474"/>
        <v/>
      </c>
      <c r="F996" s="39" t="str">
        <f t="shared" ca="1" si="463"/>
        <v/>
      </c>
      <c r="G996" s="101"/>
      <c r="H996" s="39">
        <f t="shared" ca="1" si="454"/>
        <v>0</v>
      </c>
      <c r="J996" s="332"/>
      <c r="K996" s="37" t="str">
        <f t="shared" ca="1" si="464"/>
        <v/>
      </c>
      <c r="L996" s="41" t="str">
        <f t="shared" ca="1" si="465"/>
        <v/>
      </c>
      <c r="M996" s="39" t="str">
        <f t="shared" si="455"/>
        <v/>
      </c>
      <c r="N996" s="39" t="str">
        <f t="shared" ca="1" si="475"/>
        <v/>
      </c>
      <c r="O996" s="39" t="str">
        <f ca="1">IF(L996="","",ROUND(Q995*$O$5/payments_per_year,2))</f>
        <v/>
      </c>
      <c r="P996" s="101"/>
      <c r="Q996" s="39">
        <f t="shared" ca="1" si="476"/>
        <v>0</v>
      </c>
      <c r="R996" s="332"/>
      <c r="S996" s="37" t="str">
        <f t="shared" ca="1" si="466"/>
        <v/>
      </c>
      <c r="T996" s="41" t="str">
        <f t="shared" ca="1" si="467"/>
        <v/>
      </c>
      <c r="U996" s="39" t="str">
        <f t="shared" si="456"/>
        <v/>
      </c>
      <c r="V996" s="39" t="str">
        <f t="shared" ca="1" si="477"/>
        <v/>
      </c>
      <c r="W996" s="39">
        <f t="shared" ca="1" si="457"/>
        <v>0</v>
      </c>
      <c r="X996" s="40"/>
      <c r="Y996" s="39">
        <f t="shared" ca="1" si="478"/>
        <v>0</v>
      </c>
      <c r="Z996" s="327"/>
      <c r="AA996" s="37" t="str">
        <f t="shared" ca="1" si="468"/>
        <v/>
      </c>
      <c r="AB996" s="41" t="str">
        <f t="shared" ca="1" si="469"/>
        <v/>
      </c>
      <c r="AC996" s="39" t="str">
        <f t="shared" si="458"/>
        <v/>
      </c>
      <c r="AD996" s="39" t="str">
        <f t="shared" ca="1" si="479"/>
        <v/>
      </c>
      <c r="AE996" s="39" t="str">
        <f t="shared" ca="1" si="470"/>
        <v/>
      </c>
      <c r="AF996" s="40"/>
      <c r="AG996" s="39">
        <f t="shared" ca="1" si="480"/>
        <v>0</v>
      </c>
      <c r="AH996" s="339"/>
      <c r="AI996" s="37" t="str">
        <f t="shared" ca="1" si="471"/>
        <v/>
      </c>
      <c r="AJ996" s="41" t="str">
        <f t="shared" ca="1" si="472"/>
        <v/>
      </c>
      <c r="AK996" s="39" t="str">
        <f t="shared" si="459"/>
        <v/>
      </c>
      <c r="AL996" s="39" t="str">
        <f t="shared" ca="1" si="481"/>
        <v/>
      </c>
      <c r="AM996" s="39" t="str">
        <f t="shared" ca="1" si="473"/>
        <v/>
      </c>
      <c r="AN996" s="40"/>
      <c r="AO996" s="39">
        <f t="shared" ca="1" si="482"/>
        <v>0</v>
      </c>
      <c r="AP996" s="339"/>
      <c r="AW996" s="329"/>
      <c r="BI996" s="329"/>
      <c r="BJ996" s="329"/>
      <c r="BK996" s="329"/>
      <c r="BL996" s="329"/>
      <c r="BM996" s="329"/>
      <c r="BN996" s="329"/>
      <c r="BO996" s="329"/>
      <c r="BP996" s="329"/>
      <c r="BQ996" s="329"/>
      <c r="BR996" s="329"/>
      <c r="BS996" s="329"/>
      <c r="BT996" s="329"/>
      <c r="BU996" s="329"/>
      <c r="BV996" s="329"/>
      <c r="BW996" s="325"/>
      <c r="BX996" s="325"/>
      <c r="BY996" s="325"/>
      <c r="BZ996" s="325"/>
      <c r="CA996" s="325"/>
      <c r="CB996" s="325"/>
      <c r="CC996" s="325"/>
      <c r="CD996" s="325"/>
      <c r="CE996" s="325"/>
      <c r="CF996" s="325"/>
      <c r="CG996" s="325"/>
      <c r="CH996" s="325"/>
      <c r="CI996" s="325"/>
      <c r="CJ996" s="325"/>
      <c r="CK996" s="325"/>
      <c r="CL996" s="325"/>
      <c r="CM996" s="325"/>
      <c r="CN996" s="325"/>
      <c r="CO996" s="325"/>
      <c r="CP996" s="325"/>
      <c r="CQ996" s="325"/>
      <c r="CR996" s="325"/>
      <c r="CS996" s="325"/>
      <c r="CT996" s="325"/>
      <c r="CU996" s="325"/>
      <c r="CV996" s="325"/>
      <c r="CW996" s="325"/>
      <c r="CX996" s="325"/>
    </row>
    <row r="997" spans="1:102" s="36" customFormat="1" ht="15" hidden="1" customHeight="1">
      <c r="A997" s="329"/>
      <c r="B997" s="37" t="str">
        <f t="shared" ca="1" si="460"/>
        <v/>
      </c>
      <c r="C997" s="41" t="str">
        <f t="shared" ca="1" si="461"/>
        <v/>
      </c>
      <c r="D997" s="39" t="str">
        <f t="shared" ca="1" si="462"/>
        <v/>
      </c>
      <c r="E997" s="39" t="str">
        <f t="shared" ca="1" si="474"/>
        <v/>
      </c>
      <c r="F997" s="39" t="str">
        <f t="shared" ca="1" si="463"/>
        <v/>
      </c>
      <c r="G997" s="101"/>
      <c r="H997" s="39">
        <f t="shared" ca="1" si="454"/>
        <v>0</v>
      </c>
      <c r="J997" s="332"/>
      <c r="K997" s="37" t="str">
        <f t="shared" ca="1" si="464"/>
        <v/>
      </c>
      <c r="L997" s="41" t="str">
        <f t="shared" ca="1" si="465"/>
        <v/>
      </c>
      <c r="M997" s="39" t="str">
        <f t="shared" si="455"/>
        <v/>
      </c>
      <c r="N997" s="39" t="str">
        <f t="shared" ca="1" si="475"/>
        <v/>
      </c>
      <c r="O997" s="39">
        <f ca="1">ROUND(Q996*$O$5/payments_per_year,2)</f>
        <v>0</v>
      </c>
      <c r="P997" s="101"/>
      <c r="Q997" s="39">
        <f t="shared" ca="1" si="476"/>
        <v>0</v>
      </c>
      <c r="R997" s="332"/>
      <c r="S997" s="37" t="str">
        <f t="shared" ca="1" si="466"/>
        <v/>
      </c>
      <c r="T997" s="41" t="str">
        <f t="shared" ca="1" si="467"/>
        <v/>
      </c>
      <c r="U997" s="39" t="str">
        <f t="shared" si="456"/>
        <v/>
      </c>
      <c r="V997" s="39" t="str">
        <f t="shared" ca="1" si="477"/>
        <v/>
      </c>
      <c r="W997" s="39">
        <f t="shared" ca="1" si="457"/>
        <v>0</v>
      </c>
      <c r="X997" s="40"/>
      <c r="Y997" s="39">
        <f t="shared" ca="1" si="478"/>
        <v>0</v>
      </c>
      <c r="Z997" s="327"/>
      <c r="AA997" s="37" t="str">
        <f t="shared" ca="1" si="468"/>
        <v/>
      </c>
      <c r="AB997" s="41" t="str">
        <f t="shared" ca="1" si="469"/>
        <v/>
      </c>
      <c r="AC997" s="39" t="str">
        <f t="shared" si="458"/>
        <v/>
      </c>
      <c r="AD997" s="39" t="str">
        <f t="shared" ca="1" si="479"/>
        <v/>
      </c>
      <c r="AE997" s="39" t="str">
        <f t="shared" ca="1" si="470"/>
        <v/>
      </c>
      <c r="AF997" s="40"/>
      <c r="AG997" s="39">
        <f t="shared" ca="1" si="480"/>
        <v>0</v>
      </c>
      <c r="AH997" s="339"/>
      <c r="AI997" s="37" t="str">
        <f t="shared" ca="1" si="471"/>
        <v/>
      </c>
      <c r="AJ997" s="41" t="str">
        <f t="shared" ca="1" si="472"/>
        <v/>
      </c>
      <c r="AK997" s="39" t="str">
        <f t="shared" si="459"/>
        <v/>
      </c>
      <c r="AL997" s="39" t="str">
        <f t="shared" ca="1" si="481"/>
        <v/>
      </c>
      <c r="AM997" s="39" t="str">
        <f t="shared" ca="1" si="473"/>
        <v/>
      </c>
      <c r="AN997" s="40"/>
      <c r="AO997" s="39">
        <f t="shared" ca="1" si="482"/>
        <v>0</v>
      </c>
      <c r="AP997" s="339"/>
      <c r="AW997" s="329"/>
      <c r="BI997" s="329"/>
      <c r="BJ997" s="329"/>
      <c r="BK997" s="329"/>
      <c r="BL997" s="329"/>
      <c r="BM997" s="329"/>
      <c r="BN997" s="329"/>
      <c r="BO997" s="329"/>
      <c r="BP997" s="329"/>
      <c r="BQ997" s="329"/>
      <c r="BR997" s="329"/>
      <c r="BS997" s="329"/>
      <c r="BT997" s="329"/>
      <c r="BU997" s="329"/>
      <c r="BV997" s="329"/>
      <c r="BW997" s="325"/>
      <c r="BX997" s="325"/>
      <c r="BY997" s="325"/>
      <c r="BZ997" s="325"/>
      <c r="CA997" s="325"/>
      <c r="CB997" s="325"/>
      <c r="CC997" s="325"/>
      <c r="CD997" s="325"/>
      <c r="CE997" s="325"/>
      <c r="CF997" s="325"/>
      <c r="CG997" s="325"/>
      <c r="CH997" s="325"/>
      <c r="CI997" s="325"/>
      <c r="CJ997" s="325"/>
      <c r="CK997" s="325"/>
      <c r="CL997" s="325"/>
      <c r="CM997" s="325"/>
      <c r="CN997" s="325"/>
      <c r="CO997" s="325"/>
      <c r="CP997" s="325"/>
      <c r="CQ997" s="325"/>
      <c r="CR997" s="325"/>
      <c r="CS997" s="325"/>
      <c r="CT997" s="325"/>
      <c r="CU997" s="325"/>
      <c r="CV997" s="325"/>
      <c r="CW997" s="325"/>
      <c r="CX997" s="325"/>
    </row>
    <row r="998" spans="1:102" s="36" customFormat="1" ht="15" hidden="1" customHeight="1">
      <c r="A998" s="329"/>
      <c r="B998" s="37" t="str">
        <f t="shared" ca="1" si="460"/>
        <v/>
      </c>
      <c r="C998" s="41" t="str">
        <f t="shared" ca="1" si="461"/>
        <v/>
      </c>
      <c r="D998" s="39" t="str">
        <f t="shared" ca="1" si="462"/>
        <v/>
      </c>
      <c r="E998" s="39" t="str">
        <f t="shared" ca="1" si="474"/>
        <v/>
      </c>
      <c r="F998" s="39" t="str">
        <f t="shared" ca="1" si="463"/>
        <v/>
      </c>
      <c r="G998" s="101"/>
      <c r="H998" s="39">
        <f t="shared" ca="1" si="454"/>
        <v>0</v>
      </c>
      <c r="J998" s="332"/>
      <c r="K998" s="37" t="str">
        <f t="shared" ca="1" si="464"/>
        <v/>
      </c>
      <c r="L998" s="41" t="str">
        <f t="shared" ca="1" si="465"/>
        <v/>
      </c>
      <c r="M998" s="39" t="str">
        <f t="shared" si="455"/>
        <v/>
      </c>
      <c r="N998" s="39" t="str">
        <f t="shared" ca="1" si="475"/>
        <v/>
      </c>
      <c r="O998" s="39" t="str">
        <f ca="1">IF(L998="","",ROUND(Q997*$O$5/payments_per_year,2))</f>
        <v/>
      </c>
      <c r="P998" s="101"/>
      <c r="Q998" s="39">
        <f t="shared" ca="1" si="476"/>
        <v>0</v>
      </c>
      <c r="R998" s="332"/>
      <c r="S998" s="37" t="str">
        <f t="shared" ca="1" si="466"/>
        <v/>
      </c>
      <c r="T998" s="41" t="str">
        <f t="shared" ca="1" si="467"/>
        <v/>
      </c>
      <c r="U998" s="39" t="str">
        <f t="shared" si="456"/>
        <v/>
      </c>
      <c r="V998" s="39" t="str">
        <f t="shared" ca="1" si="477"/>
        <v/>
      </c>
      <c r="W998" s="39">
        <f t="shared" ca="1" si="457"/>
        <v>0</v>
      </c>
      <c r="X998" s="40"/>
      <c r="Y998" s="39">
        <f t="shared" ca="1" si="478"/>
        <v>0</v>
      </c>
      <c r="Z998" s="327"/>
      <c r="AA998" s="37" t="str">
        <f t="shared" ca="1" si="468"/>
        <v/>
      </c>
      <c r="AB998" s="41" t="str">
        <f t="shared" ca="1" si="469"/>
        <v/>
      </c>
      <c r="AC998" s="39" t="str">
        <f t="shared" si="458"/>
        <v/>
      </c>
      <c r="AD998" s="39" t="str">
        <f t="shared" ca="1" si="479"/>
        <v/>
      </c>
      <c r="AE998" s="39" t="str">
        <f t="shared" ca="1" si="470"/>
        <v/>
      </c>
      <c r="AF998" s="40"/>
      <c r="AG998" s="39">
        <f t="shared" ca="1" si="480"/>
        <v>0</v>
      </c>
      <c r="AH998" s="339"/>
      <c r="AI998" s="37" t="str">
        <f t="shared" ca="1" si="471"/>
        <v/>
      </c>
      <c r="AJ998" s="41" t="str">
        <f t="shared" ca="1" si="472"/>
        <v/>
      </c>
      <c r="AK998" s="39" t="str">
        <f t="shared" si="459"/>
        <v/>
      </c>
      <c r="AL998" s="39" t="str">
        <f t="shared" ca="1" si="481"/>
        <v/>
      </c>
      <c r="AM998" s="39" t="str">
        <f t="shared" ca="1" si="473"/>
        <v/>
      </c>
      <c r="AN998" s="40"/>
      <c r="AO998" s="39">
        <f t="shared" ca="1" si="482"/>
        <v>0</v>
      </c>
      <c r="AP998" s="339"/>
      <c r="AW998" s="329"/>
      <c r="BI998" s="329"/>
      <c r="BJ998" s="329"/>
      <c r="BK998" s="329"/>
      <c r="BL998" s="329"/>
      <c r="BM998" s="329"/>
      <c r="BN998" s="329"/>
      <c r="BO998" s="329"/>
      <c r="BP998" s="329"/>
      <c r="BQ998" s="329"/>
      <c r="BR998" s="329"/>
      <c r="BS998" s="329"/>
      <c r="BT998" s="329"/>
      <c r="BU998" s="329"/>
      <c r="BV998" s="329"/>
      <c r="BW998" s="325"/>
      <c r="BX998" s="325"/>
      <c r="BY998" s="325"/>
      <c r="BZ998" s="325"/>
      <c r="CA998" s="325"/>
      <c r="CB998" s="325"/>
      <c r="CC998" s="325"/>
      <c r="CD998" s="325"/>
      <c r="CE998" s="325"/>
      <c r="CF998" s="325"/>
      <c r="CG998" s="325"/>
      <c r="CH998" s="325"/>
      <c r="CI998" s="325"/>
      <c r="CJ998" s="325"/>
      <c r="CK998" s="325"/>
      <c r="CL998" s="325"/>
      <c r="CM998" s="325"/>
      <c r="CN998" s="325"/>
      <c r="CO998" s="325"/>
      <c r="CP998" s="325"/>
      <c r="CQ998" s="325"/>
      <c r="CR998" s="325"/>
      <c r="CS998" s="325"/>
      <c r="CT998" s="325"/>
      <c r="CU998" s="325"/>
      <c r="CV998" s="325"/>
      <c r="CW998" s="325"/>
      <c r="CX998" s="325"/>
    </row>
    <row r="999" spans="1:102" s="36" customFormat="1" ht="15" hidden="1" customHeight="1">
      <c r="A999" s="329"/>
      <c r="B999" s="37" t="str">
        <f t="shared" ca="1" si="460"/>
        <v/>
      </c>
      <c r="C999" s="41" t="str">
        <f t="shared" ca="1" si="461"/>
        <v/>
      </c>
      <c r="D999" s="39" t="str">
        <f t="shared" ca="1" si="462"/>
        <v/>
      </c>
      <c r="E999" s="39" t="str">
        <f t="shared" ca="1" si="474"/>
        <v/>
      </c>
      <c r="F999" s="39" t="str">
        <f t="shared" ca="1" si="463"/>
        <v/>
      </c>
      <c r="G999" s="101"/>
      <c r="H999" s="39">
        <f t="shared" ca="1" si="454"/>
        <v>0</v>
      </c>
      <c r="J999" s="332"/>
      <c r="K999" s="37" t="str">
        <f t="shared" ca="1" si="464"/>
        <v/>
      </c>
      <c r="L999" s="41" t="str">
        <f t="shared" ca="1" si="465"/>
        <v/>
      </c>
      <c r="M999" s="39" t="str">
        <f t="shared" si="455"/>
        <v/>
      </c>
      <c r="N999" s="39" t="str">
        <f t="shared" ca="1" si="475"/>
        <v/>
      </c>
      <c r="O999" s="39">
        <f ca="1">ROUND(Q998*$O$5/payments_per_year,2)</f>
        <v>0</v>
      </c>
      <c r="P999" s="101"/>
      <c r="Q999" s="39">
        <f t="shared" ca="1" si="476"/>
        <v>0</v>
      </c>
      <c r="R999" s="332"/>
      <c r="S999" s="37" t="str">
        <f t="shared" ca="1" si="466"/>
        <v/>
      </c>
      <c r="T999" s="41" t="str">
        <f t="shared" ca="1" si="467"/>
        <v/>
      </c>
      <c r="U999" s="39" t="str">
        <f t="shared" si="456"/>
        <v/>
      </c>
      <c r="V999" s="39" t="str">
        <f t="shared" ca="1" si="477"/>
        <v/>
      </c>
      <c r="W999" s="39">
        <f t="shared" ca="1" si="457"/>
        <v>0</v>
      </c>
      <c r="X999" s="40"/>
      <c r="Y999" s="39">
        <f t="shared" ca="1" si="478"/>
        <v>0</v>
      </c>
      <c r="Z999" s="327"/>
      <c r="AA999" s="37" t="str">
        <f t="shared" ca="1" si="468"/>
        <v/>
      </c>
      <c r="AB999" s="41" t="str">
        <f t="shared" ca="1" si="469"/>
        <v/>
      </c>
      <c r="AC999" s="39" t="str">
        <f t="shared" si="458"/>
        <v/>
      </c>
      <c r="AD999" s="39" t="str">
        <f t="shared" ca="1" si="479"/>
        <v/>
      </c>
      <c r="AE999" s="39" t="str">
        <f t="shared" ca="1" si="470"/>
        <v/>
      </c>
      <c r="AF999" s="40"/>
      <c r="AG999" s="39">
        <f t="shared" ca="1" si="480"/>
        <v>0</v>
      </c>
      <c r="AH999" s="339"/>
      <c r="AI999" s="37" t="str">
        <f t="shared" ca="1" si="471"/>
        <v/>
      </c>
      <c r="AJ999" s="41" t="str">
        <f t="shared" ca="1" si="472"/>
        <v/>
      </c>
      <c r="AK999" s="39" t="str">
        <f t="shared" si="459"/>
        <v/>
      </c>
      <c r="AL999" s="39" t="str">
        <f t="shared" ca="1" si="481"/>
        <v/>
      </c>
      <c r="AM999" s="39" t="str">
        <f t="shared" ca="1" si="473"/>
        <v/>
      </c>
      <c r="AN999" s="40"/>
      <c r="AO999" s="39">
        <f t="shared" ca="1" si="482"/>
        <v>0</v>
      </c>
      <c r="AP999" s="339"/>
      <c r="AW999" s="329"/>
      <c r="BI999" s="329"/>
      <c r="BJ999" s="329"/>
      <c r="BK999" s="329"/>
      <c r="BL999" s="329"/>
      <c r="BM999" s="329"/>
      <c r="BN999" s="329"/>
      <c r="BO999" s="329"/>
      <c r="BP999" s="329"/>
      <c r="BQ999" s="329"/>
      <c r="BR999" s="329"/>
      <c r="BS999" s="329"/>
      <c r="BT999" s="329"/>
      <c r="BU999" s="329"/>
      <c r="BV999" s="329"/>
      <c r="BW999" s="325"/>
      <c r="BX999" s="325"/>
      <c r="BY999" s="325"/>
      <c r="BZ999" s="325"/>
      <c r="CA999" s="325"/>
      <c r="CB999" s="325"/>
      <c r="CC999" s="325"/>
      <c r="CD999" s="325"/>
      <c r="CE999" s="325"/>
      <c r="CF999" s="325"/>
      <c r="CG999" s="325"/>
      <c r="CH999" s="325"/>
      <c r="CI999" s="325"/>
      <c r="CJ999" s="325"/>
      <c r="CK999" s="325"/>
      <c r="CL999" s="325"/>
      <c r="CM999" s="325"/>
      <c r="CN999" s="325"/>
      <c r="CO999" s="325"/>
      <c r="CP999" s="325"/>
      <c r="CQ999" s="325"/>
      <c r="CR999" s="325"/>
      <c r="CS999" s="325"/>
      <c r="CT999" s="325"/>
      <c r="CU999" s="325"/>
      <c r="CV999" s="325"/>
      <c r="CW999" s="325"/>
      <c r="CX999" s="325"/>
    </row>
    <row r="1000" spans="1:102" s="36" customFormat="1" ht="15" hidden="1" customHeight="1">
      <c r="A1000" s="329"/>
      <c r="B1000" s="37" t="str">
        <f t="shared" ca="1" si="460"/>
        <v/>
      </c>
      <c r="C1000" s="41" t="str">
        <f t="shared" ca="1" si="461"/>
        <v/>
      </c>
      <c r="D1000" s="39" t="str">
        <f t="shared" ca="1" si="462"/>
        <v/>
      </c>
      <c r="E1000" s="39" t="str">
        <f t="shared" ca="1" si="474"/>
        <v/>
      </c>
      <c r="F1000" s="39" t="str">
        <f t="shared" ca="1" si="463"/>
        <v/>
      </c>
      <c r="G1000" s="101"/>
      <c r="H1000" s="39">
        <f t="shared" ca="1" si="454"/>
        <v>0</v>
      </c>
      <c r="J1000" s="332"/>
      <c r="K1000" s="37" t="str">
        <f t="shared" ca="1" si="464"/>
        <v/>
      </c>
      <c r="L1000" s="41" t="str">
        <f t="shared" ca="1" si="465"/>
        <v/>
      </c>
      <c r="M1000" s="39" t="str">
        <f t="shared" si="455"/>
        <v/>
      </c>
      <c r="N1000" s="39" t="str">
        <f t="shared" ca="1" si="475"/>
        <v/>
      </c>
      <c r="O1000" s="39" t="str">
        <f ca="1">IF(L1000="","",ROUND(Q999*$O$5/payments_per_year,2))</f>
        <v/>
      </c>
      <c r="P1000" s="101"/>
      <c r="Q1000" s="39">
        <f t="shared" ca="1" si="476"/>
        <v>0</v>
      </c>
      <c r="R1000" s="332"/>
      <c r="S1000" s="37" t="str">
        <f t="shared" ca="1" si="466"/>
        <v/>
      </c>
      <c r="T1000" s="41" t="str">
        <f t="shared" ca="1" si="467"/>
        <v/>
      </c>
      <c r="U1000" s="39" t="str">
        <f t="shared" si="456"/>
        <v/>
      </c>
      <c r="V1000" s="39" t="str">
        <f t="shared" ca="1" si="477"/>
        <v/>
      </c>
      <c r="W1000" s="39">
        <f t="shared" ca="1" si="457"/>
        <v>0</v>
      </c>
      <c r="X1000" s="40"/>
      <c r="Y1000" s="39">
        <f t="shared" ca="1" si="478"/>
        <v>0</v>
      </c>
      <c r="Z1000" s="327"/>
      <c r="AA1000" s="37" t="str">
        <f t="shared" ca="1" si="468"/>
        <v/>
      </c>
      <c r="AB1000" s="41" t="str">
        <f t="shared" ca="1" si="469"/>
        <v/>
      </c>
      <c r="AC1000" s="39" t="str">
        <f t="shared" si="458"/>
        <v/>
      </c>
      <c r="AD1000" s="39" t="str">
        <f t="shared" ca="1" si="479"/>
        <v/>
      </c>
      <c r="AE1000" s="39" t="str">
        <f t="shared" ca="1" si="470"/>
        <v/>
      </c>
      <c r="AF1000" s="40"/>
      <c r="AG1000" s="39">
        <f t="shared" ca="1" si="480"/>
        <v>0</v>
      </c>
      <c r="AH1000" s="339"/>
      <c r="AI1000" s="37" t="str">
        <f t="shared" ca="1" si="471"/>
        <v/>
      </c>
      <c r="AJ1000" s="41" t="str">
        <f t="shared" ca="1" si="472"/>
        <v/>
      </c>
      <c r="AK1000" s="39" t="str">
        <f t="shared" si="459"/>
        <v/>
      </c>
      <c r="AL1000" s="39" t="str">
        <f t="shared" ca="1" si="481"/>
        <v/>
      </c>
      <c r="AM1000" s="39" t="str">
        <f t="shared" ca="1" si="473"/>
        <v/>
      </c>
      <c r="AN1000" s="40"/>
      <c r="AO1000" s="39">
        <f t="shared" ca="1" si="482"/>
        <v>0</v>
      </c>
      <c r="AP1000" s="339"/>
      <c r="AW1000" s="329"/>
      <c r="BI1000" s="329"/>
      <c r="BJ1000" s="329"/>
      <c r="BK1000" s="329"/>
      <c r="BL1000" s="329"/>
      <c r="BM1000" s="329"/>
      <c r="BN1000" s="329"/>
      <c r="BO1000" s="329"/>
      <c r="BP1000" s="329"/>
      <c r="BQ1000" s="329"/>
      <c r="BR1000" s="329"/>
      <c r="BS1000" s="329"/>
      <c r="BT1000" s="329"/>
      <c r="BU1000" s="329"/>
      <c r="BV1000" s="329"/>
      <c r="BW1000" s="325"/>
      <c r="BX1000" s="325"/>
      <c r="BY1000" s="325"/>
      <c r="BZ1000" s="325"/>
      <c r="CA1000" s="325"/>
      <c r="CB1000" s="325"/>
      <c r="CC1000" s="325"/>
      <c r="CD1000" s="325"/>
      <c r="CE1000" s="325"/>
      <c r="CF1000" s="325"/>
      <c r="CG1000" s="325"/>
      <c r="CH1000" s="325"/>
      <c r="CI1000" s="325"/>
      <c r="CJ1000" s="325"/>
      <c r="CK1000" s="325"/>
      <c r="CL1000" s="325"/>
      <c r="CM1000" s="325"/>
      <c r="CN1000" s="325"/>
      <c r="CO1000" s="325"/>
      <c r="CP1000" s="325"/>
      <c r="CQ1000" s="325"/>
      <c r="CR1000" s="325"/>
      <c r="CS1000" s="325"/>
      <c r="CT1000" s="325"/>
      <c r="CU1000" s="325"/>
      <c r="CV1000" s="325"/>
      <c r="CW1000" s="325"/>
      <c r="CX1000" s="325"/>
    </row>
    <row r="1001" spans="1:102" s="36" customFormat="1" ht="15" hidden="1" customHeight="1">
      <c r="A1001" s="329"/>
      <c r="B1001" s="37" t="str">
        <f t="shared" ca="1" si="460"/>
        <v/>
      </c>
      <c r="C1001" s="41" t="str">
        <f t="shared" ca="1" si="461"/>
        <v/>
      </c>
      <c r="D1001" s="39" t="str">
        <f t="shared" ca="1" si="462"/>
        <v/>
      </c>
      <c r="E1001" s="39" t="str">
        <f t="shared" ca="1" si="474"/>
        <v/>
      </c>
      <c r="F1001" s="39" t="str">
        <f t="shared" ca="1" si="463"/>
        <v/>
      </c>
      <c r="G1001" s="101"/>
      <c r="H1001" s="39">
        <f t="shared" ca="1" si="454"/>
        <v>0</v>
      </c>
      <c r="J1001" s="332"/>
      <c r="K1001" s="37" t="str">
        <f t="shared" ca="1" si="464"/>
        <v/>
      </c>
      <c r="L1001" s="41" t="str">
        <f t="shared" ca="1" si="465"/>
        <v/>
      </c>
      <c r="M1001" s="39" t="str">
        <f t="shared" si="455"/>
        <v/>
      </c>
      <c r="N1001" s="39" t="str">
        <f t="shared" ca="1" si="475"/>
        <v/>
      </c>
      <c r="O1001" s="39">
        <f ca="1">ROUND(Q1000*$O$5/payments_per_year,2)</f>
        <v>0</v>
      </c>
      <c r="P1001" s="101"/>
      <c r="Q1001" s="39">
        <f t="shared" ca="1" si="476"/>
        <v>0</v>
      </c>
      <c r="R1001" s="332"/>
      <c r="S1001" s="37" t="str">
        <f t="shared" ca="1" si="466"/>
        <v/>
      </c>
      <c r="T1001" s="41" t="str">
        <f t="shared" ca="1" si="467"/>
        <v/>
      </c>
      <c r="U1001" s="39" t="str">
        <f t="shared" si="456"/>
        <v/>
      </c>
      <c r="V1001" s="39" t="str">
        <f t="shared" ca="1" si="477"/>
        <v/>
      </c>
      <c r="W1001" s="39">
        <f t="shared" ca="1" si="457"/>
        <v>0</v>
      </c>
      <c r="X1001" s="40"/>
      <c r="Y1001" s="39">
        <f t="shared" ca="1" si="478"/>
        <v>0</v>
      </c>
      <c r="Z1001" s="327"/>
      <c r="AA1001" s="37" t="str">
        <f t="shared" ca="1" si="468"/>
        <v/>
      </c>
      <c r="AB1001" s="41" t="str">
        <f t="shared" ca="1" si="469"/>
        <v/>
      </c>
      <c r="AC1001" s="39" t="str">
        <f t="shared" si="458"/>
        <v/>
      </c>
      <c r="AD1001" s="39" t="str">
        <f t="shared" ca="1" si="479"/>
        <v/>
      </c>
      <c r="AE1001" s="39" t="str">
        <f t="shared" ca="1" si="470"/>
        <v/>
      </c>
      <c r="AF1001" s="40"/>
      <c r="AG1001" s="39">
        <f t="shared" ca="1" si="480"/>
        <v>0</v>
      </c>
      <c r="AH1001" s="339"/>
      <c r="AI1001" s="37" t="str">
        <f t="shared" ca="1" si="471"/>
        <v/>
      </c>
      <c r="AJ1001" s="41" t="str">
        <f t="shared" ca="1" si="472"/>
        <v/>
      </c>
      <c r="AK1001" s="39" t="str">
        <f t="shared" si="459"/>
        <v/>
      </c>
      <c r="AL1001" s="39" t="str">
        <f t="shared" ca="1" si="481"/>
        <v/>
      </c>
      <c r="AM1001" s="39" t="str">
        <f t="shared" ca="1" si="473"/>
        <v/>
      </c>
      <c r="AN1001" s="40"/>
      <c r="AO1001" s="39">
        <f t="shared" ca="1" si="482"/>
        <v>0</v>
      </c>
      <c r="AP1001" s="339"/>
      <c r="AW1001" s="329"/>
      <c r="BI1001" s="329"/>
      <c r="BJ1001" s="329"/>
      <c r="BK1001" s="329"/>
      <c r="BL1001" s="329"/>
      <c r="BM1001" s="329"/>
      <c r="BN1001" s="329"/>
      <c r="BO1001" s="329"/>
      <c r="BP1001" s="329"/>
      <c r="BQ1001" s="329"/>
      <c r="BR1001" s="329"/>
      <c r="BS1001" s="329"/>
      <c r="BT1001" s="329"/>
      <c r="BU1001" s="329"/>
      <c r="BV1001" s="329"/>
      <c r="BW1001" s="325"/>
      <c r="BX1001" s="325"/>
      <c r="BY1001" s="325"/>
      <c r="BZ1001" s="325"/>
      <c r="CA1001" s="325"/>
      <c r="CB1001" s="325"/>
      <c r="CC1001" s="325"/>
      <c r="CD1001" s="325"/>
      <c r="CE1001" s="325"/>
      <c r="CF1001" s="325"/>
      <c r="CG1001" s="325"/>
      <c r="CH1001" s="325"/>
      <c r="CI1001" s="325"/>
      <c r="CJ1001" s="325"/>
      <c r="CK1001" s="325"/>
      <c r="CL1001" s="325"/>
      <c r="CM1001" s="325"/>
      <c r="CN1001" s="325"/>
      <c r="CO1001" s="325"/>
      <c r="CP1001" s="325"/>
      <c r="CQ1001" s="325"/>
      <c r="CR1001" s="325"/>
      <c r="CS1001" s="325"/>
      <c r="CT1001" s="325"/>
      <c r="CU1001" s="325"/>
      <c r="CV1001" s="325"/>
      <c r="CW1001" s="325"/>
      <c r="CX1001" s="325"/>
    </row>
    <row r="1002" spans="1:102" s="36" customFormat="1" ht="15" hidden="1" customHeight="1">
      <c r="A1002" s="329"/>
      <c r="B1002" s="37" t="str">
        <f t="shared" ca="1" si="460"/>
        <v/>
      </c>
      <c r="C1002" s="41" t="str">
        <f t="shared" ca="1" si="461"/>
        <v/>
      </c>
      <c r="D1002" s="39" t="str">
        <f t="shared" ca="1" si="462"/>
        <v/>
      </c>
      <c r="E1002" s="39" t="str">
        <f t="shared" ca="1" si="474"/>
        <v/>
      </c>
      <c r="F1002" s="39" t="str">
        <f t="shared" ca="1" si="463"/>
        <v/>
      </c>
      <c r="G1002" s="101"/>
      <c r="H1002" s="39">
        <f t="shared" ca="1" si="454"/>
        <v>0</v>
      </c>
      <c r="J1002" s="332"/>
      <c r="K1002" s="37" t="str">
        <f t="shared" ca="1" si="464"/>
        <v/>
      </c>
      <c r="L1002" s="41" t="str">
        <f t="shared" ca="1" si="465"/>
        <v/>
      </c>
      <c r="M1002" s="39" t="str">
        <f t="shared" si="455"/>
        <v/>
      </c>
      <c r="N1002" s="39" t="str">
        <f t="shared" ca="1" si="475"/>
        <v/>
      </c>
      <c r="O1002" s="39" t="str">
        <f ca="1">IF(L1002="","",ROUND(Q1001*$O$5/payments_per_year,2))</f>
        <v/>
      </c>
      <c r="P1002" s="101"/>
      <c r="Q1002" s="39">
        <f t="shared" ca="1" si="476"/>
        <v>0</v>
      </c>
      <c r="R1002" s="332"/>
      <c r="S1002" s="37" t="str">
        <f t="shared" ca="1" si="466"/>
        <v/>
      </c>
      <c r="T1002" s="41" t="str">
        <f t="shared" ca="1" si="467"/>
        <v/>
      </c>
      <c r="U1002" s="39" t="str">
        <f t="shared" si="456"/>
        <v/>
      </c>
      <c r="V1002" s="39" t="str">
        <f t="shared" ca="1" si="477"/>
        <v/>
      </c>
      <c r="W1002" s="39">
        <f t="shared" ca="1" si="457"/>
        <v>0</v>
      </c>
      <c r="X1002" s="40"/>
      <c r="Y1002" s="39">
        <f t="shared" ca="1" si="478"/>
        <v>0</v>
      </c>
      <c r="Z1002" s="327"/>
      <c r="AA1002" s="37" t="str">
        <f t="shared" ca="1" si="468"/>
        <v/>
      </c>
      <c r="AB1002" s="41" t="str">
        <f t="shared" ca="1" si="469"/>
        <v/>
      </c>
      <c r="AC1002" s="39" t="str">
        <f t="shared" si="458"/>
        <v/>
      </c>
      <c r="AD1002" s="39" t="str">
        <f t="shared" ca="1" si="479"/>
        <v/>
      </c>
      <c r="AE1002" s="39" t="str">
        <f t="shared" ca="1" si="470"/>
        <v/>
      </c>
      <c r="AF1002" s="40"/>
      <c r="AG1002" s="39">
        <f t="shared" ca="1" si="480"/>
        <v>0</v>
      </c>
      <c r="AH1002" s="339"/>
      <c r="AI1002" s="37" t="str">
        <f t="shared" ca="1" si="471"/>
        <v/>
      </c>
      <c r="AJ1002" s="41" t="str">
        <f t="shared" ca="1" si="472"/>
        <v/>
      </c>
      <c r="AK1002" s="39" t="str">
        <f t="shared" si="459"/>
        <v/>
      </c>
      <c r="AL1002" s="39" t="str">
        <f t="shared" ca="1" si="481"/>
        <v/>
      </c>
      <c r="AM1002" s="39" t="str">
        <f t="shared" ca="1" si="473"/>
        <v/>
      </c>
      <c r="AN1002" s="40"/>
      <c r="AO1002" s="39">
        <f t="shared" ca="1" si="482"/>
        <v>0</v>
      </c>
      <c r="AP1002" s="339"/>
      <c r="AW1002" s="329"/>
      <c r="BI1002" s="329"/>
      <c r="BJ1002" s="329"/>
      <c r="BK1002" s="329"/>
      <c r="BL1002" s="329"/>
      <c r="BM1002" s="329"/>
      <c r="BN1002" s="329"/>
      <c r="BO1002" s="329"/>
      <c r="BP1002" s="329"/>
      <c r="BQ1002" s="329"/>
      <c r="BR1002" s="329"/>
      <c r="BS1002" s="329"/>
      <c r="BT1002" s="329"/>
      <c r="BU1002" s="329"/>
      <c r="BV1002" s="329"/>
      <c r="BW1002" s="325"/>
      <c r="BX1002" s="325"/>
      <c r="BY1002" s="325"/>
      <c r="BZ1002" s="325"/>
      <c r="CA1002" s="325"/>
      <c r="CB1002" s="325"/>
      <c r="CC1002" s="325"/>
      <c r="CD1002" s="325"/>
      <c r="CE1002" s="325"/>
      <c r="CF1002" s="325"/>
      <c r="CG1002" s="325"/>
      <c r="CH1002" s="325"/>
      <c r="CI1002" s="325"/>
      <c r="CJ1002" s="325"/>
      <c r="CK1002" s="325"/>
      <c r="CL1002" s="325"/>
      <c r="CM1002" s="325"/>
      <c r="CN1002" s="325"/>
      <c r="CO1002" s="325"/>
      <c r="CP1002" s="325"/>
      <c r="CQ1002" s="325"/>
      <c r="CR1002" s="325"/>
      <c r="CS1002" s="325"/>
      <c r="CT1002" s="325"/>
      <c r="CU1002" s="325"/>
      <c r="CV1002" s="325"/>
      <c r="CW1002" s="325"/>
      <c r="CX1002" s="325"/>
    </row>
    <row r="1003" spans="1:102" s="36" customFormat="1" ht="15" hidden="1" customHeight="1">
      <c r="A1003" s="329"/>
      <c r="B1003" s="37" t="str">
        <f t="shared" ca="1" si="460"/>
        <v/>
      </c>
      <c r="C1003" s="41" t="str">
        <f t="shared" ca="1" si="461"/>
        <v/>
      </c>
      <c r="D1003" s="39" t="str">
        <f t="shared" ca="1" si="462"/>
        <v/>
      </c>
      <c r="E1003" s="39" t="str">
        <f t="shared" ca="1" si="474"/>
        <v/>
      </c>
      <c r="F1003" s="39" t="str">
        <f t="shared" ca="1" si="463"/>
        <v/>
      </c>
      <c r="G1003" s="101"/>
      <c r="H1003" s="39">
        <f t="shared" ca="1" si="454"/>
        <v>0</v>
      </c>
      <c r="J1003" s="332"/>
      <c r="K1003" s="37" t="str">
        <f t="shared" ca="1" si="464"/>
        <v/>
      </c>
      <c r="L1003" s="41" t="str">
        <f t="shared" ca="1" si="465"/>
        <v/>
      </c>
      <c r="M1003" s="39" t="str">
        <f t="shared" si="455"/>
        <v/>
      </c>
      <c r="N1003" s="39" t="str">
        <f t="shared" ca="1" si="475"/>
        <v/>
      </c>
      <c r="O1003" s="39">
        <f ca="1">ROUND(Q1002*$O$5/payments_per_year,2)</f>
        <v>0</v>
      </c>
      <c r="P1003" s="101"/>
      <c r="Q1003" s="39">
        <f t="shared" ca="1" si="476"/>
        <v>0</v>
      </c>
      <c r="R1003" s="332"/>
      <c r="S1003" s="37" t="str">
        <f t="shared" ca="1" si="466"/>
        <v/>
      </c>
      <c r="T1003" s="41" t="str">
        <f t="shared" ca="1" si="467"/>
        <v/>
      </c>
      <c r="U1003" s="39" t="str">
        <f t="shared" si="456"/>
        <v/>
      </c>
      <c r="V1003" s="39" t="str">
        <f t="shared" ca="1" si="477"/>
        <v/>
      </c>
      <c r="W1003" s="39">
        <f t="shared" ca="1" si="457"/>
        <v>0</v>
      </c>
      <c r="X1003" s="40"/>
      <c r="Y1003" s="39">
        <f t="shared" ca="1" si="478"/>
        <v>0</v>
      </c>
      <c r="Z1003" s="327"/>
      <c r="AA1003" s="37" t="str">
        <f t="shared" ca="1" si="468"/>
        <v/>
      </c>
      <c r="AB1003" s="41" t="str">
        <f t="shared" ca="1" si="469"/>
        <v/>
      </c>
      <c r="AC1003" s="39" t="str">
        <f t="shared" si="458"/>
        <v/>
      </c>
      <c r="AD1003" s="39" t="str">
        <f t="shared" ca="1" si="479"/>
        <v/>
      </c>
      <c r="AE1003" s="39" t="str">
        <f t="shared" ca="1" si="470"/>
        <v/>
      </c>
      <c r="AF1003" s="40"/>
      <c r="AG1003" s="39">
        <f t="shared" ca="1" si="480"/>
        <v>0</v>
      </c>
      <c r="AH1003" s="339"/>
      <c r="AI1003" s="37" t="str">
        <f t="shared" ca="1" si="471"/>
        <v/>
      </c>
      <c r="AJ1003" s="41" t="str">
        <f t="shared" ca="1" si="472"/>
        <v/>
      </c>
      <c r="AK1003" s="39" t="str">
        <f t="shared" si="459"/>
        <v/>
      </c>
      <c r="AL1003" s="39" t="str">
        <f t="shared" ca="1" si="481"/>
        <v/>
      </c>
      <c r="AM1003" s="39" t="str">
        <f t="shared" ca="1" si="473"/>
        <v/>
      </c>
      <c r="AN1003" s="40"/>
      <c r="AO1003" s="39">
        <f t="shared" ca="1" si="482"/>
        <v>0</v>
      </c>
      <c r="AP1003" s="339"/>
      <c r="AW1003" s="329"/>
      <c r="BI1003" s="329"/>
      <c r="BJ1003" s="329"/>
      <c r="BK1003" s="329"/>
      <c r="BL1003" s="329"/>
      <c r="BM1003" s="329"/>
      <c r="BN1003" s="329"/>
      <c r="BO1003" s="329"/>
      <c r="BP1003" s="329"/>
      <c r="BQ1003" s="329"/>
      <c r="BR1003" s="329"/>
      <c r="BS1003" s="329"/>
      <c r="BT1003" s="329"/>
      <c r="BU1003" s="329"/>
      <c r="BV1003" s="329"/>
      <c r="BW1003" s="325"/>
      <c r="BX1003" s="325"/>
      <c r="BY1003" s="325"/>
      <c r="BZ1003" s="325"/>
      <c r="CA1003" s="325"/>
      <c r="CB1003" s="325"/>
      <c r="CC1003" s="325"/>
      <c r="CD1003" s="325"/>
      <c r="CE1003" s="325"/>
      <c r="CF1003" s="325"/>
      <c r="CG1003" s="325"/>
      <c r="CH1003" s="325"/>
      <c r="CI1003" s="325"/>
      <c r="CJ1003" s="325"/>
      <c r="CK1003" s="325"/>
      <c r="CL1003" s="325"/>
      <c r="CM1003" s="325"/>
      <c r="CN1003" s="325"/>
      <c r="CO1003" s="325"/>
      <c r="CP1003" s="325"/>
      <c r="CQ1003" s="325"/>
      <c r="CR1003" s="325"/>
      <c r="CS1003" s="325"/>
      <c r="CT1003" s="325"/>
      <c r="CU1003" s="325"/>
      <c r="CV1003" s="325"/>
      <c r="CW1003" s="325"/>
      <c r="CX1003" s="325"/>
    </row>
    <row r="1004" spans="1:102" s="36" customFormat="1" ht="15" hidden="1" customHeight="1">
      <c r="A1004" s="329"/>
      <c r="B1004" s="37" t="str">
        <f t="shared" ca="1" si="460"/>
        <v/>
      </c>
      <c r="C1004" s="41" t="str">
        <f t="shared" ca="1" si="461"/>
        <v/>
      </c>
      <c r="D1004" s="39" t="str">
        <f t="shared" ca="1" si="462"/>
        <v/>
      </c>
      <c r="E1004" s="39" t="str">
        <f t="shared" ca="1" si="474"/>
        <v/>
      </c>
      <c r="F1004" s="39" t="str">
        <f t="shared" ca="1" si="463"/>
        <v/>
      </c>
      <c r="G1004" s="101"/>
      <c r="H1004" s="39">
        <f t="shared" ca="1" si="454"/>
        <v>0</v>
      </c>
      <c r="J1004" s="332"/>
      <c r="K1004" s="37" t="str">
        <f t="shared" ca="1" si="464"/>
        <v/>
      </c>
      <c r="L1004" s="41" t="str">
        <f t="shared" ca="1" si="465"/>
        <v/>
      </c>
      <c r="M1004" s="39" t="str">
        <f t="shared" si="455"/>
        <v/>
      </c>
      <c r="N1004" s="39" t="str">
        <f t="shared" ca="1" si="475"/>
        <v/>
      </c>
      <c r="O1004" s="39" t="str">
        <f ca="1">IF(L1004="","",ROUND(Q1003*$O$5/payments_per_year,2))</f>
        <v/>
      </c>
      <c r="P1004" s="101"/>
      <c r="Q1004" s="39">
        <f t="shared" ca="1" si="476"/>
        <v>0</v>
      </c>
      <c r="R1004" s="332"/>
      <c r="S1004" s="37" t="str">
        <f t="shared" ca="1" si="466"/>
        <v/>
      </c>
      <c r="T1004" s="41" t="str">
        <f t="shared" ca="1" si="467"/>
        <v/>
      </c>
      <c r="U1004" s="39" t="str">
        <f t="shared" si="456"/>
        <v/>
      </c>
      <c r="V1004" s="39" t="str">
        <f t="shared" ca="1" si="477"/>
        <v/>
      </c>
      <c r="W1004" s="39">
        <f t="shared" ca="1" si="457"/>
        <v>0</v>
      </c>
      <c r="X1004" s="40"/>
      <c r="Y1004" s="39">
        <f t="shared" ca="1" si="478"/>
        <v>0</v>
      </c>
      <c r="Z1004" s="327"/>
      <c r="AA1004" s="37" t="str">
        <f t="shared" ca="1" si="468"/>
        <v/>
      </c>
      <c r="AB1004" s="41" t="str">
        <f t="shared" ca="1" si="469"/>
        <v/>
      </c>
      <c r="AC1004" s="39" t="str">
        <f t="shared" si="458"/>
        <v/>
      </c>
      <c r="AD1004" s="39" t="str">
        <f t="shared" ca="1" si="479"/>
        <v/>
      </c>
      <c r="AE1004" s="39" t="str">
        <f t="shared" ca="1" si="470"/>
        <v/>
      </c>
      <c r="AF1004" s="40"/>
      <c r="AG1004" s="39">
        <f t="shared" ca="1" si="480"/>
        <v>0</v>
      </c>
      <c r="AH1004" s="339"/>
      <c r="AI1004" s="37" t="str">
        <f t="shared" ca="1" si="471"/>
        <v/>
      </c>
      <c r="AJ1004" s="41" t="str">
        <f t="shared" ca="1" si="472"/>
        <v/>
      </c>
      <c r="AK1004" s="39" t="str">
        <f t="shared" si="459"/>
        <v/>
      </c>
      <c r="AL1004" s="39" t="str">
        <f t="shared" ca="1" si="481"/>
        <v/>
      </c>
      <c r="AM1004" s="39" t="str">
        <f t="shared" ca="1" si="473"/>
        <v/>
      </c>
      <c r="AN1004" s="40"/>
      <c r="AO1004" s="39">
        <f t="shared" ca="1" si="482"/>
        <v>0</v>
      </c>
      <c r="AP1004" s="339"/>
      <c r="AW1004" s="329"/>
      <c r="BI1004" s="329"/>
      <c r="BJ1004" s="329"/>
      <c r="BK1004" s="329"/>
      <c r="BL1004" s="329"/>
      <c r="BM1004" s="329"/>
      <c r="BN1004" s="329"/>
      <c r="BO1004" s="329"/>
      <c r="BP1004" s="329"/>
      <c r="BQ1004" s="329"/>
      <c r="BR1004" s="329"/>
      <c r="BS1004" s="329"/>
      <c r="BT1004" s="329"/>
      <c r="BU1004" s="329"/>
      <c r="BV1004" s="329"/>
      <c r="BW1004" s="325"/>
      <c r="BX1004" s="325"/>
      <c r="BY1004" s="325"/>
      <c r="BZ1004" s="325"/>
      <c r="CA1004" s="325"/>
      <c r="CB1004" s="325"/>
      <c r="CC1004" s="325"/>
      <c r="CD1004" s="325"/>
      <c r="CE1004" s="325"/>
      <c r="CF1004" s="325"/>
      <c r="CG1004" s="325"/>
      <c r="CH1004" s="325"/>
      <c r="CI1004" s="325"/>
      <c r="CJ1004" s="325"/>
      <c r="CK1004" s="325"/>
      <c r="CL1004" s="325"/>
      <c r="CM1004" s="325"/>
      <c r="CN1004" s="325"/>
      <c r="CO1004" s="325"/>
      <c r="CP1004" s="325"/>
      <c r="CQ1004" s="325"/>
      <c r="CR1004" s="325"/>
      <c r="CS1004" s="325"/>
      <c r="CT1004" s="325"/>
      <c r="CU1004" s="325"/>
      <c r="CV1004" s="325"/>
      <c r="CW1004" s="325"/>
      <c r="CX1004" s="325"/>
    </row>
    <row r="1005" spans="1:102" s="36" customFormat="1" ht="15" hidden="1" customHeight="1">
      <c r="A1005" s="329"/>
      <c r="B1005" s="37" t="str">
        <f t="shared" ca="1" si="460"/>
        <v/>
      </c>
      <c r="C1005" s="41" t="str">
        <f t="shared" ca="1" si="461"/>
        <v/>
      </c>
      <c r="D1005" s="39" t="str">
        <f t="shared" ca="1" si="462"/>
        <v/>
      </c>
      <c r="E1005" s="39" t="str">
        <f t="shared" ca="1" si="474"/>
        <v/>
      </c>
      <c r="F1005" s="39" t="str">
        <f t="shared" ca="1" si="463"/>
        <v/>
      </c>
      <c r="G1005" s="101"/>
      <c r="H1005" s="39">
        <f t="shared" ca="1" si="454"/>
        <v>0</v>
      </c>
      <c r="J1005" s="332"/>
      <c r="K1005" s="37" t="str">
        <f t="shared" ca="1" si="464"/>
        <v/>
      </c>
      <c r="L1005" s="41" t="str">
        <f t="shared" ca="1" si="465"/>
        <v/>
      </c>
      <c r="M1005" s="39" t="str">
        <f t="shared" si="455"/>
        <v/>
      </c>
      <c r="N1005" s="39" t="str">
        <f t="shared" ca="1" si="475"/>
        <v/>
      </c>
      <c r="O1005" s="39">
        <f ca="1">ROUND(Q1004*$O$5/payments_per_year,2)</f>
        <v>0</v>
      </c>
      <c r="P1005" s="101"/>
      <c r="Q1005" s="39">
        <f t="shared" ca="1" si="476"/>
        <v>0</v>
      </c>
      <c r="R1005" s="332"/>
      <c r="S1005" s="37" t="str">
        <f t="shared" ca="1" si="466"/>
        <v/>
      </c>
      <c r="T1005" s="41" t="str">
        <f t="shared" ca="1" si="467"/>
        <v/>
      </c>
      <c r="U1005" s="39" t="str">
        <f t="shared" si="456"/>
        <v/>
      </c>
      <c r="V1005" s="39" t="str">
        <f t="shared" ca="1" si="477"/>
        <v/>
      </c>
      <c r="W1005" s="39">
        <f t="shared" ca="1" si="457"/>
        <v>0</v>
      </c>
      <c r="X1005" s="40"/>
      <c r="Y1005" s="39">
        <f t="shared" ca="1" si="478"/>
        <v>0</v>
      </c>
      <c r="Z1005" s="327"/>
      <c r="AA1005" s="37" t="str">
        <f t="shared" ca="1" si="468"/>
        <v/>
      </c>
      <c r="AB1005" s="41" t="str">
        <f t="shared" ca="1" si="469"/>
        <v/>
      </c>
      <c r="AC1005" s="39" t="str">
        <f t="shared" si="458"/>
        <v/>
      </c>
      <c r="AD1005" s="39" t="str">
        <f t="shared" ca="1" si="479"/>
        <v/>
      </c>
      <c r="AE1005" s="39" t="str">
        <f t="shared" ca="1" si="470"/>
        <v/>
      </c>
      <c r="AF1005" s="40"/>
      <c r="AG1005" s="39">
        <f t="shared" ca="1" si="480"/>
        <v>0</v>
      </c>
      <c r="AH1005" s="339"/>
      <c r="AI1005" s="37" t="str">
        <f t="shared" ca="1" si="471"/>
        <v/>
      </c>
      <c r="AJ1005" s="41" t="str">
        <f t="shared" ca="1" si="472"/>
        <v/>
      </c>
      <c r="AK1005" s="39" t="str">
        <f t="shared" si="459"/>
        <v/>
      </c>
      <c r="AL1005" s="39" t="str">
        <f t="shared" ca="1" si="481"/>
        <v/>
      </c>
      <c r="AM1005" s="39" t="str">
        <f t="shared" ca="1" si="473"/>
        <v/>
      </c>
      <c r="AN1005" s="40"/>
      <c r="AO1005" s="39">
        <f t="shared" ca="1" si="482"/>
        <v>0</v>
      </c>
      <c r="AP1005" s="339"/>
      <c r="AW1005" s="329"/>
      <c r="BI1005" s="329"/>
      <c r="BJ1005" s="329"/>
      <c r="BK1005" s="329"/>
      <c r="BL1005" s="329"/>
      <c r="BM1005" s="329"/>
      <c r="BN1005" s="329"/>
      <c r="BO1005" s="329"/>
      <c r="BP1005" s="329"/>
      <c r="BQ1005" s="329"/>
      <c r="BR1005" s="329"/>
      <c r="BS1005" s="329"/>
      <c r="BT1005" s="329"/>
      <c r="BU1005" s="329"/>
      <c r="BV1005" s="329"/>
      <c r="BW1005" s="325"/>
      <c r="BX1005" s="325"/>
      <c r="BY1005" s="325"/>
      <c r="BZ1005" s="325"/>
      <c r="CA1005" s="325"/>
      <c r="CB1005" s="325"/>
      <c r="CC1005" s="325"/>
      <c r="CD1005" s="325"/>
      <c r="CE1005" s="325"/>
      <c r="CF1005" s="325"/>
      <c r="CG1005" s="325"/>
      <c r="CH1005" s="325"/>
      <c r="CI1005" s="325"/>
      <c r="CJ1005" s="325"/>
      <c r="CK1005" s="325"/>
      <c r="CL1005" s="325"/>
      <c r="CM1005" s="325"/>
      <c r="CN1005" s="325"/>
      <c r="CO1005" s="325"/>
      <c r="CP1005" s="325"/>
      <c r="CQ1005" s="325"/>
      <c r="CR1005" s="325"/>
      <c r="CS1005" s="325"/>
      <c r="CT1005" s="325"/>
      <c r="CU1005" s="325"/>
      <c r="CV1005" s="325"/>
      <c r="CW1005" s="325"/>
      <c r="CX1005" s="325"/>
    </row>
    <row r="1006" spans="1:102" s="36" customFormat="1" ht="15" hidden="1" customHeight="1">
      <c r="A1006" s="329"/>
      <c r="B1006" s="37" t="str">
        <f t="shared" ca="1" si="460"/>
        <v/>
      </c>
      <c r="C1006" s="41" t="str">
        <f t="shared" ca="1" si="461"/>
        <v/>
      </c>
      <c r="D1006" s="39" t="str">
        <f t="shared" ca="1" si="462"/>
        <v/>
      </c>
      <c r="E1006" s="39" t="str">
        <f t="shared" ca="1" si="474"/>
        <v/>
      </c>
      <c r="F1006" s="39" t="str">
        <f t="shared" ca="1" si="463"/>
        <v/>
      </c>
      <c r="G1006" s="101"/>
      <c r="H1006" s="39">
        <f t="shared" ca="1" si="454"/>
        <v>0</v>
      </c>
      <c r="J1006" s="332"/>
      <c r="K1006" s="37" t="str">
        <f t="shared" ca="1" si="464"/>
        <v/>
      </c>
      <c r="L1006" s="41" t="str">
        <f t="shared" ca="1" si="465"/>
        <v/>
      </c>
      <c r="M1006" s="39" t="str">
        <f t="shared" si="455"/>
        <v/>
      </c>
      <c r="N1006" s="39" t="str">
        <f t="shared" ca="1" si="475"/>
        <v/>
      </c>
      <c r="O1006" s="39" t="str">
        <f ca="1">IF(L1006="","",ROUND(Q1005*$O$5/payments_per_year,2))</f>
        <v/>
      </c>
      <c r="P1006" s="101"/>
      <c r="Q1006" s="39">
        <f t="shared" ca="1" si="476"/>
        <v>0</v>
      </c>
      <c r="R1006" s="332"/>
      <c r="S1006" s="37" t="str">
        <f t="shared" ca="1" si="466"/>
        <v/>
      </c>
      <c r="T1006" s="41" t="str">
        <f t="shared" ca="1" si="467"/>
        <v/>
      </c>
      <c r="U1006" s="39" t="str">
        <f t="shared" si="456"/>
        <v/>
      </c>
      <c r="V1006" s="39" t="str">
        <f t="shared" ca="1" si="477"/>
        <v/>
      </c>
      <c r="W1006" s="39">
        <f t="shared" ca="1" si="457"/>
        <v>0</v>
      </c>
      <c r="X1006" s="40"/>
      <c r="Y1006" s="39">
        <f t="shared" ca="1" si="478"/>
        <v>0</v>
      </c>
      <c r="Z1006" s="327"/>
      <c r="AA1006" s="37" t="str">
        <f t="shared" ca="1" si="468"/>
        <v/>
      </c>
      <c r="AB1006" s="41" t="str">
        <f t="shared" ca="1" si="469"/>
        <v/>
      </c>
      <c r="AC1006" s="39" t="str">
        <f t="shared" si="458"/>
        <v/>
      </c>
      <c r="AD1006" s="39" t="str">
        <f t="shared" ca="1" si="479"/>
        <v/>
      </c>
      <c r="AE1006" s="39" t="str">
        <f t="shared" ca="1" si="470"/>
        <v/>
      </c>
      <c r="AF1006" s="40"/>
      <c r="AG1006" s="39">
        <f t="shared" ca="1" si="480"/>
        <v>0</v>
      </c>
      <c r="AH1006" s="339"/>
      <c r="AI1006" s="37" t="str">
        <f t="shared" ca="1" si="471"/>
        <v/>
      </c>
      <c r="AJ1006" s="41" t="str">
        <f t="shared" ca="1" si="472"/>
        <v/>
      </c>
      <c r="AK1006" s="39" t="str">
        <f t="shared" si="459"/>
        <v/>
      </c>
      <c r="AL1006" s="39" t="str">
        <f t="shared" ca="1" si="481"/>
        <v/>
      </c>
      <c r="AM1006" s="39" t="str">
        <f t="shared" ca="1" si="473"/>
        <v/>
      </c>
      <c r="AN1006" s="40"/>
      <c r="AO1006" s="39">
        <f t="shared" ca="1" si="482"/>
        <v>0</v>
      </c>
      <c r="AP1006" s="339"/>
      <c r="AW1006" s="329"/>
      <c r="BI1006" s="329"/>
      <c r="BJ1006" s="329"/>
      <c r="BK1006" s="329"/>
      <c r="BL1006" s="329"/>
      <c r="BM1006" s="329"/>
      <c r="BN1006" s="329"/>
      <c r="BO1006" s="329"/>
      <c r="BP1006" s="329"/>
      <c r="BQ1006" s="329"/>
      <c r="BR1006" s="329"/>
      <c r="BS1006" s="329"/>
      <c r="BT1006" s="329"/>
      <c r="BU1006" s="329"/>
      <c r="BV1006" s="329"/>
      <c r="BW1006" s="325"/>
      <c r="BX1006" s="325"/>
      <c r="BY1006" s="325"/>
      <c r="BZ1006" s="325"/>
      <c r="CA1006" s="325"/>
      <c r="CB1006" s="325"/>
      <c r="CC1006" s="325"/>
      <c r="CD1006" s="325"/>
      <c r="CE1006" s="325"/>
      <c r="CF1006" s="325"/>
      <c r="CG1006" s="325"/>
      <c r="CH1006" s="325"/>
      <c r="CI1006" s="325"/>
      <c r="CJ1006" s="325"/>
      <c r="CK1006" s="325"/>
      <c r="CL1006" s="325"/>
      <c r="CM1006" s="325"/>
      <c r="CN1006" s="325"/>
      <c r="CO1006" s="325"/>
      <c r="CP1006" s="325"/>
      <c r="CQ1006" s="325"/>
      <c r="CR1006" s="325"/>
      <c r="CS1006" s="325"/>
      <c r="CT1006" s="325"/>
      <c r="CU1006" s="325"/>
      <c r="CV1006" s="325"/>
      <c r="CW1006" s="325"/>
      <c r="CX1006" s="325"/>
    </row>
    <row r="1007" spans="1:102" s="36" customFormat="1" ht="15" hidden="1" customHeight="1">
      <c r="A1007" s="329"/>
      <c r="B1007" s="37" t="str">
        <f t="shared" ca="1" si="460"/>
        <v/>
      </c>
      <c r="C1007" s="41" t="str">
        <f t="shared" ca="1" si="461"/>
        <v/>
      </c>
      <c r="D1007" s="39" t="str">
        <f t="shared" ca="1" si="462"/>
        <v/>
      </c>
      <c r="E1007" s="39" t="str">
        <f t="shared" ca="1" si="474"/>
        <v/>
      </c>
      <c r="F1007" s="39" t="str">
        <f t="shared" ca="1" si="463"/>
        <v/>
      </c>
      <c r="G1007" s="101"/>
      <c r="H1007" s="39">
        <f t="shared" ca="1" si="454"/>
        <v>0</v>
      </c>
      <c r="J1007" s="332"/>
      <c r="K1007" s="37" t="str">
        <f t="shared" ca="1" si="464"/>
        <v/>
      </c>
      <c r="L1007" s="41" t="str">
        <f t="shared" ca="1" si="465"/>
        <v/>
      </c>
      <c r="M1007" s="39" t="str">
        <f t="shared" si="455"/>
        <v/>
      </c>
      <c r="N1007" s="39" t="str">
        <f t="shared" ca="1" si="475"/>
        <v/>
      </c>
      <c r="O1007" s="39">
        <f ca="1">ROUND(Q1006*$O$5/payments_per_year,2)</f>
        <v>0</v>
      </c>
      <c r="P1007" s="101"/>
      <c r="Q1007" s="39">
        <f t="shared" ca="1" si="476"/>
        <v>0</v>
      </c>
      <c r="R1007" s="332"/>
      <c r="S1007" s="37" t="str">
        <f t="shared" ca="1" si="466"/>
        <v/>
      </c>
      <c r="T1007" s="41" t="str">
        <f t="shared" ca="1" si="467"/>
        <v/>
      </c>
      <c r="U1007" s="39" t="str">
        <f t="shared" si="456"/>
        <v/>
      </c>
      <c r="V1007" s="39" t="str">
        <f t="shared" ca="1" si="477"/>
        <v/>
      </c>
      <c r="W1007" s="39">
        <f t="shared" ca="1" si="457"/>
        <v>0</v>
      </c>
      <c r="X1007" s="40"/>
      <c r="Y1007" s="39">
        <f t="shared" ca="1" si="478"/>
        <v>0</v>
      </c>
      <c r="Z1007" s="327"/>
      <c r="AA1007" s="37" t="str">
        <f t="shared" ca="1" si="468"/>
        <v/>
      </c>
      <c r="AB1007" s="41" t="str">
        <f t="shared" ca="1" si="469"/>
        <v/>
      </c>
      <c r="AC1007" s="39" t="str">
        <f t="shared" si="458"/>
        <v/>
      </c>
      <c r="AD1007" s="39" t="str">
        <f t="shared" ca="1" si="479"/>
        <v/>
      </c>
      <c r="AE1007" s="39" t="str">
        <f t="shared" ca="1" si="470"/>
        <v/>
      </c>
      <c r="AF1007" s="40"/>
      <c r="AG1007" s="39">
        <f t="shared" ca="1" si="480"/>
        <v>0</v>
      </c>
      <c r="AH1007" s="339"/>
      <c r="AI1007" s="37" t="str">
        <f t="shared" ca="1" si="471"/>
        <v/>
      </c>
      <c r="AJ1007" s="41" t="str">
        <f t="shared" ca="1" si="472"/>
        <v/>
      </c>
      <c r="AK1007" s="39" t="str">
        <f t="shared" si="459"/>
        <v/>
      </c>
      <c r="AL1007" s="39" t="str">
        <f t="shared" ca="1" si="481"/>
        <v/>
      </c>
      <c r="AM1007" s="39" t="str">
        <f t="shared" ca="1" si="473"/>
        <v/>
      </c>
      <c r="AN1007" s="40"/>
      <c r="AO1007" s="39">
        <f t="shared" ca="1" si="482"/>
        <v>0</v>
      </c>
      <c r="AP1007" s="339"/>
      <c r="AW1007" s="329"/>
      <c r="BI1007" s="329"/>
      <c r="BJ1007" s="329"/>
      <c r="BK1007" s="329"/>
      <c r="BL1007" s="329"/>
      <c r="BM1007" s="329"/>
      <c r="BN1007" s="329"/>
      <c r="BO1007" s="329"/>
      <c r="BP1007" s="329"/>
      <c r="BQ1007" s="329"/>
      <c r="BR1007" s="329"/>
      <c r="BS1007" s="329"/>
      <c r="BT1007" s="329"/>
      <c r="BU1007" s="329"/>
      <c r="BV1007" s="329"/>
      <c r="BW1007" s="325"/>
      <c r="BX1007" s="325"/>
      <c r="BY1007" s="325"/>
      <c r="BZ1007" s="325"/>
      <c r="CA1007" s="325"/>
      <c r="CB1007" s="325"/>
      <c r="CC1007" s="325"/>
      <c r="CD1007" s="325"/>
      <c r="CE1007" s="325"/>
      <c r="CF1007" s="325"/>
      <c r="CG1007" s="325"/>
      <c r="CH1007" s="325"/>
      <c r="CI1007" s="325"/>
      <c r="CJ1007" s="325"/>
      <c r="CK1007" s="325"/>
      <c r="CL1007" s="325"/>
      <c r="CM1007" s="325"/>
      <c r="CN1007" s="325"/>
      <c r="CO1007" s="325"/>
      <c r="CP1007" s="325"/>
      <c r="CQ1007" s="325"/>
      <c r="CR1007" s="325"/>
      <c r="CS1007" s="325"/>
      <c r="CT1007" s="325"/>
      <c r="CU1007" s="325"/>
      <c r="CV1007" s="325"/>
      <c r="CW1007" s="325"/>
      <c r="CX1007" s="325"/>
    </row>
    <row r="1008" spans="1:102" s="36" customFormat="1" ht="15" hidden="1" customHeight="1">
      <c r="A1008" s="329"/>
      <c r="B1008" s="37" t="str">
        <f t="shared" ca="1" si="460"/>
        <v/>
      </c>
      <c r="C1008" s="41" t="str">
        <f t="shared" ca="1" si="461"/>
        <v/>
      </c>
      <c r="D1008" s="39" t="str">
        <f t="shared" ca="1" si="462"/>
        <v/>
      </c>
      <c r="E1008" s="39" t="str">
        <f t="shared" ca="1" si="474"/>
        <v/>
      </c>
      <c r="F1008" s="39" t="str">
        <f t="shared" ca="1" si="463"/>
        <v/>
      </c>
      <c r="G1008" s="101"/>
      <c r="H1008" s="39">
        <f t="shared" ca="1" si="454"/>
        <v>0</v>
      </c>
      <c r="J1008" s="332"/>
      <c r="K1008" s="37" t="str">
        <f t="shared" ca="1" si="464"/>
        <v/>
      </c>
      <c r="L1008" s="41" t="str">
        <f t="shared" ca="1" si="465"/>
        <v/>
      </c>
      <c r="M1008" s="39" t="str">
        <f t="shared" si="455"/>
        <v/>
      </c>
      <c r="N1008" s="39" t="str">
        <f t="shared" ca="1" si="475"/>
        <v/>
      </c>
      <c r="O1008" s="39" t="str">
        <f ca="1">IF(L1008="","",ROUND(Q1007*$O$5/payments_per_year,2))</f>
        <v/>
      </c>
      <c r="P1008" s="101"/>
      <c r="Q1008" s="39">
        <f t="shared" ca="1" si="476"/>
        <v>0</v>
      </c>
      <c r="R1008" s="332"/>
      <c r="S1008" s="37" t="str">
        <f t="shared" ca="1" si="466"/>
        <v/>
      </c>
      <c r="T1008" s="41" t="str">
        <f t="shared" ca="1" si="467"/>
        <v/>
      </c>
      <c r="U1008" s="39" t="str">
        <f t="shared" si="456"/>
        <v/>
      </c>
      <c r="V1008" s="39" t="str">
        <f t="shared" ca="1" si="477"/>
        <v/>
      </c>
      <c r="W1008" s="39">
        <f t="shared" ca="1" si="457"/>
        <v>0</v>
      </c>
      <c r="X1008" s="40"/>
      <c r="Y1008" s="39">
        <f t="shared" ca="1" si="478"/>
        <v>0</v>
      </c>
      <c r="Z1008" s="327"/>
      <c r="AA1008" s="37" t="str">
        <f t="shared" ca="1" si="468"/>
        <v/>
      </c>
      <c r="AB1008" s="41" t="str">
        <f t="shared" ca="1" si="469"/>
        <v/>
      </c>
      <c r="AC1008" s="39" t="str">
        <f t="shared" si="458"/>
        <v/>
      </c>
      <c r="AD1008" s="39" t="str">
        <f t="shared" ca="1" si="479"/>
        <v/>
      </c>
      <c r="AE1008" s="39" t="str">
        <f t="shared" ca="1" si="470"/>
        <v/>
      </c>
      <c r="AF1008" s="40"/>
      <c r="AG1008" s="39">
        <f t="shared" ca="1" si="480"/>
        <v>0</v>
      </c>
      <c r="AH1008" s="339"/>
      <c r="AI1008" s="37" t="str">
        <f t="shared" ca="1" si="471"/>
        <v/>
      </c>
      <c r="AJ1008" s="41" t="str">
        <f t="shared" ca="1" si="472"/>
        <v/>
      </c>
      <c r="AK1008" s="39" t="str">
        <f t="shared" si="459"/>
        <v/>
      </c>
      <c r="AL1008" s="39" t="str">
        <f t="shared" ca="1" si="481"/>
        <v/>
      </c>
      <c r="AM1008" s="39" t="str">
        <f t="shared" ca="1" si="473"/>
        <v/>
      </c>
      <c r="AN1008" s="40"/>
      <c r="AO1008" s="39">
        <f t="shared" ca="1" si="482"/>
        <v>0</v>
      </c>
      <c r="AP1008" s="339"/>
      <c r="AW1008" s="329"/>
      <c r="BI1008" s="329"/>
      <c r="BJ1008" s="329"/>
      <c r="BK1008" s="329"/>
      <c r="BL1008" s="329"/>
      <c r="BM1008" s="329"/>
      <c r="BN1008" s="329"/>
      <c r="BO1008" s="329"/>
      <c r="BP1008" s="329"/>
      <c r="BQ1008" s="329"/>
      <c r="BR1008" s="329"/>
      <c r="BS1008" s="329"/>
      <c r="BT1008" s="329"/>
      <c r="BU1008" s="329"/>
      <c r="BV1008" s="329"/>
      <c r="BW1008" s="325"/>
      <c r="BX1008" s="325"/>
      <c r="BY1008" s="325"/>
      <c r="BZ1008" s="325"/>
      <c r="CA1008" s="325"/>
      <c r="CB1008" s="325"/>
      <c r="CC1008" s="325"/>
      <c r="CD1008" s="325"/>
      <c r="CE1008" s="325"/>
      <c r="CF1008" s="325"/>
      <c r="CG1008" s="325"/>
      <c r="CH1008" s="325"/>
      <c r="CI1008" s="325"/>
      <c r="CJ1008" s="325"/>
      <c r="CK1008" s="325"/>
      <c r="CL1008" s="325"/>
      <c r="CM1008" s="325"/>
      <c r="CN1008" s="325"/>
      <c r="CO1008" s="325"/>
      <c r="CP1008" s="325"/>
      <c r="CQ1008" s="325"/>
      <c r="CR1008" s="325"/>
      <c r="CS1008" s="325"/>
      <c r="CT1008" s="325"/>
      <c r="CU1008" s="325"/>
      <c r="CV1008" s="325"/>
      <c r="CW1008" s="325"/>
      <c r="CX1008" s="325"/>
    </row>
    <row r="1009" spans="1:102" s="36" customFormat="1" ht="15" hidden="1" customHeight="1">
      <c r="A1009" s="329"/>
      <c r="B1009" s="37" t="str">
        <f t="shared" ca="1" si="460"/>
        <v/>
      </c>
      <c r="C1009" s="41" t="str">
        <f t="shared" ca="1" si="461"/>
        <v/>
      </c>
      <c r="D1009" s="39" t="str">
        <f t="shared" ca="1" si="462"/>
        <v/>
      </c>
      <c r="E1009" s="39" t="str">
        <f t="shared" ca="1" si="474"/>
        <v/>
      </c>
      <c r="F1009" s="39" t="str">
        <f t="shared" ca="1" si="463"/>
        <v/>
      </c>
      <c r="G1009" s="101"/>
      <c r="H1009" s="39">
        <f t="shared" ca="1" si="454"/>
        <v>0</v>
      </c>
      <c r="J1009" s="332"/>
      <c r="K1009" s="37" t="str">
        <f t="shared" ca="1" si="464"/>
        <v/>
      </c>
      <c r="L1009" s="41" t="str">
        <f t="shared" ca="1" si="465"/>
        <v/>
      </c>
      <c r="M1009" s="39" t="str">
        <f t="shared" si="455"/>
        <v/>
      </c>
      <c r="N1009" s="39" t="str">
        <f t="shared" ca="1" si="475"/>
        <v/>
      </c>
      <c r="O1009" s="39">
        <f ca="1">ROUND(Q1008*$O$5/payments_per_year,2)</f>
        <v>0</v>
      </c>
      <c r="P1009" s="101"/>
      <c r="Q1009" s="39">
        <f t="shared" ca="1" si="476"/>
        <v>0</v>
      </c>
      <c r="R1009" s="332"/>
      <c r="S1009" s="37" t="str">
        <f t="shared" ca="1" si="466"/>
        <v/>
      </c>
      <c r="T1009" s="41" t="str">
        <f t="shared" ca="1" si="467"/>
        <v/>
      </c>
      <c r="U1009" s="39" t="str">
        <f t="shared" si="456"/>
        <v/>
      </c>
      <c r="V1009" s="39" t="str">
        <f t="shared" ca="1" si="477"/>
        <v/>
      </c>
      <c r="W1009" s="39">
        <f t="shared" ca="1" si="457"/>
        <v>0</v>
      </c>
      <c r="X1009" s="40"/>
      <c r="Y1009" s="39">
        <f t="shared" ca="1" si="478"/>
        <v>0</v>
      </c>
      <c r="Z1009" s="327"/>
      <c r="AA1009" s="37" t="str">
        <f t="shared" ca="1" si="468"/>
        <v/>
      </c>
      <c r="AB1009" s="41" t="str">
        <f t="shared" ca="1" si="469"/>
        <v/>
      </c>
      <c r="AC1009" s="39" t="str">
        <f t="shared" si="458"/>
        <v/>
      </c>
      <c r="AD1009" s="39" t="str">
        <f t="shared" ca="1" si="479"/>
        <v/>
      </c>
      <c r="AE1009" s="39" t="str">
        <f t="shared" ca="1" si="470"/>
        <v/>
      </c>
      <c r="AF1009" s="40"/>
      <c r="AG1009" s="39">
        <f t="shared" ca="1" si="480"/>
        <v>0</v>
      </c>
      <c r="AH1009" s="339"/>
      <c r="AI1009" s="37" t="str">
        <f t="shared" ca="1" si="471"/>
        <v/>
      </c>
      <c r="AJ1009" s="41" t="str">
        <f t="shared" ca="1" si="472"/>
        <v/>
      </c>
      <c r="AK1009" s="39" t="str">
        <f t="shared" si="459"/>
        <v/>
      </c>
      <c r="AL1009" s="39" t="str">
        <f t="shared" ca="1" si="481"/>
        <v/>
      </c>
      <c r="AM1009" s="39" t="str">
        <f t="shared" ca="1" si="473"/>
        <v/>
      </c>
      <c r="AN1009" s="40"/>
      <c r="AO1009" s="39">
        <f t="shared" ca="1" si="482"/>
        <v>0</v>
      </c>
      <c r="AP1009" s="339"/>
      <c r="AW1009" s="329"/>
      <c r="BI1009" s="329"/>
      <c r="BJ1009" s="329"/>
      <c r="BK1009" s="329"/>
      <c r="BL1009" s="329"/>
      <c r="BM1009" s="329"/>
      <c r="BN1009" s="329"/>
      <c r="BO1009" s="329"/>
      <c r="BP1009" s="329"/>
      <c r="BQ1009" s="329"/>
      <c r="BR1009" s="329"/>
      <c r="BS1009" s="329"/>
      <c r="BT1009" s="329"/>
      <c r="BU1009" s="329"/>
      <c r="BV1009" s="329"/>
      <c r="BW1009" s="325"/>
      <c r="BX1009" s="325"/>
      <c r="BY1009" s="325"/>
      <c r="BZ1009" s="325"/>
      <c r="CA1009" s="325"/>
      <c r="CB1009" s="325"/>
      <c r="CC1009" s="325"/>
      <c r="CD1009" s="325"/>
      <c r="CE1009" s="325"/>
      <c r="CF1009" s="325"/>
      <c r="CG1009" s="325"/>
      <c r="CH1009" s="325"/>
      <c r="CI1009" s="325"/>
      <c r="CJ1009" s="325"/>
      <c r="CK1009" s="325"/>
      <c r="CL1009" s="325"/>
      <c r="CM1009" s="325"/>
      <c r="CN1009" s="325"/>
      <c r="CO1009" s="325"/>
      <c r="CP1009" s="325"/>
      <c r="CQ1009" s="325"/>
      <c r="CR1009" s="325"/>
      <c r="CS1009" s="325"/>
      <c r="CT1009" s="325"/>
      <c r="CU1009" s="325"/>
      <c r="CV1009" s="325"/>
      <c r="CW1009" s="325"/>
      <c r="CX1009" s="325"/>
    </row>
    <row r="1010" spans="1:102" s="36" customFormat="1" ht="15" hidden="1" customHeight="1">
      <c r="A1010" s="329"/>
      <c r="B1010" s="37" t="str">
        <f t="shared" ca="1" si="460"/>
        <v/>
      </c>
      <c r="C1010" s="41" t="str">
        <f t="shared" ca="1" si="461"/>
        <v/>
      </c>
      <c r="D1010" s="39" t="str">
        <f t="shared" ca="1" si="462"/>
        <v/>
      </c>
      <c r="E1010" s="39" t="str">
        <f t="shared" ca="1" si="474"/>
        <v/>
      </c>
      <c r="F1010" s="39" t="str">
        <f t="shared" ca="1" si="463"/>
        <v/>
      </c>
      <c r="G1010" s="101"/>
      <c r="H1010" s="39">
        <f t="shared" ca="1" si="454"/>
        <v>0</v>
      </c>
      <c r="J1010" s="332"/>
      <c r="K1010" s="37" t="str">
        <f t="shared" ca="1" si="464"/>
        <v/>
      </c>
      <c r="L1010" s="41" t="str">
        <f t="shared" ca="1" si="465"/>
        <v/>
      </c>
      <c r="M1010" s="39" t="str">
        <f t="shared" si="455"/>
        <v/>
      </c>
      <c r="N1010" s="39" t="str">
        <f t="shared" ca="1" si="475"/>
        <v/>
      </c>
      <c r="O1010" s="39" t="str">
        <f ca="1">IF(L1010="","",ROUND(Q1009*$O$5/payments_per_year,2))</f>
        <v/>
      </c>
      <c r="P1010" s="101"/>
      <c r="Q1010" s="39">
        <f t="shared" ca="1" si="476"/>
        <v>0</v>
      </c>
      <c r="R1010" s="332"/>
      <c r="S1010" s="37" t="str">
        <f t="shared" ca="1" si="466"/>
        <v/>
      </c>
      <c r="T1010" s="41" t="str">
        <f t="shared" ca="1" si="467"/>
        <v/>
      </c>
      <c r="U1010" s="39" t="str">
        <f t="shared" si="456"/>
        <v/>
      </c>
      <c r="V1010" s="39" t="str">
        <f t="shared" ca="1" si="477"/>
        <v/>
      </c>
      <c r="W1010" s="39">
        <f t="shared" ca="1" si="457"/>
        <v>0</v>
      </c>
      <c r="X1010" s="40"/>
      <c r="Y1010" s="39">
        <f t="shared" ca="1" si="478"/>
        <v>0</v>
      </c>
      <c r="Z1010" s="327"/>
      <c r="AA1010" s="37" t="str">
        <f t="shared" ca="1" si="468"/>
        <v/>
      </c>
      <c r="AB1010" s="41" t="str">
        <f t="shared" ca="1" si="469"/>
        <v/>
      </c>
      <c r="AC1010" s="39" t="str">
        <f t="shared" si="458"/>
        <v/>
      </c>
      <c r="AD1010" s="39" t="str">
        <f t="shared" ca="1" si="479"/>
        <v/>
      </c>
      <c r="AE1010" s="39" t="str">
        <f t="shared" ca="1" si="470"/>
        <v/>
      </c>
      <c r="AF1010" s="40"/>
      <c r="AG1010" s="39">
        <f t="shared" ca="1" si="480"/>
        <v>0</v>
      </c>
      <c r="AH1010" s="339"/>
      <c r="AI1010" s="37" t="str">
        <f t="shared" ca="1" si="471"/>
        <v/>
      </c>
      <c r="AJ1010" s="41" t="str">
        <f t="shared" ca="1" si="472"/>
        <v/>
      </c>
      <c r="AK1010" s="39" t="str">
        <f t="shared" si="459"/>
        <v/>
      </c>
      <c r="AL1010" s="39" t="str">
        <f t="shared" ca="1" si="481"/>
        <v/>
      </c>
      <c r="AM1010" s="39" t="str">
        <f t="shared" ca="1" si="473"/>
        <v/>
      </c>
      <c r="AN1010" s="40"/>
      <c r="AO1010" s="39">
        <f t="shared" ca="1" si="482"/>
        <v>0</v>
      </c>
      <c r="AP1010" s="339"/>
      <c r="AW1010" s="329"/>
      <c r="BI1010" s="329"/>
      <c r="BJ1010" s="329"/>
      <c r="BK1010" s="329"/>
      <c r="BL1010" s="329"/>
      <c r="BM1010" s="329"/>
      <c r="BN1010" s="329"/>
      <c r="BO1010" s="329"/>
      <c r="BP1010" s="329"/>
      <c r="BQ1010" s="329"/>
      <c r="BR1010" s="329"/>
      <c r="BS1010" s="329"/>
      <c r="BT1010" s="329"/>
      <c r="BU1010" s="329"/>
      <c r="BV1010" s="329"/>
      <c r="BW1010" s="325"/>
      <c r="BX1010" s="325"/>
      <c r="BY1010" s="325"/>
      <c r="BZ1010" s="325"/>
      <c r="CA1010" s="325"/>
      <c r="CB1010" s="325"/>
      <c r="CC1010" s="325"/>
      <c r="CD1010" s="325"/>
      <c r="CE1010" s="325"/>
      <c r="CF1010" s="325"/>
      <c r="CG1010" s="325"/>
      <c r="CH1010" s="325"/>
      <c r="CI1010" s="325"/>
      <c r="CJ1010" s="325"/>
      <c r="CK1010" s="325"/>
      <c r="CL1010" s="325"/>
      <c r="CM1010" s="325"/>
      <c r="CN1010" s="325"/>
      <c r="CO1010" s="325"/>
      <c r="CP1010" s="325"/>
      <c r="CQ1010" s="325"/>
      <c r="CR1010" s="325"/>
      <c r="CS1010" s="325"/>
      <c r="CT1010" s="325"/>
      <c r="CU1010" s="325"/>
      <c r="CV1010" s="325"/>
      <c r="CW1010" s="325"/>
      <c r="CX1010" s="325"/>
    </row>
    <row r="1011" spans="1:102" s="36" customFormat="1" ht="15" hidden="1" customHeight="1">
      <c r="A1011" s="329"/>
      <c r="B1011" s="37" t="str">
        <f t="shared" ca="1" si="460"/>
        <v/>
      </c>
      <c r="C1011" s="41" t="str">
        <f t="shared" ca="1" si="461"/>
        <v/>
      </c>
      <c r="D1011" s="39" t="str">
        <f t="shared" ca="1" si="462"/>
        <v/>
      </c>
      <c r="E1011" s="39" t="str">
        <f t="shared" ca="1" si="474"/>
        <v/>
      </c>
      <c r="F1011" s="39" t="str">
        <f t="shared" ca="1" si="463"/>
        <v/>
      </c>
      <c r="G1011" s="101"/>
      <c r="H1011" s="39">
        <f t="shared" ca="1" si="454"/>
        <v>0</v>
      </c>
      <c r="J1011" s="332"/>
      <c r="K1011" s="37" t="str">
        <f t="shared" ca="1" si="464"/>
        <v/>
      </c>
      <c r="L1011" s="41" t="str">
        <f t="shared" ca="1" si="465"/>
        <v/>
      </c>
      <c r="M1011" s="39" t="str">
        <f t="shared" si="455"/>
        <v/>
      </c>
      <c r="N1011" s="39" t="str">
        <f t="shared" ca="1" si="475"/>
        <v/>
      </c>
      <c r="O1011" s="39">
        <f ca="1">ROUND(Q1010*$O$5/payments_per_year,2)</f>
        <v>0</v>
      </c>
      <c r="P1011" s="101"/>
      <c r="Q1011" s="39">
        <f t="shared" ca="1" si="476"/>
        <v>0</v>
      </c>
      <c r="R1011" s="332"/>
      <c r="S1011" s="37" t="str">
        <f t="shared" ca="1" si="466"/>
        <v/>
      </c>
      <c r="T1011" s="41" t="str">
        <f t="shared" ca="1" si="467"/>
        <v/>
      </c>
      <c r="U1011" s="39" t="str">
        <f t="shared" si="456"/>
        <v/>
      </c>
      <c r="V1011" s="39" t="str">
        <f t="shared" ca="1" si="477"/>
        <v/>
      </c>
      <c r="W1011" s="39">
        <f t="shared" ca="1" si="457"/>
        <v>0</v>
      </c>
      <c r="X1011" s="40"/>
      <c r="Y1011" s="39">
        <f t="shared" ca="1" si="478"/>
        <v>0</v>
      </c>
      <c r="Z1011" s="327"/>
      <c r="AA1011" s="37" t="str">
        <f t="shared" ca="1" si="468"/>
        <v/>
      </c>
      <c r="AB1011" s="41" t="str">
        <f t="shared" ca="1" si="469"/>
        <v/>
      </c>
      <c r="AC1011" s="39" t="str">
        <f t="shared" si="458"/>
        <v/>
      </c>
      <c r="AD1011" s="39" t="str">
        <f t="shared" ca="1" si="479"/>
        <v/>
      </c>
      <c r="AE1011" s="39" t="str">
        <f t="shared" ca="1" si="470"/>
        <v/>
      </c>
      <c r="AF1011" s="40"/>
      <c r="AG1011" s="39">
        <f t="shared" ca="1" si="480"/>
        <v>0</v>
      </c>
      <c r="AH1011" s="339"/>
      <c r="AI1011" s="37" t="str">
        <f t="shared" ca="1" si="471"/>
        <v/>
      </c>
      <c r="AJ1011" s="41" t="str">
        <f t="shared" ca="1" si="472"/>
        <v/>
      </c>
      <c r="AK1011" s="39" t="str">
        <f t="shared" si="459"/>
        <v/>
      </c>
      <c r="AL1011" s="39" t="str">
        <f t="shared" ca="1" si="481"/>
        <v/>
      </c>
      <c r="AM1011" s="39" t="str">
        <f t="shared" ca="1" si="473"/>
        <v/>
      </c>
      <c r="AN1011" s="40"/>
      <c r="AO1011" s="39">
        <f t="shared" ca="1" si="482"/>
        <v>0</v>
      </c>
      <c r="AP1011" s="339"/>
      <c r="AW1011" s="329"/>
      <c r="BI1011" s="329"/>
      <c r="BJ1011" s="329"/>
      <c r="BK1011" s="329"/>
      <c r="BL1011" s="329"/>
      <c r="BM1011" s="329"/>
      <c r="BN1011" s="329"/>
      <c r="BO1011" s="329"/>
      <c r="BP1011" s="329"/>
      <c r="BQ1011" s="329"/>
      <c r="BR1011" s="329"/>
      <c r="BS1011" s="329"/>
      <c r="BT1011" s="329"/>
      <c r="BU1011" s="329"/>
      <c r="BV1011" s="329"/>
      <c r="BW1011" s="325"/>
      <c r="BX1011" s="325"/>
      <c r="BY1011" s="325"/>
      <c r="BZ1011" s="325"/>
      <c r="CA1011" s="325"/>
      <c r="CB1011" s="325"/>
      <c r="CC1011" s="325"/>
      <c r="CD1011" s="325"/>
      <c r="CE1011" s="325"/>
      <c r="CF1011" s="325"/>
      <c r="CG1011" s="325"/>
      <c r="CH1011" s="325"/>
      <c r="CI1011" s="325"/>
      <c r="CJ1011" s="325"/>
      <c r="CK1011" s="325"/>
      <c r="CL1011" s="325"/>
      <c r="CM1011" s="325"/>
      <c r="CN1011" s="325"/>
      <c r="CO1011" s="325"/>
      <c r="CP1011" s="325"/>
      <c r="CQ1011" s="325"/>
      <c r="CR1011" s="325"/>
      <c r="CS1011" s="325"/>
      <c r="CT1011" s="325"/>
      <c r="CU1011" s="325"/>
      <c r="CV1011" s="325"/>
      <c r="CW1011" s="325"/>
      <c r="CX1011" s="325"/>
    </row>
    <row r="1012" spans="1:102" s="36" customFormat="1" ht="15" hidden="1" customHeight="1">
      <c r="A1012" s="329"/>
      <c r="B1012" s="37" t="str">
        <f t="shared" ca="1" si="460"/>
        <v/>
      </c>
      <c r="C1012" s="41" t="str">
        <f t="shared" ca="1" si="461"/>
        <v/>
      </c>
      <c r="D1012" s="39" t="str">
        <f t="shared" ca="1" si="462"/>
        <v/>
      </c>
      <c r="E1012" s="39" t="str">
        <f t="shared" ca="1" si="474"/>
        <v/>
      </c>
      <c r="F1012" s="39" t="str">
        <f t="shared" ca="1" si="463"/>
        <v/>
      </c>
      <c r="G1012" s="101"/>
      <c r="H1012" s="39">
        <f t="shared" ca="1" si="454"/>
        <v>0</v>
      </c>
      <c r="J1012" s="332"/>
      <c r="K1012" s="37" t="str">
        <f t="shared" ca="1" si="464"/>
        <v/>
      </c>
      <c r="L1012" s="41" t="str">
        <f t="shared" ca="1" si="465"/>
        <v/>
      </c>
      <c r="M1012" s="39" t="str">
        <f t="shared" si="455"/>
        <v/>
      </c>
      <c r="N1012" s="39" t="str">
        <f t="shared" ca="1" si="475"/>
        <v/>
      </c>
      <c r="O1012" s="39" t="str">
        <f ca="1">IF(L1012="","",ROUND(Q1011*$O$5/payments_per_year,2))</f>
        <v/>
      </c>
      <c r="P1012" s="101"/>
      <c r="Q1012" s="39">
        <f t="shared" ca="1" si="476"/>
        <v>0</v>
      </c>
      <c r="R1012" s="332"/>
      <c r="S1012" s="37" t="str">
        <f t="shared" ca="1" si="466"/>
        <v/>
      </c>
      <c r="T1012" s="41" t="str">
        <f t="shared" ca="1" si="467"/>
        <v/>
      </c>
      <c r="U1012" s="39" t="str">
        <f t="shared" si="456"/>
        <v/>
      </c>
      <c r="V1012" s="39" t="str">
        <f t="shared" ca="1" si="477"/>
        <v/>
      </c>
      <c r="W1012" s="39">
        <f t="shared" ca="1" si="457"/>
        <v>0</v>
      </c>
      <c r="X1012" s="40"/>
      <c r="Y1012" s="39">
        <f t="shared" ca="1" si="478"/>
        <v>0</v>
      </c>
      <c r="Z1012" s="327"/>
      <c r="AA1012" s="37" t="str">
        <f t="shared" ca="1" si="468"/>
        <v/>
      </c>
      <c r="AB1012" s="41" t="str">
        <f t="shared" ca="1" si="469"/>
        <v/>
      </c>
      <c r="AC1012" s="39" t="str">
        <f t="shared" si="458"/>
        <v/>
      </c>
      <c r="AD1012" s="39" t="str">
        <f t="shared" ca="1" si="479"/>
        <v/>
      </c>
      <c r="AE1012" s="39" t="str">
        <f t="shared" ca="1" si="470"/>
        <v/>
      </c>
      <c r="AF1012" s="40"/>
      <c r="AG1012" s="39">
        <f t="shared" ca="1" si="480"/>
        <v>0</v>
      </c>
      <c r="AH1012" s="339"/>
      <c r="AI1012" s="37" t="str">
        <f t="shared" ca="1" si="471"/>
        <v/>
      </c>
      <c r="AJ1012" s="41" t="str">
        <f t="shared" ca="1" si="472"/>
        <v/>
      </c>
      <c r="AK1012" s="39" t="str">
        <f t="shared" si="459"/>
        <v/>
      </c>
      <c r="AL1012" s="39" t="str">
        <f t="shared" ca="1" si="481"/>
        <v/>
      </c>
      <c r="AM1012" s="39" t="str">
        <f t="shared" ca="1" si="473"/>
        <v/>
      </c>
      <c r="AN1012" s="40"/>
      <c r="AO1012" s="39">
        <f t="shared" ca="1" si="482"/>
        <v>0</v>
      </c>
      <c r="AP1012" s="339"/>
      <c r="AW1012" s="329"/>
      <c r="BI1012" s="329"/>
      <c r="BJ1012" s="329"/>
      <c r="BK1012" s="329"/>
      <c r="BL1012" s="329"/>
      <c r="BM1012" s="329"/>
      <c r="BN1012" s="329"/>
      <c r="BO1012" s="329"/>
      <c r="BP1012" s="329"/>
      <c r="BQ1012" s="329"/>
      <c r="BR1012" s="329"/>
      <c r="BS1012" s="329"/>
      <c r="BT1012" s="329"/>
      <c r="BU1012" s="329"/>
      <c r="BV1012" s="329"/>
      <c r="BW1012" s="325"/>
      <c r="BX1012" s="325"/>
      <c r="BY1012" s="325"/>
      <c r="BZ1012" s="325"/>
      <c r="CA1012" s="325"/>
      <c r="CB1012" s="325"/>
      <c r="CC1012" s="325"/>
      <c r="CD1012" s="325"/>
      <c r="CE1012" s="325"/>
      <c r="CF1012" s="325"/>
      <c r="CG1012" s="325"/>
      <c r="CH1012" s="325"/>
      <c r="CI1012" s="325"/>
      <c r="CJ1012" s="325"/>
      <c r="CK1012" s="325"/>
      <c r="CL1012" s="325"/>
      <c r="CM1012" s="325"/>
      <c r="CN1012" s="325"/>
      <c r="CO1012" s="325"/>
      <c r="CP1012" s="325"/>
      <c r="CQ1012" s="325"/>
      <c r="CR1012" s="325"/>
      <c r="CS1012" s="325"/>
      <c r="CT1012" s="325"/>
      <c r="CU1012" s="325"/>
      <c r="CV1012" s="325"/>
      <c r="CW1012" s="325"/>
      <c r="CX1012" s="325"/>
    </row>
    <row r="1013" spans="1:102" s="36" customFormat="1" ht="15" hidden="1" customHeight="1">
      <c r="A1013" s="329"/>
      <c r="B1013" s="37" t="str">
        <f t="shared" ca="1" si="460"/>
        <v/>
      </c>
      <c r="C1013" s="41" t="str">
        <f t="shared" ca="1" si="461"/>
        <v/>
      </c>
      <c r="D1013" s="39" t="str">
        <f t="shared" ca="1" si="462"/>
        <v/>
      </c>
      <c r="E1013" s="39" t="str">
        <f t="shared" ca="1" si="474"/>
        <v/>
      </c>
      <c r="F1013" s="39" t="str">
        <f t="shared" ca="1" si="463"/>
        <v/>
      </c>
      <c r="G1013" s="101"/>
      <c r="H1013" s="39">
        <f t="shared" ca="1" si="454"/>
        <v>0</v>
      </c>
      <c r="J1013" s="332"/>
      <c r="K1013" s="37" t="str">
        <f t="shared" ca="1" si="464"/>
        <v/>
      </c>
      <c r="L1013" s="41" t="str">
        <f t="shared" ca="1" si="465"/>
        <v/>
      </c>
      <c r="M1013" s="39" t="str">
        <f t="shared" si="455"/>
        <v/>
      </c>
      <c r="N1013" s="39" t="str">
        <f t="shared" ca="1" si="475"/>
        <v/>
      </c>
      <c r="O1013" s="39">
        <f ca="1">ROUND(Q1012*$O$5/payments_per_year,2)</f>
        <v>0</v>
      </c>
      <c r="P1013" s="101"/>
      <c r="Q1013" s="39">
        <f t="shared" ca="1" si="476"/>
        <v>0</v>
      </c>
      <c r="R1013" s="332"/>
      <c r="S1013" s="37" t="str">
        <f t="shared" ca="1" si="466"/>
        <v/>
      </c>
      <c r="T1013" s="41" t="str">
        <f t="shared" ca="1" si="467"/>
        <v/>
      </c>
      <c r="U1013" s="39" t="str">
        <f t="shared" si="456"/>
        <v/>
      </c>
      <c r="V1013" s="39" t="str">
        <f t="shared" ca="1" si="477"/>
        <v/>
      </c>
      <c r="W1013" s="39">
        <f t="shared" ca="1" si="457"/>
        <v>0</v>
      </c>
      <c r="X1013" s="40"/>
      <c r="Y1013" s="39">
        <f t="shared" ca="1" si="478"/>
        <v>0</v>
      </c>
      <c r="Z1013" s="327"/>
      <c r="AA1013" s="37" t="str">
        <f t="shared" ca="1" si="468"/>
        <v/>
      </c>
      <c r="AB1013" s="41" t="str">
        <f t="shared" ca="1" si="469"/>
        <v/>
      </c>
      <c r="AC1013" s="39" t="str">
        <f t="shared" si="458"/>
        <v/>
      </c>
      <c r="AD1013" s="39" t="str">
        <f t="shared" ca="1" si="479"/>
        <v/>
      </c>
      <c r="AE1013" s="39" t="str">
        <f t="shared" ca="1" si="470"/>
        <v/>
      </c>
      <c r="AF1013" s="40"/>
      <c r="AG1013" s="39">
        <f t="shared" ca="1" si="480"/>
        <v>0</v>
      </c>
      <c r="AH1013" s="339"/>
      <c r="AI1013" s="37" t="str">
        <f t="shared" ca="1" si="471"/>
        <v/>
      </c>
      <c r="AJ1013" s="41" t="str">
        <f t="shared" ca="1" si="472"/>
        <v/>
      </c>
      <c r="AK1013" s="39" t="str">
        <f t="shared" si="459"/>
        <v/>
      </c>
      <c r="AL1013" s="39" t="str">
        <f t="shared" ca="1" si="481"/>
        <v/>
      </c>
      <c r="AM1013" s="39" t="str">
        <f t="shared" ca="1" si="473"/>
        <v/>
      </c>
      <c r="AN1013" s="40"/>
      <c r="AO1013" s="39">
        <f t="shared" ca="1" si="482"/>
        <v>0</v>
      </c>
      <c r="AP1013" s="339"/>
      <c r="AW1013" s="329"/>
      <c r="BI1013" s="329"/>
      <c r="BJ1013" s="329"/>
      <c r="BK1013" s="329"/>
      <c r="BL1013" s="329"/>
      <c r="BM1013" s="329"/>
      <c r="BN1013" s="329"/>
      <c r="BO1013" s="329"/>
      <c r="BP1013" s="329"/>
      <c r="BQ1013" s="329"/>
      <c r="BR1013" s="329"/>
      <c r="BS1013" s="329"/>
      <c r="BT1013" s="329"/>
      <c r="BU1013" s="329"/>
      <c r="BV1013" s="329"/>
      <c r="BW1013" s="325"/>
      <c r="BX1013" s="325"/>
      <c r="BY1013" s="325"/>
      <c r="BZ1013" s="325"/>
      <c r="CA1013" s="325"/>
      <c r="CB1013" s="325"/>
      <c r="CC1013" s="325"/>
      <c r="CD1013" s="325"/>
      <c r="CE1013" s="325"/>
      <c r="CF1013" s="325"/>
      <c r="CG1013" s="325"/>
      <c r="CH1013" s="325"/>
      <c r="CI1013" s="325"/>
      <c r="CJ1013" s="325"/>
      <c r="CK1013" s="325"/>
      <c r="CL1013" s="325"/>
      <c r="CM1013" s="325"/>
      <c r="CN1013" s="325"/>
      <c r="CO1013" s="325"/>
      <c r="CP1013" s="325"/>
      <c r="CQ1013" s="325"/>
      <c r="CR1013" s="325"/>
      <c r="CS1013" s="325"/>
      <c r="CT1013" s="325"/>
      <c r="CU1013" s="325"/>
      <c r="CV1013" s="325"/>
      <c r="CW1013" s="325"/>
      <c r="CX1013" s="325"/>
    </row>
    <row r="1014" spans="1:102" s="36" customFormat="1" ht="15" hidden="1" customHeight="1">
      <c r="A1014" s="329"/>
      <c r="B1014" s="37" t="str">
        <f t="shared" ca="1" si="460"/>
        <v/>
      </c>
      <c r="C1014" s="41" t="str">
        <f t="shared" ca="1" si="461"/>
        <v/>
      </c>
      <c r="D1014" s="39" t="str">
        <f t="shared" ca="1" si="462"/>
        <v/>
      </c>
      <c r="E1014" s="39" t="str">
        <f t="shared" ca="1" si="474"/>
        <v/>
      </c>
      <c r="F1014" s="39" t="str">
        <f t="shared" ca="1" si="463"/>
        <v/>
      </c>
      <c r="G1014" s="101"/>
      <c r="H1014" s="39">
        <f t="shared" ca="1" si="454"/>
        <v>0</v>
      </c>
      <c r="J1014" s="332"/>
      <c r="K1014" s="37" t="str">
        <f t="shared" ca="1" si="464"/>
        <v/>
      </c>
      <c r="L1014" s="41" t="str">
        <f t="shared" ca="1" si="465"/>
        <v/>
      </c>
      <c r="M1014" s="39" t="str">
        <f t="shared" si="455"/>
        <v/>
      </c>
      <c r="N1014" s="39" t="str">
        <f t="shared" ca="1" si="475"/>
        <v/>
      </c>
      <c r="O1014" s="39" t="str">
        <f ca="1">IF(L1014="","",ROUND(Q1013*$O$5/payments_per_year,2))</f>
        <v/>
      </c>
      <c r="P1014" s="101"/>
      <c r="Q1014" s="39">
        <f t="shared" ca="1" si="476"/>
        <v>0</v>
      </c>
      <c r="R1014" s="332"/>
      <c r="S1014" s="37" t="str">
        <f t="shared" ca="1" si="466"/>
        <v/>
      </c>
      <c r="T1014" s="41" t="str">
        <f t="shared" ca="1" si="467"/>
        <v/>
      </c>
      <c r="U1014" s="39" t="str">
        <f t="shared" si="456"/>
        <v/>
      </c>
      <c r="V1014" s="39" t="str">
        <f t="shared" ca="1" si="477"/>
        <v/>
      </c>
      <c r="W1014" s="39">
        <f t="shared" ca="1" si="457"/>
        <v>0</v>
      </c>
      <c r="X1014" s="40"/>
      <c r="Y1014" s="39">
        <f t="shared" ca="1" si="478"/>
        <v>0</v>
      </c>
      <c r="Z1014" s="327"/>
      <c r="AA1014" s="37" t="str">
        <f t="shared" ca="1" si="468"/>
        <v/>
      </c>
      <c r="AB1014" s="41" t="str">
        <f t="shared" ca="1" si="469"/>
        <v/>
      </c>
      <c r="AC1014" s="39" t="str">
        <f t="shared" si="458"/>
        <v/>
      </c>
      <c r="AD1014" s="39" t="str">
        <f t="shared" ca="1" si="479"/>
        <v/>
      </c>
      <c r="AE1014" s="39" t="str">
        <f t="shared" ca="1" si="470"/>
        <v/>
      </c>
      <c r="AF1014" s="40"/>
      <c r="AG1014" s="39">
        <f t="shared" ca="1" si="480"/>
        <v>0</v>
      </c>
      <c r="AH1014" s="339"/>
      <c r="AI1014" s="37" t="str">
        <f t="shared" ca="1" si="471"/>
        <v/>
      </c>
      <c r="AJ1014" s="41" t="str">
        <f t="shared" ca="1" si="472"/>
        <v/>
      </c>
      <c r="AK1014" s="39" t="str">
        <f t="shared" si="459"/>
        <v/>
      </c>
      <c r="AL1014" s="39" t="str">
        <f t="shared" ca="1" si="481"/>
        <v/>
      </c>
      <c r="AM1014" s="39" t="str">
        <f t="shared" ca="1" si="473"/>
        <v/>
      </c>
      <c r="AN1014" s="40"/>
      <c r="AO1014" s="39">
        <f t="shared" ca="1" si="482"/>
        <v>0</v>
      </c>
      <c r="AP1014" s="339"/>
      <c r="AW1014" s="329"/>
      <c r="BI1014" s="329"/>
      <c r="BJ1014" s="329"/>
      <c r="BK1014" s="329"/>
      <c r="BL1014" s="329"/>
      <c r="BM1014" s="329"/>
      <c r="BN1014" s="329"/>
      <c r="BO1014" s="329"/>
      <c r="BP1014" s="329"/>
      <c r="BQ1014" s="329"/>
      <c r="BR1014" s="329"/>
      <c r="BS1014" s="329"/>
      <c r="BT1014" s="329"/>
      <c r="BU1014" s="329"/>
      <c r="BV1014" s="329"/>
      <c r="BW1014" s="325"/>
      <c r="BX1014" s="325"/>
      <c r="BY1014" s="325"/>
      <c r="BZ1014" s="325"/>
      <c r="CA1014" s="325"/>
      <c r="CB1014" s="325"/>
      <c r="CC1014" s="325"/>
      <c r="CD1014" s="325"/>
      <c r="CE1014" s="325"/>
      <c r="CF1014" s="325"/>
      <c r="CG1014" s="325"/>
      <c r="CH1014" s="325"/>
      <c r="CI1014" s="325"/>
      <c r="CJ1014" s="325"/>
      <c r="CK1014" s="325"/>
      <c r="CL1014" s="325"/>
      <c r="CM1014" s="325"/>
      <c r="CN1014" s="325"/>
      <c r="CO1014" s="325"/>
      <c r="CP1014" s="325"/>
      <c r="CQ1014" s="325"/>
      <c r="CR1014" s="325"/>
      <c r="CS1014" s="325"/>
      <c r="CT1014" s="325"/>
      <c r="CU1014" s="325"/>
      <c r="CV1014" s="325"/>
      <c r="CW1014" s="325"/>
      <c r="CX1014" s="325"/>
    </row>
    <row r="1015" spans="1:102" s="36" customFormat="1" ht="15" hidden="1" customHeight="1">
      <c r="A1015" s="329"/>
      <c r="B1015" s="37" t="str">
        <f t="shared" ca="1" si="460"/>
        <v/>
      </c>
      <c r="C1015" s="41" t="str">
        <f t="shared" ca="1" si="461"/>
        <v/>
      </c>
      <c r="D1015" s="39" t="str">
        <f t="shared" ca="1" si="462"/>
        <v/>
      </c>
      <c r="E1015" s="39" t="str">
        <f t="shared" ca="1" si="474"/>
        <v/>
      </c>
      <c r="F1015" s="39" t="str">
        <f t="shared" ca="1" si="463"/>
        <v/>
      </c>
      <c r="G1015" s="101"/>
      <c r="H1015" s="39">
        <f t="shared" ca="1" si="454"/>
        <v>0</v>
      </c>
      <c r="J1015" s="332"/>
      <c r="K1015" s="37" t="str">
        <f t="shared" ca="1" si="464"/>
        <v/>
      </c>
      <c r="L1015" s="41" t="str">
        <f t="shared" ca="1" si="465"/>
        <v/>
      </c>
      <c r="M1015" s="39" t="str">
        <f t="shared" si="455"/>
        <v/>
      </c>
      <c r="N1015" s="39" t="str">
        <f t="shared" ca="1" si="475"/>
        <v/>
      </c>
      <c r="O1015" s="39">
        <f ca="1">ROUND(Q1014*$O$5/payments_per_year,2)</f>
        <v>0</v>
      </c>
      <c r="P1015" s="101"/>
      <c r="Q1015" s="39">
        <f t="shared" ca="1" si="476"/>
        <v>0</v>
      </c>
      <c r="R1015" s="332"/>
      <c r="S1015" s="37" t="str">
        <f t="shared" ca="1" si="466"/>
        <v/>
      </c>
      <c r="T1015" s="41" t="str">
        <f t="shared" ca="1" si="467"/>
        <v/>
      </c>
      <c r="U1015" s="39" t="str">
        <f t="shared" si="456"/>
        <v/>
      </c>
      <c r="V1015" s="39" t="str">
        <f t="shared" ca="1" si="477"/>
        <v/>
      </c>
      <c r="W1015" s="39">
        <f t="shared" ca="1" si="457"/>
        <v>0</v>
      </c>
      <c r="X1015" s="40"/>
      <c r="Y1015" s="39">
        <f t="shared" ca="1" si="478"/>
        <v>0</v>
      </c>
      <c r="Z1015" s="327"/>
      <c r="AA1015" s="37" t="str">
        <f t="shared" ca="1" si="468"/>
        <v/>
      </c>
      <c r="AB1015" s="41" t="str">
        <f t="shared" ca="1" si="469"/>
        <v/>
      </c>
      <c r="AC1015" s="39" t="str">
        <f t="shared" si="458"/>
        <v/>
      </c>
      <c r="AD1015" s="39" t="str">
        <f t="shared" ca="1" si="479"/>
        <v/>
      </c>
      <c r="AE1015" s="39" t="str">
        <f t="shared" ca="1" si="470"/>
        <v/>
      </c>
      <c r="AF1015" s="40"/>
      <c r="AG1015" s="39">
        <f t="shared" ca="1" si="480"/>
        <v>0</v>
      </c>
      <c r="AH1015" s="339"/>
      <c r="AI1015" s="37" t="str">
        <f t="shared" ca="1" si="471"/>
        <v/>
      </c>
      <c r="AJ1015" s="41" t="str">
        <f t="shared" ca="1" si="472"/>
        <v/>
      </c>
      <c r="AK1015" s="39" t="str">
        <f t="shared" si="459"/>
        <v/>
      </c>
      <c r="AL1015" s="39" t="str">
        <f t="shared" ca="1" si="481"/>
        <v/>
      </c>
      <c r="AM1015" s="39" t="str">
        <f t="shared" ca="1" si="473"/>
        <v/>
      </c>
      <c r="AN1015" s="40"/>
      <c r="AO1015" s="39">
        <f t="shared" ca="1" si="482"/>
        <v>0</v>
      </c>
      <c r="AP1015" s="339"/>
      <c r="AW1015" s="329"/>
      <c r="BI1015" s="329"/>
      <c r="BJ1015" s="329"/>
      <c r="BK1015" s="329"/>
      <c r="BL1015" s="329"/>
      <c r="BM1015" s="329"/>
      <c r="BN1015" s="329"/>
      <c r="BO1015" s="329"/>
      <c r="BP1015" s="329"/>
      <c r="BQ1015" s="329"/>
      <c r="BR1015" s="329"/>
      <c r="BS1015" s="329"/>
      <c r="BT1015" s="329"/>
      <c r="BU1015" s="329"/>
      <c r="BV1015" s="329"/>
      <c r="BW1015" s="325"/>
      <c r="BX1015" s="325"/>
      <c r="BY1015" s="325"/>
      <c r="BZ1015" s="325"/>
      <c r="CA1015" s="325"/>
      <c r="CB1015" s="325"/>
      <c r="CC1015" s="325"/>
      <c r="CD1015" s="325"/>
      <c r="CE1015" s="325"/>
      <c r="CF1015" s="325"/>
      <c r="CG1015" s="325"/>
      <c r="CH1015" s="325"/>
      <c r="CI1015" s="325"/>
      <c r="CJ1015" s="325"/>
      <c r="CK1015" s="325"/>
      <c r="CL1015" s="325"/>
      <c r="CM1015" s="325"/>
      <c r="CN1015" s="325"/>
      <c r="CO1015" s="325"/>
      <c r="CP1015" s="325"/>
      <c r="CQ1015" s="325"/>
      <c r="CR1015" s="325"/>
      <c r="CS1015" s="325"/>
      <c r="CT1015" s="325"/>
      <c r="CU1015" s="325"/>
      <c r="CV1015" s="325"/>
      <c r="CW1015" s="325"/>
      <c r="CX1015" s="325"/>
    </row>
    <row r="1016" spans="1:102" s="36" customFormat="1" ht="15" hidden="1" customHeight="1">
      <c r="A1016" s="329"/>
      <c r="B1016" s="37" t="str">
        <f t="shared" ca="1" si="460"/>
        <v/>
      </c>
      <c r="C1016" s="41" t="str">
        <f t="shared" ca="1" si="461"/>
        <v/>
      </c>
      <c r="D1016" s="39" t="str">
        <f t="shared" ca="1" si="462"/>
        <v/>
      </c>
      <c r="E1016" s="39" t="str">
        <f t="shared" ca="1" si="474"/>
        <v/>
      </c>
      <c r="F1016" s="39" t="str">
        <f t="shared" ca="1" si="463"/>
        <v/>
      </c>
      <c r="G1016" s="101"/>
      <c r="H1016" s="39">
        <f t="shared" ca="1" si="454"/>
        <v>0</v>
      </c>
      <c r="J1016" s="332"/>
      <c r="K1016" s="37" t="str">
        <f t="shared" ca="1" si="464"/>
        <v/>
      </c>
      <c r="L1016" s="41" t="str">
        <f t="shared" ca="1" si="465"/>
        <v/>
      </c>
      <c r="M1016" s="39" t="str">
        <f t="shared" si="455"/>
        <v/>
      </c>
      <c r="N1016" s="39" t="str">
        <f t="shared" ca="1" si="475"/>
        <v/>
      </c>
      <c r="O1016" s="39" t="str">
        <f ca="1">IF(L1016="","",ROUND(Q1015*$O$5/payments_per_year,2))</f>
        <v/>
      </c>
      <c r="P1016" s="101"/>
      <c r="Q1016" s="39">
        <f t="shared" ca="1" si="476"/>
        <v>0</v>
      </c>
      <c r="R1016" s="332"/>
      <c r="S1016" s="37" t="str">
        <f t="shared" ca="1" si="466"/>
        <v/>
      </c>
      <c r="T1016" s="41" t="str">
        <f t="shared" ca="1" si="467"/>
        <v/>
      </c>
      <c r="U1016" s="39" t="str">
        <f t="shared" si="456"/>
        <v/>
      </c>
      <c r="V1016" s="39" t="str">
        <f t="shared" ca="1" si="477"/>
        <v/>
      </c>
      <c r="W1016" s="39">
        <f t="shared" ca="1" si="457"/>
        <v>0</v>
      </c>
      <c r="X1016" s="40"/>
      <c r="Y1016" s="39">
        <f t="shared" ca="1" si="478"/>
        <v>0</v>
      </c>
      <c r="Z1016" s="327"/>
      <c r="AA1016" s="37" t="str">
        <f t="shared" ca="1" si="468"/>
        <v/>
      </c>
      <c r="AB1016" s="41" t="str">
        <f t="shared" ca="1" si="469"/>
        <v/>
      </c>
      <c r="AC1016" s="39" t="str">
        <f t="shared" si="458"/>
        <v/>
      </c>
      <c r="AD1016" s="39" t="str">
        <f t="shared" ca="1" si="479"/>
        <v/>
      </c>
      <c r="AE1016" s="39" t="str">
        <f t="shared" ca="1" si="470"/>
        <v/>
      </c>
      <c r="AF1016" s="40"/>
      <c r="AG1016" s="39">
        <f t="shared" ca="1" si="480"/>
        <v>0</v>
      </c>
      <c r="AH1016" s="339"/>
      <c r="AI1016" s="37" t="str">
        <f t="shared" ca="1" si="471"/>
        <v/>
      </c>
      <c r="AJ1016" s="41" t="str">
        <f t="shared" ca="1" si="472"/>
        <v/>
      </c>
      <c r="AK1016" s="39" t="str">
        <f t="shared" si="459"/>
        <v/>
      </c>
      <c r="AL1016" s="39" t="str">
        <f t="shared" ca="1" si="481"/>
        <v/>
      </c>
      <c r="AM1016" s="39" t="str">
        <f t="shared" ca="1" si="473"/>
        <v/>
      </c>
      <c r="AN1016" s="40"/>
      <c r="AO1016" s="39">
        <f t="shared" ca="1" si="482"/>
        <v>0</v>
      </c>
      <c r="AP1016" s="339"/>
      <c r="AW1016" s="329"/>
      <c r="BI1016" s="329"/>
      <c r="BJ1016" s="329"/>
      <c r="BK1016" s="329"/>
      <c r="BL1016" s="329"/>
      <c r="BM1016" s="329"/>
      <c r="BN1016" s="329"/>
      <c r="BO1016" s="329"/>
      <c r="BP1016" s="329"/>
      <c r="BQ1016" s="329"/>
      <c r="BR1016" s="329"/>
      <c r="BS1016" s="329"/>
      <c r="BT1016" s="329"/>
      <c r="BU1016" s="329"/>
      <c r="BV1016" s="329"/>
      <c r="BW1016" s="325"/>
      <c r="BX1016" s="325"/>
      <c r="BY1016" s="325"/>
      <c r="BZ1016" s="325"/>
      <c r="CA1016" s="325"/>
      <c r="CB1016" s="325"/>
      <c r="CC1016" s="325"/>
      <c r="CD1016" s="325"/>
      <c r="CE1016" s="325"/>
      <c r="CF1016" s="325"/>
      <c r="CG1016" s="325"/>
      <c r="CH1016" s="325"/>
      <c r="CI1016" s="325"/>
      <c r="CJ1016" s="325"/>
      <c r="CK1016" s="325"/>
      <c r="CL1016" s="325"/>
      <c r="CM1016" s="325"/>
      <c r="CN1016" s="325"/>
      <c r="CO1016" s="325"/>
      <c r="CP1016" s="325"/>
      <c r="CQ1016" s="325"/>
      <c r="CR1016" s="325"/>
      <c r="CS1016" s="325"/>
      <c r="CT1016" s="325"/>
      <c r="CU1016" s="325"/>
      <c r="CV1016" s="325"/>
      <c r="CW1016" s="325"/>
      <c r="CX1016" s="325"/>
    </row>
    <row r="1017" spans="1:102" s="36" customFormat="1" ht="15" hidden="1" customHeight="1">
      <c r="A1017" s="329"/>
      <c r="B1017" s="37" t="str">
        <f t="shared" ca="1" si="460"/>
        <v/>
      </c>
      <c r="C1017" s="41" t="str">
        <f t="shared" ca="1" si="461"/>
        <v/>
      </c>
      <c r="D1017" s="39" t="str">
        <f t="shared" ca="1" si="462"/>
        <v/>
      </c>
      <c r="E1017" s="39" t="str">
        <f t="shared" ca="1" si="474"/>
        <v/>
      </c>
      <c r="F1017" s="39" t="str">
        <f t="shared" ca="1" si="463"/>
        <v/>
      </c>
      <c r="G1017" s="101"/>
      <c r="H1017" s="39">
        <f t="shared" ca="1" si="454"/>
        <v>0</v>
      </c>
      <c r="J1017" s="332"/>
      <c r="K1017" s="37" t="str">
        <f t="shared" ca="1" si="464"/>
        <v/>
      </c>
      <c r="L1017" s="41" t="str">
        <f t="shared" ca="1" si="465"/>
        <v/>
      </c>
      <c r="M1017" s="39" t="str">
        <f t="shared" si="455"/>
        <v/>
      </c>
      <c r="N1017" s="39" t="str">
        <f t="shared" ca="1" si="475"/>
        <v/>
      </c>
      <c r="O1017" s="39">
        <f ca="1">ROUND(Q1016*$O$5/payments_per_year,2)</f>
        <v>0</v>
      </c>
      <c r="P1017" s="101"/>
      <c r="Q1017" s="39">
        <f t="shared" ca="1" si="476"/>
        <v>0</v>
      </c>
      <c r="R1017" s="332"/>
      <c r="S1017" s="37" t="str">
        <f t="shared" ca="1" si="466"/>
        <v/>
      </c>
      <c r="T1017" s="41" t="str">
        <f t="shared" ca="1" si="467"/>
        <v/>
      </c>
      <c r="U1017" s="39" t="str">
        <f t="shared" si="456"/>
        <v/>
      </c>
      <c r="V1017" s="39" t="str">
        <f t="shared" ca="1" si="477"/>
        <v/>
      </c>
      <c r="W1017" s="39">
        <f t="shared" ca="1" si="457"/>
        <v>0</v>
      </c>
      <c r="X1017" s="40"/>
      <c r="Y1017" s="39">
        <f t="shared" ca="1" si="478"/>
        <v>0</v>
      </c>
      <c r="Z1017" s="327"/>
      <c r="AA1017" s="37" t="str">
        <f t="shared" ca="1" si="468"/>
        <v/>
      </c>
      <c r="AB1017" s="41" t="str">
        <f t="shared" ca="1" si="469"/>
        <v/>
      </c>
      <c r="AC1017" s="39" t="str">
        <f t="shared" si="458"/>
        <v/>
      </c>
      <c r="AD1017" s="39" t="str">
        <f t="shared" ca="1" si="479"/>
        <v/>
      </c>
      <c r="AE1017" s="39" t="str">
        <f t="shared" ca="1" si="470"/>
        <v/>
      </c>
      <c r="AF1017" s="40"/>
      <c r="AG1017" s="39">
        <f t="shared" ca="1" si="480"/>
        <v>0</v>
      </c>
      <c r="AH1017" s="339"/>
      <c r="AI1017" s="37" t="str">
        <f t="shared" ca="1" si="471"/>
        <v/>
      </c>
      <c r="AJ1017" s="41" t="str">
        <f t="shared" ca="1" si="472"/>
        <v/>
      </c>
      <c r="AK1017" s="39" t="str">
        <f t="shared" si="459"/>
        <v/>
      </c>
      <c r="AL1017" s="39" t="str">
        <f t="shared" ca="1" si="481"/>
        <v/>
      </c>
      <c r="AM1017" s="39" t="str">
        <f t="shared" ca="1" si="473"/>
        <v/>
      </c>
      <c r="AN1017" s="40"/>
      <c r="AO1017" s="39">
        <f t="shared" ca="1" si="482"/>
        <v>0</v>
      </c>
      <c r="AP1017" s="339"/>
      <c r="AW1017" s="329"/>
      <c r="BI1017" s="329"/>
      <c r="BJ1017" s="329"/>
      <c r="BK1017" s="329"/>
      <c r="BL1017" s="329"/>
      <c r="BM1017" s="329"/>
      <c r="BN1017" s="329"/>
      <c r="BO1017" s="329"/>
      <c r="BP1017" s="329"/>
      <c r="BQ1017" s="329"/>
      <c r="BR1017" s="329"/>
      <c r="BS1017" s="329"/>
      <c r="BT1017" s="329"/>
      <c r="BU1017" s="329"/>
      <c r="BV1017" s="329"/>
      <c r="BW1017" s="325"/>
      <c r="BX1017" s="325"/>
      <c r="BY1017" s="325"/>
      <c r="BZ1017" s="325"/>
      <c r="CA1017" s="325"/>
      <c r="CB1017" s="325"/>
      <c r="CC1017" s="325"/>
      <c r="CD1017" s="325"/>
      <c r="CE1017" s="325"/>
      <c r="CF1017" s="325"/>
      <c r="CG1017" s="325"/>
      <c r="CH1017" s="325"/>
      <c r="CI1017" s="325"/>
      <c r="CJ1017" s="325"/>
      <c r="CK1017" s="325"/>
      <c r="CL1017" s="325"/>
      <c r="CM1017" s="325"/>
      <c r="CN1017" s="325"/>
      <c r="CO1017" s="325"/>
      <c r="CP1017" s="325"/>
      <c r="CQ1017" s="325"/>
      <c r="CR1017" s="325"/>
      <c r="CS1017" s="325"/>
      <c r="CT1017" s="325"/>
      <c r="CU1017" s="325"/>
      <c r="CV1017" s="325"/>
      <c r="CW1017" s="325"/>
      <c r="CX1017" s="325"/>
    </row>
    <row r="1018" spans="1:102" s="36" customFormat="1" ht="15" hidden="1" customHeight="1">
      <c r="A1018" s="329"/>
      <c r="B1018" s="37" t="str">
        <f t="shared" ca="1" si="460"/>
        <v/>
      </c>
      <c r="C1018" s="41" t="str">
        <f t="shared" ca="1" si="461"/>
        <v/>
      </c>
      <c r="D1018" s="39" t="str">
        <f t="shared" ca="1" si="462"/>
        <v/>
      </c>
      <c r="E1018" s="39" t="str">
        <f t="shared" ca="1" si="474"/>
        <v/>
      </c>
      <c r="F1018" s="39" t="str">
        <f t="shared" ca="1" si="463"/>
        <v/>
      </c>
      <c r="G1018" s="101"/>
      <c r="H1018" s="39">
        <f t="shared" ca="1" si="454"/>
        <v>0</v>
      </c>
      <c r="J1018" s="332"/>
      <c r="K1018" s="37" t="str">
        <f t="shared" ca="1" si="464"/>
        <v/>
      </c>
      <c r="L1018" s="41" t="str">
        <f t="shared" ca="1" si="465"/>
        <v/>
      </c>
      <c r="M1018" s="39" t="str">
        <f t="shared" si="455"/>
        <v/>
      </c>
      <c r="N1018" s="39" t="str">
        <f t="shared" ca="1" si="475"/>
        <v/>
      </c>
      <c r="O1018" s="39" t="str">
        <f ca="1">IF(L1018="","",ROUND(Q1017*$O$5/payments_per_year,2))</f>
        <v/>
      </c>
      <c r="P1018" s="101"/>
      <c r="Q1018" s="39">
        <f t="shared" ca="1" si="476"/>
        <v>0</v>
      </c>
      <c r="R1018" s="332"/>
      <c r="S1018" s="37" t="str">
        <f t="shared" ca="1" si="466"/>
        <v/>
      </c>
      <c r="T1018" s="41" t="str">
        <f t="shared" ca="1" si="467"/>
        <v/>
      </c>
      <c r="U1018" s="39" t="str">
        <f t="shared" si="456"/>
        <v/>
      </c>
      <c r="V1018" s="39" t="str">
        <f t="shared" ca="1" si="477"/>
        <v/>
      </c>
      <c r="W1018" s="39">
        <f t="shared" ca="1" si="457"/>
        <v>0</v>
      </c>
      <c r="X1018" s="40"/>
      <c r="Y1018" s="39">
        <f t="shared" ca="1" si="478"/>
        <v>0</v>
      </c>
      <c r="Z1018" s="327"/>
      <c r="AA1018" s="37" t="str">
        <f t="shared" ca="1" si="468"/>
        <v/>
      </c>
      <c r="AB1018" s="41" t="str">
        <f t="shared" ca="1" si="469"/>
        <v/>
      </c>
      <c r="AC1018" s="39" t="str">
        <f t="shared" si="458"/>
        <v/>
      </c>
      <c r="AD1018" s="39" t="str">
        <f t="shared" ca="1" si="479"/>
        <v/>
      </c>
      <c r="AE1018" s="39" t="str">
        <f t="shared" ca="1" si="470"/>
        <v/>
      </c>
      <c r="AF1018" s="40"/>
      <c r="AG1018" s="39">
        <f t="shared" ca="1" si="480"/>
        <v>0</v>
      </c>
      <c r="AH1018" s="339"/>
      <c r="AI1018" s="37" t="str">
        <f t="shared" ca="1" si="471"/>
        <v/>
      </c>
      <c r="AJ1018" s="41" t="str">
        <f t="shared" ca="1" si="472"/>
        <v/>
      </c>
      <c r="AK1018" s="39" t="str">
        <f t="shared" si="459"/>
        <v/>
      </c>
      <c r="AL1018" s="39" t="str">
        <f t="shared" ca="1" si="481"/>
        <v/>
      </c>
      <c r="AM1018" s="39" t="str">
        <f t="shared" ca="1" si="473"/>
        <v/>
      </c>
      <c r="AN1018" s="40"/>
      <c r="AO1018" s="39">
        <f t="shared" ca="1" si="482"/>
        <v>0</v>
      </c>
      <c r="AP1018" s="339"/>
      <c r="AW1018" s="329"/>
      <c r="BI1018" s="329"/>
      <c r="BJ1018" s="329"/>
      <c r="BK1018" s="329"/>
      <c r="BL1018" s="329"/>
      <c r="BM1018" s="329"/>
      <c r="BN1018" s="329"/>
      <c r="BO1018" s="329"/>
      <c r="BP1018" s="329"/>
      <c r="BQ1018" s="329"/>
      <c r="BR1018" s="329"/>
      <c r="BS1018" s="329"/>
      <c r="BT1018" s="329"/>
      <c r="BU1018" s="329"/>
      <c r="BV1018" s="329"/>
      <c r="BW1018" s="325"/>
      <c r="BX1018" s="325"/>
      <c r="BY1018" s="325"/>
      <c r="BZ1018" s="325"/>
      <c r="CA1018" s="325"/>
      <c r="CB1018" s="325"/>
      <c r="CC1018" s="325"/>
      <c r="CD1018" s="325"/>
      <c r="CE1018" s="325"/>
      <c r="CF1018" s="325"/>
      <c r="CG1018" s="325"/>
      <c r="CH1018" s="325"/>
      <c r="CI1018" s="325"/>
      <c r="CJ1018" s="325"/>
      <c r="CK1018" s="325"/>
      <c r="CL1018" s="325"/>
      <c r="CM1018" s="325"/>
      <c r="CN1018" s="325"/>
      <c r="CO1018" s="325"/>
      <c r="CP1018" s="325"/>
      <c r="CQ1018" s="325"/>
      <c r="CR1018" s="325"/>
      <c r="CS1018" s="325"/>
      <c r="CT1018" s="325"/>
      <c r="CU1018" s="325"/>
      <c r="CV1018" s="325"/>
      <c r="CW1018" s="325"/>
      <c r="CX1018" s="325"/>
    </row>
    <row r="1019" spans="1:102" s="36" customFormat="1" ht="15" hidden="1" customHeight="1">
      <c r="A1019" s="329"/>
      <c r="B1019" s="37" t="str">
        <f t="shared" ca="1" si="460"/>
        <v/>
      </c>
      <c r="C1019" s="41" t="str">
        <f t="shared" ca="1" si="461"/>
        <v/>
      </c>
      <c r="D1019" s="39" t="str">
        <f t="shared" ca="1" si="462"/>
        <v/>
      </c>
      <c r="E1019" s="39" t="str">
        <f t="shared" ca="1" si="474"/>
        <v/>
      </c>
      <c r="F1019" s="39" t="str">
        <f t="shared" ca="1" si="463"/>
        <v/>
      </c>
      <c r="G1019" s="101"/>
      <c r="H1019" s="39">
        <f t="shared" ca="1" si="454"/>
        <v>0</v>
      </c>
      <c r="J1019" s="332"/>
      <c r="K1019" s="37" t="str">
        <f t="shared" ca="1" si="464"/>
        <v/>
      </c>
      <c r="L1019" s="41" t="str">
        <f t="shared" ca="1" si="465"/>
        <v/>
      </c>
      <c r="M1019" s="39" t="str">
        <f t="shared" si="455"/>
        <v/>
      </c>
      <c r="N1019" s="39" t="str">
        <f t="shared" ca="1" si="475"/>
        <v/>
      </c>
      <c r="O1019" s="39">
        <f ca="1">ROUND(Q1018*$O$5/payments_per_year,2)</f>
        <v>0</v>
      </c>
      <c r="P1019" s="101"/>
      <c r="Q1019" s="39">
        <f t="shared" ca="1" si="476"/>
        <v>0</v>
      </c>
      <c r="R1019" s="332"/>
      <c r="S1019" s="37" t="str">
        <f t="shared" ca="1" si="466"/>
        <v/>
      </c>
      <c r="T1019" s="41" t="str">
        <f t="shared" ca="1" si="467"/>
        <v/>
      </c>
      <c r="U1019" s="39" t="str">
        <f t="shared" si="456"/>
        <v/>
      </c>
      <c r="V1019" s="39" t="str">
        <f t="shared" ca="1" si="477"/>
        <v/>
      </c>
      <c r="W1019" s="39">
        <f t="shared" ca="1" si="457"/>
        <v>0</v>
      </c>
      <c r="X1019" s="40"/>
      <c r="Y1019" s="39">
        <f t="shared" ca="1" si="478"/>
        <v>0</v>
      </c>
      <c r="Z1019" s="327"/>
      <c r="AA1019" s="37" t="str">
        <f t="shared" ca="1" si="468"/>
        <v/>
      </c>
      <c r="AB1019" s="41" t="str">
        <f t="shared" ca="1" si="469"/>
        <v/>
      </c>
      <c r="AC1019" s="39" t="str">
        <f t="shared" si="458"/>
        <v/>
      </c>
      <c r="AD1019" s="39" t="str">
        <f t="shared" ca="1" si="479"/>
        <v/>
      </c>
      <c r="AE1019" s="39" t="str">
        <f t="shared" ca="1" si="470"/>
        <v/>
      </c>
      <c r="AF1019" s="40"/>
      <c r="AG1019" s="39">
        <f t="shared" ca="1" si="480"/>
        <v>0</v>
      </c>
      <c r="AH1019" s="339"/>
      <c r="AI1019" s="37" t="str">
        <f t="shared" ca="1" si="471"/>
        <v/>
      </c>
      <c r="AJ1019" s="41" t="str">
        <f t="shared" ca="1" si="472"/>
        <v/>
      </c>
      <c r="AK1019" s="39" t="str">
        <f t="shared" si="459"/>
        <v/>
      </c>
      <c r="AL1019" s="39" t="str">
        <f t="shared" ca="1" si="481"/>
        <v/>
      </c>
      <c r="AM1019" s="39" t="str">
        <f t="shared" ca="1" si="473"/>
        <v/>
      </c>
      <c r="AN1019" s="40"/>
      <c r="AO1019" s="39">
        <f t="shared" ca="1" si="482"/>
        <v>0</v>
      </c>
      <c r="AP1019" s="339"/>
      <c r="AW1019" s="329"/>
      <c r="BI1019" s="329"/>
      <c r="BJ1019" s="329"/>
      <c r="BK1019" s="329"/>
      <c r="BL1019" s="329"/>
      <c r="BM1019" s="329"/>
      <c r="BN1019" s="329"/>
      <c r="BO1019" s="329"/>
      <c r="BP1019" s="329"/>
      <c r="BQ1019" s="329"/>
      <c r="BR1019" s="329"/>
      <c r="BS1019" s="329"/>
      <c r="BT1019" s="329"/>
      <c r="BU1019" s="329"/>
      <c r="BV1019" s="329"/>
      <c r="BW1019" s="325"/>
      <c r="BX1019" s="325"/>
      <c r="BY1019" s="325"/>
      <c r="BZ1019" s="325"/>
      <c r="CA1019" s="325"/>
      <c r="CB1019" s="325"/>
      <c r="CC1019" s="325"/>
      <c r="CD1019" s="325"/>
      <c r="CE1019" s="325"/>
      <c r="CF1019" s="325"/>
      <c r="CG1019" s="325"/>
      <c r="CH1019" s="325"/>
      <c r="CI1019" s="325"/>
      <c r="CJ1019" s="325"/>
      <c r="CK1019" s="325"/>
      <c r="CL1019" s="325"/>
      <c r="CM1019" s="325"/>
      <c r="CN1019" s="325"/>
      <c r="CO1019" s="325"/>
      <c r="CP1019" s="325"/>
      <c r="CQ1019" s="325"/>
      <c r="CR1019" s="325"/>
      <c r="CS1019" s="325"/>
      <c r="CT1019" s="325"/>
      <c r="CU1019" s="325"/>
      <c r="CV1019" s="325"/>
      <c r="CW1019" s="325"/>
      <c r="CX1019" s="325"/>
    </row>
    <row r="1020" spans="1:102" s="36" customFormat="1" ht="15" hidden="1" customHeight="1">
      <c r="A1020" s="329"/>
      <c r="B1020" s="37" t="str">
        <f t="shared" ca="1" si="460"/>
        <v/>
      </c>
      <c r="C1020" s="41" t="str">
        <f t="shared" ca="1" si="461"/>
        <v/>
      </c>
      <c r="D1020" s="39" t="str">
        <f t="shared" ca="1" si="462"/>
        <v/>
      </c>
      <c r="E1020" s="39" t="str">
        <f t="shared" ca="1" si="474"/>
        <v/>
      </c>
      <c r="F1020" s="39" t="str">
        <f t="shared" ca="1" si="463"/>
        <v/>
      </c>
      <c r="G1020" s="101"/>
      <c r="H1020" s="39">
        <f t="shared" ca="1" si="454"/>
        <v>0</v>
      </c>
      <c r="J1020" s="332"/>
      <c r="K1020" s="37" t="str">
        <f t="shared" ca="1" si="464"/>
        <v/>
      </c>
      <c r="L1020" s="41" t="str">
        <f t="shared" ca="1" si="465"/>
        <v/>
      </c>
      <c r="M1020" s="39" t="str">
        <f t="shared" si="455"/>
        <v/>
      </c>
      <c r="N1020" s="39" t="str">
        <f t="shared" ca="1" si="475"/>
        <v/>
      </c>
      <c r="O1020" s="39" t="str">
        <f ca="1">IF(L1020="","",ROUND(Q1019*$O$5/payments_per_year,2))</f>
        <v/>
      </c>
      <c r="P1020" s="101"/>
      <c r="Q1020" s="39">
        <f t="shared" ca="1" si="476"/>
        <v>0</v>
      </c>
      <c r="R1020" s="332"/>
      <c r="S1020" s="37" t="str">
        <f t="shared" ca="1" si="466"/>
        <v/>
      </c>
      <c r="T1020" s="41" t="str">
        <f t="shared" ca="1" si="467"/>
        <v/>
      </c>
      <c r="U1020" s="39" t="str">
        <f t="shared" si="456"/>
        <v/>
      </c>
      <c r="V1020" s="39" t="str">
        <f t="shared" ca="1" si="477"/>
        <v/>
      </c>
      <c r="W1020" s="39">
        <f t="shared" ca="1" si="457"/>
        <v>0</v>
      </c>
      <c r="X1020" s="40"/>
      <c r="Y1020" s="39">
        <f t="shared" ca="1" si="478"/>
        <v>0</v>
      </c>
      <c r="Z1020" s="327"/>
      <c r="AA1020" s="37" t="str">
        <f t="shared" ca="1" si="468"/>
        <v/>
      </c>
      <c r="AB1020" s="41" t="str">
        <f t="shared" ca="1" si="469"/>
        <v/>
      </c>
      <c r="AC1020" s="39" t="str">
        <f t="shared" si="458"/>
        <v/>
      </c>
      <c r="AD1020" s="39" t="str">
        <f t="shared" ca="1" si="479"/>
        <v/>
      </c>
      <c r="AE1020" s="39" t="str">
        <f t="shared" ca="1" si="470"/>
        <v/>
      </c>
      <c r="AF1020" s="40"/>
      <c r="AG1020" s="39">
        <f t="shared" ca="1" si="480"/>
        <v>0</v>
      </c>
      <c r="AH1020" s="339"/>
      <c r="AI1020" s="37" t="str">
        <f t="shared" ca="1" si="471"/>
        <v/>
      </c>
      <c r="AJ1020" s="41" t="str">
        <f t="shared" ca="1" si="472"/>
        <v/>
      </c>
      <c r="AK1020" s="39" t="str">
        <f t="shared" si="459"/>
        <v/>
      </c>
      <c r="AL1020" s="39" t="str">
        <f t="shared" ca="1" si="481"/>
        <v/>
      </c>
      <c r="AM1020" s="39" t="str">
        <f t="shared" ca="1" si="473"/>
        <v/>
      </c>
      <c r="AN1020" s="40"/>
      <c r="AO1020" s="39">
        <f t="shared" ca="1" si="482"/>
        <v>0</v>
      </c>
      <c r="AP1020" s="339"/>
      <c r="AW1020" s="329"/>
      <c r="BI1020" s="329"/>
      <c r="BJ1020" s="329"/>
      <c r="BK1020" s="329"/>
      <c r="BL1020" s="329"/>
      <c r="BM1020" s="329"/>
      <c r="BN1020" s="329"/>
      <c r="BO1020" s="329"/>
      <c r="BP1020" s="329"/>
      <c r="BQ1020" s="329"/>
      <c r="BR1020" s="329"/>
      <c r="BS1020" s="329"/>
      <c r="BT1020" s="329"/>
      <c r="BU1020" s="329"/>
      <c r="BV1020" s="329"/>
      <c r="BW1020" s="325"/>
      <c r="BX1020" s="325"/>
      <c r="BY1020" s="325"/>
      <c r="BZ1020" s="325"/>
      <c r="CA1020" s="325"/>
      <c r="CB1020" s="325"/>
      <c r="CC1020" s="325"/>
      <c r="CD1020" s="325"/>
      <c r="CE1020" s="325"/>
      <c r="CF1020" s="325"/>
      <c r="CG1020" s="325"/>
      <c r="CH1020" s="325"/>
      <c r="CI1020" s="325"/>
      <c r="CJ1020" s="325"/>
      <c r="CK1020" s="325"/>
      <c r="CL1020" s="325"/>
      <c r="CM1020" s="325"/>
      <c r="CN1020" s="325"/>
      <c r="CO1020" s="325"/>
      <c r="CP1020" s="325"/>
      <c r="CQ1020" s="325"/>
      <c r="CR1020" s="325"/>
      <c r="CS1020" s="325"/>
      <c r="CT1020" s="325"/>
      <c r="CU1020" s="325"/>
      <c r="CV1020" s="325"/>
      <c r="CW1020" s="325"/>
      <c r="CX1020" s="325"/>
    </row>
    <row r="1021" spans="1:102" s="36" customFormat="1" ht="15" hidden="1" customHeight="1">
      <c r="A1021" s="329"/>
      <c r="B1021" s="37" t="str">
        <f t="shared" ca="1" si="460"/>
        <v/>
      </c>
      <c r="C1021" s="41" t="str">
        <f t="shared" ca="1" si="461"/>
        <v/>
      </c>
      <c r="D1021" s="39" t="str">
        <f t="shared" ca="1" si="462"/>
        <v/>
      </c>
      <c r="E1021" s="39" t="str">
        <f t="shared" ca="1" si="474"/>
        <v/>
      </c>
      <c r="F1021" s="39" t="str">
        <f t="shared" ca="1" si="463"/>
        <v/>
      </c>
      <c r="G1021" s="101"/>
      <c r="H1021" s="39">
        <f t="shared" ca="1" si="454"/>
        <v>0</v>
      </c>
      <c r="J1021" s="332"/>
      <c r="K1021" s="37" t="str">
        <f t="shared" ca="1" si="464"/>
        <v/>
      </c>
      <c r="L1021" s="41" t="str">
        <f t="shared" ca="1" si="465"/>
        <v/>
      </c>
      <c r="M1021" s="39" t="str">
        <f t="shared" si="455"/>
        <v/>
      </c>
      <c r="N1021" s="39" t="str">
        <f t="shared" ca="1" si="475"/>
        <v/>
      </c>
      <c r="O1021" s="39">
        <f ca="1">ROUND(Q1020*$O$5/payments_per_year,2)</f>
        <v>0</v>
      </c>
      <c r="P1021" s="101"/>
      <c r="Q1021" s="39">
        <f t="shared" ca="1" si="476"/>
        <v>0</v>
      </c>
      <c r="R1021" s="332"/>
      <c r="S1021" s="37" t="str">
        <f t="shared" ca="1" si="466"/>
        <v/>
      </c>
      <c r="T1021" s="41" t="str">
        <f t="shared" ca="1" si="467"/>
        <v/>
      </c>
      <c r="U1021" s="39" t="str">
        <f t="shared" si="456"/>
        <v/>
      </c>
      <c r="V1021" s="39" t="str">
        <f t="shared" ca="1" si="477"/>
        <v/>
      </c>
      <c r="W1021" s="39">
        <f t="shared" ca="1" si="457"/>
        <v>0</v>
      </c>
      <c r="X1021" s="40"/>
      <c r="Y1021" s="39">
        <f t="shared" ca="1" si="478"/>
        <v>0</v>
      </c>
      <c r="Z1021" s="327"/>
      <c r="AA1021" s="37" t="str">
        <f t="shared" ca="1" si="468"/>
        <v/>
      </c>
      <c r="AB1021" s="41" t="str">
        <f t="shared" ca="1" si="469"/>
        <v/>
      </c>
      <c r="AC1021" s="39" t="str">
        <f t="shared" si="458"/>
        <v/>
      </c>
      <c r="AD1021" s="39" t="str">
        <f t="shared" ca="1" si="479"/>
        <v/>
      </c>
      <c r="AE1021" s="39" t="str">
        <f t="shared" ca="1" si="470"/>
        <v/>
      </c>
      <c r="AF1021" s="40"/>
      <c r="AG1021" s="39">
        <f t="shared" ca="1" si="480"/>
        <v>0</v>
      </c>
      <c r="AH1021" s="339"/>
      <c r="AI1021" s="37" t="str">
        <f t="shared" ca="1" si="471"/>
        <v/>
      </c>
      <c r="AJ1021" s="41" t="str">
        <f t="shared" ca="1" si="472"/>
        <v/>
      </c>
      <c r="AK1021" s="39" t="str">
        <f t="shared" si="459"/>
        <v/>
      </c>
      <c r="AL1021" s="39" t="str">
        <f t="shared" ca="1" si="481"/>
        <v/>
      </c>
      <c r="AM1021" s="39" t="str">
        <f t="shared" ca="1" si="473"/>
        <v/>
      </c>
      <c r="AN1021" s="40"/>
      <c r="AO1021" s="39">
        <f t="shared" ca="1" si="482"/>
        <v>0</v>
      </c>
      <c r="AP1021" s="339"/>
      <c r="AW1021" s="329"/>
      <c r="BI1021" s="329"/>
      <c r="BJ1021" s="329"/>
      <c r="BK1021" s="329"/>
      <c r="BL1021" s="329"/>
      <c r="BM1021" s="329"/>
      <c r="BN1021" s="329"/>
      <c r="BO1021" s="329"/>
      <c r="BP1021" s="329"/>
      <c r="BQ1021" s="329"/>
      <c r="BR1021" s="329"/>
      <c r="BS1021" s="329"/>
      <c r="BT1021" s="329"/>
      <c r="BU1021" s="329"/>
      <c r="BV1021" s="329"/>
      <c r="BW1021" s="325"/>
      <c r="BX1021" s="325"/>
      <c r="BY1021" s="325"/>
      <c r="BZ1021" s="325"/>
      <c r="CA1021" s="325"/>
      <c r="CB1021" s="325"/>
      <c r="CC1021" s="325"/>
      <c r="CD1021" s="325"/>
      <c r="CE1021" s="325"/>
      <c r="CF1021" s="325"/>
      <c r="CG1021" s="325"/>
      <c r="CH1021" s="325"/>
      <c r="CI1021" s="325"/>
      <c r="CJ1021" s="325"/>
      <c r="CK1021" s="325"/>
      <c r="CL1021" s="325"/>
      <c r="CM1021" s="325"/>
      <c r="CN1021" s="325"/>
      <c r="CO1021" s="325"/>
      <c r="CP1021" s="325"/>
      <c r="CQ1021" s="325"/>
      <c r="CR1021" s="325"/>
      <c r="CS1021" s="325"/>
      <c r="CT1021" s="325"/>
      <c r="CU1021" s="325"/>
      <c r="CV1021" s="325"/>
      <c r="CW1021" s="325"/>
      <c r="CX1021" s="325"/>
    </row>
    <row r="1022" spans="1:102" s="36" customFormat="1" ht="15" hidden="1" customHeight="1">
      <c r="A1022" s="329"/>
      <c r="B1022" s="37" t="str">
        <f t="shared" ca="1" si="460"/>
        <v/>
      </c>
      <c r="C1022" s="41" t="str">
        <f t="shared" ca="1" si="461"/>
        <v/>
      </c>
      <c r="D1022" s="39" t="str">
        <f t="shared" ca="1" si="462"/>
        <v/>
      </c>
      <c r="E1022" s="39" t="str">
        <f t="shared" ca="1" si="474"/>
        <v/>
      </c>
      <c r="F1022" s="39" t="str">
        <f t="shared" ca="1" si="463"/>
        <v/>
      </c>
      <c r="G1022" s="101"/>
      <c r="H1022" s="39">
        <f t="shared" ca="1" si="454"/>
        <v>0</v>
      </c>
      <c r="J1022" s="332"/>
      <c r="K1022" s="37" t="str">
        <f t="shared" ca="1" si="464"/>
        <v/>
      </c>
      <c r="L1022" s="41" t="str">
        <f t="shared" ca="1" si="465"/>
        <v/>
      </c>
      <c r="M1022" s="39" t="str">
        <f t="shared" si="455"/>
        <v/>
      </c>
      <c r="N1022" s="39" t="str">
        <f t="shared" ca="1" si="475"/>
        <v/>
      </c>
      <c r="O1022" s="39" t="str">
        <f ca="1">IF(L1022="","",ROUND(Q1021*$O$5/payments_per_year,2))</f>
        <v/>
      </c>
      <c r="P1022" s="101"/>
      <c r="Q1022" s="39">
        <f t="shared" ca="1" si="476"/>
        <v>0</v>
      </c>
      <c r="R1022" s="332"/>
      <c r="S1022" s="37" t="str">
        <f t="shared" ca="1" si="466"/>
        <v/>
      </c>
      <c r="T1022" s="41" t="str">
        <f t="shared" ca="1" si="467"/>
        <v/>
      </c>
      <c r="U1022" s="39" t="str">
        <f t="shared" si="456"/>
        <v/>
      </c>
      <c r="V1022" s="39" t="str">
        <f t="shared" ca="1" si="477"/>
        <v/>
      </c>
      <c r="W1022" s="39">
        <f t="shared" ca="1" si="457"/>
        <v>0</v>
      </c>
      <c r="X1022" s="40"/>
      <c r="Y1022" s="39">
        <f t="shared" ca="1" si="478"/>
        <v>0</v>
      </c>
      <c r="Z1022" s="327"/>
      <c r="AA1022" s="37" t="str">
        <f t="shared" ca="1" si="468"/>
        <v/>
      </c>
      <c r="AB1022" s="41" t="str">
        <f t="shared" ca="1" si="469"/>
        <v/>
      </c>
      <c r="AC1022" s="39" t="str">
        <f t="shared" si="458"/>
        <v/>
      </c>
      <c r="AD1022" s="39" t="str">
        <f t="shared" ca="1" si="479"/>
        <v/>
      </c>
      <c r="AE1022" s="39" t="str">
        <f t="shared" ca="1" si="470"/>
        <v/>
      </c>
      <c r="AF1022" s="40"/>
      <c r="AG1022" s="39">
        <f t="shared" ca="1" si="480"/>
        <v>0</v>
      </c>
      <c r="AH1022" s="339"/>
      <c r="AI1022" s="37" t="str">
        <f t="shared" ca="1" si="471"/>
        <v/>
      </c>
      <c r="AJ1022" s="41" t="str">
        <f t="shared" ca="1" si="472"/>
        <v/>
      </c>
      <c r="AK1022" s="39" t="str">
        <f t="shared" si="459"/>
        <v/>
      </c>
      <c r="AL1022" s="39" t="str">
        <f t="shared" ca="1" si="481"/>
        <v/>
      </c>
      <c r="AM1022" s="39" t="str">
        <f t="shared" ca="1" si="473"/>
        <v/>
      </c>
      <c r="AN1022" s="40"/>
      <c r="AO1022" s="39">
        <f t="shared" ca="1" si="482"/>
        <v>0</v>
      </c>
      <c r="AP1022" s="339"/>
      <c r="AW1022" s="329"/>
      <c r="BI1022" s="329"/>
      <c r="BJ1022" s="329"/>
      <c r="BK1022" s="329"/>
      <c r="BL1022" s="329"/>
      <c r="BM1022" s="329"/>
      <c r="BN1022" s="329"/>
      <c r="BO1022" s="329"/>
      <c r="BP1022" s="329"/>
      <c r="BQ1022" s="329"/>
      <c r="BR1022" s="329"/>
      <c r="BS1022" s="329"/>
      <c r="BT1022" s="329"/>
      <c r="BU1022" s="329"/>
      <c r="BV1022" s="329"/>
      <c r="BW1022" s="325"/>
      <c r="BX1022" s="325"/>
      <c r="BY1022" s="325"/>
      <c r="BZ1022" s="325"/>
      <c r="CA1022" s="325"/>
      <c r="CB1022" s="325"/>
      <c r="CC1022" s="325"/>
      <c r="CD1022" s="325"/>
      <c r="CE1022" s="325"/>
      <c r="CF1022" s="325"/>
      <c r="CG1022" s="325"/>
      <c r="CH1022" s="325"/>
      <c r="CI1022" s="325"/>
      <c r="CJ1022" s="325"/>
      <c r="CK1022" s="325"/>
      <c r="CL1022" s="325"/>
      <c r="CM1022" s="325"/>
      <c r="CN1022" s="325"/>
      <c r="CO1022" s="325"/>
      <c r="CP1022" s="325"/>
      <c r="CQ1022" s="325"/>
      <c r="CR1022" s="325"/>
      <c r="CS1022" s="325"/>
      <c r="CT1022" s="325"/>
      <c r="CU1022" s="325"/>
      <c r="CV1022" s="325"/>
      <c r="CW1022" s="325"/>
      <c r="CX1022" s="325"/>
    </row>
    <row r="1023" spans="1:102" s="36" customFormat="1" ht="15" hidden="1" customHeight="1">
      <c r="A1023" s="329"/>
      <c r="B1023" s="37" t="str">
        <f t="shared" ca="1" si="460"/>
        <v/>
      </c>
      <c r="C1023" s="41" t="str">
        <f t="shared" ca="1" si="461"/>
        <v/>
      </c>
      <c r="D1023" s="39" t="str">
        <f t="shared" ca="1" si="462"/>
        <v/>
      </c>
      <c r="E1023" s="39" t="str">
        <f t="shared" ca="1" si="474"/>
        <v/>
      </c>
      <c r="F1023" s="39" t="str">
        <f t="shared" ca="1" si="463"/>
        <v/>
      </c>
      <c r="G1023" s="101"/>
      <c r="H1023" s="39">
        <f t="shared" ca="1" si="454"/>
        <v>0</v>
      </c>
      <c r="J1023" s="332"/>
      <c r="K1023" s="37" t="str">
        <f t="shared" ca="1" si="464"/>
        <v/>
      </c>
      <c r="L1023" s="41" t="str">
        <f t="shared" ca="1" si="465"/>
        <v/>
      </c>
      <c r="M1023" s="39" t="str">
        <f t="shared" si="455"/>
        <v/>
      </c>
      <c r="N1023" s="39" t="str">
        <f t="shared" ca="1" si="475"/>
        <v/>
      </c>
      <c r="O1023" s="39">
        <f ca="1">ROUND(Q1022*$O$5/payments_per_year,2)</f>
        <v>0</v>
      </c>
      <c r="P1023" s="101"/>
      <c r="Q1023" s="39">
        <f t="shared" ca="1" si="476"/>
        <v>0</v>
      </c>
      <c r="R1023" s="332"/>
      <c r="S1023" s="37" t="str">
        <f t="shared" ca="1" si="466"/>
        <v/>
      </c>
      <c r="T1023" s="41" t="str">
        <f t="shared" ca="1" si="467"/>
        <v/>
      </c>
      <c r="U1023" s="39" t="str">
        <f t="shared" si="456"/>
        <v/>
      </c>
      <c r="V1023" s="39" t="str">
        <f t="shared" ca="1" si="477"/>
        <v/>
      </c>
      <c r="W1023" s="39">
        <f t="shared" ca="1" si="457"/>
        <v>0</v>
      </c>
      <c r="X1023" s="40"/>
      <c r="Y1023" s="39">
        <f t="shared" ca="1" si="478"/>
        <v>0</v>
      </c>
      <c r="Z1023" s="327"/>
      <c r="AA1023" s="37" t="str">
        <f t="shared" ca="1" si="468"/>
        <v/>
      </c>
      <c r="AB1023" s="41" t="str">
        <f t="shared" ca="1" si="469"/>
        <v/>
      </c>
      <c r="AC1023" s="39" t="str">
        <f t="shared" si="458"/>
        <v/>
      </c>
      <c r="AD1023" s="39" t="str">
        <f t="shared" ca="1" si="479"/>
        <v/>
      </c>
      <c r="AE1023" s="39" t="str">
        <f t="shared" ca="1" si="470"/>
        <v/>
      </c>
      <c r="AF1023" s="40"/>
      <c r="AG1023" s="39">
        <f t="shared" ca="1" si="480"/>
        <v>0</v>
      </c>
      <c r="AH1023" s="339"/>
      <c r="AI1023" s="37" t="str">
        <f t="shared" ca="1" si="471"/>
        <v/>
      </c>
      <c r="AJ1023" s="41" t="str">
        <f t="shared" ca="1" si="472"/>
        <v/>
      </c>
      <c r="AK1023" s="39" t="str">
        <f t="shared" si="459"/>
        <v/>
      </c>
      <c r="AL1023" s="39" t="str">
        <f t="shared" ca="1" si="481"/>
        <v/>
      </c>
      <c r="AM1023" s="39" t="str">
        <f t="shared" ca="1" si="473"/>
        <v/>
      </c>
      <c r="AN1023" s="40"/>
      <c r="AO1023" s="39">
        <f t="shared" ca="1" si="482"/>
        <v>0</v>
      </c>
      <c r="AP1023" s="339"/>
      <c r="AW1023" s="329"/>
      <c r="BI1023" s="329"/>
      <c r="BJ1023" s="329"/>
      <c r="BK1023" s="329"/>
      <c r="BL1023" s="329"/>
      <c r="BM1023" s="329"/>
      <c r="BN1023" s="329"/>
      <c r="BO1023" s="329"/>
      <c r="BP1023" s="329"/>
      <c r="BQ1023" s="329"/>
      <c r="BR1023" s="329"/>
      <c r="BS1023" s="329"/>
      <c r="BT1023" s="329"/>
      <c r="BU1023" s="329"/>
      <c r="BV1023" s="329"/>
      <c r="BW1023" s="325"/>
      <c r="BX1023" s="325"/>
      <c r="BY1023" s="325"/>
      <c r="BZ1023" s="325"/>
      <c r="CA1023" s="325"/>
      <c r="CB1023" s="325"/>
      <c r="CC1023" s="325"/>
      <c r="CD1023" s="325"/>
      <c r="CE1023" s="325"/>
      <c r="CF1023" s="325"/>
      <c r="CG1023" s="325"/>
      <c r="CH1023" s="325"/>
      <c r="CI1023" s="325"/>
      <c r="CJ1023" s="325"/>
      <c r="CK1023" s="325"/>
      <c r="CL1023" s="325"/>
      <c r="CM1023" s="325"/>
      <c r="CN1023" s="325"/>
      <c r="CO1023" s="325"/>
      <c r="CP1023" s="325"/>
      <c r="CQ1023" s="325"/>
      <c r="CR1023" s="325"/>
      <c r="CS1023" s="325"/>
      <c r="CT1023" s="325"/>
      <c r="CU1023" s="325"/>
      <c r="CV1023" s="325"/>
      <c r="CW1023" s="325"/>
      <c r="CX1023" s="325"/>
    </row>
    <row r="1024" spans="1:102" s="36" customFormat="1" ht="15" hidden="1" customHeight="1">
      <c r="A1024" s="329"/>
      <c r="B1024" s="37" t="str">
        <f t="shared" ca="1" si="460"/>
        <v/>
      </c>
      <c r="C1024" s="41" t="str">
        <f t="shared" ca="1" si="461"/>
        <v/>
      </c>
      <c r="D1024" s="39" t="str">
        <f t="shared" ca="1" si="462"/>
        <v/>
      </c>
      <c r="E1024" s="39" t="str">
        <f t="shared" ca="1" si="474"/>
        <v/>
      </c>
      <c r="F1024" s="39" t="str">
        <f t="shared" ca="1" si="463"/>
        <v/>
      </c>
      <c r="G1024" s="101"/>
      <c r="H1024" s="39">
        <f t="shared" ca="1" si="454"/>
        <v>0</v>
      </c>
      <c r="J1024" s="332"/>
      <c r="K1024" s="37" t="str">
        <f t="shared" ca="1" si="464"/>
        <v/>
      </c>
      <c r="L1024" s="41" t="str">
        <f t="shared" ca="1" si="465"/>
        <v/>
      </c>
      <c r="M1024" s="39" t="str">
        <f t="shared" si="455"/>
        <v/>
      </c>
      <c r="N1024" s="39" t="str">
        <f t="shared" ca="1" si="475"/>
        <v/>
      </c>
      <c r="O1024" s="39" t="str">
        <f ca="1">IF(L1024="","",ROUND(Q1023*$O$5/payments_per_year,2))</f>
        <v/>
      </c>
      <c r="P1024" s="101"/>
      <c r="Q1024" s="39">
        <f t="shared" ca="1" si="476"/>
        <v>0</v>
      </c>
      <c r="R1024" s="332"/>
      <c r="S1024" s="37" t="str">
        <f t="shared" ca="1" si="466"/>
        <v/>
      </c>
      <c r="T1024" s="41" t="str">
        <f t="shared" ca="1" si="467"/>
        <v/>
      </c>
      <c r="U1024" s="39" t="str">
        <f t="shared" si="456"/>
        <v/>
      </c>
      <c r="V1024" s="39" t="str">
        <f t="shared" ca="1" si="477"/>
        <v/>
      </c>
      <c r="W1024" s="39">
        <f t="shared" ca="1" si="457"/>
        <v>0</v>
      </c>
      <c r="X1024" s="40"/>
      <c r="Y1024" s="39">
        <f t="shared" ca="1" si="478"/>
        <v>0</v>
      </c>
      <c r="Z1024" s="327"/>
      <c r="AA1024" s="37" t="str">
        <f t="shared" ca="1" si="468"/>
        <v/>
      </c>
      <c r="AB1024" s="41" t="str">
        <f t="shared" ca="1" si="469"/>
        <v/>
      </c>
      <c r="AC1024" s="39" t="str">
        <f t="shared" si="458"/>
        <v/>
      </c>
      <c r="AD1024" s="39" t="str">
        <f t="shared" ca="1" si="479"/>
        <v/>
      </c>
      <c r="AE1024" s="39" t="str">
        <f t="shared" ca="1" si="470"/>
        <v/>
      </c>
      <c r="AF1024" s="40"/>
      <c r="AG1024" s="39">
        <f t="shared" ca="1" si="480"/>
        <v>0</v>
      </c>
      <c r="AH1024" s="339"/>
      <c r="AI1024" s="37" t="str">
        <f t="shared" ca="1" si="471"/>
        <v/>
      </c>
      <c r="AJ1024" s="41" t="str">
        <f t="shared" ca="1" si="472"/>
        <v/>
      </c>
      <c r="AK1024" s="39" t="str">
        <f t="shared" si="459"/>
        <v/>
      </c>
      <c r="AL1024" s="39" t="str">
        <f t="shared" ca="1" si="481"/>
        <v/>
      </c>
      <c r="AM1024" s="39" t="str">
        <f t="shared" ca="1" si="473"/>
        <v/>
      </c>
      <c r="AN1024" s="40"/>
      <c r="AO1024" s="39">
        <f t="shared" ca="1" si="482"/>
        <v>0</v>
      </c>
      <c r="AP1024" s="339"/>
      <c r="AW1024" s="329"/>
      <c r="BI1024" s="329"/>
      <c r="BJ1024" s="329"/>
      <c r="BK1024" s="329"/>
      <c r="BL1024" s="329"/>
      <c r="BM1024" s="329"/>
      <c r="BN1024" s="329"/>
      <c r="BO1024" s="329"/>
      <c r="BP1024" s="329"/>
      <c r="BQ1024" s="329"/>
      <c r="BR1024" s="329"/>
      <c r="BS1024" s="329"/>
      <c r="BT1024" s="329"/>
      <c r="BU1024" s="329"/>
      <c r="BV1024" s="329"/>
      <c r="BW1024" s="325"/>
      <c r="BX1024" s="325"/>
      <c r="BY1024" s="325"/>
      <c r="BZ1024" s="325"/>
      <c r="CA1024" s="325"/>
      <c r="CB1024" s="325"/>
      <c r="CC1024" s="325"/>
      <c r="CD1024" s="325"/>
      <c r="CE1024" s="325"/>
      <c r="CF1024" s="325"/>
      <c r="CG1024" s="325"/>
      <c r="CH1024" s="325"/>
      <c r="CI1024" s="325"/>
      <c r="CJ1024" s="325"/>
      <c r="CK1024" s="325"/>
      <c r="CL1024" s="325"/>
      <c r="CM1024" s="325"/>
      <c r="CN1024" s="325"/>
      <c r="CO1024" s="325"/>
      <c r="CP1024" s="325"/>
      <c r="CQ1024" s="325"/>
      <c r="CR1024" s="325"/>
      <c r="CS1024" s="325"/>
      <c r="CT1024" s="325"/>
      <c r="CU1024" s="325"/>
      <c r="CV1024" s="325"/>
      <c r="CW1024" s="325"/>
      <c r="CX1024" s="325"/>
    </row>
    <row r="1025" spans="1:102" s="36" customFormat="1" ht="15" hidden="1" customHeight="1">
      <c r="A1025" s="329"/>
      <c r="B1025" s="37" t="str">
        <f t="shared" ca="1" si="460"/>
        <v/>
      </c>
      <c r="C1025" s="41" t="str">
        <f t="shared" ca="1" si="461"/>
        <v/>
      </c>
      <c r="D1025" s="39" t="str">
        <f t="shared" ca="1" si="462"/>
        <v/>
      </c>
      <c r="E1025" s="39" t="str">
        <f t="shared" ca="1" si="474"/>
        <v/>
      </c>
      <c r="F1025" s="39" t="str">
        <f t="shared" ca="1" si="463"/>
        <v/>
      </c>
      <c r="G1025" s="101"/>
      <c r="H1025" s="39">
        <f t="shared" ca="1" si="454"/>
        <v>0</v>
      </c>
      <c r="J1025" s="332"/>
      <c r="K1025" s="37" t="str">
        <f t="shared" ca="1" si="464"/>
        <v/>
      </c>
      <c r="L1025" s="41" t="str">
        <f t="shared" ca="1" si="465"/>
        <v/>
      </c>
      <c r="M1025" s="39" t="str">
        <f t="shared" si="455"/>
        <v/>
      </c>
      <c r="N1025" s="39" t="str">
        <f t="shared" ca="1" si="475"/>
        <v/>
      </c>
      <c r="O1025" s="39">
        <f ca="1">ROUND(Q1024*$O$5/payments_per_year,2)</f>
        <v>0</v>
      </c>
      <c r="P1025" s="101"/>
      <c r="Q1025" s="39">
        <f t="shared" ca="1" si="476"/>
        <v>0</v>
      </c>
      <c r="R1025" s="332"/>
      <c r="S1025" s="37" t="str">
        <f t="shared" ca="1" si="466"/>
        <v/>
      </c>
      <c r="T1025" s="41" t="str">
        <f t="shared" ca="1" si="467"/>
        <v/>
      </c>
      <c r="U1025" s="39" t="str">
        <f t="shared" si="456"/>
        <v/>
      </c>
      <c r="V1025" s="39" t="str">
        <f t="shared" ca="1" si="477"/>
        <v/>
      </c>
      <c r="W1025" s="39">
        <f t="shared" ca="1" si="457"/>
        <v>0</v>
      </c>
      <c r="X1025" s="40"/>
      <c r="Y1025" s="39">
        <f t="shared" ca="1" si="478"/>
        <v>0</v>
      </c>
      <c r="Z1025" s="327"/>
      <c r="AA1025" s="37" t="str">
        <f t="shared" ca="1" si="468"/>
        <v/>
      </c>
      <c r="AB1025" s="41" t="str">
        <f t="shared" ca="1" si="469"/>
        <v/>
      </c>
      <c r="AC1025" s="39" t="str">
        <f t="shared" si="458"/>
        <v/>
      </c>
      <c r="AD1025" s="39" t="str">
        <f t="shared" ca="1" si="479"/>
        <v/>
      </c>
      <c r="AE1025" s="39" t="str">
        <f t="shared" ca="1" si="470"/>
        <v/>
      </c>
      <c r="AF1025" s="40"/>
      <c r="AG1025" s="39">
        <f t="shared" ca="1" si="480"/>
        <v>0</v>
      </c>
      <c r="AH1025" s="339"/>
      <c r="AI1025" s="37" t="str">
        <f t="shared" ca="1" si="471"/>
        <v/>
      </c>
      <c r="AJ1025" s="41" t="str">
        <f t="shared" ca="1" si="472"/>
        <v/>
      </c>
      <c r="AK1025" s="39" t="str">
        <f t="shared" si="459"/>
        <v/>
      </c>
      <c r="AL1025" s="39" t="str">
        <f t="shared" ca="1" si="481"/>
        <v/>
      </c>
      <c r="AM1025" s="39" t="str">
        <f t="shared" ca="1" si="473"/>
        <v/>
      </c>
      <c r="AN1025" s="40"/>
      <c r="AO1025" s="39">
        <f t="shared" ca="1" si="482"/>
        <v>0</v>
      </c>
      <c r="AP1025" s="339"/>
      <c r="AW1025" s="329"/>
      <c r="BI1025" s="329"/>
      <c r="BJ1025" s="329"/>
      <c r="BK1025" s="329"/>
      <c r="BL1025" s="329"/>
      <c r="BM1025" s="329"/>
      <c r="BN1025" s="329"/>
      <c r="BO1025" s="329"/>
      <c r="BP1025" s="329"/>
      <c r="BQ1025" s="329"/>
      <c r="BR1025" s="329"/>
      <c r="BS1025" s="329"/>
      <c r="BT1025" s="329"/>
      <c r="BU1025" s="329"/>
      <c r="BV1025" s="329"/>
      <c r="BW1025" s="325"/>
      <c r="BX1025" s="325"/>
      <c r="BY1025" s="325"/>
      <c r="BZ1025" s="325"/>
      <c r="CA1025" s="325"/>
      <c r="CB1025" s="325"/>
      <c r="CC1025" s="325"/>
      <c r="CD1025" s="325"/>
      <c r="CE1025" s="325"/>
      <c r="CF1025" s="325"/>
      <c r="CG1025" s="325"/>
      <c r="CH1025" s="325"/>
      <c r="CI1025" s="325"/>
      <c r="CJ1025" s="325"/>
      <c r="CK1025" s="325"/>
      <c r="CL1025" s="325"/>
      <c r="CM1025" s="325"/>
      <c r="CN1025" s="325"/>
      <c r="CO1025" s="325"/>
      <c r="CP1025" s="325"/>
      <c r="CQ1025" s="325"/>
      <c r="CR1025" s="325"/>
      <c r="CS1025" s="325"/>
      <c r="CT1025" s="325"/>
      <c r="CU1025" s="325"/>
      <c r="CV1025" s="325"/>
      <c r="CW1025" s="325"/>
      <c r="CX1025" s="325"/>
    </row>
    <row r="1026" spans="1:102" s="36" customFormat="1" ht="15" hidden="1" customHeight="1">
      <c r="A1026" s="329"/>
      <c r="B1026" s="37" t="str">
        <f t="shared" ca="1" si="460"/>
        <v/>
      </c>
      <c r="C1026" s="41" t="str">
        <f t="shared" ca="1" si="461"/>
        <v/>
      </c>
      <c r="D1026" s="39" t="str">
        <f t="shared" ca="1" si="462"/>
        <v/>
      </c>
      <c r="E1026" s="39" t="str">
        <f t="shared" ca="1" si="474"/>
        <v/>
      </c>
      <c r="F1026" s="39" t="str">
        <f t="shared" ca="1" si="463"/>
        <v/>
      </c>
      <c r="G1026" s="101"/>
      <c r="H1026" s="39">
        <f t="shared" ca="1" si="454"/>
        <v>0</v>
      </c>
      <c r="J1026" s="332"/>
      <c r="K1026" s="37" t="str">
        <f t="shared" ca="1" si="464"/>
        <v/>
      </c>
      <c r="L1026" s="41" t="str">
        <f t="shared" ca="1" si="465"/>
        <v/>
      </c>
      <c r="M1026" s="39" t="str">
        <f t="shared" si="455"/>
        <v/>
      </c>
      <c r="N1026" s="39" t="str">
        <f t="shared" ca="1" si="475"/>
        <v/>
      </c>
      <c r="O1026" s="39" t="str">
        <f ca="1">IF(L1026="","",ROUND(Q1025*$O$5/payments_per_year,2))</f>
        <v/>
      </c>
      <c r="P1026" s="101"/>
      <c r="Q1026" s="39">
        <f t="shared" ca="1" si="476"/>
        <v>0</v>
      </c>
      <c r="R1026" s="332"/>
      <c r="S1026" s="37" t="str">
        <f t="shared" ca="1" si="466"/>
        <v/>
      </c>
      <c r="T1026" s="41" t="str">
        <f t="shared" ca="1" si="467"/>
        <v/>
      </c>
      <c r="U1026" s="39" t="str">
        <f t="shared" si="456"/>
        <v/>
      </c>
      <c r="V1026" s="39" t="str">
        <f t="shared" ca="1" si="477"/>
        <v/>
      </c>
      <c r="W1026" s="39">
        <f t="shared" ca="1" si="457"/>
        <v>0</v>
      </c>
      <c r="X1026" s="40"/>
      <c r="Y1026" s="39">
        <f t="shared" ca="1" si="478"/>
        <v>0</v>
      </c>
      <c r="Z1026" s="327"/>
      <c r="AA1026" s="37" t="str">
        <f t="shared" ca="1" si="468"/>
        <v/>
      </c>
      <c r="AB1026" s="41" t="str">
        <f t="shared" ca="1" si="469"/>
        <v/>
      </c>
      <c r="AC1026" s="39" t="str">
        <f t="shared" si="458"/>
        <v/>
      </c>
      <c r="AD1026" s="39" t="str">
        <f t="shared" ca="1" si="479"/>
        <v/>
      </c>
      <c r="AE1026" s="39" t="str">
        <f t="shared" ca="1" si="470"/>
        <v/>
      </c>
      <c r="AF1026" s="40"/>
      <c r="AG1026" s="39">
        <f t="shared" ca="1" si="480"/>
        <v>0</v>
      </c>
      <c r="AH1026" s="339"/>
      <c r="AI1026" s="37" t="str">
        <f t="shared" ca="1" si="471"/>
        <v/>
      </c>
      <c r="AJ1026" s="41" t="str">
        <f t="shared" ca="1" si="472"/>
        <v/>
      </c>
      <c r="AK1026" s="39" t="str">
        <f t="shared" si="459"/>
        <v/>
      </c>
      <c r="AL1026" s="39" t="str">
        <f t="shared" ca="1" si="481"/>
        <v/>
      </c>
      <c r="AM1026" s="39" t="str">
        <f t="shared" ca="1" si="473"/>
        <v/>
      </c>
      <c r="AN1026" s="40"/>
      <c r="AO1026" s="39">
        <f t="shared" ca="1" si="482"/>
        <v>0</v>
      </c>
      <c r="AP1026" s="339"/>
      <c r="AW1026" s="329"/>
      <c r="BI1026" s="329"/>
      <c r="BJ1026" s="329"/>
      <c r="BK1026" s="329"/>
      <c r="BL1026" s="329"/>
      <c r="BM1026" s="329"/>
      <c r="BN1026" s="329"/>
      <c r="BO1026" s="329"/>
      <c r="BP1026" s="329"/>
      <c r="BQ1026" s="329"/>
      <c r="BR1026" s="329"/>
      <c r="BS1026" s="329"/>
      <c r="BT1026" s="329"/>
      <c r="BU1026" s="329"/>
      <c r="BV1026" s="329"/>
      <c r="BW1026" s="325"/>
      <c r="BX1026" s="325"/>
      <c r="BY1026" s="325"/>
      <c r="BZ1026" s="325"/>
      <c r="CA1026" s="325"/>
      <c r="CB1026" s="325"/>
      <c r="CC1026" s="325"/>
      <c r="CD1026" s="325"/>
      <c r="CE1026" s="325"/>
      <c r="CF1026" s="325"/>
      <c r="CG1026" s="325"/>
      <c r="CH1026" s="325"/>
      <c r="CI1026" s="325"/>
      <c r="CJ1026" s="325"/>
      <c r="CK1026" s="325"/>
      <c r="CL1026" s="325"/>
      <c r="CM1026" s="325"/>
      <c r="CN1026" s="325"/>
      <c r="CO1026" s="325"/>
      <c r="CP1026" s="325"/>
      <c r="CQ1026" s="325"/>
      <c r="CR1026" s="325"/>
      <c r="CS1026" s="325"/>
      <c r="CT1026" s="325"/>
      <c r="CU1026" s="325"/>
      <c r="CV1026" s="325"/>
      <c r="CW1026" s="325"/>
      <c r="CX1026" s="325"/>
    </row>
    <row r="1027" spans="1:102" s="36" customFormat="1" ht="15" hidden="1" customHeight="1">
      <c r="A1027" s="329"/>
      <c r="B1027" s="37" t="str">
        <f t="shared" ca="1" si="460"/>
        <v/>
      </c>
      <c r="C1027" s="41" t="str">
        <f t="shared" ca="1" si="461"/>
        <v/>
      </c>
      <c r="D1027" s="39" t="str">
        <f t="shared" ca="1" si="462"/>
        <v/>
      </c>
      <c r="E1027" s="39" t="str">
        <f t="shared" ca="1" si="474"/>
        <v/>
      </c>
      <c r="F1027" s="39" t="str">
        <f t="shared" ca="1" si="463"/>
        <v/>
      </c>
      <c r="G1027" s="101"/>
      <c r="H1027" s="39">
        <f t="shared" ca="1" si="454"/>
        <v>0</v>
      </c>
      <c r="J1027" s="332"/>
      <c r="K1027" s="37" t="str">
        <f t="shared" ca="1" si="464"/>
        <v/>
      </c>
      <c r="L1027" s="41" t="str">
        <f t="shared" ca="1" si="465"/>
        <v/>
      </c>
      <c r="M1027" s="39" t="str">
        <f t="shared" si="455"/>
        <v/>
      </c>
      <c r="N1027" s="39" t="str">
        <f t="shared" ca="1" si="475"/>
        <v/>
      </c>
      <c r="O1027" s="39">
        <f ca="1">ROUND(Q1026*$O$5/payments_per_year,2)</f>
        <v>0</v>
      </c>
      <c r="P1027" s="101"/>
      <c r="Q1027" s="39">
        <f t="shared" ca="1" si="476"/>
        <v>0</v>
      </c>
      <c r="R1027" s="332"/>
      <c r="S1027" s="37" t="str">
        <f t="shared" ca="1" si="466"/>
        <v/>
      </c>
      <c r="T1027" s="41" t="str">
        <f t="shared" ca="1" si="467"/>
        <v/>
      </c>
      <c r="U1027" s="39" t="str">
        <f t="shared" si="456"/>
        <v/>
      </c>
      <c r="V1027" s="39" t="str">
        <f t="shared" ca="1" si="477"/>
        <v/>
      </c>
      <c r="W1027" s="39">
        <f t="shared" ca="1" si="457"/>
        <v>0</v>
      </c>
      <c r="X1027" s="40"/>
      <c r="Y1027" s="39">
        <f t="shared" ca="1" si="478"/>
        <v>0</v>
      </c>
      <c r="Z1027" s="327"/>
      <c r="AA1027" s="37" t="str">
        <f t="shared" ca="1" si="468"/>
        <v/>
      </c>
      <c r="AB1027" s="41" t="str">
        <f t="shared" ca="1" si="469"/>
        <v/>
      </c>
      <c r="AC1027" s="39" t="str">
        <f t="shared" si="458"/>
        <v/>
      </c>
      <c r="AD1027" s="39" t="str">
        <f t="shared" ca="1" si="479"/>
        <v/>
      </c>
      <c r="AE1027" s="39" t="str">
        <f t="shared" ca="1" si="470"/>
        <v/>
      </c>
      <c r="AF1027" s="40"/>
      <c r="AG1027" s="39">
        <f t="shared" ca="1" si="480"/>
        <v>0</v>
      </c>
      <c r="AH1027" s="339"/>
      <c r="AI1027" s="37" t="str">
        <f t="shared" ca="1" si="471"/>
        <v/>
      </c>
      <c r="AJ1027" s="41" t="str">
        <f t="shared" ca="1" si="472"/>
        <v/>
      </c>
      <c r="AK1027" s="39" t="str">
        <f t="shared" si="459"/>
        <v/>
      </c>
      <c r="AL1027" s="39" t="str">
        <f t="shared" ca="1" si="481"/>
        <v/>
      </c>
      <c r="AM1027" s="39" t="str">
        <f t="shared" ca="1" si="473"/>
        <v/>
      </c>
      <c r="AN1027" s="40"/>
      <c r="AO1027" s="39">
        <f t="shared" ca="1" si="482"/>
        <v>0</v>
      </c>
      <c r="AP1027" s="339"/>
      <c r="AW1027" s="329"/>
      <c r="BI1027" s="329"/>
      <c r="BJ1027" s="329"/>
      <c r="BK1027" s="329"/>
      <c r="BL1027" s="329"/>
      <c r="BM1027" s="329"/>
      <c r="BN1027" s="329"/>
      <c r="BO1027" s="329"/>
      <c r="BP1027" s="329"/>
      <c r="BQ1027" s="329"/>
      <c r="BR1027" s="329"/>
      <c r="BS1027" s="329"/>
      <c r="BT1027" s="329"/>
      <c r="BU1027" s="329"/>
      <c r="BV1027" s="329"/>
      <c r="BW1027" s="325"/>
      <c r="BX1027" s="325"/>
      <c r="BY1027" s="325"/>
      <c r="BZ1027" s="325"/>
      <c r="CA1027" s="325"/>
      <c r="CB1027" s="325"/>
      <c r="CC1027" s="325"/>
      <c r="CD1027" s="325"/>
      <c r="CE1027" s="325"/>
      <c r="CF1027" s="325"/>
      <c r="CG1027" s="325"/>
      <c r="CH1027" s="325"/>
      <c r="CI1027" s="325"/>
      <c r="CJ1027" s="325"/>
      <c r="CK1027" s="325"/>
      <c r="CL1027" s="325"/>
      <c r="CM1027" s="325"/>
      <c r="CN1027" s="325"/>
      <c r="CO1027" s="325"/>
      <c r="CP1027" s="325"/>
      <c r="CQ1027" s="325"/>
      <c r="CR1027" s="325"/>
      <c r="CS1027" s="325"/>
      <c r="CT1027" s="325"/>
      <c r="CU1027" s="325"/>
      <c r="CV1027" s="325"/>
      <c r="CW1027" s="325"/>
      <c r="CX1027" s="325"/>
    </row>
    <row r="1028" spans="1:102" s="36" customFormat="1" ht="15" hidden="1" customHeight="1">
      <c r="A1028" s="329"/>
      <c r="B1028" s="37" t="str">
        <f t="shared" ca="1" si="460"/>
        <v/>
      </c>
      <c r="C1028" s="41" t="str">
        <f t="shared" ca="1" si="461"/>
        <v/>
      </c>
      <c r="D1028" s="39" t="str">
        <f t="shared" ca="1" si="462"/>
        <v/>
      </c>
      <c r="E1028" s="39" t="str">
        <f t="shared" ca="1" si="474"/>
        <v/>
      </c>
      <c r="F1028" s="39" t="str">
        <f t="shared" ca="1" si="463"/>
        <v/>
      </c>
      <c r="G1028" s="101"/>
      <c r="H1028" s="39">
        <f t="shared" ca="1" si="454"/>
        <v>0</v>
      </c>
      <c r="J1028" s="332"/>
      <c r="K1028" s="37" t="str">
        <f t="shared" ca="1" si="464"/>
        <v/>
      </c>
      <c r="L1028" s="41" t="str">
        <f t="shared" ca="1" si="465"/>
        <v/>
      </c>
      <c r="M1028" s="39" t="str">
        <f t="shared" si="455"/>
        <v/>
      </c>
      <c r="N1028" s="39" t="str">
        <f t="shared" ca="1" si="475"/>
        <v/>
      </c>
      <c r="O1028" s="39" t="str">
        <f ca="1">IF(L1028="","",ROUND(Q1027*$O$5/payments_per_year,2))</f>
        <v/>
      </c>
      <c r="P1028" s="101"/>
      <c r="Q1028" s="39">
        <f t="shared" ca="1" si="476"/>
        <v>0</v>
      </c>
      <c r="R1028" s="332"/>
      <c r="S1028" s="37" t="str">
        <f t="shared" ca="1" si="466"/>
        <v/>
      </c>
      <c r="T1028" s="41" t="str">
        <f t="shared" ca="1" si="467"/>
        <v/>
      </c>
      <c r="U1028" s="39" t="str">
        <f t="shared" si="456"/>
        <v/>
      </c>
      <c r="V1028" s="39" t="str">
        <f t="shared" ca="1" si="477"/>
        <v/>
      </c>
      <c r="W1028" s="39">
        <f t="shared" ca="1" si="457"/>
        <v>0</v>
      </c>
      <c r="X1028" s="40"/>
      <c r="Y1028" s="39">
        <f t="shared" ca="1" si="478"/>
        <v>0</v>
      </c>
      <c r="Z1028" s="327"/>
      <c r="AA1028" s="37" t="str">
        <f t="shared" ca="1" si="468"/>
        <v/>
      </c>
      <c r="AB1028" s="41" t="str">
        <f t="shared" ca="1" si="469"/>
        <v/>
      </c>
      <c r="AC1028" s="39" t="str">
        <f t="shared" si="458"/>
        <v/>
      </c>
      <c r="AD1028" s="39" t="str">
        <f t="shared" ca="1" si="479"/>
        <v/>
      </c>
      <c r="AE1028" s="39" t="str">
        <f t="shared" ca="1" si="470"/>
        <v/>
      </c>
      <c r="AF1028" s="40"/>
      <c r="AG1028" s="39">
        <f t="shared" ca="1" si="480"/>
        <v>0</v>
      </c>
      <c r="AH1028" s="339"/>
      <c r="AI1028" s="37" t="str">
        <f t="shared" ca="1" si="471"/>
        <v/>
      </c>
      <c r="AJ1028" s="41" t="str">
        <f t="shared" ca="1" si="472"/>
        <v/>
      </c>
      <c r="AK1028" s="39" t="str">
        <f t="shared" si="459"/>
        <v/>
      </c>
      <c r="AL1028" s="39" t="str">
        <f t="shared" ca="1" si="481"/>
        <v/>
      </c>
      <c r="AM1028" s="39" t="str">
        <f t="shared" ca="1" si="473"/>
        <v/>
      </c>
      <c r="AN1028" s="40"/>
      <c r="AO1028" s="39">
        <f t="shared" ca="1" si="482"/>
        <v>0</v>
      </c>
      <c r="AP1028" s="339"/>
      <c r="AW1028" s="329"/>
      <c r="BI1028" s="329"/>
      <c r="BJ1028" s="329"/>
      <c r="BK1028" s="329"/>
      <c r="BL1028" s="329"/>
      <c r="BM1028" s="329"/>
      <c r="BN1028" s="329"/>
      <c r="BO1028" s="329"/>
      <c r="BP1028" s="329"/>
      <c r="BQ1028" s="329"/>
      <c r="BR1028" s="329"/>
      <c r="BS1028" s="329"/>
      <c r="BT1028" s="329"/>
      <c r="BU1028" s="329"/>
      <c r="BV1028" s="329"/>
      <c r="BW1028" s="325"/>
      <c r="BX1028" s="325"/>
      <c r="BY1028" s="325"/>
      <c r="BZ1028" s="325"/>
      <c r="CA1028" s="325"/>
      <c r="CB1028" s="325"/>
      <c r="CC1028" s="325"/>
      <c r="CD1028" s="325"/>
      <c r="CE1028" s="325"/>
      <c r="CF1028" s="325"/>
      <c r="CG1028" s="325"/>
      <c r="CH1028" s="325"/>
      <c r="CI1028" s="325"/>
      <c r="CJ1028" s="325"/>
      <c r="CK1028" s="325"/>
      <c r="CL1028" s="325"/>
      <c r="CM1028" s="325"/>
      <c r="CN1028" s="325"/>
      <c r="CO1028" s="325"/>
      <c r="CP1028" s="325"/>
      <c r="CQ1028" s="325"/>
      <c r="CR1028" s="325"/>
      <c r="CS1028" s="325"/>
      <c r="CT1028" s="325"/>
      <c r="CU1028" s="325"/>
      <c r="CV1028" s="325"/>
      <c r="CW1028" s="325"/>
      <c r="CX1028" s="325"/>
    </row>
    <row r="1029" spans="1:102" s="36" customFormat="1" ht="15" hidden="1" customHeight="1">
      <c r="A1029" s="329"/>
      <c r="B1029" s="37" t="str">
        <f t="shared" ca="1" si="460"/>
        <v/>
      </c>
      <c r="C1029" s="41" t="str">
        <f t="shared" ca="1" si="461"/>
        <v/>
      </c>
      <c r="D1029" s="39" t="str">
        <f t="shared" ca="1" si="462"/>
        <v/>
      </c>
      <c r="E1029" s="39" t="str">
        <f t="shared" ca="1" si="474"/>
        <v/>
      </c>
      <c r="F1029" s="39" t="str">
        <f t="shared" ca="1" si="463"/>
        <v/>
      </c>
      <c r="G1029" s="101"/>
      <c r="H1029" s="39">
        <f t="shared" ca="1" si="454"/>
        <v>0</v>
      </c>
      <c r="J1029" s="332"/>
      <c r="K1029" s="37" t="str">
        <f t="shared" ca="1" si="464"/>
        <v/>
      </c>
      <c r="L1029" s="41" t="str">
        <f t="shared" ca="1" si="465"/>
        <v/>
      </c>
      <c r="M1029" s="39" t="str">
        <f t="shared" si="455"/>
        <v/>
      </c>
      <c r="N1029" s="39" t="str">
        <f t="shared" ca="1" si="475"/>
        <v/>
      </c>
      <c r="O1029" s="39">
        <f ca="1">ROUND(Q1028*$O$5/payments_per_year,2)</f>
        <v>0</v>
      </c>
      <c r="P1029" s="101"/>
      <c r="Q1029" s="39">
        <f t="shared" ca="1" si="476"/>
        <v>0</v>
      </c>
      <c r="R1029" s="332"/>
      <c r="S1029" s="37" t="str">
        <f t="shared" ca="1" si="466"/>
        <v/>
      </c>
      <c r="T1029" s="41" t="str">
        <f t="shared" ca="1" si="467"/>
        <v/>
      </c>
      <c r="U1029" s="39" t="str">
        <f t="shared" si="456"/>
        <v/>
      </c>
      <c r="V1029" s="39" t="str">
        <f t="shared" ca="1" si="477"/>
        <v/>
      </c>
      <c r="W1029" s="39">
        <f t="shared" ca="1" si="457"/>
        <v>0</v>
      </c>
      <c r="X1029" s="40"/>
      <c r="Y1029" s="39">
        <f t="shared" ca="1" si="478"/>
        <v>0</v>
      </c>
      <c r="Z1029" s="327"/>
      <c r="AA1029" s="37" t="str">
        <f t="shared" ca="1" si="468"/>
        <v/>
      </c>
      <c r="AB1029" s="41" t="str">
        <f t="shared" ca="1" si="469"/>
        <v/>
      </c>
      <c r="AC1029" s="39" t="str">
        <f t="shared" si="458"/>
        <v/>
      </c>
      <c r="AD1029" s="39" t="str">
        <f t="shared" ca="1" si="479"/>
        <v/>
      </c>
      <c r="AE1029" s="39" t="str">
        <f t="shared" ca="1" si="470"/>
        <v/>
      </c>
      <c r="AF1029" s="40"/>
      <c r="AG1029" s="39">
        <f t="shared" ca="1" si="480"/>
        <v>0</v>
      </c>
      <c r="AH1029" s="339"/>
      <c r="AI1029" s="37" t="str">
        <f t="shared" ca="1" si="471"/>
        <v/>
      </c>
      <c r="AJ1029" s="41" t="str">
        <f t="shared" ca="1" si="472"/>
        <v/>
      </c>
      <c r="AK1029" s="39" t="str">
        <f t="shared" si="459"/>
        <v/>
      </c>
      <c r="AL1029" s="39" t="str">
        <f t="shared" ca="1" si="481"/>
        <v/>
      </c>
      <c r="AM1029" s="39" t="str">
        <f t="shared" ca="1" si="473"/>
        <v/>
      </c>
      <c r="AN1029" s="40"/>
      <c r="AO1029" s="39">
        <f t="shared" ca="1" si="482"/>
        <v>0</v>
      </c>
      <c r="AP1029" s="339"/>
      <c r="AW1029" s="329"/>
      <c r="BI1029" s="329"/>
      <c r="BJ1029" s="329"/>
      <c r="BK1029" s="329"/>
      <c r="BL1029" s="329"/>
      <c r="BM1029" s="329"/>
      <c r="BN1029" s="329"/>
      <c r="BO1029" s="329"/>
      <c r="BP1029" s="329"/>
      <c r="BQ1029" s="329"/>
      <c r="BR1029" s="329"/>
      <c r="BS1029" s="329"/>
      <c r="BT1029" s="329"/>
      <c r="BU1029" s="329"/>
      <c r="BV1029" s="329"/>
      <c r="BW1029" s="325"/>
      <c r="BX1029" s="325"/>
      <c r="BY1029" s="325"/>
      <c r="BZ1029" s="325"/>
      <c r="CA1029" s="325"/>
      <c r="CB1029" s="325"/>
      <c r="CC1029" s="325"/>
      <c r="CD1029" s="325"/>
      <c r="CE1029" s="325"/>
      <c r="CF1029" s="325"/>
      <c r="CG1029" s="325"/>
      <c r="CH1029" s="325"/>
      <c r="CI1029" s="325"/>
      <c r="CJ1029" s="325"/>
      <c r="CK1029" s="325"/>
      <c r="CL1029" s="325"/>
      <c r="CM1029" s="325"/>
      <c r="CN1029" s="325"/>
      <c r="CO1029" s="325"/>
      <c r="CP1029" s="325"/>
      <c r="CQ1029" s="325"/>
      <c r="CR1029" s="325"/>
      <c r="CS1029" s="325"/>
      <c r="CT1029" s="325"/>
      <c r="CU1029" s="325"/>
      <c r="CV1029" s="325"/>
      <c r="CW1029" s="325"/>
      <c r="CX1029" s="325"/>
    </row>
    <row r="1030" spans="1:102" s="36" customFormat="1" ht="15" hidden="1" customHeight="1">
      <c r="A1030" s="329"/>
      <c r="B1030" s="37" t="str">
        <f t="shared" ca="1" si="460"/>
        <v/>
      </c>
      <c r="C1030" s="41" t="str">
        <f t="shared" ca="1" si="461"/>
        <v/>
      </c>
      <c r="D1030" s="39" t="str">
        <f t="shared" ca="1" si="462"/>
        <v/>
      </c>
      <c r="E1030" s="39" t="str">
        <f t="shared" ca="1" si="474"/>
        <v/>
      </c>
      <c r="F1030" s="39" t="str">
        <f t="shared" ca="1" si="463"/>
        <v/>
      </c>
      <c r="G1030" s="101"/>
      <c r="H1030" s="39">
        <f t="shared" ca="1" si="454"/>
        <v>0</v>
      </c>
      <c r="J1030" s="332"/>
      <c r="K1030" s="37" t="str">
        <f t="shared" ca="1" si="464"/>
        <v/>
      </c>
      <c r="L1030" s="41" t="str">
        <f t="shared" ca="1" si="465"/>
        <v/>
      </c>
      <c r="M1030" s="39" t="str">
        <f t="shared" si="455"/>
        <v/>
      </c>
      <c r="N1030" s="39" t="str">
        <f t="shared" ca="1" si="475"/>
        <v/>
      </c>
      <c r="O1030" s="39" t="str">
        <f ca="1">IF(L1030="","",ROUND(Q1029*$O$5/payments_per_year,2))</f>
        <v/>
      </c>
      <c r="P1030" s="101"/>
      <c r="Q1030" s="39">
        <f t="shared" ca="1" si="476"/>
        <v>0</v>
      </c>
      <c r="R1030" s="332"/>
      <c r="S1030" s="37" t="str">
        <f t="shared" ca="1" si="466"/>
        <v/>
      </c>
      <c r="T1030" s="41" t="str">
        <f t="shared" ca="1" si="467"/>
        <v/>
      </c>
      <c r="U1030" s="39" t="str">
        <f t="shared" si="456"/>
        <v/>
      </c>
      <c r="V1030" s="39" t="str">
        <f t="shared" ca="1" si="477"/>
        <v/>
      </c>
      <c r="W1030" s="39">
        <f t="shared" ca="1" si="457"/>
        <v>0</v>
      </c>
      <c r="X1030" s="40"/>
      <c r="Y1030" s="39">
        <f t="shared" ca="1" si="478"/>
        <v>0</v>
      </c>
      <c r="Z1030" s="327"/>
      <c r="AA1030" s="37" t="str">
        <f t="shared" ca="1" si="468"/>
        <v/>
      </c>
      <c r="AB1030" s="41" t="str">
        <f t="shared" ca="1" si="469"/>
        <v/>
      </c>
      <c r="AC1030" s="39" t="str">
        <f t="shared" si="458"/>
        <v/>
      </c>
      <c r="AD1030" s="39" t="str">
        <f t="shared" ca="1" si="479"/>
        <v/>
      </c>
      <c r="AE1030" s="39" t="str">
        <f t="shared" ca="1" si="470"/>
        <v/>
      </c>
      <c r="AF1030" s="40"/>
      <c r="AG1030" s="39">
        <f t="shared" ca="1" si="480"/>
        <v>0</v>
      </c>
      <c r="AH1030" s="339"/>
      <c r="AI1030" s="37" t="str">
        <f t="shared" ca="1" si="471"/>
        <v/>
      </c>
      <c r="AJ1030" s="41" t="str">
        <f t="shared" ca="1" si="472"/>
        <v/>
      </c>
      <c r="AK1030" s="39" t="str">
        <f t="shared" si="459"/>
        <v/>
      </c>
      <c r="AL1030" s="39" t="str">
        <f t="shared" ca="1" si="481"/>
        <v/>
      </c>
      <c r="AM1030" s="39" t="str">
        <f t="shared" ca="1" si="473"/>
        <v/>
      </c>
      <c r="AN1030" s="40"/>
      <c r="AO1030" s="39">
        <f t="shared" ca="1" si="482"/>
        <v>0</v>
      </c>
      <c r="AP1030" s="339"/>
      <c r="AW1030" s="329"/>
      <c r="BI1030" s="329"/>
      <c r="BJ1030" s="329"/>
      <c r="BK1030" s="329"/>
      <c r="BL1030" s="329"/>
      <c r="BM1030" s="329"/>
      <c r="BN1030" s="329"/>
      <c r="BO1030" s="329"/>
      <c r="BP1030" s="329"/>
      <c r="BQ1030" s="329"/>
      <c r="BR1030" s="329"/>
      <c r="BS1030" s="329"/>
      <c r="BT1030" s="329"/>
      <c r="BU1030" s="329"/>
      <c r="BV1030" s="329"/>
      <c r="BW1030" s="325"/>
      <c r="BX1030" s="325"/>
      <c r="BY1030" s="325"/>
      <c r="BZ1030" s="325"/>
      <c r="CA1030" s="325"/>
      <c r="CB1030" s="325"/>
      <c r="CC1030" s="325"/>
      <c r="CD1030" s="325"/>
      <c r="CE1030" s="325"/>
      <c r="CF1030" s="325"/>
      <c r="CG1030" s="325"/>
      <c r="CH1030" s="325"/>
      <c r="CI1030" s="325"/>
      <c r="CJ1030" s="325"/>
      <c r="CK1030" s="325"/>
      <c r="CL1030" s="325"/>
      <c r="CM1030" s="325"/>
      <c r="CN1030" s="325"/>
      <c r="CO1030" s="325"/>
      <c r="CP1030" s="325"/>
      <c r="CQ1030" s="325"/>
      <c r="CR1030" s="325"/>
      <c r="CS1030" s="325"/>
      <c r="CT1030" s="325"/>
      <c r="CU1030" s="325"/>
      <c r="CV1030" s="325"/>
      <c r="CW1030" s="325"/>
      <c r="CX1030" s="325"/>
    </row>
    <row r="1031" spans="1:102" s="36" customFormat="1" ht="15" hidden="1" customHeight="1">
      <c r="A1031" s="329"/>
      <c r="B1031" s="37" t="str">
        <f t="shared" ca="1" si="460"/>
        <v/>
      </c>
      <c r="C1031" s="41" t="str">
        <f t="shared" ca="1" si="461"/>
        <v/>
      </c>
      <c r="D1031" s="39" t="str">
        <f t="shared" ca="1" si="462"/>
        <v/>
      </c>
      <c r="E1031" s="39" t="str">
        <f t="shared" ca="1" si="474"/>
        <v/>
      </c>
      <c r="F1031" s="39" t="str">
        <f t="shared" ca="1" si="463"/>
        <v/>
      </c>
      <c r="G1031" s="101"/>
      <c r="H1031" s="39">
        <f t="shared" ca="1" si="454"/>
        <v>0</v>
      </c>
      <c r="J1031" s="332"/>
      <c r="K1031" s="37" t="str">
        <f t="shared" ca="1" si="464"/>
        <v/>
      </c>
      <c r="L1031" s="41" t="str">
        <f t="shared" ca="1" si="465"/>
        <v/>
      </c>
      <c r="M1031" s="39" t="str">
        <f t="shared" si="455"/>
        <v/>
      </c>
      <c r="N1031" s="39" t="str">
        <f t="shared" ca="1" si="475"/>
        <v/>
      </c>
      <c r="O1031" s="39">
        <f ca="1">ROUND(Q1030*$O$5/payments_per_year,2)</f>
        <v>0</v>
      </c>
      <c r="P1031" s="101"/>
      <c r="Q1031" s="39">
        <f t="shared" ca="1" si="476"/>
        <v>0</v>
      </c>
      <c r="R1031" s="332"/>
      <c r="S1031" s="37" t="str">
        <f t="shared" ca="1" si="466"/>
        <v/>
      </c>
      <c r="T1031" s="41" t="str">
        <f t="shared" ca="1" si="467"/>
        <v/>
      </c>
      <c r="U1031" s="39" t="str">
        <f t="shared" si="456"/>
        <v/>
      </c>
      <c r="V1031" s="39" t="str">
        <f t="shared" ca="1" si="477"/>
        <v/>
      </c>
      <c r="W1031" s="39">
        <f t="shared" ca="1" si="457"/>
        <v>0</v>
      </c>
      <c r="X1031" s="40"/>
      <c r="Y1031" s="39">
        <f t="shared" ca="1" si="478"/>
        <v>0</v>
      </c>
      <c r="Z1031" s="327"/>
      <c r="AA1031" s="37" t="str">
        <f t="shared" ca="1" si="468"/>
        <v/>
      </c>
      <c r="AB1031" s="41" t="str">
        <f t="shared" ca="1" si="469"/>
        <v/>
      </c>
      <c r="AC1031" s="39" t="str">
        <f t="shared" si="458"/>
        <v/>
      </c>
      <c r="AD1031" s="39" t="str">
        <f t="shared" ca="1" si="479"/>
        <v/>
      </c>
      <c r="AE1031" s="39" t="str">
        <f t="shared" ca="1" si="470"/>
        <v/>
      </c>
      <c r="AF1031" s="40"/>
      <c r="AG1031" s="39">
        <f t="shared" ca="1" si="480"/>
        <v>0</v>
      </c>
      <c r="AH1031" s="339"/>
      <c r="AI1031" s="37" t="str">
        <f t="shared" ca="1" si="471"/>
        <v/>
      </c>
      <c r="AJ1031" s="41" t="str">
        <f t="shared" ca="1" si="472"/>
        <v/>
      </c>
      <c r="AK1031" s="39" t="str">
        <f t="shared" si="459"/>
        <v/>
      </c>
      <c r="AL1031" s="39" t="str">
        <f t="shared" ca="1" si="481"/>
        <v/>
      </c>
      <c r="AM1031" s="39" t="str">
        <f t="shared" ca="1" si="473"/>
        <v/>
      </c>
      <c r="AN1031" s="40"/>
      <c r="AO1031" s="39">
        <f t="shared" ca="1" si="482"/>
        <v>0</v>
      </c>
      <c r="AP1031" s="339"/>
      <c r="AW1031" s="329"/>
      <c r="BI1031" s="329"/>
      <c r="BJ1031" s="329"/>
      <c r="BK1031" s="329"/>
      <c r="BL1031" s="329"/>
      <c r="BM1031" s="329"/>
      <c r="BN1031" s="329"/>
      <c r="BO1031" s="329"/>
      <c r="BP1031" s="329"/>
      <c r="BQ1031" s="329"/>
      <c r="BR1031" s="329"/>
      <c r="BS1031" s="329"/>
      <c r="BT1031" s="329"/>
      <c r="BU1031" s="329"/>
      <c r="BV1031" s="329"/>
      <c r="BW1031" s="325"/>
      <c r="BX1031" s="325"/>
      <c r="BY1031" s="325"/>
      <c r="BZ1031" s="325"/>
      <c r="CA1031" s="325"/>
      <c r="CB1031" s="325"/>
      <c r="CC1031" s="325"/>
      <c r="CD1031" s="325"/>
      <c r="CE1031" s="325"/>
      <c r="CF1031" s="325"/>
      <c r="CG1031" s="325"/>
      <c r="CH1031" s="325"/>
      <c r="CI1031" s="325"/>
      <c r="CJ1031" s="325"/>
      <c r="CK1031" s="325"/>
      <c r="CL1031" s="325"/>
      <c r="CM1031" s="325"/>
      <c r="CN1031" s="325"/>
      <c r="CO1031" s="325"/>
      <c r="CP1031" s="325"/>
      <c r="CQ1031" s="325"/>
      <c r="CR1031" s="325"/>
      <c r="CS1031" s="325"/>
      <c r="CT1031" s="325"/>
      <c r="CU1031" s="325"/>
      <c r="CV1031" s="325"/>
      <c r="CW1031" s="325"/>
      <c r="CX1031" s="325"/>
    </row>
    <row r="1032" spans="1:102" s="36" customFormat="1" ht="15" hidden="1" customHeight="1">
      <c r="A1032" s="329"/>
      <c r="B1032" s="37" t="str">
        <f t="shared" ca="1" si="460"/>
        <v/>
      </c>
      <c r="C1032" s="41" t="str">
        <f t="shared" ca="1" si="461"/>
        <v/>
      </c>
      <c r="D1032" s="39" t="str">
        <f t="shared" ca="1" si="462"/>
        <v/>
      </c>
      <c r="E1032" s="39" t="str">
        <f t="shared" ca="1" si="474"/>
        <v/>
      </c>
      <c r="F1032" s="39" t="str">
        <f t="shared" ca="1" si="463"/>
        <v/>
      </c>
      <c r="G1032" s="101"/>
      <c r="H1032" s="39">
        <f t="shared" ca="1" si="454"/>
        <v>0</v>
      </c>
      <c r="J1032" s="332"/>
      <c r="K1032" s="37" t="str">
        <f t="shared" ca="1" si="464"/>
        <v/>
      </c>
      <c r="L1032" s="41" t="str">
        <f t="shared" ca="1" si="465"/>
        <v/>
      </c>
      <c r="M1032" s="39" t="str">
        <f t="shared" si="455"/>
        <v/>
      </c>
      <c r="N1032" s="39" t="str">
        <f t="shared" ca="1" si="475"/>
        <v/>
      </c>
      <c r="O1032" s="39" t="str">
        <f ca="1">IF(L1032="","",ROUND(Q1031*$O$5/payments_per_year,2))</f>
        <v/>
      </c>
      <c r="P1032" s="101"/>
      <c r="Q1032" s="39">
        <f t="shared" ca="1" si="476"/>
        <v>0</v>
      </c>
      <c r="R1032" s="332"/>
      <c r="S1032" s="37" t="str">
        <f t="shared" ca="1" si="466"/>
        <v/>
      </c>
      <c r="T1032" s="41" t="str">
        <f t="shared" ca="1" si="467"/>
        <v/>
      </c>
      <c r="U1032" s="39" t="str">
        <f t="shared" si="456"/>
        <v/>
      </c>
      <c r="V1032" s="39" t="str">
        <f t="shared" ca="1" si="477"/>
        <v/>
      </c>
      <c r="W1032" s="39">
        <f t="shared" ca="1" si="457"/>
        <v>0</v>
      </c>
      <c r="X1032" s="40"/>
      <c r="Y1032" s="39">
        <f t="shared" ca="1" si="478"/>
        <v>0</v>
      </c>
      <c r="Z1032" s="327"/>
      <c r="AA1032" s="37" t="str">
        <f t="shared" ca="1" si="468"/>
        <v/>
      </c>
      <c r="AB1032" s="41" t="str">
        <f t="shared" ca="1" si="469"/>
        <v/>
      </c>
      <c r="AC1032" s="39" t="str">
        <f t="shared" si="458"/>
        <v/>
      </c>
      <c r="AD1032" s="39" t="str">
        <f t="shared" ca="1" si="479"/>
        <v/>
      </c>
      <c r="AE1032" s="39" t="str">
        <f t="shared" ca="1" si="470"/>
        <v/>
      </c>
      <c r="AF1032" s="40"/>
      <c r="AG1032" s="39">
        <f t="shared" ca="1" si="480"/>
        <v>0</v>
      </c>
      <c r="AH1032" s="339"/>
      <c r="AI1032" s="37" t="str">
        <f t="shared" ca="1" si="471"/>
        <v/>
      </c>
      <c r="AJ1032" s="41" t="str">
        <f t="shared" ca="1" si="472"/>
        <v/>
      </c>
      <c r="AK1032" s="39" t="str">
        <f t="shared" si="459"/>
        <v/>
      </c>
      <c r="AL1032" s="39" t="str">
        <f t="shared" ca="1" si="481"/>
        <v/>
      </c>
      <c r="AM1032" s="39" t="str">
        <f t="shared" ca="1" si="473"/>
        <v/>
      </c>
      <c r="AN1032" s="40"/>
      <c r="AO1032" s="39">
        <f t="shared" ca="1" si="482"/>
        <v>0</v>
      </c>
      <c r="AP1032" s="339"/>
      <c r="AW1032" s="329"/>
      <c r="BI1032" s="329"/>
      <c r="BJ1032" s="329"/>
      <c r="BK1032" s="329"/>
      <c r="BL1032" s="329"/>
      <c r="BM1032" s="329"/>
      <c r="BN1032" s="329"/>
      <c r="BO1032" s="329"/>
      <c r="BP1032" s="329"/>
      <c r="BQ1032" s="329"/>
      <c r="BR1032" s="329"/>
      <c r="BS1032" s="329"/>
      <c r="BT1032" s="329"/>
      <c r="BU1032" s="329"/>
      <c r="BV1032" s="329"/>
      <c r="BW1032" s="325"/>
      <c r="BX1032" s="325"/>
      <c r="BY1032" s="325"/>
      <c r="BZ1032" s="325"/>
      <c r="CA1032" s="325"/>
      <c r="CB1032" s="325"/>
      <c r="CC1032" s="325"/>
      <c r="CD1032" s="325"/>
      <c r="CE1032" s="325"/>
      <c r="CF1032" s="325"/>
      <c r="CG1032" s="325"/>
      <c r="CH1032" s="325"/>
      <c r="CI1032" s="325"/>
      <c r="CJ1032" s="325"/>
      <c r="CK1032" s="325"/>
      <c r="CL1032" s="325"/>
      <c r="CM1032" s="325"/>
      <c r="CN1032" s="325"/>
      <c r="CO1032" s="325"/>
      <c r="CP1032" s="325"/>
      <c r="CQ1032" s="325"/>
      <c r="CR1032" s="325"/>
      <c r="CS1032" s="325"/>
      <c r="CT1032" s="325"/>
      <c r="CU1032" s="325"/>
      <c r="CV1032" s="325"/>
      <c r="CW1032" s="325"/>
      <c r="CX1032" s="325"/>
    </row>
    <row r="1033" spans="1:102" s="36" customFormat="1" ht="15" hidden="1" customHeight="1">
      <c r="A1033" s="329"/>
      <c r="B1033" s="37" t="str">
        <f t="shared" ca="1" si="460"/>
        <v/>
      </c>
      <c r="C1033" s="41" t="str">
        <f t="shared" ca="1" si="461"/>
        <v/>
      </c>
      <c r="D1033" s="39" t="str">
        <f t="shared" ca="1" si="462"/>
        <v/>
      </c>
      <c r="E1033" s="39" t="str">
        <f t="shared" ca="1" si="474"/>
        <v/>
      </c>
      <c r="F1033" s="39" t="str">
        <f t="shared" ca="1" si="463"/>
        <v/>
      </c>
      <c r="G1033" s="101"/>
      <c r="H1033" s="39">
        <f t="shared" ca="1" si="454"/>
        <v>0</v>
      </c>
      <c r="J1033" s="332"/>
      <c r="K1033" s="37" t="str">
        <f t="shared" ca="1" si="464"/>
        <v/>
      </c>
      <c r="L1033" s="41" t="str">
        <f t="shared" ca="1" si="465"/>
        <v/>
      </c>
      <c r="M1033" s="39" t="str">
        <f t="shared" si="455"/>
        <v/>
      </c>
      <c r="N1033" s="39" t="str">
        <f t="shared" ca="1" si="475"/>
        <v/>
      </c>
      <c r="O1033" s="39">
        <f ca="1">ROUND(Q1032*$O$5/payments_per_year,2)</f>
        <v>0</v>
      </c>
      <c r="P1033" s="101"/>
      <c r="Q1033" s="39">
        <f t="shared" ca="1" si="476"/>
        <v>0</v>
      </c>
      <c r="R1033" s="332"/>
      <c r="S1033" s="37" t="str">
        <f t="shared" ca="1" si="466"/>
        <v/>
      </c>
      <c r="T1033" s="41" t="str">
        <f t="shared" ca="1" si="467"/>
        <v/>
      </c>
      <c r="U1033" s="39" t="str">
        <f t="shared" si="456"/>
        <v/>
      </c>
      <c r="V1033" s="39" t="str">
        <f t="shared" ca="1" si="477"/>
        <v/>
      </c>
      <c r="W1033" s="39">
        <f t="shared" ca="1" si="457"/>
        <v>0</v>
      </c>
      <c r="X1033" s="40"/>
      <c r="Y1033" s="39">
        <f t="shared" ca="1" si="478"/>
        <v>0</v>
      </c>
      <c r="Z1033" s="327"/>
      <c r="AA1033" s="37" t="str">
        <f t="shared" ca="1" si="468"/>
        <v/>
      </c>
      <c r="AB1033" s="41" t="str">
        <f t="shared" ca="1" si="469"/>
        <v/>
      </c>
      <c r="AC1033" s="39" t="str">
        <f t="shared" si="458"/>
        <v/>
      </c>
      <c r="AD1033" s="39" t="str">
        <f t="shared" ca="1" si="479"/>
        <v/>
      </c>
      <c r="AE1033" s="39" t="str">
        <f t="shared" ca="1" si="470"/>
        <v/>
      </c>
      <c r="AF1033" s="40"/>
      <c r="AG1033" s="39">
        <f t="shared" ca="1" si="480"/>
        <v>0</v>
      </c>
      <c r="AH1033" s="339"/>
      <c r="AI1033" s="37" t="str">
        <f t="shared" ca="1" si="471"/>
        <v/>
      </c>
      <c r="AJ1033" s="41" t="str">
        <f t="shared" ca="1" si="472"/>
        <v/>
      </c>
      <c r="AK1033" s="39" t="str">
        <f t="shared" si="459"/>
        <v/>
      </c>
      <c r="AL1033" s="39" t="str">
        <f t="shared" ca="1" si="481"/>
        <v/>
      </c>
      <c r="AM1033" s="39" t="str">
        <f t="shared" ca="1" si="473"/>
        <v/>
      </c>
      <c r="AN1033" s="40"/>
      <c r="AO1033" s="39">
        <f t="shared" ca="1" si="482"/>
        <v>0</v>
      </c>
      <c r="AP1033" s="339"/>
      <c r="AW1033" s="329"/>
      <c r="BI1033" s="329"/>
      <c r="BJ1033" s="329"/>
      <c r="BK1033" s="329"/>
      <c r="BL1033" s="329"/>
      <c r="BM1033" s="329"/>
      <c r="BN1033" s="329"/>
      <c r="BO1033" s="329"/>
      <c r="BP1033" s="329"/>
      <c r="BQ1033" s="329"/>
      <c r="BR1033" s="329"/>
      <c r="BS1033" s="329"/>
      <c r="BT1033" s="329"/>
      <c r="BU1033" s="329"/>
      <c r="BV1033" s="329"/>
      <c r="BW1033" s="325"/>
      <c r="BX1033" s="325"/>
      <c r="BY1033" s="325"/>
      <c r="BZ1033" s="325"/>
      <c r="CA1033" s="325"/>
      <c r="CB1033" s="325"/>
      <c r="CC1033" s="325"/>
      <c r="CD1033" s="325"/>
      <c r="CE1033" s="325"/>
      <c r="CF1033" s="325"/>
      <c r="CG1033" s="325"/>
      <c r="CH1033" s="325"/>
      <c r="CI1033" s="325"/>
      <c r="CJ1033" s="325"/>
      <c r="CK1033" s="325"/>
      <c r="CL1033" s="325"/>
      <c r="CM1033" s="325"/>
      <c r="CN1033" s="325"/>
      <c r="CO1033" s="325"/>
      <c r="CP1033" s="325"/>
      <c r="CQ1033" s="325"/>
      <c r="CR1033" s="325"/>
      <c r="CS1033" s="325"/>
      <c r="CT1033" s="325"/>
      <c r="CU1033" s="325"/>
      <c r="CV1033" s="325"/>
      <c r="CW1033" s="325"/>
      <c r="CX1033" s="325"/>
    </row>
    <row r="1034" spans="1:102" s="36" customFormat="1" ht="15" hidden="1" customHeight="1">
      <c r="A1034" s="329"/>
      <c r="B1034" s="37" t="str">
        <f t="shared" ca="1" si="460"/>
        <v/>
      </c>
      <c r="C1034" s="41" t="str">
        <f t="shared" ca="1" si="461"/>
        <v/>
      </c>
      <c r="D1034" s="39" t="str">
        <f t="shared" ca="1" si="462"/>
        <v/>
      </c>
      <c r="E1034" s="39" t="str">
        <f t="shared" ca="1" si="474"/>
        <v/>
      </c>
      <c r="F1034" s="39" t="str">
        <f t="shared" ca="1" si="463"/>
        <v/>
      </c>
      <c r="G1034" s="101"/>
      <c r="H1034" s="39">
        <f t="shared" ca="1" si="454"/>
        <v>0</v>
      </c>
      <c r="J1034" s="332"/>
      <c r="K1034" s="37" t="str">
        <f t="shared" ca="1" si="464"/>
        <v/>
      </c>
      <c r="L1034" s="41" t="str">
        <f t="shared" ca="1" si="465"/>
        <v/>
      </c>
      <c r="M1034" s="39" t="str">
        <f t="shared" si="455"/>
        <v/>
      </c>
      <c r="N1034" s="39" t="str">
        <f t="shared" ca="1" si="475"/>
        <v/>
      </c>
      <c r="O1034" s="39" t="str">
        <f ca="1">IF(L1034="","",ROUND(Q1033*$O$5/payments_per_year,2))</f>
        <v/>
      </c>
      <c r="P1034" s="101"/>
      <c r="Q1034" s="39">
        <f t="shared" ca="1" si="476"/>
        <v>0</v>
      </c>
      <c r="R1034" s="332"/>
      <c r="S1034" s="37" t="str">
        <f t="shared" ca="1" si="466"/>
        <v/>
      </c>
      <c r="T1034" s="41" t="str">
        <f t="shared" ca="1" si="467"/>
        <v/>
      </c>
      <c r="U1034" s="39" t="str">
        <f t="shared" si="456"/>
        <v/>
      </c>
      <c r="V1034" s="39" t="str">
        <f t="shared" ca="1" si="477"/>
        <v/>
      </c>
      <c r="W1034" s="39">
        <f t="shared" ca="1" si="457"/>
        <v>0</v>
      </c>
      <c r="X1034" s="40"/>
      <c r="Y1034" s="39">
        <f t="shared" ca="1" si="478"/>
        <v>0</v>
      </c>
      <c r="Z1034" s="327"/>
      <c r="AA1034" s="37" t="str">
        <f t="shared" ca="1" si="468"/>
        <v/>
      </c>
      <c r="AB1034" s="41" t="str">
        <f t="shared" ca="1" si="469"/>
        <v/>
      </c>
      <c r="AC1034" s="39" t="str">
        <f t="shared" si="458"/>
        <v/>
      </c>
      <c r="AD1034" s="39" t="str">
        <f t="shared" ca="1" si="479"/>
        <v/>
      </c>
      <c r="AE1034" s="39" t="str">
        <f t="shared" ca="1" si="470"/>
        <v/>
      </c>
      <c r="AF1034" s="40"/>
      <c r="AG1034" s="39">
        <f t="shared" ca="1" si="480"/>
        <v>0</v>
      </c>
      <c r="AH1034" s="339"/>
      <c r="AI1034" s="37" t="str">
        <f t="shared" ca="1" si="471"/>
        <v/>
      </c>
      <c r="AJ1034" s="41" t="str">
        <f t="shared" ca="1" si="472"/>
        <v/>
      </c>
      <c r="AK1034" s="39" t="str">
        <f t="shared" si="459"/>
        <v/>
      </c>
      <c r="AL1034" s="39" t="str">
        <f t="shared" ca="1" si="481"/>
        <v/>
      </c>
      <c r="AM1034" s="39" t="str">
        <f t="shared" ca="1" si="473"/>
        <v/>
      </c>
      <c r="AN1034" s="40"/>
      <c r="AO1034" s="39">
        <f t="shared" ca="1" si="482"/>
        <v>0</v>
      </c>
      <c r="AP1034" s="339"/>
      <c r="AW1034" s="329"/>
      <c r="BI1034" s="329"/>
      <c r="BJ1034" s="329"/>
      <c r="BK1034" s="329"/>
      <c r="BL1034" s="329"/>
      <c r="BM1034" s="329"/>
      <c r="BN1034" s="329"/>
      <c r="BO1034" s="329"/>
      <c r="BP1034" s="329"/>
      <c r="BQ1034" s="329"/>
      <c r="BR1034" s="329"/>
      <c r="BS1034" s="329"/>
      <c r="BT1034" s="329"/>
      <c r="BU1034" s="329"/>
      <c r="BV1034" s="329"/>
      <c r="BW1034" s="325"/>
      <c r="BX1034" s="325"/>
      <c r="BY1034" s="325"/>
      <c r="BZ1034" s="325"/>
      <c r="CA1034" s="325"/>
      <c r="CB1034" s="325"/>
      <c r="CC1034" s="325"/>
      <c r="CD1034" s="325"/>
      <c r="CE1034" s="325"/>
      <c r="CF1034" s="325"/>
      <c r="CG1034" s="325"/>
      <c r="CH1034" s="325"/>
      <c r="CI1034" s="325"/>
      <c r="CJ1034" s="325"/>
      <c r="CK1034" s="325"/>
      <c r="CL1034" s="325"/>
      <c r="CM1034" s="325"/>
      <c r="CN1034" s="325"/>
      <c r="CO1034" s="325"/>
      <c r="CP1034" s="325"/>
      <c r="CQ1034" s="325"/>
      <c r="CR1034" s="325"/>
      <c r="CS1034" s="325"/>
      <c r="CT1034" s="325"/>
      <c r="CU1034" s="325"/>
      <c r="CV1034" s="325"/>
      <c r="CW1034" s="325"/>
      <c r="CX1034" s="325"/>
    </row>
    <row r="1035" spans="1:102" s="36" customFormat="1" ht="15" hidden="1" customHeight="1">
      <c r="A1035" s="329"/>
      <c r="B1035" s="37" t="str">
        <f t="shared" ca="1" si="460"/>
        <v/>
      </c>
      <c r="C1035" s="41" t="str">
        <f t="shared" ca="1" si="461"/>
        <v/>
      </c>
      <c r="D1035" s="39" t="str">
        <f t="shared" ca="1" si="462"/>
        <v/>
      </c>
      <c r="E1035" s="39" t="str">
        <f t="shared" ca="1" si="474"/>
        <v/>
      </c>
      <c r="F1035" s="39" t="str">
        <f t="shared" ca="1" si="463"/>
        <v/>
      </c>
      <c r="G1035" s="101"/>
      <c r="H1035" s="39">
        <f t="shared" ca="1" si="454"/>
        <v>0</v>
      </c>
      <c r="J1035" s="332"/>
      <c r="K1035" s="37" t="str">
        <f t="shared" ca="1" si="464"/>
        <v/>
      </c>
      <c r="L1035" s="41" t="str">
        <f t="shared" ca="1" si="465"/>
        <v/>
      </c>
      <c r="M1035" s="39" t="str">
        <f t="shared" si="455"/>
        <v/>
      </c>
      <c r="N1035" s="39" t="str">
        <f t="shared" ca="1" si="475"/>
        <v/>
      </c>
      <c r="O1035" s="39">
        <f ca="1">ROUND(Q1034*$O$5/payments_per_year,2)</f>
        <v>0</v>
      </c>
      <c r="P1035" s="101"/>
      <c r="Q1035" s="39">
        <f t="shared" ca="1" si="476"/>
        <v>0</v>
      </c>
      <c r="R1035" s="332"/>
      <c r="S1035" s="37" t="str">
        <f t="shared" ca="1" si="466"/>
        <v/>
      </c>
      <c r="T1035" s="41" t="str">
        <f t="shared" ca="1" si="467"/>
        <v/>
      </c>
      <c r="U1035" s="39" t="str">
        <f t="shared" si="456"/>
        <v/>
      </c>
      <c r="V1035" s="39" t="str">
        <f t="shared" ca="1" si="477"/>
        <v/>
      </c>
      <c r="W1035" s="39">
        <f t="shared" ca="1" si="457"/>
        <v>0</v>
      </c>
      <c r="X1035" s="40"/>
      <c r="Y1035" s="39">
        <f t="shared" ca="1" si="478"/>
        <v>0</v>
      </c>
      <c r="Z1035" s="327"/>
      <c r="AA1035" s="37" t="str">
        <f t="shared" ca="1" si="468"/>
        <v/>
      </c>
      <c r="AB1035" s="41" t="str">
        <f t="shared" ca="1" si="469"/>
        <v/>
      </c>
      <c r="AC1035" s="39" t="str">
        <f t="shared" si="458"/>
        <v/>
      </c>
      <c r="AD1035" s="39" t="str">
        <f t="shared" ca="1" si="479"/>
        <v/>
      </c>
      <c r="AE1035" s="39" t="str">
        <f t="shared" ca="1" si="470"/>
        <v/>
      </c>
      <c r="AF1035" s="40"/>
      <c r="AG1035" s="39">
        <f t="shared" ca="1" si="480"/>
        <v>0</v>
      </c>
      <c r="AH1035" s="339"/>
      <c r="AI1035" s="37" t="str">
        <f t="shared" ca="1" si="471"/>
        <v/>
      </c>
      <c r="AJ1035" s="41" t="str">
        <f t="shared" ca="1" si="472"/>
        <v/>
      </c>
      <c r="AK1035" s="39" t="str">
        <f t="shared" si="459"/>
        <v/>
      </c>
      <c r="AL1035" s="39" t="str">
        <f t="shared" ca="1" si="481"/>
        <v/>
      </c>
      <c r="AM1035" s="39" t="str">
        <f t="shared" ca="1" si="473"/>
        <v/>
      </c>
      <c r="AN1035" s="40"/>
      <c r="AO1035" s="39">
        <f t="shared" ca="1" si="482"/>
        <v>0</v>
      </c>
      <c r="AP1035" s="339"/>
      <c r="AW1035" s="329"/>
      <c r="BI1035" s="329"/>
      <c r="BJ1035" s="329"/>
      <c r="BK1035" s="329"/>
      <c r="BL1035" s="329"/>
      <c r="BM1035" s="329"/>
      <c r="BN1035" s="329"/>
      <c r="BO1035" s="329"/>
      <c r="BP1035" s="329"/>
      <c r="BQ1035" s="329"/>
      <c r="BR1035" s="329"/>
      <c r="BS1035" s="329"/>
      <c r="BT1035" s="329"/>
      <c r="BU1035" s="329"/>
      <c r="BV1035" s="329"/>
      <c r="BW1035" s="325"/>
      <c r="BX1035" s="325"/>
      <c r="BY1035" s="325"/>
      <c r="BZ1035" s="325"/>
      <c r="CA1035" s="325"/>
      <c r="CB1035" s="325"/>
      <c r="CC1035" s="325"/>
      <c r="CD1035" s="325"/>
      <c r="CE1035" s="325"/>
      <c r="CF1035" s="325"/>
      <c r="CG1035" s="325"/>
      <c r="CH1035" s="325"/>
      <c r="CI1035" s="325"/>
      <c r="CJ1035" s="325"/>
      <c r="CK1035" s="325"/>
      <c r="CL1035" s="325"/>
      <c r="CM1035" s="325"/>
      <c r="CN1035" s="325"/>
      <c r="CO1035" s="325"/>
      <c r="CP1035" s="325"/>
      <c r="CQ1035" s="325"/>
      <c r="CR1035" s="325"/>
      <c r="CS1035" s="325"/>
      <c r="CT1035" s="325"/>
      <c r="CU1035" s="325"/>
      <c r="CV1035" s="325"/>
      <c r="CW1035" s="325"/>
      <c r="CX1035" s="325"/>
    </row>
    <row r="1036" spans="1:102" s="36" customFormat="1" ht="15" hidden="1" customHeight="1">
      <c r="A1036" s="329"/>
      <c r="B1036" s="37" t="str">
        <f t="shared" ca="1" si="460"/>
        <v/>
      </c>
      <c r="C1036" s="41" t="str">
        <f t="shared" ca="1" si="461"/>
        <v/>
      </c>
      <c r="D1036" s="39" t="str">
        <f t="shared" ca="1" si="462"/>
        <v/>
      </c>
      <c r="E1036" s="39" t="str">
        <f t="shared" ca="1" si="474"/>
        <v/>
      </c>
      <c r="F1036" s="39" t="str">
        <f t="shared" ca="1" si="463"/>
        <v/>
      </c>
      <c r="G1036" s="101"/>
      <c r="H1036" s="39">
        <f t="shared" ca="1" si="454"/>
        <v>0</v>
      </c>
      <c r="J1036" s="332"/>
      <c r="K1036" s="37" t="str">
        <f t="shared" ca="1" si="464"/>
        <v/>
      </c>
      <c r="L1036" s="41" t="str">
        <f t="shared" ca="1" si="465"/>
        <v/>
      </c>
      <c r="M1036" s="39" t="str">
        <f t="shared" si="455"/>
        <v/>
      </c>
      <c r="N1036" s="39" t="str">
        <f t="shared" ca="1" si="475"/>
        <v/>
      </c>
      <c r="O1036" s="39" t="str">
        <f ca="1">IF(L1036="","",ROUND(Q1035*$O$5/payments_per_year,2))</f>
        <v/>
      </c>
      <c r="P1036" s="101"/>
      <c r="Q1036" s="39">
        <f t="shared" ca="1" si="476"/>
        <v>0</v>
      </c>
      <c r="R1036" s="332"/>
      <c r="S1036" s="37" t="str">
        <f t="shared" ca="1" si="466"/>
        <v/>
      </c>
      <c r="T1036" s="41" t="str">
        <f t="shared" ca="1" si="467"/>
        <v/>
      </c>
      <c r="U1036" s="39" t="str">
        <f t="shared" si="456"/>
        <v/>
      </c>
      <c r="V1036" s="39" t="str">
        <f t="shared" ca="1" si="477"/>
        <v/>
      </c>
      <c r="W1036" s="39">
        <f t="shared" ca="1" si="457"/>
        <v>0</v>
      </c>
      <c r="X1036" s="40"/>
      <c r="Y1036" s="39">
        <f t="shared" ca="1" si="478"/>
        <v>0</v>
      </c>
      <c r="Z1036" s="327"/>
      <c r="AA1036" s="37" t="str">
        <f t="shared" ca="1" si="468"/>
        <v/>
      </c>
      <c r="AB1036" s="41" t="str">
        <f t="shared" ca="1" si="469"/>
        <v/>
      </c>
      <c r="AC1036" s="39" t="str">
        <f t="shared" si="458"/>
        <v/>
      </c>
      <c r="AD1036" s="39" t="str">
        <f t="shared" ca="1" si="479"/>
        <v/>
      </c>
      <c r="AE1036" s="39" t="str">
        <f t="shared" ca="1" si="470"/>
        <v/>
      </c>
      <c r="AF1036" s="40"/>
      <c r="AG1036" s="39">
        <f t="shared" ca="1" si="480"/>
        <v>0</v>
      </c>
      <c r="AH1036" s="339"/>
      <c r="AI1036" s="37" t="str">
        <f t="shared" ca="1" si="471"/>
        <v/>
      </c>
      <c r="AJ1036" s="41" t="str">
        <f t="shared" ca="1" si="472"/>
        <v/>
      </c>
      <c r="AK1036" s="39" t="str">
        <f t="shared" si="459"/>
        <v/>
      </c>
      <c r="AL1036" s="39" t="str">
        <f t="shared" ca="1" si="481"/>
        <v/>
      </c>
      <c r="AM1036" s="39" t="str">
        <f t="shared" ca="1" si="473"/>
        <v/>
      </c>
      <c r="AN1036" s="40"/>
      <c r="AO1036" s="39">
        <f t="shared" ca="1" si="482"/>
        <v>0</v>
      </c>
      <c r="AP1036" s="339"/>
      <c r="AW1036" s="329"/>
      <c r="BI1036" s="329"/>
      <c r="BJ1036" s="329"/>
      <c r="BK1036" s="329"/>
      <c r="BL1036" s="329"/>
      <c r="BM1036" s="329"/>
      <c r="BN1036" s="329"/>
      <c r="BO1036" s="329"/>
      <c r="BP1036" s="329"/>
      <c r="BQ1036" s="329"/>
      <c r="BR1036" s="329"/>
      <c r="BS1036" s="329"/>
      <c r="BT1036" s="329"/>
      <c r="BU1036" s="329"/>
      <c r="BV1036" s="329"/>
      <c r="BW1036" s="325"/>
      <c r="BX1036" s="325"/>
      <c r="BY1036" s="325"/>
      <c r="BZ1036" s="325"/>
      <c r="CA1036" s="325"/>
      <c r="CB1036" s="325"/>
      <c r="CC1036" s="325"/>
      <c r="CD1036" s="325"/>
      <c r="CE1036" s="325"/>
      <c r="CF1036" s="325"/>
      <c r="CG1036" s="325"/>
      <c r="CH1036" s="325"/>
      <c r="CI1036" s="325"/>
      <c r="CJ1036" s="325"/>
      <c r="CK1036" s="325"/>
      <c r="CL1036" s="325"/>
      <c r="CM1036" s="325"/>
      <c r="CN1036" s="325"/>
      <c r="CO1036" s="325"/>
      <c r="CP1036" s="325"/>
      <c r="CQ1036" s="325"/>
      <c r="CR1036" s="325"/>
      <c r="CS1036" s="325"/>
      <c r="CT1036" s="325"/>
      <c r="CU1036" s="325"/>
      <c r="CV1036" s="325"/>
      <c r="CW1036" s="325"/>
      <c r="CX1036" s="325"/>
    </row>
    <row r="1037" spans="1:102" s="36" customFormat="1" ht="15" hidden="1" customHeight="1">
      <c r="A1037" s="329"/>
      <c r="B1037" s="37" t="str">
        <f t="shared" ca="1" si="460"/>
        <v/>
      </c>
      <c r="C1037" s="41" t="str">
        <f t="shared" ca="1" si="461"/>
        <v/>
      </c>
      <c r="D1037" s="39" t="str">
        <f t="shared" ca="1" si="462"/>
        <v/>
      </c>
      <c r="E1037" s="39" t="str">
        <f t="shared" ca="1" si="474"/>
        <v/>
      </c>
      <c r="F1037" s="39" t="str">
        <f t="shared" ca="1" si="463"/>
        <v/>
      </c>
      <c r="G1037" s="101"/>
      <c r="H1037" s="39">
        <f t="shared" ca="1" si="454"/>
        <v>0</v>
      </c>
      <c r="J1037" s="332"/>
      <c r="K1037" s="37" t="str">
        <f t="shared" ca="1" si="464"/>
        <v/>
      </c>
      <c r="L1037" s="41" t="str">
        <f t="shared" ca="1" si="465"/>
        <v/>
      </c>
      <c r="M1037" s="39" t="str">
        <f t="shared" si="455"/>
        <v/>
      </c>
      <c r="N1037" s="39" t="str">
        <f t="shared" ca="1" si="475"/>
        <v/>
      </c>
      <c r="O1037" s="39">
        <f ca="1">ROUND(Q1036*$O$5/payments_per_year,2)</f>
        <v>0</v>
      </c>
      <c r="P1037" s="101"/>
      <c r="Q1037" s="39">
        <f t="shared" ca="1" si="476"/>
        <v>0</v>
      </c>
      <c r="R1037" s="332"/>
      <c r="S1037" s="37" t="str">
        <f t="shared" ca="1" si="466"/>
        <v/>
      </c>
      <c r="T1037" s="41" t="str">
        <f t="shared" ca="1" si="467"/>
        <v/>
      </c>
      <c r="U1037" s="39" t="str">
        <f t="shared" si="456"/>
        <v/>
      </c>
      <c r="V1037" s="39" t="str">
        <f t="shared" ca="1" si="477"/>
        <v/>
      </c>
      <c r="W1037" s="39">
        <f t="shared" ca="1" si="457"/>
        <v>0</v>
      </c>
      <c r="X1037" s="40"/>
      <c r="Y1037" s="39">
        <f t="shared" ca="1" si="478"/>
        <v>0</v>
      </c>
      <c r="Z1037" s="327"/>
      <c r="AA1037" s="37" t="str">
        <f t="shared" ca="1" si="468"/>
        <v/>
      </c>
      <c r="AB1037" s="41" t="str">
        <f t="shared" ca="1" si="469"/>
        <v/>
      </c>
      <c r="AC1037" s="39" t="str">
        <f t="shared" si="458"/>
        <v/>
      </c>
      <c r="AD1037" s="39" t="str">
        <f t="shared" ca="1" si="479"/>
        <v/>
      </c>
      <c r="AE1037" s="39" t="str">
        <f t="shared" ca="1" si="470"/>
        <v/>
      </c>
      <c r="AF1037" s="40"/>
      <c r="AG1037" s="39">
        <f t="shared" ca="1" si="480"/>
        <v>0</v>
      </c>
      <c r="AH1037" s="339"/>
      <c r="AI1037" s="37" t="str">
        <f t="shared" ca="1" si="471"/>
        <v/>
      </c>
      <c r="AJ1037" s="41" t="str">
        <f t="shared" ca="1" si="472"/>
        <v/>
      </c>
      <c r="AK1037" s="39" t="str">
        <f t="shared" si="459"/>
        <v/>
      </c>
      <c r="AL1037" s="39" t="str">
        <f t="shared" ca="1" si="481"/>
        <v/>
      </c>
      <c r="AM1037" s="39" t="str">
        <f t="shared" ca="1" si="473"/>
        <v/>
      </c>
      <c r="AN1037" s="40"/>
      <c r="AO1037" s="39">
        <f t="shared" ca="1" si="482"/>
        <v>0</v>
      </c>
      <c r="AP1037" s="339"/>
      <c r="AW1037" s="329"/>
      <c r="BI1037" s="329"/>
      <c r="BJ1037" s="329"/>
      <c r="BK1037" s="329"/>
      <c r="BL1037" s="329"/>
      <c r="BM1037" s="329"/>
      <c r="BN1037" s="329"/>
      <c r="BO1037" s="329"/>
      <c r="BP1037" s="329"/>
      <c r="BQ1037" s="329"/>
      <c r="BR1037" s="329"/>
      <c r="BS1037" s="329"/>
      <c r="BT1037" s="329"/>
      <c r="BU1037" s="329"/>
      <c r="BV1037" s="329"/>
      <c r="BW1037" s="325"/>
      <c r="BX1037" s="325"/>
      <c r="BY1037" s="325"/>
      <c r="BZ1037" s="325"/>
      <c r="CA1037" s="325"/>
      <c r="CB1037" s="325"/>
      <c r="CC1037" s="325"/>
      <c r="CD1037" s="325"/>
      <c r="CE1037" s="325"/>
      <c r="CF1037" s="325"/>
      <c r="CG1037" s="325"/>
      <c r="CH1037" s="325"/>
      <c r="CI1037" s="325"/>
      <c r="CJ1037" s="325"/>
      <c r="CK1037" s="325"/>
      <c r="CL1037" s="325"/>
      <c r="CM1037" s="325"/>
      <c r="CN1037" s="325"/>
      <c r="CO1037" s="325"/>
      <c r="CP1037" s="325"/>
      <c r="CQ1037" s="325"/>
      <c r="CR1037" s="325"/>
      <c r="CS1037" s="325"/>
      <c r="CT1037" s="325"/>
      <c r="CU1037" s="325"/>
      <c r="CV1037" s="325"/>
      <c r="CW1037" s="325"/>
      <c r="CX1037" s="325"/>
    </row>
    <row r="1038" spans="1:102" s="36" customFormat="1" ht="15" hidden="1" customHeight="1">
      <c r="A1038" s="329"/>
      <c r="B1038" s="37" t="str">
        <f t="shared" ca="1" si="460"/>
        <v/>
      </c>
      <c r="C1038" s="41" t="str">
        <f t="shared" ca="1" si="461"/>
        <v/>
      </c>
      <c r="D1038" s="39" t="str">
        <f t="shared" ca="1" si="462"/>
        <v/>
      </c>
      <c r="E1038" s="39" t="str">
        <f t="shared" ca="1" si="474"/>
        <v/>
      </c>
      <c r="F1038" s="39" t="str">
        <f t="shared" ca="1" si="463"/>
        <v/>
      </c>
      <c r="G1038" s="101"/>
      <c r="H1038" s="39">
        <f t="shared" ca="1" si="454"/>
        <v>0</v>
      </c>
      <c r="J1038" s="332"/>
      <c r="K1038" s="37" t="str">
        <f t="shared" ca="1" si="464"/>
        <v/>
      </c>
      <c r="L1038" s="41" t="str">
        <f t="shared" ca="1" si="465"/>
        <v/>
      </c>
      <c r="M1038" s="39" t="str">
        <f t="shared" si="455"/>
        <v/>
      </c>
      <c r="N1038" s="39" t="str">
        <f t="shared" ca="1" si="475"/>
        <v/>
      </c>
      <c r="O1038" s="39" t="str">
        <f ca="1">IF(L1038="","",ROUND(Q1037*$O$5/payments_per_year,2))</f>
        <v/>
      </c>
      <c r="P1038" s="101"/>
      <c r="Q1038" s="39">
        <f t="shared" ca="1" si="476"/>
        <v>0</v>
      </c>
      <c r="R1038" s="332"/>
      <c r="S1038" s="37" t="str">
        <f t="shared" ca="1" si="466"/>
        <v/>
      </c>
      <c r="T1038" s="41" t="str">
        <f t="shared" ca="1" si="467"/>
        <v/>
      </c>
      <c r="U1038" s="39" t="str">
        <f t="shared" si="456"/>
        <v/>
      </c>
      <c r="V1038" s="39" t="str">
        <f t="shared" ca="1" si="477"/>
        <v/>
      </c>
      <c r="W1038" s="39">
        <f t="shared" ca="1" si="457"/>
        <v>0</v>
      </c>
      <c r="X1038" s="40"/>
      <c r="Y1038" s="39">
        <f t="shared" ca="1" si="478"/>
        <v>0</v>
      </c>
      <c r="Z1038" s="327"/>
      <c r="AA1038" s="37" t="str">
        <f t="shared" ca="1" si="468"/>
        <v/>
      </c>
      <c r="AB1038" s="41" t="str">
        <f t="shared" ca="1" si="469"/>
        <v/>
      </c>
      <c r="AC1038" s="39" t="str">
        <f t="shared" si="458"/>
        <v/>
      </c>
      <c r="AD1038" s="39" t="str">
        <f t="shared" ca="1" si="479"/>
        <v/>
      </c>
      <c r="AE1038" s="39" t="str">
        <f t="shared" ca="1" si="470"/>
        <v/>
      </c>
      <c r="AF1038" s="40"/>
      <c r="AG1038" s="39">
        <f t="shared" ca="1" si="480"/>
        <v>0</v>
      </c>
      <c r="AH1038" s="339"/>
      <c r="AI1038" s="37" t="str">
        <f t="shared" ca="1" si="471"/>
        <v/>
      </c>
      <c r="AJ1038" s="41" t="str">
        <f t="shared" ca="1" si="472"/>
        <v/>
      </c>
      <c r="AK1038" s="39" t="str">
        <f t="shared" si="459"/>
        <v/>
      </c>
      <c r="AL1038" s="39" t="str">
        <f t="shared" ca="1" si="481"/>
        <v/>
      </c>
      <c r="AM1038" s="39" t="str">
        <f t="shared" ca="1" si="473"/>
        <v/>
      </c>
      <c r="AN1038" s="40"/>
      <c r="AO1038" s="39">
        <f t="shared" ca="1" si="482"/>
        <v>0</v>
      </c>
      <c r="AP1038" s="339"/>
      <c r="AW1038" s="329"/>
      <c r="BI1038" s="329"/>
      <c r="BJ1038" s="329"/>
      <c r="BK1038" s="329"/>
      <c r="BL1038" s="329"/>
      <c r="BM1038" s="329"/>
      <c r="BN1038" s="329"/>
      <c r="BO1038" s="329"/>
      <c r="BP1038" s="329"/>
      <c r="BQ1038" s="329"/>
      <c r="BR1038" s="329"/>
      <c r="BS1038" s="329"/>
      <c r="BT1038" s="329"/>
      <c r="BU1038" s="329"/>
      <c r="BV1038" s="329"/>
      <c r="BW1038" s="325"/>
      <c r="BX1038" s="325"/>
      <c r="BY1038" s="325"/>
      <c r="BZ1038" s="325"/>
      <c r="CA1038" s="325"/>
      <c r="CB1038" s="325"/>
      <c r="CC1038" s="325"/>
      <c r="CD1038" s="325"/>
      <c r="CE1038" s="325"/>
      <c r="CF1038" s="325"/>
      <c r="CG1038" s="325"/>
      <c r="CH1038" s="325"/>
      <c r="CI1038" s="325"/>
      <c r="CJ1038" s="325"/>
      <c r="CK1038" s="325"/>
      <c r="CL1038" s="325"/>
      <c r="CM1038" s="325"/>
      <c r="CN1038" s="325"/>
      <c r="CO1038" s="325"/>
      <c r="CP1038" s="325"/>
      <c r="CQ1038" s="325"/>
      <c r="CR1038" s="325"/>
      <c r="CS1038" s="325"/>
      <c r="CT1038" s="325"/>
      <c r="CU1038" s="325"/>
      <c r="CV1038" s="325"/>
      <c r="CW1038" s="325"/>
      <c r="CX1038" s="325"/>
    </row>
    <row r="1039" spans="1:102" s="36" customFormat="1" ht="15" hidden="1" customHeight="1">
      <c r="A1039" s="329"/>
      <c r="B1039" s="37" t="str">
        <f t="shared" ca="1" si="460"/>
        <v/>
      </c>
      <c r="C1039" s="41" t="str">
        <f t="shared" ca="1" si="461"/>
        <v/>
      </c>
      <c r="D1039" s="39" t="str">
        <f t="shared" ca="1" si="462"/>
        <v/>
      </c>
      <c r="E1039" s="39" t="str">
        <f t="shared" ca="1" si="474"/>
        <v/>
      </c>
      <c r="F1039" s="39" t="str">
        <f t="shared" ca="1" si="463"/>
        <v/>
      </c>
      <c r="G1039" s="101"/>
      <c r="H1039" s="39">
        <f t="shared" ca="1" si="454"/>
        <v>0</v>
      </c>
      <c r="J1039" s="332"/>
      <c r="K1039" s="37" t="str">
        <f t="shared" ca="1" si="464"/>
        <v/>
      </c>
      <c r="L1039" s="41" t="str">
        <f t="shared" ca="1" si="465"/>
        <v/>
      </c>
      <c r="M1039" s="39" t="str">
        <f t="shared" si="455"/>
        <v/>
      </c>
      <c r="N1039" s="39" t="str">
        <f t="shared" ca="1" si="475"/>
        <v/>
      </c>
      <c r="O1039" s="39">
        <f ca="1">ROUND(Q1038*$O$5/payments_per_year,2)</f>
        <v>0</v>
      </c>
      <c r="P1039" s="101"/>
      <c r="Q1039" s="39">
        <f t="shared" ca="1" si="476"/>
        <v>0</v>
      </c>
      <c r="R1039" s="332"/>
      <c r="S1039" s="37" t="str">
        <f t="shared" ca="1" si="466"/>
        <v/>
      </c>
      <c r="T1039" s="41" t="str">
        <f t="shared" ca="1" si="467"/>
        <v/>
      </c>
      <c r="U1039" s="39" t="str">
        <f t="shared" si="456"/>
        <v/>
      </c>
      <c r="V1039" s="39" t="str">
        <f t="shared" ca="1" si="477"/>
        <v/>
      </c>
      <c r="W1039" s="39">
        <f t="shared" ca="1" si="457"/>
        <v>0</v>
      </c>
      <c r="X1039" s="40"/>
      <c r="Y1039" s="39">
        <f t="shared" ca="1" si="478"/>
        <v>0</v>
      </c>
      <c r="Z1039" s="327"/>
      <c r="AA1039" s="37" t="str">
        <f t="shared" ca="1" si="468"/>
        <v/>
      </c>
      <c r="AB1039" s="41" t="str">
        <f t="shared" ca="1" si="469"/>
        <v/>
      </c>
      <c r="AC1039" s="39" t="str">
        <f t="shared" si="458"/>
        <v/>
      </c>
      <c r="AD1039" s="39" t="str">
        <f t="shared" ca="1" si="479"/>
        <v/>
      </c>
      <c r="AE1039" s="39" t="str">
        <f t="shared" ca="1" si="470"/>
        <v/>
      </c>
      <c r="AF1039" s="40"/>
      <c r="AG1039" s="39">
        <f t="shared" ca="1" si="480"/>
        <v>0</v>
      </c>
      <c r="AH1039" s="339"/>
      <c r="AI1039" s="37" t="str">
        <f t="shared" ca="1" si="471"/>
        <v/>
      </c>
      <c r="AJ1039" s="41" t="str">
        <f t="shared" ca="1" si="472"/>
        <v/>
      </c>
      <c r="AK1039" s="39" t="str">
        <f t="shared" si="459"/>
        <v/>
      </c>
      <c r="AL1039" s="39" t="str">
        <f t="shared" ca="1" si="481"/>
        <v/>
      </c>
      <c r="AM1039" s="39" t="str">
        <f t="shared" ca="1" si="473"/>
        <v/>
      </c>
      <c r="AN1039" s="40"/>
      <c r="AO1039" s="39">
        <f t="shared" ca="1" si="482"/>
        <v>0</v>
      </c>
      <c r="AP1039" s="339"/>
      <c r="AW1039" s="329"/>
      <c r="BI1039" s="329"/>
      <c r="BJ1039" s="329"/>
      <c r="BK1039" s="329"/>
      <c r="BL1039" s="329"/>
      <c r="BM1039" s="329"/>
      <c r="BN1039" s="329"/>
      <c r="BO1039" s="329"/>
      <c r="BP1039" s="329"/>
      <c r="BQ1039" s="329"/>
      <c r="BR1039" s="329"/>
      <c r="BS1039" s="329"/>
      <c r="BT1039" s="329"/>
      <c r="BU1039" s="329"/>
      <c r="BV1039" s="329"/>
      <c r="BW1039" s="325"/>
      <c r="BX1039" s="325"/>
      <c r="BY1039" s="325"/>
      <c r="BZ1039" s="325"/>
      <c r="CA1039" s="325"/>
      <c r="CB1039" s="325"/>
      <c r="CC1039" s="325"/>
      <c r="CD1039" s="325"/>
      <c r="CE1039" s="325"/>
      <c r="CF1039" s="325"/>
      <c r="CG1039" s="325"/>
      <c r="CH1039" s="325"/>
      <c r="CI1039" s="325"/>
      <c r="CJ1039" s="325"/>
      <c r="CK1039" s="325"/>
      <c r="CL1039" s="325"/>
      <c r="CM1039" s="325"/>
      <c r="CN1039" s="325"/>
      <c r="CO1039" s="325"/>
      <c r="CP1039" s="325"/>
      <c r="CQ1039" s="325"/>
      <c r="CR1039" s="325"/>
      <c r="CS1039" s="325"/>
      <c r="CT1039" s="325"/>
      <c r="CU1039" s="325"/>
      <c r="CV1039" s="325"/>
      <c r="CW1039" s="325"/>
      <c r="CX1039" s="325"/>
    </row>
    <row r="1040" spans="1:102" s="36" customFormat="1" ht="15" hidden="1" customHeight="1">
      <c r="A1040" s="329"/>
      <c r="B1040" s="37" t="str">
        <f t="shared" ca="1" si="460"/>
        <v/>
      </c>
      <c r="C1040" s="41" t="str">
        <f t="shared" ca="1" si="461"/>
        <v/>
      </c>
      <c r="D1040" s="39" t="str">
        <f t="shared" ca="1" si="462"/>
        <v/>
      </c>
      <c r="E1040" s="39" t="str">
        <f t="shared" ca="1" si="474"/>
        <v/>
      </c>
      <c r="F1040" s="39" t="str">
        <f t="shared" ca="1" si="463"/>
        <v/>
      </c>
      <c r="G1040" s="101"/>
      <c r="H1040" s="39">
        <f t="shared" ca="1" si="454"/>
        <v>0</v>
      </c>
      <c r="J1040" s="332"/>
      <c r="K1040" s="37" t="str">
        <f t="shared" ca="1" si="464"/>
        <v/>
      </c>
      <c r="L1040" s="41" t="str">
        <f t="shared" ca="1" si="465"/>
        <v/>
      </c>
      <c r="M1040" s="39" t="str">
        <f t="shared" si="455"/>
        <v/>
      </c>
      <c r="N1040" s="39" t="str">
        <f t="shared" ca="1" si="475"/>
        <v/>
      </c>
      <c r="O1040" s="39" t="str">
        <f ca="1">IF(L1040="","",ROUND(Q1039*$O$5/payments_per_year,2))</f>
        <v/>
      </c>
      <c r="P1040" s="101"/>
      <c r="Q1040" s="39">
        <f t="shared" ca="1" si="476"/>
        <v>0</v>
      </c>
      <c r="R1040" s="332"/>
      <c r="S1040" s="37" t="str">
        <f t="shared" ca="1" si="466"/>
        <v/>
      </c>
      <c r="T1040" s="41" t="str">
        <f t="shared" ca="1" si="467"/>
        <v/>
      </c>
      <c r="U1040" s="39" t="str">
        <f t="shared" si="456"/>
        <v/>
      </c>
      <c r="V1040" s="39" t="str">
        <f t="shared" ca="1" si="477"/>
        <v/>
      </c>
      <c r="W1040" s="39">
        <f t="shared" ca="1" si="457"/>
        <v>0</v>
      </c>
      <c r="X1040" s="40"/>
      <c r="Y1040" s="39">
        <f t="shared" ca="1" si="478"/>
        <v>0</v>
      </c>
      <c r="Z1040" s="327"/>
      <c r="AA1040" s="37" t="str">
        <f t="shared" ca="1" si="468"/>
        <v/>
      </c>
      <c r="AB1040" s="41" t="str">
        <f t="shared" ca="1" si="469"/>
        <v/>
      </c>
      <c r="AC1040" s="39" t="str">
        <f t="shared" si="458"/>
        <v/>
      </c>
      <c r="AD1040" s="39" t="str">
        <f t="shared" ca="1" si="479"/>
        <v/>
      </c>
      <c r="AE1040" s="39" t="str">
        <f t="shared" ca="1" si="470"/>
        <v/>
      </c>
      <c r="AF1040" s="40"/>
      <c r="AG1040" s="39">
        <f t="shared" ca="1" si="480"/>
        <v>0</v>
      </c>
      <c r="AH1040" s="339"/>
      <c r="AI1040" s="37" t="str">
        <f t="shared" ca="1" si="471"/>
        <v/>
      </c>
      <c r="AJ1040" s="41" t="str">
        <f t="shared" ca="1" si="472"/>
        <v/>
      </c>
      <c r="AK1040" s="39" t="str">
        <f t="shared" si="459"/>
        <v/>
      </c>
      <c r="AL1040" s="39" t="str">
        <f t="shared" ca="1" si="481"/>
        <v/>
      </c>
      <c r="AM1040" s="39" t="str">
        <f t="shared" ca="1" si="473"/>
        <v/>
      </c>
      <c r="AN1040" s="40"/>
      <c r="AO1040" s="39">
        <f t="shared" ca="1" si="482"/>
        <v>0</v>
      </c>
      <c r="AP1040" s="339"/>
      <c r="AW1040" s="329"/>
      <c r="BI1040" s="329"/>
      <c r="BJ1040" s="329"/>
      <c r="BK1040" s="329"/>
      <c r="BL1040" s="329"/>
      <c r="BM1040" s="329"/>
      <c r="BN1040" s="329"/>
      <c r="BO1040" s="329"/>
      <c r="BP1040" s="329"/>
      <c r="BQ1040" s="329"/>
      <c r="BR1040" s="329"/>
      <c r="BS1040" s="329"/>
      <c r="BT1040" s="329"/>
      <c r="BU1040" s="329"/>
      <c r="BV1040" s="329"/>
      <c r="BW1040" s="325"/>
      <c r="BX1040" s="325"/>
      <c r="BY1040" s="325"/>
      <c r="BZ1040" s="325"/>
      <c r="CA1040" s="325"/>
      <c r="CB1040" s="325"/>
      <c r="CC1040" s="325"/>
      <c r="CD1040" s="325"/>
      <c r="CE1040" s="325"/>
      <c r="CF1040" s="325"/>
      <c r="CG1040" s="325"/>
      <c r="CH1040" s="325"/>
      <c r="CI1040" s="325"/>
      <c r="CJ1040" s="325"/>
      <c r="CK1040" s="325"/>
      <c r="CL1040" s="325"/>
      <c r="CM1040" s="325"/>
      <c r="CN1040" s="325"/>
      <c r="CO1040" s="325"/>
      <c r="CP1040" s="325"/>
      <c r="CQ1040" s="325"/>
      <c r="CR1040" s="325"/>
      <c r="CS1040" s="325"/>
      <c r="CT1040" s="325"/>
      <c r="CU1040" s="325"/>
      <c r="CV1040" s="325"/>
      <c r="CW1040" s="325"/>
      <c r="CX1040" s="325"/>
    </row>
    <row r="1041" spans="1:102" s="36" customFormat="1" ht="15" hidden="1" customHeight="1">
      <c r="A1041" s="329"/>
      <c r="B1041" s="37" t="str">
        <f t="shared" ca="1" si="460"/>
        <v/>
      </c>
      <c r="C1041" s="41" t="str">
        <f t="shared" ca="1" si="461"/>
        <v/>
      </c>
      <c r="D1041" s="39" t="str">
        <f t="shared" ca="1" si="462"/>
        <v/>
      </c>
      <c r="E1041" s="39" t="str">
        <f t="shared" ca="1" si="474"/>
        <v/>
      </c>
      <c r="F1041" s="39" t="str">
        <f t="shared" ca="1" si="463"/>
        <v/>
      </c>
      <c r="G1041" s="101"/>
      <c r="H1041" s="39">
        <f t="shared" ca="1" si="454"/>
        <v>0</v>
      </c>
      <c r="J1041" s="332"/>
      <c r="K1041" s="37" t="str">
        <f t="shared" ca="1" si="464"/>
        <v/>
      </c>
      <c r="L1041" s="41" t="str">
        <f t="shared" ca="1" si="465"/>
        <v/>
      </c>
      <c r="M1041" s="39" t="str">
        <f t="shared" si="455"/>
        <v/>
      </c>
      <c r="N1041" s="39" t="str">
        <f t="shared" ca="1" si="475"/>
        <v/>
      </c>
      <c r="O1041" s="39">
        <f ca="1">ROUND(Q1040*$O$5/payments_per_year,2)</f>
        <v>0</v>
      </c>
      <c r="P1041" s="101"/>
      <c r="Q1041" s="39">
        <f t="shared" ca="1" si="476"/>
        <v>0</v>
      </c>
      <c r="R1041" s="332"/>
      <c r="S1041" s="37" t="str">
        <f t="shared" ca="1" si="466"/>
        <v/>
      </c>
      <c r="T1041" s="41" t="str">
        <f t="shared" ca="1" si="467"/>
        <v/>
      </c>
      <c r="U1041" s="39" t="str">
        <f t="shared" si="456"/>
        <v/>
      </c>
      <c r="V1041" s="39" t="str">
        <f t="shared" ca="1" si="477"/>
        <v/>
      </c>
      <c r="W1041" s="39">
        <f t="shared" ca="1" si="457"/>
        <v>0</v>
      </c>
      <c r="X1041" s="40"/>
      <c r="Y1041" s="39">
        <f t="shared" ca="1" si="478"/>
        <v>0</v>
      </c>
      <c r="Z1041" s="327"/>
      <c r="AA1041" s="37" t="str">
        <f t="shared" ca="1" si="468"/>
        <v/>
      </c>
      <c r="AB1041" s="41" t="str">
        <f t="shared" ca="1" si="469"/>
        <v/>
      </c>
      <c r="AC1041" s="39" t="str">
        <f t="shared" si="458"/>
        <v/>
      </c>
      <c r="AD1041" s="39" t="str">
        <f t="shared" ca="1" si="479"/>
        <v/>
      </c>
      <c r="AE1041" s="39" t="str">
        <f t="shared" ca="1" si="470"/>
        <v/>
      </c>
      <c r="AF1041" s="40"/>
      <c r="AG1041" s="39">
        <f t="shared" ca="1" si="480"/>
        <v>0</v>
      </c>
      <c r="AH1041" s="339"/>
      <c r="AI1041" s="37" t="str">
        <f t="shared" ca="1" si="471"/>
        <v/>
      </c>
      <c r="AJ1041" s="41" t="str">
        <f t="shared" ca="1" si="472"/>
        <v/>
      </c>
      <c r="AK1041" s="39" t="str">
        <f t="shared" si="459"/>
        <v/>
      </c>
      <c r="AL1041" s="39" t="str">
        <f t="shared" ca="1" si="481"/>
        <v/>
      </c>
      <c r="AM1041" s="39" t="str">
        <f t="shared" ca="1" si="473"/>
        <v/>
      </c>
      <c r="AN1041" s="40"/>
      <c r="AO1041" s="39">
        <f t="shared" ca="1" si="482"/>
        <v>0</v>
      </c>
      <c r="AP1041" s="339"/>
      <c r="AW1041" s="329"/>
      <c r="BI1041" s="329"/>
      <c r="BJ1041" s="329"/>
      <c r="BK1041" s="329"/>
      <c r="BL1041" s="329"/>
      <c r="BM1041" s="329"/>
      <c r="BN1041" s="329"/>
      <c r="BO1041" s="329"/>
      <c r="BP1041" s="329"/>
      <c r="BQ1041" s="329"/>
      <c r="BR1041" s="329"/>
      <c r="BS1041" s="329"/>
      <c r="BT1041" s="329"/>
      <c r="BU1041" s="329"/>
      <c r="BV1041" s="329"/>
      <c r="BW1041" s="325"/>
      <c r="BX1041" s="325"/>
      <c r="BY1041" s="325"/>
      <c r="BZ1041" s="325"/>
      <c r="CA1041" s="325"/>
      <c r="CB1041" s="325"/>
      <c r="CC1041" s="325"/>
      <c r="CD1041" s="325"/>
      <c r="CE1041" s="325"/>
      <c r="CF1041" s="325"/>
      <c r="CG1041" s="325"/>
      <c r="CH1041" s="325"/>
      <c r="CI1041" s="325"/>
      <c r="CJ1041" s="325"/>
      <c r="CK1041" s="325"/>
      <c r="CL1041" s="325"/>
      <c r="CM1041" s="325"/>
      <c r="CN1041" s="325"/>
      <c r="CO1041" s="325"/>
      <c r="CP1041" s="325"/>
      <c r="CQ1041" s="325"/>
      <c r="CR1041" s="325"/>
      <c r="CS1041" s="325"/>
      <c r="CT1041" s="325"/>
      <c r="CU1041" s="325"/>
      <c r="CV1041" s="325"/>
      <c r="CW1041" s="325"/>
      <c r="CX1041" s="325"/>
    </row>
    <row r="1042" spans="1:102" s="36" customFormat="1" ht="15" hidden="1" customHeight="1">
      <c r="A1042" s="329"/>
      <c r="B1042" s="37" t="str">
        <f t="shared" ca="1" si="460"/>
        <v/>
      </c>
      <c r="C1042" s="41" t="str">
        <f t="shared" ca="1" si="461"/>
        <v/>
      </c>
      <c r="D1042" s="39" t="str">
        <f t="shared" ca="1" si="462"/>
        <v/>
      </c>
      <c r="E1042" s="39" t="str">
        <f t="shared" ca="1" si="474"/>
        <v/>
      </c>
      <c r="F1042" s="39" t="str">
        <f t="shared" ca="1" si="463"/>
        <v/>
      </c>
      <c r="G1042" s="101"/>
      <c r="H1042" s="39">
        <f t="shared" ca="1" si="454"/>
        <v>0</v>
      </c>
      <c r="J1042" s="332"/>
      <c r="K1042" s="37" t="str">
        <f t="shared" ca="1" si="464"/>
        <v/>
      </c>
      <c r="L1042" s="41" t="str">
        <f t="shared" ca="1" si="465"/>
        <v/>
      </c>
      <c r="M1042" s="39" t="str">
        <f t="shared" si="455"/>
        <v/>
      </c>
      <c r="N1042" s="39" t="str">
        <f t="shared" ca="1" si="475"/>
        <v/>
      </c>
      <c r="O1042" s="39" t="str">
        <f ca="1">IF(L1042="","",ROUND(Q1041*$O$5/payments_per_year,2))</f>
        <v/>
      </c>
      <c r="P1042" s="101"/>
      <c r="Q1042" s="39">
        <f t="shared" ca="1" si="476"/>
        <v>0</v>
      </c>
      <c r="R1042" s="332"/>
      <c r="S1042" s="37" t="str">
        <f t="shared" ca="1" si="466"/>
        <v/>
      </c>
      <c r="T1042" s="41" t="str">
        <f t="shared" ca="1" si="467"/>
        <v/>
      </c>
      <c r="U1042" s="39" t="str">
        <f t="shared" si="456"/>
        <v/>
      </c>
      <c r="V1042" s="39" t="str">
        <f t="shared" ca="1" si="477"/>
        <v/>
      </c>
      <c r="W1042" s="39">
        <f t="shared" ca="1" si="457"/>
        <v>0</v>
      </c>
      <c r="X1042" s="40"/>
      <c r="Y1042" s="39">
        <f t="shared" ca="1" si="478"/>
        <v>0</v>
      </c>
      <c r="Z1042" s="327"/>
      <c r="AA1042" s="37" t="str">
        <f t="shared" ca="1" si="468"/>
        <v/>
      </c>
      <c r="AB1042" s="41" t="str">
        <f t="shared" ca="1" si="469"/>
        <v/>
      </c>
      <c r="AC1042" s="39" t="str">
        <f t="shared" si="458"/>
        <v/>
      </c>
      <c r="AD1042" s="39" t="str">
        <f t="shared" ca="1" si="479"/>
        <v/>
      </c>
      <c r="AE1042" s="39" t="str">
        <f t="shared" ca="1" si="470"/>
        <v/>
      </c>
      <c r="AF1042" s="40"/>
      <c r="AG1042" s="39">
        <f t="shared" ca="1" si="480"/>
        <v>0</v>
      </c>
      <c r="AH1042" s="339"/>
      <c r="AI1042" s="37" t="str">
        <f t="shared" ca="1" si="471"/>
        <v/>
      </c>
      <c r="AJ1042" s="41" t="str">
        <f t="shared" ca="1" si="472"/>
        <v/>
      </c>
      <c r="AK1042" s="39" t="str">
        <f t="shared" si="459"/>
        <v/>
      </c>
      <c r="AL1042" s="39" t="str">
        <f t="shared" ca="1" si="481"/>
        <v/>
      </c>
      <c r="AM1042" s="39" t="str">
        <f t="shared" ca="1" si="473"/>
        <v/>
      </c>
      <c r="AN1042" s="40"/>
      <c r="AO1042" s="39">
        <f t="shared" ca="1" si="482"/>
        <v>0</v>
      </c>
      <c r="AP1042" s="339"/>
      <c r="AW1042" s="329"/>
      <c r="BI1042" s="329"/>
      <c r="BJ1042" s="329"/>
      <c r="BK1042" s="329"/>
      <c r="BL1042" s="329"/>
      <c r="BM1042" s="329"/>
      <c r="BN1042" s="329"/>
      <c r="BO1042" s="329"/>
      <c r="BP1042" s="329"/>
      <c r="BQ1042" s="329"/>
      <c r="BR1042" s="329"/>
      <c r="BS1042" s="329"/>
      <c r="BT1042" s="329"/>
      <c r="BU1042" s="329"/>
      <c r="BV1042" s="329"/>
      <c r="BW1042" s="325"/>
      <c r="BX1042" s="325"/>
      <c r="BY1042" s="325"/>
      <c r="BZ1042" s="325"/>
      <c r="CA1042" s="325"/>
      <c r="CB1042" s="325"/>
      <c r="CC1042" s="325"/>
      <c r="CD1042" s="325"/>
      <c r="CE1042" s="325"/>
      <c r="CF1042" s="325"/>
      <c r="CG1042" s="325"/>
      <c r="CH1042" s="325"/>
      <c r="CI1042" s="325"/>
      <c r="CJ1042" s="325"/>
      <c r="CK1042" s="325"/>
      <c r="CL1042" s="325"/>
      <c r="CM1042" s="325"/>
      <c r="CN1042" s="325"/>
      <c r="CO1042" s="325"/>
      <c r="CP1042" s="325"/>
      <c r="CQ1042" s="325"/>
      <c r="CR1042" s="325"/>
      <c r="CS1042" s="325"/>
      <c r="CT1042" s="325"/>
      <c r="CU1042" s="325"/>
      <c r="CV1042" s="325"/>
      <c r="CW1042" s="325"/>
      <c r="CX1042" s="325"/>
    </row>
    <row r="1043" spans="1:102" s="36" customFormat="1" ht="15" hidden="1" customHeight="1">
      <c r="A1043" s="329"/>
      <c r="B1043" s="37" t="str">
        <f t="shared" ca="1" si="460"/>
        <v/>
      </c>
      <c r="C1043" s="41" t="str">
        <f t="shared" ca="1" si="461"/>
        <v/>
      </c>
      <c r="D1043" s="39" t="str">
        <f t="shared" ca="1" si="462"/>
        <v/>
      </c>
      <c r="E1043" s="39" t="str">
        <f t="shared" ca="1" si="474"/>
        <v/>
      </c>
      <c r="F1043" s="39" t="str">
        <f t="shared" ca="1" si="463"/>
        <v/>
      </c>
      <c r="G1043" s="101"/>
      <c r="H1043" s="39">
        <f t="shared" ref="H1043:H1106" ca="1" si="483">IF(B1043="",0,ROUND(H1042-E1043-G1043,2))</f>
        <v>0</v>
      </c>
      <c r="J1043" s="332"/>
      <c r="K1043" s="37" t="str">
        <f t="shared" ca="1" si="464"/>
        <v/>
      </c>
      <c r="L1043" s="41" t="str">
        <f t="shared" ca="1" si="465"/>
        <v/>
      </c>
      <c r="M1043" s="39" t="str">
        <f t="shared" ref="M1043:M1106" si="484">$O$10</f>
        <v/>
      </c>
      <c r="N1043" s="39" t="str">
        <f t="shared" ca="1" si="475"/>
        <v/>
      </c>
      <c r="O1043" s="39">
        <f ca="1">ROUND(Q1042*$O$5/payments_per_year,2)</f>
        <v>0</v>
      </c>
      <c r="P1043" s="101"/>
      <c r="Q1043" s="39">
        <f t="shared" ca="1" si="476"/>
        <v>0</v>
      </c>
      <c r="R1043" s="332"/>
      <c r="S1043" s="37" t="str">
        <f t="shared" ca="1" si="466"/>
        <v/>
      </c>
      <c r="T1043" s="41" t="str">
        <f t="shared" ca="1" si="467"/>
        <v/>
      </c>
      <c r="U1043" s="39" t="str">
        <f t="shared" ref="U1043:U1106" si="485">$W$10</f>
        <v/>
      </c>
      <c r="V1043" s="39" t="str">
        <f t="shared" ca="1" si="477"/>
        <v/>
      </c>
      <c r="W1043" s="39">
        <f t="shared" ref="W1043:W1106" ca="1" si="486">ROUND(Y1042*$W$5/payments_per_year,2)</f>
        <v>0</v>
      </c>
      <c r="X1043" s="40"/>
      <c r="Y1043" s="39">
        <f t="shared" ca="1" si="478"/>
        <v>0</v>
      </c>
      <c r="Z1043" s="327"/>
      <c r="AA1043" s="37" t="str">
        <f t="shared" ca="1" si="468"/>
        <v/>
      </c>
      <c r="AB1043" s="41" t="str">
        <f t="shared" ca="1" si="469"/>
        <v/>
      </c>
      <c r="AC1043" s="39" t="str">
        <f t="shared" ref="AC1043:AC1106" si="487">$AE$10</f>
        <v/>
      </c>
      <c r="AD1043" s="39" t="str">
        <f t="shared" ca="1" si="479"/>
        <v/>
      </c>
      <c r="AE1043" s="39" t="str">
        <f t="shared" ca="1" si="470"/>
        <v/>
      </c>
      <c r="AF1043" s="40"/>
      <c r="AG1043" s="39">
        <f t="shared" ca="1" si="480"/>
        <v>0</v>
      </c>
      <c r="AH1043" s="339"/>
      <c r="AI1043" s="37" t="str">
        <f t="shared" ca="1" si="471"/>
        <v/>
      </c>
      <c r="AJ1043" s="41" t="str">
        <f t="shared" ca="1" si="472"/>
        <v/>
      </c>
      <c r="AK1043" s="39" t="str">
        <f t="shared" ref="AK1043:AK1106" si="488">$AE$10</f>
        <v/>
      </c>
      <c r="AL1043" s="39" t="str">
        <f t="shared" ca="1" si="481"/>
        <v/>
      </c>
      <c r="AM1043" s="39" t="str">
        <f t="shared" ca="1" si="473"/>
        <v/>
      </c>
      <c r="AN1043" s="40"/>
      <c r="AO1043" s="39">
        <f t="shared" ca="1" si="482"/>
        <v>0</v>
      </c>
      <c r="AP1043" s="339"/>
      <c r="AW1043" s="329"/>
      <c r="BI1043" s="329"/>
      <c r="BJ1043" s="329"/>
      <c r="BK1043" s="329"/>
      <c r="BL1043" s="329"/>
      <c r="BM1043" s="329"/>
      <c r="BN1043" s="329"/>
      <c r="BO1043" s="329"/>
      <c r="BP1043" s="329"/>
      <c r="BQ1043" s="329"/>
      <c r="BR1043" s="329"/>
      <c r="BS1043" s="329"/>
      <c r="BT1043" s="329"/>
      <c r="BU1043" s="329"/>
      <c r="BV1043" s="329"/>
      <c r="BW1043" s="325"/>
      <c r="BX1043" s="325"/>
      <c r="BY1043" s="325"/>
      <c r="BZ1043" s="325"/>
      <c r="CA1043" s="325"/>
      <c r="CB1043" s="325"/>
      <c r="CC1043" s="325"/>
      <c r="CD1043" s="325"/>
      <c r="CE1043" s="325"/>
      <c r="CF1043" s="325"/>
      <c r="CG1043" s="325"/>
      <c r="CH1043" s="325"/>
      <c r="CI1043" s="325"/>
      <c r="CJ1043" s="325"/>
      <c r="CK1043" s="325"/>
      <c r="CL1043" s="325"/>
      <c r="CM1043" s="325"/>
      <c r="CN1043" s="325"/>
      <c r="CO1043" s="325"/>
      <c r="CP1043" s="325"/>
      <c r="CQ1043" s="325"/>
      <c r="CR1043" s="325"/>
      <c r="CS1043" s="325"/>
      <c r="CT1043" s="325"/>
      <c r="CU1043" s="325"/>
      <c r="CV1043" s="325"/>
      <c r="CW1043" s="325"/>
      <c r="CX1043" s="325"/>
    </row>
    <row r="1044" spans="1:102" s="36" customFormat="1" ht="15" hidden="1" customHeight="1">
      <c r="A1044" s="329"/>
      <c r="B1044" s="37" t="str">
        <f t="shared" ref="B1044:B1107" ca="1" si="489">IF(B1043&lt;$F$11,IF(H1043&gt;0,B1043+1,""),"")</f>
        <v/>
      </c>
      <c r="C1044" s="41" t="str">
        <f t="shared" ref="C1044:C1107" ca="1" si="490">IF(B1044="","",IF(B1044&lt;=$F$11,IF(payments_per_year=26,DATE(YEAR(start_date),MONTH(start_date),DAY(start_date)+14*B1044),IF(payments_per_year=52,DATE(YEAR(start_date),MONTH(start_date),DAY(start_date)+7*B1044),DATE(YEAR(start_date),MONTH(start_date)+B1044*12/$F$7,DAY(start_date)))),""))</f>
        <v/>
      </c>
      <c r="D1044" s="39" t="str">
        <f t="shared" ref="D1044:D1107" ca="1" si="491">IF(C1044="","",IF($F$10+F1044&gt;H1043,ROUND(H1043+F1044,2),$F$10))</f>
        <v/>
      </c>
      <c r="E1044" s="39" t="str">
        <f t="shared" ca="1" si="474"/>
        <v/>
      </c>
      <c r="F1044" s="39" t="str">
        <f t="shared" ref="F1044:F1107" ca="1" si="492">IF(C1044="","",ROUND(H1043*$F$5/payments_per_year,2))</f>
        <v/>
      </c>
      <c r="G1044" s="101"/>
      <c r="H1044" s="39">
        <f t="shared" ca="1" si="483"/>
        <v>0</v>
      </c>
      <c r="J1044" s="332"/>
      <c r="K1044" s="37" t="str">
        <f t="shared" ref="K1044:K1107" ca="1" si="493">IF(K1043&lt;$F$11,IF(Q1043&gt;0,K1043+1,""),"")</f>
        <v/>
      </c>
      <c r="L1044" s="41" t="str">
        <f t="shared" ref="L1044:L1107" ca="1" si="494">IF(K1044="","",IF(K1044&lt;=$F$11,IF(payments_per_year=26,DATE(YEAR(start_date),MONTH(start_date),DAY(start_date)+14*K1044),IF(payments_per_year=52,DATE(YEAR(start_date),MONTH(start_date),DAY(start_date)+7*K1044),DATE(YEAR(start_date),MONTH(start_date)+K1044*12/$F$7,DAY(start_date)))),""))</f>
        <v/>
      </c>
      <c r="M1044" s="39" t="str">
        <f t="shared" si="484"/>
        <v/>
      </c>
      <c r="N1044" s="39" t="str">
        <f t="shared" ca="1" si="475"/>
        <v/>
      </c>
      <c r="O1044" s="39" t="str">
        <f ca="1">IF(L1044="","",ROUND(Q1043*$O$5/payments_per_year,2))</f>
        <v/>
      </c>
      <c r="P1044" s="101"/>
      <c r="Q1044" s="39">
        <f t="shared" ca="1" si="476"/>
        <v>0</v>
      </c>
      <c r="R1044" s="332"/>
      <c r="S1044" s="37" t="str">
        <f t="shared" ref="S1044:S1107" ca="1" si="495">IF(S1043&lt;$F$11,IF(Y1043&gt;0,S1043+1,""),"")</f>
        <v/>
      </c>
      <c r="T1044" s="41" t="str">
        <f t="shared" ref="T1044:T1107" ca="1" si="496">IF(S1044="","",IF(S1044&lt;=$F$11,IF(payments_per_year=26,DATE(YEAR(start_date),MONTH(start_date),DAY(start_date)+14*S1044),IF(payments_per_year=52,DATE(YEAR(start_date),MONTH(start_date),DAY(start_date)+7*S1044),DATE(YEAR(start_date),MONTH(start_date)+S1044*12/$F$7,DAY(start_date)))),""))</f>
        <v/>
      </c>
      <c r="U1044" s="39" t="str">
        <f t="shared" si="485"/>
        <v/>
      </c>
      <c r="V1044" s="39" t="str">
        <f t="shared" ca="1" si="477"/>
        <v/>
      </c>
      <c r="W1044" s="39">
        <f t="shared" ca="1" si="486"/>
        <v>0</v>
      </c>
      <c r="X1044" s="40"/>
      <c r="Y1044" s="39">
        <f t="shared" ca="1" si="478"/>
        <v>0</v>
      </c>
      <c r="Z1044" s="327"/>
      <c r="AA1044" s="37" t="str">
        <f t="shared" ref="AA1044:AA1107" ca="1" si="497">IF(AA1043&lt;$F$11,IF(AG1043&gt;0,AA1043+1,""),"")</f>
        <v/>
      </c>
      <c r="AB1044" s="41" t="str">
        <f t="shared" ref="AB1044:AB1107" ca="1" si="498">IF(AA1044="","",IF(AA1044&lt;=$F$11,IF(payments_per_year=26,DATE(YEAR(start_date),MONTH(start_date),DAY(start_date)+14*AA1044),IF(payments_per_year=52,DATE(YEAR(start_date),MONTH(start_date),DAY(start_date)+7*AA1044),DATE(YEAR(start_date),MONTH(start_date)+AA1044*12/$F$7,DAY(start_date)))),""))</f>
        <v/>
      </c>
      <c r="AC1044" s="39" t="str">
        <f t="shared" si="487"/>
        <v/>
      </c>
      <c r="AD1044" s="39" t="str">
        <f t="shared" ca="1" si="479"/>
        <v/>
      </c>
      <c r="AE1044" s="39" t="str">
        <f t="shared" ref="AE1044:AE1107" ca="1" si="499">IF(AB1044="","",ROUND(AG1043*$F$5/payments_per_year,2))</f>
        <v/>
      </c>
      <c r="AF1044" s="40"/>
      <c r="AG1044" s="39">
        <f t="shared" ca="1" si="480"/>
        <v>0</v>
      </c>
      <c r="AH1044" s="339"/>
      <c r="AI1044" s="37" t="str">
        <f t="shared" ref="AI1044:AI1107" ca="1" si="500">IF(AI1043&lt;$F$11,IF(AO1043&gt;0,AI1043+1,""),"")</f>
        <v/>
      </c>
      <c r="AJ1044" s="41" t="str">
        <f t="shared" ref="AJ1044:AJ1107" ca="1" si="501">IF(AI1044="","",IF(AI1044&lt;=$F$11,IF(payments_per_year=26,DATE(YEAR(start_date),MONTH(start_date),DAY(start_date)+14*AI1044),IF(payments_per_year=52,DATE(YEAR(start_date),MONTH(start_date),DAY(start_date)+7*AI1044),DATE(YEAR(start_date),MONTH(start_date)+AI1044*12/$F$7,DAY(start_date)))),""))</f>
        <v/>
      </c>
      <c r="AK1044" s="39" t="str">
        <f t="shared" si="488"/>
        <v/>
      </c>
      <c r="AL1044" s="39" t="str">
        <f t="shared" ca="1" si="481"/>
        <v/>
      </c>
      <c r="AM1044" s="39" t="str">
        <f t="shared" ref="AM1044:AM1107" ca="1" si="502">IF(AJ1044="","",ROUND(AO1043*$F$5/payments_per_year,2))</f>
        <v/>
      </c>
      <c r="AN1044" s="40"/>
      <c r="AO1044" s="39">
        <f t="shared" ca="1" si="482"/>
        <v>0</v>
      </c>
      <c r="AP1044" s="339"/>
      <c r="AW1044" s="329"/>
      <c r="BI1044" s="329"/>
      <c r="BJ1044" s="329"/>
      <c r="BK1044" s="329"/>
      <c r="BL1044" s="329"/>
      <c r="BM1044" s="329"/>
      <c r="BN1044" s="329"/>
      <c r="BO1044" s="329"/>
      <c r="BP1044" s="329"/>
      <c r="BQ1044" s="329"/>
      <c r="BR1044" s="329"/>
      <c r="BS1044" s="329"/>
      <c r="BT1044" s="329"/>
      <c r="BU1044" s="329"/>
      <c r="BV1044" s="329"/>
      <c r="BW1044" s="325"/>
      <c r="BX1044" s="325"/>
      <c r="BY1044" s="325"/>
      <c r="BZ1044" s="325"/>
      <c r="CA1044" s="325"/>
      <c r="CB1044" s="325"/>
      <c r="CC1044" s="325"/>
      <c r="CD1044" s="325"/>
      <c r="CE1044" s="325"/>
      <c r="CF1044" s="325"/>
      <c r="CG1044" s="325"/>
      <c r="CH1044" s="325"/>
      <c r="CI1044" s="325"/>
      <c r="CJ1044" s="325"/>
      <c r="CK1044" s="325"/>
      <c r="CL1044" s="325"/>
      <c r="CM1044" s="325"/>
      <c r="CN1044" s="325"/>
      <c r="CO1044" s="325"/>
      <c r="CP1044" s="325"/>
      <c r="CQ1044" s="325"/>
      <c r="CR1044" s="325"/>
      <c r="CS1044" s="325"/>
      <c r="CT1044" s="325"/>
      <c r="CU1044" s="325"/>
      <c r="CV1044" s="325"/>
      <c r="CW1044" s="325"/>
      <c r="CX1044" s="325"/>
    </row>
    <row r="1045" spans="1:102" s="36" customFormat="1" ht="15" hidden="1" customHeight="1">
      <c r="A1045" s="329"/>
      <c r="B1045" s="37" t="str">
        <f t="shared" ca="1" si="489"/>
        <v/>
      </c>
      <c r="C1045" s="41" t="str">
        <f t="shared" ca="1" si="490"/>
        <v/>
      </c>
      <c r="D1045" s="39" t="str">
        <f t="shared" ca="1" si="491"/>
        <v/>
      </c>
      <c r="E1045" s="39" t="str">
        <f t="shared" ca="1" si="474"/>
        <v/>
      </c>
      <c r="F1045" s="39" t="str">
        <f t="shared" ca="1" si="492"/>
        <v/>
      </c>
      <c r="G1045" s="101"/>
      <c r="H1045" s="39">
        <f t="shared" ca="1" si="483"/>
        <v>0</v>
      </c>
      <c r="J1045" s="332"/>
      <c r="K1045" s="37" t="str">
        <f t="shared" ca="1" si="493"/>
        <v/>
      </c>
      <c r="L1045" s="41" t="str">
        <f t="shared" ca="1" si="494"/>
        <v/>
      </c>
      <c r="M1045" s="39" t="str">
        <f t="shared" si="484"/>
        <v/>
      </c>
      <c r="N1045" s="39" t="str">
        <f t="shared" ca="1" si="475"/>
        <v/>
      </c>
      <c r="O1045" s="39">
        <f ca="1">ROUND(Q1044*$O$5/payments_per_year,2)</f>
        <v>0</v>
      </c>
      <c r="P1045" s="101"/>
      <c r="Q1045" s="39">
        <f t="shared" ca="1" si="476"/>
        <v>0</v>
      </c>
      <c r="R1045" s="332"/>
      <c r="S1045" s="37" t="str">
        <f t="shared" ca="1" si="495"/>
        <v/>
      </c>
      <c r="T1045" s="41" t="str">
        <f t="shared" ca="1" si="496"/>
        <v/>
      </c>
      <c r="U1045" s="39" t="str">
        <f t="shared" si="485"/>
        <v/>
      </c>
      <c r="V1045" s="39" t="str">
        <f t="shared" ca="1" si="477"/>
        <v/>
      </c>
      <c r="W1045" s="39">
        <f t="shared" ca="1" si="486"/>
        <v>0</v>
      </c>
      <c r="X1045" s="40"/>
      <c r="Y1045" s="39">
        <f t="shared" ca="1" si="478"/>
        <v>0</v>
      </c>
      <c r="Z1045" s="327"/>
      <c r="AA1045" s="37" t="str">
        <f t="shared" ca="1" si="497"/>
        <v/>
      </c>
      <c r="AB1045" s="41" t="str">
        <f t="shared" ca="1" si="498"/>
        <v/>
      </c>
      <c r="AC1045" s="39" t="str">
        <f t="shared" si="487"/>
        <v/>
      </c>
      <c r="AD1045" s="39" t="str">
        <f t="shared" ca="1" si="479"/>
        <v/>
      </c>
      <c r="AE1045" s="39" t="str">
        <f t="shared" ca="1" si="499"/>
        <v/>
      </c>
      <c r="AF1045" s="40"/>
      <c r="AG1045" s="39">
        <f t="shared" ca="1" si="480"/>
        <v>0</v>
      </c>
      <c r="AH1045" s="339"/>
      <c r="AI1045" s="37" t="str">
        <f t="shared" ca="1" si="500"/>
        <v/>
      </c>
      <c r="AJ1045" s="41" t="str">
        <f t="shared" ca="1" si="501"/>
        <v/>
      </c>
      <c r="AK1045" s="39" t="str">
        <f t="shared" si="488"/>
        <v/>
      </c>
      <c r="AL1045" s="39" t="str">
        <f t="shared" ca="1" si="481"/>
        <v/>
      </c>
      <c r="AM1045" s="39" t="str">
        <f t="shared" ca="1" si="502"/>
        <v/>
      </c>
      <c r="AN1045" s="40"/>
      <c r="AO1045" s="39">
        <f t="shared" ca="1" si="482"/>
        <v>0</v>
      </c>
      <c r="AP1045" s="339"/>
      <c r="AW1045" s="329"/>
      <c r="BI1045" s="329"/>
      <c r="BJ1045" s="329"/>
      <c r="BK1045" s="329"/>
      <c r="BL1045" s="329"/>
      <c r="BM1045" s="329"/>
      <c r="BN1045" s="329"/>
      <c r="BO1045" s="329"/>
      <c r="BP1045" s="329"/>
      <c r="BQ1045" s="329"/>
      <c r="BR1045" s="329"/>
      <c r="BS1045" s="329"/>
      <c r="BT1045" s="329"/>
      <c r="BU1045" s="329"/>
      <c r="BV1045" s="329"/>
      <c r="BW1045" s="325"/>
      <c r="BX1045" s="325"/>
      <c r="BY1045" s="325"/>
      <c r="BZ1045" s="325"/>
      <c r="CA1045" s="325"/>
      <c r="CB1045" s="325"/>
      <c r="CC1045" s="325"/>
      <c r="CD1045" s="325"/>
      <c r="CE1045" s="325"/>
      <c r="CF1045" s="325"/>
      <c r="CG1045" s="325"/>
      <c r="CH1045" s="325"/>
      <c r="CI1045" s="325"/>
      <c r="CJ1045" s="325"/>
      <c r="CK1045" s="325"/>
      <c r="CL1045" s="325"/>
      <c r="CM1045" s="325"/>
      <c r="CN1045" s="325"/>
      <c r="CO1045" s="325"/>
      <c r="CP1045" s="325"/>
      <c r="CQ1045" s="325"/>
      <c r="CR1045" s="325"/>
      <c r="CS1045" s="325"/>
      <c r="CT1045" s="325"/>
      <c r="CU1045" s="325"/>
      <c r="CV1045" s="325"/>
      <c r="CW1045" s="325"/>
      <c r="CX1045" s="325"/>
    </row>
    <row r="1046" spans="1:102" s="36" customFormat="1" ht="15" hidden="1" customHeight="1">
      <c r="A1046" s="329"/>
      <c r="B1046" s="37" t="str">
        <f t="shared" ca="1" si="489"/>
        <v/>
      </c>
      <c r="C1046" s="41" t="str">
        <f t="shared" ca="1" si="490"/>
        <v/>
      </c>
      <c r="D1046" s="39" t="str">
        <f t="shared" ca="1" si="491"/>
        <v/>
      </c>
      <c r="E1046" s="39" t="str">
        <f t="shared" ca="1" si="474"/>
        <v/>
      </c>
      <c r="F1046" s="39" t="str">
        <f t="shared" ca="1" si="492"/>
        <v/>
      </c>
      <c r="G1046" s="101"/>
      <c r="H1046" s="39">
        <f t="shared" ca="1" si="483"/>
        <v>0</v>
      </c>
      <c r="J1046" s="332"/>
      <c r="K1046" s="37" t="str">
        <f t="shared" ca="1" si="493"/>
        <v/>
      </c>
      <c r="L1046" s="41" t="str">
        <f t="shared" ca="1" si="494"/>
        <v/>
      </c>
      <c r="M1046" s="39" t="str">
        <f t="shared" si="484"/>
        <v/>
      </c>
      <c r="N1046" s="39" t="str">
        <f t="shared" ca="1" si="475"/>
        <v/>
      </c>
      <c r="O1046" s="39" t="str">
        <f ca="1">IF(L1046="","",ROUND(Q1045*$O$5/payments_per_year,2))</f>
        <v/>
      </c>
      <c r="P1046" s="101"/>
      <c r="Q1046" s="39">
        <f t="shared" ca="1" si="476"/>
        <v>0</v>
      </c>
      <c r="R1046" s="332"/>
      <c r="S1046" s="37" t="str">
        <f t="shared" ca="1" si="495"/>
        <v/>
      </c>
      <c r="T1046" s="41" t="str">
        <f t="shared" ca="1" si="496"/>
        <v/>
      </c>
      <c r="U1046" s="39" t="str">
        <f t="shared" si="485"/>
        <v/>
      </c>
      <c r="V1046" s="39" t="str">
        <f t="shared" ca="1" si="477"/>
        <v/>
      </c>
      <c r="W1046" s="39">
        <f t="shared" ca="1" si="486"/>
        <v>0</v>
      </c>
      <c r="X1046" s="40"/>
      <c r="Y1046" s="39">
        <f t="shared" ca="1" si="478"/>
        <v>0</v>
      </c>
      <c r="Z1046" s="327"/>
      <c r="AA1046" s="37" t="str">
        <f t="shared" ca="1" si="497"/>
        <v/>
      </c>
      <c r="AB1046" s="41" t="str">
        <f t="shared" ca="1" si="498"/>
        <v/>
      </c>
      <c r="AC1046" s="39" t="str">
        <f t="shared" si="487"/>
        <v/>
      </c>
      <c r="AD1046" s="39" t="str">
        <f t="shared" ca="1" si="479"/>
        <v/>
      </c>
      <c r="AE1046" s="39" t="str">
        <f t="shared" ca="1" si="499"/>
        <v/>
      </c>
      <c r="AF1046" s="40"/>
      <c r="AG1046" s="39">
        <f t="shared" ca="1" si="480"/>
        <v>0</v>
      </c>
      <c r="AH1046" s="339"/>
      <c r="AI1046" s="37" t="str">
        <f t="shared" ca="1" si="500"/>
        <v/>
      </c>
      <c r="AJ1046" s="41" t="str">
        <f t="shared" ca="1" si="501"/>
        <v/>
      </c>
      <c r="AK1046" s="39" t="str">
        <f t="shared" si="488"/>
        <v/>
      </c>
      <c r="AL1046" s="39" t="str">
        <f t="shared" ca="1" si="481"/>
        <v/>
      </c>
      <c r="AM1046" s="39" t="str">
        <f t="shared" ca="1" si="502"/>
        <v/>
      </c>
      <c r="AN1046" s="40"/>
      <c r="AO1046" s="39">
        <f t="shared" ca="1" si="482"/>
        <v>0</v>
      </c>
      <c r="AP1046" s="339"/>
      <c r="AW1046" s="329"/>
      <c r="BI1046" s="329"/>
      <c r="BJ1046" s="329"/>
      <c r="BK1046" s="329"/>
      <c r="BL1046" s="329"/>
      <c r="BM1046" s="329"/>
      <c r="BN1046" s="329"/>
      <c r="BO1046" s="329"/>
      <c r="BP1046" s="329"/>
      <c r="BQ1046" s="329"/>
      <c r="BR1046" s="329"/>
      <c r="BS1046" s="329"/>
      <c r="BT1046" s="329"/>
      <c r="BU1046" s="329"/>
      <c r="BV1046" s="329"/>
      <c r="BW1046" s="325"/>
      <c r="BX1046" s="325"/>
      <c r="BY1046" s="325"/>
      <c r="BZ1046" s="325"/>
      <c r="CA1046" s="325"/>
      <c r="CB1046" s="325"/>
      <c r="CC1046" s="325"/>
      <c r="CD1046" s="325"/>
      <c r="CE1046" s="325"/>
      <c r="CF1046" s="325"/>
      <c r="CG1046" s="325"/>
      <c r="CH1046" s="325"/>
      <c r="CI1046" s="325"/>
      <c r="CJ1046" s="325"/>
      <c r="CK1046" s="325"/>
      <c r="CL1046" s="325"/>
      <c r="CM1046" s="325"/>
      <c r="CN1046" s="325"/>
      <c r="CO1046" s="325"/>
      <c r="CP1046" s="325"/>
      <c r="CQ1046" s="325"/>
      <c r="CR1046" s="325"/>
      <c r="CS1046" s="325"/>
      <c r="CT1046" s="325"/>
      <c r="CU1046" s="325"/>
      <c r="CV1046" s="325"/>
      <c r="CW1046" s="325"/>
      <c r="CX1046" s="325"/>
    </row>
    <row r="1047" spans="1:102" s="36" customFormat="1" ht="15" hidden="1" customHeight="1">
      <c r="A1047" s="329"/>
      <c r="B1047" s="37" t="str">
        <f t="shared" ca="1" si="489"/>
        <v/>
      </c>
      <c r="C1047" s="41" t="str">
        <f t="shared" ca="1" si="490"/>
        <v/>
      </c>
      <c r="D1047" s="39" t="str">
        <f t="shared" ca="1" si="491"/>
        <v/>
      </c>
      <c r="E1047" s="39" t="str">
        <f t="shared" ref="E1047:E1110" ca="1" si="503">IF(C1047="","",D1047-F1047)</f>
        <v/>
      </c>
      <c r="F1047" s="39" t="str">
        <f t="shared" ca="1" si="492"/>
        <v/>
      </c>
      <c r="G1047" s="101"/>
      <c r="H1047" s="39">
        <f t="shared" ca="1" si="483"/>
        <v>0</v>
      </c>
      <c r="J1047" s="332"/>
      <c r="K1047" s="37" t="str">
        <f t="shared" ca="1" si="493"/>
        <v/>
      </c>
      <c r="L1047" s="41" t="str">
        <f t="shared" ca="1" si="494"/>
        <v/>
      </c>
      <c r="M1047" s="39" t="str">
        <f t="shared" si="484"/>
        <v/>
      </c>
      <c r="N1047" s="39" t="str">
        <f t="shared" ref="N1047:N1110" ca="1" si="504">IF(L1047="","",M1047-O1047)</f>
        <v/>
      </c>
      <c r="O1047" s="39">
        <f ca="1">ROUND(Q1046*$O$5/payments_per_year,2)</f>
        <v>0</v>
      </c>
      <c r="P1047" s="101"/>
      <c r="Q1047" s="39">
        <f t="shared" ref="Q1047:Q1110" ca="1" si="505">IF(K1047="",0,ROUND(Q1046-N1047-P1047,2))</f>
        <v>0</v>
      </c>
      <c r="R1047" s="332"/>
      <c r="S1047" s="37" t="str">
        <f t="shared" ca="1" si="495"/>
        <v/>
      </c>
      <c r="T1047" s="41" t="str">
        <f t="shared" ca="1" si="496"/>
        <v/>
      </c>
      <c r="U1047" s="39" t="str">
        <f t="shared" si="485"/>
        <v/>
      </c>
      <c r="V1047" s="39" t="str">
        <f t="shared" ref="V1047:V1110" ca="1" si="506">IF(T1047="","",U1047-W1047)</f>
        <v/>
      </c>
      <c r="W1047" s="39">
        <f t="shared" ca="1" si="486"/>
        <v>0</v>
      </c>
      <c r="X1047" s="40"/>
      <c r="Y1047" s="39">
        <f t="shared" ref="Y1047:Y1110" ca="1" si="507">IF(S1047="",0,ROUND(Y1046-V1047-X1047,2))</f>
        <v>0</v>
      </c>
      <c r="Z1047" s="327"/>
      <c r="AA1047" s="37" t="str">
        <f t="shared" ca="1" si="497"/>
        <v/>
      </c>
      <c r="AB1047" s="41" t="str">
        <f t="shared" ca="1" si="498"/>
        <v/>
      </c>
      <c r="AC1047" s="39" t="str">
        <f t="shared" si="487"/>
        <v/>
      </c>
      <c r="AD1047" s="39" t="str">
        <f t="shared" ref="AD1047:AD1110" ca="1" si="508">IF(AB1047="","",AC1047-AE1047)</f>
        <v/>
      </c>
      <c r="AE1047" s="39" t="str">
        <f t="shared" ca="1" si="499"/>
        <v/>
      </c>
      <c r="AF1047" s="40"/>
      <c r="AG1047" s="39">
        <f t="shared" ref="AG1047:AG1110" ca="1" si="509">IF(AA1047="",0,ROUND(AG1046-AD1047-AF1047,2))</f>
        <v>0</v>
      </c>
      <c r="AH1047" s="339"/>
      <c r="AI1047" s="37" t="str">
        <f t="shared" ca="1" si="500"/>
        <v/>
      </c>
      <c r="AJ1047" s="41" t="str">
        <f t="shared" ca="1" si="501"/>
        <v/>
      </c>
      <c r="AK1047" s="39" t="str">
        <f t="shared" si="488"/>
        <v/>
      </c>
      <c r="AL1047" s="39" t="str">
        <f t="shared" ref="AL1047:AL1110" ca="1" si="510">IF(AJ1047="","",AK1047-AM1047)</f>
        <v/>
      </c>
      <c r="AM1047" s="39" t="str">
        <f t="shared" ca="1" si="502"/>
        <v/>
      </c>
      <c r="AN1047" s="40"/>
      <c r="AO1047" s="39">
        <f t="shared" ref="AO1047:AO1110" ca="1" si="511">IF(AI1047="",0,ROUND(AO1046-AL1047-AN1047,2))</f>
        <v>0</v>
      </c>
      <c r="AP1047" s="339"/>
      <c r="AW1047" s="329"/>
      <c r="BI1047" s="329"/>
      <c r="BJ1047" s="329"/>
      <c r="BK1047" s="329"/>
      <c r="BL1047" s="329"/>
      <c r="BM1047" s="329"/>
      <c r="BN1047" s="329"/>
      <c r="BO1047" s="329"/>
      <c r="BP1047" s="329"/>
      <c r="BQ1047" s="329"/>
      <c r="BR1047" s="329"/>
      <c r="BS1047" s="329"/>
      <c r="BT1047" s="329"/>
      <c r="BU1047" s="329"/>
      <c r="BV1047" s="329"/>
      <c r="BW1047" s="325"/>
      <c r="BX1047" s="325"/>
      <c r="BY1047" s="325"/>
      <c r="BZ1047" s="325"/>
      <c r="CA1047" s="325"/>
      <c r="CB1047" s="325"/>
      <c r="CC1047" s="325"/>
      <c r="CD1047" s="325"/>
      <c r="CE1047" s="325"/>
      <c r="CF1047" s="325"/>
      <c r="CG1047" s="325"/>
      <c r="CH1047" s="325"/>
      <c r="CI1047" s="325"/>
      <c r="CJ1047" s="325"/>
      <c r="CK1047" s="325"/>
      <c r="CL1047" s="325"/>
      <c r="CM1047" s="325"/>
      <c r="CN1047" s="325"/>
      <c r="CO1047" s="325"/>
      <c r="CP1047" s="325"/>
      <c r="CQ1047" s="325"/>
      <c r="CR1047" s="325"/>
      <c r="CS1047" s="325"/>
      <c r="CT1047" s="325"/>
      <c r="CU1047" s="325"/>
      <c r="CV1047" s="325"/>
      <c r="CW1047" s="325"/>
      <c r="CX1047" s="325"/>
    </row>
    <row r="1048" spans="1:102" s="36" customFormat="1" ht="15" hidden="1" customHeight="1">
      <c r="A1048" s="329"/>
      <c r="B1048" s="37" t="str">
        <f t="shared" ca="1" si="489"/>
        <v/>
      </c>
      <c r="C1048" s="41" t="str">
        <f t="shared" ca="1" si="490"/>
        <v/>
      </c>
      <c r="D1048" s="39" t="str">
        <f t="shared" ca="1" si="491"/>
        <v/>
      </c>
      <c r="E1048" s="39" t="str">
        <f t="shared" ca="1" si="503"/>
        <v/>
      </c>
      <c r="F1048" s="39" t="str">
        <f t="shared" ca="1" si="492"/>
        <v/>
      </c>
      <c r="G1048" s="101"/>
      <c r="H1048" s="39">
        <f t="shared" ca="1" si="483"/>
        <v>0</v>
      </c>
      <c r="J1048" s="332"/>
      <c r="K1048" s="37" t="str">
        <f t="shared" ca="1" si="493"/>
        <v/>
      </c>
      <c r="L1048" s="41" t="str">
        <f t="shared" ca="1" si="494"/>
        <v/>
      </c>
      <c r="M1048" s="39" t="str">
        <f t="shared" si="484"/>
        <v/>
      </c>
      <c r="N1048" s="39" t="str">
        <f t="shared" ca="1" si="504"/>
        <v/>
      </c>
      <c r="O1048" s="39" t="str">
        <f ca="1">IF(L1048="","",ROUND(Q1047*$O$5/payments_per_year,2))</f>
        <v/>
      </c>
      <c r="P1048" s="101"/>
      <c r="Q1048" s="39">
        <f t="shared" ca="1" si="505"/>
        <v>0</v>
      </c>
      <c r="R1048" s="332"/>
      <c r="S1048" s="37" t="str">
        <f t="shared" ca="1" si="495"/>
        <v/>
      </c>
      <c r="T1048" s="41" t="str">
        <f t="shared" ca="1" si="496"/>
        <v/>
      </c>
      <c r="U1048" s="39" t="str">
        <f t="shared" si="485"/>
        <v/>
      </c>
      <c r="V1048" s="39" t="str">
        <f t="shared" ca="1" si="506"/>
        <v/>
      </c>
      <c r="W1048" s="39">
        <f t="shared" ca="1" si="486"/>
        <v>0</v>
      </c>
      <c r="X1048" s="40"/>
      <c r="Y1048" s="39">
        <f t="shared" ca="1" si="507"/>
        <v>0</v>
      </c>
      <c r="Z1048" s="327"/>
      <c r="AA1048" s="37" t="str">
        <f t="shared" ca="1" si="497"/>
        <v/>
      </c>
      <c r="AB1048" s="41" t="str">
        <f t="shared" ca="1" si="498"/>
        <v/>
      </c>
      <c r="AC1048" s="39" t="str">
        <f t="shared" si="487"/>
        <v/>
      </c>
      <c r="AD1048" s="39" t="str">
        <f t="shared" ca="1" si="508"/>
        <v/>
      </c>
      <c r="AE1048" s="39" t="str">
        <f t="shared" ca="1" si="499"/>
        <v/>
      </c>
      <c r="AF1048" s="40"/>
      <c r="AG1048" s="39">
        <f t="shared" ca="1" si="509"/>
        <v>0</v>
      </c>
      <c r="AH1048" s="339"/>
      <c r="AI1048" s="37" t="str">
        <f t="shared" ca="1" si="500"/>
        <v/>
      </c>
      <c r="AJ1048" s="41" t="str">
        <f t="shared" ca="1" si="501"/>
        <v/>
      </c>
      <c r="AK1048" s="39" t="str">
        <f t="shared" si="488"/>
        <v/>
      </c>
      <c r="AL1048" s="39" t="str">
        <f t="shared" ca="1" si="510"/>
        <v/>
      </c>
      <c r="AM1048" s="39" t="str">
        <f t="shared" ca="1" si="502"/>
        <v/>
      </c>
      <c r="AN1048" s="40"/>
      <c r="AO1048" s="39">
        <f t="shared" ca="1" si="511"/>
        <v>0</v>
      </c>
      <c r="AP1048" s="339"/>
      <c r="AW1048" s="329"/>
      <c r="BI1048" s="329"/>
      <c r="BJ1048" s="329"/>
      <c r="BK1048" s="329"/>
      <c r="BL1048" s="329"/>
      <c r="BM1048" s="329"/>
      <c r="BN1048" s="329"/>
      <c r="BO1048" s="329"/>
      <c r="BP1048" s="329"/>
      <c r="BQ1048" s="329"/>
      <c r="BR1048" s="329"/>
      <c r="BS1048" s="329"/>
      <c r="BT1048" s="329"/>
      <c r="BU1048" s="329"/>
      <c r="BV1048" s="329"/>
      <c r="BW1048" s="325"/>
      <c r="BX1048" s="325"/>
      <c r="BY1048" s="325"/>
      <c r="BZ1048" s="325"/>
      <c r="CA1048" s="325"/>
      <c r="CB1048" s="325"/>
      <c r="CC1048" s="325"/>
      <c r="CD1048" s="325"/>
      <c r="CE1048" s="325"/>
      <c r="CF1048" s="325"/>
      <c r="CG1048" s="325"/>
      <c r="CH1048" s="325"/>
      <c r="CI1048" s="325"/>
      <c r="CJ1048" s="325"/>
      <c r="CK1048" s="325"/>
      <c r="CL1048" s="325"/>
      <c r="CM1048" s="325"/>
      <c r="CN1048" s="325"/>
      <c r="CO1048" s="325"/>
      <c r="CP1048" s="325"/>
      <c r="CQ1048" s="325"/>
      <c r="CR1048" s="325"/>
      <c r="CS1048" s="325"/>
      <c r="CT1048" s="325"/>
      <c r="CU1048" s="325"/>
      <c r="CV1048" s="325"/>
      <c r="CW1048" s="325"/>
      <c r="CX1048" s="325"/>
    </row>
    <row r="1049" spans="1:102" s="36" customFormat="1" ht="15" hidden="1" customHeight="1">
      <c r="A1049" s="329"/>
      <c r="B1049" s="37" t="str">
        <f t="shared" ca="1" si="489"/>
        <v/>
      </c>
      <c r="C1049" s="41" t="str">
        <f t="shared" ca="1" si="490"/>
        <v/>
      </c>
      <c r="D1049" s="39" t="str">
        <f t="shared" ca="1" si="491"/>
        <v/>
      </c>
      <c r="E1049" s="39" t="str">
        <f t="shared" ca="1" si="503"/>
        <v/>
      </c>
      <c r="F1049" s="39" t="str">
        <f t="shared" ca="1" si="492"/>
        <v/>
      </c>
      <c r="G1049" s="101"/>
      <c r="H1049" s="39">
        <f t="shared" ca="1" si="483"/>
        <v>0</v>
      </c>
      <c r="J1049" s="332"/>
      <c r="K1049" s="37" t="str">
        <f t="shared" ca="1" si="493"/>
        <v/>
      </c>
      <c r="L1049" s="41" t="str">
        <f t="shared" ca="1" si="494"/>
        <v/>
      </c>
      <c r="M1049" s="39" t="str">
        <f t="shared" si="484"/>
        <v/>
      </c>
      <c r="N1049" s="39" t="str">
        <f t="shared" ca="1" si="504"/>
        <v/>
      </c>
      <c r="O1049" s="39">
        <f ca="1">ROUND(Q1048*$O$5/payments_per_year,2)</f>
        <v>0</v>
      </c>
      <c r="P1049" s="101"/>
      <c r="Q1049" s="39">
        <f t="shared" ca="1" si="505"/>
        <v>0</v>
      </c>
      <c r="R1049" s="332"/>
      <c r="S1049" s="37" t="str">
        <f t="shared" ca="1" si="495"/>
        <v/>
      </c>
      <c r="T1049" s="41" t="str">
        <f t="shared" ca="1" si="496"/>
        <v/>
      </c>
      <c r="U1049" s="39" t="str">
        <f t="shared" si="485"/>
        <v/>
      </c>
      <c r="V1049" s="39" t="str">
        <f t="shared" ca="1" si="506"/>
        <v/>
      </c>
      <c r="W1049" s="39">
        <f t="shared" ca="1" si="486"/>
        <v>0</v>
      </c>
      <c r="X1049" s="40"/>
      <c r="Y1049" s="39">
        <f t="shared" ca="1" si="507"/>
        <v>0</v>
      </c>
      <c r="Z1049" s="327"/>
      <c r="AA1049" s="37" t="str">
        <f t="shared" ca="1" si="497"/>
        <v/>
      </c>
      <c r="AB1049" s="41" t="str">
        <f t="shared" ca="1" si="498"/>
        <v/>
      </c>
      <c r="AC1049" s="39" t="str">
        <f t="shared" si="487"/>
        <v/>
      </c>
      <c r="AD1049" s="39" t="str">
        <f t="shared" ca="1" si="508"/>
        <v/>
      </c>
      <c r="AE1049" s="39" t="str">
        <f t="shared" ca="1" si="499"/>
        <v/>
      </c>
      <c r="AF1049" s="40"/>
      <c r="AG1049" s="39">
        <f t="shared" ca="1" si="509"/>
        <v>0</v>
      </c>
      <c r="AH1049" s="339"/>
      <c r="AI1049" s="37" t="str">
        <f t="shared" ca="1" si="500"/>
        <v/>
      </c>
      <c r="AJ1049" s="41" t="str">
        <f t="shared" ca="1" si="501"/>
        <v/>
      </c>
      <c r="AK1049" s="39" t="str">
        <f t="shared" si="488"/>
        <v/>
      </c>
      <c r="AL1049" s="39" t="str">
        <f t="shared" ca="1" si="510"/>
        <v/>
      </c>
      <c r="AM1049" s="39" t="str">
        <f t="shared" ca="1" si="502"/>
        <v/>
      </c>
      <c r="AN1049" s="40"/>
      <c r="AO1049" s="39">
        <f t="shared" ca="1" si="511"/>
        <v>0</v>
      </c>
      <c r="AP1049" s="339"/>
      <c r="AW1049" s="329"/>
      <c r="BI1049" s="329"/>
      <c r="BJ1049" s="329"/>
      <c r="BK1049" s="329"/>
      <c r="BL1049" s="329"/>
      <c r="BM1049" s="329"/>
      <c r="BN1049" s="329"/>
      <c r="BO1049" s="329"/>
      <c r="BP1049" s="329"/>
      <c r="BQ1049" s="329"/>
      <c r="BR1049" s="329"/>
      <c r="BS1049" s="329"/>
      <c r="BT1049" s="329"/>
      <c r="BU1049" s="329"/>
      <c r="BV1049" s="329"/>
      <c r="BW1049" s="325"/>
      <c r="BX1049" s="325"/>
      <c r="BY1049" s="325"/>
      <c r="BZ1049" s="325"/>
      <c r="CA1049" s="325"/>
      <c r="CB1049" s="325"/>
      <c r="CC1049" s="325"/>
      <c r="CD1049" s="325"/>
      <c r="CE1049" s="325"/>
      <c r="CF1049" s="325"/>
      <c r="CG1049" s="325"/>
      <c r="CH1049" s="325"/>
      <c r="CI1049" s="325"/>
      <c r="CJ1049" s="325"/>
      <c r="CK1049" s="325"/>
      <c r="CL1049" s="325"/>
      <c r="CM1049" s="325"/>
      <c r="CN1049" s="325"/>
      <c r="CO1049" s="325"/>
      <c r="CP1049" s="325"/>
      <c r="CQ1049" s="325"/>
      <c r="CR1049" s="325"/>
      <c r="CS1049" s="325"/>
      <c r="CT1049" s="325"/>
      <c r="CU1049" s="325"/>
      <c r="CV1049" s="325"/>
      <c r="CW1049" s="325"/>
      <c r="CX1049" s="325"/>
    </row>
    <row r="1050" spans="1:102" s="36" customFormat="1" ht="15" hidden="1" customHeight="1">
      <c r="A1050" s="329"/>
      <c r="B1050" s="37" t="str">
        <f t="shared" ca="1" si="489"/>
        <v/>
      </c>
      <c r="C1050" s="41" t="str">
        <f t="shared" ca="1" si="490"/>
        <v/>
      </c>
      <c r="D1050" s="39" t="str">
        <f t="shared" ca="1" si="491"/>
        <v/>
      </c>
      <c r="E1050" s="39" t="str">
        <f t="shared" ca="1" si="503"/>
        <v/>
      </c>
      <c r="F1050" s="39" t="str">
        <f t="shared" ca="1" si="492"/>
        <v/>
      </c>
      <c r="G1050" s="101"/>
      <c r="H1050" s="39">
        <f t="shared" ca="1" si="483"/>
        <v>0</v>
      </c>
      <c r="J1050" s="332"/>
      <c r="K1050" s="37" t="str">
        <f t="shared" ca="1" si="493"/>
        <v/>
      </c>
      <c r="L1050" s="41" t="str">
        <f t="shared" ca="1" si="494"/>
        <v/>
      </c>
      <c r="M1050" s="39" t="str">
        <f t="shared" si="484"/>
        <v/>
      </c>
      <c r="N1050" s="39" t="str">
        <f t="shared" ca="1" si="504"/>
        <v/>
      </c>
      <c r="O1050" s="39" t="str">
        <f ca="1">IF(L1050="","",ROUND(Q1049*$O$5/payments_per_year,2))</f>
        <v/>
      </c>
      <c r="P1050" s="101"/>
      <c r="Q1050" s="39">
        <f t="shared" ca="1" si="505"/>
        <v>0</v>
      </c>
      <c r="R1050" s="332"/>
      <c r="S1050" s="37" t="str">
        <f t="shared" ca="1" si="495"/>
        <v/>
      </c>
      <c r="T1050" s="41" t="str">
        <f t="shared" ca="1" si="496"/>
        <v/>
      </c>
      <c r="U1050" s="39" t="str">
        <f t="shared" si="485"/>
        <v/>
      </c>
      <c r="V1050" s="39" t="str">
        <f t="shared" ca="1" si="506"/>
        <v/>
      </c>
      <c r="W1050" s="39">
        <f t="shared" ca="1" si="486"/>
        <v>0</v>
      </c>
      <c r="X1050" s="40"/>
      <c r="Y1050" s="39">
        <f t="shared" ca="1" si="507"/>
        <v>0</v>
      </c>
      <c r="Z1050" s="327"/>
      <c r="AA1050" s="37" t="str">
        <f t="shared" ca="1" si="497"/>
        <v/>
      </c>
      <c r="AB1050" s="41" t="str">
        <f t="shared" ca="1" si="498"/>
        <v/>
      </c>
      <c r="AC1050" s="39" t="str">
        <f t="shared" si="487"/>
        <v/>
      </c>
      <c r="AD1050" s="39" t="str">
        <f t="shared" ca="1" si="508"/>
        <v/>
      </c>
      <c r="AE1050" s="39" t="str">
        <f t="shared" ca="1" si="499"/>
        <v/>
      </c>
      <c r="AF1050" s="40"/>
      <c r="AG1050" s="39">
        <f t="shared" ca="1" si="509"/>
        <v>0</v>
      </c>
      <c r="AH1050" s="339"/>
      <c r="AI1050" s="37" t="str">
        <f t="shared" ca="1" si="500"/>
        <v/>
      </c>
      <c r="AJ1050" s="41" t="str">
        <f t="shared" ca="1" si="501"/>
        <v/>
      </c>
      <c r="AK1050" s="39" t="str">
        <f t="shared" si="488"/>
        <v/>
      </c>
      <c r="AL1050" s="39" t="str">
        <f t="shared" ca="1" si="510"/>
        <v/>
      </c>
      <c r="AM1050" s="39" t="str">
        <f t="shared" ca="1" si="502"/>
        <v/>
      </c>
      <c r="AN1050" s="40"/>
      <c r="AO1050" s="39">
        <f t="shared" ca="1" si="511"/>
        <v>0</v>
      </c>
      <c r="AP1050" s="339"/>
      <c r="AW1050" s="329"/>
      <c r="BI1050" s="329"/>
      <c r="BJ1050" s="329"/>
      <c r="BK1050" s="329"/>
      <c r="BL1050" s="329"/>
      <c r="BM1050" s="329"/>
      <c r="BN1050" s="329"/>
      <c r="BO1050" s="329"/>
      <c r="BP1050" s="329"/>
      <c r="BQ1050" s="329"/>
      <c r="BR1050" s="329"/>
      <c r="BS1050" s="329"/>
      <c r="BT1050" s="329"/>
      <c r="BU1050" s="329"/>
      <c r="BV1050" s="329"/>
      <c r="BW1050" s="325"/>
      <c r="BX1050" s="325"/>
      <c r="BY1050" s="325"/>
      <c r="BZ1050" s="325"/>
      <c r="CA1050" s="325"/>
      <c r="CB1050" s="325"/>
      <c r="CC1050" s="325"/>
      <c r="CD1050" s="325"/>
      <c r="CE1050" s="325"/>
      <c r="CF1050" s="325"/>
      <c r="CG1050" s="325"/>
      <c r="CH1050" s="325"/>
      <c r="CI1050" s="325"/>
      <c r="CJ1050" s="325"/>
      <c r="CK1050" s="325"/>
      <c r="CL1050" s="325"/>
      <c r="CM1050" s="325"/>
      <c r="CN1050" s="325"/>
      <c r="CO1050" s="325"/>
      <c r="CP1050" s="325"/>
      <c r="CQ1050" s="325"/>
      <c r="CR1050" s="325"/>
      <c r="CS1050" s="325"/>
      <c r="CT1050" s="325"/>
      <c r="CU1050" s="325"/>
      <c r="CV1050" s="325"/>
      <c r="CW1050" s="325"/>
      <c r="CX1050" s="325"/>
    </row>
    <row r="1051" spans="1:102" s="36" customFormat="1" ht="15" hidden="1" customHeight="1">
      <c r="A1051" s="329"/>
      <c r="B1051" s="37" t="str">
        <f t="shared" ca="1" si="489"/>
        <v/>
      </c>
      <c r="C1051" s="41" t="str">
        <f t="shared" ca="1" si="490"/>
        <v/>
      </c>
      <c r="D1051" s="39" t="str">
        <f t="shared" ca="1" si="491"/>
        <v/>
      </c>
      <c r="E1051" s="39" t="str">
        <f t="shared" ca="1" si="503"/>
        <v/>
      </c>
      <c r="F1051" s="39" t="str">
        <f t="shared" ca="1" si="492"/>
        <v/>
      </c>
      <c r="G1051" s="101"/>
      <c r="H1051" s="39">
        <f t="shared" ca="1" si="483"/>
        <v>0</v>
      </c>
      <c r="J1051" s="332"/>
      <c r="K1051" s="37" t="str">
        <f t="shared" ca="1" si="493"/>
        <v/>
      </c>
      <c r="L1051" s="41" t="str">
        <f t="shared" ca="1" si="494"/>
        <v/>
      </c>
      <c r="M1051" s="39" t="str">
        <f t="shared" si="484"/>
        <v/>
      </c>
      <c r="N1051" s="39" t="str">
        <f t="shared" ca="1" si="504"/>
        <v/>
      </c>
      <c r="O1051" s="39">
        <f ca="1">ROUND(Q1050*$O$5/payments_per_year,2)</f>
        <v>0</v>
      </c>
      <c r="P1051" s="101"/>
      <c r="Q1051" s="39">
        <f t="shared" ca="1" si="505"/>
        <v>0</v>
      </c>
      <c r="R1051" s="332"/>
      <c r="S1051" s="37" t="str">
        <f t="shared" ca="1" si="495"/>
        <v/>
      </c>
      <c r="T1051" s="41" t="str">
        <f t="shared" ca="1" si="496"/>
        <v/>
      </c>
      <c r="U1051" s="39" t="str">
        <f t="shared" si="485"/>
        <v/>
      </c>
      <c r="V1051" s="39" t="str">
        <f t="shared" ca="1" si="506"/>
        <v/>
      </c>
      <c r="W1051" s="39">
        <f t="shared" ca="1" si="486"/>
        <v>0</v>
      </c>
      <c r="X1051" s="40"/>
      <c r="Y1051" s="39">
        <f t="shared" ca="1" si="507"/>
        <v>0</v>
      </c>
      <c r="Z1051" s="327"/>
      <c r="AA1051" s="37" t="str">
        <f t="shared" ca="1" si="497"/>
        <v/>
      </c>
      <c r="AB1051" s="41" t="str">
        <f t="shared" ca="1" si="498"/>
        <v/>
      </c>
      <c r="AC1051" s="39" t="str">
        <f t="shared" si="487"/>
        <v/>
      </c>
      <c r="AD1051" s="39" t="str">
        <f t="shared" ca="1" si="508"/>
        <v/>
      </c>
      <c r="AE1051" s="39" t="str">
        <f t="shared" ca="1" si="499"/>
        <v/>
      </c>
      <c r="AF1051" s="40"/>
      <c r="AG1051" s="39">
        <f t="shared" ca="1" si="509"/>
        <v>0</v>
      </c>
      <c r="AH1051" s="339"/>
      <c r="AI1051" s="37" t="str">
        <f t="shared" ca="1" si="500"/>
        <v/>
      </c>
      <c r="AJ1051" s="41" t="str">
        <f t="shared" ca="1" si="501"/>
        <v/>
      </c>
      <c r="AK1051" s="39" t="str">
        <f t="shared" si="488"/>
        <v/>
      </c>
      <c r="AL1051" s="39" t="str">
        <f t="shared" ca="1" si="510"/>
        <v/>
      </c>
      <c r="AM1051" s="39" t="str">
        <f t="shared" ca="1" si="502"/>
        <v/>
      </c>
      <c r="AN1051" s="40"/>
      <c r="AO1051" s="39">
        <f t="shared" ca="1" si="511"/>
        <v>0</v>
      </c>
      <c r="AP1051" s="339"/>
      <c r="AW1051" s="329"/>
      <c r="BI1051" s="329"/>
      <c r="BJ1051" s="329"/>
      <c r="BK1051" s="329"/>
      <c r="BL1051" s="329"/>
      <c r="BM1051" s="329"/>
      <c r="BN1051" s="329"/>
      <c r="BO1051" s="329"/>
      <c r="BP1051" s="329"/>
      <c r="BQ1051" s="329"/>
      <c r="BR1051" s="329"/>
      <c r="BS1051" s="329"/>
      <c r="BT1051" s="329"/>
      <c r="BU1051" s="329"/>
      <c r="BV1051" s="329"/>
      <c r="BW1051" s="325"/>
      <c r="BX1051" s="325"/>
      <c r="BY1051" s="325"/>
      <c r="BZ1051" s="325"/>
      <c r="CA1051" s="325"/>
      <c r="CB1051" s="325"/>
      <c r="CC1051" s="325"/>
      <c r="CD1051" s="325"/>
      <c r="CE1051" s="325"/>
      <c r="CF1051" s="325"/>
      <c r="CG1051" s="325"/>
      <c r="CH1051" s="325"/>
      <c r="CI1051" s="325"/>
      <c r="CJ1051" s="325"/>
      <c r="CK1051" s="325"/>
      <c r="CL1051" s="325"/>
      <c r="CM1051" s="325"/>
      <c r="CN1051" s="325"/>
      <c r="CO1051" s="325"/>
      <c r="CP1051" s="325"/>
      <c r="CQ1051" s="325"/>
      <c r="CR1051" s="325"/>
      <c r="CS1051" s="325"/>
      <c r="CT1051" s="325"/>
      <c r="CU1051" s="325"/>
      <c r="CV1051" s="325"/>
      <c r="CW1051" s="325"/>
      <c r="CX1051" s="325"/>
    </row>
    <row r="1052" spans="1:102" s="36" customFormat="1" ht="15" hidden="1" customHeight="1">
      <c r="A1052" s="329"/>
      <c r="B1052" s="37" t="str">
        <f t="shared" ca="1" si="489"/>
        <v/>
      </c>
      <c r="C1052" s="41" t="str">
        <f t="shared" ca="1" si="490"/>
        <v/>
      </c>
      <c r="D1052" s="39" t="str">
        <f t="shared" ca="1" si="491"/>
        <v/>
      </c>
      <c r="E1052" s="39" t="str">
        <f t="shared" ca="1" si="503"/>
        <v/>
      </c>
      <c r="F1052" s="39" t="str">
        <f t="shared" ca="1" si="492"/>
        <v/>
      </c>
      <c r="G1052" s="101"/>
      <c r="H1052" s="39">
        <f t="shared" ca="1" si="483"/>
        <v>0</v>
      </c>
      <c r="J1052" s="332"/>
      <c r="K1052" s="37" t="str">
        <f t="shared" ca="1" si="493"/>
        <v/>
      </c>
      <c r="L1052" s="41" t="str">
        <f t="shared" ca="1" si="494"/>
        <v/>
      </c>
      <c r="M1052" s="39" t="str">
        <f t="shared" si="484"/>
        <v/>
      </c>
      <c r="N1052" s="39" t="str">
        <f t="shared" ca="1" si="504"/>
        <v/>
      </c>
      <c r="O1052" s="39" t="str">
        <f ca="1">IF(L1052="","",ROUND(Q1051*$O$5/payments_per_year,2))</f>
        <v/>
      </c>
      <c r="P1052" s="101"/>
      <c r="Q1052" s="39">
        <f t="shared" ca="1" si="505"/>
        <v>0</v>
      </c>
      <c r="R1052" s="332"/>
      <c r="S1052" s="37" t="str">
        <f t="shared" ca="1" si="495"/>
        <v/>
      </c>
      <c r="T1052" s="41" t="str">
        <f t="shared" ca="1" si="496"/>
        <v/>
      </c>
      <c r="U1052" s="39" t="str">
        <f t="shared" si="485"/>
        <v/>
      </c>
      <c r="V1052" s="39" t="str">
        <f t="shared" ca="1" si="506"/>
        <v/>
      </c>
      <c r="W1052" s="39">
        <f t="shared" ca="1" si="486"/>
        <v>0</v>
      </c>
      <c r="X1052" s="40"/>
      <c r="Y1052" s="39">
        <f t="shared" ca="1" si="507"/>
        <v>0</v>
      </c>
      <c r="Z1052" s="327"/>
      <c r="AA1052" s="37" t="str">
        <f t="shared" ca="1" si="497"/>
        <v/>
      </c>
      <c r="AB1052" s="41" t="str">
        <f t="shared" ca="1" si="498"/>
        <v/>
      </c>
      <c r="AC1052" s="39" t="str">
        <f t="shared" si="487"/>
        <v/>
      </c>
      <c r="AD1052" s="39" t="str">
        <f t="shared" ca="1" si="508"/>
        <v/>
      </c>
      <c r="AE1052" s="39" t="str">
        <f t="shared" ca="1" si="499"/>
        <v/>
      </c>
      <c r="AF1052" s="40"/>
      <c r="AG1052" s="39">
        <f t="shared" ca="1" si="509"/>
        <v>0</v>
      </c>
      <c r="AH1052" s="339"/>
      <c r="AI1052" s="37" t="str">
        <f t="shared" ca="1" si="500"/>
        <v/>
      </c>
      <c r="AJ1052" s="41" t="str">
        <f t="shared" ca="1" si="501"/>
        <v/>
      </c>
      <c r="AK1052" s="39" t="str">
        <f t="shared" si="488"/>
        <v/>
      </c>
      <c r="AL1052" s="39" t="str">
        <f t="shared" ca="1" si="510"/>
        <v/>
      </c>
      <c r="AM1052" s="39" t="str">
        <f t="shared" ca="1" si="502"/>
        <v/>
      </c>
      <c r="AN1052" s="40"/>
      <c r="AO1052" s="39">
        <f t="shared" ca="1" si="511"/>
        <v>0</v>
      </c>
      <c r="AP1052" s="339"/>
      <c r="AW1052" s="329"/>
      <c r="BI1052" s="329"/>
      <c r="BJ1052" s="329"/>
      <c r="BK1052" s="329"/>
      <c r="BL1052" s="329"/>
      <c r="BM1052" s="329"/>
      <c r="BN1052" s="329"/>
      <c r="BO1052" s="329"/>
      <c r="BP1052" s="329"/>
      <c r="BQ1052" s="329"/>
      <c r="BR1052" s="329"/>
      <c r="BS1052" s="329"/>
      <c r="BT1052" s="329"/>
      <c r="BU1052" s="329"/>
      <c r="BV1052" s="329"/>
      <c r="BW1052" s="325"/>
      <c r="BX1052" s="325"/>
      <c r="BY1052" s="325"/>
      <c r="BZ1052" s="325"/>
      <c r="CA1052" s="325"/>
      <c r="CB1052" s="325"/>
      <c r="CC1052" s="325"/>
      <c r="CD1052" s="325"/>
      <c r="CE1052" s="325"/>
      <c r="CF1052" s="325"/>
      <c r="CG1052" s="325"/>
      <c r="CH1052" s="325"/>
      <c r="CI1052" s="325"/>
      <c r="CJ1052" s="325"/>
      <c r="CK1052" s="325"/>
      <c r="CL1052" s="325"/>
      <c r="CM1052" s="325"/>
      <c r="CN1052" s="325"/>
      <c r="CO1052" s="325"/>
      <c r="CP1052" s="325"/>
      <c r="CQ1052" s="325"/>
      <c r="CR1052" s="325"/>
      <c r="CS1052" s="325"/>
      <c r="CT1052" s="325"/>
      <c r="CU1052" s="325"/>
      <c r="CV1052" s="325"/>
      <c r="CW1052" s="325"/>
      <c r="CX1052" s="325"/>
    </row>
    <row r="1053" spans="1:102" s="36" customFormat="1" ht="15" hidden="1" customHeight="1">
      <c r="A1053" s="329"/>
      <c r="B1053" s="37" t="str">
        <f t="shared" ca="1" si="489"/>
        <v/>
      </c>
      <c r="C1053" s="41" t="str">
        <f t="shared" ca="1" si="490"/>
        <v/>
      </c>
      <c r="D1053" s="39" t="str">
        <f t="shared" ca="1" si="491"/>
        <v/>
      </c>
      <c r="E1053" s="39" t="str">
        <f t="shared" ca="1" si="503"/>
        <v/>
      </c>
      <c r="F1053" s="39" t="str">
        <f t="shared" ca="1" si="492"/>
        <v/>
      </c>
      <c r="G1053" s="101"/>
      <c r="H1053" s="39">
        <f t="shared" ca="1" si="483"/>
        <v>0</v>
      </c>
      <c r="J1053" s="332"/>
      <c r="K1053" s="37" t="str">
        <f t="shared" ca="1" si="493"/>
        <v/>
      </c>
      <c r="L1053" s="41" t="str">
        <f t="shared" ca="1" si="494"/>
        <v/>
      </c>
      <c r="M1053" s="39" t="str">
        <f t="shared" si="484"/>
        <v/>
      </c>
      <c r="N1053" s="39" t="str">
        <f t="shared" ca="1" si="504"/>
        <v/>
      </c>
      <c r="O1053" s="39">
        <f ca="1">ROUND(Q1052*$O$5/payments_per_year,2)</f>
        <v>0</v>
      </c>
      <c r="P1053" s="101"/>
      <c r="Q1053" s="39">
        <f t="shared" ca="1" si="505"/>
        <v>0</v>
      </c>
      <c r="R1053" s="332"/>
      <c r="S1053" s="37" t="str">
        <f t="shared" ca="1" si="495"/>
        <v/>
      </c>
      <c r="T1053" s="41" t="str">
        <f t="shared" ca="1" si="496"/>
        <v/>
      </c>
      <c r="U1053" s="39" t="str">
        <f t="shared" si="485"/>
        <v/>
      </c>
      <c r="V1053" s="39" t="str">
        <f t="shared" ca="1" si="506"/>
        <v/>
      </c>
      <c r="W1053" s="39">
        <f t="shared" ca="1" si="486"/>
        <v>0</v>
      </c>
      <c r="X1053" s="40"/>
      <c r="Y1053" s="39">
        <f t="shared" ca="1" si="507"/>
        <v>0</v>
      </c>
      <c r="Z1053" s="327"/>
      <c r="AA1053" s="37" t="str">
        <f t="shared" ca="1" si="497"/>
        <v/>
      </c>
      <c r="AB1053" s="41" t="str">
        <f t="shared" ca="1" si="498"/>
        <v/>
      </c>
      <c r="AC1053" s="39" t="str">
        <f t="shared" si="487"/>
        <v/>
      </c>
      <c r="AD1053" s="39" t="str">
        <f t="shared" ca="1" si="508"/>
        <v/>
      </c>
      <c r="AE1053" s="39" t="str">
        <f t="shared" ca="1" si="499"/>
        <v/>
      </c>
      <c r="AF1053" s="40"/>
      <c r="AG1053" s="39">
        <f t="shared" ca="1" si="509"/>
        <v>0</v>
      </c>
      <c r="AH1053" s="339"/>
      <c r="AI1053" s="37" t="str">
        <f t="shared" ca="1" si="500"/>
        <v/>
      </c>
      <c r="AJ1053" s="41" t="str">
        <f t="shared" ca="1" si="501"/>
        <v/>
      </c>
      <c r="AK1053" s="39" t="str">
        <f t="shared" si="488"/>
        <v/>
      </c>
      <c r="AL1053" s="39" t="str">
        <f t="shared" ca="1" si="510"/>
        <v/>
      </c>
      <c r="AM1053" s="39" t="str">
        <f t="shared" ca="1" si="502"/>
        <v/>
      </c>
      <c r="AN1053" s="40"/>
      <c r="AO1053" s="39">
        <f t="shared" ca="1" si="511"/>
        <v>0</v>
      </c>
      <c r="AP1053" s="339"/>
      <c r="AW1053" s="329"/>
      <c r="BI1053" s="329"/>
      <c r="BJ1053" s="329"/>
      <c r="BK1053" s="329"/>
      <c r="BL1053" s="329"/>
      <c r="BM1053" s="329"/>
      <c r="BN1053" s="329"/>
      <c r="BO1053" s="329"/>
      <c r="BP1053" s="329"/>
      <c r="BQ1053" s="329"/>
      <c r="BR1053" s="329"/>
      <c r="BS1053" s="329"/>
      <c r="BT1053" s="329"/>
      <c r="BU1053" s="329"/>
      <c r="BV1053" s="329"/>
      <c r="BW1053" s="325"/>
      <c r="BX1053" s="325"/>
      <c r="BY1053" s="325"/>
      <c r="BZ1053" s="325"/>
      <c r="CA1053" s="325"/>
      <c r="CB1053" s="325"/>
      <c r="CC1053" s="325"/>
      <c r="CD1053" s="325"/>
      <c r="CE1053" s="325"/>
      <c r="CF1053" s="325"/>
      <c r="CG1053" s="325"/>
      <c r="CH1053" s="325"/>
      <c r="CI1053" s="325"/>
      <c r="CJ1053" s="325"/>
      <c r="CK1053" s="325"/>
      <c r="CL1053" s="325"/>
      <c r="CM1053" s="325"/>
      <c r="CN1053" s="325"/>
      <c r="CO1053" s="325"/>
      <c r="CP1053" s="325"/>
      <c r="CQ1053" s="325"/>
      <c r="CR1053" s="325"/>
      <c r="CS1053" s="325"/>
      <c r="CT1053" s="325"/>
      <c r="CU1053" s="325"/>
      <c r="CV1053" s="325"/>
      <c r="CW1053" s="325"/>
      <c r="CX1053" s="325"/>
    </row>
    <row r="1054" spans="1:102" s="36" customFormat="1" ht="15" hidden="1" customHeight="1">
      <c r="A1054" s="329"/>
      <c r="B1054" s="37" t="str">
        <f t="shared" ca="1" si="489"/>
        <v/>
      </c>
      <c r="C1054" s="41" t="str">
        <f t="shared" ca="1" si="490"/>
        <v/>
      </c>
      <c r="D1054" s="39" t="str">
        <f t="shared" ca="1" si="491"/>
        <v/>
      </c>
      <c r="E1054" s="39" t="str">
        <f t="shared" ca="1" si="503"/>
        <v/>
      </c>
      <c r="F1054" s="39" t="str">
        <f t="shared" ca="1" si="492"/>
        <v/>
      </c>
      <c r="G1054" s="101"/>
      <c r="H1054" s="39">
        <f t="shared" ca="1" si="483"/>
        <v>0</v>
      </c>
      <c r="J1054" s="332"/>
      <c r="K1054" s="37" t="str">
        <f t="shared" ca="1" si="493"/>
        <v/>
      </c>
      <c r="L1054" s="41" t="str">
        <f t="shared" ca="1" si="494"/>
        <v/>
      </c>
      <c r="M1054" s="39" t="str">
        <f t="shared" si="484"/>
        <v/>
      </c>
      <c r="N1054" s="39" t="str">
        <f t="shared" ca="1" si="504"/>
        <v/>
      </c>
      <c r="O1054" s="39" t="str">
        <f ca="1">IF(L1054="","",ROUND(Q1053*$O$5/payments_per_year,2))</f>
        <v/>
      </c>
      <c r="P1054" s="101"/>
      <c r="Q1054" s="39">
        <f t="shared" ca="1" si="505"/>
        <v>0</v>
      </c>
      <c r="R1054" s="332"/>
      <c r="S1054" s="37" t="str">
        <f t="shared" ca="1" si="495"/>
        <v/>
      </c>
      <c r="T1054" s="41" t="str">
        <f t="shared" ca="1" si="496"/>
        <v/>
      </c>
      <c r="U1054" s="39" t="str">
        <f t="shared" si="485"/>
        <v/>
      </c>
      <c r="V1054" s="39" t="str">
        <f t="shared" ca="1" si="506"/>
        <v/>
      </c>
      <c r="W1054" s="39">
        <f t="shared" ca="1" si="486"/>
        <v>0</v>
      </c>
      <c r="X1054" s="40"/>
      <c r="Y1054" s="39">
        <f t="shared" ca="1" si="507"/>
        <v>0</v>
      </c>
      <c r="Z1054" s="327"/>
      <c r="AA1054" s="37" t="str">
        <f t="shared" ca="1" si="497"/>
        <v/>
      </c>
      <c r="AB1054" s="41" t="str">
        <f t="shared" ca="1" si="498"/>
        <v/>
      </c>
      <c r="AC1054" s="39" t="str">
        <f t="shared" si="487"/>
        <v/>
      </c>
      <c r="AD1054" s="39" t="str">
        <f t="shared" ca="1" si="508"/>
        <v/>
      </c>
      <c r="AE1054" s="39" t="str">
        <f t="shared" ca="1" si="499"/>
        <v/>
      </c>
      <c r="AF1054" s="40"/>
      <c r="AG1054" s="39">
        <f t="shared" ca="1" si="509"/>
        <v>0</v>
      </c>
      <c r="AH1054" s="339"/>
      <c r="AI1054" s="37" t="str">
        <f t="shared" ca="1" si="500"/>
        <v/>
      </c>
      <c r="AJ1054" s="41" t="str">
        <f t="shared" ca="1" si="501"/>
        <v/>
      </c>
      <c r="AK1054" s="39" t="str">
        <f t="shared" si="488"/>
        <v/>
      </c>
      <c r="AL1054" s="39" t="str">
        <f t="shared" ca="1" si="510"/>
        <v/>
      </c>
      <c r="AM1054" s="39" t="str">
        <f t="shared" ca="1" si="502"/>
        <v/>
      </c>
      <c r="AN1054" s="40"/>
      <c r="AO1054" s="39">
        <f t="shared" ca="1" si="511"/>
        <v>0</v>
      </c>
      <c r="AP1054" s="339"/>
      <c r="AW1054" s="329"/>
      <c r="BI1054" s="329"/>
      <c r="BJ1054" s="329"/>
      <c r="BK1054" s="329"/>
      <c r="BL1054" s="329"/>
      <c r="BM1054" s="329"/>
      <c r="BN1054" s="329"/>
      <c r="BO1054" s="329"/>
      <c r="BP1054" s="329"/>
      <c r="BQ1054" s="329"/>
      <c r="BR1054" s="329"/>
      <c r="BS1054" s="329"/>
      <c r="BT1054" s="329"/>
      <c r="BU1054" s="329"/>
      <c r="BV1054" s="329"/>
      <c r="BW1054" s="325"/>
      <c r="BX1054" s="325"/>
      <c r="BY1054" s="325"/>
      <c r="BZ1054" s="325"/>
      <c r="CA1054" s="325"/>
      <c r="CB1054" s="325"/>
      <c r="CC1054" s="325"/>
      <c r="CD1054" s="325"/>
      <c r="CE1054" s="325"/>
      <c r="CF1054" s="325"/>
      <c r="CG1054" s="325"/>
      <c r="CH1054" s="325"/>
      <c r="CI1054" s="325"/>
      <c r="CJ1054" s="325"/>
      <c r="CK1054" s="325"/>
      <c r="CL1054" s="325"/>
      <c r="CM1054" s="325"/>
      <c r="CN1054" s="325"/>
      <c r="CO1054" s="325"/>
      <c r="CP1054" s="325"/>
      <c r="CQ1054" s="325"/>
      <c r="CR1054" s="325"/>
      <c r="CS1054" s="325"/>
      <c r="CT1054" s="325"/>
      <c r="CU1054" s="325"/>
      <c r="CV1054" s="325"/>
      <c r="CW1054" s="325"/>
      <c r="CX1054" s="325"/>
    </row>
    <row r="1055" spans="1:102" s="36" customFormat="1" ht="15" hidden="1" customHeight="1">
      <c r="A1055" s="329"/>
      <c r="B1055" s="37" t="str">
        <f t="shared" ca="1" si="489"/>
        <v/>
      </c>
      <c r="C1055" s="41" t="str">
        <f t="shared" ca="1" si="490"/>
        <v/>
      </c>
      <c r="D1055" s="39" t="str">
        <f t="shared" ca="1" si="491"/>
        <v/>
      </c>
      <c r="E1055" s="39" t="str">
        <f t="shared" ca="1" si="503"/>
        <v/>
      </c>
      <c r="F1055" s="39" t="str">
        <f t="shared" ca="1" si="492"/>
        <v/>
      </c>
      <c r="G1055" s="101"/>
      <c r="H1055" s="39">
        <f t="shared" ca="1" si="483"/>
        <v>0</v>
      </c>
      <c r="J1055" s="332"/>
      <c r="K1055" s="37" t="str">
        <f t="shared" ca="1" si="493"/>
        <v/>
      </c>
      <c r="L1055" s="41" t="str">
        <f t="shared" ca="1" si="494"/>
        <v/>
      </c>
      <c r="M1055" s="39" t="str">
        <f t="shared" si="484"/>
        <v/>
      </c>
      <c r="N1055" s="39" t="str">
        <f t="shared" ca="1" si="504"/>
        <v/>
      </c>
      <c r="O1055" s="39">
        <f ca="1">ROUND(Q1054*$O$5/payments_per_year,2)</f>
        <v>0</v>
      </c>
      <c r="P1055" s="101"/>
      <c r="Q1055" s="39">
        <f t="shared" ca="1" si="505"/>
        <v>0</v>
      </c>
      <c r="R1055" s="332"/>
      <c r="S1055" s="37" t="str">
        <f t="shared" ca="1" si="495"/>
        <v/>
      </c>
      <c r="T1055" s="41" t="str">
        <f t="shared" ca="1" si="496"/>
        <v/>
      </c>
      <c r="U1055" s="39" t="str">
        <f t="shared" si="485"/>
        <v/>
      </c>
      <c r="V1055" s="39" t="str">
        <f t="shared" ca="1" si="506"/>
        <v/>
      </c>
      <c r="W1055" s="39">
        <f t="shared" ca="1" si="486"/>
        <v>0</v>
      </c>
      <c r="X1055" s="40"/>
      <c r="Y1055" s="39">
        <f t="shared" ca="1" si="507"/>
        <v>0</v>
      </c>
      <c r="Z1055" s="327"/>
      <c r="AA1055" s="37" t="str">
        <f t="shared" ca="1" si="497"/>
        <v/>
      </c>
      <c r="AB1055" s="41" t="str">
        <f t="shared" ca="1" si="498"/>
        <v/>
      </c>
      <c r="AC1055" s="39" t="str">
        <f t="shared" si="487"/>
        <v/>
      </c>
      <c r="AD1055" s="39" t="str">
        <f t="shared" ca="1" si="508"/>
        <v/>
      </c>
      <c r="AE1055" s="39" t="str">
        <f t="shared" ca="1" si="499"/>
        <v/>
      </c>
      <c r="AF1055" s="40"/>
      <c r="AG1055" s="39">
        <f t="shared" ca="1" si="509"/>
        <v>0</v>
      </c>
      <c r="AH1055" s="339"/>
      <c r="AI1055" s="37" t="str">
        <f t="shared" ca="1" si="500"/>
        <v/>
      </c>
      <c r="AJ1055" s="41" t="str">
        <f t="shared" ca="1" si="501"/>
        <v/>
      </c>
      <c r="AK1055" s="39" t="str">
        <f t="shared" si="488"/>
        <v/>
      </c>
      <c r="AL1055" s="39" t="str">
        <f t="shared" ca="1" si="510"/>
        <v/>
      </c>
      <c r="AM1055" s="39" t="str">
        <f t="shared" ca="1" si="502"/>
        <v/>
      </c>
      <c r="AN1055" s="40"/>
      <c r="AO1055" s="39">
        <f t="shared" ca="1" si="511"/>
        <v>0</v>
      </c>
      <c r="AP1055" s="339"/>
      <c r="AW1055" s="329"/>
      <c r="BI1055" s="329"/>
      <c r="BJ1055" s="329"/>
      <c r="BK1055" s="329"/>
      <c r="BL1055" s="329"/>
      <c r="BM1055" s="329"/>
      <c r="BN1055" s="329"/>
      <c r="BO1055" s="329"/>
      <c r="BP1055" s="329"/>
      <c r="BQ1055" s="329"/>
      <c r="BR1055" s="329"/>
      <c r="BS1055" s="329"/>
      <c r="BT1055" s="329"/>
      <c r="BU1055" s="329"/>
      <c r="BV1055" s="329"/>
      <c r="BW1055" s="325"/>
      <c r="BX1055" s="325"/>
      <c r="BY1055" s="325"/>
      <c r="BZ1055" s="325"/>
      <c r="CA1055" s="325"/>
      <c r="CB1055" s="325"/>
      <c r="CC1055" s="325"/>
      <c r="CD1055" s="325"/>
      <c r="CE1055" s="325"/>
      <c r="CF1055" s="325"/>
      <c r="CG1055" s="325"/>
      <c r="CH1055" s="325"/>
      <c r="CI1055" s="325"/>
      <c r="CJ1055" s="325"/>
      <c r="CK1055" s="325"/>
      <c r="CL1055" s="325"/>
      <c r="CM1055" s="325"/>
      <c r="CN1055" s="325"/>
      <c r="CO1055" s="325"/>
      <c r="CP1055" s="325"/>
      <c r="CQ1055" s="325"/>
      <c r="CR1055" s="325"/>
      <c r="CS1055" s="325"/>
      <c r="CT1055" s="325"/>
      <c r="CU1055" s="325"/>
      <c r="CV1055" s="325"/>
      <c r="CW1055" s="325"/>
      <c r="CX1055" s="325"/>
    </row>
    <row r="1056" spans="1:102" s="36" customFormat="1" ht="15" hidden="1" customHeight="1">
      <c r="A1056" s="329"/>
      <c r="B1056" s="37" t="str">
        <f t="shared" ca="1" si="489"/>
        <v/>
      </c>
      <c r="C1056" s="41" t="str">
        <f t="shared" ca="1" si="490"/>
        <v/>
      </c>
      <c r="D1056" s="39" t="str">
        <f t="shared" ca="1" si="491"/>
        <v/>
      </c>
      <c r="E1056" s="39" t="str">
        <f t="shared" ca="1" si="503"/>
        <v/>
      </c>
      <c r="F1056" s="39" t="str">
        <f t="shared" ca="1" si="492"/>
        <v/>
      </c>
      <c r="G1056" s="101"/>
      <c r="H1056" s="39">
        <f t="shared" ca="1" si="483"/>
        <v>0</v>
      </c>
      <c r="J1056" s="332"/>
      <c r="K1056" s="37" t="str">
        <f t="shared" ca="1" si="493"/>
        <v/>
      </c>
      <c r="L1056" s="41" t="str">
        <f t="shared" ca="1" si="494"/>
        <v/>
      </c>
      <c r="M1056" s="39" t="str">
        <f t="shared" si="484"/>
        <v/>
      </c>
      <c r="N1056" s="39" t="str">
        <f t="shared" ca="1" si="504"/>
        <v/>
      </c>
      <c r="O1056" s="39" t="str">
        <f ca="1">IF(L1056="","",ROUND(Q1055*$O$5/payments_per_year,2))</f>
        <v/>
      </c>
      <c r="P1056" s="101"/>
      <c r="Q1056" s="39">
        <f t="shared" ca="1" si="505"/>
        <v>0</v>
      </c>
      <c r="R1056" s="332"/>
      <c r="S1056" s="37" t="str">
        <f t="shared" ca="1" si="495"/>
        <v/>
      </c>
      <c r="T1056" s="41" t="str">
        <f t="shared" ca="1" si="496"/>
        <v/>
      </c>
      <c r="U1056" s="39" t="str">
        <f t="shared" si="485"/>
        <v/>
      </c>
      <c r="V1056" s="39" t="str">
        <f t="shared" ca="1" si="506"/>
        <v/>
      </c>
      <c r="W1056" s="39">
        <f t="shared" ca="1" si="486"/>
        <v>0</v>
      </c>
      <c r="X1056" s="40"/>
      <c r="Y1056" s="39">
        <f t="shared" ca="1" si="507"/>
        <v>0</v>
      </c>
      <c r="Z1056" s="327"/>
      <c r="AA1056" s="37" t="str">
        <f t="shared" ca="1" si="497"/>
        <v/>
      </c>
      <c r="AB1056" s="41" t="str">
        <f t="shared" ca="1" si="498"/>
        <v/>
      </c>
      <c r="AC1056" s="39" t="str">
        <f t="shared" si="487"/>
        <v/>
      </c>
      <c r="AD1056" s="39" t="str">
        <f t="shared" ca="1" si="508"/>
        <v/>
      </c>
      <c r="AE1056" s="39" t="str">
        <f t="shared" ca="1" si="499"/>
        <v/>
      </c>
      <c r="AF1056" s="40"/>
      <c r="AG1056" s="39">
        <f t="shared" ca="1" si="509"/>
        <v>0</v>
      </c>
      <c r="AH1056" s="339"/>
      <c r="AI1056" s="37" t="str">
        <f t="shared" ca="1" si="500"/>
        <v/>
      </c>
      <c r="AJ1056" s="41" t="str">
        <f t="shared" ca="1" si="501"/>
        <v/>
      </c>
      <c r="AK1056" s="39" t="str">
        <f t="shared" si="488"/>
        <v/>
      </c>
      <c r="AL1056" s="39" t="str">
        <f t="shared" ca="1" si="510"/>
        <v/>
      </c>
      <c r="AM1056" s="39" t="str">
        <f t="shared" ca="1" si="502"/>
        <v/>
      </c>
      <c r="AN1056" s="40"/>
      <c r="AO1056" s="39">
        <f t="shared" ca="1" si="511"/>
        <v>0</v>
      </c>
      <c r="AP1056" s="339"/>
      <c r="AW1056" s="329"/>
      <c r="BI1056" s="329"/>
      <c r="BJ1056" s="329"/>
      <c r="BK1056" s="329"/>
      <c r="BL1056" s="329"/>
      <c r="BM1056" s="329"/>
      <c r="BN1056" s="329"/>
      <c r="BO1056" s="329"/>
      <c r="BP1056" s="329"/>
      <c r="BQ1056" s="329"/>
      <c r="BR1056" s="329"/>
      <c r="BS1056" s="329"/>
      <c r="BT1056" s="329"/>
      <c r="BU1056" s="329"/>
      <c r="BV1056" s="329"/>
      <c r="BW1056" s="325"/>
      <c r="BX1056" s="325"/>
      <c r="BY1056" s="325"/>
      <c r="BZ1056" s="325"/>
      <c r="CA1056" s="325"/>
      <c r="CB1056" s="325"/>
      <c r="CC1056" s="325"/>
      <c r="CD1056" s="325"/>
      <c r="CE1056" s="325"/>
      <c r="CF1056" s="325"/>
      <c r="CG1056" s="325"/>
      <c r="CH1056" s="325"/>
      <c r="CI1056" s="325"/>
      <c r="CJ1056" s="325"/>
      <c r="CK1056" s="325"/>
      <c r="CL1056" s="325"/>
      <c r="CM1056" s="325"/>
      <c r="CN1056" s="325"/>
      <c r="CO1056" s="325"/>
      <c r="CP1056" s="325"/>
      <c r="CQ1056" s="325"/>
      <c r="CR1056" s="325"/>
      <c r="CS1056" s="325"/>
      <c r="CT1056" s="325"/>
      <c r="CU1056" s="325"/>
      <c r="CV1056" s="325"/>
      <c r="CW1056" s="325"/>
      <c r="CX1056" s="325"/>
    </row>
    <row r="1057" spans="1:102" s="36" customFormat="1" ht="15" hidden="1" customHeight="1">
      <c r="A1057" s="329"/>
      <c r="B1057" s="37" t="str">
        <f t="shared" ca="1" si="489"/>
        <v/>
      </c>
      <c r="C1057" s="41" t="str">
        <f t="shared" ca="1" si="490"/>
        <v/>
      </c>
      <c r="D1057" s="39" t="str">
        <f t="shared" ca="1" si="491"/>
        <v/>
      </c>
      <c r="E1057" s="39" t="str">
        <f t="shared" ca="1" si="503"/>
        <v/>
      </c>
      <c r="F1057" s="39" t="str">
        <f t="shared" ca="1" si="492"/>
        <v/>
      </c>
      <c r="G1057" s="101"/>
      <c r="H1057" s="39">
        <f t="shared" ca="1" si="483"/>
        <v>0</v>
      </c>
      <c r="J1057" s="332"/>
      <c r="K1057" s="37" t="str">
        <f t="shared" ca="1" si="493"/>
        <v/>
      </c>
      <c r="L1057" s="41" t="str">
        <f t="shared" ca="1" si="494"/>
        <v/>
      </c>
      <c r="M1057" s="39" t="str">
        <f t="shared" si="484"/>
        <v/>
      </c>
      <c r="N1057" s="39" t="str">
        <f t="shared" ca="1" si="504"/>
        <v/>
      </c>
      <c r="O1057" s="39">
        <f ca="1">ROUND(Q1056*$O$5/payments_per_year,2)</f>
        <v>0</v>
      </c>
      <c r="P1057" s="101"/>
      <c r="Q1057" s="39">
        <f t="shared" ca="1" si="505"/>
        <v>0</v>
      </c>
      <c r="R1057" s="332"/>
      <c r="S1057" s="37" t="str">
        <f t="shared" ca="1" si="495"/>
        <v/>
      </c>
      <c r="T1057" s="41" t="str">
        <f t="shared" ca="1" si="496"/>
        <v/>
      </c>
      <c r="U1057" s="39" t="str">
        <f t="shared" si="485"/>
        <v/>
      </c>
      <c r="V1057" s="39" t="str">
        <f t="shared" ca="1" si="506"/>
        <v/>
      </c>
      <c r="W1057" s="39">
        <f t="shared" ca="1" si="486"/>
        <v>0</v>
      </c>
      <c r="X1057" s="40"/>
      <c r="Y1057" s="39">
        <f t="shared" ca="1" si="507"/>
        <v>0</v>
      </c>
      <c r="Z1057" s="327"/>
      <c r="AA1057" s="37" t="str">
        <f t="shared" ca="1" si="497"/>
        <v/>
      </c>
      <c r="AB1057" s="41" t="str">
        <f t="shared" ca="1" si="498"/>
        <v/>
      </c>
      <c r="AC1057" s="39" t="str">
        <f t="shared" si="487"/>
        <v/>
      </c>
      <c r="AD1057" s="39" t="str">
        <f t="shared" ca="1" si="508"/>
        <v/>
      </c>
      <c r="AE1057" s="39" t="str">
        <f t="shared" ca="1" si="499"/>
        <v/>
      </c>
      <c r="AF1057" s="40"/>
      <c r="AG1057" s="39">
        <f t="shared" ca="1" si="509"/>
        <v>0</v>
      </c>
      <c r="AH1057" s="339"/>
      <c r="AI1057" s="37" t="str">
        <f t="shared" ca="1" si="500"/>
        <v/>
      </c>
      <c r="AJ1057" s="41" t="str">
        <f t="shared" ca="1" si="501"/>
        <v/>
      </c>
      <c r="AK1057" s="39" t="str">
        <f t="shared" si="488"/>
        <v/>
      </c>
      <c r="AL1057" s="39" t="str">
        <f t="shared" ca="1" si="510"/>
        <v/>
      </c>
      <c r="AM1057" s="39" t="str">
        <f t="shared" ca="1" si="502"/>
        <v/>
      </c>
      <c r="AN1057" s="40"/>
      <c r="AO1057" s="39">
        <f t="shared" ca="1" si="511"/>
        <v>0</v>
      </c>
      <c r="AP1057" s="339"/>
      <c r="AW1057" s="329"/>
      <c r="BI1057" s="329"/>
      <c r="BJ1057" s="329"/>
      <c r="BK1057" s="329"/>
      <c r="BL1057" s="329"/>
      <c r="BM1057" s="329"/>
      <c r="BN1057" s="329"/>
      <c r="BO1057" s="329"/>
      <c r="BP1057" s="329"/>
      <c r="BQ1057" s="329"/>
      <c r="BR1057" s="329"/>
      <c r="BS1057" s="329"/>
      <c r="BT1057" s="329"/>
      <c r="BU1057" s="329"/>
      <c r="BV1057" s="329"/>
      <c r="BW1057" s="325"/>
      <c r="BX1057" s="325"/>
      <c r="BY1057" s="325"/>
      <c r="BZ1057" s="325"/>
      <c r="CA1057" s="325"/>
      <c r="CB1057" s="325"/>
      <c r="CC1057" s="325"/>
      <c r="CD1057" s="325"/>
      <c r="CE1057" s="325"/>
      <c r="CF1057" s="325"/>
      <c r="CG1057" s="325"/>
      <c r="CH1057" s="325"/>
      <c r="CI1057" s="325"/>
      <c r="CJ1057" s="325"/>
      <c r="CK1057" s="325"/>
      <c r="CL1057" s="325"/>
      <c r="CM1057" s="325"/>
      <c r="CN1057" s="325"/>
      <c r="CO1057" s="325"/>
      <c r="CP1057" s="325"/>
      <c r="CQ1057" s="325"/>
      <c r="CR1057" s="325"/>
      <c r="CS1057" s="325"/>
      <c r="CT1057" s="325"/>
      <c r="CU1057" s="325"/>
      <c r="CV1057" s="325"/>
      <c r="CW1057" s="325"/>
      <c r="CX1057" s="325"/>
    </row>
    <row r="1058" spans="1:102" s="36" customFormat="1" ht="15" hidden="1" customHeight="1">
      <c r="A1058" s="329"/>
      <c r="B1058" s="37" t="str">
        <f t="shared" ca="1" si="489"/>
        <v/>
      </c>
      <c r="C1058" s="41" t="str">
        <f t="shared" ca="1" si="490"/>
        <v/>
      </c>
      <c r="D1058" s="39" t="str">
        <f t="shared" ca="1" si="491"/>
        <v/>
      </c>
      <c r="E1058" s="39" t="str">
        <f t="shared" ca="1" si="503"/>
        <v/>
      </c>
      <c r="F1058" s="39" t="str">
        <f t="shared" ca="1" si="492"/>
        <v/>
      </c>
      <c r="G1058" s="101"/>
      <c r="H1058" s="39">
        <f t="shared" ca="1" si="483"/>
        <v>0</v>
      </c>
      <c r="J1058" s="332"/>
      <c r="K1058" s="37" t="str">
        <f t="shared" ca="1" si="493"/>
        <v/>
      </c>
      <c r="L1058" s="41" t="str">
        <f t="shared" ca="1" si="494"/>
        <v/>
      </c>
      <c r="M1058" s="39" t="str">
        <f t="shared" si="484"/>
        <v/>
      </c>
      <c r="N1058" s="39" t="str">
        <f t="shared" ca="1" si="504"/>
        <v/>
      </c>
      <c r="O1058" s="39" t="str">
        <f ca="1">IF(L1058="","",ROUND(Q1057*$O$5/payments_per_year,2))</f>
        <v/>
      </c>
      <c r="P1058" s="101"/>
      <c r="Q1058" s="39">
        <f t="shared" ca="1" si="505"/>
        <v>0</v>
      </c>
      <c r="R1058" s="332"/>
      <c r="S1058" s="37" t="str">
        <f t="shared" ca="1" si="495"/>
        <v/>
      </c>
      <c r="T1058" s="41" t="str">
        <f t="shared" ca="1" si="496"/>
        <v/>
      </c>
      <c r="U1058" s="39" t="str">
        <f t="shared" si="485"/>
        <v/>
      </c>
      <c r="V1058" s="39" t="str">
        <f t="shared" ca="1" si="506"/>
        <v/>
      </c>
      <c r="W1058" s="39">
        <f t="shared" ca="1" si="486"/>
        <v>0</v>
      </c>
      <c r="X1058" s="40"/>
      <c r="Y1058" s="39">
        <f t="shared" ca="1" si="507"/>
        <v>0</v>
      </c>
      <c r="Z1058" s="327"/>
      <c r="AA1058" s="37" t="str">
        <f t="shared" ca="1" si="497"/>
        <v/>
      </c>
      <c r="AB1058" s="41" t="str">
        <f t="shared" ca="1" si="498"/>
        <v/>
      </c>
      <c r="AC1058" s="39" t="str">
        <f t="shared" si="487"/>
        <v/>
      </c>
      <c r="AD1058" s="39" t="str">
        <f t="shared" ca="1" si="508"/>
        <v/>
      </c>
      <c r="AE1058" s="39" t="str">
        <f t="shared" ca="1" si="499"/>
        <v/>
      </c>
      <c r="AF1058" s="40"/>
      <c r="AG1058" s="39">
        <f t="shared" ca="1" si="509"/>
        <v>0</v>
      </c>
      <c r="AH1058" s="339"/>
      <c r="AI1058" s="37" t="str">
        <f t="shared" ca="1" si="500"/>
        <v/>
      </c>
      <c r="AJ1058" s="41" t="str">
        <f t="shared" ca="1" si="501"/>
        <v/>
      </c>
      <c r="AK1058" s="39" t="str">
        <f t="shared" si="488"/>
        <v/>
      </c>
      <c r="AL1058" s="39" t="str">
        <f t="shared" ca="1" si="510"/>
        <v/>
      </c>
      <c r="AM1058" s="39" t="str">
        <f t="shared" ca="1" si="502"/>
        <v/>
      </c>
      <c r="AN1058" s="40"/>
      <c r="AO1058" s="39">
        <f t="shared" ca="1" si="511"/>
        <v>0</v>
      </c>
      <c r="AP1058" s="339"/>
      <c r="AW1058" s="329"/>
      <c r="BI1058" s="329"/>
      <c r="BJ1058" s="329"/>
      <c r="BK1058" s="329"/>
      <c r="BL1058" s="329"/>
      <c r="BM1058" s="329"/>
      <c r="BN1058" s="329"/>
      <c r="BO1058" s="329"/>
      <c r="BP1058" s="329"/>
      <c r="BQ1058" s="329"/>
      <c r="BR1058" s="329"/>
      <c r="BS1058" s="329"/>
      <c r="BT1058" s="329"/>
      <c r="BU1058" s="329"/>
      <c r="BV1058" s="329"/>
      <c r="BW1058" s="325"/>
      <c r="BX1058" s="325"/>
      <c r="BY1058" s="325"/>
      <c r="BZ1058" s="325"/>
      <c r="CA1058" s="325"/>
      <c r="CB1058" s="325"/>
      <c r="CC1058" s="325"/>
      <c r="CD1058" s="325"/>
      <c r="CE1058" s="325"/>
      <c r="CF1058" s="325"/>
      <c r="CG1058" s="325"/>
      <c r="CH1058" s="325"/>
      <c r="CI1058" s="325"/>
      <c r="CJ1058" s="325"/>
      <c r="CK1058" s="325"/>
      <c r="CL1058" s="325"/>
      <c r="CM1058" s="325"/>
      <c r="CN1058" s="325"/>
      <c r="CO1058" s="325"/>
      <c r="CP1058" s="325"/>
      <c r="CQ1058" s="325"/>
      <c r="CR1058" s="325"/>
      <c r="CS1058" s="325"/>
      <c r="CT1058" s="325"/>
      <c r="CU1058" s="325"/>
      <c r="CV1058" s="325"/>
      <c r="CW1058" s="325"/>
      <c r="CX1058" s="325"/>
    </row>
    <row r="1059" spans="1:102" s="36" customFormat="1" ht="15" hidden="1" customHeight="1">
      <c r="A1059" s="329"/>
      <c r="B1059" s="37" t="str">
        <f t="shared" ca="1" si="489"/>
        <v/>
      </c>
      <c r="C1059" s="41" t="str">
        <f t="shared" ca="1" si="490"/>
        <v/>
      </c>
      <c r="D1059" s="39" t="str">
        <f t="shared" ca="1" si="491"/>
        <v/>
      </c>
      <c r="E1059" s="39" t="str">
        <f t="shared" ca="1" si="503"/>
        <v/>
      </c>
      <c r="F1059" s="39" t="str">
        <f t="shared" ca="1" si="492"/>
        <v/>
      </c>
      <c r="G1059" s="101"/>
      <c r="H1059" s="39">
        <f t="shared" ca="1" si="483"/>
        <v>0</v>
      </c>
      <c r="J1059" s="332"/>
      <c r="K1059" s="37" t="str">
        <f t="shared" ca="1" si="493"/>
        <v/>
      </c>
      <c r="L1059" s="41" t="str">
        <f t="shared" ca="1" si="494"/>
        <v/>
      </c>
      <c r="M1059" s="39" t="str">
        <f t="shared" si="484"/>
        <v/>
      </c>
      <c r="N1059" s="39" t="str">
        <f t="shared" ca="1" si="504"/>
        <v/>
      </c>
      <c r="O1059" s="39">
        <f ca="1">ROUND(Q1058*$O$5/payments_per_year,2)</f>
        <v>0</v>
      </c>
      <c r="P1059" s="101"/>
      <c r="Q1059" s="39">
        <f t="shared" ca="1" si="505"/>
        <v>0</v>
      </c>
      <c r="R1059" s="332"/>
      <c r="S1059" s="37" t="str">
        <f t="shared" ca="1" si="495"/>
        <v/>
      </c>
      <c r="T1059" s="41" t="str">
        <f t="shared" ca="1" si="496"/>
        <v/>
      </c>
      <c r="U1059" s="39" t="str">
        <f t="shared" si="485"/>
        <v/>
      </c>
      <c r="V1059" s="39" t="str">
        <f t="shared" ca="1" si="506"/>
        <v/>
      </c>
      <c r="W1059" s="39">
        <f t="shared" ca="1" si="486"/>
        <v>0</v>
      </c>
      <c r="X1059" s="40"/>
      <c r="Y1059" s="39">
        <f t="shared" ca="1" si="507"/>
        <v>0</v>
      </c>
      <c r="Z1059" s="327"/>
      <c r="AA1059" s="37" t="str">
        <f t="shared" ca="1" si="497"/>
        <v/>
      </c>
      <c r="AB1059" s="41" t="str">
        <f t="shared" ca="1" si="498"/>
        <v/>
      </c>
      <c r="AC1059" s="39" t="str">
        <f t="shared" si="487"/>
        <v/>
      </c>
      <c r="AD1059" s="39" t="str">
        <f t="shared" ca="1" si="508"/>
        <v/>
      </c>
      <c r="AE1059" s="39" t="str">
        <f t="shared" ca="1" si="499"/>
        <v/>
      </c>
      <c r="AF1059" s="40"/>
      <c r="AG1059" s="39">
        <f t="shared" ca="1" si="509"/>
        <v>0</v>
      </c>
      <c r="AH1059" s="339"/>
      <c r="AI1059" s="37" t="str">
        <f t="shared" ca="1" si="500"/>
        <v/>
      </c>
      <c r="AJ1059" s="41" t="str">
        <f t="shared" ca="1" si="501"/>
        <v/>
      </c>
      <c r="AK1059" s="39" t="str">
        <f t="shared" si="488"/>
        <v/>
      </c>
      <c r="AL1059" s="39" t="str">
        <f t="shared" ca="1" si="510"/>
        <v/>
      </c>
      <c r="AM1059" s="39" t="str">
        <f t="shared" ca="1" si="502"/>
        <v/>
      </c>
      <c r="AN1059" s="40"/>
      <c r="AO1059" s="39">
        <f t="shared" ca="1" si="511"/>
        <v>0</v>
      </c>
      <c r="AP1059" s="339"/>
      <c r="AW1059" s="329"/>
      <c r="BI1059" s="329"/>
      <c r="BJ1059" s="329"/>
      <c r="BK1059" s="329"/>
      <c r="BL1059" s="329"/>
      <c r="BM1059" s="329"/>
      <c r="BN1059" s="329"/>
      <c r="BO1059" s="329"/>
      <c r="BP1059" s="329"/>
      <c r="BQ1059" s="329"/>
      <c r="BR1059" s="329"/>
      <c r="BS1059" s="329"/>
      <c r="BT1059" s="329"/>
      <c r="BU1059" s="329"/>
      <c r="BV1059" s="329"/>
      <c r="BW1059" s="325"/>
      <c r="BX1059" s="325"/>
      <c r="BY1059" s="325"/>
      <c r="BZ1059" s="325"/>
      <c r="CA1059" s="325"/>
      <c r="CB1059" s="325"/>
      <c r="CC1059" s="325"/>
      <c r="CD1059" s="325"/>
      <c r="CE1059" s="325"/>
      <c r="CF1059" s="325"/>
      <c r="CG1059" s="325"/>
      <c r="CH1059" s="325"/>
      <c r="CI1059" s="325"/>
      <c r="CJ1059" s="325"/>
      <c r="CK1059" s="325"/>
      <c r="CL1059" s="325"/>
      <c r="CM1059" s="325"/>
      <c r="CN1059" s="325"/>
      <c r="CO1059" s="325"/>
      <c r="CP1059" s="325"/>
      <c r="CQ1059" s="325"/>
      <c r="CR1059" s="325"/>
      <c r="CS1059" s="325"/>
      <c r="CT1059" s="325"/>
      <c r="CU1059" s="325"/>
      <c r="CV1059" s="325"/>
      <c r="CW1059" s="325"/>
      <c r="CX1059" s="325"/>
    </row>
    <row r="1060" spans="1:102" s="36" customFormat="1" ht="15" hidden="1" customHeight="1">
      <c r="A1060" s="329"/>
      <c r="B1060" s="37" t="str">
        <f t="shared" ca="1" si="489"/>
        <v/>
      </c>
      <c r="C1060" s="41" t="str">
        <f t="shared" ca="1" si="490"/>
        <v/>
      </c>
      <c r="D1060" s="39" t="str">
        <f t="shared" ca="1" si="491"/>
        <v/>
      </c>
      <c r="E1060" s="39" t="str">
        <f t="shared" ca="1" si="503"/>
        <v/>
      </c>
      <c r="F1060" s="39" t="str">
        <f t="shared" ca="1" si="492"/>
        <v/>
      </c>
      <c r="G1060" s="101"/>
      <c r="H1060" s="39">
        <f t="shared" ca="1" si="483"/>
        <v>0</v>
      </c>
      <c r="J1060" s="332"/>
      <c r="K1060" s="37" t="str">
        <f t="shared" ca="1" si="493"/>
        <v/>
      </c>
      <c r="L1060" s="41" t="str">
        <f t="shared" ca="1" si="494"/>
        <v/>
      </c>
      <c r="M1060" s="39" t="str">
        <f t="shared" si="484"/>
        <v/>
      </c>
      <c r="N1060" s="39" t="str">
        <f t="shared" ca="1" si="504"/>
        <v/>
      </c>
      <c r="O1060" s="39" t="str">
        <f ca="1">IF(L1060="","",ROUND(Q1059*$O$5/payments_per_year,2))</f>
        <v/>
      </c>
      <c r="P1060" s="101"/>
      <c r="Q1060" s="39">
        <f t="shared" ca="1" si="505"/>
        <v>0</v>
      </c>
      <c r="R1060" s="332"/>
      <c r="S1060" s="37" t="str">
        <f t="shared" ca="1" si="495"/>
        <v/>
      </c>
      <c r="T1060" s="41" t="str">
        <f t="shared" ca="1" si="496"/>
        <v/>
      </c>
      <c r="U1060" s="39" t="str">
        <f t="shared" si="485"/>
        <v/>
      </c>
      <c r="V1060" s="39" t="str">
        <f t="shared" ca="1" si="506"/>
        <v/>
      </c>
      <c r="W1060" s="39">
        <f t="shared" ca="1" si="486"/>
        <v>0</v>
      </c>
      <c r="X1060" s="40"/>
      <c r="Y1060" s="39">
        <f t="shared" ca="1" si="507"/>
        <v>0</v>
      </c>
      <c r="Z1060" s="327"/>
      <c r="AA1060" s="37" t="str">
        <f t="shared" ca="1" si="497"/>
        <v/>
      </c>
      <c r="AB1060" s="41" t="str">
        <f t="shared" ca="1" si="498"/>
        <v/>
      </c>
      <c r="AC1060" s="39" t="str">
        <f t="shared" si="487"/>
        <v/>
      </c>
      <c r="AD1060" s="39" t="str">
        <f t="shared" ca="1" si="508"/>
        <v/>
      </c>
      <c r="AE1060" s="39" t="str">
        <f t="shared" ca="1" si="499"/>
        <v/>
      </c>
      <c r="AF1060" s="40"/>
      <c r="AG1060" s="39">
        <f t="shared" ca="1" si="509"/>
        <v>0</v>
      </c>
      <c r="AH1060" s="339"/>
      <c r="AI1060" s="37" t="str">
        <f t="shared" ca="1" si="500"/>
        <v/>
      </c>
      <c r="AJ1060" s="41" t="str">
        <f t="shared" ca="1" si="501"/>
        <v/>
      </c>
      <c r="AK1060" s="39" t="str">
        <f t="shared" si="488"/>
        <v/>
      </c>
      <c r="AL1060" s="39" t="str">
        <f t="shared" ca="1" si="510"/>
        <v/>
      </c>
      <c r="AM1060" s="39" t="str">
        <f t="shared" ca="1" si="502"/>
        <v/>
      </c>
      <c r="AN1060" s="40"/>
      <c r="AO1060" s="39">
        <f t="shared" ca="1" si="511"/>
        <v>0</v>
      </c>
      <c r="AP1060" s="339"/>
      <c r="AW1060" s="329"/>
      <c r="BI1060" s="329"/>
      <c r="BJ1060" s="329"/>
      <c r="BK1060" s="329"/>
      <c r="BL1060" s="329"/>
      <c r="BM1060" s="329"/>
      <c r="BN1060" s="329"/>
      <c r="BO1060" s="329"/>
      <c r="BP1060" s="329"/>
      <c r="BQ1060" s="329"/>
      <c r="BR1060" s="329"/>
      <c r="BS1060" s="329"/>
      <c r="BT1060" s="329"/>
      <c r="BU1060" s="329"/>
      <c r="BV1060" s="329"/>
      <c r="BW1060" s="325"/>
      <c r="BX1060" s="325"/>
      <c r="BY1060" s="325"/>
      <c r="BZ1060" s="325"/>
      <c r="CA1060" s="325"/>
      <c r="CB1060" s="325"/>
      <c r="CC1060" s="325"/>
      <c r="CD1060" s="325"/>
      <c r="CE1060" s="325"/>
      <c r="CF1060" s="325"/>
      <c r="CG1060" s="325"/>
      <c r="CH1060" s="325"/>
      <c r="CI1060" s="325"/>
      <c r="CJ1060" s="325"/>
      <c r="CK1060" s="325"/>
      <c r="CL1060" s="325"/>
      <c r="CM1060" s="325"/>
      <c r="CN1060" s="325"/>
      <c r="CO1060" s="325"/>
      <c r="CP1060" s="325"/>
      <c r="CQ1060" s="325"/>
      <c r="CR1060" s="325"/>
      <c r="CS1060" s="325"/>
      <c r="CT1060" s="325"/>
      <c r="CU1060" s="325"/>
      <c r="CV1060" s="325"/>
      <c r="CW1060" s="325"/>
      <c r="CX1060" s="325"/>
    </row>
    <row r="1061" spans="1:102" s="36" customFormat="1" ht="15" hidden="1" customHeight="1">
      <c r="A1061" s="329"/>
      <c r="B1061" s="37" t="str">
        <f t="shared" ca="1" si="489"/>
        <v/>
      </c>
      <c r="C1061" s="41" t="str">
        <f t="shared" ca="1" si="490"/>
        <v/>
      </c>
      <c r="D1061" s="39" t="str">
        <f t="shared" ca="1" si="491"/>
        <v/>
      </c>
      <c r="E1061" s="39" t="str">
        <f t="shared" ca="1" si="503"/>
        <v/>
      </c>
      <c r="F1061" s="39" t="str">
        <f t="shared" ca="1" si="492"/>
        <v/>
      </c>
      <c r="G1061" s="101"/>
      <c r="H1061" s="39">
        <f t="shared" ca="1" si="483"/>
        <v>0</v>
      </c>
      <c r="J1061" s="332"/>
      <c r="K1061" s="37" t="str">
        <f t="shared" ca="1" si="493"/>
        <v/>
      </c>
      <c r="L1061" s="41" t="str">
        <f t="shared" ca="1" si="494"/>
        <v/>
      </c>
      <c r="M1061" s="39" t="str">
        <f t="shared" si="484"/>
        <v/>
      </c>
      <c r="N1061" s="39" t="str">
        <f t="shared" ca="1" si="504"/>
        <v/>
      </c>
      <c r="O1061" s="39">
        <f ca="1">ROUND(Q1060*$O$5/payments_per_year,2)</f>
        <v>0</v>
      </c>
      <c r="P1061" s="101"/>
      <c r="Q1061" s="39">
        <f t="shared" ca="1" si="505"/>
        <v>0</v>
      </c>
      <c r="R1061" s="332"/>
      <c r="S1061" s="37" t="str">
        <f t="shared" ca="1" si="495"/>
        <v/>
      </c>
      <c r="T1061" s="41" t="str">
        <f t="shared" ca="1" si="496"/>
        <v/>
      </c>
      <c r="U1061" s="39" t="str">
        <f t="shared" si="485"/>
        <v/>
      </c>
      <c r="V1061" s="39" t="str">
        <f t="shared" ca="1" si="506"/>
        <v/>
      </c>
      <c r="W1061" s="39">
        <f t="shared" ca="1" si="486"/>
        <v>0</v>
      </c>
      <c r="X1061" s="40"/>
      <c r="Y1061" s="39">
        <f t="shared" ca="1" si="507"/>
        <v>0</v>
      </c>
      <c r="Z1061" s="327"/>
      <c r="AA1061" s="37" t="str">
        <f t="shared" ca="1" si="497"/>
        <v/>
      </c>
      <c r="AB1061" s="41" t="str">
        <f t="shared" ca="1" si="498"/>
        <v/>
      </c>
      <c r="AC1061" s="39" t="str">
        <f t="shared" si="487"/>
        <v/>
      </c>
      <c r="AD1061" s="39" t="str">
        <f t="shared" ca="1" si="508"/>
        <v/>
      </c>
      <c r="AE1061" s="39" t="str">
        <f t="shared" ca="1" si="499"/>
        <v/>
      </c>
      <c r="AF1061" s="40"/>
      <c r="AG1061" s="39">
        <f t="shared" ca="1" si="509"/>
        <v>0</v>
      </c>
      <c r="AH1061" s="339"/>
      <c r="AI1061" s="37" t="str">
        <f t="shared" ca="1" si="500"/>
        <v/>
      </c>
      <c r="AJ1061" s="41" t="str">
        <f t="shared" ca="1" si="501"/>
        <v/>
      </c>
      <c r="AK1061" s="39" t="str">
        <f t="shared" si="488"/>
        <v/>
      </c>
      <c r="AL1061" s="39" t="str">
        <f t="shared" ca="1" si="510"/>
        <v/>
      </c>
      <c r="AM1061" s="39" t="str">
        <f t="shared" ca="1" si="502"/>
        <v/>
      </c>
      <c r="AN1061" s="40"/>
      <c r="AO1061" s="39">
        <f t="shared" ca="1" si="511"/>
        <v>0</v>
      </c>
      <c r="AP1061" s="339"/>
      <c r="AW1061" s="329"/>
      <c r="BI1061" s="329"/>
      <c r="BJ1061" s="329"/>
      <c r="BK1061" s="329"/>
      <c r="BL1061" s="329"/>
      <c r="BM1061" s="329"/>
      <c r="BN1061" s="329"/>
      <c r="BO1061" s="329"/>
      <c r="BP1061" s="329"/>
      <c r="BQ1061" s="329"/>
      <c r="BR1061" s="329"/>
      <c r="BS1061" s="329"/>
      <c r="BT1061" s="329"/>
      <c r="BU1061" s="329"/>
      <c r="BV1061" s="329"/>
      <c r="BW1061" s="325"/>
      <c r="BX1061" s="325"/>
      <c r="BY1061" s="325"/>
      <c r="BZ1061" s="325"/>
      <c r="CA1061" s="325"/>
      <c r="CB1061" s="325"/>
      <c r="CC1061" s="325"/>
      <c r="CD1061" s="325"/>
      <c r="CE1061" s="325"/>
      <c r="CF1061" s="325"/>
      <c r="CG1061" s="325"/>
      <c r="CH1061" s="325"/>
      <c r="CI1061" s="325"/>
      <c r="CJ1061" s="325"/>
      <c r="CK1061" s="325"/>
      <c r="CL1061" s="325"/>
      <c r="CM1061" s="325"/>
      <c r="CN1061" s="325"/>
      <c r="CO1061" s="325"/>
      <c r="CP1061" s="325"/>
      <c r="CQ1061" s="325"/>
      <c r="CR1061" s="325"/>
      <c r="CS1061" s="325"/>
      <c r="CT1061" s="325"/>
      <c r="CU1061" s="325"/>
      <c r="CV1061" s="325"/>
      <c r="CW1061" s="325"/>
      <c r="CX1061" s="325"/>
    </row>
    <row r="1062" spans="1:102" s="36" customFormat="1" ht="15" hidden="1" customHeight="1">
      <c r="A1062" s="329"/>
      <c r="B1062" s="37" t="str">
        <f t="shared" ca="1" si="489"/>
        <v/>
      </c>
      <c r="C1062" s="41" t="str">
        <f t="shared" ca="1" si="490"/>
        <v/>
      </c>
      <c r="D1062" s="39" t="str">
        <f t="shared" ca="1" si="491"/>
        <v/>
      </c>
      <c r="E1062" s="39" t="str">
        <f t="shared" ca="1" si="503"/>
        <v/>
      </c>
      <c r="F1062" s="39" t="str">
        <f t="shared" ca="1" si="492"/>
        <v/>
      </c>
      <c r="G1062" s="101"/>
      <c r="H1062" s="39">
        <f t="shared" ca="1" si="483"/>
        <v>0</v>
      </c>
      <c r="J1062" s="332"/>
      <c r="K1062" s="37" t="str">
        <f t="shared" ca="1" si="493"/>
        <v/>
      </c>
      <c r="L1062" s="41" t="str">
        <f t="shared" ca="1" si="494"/>
        <v/>
      </c>
      <c r="M1062" s="39" t="str">
        <f t="shared" si="484"/>
        <v/>
      </c>
      <c r="N1062" s="39" t="str">
        <f t="shared" ca="1" si="504"/>
        <v/>
      </c>
      <c r="O1062" s="39" t="str">
        <f ca="1">IF(L1062="","",ROUND(Q1061*$O$5/payments_per_year,2))</f>
        <v/>
      </c>
      <c r="P1062" s="101"/>
      <c r="Q1062" s="39">
        <f t="shared" ca="1" si="505"/>
        <v>0</v>
      </c>
      <c r="R1062" s="332"/>
      <c r="S1062" s="37" t="str">
        <f t="shared" ca="1" si="495"/>
        <v/>
      </c>
      <c r="T1062" s="41" t="str">
        <f t="shared" ca="1" si="496"/>
        <v/>
      </c>
      <c r="U1062" s="39" t="str">
        <f t="shared" si="485"/>
        <v/>
      </c>
      <c r="V1062" s="39" t="str">
        <f t="shared" ca="1" si="506"/>
        <v/>
      </c>
      <c r="W1062" s="39">
        <f t="shared" ca="1" si="486"/>
        <v>0</v>
      </c>
      <c r="X1062" s="40"/>
      <c r="Y1062" s="39">
        <f t="shared" ca="1" si="507"/>
        <v>0</v>
      </c>
      <c r="Z1062" s="327"/>
      <c r="AA1062" s="37" t="str">
        <f t="shared" ca="1" si="497"/>
        <v/>
      </c>
      <c r="AB1062" s="41" t="str">
        <f t="shared" ca="1" si="498"/>
        <v/>
      </c>
      <c r="AC1062" s="39" t="str">
        <f t="shared" si="487"/>
        <v/>
      </c>
      <c r="AD1062" s="39" t="str">
        <f t="shared" ca="1" si="508"/>
        <v/>
      </c>
      <c r="AE1062" s="39" t="str">
        <f t="shared" ca="1" si="499"/>
        <v/>
      </c>
      <c r="AF1062" s="40"/>
      <c r="AG1062" s="39">
        <f t="shared" ca="1" si="509"/>
        <v>0</v>
      </c>
      <c r="AH1062" s="339"/>
      <c r="AI1062" s="37" t="str">
        <f t="shared" ca="1" si="500"/>
        <v/>
      </c>
      <c r="AJ1062" s="41" t="str">
        <f t="shared" ca="1" si="501"/>
        <v/>
      </c>
      <c r="AK1062" s="39" t="str">
        <f t="shared" si="488"/>
        <v/>
      </c>
      <c r="AL1062" s="39" t="str">
        <f t="shared" ca="1" si="510"/>
        <v/>
      </c>
      <c r="AM1062" s="39" t="str">
        <f t="shared" ca="1" si="502"/>
        <v/>
      </c>
      <c r="AN1062" s="40"/>
      <c r="AO1062" s="39">
        <f t="shared" ca="1" si="511"/>
        <v>0</v>
      </c>
      <c r="AP1062" s="339"/>
      <c r="AW1062" s="329"/>
      <c r="BI1062" s="329"/>
      <c r="BJ1062" s="329"/>
      <c r="BK1062" s="329"/>
      <c r="BL1062" s="329"/>
      <c r="BM1062" s="329"/>
      <c r="BN1062" s="329"/>
      <c r="BO1062" s="329"/>
      <c r="BP1062" s="329"/>
      <c r="BQ1062" s="329"/>
      <c r="BR1062" s="329"/>
      <c r="BS1062" s="329"/>
      <c r="BT1062" s="329"/>
      <c r="BU1062" s="329"/>
      <c r="BV1062" s="329"/>
      <c r="BW1062" s="325"/>
      <c r="BX1062" s="325"/>
      <c r="BY1062" s="325"/>
      <c r="BZ1062" s="325"/>
      <c r="CA1062" s="325"/>
      <c r="CB1062" s="325"/>
      <c r="CC1062" s="325"/>
      <c r="CD1062" s="325"/>
      <c r="CE1062" s="325"/>
      <c r="CF1062" s="325"/>
      <c r="CG1062" s="325"/>
      <c r="CH1062" s="325"/>
      <c r="CI1062" s="325"/>
      <c r="CJ1062" s="325"/>
      <c r="CK1062" s="325"/>
      <c r="CL1062" s="325"/>
      <c r="CM1062" s="325"/>
      <c r="CN1062" s="325"/>
      <c r="CO1062" s="325"/>
      <c r="CP1062" s="325"/>
      <c r="CQ1062" s="325"/>
      <c r="CR1062" s="325"/>
      <c r="CS1062" s="325"/>
      <c r="CT1062" s="325"/>
      <c r="CU1062" s="325"/>
      <c r="CV1062" s="325"/>
      <c r="CW1062" s="325"/>
      <c r="CX1062" s="325"/>
    </row>
    <row r="1063" spans="1:102" s="36" customFormat="1" ht="15" hidden="1" customHeight="1">
      <c r="A1063" s="329"/>
      <c r="B1063" s="37" t="str">
        <f t="shared" ca="1" si="489"/>
        <v/>
      </c>
      <c r="C1063" s="41" t="str">
        <f t="shared" ca="1" si="490"/>
        <v/>
      </c>
      <c r="D1063" s="39" t="str">
        <f t="shared" ca="1" si="491"/>
        <v/>
      </c>
      <c r="E1063" s="39" t="str">
        <f t="shared" ca="1" si="503"/>
        <v/>
      </c>
      <c r="F1063" s="39" t="str">
        <f t="shared" ca="1" si="492"/>
        <v/>
      </c>
      <c r="G1063" s="101"/>
      <c r="H1063" s="39">
        <f t="shared" ca="1" si="483"/>
        <v>0</v>
      </c>
      <c r="J1063" s="332"/>
      <c r="K1063" s="37" t="str">
        <f t="shared" ca="1" si="493"/>
        <v/>
      </c>
      <c r="L1063" s="41" t="str">
        <f t="shared" ca="1" si="494"/>
        <v/>
      </c>
      <c r="M1063" s="39" t="str">
        <f t="shared" si="484"/>
        <v/>
      </c>
      <c r="N1063" s="39" t="str">
        <f t="shared" ca="1" si="504"/>
        <v/>
      </c>
      <c r="O1063" s="39">
        <f ca="1">ROUND(Q1062*$O$5/payments_per_year,2)</f>
        <v>0</v>
      </c>
      <c r="P1063" s="101"/>
      <c r="Q1063" s="39">
        <f t="shared" ca="1" si="505"/>
        <v>0</v>
      </c>
      <c r="R1063" s="332"/>
      <c r="S1063" s="37" t="str">
        <f t="shared" ca="1" si="495"/>
        <v/>
      </c>
      <c r="T1063" s="41" t="str">
        <f t="shared" ca="1" si="496"/>
        <v/>
      </c>
      <c r="U1063" s="39" t="str">
        <f t="shared" si="485"/>
        <v/>
      </c>
      <c r="V1063" s="39" t="str">
        <f t="shared" ca="1" si="506"/>
        <v/>
      </c>
      <c r="W1063" s="39">
        <f t="shared" ca="1" si="486"/>
        <v>0</v>
      </c>
      <c r="X1063" s="40"/>
      <c r="Y1063" s="39">
        <f t="shared" ca="1" si="507"/>
        <v>0</v>
      </c>
      <c r="Z1063" s="327"/>
      <c r="AA1063" s="37" t="str">
        <f t="shared" ca="1" si="497"/>
        <v/>
      </c>
      <c r="AB1063" s="41" t="str">
        <f t="shared" ca="1" si="498"/>
        <v/>
      </c>
      <c r="AC1063" s="39" t="str">
        <f t="shared" si="487"/>
        <v/>
      </c>
      <c r="AD1063" s="39" t="str">
        <f t="shared" ca="1" si="508"/>
        <v/>
      </c>
      <c r="AE1063" s="39" t="str">
        <f t="shared" ca="1" si="499"/>
        <v/>
      </c>
      <c r="AF1063" s="40"/>
      <c r="AG1063" s="39">
        <f t="shared" ca="1" si="509"/>
        <v>0</v>
      </c>
      <c r="AH1063" s="339"/>
      <c r="AI1063" s="37" t="str">
        <f t="shared" ca="1" si="500"/>
        <v/>
      </c>
      <c r="AJ1063" s="41" t="str">
        <f t="shared" ca="1" si="501"/>
        <v/>
      </c>
      <c r="AK1063" s="39" t="str">
        <f t="shared" si="488"/>
        <v/>
      </c>
      <c r="AL1063" s="39" t="str">
        <f t="shared" ca="1" si="510"/>
        <v/>
      </c>
      <c r="AM1063" s="39" t="str">
        <f t="shared" ca="1" si="502"/>
        <v/>
      </c>
      <c r="AN1063" s="40"/>
      <c r="AO1063" s="39">
        <f t="shared" ca="1" si="511"/>
        <v>0</v>
      </c>
      <c r="AP1063" s="339"/>
      <c r="AW1063" s="329"/>
      <c r="BI1063" s="329"/>
      <c r="BJ1063" s="329"/>
      <c r="BK1063" s="329"/>
      <c r="BL1063" s="329"/>
      <c r="BM1063" s="329"/>
      <c r="BN1063" s="329"/>
      <c r="BO1063" s="329"/>
      <c r="BP1063" s="329"/>
      <c r="BQ1063" s="329"/>
      <c r="BR1063" s="329"/>
      <c r="BS1063" s="329"/>
      <c r="BT1063" s="329"/>
      <c r="BU1063" s="329"/>
      <c r="BV1063" s="329"/>
      <c r="BW1063" s="325"/>
      <c r="BX1063" s="325"/>
      <c r="BY1063" s="325"/>
      <c r="BZ1063" s="325"/>
      <c r="CA1063" s="325"/>
      <c r="CB1063" s="325"/>
      <c r="CC1063" s="325"/>
      <c r="CD1063" s="325"/>
      <c r="CE1063" s="325"/>
      <c r="CF1063" s="325"/>
      <c r="CG1063" s="325"/>
      <c r="CH1063" s="325"/>
      <c r="CI1063" s="325"/>
      <c r="CJ1063" s="325"/>
      <c r="CK1063" s="325"/>
      <c r="CL1063" s="325"/>
      <c r="CM1063" s="325"/>
      <c r="CN1063" s="325"/>
      <c r="CO1063" s="325"/>
      <c r="CP1063" s="325"/>
      <c r="CQ1063" s="325"/>
      <c r="CR1063" s="325"/>
      <c r="CS1063" s="325"/>
      <c r="CT1063" s="325"/>
      <c r="CU1063" s="325"/>
      <c r="CV1063" s="325"/>
      <c r="CW1063" s="325"/>
      <c r="CX1063" s="325"/>
    </row>
    <row r="1064" spans="1:102" s="36" customFormat="1" ht="15" hidden="1" customHeight="1">
      <c r="A1064" s="329"/>
      <c r="B1064" s="37" t="str">
        <f t="shared" ca="1" si="489"/>
        <v/>
      </c>
      <c r="C1064" s="41" t="str">
        <f t="shared" ca="1" si="490"/>
        <v/>
      </c>
      <c r="D1064" s="39" t="str">
        <f t="shared" ca="1" si="491"/>
        <v/>
      </c>
      <c r="E1064" s="39" t="str">
        <f t="shared" ca="1" si="503"/>
        <v/>
      </c>
      <c r="F1064" s="39" t="str">
        <f t="shared" ca="1" si="492"/>
        <v/>
      </c>
      <c r="G1064" s="101"/>
      <c r="H1064" s="39">
        <f t="shared" ca="1" si="483"/>
        <v>0</v>
      </c>
      <c r="J1064" s="332"/>
      <c r="K1064" s="37" t="str">
        <f t="shared" ca="1" si="493"/>
        <v/>
      </c>
      <c r="L1064" s="41" t="str">
        <f t="shared" ca="1" si="494"/>
        <v/>
      </c>
      <c r="M1064" s="39" t="str">
        <f t="shared" si="484"/>
        <v/>
      </c>
      <c r="N1064" s="39" t="str">
        <f t="shared" ca="1" si="504"/>
        <v/>
      </c>
      <c r="O1064" s="39" t="str">
        <f ca="1">IF(L1064="","",ROUND(Q1063*$O$5/payments_per_year,2))</f>
        <v/>
      </c>
      <c r="P1064" s="101"/>
      <c r="Q1064" s="39">
        <f t="shared" ca="1" si="505"/>
        <v>0</v>
      </c>
      <c r="R1064" s="332"/>
      <c r="S1064" s="37" t="str">
        <f t="shared" ca="1" si="495"/>
        <v/>
      </c>
      <c r="T1064" s="41" t="str">
        <f t="shared" ca="1" si="496"/>
        <v/>
      </c>
      <c r="U1064" s="39" t="str">
        <f t="shared" si="485"/>
        <v/>
      </c>
      <c r="V1064" s="39" t="str">
        <f t="shared" ca="1" si="506"/>
        <v/>
      </c>
      <c r="W1064" s="39">
        <f t="shared" ca="1" si="486"/>
        <v>0</v>
      </c>
      <c r="X1064" s="40"/>
      <c r="Y1064" s="39">
        <f t="shared" ca="1" si="507"/>
        <v>0</v>
      </c>
      <c r="Z1064" s="327"/>
      <c r="AA1064" s="37" t="str">
        <f t="shared" ca="1" si="497"/>
        <v/>
      </c>
      <c r="AB1064" s="41" t="str">
        <f t="shared" ca="1" si="498"/>
        <v/>
      </c>
      <c r="AC1064" s="39" t="str">
        <f t="shared" si="487"/>
        <v/>
      </c>
      <c r="AD1064" s="39" t="str">
        <f t="shared" ca="1" si="508"/>
        <v/>
      </c>
      <c r="AE1064" s="39" t="str">
        <f t="shared" ca="1" si="499"/>
        <v/>
      </c>
      <c r="AF1064" s="40"/>
      <c r="AG1064" s="39">
        <f t="shared" ca="1" si="509"/>
        <v>0</v>
      </c>
      <c r="AH1064" s="339"/>
      <c r="AI1064" s="37" t="str">
        <f t="shared" ca="1" si="500"/>
        <v/>
      </c>
      <c r="AJ1064" s="41" t="str">
        <f t="shared" ca="1" si="501"/>
        <v/>
      </c>
      <c r="AK1064" s="39" t="str">
        <f t="shared" si="488"/>
        <v/>
      </c>
      <c r="AL1064" s="39" t="str">
        <f t="shared" ca="1" si="510"/>
        <v/>
      </c>
      <c r="AM1064" s="39" t="str">
        <f t="shared" ca="1" si="502"/>
        <v/>
      </c>
      <c r="AN1064" s="40"/>
      <c r="AO1064" s="39">
        <f t="shared" ca="1" si="511"/>
        <v>0</v>
      </c>
      <c r="AP1064" s="339"/>
      <c r="AW1064" s="329"/>
      <c r="BI1064" s="329"/>
      <c r="BJ1064" s="329"/>
      <c r="BK1064" s="329"/>
      <c r="BL1064" s="329"/>
      <c r="BM1064" s="329"/>
      <c r="BN1064" s="329"/>
      <c r="BO1064" s="329"/>
      <c r="BP1064" s="329"/>
      <c r="BQ1064" s="329"/>
      <c r="BR1064" s="329"/>
      <c r="BS1064" s="329"/>
      <c r="BT1064" s="329"/>
      <c r="BU1064" s="329"/>
      <c r="BV1064" s="329"/>
      <c r="BW1064" s="325"/>
      <c r="BX1064" s="325"/>
      <c r="BY1064" s="325"/>
      <c r="BZ1064" s="325"/>
      <c r="CA1064" s="325"/>
      <c r="CB1064" s="325"/>
      <c r="CC1064" s="325"/>
      <c r="CD1064" s="325"/>
      <c r="CE1064" s="325"/>
      <c r="CF1064" s="325"/>
      <c r="CG1064" s="325"/>
      <c r="CH1064" s="325"/>
      <c r="CI1064" s="325"/>
      <c r="CJ1064" s="325"/>
      <c r="CK1064" s="325"/>
      <c r="CL1064" s="325"/>
      <c r="CM1064" s="325"/>
      <c r="CN1064" s="325"/>
      <c r="CO1064" s="325"/>
      <c r="CP1064" s="325"/>
      <c r="CQ1064" s="325"/>
      <c r="CR1064" s="325"/>
      <c r="CS1064" s="325"/>
      <c r="CT1064" s="325"/>
      <c r="CU1064" s="325"/>
      <c r="CV1064" s="325"/>
      <c r="CW1064" s="325"/>
      <c r="CX1064" s="325"/>
    </row>
    <row r="1065" spans="1:102" s="36" customFormat="1" ht="15" hidden="1" customHeight="1">
      <c r="A1065" s="329"/>
      <c r="B1065" s="37" t="str">
        <f t="shared" ca="1" si="489"/>
        <v/>
      </c>
      <c r="C1065" s="41" t="str">
        <f t="shared" ca="1" si="490"/>
        <v/>
      </c>
      <c r="D1065" s="39" t="str">
        <f t="shared" ca="1" si="491"/>
        <v/>
      </c>
      <c r="E1065" s="39" t="str">
        <f t="shared" ca="1" si="503"/>
        <v/>
      </c>
      <c r="F1065" s="39" t="str">
        <f t="shared" ca="1" si="492"/>
        <v/>
      </c>
      <c r="G1065" s="101"/>
      <c r="H1065" s="39">
        <f t="shared" ca="1" si="483"/>
        <v>0</v>
      </c>
      <c r="J1065" s="332"/>
      <c r="K1065" s="37" t="str">
        <f t="shared" ca="1" si="493"/>
        <v/>
      </c>
      <c r="L1065" s="41" t="str">
        <f t="shared" ca="1" si="494"/>
        <v/>
      </c>
      <c r="M1065" s="39" t="str">
        <f t="shared" si="484"/>
        <v/>
      </c>
      <c r="N1065" s="39" t="str">
        <f t="shared" ca="1" si="504"/>
        <v/>
      </c>
      <c r="O1065" s="39">
        <f ca="1">ROUND(Q1064*$O$5/payments_per_year,2)</f>
        <v>0</v>
      </c>
      <c r="P1065" s="101"/>
      <c r="Q1065" s="39">
        <f t="shared" ca="1" si="505"/>
        <v>0</v>
      </c>
      <c r="R1065" s="332"/>
      <c r="S1065" s="37" t="str">
        <f t="shared" ca="1" si="495"/>
        <v/>
      </c>
      <c r="T1065" s="41" t="str">
        <f t="shared" ca="1" si="496"/>
        <v/>
      </c>
      <c r="U1065" s="39" t="str">
        <f t="shared" si="485"/>
        <v/>
      </c>
      <c r="V1065" s="39" t="str">
        <f t="shared" ca="1" si="506"/>
        <v/>
      </c>
      <c r="W1065" s="39">
        <f t="shared" ca="1" si="486"/>
        <v>0</v>
      </c>
      <c r="X1065" s="40"/>
      <c r="Y1065" s="39">
        <f t="shared" ca="1" si="507"/>
        <v>0</v>
      </c>
      <c r="Z1065" s="327"/>
      <c r="AA1065" s="37" t="str">
        <f t="shared" ca="1" si="497"/>
        <v/>
      </c>
      <c r="AB1065" s="41" t="str">
        <f t="shared" ca="1" si="498"/>
        <v/>
      </c>
      <c r="AC1065" s="39" t="str">
        <f t="shared" si="487"/>
        <v/>
      </c>
      <c r="AD1065" s="39" t="str">
        <f t="shared" ca="1" si="508"/>
        <v/>
      </c>
      <c r="AE1065" s="39" t="str">
        <f t="shared" ca="1" si="499"/>
        <v/>
      </c>
      <c r="AF1065" s="40"/>
      <c r="AG1065" s="39">
        <f t="shared" ca="1" si="509"/>
        <v>0</v>
      </c>
      <c r="AH1065" s="339"/>
      <c r="AI1065" s="37" t="str">
        <f t="shared" ca="1" si="500"/>
        <v/>
      </c>
      <c r="AJ1065" s="41" t="str">
        <f t="shared" ca="1" si="501"/>
        <v/>
      </c>
      <c r="AK1065" s="39" t="str">
        <f t="shared" si="488"/>
        <v/>
      </c>
      <c r="AL1065" s="39" t="str">
        <f t="shared" ca="1" si="510"/>
        <v/>
      </c>
      <c r="AM1065" s="39" t="str">
        <f t="shared" ca="1" si="502"/>
        <v/>
      </c>
      <c r="AN1065" s="40"/>
      <c r="AO1065" s="39">
        <f t="shared" ca="1" si="511"/>
        <v>0</v>
      </c>
      <c r="AP1065" s="339"/>
      <c r="AW1065" s="329"/>
      <c r="BI1065" s="329"/>
      <c r="BJ1065" s="329"/>
      <c r="BK1065" s="329"/>
      <c r="BL1065" s="329"/>
      <c r="BM1065" s="329"/>
      <c r="BN1065" s="329"/>
      <c r="BO1065" s="329"/>
      <c r="BP1065" s="329"/>
      <c r="BQ1065" s="329"/>
      <c r="BR1065" s="329"/>
      <c r="BS1065" s="329"/>
      <c r="BT1065" s="329"/>
      <c r="BU1065" s="329"/>
      <c r="BV1065" s="329"/>
      <c r="BW1065" s="325"/>
      <c r="BX1065" s="325"/>
      <c r="BY1065" s="325"/>
      <c r="BZ1065" s="325"/>
      <c r="CA1065" s="325"/>
      <c r="CB1065" s="325"/>
      <c r="CC1065" s="325"/>
      <c r="CD1065" s="325"/>
      <c r="CE1065" s="325"/>
      <c r="CF1065" s="325"/>
      <c r="CG1065" s="325"/>
      <c r="CH1065" s="325"/>
      <c r="CI1065" s="325"/>
      <c r="CJ1065" s="325"/>
      <c r="CK1065" s="325"/>
      <c r="CL1065" s="325"/>
      <c r="CM1065" s="325"/>
      <c r="CN1065" s="325"/>
      <c r="CO1065" s="325"/>
      <c r="CP1065" s="325"/>
      <c r="CQ1065" s="325"/>
      <c r="CR1065" s="325"/>
      <c r="CS1065" s="325"/>
      <c r="CT1065" s="325"/>
      <c r="CU1065" s="325"/>
      <c r="CV1065" s="325"/>
      <c r="CW1065" s="325"/>
      <c r="CX1065" s="325"/>
    </row>
    <row r="1066" spans="1:102" s="36" customFormat="1" ht="15" hidden="1" customHeight="1">
      <c r="A1066" s="329"/>
      <c r="B1066" s="37" t="str">
        <f t="shared" ca="1" si="489"/>
        <v/>
      </c>
      <c r="C1066" s="41" t="str">
        <f t="shared" ca="1" si="490"/>
        <v/>
      </c>
      <c r="D1066" s="39" t="str">
        <f t="shared" ca="1" si="491"/>
        <v/>
      </c>
      <c r="E1066" s="39" t="str">
        <f t="shared" ca="1" si="503"/>
        <v/>
      </c>
      <c r="F1066" s="39" t="str">
        <f t="shared" ca="1" si="492"/>
        <v/>
      </c>
      <c r="G1066" s="101"/>
      <c r="H1066" s="39">
        <f t="shared" ca="1" si="483"/>
        <v>0</v>
      </c>
      <c r="J1066" s="332"/>
      <c r="K1066" s="37" t="str">
        <f t="shared" ca="1" si="493"/>
        <v/>
      </c>
      <c r="L1066" s="41" t="str">
        <f t="shared" ca="1" si="494"/>
        <v/>
      </c>
      <c r="M1066" s="39" t="str">
        <f t="shared" si="484"/>
        <v/>
      </c>
      <c r="N1066" s="39" t="str">
        <f t="shared" ca="1" si="504"/>
        <v/>
      </c>
      <c r="O1066" s="39" t="str">
        <f ca="1">IF(L1066="","",ROUND(Q1065*$O$5/payments_per_year,2))</f>
        <v/>
      </c>
      <c r="P1066" s="101"/>
      <c r="Q1066" s="39">
        <f t="shared" ca="1" si="505"/>
        <v>0</v>
      </c>
      <c r="R1066" s="332"/>
      <c r="S1066" s="37" t="str">
        <f t="shared" ca="1" si="495"/>
        <v/>
      </c>
      <c r="T1066" s="41" t="str">
        <f t="shared" ca="1" si="496"/>
        <v/>
      </c>
      <c r="U1066" s="39" t="str">
        <f t="shared" si="485"/>
        <v/>
      </c>
      <c r="V1066" s="39" t="str">
        <f t="shared" ca="1" si="506"/>
        <v/>
      </c>
      <c r="W1066" s="39">
        <f t="shared" ca="1" si="486"/>
        <v>0</v>
      </c>
      <c r="X1066" s="40"/>
      <c r="Y1066" s="39">
        <f t="shared" ca="1" si="507"/>
        <v>0</v>
      </c>
      <c r="Z1066" s="327"/>
      <c r="AA1066" s="37" t="str">
        <f t="shared" ca="1" si="497"/>
        <v/>
      </c>
      <c r="AB1066" s="41" t="str">
        <f t="shared" ca="1" si="498"/>
        <v/>
      </c>
      <c r="AC1066" s="39" t="str">
        <f t="shared" si="487"/>
        <v/>
      </c>
      <c r="AD1066" s="39" t="str">
        <f t="shared" ca="1" si="508"/>
        <v/>
      </c>
      <c r="AE1066" s="39" t="str">
        <f t="shared" ca="1" si="499"/>
        <v/>
      </c>
      <c r="AF1066" s="40"/>
      <c r="AG1066" s="39">
        <f t="shared" ca="1" si="509"/>
        <v>0</v>
      </c>
      <c r="AH1066" s="339"/>
      <c r="AI1066" s="37" t="str">
        <f t="shared" ca="1" si="500"/>
        <v/>
      </c>
      <c r="AJ1066" s="41" t="str">
        <f t="shared" ca="1" si="501"/>
        <v/>
      </c>
      <c r="AK1066" s="39" t="str">
        <f t="shared" si="488"/>
        <v/>
      </c>
      <c r="AL1066" s="39" t="str">
        <f t="shared" ca="1" si="510"/>
        <v/>
      </c>
      <c r="AM1066" s="39" t="str">
        <f t="shared" ca="1" si="502"/>
        <v/>
      </c>
      <c r="AN1066" s="40"/>
      <c r="AO1066" s="39">
        <f t="shared" ca="1" si="511"/>
        <v>0</v>
      </c>
      <c r="AP1066" s="339"/>
      <c r="AW1066" s="329"/>
      <c r="BI1066" s="329"/>
      <c r="BJ1066" s="329"/>
      <c r="BK1066" s="329"/>
      <c r="BL1066" s="329"/>
      <c r="BM1066" s="329"/>
      <c r="BN1066" s="329"/>
      <c r="BO1066" s="329"/>
      <c r="BP1066" s="329"/>
      <c r="BQ1066" s="329"/>
      <c r="BR1066" s="329"/>
      <c r="BS1066" s="329"/>
      <c r="BT1066" s="329"/>
      <c r="BU1066" s="329"/>
      <c r="BV1066" s="329"/>
      <c r="BW1066" s="325"/>
      <c r="BX1066" s="325"/>
      <c r="BY1066" s="325"/>
      <c r="BZ1066" s="325"/>
      <c r="CA1066" s="325"/>
      <c r="CB1066" s="325"/>
      <c r="CC1066" s="325"/>
      <c r="CD1066" s="325"/>
      <c r="CE1066" s="325"/>
      <c r="CF1066" s="325"/>
      <c r="CG1066" s="325"/>
      <c r="CH1066" s="325"/>
      <c r="CI1066" s="325"/>
      <c r="CJ1066" s="325"/>
      <c r="CK1066" s="325"/>
      <c r="CL1066" s="325"/>
      <c r="CM1066" s="325"/>
      <c r="CN1066" s="325"/>
      <c r="CO1066" s="325"/>
      <c r="CP1066" s="325"/>
      <c r="CQ1066" s="325"/>
      <c r="CR1066" s="325"/>
      <c r="CS1066" s="325"/>
      <c r="CT1066" s="325"/>
      <c r="CU1066" s="325"/>
      <c r="CV1066" s="325"/>
      <c r="CW1066" s="325"/>
      <c r="CX1066" s="325"/>
    </row>
    <row r="1067" spans="1:102" s="36" customFormat="1" ht="15" hidden="1" customHeight="1">
      <c r="A1067" s="329"/>
      <c r="B1067" s="37" t="str">
        <f t="shared" ca="1" si="489"/>
        <v/>
      </c>
      <c r="C1067" s="41" t="str">
        <f t="shared" ca="1" si="490"/>
        <v/>
      </c>
      <c r="D1067" s="39" t="str">
        <f t="shared" ca="1" si="491"/>
        <v/>
      </c>
      <c r="E1067" s="39" t="str">
        <f t="shared" ca="1" si="503"/>
        <v/>
      </c>
      <c r="F1067" s="39" t="str">
        <f t="shared" ca="1" si="492"/>
        <v/>
      </c>
      <c r="G1067" s="101"/>
      <c r="H1067" s="39">
        <f t="shared" ca="1" si="483"/>
        <v>0</v>
      </c>
      <c r="J1067" s="332"/>
      <c r="K1067" s="37" t="str">
        <f t="shared" ca="1" si="493"/>
        <v/>
      </c>
      <c r="L1067" s="41" t="str">
        <f t="shared" ca="1" si="494"/>
        <v/>
      </c>
      <c r="M1067" s="39" t="str">
        <f t="shared" si="484"/>
        <v/>
      </c>
      <c r="N1067" s="39" t="str">
        <f t="shared" ca="1" si="504"/>
        <v/>
      </c>
      <c r="O1067" s="39">
        <f ca="1">ROUND(Q1066*$O$5/payments_per_year,2)</f>
        <v>0</v>
      </c>
      <c r="P1067" s="101"/>
      <c r="Q1067" s="39">
        <f t="shared" ca="1" si="505"/>
        <v>0</v>
      </c>
      <c r="R1067" s="332"/>
      <c r="S1067" s="37" t="str">
        <f t="shared" ca="1" si="495"/>
        <v/>
      </c>
      <c r="T1067" s="41" t="str">
        <f t="shared" ca="1" si="496"/>
        <v/>
      </c>
      <c r="U1067" s="39" t="str">
        <f t="shared" si="485"/>
        <v/>
      </c>
      <c r="V1067" s="39" t="str">
        <f t="shared" ca="1" si="506"/>
        <v/>
      </c>
      <c r="W1067" s="39">
        <f t="shared" ca="1" si="486"/>
        <v>0</v>
      </c>
      <c r="X1067" s="40"/>
      <c r="Y1067" s="39">
        <f t="shared" ca="1" si="507"/>
        <v>0</v>
      </c>
      <c r="Z1067" s="327"/>
      <c r="AA1067" s="37" t="str">
        <f t="shared" ca="1" si="497"/>
        <v/>
      </c>
      <c r="AB1067" s="41" t="str">
        <f t="shared" ca="1" si="498"/>
        <v/>
      </c>
      <c r="AC1067" s="39" t="str">
        <f t="shared" si="487"/>
        <v/>
      </c>
      <c r="AD1067" s="39" t="str">
        <f t="shared" ca="1" si="508"/>
        <v/>
      </c>
      <c r="AE1067" s="39" t="str">
        <f t="shared" ca="1" si="499"/>
        <v/>
      </c>
      <c r="AF1067" s="40"/>
      <c r="AG1067" s="39">
        <f t="shared" ca="1" si="509"/>
        <v>0</v>
      </c>
      <c r="AH1067" s="339"/>
      <c r="AI1067" s="37" t="str">
        <f t="shared" ca="1" si="500"/>
        <v/>
      </c>
      <c r="AJ1067" s="41" t="str">
        <f t="shared" ca="1" si="501"/>
        <v/>
      </c>
      <c r="AK1067" s="39" t="str">
        <f t="shared" si="488"/>
        <v/>
      </c>
      <c r="AL1067" s="39" t="str">
        <f t="shared" ca="1" si="510"/>
        <v/>
      </c>
      <c r="AM1067" s="39" t="str">
        <f t="shared" ca="1" si="502"/>
        <v/>
      </c>
      <c r="AN1067" s="40"/>
      <c r="AO1067" s="39">
        <f t="shared" ca="1" si="511"/>
        <v>0</v>
      </c>
      <c r="AP1067" s="339"/>
      <c r="AW1067" s="329"/>
      <c r="BI1067" s="329"/>
      <c r="BJ1067" s="329"/>
      <c r="BK1067" s="329"/>
      <c r="BL1067" s="329"/>
      <c r="BM1067" s="329"/>
      <c r="BN1067" s="329"/>
      <c r="BO1067" s="329"/>
      <c r="BP1067" s="329"/>
      <c r="BQ1067" s="329"/>
      <c r="BR1067" s="329"/>
      <c r="BS1067" s="329"/>
      <c r="BT1067" s="329"/>
      <c r="BU1067" s="329"/>
      <c r="BV1067" s="329"/>
      <c r="BW1067" s="325"/>
      <c r="BX1067" s="325"/>
      <c r="BY1067" s="325"/>
      <c r="BZ1067" s="325"/>
      <c r="CA1067" s="325"/>
      <c r="CB1067" s="325"/>
      <c r="CC1067" s="325"/>
      <c r="CD1067" s="325"/>
      <c r="CE1067" s="325"/>
      <c r="CF1067" s="325"/>
      <c r="CG1067" s="325"/>
      <c r="CH1067" s="325"/>
      <c r="CI1067" s="325"/>
      <c r="CJ1067" s="325"/>
      <c r="CK1067" s="325"/>
      <c r="CL1067" s="325"/>
      <c r="CM1067" s="325"/>
      <c r="CN1067" s="325"/>
      <c r="CO1067" s="325"/>
      <c r="CP1067" s="325"/>
      <c r="CQ1067" s="325"/>
      <c r="CR1067" s="325"/>
      <c r="CS1067" s="325"/>
      <c r="CT1067" s="325"/>
      <c r="CU1067" s="325"/>
      <c r="CV1067" s="325"/>
      <c r="CW1067" s="325"/>
      <c r="CX1067" s="325"/>
    </row>
    <row r="1068" spans="1:102" s="36" customFormat="1" ht="15" hidden="1" customHeight="1">
      <c r="A1068" s="329"/>
      <c r="B1068" s="37" t="str">
        <f t="shared" ca="1" si="489"/>
        <v/>
      </c>
      <c r="C1068" s="41" t="str">
        <f t="shared" ca="1" si="490"/>
        <v/>
      </c>
      <c r="D1068" s="39" t="str">
        <f t="shared" ca="1" si="491"/>
        <v/>
      </c>
      <c r="E1068" s="39" t="str">
        <f t="shared" ca="1" si="503"/>
        <v/>
      </c>
      <c r="F1068" s="39" t="str">
        <f t="shared" ca="1" si="492"/>
        <v/>
      </c>
      <c r="G1068" s="101"/>
      <c r="H1068" s="39">
        <f t="shared" ca="1" si="483"/>
        <v>0</v>
      </c>
      <c r="J1068" s="332"/>
      <c r="K1068" s="37" t="str">
        <f t="shared" ca="1" si="493"/>
        <v/>
      </c>
      <c r="L1068" s="41" t="str">
        <f t="shared" ca="1" si="494"/>
        <v/>
      </c>
      <c r="M1068" s="39" t="str">
        <f t="shared" si="484"/>
        <v/>
      </c>
      <c r="N1068" s="39" t="str">
        <f t="shared" ca="1" si="504"/>
        <v/>
      </c>
      <c r="O1068" s="39" t="str">
        <f ca="1">IF(L1068="","",ROUND(Q1067*$O$5/payments_per_year,2))</f>
        <v/>
      </c>
      <c r="P1068" s="101"/>
      <c r="Q1068" s="39">
        <f t="shared" ca="1" si="505"/>
        <v>0</v>
      </c>
      <c r="R1068" s="332"/>
      <c r="S1068" s="37" t="str">
        <f t="shared" ca="1" si="495"/>
        <v/>
      </c>
      <c r="T1068" s="41" t="str">
        <f t="shared" ca="1" si="496"/>
        <v/>
      </c>
      <c r="U1068" s="39" t="str">
        <f t="shared" si="485"/>
        <v/>
      </c>
      <c r="V1068" s="39" t="str">
        <f t="shared" ca="1" si="506"/>
        <v/>
      </c>
      <c r="W1068" s="39">
        <f t="shared" ca="1" si="486"/>
        <v>0</v>
      </c>
      <c r="X1068" s="40"/>
      <c r="Y1068" s="39">
        <f t="shared" ca="1" si="507"/>
        <v>0</v>
      </c>
      <c r="Z1068" s="327"/>
      <c r="AA1068" s="37" t="str">
        <f t="shared" ca="1" si="497"/>
        <v/>
      </c>
      <c r="AB1068" s="41" t="str">
        <f t="shared" ca="1" si="498"/>
        <v/>
      </c>
      <c r="AC1068" s="39" t="str">
        <f t="shared" si="487"/>
        <v/>
      </c>
      <c r="AD1068" s="39" t="str">
        <f t="shared" ca="1" si="508"/>
        <v/>
      </c>
      <c r="AE1068" s="39" t="str">
        <f t="shared" ca="1" si="499"/>
        <v/>
      </c>
      <c r="AF1068" s="40"/>
      <c r="AG1068" s="39">
        <f t="shared" ca="1" si="509"/>
        <v>0</v>
      </c>
      <c r="AH1068" s="339"/>
      <c r="AI1068" s="37" t="str">
        <f t="shared" ca="1" si="500"/>
        <v/>
      </c>
      <c r="AJ1068" s="41" t="str">
        <f t="shared" ca="1" si="501"/>
        <v/>
      </c>
      <c r="AK1068" s="39" t="str">
        <f t="shared" si="488"/>
        <v/>
      </c>
      <c r="AL1068" s="39" t="str">
        <f t="shared" ca="1" si="510"/>
        <v/>
      </c>
      <c r="AM1068" s="39" t="str">
        <f t="shared" ca="1" si="502"/>
        <v/>
      </c>
      <c r="AN1068" s="40"/>
      <c r="AO1068" s="39">
        <f t="shared" ca="1" si="511"/>
        <v>0</v>
      </c>
      <c r="AP1068" s="339"/>
      <c r="AW1068" s="329"/>
      <c r="BI1068" s="329"/>
      <c r="BJ1068" s="329"/>
      <c r="BK1068" s="329"/>
      <c r="BL1068" s="329"/>
      <c r="BM1068" s="329"/>
      <c r="BN1068" s="329"/>
      <c r="BO1068" s="329"/>
      <c r="BP1068" s="329"/>
      <c r="BQ1068" s="329"/>
      <c r="BR1068" s="329"/>
      <c r="BS1068" s="329"/>
      <c r="BT1068" s="329"/>
      <c r="BU1068" s="329"/>
      <c r="BV1068" s="329"/>
      <c r="BW1068" s="325"/>
      <c r="BX1068" s="325"/>
      <c r="BY1068" s="325"/>
      <c r="BZ1068" s="325"/>
      <c r="CA1068" s="325"/>
      <c r="CB1068" s="325"/>
      <c r="CC1068" s="325"/>
      <c r="CD1068" s="325"/>
      <c r="CE1068" s="325"/>
      <c r="CF1068" s="325"/>
      <c r="CG1068" s="325"/>
      <c r="CH1068" s="325"/>
      <c r="CI1068" s="325"/>
      <c r="CJ1068" s="325"/>
      <c r="CK1068" s="325"/>
      <c r="CL1068" s="325"/>
      <c r="CM1068" s="325"/>
      <c r="CN1068" s="325"/>
      <c r="CO1068" s="325"/>
      <c r="CP1068" s="325"/>
      <c r="CQ1068" s="325"/>
      <c r="CR1068" s="325"/>
      <c r="CS1068" s="325"/>
      <c r="CT1068" s="325"/>
      <c r="CU1068" s="325"/>
      <c r="CV1068" s="325"/>
      <c r="CW1068" s="325"/>
      <c r="CX1068" s="325"/>
    </row>
    <row r="1069" spans="1:102" s="36" customFormat="1" ht="15" hidden="1" customHeight="1">
      <c r="A1069" s="329"/>
      <c r="B1069" s="37" t="str">
        <f t="shared" ca="1" si="489"/>
        <v/>
      </c>
      <c r="C1069" s="41" t="str">
        <f t="shared" ca="1" si="490"/>
        <v/>
      </c>
      <c r="D1069" s="39" t="str">
        <f t="shared" ca="1" si="491"/>
        <v/>
      </c>
      <c r="E1069" s="39" t="str">
        <f t="shared" ca="1" si="503"/>
        <v/>
      </c>
      <c r="F1069" s="39" t="str">
        <f t="shared" ca="1" si="492"/>
        <v/>
      </c>
      <c r="G1069" s="101"/>
      <c r="H1069" s="39">
        <f t="shared" ca="1" si="483"/>
        <v>0</v>
      </c>
      <c r="J1069" s="332"/>
      <c r="K1069" s="37" t="str">
        <f t="shared" ca="1" si="493"/>
        <v/>
      </c>
      <c r="L1069" s="41" t="str">
        <f t="shared" ca="1" si="494"/>
        <v/>
      </c>
      <c r="M1069" s="39" t="str">
        <f t="shared" si="484"/>
        <v/>
      </c>
      <c r="N1069" s="39" t="str">
        <f t="shared" ca="1" si="504"/>
        <v/>
      </c>
      <c r="O1069" s="39">
        <f ca="1">ROUND(Q1068*$O$5/payments_per_year,2)</f>
        <v>0</v>
      </c>
      <c r="P1069" s="101"/>
      <c r="Q1069" s="39">
        <f t="shared" ca="1" si="505"/>
        <v>0</v>
      </c>
      <c r="R1069" s="332"/>
      <c r="S1069" s="37" t="str">
        <f t="shared" ca="1" si="495"/>
        <v/>
      </c>
      <c r="T1069" s="41" t="str">
        <f t="shared" ca="1" si="496"/>
        <v/>
      </c>
      <c r="U1069" s="39" t="str">
        <f t="shared" si="485"/>
        <v/>
      </c>
      <c r="V1069" s="39" t="str">
        <f t="shared" ca="1" si="506"/>
        <v/>
      </c>
      <c r="W1069" s="39">
        <f t="shared" ca="1" si="486"/>
        <v>0</v>
      </c>
      <c r="X1069" s="40"/>
      <c r="Y1069" s="39">
        <f t="shared" ca="1" si="507"/>
        <v>0</v>
      </c>
      <c r="Z1069" s="327"/>
      <c r="AA1069" s="37" t="str">
        <f t="shared" ca="1" si="497"/>
        <v/>
      </c>
      <c r="AB1069" s="41" t="str">
        <f t="shared" ca="1" si="498"/>
        <v/>
      </c>
      <c r="AC1069" s="39" t="str">
        <f t="shared" si="487"/>
        <v/>
      </c>
      <c r="AD1069" s="39" t="str">
        <f t="shared" ca="1" si="508"/>
        <v/>
      </c>
      <c r="AE1069" s="39" t="str">
        <f t="shared" ca="1" si="499"/>
        <v/>
      </c>
      <c r="AF1069" s="40"/>
      <c r="AG1069" s="39">
        <f t="shared" ca="1" si="509"/>
        <v>0</v>
      </c>
      <c r="AH1069" s="339"/>
      <c r="AI1069" s="37" t="str">
        <f t="shared" ca="1" si="500"/>
        <v/>
      </c>
      <c r="AJ1069" s="41" t="str">
        <f t="shared" ca="1" si="501"/>
        <v/>
      </c>
      <c r="AK1069" s="39" t="str">
        <f t="shared" si="488"/>
        <v/>
      </c>
      <c r="AL1069" s="39" t="str">
        <f t="shared" ca="1" si="510"/>
        <v/>
      </c>
      <c r="AM1069" s="39" t="str">
        <f t="shared" ca="1" si="502"/>
        <v/>
      </c>
      <c r="AN1069" s="40"/>
      <c r="AO1069" s="39">
        <f t="shared" ca="1" si="511"/>
        <v>0</v>
      </c>
      <c r="AP1069" s="339"/>
      <c r="AW1069" s="329"/>
      <c r="BI1069" s="329"/>
      <c r="BJ1069" s="329"/>
      <c r="BK1069" s="329"/>
      <c r="BL1069" s="329"/>
      <c r="BM1069" s="329"/>
      <c r="BN1069" s="329"/>
      <c r="BO1069" s="329"/>
      <c r="BP1069" s="329"/>
      <c r="BQ1069" s="329"/>
      <c r="BR1069" s="329"/>
      <c r="BS1069" s="329"/>
      <c r="BT1069" s="329"/>
      <c r="BU1069" s="329"/>
      <c r="BV1069" s="329"/>
      <c r="BW1069" s="325"/>
      <c r="BX1069" s="325"/>
      <c r="BY1069" s="325"/>
      <c r="BZ1069" s="325"/>
      <c r="CA1069" s="325"/>
      <c r="CB1069" s="325"/>
      <c r="CC1069" s="325"/>
      <c r="CD1069" s="325"/>
      <c r="CE1069" s="325"/>
      <c r="CF1069" s="325"/>
      <c r="CG1069" s="325"/>
      <c r="CH1069" s="325"/>
      <c r="CI1069" s="325"/>
      <c r="CJ1069" s="325"/>
      <c r="CK1069" s="325"/>
      <c r="CL1069" s="325"/>
      <c r="CM1069" s="325"/>
      <c r="CN1069" s="325"/>
      <c r="CO1069" s="325"/>
      <c r="CP1069" s="325"/>
      <c r="CQ1069" s="325"/>
      <c r="CR1069" s="325"/>
      <c r="CS1069" s="325"/>
      <c r="CT1069" s="325"/>
      <c r="CU1069" s="325"/>
      <c r="CV1069" s="325"/>
      <c r="CW1069" s="325"/>
      <c r="CX1069" s="325"/>
    </row>
    <row r="1070" spans="1:102" s="36" customFormat="1" ht="15" hidden="1" customHeight="1">
      <c r="A1070" s="329"/>
      <c r="B1070" s="37" t="str">
        <f t="shared" ca="1" si="489"/>
        <v/>
      </c>
      <c r="C1070" s="41" t="str">
        <f t="shared" ca="1" si="490"/>
        <v/>
      </c>
      <c r="D1070" s="39" t="str">
        <f t="shared" ca="1" si="491"/>
        <v/>
      </c>
      <c r="E1070" s="39" t="str">
        <f t="shared" ca="1" si="503"/>
        <v/>
      </c>
      <c r="F1070" s="39" t="str">
        <f t="shared" ca="1" si="492"/>
        <v/>
      </c>
      <c r="G1070" s="101"/>
      <c r="H1070" s="39">
        <f t="shared" ca="1" si="483"/>
        <v>0</v>
      </c>
      <c r="J1070" s="332"/>
      <c r="K1070" s="37" t="str">
        <f t="shared" ca="1" si="493"/>
        <v/>
      </c>
      <c r="L1070" s="41" t="str">
        <f t="shared" ca="1" si="494"/>
        <v/>
      </c>
      <c r="M1070" s="39" t="str">
        <f t="shared" si="484"/>
        <v/>
      </c>
      <c r="N1070" s="39" t="str">
        <f t="shared" ca="1" si="504"/>
        <v/>
      </c>
      <c r="O1070" s="39" t="str">
        <f ca="1">IF(L1070="","",ROUND(Q1069*$O$5/payments_per_year,2))</f>
        <v/>
      </c>
      <c r="P1070" s="101"/>
      <c r="Q1070" s="39">
        <f t="shared" ca="1" si="505"/>
        <v>0</v>
      </c>
      <c r="R1070" s="332"/>
      <c r="S1070" s="37" t="str">
        <f t="shared" ca="1" si="495"/>
        <v/>
      </c>
      <c r="T1070" s="41" t="str">
        <f t="shared" ca="1" si="496"/>
        <v/>
      </c>
      <c r="U1070" s="39" t="str">
        <f t="shared" si="485"/>
        <v/>
      </c>
      <c r="V1070" s="39" t="str">
        <f t="shared" ca="1" si="506"/>
        <v/>
      </c>
      <c r="W1070" s="39">
        <f t="shared" ca="1" si="486"/>
        <v>0</v>
      </c>
      <c r="X1070" s="40"/>
      <c r="Y1070" s="39">
        <f t="shared" ca="1" si="507"/>
        <v>0</v>
      </c>
      <c r="Z1070" s="327"/>
      <c r="AA1070" s="37" t="str">
        <f t="shared" ca="1" si="497"/>
        <v/>
      </c>
      <c r="AB1070" s="41" t="str">
        <f t="shared" ca="1" si="498"/>
        <v/>
      </c>
      <c r="AC1070" s="39" t="str">
        <f t="shared" si="487"/>
        <v/>
      </c>
      <c r="AD1070" s="39" t="str">
        <f t="shared" ca="1" si="508"/>
        <v/>
      </c>
      <c r="AE1070" s="39" t="str">
        <f t="shared" ca="1" si="499"/>
        <v/>
      </c>
      <c r="AF1070" s="40"/>
      <c r="AG1070" s="39">
        <f t="shared" ca="1" si="509"/>
        <v>0</v>
      </c>
      <c r="AH1070" s="339"/>
      <c r="AI1070" s="37" t="str">
        <f t="shared" ca="1" si="500"/>
        <v/>
      </c>
      <c r="AJ1070" s="41" t="str">
        <f t="shared" ca="1" si="501"/>
        <v/>
      </c>
      <c r="AK1070" s="39" t="str">
        <f t="shared" si="488"/>
        <v/>
      </c>
      <c r="AL1070" s="39" t="str">
        <f t="shared" ca="1" si="510"/>
        <v/>
      </c>
      <c r="AM1070" s="39" t="str">
        <f t="shared" ca="1" si="502"/>
        <v/>
      </c>
      <c r="AN1070" s="40"/>
      <c r="AO1070" s="39">
        <f t="shared" ca="1" si="511"/>
        <v>0</v>
      </c>
      <c r="AP1070" s="339"/>
      <c r="AW1070" s="329"/>
      <c r="BI1070" s="329"/>
      <c r="BJ1070" s="329"/>
      <c r="BK1070" s="329"/>
      <c r="BL1070" s="329"/>
      <c r="BM1070" s="329"/>
      <c r="BN1070" s="329"/>
      <c r="BO1070" s="329"/>
      <c r="BP1070" s="329"/>
      <c r="BQ1070" s="329"/>
      <c r="BR1070" s="329"/>
      <c r="BS1070" s="329"/>
      <c r="BT1070" s="329"/>
      <c r="BU1070" s="329"/>
      <c r="BV1070" s="329"/>
      <c r="BW1070" s="325"/>
      <c r="BX1070" s="325"/>
      <c r="BY1070" s="325"/>
      <c r="BZ1070" s="325"/>
      <c r="CA1070" s="325"/>
      <c r="CB1070" s="325"/>
      <c r="CC1070" s="325"/>
      <c r="CD1070" s="325"/>
      <c r="CE1070" s="325"/>
      <c r="CF1070" s="325"/>
      <c r="CG1070" s="325"/>
      <c r="CH1070" s="325"/>
      <c r="CI1070" s="325"/>
      <c r="CJ1070" s="325"/>
      <c r="CK1070" s="325"/>
      <c r="CL1070" s="325"/>
      <c r="CM1070" s="325"/>
      <c r="CN1070" s="325"/>
      <c r="CO1070" s="325"/>
      <c r="CP1070" s="325"/>
      <c r="CQ1070" s="325"/>
      <c r="CR1070" s="325"/>
      <c r="CS1070" s="325"/>
      <c r="CT1070" s="325"/>
      <c r="CU1070" s="325"/>
      <c r="CV1070" s="325"/>
      <c r="CW1070" s="325"/>
      <c r="CX1070" s="325"/>
    </row>
    <row r="1071" spans="1:102" s="36" customFormat="1" ht="15" hidden="1" customHeight="1">
      <c r="A1071" s="329"/>
      <c r="B1071" s="37" t="str">
        <f t="shared" ca="1" si="489"/>
        <v/>
      </c>
      <c r="C1071" s="41" t="str">
        <f t="shared" ca="1" si="490"/>
        <v/>
      </c>
      <c r="D1071" s="39" t="str">
        <f t="shared" ca="1" si="491"/>
        <v/>
      </c>
      <c r="E1071" s="39" t="str">
        <f t="shared" ca="1" si="503"/>
        <v/>
      </c>
      <c r="F1071" s="39" t="str">
        <f t="shared" ca="1" si="492"/>
        <v/>
      </c>
      <c r="G1071" s="101"/>
      <c r="H1071" s="39">
        <f t="shared" ca="1" si="483"/>
        <v>0</v>
      </c>
      <c r="J1071" s="332"/>
      <c r="K1071" s="37" t="str">
        <f t="shared" ca="1" si="493"/>
        <v/>
      </c>
      <c r="L1071" s="41" t="str">
        <f t="shared" ca="1" si="494"/>
        <v/>
      </c>
      <c r="M1071" s="39" t="str">
        <f t="shared" si="484"/>
        <v/>
      </c>
      <c r="N1071" s="39" t="str">
        <f t="shared" ca="1" si="504"/>
        <v/>
      </c>
      <c r="O1071" s="39">
        <f ca="1">ROUND(Q1070*$O$5/payments_per_year,2)</f>
        <v>0</v>
      </c>
      <c r="P1071" s="101"/>
      <c r="Q1071" s="39">
        <f t="shared" ca="1" si="505"/>
        <v>0</v>
      </c>
      <c r="R1071" s="332"/>
      <c r="S1071" s="37" t="str">
        <f t="shared" ca="1" si="495"/>
        <v/>
      </c>
      <c r="T1071" s="41" t="str">
        <f t="shared" ca="1" si="496"/>
        <v/>
      </c>
      <c r="U1071" s="39" t="str">
        <f t="shared" si="485"/>
        <v/>
      </c>
      <c r="V1071" s="39" t="str">
        <f t="shared" ca="1" si="506"/>
        <v/>
      </c>
      <c r="W1071" s="39">
        <f t="shared" ca="1" si="486"/>
        <v>0</v>
      </c>
      <c r="X1071" s="40"/>
      <c r="Y1071" s="39">
        <f t="shared" ca="1" si="507"/>
        <v>0</v>
      </c>
      <c r="Z1071" s="327"/>
      <c r="AA1071" s="37" t="str">
        <f t="shared" ca="1" si="497"/>
        <v/>
      </c>
      <c r="AB1071" s="41" t="str">
        <f t="shared" ca="1" si="498"/>
        <v/>
      </c>
      <c r="AC1071" s="39" t="str">
        <f t="shared" si="487"/>
        <v/>
      </c>
      <c r="AD1071" s="39" t="str">
        <f t="shared" ca="1" si="508"/>
        <v/>
      </c>
      <c r="AE1071" s="39" t="str">
        <f t="shared" ca="1" si="499"/>
        <v/>
      </c>
      <c r="AF1071" s="40"/>
      <c r="AG1071" s="39">
        <f t="shared" ca="1" si="509"/>
        <v>0</v>
      </c>
      <c r="AH1071" s="339"/>
      <c r="AI1071" s="37" t="str">
        <f t="shared" ca="1" si="500"/>
        <v/>
      </c>
      <c r="AJ1071" s="41" t="str">
        <f t="shared" ca="1" si="501"/>
        <v/>
      </c>
      <c r="AK1071" s="39" t="str">
        <f t="shared" si="488"/>
        <v/>
      </c>
      <c r="AL1071" s="39" t="str">
        <f t="shared" ca="1" si="510"/>
        <v/>
      </c>
      <c r="AM1071" s="39" t="str">
        <f t="shared" ca="1" si="502"/>
        <v/>
      </c>
      <c r="AN1071" s="40"/>
      <c r="AO1071" s="39">
        <f t="shared" ca="1" si="511"/>
        <v>0</v>
      </c>
      <c r="AP1071" s="339"/>
      <c r="AW1071" s="329"/>
      <c r="BI1071" s="329"/>
      <c r="BJ1071" s="329"/>
      <c r="BK1071" s="329"/>
      <c r="BL1071" s="329"/>
      <c r="BM1071" s="329"/>
      <c r="BN1071" s="329"/>
      <c r="BO1071" s="329"/>
      <c r="BP1071" s="329"/>
      <c r="BQ1071" s="329"/>
      <c r="BR1071" s="329"/>
      <c r="BS1071" s="329"/>
      <c r="BT1071" s="329"/>
      <c r="BU1071" s="329"/>
      <c r="BV1071" s="329"/>
      <c r="BW1071" s="325"/>
      <c r="BX1071" s="325"/>
      <c r="BY1071" s="325"/>
      <c r="BZ1071" s="325"/>
      <c r="CA1071" s="325"/>
      <c r="CB1071" s="325"/>
      <c r="CC1071" s="325"/>
      <c r="CD1071" s="325"/>
      <c r="CE1071" s="325"/>
      <c r="CF1071" s="325"/>
      <c r="CG1071" s="325"/>
      <c r="CH1071" s="325"/>
      <c r="CI1071" s="325"/>
      <c r="CJ1071" s="325"/>
      <c r="CK1071" s="325"/>
      <c r="CL1071" s="325"/>
      <c r="CM1071" s="325"/>
      <c r="CN1071" s="325"/>
      <c r="CO1071" s="325"/>
      <c r="CP1071" s="325"/>
      <c r="CQ1071" s="325"/>
      <c r="CR1071" s="325"/>
      <c r="CS1071" s="325"/>
      <c r="CT1071" s="325"/>
      <c r="CU1071" s="325"/>
      <c r="CV1071" s="325"/>
      <c r="CW1071" s="325"/>
      <c r="CX1071" s="325"/>
    </row>
    <row r="1072" spans="1:102" s="36" customFormat="1" ht="15" hidden="1" customHeight="1">
      <c r="A1072" s="329"/>
      <c r="B1072" s="37" t="str">
        <f t="shared" ca="1" si="489"/>
        <v/>
      </c>
      <c r="C1072" s="41" t="str">
        <f t="shared" ca="1" si="490"/>
        <v/>
      </c>
      <c r="D1072" s="39" t="str">
        <f t="shared" ca="1" si="491"/>
        <v/>
      </c>
      <c r="E1072" s="39" t="str">
        <f t="shared" ca="1" si="503"/>
        <v/>
      </c>
      <c r="F1072" s="39" t="str">
        <f t="shared" ca="1" si="492"/>
        <v/>
      </c>
      <c r="G1072" s="101"/>
      <c r="H1072" s="39">
        <f t="shared" ca="1" si="483"/>
        <v>0</v>
      </c>
      <c r="J1072" s="332"/>
      <c r="K1072" s="37" t="str">
        <f t="shared" ca="1" si="493"/>
        <v/>
      </c>
      <c r="L1072" s="41" t="str">
        <f t="shared" ca="1" si="494"/>
        <v/>
      </c>
      <c r="M1072" s="39" t="str">
        <f t="shared" si="484"/>
        <v/>
      </c>
      <c r="N1072" s="39" t="str">
        <f t="shared" ca="1" si="504"/>
        <v/>
      </c>
      <c r="O1072" s="39" t="str">
        <f ca="1">IF(L1072="","",ROUND(Q1071*$O$5/payments_per_year,2))</f>
        <v/>
      </c>
      <c r="P1072" s="101"/>
      <c r="Q1072" s="39">
        <f t="shared" ca="1" si="505"/>
        <v>0</v>
      </c>
      <c r="R1072" s="332"/>
      <c r="S1072" s="37" t="str">
        <f t="shared" ca="1" si="495"/>
        <v/>
      </c>
      <c r="T1072" s="41" t="str">
        <f t="shared" ca="1" si="496"/>
        <v/>
      </c>
      <c r="U1072" s="39" t="str">
        <f t="shared" si="485"/>
        <v/>
      </c>
      <c r="V1072" s="39" t="str">
        <f t="shared" ca="1" si="506"/>
        <v/>
      </c>
      <c r="W1072" s="39">
        <f t="shared" ca="1" si="486"/>
        <v>0</v>
      </c>
      <c r="X1072" s="40"/>
      <c r="Y1072" s="39">
        <f t="shared" ca="1" si="507"/>
        <v>0</v>
      </c>
      <c r="Z1072" s="327"/>
      <c r="AA1072" s="37" t="str">
        <f t="shared" ca="1" si="497"/>
        <v/>
      </c>
      <c r="AB1072" s="41" t="str">
        <f t="shared" ca="1" si="498"/>
        <v/>
      </c>
      <c r="AC1072" s="39" t="str">
        <f t="shared" si="487"/>
        <v/>
      </c>
      <c r="AD1072" s="39" t="str">
        <f t="shared" ca="1" si="508"/>
        <v/>
      </c>
      <c r="AE1072" s="39" t="str">
        <f t="shared" ca="1" si="499"/>
        <v/>
      </c>
      <c r="AF1072" s="40"/>
      <c r="AG1072" s="39">
        <f t="shared" ca="1" si="509"/>
        <v>0</v>
      </c>
      <c r="AH1072" s="339"/>
      <c r="AI1072" s="37" t="str">
        <f t="shared" ca="1" si="500"/>
        <v/>
      </c>
      <c r="AJ1072" s="41" t="str">
        <f t="shared" ca="1" si="501"/>
        <v/>
      </c>
      <c r="AK1072" s="39" t="str">
        <f t="shared" si="488"/>
        <v/>
      </c>
      <c r="AL1072" s="39" t="str">
        <f t="shared" ca="1" si="510"/>
        <v/>
      </c>
      <c r="AM1072" s="39" t="str">
        <f t="shared" ca="1" si="502"/>
        <v/>
      </c>
      <c r="AN1072" s="40"/>
      <c r="AO1072" s="39">
        <f t="shared" ca="1" si="511"/>
        <v>0</v>
      </c>
      <c r="AP1072" s="339"/>
      <c r="AW1072" s="329"/>
      <c r="BI1072" s="329"/>
      <c r="BJ1072" s="329"/>
      <c r="BK1072" s="329"/>
      <c r="BL1072" s="329"/>
      <c r="BM1072" s="329"/>
      <c r="BN1072" s="329"/>
      <c r="BO1072" s="329"/>
      <c r="BP1072" s="329"/>
      <c r="BQ1072" s="329"/>
      <c r="BR1072" s="329"/>
      <c r="BS1072" s="329"/>
      <c r="BT1072" s="329"/>
      <c r="BU1072" s="329"/>
      <c r="BV1072" s="329"/>
      <c r="BW1072" s="325"/>
      <c r="BX1072" s="325"/>
      <c r="BY1072" s="325"/>
      <c r="BZ1072" s="325"/>
      <c r="CA1072" s="325"/>
      <c r="CB1072" s="325"/>
      <c r="CC1072" s="325"/>
      <c r="CD1072" s="325"/>
      <c r="CE1072" s="325"/>
      <c r="CF1072" s="325"/>
      <c r="CG1072" s="325"/>
      <c r="CH1072" s="325"/>
      <c r="CI1072" s="325"/>
      <c r="CJ1072" s="325"/>
      <c r="CK1072" s="325"/>
      <c r="CL1072" s="325"/>
      <c r="CM1072" s="325"/>
      <c r="CN1072" s="325"/>
      <c r="CO1072" s="325"/>
      <c r="CP1072" s="325"/>
      <c r="CQ1072" s="325"/>
      <c r="CR1072" s="325"/>
      <c r="CS1072" s="325"/>
      <c r="CT1072" s="325"/>
      <c r="CU1072" s="325"/>
      <c r="CV1072" s="325"/>
      <c r="CW1072" s="325"/>
      <c r="CX1072" s="325"/>
    </row>
    <row r="1073" spans="1:102" s="36" customFormat="1" ht="15" hidden="1" customHeight="1">
      <c r="A1073" s="329"/>
      <c r="B1073" s="37" t="str">
        <f t="shared" ca="1" si="489"/>
        <v/>
      </c>
      <c r="C1073" s="41" t="str">
        <f t="shared" ca="1" si="490"/>
        <v/>
      </c>
      <c r="D1073" s="39" t="str">
        <f t="shared" ca="1" si="491"/>
        <v/>
      </c>
      <c r="E1073" s="39" t="str">
        <f t="shared" ca="1" si="503"/>
        <v/>
      </c>
      <c r="F1073" s="39" t="str">
        <f t="shared" ca="1" si="492"/>
        <v/>
      </c>
      <c r="G1073" s="101"/>
      <c r="H1073" s="39">
        <f t="shared" ca="1" si="483"/>
        <v>0</v>
      </c>
      <c r="J1073" s="332"/>
      <c r="K1073" s="37" t="str">
        <f t="shared" ca="1" si="493"/>
        <v/>
      </c>
      <c r="L1073" s="41" t="str">
        <f t="shared" ca="1" si="494"/>
        <v/>
      </c>
      <c r="M1073" s="39" t="str">
        <f t="shared" si="484"/>
        <v/>
      </c>
      <c r="N1073" s="39" t="str">
        <f t="shared" ca="1" si="504"/>
        <v/>
      </c>
      <c r="O1073" s="39">
        <f ca="1">ROUND(Q1072*$O$5/payments_per_year,2)</f>
        <v>0</v>
      </c>
      <c r="P1073" s="101"/>
      <c r="Q1073" s="39">
        <f t="shared" ca="1" si="505"/>
        <v>0</v>
      </c>
      <c r="R1073" s="332"/>
      <c r="S1073" s="37" t="str">
        <f t="shared" ca="1" si="495"/>
        <v/>
      </c>
      <c r="T1073" s="41" t="str">
        <f t="shared" ca="1" si="496"/>
        <v/>
      </c>
      <c r="U1073" s="39" t="str">
        <f t="shared" si="485"/>
        <v/>
      </c>
      <c r="V1073" s="39" t="str">
        <f t="shared" ca="1" si="506"/>
        <v/>
      </c>
      <c r="W1073" s="39">
        <f t="shared" ca="1" si="486"/>
        <v>0</v>
      </c>
      <c r="X1073" s="40"/>
      <c r="Y1073" s="39">
        <f t="shared" ca="1" si="507"/>
        <v>0</v>
      </c>
      <c r="Z1073" s="327"/>
      <c r="AA1073" s="37" t="str">
        <f t="shared" ca="1" si="497"/>
        <v/>
      </c>
      <c r="AB1073" s="41" t="str">
        <f t="shared" ca="1" si="498"/>
        <v/>
      </c>
      <c r="AC1073" s="39" t="str">
        <f t="shared" si="487"/>
        <v/>
      </c>
      <c r="AD1073" s="39" t="str">
        <f t="shared" ca="1" si="508"/>
        <v/>
      </c>
      <c r="AE1073" s="39" t="str">
        <f t="shared" ca="1" si="499"/>
        <v/>
      </c>
      <c r="AF1073" s="40"/>
      <c r="AG1073" s="39">
        <f t="shared" ca="1" si="509"/>
        <v>0</v>
      </c>
      <c r="AH1073" s="339"/>
      <c r="AI1073" s="37" t="str">
        <f t="shared" ca="1" si="500"/>
        <v/>
      </c>
      <c r="AJ1073" s="41" t="str">
        <f t="shared" ca="1" si="501"/>
        <v/>
      </c>
      <c r="AK1073" s="39" t="str">
        <f t="shared" si="488"/>
        <v/>
      </c>
      <c r="AL1073" s="39" t="str">
        <f t="shared" ca="1" si="510"/>
        <v/>
      </c>
      <c r="AM1073" s="39" t="str">
        <f t="shared" ca="1" si="502"/>
        <v/>
      </c>
      <c r="AN1073" s="40"/>
      <c r="AO1073" s="39">
        <f t="shared" ca="1" si="511"/>
        <v>0</v>
      </c>
      <c r="AP1073" s="339"/>
      <c r="AW1073" s="329"/>
      <c r="BI1073" s="329"/>
      <c r="BJ1073" s="329"/>
      <c r="BK1073" s="329"/>
      <c r="BL1073" s="329"/>
      <c r="BM1073" s="329"/>
      <c r="BN1073" s="329"/>
      <c r="BO1073" s="329"/>
      <c r="BP1073" s="329"/>
      <c r="BQ1073" s="329"/>
      <c r="BR1073" s="329"/>
      <c r="BS1073" s="329"/>
      <c r="BT1073" s="329"/>
      <c r="BU1073" s="329"/>
      <c r="BV1073" s="329"/>
      <c r="BW1073" s="325"/>
      <c r="BX1073" s="325"/>
      <c r="BY1073" s="325"/>
      <c r="BZ1073" s="325"/>
      <c r="CA1073" s="325"/>
      <c r="CB1073" s="325"/>
      <c r="CC1073" s="325"/>
      <c r="CD1073" s="325"/>
      <c r="CE1073" s="325"/>
      <c r="CF1073" s="325"/>
      <c r="CG1073" s="325"/>
      <c r="CH1073" s="325"/>
      <c r="CI1073" s="325"/>
      <c r="CJ1073" s="325"/>
      <c r="CK1073" s="325"/>
      <c r="CL1073" s="325"/>
      <c r="CM1073" s="325"/>
      <c r="CN1073" s="325"/>
      <c r="CO1073" s="325"/>
      <c r="CP1073" s="325"/>
      <c r="CQ1073" s="325"/>
      <c r="CR1073" s="325"/>
      <c r="CS1073" s="325"/>
      <c r="CT1073" s="325"/>
      <c r="CU1073" s="325"/>
      <c r="CV1073" s="325"/>
      <c r="CW1073" s="325"/>
      <c r="CX1073" s="325"/>
    </row>
    <row r="1074" spans="1:102" s="36" customFormat="1" ht="15" hidden="1" customHeight="1">
      <c r="A1074" s="329"/>
      <c r="B1074" s="37" t="str">
        <f t="shared" ca="1" si="489"/>
        <v/>
      </c>
      <c r="C1074" s="41" t="str">
        <f t="shared" ca="1" si="490"/>
        <v/>
      </c>
      <c r="D1074" s="39" t="str">
        <f t="shared" ca="1" si="491"/>
        <v/>
      </c>
      <c r="E1074" s="39" t="str">
        <f t="shared" ca="1" si="503"/>
        <v/>
      </c>
      <c r="F1074" s="39" t="str">
        <f t="shared" ca="1" si="492"/>
        <v/>
      </c>
      <c r="G1074" s="101"/>
      <c r="H1074" s="39">
        <f t="shared" ca="1" si="483"/>
        <v>0</v>
      </c>
      <c r="J1074" s="332"/>
      <c r="K1074" s="37" t="str">
        <f t="shared" ca="1" si="493"/>
        <v/>
      </c>
      <c r="L1074" s="41" t="str">
        <f t="shared" ca="1" si="494"/>
        <v/>
      </c>
      <c r="M1074" s="39" t="str">
        <f t="shared" si="484"/>
        <v/>
      </c>
      <c r="N1074" s="39" t="str">
        <f t="shared" ca="1" si="504"/>
        <v/>
      </c>
      <c r="O1074" s="39" t="str">
        <f ca="1">IF(L1074="","",ROUND(Q1073*$O$5/payments_per_year,2))</f>
        <v/>
      </c>
      <c r="P1074" s="101"/>
      <c r="Q1074" s="39">
        <f t="shared" ca="1" si="505"/>
        <v>0</v>
      </c>
      <c r="R1074" s="332"/>
      <c r="S1074" s="37" t="str">
        <f t="shared" ca="1" si="495"/>
        <v/>
      </c>
      <c r="T1074" s="41" t="str">
        <f t="shared" ca="1" si="496"/>
        <v/>
      </c>
      <c r="U1074" s="39" t="str">
        <f t="shared" si="485"/>
        <v/>
      </c>
      <c r="V1074" s="39" t="str">
        <f t="shared" ca="1" si="506"/>
        <v/>
      </c>
      <c r="W1074" s="39">
        <f t="shared" ca="1" si="486"/>
        <v>0</v>
      </c>
      <c r="X1074" s="40"/>
      <c r="Y1074" s="39">
        <f t="shared" ca="1" si="507"/>
        <v>0</v>
      </c>
      <c r="Z1074" s="327"/>
      <c r="AA1074" s="37" t="str">
        <f t="shared" ca="1" si="497"/>
        <v/>
      </c>
      <c r="AB1074" s="41" t="str">
        <f t="shared" ca="1" si="498"/>
        <v/>
      </c>
      <c r="AC1074" s="39" t="str">
        <f t="shared" si="487"/>
        <v/>
      </c>
      <c r="AD1074" s="39" t="str">
        <f t="shared" ca="1" si="508"/>
        <v/>
      </c>
      <c r="AE1074" s="39" t="str">
        <f t="shared" ca="1" si="499"/>
        <v/>
      </c>
      <c r="AF1074" s="40"/>
      <c r="AG1074" s="39">
        <f t="shared" ca="1" si="509"/>
        <v>0</v>
      </c>
      <c r="AH1074" s="339"/>
      <c r="AI1074" s="37" t="str">
        <f t="shared" ca="1" si="500"/>
        <v/>
      </c>
      <c r="AJ1074" s="41" t="str">
        <f t="shared" ca="1" si="501"/>
        <v/>
      </c>
      <c r="AK1074" s="39" t="str">
        <f t="shared" si="488"/>
        <v/>
      </c>
      <c r="AL1074" s="39" t="str">
        <f t="shared" ca="1" si="510"/>
        <v/>
      </c>
      <c r="AM1074" s="39" t="str">
        <f t="shared" ca="1" si="502"/>
        <v/>
      </c>
      <c r="AN1074" s="40"/>
      <c r="AO1074" s="39">
        <f t="shared" ca="1" si="511"/>
        <v>0</v>
      </c>
      <c r="AP1074" s="339"/>
      <c r="AW1074" s="329"/>
      <c r="BI1074" s="329"/>
      <c r="BJ1074" s="329"/>
      <c r="BK1074" s="329"/>
      <c r="BL1074" s="329"/>
      <c r="BM1074" s="329"/>
      <c r="BN1074" s="329"/>
      <c r="BO1074" s="329"/>
      <c r="BP1074" s="329"/>
      <c r="BQ1074" s="329"/>
      <c r="BR1074" s="329"/>
      <c r="BS1074" s="329"/>
      <c r="BT1074" s="329"/>
      <c r="BU1074" s="329"/>
      <c r="BV1074" s="329"/>
      <c r="BW1074" s="325"/>
      <c r="BX1074" s="325"/>
      <c r="BY1074" s="325"/>
      <c r="BZ1074" s="325"/>
      <c r="CA1074" s="325"/>
      <c r="CB1074" s="325"/>
      <c r="CC1074" s="325"/>
      <c r="CD1074" s="325"/>
      <c r="CE1074" s="325"/>
      <c r="CF1074" s="325"/>
      <c r="CG1074" s="325"/>
      <c r="CH1074" s="325"/>
      <c r="CI1074" s="325"/>
      <c r="CJ1074" s="325"/>
      <c r="CK1074" s="325"/>
      <c r="CL1074" s="325"/>
      <c r="CM1074" s="325"/>
      <c r="CN1074" s="325"/>
      <c r="CO1074" s="325"/>
      <c r="CP1074" s="325"/>
      <c r="CQ1074" s="325"/>
      <c r="CR1074" s="325"/>
      <c r="CS1074" s="325"/>
      <c r="CT1074" s="325"/>
      <c r="CU1074" s="325"/>
      <c r="CV1074" s="325"/>
      <c r="CW1074" s="325"/>
      <c r="CX1074" s="325"/>
    </row>
    <row r="1075" spans="1:102" s="36" customFormat="1" ht="15" hidden="1" customHeight="1">
      <c r="A1075" s="329"/>
      <c r="B1075" s="37" t="str">
        <f t="shared" ca="1" si="489"/>
        <v/>
      </c>
      <c r="C1075" s="41" t="str">
        <f t="shared" ca="1" si="490"/>
        <v/>
      </c>
      <c r="D1075" s="39" t="str">
        <f t="shared" ca="1" si="491"/>
        <v/>
      </c>
      <c r="E1075" s="39" t="str">
        <f t="shared" ca="1" si="503"/>
        <v/>
      </c>
      <c r="F1075" s="39" t="str">
        <f t="shared" ca="1" si="492"/>
        <v/>
      </c>
      <c r="G1075" s="101"/>
      <c r="H1075" s="39">
        <f t="shared" ca="1" si="483"/>
        <v>0</v>
      </c>
      <c r="J1075" s="332"/>
      <c r="K1075" s="37" t="str">
        <f t="shared" ca="1" si="493"/>
        <v/>
      </c>
      <c r="L1075" s="41" t="str">
        <f t="shared" ca="1" si="494"/>
        <v/>
      </c>
      <c r="M1075" s="39" t="str">
        <f t="shared" si="484"/>
        <v/>
      </c>
      <c r="N1075" s="39" t="str">
        <f t="shared" ca="1" si="504"/>
        <v/>
      </c>
      <c r="O1075" s="39">
        <f ca="1">ROUND(Q1074*$O$5/payments_per_year,2)</f>
        <v>0</v>
      </c>
      <c r="P1075" s="101"/>
      <c r="Q1075" s="39">
        <f t="shared" ca="1" si="505"/>
        <v>0</v>
      </c>
      <c r="R1075" s="332"/>
      <c r="S1075" s="37" t="str">
        <f t="shared" ca="1" si="495"/>
        <v/>
      </c>
      <c r="T1075" s="41" t="str">
        <f t="shared" ca="1" si="496"/>
        <v/>
      </c>
      <c r="U1075" s="39" t="str">
        <f t="shared" si="485"/>
        <v/>
      </c>
      <c r="V1075" s="39" t="str">
        <f t="shared" ca="1" si="506"/>
        <v/>
      </c>
      <c r="W1075" s="39">
        <f t="shared" ca="1" si="486"/>
        <v>0</v>
      </c>
      <c r="X1075" s="40"/>
      <c r="Y1075" s="39">
        <f t="shared" ca="1" si="507"/>
        <v>0</v>
      </c>
      <c r="Z1075" s="327"/>
      <c r="AA1075" s="37" t="str">
        <f t="shared" ca="1" si="497"/>
        <v/>
      </c>
      <c r="AB1075" s="41" t="str">
        <f t="shared" ca="1" si="498"/>
        <v/>
      </c>
      <c r="AC1075" s="39" t="str">
        <f t="shared" si="487"/>
        <v/>
      </c>
      <c r="AD1075" s="39" t="str">
        <f t="shared" ca="1" si="508"/>
        <v/>
      </c>
      <c r="AE1075" s="39" t="str">
        <f t="shared" ca="1" si="499"/>
        <v/>
      </c>
      <c r="AF1075" s="40"/>
      <c r="AG1075" s="39">
        <f t="shared" ca="1" si="509"/>
        <v>0</v>
      </c>
      <c r="AH1075" s="339"/>
      <c r="AI1075" s="37" t="str">
        <f t="shared" ca="1" si="500"/>
        <v/>
      </c>
      <c r="AJ1075" s="41" t="str">
        <f t="shared" ca="1" si="501"/>
        <v/>
      </c>
      <c r="AK1075" s="39" t="str">
        <f t="shared" si="488"/>
        <v/>
      </c>
      <c r="AL1075" s="39" t="str">
        <f t="shared" ca="1" si="510"/>
        <v/>
      </c>
      <c r="AM1075" s="39" t="str">
        <f t="shared" ca="1" si="502"/>
        <v/>
      </c>
      <c r="AN1075" s="40"/>
      <c r="AO1075" s="39">
        <f t="shared" ca="1" si="511"/>
        <v>0</v>
      </c>
      <c r="AP1075" s="339"/>
      <c r="AW1075" s="329"/>
      <c r="BI1075" s="329"/>
      <c r="BJ1075" s="329"/>
      <c r="BK1075" s="329"/>
      <c r="BL1075" s="329"/>
      <c r="BM1075" s="329"/>
      <c r="BN1075" s="329"/>
      <c r="BO1075" s="329"/>
      <c r="BP1075" s="329"/>
      <c r="BQ1075" s="329"/>
      <c r="BR1075" s="329"/>
      <c r="BS1075" s="329"/>
      <c r="BT1075" s="329"/>
      <c r="BU1075" s="329"/>
      <c r="BV1075" s="329"/>
      <c r="BW1075" s="325"/>
      <c r="BX1075" s="325"/>
      <c r="BY1075" s="325"/>
      <c r="BZ1075" s="325"/>
      <c r="CA1075" s="325"/>
      <c r="CB1075" s="325"/>
      <c r="CC1075" s="325"/>
      <c r="CD1075" s="325"/>
      <c r="CE1075" s="325"/>
      <c r="CF1075" s="325"/>
      <c r="CG1075" s="325"/>
      <c r="CH1075" s="325"/>
      <c r="CI1075" s="325"/>
      <c r="CJ1075" s="325"/>
      <c r="CK1075" s="325"/>
      <c r="CL1075" s="325"/>
      <c r="CM1075" s="325"/>
      <c r="CN1075" s="325"/>
      <c r="CO1075" s="325"/>
      <c r="CP1075" s="325"/>
      <c r="CQ1075" s="325"/>
      <c r="CR1075" s="325"/>
      <c r="CS1075" s="325"/>
      <c r="CT1075" s="325"/>
      <c r="CU1075" s="325"/>
      <c r="CV1075" s="325"/>
      <c r="CW1075" s="325"/>
      <c r="CX1075" s="325"/>
    </row>
    <row r="1076" spans="1:102" s="36" customFormat="1" ht="15" hidden="1" customHeight="1">
      <c r="A1076" s="329"/>
      <c r="B1076" s="37" t="str">
        <f t="shared" ca="1" si="489"/>
        <v/>
      </c>
      <c r="C1076" s="41" t="str">
        <f t="shared" ca="1" si="490"/>
        <v/>
      </c>
      <c r="D1076" s="39" t="str">
        <f t="shared" ca="1" si="491"/>
        <v/>
      </c>
      <c r="E1076" s="39" t="str">
        <f t="shared" ca="1" si="503"/>
        <v/>
      </c>
      <c r="F1076" s="39" t="str">
        <f t="shared" ca="1" si="492"/>
        <v/>
      </c>
      <c r="G1076" s="101"/>
      <c r="H1076" s="39">
        <f t="shared" ca="1" si="483"/>
        <v>0</v>
      </c>
      <c r="J1076" s="332"/>
      <c r="K1076" s="37" t="str">
        <f t="shared" ca="1" si="493"/>
        <v/>
      </c>
      <c r="L1076" s="41" t="str">
        <f t="shared" ca="1" si="494"/>
        <v/>
      </c>
      <c r="M1076" s="39" t="str">
        <f t="shared" si="484"/>
        <v/>
      </c>
      <c r="N1076" s="39" t="str">
        <f t="shared" ca="1" si="504"/>
        <v/>
      </c>
      <c r="O1076" s="39" t="str">
        <f ca="1">IF(L1076="","",ROUND(Q1075*$O$5/payments_per_year,2))</f>
        <v/>
      </c>
      <c r="P1076" s="101"/>
      <c r="Q1076" s="39">
        <f t="shared" ca="1" si="505"/>
        <v>0</v>
      </c>
      <c r="R1076" s="332"/>
      <c r="S1076" s="37" t="str">
        <f t="shared" ca="1" si="495"/>
        <v/>
      </c>
      <c r="T1076" s="41" t="str">
        <f t="shared" ca="1" si="496"/>
        <v/>
      </c>
      <c r="U1076" s="39" t="str">
        <f t="shared" si="485"/>
        <v/>
      </c>
      <c r="V1076" s="39" t="str">
        <f t="shared" ca="1" si="506"/>
        <v/>
      </c>
      <c r="W1076" s="39">
        <f t="shared" ca="1" si="486"/>
        <v>0</v>
      </c>
      <c r="X1076" s="40"/>
      <c r="Y1076" s="39">
        <f t="shared" ca="1" si="507"/>
        <v>0</v>
      </c>
      <c r="Z1076" s="327"/>
      <c r="AA1076" s="37" t="str">
        <f t="shared" ca="1" si="497"/>
        <v/>
      </c>
      <c r="AB1076" s="41" t="str">
        <f t="shared" ca="1" si="498"/>
        <v/>
      </c>
      <c r="AC1076" s="39" t="str">
        <f t="shared" si="487"/>
        <v/>
      </c>
      <c r="AD1076" s="39" t="str">
        <f t="shared" ca="1" si="508"/>
        <v/>
      </c>
      <c r="AE1076" s="39" t="str">
        <f t="shared" ca="1" si="499"/>
        <v/>
      </c>
      <c r="AF1076" s="40"/>
      <c r="AG1076" s="39">
        <f t="shared" ca="1" si="509"/>
        <v>0</v>
      </c>
      <c r="AH1076" s="339"/>
      <c r="AI1076" s="37" t="str">
        <f t="shared" ca="1" si="500"/>
        <v/>
      </c>
      <c r="AJ1076" s="41" t="str">
        <f t="shared" ca="1" si="501"/>
        <v/>
      </c>
      <c r="AK1076" s="39" t="str">
        <f t="shared" si="488"/>
        <v/>
      </c>
      <c r="AL1076" s="39" t="str">
        <f t="shared" ca="1" si="510"/>
        <v/>
      </c>
      <c r="AM1076" s="39" t="str">
        <f t="shared" ca="1" si="502"/>
        <v/>
      </c>
      <c r="AN1076" s="40"/>
      <c r="AO1076" s="39">
        <f t="shared" ca="1" si="511"/>
        <v>0</v>
      </c>
      <c r="AP1076" s="339"/>
      <c r="AW1076" s="329"/>
      <c r="BI1076" s="329"/>
      <c r="BJ1076" s="329"/>
      <c r="BK1076" s="329"/>
      <c r="BL1076" s="329"/>
      <c r="BM1076" s="329"/>
      <c r="BN1076" s="329"/>
      <c r="BO1076" s="329"/>
      <c r="BP1076" s="329"/>
      <c r="BQ1076" s="329"/>
      <c r="BR1076" s="329"/>
      <c r="BS1076" s="329"/>
      <c r="BT1076" s="329"/>
      <c r="BU1076" s="329"/>
      <c r="BV1076" s="329"/>
      <c r="BW1076" s="325"/>
      <c r="BX1076" s="325"/>
      <c r="BY1076" s="325"/>
      <c r="BZ1076" s="325"/>
      <c r="CA1076" s="325"/>
      <c r="CB1076" s="325"/>
      <c r="CC1076" s="325"/>
      <c r="CD1076" s="325"/>
      <c r="CE1076" s="325"/>
      <c r="CF1076" s="325"/>
      <c r="CG1076" s="325"/>
      <c r="CH1076" s="325"/>
      <c r="CI1076" s="325"/>
      <c r="CJ1076" s="325"/>
      <c r="CK1076" s="325"/>
      <c r="CL1076" s="325"/>
      <c r="CM1076" s="325"/>
      <c r="CN1076" s="325"/>
      <c r="CO1076" s="325"/>
      <c r="CP1076" s="325"/>
      <c r="CQ1076" s="325"/>
      <c r="CR1076" s="325"/>
      <c r="CS1076" s="325"/>
      <c r="CT1076" s="325"/>
      <c r="CU1076" s="325"/>
      <c r="CV1076" s="325"/>
      <c r="CW1076" s="325"/>
      <c r="CX1076" s="325"/>
    </row>
    <row r="1077" spans="1:102" s="36" customFormat="1" ht="15" hidden="1" customHeight="1">
      <c r="A1077" s="329"/>
      <c r="B1077" s="37" t="str">
        <f t="shared" ca="1" si="489"/>
        <v/>
      </c>
      <c r="C1077" s="41" t="str">
        <f t="shared" ca="1" si="490"/>
        <v/>
      </c>
      <c r="D1077" s="39" t="str">
        <f t="shared" ca="1" si="491"/>
        <v/>
      </c>
      <c r="E1077" s="39" t="str">
        <f t="shared" ca="1" si="503"/>
        <v/>
      </c>
      <c r="F1077" s="39" t="str">
        <f t="shared" ca="1" si="492"/>
        <v/>
      </c>
      <c r="G1077" s="101"/>
      <c r="H1077" s="39">
        <f t="shared" ca="1" si="483"/>
        <v>0</v>
      </c>
      <c r="J1077" s="332"/>
      <c r="K1077" s="37" t="str">
        <f t="shared" ca="1" si="493"/>
        <v/>
      </c>
      <c r="L1077" s="41" t="str">
        <f t="shared" ca="1" si="494"/>
        <v/>
      </c>
      <c r="M1077" s="39" t="str">
        <f t="shared" si="484"/>
        <v/>
      </c>
      <c r="N1077" s="39" t="str">
        <f t="shared" ca="1" si="504"/>
        <v/>
      </c>
      <c r="O1077" s="39">
        <f ca="1">ROUND(Q1076*$O$5/payments_per_year,2)</f>
        <v>0</v>
      </c>
      <c r="P1077" s="101"/>
      <c r="Q1077" s="39">
        <f t="shared" ca="1" si="505"/>
        <v>0</v>
      </c>
      <c r="R1077" s="332"/>
      <c r="S1077" s="37" t="str">
        <f t="shared" ca="1" si="495"/>
        <v/>
      </c>
      <c r="T1077" s="41" t="str">
        <f t="shared" ca="1" si="496"/>
        <v/>
      </c>
      <c r="U1077" s="39" t="str">
        <f t="shared" si="485"/>
        <v/>
      </c>
      <c r="V1077" s="39" t="str">
        <f t="shared" ca="1" si="506"/>
        <v/>
      </c>
      <c r="W1077" s="39">
        <f t="shared" ca="1" si="486"/>
        <v>0</v>
      </c>
      <c r="X1077" s="40"/>
      <c r="Y1077" s="39">
        <f t="shared" ca="1" si="507"/>
        <v>0</v>
      </c>
      <c r="Z1077" s="327"/>
      <c r="AA1077" s="37" t="str">
        <f t="shared" ca="1" si="497"/>
        <v/>
      </c>
      <c r="AB1077" s="41" t="str">
        <f t="shared" ca="1" si="498"/>
        <v/>
      </c>
      <c r="AC1077" s="39" t="str">
        <f t="shared" si="487"/>
        <v/>
      </c>
      <c r="AD1077" s="39" t="str">
        <f t="shared" ca="1" si="508"/>
        <v/>
      </c>
      <c r="AE1077" s="39" t="str">
        <f t="shared" ca="1" si="499"/>
        <v/>
      </c>
      <c r="AF1077" s="40"/>
      <c r="AG1077" s="39">
        <f t="shared" ca="1" si="509"/>
        <v>0</v>
      </c>
      <c r="AH1077" s="339"/>
      <c r="AI1077" s="37" t="str">
        <f t="shared" ca="1" si="500"/>
        <v/>
      </c>
      <c r="AJ1077" s="41" t="str">
        <f t="shared" ca="1" si="501"/>
        <v/>
      </c>
      <c r="AK1077" s="39" t="str">
        <f t="shared" si="488"/>
        <v/>
      </c>
      <c r="AL1077" s="39" t="str">
        <f t="shared" ca="1" si="510"/>
        <v/>
      </c>
      <c r="AM1077" s="39" t="str">
        <f t="shared" ca="1" si="502"/>
        <v/>
      </c>
      <c r="AN1077" s="40"/>
      <c r="AO1077" s="39">
        <f t="shared" ca="1" si="511"/>
        <v>0</v>
      </c>
      <c r="AP1077" s="339"/>
      <c r="AW1077" s="329"/>
      <c r="BI1077" s="329"/>
      <c r="BJ1077" s="329"/>
      <c r="BK1077" s="329"/>
      <c r="BL1077" s="329"/>
      <c r="BM1077" s="329"/>
      <c r="BN1077" s="329"/>
      <c r="BO1077" s="329"/>
      <c r="BP1077" s="329"/>
      <c r="BQ1077" s="329"/>
      <c r="BR1077" s="329"/>
      <c r="BS1077" s="329"/>
      <c r="BT1077" s="329"/>
      <c r="BU1077" s="329"/>
      <c r="BV1077" s="329"/>
      <c r="BW1077" s="325"/>
      <c r="BX1077" s="325"/>
      <c r="BY1077" s="325"/>
      <c r="BZ1077" s="325"/>
      <c r="CA1077" s="325"/>
      <c r="CB1077" s="325"/>
      <c r="CC1077" s="325"/>
      <c r="CD1077" s="325"/>
      <c r="CE1077" s="325"/>
      <c r="CF1077" s="325"/>
      <c r="CG1077" s="325"/>
      <c r="CH1077" s="325"/>
      <c r="CI1077" s="325"/>
      <c r="CJ1077" s="325"/>
      <c r="CK1077" s="325"/>
      <c r="CL1077" s="325"/>
      <c r="CM1077" s="325"/>
      <c r="CN1077" s="325"/>
      <c r="CO1077" s="325"/>
      <c r="CP1077" s="325"/>
      <c r="CQ1077" s="325"/>
      <c r="CR1077" s="325"/>
      <c r="CS1077" s="325"/>
      <c r="CT1077" s="325"/>
      <c r="CU1077" s="325"/>
      <c r="CV1077" s="325"/>
      <c r="CW1077" s="325"/>
      <c r="CX1077" s="325"/>
    </row>
    <row r="1078" spans="1:102" s="36" customFormat="1" ht="15" hidden="1" customHeight="1">
      <c r="A1078" s="329"/>
      <c r="B1078" s="37" t="str">
        <f t="shared" ca="1" si="489"/>
        <v/>
      </c>
      <c r="C1078" s="41" t="str">
        <f t="shared" ca="1" si="490"/>
        <v/>
      </c>
      <c r="D1078" s="39" t="str">
        <f t="shared" ca="1" si="491"/>
        <v/>
      </c>
      <c r="E1078" s="39" t="str">
        <f t="shared" ca="1" si="503"/>
        <v/>
      </c>
      <c r="F1078" s="39" t="str">
        <f t="shared" ca="1" si="492"/>
        <v/>
      </c>
      <c r="G1078" s="101"/>
      <c r="H1078" s="39">
        <f t="shared" ca="1" si="483"/>
        <v>0</v>
      </c>
      <c r="J1078" s="332"/>
      <c r="K1078" s="37" t="str">
        <f t="shared" ca="1" si="493"/>
        <v/>
      </c>
      <c r="L1078" s="41" t="str">
        <f t="shared" ca="1" si="494"/>
        <v/>
      </c>
      <c r="M1078" s="39" t="str">
        <f t="shared" si="484"/>
        <v/>
      </c>
      <c r="N1078" s="39" t="str">
        <f t="shared" ca="1" si="504"/>
        <v/>
      </c>
      <c r="O1078" s="39" t="str">
        <f ca="1">IF(L1078="","",ROUND(Q1077*$O$5/payments_per_year,2))</f>
        <v/>
      </c>
      <c r="P1078" s="101"/>
      <c r="Q1078" s="39">
        <f t="shared" ca="1" si="505"/>
        <v>0</v>
      </c>
      <c r="R1078" s="332"/>
      <c r="S1078" s="37" t="str">
        <f t="shared" ca="1" si="495"/>
        <v/>
      </c>
      <c r="T1078" s="41" t="str">
        <f t="shared" ca="1" si="496"/>
        <v/>
      </c>
      <c r="U1078" s="39" t="str">
        <f t="shared" si="485"/>
        <v/>
      </c>
      <c r="V1078" s="39" t="str">
        <f t="shared" ca="1" si="506"/>
        <v/>
      </c>
      <c r="W1078" s="39">
        <f t="shared" ca="1" si="486"/>
        <v>0</v>
      </c>
      <c r="X1078" s="40"/>
      <c r="Y1078" s="39">
        <f t="shared" ca="1" si="507"/>
        <v>0</v>
      </c>
      <c r="Z1078" s="327"/>
      <c r="AA1078" s="37" t="str">
        <f t="shared" ca="1" si="497"/>
        <v/>
      </c>
      <c r="AB1078" s="41" t="str">
        <f t="shared" ca="1" si="498"/>
        <v/>
      </c>
      <c r="AC1078" s="39" t="str">
        <f t="shared" si="487"/>
        <v/>
      </c>
      <c r="AD1078" s="39" t="str">
        <f t="shared" ca="1" si="508"/>
        <v/>
      </c>
      <c r="AE1078" s="39" t="str">
        <f t="shared" ca="1" si="499"/>
        <v/>
      </c>
      <c r="AF1078" s="40"/>
      <c r="AG1078" s="39">
        <f t="shared" ca="1" si="509"/>
        <v>0</v>
      </c>
      <c r="AH1078" s="339"/>
      <c r="AI1078" s="37" t="str">
        <f t="shared" ca="1" si="500"/>
        <v/>
      </c>
      <c r="AJ1078" s="41" t="str">
        <f t="shared" ca="1" si="501"/>
        <v/>
      </c>
      <c r="AK1078" s="39" t="str">
        <f t="shared" si="488"/>
        <v/>
      </c>
      <c r="AL1078" s="39" t="str">
        <f t="shared" ca="1" si="510"/>
        <v/>
      </c>
      <c r="AM1078" s="39" t="str">
        <f t="shared" ca="1" si="502"/>
        <v/>
      </c>
      <c r="AN1078" s="40"/>
      <c r="AO1078" s="39">
        <f t="shared" ca="1" si="511"/>
        <v>0</v>
      </c>
      <c r="AP1078" s="339"/>
      <c r="AW1078" s="329"/>
      <c r="BI1078" s="329"/>
      <c r="BJ1078" s="329"/>
      <c r="BK1078" s="329"/>
      <c r="BL1078" s="329"/>
      <c r="BM1078" s="329"/>
      <c r="BN1078" s="329"/>
      <c r="BO1078" s="329"/>
      <c r="BP1078" s="329"/>
      <c r="BQ1078" s="329"/>
      <c r="BR1078" s="329"/>
      <c r="BS1078" s="329"/>
      <c r="BT1078" s="329"/>
      <c r="BU1078" s="329"/>
      <c r="BV1078" s="329"/>
      <c r="BW1078" s="325"/>
      <c r="BX1078" s="325"/>
      <c r="BY1078" s="325"/>
      <c r="BZ1078" s="325"/>
      <c r="CA1078" s="325"/>
      <c r="CB1078" s="325"/>
      <c r="CC1078" s="325"/>
      <c r="CD1078" s="325"/>
      <c r="CE1078" s="325"/>
      <c r="CF1078" s="325"/>
      <c r="CG1078" s="325"/>
      <c r="CH1078" s="325"/>
      <c r="CI1078" s="325"/>
      <c r="CJ1078" s="325"/>
      <c r="CK1078" s="325"/>
      <c r="CL1078" s="325"/>
      <c r="CM1078" s="325"/>
      <c r="CN1078" s="325"/>
      <c r="CO1078" s="325"/>
      <c r="CP1078" s="325"/>
      <c r="CQ1078" s="325"/>
      <c r="CR1078" s="325"/>
      <c r="CS1078" s="325"/>
      <c r="CT1078" s="325"/>
      <c r="CU1078" s="325"/>
      <c r="CV1078" s="325"/>
      <c r="CW1078" s="325"/>
      <c r="CX1078" s="325"/>
    </row>
    <row r="1079" spans="1:102" s="36" customFormat="1" ht="15" hidden="1" customHeight="1">
      <c r="A1079" s="329"/>
      <c r="B1079" s="37" t="str">
        <f t="shared" ca="1" si="489"/>
        <v/>
      </c>
      <c r="C1079" s="41" t="str">
        <f t="shared" ca="1" si="490"/>
        <v/>
      </c>
      <c r="D1079" s="39" t="str">
        <f t="shared" ca="1" si="491"/>
        <v/>
      </c>
      <c r="E1079" s="39" t="str">
        <f t="shared" ca="1" si="503"/>
        <v/>
      </c>
      <c r="F1079" s="39" t="str">
        <f t="shared" ca="1" si="492"/>
        <v/>
      </c>
      <c r="G1079" s="101"/>
      <c r="H1079" s="39">
        <f t="shared" ca="1" si="483"/>
        <v>0</v>
      </c>
      <c r="J1079" s="332"/>
      <c r="K1079" s="37" t="str">
        <f t="shared" ca="1" si="493"/>
        <v/>
      </c>
      <c r="L1079" s="41" t="str">
        <f t="shared" ca="1" si="494"/>
        <v/>
      </c>
      <c r="M1079" s="39" t="str">
        <f t="shared" si="484"/>
        <v/>
      </c>
      <c r="N1079" s="39" t="str">
        <f t="shared" ca="1" si="504"/>
        <v/>
      </c>
      <c r="O1079" s="39">
        <f ca="1">ROUND(Q1078*$O$5/payments_per_year,2)</f>
        <v>0</v>
      </c>
      <c r="P1079" s="101"/>
      <c r="Q1079" s="39">
        <f t="shared" ca="1" si="505"/>
        <v>0</v>
      </c>
      <c r="R1079" s="332"/>
      <c r="S1079" s="37" t="str">
        <f t="shared" ca="1" si="495"/>
        <v/>
      </c>
      <c r="T1079" s="41" t="str">
        <f t="shared" ca="1" si="496"/>
        <v/>
      </c>
      <c r="U1079" s="39" t="str">
        <f t="shared" si="485"/>
        <v/>
      </c>
      <c r="V1079" s="39" t="str">
        <f t="shared" ca="1" si="506"/>
        <v/>
      </c>
      <c r="W1079" s="39">
        <f t="shared" ca="1" si="486"/>
        <v>0</v>
      </c>
      <c r="X1079" s="40"/>
      <c r="Y1079" s="39">
        <f t="shared" ca="1" si="507"/>
        <v>0</v>
      </c>
      <c r="Z1079" s="327"/>
      <c r="AA1079" s="37" t="str">
        <f t="shared" ca="1" si="497"/>
        <v/>
      </c>
      <c r="AB1079" s="41" t="str">
        <f t="shared" ca="1" si="498"/>
        <v/>
      </c>
      <c r="AC1079" s="39" t="str">
        <f t="shared" si="487"/>
        <v/>
      </c>
      <c r="AD1079" s="39" t="str">
        <f t="shared" ca="1" si="508"/>
        <v/>
      </c>
      <c r="AE1079" s="39" t="str">
        <f t="shared" ca="1" si="499"/>
        <v/>
      </c>
      <c r="AF1079" s="40"/>
      <c r="AG1079" s="39">
        <f t="shared" ca="1" si="509"/>
        <v>0</v>
      </c>
      <c r="AH1079" s="339"/>
      <c r="AI1079" s="37" t="str">
        <f t="shared" ca="1" si="500"/>
        <v/>
      </c>
      <c r="AJ1079" s="41" t="str">
        <f t="shared" ca="1" si="501"/>
        <v/>
      </c>
      <c r="AK1079" s="39" t="str">
        <f t="shared" si="488"/>
        <v/>
      </c>
      <c r="AL1079" s="39" t="str">
        <f t="shared" ca="1" si="510"/>
        <v/>
      </c>
      <c r="AM1079" s="39" t="str">
        <f t="shared" ca="1" si="502"/>
        <v/>
      </c>
      <c r="AN1079" s="40"/>
      <c r="AO1079" s="39">
        <f t="shared" ca="1" si="511"/>
        <v>0</v>
      </c>
      <c r="AP1079" s="339"/>
      <c r="AW1079" s="329"/>
      <c r="BI1079" s="329"/>
      <c r="BJ1079" s="329"/>
      <c r="BK1079" s="329"/>
      <c r="BL1079" s="329"/>
      <c r="BM1079" s="329"/>
      <c r="BN1079" s="329"/>
      <c r="BO1079" s="329"/>
      <c r="BP1079" s="329"/>
      <c r="BQ1079" s="329"/>
      <c r="BR1079" s="329"/>
      <c r="BS1079" s="329"/>
      <c r="BT1079" s="329"/>
      <c r="BU1079" s="329"/>
      <c r="BV1079" s="329"/>
      <c r="BW1079" s="325"/>
      <c r="BX1079" s="325"/>
      <c r="BY1079" s="325"/>
      <c r="BZ1079" s="325"/>
      <c r="CA1079" s="325"/>
      <c r="CB1079" s="325"/>
      <c r="CC1079" s="325"/>
      <c r="CD1079" s="325"/>
      <c r="CE1079" s="325"/>
      <c r="CF1079" s="325"/>
      <c r="CG1079" s="325"/>
      <c r="CH1079" s="325"/>
      <c r="CI1079" s="325"/>
      <c r="CJ1079" s="325"/>
      <c r="CK1079" s="325"/>
      <c r="CL1079" s="325"/>
      <c r="CM1079" s="325"/>
      <c r="CN1079" s="325"/>
      <c r="CO1079" s="325"/>
      <c r="CP1079" s="325"/>
      <c r="CQ1079" s="325"/>
      <c r="CR1079" s="325"/>
      <c r="CS1079" s="325"/>
      <c r="CT1079" s="325"/>
      <c r="CU1079" s="325"/>
      <c r="CV1079" s="325"/>
      <c r="CW1079" s="325"/>
      <c r="CX1079" s="325"/>
    </row>
    <row r="1080" spans="1:102" s="36" customFormat="1" ht="15" hidden="1" customHeight="1">
      <c r="A1080" s="329"/>
      <c r="B1080" s="37" t="str">
        <f t="shared" ca="1" si="489"/>
        <v/>
      </c>
      <c r="C1080" s="41" t="str">
        <f t="shared" ca="1" si="490"/>
        <v/>
      </c>
      <c r="D1080" s="39" t="str">
        <f t="shared" ca="1" si="491"/>
        <v/>
      </c>
      <c r="E1080" s="39" t="str">
        <f t="shared" ca="1" si="503"/>
        <v/>
      </c>
      <c r="F1080" s="39" t="str">
        <f t="shared" ca="1" si="492"/>
        <v/>
      </c>
      <c r="G1080" s="101"/>
      <c r="H1080" s="39">
        <f t="shared" ca="1" si="483"/>
        <v>0</v>
      </c>
      <c r="J1080" s="332"/>
      <c r="K1080" s="37" t="str">
        <f t="shared" ca="1" si="493"/>
        <v/>
      </c>
      <c r="L1080" s="41" t="str">
        <f t="shared" ca="1" si="494"/>
        <v/>
      </c>
      <c r="M1080" s="39" t="str">
        <f t="shared" si="484"/>
        <v/>
      </c>
      <c r="N1080" s="39" t="str">
        <f t="shared" ca="1" si="504"/>
        <v/>
      </c>
      <c r="O1080" s="39" t="str">
        <f ca="1">IF(L1080="","",ROUND(Q1079*$O$5/payments_per_year,2))</f>
        <v/>
      </c>
      <c r="P1080" s="101"/>
      <c r="Q1080" s="39">
        <f t="shared" ca="1" si="505"/>
        <v>0</v>
      </c>
      <c r="R1080" s="332"/>
      <c r="S1080" s="37" t="str">
        <f t="shared" ca="1" si="495"/>
        <v/>
      </c>
      <c r="T1080" s="41" t="str">
        <f t="shared" ca="1" si="496"/>
        <v/>
      </c>
      <c r="U1080" s="39" t="str">
        <f t="shared" si="485"/>
        <v/>
      </c>
      <c r="V1080" s="39" t="str">
        <f t="shared" ca="1" si="506"/>
        <v/>
      </c>
      <c r="W1080" s="39">
        <f t="shared" ca="1" si="486"/>
        <v>0</v>
      </c>
      <c r="X1080" s="40"/>
      <c r="Y1080" s="39">
        <f t="shared" ca="1" si="507"/>
        <v>0</v>
      </c>
      <c r="Z1080" s="327"/>
      <c r="AA1080" s="37" t="str">
        <f t="shared" ca="1" si="497"/>
        <v/>
      </c>
      <c r="AB1080" s="41" t="str">
        <f t="shared" ca="1" si="498"/>
        <v/>
      </c>
      <c r="AC1080" s="39" t="str">
        <f t="shared" si="487"/>
        <v/>
      </c>
      <c r="AD1080" s="39" t="str">
        <f t="shared" ca="1" si="508"/>
        <v/>
      </c>
      <c r="AE1080" s="39" t="str">
        <f t="shared" ca="1" si="499"/>
        <v/>
      </c>
      <c r="AF1080" s="40"/>
      <c r="AG1080" s="39">
        <f t="shared" ca="1" si="509"/>
        <v>0</v>
      </c>
      <c r="AH1080" s="339"/>
      <c r="AI1080" s="37" t="str">
        <f t="shared" ca="1" si="500"/>
        <v/>
      </c>
      <c r="AJ1080" s="41" t="str">
        <f t="shared" ca="1" si="501"/>
        <v/>
      </c>
      <c r="AK1080" s="39" t="str">
        <f t="shared" si="488"/>
        <v/>
      </c>
      <c r="AL1080" s="39" t="str">
        <f t="shared" ca="1" si="510"/>
        <v/>
      </c>
      <c r="AM1080" s="39" t="str">
        <f t="shared" ca="1" si="502"/>
        <v/>
      </c>
      <c r="AN1080" s="40"/>
      <c r="AO1080" s="39">
        <f t="shared" ca="1" si="511"/>
        <v>0</v>
      </c>
      <c r="AP1080" s="339"/>
      <c r="AW1080" s="329"/>
      <c r="BI1080" s="329"/>
      <c r="BJ1080" s="329"/>
      <c r="BK1080" s="329"/>
      <c r="BL1080" s="329"/>
      <c r="BM1080" s="329"/>
      <c r="BN1080" s="329"/>
      <c r="BO1080" s="329"/>
      <c r="BP1080" s="329"/>
      <c r="BQ1080" s="329"/>
      <c r="BR1080" s="329"/>
      <c r="BS1080" s="329"/>
      <c r="BT1080" s="329"/>
      <c r="BU1080" s="329"/>
      <c r="BV1080" s="329"/>
      <c r="BW1080" s="325"/>
      <c r="BX1080" s="325"/>
      <c r="BY1080" s="325"/>
      <c r="BZ1080" s="325"/>
      <c r="CA1080" s="325"/>
      <c r="CB1080" s="325"/>
      <c r="CC1080" s="325"/>
      <c r="CD1080" s="325"/>
      <c r="CE1080" s="325"/>
      <c r="CF1080" s="325"/>
      <c r="CG1080" s="325"/>
      <c r="CH1080" s="325"/>
      <c r="CI1080" s="325"/>
      <c r="CJ1080" s="325"/>
      <c r="CK1080" s="325"/>
      <c r="CL1080" s="325"/>
      <c r="CM1080" s="325"/>
      <c r="CN1080" s="325"/>
      <c r="CO1080" s="325"/>
      <c r="CP1080" s="325"/>
      <c r="CQ1080" s="325"/>
      <c r="CR1080" s="325"/>
      <c r="CS1080" s="325"/>
      <c r="CT1080" s="325"/>
      <c r="CU1080" s="325"/>
      <c r="CV1080" s="325"/>
      <c r="CW1080" s="325"/>
      <c r="CX1080" s="325"/>
    </row>
    <row r="1081" spans="1:102" s="36" customFormat="1" ht="15" hidden="1" customHeight="1">
      <c r="A1081" s="329"/>
      <c r="B1081" s="37" t="str">
        <f t="shared" ca="1" si="489"/>
        <v/>
      </c>
      <c r="C1081" s="41" t="str">
        <f t="shared" ca="1" si="490"/>
        <v/>
      </c>
      <c r="D1081" s="39" t="str">
        <f t="shared" ca="1" si="491"/>
        <v/>
      </c>
      <c r="E1081" s="39" t="str">
        <f t="shared" ca="1" si="503"/>
        <v/>
      </c>
      <c r="F1081" s="39" t="str">
        <f t="shared" ca="1" si="492"/>
        <v/>
      </c>
      <c r="G1081" s="101"/>
      <c r="H1081" s="39">
        <f t="shared" ca="1" si="483"/>
        <v>0</v>
      </c>
      <c r="J1081" s="332"/>
      <c r="K1081" s="37" t="str">
        <f t="shared" ca="1" si="493"/>
        <v/>
      </c>
      <c r="L1081" s="41" t="str">
        <f t="shared" ca="1" si="494"/>
        <v/>
      </c>
      <c r="M1081" s="39" t="str">
        <f t="shared" si="484"/>
        <v/>
      </c>
      <c r="N1081" s="39" t="str">
        <f t="shared" ca="1" si="504"/>
        <v/>
      </c>
      <c r="O1081" s="39">
        <f ca="1">ROUND(Q1080*$O$5/payments_per_year,2)</f>
        <v>0</v>
      </c>
      <c r="P1081" s="101"/>
      <c r="Q1081" s="39">
        <f t="shared" ca="1" si="505"/>
        <v>0</v>
      </c>
      <c r="R1081" s="332"/>
      <c r="S1081" s="37" t="str">
        <f t="shared" ca="1" si="495"/>
        <v/>
      </c>
      <c r="T1081" s="41" t="str">
        <f t="shared" ca="1" si="496"/>
        <v/>
      </c>
      <c r="U1081" s="39" t="str">
        <f t="shared" si="485"/>
        <v/>
      </c>
      <c r="V1081" s="39" t="str">
        <f t="shared" ca="1" si="506"/>
        <v/>
      </c>
      <c r="W1081" s="39">
        <f t="shared" ca="1" si="486"/>
        <v>0</v>
      </c>
      <c r="X1081" s="40"/>
      <c r="Y1081" s="39">
        <f t="shared" ca="1" si="507"/>
        <v>0</v>
      </c>
      <c r="Z1081" s="327"/>
      <c r="AA1081" s="37" t="str">
        <f t="shared" ca="1" si="497"/>
        <v/>
      </c>
      <c r="AB1081" s="41" t="str">
        <f t="shared" ca="1" si="498"/>
        <v/>
      </c>
      <c r="AC1081" s="39" t="str">
        <f t="shared" si="487"/>
        <v/>
      </c>
      <c r="AD1081" s="39" t="str">
        <f t="shared" ca="1" si="508"/>
        <v/>
      </c>
      <c r="AE1081" s="39" t="str">
        <f t="shared" ca="1" si="499"/>
        <v/>
      </c>
      <c r="AF1081" s="40"/>
      <c r="AG1081" s="39">
        <f t="shared" ca="1" si="509"/>
        <v>0</v>
      </c>
      <c r="AH1081" s="339"/>
      <c r="AI1081" s="37" t="str">
        <f t="shared" ca="1" si="500"/>
        <v/>
      </c>
      <c r="AJ1081" s="41" t="str">
        <f t="shared" ca="1" si="501"/>
        <v/>
      </c>
      <c r="AK1081" s="39" t="str">
        <f t="shared" si="488"/>
        <v/>
      </c>
      <c r="AL1081" s="39" t="str">
        <f t="shared" ca="1" si="510"/>
        <v/>
      </c>
      <c r="AM1081" s="39" t="str">
        <f t="shared" ca="1" si="502"/>
        <v/>
      </c>
      <c r="AN1081" s="40"/>
      <c r="AO1081" s="39">
        <f t="shared" ca="1" si="511"/>
        <v>0</v>
      </c>
      <c r="AP1081" s="339"/>
      <c r="AW1081" s="329"/>
      <c r="BI1081" s="329"/>
      <c r="BJ1081" s="329"/>
      <c r="BK1081" s="329"/>
      <c r="BL1081" s="329"/>
      <c r="BM1081" s="329"/>
      <c r="BN1081" s="329"/>
      <c r="BO1081" s="329"/>
      <c r="BP1081" s="329"/>
      <c r="BQ1081" s="329"/>
      <c r="BR1081" s="329"/>
      <c r="BS1081" s="329"/>
      <c r="BT1081" s="329"/>
      <c r="BU1081" s="329"/>
      <c r="BV1081" s="329"/>
      <c r="BW1081" s="325"/>
      <c r="BX1081" s="325"/>
      <c r="BY1081" s="325"/>
      <c r="BZ1081" s="325"/>
      <c r="CA1081" s="325"/>
      <c r="CB1081" s="325"/>
      <c r="CC1081" s="325"/>
      <c r="CD1081" s="325"/>
      <c r="CE1081" s="325"/>
      <c r="CF1081" s="325"/>
      <c r="CG1081" s="325"/>
      <c r="CH1081" s="325"/>
      <c r="CI1081" s="325"/>
      <c r="CJ1081" s="325"/>
      <c r="CK1081" s="325"/>
      <c r="CL1081" s="325"/>
      <c r="CM1081" s="325"/>
      <c r="CN1081" s="325"/>
      <c r="CO1081" s="325"/>
      <c r="CP1081" s="325"/>
      <c r="CQ1081" s="325"/>
      <c r="CR1081" s="325"/>
      <c r="CS1081" s="325"/>
      <c r="CT1081" s="325"/>
      <c r="CU1081" s="325"/>
      <c r="CV1081" s="325"/>
      <c r="CW1081" s="325"/>
      <c r="CX1081" s="325"/>
    </row>
    <row r="1082" spans="1:102" s="36" customFormat="1" ht="15" hidden="1" customHeight="1">
      <c r="A1082" s="329"/>
      <c r="B1082" s="37" t="str">
        <f t="shared" ca="1" si="489"/>
        <v/>
      </c>
      <c r="C1082" s="41" t="str">
        <f t="shared" ca="1" si="490"/>
        <v/>
      </c>
      <c r="D1082" s="39" t="str">
        <f t="shared" ca="1" si="491"/>
        <v/>
      </c>
      <c r="E1082" s="39" t="str">
        <f t="shared" ca="1" si="503"/>
        <v/>
      </c>
      <c r="F1082" s="39" t="str">
        <f t="shared" ca="1" si="492"/>
        <v/>
      </c>
      <c r="G1082" s="101"/>
      <c r="H1082" s="39">
        <f t="shared" ca="1" si="483"/>
        <v>0</v>
      </c>
      <c r="J1082" s="332"/>
      <c r="K1082" s="37" t="str">
        <f t="shared" ca="1" si="493"/>
        <v/>
      </c>
      <c r="L1082" s="41" t="str">
        <f t="shared" ca="1" si="494"/>
        <v/>
      </c>
      <c r="M1082" s="39" t="str">
        <f t="shared" si="484"/>
        <v/>
      </c>
      <c r="N1082" s="39" t="str">
        <f t="shared" ca="1" si="504"/>
        <v/>
      </c>
      <c r="O1082" s="39" t="str">
        <f ca="1">IF(L1082="","",ROUND(Q1081*$O$5/payments_per_year,2))</f>
        <v/>
      </c>
      <c r="P1082" s="101"/>
      <c r="Q1082" s="39">
        <f t="shared" ca="1" si="505"/>
        <v>0</v>
      </c>
      <c r="R1082" s="332"/>
      <c r="S1082" s="37" t="str">
        <f t="shared" ca="1" si="495"/>
        <v/>
      </c>
      <c r="T1082" s="41" t="str">
        <f t="shared" ca="1" si="496"/>
        <v/>
      </c>
      <c r="U1082" s="39" t="str">
        <f t="shared" si="485"/>
        <v/>
      </c>
      <c r="V1082" s="39" t="str">
        <f t="shared" ca="1" si="506"/>
        <v/>
      </c>
      <c r="W1082" s="39">
        <f t="shared" ca="1" si="486"/>
        <v>0</v>
      </c>
      <c r="X1082" s="40"/>
      <c r="Y1082" s="39">
        <f t="shared" ca="1" si="507"/>
        <v>0</v>
      </c>
      <c r="Z1082" s="327"/>
      <c r="AA1082" s="37" t="str">
        <f t="shared" ca="1" si="497"/>
        <v/>
      </c>
      <c r="AB1082" s="41" t="str">
        <f t="shared" ca="1" si="498"/>
        <v/>
      </c>
      <c r="AC1082" s="39" t="str">
        <f t="shared" si="487"/>
        <v/>
      </c>
      <c r="AD1082" s="39" t="str">
        <f t="shared" ca="1" si="508"/>
        <v/>
      </c>
      <c r="AE1082" s="39" t="str">
        <f t="shared" ca="1" si="499"/>
        <v/>
      </c>
      <c r="AF1082" s="40"/>
      <c r="AG1082" s="39">
        <f t="shared" ca="1" si="509"/>
        <v>0</v>
      </c>
      <c r="AH1082" s="339"/>
      <c r="AI1082" s="37" t="str">
        <f t="shared" ca="1" si="500"/>
        <v/>
      </c>
      <c r="AJ1082" s="41" t="str">
        <f t="shared" ca="1" si="501"/>
        <v/>
      </c>
      <c r="AK1082" s="39" t="str">
        <f t="shared" si="488"/>
        <v/>
      </c>
      <c r="AL1082" s="39" t="str">
        <f t="shared" ca="1" si="510"/>
        <v/>
      </c>
      <c r="AM1082" s="39" t="str">
        <f t="shared" ca="1" si="502"/>
        <v/>
      </c>
      <c r="AN1082" s="40"/>
      <c r="AO1082" s="39">
        <f t="shared" ca="1" si="511"/>
        <v>0</v>
      </c>
      <c r="AP1082" s="339"/>
      <c r="AW1082" s="329"/>
      <c r="BI1082" s="329"/>
      <c r="BJ1082" s="329"/>
      <c r="BK1082" s="329"/>
      <c r="BL1082" s="329"/>
      <c r="BM1082" s="329"/>
      <c r="BN1082" s="329"/>
      <c r="BO1082" s="329"/>
      <c r="BP1082" s="329"/>
      <c r="BQ1082" s="329"/>
      <c r="BR1082" s="329"/>
      <c r="BS1082" s="329"/>
      <c r="BT1082" s="329"/>
      <c r="BU1082" s="329"/>
      <c r="BV1082" s="329"/>
      <c r="BW1082" s="325"/>
      <c r="BX1082" s="325"/>
      <c r="BY1082" s="325"/>
      <c r="BZ1082" s="325"/>
      <c r="CA1082" s="325"/>
      <c r="CB1082" s="325"/>
      <c r="CC1082" s="325"/>
      <c r="CD1082" s="325"/>
      <c r="CE1082" s="325"/>
      <c r="CF1082" s="325"/>
      <c r="CG1082" s="325"/>
      <c r="CH1082" s="325"/>
      <c r="CI1082" s="325"/>
      <c r="CJ1082" s="325"/>
      <c r="CK1082" s="325"/>
      <c r="CL1082" s="325"/>
      <c r="CM1082" s="325"/>
      <c r="CN1082" s="325"/>
      <c r="CO1082" s="325"/>
      <c r="CP1082" s="325"/>
      <c r="CQ1082" s="325"/>
      <c r="CR1082" s="325"/>
      <c r="CS1082" s="325"/>
      <c r="CT1082" s="325"/>
      <c r="CU1082" s="325"/>
      <c r="CV1082" s="325"/>
      <c r="CW1082" s="325"/>
      <c r="CX1082" s="325"/>
    </row>
    <row r="1083" spans="1:102" s="36" customFormat="1" ht="15" hidden="1" customHeight="1">
      <c r="A1083" s="329"/>
      <c r="B1083" s="37" t="str">
        <f t="shared" ca="1" si="489"/>
        <v/>
      </c>
      <c r="C1083" s="41" t="str">
        <f t="shared" ca="1" si="490"/>
        <v/>
      </c>
      <c r="D1083" s="39" t="str">
        <f t="shared" ca="1" si="491"/>
        <v/>
      </c>
      <c r="E1083" s="39" t="str">
        <f t="shared" ca="1" si="503"/>
        <v/>
      </c>
      <c r="F1083" s="39" t="str">
        <f t="shared" ca="1" si="492"/>
        <v/>
      </c>
      <c r="G1083" s="101"/>
      <c r="H1083" s="39">
        <f t="shared" ca="1" si="483"/>
        <v>0</v>
      </c>
      <c r="J1083" s="332"/>
      <c r="K1083" s="37" t="str">
        <f t="shared" ca="1" si="493"/>
        <v/>
      </c>
      <c r="L1083" s="41" t="str">
        <f t="shared" ca="1" si="494"/>
        <v/>
      </c>
      <c r="M1083" s="39" t="str">
        <f t="shared" si="484"/>
        <v/>
      </c>
      <c r="N1083" s="39" t="str">
        <f t="shared" ca="1" si="504"/>
        <v/>
      </c>
      <c r="O1083" s="39">
        <f ca="1">ROUND(Q1082*$O$5/payments_per_year,2)</f>
        <v>0</v>
      </c>
      <c r="P1083" s="101"/>
      <c r="Q1083" s="39">
        <f t="shared" ca="1" si="505"/>
        <v>0</v>
      </c>
      <c r="R1083" s="332"/>
      <c r="S1083" s="37" t="str">
        <f t="shared" ca="1" si="495"/>
        <v/>
      </c>
      <c r="T1083" s="41" t="str">
        <f t="shared" ca="1" si="496"/>
        <v/>
      </c>
      <c r="U1083" s="39" t="str">
        <f t="shared" si="485"/>
        <v/>
      </c>
      <c r="V1083" s="39" t="str">
        <f t="shared" ca="1" si="506"/>
        <v/>
      </c>
      <c r="W1083" s="39">
        <f t="shared" ca="1" si="486"/>
        <v>0</v>
      </c>
      <c r="X1083" s="40"/>
      <c r="Y1083" s="39">
        <f t="shared" ca="1" si="507"/>
        <v>0</v>
      </c>
      <c r="Z1083" s="327"/>
      <c r="AA1083" s="37" t="str">
        <f t="shared" ca="1" si="497"/>
        <v/>
      </c>
      <c r="AB1083" s="41" t="str">
        <f t="shared" ca="1" si="498"/>
        <v/>
      </c>
      <c r="AC1083" s="39" t="str">
        <f t="shared" si="487"/>
        <v/>
      </c>
      <c r="AD1083" s="39" t="str">
        <f t="shared" ca="1" si="508"/>
        <v/>
      </c>
      <c r="AE1083" s="39" t="str">
        <f t="shared" ca="1" si="499"/>
        <v/>
      </c>
      <c r="AF1083" s="40"/>
      <c r="AG1083" s="39">
        <f t="shared" ca="1" si="509"/>
        <v>0</v>
      </c>
      <c r="AH1083" s="339"/>
      <c r="AI1083" s="37" t="str">
        <f t="shared" ca="1" si="500"/>
        <v/>
      </c>
      <c r="AJ1083" s="41" t="str">
        <f t="shared" ca="1" si="501"/>
        <v/>
      </c>
      <c r="AK1083" s="39" t="str">
        <f t="shared" si="488"/>
        <v/>
      </c>
      <c r="AL1083" s="39" t="str">
        <f t="shared" ca="1" si="510"/>
        <v/>
      </c>
      <c r="AM1083" s="39" t="str">
        <f t="shared" ca="1" si="502"/>
        <v/>
      </c>
      <c r="AN1083" s="40"/>
      <c r="AO1083" s="39">
        <f t="shared" ca="1" si="511"/>
        <v>0</v>
      </c>
      <c r="AP1083" s="339"/>
      <c r="AW1083" s="329"/>
      <c r="BI1083" s="329"/>
      <c r="BJ1083" s="329"/>
      <c r="BK1083" s="329"/>
      <c r="BL1083" s="329"/>
      <c r="BM1083" s="329"/>
      <c r="BN1083" s="329"/>
      <c r="BO1083" s="329"/>
      <c r="BP1083" s="329"/>
      <c r="BQ1083" s="329"/>
      <c r="BR1083" s="329"/>
      <c r="BS1083" s="329"/>
      <c r="BT1083" s="329"/>
      <c r="BU1083" s="329"/>
      <c r="BV1083" s="329"/>
      <c r="BW1083" s="325"/>
      <c r="BX1083" s="325"/>
      <c r="BY1083" s="325"/>
      <c r="BZ1083" s="325"/>
      <c r="CA1083" s="325"/>
      <c r="CB1083" s="325"/>
      <c r="CC1083" s="325"/>
      <c r="CD1083" s="325"/>
      <c r="CE1083" s="325"/>
      <c r="CF1083" s="325"/>
      <c r="CG1083" s="325"/>
      <c r="CH1083" s="325"/>
      <c r="CI1083" s="325"/>
      <c r="CJ1083" s="325"/>
      <c r="CK1083" s="325"/>
      <c r="CL1083" s="325"/>
      <c r="CM1083" s="325"/>
      <c r="CN1083" s="325"/>
      <c r="CO1083" s="325"/>
      <c r="CP1083" s="325"/>
      <c r="CQ1083" s="325"/>
      <c r="CR1083" s="325"/>
      <c r="CS1083" s="325"/>
      <c r="CT1083" s="325"/>
      <c r="CU1083" s="325"/>
      <c r="CV1083" s="325"/>
      <c r="CW1083" s="325"/>
      <c r="CX1083" s="325"/>
    </row>
    <row r="1084" spans="1:102" s="36" customFormat="1" ht="15" hidden="1" customHeight="1">
      <c r="A1084" s="329"/>
      <c r="B1084" s="37" t="str">
        <f t="shared" ca="1" si="489"/>
        <v/>
      </c>
      <c r="C1084" s="41" t="str">
        <f t="shared" ca="1" si="490"/>
        <v/>
      </c>
      <c r="D1084" s="39" t="str">
        <f t="shared" ca="1" si="491"/>
        <v/>
      </c>
      <c r="E1084" s="39" t="str">
        <f t="shared" ca="1" si="503"/>
        <v/>
      </c>
      <c r="F1084" s="39" t="str">
        <f t="shared" ca="1" si="492"/>
        <v/>
      </c>
      <c r="G1084" s="101"/>
      <c r="H1084" s="39">
        <f t="shared" ca="1" si="483"/>
        <v>0</v>
      </c>
      <c r="J1084" s="332"/>
      <c r="K1084" s="37" t="str">
        <f t="shared" ca="1" si="493"/>
        <v/>
      </c>
      <c r="L1084" s="41" t="str">
        <f t="shared" ca="1" si="494"/>
        <v/>
      </c>
      <c r="M1084" s="39" t="str">
        <f t="shared" si="484"/>
        <v/>
      </c>
      <c r="N1084" s="39" t="str">
        <f t="shared" ca="1" si="504"/>
        <v/>
      </c>
      <c r="O1084" s="39" t="str">
        <f ca="1">IF(L1084="","",ROUND(Q1083*$O$5/payments_per_year,2))</f>
        <v/>
      </c>
      <c r="P1084" s="101"/>
      <c r="Q1084" s="39">
        <f t="shared" ca="1" si="505"/>
        <v>0</v>
      </c>
      <c r="R1084" s="332"/>
      <c r="S1084" s="37" t="str">
        <f t="shared" ca="1" si="495"/>
        <v/>
      </c>
      <c r="T1084" s="41" t="str">
        <f t="shared" ca="1" si="496"/>
        <v/>
      </c>
      <c r="U1084" s="39" t="str">
        <f t="shared" si="485"/>
        <v/>
      </c>
      <c r="V1084" s="39" t="str">
        <f t="shared" ca="1" si="506"/>
        <v/>
      </c>
      <c r="W1084" s="39">
        <f t="shared" ca="1" si="486"/>
        <v>0</v>
      </c>
      <c r="X1084" s="40"/>
      <c r="Y1084" s="39">
        <f t="shared" ca="1" si="507"/>
        <v>0</v>
      </c>
      <c r="Z1084" s="327"/>
      <c r="AA1084" s="37" t="str">
        <f t="shared" ca="1" si="497"/>
        <v/>
      </c>
      <c r="AB1084" s="41" t="str">
        <f t="shared" ca="1" si="498"/>
        <v/>
      </c>
      <c r="AC1084" s="39" t="str">
        <f t="shared" si="487"/>
        <v/>
      </c>
      <c r="AD1084" s="39" t="str">
        <f t="shared" ca="1" si="508"/>
        <v/>
      </c>
      <c r="AE1084" s="39" t="str">
        <f t="shared" ca="1" si="499"/>
        <v/>
      </c>
      <c r="AF1084" s="40"/>
      <c r="AG1084" s="39">
        <f t="shared" ca="1" si="509"/>
        <v>0</v>
      </c>
      <c r="AH1084" s="339"/>
      <c r="AI1084" s="37" t="str">
        <f t="shared" ca="1" si="500"/>
        <v/>
      </c>
      <c r="AJ1084" s="41" t="str">
        <f t="shared" ca="1" si="501"/>
        <v/>
      </c>
      <c r="AK1084" s="39" t="str">
        <f t="shared" si="488"/>
        <v/>
      </c>
      <c r="AL1084" s="39" t="str">
        <f t="shared" ca="1" si="510"/>
        <v/>
      </c>
      <c r="AM1084" s="39" t="str">
        <f t="shared" ca="1" si="502"/>
        <v/>
      </c>
      <c r="AN1084" s="40"/>
      <c r="AO1084" s="39">
        <f t="shared" ca="1" si="511"/>
        <v>0</v>
      </c>
      <c r="AP1084" s="339"/>
      <c r="AW1084" s="329"/>
      <c r="BI1084" s="329"/>
      <c r="BJ1084" s="329"/>
      <c r="BK1084" s="329"/>
      <c r="BL1084" s="329"/>
      <c r="BM1084" s="329"/>
      <c r="BN1084" s="329"/>
      <c r="BO1084" s="329"/>
      <c r="BP1084" s="329"/>
      <c r="BQ1084" s="329"/>
      <c r="BR1084" s="329"/>
      <c r="BS1084" s="329"/>
      <c r="BT1084" s="329"/>
      <c r="BU1084" s="329"/>
      <c r="BV1084" s="329"/>
      <c r="BW1084" s="325"/>
      <c r="BX1084" s="325"/>
      <c r="BY1084" s="325"/>
      <c r="BZ1084" s="325"/>
      <c r="CA1084" s="325"/>
      <c r="CB1084" s="325"/>
      <c r="CC1084" s="325"/>
      <c r="CD1084" s="325"/>
      <c r="CE1084" s="325"/>
      <c r="CF1084" s="325"/>
      <c r="CG1084" s="325"/>
      <c r="CH1084" s="325"/>
      <c r="CI1084" s="325"/>
      <c r="CJ1084" s="325"/>
      <c r="CK1084" s="325"/>
      <c r="CL1084" s="325"/>
      <c r="CM1084" s="325"/>
      <c r="CN1084" s="325"/>
      <c r="CO1084" s="325"/>
      <c r="CP1084" s="325"/>
      <c r="CQ1084" s="325"/>
      <c r="CR1084" s="325"/>
      <c r="CS1084" s="325"/>
      <c r="CT1084" s="325"/>
      <c r="CU1084" s="325"/>
      <c r="CV1084" s="325"/>
      <c r="CW1084" s="325"/>
      <c r="CX1084" s="325"/>
    </row>
    <row r="1085" spans="1:102" s="36" customFormat="1" ht="15" hidden="1" customHeight="1">
      <c r="A1085" s="329"/>
      <c r="B1085" s="37" t="str">
        <f t="shared" ca="1" si="489"/>
        <v/>
      </c>
      <c r="C1085" s="41" t="str">
        <f t="shared" ca="1" si="490"/>
        <v/>
      </c>
      <c r="D1085" s="39" t="str">
        <f t="shared" ca="1" si="491"/>
        <v/>
      </c>
      <c r="E1085" s="39" t="str">
        <f t="shared" ca="1" si="503"/>
        <v/>
      </c>
      <c r="F1085" s="39" t="str">
        <f t="shared" ca="1" si="492"/>
        <v/>
      </c>
      <c r="G1085" s="101"/>
      <c r="H1085" s="39">
        <f t="shared" ca="1" si="483"/>
        <v>0</v>
      </c>
      <c r="J1085" s="332"/>
      <c r="K1085" s="37" t="str">
        <f t="shared" ca="1" si="493"/>
        <v/>
      </c>
      <c r="L1085" s="41" t="str">
        <f t="shared" ca="1" si="494"/>
        <v/>
      </c>
      <c r="M1085" s="39" t="str">
        <f t="shared" si="484"/>
        <v/>
      </c>
      <c r="N1085" s="39" t="str">
        <f t="shared" ca="1" si="504"/>
        <v/>
      </c>
      <c r="O1085" s="39">
        <f ca="1">ROUND(Q1084*$O$5/payments_per_year,2)</f>
        <v>0</v>
      </c>
      <c r="P1085" s="101"/>
      <c r="Q1085" s="39">
        <f t="shared" ca="1" si="505"/>
        <v>0</v>
      </c>
      <c r="R1085" s="332"/>
      <c r="S1085" s="37" t="str">
        <f t="shared" ca="1" si="495"/>
        <v/>
      </c>
      <c r="T1085" s="41" t="str">
        <f t="shared" ca="1" si="496"/>
        <v/>
      </c>
      <c r="U1085" s="39" t="str">
        <f t="shared" si="485"/>
        <v/>
      </c>
      <c r="V1085" s="39" t="str">
        <f t="shared" ca="1" si="506"/>
        <v/>
      </c>
      <c r="W1085" s="39">
        <f t="shared" ca="1" si="486"/>
        <v>0</v>
      </c>
      <c r="X1085" s="40"/>
      <c r="Y1085" s="39">
        <f t="shared" ca="1" si="507"/>
        <v>0</v>
      </c>
      <c r="Z1085" s="327"/>
      <c r="AA1085" s="37" t="str">
        <f t="shared" ca="1" si="497"/>
        <v/>
      </c>
      <c r="AB1085" s="41" t="str">
        <f t="shared" ca="1" si="498"/>
        <v/>
      </c>
      <c r="AC1085" s="39" t="str">
        <f t="shared" si="487"/>
        <v/>
      </c>
      <c r="AD1085" s="39" t="str">
        <f t="shared" ca="1" si="508"/>
        <v/>
      </c>
      <c r="AE1085" s="39" t="str">
        <f t="shared" ca="1" si="499"/>
        <v/>
      </c>
      <c r="AF1085" s="40"/>
      <c r="AG1085" s="39">
        <f t="shared" ca="1" si="509"/>
        <v>0</v>
      </c>
      <c r="AH1085" s="339"/>
      <c r="AI1085" s="37" t="str">
        <f t="shared" ca="1" si="500"/>
        <v/>
      </c>
      <c r="AJ1085" s="41" t="str">
        <f t="shared" ca="1" si="501"/>
        <v/>
      </c>
      <c r="AK1085" s="39" t="str">
        <f t="shared" si="488"/>
        <v/>
      </c>
      <c r="AL1085" s="39" t="str">
        <f t="shared" ca="1" si="510"/>
        <v/>
      </c>
      <c r="AM1085" s="39" t="str">
        <f t="shared" ca="1" si="502"/>
        <v/>
      </c>
      <c r="AN1085" s="40"/>
      <c r="AO1085" s="39">
        <f t="shared" ca="1" si="511"/>
        <v>0</v>
      </c>
      <c r="AP1085" s="339"/>
      <c r="AW1085" s="329"/>
      <c r="BI1085" s="329"/>
      <c r="BJ1085" s="329"/>
      <c r="BK1085" s="329"/>
      <c r="BL1085" s="329"/>
      <c r="BM1085" s="329"/>
      <c r="BN1085" s="329"/>
      <c r="BO1085" s="329"/>
      <c r="BP1085" s="329"/>
      <c r="BQ1085" s="329"/>
      <c r="BR1085" s="329"/>
      <c r="BS1085" s="329"/>
      <c r="BT1085" s="329"/>
      <c r="BU1085" s="329"/>
      <c r="BV1085" s="329"/>
      <c r="BW1085" s="325"/>
      <c r="BX1085" s="325"/>
      <c r="BY1085" s="325"/>
      <c r="BZ1085" s="325"/>
      <c r="CA1085" s="325"/>
      <c r="CB1085" s="325"/>
      <c r="CC1085" s="325"/>
      <c r="CD1085" s="325"/>
      <c r="CE1085" s="325"/>
      <c r="CF1085" s="325"/>
      <c r="CG1085" s="325"/>
      <c r="CH1085" s="325"/>
      <c r="CI1085" s="325"/>
      <c r="CJ1085" s="325"/>
      <c r="CK1085" s="325"/>
      <c r="CL1085" s="325"/>
      <c r="CM1085" s="325"/>
      <c r="CN1085" s="325"/>
      <c r="CO1085" s="325"/>
      <c r="CP1085" s="325"/>
      <c r="CQ1085" s="325"/>
      <c r="CR1085" s="325"/>
      <c r="CS1085" s="325"/>
      <c r="CT1085" s="325"/>
      <c r="CU1085" s="325"/>
      <c r="CV1085" s="325"/>
      <c r="CW1085" s="325"/>
      <c r="CX1085" s="325"/>
    </row>
    <row r="1086" spans="1:102" s="36" customFormat="1" ht="15" hidden="1" customHeight="1">
      <c r="A1086" s="329"/>
      <c r="B1086" s="37" t="str">
        <f t="shared" ca="1" si="489"/>
        <v/>
      </c>
      <c r="C1086" s="41" t="str">
        <f t="shared" ca="1" si="490"/>
        <v/>
      </c>
      <c r="D1086" s="39" t="str">
        <f t="shared" ca="1" si="491"/>
        <v/>
      </c>
      <c r="E1086" s="39" t="str">
        <f t="shared" ca="1" si="503"/>
        <v/>
      </c>
      <c r="F1086" s="39" t="str">
        <f t="shared" ca="1" si="492"/>
        <v/>
      </c>
      <c r="G1086" s="101"/>
      <c r="H1086" s="39">
        <f t="shared" ca="1" si="483"/>
        <v>0</v>
      </c>
      <c r="J1086" s="332"/>
      <c r="K1086" s="37" t="str">
        <f t="shared" ca="1" si="493"/>
        <v/>
      </c>
      <c r="L1086" s="41" t="str">
        <f t="shared" ca="1" si="494"/>
        <v/>
      </c>
      <c r="M1086" s="39" t="str">
        <f t="shared" si="484"/>
        <v/>
      </c>
      <c r="N1086" s="39" t="str">
        <f t="shared" ca="1" si="504"/>
        <v/>
      </c>
      <c r="O1086" s="39" t="str">
        <f ca="1">IF(L1086="","",ROUND(Q1085*$O$5/payments_per_year,2))</f>
        <v/>
      </c>
      <c r="P1086" s="101"/>
      <c r="Q1086" s="39">
        <f t="shared" ca="1" si="505"/>
        <v>0</v>
      </c>
      <c r="R1086" s="332"/>
      <c r="S1086" s="37" t="str">
        <f t="shared" ca="1" si="495"/>
        <v/>
      </c>
      <c r="T1086" s="41" t="str">
        <f t="shared" ca="1" si="496"/>
        <v/>
      </c>
      <c r="U1086" s="39" t="str">
        <f t="shared" si="485"/>
        <v/>
      </c>
      <c r="V1086" s="39" t="str">
        <f t="shared" ca="1" si="506"/>
        <v/>
      </c>
      <c r="W1086" s="39">
        <f t="shared" ca="1" si="486"/>
        <v>0</v>
      </c>
      <c r="X1086" s="40"/>
      <c r="Y1086" s="39">
        <f t="shared" ca="1" si="507"/>
        <v>0</v>
      </c>
      <c r="Z1086" s="327"/>
      <c r="AA1086" s="37" t="str">
        <f t="shared" ca="1" si="497"/>
        <v/>
      </c>
      <c r="AB1086" s="41" t="str">
        <f t="shared" ca="1" si="498"/>
        <v/>
      </c>
      <c r="AC1086" s="39" t="str">
        <f t="shared" si="487"/>
        <v/>
      </c>
      <c r="AD1086" s="39" t="str">
        <f t="shared" ca="1" si="508"/>
        <v/>
      </c>
      <c r="AE1086" s="39" t="str">
        <f t="shared" ca="1" si="499"/>
        <v/>
      </c>
      <c r="AF1086" s="40"/>
      <c r="AG1086" s="39">
        <f t="shared" ca="1" si="509"/>
        <v>0</v>
      </c>
      <c r="AH1086" s="339"/>
      <c r="AI1086" s="37" t="str">
        <f t="shared" ca="1" si="500"/>
        <v/>
      </c>
      <c r="AJ1086" s="41" t="str">
        <f t="shared" ca="1" si="501"/>
        <v/>
      </c>
      <c r="AK1086" s="39" t="str">
        <f t="shared" si="488"/>
        <v/>
      </c>
      <c r="AL1086" s="39" t="str">
        <f t="shared" ca="1" si="510"/>
        <v/>
      </c>
      <c r="AM1086" s="39" t="str">
        <f t="shared" ca="1" si="502"/>
        <v/>
      </c>
      <c r="AN1086" s="40"/>
      <c r="AO1086" s="39">
        <f t="shared" ca="1" si="511"/>
        <v>0</v>
      </c>
      <c r="AP1086" s="339"/>
      <c r="AW1086" s="329"/>
      <c r="BI1086" s="329"/>
      <c r="BJ1086" s="329"/>
      <c r="BK1086" s="329"/>
      <c r="BL1086" s="329"/>
      <c r="BM1086" s="329"/>
      <c r="BN1086" s="329"/>
      <c r="BO1086" s="329"/>
      <c r="BP1086" s="329"/>
      <c r="BQ1086" s="329"/>
      <c r="BR1086" s="329"/>
      <c r="BS1086" s="329"/>
      <c r="BT1086" s="329"/>
      <c r="BU1086" s="329"/>
      <c r="BV1086" s="329"/>
      <c r="BW1086" s="325"/>
      <c r="BX1086" s="325"/>
      <c r="BY1086" s="325"/>
      <c r="BZ1086" s="325"/>
      <c r="CA1086" s="325"/>
      <c r="CB1086" s="325"/>
      <c r="CC1086" s="325"/>
      <c r="CD1086" s="325"/>
      <c r="CE1086" s="325"/>
      <c r="CF1086" s="325"/>
      <c r="CG1086" s="325"/>
      <c r="CH1086" s="325"/>
      <c r="CI1086" s="325"/>
      <c r="CJ1086" s="325"/>
      <c r="CK1086" s="325"/>
      <c r="CL1086" s="325"/>
      <c r="CM1086" s="325"/>
      <c r="CN1086" s="325"/>
      <c r="CO1086" s="325"/>
      <c r="CP1086" s="325"/>
      <c r="CQ1086" s="325"/>
      <c r="CR1086" s="325"/>
      <c r="CS1086" s="325"/>
      <c r="CT1086" s="325"/>
      <c r="CU1086" s="325"/>
      <c r="CV1086" s="325"/>
      <c r="CW1086" s="325"/>
      <c r="CX1086" s="325"/>
    </row>
    <row r="1087" spans="1:102" s="36" customFormat="1" ht="15" hidden="1" customHeight="1">
      <c r="A1087" s="329"/>
      <c r="B1087" s="37" t="str">
        <f t="shared" ca="1" si="489"/>
        <v/>
      </c>
      <c r="C1087" s="41" t="str">
        <f t="shared" ca="1" si="490"/>
        <v/>
      </c>
      <c r="D1087" s="39" t="str">
        <f t="shared" ca="1" si="491"/>
        <v/>
      </c>
      <c r="E1087" s="39" t="str">
        <f t="shared" ca="1" si="503"/>
        <v/>
      </c>
      <c r="F1087" s="39" t="str">
        <f t="shared" ca="1" si="492"/>
        <v/>
      </c>
      <c r="G1087" s="101"/>
      <c r="H1087" s="39">
        <f t="shared" ca="1" si="483"/>
        <v>0</v>
      </c>
      <c r="J1087" s="332"/>
      <c r="K1087" s="37" t="str">
        <f t="shared" ca="1" si="493"/>
        <v/>
      </c>
      <c r="L1087" s="41" t="str">
        <f t="shared" ca="1" si="494"/>
        <v/>
      </c>
      <c r="M1087" s="39" t="str">
        <f t="shared" si="484"/>
        <v/>
      </c>
      <c r="N1087" s="39" t="str">
        <f t="shared" ca="1" si="504"/>
        <v/>
      </c>
      <c r="O1087" s="39">
        <f ca="1">ROUND(Q1086*$O$5/payments_per_year,2)</f>
        <v>0</v>
      </c>
      <c r="P1087" s="101"/>
      <c r="Q1087" s="39">
        <f t="shared" ca="1" si="505"/>
        <v>0</v>
      </c>
      <c r="R1087" s="332"/>
      <c r="S1087" s="37" t="str">
        <f t="shared" ca="1" si="495"/>
        <v/>
      </c>
      <c r="T1087" s="41" t="str">
        <f t="shared" ca="1" si="496"/>
        <v/>
      </c>
      <c r="U1087" s="39" t="str">
        <f t="shared" si="485"/>
        <v/>
      </c>
      <c r="V1087" s="39" t="str">
        <f t="shared" ca="1" si="506"/>
        <v/>
      </c>
      <c r="W1087" s="39">
        <f t="shared" ca="1" si="486"/>
        <v>0</v>
      </c>
      <c r="X1087" s="40"/>
      <c r="Y1087" s="39">
        <f t="shared" ca="1" si="507"/>
        <v>0</v>
      </c>
      <c r="Z1087" s="327"/>
      <c r="AA1087" s="37" t="str">
        <f t="shared" ca="1" si="497"/>
        <v/>
      </c>
      <c r="AB1087" s="41" t="str">
        <f t="shared" ca="1" si="498"/>
        <v/>
      </c>
      <c r="AC1087" s="39" t="str">
        <f t="shared" si="487"/>
        <v/>
      </c>
      <c r="AD1087" s="39" t="str">
        <f t="shared" ca="1" si="508"/>
        <v/>
      </c>
      <c r="AE1087" s="39" t="str">
        <f t="shared" ca="1" si="499"/>
        <v/>
      </c>
      <c r="AF1087" s="40"/>
      <c r="AG1087" s="39">
        <f t="shared" ca="1" si="509"/>
        <v>0</v>
      </c>
      <c r="AH1087" s="339"/>
      <c r="AI1087" s="37" t="str">
        <f t="shared" ca="1" si="500"/>
        <v/>
      </c>
      <c r="AJ1087" s="41" t="str">
        <f t="shared" ca="1" si="501"/>
        <v/>
      </c>
      <c r="AK1087" s="39" t="str">
        <f t="shared" si="488"/>
        <v/>
      </c>
      <c r="AL1087" s="39" t="str">
        <f t="shared" ca="1" si="510"/>
        <v/>
      </c>
      <c r="AM1087" s="39" t="str">
        <f t="shared" ca="1" si="502"/>
        <v/>
      </c>
      <c r="AN1087" s="40"/>
      <c r="AO1087" s="39">
        <f t="shared" ca="1" si="511"/>
        <v>0</v>
      </c>
      <c r="AP1087" s="339"/>
      <c r="AW1087" s="329"/>
      <c r="BI1087" s="329"/>
      <c r="BJ1087" s="329"/>
      <c r="BK1087" s="329"/>
      <c r="BL1087" s="329"/>
      <c r="BM1087" s="329"/>
      <c r="BN1087" s="329"/>
      <c r="BO1087" s="329"/>
      <c r="BP1087" s="329"/>
      <c r="BQ1087" s="329"/>
      <c r="BR1087" s="329"/>
      <c r="BS1087" s="329"/>
      <c r="BT1087" s="329"/>
      <c r="BU1087" s="329"/>
      <c r="BV1087" s="329"/>
      <c r="BW1087" s="325"/>
      <c r="BX1087" s="325"/>
      <c r="BY1087" s="325"/>
      <c r="BZ1087" s="325"/>
      <c r="CA1087" s="325"/>
      <c r="CB1087" s="325"/>
      <c r="CC1087" s="325"/>
      <c r="CD1087" s="325"/>
      <c r="CE1087" s="325"/>
      <c r="CF1087" s="325"/>
      <c r="CG1087" s="325"/>
      <c r="CH1087" s="325"/>
      <c r="CI1087" s="325"/>
      <c r="CJ1087" s="325"/>
      <c r="CK1087" s="325"/>
      <c r="CL1087" s="325"/>
      <c r="CM1087" s="325"/>
      <c r="CN1087" s="325"/>
      <c r="CO1087" s="325"/>
      <c r="CP1087" s="325"/>
      <c r="CQ1087" s="325"/>
      <c r="CR1087" s="325"/>
      <c r="CS1087" s="325"/>
      <c r="CT1087" s="325"/>
      <c r="CU1087" s="325"/>
      <c r="CV1087" s="325"/>
      <c r="CW1087" s="325"/>
      <c r="CX1087" s="325"/>
    </row>
    <row r="1088" spans="1:102" s="36" customFormat="1" ht="15" hidden="1" customHeight="1">
      <c r="A1088" s="329"/>
      <c r="B1088" s="37" t="str">
        <f t="shared" ca="1" si="489"/>
        <v/>
      </c>
      <c r="C1088" s="41" t="str">
        <f t="shared" ca="1" si="490"/>
        <v/>
      </c>
      <c r="D1088" s="39" t="str">
        <f t="shared" ca="1" si="491"/>
        <v/>
      </c>
      <c r="E1088" s="39" t="str">
        <f t="shared" ca="1" si="503"/>
        <v/>
      </c>
      <c r="F1088" s="39" t="str">
        <f t="shared" ca="1" si="492"/>
        <v/>
      </c>
      <c r="G1088" s="101"/>
      <c r="H1088" s="39">
        <f t="shared" ca="1" si="483"/>
        <v>0</v>
      </c>
      <c r="J1088" s="332"/>
      <c r="K1088" s="37" t="str">
        <f t="shared" ca="1" si="493"/>
        <v/>
      </c>
      <c r="L1088" s="41" t="str">
        <f t="shared" ca="1" si="494"/>
        <v/>
      </c>
      <c r="M1088" s="39" t="str">
        <f t="shared" si="484"/>
        <v/>
      </c>
      <c r="N1088" s="39" t="str">
        <f t="shared" ca="1" si="504"/>
        <v/>
      </c>
      <c r="O1088" s="39" t="str">
        <f ca="1">IF(L1088="","",ROUND(Q1087*$O$5/payments_per_year,2))</f>
        <v/>
      </c>
      <c r="P1088" s="101"/>
      <c r="Q1088" s="39">
        <f t="shared" ca="1" si="505"/>
        <v>0</v>
      </c>
      <c r="R1088" s="332"/>
      <c r="S1088" s="37" t="str">
        <f t="shared" ca="1" si="495"/>
        <v/>
      </c>
      <c r="T1088" s="41" t="str">
        <f t="shared" ca="1" si="496"/>
        <v/>
      </c>
      <c r="U1088" s="39" t="str">
        <f t="shared" si="485"/>
        <v/>
      </c>
      <c r="V1088" s="39" t="str">
        <f t="shared" ca="1" si="506"/>
        <v/>
      </c>
      <c r="W1088" s="39">
        <f t="shared" ca="1" si="486"/>
        <v>0</v>
      </c>
      <c r="X1088" s="40"/>
      <c r="Y1088" s="39">
        <f t="shared" ca="1" si="507"/>
        <v>0</v>
      </c>
      <c r="Z1088" s="327"/>
      <c r="AA1088" s="37" t="str">
        <f t="shared" ca="1" si="497"/>
        <v/>
      </c>
      <c r="AB1088" s="41" t="str">
        <f t="shared" ca="1" si="498"/>
        <v/>
      </c>
      <c r="AC1088" s="39" t="str">
        <f t="shared" si="487"/>
        <v/>
      </c>
      <c r="AD1088" s="39" t="str">
        <f t="shared" ca="1" si="508"/>
        <v/>
      </c>
      <c r="AE1088" s="39" t="str">
        <f t="shared" ca="1" si="499"/>
        <v/>
      </c>
      <c r="AF1088" s="40"/>
      <c r="AG1088" s="39">
        <f t="shared" ca="1" si="509"/>
        <v>0</v>
      </c>
      <c r="AH1088" s="339"/>
      <c r="AI1088" s="37" t="str">
        <f t="shared" ca="1" si="500"/>
        <v/>
      </c>
      <c r="AJ1088" s="41" t="str">
        <f t="shared" ca="1" si="501"/>
        <v/>
      </c>
      <c r="AK1088" s="39" t="str">
        <f t="shared" si="488"/>
        <v/>
      </c>
      <c r="AL1088" s="39" t="str">
        <f t="shared" ca="1" si="510"/>
        <v/>
      </c>
      <c r="AM1088" s="39" t="str">
        <f t="shared" ca="1" si="502"/>
        <v/>
      </c>
      <c r="AN1088" s="40"/>
      <c r="AO1088" s="39">
        <f t="shared" ca="1" si="511"/>
        <v>0</v>
      </c>
      <c r="AP1088" s="339"/>
      <c r="AW1088" s="329"/>
      <c r="BI1088" s="329"/>
      <c r="BJ1088" s="329"/>
      <c r="BK1088" s="329"/>
      <c r="BL1088" s="329"/>
      <c r="BM1088" s="329"/>
      <c r="BN1088" s="329"/>
      <c r="BO1088" s="329"/>
      <c r="BP1088" s="329"/>
      <c r="BQ1088" s="329"/>
      <c r="BR1088" s="329"/>
      <c r="BS1088" s="329"/>
      <c r="BT1088" s="329"/>
      <c r="BU1088" s="329"/>
      <c r="BV1088" s="329"/>
      <c r="BW1088" s="325"/>
      <c r="BX1088" s="325"/>
      <c r="BY1088" s="325"/>
      <c r="BZ1088" s="325"/>
      <c r="CA1088" s="325"/>
      <c r="CB1088" s="325"/>
      <c r="CC1088" s="325"/>
      <c r="CD1088" s="325"/>
      <c r="CE1088" s="325"/>
      <c r="CF1088" s="325"/>
      <c r="CG1088" s="325"/>
      <c r="CH1088" s="325"/>
      <c r="CI1088" s="325"/>
      <c r="CJ1088" s="325"/>
      <c r="CK1088" s="325"/>
      <c r="CL1088" s="325"/>
      <c r="CM1088" s="325"/>
      <c r="CN1088" s="325"/>
      <c r="CO1088" s="325"/>
      <c r="CP1088" s="325"/>
      <c r="CQ1088" s="325"/>
      <c r="CR1088" s="325"/>
      <c r="CS1088" s="325"/>
      <c r="CT1088" s="325"/>
      <c r="CU1088" s="325"/>
      <c r="CV1088" s="325"/>
      <c r="CW1088" s="325"/>
      <c r="CX1088" s="325"/>
    </row>
    <row r="1089" spans="1:102" s="36" customFormat="1" ht="15" hidden="1" customHeight="1">
      <c r="A1089" s="329"/>
      <c r="B1089" s="37" t="str">
        <f t="shared" ca="1" si="489"/>
        <v/>
      </c>
      <c r="C1089" s="41" t="str">
        <f t="shared" ca="1" si="490"/>
        <v/>
      </c>
      <c r="D1089" s="39" t="str">
        <f t="shared" ca="1" si="491"/>
        <v/>
      </c>
      <c r="E1089" s="39" t="str">
        <f t="shared" ca="1" si="503"/>
        <v/>
      </c>
      <c r="F1089" s="39" t="str">
        <f t="shared" ca="1" si="492"/>
        <v/>
      </c>
      <c r="G1089" s="101"/>
      <c r="H1089" s="39">
        <f t="shared" ca="1" si="483"/>
        <v>0</v>
      </c>
      <c r="J1089" s="332"/>
      <c r="K1089" s="37" t="str">
        <f t="shared" ca="1" si="493"/>
        <v/>
      </c>
      <c r="L1089" s="41" t="str">
        <f t="shared" ca="1" si="494"/>
        <v/>
      </c>
      <c r="M1089" s="39" t="str">
        <f t="shared" si="484"/>
        <v/>
      </c>
      <c r="N1089" s="39" t="str">
        <f t="shared" ca="1" si="504"/>
        <v/>
      </c>
      <c r="O1089" s="39">
        <f ca="1">ROUND(Q1088*$O$5/payments_per_year,2)</f>
        <v>0</v>
      </c>
      <c r="P1089" s="101"/>
      <c r="Q1089" s="39">
        <f t="shared" ca="1" si="505"/>
        <v>0</v>
      </c>
      <c r="R1089" s="332"/>
      <c r="S1089" s="37" t="str">
        <f t="shared" ca="1" si="495"/>
        <v/>
      </c>
      <c r="T1089" s="41" t="str">
        <f t="shared" ca="1" si="496"/>
        <v/>
      </c>
      <c r="U1089" s="39" t="str">
        <f t="shared" si="485"/>
        <v/>
      </c>
      <c r="V1089" s="39" t="str">
        <f t="shared" ca="1" si="506"/>
        <v/>
      </c>
      <c r="W1089" s="39">
        <f t="shared" ca="1" si="486"/>
        <v>0</v>
      </c>
      <c r="X1089" s="40"/>
      <c r="Y1089" s="39">
        <f t="shared" ca="1" si="507"/>
        <v>0</v>
      </c>
      <c r="Z1089" s="327"/>
      <c r="AA1089" s="37" t="str">
        <f t="shared" ca="1" si="497"/>
        <v/>
      </c>
      <c r="AB1089" s="41" t="str">
        <f t="shared" ca="1" si="498"/>
        <v/>
      </c>
      <c r="AC1089" s="39" t="str">
        <f t="shared" si="487"/>
        <v/>
      </c>
      <c r="AD1089" s="39" t="str">
        <f t="shared" ca="1" si="508"/>
        <v/>
      </c>
      <c r="AE1089" s="39" t="str">
        <f t="shared" ca="1" si="499"/>
        <v/>
      </c>
      <c r="AF1089" s="40"/>
      <c r="AG1089" s="39">
        <f t="shared" ca="1" si="509"/>
        <v>0</v>
      </c>
      <c r="AH1089" s="339"/>
      <c r="AI1089" s="37" t="str">
        <f t="shared" ca="1" si="500"/>
        <v/>
      </c>
      <c r="AJ1089" s="41" t="str">
        <f t="shared" ca="1" si="501"/>
        <v/>
      </c>
      <c r="AK1089" s="39" t="str">
        <f t="shared" si="488"/>
        <v/>
      </c>
      <c r="AL1089" s="39" t="str">
        <f t="shared" ca="1" si="510"/>
        <v/>
      </c>
      <c r="AM1089" s="39" t="str">
        <f t="shared" ca="1" si="502"/>
        <v/>
      </c>
      <c r="AN1089" s="40"/>
      <c r="AO1089" s="39">
        <f t="shared" ca="1" si="511"/>
        <v>0</v>
      </c>
      <c r="AP1089" s="339"/>
      <c r="AW1089" s="329"/>
      <c r="BI1089" s="329"/>
      <c r="BJ1089" s="329"/>
      <c r="BK1089" s="329"/>
      <c r="BL1089" s="329"/>
      <c r="BM1089" s="329"/>
      <c r="BN1089" s="329"/>
      <c r="BO1089" s="329"/>
      <c r="BP1089" s="329"/>
      <c r="BQ1089" s="329"/>
      <c r="BR1089" s="329"/>
      <c r="BS1089" s="329"/>
      <c r="BT1089" s="329"/>
      <c r="BU1089" s="329"/>
      <c r="BV1089" s="329"/>
      <c r="BW1089" s="325"/>
      <c r="BX1089" s="325"/>
      <c r="BY1089" s="325"/>
      <c r="BZ1089" s="325"/>
      <c r="CA1089" s="325"/>
      <c r="CB1089" s="325"/>
      <c r="CC1089" s="325"/>
      <c r="CD1089" s="325"/>
      <c r="CE1089" s="325"/>
      <c r="CF1089" s="325"/>
      <c r="CG1089" s="325"/>
      <c r="CH1089" s="325"/>
      <c r="CI1089" s="325"/>
      <c r="CJ1089" s="325"/>
      <c r="CK1089" s="325"/>
      <c r="CL1089" s="325"/>
      <c r="CM1089" s="325"/>
      <c r="CN1089" s="325"/>
      <c r="CO1089" s="325"/>
      <c r="CP1089" s="325"/>
      <c r="CQ1089" s="325"/>
      <c r="CR1089" s="325"/>
      <c r="CS1089" s="325"/>
      <c r="CT1089" s="325"/>
      <c r="CU1089" s="325"/>
      <c r="CV1089" s="325"/>
      <c r="CW1089" s="325"/>
      <c r="CX1089" s="325"/>
    </row>
    <row r="1090" spans="1:102" s="36" customFormat="1" ht="15" hidden="1" customHeight="1">
      <c r="A1090" s="329"/>
      <c r="B1090" s="37" t="str">
        <f t="shared" ca="1" si="489"/>
        <v/>
      </c>
      <c r="C1090" s="41" t="str">
        <f t="shared" ca="1" si="490"/>
        <v/>
      </c>
      <c r="D1090" s="39" t="str">
        <f t="shared" ca="1" si="491"/>
        <v/>
      </c>
      <c r="E1090" s="39" t="str">
        <f t="shared" ca="1" si="503"/>
        <v/>
      </c>
      <c r="F1090" s="39" t="str">
        <f t="shared" ca="1" si="492"/>
        <v/>
      </c>
      <c r="G1090" s="101"/>
      <c r="H1090" s="39">
        <f t="shared" ca="1" si="483"/>
        <v>0</v>
      </c>
      <c r="J1090" s="332"/>
      <c r="K1090" s="37" t="str">
        <f t="shared" ca="1" si="493"/>
        <v/>
      </c>
      <c r="L1090" s="41" t="str">
        <f t="shared" ca="1" si="494"/>
        <v/>
      </c>
      <c r="M1090" s="39" t="str">
        <f t="shared" si="484"/>
        <v/>
      </c>
      <c r="N1090" s="39" t="str">
        <f t="shared" ca="1" si="504"/>
        <v/>
      </c>
      <c r="O1090" s="39" t="str">
        <f ca="1">IF(L1090="","",ROUND(Q1089*$O$5/payments_per_year,2))</f>
        <v/>
      </c>
      <c r="P1090" s="101"/>
      <c r="Q1090" s="39">
        <f t="shared" ca="1" si="505"/>
        <v>0</v>
      </c>
      <c r="R1090" s="332"/>
      <c r="S1090" s="37" t="str">
        <f t="shared" ca="1" si="495"/>
        <v/>
      </c>
      <c r="T1090" s="41" t="str">
        <f t="shared" ca="1" si="496"/>
        <v/>
      </c>
      <c r="U1090" s="39" t="str">
        <f t="shared" si="485"/>
        <v/>
      </c>
      <c r="V1090" s="39" t="str">
        <f t="shared" ca="1" si="506"/>
        <v/>
      </c>
      <c r="W1090" s="39">
        <f t="shared" ca="1" si="486"/>
        <v>0</v>
      </c>
      <c r="X1090" s="40"/>
      <c r="Y1090" s="39">
        <f t="shared" ca="1" si="507"/>
        <v>0</v>
      </c>
      <c r="Z1090" s="327"/>
      <c r="AA1090" s="37" t="str">
        <f t="shared" ca="1" si="497"/>
        <v/>
      </c>
      <c r="AB1090" s="41" t="str">
        <f t="shared" ca="1" si="498"/>
        <v/>
      </c>
      <c r="AC1090" s="39" t="str">
        <f t="shared" si="487"/>
        <v/>
      </c>
      <c r="AD1090" s="39" t="str">
        <f t="shared" ca="1" si="508"/>
        <v/>
      </c>
      <c r="AE1090" s="39" t="str">
        <f t="shared" ca="1" si="499"/>
        <v/>
      </c>
      <c r="AF1090" s="40"/>
      <c r="AG1090" s="39">
        <f t="shared" ca="1" si="509"/>
        <v>0</v>
      </c>
      <c r="AH1090" s="339"/>
      <c r="AI1090" s="37" t="str">
        <f t="shared" ca="1" si="500"/>
        <v/>
      </c>
      <c r="AJ1090" s="41" t="str">
        <f t="shared" ca="1" si="501"/>
        <v/>
      </c>
      <c r="AK1090" s="39" t="str">
        <f t="shared" si="488"/>
        <v/>
      </c>
      <c r="AL1090" s="39" t="str">
        <f t="shared" ca="1" si="510"/>
        <v/>
      </c>
      <c r="AM1090" s="39" t="str">
        <f t="shared" ca="1" si="502"/>
        <v/>
      </c>
      <c r="AN1090" s="40"/>
      <c r="AO1090" s="39">
        <f t="shared" ca="1" si="511"/>
        <v>0</v>
      </c>
      <c r="AP1090" s="339"/>
      <c r="AW1090" s="329"/>
      <c r="BI1090" s="329"/>
      <c r="BJ1090" s="329"/>
      <c r="BK1090" s="329"/>
      <c r="BL1090" s="329"/>
      <c r="BM1090" s="329"/>
      <c r="BN1090" s="329"/>
      <c r="BO1090" s="329"/>
      <c r="BP1090" s="329"/>
      <c r="BQ1090" s="329"/>
      <c r="BR1090" s="329"/>
      <c r="BS1090" s="329"/>
      <c r="BT1090" s="329"/>
      <c r="BU1090" s="329"/>
      <c r="BV1090" s="329"/>
      <c r="BW1090" s="325"/>
      <c r="BX1090" s="325"/>
      <c r="BY1090" s="325"/>
      <c r="BZ1090" s="325"/>
      <c r="CA1090" s="325"/>
      <c r="CB1090" s="325"/>
      <c r="CC1090" s="325"/>
      <c r="CD1090" s="325"/>
      <c r="CE1090" s="325"/>
      <c r="CF1090" s="325"/>
      <c r="CG1090" s="325"/>
      <c r="CH1090" s="325"/>
      <c r="CI1090" s="325"/>
      <c r="CJ1090" s="325"/>
      <c r="CK1090" s="325"/>
      <c r="CL1090" s="325"/>
      <c r="CM1090" s="325"/>
      <c r="CN1090" s="325"/>
      <c r="CO1090" s="325"/>
      <c r="CP1090" s="325"/>
      <c r="CQ1090" s="325"/>
      <c r="CR1090" s="325"/>
      <c r="CS1090" s="325"/>
      <c r="CT1090" s="325"/>
      <c r="CU1090" s="325"/>
      <c r="CV1090" s="325"/>
      <c r="CW1090" s="325"/>
      <c r="CX1090" s="325"/>
    </row>
    <row r="1091" spans="1:102" s="36" customFormat="1" ht="15" hidden="1" customHeight="1">
      <c r="A1091" s="329"/>
      <c r="B1091" s="37" t="str">
        <f t="shared" ca="1" si="489"/>
        <v/>
      </c>
      <c r="C1091" s="41" t="str">
        <f t="shared" ca="1" si="490"/>
        <v/>
      </c>
      <c r="D1091" s="39" t="str">
        <f t="shared" ca="1" si="491"/>
        <v/>
      </c>
      <c r="E1091" s="39" t="str">
        <f t="shared" ca="1" si="503"/>
        <v/>
      </c>
      <c r="F1091" s="39" t="str">
        <f t="shared" ca="1" si="492"/>
        <v/>
      </c>
      <c r="G1091" s="101"/>
      <c r="H1091" s="39">
        <f t="shared" ca="1" si="483"/>
        <v>0</v>
      </c>
      <c r="J1091" s="332"/>
      <c r="K1091" s="37" t="str">
        <f t="shared" ca="1" si="493"/>
        <v/>
      </c>
      <c r="L1091" s="41" t="str">
        <f t="shared" ca="1" si="494"/>
        <v/>
      </c>
      <c r="M1091" s="39" t="str">
        <f t="shared" si="484"/>
        <v/>
      </c>
      <c r="N1091" s="39" t="str">
        <f t="shared" ca="1" si="504"/>
        <v/>
      </c>
      <c r="O1091" s="39">
        <f ca="1">ROUND(Q1090*$O$5/payments_per_year,2)</f>
        <v>0</v>
      </c>
      <c r="P1091" s="101"/>
      <c r="Q1091" s="39">
        <f t="shared" ca="1" si="505"/>
        <v>0</v>
      </c>
      <c r="R1091" s="332"/>
      <c r="S1091" s="37" t="str">
        <f t="shared" ca="1" si="495"/>
        <v/>
      </c>
      <c r="T1091" s="41" t="str">
        <f t="shared" ca="1" si="496"/>
        <v/>
      </c>
      <c r="U1091" s="39" t="str">
        <f t="shared" si="485"/>
        <v/>
      </c>
      <c r="V1091" s="39" t="str">
        <f t="shared" ca="1" si="506"/>
        <v/>
      </c>
      <c r="W1091" s="39">
        <f t="shared" ca="1" si="486"/>
        <v>0</v>
      </c>
      <c r="X1091" s="40"/>
      <c r="Y1091" s="39">
        <f t="shared" ca="1" si="507"/>
        <v>0</v>
      </c>
      <c r="Z1091" s="327"/>
      <c r="AA1091" s="37" t="str">
        <f t="shared" ca="1" si="497"/>
        <v/>
      </c>
      <c r="AB1091" s="41" t="str">
        <f t="shared" ca="1" si="498"/>
        <v/>
      </c>
      <c r="AC1091" s="39" t="str">
        <f t="shared" si="487"/>
        <v/>
      </c>
      <c r="AD1091" s="39" t="str">
        <f t="shared" ca="1" si="508"/>
        <v/>
      </c>
      <c r="AE1091" s="39" t="str">
        <f t="shared" ca="1" si="499"/>
        <v/>
      </c>
      <c r="AF1091" s="40"/>
      <c r="AG1091" s="39">
        <f t="shared" ca="1" si="509"/>
        <v>0</v>
      </c>
      <c r="AH1091" s="339"/>
      <c r="AI1091" s="37" t="str">
        <f t="shared" ca="1" si="500"/>
        <v/>
      </c>
      <c r="AJ1091" s="41" t="str">
        <f t="shared" ca="1" si="501"/>
        <v/>
      </c>
      <c r="AK1091" s="39" t="str">
        <f t="shared" si="488"/>
        <v/>
      </c>
      <c r="AL1091" s="39" t="str">
        <f t="shared" ca="1" si="510"/>
        <v/>
      </c>
      <c r="AM1091" s="39" t="str">
        <f t="shared" ca="1" si="502"/>
        <v/>
      </c>
      <c r="AN1091" s="40"/>
      <c r="AO1091" s="39">
        <f t="shared" ca="1" si="511"/>
        <v>0</v>
      </c>
      <c r="AP1091" s="339"/>
      <c r="AW1091" s="329"/>
      <c r="BI1091" s="329"/>
      <c r="BJ1091" s="329"/>
      <c r="BK1091" s="329"/>
      <c r="BL1091" s="329"/>
      <c r="BM1091" s="329"/>
      <c r="BN1091" s="329"/>
      <c r="BO1091" s="329"/>
      <c r="BP1091" s="329"/>
      <c r="BQ1091" s="329"/>
      <c r="BR1091" s="329"/>
      <c r="BS1091" s="329"/>
      <c r="BT1091" s="329"/>
      <c r="BU1091" s="329"/>
      <c r="BV1091" s="329"/>
      <c r="BW1091" s="325"/>
      <c r="BX1091" s="325"/>
      <c r="BY1091" s="325"/>
      <c r="BZ1091" s="325"/>
      <c r="CA1091" s="325"/>
      <c r="CB1091" s="325"/>
      <c r="CC1091" s="325"/>
      <c r="CD1091" s="325"/>
      <c r="CE1091" s="325"/>
      <c r="CF1091" s="325"/>
      <c r="CG1091" s="325"/>
      <c r="CH1091" s="325"/>
      <c r="CI1091" s="325"/>
      <c r="CJ1091" s="325"/>
      <c r="CK1091" s="325"/>
      <c r="CL1091" s="325"/>
      <c r="CM1091" s="325"/>
      <c r="CN1091" s="325"/>
      <c r="CO1091" s="325"/>
      <c r="CP1091" s="325"/>
      <c r="CQ1091" s="325"/>
      <c r="CR1091" s="325"/>
      <c r="CS1091" s="325"/>
      <c r="CT1091" s="325"/>
      <c r="CU1091" s="325"/>
      <c r="CV1091" s="325"/>
      <c r="CW1091" s="325"/>
      <c r="CX1091" s="325"/>
    </row>
    <row r="1092" spans="1:102" s="36" customFormat="1" ht="15" hidden="1" customHeight="1">
      <c r="A1092" s="329"/>
      <c r="B1092" s="37" t="str">
        <f t="shared" ca="1" si="489"/>
        <v/>
      </c>
      <c r="C1092" s="41" t="str">
        <f t="shared" ca="1" si="490"/>
        <v/>
      </c>
      <c r="D1092" s="39" t="str">
        <f t="shared" ca="1" si="491"/>
        <v/>
      </c>
      <c r="E1092" s="39" t="str">
        <f t="shared" ca="1" si="503"/>
        <v/>
      </c>
      <c r="F1092" s="39" t="str">
        <f t="shared" ca="1" si="492"/>
        <v/>
      </c>
      <c r="G1092" s="101"/>
      <c r="H1092" s="39">
        <f t="shared" ca="1" si="483"/>
        <v>0</v>
      </c>
      <c r="J1092" s="332"/>
      <c r="K1092" s="37" t="str">
        <f t="shared" ca="1" si="493"/>
        <v/>
      </c>
      <c r="L1092" s="41" t="str">
        <f t="shared" ca="1" si="494"/>
        <v/>
      </c>
      <c r="M1092" s="39" t="str">
        <f t="shared" si="484"/>
        <v/>
      </c>
      <c r="N1092" s="39" t="str">
        <f t="shared" ca="1" si="504"/>
        <v/>
      </c>
      <c r="O1092" s="39" t="str">
        <f ca="1">IF(L1092="","",ROUND(Q1091*$O$5/payments_per_year,2))</f>
        <v/>
      </c>
      <c r="P1092" s="101"/>
      <c r="Q1092" s="39">
        <f t="shared" ca="1" si="505"/>
        <v>0</v>
      </c>
      <c r="R1092" s="332"/>
      <c r="S1092" s="37" t="str">
        <f t="shared" ca="1" si="495"/>
        <v/>
      </c>
      <c r="T1092" s="41" t="str">
        <f t="shared" ca="1" si="496"/>
        <v/>
      </c>
      <c r="U1092" s="39" t="str">
        <f t="shared" si="485"/>
        <v/>
      </c>
      <c r="V1092" s="39" t="str">
        <f t="shared" ca="1" si="506"/>
        <v/>
      </c>
      <c r="W1092" s="39">
        <f t="shared" ca="1" si="486"/>
        <v>0</v>
      </c>
      <c r="X1092" s="40"/>
      <c r="Y1092" s="39">
        <f t="shared" ca="1" si="507"/>
        <v>0</v>
      </c>
      <c r="Z1092" s="327"/>
      <c r="AA1092" s="37" t="str">
        <f t="shared" ca="1" si="497"/>
        <v/>
      </c>
      <c r="AB1092" s="41" t="str">
        <f t="shared" ca="1" si="498"/>
        <v/>
      </c>
      <c r="AC1092" s="39" t="str">
        <f t="shared" si="487"/>
        <v/>
      </c>
      <c r="AD1092" s="39" t="str">
        <f t="shared" ca="1" si="508"/>
        <v/>
      </c>
      <c r="AE1092" s="39" t="str">
        <f t="shared" ca="1" si="499"/>
        <v/>
      </c>
      <c r="AF1092" s="40"/>
      <c r="AG1092" s="39">
        <f t="shared" ca="1" si="509"/>
        <v>0</v>
      </c>
      <c r="AH1092" s="339"/>
      <c r="AI1092" s="37" t="str">
        <f t="shared" ca="1" si="500"/>
        <v/>
      </c>
      <c r="AJ1092" s="41" t="str">
        <f t="shared" ca="1" si="501"/>
        <v/>
      </c>
      <c r="AK1092" s="39" t="str">
        <f t="shared" si="488"/>
        <v/>
      </c>
      <c r="AL1092" s="39" t="str">
        <f t="shared" ca="1" si="510"/>
        <v/>
      </c>
      <c r="AM1092" s="39" t="str">
        <f t="shared" ca="1" si="502"/>
        <v/>
      </c>
      <c r="AN1092" s="40"/>
      <c r="AO1092" s="39">
        <f t="shared" ca="1" si="511"/>
        <v>0</v>
      </c>
      <c r="AP1092" s="339"/>
      <c r="AW1092" s="329"/>
      <c r="BI1092" s="329"/>
      <c r="BJ1092" s="329"/>
      <c r="BK1092" s="329"/>
      <c r="BL1092" s="329"/>
      <c r="BM1092" s="329"/>
      <c r="BN1092" s="329"/>
      <c r="BO1092" s="329"/>
      <c r="BP1092" s="329"/>
      <c r="BQ1092" s="329"/>
      <c r="BR1092" s="329"/>
      <c r="BS1092" s="329"/>
      <c r="BT1092" s="329"/>
      <c r="BU1092" s="329"/>
      <c r="BV1092" s="329"/>
      <c r="BW1092" s="325"/>
      <c r="BX1092" s="325"/>
      <c r="BY1092" s="325"/>
      <c r="BZ1092" s="325"/>
      <c r="CA1092" s="325"/>
      <c r="CB1092" s="325"/>
      <c r="CC1092" s="325"/>
      <c r="CD1092" s="325"/>
      <c r="CE1092" s="325"/>
      <c r="CF1092" s="325"/>
      <c r="CG1092" s="325"/>
      <c r="CH1092" s="325"/>
      <c r="CI1092" s="325"/>
      <c r="CJ1092" s="325"/>
      <c r="CK1092" s="325"/>
      <c r="CL1092" s="325"/>
      <c r="CM1092" s="325"/>
      <c r="CN1092" s="325"/>
      <c r="CO1092" s="325"/>
      <c r="CP1092" s="325"/>
      <c r="CQ1092" s="325"/>
      <c r="CR1092" s="325"/>
      <c r="CS1092" s="325"/>
      <c r="CT1092" s="325"/>
      <c r="CU1092" s="325"/>
      <c r="CV1092" s="325"/>
      <c r="CW1092" s="325"/>
      <c r="CX1092" s="325"/>
    </row>
    <row r="1093" spans="1:102" s="36" customFormat="1" ht="15" hidden="1" customHeight="1">
      <c r="A1093" s="329"/>
      <c r="B1093" s="37" t="str">
        <f t="shared" ca="1" si="489"/>
        <v/>
      </c>
      <c r="C1093" s="41" t="str">
        <f t="shared" ca="1" si="490"/>
        <v/>
      </c>
      <c r="D1093" s="39" t="str">
        <f t="shared" ca="1" si="491"/>
        <v/>
      </c>
      <c r="E1093" s="39" t="str">
        <f t="shared" ca="1" si="503"/>
        <v/>
      </c>
      <c r="F1093" s="39" t="str">
        <f t="shared" ca="1" si="492"/>
        <v/>
      </c>
      <c r="G1093" s="101"/>
      <c r="H1093" s="39">
        <f t="shared" ca="1" si="483"/>
        <v>0</v>
      </c>
      <c r="J1093" s="332"/>
      <c r="K1093" s="37" t="str">
        <f t="shared" ca="1" si="493"/>
        <v/>
      </c>
      <c r="L1093" s="41" t="str">
        <f t="shared" ca="1" si="494"/>
        <v/>
      </c>
      <c r="M1093" s="39" t="str">
        <f t="shared" si="484"/>
        <v/>
      </c>
      <c r="N1093" s="39" t="str">
        <f t="shared" ca="1" si="504"/>
        <v/>
      </c>
      <c r="O1093" s="39">
        <f ca="1">ROUND(Q1092*$O$5/payments_per_year,2)</f>
        <v>0</v>
      </c>
      <c r="P1093" s="101"/>
      <c r="Q1093" s="39">
        <f t="shared" ca="1" si="505"/>
        <v>0</v>
      </c>
      <c r="R1093" s="332"/>
      <c r="S1093" s="37" t="str">
        <f t="shared" ca="1" si="495"/>
        <v/>
      </c>
      <c r="T1093" s="41" t="str">
        <f t="shared" ca="1" si="496"/>
        <v/>
      </c>
      <c r="U1093" s="39" t="str">
        <f t="shared" si="485"/>
        <v/>
      </c>
      <c r="V1093" s="39" t="str">
        <f t="shared" ca="1" si="506"/>
        <v/>
      </c>
      <c r="W1093" s="39">
        <f t="shared" ca="1" si="486"/>
        <v>0</v>
      </c>
      <c r="X1093" s="40"/>
      <c r="Y1093" s="39">
        <f t="shared" ca="1" si="507"/>
        <v>0</v>
      </c>
      <c r="Z1093" s="327"/>
      <c r="AA1093" s="37" t="str">
        <f t="shared" ca="1" si="497"/>
        <v/>
      </c>
      <c r="AB1093" s="41" t="str">
        <f t="shared" ca="1" si="498"/>
        <v/>
      </c>
      <c r="AC1093" s="39" t="str">
        <f t="shared" si="487"/>
        <v/>
      </c>
      <c r="AD1093" s="39" t="str">
        <f t="shared" ca="1" si="508"/>
        <v/>
      </c>
      <c r="AE1093" s="39" t="str">
        <f t="shared" ca="1" si="499"/>
        <v/>
      </c>
      <c r="AF1093" s="40"/>
      <c r="AG1093" s="39">
        <f t="shared" ca="1" si="509"/>
        <v>0</v>
      </c>
      <c r="AH1093" s="339"/>
      <c r="AI1093" s="37" t="str">
        <f t="shared" ca="1" si="500"/>
        <v/>
      </c>
      <c r="AJ1093" s="41" t="str">
        <f t="shared" ca="1" si="501"/>
        <v/>
      </c>
      <c r="AK1093" s="39" t="str">
        <f t="shared" si="488"/>
        <v/>
      </c>
      <c r="AL1093" s="39" t="str">
        <f t="shared" ca="1" si="510"/>
        <v/>
      </c>
      <c r="AM1093" s="39" t="str">
        <f t="shared" ca="1" si="502"/>
        <v/>
      </c>
      <c r="AN1093" s="40"/>
      <c r="AO1093" s="39">
        <f t="shared" ca="1" si="511"/>
        <v>0</v>
      </c>
      <c r="AP1093" s="339"/>
      <c r="AW1093" s="329"/>
      <c r="BI1093" s="329"/>
      <c r="BJ1093" s="329"/>
      <c r="BK1093" s="329"/>
      <c r="BL1093" s="329"/>
      <c r="BM1093" s="329"/>
      <c r="BN1093" s="329"/>
      <c r="BO1093" s="329"/>
      <c r="BP1093" s="329"/>
      <c r="BQ1093" s="329"/>
      <c r="BR1093" s="329"/>
      <c r="BS1093" s="329"/>
      <c r="BT1093" s="329"/>
      <c r="BU1093" s="329"/>
      <c r="BV1093" s="329"/>
      <c r="BW1093" s="325"/>
      <c r="BX1093" s="325"/>
      <c r="BY1093" s="325"/>
      <c r="BZ1093" s="325"/>
      <c r="CA1093" s="325"/>
      <c r="CB1093" s="325"/>
      <c r="CC1093" s="325"/>
      <c r="CD1093" s="325"/>
      <c r="CE1093" s="325"/>
      <c r="CF1093" s="325"/>
      <c r="CG1093" s="325"/>
      <c r="CH1093" s="325"/>
      <c r="CI1093" s="325"/>
      <c r="CJ1093" s="325"/>
      <c r="CK1093" s="325"/>
      <c r="CL1093" s="325"/>
      <c r="CM1093" s="325"/>
      <c r="CN1093" s="325"/>
      <c r="CO1093" s="325"/>
      <c r="CP1093" s="325"/>
      <c r="CQ1093" s="325"/>
      <c r="CR1093" s="325"/>
      <c r="CS1093" s="325"/>
      <c r="CT1093" s="325"/>
      <c r="CU1093" s="325"/>
      <c r="CV1093" s="325"/>
      <c r="CW1093" s="325"/>
      <c r="CX1093" s="325"/>
    </row>
    <row r="1094" spans="1:102" s="36" customFormat="1" ht="15" hidden="1" customHeight="1">
      <c r="A1094" s="329"/>
      <c r="B1094" s="37" t="str">
        <f t="shared" ca="1" si="489"/>
        <v/>
      </c>
      <c r="C1094" s="41" t="str">
        <f t="shared" ca="1" si="490"/>
        <v/>
      </c>
      <c r="D1094" s="39" t="str">
        <f t="shared" ca="1" si="491"/>
        <v/>
      </c>
      <c r="E1094" s="39" t="str">
        <f t="shared" ca="1" si="503"/>
        <v/>
      </c>
      <c r="F1094" s="39" t="str">
        <f t="shared" ca="1" si="492"/>
        <v/>
      </c>
      <c r="G1094" s="101"/>
      <c r="H1094" s="39">
        <f t="shared" ca="1" si="483"/>
        <v>0</v>
      </c>
      <c r="J1094" s="332"/>
      <c r="K1094" s="37" t="str">
        <f t="shared" ca="1" si="493"/>
        <v/>
      </c>
      <c r="L1094" s="41" t="str">
        <f t="shared" ca="1" si="494"/>
        <v/>
      </c>
      <c r="M1094" s="39" t="str">
        <f t="shared" si="484"/>
        <v/>
      </c>
      <c r="N1094" s="39" t="str">
        <f t="shared" ca="1" si="504"/>
        <v/>
      </c>
      <c r="O1094" s="39" t="str">
        <f ca="1">IF(L1094="","",ROUND(Q1093*$O$5/payments_per_year,2))</f>
        <v/>
      </c>
      <c r="P1094" s="101"/>
      <c r="Q1094" s="39">
        <f t="shared" ca="1" si="505"/>
        <v>0</v>
      </c>
      <c r="R1094" s="332"/>
      <c r="S1094" s="37" t="str">
        <f t="shared" ca="1" si="495"/>
        <v/>
      </c>
      <c r="T1094" s="41" t="str">
        <f t="shared" ca="1" si="496"/>
        <v/>
      </c>
      <c r="U1094" s="39" t="str">
        <f t="shared" si="485"/>
        <v/>
      </c>
      <c r="V1094" s="39" t="str">
        <f t="shared" ca="1" si="506"/>
        <v/>
      </c>
      <c r="W1094" s="39">
        <f t="shared" ca="1" si="486"/>
        <v>0</v>
      </c>
      <c r="X1094" s="40"/>
      <c r="Y1094" s="39">
        <f t="shared" ca="1" si="507"/>
        <v>0</v>
      </c>
      <c r="Z1094" s="327"/>
      <c r="AA1094" s="37" t="str">
        <f t="shared" ca="1" si="497"/>
        <v/>
      </c>
      <c r="AB1094" s="41" t="str">
        <f t="shared" ca="1" si="498"/>
        <v/>
      </c>
      <c r="AC1094" s="39" t="str">
        <f t="shared" si="487"/>
        <v/>
      </c>
      <c r="AD1094" s="39" t="str">
        <f t="shared" ca="1" si="508"/>
        <v/>
      </c>
      <c r="AE1094" s="39" t="str">
        <f t="shared" ca="1" si="499"/>
        <v/>
      </c>
      <c r="AF1094" s="40"/>
      <c r="AG1094" s="39">
        <f t="shared" ca="1" si="509"/>
        <v>0</v>
      </c>
      <c r="AH1094" s="339"/>
      <c r="AI1094" s="37" t="str">
        <f t="shared" ca="1" si="500"/>
        <v/>
      </c>
      <c r="AJ1094" s="41" t="str">
        <f t="shared" ca="1" si="501"/>
        <v/>
      </c>
      <c r="AK1094" s="39" t="str">
        <f t="shared" si="488"/>
        <v/>
      </c>
      <c r="AL1094" s="39" t="str">
        <f t="shared" ca="1" si="510"/>
        <v/>
      </c>
      <c r="AM1094" s="39" t="str">
        <f t="shared" ca="1" si="502"/>
        <v/>
      </c>
      <c r="AN1094" s="40"/>
      <c r="AO1094" s="39">
        <f t="shared" ca="1" si="511"/>
        <v>0</v>
      </c>
      <c r="AP1094" s="339"/>
      <c r="AW1094" s="329"/>
      <c r="BI1094" s="329"/>
      <c r="BJ1094" s="329"/>
      <c r="BK1094" s="329"/>
      <c r="BL1094" s="329"/>
      <c r="BM1094" s="329"/>
      <c r="BN1094" s="329"/>
      <c r="BO1094" s="329"/>
      <c r="BP1094" s="329"/>
      <c r="BQ1094" s="329"/>
      <c r="BR1094" s="329"/>
      <c r="BS1094" s="329"/>
      <c r="BT1094" s="329"/>
      <c r="BU1094" s="329"/>
      <c r="BV1094" s="329"/>
      <c r="BW1094" s="325"/>
      <c r="BX1094" s="325"/>
      <c r="BY1094" s="325"/>
      <c r="BZ1094" s="325"/>
      <c r="CA1094" s="325"/>
      <c r="CB1094" s="325"/>
      <c r="CC1094" s="325"/>
      <c r="CD1094" s="325"/>
      <c r="CE1094" s="325"/>
      <c r="CF1094" s="325"/>
      <c r="CG1094" s="325"/>
      <c r="CH1094" s="325"/>
      <c r="CI1094" s="325"/>
      <c r="CJ1094" s="325"/>
      <c r="CK1094" s="325"/>
      <c r="CL1094" s="325"/>
      <c r="CM1094" s="325"/>
      <c r="CN1094" s="325"/>
      <c r="CO1094" s="325"/>
      <c r="CP1094" s="325"/>
      <c r="CQ1094" s="325"/>
      <c r="CR1094" s="325"/>
      <c r="CS1094" s="325"/>
      <c r="CT1094" s="325"/>
      <c r="CU1094" s="325"/>
      <c r="CV1094" s="325"/>
      <c r="CW1094" s="325"/>
      <c r="CX1094" s="325"/>
    </row>
    <row r="1095" spans="1:102" s="36" customFormat="1" ht="15" hidden="1" customHeight="1">
      <c r="A1095" s="329"/>
      <c r="B1095" s="37" t="str">
        <f t="shared" ca="1" si="489"/>
        <v/>
      </c>
      <c r="C1095" s="41" t="str">
        <f t="shared" ca="1" si="490"/>
        <v/>
      </c>
      <c r="D1095" s="39" t="str">
        <f t="shared" ca="1" si="491"/>
        <v/>
      </c>
      <c r="E1095" s="39" t="str">
        <f t="shared" ca="1" si="503"/>
        <v/>
      </c>
      <c r="F1095" s="39" t="str">
        <f t="shared" ca="1" si="492"/>
        <v/>
      </c>
      <c r="G1095" s="101"/>
      <c r="H1095" s="39">
        <f t="shared" ca="1" si="483"/>
        <v>0</v>
      </c>
      <c r="J1095" s="332"/>
      <c r="K1095" s="37" t="str">
        <f t="shared" ca="1" si="493"/>
        <v/>
      </c>
      <c r="L1095" s="41" t="str">
        <f t="shared" ca="1" si="494"/>
        <v/>
      </c>
      <c r="M1095" s="39" t="str">
        <f t="shared" si="484"/>
        <v/>
      </c>
      <c r="N1095" s="39" t="str">
        <f t="shared" ca="1" si="504"/>
        <v/>
      </c>
      <c r="O1095" s="39">
        <f ca="1">ROUND(Q1094*$O$5/payments_per_year,2)</f>
        <v>0</v>
      </c>
      <c r="P1095" s="101"/>
      <c r="Q1095" s="39">
        <f t="shared" ca="1" si="505"/>
        <v>0</v>
      </c>
      <c r="R1095" s="332"/>
      <c r="S1095" s="37" t="str">
        <f t="shared" ca="1" si="495"/>
        <v/>
      </c>
      <c r="T1095" s="41" t="str">
        <f t="shared" ca="1" si="496"/>
        <v/>
      </c>
      <c r="U1095" s="39" t="str">
        <f t="shared" si="485"/>
        <v/>
      </c>
      <c r="V1095" s="39" t="str">
        <f t="shared" ca="1" si="506"/>
        <v/>
      </c>
      <c r="W1095" s="39">
        <f t="shared" ca="1" si="486"/>
        <v>0</v>
      </c>
      <c r="X1095" s="40"/>
      <c r="Y1095" s="39">
        <f t="shared" ca="1" si="507"/>
        <v>0</v>
      </c>
      <c r="Z1095" s="327"/>
      <c r="AA1095" s="37" t="str">
        <f t="shared" ca="1" si="497"/>
        <v/>
      </c>
      <c r="AB1095" s="41" t="str">
        <f t="shared" ca="1" si="498"/>
        <v/>
      </c>
      <c r="AC1095" s="39" t="str">
        <f t="shared" si="487"/>
        <v/>
      </c>
      <c r="AD1095" s="39" t="str">
        <f t="shared" ca="1" si="508"/>
        <v/>
      </c>
      <c r="AE1095" s="39" t="str">
        <f t="shared" ca="1" si="499"/>
        <v/>
      </c>
      <c r="AF1095" s="40"/>
      <c r="AG1095" s="39">
        <f t="shared" ca="1" si="509"/>
        <v>0</v>
      </c>
      <c r="AH1095" s="339"/>
      <c r="AI1095" s="37" t="str">
        <f t="shared" ca="1" si="500"/>
        <v/>
      </c>
      <c r="AJ1095" s="41" t="str">
        <f t="shared" ca="1" si="501"/>
        <v/>
      </c>
      <c r="AK1095" s="39" t="str">
        <f t="shared" si="488"/>
        <v/>
      </c>
      <c r="AL1095" s="39" t="str">
        <f t="shared" ca="1" si="510"/>
        <v/>
      </c>
      <c r="AM1095" s="39" t="str">
        <f t="shared" ca="1" si="502"/>
        <v/>
      </c>
      <c r="AN1095" s="40"/>
      <c r="AO1095" s="39">
        <f t="shared" ca="1" si="511"/>
        <v>0</v>
      </c>
      <c r="AP1095" s="339"/>
      <c r="AW1095" s="329"/>
      <c r="BI1095" s="329"/>
      <c r="BJ1095" s="329"/>
      <c r="BK1095" s="329"/>
      <c r="BL1095" s="329"/>
      <c r="BM1095" s="329"/>
      <c r="BN1095" s="329"/>
      <c r="BO1095" s="329"/>
      <c r="BP1095" s="329"/>
      <c r="BQ1095" s="329"/>
      <c r="BR1095" s="329"/>
      <c r="BS1095" s="329"/>
      <c r="BT1095" s="329"/>
      <c r="BU1095" s="329"/>
      <c r="BV1095" s="329"/>
      <c r="BW1095" s="325"/>
      <c r="BX1095" s="325"/>
      <c r="BY1095" s="325"/>
      <c r="BZ1095" s="325"/>
      <c r="CA1095" s="325"/>
      <c r="CB1095" s="325"/>
      <c r="CC1095" s="325"/>
      <c r="CD1095" s="325"/>
      <c r="CE1095" s="325"/>
      <c r="CF1095" s="325"/>
      <c r="CG1095" s="325"/>
      <c r="CH1095" s="325"/>
      <c r="CI1095" s="325"/>
      <c r="CJ1095" s="325"/>
      <c r="CK1095" s="325"/>
      <c r="CL1095" s="325"/>
      <c r="CM1095" s="325"/>
      <c r="CN1095" s="325"/>
      <c r="CO1095" s="325"/>
      <c r="CP1095" s="325"/>
      <c r="CQ1095" s="325"/>
      <c r="CR1095" s="325"/>
      <c r="CS1095" s="325"/>
      <c r="CT1095" s="325"/>
      <c r="CU1095" s="325"/>
      <c r="CV1095" s="325"/>
      <c r="CW1095" s="325"/>
      <c r="CX1095" s="325"/>
    </row>
    <row r="1096" spans="1:102" s="36" customFormat="1" ht="15" hidden="1" customHeight="1">
      <c r="A1096" s="329"/>
      <c r="B1096" s="37" t="str">
        <f t="shared" ca="1" si="489"/>
        <v/>
      </c>
      <c r="C1096" s="41" t="str">
        <f t="shared" ca="1" si="490"/>
        <v/>
      </c>
      <c r="D1096" s="39" t="str">
        <f t="shared" ca="1" si="491"/>
        <v/>
      </c>
      <c r="E1096" s="39" t="str">
        <f t="shared" ca="1" si="503"/>
        <v/>
      </c>
      <c r="F1096" s="39" t="str">
        <f t="shared" ca="1" si="492"/>
        <v/>
      </c>
      <c r="G1096" s="101"/>
      <c r="H1096" s="39">
        <f t="shared" ca="1" si="483"/>
        <v>0</v>
      </c>
      <c r="J1096" s="332"/>
      <c r="K1096" s="37" t="str">
        <f t="shared" ca="1" si="493"/>
        <v/>
      </c>
      <c r="L1096" s="41" t="str">
        <f t="shared" ca="1" si="494"/>
        <v/>
      </c>
      <c r="M1096" s="39" t="str">
        <f t="shared" si="484"/>
        <v/>
      </c>
      <c r="N1096" s="39" t="str">
        <f t="shared" ca="1" si="504"/>
        <v/>
      </c>
      <c r="O1096" s="39" t="str">
        <f ca="1">IF(L1096="","",ROUND(Q1095*$O$5/payments_per_year,2))</f>
        <v/>
      </c>
      <c r="P1096" s="101"/>
      <c r="Q1096" s="39">
        <f t="shared" ca="1" si="505"/>
        <v>0</v>
      </c>
      <c r="R1096" s="332"/>
      <c r="S1096" s="37" t="str">
        <f t="shared" ca="1" si="495"/>
        <v/>
      </c>
      <c r="T1096" s="41" t="str">
        <f t="shared" ca="1" si="496"/>
        <v/>
      </c>
      <c r="U1096" s="39" t="str">
        <f t="shared" si="485"/>
        <v/>
      </c>
      <c r="V1096" s="39" t="str">
        <f t="shared" ca="1" si="506"/>
        <v/>
      </c>
      <c r="W1096" s="39">
        <f t="shared" ca="1" si="486"/>
        <v>0</v>
      </c>
      <c r="X1096" s="40"/>
      <c r="Y1096" s="39">
        <f t="shared" ca="1" si="507"/>
        <v>0</v>
      </c>
      <c r="Z1096" s="327"/>
      <c r="AA1096" s="37" t="str">
        <f t="shared" ca="1" si="497"/>
        <v/>
      </c>
      <c r="AB1096" s="41" t="str">
        <f t="shared" ca="1" si="498"/>
        <v/>
      </c>
      <c r="AC1096" s="39" t="str">
        <f t="shared" si="487"/>
        <v/>
      </c>
      <c r="AD1096" s="39" t="str">
        <f t="shared" ca="1" si="508"/>
        <v/>
      </c>
      <c r="AE1096" s="39" t="str">
        <f t="shared" ca="1" si="499"/>
        <v/>
      </c>
      <c r="AF1096" s="40"/>
      <c r="AG1096" s="39">
        <f t="shared" ca="1" si="509"/>
        <v>0</v>
      </c>
      <c r="AH1096" s="339"/>
      <c r="AI1096" s="37" t="str">
        <f t="shared" ca="1" si="500"/>
        <v/>
      </c>
      <c r="AJ1096" s="41" t="str">
        <f t="shared" ca="1" si="501"/>
        <v/>
      </c>
      <c r="AK1096" s="39" t="str">
        <f t="shared" si="488"/>
        <v/>
      </c>
      <c r="AL1096" s="39" t="str">
        <f t="shared" ca="1" si="510"/>
        <v/>
      </c>
      <c r="AM1096" s="39" t="str">
        <f t="shared" ca="1" si="502"/>
        <v/>
      </c>
      <c r="AN1096" s="40"/>
      <c r="AO1096" s="39">
        <f t="shared" ca="1" si="511"/>
        <v>0</v>
      </c>
      <c r="AP1096" s="339"/>
      <c r="AW1096" s="329"/>
      <c r="BI1096" s="329"/>
      <c r="BJ1096" s="329"/>
      <c r="BK1096" s="329"/>
      <c r="BL1096" s="329"/>
      <c r="BM1096" s="329"/>
      <c r="BN1096" s="329"/>
      <c r="BO1096" s="329"/>
      <c r="BP1096" s="329"/>
      <c r="BQ1096" s="329"/>
      <c r="BR1096" s="329"/>
      <c r="BS1096" s="329"/>
      <c r="BT1096" s="329"/>
      <c r="BU1096" s="329"/>
      <c r="BV1096" s="329"/>
      <c r="BW1096" s="325"/>
      <c r="BX1096" s="325"/>
      <c r="BY1096" s="325"/>
      <c r="BZ1096" s="325"/>
      <c r="CA1096" s="325"/>
      <c r="CB1096" s="325"/>
      <c r="CC1096" s="325"/>
      <c r="CD1096" s="325"/>
      <c r="CE1096" s="325"/>
      <c r="CF1096" s="325"/>
      <c r="CG1096" s="325"/>
      <c r="CH1096" s="325"/>
      <c r="CI1096" s="325"/>
      <c r="CJ1096" s="325"/>
      <c r="CK1096" s="325"/>
      <c r="CL1096" s="325"/>
      <c r="CM1096" s="325"/>
      <c r="CN1096" s="325"/>
      <c r="CO1096" s="325"/>
      <c r="CP1096" s="325"/>
      <c r="CQ1096" s="325"/>
      <c r="CR1096" s="325"/>
      <c r="CS1096" s="325"/>
      <c r="CT1096" s="325"/>
      <c r="CU1096" s="325"/>
      <c r="CV1096" s="325"/>
      <c r="CW1096" s="325"/>
      <c r="CX1096" s="325"/>
    </row>
    <row r="1097" spans="1:102" s="36" customFormat="1" ht="15" hidden="1" customHeight="1">
      <c r="A1097" s="329"/>
      <c r="B1097" s="37" t="str">
        <f t="shared" ca="1" si="489"/>
        <v/>
      </c>
      <c r="C1097" s="41" t="str">
        <f t="shared" ca="1" si="490"/>
        <v/>
      </c>
      <c r="D1097" s="39" t="str">
        <f t="shared" ca="1" si="491"/>
        <v/>
      </c>
      <c r="E1097" s="39" t="str">
        <f t="shared" ca="1" si="503"/>
        <v/>
      </c>
      <c r="F1097" s="39" t="str">
        <f t="shared" ca="1" si="492"/>
        <v/>
      </c>
      <c r="G1097" s="101"/>
      <c r="H1097" s="39">
        <f t="shared" ca="1" si="483"/>
        <v>0</v>
      </c>
      <c r="J1097" s="332"/>
      <c r="K1097" s="37" t="str">
        <f t="shared" ca="1" si="493"/>
        <v/>
      </c>
      <c r="L1097" s="41" t="str">
        <f t="shared" ca="1" si="494"/>
        <v/>
      </c>
      <c r="M1097" s="39" t="str">
        <f t="shared" si="484"/>
        <v/>
      </c>
      <c r="N1097" s="39" t="str">
        <f t="shared" ca="1" si="504"/>
        <v/>
      </c>
      <c r="O1097" s="39">
        <f ca="1">ROUND(Q1096*$O$5/payments_per_year,2)</f>
        <v>0</v>
      </c>
      <c r="P1097" s="101"/>
      <c r="Q1097" s="39">
        <f t="shared" ca="1" si="505"/>
        <v>0</v>
      </c>
      <c r="R1097" s="332"/>
      <c r="S1097" s="37" t="str">
        <f t="shared" ca="1" si="495"/>
        <v/>
      </c>
      <c r="T1097" s="41" t="str">
        <f t="shared" ca="1" si="496"/>
        <v/>
      </c>
      <c r="U1097" s="39" t="str">
        <f t="shared" si="485"/>
        <v/>
      </c>
      <c r="V1097" s="39" t="str">
        <f t="shared" ca="1" si="506"/>
        <v/>
      </c>
      <c r="W1097" s="39">
        <f t="shared" ca="1" si="486"/>
        <v>0</v>
      </c>
      <c r="X1097" s="40"/>
      <c r="Y1097" s="39">
        <f t="shared" ca="1" si="507"/>
        <v>0</v>
      </c>
      <c r="Z1097" s="327"/>
      <c r="AA1097" s="37" t="str">
        <f t="shared" ca="1" si="497"/>
        <v/>
      </c>
      <c r="AB1097" s="41" t="str">
        <f t="shared" ca="1" si="498"/>
        <v/>
      </c>
      <c r="AC1097" s="39" t="str">
        <f t="shared" si="487"/>
        <v/>
      </c>
      <c r="AD1097" s="39" t="str">
        <f t="shared" ca="1" si="508"/>
        <v/>
      </c>
      <c r="AE1097" s="39" t="str">
        <f t="shared" ca="1" si="499"/>
        <v/>
      </c>
      <c r="AF1097" s="40"/>
      <c r="AG1097" s="39">
        <f t="shared" ca="1" si="509"/>
        <v>0</v>
      </c>
      <c r="AH1097" s="339"/>
      <c r="AI1097" s="37" t="str">
        <f t="shared" ca="1" si="500"/>
        <v/>
      </c>
      <c r="AJ1097" s="41" t="str">
        <f t="shared" ca="1" si="501"/>
        <v/>
      </c>
      <c r="AK1097" s="39" t="str">
        <f t="shared" si="488"/>
        <v/>
      </c>
      <c r="AL1097" s="39" t="str">
        <f t="shared" ca="1" si="510"/>
        <v/>
      </c>
      <c r="AM1097" s="39" t="str">
        <f t="shared" ca="1" si="502"/>
        <v/>
      </c>
      <c r="AN1097" s="40"/>
      <c r="AO1097" s="39">
        <f t="shared" ca="1" si="511"/>
        <v>0</v>
      </c>
      <c r="AP1097" s="339"/>
      <c r="AW1097" s="329"/>
      <c r="BI1097" s="329"/>
      <c r="BJ1097" s="329"/>
      <c r="BK1097" s="329"/>
      <c r="BL1097" s="329"/>
      <c r="BM1097" s="329"/>
      <c r="BN1097" s="329"/>
      <c r="BO1097" s="329"/>
      <c r="BP1097" s="329"/>
      <c r="BQ1097" s="329"/>
      <c r="BR1097" s="329"/>
      <c r="BS1097" s="329"/>
      <c r="BT1097" s="329"/>
      <c r="BU1097" s="329"/>
      <c r="BV1097" s="329"/>
      <c r="BW1097" s="325"/>
      <c r="BX1097" s="325"/>
      <c r="BY1097" s="325"/>
      <c r="BZ1097" s="325"/>
      <c r="CA1097" s="325"/>
      <c r="CB1097" s="325"/>
      <c r="CC1097" s="325"/>
      <c r="CD1097" s="325"/>
      <c r="CE1097" s="325"/>
      <c r="CF1097" s="325"/>
      <c r="CG1097" s="325"/>
      <c r="CH1097" s="325"/>
      <c r="CI1097" s="325"/>
      <c r="CJ1097" s="325"/>
      <c r="CK1097" s="325"/>
      <c r="CL1097" s="325"/>
      <c r="CM1097" s="325"/>
      <c r="CN1097" s="325"/>
      <c r="CO1097" s="325"/>
      <c r="CP1097" s="325"/>
      <c r="CQ1097" s="325"/>
      <c r="CR1097" s="325"/>
      <c r="CS1097" s="325"/>
      <c r="CT1097" s="325"/>
      <c r="CU1097" s="325"/>
      <c r="CV1097" s="325"/>
      <c r="CW1097" s="325"/>
      <c r="CX1097" s="325"/>
    </row>
    <row r="1098" spans="1:102" s="36" customFormat="1" ht="15" hidden="1" customHeight="1">
      <c r="A1098" s="329"/>
      <c r="B1098" s="37" t="str">
        <f t="shared" ca="1" si="489"/>
        <v/>
      </c>
      <c r="C1098" s="41" t="str">
        <f t="shared" ca="1" si="490"/>
        <v/>
      </c>
      <c r="D1098" s="39" t="str">
        <f t="shared" ca="1" si="491"/>
        <v/>
      </c>
      <c r="E1098" s="39" t="str">
        <f t="shared" ca="1" si="503"/>
        <v/>
      </c>
      <c r="F1098" s="39" t="str">
        <f t="shared" ca="1" si="492"/>
        <v/>
      </c>
      <c r="G1098" s="101"/>
      <c r="H1098" s="39">
        <f t="shared" ca="1" si="483"/>
        <v>0</v>
      </c>
      <c r="J1098" s="332"/>
      <c r="K1098" s="37" t="str">
        <f t="shared" ca="1" si="493"/>
        <v/>
      </c>
      <c r="L1098" s="41" t="str">
        <f t="shared" ca="1" si="494"/>
        <v/>
      </c>
      <c r="M1098" s="39" t="str">
        <f t="shared" si="484"/>
        <v/>
      </c>
      <c r="N1098" s="39" t="str">
        <f t="shared" ca="1" si="504"/>
        <v/>
      </c>
      <c r="O1098" s="39" t="str">
        <f ca="1">IF(L1098="","",ROUND(Q1097*$O$5/payments_per_year,2))</f>
        <v/>
      </c>
      <c r="P1098" s="101"/>
      <c r="Q1098" s="39">
        <f t="shared" ca="1" si="505"/>
        <v>0</v>
      </c>
      <c r="R1098" s="332"/>
      <c r="S1098" s="37" t="str">
        <f t="shared" ca="1" si="495"/>
        <v/>
      </c>
      <c r="T1098" s="41" t="str">
        <f t="shared" ca="1" si="496"/>
        <v/>
      </c>
      <c r="U1098" s="39" t="str">
        <f t="shared" si="485"/>
        <v/>
      </c>
      <c r="V1098" s="39" t="str">
        <f t="shared" ca="1" si="506"/>
        <v/>
      </c>
      <c r="W1098" s="39">
        <f t="shared" ca="1" si="486"/>
        <v>0</v>
      </c>
      <c r="X1098" s="40"/>
      <c r="Y1098" s="39">
        <f t="shared" ca="1" si="507"/>
        <v>0</v>
      </c>
      <c r="Z1098" s="327"/>
      <c r="AA1098" s="37" t="str">
        <f t="shared" ca="1" si="497"/>
        <v/>
      </c>
      <c r="AB1098" s="41" t="str">
        <f t="shared" ca="1" si="498"/>
        <v/>
      </c>
      <c r="AC1098" s="39" t="str">
        <f t="shared" si="487"/>
        <v/>
      </c>
      <c r="AD1098" s="39" t="str">
        <f t="shared" ca="1" si="508"/>
        <v/>
      </c>
      <c r="AE1098" s="39" t="str">
        <f t="shared" ca="1" si="499"/>
        <v/>
      </c>
      <c r="AF1098" s="40"/>
      <c r="AG1098" s="39">
        <f t="shared" ca="1" si="509"/>
        <v>0</v>
      </c>
      <c r="AH1098" s="339"/>
      <c r="AI1098" s="37" t="str">
        <f t="shared" ca="1" si="500"/>
        <v/>
      </c>
      <c r="AJ1098" s="41" t="str">
        <f t="shared" ca="1" si="501"/>
        <v/>
      </c>
      <c r="AK1098" s="39" t="str">
        <f t="shared" si="488"/>
        <v/>
      </c>
      <c r="AL1098" s="39" t="str">
        <f t="shared" ca="1" si="510"/>
        <v/>
      </c>
      <c r="AM1098" s="39" t="str">
        <f t="shared" ca="1" si="502"/>
        <v/>
      </c>
      <c r="AN1098" s="40"/>
      <c r="AO1098" s="39">
        <f t="shared" ca="1" si="511"/>
        <v>0</v>
      </c>
      <c r="AP1098" s="339"/>
      <c r="AW1098" s="329"/>
      <c r="BI1098" s="329"/>
      <c r="BJ1098" s="329"/>
      <c r="BK1098" s="329"/>
      <c r="BL1098" s="329"/>
      <c r="BM1098" s="329"/>
      <c r="BN1098" s="329"/>
      <c r="BO1098" s="329"/>
      <c r="BP1098" s="329"/>
      <c r="BQ1098" s="329"/>
      <c r="BR1098" s="329"/>
      <c r="BS1098" s="329"/>
      <c r="BT1098" s="329"/>
      <c r="BU1098" s="329"/>
      <c r="BV1098" s="329"/>
      <c r="BW1098" s="325"/>
      <c r="BX1098" s="325"/>
      <c r="BY1098" s="325"/>
      <c r="BZ1098" s="325"/>
      <c r="CA1098" s="325"/>
      <c r="CB1098" s="325"/>
      <c r="CC1098" s="325"/>
      <c r="CD1098" s="325"/>
      <c r="CE1098" s="325"/>
      <c r="CF1098" s="325"/>
      <c r="CG1098" s="325"/>
      <c r="CH1098" s="325"/>
      <c r="CI1098" s="325"/>
      <c r="CJ1098" s="325"/>
      <c r="CK1098" s="325"/>
      <c r="CL1098" s="325"/>
      <c r="CM1098" s="325"/>
      <c r="CN1098" s="325"/>
      <c r="CO1098" s="325"/>
      <c r="CP1098" s="325"/>
      <c r="CQ1098" s="325"/>
      <c r="CR1098" s="325"/>
      <c r="CS1098" s="325"/>
      <c r="CT1098" s="325"/>
      <c r="CU1098" s="325"/>
      <c r="CV1098" s="325"/>
      <c r="CW1098" s="325"/>
      <c r="CX1098" s="325"/>
    </row>
    <row r="1099" spans="1:102" s="36" customFormat="1" ht="15" hidden="1" customHeight="1">
      <c r="A1099" s="329"/>
      <c r="B1099" s="37" t="str">
        <f t="shared" ca="1" si="489"/>
        <v/>
      </c>
      <c r="C1099" s="41" t="str">
        <f t="shared" ca="1" si="490"/>
        <v/>
      </c>
      <c r="D1099" s="39" t="str">
        <f t="shared" ca="1" si="491"/>
        <v/>
      </c>
      <c r="E1099" s="39" t="str">
        <f t="shared" ca="1" si="503"/>
        <v/>
      </c>
      <c r="F1099" s="39" t="str">
        <f t="shared" ca="1" si="492"/>
        <v/>
      </c>
      <c r="G1099" s="101"/>
      <c r="H1099" s="39">
        <f t="shared" ca="1" si="483"/>
        <v>0</v>
      </c>
      <c r="J1099" s="332"/>
      <c r="K1099" s="37" t="str">
        <f t="shared" ca="1" si="493"/>
        <v/>
      </c>
      <c r="L1099" s="41" t="str">
        <f t="shared" ca="1" si="494"/>
        <v/>
      </c>
      <c r="M1099" s="39" t="str">
        <f t="shared" si="484"/>
        <v/>
      </c>
      <c r="N1099" s="39" t="str">
        <f t="shared" ca="1" si="504"/>
        <v/>
      </c>
      <c r="O1099" s="39">
        <f ca="1">ROUND(Q1098*$O$5/payments_per_year,2)</f>
        <v>0</v>
      </c>
      <c r="P1099" s="101"/>
      <c r="Q1099" s="39">
        <f t="shared" ca="1" si="505"/>
        <v>0</v>
      </c>
      <c r="R1099" s="332"/>
      <c r="S1099" s="37" t="str">
        <f t="shared" ca="1" si="495"/>
        <v/>
      </c>
      <c r="T1099" s="41" t="str">
        <f t="shared" ca="1" si="496"/>
        <v/>
      </c>
      <c r="U1099" s="39" t="str">
        <f t="shared" si="485"/>
        <v/>
      </c>
      <c r="V1099" s="39" t="str">
        <f t="shared" ca="1" si="506"/>
        <v/>
      </c>
      <c r="W1099" s="39">
        <f t="shared" ca="1" si="486"/>
        <v>0</v>
      </c>
      <c r="X1099" s="40"/>
      <c r="Y1099" s="39">
        <f t="shared" ca="1" si="507"/>
        <v>0</v>
      </c>
      <c r="Z1099" s="327"/>
      <c r="AA1099" s="37" t="str">
        <f t="shared" ca="1" si="497"/>
        <v/>
      </c>
      <c r="AB1099" s="41" t="str">
        <f t="shared" ca="1" si="498"/>
        <v/>
      </c>
      <c r="AC1099" s="39" t="str">
        <f t="shared" si="487"/>
        <v/>
      </c>
      <c r="AD1099" s="39" t="str">
        <f t="shared" ca="1" si="508"/>
        <v/>
      </c>
      <c r="AE1099" s="39" t="str">
        <f t="shared" ca="1" si="499"/>
        <v/>
      </c>
      <c r="AF1099" s="40"/>
      <c r="AG1099" s="39">
        <f t="shared" ca="1" si="509"/>
        <v>0</v>
      </c>
      <c r="AH1099" s="339"/>
      <c r="AI1099" s="37" t="str">
        <f t="shared" ca="1" si="500"/>
        <v/>
      </c>
      <c r="AJ1099" s="41" t="str">
        <f t="shared" ca="1" si="501"/>
        <v/>
      </c>
      <c r="AK1099" s="39" t="str">
        <f t="shared" si="488"/>
        <v/>
      </c>
      <c r="AL1099" s="39" t="str">
        <f t="shared" ca="1" si="510"/>
        <v/>
      </c>
      <c r="AM1099" s="39" t="str">
        <f t="shared" ca="1" si="502"/>
        <v/>
      </c>
      <c r="AN1099" s="40"/>
      <c r="AO1099" s="39">
        <f t="shared" ca="1" si="511"/>
        <v>0</v>
      </c>
      <c r="AP1099" s="339"/>
      <c r="AW1099" s="329"/>
      <c r="BI1099" s="329"/>
      <c r="BJ1099" s="329"/>
      <c r="BK1099" s="329"/>
      <c r="BL1099" s="329"/>
      <c r="BM1099" s="329"/>
      <c r="BN1099" s="329"/>
      <c r="BO1099" s="329"/>
      <c r="BP1099" s="329"/>
      <c r="BQ1099" s="329"/>
      <c r="BR1099" s="329"/>
      <c r="BS1099" s="329"/>
      <c r="BT1099" s="329"/>
      <c r="BU1099" s="329"/>
      <c r="BV1099" s="329"/>
      <c r="BW1099" s="325"/>
      <c r="BX1099" s="325"/>
      <c r="BY1099" s="325"/>
      <c r="BZ1099" s="325"/>
      <c r="CA1099" s="325"/>
      <c r="CB1099" s="325"/>
      <c r="CC1099" s="325"/>
      <c r="CD1099" s="325"/>
      <c r="CE1099" s="325"/>
      <c r="CF1099" s="325"/>
      <c r="CG1099" s="325"/>
      <c r="CH1099" s="325"/>
      <c r="CI1099" s="325"/>
      <c r="CJ1099" s="325"/>
      <c r="CK1099" s="325"/>
      <c r="CL1099" s="325"/>
      <c r="CM1099" s="325"/>
      <c r="CN1099" s="325"/>
      <c r="CO1099" s="325"/>
      <c r="CP1099" s="325"/>
      <c r="CQ1099" s="325"/>
      <c r="CR1099" s="325"/>
      <c r="CS1099" s="325"/>
      <c r="CT1099" s="325"/>
      <c r="CU1099" s="325"/>
      <c r="CV1099" s="325"/>
      <c r="CW1099" s="325"/>
      <c r="CX1099" s="325"/>
    </row>
    <row r="1100" spans="1:102" s="36" customFormat="1" ht="15" hidden="1" customHeight="1">
      <c r="A1100" s="329"/>
      <c r="B1100" s="37" t="str">
        <f t="shared" ca="1" si="489"/>
        <v/>
      </c>
      <c r="C1100" s="41" t="str">
        <f t="shared" ca="1" si="490"/>
        <v/>
      </c>
      <c r="D1100" s="39" t="str">
        <f t="shared" ca="1" si="491"/>
        <v/>
      </c>
      <c r="E1100" s="39" t="str">
        <f t="shared" ca="1" si="503"/>
        <v/>
      </c>
      <c r="F1100" s="39" t="str">
        <f t="shared" ca="1" si="492"/>
        <v/>
      </c>
      <c r="G1100" s="101"/>
      <c r="H1100" s="39">
        <f t="shared" ca="1" si="483"/>
        <v>0</v>
      </c>
      <c r="J1100" s="332"/>
      <c r="K1100" s="37" t="str">
        <f t="shared" ca="1" si="493"/>
        <v/>
      </c>
      <c r="L1100" s="41" t="str">
        <f t="shared" ca="1" si="494"/>
        <v/>
      </c>
      <c r="M1100" s="39" t="str">
        <f t="shared" si="484"/>
        <v/>
      </c>
      <c r="N1100" s="39" t="str">
        <f t="shared" ca="1" si="504"/>
        <v/>
      </c>
      <c r="O1100" s="39" t="str">
        <f ca="1">IF(L1100="","",ROUND(Q1099*$O$5/payments_per_year,2))</f>
        <v/>
      </c>
      <c r="P1100" s="101"/>
      <c r="Q1100" s="39">
        <f t="shared" ca="1" si="505"/>
        <v>0</v>
      </c>
      <c r="R1100" s="332"/>
      <c r="S1100" s="37" t="str">
        <f t="shared" ca="1" si="495"/>
        <v/>
      </c>
      <c r="T1100" s="41" t="str">
        <f t="shared" ca="1" si="496"/>
        <v/>
      </c>
      <c r="U1100" s="39" t="str">
        <f t="shared" si="485"/>
        <v/>
      </c>
      <c r="V1100" s="39" t="str">
        <f t="shared" ca="1" si="506"/>
        <v/>
      </c>
      <c r="W1100" s="39">
        <f t="shared" ca="1" si="486"/>
        <v>0</v>
      </c>
      <c r="X1100" s="40"/>
      <c r="Y1100" s="39">
        <f t="shared" ca="1" si="507"/>
        <v>0</v>
      </c>
      <c r="Z1100" s="327"/>
      <c r="AA1100" s="37" t="str">
        <f t="shared" ca="1" si="497"/>
        <v/>
      </c>
      <c r="AB1100" s="41" t="str">
        <f t="shared" ca="1" si="498"/>
        <v/>
      </c>
      <c r="AC1100" s="39" t="str">
        <f t="shared" si="487"/>
        <v/>
      </c>
      <c r="AD1100" s="39" t="str">
        <f t="shared" ca="1" si="508"/>
        <v/>
      </c>
      <c r="AE1100" s="39" t="str">
        <f t="shared" ca="1" si="499"/>
        <v/>
      </c>
      <c r="AF1100" s="40"/>
      <c r="AG1100" s="39">
        <f t="shared" ca="1" si="509"/>
        <v>0</v>
      </c>
      <c r="AH1100" s="339"/>
      <c r="AI1100" s="37" t="str">
        <f t="shared" ca="1" si="500"/>
        <v/>
      </c>
      <c r="AJ1100" s="41" t="str">
        <f t="shared" ca="1" si="501"/>
        <v/>
      </c>
      <c r="AK1100" s="39" t="str">
        <f t="shared" si="488"/>
        <v/>
      </c>
      <c r="AL1100" s="39" t="str">
        <f t="shared" ca="1" si="510"/>
        <v/>
      </c>
      <c r="AM1100" s="39" t="str">
        <f t="shared" ca="1" si="502"/>
        <v/>
      </c>
      <c r="AN1100" s="40"/>
      <c r="AO1100" s="39">
        <f t="shared" ca="1" si="511"/>
        <v>0</v>
      </c>
      <c r="AP1100" s="339"/>
      <c r="AW1100" s="329"/>
      <c r="BI1100" s="329"/>
      <c r="BJ1100" s="329"/>
      <c r="BK1100" s="329"/>
      <c r="BL1100" s="329"/>
      <c r="BM1100" s="329"/>
      <c r="BN1100" s="329"/>
      <c r="BO1100" s="329"/>
      <c r="BP1100" s="329"/>
      <c r="BQ1100" s="329"/>
      <c r="BR1100" s="329"/>
      <c r="BS1100" s="329"/>
      <c r="BT1100" s="329"/>
      <c r="BU1100" s="329"/>
      <c r="BV1100" s="329"/>
      <c r="BW1100" s="325"/>
      <c r="BX1100" s="325"/>
      <c r="BY1100" s="325"/>
      <c r="BZ1100" s="325"/>
      <c r="CA1100" s="325"/>
      <c r="CB1100" s="325"/>
      <c r="CC1100" s="325"/>
      <c r="CD1100" s="325"/>
      <c r="CE1100" s="325"/>
      <c r="CF1100" s="325"/>
      <c r="CG1100" s="325"/>
      <c r="CH1100" s="325"/>
      <c r="CI1100" s="325"/>
      <c r="CJ1100" s="325"/>
      <c r="CK1100" s="325"/>
      <c r="CL1100" s="325"/>
      <c r="CM1100" s="325"/>
      <c r="CN1100" s="325"/>
      <c r="CO1100" s="325"/>
      <c r="CP1100" s="325"/>
      <c r="CQ1100" s="325"/>
      <c r="CR1100" s="325"/>
      <c r="CS1100" s="325"/>
      <c r="CT1100" s="325"/>
      <c r="CU1100" s="325"/>
      <c r="CV1100" s="325"/>
      <c r="CW1100" s="325"/>
      <c r="CX1100" s="325"/>
    </row>
    <row r="1101" spans="1:102" s="36" customFormat="1" ht="15" hidden="1" customHeight="1">
      <c r="A1101" s="329"/>
      <c r="B1101" s="37" t="str">
        <f t="shared" ca="1" si="489"/>
        <v/>
      </c>
      <c r="C1101" s="41" t="str">
        <f t="shared" ca="1" si="490"/>
        <v/>
      </c>
      <c r="D1101" s="39" t="str">
        <f t="shared" ca="1" si="491"/>
        <v/>
      </c>
      <c r="E1101" s="39" t="str">
        <f t="shared" ca="1" si="503"/>
        <v/>
      </c>
      <c r="F1101" s="39" t="str">
        <f t="shared" ca="1" si="492"/>
        <v/>
      </c>
      <c r="G1101" s="101"/>
      <c r="H1101" s="39">
        <f t="shared" ca="1" si="483"/>
        <v>0</v>
      </c>
      <c r="J1101" s="332"/>
      <c r="K1101" s="37" t="str">
        <f t="shared" ca="1" si="493"/>
        <v/>
      </c>
      <c r="L1101" s="41" t="str">
        <f t="shared" ca="1" si="494"/>
        <v/>
      </c>
      <c r="M1101" s="39" t="str">
        <f t="shared" si="484"/>
        <v/>
      </c>
      <c r="N1101" s="39" t="str">
        <f t="shared" ca="1" si="504"/>
        <v/>
      </c>
      <c r="O1101" s="39">
        <f ca="1">ROUND(Q1100*$O$5/payments_per_year,2)</f>
        <v>0</v>
      </c>
      <c r="P1101" s="101"/>
      <c r="Q1101" s="39">
        <f t="shared" ca="1" si="505"/>
        <v>0</v>
      </c>
      <c r="R1101" s="332"/>
      <c r="S1101" s="37" t="str">
        <f t="shared" ca="1" si="495"/>
        <v/>
      </c>
      <c r="T1101" s="41" t="str">
        <f t="shared" ca="1" si="496"/>
        <v/>
      </c>
      <c r="U1101" s="39" t="str">
        <f t="shared" si="485"/>
        <v/>
      </c>
      <c r="V1101" s="39" t="str">
        <f t="shared" ca="1" si="506"/>
        <v/>
      </c>
      <c r="W1101" s="39">
        <f t="shared" ca="1" si="486"/>
        <v>0</v>
      </c>
      <c r="X1101" s="40"/>
      <c r="Y1101" s="39">
        <f t="shared" ca="1" si="507"/>
        <v>0</v>
      </c>
      <c r="Z1101" s="327"/>
      <c r="AA1101" s="37" t="str">
        <f t="shared" ca="1" si="497"/>
        <v/>
      </c>
      <c r="AB1101" s="41" t="str">
        <f t="shared" ca="1" si="498"/>
        <v/>
      </c>
      <c r="AC1101" s="39" t="str">
        <f t="shared" si="487"/>
        <v/>
      </c>
      <c r="AD1101" s="39" t="str">
        <f t="shared" ca="1" si="508"/>
        <v/>
      </c>
      <c r="AE1101" s="39" t="str">
        <f t="shared" ca="1" si="499"/>
        <v/>
      </c>
      <c r="AF1101" s="40"/>
      <c r="AG1101" s="39">
        <f t="shared" ca="1" si="509"/>
        <v>0</v>
      </c>
      <c r="AH1101" s="339"/>
      <c r="AI1101" s="37" t="str">
        <f t="shared" ca="1" si="500"/>
        <v/>
      </c>
      <c r="AJ1101" s="41" t="str">
        <f t="shared" ca="1" si="501"/>
        <v/>
      </c>
      <c r="AK1101" s="39" t="str">
        <f t="shared" si="488"/>
        <v/>
      </c>
      <c r="AL1101" s="39" t="str">
        <f t="shared" ca="1" si="510"/>
        <v/>
      </c>
      <c r="AM1101" s="39" t="str">
        <f t="shared" ca="1" si="502"/>
        <v/>
      </c>
      <c r="AN1101" s="40"/>
      <c r="AO1101" s="39">
        <f t="shared" ca="1" si="511"/>
        <v>0</v>
      </c>
      <c r="AP1101" s="339"/>
      <c r="AW1101" s="329"/>
      <c r="BI1101" s="329"/>
      <c r="BJ1101" s="329"/>
      <c r="BK1101" s="329"/>
      <c r="BL1101" s="329"/>
      <c r="BM1101" s="329"/>
      <c r="BN1101" s="329"/>
      <c r="BO1101" s="329"/>
      <c r="BP1101" s="329"/>
      <c r="BQ1101" s="329"/>
      <c r="BR1101" s="329"/>
      <c r="BS1101" s="329"/>
      <c r="BT1101" s="329"/>
      <c r="BU1101" s="329"/>
      <c r="BV1101" s="329"/>
      <c r="BW1101" s="325"/>
      <c r="BX1101" s="325"/>
      <c r="BY1101" s="325"/>
      <c r="BZ1101" s="325"/>
      <c r="CA1101" s="325"/>
      <c r="CB1101" s="325"/>
      <c r="CC1101" s="325"/>
      <c r="CD1101" s="325"/>
      <c r="CE1101" s="325"/>
      <c r="CF1101" s="325"/>
      <c r="CG1101" s="325"/>
      <c r="CH1101" s="325"/>
      <c r="CI1101" s="325"/>
      <c r="CJ1101" s="325"/>
      <c r="CK1101" s="325"/>
      <c r="CL1101" s="325"/>
      <c r="CM1101" s="325"/>
      <c r="CN1101" s="325"/>
      <c r="CO1101" s="325"/>
      <c r="CP1101" s="325"/>
      <c r="CQ1101" s="325"/>
      <c r="CR1101" s="325"/>
      <c r="CS1101" s="325"/>
      <c r="CT1101" s="325"/>
      <c r="CU1101" s="325"/>
      <c r="CV1101" s="325"/>
      <c r="CW1101" s="325"/>
      <c r="CX1101" s="325"/>
    </row>
    <row r="1102" spans="1:102" s="36" customFormat="1" ht="15" hidden="1" customHeight="1">
      <c r="A1102" s="329"/>
      <c r="B1102" s="37" t="str">
        <f t="shared" ca="1" si="489"/>
        <v/>
      </c>
      <c r="C1102" s="41" t="str">
        <f t="shared" ca="1" si="490"/>
        <v/>
      </c>
      <c r="D1102" s="39" t="str">
        <f t="shared" ca="1" si="491"/>
        <v/>
      </c>
      <c r="E1102" s="39" t="str">
        <f t="shared" ca="1" si="503"/>
        <v/>
      </c>
      <c r="F1102" s="39" t="str">
        <f t="shared" ca="1" si="492"/>
        <v/>
      </c>
      <c r="G1102" s="101"/>
      <c r="H1102" s="39">
        <f t="shared" ca="1" si="483"/>
        <v>0</v>
      </c>
      <c r="J1102" s="332"/>
      <c r="K1102" s="37" t="str">
        <f t="shared" ca="1" si="493"/>
        <v/>
      </c>
      <c r="L1102" s="41" t="str">
        <f t="shared" ca="1" si="494"/>
        <v/>
      </c>
      <c r="M1102" s="39" t="str">
        <f t="shared" si="484"/>
        <v/>
      </c>
      <c r="N1102" s="39" t="str">
        <f t="shared" ca="1" si="504"/>
        <v/>
      </c>
      <c r="O1102" s="39" t="str">
        <f ca="1">IF(L1102="","",ROUND(Q1101*$O$5/payments_per_year,2))</f>
        <v/>
      </c>
      <c r="P1102" s="101"/>
      <c r="Q1102" s="39">
        <f t="shared" ca="1" si="505"/>
        <v>0</v>
      </c>
      <c r="R1102" s="332"/>
      <c r="S1102" s="37" t="str">
        <f t="shared" ca="1" si="495"/>
        <v/>
      </c>
      <c r="T1102" s="41" t="str">
        <f t="shared" ca="1" si="496"/>
        <v/>
      </c>
      <c r="U1102" s="39" t="str">
        <f t="shared" si="485"/>
        <v/>
      </c>
      <c r="V1102" s="39" t="str">
        <f t="shared" ca="1" si="506"/>
        <v/>
      </c>
      <c r="W1102" s="39">
        <f t="shared" ca="1" si="486"/>
        <v>0</v>
      </c>
      <c r="X1102" s="40"/>
      <c r="Y1102" s="39">
        <f t="shared" ca="1" si="507"/>
        <v>0</v>
      </c>
      <c r="Z1102" s="327"/>
      <c r="AA1102" s="37" t="str">
        <f t="shared" ca="1" si="497"/>
        <v/>
      </c>
      <c r="AB1102" s="41" t="str">
        <f t="shared" ca="1" si="498"/>
        <v/>
      </c>
      <c r="AC1102" s="39" t="str">
        <f t="shared" si="487"/>
        <v/>
      </c>
      <c r="AD1102" s="39" t="str">
        <f t="shared" ca="1" si="508"/>
        <v/>
      </c>
      <c r="AE1102" s="39" t="str">
        <f t="shared" ca="1" si="499"/>
        <v/>
      </c>
      <c r="AF1102" s="40"/>
      <c r="AG1102" s="39">
        <f t="shared" ca="1" si="509"/>
        <v>0</v>
      </c>
      <c r="AH1102" s="339"/>
      <c r="AI1102" s="37" t="str">
        <f t="shared" ca="1" si="500"/>
        <v/>
      </c>
      <c r="AJ1102" s="41" t="str">
        <f t="shared" ca="1" si="501"/>
        <v/>
      </c>
      <c r="AK1102" s="39" t="str">
        <f t="shared" si="488"/>
        <v/>
      </c>
      <c r="AL1102" s="39" t="str">
        <f t="shared" ca="1" si="510"/>
        <v/>
      </c>
      <c r="AM1102" s="39" t="str">
        <f t="shared" ca="1" si="502"/>
        <v/>
      </c>
      <c r="AN1102" s="40"/>
      <c r="AO1102" s="39">
        <f t="shared" ca="1" si="511"/>
        <v>0</v>
      </c>
      <c r="AP1102" s="339"/>
      <c r="AW1102" s="329"/>
      <c r="BI1102" s="329"/>
      <c r="BJ1102" s="329"/>
      <c r="BK1102" s="329"/>
      <c r="BL1102" s="329"/>
      <c r="BM1102" s="329"/>
      <c r="BN1102" s="329"/>
      <c r="BO1102" s="329"/>
      <c r="BP1102" s="329"/>
      <c r="BQ1102" s="329"/>
      <c r="BR1102" s="329"/>
      <c r="BS1102" s="329"/>
      <c r="BT1102" s="329"/>
      <c r="BU1102" s="329"/>
      <c r="BV1102" s="329"/>
      <c r="BW1102" s="325"/>
      <c r="BX1102" s="325"/>
      <c r="BY1102" s="325"/>
      <c r="BZ1102" s="325"/>
      <c r="CA1102" s="325"/>
      <c r="CB1102" s="325"/>
      <c r="CC1102" s="325"/>
      <c r="CD1102" s="325"/>
      <c r="CE1102" s="325"/>
      <c r="CF1102" s="325"/>
      <c r="CG1102" s="325"/>
      <c r="CH1102" s="325"/>
      <c r="CI1102" s="325"/>
      <c r="CJ1102" s="325"/>
      <c r="CK1102" s="325"/>
      <c r="CL1102" s="325"/>
      <c r="CM1102" s="325"/>
      <c r="CN1102" s="325"/>
      <c r="CO1102" s="325"/>
      <c r="CP1102" s="325"/>
      <c r="CQ1102" s="325"/>
      <c r="CR1102" s="325"/>
      <c r="CS1102" s="325"/>
      <c r="CT1102" s="325"/>
      <c r="CU1102" s="325"/>
      <c r="CV1102" s="325"/>
      <c r="CW1102" s="325"/>
      <c r="CX1102" s="325"/>
    </row>
    <row r="1103" spans="1:102" s="36" customFormat="1" ht="15" hidden="1" customHeight="1">
      <c r="A1103" s="329"/>
      <c r="B1103" s="37" t="str">
        <f t="shared" ca="1" si="489"/>
        <v/>
      </c>
      <c r="C1103" s="41" t="str">
        <f t="shared" ca="1" si="490"/>
        <v/>
      </c>
      <c r="D1103" s="39" t="str">
        <f t="shared" ca="1" si="491"/>
        <v/>
      </c>
      <c r="E1103" s="39" t="str">
        <f t="shared" ca="1" si="503"/>
        <v/>
      </c>
      <c r="F1103" s="39" t="str">
        <f t="shared" ca="1" si="492"/>
        <v/>
      </c>
      <c r="G1103" s="101"/>
      <c r="H1103" s="39">
        <f t="shared" ca="1" si="483"/>
        <v>0</v>
      </c>
      <c r="J1103" s="332"/>
      <c r="K1103" s="37" t="str">
        <f t="shared" ca="1" si="493"/>
        <v/>
      </c>
      <c r="L1103" s="41" t="str">
        <f t="shared" ca="1" si="494"/>
        <v/>
      </c>
      <c r="M1103" s="39" t="str">
        <f t="shared" si="484"/>
        <v/>
      </c>
      <c r="N1103" s="39" t="str">
        <f t="shared" ca="1" si="504"/>
        <v/>
      </c>
      <c r="O1103" s="39">
        <f ca="1">ROUND(Q1102*$O$5/payments_per_year,2)</f>
        <v>0</v>
      </c>
      <c r="P1103" s="101"/>
      <c r="Q1103" s="39">
        <f t="shared" ca="1" si="505"/>
        <v>0</v>
      </c>
      <c r="R1103" s="332"/>
      <c r="S1103" s="37" t="str">
        <f t="shared" ca="1" si="495"/>
        <v/>
      </c>
      <c r="T1103" s="41" t="str">
        <f t="shared" ca="1" si="496"/>
        <v/>
      </c>
      <c r="U1103" s="39" t="str">
        <f t="shared" si="485"/>
        <v/>
      </c>
      <c r="V1103" s="39" t="str">
        <f t="shared" ca="1" si="506"/>
        <v/>
      </c>
      <c r="W1103" s="39">
        <f t="shared" ca="1" si="486"/>
        <v>0</v>
      </c>
      <c r="X1103" s="40"/>
      <c r="Y1103" s="39">
        <f t="shared" ca="1" si="507"/>
        <v>0</v>
      </c>
      <c r="Z1103" s="327"/>
      <c r="AA1103" s="37" t="str">
        <f t="shared" ca="1" si="497"/>
        <v/>
      </c>
      <c r="AB1103" s="41" t="str">
        <f t="shared" ca="1" si="498"/>
        <v/>
      </c>
      <c r="AC1103" s="39" t="str">
        <f t="shared" si="487"/>
        <v/>
      </c>
      <c r="AD1103" s="39" t="str">
        <f t="shared" ca="1" si="508"/>
        <v/>
      </c>
      <c r="AE1103" s="39" t="str">
        <f t="shared" ca="1" si="499"/>
        <v/>
      </c>
      <c r="AF1103" s="40"/>
      <c r="AG1103" s="39">
        <f t="shared" ca="1" si="509"/>
        <v>0</v>
      </c>
      <c r="AH1103" s="339"/>
      <c r="AI1103" s="37" t="str">
        <f t="shared" ca="1" si="500"/>
        <v/>
      </c>
      <c r="AJ1103" s="41" t="str">
        <f t="shared" ca="1" si="501"/>
        <v/>
      </c>
      <c r="AK1103" s="39" t="str">
        <f t="shared" si="488"/>
        <v/>
      </c>
      <c r="AL1103" s="39" t="str">
        <f t="shared" ca="1" si="510"/>
        <v/>
      </c>
      <c r="AM1103" s="39" t="str">
        <f t="shared" ca="1" si="502"/>
        <v/>
      </c>
      <c r="AN1103" s="40"/>
      <c r="AO1103" s="39">
        <f t="shared" ca="1" si="511"/>
        <v>0</v>
      </c>
      <c r="AP1103" s="339"/>
      <c r="AW1103" s="329"/>
      <c r="BI1103" s="329"/>
      <c r="BJ1103" s="329"/>
      <c r="BK1103" s="329"/>
      <c r="BL1103" s="329"/>
      <c r="BM1103" s="329"/>
      <c r="BN1103" s="329"/>
      <c r="BO1103" s="329"/>
      <c r="BP1103" s="329"/>
      <c r="BQ1103" s="329"/>
      <c r="BR1103" s="329"/>
      <c r="BS1103" s="329"/>
      <c r="BT1103" s="329"/>
      <c r="BU1103" s="329"/>
      <c r="BV1103" s="329"/>
      <c r="BW1103" s="325"/>
      <c r="BX1103" s="325"/>
      <c r="BY1103" s="325"/>
      <c r="BZ1103" s="325"/>
      <c r="CA1103" s="325"/>
      <c r="CB1103" s="325"/>
      <c r="CC1103" s="325"/>
      <c r="CD1103" s="325"/>
      <c r="CE1103" s="325"/>
      <c r="CF1103" s="325"/>
      <c r="CG1103" s="325"/>
      <c r="CH1103" s="325"/>
      <c r="CI1103" s="325"/>
      <c r="CJ1103" s="325"/>
      <c r="CK1103" s="325"/>
      <c r="CL1103" s="325"/>
      <c r="CM1103" s="325"/>
      <c r="CN1103" s="325"/>
      <c r="CO1103" s="325"/>
      <c r="CP1103" s="325"/>
      <c r="CQ1103" s="325"/>
      <c r="CR1103" s="325"/>
      <c r="CS1103" s="325"/>
      <c r="CT1103" s="325"/>
      <c r="CU1103" s="325"/>
      <c r="CV1103" s="325"/>
      <c r="CW1103" s="325"/>
      <c r="CX1103" s="325"/>
    </row>
    <row r="1104" spans="1:102" s="36" customFormat="1" ht="15" hidden="1" customHeight="1">
      <c r="A1104" s="329"/>
      <c r="B1104" s="37" t="str">
        <f t="shared" ca="1" si="489"/>
        <v/>
      </c>
      <c r="C1104" s="41" t="str">
        <f t="shared" ca="1" si="490"/>
        <v/>
      </c>
      <c r="D1104" s="39" t="str">
        <f t="shared" ca="1" si="491"/>
        <v/>
      </c>
      <c r="E1104" s="39" t="str">
        <f t="shared" ca="1" si="503"/>
        <v/>
      </c>
      <c r="F1104" s="39" t="str">
        <f t="shared" ca="1" si="492"/>
        <v/>
      </c>
      <c r="G1104" s="101"/>
      <c r="H1104" s="39">
        <f t="shared" ca="1" si="483"/>
        <v>0</v>
      </c>
      <c r="J1104" s="332"/>
      <c r="K1104" s="37" t="str">
        <f t="shared" ca="1" si="493"/>
        <v/>
      </c>
      <c r="L1104" s="41" t="str">
        <f t="shared" ca="1" si="494"/>
        <v/>
      </c>
      <c r="M1104" s="39" t="str">
        <f t="shared" si="484"/>
        <v/>
      </c>
      <c r="N1104" s="39" t="str">
        <f t="shared" ca="1" si="504"/>
        <v/>
      </c>
      <c r="O1104" s="39" t="str">
        <f ca="1">IF(L1104="","",ROUND(Q1103*$O$5/payments_per_year,2))</f>
        <v/>
      </c>
      <c r="P1104" s="101"/>
      <c r="Q1104" s="39">
        <f t="shared" ca="1" si="505"/>
        <v>0</v>
      </c>
      <c r="R1104" s="332"/>
      <c r="S1104" s="37" t="str">
        <f t="shared" ca="1" si="495"/>
        <v/>
      </c>
      <c r="T1104" s="41" t="str">
        <f t="shared" ca="1" si="496"/>
        <v/>
      </c>
      <c r="U1104" s="39" t="str">
        <f t="shared" si="485"/>
        <v/>
      </c>
      <c r="V1104" s="39" t="str">
        <f t="shared" ca="1" si="506"/>
        <v/>
      </c>
      <c r="W1104" s="39">
        <f t="shared" ca="1" si="486"/>
        <v>0</v>
      </c>
      <c r="X1104" s="40"/>
      <c r="Y1104" s="39">
        <f t="shared" ca="1" si="507"/>
        <v>0</v>
      </c>
      <c r="Z1104" s="327"/>
      <c r="AA1104" s="37" t="str">
        <f t="shared" ca="1" si="497"/>
        <v/>
      </c>
      <c r="AB1104" s="41" t="str">
        <f t="shared" ca="1" si="498"/>
        <v/>
      </c>
      <c r="AC1104" s="39" t="str">
        <f t="shared" si="487"/>
        <v/>
      </c>
      <c r="AD1104" s="39" t="str">
        <f t="shared" ca="1" si="508"/>
        <v/>
      </c>
      <c r="AE1104" s="39" t="str">
        <f t="shared" ca="1" si="499"/>
        <v/>
      </c>
      <c r="AF1104" s="40"/>
      <c r="AG1104" s="39">
        <f t="shared" ca="1" si="509"/>
        <v>0</v>
      </c>
      <c r="AH1104" s="339"/>
      <c r="AI1104" s="37" t="str">
        <f t="shared" ca="1" si="500"/>
        <v/>
      </c>
      <c r="AJ1104" s="41" t="str">
        <f t="shared" ca="1" si="501"/>
        <v/>
      </c>
      <c r="AK1104" s="39" t="str">
        <f t="shared" si="488"/>
        <v/>
      </c>
      <c r="AL1104" s="39" t="str">
        <f t="shared" ca="1" si="510"/>
        <v/>
      </c>
      <c r="AM1104" s="39" t="str">
        <f t="shared" ca="1" si="502"/>
        <v/>
      </c>
      <c r="AN1104" s="40"/>
      <c r="AO1104" s="39">
        <f t="shared" ca="1" si="511"/>
        <v>0</v>
      </c>
      <c r="AP1104" s="339"/>
      <c r="AW1104" s="329"/>
      <c r="BI1104" s="329"/>
      <c r="BJ1104" s="329"/>
      <c r="BK1104" s="329"/>
      <c r="BL1104" s="329"/>
      <c r="BM1104" s="329"/>
      <c r="BN1104" s="329"/>
      <c r="BO1104" s="329"/>
      <c r="BP1104" s="329"/>
      <c r="BQ1104" s="329"/>
      <c r="BR1104" s="329"/>
      <c r="BS1104" s="329"/>
      <c r="BT1104" s="329"/>
      <c r="BU1104" s="329"/>
      <c r="BV1104" s="329"/>
      <c r="BW1104" s="325"/>
      <c r="BX1104" s="325"/>
      <c r="BY1104" s="325"/>
      <c r="BZ1104" s="325"/>
      <c r="CA1104" s="325"/>
      <c r="CB1104" s="325"/>
      <c r="CC1104" s="325"/>
      <c r="CD1104" s="325"/>
      <c r="CE1104" s="325"/>
      <c r="CF1104" s="325"/>
      <c r="CG1104" s="325"/>
      <c r="CH1104" s="325"/>
      <c r="CI1104" s="325"/>
      <c r="CJ1104" s="325"/>
      <c r="CK1104" s="325"/>
      <c r="CL1104" s="325"/>
      <c r="CM1104" s="325"/>
      <c r="CN1104" s="325"/>
      <c r="CO1104" s="325"/>
      <c r="CP1104" s="325"/>
      <c r="CQ1104" s="325"/>
      <c r="CR1104" s="325"/>
      <c r="CS1104" s="325"/>
      <c r="CT1104" s="325"/>
      <c r="CU1104" s="325"/>
      <c r="CV1104" s="325"/>
      <c r="CW1104" s="325"/>
      <c r="CX1104" s="325"/>
    </row>
    <row r="1105" spans="1:102" s="36" customFormat="1" ht="15" hidden="1" customHeight="1">
      <c r="A1105" s="329"/>
      <c r="B1105" s="37" t="str">
        <f t="shared" ca="1" si="489"/>
        <v/>
      </c>
      <c r="C1105" s="41" t="str">
        <f t="shared" ca="1" si="490"/>
        <v/>
      </c>
      <c r="D1105" s="39" t="str">
        <f t="shared" ca="1" si="491"/>
        <v/>
      </c>
      <c r="E1105" s="39" t="str">
        <f t="shared" ca="1" si="503"/>
        <v/>
      </c>
      <c r="F1105" s="39" t="str">
        <f t="shared" ca="1" si="492"/>
        <v/>
      </c>
      <c r="G1105" s="101"/>
      <c r="H1105" s="39">
        <f t="shared" ca="1" si="483"/>
        <v>0</v>
      </c>
      <c r="J1105" s="332"/>
      <c r="K1105" s="37" t="str">
        <f t="shared" ca="1" si="493"/>
        <v/>
      </c>
      <c r="L1105" s="41" t="str">
        <f t="shared" ca="1" si="494"/>
        <v/>
      </c>
      <c r="M1105" s="39" t="str">
        <f t="shared" si="484"/>
        <v/>
      </c>
      <c r="N1105" s="39" t="str">
        <f t="shared" ca="1" si="504"/>
        <v/>
      </c>
      <c r="O1105" s="39">
        <f ca="1">ROUND(Q1104*$O$5/payments_per_year,2)</f>
        <v>0</v>
      </c>
      <c r="P1105" s="101"/>
      <c r="Q1105" s="39">
        <f t="shared" ca="1" si="505"/>
        <v>0</v>
      </c>
      <c r="R1105" s="332"/>
      <c r="S1105" s="37" t="str">
        <f t="shared" ca="1" si="495"/>
        <v/>
      </c>
      <c r="T1105" s="41" t="str">
        <f t="shared" ca="1" si="496"/>
        <v/>
      </c>
      <c r="U1105" s="39" t="str">
        <f t="shared" si="485"/>
        <v/>
      </c>
      <c r="V1105" s="39" t="str">
        <f t="shared" ca="1" si="506"/>
        <v/>
      </c>
      <c r="W1105" s="39">
        <f t="shared" ca="1" si="486"/>
        <v>0</v>
      </c>
      <c r="X1105" s="40"/>
      <c r="Y1105" s="39">
        <f t="shared" ca="1" si="507"/>
        <v>0</v>
      </c>
      <c r="Z1105" s="327"/>
      <c r="AA1105" s="37" t="str">
        <f t="shared" ca="1" si="497"/>
        <v/>
      </c>
      <c r="AB1105" s="41" t="str">
        <f t="shared" ca="1" si="498"/>
        <v/>
      </c>
      <c r="AC1105" s="39" t="str">
        <f t="shared" si="487"/>
        <v/>
      </c>
      <c r="AD1105" s="39" t="str">
        <f t="shared" ca="1" si="508"/>
        <v/>
      </c>
      <c r="AE1105" s="39" t="str">
        <f t="shared" ca="1" si="499"/>
        <v/>
      </c>
      <c r="AF1105" s="40"/>
      <c r="AG1105" s="39">
        <f t="shared" ca="1" si="509"/>
        <v>0</v>
      </c>
      <c r="AH1105" s="339"/>
      <c r="AI1105" s="37" t="str">
        <f t="shared" ca="1" si="500"/>
        <v/>
      </c>
      <c r="AJ1105" s="41" t="str">
        <f t="shared" ca="1" si="501"/>
        <v/>
      </c>
      <c r="AK1105" s="39" t="str">
        <f t="shared" si="488"/>
        <v/>
      </c>
      <c r="AL1105" s="39" t="str">
        <f t="shared" ca="1" si="510"/>
        <v/>
      </c>
      <c r="AM1105" s="39" t="str">
        <f t="shared" ca="1" si="502"/>
        <v/>
      </c>
      <c r="AN1105" s="40"/>
      <c r="AO1105" s="39">
        <f t="shared" ca="1" si="511"/>
        <v>0</v>
      </c>
      <c r="AP1105" s="339"/>
      <c r="AW1105" s="329"/>
      <c r="BI1105" s="329"/>
      <c r="BJ1105" s="329"/>
      <c r="BK1105" s="329"/>
      <c r="BL1105" s="329"/>
      <c r="BM1105" s="329"/>
      <c r="BN1105" s="329"/>
      <c r="BO1105" s="329"/>
      <c r="BP1105" s="329"/>
      <c r="BQ1105" s="329"/>
      <c r="BR1105" s="329"/>
      <c r="BS1105" s="329"/>
      <c r="BT1105" s="329"/>
      <c r="BU1105" s="329"/>
      <c r="BV1105" s="329"/>
      <c r="BW1105" s="325"/>
      <c r="BX1105" s="325"/>
      <c r="BY1105" s="325"/>
      <c r="BZ1105" s="325"/>
      <c r="CA1105" s="325"/>
      <c r="CB1105" s="325"/>
      <c r="CC1105" s="325"/>
      <c r="CD1105" s="325"/>
      <c r="CE1105" s="325"/>
      <c r="CF1105" s="325"/>
      <c r="CG1105" s="325"/>
      <c r="CH1105" s="325"/>
      <c r="CI1105" s="325"/>
      <c r="CJ1105" s="325"/>
      <c r="CK1105" s="325"/>
      <c r="CL1105" s="325"/>
      <c r="CM1105" s="325"/>
      <c r="CN1105" s="325"/>
      <c r="CO1105" s="325"/>
      <c r="CP1105" s="325"/>
      <c r="CQ1105" s="325"/>
      <c r="CR1105" s="325"/>
      <c r="CS1105" s="325"/>
      <c r="CT1105" s="325"/>
      <c r="CU1105" s="325"/>
      <c r="CV1105" s="325"/>
      <c r="CW1105" s="325"/>
      <c r="CX1105" s="325"/>
    </row>
    <row r="1106" spans="1:102" s="36" customFormat="1" ht="15" hidden="1" customHeight="1">
      <c r="A1106" s="329"/>
      <c r="B1106" s="37" t="str">
        <f t="shared" ca="1" si="489"/>
        <v/>
      </c>
      <c r="C1106" s="41" t="str">
        <f t="shared" ca="1" si="490"/>
        <v/>
      </c>
      <c r="D1106" s="39" t="str">
        <f t="shared" ca="1" si="491"/>
        <v/>
      </c>
      <c r="E1106" s="39" t="str">
        <f t="shared" ca="1" si="503"/>
        <v/>
      </c>
      <c r="F1106" s="39" t="str">
        <f t="shared" ca="1" si="492"/>
        <v/>
      </c>
      <c r="G1106" s="101"/>
      <c r="H1106" s="39">
        <f t="shared" ca="1" si="483"/>
        <v>0</v>
      </c>
      <c r="J1106" s="332"/>
      <c r="K1106" s="37" t="str">
        <f t="shared" ca="1" si="493"/>
        <v/>
      </c>
      <c r="L1106" s="41" t="str">
        <f t="shared" ca="1" si="494"/>
        <v/>
      </c>
      <c r="M1106" s="39" t="str">
        <f t="shared" si="484"/>
        <v/>
      </c>
      <c r="N1106" s="39" t="str">
        <f t="shared" ca="1" si="504"/>
        <v/>
      </c>
      <c r="O1106" s="39" t="str">
        <f ca="1">IF(L1106="","",ROUND(Q1105*$O$5/payments_per_year,2))</f>
        <v/>
      </c>
      <c r="P1106" s="101"/>
      <c r="Q1106" s="39">
        <f t="shared" ca="1" si="505"/>
        <v>0</v>
      </c>
      <c r="R1106" s="332"/>
      <c r="S1106" s="37" t="str">
        <f t="shared" ca="1" si="495"/>
        <v/>
      </c>
      <c r="T1106" s="41" t="str">
        <f t="shared" ca="1" si="496"/>
        <v/>
      </c>
      <c r="U1106" s="39" t="str">
        <f t="shared" si="485"/>
        <v/>
      </c>
      <c r="V1106" s="39" t="str">
        <f t="shared" ca="1" si="506"/>
        <v/>
      </c>
      <c r="W1106" s="39">
        <f t="shared" ca="1" si="486"/>
        <v>0</v>
      </c>
      <c r="X1106" s="40"/>
      <c r="Y1106" s="39">
        <f t="shared" ca="1" si="507"/>
        <v>0</v>
      </c>
      <c r="Z1106" s="327"/>
      <c r="AA1106" s="37" t="str">
        <f t="shared" ca="1" si="497"/>
        <v/>
      </c>
      <c r="AB1106" s="41" t="str">
        <f t="shared" ca="1" si="498"/>
        <v/>
      </c>
      <c r="AC1106" s="39" t="str">
        <f t="shared" si="487"/>
        <v/>
      </c>
      <c r="AD1106" s="39" t="str">
        <f t="shared" ca="1" si="508"/>
        <v/>
      </c>
      <c r="AE1106" s="39" t="str">
        <f t="shared" ca="1" si="499"/>
        <v/>
      </c>
      <c r="AF1106" s="40"/>
      <c r="AG1106" s="39">
        <f t="shared" ca="1" si="509"/>
        <v>0</v>
      </c>
      <c r="AH1106" s="339"/>
      <c r="AI1106" s="37" t="str">
        <f t="shared" ca="1" si="500"/>
        <v/>
      </c>
      <c r="AJ1106" s="41" t="str">
        <f t="shared" ca="1" si="501"/>
        <v/>
      </c>
      <c r="AK1106" s="39" t="str">
        <f t="shared" si="488"/>
        <v/>
      </c>
      <c r="AL1106" s="39" t="str">
        <f t="shared" ca="1" si="510"/>
        <v/>
      </c>
      <c r="AM1106" s="39" t="str">
        <f t="shared" ca="1" si="502"/>
        <v/>
      </c>
      <c r="AN1106" s="40"/>
      <c r="AO1106" s="39">
        <f t="shared" ca="1" si="511"/>
        <v>0</v>
      </c>
      <c r="AP1106" s="339"/>
      <c r="AW1106" s="329"/>
      <c r="BI1106" s="329"/>
      <c r="BJ1106" s="329"/>
      <c r="BK1106" s="329"/>
      <c r="BL1106" s="329"/>
      <c r="BM1106" s="329"/>
      <c r="BN1106" s="329"/>
      <c r="BO1106" s="329"/>
      <c r="BP1106" s="329"/>
      <c r="BQ1106" s="329"/>
      <c r="BR1106" s="329"/>
      <c r="BS1106" s="329"/>
      <c r="BT1106" s="329"/>
      <c r="BU1106" s="329"/>
      <c r="BV1106" s="329"/>
      <c r="BW1106" s="325"/>
      <c r="BX1106" s="325"/>
      <c r="BY1106" s="325"/>
      <c r="BZ1106" s="325"/>
      <c r="CA1106" s="325"/>
      <c r="CB1106" s="325"/>
      <c r="CC1106" s="325"/>
      <c r="CD1106" s="325"/>
      <c r="CE1106" s="325"/>
      <c r="CF1106" s="325"/>
      <c r="CG1106" s="325"/>
      <c r="CH1106" s="325"/>
      <c r="CI1106" s="325"/>
      <c r="CJ1106" s="325"/>
      <c r="CK1106" s="325"/>
      <c r="CL1106" s="325"/>
      <c r="CM1106" s="325"/>
      <c r="CN1106" s="325"/>
      <c r="CO1106" s="325"/>
      <c r="CP1106" s="325"/>
      <c r="CQ1106" s="325"/>
      <c r="CR1106" s="325"/>
      <c r="CS1106" s="325"/>
      <c r="CT1106" s="325"/>
      <c r="CU1106" s="325"/>
      <c r="CV1106" s="325"/>
      <c r="CW1106" s="325"/>
      <c r="CX1106" s="325"/>
    </row>
    <row r="1107" spans="1:102" s="36" customFormat="1" ht="15" hidden="1" customHeight="1">
      <c r="A1107" s="329"/>
      <c r="B1107" s="37" t="str">
        <f t="shared" ca="1" si="489"/>
        <v/>
      </c>
      <c r="C1107" s="41" t="str">
        <f t="shared" ca="1" si="490"/>
        <v/>
      </c>
      <c r="D1107" s="39" t="str">
        <f t="shared" ca="1" si="491"/>
        <v/>
      </c>
      <c r="E1107" s="39" t="str">
        <f t="shared" ca="1" si="503"/>
        <v/>
      </c>
      <c r="F1107" s="39" t="str">
        <f t="shared" ca="1" si="492"/>
        <v/>
      </c>
      <c r="G1107" s="101"/>
      <c r="H1107" s="39">
        <f t="shared" ref="H1107:H1170" ca="1" si="512">IF(B1107="",0,ROUND(H1106-E1107-G1107,2))</f>
        <v>0</v>
      </c>
      <c r="J1107" s="332"/>
      <c r="K1107" s="37" t="str">
        <f t="shared" ca="1" si="493"/>
        <v/>
      </c>
      <c r="L1107" s="41" t="str">
        <f t="shared" ca="1" si="494"/>
        <v/>
      </c>
      <c r="M1107" s="39" t="str">
        <f t="shared" ref="M1107:M1170" si="513">$O$10</f>
        <v/>
      </c>
      <c r="N1107" s="39" t="str">
        <f t="shared" ca="1" si="504"/>
        <v/>
      </c>
      <c r="O1107" s="39">
        <f ca="1">ROUND(Q1106*$O$5/payments_per_year,2)</f>
        <v>0</v>
      </c>
      <c r="P1107" s="101"/>
      <c r="Q1107" s="39">
        <f t="shared" ca="1" si="505"/>
        <v>0</v>
      </c>
      <c r="R1107" s="332"/>
      <c r="S1107" s="37" t="str">
        <f t="shared" ca="1" si="495"/>
        <v/>
      </c>
      <c r="T1107" s="41" t="str">
        <f t="shared" ca="1" si="496"/>
        <v/>
      </c>
      <c r="U1107" s="39" t="str">
        <f t="shared" ref="U1107:U1170" si="514">$W$10</f>
        <v/>
      </c>
      <c r="V1107" s="39" t="str">
        <f t="shared" ca="1" si="506"/>
        <v/>
      </c>
      <c r="W1107" s="39">
        <f t="shared" ref="W1107:W1170" ca="1" si="515">ROUND(Y1106*$W$5/payments_per_year,2)</f>
        <v>0</v>
      </c>
      <c r="X1107" s="40"/>
      <c r="Y1107" s="39">
        <f t="shared" ca="1" si="507"/>
        <v>0</v>
      </c>
      <c r="Z1107" s="327"/>
      <c r="AA1107" s="37" t="str">
        <f t="shared" ca="1" si="497"/>
        <v/>
      </c>
      <c r="AB1107" s="41" t="str">
        <f t="shared" ca="1" si="498"/>
        <v/>
      </c>
      <c r="AC1107" s="39" t="str">
        <f t="shared" ref="AC1107:AC1170" si="516">$AE$10</f>
        <v/>
      </c>
      <c r="AD1107" s="39" t="str">
        <f t="shared" ca="1" si="508"/>
        <v/>
      </c>
      <c r="AE1107" s="39" t="str">
        <f t="shared" ca="1" si="499"/>
        <v/>
      </c>
      <c r="AF1107" s="40"/>
      <c r="AG1107" s="39">
        <f t="shared" ca="1" si="509"/>
        <v>0</v>
      </c>
      <c r="AH1107" s="339"/>
      <c r="AI1107" s="37" t="str">
        <f t="shared" ca="1" si="500"/>
        <v/>
      </c>
      <c r="AJ1107" s="41" t="str">
        <f t="shared" ca="1" si="501"/>
        <v/>
      </c>
      <c r="AK1107" s="39" t="str">
        <f t="shared" ref="AK1107:AK1170" si="517">$AE$10</f>
        <v/>
      </c>
      <c r="AL1107" s="39" t="str">
        <f t="shared" ca="1" si="510"/>
        <v/>
      </c>
      <c r="AM1107" s="39" t="str">
        <f t="shared" ca="1" si="502"/>
        <v/>
      </c>
      <c r="AN1107" s="40"/>
      <c r="AO1107" s="39">
        <f t="shared" ca="1" si="511"/>
        <v>0</v>
      </c>
      <c r="AP1107" s="339"/>
      <c r="AW1107" s="329"/>
      <c r="BI1107" s="329"/>
      <c r="BJ1107" s="329"/>
      <c r="BK1107" s="329"/>
      <c r="BL1107" s="329"/>
      <c r="BM1107" s="329"/>
      <c r="BN1107" s="329"/>
      <c r="BO1107" s="329"/>
      <c r="BP1107" s="329"/>
      <c r="BQ1107" s="329"/>
      <c r="BR1107" s="329"/>
      <c r="BS1107" s="329"/>
      <c r="BT1107" s="329"/>
      <c r="BU1107" s="329"/>
      <c r="BV1107" s="329"/>
      <c r="BW1107" s="325"/>
      <c r="BX1107" s="325"/>
      <c r="BY1107" s="325"/>
      <c r="BZ1107" s="325"/>
      <c r="CA1107" s="325"/>
      <c r="CB1107" s="325"/>
      <c r="CC1107" s="325"/>
      <c r="CD1107" s="325"/>
      <c r="CE1107" s="325"/>
      <c r="CF1107" s="325"/>
      <c r="CG1107" s="325"/>
      <c r="CH1107" s="325"/>
      <c r="CI1107" s="325"/>
      <c r="CJ1107" s="325"/>
      <c r="CK1107" s="325"/>
      <c r="CL1107" s="325"/>
      <c r="CM1107" s="325"/>
      <c r="CN1107" s="325"/>
      <c r="CO1107" s="325"/>
      <c r="CP1107" s="325"/>
      <c r="CQ1107" s="325"/>
      <c r="CR1107" s="325"/>
      <c r="CS1107" s="325"/>
      <c r="CT1107" s="325"/>
      <c r="CU1107" s="325"/>
      <c r="CV1107" s="325"/>
      <c r="CW1107" s="325"/>
      <c r="CX1107" s="325"/>
    </row>
    <row r="1108" spans="1:102" s="36" customFormat="1" ht="15" hidden="1" customHeight="1">
      <c r="A1108" s="329"/>
      <c r="B1108" s="37" t="str">
        <f t="shared" ref="B1108:B1171" ca="1" si="518">IF(B1107&lt;$F$11,IF(H1107&gt;0,B1107+1,""),"")</f>
        <v/>
      </c>
      <c r="C1108" s="41" t="str">
        <f t="shared" ref="C1108:C1171" ca="1" si="519">IF(B1108="","",IF(B1108&lt;=$F$11,IF(payments_per_year=26,DATE(YEAR(start_date),MONTH(start_date),DAY(start_date)+14*B1108),IF(payments_per_year=52,DATE(YEAR(start_date),MONTH(start_date),DAY(start_date)+7*B1108),DATE(YEAR(start_date),MONTH(start_date)+B1108*12/$F$7,DAY(start_date)))),""))</f>
        <v/>
      </c>
      <c r="D1108" s="39" t="str">
        <f t="shared" ref="D1108:D1171" ca="1" si="520">IF(C1108="","",IF($F$10+F1108&gt;H1107,ROUND(H1107+F1108,2),$F$10))</f>
        <v/>
      </c>
      <c r="E1108" s="39" t="str">
        <f t="shared" ca="1" si="503"/>
        <v/>
      </c>
      <c r="F1108" s="39" t="str">
        <f t="shared" ref="F1108:F1171" ca="1" si="521">IF(C1108="","",ROUND(H1107*$F$5/payments_per_year,2))</f>
        <v/>
      </c>
      <c r="G1108" s="101"/>
      <c r="H1108" s="39">
        <f t="shared" ca="1" si="512"/>
        <v>0</v>
      </c>
      <c r="J1108" s="332"/>
      <c r="K1108" s="37" t="str">
        <f t="shared" ref="K1108:K1171" ca="1" si="522">IF(K1107&lt;$F$11,IF(Q1107&gt;0,K1107+1,""),"")</f>
        <v/>
      </c>
      <c r="L1108" s="41" t="str">
        <f t="shared" ref="L1108:L1171" ca="1" si="523">IF(K1108="","",IF(K1108&lt;=$F$11,IF(payments_per_year=26,DATE(YEAR(start_date),MONTH(start_date),DAY(start_date)+14*K1108),IF(payments_per_year=52,DATE(YEAR(start_date),MONTH(start_date),DAY(start_date)+7*K1108),DATE(YEAR(start_date),MONTH(start_date)+K1108*12/$F$7,DAY(start_date)))),""))</f>
        <v/>
      </c>
      <c r="M1108" s="39" t="str">
        <f t="shared" si="513"/>
        <v/>
      </c>
      <c r="N1108" s="39" t="str">
        <f t="shared" ca="1" si="504"/>
        <v/>
      </c>
      <c r="O1108" s="39" t="str">
        <f ca="1">IF(L1108="","",ROUND(Q1107*$O$5/payments_per_year,2))</f>
        <v/>
      </c>
      <c r="P1108" s="101"/>
      <c r="Q1108" s="39">
        <f t="shared" ca="1" si="505"/>
        <v>0</v>
      </c>
      <c r="R1108" s="332"/>
      <c r="S1108" s="37" t="str">
        <f t="shared" ref="S1108:S1171" ca="1" si="524">IF(S1107&lt;$F$11,IF(Y1107&gt;0,S1107+1,""),"")</f>
        <v/>
      </c>
      <c r="T1108" s="41" t="str">
        <f t="shared" ref="T1108:T1171" ca="1" si="525">IF(S1108="","",IF(S1108&lt;=$F$11,IF(payments_per_year=26,DATE(YEAR(start_date),MONTH(start_date),DAY(start_date)+14*S1108),IF(payments_per_year=52,DATE(YEAR(start_date),MONTH(start_date),DAY(start_date)+7*S1108),DATE(YEAR(start_date),MONTH(start_date)+S1108*12/$F$7,DAY(start_date)))),""))</f>
        <v/>
      </c>
      <c r="U1108" s="39" t="str">
        <f t="shared" si="514"/>
        <v/>
      </c>
      <c r="V1108" s="39" t="str">
        <f t="shared" ca="1" si="506"/>
        <v/>
      </c>
      <c r="W1108" s="39">
        <f t="shared" ca="1" si="515"/>
        <v>0</v>
      </c>
      <c r="X1108" s="40"/>
      <c r="Y1108" s="39">
        <f t="shared" ca="1" si="507"/>
        <v>0</v>
      </c>
      <c r="Z1108" s="327"/>
      <c r="AA1108" s="37" t="str">
        <f t="shared" ref="AA1108:AA1171" ca="1" si="526">IF(AA1107&lt;$F$11,IF(AG1107&gt;0,AA1107+1,""),"")</f>
        <v/>
      </c>
      <c r="AB1108" s="41" t="str">
        <f t="shared" ref="AB1108:AB1171" ca="1" si="527">IF(AA1108="","",IF(AA1108&lt;=$F$11,IF(payments_per_year=26,DATE(YEAR(start_date),MONTH(start_date),DAY(start_date)+14*AA1108),IF(payments_per_year=52,DATE(YEAR(start_date),MONTH(start_date),DAY(start_date)+7*AA1108),DATE(YEAR(start_date),MONTH(start_date)+AA1108*12/$F$7,DAY(start_date)))),""))</f>
        <v/>
      </c>
      <c r="AC1108" s="39" t="str">
        <f t="shared" si="516"/>
        <v/>
      </c>
      <c r="AD1108" s="39" t="str">
        <f t="shared" ca="1" si="508"/>
        <v/>
      </c>
      <c r="AE1108" s="39" t="str">
        <f t="shared" ref="AE1108:AE1171" ca="1" si="528">IF(AB1108="","",ROUND(AG1107*$F$5/payments_per_year,2))</f>
        <v/>
      </c>
      <c r="AF1108" s="40"/>
      <c r="AG1108" s="39">
        <f t="shared" ca="1" si="509"/>
        <v>0</v>
      </c>
      <c r="AH1108" s="339"/>
      <c r="AI1108" s="37" t="str">
        <f t="shared" ref="AI1108:AI1171" ca="1" si="529">IF(AI1107&lt;$F$11,IF(AO1107&gt;0,AI1107+1,""),"")</f>
        <v/>
      </c>
      <c r="AJ1108" s="41" t="str">
        <f t="shared" ref="AJ1108:AJ1171" ca="1" si="530">IF(AI1108="","",IF(AI1108&lt;=$F$11,IF(payments_per_year=26,DATE(YEAR(start_date),MONTH(start_date),DAY(start_date)+14*AI1108),IF(payments_per_year=52,DATE(YEAR(start_date),MONTH(start_date),DAY(start_date)+7*AI1108),DATE(YEAR(start_date),MONTH(start_date)+AI1108*12/$F$7,DAY(start_date)))),""))</f>
        <v/>
      </c>
      <c r="AK1108" s="39" t="str">
        <f t="shared" si="517"/>
        <v/>
      </c>
      <c r="AL1108" s="39" t="str">
        <f t="shared" ca="1" si="510"/>
        <v/>
      </c>
      <c r="AM1108" s="39" t="str">
        <f t="shared" ref="AM1108:AM1171" ca="1" si="531">IF(AJ1108="","",ROUND(AO1107*$F$5/payments_per_year,2))</f>
        <v/>
      </c>
      <c r="AN1108" s="40"/>
      <c r="AO1108" s="39">
        <f t="shared" ca="1" si="511"/>
        <v>0</v>
      </c>
      <c r="AP1108" s="339"/>
      <c r="AW1108" s="329"/>
      <c r="BI1108" s="329"/>
      <c r="BJ1108" s="329"/>
      <c r="BK1108" s="329"/>
      <c r="BL1108" s="329"/>
      <c r="BM1108" s="329"/>
      <c r="BN1108" s="329"/>
      <c r="BO1108" s="329"/>
      <c r="BP1108" s="329"/>
      <c r="BQ1108" s="329"/>
      <c r="BR1108" s="329"/>
      <c r="BS1108" s="329"/>
      <c r="BT1108" s="329"/>
      <c r="BU1108" s="329"/>
      <c r="BV1108" s="329"/>
      <c r="BW1108" s="325"/>
      <c r="BX1108" s="325"/>
      <c r="BY1108" s="325"/>
      <c r="BZ1108" s="325"/>
      <c r="CA1108" s="325"/>
      <c r="CB1108" s="325"/>
      <c r="CC1108" s="325"/>
      <c r="CD1108" s="325"/>
      <c r="CE1108" s="325"/>
      <c r="CF1108" s="325"/>
      <c r="CG1108" s="325"/>
      <c r="CH1108" s="325"/>
      <c r="CI1108" s="325"/>
      <c r="CJ1108" s="325"/>
      <c r="CK1108" s="325"/>
      <c r="CL1108" s="325"/>
      <c r="CM1108" s="325"/>
      <c r="CN1108" s="325"/>
      <c r="CO1108" s="325"/>
      <c r="CP1108" s="325"/>
      <c r="CQ1108" s="325"/>
      <c r="CR1108" s="325"/>
      <c r="CS1108" s="325"/>
      <c r="CT1108" s="325"/>
      <c r="CU1108" s="325"/>
      <c r="CV1108" s="325"/>
      <c r="CW1108" s="325"/>
      <c r="CX1108" s="325"/>
    </row>
    <row r="1109" spans="1:102" s="36" customFormat="1" ht="15" hidden="1" customHeight="1">
      <c r="A1109" s="329"/>
      <c r="B1109" s="37" t="str">
        <f t="shared" ca="1" si="518"/>
        <v/>
      </c>
      <c r="C1109" s="41" t="str">
        <f t="shared" ca="1" si="519"/>
        <v/>
      </c>
      <c r="D1109" s="39" t="str">
        <f t="shared" ca="1" si="520"/>
        <v/>
      </c>
      <c r="E1109" s="39" t="str">
        <f t="shared" ca="1" si="503"/>
        <v/>
      </c>
      <c r="F1109" s="39" t="str">
        <f t="shared" ca="1" si="521"/>
        <v/>
      </c>
      <c r="G1109" s="101"/>
      <c r="H1109" s="39">
        <f t="shared" ca="1" si="512"/>
        <v>0</v>
      </c>
      <c r="J1109" s="332"/>
      <c r="K1109" s="37" t="str">
        <f t="shared" ca="1" si="522"/>
        <v/>
      </c>
      <c r="L1109" s="41" t="str">
        <f t="shared" ca="1" si="523"/>
        <v/>
      </c>
      <c r="M1109" s="39" t="str">
        <f t="shared" si="513"/>
        <v/>
      </c>
      <c r="N1109" s="39" t="str">
        <f t="shared" ca="1" si="504"/>
        <v/>
      </c>
      <c r="O1109" s="39">
        <f ca="1">ROUND(Q1108*$O$5/payments_per_year,2)</f>
        <v>0</v>
      </c>
      <c r="P1109" s="101"/>
      <c r="Q1109" s="39">
        <f t="shared" ca="1" si="505"/>
        <v>0</v>
      </c>
      <c r="R1109" s="332"/>
      <c r="S1109" s="37" t="str">
        <f t="shared" ca="1" si="524"/>
        <v/>
      </c>
      <c r="T1109" s="41" t="str">
        <f t="shared" ca="1" si="525"/>
        <v/>
      </c>
      <c r="U1109" s="39" t="str">
        <f t="shared" si="514"/>
        <v/>
      </c>
      <c r="V1109" s="39" t="str">
        <f t="shared" ca="1" si="506"/>
        <v/>
      </c>
      <c r="W1109" s="39">
        <f t="shared" ca="1" si="515"/>
        <v>0</v>
      </c>
      <c r="X1109" s="40"/>
      <c r="Y1109" s="39">
        <f t="shared" ca="1" si="507"/>
        <v>0</v>
      </c>
      <c r="Z1109" s="327"/>
      <c r="AA1109" s="37" t="str">
        <f t="shared" ca="1" si="526"/>
        <v/>
      </c>
      <c r="AB1109" s="41" t="str">
        <f t="shared" ca="1" si="527"/>
        <v/>
      </c>
      <c r="AC1109" s="39" t="str">
        <f t="shared" si="516"/>
        <v/>
      </c>
      <c r="AD1109" s="39" t="str">
        <f t="shared" ca="1" si="508"/>
        <v/>
      </c>
      <c r="AE1109" s="39" t="str">
        <f t="shared" ca="1" si="528"/>
        <v/>
      </c>
      <c r="AF1109" s="40"/>
      <c r="AG1109" s="39">
        <f t="shared" ca="1" si="509"/>
        <v>0</v>
      </c>
      <c r="AH1109" s="339"/>
      <c r="AI1109" s="37" t="str">
        <f t="shared" ca="1" si="529"/>
        <v/>
      </c>
      <c r="AJ1109" s="41" t="str">
        <f t="shared" ca="1" si="530"/>
        <v/>
      </c>
      <c r="AK1109" s="39" t="str">
        <f t="shared" si="517"/>
        <v/>
      </c>
      <c r="AL1109" s="39" t="str">
        <f t="shared" ca="1" si="510"/>
        <v/>
      </c>
      <c r="AM1109" s="39" t="str">
        <f t="shared" ca="1" si="531"/>
        <v/>
      </c>
      <c r="AN1109" s="40"/>
      <c r="AO1109" s="39">
        <f t="shared" ca="1" si="511"/>
        <v>0</v>
      </c>
      <c r="AP1109" s="339"/>
      <c r="AW1109" s="329"/>
      <c r="BI1109" s="329"/>
      <c r="BJ1109" s="329"/>
      <c r="BK1109" s="329"/>
      <c r="BL1109" s="329"/>
      <c r="BM1109" s="329"/>
      <c r="BN1109" s="329"/>
      <c r="BO1109" s="329"/>
      <c r="BP1109" s="329"/>
      <c r="BQ1109" s="329"/>
      <c r="BR1109" s="329"/>
      <c r="BS1109" s="329"/>
      <c r="BT1109" s="329"/>
      <c r="BU1109" s="329"/>
      <c r="BV1109" s="329"/>
      <c r="BW1109" s="325"/>
      <c r="BX1109" s="325"/>
      <c r="BY1109" s="325"/>
      <c r="BZ1109" s="325"/>
      <c r="CA1109" s="325"/>
      <c r="CB1109" s="325"/>
      <c r="CC1109" s="325"/>
      <c r="CD1109" s="325"/>
      <c r="CE1109" s="325"/>
      <c r="CF1109" s="325"/>
      <c r="CG1109" s="325"/>
      <c r="CH1109" s="325"/>
      <c r="CI1109" s="325"/>
      <c r="CJ1109" s="325"/>
      <c r="CK1109" s="325"/>
      <c r="CL1109" s="325"/>
      <c r="CM1109" s="325"/>
      <c r="CN1109" s="325"/>
      <c r="CO1109" s="325"/>
      <c r="CP1109" s="325"/>
      <c r="CQ1109" s="325"/>
      <c r="CR1109" s="325"/>
      <c r="CS1109" s="325"/>
      <c r="CT1109" s="325"/>
      <c r="CU1109" s="325"/>
      <c r="CV1109" s="325"/>
      <c r="CW1109" s="325"/>
      <c r="CX1109" s="325"/>
    </row>
    <row r="1110" spans="1:102" s="36" customFormat="1" ht="15" hidden="1" customHeight="1">
      <c r="A1110" s="329"/>
      <c r="B1110" s="37" t="str">
        <f t="shared" ca="1" si="518"/>
        <v/>
      </c>
      <c r="C1110" s="41" t="str">
        <f t="shared" ca="1" si="519"/>
        <v/>
      </c>
      <c r="D1110" s="39" t="str">
        <f t="shared" ca="1" si="520"/>
        <v/>
      </c>
      <c r="E1110" s="39" t="str">
        <f t="shared" ca="1" si="503"/>
        <v/>
      </c>
      <c r="F1110" s="39" t="str">
        <f t="shared" ca="1" si="521"/>
        <v/>
      </c>
      <c r="G1110" s="101"/>
      <c r="H1110" s="39">
        <f t="shared" ca="1" si="512"/>
        <v>0</v>
      </c>
      <c r="J1110" s="332"/>
      <c r="K1110" s="37" t="str">
        <f t="shared" ca="1" si="522"/>
        <v/>
      </c>
      <c r="L1110" s="41" t="str">
        <f t="shared" ca="1" si="523"/>
        <v/>
      </c>
      <c r="M1110" s="39" t="str">
        <f t="shared" si="513"/>
        <v/>
      </c>
      <c r="N1110" s="39" t="str">
        <f t="shared" ca="1" si="504"/>
        <v/>
      </c>
      <c r="O1110" s="39" t="str">
        <f ca="1">IF(L1110="","",ROUND(Q1109*$O$5/payments_per_year,2))</f>
        <v/>
      </c>
      <c r="P1110" s="101"/>
      <c r="Q1110" s="39">
        <f t="shared" ca="1" si="505"/>
        <v>0</v>
      </c>
      <c r="R1110" s="332"/>
      <c r="S1110" s="37" t="str">
        <f t="shared" ca="1" si="524"/>
        <v/>
      </c>
      <c r="T1110" s="41" t="str">
        <f t="shared" ca="1" si="525"/>
        <v/>
      </c>
      <c r="U1110" s="39" t="str">
        <f t="shared" si="514"/>
        <v/>
      </c>
      <c r="V1110" s="39" t="str">
        <f t="shared" ca="1" si="506"/>
        <v/>
      </c>
      <c r="W1110" s="39">
        <f t="shared" ca="1" si="515"/>
        <v>0</v>
      </c>
      <c r="X1110" s="40"/>
      <c r="Y1110" s="39">
        <f t="shared" ca="1" si="507"/>
        <v>0</v>
      </c>
      <c r="Z1110" s="327"/>
      <c r="AA1110" s="37" t="str">
        <f t="shared" ca="1" si="526"/>
        <v/>
      </c>
      <c r="AB1110" s="41" t="str">
        <f t="shared" ca="1" si="527"/>
        <v/>
      </c>
      <c r="AC1110" s="39" t="str">
        <f t="shared" si="516"/>
        <v/>
      </c>
      <c r="AD1110" s="39" t="str">
        <f t="shared" ca="1" si="508"/>
        <v/>
      </c>
      <c r="AE1110" s="39" t="str">
        <f t="shared" ca="1" si="528"/>
        <v/>
      </c>
      <c r="AF1110" s="40"/>
      <c r="AG1110" s="39">
        <f t="shared" ca="1" si="509"/>
        <v>0</v>
      </c>
      <c r="AH1110" s="339"/>
      <c r="AI1110" s="37" t="str">
        <f t="shared" ca="1" si="529"/>
        <v/>
      </c>
      <c r="AJ1110" s="41" t="str">
        <f t="shared" ca="1" si="530"/>
        <v/>
      </c>
      <c r="AK1110" s="39" t="str">
        <f t="shared" si="517"/>
        <v/>
      </c>
      <c r="AL1110" s="39" t="str">
        <f t="shared" ca="1" si="510"/>
        <v/>
      </c>
      <c r="AM1110" s="39" t="str">
        <f t="shared" ca="1" si="531"/>
        <v/>
      </c>
      <c r="AN1110" s="40"/>
      <c r="AO1110" s="39">
        <f t="shared" ca="1" si="511"/>
        <v>0</v>
      </c>
      <c r="AP1110" s="339"/>
      <c r="AW1110" s="329"/>
      <c r="BI1110" s="329"/>
      <c r="BJ1110" s="329"/>
      <c r="BK1110" s="329"/>
      <c r="BL1110" s="329"/>
      <c r="BM1110" s="329"/>
      <c r="BN1110" s="329"/>
      <c r="BO1110" s="329"/>
      <c r="BP1110" s="329"/>
      <c r="BQ1110" s="329"/>
      <c r="BR1110" s="329"/>
      <c r="BS1110" s="329"/>
      <c r="BT1110" s="329"/>
      <c r="BU1110" s="329"/>
      <c r="BV1110" s="329"/>
      <c r="BW1110" s="325"/>
      <c r="BX1110" s="325"/>
      <c r="BY1110" s="325"/>
      <c r="BZ1110" s="325"/>
      <c r="CA1110" s="325"/>
      <c r="CB1110" s="325"/>
      <c r="CC1110" s="325"/>
      <c r="CD1110" s="325"/>
      <c r="CE1110" s="325"/>
      <c r="CF1110" s="325"/>
      <c r="CG1110" s="325"/>
      <c r="CH1110" s="325"/>
      <c r="CI1110" s="325"/>
      <c r="CJ1110" s="325"/>
      <c r="CK1110" s="325"/>
      <c r="CL1110" s="325"/>
      <c r="CM1110" s="325"/>
      <c r="CN1110" s="325"/>
      <c r="CO1110" s="325"/>
      <c r="CP1110" s="325"/>
      <c r="CQ1110" s="325"/>
      <c r="CR1110" s="325"/>
      <c r="CS1110" s="325"/>
      <c r="CT1110" s="325"/>
      <c r="CU1110" s="325"/>
      <c r="CV1110" s="325"/>
      <c r="CW1110" s="325"/>
      <c r="CX1110" s="325"/>
    </row>
    <row r="1111" spans="1:102" s="36" customFormat="1" ht="15" hidden="1" customHeight="1">
      <c r="A1111" s="329"/>
      <c r="B1111" s="37" t="str">
        <f t="shared" ca="1" si="518"/>
        <v/>
      </c>
      <c r="C1111" s="41" t="str">
        <f t="shared" ca="1" si="519"/>
        <v/>
      </c>
      <c r="D1111" s="39" t="str">
        <f t="shared" ca="1" si="520"/>
        <v/>
      </c>
      <c r="E1111" s="39" t="str">
        <f t="shared" ref="E1111:E1174" ca="1" si="532">IF(C1111="","",D1111-F1111)</f>
        <v/>
      </c>
      <c r="F1111" s="39" t="str">
        <f t="shared" ca="1" si="521"/>
        <v/>
      </c>
      <c r="G1111" s="101"/>
      <c r="H1111" s="39">
        <f t="shared" ca="1" si="512"/>
        <v>0</v>
      </c>
      <c r="J1111" s="332"/>
      <c r="K1111" s="37" t="str">
        <f t="shared" ca="1" si="522"/>
        <v/>
      </c>
      <c r="L1111" s="41" t="str">
        <f t="shared" ca="1" si="523"/>
        <v/>
      </c>
      <c r="M1111" s="39" t="str">
        <f t="shared" si="513"/>
        <v/>
      </c>
      <c r="N1111" s="39" t="str">
        <f t="shared" ref="N1111:N1174" ca="1" si="533">IF(L1111="","",M1111-O1111)</f>
        <v/>
      </c>
      <c r="O1111" s="39">
        <f ca="1">ROUND(Q1110*$O$5/payments_per_year,2)</f>
        <v>0</v>
      </c>
      <c r="P1111" s="101"/>
      <c r="Q1111" s="39">
        <f t="shared" ref="Q1111:Q1174" ca="1" si="534">IF(K1111="",0,ROUND(Q1110-N1111-P1111,2))</f>
        <v>0</v>
      </c>
      <c r="R1111" s="332"/>
      <c r="S1111" s="37" t="str">
        <f t="shared" ca="1" si="524"/>
        <v/>
      </c>
      <c r="T1111" s="41" t="str">
        <f t="shared" ca="1" si="525"/>
        <v/>
      </c>
      <c r="U1111" s="39" t="str">
        <f t="shared" si="514"/>
        <v/>
      </c>
      <c r="V1111" s="39" t="str">
        <f t="shared" ref="V1111:V1174" ca="1" si="535">IF(T1111="","",U1111-W1111)</f>
        <v/>
      </c>
      <c r="W1111" s="39">
        <f t="shared" ca="1" si="515"/>
        <v>0</v>
      </c>
      <c r="X1111" s="40"/>
      <c r="Y1111" s="39">
        <f t="shared" ref="Y1111:Y1174" ca="1" si="536">IF(S1111="",0,ROUND(Y1110-V1111-X1111,2))</f>
        <v>0</v>
      </c>
      <c r="Z1111" s="327"/>
      <c r="AA1111" s="37" t="str">
        <f t="shared" ca="1" si="526"/>
        <v/>
      </c>
      <c r="AB1111" s="41" t="str">
        <f t="shared" ca="1" si="527"/>
        <v/>
      </c>
      <c r="AC1111" s="39" t="str">
        <f t="shared" si="516"/>
        <v/>
      </c>
      <c r="AD1111" s="39" t="str">
        <f t="shared" ref="AD1111:AD1174" ca="1" si="537">IF(AB1111="","",AC1111-AE1111)</f>
        <v/>
      </c>
      <c r="AE1111" s="39" t="str">
        <f t="shared" ca="1" si="528"/>
        <v/>
      </c>
      <c r="AF1111" s="40"/>
      <c r="AG1111" s="39">
        <f t="shared" ref="AG1111:AG1174" ca="1" si="538">IF(AA1111="",0,ROUND(AG1110-AD1111-AF1111,2))</f>
        <v>0</v>
      </c>
      <c r="AH1111" s="339"/>
      <c r="AI1111" s="37" t="str">
        <f t="shared" ca="1" si="529"/>
        <v/>
      </c>
      <c r="AJ1111" s="41" t="str">
        <f t="shared" ca="1" si="530"/>
        <v/>
      </c>
      <c r="AK1111" s="39" t="str">
        <f t="shared" si="517"/>
        <v/>
      </c>
      <c r="AL1111" s="39" t="str">
        <f t="shared" ref="AL1111:AL1174" ca="1" si="539">IF(AJ1111="","",AK1111-AM1111)</f>
        <v/>
      </c>
      <c r="AM1111" s="39" t="str">
        <f t="shared" ca="1" si="531"/>
        <v/>
      </c>
      <c r="AN1111" s="40"/>
      <c r="AO1111" s="39">
        <f t="shared" ref="AO1111:AO1174" ca="1" si="540">IF(AI1111="",0,ROUND(AO1110-AL1111-AN1111,2))</f>
        <v>0</v>
      </c>
      <c r="AP1111" s="339"/>
      <c r="AW1111" s="329"/>
      <c r="BI1111" s="329"/>
      <c r="BJ1111" s="329"/>
      <c r="BK1111" s="329"/>
      <c r="BL1111" s="329"/>
      <c r="BM1111" s="329"/>
      <c r="BN1111" s="329"/>
      <c r="BO1111" s="329"/>
      <c r="BP1111" s="329"/>
      <c r="BQ1111" s="329"/>
      <c r="BR1111" s="329"/>
      <c r="BS1111" s="329"/>
      <c r="BT1111" s="329"/>
      <c r="BU1111" s="329"/>
      <c r="BV1111" s="329"/>
      <c r="BW1111" s="325"/>
      <c r="BX1111" s="325"/>
      <c r="BY1111" s="325"/>
      <c r="BZ1111" s="325"/>
      <c r="CA1111" s="325"/>
      <c r="CB1111" s="325"/>
      <c r="CC1111" s="325"/>
      <c r="CD1111" s="325"/>
      <c r="CE1111" s="325"/>
      <c r="CF1111" s="325"/>
      <c r="CG1111" s="325"/>
      <c r="CH1111" s="325"/>
      <c r="CI1111" s="325"/>
      <c r="CJ1111" s="325"/>
      <c r="CK1111" s="325"/>
      <c r="CL1111" s="325"/>
      <c r="CM1111" s="325"/>
      <c r="CN1111" s="325"/>
      <c r="CO1111" s="325"/>
      <c r="CP1111" s="325"/>
      <c r="CQ1111" s="325"/>
      <c r="CR1111" s="325"/>
      <c r="CS1111" s="325"/>
      <c r="CT1111" s="325"/>
      <c r="CU1111" s="325"/>
      <c r="CV1111" s="325"/>
      <c r="CW1111" s="325"/>
      <c r="CX1111" s="325"/>
    </row>
    <row r="1112" spans="1:102" s="36" customFormat="1" ht="15" hidden="1" customHeight="1">
      <c r="A1112" s="329"/>
      <c r="B1112" s="37" t="str">
        <f t="shared" ca="1" si="518"/>
        <v/>
      </c>
      <c r="C1112" s="41" t="str">
        <f t="shared" ca="1" si="519"/>
        <v/>
      </c>
      <c r="D1112" s="39" t="str">
        <f t="shared" ca="1" si="520"/>
        <v/>
      </c>
      <c r="E1112" s="39" t="str">
        <f t="shared" ca="1" si="532"/>
        <v/>
      </c>
      <c r="F1112" s="39" t="str">
        <f t="shared" ca="1" si="521"/>
        <v/>
      </c>
      <c r="G1112" s="101"/>
      <c r="H1112" s="39">
        <f t="shared" ca="1" si="512"/>
        <v>0</v>
      </c>
      <c r="J1112" s="332"/>
      <c r="K1112" s="37" t="str">
        <f t="shared" ca="1" si="522"/>
        <v/>
      </c>
      <c r="L1112" s="41" t="str">
        <f t="shared" ca="1" si="523"/>
        <v/>
      </c>
      <c r="M1112" s="39" t="str">
        <f t="shared" si="513"/>
        <v/>
      </c>
      <c r="N1112" s="39" t="str">
        <f t="shared" ca="1" si="533"/>
        <v/>
      </c>
      <c r="O1112" s="39" t="str">
        <f ca="1">IF(L1112="","",ROUND(Q1111*$O$5/payments_per_year,2))</f>
        <v/>
      </c>
      <c r="P1112" s="101"/>
      <c r="Q1112" s="39">
        <f t="shared" ca="1" si="534"/>
        <v>0</v>
      </c>
      <c r="R1112" s="332"/>
      <c r="S1112" s="37" t="str">
        <f t="shared" ca="1" si="524"/>
        <v/>
      </c>
      <c r="T1112" s="41" t="str">
        <f t="shared" ca="1" si="525"/>
        <v/>
      </c>
      <c r="U1112" s="39" t="str">
        <f t="shared" si="514"/>
        <v/>
      </c>
      <c r="V1112" s="39" t="str">
        <f t="shared" ca="1" si="535"/>
        <v/>
      </c>
      <c r="W1112" s="39">
        <f t="shared" ca="1" si="515"/>
        <v>0</v>
      </c>
      <c r="X1112" s="40"/>
      <c r="Y1112" s="39">
        <f t="shared" ca="1" si="536"/>
        <v>0</v>
      </c>
      <c r="Z1112" s="327"/>
      <c r="AA1112" s="37" t="str">
        <f t="shared" ca="1" si="526"/>
        <v/>
      </c>
      <c r="AB1112" s="41" t="str">
        <f t="shared" ca="1" si="527"/>
        <v/>
      </c>
      <c r="AC1112" s="39" t="str">
        <f t="shared" si="516"/>
        <v/>
      </c>
      <c r="AD1112" s="39" t="str">
        <f t="shared" ca="1" si="537"/>
        <v/>
      </c>
      <c r="AE1112" s="39" t="str">
        <f t="shared" ca="1" si="528"/>
        <v/>
      </c>
      <c r="AF1112" s="40"/>
      <c r="AG1112" s="39">
        <f t="shared" ca="1" si="538"/>
        <v>0</v>
      </c>
      <c r="AH1112" s="339"/>
      <c r="AI1112" s="37" t="str">
        <f t="shared" ca="1" si="529"/>
        <v/>
      </c>
      <c r="AJ1112" s="41" t="str">
        <f t="shared" ca="1" si="530"/>
        <v/>
      </c>
      <c r="AK1112" s="39" t="str">
        <f t="shared" si="517"/>
        <v/>
      </c>
      <c r="AL1112" s="39" t="str">
        <f t="shared" ca="1" si="539"/>
        <v/>
      </c>
      <c r="AM1112" s="39" t="str">
        <f t="shared" ca="1" si="531"/>
        <v/>
      </c>
      <c r="AN1112" s="40"/>
      <c r="AO1112" s="39">
        <f t="shared" ca="1" si="540"/>
        <v>0</v>
      </c>
      <c r="AP1112" s="339"/>
      <c r="AW1112" s="329"/>
      <c r="BI1112" s="329"/>
      <c r="BJ1112" s="329"/>
      <c r="BK1112" s="329"/>
      <c r="BL1112" s="329"/>
      <c r="BM1112" s="329"/>
      <c r="BN1112" s="329"/>
      <c r="BO1112" s="329"/>
      <c r="BP1112" s="329"/>
      <c r="BQ1112" s="329"/>
      <c r="BR1112" s="329"/>
      <c r="BS1112" s="329"/>
      <c r="BT1112" s="329"/>
      <c r="BU1112" s="329"/>
      <c r="BV1112" s="329"/>
      <c r="BW1112" s="325"/>
      <c r="BX1112" s="325"/>
      <c r="BY1112" s="325"/>
      <c r="BZ1112" s="325"/>
      <c r="CA1112" s="325"/>
      <c r="CB1112" s="325"/>
      <c r="CC1112" s="325"/>
      <c r="CD1112" s="325"/>
      <c r="CE1112" s="325"/>
      <c r="CF1112" s="325"/>
      <c r="CG1112" s="325"/>
      <c r="CH1112" s="325"/>
      <c r="CI1112" s="325"/>
      <c r="CJ1112" s="325"/>
      <c r="CK1112" s="325"/>
      <c r="CL1112" s="325"/>
      <c r="CM1112" s="325"/>
      <c r="CN1112" s="325"/>
      <c r="CO1112" s="325"/>
      <c r="CP1112" s="325"/>
      <c r="CQ1112" s="325"/>
      <c r="CR1112" s="325"/>
      <c r="CS1112" s="325"/>
      <c r="CT1112" s="325"/>
      <c r="CU1112" s="325"/>
      <c r="CV1112" s="325"/>
      <c r="CW1112" s="325"/>
      <c r="CX1112" s="325"/>
    </row>
    <row r="1113" spans="1:102" s="36" customFormat="1" ht="15" hidden="1" customHeight="1">
      <c r="A1113" s="329"/>
      <c r="B1113" s="37" t="str">
        <f t="shared" ca="1" si="518"/>
        <v/>
      </c>
      <c r="C1113" s="41" t="str">
        <f t="shared" ca="1" si="519"/>
        <v/>
      </c>
      <c r="D1113" s="39" t="str">
        <f t="shared" ca="1" si="520"/>
        <v/>
      </c>
      <c r="E1113" s="39" t="str">
        <f t="shared" ca="1" si="532"/>
        <v/>
      </c>
      <c r="F1113" s="39" t="str">
        <f t="shared" ca="1" si="521"/>
        <v/>
      </c>
      <c r="G1113" s="101"/>
      <c r="H1113" s="39">
        <f t="shared" ca="1" si="512"/>
        <v>0</v>
      </c>
      <c r="J1113" s="332"/>
      <c r="K1113" s="37" t="str">
        <f t="shared" ca="1" si="522"/>
        <v/>
      </c>
      <c r="L1113" s="41" t="str">
        <f t="shared" ca="1" si="523"/>
        <v/>
      </c>
      <c r="M1113" s="39" t="str">
        <f t="shared" si="513"/>
        <v/>
      </c>
      <c r="N1113" s="39" t="str">
        <f t="shared" ca="1" si="533"/>
        <v/>
      </c>
      <c r="O1113" s="39">
        <f ca="1">ROUND(Q1112*$O$5/payments_per_year,2)</f>
        <v>0</v>
      </c>
      <c r="P1113" s="101"/>
      <c r="Q1113" s="39">
        <f t="shared" ca="1" si="534"/>
        <v>0</v>
      </c>
      <c r="R1113" s="332"/>
      <c r="S1113" s="37" t="str">
        <f t="shared" ca="1" si="524"/>
        <v/>
      </c>
      <c r="T1113" s="41" t="str">
        <f t="shared" ca="1" si="525"/>
        <v/>
      </c>
      <c r="U1113" s="39" t="str">
        <f t="shared" si="514"/>
        <v/>
      </c>
      <c r="V1113" s="39" t="str">
        <f t="shared" ca="1" si="535"/>
        <v/>
      </c>
      <c r="W1113" s="39">
        <f t="shared" ca="1" si="515"/>
        <v>0</v>
      </c>
      <c r="X1113" s="40"/>
      <c r="Y1113" s="39">
        <f t="shared" ca="1" si="536"/>
        <v>0</v>
      </c>
      <c r="Z1113" s="327"/>
      <c r="AA1113" s="37" t="str">
        <f t="shared" ca="1" si="526"/>
        <v/>
      </c>
      <c r="AB1113" s="41" t="str">
        <f t="shared" ca="1" si="527"/>
        <v/>
      </c>
      <c r="AC1113" s="39" t="str">
        <f t="shared" si="516"/>
        <v/>
      </c>
      <c r="AD1113" s="39" t="str">
        <f t="shared" ca="1" si="537"/>
        <v/>
      </c>
      <c r="AE1113" s="39" t="str">
        <f t="shared" ca="1" si="528"/>
        <v/>
      </c>
      <c r="AF1113" s="40"/>
      <c r="AG1113" s="39">
        <f t="shared" ca="1" si="538"/>
        <v>0</v>
      </c>
      <c r="AH1113" s="339"/>
      <c r="AI1113" s="37" t="str">
        <f t="shared" ca="1" si="529"/>
        <v/>
      </c>
      <c r="AJ1113" s="41" t="str">
        <f t="shared" ca="1" si="530"/>
        <v/>
      </c>
      <c r="AK1113" s="39" t="str">
        <f t="shared" si="517"/>
        <v/>
      </c>
      <c r="AL1113" s="39" t="str">
        <f t="shared" ca="1" si="539"/>
        <v/>
      </c>
      <c r="AM1113" s="39" t="str">
        <f t="shared" ca="1" si="531"/>
        <v/>
      </c>
      <c r="AN1113" s="40"/>
      <c r="AO1113" s="39">
        <f t="shared" ca="1" si="540"/>
        <v>0</v>
      </c>
      <c r="AP1113" s="339"/>
      <c r="AW1113" s="329"/>
      <c r="BI1113" s="329"/>
      <c r="BJ1113" s="329"/>
      <c r="BK1113" s="329"/>
      <c r="BL1113" s="329"/>
      <c r="BM1113" s="329"/>
      <c r="BN1113" s="329"/>
      <c r="BO1113" s="329"/>
      <c r="BP1113" s="329"/>
      <c r="BQ1113" s="329"/>
      <c r="BR1113" s="329"/>
      <c r="BS1113" s="329"/>
      <c r="BT1113" s="329"/>
      <c r="BU1113" s="329"/>
      <c r="BV1113" s="329"/>
      <c r="BW1113" s="325"/>
      <c r="BX1113" s="325"/>
      <c r="BY1113" s="325"/>
      <c r="BZ1113" s="325"/>
      <c r="CA1113" s="325"/>
      <c r="CB1113" s="325"/>
      <c r="CC1113" s="325"/>
      <c r="CD1113" s="325"/>
      <c r="CE1113" s="325"/>
      <c r="CF1113" s="325"/>
      <c r="CG1113" s="325"/>
      <c r="CH1113" s="325"/>
      <c r="CI1113" s="325"/>
      <c r="CJ1113" s="325"/>
      <c r="CK1113" s="325"/>
      <c r="CL1113" s="325"/>
      <c r="CM1113" s="325"/>
      <c r="CN1113" s="325"/>
      <c r="CO1113" s="325"/>
      <c r="CP1113" s="325"/>
      <c r="CQ1113" s="325"/>
      <c r="CR1113" s="325"/>
      <c r="CS1113" s="325"/>
      <c r="CT1113" s="325"/>
      <c r="CU1113" s="325"/>
      <c r="CV1113" s="325"/>
      <c r="CW1113" s="325"/>
      <c r="CX1113" s="325"/>
    </row>
    <row r="1114" spans="1:102" s="36" customFormat="1" ht="15" hidden="1" customHeight="1">
      <c r="A1114" s="329"/>
      <c r="B1114" s="37" t="str">
        <f t="shared" ca="1" si="518"/>
        <v/>
      </c>
      <c r="C1114" s="41" t="str">
        <f t="shared" ca="1" si="519"/>
        <v/>
      </c>
      <c r="D1114" s="39" t="str">
        <f t="shared" ca="1" si="520"/>
        <v/>
      </c>
      <c r="E1114" s="39" t="str">
        <f t="shared" ca="1" si="532"/>
        <v/>
      </c>
      <c r="F1114" s="39" t="str">
        <f t="shared" ca="1" si="521"/>
        <v/>
      </c>
      <c r="G1114" s="101"/>
      <c r="H1114" s="39">
        <f t="shared" ca="1" si="512"/>
        <v>0</v>
      </c>
      <c r="J1114" s="332"/>
      <c r="K1114" s="37" t="str">
        <f t="shared" ca="1" si="522"/>
        <v/>
      </c>
      <c r="L1114" s="41" t="str">
        <f t="shared" ca="1" si="523"/>
        <v/>
      </c>
      <c r="M1114" s="39" t="str">
        <f t="shared" si="513"/>
        <v/>
      </c>
      <c r="N1114" s="39" t="str">
        <f t="shared" ca="1" si="533"/>
        <v/>
      </c>
      <c r="O1114" s="39" t="str">
        <f ca="1">IF(L1114="","",ROUND(Q1113*$O$5/payments_per_year,2))</f>
        <v/>
      </c>
      <c r="P1114" s="101"/>
      <c r="Q1114" s="39">
        <f t="shared" ca="1" si="534"/>
        <v>0</v>
      </c>
      <c r="R1114" s="332"/>
      <c r="S1114" s="37" t="str">
        <f t="shared" ca="1" si="524"/>
        <v/>
      </c>
      <c r="T1114" s="41" t="str">
        <f t="shared" ca="1" si="525"/>
        <v/>
      </c>
      <c r="U1114" s="39" t="str">
        <f t="shared" si="514"/>
        <v/>
      </c>
      <c r="V1114" s="39" t="str">
        <f t="shared" ca="1" si="535"/>
        <v/>
      </c>
      <c r="W1114" s="39">
        <f t="shared" ca="1" si="515"/>
        <v>0</v>
      </c>
      <c r="X1114" s="40"/>
      <c r="Y1114" s="39">
        <f t="shared" ca="1" si="536"/>
        <v>0</v>
      </c>
      <c r="Z1114" s="327"/>
      <c r="AA1114" s="37" t="str">
        <f t="shared" ca="1" si="526"/>
        <v/>
      </c>
      <c r="AB1114" s="41" t="str">
        <f t="shared" ca="1" si="527"/>
        <v/>
      </c>
      <c r="AC1114" s="39" t="str">
        <f t="shared" si="516"/>
        <v/>
      </c>
      <c r="AD1114" s="39" t="str">
        <f t="shared" ca="1" si="537"/>
        <v/>
      </c>
      <c r="AE1114" s="39" t="str">
        <f t="shared" ca="1" si="528"/>
        <v/>
      </c>
      <c r="AF1114" s="40"/>
      <c r="AG1114" s="39">
        <f t="shared" ca="1" si="538"/>
        <v>0</v>
      </c>
      <c r="AH1114" s="339"/>
      <c r="AI1114" s="37" t="str">
        <f t="shared" ca="1" si="529"/>
        <v/>
      </c>
      <c r="AJ1114" s="41" t="str">
        <f t="shared" ca="1" si="530"/>
        <v/>
      </c>
      <c r="AK1114" s="39" t="str">
        <f t="shared" si="517"/>
        <v/>
      </c>
      <c r="AL1114" s="39" t="str">
        <f t="shared" ca="1" si="539"/>
        <v/>
      </c>
      <c r="AM1114" s="39" t="str">
        <f t="shared" ca="1" si="531"/>
        <v/>
      </c>
      <c r="AN1114" s="40"/>
      <c r="AO1114" s="39">
        <f t="shared" ca="1" si="540"/>
        <v>0</v>
      </c>
      <c r="AP1114" s="339"/>
      <c r="AW1114" s="329"/>
      <c r="BI1114" s="329"/>
      <c r="BJ1114" s="329"/>
      <c r="BK1114" s="329"/>
      <c r="BL1114" s="329"/>
      <c r="BM1114" s="329"/>
      <c r="BN1114" s="329"/>
      <c r="BO1114" s="329"/>
      <c r="BP1114" s="329"/>
      <c r="BQ1114" s="329"/>
      <c r="BR1114" s="329"/>
      <c r="BS1114" s="329"/>
      <c r="BT1114" s="329"/>
      <c r="BU1114" s="329"/>
      <c r="BV1114" s="329"/>
      <c r="BW1114" s="325"/>
      <c r="BX1114" s="325"/>
      <c r="BY1114" s="325"/>
      <c r="BZ1114" s="325"/>
      <c r="CA1114" s="325"/>
      <c r="CB1114" s="325"/>
      <c r="CC1114" s="325"/>
      <c r="CD1114" s="325"/>
      <c r="CE1114" s="325"/>
      <c r="CF1114" s="325"/>
      <c r="CG1114" s="325"/>
      <c r="CH1114" s="325"/>
      <c r="CI1114" s="325"/>
      <c r="CJ1114" s="325"/>
      <c r="CK1114" s="325"/>
      <c r="CL1114" s="325"/>
      <c r="CM1114" s="325"/>
      <c r="CN1114" s="325"/>
      <c r="CO1114" s="325"/>
      <c r="CP1114" s="325"/>
      <c r="CQ1114" s="325"/>
      <c r="CR1114" s="325"/>
      <c r="CS1114" s="325"/>
      <c r="CT1114" s="325"/>
      <c r="CU1114" s="325"/>
      <c r="CV1114" s="325"/>
      <c r="CW1114" s="325"/>
      <c r="CX1114" s="325"/>
    </row>
    <row r="1115" spans="1:102" s="36" customFormat="1" ht="15" hidden="1" customHeight="1">
      <c r="A1115" s="329"/>
      <c r="B1115" s="37" t="str">
        <f t="shared" ca="1" si="518"/>
        <v/>
      </c>
      <c r="C1115" s="41" t="str">
        <f t="shared" ca="1" si="519"/>
        <v/>
      </c>
      <c r="D1115" s="39" t="str">
        <f t="shared" ca="1" si="520"/>
        <v/>
      </c>
      <c r="E1115" s="39" t="str">
        <f t="shared" ca="1" si="532"/>
        <v/>
      </c>
      <c r="F1115" s="39" t="str">
        <f t="shared" ca="1" si="521"/>
        <v/>
      </c>
      <c r="G1115" s="101"/>
      <c r="H1115" s="39">
        <f t="shared" ca="1" si="512"/>
        <v>0</v>
      </c>
      <c r="J1115" s="332"/>
      <c r="K1115" s="37" t="str">
        <f t="shared" ca="1" si="522"/>
        <v/>
      </c>
      <c r="L1115" s="41" t="str">
        <f t="shared" ca="1" si="523"/>
        <v/>
      </c>
      <c r="M1115" s="39" t="str">
        <f t="shared" si="513"/>
        <v/>
      </c>
      <c r="N1115" s="39" t="str">
        <f t="shared" ca="1" si="533"/>
        <v/>
      </c>
      <c r="O1115" s="39">
        <f ca="1">ROUND(Q1114*$O$5/payments_per_year,2)</f>
        <v>0</v>
      </c>
      <c r="P1115" s="101"/>
      <c r="Q1115" s="39">
        <f t="shared" ca="1" si="534"/>
        <v>0</v>
      </c>
      <c r="R1115" s="332"/>
      <c r="S1115" s="37" t="str">
        <f t="shared" ca="1" si="524"/>
        <v/>
      </c>
      <c r="T1115" s="41" t="str">
        <f t="shared" ca="1" si="525"/>
        <v/>
      </c>
      <c r="U1115" s="39" t="str">
        <f t="shared" si="514"/>
        <v/>
      </c>
      <c r="V1115" s="39" t="str">
        <f t="shared" ca="1" si="535"/>
        <v/>
      </c>
      <c r="W1115" s="39">
        <f t="shared" ca="1" si="515"/>
        <v>0</v>
      </c>
      <c r="X1115" s="40"/>
      <c r="Y1115" s="39">
        <f t="shared" ca="1" si="536"/>
        <v>0</v>
      </c>
      <c r="Z1115" s="327"/>
      <c r="AA1115" s="37" t="str">
        <f t="shared" ca="1" si="526"/>
        <v/>
      </c>
      <c r="AB1115" s="41" t="str">
        <f t="shared" ca="1" si="527"/>
        <v/>
      </c>
      <c r="AC1115" s="39" t="str">
        <f t="shared" si="516"/>
        <v/>
      </c>
      <c r="AD1115" s="39" t="str">
        <f t="shared" ca="1" si="537"/>
        <v/>
      </c>
      <c r="AE1115" s="39" t="str">
        <f t="shared" ca="1" si="528"/>
        <v/>
      </c>
      <c r="AF1115" s="40"/>
      <c r="AG1115" s="39">
        <f t="shared" ca="1" si="538"/>
        <v>0</v>
      </c>
      <c r="AH1115" s="339"/>
      <c r="AI1115" s="37" t="str">
        <f t="shared" ca="1" si="529"/>
        <v/>
      </c>
      <c r="AJ1115" s="41" t="str">
        <f t="shared" ca="1" si="530"/>
        <v/>
      </c>
      <c r="AK1115" s="39" t="str">
        <f t="shared" si="517"/>
        <v/>
      </c>
      <c r="AL1115" s="39" t="str">
        <f t="shared" ca="1" si="539"/>
        <v/>
      </c>
      <c r="AM1115" s="39" t="str">
        <f t="shared" ca="1" si="531"/>
        <v/>
      </c>
      <c r="AN1115" s="40"/>
      <c r="AO1115" s="39">
        <f t="shared" ca="1" si="540"/>
        <v>0</v>
      </c>
      <c r="AP1115" s="339"/>
      <c r="AW1115" s="329"/>
      <c r="BI1115" s="329"/>
      <c r="BJ1115" s="329"/>
      <c r="BK1115" s="329"/>
      <c r="BL1115" s="329"/>
      <c r="BM1115" s="329"/>
      <c r="BN1115" s="329"/>
      <c r="BO1115" s="329"/>
      <c r="BP1115" s="329"/>
      <c r="BQ1115" s="329"/>
      <c r="BR1115" s="329"/>
      <c r="BS1115" s="329"/>
      <c r="BT1115" s="329"/>
      <c r="BU1115" s="329"/>
      <c r="BV1115" s="329"/>
      <c r="BW1115" s="325"/>
      <c r="BX1115" s="325"/>
      <c r="BY1115" s="325"/>
      <c r="BZ1115" s="325"/>
      <c r="CA1115" s="325"/>
      <c r="CB1115" s="325"/>
      <c r="CC1115" s="325"/>
      <c r="CD1115" s="325"/>
      <c r="CE1115" s="325"/>
      <c r="CF1115" s="325"/>
      <c r="CG1115" s="325"/>
      <c r="CH1115" s="325"/>
      <c r="CI1115" s="325"/>
      <c r="CJ1115" s="325"/>
      <c r="CK1115" s="325"/>
      <c r="CL1115" s="325"/>
      <c r="CM1115" s="325"/>
      <c r="CN1115" s="325"/>
      <c r="CO1115" s="325"/>
      <c r="CP1115" s="325"/>
      <c r="CQ1115" s="325"/>
      <c r="CR1115" s="325"/>
      <c r="CS1115" s="325"/>
      <c r="CT1115" s="325"/>
      <c r="CU1115" s="325"/>
      <c r="CV1115" s="325"/>
      <c r="CW1115" s="325"/>
      <c r="CX1115" s="325"/>
    </row>
    <row r="1116" spans="1:102" s="36" customFormat="1" ht="15" hidden="1" customHeight="1">
      <c r="A1116" s="329"/>
      <c r="B1116" s="37" t="str">
        <f t="shared" ca="1" si="518"/>
        <v/>
      </c>
      <c r="C1116" s="41" t="str">
        <f t="shared" ca="1" si="519"/>
        <v/>
      </c>
      <c r="D1116" s="39" t="str">
        <f t="shared" ca="1" si="520"/>
        <v/>
      </c>
      <c r="E1116" s="39" t="str">
        <f t="shared" ca="1" si="532"/>
        <v/>
      </c>
      <c r="F1116" s="39" t="str">
        <f t="shared" ca="1" si="521"/>
        <v/>
      </c>
      <c r="G1116" s="101"/>
      <c r="H1116" s="39">
        <f t="shared" ca="1" si="512"/>
        <v>0</v>
      </c>
      <c r="J1116" s="332"/>
      <c r="K1116" s="37" t="str">
        <f t="shared" ca="1" si="522"/>
        <v/>
      </c>
      <c r="L1116" s="41" t="str">
        <f t="shared" ca="1" si="523"/>
        <v/>
      </c>
      <c r="M1116" s="39" t="str">
        <f t="shared" si="513"/>
        <v/>
      </c>
      <c r="N1116" s="39" t="str">
        <f t="shared" ca="1" si="533"/>
        <v/>
      </c>
      <c r="O1116" s="39" t="str">
        <f ca="1">IF(L1116="","",ROUND(Q1115*$O$5/payments_per_year,2))</f>
        <v/>
      </c>
      <c r="P1116" s="101"/>
      <c r="Q1116" s="39">
        <f t="shared" ca="1" si="534"/>
        <v>0</v>
      </c>
      <c r="R1116" s="332"/>
      <c r="S1116" s="37" t="str">
        <f t="shared" ca="1" si="524"/>
        <v/>
      </c>
      <c r="T1116" s="41" t="str">
        <f t="shared" ca="1" si="525"/>
        <v/>
      </c>
      <c r="U1116" s="39" t="str">
        <f t="shared" si="514"/>
        <v/>
      </c>
      <c r="V1116" s="39" t="str">
        <f t="shared" ca="1" si="535"/>
        <v/>
      </c>
      <c r="W1116" s="39">
        <f t="shared" ca="1" si="515"/>
        <v>0</v>
      </c>
      <c r="X1116" s="40"/>
      <c r="Y1116" s="39">
        <f t="shared" ca="1" si="536"/>
        <v>0</v>
      </c>
      <c r="Z1116" s="327"/>
      <c r="AA1116" s="37" t="str">
        <f t="shared" ca="1" si="526"/>
        <v/>
      </c>
      <c r="AB1116" s="41" t="str">
        <f t="shared" ca="1" si="527"/>
        <v/>
      </c>
      <c r="AC1116" s="39" t="str">
        <f t="shared" si="516"/>
        <v/>
      </c>
      <c r="AD1116" s="39" t="str">
        <f t="shared" ca="1" si="537"/>
        <v/>
      </c>
      <c r="AE1116" s="39" t="str">
        <f t="shared" ca="1" si="528"/>
        <v/>
      </c>
      <c r="AF1116" s="40"/>
      <c r="AG1116" s="39">
        <f t="shared" ca="1" si="538"/>
        <v>0</v>
      </c>
      <c r="AH1116" s="339"/>
      <c r="AI1116" s="37" t="str">
        <f t="shared" ca="1" si="529"/>
        <v/>
      </c>
      <c r="AJ1116" s="41" t="str">
        <f t="shared" ca="1" si="530"/>
        <v/>
      </c>
      <c r="AK1116" s="39" t="str">
        <f t="shared" si="517"/>
        <v/>
      </c>
      <c r="AL1116" s="39" t="str">
        <f t="shared" ca="1" si="539"/>
        <v/>
      </c>
      <c r="AM1116" s="39" t="str">
        <f t="shared" ca="1" si="531"/>
        <v/>
      </c>
      <c r="AN1116" s="40"/>
      <c r="AO1116" s="39">
        <f t="shared" ca="1" si="540"/>
        <v>0</v>
      </c>
      <c r="AP1116" s="339"/>
      <c r="AW1116" s="329"/>
      <c r="BI1116" s="329"/>
      <c r="BJ1116" s="329"/>
      <c r="BK1116" s="329"/>
      <c r="BL1116" s="329"/>
      <c r="BM1116" s="329"/>
      <c r="BN1116" s="329"/>
      <c r="BO1116" s="329"/>
      <c r="BP1116" s="329"/>
      <c r="BQ1116" s="329"/>
      <c r="BR1116" s="329"/>
      <c r="BS1116" s="329"/>
      <c r="BT1116" s="329"/>
      <c r="BU1116" s="329"/>
      <c r="BV1116" s="329"/>
      <c r="BW1116" s="325"/>
      <c r="BX1116" s="325"/>
      <c r="BY1116" s="325"/>
      <c r="BZ1116" s="325"/>
      <c r="CA1116" s="325"/>
      <c r="CB1116" s="325"/>
      <c r="CC1116" s="325"/>
      <c r="CD1116" s="325"/>
      <c r="CE1116" s="325"/>
      <c r="CF1116" s="325"/>
      <c r="CG1116" s="325"/>
      <c r="CH1116" s="325"/>
      <c r="CI1116" s="325"/>
      <c r="CJ1116" s="325"/>
      <c r="CK1116" s="325"/>
      <c r="CL1116" s="325"/>
      <c r="CM1116" s="325"/>
      <c r="CN1116" s="325"/>
      <c r="CO1116" s="325"/>
      <c r="CP1116" s="325"/>
      <c r="CQ1116" s="325"/>
      <c r="CR1116" s="325"/>
      <c r="CS1116" s="325"/>
      <c r="CT1116" s="325"/>
      <c r="CU1116" s="325"/>
      <c r="CV1116" s="325"/>
      <c r="CW1116" s="325"/>
      <c r="CX1116" s="325"/>
    </row>
    <row r="1117" spans="1:102" s="36" customFormat="1" ht="15" hidden="1" customHeight="1">
      <c r="A1117" s="329"/>
      <c r="B1117" s="37" t="str">
        <f t="shared" ca="1" si="518"/>
        <v/>
      </c>
      <c r="C1117" s="41" t="str">
        <f t="shared" ca="1" si="519"/>
        <v/>
      </c>
      <c r="D1117" s="39" t="str">
        <f t="shared" ca="1" si="520"/>
        <v/>
      </c>
      <c r="E1117" s="39" t="str">
        <f t="shared" ca="1" si="532"/>
        <v/>
      </c>
      <c r="F1117" s="39" t="str">
        <f t="shared" ca="1" si="521"/>
        <v/>
      </c>
      <c r="G1117" s="101"/>
      <c r="H1117" s="39">
        <f t="shared" ca="1" si="512"/>
        <v>0</v>
      </c>
      <c r="J1117" s="332"/>
      <c r="K1117" s="37" t="str">
        <f t="shared" ca="1" si="522"/>
        <v/>
      </c>
      <c r="L1117" s="41" t="str">
        <f t="shared" ca="1" si="523"/>
        <v/>
      </c>
      <c r="M1117" s="39" t="str">
        <f t="shared" si="513"/>
        <v/>
      </c>
      <c r="N1117" s="39" t="str">
        <f t="shared" ca="1" si="533"/>
        <v/>
      </c>
      <c r="O1117" s="39">
        <f ca="1">ROUND(Q1116*$O$5/payments_per_year,2)</f>
        <v>0</v>
      </c>
      <c r="P1117" s="101"/>
      <c r="Q1117" s="39">
        <f t="shared" ca="1" si="534"/>
        <v>0</v>
      </c>
      <c r="R1117" s="332"/>
      <c r="S1117" s="37" t="str">
        <f t="shared" ca="1" si="524"/>
        <v/>
      </c>
      <c r="T1117" s="41" t="str">
        <f t="shared" ca="1" si="525"/>
        <v/>
      </c>
      <c r="U1117" s="39" t="str">
        <f t="shared" si="514"/>
        <v/>
      </c>
      <c r="V1117" s="39" t="str">
        <f t="shared" ca="1" si="535"/>
        <v/>
      </c>
      <c r="W1117" s="39">
        <f t="shared" ca="1" si="515"/>
        <v>0</v>
      </c>
      <c r="X1117" s="40"/>
      <c r="Y1117" s="39">
        <f t="shared" ca="1" si="536"/>
        <v>0</v>
      </c>
      <c r="Z1117" s="327"/>
      <c r="AA1117" s="37" t="str">
        <f t="shared" ca="1" si="526"/>
        <v/>
      </c>
      <c r="AB1117" s="41" t="str">
        <f t="shared" ca="1" si="527"/>
        <v/>
      </c>
      <c r="AC1117" s="39" t="str">
        <f t="shared" si="516"/>
        <v/>
      </c>
      <c r="AD1117" s="39" t="str">
        <f t="shared" ca="1" si="537"/>
        <v/>
      </c>
      <c r="AE1117" s="39" t="str">
        <f t="shared" ca="1" si="528"/>
        <v/>
      </c>
      <c r="AF1117" s="40"/>
      <c r="AG1117" s="39">
        <f t="shared" ca="1" si="538"/>
        <v>0</v>
      </c>
      <c r="AH1117" s="339"/>
      <c r="AI1117" s="37" t="str">
        <f t="shared" ca="1" si="529"/>
        <v/>
      </c>
      <c r="AJ1117" s="41" t="str">
        <f t="shared" ca="1" si="530"/>
        <v/>
      </c>
      <c r="AK1117" s="39" t="str">
        <f t="shared" si="517"/>
        <v/>
      </c>
      <c r="AL1117" s="39" t="str">
        <f t="shared" ca="1" si="539"/>
        <v/>
      </c>
      <c r="AM1117" s="39" t="str">
        <f t="shared" ca="1" si="531"/>
        <v/>
      </c>
      <c r="AN1117" s="40"/>
      <c r="AO1117" s="39">
        <f t="shared" ca="1" si="540"/>
        <v>0</v>
      </c>
      <c r="AP1117" s="339"/>
      <c r="AW1117" s="329"/>
      <c r="BI1117" s="329"/>
      <c r="BJ1117" s="329"/>
      <c r="BK1117" s="329"/>
      <c r="BL1117" s="329"/>
      <c r="BM1117" s="329"/>
      <c r="BN1117" s="329"/>
      <c r="BO1117" s="329"/>
      <c r="BP1117" s="329"/>
      <c r="BQ1117" s="329"/>
      <c r="BR1117" s="329"/>
      <c r="BS1117" s="329"/>
      <c r="BT1117" s="329"/>
      <c r="BU1117" s="329"/>
      <c r="BV1117" s="329"/>
      <c r="BW1117" s="325"/>
      <c r="BX1117" s="325"/>
      <c r="BY1117" s="325"/>
      <c r="BZ1117" s="325"/>
      <c r="CA1117" s="325"/>
      <c r="CB1117" s="325"/>
      <c r="CC1117" s="325"/>
      <c r="CD1117" s="325"/>
      <c r="CE1117" s="325"/>
      <c r="CF1117" s="325"/>
      <c r="CG1117" s="325"/>
      <c r="CH1117" s="325"/>
      <c r="CI1117" s="325"/>
      <c r="CJ1117" s="325"/>
      <c r="CK1117" s="325"/>
      <c r="CL1117" s="325"/>
      <c r="CM1117" s="325"/>
      <c r="CN1117" s="325"/>
      <c r="CO1117" s="325"/>
      <c r="CP1117" s="325"/>
      <c r="CQ1117" s="325"/>
      <c r="CR1117" s="325"/>
      <c r="CS1117" s="325"/>
      <c r="CT1117" s="325"/>
      <c r="CU1117" s="325"/>
      <c r="CV1117" s="325"/>
      <c r="CW1117" s="325"/>
      <c r="CX1117" s="325"/>
    </row>
    <row r="1118" spans="1:102" s="36" customFormat="1" ht="15" hidden="1" customHeight="1">
      <c r="A1118" s="329"/>
      <c r="B1118" s="37" t="str">
        <f t="shared" ca="1" si="518"/>
        <v/>
      </c>
      <c r="C1118" s="41" t="str">
        <f t="shared" ca="1" si="519"/>
        <v/>
      </c>
      <c r="D1118" s="39" t="str">
        <f t="shared" ca="1" si="520"/>
        <v/>
      </c>
      <c r="E1118" s="39" t="str">
        <f t="shared" ca="1" si="532"/>
        <v/>
      </c>
      <c r="F1118" s="39" t="str">
        <f t="shared" ca="1" si="521"/>
        <v/>
      </c>
      <c r="G1118" s="101"/>
      <c r="H1118" s="39">
        <f t="shared" ca="1" si="512"/>
        <v>0</v>
      </c>
      <c r="J1118" s="332"/>
      <c r="K1118" s="37" t="str">
        <f t="shared" ca="1" si="522"/>
        <v/>
      </c>
      <c r="L1118" s="41" t="str">
        <f t="shared" ca="1" si="523"/>
        <v/>
      </c>
      <c r="M1118" s="39" t="str">
        <f t="shared" si="513"/>
        <v/>
      </c>
      <c r="N1118" s="39" t="str">
        <f t="shared" ca="1" si="533"/>
        <v/>
      </c>
      <c r="O1118" s="39" t="str">
        <f ca="1">IF(L1118="","",ROUND(Q1117*$O$5/payments_per_year,2))</f>
        <v/>
      </c>
      <c r="P1118" s="101"/>
      <c r="Q1118" s="39">
        <f t="shared" ca="1" si="534"/>
        <v>0</v>
      </c>
      <c r="R1118" s="332"/>
      <c r="S1118" s="37" t="str">
        <f t="shared" ca="1" si="524"/>
        <v/>
      </c>
      <c r="T1118" s="41" t="str">
        <f t="shared" ca="1" si="525"/>
        <v/>
      </c>
      <c r="U1118" s="39" t="str">
        <f t="shared" si="514"/>
        <v/>
      </c>
      <c r="V1118" s="39" t="str">
        <f t="shared" ca="1" si="535"/>
        <v/>
      </c>
      <c r="W1118" s="39">
        <f t="shared" ca="1" si="515"/>
        <v>0</v>
      </c>
      <c r="X1118" s="40"/>
      <c r="Y1118" s="39">
        <f t="shared" ca="1" si="536"/>
        <v>0</v>
      </c>
      <c r="Z1118" s="327"/>
      <c r="AA1118" s="37" t="str">
        <f t="shared" ca="1" si="526"/>
        <v/>
      </c>
      <c r="AB1118" s="41" t="str">
        <f t="shared" ca="1" si="527"/>
        <v/>
      </c>
      <c r="AC1118" s="39" t="str">
        <f t="shared" si="516"/>
        <v/>
      </c>
      <c r="AD1118" s="39" t="str">
        <f t="shared" ca="1" si="537"/>
        <v/>
      </c>
      <c r="AE1118" s="39" t="str">
        <f t="shared" ca="1" si="528"/>
        <v/>
      </c>
      <c r="AF1118" s="40"/>
      <c r="AG1118" s="39">
        <f t="shared" ca="1" si="538"/>
        <v>0</v>
      </c>
      <c r="AH1118" s="339"/>
      <c r="AI1118" s="37" t="str">
        <f t="shared" ca="1" si="529"/>
        <v/>
      </c>
      <c r="AJ1118" s="41" t="str">
        <f t="shared" ca="1" si="530"/>
        <v/>
      </c>
      <c r="AK1118" s="39" t="str">
        <f t="shared" si="517"/>
        <v/>
      </c>
      <c r="AL1118" s="39" t="str">
        <f t="shared" ca="1" si="539"/>
        <v/>
      </c>
      <c r="AM1118" s="39" t="str">
        <f t="shared" ca="1" si="531"/>
        <v/>
      </c>
      <c r="AN1118" s="40"/>
      <c r="AO1118" s="39">
        <f t="shared" ca="1" si="540"/>
        <v>0</v>
      </c>
      <c r="AP1118" s="339"/>
      <c r="AW1118" s="329"/>
      <c r="BI1118" s="329"/>
      <c r="BJ1118" s="329"/>
      <c r="BK1118" s="329"/>
      <c r="BL1118" s="329"/>
      <c r="BM1118" s="329"/>
      <c r="BN1118" s="329"/>
      <c r="BO1118" s="329"/>
      <c r="BP1118" s="329"/>
      <c r="BQ1118" s="329"/>
      <c r="BR1118" s="329"/>
      <c r="BS1118" s="329"/>
      <c r="BT1118" s="329"/>
      <c r="BU1118" s="329"/>
      <c r="BV1118" s="329"/>
      <c r="BW1118" s="325"/>
      <c r="BX1118" s="325"/>
      <c r="BY1118" s="325"/>
      <c r="BZ1118" s="325"/>
      <c r="CA1118" s="325"/>
      <c r="CB1118" s="325"/>
      <c r="CC1118" s="325"/>
      <c r="CD1118" s="325"/>
      <c r="CE1118" s="325"/>
      <c r="CF1118" s="325"/>
      <c r="CG1118" s="325"/>
      <c r="CH1118" s="325"/>
      <c r="CI1118" s="325"/>
      <c r="CJ1118" s="325"/>
      <c r="CK1118" s="325"/>
      <c r="CL1118" s="325"/>
      <c r="CM1118" s="325"/>
      <c r="CN1118" s="325"/>
      <c r="CO1118" s="325"/>
      <c r="CP1118" s="325"/>
      <c r="CQ1118" s="325"/>
      <c r="CR1118" s="325"/>
      <c r="CS1118" s="325"/>
      <c r="CT1118" s="325"/>
      <c r="CU1118" s="325"/>
      <c r="CV1118" s="325"/>
      <c r="CW1118" s="325"/>
      <c r="CX1118" s="325"/>
    </row>
    <row r="1119" spans="1:102" s="36" customFormat="1" ht="15" hidden="1" customHeight="1">
      <c r="A1119" s="329"/>
      <c r="B1119" s="37" t="str">
        <f t="shared" ca="1" si="518"/>
        <v/>
      </c>
      <c r="C1119" s="41" t="str">
        <f t="shared" ca="1" si="519"/>
        <v/>
      </c>
      <c r="D1119" s="39" t="str">
        <f t="shared" ca="1" si="520"/>
        <v/>
      </c>
      <c r="E1119" s="39" t="str">
        <f t="shared" ca="1" si="532"/>
        <v/>
      </c>
      <c r="F1119" s="39" t="str">
        <f t="shared" ca="1" si="521"/>
        <v/>
      </c>
      <c r="G1119" s="101"/>
      <c r="H1119" s="39">
        <f t="shared" ca="1" si="512"/>
        <v>0</v>
      </c>
      <c r="J1119" s="332"/>
      <c r="K1119" s="37" t="str">
        <f t="shared" ca="1" si="522"/>
        <v/>
      </c>
      <c r="L1119" s="41" t="str">
        <f t="shared" ca="1" si="523"/>
        <v/>
      </c>
      <c r="M1119" s="39" t="str">
        <f t="shared" si="513"/>
        <v/>
      </c>
      <c r="N1119" s="39" t="str">
        <f t="shared" ca="1" si="533"/>
        <v/>
      </c>
      <c r="O1119" s="39">
        <f ca="1">ROUND(Q1118*$O$5/payments_per_year,2)</f>
        <v>0</v>
      </c>
      <c r="P1119" s="101"/>
      <c r="Q1119" s="39">
        <f t="shared" ca="1" si="534"/>
        <v>0</v>
      </c>
      <c r="R1119" s="332"/>
      <c r="S1119" s="37" t="str">
        <f t="shared" ca="1" si="524"/>
        <v/>
      </c>
      <c r="T1119" s="41" t="str">
        <f t="shared" ca="1" si="525"/>
        <v/>
      </c>
      <c r="U1119" s="39" t="str">
        <f t="shared" si="514"/>
        <v/>
      </c>
      <c r="V1119" s="39" t="str">
        <f t="shared" ca="1" si="535"/>
        <v/>
      </c>
      <c r="W1119" s="39">
        <f t="shared" ca="1" si="515"/>
        <v>0</v>
      </c>
      <c r="X1119" s="40"/>
      <c r="Y1119" s="39">
        <f t="shared" ca="1" si="536"/>
        <v>0</v>
      </c>
      <c r="Z1119" s="327"/>
      <c r="AA1119" s="37" t="str">
        <f t="shared" ca="1" si="526"/>
        <v/>
      </c>
      <c r="AB1119" s="41" t="str">
        <f t="shared" ca="1" si="527"/>
        <v/>
      </c>
      <c r="AC1119" s="39" t="str">
        <f t="shared" si="516"/>
        <v/>
      </c>
      <c r="AD1119" s="39" t="str">
        <f t="shared" ca="1" si="537"/>
        <v/>
      </c>
      <c r="AE1119" s="39" t="str">
        <f t="shared" ca="1" si="528"/>
        <v/>
      </c>
      <c r="AF1119" s="40"/>
      <c r="AG1119" s="39">
        <f t="shared" ca="1" si="538"/>
        <v>0</v>
      </c>
      <c r="AH1119" s="339"/>
      <c r="AI1119" s="37" t="str">
        <f t="shared" ca="1" si="529"/>
        <v/>
      </c>
      <c r="AJ1119" s="41" t="str">
        <f t="shared" ca="1" si="530"/>
        <v/>
      </c>
      <c r="AK1119" s="39" t="str">
        <f t="shared" si="517"/>
        <v/>
      </c>
      <c r="AL1119" s="39" t="str">
        <f t="shared" ca="1" si="539"/>
        <v/>
      </c>
      <c r="AM1119" s="39" t="str">
        <f t="shared" ca="1" si="531"/>
        <v/>
      </c>
      <c r="AN1119" s="40"/>
      <c r="AO1119" s="39">
        <f t="shared" ca="1" si="540"/>
        <v>0</v>
      </c>
      <c r="AP1119" s="339"/>
      <c r="AW1119" s="329"/>
      <c r="BI1119" s="329"/>
      <c r="BJ1119" s="329"/>
      <c r="BK1119" s="329"/>
      <c r="BL1119" s="329"/>
      <c r="BM1119" s="329"/>
      <c r="BN1119" s="329"/>
      <c r="BO1119" s="329"/>
      <c r="BP1119" s="329"/>
      <c r="BQ1119" s="329"/>
      <c r="BR1119" s="329"/>
      <c r="BS1119" s="329"/>
      <c r="BT1119" s="329"/>
      <c r="BU1119" s="329"/>
      <c r="BV1119" s="329"/>
      <c r="BW1119" s="325"/>
      <c r="BX1119" s="325"/>
      <c r="BY1119" s="325"/>
      <c r="BZ1119" s="325"/>
      <c r="CA1119" s="325"/>
      <c r="CB1119" s="325"/>
      <c r="CC1119" s="325"/>
      <c r="CD1119" s="325"/>
      <c r="CE1119" s="325"/>
      <c r="CF1119" s="325"/>
      <c r="CG1119" s="325"/>
      <c r="CH1119" s="325"/>
      <c r="CI1119" s="325"/>
      <c r="CJ1119" s="325"/>
      <c r="CK1119" s="325"/>
      <c r="CL1119" s="325"/>
      <c r="CM1119" s="325"/>
      <c r="CN1119" s="325"/>
      <c r="CO1119" s="325"/>
      <c r="CP1119" s="325"/>
      <c r="CQ1119" s="325"/>
      <c r="CR1119" s="325"/>
      <c r="CS1119" s="325"/>
      <c r="CT1119" s="325"/>
      <c r="CU1119" s="325"/>
      <c r="CV1119" s="325"/>
      <c r="CW1119" s="325"/>
      <c r="CX1119" s="325"/>
    </row>
    <row r="1120" spans="1:102" s="36" customFormat="1" ht="15" hidden="1" customHeight="1">
      <c r="A1120" s="329"/>
      <c r="B1120" s="37" t="str">
        <f t="shared" ca="1" si="518"/>
        <v/>
      </c>
      <c r="C1120" s="41" t="str">
        <f t="shared" ca="1" si="519"/>
        <v/>
      </c>
      <c r="D1120" s="39" t="str">
        <f t="shared" ca="1" si="520"/>
        <v/>
      </c>
      <c r="E1120" s="39" t="str">
        <f t="shared" ca="1" si="532"/>
        <v/>
      </c>
      <c r="F1120" s="39" t="str">
        <f t="shared" ca="1" si="521"/>
        <v/>
      </c>
      <c r="G1120" s="101"/>
      <c r="H1120" s="39">
        <f t="shared" ca="1" si="512"/>
        <v>0</v>
      </c>
      <c r="J1120" s="332"/>
      <c r="K1120" s="37" t="str">
        <f t="shared" ca="1" si="522"/>
        <v/>
      </c>
      <c r="L1120" s="41" t="str">
        <f t="shared" ca="1" si="523"/>
        <v/>
      </c>
      <c r="M1120" s="39" t="str">
        <f t="shared" si="513"/>
        <v/>
      </c>
      <c r="N1120" s="39" t="str">
        <f t="shared" ca="1" si="533"/>
        <v/>
      </c>
      <c r="O1120" s="39" t="str">
        <f ca="1">IF(L1120="","",ROUND(Q1119*$O$5/payments_per_year,2))</f>
        <v/>
      </c>
      <c r="P1120" s="101"/>
      <c r="Q1120" s="39">
        <f t="shared" ca="1" si="534"/>
        <v>0</v>
      </c>
      <c r="R1120" s="332"/>
      <c r="S1120" s="37" t="str">
        <f t="shared" ca="1" si="524"/>
        <v/>
      </c>
      <c r="T1120" s="41" t="str">
        <f t="shared" ca="1" si="525"/>
        <v/>
      </c>
      <c r="U1120" s="39" t="str">
        <f t="shared" si="514"/>
        <v/>
      </c>
      <c r="V1120" s="39" t="str">
        <f t="shared" ca="1" si="535"/>
        <v/>
      </c>
      <c r="W1120" s="39">
        <f t="shared" ca="1" si="515"/>
        <v>0</v>
      </c>
      <c r="X1120" s="40"/>
      <c r="Y1120" s="39">
        <f t="shared" ca="1" si="536"/>
        <v>0</v>
      </c>
      <c r="Z1120" s="327"/>
      <c r="AA1120" s="37" t="str">
        <f t="shared" ca="1" si="526"/>
        <v/>
      </c>
      <c r="AB1120" s="41" t="str">
        <f t="shared" ca="1" si="527"/>
        <v/>
      </c>
      <c r="AC1120" s="39" t="str">
        <f t="shared" si="516"/>
        <v/>
      </c>
      <c r="AD1120" s="39" t="str">
        <f t="shared" ca="1" si="537"/>
        <v/>
      </c>
      <c r="AE1120" s="39" t="str">
        <f t="shared" ca="1" si="528"/>
        <v/>
      </c>
      <c r="AF1120" s="40"/>
      <c r="AG1120" s="39">
        <f t="shared" ca="1" si="538"/>
        <v>0</v>
      </c>
      <c r="AH1120" s="339"/>
      <c r="AI1120" s="37" t="str">
        <f t="shared" ca="1" si="529"/>
        <v/>
      </c>
      <c r="AJ1120" s="41" t="str">
        <f t="shared" ca="1" si="530"/>
        <v/>
      </c>
      <c r="AK1120" s="39" t="str">
        <f t="shared" si="517"/>
        <v/>
      </c>
      <c r="AL1120" s="39" t="str">
        <f t="shared" ca="1" si="539"/>
        <v/>
      </c>
      <c r="AM1120" s="39" t="str">
        <f t="shared" ca="1" si="531"/>
        <v/>
      </c>
      <c r="AN1120" s="40"/>
      <c r="AO1120" s="39">
        <f t="shared" ca="1" si="540"/>
        <v>0</v>
      </c>
      <c r="AP1120" s="339"/>
      <c r="AW1120" s="329"/>
      <c r="BI1120" s="329"/>
      <c r="BJ1120" s="329"/>
      <c r="BK1120" s="329"/>
      <c r="BL1120" s="329"/>
      <c r="BM1120" s="329"/>
      <c r="BN1120" s="329"/>
      <c r="BO1120" s="329"/>
      <c r="BP1120" s="329"/>
      <c r="BQ1120" s="329"/>
      <c r="BR1120" s="329"/>
      <c r="BS1120" s="329"/>
      <c r="BT1120" s="329"/>
      <c r="BU1120" s="329"/>
      <c r="BV1120" s="329"/>
      <c r="BW1120" s="325"/>
      <c r="BX1120" s="325"/>
      <c r="BY1120" s="325"/>
      <c r="BZ1120" s="325"/>
      <c r="CA1120" s="325"/>
      <c r="CB1120" s="325"/>
      <c r="CC1120" s="325"/>
      <c r="CD1120" s="325"/>
      <c r="CE1120" s="325"/>
      <c r="CF1120" s="325"/>
      <c r="CG1120" s="325"/>
      <c r="CH1120" s="325"/>
      <c r="CI1120" s="325"/>
      <c r="CJ1120" s="325"/>
      <c r="CK1120" s="325"/>
      <c r="CL1120" s="325"/>
      <c r="CM1120" s="325"/>
      <c r="CN1120" s="325"/>
      <c r="CO1120" s="325"/>
      <c r="CP1120" s="325"/>
      <c r="CQ1120" s="325"/>
      <c r="CR1120" s="325"/>
      <c r="CS1120" s="325"/>
      <c r="CT1120" s="325"/>
      <c r="CU1120" s="325"/>
      <c r="CV1120" s="325"/>
      <c r="CW1120" s="325"/>
      <c r="CX1120" s="325"/>
    </row>
    <row r="1121" spans="1:102" s="36" customFormat="1" ht="15" hidden="1" customHeight="1">
      <c r="A1121" s="329"/>
      <c r="B1121" s="37" t="str">
        <f t="shared" ca="1" si="518"/>
        <v/>
      </c>
      <c r="C1121" s="41" t="str">
        <f t="shared" ca="1" si="519"/>
        <v/>
      </c>
      <c r="D1121" s="39" t="str">
        <f t="shared" ca="1" si="520"/>
        <v/>
      </c>
      <c r="E1121" s="39" t="str">
        <f t="shared" ca="1" si="532"/>
        <v/>
      </c>
      <c r="F1121" s="39" t="str">
        <f t="shared" ca="1" si="521"/>
        <v/>
      </c>
      <c r="G1121" s="101"/>
      <c r="H1121" s="39">
        <f t="shared" ca="1" si="512"/>
        <v>0</v>
      </c>
      <c r="J1121" s="332"/>
      <c r="K1121" s="37" t="str">
        <f t="shared" ca="1" si="522"/>
        <v/>
      </c>
      <c r="L1121" s="41" t="str">
        <f t="shared" ca="1" si="523"/>
        <v/>
      </c>
      <c r="M1121" s="39" t="str">
        <f t="shared" si="513"/>
        <v/>
      </c>
      <c r="N1121" s="39" t="str">
        <f t="shared" ca="1" si="533"/>
        <v/>
      </c>
      <c r="O1121" s="39">
        <f ca="1">ROUND(Q1120*$O$5/payments_per_year,2)</f>
        <v>0</v>
      </c>
      <c r="P1121" s="101"/>
      <c r="Q1121" s="39">
        <f t="shared" ca="1" si="534"/>
        <v>0</v>
      </c>
      <c r="R1121" s="332"/>
      <c r="S1121" s="37" t="str">
        <f t="shared" ca="1" si="524"/>
        <v/>
      </c>
      <c r="T1121" s="41" t="str">
        <f t="shared" ca="1" si="525"/>
        <v/>
      </c>
      <c r="U1121" s="39" t="str">
        <f t="shared" si="514"/>
        <v/>
      </c>
      <c r="V1121" s="39" t="str">
        <f t="shared" ca="1" si="535"/>
        <v/>
      </c>
      <c r="W1121" s="39">
        <f t="shared" ca="1" si="515"/>
        <v>0</v>
      </c>
      <c r="X1121" s="40"/>
      <c r="Y1121" s="39">
        <f t="shared" ca="1" si="536"/>
        <v>0</v>
      </c>
      <c r="Z1121" s="327"/>
      <c r="AA1121" s="37" t="str">
        <f t="shared" ca="1" si="526"/>
        <v/>
      </c>
      <c r="AB1121" s="41" t="str">
        <f t="shared" ca="1" si="527"/>
        <v/>
      </c>
      <c r="AC1121" s="39" t="str">
        <f t="shared" si="516"/>
        <v/>
      </c>
      <c r="AD1121" s="39" t="str">
        <f t="shared" ca="1" si="537"/>
        <v/>
      </c>
      <c r="AE1121" s="39" t="str">
        <f t="shared" ca="1" si="528"/>
        <v/>
      </c>
      <c r="AF1121" s="40"/>
      <c r="AG1121" s="39">
        <f t="shared" ca="1" si="538"/>
        <v>0</v>
      </c>
      <c r="AH1121" s="339"/>
      <c r="AI1121" s="37" t="str">
        <f t="shared" ca="1" si="529"/>
        <v/>
      </c>
      <c r="AJ1121" s="41" t="str">
        <f t="shared" ca="1" si="530"/>
        <v/>
      </c>
      <c r="AK1121" s="39" t="str">
        <f t="shared" si="517"/>
        <v/>
      </c>
      <c r="AL1121" s="39" t="str">
        <f t="shared" ca="1" si="539"/>
        <v/>
      </c>
      <c r="AM1121" s="39" t="str">
        <f t="shared" ca="1" si="531"/>
        <v/>
      </c>
      <c r="AN1121" s="40"/>
      <c r="AO1121" s="39">
        <f t="shared" ca="1" si="540"/>
        <v>0</v>
      </c>
      <c r="AP1121" s="339"/>
      <c r="AW1121" s="329"/>
      <c r="BI1121" s="329"/>
      <c r="BJ1121" s="329"/>
      <c r="BK1121" s="329"/>
      <c r="BL1121" s="329"/>
      <c r="BM1121" s="329"/>
      <c r="BN1121" s="329"/>
      <c r="BO1121" s="329"/>
      <c r="BP1121" s="329"/>
      <c r="BQ1121" s="329"/>
      <c r="BR1121" s="329"/>
      <c r="BS1121" s="329"/>
      <c r="BT1121" s="329"/>
      <c r="BU1121" s="329"/>
      <c r="BV1121" s="329"/>
      <c r="BW1121" s="325"/>
      <c r="BX1121" s="325"/>
      <c r="BY1121" s="325"/>
      <c r="BZ1121" s="325"/>
      <c r="CA1121" s="325"/>
      <c r="CB1121" s="325"/>
      <c r="CC1121" s="325"/>
      <c r="CD1121" s="325"/>
      <c r="CE1121" s="325"/>
      <c r="CF1121" s="325"/>
      <c r="CG1121" s="325"/>
      <c r="CH1121" s="325"/>
      <c r="CI1121" s="325"/>
      <c r="CJ1121" s="325"/>
      <c r="CK1121" s="325"/>
      <c r="CL1121" s="325"/>
      <c r="CM1121" s="325"/>
      <c r="CN1121" s="325"/>
      <c r="CO1121" s="325"/>
      <c r="CP1121" s="325"/>
      <c r="CQ1121" s="325"/>
      <c r="CR1121" s="325"/>
      <c r="CS1121" s="325"/>
      <c r="CT1121" s="325"/>
      <c r="CU1121" s="325"/>
      <c r="CV1121" s="325"/>
      <c r="CW1121" s="325"/>
      <c r="CX1121" s="325"/>
    </row>
    <row r="1122" spans="1:102" s="36" customFormat="1" ht="15" hidden="1" customHeight="1">
      <c r="A1122" s="329"/>
      <c r="B1122" s="37" t="str">
        <f t="shared" ca="1" si="518"/>
        <v/>
      </c>
      <c r="C1122" s="41" t="str">
        <f t="shared" ca="1" si="519"/>
        <v/>
      </c>
      <c r="D1122" s="39" t="str">
        <f t="shared" ca="1" si="520"/>
        <v/>
      </c>
      <c r="E1122" s="39" t="str">
        <f t="shared" ca="1" si="532"/>
        <v/>
      </c>
      <c r="F1122" s="39" t="str">
        <f t="shared" ca="1" si="521"/>
        <v/>
      </c>
      <c r="G1122" s="101"/>
      <c r="H1122" s="39">
        <f t="shared" ca="1" si="512"/>
        <v>0</v>
      </c>
      <c r="J1122" s="332"/>
      <c r="K1122" s="37" t="str">
        <f t="shared" ca="1" si="522"/>
        <v/>
      </c>
      <c r="L1122" s="41" t="str">
        <f t="shared" ca="1" si="523"/>
        <v/>
      </c>
      <c r="M1122" s="39" t="str">
        <f t="shared" si="513"/>
        <v/>
      </c>
      <c r="N1122" s="39" t="str">
        <f t="shared" ca="1" si="533"/>
        <v/>
      </c>
      <c r="O1122" s="39" t="str">
        <f ca="1">IF(L1122="","",ROUND(Q1121*$O$5/payments_per_year,2))</f>
        <v/>
      </c>
      <c r="P1122" s="101"/>
      <c r="Q1122" s="39">
        <f t="shared" ca="1" si="534"/>
        <v>0</v>
      </c>
      <c r="R1122" s="332"/>
      <c r="S1122" s="37" t="str">
        <f t="shared" ca="1" si="524"/>
        <v/>
      </c>
      <c r="T1122" s="41" t="str">
        <f t="shared" ca="1" si="525"/>
        <v/>
      </c>
      <c r="U1122" s="39" t="str">
        <f t="shared" si="514"/>
        <v/>
      </c>
      <c r="V1122" s="39" t="str">
        <f t="shared" ca="1" si="535"/>
        <v/>
      </c>
      <c r="W1122" s="39">
        <f t="shared" ca="1" si="515"/>
        <v>0</v>
      </c>
      <c r="X1122" s="40"/>
      <c r="Y1122" s="39">
        <f t="shared" ca="1" si="536"/>
        <v>0</v>
      </c>
      <c r="Z1122" s="327"/>
      <c r="AA1122" s="37" t="str">
        <f t="shared" ca="1" si="526"/>
        <v/>
      </c>
      <c r="AB1122" s="41" t="str">
        <f t="shared" ca="1" si="527"/>
        <v/>
      </c>
      <c r="AC1122" s="39" t="str">
        <f t="shared" si="516"/>
        <v/>
      </c>
      <c r="AD1122" s="39" t="str">
        <f t="shared" ca="1" si="537"/>
        <v/>
      </c>
      <c r="AE1122" s="39" t="str">
        <f t="shared" ca="1" si="528"/>
        <v/>
      </c>
      <c r="AF1122" s="40"/>
      <c r="AG1122" s="39">
        <f t="shared" ca="1" si="538"/>
        <v>0</v>
      </c>
      <c r="AH1122" s="339"/>
      <c r="AI1122" s="37" t="str">
        <f t="shared" ca="1" si="529"/>
        <v/>
      </c>
      <c r="AJ1122" s="41" t="str">
        <f t="shared" ca="1" si="530"/>
        <v/>
      </c>
      <c r="AK1122" s="39" t="str">
        <f t="shared" si="517"/>
        <v/>
      </c>
      <c r="AL1122" s="39" t="str">
        <f t="shared" ca="1" si="539"/>
        <v/>
      </c>
      <c r="AM1122" s="39" t="str">
        <f t="shared" ca="1" si="531"/>
        <v/>
      </c>
      <c r="AN1122" s="40"/>
      <c r="AO1122" s="39">
        <f t="shared" ca="1" si="540"/>
        <v>0</v>
      </c>
      <c r="AP1122" s="339"/>
      <c r="AW1122" s="329"/>
      <c r="BI1122" s="329"/>
      <c r="BJ1122" s="329"/>
      <c r="BK1122" s="329"/>
      <c r="BL1122" s="329"/>
      <c r="BM1122" s="329"/>
      <c r="BN1122" s="329"/>
      <c r="BO1122" s="329"/>
      <c r="BP1122" s="329"/>
      <c r="BQ1122" s="329"/>
      <c r="BR1122" s="329"/>
      <c r="BS1122" s="329"/>
      <c r="BT1122" s="329"/>
      <c r="BU1122" s="329"/>
      <c r="BV1122" s="329"/>
      <c r="BW1122" s="325"/>
      <c r="BX1122" s="325"/>
      <c r="BY1122" s="325"/>
      <c r="BZ1122" s="325"/>
      <c r="CA1122" s="325"/>
      <c r="CB1122" s="325"/>
      <c r="CC1122" s="325"/>
      <c r="CD1122" s="325"/>
      <c r="CE1122" s="325"/>
      <c r="CF1122" s="325"/>
      <c r="CG1122" s="325"/>
      <c r="CH1122" s="325"/>
      <c r="CI1122" s="325"/>
      <c r="CJ1122" s="325"/>
      <c r="CK1122" s="325"/>
      <c r="CL1122" s="325"/>
      <c r="CM1122" s="325"/>
      <c r="CN1122" s="325"/>
      <c r="CO1122" s="325"/>
      <c r="CP1122" s="325"/>
      <c r="CQ1122" s="325"/>
      <c r="CR1122" s="325"/>
      <c r="CS1122" s="325"/>
      <c r="CT1122" s="325"/>
      <c r="CU1122" s="325"/>
      <c r="CV1122" s="325"/>
      <c r="CW1122" s="325"/>
      <c r="CX1122" s="325"/>
    </row>
    <row r="1123" spans="1:102" s="36" customFormat="1" ht="15" hidden="1" customHeight="1">
      <c r="A1123" s="329"/>
      <c r="B1123" s="37" t="str">
        <f t="shared" ca="1" si="518"/>
        <v/>
      </c>
      <c r="C1123" s="41" t="str">
        <f t="shared" ca="1" si="519"/>
        <v/>
      </c>
      <c r="D1123" s="39" t="str">
        <f t="shared" ca="1" si="520"/>
        <v/>
      </c>
      <c r="E1123" s="39" t="str">
        <f t="shared" ca="1" si="532"/>
        <v/>
      </c>
      <c r="F1123" s="39" t="str">
        <f t="shared" ca="1" si="521"/>
        <v/>
      </c>
      <c r="G1123" s="101"/>
      <c r="H1123" s="39">
        <f t="shared" ca="1" si="512"/>
        <v>0</v>
      </c>
      <c r="J1123" s="332"/>
      <c r="K1123" s="37" t="str">
        <f t="shared" ca="1" si="522"/>
        <v/>
      </c>
      <c r="L1123" s="41" t="str">
        <f t="shared" ca="1" si="523"/>
        <v/>
      </c>
      <c r="M1123" s="39" t="str">
        <f t="shared" si="513"/>
        <v/>
      </c>
      <c r="N1123" s="39" t="str">
        <f t="shared" ca="1" si="533"/>
        <v/>
      </c>
      <c r="O1123" s="39">
        <f ca="1">ROUND(Q1122*$O$5/payments_per_year,2)</f>
        <v>0</v>
      </c>
      <c r="P1123" s="101"/>
      <c r="Q1123" s="39">
        <f t="shared" ca="1" si="534"/>
        <v>0</v>
      </c>
      <c r="R1123" s="332"/>
      <c r="S1123" s="37" t="str">
        <f t="shared" ca="1" si="524"/>
        <v/>
      </c>
      <c r="T1123" s="41" t="str">
        <f t="shared" ca="1" si="525"/>
        <v/>
      </c>
      <c r="U1123" s="39" t="str">
        <f t="shared" si="514"/>
        <v/>
      </c>
      <c r="V1123" s="39" t="str">
        <f t="shared" ca="1" si="535"/>
        <v/>
      </c>
      <c r="W1123" s="39">
        <f t="shared" ca="1" si="515"/>
        <v>0</v>
      </c>
      <c r="X1123" s="40"/>
      <c r="Y1123" s="39">
        <f t="shared" ca="1" si="536"/>
        <v>0</v>
      </c>
      <c r="Z1123" s="327"/>
      <c r="AA1123" s="37" t="str">
        <f t="shared" ca="1" si="526"/>
        <v/>
      </c>
      <c r="AB1123" s="41" t="str">
        <f t="shared" ca="1" si="527"/>
        <v/>
      </c>
      <c r="AC1123" s="39" t="str">
        <f t="shared" si="516"/>
        <v/>
      </c>
      <c r="AD1123" s="39" t="str">
        <f t="shared" ca="1" si="537"/>
        <v/>
      </c>
      <c r="AE1123" s="39" t="str">
        <f t="shared" ca="1" si="528"/>
        <v/>
      </c>
      <c r="AF1123" s="40"/>
      <c r="AG1123" s="39">
        <f t="shared" ca="1" si="538"/>
        <v>0</v>
      </c>
      <c r="AH1123" s="339"/>
      <c r="AI1123" s="37" t="str">
        <f t="shared" ca="1" si="529"/>
        <v/>
      </c>
      <c r="AJ1123" s="41" t="str">
        <f t="shared" ca="1" si="530"/>
        <v/>
      </c>
      <c r="AK1123" s="39" t="str">
        <f t="shared" si="517"/>
        <v/>
      </c>
      <c r="AL1123" s="39" t="str">
        <f t="shared" ca="1" si="539"/>
        <v/>
      </c>
      <c r="AM1123" s="39" t="str">
        <f t="shared" ca="1" si="531"/>
        <v/>
      </c>
      <c r="AN1123" s="40"/>
      <c r="AO1123" s="39">
        <f t="shared" ca="1" si="540"/>
        <v>0</v>
      </c>
      <c r="AP1123" s="339"/>
      <c r="AW1123" s="329"/>
      <c r="BI1123" s="329"/>
      <c r="BJ1123" s="329"/>
      <c r="BK1123" s="329"/>
      <c r="BL1123" s="329"/>
      <c r="BM1123" s="329"/>
      <c r="BN1123" s="329"/>
      <c r="BO1123" s="329"/>
      <c r="BP1123" s="329"/>
      <c r="BQ1123" s="329"/>
      <c r="BR1123" s="329"/>
      <c r="BS1123" s="329"/>
      <c r="BT1123" s="329"/>
      <c r="BU1123" s="329"/>
      <c r="BV1123" s="329"/>
      <c r="BW1123" s="325"/>
      <c r="BX1123" s="325"/>
      <c r="BY1123" s="325"/>
      <c r="BZ1123" s="325"/>
      <c r="CA1123" s="325"/>
      <c r="CB1123" s="325"/>
      <c r="CC1123" s="325"/>
      <c r="CD1123" s="325"/>
      <c r="CE1123" s="325"/>
      <c r="CF1123" s="325"/>
      <c r="CG1123" s="325"/>
      <c r="CH1123" s="325"/>
      <c r="CI1123" s="325"/>
      <c r="CJ1123" s="325"/>
      <c r="CK1123" s="325"/>
      <c r="CL1123" s="325"/>
      <c r="CM1123" s="325"/>
      <c r="CN1123" s="325"/>
      <c r="CO1123" s="325"/>
      <c r="CP1123" s="325"/>
      <c r="CQ1123" s="325"/>
      <c r="CR1123" s="325"/>
      <c r="CS1123" s="325"/>
      <c r="CT1123" s="325"/>
      <c r="CU1123" s="325"/>
      <c r="CV1123" s="325"/>
      <c r="CW1123" s="325"/>
      <c r="CX1123" s="325"/>
    </row>
    <row r="1124" spans="1:102" s="36" customFormat="1" ht="15" hidden="1" customHeight="1">
      <c r="A1124" s="329"/>
      <c r="B1124" s="37" t="str">
        <f t="shared" ca="1" si="518"/>
        <v/>
      </c>
      <c r="C1124" s="41" t="str">
        <f t="shared" ca="1" si="519"/>
        <v/>
      </c>
      <c r="D1124" s="39" t="str">
        <f t="shared" ca="1" si="520"/>
        <v/>
      </c>
      <c r="E1124" s="39" t="str">
        <f t="shared" ca="1" si="532"/>
        <v/>
      </c>
      <c r="F1124" s="39" t="str">
        <f t="shared" ca="1" si="521"/>
        <v/>
      </c>
      <c r="G1124" s="101"/>
      <c r="H1124" s="39">
        <f t="shared" ca="1" si="512"/>
        <v>0</v>
      </c>
      <c r="J1124" s="332"/>
      <c r="K1124" s="37" t="str">
        <f t="shared" ca="1" si="522"/>
        <v/>
      </c>
      <c r="L1124" s="41" t="str">
        <f t="shared" ca="1" si="523"/>
        <v/>
      </c>
      <c r="M1124" s="39" t="str">
        <f t="shared" si="513"/>
        <v/>
      </c>
      <c r="N1124" s="39" t="str">
        <f t="shared" ca="1" si="533"/>
        <v/>
      </c>
      <c r="O1124" s="39" t="str">
        <f ca="1">IF(L1124="","",ROUND(Q1123*$O$5/payments_per_year,2))</f>
        <v/>
      </c>
      <c r="P1124" s="101"/>
      <c r="Q1124" s="39">
        <f t="shared" ca="1" si="534"/>
        <v>0</v>
      </c>
      <c r="R1124" s="332"/>
      <c r="S1124" s="37" t="str">
        <f t="shared" ca="1" si="524"/>
        <v/>
      </c>
      <c r="T1124" s="41" t="str">
        <f t="shared" ca="1" si="525"/>
        <v/>
      </c>
      <c r="U1124" s="39" t="str">
        <f t="shared" si="514"/>
        <v/>
      </c>
      <c r="V1124" s="39" t="str">
        <f t="shared" ca="1" si="535"/>
        <v/>
      </c>
      <c r="W1124" s="39">
        <f t="shared" ca="1" si="515"/>
        <v>0</v>
      </c>
      <c r="X1124" s="40"/>
      <c r="Y1124" s="39">
        <f t="shared" ca="1" si="536"/>
        <v>0</v>
      </c>
      <c r="Z1124" s="327"/>
      <c r="AA1124" s="37" t="str">
        <f t="shared" ca="1" si="526"/>
        <v/>
      </c>
      <c r="AB1124" s="41" t="str">
        <f t="shared" ca="1" si="527"/>
        <v/>
      </c>
      <c r="AC1124" s="39" t="str">
        <f t="shared" si="516"/>
        <v/>
      </c>
      <c r="AD1124" s="39" t="str">
        <f t="shared" ca="1" si="537"/>
        <v/>
      </c>
      <c r="AE1124" s="39" t="str">
        <f t="shared" ca="1" si="528"/>
        <v/>
      </c>
      <c r="AF1124" s="40"/>
      <c r="AG1124" s="39">
        <f t="shared" ca="1" si="538"/>
        <v>0</v>
      </c>
      <c r="AH1124" s="339"/>
      <c r="AI1124" s="37" t="str">
        <f t="shared" ca="1" si="529"/>
        <v/>
      </c>
      <c r="AJ1124" s="41" t="str">
        <f t="shared" ca="1" si="530"/>
        <v/>
      </c>
      <c r="AK1124" s="39" t="str">
        <f t="shared" si="517"/>
        <v/>
      </c>
      <c r="AL1124" s="39" t="str">
        <f t="shared" ca="1" si="539"/>
        <v/>
      </c>
      <c r="AM1124" s="39" t="str">
        <f t="shared" ca="1" si="531"/>
        <v/>
      </c>
      <c r="AN1124" s="40"/>
      <c r="AO1124" s="39">
        <f t="shared" ca="1" si="540"/>
        <v>0</v>
      </c>
      <c r="AP1124" s="339"/>
      <c r="AW1124" s="329"/>
      <c r="BI1124" s="329"/>
      <c r="BJ1124" s="329"/>
      <c r="BK1124" s="329"/>
      <c r="BL1124" s="329"/>
      <c r="BM1124" s="329"/>
      <c r="BN1124" s="329"/>
      <c r="BO1124" s="329"/>
      <c r="BP1124" s="329"/>
      <c r="BQ1124" s="329"/>
      <c r="BR1124" s="329"/>
      <c r="BS1124" s="329"/>
      <c r="BT1124" s="329"/>
      <c r="BU1124" s="329"/>
      <c r="BV1124" s="329"/>
      <c r="BW1124" s="325"/>
      <c r="BX1124" s="325"/>
      <c r="BY1124" s="325"/>
      <c r="BZ1124" s="325"/>
      <c r="CA1124" s="325"/>
      <c r="CB1124" s="325"/>
      <c r="CC1124" s="325"/>
      <c r="CD1124" s="325"/>
      <c r="CE1124" s="325"/>
      <c r="CF1124" s="325"/>
      <c r="CG1124" s="325"/>
      <c r="CH1124" s="325"/>
      <c r="CI1124" s="325"/>
      <c r="CJ1124" s="325"/>
      <c r="CK1124" s="325"/>
      <c r="CL1124" s="325"/>
      <c r="CM1124" s="325"/>
      <c r="CN1124" s="325"/>
      <c r="CO1124" s="325"/>
      <c r="CP1124" s="325"/>
      <c r="CQ1124" s="325"/>
      <c r="CR1124" s="325"/>
      <c r="CS1124" s="325"/>
      <c r="CT1124" s="325"/>
      <c r="CU1124" s="325"/>
      <c r="CV1124" s="325"/>
      <c r="CW1124" s="325"/>
      <c r="CX1124" s="325"/>
    </row>
    <row r="1125" spans="1:102" s="36" customFormat="1" ht="15" hidden="1" customHeight="1">
      <c r="A1125" s="329"/>
      <c r="B1125" s="37" t="str">
        <f t="shared" ca="1" si="518"/>
        <v/>
      </c>
      <c r="C1125" s="41" t="str">
        <f t="shared" ca="1" si="519"/>
        <v/>
      </c>
      <c r="D1125" s="39" t="str">
        <f t="shared" ca="1" si="520"/>
        <v/>
      </c>
      <c r="E1125" s="39" t="str">
        <f t="shared" ca="1" si="532"/>
        <v/>
      </c>
      <c r="F1125" s="39" t="str">
        <f t="shared" ca="1" si="521"/>
        <v/>
      </c>
      <c r="G1125" s="101"/>
      <c r="H1125" s="39">
        <f t="shared" ca="1" si="512"/>
        <v>0</v>
      </c>
      <c r="J1125" s="332"/>
      <c r="K1125" s="37" t="str">
        <f t="shared" ca="1" si="522"/>
        <v/>
      </c>
      <c r="L1125" s="41" t="str">
        <f t="shared" ca="1" si="523"/>
        <v/>
      </c>
      <c r="M1125" s="39" t="str">
        <f t="shared" si="513"/>
        <v/>
      </c>
      <c r="N1125" s="39" t="str">
        <f t="shared" ca="1" si="533"/>
        <v/>
      </c>
      <c r="O1125" s="39">
        <f ca="1">ROUND(Q1124*$O$5/payments_per_year,2)</f>
        <v>0</v>
      </c>
      <c r="P1125" s="101"/>
      <c r="Q1125" s="39">
        <f t="shared" ca="1" si="534"/>
        <v>0</v>
      </c>
      <c r="R1125" s="332"/>
      <c r="S1125" s="37" t="str">
        <f t="shared" ca="1" si="524"/>
        <v/>
      </c>
      <c r="T1125" s="41" t="str">
        <f t="shared" ca="1" si="525"/>
        <v/>
      </c>
      <c r="U1125" s="39" t="str">
        <f t="shared" si="514"/>
        <v/>
      </c>
      <c r="V1125" s="39" t="str">
        <f t="shared" ca="1" si="535"/>
        <v/>
      </c>
      <c r="W1125" s="39">
        <f t="shared" ca="1" si="515"/>
        <v>0</v>
      </c>
      <c r="X1125" s="40"/>
      <c r="Y1125" s="39">
        <f t="shared" ca="1" si="536"/>
        <v>0</v>
      </c>
      <c r="Z1125" s="327"/>
      <c r="AA1125" s="37" t="str">
        <f t="shared" ca="1" si="526"/>
        <v/>
      </c>
      <c r="AB1125" s="41" t="str">
        <f t="shared" ca="1" si="527"/>
        <v/>
      </c>
      <c r="AC1125" s="39" t="str">
        <f t="shared" si="516"/>
        <v/>
      </c>
      <c r="AD1125" s="39" t="str">
        <f t="shared" ca="1" si="537"/>
        <v/>
      </c>
      <c r="AE1125" s="39" t="str">
        <f t="shared" ca="1" si="528"/>
        <v/>
      </c>
      <c r="AF1125" s="40"/>
      <c r="AG1125" s="39">
        <f t="shared" ca="1" si="538"/>
        <v>0</v>
      </c>
      <c r="AH1125" s="339"/>
      <c r="AI1125" s="37" t="str">
        <f t="shared" ca="1" si="529"/>
        <v/>
      </c>
      <c r="AJ1125" s="41" t="str">
        <f t="shared" ca="1" si="530"/>
        <v/>
      </c>
      <c r="AK1125" s="39" t="str">
        <f t="shared" si="517"/>
        <v/>
      </c>
      <c r="AL1125" s="39" t="str">
        <f t="shared" ca="1" si="539"/>
        <v/>
      </c>
      <c r="AM1125" s="39" t="str">
        <f t="shared" ca="1" si="531"/>
        <v/>
      </c>
      <c r="AN1125" s="40"/>
      <c r="AO1125" s="39">
        <f t="shared" ca="1" si="540"/>
        <v>0</v>
      </c>
      <c r="AP1125" s="339"/>
      <c r="AW1125" s="329"/>
      <c r="BI1125" s="329"/>
      <c r="BJ1125" s="329"/>
      <c r="BK1125" s="329"/>
      <c r="BL1125" s="329"/>
      <c r="BM1125" s="329"/>
      <c r="BN1125" s="329"/>
      <c r="BO1125" s="329"/>
      <c r="BP1125" s="329"/>
      <c r="BQ1125" s="329"/>
      <c r="BR1125" s="329"/>
      <c r="BS1125" s="329"/>
      <c r="BT1125" s="329"/>
      <c r="BU1125" s="329"/>
      <c r="BV1125" s="329"/>
      <c r="BW1125" s="325"/>
      <c r="BX1125" s="325"/>
      <c r="BY1125" s="325"/>
      <c r="BZ1125" s="325"/>
      <c r="CA1125" s="325"/>
      <c r="CB1125" s="325"/>
      <c r="CC1125" s="325"/>
      <c r="CD1125" s="325"/>
      <c r="CE1125" s="325"/>
      <c r="CF1125" s="325"/>
      <c r="CG1125" s="325"/>
      <c r="CH1125" s="325"/>
      <c r="CI1125" s="325"/>
      <c r="CJ1125" s="325"/>
      <c r="CK1125" s="325"/>
      <c r="CL1125" s="325"/>
      <c r="CM1125" s="325"/>
      <c r="CN1125" s="325"/>
      <c r="CO1125" s="325"/>
      <c r="CP1125" s="325"/>
      <c r="CQ1125" s="325"/>
      <c r="CR1125" s="325"/>
      <c r="CS1125" s="325"/>
      <c r="CT1125" s="325"/>
      <c r="CU1125" s="325"/>
      <c r="CV1125" s="325"/>
      <c r="CW1125" s="325"/>
      <c r="CX1125" s="325"/>
    </row>
    <row r="1126" spans="1:102" s="36" customFormat="1" ht="15" hidden="1" customHeight="1">
      <c r="A1126" s="329"/>
      <c r="B1126" s="37" t="str">
        <f t="shared" ca="1" si="518"/>
        <v/>
      </c>
      <c r="C1126" s="41" t="str">
        <f t="shared" ca="1" si="519"/>
        <v/>
      </c>
      <c r="D1126" s="39" t="str">
        <f t="shared" ca="1" si="520"/>
        <v/>
      </c>
      <c r="E1126" s="39" t="str">
        <f t="shared" ca="1" si="532"/>
        <v/>
      </c>
      <c r="F1126" s="39" t="str">
        <f t="shared" ca="1" si="521"/>
        <v/>
      </c>
      <c r="G1126" s="101"/>
      <c r="H1126" s="39">
        <f t="shared" ca="1" si="512"/>
        <v>0</v>
      </c>
      <c r="J1126" s="332"/>
      <c r="K1126" s="37" t="str">
        <f t="shared" ca="1" si="522"/>
        <v/>
      </c>
      <c r="L1126" s="41" t="str">
        <f t="shared" ca="1" si="523"/>
        <v/>
      </c>
      <c r="M1126" s="39" t="str">
        <f t="shared" si="513"/>
        <v/>
      </c>
      <c r="N1126" s="39" t="str">
        <f t="shared" ca="1" si="533"/>
        <v/>
      </c>
      <c r="O1126" s="39" t="str">
        <f ca="1">IF(L1126="","",ROUND(Q1125*$O$5/payments_per_year,2))</f>
        <v/>
      </c>
      <c r="P1126" s="101"/>
      <c r="Q1126" s="39">
        <f t="shared" ca="1" si="534"/>
        <v>0</v>
      </c>
      <c r="R1126" s="332"/>
      <c r="S1126" s="37" t="str">
        <f t="shared" ca="1" si="524"/>
        <v/>
      </c>
      <c r="T1126" s="41" t="str">
        <f t="shared" ca="1" si="525"/>
        <v/>
      </c>
      <c r="U1126" s="39" t="str">
        <f t="shared" si="514"/>
        <v/>
      </c>
      <c r="V1126" s="39" t="str">
        <f t="shared" ca="1" si="535"/>
        <v/>
      </c>
      <c r="W1126" s="39">
        <f t="shared" ca="1" si="515"/>
        <v>0</v>
      </c>
      <c r="X1126" s="40"/>
      <c r="Y1126" s="39">
        <f t="shared" ca="1" si="536"/>
        <v>0</v>
      </c>
      <c r="Z1126" s="327"/>
      <c r="AA1126" s="37" t="str">
        <f t="shared" ca="1" si="526"/>
        <v/>
      </c>
      <c r="AB1126" s="41" t="str">
        <f t="shared" ca="1" si="527"/>
        <v/>
      </c>
      <c r="AC1126" s="39" t="str">
        <f t="shared" si="516"/>
        <v/>
      </c>
      <c r="AD1126" s="39" t="str">
        <f t="shared" ca="1" si="537"/>
        <v/>
      </c>
      <c r="AE1126" s="39" t="str">
        <f t="shared" ca="1" si="528"/>
        <v/>
      </c>
      <c r="AF1126" s="40"/>
      <c r="AG1126" s="39">
        <f t="shared" ca="1" si="538"/>
        <v>0</v>
      </c>
      <c r="AH1126" s="339"/>
      <c r="AI1126" s="37" t="str">
        <f t="shared" ca="1" si="529"/>
        <v/>
      </c>
      <c r="AJ1126" s="41" t="str">
        <f t="shared" ca="1" si="530"/>
        <v/>
      </c>
      <c r="AK1126" s="39" t="str">
        <f t="shared" si="517"/>
        <v/>
      </c>
      <c r="AL1126" s="39" t="str">
        <f t="shared" ca="1" si="539"/>
        <v/>
      </c>
      <c r="AM1126" s="39" t="str">
        <f t="shared" ca="1" si="531"/>
        <v/>
      </c>
      <c r="AN1126" s="40"/>
      <c r="AO1126" s="39">
        <f t="shared" ca="1" si="540"/>
        <v>0</v>
      </c>
      <c r="AP1126" s="339"/>
      <c r="AW1126" s="329"/>
      <c r="BI1126" s="329"/>
      <c r="BJ1126" s="329"/>
      <c r="BK1126" s="329"/>
      <c r="BL1126" s="329"/>
      <c r="BM1126" s="329"/>
      <c r="BN1126" s="329"/>
      <c r="BO1126" s="329"/>
      <c r="BP1126" s="329"/>
      <c r="BQ1126" s="329"/>
      <c r="BR1126" s="329"/>
      <c r="BS1126" s="329"/>
      <c r="BT1126" s="329"/>
      <c r="BU1126" s="329"/>
      <c r="BV1126" s="329"/>
      <c r="BW1126" s="325"/>
      <c r="BX1126" s="325"/>
      <c r="BY1126" s="325"/>
      <c r="BZ1126" s="325"/>
      <c r="CA1126" s="325"/>
      <c r="CB1126" s="325"/>
      <c r="CC1126" s="325"/>
      <c r="CD1126" s="325"/>
      <c r="CE1126" s="325"/>
      <c r="CF1126" s="325"/>
      <c r="CG1126" s="325"/>
      <c r="CH1126" s="325"/>
      <c r="CI1126" s="325"/>
      <c r="CJ1126" s="325"/>
      <c r="CK1126" s="325"/>
      <c r="CL1126" s="325"/>
      <c r="CM1126" s="325"/>
      <c r="CN1126" s="325"/>
      <c r="CO1126" s="325"/>
      <c r="CP1126" s="325"/>
      <c r="CQ1126" s="325"/>
      <c r="CR1126" s="325"/>
      <c r="CS1126" s="325"/>
      <c r="CT1126" s="325"/>
      <c r="CU1126" s="325"/>
      <c r="CV1126" s="325"/>
      <c r="CW1126" s="325"/>
      <c r="CX1126" s="325"/>
    </row>
    <row r="1127" spans="1:102" s="36" customFormat="1" ht="15" hidden="1" customHeight="1">
      <c r="A1127" s="329"/>
      <c r="B1127" s="37" t="str">
        <f t="shared" ca="1" si="518"/>
        <v/>
      </c>
      <c r="C1127" s="41" t="str">
        <f t="shared" ca="1" si="519"/>
        <v/>
      </c>
      <c r="D1127" s="39" t="str">
        <f t="shared" ca="1" si="520"/>
        <v/>
      </c>
      <c r="E1127" s="39" t="str">
        <f t="shared" ca="1" si="532"/>
        <v/>
      </c>
      <c r="F1127" s="39" t="str">
        <f t="shared" ca="1" si="521"/>
        <v/>
      </c>
      <c r="G1127" s="101"/>
      <c r="H1127" s="39">
        <f t="shared" ca="1" si="512"/>
        <v>0</v>
      </c>
      <c r="J1127" s="332"/>
      <c r="K1127" s="37" t="str">
        <f t="shared" ca="1" si="522"/>
        <v/>
      </c>
      <c r="L1127" s="41" t="str">
        <f t="shared" ca="1" si="523"/>
        <v/>
      </c>
      <c r="M1127" s="39" t="str">
        <f t="shared" si="513"/>
        <v/>
      </c>
      <c r="N1127" s="39" t="str">
        <f t="shared" ca="1" si="533"/>
        <v/>
      </c>
      <c r="O1127" s="39">
        <f ca="1">ROUND(Q1126*$O$5/payments_per_year,2)</f>
        <v>0</v>
      </c>
      <c r="P1127" s="101"/>
      <c r="Q1127" s="39">
        <f t="shared" ca="1" si="534"/>
        <v>0</v>
      </c>
      <c r="R1127" s="332"/>
      <c r="S1127" s="37" t="str">
        <f t="shared" ca="1" si="524"/>
        <v/>
      </c>
      <c r="T1127" s="41" t="str">
        <f t="shared" ca="1" si="525"/>
        <v/>
      </c>
      <c r="U1127" s="39" t="str">
        <f t="shared" si="514"/>
        <v/>
      </c>
      <c r="V1127" s="39" t="str">
        <f t="shared" ca="1" si="535"/>
        <v/>
      </c>
      <c r="W1127" s="39">
        <f t="shared" ca="1" si="515"/>
        <v>0</v>
      </c>
      <c r="X1127" s="40"/>
      <c r="Y1127" s="39">
        <f t="shared" ca="1" si="536"/>
        <v>0</v>
      </c>
      <c r="Z1127" s="327"/>
      <c r="AA1127" s="37" t="str">
        <f t="shared" ca="1" si="526"/>
        <v/>
      </c>
      <c r="AB1127" s="41" t="str">
        <f t="shared" ca="1" si="527"/>
        <v/>
      </c>
      <c r="AC1127" s="39" t="str">
        <f t="shared" si="516"/>
        <v/>
      </c>
      <c r="AD1127" s="39" t="str">
        <f t="shared" ca="1" si="537"/>
        <v/>
      </c>
      <c r="AE1127" s="39" t="str">
        <f t="shared" ca="1" si="528"/>
        <v/>
      </c>
      <c r="AF1127" s="40"/>
      <c r="AG1127" s="39">
        <f t="shared" ca="1" si="538"/>
        <v>0</v>
      </c>
      <c r="AH1127" s="339"/>
      <c r="AI1127" s="37" t="str">
        <f t="shared" ca="1" si="529"/>
        <v/>
      </c>
      <c r="AJ1127" s="41" t="str">
        <f t="shared" ca="1" si="530"/>
        <v/>
      </c>
      <c r="AK1127" s="39" t="str">
        <f t="shared" si="517"/>
        <v/>
      </c>
      <c r="AL1127" s="39" t="str">
        <f t="shared" ca="1" si="539"/>
        <v/>
      </c>
      <c r="AM1127" s="39" t="str">
        <f t="shared" ca="1" si="531"/>
        <v/>
      </c>
      <c r="AN1127" s="40"/>
      <c r="AO1127" s="39">
        <f t="shared" ca="1" si="540"/>
        <v>0</v>
      </c>
      <c r="AP1127" s="339"/>
      <c r="AW1127" s="329"/>
      <c r="BI1127" s="329"/>
      <c r="BJ1127" s="329"/>
      <c r="BK1127" s="329"/>
      <c r="BL1127" s="329"/>
      <c r="BM1127" s="329"/>
      <c r="BN1127" s="329"/>
      <c r="BO1127" s="329"/>
      <c r="BP1127" s="329"/>
      <c r="BQ1127" s="329"/>
      <c r="BR1127" s="329"/>
      <c r="BS1127" s="329"/>
      <c r="BT1127" s="329"/>
      <c r="BU1127" s="329"/>
      <c r="BV1127" s="329"/>
      <c r="BW1127" s="325"/>
      <c r="BX1127" s="325"/>
      <c r="BY1127" s="325"/>
      <c r="BZ1127" s="325"/>
      <c r="CA1127" s="325"/>
      <c r="CB1127" s="325"/>
      <c r="CC1127" s="325"/>
      <c r="CD1127" s="325"/>
      <c r="CE1127" s="325"/>
      <c r="CF1127" s="325"/>
      <c r="CG1127" s="325"/>
      <c r="CH1127" s="325"/>
      <c r="CI1127" s="325"/>
      <c r="CJ1127" s="325"/>
      <c r="CK1127" s="325"/>
      <c r="CL1127" s="325"/>
      <c r="CM1127" s="325"/>
      <c r="CN1127" s="325"/>
      <c r="CO1127" s="325"/>
      <c r="CP1127" s="325"/>
      <c r="CQ1127" s="325"/>
      <c r="CR1127" s="325"/>
      <c r="CS1127" s="325"/>
      <c r="CT1127" s="325"/>
      <c r="CU1127" s="325"/>
      <c r="CV1127" s="325"/>
      <c r="CW1127" s="325"/>
      <c r="CX1127" s="325"/>
    </row>
    <row r="1128" spans="1:102" s="36" customFormat="1" ht="15" hidden="1" customHeight="1">
      <c r="A1128" s="329"/>
      <c r="B1128" s="37" t="str">
        <f t="shared" ca="1" si="518"/>
        <v/>
      </c>
      <c r="C1128" s="41" t="str">
        <f t="shared" ca="1" si="519"/>
        <v/>
      </c>
      <c r="D1128" s="39" t="str">
        <f t="shared" ca="1" si="520"/>
        <v/>
      </c>
      <c r="E1128" s="39" t="str">
        <f t="shared" ca="1" si="532"/>
        <v/>
      </c>
      <c r="F1128" s="39" t="str">
        <f t="shared" ca="1" si="521"/>
        <v/>
      </c>
      <c r="G1128" s="101"/>
      <c r="H1128" s="39">
        <f t="shared" ca="1" si="512"/>
        <v>0</v>
      </c>
      <c r="J1128" s="332"/>
      <c r="K1128" s="37" t="str">
        <f t="shared" ca="1" si="522"/>
        <v/>
      </c>
      <c r="L1128" s="41" t="str">
        <f t="shared" ca="1" si="523"/>
        <v/>
      </c>
      <c r="M1128" s="39" t="str">
        <f t="shared" si="513"/>
        <v/>
      </c>
      <c r="N1128" s="39" t="str">
        <f t="shared" ca="1" si="533"/>
        <v/>
      </c>
      <c r="O1128" s="39" t="str">
        <f ca="1">IF(L1128="","",ROUND(Q1127*$O$5/payments_per_year,2))</f>
        <v/>
      </c>
      <c r="P1128" s="101"/>
      <c r="Q1128" s="39">
        <f t="shared" ca="1" si="534"/>
        <v>0</v>
      </c>
      <c r="R1128" s="332"/>
      <c r="S1128" s="37" t="str">
        <f t="shared" ca="1" si="524"/>
        <v/>
      </c>
      <c r="T1128" s="41" t="str">
        <f t="shared" ca="1" si="525"/>
        <v/>
      </c>
      <c r="U1128" s="39" t="str">
        <f t="shared" si="514"/>
        <v/>
      </c>
      <c r="V1128" s="39" t="str">
        <f t="shared" ca="1" si="535"/>
        <v/>
      </c>
      <c r="W1128" s="39">
        <f t="shared" ca="1" si="515"/>
        <v>0</v>
      </c>
      <c r="X1128" s="40"/>
      <c r="Y1128" s="39">
        <f t="shared" ca="1" si="536"/>
        <v>0</v>
      </c>
      <c r="Z1128" s="327"/>
      <c r="AA1128" s="37" t="str">
        <f t="shared" ca="1" si="526"/>
        <v/>
      </c>
      <c r="AB1128" s="41" t="str">
        <f t="shared" ca="1" si="527"/>
        <v/>
      </c>
      <c r="AC1128" s="39" t="str">
        <f t="shared" si="516"/>
        <v/>
      </c>
      <c r="AD1128" s="39" t="str">
        <f t="shared" ca="1" si="537"/>
        <v/>
      </c>
      <c r="AE1128" s="39" t="str">
        <f t="shared" ca="1" si="528"/>
        <v/>
      </c>
      <c r="AF1128" s="40"/>
      <c r="AG1128" s="39">
        <f t="shared" ca="1" si="538"/>
        <v>0</v>
      </c>
      <c r="AH1128" s="339"/>
      <c r="AI1128" s="37" t="str">
        <f t="shared" ca="1" si="529"/>
        <v/>
      </c>
      <c r="AJ1128" s="41" t="str">
        <f t="shared" ca="1" si="530"/>
        <v/>
      </c>
      <c r="AK1128" s="39" t="str">
        <f t="shared" si="517"/>
        <v/>
      </c>
      <c r="AL1128" s="39" t="str">
        <f t="shared" ca="1" si="539"/>
        <v/>
      </c>
      <c r="AM1128" s="39" t="str">
        <f t="shared" ca="1" si="531"/>
        <v/>
      </c>
      <c r="AN1128" s="40"/>
      <c r="AO1128" s="39">
        <f t="shared" ca="1" si="540"/>
        <v>0</v>
      </c>
      <c r="AP1128" s="339"/>
      <c r="AW1128" s="329"/>
      <c r="BI1128" s="329"/>
      <c r="BJ1128" s="329"/>
      <c r="BK1128" s="329"/>
      <c r="BL1128" s="329"/>
      <c r="BM1128" s="329"/>
      <c r="BN1128" s="329"/>
      <c r="BO1128" s="329"/>
      <c r="BP1128" s="329"/>
      <c r="BQ1128" s="329"/>
      <c r="BR1128" s="329"/>
      <c r="BS1128" s="329"/>
      <c r="BT1128" s="329"/>
      <c r="BU1128" s="329"/>
      <c r="BV1128" s="329"/>
      <c r="BW1128" s="325"/>
      <c r="BX1128" s="325"/>
      <c r="BY1128" s="325"/>
      <c r="BZ1128" s="325"/>
      <c r="CA1128" s="325"/>
      <c r="CB1128" s="325"/>
      <c r="CC1128" s="325"/>
      <c r="CD1128" s="325"/>
      <c r="CE1128" s="325"/>
      <c r="CF1128" s="325"/>
      <c r="CG1128" s="325"/>
      <c r="CH1128" s="325"/>
      <c r="CI1128" s="325"/>
      <c r="CJ1128" s="325"/>
      <c r="CK1128" s="325"/>
      <c r="CL1128" s="325"/>
      <c r="CM1128" s="325"/>
      <c r="CN1128" s="325"/>
      <c r="CO1128" s="325"/>
      <c r="CP1128" s="325"/>
      <c r="CQ1128" s="325"/>
      <c r="CR1128" s="325"/>
      <c r="CS1128" s="325"/>
      <c r="CT1128" s="325"/>
      <c r="CU1128" s="325"/>
      <c r="CV1128" s="325"/>
      <c r="CW1128" s="325"/>
      <c r="CX1128" s="325"/>
    </row>
    <row r="1129" spans="1:102" s="36" customFormat="1" ht="15" hidden="1" customHeight="1">
      <c r="A1129" s="329"/>
      <c r="B1129" s="37" t="str">
        <f t="shared" ca="1" si="518"/>
        <v/>
      </c>
      <c r="C1129" s="41" t="str">
        <f t="shared" ca="1" si="519"/>
        <v/>
      </c>
      <c r="D1129" s="39" t="str">
        <f t="shared" ca="1" si="520"/>
        <v/>
      </c>
      <c r="E1129" s="39" t="str">
        <f t="shared" ca="1" si="532"/>
        <v/>
      </c>
      <c r="F1129" s="39" t="str">
        <f t="shared" ca="1" si="521"/>
        <v/>
      </c>
      <c r="G1129" s="101"/>
      <c r="H1129" s="39">
        <f t="shared" ca="1" si="512"/>
        <v>0</v>
      </c>
      <c r="J1129" s="332"/>
      <c r="K1129" s="37" t="str">
        <f t="shared" ca="1" si="522"/>
        <v/>
      </c>
      <c r="L1129" s="41" t="str">
        <f t="shared" ca="1" si="523"/>
        <v/>
      </c>
      <c r="M1129" s="39" t="str">
        <f t="shared" si="513"/>
        <v/>
      </c>
      <c r="N1129" s="39" t="str">
        <f t="shared" ca="1" si="533"/>
        <v/>
      </c>
      <c r="O1129" s="39">
        <f ca="1">ROUND(Q1128*$O$5/payments_per_year,2)</f>
        <v>0</v>
      </c>
      <c r="P1129" s="101"/>
      <c r="Q1129" s="39">
        <f t="shared" ca="1" si="534"/>
        <v>0</v>
      </c>
      <c r="R1129" s="332"/>
      <c r="S1129" s="37" t="str">
        <f t="shared" ca="1" si="524"/>
        <v/>
      </c>
      <c r="T1129" s="41" t="str">
        <f t="shared" ca="1" si="525"/>
        <v/>
      </c>
      <c r="U1129" s="39" t="str">
        <f t="shared" si="514"/>
        <v/>
      </c>
      <c r="V1129" s="39" t="str">
        <f t="shared" ca="1" si="535"/>
        <v/>
      </c>
      <c r="W1129" s="39">
        <f t="shared" ca="1" si="515"/>
        <v>0</v>
      </c>
      <c r="X1129" s="40"/>
      <c r="Y1129" s="39">
        <f t="shared" ca="1" si="536"/>
        <v>0</v>
      </c>
      <c r="Z1129" s="327"/>
      <c r="AA1129" s="37" t="str">
        <f t="shared" ca="1" si="526"/>
        <v/>
      </c>
      <c r="AB1129" s="41" t="str">
        <f t="shared" ca="1" si="527"/>
        <v/>
      </c>
      <c r="AC1129" s="39" t="str">
        <f t="shared" si="516"/>
        <v/>
      </c>
      <c r="AD1129" s="39" t="str">
        <f t="shared" ca="1" si="537"/>
        <v/>
      </c>
      <c r="AE1129" s="39" t="str">
        <f t="shared" ca="1" si="528"/>
        <v/>
      </c>
      <c r="AF1129" s="40"/>
      <c r="AG1129" s="39">
        <f t="shared" ca="1" si="538"/>
        <v>0</v>
      </c>
      <c r="AH1129" s="339"/>
      <c r="AI1129" s="37" t="str">
        <f t="shared" ca="1" si="529"/>
        <v/>
      </c>
      <c r="AJ1129" s="41" t="str">
        <f t="shared" ca="1" si="530"/>
        <v/>
      </c>
      <c r="AK1129" s="39" t="str">
        <f t="shared" si="517"/>
        <v/>
      </c>
      <c r="AL1129" s="39" t="str">
        <f t="shared" ca="1" si="539"/>
        <v/>
      </c>
      <c r="AM1129" s="39" t="str">
        <f t="shared" ca="1" si="531"/>
        <v/>
      </c>
      <c r="AN1129" s="40"/>
      <c r="AO1129" s="39">
        <f t="shared" ca="1" si="540"/>
        <v>0</v>
      </c>
      <c r="AP1129" s="339"/>
      <c r="AW1129" s="329"/>
      <c r="BI1129" s="329"/>
      <c r="BJ1129" s="329"/>
      <c r="BK1129" s="329"/>
      <c r="BL1129" s="329"/>
      <c r="BM1129" s="329"/>
      <c r="BN1129" s="329"/>
      <c r="BO1129" s="329"/>
      <c r="BP1129" s="329"/>
      <c r="BQ1129" s="329"/>
      <c r="BR1129" s="329"/>
      <c r="BS1129" s="329"/>
      <c r="BT1129" s="329"/>
      <c r="BU1129" s="329"/>
      <c r="BV1129" s="329"/>
      <c r="BW1129" s="325"/>
      <c r="BX1129" s="325"/>
      <c r="BY1129" s="325"/>
      <c r="BZ1129" s="325"/>
      <c r="CA1129" s="325"/>
      <c r="CB1129" s="325"/>
      <c r="CC1129" s="325"/>
      <c r="CD1129" s="325"/>
      <c r="CE1129" s="325"/>
      <c r="CF1129" s="325"/>
      <c r="CG1129" s="325"/>
      <c r="CH1129" s="325"/>
      <c r="CI1129" s="325"/>
      <c r="CJ1129" s="325"/>
      <c r="CK1129" s="325"/>
      <c r="CL1129" s="325"/>
      <c r="CM1129" s="325"/>
      <c r="CN1129" s="325"/>
      <c r="CO1129" s="325"/>
      <c r="CP1129" s="325"/>
      <c r="CQ1129" s="325"/>
      <c r="CR1129" s="325"/>
      <c r="CS1129" s="325"/>
      <c r="CT1129" s="325"/>
      <c r="CU1129" s="325"/>
      <c r="CV1129" s="325"/>
      <c r="CW1129" s="325"/>
      <c r="CX1129" s="325"/>
    </row>
    <row r="1130" spans="1:102" s="36" customFormat="1" ht="15" hidden="1" customHeight="1">
      <c r="A1130" s="329"/>
      <c r="B1130" s="37" t="str">
        <f t="shared" ca="1" si="518"/>
        <v/>
      </c>
      <c r="C1130" s="41" t="str">
        <f t="shared" ca="1" si="519"/>
        <v/>
      </c>
      <c r="D1130" s="39" t="str">
        <f t="shared" ca="1" si="520"/>
        <v/>
      </c>
      <c r="E1130" s="39" t="str">
        <f t="shared" ca="1" si="532"/>
        <v/>
      </c>
      <c r="F1130" s="39" t="str">
        <f t="shared" ca="1" si="521"/>
        <v/>
      </c>
      <c r="G1130" s="101"/>
      <c r="H1130" s="39">
        <f t="shared" ca="1" si="512"/>
        <v>0</v>
      </c>
      <c r="J1130" s="332"/>
      <c r="K1130" s="37" t="str">
        <f t="shared" ca="1" si="522"/>
        <v/>
      </c>
      <c r="L1130" s="41" t="str">
        <f t="shared" ca="1" si="523"/>
        <v/>
      </c>
      <c r="M1130" s="39" t="str">
        <f t="shared" si="513"/>
        <v/>
      </c>
      <c r="N1130" s="39" t="str">
        <f t="shared" ca="1" si="533"/>
        <v/>
      </c>
      <c r="O1130" s="39" t="str">
        <f ca="1">IF(L1130="","",ROUND(Q1129*$O$5/payments_per_year,2))</f>
        <v/>
      </c>
      <c r="P1130" s="101"/>
      <c r="Q1130" s="39">
        <f t="shared" ca="1" si="534"/>
        <v>0</v>
      </c>
      <c r="R1130" s="332"/>
      <c r="S1130" s="37" t="str">
        <f t="shared" ca="1" si="524"/>
        <v/>
      </c>
      <c r="T1130" s="41" t="str">
        <f t="shared" ca="1" si="525"/>
        <v/>
      </c>
      <c r="U1130" s="39" t="str">
        <f t="shared" si="514"/>
        <v/>
      </c>
      <c r="V1130" s="39" t="str">
        <f t="shared" ca="1" si="535"/>
        <v/>
      </c>
      <c r="W1130" s="39">
        <f t="shared" ca="1" si="515"/>
        <v>0</v>
      </c>
      <c r="X1130" s="40"/>
      <c r="Y1130" s="39">
        <f t="shared" ca="1" si="536"/>
        <v>0</v>
      </c>
      <c r="Z1130" s="327"/>
      <c r="AA1130" s="37" t="str">
        <f t="shared" ca="1" si="526"/>
        <v/>
      </c>
      <c r="AB1130" s="41" t="str">
        <f t="shared" ca="1" si="527"/>
        <v/>
      </c>
      <c r="AC1130" s="39" t="str">
        <f t="shared" si="516"/>
        <v/>
      </c>
      <c r="AD1130" s="39" t="str">
        <f t="shared" ca="1" si="537"/>
        <v/>
      </c>
      <c r="AE1130" s="39" t="str">
        <f t="shared" ca="1" si="528"/>
        <v/>
      </c>
      <c r="AF1130" s="40"/>
      <c r="AG1130" s="39">
        <f t="shared" ca="1" si="538"/>
        <v>0</v>
      </c>
      <c r="AH1130" s="339"/>
      <c r="AI1130" s="37" t="str">
        <f t="shared" ca="1" si="529"/>
        <v/>
      </c>
      <c r="AJ1130" s="41" t="str">
        <f t="shared" ca="1" si="530"/>
        <v/>
      </c>
      <c r="AK1130" s="39" t="str">
        <f t="shared" si="517"/>
        <v/>
      </c>
      <c r="AL1130" s="39" t="str">
        <f t="shared" ca="1" si="539"/>
        <v/>
      </c>
      <c r="AM1130" s="39" t="str">
        <f t="shared" ca="1" si="531"/>
        <v/>
      </c>
      <c r="AN1130" s="40"/>
      <c r="AO1130" s="39">
        <f t="shared" ca="1" si="540"/>
        <v>0</v>
      </c>
      <c r="AP1130" s="339"/>
      <c r="AW1130" s="329"/>
      <c r="BI1130" s="329"/>
      <c r="BJ1130" s="329"/>
      <c r="BK1130" s="329"/>
      <c r="BL1130" s="329"/>
      <c r="BM1130" s="329"/>
      <c r="BN1130" s="329"/>
      <c r="BO1130" s="329"/>
      <c r="BP1130" s="329"/>
      <c r="BQ1130" s="329"/>
      <c r="BR1130" s="329"/>
      <c r="BS1130" s="329"/>
      <c r="BT1130" s="329"/>
      <c r="BU1130" s="329"/>
      <c r="BV1130" s="329"/>
      <c r="BW1130" s="325"/>
      <c r="BX1130" s="325"/>
      <c r="BY1130" s="325"/>
      <c r="BZ1130" s="325"/>
      <c r="CA1130" s="325"/>
      <c r="CB1130" s="325"/>
      <c r="CC1130" s="325"/>
      <c r="CD1130" s="325"/>
      <c r="CE1130" s="325"/>
      <c r="CF1130" s="325"/>
      <c r="CG1130" s="325"/>
      <c r="CH1130" s="325"/>
      <c r="CI1130" s="325"/>
      <c r="CJ1130" s="325"/>
      <c r="CK1130" s="325"/>
      <c r="CL1130" s="325"/>
      <c r="CM1130" s="325"/>
      <c r="CN1130" s="325"/>
      <c r="CO1130" s="325"/>
      <c r="CP1130" s="325"/>
      <c r="CQ1130" s="325"/>
      <c r="CR1130" s="325"/>
      <c r="CS1130" s="325"/>
      <c r="CT1130" s="325"/>
      <c r="CU1130" s="325"/>
      <c r="CV1130" s="325"/>
      <c r="CW1130" s="325"/>
      <c r="CX1130" s="325"/>
    </row>
    <row r="1131" spans="1:102" s="36" customFormat="1" ht="15" hidden="1" customHeight="1">
      <c r="A1131" s="329"/>
      <c r="B1131" s="37" t="str">
        <f t="shared" ca="1" si="518"/>
        <v/>
      </c>
      <c r="C1131" s="41" t="str">
        <f t="shared" ca="1" si="519"/>
        <v/>
      </c>
      <c r="D1131" s="39" t="str">
        <f t="shared" ca="1" si="520"/>
        <v/>
      </c>
      <c r="E1131" s="39" t="str">
        <f t="shared" ca="1" si="532"/>
        <v/>
      </c>
      <c r="F1131" s="39" t="str">
        <f t="shared" ca="1" si="521"/>
        <v/>
      </c>
      <c r="G1131" s="101"/>
      <c r="H1131" s="39">
        <f t="shared" ca="1" si="512"/>
        <v>0</v>
      </c>
      <c r="J1131" s="332"/>
      <c r="K1131" s="37" t="str">
        <f t="shared" ca="1" si="522"/>
        <v/>
      </c>
      <c r="L1131" s="41" t="str">
        <f t="shared" ca="1" si="523"/>
        <v/>
      </c>
      <c r="M1131" s="39" t="str">
        <f t="shared" si="513"/>
        <v/>
      </c>
      <c r="N1131" s="39" t="str">
        <f t="shared" ca="1" si="533"/>
        <v/>
      </c>
      <c r="O1131" s="39">
        <f ca="1">ROUND(Q1130*$O$5/payments_per_year,2)</f>
        <v>0</v>
      </c>
      <c r="P1131" s="101"/>
      <c r="Q1131" s="39">
        <f t="shared" ca="1" si="534"/>
        <v>0</v>
      </c>
      <c r="R1131" s="332"/>
      <c r="S1131" s="37" t="str">
        <f t="shared" ca="1" si="524"/>
        <v/>
      </c>
      <c r="T1131" s="41" t="str">
        <f t="shared" ca="1" si="525"/>
        <v/>
      </c>
      <c r="U1131" s="39" t="str">
        <f t="shared" si="514"/>
        <v/>
      </c>
      <c r="V1131" s="39" t="str">
        <f t="shared" ca="1" si="535"/>
        <v/>
      </c>
      <c r="W1131" s="39">
        <f t="shared" ca="1" si="515"/>
        <v>0</v>
      </c>
      <c r="X1131" s="40"/>
      <c r="Y1131" s="39">
        <f t="shared" ca="1" si="536"/>
        <v>0</v>
      </c>
      <c r="Z1131" s="327"/>
      <c r="AA1131" s="37" t="str">
        <f t="shared" ca="1" si="526"/>
        <v/>
      </c>
      <c r="AB1131" s="41" t="str">
        <f t="shared" ca="1" si="527"/>
        <v/>
      </c>
      <c r="AC1131" s="39" t="str">
        <f t="shared" si="516"/>
        <v/>
      </c>
      <c r="AD1131" s="39" t="str">
        <f t="shared" ca="1" si="537"/>
        <v/>
      </c>
      <c r="AE1131" s="39" t="str">
        <f t="shared" ca="1" si="528"/>
        <v/>
      </c>
      <c r="AF1131" s="40"/>
      <c r="AG1131" s="39">
        <f t="shared" ca="1" si="538"/>
        <v>0</v>
      </c>
      <c r="AH1131" s="339"/>
      <c r="AI1131" s="37" t="str">
        <f t="shared" ca="1" si="529"/>
        <v/>
      </c>
      <c r="AJ1131" s="41" t="str">
        <f t="shared" ca="1" si="530"/>
        <v/>
      </c>
      <c r="AK1131" s="39" t="str">
        <f t="shared" si="517"/>
        <v/>
      </c>
      <c r="AL1131" s="39" t="str">
        <f t="shared" ca="1" si="539"/>
        <v/>
      </c>
      <c r="AM1131" s="39" t="str">
        <f t="shared" ca="1" si="531"/>
        <v/>
      </c>
      <c r="AN1131" s="40"/>
      <c r="AO1131" s="39">
        <f t="shared" ca="1" si="540"/>
        <v>0</v>
      </c>
      <c r="AP1131" s="339"/>
      <c r="AW1131" s="329"/>
      <c r="BI1131" s="329"/>
      <c r="BJ1131" s="329"/>
      <c r="BK1131" s="329"/>
      <c r="BL1131" s="329"/>
      <c r="BM1131" s="329"/>
      <c r="BN1131" s="329"/>
      <c r="BO1131" s="329"/>
      <c r="BP1131" s="329"/>
      <c r="BQ1131" s="329"/>
      <c r="BR1131" s="329"/>
      <c r="BS1131" s="329"/>
      <c r="BT1131" s="329"/>
      <c r="BU1131" s="329"/>
      <c r="BV1131" s="329"/>
      <c r="BW1131" s="325"/>
      <c r="BX1131" s="325"/>
      <c r="BY1131" s="325"/>
      <c r="BZ1131" s="325"/>
      <c r="CA1131" s="325"/>
      <c r="CB1131" s="325"/>
      <c r="CC1131" s="325"/>
      <c r="CD1131" s="325"/>
      <c r="CE1131" s="325"/>
      <c r="CF1131" s="325"/>
      <c r="CG1131" s="325"/>
      <c r="CH1131" s="325"/>
      <c r="CI1131" s="325"/>
      <c r="CJ1131" s="325"/>
      <c r="CK1131" s="325"/>
      <c r="CL1131" s="325"/>
      <c r="CM1131" s="325"/>
      <c r="CN1131" s="325"/>
      <c r="CO1131" s="325"/>
      <c r="CP1131" s="325"/>
      <c r="CQ1131" s="325"/>
      <c r="CR1131" s="325"/>
      <c r="CS1131" s="325"/>
      <c r="CT1131" s="325"/>
      <c r="CU1131" s="325"/>
      <c r="CV1131" s="325"/>
      <c r="CW1131" s="325"/>
      <c r="CX1131" s="325"/>
    </row>
    <row r="1132" spans="1:102" s="36" customFormat="1" ht="15" hidden="1" customHeight="1">
      <c r="A1132" s="329"/>
      <c r="B1132" s="37" t="str">
        <f t="shared" ca="1" si="518"/>
        <v/>
      </c>
      <c r="C1132" s="41" t="str">
        <f t="shared" ca="1" si="519"/>
        <v/>
      </c>
      <c r="D1132" s="39" t="str">
        <f t="shared" ca="1" si="520"/>
        <v/>
      </c>
      <c r="E1132" s="39" t="str">
        <f t="shared" ca="1" si="532"/>
        <v/>
      </c>
      <c r="F1132" s="39" t="str">
        <f t="shared" ca="1" si="521"/>
        <v/>
      </c>
      <c r="G1132" s="101"/>
      <c r="H1132" s="39">
        <f t="shared" ca="1" si="512"/>
        <v>0</v>
      </c>
      <c r="J1132" s="332"/>
      <c r="K1132" s="37" t="str">
        <f t="shared" ca="1" si="522"/>
        <v/>
      </c>
      <c r="L1132" s="41" t="str">
        <f t="shared" ca="1" si="523"/>
        <v/>
      </c>
      <c r="M1132" s="39" t="str">
        <f t="shared" si="513"/>
        <v/>
      </c>
      <c r="N1132" s="39" t="str">
        <f t="shared" ca="1" si="533"/>
        <v/>
      </c>
      <c r="O1132" s="39" t="str">
        <f ca="1">IF(L1132="","",ROUND(Q1131*$O$5/payments_per_year,2))</f>
        <v/>
      </c>
      <c r="P1132" s="101"/>
      <c r="Q1132" s="39">
        <f t="shared" ca="1" si="534"/>
        <v>0</v>
      </c>
      <c r="R1132" s="332"/>
      <c r="S1132" s="37" t="str">
        <f t="shared" ca="1" si="524"/>
        <v/>
      </c>
      <c r="T1132" s="41" t="str">
        <f t="shared" ca="1" si="525"/>
        <v/>
      </c>
      <c r="U1132" s="39" t="str">
        <f t="shared" si="514"/>
        <v/>
      </c>
      <c r="V1132" s="39" t="str">
        <f t="shared" ca="1" si="535"/>
        <v/>
      </c>
      <c r="W1132" s="39">
        <f t="shared" ca="1" si="515"/>
        <v>0</v>
      </c>
      <c r="X1132" s="40"/>
      <c r="Y1132" s="39">
        <f t="shared" ca="1" si="536"/>
        <v>0</v>
      </c>
      <c r="Z1132" s="327"/>
      <c r="AA1132" s="37" t="str">
        <f t="shared" ca="1" si="526"/>
        <v/>
      </c>
      <c r="AB1132" s="41" t="str">
        <f t="shared" ca="1" si="527"/>
        <v/>
      </c>
      <c r="AC1132" s="39" t="str">
        <f t="shared" si="516"/>
        <v/>
      </c>
      <c r="AD1132" s="39" t="str">
        <f t="shared" ca="1" si="537"/>
        <v/>
      </c>
      <c r="AE1132" s="39" t="str">
        <f t="shared" ca="1" si="528"/>
        <v/>
      </c>
      <c r="AF1132" s="40"/>
      <c r="AG1132" s="39">
        <f t="shared" ca="1" si="538"/>
        <v>0</v>
      </c>
      <c r="AH1132" s="339"/>
      <c r="AI1132" s="37" t="str">
        <f t="shared" ca="1" si="529"/>
        <v/>
      </c>
      <c r="AJ1132" s="41" t="str">
        <f t="shared" ca="1" si="530"/>
        <v/>
      </c>
      <c r="AK1132" s="39" t="str">
        <f t="shared" si="517"/>
        <v/>
      </c>
      <c r="AL1132" s="39" t="str">
        <f t="shared" ca="1" si="539"/>
        <v/>
      </c>
      <c r="AM1132" s="39" t="str">
        <f t="shared" ca="1" si="531"/>
        <v/>
      </c>
      <c r="AN1132" s="40"/>
      <c r="AO1132" s="39">
        <f t="shared" ca="1" si="540"/>
        <v>0</v>
      </c>
      <c r="AP1132" s="339"/>
      <c r="AW1132" s="329"/>
      <c r="BI1132" s="329"/>
      <c r="BJ1132" s="329"/>
      <c r="BK1132" s="329"/>
      <c r="BL1132" s="329"/>
      <c r="BM1132" s="329"/>
      <c r="BN1132" s="329"/>
      <c r="BO1132" s="329"/>
      <c r="BP1132" s="329"/>
      <c r="BQ1132" s="329"/>
      <c r="BR1132" s="329"/>
      <c r="BS1132" s="329"/>
      <c r="BT1132" s="329"/>
      <c r="BU1132" s="329"/>
      <c r="BV1132" s="329"/>
      <c r="BW1132" s="325"/>
      <c r="BX1132" s="325"/>
      <c r="BY1132" s="325"/>
      <c r="BZ1132" s="325"/>
      <c r="CA1132" s="325"/>
      <c r="CB1132" s="325"/>
      <c r="CC1132" s="325"/>
      <c r="CD1132" s="325"/>
      <c r="CE1132" s="325"/>
      <c r="CF1132" s="325"/>
      <c r="CG1132" s="325"/>
      <c r="CH1132" s="325"/>
      <c r="CI1132" s="325"/>
      <c r="CJ1132" s="325"/>
      <c r="CK1132" s="325"/>
      <c r="CL1132" s="325"/>
      <c r="CM1132" s="325"/>
      <c r="CN1132" s="325"/>
      <c r="CO1132" s="325"/>
      <c r="CP1132" s="325"/>
      <c r="CQ1132" s="325"/>
      <c r="CR1132" s="325"/>
      <c r="CS1132" s="325"/>
      <c r="CT1132" s="325"/>
      <c r="CU1132" s="325"/>
      <c r="CV1132" s="325"/>
      <c r="CW1132" s="325"/>
      <c r="CX1132" s="325"/>
    </row>
    <row r="1133" spans="1:102" s="36" customFormat="1" ht="15" hidden="1" customHeight="1">
      <c r="A1133" s="329"/>
      <c r="B1133" s="37" t="str">
        <f t="shared" ca="1" si="518"/>
        <v/>
      </c>
      <c r="C1133" s="41" t="str">
        <f t="shared" ca="1" si="519"/>
        <v/>
      </c>
      <c r="D1133" s="39" t="str">
        <f t="shared" ca="1" si="520"/>
        <v/>
      </c>
      <c r="E1133" s="39" t="str">
        <f t="shared" ca="1" si="532"/>
        <v/>
      </c>
      <c r="F1133" s="39" t="str">
        <f t="shared" ca="1" si="521"/>
        <v/>
      </c>
      <c r="G1133" s="101"/>
      <c r="H1133" s="39">
        <f t="shared" ca="1" si="512"/>
        <v>0</v>
      </c>
      <c r="J1133" s="332"/>
      <c r="K1133" s="37" t="str">
        <f t="shared" ca="1" si="522"/>
        <v/>
      </c>
      <c r="L1133" s="41" t="str">
        <f t="shared" ca="1" si="523"/>
        <v/>
      </c>
      <c r="M1133" s="39" t="str">
        <f t="shared" si="513"/>
        <v/>
      </c>
      <c r="N1133" s="39" t="str">
        <f t="shared" ca="1" si="533"/>
        <v/>
      </c>
      <c r="O1133" s="39">
        <f ca="1">ROUND(Q1132*$O$5/payments_per_year,2)</f>
        <v>0</v>
      </c>
      <c r="P1133" s="101"/>
      <c r="Q1133" s="39">
        <f t="shared" ca="1" si="534"/>
        <v>0</v>
      </c>
      <c r="R1133" s="332"/>
      <c r="S1133" s="37" t="str">
        <f t="shared" ca="1" si="524"/>
        <v/>
      </c>
      <c r="T1133" s="41" t="str">
        <f t="shared" ca="1" si="525"/>
        <v/>
      </c>
      <c r="U1133" s="39" t="str">
        <f t="shared" si="514"/>
        <v/>
      </c>
      <c r="V1133" s="39" t="str">
        <f t="shared" ca="1" si="535"/>
        <v/>
      </c>
      <c r="W1133" s="39">
        <f t="shared" ca="1" si="515"/>
        <v>0</v>
      </c>
      <c r="X1133" s="40"/>
      <c r="Y1133" s="39">
        <f t="shared" ca="1" si="536"/>
        <v>0</v>
      </c>
      <c r="Z1133" s="327"/>
      <c r="AA1133" s="37" t="str">
        <f t="shared" ca="1" si="526"/>
        <v/>
      </c>
      <c r="AB1133" s="41" t="str">
        <f t="shared" ca="1" si="527"/>
        <v/>
      </c>
      <c r="AC1133" s="39" t="str">
        <f t="shared" si="516"/>
        <v/>
      </c>
      <c r="AD1133" s="39" t="str">
        <f t="shared" ca="1" si="537"/>
        <v/>
      </c>
      <c r="AE1133" s="39" t="str">
        <f t="shared" ca="1" si="528"/>
        <v/>
      </c>
      <c r="AF1133" s="40"/>
      <c r="AG1133" s="39">
        <f t="shared" ca="1" si="538"/>
        <v>0</v>
      </c>
      <c r="AH1133" s="339"/>
      <c r="AI1133" s="37" t="str">
        <f t="shared" ca="1" si="529"/>
        <v/>
      </c>
      <c r="AJ1133" s="41" t="str">
        <f t="shared" ca="1" si="530"/>
        <v/>
      </c>
      <c r="AK1133" s="39" t="str">
        <f t="shared" si="517"/>
        <v/>
      </c>
      <c r="AL1133" s="39" t="str">
        <f t="shared" ca="1" si="539"/>
        <v/>
      </c>
      <c r="AM1133" s="39" t="str">
        <f t="shared" ca="1" si="531"/>
        <v/>
      </c>
      <c r="AN1133" s="40"/>
      <c r="AO1133" s="39">
        <f t="shared" ca="1" si="540"/>
        <v>0</v>
      </c>
      <c r="AP1133" s="339"/>
      <c r="AW1133" s="329"/>
      <c r="BI1133" s="329"/>
      <c r="BJ1133" s="329"/>
      <c r="BK1133" s="329"/>
      <c r="BL1133" s="329"/>
      <c r="BM1133" s="329"/>
      <c r="BN1133" s="329"/>
      <c r="BO1133" s="329"/>
      <c r="BP1133" s="329"/>
      <c r="BQ1133" s="329"/>
      <c r="BR1133" s="329"/>
      <c r="BS1133" s="329"/>
      <c r="BT1133" s="329"/>
      <c r="BU1133" s="329"/>
      <c r="BV1133" s="329"/>
      <c r="BW1133" s="325"/>
      <c r="BX1133" s="325"/>
      <c r="BY1133" s="325"/>
      <c r="BZ1133" s="325"/>
      <c r="CA1133" s="325"/>
      <c r="CB1133" s="325"/>
      <c r="CC1133" s="325"/>
      <c r="CD1133" s="325"/>
      <c r="CE1133" s="325"/>
      <c r="CF1133" s="325"/>
      <c r="CG1133" s="325"/>
      <c r="CH1133" s="325"/>
      <c r="CI1133" s="325"/>
      <c r="CJ1133" s="325"/>
      <c r="CK1133" s="325"/>
      <c r="CL1133" s="325"/>
      <c r="CM1133" s="325"/>
      <c r="CN1133" s="325"/>
      <c r="CO1133" s="325"/>
      <c r="CP1133" s="325"/>
      <c r="CQ1133" s="325"/>
      <c r="CR1133" s="325"/>
      <c r="CS1133" s="325"/>
      <c r="CT1133" s="325"/>
      <c r="CU1133" s="325"/>
      <c r="CV1133" s="325"/>
      <c r="CW1133" s="325"/>
      <c r="CX1133" s="325"/>
    </row>
    <row r="1134" spans="1:102" s="36" customFormat="1" ht="15" hidden="1" customHeight="1">
      <c r="A1134" s="329"/>
      <c r="B1134" s="37" t="str">
        <f t="shared" ca="1" si="518"/>
        <v/>
      </c>
      <c r="C1134" s="41" t="str">
        <f t="shared" ca="1" si="519"/>
        <v/>
      </c>
      <c r="D1134" s="39" t="str">
        <f t="shared" ca="1" si="520"/>
        <v/>
      </c>
      <c r="E1134" s="39" t="str">
        <f t="shared" ca="1" si="532"/>
        <v/>
      </c>
      <c r="F1134" s="39" t="str">
        <f t="shared" ca="1" si="521"/>
        <v/>
      </c>
      <c r="G1134" s="101"/>
      <c r="H1134" s="39">
        <f t="shared" ca="1" si="512"/>
        <v>0</v>
      </c>
      <c r="J1134" s="332"/>
      <c r="K1134" s="37" t="str">
        <f t="shared" ca="1" si="522"/>
        <v/>
      </c>
      <c r="L1134" s="41" t="str">
        <f t="shared" ca="1" si="523"/>
        <v/>
      </c>
      <c r="M1134" s="39" t="str">
        <f t="shared" si="513"/>
        <v/>
      </c>
      <c r="N1134" s="39" t="str">
        <f t="shared" ca="1" si="533"/>
        <v/>
      </c>
      <c r="O1134" s="39" t="str">
        <f ca="1">IF(L1134="","",ROUND(Q1133*$O$5/payments_per_year,2))</f>
        <v/>
      </c>
      <c r="P1134" s="101"/>
      <c r="Q1134" s="39">
        <f t="shared" ca="1" si="534"/>
        <v>0</v>
      </c>
      <c r="R1134" s="332"/>
      <c r="S1134" s="37" t="str">
        <f t="shared" ca="1" si="524"/>
        <v/>
      </c>
      <c r="T1134" s="41" t="str">
        <f t="shared" ca="1" si="525"/>
        <v/>
      </c>
      <c r="U1134" s="39" t="str">
        <f t="shared" si="514"/>
        <v/>
      </c>
      <c r="V1134" s="39" t="str">
        <f t="shared" ca="1" si="535"/>
        <v/>
      </c>
      <c r="W1134" s="39">
        <f t="shared" ca="1" si="515"/>
        <v>0</v>
      </c>
      <c r="X1134" s="40"/>
      <c r="Y1134" s="39">
        <f t="shared" ca="1" si="536"/>
        <v>0</v>
      </c>
      <c r="Z1134" s="327"/>
      <c r="AA1134" s="37" t="str">
        <f t="shared" ca="1" si="526"/>
        <v/>
      </c>
      <c r="AB1134" s="41" t="str">
        <f t="shared" ca="1" si="527"/>
        <v/>
      </c>
      <c r="AC1134" s="39" t="str">
        <f t="shared" si="516"/>
        <v/>
      </c>
      <c r="AD1134" s="39" t="str">
        <f t="shared" ca="1" si="537"/>
        <v/>
      </c>
      <c r="AE1134" s="39" t="str">
        <f t="shared" ca="1" si="528"/>
        <v/>
      </c>
      <c r="AF1134" s="40"/>
      <c r="AG1134" s="39">
        <f t="shared" ca="1" si="538"/>
        <v>0</v>
      </c>
      <c r="AH1134" s="339"/>
      <c r="AI1134" s="37" t="str">
        <f t="shared" ca="1" si="529"/>
        <v/>
      </c>
      <c r="AJ1134" s="41" t="str">
        <f t="shared" ca="1" si="530"/>
        <v/>
      </c>
      <c r="AK1134" s="39" t="str">
        <f t="shared" si="517"/>
        <v/>
      </c>
      <c r="AL1134" s="39" t="str">
        <f t="shared" ca="1" si="539"/>
        <v/>
      </c>
      <c r="AM1134" s="39" t="str">
        <f t="shared" ca="1" si="531"/>
        <v/>
      </c>
      <c r="AN1134" s="40"/>
      <c r="AO1134" s="39">
        <f t="shared" ca="1" si="540"/>
        <v>0</v>
      </c>
      <c r="AP1134" s="339"/>
      <c r="AW1134" s="329"/>
      <c r="BI1134" s="329"/>
      <c r="BJ1134" s="329"/>
      <c r="BK1134" s="329"/>
      <c r="BL1134" s="329"/>
      <c r="BM1134" s="329"/>
      <c r="BN1134" s="329"/>
      <c r="BO1134" s="329"/>
      <c r="BP1134" s="329"/>
      <c r="BQ1134" s="329"/>
      <c r="BR1134" s="329"/>
      <c r="BS1134" s="329"/>
      <c r="BT1134" s="329"/>
      <c r="BU1134" s="329"/>
      <c r="BV1134" s="329"/>
      <c r="BW1134" s="325"/>
      <c r="BX1134" s="325"/>
      <c r="BY1134" s="325"/>
      <c r="BZ1134" s="325"/>
      <c r="CA1134" s="325"/>
      <c r="CB1134" s="325"/>
      <c r="CC1134" s="325"/>
      <c r="CD1134" s="325"/>
      <c r="CE1134" s="325"/>
      <c r="CF1134" s="325"/>
      <c r="CG1134" s="325"/>
      <c r="CH1134" s="325"/>
      <c r="CI1134" s="325"/>
      <c r="CJ1134" s="325"/>
      <c r="CK1134" s="325"/>
      <c r="CL1134" s="325"/>
      <c r="CM1134" s="325"/>
      <c r="CN1134" s="325"/>
      <c r="CO1134" s="325"/>
      <c r="CP1134" s="325"/>
      <c r="CQ1134" s="325"/>
      <c r="CR1134" s="325"/>
      <c r="CS1134" s="325"/>
      <c r="CT1134" s="325"/>
      <c r="CU1134" s="325"/>
      <c r="CV1134" s="325"/>
      <c r="CW1134" s="325"/>
      <c r="CX1134" s="325"/>
    </row>
    <row r="1135" spans="1:102" s="36" customFormat="1" ht="15" hidden="1" customHeight="1">
      <c r="A1135" s="329"/>
      <c r="B1135" s="37" t="str">
        <f t="shared" ca="1" si="518"/>
        <v/>
      </c>
      <c r="C1135" s="41" t="str">
        <f t="shared" ca="1" si="519"/>
        <v/>
      </c>
      <c r="D1135" s="39" t="str">
        <f t="shared" ca="1" si="520"/>
        <v/>
      </c>
      <c r="E1135" s="39" t="str">
        <f t="shared" ca="1" si="532"/>
        <v/>
      </c>
      <c r="F1135" s="39" t="str">
        <f t="shared" ca="1" si="521"/>
        <v/>
      </c>
      <c r="G1135" s="101"/>
      <c r="H1135" s="39">
        <f t="shared" ca="1" si="512"/>
        <v>0</v>
      </c>
      <c r="J1135" s="332"/>
      <c r="K1135" s="37" t="str">
        <f t="shared" ca="1" si="522"/>
        <v/>
      </c>
      <c r="L1135" s="41" t="str">
        <f t="shared" ca="1" si="523"/>
        <v/>
      </c>
      <c r="M1135" s="39" t="str">
        <f t="shared" si="513"/>
        <v/>
      </c>
      <c r="N1135" s="39" t="str">
        <f t="shared" ca="1" si="533"/>
        <v/>
      </c>
      <c r="O1135" s="39">
        <f ca="1">ROUND(Q1134*$O$5/payments_per_year,2)</f>
        <v>0</v>
      </c>
      <c r="P1135" s="101"/>
      <c r="Q1135" s="39">
        <f t="shared" ca="1" si="534"/>
        <v>0</v>
      </c>
      <c r="R1135" s="332"/>
      <c r="S1135" s="37" t="str">
        <f t="shared" ca="1" si="524"/>
        <v/>
      </c>
      <c r="T1135" s="41" t="str">
        <f t="shared" ca="1" si="525"/>
        <v/>
      </c>
      <c r="U1135" s="39" t="str">
        <f t="shared" si="514"/>
        <v/>
      </c>
      <c r="V1135" s="39" t="str">
        <f t="shared" ca="1" si="535"/>
        <v/>
      </c>
      <c r="W1135" s="39">
        <f t="shared" ca="1" si="515"/>
        <v>0</v>
      </c>
      <c r="X1135" s="40"/>
      <c r="Y1135" s="39">
        <f t="shared" ca="1" si="536"/>
        <v>0</v>
      </c>
      <c r="Z1135" s="327"/>
      <c r="AA1135" s="37" t="str">
        <f t="shared" ca="1" si="526"/>
        <v/>
      </c>
      <c r="AB1135" s="41" t="str">
        <f t="shared" ca="1" si="527"/>
        <v/>
      </c>
      <c r="AC1135" s="39" t="str">
        <f t="shared" si="516"/>
        <v/>
      </c>
      <c r="AD1135" s="39" t="str">
        <f t="shared" ca="1" si="537"/>
        <v/>
      </c>
      <c r="AE1135" s="39" t="str">
        <f t="shared" ca="1" si="528"/>
        <v/>
      </c>
      <c r="AF1135" s="40"/>
      <c r="AG1135" s="39">
        <f t="shared" ca="1" si="538"/>
        <v>0</v>
      </c>
      <c r="AH1135" s="339"/>
      <c r="AI1135" s="37" t="str">
        <f t="shared" ca="1" si="529"/>
        <v/>
      </c>
      <c r="AJ1135" s="41" t="str">
        <f t="shared" ca="1" si="530"/>
        <v/>
      </c>
      <c r="AK1135" s="39" t="str">
        <f t="shared" si="517"/>
        <v/>
      </c>
      <c r="AL1135" s="39" t="str">
        <f t="shared" ca="1" si="539"/>
        <v/>
      </c>
      <c r="AM1135" s="39" t="str">
        <f t="shared" ca="1" si="531"/>
        <v/>
      </c>
      <c r="AN1135" s="40"/>
      <c r="AO1135" s="39">
        <f t="shared" ca="1" si="540"/>
        <v>0</v>
      </c>
      <c r="AP1135" s="339"/>
      <c r="AW1135" s="329"/>
      <c r="BI1135" s="329"/>
      <c r="BJ1135" s="329"/>
      <c r="BK1135" s="329"/>
      <c r="BL1135" s="329"/>
      <c r="BM1135" s="329"/>
      <c r="BN1135" s="329"/>
      <c r="BO1135" s="329"/>
      <c r="BP1135" s="329"/>
      <c r="BQ1135" s="329"/>
      <c r="BR1135" s="329"/>
      <c r="BS1135" s="329"/>
      <c r="BT1135" s="329"/>
      <c r="BU1135" s="329"/>
      <c r="BV1135" s="329"/>
      <c r="BW1135" s="325"/>
      <c r="BX1135" s="325"/>
      <c r="BY1135" s="325"/>
      <c r="BZ1135" s="325"/>
      <c r="CA1135" s="325"/>
      <c r="CB1135" s="325"/>
      <c r="CC1135" s="325"/>
      <c r="CD1135" s="325"/>
      <c r="CE1135" s="325"/>
      <c r="CF1135" s="325"/>
      <c r="CG1135" s="325"/>
      <c r="CH1135" s="325"/>
      <c r="CI1135" s="325"/>
      <c r="CJ1135" s="325"/>
      <c r="CK1135" s="325"/>
      <c r="CL1135" s="325"/>
      <c r="CM1135" s="325"/>
      <c r="CN1135" s="325"/>
      <c r="CO1135" s="325"/>
      <c r="CP1135" s="325"/>
      <c r="CQ1135" s="325"/>
      <c r="CR1135" s="325"/>
      <c r="CS1135" s="325"/>
      <c r="CT1135" s="325"/>
      <c r="CU1135" s="325"/>
      <c r="CV1135" s="325"/>
      <c r="CW1135" s="325"/>
      <c r="CX1135" s="325"/>
    </row>
    <row r="1136" spans="1:102" s="36" customFormat="1" ht="15" hidden="1" customHeight="1">
      <c r="A1136" s="329"/>
      <c r="B1136" s="37" t="str">
        <f t="shared" ca="1" si="518"/>
        <v/>
      </c>
      <c r="C1136" s="41" t="str">
        <f t="shared" ca="1" si="519"/>
        <v/>
      </c>
      <c r="D1136" s="39" t="str">
        <f t="shared" ca="1" si="520"/>
        <v/>
      </c>
      <c r="E1136" s="39" t="str">
        <f t="shared" ca="1" si="532"/>
        <v/>
      </c>
      <c r="F1136" s="39" t="str">
        <f t="shared" ca="1" si="521"/>
        <v/>
      </c>
      <c r="G1136" s="101"/>
      <c r="H1136" s="39">
        <f t="shared" ca="1" si="512"/>
        <v>0</v>
      </c>
      <c r="J1136" s="332"/>
      <c r="K1136" s="37" t="str">
        <f t="shared" ca="1" si="522"/>
        <v/>
      </c>
      <c r="L1136" s="41" t="str">
        <f t="shared" ca="1" si="523"/>
        <v/>
      </c>
      <c r="M1136" s="39" t="str">
        <f t="shared" si="513"/>
        <v/>
      </c>
      <c r="N1136" s="39" t="str">
        <f t="shared" ca="1" si="533"/>
        <v/>
      </c>
      <c r="O1136" s="39" t="str">
        <f ca="1">IF(L1136="","",ROUND(Q1135*$O$5/payments_per_year,2))</f>
        <v/>
      </c>
      <c r="P1136" s="101"/>
      <c r="Q1136" s="39">
        <f t="shared" ca="1" si="534"/>
        <v>0</v>
      </c>
      <c r="R1136" s="332"/>
      <c r="S1136" s="37" t="str">
        <f t="shared" ca="1" si="524"/>
        <v/>
      </c>
      <c r="T1136" s="41" t="str">
        <f t="shared" ca="1" si="525"/>
        <v/>
      </c>
      <c r="U1136" s="39" t="str">
        <f t="shared" si="514"/>
        <v/>
      </c>
      <c r="V1136" s="39" t="str">
        <f t="shared" ca="1" si="535"/>
        <v/>
      </c>
      <c r="W1136" s="39">
        <f t="shared" ca="1" si="515"/>
        <v>0</v>
      </c>
      <c r="X1136" s="40"/>
      <c r="Y1136" s="39">
        <f t="shared" ca="1" si="536"/>
        <v>0</v>
      </c>
      <c r="Z1136" s="327"/>
      <c r="AA1136" s="37" t="str">
        <f t="shared" ca="1" si="526"/>
        <v/>
      </c>
      <c r="AB1136" s="41" t="str">
        <f t="shared" ca="1" si="527"/>
        <v/>
      </c>
      <c r="AC1136" s="39" t="str">
        <f t="shared" si="516"/>
        <v/>
      </c>
      <c r="AD1136" s="39" t="str">
        <f t="shared" ca="1" si="537"/>
        <v/>
      </c>
      <c r="AE1136" s="39" t="str">
        <f t="shared" ca="1" si="528"/>
        <v/>
      </c>
      <c r="AF1136" s="40"/>
      <c r="AG1136" s="39">
        <f t="shared" ca="1" si="538"/>
        <v>0</v>
      </c>
      <c r="AH1136" s="339"/>
      <c r="AI1136" s="37" t="str">
        <f t="shared" ca="1" si="529"/>
        <v/>
      </c>
      <c r="AJ1136" s="41" t="str">
        <f t="shared" ca="1" si="530"/>
        <v/>
      </c>
      <c r="AK1136" s="39" t="str">
        <f t="shared" si="517"/>
        <v/>
      </c>
      <c r="AL1136" s="39" t="str">
        <f t="shared" ca="1" si="539"/>
        <v/>
      </c>
      <c r="AM1136" s="39" t="str">
        <f t="shared" ca="1" si="531"/>
        <v/>
      </c>
      <c r="AN1136" s="40"/>
      <c r="AO1136" s="39">
        <f t="shared" ca="1" si="540"/>
        <v>0</v>
      </c>
      <c r="AP1136" s="339"/>
      <c r="AW1136" s="329"/>
      <c r="BI1136" s="329"/>
      <c r="BJ1136" s="329"/>
      <c r="BK1136" s="329"/>
      <c r="BL1136" s="329"/>
      <c r="BM1136" s="329"/>
      <c r="BN1136" s="329"/>
      <c r="BO1136" s="329"/>
      <c r="BP1136" s="329"/>
      <c r="BQ1136" s="329"/>
      <c r="BR1136" s="329"/>
      <c r="BS1136" s="329"/>
      <c r="BT1136" s="329"/>
      <c r="BU1136" s="329"/>
      <c r="BV1136" s="329"/>
      <c r="BW1136" s="325"/>
      <c r="BX1136" s="325"/>
      <c r="BY1136" s="325"/>
      <c r="BZ1136" s="325"/>
      <c r="CA1136" s="325"/>
      <c r="CB1136" s="325"/>
      <c r="CC1136" s="325"/>
      <c r="CD1136" s="325"/>
      <c r="CE1136" s="325"/>
      <c r="CF1136" s="325"/>
      <c r="CG1136" s="325"/>
      <c r="CH1136" s="325"/>
      <c r="CI1136" s="325"/>
      <c r="CJ1136" s="325"/>
      <c r="CK1136" s="325"/>
      <c r="CL1136" s="325"/>
      <c r="CM1136" s="325"/>
      <c r="CN1136" s="325"/>
      <c r="CO1136" s="325"/>
      <c r="CP1136" s="325"/>
      <c r="CQ1136" s="325"/>
      <c r="CR1136" s="325"/>
      <c r="CS1136" s="325"/>
      <c r="CT1136" s="325"/>
      <c r="CU1136" s="325"/>
      <c r="CV1136" s="325"/>
      <c r="CW1136" s="325"/>
      <c r="CX1136" s="325"/>
    </row>
    <row r="1137" spans="1:102" s="36" customFormat="1" ht="15" hidden="1" customHeight="1">
      <c r="A1137" s="329"/>
      <c r="B1137" s="37" t="str">
        <f t="shared" ca="1" si="518"/>
        <v/>
      </c>
      <c r="C1137" s="41" t="str">
        <f t="shared" ca="1" si="519"/>
        <v/>
      </c>
      <c r="D1137" s="39" t="str">
        <f t="shared" ca="1" si="520"/>
        <v/>
      </c>
      <c r="E1137" s="39" t="str">
        <f t="shared" ca="1" si="532"/>
        <v/>
      </c>
      <c r="F1137" s="39" t="str">
        <f t="shared" ca="1" si="521"/>
        <v/>
      </c>
      <c r="G1137" s="101"/>
      <c r="H1137" s="39">
        <f t="shared" ca="1" si="512"/>
        <v>0</v>
      </c>
      <c r="J1137" s="332"/>
      <c r="K1137" s="37" t="str">
        <f t="shared" ca="1" si="522"/>
        <v/>
      </c>
      <c r="L1137" s="41" t="str">
        <f t="shared" ca="1" si="523"/>
        <v/>
      </c>
      <c r="M1137" s="39" t="str">
        <f t="shared" si="513"/>
        <v/>
      </c>
      <c r="N1137" s="39" t="str">
        <f t="shared" ca="1" si="533"/>
        <v/>
      </c>
      <c r="O1137" s="39">
        <f ca="1">ROUND(Q1136*$O$5/payments_per_year,2)</f>
        <v>0</v>
      </c>
      <c r="P1137" s="101"/>
      <c r="Q1137" s="39">
        <f t="shared" ca="1" si="534"/>
        <v>0</v>
      </c>
      <c r="R1137" s="332"/>
      <c r="S1137" s="37" t="str">
        <f t="shared" ca="1" si="524"/>
        <v/>
      </c>
      <c r="T1137" s="41" t="str">
        <f t="shared" ca="1" si="525"/>
        <v/>
      </c>
      <c r="U1137" s="39" t="str">
        <f t="shared" si="514"/>
        <v/>
      </c>
      <c r="V1137" s="39" t="str">
        <f t="shared" ca="1" si="535"/>
        <v/>
      </c>
      <c r="W1137" s="39">
        <f t="shared" ca="1" si="515"/>
        <v>0</v>
      </c>
      <c r="X1137" s="40"/>
      <c r="Y1137" s="39">
        <f t="shared" ca="1" si="536"/>
        <v>0</v>
      </c>
      <c r="Z1137" s="327"/>
      <c r="AA1137" s="37" t="str">
        <f t="shared" ca="1" si="526"/>
        <v/>
      </c>
      <c r="AB1137" s="41" t="str">
        <f t="shared" ca="1" si="527"/>
        <v/>
      </c>
      <c r="AC1137" s="39" t="str">
        <f t="shared" si="516"/>
        <v/>
      </c>
      <c r="AD1137" s="39" t="str">
        <f t="shared" ca="1" si="537"/>
        <v/>
      </c>
      <c r="AE1137" s="39" t="str">
        <f t="shared" ca="1" si="528"/>
        <v/>
      </c>
      <c r="AF1137" s="40"/>
      <c r="AG1137" s="39">
        <f t="shared" ca="1" si="538"/>
        <v>0</v>
      </c>
      <c r="AH1137" s="339"/>
      <c r="AI1137" s="37" t="str">
        <f t="shared" ca="1" si="529"/>
        <v/>
      </c>
      <c r="AJ1137" s="41" t="str">
        <f t="shared" ca="1" si="530"/>
        <v/>
      </c>
      <c r="AK1137" s="39" t="str">
        <f t="shared" si="517"/>
        <v/>
      </c>
      <c r="AL1137" s="39" t="str">
        <f t="shared" ca="1" si="539"/>
        <v/>
      </c>
      <c r="AM1137" s="39" t="str">
        <f t="shared" ca="1" si="531"/>
        <v/>
      </c>
      <c r="AN1137" s="40"/>
      <c r="AO1137" s="39">
        <f t="shared" ca="1" si="540"/>
        <v>0</v>
      </c>
      <c r="AP1137" s="339"/>
      <c r="AW1137" s="329"/>
      <c r="BI1137" s="329"/>
      <c r="BJ1137" s="329"/>
      <c r="BK1137" s="329"/>
      <c r="BL1137" s="329"/>
      <c r="BM1137" s="329"/>
      <c r="BN1137" s="329"/>
      <c r="BO1137" s="329"/>
      <c r="BP1137" s="329"/>
      <c r="BQ1137" s="329"/>
      <c r="BR1137" s="329"/>
      <c r="BS1137" s="329"/>
      <c r="BT1137" s="329"/>
      <c r="BU1137" s="329"/>
      <c r="BV1137" s="329"/>
      <c r="BW1137" s="325"/>
      <c r="BX1137" s="325"/>
      <c r="BY1137" s="325"/>
      <c r="BZ1137" s="325"/>
      <c r="CA1137" s="325"/>
      <c r="CB1137" s="325"/>
      <c r="CC1137" s="325"/>
      <c r="CD1137" s="325"/>
      <c r="CE1137" s="325"/>
      <c r="CF1137" s="325"/>
      <c r="CG1137" s="325"/>
      <c r="CH1137" s="325"/>
      <c r="CI1137" s="325"/>
      <c r="CJ1137" s="325"/>
      <c r="CK1137" s="325"/>
      <c r="CL1137" s="325"/>
      <c r="CM1137" s="325"/>
      <c r="CN1137" s="325"/>
      <c r="CO1137" s="325"/>
      <c r="CP1137" s="325"/>
      <c r="CQ1137" s="325"/>
      <c r="CR1137" s="325"/>
      <c r="CS1137" s="325"/>
      <c r="CT1137" s="325"/>
      <c r="CU1137" s="325"/>
      <c r="CV1137" s="325"/>
      <c r="CW1137" s="325"/>
      <c r="CX1137" s="325"/>
    </row>
    <row r="1138" spans="1:102" s="36" customFormat="1" ht="15" hidden="1" customHeight="1">
      <c r="A1138" s="329"/>
      <c r="B1138" s="37" t="str">
        <f t="shared" ca="1" si="518"/>
        <v/>
      </c>
      <c r="C1138" s="41" t="str">
        <f t="shared" ca="1" si="519"/>
        <v/>
      </c>
      <c r="D1138" s="39" t="str">
        <f t="shared" ca="1" si="520"/>
        <v/>
      </c>
      <c r="E1138" s="39" t="str">
        <f t="shared" ca="1" si="532"/>
        <v/>
      </c>
      <c r="F1138" s="39" t="str">
        <f t="shared" ca="1" si="521"/>
        <v/>
      </c>
      <c r="G1138" s="101"/>
      <c r="H1138" s="39">
        <f t="shared" ca="1" si="512"/>
        <v>0</v>
      </c>
      <c r="J1138" s="332"/>
      <c r="K1138" s="37" t="str">
        <f t="shared" ca="1" si="522"/>
        <v/>
      </c>
      <c r="L1138" s="41" t="str">
        <f t="shared" ca="1" si="523"/>
        <v/>
      </c>
      <c r="M1138" s="39" t="str">
        <f t="shared" si="513"/>
        <v/>
      </c>
      <c r="N1138" s="39" t="str">
        <f t="shared" ca="1" si="533"/>
        <v/>
      </c>
      <c r="O1138" s="39" t="str">
        <f ca="1">IF(L1138="","",ROUND(Q1137*$O$5/payments_per_year,2))</f>
        <v/>
      </c>
      <c r="P1138" s="101"/>
      <c r="Q1138" s="39">
        <f t="shared" ca="1" si="534"/>
        <v>0</v>
      </c>
      <c r="R1138" s="332"/>
      <c r="S1138" s="37" t="str">
        <f t="shared" ca="1" si="524"/>
        <v/>
      </c>
      <c r="T1138" s="41" t="str">
        <f t="shared" ca="1" si="525"/>
        <v/>
      </c>
      <c r="U1138" s="39" t="str">
        <f t="shared" si="514"/>
        <v/>
      </c>
      <c r="V1138" s="39" t="str">
        <f t="shared" ca="1" si="535"/>
        <v/>
      </c>
      <c r="W1138" s="39">
        <f t="shared" ca="1" si="515"/>
        <v>0</v>
      </c>
      <c r="X1138" s="40"/>
      <c r="Y1138" s="39">
        <f t="shared" ca="1" si="536"/>
        <v>0</v>
      </c>
      <c r="Z1138" s="327"/>
      <c r="AA1138" s="37" t="str">
        <f t="shared" ca="1" si="526"/>
        <v/>
      </c>
      <c r="AB1138" s="41" t="str">
        <f t="shared" ca="1" si="527"/>
        <v/>
      </c>
      <c r="AC1138" s="39" t="str">
        <f t="shared" si="516"/>
        <v/>
      </c>
      <c r="AD1138" s="39" t="str">
        <f t="shared" ca="1" si="537"/>
        <v/>
      </c>
      <c r="AE1138" s="39" t="str">
        <f t="shared" ca="1" si="528"/>
        <v/>
      </c>
      <c r="AF1138" s="40"/>
      <c r="AG1138" s="39">
        <f t="shared" ca="1" si="538"/>
        <v>0</v>
      </c>
      <c r="AH1138" s="339"/>
      <c r="AI1138" s="37" t="str">
        <f t="shared" ca="1" si="529"/>
        <v/>
      </c>
      <c r="AJ1138" s="41" t="str">
        <f t="shared" ca="1" si="530"/>
        <v/>
      </c>
      <c r="AK1138" s="39" t="str">
        <f t="shared" si="517"/>
        <v/>
      </c>
      <c r="AL1138" s="39" t="str">
        <f t="shared" ca="1" si="539"/>
        <v/>
      </c>
      <c r="AM1138" s="39" t="str">
        <f t="shared" ca="1" si="531"/>
        <v/>
      </c>
      <c r="AN1138" s="40"/>
      <c r="AO1138" s="39">
        <f t="shared" ca="1" si="540"/>
        <v>0</v>
      </c>
      <c r="AP1138" s="339"/>
      <c r="AW1138" s="329"/>
      <c r="BI1138" s="329"/>
      <c r="BJ1138" s="329"/>
      <c r="BK1138" s="329"/>
      <c r="BL1138" s="329"/>
      <c r="BM1138" s="329"/>
      <c r="BN1138" s="329"/>
      <c r="BO1138" s="329"/>
      <c r="BP1138" s="329"/>
      <c r="BQ1138" s="329"/>
      <c r="BR1138" s="329"/>
      <c r="BS1138" s="329"/>
      <c r="BT1138" s="329"/>
      <c r="BU1138" s="329"/>
      <c r="BV1138" s="329"/>
      <c r="BW1138" s="325"/>
      <c r="BX1138" s="325"/>
      <c r="BY1138" s="325"/>
      <c r="BZ1138" s="325"/>
      <c r="CA1138" s="325"/>
      <c r="CB1138" s="325"/>
      <c r="CC1138" s="325"/>
      <c r="CD1138" s="325"/>
      <c r="CE1138" s="325"/>
      <c r="CF1138" s="325"/>
      <c r="CG1138" s="325"/>
      <c r="CH1138" s="325"/>
      <c r="CI1138" s="325"/>
      <c r="CJ1138" s="325"/>
      <c r="CK1138" s="325"/>
      <c r="CL1138" s="325"/>
      <c r="CM1138" s="325"/>
      <c r="CN1138" s="325"/>
      <c r="CO1138" s="325"/>
      <c r="CP1138" s="325"/>
      <c r="CQ1138" s="325"/>
      <c r="CR1138" s="325"/>
      <c r="CS1138" s="325"/>
      <c r="CT1138" s="325"/>
      <c r="CU1138" s="325"/>
      <c r="CV1138" s="325"/>
      <c r="CW1138" s="325"/>
      <c r="CX1138" s="325"/>
    </row>
    <row r="1139" spans="1:102" s="36" customFormat="1" ht="15" hidden="1" customHeight="1">
      <c r="A1139" s="329"/>
      <c r="B1139" s="37" t="str">
        <f t="shared" ca="1" si="518"/>
        <v/>
      </c>
      <c r="C1139" s="41" t="str">
        <f t="shared" ca="1" si="519"/>
        <v/>
      </c>
      <c r="D1139" s="39" t="str">
        <f t="shared" ca="1" si="520"/>
        <v/>
      </c>
      <c r="E1139" s="39" t="str">
        <f t="shared" ca="1" si="532"/>
        <v/>
      </c>
      <c r="F1139" s="39" t="str">
        <f t="shared" ca="1" si="521"/>
        <v/>
      </c>
      <c r="G1139" s="101"/>
      <c r="H1139" s="39">
        <f t="shared" ca="1" si="512"/>
        <v>0</v>
      </c>
      <c r="J1139" s="332"/>
      <c r="K1139" s="37" t="str">
        <f t="shared" ca="1" si="522"/>
        <v/>
      </c>
      <c r="L1139" s="41" t="str">
        <f t="shared" ca="1" si="523"/>
        <v/>
      </c>
      <c r="M1139" s="39" t="str">
        <f t="shared" si="513"/>
        <v/>
      </c>
      <c r="N1139" s="39" t="str">
        <f t="shared" ca="1" si="533"/>
        <v/>
      </c>
      <c r="O1139" s="39">
        <f ca="1">ROUND(Q1138*$O$5/payments_per_year,2)</f>
        <v>0</v>
      </c>
      <c r="P1139" s="101"/>
      <c r="Q1139" s="39">
        <f t="shared" ca="1" si="534"/>
        <v>0</v>
      </c>
      <c r="R1139" s="332"/>
      <c r="S1139" s="37" t="str">
        <f t="shared" ca="1" si="524"/>
        <v/>
      </c>
      <c r="T1139" s="41" t="str">
        <f t="shared" ca="1" si="525"/>
        <v/>
      </c>
      <c r="U1139" s="39" t="str">
        <f t="shared" si="514"/>
        <v/>
      </c>
      <c r="V1139" s="39" t="str">
        <f t="shared" ca="1" si="535"/>
        <v/>
      </c>
      <c r="W1139" s="39">
        <f t="shared" ca="1" si="515"/>
        <v>0</v>
      </c>
      <c r="X1139" s="40"/>
      <c r="Y1139" s="39">
        <f t="shared" ca="1" si="536"/>
        <v>0</v>
      </c>
      <c r="Z1139" s="327"/>
      <c r="AA1139" s="37" t="str">
        <f t="shared" ca="1" si="526"/>
        <v/>
      </c>
      <c r="AB1139" s="41" t="str">
        <f t="shared" ca="1" si="527"/>
        <v/>
      </c>
      <c r="AC1139" s="39" t="str">
        <f t="shared" si="516"/>
        <v/>
      </c>
      <c r="AD1139" s="39" t="str">
        <f t="shared" ca="1" si="537"/>
        <v/>
      </c>
      <c r="AE1139" s="39" t="str">
        <f t="shared" ca="1" si="528"/>
        <v/>
      </c>
      <c r="AF1139" s="40"/>
      <c r="AG1139" s="39">
        <f t="shared" ca="1" si="538"/>
        <v>0</v>
      </c>
      <c r="AH1139" s="339"/>
      <c r="AI1139" s="37" t="str">
        <f t="shared" ca="1" si="529"/>
        <v/>
      </c>
      <c r="AJ1139" s="41" t="str">
        <f t="shared" ca="1" si="530"/>
        <v/>
      </c>
      <c r="AK1139" s="39" t="str">
        <f t="shared" si="517"/>
        <v/>
      </c>
      <c r="AL1139" s="39" t="str">
        <f t="shared" ca="1" si="539"/>
        <v/>
      </c>
      <c r="AM1139" s="39" t="str">
        <f t="shared" ca="1" si="531"/>
        <v/>
      </c>
      <c r="AN1139" s="40"/>
      <c r="AO1139" s="39">
        <f t="shared" ca="1" si="540"/>
        <v>0</v>
      </c>
      <c r="AP1139" s="339"/>
      <c r="AW1139" s="329"/>
      <c r="BI1139" s="329"/>
      <c r="BJ1139" s="329"/>
      <c r="BK1139" s="329"/>
      <c r="BL1139" s="329"/>
      <c r="BM1139" s="329"/>
      <c r="BN1139" s="329"/>
      <c r="BO1139" s="329"/>
      <c r="BP1139" s="329"/>
      <c r="BQ1139" s="329"/>
      <c r="BR1139" s="329"/>
      <c r="BS1139" s="329"/>
      <c r="BT1139" s="329"/>
      <c r="BU1139" s="329"/>
      <c r="BV1139" s="329"/>
      <c r="BW1139" s="325"/>
      <c r="BX1139" s="325"/>
      <c r="BY1139" s="325"/>
      <c r="BZ1139" s="325"/>
      <c r="CA1139" s="325"/>
      <c r="CB1139" s="325"/>
      <c r="CC1139" s="325"/>
      <c r="CD1139" s="325"/>
      <c r="CE1139" s="325"/>
      <c r="CF1139" s="325"/>
      <c r="CG1139" s="325"/>
      <c r="CH1139" s="325"/>
      <c r="CI1139" s="325"/>
      <c r="CJ1139" s="325"/>
      <c r="CK1139" s="325"/>
      <c r="CL1139" s="325"/>
      <c r="CM1139" s="325"/>
      <c r="CN1139" s="325"/>
      <c r="CO1139" s="325"/>
      <c r="CP1139" s="325"/>
      <c r="CQ1139" s="325"/>
      <c r="CR1139" s="325"/>
      <c r="CS1139" s="325"/>
      <c r="CT1139" s="325"/>
      <c r="CU1139" s="325"/>
      <c r="CV1139" s="325"/>
      <c r="CW1139" s="325"/>
      <c r="CX1139" s="325"/>
    </row>
    <row r="1140" spans="1:102" s="36" customFormat="1" ht="15" hidden="1" customHeight="1">
      <c r="A1140" s="329"/>
      <c r="B1140" s="37" t="str">
        <f t="shared" ca="1" si="518"/>
        <v/>
      </c>
      <c r="C1140" s="41" t="str">
        <f t="shared" ca="1" si="519"/>
        <v/>
      </c>
      <c r="D1140" s="39" t="str">
        <f t="shared" ca="1" si="520"/>
        <v/>
      </c>
      <c r="E1140" s="39" t="str">
        <f t="shared" ca="1" si="532"/>
        <v/>
      </c>
      <c r="F1140" s="39" t="str">
        <f t="shared" ca="1" si="521"/>
        <v/>
      </c>
      <c r="G1140" s="101"/>
      <c r="H1140" s="39">
        <f t="shared" ca="1" si="512"/>
        <v>0</v>
      </c>
      <c r="J1140" s="332"/>
      <c r="K1140" s="37" t="str">
        <f t="shared" ca="1" si="522"/>
        <v/>
      </c>
      <c r="L1140" s="41" t="str">
        <f t="shared" ca="1" si="523"/>
        <v/>
      </c>
      <c r="M1140" s="39" t="str">
        <f t="shared" si="513"/>
        <v/>
      </c>
      <c r="N1140" s="39" t="str">
        <f t="shared" ca="1" si="533"/>
        <v/>
      </c>
      <c r="O1140" s="39" t="str">
        <f ca="1">IF(L1140="","",ROUND(Q1139*$O$5/payments_per_year,2))</f>
        <v/>
      </c>
      <c r="P1140" s="101"/>
      <c r="Q1140" s="39">
        <f t="shared" ca="1" si="534"/>
        <v>0</v>
      </c>
      <c r="R1140" s="332"/>
      <c r="S1140" s="37" t="str">
        <f t="shared" ca="1" si="524"/>
        <v/>
      </c>
      <c r="T1140" s="41" t="str">
        <f t="shared" ca="1" si="525"/>
        <v/>
      </c>
      <c r="U1140" s="39" t="str">
        <f t="shared" si="514"/>
        <v/>
      </c>
      <c r="V1140" s="39" t="str">
        <f t="shared" ca="1" si="535"/>
        <v/>
      </c>
      <c r="W1140" s="39">
        <f t="shared" ca="1" si="515"/>
        <v>0</v>
      </c>
      <c r="X1140" s="40"/>
      <c r="Y1140" s="39">
        <f t="shared" ca="1" si="536"/>
        <v>0</v>
      </c>
      <c r="Z1140" s="327"/>
      <c r="AA1140" s="37" t="str">
        <f t="shared" ca="1" si="526"/>
        <v/>
      </c>
      <c r="AB1140" s="41" t="str">
        <f t="shared" ca="1" si="527"/>
        <v/>
      </c>
      <c r="AC1140" s="39" t="str">
        <f t="shared" si="516"/>
        <v/>
      </c>
      <c r="AD1140" s="39" t="str">
        <f t="shared" ca="1" si="537"/>
        <v/>
      </c>
      <c r="AE1140" s="39" t="str">
        <f t="shared" ca="1" si="528"/>
        <v/>
      </c>
      <c r="AF1140" s="40"/>
      <c r="AG1140" s="39">
        <f t="shared" ca="1" si="538"/>
        <v>0</v>
      </c>
      <c r="AH1140" s="339"/>
      <c r="AI1140" s="37" t="str">
        <f t="shared" ca="1" si="529"/>
        <v/>
      </c>
      <c r="AJ1140" s="41" t="str">
        <f t="shared" ca="1" si="530"/>
        <v/>
      </c>
      <c r="AK1140" s="39" t="str">
        <f t="shared" si="517"/>
        <v/>
      </c>
      <c r="AL1140" s="39" t="str">
        <f t="shared" ca="1" si="539"/>
        <v/>
      </c>
      <c r="AM1140" s="39" t="str">
        <f t="shared" ca="1" si="531"/>
        <v/>
      </c>
      <c r="AN1140" s="40"/>
      <c r="AO1140" s="39">
        <f t="shared" ca="1" si="540"/>
        <v>0</v>
      </c>
      <c r="AP1140" s="339"/>
      <c r="AW1140" s="329"/>
      <c r="BI1140" s="329"/>
      <c r="BJ1140" s="329"/>
      <c r="BK1140" s="329"/>
      <c r="BL1140" s="329"/>
      <c r="BM1140" s="329"/>
      <c r="BN1140" s="329"/>
      <c r="BO1140" s="329"/>
      <c r="BP1140" s="329"/>
      <c r="BQ1140" s="329"/>
      <c r="BR1140" s="329"/>
      <c r="BS1140" s="329"/>
      <c r="BT1140" s="329"/>
      <c r="BU1140" s="329"/>
      <c r="BV1140" s="329"/>
      <c r="BW1140" s="325"/>
      <c r="BX1140" s="325"/>
      <c r="BY1140" s="325"/>
      <c r="BZ1140" s="325"/>
      <c r="CA1140" s="325"/>
      <c r="CB1140" s="325"/>
      <c r="CC1140" s="325"/>
      <c r="CD1140" s="325"/>
      <c r="CE1140" s="325"/>
      <c r="CF1140" s="325"/>
      <c r="CG1140" s="325"/>
      <c r="CH1140" s="325"/>
      <c r="CI1140" s="325"/>
      <c r="CJ1140" s="325"/>
      <c r="CK1140" s="325"/>
      <c r="CL1140" s="325"/>
      <c r="CM1140" s="325"/>
      <c r="CN1140" s="325"/>
      <c r="CO1140" s="325"/>
      <c r="CP1140" s="325"/>
      <c r="CQ1140" s="325"/>
      <c r="CR1140" s="325"/>
      <c r="CS1140" s="325"/>
      <c r="CT1140" s="325"/>
      <c r="CU1140" s="325"/>
      <c r="CV1140" s="325"/>
      <c r="CW1140" s="325"/>
      <c r="CX1140" s="325"/>
    </row>
    <row r="1141" spans="1:102" s="36" customFormat="1" ht="15" hidden="1" customHeight="1">
      <c r="A1141" s="329"/>
      <c r="B1141" s="37" t="str">
        <f t="shared" ca="1" si="518"/>
        <v/>
      </c>
      <c r="C1141" s="41" t="str">
        <f t="shared" ca="1" si="519"/>
        <v/>
      </c>
      <c r="D1141" s="39" t="str">
        <f t="shared" ca="1" si="520"/>
        <v/>
      </c>
      <c r="E1141" s="39" t="str">
        <f t="shared" ca="1" si="532"/>
        <v/>
      </c>
      <c r="F1141" s="39" t="str">
        <f t="shared" ca="1" si="521"/>
        <v/>
      </c>
      <c r="G1141" s="101"/>
      <c r="H1141" s="39">
        <f t="shared" ca="1" si="512"/>
        <v>0</v>
      </c>
      <c r="J1141" s="332"/>
      <c r="K1141" s="37" t="str">
        <f t="shared" ca="1" si="522"/>
        <v/>
      </c>
      <c r="L1141" s="41" t="str">
        <f t="shared" ca="1" si="523"/>
        <v/>
      </c>
      <c r="M1141" s="39" t="str">
        <f t="shared" si="513"/>
        <v/>
      </c>
      <c r="N1141" s="39" t="str">
        <f t="shared" ca="1" si="533"/>
        <v/>
      </c>
      <c r="O1141" s="39">
        <f ca="1">ROUND(Q1140*$O$5/payments_per_year,2)</f>
        <v>0</v>
      </c>
      <c r="P1141" s="101"/>
      <c r="Q1141" s="39">
        <f t="shared" ca="1" si="534"/>
        <v>0</v>
      </c>
      <c r="R1141" s="332"/>
      <c r="S1141" s="37" t="str">
        <f t="shared" ca="1" si="524"/>
        <v/>
      </c>
      <c r="T1141" s="41" t="str">
        <f t="shared" ca="1" si="525"/>
        <v/>
      </c>
      <c r="U1141" s="39" t="str">
        <f t="shared" si="514"/>
        <v/>
      </c>
      <c r="V1141" s="39" t="str">
        <f t="shared" ca="1" si="535"/>
        <v/>
      </c>
      <c r="W1141" s="39">
        <f t="shared" ca="1" si="515"/>
        <v>0</v>
      </c>
      <c r="X1141" s="40"/>
      <c r="Y1141" s="39">
        <f t="shared" ca="1" si="536"/>
        <v>0</v>
      </c>
      <c r="Z1141" s="327"/>
      <c r="AA1141" s="37" t="str">
        <f t="shared" ca="1" si="526"/>
        <v/>
      </c>
      <c r="AB1141" s="41" t="str">
        <f t="shared" ca="1" si="527"/>
        <v/>
      </c>
      <c r="AC1141" s="39" t="str">
        <f t="shared" si="516"/>
        <v/>
      </c>
      <c r="AD1141" s="39" t="str">
        <f t="shared" ca="1" si="537"/>
        <v/>
      </c>
      <c r="AE1141" s="39" t="str">
        <f t="shared" ca="1" si="528"/>
        <v/>
      </c>
      <c r="AF1141" s="40"/>
      <c r="AG1141" s="39">
        <f t="shared" ca="1" si="538"/>
        <v>0</v>
      </c>
      <c r="AH1141" s="339"/>
      <c r="AI1141" s="37" t="str">
        <f t="shared" ca="1" si="529"/>
        <v/>
      </c>
      <c r="AJ1141" s="41" t="str">
        <f t="shared" ca="1" si="530"/>
        <v/>
      </c>
      <c r="AK1141" s="39" t="str">
        <f t="shared" si="517"/>
        <v/>
      </c>
      <c r="AL1141" s="39" t="str">
        <f t="shared" ca="1" si="539"/>
        <v/>
      </c>
      <c r="AM1141" s="39" t="str">
        <f t="shared" ca="1" si="531"/>
        <v/>
      </c>
      <c r="AN1141" s="40"/>
      <c r="AO1141" s="39">
        <f t="shared" ca="1" si="540"/>
        <v>0</v>
      </c>
      <c r="AP1141" s="339"/>
      <c r="AW1141" s="329"/>
      <c r="BI1141" s="329"/>
      <c r="BJ1141" s="329"/>
      <c r="BK1141" s="329"/>
      <c r="BL1141" s="329"/>
      <c r="BM1141" s="329"/>
      <c r="BN1141" s="329"/>
      <c r="BO1141" s="329"/>
      <c r="BP1141" s="329"/>
      <c r="BQ1141" s="329"/>
      <c r="BR1141" s="329"/>
      <c r="BS1141" s="329"/>
      <c r="BT1141" s="329"/>
      <c r="BU1141" s="329"/>
      <c r="BV1141" s="329"/>
      <c r="BW1141" s="325"/>
      <c r="BX1141" s="325"/>
      <c r="BY1141" s="325"/>
      <c r="BZ1141" s="325"/>
      <c r="CA1141" s="325"/>
      <c r="CB1141" s="325"/>
      <c r="CC1141" s="325"/>
      <c r="CD1141" s="325"/>
      <c r="CE1141" s="325"/>
      <c r="CF1141" s="325"/>
      <c r="CG1141" s="325"/>
      <c r="CH1141" s="325"/>
      <c r="CI1141" s="325"/>
      <c r="CJ1141" s="325"/>
      <c r="CK1141" s="325"/>
      <c r="CL1141" s="325"/>
      <c r="CM1141" s="325"/>
      <c r="CN1141" s="325"/>
      <c r="CO1141" s="325"/>
      <c r="CP1141" s="325"/>
      <c r="CQ1141" s="325"/>
      <c r="CR1141" s="325"/>
      <c r="CS1141" s="325"/>
      <c r="CT1141" s="325"/>
      <c r="CU1141" s="325"/>
      <c r="CV1141" s="325"/>
      <c r="CW1141" s="325"/>
      <c r="CX1141" s="325"/>
    </row>
    <row r="1142" spans="1:102" s="36" customFormat="1" ht="15" hidden="1" customHeight="1">
      <c r="A1142" s="329"/>
      <c r="B1142" s="37" t="str">
        <f t="shared" ca="1" si="518"/>
        <v/>
      </c>
      <c r="C1142" s="41" t="str">
        <f t="shared" ca="1" si="519"/>
        <v/>
      </c>
      <c r="D1142" s="39" t="str">
        <f t="shared" ca="1" si="520"/>
        <v/>
      </c>
      <c r="E1142" s="39" t="str">
        <f t="shared" ca="1" si="532"/>
        <v/>
      </c>
      <c r="F1142" s="39" t="str">
        <f t="shared" ca="1" si="521"/>
        <v/>
      </c>
      <c r="G1142" s="101"/>
      <c r="H1142" s="39">
        <f t="shared" ca="1" si="512"/>
        <v>0</v>
      </c>
      <c r="J1142" s="332"/>
      <c r="K1142" s="37" t="str">
        <f t="shared" ca="1" si="522"/>
        <v/>
      </c>
      <c r="L1142" s="41" t="str">
        <f t="shared" ca="1" si="523"/>
        <v/>
      </c>
      <c r="M1142" s="39" t="str">
        <f t="shared" si="513"/>
        <v/>
      </c>
      <c r="N1142" s="39" t="str">
        <f t="shared" ca="1" si="533"/>
        <v/>
      </c>
      <c r="O1142" s="39" t="str">
        <f ca="1">IF(L1142="","",ROUND(Q1141*$O$5/payments_per_year,2))</f>
        <v/>
      </c>
      <c r="P1142" s="101"/>
      <c r="Q1142" s="39">
        <f t="shared" ca="1" si="534"/>
        <v>0</v>
      </c>
      <c r="R1142" s="332"/>
      <c r="S1142" s="37" t="str">
        <f t="shared" ca="1" si="524"/>
        <v/>
      </c>
      <c r="T1142" s="41" t="str">
        <f t="shared" ca="1" si="525"/>
        <v/>
      </c>
      <c r="U1142" s="39" t="str">
        <f t="shared" si="514"/>
        <v/>
      </c>
      <c r="V1142" s="39" t="str">
        <f t="shared" ca="1" si="535"/>
        <v/>
      </c>
      <c r="W1142" s="39">
        <f t="shared" ca="1" si="515"/>
        <v>0</v>
      </c>
      <c r="X1142" s="40"/>
      <c r="Y1142" s="39">
        <f t="shared" ca="1" si="536"/>
        <v>0</v>
      </c>
      <c r="Z1142" s="327"/>
      <c r="AA1142" s="37" t="str">
        <f t="shared" ca="1" si="526"/>
        <v/>
      </c>
      <c r="AB1142" s="41" t="str">
        <f t="shared" ca="1" si="527"/>
        <v/>
      </c>
      <c r="AC1142" s="39" t="str">
        <f t="shared" si="516"/>
        <v/>
      </c>
      <c r="AD1142" s="39" t="str">
        <f t="shared" ca="1" si="537"/>
        <v/>
      </c>
      <c r="AE1142" s="39" t="str">
        <f t="shared" ca="1" si="528"/>
        <v/>
      </c>
      <c r="AF1142" s="40"/>
      <c r="AG1142" s="39">
        <f t="shared" ca="1" si="538"/>
        <v>0</v>
      </c>
      <c r="AH1142" s="339"/>
      <c r="AI1142" s="37" t="str">
        <f t="shared" ca="1" si="529"/>
        <v/>
      </c>
      <c r="AJ1142" s="41" t="str">
        <f t="shared" ca="1" si="530"/>
        <v/>
      </c>
      <c r="AK1142" s="39" t="str">
        <f t="shared" si="517"/>
        <v/>
      </c>
      <c r="AL1142" s="39" t="str">
        <f t="shared" ca="1" si="539"/>
        <v/>
      </c>
      <c r="AM1142" s="39" t="str">
        <f t="shared" ca="1" si="531"/>
        <v/>
      </c>
      <c r="AN1142" s="40"/>
      <c r="AO1142" s="39">
        <f t="shared" ca="1" si="540"/>
        <v>0</v>
      </c>
      <c r="AP1142" s="339"/>
      <c r="AW1142" s="329"/>
      <c r="BI1142" s="329"/>
      <c r="BJ1142" s="329"/>
      <c r="BK1142" s="329"/>
      <c r="BL1142" s="329"/>
      <c r="BM1142" s="329"/>
      <c r="BN1142" s="329"/>
      <c r="BO1142" s="329"/>
      <c r="BP1142" s="329"/>
      <c r="BQ1142" s="329"/>
      <c r="BR1142" s="329"/>
      <c r="BS1142" s="329"/>
      <c r="BT1142" s="329"/>
      <c r="BU1142" s="329"/>
      <c r="BV1142" s="329"/>
      <c r="BW1142" s="325"/>
      <c r="BX1142" s="325"/>
      <c r="BY1142" s="325"/>
      <c r="BZ1142" s="325"/>
      <c r="CA1142" s="325"/>
      <c r="CB1142" s="325"/>
      <c r="CC1142" s="325"/>
      <c r="CD1142" s="325"/>
      <c r="CE1142" s="325"/>
      <c r="CF1142" s="325"/>
      <c r="CG1142" s="325"/>
      <c r="CH1142" s="325"/>
      <c r="CI1142" s="325"/>
      <c r="CJ1142" s="325"/>
      <c r="CK1142" s="325"/>
      <c r="CL1142" s="325"/>
      <c r="CM1142" s="325"/>
      <c r="CN1142" s="325"/>
      <c r="CO1142" s="325"/>
      <c r="CP1142" s="325"/>
      <c r="CQ1142" s="325"/>
      <c r="CR1142" s="325"/>
      <c r="CS1142" s="325"/>
      <c r="CT1142" s="325"/>
      <c r="CU1142" s="325"/>
      <c r="CV1142" s="325"/>
      <c r="CW1142" s="325"/>
      <c r="CX1142" s="325"/>
    </row>
    <row r="1143" spans="1:102" s="36" customFormat="1" ht="15" hidden="1" customHeight="1">
      <c r="A1143" s="329"/>
      <c r="B1143" s="37" t="str">
        <f t="shared" ca="1" si="518"/>
        <v/>
      </c>
      <c r="C1143" s="41" t="str">
        <f t="shared" ca="1" si="519"/>
        <v/>
      </c>
      <c r="D1143" s="39" t="str">
        <f t="shared" ca="1" si="520"/>
        <v/>
      </c>
      <c r="E1143" s="39" t="str">
        <f t="shared" ca="1" si="532"/>
        <v/>
      </c>
      <c r="F1143" s="39" t="str">
        <f t="shared" ca="1" si="521"/>
        <v/>
      </c>
      <c r="G1143" s="101"/>
      <c r="H1143" s="39">
        <f t="shared" ca="1" si="512"/>
        <v>0</v>
      </c>
      <c r="J1143" s="332"/>
      <c r="K1143" s="37" t="str">
        <f t="shared" ca="1" si="522"/>
        <v/>
      </c>
      <c r="L1143" s="41" t="str">
        <f t="shared" ca="1" si="523"/>
        <v/>
      </c>
      <c r="M1143" s="39" t="str">
        <f t="shared" si="513"/>
        <v/>
      </c>
      <c r="N1143" s="39" t="str">
        <f t="shared" ca="1" si="533"/>
        <v/>
      </c>
      <c r="O1143" s="39">
        <f ca="1">ROUND(Q1142*$O$5/payments_per_year,2)</f>
        <v>0</v>
      </c>
      <c r="P1143" s="101"/>
      <c r="Q1143" s="39">
        <f t="shared" ca="1" si="534"/>
        <v>0</v>
      </c>
      <c r="R1143" s="332"/>
      <c r="S1143" s="37" t="str">
        <f t="shared" ca="1" si="524"/>
        <v/>
      </c>
      <c r="T1143" s="41" t="str">
        <f t="shared" ca="1" si="525"/>
        <v/>
      </c>
      <c r="U1143" s="39" t="str">
        <f t="shared" si="514"/>
        <v/>
      </c>
      <c r="V1143" s="39" t="str">
        <f t="shared" ca="1" si="535"/>
        <v/>
      </c>
      <c r="W1143" s="39">
        <f t="shared" ca="1" si="515"/>
        <v>0</v>
      </c>
      <c r="X1143" s="40"/>
      <c r="Y1143" s="39">
        <f t="shared" ca="1" si="536"/>
        <v>0</v>
      </c>
      <c r="Z1143" s="327"/>
      <c r="AA1143" s="37" t="str">
        <f t="shared" ca="1" si="526"/>
        <v/>
      </c>
      <c r="AB1143" s="41" t="str">
        <f t="shared" ca="1" si="527"/>
        <v/>
      </c>
      <c r="AC1143" s="39" t="str">
        <f t="shared" si="516"/>
        <v/>
      </c>
      <c r="AD1143" s="39" t="str">
        <f t="shared" ca="1" si="537"/>
        <v/>
      </c>
      <c r="AE1143" s="39" t="str">
        <f t="shared" ca="1" si="528"/>
        <v/>
      </c>
      <c r="AF1143" s="40"/>
      <c r="AG1143" s="39">
        <f t="shared" ca="1" si="538"/>
        <v>0</v>
      </c>
      <c r="AH1143" s="339"/>
      <c r="AI1143" s="37" t="str">
        <f t="shared" ca="1" si="529"/>
        <v/>
      </c>
      <c r="AJ1143" s="41" t="str">
        <f t="shared" ca="1" si="530"/>
        <v/>
      </c>
      <c r="AK1143" s="39" t="str">
        <f t="shared" si="517"/>
        <v/>
      </c>
      <c r="AL1143" s="39" t="str">
        <f t="shared" ca="1" si="539"/>
        <v/>
      </c>
      <c r="AM1143" s="39" t="str">
        <f t="shared" ca="1" si="531"/>
        <v/>
      </c>
      <c r="AN1143" s="40"/>
      <c r="AO1143" s="39">
        <f t="shared" ca="1" si="540"/>
        <v>0</v>
      </c>
      <c r="AP1143" s="339"/>
      <c r="AW1143" s="329"/>
      <c r="BI1143" s="329"/>
      <c r="BJ1143" s="329"/>
      <c r="BK1143" s="329"/>
      <c r="BL1143" s="329"/>
      <c r="BM1143" s="329"/>
      <c r="BN1143" s="329"/>
      <c r="BO1143" s="329"/>
      <c r="BP1143" s="329"/>
      <c r="BQ1143" s="329"/>
      <c r="BR1143" s="329"/>
      <c r="BS1143" s="329"/>
      <c r="BT1143" s="329"/>
      <c r="BU1143" s="329"/>
      <c r="BV1143" s="329"/>
      <c r="BW1143" s="325"/>
      <c r="BX1143" s="325"/>
      <c r="BY1143" s="325"/>
      <c r="BZ1143" s="325"/>
      <c r="CA1143" s="325"/>
      <c r="CB1143" s="325"/>
      <c r="CC1143" s="325"/>
      <c r="CD1143" s="325"/>
      <c r="CE1143" s="325"/>
      <c r="CF1143" s="325"/>
      <c r="CG1143" s="325"/>
      <c r="CH1143" s="325"/>
      <c r="CI1143" s="325"/>
      <c r="CJ1143" s="325"/>
      <c r="CK1143" s="325"/>
      <c r="CL1143" s="325"/>
      <c r="CM1143" s="325"/>
      <c r="CN1143" s="325"/>
      <c r="CO1143" s="325"/>
      <c r="CP1143" s="325"/>
      <c r="CQ1143" s="325"/>
      <c r="CR1143" s="325"/>
      <c r="CS1143" s="325"/>
      <c r="CT1143" s="325"/>
      <c r="CU1143" s="325"/>
      <c r="CV1143" s="325"/>
      <c r="CW1143" s="325"/>
      <c r="CX1143" s="325"/>
    </row>
    <row r="1144" spans="1:102" s="36" customFormat="1" ht="15" hidden="1" customHeight="1">
      <c r="A1144" s="329"/>
      <c r="B1144" s="37" t="str">
        <f t="shared" ca="1" si="518"/>
        <v/>
      </c>
      <c r="C1144" s="41" t="str">
        <f t="shared" ca="1" si="519"/>
        <v/>
      </c>
      <c r="D1144" s="39" t="str">
        <f t="shared" ca="1" si="520"/>
        <v/>
      </c>
      <c r="E1144" s="39" t="str">
        <f t="shared" ca="1" si="532"/>
        <v/>
      </c>
      <c r="F1144" s="39" t="str">
        <f t="shared" ca="1" si="521"/>
        <v/>
      </c>
      <c r="G1144" s="101"/>
      <c r="H1144" s="39">
        <f t="shared" ca="1" si="512"/>
        <v>0</v>
      </c>
      <c r="J1144" s="332"/>
      <c r="K1144" s="37" t="str">
        <f t="shared" ca="1" si="522"/>
        <v/>
      </c>
      <c r="L1144" s="41" t="str">
        <f t="shared" ca="1" si="523"/>
        <v/>
      </c>
      <c r="M1144" s="39" t="str">
        <f t="shared" si="513"/>
        <v/>
      </c>
      <c r="N1144" s="39" t="str">
        <f t="shared" ca="1" si="533"/>
        <v/>
      </c>
      <c r="O1144" s="39" t="str">
        <f ca="1">IF(L1144="","",ROUND(Q1143*$O$5/payments_per_year,2))</f>
        <v/>
      </c>
      <c r="P1144" s="101"/>
      <c r="Q1144" s="39">
        <f t="shared" ca="1" si="534"/>
        <v>0</v>
      </c>
      <c r="R1144" s="332"/>
      <c r="S1144" s="37" t="str">
        <f t="shared" ca="1" si="524"/>
        <v/>
      </c>
      <c r="T1144" s="41" t="str">
        <f t="shared" ca="1" si="525"/>
        <v/>
      </c>
      <c r="U1144" s="39" t="str">
        <f t="shared" si="514"/>
        <v/>
      </c>
      <c r="V1144" s="39" t="str">
        <f t="shared" ca="1" si="535"/>
        <v/>
      </c>
      <c r="W1144" s="39">
        <f t="shared" ca="1" si="515"/>
        <v>0</v>
      </c>
      <c r="X1144" s="40"/>
      <c r="Y1144" s="39">
        <f t="shared" ca="1" si="536"/>
        <v>0</v>
      </c>
      <c r="Z1144" s="327"/>
      <c r="AA1144" s="37" t="str">
        <f t="shared" ca="1" si="526"/>
        <v/>
      </c>
      <c r="AB1144" s="41" t="str">
        <f t="shared" ca="1" si="527"/>
        <v/>
      </c>
      <c r="AC1144" s="39" t="str">
        <f t="shared" si="516"/>
        <v/>
      </c>
      <c r="AD1144" s="39" t="str">
        <f t="shared" ca="1" si="537"/>
        <v/>
      </c>
      <c r="AE1144" s="39" t="str">
        <f t="shared" ca="1" si="528"/>
        <v/>
      </c>
      <c r="AF1144" s="40"/>
      <c r="AG1144" s="39">
        <f t="shared" ca="1" si="538"/>
        <v>0</v>
      </c>
      <c r="AH1144" s="339"/>
      <c r="AI1144" s="37" t="str">
        <f t="shared" ca="1" si="529"/>
        <v/>
      </c>
      <c r="AJ1144" s="41" t="str">
        <f t="shared" ca="1" si="530"/>
        <v/>
      </c>
      <c r="AK1144" s="39" t="str">
        <f t="shared" si="517"/>
        <v/>
      </c>
      <c r="AL1144" s="39" t="str">
        <f t="shared" ca="1" si="539"/>
        <v/>
      </c>
      <c r="AM1144" s="39" t="str">
        <f t="shared" ca="1" si="531"/>
        <v/>
      </c>
      <c r="AN1144" s="40"/>
      <c r="AO1144" s="39">
        <f t="shared" ca="1" si="540"/>
        <v>0</v>
      </c>
      <c r="AP1144" s="339"/>
      <c r="AW1144" s="329"/>
      <c r="BI1144" s="329"/>
      <c r="BJ1144" s="329"/>
      <c r="BK1144" s="329"/>
      <c r="BL1144" s="329"/>
      <c r="BM1144" s="329"/>
      <c r="BN1144" s="329"/>
      <c r="BO1144" s="329"/>
      <c r="BP1144" s="329"/>
      <c r="BQ1144" s="329"/>
      <c r="BR1144" s="329"/>
      <c r="BS1144" s="329"/>
      <c r="BT1144" s="329"/>
      <c r="BU1144" s="329"/>
      <c r="BV1144" s="329"/>
      <c r="BW1144" s="325"/>
      <c r="BX1144" s="325"/>
      <c r="BY1144" s="325"/>
      <c r="BZ1144" s="325"/>
      <c r="CA1144" s="325"/>
      <c r="CB1144" s="325"/>
      <c r="CC1144" s="325"/>
      <c r="CD1144" s="325"/>
      <c r="CE1144" s="325"/>
      <c r="CF1144" s="325"/>
      <c r="CG1144" s="325"/>
      <c r="CH1144" s="325"/>
      <c r="CI1144" s="325"/>
      <c r="CJ1144" s="325"/>
      <c r="CK1144" s="325"/>
      <c r="CL1144" s="325"/>
      <c r="CM1144" s="325"/>
      <c r="CN1144" s="325"/>
      <c r="CO1144" s="325"/>
      <c r="CP1144" s="325"/>
      <c r="CQ1144" s="325"/>
      <c r="CR1144" s="325"/>
      <c r="CS1144" s="325"/>
      <c r="CT1144" s="325"/>
      <c r="CU1144" s="325"/>
      <c r="CV1144" s="325"/>
      <c r="CW1144" s="325"/>
      <c r="CX1144" s="325"/>
    </row>
    <row r="1145" spans="1:102" s="36" customFormat="1" ht="15" hidden="1" customHeight="1">
      <c r="A1145" s="329"/>
      <c r="B1145" s="37" t="str">
        <f t="shared" ca="1" si="518"/>
        <v/>
      </c>
      <c r="C1145" s="41" t="str">
        <f t="shared" ca="1" si="519"/>
        <v/>
      </c>
      <c r="D1145" s="39" t="str">
        <f t="shared" ca="1" si="520"/>
        <v/>
      </c>
      <c r="E1145" s="39" t="str">
        <f t="shared" ca="1" si="532"/>
        <v/>
      </c>
      <c r="F1145" s="39" t="str">
        <f t="shared" ca="1" si="521"/>
        <v/>
      </c>
      <c r="G1145" s="101"/>
      <c r="H1145" s="39">
        <f t="shared" ca="1" si="512"/>
        <v>0</v>
      </c>
      <c r="J1145" s="332"/>
      <c r="K1145" s="37" t="str">
        <f t="shared" ca="1" si="522"/>
        <v/>
      </c>
      <c r="L1145" s="41" t="str">
        <f t="shared" ca="1" si="523"/>
        <v/>
      </c>
      <c r="M1145" s="39" t="str">
        <f t="shared" si="513"/>
        <v/>
      </c>
      <c r="N1145" s="39" t="str">
        <f t="shared" ca="1" si="533"/>
        <v/>
      </c>
      <c r="O1145" s="39">
        <f ca="1">ROUND(Q1144*$O$5/payments_per_year,2)</f>
        <v>0</v>
      </c>
      <c r="P1145" s="101"/>
      <c r="Q1145" s="39">
        <f t="shared" ca="1" si="534"/>
        <v>0</v>
      </c>
      <c r="R1145" s="332"/>
      <c r="S1145" s="37" t="str">
        <f t="shared" ca="1" si="524"/>
        <v/>
      </c>
      <c r="T1145" s="41" t="str">
        <f t="shared" ca="1" si="525"/>
        <v/>
      </c>
      <c r="U1145" s="39" t="str">
        <f t="shared" si="514"/>
        <v/>
      </c>
      <c r="V1145" s="39" t="str">
        <f t="shared" ca="1" si="535"/>
        <v/>
      </c>
      <c r="W1145" s="39">
        <f t="shared" ca="1" si="515"/>
        <v>0</v>
      </c>
      <c r="X1145" s="40"/>
      <c r="Y1145" s="39">
        <f t="shared" ca="1" si="536"/>
        <v>0</v>
      </c>
      <c r="Z1145" s="327"/>
      <c r="AA1145" s="37" t="str">
        <f t="shared" ca="1" si="526"/>
        <v/>
      </c>
      <c r="AB1145" s="41" t="str">
        <f t="shared" ca="1" si="527"/>
        <v/>
      </c>
      <c r="AC1145" s="39" t="str">
        <f t="shared" si="516"/>
        <v/>
      </c>
      <c r="AD1145" s="39" t="str">
        <f t="shared" ca="1" si="537"/>
        <v/>
      </c>
      <c r="AE1145" s="39" t="str">
        <f t="shared" ca="1" si="528"/>
        <v/>
      </c>
      <c r="AF1145" s="40"/>
      <c r="AG1145" s="39">
        <f t="shared" ca="1" si="538"/>
        <v>0</v>
      </c>
      <c r="AH1145" s="339"/>
      <c r="AI1145" s="37" t="str">
        <f t="shared" ca="1" si="529"/>
        <v/>
      </c>
      <c r="AJ1145" s="41" t="str">
        <f t="shared" ca="1" si="530"/>
        <v/>
      </c>
      <c r="AK1145" s="39" t="str">
        <f t="shared" si="517"/>
        <v/>
      </c>
      <c r="AL1145" s="39" t="str">
        <f t="shared" ca="1" si="539"/>
        <v/>
      </c>
      <c r="AM1145" s="39" t="str">
        <f t="shared" ca="1" si="531"/>
        <v/>
      </c>
      <c r="AN1145" s="40"/>
      <c r="AO1145" s="39">
        <f t="shared" ca="1" si="540"/>
        <v>0</v>
      </c>
      <c r="AP1145" s="339"/>
      <c r="AW1145" s="329"/>
      <c r="BI1145" s="329"/>
      <c r="BJ1145" s="329"/>
      <c r="BK1145" s="329"/>
      <c r="BL1145" s="329"/>
      <c r="BM1145" s="329"/>
      <c r="BN1145" s="329"/>
      <c r="BO1145" s="329"/>
      <c r="BP1145" s="329"/>
      <c r="BQ1145" s="329"/>
      <c r="BR1145" s="329"/>
      <c r="BS1145" s="329"/>
      <c r="BT1145" s="329"/>
      <c r="BU1145" s="329"/>
      <c r="BV1145" s="329"/>
      <c r="BW1145" s="325"/>
      <c r="BX1145" s="325"/>
      <c r="BY1145" s="325"/>
      <c r="BZ1145" s="325"/>
      <c r="CA1145" s="325"/>
      <c r="CB1145" s="325"/>
      <c r="CC1145" s="325"/>
      <c r="CD1145" s="325"/>
      <c r="CE1145" s="325"/>
      <c r="CF1145" s="325"/>
      <c r="CG1145" s="325"/>
      <c r="CH1145" s="325"/>
      <c r="CI1145" s="325"/>
      <c r="CJ1145" s="325"/>
      <c r="CK1145" s="325"/>
      <c r="CL1145" s="325"/>
      <c r="CM1145" s="325"/>
      <c r="CN1145" s="325"/>
      <c r="CO1145" s="325"/>
      <c r="CP1145" s="325"/>
      <c r="CQ1145" s="325"/>
      <c r="CR1145" s="325"/>
      <c r="CS1145" s="325"/>
      <c r="CT1145" s="325"/>
      <c r="CU1145" s="325"/>
      <c r="CV1145" s="325"/>
      <c r="CW1145" s="325"/>
      <c r="CX1145" s="325"/>
    </row>
    <row r="1146" spans="1:102" s="36" customFormat="1" ht="15" hidden="1" customHeight="1">
      <c r="A1146" s="329"/>
      <c r="B1146" s="37" t="str">
        <f t="shared" ca="1" si="518"/>
        <v/>
      </c>
      <c r="C1146" s="41" t="str">
        <f t="shared" ca="1" si="519"/>
        <v/>
      </c>
      <c r="D1146" s="39" t="str">
        <f t="shared" ca="1" si="520"/>
        <v/>
      </c>
      <c r="E1146" s="39" t="str">
        <f t="shared" ca="1" si="532"/>
        <v/>
      </c>
      <c r="F1146" s="39" t="str">
        <f t="shared" ca="1" si="521"/>
        <v/>
      </c>
      <c r="G1146" s="101"/>
      <c r="H1146" s="39">
        <f t="shared" ca="1" si="512"/>
        <v>0</v>
      </c>
      <c r="J1146" s="332"/>
      <c r="K1146" s="37" t="str">
        <f t="shared" ca="1" si="522"/>
        <v/>
      </c>
      <c r="L1146" s="41" t="str">
        <f t="shared" ca="1" si="523"/>
        <v/>
      </c>
      <c r="M1146" s="39" t="str">
        <f t="shared" si="513"/>
        <v/>
      </c>
      <c r="N1146" s="39" t="str">
        <f t="shared" ca="1" si="533"/>
        <v/>
      </c>
      <c r="O1146" s="39" t="str">
        <f ca="1">IF(L1146="","",ROUND(Q1145*$O$5/payments_per_year,2))</f>
        <v/>
      </c>
      <c r="P1146" s="101"/>
      <c r="Q1146" s="39">
        <f t="shared" ca="1" si="534"/>
        <v>0</v>
      </c>
      <c r="R1146" s="332"/>
      <c r="S1146" s="37" t="str">
        <f t="shared" ca="1" si="524"/>
        <v/>
      </c>
      <c r="T1146" s="41" t="str">
        <f t="shared" ca="1" si="525"/>
        <v/>
      </c>
      <c r="U1146" s="39" t="str">
        <f t="shared" si="514"/>
        <v/>
      </c>
      <c r="V1146" s="39" t="str">
        <f t="shared" ca="1" si="535"/>
        <v/>
      </c>
      <c r="W1146" s="39">
        <f t="shared" ca="1" si="515"/>
        <v>0</v>
      </c>
      <c r="X1146" s="40"/>
      <c r="Y1146" s="39">
        <f t="shared" ca="1" si="536"/>
        <v>0</v>
      </c>
      <c r="Z1146" s="327"/>
      <c r="AA1146" s="37" t="str">
        <f t="shared" ca="1" si="526"/>
        <v/>
      </c>
      <c r="AB1146" s="41" t="str">
        <f t="shared" ca="1" si="527"/>
        <v/>
      </c>
      <c r="AC1146" s="39" t="str">
        <f t="shared" si="516"/>
        <v/>
      </c>
      <c r="AD1146" s="39" t="str">
        <f t="shared" ca="1" si="537"/>
        <v/>
      </c>
      <c r="AE1146" s="39" t="str">
        <f t="shared" ca="1" si="528"/>
        <v/>
      </c>
      <c r="AF1146" s="40"/>
      <c r="AG1146" s="39">
        <f t="shared" ca="1" si="538"/>
        <v>0</v>
      </c>
      <c r="AH1146" s="339"/>
      <c r="AI1146" s="37" t="str">
        <f t="shared" ca="1" si="529"/>
        <v/>
      </c>
      <c r="AJ1146" s="41" t="str">
        <f t="shared" ca="1" si="530"/>
        <v/>
      </c>
      <c r="AK1146" s="39" t="str">
        <f t="shared" si="517"/>
        <v/>
      </c>
      <c r="AL1146" s="39" t="str">
        <f t="shared" ca="1" si="539"/>
        <v/>
      </c>
      <c r="AM1146" s="39" t="str">
        <f t="shared" ca="1" si="531"/>
        <v/>
      </c>
      <c r="AN1146" s="40"/>
      <c r="AO1146" s="39">
        <f t="shared" ca="1" si="540"/>
        <v>0</v>
      </c>
      <c r="AP1146" s="339"/>
      <c r="AW1146" s="329"/>
      <c r="BI1146" s="329"/>
      <c r="BJ1146" s="329"/>
      <c r="BK1146" s="329"/>
      <c r="BL1146" s="329"/>
      <c r="BM1146" s="329"/>
      <c r="BN1146" s="329"/>
      <c r="BO1146" s="329"/>
      <c r="BP1146" s="329"/>
      <c r="BQ1146" s="329"/>
      <c r="BR1146" s="329"/>
      <c r="BS1146" s="329"/>
      <c r="BT1146" s="329"/>
      <c r="BU1146" s="329"/>
      <c r="BV1146" s="329"/>
      <c r="BW1146" s="325"/>
      <c r="BX1146" s="325"/>
      <c r="BY1146" s="325"/>
      <c r="BZ1146" s="325"/>
      <c r="CA1146" s="325"/>
      <c r="CB1146" s="325"/>
      <c r="CC1146" s="325"/>
      <c r="CD1146" s="325"/>
      <c r="CE1146" s="325"/>
      <c r="CF1146" s="325"/>
      <c r="CG1146" s="325"/>
      <c r="CH1146" s="325"/>
      <c r="CI1146" s="325"/>
      <c r="CJ1146" s="325"/>
      <c r="CK1146" s="325"/>
      <c r="CL1146" s="325"/>
      <c r="CM1146" s="325"/>
      <c r="CN1146" s="325"/>
      <c r="CO1146" s="325"/>
      <c r="CP1146" s="325"/>
      <c r="CQ1146" s="325"/>
      <c r="CR1146" s="325"/>
      <c r="CS1146" s="325"/>
      <c r="CT1146" s="325"/>
      <c r="CU1146" s="325"/>
      <c r="CV1146" s="325"/>
      <c r="CW1146" s="325"/>
      <c r="CX1146" s="325"/>
    </row>
    <row r="1147" spans="1:102" s="36" customFormat="1" ht="15" hidden="1" customHeight="1">
      <c r="A1147" s="329"/>
      <c r="B1147" s="37" t="str">
        <f t="shared" ca="1" si="518"/>
        <v/>
      </c>
      <c r="C1147" s="41" t="str">
        <f t="shared" ca="1" si="519"/>
        <v/>
      </c>
      <c r="D1147" s="39" t="str">
        <f t="shared" ca="1" si="520"/>
        <v/>
      </c>
      <c r="E1147" s="39" t="str">
        <f t="shared" ca="1" si="532"/>
        <v/>
      </c>
      <c r="F1147" s="39" t="str">
        <f t="shared" ca="1" si="521"/>
        <v/>
      </c>
      <c r="G1147" s="101"/>
      <c r="H1147" s="39">
        <f t="shared" ca="1" si="512"/>
        <v>0</v>
      </c>
      <c r="J1147" s="332"/>
      <c r="K1147" s="37" t="str">
        <f t="shared" ca="1" si="522"/>
        <v/>
      </c>
      <c r="L1147" s="41" t="str">
        <f t="shared" ca="1" si="523"/>
        <v/>
      </c>
      <c r="M1147" s="39" t="str">
        <f t="shared" si="513"/>
        <v/>
      </c>
      <c r="N1147" s="39" t="str">
        <f t="shared" ca="1" si="533"/>
        <v/>
      </c>
      <c r="O1147" s="39">
        <f ca="1">ROUND(Q1146*$O$5/payments_per_year,2)</f>
        <v>0</v>
      </c>
      <c r="P1147" s="101"/>
      <c r="Q1147" s="39">
        <f t="shared" ca="1" si="534"/>
        <v>0</v>
      </c>
      <c r="R1147" s="332"/>
      <c r="S1147" s="37" t="str">
        <f t="shared" ca="1" si="524"/>
        <v/>
      </c>
      <c r="T1147" s="41" t="str">
        <f t="shared" ca="1" si="525"/>
        <v/>
      </c>
      <c r="U1147" s="39" t="str">
        <f t="shared" si="514"/>
        <v/>
      </c>
      <c r="V1147" s="39" t="str">
        <f t="shared" ca="1" si="535"/>
        <v/>
      </c>
      <c r="W1147" s="39">
        <f t="shared" ca="1" si="515"/>
        <v>0</v>
      </c>
      <c r="X1147" s="40"/>
      <c r="Y1147" s="39">
        <f t="shared" ca="1" si="536"/>
        <v>0</v>
      </c>
      <c r="Z1147" s="327"/>
      <c r="AA1147" s="37" t="str">
        <f t="shared" ca="1" si="526"/>
        <v/>
      </c>
      <c r="AB1147" s="41" t="str">
        <f t="shared" ca="1" si="527"/>
        <v/>
      </c>
      <c r="AC1147" s="39" t="str">
        <f t="shared" si="516"/>
        <v/>
      </c>
      <c r="AD1147" s="39" t="str">
        <f t="shared" ca="1" si="537"/>
        <v/>
      </c>
      <c r="AE1147" s="39" t="str">
        <f t="shared" ca="1" si="528"/>
        <v/>
      </c>
      <c r="AF1147" s="40"/>
      <c r="AG1147" s="39">
        <f t="shared" ca="1" si="538"/>
        <v>0</v>
      </c>
      <c r="AH1147" s="339"/>
      <c r="AI1147" s="37" t="str">
        <f t="shared" ca="1" si="529"/>
        <v/>
      </c>
      <c r="AJ1147" s="41" t="str">
        <f t="shared" ca="1" si="530"/>
        <v/>
      </c>
      <c r="AK1147" s="39" t="str">
        <f t="shared" si="517"/>
        <v/>
      </c>
      <c r="AL1147" s="39" t="str">
        <f t="shared" ca="1" si="539"/>
        <v/>
      </c>
      <c r="AM1147" s="39" t="str">
        <f t="shared" ca="1" si="531"/>
        <v/>
      </c>
      <c r="AN1147" s="40"/>
      <c r="AO1147" s="39">
        <f t="shared" ca="1" si="540"/>
        <v>0</v>
      </c>
      <c r="AP1147" s="339"/>
      <c r="AW1147" s="329"/>
      <c r="BI1147" s="329"/>
      <c r="BJ1147" s="329"/>
      <c r="BK1147" s="329"/>
      <c r="BL1147" s="329"/>
      <c r="BM1147" s="329"/>
      <c r="BN1147" s="329"/>
      <c r="BO1147" s="329"/>
      <c r="BP1147" s="329"/>
      <c r="BQ1147" s="329"/>
      <c r="BR1147" s="329"/>
      <c r="BS1147" s="329"/>
      <c r="BT1147" s="329"/>
      <c r="BU1147" s="329"/>
      <c r="BV1147" s="329"/>
      <c r="BW1147" s="325"/>
      <c r="BX1147" s="325"/>
      <c r="BY1147" s="325"/>
      <c r="BZ1147" s="325"/>
      <c r="CA1147" s="325"/>
      <c r="CB1147" s="325"/>
      <c r="CC1147" s="325"/>
      <c r="CD1147" s="325"/>
      <c r="CE1147" s="325"/>
      <c r="CF1147" s="325"/>
      <c r="CG1147" s="325"/>
      <c r="CH1147" s="325"/>
      <c r="CI1147" s="325"/>
      <c r="CJ1147" s="325"/>
      <c r="CK1147" s="325"/>
      <c r="CL1147" s="325"/>
      <c r="CM1147" s="325"/>
      <c r="CN1147" s="325"/>
      <c r="CO1147" s="325"/>
      <c r="CP1147" s="325"/>
      <c r="CQ1147" s="325"/>
      <c r="CR1147" s="325"/>
      <c r="CS1147" s="325"/>
      <c r="CT1147" s="325"/>
      <c r="CU1147" s="325"/>
      <c r="CV1147" s="325"/>
      <c r="CW1147" s="325"/>
      <c r="CX1147" s="325"/>
    </row>
    <row r="1148" spans="1:102" s="36" customFormat="1" ht="15" hidden="1" customHeight="1">
      <c r="A1148" s="329"/>
      <c r="B1148" s="37" t="str">
        <f t="shared" ca="1" si="518"/>
        <v/>
      </c>
      <c r="C1148" s="41" t="str">
        <f t="shared" ca="1" si="519"/>
        <v/>
      </c>
      <c r="D1148" s="39" t="str">
        <f t="shared" ca="1" si="520"/>
        <v/>
      </c>
      <c r="E1148" s="39" t="str">
        <f t="shared" ca="1" si="532"/>
        <v/>
      </c>
      <c r="F1148" s="39" t="str">
        <f t="shared" ca="1" si="521"/>
        <v/>
      </c>
      <c r="G1148" s="101"/>
      <c r="H1148" s="39">
        <f t="shared" ca="1" si="512"/>
        <v>0</v>
      </c>
      <c r="J1148" s="332"/>
      <c r="K1148" s="37" t="str">
        <f t="shared" ca="1" si="522"/>
        <v/>
      </c>
      <c r="L1148" s="41" t="str">
        <f t="shared" ca="1" si="523"/>
        <v/>
      </c>
      <c r="M1148" s="39" t="str">
        <f t="shared" si="513"/>
        <v/>
      </c>
      <c r="N1148" s="39" t="str">
        <f t="shared" ca="1" si="533"/>
        <v/>
      </c>
      <c r="O1148" s="39" t="str">
        <f ca="1">IF(L1148="","",ROUND(Q1147*$O$5/payments_per_year,2))</f>
        <v/>
      </c>
      <c r="P1148" s="101"/>
      <c r="Q1148" s="39">
        <f t="shared" ca="1" si="534"/>
        <v>0</v>
      </c>
      <c r="R1148" s="332"/>
      <c r="S1148" s="37" t="str">
        <f t="shared" ca="1" si="524"/>
        <v/>
      </c>
      <c r="T1148" s="41" t="str">
        <f t="shared" ca="1" si="525"/>
        <v/>
      </c>
      <c r="U1148" s="39" t="str">
        <f t="shared" si="514"/>
        <v/>
      </c>
      <c r="V1148" s="39" t="str">
        <f t="shared" ca="1" si="535"/>
        <v/>
      </c>
      <c r="W1148" s="39">
        <f t="shared" ca="1" si="515"/>
        <v>0</v>
      </c>
      <c r="X1148" s="40"/>
      <c r="Y1148" s="39">
        <f t="shared" ca="1" si="536"/>
        <v>0</v>
      </c>
      <c r="Z1148" s="327"/>
      <c r="AA1148" s="37" t="str">
        <f t="shared" ca="1" si="526"/>
        <v/>
      </c>
      <c r="AB1148" s="41" t="str">
        <f t="shared" ca="1" si="527"/>
        <v/>
      </c>
      <c r="AC1148" s="39" t="str">
        <f t="shared" si="516"/>
        <v/>
      </c>
      <c r="AD1148" s="39" t="str">
        <f t="shared" ca="1" si="537"/>
        <v/>
      </c>
      <c r="AE1148" s="39" t="str">
        <f t="shared" ca="1" si="528"/>
        <v/>
      </c>
      <c r="AF1148" s="40"/>
      <c r="AG1148" s="39">
        <f t="shared" ca="1" si="538"/>
        <v>0</v>
      </c>
      <c r="AH1148" s="339"/>
      <c r="AI1148" s="37" t="str">
        <f t="shared" ca="1" si="529"/>
        <v/>
      </c>
      <c r="AJ1148" s="41" t="str">
        <f t="shared" ca="1" si="530"/>
        <v/>
      </c>
      <c r="AK1148" s="39" t="str">
        <f t="shared" si="517"/>
        <v/>
      </c>
      <c r="AL1148" s="39" t="str">
        <f t="shared" ca="1" si="539"/>
        <v/>
      </c>
      <c r="AM1148" s="39" t="str">
        <f t="shared" ca="1" si="531"/>
        <v/>
      </c>
      <c r="AN1148" s="40"/>
      <c r="AO1148" s="39">
        <f t="shared" ca="1" si="540"/>
        <v>0</v>
      </c>
      <c r="AP1148" s="339"/>
      <c r="AW1148" s="329"/>
      <c r="BI1148" s="329"/>
      <c r="BJ1148" s="329"/>
      <c r="BK1148" s="329"/>
      <c r="BL1148" s="329"/>
      <c r="BM1148" s="329"/>
      <c r="BN1148" s="329"/>
      <c r="BO1148" s="329"/>
      <c r="BP1148" s="329"/>
      <c r="BQ1148" s="329"/>
      <c r="BR1148" s="329"/>
      <c r="BS1148" s="329"/>
      <c r="BT1148" s="329"/>
      <c r="BU1148" s="329"/>
      <c r="BV1148" s="329"/>
      <c r="BW1148" s="325"/>
      <c r="BX1148" s="325"/>
      <c r="BY1148" s="325"/>
      <c r="BZ1148" s="325"/>
      <c r="CA1148" s="325"/>
      <c r="CB1148" s="325"/>
      <c r="CC1148" s="325"/>
      <c r="CD1148" s="325"/>
      <c r="CE1148" s="325"/>
      <c r="CF1148" s="325"/>
      <c r="CG1148" s="325"/>
      <c r="CH1148" s="325"/>
      <c r="CI1148" s="325"/>
      <c r="CJ1148" s="325"/>
      <c r="CK1148" s="325"/>
      <c r="CL1148" s="325"/>
      <c r="CM1148" s="325"/>
      <c r="CN1148" s="325"/>
      <c r="CO1148" s="325"/>
      <c r="CP1148" s="325"/>
      <c r="CQ1148" s="325"/>
      <c r="CR1148" s="325"/>
      <c r="CS1148" s="325"/>
      <c r="CT1148" s="325"/>
      <c r="CU1148" s="325"/>
      <c r="CV1148" s="325"/>
      <c r="CW1148" s="325"/>
      <c r="CX1148" s="325"/>
    </row>
    <row r="1149" spans="1:102" s="36" customFormat="1" ht="15" hidden="1" customHeight="1">
      <c r="A1149" s="329"/>
      <c r="B1149" s="37" t="str">
        <f t="shared" ca="1" si="518"/>
        <v/>
      </c>
      <c r="C1149" s="41" t="str">
        <f t="shared" ca="1" si="519"/>
        <v/>
      </c>
      <c r="D1149" s="39" t="str">
        <f t="shared" ca="1" si="520"/>
        <v/>
      </c>
      <c r="E1149" s="39" t="str">
        <f t="shared" ca="1" si="532"/>
        <v/>
      </c>
      <c r="F1149" s="39" t="str">
        <f t="shared" ca="1" si="521"/>
        <v/>
      </c>
      <c r="G1149" s="101"/>
      <c r="H1149" s="39">
        <f t="shared" ca="1" si="512"/>
        <v>0</v>
      </c>
      <c r="J1149" s="332"/>
      <c r="K1149" s="37" t="str">
        <f t="shared" ca="1" si="522"/>
        <v/>
      </c>
      <c r="L1149" s="41" t="str">
        <f t="shared" ca="1" si="523"/>
        <v/>
      </c>
      <c r="M1149" s="39" t="str">
        <f t="shared" si="513"/>
        <v/>
      </c>
      <c r="N1149" s="39" t="str">
        <f t="shared" ca="1" si="533"/>
        <v/>
      </c>
      <c r="O1149" s="39">
        <f ca="1">ROUND(Q1148*$O$5/payments_per_year,2)</f>
        <v>0</v>
      </c>
      <c r="P1149" s="101"/>
      <c r="Q1149" s="39">
        <f t="shared" ca="1" si="534"/>
        <v>0</v>
      </c>
      <c r="R1149" s="332"/>
      <c r="S1149" s="37" t="str">
        <f t="shared" ca="1" si="524"/>
        <v/>
      </c>
      <c r="T1149" s="41" t="str">
        <f t="shared" ca="1" si="525"/>
        <v/>
      </c>
      <c r="U1149" s="39" t="str">
        <f t="shared" si="514"/>
        <v/>
      </c>
      <c r="V1149" s="39" t="str">
        <f t="shared" ca="1" si="535"/>
        <v/>
      </c>
      <c r="W1149" s="39">
        <f t="shared" ca="1" si="515"/>
        <v>0</v>
      </c>
      <c r="X1149" s="40"/>
      <c r="Y1149" s="39">
        <f t="shared" ca="1" si="536"/>
        <v>0</v>
      </c>
      <c r="Z1149" s="327"/>
      <c r="AA1149" s="37" t="str">
        <f t="shared" ca="1" si="526"/>
        <v/>
      </c>
      <c r="AB1149" s="41" t="str">
        <f t="shared" ca="1" si="527"/>
        <v/>
      </c>
      <c r="AC1149" s="39" t="str">
        <f t="shared" si="516"/>
        <v/>
      </c>
      <c r="AD1149" s="39" t="str">
        <f t="shared" ca="1" si="537"/>
        <v/>
      </c>
      <c r="AE1149" s="39" t="str">
        <f t="shared" ca="1" si="528"/>
        <v/>
      </c>
      <c r="AF1149" s="40"/>
      <c r="AG1149" s="39">
        <f t="shared" ca="1" si="538"/>
        <v>0</v>
      </c>
      <c r="AH1149" s="339"/>
      <c r="AI1149" s="37" t="str">
        <f t="shared" ca="1" si="529"/>
        <v/>
      </c>
      <c r="AJ1149" s="41" t="str">
        <f t="shared" ca="1" si="530"/>
        <v/>
      </c>
      <c r="AK1149" s="39" t="str">
        <f t="shared" si="517"/>
        <v/>
      </c>
      <c r="AL1149" s="39" t="str">
        <f t="shared" ca="1" si="539"/>
        <v/>
      </c>
      <c r="AM1149" s="39" t="str">
        <f t="shared" ca="1" si="531"/>
        <v/>
      </c>
      <c r="AN1149" s="40"/>
      <c r="AO1149" s="39">
        <f t="shared" ca="1" si="540"/>
        <v>0</v>
      </c>
      <c r="AP1149" s="339"/>
      <c r="AW1149" s="329"/>
      <c r="BI1149" s="329"/>
      <c r="BJ1149" s="329"/>
      <c r="BK1149" s="329"/>
      <c r="BL1149" s="329"/>
      <c r="BM1149" s="329"/>
      <c r="BN1149" s="329"/>
      <c r="BO1149" s="329"/>
      <c r="BP1149" s="329"/>
      <c r="BQ1149" s="329"/>
      <c r="BR1149" s="329"/>
      <c r="BS1149" s="329"/>
      <c r="BT1149" s="329"/>
      <c r="BU1149" s="329"/>
      <c r="BV1149" s="329"/>
      <c r="BW1149" s="325"/>
      <c r="BX1149" s="325"/>
      <c r="BY1149" s="325"/>
      <c r="BZ1149" s="325"/>
      <c r="CA1149" s="325"/>
      <c r="CB1149" s="325"/>
      <c r="CC1149" s="325"/>
      <c r="CD1149" s="325"/>
      <c r="CE1149" s="325"/>
      <c r="CF1149" s="325"/>
      <c r="CG1149" s="325"/>
      <c r="CH1149" s="325"/>
      <c r="CI1149" s="325"/>
      <c r="CJ1149" s="325"/>
      <c r="CK1149" s="325"/>
      <c r="CL1149" s="325"/>
      <c r="CM1149" s="325"/>
      <c r="CN1149" s="325"/>
      <c r="CO1149" s="325"/>
      <c r="CP1149" s="325"/>
      <c r="CQ1149" s="325"/>
      <c r="CR1149" s="325"/>
      <c r="CS1149" s="325"/>
      <c r="CT1149" s="325"/>
      <c r="CU1149" s="325"/>
      <c r="CV1149" s="325"/>
      <c r="CW1149" s="325"/>
      <c r="CX1149" s="325"/>
    </row>
    <row r="1150" spans="1:102" s="36" customFormat="1" ht="15" hidden="1" customHeight="1">
      <c r="A1150" s="329"/>
      <c r="B1150" s="37" t="str">
        <f t="shared" ca="1" si="518"/>
        <v/>
      </c>
      <c r="C1150" s="41" t="str">
        <f t="shared" ca="1" si="519"/>
        <v/>
      </c>
      <c r="D1150" s="39" t="str">
        <f t="shared" ca="1" si="520"/>
        <v/>
      </c>
      <c r="E1150" s="39" t="str">
        <f t="shared" ca="1" si="532"/>
        <v/>
      </c>
      <c r="F1150" s="39" t="str">
        <f t="shared" ca="1" si="521"/>
        <v/>
      </c>
      <c r="G1150" s="101"/>
      <c r="H1150" s="39">
        <f t="shared" ca="1" si="512"/>
        <v>0</v>
      </c>
      <c r="J1150" s="332"/>
      <c r="K1150" s="37" t="str">
        <f t="shared" ca="1" si="522"/>
        <v/>
      </c>
      <c r="L1150" s="41" t="str">
        <f t="shared" ca="1" si="523"/>
        <v/>
      </c>
      <c r="M1150" s="39" t="str">
        <f t="shared" si="513"/>
        <v/>
      </c>
      <c r="N1150" s="39" t="str">
        <f t="shared" ca="1" si="533"/>
        <v/>
      </c>
      <c r="O1150" s="39" t="str">
        <f ca="1">IF(L1150="","",ROUND(Q1149*$O$5/payments_per_year,2))</f>
        <v/>
      </c>
      <c r="P1150" s="101"/>
      <c r="Q1150" s="39">
        <f t="shared" ca="1" si="534"/>
        <v>0</v>
      </c>
      <c r="R1150" s="332"/>
      <c r="S1150" s="37" t="str">
        <f t="shared" ca="1" si="524"/>
        <v/>
      </c>
      <c r="T1150" s="41" t="str">
        <f t="shared" ca="1" si="525"/>
        <v/>
      </c>
      <c r="U1150" s="39" t="str">
        <f t="shared" si="514"/>
        <v/>
      </c>
      <c r="V1150" s="39" t="str">
        <f t="shared" ca="1" si="535"/>
        <v/>
      </c>
      <c r="W1150" s="39">
        <f t="shared" ca="1" si="515"/>
        <v>0</v>
      </c>
      <c r="X1150" s="40"/>
      <c r="Y1150" s="39">
        <f t="shared" ca="1" si="536"/>
        <v>0</v>
      </c>
      <c r="Z1150" s="327"/>
      <c r="AA1150" s="37" t="str">
        <f t="shared" ca="1" si="526"/>
        <v/>
      </c>
      <c r="AB1150" s="41" t="str">
        <f t="shared" ca="1" si="527"/>
        <v/>
      </c>
      <c r="AC1150" s="39" t="str">
        <f t="shared" si="516"/>
        <v/>
      </c>
      <c r="AD1150" s="39" t="str">
        <f t="shared" ca="1" si="537"/>
        <v/>
      </c>
      <c r="AE1150" s="39" t="str">
        <f t="shared" ca="1" si="528"/>
        <v/>
      </c>
      <c r="AF1150" s="40"/>
      <c r="AG1150" s="39">
        <f t="shared" ca="1" si="538"/>
        <v>0</v>
      </c>
      <c r="AH1150" s="339"/>
      <c r="AI1150" s="37" t="str">
        <f t="shared" ca="1" si="529"/>
        <v/>
      </c>
      <c r="AJ1150" s="41" t="str">
        <f t="shared" ca="1" si="530"/>
        <v/>
      </c>
      <c r="AK1150" s="39" t="str">
        <f t="shared" si="517"/>
        <v/>
      </c>
      <c r="AL1150" s="39" t="str">
        <f t="shared" ca="1" si="539"/>
        <v/>
      </c>
      <c r="AM1150" s="39" t="str">
        <f t="shared" ca="1" si="531"/>
        <v/>
      </c>
      <c r="AN1150" s="40"/>
      <c r="AO1150" s="39">
        <f t="shared" ca="1" si="540"/>
        <v>0</v>
      </c>
      <c r="AP1150" s="339"/>
      <c r="AW1150" s="329"/>
      <c r="BI1150" s="329"/>
      <c r="BJ1150" s="329"/>
      <c r="BK1150" s="329"/>
      <c r="BL1150" s="329"/>
      <c r="BM1150" s="329"/>
      <c r="BN1150" s="329"/>
      <c r="BO1150" s="329"/>
      <c r="BP1150" s="329"/>
      <c r="BQ1150" s="329"/>
      <c r="BR1150" s="329"/>
      <c r="BS1150" s="329"/>
      <c r="BT1150" s="329"/>
      <c r="BU1150" s="329"/>
      <c r="BV1150" s="329"/>
      <c r="BW1150" s="325"/>
      <c r="BX1150" s="325"/>
      <c r="BY1150" s="325"/>
      <c r="BZ1150" s="325"/>
      <c r="CA1150" s="325"/>
      <c r="CB1150" s="325"/>
      <c r="CC1150" s="325"/>
      <c r="CD1150" s="325"/>
      <c r="CE1150" s="325"/>
      <c r="CF1150" s="325"/>
      <c r="CG1150" s="325"/>
      <c r="CH1150" s="325"/>
      <c r="CI1150" s="325"/>
      <c r="CJ1150" s="325"/>
      <c r="CK1150" s="325"/>
      <c r="CL1150" s="325"/>
      <c r="CM1150" s="325"/>
      <c r="CN1150" s="325"/>
      <c r="CO1150" s="325"/>
      <c r="CP1150" s="325"/>
      <c r="CQ1150" s="325"/>
      <c r="CR1150" s="325"/>
      <c r="CS1150" s="325"/>
      <c r="CT1150" s="325"/>
      <c r="CU1150" s="325"/>
      <c r="CV1150" s="325"/>
      <c r="CW1150" s="325"/>
      <c r="CX1150" s="325"/>
    </row>
    <row r="1151" spans="1:102" s="36" customFormat="1" ht="15" hidden="1" customHeight="1">
      <c r="A1151" s="329"/>
      <c r="B1151" s="37" t="str">
        <f t="shared" ca="1" si="518"/>
        <v/>
      </c>
      <c r="C1151" s="41" t="str">
        <f t="shared" ca="1" si="519"/>
        <v/>
      </c>
      <c r="D1151" s="39" t="str">
        <f t="shared" ca="1" si="520"/>
        <v/>
      </c>
      <c r="E1151" s="39" t="str">
        <f t="shared" ca="1" si="532"/>
        <v/>
      </c>
      <c r="F1151" s="39" t="str">
        <f t="shared" ca="1" si="521"/>
        <v/>
      </c>
      <c r="G1151" s="101"/>
      <c r="H1151" s="39">
        <f t="shared" ca="1" si="512"/>
        <v>0</v>
      </c>
      <c r="J1151" s="332"/>
      <c r="K1151" s="37" t="str">
        <f t="shared" ca="1" si="522"/>
        <v/>
      </c>
      <c r="L1151" s="41" t="str">
        <f t="shared" ca="1" si="523"/>
        <v/>
      </c>
      <c r="M1151" s="39" t="str">
        <f t="shared" si="513"/>
        <v/>
      </c>
      <c r="N1151" s="39" t="str">
        <f t="shared" ca="1" si="533"/>
        <v/>
      </c>
      <c r="O1151" s="39">
        <f ca="1">ROUND(Q1150*$O$5/payments_per_year,2)</f>
        <v>0</v>
      </c>
      <c r="P1151" s="101"/>
      <c r="Q1151" s="39">
        <f t="shared" ca="1" si="534"/>
        <v>0</v>
      </c>
      <c r="R1151" s="332"/>
      <c r="S1151" s="37" t="str">
        <f t="shared" ca="1" si="524"/>
        <v/>
      </c>
      <c r="T1151" s="41" t="str">
        <f t="shared" ca="1" si="525"/>
        <v/>
      </c>
      <c r="U1151" s="39" t="str">
        <f t="shared" si="514"/>
        <v/>
      </c>
      <c r="V1151" s="39" t="str">
        <f t="shared" ca="1" si="535"/>
        <v/>
      </c>
      <c r="W1151" s="39">
        <f t="shared" ca="1" si="515"/>
        <v>0</v>
      </c>
      <c r="X1151" s="40"/>
      <c r="Y1151" s="39">
        <f t="shared" ca="1" si="536"/>
        <v>0</v>
      </c>
      <c r="Z1151" s="327"/>
      <c r="AA1151" s="37" t="str">
        <f t="shared" ca="1" si="526"/>
        <v/>
      </c>
      <c r="AB1151" s="41" t="str">
        <f t="shared" ca="1" si="527"/>
        <v/>
      </c>
      <c r="AC1151" s="39" t="str">
        <f t="shared" si="516"/>
        <v/>
      </c>
      <c r="AD1151" s="39" t="str">
        <f t="shared" ca="1" si="537"/>
        <v/>
      </c>
      <c r="AE1151" s="39" t="str">
        <f t="shared" ca="1" si="528"/>
        <v/>
      </c>
      <c r="AF1151" s="40"/>
      <c r="AG1151" s="39">
        <f t="shared" ca="1" si="538"/>
        <v>0</v>
      </c>
      <c r="AH1151" s="339"/>
      <c r="AI1151" s="37" t="str">
        <f t="shared" ca="1" si="529"/>
        <v/>
      </c>
      <c r="AJ1151" s="41" t="str">
        <f t="shared" ca="1" si="530"/>
        <v/>
      </c>
      <c r="AK1151" s="39" t="str">
        <f t="shared" si="517"/>
        <v/>
      </c>
      <c r="AL1151" s="39" t="str">
        <f t="shared" ca="1" si="539"/>
        <v/>
      </c>
      <c r="AM1151" s="39" t="str">
        <f t="shared" ca="1" si="531"/>
        <v/>
      </c>
      <c r="AN1151" s="40"/>
      <c r="AO1151" s="39">
        <f t="shared" ca="1" si="540"/>
        <v>0</v>
      </c>
      <c r="AP1151" s="339"/>
      <c r="AW1151" s="329"/>
      <c r="BI1151" s="329"/>
      <c r="BJ1151" s="329"/>
      <c r="BK1151" s="329"/>
      <c r="BL1151" s="329"/>
      <c r="BM1151" s="329"/>
      <c r="BN1151" s="329"/>
      <c r="BO1151" s="329"/>
      <c r="BP1151" s="329"/>
      <c r="BQ1151" s="329"/>
      <c r="BR1151" s="329"/>
      <c r="BS1151" s="329"/>
      <c r="BT1151" s="329"/>
      <c r="BU1151" s="329"/>
      <c r="BV1151" s="329"/>
      <c r="BW1151" s="325"/>
      <c r="BX1151" s="325"/>
      <c r="BY1151" s="325"/>
      <c r="BZ1151" s="325"/>
      <c r="CA1151" s="325"/>
      <c r="CB1151" s="325"/>
      <c r="CC1151" s="325"/>
      <c r="CD1151" s="325"/>
      <c r="CE1151" s="325"/>
      <c r="CF1151" s="325"/>
      <c r="CG1151" s="325"/>
      <c r="CH1151" s="325"/>
      <c r="CI1151" s="325"/>
      <c r="CJ1151" s="325"/>
      <c r="CK1151" s="325"/>
      <c r="CL1151" s="325"/>
      <c r="CM1151" s="325"/>
      <c r="CN1151" s="325"/>
      <c r="CO1151" s="325"/>
      <c r="CP1151" s="325"/>
      <c r="CQ1151" s="325"/>
      <c r="CR1151" s="325"/>
      <c r="CS1151" s="325"/>
      <c r="CT1151" s="325"/>
      <c r="CU1151" s="325"/>
      <c r="CV1151" s="325"/>
      <c r="CW1151" s="325"/>
      <c r="CX1151" s="325"/>
    </row>
    <row r="1152" spans="1:102" s="36" customFormat="1" ht="15" hidden="1" customHeight="1">
      <c r="A1152" s="329"/>
      <c r="B1152" s="37" t="str">
        <f t="shared" ca="1" si="518"/>
        <v/>
      </c>
      <c r="C1152" s="41" t="str">
        <f t="shared" ca="1" si="519"/>
        <v/>
      </c>
      <c r="D1152" s="39" t="str">
        <f t="shared" ca="1" si="520"/>
        <v/>
      </c>
      <c r="E1152" s="39" t="str">
        <f t="shared" ca="1" si="532"/>
        <v/>
      </c>
      <c r="F1152" s="39" t="str">
        <f t="shared" ca="1" si="521"/>
        <v/>
      </c>
      <c r="G1152" s="101"/>
      <c r="H1152" s="39">
        <f t="shared" ca="1" si="512"/>
        <v>0</v>
      </c>
      <c r="J1152" s="332"/>
      <c r="K1152" s="37" t="str">
        <f t="shared" ca="1" si="522"/>
        <v/>
      </c>
      <c r="L1152" s="41" t="str">
        <f t="shared" ca="1" si="523"/>
        <v/>
      </c>
      <c r="M1152" s="39" t="str">
        <f t="shared" si="513"/>
        <v/>
      </c>
      <c r="N1152" s="39" t="str">
        <f t="shared" ca="1" si="533"/>
        <v/>
      </c>
      <c r="O1152" s="39" t="str">
        <f ca="1">IF(L1152="","",ROUND(Q1151*$O$5/payments_per_year,2))</f>
        <v/>
      </c>
      <c r="P1152" s="101"/>
      <c r="Q1152" s="39">
        <f t="shared" ca="1" si="534"/>
        <v>0</v>
      </c>
      <c r="R1152" s="332"/>
      <c r="S1152" s="37" t="str">
        <f t="shared" ca="1" si="524"/>
        <v/>
      </c>
      <c r="T1152" s="41" t="str">
        <f t="shared" ca="1" si="525"/>
        <v/>
      </c>
      <c r="U1152" s="39" t="str">
        <f t="shared" si="514"/>
        <v/>
      </c>
      <c r="V1152" s="39" t="str">
        <f t="shared" ca="1" si="535"/>
        <v/>
      </c>
      <c r="W1152" s="39">
        <f t="shared" ca="1" si="515"/>
        <v>0</v>
      </c>
      <c r="X1152" s="40"/>
      <c r="Y1152" s="39">
        <f t="shared" ca="1" si="536"/>
        <v>0</v>
      </c>
      <c r="Z1152" s="327"/>
      <c r="AA1152" s="37" t="str">
        <f t="shared" ca="1" si="526"/>
        <v/>
      </c>
      <c r="AB1152" s="41" t="str">
        <f t="shared" ca="1" si="527"/>
        <v/>
      </c>
      <c r="AC1152" s="39" t="str">
        <f t="shared" si="516"/>
        <v/>
      </c>
      <c r="AD1152" s="39" t="str">
        <f t="shared" ca="1" si="537"/>
        <v/>
      </c>
      <c r="AE1152" s="39" t="str">
        <f t="shared" ca="1" si="528"/>
        <v/>
      </c>
      <c r="AF1152" s="40"/>
      <c r="AG1152" s="39">
        <f t="shared" ca="1" si="538"/>
        <v>0</v>
      </c>
      <c r="AH1152" s="339"/>
      <c r="AI1152" s="37" t="str">
        <f t="shared" ca="1" si="529"/>
        <v/>
      </c>
      <c r="AJ1152" s="41" t="str">
        <f t="shared" ca="1" si="530"/>
        <v/>
      </c>
      <c r="AK1152" s="39" t="str">
        <f t="shared" si="517"/>
        <v/>
      </c>
      <c r="AL1152" s="39" t="str">
        <f t="shared" ca="1" si="539"/>
        <v/>
      </c>
      <c r="AM1152" s="39" t="str">
        <f t="shared" ca="1" si="531"/>
        <v/>
      </c>
      <c r="AN1152" s="40"/>
      <c r="AO1152" s="39">
        <f t="shared" ca="1" si="540"/>
        <v>0</v>
      </c>
      <c r="AP1152" s="339"/>
      <c r="AW1152" s="329"/>
      <c r="BI1152" s="329"/>
      <c r="BJ1152" s="329"/>
      <c r="BK1152" s="329"/>
      <c r="BL1152" s="329"/>
      <c r="BM1152" s="329"/>
      <c r="BN1152" s="329"/>
      <c r="BO1152" s="329"/>
      <c r="BP1152" s="329"/>
      <c r="BQ1152" s="329"/>
      <c r="BR1152" s="329"/>
      <c r="BS1152" s="329"/>
      <c r="BT1152" s="329"/>
      <c r="BU1152" s="329"/>
      <c r="BV1152" s="329"/>
      <c r="BW1152" s="325"/>
      <c r="BX1152" s="325"/>
      <c r="BY1152" s="325"/>
      <c r="BZ1152" s="325"/>
      <c r="CA1152" s="325"/>
      <c r="CB1152" s="325"/>
      <c r="CC1152" s="325"/>
      <c r="CD1152" s="325"/>
      <c r="CE1152" s="325"/>
      <c r="CF1152" s="325"/>
      <c r="CG1152" s="325"/>
      <c r="CH1152" s="325"/>
      <c r="CI1152" s="325"/>
      <c r="CJ1152" s="325"/>
      <c r="CK1152" s="325"/>
      <c r="CL1152" s="325"/>
      <c r="CM1152" s="325"/>
      <c r="CN1152" s="325"/>
      <c r="CO1152" s="325"/>
      <c r="CP1152" s="325"/>
      <c r="CQ1152" s="325"/>
      <c r="CR1152" s="325"/>
      <c r="CS1152" s="325"/>
      <c r="CT1152" s="325"/>
      <c r="CU1152" s="325"/>
      <c r="CV1152" s="325"/>
      <c r="CW1152" s="325"/>
      <c r="CX1152" s="325"/>
    </row>
    <row r="1153" spans="1:102" s="36" customFormat="1" ht="15" hidden="1" customHeight="1">
      <c r="A1153" s="329"/>
      <c r="B1153" s="37" t="str">
        <f t="shared" ca="1" si="518"/>
        <v/>
      </c>
      <c r="C1153" s="41" t="str">
        <f t="shared" ca="1" si="519"/>
        <v/>
      </c>
      <c r="D1153" s="39" t="str">
        <f t="shared" ca="1" si="520"/>
        <v/>
      </c>
      <c r="E1153" s="39" t="str">
        <f t="shared" ca="1" si="532"/>
        <v/>
      </c>
      <c r="F1153" s="39" t="str">
        <f t="shared" ca="1" si="521"/>
        <v/>
      </c>
      <c r="G1153" s="101"/>
      <c r="H1153" s="39">
        <f t="shared" ca="1" si="512"/>
        <v>0</v>
      </c>
      <c r="J1153" s="332"/>
      <c r="K1153" s="37" t="str">
        <f t="shared" ca="1" si="522"/>
        <v/>
      </c>
      <c r="L1153" s="41" t="str">
        <f t="shared" ca="1" si="523"/>
        <v/>
      </c>
      <c r="M1153" s="39" t="str">
        <f t="shared" si="513"/>
        <v/>
      </c>
      <c r="N1153" s="39" t="str">
        <f t="shared" ca="1" si="533"/>
        <v/>
      </c>
      <c r="O1153" s="39">
        <f ca="1">ROUND(Q1152*$O$5/payments_per_year,2)</f>
        <v>0</v>
      </c>
      <c r="P1153" s="101"/>
      <c r="Q1153" s="39">
        <f t="shared" ca="1" si="534"/>
        <v>0</v>
      </c>
      <c r="R1153" s="332"/>
      <c r="S1153" s="37" t="str">
        <f t="shared" ca="1" si="524"/>
        <v/>
      </c>
      <c r="T1153" s="41" t="str">
        <f t="shared" ca="1" si="525"/>
        <v/>
      </c>
      <c r="U1153" s="39" t="str">
        <f t="shared" si="514"/>
        <v/>
      </c>
      <c r="V1153" s="39" t="str">
        <f t="shared" ca="1" si="535"/>
        <v/>
      </c>
      <c r="W1153" s="39">
        <f t="shared" ca="1" si="515"/>
        <v>0</v>
      </c>
      <c r="X1153" s="40"/>
      <c r="Y1153" s="39">
        <f t="shared" ca="1" si="536"/>
        <v>0</v>
      </c>
      <c r="Z1153" s="327"/>
      <c r="AA1153" s="37" t="str">
        <f t="shared" ca="1" si="526"/>
        <v/>
      </c>
      <c r="AB1153" s="41" t="str">
        <f t="shared" ca="1" si="527"/>
        <v/>
      </c>
      <c r="AC1153" s="39" t="str">
        <f t="shared" si="516"/>
        <v/>
      </c>
      <c r="AD1153" s="39" t="str">
        <f t="shared" ca="1" si="537"/>
        <v/>
      </c>
      <c r="AE1153" s="39" t="str">
        <f t="shared" ca="1" si="528"/>
        <v/>
      </c>
      <c r="AF1153" s="40"/>
      <c r="AG1153" s="39">
        <f t="shared" ca="1" si="538"/>
        <v>0</v>
      </c>
      <c r="AH1153" s="339"/>
      <c r="AI1153" s="37" t="str">
        <f t="shared" ca="1" si="529"/>
        <v/>
      </c>
      <c r="AJ1153" s="41" t="str">
        <f t="shared" ca="1" si="530"/>
        <v/>
      </c>
      <c r="AK1153" s="39" t="str">
        <f t="shared" si="517"/>
        <v/>
      </c>
      <c r="AL1153" s="39" t="str">
        <f t="shared" ca="1" si="539"/>
        <v/>
      </c>
      <c r="AM1153" s="39" t="str">
        <f t="shared" ca="1" si="531"/>
        <v/>
      </c>
      <c r="AN1153" s="40"/>
      <c r="AO1153" s="39">
        <f t="shared" ca="1" si="540"/>
        <v>0</v>
      </c>
      <c r="AP1153" s="339"/>
      <c r="AW1153" s="329"/>
      <c r="BI1153" s="329"/>
      <c r="BJ1153" s="329"/>
      <c r="BK1153" s="329"/>
      <c r="BL1153" s="329"/>
      <c r="BM1153" s="329"/>
      <c r="BN1153" s="329"/>
      <c r="BO1153" s="329"/>
      <c r="BP1153" s="329"/>
      <c r="BQ1153" s="329"/>
      <c r="BR1153" s="329"/>
      <c r="BS1153" s="329"/>
      <c r="BT1153" s="329"/>
      <c r="BU1153" s="329"/>
      <c r="BV1153" s="329"/>
      <c r="BW1153" s="325"/>
      <c r="BX1153" s="325"/>
      <c r="BY1153" s="325"/>
      <c r="BZ1153" s="325"/>
      <c r="CA1153" s="325"/>
      <c r="CB1153" s="325"/>
      <c r="CC1153" s="325"/>
      <c r="CD1153" s="325"/>
      <c r="CE1153" s="325"/>
      <c r="CF1153" s="325"/>
      <c r="CG1153" s="325"/>
      <c r="CH1153" s="325"/>
      <c r="CI1153" s="325"/>
      <c r="CJ1153" s="325"/>
      <c r="CK1153" s="325"/>
      <c r="CL1153" s="325"/>
      <c r="CM1153" s="325"/>
      <c r="CN1153" s="325"/>
      <c r="CO1153" s="325"/>
      <c r="CP1153" s="325"/>
      <c r="CQ1153" s="325"/>
      <c r="CR1153" s="325"/>
      <c r="CS1153" s="325"/>
      <c r="CT1153" s="325"/>
      <c r="CU1153" s="325"/>
      <c r="CV1153" s="325"/>
      <c r="CW1153" s="325"/>
      <c r="CX1153" s="325"/>
    </row>
    <row r="1154" spans="1:102" s="36" customFormat="1" ht="15" hidden="1" customHeight="1">
      <c r="A1154" s="329"/>
      <c r="B1154" s="37" t="str">
        <f t="shared" ca="1" si="518"/>
        <v/>
      </c>
      <c r="C1154" s="41" t="str">
        <f t="shared" ca="1" si="519"/>
        <v/>
      </c>
      <c r="D1154" s="39" t="str">
        <f t="shared" ca="1" si="520"/>
        <v/>
      </c>
      <c r="E1154" s="39" t="str">
        <f t="shared" ca="1" si="532"/>
        <v/>
      </c>
      <c r="F1154" s="39" t="str">
        <f t="shared" ca="1" si="521"/>
        <v/>
      </c>
      <c r="G1154" s="101"/>
      <c r="H1154" s="39">
        <f t="shared" ca="1" si="512"/>
        <v>0</v>
      </c>
      <c r="J1154" s="332"/>
      <c r="K1154" s="37" t="str">
        <f t="shared" ca="1" si="522"/>
        <v/>
      </c>
      <c r="L1154" s="41" t="str">
        <f t="shared" ca="1" si="523"/>
        <v/>
      </c>
      <c r="M1154" s="39" t="str">
        <f t="shared" si="513"/>
        <v/>
      </c>
      <c r="N1154" s="39" t="str">
        <f t="shared" ca="1" si="533"/>
        <v/>
      </c>
      <c r="O1154" s="39" t="str">
        <f ca="1">IF(L1154="","",ROUND(Q1153*$O$5/payments_per_year,2))</f>
        <v/>
      </c>
      <c r="P1154" s="101"/>
      <c r="Q1154" s="39">
        <f t="shared" ca="1" si="534"/>
        <v>0</v>
      </c>
      <c r="R1154" s="332"/>
      <c r="S1154" s="37" t="str">
        <f t="shared" ca="1" si="524"/>
        <v/>
      </c>
      <c r="T1154" s="41" t="str">
        <f t="shared" ca="1" si="525"/>
        <v/>
      </c>
      <c r="U1154" s="39" t="str">
        <f t="shared" si="514"/>
        <v/>
      </c>
      <c r="V1154" s="39" t="str">
        <f t="shared" ca="1" si="535"/>
        <v/>
      </c>
      <c r="W1154" s="39">
        <f t="shared" ca="1" si="515"/>
        <v>0</v>
      </c>
      <c r="X1154" s="40"/>
      <c r="Y1154" s="39">
        <f t="shared" ca="1" si="536"/>
        <v>0</v>
      </c>
      <c r="Z1154" s="327"/>
      <c r="AA1154" s="37" t="str">
        <f t="shared" ca="1" si="526"/>
        <v/>
      </c>
      <c r="AB1154" s="41" t="str">
        <f t="shared" ca="1" si="527"/>
        <v/>
      </c>
      <c r="AC1154" s="39" t="str">
        <f t="shared" si="516"/>
        <v/>
      </c>
      <c r="AD1154" s="39" t="str">
        <f t="shared" ca="1" si="537"/>
        <v/>
      </c>
      <c r="AE1154" s="39" t="str">
        <f t="shared" ca="1" si="528"/>
        <v/>
      </c>
      <c r="AF1154" s="40"/>
      <c r="AG1154" s="39">
        <f t="shared" ca="1" si="538"/>
        <v>0</v>
      </c>
      <c r="AH1154" s="339"/>
      <c r="AI1154" s="37" t="str">
        <f t="shared" ca="1" si="529"/>
        <v/>
      </c>
      <c r="AJ1154" s="41" t="str">
        <f t="shared" ca="1" si="530"/>
        <v/>
      </c>
      <c r="AK1154" s="39" t="str">
        <f t="shared" si="517"/>
        <v/>
      </c>
      <c r="AL1154" s="39" t="str">
        <f t="shared" ca="1" si="539"/>
        <v/>
      </c>
      <c r="AM1154" s="39" t="str">
        <f t="shared" ca="1" si="531"/>
        <v/>
      </c>
      <c r="AN1154" s="40"/>
      <c r="AO1154" s="39">
        <f t="shared" ca="1" si="540"/>
        <v>0</v>
      </c>
      <c r="AP1154" s="339"/>
      <c r="AW1154" s="329"/>
      <c r="BI1154" s="329"/>
      <c r="BJ1154" s="329"/>
      <c r="BK1154" s="329"/>
      <c r="BL1154" s="329"/>
      <c r="BM1154" s="329"/>
      <c r="BN1154" s="329"/>
      <c r="BO1154" s="329"/>
      <c r="BP1154" s="329"/>
      <c r="BQ1154" s="329"/>
      <c r="BR1154" s="329"/>
      <c r="BS1154" s="329"/>
      <c r="BT1154" s="329"/>
      <c r="BU1154" s="329"/>
      <c r="BV1154" s="329"/>
      <c r="BW1154" s="325"/>
      <c r="BX1154" s="325"/>
      <c r="BY1154" s="325"/>
      <c r="BZ1154" s="325"/>
      <c r="CA1154" s="325"/>
      <c r="CB1154" s="325"/>
      <c r="CC1154" s="325"/>
      <c r="CD1154" s="325"/>
      <c r="CE1154" s="325"/>
      <c r="CF1154" s="325"/>
      <c r="CG1154" s="325"/>
      <c r="CH1154" s="325"/>
      <c r="CI1154" s="325"/>
      <c r="CJ1154" s="325"/>
      <c r="CK1154" s="325"/>
      <c r="CL1154" s="325"/>
      <c r="CM1154" s="325"/>
      <c r="CN1154" s="325"/>
      <c r="CO1154" s="325"/>
      <c r="CP1154" s="325"/>
      <c r="CQ1154" s="325"/>
      <c r="CR1154" s="325"/>
      <c r="CS1154" s="325"/>
      <c r="CT1154" s="325"/>
      <c r="CU1154" s="325"/>
      <c r="CV1154" s="325"/>
      <c r="CW1154" s="325"/>
      <c r="CX1154" s="325"/>
    </row>
    <row r="1155" spans="1:102" s="36" customFormat="1" ht="15" hidden="1" customHeight="1">
      <c r="A1155" s="329"/>
      <c r="B1155" s="37" t="str">
        <f t="shared" ca="1" si="518"/>
        <v/>
      </c>
      <c r="C1155" s="41" t="str">
        <f t="shared" ca="1" si="519"/>
        <v/>
      </c>
      <c r="D1155" s="39" t="str">
        <f t="shared" ca="1" si="520"/>
        <v/>
      </c>
      <c r="E1155" s="39" t="str">
        <f t="shared" ca="1" si="532"/>
        <v/>
      </c>
      <c r="F1155" s="39" t="str">
        <f t="shared" ca="1" si="521"/>
        <v/>
      </c>
      <c r="G1155" s="101"/>
      <c r="H1155" s="39">
        <f t="shared" ca="1" si="512"/>
        <v>0</v>
      </c>
      <c r="J1155" s="332"/>
      <c r="K1155" s="37" t="str">
        <f t="shared" ca="1" si="522"/>
        <v/>
      </c>
      <c r="L1155" s="41" t="str">
        <f t="shared" ca="1" si="523"/>
        <v/>
      </c>
      <c r="M1155" s="39" t="str">
        <f t="shared" si="513"/>
        <v/>
      </c>
      <c r="N1155" s="39" t="str">
        <f t="shared" ca="1" si="533"/>
        <v/>
      </c>
      <c r="O1155" s="39">
        <f ca="1">ROUND(Q1154*$O$5/payments_per_year,2)</f>
        <v>0</v>
      </c>
      <c r="P1155" s="101"/>
      <c r="Q1155" s="39">
        <f t="shared" ca="1" si="534"/>
        <v>0</v>
      </c>
      <c r="R1155" s="332"/>
      <c r="S1155" s="37" t="str">
        <f t="shared" ca="1" si="524"/>
        <v/>
      </c>
      <c r="T1155" s="41" t="str">
        <f t="shared" ca="1" si="525"/>
        <v/>
      </c>
      <c r="U1155" s="39" t="str">
        <f t="shared" si="514"/>
        <v/>
      </c>
      <c r="V1155" s="39" t="str">
        <f t="shared" ca="1" si="535"/>
        <v/>
      </c>
      <c r="W1155" s="39">
        <f t="shared" ca="1" si="515"/>
        <v>0</v>
      </c>
      <c r="X1155" s="40"/>
      <c r="Y1155" s="39">
        <f t="shared" ca="1" si="536"/>
        <v>0</v>
      </c>
      <c r="Z1155" s="327"/>
      <c r="AA1155" s="37" t="str">
        <f t="shared" ca="1" si="526"/>
        <v/>
      </c>
      <c r="AB1155" s="41" t="str">
        <f t="shared" ca="1" si="527"/>
        <v/>
      </c>
      <c r="AC1155" s="39" t="str">
        <f t="shared" si="516"/>
        <v/>
      </c>
      <c r="AD1155" s="39" t="str">
        <f t="shared" ca="1" si="537"/>
        <v/>
      </c>
      <c r="AE1155" s="39" t="str">
        <f t="shared" ca="1" si="528"/>
        <v/>
      </c>
      <c r="AF1155" s="40"/>
      <c r="AG1155" s="39">
        <f t="shared" ca="1" si="538"/>
        <v>0</v>
      </c>
      <c r="AH1155" s="339"/>
      <c r="AI1155" s="37" t="str">
        <f t="shared" ca="1" si="529"/>
        <v/>
      </c>
      <c r="AJ1155" s="41" t="str">
        <f t="shared" ca="1" si="530"/>
        <v/>
      </c>
      <c r="AK1155" s="39" t="str">
        <f t="shared" si="517"/>
        <v/>
      </c>
      <c r="AL1155" s="39" t="str">
        <f t="shared" ca="1" si="539"/>
        <v/>
      </c>
      <c r="AM1155" s="39" t="str">
        <f t="shared" ca="1" si="531"/>
        <v/>
      </c>
      <c r="AN1155" s="40"/>
      <c r="AO1155" s="39">
        <f t="shared" ca="1" si="540"/>
        <v>0</v>
      </c>
      <c r="AP1155" s="339"/>
      <c r="AW1155" s="329"/>
      <c r="BI1155" s="329"/>
      <c r="BJ1155" s="329"/>
      <c r="BK1155" s="329"/>
      <c r="BL1155" s="329"/>
      <c r="BM1155" s="329"/>
      <c r="BN1155" s="329"/>
      <c r="BO1155" s="329"/>
      <c r="BP1155" s="329"/>
      <c r="BQ1155" s="329"/>
      <c r="BR1155" s="329"/>
      <c r="BS1155" s="329"/>
      <c r="BT1155" s="329"/>
      <c r="BU1155" s="329"/>
      <c r="BV1155" s="329"/>
      <c r="BW1155" s="325"/>
      <c r="BX1155" s="325"/>
      <c r="BY1155" s="325"/>
      <c r="BZ1155" s="325"/>
      <c r="CA1155" s="325"/>
      <c r="CB1155" s="325"/>
      <c r="CC1155" s="325"/>
      <c r="CD1155" s="325"/>
      <c r="CE1155" s="325"/>
      <c r="CF1155" s="325"/>
      <c r="CG1155" s="325"/>
      <c r="CH1155" s="325"/>
      <c r="CI1155" s="325"/>
      <c r="CJ1155" s="325"/>
      <c r="CK1155" s="325"/>
      <c r="CL1155" s="325"/>
      <c r="CM1155" s="325"/>
      <c r="CN1155" s="325"/>
      <c r="CO1155" s="325"/>
      <c r="CP1155" s="325"/>
      <c r="CQ1155" s="325"/>
      <c r="CR1155" s="325"/>
      <c r="CS1155" s="325"/>
      <c r="CT1155" s="325"/>
      <c r="CU1155" s="325"/>
      <c r="CV1155" s="325"/>
      <c r="CW1155" s="325"/>
      <c r="CX1155" s="325"/>
    </row>
    <row r="1156" spans="1:102" s="36" customFormat="1" ht="15" hidden="1" customHeight="1">
      <c r="A1156" s="329"/>
      <c r="B1156" s="37" t="str">
        <f t="shared" ca="1" si="518"/>
        <v/>
      </c>
      <c r="C1156" s="41" t="str">
        <f t="shared" ca="1" si="519"/>
        <v/>
      </c>
      <c r="D1156" s="39" t="str">
        <f t="shared" ca="1" si="520"/>
        <v/>
      </c>
      <c r="E1156" s="39" t="str">
        <f t="shared" ca="1" si="532"/>
        <v/>
      </c>
      <c r="F1156" s="39" t="str">
        <f t="shared" ca="1" si="521"/>
        <v/>
      </c>
      <c r="G1156" s="101"/>
      <c r="H1156" s="39">
        <f t="shared" ca="1" si="512"/>
        <v>0</v>
      </c>
      <c r="J1156" s="332"/>
      <c r="K1156" s="37" t="str">
        <f t="shared" ca="1" si="522"/>
        <v/>
      </c>
      <c r="L1156" s="41" t="str">
        <f t="shared" ca="1" si="523"/>
        <v/>
      </c>
      <c r="M1156" s="39" t="str">
        <f t="shared" si="513"/>
        <v/>
      </c>
      <c r="N1156" s="39" t="str">
        <f t="shared" ca="1" si="533"/>
        <v/>
      </c>
      <c r="O1156" s="39" t="str">
        <f ca="1">IF(L1156="","",ROUND(Q1155*$O$5/payments_per_year,2))</f>
        <v/>
      </c>
      <c r="P1156" s="101"/>
      <c r="Q1156" s="39">
        <f t="shared" ca="1" si="534"/>
        <v>0</v>
      </c>
      <c r="R1156" s="332"/>
      <c r="S1156" s="37" t="str">
        <f t="shared" ca="1" si="524"/>
        <v/>
      </c>
      <c r="T1156" s="41" t="str">
        <f t="shared" ca="1" si="525"/>
        <v/>
      </c>
      <c r="U1156" s="39" t="str">
        <f t="shared" si="514"/>
        <v/>
      </c>
      <c r="V1156" s="39" t="str">
        <f t="shared" ca="1" si="535"/>
        <v/>
      </c>
      <c r="W1156" s="39">
        <f t="shared" ca="1" si="515"/>
        <v>0</v>
      </c>
      <c r="X1156" s="40"/>
      <c r="Y1156" s="39">
        <f t="shared" ca="1" si="536"/>
        <v>0</v>
      </c>
      <c r="Z1156" s="327"/>
      <c r="AA1156" s="37" t="str">
        <f t="shared" ca="1" si="526"/>
        <v/>
      </c>
      <c r="AB1156" s="41" t="str">
        <f t="shared" ca="1" si="527"/>
        <v/>
      </c>
      <c r="AC1156" s="39" t="str">
        <f t="shared" si="516"/>
        <v/>
      </c>
      <c r="AD1156" s="39" t="str">
        <f t="shared" ca="1" si="537"/>
        <v/>
      </c>
      <c r="AE1156" s="39" t="str">
        <f t="shared" ca="1" si="528"/>
        <v/>
      </c>
      <c r="AF1156" s="40"/>
      <c r="AG1156" s="39">
        <f t="shared" ca="1" si="538"/>
        <v>0</v>
      </c>
      <c r="AH1156" s="339"/>
      <c r="AI1156" s="37" t="str">
        <f t="shared" ca="1" si="529"/>
        <v/>
      </c>
      <c r="AJ1156" s="41" t="str">
        <f t="shared" ca="1" si="530"/>
        <v/>
      </c>
      <c r="AK1156" s="39" t="str">
        <f t="shared" si="517"/>
        <v/>
      </c>
      <c r="AL1156" s="39" t="str">
        <f t="shared" ca="1" si="539"/>
        <v/>
      </c>
      <c r="AM1156" s="39" t="str">
        <f t="shared" ca="1" si="531"/>
        <v/>
      </c>
      <c r="AN1156" s="40"/>
      <c r="AO1156" s="39">
        <f t="shared" ca="1" si="540"/>
        <v>0</v>
      </c>
      <c r="AP1156" s="339"/>
      <c r="AW1156" s="329"/>
      <c r="BI1156" s="329"/>
      <c r="BJ1156" s="329"/>
      <c r="BK1156" s="329"/>
      <c r="BL1156" s="329"/>
      <c r="BM1156" s="329"/>
      <c r="BN1156" s="329"/>
      <c r="BO1156" s="329"/>
      <c r="BP1156" s="329"/>
      <c r="BQ1156" s="329"/>
      <c r="BR1156" s="329"/>
      <c r="BS1156" s="329"/>
      <c r="BT1156" s="329"/>
      <c r="BU1156" s="329"/>
      <c r="BV1156" s="329"/>
      <c r="BW1156" s="325"/>
      <c r="BX1156" s="325"/>
      <c r="BY1156" s="325"/>
      <c r="BZ1156" s="325"/>
      <c r="CA1156" s="325"/>
      <c r="CB1156" s="325"/>
      <c r="CC1156" s="325"/>
      <c r="CD1156" s="325"/>
      <c r="CE1156" s="325"/>
      <c r="CF1156" s="325"/>
      <c r="CG1156" s="325"/>
      <c r="CH1156" s="325"/>
      <c r="CI1156" s="325"/>
      <c r="CJ1156" s="325"/>
      <c r="CK1156" s="325"/>
      <c r="CL1156" s="325"/>
      <c r="CM1156" s="325"/>
      <c r="CN1156" s="325"/>
      <c r="CO1156" s="325"/>
      <c r="CP1156" s="325"/>
      <c r="CQ1156" s="325"/>
      <c r="CR1156" s="325"/>
      <c r="CS1156" s="325"/>
      <c r="CT1156" s="325"/>
      <c r="CU1156" s="325"/>
      <c r="CV1156" s="325"/>
      <c r="CW1156" s="325"/>
      <c r="CX1156" s="325"/>
    </row>
    <row r="1157" spans="1:102" s="36" customFormat="1" ht="15" hidden="1" customHeight="1">
      <c r="A1157" s="329"/>
      <c r="B1157" s="37" t="str">
        <f t="shared" ca="1" si="518"/>
        <v/>
      </c>
      <c r="C1157" s="41" t="str">
        <f t="shared" ca="1" si="519"/>
        <v/>
      </c>
      <c r="D1157" s="39" t="str">
        <f t="shared" ca="1" si="520"/>
        <v/>
      </c>
      <c r="E1157" s="39" t="str">
        <f t="shared" ca="1" si="532"/>
        <v/>
      </c>
      <c r="F1157" s="39" t="str">
        <f t="shared" ca="1" si="521"/>
        <v/>
      </c>
      <c r="G1157" s="101"/>
      <c r="H1157" s="39">
        <f t="shared" ca="1" si="512"/>
        <v>0</v>
      </c>
      <c r="J1157" s="332"/>
      <c r="K1157" s="37" t="str">
        <f t="shared" ca="1" si="522"/>
        <v/>
      </c>
      <c r="L1157" s="41" t="str">
        <f t="shared" ca="1" si="523"/>
        <v/>
      </c>
      <c r="M1157" s="39" t="str">
        <f t="shared" si="513"/>
        <v/>
      </c>
      <c r="N1157" s="39" t="str">
        <f t="shared" ca="1" si="533"/>
        <v/>
      </c>
      <c r="O1157" s="39">
        <f ca="1">ROUND(Q1156*$O$5/payments_per_year,2)</f>
        <v>0</v>
      </c>
      <c r="P1157" s="101"/>
      <c r="Q1157" s="39">
        <f t="shared" ca="1" si="534"/>
        <v>0</v>
      </c>
      <c r="R1157" s="332"/>
      <c r="S1157" s="37" t="str">
        <f t="shared" ca="1" si="524"/>
        <v/>
      </c>
      <c r="T1157" s="41" t="str">
        <f t="shared" ca="1" si="525"/>
        <v/>
      </c>
      <c r="U1157" s="39" t="str">
        <f t="shared" si="514"/>
        <v/>
      </c>
      <c r="V1157" s="39" t="str">
        <f t="shared" ca="1" si="535"/>
        <v/>
      </c>
      <c r="W1157" s="39">
        <f t="shared" ca="1" si="515"/>
        <v>0</v>
      </c>
      <c r="X1157" s="40"/>
      <c r="Y1157" s="39">
        <f t="shared" ca="1" si="536"/>
        <v>0</v>
      </c>
      <c r="Z1157" s="327"/>
      <c r="AA1157" s="37" t="str">
        <f t="shared" ca="1" si="526"/>
        <v/>
      </c>
      <c r="AB1157" s="41" t="str">
        <f t="shared" ca="1" si="527"/>
        <v/>
      </c>
      <c r="AC1157" s="39" t="str">
        <f t="shared" si="516"/>
        <v/>
      </c>
      <c r="AD1157" s="39" t="str">
        <f t="shared" ca="1" si="537"/>
        <v/>
      </c>
      <c r="AE1157" s="39" t="str">
        <f t="shared" ca="1" si="528"/>
        <v/>
      </c>
      <c r="AF1157" s="40"/>
      <c r="AG1157" s="39">
        <f t="shared" ca="1" si="538"/>
        <v>0</v>
      </c>
      <c r="AH1157" s="339"/>
      <c r="AI1157" s="37" t="str">
        <f t="shared" ca="1" si="529"/>
        <v/>
      </c>
      <c r="AJ1157" s="41" t="str">
        <f t="shared" ca="1" si="530"/>
        <v/>
      </c>
      <c r="AK1157" s="39" t="str">
        <f t="shared" si="517"/>
        <v/>
      </c>
      <c r="AL1157" s="39" t="str">
        <f t="shared" ca="1" si="539"/>
        <v/>
      </c>
      <c r="AM1157" s="39" t="str">
        <f t="shared" ca="1" si="531"/>
        <v/>
      </c>
      <c r="AN1157" s="40"/>
      <c r="AO1157" s="39">
        <f t="shared" ca="1" si="540"/>
        <v>0</v>
      </c>
      <c r="AP1157" s="339"/>
      <c r="AW1157" s="329"/>
      <c r="BI1157" s="329"/>
      <c r="BJ1157" s="329"/>
      <c r="BK1157" s="329"/>
      <c r="BL1157" s="329"/>
      <c r="BM1157" s="329"/>
      <c r="BN1157" s="329"/>
      <c r="BO1157" s="329"/>
      <c r="BP1157" s="329"/>
      <c r="BQ1157" s="329"/>
      <c r="BR1157" s="329"/>
      <c r="BS1157" s="329"/>
      <c r="BT1157" s="329"/>
      <c r="BU1157" s="329"/>
      <c r="BV1157" s="329"/>
      <c r="BW1157" s="325"/>
      <c r="BX1157" s="325"/>
      <c r="BY1157" s="325"/>
      <c r="BZ1157" s="325"/>
      <c r="CA1157" s="325"/>
      <c r="CB1157" s="325"/>
      <c r="CC1157" s="325"/>
      <c r="CD1157" s="325"/>
      <c r="CE1157" s="325"/>
      <c r="CF1157" s="325"/>
      <c r="CG1157" s="325"/>
      <c r="CH1157" s="325"/>
      <c r="CI1157" s="325"/>
      <c r="CJ1157" s="325"/>
      <c r="CK1157" s="325"/>
      <c r="CL1157" s="325"/>
      <c r="CM1157" s="325"/>
      <c r="CN1157" s="325"/>
      <c r="CO1157" s="325"/>
      <c r="CP1157" s="325"/>
      <c r="CQ1157" s="325"/>
      <c r="CR1157" s="325"/>
      <c r="CS1157" s="325"/>
      <c r="CT1157" s="325"/>
      <c r="CU1157" s="325"/>
      <c r="CV1157" s="325"/>
      <c r="CW1157" s="325"/>
      <c r="CX1157" s="325"/>
    </row>
    <row r="1158" spans="1:102" s="36" customFormat="1" ht="15" hidden="1" customHeight="1">
      <c r="A1158" s="329"/>
      <c r="B1158" s="37" t="str">
        <f t="shared" ca="1" si="518"/>
        <v/>
      </c>
      <c r="C1158" s="41" t="str">
        <f t="shared" ca="1" si="519"/>
        <v/>
      </c>
      <c r="D1158" s="39" t="str">
        <f t="shared" ca="1" si="520"/>
        <v/>
      </c>
      <c r="E1158" s="39" t="str">
        <f t="shared" ca="1" si="532"/>
        <v/>
      </c>
      <c r="F1158" s="39" t="str">
        <f t="shared" ca="1" si="521"/>
        <v/>
      </c>
      <c r="G1158" s="101"/>
      <c r="H1158" s="39">
        <f t="shared" ca="1" si="512"/>
        <v>0</v>
      </c>
      <c r="J1158" s="332"/>
      <c r="K1158" s="37" t="str">
        <f t="shared" ca="1" si="522"/>
        <v/>
      </c>
      <c r="L1158" s="41" t="str">
        <f t="shared" ca="1" si="523"/>
        <v/>
      </c>
      <c r="M1158" s="39" t="str">
        <f t="shared" si="513"/>
        <v/>
      </c>
      <c r="N1158" s="39" t="str">
        <f t="shared" ca="1" si="533"/>
        <v/>
      </c>
      <c r="O1158" s="39" t="str">
        <f ca="1">IF(L1158="","",ROUND(Q1157*$O$5/payments_per_year,2))</f>
        <v/>
      </c>
      <c r="P1158" s="101"/>
      <c r="Q1158" s="39">
        <f t="shared" ca="1" si="534"/>
        <v>0</v>
      </c>
      <c r="R1158" s="332"/>
      <c r="S1158" s="37" t="str">
        <f t="shared" ca="1" si="524"/>
        <v/>
      </c>
      <c r="T1158" s="41" t="str">
        <f t="shared" ca="1" si="525"/>
        <v/>
      </c>
      <c r="U1158" s="39" t="str">
        <f t="shared" si="514"/>
        <v/>
      </c>
      <c r="V1158" s="39" t="str">
        <f t="shared" ca="1" si="535"/>
        <v/>
      </c>
      <c r="W1158" s="39">
        <f t="shared" ca="1" si="515"/>
        <v>0</v>
      </c>
      <c r="X1158" s="40"/>
      <c r="Y1158" s="39">
        <f t="shared" ca="1" si="536"/>
        <v>0</v>
      </c>
      <c r="Z1158" s="327"/>
      <c r="AA1158" s="37" t="str">
        <f t="shared" ca="1" si="526"/>
        <v/>
      </c>
      <c r="AB1158" s="41" t="str">
        <f t="shared" ca="1" si="527"/>
        <v/>
      </c>
      <c r="AC1158" s="39" t="str">
        <f t="shared" si="516"/>
        <v/>
      </c>
      <c r="AD1158" s="39" t="str">
        <f t="shared" ca="1" si="537"/>
        <v/>
      </c>
      <c r="AE1158" s="39" t="str">
        <f t="shared" ca="1" si="528"/>
        <v/>
      </c>
      <c r="AF1158" s="40"/>
      <c r="AG1158" s="39">
        <f t="shared" ca="1" si="538"/>
        <v>0</v>
      </c>
      <c r="AH1158" s="339"/>
      <c r="AI1158" s="37" t="str">
        <f t="shared" ca="1" si="529"/>
        <v/>
      </c>
      <c r="AJ1158" s="41" t="str">
        <f t="shared" ca="1" si="530"/>
        <v/>
      </c>
      <c r="AK1158" s="39" t="str">
        <f t="shared" si="517"/>
        <v/>
      </c>
      <c r="AL1158" s="39" t="str">
        <f t="shared" ca="1" si="539"/>
        <v/>
      </c>
      <c r="AM1158" s="39" t="str">
        <f t="shared" ca="1" si="531"/>
        <v/>
      </c>
      <c r="AN1158" s="40"/>
      <c r="AO1158" s="39">
        <f t="shared" ca="1" si="540"/>
        <v>0</v>
      </c>
      <c r="AP1158" s="339"/>
      <c r="AW1158" s="329"/>
      <c r="BI1158" s="329"/>
      <c r="BJ1158" s="329"/>
      <c r="BK1158" s="329"/>
      <c r="BL1158" s="329"/>
      <c r="BM1158" s="329"/>
      <c r="BN1158" s="329"/>
      <c r="BO1158" s="329"/>
      <c r="BP1158" s="329"/>
      <c r="BQ1158" s="329"/>
      <c r="BR1158" s="329"/>
      <c r="BS1158" s="329"/>
      <c r="BT1158" s="329"/>
      <c r="BU1158" s="329"/>
      <c r="BV1158" s="329"/>
      <c r="BW1158" s="325"/>
      <c r="BX1158" s="325"/>
      <c r="BY1158" s="325"/>
      <c r="BZ1158" s="325"/>
      <c r="CA1158" s="325"/>
      <c r="CB1158" s="325"/>
      <c r="CC1158" s="325"/>
      <c r="CD1158" s="325"/>
      <c r="CE1158" s="325"/>
      <c r="CF1158" s="325"/>
      <c r="CG1158" s="325"/>
      <c r="CH1158" s="325"/>
      <c r="CI1158" s="325"/>
      <c r="CJ1158" s="325"/>
      <c r="CK1158" s="325"/>
      <c r="CL1158" s="325"/>
      <c r="CM1158" s="325"/>
      <c r="CN1158" s="325"/>
      <c r="CO1158" s="325"/>
      <c r="CP1158" s="325"/>
      <c r="CQ1158" s="325"/>
      <c r="CR1158" s="325"/>
      <c r="CS1158" s="325"/>
      <c r="CT1158" s="325"/>
      <c r="CU1158" s="325"/>
      <c r="CV1158" s="325"/>
      <c r="CW1158" s="325"/>
      <c r="CX1158" s="325"/>
    </row>
    <row r="1159" spans="1:102" s="36" customFormat="1" ht="15" hidden="1" customHeight="1">
      <c r="A1159" s="329"/>
      <c r="B1159" s="37" t="str">
        <f t="shared" ca="1" si="518"/>
        <v/>
      </c>
      <c r="C1159" s="41" t="str">
        <f t="shared" ca="1" si="519"/>
        <v/>
      </c>
      <c r="D1159" s="39" t="str">
        <f t="shared" ca="1" si="520"/>
        <v/>
      </c>
      <c r="E1159" s="39" t="str">
        <f t="shared" ca="1" si="532"/>
        <v/>
      </c>
      <c r="F1159" s="39" t="str">
        <f t="shared" ca="1" si="521"/>
        <v/>
      </c>
      <c r="G1159" s="101"/>
      <c r="H1159" s="39">
        <f t="shared" ca="1" si="512"/>
        <v>0</v>
      </c>
      <c r="J1159" s="332"/>
      <c r="K1159" s="37" t="str">
        <f t="shared" ca="1" si="522"/>
        <v/>
      </c>
      <c r="L1159" s="41" t="str">
        <f t="shared" ca="1" si="523"/>
        <v/>
      </c>
      <c r="M1159" s="39" t="str">
        <f t="shared" si="513"/>
        <v/>
      </c>
      <c r="N1159" s="39" t="str">
        <f t="shared" ca="1" si="533"/>
        <v/>
      </c>
      <c r="O1159" s="39">
        <f ca="1">ROUND(Q1158*$O$5/payments_per_year,2)</f>
        <v>0</v>
      </c>
      <c r="P1159" s="101"/>
      <c r="Q1159" s="39">
        <f t="shared" ca="1" si="534"/>
        <v>0</v>
      </c>
      <c r="R1159" s="332"/>
      <c r="S1159" s="37" t="str">
        <f t="shared" ca="1" si="524"/>
        <v/>
      </c>
      <c r="T1159" s="41" t="str">
        <f t="shared" ca="1" si="525"/>
        <v/>
      </c>
      <c r="U1159" s="39" t="str">
        <f t="shared" si="514"/>
        <v/>
      </c>
      <c r="V1159" s="39" t="str">
        <f t="shared" ca="1" si="535"/>
        <v/>
      </c>
      <c r="W1159" s="39">
        <f t="shared" ca="1" si="515"/>
        <v>0</v>
      </c>
      <c r="X1159" s="40"/>
      <c r="Y1159" s="39">
        <f t="shared" ca="1" si="536"/>
        <v>0</v>
      </c>
      <c r="Z1159" s="327"/>
      <c r="AA1159" s="37" t="str">
        <f t="shared" ca="1" si="526"/>
        <v/>
      </c>
      <c r="AB1159" s="41" t="str">
        <f t="shared" ca="1" si="527"/>
        <v/>
      </c>
      <c r="AC1159" s="39" t="str">
        <f t="shared" si="516"/>
        <v/>
      </c>
      <c r="AD1159" s="39" t="str">
        <f t="shared" ca="1" si="537"/>
        <v/>
      </c>
      <c r="AE1159" s="39" t="str">
        <f t="shared" ca="1" si="528"/>
        <v/>
      </c>
      <c r="AF1159" s="40"/>
      <c r="AG1159" s="39">
        <f t="shared" ca="1" si="538"/>
        <v>0</v>
      </c>
      <c r="AH1159" s="339"/>
      <c r="AI1159" s="37" t="str">
        <f t="shared" ca="1" si="529"/>
        <v/>
      </c>
      <c r="AJ1159" s="41" t="str">
        <f t="shared" ca="1" si="530"/>
        <v/>
      </c>
      <c r="AK1159" s="39" t="str">
        <f t="shared" si="517"/>
        <v/>
      </c>
      <c r="AL1159" s="39" t="str">
        <f t="shared" ca="1" si="539"/>
        <v/>
      </c>
      <c r="AM1159" s="39" t="str">
        <f t="shared" ca="1" si="531"/>
        <v/>
      </c>
      <c r="AN1159" s="40"/>
      <c r="AO1159" s="39">
        <f t="shared" ca="1" si="540"/>
        <v>0</v>
      </c>
      <c r="AP1159" s="339"/>
      <c r="AW1159" s="329"/>
      <c r="BI1159" s="329"/>
      <c r="BJ1159" s="329"/>
      <c r="BK1159" s="329"/>
      <c r="BL1159" s="329"/>
      <c r="BM1159" s="329"/>
      <c r="BN1159" s="329"/>
      <c r="BO1159" s="329"/>
      <c r="BP1159" s="329"/>
      <c r="BQ1159" s="329"/>
      <c r="BR1159" s="329"/>
      <c r="BS1159" s="329"/>
      <c r="BT1159" s="329"/>
      <c r="BU1159" s="329"/>
      <c r="BV1159" s="329"/>
      <c r="BW1159" s="325"/>
      <c r="BX1159" s="325"/>
      <c r="BY1159" s="325"/>
      <c r="BZ1159" s="325"/>
      <c r="CA1159" s="325"/>
      <c r="CB1159" s="325"/>
      <c r="CC1159" s="325"/>
      <c r="CD1159" s="325"/>
      <c r="CE1159" s="325"/>
      <c r="CF1159" s="325"/>
      <c r="CG1159" s="325"/>
      <c r="CH1159" s="325"/>
      <c r="CI1159" s="325"/>
      <c r="CJ1159" s="325"/>
      <c r="CK1159" s="325"/>
      <c r="CL1159" s="325"/>
      <c r="CM1159" s="325"/>
      <c r="CN1159" s="325"/>
      <c r="CO1159" s="325"/>
      <c r="CP1159" s="325"/>
      <c r="CQ1159" s="325"/>
      <c r="CR1159" s="325"/>
      <c r="CS1159" s="325"/>
      <c r="CT1159" s="325"/>
      <c r="CU1159" s="325"/>
      <c r="CV1159" s="325"/>
      <c r="CW1159" s="325"/>
      <c r="CX1159" s="325"/>
    </row>
    <row r="1160" spans="1:102" s="36" customFormat="1" ht="15" hidden="1" customHeight="1">
      <c r="A1160" s="329"/>
      <c r="B1160" s="37" t="str">
        <f t="shared" ca="1" si="518"/>
        <v/>
      </c>
      <c r="C1160" s="41" t="str">
        <f t="shared" ca="1" si="519"/>
        <v/>
      </c>
      <c r="D1160" s="39" t="str">
        <f t="shared" ca="1" si="520"/>
        <v/>
      </c>
      <c r="E1160" s="39" t="str">
        <f t="shared" ca="1" si="532"/>
        <v/>
      </c>
      <c r="F1160" s="39" t="str">
        <f t="shared" ca="1" si="521"/>
        <v/>
      </c>
      <c r="G1160" s="101"/>
      <c r="H1160" s="39">
        <f t="shared" ca="1" si="512"/>
        <v>0</v>
      </c>
      <c r="J1160" s="332"/>
      <c r="K1160" s="37" t="str">
        <f t="shared" ca="1" si="522"/>
        <v/>
      </c>
      <c r="L1160" s="41" t="str">
        <f t="shared" ca="1" si="523"/>
        <v/>
      </c>
      <c r="M1160" s="39" t="str">
        <f t="shared" si="513"/>
        <v/>
      </c>
      <c r="N1160" s="39" t="str">
        <f t="shared" ca="1" si="533"/>
        <v/>
      </c>
      <c r="O1160" s="39" t="str">
        <f ca="1">IF(L1160="","",ROUND(Q1159*$O$5/payments_per_year,2))</f>
        <v/>
      </c>
      <c r="P1160" s="101"/>
      <c r="Q1160" s="39">
        <f t="shared" ca="1" si="534"/>
        <v>0</v>
      </c>
      <c r="R1160" s="332"/>
      <c r="S1160" s="37" t="str">
        <f t="shared" ca="1" si="524"/>
        <v/>
      </c>
      <c r="T1160" s="41" t="str">
        <f t="shared" ca="1" si="525"/>
        <v/>
      </c>
      <c r="U1160" s="39" t="str">
        <f t="shared" si="514"/>
        <v/>
      </c>
      <c r="V1160" s="39" t="str">
        <f t="shared" ca="1" si="535"/>
        <v/>
      </c>
      <c r="W1160" s="39">
        <f t="shared" ca="1" si="515"/>
        <v>0</v>
      </c>
      <c r="X1160" s="40"/>
      <c r="Y1160" s="39">
        <f t="shared" ca="1" si="536"/>
        <v>0</v>
      </c>
      <c r="Z1160" s="327"/>
      <c r="AA1160" s="37" t="str">
        <f t="shared" ca="1" si="526"/>
        <v/>
      </c>
      <c r="AB1160" s="41" t="str">
        <f t="shared" ca="1" si="527"/>
        <v/>
      </c>
      <c r="AC1160" s="39" t="str">
        <f t="shared" si="516"/>
        <v/>
      </c>
      <c r="AD1160" s="39" t="str">
        <f t="shared" ca="1" si="537"/>
        <v/>
      </c>
      <c r="AE1160" s="39" t="str">
        <f t="shared" ca="1" si="528"/>
        <v/>
      </c>
      <c r="AF1160" s="40"/>
      <c r="AG1160" s="39">
        <f t="shared" ca="1" si="538"/>
        <v>0</v>
      </c>
      <c r="AH1160" s="339"/>
      <c r="AI1160" s="37" t="str">
        <f t="shared" ca="1" si="529"/>
        <v/>
      </c>
      <c r="AJ1160" s="41" t="str">
        <f t="shared" ca="1" si="530"/>
        <v/>
      </c>
      <c r="AK1160" s="39" t="str">
        <f t="shared" si="517"/>
        <v/>
      </c>
      <c r="AL1160" s="39" t="str">
        <f t="shared" ca="1" si="539"/>
        <v/>
      </c>
      <c r="AM1160" s="39" t="str">
        <f t="shared" ca="1" si="531"/>
        <v/>
      </c>
      <c r="AN1160" s="40"/>
      <c r="AO1160" s="39">
        <f t="shared" ca="1" si="540"/>
        <v>0</v>
      </c>
      <c r="AP1160" s="339"/>
      <c r="AW1160" s="329"/>
      <c r="BI1160" s="329"/>
      <c r="BJ1160" s="329"/>
      <c r="BK1160" s="329"/>
      <c r="BL1160" s="329"/>
      <c r="BM1160" s="329"/>
      <c r="BN1160" s="329"/>
      <c r="BO1160" s="329"/>
      <c r="BP1160" s="329"/>
      <c r="BQ1160" s="329"/>
      <c r="BR1160" s="329"/>
      <c r="BS1160" s="329"/>
      <c r="BT1160" s="329"/>
      <c r="BU1160" s="329"/>
      <c r="BV1160" s="329"/>
      <c r="BW1160" s="325"/>
      <c r="BX1160" s="325"/>
      <c r="BY1160" s="325"/>
      <c r="BZ1160" s="325"/>
      <c r="CA1160" s="325"/>
      <c r="CB1160" s="325"/>
      <c r="CC1160" s="325"/>
      <c r="CD1160" s="325"/>
      <c r="CE1160" s="325"/>
      <c r="CF1160" s="325"/>
      <c r="CG1160" s="325"/>
      <c r="CH1160" s="325"/>
      <c r="CI1160" s="325"/>
      <c r="CJ1160" s="325"/>
      <c r="CK1160" s="325"/>
      <c r="CL1160" s="325"/>
      <c r="CM1160" s="325"/>
      <c r="CN1160" s="325"/>
      <c r="CO1160" s="325"/>
      <c r="CP1160" s="325"/>
      <c r="CQ1160" s="325"/>
      <c r="CR1160" s="325"/>
      <c r="CS1160" s="325"/>
      <c r="CT1160" s="325"/>
      <c r="CU1160" s="325"/>
      <c r="CV1160" s="325"/>
      <c r="CW1160" s="325"/>
      <c r="CX1160" s="325"/>
    </row>
    <row r="1161" spans="1:102" s="36" customFormat="1" ht="15" hidden="1" customHeight="1">
      <c r="A1161" s="329"/>
      <c r="B1161" s="37" t="str">
        <f t="shared" ca="1" si="518"/>
        <v/>
      </c>
      <c r="C1161" s="41" t="str">
        <f t="shared" ca="1" si="519"/>
        <v/>
      </c>
      <c r="D1161" s="39" t="str">
        <f t="shared" ca="1" si="520"/>
        <v/>
      </c>
      <c r="E1161" s="39" t="str">
        <f t="shared" ca="1" si="532"/>
        <v/>
      </c>
      <c r="F1161" s="39" t="str">
        <f t="shared" ca="1" si="521"/>
        <v/>
      </c>
      <c r="G1161" s="101"/>
      <c r="H1161" s="39">
        <f t="shared" ca="1" si="512"/>
        <v>0</v>
      </c>
      <c r="J1161" s="332"/>
      <c r="K1161" s="37" t="str">
        <f t="shared" ca="1" si="522"/>
        <v/>
      </c>
      <c r="L1161" s="41" t="str">
        <f t="shared" ca="1" si="523"/>
        <v/>
      </c>
      <c r="M1161" s="39" t="str">
        <f t="shared" si="513"/>
        <v/>
      </c>
      <c r="N1161" s="39" t="str">
        <f t="shared" ca="1" si="533"/>
        <v/>
      </c>
      <c r="O1161" s="39">
        <f ca="1">ROUND(Q1160*$O$5/payments_per_year,2)</f>
        <v>0</v>
      </c>
      <c r="P1161" s="101"/>
      <c r="Q1161" s="39">
        <f t="shared" ca="1" si="534"/>
        <v>0</v>
      </c>
      <c r="R1161" s="332"/>
      <c r="S1161" s="37" t="str">
        <f t="shared" ca="1" si="524"/>
        <v/>
      </c>
      <c r="T1161" s="41" t="str">
        <f t="shared" ca="1" si="525"/>
        <v/>
      </c>
      <c r="U1161" s="39" t="str">
        <f t="shared" si="514"/>
        <v/>
      </c>
      <c r="V1161" s="39" t="str">
        <f t="shared" ca="1" si="535"/>
        <v/>
      </c>
      <c r="W1161" s="39">
        <f t="shared" ca="1" si="515"/>
        <v>0</v>
      </c>
      <c r="X1161" s="40"/>
      <c r="Y1161" s="39">
        <f t="shared" ca="1" si="536"/>
        <v>0</v>
      </c>
      <c r="Z1161" s="327"/>
      <c r="AA1161" s="37" t="str">
        <f t="shared" ca="1" si="526"/>
        <v/>
      </c>
      <c r="AB1161" s="41" t="str">
        <f t="shared" ca="1" si="527"/>
        <v/>
      </c>
      <c r="AC1161" s="39" t="str">
        <f t="shared" si="516"/>
        <v/>
      </c>
      <c r="AD1161" s="39" t="str">
        <f t="shared" ca="1" si="537"/>
        <v/>
      </c>
      <c r="AE1161" s="39" t="str">
        <f t="shared" ca="1" si="528"/>
        <v/>
      </c>
      <c r="AF1161" s="40"/>
      <c r="AG1161" s="39">
        <f t="shared" ca="1" si="538"/>
        <v>0</v>
      </c>
      <c r="AH1161" s="339"/>
      <c r="AI1161" s="37" t="str">
        <f t="shared" ca="1" si="529"/>
        <v/>
      </c>
      <c r="AJ1161" s="41" t="str">
        <f t="shared" ca="1" si="530"/>
        <v/>
      </c>
      <c r="AK1161" s="39" t="str">
        <f t="shared" si="517"/>
        <v/>
      </c>
      <c r="AL1161" s="39" t="str">
        <f t="shared" ca="1" si="539"/>
        <v/>
      </c>
      <c r="AM1161" s="39" t="str">
        <f t="shared" ca="1" si="531"/>
        <v/>
      </c>
      <c r="AN1161" s="40"/>
      <c r="AO1161" s="39">
        <f t="shared" ca="1" si="540"/>
        <v>0</v>
      </c>
      <c r="AP1161" s="339"/>
      <c r="AW1161" s="329"/>
      <c r="BI1161" s="329"/>
      <c r="BJ1161" s="329"/>
      <c r="BK1161" s="329"/>
      <c r="BL1161" s="329"/>
      <c r="BM1161" s="329"/>
      <c r="BN1161" s="329"/>
      <c r="BO1161" s="329"/>
      <c r="BP1161" s="329"/>
      <c r="BQ1161" s="329"/>
      <c r="BR1161" s="329"/>
      <c r="BS1161" s="329"/>
      <c r="BT1161" s="329"/>
      <c r="BU1161" s="329"/>
      <c r="BV1161" s="329"/>
      <c r="BW1161" s="325"/>
      <c r="BX1161" s="325"/>
      <c r="BY1161" s="325"/>
      <c r="BZ1161" s="325"/>
      <c r="CA1161" s="325"/>
      <c r="CB1161" s="325"/>
      <c r="CC1161" s="325"/>
      <c r="CD1161" s="325"/>
      <c r="CE1161" s="325"/>
      <c r="CF1161" s="325"/>
      <c r="CG1161" s="325"/>
      <c r="CH1161" s="325"/>
      <c r="CI1161" s="325"/>
      <c r="CJ1161" s="325"/>
      <c r="CK1161" s="325"/>
      <c r="CL1161" s="325"/>
      <c r="CM1161" s="325"/>
      <c r="CN1161" s="325"/>
      <c r="CO1161" s="325"/>
      <c r="CP1161" s="325"/>
      <c r="CQ1161" s="325"/>
      <c r="CR1161" s="325"/>
      <c r="CS1161" s="325"/>
      <c r="CT1161" s="325"/>
      <c r="CU1161" s="325"/>
      <c r="CV1161" s="325"/>
      <c r="CW1161" s="325"/>
      <c r="CX1161" s="325"/>
    </row>
    <row r="1162" spans="1:102" s="36" customFormat="1" ht="15" hidden="1" customHeight="1">
      <c r="A1162" s="329"/>
      <c r="B1162" s="37" t="str">
        <f t="shared" ca="1" si="518"/>
        <v/>
      </c>
      <c r="C1162" s="41" t="str">
        <f t="shared" ca="1" si="519"/>
        <v/>
      </c>
      <c r="D1162" s="39" t="str">
        <f t="shared" ca="1" si="520"/>
        <v/>
      </c>
      <c r="E1162" s="39" t="str">
        <f t="shared" ca="1" si="532"/>
        <v/>
      </c>
      <c r="F1162" s="39" t="str">
        <f t="shared" ca="1" si="521"/>
        <v/>
      </c>
      <c r="G1162" s="101"/>
      <c r="H1162" s="39">
        <f t="shared" ca="1" si="512"/>
        <v>0</v>
      </c>
      <c r="J1162" s="332"/>
      <c r="K1162" s="37" t="str">
        <f t="shared" ca="1" si="522"/>
        <v/>
      </c>
      <c r="L1162" s="41" t="str">
        <f t="shared" ca="1" si="523"/>
        <v/>
      </c>
      <c r="M1162" s="39" t="str">
        <f t="shared" si="513"/>
        <v/>
      </c>
      <c r="N1162" s="39" t="str">
        <f t="shared" ca="1" si="533"/>
        <v/>
      </c>
      <c r="O1162" s="39" t="str">
        <f ca="1">IF(L1162="","",ROUND(Q1161*$O$5/payments_per_year,2))</f>
        <v/>
      </c>
      <c r="P1162" s="101"/>
      <c r="Q1162" s="39">
        <f t="shared" ca="1" si="534"/>
        <v>0</v>
      </c>
      <c r="R1162" s="332"/>
      <c r="S1162" s="37" t="str">
        <f t="shared" ca="1" si="524"/>
        <v/>
      </c>
      <c r="T1162" s="41" t="str">
        <f t="shared" ca="1" si="525"/>
        <v/>
      </c>
      <c r="U1162" s="39" t="str">
        <f t="shared" si="514"/>
        <v/>
      </c>
      <c r="V1162" s="39" t="str">
        <f t="shared" ca="1" si="535"/>
        <v/>
      </c>
      <c r="W1162" s="39">
        <f t="shared" ca="1" si="515"/>
        <v>0</v>
      </c>
      <c r="X1162" s="40"/>
      <c r="Y1162" s="39">
        <f t="shared" ca="1" si="536"/>
        <v>0</v>
      </c>
      <c r="Z1162" s="327"/>
      <c r="AA1162" s="37" t="str">
        <f t="shared" ca="1" si="526"/>
        <v/>
      </c>
      <c r="AB1162" s="41" t="str">
        <f t="shared" ca="1" si="527"/>
        <v/>
      </c>
      <c r="AC1162" s="39" t="str">
        <f t="shared" si="516"/>
        <v/>
      </c>
      <c r="AD1162" s="39" t="str">
        <f t="shared" ca="1" si="537"/>
        <v/>
      </c>
      <c r="AE1162" s="39" t="str">
        <f t="shared" ca="1" si="528"/>
        <v/>
      </c>
      <c r="AF1162" s="40"/>
      <c r="AG1162" s="39">
        <f t="shared" ca="1" si="538"/>
        <v>0</v>
      </c>
      <c r="AH1162" s="339"/>
      <c r="AI1162" s="37" t="str">
        <f t="shared" ca="1" si="529"/>
        <v/>
      </c>
      <c r="AJ1162" s="41" t="str">
        <f t="shared" ca="1" si="530"/>
        <v/>
      </c>
      <c r="AK1162" s="39" t="str">
        <f t="shared" si="517"/>
        <v/>
      </c>
      <c r="AL1162" s="39" t="str">
        <f t="shared" ca="1" si="539"/>
        <v/>
      </c>
      <c r="AM1162" s="39" t="str">
        <f t="shared" ca="1" si="531"/>
        <v/>
      </c>
      <c r="AN1162" s="40"/>
      <c r="AO1162" s="39">
        <f t="shared" ca="1" si="540"/>
        <v>0</v>
      </c>
      <c r="AP1162" s="339"/>
      <c r="AW1162" s="329"/>
      <c r="BI1162" s="329"/>
      <c r="BJ1162" s="329"/>
      <c r="BK1162" s="329"/>
      <c r="BL1162" s="329"/>
      <c r="BM1162" s="329"/>
      <c r="BN1162" s="329"/>
      <c r="BO1162" s="329"/>
      <c r="BP1162" s="329"/>
      <c r="BQ1162" s="329"/>
      <c r="BR1162" s="329"/>
      <c r="BS1162" s="329"/>
      <c r="BT1162" s="329"/>
      <c r="BU1162" s="329"/>
      <c r="BV1162" s="329"/>
      <c r="BW1162" s="325"/>
      <c r="BX1162" s="325"/>
      <c r="BY1162" s="325"/>
      <c r="BZ1162" s="325"/>
      <c r="CA1162" s="325"/>
      <c r="CB1162" s="325"/>
      <c r="CC1162" s="325"/>
      <c r="CD1162" s="325"/>
      <c r="CE1162" s="325"/>
      <c r="CF1162" s="325"/>
      <c r="CG1162" s="325"/>
      <c r="CH1162" s="325"/>
      <c r="CI1162" s="325"/>
      <c r="CJ1162" s="325"/>
      <c r="CK1162" s="325"/>
      <c r="CL1162" s="325"/>
      <c r="CM1162" s="325"/>
      <c r="CN1162" s="325"/>
      <c r="CO1162" s="325"/>
      <c r="CP1162" s="325"/>
      <c r="CQ1162" s="325"/>
      <c r="CR1162" s="325"/>
      <c r="CS1162" s="325"/>
      <c r="CT1162" s="325"/>
      <c r="CU1162" s="325"/>
      <c r="CV1162" s="325"/>
      <c r="CW1162" s="325"/>
      <c r="CX1162" s="325"/>
    </row>
    <row r="1163" spans="1:102" s="36" customFormat="1" ht="15" hidden="1" customHeight="1">
      <c r="A1163" s="329"/>
      <c r="B1163" s="37" t="str">
        <f t="shared" ca="1" si="518"/>
        <v/>
      </c>
      <c r="C1163" s="41" t="str">
        <f t="shared" ca="1" si="519"/>
        <v/>
      </c>
      <c r="D1163" s="39" t="str">
        <f t="shared" ca="1" si="520"/>
        <v/>
      </c>
      <c r="E1163" s="39" t="str">
        <f t="shared" ca="1" si="532"/>
        <v/>
      </c>
      <c r="F1163" s="39" t="str">
        <f t="shared" ca="1" si="521"/>
        <v/>
      </c>
      <c r="G1163" s="101"/>
      <c r="H1163" s="39">
        <f t="shared" ca="1" si="512"/>
        <v>0</v>
      </c>
      <c r="J1163" s="332"/>
      <c r="K1163" s="37" t="str">
        <f t="shared" ca="1" si="522"/>
        <v/>
      </c>
      <c r="L1163" s="41" t="str">
        <f t="shared" ca="1" si="523"/>
        <v/>
      </c>
      <c r="M1163" s="39" t="str">
        <f t="shared" si="513"/>
        <v/>
      </c>
      <c r="N1163" s="39" t="str">
        <f t="shared" ca="1" si="533"/>
        <v/>
      </c>
      <c r="O1163" s="39">
        <f ca="1">ROUND(Q1162*$O$5/payments_per_year,2)</f>
        <v>0</v>
      </c>
      <c r="P1163" s="101"/>
      <c r="Q1163" s="39">
        <f t="shared" ca="1" si="534"/>
        <v>0</v>
      </c>
      <c r="R1163" s="332"/>
      <c r="S1163" s="37" t="str">
        <f t="shared" ca="1" si="524"/>
        <v/>
      </c>
      <c r="T1163" s="41" t="str">
        <f t="shared" ca="1" si="525"/>
        <v/>
      </c>
      <c r="U1163" s="39" t="str">
        <f t="shared" si="514"/>
        <v/>
      </c>
      <c r="V1163" s="39" t="str">
        <f t="shared" ca="1" si="535"/>
        <v/>
      </c>
      <c r="W1163" s="39">
        <f t="shared" ca="1" si="515"/>
        <v>0</v>
      </c>
      <c r="X1163" s="40"/>
      <c r="Y1163" s="39">
        <f t="shared" ca="1" si="536"/>
        <v>0</v>
      </c>
      <c r="Z1163" s="327"/>
      <c r="AA1163" s="37" t="str">
        <f t="shared" ca="1" si="526"/>
        <v/>
      </c>
      <c r="AB1163" s="41" t="str">
        <f t="shared" ca="1" si="527"/>
        <v/>
      </c>
      <c r="AC1163" s="39" t="str">
        <f t="shared" si="516"/>
        <v/>
      </c>
      <c r="AD1163" s="39" t="str">
        <f t="shared" ca="1" si="537"/>
        <v/>
      </c>
      <c r="AE1163" s="39" t="str">
        <f t="shared" ca="1" si="528"/>
        <v/>
      </c>
      <c r="AF1163" s="40"/>
      <c r="AG1163" s="39">
        <f t="shared" ca="1" si="538"/>
        <v>0</v>
      </c>
      <c r="AH1163" s="339"/>
      <c r="AI1163" s="37" t="str">
        <f t="shared" ca="1" si="529"/>
        <v/>
      </c>
      <c r="AJ1163" s="41" t="str">
        <f t="shared" ca="1" si="530"/>
        <v/>
      </c>
      <c r="AK1163" s="39" t="str">
        <f t="shared" si="517"/>
        <v/>
      </c>
      <c r="AL1163" s="39" t="str">
        <f t="shared" ca="1" si="539"/>
        <v/>
      </c>
      <c r="AM1163" s="39" t="str">
        <f t="shared" ca="1" si="531"/>
        <v/>
      </c>
      <c r="AN1163" s="40"/>
      <c r="AO1163" s="39">
        <f t="shared" ca="1" si="540"/>
        <v>0</v>
      </c>
      <c r="AP1163" s="339"/>
      <c r="AW1163" s="329"/>
      <c r="BI1163" s="329"/>
      <c r="BJ1163" s="329"/>
      <c r="BK1163" s="329"/>
      <c r="BL1163" s="329"/>
      <c r="BM1163" s="329"/>
      <c r="BN1163" s="329"/>
      <c r="BO1163" s="329"/>
      <c r="BP1163" s="329"/>
      <c r="BQ1163" s="329"/>
      <c r="BR1163" s="329"/>
      <c r="BS1163" s="329"/>
      <c r="BT1163" s="329"/>
      <c r="BU1163" s="329"/>
      <c r="BV1163" s="329"/>
      <c r="BW1163" s="325"/>
      <c r="BX1163" s="325"/>
      <c r="BY1163" s="325"/>
      <c r="BZ1163" s="325"/>
      <c r="CA1163" s="325"/>
      <c r="CB1163" s="325"/>
      <c r="CC1163" s="325"/>
      <c r="CD1163" s="325"/>
      <c r="CE1163" s="325"/>
      <c r="CF1163" s="325"/>
      <c r="CG1163" s="325"/>
      <c r="CH1163" s="325"/>
      <c r="CI1163" s="325"/>
      <c r="CJ1163" s="325"/>
      <c r="CK1163" s="325"/>
      <c r="CL1163" s="325"/>
      <c r="CM1163" s="325"/>
      <c r="CN1163" s="325"/>
      <c r="CO1163" s="325"/>
      <c r="CP1163" s="325"/>
      <c r="CQ1163" s="325"/>
      <c r="CR1163" s="325"/>
      <c r="CS1163" s="325"/>
      <c r="CT1163" s="325"/>
      <c r="CU1163" s="325"/>
      <c r="CV1163" s="325"/>
      <c r="CW1163" s="325"/>
      <c r="CX1163" s="325"/>
    </row>
    <row r="1164" spans="1:102" s="36" customFormat="1" ht="15" hidden="1" customHeight="1">
      <c r="A1164" s="329"/>
      <c r="B1164" s="37" t="str">
        <f t="shared" ca="1" si="518"/>
        <v/>
      </c>
      <c r="C1164" s="41" t="str">
        <f t="shared" ca="1" si="519"/>
        <v/>
      </c>
      <c r="D1164" s="39" t="str">
        <f t="shared" ca="1" si="520"/>
        <v/>
      </c>
      <c r="E1164" s="39" t="str">
        <f t="shared" ca="1" si="532"/>
        <v/>
      </c>
      <c r="F1164" s="39" t="str">
        <f t="shared" ca="1" si="521"/>
        <v/>
      </c>
      <c r="G1164" s="101"/>
      <c r="H1164" s="39">
        <f t="shared" ca="1" si="512"/>
        <v>0</v>
      </c>
      <c r="J1164" s="332"/>
      <c r="K1164" s="37" t="str">
        <f t="shared" ca="1" si="522"/>
        <v/>
      </c>
      <c r="L1164" s="41" t="str">
        <f t="shared" ca="1" si="523"/>
        <v/>
      </c>
      <c r="M1164" s="39" t="str">
        <f t="shared" si="513"/>
        <v/>
      </c>
      <c r="N1164" s="39" t="str">
        <f t="shared" ca="1" si="533"/>
        <v/>
      </c>
      <c r="O1164" s="39" t="str">
        <f ca="1">IF(L1164="","",ROUND(Q1163*$O$5/payments_per_year,2))</f>
        <v/>
      </c>
      <c r="P1164" s="101"/>
      <c r="Q1164" s="39">
        <f t="shared" ca="1" si="534"/>
        <v>0</v>
      </c>
      <c r="R1164" s="332"/>
      <c r="S1164" s="37" t="str">
        <f t="shared" ca="1" si="524"/>
        <v/>
      </c>
      <c r="T1164" s="41" t="str">
        <f t="shared" ca="1" si="525"/>
        <v/>
      </c>
      <c r="U1164" s="39" t="str">
        <f t="shared" si="514"/>
        <v/>
      </c>
      <c r="V1164" s="39" t="str">
        <f t="shared" ca="1" si="535"/>
        <v/>
      </c>
      <c r="W1164" s="39">
        <f t="shared" ca="1" si="515"/>
        <v>0</v>
      </c>
      <c r="X1164" s="40"/>
      <c r="Y1164" s="39">
        <f t="shared" ca="1" si="536"/>
        <v>0</v>
      </c>
      <c r="Z1164" s="327"/>
      <c r="AA1164" s="37" t="str">
        <f t="shared" ca="1" si="526"/>
        <v/>
      </c>
      <c r="AB1164" s="41" t="str">
        <f t="shared" ca="1" si="527"/>
        <v/>
      </c>
      <c r="AC1164" s="39" t="str">
        <f t="shared" si="516"/>
        <v/>
      </c>
      <c r="AD1164" s="39" t="str">
        <f t="shared" ca="1" si="537"/>
        <v/>
      </c>
      <c r="AE1164" s="39" t="str">
        <f t="shared" ca="1" si="528"/>
        <v/>
      </c>
      <c r="AF1164" s="40"/>
      <c r="AG1164" s="39">
        <f t="shared" ca="1" si="538"/>
        <v>0</v>
      </c>
      <c r="AH1164" s="339"/>
      <c r="AI1164" s="37" t="str">
        <f t="shared" ca="1" si="529"/>
        <v/>
      </c>
      <c r="AJ1164" s="41" t="str">
        <f t="shared" ca="1" si="530"/>
        <v/>
      </c>
      <c r="AK1164" s="39" t="str">
        <f t="shared" si="517"/>
        <v/>
      </c>
      <c r="AL1164" s="39" t="str">
        <f t="shared" ca="1" si="539"/>
        <v/>
      </c>
      <c r="AM1164" s="39" t="str">
        <f t="shared" ca="1" si="531"/>
        <v/>
      </c>
      <c r="AN1164" s="40"/>
      <c r="AO1164" s="39">
        <f t="shared" ca="1" si="540"/>
        <v>0</v>
      </c>
      <c r="AP1164" s="339"/>
      <c r="AW1164" s="329"/>
      <c r="BI1164" s="329"/>
      <c r="BJ1164" s="329"/>
      <c r="BK1164" s="329"/>
      <c r="BL1164" s="329"/>
      <c r="BM1164" s="329"/>
      <c r="BN1164" s="329"/>
      <c r="BO1164" s="329"/>
      <c r="BP1164" s="329"/>
      <c r="BQ1164" s="329"/>
      <c r="BR1164" s="329"/>
      <c r="BS1164" s="329"/>
      <c r="BT1164" s="329"/>
      <c r="BU1164" s="329"/>
      <c r="BV1164" s="329"/>
      <c r="BW1164" s="325"/>
      <c r="BX1164" s="325"/>
      <c r="BY1164" s="325"/>
      <c r="BZ1164" s="325"/>
      <c r="CA1164" s="325"/>
      <c r="CB1164" s="325"/>
      <c r="CC1164" s="325"/>
      <c r="CD1164" s="325"/>
      <c r="CE1164" s="325"/>
      <c r="CF1164" s="325"/>
      <c r="CG1164" s="325"/>
      <c r="CH1164" s="325"/>
      <c r="CI1164" s="325"/>
      <c r="CJ1164" s="325"/>
      <c r="CK1164" s="325"/>
      <c r="CL1164" s="325"/>
      <c r="CM1164" s="325"/>
      <c r="CN1164" s="325"/>
      <c r="CO1164" s="325"/>
      <c r="CP1164" s="325"/>
      <c r="CQ1164" s="325"/>
      <c r="CR1164" s="325"/>
      <c r="CS1164" s="325"/>
      <c r="CT1164" s="325"/>
      <c r="CU1164" s="325"/>
      <c r="CV1164" s="325"/>
      <c r="CW1164" s="325"/>
      <c r="CX1164" s="325"/>
    </row>
    <row r="1165" spans="1:102" s="36" customFormat="1" ht="15" hidden="1" customHeight="1">
      <c r="A1165" s="329"/>
      <c r="B1165" s="37" t="str">
        <f t="shared" ca="1" si="518"/>
        <v/>
      </c>
      <c r="C1165" s="41" t="str">
        <f t="shared" ca="1" si="519"/>
        <v/>
      </c>
      <c r="D1165" s="39" t="str">
        <f t="shared" ca="1" si="520"/>
        <v/>
      </c>
      <c r="E1165" s="39" t="str">
        <f t="shared" ca="1" si="532"/>
        <v/>
      </c>
      <c r="F1165" s="39" t="str">
        <f t="shared" ca="1" si="521"/>
        <v/>
      </c>
      <c r="G1165" s="101"/>
      <c r="H1165" s="39">
        <f t="shared" ca="1" si="512"/>
        <v>0</v>
      </c>
      <c r="J1165" s="332"/>
      <c r="K1165" s="37" t="str">
        <f t="shared" ca="1" si="522"/>
        <v/>
      </c>
      <c r="L1165" s="41" t="str">
        <f t="shared" ca="1" si="523"/>
        <v/>
      </c>
      <c r="M1165" s="39" t="str">
        <f t="shared" si="513"/>
        <v/>
      </c>
      <c r="N1165" s="39" t="str">
        <f t="shared" ca="1" si="533"/>
        <v/>
      </c>
      <c r="O1165" s="39">
        <f ca="1">ROUND(Q1164*$O$5/payments_per_year,2)</f>
        <v>0</v>
      </c>
      <c r="P1165" s="101"/>
      <c r="Q1165" s="39">
        <f t="shared" ca="1" si="534"/>
        <v>0</v>
      </c>
      <c r="R1165" s="332"/>
      <c r="S1165" s="37" t="str">
        <f t="shared" ca="1" si="524"/>
        <v/>
      </c>
      <c r="T1165" s="41" t="str">
        <f t="shared" ca="1" si="525"/>
        <v/>
      </c>
      <c r="U1165" s="39" t="str">
        <f t="shared" si="514"/>
        <v/>
      </c>
      <c r="V1165" s="39" t="str">
        <f t="shared" ca="1" si="535"/>
        <v/>
      </c>
      <c r="W1165" s="39">
        <f t="shared" ca="1" si="515"/>
        <v>0</v>
      </c>
      <c r="X1165" s="40"/>
      <c r="Y1165" s="39">
        <f t="shared" ca="1" si="536"/>
        <v>0</v>
      </c>
      <c r="Z1165" s="327"/>
      <c r="AA1165" s="37" t="str">
        <f t="shared" ca="1" si="526"/>
        <v/>
      </c>
      <c r="AB1165" s="41" t="str">
        <f t="shared" ca="1" si="527"/>
        <v/>
      </c>
      <c r="AC1165" s="39" t="str">
        <f t="shared" si="516"/>
        <v/>
      </c>
      <c r="AD1165" s="39" t="str">
        <f t="shared" ca="1" si="537"/>
        <v/>
      </c>
      <c r="AE1165" s="39" t="str">
        <f t="shared" ca="1" si="528"/>
        <v/>
      </c>
      <c r="AF1165" s="40"/>
      <c r="AG1165" s="39">
        <f t="shared" ca="1" si="538"/>
        <v>0</v>
      </c>
      <c r="AH1165" s="339"/>
      <c r="AI1165" s="37" t="str">
        <f t="shared" ca="1" si="529"/>
        <v/>
      </c>
      <c r="AJ1165" s="41" t="str">
        <f t="shared" ca="1" si="530"/>
        <v/>
      </c>
      <c r="AK1165" s="39" t="str">
        <f t="shared" si="517"/>
        <v/>
      </c>
      <c r="AL1165" s="39" t="str">
        <f t="shared" ca="1" si="539"/>
        <v/>
      </c>
      <c r="AM1165" s="39" t="str">
        <f t="shared" ca="1" si="531"/>
        <v/>
      </c>
      <c r="AN1165" s="40"/>
      <c r="AO1165" s="39">
        <f t="shared" ca="1" si="540"/>
        <v>0</v>
      </c>
      <c r="AP1165" s="339"/>
      <c r="AW1165" s="329"/>
      <c r="BI1165" s="329"/>
      <c r="BJ1165" s="329"/>
      <c r="BK1165" s="329"/>
      <c r="BL1165" s="329"/>
      <c r="BM1165" s="329"/>
      <c r="BN1165" s="329"/>
      <c r="BO1165" s="329"/>
      <c r="BP1165" s="329"/>
      <c r="BQ1165" s="329"/>
      <c r="BR1165" s="329"/>
      <c r="BS1165" s="329"/>
      <c r="BT1165" s="329"/>
      <c r="BU1165" s="329"/>
      <c r="BV1165" s="329"/>
      <c r="BW1165" s="325"/>
      <c r="BX1165" s="325"/>
      <c r="BY1165" s="325"/>
      <c r="BZ1165" s="325"/>
      <c r="CA1165" s="325"/>
      <c r="CB1165" s="325"/>
      <c r="CC1165" s="325"/>
      <c r="CD1165" s="325"/>
      <c r="CE1165" s="325"/>
      <c r="CF1165" s="325"/>
      <c r="CG1165" s="325"/>
      <c r="CH1165" s="325"/>
      <c r="CI1165" s="325"/>
      <c r="CJ1165" s="325"/>
      <c r="CK1165" s="325"/>
      <c r="CL1165" s="325"/>
      <c r="CM1165" s="325"/>
      <c r="CN1165" s="325"/>
      <c r="CO1165" s="325"/>
      <c r="CP1165" s="325"/>
      <c r="CQ1165" s="325"/>
      <c r="CR1165" s="325"/>
      <c r="CS1165" s="325"/>
      <c r="CT1165" s="325"/>
      <c r="CU1165" s="325"/>
      <c r="CV1165" s="325"/>
      <c r="CW1165" s="325"/>
      <c r="CX1165" s="325"/>
    </row>
    <row r="1166" spans="1:102" s="36" customFormat="1" ht="15" hidden="1" customHeight="1">
      <c r="A1166" s="329"/>
      <c r="B1166" s="37" t="str">
        <f t="shared" ca="1" si="518"/>
        <v/>
      </c>
      <c r="C1166" s="41" t="str">
        <f t="shared" ca="1" si="519"/>
        <v/>
      </c>
      <c r="D1166" s="39" t="str">
        <f t="shared" ca="1" si="520"/>
        <v/>
      </c>
      <c r="E1166" s="39" t="str">
        <f t="shared" ca="1" si="532"/>
        <v/>
      </c>
      <c r="F1166" s="39" t="str">
        <f t="shared" ca="1" si="521"/>
        <v/>
      </c>
      <c r="G1166" s="101"/>
      <c r="H1166" s="39">
        <f t="shared" ca="1" si="512"/>
        <v>0</v>
      </c>
      <c r="J1166" s="332"/>
      <c r="K1166" s="37" t="str">
        <f t="shared" ca="1" si="522"/>
        <v/>
      </c>
      <c r="L1166" s="41" t="str">
        <f t="shared" ca="1" si="523"/>
        <v/>
      </c>
      <c r="M1166" s="39" t="str">
        <f t="shared" si="513"/>
        <v/>
      </c>
      <c r="N1166" s="39" t="str">
        <f t="shared" ca="1" si="533"/>
        <v/>
      </c>
      <c r="O1166" s="39" t="str">
        <f ca="1">IF(L1166="","",ROUND(Q1165*$O$5/payments_per_year,2))</f>
        <v/>
      </c>
      <c r="P1166" s="101"/>
      <c r="Q1166" s="39">
        <f t="shared" ca="1" si="534"/>
        <v>0</v>
      </c>
      <c r="R1166" s="332"/>
      <c r="S1166" s="37" t="str">
        <f t="shared" ca="1" si="524"/>
        <v/>
      </c>
      <c r="T1166" s="41" t="str">
        <f t="shared" ca="1" si="525"/>
        <v/>
      </c>
      <c r="U1166" s="39" t="str">
        <f t="shared" si="514"/>
        <v/>
      </c>
      <c r="V1166" s="39" t="str">
        <f t="shared" ca="1" si="535"/>
        <v/>
      </c>
      <c r="W1166" s="39">
        <f t="shared" ca="1" si="515"/>
        <v>0</v>
      </c>
      <c r="X1166" s="40"/>
      <c r="Y1166" s="39">
        <f t="shared" ca="1" si="536"/>
        <v>0</v>
      </c>
      <c r="Z1166" s="327"/>
      <c r="AA1166" s="37" t="str">
        <f t="shared" ca="1" si="526"/>
        <v/>
      </c>
      <c r="AB1166" s="41" t="str">
        <f t="shared" ca="1" si="527"/>
        <v/>
      </c>
      <c r="AC1166" s="39" t="str">
        <f t="shared" si="516"/>
        <v/>
      </c>
      <c r="AD1166" s="39" t="str">
        <f t="shared" ca="1" si="537"/>
        <v/>
      </c>
      <c r="AE1166" s="39" t="str">
        <f t="shared" ca="1" si="528"/>
        <v/>
      </c>
      <c r="AF1166" s="40"/>
      <c r="AG1166" s="39">
        <f t="shared" ca="1" si="538"/>
        <v>0</v>
      </c>
      <c r="AH1166" s="339"/>
      <c r="AI1166" s="37" t="str">
        <f t="shared" ca="1" si="529"/>
        <v/>
      </c>
      <c r="AJ1166" s="41" t="str">
        <f t="shared" ca="1" si="530"/>
        <v/>
      </c>
      <c r="AK1166" s="39" t="str">
        <f t="shared" si="517"/>
        <v/>
      </c>
      <c r="AL1166" s="39" t="str">
        <f t="shared" ca="1" si="539"/>
        <v/>
      </c>
      <c r="AM1166" s="39" t="str">
        <f t="shared" ca="1" si="531"/>
        <v/>
      </c>
      <c r="AN1166" s="40"/>
      <c r="AO1166" s="39">
        <f t="shared" ca="1" si="540"/>
        <v>0</v>
      </c>
      <c r="AP1166" s="339"/>
      <c r="AW1166" s="329"/>
      <c r="BI1166" s="329"/>
      <c r="BJ1166" s="329"/>
      <c r="BK1166" s="329"/>
      <c r="BL1166" s="329"/>
      <c r="BM1166" s="329"/>
      <c r="BN1166" s="329"/>
      <c r="BO1166" s="329"/>
      <c r="BP1166" s="329"/>
      <c r="BQ1166" s="329"/>
      <c r="BR1166" s="329"/>
      <c r="BS1166" s="329"/>
      <c r="BT1166" s="329"/>
      <c r="BU1166" s="329"/>
      <c r="BV1166" s="329"/>
      <c r="BW1166" s="325"/>
      <c r="BX1166" s="325"/>
      <c r="BY1166" s="325"/>
      <c r="BZ1166" s="325"/>
      <c r="CA1166" s="325"/>
      <c r="CB1166" s="325"/>
      <c r="CC1166" s="325"/>
      <c r="CD1166" s="325"/>
      <c r="CE1166" s="325"/>
      <c r="CF1166" s="325"/>
      <c r="CG1166" s="325"/>
      <c r="CH1166" s="325"/>
      <c r="CI1166" s="325"/>
      <c r="CJ1166" s="325"/>
      <c r="CK1166" s="325"/>
      <c r="CL1166" s="325"/>
      <c r="CM1166" s="325"/>
      <c r="CN1166" s="325"/>
      <c r="CO1166" s="325"/>
      <c r="CP1166" s="325"/>
      <c r="CQ1166" s="325"/>
      <c r="CR1166" s="325"/>
      <c r="CS1166" s="325"/>
      <c r="CT1166" s="325"/>
      <c r="CU1166" s="325"/>
      <c r="CV1166" s="325"/>
      <c r="CW1166" s="325"/>
      <c r="CX1166" s="325"/>
    </row>
    <row r="1167" spans="1:102" s="36" customFormat="1" ht="15" hidden="1" customHeight="1">
      <c r="A1167" s="329"/>
      <c r="B1167" s="37" t="str">
        <f t="shared" ca="1" si="518"/>
        <v/>
      </c>
      <c r="C1167" s="41" t="str">
        <f t="shared" ca="1" si="519"/>
        <v/>
      </c>
      <c r="D1167" s="39" t="str">
        <f t="shared" ca="1" si="520"/>
        <v/>
      </c>
      <c r="E1167" s="39" t="str">
        <f t="shared" ca="1" si="532"/>
        <v/>
      </c>
      <c r="F1167" s="39" t="str">
        <f t="shared" ca="1" si="521"/>
        <v/>
      </c>
      <c r="G1167" s="101"/>
      <c r="H1167" s="39">
        <f t="shared" ca="1" si="512"/>
        <v>0</v>
      </c>
      <c r="J1167" s="332"/>
      <c r="K1167" s="37" t="str">
        <f t="shared" ca="1" si="522"/>
        <v/>
      </c>
      <c r="L1167" s="41" t="str">
        <f t="shared" ca="1" si="523"/>
        <v/>
      </c>
      <c r="M1167" s="39" t="str">
        <f t="shared" si="513"/>
        <v/>
      </c>
      <c r="N1167" s="39" t="str">
        <f t="shared" ca="1" si="533"/>
        <v/>
      </c>
      <c r="O1167" s="39">
        <f ca="1">ROUND(Q1166*$O$5/payments_per_year,2)</f>
        <v>0</v>
      </c>
      <c r="P1167" s="101"/>
      <c r="Q1167" s="39">
        <f t="shared" ca="1" si="534"/>
        <v>0</v>
      </c>
      <c r="R1167" s="332"/>
      <c r="S1167" s="37" t="str">
        <f t="shared" ca="1" si="524"/>
        <v/>
      </c>
      <c r="T1167" s="41" t="str">
        <f t="shared" ca="1" si="525"/>
        <v/>
      </c>
      <c r="U1167" s="39" t="str">
        <f t="shared" si="514"/>
        <v/>
      </c>
      <c r="V1167" s="39" t="str">
        <f t="shared" ca="1" si="535"/>
        <v/>
      </c>
      <c r="W1167" s="39">
        <f t="shared" ca="1" si="515"/>
        <v>0</v>
      </c>
      <c r="X1167" s="40"/>
      <c r="Y1167" s="39">
        <f t="shared" ca="1" si="536"/>
        <v>0</v>
      </c>
      <c r="Z1167" s="327"/>
      <c r="AA1167" s="37" t="str">
        <f t="shared" ca="1" si="526"/>
        <v/>
      </c>
      <c r="AB1167" s="41" t="str">
        <f t="shared" ca="1" si="527"/>
        <v/>
      </c>
      <c r="AC1167" s="39" t="str">
        <f t="shared" si="516"/>
        <v/>
      </c>
      <c r="AD1167" s="39" t="str">
        <f t="shared" ca="1" si="537"/>
        <v/>
      </c>
      <c r="AE1167" s="39" t="str">
        <f t="shared" ca="1" si="528"/>
        <v/>
      </c>
      <c r="AF1167" s="40"/>
      <c r="AG1167" s="39">
        <f t="shared" ca="1" si="538"/>
        <v>0</v>
      </c>
      <c r="AH1167" s="339"/>
      <c r="AI1167" s="37" t="str">
        <f t="shared" ca="1" si="529"/>
        <v/>
      </c>
      <c r="AJ1167" s="41" t="str">
        <f t="shared" ca="1" si="530"/>
        <v/>
      </c>
      <c r="AK1167" s="39" t="str">
        <f t="shared" si="517"/>
        <v/>
      </c>
      <c r="AL1167" s="39" t="str">
        <f t="shared" ca="1" si="539"/>
        <v/>
      </c>
      <c r="AM1167" s="39" t="str">
        <f t="shared" ca="1" si="531"/>
        <v/>
      </c>
      <c r="AN1167" s="40"/>
      <c r="AO1167" s="39">
        <f t="shared" ca="1" si="540"/>
        <v>0</v>
      </c>
      <c r="AP1167" s="339"/>
      <c r="AW1167" s="329"/>
      <c r="BI1167" s="329"/>
      <c r="BJ1167" s="329"/>
      <c r="BK1167" s="329"/>
      <c r="BL1167" s="329"/>
      <c r="BM1167" s="329"/>
      <c r="BN1167" s="329"/>
      <c r="BO1167" s="329"/>
      <c r="BP1167" s="329"/>
      <c r="BQ1167" s="329"/>
      <c r="BR1167" s="329"/>
      <c r="BS1167" s="329"/>
      <c r="BT1167" s="329"/>
      <c r="BU1167" s="329"/>
      <c r="BV1167" s="329"/>
      <c r="BW1167" s="325"/>
      <c r="BX1167" s="325"/>
      <c r="BY1167" s="325"/>
      <c r="BZ1167" s="325"/>
      <c r="CA1167" s="325"/>
      <c r="CB1167" s="325"/>
      <c r="CC1167" s="325"/>
      <c r="CD1167" s="325"/>
      <c r="CE1167" s="325"/>
      <c r="CF1167" s="325"/>
      <c r="CG1167" s="325"/>
      <c r="CH1167" s="325"/>
      <c r="CI1167" s="325"/>
      <c r="CJ1167" s="325"/>
      <c r="CK1167" s="325"/>
      <c r="CL1167" s="325"/>
      <c r="CM1167" s="325"/>
      <c r="CN1167" s="325"/>
      <c r="CO1167" s="325"/>
      <c r="CP1167" s="325"/>
      <c r="CQ1167" s="325"/>
      <c r="CR1167" s="325"/>
      <c r="CS1167" s="325"/>
      <c r="CT1167" s="325"/>
      <c r="CU1167" s="325"/>
      <c r="CV1167" s="325"/>
      <c r="CW1167" s="325"/>
      <c r="CX1167" s="325"/>
    </row>
    <row r="1168" spans="1:102" s="36" customFormat="1" ht="15" hidden="1" customHeight="1">
      <c r="A1168" s="329"/>
      <c r="B1168" s="37" t="str">
        <f t="shared" ca="1" si="518"/>
        <v/>
      </c>
      <c r="C1168" s="41" t="str">
        <f t="shared" ca="1" si="519"/>
        <v/>
      </c>
      <c r="D1168" s="39" t="str">
        <f t="shared" ca="1" si="520"/>
        <v/>
      </c>
      <c r="E1168" s="39" t="str">
        <f t="shared" ca="1" si="532"/>
        <v/>
      </c>
      <c r="F1168" s="39" t="str">
        <f t="shared" ca="1" si="521"/>
        <v/>
      </c>
      <c r="G1168" s="101"/>
      <c r="H1168" s="39">
        <f t="shared" ca="1" si="512"/>
        <v>0</v>
      </c>
      <c r="J1168" s="332"/>
      <c r="K1168" s="37" t="str">
        <f t="shared" ca="1" si="522"/>
        <v/>
      </c>
      <c r="L1168" s="41" t="str">
        <f t="shared" ca="1" si="523"/>
        <v/>
      </c>
      <c r="M1168" s="39" t="str">
        <f t="shared" si="513"/>
        <v/>
      </c>
      <c r="N1168" s="39" t="str">
        <f t="shared" ca="1" si="533"/>
        <v/>
      </c>
      <c r="O1168" s="39" t="str">
        <f ca="1">IF(L1168="","",ROUND(Q1167*$O$5/payments_per_year,2))</f>
        <v/>
      </c>
      <c r="P1168" s="101"/>
      <c r="Q1168" s="39">
        <f t="shared" ca="1" si="534"/>
        <v>0</v>
      </c>
      <c r="R1168" s="332"/>
      <c r="S1168" s="37" t="str">
        <f t="shared" ca="1" si="524"/>
        <v/>
      </c>
      <c r="T1168" s="41" t="str">
        <f t="shared" ca="1" si="525"/>
        <v/>
      </c>
      <c r="U1168" s="39" t="str">
        <f t="shared" si="514"/>
        <v/>
      </c>
      <c r="V1168" s="39" t="str">
        <f t="shared" ca="1" si="535"/>
        <v/>
      </c>
      <c r="W1168" s="39">
        <f t="shared" ca="1" si="515"/>
        <v>0</v>
      </c>
      <c r="X1168" s="40"/>
      <c r="Y1168" s="39">
        <f t="shared" ca="1" si="536"/>
        <v>0</v>
      </c>
      <c r="Z1168" s="327"/>
      <c r="AA1168" s="37" t="str">
        <f t="shared" ca="1" si="526"/>
        <v/>
      </c>
      <c r="AB1168" s="41" t="str">
        <f t="shared" ca="1" si="527"/>
        <v/>
      </c>
      <c r="AC1168" s="39" t="str">
        <f t="shared" si="516"/>
        <v/>
      </c>
      <c r="AD1168" s="39" t="str">
        <f t="shared" ca="1" si="537"/>
        <v/>
      </c>
      <c r="AE1168" s="39" t="str">
        <f t="shared" ca="1" si="528"/>
        <v/>
      </c>
      <c r="AF1168" s="40"/>
      <c r="AG1168" s="39">
        <f t="shared" ca="1" si="538"/>
        <v>0</v>
      </c>
      <c r="AH1168" s="339"/>
      <c r="AI1168" s="37" t="str">
        <f t="shared" ca="1" si="529"/>
        <v/>
      </c>
      <c r="AJ1168" s="41" t="str">
        <f t="shared" ca="1" si="530"/>
        <v/>
      </c>
      <c r="AK1168" s="39" t="str">
        <f t="shared" si="517"/>
        <v/>
      </c>
      <c r="AL1168" s="39" t="str">
        <f t="shared" ca="1" si="539"/>
        <v/>
      </c>
      <c r="AM1168" s="39" t="str">
        <f t="shared" ca="1" si="531"/>
        <v/>
      </c>
      <c r="AN1168" s="40"/>
      <c r="AO1168" s="39">
        <f t="shared" ca="1" si="540"/>
        <v>0</v>
      </c>
      <c r="AP1168" s="339"/>
      <c r="AW1168" s="329"/>
      <c r="BI1168" s="329"/>
      <c r="BJ1168" s="329"/>
      <c r="BK1168" s="329"/>
      <c r="BL1168" s="329"/>
      <c r="BM1168" s="329"/>
      <c r="BN1168" s="329"/>
      <c r="BO1168" s="329"/>
      <c r="BP1168" s="329"/>
      <c r="BQ1168" s="329"/>
      <c r="BR1168" s="329"/>
      <c r="BS1168" s="329"/>
      <c r="BT1168" s="329"/>
      <c r="BU1168" s="329"/>
      <c r="BV1168" s="329"/>
      <c r="BW1168" s="325"/>
      <c r="BX1168" s="325"/>
      <c r="BY1168" s="325"/>
      <c r="BZ1168" s="325"/>
      <c r="CA1168" s="325"/>
      <c r="CB1168" s="325"/>
      <c r="CC1168" s="325"/>
      <c r="CD1168" s="325"/>
      <c r="CE1168" s="325"/>
      <c r="CF1168" s="325"/>
      <c r="CG1168" s="325"/>
      <c r="CH1168" s="325"/>
      <c r="CI1168" s="325"/>
      <c r="CJ1168" s="325"/>
      <c r="CK1168" s="325"/>
      <c r="CL1168" s="325"/>
      <c r="CM1168" s="325"/>
      <c r="CN1168" s="325"/>
      <c r="CO1168" s="325"/>
      <c r="CP1168" s="325"/>
      <c r="CQ1168" s="325"/>
      <c r="CR1168" s="325"/>
      <c r="CS1168" s="325"/>
      <c r="CT1168" s="325"/>
      <c r="CU1168" s="325"/>
      <c r="CV1168" s="325"/>
      <c r="CW1168" s="325"/>
      <c r="CX1168" s="325"/>
    </row>
    <row r="1169" spans="1:102" s="36" customFormat="1" ht="15" hidden="1" customHeight="1">
      <c r="A1169" s="329"/>
      <c r="B1169" s="37" t="str">
        <f t="shared" ca="1" si="518"/>
        <v/>
      </c>
      <c r="C1169" s="41" t="str">
        <f t="shared" ca="1" si="519"/>
        <v/>
      </c>
      <c r="D1169" s="39" t="str">
        <f t="shared" ca="1" si="520"/>
        <v/>
      </c>
      <c r="E1169" s="39" t="str">
        <f t="shared" ca="1" si="532"/>
        <v/>
      </c>
      <c r="F1169" s="39" t="str">
        <f t="shared" ca="1" si="521"/>
        <v/>
      </c>
      <c r="G1169" s="101"/>
      <c r="H1169" s="39">
        <f t="shared" ca="1" si="512"/>
        <v>0</v>
      </c>
      <c r="J1169" s="332"/>
      <c r="K1169" s="37" t="str">
        <f t="shared" ca="1" si="522"/>
        <v/>
      </c>
      <c r="L1169" s="41" t="str">
        <f t="shared" ca="1" si="523"/>
        <v/>
      </c>
      <c r="M1169" s="39" t="str">
        <f t="shared" si="513"/>
        <v/>
      </c>
      <c r="N1169" s="39" t="str">
        <f t="shared" ca="1" si="533"/>
        <v/>
      </c>
      <c r="O1169" s="39">
        <f ca="1">ROUND(Q1168*$O$5/payments_per_year,2)</f>
        <v>0</v>
      </c>
      <c r="P1169" s="101"/>
      <c r="Q1169" s="39">
        <f t="shared" ca="1" si="534"/>
        <v>0</v>
      </c>
      <c r="R1169" s="332"/>
      <c r="S1169" s="37" t="str">
        <f t="shared" ca="1" si="524"/>
        <v/>
      </c>
      <c r="T1169" s="41" t="str">
        <f t="shared" ca="1" si="525"/>
        <v/>
      </c>
      <c r="U1169" s="39" t="str">
        <f t="shared" si="514"/>
        <v/>
      </c>
      <c r="V1169" s="39" t="str">
        <f t="shared" ca="1" si="535"/>
        <v/>
      </c>
      <c r="W1169" s="39">
        <f t="shared" ca="1" si="515"/>
        <v>0</v>
      </c>
      <c r="X1169" s="40"/>
      <c r="Y1169" s="39">
        <f t="shared" ca="1" si="536"/>
        <v>0</v>
      </c>
      <c r="Z1169" s="327"/>
      <c r="AA1169" s="37" t="str">
        <f t="shared" ca="1" si="526"/>
        <v/>
      </c>
      <c r="AB1169" s="41" t="str">
        <f t="shared" ca="1" si="527"/>
        <v/>
      </c>
      <c r="AC1169" s="39" t="str">
        <f t="shared" si="516"/>
        <v/>
      </c>
      <c r="AD1169" s="39" t="str">
        <f t="shared" ca="1" si="537"/>
        <v/>
      </c>
      <c r="AE1169" s="39" t="str">
        <f t="shared" ca="1" si="528"/>
        <v/>
      </c>
      <c r="AF1169" s="40"/>
      <c r="AG1169" s="39">
        <f t="shared" ca="1" si="538"/>
        <v>0</v>
      </c>
      <c r="AH1169" s="339"/>
      <c r="AI1169" s="37" t="str">
        <f t="shared" ca="1" si="529"/>
        <v/>
      </c>
      <c r="AJ1169" s="41" t="str">
        <f t="shared" ca="1" si="530"/>
        <v/>
      </c>
      <c r="AK1169" s="39" t="str">
        <f t="shared" si="517"/>
        <v/>
      </c>
      <c r="AL1169" s="39" t="str">
        <f t="shared" ca="1" si="539"/>
        <v/>
      </c>
      <c r="AM1169" s="39" t="str">
        <f t="shared" ca="1" si="531"/>
        <v/>
      </c>
      <c r="AN1169" s="40"/>
      <c r="AO1169" s="39">
        <f t="shared" ca="1" si="540"/>
        <v>0</v>
      </c>
      <c r="AP1169" s="339"/>
      <c r="AW1169" s="329"/>
      <c r="BI1169" s="329"/>
      <c r="BJ1169" s="329"/>
      <c r="BK1169" s="329"/>
      <c r="BL1169" s="329"/>
      <c r="BM1169" s="329"/>
      <c r="BN1169" s="329"/>
      <c r="BO1169" s="329"/>
      <c r="BP1169" s="329"/>
      <c r="BQ1169" s="329"/>
      <c r="BR1169" s="329"/>
      <c r="BS1169" s="329"/>
      <c r="BT1169" s="329"/>
      <c r="BU1169" s="329"/>
      <c r="BV1169" s="329"/>
      <c r="BW1169" s="325"/>
      <c r="BX1169" s="325"/>
      <c r="BY1169" s="325"/>
      <c r="BZ1169" s="325"/>
      <c r="CA1169" s="325"/>
      <c r="CB1169" s="325"/>
      <c r="CC1169" s="325"/>
      <c r="CD1169" s="325"/>
      <c r="CE1169" s="325"/>
      <c r="CF1169" s="325"/>
      <c r="CG1169" s="325"/>
      <c r="CH1169" s="325"/>
      <c r="CI1169" s="325"/>
      <c r="CJ1169" s="325"/>
      <c r="CK1169" s="325"/>
      <c r="CL1169" s="325"/>
      <c r="CM1169" s="325"/>
      <c r="CN1169" s="325"/>
      <c r="CO1169" s="325"/>
      <c r="CP1169" s="325"/>
      <c r="CQ1169" s="325"/>
      <c r="CR1169" s="325"/>
      <c r="CS1169" s="325"/>
      <c r="CT1169" s="325"/>
      <c r="CU1169" s="325"/>
      <c r="CV1169" s="325"/>
      <c r="CW1169" s="325"/>
      <c r="CX1169" s="325"/>
    </row>
    <row r="1170" spans="1:102" s="36" customFormat="1" ht="15" hidden="1" customHeight="1">
      <c r="A1170" s="329"/>
      <c r="B1170" s="37" t="str">
        <f t="shared" ca="1" si="518"/>
        <v/>
      </c>
      <c r="C1170" s="41" t="str">
        <f t="shared" ca="1" si="519"/>
        <v/>
      </c>
      <c r="D1170" s="39" t="str">
        <f t="shared" ca="1" si="520"/>
        <v/>
      </c>
      <c r="E1170" s="39" t="str">
        <f t="shared" ca="1" si="532"/>
        <v/>
      </c>
      <c r="F1170" s="39" t="str">
        <f t="shared" ca="1" si="521"/>
        <v/>
      </c>
      <c r="G1170" s="101"/>
      <c r="H1170" s="39">
        <f t="shared" ca="1" si="512"/>
        <v>0</v>
      </c>
      <c r="J1170" s="332"/>
      <c r="K1170" s="37" t="str">
        <f t="shared" ca="1" si="522"/>
        <v/>
      </c>
      <c r="L1170" s="41" t="str">
        <f t="shared" ca="1" si="523"/>
        <v/>
      </c>
      <c r="M1170" s="39" t="str">
        <f t="shared" si="513"/>
        <v/>
      </c>
      <c r="N1170" s="39" t="str">
        <f t="shared" ca="1" si="533"/>
        <v/>
      </c>
      <c r="O1170" s="39" t="str">
        <f ca="1">IF(L1170="","",ROUND(Q1169*$O$5/payments_per_year,2))</f>
        <v/>
      </c>
      <c r="P1170" s="101"/>
      <c r="Q1170" s="39">
        <f t="shared" ca="1" si="534"/>
        <v>0</v>
      </c>
      <c r="R1170" s="332"/>
      <c r="S1170" s="37" t="str">
        <f t="shared" ca="1" si="524"/>
        <v/>
      </c>
      <c r="T1170" s="41" t="str">
        <f t="shared" ca="1" si="525"/>
        <v/>
      </c>
      <c r="U1170" s="39" t="str">
        <f t="shared" si="514"/>
        <v/>
      </c>
      <c r="V1170" s="39" t="str">
        <f t="shared" ca="1" si="535"/>
        <v/>
      </c>
      <c r="W1170" s="39">
        <f t="shared" ca="1" si="515"/>
        <v>0</v>
      </c>
      <c r="X1170" s="40"/>
      <c r="Y1170" s="39">
        <f t="shared" ca="1" si="536"/>
        <v>0</v>
      </c>
      <c r="Z1170" s="327"/>
      <c r="AA1170" s="37" t="str">
        <f t="shared" ca="1" si="526"/>
        <v/>
      </c>
      <c r="AB1170" s="41" t="str">
        <f t="shared" ca="1" si="527"/>
        <v/>
      </c>
      <c r="AC1170" s="39" t="str">
        <f t="shared" si="516"/>
        <v/>
      </c>
      <c r="AD1170" s="39" t="str">
        <f t="shared" ca="1" si="537"/>
        <v/>
      </c>
      <c r="AE1170" s="39" t="str">
        <f t="shared" ca="1" si="528"/>
        <v/>
      </c>
      <c r="AF1170" s="40"/>
      <c r="AG1170" s="39">
        <f t="shared" ca="1" si="538"/>
        <v>0</v>
      </c>
      <c r="AH1170" s="339"/>
      <c r="AI1170" s="37" t="str">
        <f t="shared" ca="1" si="529"/>
        <v/>
      </c>
      <c r="AJ1170" s="41" t="str">
        <f t="shared" ca="1" si="530"/>
        <v/>
      </c>
      <c r="AK1170" s="39" t="str">
        <f t="shared" si="517"/>
        <v/>
      </c>
      <c r="AL1170" s="39" t="str">
        <f t="shared" ca="1" si="539"/>
        <v/>
      </c>
      <c r="AM1170" s="39" t="str">
        <f t="shared" ca="1" si="531"/>
        <v/>
      </c>
      <c r="AN1170" s="40"/>
      <c r="AO1170" s="39">
        <f t="shared" ca="1" si="540"/>
        <v>0</v>
      </c>
      <c r="AP1170" s="339"/>
      <c r="AW1170" s="329"/>
      <c r="BI1170" s="329"/>
      <c r="BJ1170" s="329"/>
      <c r="BK1170" s="329"/>
      <c r="BL1170" s="329"/>
      <c r="BM1170" s="329"/>
      <c r="BN1170" s="329"/>
      <c r="BO1170" s="329"/>
      <c r="BP1170" s="329"/>
      <c r="BQ1170" s="329"/>
      <c r="BR1170" s="329"/>
      <c r="BS1170" s="329"/>
      <c r="BT1170" s="329"/>
      <c r="BU1170" s="329"/>
      <c r="BV1170" s="329"/>
      <c r="BW1170" s="325"/>
      <c r="BX1170" s="325"/>
      <c r="BY1170" s="325"/>
      <c r="BZ1170" s="325"/>
      <c r="CA1170" s="325"/>
      <c r="CB1170" s="325"/>
      <c r="CC1170" s="325"/>
      <c r="CD1170" s="325"/>
      <c r="CE1170" s="325"/>
      <c r="CF1170" s="325"/>
      <c r="CG1170" s="325"/>
      <c r="CH1170" s="325"/>
      <c r="CI1170" s="325"/>
      <c r="CJ1170" s="325"/>
      <c r="CK1170" s="325"/>
      <c r="CL1170" s="325"/>
      <c r="CM1170" s="325"/>
      <c r="CN1170" s="325"/>
      <c r="CO1170" s="325"/>
      <c r="CP1170" s="325"/>
      <c r="CQ1170" s="325"/>
      <c r="CR1170" s="325"/>
      <c r="CS1170" s="325"/>
      <c r="CT1170" s="325"/>
      <c r="CU1170" s="325"/>
      <c r="CV1170" s="325"/>
      <c r="CW1170" s="325"/>
      <c r="CX1170" s="325"/>
    </row>
    <row r="1171" spans="1:102" s="36" customFormat="1" ht="15" hidden="1" customHeight="1">
      <c r="A1171" s="329"/>
      <c r="B1171" s="37" t="str">
        <f t="shared" ca="1" si="518"/>
        <v/>
      </c>
      <c r="C1171" s="41" t="str">
        <f t="shared" ca="1" si="519"/>
        <v/>
      </c>
      <c r="D1171" s="39" t="str">
        <f t="shared" ca="1" si="520"/>
        <v/>
      </c>
      <c r="E1171" s="39" t="str">
        <f t="shared" ca="1" si="532"/>
        <v/>
      </c>
      <c r="F1171" s="39" t="str">
        <f t="shared" ca="1" si="521"/>
        <v/>
      </c>
      <c r="G1171" s="101"/>
      <c r="H1171" s="39">
        <f t="shared" ref="H1171:H1234" ca="1" si="541">IF(B1171="",0,ROUND(H1170-E1171-G1171,2))</f>
        <v>0</v>
      </c>
      <c r="J1171" s="332"/>
      <c r="K1171" s="37" t="str">
        <f t="shared" ca="1" si="522"/>
        <v/>
      </c>
      <c r="L1171" s="41" t="str">
        <f t="shared" ca="1" si="523"/>
        <v/>
      </c>
      <c r="M1171" s="39" t="str">
        <f t="shared" ref="M1171:M1234" si="542">$O$10</f>
        <v/>
      </c>
      <c r="N1171" s="39" t="str">
        <f t="shared" ca="1" si="533"/>
        <v/>
      </c>
      <c r="O1171" s="39">
        <f ca="1">ROUND(Q1170*$O$5/payments_per_year,2)</f>
        <v>0</v>
      </c>
      <c r="P1171" s="101"/>
      <c r="Q1171" s="39">
        <f t="shared" ca="1" si="534"/>
        <v>0</v>
      </c>
      <c r="R1171" s="332"/>
      <c r="S1171" s="37" t="str">
        <f t="shared" ca="1" si="524"/>
        <v/>
      </c>
      <c r="T1171" s="41" t="str">
        <f t="shared" ca="1" si="525"/>
        <v/>
      </c>
      <c r="U1171" s="39" t="str">
        <f t="shared" ref="U1171:U1234" si="543">$W$10</f>
        <v/>
      </c>
      <c r="V1171" s="39" t="str">
        <f t="shared" ca="1" si="535"/>
        <v/>
      </c>
      <c r="W1171" s="39">
        <f t="shared" ref="W1171:W1234" ca="1" si="544">ROUND(Y1170*$W$5/payments_per_year,2)</f>
        <v>0</v>
      </c>
      <c r="X1171" s="40"/>
      <c r="Y1171" s="39">
        <f t="shared" ca="1" si="536"/>
        <v>0</v>
      </c>
      <c r="Z1171" s="327"/>
      <c r="AA1171" s="37" t="str">
        <f t="shared" ca="1" si="526"/>
        <v/>
      </c>
      <c r="AB1171" s="41" t="str">
        <f t="shared" ca="1" si="527"/>
        <v/>
      </c>
      <c r="AC1171" s="39" t="str">
        <f t="shared" ref="AC1171:AC1234" si="545">$AE$10</f>
        <v/>
      </c>
      <c r="AD1171" s="39" t="str">
        <f t="shared" ca="1" si="537"/>
        <v/>
      </c>
      <c r="AE1171" s="39" t="str">
        <f t="shared" ca="1" si="528"/>
        <v/>
      </c>
      <c r="AF1171" s="40"/>
      <c r="AG1171" s="39">
        <f t="shared" ca="1" si="538"/>
        <v>0</v>
      </c>
      <c r="AH1171" s="339"/>
      <c r="AI1171" s="37" t="str">
        <f t="shared" ca="1" si="529"/>
        <v/>
      </c>
      <c r="AJ1171" s="41" t="str">
        <f t="shared" ca="1" si="530"/>
        <v/>
      </c>
      <c r="AK1171" s="39" t="str">
        <f t="shared" ref="AK1171:AK1234" si="546">$AE$10</f>
        <v/>
      </c>
      <c r="AL1171" s="39" t="str">
        <f t="shared" ca="1" si="539"/>
        <v/>
      </c>
      <c r="AM1171" s="39" t="str">
        <f t="shared" ca="1" si="531"/>
        <v/>
      </c>
      <c r="AN1171" s="40"/>
      <c r="AO1171" s="39">
        <f t="shared" ca="1" si="540"/>
        <v>0</v>
      </c>
      <c r="AP1171" s="339"/>
      <c r="AW1171" s="329"/>
      <c r="BI1171" s="329"/>
      <c r="BJ1171" s="329"/>
      <c r="BK1171" s="329"/>
      <c r="BL1171" s="329"/>
      <c r="BM1171" s="329"/>
      <c r="BN1171" s="329"/>
      <c r="BO1171" s="329"/>
      <c r="BP1171" s="329"/>
      <c r="BQ1171" s="329"/>
      <c r="BR1171" s="329"/>
      <c r="BS1171" s="329"/>
      <c r="BT1171" s="329"/>
      <c r="BU1171" s="329"/>
      <c r="BV1171" s="329"/>
      <c r="BW1171" s="325"/>
      <c r="BX1171" s="325"/>
      <c r="BY1171" s="325"/>
      <c r="BZ1171" s="325"/>
      <c r="CA1171" s="325"/>
      <c r="CB1171" s="325"/>
      <c r="CC1171" s="325"/>
      <c r="CD1171" s="325"/>
      <c r="CE1171" s="325"/>
      <c r="CF1171" s="325"/>
      <c r="CG1171" s="325"/>
      <c r="CH1171" s="325"/>
      <c r="CI1171" s="325"/>
      <c r="CJ1171" s="325"/>
      <c r="CK1171" s="325"/>
      <c r="CL1171" s="325"/>
      <c r="CM1171" s="325"/>
      <c r="CN1171" s="325"/>
      <c r="CO1171" s="325"/>
      <c r="CP1171" s="325"/>
      <c r="CQ1171" s="325"/>
      <c r="CR1171" s="325"/>
      <c r="CS1171" s="325"/>
      <c r="CT1171" s="325"/>
      <c r="CU1171" s="325"/>
      <c r="CV1171" s="325"/>
      <c r="CW1171" s="325"/>
      <c r="CX1171" s="325"/>
    </row>
    <row r="1172" spans="1:102" s="36" customFormat="1" ht="15" hidden="1" customHeight="1">
      <c r="A1172" s="329"/>
      <c r="B1172" s="37" t="str">
        <f t="shared" ref="B1172:B1235" ca="1" si="547">IF(B1171&lt;$F$11,IF(H1171&gt;0,B1171+1,""),"")</f>
        <v/>
      </c>
      <c r="C1172" s="41" t="str">
        <f t="shared" ref="C1172:C1235" ca="1" si="548">IF(B1172="","",IF(B1172&lt;=$F$11,IF(payments_per_year=26,DATE(YEAR(start_date),MONTH(start_date),DAY(start_date)+14*B1172),IF(payments_per_year=52,DATE(YEAR(start_date),MONTH(start_date),DAY(start_date)+7*B1172),DATE(YEAR(start_date),MONTH(start_date)+B1172*12/$F$7,DAY(start_date)))),""))</f>
        <v/>
      </c>
      <c r="D1172" s="39" t="str">
        <f t="shared" ref="D1172:D1235" ca="1" si="549">IF(C1172="","",IF($F$10+F1172&gt;H1171,ROUND(H1171+F1172,2),$F$10))</f>
        <v/>
      </c>
      <c r="E1172" s="39" t="str">
        <f t="shared" ca="1" si="532"/>
        <v/>
      </c>
      <c r="F1172" s="39" t="str">
        <f t="shared" ref="F1172:F1235" ca="1" si="550">IF(C1172="","",ROUND(H1171*$F$5/payments_per_year,2))</f>
        <v/>
      </c>
      <c r="G1172" s="101"/>
      <c r="H1172" s="39">
        <f t="shared" ca="1" si="541"/>
        <v>0</v>
      </c>
      <c r="J1172" s="332"/>
      <c r="K1172" s="37" t="str">
        <f t="shared" ref="K1172:K1235" ca="1" si="551">IF(K1171&lt;$F$11,IF(Q1171&gt;0,K1171+1,""),"")</f>
        <v/>
      </c>
      <c r="L1172" s="41" t="str">
        <f t="shared" ref="L1172:L1235" ca="1" si="552">IF(K1172="","",IF(K1172&lt;=$F$11,IF(payments_per_year=26,DATE(YEAR(start_date),MONTH(start_date),DAY(start_date)+14*K1172),IF(payments_per_year=52,DATE(YEAR(start_date),MONTH(start_date),DAY(start_date)+7*K1172),DATE(YEAR(start_date),MONTH(start_date)+K1172*12/$F$7,DAY(start_date)))),""))</f>
        <v/>
      </c>
      <c r="M1172" s="39" t="str">
        <f t="shared" si="542"/>
        <v/>
      </c>
      <c r="N1172" s="39" t="str">
        <f t="shared" ca="1" si="533"/>
        <v/>
      </c>
      <c r="O1172" s="39" t="str">
        <f ca="1">IF(L1172="","",ROUND(Q1171*$O$5/payments_per_year,2))</f>
        <v/>
      </c>
      <c r="P1172" s="101"/>
      <c r="Q1172" s="39">
        <f t="shared" ca="1" si="534"/>
        <v>0</v>
      </c>
      <c r="R1172" s="332"/>
      <c r="S1172" s="37" t="str">
        <f t="shared" ref="S1172:S1235" ca="1" si="553">IF(S1171&lt;$F$11,IF(Y1171&gt;0,S1171+1,""),"")</f>
        <v/>
      </c>
      <c r="T1172" s="41" t="str">
        <f t="shared" ref="T1172:T1235" ca="1" si="554">IF(S1172="","",IF(S1172&lt;=$F$11,IF(payments_per_year=26,DATE(YEAR(start_date),MONTH(start_date),DAY(start_date)+14*S1172),IF(payments_per_year=52,DATE(YEAR(start_date),MONTH(start_date),DAY(start_date)+7*S1172),DATE(YEAR(start_date),MONTH(start_date)+S1172*12/$F$7,DAY(start_date)))),""))</f>
        <v/>
      </c>
      <c r="U1172" s="39" t="str">
        <f t="shared" si="543"/>
        <v/>
      </c>
      <c r="V1172" s="39" t="str">
        <f t="shared" ca="1" si="535"/>
        <v/>
      </c>
      <c r="W1172" s="39">
        <f t="shared" ca="1" si="544"/>
        <v>0</v>
      </c>
      <c r="X1172" s="40"/>
      <c r="Y1172" s="39">
        <f t="shared" ca="1" si="536"/>
        <v>0</v>
      </c>
      <c r="Z1172" s="327"/>
      <c r="AA1172" s="37" t="str">
        <f t="shared" ref="AA1172:AA1235" ca="1" si="555">IF(AA1171&lt;$F$11,IF(AG1171&gt;0,AA1171+1,""),"")</f>
        <v/>
      </c>
      <c r="AB1172" s="41" t="str">
        <f t="shared" ref="AB1172:AB1235" ca="1" si="556">IF(AA1172="","",IF(AA1172&lt;=$F$11,IF(payments_per_year=26,DATE(YEAR(start_date),MONTH(start_date),DAY(start_date)+14*AA1172),IF(payments_per_year=52,DATE(YEAR(start_date),MONTH(start_date),DAY(start_date)+7*AA1172),DATE(YEAR(start_date),MONTH(start_date)+AA1172*12/$F$7,DAY(start_date)))),""))</f>
        <v/>
      </c>
      <c r="AC1172" s="39" t="str">
        <f t="shared" si="545"/>
        <v/>
      </c>
      <c r="AD1172" s="39" t="str">
        <f t="shared" ca="1" si="537"/>
        <v/>
      </c>
      <c r="AE1172" s="39" t="str">
        <f t="shared" ref="AE1172:AE1235" ca="1" si="557">IF(AB1172="","",ROUND(AG1171*$F$5/payments_per_year,2))</f>
        <v/>
      </c>
      <c r="AF1172" s="40"/>
      <c r="AG1172" s="39">
        <f t="shared" ca="1" si="538"/>
        <v>0</v>
      </c>
      <c r="AH1172" s="339"/>
      <c r="AI1172" s="37" t="str">
        <f t="shared" ref="AI1172:AI1235" ca="1" si="558">IF(AI1171&lt;$F$11,IF(AO1171&gt;0,AI1171+1,""),"")</f>
        <v/>
      </c>
      <c r="AJ1172" s="41" t="str">
        <f t="shared" ref="AJ1172:AJ1235" ca="1" si="559">IF(AI1172="","",IF(AI1172&lt;=$F$11,IF(payments_per_year=26,DATE(YEAR(start_date),MONTH(start_date),DAY(start_date)+14*AI1172),IF(payments_per_year=52,DATE(YEAR(start_date),MONTH(start_date),DAY(start_date)+7*AI1172),DATE(YEAR(start_date),MONTH(start_date)+AI1172*12/$F$7,DAY(start_date)))),""))</f>
        <v/>
      </c>
      <c r="AK1172" s="39" t="str">
        <f t="shared" si="546"/>
        <v/>
      </c>
      <c r="AL1172" s="39" t="str">
        <f t="shared" ca="1" si="539"/>
        <v/>
      </c>
      <c r="AM1172" s="39" t="str">
        <f t="shared" ref="AM1172:AM1235" ca="1" si="560">IF(AJ1172="","",ROUND(AO1171*$F$5/payments_per_year,2))</f>
        <v/>
      </c>
      <c r="AN1172" s="40"/>
      <c r="AO1172" s="39">
        <f t="shared" ca="1" si="540"/>
        <v>0</v>
      </c>
      <c r="AP1172" s="339"/>
      <c r="AW1172" s="329"/>
      <c r="BI1172" s="329"/>
      <c r="BJ1172" s="329"/>
      <c r="BK1172" s="329"/>
      <c r="BL1172" s="329"/>
      <c r="BM1172" s="329"/>
      <c r="BN1172" s="329"/>
      <c r="BO1172" s="329"/>
      <c r="BP1172" s="329"/>
      <c r="BQ1172" s="329"/>
      <c r="BR1172" s="329"/>
      <c r="BS1172" s="329"/>
      <c r="BT1172" s="329"/>
      <c r="BU1172" s="329"/>
      <c r="BV1172" s="329"/>
      <c r="BW1172" s="325"/>
      <c r="BX1172" s="325"/>
      <c r="BY1172" s="325"/>
      <c r="BZ1172" s="325"/>
      <c r="CA1172" s="325"/>
      <c r="CB1172" s="325"/>
      <c r="CC1172" s="325"/>
      <c r="CD1172" s="325"/>
      <c r="CE1172" s="325"/>
      <c r="CF1172" s="325"/>
      <c r="CG1172" s="325"/>
      <c r="CH1172" s="325"/>
      <c r="CI1172" s="325"/>
      <c r="CJ1172" s="325"/>
      <c r="CK1172" s="325"/>
      <c r="CL1172" s="325"/>
      <c r="CM1172" s="325"/>
      <c r="CN1172" s="325"/>
      <c r="CO1172" s="325"/>
      <c r="CP1172" s="325"/>
      <c r="CQ1172" s="325"/>
      <c r="CR1172" s="325"/>
      <c r="CS1172" s="325"/>
      <c r="CT1172" s="325"/>
      <c r="CU1172" s="325"/>
      <c r="CV1172" s="325"/>
      <c r="CW1172" s="325"/>
      <c r="CX1172" s="325"/>
    </row>
    <row r="1173" spans="1:102" s="36" customFormat="1" ht="15" hidden="1" customHeight="1">
      <c r="A1173" s="329"/>
      <c r="B1173" s="37" t="str">
        <f t="shared" ca="1" si="547"/>
        <v/>
      </c>
      <c r="C1173" s="41" t="str">
        <f t="shared" ca="1" si="548"/>
        <v/>
      </c>
      <c r="D1173" s="39" t="str">
        <f t="shared" ca="1" si="549"/>
        <v/>
      </c>
      <c r="E1173" s="39" t="str">
        <f t="shared" ca="1" si="532"/>
        <v/>
      </c>
      <c r="F1173" s="39" t="str">
        <f t="shared" ca="1" si="550"/>
        <v/>
      </c>
      <c r="G1173" s="101"/>
      <c r="H1173" s="39">
        <f t="shared" ca="1" si="541"/>
        <v>0</v>
      </c>
      <c r="J1173" s="332"/>
      <c r="K1173" s="37" t="str">
        <f t="shared" ca="1" si="551"/>
        <v/>
      </c>
      <c r="L1173" s="41" t="str">
        <f t="shared" ca="1" si="552"/>
        <v/>
      </c>
      <c r="M1173" s="39" t="str">
        <f t="shared" si="542"/>
        <v/>
      </c>
      <c r="N1173" s="39" t="str">
        <f t="shared" ca="1" si="533"/>
        <v/>
      </c>
      <c r="O1173" s="39">
        <f ca="1">ROUND(Q1172*$O$5/payments_per_year,2)</f>
        <v>0</v>
      </c>
      <c r="P1173" s="101"/>
      <c r="Q1173" s="39">
        <f t="shared" ca="1" si="534"/>
        <v>0</v>
      </c>
      <c r="R1173" s="332"/>
      <c r="S1173" s="37" t="str">
        <f t="shared" ca="1" si="553"/>
        <v/>
      </c>
      <c r="T1173" s="41" t="str">
        <f t="shared" ca="1" si="554"/>
        <v/>
      </c>
      <c r="U1173" s="39" t="str">
        <f t="shared" si="543"/>
        <v/>
      </c>
      <c r="V1173" s="39" t="str">
        <f t="shared" ca="1" si="535"/>
        <v/>
      </c>
      <c r="W1173" s="39">
        <f t="shared" ca="1" si="544"/>
        <v>0</v>
      </c>
      <c r="X1173" s="40"/>
      <c r="Y1173" s="39">
        <f t="shared" ca="1" si="536"/>
        <v>0</v>
      </c>
      <c r="Z1173" s="327"/>
      <c r="AA1173" s="37" t="str">
        <f t="shared" ca="1" si="555"/>
        <v/>
      </c>
      <c r="AB1173" s="41" t="str">
        <f t="shared" ca="1" si="556"/>
        <v/>
      </c>
      <c r="AC1173" s="39" t="str">
        <f t="shared" si="545"/>
        <v/>
      </c>
      <c r="AD1173" s="39" t="str">
        <f t="shared" ca="1" si="537"/>
        <v/>
      </c>
      <c r="AE1173" s="39" t="str">
        <f t="shared" ca="1" si="557"/>
        <v/>
      </c>
      <c r="AF1173" s="40"/>
      <c r="AG1173" s="39">
        <f t="shared" ca="1" si="538"/>
        <v>0</v>
      </c>
      <c r="AH1173" s="339"/>
      <c r="AI1173" s="37" t="str">
        <f t="shared" ca="1" si="558"/>
        <v/>
      </c>
      <c r="AJ1173" s="41" t="str">
        <f t="shared" ca="1" si="559"/>
        <v/>
      </c>
      <c r="AK1173" s="39" t="str">
        <f t="shared" si="546"/>
        <v/>
      </c>
      <c r="AL1173" s="39" t="str">
        <f t="shared" ca="1" si="539"/>
        <v/>
      </c>
      <c r="AM1173" s="39" t="str">
        <f t="shared" ca="1" si="560"/>
        <v/>
      </c>
      <c r="AN1173" s="40"/>
      <c r="AO1173" s="39">
        <f t="shared" ca="1" si="540"/>
        <v>0</v>
      </c>
      <c r="AP1173" s="339"/>
      <c r="AW1173" s="329"/>
      <c r="BI1173" s="329"/>
      <c r="BJ1173" s="329"/>
      <c r="BK1173" s="329"/>
      <c r="BL1173" s="329"/>
      <c r="BM1173" s="329"/>
      <c r="BN1173" s="329"/>
      <c r="BO1173" s="329"/>
      <c r="BP1173" s="329"/>
      <c r="BQ1173" s="329"/>
      <c r="BR1173" s="329"/>
      <c r="BS1173" s="329"/>
      <c r="BT1173" s="329"/>
      <c r="BU1173" s="329"/>
      <c r="BV1173" s="329"/>
      <c r="BW1173" s="325"/>
      <c r="BX1173" s="325"/>
      <c r="BY1173" s="325"/>
      <c r="BZ1173" s="325"/>
      <c r="CA1173" s="325"/>
      <c r="CB1173" s="325"/>
      <c r="CC1173" s="325"/>
      <c r="CD1173" s="325"/>
      <c r="CE1173" s="325"/>
      <c r="CF1173" s="325"/>
      <c r="CG1173" s="325"/>
      <c r="CH1173" s="325"/>
      <c r="CI1173" s="325"/>
      <c r="CJ1173" s="325"/>
      <c r="CK1173" s="325"/>
      <c r="CL1173" s="325"/>
      <c r="CM1173" s="325"/>
      <c r="CN1173" s="325"/>
      <c r="CO1173" s="325"/>
      <c r="CP1173" s="325"/>
      <c r="CQ1173" s="325"/>
      <c r="CR1173" s="325"/>
      <c r="CS1173" s="325"/>
      <c r="CT1173" s="325"/>
      <c r="CU1173" s="325"/>
      <c r="CV1173" s="325"/>
      <c r="CW1173" s="325"/>
      <c r="CX1173" s="325"/>
    </row>
    <row r="1174" spans="1:102" s="36" customFormat="1" ht="15" hidden="1" customHeight="1">
      <c r="A1174" s="329"/>
      <c r="B1174" s="37" t="str">
        <f t="shared" ca="1" si="547"/>
        <v/>
      </c>
      <c r="C1174" s="41" t="str">
        <f t="shared" ca="1" si="548"/>
        <v/>
      </c>
      <c r="D1174" s="39" t="str">
        <f t="shared" ca="1" si="549"/>
        <v/>
      </c>
      <c r="E1174" s="39" t="str">
        <f t="shared" ca="1" si="532"/>
        <v/>
      </c>
      <c r="F1174" s="39" t="str">
        <f t="shared" ca="1" si="550"/>
        <v/>
      </c>
      <c r="G1174" s="101"/>
      <c r="H1174" s="39">
        <f t="shared" ca="1" si="541"/>
        <v>0</v>
      </c>
      <c r="J1174" s="332"/>
      <c r="K1174" s="37" t="str">
        <f t="shared" ca="1" si="551"/>
        <v/>
      </c>
      <c r="L1174" s="41" t="str">
        <f t="shared" ca="1" si="552"/>
        <v/>
      </c>
      <c r="M1174" s="39" t="str">
        <f t="shared" si="542"/>
        <v/>
      </c>
      <c r="N1174" s="39" t="str">
        <f t="shared" ca="1" si="533"/>
        <v/>
      </c>
      <c r="O1174" s="39" t="str">
        <f ca="1">IF(L1174="","",ROUND(Q1173*$O$5/payments_per_year,2))</f>
        <v/>
      </c>
      <c r="P1174" s="101"/>
      <c r="Q1174" s="39">
        <f t="shared" ca="1" si="534"/>
        <v>0</v>
      </c>
      <c r="R1174" s="332"/>
      <c r="S1174" s="37" t="str">
        <f t="shared" ca="1" si="553"/>
        <v/>
      </c>
      <c r="T1174" s="41" t="str">
        <f t="shared" ca="1" si="554"/>
        <v/>
      </c>
      <c r="U1174" s="39" t="str">
        <f t="shared" si="543"/>
        <v/>
      </c>
      <c r="V1174" s="39" t="str">
        <f t="shared" ca="1" si="535"/>
        <v/>
      </c>
      <c r="W1174" s="39">
        <f t="shared" ca="1" si="544"/>
        <v>0</v>
      </c>
      <c r="X1174" s="40"/>
      <c r="Y1174" s="39">
        <f t="shared" ca="1" si="536"/>
        <v>0</v>
      </c>
      <c r="Z1174" s="327"/>
      <c r="AA1174" s="37" t="str">
        <f t="shared" ca="1" si="555"/>
        <v/>
      </c>
      <c r="AB1174" s="41" t="str">
        <f t="shared" ca="1" si="556"/>
        <v/>
      </c>
      <c r="AC1174" s="39" t="str">
        <f t="shared" si="545"/>
        <v/>
      </c>
      <c r="AD1174" s="39" t="str">
        <f t="shared" ca="1" si="537"/>
        <v/>
      </c>
      <c r="AE1174" s="39" t="str">
        <f t="shared" ca="1" si="557"/>
        <v/>
      </c>
      <c r="AF1174" s="40"/>
      <c r="AG1174" s="39">
        <f t="shared" ca="1" si="538"/>
        <v>0</v>
      </c>
      <c r="AH1174" s="339"/>
      <c r="AI1174" s="37" t="str">
        <f t="shared" ca="1" si="558"/>
        <v/>
      </c>
      <c r="AJ1174" s="41" t="str">
        <f t="shared" ca="1" si="559"/>
        <v/>
      </c>
      <c r="AK1174" s="39" t="str">
        <f t="shared" si="546"/>
        <v/>
      </c>
      <c r="AL1174" s="39" t="str">
        <f t="shared" ca="1" si="539"/>
        <v/>
      </c>
      <c r="AM1174" s="39" t="str">
        <f t="shared" ca="1" si="560"/>
        <v/>
      </c>
      <c r="AN1174" s="40"/>
      <c r="AO1174" s="39">
        <f t="shared" ca="1" si="540"/>
        <v>0</v>
      </c>
      <c r="AP1174" s="339"/>
      <c r="AW1174" s="329"/>
      <c r="BI1174" s="329"/>
      <c r="BJ1174" s="329"/>
      <c r="BK1174" s="329"/>
      <c r="BL1174" s="329"/>
      <c r="BM1174" s="329"/>
      <c r="BN1174" s="329"/>
      <c r="BO1174" s="329"/>
      <c r="BP1174" s="329"/>
      <c r="BQ1174" s="329"/>
      <c r="BR1174" s="329"/>
      <c r="BS1174" s="329"/>
      <c r="BT1174" s="329"/>
      <c r="BU1174" s="329"/>
      <c r="BV1174" s="329"/>
      <c r="BW1174" s="325"/>
      <c r="BX1174" s="325"/>
      <c r="BY1174" s="325"/>
      <c r="BZ1174" s="325"/>
      <c r="CA1174" s="325"/>
      <c r="CB1174" s="325"/>
      <c r="CC1174" s="325"/>
      <c r="CD1174" s="325"/>
      <c r="CE1174" s="325"/>
      <c r="CF1174" s="325"/>
      <c r="CG1174" s="325"/>
      <c r="CH1174" s="325"/>
      <c r="CI1174" s="325"/>
      <c r="CJ1174" s="325"/>
      <c r="CK1174" s="325"/>
      <c r="CL1174" s="325"/>
      <c r="CM1174" s="325"/>
      <c r="CN1174" s="325"/>
      <c r="CO1174" s="325"/>
      <c r="CP1174" s="325"/>
      <c r="CQ1174" s="325"/>
      <c r="CR1174" s="325"/>
      <c r="CS1174" s="325"/>
      <c r="CT1174" s="325"/>
      <c r="CU1174" s="325"/>
      <c r="CV1174" s="325"/>
      <c r="CW1174" s="325"/>
      <c r="CX1174" s="325"/>
    </row>
    <row r="1175" spans="1:102" s="36" customFormat="1" ht="15" hidden="1" customHeight="1">
      <c r="A1175" s="329"/>
      <c r="B1175" s="37" t="str">
        <f t="shared" ca="1" si="547"/>
        <v/>
      </c>
      <c r="C1175" s="41" t="str">
        <f t="shared" ca="1" si="548"/>
        <v/>
      </c>
      <c r="D1175" s="39" t="str">
        <f t="shared" ca="1" si="549"/>
        <v/>
      </c>
      <c r="E1175" s="39" t="str">
        <f t="shared" ref="E1175:E1238" ca="1" si="561">IF(C1175="","",D1175-F1175)</f>
        <v/>
      </c>
      <c r="F1175" s="39" t="str">
        <f t="shared" ca="1" si="550"/>
        <v/>
      </c>
      <c r="G1175" s="101"/>
      <c r="H1175" s="39">
        <f t="shared" ca="1" si="541"/>
        <v>0</v>
      </c>
      <c r="J1175" s="332"/>
      <c r="K1175" s="37" t="str">
        <f t="shared" ca="1" si="551"/>
        <v/>
      </c>
      <c r="L1175" s="41" t="str">
        <f t="shared" ca="1" si="552"/>
        <v/>
      </c>
      <c r="M1175" s="39" t="str">
        <f t="shared" si="542"/>
        <v/>
      </c>
      <c r="N1175" s="39" t="str">
        <f t="shared" ref="N1175:N1238" ca="1" si="562">IF(L1175="","",M1175-O1175)</f>
        <v/>
      </c>
      <c r="O1175" s="39">
        <f ca="1">ROUND(Q1174*$O$5/payments_per_year,2)</f>
        <v>0</v>
      </c>
      <c r="P1175" s="101"/>
      <c r="Q1175" s="39">
        <f t="shared" ref="Q1175:Q1238" ca="1" si="563">IF(K1175="",0,ROUND(Q1174-N1175-P1175,2))</f>
        <v>0</v>
      </c>
      <c r="R1175" s="332"/>
      <c r="S1175" s="37" t="str">
        <f t="shared" ca="1" si="553"/>
        <v/>
      </c>
      <c r="T1175" s="41" t="str">
        <f t="shared" ca="1" si="554"/>
        <v/>
      </c>
      <c r="U1175" s="39" t="str">
        <f t="shared" si="543"/>
        <v/>
      </c>
      <c r="V1175" s="39" t="str">
        <f t="shared" ref="V1175:V1238" ca="1" si="564">IF(T1175="","",U1175-W1175)</f>
        <v/>
      </c>
      <c r="W1175" s="39">
        <f t="shared" ca="1" si="544"/>
        <v>0</v>
      </c>
      <c r="X1175" s="40"/>
      <c r="Y1175" s="39">
        <f t="shared" ref="Y1175:Y1238" ca="1" si="565">IF(S1175="",0,ROUND(Y1174-V1175-X1175,2))</f>
        <v>0</v>
      </c>
      <c r="Z1175" s="327"/>
      <c r="AA1175" s="37" t="str">
        <f t="shared" ca="1" si="555"/>
        <v/>
      </c>
      <c r="AB1175" s="41" t="str">
        <f t="shared" ca="1" si="556"/>
        <v/>
      </c>
      <c r="AC1175" s="39" t="str">
        <f t="shared" si="545"/>
        <v/>
      </c>
      <c r="AD1175" s="39" t="str">
        <f t="shared" ref="AD1175:AD1238" ca="1" si="566">IF(AB1175="","",AC1175-AE1175)</f>
        <v/>
      </c>
      <c r="AE1175" s="39" t="str">
        <f t="shared" ca="1" si="557"/>
        <v/>
      </c>
      <c r="AF1175" s="40"/>
      <c r="AG1175" s="39">
        <f t="shared" ref="AG1175:AG1238" ca="1" si="567">IF(AA1175="",0,ROUND(AG1174-AD1175-AF1175,2))</f>
        <v>0</v>
      </c>
      <c r="AH1175" s="339"/>
      <c r="AI1175" s="37" t="str">
        <f t="shared" ca="1" si="558"/>
        <v/>
      </c>
      <c r="AJ1175" s="41" t="str">
        <f t="shared" ca="1" si="559"/>
        <v/>
      </c>
      <c r="AK1175" s="39" t="str">
        <f t="shared" si="546"/>
        <v/>
      </c>
      <c r="AL1175" s="39" t="str">
        <f t="shared" ref="AL1175:AL1238" ca="1" si="568">IF(AJ1175="","",AK1175-AM1175)</f>
        <v/>
      </c>
      <c r="AM1175" s="39" t="str">
        <f t="shared" ca="1" si="560"/>
        <v/>
      </c>
      <c r="AN1175" s="40"/>
      <c r="AO1175" s="39">
        <f t="shared" ref="AO1175:AO1238" ca="1" si="569">IF(AI1175="",0,ROUND(AO1174-AL1175-AN1175,2))</f>
        <v>0</v>
      </c>
      <c r="AP1175" s="339"/>
      <c r="AW1175" s="329"/>
      <c r="BI1175" s="329"/>
      <c r="BJ1175" s="329"/>
      <c r="BK1175" s="329"/>
      <c r="BL1175" s="329"/>
      <c r="BM1175" s="329"/>
      <c r="BN1175" s="329"/>
      <c r="BO1175" s="329"/>
      <c r="BP1175" s="329"/>
      <c r="BQ1175" s="329"/>
      <c r="BR1175" s="329"/>
      <c r="BS1175" s="329"/>
      <c r="BT1175" s="329"/>
      <c r="BU1175" s="329"/>
      <c r="BV1175" s="329"/>
      <c r="BW1175" s="325"/>
      <c r="BX1175" s="325"/>
      <c r="BY1175" s="325"/>
      <c r="BZ1175" s="325"/>
      <c r="CA1175" s="325"/>
      <c r="CB1175" s="325"/>
      <c r="CC1175" s="325"/>
      <c r="CD1175" s="325"/>
      <c r="CE1175" s="325"/>
      <c r="CF1175" s="325"/>
      <c r="CG1175" s="325"/>
      <c r="CH1175" s="325"/>
      <c r="CI1175" s="325"/>
      <c r="CJ1175" s="325"/>
      <c r="CK1175" s="325"/>
      <c r="CL1175" s="325"/>
      <c r="CM1175" s="325"/>
      <c r="CN1175" s="325"/>
      <c r="CO1175" s="325"/>
      <c r="CP1175" s="325"/>
      <c r="CQ1175" s="325"/>
      <c r="CR1175" s="325"/>
      <c r="CS1175" s="325"/>
      <c r="CT1175" s="325"/>
      <c r="CU1175" s="325"/>
      <c r="CV1175" s="325"/>
      <c r="CW1175" s="325"/>
      <c r="CX1175" s="325"/>
    </row>
    <row r="1176" spans="1:102" s="36" customFormat="1" ht="15" hidden="1" customHeight="1">
      <c r="A1176" s="329"/>
      <c r="B1176" s="37" t="str">
        <f t="shared" ca="1" si="547"/>
        <v/>
      </c>
      <c r="C1176" s="41" t="str">
        <f t="shared" ca="1" si="548"/>
        <v/>
      </c>
      <c r="D1176" s="39" t="str">
        <f t="shared" ca="1" si="549"/>
        <v/>
      </c>
      <c r="E1176" s="39" t="str">
        <f t="shared" ca="1" si="561"/>
        <v/>
      </c>
      <c r="F1176" s="39" t="str">
        <f t="shared" ca="1" si="550"/>
        <v/>
      </c>
      <c r="G1176" s="101"/>
      <c r="H1176" s="39">
        <f t="shared" ca="1" si="541"/>
        <v>0</v>
      </c>
      <c r="J1176" s="332"/>
      <c r="K1176" s="37" t="str">
        <f t="shared" ca="1" si="551"/>
        <v/>
      </c>
      <c r="L1176" s="41" t="str">
        <f t="shared" ca="1" si="552"/>
        <v/>
      </c>
      <c r="M1176" s="39" t="str">
        <f t="shared" si="542"/>
        <v/>
      </c>
      <c r="N1176" s="39" t="str">
        <f t="shared" ca="1" si="562"/>
        <v/>
      </c>
      <c r="O1176" s="39" t="str">
        <f ca="1">IF(L1176="","",ROUND(Q1175*$O$5/payments_per_year,2))</f>
        <v/>
      </c>
      <c r="P1176" s="101"/>
      <c r="Q1176" s="39">
        <f t="shared" ca="1" si="563"/>
        <v>0</v>
      </c>
      <c r="R1176" s="332"/>
      <c r="S1176" s="37" t="str">
        <f t="shared" ca="1" si="553"/>
        <v/>
      </c>
      <c r="T1176" s="41" t="str">
        <f t="shared" ca="1" si="554"/>
        <v/>
      </c>
      <c r="U1176" s="39" t="str">
        <f t="shared" si="543"/>
        <v/>
      </c>
      <c r="V1176" s="39" t="str">
        <f t="shared" ca="1" si="564"/>
        <v/>
      </c>
      <c r="W1176" s="39">
        <f t="shared" ca="1" si="544"/>
        <v>0</v>
      </c>
      <c r="X1176" s="40"/>
      <c r="Y1176" s="39">
        <f t="shared" ca="1" si="565"/>
        <v>0</v>
      </c>
      <c r="Z1176" s="327"/>
      <c r="AA1176" s="37" t="str">
        <f t="shared" ca="1" si="555"/>
        <v/>
      </c>
      <c r="AB1176" s="41" t="str">
        <f t="shared" ca="1" si="556"/>
        <v/>
      </c>
      <c r="AC1176" s="39" t="str">
        <f t="shared" si="545"/>
        <v/>
      </c>
      <c r="AD1176" s="39" t="str">
        <f t="shared" ca="1" si="566"/>
        <v/>
      </c>
      <c r="AE1176" s="39" t="str">
        <f t="shared" ca="1" si="557"/>
        <v/>
      </c>
      <c r="AF1176" s="40"/>
      <c r="AG1176" s="39">
        <f t="shared" ca="1" si="567"/>
        <v>0</v>
      </c>
      <c r="AH1176" s="339"/>
      <c r="AI1176" s="37" t="str">
        <f t="shared" ca="1" si="558"/>
        <v/>
      </c>
      <c r="AJ1176" s="41" t="str">
        <f t="shared" ca="1" si="559"/>
        <v/>
      </c>
      <c r="AK1176" s="39" t="str">
        <f t="shared" si="546"/>
        <v/>
      </c>
      <c r="AL1176" s="39" t="str">
        <f t="shared" ca="1" si="568"/>
        <v/>
      </c>
      <c r="AM1176" s="39" t="str">
        <f t="shared" ca="1" si="560"/>
        <v/>
      </c>
      <c r="AN1176" s="40"/>
      <c r="AO1176" s="39">
        <f t="shared" ca="1" si="569"/>
        <v>0</v>
      </c>
      <c r="AP1176" s="339"/>
      <c r="AW1176" s="329"/>
      <c r="BI1176" s="329"/>
      <c r="BJ1176" s="329"/>
      <c r="BK1176" s="329"/>
      <c r="BL1176" s="329"/>
      <c r="BM1176" s="329"/>
      <c r="BN1176" s="329"/>
      <c r="BO1176" s="329"/>
      <c r="BP1176" s="329"/>
      <c r="BQ1176" s="329"/>
      <c r="BR1176" s="329"/>
      <c r="BS1176" s="329"/>
      <c r="BT1176" s="329"/>
      <c r="BU1176" s="329"/>
      <c r="BV1176" s="329"/>
      <c r="BW1176" s="325"/>
      <c r="BX1176" s="325"/>
      <c r="BY1176" s="325"/>
      <c r="BZ1176" s="325"/>
      <c r="CA1176" s="325"/>
      <c r="CB1176" s="325"/>
      <c r="CC1176" s="325"/>
      <c r="CD1176" s="325"/>
      <c r="CE1176" s="325"/>
      <c r="CF1176" s="325"/>
      <c r="CG1176" s="325"/>
      <c r="CH1176" s="325"/>
      <c r="CI1176" s="325"/>
      <c r="CJ1176" s="325"/>
      <c r="CK1176" s="325"/>
      <c r="CL1176" s="325"/>
      <c r="CM1176" s="325"/>
      <c r="CN1176" s="325"/>
      <c r="CO1176" s="325"/>
      <c r="CP1176" s="325"/>
      <c r="CQ1176" s="325"/>
      <c r="CR1176" s="325"/>
      <c r="CS1176" s="325"/>
      <c r="CT1176" s="325"/>
      <c r="CU1176" s="325"/>
      <c r="CV1176" s="325"/>
      <c r="CW1176" s="325"/>
      <c r="CX1176" s="325"/>
    </row>
    <row r="1177" spans="1:102" s="36" customFormat="1" ht="15" hidden="1" customHeight="1">
      <c r="A1177" s="329"/>
      <c r="B1177" s="37" t="str">
        <f t="shared" ca="1" si="547"/>
        <v/>
      </c>
      <c r="C1177" s="41" t="str">
        <f t="shared" ca="1" si="548"/>
        <v/>
      </c>
      <c r="D1177" s="39" t="str">
        <f t="shared" ca="1" si="549"/>
        <v/>
      </c>
      <c r="E1177" s="39" t="str">
        <f t="shared" ca="1" si="561"/>
        <v/>
      </c>
      <c r="F1177" s="39" t="str">
        <f t="shared" ca="1" si="550"/>
        <v/>
      </c>
      <c r="G1177" s="101"/>
      <c r="H1177" s="39">
        <f t="shared" ca="1" si="541"/>
        <v>0</v>
      </c>
      <c r="J1177" s="332"/>
      <c r="K1177" s="37" t="str">
        <f t="shared" ca="1" si="551"/>
        <v/>
      </c>
      <c r="L1177" s="41" t="str">
        <f t="shared" ca="1" si="552"/>
        <v/>
      </c>
      <c r="M1177" s="39" t="str">
        <f t="shared" si="542"/>
        <v/>
      </c>
      <c r="N1177" s="39" t="str">
        <f t="shared" ca="1" si="562"/>
        <v/>
      </c>
      <c r="O1177" s="39">
        <f ca="1">ROUND(Q1176*$O$5/payments_per_year,2)</f>
        <v>0</v>
      </c>
      <c r="P1177" s="101"/>
      <c r="Q1177" s="39">
        <f t="shared" ca="1" si="563"/>
        <v>0</v>
      </c>
      <c r="R1177" s="332"/>
      <c r="S1177" s="37" t="str">
        <f t="shared" ca="1" si="553"/>
        <v/>
      </c>
      <c r="T1177" s="41" t="str">
        <f t="shared" ca="1" si="554"/>
        <v/>
      </c>
      <c r="U1177" s="39" t="str">
        <f t="shared" si="543"/>
        <v/>
      </c>
      <c r="V1177" s="39" t="str">
        <f t="shared" ca="1" si="564"/>
        <v/>
      </c>
      <c r="W1177" s="39">
        <f t="shared" ca="1" si="544"/>
        <v>0</v>
      </c>
      <c r="X1177" s="40"/>
      <c r="Y1177" s="39">
        <f t="shared" ca="1" si="565"/>
        <v>0</v>
      </c>
      <c r="Z1177" s="327"/>
      <c r="AA1177" s="37" t="str">
        <f t="shared" ca="1" si="555"/>
        <v/>
      </c>
      <c r="AB1177" s="41" t="str">
        <f t="shared" ca="1" si="556"/>
        <v/>
      </c>
      <c r="AC1177" s="39" t="str">
        <f t="shared" si="545"/>
        <v/>
      </c>
      <c r="AD1177" s="39" t="str">
        <f t="shared" ca="1" si="566"/>
        <v/>
      </c>
      <c r="AE1177" s="39" t="str">
        <f t="shared" ca="1" si="557"/>
        <v/>
      </c>
      <c r="AF1177" s="40"/>
      <c r="AG1177" s="39">
        <f t="shared" ca="1" si="567"/>
        <v>0</v>
      </c>
      <c r="AH1177" s="339"/>
      <c r="AI1177" s="37" t="str">
        <f t="shared" ca="1" si="558"/>
        <v/>
      </c>
      <c r="AJ1177" s="41" t="str">
        <f t="shared" ca="1" si="559"/>
        <v/>
      </c>
      <c r="AK1177" s="39" t="str">
        <f t="shared" si="546"/>
        <v/>
      </c>
      <c r="AL1177" s="39" t="str">
        <f t="shared" ca="1" si="568"/>
        <v/>
      </c>
      <c r="AM1177" s="39" t="str">
        <f t="shared" ca="1" si="560"/>
        <v/>
      </c>
      <c r="AN1177" s="40"/>
      <c r="AO1177" s="39">
        <f t="shared" ca="1" si="569"/>
        <v>0</v>
      </c>
      <c r="AP1177" s="339"/>
      <c r="AW1177" s="329"/>
      <c r="BI1177" s="329"/>
      <c r="BJ1177" s="329"/>
      <c r="BK1177" s="329"/>
      <c r="BL1177" s="329"/>
      <c r="BM1177" s="329"/>
      <c r="BN1177" s="329"/>
      <c r="BO1177" s="329"/>
      <c r="BP1177" s="329"/>
      <c r="BQ1177" s="329"/>
      <c r="BR1177" s="329"/>
      <c r="BS1177" s="329"/>
      <c r="BT1177" s="329"/>
      <c r="BU1177" s="329"/>
      <c r="BV1177" s="329"/>
      <c r="BW1177" s="325"/>
      <c r="BX1177" s="325"/>
      <c r="BY1177" s="325"/>
      <c r="BZ1177" s="325"/>
      <c r="CA1177" s="325"/>
      <c r="CB1177" s="325"/>
      <c r="CC1177" s="325"/>
      <c r="CD1177" s="325"/>
      <c r="CE1177" s="325"/>
      <c r="CF1177" s="325"/>
      <c r="CG1177" s="325"/>
      <c r="CH1177" s="325"/>
      <c r="CI1177" s="325"/>
      <c r="CJ1177" s="325"/>
      <c r="CK1177" s="325"/>
      <c r="CL1177" s="325"/>
      <c r="CM1177" s="325"/>
      <c r="CN1177" s="325"/>
      <c r="CO1177" s="325"/>
      <c r="CP1177" s="325"/>
      <c r="CQ1177" s="325"/>
      <c r="CR1177" s="325"/>
      <c r="CS1177" s="325"/>
      <c r="CT1177" s="325"/>
      <c r="CU1177" s="325"/>
      <c r="CV1177" s="325"/>
      <c r="CW1177" s="325"/>
      <c r="CX1177" s="325"/>
    </row>
    <row r="1178" spans="1:102" s="36" customFormat="1" ht="15" hidden="1" customHeight="1">
      <c r="A1178" s="329"/>
      <c r="B1178" s="37" t="str">
        <f t="shared" ca="1" si="547"/>
        <v/>
      </c>
      <c r="C1178" s="41" t="str">
        <f t="shared" ca="1" si="548"/>
        <v/>
      </c>
      <c r="D1178" s="39" t="str">
        <f t="shared" ca="1" si="549"/>
        <v/>
      </c>
      <c r="E1178" s="39" t="str">
        <f t="shared" ca="1" si="561"/>
        <v/>
      </c>
      <c r="F1178" s="39" t="str">
        <f t="shared" ca="1" si="550"/>
        <v/>
      </c>
      <c r="G1178" s="101"/>
      <c r="H1178" s="39">
        <f t="shared" ca="1" si="541"/>
        <v>0</v>
      </c>
      <c r="J1178" s="332"/>
      <c r="K1178" s="37" t="str">
        <f t="shared" ca="1" si="551"/>
        <v/>
      </c>
      <c r="L1178" s="41" t="str">
        <f t="shared" ca="1" si="552"/>
        <v/>
      </c>
      <c r="M1178" s="39" t="str">
        <f t="shared" si="542"/>
        <v/>
      </c>
      <c r="N1178" s="39" t="str">
        <f t="shared" ca="1" si="562"/>
        <v/>
      </c>
      <c r="O1178" s="39" t="str">
        <f ca="1">IF(L1178="","",ROUND(Q1177*$O$5/payments_per_year,2))</f>
        <v/>
      </c>
      <c r="P1178" s="101"/>
      <c r="Q1178" s="39">
        <f t="shared" ca="1" si="563"/>
        <v>0</v>
      </c>
      <c r="R1178" s="332"/>
      <c r="S1178" s="37" t="str">
        <f t="shared" ca="1" si="553"/>
        <v/>
      </c>
      <c r="T1178" s="41" t="str">
        <f t="shared" ca="1" si="554"/>
        <v/>
      </c>
      <c r="U1178" s="39" t="str">
        <f t="shared" si="543"/>
        <v/>
      </c>
      <c r="V1178" s="39" t="str">
        <f t="shared" ca="1" si="564"/>
        <v/>
      </c>
      <c r="W1178" s="39">
        <f t="shared" ca="1" si="544"/>
        <v>0</v>
      </c>
      <c r="X1178" s="40"/>
      <c r="Y1178" s="39">
        <f t="shared" ca="1" si="565"/>
        <v>0</v>
      </c>
      <c r="Z1178" s="327"/>
      <c r="AA1178" s="37" t="str">
        <f t="shared" ca="1" si="555"/>
        <v/>
      </c>
      <c r="AB1178" s="41" t="str">
        <f t="shared" ca="1" si="556"/>
        <v/>
      </c>
      <c r="AC1178" s="39" t="str">
        <f t="shared" si="545"/>
        <v/>
      </c>
      <c r="AD1178" s="39" t="str">
        <f t="shared" ca="1" si="566"/>
        <v/>
      </c>
      <c r="AE1178" s="39" t="str">
        <f t="shared" ca="1" si="557"/>
        <v/>
      </c>
      <c r="AF1178" s="40"/>
      <c r="AG1178" s="39">
        <f t="shared" ca="1" si="567"/>
        <v>0</v>
      </c>
      <c r="AH1178" s="339"/>
      <c r="AI1178" s="37" t="str">
        <f t="shared" ca="1" si="558"/>
        <v/>
      </c>
      <c r="AJ1178" s="41" t="str">
        <f t="shared" ca="1" si="559"/>
        <v/>
      </c>
      <c r="AK1178" s="39" t="str">
        <f t="shared" si="546"/>
        <v/>
      </c>
      <c r="AL1178" s="39" t="str">
        <f t="shared" ca="1" si="568"/>
        <v/>
      </c>
      <c r="AM1178" s="39" t="str">
        <f t="shared" ca="1" si="560"/>
        <v/>
      </c>
      <c r="AN1178" s="40"/>
      <c r="AO1178" s="39">
        <f t="shared" ca="1" si="569"/>
        <v>0</v>
      </c>
      <c r="AP1178" s="339"/>
      <c r="AW1178" s="329"/>
      <c r="BI1178" s="329"/>
      <c r="BJ1178" s="329"/>
      <c r="BK1178" s="329"/>
      <c r="BL1178" s="329"/>
      <c r="BM1178" s="329"/>
      <c r="BN1178" s="329"/>
      <c r="BO1178" s="329"/>
      <c r="BP1178" s="329"/>
      <c r="BQ1178" s="329"/>
      <c r="BR1178" s="329"/>
      <c r="BS1178" s="329"/>
      <c r="BT1178" s="329"/>
      <c r="BU1178" s="329"/>
      <c r="BV1178" s="329"/>
      <c r="BW1178" s="325"/>
      <c r="BX1178" s="325"/>
      <c r="BY1178" s="325"/>
      <c r="BZ1178" s="325"/>
      <c r="CA1178" s="325"/>
      <c r="CB1178" s="325"/>
      <c r="CC1178" s="325"/>
      <c r="CD1178" s="325"/>
      <c r="CE1178" s="325"/>
      <c r="CF1178" s="325"/>
      <c r="CG1178" s="325"/>
      <c r="CH1178" s="325"/>
      <c r="CI1178" s="325"/>
      <c r="CJ1178" s="325"/>
      <c r="CK1178" s="325"/>
      <c r="CL1178" s="325"/>
      <c r="CM1178" s="325"/>
      <c r="CN1178" s="325"/>
      <c r="CO1178" s="325"/>
      <c r="CP1178" s="325"/>
      <c r="CQ1178" s="325"/>
      <c r="CR1178" s="325"/>
      <c r="CS1178" s="325"/>
      <c r="CT1178" s="325"/>
      <c r="CU1178" s="325"/>
      <c r="CV1178" s="325"/>
      <c r="CW1178" s="325"/>
      <c r="CX1178" s="325"/>
    </row>
    <row r="1179" spans="1:102" s="36" customFormat="1" ht="15" hidden="1" customHeight="1">
      <c r="A1179" s="329"/>
      <c r="B1179" s="37" t="str">
        <f t="shared" ca="1" si="547"/>
        <v/>
      </c>
      <c r="C1179" s="41" t="str">
        <f t="shared" ca="1" si="548"/>
        <v/>
      </c>
      <c r="D1179" s="39" t="str">
        <f t="shared" ca="1" si="549"/>
        <v/>
      </c>
      <c r="E1179" s="39" t="str">
        <f t="shared" ca="1" si="561"/>
        <v/>
      </c>
      <c r="F1179" s="39" t="str">
        <f t="shared" ca="1" si="550"/>
        <v/>
      </c>
      <c r="G1179" s="101"/>
      <c r="H1179" s="39">
        <f t="shared" ca="1" si="541"/>
        <v>0</v>
      </c>
      <c r="J1179" s="332"/>
      <c r="K1179" s="37" t="str">
        <f t="shared" ca="1" si="551"/>
        <v/>
      </c>
      <c r="L1179" s="41" t="str">
        <f t="shared" ca="1" si="552"/>
        <v/>
      </c>
      <c r="M1179" s="39" t="str">
        <f t="shared" si="542"/>
        <v/>
      </c>
      <c r="N1179" s="39" t="str">
        <f t="shared" ca="1" si="562"/>
        <v/>
      </c>
      <c r="O1179" s="39">
        <f ca="1">ROUND(Q1178*$O$5/payments_per_year,2)</f>
        <v>0</v>
      </c>
      <c r="P1179" s="101"/>
      <c r="Q1179" s="39">
        <f t="shared" ca="1" si="563"/>
        <v>0</v>
      </c>
      <c r="R1179" s="332"/>
      <c r="S1179" s="37" t="str">
        <f t="shared" ca="1" si="553"/>
        <v/>
      </c>
      <c r="T1179" s="41" t="str">
        <f t="shared" ca="1" si="554"/>
        <v/>
      </c>
      <c r="U1179" s="39" t="str">
        <f t="shared" si="543"/>
        <v/>
      </c>
      <c r="V1179" s="39" t="str">
        <f t="shared" ca="1" si="564"/>
        <v/>
      </c>
      <c r="W1179" s="39">
        <f t="shared" ca="1" si="544"/>
        <v>0</v>
      </c>
      <c r="X1179" s="40"/>
      <c r="Y1179" s="39">
        <f t="shared" ca="1" si="565"/>
        <v>0</v>
      </c>
      <c r="Z1179" s="327"/>
      <c r="AA1179" s="37" t="str">
        <f t="shared" ca="1" si="555"/>
        <v/>
      </c>
      <c r="AB1179" s="41" t="str">
        <f t="shared" ca="1" si="556"/>
        <v/>
      </c>
      <c r="AC1179" s="39" t="str">
        <f t="shared" si="545"/>
        <v/>
      </c>
      <c r="AD1179" s="39" t="str">
        <f t="shared" ca="1" si="566"/>
        <v/>
      </c>
      <c r="AE1179" s="39" t="str">
        <f t="shared" ca="1" si="557"/>
        <v/>
      </c>
      <c r="AF1179" s="40"/>
      <c r="AG1179" s="39">
        <f t="shared" ca="1" si="567"/>
        <v>0</v>
      </c>
      <c r="AH1179" s="339"/>
      <c r="AI1179" s="37" t="str">
        <f t="shared" ca="1" si="558"/>
        <v/>
      </c>
      <c r="AJ1179" s="41" t="str">
        <f t="shared" ca="1" si="559"/>
        <v/>
      </c>
      <c r="AK1179" s="39" t="str">
        <f t="shared" si="546"/>
        <v/>
      </c>
      <c r="AL1179" s="39" t="str">
        <f t="shared" ca="1" si="568"/>
        <v/>
      </c>
      <c r="AM1179" s="39" t="str">
        <f t="shared" ca="1" si="560"/>
        <v/>
      </c>
      <c r="AN1179" s="40"/>
      <c r="AO1179" s="39">
        <f t="shared" ca="1" si="569"/>
        <v>0</v>
      </c>
      <c r="AP1179" s="339"/>
      <c r="AW1179" s="329"/>
      <c r="BI1179" s="329"/>
      <c r="BJ1179" s="329"/>
      <c r="BK1179" s="329"/>
      <c r="BL1179" s="329"/>
      <c r="BM1179" s="329"/>
      <c r="BN1179" s="329"/>
      <c r="BO1179" s="329"/>
      <c r="BP1179" s="329"/>
      <c r="BQ1179" s="329"/>
      <c r="BR1179" s="329"/>
      <c r="BS1179" s="329"/>
      <c r="BT1179" s="329"/>
      <c r="BU1179" s="329"/>
      <c r="BV1179" s="329"/>
      <c r="BW1179" s="325"/>
      <c r="BX1179" s="325"/>
      <c r="BY1179" s="325"/>
      <c r="BZ1179" s="325"/>
      <c r="CA1179" s="325"/>
      <c r="CB1179" s="325"/>
      <c r="CC1179" s="325"/>
      <c r="CD1179" s="325"/>
      <c r="CE1179" s="325"/>
      <c r="CF1179" s="325"/>
      <c r="CG1179" s="325"/>
      <c r="CH1179" s="325"/>
      <c r="CI1179" s="325"/>
      <c r="CJ1179" s="325"/>
      <c r="CK1179" s="325"/>
      <c r="CL1179" s="325"/>
      <c r="CM1179" s="325"/>
      <c r="CN1179" s="325"/>
      <c r="CO1179" s="325"/>
      <c r="CP1179" s="325"/>
      <c r="CQ1179" s="325"/>
      <c r="CR1179" s="325"/>
      <c r="CS1179" s="325"/>
      <c r="CT1179" s="325"/>
      <c r="CU1179" s="325"/>
      <c r="CV1179" s="325"/>
      <c r="CW1179" s="325"/>
      <c r="CX1179" s="325"/>
    </row>
    <row r="1180" spans="1:102" s="36" customFormat="1" ht="15" hidden="1" customHeight="1">
      <c r="A1180" s="329"/>
      <c r="B1180" s="37" t="str">
        <f t="shared" ca="1" si="547"/>
        <v/>
      </c>
      <c r="C1180" s="41" t="str">
        <f t="shared" ca="1" si="548"/>
        <v/>
      </c>
      <c r="D1180" s="39" t="str">
        <f t="shared" ca="1" si="549"/>
        <v/>
      </c>
      <c r="E1180" s="39" t="str">
        <f t="shared" ca="1" si="561"/>
        <v/>
      </c>
      <c r="F1180" s="39" t="str">
        <f t="shared" ca="1" si="550"/>
        <v/>
      </c>
      <c r="G1180" s="101"/>
      <c r="H1180" s="39">
        <f t="shared" ca="1" si="541"/>
        <v>0</v>
      </c>
      <c r="J1180" s="332"/>
      <c r="K1180" s="37" t="str">
        <f t="shared" ca="1" si="551"/>
        <v/>
      </c>
      <c r="L1180" s="41" t="str">
        <f t="shared" ca="1" si="552"/>
        <v/>
      </c>
      <c r="M1180" s="39" t="str">
        <f t="shared" si="542"/>
        <v/>
      </c>
      <c r="N1180" s="39" t="str">
        <f t="shared" ca="1" si="562"/>
        <v/>
      </c>
      <c r="O1180" s="39" t="str">
        <f ca="1">IF(L1180="","",ROUND(Q1179*$O$5/payments_per_year,2))</f>
        <v/>
      </c>
      <c r="P1180" s="101"/>
      <c r="Q1180" s="39">
        <f t="shared" ca="1" si="563"/>
        <v>0</v>
      </c>
      <c r="R1180" s="332"/>
      <c r="S1180" s="37" t="str">
        <f t="shared" ca="1" si="553"/>
        <v/>
      </c>
      <c r="T1180" s="41" t="str">
        <f t="shared" ca="1" si="554"/>
        <v/>
      </c>
      <c r="U1180" s="39" t="str">
        <f t="shared" si="543"/>
        <v/>
      </c>
      <c r="V1180" s="39" t="str">
        <f t="shared" ca="1" si="564"/>
        <v/>
      </c>
      <c r="W1180" s="39">
        <f t="shared" ca="1" si="544"/>
        <v>0</v>
      </c>
      <c r="X1180" s="40"/>
      <c r="Y1180" s="39">
        <f t="shared" ca="1" si="565"/>
        <v>0</v>
      </c>
      <c r="Z1180" s="327"/>
      <c r="AA1180" s="37" t="str">
        <f t="shared" ca="1" si="555"/>
        <v/>
      </c>
      <c r="AB1180" s="41" t="str">
        <f t="shared" ca="1" si="556"/>
        <v/>
      </c>
      <c r="AC1180" s="39" t="str">
        <f t="shared" si="545"/>
        <v/>
      </c>
      <c r="AD1180" s="39" t="str">
        <f t="shared" ca="1" si="566"/>
        <v/>
      </c>
      <c r="AE1180" s="39" t="str">
        <f t="shared" ca="1" si="557"/>
        <v/>
      </c>
      <c r="AF1180" s="40"/>
      <c r="AG1180" s="39">
        <f t="shared" ca="1" si="567"/>
        <v>0</v>
      </c>
      <c r="AH1180" s="339"/>
      <c r="AI1180" s="37" t="str">
        <f t="shared" ca="1" si="558"/>
        <v/>
      </c>
      <c r="AJ1180" s="41" t="str">
        <f t="shared" ca="1" si="559"/>
        <v/>
      </c>
      <c r="AK1180" s="39" t="str">
        <f t="shared" si="546"/>
        <v/>
      </c>
      <c r="AL1180" s="39" t="str">
        <f t="shared" ca="1" si="568"/>
        <v/>
      </c>
      <c r="AM1180" s="39" t="str">
        <f t="shared" ca="1" si="560"/>
        <v/>
      </c>
      <c r="AN1180" s="40"/>
      <c r="AO1180" s="39">
        <f t="shared" ca="1" si="569"/>
        <v>0</v>
      </c>
      <c r="AP1180" s="339"/>
      <c r="AW1180" s="329"/>
      <c r="BI1180" s="329"/>
      <c r="BJ1180" s="329"/>
      <c r="BK1180" s="329"/>
      <c r="BL1180" s="329"/>
      <c r="BM1180" s="329"/>
      <c r="BN1180" s="329"/>
      <c r="BO1180" s="329"/>
      <c r="BP1180" s="329"/>
      <c r="BQ1180" s="329"/>
      <c r="BR1180" s="329"/>
      <c r="BS1180" s="329"/>
      <c r="BT1180" s="329"/>
      <c r="BU1180" s="329"/>
      <c r="BV1180" s="329"/>
      <c r="BW1180" s="325"/>
      <c r="BX1180" s="325"/>
      <c r="BY1180" s="325"/>
      <c r="BZ1180" s="325"/>
      <c r="CA1180" s="325"/>
      <c r="CB1180" s="325"/>
      <c r="CC1180" s="325"/>
      <c r="CD1180" s="325"/>
      <c r="CE1180" s="325"/>
      <c r="CF1180" s="325"/>
      <c r="CG1180" s="325"/>
      <c r="CH1180" s="325"/>
      <c r="CI1180" s="325"/>
      <c r="CJ1180" s="325"/>
      <c r="CK1180" s="325"/>
      <c r="CL1180" s="325"/>
      <c r="CM1180" s="325"/>
      <c r="CN1180" s="325"/>
      <c r="CO1180" s="325"/>
      <c r="CP1180" s="325"/>
      <c r="CQ1180" s="325"/>
      <c r="CR1180" s="325"/>
      <c r="CS1180" s="325"/>
      <c r="CT1180" s="325"/>
      <c r="CU1180" s="325"/>
      <c r="CV1180" s="325"/>
      <c r="CW1180" s="325"/>
      <c r="CX1180" s="325"/>
    </row>
    <row r="1181" spans="1:102" s="36" customFormat="1" ht="15" hidden="1" customHeight="1">
      <c r="A1181" s="329"/>
      <c r="B1181" s="37" t="str">
        <f t="shared" ca="1" si="547"/>
        <v/>
      </c>
      <c r="C1181" s="41" t="str">
        <f t="shared" ca="1" si="548"/>
        <v/>
      </c>
      <c r="D1181" s="39" t="str">
        <f t="shared" ca="1" si="549"/>
        <v/>
      </c>
      <c r="E1181" s="39" t="str">
        <f t="shared" ca="1" si="561"/>
        <v/>
      </c>
      <c r="F1181" s="39" t="str">
        <f t="shared" ca="1" si="550"/>
        <v/>
      </c>
      <c r="G1181" s="101"/>
      <c r="H1181" s="39">
        <f t="shared" ca="1" si="541"/>
        <v>0</v>
      </c>
      <c r="J1181" s="332"/>
      <c r="K1181" s="37" t="str">
        <f t="shared" ca="1" si="551"/>
        <v/>
      </c>
      <c r="L1181" s="41" t="str">
        <f t="shared" ca="1" si="552"/>
        <v/>
      </c>
      <c r="M1181" s="39" t="str">
        <f t="shared" si="542"/>
        <v/>
      </c>
      <c r="N1181" s="39" t="str">
        <f t="shared" ca="1" si="562"/>
        <v/>
      </c>
      <c r="O1181" s="39">
        <f ca="1">ROUND(Q1180*$O$5/payments_per_year,2)</f>
        <v>0</v>
      </c>
      <c r="P1181" s="101"/>
      <c r="Q1181" s="39">
        <f t="shared" ca="1" si="563"/>
        <v>0</v>
      </c>
      <c r="R1181" s="332"/>
      <c r="S1181" s="37" t="str">
        <f t="shared" ca="1" si="553"/>
        <v/>
      </c>
      <c r="T1181" s="41" t="str">
        <f t="shared" ca="1" si="554"/>
        <v/>
      </c>
      <c r="U1181" s="39" t="str">
        <f t="shared" si="543"/>
        <v/>
      </c>
      <c r="V1181" s="39" t="str">
        <f t="shared" ca="1" si="564"/>
        <v/>
      </c>
      <c r="W1181" s="39">
        <f t="shared" ca="1" si="544"/>
        <v>0</v>
      </c>
      <c r="X1181" s="40"/>
      <c r="Y1181" s="39">
        <f t="shared" ca="1" si="565"/>
        <v>0</v>
      </c>
      <c r="Z1181" s="327"/>
      <c r="AA1181" s="37" t="str">
        <f t="shared" ca="1" si="555"/>
        <v/>
      </c>
      <c r="AB1181" s="41" t="str">
        <f t="shared" ca="1" si="556"/>
        <v/>
      </c>
      <c r="AC1181" s="39" t="str">
        <f t="shared" si="545"/>
        <v/>
      </c>
      <c r="AD1181" s="39" t="str">
        <f t="shared" ca="1" si="566"/>
        <v/>
      </c>
      <c r="AE1181" s="39" t="str">
        <f t="shared" ca="1" si="557"/>
        <v/>
      </c>
      <c r="AF1181" s="40"/>
      <c r="AG1181" s="39">
        <f t="shared" ca="1" si="567"/>
        <v>0</v>
      </c>
      <c r="AH1181" s="339"/>
      <c r="AI1181" s="37" t="str">
        <f t="shared" ca="1" si="558"/>
        <v/>
      </c>
      <c r="AJ1181" s="41" t="str">
        <f t="shared" ca="1" si="559"/>
        <v/>
      </c>
      <c r="AK1181" s="39" t="str">
        <f t="shared" si="546"/>
        <v/>
      </c>
      <c r="AL1181" s="39" t="str">
        <f t="shared" ca="1" si="568"/>
        <v/>
      </c>
      <c r="AM1181" s="39" t="str">
        <f t="shared" ca="1" si="560"/>
        <v/>
      </c>
      <c r="AN1181" s="40"/>
      <c r="AO1181" s="39">
        <f t="shared" ca="1" si="569"/>
        <v>0</v>
      </c>
      <c r="AP1181" s="339"/>
      <c r="AW1181" s="329"/>
      <c r="BI1181" s="329"/>
      <c r="BJ1181" s="329"/>
      <c r="BK1181" s="329"/>
      <c r="BL1181" s="329"/>
      <c r="BM1181" s="329"/>
      <c r="BN1181" s="329"/>
      <c r="BO1181" s="329"/>
      <c r="BP1181" s="329"/>
      <c r="BQ1181" s="329"/>
      <c r="BR1181" s="329"/>
      <c r="BS1181" s="329"/>
      <c r="BT1181" s="329"/>
      <c r="BU1181" s="329"/>
      <c r="BV1181" s="329"/>
      <c r="BW1181" s="325"/>
      <c r="BX1181" s="325"/>
      <c r="BY1181" s="325"/>
      <c r="BZ1181" s="325"/>
      <c r="CA1181" s="325"/>
      <c r="CB1181" s="325"/>
      <c r="CC1181" s="325"/>
      <c r="CD1181" s="325"/>
      <c r="CE1181" s="325"/>
      <c r="CF1181" s="325"/>
      <c r="CG1181" s="325"/>
      <c r="CH1181" s="325"/>
      <c r="CI1181" s="325"/>
      <c r="CJ1181" s="325"/>
      <c r="CK1181" s="325"/>
      <c r="CL1181" s="325"/>
      <c r="CM1181" s="325"/>
      <c r="CN1181" s="325"/>
      <c r="CO1181" s="325"/>
      <c r="CP1181" s="325"/>
      <c r="CQ1181" s="325"/>
      <c r="CR1181" s="325"/>
      <c r="CS1181" s="325"/>
      <c r="CT1181" s="325"/>
      <c r="CU1181" s="325"/>
      <c r="CV1181" s="325"/>
      <c r="CW1181" s="325"/>
      <c r="CX1181" s="325"/>
    </row>
    <row r="1182" spans="1:102" s="36" customFormat="1" ht="15" hidden="1" customHeight="1">
      <c r="A1182" s="329"/>
      <c r="B1182" s="37" t="str">
        <f t="shared" ca="1" si="547"/>
        <v/>
      </c>
      <c r="C1182" s="41" t="str">
        <f t="shared" ca="1" si="548"/>
        <v/>
      </c>
      <c r="D1182" s="39" t="str">
        <f t="shared" ca="1" si="549"/>
        <v/>
      </c>
      <c r="E1182" s="39" t="str">
        <f t="shared" ca="1" si="561"/>
        <v/>
      </c>
      <c r="F1182" s="39" t="str">
        <f t="shared" ca="1" si="550"/>
        <v/>
      </c>
      <c r="G1182" s="101"/>
      <c r="H1182" s="39">
        <f t="shared" ca="1" si="541"/>
        <v>0</v>
      </c>
      <c r="J1182" s="332"/>
      <c r="K1182" s="37" t="str">
        <f t="shared" ca="1" si="551"/>
        <v/>
      </c>
      <c r="L1182" s="41" t="str">
        <f t="shared" ca="1" si="552"/>
        <v/>
      </c>
      <c r="M1182" s="39" t="str">
        <f t="shared" si="542"/>
        <v/>
      </c>
      <c r="N1182" s="39" t="str">
        <f t="shared" ca="1" si="562"/>
        <v/>
      </c>
      <c r="O1182" s="39" t="str">
        <f ca="1">IF(L1182="","",ROUND(Q1181*$O$5/payments_per_year,2))</f>
        <v/>
      </c>
      <c r="P1182" s="101"/>
      <c r="Q1182" s="39">
        <f t="shared" ca="1" si="563"/>
        <v>0</v>
      </c>
      <c r="R1182" s="332"/>
      <c r="S1182" s="37" t="str">
        <f t="shared" ca="1" si="553"/>
        <v/>
      </c>
      <c r="T1182" s="41" t="str">
        <f t="shared" ca="1" si="554"/>
        <v/>
      </c>
      <c r="U1182" s="39" t="str">
        <f t="shared" si="543"/>
        <v/>
      </c>
      <c r="V1182" s="39" t="str">
        <f t="shared" ca="1" si="564"/>
        <v/>
      </c>
      <c r="W1182" s="39">
        <f t="shared" ca="1" si="544"/>
        <v>0</v>
      </c>
      <c r="X1182" s="40"/>
      <c r="Y1182" s="39">
        <f t="shared" ca="1" si="565"/>
        <v>0</v>
      </c>
      <c r="Z1182" s="327"/>
      <c r="AA1182" s="37" t="str">
        <f t="shared" ca="1" si="555"/>
        <v/>
      </c>
      <c r="AB1182" s="41" t="str">
        <f t="shared" ca="1" si="556"/>
        <v/>
      </c>
      <c r="AC1182" s="39" t="str">
        <f t="shared" si="545"/>
        <v/>
      </c>
      <c r="AD1182" s="39" t="str">
        <f t="shared" ca="1" si="566"/>
        <v/>
      </c>
      <c r="AE1182" s="39" t="str">
        <f t="shared" ca="1" si="557"/>
        <v/>
      </c>
      <c r="AF1182" s="40"/>
      <c r="AG1182" s="39">
        <f t="shared" ca="1" si="567"/>
        <v>0</v>
      </c>
      <c r="AH1182" s="339"/>
      <c r="AI1182" s="37" t="str">
        <f t="shared" ca="1" si="558"/>
        <v/>
      </c>
      <c r="AJ1182" s="41" t="str">
        <f t="shared" ca="1" si="559"/>
        <v/>
      </c>
      <c r="AK1182" s="39" t="str">
        <f t="shared" si="546"/>
        <v/>
      </c>
      <c r="AL1182" s="39" t="str">
        <f t="shared" ca="1" si="568"/>
        <v/>
      </c>
      <c r="AM1182" s="39" t="str">
        <f t="shared" ca="1" si="560"/>
        <v/>
      </c>
      <c r="AN1182" s="40"/>
      <c r="AO1182" s="39">
        <f t="shared" ca="1" si="569"/>
        <v>0</v>
      </c>
      <c r="AP1182" s="339"/>
      <c r="AW1182" s="329"/>
      <c r="BI1182" s="329"/>
      <c r="BJ1182" s="329"/>
      <c r="BK1182" s="329"/>
      <c r="BL1182" s="329"/>
      <c r="BM1182" s="329"/>
      <c r="BN1182" s="329"/>
      <c r="BO1182" s="329"/>
      <c r="BP1182" s="329"/>
      <c r="BQ1182" s="329"/>
      <c r="BR1182" s="329"/>
      <c r="BS1182" s="329"/>
      <c r="BT1182" s="329"/>
      <c r="BU1182" s="329"/>
      <c r="BV1182" s="329"/>
      <c r="BW1182" s="325"/>
      <c r="BX1182" s="325"/>
      <c r="BY1182" s="325"/>
      <c r="BZ1182" s="325"/>
      <c r="CA1182" s="325"/>
      <c r="CB1182" s="325"/>
      <c r="CC1182" s="325"/>
      <c r="CD1182" s="325"/>
      <c r="CE1182" s="325"/>
      <c r="CF1182" s="325"/>
      <c r="CG1182" s="325"/>
      <c r="CH1182" s="325"/>
      <c r="CI1182" s="325"/>
      <c r="CJ1182" s="325"/>
      <c r="CK1182" s="325"/>
      <c r="CL1182" s="325"/>
      <c r="CM1182" s="325"/>
      <c r="CN1182" s="325"/>
      <c r="CO1182" s="325"/>
      <c r="CP1182" s="325"/>
      <c r="CQ1182" s="325"/>
      <c r="CR1182" s="325"/>
      <c r="CS1182" s="325"/>
      <c r="CT1182" s="325"/>
      <c r="CU1182" s="325"/>
      <c r="CV1182" s="325"/>
      <c r="CW1182" s="325"/>
      <c r="CX1182" s="325"/>
    </row>
    <row r="1183" spans="1:102" s="36" customFormat="1" ht="15" hidden="1" customHeight="1">
      <c r="A1183" s="329"/>
      <c r="B1183" s="37" t="str">
        <f t="shared" ca="1" si="547"/>
        <v/>
      </c>
      <c r="C1183" s="41" t="str">
        <f t="shared" ca="1" si="548"/>
        <v/>
      </c>
      <c r="D1183" s="39" t="str">
        <f t="shared" ca="1" si="549"/>
        <v/>
      </c>
      <c r="E1183" s="39" t="str">
        <f t="shared" ca="1" si="561"/>
        <v/>
      </c>
      <c r="F1183" s="39" t="str">
        <f t="shared" ca="1" si="550"/>
        <v/>
      </c>
      <c r="G1183" s="101"/>
      <c r="H1183" s="39">
        <f t="shared" ca="1" si="541"/>
        <v>0</v>
      </c>
      <c r="J1183" s="332"/>
      <c r="K1183" s="37" t="str">
        <f t="shared" ca="1" si="551"/>
        <v/>
      </c>
      <c r="L1183" s="41" t="str">
        <f t="shared" ca="1" si="552"/>
        <v/>
      </c>
      <c r="M1183" s="39" t="str">
        <f t="shared" si="542"/>
        <v/>
      </c>
      <c r="N1183" s="39" t="str">
        <f t="shared" ca="1" si="562"/>
        <v/>
      </c>
      <c r="O1183" s="39">
        <f ca="1">ROUND(Q1182*$O$5/payments_per_year,2)</f>
        <v>0</v>
      </c>
      <c r="P1183" s="101"/>
      <c r="Q1183" s="39">
        <f t="shared" ca="1" si="563"/>
        <v>0</v>
      </c>
      <c r="R1183" s="332"/>
      <c r="S1183" s="37" t="str">
        <f t="shared" ca="1" si="553"/>
        <v/>
      </c>
      <c r="T1183" s="41" t="str">
        <f t="shared" ca="1" si="554"/>
        <v/>
      </c>
      <c r="U1183" s="39" t="str">
        <f t="shared" si="543"/>
        <v/>
      </c>
      <c r="V1183" s="39" t="str">
        <f t="shared" ca="1" si="564"/>
        <v/>
      </c>
      <c r="W1183" s="39">
        <f t="shared" ca="1" si="544"/>
        <v>0</v>
      </c>
      <c r="X1183" s="40"/>
      <c r="Y1183" s="39">
        <f t="shared" ca="1" si="565"/>
        <v>0</v>
      </c>
      <c r="Z1183" s="327"/>
      <c r="AA1183" s="37" t="str">
        <f t="shared" ca="1" si="555"/>
        <v/>
      </c>
      <c r="AB1183" s="41" t="str">
        <f t="shared" ca="1" si="556"/>
        <v/>
      </c>
      <c r="AC1183" s="39" t="str">
        <f t="shared" si="545"/>
        <v/>
      </c>
      <c r="AD1183" s="39" t="str">
        <f t="shared" ca="1" si="566"/>
        <v/>
      </c>
      <c r="AE1183" s="39" t="str">
        <f t="shared" ca="1" si="557"/>
        <v/>
      </c>
      <c r="AF1183" s="40"/>
      <c r="AG1183" s="39">
        <f t="shared" ca="1" si="567"/>
        <v>0</v>
      </c>
      <c r="AH1183" s="339"/>
      <c r="AI1183" s="37" t="str">
        <f t="shared" ca="1" si="558"/>
        <v/>
      </c>
      <c r="AJ1183" s="41" t="str">
        <f t="shared" ca="1" si="559"/>
        <v/>
      </c>
      <c r="AK1183" s="39" t="str">
        <f t="shared" si="546"/>
        <v/>
      </c>
      <c r="AL1183" s="39" t="str">
        <f t="shared" ca="1" si="568"/>
        <v/>
      </c>
      <c r="AM1183" s="39" t="str">
        <f t="shared" ca="1" si="560"/>
        <v/>
      </c>
      <c r="AN1183" s="40"/>
      <c r="AO1183" s="39">
        <f t="shared" ca="1" si="569"/>
        <v>0</v>
      </c>
      <c r="AP1183" s="339"/>
      <c r="AW1183" s="329"/>
      <c r="BI1183" s="329"/>
      <c r="BJ1183" s="329"/>
      <c r="BK1183" s="329"/>
      <c r="BL1183" s="329"/>
      <c r="BM1183" s="329"/>
      <c r="BN1183" s="329"/>
      <c r="BO1183" s="329"/>
      <c r="BP1183" s="329"/>
      <c r="BQ1183" s="329"/>
      <c r="BR1183" s="329"/>
      <c r="BS1183" s="329"/>
      <c r="BT1183" s="329"/>
      <c r="BU1183" s="329"/>
      <c r="BV1183" s="329"/>
      <c r="BW1183" s="325"/>
      <c r="BX1183" s="325"/>
      <c r="BY1183" s="325"/>
      <c r="BZ1183" s="325"/>
      <c r="CA1183" s="325"/>
      <c r="CB1183" s="325"/>
      <c r="CC1183" s="325"/>
      <c r="CD1183" s="325"/>
      <c r="CE1183" s="325"/>
      <c r="CF1183" s="325"/>
      <c r="CG1183" s="325"/>
      <c r="CH1183" s="325"/>
      <c r="CI1183" s="325"/>
      <c r="CJ1183" s="325"/>
      <c r="CK1183" s="325"/>
      <c r="CL1183" s="325"/>
      <c r="CM1183" s="325"/>
      <c r="CN1183" s="325"/>
      <c r="CO1183" s="325"/>
      <c r="CP1183" s="325"/>
      <c r="CQ1183" s="325"/>
      <c r="CR1183" s="325"/>
      <c r="CS1183" s="325"/>
      <c r="CT1183" s="325"/>
      <c r="CU1183" s="325"/>
      <c r="CV1183" s="325"/>
      <c r="CW1183" s="325"/>
      <c r="CX1183" s="325"/>
    </row>
    <row r="1184" spans="1:102" s="36" customFormat="1" ht="15" hidden="1" customHeight="1">
      <c r="A1184" s="329"/>
      <c r="B1184" s="37" t="str">
        <f t="shared" ca="1" si="547"/>
        <v/>
      </c>
      <c r="C1184" s="41" t="str">
        <f t="shared" ca="1" si="548"/>
        <v/>
      </c>
      <c r="D1184" s="39" t="str">
        <f t="shared" ca="1" si="549"/>
        <v/>
      </c>
      <c r="E1184" s="39" t="str">
        <f t="shared" ca="1" si="561"/>
        <v/>
      </c>
      <c r="F1184" s="39" t="str">
        <f t="shared" ca="1" si="550"/>
        <v/>
      </c>
      <c r="G1184" s="101"/>
      <c r="H1184" s="39">
        <f t="shared" ca="1" si="541"/>
        <v>0</v>
      </c>
      <c r="J1184" s="332"/>
      <c r="K1184" s="37" t="str">
        <f t="shared" ca="1" si="551"/>
        <v/>
      </c>
      <c r="L1184" s="41" t="str">
        <f t="shared" ca="1" si="552"/>
        <v/>
      </c>
      <c r="M1184" s="39" t="str">
        <f t="shared" si="542"/>
        <v/>
      </c>
      <c r="N1184" s="39" t="str">
        <f t="shared" ca="1" si="562"/>
        <v/>
      </c>
      <c r="O1184" s="39" t="str">
        <f ca="1">IF(L1184="","",ROUND(Q1183*$O$5/payments_per_year,2))</f>
        <v/>
      </c>
      <c r="P1184" s="101"/>
      <c r="Q1184" s="39">
        <f t="shared" ca="1" si="563"/>
        <v>0</v>
      </c>
      <c r="R1184" s="332"/>
      <c r="S1184" s="37" t="str">
        <f t="shared" ca="1" si="553"/>
        <v/>
      </c>
      <c r="T1184" s="41" t="str">
        <f t="shared" ca="1" si="554"/>
        <v/>
      </c>
      <c r="U1184" s="39" t="str">
        <f t="shared" si="543"/>
        <v/>
      </c>
      <c r="V1184" s="39" t="str">
        <f t="shared" ca="1" si="564"/>
        <v/>
      </c>
      <c r="W1184" s="39">
        <f t="shared" ca="1" si="544"/>
        <v>0</v>
      </c>
      <c r="X1184" s="40"/>
      <c r="Y1184" s="39">
        <f t="shared" ca="1" si="565"/>
        <v>0</v>
      </c>
      <c r="Z1184" s="327"/>
      <c r="AA1184" s="37" t="str">
        <f t="shared" ca="1" si="555"/>
        <v/>
      </c>
      <c r="AB1184" s="41" t="str">
        <f t="shared" ca="1" si="556"/>
        <v/>
      </c>
      <c r="AC1184" s="39" t="str">
        <f t="shared" si="545"/>
        <v/>
      </c>
      <c r="AD1184" s="39" t="str">
        <f t="shared" ca="1" si="566"/>
        <v/>
      </c>
      <c r="AE1184" s="39" t="str">
        <f t="shared" ca="1" si="557"/>
        <v/>
      </c>
      <c r="AF1184" s="40"/>
      <c r="AG1184" s="39">
        <f t="shared" ca="1" si="567"/>
        <v>0</v>
      </c>
      <c r="AH1184" s="339"/>
      <c r="AI1184" s="37" t="str">
        <f t="shared" ca="1" si="558"/>
        <v/>
      </c>
      <c r="AJ1184" s="41" t="str">
        <f t="shared" ca="1" si="559"/>
        <v/>
      </c>
      <c r="AK1184" s="39" t="str">
        <f t="shared" si="546"/>
        <v/>
      </c>
      <c r="AL1184" s="39" t="str">
        <f t="shared" ca="1" si="568"/>
        <v/>
      </c>
      <c r="AM1184" s="39" t="str">
        <f t="shared" ca="1" si="560"/>
        <v/>
      </c>
      <c r="AN1184" s="40"/>
      <c r="AO1184" s="39">
        <f t="shared" ca="1" si="569"/>
        <v>0</v>
      </c>
      <c r="AP1184" s="339"/>
      <c r="AW1184" s="329"/>
      <c r="BI1184" s="329"/>
      <c r="BJ1184" s="329"/>
      <c r="BK1184" s="329"/>
      <c r="BL1184" s="329"/>
      <c r="BM1184" s="329"/>
      <c r="BN1184" s="329"/>
      <c r="BO1184" s="329"/>
      <c r="BP1184" s="329"/>
      <c r="BQ1184" s="329"/>
      <c r="BR1184" s="329"/>
      <c r="BS1184" s="329"/>
      <c r="BT1184" s="329"/>
      <c r="BU1184" s="329"/>
      <c r="BV1184" s="329"/>
      <c r="BW1184" s="325"/>
      <c r="BX1184" s="325"/>
      <c r="BY1184" s="325"/>
      <c r="BZ1184" s="325"/>
      <c r="CA1184" s="325"/>
      <c r="CB1184" s="325"/>
      <c r="CC1184" s="325"/>
      <c r="CD1184" s="325"/>
      <c r="CE1184" s="325"/>
      <c r="CF1184" s="325"/>
      <c r="CG1184" s="325"/>
      <c r="CH1184" s="325"/>
      <c r="CI1184" s="325"/>
      <c r="CJ1184" s="325"/>
      <c r="CK1184" s="325"/>
      <c r="CL1184" s="325"/>
      <c r="CM1184" s="325"/>
      <c r="CN1184" s="325"/>
      <c r="CO1184" s="325"/>
      <c r="CP1184" s="325"/>
      <c r="CQ1184" s="325"/>
      <c r="CR1184" s="325"/>
      <c r="CS1184" s="325"/>
      <c r="CT1184" s="325"/>
      <c r="CU1184" s="325"/>
      <c r="CV1184" s="325"/>
      <c r="CW1184" s="325"/>
      <c r="CX1184" s="325"/>
    </row>
    <row r="1185" spans="1:102" s="36" customFormat="1" ht="15" hidden="1" customHeight="1">
      <c r="A1185" s="329"/>
      <c r="B1185" s="37" t="str">
        <f t="shared" ca="1" si="547"/>
        <v/>
      </c>
      <c r="C1185" s="41" t="str">
        <f t="shared" ca="1" si="548"/>
        <v/>
      </c>
      <c r="D1185" s="39" t="str">
        <f t="shared" ca="1" si="549"/>
        <v/>
      </c>
      <c r="E1185" s="39" t="str">
        <f t="shared" ca="1" si="561"/>
        <v/>
      </c>
      <c r="F1185" s="39" t="str">
        <f t="shared" ca="1" si="550"/>
        <v/>
      </c>
      <c r="G1185" s="101"/>
      <c r="H1185" s="39">
        <f t="shared" ca="1" si="541"/>
        <v>0</v>
      </c>
      <c r="J1185" s="332"/>
      <c r="K1185" s="37" t="str">
        <f t="shared" ca="1" si="551"/>
        <v/>
      </c>
      <c r="L1185" s="41" t="str">
        <f t="shared" ca="1" si="552"/>
        <v/>
      </c>
      <c r="M1185" s="39" t="str">
        <f t="shared" si="542"/>
        <v/>
      </c>
      <c r="N1185" s="39" t="str">
        <f t="shared" ca="1" si="562"/>
        <v/>
      </c>
      <c r="O1185" s="39">
        <f ca="1">ROUND(Q1184*$O$5/payments_per_year,2)</f>
        <v>0</v>
      </c>
      <c r="P1185" s="101"/>
      <c r="Q1185" s="39">
        <f t="shared" ca="1" si="563"/>
        <v>0</v>
      </c>
      <c r="R1185" s="332"/>
      <c r="S1185" s="37" t="str">
        <f t="shared" ca="1" si="553"/>
        <v/>
      </c>
      <c r="T1185" s="41" t="str">
        <f t="shared" ca="1" si="554"/>
        <v/>
      </c>
      <c r="U1185" s="39" t="str">
        <f t="shared" si="543"/>
        <v/>
      </c>
      <c r="V1185" s="39" t="str">
        <f t="shared" ca="1" si="564"/>
        <v/>
      </c>
      <c r="W1185" s="39">
        <f t="shared" ca="1" si="544"/>
        <v>0</v>
      </c>
      <c r="X1185" s="40"/>
      <c r="Y1185" s="39">
        <f t="shared" ca="1" si="565"/>
        <v>0</v>
      </c>
      <c r="Z1185" s="327"/>
      <c r="AA1185" s="37" t="str">
        <f t="shared" ca="1" si="555"/>
        <v/>
      </c>
      <c r="AB1185" s="41" t="str">
        <f t="shared" ca="1" si="556"/>
        <v/>
      </c>
      <c r="AC1185" s="39" t="str">
        <f t="shared" si="545"/>
        <v/>
      </c>
      <c r="AD1185" s="39" t="str">
        <f t="shared" ca="1" si="566"/>
        <v/>
      </c>
      <c r="AE1185" s="39" t="str">
        <f t="shared" ca="1" si="557"/>
        <v/>
      </c>
      <c r="AF1185" s="40"/>
      <c r="AG1185" s="39">
        <f t="shared" ca="1" si="567"/>
        <v>0</v>
      </c>
      <c r="AH1185" s="339"/>
      <c r="AI1185" s="37" t="str">
        <f t="shared" ca="1" si="558"/>
        <v/>
      </c>
      <c r="AJ1185" s="41" t="str">
        <f t="shared" ca="1" si="559"/>
        <v/>
      </c>
      <c r="AK1185" s="39" t="str">
        <f t="shared" si="546"/>
        <v/>
      </c>
      <c r="AL1185" s="39" t="str">
        <f t="shared" ca="1" si="568"/>
        <v/>
      </c>
      <c r="AM1185" s="39" t="str">
        <f t="shared" ca="1" si="560"/>
        <v/>
      </c>
      <c r="AN1185" s="40"/>
      <c r="AO1185" s="39">
        <f t="shared" ca="1" si="569"/>
        <v>0</v>
      </c>
      <c r="AP1185" s="339"/>
      <c r="AW1185" s="329"/>
      <c r="BI1185" s="329"/>
      <c r="BJ1185" s="329"/>
      <c r="BK1185" s="329"/>
      <c r="BL1185" s="329"/>
      <c r="BM1185" s="329"/>
      <c r="BN1185" s="329"/>
      <c r="BO1185" s="329"/>
      <c r="BP1185" s="329"/>
      <c r="BQ1185" s="329"/>
      <c r="BR1185" s="329"/>
      <c r="BS1185" s="329"/>
      <c r="BT1185" s="329"/>
      <c r="BU1185" s="329"/>
      <c r="BV1185" s="329"/>
      <c r="BW1185" s="325"/>
      <c r="BX1185" s="325"/>
      <c r="BY1185" s="325"/>
      <c r="BZ1185" s="325"/>
      <c r="CA1185" s="325"/>
      <c r="CB1185" s="325"/>
      <c r="CC1185" s="325"/>
      <c r="CD1185" s="325"/>
      <c r="CE1185" s="325"/>
      <c r="CF1185" s="325"/>
      <c r="CG1185" s="325"/>
      <c r="CH1185" s="325"/>
      <c r="CI1185" s="325"/>
      <c r="CJ1185" s="325"/>
      <c r="CK1185" s="325"/>
      <c r="CL1185" s="325"/>
      <c r="CM1185" s="325"/>
      <c r="CN1185" s="325"/>
      <c r="CO1185" s="325"/>
      <c r="CP1185" s="325"/>
      <c r="CQ1185" s="325"/>
      <c r="CR1185" s="325"/>
      <c r="CS1185" s="325"/>
      <c r="CT1185" s="325"/>
      <c r="CU1185" s="325"/>
      <c r="CV1185" s="325"/>
      <c r="CW1185" s="325"/>
      <c r="CX1185" s="325"/>
    </row>
    <row r="1186" spans="1:102" s="36" customFormat="1" ht="15" hidden="1" customHeight="1">
      <c r="A1186" s="329"/>
      <c r="B1186" s="37" t="str">
        <f t="shared" ca="1" si="547"/>
        <v/>
      </c>
      <c r="C1186" s="41" t="str">
        <f t="shared" ca="1" si="548"/>
        <v/>
      </c>
      <c r="D1186" s="39" t="str">
        <f t="shared" ca="1" si="549"/>
        <v/>
      </c>
      <c r="E1186" s="39" t="str">
        <f t="shared" ca="1" si="561"/>
        <v/>
      </c>
      <c r="F1186" s="39" t="str">
        <f t="shared" ca="1" si="550"/>
        <v/>
      </c>
      <c r="G1186" s="101"/>
      <c r="H1186" s="39">
        <f t="shared" ca="1" si="541"/>
        <v>0</v>
      </c>
      <c r="J1186" s="332"/>
      <c r="K1186" s="37" t="str">
        <f t="shared" ca="1" si="551"/>
        <v/>
      </c>
      <c r="L1186" s="41" t="str">
        <f t="shared" ca="1" si="552"/>
        <v/>
      </c>
      <c r="M1186" s="39" t="str">
        <f t="shared" si="542"/>
        <v/>
      </c>
      <c r="N1186" s="39" t="str">
        <f t="shared" ca="1" si="562"/>
        <v/>
      </c>
      <c r="O1186" s="39" t="str">
        <f ca="1">IF(L1186="","",ROUND(Q1185*$O$5/payments_per_year,2))</f>
        <v/>
      </c>
      <c r="P1186" s="101"/>
      <c r="Q1186" s="39">
        <f t="shared" ca="1" si="563"/>
        <v>0</v>
      </c>
      <c r="R1186" s="332"/>
      <c r="S1186" s="37" t="str">
        <f t="shared" ca="1" si="553"/>
        <v/>
      </c>
      <c r="T1186" s="41" t="str">
        <f t="shared" ca="1" si="554"/>
        <v/>
      </c>
      <c r="U1186" s="39" t="str">
        <f t="shared" si="543"/>
        <v/>
      </c>
      <c r="V1186" s="39" t="str">
        <f t="shared" ca="1" si="564"/>
        <v/>
      </c>
      <c r="W1186" s="39">
        <f t="shared" ca="1" si="544"/>
        <v>0</v>
      </c>
      <c r="X1186" s="40"/>
      <c r="Y1186" s="39">
        <f t="shared" ca="1" si="565"/>
        <v>0</v>
      </c>
      <c r="Z1186" s="327"/>
      <c r="AA1186" s="37" t="str">
        <f t="shared" ca="1" si="555"/>
        <v/>
      </c>
      <c r="AB1186" s="41" t="str">
        <f t="shared" ca="1" si="556"/>
        <v/>
      </c>
      <c r="AC1186" s="39" t="str">
        <f t="shared" si="545"/>
        <v/>
      </c>
      <c r="AD1186" s="39" t="str">
        <f t="shared" ca="1" si="566"/>
        <v/>
      </c>
      <c r="AE1186" s="39" t="str">
        <f t="shared" ca="1" si="557"/>
        <v/>
      </c>
      <c r="AF1186" s="40"/>
      <c r="AG1186" s="39">
        <f t="shared" ca="1" si="567"/>
        <v>0</v>
      </c>
      <c r="AH1186" s="339"/>
      <c r="AI1186" s="37" t="str">
        <f t="shared" ca="1" si="558"/>
        <v/>
      </c>
      <c r="AJ1186" s="41" t="str">
        <f t="shared" ca="1" si="559"/>
        <v/>
      </c>
      <c r="AK1186" s="39" t="str">
        <f t="shared" si="546"/>
        <v/>
      </c>
      <c r="AL1186" s="39" t="str">
        <f t="shared" ca="1" si="568"/>
        <v/>
      </c>
      <c r="AM1186" s="39" t="str">
        <f t="shared" ca="1" si="560"/>
        <v/>
      </c>
      <c r="AN1186" s="40"/>
      <c r="AO1186" s="39">
        <f t="shared" ca="1" si="569"/>
        <v>0</v>
      </c>
      <c r="AP1186" s="339"/>
      <c r="AW1186" s="329"/>
      <c r="BI1186" s="329"/>
      <c r="BJ1186" s="329"/>
      <c r="BK1186" s="329"/>
      <c r="BL1186" s="329"/>
      <c r="BM1186" s="329"/>
      <c r="BN1186" s="329"/>
      <c r="BO1186" s="329"/>
      <c r="BP1186" s="329"/>
      <c r="BQ1186" s="329"/>
      <c r="BR1186" s="329"/>
      <c r="BS1186" s="329"/>
      <c r="BT1186" s="329"/>
      <c r="BU1186" s="329"/>
      <c r="BV1186" s="329"/>
      <c r="BW1186" s="325"/>
      <c r="BX1186" s="325"/>
      <c r="BY1186" s="325"/>
      <c r="BZ1186" s="325"/>
      <c r="CA1186" s="325"/>
      <c r="CB1186" s="325"/>
      <c r="CC1186" s="325"/>
      <c r="CD1186" s="325"/>
      <c r="CE1186" s="325"/>
      <c r="CF1186" s="325"/>
      <c r="CG1186" s="325"/>
      <c r="CH1186" s="325"/>
      <c r="CI1186" s="325"/>
      <c r="CJ1186" s="325"/>
      <c r="CK1186" s="325"/>
      <c r="CL1186" s="325"/>
      <c r="CM1186" s="325"/>
      <c r="CN1186" s="325"/>
      <c r="CO1186" s="325"/>
      <c r="CP1186" s="325"/>
      <c r="CQ1186" s="325"/>
      <c r="CR1186" s="325"/>
      <c r="CS1186" s="325"/>
      <c r="CT1186" s="325"/>
      <c r="CU1186" s="325"/>
      <c r="CV1186" s="325"/>
      <c r="CW1186" s="325"/>
      <c r="CX1186" s="325"/>
    </row>
    <row r="1187" spans="1:102" s="36" customFormat="1" ht="15" hidden="1" customHeight="1">
      <c r="A1187" s="329"/>
      <c r="B1187" s="37" t="str">
        <f t="shared" ca="1" si="547"/>
        <v/>
      </c>
      <c r="C1187" s="41" t="str">
        <f t="shared" ca="1" si="548"/>
        <v/>
      </c>
      <c r="D1187" s="39" t="str">
        <f t="shared" ca="1" si="549"/>
        <v/>
      </c>
      <c r="E1187" s="39" t="str">
        <f t="shared" ca="1" si="561"/>
        <v/>
      </c>
      <c r="F1187" s="39" t="str">
        <f t="shared" ca="1" si="550"/>
        <v/>
      </c>
      <c r="G1187" s="101"/>
      <c r="H1187" s="39">
        <f t="shared" ca="1" si="541"/>
        <v>0</v>
      </c>
      <c r="J1187" s="332"/>
      <c r="K1187" s="37" t="str">
        <f t="shared" ca="1" si="551"/>
        <v/>
      </c>
      <c r="L1187" s="41" t="str">
        <f t="shared" ca="1" si="552"/>
        <v/>
      </c>
      <c r="M1187" s="39" t="str">
        <f t="shared" si="542"/>
        <v/>
      </c>
      <c r="N1187" s="39" t="str">
        <f t="shared" ca="1" si="562"/>
        <v/>
      </c>
      <c r="O1187" s="39">
        <f ca="1">ROUND(Q1186*$O$5/payments_per_year,2)</f>
        <v>0</v>
      </c>
      <c r="P1187" s="101"/>
      <c r="Q1187" s="39">
        <f t="shared" ca="1" si="563"/>
        <v>0</v>
      </c>
      <c r="R1187" s="332"/>
      <c r="S1187" s="37" t="str">
        <f t="shared" ca="1" si="553"/>
        <v/>
      </c>
      <c r="T1187" s="41" t="str">
        <f t="shared" ca="1" si="554"/>
        <v/>
      </c>
      <c r="U1187" s="39" t="str">
        <f t="shared" si="543"/>
        <v/>
      </c>
      <c r="V1187" s="39" t="str">
        <f t="shared" ca="1" si="564"/>
        <v/>
      </c>
      <c r="W1187" s="39">
        <f t="shared" ca="1" si="544"/>
        <v>0</v>
      </c>
      <c r="X1187" s="40"/>
      <c r="Y1187" s="39">
        <f t="shared" ca="1" si="565"/>
        <v>0</v>
      </c>
      <c r="Z1187" s="327"/>
      <c r="AA1187" s="37" t="str">
        <f t="shared" ca="1" si="555"/>
        <v/>
      </c>
      <c r="AB1187" s="41" t="str">
        <f t="shared" ca="1" si="556"/>
        <v/>
      </c>
      <c r="AC1187" s="39" t="str">
        <f t="shared" si="545"/>
        <v/>
      </c>
      <c r="AD1187" s="39" t="str">
        <f t="shared" ca="1" si="566"/>
        <v/>
      </c>
      <c r="AE1187" s="39" t="str">
        <f t="shared" ca="1" si="557"/>
        <v/>
      </c>
      <c r="AF1187" s="40"/>
      <c r="AG1187" s="39">
        <f t="shared" ca="1" si="567"/>
        <v>0</v>
      </c>
      <c r="AH1187" s="339"/>
      <c r="AI1187" s="37" t="str">
        <f t="shared" ca="1" si="558"/>
        <v/>
      </c>
      <c r="AJ1187" s="41" t="str">
        <f t="shared" ca="1" si="559"/>
        <v/>
      </c>
      <c r="AK1187" s="39" t="str">
        <f t="shared" si="546"/>
        <v/>
      </c>
      <c r="AL1187" s="39" t="str">
        <f t="shared" ca="1" si="568"/>
        <v/>
      </c>
      <c r="AM1187" s="39" t="str">
        <f t="shared" ca="1" si="560"/>
        <v/>
      </c>
      <c r="AN1187" s="40"/>
      <c r="AO1187" s="39">
        <f t="shared" ca="1" si="569"/>
        <v>0</v>
      </c>
      <c r="AP1187" s="339"/>
      <c r="AW1187" s="329"/>
      <c r="BI1187" s="329"/>
      <c r="BJ1187" s="329"/>
      <c r="BK1187" s="329"/>
      <c r="BL1187" s="329"/>
      <c r="BM1187" s="329"/>
      <c r="BN1187" s="329"/>
      <c r="BO1187" s="329"/>
      <c r="BP1187" s="329"/>
      <c r="BQ1187" s="329"/>
      <c r="BR1187" s="329"/>
      <c r="BS1187" s="329"/>
      <c r="BT1187" s="329"/>
      <c r="BU1187" s="329"/>
      <c r="BV1187" s="329"/>
      <c r="BW1187" s="325"/>
      <c r="BX1187" s="325"/>
      <c r="BY1187" s="325"/>
      <c r="BZ1187" s="325"/>
      <c r="CA1187" s="325"/>
      <c r="CB1187" s="325"/>
      <c r="CC1187" s="325"/>
      <c r="CD1187" s="325"/>
      <c r="CE1187" s="325"/>
      <c r="CF1187" s="325"/>
      <c r="CG1187" s="325"/>
      <c r="CH1187" s="325"/>
      <c r="CI1187" s="325"/>
      <c r="CJ1187" s="325"/>
      <c r="CK1187" s="325"/>
      <c r="CL1187" s="325"/>
      <c r="CM1187" s="325"/>
      <c r="CN1187" s="325"/>
      <c r="CO1187" s="325"/>
      <c r="CP1187" s="325"/>
      <c r="CQ1187" s="325"/>
      <c r="CR1187" s="325"/>
      <c r="CS1187" s="325"/>
      <c r="CT1187" s="325"/>
      <c r="CU1187" s="325"/>
      <c r="CV1187" s="325"/>
      <c r="CW1187" s="325"/>
      <c r="CX1187" s="325"/>
    </row>
    <row r="1188" spans="1:102" s="36" customFormat="1" ht="15" hidden="1" customHeight="1">
      <c r="A1188" s="329"/>
      <c r="B1188" s="37" t="str">
        <f t="shared" ca="1" si="547"/>
        <v/>
      </c>
      <c r="C1188" s="41" t="str">
        <f t="shared" ca="1" si="548"/>
        <v/>
      </c>
      <c r="D1188" s="39" t="str">
        <f t="shared" ca="1" si="549"/>
        <v/>
      </c>
      <c r="E1188" s="39" t="str">
        <f t="shared" ca="1" si="561"/>
        <v/>
      </c>
      <c r="F1188" s="39" t="str">
        <f t="shared" ca="1" si="550"/>
        <v/>
      </c>
      <c r="G1188" s="101"/>
      <c r="H1188" s="39">
        <f t="shared" ca="1" si="541"/>
        <v>0</v>
      </c>
      <c r="J1188" s="332"/>
      <c r="K1188" s="37" t="str">
        <f t="shared" ca="1" si="551"/>
        <v/>
      </c>
      <c r="L1188" s="41" t="str">
        <f t="shared" ca="1" si="552"/>
        <v/>
      </c>
      <c r="M1188" s="39" t="str">
        <f t="shared" si="542"/>
        <v/>
      </c>
      <c r="N1188" s="39" t="str">
        <f t="shared" ca="1" si="562"/>
        <v/>
      </c>
      <c r="O1188" s="39" t="str">
        <f ca="1">IF(L1188="","",ROUND(Q1187*$O$5/payments_per_year,2))</f>
        <v/>
      </c>
      <c r="P1188" s="101"/>
      <c r="Q1188" s="39">
        <f t="shared" ca="1" si="563"/>
        <v>0</v>
      </c>
      <c r="R1188" s="332"/>
      <c r="S1188" s="37" t="str">
        <f t="shared" ca="1" si="553"/>
        <v/>
      </c>
      <c r="T1188" s="41" t="str">
        <f t="shared" ca="1" si="554"/>
        <v/>
      </c>
      <c r="U1188" s="39" t="str">
        <f t="shared" si="543"/>
        <v/>
      </c>
      <c r="V1188" s="39" t="str">
        <f t="shared" ca="1" si="564"/>
        <v/>
      </c>
      <c r="W1188" s="39">
        <f t="shared" ca="1" si="544"/>
        <v>0</v>
      </c>
      <c r="X1188" s="40"/>
      <c r="Y1188" s="39">
        <f t="shared" ca="1" si="565"/>
        <v>0</v>
      </c>
      <c r="Z1188" s="327"/>
      <c r="AA1188" s="37" t="str">
        <f t="shared" ca="1" si="555"/>
        <v/>
      </c>
      <c r="AB1188" s="41" t="str">
        <f t="shared" ca="1" si="556"/>
        <v/>
      </c>
      <c r="AC1188" s="39" t="str">
        <f t="shared" si="545"/>
        <v/>
      </c>
      <c r="AD1188" s="39" t="str">
        <f t="shared" ca="1" si="566"/>
        <v/>
      </c>
      <c r="AE1188" s="39" t="str">
        <f t="shared" ca="1" si="557"/>
        <v/>
      </c>
      <c r="AF1188" s="40"/>
      <c r="AG1188" s="39">
        <f t="shared" ca="1" si="567"/>
        <v>0</v>
      </c>
      <c r="AH1188" s="339"/>
      <c r="AI1188" s="37" t="str">
        <f t="shared" ca="1" si="558"/>
        <v/>
      </c>
      <c r="AJ1188" s="41" t="str">
        <f t="shared" ca="1" si="559"/>
        <v/>
      </c>
      <c r="AK1188" s="39" t="str">
        <f t="shared" si="546"/>
        <v/>
      </c>
      <c r="AL1188" s="39" t="str">
        <f t="shared" ca="1" si="568"/>
        <v/>
      </c>
      <c r="AM1188" s="39" t="str">
        <f t="shared" ca="1" si="560"/>
        <v/>
      </c>
      <c r="AN1188" s="40"/>
      <c r="AO1188" s="39">
        <f t="shared" ca="1" si="569"/>
        <v>0</v>
      </c>
      <c r="AP1188" s="339"/>
      <c r="AW1188" s="329"/>
      <c r="BI1188" s="329"/>
      <c r="BJ1188" s="329"/>
      <c r="BK1188" s="329"/>
      <c r="BL1188" s="329"/>
      <c r="BM1188" s="329"/>
      <c r="BN1188" s="329"/>
      <c r="BO1188" s="329"/>
      <c r="BP1188" s="329"/>
      <c r="BQ1188" s="329"/>
      <c r="BR1188" s="329"/>
      <c r="BS1188" s="329"/>
      <c r="BT1188" s="329"/>
      <c r="BU1188" s="329"/>
      <c r="BV1188" s="329"/>
      <c r="BW1188" s="325"/>
      <c r="BX1188" s="325"/>
      <c r="BY1188" s="325"/>
      <c r="BZ1188" s="325"/>
      <c r="CA1188" s="325"/>
      <c r="CB1188" s="325"/>
      <c r="CC1188" s="325"/>
      <c r="CD1188" s="325"/>
      <c r="CE1188" s="325"/>
      <c r="CF1188" s="325"/>
      <c r="CG1188" s="325"/>
      <c r="CH1188" s="325"/>
      <c r="CI1188" s="325"/>
      <c r="CJ1188" s="325"/>
      <c r="CK1188" s="325"/>
      <c r="CL1188" s="325"/>
      <c r="CM1188" s="325"/>
      <c r="CN1188" s="325"/>
      <c r="CO1188" s="325"/>
      <c r="CP1188" s="325"/>
      <c r="CQ1188" s="325"/>
      <c r="CR1188" s="325"/>
      <c r="CS1188" s="325"/>
      <c r="CT1188" s="325"/>
      <c r="CU1188" s="325"/>
      <c r="CV1188" s="325"/>
      <c r="CW1188" s="325"/>
      <c r="CX1188" s="325"/>
    </row>
    <row r="1189" spans="1:102" s="36" customFormat="1" ht="15" hidden="1" customHeight="1">
      <c r="A1189" s="329"/>
      <c r="B1189" s="37" t="str">
        <f t="shared" ca="1" si="547"/>
        <v/>
      </c>
      <c r="C1189" s="41" t="str">
        <f t="shared" ca="1" si="548"/>
        <v/>
      </c>
      <c r="D1189" s="39" t="str">
        <f t="shared" ca="1" si="549"/>
        <v/>
      </c>
      <c r="E1189" s="39" t="str">
        <f t="shared" ca="1" si="561"/>
        <v/>
      </c>
      <c r="F1189" s="39" t="str">
        <f t="shared" ca="1" si="550"/>
        <v/>
      </c>
      <c r="G1189" s="101"/>
      <c r="H1189" s="39">
        <f t="shared" ca="1" si="541"/>
        <v>0</v>
      </c>
      <c r="J1189" s="332"/>
      <c r="K1189" s="37" t="str">
        <f t="shared" ca="1" si="551"/>
        <v/>
      </c>
      <c r="L1189" s="41" t="str">
        <f t="shared" ca="1" si="552"/>
        <v/>
      </c>
      <c r="M1189" s="39" t="str">
        <f t="shared" si="542"/>
        <v/>
      </c>
      <c r="N1189" s="39" t="str">
        <f t="shared" ca="1" si="562"/>
        <v/>
      </c>
      <c r="O1189" s="39">
        <f ca="1">ROUND(Q1188*$O$5/payments_per_year,2)</f>
        <v>0</v>
      </c>
      <c r="P1189" s="101"/>
      <c r="Q1189" s="39">
        <f t="shared" ca="1" si="563"/>
        <v>0</v>
      </c>
      <c r="R1189" s="332"/>
      <c r="S1189" s="37" t="str">
        <f t="shared" ca="1" si="553"/>
        <v/>
      </c>
      <c r="T1189" s="41" t="str">
        <f t="shared" ca="1" si="554"/>
        <v/>
      </c>
      <c r="U1189" s="39" t="str">
        <f t="shared" si="543"/>
        <v/>
      </c>
      <c r="V1189" s="39" t="str">
        <f t="shared" ca="1" si="564"/>
        <v/>
      </c>
      <c r="W1189" s="39">
        <f t="shared" ca="1" si="544"/>
        <v>0</v>
      </c>
      <c r="X1189" s="40"/>
      <c r="Y1189" s="39">
        <f t="shared" ca="1" si="565"/>
        <v>0</v>
      </c>
      <c r="Z1189" s="327"/>
      <c r="AA1189" s="37" t="str">
        <f t="shared" ca="1" si="555"/>
        <v/>
      </c>
      <c r="AB1189" s="41" t="str">
        <f t="shared" ca="1" si="556"/>
        <v/>
      </c>
      <c r="AC1189" s="39" t="str">
        <f t="shared" si="545"/>
        <v/>
      </c>
      <c r="AD1189" s="39" t="str">
        <f t="shared" ca="1" si="566"/>
        <v/>
      </c>
      <c r="AE1189" s="39" t="str">
        <f t="shared" ca="1" si="557"/>
        <v/>
      </c>
      <c r="AF1189" s="40"/>
      <c r="AG1189" s="39">
        <f t="shared" ca="1" si="567"/>
        <v>0</v>
      </c>
      <c r="AH1189" s="339"/>
      <c r="AI1189" s="37" t="str">
        <f t="shared" ca="1" si="558"/>
        <v/>
      </c>
      <c r="AJ1189" s="41" t="str">
        <f t="shared" ca="1" si="559"/>
        <v/>
      </c>
      <c r="AK1189" s="39" t="str">
        <f t="shared" si="546"/>
        <v/>
      </c>
      <c r="AL1189" s="39" t="str">
        <f t="shared" ca="1" si="568"/>
        <v/>
      </c>
      <c r="AM1189" s="39" t="str">
        <f t="shared" ca="1" si="560"/>
        <v/>
      </c>
      <c r="AN1189" s="40"/>
      <c r="AO1189" s="39">
        <f t="shared" ca="1" si="569"/>
        <v>0</v>
      </c>
      <c r="AP1189" s="339"/>
      <c r="AW1189" s="329"/>
      <c r="BI1189" s="329"/>
      <c r="BJ1189" s="329"/>
      <c r="BK1189" s="329"/>
      <c r="BL1189" s="329"/>
      <c r="BM1189" s="329"/>
      <c r="BN1189" s="329"/>
      <c r="BO1189" s="329"/>
      <c r="BP1189" s="329"/>
      <c r="BQ1189" s="329"/>
      <c r="BR1189" s="329"/>
      <c r="BS1189" s="329"/>
      <c r="BT1189" s="329"/>
      <c r="BU1189" s="329"/>
      <c r="BV1189" s="329"/>
      <c r="BW1189" s="325"/>
      <c r="BX1189" s="325"/>
      <c r="BY1189" s="325"/>
      <c r="BZ1189" s="325"/>
      <c r="CA1189" s="325"/>
      <c r="CB1189" s="325"/>
      <c r="CC1189" s="325"/>
      <c r="CD1189" s="325"/>
      <c r="CE1189" s="325"/>
      <c r="CF1189" s="325"/>
      <c r="CG1189" s="325"/>
      <c r="CH1189" s="325"/>
      <c r="CI1189" s="325"/>
      <c r="CJ1189" s="325"/>
      <c r="CK1189" s="325"/>
      <c r="CL1189" s="325"/>
      <c r="CM1189" s="325"/>
      <c r="CN1189" s="325"/>
      <c r="CO1189" s="325"/>
      <c r="CP1189" s="325"/>
      <c r="CQ1189" s="325"/>
      <c r="CR1189" s="325"/>
      <c r="CS1189" s="325"/>
      <c r="CT1189" s="325"/>
      <c r="CU1189" s="325"/>
      <c r="CV1189" s="325"/>
      <c r="CW1189" s="325"/>
      <c r="CX1189" s="325"/>
    </row>
    <row r="1190" spans="1:102" s="36" customFormat="1" ht="15" hidden="1" customHeight="1">
      <c r="A1190" s="329"/>
      <c r="B1190" s="37" t="str">
        <f t="shared" ca="1" si="547"/>
        <v/>
      </c>
      <c r="C1190" s="41" t="str">
        <f t="shared" ca="1" si="548"/>
        <v/>
      </c>
      <c r="D1190" s="39" t="str">
        <f t="shared" ca="1" si="549"/>
        <v/>
      </c>
      <c r="E1190" s="39" t="str">
        <f t="shared" ca="1" si="561"/>
        <v/>
      </c>
      <c r="F1190" s="39" t="str">
        <f t="shared" ca="1" si="550"/>
        <v/>
      </c>
      <c r="G1190" s="101"/>
      <c r="H1190" s="39">
        <f t="shared" ca="1" si="541"/>
        <v>0</v>
      </c>
      <c r="J1190" s="332"/>
      <c r="K1190" s="37" t="str">
        <f t="shared" ca="1" si="551"/>
        <v/>
      </c>
      <c r="L1190" s="41" t="str">
        <f t="shared" ca="1" si="552"/>
        <v/>
      </c>
      <c r="M1190" s="39" t="str">
        <f t="shared" si="542"/>
        <v/>
      </c>
      <c r="N1190" s="39" t="str">
        <f t="shared" ca="1" si="562"/>
        <v/>
      </c>
      <c r="O1190" s="39" t="str">
        <f ca="1">IF(L1190="","",ROUND(Q1189*$O$5/payments_per_year,2))</f>
        <v/>
      </c>
      <c r="P1190" s="101"/>
      <c r="Q1190" s="39">
        <f t="shared" ca="1" si="563"/>
        <v>0</v>
      </c>
      <c r="R1190" s="332"/>
      <c r="S1190" s="37" t="str">
        <f t="shared" ca="1" si="553"/>
        <v/>
      </c>
      <c r="T1190" s="41" t="str">
        <f t="shared" ca="1" si="554"/>
        <v/>
      </c>
      <c r="U1190" s="39" t="str">
        <f t="shared" si="543"/>
        <v/>
      </c>
      <c r="V1190" s="39" t="str">
        <f t="shared" ca="1" si="564"/>
        <v/>
      </c>
      <c r="W1190" s="39">
        <f t="shared" ca="1" si="544"/>
        <v>0</v>
      </c>
      <c r="X1190" s="40"/>
      <c r="Y1190" s="39">
        <f t="shared" ca="1" si="565"/>
        <v>0</v>
      </c>
      <c r="Z1190" s="327"/>
      <c r="AA1190" s="37" t="str">
        <f t="shared" ca="1" si="555"/>
        <v/>
      </c>
      <c r="AB1190" s="41" t="str">
        <f t="shared" ca="1" si="556"/>
        <v/>
      </c>
      <c r="AC1190" s="39" t="str">
        <f t="shared" si="545"/>
        <v/>
      </c>
      <c r="AD1190" s="39" t="str">
        <f t="shared" ca="1" si="566"/>
        <v/>
      </c>
      <c r="AE1190" s="39" t="str">
        <f t="shared" ca="1" si="557"/>
        <v/>
      </c>
      <c r="AF1190" s="40"/>
      <c r="AG1190" s="39">
        <f t="shared" ca="1" si="567"/>
        <v>0</v>
      </c>
      <c r="AH1190" s="339"/>
      <c r="AI1190" s="37" t="str">
        <f t="shared" ca="1" si="558"/>
        <v/>
      </c>
      <c r="AJ1190" s="41" t="str">
        <f t="shared" ca="1" si="559"/>
        <v/>
      </c>
      <c r="AK1190" s="39" t="str">
        <f t="shared" si="546"/>
        <v/>
      </c>
      <c r="AL1190" s="39" t="str">
        <f t="shared" ca="1" si="568"/>
        <v/>
      </c>
      <c r="AM1190" s="39" t="str">
        <f t="shared" ca="1" si="560"/>
        <v/>
      </c>
      <c r="AN1190" s="40"/>
      <c r="AO1190" s="39">
        <f t="shared" ca="1" si="569"/>
        <v>0</v>
      </c>
      <c r="AP1190" s="339"/>
      <c r="AW1190" s="329"/>
      <c r="BI1190" s="329"/>
      <c r="BJ1190" s="329"/>
      <c r="BK1190" s="329"/>
      <c r="BL1190" s="329"/>
      <c r="BM1190" s="329"/>
      <c r="BN1190" s="329"/>
      <c r="BO1190" s="329"/>
      <c r="BP1190" s="329"/>
      <c r="BQ1190" s="329"/>
      <c r="BR1190" s="329"/>
      <c r="BS1190" s="329"/>
      <c r="BT1190" s="329"/>
      <c r="BU1190" s="329"/>
      <c r="BV1190" s="329"/>
      <c r="BW1190" s="325"/>
      <c r="BX1190" s="325"/>
      <c r="BY1190" s="325"/>
      <c r="BZ1190" s="325"/>
      <c r="CA1190" s="325"/>
      <c r="CB1190" s="325"/>
      <c r="CC1190" s="325"/>
      <c r="CD1190" s="325"/>
      <c r="CE1190" s="325"/>
      <c r="CF1190" s="325"/>
      <c r="CG1190" s="325"/>
      <c r="CH1190" s="325"/>
      <c r="CI1190" s="325"/>
      <c r="CJ1190" s="325"/>
      <c r="CK1190" s="325"/>
      <c r="CL1190" s="325"/>
      <c r="CM1190" s="325"/>
      <c r="CN1190" s="325"/>
      <c r="CO1190" s="325"/>
      <c r="CP1190" s="325"/>
      <c r="CQ1190" s="325"/>
      <c r="CR1190" s="325"/>
      <c r="CS1190" s="325"/>
      <c r="CT1190" s="325"/>
      <c r="CU1190" s="325"/>
      <c r="CV1190" s="325"/>
      <c r="CW1190" s="325"/>
      <c r="CX1190" s="325"/>
    </row>
    <row r="1191" spans="1:102" s="36" customFormat="1" ht="15" hidden="1" customHeight="1">
      <c r="A1191" s="329"/>
      <c r="B1191" s="37" t="str">
        <f t="shared" ca="1" si="547"/>
        <v/>
      </c>
      <c r="C1191" s="41" t="str">
        <f t="shared" ca="1" si="548"/>
        <v/>
      </c>
      <c r="D1191" s="39" t="str">
        <f t="shared" ca="1" si="549"/>
        <v/>
      </c>
      <c r="E1191" s="39" t="str">
        <f t="shared" ca="1" si="561"/>
        <v/>
      </c>
      <c r="F1191" s="39" t="str">
        <f t="shared" ca="1" si="550"/>
        <v/>
      </c>
      <c r="G1191" s="101"/>
      <c r="H1191" s="39">
        <f t="shared" ca="1" si="541"/>
        <v>0</v>
      </c>
      <c r="J1191" s="332"/>
      <c r="K1191" s="37" t="str">
        <f t="shared" ca="1" si="551"/>
        <v/>
      </c>
      <c r="L1191" s="41" t="str">
        <f t="shared" ca="1" si="552"/>
        <v/>
      </c>
      <c r="M1191" s="39" t="str">
        <f t="shared" si="542"/>
        <v/>
      </c>
      <c r="N1191" s="39" t="str">
        <f t="shared" ca="1" si="562"/>
        <v/>
      </c>
      <c r="O1191" s="39">
        <f ca="1">ROUND(Q1190*$O$5/payments_per_year,2)</f>
        <v>0</v>
      </c>
      <c r="P1191" s="101"/>
      <c r="Q1191" s="39">
        <f t="shared" ca="1" si="563"/>
        <v>0</v>
      </c>
      <c r="R1191" s="332"/>
      <c r="S1191" s="37" t="str">
        <f t="shared" ca="1" si="553"/>
        <v/>
      </c>
      <c r="T1191" s="41" t="str">
        <f t="shared" ca="1" si="554"/>
        <v/>
      </c>
      <c r="U1191" s="39" t="str">
        <f t="shared" si="543"/>
        <v/>
      </c>
      <c r="V1191" s="39" t="str">
        <f t="shared" ca="1" si="564"/>
        <v/>
      </c>
      <c r="W1191" s="39">
        <f t="shared" ca="1" si="544"/>
        <v>0</v>
      </c>
      <c r="X1191" s="40"/>
      <c r="Y1191" s="39">
        <f t="shared" ca="1" si="565"/>
        <v>0</v>
      </c>
      <c r="Z1191" s="327"/>
      <c r="AA1191" s="37" t="str">
        <f t="shared" ca="1" si="555"/>
        <v/>
      </c>
      <c r="AB1191" s="41" t="str">
        <f t="shared" ca="1" si="556"/>
        <v/>
      </c>
      <c r="AC1191" s="39" t="str">
        <f t="shared" si="545"/>
        <v/>
      </c>
      <c r="AD1191" s="39" t="str">
        <f t="shared" ca="1" si="566"/>
        <v/>
      </c>
      <c r="AE1191" s="39" t="str">
        <f t="shared" ca="1" si="557"/>
        <v/>
      </c>
      <c r="AF1191" s="40"/>
      <c r="AG1191" s="39">
        <f t="shared" ca="1" si="567"/>
        <v>0</v>
      </c>
      <c r="AH1191" s="339"/>
      <c r="AI1191" s="37" t="str">
        <f t="shared" ca="1" si="558"/>
        <v/>
      </c>
      <c r="AJ1191" s="41" t="str">
        <f t="shared" ca="1" si="559"/>
        <v/>
      </c>
      <c r="AK1191" s="39" t="str">
        <f t="shared" si="546"/>
        <v/>
      </c>
      <c r="AL1191" s="39" t="str">
        <f t="shared" ca="1" si="568"/>
        <v/>
      </c>
      <c r="AM1191" s="39" t="str">
        <f t="shared" ca="1" si="560"/>
        <v/>
      </c>
      <c r="AN1191" s="40"/>
      <c r="AO1191" s="39">
        <f t="shared" ca="1" si="569"/>
        <v>0</v>
      </c>
      <c r="AP1191" s="339"/>
      <c r="AW1191" s="329"/>
      <c r="BI1191" s="329"/>
      <c r="BJ1191" s="329"/>
      <c r="BK1191" s="329"/>
      <c r="BL1191" s="329"/>
      <c r="BM1191" s="329"/>
      <c r="BN1191" s="329"/>
      <c r="BO1191" s="329"/>
      <c r="BP1191" s="329"/>
      <c r="BQ1191" s="329"/>
      <c r="BR1191" s="329"/>
      <c r="BS1191" s="329"/>
      <c r="BT1191" s="329"/>
      <c r="BU1191" s="329"/>
      <c r="BV1191" s="329"/>
      <c r="BW1191" s="325"/>
      <c r="BX1191" s="325"/>
      <c r="BY1191" s="325"/>
      <c r="BZ1191" s="325"/>
      <c r="CA1191" s="325"/>
      <c r="CB1191" s="325"/>
      <c r="CC1191" s="325"/>
      <c r="CD1191" s="325"/>
      <c r="CE1191" s="325"/>
      <c r="CF1191" s="325"/>
      <c r="CG1191" s="325"/>
      <c r="CH1191" s="325"/>
      <c r="CI1191" s="325"/>
      <c r="CJ1191" s="325"/>
      <c r="CK1191" s="325"/>
      <c r="CL1191" s="325"/>
      <c r="CM1191" s="325"/>
      <c r="CN1191" s="325"/>
      <c r="CO1191" s="325"/>
      <c r="CP1191" s="325"/>
      <c r="CQ1191" s="325"/>
      <c r="CR1191" s="325"/>
      <c r="CS1191" s="325"/>
      <c r="CT1191" s="325"/>
      <c r="CU1191" s="325"/>
      <c r="CV1191" s="325"/>
      <c r="CW1191" s="325"/>
      <c r="CX1191" s="325"/>
    </row>
    <row r="1192" spans="1:102" s="36" customFormat="1" ht="15" hidden="1" customHeight="1">
      <c r="A1192" s="329"/>
      <c r="B1192" s="37" t="str">
        <f t="shared" ca="1" si="547"/>
        <v/>
      </c>
      <c r="C1192" s="41" t="str">
        <f t="shared" ca="1" si="548"/>
        <v/>
      </c>
      <c r="D1192" s="39" t="str">
        <f t="shared" ca="1" si="549"/>
        <v/>
      </c>
      <c r="E1192" s="39" t="str">
        <f t="shared" ca="1" si="561"/>
        <v/>
      </c>
      <c r="F1192" s="39" t="str">
        <f t="shared" ca="1" si="550"/>
        <v/>
      </c>
      <c r="G1192" s="101"/>
      <c r="H1192" s="39">
        <f t="shared" ca="1" si="541"/>
        <v>0</v>
      </c>
      <c r="J1192" s="332"/>
      <c r="K1192" s="37" t="str">
        <f t="shared" ca="1" si="551"/>
        <v/>
      </c>
      <c r="L1192" s="41" t="str">
        <f t="shared" ca="1" si="552"/>
        <v/>
      </c>
      <c r="M1192" s="39" t="str">
        <f t="shared" si="542"/>
        <v/>
      </c>
      <c r="N1192" s="39" t="str">
        <f t="shared" ca="1" si="562"/>
        <v/>
      </c>
      <c r="O1192" s="39" t="str">
        <f ca="1">IF(L1192="","",ROUND(Q1191*$O$5/payments_per_year,2))</f>
        <v/>
      </c>
      <c r="P1192" s="101"/>
      <c r="Q1192" s="39">
        <f t="shared" ca="1" si="563"/>
        <v>0</v>
      </c>
      <c r="R1192" s="332"/>
      <c r="S1192" s="37" t="str">
        <f t="shared" ca="1" si="553"/>
        <v/>
      </c>
      <c r="T1192" s="41" t="str">
        <f t="shared" ca="1" si="554"/>
        <v/>
      </c>
      <c r="U1192" s="39" t="str">
        <f t="shared" si="543"/>
        <v/>
      </c>
      <c r="V1192" s="39" t="str">
        <f t="shared" ca="1" si="564"/>
        <v/>
      </c>
      <c r="W1192" s="39">
        <f t="shared" ca="1" si="544"/>
        <v>0</v>
      </c>
      <c r="X1192" s="40"/>
      <c r="Y1192" s="39">
        <f t="shared" ca="1" si="565"/>
        <v>0</v>
      </c>
      <c r="Z1192" s="327"/>
      <c r="AA1192" s="37" t="str">
        <f t="shared" ca="1" si="555"/>
        <v/>
      </c>
      <c r="AB1192" s="41" t="str">
        <f t="shared" ca="1" si="556"/>
        <v/>
      </c>
      <c r="AC1192" s="39" t="str">
        <f t="shared" si="545"/>
        <v/>
      </c>
      <c r="AD1192" s="39" t="str">
        <f t="shared" ca="1" si="566"/>
        <v/>
      </c>
      <c r="AE1192" s="39" t="str">
        <f t="shared" ca="1" si="557"/>
        <v/>
      </c>
      <c r="AF1192" s="40"/>
      <c r="AG1192" s="39">
        <f t="shared" ca="1" si="567"/>
        <v>0</v>
      </c>
      <c r="AH1192" s="339"/>
      <c r="AI1192" s="37" t="str">
        <f t="shared" ca="1" si="558"/>
        <v/>
      </c>
      <c r="AJ1192" s="41" t="str">
        <f t="shared" ca="1" si="559"/>
        <v/>
      </c>
      <c r="AK1192" s="39" t="str">
        <f t="shared" si="546"/>
        <v/>
      </c>
      <c r="AL1192" s="39" t="str">
        <f t="shared" ca="1" si="568"/>
        <v/>
      </c>
      <c r="AM1192" s="39" t="str">
        <f t="shared" ca="1" si="560"/>
        <v/>
      </c>
      <c r="AN1192" s="40"/>
      <c r="AO1192" s="39">
        <f t="shared" ca="1" si="569"/>
        <v>0</v>
      </c>
      <c r="AP1192" s="339"/>
      <c r="AW1192" s="329"/>
      <c r="BI1192" s="329"/>
      <c r="BJ1192" s="329"/>
      <c r="BK1192" s="329"/>
      <c r="BL1192" s="329"/>
      <c r="BM1192" s="329"/>
      <c r="BN1192" s="329"/>
      <c r="BO1192" s="329"/>
      <c r="BP1192" s="329"/>
      <c r="BQ1192" s="329"/>
      <c r="BR1192" s="329"/>
      <c r="BS1192" s="329"/>
      <c r="BT1192" s="329"/>
      <c r="BU1192" s="329"/>
      <c r="BV1192" s="329"/>
      <c r="BW1192" s="325"/>
      <c r="BX1192" s="325"/>
      <c r="BY1192" s="325"/>
      <c r="BZ1192" s="325"/>
      <c r="CA1192" s="325"/>
      <c r="CB1192" s="325"/>
      <c r="CC1192" s="325"/>
      <c r="CD1192" s="325"/>
      <c r="CE1192" s="325"/>
      <c r="CF1192" s="325"/>
      <c r="CG1192" s="325"/>
      <c r="CH1192" s="325"/>
      <c r="CI1192" s="325"/>
      <c r="CJ1192" s="325"/>
      <c r="CK1192" s="325"/>
      <c r="CL1192" s="325"/>
      <c r="CM1192" s="325"/>
      <c r="CN1192" s="325"/>
      <c r="CO1192" s="325"/>
      <c r="CP1192" s="325"/>
      <c r="CQ1192" s="325"/>
      <c r="CR1192" s="325"/>
      <c r="CS1192" s="325"/>
      <c r="CT1192" s="325"/>
      <c r="CU1192" s="325"/>
      <c r="CV1192" s="325"/>
      <c r="CW1192" s="325"/>
      <c r="CX1192" s="325"/>
    </row>
    <row r="1193" spans="1:102" s="36" customFormat="1" ht="15" hidden="1" customHeight="1">
      <c r="A1193" s="329"/>
      <c r="B1193" s="37" t="str">
        <f t="shared" ca="1" si="547"/>
        <v/>
      </c>
      <c r="C1193" s="41" t="str">
        <f t="shared" ca="1" si="548"/>
        <v/>
      </c>
      <c r="D1193" s="39" t="str">
        <f t="shared" ca="1" si="549"/>
        <v/>
      </c>
      <c r="E1193" s="39" t="str">
        <f t="shared" ca="1" si="561"/>
        <v/>
      </c>
      <c r="F1193" s="39" t="str">
        <f t="shared" ca="1" si="550"/>
        <v/>
      </c>
      <c r="G1193" s="101"/>
      <c r="H1193" s="39">
        <f t="shared" ca="1" si="541"/>
        <v>0</v>
      </c>
      <c r="J1193" s="332"/>
      <c r="K1193" s="37" t="str">
        <f t="shared" ca="1" si="551"/>
        <v/>
      </c>
      <c r="L1193" s="41" t="str">
        <f t="shared" ca="1" si="552"/>
        <v/>
      </c>
      <c r="M1193" s="39" t="str">
        <f t="shared" si="542"/>
        <v/>
      </c>
      <c r="N1193" s="39" t="str">
        <f t="shared" ca="1" si="562"/>
        <v/>
      </c>
      <c r="O1193" s="39">
        <f ca="1">ROUND(Q1192*$O$5/payments_per_year,2)</f>
        <v>0</v>
      </c>
      <c r="P1193" s="101"/>
      <c r="Q1193" s="39">
        <f t="shared" ca="1" si="563"/>
        <v>0</v>
      </c>
      <c r="R1193" s="332"/>
      <c r="S1193" s="37" t="str">
        <f t="shared" ca="1" si="553"/>
        <v/>
      </c>
      <c r="T1193" s="41" t="str">
        <f t="shared" ca="1" si="554"/>
        <v/>
      </c>
      <c r="U1193" s="39" t="str">
        <f t="shared" si="543"/>
        <v/>
      </c>
      <c r="V1193" s="39" t="str">
        <f t="shared" ca="1" si="564"/>
        <v/>
      </c>
      <c r="W1193" s="39">
        <f t="shared" ca="1" si="544"/>
        <v>0</v>
      </c>
      <c r="X1193" s="40"/>
      <c r="Y1193" s="39">
        <f t="shared" ca="1" si="565"/>
        <v>0</v>
      </c>
      <c r="Z1193" s="327"/>
      <c r="AA1193" s="37" t="str">
        <f t="shared" ca="1" si="555"/>
        <v/>
      </c>
      <c r="AB1193" s="41" t="str">
        <f t="shared" ca="1" si="556"/>
        <v/>
      </c>
      <c r="AC1193" s="39" t="str">
        <f t="shared" si="545"/>
        <v/>
      </c>
      <c r="AD1193" s="39" t="str">
        <f t="shared" ca="1" si="566"/>
        <v/>
      </c>
      <c r="AE1193" s="39" t="str">
        <f t="shared" ca="1" si="557"/>
        <v/>
      </c>
      <c r="AF1193" s="40"/>
      <c r="AG1193" s="39">
        <f t="shared" ca="1" si="567"/>
        <v>0</v>
      </c>
      <c r="AH1193" s="339"/>
      <c r="AI1193" s="37" t="str">
        <f t="shared" ca="1" si="558"/>
        <v/>
      </c>
      <c r="AJ1193" s="41" t="str">
        <f t="shared" ca="1" si="559"/>
        <v/>
      </c>
      <c r="AK1193" s="39" t="str">
        <f t="shared" si="546"/>
        <v/>
      </c>
      <c r="AL1193" s="39" t="str">
        <f t="shared" ca="1" si="568"/>
        <v/>
      </c>
      <c r="AM1193" s="39" t="str">
        <f t="shared" ca="1" si="560"/>
        <v/>
      </c>
      <c r="AN1193" s="40"/>
      <c r="AO1193" s="39">
        <f t="shared" ca="1" si="569"/>
        <v>0</v>
      </c>
      <c r="AP1193" s="339"/>
      <c r="AW1193" s="329"/>
      <c r="BI1193" s="329"/>
      <c r="BJ1193" s="329"/>
      <c r="BK1193" s="329"/>
      <c r="BL1193" s="329"/>
      <c r="BM1193" s="329"/>
      <c r="BN1193" s="329"/>
      <c r="BO1193" s="329"/>
      <c r="BP1193" s="329"/>
      <c r="BQ1193" s="329"/>
      <c r="BR1193" s="329"/>
      <c r="BS1193" s="329"/>
      <c r="BT1193" s="329"/>
      <c r="BU1193" s="329"/>
      <c r="BV1193" s="329"/>
      <c r="BW1193" s="325"/>
      <c r="BX1193" s="325"/>
      <c r="BY1193" s="325"/>
      <c r="BZ1193" s="325"/>
      <c r="CA1193" s="325"/>
      <c r="CB1193" s="325"/>
      <c r="CC1193" s="325"/>
      <c r="CD1193" s="325"/>
      <c r="CE1193" s="325"/>
      <c r="CF1193" s="325"/>
      <c r="CG1193" s="325"/>
      <c r="CH1193" s="325"/>
      <c r="CI1193" s="325"/>
      <c r="CJ1193" s="325"/>
      <c r="CK1193" s="325"/>
      <c r="CL1193" s="325"/>
      <c r="CM1193" s="325"/>
      <c r="CN1193" s="325"/>
      <c r="CO1193" s="325"/>
      <c r="CP1193" s="325"/>
      <c r="CQ1193" s="325"/>
      <c r="CR1193" s="325"/>
      <c r="CS1193" s="325"/>
      <c r="CT1193" s="325"/>
      <c r="CU1193" s="325"/>
      <c r="CV1193" s="325"/>
      <c r="CW1193" s="325"/>
      <c r="CX1193" s="325"/>
    </row>
    <row r="1194" spans="1:102" s="36" customFormat="1" ht="15" hidden="1" customHeight="1">
      <c r="A1194" s="329"/>
      <c r="B1194" s="37" t="str">
        <f t="shared" ca="1" si="547"/>
        <v/>
      </c>
      <c r="C1194" s="41" t="str">
        <f t="shared" ca="1" si="548"/>
        <v/>
      </c>
      <c r="D1194" s="39" t="str">
        <f t="shared" ca="1" si="549"/>
        <v/>
      </c>
      <c r="E1194" s="39" t="str">
        <f t="shared" ca="1" si="561"/>
        <v/>
      </c>
      <c r="F1194" s="39" t="str">
        <f t="shared" ca="1" si="550"/>
        <v/>
      </c>
      <c r="G1194" s="101"/>
      <c r="H1194" s="39">
        <f t="shared" ca="1" si="541"/>
        <v>0</v>
      </c>
      <c r="J1194" s="332"/>
      <c r="K1194" s="37" t="str">
        <f t="shared" ca="1" si="551"/>
        <v/>
      </c>
      <c r="L1194" s="41" t="str">
        <f t="shared" ca="1" si="552"/>
        <v/>
      </c>
      <c r="M1194" s="39" t="str">
        <f t="shared" si="542"/>
        <v/>
      </c>
      <c r="N1194" s="39" t="str">
        <f t="shared" ca="1" si="562"/>
        <v/>
      </c>
      <c r="O1194" s="39" t="str">
        <f ca="1">IF(L1194="","",ROUND(Q1193*$O$5/payments_per_year,2))</f>
        <v/>
      </c>
      <c r="P1194" s="101"/>
      <c r="Q1194" s="39">
        <f t="shared" ca="1" si="563"/>
        <v>0</v>
      </c>
      <c r="R1194" s="332"/>
      <c r="S1194" s="37" t="str">
        <f t="shared" ca="1" si="553"/>
        <v/>
      </c>
      <c r="T1194" s="41" t="str">
        <f t="shared" ca="1" si="554"/>
        <v/>
      </c>
      <c r="U1194" s="39" t="str">
        <f t="shared" si="543"/>
        <v/>
      </c>
      <c r="V1194" s="39" t="str">
        <f t="shared" ca="1" si="564"/>
        <v/>
      </c>
      <c r="W1194" s="39">
        <f t="shared" ca="1" si="544"/>
        <v>0</v>
      </c>
      <c r="X1194" s="40"/>
      <c r="Y1194" s="39">
        <f t="shared" ca="1" si="565"/>
        <v>0</v>
      </c>
      <c r="Z1194" s="327"/>
      <c r="AA1194" s="37" t="str">
        <f t="shared" ca="1" si="555"/>
        <v/>
      </c>
      <c r="AB1194" s="41" t="str">
        <f t="shared" ca="1" si="556"/>
        <v/>
      </c>
      <c r="AC1194" s="39" t="str">
        <f t="shared" si="545"/>
        <v/>
      </c>
      <c r="AD1194" s="39" t="str">
        <f t="shared" ca="1" si="566"/>
        <v/>
      </c>
      <c r="AE1194" s="39" t="str">
        <f t="shared" ca="1" si="557"/>
        <v/>
      </c>
      <c r="AF1194" s="40"/>
      <c r="AG1194" s="39">
        <f t="shared" ca="1" si="567"/>
        <v>0</v>
      </c>
      <c r="AH1194" s="339"/>
      <c r="AI1194" s="37" t="str">
        <f t="shared" ca="1" si="558"/>
        <v/>
      </c>
      <c r="AJ1194" s="41" t="str">
        <f t="shared" ca="1" si="559"/>
        <v/>
      </c>
      <c r="AK1194" s="39" t="str">
        <f t="shared" si="546"/>
        <v/>
      </c>
      <c r="AL1194" s="39" t="str">
        <f t="shared" ca="1" si="568"/>
        <v/>
      </c>
      <c r="AM1194" s="39" t="str">
        <f t="shared" ca="1" si="560"/>
        <v/>
      </c>
      <c r="AN1194" s="40"/>
      <c r="AO1194" s="39">
        <f t="shared" ca="1" si="569"/>
        <v>0</v>
      </c>
      <c r="AP1194" s="339"/>
      <c r="AW1194" s="329"/>
      <c r="BI1194" s="329"/>
      <c r="BJ1194" s="329"/>
      <c r="BK1194" s="329"/>
      <c r="BL1194" s="329"/>
      <c r="BM1194" s="329"/>
      <c r="BN1194" s="329"/>
      <c r="BO1194" s="329"/>
      <c r="BP1194" s="329"/>
      <c r="BQ1194" s="329"/>
      <c r="BR1194" s="329"/>
      <c r="BS1194" s="329"/>
      <c r="BT1194" s="329"/>
      <c r="BU1194" s="329"/>
      <c r="BV1194" s="329"/>
      <c r="BW1194" s="325"/>
      <c r="BX1194" s="325"/>
      <c r="BY1194" s="325"/>
      <c r="BZ1194" s="325"/>
      <c r="CA1194" s="325"/>
      <c r="CB1194" s="325"/>
      <c r="CC1194" s="325"/>
      <c r="CD1194" s="325"/>
      <c r="CE1194" s="325"/>
      <c r="CF1194" s="325"/>
      <c r="CG1194" s="325"/>
      <c r="CH1194" s="325"/>
      <c r="CI1194" s="325"/>
      <c r="CJ1194" s="325"/>
      <c r="CK1194" s="325"/>
      <c r="CL1194" s="325"/>
      <c r="CM1194" s="325"/>
      <c r="CN1194" s="325"/>
      <c r="CO1194" s="325"/>
      <c r="CP1194" s="325"/>
      <c r="CQ1194" s="325"/>
      <c r="CR1194" s="325"/>
      <c r="CS1194" s="325"/>
      <c r="CT1194" s="325"/>
      <c r="CU1194" s="325"/>
      <c r="CV1194" s="325"/>
      <c r="CW1194" s="325"/>
      <c r="CX1194" s="325"/>
    </row>
    <row r="1195" spans="1:102" s="36" customFormat="1" ht="15" hidden="1" customHeight="1">
      <c r="A1195" s="329"/>
      <c r="B1195" s="37" t="str">
        <f t="shared" ca="1" si="547"/>
        <v/>
      </c>
      <c r="C1195" s="41" t="str">
        <f t="shared" ca="1" si="548"/>
        <v/>
      </c>
      <c r="D1195" s="39" t="str">
        <f t="shared" ca="1" si="549"/>
        <v/>
      </c>
      <c r="E1195" s="39" t="str">
        <f t="shared" ca="1" si="561"/>
        <v/>
      </c>
      <c r="F1195" s="39" t="str">
        <f t="shared" ca="1" si="550"/>
        <v/>
      </c>
      <c r="G1195" s="101"/>
      <c r="H1195" s="39">
        <f t="shared" ca="1" si="541"/>
        <v>0</v>
      </c>
      <c r="J1195" s="332"/>
      <c r="K1195" s="37" t="str">
        <f t="shared" ca="1" si="551"/>
        <v/>
      </c>
      <c r="L1195" s="41" t="str">
        <f t="shared" ca="1" si="552"/>
        <v/>
      </c>
      <c r="M1195" s="39" t="str">
        <f t="shared" si="542"/>
        <v/>
      </c>
      <c r="N1195" s="39" t="str">
        <f t="shared" ca="1" si="562"/>
        <v/>
      </c>
      <c r="O1195" s="39">
        <f ca="1">ROUND(Q1194*$O$5/payments_per_year,2)</f>
        <v>0</v>
      </c>
      <c r="P1195" s="101"/>
      <c r="Q1195" s="39">
        <f t="shared" ca="1" si="563"/>
        <v>0</v>
      </c>
      <c r="R1195" s="332"/>
      <c r="S1195" s="37" t="str">
        <f t="shared" ca="1" si="553"/>
        <v/>
      </c>
      <c r="T1195" s="41" t="str">
        <f t="shared" ca="1" si="554"/>
        <v/>
      </c>
      <c r="U1195" s="39" t="str">
        <f t="shared" si="543"/>
        <v/>
      </c>
      <c r="V1195" s="39" t="str">
        <f t="shared" ca="1" si="564"/>
        <v/>
      </c>
      <c r="W1195" s="39">
        <f t="shared" ca="1" si="544"/>
        <v>0</v>
      </c>
      <c r="X1195" s="40"/>
      <c r="Y1195" s="39">
        <f t="shared" ca="1" si="565"/>
        <v>0</v>
      </c>
      <c r="Z1195" s="327"/>
      <c r="AA1195" s="37" t="str">
        <f t="shared" ca="1" si="555"/>
        <v/>
      </c>
      <c r="AB1195" s="41" t="str">
        <f t="shared" ca="1" si="556"/>
        <v/>
      </c>
      <c r="AC1195" s="39" t="str">
        <f t="shared" si="545"/>
        <v/>
      </c>
      <c r="AD1195" s="39" t="str">
        <f t="shared" ca="1" si="566"/>
        <v/>
      </c>
      <c r="AE1195" s="39" t="str">
        <f t="shared" ca="1" si="557"/>
        <v/>
      </c>
      <c r="AF1195" s="40"/>
      <c r="AG1195" s="39">
        <f t="shared" ca="1" si="567"/>
        <v>0</v>
      </c>
      <c r="AH1195" s="339"/>
      <c r="AI1195" s="37" t="str">
        <f t="shared" ca="1" si="558"/>
        <v/>
      </c>
      <c r="AJ1195" s="41" t="str">
        <f t="shared" ca="1" si="559"/>
        <v/>
      </c>
      <c r="AK1195" s="39" t="str">
        <f t="shared" si="546"/>
        <v/>
      </c>
      <c r="AL1195" s="39" t="str">
        <f t="shared" ca="1" si="568"/>
        <v/>
      </c>
      <c r="AM1195" s="39" t="str">
        <f t="shared" ca="1" si="560"/>
        <v/>
      </c>
      <c r="AN1195" s="40"/>
      <c r="AO1195" s="39">
        <f t="shared" ca="1" si="569"/>
        <v>0</v>
      </c>
      <c r="AP1195" s="339"/>
      <c r="AW1195" s="329"/>
      <c r="BI1195" s="329"/>
      <c r="BJ1195" s="329"/>
      <c r="BK1195" s="329"/>
      <c r="BL1195" s="329"/>
      <c r="BM1195" s="329"/>
      <c r="BN1195" s="329"/>
      <c r="BO1195" s="329"/>
      <c r="BP1195" s="329"/>
      <c r="BQ1195" s="329"/>
      <c r="BR1195" s="329"/>
      <c r="BS1195" s="329"/>
      <c r="BT1195" s="329"/>
      <c r="BU1195" s="329"/>
      <c r="BV1195" s="329"/>
      <c r="BW1195" s="325"/>
      <c r="BX1195" s="325"/>
      <c r="BY1195" s="325"/>
      <c r="BZ1195" s="325"/>
      <c r="CA1195" s="325"/>
      <c r="CB1195" s="325"/>
      <c r="CC1195" s="325"/>
      <c r="CD1195" s="325"/>
      <c r="CE1195" s="325"/>
      <c r="CF1195" s="325"/>
      <c r="CG1195" s="325"/>
      <c r="CH1195" s="325"/>
      <c r="CI1195" s="325"/>
      <c r="CJ1195" s="325"/>
      <c r="CK1195" s="325"/>
      <c r="CL1195" s="325"/>
      <c r="CM1195" s="325"/>
      <c r="CN1195" s="325"/>
      <c r="CO1195" s="325"/>
      <c r="CP1195" s="325"/>
      <c r="CQ1195" s="325"/>
      <c r="CR1195" s="325"/>
      <c r="CS1195" s="325"/>
      <c r="CT1195" s="325"/>
      <c r="CU1195" s="325"/>
      <c r="CV1195" s="325"/>
      <c r="CW1195" s="325"/>
      <c r="CX1195" s="325"/>
    </row>
    <row r="1196" spans="1:102" s="36" customFormat="1" ht="15" hidden="1" customHeight="1">
      <c r="A1196" s="329"/>
      <c r="B1196" s="37" t="str">
        <f t="shared" ca="1" si="547"/>
        <v/>
      </c>
      <c r="C1196" s="41" t="str">
        <f t="shared" ca="1" si="548"/>
        <v/>
      </c>
      <c r="D1196" s="39" t="str">
        <f t="shared" ca="1" si="549"/>
        <v/>
      </c>
      <c r="E1196" s="39" t="str">
        <f t="shared" ca="1" si="561"/>
        <v/>
      </c>
      <c r="F1196" s="39" t="str">
        <f t="shared" ca="1" si="550"/>
        <v/>
      </c>
      <c r="G1196" s="101"/>
      <c r="H1196" s="39">
        <f t="shared" ca="1" si="541"/>
        <v>0</v>
      </c>
      <c r="J1196" s="332"/>
      <c r="K1196" s="37" t="str">
        <f t="shared" ca="1" si="551"/>
        <v/>
      </c>
      <c r="L1196" s="41" t="str">
        <f t="shared" ca="1" si="552"/>
        <v/>
      </c>
      <c r="M1196" s="39" t="str">
        <f t="shared" si="542"/>
        <v/>
      </c>
      <c r="N1196" s="39" t="str">
        <f t="shared" ca="1" si="562"/>
        <v/>
      </c>
      <c r="O1196" s="39" t="str">
        <f ca="1">IF(L1196="","",ROUND(Q1195*$O$5/payments_per_year,2))</f>
        <v/>
      </c>
      <c r="P1196" s="101"/>
      <c r="Q1196" s="39">
        <f t="shared" ca="1" si="563"/>
        <v>0</v>
      </c>
      <c r="R1196" s="332"/>
      <c r="S1196" s="37" t="str">
        <f t="shared" ca="1" si="553"/>
        <v/>
      </c>
      <c r="T1196" s="41" t="str">
        <f t="shared" ca="1" si="554"/>
        <v/>
      </c>
      <c r="U1196" s="39" t="str">
        <f t="shared" si="543"/>
        <v/>
      </c>
      <c r="V1196" s="39" t="str">
        <f t="shared" ca="1" si="564"/>
        <v/>
      </c>
      <c r="W1196" s="39">
        <f t="shared" ca="1" si="544"/>
        <v>0</v>
      </c>
      <c r="X1196" s="40"/>
      <c r="Y1196" s="39">
        <f t="shared" ca="1" si="565"/>
        <v>0</v>
      </c>
      <c r="Z1196" s="327"/>
      <c r="AA1196" s="37" t="str">
        <f t="shared" ca="1" si="555"/>
        <v/>
      </c>
      <c r="AB1196" s="41" t="str">
        <f t="shared" ca="1" si="556"/>
        <v/>
      </c>
      <c r="AC1196" s="39" t="str">
        <f t="shared" si="545"/>
        <v/>
      </c>
      <c r="AD1196" s="39" t="str">
        <f t="shared" ca="1" si="566"/>
        <v/>
      </c>
      <c r="AE1196" s="39" t="str">
        <f t="shared" ca="1" si="557"/>
        <v/>
      </c>
      <c r="AF1196" s="40"/>
      <c r="AG1196" s="39">
        <f t="shared" ca="1" si="567"/>
        <v>0</v>
      </c>
      <c r="AH1196" s="339"/>
      <c r="AI1196" s="37" t="str">
        <f t="shared" ca="1" si="558"/>
        <v/>
      </c>
      <c r="AJ1196" s="41" t="str">
        <f t="shared" ca="1" si="559"/>
        <v/>
      </c>
      <c r="AK1196" s="39" t="str">
        <f t="shared" si="546"/>
        <v/>
      </c>
      <c r="AL1196" s="39" t="str">
        <f t="shared" ca="1" si="568"/>
        <v/>
      </c>
      <c r="AM1196" s="39" t="str">
        <f t="shared" ca="1" si="560"/>
        <v/>
      </c>
      <c r="AN1196" s="40"/>
      <c r="AO1196" s="39">
        <f t="shared" ca="1" si="569"/>
        <v>0</v>
      </c>
      <c r="AP1196" s="339"/>
      <c r="AW1196" s="329"/>
      <c r="BI1196" s="329"/>
      <c r="BJ1196" s="329"/>
      <c r="BK1196" s="329"/>
      <c r="BL1196" s="329"/>
      <c r="BM1196" s="329"/>
      <c r="BN1196" s="329"/>
      <c r="BO1196" s="329"/>
      <c r="BP1196" s="329"/>
      <c r="BQ1196" s="329"/>
      <c r="BR1196" s="329"/>
      <c r="BS1196" s="329"/>
      <c r="BT1196" s="329"/>
      <c r="BU1196" s="329"/>
      <c r="BV1196" s="329"/>
      <c r="BW1196" s="325"/>
      <c r="BX1196" s="325"/>
      <c r="BY1196" s="325"/>
      <c r="BZ1196" s="325"/>
      <c r="CA1196" s="325"/>
      <c r="CB1196" s="325"/>
      <c r="CC1196" s="325"/>
      <c r="CD1196" s="325"/>
      <c r="CE1196" s="325"/>
      <c r="CF1196" s="325"/>
      <c r="CG1196" s="325"/>
      <c r="CH1196" s="325"/>
      <c r="CI1196" s="325"/>
      <c r="CJ1196" s="325"/>
      <c r="CK1196" s="325"/>
      <c r="CL1196" s="325"/>
      <c r="CM1196" s="325"/>
      <c r="CN1196" s="325"/>
      <c r="CO1196" s="325"/>
      <c r="CP1196" s="325"/>
      <c r="CQ1196" s="325"/>
      <c r="CR1196" s="325"/>
      <c r="CS1196" s="325"/>
      <c r="CT1196" s="325"/>
      <c r="CU1196" s="325"/>
      <c r="CV1196" s="325"/>
      <c r="CW1196" s="325"/>
      <c r="CX1196" s="325"/>
    </row>
    <row r="1197" spans="1:102" s="36" customFormat="1" ht="15" hidden="1" customHeight="1">
      <c r="A1197" s="329"/>
      <c r="B1197" s="37" t="str">
        <f t="shared" ca="1" si="547"/>
        <v/>
      </c>
      <c r="C1197" s="41" t="str">
        <f t="shared" ca="1" si="548"/>
        <v/>
      </c>
      <c r="D1197" s="39" t="str">
        <f t="shared" ca="1" si="549"/>
        <v/>
      </c>
      <c r="E1197" s="39" t="str">
        <f t="shared" ca="1" si="561"/>
        <v/>
      </c>
      <c r="F1197" s="39" t="str">
        <f t="shared" ca="1" si="550"/>
        <v/>
      </c>
      <c r="G1197" s="101"/>
      <c r="H1197" s="39">
        <f t="shared" ca="1" si="541"/>
        <v>0</v>
      </c>
      <c r="J1197" s="332"/>
      <c r="K1197" s="37" t="str">
        <f t="shared" ca="1" si="551"/>
        <v/>
      </c>
      <c r="L1197" s="41" t="str">
        <f t="shared" ca="1" si="552"/>
        <v/>
      </c>
      <c r="M1197" s="39" t="str">
        <f t="shared" si="542"/>
        <v/>
      </c>
      <c r="N1197" s="39" t="str">
        <f t="shared" ca="1" si="562"/>
        <v/>
      </c>
      <c r="O1197" s="39">
        <f ca="1">ROUND(Q1196*$O$5/payments_per_year,2)</f>
        <v>0</v>
      </c>
      <c r="P1197" s="101"/>
      <c r="Q1197" s="39">
        <f t="shared" ca="1" si="563"/>
        <v>0</v>
      </c>
      <c r="R1197" s="332"/>
      <c r="S1197" s="37" t="str">
        <f t="shared" ca="1" si="553"/>
        <v/>
      </c>
      <c r="T1197" s="41" t="str">
        <f t="shared" ca="1" si="554"/>
        <v/>
      </c>
      <c r="U1197" s="39" t="str">
        <f t="shared" si="543"/>
        <v/>
      </c>
      <c r="V1197" s="39" t="str">
        <f t="shared" ca="1" si="564"/>
        <v/>
      </c>
      <c r="W1197" s="39">
        <f t="shared" ca="1" si="544"/>
        <v>0</v>
      </c>
      <c r="X1197" s="40"/>
      <c r="Y1197" s="39">
        <f t="shared" ca="1" si="565"/>
        <v>0</v>
      </c>
      <c r="Z1197" s="327"/>
      <c r="AA1197" s="37" t="str">
        <f t="shared" ca="1" si="555"/>
        <v/>
      </c>
      <c r="AB1197" s="41" t="str">
        <f t="shared" ca="1" si="556"/>
        <v/>
      </c>
      <c r="AC1197" s="39" t="str">
        <f t="shared" si="545"/>
        <v/>
      </c>
      <c r="AD1197" s="39" t="str">
        <f t="shared" ca="1" si="566"/>
        <v/>
      </c>
      <c r="AE1197" s="39" t="str">
        <f t="shared" ca="1" si="557"/>
        <v/>
      </c>
      <c r="AF1197" s="40"/>
      <c r="AG1197" s="39">
        <f t="shared" ca="1" si="567"/>
        <v>0</v>
      </c>
      <c r="AH1197" s="339"/>
      <c r="AI1197" s="37" t="str">
        <f t="shared" ca="1" si="558"/>
        <v/>
      </c>
      <c r="AJ1197" s="41" t="str">
        <f t="shared" ca="1" si="559"/>
        <v/>
      </c>
      <c r="AK1197" s="39" t="str">
        <f t="shared" si="546"/>
        <v/>
      </c>
      <c r="AL1197" s="39" t="str">
        <f t="shared" ca="1" si="568"/>
        <v/>
      </c>
      <c r="AM1197" s="39" t="str">
        <f t="shared" ca="1" si="560"/>
        <v/>
      </c>
      <c r="AN1197" s="40"/>
      <c r="AO1197" s="39">
        <f t="shared" ca="1" si="569"/>
        <v>0</v>
      </c>
      <c r="AP1197" s="339"/>
      <c r="AW1197" s="329"/>
      <c r="BI1197" s="329"/>
      <c r="BJ1197" s="329"/>
      <c r="BK1197" s="329"/>
      <c r="BL1197" s="329"/>
      <c r="BM1197" s="329"/>
      <c r="BN1197" s="329"/>
      <c r="BO1197" s="329"/>
      <c r="BP1197" s="329"/>
      <c r="BQ1197" s="329"/>
      <c r="BR1197" s="329"/>
      <c r="BS1197" s="329"/>
      <c r="BT1197" s="329"/>
      <c r="BU1197" s="329"/>
      <c r="BV1197" s="329"/>
      <c r="BW1197" s="325"/>
      <c r="BX1197" s="325"/>
      <c r="BY1197" s="325"/>
      <c r="BZ1197" s="325"/>
      <c r="CA1197" s="325"/>
      <c r="CB1197" s="325"/>
      <c r="CC1197" s="325"/>
      <c r="CD1197" s="325"/>
      <c r="CE1197" s="325"/>
      <c r="CF1197" s="325"/>
      <c r="CG1197" s="325"/>
      <c r="CH1197" s="325"/>
      <c r="CI1197" s="325"/>
      <c r="CJ1197" s="325"/>
      <c r="CK1197" s="325"/>
      <c r="CL1197" s="325"/>
      <c r="CM1197" s="325"/>
      <c r="CN1197" s="325"/>
      <c r="CO1197" s="325"/>
      <c r="CP1197" s="325"/>
      <c r="CQ1197" s="325"/>
      <c r="CR1197" s="325"/>
      <c r="CS1197" s="325"/>
      <c r="CT1197" s="325"/>
      <c r="CU1197" s="325"/>
      <c r="CV1197" s="325"/>
      <c r="CW1197" s="325"/>
      <c r="CX1197" s="325"/>
    </row>
    <row r="1198" spans="1:102" s="36" customFormat="1" ht="15" hidden="1" customHeight="1">
      <c r="A1198" s="329"/>
      <c r="B1198" s="37" t="str">
        <f t="shared" ca="1" si="547"/>
        <v/>
      </c>
      <c r="C1198" s="41" t="str">
        <f t="shared" ca="1" si="548"/>
        <v/>
      </c>
      <c r="D1198" s="39" t="str">
        <f t="shared" ca="1" si="549"/>
        <v/>
      </c>
      <c r="E1198" s="39" t="str">
        <f t="shared" ca="1" si="561"/>
        <v/>
      </c>
      <c r="F1198" s="39" t="str">
        <f t="shared" ca="1" si="550"/>
        <v/>
      </c>
      <c r="G1198" s="101"/>
      <c r="H1198" s="39">
        <f t="shared" ca="1" si="541"/>
        <v>0</v>
      </c>
      <c r="J1198" s="332"/>
      <c r="K1198" s="37" t="str">
        <f t="shared" ca="1" si="551"/>
        <v/>
      </c>
      <c r="L1198" s="41" t="str">
        <f t="shared" ca="1" si="552"/>
        <v/>
      </c>
      <c r="M1198" s="39" t="str">
        <f t="shared" si="542"/>
        <v/>
      </c>
      <c r="N1198" s="39" t="str">
        <f t="shared" ca="1" si="562"/>
        <v/>
      </c>
      <c r="O1198" s="39" t="str">
        <f ca="1">IF(L1198="","",ROUND(Q1197*$O$5/payments_per_year,2))</f>
        <v/>
      </c>
      <c r="P1198" s="101"/>
      <c r="Q1198" s="39">
        <f t="shared" ca="1" si="563"/>
        <v>0</v>
      </c>
      <c r="R1198" s="332"/>
      <c r="S1198" s="37" t="str">
        <f t="shared" ca="1" si="553"/>
        <v/>
      </c>
      <c r="T1198" s="41" t="str">
        <f t="shared" ca="1" si="554"/>
        <v/>
      </c>
      <c r="U1198" s="39" t="str">
        <f t="shared" si="543"/>
        <v/>
      </c>
      <c r="V1198" s="39" t="str">
        <f t="shared" ca="1" si="564"/>
        <v/>
      </c>
      <c r="W1198" s="39">
        <f t="shared" ca="1" si="544"/>
        <v>0</v>
      </c>
      <c r="X1198" s="40"/>
      <c r="Y1198" s="39">
        <f t="shared" ca="1" si="565"/>
        <v>0</v>
      </c>
      <c r="Z1198" s="327"/>
      <c r="AA1198" s="37" t="str">
        <f t="shared" ca="1" si="555"/>
        <v/>
      </c>
      <c r="AB1198" s="41" t="str">
        <f t="shared" ca="1" si="556"/>
        <v/>
      </c>
      <c r="AC1198" s="39" t="str">
        <f t="shared" si="545"/>
        <v/>
      </c>
      <c r="AD1198" s="39" t="str">
        <f t="shared" ca="1" si="566"/>
        <v/>
      </c>
      <c r="AE1198" s="39" t="str">
        <f t="shared" ca="1" si="557"/>
        <v/>
      </c>
      <c r="AF1198" s="40"/>
      <c r="AG1198" s="39">
        <f t="shared" ca="1" si="567"/>
        <v>0</v>
      </c>
      <c r="AH1198" s="339"/>
      <c r="AI1198" s="37" t="str">
        <f t="shared" ca="1" si="558"/>
        <v/>
      </c>
      <c r="AJ1198" s="41" t="str">
        <f t="shared" ca="1" si="559"/>
        <v/>
      </c>
      <c r="AK1198" s="39" t="str">
        <f t="shared" si="546"/>
        <v/>
      </c>
      <c r="AL1198" s="39" t="str">
        <f t="shared" ca="1" si="568"/>
        <v/>
      </c>
      <c r="AM1198" s="39" t="str">
        <f t="shared" ca="1" si="560"/>
        <v/>
      </c>
      <c r="AN1198" s="40"/>
      <c r="AO1198" s="39">
        <f t="shared" ca="1" si="569"/>
        <v>0</v>
      </c>
      <c r="AP1198" s="339"/>
      <c r="AW1198" s="329"/>
      <c r="BI1198" s="329"/>
      <c r="BJ1198" s="329"/>
      <c r="BK1198" s="329"/>
      <c r="BL1198" s="329"/>
      <c r="BM1198" s="329"/>
      <c r="BN1198" s="329"/>
      <c r="BO1198" s="329"/>
      <c r="BP1198" s="329"/>
      <c r="BQ1198" s="329"/>
      <c r="BR1198" s="329"/>
      <c r="BS1198" s="329"/>
      <c r="BT1198" s="329"/>
      <c r="BU1198" s="329"/>
      <c r="BV1198" s="329"/>
      <c r="BW1198" s="325"/>
      <c r="BX1198" s="325"/>
      <c r="BY1198" s="325"/>
      <c r="BZ1198" s="325"/>
      <c r="CA1198" s="325"/>
      <c r="CB1198" s="325"/>
      <c r="CC1198" s="325"/>
      <c r="CD1198" s="325"/>
      <c r="CE1198" s="325"/>
      <c r="CF1198" s="325"/>
      <c r="CG1198" s="325"/>
      <c r="CH1198" s="325"/>
      <c r="CI1198" s="325"/>
      <c r="CJ1198" s="325"/>
      <c r="CK1198" s="325"/>
      <c r="CL1198" s="325"/>
      <c r="CM1198" s="325"/>
      <c r="CN1198" s="325"/>
      <c r="CO1198" s="325"/>
      <c r="CP1198" s="325"/>
      <c r="CQ1198" s="325"/>
      <c r="CR1198" s="325"/>
      <c r="CS1198" s="325"/>
      <c r="CT1198" s="325"/>
      <c r="CU1198" s="325"/>
      <c r="CV1198" s="325"/>
      <c r="CW1198" s="325"/>
      <c r="CX1198" s="325"/>
    </row>
    <row r="1199" spans="1:102" s="36" customFormat="1" ht="15" hidden="1" customHeight="1">
      <c r="A1199" s="329"/>
      <c r="B1199" s="37" t="str">
        <f t="shared" ca="1" si="547"/>
        <v/>
      </c>
      <c r="C1199" s="41" t="str">
        <f t="shared" ca="1" si="548"/>
        <v/>
      </c>
      <c r="D1199" s="39" t="str">
        <f t="shared" ca="1" si="549"/>
        <v/>
      </c>
      <c r="E1199" s="39" t="str">
        <f t="shared" ca="1" si="561"/>
        <v/>
      </c>
      <c r="F1199" s="39" t="str">
        <f t="shared" ca="1" si="550"/>
        <v/>
      </c>
      <c r="G1199" s="101"/>
      <c r="H1199" s="39">
        <f t="shared" ca="1" si="541"/>
        <v>0</v>
      </c>
      <c r="J1199" s="332"/>
      <c r="K1199" s="37" t="str">
        <f t="shared" ca="1" si="551"/>
        <v/>
      </c>
      <c r="L1199" s="41" t="str">
        <f t="shared" ca="1" si="552"/>
        <v/>
      </c>
      <c r="M1199" s="39" t="str">
        <f t="shared" si="542"/>
        <v/>
      </c>
      <c r="N1199" s="39" t="str">
        <f t="shared" ca="1" si="562"/>
        <v/>
      </c>
      <c r="O1199" s="39">
        <f ca="1">ROUND(Q1198*$O$5/payments_per_year,2)</f>
        <v>0</v>
      </c>
      <c r="P1199" s="101"/>
      <c r="Q1199" s="39">
        <f t="shared" ca="1" si="563"/>
        <v>0</v>
      </c>
      <c r="R1199" s="332"/>
      <c r="S1199" s="37" t="str">
        <f t="shared" ca="1" si="553"/>
        <v/>
      </c>
      <c r="T1199" s="41" t="str">
        <f t="shared" ca="1" si="554"/>
        <v/>
      </c>
      <c r="U1199" s="39" t="str">
        <f t="shared" si="543"/>
        <v/>
      </c>
      <c r="V1199" s="39" t="str">
        <f t="shared" ca="1" si="564"/>
        <v/>
      </c>
      <c r="W1199" s="39">
        <f t="shared" ca="1" si="544"/>
        <v>0</v>
      </c>
      <c r="X1199" s="40"/>
      <c r="Y1199" s="39">
        <f t="shared" ca="1" si="565"/>
        <v>0</v>
      </c>
      <c r="Z1199" s="327"/>
      <c r="AA1199" s="37" t="str">
        <f t="shared" ca="1" si="555"/>
        <v/>
      </c>
      <c r="AB1199" s="41" t="str">
        <f t="shared" ca="1" si="556"/>
        <v/>
      </c>
      <c r="AC1199" s="39" t="str">
        <f t="shared" si="545"/>
        <v/>
      </c>
      <c r="AD1199" s="39" t="str">
        <f t="shared" ca="1" si="566"/>
        <v/>
      </c>
      <c r="AE1199" s="39" t="str">
        <f t="shared" ca="1" si="557"/>
        <v/>
      </c>
      <c r="AF1199" s="40"/>
      <c r="AG1199" s="39">
        <f t="shared" ca="1" si="567"/>
        <v>0</v>
      </c>
      <c r="AH1199" s="339"/>
      <c r="AI1199" s="37" t="str">
        <f t="shared" ca="1" si="558"/>
        <v/>
      </c>
      <c r="AJ1199" s="41" t="str">
        <f t="shared" ca="1" si="559"/>
        <v/>
      </c>
      <c r="AK1199" s="39" t="str">
        <f t="shared" si="546"/>
        <v/>
      </c>
      <c r="AL1199" s="39" t="str">
        <f t="shared" ca="1" si="568"/>
        <v/>
      </c>
      <c r="AM1199" s="39" t="str">
        <f t="shared" ca="1" si="560"/>
        <v/>
      </c>
      <c r="AN1199" s="40"/>
      <c r="AO1199" s="39">
        <f t="shared" ca="1" si="569"/>
        <v>0</v>
      </c>
      <c r="AP1199" s="339"/>
      <c r="AW1199" s="329"/>
      <c r="BI1199" s="329"/>
      <c r="BJ1199" s="329"/>
      <c r="BK1199" s="329"/>
      <c r="BL1199" s="329"/>
      <c r="BM1199" s="329"/>
      <c r="BN1199" s="329"/>
      <c r="BO1199" s="329"/>
      <c r="BP1199" s="329"/>
      <c r="BQ1199" s="329"/>
      <c r="BR1199" s="329"/>
      <c r="BS1199" s="329"/>
      <c r="BT1199" s="329"/>
      <c r="BU1199" s="329"/>
      <c r="BV1199" s="329"/>
      <c r="BW1199" s="325"/>
      <c r="BX1199" s="325"/>
      <c r="BY1199" s="325"/>
      <c r="BZ1199" s="325"/>
      <c r="CA1199" s="325"/>
      <c r="CB1199" s="325"/>
      <c r="CC1199" s="325"/>
      <c r="CD1199" s="325"/>
      <c r="CE1199" s="325"/>
      <c r="CF1199" s="325"/>
      <c r="CG1199" s="325"/>
      <c r="CH1199" s="325"/>
      <c r="CI1199" s="325"/>
      <c r="CJ1199" s="325"/>
      <c r="CK1199" s="325"/>
      <c r="CL1199" s="325"/>
      <c r="CM1199" s="325"/>
      <c r="CN1199" s="325"/>
      <c r="CO1199" s="325"/>
      <c r="CP1199" s="325"/>
      <c r="CQ1199" s="325"/>
      <c r="CR1199" s="325"/>
      <c r="CS1199" s="325"/>
      <c r="CT1199" s="325"/>
      <c r="CU1199" s="325"/>
      <c r="CV1199" s="325"/>
      <c r="CW1199" s="325"/>
      <c r="CX1199" s="325"/>
    </row>
    <row r="1200" spans="1:102" s="36" customFormat="1" ht="15" hidden="1" customHeight="1">
      <c r="A1200" s="329"/>
      <c r="B1200" s="37" t="str">
        <f t="shared" ca="1" si="547"/>
        <v/>
      </c>
      <c r="C1200" s="41" t="str">
        <f t="shared" ca="1" si="548"/>
        <v/>
      </c>
      <c r="D1200" s="39" t="str">
        <f t="shared" ca="1" si="549"/>
        <v/>
      </c>
      <c r="E1200" s="39" t="str">
        <f t="shared" ca="1" si="561"/>
        <v/>
      </c>
      <c r="F1200" s="39" t="str">
        <f t="shared" ca="1" si="550"/>
        <v/>
      </c>
      <c r="G1200" s="101"/>
      <c r="H1200" s="39">
        <f t="shared" ca="1" si="541"/>
        <v>0</v>
      </c>
      <c r="J1200" s="332"/>
      <c r="K1200" s="37" t="str">
        <f t="shared" ca="1" si="551"/>
        <v/>
      </c>
      <c r="L1200" s="41" t="str">
        <f t="shared" ca="1" si="552"/>
        <v/>
      </c>
      <c r="M1200" s="39" t="str">
        <f t="shared" si="542"/>
        <v/>
      </c>
      <c r="N1200" s="39" t="str">
        <f t="shared" ca="1" si="562"/>
        <v/>
      </c>
      <c r="O1200" s="39" t="str">
        <f ca="1">IF(L1200="","",ROUND(Q1199*$O$5/payments_per_year,2))</f>
        <v/>
      </c>
      <c r="P1200" s="101"/>
      <c r="Q1200" s="39">
        <f t="shared" ca="1" si="563"/>
        <v>0</v>
      </c>
      <c r="R1200" s="332"/>
      <c r="S1200" s="37" t="str">
        <f t="shared" ca="1" si="553"/>
        <v/>
      </c>
      <c r="T1200" s="41" t="str">
        <f t="shared" ca="1" si="554"/>
        <v/>
      </c>
      <c r="U1200" s="39" t="str">
        <f t="shared" si="543"/>
        <v/>
      </c>
      <c r="V1200" s="39" t="str">
        <f t="shared" ca="1" si="564"/>
        <v/>
      </c>
      <c r="W1200" s="39">
        <f t="shared" ca="1" si="544"/>
        <v>0</v>
      </c>
      <c r="X1200" s="40"/>
      <c r="Y1200" s="39">
        <f t="shared" ca="1" si="565"/>
        <v>0</v>
      </c>
      <c r="Z1200" s="327"/>
      <c r="AA1200" s="37" t="str">
        <f t="shared" ca="1" si="555"/>
        <v/>
      </c>
      <c r="AB1200" s="41" t="str">
        <f t="shared" ca="1" si="556"/>
        <v/>
      </c>
      <c r="AC1200" s="39" t="str">
        <f t="shared" si="545"/>
        <v/>
      </c>
      <c r="AD1200" s="39" t="str">
        <f t="shared" ca="1" si="566"/>
        <v/>
      </c>
      <c r="AE1200" s="39" t="str">
        <f t="shared" ca="1" si="557"/>
        <v/>
      </c>
      <c r="AF1200" s="40"/>
      <c r="AG1200" s="39">
        <f t="shared" ca="1" si="567"/>
        <v>0</v>
      </c>
      <c r="AH1200" s="339"/>
      <c r="AI1200" s="37" t="str">
        <f t="shared" ca="1" si="558"/>
        <v/>
      </c>
      <c r="AJ1200" s="41" t="str">
        <f t="shared" ca="1" si="559"/>
        <v/>
      </c>
      <c r="AK1200" s="39" t="str">
        <f t="shared" si="546"/>
        <v/>
      </c>
      <c r="AL1200" s="39" t="str">
        <f t="shared" ca="1" si="568"/>
        <v/>
      </c>
      <c r="AM1200" s="39" t="str">
        <f t="shared" ca="1" si="560"/>
        <v/>
      </c>
      <c r="AN1200" s="40"/>
      <c r="AO1200" s="39">
        <f t="shared" ca="1" si="569"/>
        <v>0</v>
      </c>
      <c r="AP1200" s="339"/>
      <c r="AW1200" s="329"/>
      <c r="BI1200" s="329"/>
      <c r="BJ1200" s="329"/>
      <c r="BK1200" s="329"/>
      <c r="BL1200" s="329"/>
      <c r="BM1200" s="329"/>
      <c r="BN1200" s="329"/>
      <c r="BO1200" s="329"/>
      <c r="BP1200" s="329"/>
      <c r="BQ1200" s="329"/>
      <c r="BR1200" s="329"/>
      <c r="BS1200" s="329"/>
      <c r="BT1200" s="329"/>
      <c r="BU1200" s="329"/>
      <c r="BV1200" s="329"/>
      <c r="BW1200" s="325"/>
      <c r="BX1200" s="325"/>
      <c r="BY1200" s="325"/>
      <c r="BZ1200" s="325"/>
      <c r="CA1200" s="325"/>
      <c r="CB1200" s="325"/>
      <c r="CC1200" s="325"/>
      <c r="CD1200" s="325"/>
      <c r="CE1200" s="325"/>
      <c r="CF1200" s="325"/>
      <c r="CG1200" s="325"/>
      <c r="CH1200" s="325"/>
      <c r="CI1200" s="325"/>
      <c r="CJ1200" s="325"/>
      <c r="CK1200" s="325"/>
      <c r="CL1200" s="325"/>
      <c r="CM1200" s="325"/>
      <c r="CN1200" s="325"/>
      <c r="CO1200" s="325"/>
      <c r="CP1200" s="325"/>
      <c r="CQ1200" s="325"/>
      <c r="CR1200" s="325"/>
      <c r="CS1200" s="325"/>
      <c r="CT1200" s="325"/>
      <c r="CU1200" s="325"/>
      <c r="CV1200" s="325"/>
      <c r="CW1200" s="325"/>
      <c r="CX1200" s="325"/>
    </row>
    <row r="1201" spans="1:102" s="36" customFormat="1" ht="15" hidden="1" customHeight="1">
      <c r="A1201" s="329"/>
      <c r="B1201" s="37" t="str">
        <f t="shared" ca="1" si="547"/>
        <v/>
      </c>
      <c r="C1201" s="41" t="str">
        <f t="shared" ca="1" si="548"/>
        <v/>
      </c>
      <c r="D1201" s="39" t="str">
        <f t="shared" ca="1" si="549"/>
        <v/>
      </c>
      <c r="E1201" s="39" t="str">
        <f t="shared" ca="1" si="561"/>
        <v/>
      </c>
      <c r="F1201" s="39" t="str">
        <f t="shared" ca="1" si="550"/>
        <v/>
      </c>
      <c r="G1201" s="101"/>
      <c r="H1201" s="39">
        <f t="shared" ca="1" si="541"/>
        <v>0</v>
      </c>
      <c r="J1201" s="332"/>
      <c r="K1201" s="37" t="str">
        <f t="shared" ca="1" si="551"/>
        <v/>
      </c>
      <c r="L1201" s="41" t="str">
        <f t="shared" ca="1" si="552"/>
        <v/>
      </c>
      <c r="M1201" s="39" t="str">
        <f t="shared" si="542"/>
        <v/>
      </c>
      <c r="N1201" s="39" t="str">
        <f t="shared" ca="1" si="562"/>
        <v/>
      </c>
      <c r="O1201" s="39">
        <f ca="1">ROUND(Q1200*$O$5/payments_per_year,2)</f>
        <v>0</v>
      </c>
      <c r="P1201" s="101"/>
      <c r="Q1201" s="39">
        <f t="shared" ca="1" si="563"/>
        <v>0</v>
      </c>
      <c r="R1201" s="332"/>
      <c r="S1201" s="37" t="str">
        <f t="shared" ca="1" si="553"/>
        <v/>
      </c>
      <c r="T1201" s="41" t="str">
        <f t="shared" ca="1" si="554"/>
        <v/>
      </c>
      <c r="U1201" s="39" t="str">
        <f t="shared" si="543"/>
        <v/>
      </c>
      <c r="V1201" s="39" t="str">
        <f t="shared" ca="1" si="564"/>
        <v/>
      </c>
      <c r="W1201" s="39">
        <f t="shared" ca="1" si="544"/>
        <v>0</v>
      </c>
      <c r="X1201" s="40"/>
      <c r="Y1201" s="39">
        <f t="shared" ca="1" si="565"/>
        <v>0</v>
      </c>
      <c r="Z1201" s="327"/>
      <c r="AA1201" s="37" t="str">
        <f t="shared" ca="1" si="555"/>
        <v/>
      </c>
      <c r="AB1201" s="41" t="str">
        <f t="shared" ca="1" si="556"/>
        <v/>
      </c>
      <c r="AC1201" s="39" t="str">
        <f t="shared" si="545"/>
        <v/>
      </c>
      <c r="AD1201" s="39" t="str">
        <f t="shared" ca="1" si="566"/>
        <v/>
      </c>
      <c r="AE1201" s="39" t="str">
        <f t="shared" ca="1" si="557"/>
        <v/>
      </c>
      <c r="AF1201" s="40"/>
      <c r="AG1201" s="39">
        <f t="shared" ca="1" si="567"/>
        <v>0</v>
      </c>
      <c r="AH1201" s="339"/>
      <c r="AI1201" s="37" t="str">
        <f t="shared" ca="1" si="558"/>
        <v/>
      </c>
      <c r="AJ1201" s="41" t="str">
        <f t="shared" ca="1" si="559"/>
        <v/>
      </c>
      <c r="AK1201" s="39" t="str">
        <f t="shared" si="546"/>
        <v/>
      </c>
      <c r="AL1201" s="39" t="str">
        <f t="shared" ca="1" si="568"/>
        <v/>
      </c>
      <c r="AM1201" s="39" t="str">
        <f t="shared" ca="1" si="560"/>
        <v/>
      </c>
      <c r="AN1201" s="40"/>
      <c r="AO1201" s="39">
        <f t="shared" ca="1" si="569"/>
        <v>0</v>
      </c>
      <c r="AP1201" s="339"/>
      <c r="AW1201" s="329"/>
      <c r="BI1201" s="329"/>
      <c r="BJ1201" s="329"/>
      <c r="BK1201" s="329"/>
      <c r="BL1201" s="329"/>
      <c r="BM1201" s="329"/>
      <c r="BN1201" s="329"/>
      <c r="BO1201" s="329"/>
      <c r="BP1201" s="329"/>
      <c r="BQ1201" s="329"/>
      <c r="BR1201" s="329"/>
      <c r="BS1201" s="329"/>
      <c r="BT1201" s="329"/>
      <c r="BU1201" s="329"/>
      <c r="BV1201" s="329"/>
      <c r="BW1201" s="325"/>
      <c r="BX1201" s="325"/>
      <c r="BY1201" s="325"/>
      <c r="BZ1201" s="325"/>
      <c r="CA1201" s="325"/>
      <c r="CB1201" s="325"/>
      <c r="CC1201" s="325"/>
      <c r="CD1201" s="325"/>
      <c r="CE1201" s="325"/>
      <c r="CF1201" s="325"/>
      <c r="CG1201" s="325"/>
      <c r="CH1201" s="325"/>
      <c r="CI1201" s="325"/>
      <c r="CJ1201" s="325"/>
      <c r="CK1201" s="325"/>
      <c r="CL1201" s="325"/>
      <c r="CM1201" s="325"/>
      <c r="CN1201" s="325"/>
      <c r="CO1201" s="325"/>
      <c r="CP1201" s="325"/>
      <c r="CQ1201" s="325"/>
      <c r="CR1201" s="325"/>
      <c r="CS1201" s="325"/>
      <c r="CT1201" s="325"/>
      <c r="CU1201" s="325"/>
      <c r="CV1201" s="325"/>
      <c r="CW1201" s="325"/>
      <c r="CX1201" s="325"/>
    </row>
    <row r="1202" spans="1:102" s="36" customFormat="1" ht="15" hidden="1" customHeight="1">
      <c r="A1202" s="329"/>
      <c r="B1202" s="37" t="str">
        <f t="shared" ca="1" si="547"/>
        <v/>
      </c>
      <c r="C1202" s="41" t="str">
        <f t="shared" ca="1" si="548"/>
        <v/>
      </c>
      <c r="D1202" s="39" t="str">
        <f t="shared" ca="1" si="549"/>
        <v/>
      </c>
      <c r="E1202" s="39" t="str">
        <f t="shared" ca="1" si="561"/>
        <v/>
      </c>
      <c r="F1202" s="39" t="str">
        <f t="shared" ca="1" si="550"/>
        <v/>
      </c>
      <c r="G1202" s="101"/>
      <c r="H1202" s="39">
        <f t="shared" ca="1" si="541"/>
        <v>0</v>
      </c>
      <c r="J1202" s="332"/>
      <c r="K1202" s="37" t="str">
        <f t="shared" ca="1" si="551"/>
        <v/>
      </c>
      <c r="L1202" s="41" t="str">
        <f t="shared" ca="1" si="552"/>
        <v/>
      </c>
      <c r="M1202" s="39" t="str">
        <f t="shared" si="542"/>
        <v/>
      </c>
      <c r="N1202" s="39" t="str">
        <f t="shared" ca="1" si="562"/>
        <v/>
      </c>
      <c r="O1202" s="39" t="str">
        <f ca="1">IF(L1202="","",ROUND(Q1201*$O$5/payments_per_year,2))</f>
        <v/>
      </c>
      <c r="P1202" s="101"/>
      <c r="Q1202" s="39">
        <f t="shared" ca="1" si="563"/>
        <v>0</v>
      </c>
      <c r="R1202" s="332"/>
      <c r="S1202" s="37" t="str">
        <f t="shared" ca="1" si="553"/>
        <v/>
      </c>
      <c r="T1202" s="41" t="str">
        <f t="shared" ca="1" si="554"/>
        <v/>
      </c>
      <c r="U1202" s="39" t="str">
        <f t="shared" si="543"/>
        <v/>
      </c>
      <c r="V1202" s="39" t="str">
        <f t="shared" ca="1" si="564"/>
        <v/>
      </c>
      <c r="W1202" s="39">
        <f t="shared" ca="1" si="544"/>
        <v>0</v>
      </c>
      <c r="X1202" s="40"/>
      <c r="Y1202" s="39">
        <f t="shared" ca="1" si="565"/>
        <v>0</v>
      </c>
      <c r="Z1202" s="327"/>
      <c r="AA1202" s="37" t="str">
        <f t="shared" ca="1" si="555"/>
        <v/>
      </c>
      <c r="AB1202" s="41" t="str">
        <f t="shared" ca="1" si="556"/>
        <v/>
      </c>
      <c r="AC1202" s="39" t="str">
        <f t="shared" si="545"/>
        <v/>
      </c>
      <c r="AD1202" s="39" t="str">
        <f t="shared" ca="1" si="566"/>
        <v/>
      </c>
      <c r="AE1202" s="39" t="str">
        <f t="shared" ca="1" si="557"/>
        <v/>
      </c>
      <c r="AF1202" s="40"/>
      <c r="AG1202" s="39">
        <f t="shared" ca="1" si="567"/>
        <v>0</v>
      </c>
      <c r="AH1202" s="339"/>
      <c r="AI1202" s="37" t="str">
        <f t="shared" ca="1" si="558"/>
        <v/>
      </c>
      <c r="AJ1202" s="41" t="str">
        <f t="shared" ca="1" si="559"/>
        <v/>
      </c>
      <c r="AK1202" s="39" t="str">
        <f t="shared" si="546"/>
        <v/>
      </c>
      <c r="AL1202" s="39" t="str">
        <f t="shared" ca="1" si="568"/>
        <v/>
      </c>
      <c r="AM1202" s="39" t="str">
        <f t="shared" ca="1" si="560"/>
        <v/>
      </c>
      <c r="AN1202" s="40"/>
      <c r="AO1202" s="39">
        <f t="shared" ca="1" si="569"/>
        <v>0</v>
      </c>
      <c r="AP1202" s="339"/>
      <c r="AW1202" s="329"/>
      <c r="BI1202" s="329"/>
      <c r="BJ1202" s="329"/>
      <c r="BK1202" s="329"/>
      <c r="BL1202" s="329"/>
      <c r="BM1202" s="329"/>
      <c r="BN1202" s="329"/>
      <c r="BO1202" s="329"/>
      <c r="BP1202" s="329"/>
      <c r="BQ1202" s="329"/>
      <c r="BR1202" s="329"/>
      <c r="BS1202" s="329"/>
      <c r="BT1202" s="329"/>
      <c r="BU1202" s="329"/>
      <c r="BV1202" s="329"/>
      <c r="BW1202" s="325"/>
      <c r="BX1202" s="325"/>
      <c r="BY1202" s="325"/>
      <c r="BZ1202" s="325"/>
      <c r="CA1202" s="325"/>
      <c r="CB1202" s="325"/>
      <c r="CC1202" s="325"/>
      <c r="CD1202" s="325"/>
      <c r="CE1202" s="325"/>
      <c r="CF1202" s="325"/>
      <c r="CG1202" s="325"/>
      <c r="CH1202" s="325"/>
      <c r="CI1202" s="325"/>
      <c r="CJ1202" s="325"/>
      <c r="CK1202" s="325"/>
      <c r="CL1202" s="325"/>
      <c r="CM1202" s="325"/>
      <c r="CN1202" s="325"/>
      <c r="CO1202" s="325"/>
      <c r="CP1202" s="325"/>
      <c r="CQ1202" s="325"/>
      <c r="CR1202" s="325"/>
      <c r="CS1202" s="325"/>
      <c r="CT1202" s="325"/>
      <c r="CU1202" s="325"/>
      <c r="CV1202" s="325"/>
      <c r="CW1202" s="325"/>
      <c r="CX1202" s="325"/>
    </row>
    <row r="1203" spans="1:102" s="36" customFormat="1" ht="15" hidden="1" customHeight="1">
      <c r="A1203" s="329"/>
      <c r="B1203" s="37" t="str">
        <f t="shared" ca="1" si="547"/>
        <v/>
      </c>
      <c r="C1203" s="41" t="str">
        <f t="shared" ca="1" si="548"/>
        <v/>
      </c>
      <c r="D1203" s="39" t="str">
        <f t="shared" ca="1" si="549"/>
        <v/>
      </c>
      <c r="E1203" s="39" t="str">
        <f t="shared" ca="1" si="561"/>
        <v/>
      </c>
      <c r="F1203" s="39" t="str">
        <f t="shared" ca="1" si="550"/>
        <v/>
      </c>
      <c r="G1203" s="101"/>
      <c r="H1203" s="39">
        <f t="shared" ca="1" si="541"/>
        <v>0</v>
      </c>
      <c r="J1203" s="332"/>
      <c r="K1203" s="37" t="str">
        <f t="shared" ca="1" si="551"/>
        <v/>
      </c>
      <c r="L1203" s="41" t="str">
        <f t="shared" ca="1" si="552"/>
        <v/>
      </c>
      <c r="M1203" s="39" t="str">
        <f t="shared" si="542"/>
        <v/>
      </c>
      <c r="N1203" s="39" t="str">
        <f t="shared" ca="1" si="562"/>
        <v/>
      </c>
      <c r="O1203" s="39">
        <f ca="1">ROUND(Q1202*$O$5/payments_per_year,2)</f>
        <v>0</v>
      </c>
      <c r="P1203" s="101"/>
      <c r="Q1203" s="39">
        <f t="shared" ca="1" si="563"/>
        <v>0</v>
      </c>
      <c r="R1203" s="332"/>
      <c r="S1203" s="37" t="str">
        <f t="shared" ca="1" si="553"/>
        <v/>
      </c>
      <c r="T1203" s="41" t="str">
        <f t="shared" ca="1" si="554"/>
        <v/>
      </c>
      <c r="U1203" s="39" t="str">
        <f t="shared" si="543"/>
        <v/>
      </c>
      <c r="V1203" s="39" t="str">
        <f t="shared" ca="1" si="564"/>
        <v/>
      </c>
      <c r="W1203" s="39">
        <f t="shared" ca="1" si="544"/>
        <v>0</v>
      </c>
      <c r="X1203" s="40"/>
      <c r="Y1203" s="39">
        <f t="shared" ca="1" si="565"/>
        <v>0</v>
      </c>
      <c r="Z1203" s="327"/>
      <c r="AA1203" s="37" t="str">
        <f t="shared" ca="1" si="555"/>
        <v/>
      </c>
      <c r="AB1203" s="41" t="str">
        <f t="shared" ca="1" si="556"/>
        <v/>
      </c>
      <c r="AC1203" s="39" t="str">
        <f t="shared" si="545"/>
        <v/>
      </c>
      <c r="AD1203" s="39" t="str">
        <f t="shared" ca="1" si="566"/>
        <v/>
      </c>
      <c r="AE1203" s="39" t="str">
        <f t="shared" ca="1" si="557"/>
        <v/>
      </c>
      <c r="AF1203" s="40"/>
      <c r="AG1203" s="39">
        <f t="shared" ca="1" si="567"/>
        <v>0</v>
      </c>
      <c r="AH1203" s="339"/>
      <c r="AI1203" s="37" t="str">
        <f t="shared" ca="1" si="558"/>
        <v/>
      </c>
      <c r="AJ1203" s="41" t="str">
        <f t="shared" ca="1" si="559"/>
        <v/>
      </c>
      <c r="AK1203" s="39" t="str">
        <f t="shared" si="546"/>
        <v/>
      </c>
      <c r="AL1203" s="39" t="str">
        <f t="shared" ca="1" si="568"/>
        <v/>
      </c>
      <c r="AM1203" s="39" t="str">
        <f t="shared" ca="1" si="560"/>
        <v/>
      </c>
      <c r="AN1203" s="40"/>
      <c r="AO1203" s="39">
        <f t="shared" ca="1" si="569"/>
        <v>0</v>
      </c>
      <c r="AP1203" s="339"/>
      <c r="AW1203" s="329"/>
      <c r="BI1203" s="329"/>
      <c r="BJ1203" s="329"/>
      <c r="BK1203" s="329"/>
      <c r="BL1203" s="329"/>
      <c r="BM1203" s="329"/>
      <c r="BN1203" s="329"/>
      <c r="BO1203" s="329"/>
      <c r="BP1203" s="329"/>
      <c r="BQ1203" s="329"/>
      <c r="BR1203" s="329"/>
      <c r="BS1203" s="329"/>
      <c r="BT1203" s="329"/>
      <c r="BU1203" s="329"/>
      <c r="BV1203" s="329"/>
      <c r="BW1203" s="325"/>
      <c r="BX1203" s="325"/>
      <c r="BY1203" s="325"/>
      <c r="BZ1203" s="325"/>
      <c r="CA1203" s="325"/>
      <c r="CB1203" s="325"/>
      <c r="CC1203" s="325"/>
      <c r="CD1203" s="325"/>
      <c r="CE1203" s="325"/>
      <c r="CF1203" s="325"/>
      <c r="CG1203" s="325"/>
      <c r="CH1203" s="325"/>
      <c r="CI1203" s="325"/>
      <c r="CJ1203" s="325"/>
      <c r="CK1203" s="325"/>
      <c r="CL1203" s="325"/>
      <c r="CM1203" s="325"/>
      <c r="CN1203" s="325"/>
      <c r="CO1203" s="325"/>
      <c r="CP1203" s="325"/>
      <c r="CQ1203" s="325"/>
      <c r="CR1203" s="325"/>
      <c r="CS1203" s="325"/>
      <c r="CT1203" s="325"/>
      <c r="CU1203" s="325"/>
      <c r="CV1203" s="325"/>
      <c r="CW1203" s="325"/>
      <c r="CX1203" s="325"/>
    </row>
    <row r="1204" spans="1:102" s="36" customFormat="1" ht="15" hidden="1" customHeight="1">
      <c r="A1204" s="329"/>
      <c r="B1204" s="37" t="str">
        <f t="shared" ca="1" si="547"/>
        <v/>
      </c>
      <c r="C1204" s="41" t="str">
        <f t="shared" ca="1" si="548"/>
        <v/>
      </c>
      <c r="D1204" s="39" t="str">
        <f t="shared" ca="1" si="549"/>
        <v/>
      </c>
      <c r="E1204" s="39" t="str">
        <f t="shared" ca="1" si="561"/>
        <v/>
      </c>
      <c r="F1204" s="39" t="str">
        <f t="shared" ca="1" si="550"/>
        <v/>
      </c>
      <c r="G1204" s="101"/>
      <c r="H1204" s="39">
        <f t="shared" ca="1" si="541"/>
        <v>0</v>
      </c>
      <c r="J1204" s="332"/>
      <c r="K1204" s="37" t="str">
        <f t="shared" ca="1" si="551"/>
        <v/>
      </c>
      <c r="L1204" s="41" t="str">
        <f t="shared" ca="1" si="552"/>
        <v/>
      </c>
      <c r="M1204" s="39" t="str">
        <f t="shared" si="542"/>
        <v/>
      </c>
      <c r="N1204" s="39" t="str">
        <f t="shared" ca="1" si="562"/>
        <v/>
      </c>
      <c r="O1204" s="39" t="str">
        <f ca="1">IF(L1204="","",ROUND(Q1203*$O$5/payments_per_year,2))</f>
        <v/>
      </c>
      <c r="P1204" s="101"/>
      <c r="Q1204" s="39">
        <f t="shared" ca="1" si="563"/>
        <v>0</v>
      </c>
      <c r="R1204" s="332"/>
      <c r="S1204" s="37" t="str">
        <f t="shared" ca="1" si="553"/>
        <v/>
      </c>
      <c r="T1204" s="41" t="str">
        <f t="shared" ca="1" si="554"/>
        <v/>
      </c>
      <c r="U1204" s="39" t="str">
        <f t="shared" si="543"/>
        <v/>
      </c>
      <c r="V1204" s="39" t="str">
        <f t="shared" ca="1" si="564"/>
        <v/>
      </c>
      <c r="W1204" s="39">
        <f t="shared" ca="1" si="544"/>
        <v>0</v>
      </c>
      <c r="X1204" s="40"/>
      <c r="Y1204" s="39">
        <f t="shared" ca="1" si="565"/>
        <v>0</v>
      </c>
      <c r="Z1204" s="327"/>
      <c r="AA1204" s="37" t="str">
        <f t="shared" ca="1" si="555"/>
        <v/>
      </c>
      <c r="AB1204" s="41" t="str">
        <f t="shared" ca="1" si="556"/>
        <v/>
      </c>
      <c r="AC1204" s="39" t="str">
        <f t="shared" si="545"/>
        <v/>
      </c>
      <c r="AD1204" s="39" t="str">
        <f t="shared" ca="1" si="566"/>
        <v/>
      </c>
      <c r="AE1204" s="39" t="str">
        <f t="shared" ca="1" si="557"/>
        <v/>
      </c>
      <c r="AF1204" s="40"/>
      <c r="AG1204" s="39">
        <f t="shared" ca="1" si="567"/>
        <v>0</v>
      </c>
      <c r="AH1204" s="339"/>
      <c r="AI1204" s="37" t="str">
        <f t="shared" ca="1" si="558"/>
        <v/>
      </c>
      <c r="AJ1204" s="41" t="str">
        <f t="shared" ca="1" si="559"/>
        <v/>
      </c>
      <c r="AK1204" s="39" t="str">
        <f t="shared" si="546"/>
        <v/>
      </c>
      <c r="AL1204" s="39" t="str">
        <f t="shared" ca="1" si="568"/>
        <v/>
      </c>
      <c r="AM1204" s="39" t="str">
        <f t="shared" ca="1" si="560"/>
        <v/>
      </c>
      <c r="AN1204" s="40"/>
      <c r="AO1204" s="39">
        <f t="shared" ca="1" si="569"/>
        <v>0</v>
      </c>
      <c r="AP1204" s="339"/>
      <c r="AW1204" s="329"/>
      <c r="BI1204" s="329"/>
      <c r="BJ1204" s="329"/>
      <c r="BK1204" s="329"/>
      <c r="BL1204" s="329"/>
      <c r="BM1204" s="329"/>
      <c r="BN1204" s="329"/>
      <c r="BO1204" s="329"/>
      <c r="BP1204" s="329"/>
      <c r="BQ1204" s="329"/>
      <c r="BR1204" s="329"/>
      <c r="BS1204" s="329"/>
      <c r="BT1204" s="329"/>
      <c r="BU1204" s="329"/>
      <c r="BV1204" s="329"/>
      <c r="BW1204" s="325"/>
      <c r="BX1204" s="325"/>
      <c r="BY1204" s="325"/>
      <c r="BZ1204" s="325"/>
      <c r="CA1204" s="325"/>
      <c r="CB1204" s="325"/>
      <c r="CC1204" s="325"/>
      <c r="CD1204" s="325"/>
      <c r="CE1204" s="325"/>
      <c r="CF1204" s="325"/>
      <c r="CG1204" s="325"/>
      <c r="CH1204" s="325"/>
      <c r="CI1204" s="325"/>
      <c r="CJ1204" s="325"/>
      <c r="CK1204" s="325"/>
      <c r="CL1204" s="325"/>
      <c r="CM1204" s="325"/>
      <c r="CN1204" s="325"/>
      <c r="CO1204" s="325"/>
      <c r="CP1204" s="325"/>
      <c r="CQ1204" s="325"/>
      <c r="CR1204" s="325"/>
      <c r="CS1204" s="325"/>
      <c r="CT1204" s="325"/>
      <c r="CU1204" s="325"/>
      <c r="CV1204" s="325"/>
      <c r="CW1204" s="325"/>
      <c r="CX1204" s="325"/>
    </row>
    <row r="1205" spans="1:102" s="36" customFormat="1" ht="15" hidden="1" customHeight="1">
      <c r="A1205" s="329"/>
      <c r="B1205" s="37" t="str">
        <f t="shared" ca="1" si="547"/>
        <v/>
      </c>
      <c r="C1205" s="41" t="str">
        <f t="shared" ca="1" si="548"/>
        <v/>
      </c>
      <c r="D1205" s="39" t="str">
        <f t="shared" ca="1" si="549"/>
        <v/>
      </c>
      <c r="E1205" s="39" t="str">
        <f t="shared" ca="1" si="561"/>
        <v/>
      </c>
      <c r="F1205" s="39" t="str">
        <f t="shared" ca="1" si="550"/>
        <v/>
      </c>
      <c r="G1205" s="101"/>
      <c r="H1205" s="39">
        <f t="shared" ca="1" si="541"/>
        <v>0</v>
      </c>
      <c r="J1205" s="332"/>
      <c r="K1205" s="37" t="str">
        <f t="shared" ca="1" si="551"/>
        <v/>
      </c>
      <c r="L1205" s="41" t="str">
        <f t="shared" ca="1" si="552"/>
        <v/>
      </c>
      <c r="M1205" s="39" t="str">
        <f t="shared" si="542"/>
        <v/>
      </c>
      <c r="N1205" s="39" t="str">
        <f t="shared" ca="1" si="562"/>
        <v/>
      </c>
      <c r="O1205" s="39">
        <f ca="1">ROUND(Q1204*$O$5/payments_per_year,2)</f>
        <v>0</v>
      </c>
      <c r="P1205" s="101"/>
      <c r="Q1205" s="39">
        <f t="shared" ca="1" si="563"/>
        <v>0</v>
      </c>
      <c r="R1205" s="332"/>
      <c r="S1205" s="37" t="str">
        <f t="shared" ca="1" si="553"/>
        <v/>
      </c>
      <c r="T1205" s="41" t="str">
        <f t="shared" ca="1" si="554"/>
        <v/>
      </c>
      <c r="U1205" s="39" t="str">
        <f t="shared" si="543"/>
        <v/>
      </c>
      <c r="V1205" s="39" t="str">
        <f t="shared" ca="1" si="564"/>
        <v/>
      </c>
      <c r="W1205" s="39">
        <f t="shared" ca="1" si="544"/>
        <v>0</v>
      </c>
      <c r="X1205" s="40"/>
      <c r="Y1205" s="39">
        <f t="shared" ca="1" si="565"/>
        <v>0</v>
      </c>
      <c r="Z1205" s="327"/>
      <c r="AA1205" s="37" t="str">
        <f t="shared" ca="1" si="555"/>
        <v/>
      </c>
      <c r="AB1205" s="41" t="str">
        <f t="shared" ca="1" si="556"/>
        <v/>
      </c>
      <c r="AC1205" s="39" t="str">
        <f t="shared" si="545"/>
        <v/>
      </c>
      <c r="AD1205" s="39" t="str">
        <f t="shared" ca="1" si="566"/>
        <v/>
      </c>
      <c r="AE1205" s="39" t="str">
        <f t="shared" ca="1" si="557"/>
        <v/>
      </c>
      <c r="AF1205" s="40"/>
      <c r="AG1205" s="39">
        <f t="shared" ca="1" si="567"/>
        <v>0</v>
      </c>
      <c r="AH1205" s="339"/>
      <c r="AI1205" s="37" t="str">
        <f t="shared" ca="1" si="558"/>
        <v/>
      </c>
      <c r="AJ1205" s="41" t="str">
        <f t="shared" ca="1" si="559"/>
        <v/>
      </c>
      <c r="AK1205" s="39" t="str">
        <f t="shared" si="546"/>
        <v/>
      </c>
      <c r="AL1205" s="39" t="str">
        <f t="shared" ca="1" si="568"/>
        <v/>
      </c>
      <c r="AM1205" s="39" t="str">
        <f t="shared" ca="1" si="560"/>
        <v/>
      </c>
      <c r="AN1205" s="40"/>
      <c r="AO1205" s="39">
        <f t="shared" ca="1" si="569"/>
        <v>0</v>
      </c>
      <c r="AP1205" s="339"/>
      <c r="AW1205" s="329"/>
      <c r="BI1205" s="329"/>
      <c r="BJ1205" s="329"/>
      <c r="BK1205" s="329"/>
      <c r="BL1205" s="329"/>
      <c r="BM1205" s="329"/>
      <c r="BN1205" s="329"/>
      <c r="BO1205" s="329"/>
      <c r="BP1205" s="329"/>
      <c r="BQ1205" s="329"/>
      <c r="BR1205" s="329"/>
      <c r="BS1205" s="329"/>
      <c r="BT1205" s="329"/>
      <c r="BU1205" s="329"/>
      <c r="BV1205" s="329"/>
      <c r="BW1205" s="325"/>
      <c r="BX1205" s="325"/>
      <c r="BY1205" s="325"/>
      <c r="BZ1205" s="325"/>
      <c r="CA1205" s="325"/>
      <c r="CB1205" s="325"/>
      <c r="CC1205" s="325"/>
      <c r="CD1205" s="325"/>
      <c r="CE1205" s="325"/>
      <c r="CF1205" s="325"/>
      <c r="CG1205" s="325"/>
      <c r="CH1205" s="325"/>
      <c r="CI1205" s="325"/>
      <c r="CJ1205" s="325"/>
      <c r="CK1205" s="325"/>
      <c r="CL1205" s="325"/>
      <c r="CM1205" s="325"/>
      <c r="CN1205" s="325"/>
      <c r="CO1205" s="325"/>
      <c r="CP1205" s="325"/>
      <c r="CQ1205" s="325"/>
      <c r="CR1205" s="325"/>
      <c r="CS1205" s="325"/>
      <c r="CT1205" s="325"/>
      <c r="CU1205" s="325"/>
      <c r="CV1205" s="325"/>
      <c r="CW1205" s="325"/>
      <c r="CX1205" s="325"/>
    </row>
    <row r="1206" spans="1:102" s="36" customFormat="1" ht="15" hidden="1" customHeight="1">
      <c r="A1206" s="329"/>
      <c r="B1206" s="37" t="str">
        <f t="shared" ca="1" si="547"/>
        <v/>
      </c>
      <c r="C1206" s="41" t="str">
        <f t="shared" ca="1" si="548"/>
        <v/>
      </c>
      <c r="D1206" s="39" t="str">
        <f t="shared" ca="1" si="549"/>
        <v/>
      </c>
      <c r="E1206" s="39" t="str">
        <f t="shared" ca="1" si="561"/>
        <v/>
      </c>
      <c r="F1206" s="39" t="str">
        <f t="shared" ca="1" si="550"/>
        <v/>
      </c>
      <c r="G1206" s="101"/>
      <c r="H1206" s="39">
        <f t="shared" ca="1" si="541"/>
        <v>0</v>
      </c>
      <c r="J1206" s="332"/>
      <c r="K1206" s="37" t="str">
        <f t="shared" ca="1" si="551"/>
        <v/>
      </c>
      <c r="L1206" s="41" t="str">
        <f t="shared" ca="1" si="552"/>
        <v/>
      </c>
      <c r="M1206" s="39" t="str">
        <f t="shared" si="542"/>
        <v/>
      </c>
      <c r="N1206" s="39" t="str">
        <f t="shared" ca="1" si="562"/>
        <v/>
      </c>
      <c r="O1206" s="39" t="str">
        <f ca="1">IF(L1206="","",ROUND(Q1205*$O$5/payments_per_year,2))</f>
        <v/>
      </c>
      <c r="P1206" s="101"/>
      <c r="Q1206" s="39">
        <f t="shared" ca="1" si="563"/>
        <v>0</v>
      </c>
      <c r="R1206" s="332"/>
      <c r="S1206" s="37" t="str">
        <f t="shared" ca="1" si="553"/>
        <v/>
      </c>
      <c r="T1206" s="41" t="str">
        <f t="shared" ca="1" si="554"/>
        <v/>
      </c>
      <c r="U1206" s="39" t="str">
        <f t="shared" si="543"/>
        <v/>
      </c>
      <c r="V1206" s="39" t="str">
        <f t="shared" ca="1" si="564"/>
        <v/>
      </c>
      <c r="W1206" s="39">
        <f t="shared" ca="1" si="544"/>
        <v>0</v>
      </c>
      <c r="X1206" s="40"/>
      <c r="Y1206" s="39">
        <f t="shared" ca="1" si="565"/>
        <v>0</v>
      </c>
      <c r="Z1206" s="327"/>
      <c r="AA1206" s="37" t="str">
        <f t="shared" ca="1" si="555"/>
        <v/>
      </c>
      <c r="AB1206" s="41" t="str">
        <f t="shared" ca="1" si="556"/>
        <v/>
      </c>
      <c r="AC1206" s="39" t="str">
        <f t="shared" si="545"/>
        <v/>
      </c>
      <c r="AD1206" s="39" t="str">
        <f t="shared" ca="1" si="566"/>
        <v/>
      </c>
      <c r="AE1206" s="39" t="str">
        <f t="shared" ca="1" si="557"/>
        <v/>
      </c>
      <c r="AF1206" s="40"/>
      <c r="AG1206" s="39">
        <f t="shared" ca="1" si="567"/>
        <v>0</v>
      </c>
      <c r="AH1206" s="339"/>
      <c r="AI1206" s="37" t="str">
        <f t="shared" ca="1" si="558"/>
        <v/>
      </c>
      <c r="AJ1206" s="41" t="str">
        <f t="shared" ca="1" si="559"/>
        <v/>
      </c>
      <c r="AK1206" s="39" t="str">
        <f t="shared" si="546"/>
        <v/>
      </c>
      <c r="AL1206" s="39" t="str">
        <f t="shared" ca="1" si="568"/>
        <v/>
      </c>
      <c r="AM1206" s="39" t="str">
        <f t="shared" ca="1" si="560"/>
        <v/>
      </c>
      <c r="AN1206" s="40"/>
      <c r="AO1206" s="39">
        <f t="shared" ca="1" si="569"/>
        <v>0</v>
      </c>
      <c r="AP1206" s="339"/>
      <c r="AW1206" s="329"/>
      <c r="BI1206" s="329"/>
      <c r="BJ1206" s="329"/>
      <c r="BK1206" s="329"/>
      <c r="BL1206" s="329"/>
      <c r="BM1206" s="329"/>
      <c r="BN1206" s="329"/>
      <c r="BO1206" s="329"/>
      <c r="BP1206" s="329"/>
      <c r="BQ1206" s="329"/>
      <c r="BR1206" s="329"/>
      <c r="BS1206" s="329"/>
      <c r="BT1206" s="329"/>
      <c r="BU1206" s="329"/>
      <c r="BV1206" s="329"/>
      <c r="BW1206" s="325"/>
      <c r="BX1206" s="325"/>
      <c r="BY1206" s="325"/>
      <c r="BZ1206" s="325"/>
      <c r="CA1206" s="325"/>
      <c r="CB1206" s="325"/>
      <c r="CC1206" s="325"/>
      <c r="CD1206" s="325"/>
      <c r="CE1206" s="325"/>
      <c r="CF1206" s="325"/>
      <c r="CG1206" s="325"/>
      <c r="CH1206" s="325"/>
      <c r="CI1206" s="325"/>
      <c r="CJ1206" s="325"/>
      <c r="CK1206" s="325"/>
      <c r="CL1206" s="325"/>
      <c r="CM1206" s="325"/>
      <c r="CN1206" s="325"/>
      <c r="CO1206" s="325"/>
      <c r="CP1206" s="325"/>
      <c r="CQ1206" s="325"/>
      <c r="CR1206" s="325"/>
      <c r="CS1206" s="325"/>
      <c r="CT1206" s="325"/>
      <c r="CU1206" s="325"/>
      <c r="CV1206" s="325"/>
      <c r="CW1206" s="325"/>
      <c r="CX1206" s="325"/>
    </row>
    <row r="1207" spans="1:102" s="36" customFormat="1" ht="15" hidden="1" customHeight="1">
      <c r="A1207" s="329"/>
      <c r="B1207" s="37" t="str">
        <f t="shared" ca="1" si="547"/>
        <v/>
      </c>
      <c r="C1207" s="41" t="str">
        <f t="shared" ca="1" si="548"/>
        <v/>
      </c>
      <c r="D1207" s="39" t="str">
        <f t="shared" ca="1" si="549"/>
        <v/>
      </c>
      <c r="E1207" s="39" t="str">
        <f t="shared" ca="1" si="561"/>
        <v/>
      </c>
      <c r="F1207" s="39" t="str">
        <f t="shared" ca="1" si="550"/>
        <v/>
      </c>
      <c r="G1207" s="101"/>
      <c r="H1207" s="39">
        <f t="shared" ca="1" si="541"/>
        <v>0</v>
      </c>
      <c r="J1207" s="332"/>
      <c r="K1207" s="37" t="str">
        <f t="shared" ca="1" si="551"/>
        <v/>
      </c>
      <c r="L1207" s="41" t="str">
        <f t="shared" ca="1" si="552"/>
        <v/>
      </c>
      <c r="M1207" s="39" t="str">
        <f t="shared" si="542"/>
        <v/>
      </c>
      <c r="N1207" s="39" t="str">
        <f t="shared" ca="1" si="562"/>
        <v/>
      </c>
      <c r="O1207" s="39">
        <f ca="1">ROUND(Q1206*$O$5/payments_per_year,2)</f>
        <v>0</v>
      </c>
      <c r="P1207" s="101"/>
      <c r="Q1207" s="39">
        <f t="shared" ca="1" si="563"/>
        <v>0</v>
      </c>
      <c r="R1207" s="332"/>
      <c r="S1207" s="37" t="str">
        <f t="shared" ca="1" si="553"/>
        <v/>
      </c>
      <c r="T1207" s="41" t="str">
        <f t="shared" ca="1" si="554"/>
        <v/>
      </c>
      <c r="U1207" s="39" t="str">
        <f t="shared" si="543"/>
        <v/>
      </c>
      <c r="V1207" s="39" t="str">
        <f t="shared" ca="1" si="564"/>
        <v/>
      </c>
      <c r="W1207" s="39">
        <f t="shared" ca="1" si="544"/>
        <v>0</v>
      </c>
      <c r="X1207" s="40"/>
      <c r="Y1207" s="39">
        <f t="shared" ca="1" si="565"/>
        <v>0</v>
      </c>
      <c r="Z1207" s="327"/>
      <c r="AA1207" s="37" t="str">
        <f t="shared" ca="1" si="555"/>
        <v/>
      </c>
      <c r="AB1207" s="41" t="str">
        <f t="shared" ca="1" si="556"/>
        <v/>
      </c>
      <c r="AC1207" s="39" t="str">
        <f t="shared" si="545"/>
        <v/>
      </c>
      <c r="AD1207" s="39" t="str">
        <f t="shared" ca="1" si="566"/>
        <v/>
      </c>
      <c r="AE1207" s="39" t="str">
        <f t="shared" ca="1" si="557"/>
        <v/>
      </c>
      <c r="AF1207" s="40"/>
      <c r="AG1207" s="39">
        <f t="shared" ca="1" si="567"/>
        <v>0</v>
      </c>
      <c r="AH1207" s="339"/>
      <c r="AI1207" s="37" t="str">
        <f t="shared" ca="1" si="558"/>
        <v/>
      </c>
      <c r="AJ1207" s="41" t="str">
        <f t="shared" ca="1" si="559"/>
        <v/>
      </c>
      <c r="AK1207" s="39" t="str">
        <f t="shared" si="546"/>
        <v/>
      </c>
      <c r="AL1207" s="39" t="str">
        <f t="shared" ca="1" si="568"/>
        <v/>
      </c>
      <c r="AM1207" s="39" t="str">
        <f t="shared" ca="1" si="560"/>
        <v/>
      </c>
      <c r="AN1207" s="40"/>
      <c r="AO1207" s="39">
        <f t="shared" ca="1" si="569"/>
        <v>0</v>
      </c>
      <c r="AP1207" s="339"/>
      <c r="AW1207" s="329"/>
      <c r="BI1207" s="329"/>
      <c r="BJ1207" s="329"/>
      <c r="BK1207" s="329"/>
      <c r="BL1207" s="329"/>
      <c r="BM1207" s="329"/>
      <c r="BN1207" s="329"/>
      <c r="BO1207" s="329"/>
      <c r="BP1207" s="329"/>
      <c r="BQ1207" s="329"/>
      <c r="BR1207" s="329"/>
      <c r="BS1207" s="329"/>
      <c r="BT1207" s="329"/>
      <c r="BU1207" s="329"/>
      <c r="BV1207" s="329"/>
      <c r="BW1207" s="325"/>
      <c r="BX1207" s="325"/>
      <c r="BY1207" s="325"/>
      <c r="BZ1207" s="325"/>
      <c r="CA1207" s="325"/>
      <c r="CB1207" s="325"/>
      <c r="CC1207" s="325"/>
      <c r="CD1207" s="325"/>
      <c r="CE1207" s="325"/>
      <c r="CF1207" s="325"/>
      <c r="CG1207" s="325"/>
      <c r="CH1207" s="325"/>
      <c r="CI1207" s="325"/>
      <c r="CJ1207" s="325"/>
      <c r="CK1207" s="325"/>
      <c r="CL1207" s="325"/>
      <c r="CM1207" s="325"/>
      <c r="CN1207" s="325"/>
      <c r="CO1207" s="325"/>
      <c r="CP1207" s="325"/>
      <c r="CQ1207" s="325"/>
      <c r="CR1207" s="325"/>
      <c r="CS1207" s="325"/>
      <c r="CT1207" s="325"/>
      <c r="CU1207" s="325"/>
      <c r="CV1207" s="325"/>
      <c r="CW1207" s="325"/>
      <c r="CX1207" s="325"/>
    </row>
    <row r="1208" spans="1:102" s="36" customFormat="1" ht="15" hidden="1" customHeight="1">
      <c r="A1208" s="329"/>
      <c r="B1208" s="37" t="str">
        <f t="shared" ca="1" si="547"/>
        <v/>
      </c>
      <c r="C1208" s="41" t="str">
        <f t="shared" ca="1" si="548"/>
        <v/>
      </c>
      <c r="D1208" s="39" t="str">
        <f t="shared" ca="1" si="549"/>
        <v/>
      </c>
      <c r="E1208" s="39" t="str">
        <f t="shared" ca="1" si="561"/>
        <v/>
      </c>
      <c r="F1208" s="39" t="str">
        <f t="shared" ca="1" si="550"/>
        <v/>
      </c>
      <c r="G1208" s="101"/>
      <c r="H1208" s="39">
        <f t="shared" ca="1" si="541"/>
        <v>0</v>
      </c>
      <c r="J1208" s="332"/>
      <c r="K1208" s="37" t="str">
        <f t="shared" ca="1" si="551"/>
        <v/>
      </c>
      <c r="L1208" s="41" t="str">
        <f t="shared" ca="1" si="552"/>
        <v/>
      </c>
      <c r="M1208" s="39" t="str">
        <f t="shared" si="542"/>
        <v/>
      </c>
      <c r="N1208" s="39" t="str">
        <f t="shared" ca="1" si="562"/>
        <v/>
      </c>
      <c r="O1208" s="39" t="str">
        <f ca="1">IF(L1208="","",ROUND(Q1207*$O$5/payments_per_year,2))</f>
        <v/>
      </c>
      <c r="P1208" s="101"/>
      <c r="Q1208" s="39">
        <f t="shared" ca="1" si="563"/>
        <v>0</v>
      </c>
      <c r="R1208" s="332"/>
      <c r="S1208" s="37" t="str">
        <f t="shared" ca="1" si="553"/>
        <v/>
      </c>
      <c r="T1208" s="41" t="str">
        <f t="shared" ca="1" si="554"/>
        <v/>
      </c>
      <c r="U1208" s="39" t="str">
        <f t="shared" si="543"/>
        <v/>
      </c>
      <c r="V1208" s="39" t="str">
        <f t="shared" ca="1" si="564"/>
        <v/>
      </c>
      <c r="W1208" s="39">
        <f t="shared" ca="1" si="544"/>
        <v>0</v>
      </c>
      <c r="X1208" s="40"/>
      <c r="Y1208" s="39">
        <f t="shared" ca="1" si="565"/>
        <v>0</v>
      </c>
      <c r="Z1208" s="327"/>
      <c r="AA1208" s="37" t="str">
        <f t="shared" ca="1" si="555"/>
        <v/>
      </c>
      <c r="AB1208" s="41" t="str">
        <f t="shared" ca="1" si="556"/>
        <v/>
      </c>
      <c r="AC1208" s="39" t="str">
        <f t="shared" si="545"/>
        <v/>
      </c>
      <c r="AD1208" s="39" t="str">
        <f t="shared" ca="1" si="566"/>
        <v/>
      </c>
      <c r="AE1208" s="39" t="str">
        <f t="shared" ca="1" si="557"/>
        <v/>
      </c>
      <c r="AF1208" s="40"/>
      <c r="AG1208" s="39">
        <f t="shared" ca="1" si="567"/>
        <v>0</v>
      </c>
      <c r="AH1208" s="339"/>
      <c r="AI1208" s="37" t="str">
        <f t="shared" ca="1" si="558"/>
        <v/>
      </c>
      <c r="AJ1208" s="41" t="str">
        <f t="shared" ca="1" si="559"/>
        <v/>
      </c>
      <c r="AK1208" s="39" t="str">
        <f t="shared" si="546"/>
        <v/>
      </c>
      <c r="AL1208" s="39" t="str">
        <f t="shared" ca="1" si="568"/>
        <v/>
      </c>
      <c r="AM1208" s="39" t="str">
        <f t="shared" ca="1" si="560"/>
        <v/>
      </c>
      <c r="AN1208" s="40"/>
      <c r="AO1208" s="39">
        <f t="shared" ca="1" si="569"/>
        <v>0</v>
      </c>
      <c r="AP1208" s="339"/>
      <c r="AW1208" s="329"/>
      <c r="BI1208" s="329"/>
      <c r="BJ1208" s="329"/>
      <c r="BK1208" s="329"/>
      <c r="BL1208" s="329"/>
      <c r="BM1208" s="329"/>
      <c r="BN1208" s="329"/>
      <c r="BO1208" s="329"/>
      <c r="BP1208" s="329"/>
      <c r="BQ1208" s="329"/>
      <c r="BR1208" s="329"/>
      <c r="BS1208" s="329"/>
      <c r="BT1208" s="329"/>
      <c r="BU1208" s="329"/>
      <c r="BV1208" s="329"/>
      <c r="BW1208" s="325"/>
      <c r="BX1208" s="325"/>
      <c r="BY1208" s="325"/>
      <c r="BZ1208" s="325"/>
      <c r="CA1208" s="325"/>
      <c r="CB1208" s="325"/>
      <c r="CC1208" s="325"/>
      <c r="CD1208" s="325"/>
      <c r="CE1208" s="325"/>
      <c r="CF1208" s="325"/>
      <c r="CG1208" s="325"/>
      <c r="CH1208" s="325"/>
      <c r="CI1208" s="325"/>
      <c r="CJ1208" s="325"/>
      <c r="CK1208" s="325"/>
      <c r="CL1208" s="325"/>
      <c r="CM1208" s="325"/>
      <c r="CN1208" s="325"/>
      <c r="CO1208" s="325"/>
      <c r="CP1208" s="325"/>
      <c r="CQ1208" s="325"/>
      <c r="CR1208" s="325"/>
      <c r="CS1208" s="325"/>
      <c r="CT1208" s="325"/>
      <c r="CU1208" s="325"/>
      <c r="CV1208" s="325"/>
      <c r="CW1208" s="325"/>
      <c r="CX1208" s="325"/>
    </row>
    <row r="1209" spans="1:102" s="36" customFormat="1" ht="15" hidden="1" customHeight="1">
      <c r="A1209" s="329"/>
      <c r="B1209" s="37" t="str">
        <f t="shared" ca="1" si="547"/>
        <v/>
      </c>
      <c r="C1209" s="41" t="str">
        <f t="shared" ca="1" si="548"/>
        <v/>
      </c>
      <c r="D1209" s="39" t="str">
        <f t="shared" ca="1" si="549"/>
        <v/>
      </c>
      <c r="E1209" s="39" t="str">
        <f t="shared" ca="1" si="561"/>
        <v/>
      </c>
      <c r="F1209" s="39" t="str">
        <f t="shared" ca="1" si="550"/>
        <v/>
      </c>
      <c r="G1209" s="101"/>
      <c r="H1209" s="39">
        <f t="shared" ca="1" si="541"/>
        <v>0</v>
      </c>
      <c r="J1209" s="332"/>
      <c r="K1209" s="37" t="str">
        <f t="shared" ca="1" si="551"/>
        <v/>
      </c>
      <c r="L1209" s="41" t="str">
        <f t="shared" ca="1" si="552"/>
        <v/>
      </c>
      <c r="M1209" s="39" t="str">
        <f t="shared" si="542"/>
        <v/>
      </c>
      <c r="N1209" s="39" t="str">
        <f t="shared" ca="1" si="562"/>
        <v/>
      </c>
      <c r="O1209" s="39">
        <f ca="1">ROUND(Q1208*$O$5/payments_per_year,2)</f>
        <v>0</v>
      </c>
      <c r="P1209" s="101"/>
      <c r="Q1209" s="39">
        <f t="shared" ca="1" si="563"/>
        <v>0</v>
      </c>
      <c r="R1209" s="332"/>
      <c r="S1209" s="37" t="str">
        <f t="shared" ca="1" si="553"/>
        <v/>
      </c>
      <c r="T1209" s="41" t="str">
        <f t="shared" ca="1" si="554"/>
        <v/>
      </c>
      <c r="U1209" s="39" t="str">
        <f t="shared" si="543"/>
        <v/>
      </c>
      <c r="V1209" s="39" t="str">
        <f t="shared" ca="1" si="564"/>
        <v/>
      </c>
      <c r="W1209" s="39">
        <f t="shared" ca="1" si="544"/>
        <v>0</v>
      </c>
      <c r="X1209" s="40"/>
      <c r="Y1209" s="39">
        <f t="shared" ca="1" si="565"/>
        <v>0</v>
      </c>
      <c r="Z1209" s="327"/>
      <c r="AA1209" s="37" t="str">
        <f t="shared" ca="1" si="555"/>
        <v/>
      </c>
      <c r="AB1209" s="41" t="str">
        <f t="shared" ca="1" si="556"/>
        <v/>
      </c>
      <c r="AC1209" s="39" t="str">
        <f t="shared" si="545"/>
        <v/>
      </c>
      <c r="AD1209" s="39" t="str">
        <f t="shared" ca="1" si="566"/>
        <v/>
      </c>
      <c r="AE1209" s="39" t="str">
        <f t="shared" ca="1" si="557"/>
        <v/>
      </c>
      <c r="AF1209" s="40"/>
      <c r="AG1209" s="39">
        <f t="shared" ca="1" si="567"/>
        <v>0</v>
      </c>
      <c r="AH1209" s="339"/>
      <c r="AI1209" s="37" t="str">
        <f t="shared" ca="1" si="558"/>
        <v/>
      </c>
      <c r="AJ1209" s="41" t="str">
        <f t="shared" ca="1" si="559"/>
        <v/>
      </c>
      <c r="AK1209" s="39" t="str">
        <f t="shared" si="546"/>
        <v/>
      </c>
      <c r="AL1209" s="39" t="str">
        <f t="shared" ca="1" si="568"/>
        <v/>
      </c>
      <c r="AM1209" s="39" t="str">
        <f t="shared" ca="1" si="560"/>
        <v/>
      </c>
      <c r="AN1209" s="40"/>
      <c r="AO1209" s="39">
        <f t="shared" ca="1" si="569"/>
        <v>0</v>
      </c>
      <c r="AP1209" s="339"/>
      <c r="AW1209" s="329"/>
      <c r="BI1209" s="329"/>
      <c r="BJ1209" s="329"/>
      <c r="BK1209" s="329"/>
      <c r="BL1209" s="329"/>
      <c r="BM1209" s="329"/>
      <c r="BN1209" s="329"/>
      <c r="BO1209" s="329"/>
      <c r="BP1209" s="329"/>
      <c r="BQ1209" s="329"/>
      <c r="BR1209" s="329"/>
      <c r="BS1209" s="329"/>
      <c r="BT1209" s="329"/>
      <c r="BU1209" s="329"/>
      <c r="BV1209" s="329"/>
      <c r="BW1209" s="325"/>
      <c r="BX1209" s="325"/>
      <c r="BY1209" s="325"/>
      <c r="BZ1209" s="325"/>
      <c r="CA1209" s="325"/>
      <c r="CB1209" s="325"/>
      <c r="CC1209" s="325"/>
      <c r="CD1209" s="325"/>
      <c r="CE1209" s="325"/>
      <c r="CF1209" s="325"/>
      <c r="CG1209" s="325"/>
      <c r="CH1209" s="325"/>
      <c r="CI1209" s="325"/>
      <c r="CJ1209" s="325"/>
      <c r="CK1209" s="325"/>
      <c r="CL1209" s="325"/>
      <c r="CM1209" s="325"/>
      <c r="CN1209" s="325"/>
      <c r="CO1209" s="325"/>
      <c r="CP1209" s="325"/>
      <c r="CQ1209" s="325"/>
      <c r="CR1209" s="325"/>
      <c r="CS1209" s="325"/>
      <c r="CT1209" s="325"/>
      <c r="CU1209" s="325"/>
      <c r="CV1209" s="325"/>
      <c r="CW1209" s="325"/>
      <c r="CX1209" s="325"/>
    </row>
    <row r="1210" spans="1:102" s="36" customFormat="1" ht="15" hidden="1" customHeight="1">
      <c r="A1210" s="329"/>
      <c r="B1210" s="37" t="str">
        <f t="shared" ca="1" si="547"/>
        <v/>
      </c>
      <c r="C1210" s="41" t="str">
        <f t="shared" ca="1" si="548"/>
        <v/>
      </c>
      <c r="D1210" s="39" t="str">
        <f t="shared" ca="1" si="549"/>
        <v/>
      </c>
      <c r="E1210" s="39" t="str">
        <f t="shared" ca="1" si="561"/>
        <v/>
      </c>
      <c r="F1210" s="39" t="str">
        <f t="shared" ca="1" si="550"/>
        <v/>
      </c>
      <c r="G1210" s="101"/>
      <c r="H1210" s="39">
        <f t="shared" ca="1" si="541"/>
        <v>0</v>
      </c>
      <c r="J1210" s="332"/>
      <c r="K1210" s="37" t="str">
        <f t="shared" ca="1" si="551"/>
        <v/>
      </c>
      <c r="L1210" s="41" t="str">
        <f t="shared" ca="1" si="552"/>
        <v/>
      </c>
      <c r="M1210" s="39" t="str">
        <f t="shared" si="542"/>
        <v/>
      </c>
      <c r="N1210" s="39" t="str">
        <f t="shared" ca="1" si="562"/>
        <v/>
      </c>
      <c r="O1210" s="39" t="str">
        <f ca="1">IF(L1210="","",ROUND(Q1209*$O$5/payments_per_year,2))</f>
        <v/>
      </c>
      <c r="P1210" s="101"/>
      <c r="Q1210" s="39">
        <f t="shared" ca="1" si="563"/>
        <v>0</v>
      </c>
      <c r="R1210" s="332"/>
      <c r="S1210" s="37" t="str">
        <f t="shared" ca="1" si="553"/>
        <v/>
      </c>
      <c r="T1210" s="41" t="str">
        <f t="shared" ca="1" si="554"/>
        <v/>
      </c>
      <c r="U1210" s="39" t="str">
        <f t="shared" si="543"/>
        <v/>
      </c>
      <c r="V1210" s="39" t="str">
        <f t="shared" ca="1" si="564"/>
        <v/>
      </c>
      <c r="W1210" s="39">
        <f t="shared" ca="1" si="544"/>
        <v>0</v>
      </c>
      <c r="X1210" s="40"/>
      <c r="Y1210" s="39">
        <f t="shared" ca="1" si="565"/>
        <v>0</v>
      </c>
      <c r="Z1210" s="327"/>
      <c r="AA1210" s="37" t="str">
        <f t="shared" ca="1" si="555"/>
        <v/>
      </c>
      <c r="AB1210" s="41" t="str">
        <f t="shared" ca="1" si="556"/>
        <v/>
      </c>
      <c r="AC1210" s="39" t="str">
        <f t="shared" si="545"/>
        <v/>
      </c>
      <c r="AD1210" s="39" t="str">
        <f t="shared" ca="1" si="566"/>
        <v/>
      </c>
      <c r="AE1210" s="39" t="str">
        <f t="shared" ca="1" si="557"/>
        <v/>
      </c>
      <c r="AF1210" s="40"/>
      <c r="AG1210" s="39">
        <f t="shared" ca="1" si="567"/>
        <v>0</v>
      </c>
      <c r="AH1210" s="339"/>
      <c r="AI1210" s="37" t="str">
        <f t="shared" ca="1" si="558"/>
        <v/>
      </c>
      <c r="AJ1210" s="41" t="str">
        <f t="shared" ca="1" si="559"/>
        <v/>
      </c>
      <c r="AK1210" s="39" t="str">
        <f t="shared" si="546"/>
        <v/>
      </c>
      <c r="AL1210" s="39" t="str">
        <f t="shared" ca="1" si="568"/>
        <v/>
      </c>
      <c r="AM1210" s="39" t="str">
        <f t="shared" ca="1" si="560"/>
        <v/>
      </c>
      <c r="AN1210" s="40"/>
      <c r="AO1210" s="39">
        <f t="shared" ca="1" si="569"/>
        <v>0</v>
      </c>
      <c r="AP1210" s="339"/>
      <c r="AW1210" s="329"/>
      <c r="BI1210" s="329"/>
      <c r="BJ1210" s="329"/>
      <c r="BK1210" s="329"/>
      <c r="BL1210" s="329"/>
      <c r="BM1210" s="329"/>
      <c r="BN1210" s="329"/>
      <c r="BO1210" s="329"/>
      <c r="BP1210" s="329"/>
      <c r="BQ1210" s="329"/>
      <c r="BR1210" s="329"/>
      <c r="BS1210" s="329"/>
      <c r="BT1210" s="329"/>
      <c r="BU1210" s="329"/>
      <c r="BV1210" s="329"/>
      <c r="BW1210" s="325"/>
      <c r="BX1210" s="325"/>
      <c r="BY1210" s="325"/>
      <c r="BZ1210" s="325"/>
      <c r="CA1210" s="325"/>
      <c r="CB1210" s="325"/>
      <c r="CC1210" s="325"/>
      <c r="CD1210" s="325"/>
      <c r="CE1210" s="325"/>
      <c r="CF1210" s="325"/>
      <c r="CG1210" s="325"/>
      <c r="CH1210" s="325"/>
      <c r="CI1210" s="325"/>
      <c r="CJ1210" s="325"/>
      <c r="CK1210" s="325"/>
      <c r="CL1210" s="325"/>
      <c r="CM1210" s="325"/>
      <c r="CN1210" s="325"/>
      <c r="CO1210" s="325"/>
      <c r="CP1210" s="325"/>
      <c r="CQ1210" s="325"/>
      <c r="CR1210" s="325"/>
      <c r="CS1210" s="325"/>
      <c r="CT1210" s="325"/>
      <c r="CU1210" s="325"/>
      <c r="CV1210" s="325"/>
      <c r="CW1210" s="325"/>
      <c r="CX1210" s="325"/>
    </row>
    <row r="1211" spans="1:102" s="36" customFormat="1" ht="15" hidden="1" customHeight="1">
      <c r="A1211" s="329"/>
      <c r="B1211" s="37" t="str">
        <f t="shared" ca="1" si="547"/>
        <v/>
      </c>
      <c r="C1211" s="41" t="str">
        <f t="shared" ca="1" si="548"/>
        <v/>
      </c>
      <c r="D1211" s="39" t="str">
        <f t="shared" ca="1" si="549"/>
        <v/>
      </c>
      <c r="E1211" s="39" t="str">
        <f t="shared" ca="1" si="561"/>
        <v/>
      </c>
      <c r="F1211" s="39" t="str">
        <f t="shared" ca="1" si="550"/>
        <v/>
      </c>
      <c r="G1211" s="101"/>
      <c r="H1211" s="39">
        <f t="shared" ca="1" si="541"/>
        <v>0</v>
      </c>
      <c r="J1211" s="332"/>
      <c r="K1211" s="37" t="str">
        <f t="shared" ca="1" si="551"/>
        <v/>
      </c>
      <c r="L1211" s="41" t="str">
        <f t="shared" ca="1" si="552"/>
        <v/>
      </c>
      <c r="M1211" s="39" t="str">
        <f t="shared" si="542"/>
        <v/>
      </c>
      <c r="N1211" s="39" t="str">
        <f t="shared" ca="1" si="562"/>
        <v/>
      </c>
      <c r="O1211" s="39">
        <f ca="1">ROUND(Q1210*$O$5/payments_per_year,2)</f>
        <v>0</v>
      </c>
      <c r="P1211" s="101"/>
      <c r="Q1211" s="39">
        <f t="shared" ca="1" si="563"/>
        <v>0</v>
      </c>
      <c r="R1211" s="332"/>
      <c r="S1211" s="37" t="str">
        <f t="shared" ca="1" si="553"/>
        <v/>
      </c>
      <c r="T1211" s="41" t="str">
        <f t="shared" ca="1" si="554"/>
        <v/>
      </c>
      <c r="U1211" s="39" t="str">
        <f t="shared" si="543"/>
        <v/>
      </c>
      <c r="V1211" s="39" t="str">
        <f t="shared" ca="1" si="564"/>
        <v/>
      </c>
      <c r="W1211" s="39">
        <f t="shared" ca="1" si="544"/>
        <v>0</v>
      </c>
      <c r="X1211" s="40"/>
      <c r="Y1211" s="39">
        <f t="shared" ca="1" si="565"/>
        <v>0</v>
      </c>
      <c r="Z1211" s="327"/>
      <c r="AA1211" s="37" t="str">
        <f t="shared" ca="1" si="555"/>
        <v/>
      </c>
      <c r="AB1211" s="41" t="str">
        <f t="shared" ca="1" si="556"/>
        <v/>
      </c>
      <c r="AC1211" s="39" t="str">
        <f t="shared" si="545"/>
        <v/>
      </c>
      <c r="AD1211" s="39" t="str">
        <f t="shared" ca="1" si="566"/>
        <v/>
      </c>
      <c r="AE1211" s="39" t="str">
        <f t="shared" ca="1" si="557"/>
        <v/>
      </c>
      <c r="AF1211" s="40"/>
      <c r="AG1211" s="39">
        <f t="shared" ca="1" si="567"/>
        <v>0</v>
      </c>
      <c r="AH1211" s="339"/>
      <c r="AI1211" s="37" t="str">
        <f t="shared" ca="1" si="558"/>
        <v/>
      </c>
      <c r="AJ1211" s="41" t="str">
        <f t="shared" ca="1" si="559"/>
        <v/>
      </c>
      <c r="AK1211" s="39" t="str">
        <f t="shared" si="546"/>
        <v/>
      </c>
      <c r="AL1211" s="39" t="str">
        <f t="shared" ca="1" si="568"/>
        <v/>
      </c>
      <c r="AM1211" s="39" t="str">
        <f t="shared" ca="1" si="560"/>
        <v/>
      </c>
      <c r="AN1211" s="40"/>
      <c r="AO1211" s="39">
        <f t="shared" ca="1" si="569"/>
        <v>0</v>
      </c>
      <c r="AP1211" s="339"/>
      <c r="AW1211" s="329"/>
      <c r="BI1211" s="329"/>
      <c r="BJ1211" s="329"/>
      <c r="BK1211" s="329"/>
      <c r="BL1211" s="329"/>
      <c r="BM1211" s="329"/>
      <c r="BN1211" s="329"/>
      <c r="BO1211" s="329"/>
      <c r="BP1211" s="329"/>
      <c r="BQ1211" s="329"/>
      <c r="BR1211" s="329"/>
      <c r="BS1211" s="329"/>
      <c r="BT1211" s="329"/>
      <c r="BU1211" s="329"/>
      <c r="BV1211" s="329"/>
      <c r="BW1211" s="325"/>
      <c r="BX1211" s="325"/>
      <c r="BY1211" s="325"/>
      <c r="BZ1211" s="325"/>
      <c r="CA1211" s="325"/>
      <c r="CB1211" s="325"/>
      <c r="CC1211" s="325"/>
      <c r="CD1211" s="325"/>
      <c r="CE1211" s="325"/>
      <c r="CF1211" s="325"/>
      <c r="CG1211" s="325"/>
      <c r="CH1211" s="325"/>
      <c r="CI1211" s="325"/>
      <c r="CJ1211" s="325"/>
      <c r="CK1211" s="325"/>
      <c r="CL1211" s="325"/>
      <c r="CM1211" s="325"/>
      <c r="CN1211" s="325"/>
      <c r="CO1211" s="325"/>
      <c r="CP1211" s="325"/>
      <c r="CQ1211" s="325"/>
      <c r="CR1211" s="325"/>
      <c r="CS1211" s="325"/>
      <c r="CT1211" s="325"/>
      <c r="CU1211" s="325"/>
      <c r="CV1211" s="325"/>
      <c r="CW1211" s="325"/>
      <c r="CX1211" s="325"/>
    </row>
    <row r="1212" spans="1:102" s="36" customFormat="1" ht="15" hidden="1" customHeight="1">
      <c r="A1212" s="329"/>
      <c r="B1212" s="37" t="str">
        <f t="shared" ca="1" si="547"/>
        <v/>
      </c>
      <c r="C1212" s="41" t="str">
        <f t="shared" ca="1" si="548"/>
        <v/>
      </c>
      <c r="D1212" s="39" t="str">
        <f t="shared" ca="1" si="549"/>
        <v/>
      </c>
      <c r="E1212" s="39" t="str">
        <f t="shared" ca="1" si="561"/>
        <v/>
      </c>
      <c r="F1212" s="39" t="str">
        <f t="shared" ca="1" si="550"/>
        <v/>
      </c>
      <c r="G1212" s="101"/>
      <c r="H1212" s="39">
        <f t="shared" ca="1" si="541"/>
        <v>0</v>
      </c>
      <c r="J1212" s="332"/>
      <c r="K1212" s="37" t="str">
        <f t="shared" ca="1" si="551"/>
        <v/>
      </c>
      <c r="L1212" s="41" t="str">
        <f t="shared" ca="1" si="552"/>
        <v/>
      </c>
      <c r="M1212" s="39" t="str">
        <f t="shared" si="542"/>
        <v/>
      </c>
      <c r="N1212" s="39" t="str">
        <f t="shared" ca="1" si="562"/>
        <v/>
      </c>
      <c r="O1212" s="39" t="str">
        <f ca="1">IF(L1212="","",ROUND(Q1211*$O$5/payments_per_year,2))</f>
        <v/>
      </c>
      <c r="P1212" s="101"/>
      <c r="Q1212" s="39">
        <f t="shared" ca="1" si="563"/>
        <v>0</v>
      </c>
      <c r="R1212" s="332"/>
      <c r="S1212" s="37" t="str">
        <f t="shared" ca="1" si="553"/>
        <v/>
      </c>
      <c r="T1212" s="41" t="str">
        <f t="shared" ca="1" si="554"/>
        <v/>
      </c>
      <c r="U1212" s="39" t="str">
        <f t="shared" si="543"/>
        <v/>
      </c>
      <c r="V1212" s="39" t="str">
        <f t="shared" ca="1" si="564"/>
        <v/>
      </c>
      <c r="W1212" s="39">
        <f t="shared" ca="1" si="544"/>
        <v>0</v>
      </c>
      <c r="X1212" s="40"/>
      <c r="Y1212" s="39">
        <f t="shared" ca="1" si="565"/>
        <v>0</v>
      </c>
      <c r="Z1212" s="327"/>
      <c r="AA1212" s="37" t="str">
        <f t="shared" ca="1" si="555"/>
        <v/>
      </c>
      <c r="AB1212" s="41" t="str">
        <f t="shared" ca="1" si="556"/>
        <v/>
      </c>
      <c r="AC1212" s="39" t="str">
        <f t="shared" si="545"/>
        <v/>
      </c>
      <c r="AD1212" s="39" t="str">
        <f t="shared" ca="1" si="566"/>
        <v/>
      </c>
      <c r="AE1212" s="39" t="str">
        <f t="shared" ca="1" si="557"/>
        <v/>
      </c>
      <c r="AF1212" s="40"/>
      <c r="AG1212" s="39">
        <f t="shared" ca="1" si="567"/>
        <v>0</v>
      </c>
      <c r="AH1212" s="339"/>
      <c r="AI1212" s="37" t="str">
        <f t="shared" ca="1" si="558"/>
        <v/>
      </c>
      <c r="AJ1212" s="41" t="str">
        <f t="shared" ca="1" si="559"/>
        <v/>
      </c>
      <c r="AK1212" s="39" t="str">
        <f t="shared" si="546"/>
        <v/>
      </c>
      <c r="AL1212" s="39" t="str">
        <f t="shared" ca="1" si="568"/>
        <v/>
      </c>
      <c r="AM1212" s="39" t="str">
        <f t="shared" ca="1" si="560"/>
        <v/>
      </c>
      <c r="AN1212" s="40"/>
      <c r="AO1212" s="39">
        <f t="shared" ca="1" si="569"/>
        <v>0</v>
      </c>
      <c r="AP1212" s="339"/>
      <c r="AW1212" s="329"/>
      <c r="BI1212" s="329"/>
      <c r="BJ1212" s="329"/>
      <c r="BK1212" s="329"/>
      <c r="BL1212" s="329"/>
      <c r="BM1212" s="329"/>
      <c r="BN1212" s="329"/>
      <c r="BO1212" s="329"/>
      <c r="BP1212" s="329"/>
      <c r="BQ1212" s="329"/>
      <c r="BR1212" s="329"/>
      <c r="BS1212" s="329"/>
      <c r="BT1212" s="329"/>
      <c r="BU1212" s="329"/>
      <c r="BV1212" s="329"/>
      <c r="BW1212" s="325"/>
      <c r="BX1212" s="325"/>
      <c r="BY1212" s="325"/>
      <c r="BZ1212" s="325"/>
      <c r="CA1212" s="325"/>
      <c r="CB1212" s="325"/>
      <c r="CC1212" s="325"/>
      <c r="CD1212" s="325"/>
      <c r="CE1212" s="325"/>
      <c r="CF1212" s="325"/>
      <c r="CG1212" s="325"/>
      <c r="CH1212" s="325"/>
      <c r="CI1212" s="325"/>
      <c r="CJ1212" s="325"/>
      <c r="CK1212" s="325"/>
      <c r="CL1212" s="325"/>
      <c r="CM1212" s="325"/>
      <c r="CN1212" s="325"/>
      <c r="CO1212" s="325"/>
      <c r="CP1212" s="325"/>
      <c r="CQ1212" s="325"/>
      <c r="CR1212" s="325"/>
      <c r="CS1212" s="325"/>
      <c r="CT1212" s="325"/>
      <c r="CU1212" s="325"/>
      <c r="CV1212" s="325"/>
      <c r="CW1212" s="325"/>
      <c r="CX1212" s="325"/>
    </row>
    <row r="1213" spans="1:102" s="36" customFormat="1" ht="15" hidden="1" customHeight="1">
      <c r="A1213" s="329"/>
      <c r="B1213" s="37" t="str">
        <f t="shared" ca="1" si="547"/>
        <v/>
      </c>
      <c r="C1213" s="41" t="str">
        <f t="shared" ca="1" si="548"/>
        <v/>
      </c>
      <c r="D1213" s="39" t="str">
        <f t="shared" ca="1" si="549"/>
        <v/>
      </c>
      <c r="E1213" s="39" t="str">
        <f t="shared" ca="1" si="561"/>
        <v/>
      </c>
      <c r="F1213" s="39" t="str">
        <f t="shared" ca="1" si="550"/>
        <v/>
      </c>
      <c r="G1213" s="101"/>
      <c r="H1213" s="39">
        <f t="shared" ca="1" si="541"/>
        <v>0</v>
      </c>
      <c r="J1213" s="332"/>
      <c r="K1213" s="37" t="str">
        <f t="shared" ca="1" si="551"/>
        <v/>
      </c>
      <c r="L1213" s="41" t="str">
        <f t="shared" ca="1" si="552"/>
        <v/>
      </c>
      <c r="M1213" s="39" t="str">
        <f t="shared" si="542"/>
        <v/>
      </c>
      <c r="N1213" s="39" t="str">
        <f t="shared" ca="1" si="562"/>
        <v/>
      </c>
      <c r="O1213" s="39">
        <f ca="1">ROUND(Q1212*$O$5/payments_per_year,2)</f>
        <v>0</v>
      </c>
      <c r="P1213" s="101"/>
      <c r="Q1213" s="39">
        <f t="shared" ca="1" si="563"/>
        <v>0</v>
      </c>
      <c r="R1213" s="332"/>
      <c r="S1213" s="37" t="str">
        <f t="shared" ca="1" si="553"/>
        <v/>
      </c>
      <c r="T1213" s="41" t="str">
        <f t="shared" ca="1" si="554"/>
        <v/>
      </c>
      <c r="U1213" s="39" t="str">
        <f t="shared" si="543"/>
        <v/>
      </c>
      <c r="V1213" s="39" t="str">
        <f t="shared" ca="1" si="564"/>
        <v/>
      </c>
      <c r="W1213" s="39">
        <f t="shared" ca="1" si="544"/>
        <v>0</v>
      </c>
      <c r="X1213" s="40"/>
      <c r="Y1213" s="39">
        <f t="shared" ca="1" si="565"/>
        <v>0</v>
      </c>
      <c r="Z1213" s="327"/>
      <c r="AA1213" s="37" t="str">
        <f t="shared" ca="1" si="555"/>
        <v/>
      </c>
      <c r="AB1213" s="41" t="str">
        <f t="shared" ca="1" si="556"/>
        <v/>
      </c>
      <c r="AC1213" s="39" t="str">
        <f t="shared" si="545"/>
        <v/>
      </c>
      <c r="AD1213" s="39" t="str">
        <f t="shared" ca="1" si="566"/>
        <v/>
      </c>
      <c r="AE1213" s="39" t="str">
        <f t="shared" ca="1" si="557"/>
        <v/>
      </c>
      <c r="AF1213" s="40"/>
      <c r="AG1213" s="39">
        <f t="shared" ca="1" si="567"/>
        <v>0</v>
      </c>
      <c r="AH1213" s="339"/>
      <c r="AI1213" s="37" t="str">
        <f t="shared" ca="1" si="558"/>
        <v/>
      </c>
      <c r="AJ1213" s="41" t="str">
        <f t="shared" ca="1" si="559"/>
        <v/>
      </c>
      <c r="AK1213" s="39" t="str">
        <f t="shared" si="546"/>
        <v/>
      </c>
      <c r="AL1213" s="39" t="str">
        <f t="shared" ca="1" si="568"/>
        <v/>
      </c>
      <c r="AM1213" s="39" t="str">
        <f t="shared" ca="1" si="560"/>
        <v/>
      </c>
      <c r="AN1213" s="40"/>
      <c r="AO1213" s="39">
        <f t="shared" ca="1" si="569"/>
        <v>0</v>
      </c>
      <c r="AP1213" s="339"/>
      <c r="AW1213" s="329"/>
      <c r="BI1213" s="329"/>
      <c r="BJ1213" s="329"/>
      <c r="BK1213" s="329"/>
      <c r="BL1213" s="329"/>
      <c r="BM1213" s="329"/>
      <c r="BN1213" s="329"/>
      <c r="BO1213" s="329"/>
      <c r="BP1213" s="329"/>
      <c r="BQ1213" s="329"/>
      <c r="BR1213" s="329"/>
      <c r="BS1213" s="329"/>
      <c r="BT1213" s="329"/>
      <c r="BU1213" s="329"/>
      <c r="BV1213" s="329"/>
      <c r="BW1213" s="325"/>
      <c r="BX1213" s="325"/>
      <c r="BY1213" s="325"/>
      <c r="BZ1213" s="325"/>
      <c r="CA1213" s="325"/>
      <c r="CB1213" s="325"/>
      <c r="CC1213" s="325"/>
      <c r="CD1213" s="325"/>
      <c r="CE1213" s="325"/>
      <c r="CF1213" s="325"/>
      <c r="CG1213" s="325"/>
      <c r="CH1213" s="325"/>
      <c r="CI1213" s="325"/>
      <c r="CJ1213" s="325"/>
      <c r="CK1213" s="325"/>
      <c r="CL1213" s="325"/>
      <c r="CM1213" s="325"/>
      <c r="CN1213" s="325"/>
      <c r="CO1213" s="325"/>
      <c r="CP1213" s="325"/>
      <c r="CQ1213" s="325"/>
      <c r="CR1213" s="325"/>
      <c r="CS1213" s="325"/>
      <c r="CT1213" s="325"/>
      <c r="CU1213" s="325"/>
      <c r="CV1213" s="325"/>
      <c r="CW1213" s="325"/>
      <c r="CX1213" s="325"/>
    </row>
    <row r="1214" spans="1:102" s="36" customFormat="1" ht="15" hidden="1" customHeight="1">
      <c r="A1214" s="329"/>
      <c r="B1214" s="37" t="str">
        <f t="shared" ca="1" si="547"/>
        <v/>
      </c>
      <c r="C1214" s="41" t="str">
        <f t="shared" ca="1" si="548"/>
        <v/>
      </c>
      <c r="D1214" s="39" t="str">
        <f t="shared" ca="1" si="549"/>
        <v/>
      </c>
      <c r="E1214" s="39" t="str">
        <f t="shared" ca="1" si="561"/>
        <v/>
      </c>
      <c r="F1214" s="39" t="str">
        <f t="shared" ca="1" si="550"/>
        <v/>
      </c>
      <c r="G1214" s="101"/>
      <c r="H1214" s="39">
        <f t="shared" ca="1" si="541"/>
        <v>0</v>
      </c>
      <c r="J1214" s="332"/>
      <c r="K1214" s="37" t="str">
        <f t="shared" ca="1" si="551"/>
        <v/>
      </c>
      <c r="L1214" s="41" t="str">
        <f t="shared" ca="1" si="552"/>
        <v/>
      </c>
      <c r="M1214" s="39" t="str">
        <f t="shared" si="542"/>
        <v/>
      </c>
      <c r="N1214" s="39" t="str">
        <f t="shared" ca="1" si="562"/>
        <v/>
      </c>
      <c r="O1214" s="39" t="str">
        <f ca="1">IF(L1214="","",ROUND(Q1213*$O$5/payments_per_year,2))</f>
        <v/>
      </c>
      <c r="P1214" s="101"/>
      <c r="Q1214" s="39">
        <f t="shared" ca="1" si="563"/>
        <v>0</v>
      </c>
      <c r="R1214" s="332"/>
      <c r="S1214" s="37" t="str">
        <f t="shared" ca="1" si="553"/>
        <v/>
      </c>
      <c r="T1214" s="41" t="str">
        <f t="shared" ca="1" si="554"/>
        <v/>
      </c>
      <c r="U1214" s="39" t="str">
        <f t="shared" si="543"/>
        <v/>
      </c>
      <c r="V1214" s="39" t="str">
        <f t="shared" ca="1" si="564"/>
        <v/>
      </c>
      <c r="W1214" s="39">
        <f t="shared" ca="1" si="544"/>
        <v>0</v>
      </c>
      <c r="X1214" s="40"/>
      <c r="Y1214" s="39">
        <f t="shared" ca="1" si="565"/>
        <v>0</v>
      </c>
      <c r="Z1214" s="327"/>
      <c r="AA1214" s="37" t="str">
        <f t="shared" ca="1" si="555"/>
        <v/>
      </c>
      <c r="AB1214" s="41" t="str">
        <f t="shared" ca="1" si="556"/>
        <v/>
      </c>
      <c r="AC1214" s="39" t="str">
        <f t="shared" si="545"/>
        <v/>
      </c>
      <c r="AD1214" s="39" t="str">
        <f t="shared" ca="1" si="566"/>
        <v/>
      </c>
      <c r="AE1214" s="39" t="str">
        <f t="shared" ca="1" si="557"/>
        <v/>
      </c>
      <c r="AF1214" s="40"/>
      <c r="AG1214" s="39">
        <f t="shared" ca="1" si="567"/>
        <v>0</v>
      </c>
      <c r="AH1214" s="339"/>
      <c r="AI1214" s="37" t="str">
        <f t="shared" ca="1" si="558"/>
        <v/>
      </c>
      <c r="AJ1214" s="41" t="str">
        <f t="shared" ca="1" si="559"/>
        <v/>
      </c>
      <c r="AK1214" s="39" t="str">
        <f t="shared" si="546"/>
        <v/>
      </c>
      <c r="AL1214" s="39" t="str">
        <f t="shared" ca="1" si="568"/>
        <v/>
      </c>
      <c r="AM1214" s="39" t="str">
        <f t="shared" ca="1" si="560"/>
        <v/>
      </c>
      <c r="AN1214" s="40"/>
      <c r="AO1214" s="39">
        <f t="shared" ca="1" si="569"/>
        <v>0</v>
      </c>
      <c r="AP1214" s="339"/>
      <c r="AW1214" s="329"/>
      <c r="BI1214" s="329"/>
      <c r="BJ1214" s="329"/>
      <c r="BK1214" s="329"/>
      <c r="BL1214" s="329"/>
      <c r="BM1214" s="329"/>
      <c r="BN1214" s="329"/>
      <c r="BO1214" s="329"/>
      <c r="BP1214" s="329"/>
      <c r="BQ1214" s="329"/>
      <c r="BR1214" s="329"/>
      <c r="BS1214" s="329"/>
      <c r="BT1214" s="329"/>
      <c r="BU1214" s="329"/>
      <c r="BV1214" s="329"/>
      <c r="BW1214" s="325"/>
      <c r="BX1214" s="325"/>
      <c r="BY1214" s="325"/>
      <c r="BZ1214" s="325"/>
      <c r="CA1214" s="325"/>
      <c r="CB1214" s="325"/>
      <c r="CC1214" s="325"/>
      <c r="CD1214" s="325"/>
      <c r="CE1214" s="325"/>
      <c r="CF1214" s="325"/>
      <c r="CG1214" s="325"/>
      <c r="CH1214" s="325"/>
      <c r="CI1214" s="325"/>
      <c r="CJ1214" s="325"/>
      <c r="CK1214" s="325"/>
      <c r="CL1214" s="325"/>
      <c r="CM1214" s="325"/>
      <c r="CN1214" s="325"/>
      <c r="CO1214" s="325"/>
      <c r="CP1214" s="325"/>
      <c r="CQ1214" s="325"/>
      <c r="CR1214" s="325"/>
      <c r="CS1214" s="325"/>
      <c r="CT1214" s="325"/>
      <c r="CU1214" s="325"/>
      <c r="CV1214" s="325"/>
      <c r="CW1214" s="325"/>
      <c r="CX1214" s="325"/>
    </row>
    <row r="1215" spans="1:102" s="36" customFormat="1" ht="15" hidden="1" customHeight="1">
      <c r="A1215" s="329"/>
      <c r="B1215" s="37" t="str">
        <f t="shared" ca="1" si="547"/>
        <v/>
      </c>
      <c r="C1215" s="41" t="str">
        <f t="shared" ca="1" si="548"/>
        <v/>
      </c>
      <c r="D1215" s="39" t="str">
        <f t="shared" ca="1" si="549"/>
        <v/>
      </c>
      <c r="E1215" s="39" t="str">
        <f t="shared" ca="1" si="561"/>
        <v/>
      </c>
      <c r="F1215" s="39" t="str">
        <f t="shared" ca="1" si="550"/>
        <v/>
      </c>
      <c r="G1215" s="101"/>
      <c r="H1215" s="39">
        <f t="shared" ca="1" si="541"/>
        <v>0</v>
      </c>
      <c r="J1215" s="332"/>
      <c r="K1215" s="37" t="str">
        <f t="shared" ca="1" si="551"/>
        <v/>
      </c>
      <c r="L1215" s="41" t="str">
        <f t="shared" ca="1" si="552"/>
        <v/>
      </c>
      <c r="M1215" s="39" t="str">
        <f t="shared" si="542"/>
        <v/>
      </c>
      <c r="N1215" s="39" t="str">
        <f t="shared" ca="1" si="562"/>
        <v/>
      </c>
      <c r="O1215" s="39">
        <f ca="1">ROUND(Q1214*$O$5/payments_per_year,2)</f>
        <v>0</v>
      </c>
      <c r="P1215" s="101"/>
      <c r="Q1215" s="39">
        <f t="shared" ca="1" si="563"/>
        <v>0</v>
      </c>
      <c r="R1215" s="332"/>
      <c r="S1215" s="37" t="str">
        <f t="shared" ca="1" si="553"/>
        <v/>
      </c>
      <c r="T1215" s="41" t="str">
        <f t="shared" ca="1" si="554"/>
        <v/>
      </c>
      <c r="U1215" s="39" t="str">
        <f t="shared" si="543"/>
        <v/>
      </c>
      <c r="V1215" s="39" t="str">
        <f t="shared" ca="1" si="564"/>
        <v/>
      </c>
      <c r="W1215" s="39">
        <f t="shared" ca="1" si="544"/>
        <v>0</v>
      </c>
      <c r="X1215" s="40"/>
      <c r="Y1215" s="39">
        <f t="shared" ca="1" si="565"/>
        <v>0</v>
      </c>
      <c r="Z1215" s="327"/>
      <c r="AA1215" s="37" t="str">
        <f t="shared" ca="1" si="555"/>
        <v/>
      </c>
      <c r="AB1215" s="41" t="str">
        <f t="shared" ca="1" si="556"/>
        <v/>
      </c>
      <c r="AC1215" s="39" t="str">
        <f t="shared" si="545"/>
        <v/>
      </c>
      <c r="AD1215" s="39" t="str">
        <f t="shared" ca="1" si="566"/>
        <v/>
      </c>
      <c r="AE1215" s="39" t="str">
        <f t="shared" ca="1" si="557"/>
        <v/>
      </c>
      <c r="AF1215" s="40"/>
      <c r="AG1215" s="39">
        <f t="shared" ca="1" si="567"/>
        <v>0</v>
      </c>
      <c r="AH1215" s="339"/>
      <c r="AI1215" s="37" t="str">
        <f t="shared" ca="1" si="558"/>
        <v/>
      </c>
      <c r="AJ1215" s="41" t="str">
        <f t="shared" ca="1" si="559"/>
        <v/>
      </c>
      <c r="AK1215" s="39" t="str">
        <f t="shared" si="546"/>
        <v/>
      </c>
      <c r="AL1215" s="39" t="str">
        <f t="shared" ca="1" si="568"/>
        <v/>
      </c>
      <c r="AM1215" s="39" t="str">
        <f t="shared" ca="1" si="560"/>
        <v/>
      </c>
      <c r="AN1215" s="40"/>
      <c r="AO1215" s="39">
        <f t="shared" ca="1" si="569"/>
        <v>0</v>
      </c>
      <c r="AP1215" s="339"/>
      <c r="AW1215" s="329"/>
      <c r="BI1215" s="329"/>
      <c r="BJ1215" s="329"/>
      <c r="BK1215" s="329"/>
      <c r="BL1215" s="329"/>
      <c r="BM1215" s="329"/>
      <c r="BN1215" s="329"/>
      <c r="BO1215" s="329"/>
      <c r="BP1215" s="329"/>
      <c r="BQ1215" s="329"/>
      <c r="BR1215" s="329"/>
      <c r="BS1215" s="329"/>
      <c r="BT1215" s="329"/>
      <c r="BU1215" s="329"/>
      <c r="BV1215" s="329"/>
      <c r="BW1215" s="325"/>
      <c r="BX1215" s="325"/>
      <c r="BY1215" s="325"/>
      <c r="BZ1215" s="325"/>
      <c r="CA1215" s="325"/>
      <c r="CB1215" s="325"/>
      <c r="CC1215" s="325"/>
      <c r="CD1215" s="325"/>
      <c r="CE1215" s="325"/>
      <c r="CF1215" s="325"/>
      <c r="CG1215" s="325"/>
      <c r="CH1215" s="325"/>
      <c r="CI1215" s="325"/>
      <c r="CJ1215" s="325"/>
      <c r="CK1215" s="325"/>
      <c r="CL1215" s="325"/>
      <c r="CM1215" s="325"/>
      <c r="CN1215" s="325"/>
      <c r="CO1215" s="325"/>
      <c r="CP1215" s="325"/>
      <c r="CQ1215" s="325"/>
      <c r="CR1215" s="325"/>
      <c r="CS1215" s="325"/>
      <c r="CT1215" s="325"/>
      <c r="CU1215" s="325"/>
      <c r="CV1215" s="325"/>
      <c r="CW1215" s="325"/>
      <c r="CX1215" s="325"/>
    </row>
    <row r="1216" spans="1:102" s="36" customFormat="1" ht="15" hidden="1" customHeight="1">
      <c r="A1216" s="329"/>
      <c r="B1216" s="37" t="str">
        <f t="shared" ca="1" si="547"/>
        <v/>
      </c>
      <c r="C1216" s="41" t="str">
        <f t="shared" ca="1" si="548"/>
        <v/>
      </c>
      <c r="D1216" s="39" t="str">
        <f t="shared" ca="1" si="549"/>
        <v/>
      </c>
      <c r="E1216" s="39" t="str">
        <f t="shared" ca="1" si="561"/>
        <v/>
      </c>
      <c r="F1216" s="39" t="str">
        <f t="shared" ca="1" si="550"/>
        <v/>
      </c>
      <c r="G1216" s="101"/>
      <c r="H1216" s="39">
        <f t="shared" ca="1" si="541"/>
        <v>0</v>
      </c>
      <c r="J1216" s="332"/>
      <c r="K1216" s="37" t="str">
        <f t="shared" ca="1" si="551"/>
        <v/>
      </c>
      <c r="L1216" s="41" t="str">
        <f t="shared" ca="1" si="552"/>
        <v/>
      </c>
      <c r="M1216" s="39" t="str">
        <f t="shared" si="542"/>
        <v/>
      </c>
      <c r="N1216" s="39" t="str">
        <f t="shared" ca="1" si="562"/>
        <v/>
      </c>
      <c r="O1216" s="39" t="str">
        <f ca="1">IF(L1216="","",ROUND(Q1215*$O$5/payments_per_year,2))</f>
        <v/>
      </c>
      <c r="P1216" s="101"/>
      <c r="Q1216" s="39">
        <f t="shared" ca="1" si="563"/>
        <v>0</v>
      </c>
      <c r="R1216" s="332"/>
      <c r="S1216" s="37" t="str">
        <f t="shared" ca="1" si="553"/>
        <v/>
      </c>
      <c r="T1216" s="41" t="str">
        <f t="shared" ca="1" si="554"/>
        <v/>
      </c>
      <c r="U1216" s="39" t="str">
        <f t="shared" si="543"/>
        <v/>
      </c>
      <c r="V1216" s="39" t="str">
        <f t="shared" ca="1" si="564"/>
        <v/>
      </c>
      <c r="W1216" s="39">
        <f t="shared" ca="1" si="544"/>
        <v>0</v>
      </c>
      <c r="X1216" s="40"/>
      <c r="Y1216" s="39">
        <f t="shared" ca="1" si="565"/>
        <v>0</v>
      </c>
      <c r="Z1216" s="327"/>
      <c r="AA1216" s="37" t="str">
        <f t="shared" ca="1" si="555"/>
        <v/>
      </c>
      <c r="AB1216" s="41" t="str">
        <f t="shared" ca="1" si="556"/>
        <v/>
      </c>
      <c r="AC1216" s="39" t="str">
        <f t="shared" si="545"/>
        <v/>
      </c>
      <c r="AD1216" s="39" t="str">
        <f t="shared" ca="1" si="566"/>
        <v/>
      </c>
      <c r="AE1216" s="39" t="str">
        <f t="shared" ca="1" si="557"/>
        <v/>
      </c>
      <c r="AF1216" s="40"/>
      <c r="AG1216" s="39">
        <f t="shared" ca="1" si="567"/>
        <v>0</v>
      </c>
      <c r="AH1216" s="339"/>
      <c r="AI1216" s="37" t="str">
        <f t="shared" ca="1" si="558"/>
        <v/>
      </c>
      <c r="AJ1216" s="41" t="str">
        <f t="shared" ca="1" si="559"/>
        <v/>
      </c>
      <c r="AK1216" s="39" t="str">
        <f t="shared" si="546"/>
        <v/>
      </c>
      <c r="AL1216" s="39" t="str">
        <f t="shared" ca="1" si="568"/>
        <v/>
      </c>
      <c r="AM1216" s="39" t="str">
        <f t="shared" ca="1" si="560"/>
        <v/>
      </c>
      <c r="AN1216" s="40"/>
      <c r="AO1216" s="39">
        <f t="shared" ca="1" si="569"/>
        <v>0</v>
      </c>
      <c r="AP1216" s="339"/>
      <c r="AW1216" s="329"/>
      <c r="BI1216" s="329"/>
      <c r="BJ1216" s="329"/>
      <c r="BK1216" s="329"/>
      <c r="BL1216" s="329"/>
      <c r="BM1216" s="329"/>
      <c r="BN1216" s="329"/>
      <c r="BO1216" s="329"/>
      <c r="BP1216" s="329"/>
      <c r="BQ1216" s="329"/>
      <c r="BR1216" s="329"/>
      <c r="BS1216" s="329"/>
      <c r="BT1216" s="329"/>
      <c r="BU1216" s="329"/>
      <c r="BV1216" s="329"/>
      <c r="BW1216" s="325"/>
      <c r="BX1216" s="325"/>
      <c r="BY1216" s="325"/>
      <c r="BZ1216" s="325"/>
      <c r="CA1216" s="325"/>
      <c r="CB1216" s="325"/>
      <c r="CC1216" s="325"/>
      <c r="CD1216" s="325"/>
      <c r="CE1216" s="325"/>
      <c r="CF1216" s="325"/>
      <c r="CG1216" s="325"/>
      <c r="CH1216" s="325"/>
      <c r="CI1216" s="325"/>
      <c r="CJ1216" s="325"/>
      <c r="CK1216" s="325"/>
      <c r="CL1216" s="325"/>
      <c r="CM1216" s="325"/>
      <c r="CN1216" s="325"/>
      <c r="CO1216" s="325"/>
      <c r="CP1216" s="325"/>
      <c r="CQ1216" s="325"/>
      <c r="CR1216" s="325"/>
      <c r="CS1216" s="325"/>
      <c r="CT1216" s="325"/>
      <c r="CU1216" s="325"/>
      <c r="CV1216" s="325"/>
      <c r="CW1216" s="325"/>
      <c r="CX1216" s="325"/>
    </row>
    <row r="1217" spans="1:102" s="36" customFormat="1" ht="15" hidden="1" customHeight="1">
      <c r="A1217" s="329"/>
      <c r="B1217" s="37" t="str">
        <f t="shared" ca="1" si="547"/>
        <v/>
      </c>
      <c r="C1217" s="41" t="str">
        <f t="shared" ca="1" si="548"/>
        <v/>
      </c>
      <c r="D1217" s="39" t="str">
        <f t="shared" ca="1" si="549"/>
        <v/>
      </c>
      <c r="E1217" s="39" t="str">
        <f t="shared" ca="1" si="561"/>
        <v/>
      </c>
      <c r="F1217" s="39" t="str">
        <f t="shared" ca="1" si="550"/>
        <v/>
      </c>
      <c r="G1217" s="101"/>
      <c r="H1217" s="39">
        <f t="shared" ca="1" si="541"/>
        <v>0</v>
      </c>
      <c r="J1217" s="332"/>
      <c r="K1217" s="37" t="str">
        <f t="shared" ca="1" si="551"/>
        <v/>
      </c>
      <c r="L1217" s="41" t="str">
        <f t="shared" ca="1" si="552"/>
        <v/>
      </c>
      <c r="M1217" s="39" t="str">
        <f t="shared" si="542"/>
        <v/>
      </c>
      <c r="N1217" s="39" t="str">
        <f t="shared" ca="1" si="562"/>
        <v/>
      </c>
      <c r="O1217" s="39">
        <f ca="1">ROUND(Q1216*$O$5/payments_per_year,2)</f>
        <v>0</v>
      </c>
      <c r="P1217" s="101"/>
      <c r="Q1217" s="39">
        <f t="shared" ca="1" si="563"/>
        <v>0</v>
      </c>
      <c r="R1217" s="332"/>
      <c r="S1217" s="37" t="str">
        <f t="shared" ca="1" si="553"/>
        <v/>
      </c>
      <c r="T1217" s="41" t="str">
        <f t="shared" ca="1" si="554"/>
        <v/>
      </c>
      <c r="U1217" s="39" t="str">
        <f t="shared" si="543"/>
        <v/>
      </c>
      <c r="V1217" s="39" t="str">
        <f t="shared" ca="1" si="564"/>
        <v/>
      </c>
      <c r="W1217" s="39">
        <f t="shared" ca="1" si="544"/>
        <v>0</v>
      </c>
      <c r="X1217" s="40"/>
      <c r="Y1217" s="39">
        <f t="shared" ca="1" si="565"/>
        <v>0</v>
      </c>
      <c r="Z1217" s="327"/>
      <c r="AA1217" s="37" t="str">
        <f t="shared" ca="1" si="555"/>
        <v/>
      </c>
      <c r="AB1217" s="41" t="str">
        <f t="shared" ca="1" si="556"/>
        <v/>
      </c>
      <c r="AC1217" s="39" t="str">
        <f t="shared" si="545"/>
        <v/>
      </c>
      <c r="AD1217" s="39" t="str">
        <f t="shared" ca="1" si="566"/>
        <v/>
      </c>
      <c r="AE1217" s="39" t="str">
        <f t="shared" ca="1" si="557"/>
        <v/>
      </c>
      <c r="AF1217" s="40"/>
      <c r="AG1217" s="39">
        <f t="shared" ca="1" si="567"/>
        <v>0</v>
      </c>
      <c r="AH1217" s="339"/>
      <c r="AI1217" s="37" t="str">
        <f t="shared" ca="1" si="558"/>
        <v/>
      </c>
      <c r="AJ1217" s="41" t="str">
        <f t="shared" ca="1" si="559"/>
        <v/>
      </c>
      <c r="AK1217" s="39" t="str">
        <f t="shared" si="546"/>
        <v/>
      </c>
      <c r="AL1217" s="39" t="str">
        <f t="shared" ca="1" si="568"/>
        <v/>
      </c>
      <c r="AM1217" s="39" t="str">
        <f t="shared" ca="1" si="560"/>
        <v/>
      </c>
      <c r="AN1217" s="40"/>
      <c r="AO1217" s="39">
        <f t="shared" ca="1" si="569"/>
        <v>0</v>
      </c>
      <c r="AP1217" s="339"/>
      <c r="AW1217" s="329"/>
      <c r="BI1217" s="329"/>
      <c r="BJ1217" s="329"/>
      <c r="BK1217" s="329"/>
      <c r="BL1217" s="329"/>
      <c r="BM1217" s="329"/>
      <c r="BN1217" s="329"/>
      <c r="BO1217" s="329"/>
      <c r="BP1217" s="329"/>
      <c r="BQ1217" s="329"/>
      <c r="BR1217" s="329"/>
      <c r="BS1217" s="329"/>
      <c r="BT1217" s="329"/>
      <c r="BU1217" s="329"/>
      <c r="BV1217" s="329"/>
      <c r="BW1217" s="325"/>
      <c r="BX1217" s="325"/>
      <c r="BY1217" s="325"/>
      <c r="BZ1217" s="325"/>
      <c r="CA1217" s="325"/>
      <c r="CB1217" s="325"/>
      <c r="CC1217" s="325"/>
      <c r="CD1217" s="325"/>
      <c r="CE1217" s="325"/>
      <c r="CF1217" s="325"/>
      <c r="CG1217" s="325"/>
      <c r="CH1217" s="325"/>
      <c r="CI1217" s="325"/>
      <c r="CJ1217" s="325"/>
      <c r="CK1217" s="325"/>
      <c r="CL1217" s="325"/>
      <c r="CM1217" s="325"/>
      <c r="CN1217" s="325"/>
      <c r="CO1217" s="325"/>
      <c r="CP1217" s="325"/>
      <c r="CQ1217" s="325"/>
      <c r="CR1217" s="325"/>
      <c r="CS1217" s="325"/>
      <c r="CT1217" s="325"/>
      <c r="CU1217" s="325"/>
      <c r="CV1217" s="325"/>
      <c r="CW1217" s="325"/>
      <c r="CX1217" s="325"/>
    </row>
    <row r="1218" spans="1:102" s="36" customFormat="1" ht="15" hidden="1" customHeight="1">
      <c r="A1218" s="329"/>
      <c r="B1218" s="37" t="str">
        <f t="shared" ca="1" si="547"/>
        <v/>
      </c>
      <c r="C1218" s="41" t="str">
        <f t="shared" ca="1" si="548"/>
        <v/>
      </c>
      <c r="D1218" s="39" t="str">
        <f t="shared" ca="1" si="549"/>
        <v/>
      </c>
      <c r="E1218" s="39" t="str">
        <f t="shared" ca="1" si="561"/>
        <v/>
      </c>
      <c r="F1218" s="39" t="str">
        <f t="shared" ca="1" si="550"/>
        <v/>
      </c>
      <c r="G1218" s="101"/>
      <c r="H1218" s="39">
        <f t="shared" ca="1" si="541"/>
        <v>0</v>
      </c>
      <c r="J1218" s="332"/>
      <c r="K1218" s="37" t="str">
        <f t="shared" ca="1" si="551"/>
        <v/>
      </c>
      <c r="L1218" s="41" t="str">
        <f t="shared" ca="1" si="552"/>
        <v/>
      </c>
      <c r="M1218" s="39" t="str">
        <f t="shared" si="542"/>
        <v/>
      </c>
      <c r="N1218" s="39" t="str">
        <f t="shared" ca="1" si="562"/>
        <v/>
      </c>
      <c r="O1218" s="39" t="str">
        <f ca="1">IF(L1218="","",ROUND(Q1217*$O$5/payments_per_year,2))</f>
        <v/>
      </c>
      <c r="P1218" s="101"/>
      <c r="Q1218" s="39">
        <f t="shared" ca="1" si="563"/>
        <v>0</v>
      </c>
      <c r="R1218" s="332"/>
      <c r="S1218" s="37" t="str">
        <f t="shared" ca="1" si="553"/>
        <v/>
      </c>
      <c r="T1218" s="41" t="str">
        <f t="shared" ca="1" si="554"/>
        <v/>
      </c>
      <c r="U1218" s="39" t="str">
        <f t="shared" si="543"/>
        <v/>
      </c>
      <c r="V1218" s="39" t="str">
        <f t="shared" ca="1" si="564"/>
        <v/>
      </c>
      <c r="W1218" s="39">
        <f t="shared" ca="1" si="544"/>
        <v>0</v>
      </c>
      <c r="X1218" s="40"/>
      <c r="Y1218" s="39">
        <f t="shared" ca="1" si="565"/>
        <v>0</v>
      </c>
      <c r="Z1218" s="327"/>
      <c r="AA1218" s="37" t="str">
        <f t="shared" ca="1" si="555"/>
        <v/>
      </c>
      <c r="AB1218" s="41" t="str">
        <f t="shared" ca="1" si="556"/>
        <v/>
      </c>
      <c r="AC1218" s="39" t="str">
        <f t="shared" si="545"/>
        <v/>
      </c>
      <c r="AD1218" s="39" t="str">
        <f t="shared" ca="1" si="566"/>
        <v/>
      </c>
      <c r="AE1218" s="39" t="str">
        <f t="shared" ca="1" si="557"/>
        <v/>
      </c>
      <c r="AF1218" s="40"/>
      <c r="AG1218" s="39">
        <f t="shared" ca="1" si="567"/>
        <v>0</v>
      </c>
      <c r="AH1218" s="339"/>
      <c r="AI1218" s="37" t="str">
        <f t="shared" ca="1" si="558"/>
        <v/>
      </c>
      <c r="AJ1218" s="41" t="str">
        <f t="shared" ca="1" si="559"/>
        <v/>
      </c>
      <c r="AK1218" s="39" t="str">
        <f t="shared" si="546"/>
        <v/>
      </c>
      <c r="AL1218" s="39" t="str">
        <f t="shared" ca="1" si="568"/>
        <v/>
      </c>
      <c r="AM1218" s="39" t="str">
        <f t="shared" ca="1" si="560"/>
        <v/>
      </c>
      <c r="AN1218" s="40"/>
      <c r="AO1218" s="39">
        <f t="shared" ca="1" si="569"/>
        <v>0</v>
      </c>
      <c r="AP1218" s="339"/>
      <c r="AW1218" s="329"/>
      <c r="BI1218" s="329"/>
      <c r="BJ1218" s="329"/>
      <c r="BK1218" s="329"/>
      <c r="BL1218" s="329"/>
      <c r="BM1218" s="329"/>
      <c r="BN1218" s="329"/>
      <c r="BO1218" s="329"/>
      <c r="BP1218" s="329"/>
      <c r="BQ1218" s="329"/>
      <c r="BR1218" s="329"/>
      <c r="BS1218" s="329"/>
      <c r="BT1218" s="329"/>
      <c r="BU1218" s="329"/>
      <c r="BV1218" s="329"/>
      <c r="BW1218" s="325"/>
      <c r="BX1218" s="325"/>
      <c r="BY1218" s="325"/>
      <c r="BZ1218" s="325"/>
      <c r="CA1218" s="325"/>
      <c r="CB1218" s="325"/>
      <c r="CC1218" s="325"/>
      <c r="CD1218" s="325"/>
      <c r="CE1218" s="325"/>
      <c r="CF1218" s="325"/>
      <c r="CG1218" s="325"/>
      <c r="CH1218" s="325"/>
      <c r="CI1218" s="325"/>
      <c r="CJ1218" s="325"/>
      <c r="CK1218" s="325"/>
      <c r="CL1218" s="325"/>
      <c r="CM1218" s="325"/>
      <c r="CN1218" s="325"/>
      <c r="CO1218" s="325"/>
      <c r="CP1218" s="325"/>
      <c r="CQ1218" s="325"/>
      <c r="CR1218" s="325"/>
      <c r="CS1218" s="325"/>
      <c r="CT1218" s="325"/>
      <c r="CU1218" s="325"/>
      <c r="CV1218" s="325"/>
      <c r="CW1218" s="325"/>
      <c r="CX1218" s="325"/>
    </row>
    <row r="1219" spans="1:102" s="36" customFormat="1" ht="15" hidden="1" customHeight="1">
      <c r="A1219" s="329"/>
      <c r="B1219" s="37" t="str">
        <f t="shared" ca="1" si="547"/>
        <v/>
      </c>
      <c r="C1219" s="41" t="str">
        <f t="shared" ca="1" si="548"/>
        <v/>
      </c>
      <c r="D1219" s="39" t="str">
        <f t="shared" ca="1" si="549"/>
        <v/>
      </c>
      <c r="E1219" s="39" t="str">
        <f t="shared" ca="1" si="561"/>
        <v/>
      </c>
      <c r="F1219" s="39" t="str">
        <f t="shared" ca="1" si="550"/>
        <v/>
      </c>
      <c r="G1219" s="101"/>
      <c r="H1219" s="39">
        <f t="shared" ca="1" si="541"/>
        <v>0</v>
      </c>
      <c r="J1219" s="332"/>
      <c r="K1219" s="37" t="str">
        <f t="shared" ca="1" si="551"/>
        <v/>
      </c>
      <c r="L1219" s="41" t="str">
        <f t="shared" ca="1" si="552"/>
        <v/>
      </c>
      <c r="M1219" s="39" t="str">
        <f t="shared" si="542"/>
        <v/>
      </c>
      <c r="N1219" s="39" t="str">
        <f t="shared" ca="1" si="562"/>
        <v/>
      </c>
      <c r="O1219" s="39">
        <f ca="1">ROUND(Q1218*$O$5/payments_per_year,2)</f>
        <v>0</v>
      </c>
      <c r="P1219" s="101"/>
      <c r="Q1219" s="39">
        <f t="shared" ca="1" si="563"/>
        <v>0</v>
      </c>
      <c r="R1219" s="332"/>
      <c r="S1219" s="37" t="str">
        <f t="shared" ca="1" si="553"/>
        <v/>
      </c>
      <c r="T1219" s="41" t="str">
        <f t="shared" ca="1" si="554"/>
        <v/>
      </c>
      <c r="U1219" s="39" t="str">
        <f t="shared" si="543"/>
        <v/>
      </c>
      <c r="V1219" s="39" t="str">
        <f t="shared" ca="1" si="564"/>
        <v/>
      </c>
      <c r="W1219" s="39">
        <f t="shared" ca="1" si="544"/>
        <v>0</v>
      </c>
      <c r="X1219" s="40"/>
      <c r="Y1219" s="39">
        <f t="shared" ca="1" si="565"/>
        <v>0</v>
      </c>
      <c r="Z1219" s="327"/>
      <c r="AA1219" s="37" t="str">
        <f t="shared" ca="1" si="555"/>
        <v/>
      </c>
      <c r="AB1219" s="41" t="str">
        <f t="shared" ca="1" si="556"/>
        <v/>
      </c>
      <c r="AC1219" s="39" t="str">
        <f t="shared" si="545"/>
        <v/>
      </c>
      <c r="AD1219" s="39" t="str">
        <f t="shared" ca="1" si="566"/>
        <v/>
      </c>
      <c r="AE1219" s="39" t="str">
        <f t="shared" ca="1" si="557"/>
        <v/>
      </c>
      <c r="AF1219" s="40"/>
      <c r="AG1219" s="39">
        <f t="shared" ca="1" si="567"/>
        <v>0</v>
      </c>
      <c r="AH1219" s="339"/>
      <c r="AI1219" s="37" t="str">
        <f t="shared" ca="1" si="558"/>
        <v/>
      </c>
      <c r="AJ1219" s="41" t="str">
        <f t="shared" ca="1" si="559"/>
        <v/>
      </c>
      <c r="AK1219" s="39" t="str">
        <f t="shared" si="546"/>
        <v/>
      </c>
      <c r="AL1219" s="39" t="str">
        <f t="shared" ca="1" si="568"/>
        <v/>
      </c>
      <c r="AM1219" s="39" t="str">
        <f t="shared" ca="1" si="560"/>
        <v/>
      </c>
      <c r="AN1219" s="40"/>
      <c r="AO1219" s="39">
        <f t="shared" ca="1" si="569"/>
        <v>0</v>
      </c>
      <c r="AP1219" s="339"/>
      <c r="AW1219" s="329"/>
      <c r="BI1219" s="329"/>
      <c r="BJ1219" s="329"/>
      <c r="BK1219" s="329"/>
      <c r="BL1219" s="329"/>
      <c r="BM1219" s="329"/>
      <c r="BN1219" s="329"/>
      <c r="BO1219" s="329"/>
      <c r="BP1219" s="329"/>
      <c r="BQ1219" s="329"/>
      <c r="BR1219" s="329"/>
      <c r="BS1219" s="329"/>
      <c r="BT1219" s="329"/>
      <c r="BU1219" s="329"/>
      <c r="BV1219" s="329"/>
      <c r="BW1219" s="325"/>
      <c r="BX1219" s="325"/>
      <c r="BY1219" s="325"/>
      <c r="BZ1219" s="325"/>
      <c r="CA1219" s="325"/>
      <c r="CB1219" s="325"/>
      <c r="CC1219" s="325"/>
      <c r="CD1219" s="325"/>
      <c r="CE1219" s="325"/>
      <c r="CF1219" s="325"/>
      <c r="CG1219" s="325"/>
      <c r="CH1219" s="325"/>
      <c r="CI1219" s="325"/>
      <c r="CJ1219" s="325"/>
      <c r="CK1219" s="325"/>
      <c r="CL1219" s="325"/>
      <c r="CM1219" s="325"/>
      <c r="CN1219" s="325"/>
      <c r="CO1219" s="325"/>
      <c r="CP1219" s="325"/>
      <c r="CQ1219" s="325"/>
      <c r="CR1219" s="325"/>
      <c r="CS1219" s="325"/>
      <c r="CT1219" s="325"/>
      <c r="CU1219" s="325"/>
      <c r="CV1219" s="325"/>
      <c r="CW1219" s="325"/>
      <c r="CX1219" s="325"/>
    </row>
    <row r="1220" spans="1:102" s="36" customFormat="1" ht="15" hidden="1" customHeight="1">
      <c r="A1220" s="329"/>
      <c r="B1220" s="37" t="str">
        <f t="shared" ca="1" si="547"/>
        <v/>
      </c>
      <c r="C1220" s="41" t="str">
        <f t="shared" ca="1" si="548"/>
        <v/>
      </c>
      <c r="D1220" s="39" t="str">
        <f t="shared" ca="1" si="549"/>
        <v/>
      </c>
      <c r="E1220" s="39" t="str">
        <f t="shared" ca="1" si="561"/>
        <v/>
      </c>
      <c r="F1220" s="39" t="str">
        <f t="shared" ca="1" si="550"/>
        <v/>
      </c>
      <c r="G1220" s="101"/>
      <c r="H1220" s="39">
        <f t="shared" ca="1" si="541"/>
        <v>0</v>
      </c>
      <c r="J1220" s="332"/>
      <c r="K1220" s="37" t="str">
        <f t="shared" ca="1" si="551"/>
        <v/>
      </c>
      <c r="L1220" s="41" t="str">
        <f t="shared" ca="1" si="552"/>
        <v/>
      </c>
      <c r="M1220" s="39" t="str">
        <f t="shared" si="542"/>
        <v/>
      </c>
      <c r="N1220" s="39" t="str">
        <f t="shared" ca="1" si="562"/>
        <v/>
      </c>
      <c r="O1220" s="39" t="str">
        <f ca="1">IF(L1220="","",ROUND(Q1219*$O$5/payments_per_year,2))</f>
        <v/>
      </c>
      <c r="P1220" s="101"/>
      <c r="Q1220" s="39">
        <f t="shared" ca="1" si="563"/>
        <v>0</v>
      </c>
      <c r="R1220" s="332"/>
      <c r="S1220" s="37" t="str">
        <f t="shared" ca="1" si="553"/>
        <v/>
      </c>
      <c r="T1220" s="41" t="str">
        <f t="shared" ca="1" si="554"/>
        <v/>
      </c>
      <c r="U1220" s="39" t="str">
        <f t="shared" si="543"/>
        <v/>
      </c>
      <c r="V1220" s="39" t="str">
        <f t="shared" ca="1" si="564"/>
        <v/>
      </c>
      <c r="W1220" s="39">
        <f t="shared" ca="1" si="544"/>
        <v>0</v>
      </c>
      <c r="X1220" s="40"/>
      <c r="Y1220" s="39">
        <f t="shared" ca="1" si="565"/>
        <v>0</v>
      </c>
      <c r="Z1220" s="327"/>
      <c r="AA1220" s="37" t="str">
        <f t="shared" ca="1" si="555"/>
        <v/>
      </c>
      <c r="AB1220" s="41" t="str">
        <f t="shared" ca="1" si="556"/>
        <v/>
      </c>
      <c r="AC1220" s="39" t="str">
        <f t="shared" si="545"/>
        <v/>
      </c>
      <c r="AD1220" s="39" t="str">
        <f t="shared" ca="1" si="566"/>
        <v/>
      </c>
      <c r="AE1220" s="39" t="str">
        <f t="shared" ca="1" si="557"/>
        <v/>
      </c>
      <c r="AF1220" s="40"/>
      <c r="AG1220" s="39">
        <f t="shared" ca="1" si="567"/>
        <v>0</v>
      </c>
      <c r="AH1220" s="339"/>
      <c r="AI1220" s="37" t="str">
        <f t="shared" ca="1" si="558"/>
        <v/>
      </c>
      <c r="AJ1220" s="41" t="str">
        <f t="shared" ca="1" si="559"/>
        <v/>
      </c>
      <c r="AK1220" s="39" t="str">
        <f t="shared" si="546"/>
        <v/>
      </c>
      <c r="AL1220" s="39" t="str">
        <f t="shared" ca="1" si="568"/>
        <v/>
      </c>
      <c r="AM1220" s="39" t="str">
        <f t="shared" ca="1" si="560"/>
        <v/>
      </c>
      <c r="AN1220" s="40"/>
      <c r="AO1220" s="39">
        <f t="shared" ca="1" si="569"/>
        <v>0</v>
      </c>
      <c r="AP1220" s="339"/>
      <c r="AW1220" s="329"/>
      <c r="BI1220" s="329"/>
      <c r="BJ1220" s="329"/>
      <c r="BK1220" s="329"/>
      <c r="BL1220" s="329"/>
      <c r="BM1220" s="329"/>
      <c r="BN1220" s="329"/>
      <c r="BO1220" s="329"/>
      <c r="BP1220" s="329"/>
      <c r="BQ1220" s="329"/>
      <c r="BR1220" s="329"/>
      <c r="BS1220" s="329"/>
      <c r="BT1220" s="329"/>
      <c r="BU1220" s="329"/>
      <c r="BV1220" s="329"/>
      <c r="BW1220" s="325"/>
      <c r="BX1220" s="325"/>
      <c r="BY1220" s="325"/>
      <c r="BZ1220" s="325"/>
      <c r="CA1220" s="325"/>
      <c r="CB1220" s="325"/>
      <c r="CC1220" s="325"/>
      <c r="CD1220" s="325"/>
      <c r="CE1220" s="325"/>
      <c r="CF1220" s="325"/>
      <c r="CG1220" s="325"/>
      <c r="CH1220" s="325"/>
      <c r="CI1220" s="325"/>
      <c r="CJ1220" s="325"/>
      <c r="CK1220" s="325"/>
      <c r="CL1220" s="325"/>
      <c r="CM1220" s="325"/>
      <c r="CN1220" s="325"/>
      <c r="CO1220" s="325"/>
      <c r="CP1220" s="325"/>
      <c r="CQ1220" s="325"/>
      <c r="CR1220" s="325"/>
      <c r="CS1220" s="325"/>
      <c r="CT1220" s="325"/>
      <c r="CU1220" s="325"/>
      <c r="CV1220" s="325"/>
      <c r="CW1220" s="325"/>
      <c r="CX1220" s="325"/>
    </row>
    <row r="1221" spans="1:102" s="36" customFormat="1" ht="15" hidden="1" customHeight="1">
      <c r="A1221" s="329"/>
      <c r="B1221" s="37" t="str">
        <f t="shared" ca="1" si="547"/>
        <v/>
      </c>
      <c r="C1221" s="41" t="str">
        <f t="shared" ca="1" si="548"/>
        <v/>
      </c>
      <c r="D1221" s="39" t="str">
        <f t="shared" ca="1" si="549"/>
        <v/>
      </c>
      <c r="E1221" s="39" t="str">
        <f t="shared" ca="1" si="561"/>
        <v/>
      </c>
      <c r="F1221" s="39" t="str">
        <f t="shared" ca="1" si="550"/>
        <v/>
      </c>
      <c r="G1221" s="101"/>
      <c r="H1221" s="39">
        <f t="shared" ca="1" si="541"/>
        <v>0</v>
      </c>
      <c r="J1221" s="332"/>
      <c r="K1221" s="37" t="str">
        <f t="shared" ca="1" si="551"/>
        <v/>
      </c>
      <c r="L1221" s="41" t="str">
        <f t="shared" ca="1" si="552"/>
        <v/>
      </c>
      <c r="M1221" s="39" t="str">
        <f t="shared" si="542"/>
        <v/>
      </c>
      <c r="N1221" s="39" t="str">
        <f t="shared" ca="1" si="562"/>
        <v/>
      </c>
      <c r="O1221" s="39">
        <f ca="1">ROUND(Q1220*$O$5/payments_per_year,2)</f>
        <v>0</v>
      </c>
      <c r="P1221" s="101"/>
      <c r="Q1221" s="39">
        <f t="shared" ca="1" si="563"/>
        <v>0</v>
      </c>
      <c r="R1221" s="332"/>
      <c r="S1221" s="37" t="str">
        <f t="shared" ca="1" si="553"/>
        <v/>
      </c>
      <c r="T1221" s="41" t="str">
        <f t="shared" ca="1" si="554"/>
        <v/>
      </c>
      <c r="U1221" s="39" t="str">
        <f t="shared" si="543"/>
        <v/>
      </c>
      <c r="V1221" s="39" t="str">
        <f t="shared" ca="1" si="564"/>
        <v/>
      </c>
      <c r="W1221" s="39">
        <f t="shared" ca="1" si="544"/>
        <v>0</v>
      </c>
      <c r="X1221" s="40"/>
      <c r="Y1221" s="39">
        <f t="shared" ca="1" si="565"/>
        <v>0</v>
      </c>
      <c r="Z1221" s="327"/>
      <c r="AA1221" s="37" t="str">
        <f t="shared" ca="1" si="555"/>
        <v/>
      </c>
      <c r="AB1221" s="41" t="str">
        <f t="shared" ca="1" si="556"/>
        <v/>
      </c>
      <c r="AC1221" s="39" t="str">
        <f t="shared" si="545"/>
        <v/>
      </c>
      <c r="AD1221" s="39" t="str">
        <f t="shared" ca="1" si="566"/>
        <v/>
      </c>
      <c r="AE1221" s="39" t="str">
        <f t="shared" ca="1" si="557"/>
        <v/>
      </c>
      <c r="AF1221" s="40"/>
      <c r="AG1221" s="39">
        <f t="shared" ca="1" si="567"/>
        <v>0</v>
      </c>
      <c r="AH1221" s="339"/>
      <c r="AI1221" s="37" t="str">
        <f t="shared" ca="1" si="558"/>
        <v/>
      </c>
      <c r="AJ1221" s="41" t="str">
        <f t="shared" ca="1" si="559"/>
        <v/>
      </c>
      <c r="AK1221" s="39" t="str">
        <f t="shared" si="546"/>
        <v/>
      </c>
      <c r="AL1221" s="39" t="str">
        <f t="shared" ca="1" si="568"/>
        <v/>
      </c>
      <c r="AM1221" s="39" t="str">
        <f t="shared" ca="1" si="560"/>
        <v/>
      </c>
      <c r="AN1221" s="40"/>
      <c r="AO1221" s="39">
        <f t="shared" ca="1" si="569"/>
        <v>0</v>
      </c>
      <c r="AP1221" s="339"/>
      <c r="AW1221" s="329"/>
      <c r="BI1221" s="329"/>
      <c r="BJ1221" s="329"/>
      <c r="BK1221" s="329"/>
      <c r="BL1221" s="329"/>
      <c r="BM1221" s="329"/>
      <c r="BN1221" s="329"/>
      <c r="BO1221" s="329"/>
      <c r="BP1221" s="329"/>
      <c r="BQ1221" s="329"/>
      <c r="BR1221" s="329"/>
      <c r="BS1221" s="329"/>
      <c r="BT1221" s="329"/>
      <c r="BU1221" s="329"/>
      <c r="BV1221" s="329"/>
      <c r="BW1221" s="325"/>
      <c r="BX1221" s="325"/>
      <c r="BY1221" s="325"/>
      <c r="BZ1221" s="325"/>
      <c r="CA1221" s="325"/>
      <c r="CB1221" s="325"/>
      <c r="CC1221" s="325"/>
      <c r="CD1221" s="325"/>
      <c r="CE1221" s="325"/>
      <c r="CF1221" s="325"/>
      <c r="CG1221" s="325"/>
      <c r="CH1221" s="325"/>
      <c r="CI1221" s="325"/>
      <c r="CJ1221" s="325"/>
      <c r="CK1221" s="325"/>
      <c r="CL1221" s="325"/>
      <c r="CM1221" s="325"/>
      <c r="CN1221" s="325"/>
      <c r="CO1221" s="325"/>
      <c r="CP1221" s="325"/>
      <c r="CQ1221" s="325"/>
      <c r="CR1221" s="325"/>
      <c r="CS1221" s="325"/>
      <c r="CT1221" s="325"/>
      <c r="CU1221" s="325"/>
      <c r="CV1221" s="325"/>
      <c r="CW1221" s="325"/>
      <c r="CX1221" s="325"/>
    </row>
    <row r="1222" spans="1:102" s="36" customFormat="1" ht="15" hidden="1" customHeight="1">
      <c r="A1222" s="329"/>
      <c r="B1222" s="37" t="str">
        <f t="shared" ca="1" si="547"/>
        <v/>
      </c>
      <c r="C1222" s="41" t="str">
        <f t="shared" ca="1" si="548"/>
        <v/>
      </c>
      <c r="D1222" s="39" t="str">
        <f t="shared" ca="1" si="549"/>
        <v/>
      </c>
      <c r="E1222" s="39" t="str">
        <f t="shared" ca="1" si="561"/>
        <v/>
      </c>
      <c r="F1222" s="39" t="str">
        <f t="shared" ca="1" si="550"/>
        <v/>
      </c>
      <c r="G1222" s="101"/>
      <c r="H1222" s="39">
        <f t="shared" ca="1" si="541"/>
        <v>0</v>
      </c>
      <c r="J1222" s="332"/>
      <c r="K1222" s="37" t="str">
        <f t="shared" ca="1" si="551"/>
        <v/>
      </c>
      <c r="L1222" s="41" t="str">
        <f t="shared" ca="1" si="552"/>
        <v/>
      </c>
      <c r="M1222" s="39" t="str">
        <f t="shared" si="542"/>
        <v/>
      </c>
      <c r="N1222" s="39" t="str">
        <f t="shared" ca="1" si="562"/>
        <v/>
      </c>
      <c r="O1222" s="39" t="str">
        <f ca="1">IF(L1222="","",ROUND(Q1221*$O$5/payments_per_year,2))</f>
        <v/>
      </c>
      <c r="P1222" s="101"/>
      <c r="Q1222" s="39">
        <f t="shared" ca="1" si="563"/>
        <v>0</v>
      </c>
      <c r="R1222" s="332"/>
      <c r="S1222" s="37" t="str">
        <f t="shared" ca="1" si="553"/>
        <v/>
      </c>
      <c r="T1222" s="41" t="str">
        <f t="shared" ca="1" si="554"/>
        <v/>
      </c>
      <c r="U1222" s="39" t="str">
        <f t="shared" si="543"/>
        <v/>
      </c>
      <c r="V1222" s="39" t="str">
        <f t="shared" ca="1" si="564"/>
        <v/>
      </c>
      <c r="W1222" s="39">
        <f t="shared" ca="1" si="544"/>
        <v>0</v>
      </c>
      <c r="X1222" s="40"/>
      <c r="Y1222" s="39">
        <f t="shared" ca="1" si="565"/>
        <v>0</v>
      </c>
      <c r="Z1222" s="327"/>
      <c r="AA1222" s="37" t="str">
        <f t="shared" ca="1" si="555"/>
        <v/>
      </c>
      <c r="AB1222" s="41" t="str">
        <f t="shared" ca="1" si="556"/>
        <v/>
      </c>
      <c r="AC1222" s="39" t="str">
        <f t="shared" si="545"/>
        <v/>
      </c>
      <c r="AD1222" s="39" t="str">
        <f t="shared" ca="1" si="566"/>
        <v/>
      </c>
      <c r="AE1222" s="39" t="str">
        <f t="shared" ca="1" si="557"/>
        <v/>
      </c>
      <c r="AF1222" s="40"/>
      <c r="AG1222" s="39">
        <f t="shared" ca="1" si="567"/>
        <v>0</v>
      </c>
      <c r="AH1222" s="339"/>
      <c r="AI1222" s="37" t="str">
        <f t="shared" ca="1" si="558"/>
        <v/>
      </c>
      <c r="AJ1222" s="41" t="str">
        <f t="shared" ca="1" si="559"/>
        <v/>
      </c>
      <c r="AK1222" s="39" t="str">
        <f t="shared" si="546"/>
        <v/>
      </c>
      <c r="AL1222" s="39" t="str">
        <f t="shared" ca="1" si="568"/>
        <v/>
      </c>
      <c r="AM1222" s="39" t="str">
        <f t="shared" ca="1" si="560"/>
        <v/>
      </c>
      <c r="AN1222" s="40"/>
      <c r="AO1222" s="39">
        <f t="shared" ca="1" si="569"/>
        <v>0</v>
      </c>
      <c r="AP1222" s="339"/>
      <c r="AW1222" s="329"/>
      <c r="BI1222" s="329"/>
      <c r="BJ1222" s="329"/>
      <c r="BK1222" s="329"/>
      <c r="BL1222" s="329"/>
      <c r="BM1222" s="329"/>
      <c r="BN1222" s="329"/>
      <c r="BO1222" s="329"/>
      <c r="BP1222" s="329"/>
      <c r="BQ1222" s="329"/>
      <c r="BR1222" s="329"/>
      <c r="BS1222" s="329"/>
      <c r="BT1222" s="329"/>
      <c r="BU1222" s="329"/>
      <c r="BV1222" s="329"/>
      <c r="BW1222" s="325"/>
      <c r="BX1222" s="325"/>
      <c r="BY1222" s="325"/>
      <c r="BZ1222" s="325"/>
      <c r="CA1222" s="325"/>
      <c r="CB1222" s="325"/>
      <c r="CC1222" s="325"/>
      <c r="CD1222" s="325"/>
      <c r="CE1222" s="325"/>
      <c r="CF1222" s="325"/>
      <c r="CG1222" s="325"/>
      <c r="CH1222" s="325"/>
      <c r="CI1222" s="325"/>
      <c r="CJ1222" s="325"/>
      <c r="CK1222" s="325"/>
      <c r="CL1222" s="325"/>
      <c r="CM1222" s="325"/>
      <c r="CN1222" s="325"/>
      <c r="CO1222" s="325"/>
      <c r="CP1222" s="325"/>
      <c r="CQ1222" s="325"/>
      <c r="CR1222" s="325"/>
      <c r="CS1222" s="325"/>
      <c r="CT1222" s="325"/>
      <c r="CU1222" s="325"/>
      <c r="CV1222" s="325"/>
      <c r="CW1222" s="325"/>
      <c r="CX1222" s="325"/>
    </row>
    <row r="1223" spans="1:102" s="36" customFormat="1" ht="15" hidden="1" customHeight="1">
      <c r="A1223" s="329"/>
      <c r="B1223" s="37" t="str">
        <f t="shared" ca="1" si="547"/>
        <v/>
      </c>
      <c r="C1223" s="41" t="str">
        <f t="shared" ca="1" si="548"/>
        <v/>
      </c>
      <c r="D1223" s="39" t="str">
        <f t="shared" ca="1" si="549"/>
        <v/>
      </c>
      <c r="E1223" s="39" t="str">
        <f t="shared" ca="1" si="561"/>
        <v/>
      </c>
      <c r="F1223" s="39" t="str">
        <f t="shared" ca="1" si="550"/>
        <v/>
      </c>
      <c r="G1223" s="101"/>
      <c r="H1223" s="39">
        <f t="shared" ca="1" si="541"/>
        <v>0</v>
      </c>
      <c r="J1223" s="332"/>
      <c r="K1223" s="37" t="str">
        <f t="shared" ca="1" si="551"/>
        <v/>
      </c>
      <c r="L1223" s="41" t="str">
        <f t="shared" ca="1" si="552"/>
        <v/>
      </c>
      <c r="M1223" s="39" t="str">
        <f t="shared" si="542"/>
        <v/>
      </c>
      <c r="N1223" s="39" t="str">
        <f t="shared" ca="1" si="562"/>
        <v/>
      </c>
      <c r="O1223" s="39">
        <f ca="1">ROUND(Q1222*$O$5/payments_per_year,2)</f>
        <v>0</v>
      </c>
      <c r="P1223" s="101"/>
      <c r="Q1223" s="39">
        <f t="shared" ca="1" si="563"/>
        <v>0</v>
      </c>
      <c r="R1223" s="332"/>
      <c r="S1223" s="37" t="str">
        <f t="shared" ca="1" si="553"/>
        <v/>
      </c>
      <c r="T1223" s="41" t="str">
        <f t="shared" ca="1" si="554"/>
        <v/>
      </c>
      <c r="U1223" s="39" t="str">
        <f t="shared" si="543"/>
        <v/>
      </c>
      <c r="V1223" s="39" t="str">
        <f t="shared" ca="1" si="564"/>
        <v/>
      </c>
      <c r="W1223" s="39">
        <f t="shared" ca="1" si="544"/>
        <v>0</v>
      </c>
      <c r="X1223" s="40"/>
      <c r="Y1223" s="39">
        <f t="shared" ca="1" si="565"/>
        <v>0</v>
      </c>
      <c r="Z1223" s="327"/>
      <c r="AA1223" s="37" t="str">
        <f t="shared" ca="1" si="555"/>
        <v/>
      </c>
      <c r="AB1223" s="41" t="str">
        <f t="shared" ca="1" si="556"/>
        <v/>
      </c>
      <c r="AC1223" s="39" t="str">
        <f t="shared" si="545"/>
        <v/>
      </c>
      <c r="AD1223" s="39" t="str">
        <f t="shared" ca="1" si="566"/>
        <v/>
      </c>
      <c r="AE1223" s="39" t="str">
        <f t="shared" ca="1" si="557"/>
        <v/>
      </c>
      <c r="AF1223" s="40"/>
      <c r="AG1223" s="39">
        <f t="shared" ca="1" si="567"/>
        <v>0</v>
      </c>
      <c r="AH1223" s="339"/>
      <c r="AI1223" s="37" t="str">
        <f t="shared" ca="1" si="558"/>
        <v/>
      </c>
      <c r="AJ1223" s="41" t="str">
        <f t="shared" ca="1" si="559"/>
        <v/>
      </c>
      <c r="AK1223" s="39" t="str">
        <f t="shared" si="546"/>
        <v/>
      </c>
      <c r="AL1223" s="39" t="str">
        <f t="shared" ca="1" si="568"/>
        <v/>
      </c>
      <c r="AM1223" s="39" t="str">
        <f t="shared" ca="1" si="560"/>
        <v/>
      </c>
      <c r="AN1223" s="40"/>
      <c r="AO1223" s="39">
        <f t="shared" ca="1" si="569"/>
        <v>0</v>
      </c>
      <c r="AP1223" s="339"/>
      <c r="AW1223" s="329"/>
      <c r="BI1223" s="329"/>
      <c r="BJ1223" s="329"/>
      <c r="BK1223" s="329"/>
      <c r="BL1223" s="329"/>
      <c r="BM1223" s="329"/>
      <c r="BN1223" s="329"/>
      <c r="BO1223" s="329"/>
      <c r="BP1223" s="329"/>
      <c r="BQ1223" s="329"/>
      <c r="BR1223" s="329"/>
      <c r="BS1223" s="329"/>
      <c r="BT1223" s="329"/>
      <c r="BU1223" s="329"/>
      <c r="BV1223" s="329"/>
      <c r="BW1223" s="325"/>
      <c r="BX1223" s="325"/>
      <c r="BY1223" s="325"/>
      <c r="BZ1223" s="325"/>
      <c r="CA1223" s="325"/>
      <c r="CB1223" s="325"/>
      <c r="CC1223" s="325"/>
      <c r="CD1223" s="325"/>
      <c r="CE1223" s="325"/>
      <c r="CF1223" s="325"/>
      <c r="CG1223" s="325"/>
      <c r="CH1223" s="325"/>
      <c r="CI1223" s="325"/>
      <c r="CJ1223" s="325"/>
      <c r="CK1223" s="325"/>
      <c r="CL1223" s="325"/>
      <c r="CM1223" s="325"/>
      <c r="CN1223" s="325"/>
      <c r="CO1223" s="325"/>
      <c r="CP1223" s="325"/>
      <c r="CQ1223" s="325"/>
      <c r="CR1223" s="325"/>
      <c r="CS1223" s="325"/>
      <c r="CT1223" s="325"/>
      <c r="CU1223" s="325"/>
      <c r="CV1223" s="325"/>
      <c r="CW1223" s="325"/>
      <c r="CX1223" s="325"/>
    </row>
    <row r="1224" spans="1:102" s="36" customFormat="1" ht="15" hidden="1" customHeight="1">
      <c r="A1224" s="329"/>
      <c r="B1224" s="37" t="str">
        <f t="shared" ca="1" si="547"/>
        <v/>
      </c>
      <c r="C1224" s="41" t="str">
        <f t="shared" ca="1" si="548"/>
        <v/>
      </c>
      <c r="D1224" s="39" t="str">
        <f t="shared" ca="1" si="549"/>
        <v/>
      </c>
      <c r="E1224" s="39" t="str">
        <f t="shared" ca="1" si="561"/>
        <v/>
      </c>
      <c r="F1224" s="39" t="str">
        <f t="shared" ca="1" si="550"/>
        <v/>
      </c>
      <c r="G1224" s="101"/>
      <c r="H1224" s="39">
        <f t="shared" ca="1" si="541"/>
        <v>0</v>
      </c>
      <c r="J1224" s="332"/>
      <c r="K1224" s="37" t="str">
        <f t="shared" ca="1" si="551"/>
        <v/>
      </c>
      <c r="L1224" s="41" t="str">
        <f t="shared" ca="1" si="552"/>
        <v/>
      </c>
      <c r="M1224" s="39" t="str">
        <f t="shared" si="542"/>
        <v/>
      </c>
      <c r="N1224" s="39" t="str">
        <f t="shared" ca="1" si="562"/>
        <v/>
      </c>
      <c r="O1224" s="39" t="str">
        <f ca="1">IF(L1224="","",ROUND(Q1223*$O$5/payments_per_year,2))</f>
        <v/>
      </c>
      <c r="P1224" s="101"/>
      <c r="Q1224" s="39">
        <f t="shared" ca="1" si="563"/>
        <v>0</v>
      </c>
      <c r="R1224" s="332"/>
      <c r="S1224" s="37" t="str">
        <f t="shared" ca="1" si="553"/>
        <v/>
      </c>
      <c r="T1224" s="41" t="str">
        <f t="shared" ca="1" si="554"/>
        <v/>
      </c>
      <c r="U1224" s="39" t="str">
        <f t="shared" si="543"/>
        <v/>
      </c>
      <c r="V1224" s="39" t="str">
        <f t="shared" ca="1" si="564"/>
        <v/>
      </c>
      <c r="W1224" s="39">
        <f t="shared" ca="1" si="544"/>
        <v>0</v>
      </c>
      <c r="X1224" s="40"/>
      <c r="Y1224" s="39">
        <f t="shared" ca="1" si="565"/>
        <v>0</v>
      </c>
      <c r="Z1224" s="327"/>
      <c r="AA1224" s="37" t="str">
        <f t="shared" ca="1" si="555"/>
        <v/>
      </c>
      <c r="AB1224" s="41" t="str">
        <f t="shared" ca="1" si="556"/>
        <v/>
      </c>
      <c r="AC1224" s="39" t="str">
        <f t="shared" si="545"/>
        <v/>
      </c>
      <c r="AD1224" s="39" t="str">
        <f t="shared" ca="1" si="566"/>
        <v/>
      </c>
      <c r="AE1224" s="39" t="str">
        <f t="shared" ca="1" si="557"/>
        <v/>
      </c>
      <c r="AF1224" s="40"/>
      <c r="AG1224" s="39">
        <f t="shared" ca="1" si="567"/>
        <v>0</v>
      </c>
      <c r="AH1224" s="339"/>
      <c r="AI1224" s="37" t="str">
        <f t="shared" ca="1" si="558"/>
        <v/>
      </c>
      <c r="AJ1224" s="41" t="str">
        <f t="shared" ca="1" si="559"/>
        <v/>
      </c>
      <c r="AK1224" s="39" t="str">
        <f t="shared" si="546"/>
        <v/>
      </c>
      <c r="AL1224" s="39" t="str">
        <f t="shared" ca="1" si="568"/>
        <v/>
      </c>
      <c r="AM1224" s="39" t="str">
        <f t="shared" ca="1" si="560"/>
        <v/>
      </c>
      <c r="AN1224" s="40"/>
      <c r="AO1224" s="39">
        <f t="shared" ca="1" si="569"/>
        <v>0</v>
      </c>
      <c r="AP1224" s="339"/>
      <c r="AW1224" s="329"/>
      <c r="BI1224" s="329"/>
      <c r="BJ1224" s="329"/>
      <c r="BK1224" s="329"/>
      <c r="BL1224" s="329"/>
      <c r="BM1224" s="329"/>
      <c r="BN1224" s="329"/>
      <c r="BO1224" s="329"/>
      <c r="BP1224" s="329"/>
      <c r="BQ1224" s="329"/>
      <c r="BR1224" s="329"/>
      <c r="BS1224" s="329"/>
      <c r="BT1224" s="329"/>
      <c r="BU1224" s="329"/>
      <c r="BV1224" s="329"/>
      <c r="BW1224" s="325"/>
      <c r="BX1224" s="325"/>
      <c r="BY1224" s="325"/>
      <c r="BZ1224" s="325"/>
      <c r="CA1224" s="325"/>
      <c r="CB1224" s="325"/>
      <c r="CC1224" s="325"/>
      <c r="CD1224" s="325"/>
      <c r="CE1224" s="325"/>
      <c r="CF1224" s="325"/>
      <c r="CG1224" s="325"/>
      <c r="CH1224" s="325"/>
      <c r="CI1224" s="325"/>
      <c r="CJ1224" s="325"/>
      <c r="CK1224" s="325"/>
      <c r="CL1224" s="325"/>
      <c r="CM1224" s="325"/>
      <c r="CN1224" s="325"/>
      <c r="CO1224" s="325"/>
      <c r="CP1224" s="325"/>
      <c r="CQ1224" s="325"/>
      <c r="CR1224" s="325"/>
      <c r="CS1224" s="325"/>
      <c r="CT1224" s="325"/>
      <c r="CU1224" s="325"/>
      <c r="CV1224" s="325"/>
      <c r="CW1224" s="325"/>
      <c r="CX1224" s="325"/>
    </row>
    <row r="1225" spans="1:102" s="36" customFormat="1" ht="15" hidden="1" customHeight="1">
      <c r="A1225" s="329"/>
      <c r="B1225" s="37" t="str">
        <f t="shared" ca="1" si="547"/>
        <v/>
      </c>
      <c r="C1225" s="41" t="str">
        <f t="shared" ca="1" si="548"/>
        <v/>
      </c>
      <c r="D1225" s="39" t="str">
        <f t="shared" ca="1" si="549"/>
        <v/>
      </c>
      <c r="E1225" s="39" t="str">
        <f t="shared" ca="1" si="561"/>
        <v/>
      </c>
      <c r="F1225" s="39" t="str">
        <f t="shared" ca="1" si="550"/>
        <v/>
      </c>
      <c r="G1225" s="101"/>
      <c r="H1225" s="39">
        <f t="shared" ca="1" si="541"/>
        <v>0</v>
      </c>
      <c r="J1225" s="332"/>
      <c r="K1225" s="37" t="str">
        <f t="shared" ca="1" si="551"/>
        <v/>
      </c>
      <c r="L1225" s="41" t="str">
        <f t="shared" ca="1" si="552"/>
        <v/>
      </c>
      <c r="M1225" s="39" t="str">
        <f t="shared" si="542"/>
        <v/>
      </c>
      <c r="N1225" s="39" t="str">
        <f t="shared" ca="1" si="562"/>
        <v/>
      </c>
      <c r="O1225" s="39">
        <f ca="1">ROUND(Q1224*$O$5/payments_per_year,2)</f>
        <v>0</v>
      </c>
      <c r="P1225" s="101"/>
      <c r="Q1225" s="39">
        <f t="shared" ca="1" si="563"/>
        <v>0</v>
      </c>
      <c r="R1225" s="332"/>
      <c r="S1225" s="37" t="str">
        <f t="shared" ca="1" si="553"/>
        <v/>
      </c>
      <c r="T1225" s="41" t="str">
        <f t="shared" ca="1" si="554"/>
        <v/>
      </c>
      <c r="U1225" s="39" t="str">
        <f t="shared" si="543"/>
        <v/>
      </c>
      <c r="V1225" s="39" t="str">
        <f t="shared" ca="1" si="564"/>
        <v/>
      </c>
      <c r="W1225" s="39">
        <f t="shared" ca="1" si="544"/>
        <v>0</v>
      </c>
      <c r="X1225" s="40"/>
      <c r="Y1225" s="39">
        <f t="shared" ca="1" si="565"/>
        <v>0</v>
      </c>
      <c r="Z1225" s="327"/>
      <c r="AA1225" s="37" t="str">
        <f t="shared" ca="1" si="555"/>
        <v/>
      </c>
      <c r="AB1225" s="41" t="str">
        <f t="shared" ca="1" si="556"/>
        <v/>
      </c>
      <c r="AC1225" s="39" t="str">
        <f t="shared" si="545"/>
        <v/>
      </c>
      <c r="AD1225" s="39" t="str">
        <f t="shared" ca="1" si="566"/>
        <v/>
      </c>
      <c r="AE1225" s="39" t="str">
        <f t="shared" ca="1" si="557"/>
        <v/>
      </c>
      <c r="AF1225" s="40"/>
      <c r="AG1225" s="39">
        <f t="shared" ca="1" si="567"/>
        <v>0</v>
      </c>
      <c r="AH1225" s="339"/>
      <c r="AI1225" s="37" t="str">
        <f t="shared" ca="1" si="558"/>
        <v/>
      </c>
      <c r="AJ1225" s="41" t="str">
        <f t="shared" ca="1" si="559"/>
        <v/>
      </c>
      <c r="AK1225" s="39" t="str">
        <f t="shared" si="546"/>
        <v/>
      </c>
      <c r="AL1225" s="39" t="str">
        <f t="shared" ca="1" si="568"/>
        <v/>
      </c>
      <c r="AM1225" s="39" t="str">
        <f t="shared" ca="1" si="560"/>
        <v/>
      </c>
      <c r="AN1225" s="40"/>
      <c r="AO1225" s="39">
        <f t="shared" ca="1" si="569"/>
        <v>0</v>
      </c>
      <c r="AP1225" s="339"/>
      <c r="AW1225" s="329"/>
      <c r="BI1225" s="329"/>
      <c r="BJ1225" s="329"/>
      <c r="BK1225" s="329"/>
      <c r="BL1225" s="329"/>
      <c r="BM1225" s="329"/>
      <c r="BN1225" s="329"/>
      <c r="BO1225" s="329"/>
      <c r="BP1225" s="329"/>
      <c r="BQ1225" s="329"/>
      <c r="BR1225" s="329"/>
      <c r="BS1225" s="329"/>
      <c r="BT1225" s="329"/>
      <c r="BU1225" s="329"/>
      <c r="BV1225" s="329"/>
      <c r="BW1225" s="325"/>
      <c r="BX1225" s="325"/>
      <c r="BY1225" s="325"/>
      <c r="BZ1225" s="325"/>
      <c r="CA1225" s="325"/>
      <c r="CB1225" s="325"/>
      <c r="CC1225" s="325"/>
      <c r="CD1225" s="325"/>
      <c r="CE1225" s="325"/>
      <c r="CF1225" s="325"/>
      <c r="CG1225" s="325"/>
      <c r="CH1225" s="325"/>
      <c r="CI1225" s="325"/>
      <c r="CJ1225" s="325"/>
      <c r="CK1225" s="325"/>
      <c r="CL1225" s="325"/>
      <c r="CM1225" s="325"/>
      <c r="CN1225" s="325"/>
      <c r="CO1225" s="325"/>
      <c r="CP1225" s="325"/>
      <c r="CQ1225" s="325"/>
      <c r="CR1225" s="325"/>
      <c r="CS1225" s="325"/>
      <c r="CT1225" s="325"/>
      <c r="CU1225" s="325"/>
      <c r="CV1225" s="325"/>
      <c r="CW1225" s="325"/>
      <c r="CX1225" s="325"/>
    </row>
    <row r="1226" spans="1:102" s="36" customFormat="1" ht="15" hidden="1" customHeight="1">
      <c r="A1226" s="329"/>
      <c r="B1226" s="37" t="str">
        <f t="shared" ca="1" si="547"/>
        <v/>
      </c>
      <c r="C1226" s="41" t="str">
        <f t="shared" ca="1" si="548"/>
        <v/>
      </c>
      <c r="D1226" s="39" t="str">
        <f t="shared" ca="1" si="549"/>
        <v/>
      </c>
      <c r="E1226" s="39" t="str">
        <f t="shared" ca="1" si="561"/>
        <v/>
      </c>
      <c r="F1226" s="39" t="str">
        <f t="shared" ca="1" si="550"/>
        <v/>
      </c>
      <c r="G1226" s="101"/>
      <c r="H1226" s="39">
        <f t="shared" ca="1" si="541"/>
        <v>0</v>
      </c>
      <c r="J1226" s="332"/>
      <c r="K1226" s="37" t="str">
        <f t="shared" ca="1" si="551"/>
        <v/>
      </c>
      <c r="L1226" s="41" t="str">
        <f t="shared" ca="1" si="552"/>
        <v/>
      </c>
      <c r="M1226" s="39" t="str">
        <f t="shared" si="542"/>
        <v/>
      </c>
      <c r="N1226" s="39" t="str">
        <f t="shared" ca="1" si="562"/>
        <v/>
      </c>
      <c r="O1226" s="39" t="str">
        <f ca="1">IF(L1226="","",ROUND(Q1225*$O$5/payments_per_year,2))</f>
        <v/>
      </c>
      <c r="P1226" s="101"/>
      <c r="Q1226" s="39">
        <f t="shared" ca="1" si="563"/>
        <v>0</v>
      </c>
      <c r="R1226" s="332"/>
      <c r="S1226" s="37" t="str">
        <f t="shared" ca="1" si="553"/>
        <v/>
      </c>
      <c r="T1226" s="41" t="str">
        <f t="shared" ca="1" si="554"/>
        <v/>
      </c>
      <c r="U1226" s="39" t="str">
        <f t="shared" si="543"/>
        <v/>
      </c>
      <c r="V1226" s="39" t="str">
        <f t="shared" ca="1" si="564"/>
        <v/>
      </c>
      <c r="W1226" s="39">
        <f t="shared" ca="1" si="544"/>
        <v>0</v>
      </c>
      <c r="X1226" s="40"/>
      <c r="Y1226" s="39">
        <f t="shared" ca="1" si="565"/>
        <v>0</v>
      </c>
      <c r="Z1226" s="327"/>
      <c r="AA1226" s="37" t="str">
        <f t="shared" ca="1" si="555"/>
        <v/>
      </c>
      <c r="AB1226" s="41" t="str">
        <f t="shared" ca="1" si="556"/>
        <v/>
      </c>
      <c r="AC1226" s="39" t="str">
        <f t="shared" si="545"/>
        <v/>
      </c>
      <c r="AD1226" s="39" t="str">
        <f t="shared" ca="1" si="566"/>
        <v/>
      </c>
      <c r="AE1226" s="39" t="str">
        <f t="shared" ca="1" si="557"/>
        <v/>
      </c>
      <c r="AF1226" s="40"/>
      <c r="AG1226" s="39">
        <f t="shared" ca="1" si="567"/>
        <v>0</v>
      </c>
      <c r="AH1226" s="339"/>
      <c r="AI1226" s="37" t="str">
        <f t="shared" ca="1" si="558"/>
        <v/>
      </c>
      <c r="AJ1226" s="41" t="str">
        <f t="shared" ca="1" si="559"/>
        <v/>
      </c>
      <c r="AK1226" s="39" t="str">
        <f t="shared" si="546"/>
        <v/>
      </c>
      <c r="AL1226" s="39" t="str">
        <f t="shared" ca="1" si="568"/>
        <v/>
      </c>
      <c r="AM1226" s="39" t="str">
        <f t="shared" ca="1" si="560"/>
        <v/>
      </c>
      <c r="AN1226" s="40"/>
      <c r="AO1226" s="39">
        <f t="shared" ca="1" si="569"/>
        <v>0</v>
      </c>
      <c r="AP1226" s="339"/>
      <c r="AW1226" s="329"/>
      <c r="BI1226" s="329"/>
      <c r="BJ1226" s="329"/>
      <c r="BK1226" s="329"/>
      <c r="BL1226" s="329"/>
      <c r="BM1226" s="329"/>
      <c r="BN1226" s="329"/>
      <c r="BO1226" s="329"/>
      <c r="BP1226" s="329"/>
      <c r="BQ1226" s="329"/>
      <c r="BR1226" s="329"/>
      <c r="BS1226" s="329"/>
      <c r="BT1226" s="329"/>
      <c r="BU1226" s="329"/>
      <c r="BV1226" s="329"/>
      <c r="BW1226" s="325"/>
      <c r="BX1226" s="325"/>
      <c r="BY1226" s="325"/>
      <c r="BZ1226" s="325"/>
      <c r="CA1226" s="325"/>
      <c r="CB1226" s="325"/>
      <c r="CC1226" s="325"/>
      <c r="CD1226" s="325"/>
      <c r="CE1226" s="325"/>
      <c r="CF1226" s="325"/>
      <c r="CG1226" s="325"/>
      <c r="CH1226" s="325"/>
      <c r="CI1226" s="325"/>
      <c r="CJ1226" s="325"/>
      <c r="CK1226" s="325"/>
      <c r="CL1226" s="325"/>
      <c r="CM1226" s="325"/>
      <c r="CN1226" s="325"/>
      <c r="CO1226" s="325"/>
      <c r="CP1226" s="325"/>
      <c r="CQ1226" s="325"/>
      <c r="CR1226" s="325"/>
      <c r="CS1226" s="325"/>
      <c r="CT1226" s="325"/>
      <c r="CU1226" s="325"/>
      <c r="CV1226" s="325"/>
      <c r="CW1226" s="325"/>
      <c r="CX1226" s="325"/>
    </row>
    <row r="1227" spans="1:102" s="36" customFormat="1" ht="15" hidden="1" customHeight="1">
      <c r="A1227" s="329"/>
      <c r="B1227" s="37" t="str">
        <f t="shared" ca="1" si="547"/>
        <v/>
      </c>
      <c r="C1227" s="41" t="str">
        <f t="shared" ca="1" si="548"/>
        <v/>
      </c>
      <c r="D1227" s="39" t="str">
        <f t="shared" ca="1" si="549"/>
        <v/>
      </c>
      <c r="E1227" s="39" t="str">
        <f t="shared" ca="1" si="561"/>
        <v/>
      </c>
      <c r="F1227" s="39" t="str">
        <f t="shared" ca="1" si="550"/>
        <v/>
      </c>
      <c r="G1227" s="101"/>
      <c r="H1227" s="39">
        <f t="shared" ca="1" si="541"/>
        <v>0</v>
      </c>
      <c r="J1227" s="332"/>
      <c r="K1227" s="37" t="str">
        <f t="shared" ca="1" si="551"/>
        <v/>
      </c>
      <c r="L1227" s="41" t="str">
        <f t="shared" ca="1" si="552"/>
        <v/>
      </c>
      <c r="M1227" s="39" t="str">
        <f t="shared" si="542"/>
        <v/>
      </c>
      <c r="N1227" s="39" t="str">
        <f t="shared" ca="1" si="562"/>
        <v/>
      </c>
      <c r="O1227" s="39">
        <f ca="1">ROUND(Q1226*$O$5/payments_per_year,2)</f>
        <v>0</v>
      </c>
      <c r="P1227" s="101"/>
      <c r="Q1227" s="39">
        <f t="shared" ca="1" si="563"/>
        <v>0</v>
      </c>
      <c r="R1227" s="332"/>
      <c r="S1227" s="37" t="str">
        <f t="shared" ca="1" si="553"/>
        <v/>
      </c>
      <c r="T1227" s="41" t="str">
        <f t="shared" ca="1" si="554"/>
        <v/>
      </c>
      <c r="U1227" s="39" t="str">
        <f t="shared" si="543"/>
        <v/>
      </c>
      <c r="V1227" s="39" t="str">
        <f t="shared" ca="1" si="564"/>
        <v/>
      </c>
      <c r="W1227" s="39">
        <f t="shared" ca="1" si="544"/>
        <v>0</v>
      </c>
      <c r="X1227" s="40"/>
      <c r="Y1227" s="39">
        <f t="shared" ca="1" si="565"/>
        <v>0</v>
      </c>
      <c r="Z1227" s="327"/>
      <c r="AA1227" s="37" t="str">
        <f t="shared" ca="1" si="555"/>
        <v/>
      </c>
      <c r="AB1227" s="41" t="str">
        <f t="shared" ca="1" si="556"/>
        <v/>
      </c>
      <c r="AC1227" s="39" t="str">
        <f t="shared" si="545"/>
        <v/>
      </c>
      <c r="AD1227" s="39" t="str">
        <f t="shared" ca="1" si="566"/>
        <v/>
      </c>
      <c r="AE1227" s="39" t="str">
        <f t="shared" ca="1" si="557"/>
        <v/>
      </c>
      <c r="AF1227" s="40"/>
      <c r="AG1227" s="39">
        <f t="shared" ca="1" si="567"/>
        <v>0</v>
      </c>
      <c r="AH1227" s="339"/>
      <c r="AI1227" s="37" t="str">
        <f t="shared" ca="1" si="558"/>
        <v/>
      </c>
      <c r="AJ1227" s="41" t="str">
        <f t="shared" ca="1" si="559"/>
        <v/>
      </c>
      <c r="AK1227" s="39" t="str">
        <f t="shared" si="546"/>
        <v/>
      </c>
      <c r="AL1227" s="39" t="str">
        <f t="shared" ca="1" si="568"/>
        <v/>
      </c>
      <c r="AM1227" s="39" t="str">
        <f t="shared" ca="1" si="560"/>
        <v/>
      </c>
      <c r="AN1227" s="40"/>
      <c r="AO1227" s="39">
        <f t="shared" ca="1" si="569"/>
        <v>0</v>
      </c>
      <c r="AP1227" s="339"/>
      <c r="AW1227" s="329"/>
      <c r="BI1227" s="329"/>
      <c r="BJ1227" s="329"/>
      <c r="BK1227" s="329"/>
      <c r="BL1227" s="329"/>
      <c r="BM1227" s="329"/>
      <c r="BN1227" s="329"/>
      <c r="BO1227" s="329"/>
      <c r="BP1227" s="329"/>
      <c r="BQ1227" s="329"/>
      <c r="BR1227" s="329"/>
      <c r="BS1227" s="329"/>
      <c r="BT1227" s="329"/>
      <c r="BU1227" s="329"/>
      <c r="BV1227" s="329"/>
      <c r="BW1227" s="325"/>
      <c r="BX1227" s="325"/>
      <c r="BY1227" s="325"/>
      <c r="BZ1227" s="325"/>
      <c r="CA1227" s="325"/>
      <c r="CB1227" s="325"/>
      <c r="CC1227" s="325"/>
      <c r="CD1227" s="325"/>
      <c r="CE1227" s="325"/>
      <c r="CF1227" s="325"/>
      <c r="CG1227" s="325"/>
      <c r="CH1227" s="325"/>
      <c r="CI1227" s="325"/>
      <c r="CJ1227" s="325"/>
      <c r="CK1227" s="325"/>
      <c r="CL1227" s="325"/>
      <c r="CM1227" s="325"/>
      <c r="CN1227" s="325"/>
      <c r="CO1227" s="325"/>
      <c r="CP1227" s="325"/>
      <c r="CQ1227" s="325"/>
      <c r="CR1227" s="325"/>
      <c r="CS1227" s="325"/>
      <c r="CT1227" s="325"/>
      <c r="CU1227" s="325"/>
      <c r="CV1227" s="325"/>
      <c r="CW1227" s="325"/>
      <c r="CX1227" s="325"/>
    </row>
    <row r="1228" spans="1:102" s="36" customFormat="1" ht="15" hidden="1" customHeight="1">
      <c r="A1228" s="329"/>
      <c r="B1228" s="37" t="str">
        <f t="shared" ca="1" si="547"/>
        <v/>
      </c>
      <c r="C1228" s="41" t="str">
        <f t="shared" ca="1" si="548"/>
        <v/>
      </c>
      <c r="D1228" s="39" t="str">
        <f t="shared" ca="1" si="549"/>
        <v/>
      </c>
      <c r="E1228" s="39" t="str">
        <f t="shared" ca="1" si="561"/>
        <v/>
      </c>
      <c r="F1228" s="39" t="str">
        <f t="shared" ca="1" si="550"/>
        <v/>
      </c>
      <c r="G1228" s="101"/>
      <c r="H1228" s="39">
        <f t="shared" ca="1" si="541"/>
        <v>0</v>
      </c>
      <c r="J1228" s="332"/>
      <c r="K1228" s="37" t="str">
        <f t="shared" ca="1" si="551"/>
        <v/>
      </c>
      <c r="L1228" s="41" t="str">
        <f t="shared" ca="1" si="552"/>
        <v/>
      </c>
      <c r="M1228" s="39" t="str">
        <f t="shared" si="542"/>
        <v/>
      </c>
      <c r="N1228" s="39" t="str">
        <f t="shared" ca="1" si="562"/>
        <v/>
      </c>
      <c r="O1228" s="39" t="str">
        <f ca="1">IF(L1228="","",ROUND(Q1227*$O$5/payments_per_year,2))</f>
        <v/>
      </c>
      <c r="P1228" s="101"/>
      <c r="Q1228" s="39">
        <f t="shared" ca="1" si="563"/>
        <v>0</v>
      </c>
      <c r="R1228" s="332"/>
      <c r="S1228" s="37" t="str">
        <f t="shared" ca="1" si="553"/>
        <v/>
      </c>
      <c r="T1228" s="41" t="str">
        <f t="shared" ca="1" si="554"/>
        <v/>
      </c>
      <c r="U1228" s="39" t="str">
        <f t="shared" si="543"/>
        <v/>
      </c>
      <c r="V1228" s="39" t="str">
        <f t="shared" ca="1" si="564"/>
        <v/>
      </c>
      <c r="W1228" s="39">
        <f t="shared" ca="1" si="544"/>
        <v>0</v>
      </c>
      <c r="X1228" s="40"/>
      <c r="Y1228" s="39">
        <f t="shared" ca="1" si="565"/>
        <v>0</v>
      </c>
      <c r="Z1228" s="327"/>
      <c r="AA1228" s="37" t="str">
        <f t="shared" ca="1" si="555"/>
        <v/>
      </c>
      <c r="AB1228" s="41" t="str">
        <f t="shared" ca="1" si="556"/>
        <v/>
      </c>
      <c r="AC1228" s="39" t="str">
        <f t="shared" si="545"/>
        <v/>
      </c>
      <c r="AD1228" s="39" t="str">
        <f t="shared" ca="1" si="566"/>
        <v/>
      </c>
      <c r="AE1228" s="39" t="str">
        <f t="shared" ca="1" si="557"/>
        <v/>
      </c>
      <c r="AF1228" s="40"/>
      <c r="AG1228" s="39">
        <f t="shared" ca="1" si="567"/>
        <v>0</v>
      </c>
      <c r="AH1228" s="339"/>
      <c r="AI1228" s="37" t="str">
        <f t="shared" ca="1" si="558"/>
        <v/>
      </c>
      <c r="AJ1228" s="41" t="str">
        <f t="shared" ca="1" si="559"/>
        <v/>
      </c>
      <c r="AK1228" s="39" t="str">
        <f t="shared" si="546"/>
        <v/>
      </c>
      <c r="AL1228" s="39" t="str">
        <f t="shared" ca="1" si="568"/>
        <v/>
      </c>
      <c r="AM1228" s="39" t="str">
        <f t="shared" ca="1" si="560"/>
        <v/>
      </c>
      <c r="AN1228" s="40"/>
      <c r="AO1228" s="39">
        <f t="shared" ca="1" si="569"/>
        <v>0</v>
      </c>
      <c r="AP1228" s="339"/>
      <c r="AW1228" s="329"/>
      <c r="BI1228" s="329"/>
      <c r="BJ1228" s="329"/>
      <c r="BK1228" s="329"/>
      <c r="BL1228" s="329"/>
      <c r="BM1228" s="329"/>
      <c r="BN1228" s="329"/>
      <c r="BO1228" s="329"/>
      <c r="BP1228" s="329"/>
      <c r="BQ1228" s="329"/>
      <c r="BR1228" s="329"/>
      <c r="BS1228" s="329"/>
      <c r="BT1228" s="329"/>
      <c r="BU1228" s="329"/>
      <c r="BV1228" s="329"/>
      <c r="BW1228" s="325"/>
      <c r="BX1228" s="325"/>
      <c r="BY1228" s="325"/>
      <c r="BZ1228" s="325"/>
      <c r="CA1228" s="325"/>
      <c r="CB1228" s="325"/>
      <c r="CC1228" s="325"/>
      <c r="CD1228" s="325"/>
      <c r="CE1228" s="325"/>
      <c r="CF1228" s="325"/>
      <c r="CG1228" s="325"/>
      <c r="CH1228" s="325"/>
      <c r="CI1228" s="325"/>
      <c r="CJ1228" s="325"/>
      <c r="CK1228" s="325"/>
      <c r="CL1228" s="325"/>
      <c r="CM1228" s="325"/>
      <c r="CN1228" s="325"/>
      <c r="CO1228" s="325"/>
      <c r="CP1228" s="325"/>
      <c r="CQ1228" s="325"/>
      <c r="CR1228" s="325"/>
      <c r="CS1228" s="325"/>
      <c r="CT1228" s="325"/>
      <c r="CU1228" s="325"/>
      <c r="CV1228" s="325"/>
      <c r="CW1228" s="325"/>
      <c r="CX1228" s="325"/>
    </row>
    <row r="1229" spans="1:102" s="36" customFormat="1" ht="15" hidden="1" customHeight="1">
      <c r="A1229" s="329"/>
      <c r="B1229" s="37" t="str">
        <f t="shared" ca="1" si="547"/>
        <v/>
      </c>
      <c r="C1229" s="41" t="str">
        <f t="shared" ca="1" si="548"/>
        <v/>
      </c>
      <c r="D1229" s="39" t="str">
        <f t="shared" ca="1" si="549"/>
        <v/>
      </c>
      <c r="E1229" s="39" t="str">
        <f t="shared" ca="1" si="561"/>
        <v/>
      </c>
      <c r="F1229" s="39" t="str">
        <f t="shared" ca="1" si="550"/>
        <v/>
      </c>
      <c r="G1229" s="101"/>
      <c r="H1229" s="39">
        <f t="shared" ca="1" si="541"/>
        <v>0</v>
      </c>
      <c r="J1229" s="332"/>
      <c r="K1229" s="37" t="str">
        <f t="shared" ca="1" si="551"/>
        <v/>
      </c>
      <c r="L1229" s="41" t="str">
        <f t="shared" ca="1" si="552"/>
        <v/>
      </c>
      <c r="M1229" s="39" t="str">
        <f t="shared" si="542"/>
        <v/>
      </c>
      <c r="N1229" s="39" t="str">
        <f t="shared" ca="1" si="562"/>
        <v/>
      </c>
      <c r="O1229" s="39">
        <f ca="1">ROUND(Q1228*$O$5/payments_per_year,2)</f>
        <v>0</v>
      </c>
      <c r="P1229" s="101"/>
      <c r="Q1229" s="39">
        <f t="shared" ca="1" si="563"/>
        <v>0</v>
      </c>
      <c r="R1229" s="332"/>
      <c r="S1229" s="37" t="str">
        <f t="shared" ca="1" si="553"/>
        <v/>
      </c>
      <c r="T1229" s="41" t="str">
        <f t="shared" ca="1" si="554"/>
        <v/>
      </c>
      <c r="U1229" s="39" t="str">
        <f t="shared" si="543"/>
        <v/>
      </c>
      <c r="V1229" s="39" t="str">
        <f t="shared" ca="1" si="564"/>
        <v/>
      </c>
      <c r="W1229" s="39">
        <f t="shared" ca="1" si="544"/>
        <v>0</v>
      </c>
      <c r="X1229" s="40"/>
      <c r="Y1229" s="39">
        <f t="shared" ca="1" si="565"/>
        <v>0</v>
      </c>
      <c r="Z1229" s="327"/>
      <c r="AA1229" s="37" t="str">
        <f t="shared" ca="1" si="555"/>
        <v/>
      </c>
      <c r="AB1229" s="41" t="str">
        <f t="shared" ca="1" si="556"/>
        <v/>
      </c>
      <c r="AC1229" s="39" t="str">
        <f t="shared" si="545"/>
        <v/>
      </c>
      <c r="AD1229" s="39" t="str">
        <f t="shared" ca="1" si="566"/>
        <v/>
      </c>
      <c r="AE1229" s="39" t="str">
        <f t="shared" ca="1" si="557"/>
        <v/>
      </c>
      <c r="AF1229" s="40"/>
      <c r="AG1229" s="39">
        <f t="shared" ca="1" si="567"/>
        <v>0</v>
      </c>
      <c r="AH1229" s="339"/>
      <c r="AI1229" s="37" t="str">
        <f t="shared" ca="1" si="558"/>
        <v/>
      </c>
      <c r="AJ1229" s="41" t="str">
        <f t="shared" ca="1" si="559"/>
        <v/>
      </c>
      <c r="AK1229" s="39" t="str">
        <f t="shared" si="546"/>
        <v/>
      </c>
      <c r="AL1229" s="39" t="str">
        <f t="shared" ca="1" si="568"/>
        <v/>
      </c>
      <c r="AM1229" s="39" t="str">
        <f t="shared" ca="1" si="560"/>
        <v/>
      </c>
      <c r="AN1229" s="40"/>
      <c r="AO1229" s="39">
        <f t="shared" ca="1" si="569"/>
        <v>0</v>
      </c>
      <c r="AP1229" s="339"/>
      <c r="AW1229" s="329"/>
      <c r="BI1229" s="329"/>
      <c r="BJ1229" s="329"/>
      <c r="BK1229" s="329"/>
      <c r="BL1229" s="329"/>
      <c r="BM1229" s="329"/>
      <c r="BN1229" s="329"/>
      <c r="BO1229" s="329"/>
      <c r="BP1229" s="329"/>
      <c r="BQ1229" s="329"/>
      <c r="BR1229" s="329"/>
      <c r="BS1229" s="329"/>
      <c r="BT1229" s="329"/>
      <c r="BU1229" s="329"/>
      <c r="BV1229" s="329"/>
      <c r="BW1229" s="325"/>
      <c r="BX1229" s="325"/>
      <c r="BY1229" s="325"/>
      <c r="BZ1229" s="325"/>
      <c r="CA1229" s="325"/>
      <c r="CB1229" s="325"/>
      <c r="CC1229" s="325"/>
      <c r="CD1229" s="325"/>
      <c r="CE1229" s="325"/>
      <c r="CF1229" s="325"/>
      <c r="CG1229" s="325"/>
      <c r="CH1229" s="325"/>
      <c r="CI1229" s="325"/>
      <c r="CJ1229" s="325"/>
      <c r="CK1229" s="325"/>
      <c r="CL1229" s="325"/>
      <c r="CM1229" s="325"/>
      <c r="CN1229" s="325"/>
      <c r="CO1229" s="325"/>
      <c r="CP1229" s="325"/>
      <c r="CQ1229" s="325"/>
      <c r="CR1229" s="325"/>
      <c r="CS1229" s="325"/>
      <c r="CT1229" s="325"/>
      <c r="CU1229" s="325"/>
      <c r="CV1229" s="325"/>
      <c r="CW1229" s="325"/>
      <c r="CX1229" s="325"/>
    </row>
    <row r="1230" spans="1:102" s="36" customFormat="1" ht="15" hidden="1" customHeight="1">
      <c r="A1230" s="329"/>
      <c r="B1230" s="37" t="str">
        <f t="shared" ca="1" si="547"/>
        <v/>
      </c>
      <c r="C1230" s="41" t="str">
        <f t="shared" ca="1" si="548"/>
        <v/>
      </c>
      <c r="D1230" s="39" t="str">
        <f t="shared" ca="1" si="549"/>
        <v/>
      </c>
      <c r="E1230" s="39" t="str">
        <f t="shared" ca="1" si="561"/>
        <v/>
      </c>
      <c r="F1230" s="39" t="str">
        <f t="shared" ca="1" si="550"/>
        <v/>
      </c>
      <c r="G1230" s="101"/>
      <c r="H1230" s="39">
        <f t="shared" ca="1" si="541"/>
        <v>0</v>
      </c>
      <c r="J1230" s="332"/>
      <c r="K1230" s="37" t="str">
        <f t="shared" ca="1" si="551"/>
        <v/>
      </c>
      <c r="L1230" s="41" t="str">
        <f t="shared" ca="1" si="552"/>
        <v/>
      </c>
      <c r="M1230" s="39" t="str">
        <f t="shared" si="542"/>
        <v/>
      </c>
      <c r="N1230" s="39" t="str">
        <f t="shared" ca="1" si="562"/>
        <v/>
      </c>
      <c r="O1230" s="39" t="str">
        <f ca="1">IF(L1230="","",ROUND(Q1229*$O$5/payments_per_year,2))</f>
        <v/>
      </c>
      <c r="P1230" s="101"/>
      <c r="Q1230" s="39">
        <f t="shared" ca="1" si="563"/>
        <v>0</v>
      </c>
      <c r="R1230" s="332"/>
      <c r="S1230" s="37" t="str">
        <f t="shared" ca="1" si="553"/>
        <v/>
      </c>
      <c r="T1230" s="41" t="str">
        <f t="shared" ca="1" si="554"/>
        <v/>
      </c>
      <c r="U1230" s="39" t="str">
        <f t="shared" si="543"/>
        <v/>
      </c>
      <c r="V1230" s="39" t="str">
        <f t="shared" ca="1" si="564"/>
        <v/>
      </c>
      <c r="W1230" s="39">
        <f t="shared" ca="1" si="544"/>
        <v>0</v>
      </c>
      <c r="X1230" s="40"/>
      <c r="Y1230" s="39">
        <f t="shared" ca="1" si="565"/>
        <v>0</v>
      </c>
      <c r="Z1230" s="327"/>
      <c r="AA1230" s="37" t="str">
        <f t="shared" ca="1" si="555"/>
        <v/>
      </c>
      <c r="AB1230" s="41" t="str">
        <f t="shared" ca="1" si="556"/>
        <v/>
      </c>
      <c r="AC1230" s="39" t="str">
        <f t="shared" si="545"/>
        <v/>
      </c>
      <c r="AD1230" s="39" t="str">
        <f t="shared" ca="1" si="566"/>
        <v/>
      </c>
      <c r="AE1230" s="39" t="str">
        <f t="shared" ca="1" si="557"/>
        <v/>
      </c>
      <c r="AF1230" s="40"/>
      <c r="AG1230" s="39">
        <f t="shared" ca="1" si="567"/>
        <v>0</v>
      </c>
      <c r="AH1230" s="339"/>
      <c r="AI1230" s="37" t="str">
        <f t="shared" ca="1" si="558"/>
        <v/>
      </c>
      <c r="AJ1230" s="41" t="str">
        <f t="shared" ca="1" si="559"/>
        <v/>
      </c>
      <c r="AK1230" s="39" t="str">
        <f t="shared" si="546"/>
        <v/>
      </c>
      <c r="AL1230" s="39" t="str">
        <f t="shared" ca="1" si="568"/>
        <v/>
      </c>
      <c r="AM1230" s="39" t="str">
        <f t="shared" ca="1" si="560"/>
        <v/>
      </c>
      <c r="AN1230" s="40"/>
      <c r="AO1230" s="39">
        <f t="shared" ca="1" si="569"/>
        <v>0</v>
      </c>
      <c r="AP1230" s="339"/>
      <c r="AW1230" s="329"/>
      <c r="BI1230" s="329"/>
      <c r="BJ1230" s="329"/>
      <c r="BK1230" s="329"/>
      <c r="BL1230" s="329"/>
      <c r="BM1230" s="329"/>
      <c r="BN1230" s="329"/>
      <c r="BO1230" s="329"/>
      <c r="BP1230" s="329"/>
      <c r="BQ1230" s="329"/>
      <c r="BR1230" s="329"/>
      <c r="BS1230" s="329"/>
      <c r="BT1230" s="329"/>
      <c r="BU1230" s="329"/>
      <c r="BV1230" s="329"/>
      <c r="BW1230" s="325"/>
      <c r="BX1230" s="325"/>
      <c r="BY1230" s="325"/>
      <c r="BZ1230" s="325"/>
      <c r="CA1230" s="325"/>
      <c r="CB1230" s="325"/>
      <c r="CC1230" s="325"/>
      <c r="CD1230" s="325"/>
      <c r="CE1230" s="325"/>
      <c r="CF1230" s="325"/>
      <c r="CG1230" s="325"/>
      <c r="CH1230" s="325"/>
      <c r="CI1230" s="325"/>
      <c r="CJ1230" s="325"/>
      <c r="CK1230" s="325"/>
      <c r="CL1230" s="325"/>
      <c r="CM1230" s="325"/>
      <c r="CN1230" s="325"/>
      <c r="CO1230" s="325"/>
      <c r="CP1230" s="325"/>
      <c r="CQ1230" s="325"/>
      <c r="CR1230" s="325"/>
      <c r="CS1230" s="325"/>
      <c r="CT1230" s="325"/>
      <c r="CU1230" s="325"/>
      <c r="CV1230" s="325"/>
      <c r="CW1230" s="325"/>
      <c r="CX1230" s="325"/>
    </row>
    <row r="1231" spans="1:102" s="36" customFormat="1" ht="15" hidden="1" customHeight="1">
      <c r="A1231" s="329"/>
      <c r="B1231" s="37" t="str">
        <f t="shared" ca="1" si="547"/>
        <v/>
      </c>
      <c r="C1231" s="41" t="str">
        <f t="shared" ca="1" si="548"/>
        <v/>
      </c>
      <c r="D1231" s="39" t="str">
        <f t="shared" ca="1" si="549"/>
        <v/>
      </c>
      <c r="E1231" s="39" t="str">
        <f t="shared" ca="1" si="561"/>
        <v/>
      </c>
      <c r="F1231" s="39" t="str">
        <f t="shared" ca="1" si="550"/>
        <v/>
      </c>
      <c r="G1231" s="101"/>
      <c r="H1231" s="39">
        <f t="shared" ca="1" si="541"/>
        <v>0</v>
      </c>
      <c r="J1231" s="332"/>
      <c r="K1231" s="37" t="str">
        <f t="shared" ca="1" si="551"/>
        <v/>
      </c>
      <c r="L1231" s="41" t="str">
        <f t="shared" ca="1" si="552"/>
        <v/>
      </c>
      <c r="M1231" s="39" t="str">
        <f t="shared" si="542"/>
        <v/>
      </c>
      <c r="N1231" s="39" t="str">
        <f t="shared" ca="1" si="562"/>
        <v/>
      </c>
      <c r="O1231" s="39">
        <f ca="1">ROUND(Q1230*$O$5/payments_per_year,2)</f>
        <v>0</v>
      </c>
      <c r="P1231" s="101"/>
      <c r="Q1231" s="39">
        <f t="shared" ca="1" si="563"/>
        <v>0</v>
      </c>
      <c r="R1231" s="332"/>
      <c r="S1231" s="37" t="str">
        <f t="shared" ca="1" si="553"/>
        <v/>
      </c>
      <c r="T1231" s="41" t="str">
        <f t="shared" ca="1" si="554"/>
        <v/>
      </c>
      <c r="U1231" s="39" t="str">
        <f t="shared" si="543"/>
        <v/>
      </c>
      <c r="V1231" s="39" t="str">
        <f t="shared" ca="1" si="564"/>
        <v/>
      </c>
      <c r="W1231" s="39">
        <f t="shared" ca="1" si="544"/>
        <v>0</v>
      </c>
      <c r="X1231" s="40"/>
      <c r="Y1231" s="39">
        <f t="shared" ca="1" si="565"/>
        <v>0</v>
      </c>
      <c r="Z1231" s="327"/>
      <c r="AA1231" s="37" t="str">
        <f t="shared" ca="1" si="555"/>
        <v/>
      </c>
      <c r="AB1231" s="41" t="str">
        <f t="shared" ca="1" si="556"/>
        <v/>
      </c>
      <c r="AC1231" s="39" t="str">
        <f t="shared" si="545"/>
        <v/>
      </c>
      <c r="AD1231" s="39" t="str">
        <f t="shared" ca="1" si="566"/>
        <v/>
      </c>
      <c r="AE1231" s="39" t="str">
        <f t="shared" ca="1" si="557"/>
        <v/>
      </c>
      <c r="AF1231" s="40"/>
      <c r="AG1231" s="39">
        <f t="shared" ca="1" si="567"/>
        <v>0</v>
      </c>
      <c r="AH1231" s="339"/>
      <c r="AI1231" s="37" t="str">
        <f t="shared" ca="1" si="558"/>
        <v/>
      </c>
      <c r="AJ1231" s="41" t="str">
        <f t="shared" ca="1" si="559"/>
        <v/>
      </c>
      <c r="AK1231" s="39" t="str">
        <f t="shared" si="546"/>
        <v/>
      </c>
      <c r="AL1231" s="39" t="str">
        <f t="shared" ca="1" si="568"/>
        <v/>
      </c>
      <c r="AM1231" s="39" t="str">
        <f t="shared" ca="1" si="560"/>
        <v/>
      </c>
      <c r="AN1231" s="40"/>
      <c r="AO1231" s="39">
        <f t="shared" ca="1" si="569"/>
        <v>0</v>
      </c>
      <c r="AP1231" s="339"/>
      <c r="AW1231" s="329"/>
      <c r="BI1231" s="329"/>
      <c r="BJ1231" s="329"/>
      <c r="BK1231" s="329"/>
      <c r="BL1231" s="329"/>
      <c r="BM1231" s="329"/>
      <c r="BN1231" s="329"/>
      <c r="BO1231" s="329"/>
      <c r="BP1231" s="329"/>
      <c r="BQ1231" s="329"/>
      <c r="BR1231" s="329"/>
      <c r="BS1231" s="329"/>
      <c r="BT1231" s="329"/>
      <c r="BU1231" s="329"/>
      <c r="BV1231" s="329"/>
      <c r="BW1231" s="325"/>
      <c r="BX1231" s="325"/>
      <c r="BY1231" s="325"/>
      <c r="BZ1231" s="325"/>
      <c r="CA1231" s="325"/>
      <c r="CB1231" s="325"/>
      <c r="CC1231" s="325"/>
      <c r="CD1231" s="325"/>
      <c r="CE1231" s="325"/>
      <c r="CF1231" s="325"/>
      <c r="CG1231" s="325"/>
      <c r="CH1231" s="325"/>
      <c r="CI1231" s="325"/>
      <c r="CJ1231" s="325"/>
      <c r="CK1231" s="325"/>
      <c r="CL1231" s="325"/>
      <c r="CM1231" s="325"/>
      <c r="CN1231" s="325"/>
      <c r="CO1231" s="325"/>
      <c r="CP1231" s="325"/>
      <c r="CQ1231" s="325"/>
      <c r="CR1231" s="325"/>
      <c r="CS1231" s="325"/>
      <c r="CT1231" s="325"/>
      <c r="CU1231" s="325"/>
      <c r="CV1231" s="325"/>
      <c r="CW1231" s="325"/>
      <c r="CX1231" s="325"/>
    </row>
    <row r="1232" spans="1:102" s="36" customFormat="1" ht="15" hidden="1" customHeight="1">
      <c r="A1232" s="329"/>
      <c r="B1232" s="37" t="str">
        <f t="shared" ca="1" si="547"/>
        <v/>
      </c>
      <c r="C1232" s="41" t="str">
        <f t="shared" ca="1" si="548"/>
        <v/>
      </c>
      <c r="D1232" s="39" t="str">
        <f t="shared" ca="1" si="549"/>
        <v/>
      </c>
      <c r="E1232" s="39" t="str">
        <f t="shared" ca="1" si="561"/>
        <v/>
      </c>
      <c r="F1232" s="39" t="str">
        <f t="shared" ca="1" si="550"/>
        <v/>
      </c>
      <c r="G1232" s="101"/>
      <c r="H1232" s="39">
        <f t="shared" ca="1" si="541"/>
        <v>0</v>
      </c>
      <c r="J1232" s="332"/>
      <c r="K1232" s="37" t="str">
        <f t="shared" ca="1" si="551"/>
        <v/>
      </c>
      <c r="L1232" s="41" t="str">
        <f t="shared" ca="1" si="552"/>
        <v/>
      </c>
      <c r="M1232" s="39" t="str">
        <f t="shared" si="542"/>
        <v/>
      </c>
      <c r="N1232" s="39" t="str">
        <f t="shared" ca="1" si="562"/>
        <v/>
      </c>
      <c r="O1232" s="39" t="str">
        <f ca="1">IF(L1232="","",ROUND(Q1231*$O$5/payments_per_year,2))</f>
        <v/>
      </c>
      <c r="P1232" s="101"/>
      <c r="Q1232" s="39">
        <f t="shared" ca="1" si="563"/>
        <v>0</v>
      </c>
      <c r="R1232" s="332"/>
      <c r="S1232" s="37" t="str">
        <f t="shared" ca="1" si="553"/>
        <v/>
      </c>
      <c r="T1232" s="41" t="str">
        <f t="shared" ca="1" si="554"/>
        <v/>
      </c>
      <c r="U1232" s="39" t="str">
        <f t="shared" si="543"/>
        <v/>
      </c>
      <c r="V1232" s="39" t="str">
        <f t="shared" ca="1" si="564"/>
        <v/>
      </c>
      <c r="W1232" s="39">
        <f t="shared" ca="1" si="544"/>
        <v>0</v>
      </c>
      <c r="X1232" s="40"/>
      <c r="Y1232" s="39">
        <f t="shared" ca="1" si="565"/>
        <v>0</v>
      </c>
      <c r="Z1232" s="327"/>
      <c r="AA1232" s="37" t="str">
        <f t="shared" ca="1" si="555"/>
        <v/>
      </c>
      <c r="AB1232" s="41" t="str">
        <f t="shared" ca="1" si="556"/>
        <v/>
      </c>
      <c r="AC1232" s="39" t="str">
        <f t="shared" si="545"/>
        <v/>
      </c>
      <c r="AD1232" s="39" t="str">
        <f t="shared" ca="1" si="566"/>
        <v/>
      </c>
      <c r="AE1232" s="39" t="str">
        <f t="shared" ca="1" si="557"/>
        <v/>
      </c>
      <c r="AF1232" s="40"/>
      <c r="AG1232" s="39">
        <f t="shared" ca="1" si="567"/>
        <v>0</v>
      </c>
      <c r="AH1232" s="339"/>
      <c r="AI1232" s="37" t="str">
        <f t="shared" ca="1" si="558"/>
        <v/>
      </c>
      <c r="AJ1232" s="41" t="str">
        <f t="shared" ca="1" si="559"/>
        <v/>
      </c>
      <c r="AK1232" s="39" t="str">
        <f t="shared" si="546"/>
        <v/>
      </c>
      <c r="AL1232" s="39" t="str">
        <f t="shared" ca="1" si="568"/>
        <v/>
      </c>
      <c r="AM1232" s="39" t="str">
        <f t="shared" ca="1" si="560"/>
        <v/>
      </c>
      <c r="AN1232" s="40"/>
      <c r="AO1232" s="39">
        <f t="shared" ca="1" si="569"/>
        <v>0</v>
      </c>
      <c r="AP1232" s="339"/>
      <c r="AW1232" s="329"/>
      <c r="BI1232" s="329"/>
      <c r="BJ1232" s="329"/>
      <c r="BK1232" s="329"/>
      <c r="BL1232" s="329"/>
      <c r="BM1232" s="329"/>
      <c r="BN1232" s="329"/>
      <c r="BO1232" s="329"/>
      <c r="BP1232" s="329"/>
      <c r="BQ1232" s="329"/>
      <c r="BR1232" s="329"/>
      <c r="BS1232" s="329"/>
      <c r="BT1232" s="329"/>
      <c r="BU1232" s="329"/>
      <c r="BV1232" s="329"/>
      <c r="BW1232" s="325"/>
      <c r="BX1232" s="325"/>
      <c r="BY1232" s="325"/>
      <c r="BZ1232" s="325"/>
      <c r="CA1232" s="325"/>
      <c r="CB1232" s="325"/>
      <c r="CC1232" s="325"/>
      <c r="CD1232" s="325"/>
      <c r="CE1232" s="325"/>
      <c r="CF1232" s="325"/>
      <c r="CG1232" s="325"/>
      <c r="CH1232" s="325"/>
      <c r="CI1232" s="325"/>
      <c r="CJ1232" s="325"/>
      <c r="CK1232" s="325"/>
      <c r="CL1232" s="325"/>
      <c r="CM1232" s="325"/>
      <c r="CN1232" s="325"/>
      <c r="CO1232" s="325"/>
      <c r="CP1232" s="325"/>
      <c r="CQ1232" s="325"/>
      <c r="CR1232" s="325"/>
      <c r="CS1232" s="325"/>
      <c r="CT1232" s="325"/>
      <c r="CU1232" s="325"/>
      <c r="CV1232" s="325"/>
      <c r="CW1232" s="325"/>
      <c r="CX1232" s="325"/>
    </row>
    <row r="1233" spans="1:102" s="36" customFormat="1" ht="15" hidden="1" customHeight="1">
      <c r="A1233" s="329"/>
      <c r="B1233" s="37" t="str">
        <f t="shared" ca="1" si="547"/>
        <v/>
      </c>
      <c r="C1233" s="41" t="str">
        <f t="shared" ca="1" si="548"/>
        <v/>
      </c>
      <c r="D1233" s="39" t="str">
        <f t="shared" ca="1" si="549"/>
        <v/>
      </c>
      <c r="E1233" s="39" t="str">
        <f t="shared" ca="1" si="561"/>
        <v/>
      </c>
      <c r="F1233" s="39" t="str">
        <f t="shared" ca="1" si="550"/>
        <v/>
      </c>
      <c r="G1233" s="101"/>
      <c r="H1233" s="39">
        <f t="shared" ca="1" si="541"/>
        <v>0</v>
      </c>
      <c r="J1233" s="332"/>
      <c r="K1233" s="37" t="str">
        <f t="shared" ca="1" si="551"/>
        <v/>
      </c>
      <c r="L1233" s="41" t="str">
        <f t="shared" ca="1" si="552"/>
        <v/>
      </c>
      <c r="M1233" s="39" t="str">
        <f t="shared" si="542"/>
        <v/>
      </c>
      <c r="N1233" s="39" t="str">
        <f t="shared" ca="1" si="562"/>
        <v/>
      </c>
      <c r="O1233" s="39">
        <f ca="1">ROUND(Q1232*$O$5/payments_per_year,2)</f>
        <v>0</v>
      </c>
      <c r="P1233" s="101"/>
      <c r="Q1233" s="39">
        <f t="shared" ca="1" si="563"/>
        <v>0</v>
      </c>
      <c r="R1233" s="332"/>
      <c r="S1233" s="37" t="str">
        <f t="shared" ca="1" si="553"/>
        <v/>
      </c>
      <c r="T1233" s="41" t="str">
        <f t="shared" ca="1" si="554"/>
        <v/>
      </c>
      <c r="U1233" s="39" t="str">
        <f t="shared" si="543"/>
        <v/>
      </c>
      <c r="V1233" s="39" t="str">
        <f t="shared" ca="1" si="564"/>
        <v/>
      </c>
      <c r="W1233" s="39">
        <f t="shared" ca="1" si="544"/>
        <v>0</v>
      </c>
      <c r="X1233" s="40"/>
      <c r="Y1233" s="39">
        <f t="shared" ca="1" si="565"/>
        <v>0</v>
      </c>
      <c r="Z1233" s="327"/>
      <c r="AA1233" s="37" t="str">
        <f t="shared" ca="1" si="555"/>
        <v/>
      </c>
      <c r="AB1233" s="41" t="str">
        <f t="shared" ca="1" si="556"/>
        <v/>
      </c>
      <c r="AC1233" s="39" t="str">
        <f t="shared" si="545"/>
        <v/>
      </c>
      <c r="AD1233" s="39" t="str">
        <f t="shared" ca="1" si="566"/>
        <v/>
      </c>
      <c r="AE1233" s="39" t="str">
        <f t="shared" ca="1" si="557"/>
        <v/>
      </c>
      <c r="AF1233" s="40"/>
      <c r="AG1233" s="39">
        <f t="shared" ca="1" si="567"/>
        <v>0</v>
      </c>
      <c r="AH1233" s="339"/>
      <c r="AI1233" s="37" t="str">
        <f t="shared" ca="1" si="558"/>
        <v/>
      </c>
      <c r="AJ1233" s="41" t="str">
        <f t="shared" ca="1" si="559"/>
        <v/>
      </c>
      <c r="AK1233" s="39" t="str">
        <f t="shared" si="546"/>
        <v/>
      </c>
      <c r="AL1233" s="39" t="str">
        <f t="shared" ca="1" si="568"/>
        <v/>
      </c>
      <c r="AM1233" s="39" t="str">
        <f t="shared" ca="1" si="560"/>
        <v/>
      </c>
      <c r="AN1233" s="40"/>
      <c r="AO1233" s="39">
        <f t="shared" ca="1" si="569"/>
        <v>0</v>
      </c>
      <c r="AP1233" s="339"/>
      <c r="AW1233" s="329"/>
      <c r="BI1233" s="329"/>
      <c r="BJ1233" s="329"/>
      <c r="BK1233" s="329"/>
      <c r="BL1233" s="329"/>
      <c r="BM1233" s="329"/>
      <c r="BN1233" s="329"/>
      <c r="BO1233" s="329"/>
      <c r="BP1233" s="329"/>
      <c r="BQ1233" s="329"/>
      <c r="BR1233" s="329"/>
      <c r="BS1233" s="329"/>
      <c r="BT1233" s="329"/>
      <c r="BU1233" s="329"/>
      <c r="BV1233" s="329"/>
      <c r="BW1233" s="325"/>
      <c r="BX1233" s="325"/>
      <c r="BY1233" s="325"/>
      <c r="BZ1233" s="325"/>
      <c r="CA1233" s="325"/>
      <c r="CB1233" s="325"/>
      <c r="CC1233" s="325"/>
      <c r="CD1233" s="325"/>
      <c r="CE1233" s="325"/>
      <c r="CF1233" s="325"/>
      <c r="CG1233" s="325"/>
      <c r="CH1233" s="325"/>
      <c r="CI1233" s="325"/>
      <c r="CJ1233" s="325"/>
      <c r="CK1233" s="325"/>
      <c r="CL1233" s="325"/>
      <c r="CM1233" s="325"/>
      <c r="CN1233" s="325"/>
      <c r="CO1233" s="325"/>
      <c r="CP1233" s="325"/>
      <c r="CQ1233" s="325"/>
      <c r="CR1233" s="325"/>
      <c r="CS1233" s="325"/>
      <c r="CT1233" s="325"/>
      <c r="CU1233" s="325"/>
      <c r="CV1233" s="325"/>
      <c r="CW1233" s="325"/>
      <c r="CX1233" s="325"/>
    </row>
    <row r="1234" spans="1:102" s="36" customFormat="1" ht="15" hidden="1" customHeight="1">
      <c r="A1234" s="329"/>
      <c r="B1234" s="37" t="str">
        <f t="shared" ca="1" si="547"/>
        <v/>
      </c>
      <c r="C1234" s="41" t="str">
        <f t="shared" ca="1" si="548"/>
        <v/>
      </c>
      <c r="D1234" s="39" t="str">
        <f t="shared" ca="1" si="549"/>
        <v/>
      </c>
      <c r="E1234" s="39" t="str">
        <f t="shared" ca="1" si="561"/>
        <v/>
      </c>
      <c r="F1234" s="39" t="str">
        <f t="shared" ca="1" si="550"/>
        <v/>
      </c>
      <c r="G1234" s="101"/>
      <c r="H1234" s="39">
        <f t="shared" ca="1" si="541"/>
        <v>0</v>
      </c>
      <c r="J1234" s="332"/>
      <c r="K1234" s="37" t="str">
        <f t="shared" ca="1" si="551"/>
        <v/>
      </c>
      <c r="L1234" s="41" t="str">
        <f t="shared" ca="1" si="552"/>
        <v/>
      </c>
      <c r="M1234" s="39" t="str">
        <f t="shared" si="542"/>
        <v/>
      </c>
      <c r="N1234" s="39" t="str">
        <f t="shared" ca="1" si="562"/>
        <v/>
      </c>
      <c r="O1234" s="39" t="str">
        <f ca="1">IF(L1234="","",ROUND(Q1233*$O$5/payments_per_year,2))</f>
        <v/>
      </c>
      <c r="P1234" s="101"/>
      <c r="Q1234" s="39">
        <f t="shared" ca="1" si="563"/>
        <v>0</v>
      </c>
      <c r="R1234" s="332"/>
      <c r="S1234" s="37" t="str">
        <f t="shared" ca="1" si="553"/>
        <v/>
      </c>
      <c r="T1234" s="41" t="str">
        <f t="shared" ca="1" si="554"/>
        <v/>
      </c>
      <c r="U1234" s="39" t="str">
        <f t="shared" si="543"/>
        <v/>
      </c>
      <c r="V1234" s="39" t="str">
        <f t="shared" ca="1" si="564"/>
        <v/>
      </c>
      <c r="W1234" s="39">
        <f t="shared" ca="1" si="544"/>
        <v>0</v>
      </c>
      <c r="X1234" s="40"/>
      <c r="Y1234" s="39">
        <f t="shared" ca="1" si="565"/>
        <v>0</v>
      </c>
      <c r="Z1234" s="327"/>
      <c r="AA1234" s="37" t="str">
        <f t="shared" ca="1" si="555"/>
        <v/>
      </c>
      <c r="AB1234" s="41" t="str">
        <f t="shared" ca="1" si="556"/>
        <v/>
      </c>
      <c r="AC1234" s="39" t="str">
        <f t="shared" si="545"/>
        <v/>
      </c>
      <c r="AD1234" s="39" t="str">
        <f t="shared" ca="1" si="566"/>
        <v/>
      </c>
      <c r="AE1234" s="39" t="str">
        <f t="shared" ca="1" si="557"/>
        <v/>
      </c>
      <c r="AF1234" s="40"/>
      <c r="AG1234" s="39">
        <f t="shared" ca="1" si="567"/>
        <v>0</v>
      </c>
      <c r="AH1234" s="339"/>
      <c r="AI1234" s="37" t="str">
        <f t="shared" ca="1" si="558"/>
        <v/>
      </c>
      <c r="AJ1234" s="41" t="str">
        <f t="shared" ca="1" si="559"/>
        <v/>
      </c>
      <c r="AK1234" s="39" t="str">
        <f t="shared" si="546"/>
        <v/>
      </c>
      <c r="AL1234" s="39" t="str">
        <f t="shared" ca="1" si="568"/>
        <v/>
      </c>
      <c r="AM1234" s="39" t="str">
        <f t="shared" ca="1" si="560"/>
        <v/>
      </c>
      <c r="AN1234" s="40"/>
      <c r="AO1234" s="39">
        <f t="shared" ca="1" si="569"/>
        <v>0</v>
      </c>
      <c r="AP1234" s="339"/>
      <c r="AW1234" s="329"/>
      <c r="BI1234" s="329"/>
      <c r="BJ1234" s="329"/>
      <c r="BK1234" s="329"/>
      <c r="BL1234" s="329"/>
      <c r="BM1234" s="329"/>
      <c r="BN1234" s="329"/>
      <c r="BO1234" s="329"/>
      <c r="BP1234" s="329"/>
      <c r="BQ1234" s="329"/>
      <c r="BR1234" s="329"/>
      <c r="BS1234" s="329"/>
      <c r="BT1234" s="329"/>
      <c r="BU1234" s="329"/>
      <c r="BV1234" s="329"/>
      <c r="BW1234" s="325"/>
      <c r="BX1234" s="325"/>
      <c r="BY1234" s="325"/>
      <c r="BZ1234" s="325"/>
      <c r="CA1234" s="325"/>
      <c r="CB1234" s="325"/>
      <c r="CC1234" s="325"/>
      <c r="CD1234" s="325"/>
      <c r="CE1234" s="325"/>
      <c r="CF1234" s="325"/>
      <c r="CG1234" s="325"/>
      <c r="CH1234" s="325"/>
      <c r="CI1234" s="325"/>
      <c r="CJ1234" s="325"/>
      <c r="CK1234" s="325"/>
      <c r="CL1234" s="325"/>
      <c r="CM1234" s="325"/>
      <c r="CN1234" s="325"/>
      <c r="CO1234" s="325"/>
      <c r="CP1234" s="325"/>
      <c r="CQ1234" s="325"/>
      <c r="CR1234" s="325"/>
      <c r="CS1234" s="325"/>
      <c r="CT1234" s="325"/>
      <c r="CU1234" s="325"/>
      <c r="CV1234" s="325"/>
      <c r="CW1234" s="325"/>
      <c r="CX1234" s="325"/>
    </row>
    <row r="1235" spans="1:102" s="36" customFormat="1" ht="15" hidden="1" customHeight="1">
      <c r="A1235" s="329"/>
      <c r="B1235" s="37" t="str">
        <f t="shared" ca="1" si="547"/>
        <v/>
      </c>
      <c r="C1235" s="41" t="str">
        <f t="shared" ca="1" si="548"/>
        <v/>
      </c>
      <c r="D1235" s="39" t="str">
        <f t="shared" ca="1" si="549"/>
        <v/>
      </c>
      <c r="E1235" s="39" t="str">
        <f t="shared" ca="1" si="561"/>
        <v/>
      </c>
      <c r="F1235" s="39" t="str">
        <f t="shared" ca="1" si="550"/>
        <v/>
      </c>
      <c r="G1235" s="101"/>
      <c r="H1235" s="39">
        <f t="shared" ref="H1235:H1298" ca="1" si="570">IF(B1235="",0,ROUND(H1234-E1235-G1235,2))</f>
        <v>0</v>
      </c>
      <c r="J1235" s="332"/>
      <c r="K1235" s="37" t="str">
        <f t="shared" ca="1" si="551"/>
        <v/>
      </c>
      <c r="L1235" s="41" t="str">
        <f t="shared" ca="1" si="552"/>
        <v/>
      </c>
      <c r="M1235" s="39" t="str">
        <f t="shared" ref="M1235:M1298" si="571">$O$10</f>
        <v/>
      </c>
      <c r="N1235" s="39" t="str">
        <f t="shared" ca="1" si="562"/>
        <v/>
      </c>
      <c r="O1235" s="39">
        <f ca="1">ROUND(Q1234*$O$5/payments_per_year,2)</f>
        <v>0</v>
      </c>
      <c r="P1235" s="101"/>
      <c r="Q1235" s="39">
        <f t="shared" ca="1" si="563"/>
        <v>0</v>
      </c>
      <c r="R1235" s="332"/>
      <c r="S1235" s="37" t="str">
        <f t="shared" ca="1" si="553"/>
        <v/>
      </c>
      <c r="T1235" s="41" t="str">
        <f t="shared" ca="1" si="554"/>
        <v/>
      </c>
      <c r="U1235" s="39" t="str">
        <f t="shared" ref="U1235:U1298" si="572">$W$10</f>
        <v/>
      </c>
      <c r="V1235" s="39" t="str">
        <f t="shared" ca="1" si="564"/>
        <v/>
      </c>
      <c r="W1235" s="39">
        <f t="shared" ref="W1235:W1298" ca="1" si="573">ROUND(Y1234*$W$5/payments_per_year,2)</f>
        <v>0</v>
      </c>
      <c r="X1235" s="40"/>
      <c r="Y1235" s="39">
        <f t="shared" ca="1" si="565"/>
        <v>0</v>
      </c>
      <c r="Z1235" s="327"/>
      <c r="AA1235" s="37" t="str">
        <f t="shared" ca="1" si="555"/>
        <v/>
      </c>
      <c r="AB1235" s="41" t="str">
        <f t="shared" ca="1" si="556"/>
        <v/>
      </c>
      <c r="AC1235" s="39" t="str">
        <f t="shared" ref="AC1235:AC1298" si="574">$AE$10</f>
        <v/>
      </c>
      <c r="AD1235" s="39" t="str">
        <f t="shared" ca="1" si="566"/>
        <v/>
      </c>
      <c r="AE1235" s="39" t="str">
        <f t="shared" ca="1" si="557"/>
        <v/>
      </c>
      <c r="AF1235" s="40"/>
      <c r="AG1235" s="39">
        <f t="shared" ca="1" si="567"/>
        <v>0</v>
      </c>
      <c r="AH1235" s="339"/>
      <c r="AI1235" s="37" t="str">
        <f t="shared" ca="1" si="558"/>
        <v/>
      </c>
      <c r="AJ1235" s="41" t="str">
        <f t="shared" ca="1" si="559"/>
        <v/>
      </c>
      <c r="AK1235" s="39" t="str">
        <f t="shared" ref="AK1235:AK1298" si="575">$AE$10</f>
        <v/>
      </c>
      <c r="AL1235" s="39" t="str">
        <f t="shared" ca="1" si="568"/>
        <v/>
      </c>
      <c r="AM1235" s="39" t="str">
        <f t="shared" ca="1" si="560"/>
        <v/>
      </c>
      <c r="AN1235" s="40"/>
      <c r="AO1235" s="39">
        <f t="shared" ca="1" si="569"/>
        <v>0</v>
      </c>
      <c r="AP1235" s="339"/>
      <c r="AW1235" s="329"/>
      <c r="BI1235" s="329"/>
      <c r="BJ1235" s="329"/>
      <c r="BK1235" s="329"/>
      <c r="BL1235" s="329"/>
      <c r="BM1235" s="329"/>
      <c r="BN1235" s="329"/>
      <c r="BO1235" s="329"/>
      <c r="BP1235" s="329"/>
      <c r="BQ1235" s="329"/>
      <c r="BR1235" s="329"/>
      <c r="BS1235" s="329"/>
      <c r="BT1235" s="329"/>
      <c r="BU1235" s="329"/>
      <c r="BV1235" s="329"/>
      <c r="BW1235" s="325"/>
      <c r="BX1235" s="325"/>
      <c r="BY1235" s="325"/>
      <c r="BZ1235" s="325"/>
      <c r="CA1235" s="325"/>
      <c r="CB1235" s="325"/>
      <c r="CC1235" s="325"/>
      <c r="CD1235" s="325"/>
      <c r="CE1235" s="325"/>
      <c r="CF1235" s="325"/>
      <c r="CG1235" s="325"/>
      <c r="CH1235" s="325"/>
      <c r="CI1235" s="325"/>
      <c r="CJ1235" s="325"/>
      <c r="CK1235" s="325"/>
      <c r="CL1235" s="325"/>
      <c r="CM1235" s="325"/>
      <c r="CN1235" s="325"/>
      <c r="CO1235" s="325"/>
      <c r="CP1235" s="325"/>
      <c r="CQ1235" s="325"/>
      <c r="CR1235" s="325"/>
      <c r="CS1235" s="325"/>
      <c r="CT1235" s="325"/>
      <c r="CU1235" s="325"/>
      <c r="CV1235" s="325"/>
      <c r="CW1235" s="325"/>
      <c r="CX1235" s="325"/>
    </row>
    <row r="1236" spans="1:102" s="36" customFormat="1" ht="15" hidden="1" customHeight="1">
      <c r="A1236" s="329"/>
      <c r="B1236" s="37" t="str">
        <f t="shared" ref="B1236:B1299" ca="1" si="576">IF(B1235&lt;$F$11,IF(H1235&gt;0,B1235+1,""),"")</f>
        <v/>
      </c>
      <c r="C1236" s="41" t="str">
        <f t="shared" ref="C1236:C1299" ca="1" si="577">IF(B1236="","",IF(B1236&lt;=$F$11,IF(payments_per_year=26,DATE(YEAR(start_date),MONTH(start_date),DAY(start_date)+14*B1236),IF(payments_per_year=52,DATE(YEAR(start_date),MONTH(start_date),DAY(start_date)+7*B1236),DATE(YEAR(start_date),MONTH(start_date)+B1236*12/$F$7,DAY(start_date)))),""))</f>
        <v/>
      </c>
      <c r="D1236" s="39" t="str">
        <f t="shared" ref="D1236:D1299" ca="1" si="578">IF(C1236="","",IF($F$10+F1236&gt;H1235,ROUND(H1235+F1236,2),$F$10))</f>
        <v/>
      </c>
      <c r="E1236" s="39" t="str">
        <f t="shared" ca="1" si="561"/>
        <v/>
      </c>
      <c r="F1236" s="39" t="str">
        <f t="shared" ref="F1236:F1299" ca="1" si="579">IF(C1236="","",ROUND(H1235*$F$5/payments_per_year,2))</f>
        <v/>
      </c>
      <c r="G1236" s="101"/>
      <c r="H1236" s="39">
        <f t="shared" ca="1" si="570"/>
        <v>0</v>
      </c>
      <c r="J1236" s="332"/>
      <c r="K1236" s="37" t="str">
        <f t="shared" ref="K1236:K1299" ca="1" si="580">IF(K1235&lt;$F$11,IF(Q1235&gt;0,K1235+1,""),"")</f>
        <v/>
      </c>
      <c r="L1236" s="41" t="str">
        <f t="shared" ref="L1236:L1299" ca="1" si="581">IF(K1236="","",IF(K1236&lt;=$F$11,IF(payments_per_year=26,DATE(YEAR(start_date),MONTH(start_date),DAY(start_date)+14*K1236),IF(payments_per_year=52,DATE(YEAR(start_date),MONTH(start_date),DAY(start_date)+7*K1236),DATE(YEAR(start_date),MONTH(start_date)+K1236*12/$F$7,DAY(start_date)))),""))</f>
        <v/>
      </c>
      <c r="M1236" s="39" t="str">
        <f t="shared" si="571"/>
        <v/>
      </c>
      <c r="N1236" s="39" t="str">
        <f t="shared" ca="1" si="562"/>
        <v/>
      </c>
      <c r="O1236" s="39" t="str">
        <f ca="1">IF(L1236="","",ROUND(Q1235*$O$5/payments_per_year,2))</f>
        <v/>
      </c>
      <c r="P1236" s="101"/>
      <c r="Q1236" s="39">
        <f t="shared" ca="1" si="563"/>
        <v>0</v>
      </c>
      <c r="R1236" s="332"/>
      <c r="S1236" s="37" t="str">
        <f t="shared" ref="S1236:S1299" ca="1" si="582">IF(S1235&lt;$F$11,IF(Y1235&gt;0,S1235+1,""),"")</f>
        <v/>
      </c>
      <c r="T1236" s="41" t="str">
        <f t="shared" ref="T1236:T1299" ca="1" si="583">IF(S1236="","",IF(S1236&lt;=$F$11,IF(payments_per_year=26,DATE(YEAR(start_date),MONTH(start_date),DAY(start_date)+14*S1236),IF(payments_per_year=52,DATE(YEAR(start_date),MONTH(start_date),DAY(start_date)+7*S1236),DATE(YEAR(start_date),MONTH(start_date)+S1236*12/$F$7,DAY(start_date)))),""))</f>
        <v/>
      </c>
      <c r="U1236" s="39" t="str">
        <f t="shared" si="572"/>
        <v/>
      </c>
      <c r="V1236" s="39" t="str">
        <f t="shared" ca="1" si="564"/>
        <v/>
      </c>
      <c r="W1236" s="39">
        <f t="shared" ca="1" si="573"/>
        <v>0</v>
      </c>
      <c r="X1236" s="40"/>
      <c r="Y1236" s="39">
        <f t="shared" ca="1" si="565"/>
        <v>0</v>
      </c>
      <c r="Z1236" s="327"/>
      <c r="AA1236" s="37" t="str">
        <f t="shared" ref="AA1236:AA1299" ca="1" si="584">IF(AA1235&lt;$F$11,IF(AG1235&gt;0,AA1235+1,""),"")</f>
        <v/>
      </c>
      <c r="AB1236" s="41" t="str">
        <f t="shared" ref="AB1236:AB1299" ca="1" si="585">IF(AA1236="","",IF(AA1236&lt;=$F$11,IF(payments_per_year=26,DATE(YEAR(start_date),MONTH(start_date),DAY(start_date)+14*AA1236),IF(payments_per_year=52,DATE(YEAR(start_date),MONTH(start_date),DAY(start_date)+7*AA1236),DATE(YEAR(start_date),MONTH(start_date)+AA1236*12/$F$7,DAY(start_date)))),""))</f>
        <v/>
      </c>
      <c r="AC1236" s="39" t="str">
        <f t="shared" si="574"/>
        <v/>
      </c>
      <c r="AD1236" s="39" t="str">
        <f t="shared" ca="1" si="566"/>
        <v/>
      </c>
      <c r="AE1236" s="39" t="str">
        <f t="shared" ref="AE1236:AE1299" ca="1" si="586">IF(AB1236="","",ROUND(AG1235*$F$5/payments_per_year,2))</f>
        <v/>
      </c>
      <c r="AF1236" s="40"/>
      <c r="AG1236" s="39">
        <f t="shared" ca="1" si="567"/>
        <v>0</v>
      </c>
      <c r="AH1236" s="339"/>
      <c r="AI1236" s="37" t="str">
        <f t="shared" ref="AI1236:AI1299" ca="1" si="587">IF(AI1235&lt;$F$11,IF(AO1235&gt;0,AI1235+1,""),"")</f>
        <v/>
      </c>
      <c r="AJ1236" s="41" t="str">
        <f t="shared" ref="AJ1236:AJ1299" ca="1" si="588">IF(AI1236="","",IF(AI1236&lt;=$F$11,IF(payments_per_year=26,DATE(YEAR(start_date),MONTH(start_date),DAY(start_date)+14*AI1236),IF(payments_per_year=52,DATE(YEAR(start_date),MONTH(start_date),DAY(start_date)+7*AI1236),DATE(YEAR(start_date),MONTH(start_date)+AI1236*12/$F$7,DAY(start_date)))),""))</f>
        <v/>
      </c>
      <c r="AK1236" s="39" t="str">
        <f t="shared" si="575"/>
        <v/>
      </c>
      <c r="AL1236" s="39" t="str">
        <f t="shared" ca="1" si="568"/>
        <v/>
      </c>
      <c r="AM1236" s="39" t="str">
        <f t="shared" ref="AM1236:AM1299" ca="1" si="589">IF(AJ1236="","",ROUND(AO1235*$F$5/payments_per_year,2))</f>
        <v/>
      </c>
      <c r="AN1236" s="40"/>
      <c r="AO1236" s="39">
        <f t="shared" ca="1" si="569"/>
        <v>0</v>
      </c>
      <c r="AP1236" s="339"/>
      <c r="AW1236" s="329"/>
      <c r="BI1236" s="329"/>
      <c r="BJ1236" s="329"/>
      <c r="BK1236" s="329"/>
      <c r="BL1236" s="329"/>
      <c r="BM1236" s="329"/>
      <c r="BN1236" s="329"/>
      <c r="BO1236" s="329"/>
      <c r="BP1236" s="329"/>
      <c r="BQ1236" s="329"/>
      <c r="BR1236" s="329"/>
      <c r="BS1236" s="329"/>
      <c r="BT1236" s="329"/>
      <c r="BU1236" s="329"/>
      <c r="BV1236" s="329"/>
      <c r="BW1236" s="325"/>
      <c r="BX1236" s="325"/>
      <c r="BY1236" s="325"/>
      <c r="BZ1236" s="325"/>
      <c r="CA1236" s="325"/>
      <c r="CB1236" s="325"/>
      <c r="CC1236" s="325"/>
      <c r="CD1236" s="325"/>
      <c r="CE1236" s="325"/>
      <c r="CF1236" s="325"/>
      <c r="CG1236" s="325"/>
      <c r="CH1236" s="325"/>
      <c r="CI1236" s="325"/>
      <c r="CJ1236" s="325"/>
      <c r="CK1236" s="325"/>
      <c r="CL1236" s="325"/>
      <c r="CM1236" s="325"/>
      <c r="CN1236" s="325"/>
      <c r="CO1236" s="325"/>
      <c r="CP1236" s="325"/>
      <c r="CQ1236" s="325"/>
      <c r="CR1236" s="325"/>
      <c r="CS1236" s="325"/>
      <c r="CT1236" s="325"/>
      <c r="CU1236" s="325"/>
      <c r="CV1236" s="325"/>
      <c r="CW1236" s="325"/>
      <c r="CX1236" s="325"/>
    </row>
    <row r="1237" spans="1:102" s="36" customFormat="1" ht="15" hidden="1" customHeight="1">
      <c r="A1237" s="329"/>
      <c r="B1237" s="37" t="str">
        <f t="shared" ca="1" si="576"/>
        <v/>
      </c>
      <c r="C1237" s="41" t="str">
        <f t="shared" ca="1" si="577"/>
        <v/>
      </c>
      <c r="D1237" s="39" t="str">
        <f t="shared" ca="1" si="578"/>
        <v/>
      </c>
      <c r="E1237" s="39" t="str">
        <f t="shared" ca="1" si="561"/>
        <v/>
      </c>
      <c r="F1237" s="39" t="str">
        <f t="shared" ca="1" si="579"/>
        <v/>
      </c>
      <c r="G1237" s="101"/>
      <c r="H1237" s="39">
        <f t="shared" ca="1" si="570"/>
        <v>0</v>
      </c>
      <c r="J1237" s="332"/>
      <c r="K1237" s="37" t="str">
        <f t="shared" ca="1" si="580"/>
        <v/>
      </c>
      <c r="L1237" s="41" t="str">
        <f t="shared" ca="1" si="581"/>
        <v/>
      </c>
      <c r="M1237" s="39" t="str">
        <f t="shared" si="571"/>
        <v/>
      </c>
      <c r="N1237" s="39" t="str">
        <f t="shared" ca="1" si="562"/>
        <v/>
      </c>
      <c r="O1237" s="39">
        <f ca="1">ROUND(Q1236*$O$5/payments_per_year,2)</f>
        <v>0</v>
      </c>
      <c r="P1237" s="101"/>
      <c r="Q1237" s="39">
        <f t="shared" ca="1" si="563"/>
        <v>0</v>
      </c>
      <c r="R1237" s="332"/>
      <c r="S1237" s="37" t="str">
        <f t="shared" ca="1" si="582"/>
        <v/>
      </c>
      <c r="T1237" s="41" t="str">
        <f t="shared" ca="1" si="583"/>
        <v/>
      </c>
      <c r="U1237" s="39" t="str">
        <f t="shared" si="572"/>
        <v/>
      </c>
      <c r="V1237" s="39" t="str">
        <f t="shared" ca="1" si="564"/>
        <v/>
      </c>
      <c r="W1237" s="39">
        <f t="shared" ca="1" si="573"/>
        <v>0</v>
      </c>
      <c r="X1237" s="40"/>
      <c r="Y1237" s="39">
        <f t="shared" ca="1" si="565"/>
        <v>0</v>
      </c>
      <c r="Z1237" s="327"/>
      <c r="AA1237" s="37" t="str">
        <f t="shared" ca="1" si="584"/>
        <v/>
      </c>
      <c r="AB1237" s="41" t="str">
        <f t="shared" ca="1" si="585"/>
        <v/>
      </c>
      <c r="AC1237" s="39" t="str">
        <f t="shared" si="574"/>
        <v/>
      </c>
      <c r="AD1237" s="39" t="str">
        <f t="shared" ca="1" si="566"/>
        <v/>
      </c>
      <c r="AE1237" s="39" t="str">
        <f t="shared" ca="1" si="586"/>
        <v/>
      </c>
      <c r="AF1237" s="40"/>
      <c r="AG1237" s="39">
        <f t="shared" ca="1" si="567"/>
        <v>0</v>
      </c>
      <c r="AH1237" s="339"/>
      <c r="AI1237" s="37" t="str">
        <f t="shared" ca="1" si="587"/>
        <v/>
      </c>
      <c r="AJ1237" s="41" t="str">
        <f t="shared" ca="1" si="588"/>
        <v/>
      </c>
      <c r="AK1237" s="39" t="str">
        <f t="shared" si="575"/>
        <v/>
      </c>
      <c r="AL1237" s="39" t="str">
        <f t="shared" ca="1" si="568"/>
        <v/>
      </c>
      <c r="AM1237" s="39" t="str">
        <f t="shared" ca="1" si="589"/>
        <v/>
      </c>
      <c r="AN1237" s="40"/>
      <c r="AO1237" s="39">
        <f t="shared" ca="1" si="569"/>
        <v>0</v>
      </c>
      <c r="AP1237" s="339"/>
      <c r="AW1237" s="329"/>
      <c r="BI1237" s="329"/>
      <c r="BJ1237" s="329"/>
      <c r="BK1237" s="329"/>
      <c r="BL1237" s="329"/>
      <c r="BM1237" s="329"/>
      <c r="BN1237" s="329"/>
      <c r="BO1237" s="329"/>
      <c r="BP1237" s="329"/>
      <c r="BQ1237" s="329"/>
      <c r="BR1237" s="329"/>
      <c r="BS1237" s="329"/>
      <c r="BT1237" s="329"/>
      <c r="BU1237" s="329"/>
      <c r="BV1237" s="329"/>
      <c r="BW1237" s="325"/>
      <c r="BX1237" s="325"/>
      <c r="BY1237" s="325"/>
      <c r="BZ1237" s="325"/>
      <c r="CA1237" s="325"/>
      <c r="CB1237" s="325"/>
      <c r="CC1237" s="325"/>
      <c r="CD1237" s="325"/>
      <c r="CE1237" s="325"/>
      <c r="CF1237" s="325"/>
      <c r="CG1237" s="325"/>
      <c r="CH1237" s="325"/>
      <c r="CI1237" s="325"/>
      <c r="CJ1237" s="325"/>
      <c r="CK1237" s="325"/>
      <c r="CL1237" s="325"/>
      <c r="CM1237" s="325"/>
      <c r="CN1237" s="325"/>
      <c r="CO1237" s="325"/>
      <c r="CP1237" s="325"/>
      <c r="CQ1237" s="325"/>
      <c r="CR1237" s="325"/>
      <c r="CS1237" s="325"/>
      <c r="CT1237" s="325"/>
      <c r="CU1237" s="325"/>
      <c r="CV1237" s="325"/>
      <c r="CW1237" s="325"/>
      <c r="CX1237" s="325"/>
    </row>
    <row r="1238" spans="1:102" s="36" customFormat="1" ht="15" hidden="1" customHeight="1">
      <c r="A1238" s="329"/>
      <c r="B1238" s="37" t="str">
        <f t="shared" ca="1" si="576"/>
        <v/>
      </c>
      <c r="C1238" s="41" t="str">
        <f t="shared" ca="1" si="577"/>
        <v/>
      </c>
      <c r="D1238" s="39" t="str">
        <f t="shared" ca="1" si="578"/>
        <v/>
      </c>
      <c r="E1238" s="39" t="str">
        <f t="shared" ca="1" si="561"/>
        <v/>
      </c>
      <c r="F1238" s="39" t="str">
        <f t="shared" ca="1" si="579"/>
        <v/>
      </c>
      <c r="G1238" s="101"/>
      <c r="H1238" s="39">
        <f t="shared" ca="1" si="570"/>
        <v>0</v>
      </c>
      <c r="J1238" s="332"/>
      <c r="K1238" s="37" t="str">
        <f t="shared" ca="1" si="580"/>
        <v/>
      </c>
      <c r="L1238" s="41" t="str">
        <f t="shared" ca="1" si="581"/>
        <v/>
      </c>
      <c r="M1238" s="39" t="str">
        <f t="shared" si="571"/>
        <v/>
      </c>
      <c r="N1238" s="39" t="str">
        <f t="shared" ca="1" si="562"/>
        <v/>
      </c>
      <c r="O1238" s="39" t="str">
        <f ca="1">IF(L1238="","",ROUND(Q1237*$O$5/payments_per_year,2))</f>
        <v/>
      </c>
      <c r="P1238" s="101"/>
      <c r="Q1238" s="39">
        <f t="shared" ca="1" si="563"/>
        <v>0</v>
      </c>
      <c r="R1238" s="332"/>
      <c r="S1238" s="37" t="str">
        <f t="shared" ca="1" si="582"/>
        <v/>
      </c>
      <c r="T1238" s="41" t="str">
        <f t="shared" ca="1" si="583"/>
        <v/>
      </c>
      <c r="U1238" s="39" t="str">
        <f t="shared" si="572"/>
        <v/>
      </c>
      <c r="V1238" s="39" t="str">
        <f t="shared" ca="1" si="564"/>
        <v/>
      </c>
      <c r="W1238" s="39">
        <f t="shared" ca="1" si="573"/>
        <v>0</v>
      </c>
      <c r="X1238" s="40"/>
      <c r="Y1238" s="39">
        <f t="shared" ca="1" si="565"/>
        <v>0</v>
      </c>
      <c r="Z1238" s="327"/>
      <c r="AA1238" s="37" t="str">
        <f t="shared" ca="1" si="584"/>
        <v/>
      </c>
      <c r="AB1238" s="41" t="str">
        <f t="shared" ca="1" si="585"/>
        <v/>
      </c>
      <c r="AC1238" s="39" t="str">
        <f t="shared" si="574"/>
        <v/>
      </c>
      <c r="AD1238" s="39" t="str">
        <f t="shared" ca="1" si="566"/>
        <v/>
      </c>
      <c r="AE1238" s="39" t="str">
        <f t="shared" ca="1" si="586"/>
        <v/>
      </c>
      <c r="AF1238" s="40"/>
      <c r="AG1238" s="39">
        <f t="shared" ca="1" si="567"/>
        <v>0</v>
      </c>
      <c r="AH1238" s="339"/>
      <c r="AI1238" s="37" t="str">
        <f t="shared" ca="1" si="587"/>
        <v/>
      </c>
      <c r="AJ1238" s="41" t="str">
        <f t="shared" ca="1" si="588"/>
        <v/>
      </c>
      <c r="AK1238" s="39" t="str">
        <f t="shared" si="575"/>
        <v/>
      </c>
      <c r="AL1238" s="39" t="str">
        <f t="shared" ca="1" si="568"/>
        <v/>
      </c>
      <c r="AM1238" s="39" t="str">
        <f t="shared" ca="1" si="589"/>
        <v/>
      </c>
      <c r="AN1238" s="40"/>
      <c r="AO1238" s="39">
        <f t="shared" ca="1" si="569"/>
        <v>0</v>
      </c>
      <c r="AP1238" s="339"/>
      <c r="AW1238" s="329"/>
      <c r="BI1238" s="329"/>
      <c r="BJ1238" s="329"/>
      <c r="BK1238" s="329"/>
      <c r="BL1238" s="329"/>
      <c r="BM1238" s="329"/>
      <c r="BN1238" s="329"/>
      <c r="BO1238" s="329"/>
      <c r="BP1238" s="329"/>
      <c r="BQ1238" s="329"/>
      <c r="BR1238" s="329"/>
      <c r="BS1238" s="329"/>
      <c r="BT1238" s="329"/>
      <c r="BU1238" s="329"/>
      <c r="BV1238" s="329"/>
      <c r="BW1238" s="325"/>
      <c r="BX1238" s="325"/>
      <c r="BY1238" s="325"/>
      <c r="BZ1238" s="325"/>
      <c r="CA1238" s="325"/>
      <c r="CB1238" s="325"/>
      <c r="CC1238" s="325"/>
      <c r="CD1238" s="325"/>
      <c r="CE1238" s="325"/>
      <c r="CF1238" s="325"/>
      <c r="CG1238" s="325"/>
      <c r="CH1238" s="325"/>
      <c r="CI1238" s="325"/>
      <c r="CJ1238" s="325"/>
      <c r="CK1238" s="325"/>
      <c r="CL1238" s="325"/>
      <c r="CM1238" s="325"/>
      <c r="CN1238" s="325"/>
      <c r="CO1238" s="325"/>
      <c r="CP1238" s="325"/>
      <c r="CQ1238" s="325"/>
      <c r="CR1238" s="325"/>
      <c r="CS1238" s="325"/>
      <c r="CT1238" s="325"/>
      <c r="CU1238" s="325"/>
      <c r="CV1238" s="325"/>
      <c r="CW1238" s="325"/>
      <c r="CX1238" s="325"/>
    </row>
    <row r="1239" spans="1:102" s="36" customFormat="1" ht="15" hidden="1" customHeight="1">
      <c r="A1239" s="329"/>
      <c r="B1239" s="37" t="str">
        <f t="shared" ca="1" si="576"/>
        <v/>
      </c>
      <c r="C1239" s="41" t="str">
        <f t="shared" ca="1" si="577"/>
        <v/>
      </c>
      <c r="D1239" s="39" t="str">
        <f t="shared" ca="1" si="578"/>
        <v/>
      </c>
      <c r="E1239" s="39" t="str">
        <f t="shared" ref="E1239:E1302" ca="1" si="590">IF(C1239="","",D1239-F1239)</f>
        <v/>
      </c>
      <c r="F1239" s="39" t="str">
        <f t="shared" ca="1" si="579"/>
        <v/>
      </c>
      <c r="G1239" s="101"/>
      <c r="H1239" s="39">
        <f t="shared" ca="1" si="570"/>
        <v>0</v>
      </c>
      <c r="J1239" s="332"/>
      <c r="K1239" s="37" t="str">
        <f t="shared" ca="1" si="580"/>
        <v/>
      </c>
      <c r="L1239" s="41" t="str">
        <f t="shared" ca="1" si="581"/>
        <v/>
      </c>
      <c r="M1239" s="39" t="str">
        <f t="shared" si="571"/>
        <v/>
      </c>
      <c r="N1239" s="39" t="str">
        <f t="shared" ref="N1239:N1302" ca="1" si="591">IF(L1239="","",M1239-O1239)</f>
        <v/>
      </c>
      <c r="O1239" s="39">
        <f ca="1">ROUND(Q1238*$O$5/payments_per_year,2)</f>
        <v>0</v>
      </c>
      <c r="P1239" s="101"/>
      <c r="Q1239" s="39">
        <f t="shared" ref="Q1239:Q1302" ca="1" si="592">IF(K1239="",0,ROUND(Q1238-N1239-P1239,2))</f>
        <v>0</v>
      </c>
      <c r="R1239" s="332"/>
      <c r="S1239" s="37" t="str">
        <f t="shared" ca="1" si="582"/>
        <v/>
      </c>
      <c r="T1239" s="41" t="str">
        <f t="shared" ca="1" si="583"/>
        <v/>
      </c>
      <c r="U1239" s="39" t="str">
        <f t="shared" si="572"/>
        <v/>
      </c>
      <c r="V1239" s="39" t="str">
        <f t="shared" ref="V1239:V1302" ca="1" si="593">IF(T1239="","",U1239-W1239)</f>
        <v/>
      </c>
      <c r="W1239" s="39">
        <f t="shared" ca="1" si="573"/>
        <v>0</v>
      </c>
      <c r="X1239" s="40"/>
      <c r="Y1239" s="39">
        <f t="shared" ref="Y1239:Y1302" ca="1" si="594">IF(S1239="",0,ROUND(Y1238-V1239-X1239,2))</f>
        <v>0</v>
      </c>
      <c r="Z1239" s="327"/>
      <c r="AA1239" s="37" t="str">
        <f t="shared" ca="1" si="584"/>
        <v/>
      </c>
      <c r="AB1239" s="41" t="str">
        <f t="shared" ca="1" si="585"/>
        <v/>
      </c>
      <c r="AC1239" s="39" t="str">
        <f t="shared" si="574"/>
        <v/>
      </c>
      <c r="AD1239" s="39" t="str">
        <f t="shared" ref="AD1239:AD1302" ca="1" si="595">IF(AB1239="","",AC1239-AE1239)</f>
        <v/>
      </c>
      <c r="AE1239" s="39" t="str">
        <f t="shared" ca="1" si="586"/>
        <v/>
      </c>
      <c r="AF1239" s="40"/>
      <c r="AG1239" s="39">
        <f t="shared" ref="AG1239:AG1302" ca="1" si="596">IF(AA1239="",0,ROUND(AG1238-AD1239-AF1239,2))</f>
        <v>0</v>
      </c>
      <c r="AH1239" s="339"/>
      <c r="AI1239" s="37" t="str">
        <f t="shared" ca="1" si="587"/>
        <v/>
      </c>
      <c r="AJ1239" s="41" t="str">
        <f t="shared" ca="1" si="588"/>
        <v/>
      </c>
      <c r="AK1239" s="39" t="str">
        <f t="shared" si="575"/>
        <v/>
      </c>
      <c r="AL1239" s="39" t="str">
        <f t="shared" ref="AL1239:AL1302" ca="1" si="597">IF(AJ1239="","",AK1239-AM1239)</f>
        <v/>
      </c>
      <c r="AM1239" s="39" t="str">
        <f t="shared" ca="1" si="589"/>
        <v/>
      </c>
      <c r="AN1239" s="40"/>
      <c r="AO1239" s="39">
        <f t="shared" ref="AO1239:AO1302" ca="1" si="598">IF(AI1239="",0,ROUND(AO1238-AL1239-AN1239,2))</f>
        <v>0</v>
      </c>
      <c r="AP1239" s="339"/>
      <c r="AW1239" s="329"/>
      <c r="BI1239" s="329"/>
      <c r="BJ1239" s="329"/>
      <c r="BK1239" s="329"/>
      <c r="BL1239" s="329"/>
      <c r="BM1239" s="329"/>
      <c r="BN1239" s="329"/>
      <c r="BO1239" s="329"/>
      <c r="BP1239" s="329"/>
      <c r="BQ1239" s="329"/>
      <c r="BR1239" s="329"/>
      <c r="BS1239" s="329"/>
      <c r="BT1239" s="329"/>
      <c r="BU1239" s="329"/>
      <c r="BV1239" s="329"/>
      <c r="BW1239" s="325"/>
      <c r="BX1239" s="325"/>
      <c r="BY1239" s="325"/>
      <c r="BZ1239" s="325"/>
      <c r="CA1239" s="325"/>
      <c r="CB1239" s="325"/>
      <c r="CC1239" s="325"/>
      <c r="CD1239" s="325"/>
      <c r="CE1239" s="325"/>
      <c r="CF1239" s="325"/>
      <c r="CG1239" s="325"/>
      <c r="CH1239" s="325"/>
      <c r="CI1239" s="325"/>
      <c r="CJ1239" s="325"/>
      <c r="CK1239" s="325"/>
      <c r="CL1239" s="325"/>
      <c r="CM1239" s="325"/>
      <c r="CN1239" s="325"/>
      <c r="CO1239" s="325"/>
      <c r="CP1239" s="325"/>
      <c r="CQ1239" s="325"/>
      <c r="CR1239" s="325"/>
      <c r="CS1239" s="325"/>
      <c r="CT1239" s="325"/>
      <c r="CU1239" s="325"/>
      <c r="CV1239" s="325"/>
      <c r="CW1239" s="325"/>
      <c r="CX1239" s="325"/>
    </row>
    <row r="1240" spans="1:102" s="36" customFormat="1" ht="15" hidden="1" customHeight="1">
      <c r="A1240" s="329"/>
      <c r="B1240" s="37" t="str">
        <f t="shared" ca="1" si="576"/>
        <v/>
      </c>
      <c r="C1240" s="41" t="str">
        <f t="shared" ca="1" si="577"/>
        <v/>
      </c>
      <c r="D1240" s="39" t="str">
        <f t="shared" ca="1" si="578"/>
        <v/>
      </c>
      <c r="E1240" s="39" t="str">
        <f t="shared" ca="1" si="590"/>
        <v/>
      </c>
      <c r="F1240" s="39" t="str">
        <f t="shared" ca="1" si="579"/>
        <v/>
      </c>
      <c r="G1240" s="101"/>
      <c r="H1240" s="39">
        <f t="shared" ca="1" si="570"/>
        <v>0</v>
      </c>
      <c r="J1240" s="332"/>
      <c r="K1240" s="37" t="str">
        <f t="shared" ca="1" si="580"/>
        <v/>
      </c>
      <c r="L1240" s="41" t="str">
        <f t="shared" ca="1" si="581"/>
        <v/>
      </c>
      <c r="M1240" s="39" t="str">
        <f t="shared" si="571"/>
        <v/>
      </c>
      <c r="N1240" s="39" t="str">
        <f t="shared" ca="1" si="591"/>
        <v/>
      </c>
      <c r="O1240" s="39" t="str">
        <f ca="1">IF(L1240="","",ROUND(Q1239*$O$5/payments_per_year,2))</f>
        <v/>
      </c>
      <c r="P1240" s="101"/>
      <c r="Q1240" s="39">
        <f t="shared" ca="1" si="592"/>
        <v>0</v>
      </c>
      <c r="R1240" s="332"/>
      <c r="S1240" s="37" t="str">
        <f t="shared" ca="1" si="582"/>
        <v/>
      </c>
      <c r="T1240" s="41" t="str">
        <f t="shared" ca="1" si="583"/>
        <v/>
      </c>
      <c r="U1240" s="39" t="str">
        <f t="shared" si="572"/>
        <v/>
      </c>
      <c r="V1240" s="39" t="str">
        <f t="shared" ca="1" si="593"/>
        <v/>
      </c>
      <c r="W1240" s="39">
        <f t="shared" ca="1" si="573"/>
        <v>0</v>
      </c>
      <c r="X1240" s="40"/>
      <c r="Y1240" s="39">
        <f t="shared" ca="1" si="594"/>
        <v>0</v>
      </c>
      <c r="Z1240" s="327"/>
      <c r="AA1240" s="37" t="str">
        <f t="shared" ca="1" si="584"/>
        <v/>
      </c>
      <c r="AB1240" s="41" t="str">
        <f t="shared" ca="1" si="585"/>
        <v/>
      </c>
      <c r="AC1240" s="39" t="str">
        <f t="shared" si="574"/>
        <v/>
      </c>
      <c r="AD1240" s="39" t="str">
        <f t="shared" ca="1" si="595"/>
        <v/>
      </c>
      <c r="AE1240" s="39" t="str">
        <f t="shared" ca="1" si="586"/>
        <v/>
      </c>
      <c r="AF1240" s="40"/>
      <c r="AG1240" s="39">
        <f t="shared" ca="1" si="596"/>
        <v>0</v>
      </c>
      <c r="AH1240" s="339"/>
      <c r="AI1240" s="37" t="str">
        <f t="shared" ca="1" si="587"/>
        <v/>
      </c>
      <c r="AJ1240" s="41" t="str">
        <f t="shared" ca="1" si="588"/>
        <v/>
      </c>
      <c r="AK1240" s="39" t="str">
        <f t="shared" si="575"/>
        <v/>
      </c>
      <c r="AL1240" s="39" t="str">
        <f t="shared" ca="1" si="597"/>
        <v/>
      </c>
      <c r="AM1240" s="39" t="str">
        <f t="shared" ca="1" si="589"/>
        <v/>
      </c>
      <c r="AN1240" s="40"/>
      <c r="AO1240" s="39">
        <f t="shared" ca="1" si="598"/>
        <v>0</v>
      </c>
      <c r="AP1240" s="339"/>
      <c r="AW1240" s="329"/>
      <c r="BI1240" s="329"/>
      <c r="BJ1240" s="329"/>
      <c r="BK1240" s="329"/>
      <c r="BL1240" s="329"/>
      <c r="BM1240" s="329"/>
      <c r="BN1240" s="329"/>
      <c r="BO1240" s="329"/>
      <c r="BP1240" s="329"/>
      <c r="BQ1240" s="329"/>
      <c r="BR1240" s="329"/>
      <c r="BS1240" s="329"/>
      <c r="BT1240" s="329"/>
      <c r="BU1240" s="329"/>
      <c r="BV1240" s="329"/>
      <c r="BW1240" s="325"/>
      <c r="BX1240" s="325"/>
      <c r="BY1240" s="325"/>
      <c r="BZ1240" s="325"/>
      <c r="CA1240" s="325"/>
      <c r="CB1240" s="325"/>
      <c r="CC1240" s="325"/>
      <c r="CD1240" s="325"/>
      <c r="CE1240" s="325"/>
      <c r="CF1240" s="325"/>
      <c r="CG1240" s="325"/>
      <c r="CH1240" s="325"/>
      <c r="CI1240" s="325"/>
      <c r="CJ1240" s="325"/>
      <c r="CK1240" s="325"/>
      <c r="CL1240" s="325"/>
      <c r="CM1240" s="325"/>
      <c r="CN1240" s="325"/>
      <c r="CO1240" s="325"/>
      <c r="CP1240" s="325"/>
      <c r="CQ1240" s="325"/>
      <c r="CR1240" s="325"/>
      <c r="CS1240" s="325"/>
      <c r="CT1240" s="325"/>
      <c r="CU1240" s="325"/>
      <c r="CV1240" s="325"/>
      <c r="CW1240" s="325"/>
      <c r="CX1240" s="325"/>
    </row>
    <row r="1241" spans="1:102" s="36" customFormat="1" ht="15" hidden="1" customHeight="1">
      <c r="A1241" s="329"/>
      <c r="B1241" s="37" t="str">
        <f t="shared" ca="1" si="576"/>
        <v/>
      </c>
      <c r="C1241" s="41" t="str">
        <f t="shared" ca="1" si="577"/>
        <v/>
      </c>
      <c r="D1241" s="39" t="str">
        <f t="shared" ca="1" si="578"/>
        <v/>
      </c>
      <c r="E1241" s="39" t="str">
        <f t="shared" ca="1" si="590"/>
        <v/>
      </c>
      <c r="F1241" s="39" t="str">
        <f t="shared" ca="1" si="579"/>
        <v/>
      </c>
      <c r="G1241" s="101"/>
      <c r="H1241" s="39">
        <f t="shared" ca="1" si="570"/>
        <v>0</v>
      </c>
      <c r="J1241" s="332"/>
      <c r="K1241" s="37" t="str">
        <f t="shared" ca="1" si="580"/>
        <v/>
      </c>
      <c r="L1241" s="41" t="str">
        <f t="shared" ca="1" si="581"/>
        <v/>
      </c>
      <c r="M1241" s="39" t="str">
        <f t="shared" si="571"/>
        <v/>
      </c>
      <c r="N1241" s="39" t="str">
        <f t="shared" ca="1" si="591"/>
        <v/>
      </c>
      <c r="O1241" s="39">
        <f ca="1">ROUND(Q1240*$O$5/payments_per_year,2)</f>
        <v>0</v>
      </c>
      <c r="P1241" s="101"/>
      <c r="Q1241" s="39">
        <f t="shared" ca="1" si="592"/>
        <v>0</v>
      </c>
      <c r="R1241" s="332"/>
      <c r="S1241" s="37" t="str">
        <f t="shared" ca="1" si="582"/>
        <v/>
      </c>
      <c r="T1241" s="41" t="str">
        <f t="shared" ca="1" si="583"/>
        <v/>
      </c>
      <c r="U1241" s="39" t="str">
        <f t="shared" si="572"/>
        <v/>
      </c>
      <c r="V1241" s="39" t="str">
        <f t="shared" ca="1" si="593"/>
        <v/>
      </c>
      <c r="W1241" s="39">
        <f t="shared" ca="1" si="573"/>
        <v>0</v>
      </c>
      <c r="X1241" s="40"/>
      <c r="Y1241" s="39">
        <f t="shared" ca="1" si="594"/>
        <v>0</v>
      </c>
      <c r="Z1241" s="327"/>
      <c r="AA1241" s="37" t="str">
        <f t="shared" ca="1" si="584"/>
        <v/>
      </c>
      <c r="AB1241" s="41" t="str">
        <f t="shared" ca="1" si="585"/>
        <v/>
      </c>
      <c r="AC1241" s="39" t="str">
        <f t="shared" si="574"/>
        <v/>
      </c>
      <c r="AD1241" s="39" t="str">
        <f t="shared" ca="1" si="595"/>
        <v/>
      </c>
      <c r="AE1241" s="39" t="str">
        <f t="shared" ca="1" si="586"/>
        <v/>
      </c>
      <c r="AF1241" s="40"/>
      <c r="AG1241" s="39">
        <f t="shared" ca="1" si="596"/>
        <v>0</v>
      </c>
      <c r="AH1241" s="339"/>
      <c r="AI1241" s="37" t="str">
        <f t="shared" ca="1" si="587"/>
        <v/>
      </c>
      <c r="AJ1241" s="41" t="str">
        <f t="shared" ca="1" si="588"/>
        <v/>
      </c>
      <c r="AK1241" s="39" t="str">
        <f t="shared" si="575"/>
        <v/>
      </c>
      <c r="AL1241" s="39" t="str">
        <f t="shared" ca="1" si="597"/>
        <v/>
      </c>
      <c r="AM1241" s="39" t="str">
        <f t="shared" ca="1" si="589"/>
        <v/>
      </c>
      <c r="AN1241" s="40"/>
      <c r="AO1241" s="39">
        <f t="shared" ca="1" si="598"/>
        <v>0</v>
      </c>
      <c r="AP1241" s="339"/>
      <c r="AW1241" s="329"/>
      <c r="BI1241" s="329"/>
      <c r="BJ1241" s="329"/>
      <c r="BK1241" s="329"/>
      <c r="BL1241" s="329"/>
      <c r="BM1241" s="329"/>
      <c r="BN1241" s="329"/>
      <c r="BO1241" s="329"/>
      <c r="BP1241" s="329"/>
      <c r="BQ1241" s="329"/>
      <c r="BR1241" s="329"/>
      <c r="BS1241" s="329"/>
      <c r="BT1241" s="329"/>
      <c r="BU1241" s="329"/>
      <c r="BV1241" s="329"/>
      <c r="BW1241" s="325"/>
      <c r="BX1241" s="325"/>
      <c r="BY1241" s="325"/>
      <c r="BZ1241" s="325"/>
      <c r="CA1241" s="325"/>
      <c r="CB1241" s="325"/>
      <c r="CC1241" s="325"/>
      <c r="CD1241" s="325"/>
      <c r="CE1241" s="325"/>
      <c r="CF1241" s="325"/>
      <c r="CG1241" s="325"/>
      <c r="CH1241" s="325"/>
      <c r="CI1241" s="325"/>
      <c r="CJ1241" s="325"/>
      <c r="CK1241" s="325"/>
      <c r="CL1241" s="325"/>
      <c r="CM1241" s="325"/>
      <c r="CN1241" s="325"/>
      <c r="CO1241" s="325"/>
      <c r="CP1241" s="325"/>
      <c r="CQ1241" s="325"/>
      <c r="CR1241" s="325"/>
      <c r="CS1241" s="325"/>
      <c r="CT1241" s="325"/>
      <c r="CU1241" s="325"/>
      <c r="CV1241" s="325"/>
      <c r="CW1241" s="325"/>
      <c r="CX1241" s="325"/>
    </row>
    <row r="1242" spans="1:102" s="36" customFormat="1" ht="15" hidden="1" customHeight="1">
      <c r="A1242" s="329"/>
      <c r="B1242" s="37" t="str">
        <f t="shared" ca="1" si="576"/>
        <v/>
      </c>
      <c r="C1242" s="41" t="str">
        <f t="shared" ca="1" si="577"/>
        <v/>
      </c>
      <c r="D1242" s="39" t="str">
        <f t="shared" ca="1" si="578"/>
        <v/>
      </c>
      <c r="E1242" s="39" t="str">
        <f t="shared" ca="1" si="590"/>
        <v/>
      </c>
      <c r="F1242" s="39" t="str">
        <f t="shared" ca="1" si="579"/>
        <v/>
      </c>
      <c r="G1242" s="101"/>
      <c r="H1242" s="39">
        <f t="shared" ca="1" si="570"/>
        <v>0</v>
      </c>
      <c r="J1242" s="332"/>
      <c r="K1242" s="37" t="str">
        <f t="shared" ca="1" si="580"/>
        <v/>
      </c>
      <c r="L1242" s="41" t="str">
        <f t="shared" ca="1" si="581"/>
        <v/>
      </c>
      <c r="M1242" s="39" t="str">
        <f t="shared" si="571"/>
        <v/>
      </c>
      <c r="N1242" s="39" t="str">
        <f t="shared" ca="1" si="591"/>
        <v/>
      </c>
      <c r="O1242" s="39" t="str">
        <f ca="1">IF(L1242="","",ROUND(Q1241*$O$5/payments_per_year,2))</f>
        <v/>
      </c>
      <c r="P1242" s="101"/>
      <c r="Q1242" s="39">
        <f t="shared" ca="1" si="592"/>
        <v>0</v>
      </c>
      <c r="R1242" s="332"/>
      <c r="S1242" s="37" t="str">
        <f t="shared" ca="1" si="582"/>
        <v/>
      </c>
      <c r="T1242" s="41" t="str">
        <f t="shared" ca="1" si="583"/>
        <v/>
      </c>
      <c r="U1242" s="39" t="str">
        <f t="shared" si="572"/>
        <v/>
      </c>
      <c r="V1242" s="39" t="str">
        <f t="shared" ca="1" si="593"/>
        <v/>
      </c>
      <c r="W1242" s="39">
        <f t="shared" ca="1" si="573"/>
        <v>0</v>
      </c>
      <c r="X1242" s="40"/>
      <c r="Y1242" s="39">
        <f t="shared" ca="1" si="594"/>
        <v>0</v>
      </c>
      <c r="Z1242" s="327"/>
      <c r="AA1242" s="37" t="str">
        <f t="shared" ca="1" si="584"/>
        <v/>
      </c>
      <c r="AB1242" s="41" t="str">
        <f t="shared" ca="1" si="585"/>
        <v/>
      </c>
      <c r="AC1242" s="39" t="str">
        <f t="shared" si="574"/>
        <v/>
      </c>
      <c r="AD1242" s="39" t="str">
        <f t="shared" ca="1" si="595"/>
        <v/>
      </c>
      <c r="AE1242" s="39" t="str">
        <f t="shared" ca="1" si="586"/>
        <v/>
      </c>
      <c r="AF1242" s="40"/>
      <c r="AG1242" s="39">
        <f t="shared" ca="1" si="596"/>
        <v>0</v>
      </c>
      <c r="AH1242" s="339"/>
      <c r="AI1242" s="37" t="str">
        <f t="shared" ca="1" si="587"/>
        <v/>
      </c>
      <c r="AJ1242" s="41" t="str">
        <f t="shared" ca="1" si="588"/>
        <v/>
      </c>
      <c r="AK1242" s="39" t="str">
        <f t="shared" si="575"/>
        <v/>
      </c>
      <c r="AL1242" s="39" t="str">
        <f t="shared" ca="1" si="597"/>
        <v/>
      </c>
      <c r="AM1242" s="39" t="str">
        <f t="shared" ca="1" si="589"/>
        <v/>
      </c>
      <c r="AN1242" s="40"/>
      <c r="AO1242" s="39">
        <f t="shared" ca="1" si="598"/>
        <v>0</v>
      </c>
      <c r="AP1242" s="339"/>
      <c r="AW1242" s="329"/>
      <c r="BI1242" s="329"/>
      <c r="BJ1242" s="329"/>
      <c r="BK1242" s="329"/>
      <c r="BL1242" s="329"/>
      <c r="BM1242" s="329"/>
      <c r="BN1242" s="329"/>
      <c r="BO1242" s="329"/>
      <c r="BP1242" s="329"/>
      <c r="BQ1242" s="329"/>
      <c r="BR1242" s="329"/>
      <c r="BS1242" s="329"/>
      <c r="BT1242" s="329"/>
      <c r="BU1242" s="329"/>
      <c r="BV1242" s="329"/>
      <c r="BW1242" s="325"/>
      <c r="BX1242" s="325"/>
      <c r="BY1242" s="325"/>
      <c r="BZ1242" s="325"/>
      <c r="CA1242" s="325"/>
      <c r="CB1242" s="325"/>
      <c r="CC1242" s="325"/>
      <c r="CD1242" s="325"/>
      <c r="CE1242" s="325"/>
      <c r="CF1242" s="325"/>
      <c r="CG1242" s="325"/>
      <c r="CH1242" s="325"/>
      <c r="CI1242" s="325"/>
      <c r="CJ1242" s="325"/>
      <c r="CK1242" s="325"/>
      <c r="CL1242" s="325"/>
      <c r="CM1242" s="325"/>
      <c r="CN1242" s="325"/>
      <c r="CO1242" s="325"/>
      <c r="CP1242" s="325"/>
      <c r="CQ1242" s="325"/>
      <c r="CR1242" s="325"/>
      <c r="CS1242" s="325"/>
      <c r="CT1242" s="325"/>
      <c r="CU1242" s="325"/>
      <c r="CV1242" s="325"/>
      <c r="CW1242" s="325"/>
      <c r="CX1242" s="325"/>
    </row>
    <row r="1243" spans="1:102" s="36" customFormat="1" ht="15" hidden="1" customHeight="1">
      <c r="A1243" s="329"/>
      <c r="B1243" s="37" t="str">
        <f t="shared" ca="1" si="576"/>
        <v/>
      </c>
      <c r="C1243" s="41" t="str">
        <f t="shared" ca="1" si="577"/>
        <v/>
      </c>
      <c r="D1243" s="39" t="str">
        <f t="shared" ca="1" si="578"/>
        <v/>
      </c>
      <c r="E1243" s="39" t="str">
        <f t="shared" ca="1" si="590"/>
        <v/>
      </c>
      <c r="F1243" s="39" t="str">
        <f t="shared" ca="1" si="579"/>
        <v/>
      </c>
      <c r="G1243" s="101"/>
      <c r="H1243" s="39">
        <f t="shared" ca="1" si="570"/>
        <v>0</v>
      </c>
      <c r="J1243" s="332"/>
      <c r="K1243" s="37" t="str">
        <f t="shared" ca="1" si="580"/>
        <v/>
      </c>
      <c r="L1243" s="41" t="str">
        <f t="shared" ca="1" si="581"/>
        <v/>
      </c>
      <c r="M1243" s="39" t="str">
        <f t="shared" si="571"/>
        <v/>
      </c>
      <c r="N1243" s="39" t="str">
        <f t="shared" ca="1" si="591"/>
        <v/>
      </c>
      <c r="O1243" s="39">
        <f ca="1">ROUND(Q1242*$O$5/payments_per_year,2)</f>
        <v>0</v>
      </c>
      <c r="P1243" s="101"/>
      <c r="Q1243" s="39">
        <f t="shared" ca="1" si="592"/>
        <v>0</v>
      </c>
      <c r="R1243" s="332"/>
      <c r="S1243" s="37" t="str">
        <f t="shared" ca="1" si="582"/>
        <v/>
      </c>
      <c r="T1243" s="41" t="str">
        <f t="shared" ca="1" si="583"/>
        <v/>
      </c>
      <c r="U1243" s="39" t="str">
        <f t="shared" si="572"/>
        <v/>
      </c>
      <c r="V1243" s="39" t="str">
        <f t="shared" ca="1" si="593"/>
        <v/>
      </c>
      <c r="W1243" s="39">
        <f t="shared" ca="1" si="573"/>
        <v>0</v>
      </c>
      <c r="X1243" s="40"/>
      <c r="Y1243" s="39">
        <f t="shared" ca="1" si="594"/>
        <v>0</v>
      </c>
      <c r="Z1243" s="327"/>
      <c r="AA1243" s="37" t="str">
        <f t="shared" ca="1" si="584"/>
        <v/>
      </c>
      <c r="AB1243" s="41" t="str">
        <f t="shared" ca="1" si="585"/>
        <v/>
      </c>
      <c r="AC1243" s="39" t="str">
        <f t="shared" si="574"/>
        <v/>
      </c>
      <c r="AD1243" s="39" t="str">
        <f t="shared" ca="1" si="595"/>
        <v/>
      </c>
      <c r="AE1243" s="39" t="str">
        <f t="shared" ca="1" si="586"/>
        <v/>
      </c>
      <c r="AF1243" s="40"/>
      <c r="AG1243" s="39">
        <f t="shared" ca="1" si="596"/>
        <v>0</v>
      </c>
      <c r="AH1243" s="339"/>
      <c r="AI1243" s="37" t="str">
        <f t="shared" ca="1" si="587"/>
        <v/>
      </c>
      <c r="AJ1243" s="41" t="str">
        <f t="shared" ca="1" si="588"/>
        <v/>
      </c>
      <c r="AK1243" s="39" t="str">
        <f t="shared" si="575"/>
        <v/>
      </c>
      <c r="AL1243" s="39" t="str">
        <f t="shared" ca="1" si="597"/>
        <v/>
      </c>
      <c r="AM1243" s="39" t="str">
        <f t="shared" ca="1" si="589"/>
        <v/>
      </c>
      <c r="AN1243" s="40"/>
      <c r="AO1243" s="39">
        <f t="shared" ca="1" si="598"/>
        <v>0</v>
      </c>
      <c r="AP1243" s="339"/>
      <c r="AW1243" s="329"/>
      <c r="BI1243" s="329"/>
      <c r="BJ1243" s="329"/>
      <c r="BK1243" s="329"/>
      <c r="BL1243" s="329"/>
      <c r="BM1243" s="329"/>
      <c r="BN1243" s="329"/>
      <c r="BO1243" s="329"/>
      <c r="BP1243" s="329"/>
      <c r="BQ1243" s="329"/>
      <c r="BR1243" s="329"/>
      <c r="BS1243" s="329"/>
      <c r="BT1243" s="329"/>
      <c r="BU1243" s="329"/>
      <c r="BV1243" s="329"/>
      <c r="BW1243" s="325"/>
      <c r="BX1243" s="325"/>
      <c r="BY1243" s="325"/>
      <c r="BZ1243" s="325"/>
      <c r="CA1243" s="325"/>
      <c r="CB1243" s="325"/>
      <c r="CC1243" s="325"/>
      <c r="CD1243" s="325"/>
      <c r="CE1243" s="325"/>
      <c r="CF1243" s="325"/>
      <c r="CG1243" s="325"/>
      <c r="CH1243" s="325"/>
      <c r="CI1243" s="325"/>
      <c r="CJ1243" s="325"/>
      <c r="CK1243" s="325"/>
      <c r="CL1243" s="325"/>
      <c r="CM1243" s="325"/>
      <c r="CN1243" s="325"/>
      <c r="CO1243" s="325"/>
      <c r="CP1243" s="325"/>
      <c r="CQ1243" s="325"/>
      <c r="CR1243" s="325"/>
      <c r="CS1243" s="325"/>
      <c r="CT1243" s="325"/>
      <c r="CU1243" s="325"/>
      <c r="CV1243" s="325"/>
      <c r="CW1243" s="325"/>
      <c r="CX1243" s="325"/>
    </row>
    <row r="1244" spans="1:102" s="36" customFormat="1" ht="15" hidden="1" customHeight="1">
      <c r="A1244" s="329"/>
      <c r="B1244" s="37" t="str">
        <f t="shared" ca="1" si="576"/>
        <v/>
      </c>
      <c r="C1244" s="41" t="str">
        <f t="shared" ca="1" si="577"/>
        <v/>
      </c>
      <c r="D1244" s="39" t="str">
        <f t="shared" ca="1" si="578"/>
        <v/>
      </c>
      <c r="E1244" s="39" t="str">
        <f t="shared" ca="1" si="590"/>
        <v/>
      </c>
      <c r="F1244" s="39" t="str">
        <f t="shared" ca="1" si="579"/>
        <v/>
      </c>
      <c r="G1244" s="101"/>
      <c r="H1244" s="39">
        <f t="shared" ca="1" si="570"/>
        <v>0</v>
      </c>
      <c r="J1244" s="332"/>
      <c r="K1244" s="37" t="str">
        <f t="shared" ca="1" si="580"/>
        <v/>
      </c>
      <c r="L1244" s="41" t="str">
        <f t="shared" ca="1" si="581"/>
        <v/>
      </c>
      <c r="M1244" s="39" t="str">
        <f t="shared" si="571"/>
        <v/>
      </c>
      <c r="N1244" s="39" t="str">
        <f t="shared" ca="1" si="591"/>
        <v/>
      </c>
      <c r="O1244" s="39" t="str">
        <f ca="1">IF(L1244="","",ROUND(Q1243*$O$5/payments_per_year,2))</f>
        <v/>
      </c>
      <c r="P1244" s="101"/>
      <c r="Q1244" s="39">
        <f t="shared" ca="1" si="592"/>
        <v>0</v>
      </c>
      <c r="R1244" s="332"/>
      <c r="S1244" s="37" t="str">
        <f t="shared" ca="1" si="582"/>
        <v/>
      </c>
      <c r="T1244" s="41" t="str">
        <f t="shared" ca="1" si="583"/>
        <v/>
      </c>
      <c r="U1244" s="39" t="str">
        <f t="shared" si="572"/>
        <v/>
      </c>
      <c r="V1244" s="39" t="str">
        <f t="shared" ca="1" si="593"/>
        <v/>
      </c>
      <c r="W1244" s="39">
        <f t="shared" ca="1" si="573"/>
        <v>0</v>
      </c>
      <c r="X1244" s="40"/>
      <c r="Y1244" s="39">
        <f t="shared" ca="1" si="594"/>
        <v>0</v>
      </c>
      <c r="Z1244" s="327"/>
      <c r="AA1244" s="37" t="str">
        <f t="shared" ca="1" si="584"/>
        <v/>
      </c>
      <c r="AB1244" s="41" t="str">
        <f t="shared" ca="1" si="585"/>
        <v/>
      </c>
      <c r="AC1244" s="39" t="str">
        <f t="shared" si="574"/>
        <v/>
      </c>
      <c r="AD1244" s="39" t="str">
        <f t="shared" ca="1" si="595"/>
        <v/>
      </c>
      <c r="AE1244" s="39" t="str">
        <f t="shared" ca="1" si="586"/>
        <v/>
      </c>
      <c r="AF1244" s="40"/>
      <c r="AG1244" s="39">
        <f t="shared" ca="1" si="596"/>
        <v>0</v>
      </c>
      <c r="AH1244" s="339"/>
      <c r="AI1244" s="37" t="str">
        <f t="shared" ca="1" si="587"/>
        <v/>
      </c>
      <c r="AJ1244" s="41" t="str">
        <f t="shared" ca="1" si="588"/>
        <v/>
      </c>
      <c r="AK1244" s="39" t="str">
        <f t="shared" si="575"/>
        <v/>
      </c>
      <c r="AL1244" s="39" t="str">
        <f t="shared" ca="1" si="597"/>
        <v/>
      </c>
      <c r="AM1244" s="39" t="str">
        <f t="shared" ca="1" si="589"/>
        <v/>
      </c>
      <c r="AN1244" s="40"/>
      <c r="AO1244" s="39">
        <f t="shared" ca="1" si="598"/>
        <v>0</v>
      </c>
      <c r="AP1244" s="339"/>
      <c r="AW1244" s="329"/>
      <c r="BI1244" s="329"/>
      <c r="BJ1244" s="329"/>
      <c r="BK1244" s="329"/>
      <c r="BL1244" s="329"/>
      <c r="BM1244" s="329"/>
      <c r="BN1244" s="329"/>
      <c r="BO1244" s="329"/>
      <c r="BP1244" s="329"/>
      <c r="BQ1244" s="329"/>
      <c r="BR1244" s="329"/>
      <c r="BS1244" s="329"/>
      <c r="BT1244" s="329"/>
      <c r="BU1244" s="329"/>
      <c r="BV1244" s="329"/>
      <c r="BW1244" s="325"/>
      <c r="BX1244" s="325"/>
      <c r="BY1244" s="325"/>
      <c r="BZ1244" s="325"/>
      <c r="CA1244" s="325"/>
      <c r="CB1244" s="325"/>
      <c r="CC1244" s="325"/>
      <c r="CD1244" s="325"/>
      <c r="CE1244" s="325"/>
      <c r="CF1244" s="325"/>
      <c r="CG1244" s="325"/>
      <c r="CH1244" s="325"/>
      <c r="CI1244" s="325"/>
      <c r="CJ1244" s="325"/>
      <c r="CK1244" s="325"/>
      <c r="CL1244" s="325"/>
      <c r="CM1244" s="325"/>
      <c r="CN1244" s="325"/>
      <c r="CO1244" s="325"/>
      <c r="CP1244" s="325"/>
      <c r="CQ1244" s="325"/>
      <c r="CR1244" s="325"/>
      <c r="CS1244" s="325"/>
      <c r="CT1244" s="325"/>
      <c r="CU1244" s="325"/>
      <c r="CV1244" s="325"/>
      <c r="CW1244" s="325"/>
      <c r="CX1244" s="325"/>
    </row>
    <row r="1245" spans="1:102" s="36" customFormat="1" ht="15" hidden="1" customHeight="1">
      <c r="A1245" s="329"/>
      <c r="B1245" s="37" t="str">
        <f t="shared" ca="1" si="576"/>
        <v/>
      </c>
      <c r="C1245" s="41" t="str">
        <f t="shared" ca="1" si="577"/>
        <v/>
      </c>
      <c r="D1245" s="39" t="str">
        <f t="shared" ca="1" si="578"/>
        <v/>
      </c>
      <c r="E1245" s="39" t="str">
        <f t="shared" ca="1" si="590"/>
        <v/>
      </c>
      <c r="F1245" s="39" t="str">
        <f t="shared" ca="1" si="579"/>
        <v/>
      </c>
      <c r="G1245" s="101"/>
      <c r="H1245" s="39">
        <f t="shared" ca="1" si="570"/>
        <v>0</v>
      </c>
      <c r="J1245" s="332"/>
      <c r="K1245" s="37" t="str">
        <f t="shared" ca="1" si="580"/>
        <v/>
      </c>
      <c r="L1245" s="41" t="str">
        <f t="shared" ca="1" si="581"/>
        <v/>
      </c>
      <c r="M1245" s="39" t="str">
        <f t="shared" si="571"/>
        <v/>
      </c>
      <c r="N1245" s="39" t="str">
        <f t="shared" ca="1" si="591"/>
        <v/>
      </c>
      <c r="O1245" s="39">
        <f ca="1">ROUND(Q1244*$O$5/payments_per_year,2)</f>
        <v>0</v>
      </c>
      <c r="P1245" s="101"/>
      <c r="Q1245" s="39">
        <f t="shared" ca="1" si="592"/>
        <v>0</v>
      </c>
      <c r="R1245" s="332"/>
      <c r="S1245" s="37" t="str">
        <f t="shared" ca="1" si="582"/>
        <v/>
      </c>
      <c r="T1245" s="41" t="str">
        <f t="shared" ca="1" si="583"/>
        <v/>
      </c>
      <c r="U1245" s="39" t="str">
        <f t="shared" si="572"/>
        <v/>
      </c>
      <c r="V1245" s="39" t="str">
        <f t="shared" ca="1" si="593"/>
        <v/>
      </c>
      <c r="W1245" s="39">
        <f t="shared" ca="1" si="573"/>
        <v>0</v>
      </c>
      <c r="X1245" s="40"/>
      <c r="Y1245" s="39">
        <f t="shared" ca="1" si="594"/>
        <v>0</v>
      </c>
      <c r="Z1245" s="327"/>
      <c r="AA1245" s="37" t="str">
        <f t="shared" ca="1" si="584"/>
        <v/>
      </c>
      <c r="AB1245" s="41" t="str">
        <f t="shared" ca="1" si="585"/>
        <v/>
      </c>
      <c r="AC1245" s="39" t="str">
        <f t="shared" si="574"/>
        <v/>
      </c>
      <c r="AD1245" s="39" t="str">
        <f t="shared" ca="1" si="595"/>
        <v/>
      </c>
      <c r="AE1245" s="39" t="str">
        <f t="shared" ca="1" si="586"/>
        <v/>
      </c>
      <c r="AF1245" s="40"/>
      <c r="AG1245" s="39">
        <f t="shared" ca="1" si="596"/>
        <v>0</v>
      </c>
      <c r="AH1245" s="339"/>
      <c r="AI1245" s="37" t="str">
        <f t="shared" ca="1" si="587"/>
        <v/>
      </c>
      <c r="AJ1245" s="41" t="str">
        <f t="shared" ca="1" si="588"/>
        <v/>
      </c>
      <c r="AK1245" s="39" t="str">
        <f t="shared" si="575"/>
        <v/>
      </c>
      <c r="AL1245" s="39" t="str">
        <f t="shared" ca="1" si="597"/>
        <v/>
      </c>
      <c r="AM1245" s="39" t="str">
        <f t="shared" ca="1" si="589"/>
        <v/>
      </c>
      <c r="AN1245" s="40"/>
      <c r="AO1245" s="39">
        <f t="shared" ca="1" si="598"/>
        <v>0</v>
      </c>
      <c r="AP1245" s="339"/>
      <c r="AW1245" s="329"/>
      <c r="BI1245" s="329"/>
      <c r="BJ1245" s="329"/>
      <c r="BK1245" s="329"/>
      <c r="BL1245" s="329"/>
      <c r="BM1245" s="329"/>
      <c r="BN1245" s="329"/>
      <c r="BO1245" s="329"/>
      <c r="BP1245" s="329"/>
      <c r="BQ1245" s="329"/>
      <c r="BR1245" s="329"/>
      <c r="BS1245" s="329"/>
      <c r="BT1245" s="329"/>
      <c r="BU1245" s="329"/>
      <c r="BV1245" s="329"/>
      <c r="BW1245" s="325"/>
      <c r="BX1245" s="325"/>
      <c r="BY1245" s="325"/>
      <c r="BZ1245" s="325"/>
      <c r="CA1245" s="325"/>
      <c r="CB1245" s="325"/>
      <c r="CC1245" s="325"/>
      <c r="CD1245" s="325"/>
      <c r="CE1245" s="325"/>
      <c r="CF1245" s="325"/>
      <c r="CG1245" s="325"/>
      <c r="CH1245" s="325"/>
      <c r="CI1245" s="325"/>
      <c r="CJ1245" s="325"/>
      <c r="CK1245" s="325"/>
      <c r="CL1245" s="325"/>
      <c r="CM1245" s="325"/>
      <c r="CN1245" s="325"/>
      <c r="CO1245" s="325"/>
      <c r="CP1245" s="325"/>
      <c r="CQ1245" s="325"/>
      <c r="CR1245" s="325"/>
      <c r="CS1245" s="325"/>
      <c r="CT1245" s="325"/>
      <c r="CU1245" s="325"/>
      <c r="CV1245" s="325"/>
      <c r="CW1245" s="325"/>
      <c r="CX1245" s="325"/>
    </row>
    <row r="1246" spans="1:102" s="36" customFormat="1" ht="15" hidden="1" customHeight="1">
      <c r="A1246" s="329"/>
      <c r="B1246" s="37" t="str">
        <f t="shared" ca="1" si="576"/>
        <v/>
      </c>
      <c r="C1246" s="41" t="str">
        <f t="shared" ca="1" si="577"/>
        <v/>
      </c>
      <c r="D1246" s="39" t="str">
        <f t="shared" ca="1" si="578"/>
        <v/>
      </c>
      <c r="E1246" s="39" t="str">
        <f t="shared" ca="1" si="590"/>
        <v/>
      </c>
      <c r="F1246" s="39" t="str">
        <f t="shared" ca="1" si="579"/>
        <v/>
      </c>
      <c r="G1246" s="101"/>
      <c r="H1246" s="39">
        <f t="shared" ca="1" si="570"/>
        <v>0</v>
      </c>
      <c r="J1246" s="332"/>
      <c r="K1246" s="37" t="str">
        <f t="shared" ca="1" si="580"/>
        <v/>
      </c>
      <c r="L1246" s="41" t="str">
        <f t="shared" ca="1" si="581"/>
        <v/>
      </c>
      <c r="M1246" s="39" t="str">
        <f t="shared" si="571"/>
        <v/>
      </c>
      <c r="N1246" s="39" t="str">
        <f t="shared" ca="1" si="591"/>
        <v/>
      </c>
      <c r="O1246" s="39" t="str">
        <f ca="1">IF(L1246="","",ROUND(Q1245*$O$5/payments_per_year,2))</f>
        <v/>
      </c>
      <c r="P1246" s="101"/>
      <c r="Q1246" s="39">
        <f t="shared" ca="1" si="592"/>
        <v>0</v>
      </c>
      <c r="R1246" s="332"/>
      <c r="S1246" s="37" t="str">
        <f t="shared" ca="1" si="582"/>
        <v/>
      </c>
      <c r="T1246" s="41" t="str">
        <f t="shared" ca="1" si="583"/>
        <v/>
      </c>
      <c r="U1246" s="39" t="str">
        <f t="shared" si="572"/>
        <v/>
      </c>
      <c r="V1246" s="39" t="str">
        <f t="shared" ca="1" si="593"/>
        <v/>
      </c>
      <c r="W1246" s="39">
        <f t="shared" ca="1" si="573"/>
        <v>0</v>
      </c>
      <c r="X1246" s="40"/>
      <c r="Y1246" s="39">
        <f t="shared" ca="1" si="594"/>
        <v>0</v>
      </c>
      <c r="Z1246" s="327"/>
      <c r="AA1246" s="37" t="str">
        <f t="shared" ca="1" si="584"/>
        <v/>
      </c>
      <c r="AB1246" s="41" t="str">
        <f t="shared" ca="1" si="585"/>
        <v/>
      </c>
      <c r="AC1246" s="39" t="str">
        <f t="shared" si="574"/>
        <v/>
      </c>
      <c r="AD1246" s="39" t="str">
        <f t="shared" ca="1" si="595"/>
        <v/>
      </c>
      <c r="AE1246" s="39" t="str">
        <f t="shared" ca="1" si="586"/>
        <v/>
      </c>
      <c r="AF1246" s="40"/>
      <c r="AG1246" s="39">
        <f t="shared" ca="1" si="596"/>
        <v>0</v>
      </c>
      <c r="AH1246" s="339"/>
      <c r="AI1246" s="37" t="str">
        <f t="shared" ca="1" si="587"/>
        <v/>
      </c>
      <c r="AJ1246" s="41" t="str">
        <f t="shared" ca="1" si="588"/>
        <v/>
      </c>
      <c r="AK1246" s="39" t="str">
        <f t="shared" si="575"/>
        <v/>
      </c>
      <c r="AL1246" s="39" t="str">
        <f t="shared" ca="1" si="597"/>
        <v/>
      </c>
      <c r="AM1246" s="39" t="str">
        <f t="shared" ca="1" si="589"/>
        <v/>
      </c>
      <c r="AN1246" s="40"/>
      <c r="AO1246" s="39">
        <f t="shared" ca="1" si="598"/>
        <v>0</v>
      </c>
      <c r="AP1246" s="339"/>
      <c r="AW1246" s="329"/>
      <c r="BI1246" s="329"/>
      <c r="BJ1246" s="329"/>
      <c r="BK1246" s="329"/>
      <c r="BL1246" s="329"/>
      <c r="BM1246" s="329"/>
      <c r="BN1246" s="329"/>
      <c r="BO1246" s="329"/>
      <c r="BP1246" s="329"/>
      <c r="BQ1246" s="329"/>
      <c r="BR1246" s="329"/>
      <c r="BS1246" s="329"/>
      <c r="BT1246" s="329"/>
      <c r="BU1246" s="329"/>
      <c r="BV1246" s="329"/>
      <c r="BW1246" s="325"/>
      <c r="BX1246" s="325"/>
      <c r="BY1246" s="325"/>
      <c r="BZ1246" s="325"/>
      <c r="CA1246" s="325"/>
      <c r="CB1246" s="325"/>
      <c r="CC1246" s="325"/>
      <c r="CD1246" s="325"/>
      <c r="CE1246" s="325"/>
      <c r="CF1246" s="325"/>
      <c r="CG1246" s="325"/>
      <c r="CH1246" s="325"/>
      <c r="CI1246" s="325"/>
      <c r="CJ1246" s="325"/>
      <c r="CK1246" s="325"/>
      <c r="CL1246" s="325"/>
      <c r="CM1246" s="325"/>
      <c r="CN1246" s="325"/>
      <c r="CO1246" s="325"/>
      <c r="CP1246" s="325"/>
      <c r="CQ1246" s="325"/>
      <c r="CR1246" s="325"/>
      <c r="CS1246" s="325"/>
      <c r="CT1246" s="325"/>
      <c r="CU1246" s="325"/>
      <c r="CV1246" s="325"/>
      <c r="CW1246" s="325"/>
      <c r="CX1246" s="325"/>
    </row>
    <row r="1247" spans="1:102" s="36" customFormat="1" ht="15" hidden="1" customHeight="1">
      <c r="A1247" s="329"/>
      <c r="B1247" s="37" t="str">
        <f t="shared" ca="1" si="576"/>
        <v/>
      </c>
      <c r="C1247" s="41" t="str">
        <f t="shared" ca="1" si="577"/>
        <v/>
      </c>
      <c r="D1247" s="39" t="str">
        <f t="shared" ca="1" si="578"/>
        <v/>
      </c>
      <c r="E1247" s="39" t="str">
        <f t="shared" ca="1" si="590"/>
        <v/>
      </c>
      <c r="F1247" s="39" t="str">
        <f t="shared" ca="1" si="579"/>
        <v/>
      </c>
      <c r="G1247" s="101"/>
      <c r="H1247" s="39">
        <f t="shared" ca="1" si="570"/>
        <v>0</v>
      </c>
      <c r="J1247" s="332"/>
      <c r="K1247" s="37" t="str">
        <f t="shared" ca="1" si="580"/>
        <v/>
      </c>
      <c r="L1247" s="41" t="str">
        <f t="shared" ca="1" si="581"/>
        <v/>
      </c>
      <c r="M1247" s="39" t="str">
        <f t="shared" si="571"/>
        <v/>
      </c>
      <c r="N1247" s="39" t="str">
        <f t="shared" ca="1" si="591"/>
        <v/>
      </c>
      <c r="O1247" s="39">
        <f ca="1">ROUND(Q1246*$O$5/payments_per_year,2)</f>
        <v>0</v>
      </c>
      <c r="P1247" s="101"/>
      <c r="Q1247" s="39">
        <f t="shared" ca="1" si="592"/>
        <v>0</v>
      </c>
      <c r="R1247" s="332"/>
      <c r="S1247" s="37" t="str">
        <f t="shared" ca="1" si="582"/>
        <v/>
      </c>
      <c r="T1247" s="41" t="str">
        <f t="shared" ca="1" si="583"/>
        <v/>
      </c>
      <c r="U1247" s="39" t="str">
        <f t="shared" si="572"/>
        <v/>
      </c>
      <c r="V1247" s="39" t="str">
        <f t="shared" ca="1" si="593"/>
        <v/>
      </c>
      <c r="W1247" s="39">
        <f t="shared" ca="1" si="573"/>
        <v>0</v>
      </c>
      <c r="X1247" s="40"/>
      <c r="Y1247" s="39">
        <f t="shared" ca="1" si="594"/>
        <v>0</v>
      </c>
      <c r="Z1247" s="327"/>
      <c r="AA1247" s="37" t="str">
        <f t="shared" ca="1" si="584"/>
        <v/>
      </c>
      <c r="AB1247" s="41" t="str">
        <f t="shared" ca="1" si="585"/>
        <v/>
      </c>
      <c r="AC1247" s="39" t="str">
        <f t="shared" si="574"/>
        <v/>
      </c>
      <c r="AD1247" s="39" t="str">
        <f t="shared" ca="1" si="595"/>
        <v/>
      </c>
      <c r="AE1247" s="39" t="str">
        <f t="shared" ca="1" si="586"/>
        <v/>
      </c>
      <c r="AF1247" s="40"/>
      <c r="AG1247" s="39">
        <f t="shared" ca="1" si="596"/>
        <v>0</v>
      </c>
      <c r="AH1247" s="339"/>
      <c r="AI1247" s="37" t="str">
        <f t="shared" ca="1" si="587"/>
        <v/>
      </c>
      <c r="AJ1247" s="41" t="str">
        <f t="shared" ca="1" si="588"/>
        <v/>
      </c>
      <c r="AK1247" s="39" t="str">
        <f t="shared" si="575"/>
        <v/>
      </c>
      <c r="AL1247" s="39" t="str">
        <f t="shared" ca="1" si="597"/>
        <v/>
      </c>
      <c r="AM1247" s="39" t="str">
        <f t="shared" ca="1" si="589"/>
        <v/>
      </c>
      <c r="AN1247" s="40"/>
      <c r="AO1247" s="39">
        <f t="shared" ca="1" si="598"/>
        <v>0</v>
      </c>
      <c r="AP1247" s="339"/>
      <c r="AW1247" s="329"/>
      <c r="BI1247" s="329"/>
      <c r="BJ1247" s="329"/>
      <c r="BK1247" s="329"/>
      <c r="BL1247" s="329"/>
      <c r="BM1247" s="329"/>
      <c r="BN1247" s="329"/>
      <c r="BO1247" s="329"/>
      <c r="BP1247" s="329"/>
      <c r="BQ1247" s="329"/>
      <c r="BR1247" s="329"/>
      <c r="BS1247" s="329"/>
      <c r="BT1247" s="329"/>
      <c r="BU1247" s="329"/>
      <c r="BV1247" s="329"/>
      <c r="BW1247" s="325"/>
      <c r="BX1247" s="325"/>
      <c r="BY1247" s="325"/>
      <c r="BZ1247" s="325"/>
      <c r="CA1247" s="325"/>
      <c r="CB1247" s="325"/>
      <c r="CC1247" s="325"/>
      <c r="CD1247" s="325"/>
      <c r="CE1247" s="325"/>
      <c r="CF1247" s="325"/>
      <c r="CG1247" s="325"/>
      <c r="CH1247" s="325"/>
      <c r="CI1247" s="325"/>
      <c r="CJ1247" s="325"/>
      <c r="CK1247" s="325"/>
      <c r="CL1247" s="325"/>
      <c r="CM1247" s="325"/>
      <c r="CN1247" s="325"/>
      <c r="CO1247" s="325"/>
      <c r="CP1247" s="325"/>
      <c r="CQ1247" s="325"/>
      <c r="CR1247" s="325"/>
      <c r="CS1247" s="325"/>
      <c r="CT1247" s="325"/>
      <c r="CU1247" s="325"/>
      <c r="CV1247" s="325"/>
      <c r="CW1247" s="325"/>
      <c r="CX1247" s="325"/>
    </row>
    <row r="1248" spans="1:102" s="36" customFormat="1" ht="15" hidden="1" customHeight="1">
      <c r="A1248" s="329"/>
      <c r="B1248" s="37" t="str">
        <f t="shared" ca="1" si="576"/>
        <v/>
      </c>
      <c r="C1248" s="41" t="str">
        <f t="shared" ca="1" si="577"/>
        <v/>
      </c>
      <c r="D1248" s="39" t="str">
        <f t="shared" ca="1" si="578"/>
        <v/>
      </c>
      <c r="E1248" s="39" t="str">
        <f t="shared" ca="1" si="590"/>
        <v/>
      </c>
      <c r="F1248" s="39" t="str">
        <f t="shared" ca="1" si="579"/>
        <v/>
      </c>
      <c r="G1248" s="101"/>
      <c r="H1248" s="39">
        <f t="shared" ca="1" si="570"/>
        <v>0</v>
      </c>
      <c r="J1248" s="332"/>
      <c r="K1248" s="37" t="str">
        <f t="shared" ca="1" si="580"/>
        <v/>
      </c>
      <c r="L1248" s="41" t="str">
        <f t="shared" ca="1" si="581"/>
        <v/>
      </c>
      <c r="M1248" s="39" t="str">
        <f t="shared" si="571"/>
        <v/>
      </c>
      <c r="N1248" s="39" t="str">
        <f t="shared" ca="1" si="591"/>
        <v/>
      </c>
      <c r="O1248" s="39" t="str">
        <f ca="1">IF(L1248="","",ROUND(Q1247*$O$5/payments_per_year,2))</f>
        <v/>
      </c>
      <c r="P1248" s="101"/>
      <c r="Q1248" s="39">
        <f t="shared" ca="1" si="592"/>
        <v>0</v>
      </c>
      <c r="R1248" s="332"/>
      <c r="S1248" s="37" t="str">
        <f t="shared" ca="1" si="582"/>
        <v/>
      </c>
      <c r="T1248" s="41" t="str">
        <f t="shared" ca="1" si="583"/>
        <v/>
      </c>
      <c r="U1248" s="39" t="str">
        <f t="shared" si="572"/>
        <v/>
      </c>
      <c r="V1248" s="39" t="str">
        <f t="shared" ca="1" si="593"/>
        <v/>
      </c>
      <c r="W1248" s="39">
        <f t="shared" ca="1" si="573"/>
        <v>0</v>
      </c>
      <c r="X1248" s="40"/>
      <c r="Y1248" s="39">
        <f t="shared" ca="1" si="594"/>
        <v>0</v>
      </c>
      <c r="Z1248" s="327"/>
      <c r="AA1248" s="37" t="str">
        <f t="shared" ca="1" si="584"/>
        <v/>
      </c>
      <c r="AB1248" s="41" t="str">
        <f t="shared" ca="1" si="585"/>
        <v/>
      </c>
      <c r="AC1248" s="39" t="str">
        <f t="shared" si="574"/>
        <v/>
      </c>
      <c r="AD1248" s="39" t="str">
        <f t="shared" ca="1" si="595"/>
        <v/>
      </c>
      <c r="AE1248" s="39" t="str">
        <f t="shared" ca="1" si="586"/>
        <v/>
      </c>
      <c r="AF1248" s="40"/>
      <c r="AG1248" s="39">
        <f t="shared" ca="1" si="596"/>
        <v>0</v>
      </c>
      <c r="AH1248" s="339"/>
      <c r="AI1248" s="37" t="str">
        <f t="shared" ca="1" si="587"/>
        <v/>
      </c>
      <c r="AJ1248" s="41" t="str">
        <f t="shared" ca="1" si="588"/>
        <v/>
      </c>
      <c r="AK1248" s="39" t="str">
        <f t="shared" si="575"/>
        <v/>
      </c>
      <c r="AL1248" s="39" t="str">
        <f t="shared" ca="1" si="597"/>
        <v/>
      </c>
      <c r="AM1248" s="39" t="str">
        <f t="shared" ca="1" si="589"/>
        <v/>
      </c>
      <c r="AN1248" s="40"/>
      <c r="AO1248" s="39">
        <f t="shared" ca="1" si="598"/>
        <v>0</v>
      </c>
      <c r="AP1248" s="339"/>
      <c r="AW1248" s="329"/>
      <c r="BI1248" s="329"/>
      <c r="BJ1248" s="329"/>
      <c r="BK1248" s="329"/>
      <c r="BL1248" s="329"/>
      <c r="BM1248" s="329"/>
      <c r="BN1248" s="329"/>
      <c r="BO1248" s="329"/>
      <c r="BP1248" s="329"/>
      <c r="BQ1248" s="329"/>
      <c r="BR1248" s="329"/>
      <c r="BS1248" s="329"/>
      <c r="BT1248" s="329"/>
      <c r="BU1248" s="329"/>
      <c r="BV1248" s="329"/>
      <c r="BW1248" s="325"/>
      <c r="BX1248" s="325"/>
      <c r="BY1248" s="325"/>
      <c r="BZ1248" s="325"/>
      <c r="CA1248" s="325"/>
      <c r="CB1248" s="325"/>
      <c r="CC1248" s="325"/>
      <c r="CD1248" s="325"/>
      <c r="CE1248" s="325"/>
      <c r="CF1248" s="325"/>
      <c r="CG1248" s="325"/>
      <c r="CH1248" s="325"/>
      <c r="CI1248" s="325"/>
      <c r="CJ1248" s="325"/>
      <c r="CK1248" s="325"/>
      <c r="CL1248" s="325"/>
      <c r="CM1248" s="325"/>
      <c r="CN1248" s="325"/>
      <c r="CO1248" s="325"/>
      <c r="CP1248" s="325"/>
      <c r="CQ1248" s="325"/>
      <c r="CR1248" s="325"/>
      <c r="CS1248" s="325"/>
      <c r="CT1248" s="325"/>
      <c r="CU1248" s="325"/>
      <c r="CV1248" s="325"/>
      <c r="CW1248" s="325"/>
      <c r="CX1248" s="325"/>
    </row>
    <row r="1249" spans="1:102" s="36" customFormat="1" ht="15" hidden="1" customHeight="1">
      <c r="A1249" s="329"/>
      <c r="B1249" s="37" t="str">
        <f t="shared" ca="1" si="576"/>
        <v/>
      </c>
      <c r="C1249" s="41" t="str">
        <f t="shared" ca="1" si="577"/>
        <v/>
      </c>
      <c r="D1249" s="39" t="str">
        <f t="shared" ca="1" si="578"/>
        <v/>
      </c>
      <c r="E1249" s="39" t="str">
        <f t="shared" ca="1" si="590"/>
        <v/>
      </c>
      <c r="F1249" s="39" t="str">
        <f t="shared" ca="1" si="579"/>
        <v/>
      </c>
      <c r="G1249" s="101"/>
      <c r="H1249" s="39">
        <f t="shared" ca="1" si="570"/>
        <v>0</v>
      </c>
      <c r="J1249" s="332"/>
      <c r="K1249" s="37" t="str">
        <f t="shared" ca="1" si="580"/>
        <v/>
      </c>
      <c r="L1249" s="41" t="str">
        <f t="shared" ca="1" si="581"/>
        <v/>
      </c>
      <c r="M1249" s="39" t="str">
        <f t="shared" si="571"/>
        <v/>
      </c>
      <c r="N1249" s="39" t="str">
        <f t="shared" ca="1" si="591"/>
        <v/>
      </c>
      <c r="O1249" s="39">
        <f ca="1">ROUND(Q1248*$O$5/payments_per_year,2)</f>
        <v>0</v>
      </c>
      <c r="P1249" s="101"/>
      <c r="Q1249" s="39">
        <f t="shared" ca="1" si="592"/>
        <v>0</v>
      </c>
      <c r="R1249" s="332"/>
      <c r="S1249" s="37" t="str">
        <f t="shared" ca="1" si="582"/>
        <v/>
      </c>
      <c r="T1249" s="41" t="str">
        <f t="shared" ca="1" si="583"/>
        <v/>
      </c>
      <c r="U1249" s="39" t="str">
        <f t="shared" si="572"/>
        <v/>
      </c>
      <c r="V1249" s="39" t="str">
        <f t="shared" ca="1" si="593"/>
        <v/>
      </c>
      <c r="W1249" s="39">
        <f t="shared" ca="1" si="573"/>
        <v>0</v>
      </c>
      <c r="X1249" s="40"/>
      <c r="Y1249" s="39">
        <f t="shared" ca="1" si="594"/>
        <v>0</v>
      </c>
      <c r="Z1249" s="327"/>
      <c r="AA1249" s="37" t="str">
        <f t="shared" ca="1" si="584"/>
        <v/>
      </c>
      <c r="AB1249" s="41" t="str">
        <f t="shared" ca="1" si="585"/>
        <v/>
      </c>
      <c r="AC1249" s="39" t="str">
        <f t="shared" si="574"/>
        <v/>
      </c>
      <c r="AD1249" s="39" t="str">
        <f t="shared" ca="1" si="595"/>
        <v/>
      </c>
      <c r="AE1249" s="39" t="str">
        <f t="shared" ca="1" si="586"/>
        <v/>
      </c>
      <c r="AF1249" s="40"/>
      <c r="AG1249" s="39">
        <f t="shared" ca="1" si="596"/>
        <v>0</v>
      </c>
      <c r="AH1249" s="339"/>
      <c r="AI1249" s="37" t="str">
        <f t="shared" ca="1" si="587"/>
        <v/>
      </c>
      <c r="AJ1249" s="41" t="str">
        <f t="shared" ca="1" si="588"/>
        <v/>
      </c>
      <c r="AK1249" s="39" t="str">
        <f t="shared" si="575"/>
        <v/>
      </c>
      <c r="AL1249" s="39" t="str">
        <f t="shared" ca="1" si="597"/>
        <v/>
      </c>
      <c r="AM1249" s="39" t="str">
        <f t="shared" ca="1" si="589"/>
        <v/>
      </c>
      <c r="AN1249" s="40"/>
      <c r="AO1249" s="39">
        <f t="shared" ca="1" si="598"/>
        <v>0</v>
      </c>
      <c r="AP1249" s="339"/>
      <c r="AW1249" s="329"/>
      <c r="BI1249" s="329"/>
      <c r="BJ1249" s="329"/>
      <c r="BK1249" s="329"/>
      <c r="BL1249" s="329"/>
      <c r="BM1249" s="329"/>
      <c r="BN1249" s="329"/>
      <c r="BO1249" s="329"/>
      <c r="BP1249" s="329"/>
      <c r="BQ1249" s="329"/>
      <c r="BR1249" s="329"/>
      <c r="BS1249" s="329"/>
      <c r="BT1249" s="329"/>
      <c r="BU1249" s="329"/>
      <c r="BV1249" s="329"/>
      <c r="BW1249" s="325"/>
      <c r="BX1249" s="325"/>
      <c r="BY1249" s="325"/>
      <c r="BZ1249" s="325"/>
      <c r="CA1249" s="325"/>
      <c r="CB1249" s="325"/>
      <c r="CC1249" s="325"/>
      <c r="CD1249" s="325"/>
      <c r="CE1249" s="325"/>
      <c r="CF1249" s="325"/>
      <c r="CG1249" s="325"/>
      <c r="CH1249" s="325"/>
      <c r="CI1249" s="325"/>
      <c r="CJ1249" s="325"/>
      <c r="CK1249" s="325"/>
      <c r="CL1249" s="325"/>
      <c r="CM1249" s="325"/>
      <c r="CN1249" s="325"/>
      <c r="CO1249" s="325"/>
      <c r="CP1249" s="325"/>
      <c r="CQ1249" s="325"/>
      <c r="CR1249" s="325"/>
      <c r="CS1249" s="325"/>
      <c r="CT1249" s="325"/>
      <c r="CU1249" s="325"/>
      <c r="CV1249" s="325"/>
      <c r="CW1249" s="325"/>
      <c r="CX1249" s="325"/>
    </row>
    <row r="1250" spans="1:102" s="36" customFormat="1" ht="15" hidden="1" customHeight="1">
      <c r="A1250" s="329"/>
      <c r="B1250" s="37" t="str">
        <f t="shared" ca="1" si="576"/>
        <v/>
      </c>
      <c r="C1250" s="41" t="str">
        <f t="shared" ca="1" si="577"/>
        <v/>
      </c>
      <c r="D1250" s="39" t="str">
        <f t="shared" ca="1" si="578"/>
        <v/>
      </c>
      <c r="E1250" s="39" t="str">
        <f t="shared" ca="1" si="590"/>
        <v/>
      </c>
      <c r="F1250" s="39" t="str">
        <f t="shared" ca="1" si="579"/>
        <v/>
      </c>
      <c r="G1250" s="101"/>
      <c r="H1250" s="39">
        <f t="shared" ca="1" si="570"/>
        <v>0</v>
      </c>
      <c r="J1250" s="332"/>
      <c r="K1250" s="37" t="str">
        <f t="shared" ca="1" si="580"/>
        <v/>
      </c>
      <c r="L1250" s="41" t="str">
        <f t="shared" ca="1" si="581"/>
        <v/>
      </c>
      <c r="M1250" s="39" t="str">
        <f t="shared" si="571"/>
        <v/>
      </c>
      <c r="N1250" s="39" t="str">
        <f t="shared" ca="1" si="591"/>
        <v/>
      </c>
      <c r="O1250" s="39" t="str">
        <f ca="1">IF(L1250="","",ROUND(Q1249*$O$5/payments_per_year,2))</f>
        <v/>
      </c>
      <c r="P1250" s="101"/>
      <c r="Q1250" s="39">
        <f t="shared" ca="1" si="592"/>
        <v>0</v>
      </c>
      <c r="R1250" s="332"/>
      <c r="S1250" s="37" t="str">
        <f t="shared" ca="1" si="582"/>
        <v/>
      </c>
      <c r="T1250" s="41" t="str">
        <f t="shared" ca="1" si="583"/>
        <v/>
      </c>
      <c r="U1250" s="39" t="str">
        <f t="shared" si="572"/>
        <v/>
      </c>
      <c r="V1250" s="39" t="str">
        <f t="shared" ca="1" si="593"/>
        <v/>
      </c>
      <c r="W1250" s="39">
        <f t="shared" ca="1" si="573"/>
        <v>0</v>
      </c>
      <c r="X1250" s="40"/>
      <c r="Y1250" s="39">
        <f t="shared" ca="1" si="594"/>
        <v>0</v>
      </c>
      <c r="Z1250" s="327"/>
      <c r="AA1250" s="37" t="str">
        <f t="shared" ca="1" si="584"/>
        <v/>
      </c>
      <c r="AB1250" s="41" t="str">
        <f t="shared" ca="1" si="585"/>
        <v/>
      </c>
      <c r="AC1250" s="39" t="str">
        <f t="shared" si="574"/>
        <v/>
      </c>
      <c r="AD1250" s="39" t="str">
        <f t="shared" ca="1" si="595"/>
        <v/>
      </c>
      <c r="AE1250" s="39" t="str">
        <f t="shared" ca="1" si="586"/>
        <v/>
      </c>
      <c r="AF1250" s="40"/>
      <c r="AG1250" s="39">
        <f t="shared" ca="1" si="596"/>
        <v>0</v>
      </c>
      <c r="AH1250" s="339"/>
      <c r="AI1250" s="37" t="str">
        <f t="shared" ca="1" si="587"/>
        <v/>
      </c>
      <c r="AJ1250" s="41" t="str">
        <f t="shared" ca="1" si="588"/>
        <v/>
      </c>
      <c r="AK1250" s="39" t="str">
        <f t="shared" si="575"/>
        <v/>
      </c>
      <c r="AL1250" s="39" t="str">
        <f t="shared" ca="1" si="597"/>
        <v/>
      </c>
      <c r="AM1250" s="39" t="str">
        <f t="shared" ca="1" si="589"/>
        <v/>
      </c>
      <c r="AN1250" s="40"/>
      <c r="AO1250" s="39">
        <f t="shared" ca="1" si="598"/>
        <v>0</v>
      </c>
      <c r="AP1250" s="339"/>
      <c r="AW1250" s="329"/>
      <c r="BI1250" s="329"/>
      <c r="BJ1250" s="329"/>
      <c r="BK1250" s="329"/>
      <c r="BL1250" s="329"/>
      <c r="BM1250" s="329"/>
      <c r="BN1250" s="329"/>
      <c r="BO1250" s="329"/>
      <c r="BP1250" s="329"/>
      <c r="BQ1250" s="329"/>
      <c r="BR1250" s="329"/>
      <c r="BS1250" s="329"/>
      <c r="BT1250" s="329"/>
      <c r="BU1250" s="329"/>
      <c r="BV1250" s="329"/>
      <c r="BW1250" s="325"/>
      <c r="BX1250" s="325"/>
      <c r="BY1250" s="325"/>
      <c r="BZ1250" s="325"/>
      <c r="CA1250" s="325"/>
      <c r="CB1250" s="325"/>
      <c r="CC1250" s="325"/>
      <c r="CD1250" s="325"/>
      <c r="CE1250" s="325"/>
      <c r="CF1250" s="325"/>
      <c r="CG1250" s="325"/>
      <c r="CH1250" s="325"/>
      <c r="CI1250" s="325"/>
      <c r="CJ1250" s="325"/>
      <c r="CK1250" s="325"/>
      <c r="CL1250" s="325"/>
      <c r="CM1250" s="325"/>
      <c r="CN1250" s="325"/>
      <c r="CO1250" s="325"/>
      <c r="CP1250" s="325"/>
      <c r="CQ1250" s="325"/>
      <c r="CR1250" s="325"/>
      <c r="CS1250" s="325"/>
      <c r="CT1250" s="325"/>
      <c r="CU1250" s="325"/>
      <c r="CV1250" s="325"/>
      <c r="CW1250" s="325"/>
      <c r="CX1250" s="325"/>
    </row>
    <row r="1251" spans="1:102" s="36" customFormat="1" ht="15" hidden="1" customHeight="1">
      <c r="A1251" s="329"/>
      <c r="B1251" s="37" t="str">
        <f t="shared" ca="1" si="576"/>
        <v/>
      </c>
      <c r="C1251" s="41" t="str">
        <f t="shared" ca="1" si="577"/>
        <v/>
      </c>
      <c r="D1251" s="39" t="str">
        <f t="shared" ca="1" si="578"/>
        <v/>
      </c>
      <c r="E1251" s="39" t="str">
        <f t="shared" ca="1" si="590"/>
        <v/>
      </c>
      <c r="F1251" s="39" t="str">
        <f t="shared" ca="1" si="579"/>
        <v/>
      </c>
      <c r="G1251" s="101"/>
      <c r="H1251" s="39">
        <f t="shared" ca="1" si="570"/>
        <v>0</v>
      </c>
      <c r="J1251" s="332"/>
      <c r="K1251" s="37" t="str">
        <f t="shared" ca="1" si="580"/>
        <v/>
      </c>
      <c r="L1251" s="41" t="str">
        <f t="shared" ca="1" si="581"/>
        <v/>
      </c>
      <c r="M1251" s="39" t="str">
        <f t="shared" si="571"/>
        <v/>
      </c>
      <c r="N1251" s="39" t="str">
        <f t="shared" ca="1" si="591"/>
        <v/>
      </c>
      <c r="O1251" s="39">
        <f ca="1">ROUND(Q1250*$O$5/payments_per_year,2)</f>
        <v>0</v>
      </c>
      <c r="P1251" s="101"/>
      <c r="Q1251" s="39">
        <f t="shared" ca="1" si="592"/>
        <v>0</v>
      </c>
      <c r="R1251" s="332"/>
      <c r="S1251" s="37" t="str">
        <f t="shared" ca="1" si="582"/>
        <v/>
      </c>
      <c r="T1251" s="41" t="str">
        <f t="shared" ca="1" si="583"/>
        <v/>
      </c>
      <c r="U1251" s="39" t="str">
        <f t="shared" si="572"/>
        <v/>
      </c>
      <c r="V1251" s="39" t="str">
        <f t="shared" ca="1" si="593"/>
        <v/>
      </c>
      <c r="W1251" s="39">
        <f t="shared" ca="1" si="573"/>
        <v>0</v>
      </c>
      <c r="X1251" s="40"/>
      <c r="Y1251" s="39">
        <f t="shared" ca="1" si="594"/>
        <v>0</v>
      </c>
      <c r="Z1251" s="327"/>
      <c r="AA1251" s="37" t="str">
        <f t="shared" ca="1" si="584"/>
        <v/>
      </c>
      <c r="AB1251" s="41" t="str">
        <f t="shared" ca="1" si="585"/>
        <v/>
      </c>
      <c r="AC1251" s="39" t="str">
        <f t="shared" si="574"/>
        <v/>
      </c>
      <c r="AD1251" s="39" t="str">
        <f t="shared" ca="1" si="595"/>
        <v/>
      </c>
      <c r="AE1251" s="39" t="str">
        <f t="shared" ca="1" si="586"/>
        <v/>
      </c>
      <c r="AF1251" s="40"/>
      <c r="AG1251" s="39">
        <f t="shared" ca="1" si="596"/>
        <v>0</v>
      </c>
      <c r="AH1251" s="339"/>
      <c r="AI1251" s="37" t="str">
        <f t="shared" ca="1" si="587"/>
        <v/>
      </c>
      <c r="AJ1251" s="41" t="str">
        <f t="shared" ca="1" si="588"/>
        <v/>
      </c>
      <c r="AK1251" s="39" t="str">
        <f t="shared" si="575"/>
        <v/>
      </c>
      <c r="AL1251" s="39" t="str">
        <f t="shared" ca="1" si="597"/>
        <v/>
      </c>
      <c r="AM1251" s="39" t="str">
        <f t="shared" ca="1" si="589"/>
        <v/>
      </c>
      <c r="AN1251" s="40"/>
      <c r="AO1251" s="39">
        <f t="shared" ca="1" si="598"/>
        <v>0</v>
      </c>
      <c r="AP1251" s="339"/>
      <c r="AW1251" s="329"/>
      <c r="BI1251" s="329"/>
      <c r="BJ1251" s="329"/>
      <c r="BK1251" s="329"/>
      <c r="BL1251" s="329"/>
      <c r="BM1251" s="329"/>
      <c r="BN1251" s="329"/>
      <c r="BO1251" s="329"/>
      <c r="BP1251" s="329"/>
      <c r="BQ1251" s="329"/>
      <c r="BR1251" s="329"/>
      <c r="BS1251" s="329"/>
      <c r="BT1251" s="329"/>
      <c r="BU1251" s="329"/>
      <c r="BV1251" s="329"/>
      <c r="BW1251" s="325"/>
      <c r="BX1251" s="325"/>
      <c r="BY1251" s="325"/>
      <c r="BZ1251" s="325"/>
      <c r="CA1251" s="325"/>
      <c r="CB1251" s="325"/>
      <c r="CC1251" s="325"/>
      <c r="CD1251" s="325"/>
      <c r="CE1251" s="325"/>
      <c r="CF1251" s="325"/>
      <c r="CG1251" s="325"/>
      <c r="CH1251" s="325"/>
      <c r="CI1251" s="325"/>
      <c r="CJ1251" s="325"/>
      <c r="CK1251" s="325"/>
      <c r="CL1251" s="325"/>
      <c r="CM1251" s="325"/>
      <c r="CN1251" s="325"/>
      <c r="CO1251" s="325"/>
      <c r="CP1251" s="325"/>
      <c r="CQ1251" s="325"/>
      <c r="CR1251" s="325"/>
      <c r="CS1251" s="325"/>
      <c r="CT1251" s="325"/>
      <c r="CU1251" s="325"/>
      <c r="CV1251" s="325"/>
      <c r="CW1251" s="325"/>
      <c r="CX1251" s="325"/>
    </row>
    <row r="1252" spans="1:102" s="36" customFormat="1" ht="15" hidden="1" customHeight="1">
      <c r="A1252" s="329"/>
      <c r="B1252" s="37" t="str">
        <f t="shared" ca="1" si="576"/>
        <v/>
      </c>
      <c r="C1252" s="41" t="str">
        <f t="shared" ca="1" si="577"/>
        <v/>
      </c>
      <c r="D1252" s="39" t="str">
        <f t="shared" ca="1" si="578"/>
        <v/>
      </c>
      <c r="E1252" s="39" t="str">
        <f t="shared" ca="1" si="590"/>
        <v/>
      </c>
      <c r="F1252" s="39" t="str">
        <f t="shared" ca="1" si="579"/>
        <v/>
      </c>
      <c r="G1252" s="101"/>
      <c r="H1252" s="39">
        <f t="shared" ca="1" si="570"/>
        <v>0</v>
      </c>
      <c r="J1252" s="332"/>
      <c r="K1252" s="37" t="str">
        <f t="shared" ca="1" si="580"/>
        <v/>
      </c>
      <c r="L1252" s="41" t="str">
        <f t="shared" ca="1" si="581"/>
        <v/>
      </c>
      <c r="M1252" s="39" t="str">
        <f t="shared" si="571"/>
        <v/>
      </c>
      <c r="N1252" s="39" t="str">
        <f t="shared" ca="1" si="591"/>
        <v/>
      </c>
      <c r="O1252" s="39" t="str">
        <f ca="1">IF(L1252="","",ROUND(Q1251*$O$5/payments_per_year,2))</f>
        <v/>
      </c>
      <c r="P1252" s="101"/>
      <c r="Q1252" s="39">
        <f t="shared" ca="1" si="592"/>
        <v>0</v>
      </c>
      <c r="R1252" s="332"/>
      <c r="S1252" s="37" t="str">
        <f t="shared" ca="1" si="582"/>
        <v/>
      </c>
      <c r="T1252" s="41" t="str">
        <f t="shared" ca="1" si="583"/>
        <v/>
      </c>
      <c r="U1252" s="39" t="str">
        <f t="shared" si="572"/>
        <v/>
      </c>
      <c r="V1252" s="39" t="str">
        <f t="shared" ca="1" si="593"/>
        <v/>
      </c>
      <c r="W1252" s="39">
        <f t="shared" ca="1" si="573"/>
        <v>0</v>
      </c>
      <c r="X1252" s="40"/>
      <c r="Y1252" s="39">
        <f t="shared" ca="1" si="594"/>
        <v>0</v>
      </c>
      <c r="Z1252" s="327"/>
      <c r="AA1252" s="37" t="str">
        <f t="shared" ca="1" si="584"/>
        <v/>
      </c>
      <c r="AB1252" s="41" t="str">
        <f t="shared" ca="1" si="585"/>
        <v/>
      </c>
      <c r="AC1252" s="39" t="str">
        <f t="shared" si="574"/>
        <v/>
      </c>
      <c r="AD1252" s="39" t="str">
        <f t="shared" ca="1" si="595"/>
        <v/>
      </c>
      <c r="AE1252" s="39" t="str">
        <f t="shared" ca="1" si="586"/>
        <v/>
      </c>
      <c r="AF1252" s="40"/>
      <c r="AG1252" s="39">
        <f t="shared" ca="1" si="596"/>
        <v>0</v>
      </c>
      <c r="AH1252" s="339"/>
      <c r="AI1252" s="37" t="str">
        <f t="shared" ca="1" si="587"/>
        <v/>
      </c>
      <c r="AJ1252" s="41" t="str">
        <f t="shared" ca="1" si="588"/>
        <v/>
      </c>
      <c r="AK1252" s="39" t="str">
        <f t="shared" si="575"/>
        <v/>
      </c>
      <c r="AL1252" s="39" t="str">
        <f t="shared" ca="1" si="597"/>
        <v/>
      </c>
      <c r="AM1252" s="39" t="str">
        <f t="shared" ca="1" si="589"/>
        <v/>
      </c>
      <c r="AN1252" s="40"/>
      <c r="AO1252" s="39">
        <f t="shared" ca="1" si="598"/>
        <v>0</v>
      </c>
      <c r="AP1252" s="339"/>
      <c r="AW1252" s="329"/>
      <c r="BI1252" s="329"/>
      <c r="BJ1252" s="329"/>
      <c r="BK1252" s="329"/>
      <c r="BL1252" s="329"/>
      <c r="BM1252" s="329"/>
      <c r="BN1252" s="329"/>
      <c r="BO1252" s="329"/>
      <c r="BP1252" s="329"/>
      <c r="BQ1252" s="329"/>
      <c r="BR1252" s="329"/>
      <c r="BS1252" s="329"/>
      <c r="BT1252" s="329"/>
      <c r="BU1252" s="329"/>
      <c r="BV1252" s="329"/>
      <c r="BW1252" s="325"/>
      <c r="BX1252" s="325"/>
      <c r="BY1252" s="325"/>
      <c r="BZ1252" s="325"/>
      <c r="CA1252" s="325"/>
      <c r="CB1252" s="325"/>
      <c r="CC1252" s="325"/>
      <c r="CD1252" s="325"/>
      <c r="CE1252" s="325"/>
      <c r="CF1252" s="325"/>
      <c r="CG1252" s="325"/>
      <c r="CH1252" s="325"/>
      <c r="CI1252" s="325"/>
      <c r="CJ1252" s="325"/>
      <c r="CK1252" s="325"/>
      <c r="CL1252" s="325"/>
      <c r="CM1252" s="325"/>
      <c r="CN1252" s="325"/>
      <c r="CO1252" s="325"/>
      <c r="CP1252" s="325"/>
      <c r="CQ1252" s="325"/>
      <c r="CR1252" s="325"/>
      <c r="CS1252" s="325"/>
      <c r="CT1252" s="325"/>
      <c r="CU1252" s="325"/>
      <c r="CV1252" s="325"/>
      <c r="CW1252" s="325"/>
      <c r="CX1252" s="325"/>
    </row>
    <row r="1253" spans="1:102" s="36" customFormat="1" ht="15" hidden="1" customHeight="1">
      <c r="A1253" s="329"/>
      <c r="B1253" s="37" t="str">
        <f t="shared" ca="1" si="576"/>
        <v/>
      </c>
      <c r="C1253" s="41" t="str">
        <f t="shared" ca="1" si="577"/>
        <v/>
      </c>
      <c r="D1253" s="39" t="str">
        <f t="shared" ca="1" si="578"/>
        <v/>
      </c>
      <c r="E1253" s="39" t="str">
        <f t="shared" ca="1" si="590"/>
        <v/>
      </c>
      <c r="F1253" s="39" t="str">
        <f t="shared" ca="1" si="579"/>
        <v/>
      </c>
      <c r="G1253" s="101"/>
      <c r="H1253" s="39">
        <f t="shared" ca="1" si="570"/>
        <v>0</v>
      </c>
      <c r="J1253" s="332"/>
      <c r="K1253" s="37" t="str">
        <f t="shared" ca="1" si="580"/>
        <v/>
      </c>
      <c r="L1253" s="41" t="str">
        <f t="shared" ca="1" si="581"/>
        <v/>
      </c>
      <c r="M1253" s="39" t="str">
        <f t="shared" si="571"/>
        <v/>
      </c>
      <c r="N1253" s="39" t="str">
        <f t="shared" ca="1" si="591"/>
        <v/>
      </c>
      <c r="O1253" s="39">
        <f ca="1">ROUND(Q1252*$O$5/payments_per_year,2)</f>
        <v>0</v>
      </c>
      <c r="P1253" s="101"/>
      <c r="Q1253" s="39">
        <f t="shared" ca="1" si="592"/>
        <v>0</v>
      </c>
      <c r="R1253" s="332"/>
      <c r="S1253" s="37" t="str">
        <f t="shared" ca="1" si="582"/>
        <v/>
      </c>
      <c r="T1253" s="41" t="str">
        <f t="shared" ca="1" si="583"/>
        <v/>
      </c>
      <c r="U1253" s="39" t="str">
        <f t="shared" si="572"/>
        <v/>
      </c>
      <c r="V1253" s="39" t="str">
        <f t="shared" ca="1" si="593"/>
        <v/>
      </c>
      <c r="W1253" s="39">
        <f t="shared" ca="1" si="573"/>
        <v>0</v>
      </c>
      <c r="X1253" s="40"/>
      <c r="Y1253" s="39">
        <f t="shared" ca="1" si="594"/>
        <v>0</v>
      </c>
      <c r="Z1253" s="327"/>
      <c r="AA1253" s="37" t="str">
        <f t="shared" ca="1" si="584"/>
        <v/>
      </c>
      <c r="AB1253" s="41" t="str">
        <f t="shared" ca="1" si="585"/>
        <v/>
      </c>
      <c r="AC1253" s="39" t="str">
        <f t="shared" si="574"/>
        <v/>
      </c>
      <c r="AD1253" s="39" t="str">
        <f t="shared" ca="1" si="595"/>
        <v/>
      </c>
      <c r="AE1253" s="39" t="str">
        <f t="shared" ca="1" si="586"/>
        <v/>
      </c>
      <c r="AF1253" s="40"/>
      <c r="AG1253" s="39">
        <f t="shared" ca="1" si="596"/>
        <v>0</v>
      </c>
      <c r="AH1253" s="339"/>
      <c r="AI1253" s="37" t="str">
        <f t="shared" ca="1" si="587"/>
        <v/>
      </c>
      <c r="AJ1253" s="41" t="str">
        <f t="shared" ca="1" si="588"/>
        <v/>
      </c>
      <c r="AK1253" s="39" t="str">
        <f t="shared" si="575"/>
        <v/>
      </c>
      <c r="AL1253" s="39" t="str">
        <f t="shared" ca="1" si="597"/>
        <v/>
      </c>
      <c r="AM1253" s="39" t="str">
        <f t="shared" ca="1" si="589"/>
        <v/>
      </c>
      <c r="AN1253" s="40"/>
      <c r="AO1253" s="39">
        <f t="shared" ca="1" si="598"/>
        <v>0</v>
      </c>
      <c r="AP1253" s="339"/>
      <c r="AW1253" s="329"/>
      <c r="BI1253" s="329"/>
      <c r="BJ1253" s="329"/>
      <c r="BK1253" s="329"/>
      <c r="BL1253" s="329"/>
      <c r="BM1253" s="329"/>
      <c r="BN1253" s="329"/>
      <c r="BO1253" s="329"/>
      <c r="BP1253" s="329"/>
      <c r="BQ1253" s="329"/>
      <c r="BR1253" s="329"/>
      <c r="BS1253" s="329"/>
      <c r="BT1253" s="329"/>
      <c r="BU1253" s="329"/>
      <c r="BV1253" s="329"/>
      <c r="BW1253" s="325"/>
      <c r="BX1253" s="325"/>
      <c r="BY1253" s="325"/>
      <c r="BZ1253" s="325"/>
      <c r="CA1253" s="325"/>
      <c r="CB1253" s="325"/>
      <c r="CC1253" s="325"/>
      <c r="CD1253" s="325"/>
      <c r="CE1253" s="325"/>
      <c r="CF1253" s="325"/>
      <c r="CG1253" s="325"/>
      <c r="CH1253" s="325"/>
      <c r="CI1253" s="325"/>
      <c r="CJ1253" s="325"/>
      <c r="CK1253" s="325"/>
      <c r="CL1253" s="325"/>
      <c r="CM1253" s="325"/>
      <c r="CN1253" s="325"/>
      <c r="CO1253" s="325"/>
      <c r="CP1253" s="325"/>
      <c r="CQ1253" s="325"/>
      <c r="CR1253" s="325"/>
      <c r="CS1253" s="325"/>
      <c r="CT1253" s="325"/>
      <c r="CU1253" s="325"/>
      <c r="CV1253" s="325"/>
      <c r="CW1253" s="325"/>
      <c r="CX1253" s="325"/>
    </row>
    <row r="1254" spans="1:102" s="36" customFormat="1" ht="15" hidden="1" customHeight="1">
      <c r="A1254" s="329"/>
      <c r="B1254" s="37" t="str">
        <f t="shared" ca="1" si="576"/>
        <v/>
      </c>
      <c r="C1254" s="41" t="str">
        <f t="shared" ca="1" si="577"/>
        <v/>
      </c>
      <c r="D1254" s="39" t="str">
        <f t="shared" ca="1" si="578"/>
        <v/>
      </c>
      <c r="E1254" s="39" t="str">
        <f t="shared" ca="1" si="590"/>
        <v/>
      </c>
      <c r="F1254" s="39" t="str">
        <f t="shared" ca="1" si="579"/>
        <v/>
      </c>
      <c r="G1254" s="101"/>
      <c r="H1254" s="39">
        <f t="shared" ca="1" si="570"/>
        <v>0</v>
      </c>
      <c r="J1254" s="332"/>
      <c r="K1254" s="37" t="str">
        <f t="shared" ca="1" si="580"/>
        <v/>
      </c>
      <c r="L1254" s="41" t="str">
        <f t="shared" ca="1" si="581"/>
        <v/>
      </c>
      <c r="M1254" s="39" t="str">
        <f t="shared" si="571"/>
        <v/>
      </c>
      <c r="N1254" s="39" t="str">
        <f t="shared" ca="1" si="591"/>
        <v/>
      </c>
      <c r="O1254" s="39" t="str">
        <f ca="1">IF(L1254="","",ROUND(Q1253*$O$5/payments_per_year,2))</f>
        <v/>
      </c>
      <c r="P1254" s="101"/>
      <c r="Q1254" s="39">
        <f t="shared" ca="1" si="592"/>
        <v>0</v>
      </c>
      <c r="R1254" s="332"/>
      <c r="S1254" s="37" t="str">
        <f t="shared" ca="1" si="582"/>
        <v/>
      </c>
      <c r="T1254" s="41" t="str">
        <f t="shared" ca="1" si="583"/>
        <v/>
      </c>
      <c r="U1254" s="39" t="str">
        <f t="shared" si="572"/>
        <v/>
      </c>
      <c r="V1254" s="39" t="str">
        <f t="shared" ca="1" si="593"/>
        <v/>
      </c>
      <c r="W1254" s="39">
        <f t="shared" ca="1" si="573"/>
        <v>0</v>
      </c>
      <c r="X1254" s="40"/>
      <c r="Y1254" s="39">
        <f t="shared" ca="1" si="594"/>
        <v>0</v>
      </c>
      <c r="Z1254" s="327"/>
      <c r="AA1254" s="37" t="str">
        <f t="shared" ca="1" si="584"/>
        <v/>
      </c>
      <c r="AB1254" s="41" t="str">
        <f t="shared" ca="1" si="585"/>
        <v/>
      </c>
      <c r="AC1254" s="39" t="str">
        <f t="shared" si="574"/>
        <v/>
      </c>
      <c r="AD1254" s="39" t="str">
        <f t="shared" ca="1" si="595"/>
        <v/>
      </c>
      <c r="AE1254" s="39" t="str">
        <f t="shared" ca="1" si="586"/>
        <v/>
      </c>
      <c r="AF1254" s="40"/>
      <c r="AG1254" s="39">
        <f t="shared" ca="1" si="596"/>
        <v>0</v>
      </c>
      <c r="AH1254" s="339"/>
      <c r="AI1254" s="37" t="str">
        <f t="shared" ca="1" si="587"/>
        <v/>
      </c>
      <c r="AJ1254" s="41" t="str">
        <f t="shared" ca="1" si="588"/>
        <v/>
      </c>
      <c r="AK1254" s="39" t="str">
        <f t="shared" si="575"/>
        <v/>
      </c>
      <c r="AL1254" s="39" t="str">
        <f t="shared" ca="1" si="597"/>
        <v/>
      </c>
      <c r="AM1254" s="39" t="str">
        <f t="shared" ca="1" si="589"/>
        <v/>
      </c>
      <c r="AN1254" s="40"/>
      <c r="AO1254" s="39">
        <f t="shared" ca="1" si="598"/>
        <v>0</v>
      </c>
      <c r="AP1254" s="339"/>
      <c r="AW1254" s="329"/>
      <c r="BI1254" s="329"/>
      <c r="BJ1254" s="329"/>
      <c r="BK1254" s="329"/>
      <c r="BL1254" s="329"/>
      <c r="BM1254" s="329"/>
      <c r="BN1254" s="329"/>
      <c r="BO1254" s="329"/>
      <c r="BP1254" s="329"/>
      <c r="BQ1254" s="329"/>
      <c r="BR1254" s="329"/>
      <c r="BS1254" s="329"/>
      <c r="BT1254" s="329"/>
      <c r="BU1254" s="329"/>
      <c r="BV1254" s="329"/>
      <c r="BW1254" s="325"/>
      <c r="BX1254" s="325"/>
      <c r="BY1254" s="325"/>
      <c r="BZ1254" s="325"/>
      <c r="CA1254" s="325"/>
      <c r="CB1254" s="325"/>
      <c r="CC1254" s="325"/>
      <c r="CD1254" s="325"/>
      <c r="CE1254" s="325"/>
      <c r="CF1254" s="325"/>
      <c r="CG1254" s="325"/>
      <c r="CH1254" s="325"/>
      <c r="CI1254" s="325"/>
      <c r="CJ1254" s="325"/>
      <c r="CK1254" s="325"/>
      <c r="CL1254" s="325"/>
      <c r="CM1254" s="325"/>
      <c r="CN1254" s="325"/>
      <c r="CO1254" s="325"/>
      <c r="CP1254" s="325"/>
      <c r="CQ1254" s="325"/>
      <c r="CR1254" s="325"/>
      <c r="CS1254" s="325"/>
      <c r="CT1254" s="325"/>
      <c r="CU1254" s="325"/>
      <c r="CV1254" s="325"/>
      <c r="CW1254" s="325"/>
      <c r="CX1254" s="325"/>
    </row>
    <row r="1255" spans="1:102" s="36" customFormat="1" ht="15" hidden="1" customHeight="1">
      <c r="A1255" s="329"/>
      <c r="B1255" s="37" t="str">
        <f t="shared" ca="1" si="576"/>
        <v/>
      </c>
      <c r="C1255" s="41" t="str">
        <f t="shared" ca="1" si="577"/>
        <v/>
      </c>
      <c r="D1255" s="39" t="str">
        <f t="shared" ca="1" si="578"/>
        <v/>
      </c>
      <c r="E1255" s="39" t="str">
        <f t="shared" ca="1" si="590"/>
        <v/>
      </c>
      <c r="F1255" s="39" t="str">
        <f t="shared" ca="1" si="579"/>
        <v/>
      </c>
      <c r="G1255" s="101"/>
      <c r="H1255" s="39">
        <f t="shared" ca="1" si="570"/>
        <v>0</v>
      </c>
      <c r="J1255" s="332"/>
      <c r="K1255" s="37" t="str">
        <f t="shared" ca="1" si="580"/>
        <v/>
      </c>
      <c r="L1255" s="41" t="str">
        <f t="shared" ca="1" si="581"/>
        <v/>
      </c>
      <c r="M1255" s="39" t="str">
        <f t="shared" si="571"/>
        <v/>
      </c>
      <c r="N1255" s="39" t="str">
        <f t="shared" ca="1" si="591"/>
        <v/>
      </c>
      <c r="O1255" s="39">
        <f ca="1">ROUND(Q1254*$O$5/payments_per_year,2)</f>
        <v>0</v>
      </c>
      <c r="P1255" s="101"/>
      <c r="Q1255" s="39">
        <f t="shared" ca="1" si="592"/>
        <v>0</v>
      </c>
      <c r="R1255" s="332"/>
      <c r="S1255" s="37" t="str">
        <f t="shared" ca="1" si="582"/>
        <v/>
      </c>
      <c r="T1255" s="41" t="str">
        <f t="shared" ca="1" si="583"/>
        <v/>
      </c>
      <c r="U1255" s="39" t="str">
        <f t="shared" si="572"/>
        <v/>
      </c>
      <c r="V1255" s="39" t="str">
        <f t="shared" ca="1" si="593"/>
        <v/>
      </c>
      <c r="W1255" s="39">
        <f t="shared" ca="1" si="573"/>
        <v>0</v>
      </c>
      <c r="X1255" s="40"/>
      <c r="Y1255" s="39">
        <f t="shared" ca="1" si="594"/>
        <v>0</v>
      </c>
      <c r="Z1255" s="327"/>
      <c r="AA1255" s="37" t="str">
        <f t="shared" ca="1" si="584"/>
        <v/>
      </c>
      <c r="AB1255" s="41" t="str">
        <f t="shared" ca="1" si="585"/>
        <v/>
      </c>
      <c r="AC1255" s="39" t="str">
        <f t="shared" si="574"/>
        <v/>
      </c>
      <c r="AD1255" s="39" t="str">
        <f t="shared" ca="1" si="595"/>
        <v/>
      </c>
      <c r="AE1255" s="39" t="str">
        <f t="shared" ca="1" si="586"/>
        <v/>
      </c>
      <c r="AF1255" s="40"/>
      <c r="AG1255" s="39">
        <f t="shared" ca="1" si="596"/>
        <v>0</v>
      </c>
      <c r="AH1255" s="339"/>
      <c r="AI1255" s="37" t="str">
        <f t="shared" ca="1" si="587"/>
        <v/>
      </c>
      <c r="AJ1255" s="41" t="str">
        <f t="shared" ca="1" si="588"/>
        <v/>
      </c>
      <c r="AK1255" s="39" t="str">
        <f t="shared" si="575"/>
        <v/>
      </c>
      <c r="AL1255" s="39" t="str">
        <f t="shared" ca="1" si="597"/>
        <v/>
      </c>
      <c r="AM1255" s="39" t="str">
        <f t="shared" ca="1" si="589"/>
        <v/>
      </c>
      <c r="AN1255" s="40"/>
      <c r="AO1255" s="39">
        <f t="shared" ca="1" si="598"/>
        <v>0</v>
      </c>
      <c r="AP1255" s="339"/>
      <c r="AW1255" s="329"/>
      <c r="BI1255" s="329"/>
      <c r="BJ1255" s="329"/>
      <c r="BK1255" s="329"/>
      <c r="BL1255" s="329"/>
      <c r="BM1255" s="329"/>
      <c r="BN1255" s="329"/>
      <c r="BO1255" s="329"/>
      <c r="BP1255" s="329"/>
      <c r="BQ1255" s="329"/>
      <c r="BR1255" s="329"/>
      <c r="BS1255" s="329"/>
      <c r="BT1255" s="329"/>
      <c r="BU1255" s="329"/>
      <c r="BV1255" s="329"/>
      <c r="BW1255" s="325"/>
      <c r="BX1255" s="325"/>
      <c r="BY1255" s="325"/>
      <c r="BZ1255" s="325"/>
      <c r="CA1255" s="325"/>
      <c r="CB1255" s="325"/>
      <c r="CC1255" s="325"/>
      <c r="CD1255" s="325"/>
      <c r="CE1255" s="325"/>
      <c r="CF1255" s="325"/>
      <c r="CG1255" s="325"/>
      <c r="CH1255" s="325"/>
      <c r="CI1255" s="325"/>
      <c r="CJ1255" s="325"/>
      <c r="CK1255" s="325"/>
      <c r="CL1255" s="325"/>
      <c r="CM1255" s="325"/>
      <c r="CN1255" s="325"/>
      <c r="CO1255" s="325"/>
      <c r="CP1255" s="325"/>
      <c r="CQ1255" s="325"/>
      <c r="CR1255" s="325"/>
      <c r="CS1255" s="325"/>
      <c r="CT1255" s="325"/>
      <c r="CU1255" s="325"/>
      <c r="CV1255" s="325"/>
      <c r="CW1255" s="325"/>
      <c r="CX1255" s="325"/>
    </row>
    <row r="1256" spans="1:102" s="36" customFormat="1" ht="15" hidden="1" customHeight="1">
      <c r="A1256" s="329"/>
      <c r="B1256" s="37" t="str">
        <f t="shared" ca="1" si="576"/>
        <v/>
      </c>
      <c r="C1256" s="41" t="str">
        <f t="shared" ca="1" si="577"/>
        <v/>
      </c>
      <c r="D1256" s="39" t="str">
        <f t="shared" ca="1" si="578"/>
        <v/>
      </c>
      <c r="E1256" s="39" t="str">
        <f t="shared" ca="1" si="590"/>
        <v/>
      </c>
      <c r="F1256" s="39" t="str">
        <f t="shared" ca="1" si="579"/>
        <v/>
      </c>
      <c r="G1256" s="101"/>
      <c r="H1256" s="39">
        <f t="shared" ca="1" si="570"/>
        <v>0</v>
      </c>
      <c r="J1256" s="332"/>
      <c r="K1256" s="37" t="str">
        <f t="shared" ca="1" si="580"/>
        <v/>
      </c>
      <c r="L1256" s="41" t="str">
        <f t="shared" ca="1" si="581"/>
        <v/>
      </c>
      <c r="M1256" s="39" t="str">
        <f t="shared" si="571"/>
        <v/>
      </c>
      <c r="N1256" s="39" t="str">
        <f t="shared" ca="1" si="591"/>
        <v/>
      </c>
      <c r="O1256" s="39" t="str">
        <f ca="1">IF(L1256="","",ROUND(Q1255*$O$5/payments_per_year,2))</f>
        <v/>
      </c>
      <c r="P1256" s="101"/>
      <c r="Q1256" s="39">
        <f t="shared" ca="1" si="592"/>
        <v>0</v>
      </c>
      <c r="R1256" s="332"/>
      <c r="S1256" s="37" t="str">
        <f t="shared" ca="1" si="582"/>
        <v/>
      </c>
      <c r="T1256" s="41" t="str">
        <f t="shared" ca="1" si="583"/>
        <v/>
      </c>
      <c r="U1256" s="39" t="str">
        <f t="shared" si="572"/>
        <v/>
      </c>
      <c r="V1256" s="39" t="str">
        <f t="shared" ca="1" si="593"/>
        <v/>
      </c>
      <c r="W1256" s="39">
        <f t="shared" ca="1" si="573"/>
        <v>0</v>
      </c>
      <c r="X1256" s="40"/>
      <c r="Y1256" s="39">
        <f t="shared" ca="1" si="594"/>
        <v>0</v>
      </c>
      <c r="Z1256" s="327"/>
      <c r="AA1256" s="37" t="str">
        <f t="shared" ca="1" si="584"/>
        <v/>
      </c>
      <c r="AB1256" s="41" t="str">
        <f t="shared" ca="1" si="585"/>
        <v/>
      </c>
      <c r="AC1256" s="39" t="str">
        <f t="shared" si="574"/>
        <v/>
      </c>
      <c r="AD1256" s="39" t="str">
        <f t="shared" ca="1" si="595"/>
        <v/>
      </c>
      <c r="AE1256" s="39" t="str">
        <f t="shared" ca="1" si="586"/>
        <v/>
      </c>
      <c r="AF1256" s="40"/>
      <c r="AG1256" s="39">
        <f t="shared" ca="1" si="596"/>
        <v>0</v>
      </c>
      <c r="AH1256" s="339"/>
      <c r="AI1256" s="37" t="str">
        <f t="shared" ca="1" si="587"/>
        <v/>
      </c>
      <c r="AJ1256" s="41" t="str">
        <f t="shared" ca="1" si="588"/>
        <v/>
      </c>
      <c r="AK1256" s="39" t="str">
        <f t="shared" si="575"/>
        <v/>
      </c>
      <c r="AL1256" s="39" t="str">
        <f t="shared" ca="1" si="597"/>
        <v/>
      </c>
      <c r="AM1256" s="39" t="str">
        <f t="shared" ca="1" si="589"/>
        <v/>
      </c>
      <c r="AN1256" s="40"/>
      <c r="AO1256" s="39">
        <f t="shared" ca="1" si="598"/>
        <v>0</v>
      </c>
      <c r="AP1256" s="339"/>
      <c r="AW1256" s="329"/>
      <c r="BI1256" s="329"/>
      <c r="BJ1256" s="329"/>
      <c r="BK1256" s="329"/>
      <c r="BL1256" s="329"/>
      <c r="BM1256" s="329"/>
      <c r="BN1256" s="329"/>
      <c r="BO1256" s="329"/>
      <c r="BP1256" s="329"/>
      <c r="BQ1256" s="329"/>
      <c r="BR1256" s="329"/>
      <c r="BS1256" s="329"/>
      <c r="BT1256" s="329"/>
      <c r="BU1256" s="329"/>
      <c r="BV1256" s="329"/>
      <c r="BW1256" s="325"/>
      <c r="BX1256" s="325"/>
      <c r="BY1256" s="325"/>
      <c r="BZ1256" s="325"/>
      <c r="CA1256" s="325"/>
      <c r="CB1256" s="325"/>
      <c r="CC1256" s="325"/>
      <c r="CD1256" s="325"/>
      <c r="CE1256" s="325"/>
      <c r="CF1256" s="325"/>
      <c r="CG1256" s="325"/>
      <c r="CH1256" s="325"/>
      <c r="CI1256" s="325"/>
      <c r="CJ1256" s="325"/>
      <c r="CK1256" s="325"/>
      <c r="CL1256" s="325"/>
      <c r="CM1256" s="325"/>
      <c r="CN1256" s="325"/>
      <c r="CO1256" s="325"/>
      <c r="CP1256" s="325"/>
      <c r="CQ1256" s="325"/>
      <c r="CR1256" s="325"/>
      <c r="CS1256" s="325"/>
      <c r="CT1256" s="325"/>
      <c r="CU1256" s="325"/>
      <c r="CV1256" s="325"/>
      <c r="CW1256" s="325"/>
      <c r="CX1256" s="325"/>
    </row>
    <row r="1257" spans="1:102" s="36" customFormat="1" ht="15" hidden="1" customHeight="1">
      <c r="A1257" s="329"/>
      <c r="B1257" s="37" t="str">
        <f t="shared" ca="1" si="576"/>
        <v/>
      </c>
      <c r="C1257" s="41" t="str">
        <f t="shared" ca="1" si="577"/>
        <v/>
      </c>
      <c r="D1257" s="39" t="str">
        <f t="shared" ca="1" si="578"/>
        <v/>
      </c>
      <c r="E1257" s="39" t="str">
        <f t="shared" ca="1" si="590"/>
        <v/>
      </c>
      <c r="F1257" s="39" t="str">
        <f t="shared" ca="1" si="579"/>
        <v/>
      </c>
      <c r="G1257" s="101"/>
      <c r="H1257" s="39">
        <f t="shared" ca="1" si="570"/>
        <v>0</v>
      </c>
      <c r="J1257" s="332"/>
      <c r="K1257" s="37" t="str">
        <f t="shared" ca="1" si="580"/>
        <v/>
      </c>
      <c r="L1257" s="41" t="str">
        <f t="shared" ca="1" si="581"/>
        <v/>
      </c>
      <c r="M1257" s="39" t="str">
        <f t="shared" si="571"/>
        <v/>
      </c>
      <c r="N1257" s="39" t="str">
        <f t="shared" ca="1" si="591"/>
        <v/>
      </c>
      <c r="O1257" s="39">
        <f ca="1">ROUND(Q1256*$O$5/payments_per_year,2)</f>
        <v>0</v>
      </c>
      <c r="P1257" s="101"/>
      <c r="Q1257" s="39">
        <f t="shared" ca="1" si="592"/>
        <v>0</v>
      </c>
      <c r="R1257" s="332"/>
      <c r="S1257" s="37" t="str">
        <f t="shared" ca="1" si="582"/>
        <v/>
      </c>
      <c r="T1257" s="41" t="str">
        <f t="shared" ca="1" si="583"/>
        <v/>
      </c>
      <c r="U1257" s="39" t="str">
        <f t="shared" si="572"/>
        <v/>
      </c>
      <c r="V1257" s="39" t="str">
        <f t="shared" ca="1" si="593"/>
        <v/>
      </c>
      <c r="W1257" s="39">
        <f t="shared" ca="1" si="573"/>
        <v>0</v>
      </c>
      <c r="X1257" s="40"/>
      <c r="Y1257" s="39">
        <f t="shared" ca="1" si="594"/>
        <v>0</v>
      </c>
      <c r="Z1257" s="327"/>
      <c r="AA1257" s="37" t="str">
        <f t="shared" ca="1" si="584"/>
        <v/>
      </c>
      <c r="AB1257" s="41" t="str">
        <f t="shared" ca="1" si="585"/>
        <v/>
      </c>
      <c r="AC1257" s="39" t="str">
        <f t="shared" si="574"/>
        <v/>
      </c>
      <c r="AD1257" s="39" t="str">
        <f t="shared" ca="1" si="595"/>
        <v/>
      </c>
      <c r="AE1257" s="39" t="str">
        <f t="shared" ca="1" si="586"/>
        <v/>
      </c>
      <c r="AF1257" s="40"/>
      <c r="AG1257" s="39">
        <f t="shared" ca="1" si="596"/>
        <v>0</v>
      </c>
      <c r="AH1257" s="339"/>
      <c r="AI1257" s="37" t="str">
        <f t="shared" ca="1" si="587"/>
        <v/>
      </c>
      <c r="AJ1257" s="41" t="str">
        <f t="shared" ca="1" si="588"/>
        <v/>
      </c>
      <c r="AK1257" s="39" t="str">
        <f t="shared" si="575"/>
        <v/>
      </c>
      <c r="AL1257" s="39" t="str">
        <f t="shared" ca="1" si="597"/>
        <v/>
      </c>
      <c r="AM1257" s="39" t="str">
        <f t="shared" ca="1" si="589"/>
        <v/>
      </c>
      <c r="AN1257" s="40"/>
      <c r="AO1257" s="39">
        <f t="shared" ca="1" si="598"/>
        <v>0</v>
      </c>
      <c r="AP1257" s="339"/>
      <c r="AW1257" s="329"/>
      <c r="BI1257" s="329"/>
      <c r="BJ1257" s="329"/>
      <c r="BK1257" s="329"/>
      <c r="BL1257" s="329"/>
      <c r="BM1257" s="329"/>
      <c r="BN1257" s="329"/>
      <c r="BO1257" s="329"/>
      <c r="BP1257" s="329"/>
      <c r="BQ1257" s="329"/>
      <c r="BR1257" s="329"/>
      <c r="BS1257" s="329"/>
      <c r="BT1257" s="329"/>
      <c r="BU1257" s="329"/>
      <c r="BV1257" s="329"/>
      <c r="BW1257" s="325"/>
      <c r="BX1257" s="325"/>
      <c r="BY1257" s="325"/>
      <c r="BZ1257" s="325"/>
      <c r="CA1257" s="325"/>
      <c r="CB1257" s="325"/>
      <c r="CC1257" s="325"/>
      <c r="CD1257" s="325"/>
      <c r="CE1257" s="325"/>
      <c r="CF1257" s="325"/>
      <c r="CG1257" s="325"/>
      <c r="CH1257" s="325"/>
      <c r="CI1257" s="325"/>
      <c r="CJ1257" s="325"/>
      <c r="CK1257" s="325"/>
      <c r="CL1257" s="325"/>
      <c r="CM1257" s="325"/>
      <c r="CN1257" s="325"/>
      <c r="CO1257" s="325"/>
      <c r="CP1257" s="325"/>
      <c r="CQ1257" s="325"/>
      <c r="CR1257" s="325"/>
      <c r="CS1257" s="325"/>
      <c r="CT1257" s="325"/>
      <c r="CU1257" s="325"/>
      <c r="CV1257" s="325"/>
      <c r="CW1257" s="325"/>
      <c r="CX1257" s="325"/>
    </row>
    <row r="1258" spans="1:102" s="36" customFormat="1" ht="15" hidden="1" customHeight="1">
      <c r="A1258" s="329"/>
      <c r="B1258" s="37" t="str">
        <f t="shared" ca="1" si="576"/>
        <v/>
      </c>
      <c r="C1258" s="41" t="str">
        <f t="shared" ca="1" si="577"/>
        <v/>
      </c>
      <c r="D1258" s="39" t="str">
        <f t="shared" ca="1" si="578"/>
        <v/>
      </c>
      <c r="E1258" s="39" t="str">
        <f t="shared" ca="1" si="590"/>
        <v/>
      </c>
      <c r="F1258" s="39" t="str">
        <f t="shared" ca="1" si="579"/>
        <v/>
      </c>
      <c r="G1258" s="101"/>
      <c r="H1258" s="39">
        <f t="shared" ca="1" si="570"/>
        <v>0</v>
      </c>
      <c r="J1258" s="332"/>
      <c r="K1258" s="37" t="str">
        <f t="shared" ca="1" si="580"/>
        <v/>
      </c>
      <c r="L1258" s="41" t="str">
        <f t="shared" ca="1" si="581"/>
        <v/>
      </c>
      <c r="M1258" s="39" t="str">
        <f t="shared" si="571"/>
        <v/>
      </c>
      <c r="N1258" s="39" t="str">
        <f t="shared" ca="1" si="591"/>
        <v/>
      </c>
      <c r="O1258" s="39" t="str">
        <f ca="1">IF(L1258="","",ROUND(Q1257*$O$5/payments_per_year,2))</f>
        <v/>
      </c>
      <c r="P1258" s="101"/>
      <c r="Q1258" s="39">
        <f t="shared" ca="1" si="592"/>
        <v>0</v>
      </c>
      <c r="R1258" s="332"/>
      <c r="S1258" s="37" t="str">
        <f t="shared" ca="1" si="582"/>
        <v/>
      </c>
      <c r="T1258" s="41" t="str">
        <f t="shared" ca="1" si="583"/>
        <v/>
      </c>
      <c r="U1258" s="39" t="str">
        <f t="shared" si="572"/>
        <v/>
      </c>
      <c r="V1258" s="39" t="str">
        <f t="shared" ca="1" si="593"/>
        <v/>
      </c>
      <c r="W1258" s="39">
        <f t="shared" ca="1" si="573"/>
        <v>0</v>
      </c>
      <c r="X1258" s="40"/>
      <c r="Y1258" s="39">
        <f t="shared" ca="1" si="594"/>
        <v>0</v>
      </c>
      <c r="Z1258" s="327"/>
      <c r="AA1258" s="37" t="str">
        <f t="shared" ca="1" si="584"/>
        <v/>
      </c>
      <c r="AB1258" s="41" t="str">
        <f t="shared" ca="1" si="585"/>
        <v/>
      </c>
      <c r="AC1258" s="39" t="str">
        <f t="shared" si="574"/>
        <v/>
      </c>
      <c r="AD1258" s="39" t="str">
        <f t="shared" ca="1" si="595"/>
        <v/>
      </c>
      <c r="AE1258" s="39" t="str">
        <f t="shared" ca="1" si="586"/>
        <v/>
      </c>
      <c r="AF1258" s="40"/>
      <c r="AG1258" s="39">
        <f t="shared" ca="1" si="596"/>
        <v>0</v>
      </c>
      <c r="AH1258" s="339"/>
      <c r="AI1258" s="37" t="str">
        <f t="shared" ca="1" si="587"/>
        <v/>
      </c>
      <c r="AJ1258" s="41" t="str">
        <f t="shared" ca="1" si="588"/>
        <v/>
      </c>
      <c r="AK1258" s="39" t="str">
        <f t="shared" si="575"/>
        <v/>
      </c>
      <c r="AL1258" s="39" t="str">
        <f t="shared" ca="1" si="597"/>
        <v/>
      </c>
      <c r="AM1258" s="39" t="str">
        <f t="shared" ca="1" si="589"/>
        <v/>
      </c>
      <c r="AN1258" s="40"/>
      <c r="AO1258" s="39">
        <f t="shared" ca="1" si="598"/>
        <v>0</v>
      </c>
      <c r="AP1258" s="339"/>
      <c r="AW1258" s="329"/>
      <c r="BI1258" s="329"/>
      <c r="BJ1258" s="329"/>
      <c r="BK1258" s="329"/>
      <c r="BL1258" s="329"/>
      <c r="BM1258" s="329"/>
      <c r="BN1258" s="329"/>
      <c r="BO1258" s="329"/>
      <c r="BP1258" s="329"/>
      <c r="BQ1258" s="329"/>
      <c r="BR1258" s="329"/>
      <c r="BS1258" s="329"/>
      <c r="BT1258" s="329"/>
      <c r="BU1258" s="329"/>
      <c r="BV1258" s="329"/>
      <c r="BW1258" s="325"/>
      <c r="BX1258" s="325"/>
      <c r="BY1258" s="325"/>
      <c r="BZ1258" s="325"/>
      <c r="CA1258" s="325"/>
      <c r="CB1258" s="325"/>
      <c r="CC1258" s="325"/>
      <c r="CD1258" s="325"/>
      <c r="CE1258" s="325"/>
      <c r="CF1258" s="325"/>
      <c r="CG1258" s="325"/>
      <c r="CH1258" s="325"/>
      <c r="CI1258" s="325"/>
      <c r="CJ1258" s="325"/>
      <c r="CK1258" s="325"/>
      <c r="CL1258" s="325"/>
      <c r="CM1258" s="325"/>
      <c r="CN1258" s="325"/>
      <c r="CO1258" s="325"/>
      <c r="CP1258" s="325"/>
      <c r="CQ1258" s="325"/>
      <c r="CR1258" s="325"/>
      <c r="CS1258" s="325"/>
      <c r="CT1258" s="325"/>
      <c r="CU1258" s="325"/>
      <c r="CV1258" s="325"/>
      <c r="CW1258" s="325"/>
      <c r="CX1258" s="325"/>
    </row>
    <row r="1259" spans="1:102" s="36" customFormat="1" ht="15" hidden="1" customHeight="1">
      <c r="A1259" s="329"/>
      <c r="B1259" s="37" t="str">
        <f t="shared" ca="1" si="576"/>
        <v/>
      </c>
      <c r="C1259" s="41" t="str">
        <f t="shared" ca="1" si="577"/>
        <v/>
      </c>
      <c r="D1259" s="39" t="str">
        <f t="shared" ca="1" si="578"/>
        <v/>
      </c>
      <c r="E1259" s="39" t="str">
        <f t="shared" ca="1" si="590"/>
        <v/>
      </c>
      <c r="F1259" s="39" t="str">
        <f t="shared" ca="1" si="579"/>
        <v/>
      </c>
      <c r="G1259" s="101"/>
      <c r="H1259" s="39">
        <f t="shared" ca="1" si="570"/>
        <v>0</v>
      </c>
      <c r="J1259" s="332"/>
      <c r="K1259" s="37" t="str">
        <f t="shared" ca="1" si="580"/>
        <v/>
      </c>
      <c r="L1259" s="41" t="str">
        <f t="shared" ca="1" si="581"/>
        <v/>
      </c>
      <c r="M1259" s="39" t="str">
        <f t="shared" si="571"/>
        <v/>
      </c>
      <c r="N1259" s="39" t="str">
        <f t="shared" ca="1" si="591"/>
        <v/>
      </c>
      <c r="O1259" s="39">
        <f ca="1">ROUND(Q1258*$O$5/payments_per_year,2)</f>
        <v>0</v>
      </c>
      <c r="P1259" s="101"/>
      <c r="Q1259" s="39">
        <f t="shared" ca="1" si="592"/>
        <v>0</v>
      </c>
      <c r="R1259" s="332"/>
      <c r="S1259" s="37" t="str">
        <f t="shared" ca="1" si="582"/>
        <v/>
      </c>
      <c r="T1259" s="41" t="str">
        <f t="shared" ca="1" si="583"/>
        <v/>
      </c>
      <c r="U1259" s="39" t="str">
        <f t="shared" si="572"/>
        <v/>
      </c>
      <c r="V1259" s="39" t="str">
        <f t="shared" ca="1" si="593"/>
        <v/>
      </c>
      <c r="W1259" s="39">
        <f t="shared" ca="1" si="573"/>
        <v>0</v>
      </c>
      <c r="X1259" s="40"/>
      <c r="Y1259" s="39">
        <f t="shared" ca="1" si="594"/>
        <v>0</v>
      </c>
      <c r="Z1259" s="327"/>
      <c r="AA1259" s="37" t="str">
        <f t="shared" ca="1" si="584"/>
        <v/>
      </c>
      <c r="AB1259" s="41" t="str">
        <f t="shared" ca="1" si="585"/>
        <v/>
      </c>
      <c r="AC1259" s="39" t="str">
        <f t="shared" si="574"/>
        <v/>
      </c>
      <c r="AD1259" s="39" t="str">
        <f t="shared" ca="1" si="595"/>
        <v/>
      </c>
      <c r="AE1259" s="39" t="str">
        <f t="shared" ca="1" si="586"/>
        <v/>
      </c>
      <c r="AF1259" s="40"/>
      <c r="AG1259" s="39">
        <f t="shared" ca="1" si="596"/>
        <v>0</v>
      </c>
      <c r="AH1259" s="339"/>
      <c r="AI1259" s="37" t="str">
        <f t="shared" ca="1" si="587"/>
        <v/>
      </c>
      <c r="AJ1259" s="41" t="str">
        <f t="shared" ca="1" si="588"/>
        <v/>
      </c>
      <c r="AK1259" s="39" t="str">
        <f t="shared" si="575"/>
        <v/>
      </c>
      <c r="AL1259" s="39" t="str">
        <f t="shared" ca="1" si="597"/>
        <v/>
      </c>
      <c r="AM1259" s="39" t="str">
        <f t="shared" ca="1" si="589"/>
        <v/>
      </c>
      <c r="AN1259" s="40"/>
      <c r="AO1259" s="39">
        <f t="shared" ca="1" si="598"/>
        <v>0</v>
      </c>
      <c r="AP1259" s="339"/>
      <c r="AW1259" s="329"/>
      <c r="BI1259" s="329"/>
      <c r="BJ1259" s="329"/>
      <c r="BK1259" s="329"/>
      <c r="BL1259" s="329"/>
      <c r="BM1259" s="329"/>
      <c r="BN1259" s="329"/>
      <c r="BO1259" s="329"/>
      <c r="BP1259" s="329"/>
      <c r="BQ1259" s="329"/>
      <c r="BR1259" s="329"/>
      <c r="BS1259" s="329"/>
      <c r="BT1259" s="329"/>
      <c r="BU1259" s="329"/>
      <c r="BV1259" s="329"/>
      <c r="BW1259" s="325"/>
      <c r="BX1259" s="325"/>
      <c r="BY1259" s="325"/>
      <c r="BZ1259" s="325"/>
      <c r="CA1259" s="325"/>
      <c r="CB1259" s="325"/>
      <c r="CC1259" s="325"/>
      <c r="CD1259" s="325"/>
      <c r="CE1259" s="325"/>
      <c r="CF1259" s="325"/>
      <c r="CG1259" s="325"/>
      <c r="CH1259" s="325"/>
      <c r="CI1259" s="325"/>
      <c r="CJ1259" s="325"/>
      <c r="CK1259" s="325"/>
      <c r="CL1259" s="325"/>
      <c r="CM1259" s="325"/>
      <c r="CN1259" s="325"/>
      <c r="CO1259" s="325"/>
      <c r="CP1259" s="325"/>
      <c r="CQ1259" s="325"/>
      <c r="CR1259" s="325"/>
      <c r="CS1259" s="325"/>
      <c r="CT1259" s="325"/>
      <c r="CU1259" s="325"/>
      <c r="CV1259" s="325"/>
      <c r="CW1259" s="325"/>
      <c r="CX1259" s="325"/>
    </row>
    <row r="1260" spans="1:102" s="36" customFormat="1" ht="15" hidden="1" customHeight="1">
      <c r="A1260" s="329"/>
      <c r="B1260" s="37" t="str">
        <f t="shared" ca="1" si="576"/>
        <v/>
      </c>
      <c r="C1260" s="41" t="str">
        <f t="shared" ca="1" si="577"/>
        <v/>
      </c>
      <c r="D1260" s="39" t="str">
        <f t="shared" ca="1" si="578"/>
        <v/>
      </c>
      <c r="E1260" s="39" t="str">
        <f t="shared" ca="1" si="590"/>
        <v/>
      </c>
      <c r="F1260" s="39" t="str">
        <f t="shared" ca="1" si="579"/>
        <v/>
      </c>
      <c r="G1260" s="101"/>
      <c r="H1260" s="39">
        <f t="shared" ca="1" si="570"/>
        <v>0</v>
      </c>
      <c r="J1260" s="332"/>
      <c r="K1260" s="37" t="str">
        <f t="shared" ca="1" si="580"/>
        <v/>
      </c>
      <c r="L1260" s="41" t="str">
        <f t="shared" ca="1" si="581"/>
        <v/>
      </c>
      <c r="M1260" s="39" t="str">
        <f t="shared" si="571"/>
        <v/>
      </c>
      <c r="N1260" s="39" t="str">
        <f t="shared" ca="1" si="591"/>
        <v/>
      </c>
      <c r="O1260" s="39" t="str">
        <f ca="1">IF(L1260="","",ROUND(Q1259*$O$5/payments_per_year,2))</f>
        <v/>
      </c>
      <c r="P1260" s="101"/>
      <c r="Q1260" s="39">
        <f t="shared" ca="1" si="592"/>
        <v>0</v>
      </c>
      <c r="R1260" s="332"/>
      <c r="S1260" s="37" t="str">
        <f t="shared" ca="1" si="582"/>
        <v/>
      </c>
      <c r="T1260" s="41" t="str">
        <f t="shared" ca="1" si="583"/>
        <v/>
      </c>
      <c r="U1260" s="39" t="str">
        <f t="shared" si="572"/>
        <v/>
      </c>
      <c r="V1260" s="39" t="str">
        <f t="shared" ca="1" si="593"/>
        <v/>
      </c>
      <c r="W1260" s="39">
        <f t="shared" ca="1" si="573"/>
        <v>0</v>
      </c>
      <c r="X1260" s="40"/>
      <c r="Y1260" s="39">
        <f t="shared" ca="1" si="594"/>
        <v>0</v>
      </c>
      <c r="Z1260" s="327"/>
      <c r="AA1260" s="37" t="str">
        <f t="shared" ca="1" si="584"/>
        <v/>
      </c>
      <c r="AB1260" s="41" t="str">
        <f t="shared" ca="1" si="585"/>
        <v/>
      </c>
      <c r="AC1260" s="39" t="str">
        <f t="shared" si="574"/>
        <v/>
      </c>
      <c r="AD1260" s="39" t="str">
        <f t="shared" ca="1" si="595"/>
        <v/>
      </c>
      <c r="AE1260" s="39" t="str">
        <f t="shared" ca="1" si="586"/>
        <v/>
      </c>
      <c r="AF1260" s="40"/>
      <c r="AG1260" s="39">
        <f t="shared" ca="1" si="596"/>
        <v>0</v>
      </c>
      <c r="AH1260" s="339"/>
      <c r="AI1260" s="37" t="str">
        <f t="shared" ca="1" si="587"/>
        <v/>
      </c>
      <c r="AJ1260" s="41" t="str">
        <f t="shared" ca="1" si="588"/>
        <v/>
      </c>
      <c r="AK1260" s="39" t="str">
        <f t="shared" si="575"/>
        <v/>
      </c>
      <c r="AL1260" s="39" t="str">
        <f t="shared" ca="1" si="597"/>
        <v/>
      </c>
      <c r="AM1260" s="39" t="str">
        <f t="shared" ca="1" si="589"/>
        <v/>
      </c>
      <c r="AN1260" s="40"/>
      <c r="AO1260" s="39">
        <f t="shared" ca="1" si="598"/>
        <v>0</v>
      </c>
      <c r="AP1260" s="339"/>
      <c r="AW1260" s="329"/>
      <c r="BI1260" s="329"/>
      <c r="BJ1260" s="329"/>
      <c r="BK1260" s="329"/>
      <c r="BL1260" s="329"/>
      <c r="BM1260" s="329"/>
      <c r="BN1260" s="329"/>
      <c r="BO1260" s="329"/>
      <c r="BP1260" s="329"/>
      <c r="BQ1260" s="329"/>
      <c r="BR1260" s="329"/>
      <c r="BS1260" s="329"/>
      <c r="BT1260" s="329"/>
      <c r="BU1260" s="329"/>
      <c r="BV1260" s="329"/>
      <c r="BW1260" s="325"/>
      <c r="BX1260" s="325"/>
      <c r="BY1260" s="325"/>
      <c r="BZ1260" s="325"/>
      <c r="CA1260" s="325"/>
      <c r="CB1260" s="325"/>
      <c r="CC1260" s="325"/>
      <c r="CD1260" s="325"/>
      <c r="CE1260" s="325"/>
      <c r="CF1260" s="325"/>
      <c r="CG1260" s="325"/>
      <c r="CH1260" s="325"/>
      <c r="CI1260" s="325"/>
      <c r="CJ1260" s="325"/>
      <c r="CK1260" s="325"/>
      <c r="CL1260" s="325"/>
      <c r="CM1260" s="325"/>
      <c r="CN1260" s="325"/>
      <c r="CO1260" s="325"/>
      <c r="CP1260" s="325"/>
      <c r="CQ1260" s="325"/>
      <c r="CR1260" s="325"/>
      <c r="CS1260" s="325"/>
      <c r="CT1260" s="325"/>
      <c r="CU1260" s="325"/>
      <c r="CV1260" s="325"/>
      <c r="CW1260" s="325"/>
      <c r="CX1260" s="325"/>
    </row>
    <row r="1261" spans="1:102" s="36" customFormat="1" ht="15" hidden="1" customHeight="1">
      <c r="A1261" s="329"/>
      <c r="B1261" s="37" t="str">
        <f t="shared" ca="1" si="576"/>
        <v/>
      </c>
      <c r="C1261" s="41" t="str">
        <f t="shared" ca="1" si="577"/>
        <v/>
      </c>
      <c r="D1261" s="39" t="str">
        <f t="shared" ca="1" si="578"/>
        <v/>
      </c>
      <c r="E1261" s="39" t="str">
        <f t="shared" ca="1" si="590"/>
        <v/>
      </c>
      <c r="F1261" s="39" t="str">
        <f t="shared" ca="1" si="579"/>
        <v/>
      </c>
      <c r="G1261" s="101"/>
      <c r="H1261" s="39">
        <f t="shared" ca="1" si="570"/>
        <v>0</v>
      </c>
      <c r="J1261" s="332"/>
      <c r="K1261" s="37" t="str">
        <f t="shared" ca="1" si="580"/>
        <v/>
      </c>
      <c r="L1261" s="41" t="str">
        <f t="shared" ca="1" si="581"/>
        <v/>
      </c>
      <c r="M1261" s="39" t="str">
        <f t="shared" si="571"/>
        <v/>
      </c>
      <c r="N1261" s="39" t="str">
        <f t="shared" ca="1" si="591"/>
        <v/>
      </c>
      <c r="O1261" s="39">
        <f ca="1">ROUND(Q1260*$O$5/payments_per_year,2)</f>
        <v>0</v>
      </c>
      <c r="P1261" s="101"/>
      <c r="Q1261" s="39">
        <f t="shared" ca="1" si="592"/>
        <v>0</v>
      </c>
      <c r="R1261" s="332"/>
      <c r="S1261" s="37" t="str">
        <f t="shared" ca="1" si="582"/>
        <v/>
      </c>
      <c r="T1261" s="41" t="str">
        <f t="shared" ca="1" si="583"/>
        <v/>
      </c>
      <c r="U1261" s="39" t="str">
        <f t="shared" si="572"/>
        <v/>
      </c>
      <c r="V1261" s="39" t="str">
        <f t="shared" ca="1" si="593"/>
        <v/>
      </c>
      <c r="W1261" s="39">
        <f t="shared" ca="1" si="573"/>
        <v>0</v>
      </c>
      <c r="X1261" s="40"/>
      <c r="Y1261" s="39">
        <f t="shared" ca="1" si="594"/>
        <v>0</v>
      </c>
      <c r="Z1261" s="327"/>
      <c r="AA1261" s="37" t="str">
        <f t="shared" ca="1" si="584"/>
        <v/>
      </c>
      <c r="AB1261" s="41" t="str">
        <f t="shared" ca="1" si="585"/>
        <v/>
      </c>
      <c r="AC1261" s="39" t="str">
        <f t="shared" si="574"/>
        <v/>
      </c>
      <c r="AD1261" s="39" t="str">
        <f t="shared" ca="1" si="595"/>
        <v/>
      </c>
      <c r="AE1261" s="39" t="str">
        <f t="shared" ca="1" si="586"/>
        <v/>
      </c>
      <c r="AF1261" s="40"/>
      <c r="AG1261" s="39">
        <f t="shared" ca="1" si="596"/>
        <v>0</v>
      </c>
      <c r="AH1261" s="339"/>
      <c r="AI1261" s="37" t="str">
        <f t="shared" ca="1" si="587"/>
        <v/>
      </c>
      <c r="AJ1261" s="41" t="str">
        <f t="shared" ca="1" si="588"/>
        <v/>
      </c>
      <c r="AK1261" s="39" t="str">
        <f t="shared" si="575"/>
        <v/>
      </c>
      <c r="AL1261" s="39" t="str">
        <f t="shared" ca="1" si="597"/>
        <v/>
      </c>
      <c r="AM1261" s="39" t="str">
        <f t="shared" ca="1" si="589"/>
        <v/>
      </c>
      <c r="AN1261" s="40"/>
      <c r="AO1261" s="39">
        <f t="shared" ca="1" si="598"/>
        <v>0</v>
      </c>
      <c r="AP1261" s="339"/>
      <c r="AW1261" s="329"/>
      <c r="BI1261" s="329"/>
      <c r="BJ1261" s="329"/>
      <c r="BK1261" s="329"/>
      <c r="BL1261" s="329"/>
      <c r="BM1261" s="329"/>
      <c r="BN1261" s="329"/>
      <c r="BO1261" s="329"/>
      <c r="BP1261" s="329"/>
      <c r="BQ1261" s="329"/>
      <c r="BR1261" s="329"/>
      <c r="BS1261" s="329"/>
      <c r="BT1261" s="329"/>
      <c r="BU1261" s="329"/>
      <c r="BV1261" s="329"/>
      <c r="BW1261" s="325"/>
      <c r="BX1261" s="325"/>
      <c r="BY1261" s="325"/>
      <c r="BZ1261" s="325"/>
      <c r="CA1261" s="325"/>
      <c r="CB1261" s="325"/>
      <c r="CC1261" s="325"/>
      <c r="CD1261" s="325"/>
      <c r="CE1261" s="325"/>
      <c r="CF1261" s="325"/>
      <c r="CG1261" s="325"/>
      <c r="CH1261" s="325"/>
      <c r="CI1261" s="325"/>
      <c r="CJ1261" s="325"/>
      <c r="CK1261" s="325"/>
      <c r="CL1261" s="325"/>
      <c r="CM1261" s="325"/>
      <c r="CN1261" s="325"/>
      <c r="CO1261" s="325"/>
      <c r="CP1261" s="325"/>
      <c r="CQ1261" s="325"/>
      <c r="CR1261" s="325"/>
      <c r="CS1261" s="325"/>
      <c r="CT1261" s="325"/>
      <c r="CU1261" s="325"/>
      <c r="CV1261" s="325"/>
      <c r="CW1261" s="325"/>
      <c r="CX1261" s="325"/>
    </row>
    <row r="1262" spans="1:102" s="36" customFormat="1" ht="15" hidden="1" customHeight="1">
      <c r="A1262" s="329"/>
      <c r="B1262" s="37" t="str">
        <f t="shared" ca="1" si="576"/>
        <v/>
      </c>
      <c r="C1262" s="41" t="str">
        <f t="shared" ca="1" si="577"/>
        <v/>
      </c>
      <c r="D1262" s="39" t="str">
        <f t="shared" ca="1" si="578"/>
        <v/>
      </c>
      <c r="E1262" s="39" t="str">
        <f t="shared" ca="1" si="590"/>
        <v/>
      </c>
      <c r="F1262" s="39" t="str">
        <f t="shared" ca="1" si="579"/>
        <v/>
      </c>
      <c r="G1262" s="101"/>
      <c r="H1262" s="39">
        <f t="shared" ca="1" si="570"/>
        <v>0</v>
      </c>
      <c r="J1262" s="332"/>
      <c r="K1262" s="37" t="str">
        <f t="shared" ca="1" si="580"/>
        <v/>
      </c>
      <c r="L1262" s="41" t="str">
        <f t="shared" ca="1" si="581"/>
        <v/>
      </c>
      <c r="M1262" s="39" t="str">
        <f t="shared" si="571"/>
        <v/>
      </c>
      <c r="N1262" s="39" t="str">
        <f t="shared" ca="1" si="591"/>
        <v/>
      </c>
      <c r="O1262" s="39" t="str">
        <f ca="1">IF(L1262="","",ROUND(Q1261*$O$5/payments_per_year,2))</f>
        <v/>
      </c>
      <c r="P1262" s="101"/>
      <c r="Q1262" s="39">
        <f t="shared" ca="1" si="592"/>
        <v>0</v>
      </c>
      <c r="R1262" s="332"/>
      <c r="S1262" s="37" t="str">
        <f t="shared" ca="1" si="582"/>
        <v/>
      </c>
      <c r="T1262" s="41" t="str">
        <f t="shared" ca="1" si="583"/>
        <v/>
      </c>
      <c r="U1262" s="39" t="str">
        <f t="shared" si="572"/>
        <v/>
      </c>
      <c r="V1262" s="39" t="str">
        <f t="shared" ca="1" si="593"/>
        <v/>
      </c>
      <c r="W1262" s="39">
        <f t="shared" ca="1" si="573"/>
        <v>0</v>
      </c>
      <c r="X1262" s="40"/>
      <c r="Y1262" s="39">
        <f t="shared" ca="1" si="594"/>
        <v>0</v>
      </c>
      <c r="Z1262" s="327"/>
      <c r="AA1262" s="37" t="str">
        <f t="shared" ca="1" si="584"/>
        <v/>
      </c>
      <c r="AB1262" s="41" t="str">
        <f t="shared" ca="1" si="585"/>
        <v/>
      </c>
      <c r="AC1262" s="39" t="str">
        <f t="shared" si="574"/>
        <v/>
      </c>
      <c r="AD1262" s="39" t="str">
        <f t="shared" ca="1" si="595"/>
        <v/>
      </c>
      <c r="AE1262" s="39" t="str">
        <f t="shared" ca="1" si="586"/>
        <v/>
      </c>
      <c r="AF1262" s="40"/>
      <c r="AG1262" s="39">
        <f t="shared" ca="1" si="596"/>
        <v>0</v>
      </c>
      <c r="AH1262" s="339"/>
      <c r="AI1262" s="37" t="str">
        <f t="shared" ca="1" si="587"/>
        <v/>
      </c>
      <c r="AJ1262" s="41" t="str">
        <f t="shared" ca="1" si="588"/>
        <v/>
      </c>
      <c r="AK1262" s="39" t="str">
        <f t="shared" si="575"/>
        <v/>
      </c>
      <c r="AL1262" s="39" t="str">
        <f t="shared" ca="1" si="597"/>
        <v/>
      </c>
      <c r="AM1262" s="39" t="str">
        <f t="shared" ca="1" si="589"/>
        <v/>
      </c>
      <c r="AN1262" s="40"/>
      <c r="AO1262" s="39">
        <f t="shared" ca="1" si="598"/>
        <v>0</v>
      </c>
      <c r="AP1262" s="339"/>
      <c r="AW1262" s="329"/>
      <c r="BI1262" s="329"/>
      <c r="BJ1262" s="329"/>
      <c r="BK1262" s="329"/>
      <c r="BL1262" s="329"/>
      <c r="BM1262" s="329"/>
      <c r="BN1262" s="329"/>
      <c r="BO1262" s="329"/>
      <c r="BP1262" s="329"/>
      <c r="BQ1262" s="329"/>
      <c r="BR1262" s="329"/>
      <c r="BS1262" s="329"/>
      <c r="BT1262" s="329"/>
      <c r="BU1262" s="329"/>
      <c r="BV1262" s="329"/>
      <c r="BW1262" s="325"/>
      <c r="BX1262" s="325"/>
      <c r="BY1262" s="325"/>
      <c r="BZ1262" s="325"/>
      <c r="CA1262" s="325"/>
      <c r="CB1262" s="325"/>
      <c r="CC1262" s="325"/>
      <c r="CD1262" s="325"/>
      <c r="CE1262" s="325"/>
      <c r="CF1262" s="325"/>
      <c r="CG1262" s="325"/>
      <c r="CH1262" s="325"/>
      <c r="CI1262" s="325"/>
      <c r="CJ1262" s="325"/>
      <c r="CK1262" s="325"/>
      <c r="CL1262" s="325"/>
      <c r="CM1262" s="325"/>
      <c r="CN1262" s="325"/>
      <c r="CO1262" s="325"/>
      <c r="CP1262" s="325"/>
      <c r="CQ1262" s="325"/>
      <c r="CR1262" s="325"/>
      <c r="CS1262" s="325"/>
      <c r="CT1262" s="325"/>
      <c r="CU1262" s="325"/>
      <c r="CV1262" s="325"/>
      <c r="CW1262" s="325"/>
      <c r="CX1262" s="325"/>
    </row>
    <row r="1263" spans="1:102" s="36" customFormat="1" ht="15" hidden="1" customHeight="1">
      <c r="A1263" s="329"/>
      <c r="B1263" s="37" t="str">
        <f t="shared" ca="1" si="576"/>
        <v/>
      </c>
      <c r="C1263" s="41" t="str">
        <f t="shared" ca="1" si="577"/>
        <v/>
      </c>
      <c r="D1263" s="39" t="str">
        <f t="shared" ca="1" si="578"/>
        <v/>
      </c>
      <c r="E1263" s="39" t="str">
        <f t="shared" ca="1" si="590"/>
        <v/>
      </c>
      <c r="F1263" s="39" t="str">
        <f t="shared" ca="1" si="579"/>
        <v/>
      </c>
      <c r="G1263" s="101"/>
      <c r="H1263" s="39">
        <f t="shared" ca="1" si="570"/>
        <v>0</v>
      </c>
      <c r="J1263" s="332"/>
      <c r="K1263" s="37" t="str">
        <f t="shared" ca="1" si="580"/>
        <v/>
      </c>
      <c r="L1263" s="41" t="str">
        <f t="shared" ca="1" si="581"/>
        <v/>
      </c>
      <c r="M1263" s="39" t="str">
        <f t="shared" si="571"/>
        <v/>
      </c>
      <c r="N1263" s="39" t="str">
        <f t="shared" ca="1" si="591"/>
        <v/>
      </c>
      <c r="O1263" s="39">
        <f ca="1">ROUND(Q1262*$O$5/payments_per_year,2)</f>
        <v>0</v>
      </c>
      <c r="P1263" s="101"/>
      <c r="Q1263" s="39">
        <f t="shared" ca="1" si="592"/>
        <v>0</v>
      </c>
      <c r="R1263" s="332"/>
      <c r="S1263" s="37" t="str">
        <f t="shared" ca="1" si="582"/>
        <v/>
      </c>
      <c r="T1263" s="41" t="str">
        <f t="shared" ca="1" si="583"/>
        <v/>
      </c>
      <c r="U1263" s="39" t="str">
        <f t="shared" si="572"/>
        <v/>
      </c>
      <c r="V1263" s="39" t="str">
        <f t="shared" ca="1" si="593"/>
        <v/>
      </c>
      <c r="W1263" s="39">
        <f t="shared" ca="1" si="573"/>
        <v>0</v>
      </c>
      <c r="X1263" s="40"/>
      <c r="Y1263" s="39">
        <f t="shared" ca="1" si="594"/>
        <v>0</v>
      </c>
      <c r="Z1263" s="327"/>
      <c r="AA1263" s="37" t="str">
        <f t="shared" ca="1" si="584"/>
        <v/>
      </c>
      <c r="AB1263" s="41" t="str">
        <f t="shared" ca="1" si="585"/>
        <v/>
      </c>
      <c r="AC1263" s="39" t="str">
        <f t="shared" si="574"/>
        <v/>
      </c>
      <c r="AD1263" s="39" t="str">
        <f t="shared" ca="1" si="595"/>
        <v/>
      </c>
      <c r="AE1263" s="39" t="str">
        <f t="shared" ca="1" si="586"/>
        <v/>
      </c>
      <c r="AF1263" s="40"/>
      <c r="AG1263" s="39">
        <f t="shared" ca="1" si="596"/>
        <v>0</v>
      </c>
      <c r="AH1263" s="339"/>
      <c r="AI1263" s="37" t="str">
        <f t="shared" ca="1" si="587"/>
        <v/>
      </c>
      <c r="AJ1263" s="41" t="str">
        <f t="shared" ca="1" si="588"/>
        <v/>
      </c>
      <c r="AK1263" s="39" t="str">
        <f t="shared" si="575"/>
        <v/>
      </c>
      <c r="AL1263" s="39" t="str">
        <f t="shared" ca="1" si="597"/>
        <v/>
      </c>
      <c r="AM1263" s="39" t="str">
        <f t="shared" ca="1" si="589"/>
        <v/>
      </c>
      <c r="AN1263" s="40"/>
      <c r="AO1263" s="39">
        <f t="shared" ca="1" si="598"/>
        <v>0</v>
      </c>
      <c r="AP1263" s="339"/>
      <c r="AW1263" s="329"/>
      <c r="BI1263" s="329"/>
      <c r="BJ1263" s="329"/>
      <c r="BK1263" s="329"/>
      <c r="BL1263" s="329"/>
      <c r="BM1263" s="329"/>
      <c r="BN1263" s="329"/>
      <c r="BO1263" s="329"/>
      <c r="BP1263" s="329"/>
      <c r="BQ1263" s="329"/>
      <c r="BR1263" s="329"/>
      <c r="BS1263" s="329"/>
      <c r="BT1263" s="329"/>
      <c r="BU1263" s="329"/>
      <c r="BV1263" s="329"/>
      <c r="BW1263" s="325"/>
      <c r="BX1263" s="325"/>
      <c r="BY1263" s="325"/>
      <c r="BZ1263" s="325"/>
      <c r="CA1263" s="325"/>
      <c r="CB1263" s="325"/>
      <c r="CC1263" s="325"/>
      <c r="CD1263" s="325"/>
      <c r="CE1263" s="325"/>
      <c r="CF1263" s="325"/>
      <c r="CG1263" s="325"/>
      <c r="CH1263" s="325"/>
      <c r="CI1263" s="325"/>
      <c r="CJ1263" s="325"/>
      <c r="CK1263" s="325"/>
      <c r="CL1263" s="325"/>
      <c r="CM1263" s="325"/>
      <c r="CN1263" s="325"/>
      <c r="CO1263" s="325"/>
      <c r="CP1263" s="325"/>
      <c r="CQ1263" s="325"/>
      <c r="CR1263" s="325"/>
      <c r="CS1263" s="325"/>
      <c r="CT1263" s="325"/>
      <c r="CU1263" s="325"/>
      <c r="CV1263" s="325"/>
      <c r="CW1263" s="325"/>
      <c r="CX1263" s="325"/>
    </row>
    <row r="1264" spans="1:102" s="36" customFormat="1" ht="15" hidden="1" customHeight="1">
      <c r="A1264" s="329"/>
      <c r="B1264" s="37" t="str">
        <f t="shared" ca="1" si="576"/>
        <v/>
      </c>
      <c r="C1264" s="41" t="str">
        <f t="shared" ca="1" si="577"/>
        <v/>
      </c>
      <c r="D1264" s="39" t="str">
        <f t="shared" ca="1" si="578"/>
        <v/>
      </c>
      <c r="E1264" s="39" t="str">
        <f t="shared" ca="1" si="590"/>
        <v/>
      </c>
      <c r="F1264" s="39" t="str">
        <f t="shared" ca="1" si="579"/>
        <v/>
      </c>
      <c r="G1264" s="101"/>
      <c r="H1264" s="39">
        <f t="shared" ca="1" si="570"/>
        <v>0</v>
      </c>
      <c r="J1264" s="332"/>
      <c r="K1264" s="37" t="str">
        <f t="shared" ca="1" si="580"/>
        <v/>
      </c>
      <c r="L1264" s="41" t="str">
        <f t="shared" ca="1" si="581"/>
        <v/>
      </c>
      <c r="M1264" s="39" t="str">
        <f t="shared" si="571"/>
        <v/>
      </c>
      <c r="N1264" s="39" t="str">
        <f t="shared" ca="1" si="591"/>
        <v/>
      </c>
      <c r="O1264" s="39" t="str">
        <f ca="1">IF(L1264="","",ROUND(Q1263*$O$5/payments_per_year,2))</f>
        <v/>
      </c>
      <c r="P1264" s="101"/>
      <c r="Q1264" s="39">
        <f t="shared" ca="1" si="592"/>
        <v>0</v>
      </c>
      <c r="R1264" s="332"/>
      <c r="S1264" s="37" t="str">
        <f t="shared" ca="1" si="582"/>
        <v/>
      </c>
      <c r="T1264" s="41" t="str">
        <f t="shared" ca="1" si="583"/>
        <v/>
      </c>
      <c r="U1264" s="39" t="str">
        <f t="shared" si="572"/>
        <v/>
      </c>
      <c r="V1264" s="39" t="str">
        <f t="shared" ca="1" si="593"/>
        <v/>
      </c>
      <c r="W1264" s="39">
        <f t="shared" ca="1" si="573"/>
        <v>0</v>
      </c>
      <c r="X1264" s="40"/>
      <c r="Y1264" s="39">
        <f t="shared" ca="1" si="594"/>
        <v>0</v>
      </c>
      <c r="Z1264" s="327"/>
      <c r="AA1264" s="37" t="str">
        <f t="shared" ca="1" si="584"/>
        <v/>
      </c>
      <c r="AB1264" s="41" t="str">
        <f t="shared" ca="1" si="585"/>
        <v/>
      </c>
      <c r="AC1264" s="39" t="str">
        <f t="shared" si="574"/>
        <v/>
      </c>
      <c r="AD1264" s="39" t="str">
        <f t="shared" ca="1" si="595"/>
        <v/>
      </c>
      <c r="AE1264" s="39" t="str">
        <f t="shared" ca="1" si="586"/>
        <v/>
      </c>
      <c r="AF1264" s="40"/>
      <c r="AG1264" s="39">
        <f t="shared" ca="1" si="596"/>
        <v>0</v>
      </c>
      <c r="AH1264" s="339"/>
      <c r="AI1264" s="37" t="str">
        <f t="shared" ca="1" si="587"/>
        <v/>
      </c>
      <c r="AJ1264" s="41" t="str">
        <f t="shared" ca="1" si="588"/>
        <v/>
      </c>
      <c r="AK1264" s="39" t="str">
        <f t="shared" si="575"/>
        <v/>
      </c>
      <c r="AL1264" s="39" t="str">
        <f t="shared" ca="1" si="597"/>
        <v/>
      </c>
      <c r="AM1264" s="39" t="str">
        <f t="shared" ca="1" si="589"/>
        <v/>
      </c>
      <c r="AN1264" s="40"/>
      <c r="AO1264" s="39">
        <f t="shared" ca="1" si="598"/>
        <v>0</v>
      </c>
      <c r="AP1264" s="339"/>
      <c r="AW1264" s="329"/>
      <c r="BI1264" s="329"/>
      <c r="BJ1264" s="329"/>
      <c r="BK1264" s="329"/>
      <c r="BL1264" s="329"/>
      <c r="BM1264" s="329"/>
      <c r="BN1264" s="329"/>
      <c r="BO1264" s="329"/>
      <c r="BP1264" s="329"/>
      <c r="BQ1264" s="329"/>
      <c r="BR1264" s="329"/>
      <c r="BS1264" s="329"/>
      <c r="BT1264" s="329"/>
      <c r="BU1264" s="329"/>
      <c r="BV1264" s="329"/>
      <c r="BW1264" s="325"/>
      <c r="BX1264" s="325"/>
      <c r="BY1264" s="325"/>
      <c r="BZ1264" s="325"/>
      <c r="CA1264" s="325"/>
      <c r="CB1264" s="325"/>
      <c r="CC1264" s="325"/>
      <c r="CD1264" s="325"/>
      <c r="CE1264" s="325"/>
      <c r="CF1264" s="325"/>
      <c r="CG1264" s="325"/>
      <c r="CH1264" s="325"/>
      <c r="CI1264" s="325"/>
      <c r="CJ1264" s="325"/>
      <c r="CK1264" s="325"/>
      <c r="CL1264" s="325"/>
      <c r="CM1264" s="325"/>
      <c r="CN1264" s="325"/>
      <c r="CO1264" s="325"/>
      <c r="CP1264" s="325"/>
      <c r="CQ1264" s="325"/>
      <c r="CR1264" s="325"/>
      <c r="CS1264" s="325"/>
      <c r="CT1264" s="325"/>
      <c r="CU1264" s="325"/>
      <c r="CV1264" s="325"/>
      <c r="CW1264" s="325"/>
      <c r="CX1264" s="325"/>
    </row>
    <row r="1265" spans="1:102" s="36" customFormat="1" ht="15" hidden="1" customHeight="1">
      <c r="A1265" s="329"/>
      <c r="B1265" s="37" t="str">
        <f t="shared" ca="1" si="576"/>
        <v/>
      </c>
      <c r="C1265" s="41" t="str">
        <f t="shared" ca="1" si="577"/>
        <v/>
      </c>
      <c r="D1265" s="39" t="str">
        <f t="shared" ca="1" si="578"/>
        <v/>
      </c>
      <c r="E1265" s="39" t="str">
        <f t="shared" ca="1" si="590"/>
        <v/>
      </c>
      <c r="F1265" s="39" t="str">
        <f t="shared" ca="1" si="579"/>
        <v/>
      </c>
      <c r="G1265" s="101"/>
      <c r="H1265" s="39">
        <f t="shared" ca="1" si="570"/>
        <v>0</v>
      </c>
      <c r="J1265" s="332"/>
      <c r="K1265" s="37" t="str">
        <f t="shared" ca="1" si="580"/>
        <v/>
      </c>
      <c r="L1265" s="41" t="str">
        <f t="shared" ca="1" si="581"/>
        <v/>
      </c>
      <c r="M1265" s="39" t="str">
        <f t="shared" si="571"/>
        <v/>
      </c>
      <c r="N1265" s="39" t="str">
        <f t="shared" ca="1" si="591"/>
        <v/>
      </c>
      <c r="O1265" s="39">
        <f ca="1">ROUND(Q1264*$O$5/payments_per_year,2)</f>
        <v>0</v>
      </c>
      <c r="P1265" s="101"/>
      <c r="Q1265" s="39">
        <f t="shared" ca="1" si="592"/>
        <v>0</v>
      </c>
      <c r="R1265" s="332"/>
      <c r="S1265" s="37" t="str">
        <f t="shared" ca="1" si="582"/>
        <v/>
      </c>
      <c r="T1265" s="41" t="str">
        <f t="shared" ca="1" si="583"/>
        <v/>
      </c>
      <c r="U1265" s="39" t="str">
        <f t="shared" si="572"/>
        <v/>
      </c>
      <c r="V1265" s="39" t="str">
        <f t="shared" ca="1" si="593"/>
        <v/>
      </c>
      <c r="W1265" s="39">
        <f t="shared" ca="1" si="573"/>
        <v>0</v>
      </c>
      <c r="X1265" s="40"/>
      <c r="Y1265" s="39">
        <f t="shared" ca="1" si="594"/>
        <v>0</v>
      </c>
      <c r="Z1265" s="327"/>
      <c r="AA1265" s="37" t="str">
        <f t="shared" ca="1" si="584"/>
        <v/>
      </c>
      <c r="AB1265" s="41" t="str">
        <f t="shared" ca="1" si="585"/>
        <v/>
      </c>
      <c r="AC1265" s="39" t="str">
        <f t="shared" si="574"/>
        <v/>
      </c>
      <c r="AD1265" s="39" t="str">
        <f t="shared" ca="1" si="595"/>
        <v/>
      </c>
      <c r="AE1265" s="39" t="str">
        <f t="shared" ca="1" si="586"/>
        <v/>
      </c>
      <c r="AF1265" s="40"/>
      <c r="AG1265" s="39">
        <f t="shared" ca="1" si="596"/>
        <v>0</v>
      </c>
      <c r="AH1265" s="339"/>
      <c r="AI1265" s="37" t="str">
        <f t="shared" ca="1" si="587"/>
        <v/>
      </c>
      <c r="AJ1265" s="41" t="str">
        <f t="shared" ca="1" si="588"/>
        <v/>
      </c>
      <c r="AK1265" s="39" t="str">
        <f t="shared" si="575"/>
        <v/>
      </c>
      <c r="AL1265" s="39" t="str">
        <f t="shared" ca="1" si="597"/>
        <v/>
      </c>
      <c r="AM1265" s="39" t="str">
        <f t="shared" ca="1" si="589"/>
        <v/>
      </c>
      <c r="AN1265" s="40"/>
      <c r="AO1265" s="39">
        <f t="shared" ca="1" si="598"/>
        <v>0</v>
      </c>
      <c r="AP1265" s="339"/>
      <c r="AW1265" s="329"/>
      <c r="BI1265" s="329"/>
      <c r="BJ1265" s="329"/>
      <c r="BK1265" s="329"/>
      <c r="BL1265" s="329"/>
      <c r="BM1265" s="329"/>
      <c r="BN1265" s="329"/>
      <c r="BO1265" s="329"/>
      <c r="BP1265" s="329"/>
      <c r="BQ1265" s="329"/>
      <c r="BR1265" s="329"/>
      <c r="BS1265" s="329"/>
      <c r="BT1265" s="329"/>
      <c r="BU1265" s="329"/>
      <c r="BV1265" s="329"/>
      <c r="BW1265" s="325"/>
      <c r="BX1265" s="325"/>
      <c r="BY1265" s="325"/>
      <c r="BZ1265" s="325"/>
      <c r="CA1265" s="325"/>
      <c r="CB1265" s="325"/>
      <c r="CC1265" s="325"/>
      <c r="CD1265" s="325"/>
      <c r="CE1265" s="325"/>
      <c r="CF1265" s="325"/>
      <c r="CG1265" s="325"/>
      <c r="CH1265" s="325"/>
      <c r="CI1265" s="325"/>
      <c r="CJ1265" s="325"/>
      <c r="CK1265" s="325"/>
      <c r="CL1265" s="325"/>
      <c r="CM1265" s="325"/>
      <c r="CN1265" s="325"/>
      <c r="CO1265" s="325"/>
      <c r="CP1265" s="325"/>
      <c r="CQ1265" s="325"/>
      <c r="CR1265" s="325"/>
      <c r="CS1265" s="325"/>
      <c r="CT1265" s="325"/>
      <c r="CU1265" s="325"/>
      <c r="CV1265" s="325"/>
      <c r="CW1265" s="325"/>
      <c r="CX1265" s="325"/>
    </row>
    <row r="1266" spans="1:102" s="36" customFormat="1" ht="15" hidden="1" customHeight="1">
      <c r="A1266" s="329"/>
      <c r="B1266" s="37" t="str">
        <f t="shared" ca="1" si="576"/>
        <v/>
      </c>
      <c r="C1266" s="41" t="str">
        <f t="shared" ca="1" si="577"/>
        <v/>
      </c>
      <c r="D1266" s="39" t="str">
        <f t="shared" ca="1" si="578"/>
        <v/>
      </c>
      <c r="E1266" s="39" t="str">
        <f t="shared" ca="1" si="590"/>
        <v/>
      </c>
      <c r="F1266" s="39" t="str">
        <f t="shared" ca="1" si="579"/>
        <v/>
      </c>
      <c r="G1266" s="101"/>
      <c r="H1266" s="39">
        <f t="shared" ca="1" si="570"/>
        <v>0</v>
      </c>
      <c r="J1266" s="332"/>
      <c r="K1266" s="37" t="str">
        <f t="shared" ca="1" si="580"/>
        <v/>
      </c>
      <c r="L1266" s="41" t="str">
        <f t="shared" ca="1" si="581"/>
        <v/>
      </c>
      <c r="M1266" s="39" t="str">
        <f t="shared" si="571"/>
        <v/>
      </c>
      <c r="N1266" s="39" t="str">
        <f t="shared" ca="1" si="591"/>
        <v/>
      </c>
      <c r="O1266" s="39" t="str">
        <f ca="1">IF(L1266="","",ROUND(Q1265*$O$5/payments_per_year,2))</f>
        <v/>
      </c>
      <c r="P1266" s="101"/>
      <c r="Q1266" s="39">
        <f t="shared" ca="1" si="592"/>
        <v>0</v>
      </c>
      <c r="R1266" s="332"/>
      <c r="S1266" s="37" t="str">
        <f t="shared" ca="1" si="582"/>
        <v/>
      </c>
      <c r="T1266" s="41" t="str">
        <f t="shared" ca="1" si="583"/>
        <v/>
      </c>
      <c r="U1266" s="39" t="str">
        <f t="shared" si="572"/>
        <v/>
      </c>
      <c r="V1266" s="39" t="str">
        <f t="shared" ca="1" si="593"/>
        <v/>
      </c>
      <c r="W1266" s="39">
        <f t="shared" ca="1" si="573"/>
        <v>0</v>
      </c>
      <c r="X1266" s="40"/>
      <c r="Y1266" s="39">
        <f t="shared" ca="1" si="594"/>
        <v>0</v>
      </c>
      <c r="Z1266" s="327"/>
      <c r="AA1266" s="37" t="str">
        <f t="shared" ca="1" si="584"/>
        <v/>
      </c>
      <c r="AB1266" s="41" t="str">
        <f t="shared" ca="1" si="585"/>
        <v/>
      </c>
      <c r="AC1266" s="39" t="str">
        <f t="shared" si="574"/>
        <v/>
      </c>
      <c r="AD1266" s="39" t="str">
        <f t="shared" ca="1" si="595"/>
        <v/>
      </c>
      <c r="AE1266" s="39" t="str">
        <f t="shared" ca="1" si="586"/>
        <v/>
      </c>
      <c r="AF1266" s="40"/>
      <c r="AG1266" s="39">
        <f t="shared" ca="1" si="596"/>
        <v>0</v>
      </c>
      <c r="AH1266" s="339"/>
      <c r="AI1266" s="37" t="str">
        <f t="shared" ca="1" si="587"/>
        <v/>
      </c>
      <c r="AJ1266" s="41" t="str">
        <f t="shared" ca="1" si="588"/>
        <v/>
      </c>
      <c r="AK1266" s="39" t="str">
        <f t="shared" si="575"/>
        <v/>
      </c>
      <c r="AL1266" s="39" t="str">
        <f t="shared" ca="1" si="597"/>
        <v/>
      </c>
      <c r="AM1266" s="39" t="str">
        <f t="shared" ca="1" si="589"/>
        <v/>
      </c>
      <c r="AN1266" s="40"/>
      <c r="AO1266" s="39">
        <f t="shared" ca="1" si="598"/>
        <v>0</v>
      </c>
      <c r="AP1266" s="339"/>
      <c r="AW1266" s="329"/>
      <c r="BI1266" s="329"/>
      <c r="BJ1266" s="329"/>
      <c r="BK1266" s="329"/>
      <c r="BL1266" s="329"/>
      <c r="BM1266" s="329"/>
      <c r="BN1266" s="329"/>
      <c r="BO1266" s="329"/>
      <c r="BP1266" s="329"/>
      <c r="BQ1266" s="329"/>
      <c r="BR1266" s="329"/>
      <c r="BS1266" s="329"/>
      <c r="BT1266" s="329"/>
      <c r="BU1266" s="329"/>
      <c r="BV1266" s="329"/>
      <c r="BW1266" s="325"/>
      <c r="BX1266" s="325"/>
      <c r="BY1266" s="325"/>
      <c r="BZ1266" s="325"/>
      <c r="CA1266" s="325"/>
      <c r="CB1266" s="325"/>
      <c r="CC1266" s="325"/>
      <c r="CD1266" s="325"/>
      <c r="CE1266" s="325"/>
      <c r="CF1266" s="325"/>
      <c r="CG1266" s="325"/>
      <c r="CH1266" s="325"/>
      <c r="CI1266" s="325"/>
      <c r="CJ1266" s="325"/>
      <c r="CK1266" s="325"/>
      <c r="CL1266" s="325"/>
      <c r="CM1266" s="325"/>
      <c r="CN1266" s="325"/>
      <c r="CO1266" s="325"/>
      <c r="CP1266" s="325"/>
      <c r="CQ1266" s="325"/>
      <c r="CR1266" s="325"/>
      <c r="CS1266" s="325"/>
      <c r="CT1266" s="325"/>
      <c r="CU1266" s="325"/>
      <c r="CV1266" s="325"/>
      <c r="CW1266" s="325"/>
      <c r="CX1266" s="325"/>
    </row>
    <row r="1267" spans="1:102" s="36" customFormat="1" ht="15" hidden="1" customHeight="1">
      <c r="A1267" s="329"/>
      <c r="B1267" s="37" t="str">
        <f t="shared" ca="1" si="576"/>
        <v/>
      </c>
      <c r="C1267" s="41" t="str">
        <f t="shared" ca="1" si="577"/>
        <v/>
      </c>
      <c r="D1267" s="39" t="str">
        <f t="shared" ca="1" si="578"/>
        <v/>
      </c>
      <c r="E1267" s="39" t="str">
        <f t="shared" ca="1" si="590"/>
        <v/>
      </c>
      <c r="F1267" s="39" t="str">
        <f t="shared" ca="1" si="579"/>
        <v/>
      </c>
      <c r="G1267" s="101"/>
      <c r="H1267" s="39">
        <f t="shared" ca="1" si="570"/>
        <v>0</v>
      </c>
      <c r="J1267" s="332"/>
      <c r="K1267" s="37" t="str">
        <f t="shared" ca="1" si="580"/>
        <v/>
      </c>
      <c r="L1267" s="41" t="str">
        <f t="shared" ca="1" si="581"/>
        <v/>
      </c>
      <c r="M1267" s="39" t="str">
        <f t="shared" si="571"/>
        <v/>
      </c>
      <c r="N1267" s="39" t="str">
        <f t="shared" ca="1" si="591"/>
        <v/>
      </c>
      <c r="O1267" s="39">
        <f ca="1">ROUND(Q1266*$O$5/payments_per_year,2)</f>
        <v>0</v>
      </c>
      <c r="P1267" s="101"/>
      <c r="Q1267" s="39">
        <f t="shared" ca="1" si="592"/>
        <v>0</v>
      </c>
      <c r="R1267" s="332"/>
      <c r="S1267" s="37" t="str">
        <f t="shared" ca="1" si="582"/>
        <v/>
      </c>
      <c r="T1267" s="41" t="str">
        <f t="shared" ca="1" si="583"/>
        <v/>
      </c>
      <c r="U1267" s="39" t="str">
        <f t="shared" si="572"/>
        <v/>
      </c>
      <c r="V1267" s="39" t="str">
        <f t="shared" ca="1" si="593"/>
        <v/>
      </c>
      <c r="W1267" s="39">
        <f t="shared" ca="1" si="573"/>
        <v>0</v>
      </c>
      <c r="X1267" s="40"/>
      <c r="Y1267" s="39">
        <f t="shared" ca="1" si="594"/>
        <v>0</v>
      </c>
      <c r="Z1267" s="327"/>
      <c r="AA1267" s="37" t="str">
        <f t="shared" ca="1" si="584"/>
        <v/>
      </c>
      <c r="AB1267" s="41" t="str">
        <f t="shared" ca="1" si="585"/>
        <v/>
      </c>
      <c r="AC1267" s="39" t="str">
        <f t="shared" si="574"/>
        <v/>
      </c>
      <c r="AD1267" s="39" t="str">
        <f t="shared" ca="1" si="595"/>
        <v/>
      </c>
      <c r="AE1267" s="39" t="str">
        <f t="shared" ca="1" si="586"/>
        <v/>
      </c>
      <c r="AF1267" s="40"/>
      <c r="AG1267" s="39">
        <f t="shared" ca="1" si="596"/>
        <v>0</v>
      </c>
      <c r="AH1267" s="339"/>
      <c r="AI1267" s="37" t="str">
        <f t="shared" ca="1" si="587"/>
        <v/>
      </c>
      <c r="AJ1267" s="41" t="str">
        <f t="shared" ca="1" si="588"/>
        <v/>
      </c>
      <c r="AK1267" s="39" t="str">
        <f t="shared" si="575"/>
        <v/>
      </c>
      <c r="AL1267" s="39" t="str">
        <f t="shared" ca="1" si="597"/>
        <v/>
      </c>
      <c r="AM1267" s="39" t="str">
        <f t="shared" ca="1" si="589"/>
        <v/>
      </c>
      <c r="AN1267" s="40"/>
      <c r="AO1267" s="39">
        <f t="shared" ca="1" si="598"/>
        <v>0</v>
      </c>
      <c r="AP1267" s="339"/>
      <c r="AW1267" s="329"/>
      <c r="BI1267" s="329"/>
      <c r="BJ1267" s="329"/>
      <c r="BK1267" s="329"/>
      <c r="BL1267" s="329"/>
      <c r="BM1267" s="329"/>
      <c r="BN1267" s="329"/>
      <c r="BO1267" s="329"/>
      <c r="BP1267" s="329"/>
      <c r="BQ1267" s="329"/>
      <c r="BR1267" s="329"/>
      <c r="BS1267" s="329"/>
      <c r="BT1267" s="329"/>
      <c r="BU1267" s="329"/>
      <c r="BV1267" s="329"/>
      <c r="BW1267" s="325"/>
      <c r="BX1267" s="325"/>
      <c r="BY1267" s="325"/>
      <c r="BZ1267" s="325"/>
      <c r="CA1267" s="325"/>
      <c r="CB1267" s="325"/>
      <c r="CC1267" s="325"/>
      <c r="CD1267" s="325"/>
      <c r="CE1267" s="325"/>
      <c r="CF1267" s="325"/>
      <c r="CG1267" s="325"/>
      <c r="CH1267" s="325"/>
      <c r="CI1267" s="325"/>
      <c r="CJ1267" s="325"/>
      <c r="CK1267" s="325"/>
      <c r="CL1267" s="325"/>
      <c r="CM1267" s="325"/>
      <c r="CN1267" s="325"/>
      <c r="CO1267" s="325"/>
      <c r="CP1267" s="325"/>
      <c r="CQ1267" s="325"/>
      <c r="CR1267" s="325"/>
      <c r="CS1267" s="325"/>
      <c r="CT1267" s="325"/>
      <c r="CU1267" s="325"/>
      <c r="CV1267" s="325"/>
      <c r="CW1267" s="325"/>
      <c r="CX1267" s="325"/>
    </row>
    <row r="1268" spans="1:102" s="36" customFormat="1" ht="15" hidden="1" customHeight="1">
      <c r="A1268" s="329"/>
      <c r="B1268" s="37" t="str">
        <f t="shared" ca="1" si="576"/>
        <v/>
      </c>
      <c r="C1268" s="41" t="str">
        <f t="shared" ca="1" si="577"/>
        <v/>
      </c>
      <c r="D1268" s="39" t="str">
        <f t="shared" ca="1" si="578"/>
        <v/>
      </c>
      <c r="E1268" s="39" t="str">
        <f t="shared" ca="1" si="590"/>
        <v/>
      </c>
      <c r="F1268" s="39" t="str">
        <f t="shared" ca="1" si="579"/>
        <v/>
      </c>
      <c r="G1268" s="101"/>
      <c r="H1268" s="39">
        <f t="shared" ca="1" si="570"/>
        <v>0</v>
      </c>
      <c r="J1268" s="332"/>
      <c r="K1268" s="37" t="str">
        <f t="shared" ca="1" si="580"/>
        <v/>
      </c>
      <c r="L1268" s="41" t="str">
        <f t="shared" ca="1" si="581"/>
        <v/>
      </c>
      <c r="M1268" s="39" t="str">
        <f t="shared" si="571"/>
        <v/>
      </c>
      <c r="N1268" s="39" t="str">
        <f t="shared" ca="1" si="591"/>
        <v/>
      </c>
      <c r="O1268" s="39" t="str">
        <f ca="1">IF(L1268="","",ROUND(Q1267*$O$5/payments_per_year,2))</f>
        <v/>
      </c>
      <c r="P1268" s="101"/>
      <c r="Q1268" s="39">
        <f t="shared" ca="1" si="592"/>
        <v>0</v>
      </c>
      <c r="R1268" s="332"/>
      <c r="S1268" s="37" t="str">
        <f t="shared" ca="1" si="582"/>
        <v/>
      </c>
      <c r="T1268" s="41" t="str">
        <f t="shared" ca="1" si="583"/>
        <v/>
      </c>
      <c r="U1268" s="39" t="str">
        <f t="shared" si="572"/>
        <v/>
      </c>
      <c r="V1268" s="39" t="str">
        <f t="shared" ca="1" si="593"/>
        <v/>
      </c>
      <c r="W1268" s="39">
        <f t="shared" ca="1" si="573"/>
        <v>0</v>
      </c>
      <c r="X1268" s="40"/>
      <c r="Y1268" s="39">
        <f t="shared" ca="1" si="594"/>
        <v>0</v>
      </c>
      <c r="Z1268" s="327"/>
      <c r="AA1268" s="37" t="str">
        <f t="shared" ca="1" si="584"/>
        <v/>
      </c>
      <c r="AB1268" s="41" t="str">
        <f t="shared" ca="1" si="585"/>
        <v/>
      </c>
      <c r="AC1268" s="39" t="str">
        <f t="shared" si="574"/>
        <v/>
      </c>
      <c r="AD1268" s="39" t="str">
        <f t="shared" ca="1" si="595"/>
        <v/>
      </c>
      <c r="AE1268" s="39" t="str">
        <f t="shared" ca="1" si="586"/>
        <v/>
      </c>
      <c r="AF1268" s="40"/>
      <c r="AG1268" s="39">
        <f t="shared" ca="1" si="596"/>
        <v>0</v>
      </c>
      <c r="AH1268" s="339"/>
      <c r="AI1268" s="37" t="str">
        <f t="shared" ca="1" si="587"/>
        <v/>
      </c>
      <c r="AJ1268" s="41" t="str">
        <f t="shared" ca="1" si="588"/>
        <v/>
      </c>
      <c r="AK1268" s="39" t="str">
        <f t="shared" si="575"/>
        <v/>
      </c>
      <c r="AL1268" s="39" t="str">
        <f t="shared" ca="1" si="597"/>
        <v/>
      </c>
      <c r="AM1268" s="39" t="str">
        <f t="shared" ca="1" si="589"/>
        <v/>
      </c>
      <c r="AN1268" s="40"/>
      <c r="AO1268" s="39">
        <f t="shared" ca="1" si="598"/>
        <v>0</v>
      </c>
      <c r="AP1268" s="339"/>
      <c r="AW1268" s="329"/>
      <c r="BI1268" s="329"/>
      <c r="BJ1268" s="329"/>
      <c r="BK1268" s="329"/>
      <c r="BL1268" s="329"/>
      <c r="BM1268" s="329"/>
      <c r="BN1268" s="329"/>
      <c r="BO1268" s="329"/>
      <c r="BP1268" s="329"/>
      <c r="BQ1268" s="329"/>
      <c r="BR1268" s="329"/>
      <c r="BS1268" s="329"/>
      <c r="BT1268" s="329"/>
      <c r="BU1268" s="329"/>
      <c r="BV1268" s="329"/>
      <c r="BW1268" s="325"/>
      <c r="BX1268" s="325"/>
      <c r="BY1268" s="325"/>
      <c r="BZ1268" s="325"/>
      <c r="CA1268" s="325"/>
      <c r="CB1268" s="325"/>
      <c r="CC1268" s="325"/>
      <c r="CD1268" s="325"/>
      <c r="CE1268" s="325"/>
      <c r="CF1268" s="325"/>
      <c r="CG1268" s="325"/>
      <c r="CH1268" s="325"/>
      <c r="CI1268" s="325"/>
      <c r="CJ1268" s="325"/>
      <c r="CK1268" s="325"/>
      <c r="CL1268" s="325"/>
      <c r="CM1268" s="325"/>
      <c r="CN1268" s="325"/>
      <c r="CO1268" s="325"/>
      <c r="CP1268" s="325"/>
      <c r="CQ1268" s="325"/>
      <c r="CR1268" s="325"/>
      <c r="CS1268" s="325"/>
      <c r="CT1268" s="325"/>
      <c r="CU1268" s="325"/>
      <c r="CV1268" s="325"/>
      <c r="CW1268" s="325"/>
      <c r="CX1268" s="325"/>
    </row>
    <row r="1269" spans="1:102" s="36" customFormat="1" ht="15" hidden="1" customHeight="1">
      <c r="A1269" s="329"/>
      <c r="B1269" s="37" t="str">
        <f t="shared" ca="1" si="576"/>
        <v/>
      </c>
      <c r="C1269" s="41" t="str">
        <f t="shared" ca="1" si="577"/>
        <v/>
      </c>
      <c r="D1269" s="39" t="str">
        <f t="shared" ca="1" si="578"/>
        <v/>
      </c>
      <c r="E1269" s="39" t="str">
        <f t="shared" ca="1" si="590"/>
        <v/>
      </c>
      <c r="F1269" s="39" t="str">
        <f t="shared" ca="1" si="579"/>
        <v/>
      </c>
      <c r="G1269" s="101"/>
      <c r="H1269" s="39">
        <f t="shared" ca="1" si="570"/>
        <v>0</v>
      </c>
      <c r="J1269" s="332"/>
      <c r="K1269" s="37" t="str">
        <f t="shared" ca="1" si="580"/>
        <v/>
      </c>
      <c r="L1269" s="41" t="str">
        <f t="shared" ca="1" si="581"/>
        <v/>
      </c>
      <c r="M1269" s="39" t="str">
        <f t="shared" si="571"/>
        <v/>
      </c>
      <c r="N1269" s="39" t="str">
        <f t="shared" ca="1" si="591"/>
        <v/>
      </c>
      <c r="O1269" s="39">
        <f ca="1">ROUND(Q1268*$O$5/payments_per_year,2)</f>
        <v>0</v>
      </c>
      <c r="P1269" s="101"/>
      <c r="Q1269" s="39">
        <f t="shared" ca="1" si="592"/>
        <v>0</v>
      </c>
      <c r="R1269" s="332"/>
      <c r="S1269" s="37" t="str">
        <f t="shared" ca="1" si="582"/>
        <v/>
      </c>
      <c r="T1269" s="41" t="str">
        <f t="shared" ca="1" si="583"/>
        <v/>
      </c>
      <c r="U1269" s="39" t="str">
        <f t="shared" si="572"/>
        <v/>
      </c>
      <c r="V1269" s="39" t="str">
        <f t="shared" ca="1" si="593"/>
        <v/>
      </c>
      <c r="W1269" s="39">
        <f t="shared" ca="1" si="573"/>
        <v>0</v>
      </c>
      <c r="X1269" s="40"/>
      <c r="Y1269" s="39">
        <f t="shared" ca="1" si="594"/>
        <v>0</v>
      </c>
      <c r="Z1269" s="327"/>
      <c r="AA1269" s="37" t="str">
        <f t="shared" ca="1" si="584"/>
        <v/>
      </c>
      <c r="AB1269" s="41" t="str">
        <f t="shared" ca="1" si="585"/>
        <v/>
      </c>
      <c r="AC1269" s="39" t="str">
        <f t="shared" si="574"/>
        <v/>
      </c>
      <c r="AD1269" s="39" t="str">
        <f t="shared" ca="1" si="595"/>
        <v/>
      </c>
      <c r="AE1269" s="39" t="str">
        <f t="shared" ca="1" si="586"/>
        <v/>
      </c>
      <c r="AF1269" s="40"/>
      <c r="AG1269" s="39">
        <f t="shared" ca="1" si="596"/>
        <v>0</v>
      </c>
      <c r="AH1269" s="339"/>
      <c r="AI1269" s="37" t="str">
        <f t="shared" ca="1" si="587"/>
        <v/>
      </c>
      <c r="AJ1269" s="41" t="str">
        <f t="shared" ca="1" si="588"/>
        <v/>
      </c>
      <c r="AK1269" s="39" t="str">
        <f t="shared" si="575"/>
        <v/>
      </c>
      <c r="AL1269" s="39" t="str">
        <f t="shared" ca="1" si="597"/>
        <v/>
      </c>
      <c r="AM1269" s="39" t="str">
        <f t="shared" ca="1" si="589"/>
        <v/>
      </c>
      <c r="AN1269" s="40"/>
      <c r="AO1269" s="39">
        <f t="shared" ca="1" si="598"/>
        <v>0</v>
      </c>
      <c r="AP1269" s="339"/>
      <c r="AW1269" s="329"/>
      <c r="BI1269" s="329"/>
      <c r="BJ1269" s="329"/>
      <c r="BK1269" s="329"/>
      <c r="BL1269" s="329"/>
      <c r="BM1269" s="329"/>
      <c r="BN1269" s="329"/>
      <c r="BO1269" s="329"/>
      <c r="BP1269" s="329"/>
      <c r="BQ1269" s="329"/>
      <c r="BR1269" s="329"/>
      <c r="BS1269" s="329"/>
      <c r="BT1269" s="329"/>
      <c r="BU1269" s="329"/>
      <c r="BV1269" s="329"/>
      <c r="BW1269" s="325"/>
      <c r="BX1269" s="325"/>
      <c r="BY1269" s="325"/>
      <c r="BZ1269" s="325"/>
      <c r="CA1269" s="325"/>
      <c r="CB1269" s="325"/>
      <c r="CC1269" s="325"/>
      <c r="CD1269" s="325"/>
      <c r="CE1269" s="325"/>
      <c r="CF1269" s="325"/>
      <c r="CG1269" s="325"/>
      <c r="CH1269" s="325"/>
      <c r="CI1269" s="325"/>
      <c r="CJ1269" s="325"/>
      <c r="CK1269" s="325"/>
      <c r="CL1269" s="325"/>
      <c r="CM1269" s="325"/>
      <c r="CN1269" s="325"/>
      <c r="CO1269" s="325"/>
      <c r="CP1269" s="325"/>
      <c r="CQ1269" s="325"/>
      <c r="CR1269" s="325"/>
      <c r="CS1269" s="325"/>
      <c r="CT1269" s="325"/>
      <c r="CU1269" s="325"/>
      <c r="CV1269" s="325"/>
      <c r="CW1269" s="325"/>
      <c r="CX1269" s="325"/>
    </row>
    <row r="1270" spans="1:102" s="36" customFormat="1" ht="15" hidden="1" customHeight="1">
      <c r="A1270" s="329"/>
      <c r="B1270" s="37" t="str">
        <f t="shared" ca="1" si="576"/>
        <v/>
      </c>
      <c r="C1270" s="41" t="str">
        <f t="shared" ca="1" si="577"/>
        <v/>
      </c>
      <c r="D1270" s="39" t="str">
        <f t="shared" ca="1" si="578"/>
        <v/>
      </c>
      <c r="E1270" s="39" t="str">
        <f t="shared" ca="1" si="590"/>
        <v/>
      </c>
      <c r="F1270" s="39" t="str">
        <f t="shared" ca="1" si="579"/>
        <v/>
      </c>
      <c r="G1270" s="101"/>
      <c r="H1270" s="39">
        <f t="shared" ca="1" si="570"/>
        <v>0</v>
      </c>
      <c r="J1270" s="332"/>
      <c r="K1270" s="37" t="str">
        <f t="shared" ca="1" si="580"/>
        <v/>
      </c>
      <c r="L1270" s="41" t="str">
        <f t="shared" ca="1" si="581"/>
        <v/>
      </c>
      <c r="M1270" s="39" t="str">
        <f t="shared" si="571"/>
        <v/>
      </c>
      <c r="N1270" s="39" t="str">
        <f t="shared" ca="1" si="591"/>
        <v/>
      </c>
      <c r="O1270" s="39" t="str">
        <f ca="1">IF(L1270="","",ROUND(Q1269*$O$5/payments_per_year,2))</f>
        <v/>
      </c>
      <c r="P1270" s="101"/>
      <c r="Q1270" s="39">
        <f t="shared" ca="1" si="592"/>
        <v>0</v>
      </c>
      <c r="R1270" s="332"/>
      <c r="S1270" s="37" t="str">
        <f t="shared" ca="1" si="582"/>
        <v/>
      </c>
      <c r="T1270" s="41" t="str">
        <f t="shared" ca="1" si="583"/>
        <v/>
      </c>
      <c r="U1270" s="39" t="str">
        <f t="shared" si="572"/>
        <v/>
      </c>
      <c r="V1270" s="39" t="str">
        <f t="shared" ca="1" si="593"/>
        <v/>
      </c>
      <c r="W1270" s="39">
        <f t="shared" ca="1" si="573"/>
        <v>0</v>
      </c>
      <c r="X1270" s="40"/>
      <c r="Y1270" s="39">
        <f t="shared" ca="1" si="594"/>
        <v>0</v>
      </c>
      <c r="Z1270" s="327"/>
      <c r="AA1270" s="37" t="str">
        <f t="shared" ca="1" si="584"/>
        <v/>
      </c>
      <c r="AB1270" s="41" t="str">
        <f t="shared" ca="1" si="585"/>
        <v/>
      </c>
      <c r="AC1270" s="39" t="str">
        <f t="shared" si="574"/>
        <v/>
      </c>
      <c r="AD1270" s="39" t="str">
        <f t="shared" ca="1" si="595"/>
        <v/>
      </c>
      <c r="AE1270" s="39" t="str">
        <f t="shared" ca="1" si="586"/>
        <v/>
      </c>
      <c r="AF1270" s="40"/>
      <c r="AG1270" s="39">
        <f t="shared" ca="1" si="596"/>
        <v>0</v>
      </c>
      <c r="AH1270" s="339"/>
      <c r="AI1270" s="37" t="str">
        <f t="shared" ca="1" si="587"/>
        <v/>
      </c>
      <c r="AJ1270" s="41" t="str">
        <f t="shared" ca="1" si="588"/>
        <v/>
      </c>
      <c r="AK1270" s="39" t="str">
        <f t="shared" si="575"/>
        <v/>
      </c>
      <c r="AL1270" s="39" t="str">
        <f t="shared" ca="1" si="597"/>
        <v/>
      </c>
      <c r="AM1270" s="39" t="str">
        <f t="shared" ca="1" si="589"/>
        <v/>
      </c>
      <c r="AN1270" s="40"/>
      <c r="AO1270" s="39">
        <f t="shared" ca="1" si="598"/>
        <v>0</v>
      </c>
      <c r="AP1270" s="339"/>
      <c r="AW1270" s="329"/>
      <c r="BI1270" s="329"/>
      <c r="BJ1270" s="329"/>
      <c r="BK1270" s="329"/>
      <c r="BL1270" s="329"/>
      <c r="BM1270" s="329"/>
      <c r="BN1270" s="329"/>
      <c r="BO1270" s="329"/>
      <c r="BP1270" s="329"/>
      <c r="BQ1270" s="329"/>
      <c r="BR1270" s="329"/>
      <c r="BS1270" s="329"/>
      <c r="BT1270" s="329"/>
      <c r="BU1270" s="329"/>
      <c r="BV1270" s="329"/>
      <c r="BW1270" s="325"/>
      <c r="BX1270" s="325"/>
      <c r="BY1270" s="325"/>
      <c r="BZ1270" s="325"/>
      <c r="CA1270" s="325"/>
      <c r="CB1270" s="325"/>
      <c r="CC1270" s="325"/>
      <c r="CD1270" s="325"/>
      <c r="CE1270" s="325"/>
      <c r="CF1270" s="325"/>
      <c r="CG1270" s="325"/>
      <c r="CH1270" s="325"/>
      <c r="CI1270" s="325"/>
      <c r="CJ1270" s="325"/>
      <c r="CK1270" s="325"/>
      <c r="CL1270" s="325"/>
      <c r="CM1270" s="325"/>
      <c r="CN1270" s="325"/>
      <c r="CO1270" s="325"/>
      <c r="CP1270" s="325"/>
      <c r="CQ1270" s="325"/>
      <c r="CR1270" s="325"/>
      <c r="CS1270" s="325"/>
      <c r="CT1270" s="325"/>
      <c r="CU1270" s="325"/>
      <c r="CV1270" s="325"/>
      <c r="CW1270" s="325"/>
      <c r="CX1270" s="325"/>
    </row>
    <row r="1271" spans="1:102" s="36" customFormat="1" ht="15" hidden="1" customHeight="1">
      <c r="A1271" s="329"/>
      <c r="B1271" s="37" t="str">
        <f t="shared" ca="1" si="576"/>
        <v/>
      </c>
      <c r="C1271" s="41" t="str">
        <f t="shared" ca="1" si="577"/>
        <v/>
      </c>
      <c r="D1271" s="39" t="str">
        <f t="shared" ca="1" si="578"/>
        <v/>
      </c>
      <c r="E1271" s="39" t="str">
        <f t="shared" ca="1" si="590"/>
        <v/>
      </c>
      <c r="F1271" s="39" t="str">
        <f t="shared" ca="1" si="579"/>
        <v/>
      </c>
      <c r="G1271" s="101"/>
      <c r="H1271" s="39">
        <f t="shared" ca="1" si="570"/>
        <v>0</v>
      </c>
      <c r="J1271" s="332"/>
      <c r="K1271" s="37" t="str">
        <f t="shared" ca="1" si="580"/>
        <v/>
      </c>
      <c r="L1271" s="41" t="str">
        <f t="shared" ca="1" si="581"/>
        <v/>
      </c>
      <c r="M1271" s="39" t="str">
        <f t="shared" si="571"/>
        <v/>
      </c>
      <c r="N1271" s="39" t="str">
        <f t="shared" ca="1" si="591"/>
        <v/>
      </c>
      <c r="O1271" s="39">
        <f ca="1">ROUND(Q1270*$O$5/payments_per_year,2)</f>
        <v>0</v>
      </c>
      <c r="P1271" s="101"/>
      <c r="Q1271" s="39">
        <f t="shared" ca="1" si="592"/>
        <v>0</v>
      </c>
      <c r="R1271" s="332"/>
      <c r="S1271" s="37" t="str">
        <f t="shared" ca="1" si="582"/>
        <v/>
      </c>
      <c r="T1271" s="41" t="str">
        <f t="shared" ca="1" si="583"/>
        <v/>
      </c>
      <c r="U1271" s="39" t="str">
        <f t="shared" si="572"/>
        <v/>
      </c>
      <c r="V1271" s="39" t="str">
        <f t="shared" ca="1" si="593"/>
        <v/>
      </c>
      <c r="W1271" s="39">
        <f t="shared" ca="1" si="573"/>
        <v>0</v>
      </c>
      <c r="X1271" s="40"/>
      <c r="Y1271" s="39">
        <f t="shared" ca="1" si="594"/>
        <v>0</v>
      </c>
      <c r="Z1271" s="327"/>
      <c r="AA1271" s="37" t="str">
        <f t="shared" ca="1" si="584"/>
        <v/>
      </c>
      <c r="AB1271" s="41" t="str">
        <f t="shared" ca="1" si="585"/>
        <v/>
      </c>
      <c r="AC1271" s="39" t="str">
        <f t="shared" si="574"/>
        <v/>
      </c>
      <c r="AD1271" s="39" t="str">
        <f t="shared" ca="1" si="595"/>
        <v/>
      </c>
      <c r="AE1271" s="39" t="str">
        <f t="shared" ca="1" si="586"/>
        <v/>
      </c>
      <c r="AF1271" s="40"/>
      <c r="AG1271" s="39">
        <f t="shared" ca="1" si="596"/>
        <v>0</v>
      </c>
      <c r="AH1271" s="339"/>
      <c r="AI1271" s="37" t="str">
        <f t="shared" ca="1" si="587"/>
        <v/>
      </c>
      <c r="AJ1271" s="41" t="str">
        <f t="shared" ca="1" si="588"/>
        <v/>
      </c>
      <c r="AK1271" s="39" t="str">
        <f t="shared" si="575"/>
        <v/>
      </c>
      <c r="AL1271" s="39" t="str">
        <f t="shared" ca="1" si="597"/>
        <v/>
      </c>
      <c r="AM1271" s="39" t="str">
        <f t="shared" ca="1" si="589"/>
        <v/>
      </c>
      <c r="AN1271" s="40"/>
      <c r="AO1271" s="39">
        <f t="shared" ca="1" si="598"/>
        <v>0</v>
      </c>
      <c r="AP1271" s="339"/>
      <c r="AW1271" s="329"/>
      <c r="BI1271" s="329"/>
      <c r="BJ1271" s="329"/>
      <c r="BK1271" s="329"/>
      <c r="BL1271" s="329"/>
      <c r="BM1271" s="329"/>
      <c r="BN1271" s="329"/>
      <c r="BO1271" s="329"/>
      <c r="BP1271" s="329"/>
      <c r="BQ1271" s="329"/>
      <c r="BR1271" s="329"/>
      <c r="BS1271" s="329"/>
      <c r="BT1271" s="329"/>
      <c r="BU1271" s="329"/>
      <c r="BV1271" s="329"/>
      <c r="BW1271" s="325"/>
      <c r="BX1271" s="325"/>
      <c r="BY1271" s="325"/>
      <c r="BZ1271" s="325"/>
      <c r="CA1271" s="325"/>
      <c r="CB1271" s="325"/>
      <c r="CC1271" s="325"/>
      <c r="CD1271" s="325"/>
      <c r="CE1271" s="325"/>
      <c r="CF1271" s="325"/>
      <c r="CG1271" s="325"/>
      <c r="CH1271" s="325"/>
      <c r="CI1271" s="325"/>
      <c r="CJ1271" s="325"/>
      <c r="CK1271" s="325"/>
      <c r="CL1271" s="325"/>
      <c r="CM1271" s="325"/>
      <c r="CN1271" s="325"/>
      <c r="CO1271" s="325"/>
      <c r="CP1271" s="325"/>
      <c r="CQ1271" s="325"/>
      <c r="CR1271" s="325"/>
      <c r="CS1271" s="325"/>
      <c r="CT1271" s="325"/>
      <c r="CU1271" s="325"/>
      <c r="CV1271" s="325"/>
      <c r="CW1271" s="325"/>
      <c r="CX1271" s="325"/>
    </row>
    <row r="1272" spans="1:102" s="36" customFormat="1" ht="15" hidden="1" customHeight="1">
      <c r="A1272" s="329"/>
      <c r="B1272" s="37" t="str">
        <f t="shared" ca="1" si="576"/>
        <v/>
      </c>
      <c r="C1272" s="41" t="str">
        <f t="shared" ca="1" si="577"/>
        <v/>
      </c>
      <c r="D1272" s="39" t="str">
        <f t="shared" ca="1" si="578"/>
        <v/>
      </c>
      <c r="E1272" s="39" t="str">
        <f t="shared" ca="1" si="590"/>
        <v/>
      </c>
      <c r="F1272" s="39" t="str">
        <f t="shared" ca="1" si="579"/>
        <v/>
      </c>
      <c r="G1272" s="101"/>
      <c r="H1272" s="39">
        <f t="shared" ca="1" si="570"/>
        <v>0</v>
      </c>
      <c r="J1272" s="332"/>
      <c r="K1272" s="37" t="str">
        <f t="shared" ca="1" si="580"/>
        <v/>
      </c>
      <c r="L1272" s="41" t="str">
        <f t="shared" ca="1" si="581"/>
        <v/>
      </c>
      <c r="M1272" s="39" t="str">
        <f t="shared" si="571"/>
        <v/>
      </c>
      <c r="N1272" s="39" t="str">
        <f t="shared" ca="1" si="591"/>
        <v/>
      </c>
      <c r="O1272" s="39" t="str">
        <f ca="1">IF(L1272="","",ROUND(Q1271*$O$5/payments_per_year,2))</f>
        <v/>
      </c>
      <c r="P1272" s="101"/>
      <c r="Q1272" s="39">
        <f t="shared" ca="1" si="592"/>
        <v>0</v>
      </c>
      <c r="R1272" s="332"/>
      <c r="S1272" s="37" t="str">
        <f t="shared" ca="1" si="582"/>
        <v/>
      </c>
      <c r="T1272" s="41" t="str">
        <f t="shared" ca="1" si="583"/>
        <v/>
      </c>
      <c r="U1272" s="39" t="str">
        <f t="shared" si="572"/>
        <v/>
      </c>
      <c r="V1272" s="39" t="str">
        <f t="shared" ca="1" si="593"/>
        <v/>
      </c>
      <c r="W1272" s="39">
        <f t="shared" ca="1" si="573"/>
        <v>0</v>
      </c>
      <c r="X1272" s="40"/>
      <c r="Y1272" s="39">
        <f t="shared" ca="1" si="594"/>
        <v>0</v>
      </c>
      <c r="Z1272" s="327"/>
      <c r="AA1272" s="37" t="str">
        <f t="shared" ca="1" si="584"/>
        <v/>
      </c>
      <c r="AB1272" s="41" t="str">
        <f t="shared" ca="1" si="585"/>
        <v/>
      </c>
      <c r="AC1272" s="39" t="str">
        <f t="shared" si="574"/>
        <v/>
      </c>
      <c r="AD1272" s="39" t="str">
        <f t="shared" ca="1" si="595"/>
        <v/>
      </c>
      <c r="AE1272" s="39" t="str">
        <f t="shared" ca="1" si="586"/>
        <v/>
      </c>
      <c r="AF1272" s="40"/>
      <c r="AG1272" s="39">
        <f t="shared" ca="1" si="596"/>
        <v>0</v>
      </c>
      <c r="AH1272" s="339"/>
      <c r="AI1272" s="37" t="str">
        <f t="shared" ca="1" si="587"/>
        <v/>
      </c>
      <c r="AJ1272" s="41" t="str">
        <f t="shared" ca="1" si="588"/>
        <v/>
      </c>
      <c r="AK1272" s="39" t="str">
        <f t="shared" si="575"/>
        <v/>
      </c>
      <c r="AL1272" s="39" t="str">
        <f t="shared" ca="1" si="597"/>
        <v/>
      </c>
      <c r="AM1272" s="39" t="str">
        <f t="shared" ca="1" si="589"/>
        <v/>
      </c>
      <c r="AN1272" s="40"/>
      <c r="AO1272" s="39">
        <f t="shared" ca="1" si="598"/>
        <v>0</v>
      </c>
      <c r="AP1272" s="339"/>
      <c r="AW1272" s="329"/>
      <c r="BI1272" s="329"/>
      <c r="BJ1272" s="329"/>
      <c r="BK1272" s="329"/>
      <c r="BL1272" s="329"/>
      <c r="BM1272" s="329"/>
      <c r="BN1272" s="329"/>
      <c r="BO1272" s="329"/>
      <c r="BP1272" s="329"/>
      <c r="BQ1272" s="329"/>
      <c r="BR1272" s="329"/>
      <c r="BS1272" s="329"/>
      <c r="BT1272" s="329"/>
      <c r="BU1272" s="329"/>
      <c r="BV1272" s="329"/>
      <c r="BW1272" s="325"/>
      <c r="BX1272" s="325"/>
      <c r="BY1272" s="325"/>
      <c r="BZ1272" s="325"/>
      <c r="CA1272" s="325"/>
      <c r="CB1272" s="325"/>
      <c r="CC1272" s="325"/>
      <c r="CD1272" s="325"/>
      <c r="CE1272" s="325"/>
      <c r="CF1272" s="325"/>
      <c r="CG1272" s="325"/>
      <c r="CH1272" s="325"/>
      <c r="CI1272" s="325"/>
      <c r="CJ1272" s="325"/>
      <c r="CK1272" s="325"/>
      <c r="CL1272" s="325"/>
      <c r="CM1272" s="325"/>
      <c r="CN1272" s="325"/>
      <c r="CO1272" s="325"/>
      <c r="CP1272" s="325"/>
      <c r="CQ1272" s="325"/>
      <c r="CR1272" s="325"/>
      <c r="CS1272" s="325"/>
      <c r="CT1272" s="325"/>
      <c r="CU1272" s="325"/>
      <c r="CV1272" s="325"/>
      <c r="CW1272" s="325"/>
      <c r="CX1272" s="325"/>
    </row>
    <row r="1273" spans="1:102" s="36" customFormat="1" ht="15" hidden="1" customHeight="1">
      <c r="A1273" s="329"/>
      <c r="B1273" s="37" t="str">
        <f t="shared" ca="1" si="576"/>
        <v/>
      </c>
      <c r="C1273" s="41" t="str">
        <f t="shared" ca="1" si="577"/>
        <v/>
      </c>
      <c r="D1273" s="39" t="str">
        <f t="shared" ca="1" si="578"/>
        <v/>
      </c>
      <c r="E1273" s="39" t="str">
        <f t="shared" ca="1" si="590"/>
        <v/>
      </c>
      <c r="F1273" s="39" t="str">
        <f t="shared" ca="1" si="579"/>
        <v/>
      </c>
      <c r="G1273" s="101"/>
      <c r="H1273" s="39">
        <f t="shared" ca="1" si="570"/>
        <v>0</v>
      </c>
      <c r="J1273" s="332"/>
      <c r="K1273" s="37" t="str">
        <f t="shared" ca="1" si="580"/>
        <v/>
      </c>
      <c r="L1273" s="41" t="str">
        <f t="shared" ca="1" si="581"/>
        <v/>
      </c>
      <c r="M1273" s="39" t="str">
        <f t="shared" si="571"/>
        <v/>
      </c>
      <c r="N1273" s="39" t="str">
        <f t="shared" ca="1" si="591"/>
        <v/>
      </c>
      <c r="O1273" s="39">
        <f ca="1">ROUND(Q1272*$O$5/payments_per_year,2)</f>
        <v>0</v>
      </c>
      <c r="P1273" s="101"/>
      <c r="Q1273" s="39">
        <f t="shared" ca="1" si="592"/>
        <v>0</v>
      </c>
      <c r="R1273" s="332"/>
      <c r="S1273" s="37" t="str">
        <f t="shared" ca="1" si="582"/>
        <v/>
      </c>
      <c r="T1273" s="41" t="str">
        <f t="shared" ca="1" si="583"/>
        <v/>
      </c>
      <c r="U1273" s="39" t="str">
        <f t="shared" si="572"/>
        <v/>
      </c>
      <c r="V1273" s="39" t="str">
        <f t="shared" ca="1" si="593"/>
        <v/>
      </c>
      <c r="W1273" s="39">
        <f t="shared" ca="1" si="573"/>
        <v>0</v>
      </c>
      <c r="X1273" s="40"/>
      <c r="Y1273" s="39">
        <f t="shared" ca="1" si="594"/>
        <v>0</v>
      </c>
      <c r="Z1273" s="327"/>
      <c r="AA1273" s="37" t="str">
        <f t="shared" ca="1" si="584"/>
        <v/>
      </c>
      <c r="AB1273" s="41" t="str">
        <f t="shared" ca="1" si="585"/>
        <v/>
      </c>
      <c r="AC1273" s="39" t="str">
        <f t="shared" si="574"/>
        <v/>
      </c>
      <c r="AD1273" s="39" t="str">
        <f t="shared" ca="1" si="595"/>
        <v/>
      </c>
      <c r="AE1273" s="39" t="str">
        <f t="shared" ca="1" si="586"/>
        <v/>
      </c>
      <c r="AF1273" s="40"/>
      <c r="AG1273" s="39">
        <f t="shared" ca="1" si="596"/>
        <v>0</v>
      </c>
      <c r="AH1273" s="339"/>
      <c r="AI1273" s="37" t="str">
        <f t="shared" ca="1" si="587"/>
        <v/>
      </c>
      <c r="AJ1273" s="41" t="str">
        <f t="shared" ca="1" si="588"/>
        <v/>
      </c>
      <c r="AK1273" s="39" t="str">
        <f t="shared" si="575"/>
        <v/>
      </c>
      <c r="AL1273" s="39" t="str">
        <f t="shared" ca="1" si="597"/>
        <v/>
      </c>
      <c r="AM1273" s="39" t="str">
        <f t="shared" ca="1" si="589"/>
        <v/>
      </c>
      <c r="AN1273" s="40"/>
      <c r="AO1273" s="39">
        <f t="shared" ca="1" si="598"/>
        <v>0</v>
      </c>
      <c r="AP1273" s="339"/>
      <c r="AW1273" s="329"/>
      <c r="BI1273" s="329"/>
      <c r="BJ1273" s="329"/>
      <c r="BK1273" s="329"/>
      <c r="BL1273" s="329"/>
      <c r="BM1273" s="329"/>
      <c r="BN1273" s="329"/>
      <c r="BO1273" s="329"/>
      <c r="BP1273" s="329"/>
      <c r="BQ1273" s="329"/>
      <c r="BR1273" s="329"/>
      <c r="BS1273" s="329"/>
      <c r="BT1273" s="329"/>
      <c r="BU1273" s="329"/>
      <c r="BV1273" s="329"/>
      <c r="BW1273" s="325"/>
      <c r="BX1273" s="325"/>
      <c r="BY1273" s="325"/>
      <c r="BZ1273" s="325"/>
      <c r="CA1273" s="325"/>
      <c r="CB1273" s="325"/>
      <c r="CC1273" s="325"/>
      <c r="CD1273" s="325"/>
      <c r="CE1273" s="325"/>
      <c r="CF1273" s="325"/>
      <c r="CG1273" s="325"/>
      <c r="CH1273" s="325"/>
      <c r="CI1273" s="325"/>
      <c r="CJ1273" s="325"/>
      <c r="CK1273" s="325"/>
      <c r="CL1273" s="325"/>
      <c r="CM1273" s="325"/>
      <c r="CN1273" s="325"/>
      <c r="CO1273" s="325"/>
      <c r="CP1273" s="325"/>
      <c r="CQ1273" s="325"/>
      <c r="CR1273" s="325"/>
      <c r="CS1273" s="325"/>
      <c r="CT1273" s="325"/>
      <c r="CU1273" s="325"/>
      <c r="CV1273" s="325"/>
      <c r="CW1273" s="325"/>
      <c r="CX1273" s="325"/>
    </row>
    <row r="1274" spans="1:102" s="36" customFormat="1" ht="15" hidden="1" customHeight="1">
      <c r="A1274" s="329"/>
      <c r="B1274" s="37" t="str">
        <f t="shared" ca="1" si="576"/>
        <v/>
      </c>
      <c r="C1274" s="41" t="str">
        <f t="shared" ca="1" si="577"/>
        <v/>
      </c>
      <c r="D1274" s="39" t="str">
        <f t="shared" ca="1" si="578"/>
        <v/>
      </c>
      <c r="E1274" s="39" t="str">
        <f t="shared" ca="1" si="590"/>
        <v/>
      </c>
      <c r="F1274" s="39" t="str">
        <f t="shared" ca="1" si="579"/>
        <v/>
      </c>
      <c r="G1274" s="101"/>
      <c r="H1274" s="39">
        <f t="shared" ca="1" si="570"/>
        <v>0</v>
      </c>
      <c r="J1274" s="332"/>
      <c r="K1274" s="37" t="str">
        <f t="shared" ca="1" si="580"/>
        <v/>
      </c>
      <c r="L1274" s="41" t="str">
        <f t="shared" ca="1" si="581"/>
        <v/>
      </c>
      <c r="M1274" s="39" t="str">
        <f t="shared" si="571"/>
        <v/>
      </c>
      <c r="N1274" s="39" t="str">
        <f t="shared" ca="1" si="591"/>
        <v/>
      </c>
      <c r="O1274" s="39" t="str">
        <f ca="1">IF(L1274="","",ROUND(Q1273*$O$5/payments_per_year,2))</f>
        <v/>
      </c>
      <c r="P1274" s="101"/>
      <c r="Q1274" s="39">
        <f t="shared" ca="1" si="592"/>
        <v>0</v>
      </c>
      <c r="R1274" s="332"/>
      <c r="S1274" s="37" t="str">
        <f t="shared" ca="1" si="582"/>
        <v/>
      </c>
      <c r="T1274" s="41" t="str">
        <f t="shared" ca="1" si="583"/>
        <v/>
      </c>
      <c r="U1274" s="39" t="str">
        <f t="shared" si="572"/>
        <v/>
      </c>
      <c r="V1274" s="39" t="str">
        <f t="shared" ca="1" si="593"/>
        <v/>
      </c>
      <c r="W1274" s="39">
        <f t="shared" ca="1" si="573"/>
        <v>0</v>
      </c>
      <c r="X1274" s="40"/>
      <c r="Y1274" s="39">
        <f t="shared" ca="1" si="594"/>
        <v>0</v>
      </c>
      <c r="Z1274" s="327"/>
      <c r="AA1274" s="37" t="str">
        <f t="shared" ca="1" si="584"/>
        <v/>
      </c>
      <c r="AB1274" s="41" t="str">
        <f t="shared" ca="1" si="585"/>
        <v/>
      </c>
      <c r="AC1274" s="39" t="str">
        <f t="shared" si="574"/>
        <v/>
      </c>
      <c r="AD1274" s="39" t="str">
        <f t="shared" ca="1" si="595"/>
        <v/>
      </c>
      <c r="AE1274" s="39" t="str">
        <f t="shared" ca="1" si="586"/>
        <v/>
      </c>
      <c r="AF1274" s="40"/>
      <c r="AG1274" s="39">
        <f t="shared" ca="1" si="596"/>
        <v>0</v>
      </c>
      <c r="AH1274" s="339"/>
      <c r="AI1274" s="37" t="str">
        <f t="shared" ca="1" si="587"/>
        <v/>
      </c>
      <c r="AJ1274" s="41" t="str">
        <f t="shared" ca="1" si="588"/>
        <v/>
      </c>
      <c r="AK1274" s="39" t="str">
        <f t="shared" si="575"/>
        <v/>
      </c>
      <c r="AL1274" s="39" t="str">
        <f t="shared" ca="1" si="597"/>
        <v/>
      </c>
      <c r="AM1274" s="39" t="str">
        <f t="shared" ca="1" si="589"/>
        <v/>
      </c>
      <c r="AN1274" s="40"/>
      <c r="AO1274" s="39">
        <f t="shared" ca="1" si="598"/>
        <v>0</v>
      </c>
      <c r="AP1274" s="339"/>
      <c r="AW1274" s="329"/>
      <c r="BI1274" s="329"/>
      <c r="BJ1274" s="329"/>
      <c r="BK1274" s="329"/>
      <c r="BL1274" s="329"/>
      <c r="BM1274" s="329"/>
      <c r="BN1274" s="329"/>
      <c r="BO1274" s="329"/>
      <c r="BP1274" s="329"/>
      <c r="BQ1274" s="329"/>
      <c r="BR1274" s="329"/>
      <c r="BS1274" s="329"/>
      <c r="BT1274" s="329"/>
      <c r="BU1274" s="329"/>
      <c r="BV1274" s="329"/>
      <c r="BW1274" s="325"/>
      <c r="BX1274" s="325"/>
      <c r="BY1274" s="325"/>
      <c r="BZ1274" s="325"/>
      <c r="CA1274" s="325"/>
      <c r="CB1274" s="325"/>
      <c r="CC1274" s="325"/>
      <c r="CD1274" s="325"/>
      <c r="CE1274" s="325"/>
      <c r="CF1274" s="325"/>
      <c r="CG1274" s="325"/>
      <c r="CH1274" s="325"/>
      <c r="CI1274" s="325"/>
      <c r="CJ1274" s="325"/>
      <c r="CK1274" s="325"/>
      <c r="CL1274" s="325"/>
      <c r="CM1274" s="325"/>
      <c r="CN1274" s="325"/>
      <c r="CO1274" s="325"/>
      <c r="CP1274" s="325"/>
      <c r="CQ1274" s="325"/>
      <c r="CR1274" s="325"/>
      <c r="CS1274" s="325"/>
      <c r="CT1274" s="325"/>
      <c r="CU1274" s="325"/>
      <c r="CV1274" s="325"/>
      <c r="CW1274" s="325"/>
      <c r="CX1274" s="325"/>
    </row>
    <row r="1275" spans="1:102" s="36" customFormat="1" ht="15" hidden="1" customHeight="1">
      <c r="A1275" s="329"/>
      <c r="B1275" s="37" t="str">
        <f t="shared" ca="1" si="576"/>
        <v/>
      </c>
      <c r="C1275" s="41" t="str">
        <f t="shared" ca="1" si="577"/>
        <v/>
      </c>
      <c r="D1275" s="39" t="str">
        <f t="shared" ca="1" si="578"/>
        <v/>
      </c>
      <c r="E1275" s="39" t="str">
        <f t="shared" ca="1" si="590"/>
        <v/>
      </c>
      <c r="F1275" s="39" t="str">
        <f t="shared" ca="1" si="579"/>
        <v/>
      </c>
      <c r="G1275" s="101"/>
      <c r="H1275" s="39">
        <f t="shared" ca="1" si="570"/>
        <v>0</v>
      </c>
      <c r="J1275" s="332"/>
      <c r="K1275" s="37" t="str">
        <f t="shared" ca="1" si="580"/>
        <v/>
      </c>
      <c r="L1275" s="41" t="str">
        <f t="shared" ca="1" si="581"/>
        <v/>
      </c>
      <c r="M1275" s="39" t="str">
        <f t="shared" si="571"/>
        <v/>
      </c>
      <c r="N1275" s="39" t="str">
        <f t="shared" ca="1" si="591"/>
        <v/>
      </c>
      <c r="O1275" s="39">
        <f ca="1">ROUND(Q1274*$O$5/payments_per_year,2)</f>
        <v>0</v>
      </c>
      <c r="P1275" s="101"/>
      <c r="Q1275" s="39">
        <f t="shared" ca="1" si="592"/>
        <v>0</v>
      </c>
      <c r="R1275" s="332"/>
      <c r="S1275" s="37" t="str">
        <f t="shared" ca="1" si="582"/>
        <v/>
      </c>
      <c r="T1275" s="41" t="str">
        <f t="shared" ca="1" si="583"/>
        <v/>
      </c>
      <c r="U1275" s="39" t="str">
        <f t="shared" si="572"/>
        <v/>
      </c>
      <c r="V1275" s="39" t="str">
        <f t="shared" ca="1" si="593"/>
        <v/>
      </c>
      <c r="W1275" s="39">
        <f t="shared" ca="1" si="573"/>
        <v>0</v>
      </c>
      <c r="X1275" s="40"/>
      <c r="Y1275" s="39">
        <f t="shared" ca="1" si="594"/>
        <v>0</v>
      </c>
      <c r="Z1275" s="327"/>
      <c r="AA1275" s="37" t="str">
        <f t="shared" ca="1" si="584"/>
        <v/>
      </c>
      <c r="AB1275" s="41" t="str">
        <f t="shared" ca="1" si="585"/>
        <v/>
      </c>
      <c r="AC1275" s="39" t="str">
        <f t="shared" si="574"/>
        <v/>
      </c>
      <c r="AD1275" s="39" t="str">
        <f t="shared" ca="1" si="595"/>
        <v/>
      </c>
      <c r="AE1275" s="39" t="str">
        <f t="shared" ca="1" si="586"/>
        <v/>
      </c>
      <c r="AF1275" s="40"/>
      <c r="AG1275" s="39">
        <f t="shared" ca="1" si="596"/>
        <v>0</v>
      </c>
      <c r="AH1275" s="339"/>
      <c r="AI1275" s="37" t="str">
        <f t="shared" ca="1" si="587"/>
        <v/>
      </c>
      <c r="AJ1275" s="41" t="str">
        <f t="shared" ca="1" si="588"/>
        <v/>
      </c>
      <c r="AK1275" s="39" t="str">
        <f t="shared" si="575"/>
        <v/>
      </c>
      <c r="AL1275" s="39" t="str">
        <f t="shared" ca="1" si="597"/>
        <v/>
      </c>
      <c r="AM1275" s="39" t="str">
        <f t="shared" ca="1" si="589"/>
        <v/>
      </c>
      <c r="AN1275" s="40"/>
      <c r="AO1275" s="39">
        <f t="shared" ca="1" si="598"/>
        <v>0</v>
      </c>
      <c r="AP1275" s="339"/>
      <c r="AW1275" s="329"/>
      <c r="BI1275" s="329"/>
      <c r="BJ1275" s="329"/>
      <c r="BK1275" s="329"/>
      <c r="BL1275" s="329"/>
      <c r="BM1275" s="329"/>
      <c r="BN1275" s="329"/>
      <c r="BO1275" s="329"/>
      <c r="BP1275" s="329"/>
      <c r="BQ1275" s="329"/>
      <c r="BR1275" s="329"/>
      <c r="BS1275" s="329"/>
      <c r="BT1275" s="329"/>
      <c r="BU1275" s="329"/>
      <c r="BV1275" s="329"/>
      <c r="BW1275" s="325"/>
      <c r="BX1275" s="325"/>
      <c r="BY1275" s="325"/>
      <c r="BZ1275" s="325"/>
      <c r="CA1275" s="325"/>
      <c r="CB1275" s="325"/>
      <c r="CC1275" s="325"/>
      <c r="CD1275" s="325"/>
      <c r="CE1275" s="325"/>
      <c r="CF1275" s="325"/>
      <c r="CG1275" s="325"/>
      <c r="CH1275" s="325"/>
      <c r="CI1275" s="325"/>
      <c r="CJ1275" s="325"/>
      <c r="CK1275" s="325"/>
      <c r="CL1275" s="325"/>
      <c r="CM1275" s="325"/>
      <c r="CN1275" s="325"/>
      <c r="CO1275" s="325"/>
      <c r="CP1275" s="325"/>
      <c r="CQ1275" s="325"/>
      <c r="CR1275" s="325"/>
      <c r="CS1275" s="325"/>
      <c r="CT1275" s="325"/>
      <c r="CU1275" s="325"/>
      <c r="CV1275" s="325"/>
      <c r="CW1275" s="325"/>
      <c r="CX1275" s="325"/>
    </row>
    <row r="1276" spans="1:102" s="36" customFormat="1" ht="15" hidden="1" customHeight="1">
      <c r="A1276" s="329"/>
      <c r="B1276" s="37" t="str">
        <f t="shared" ca="1" si="576"/>
        <v/>
      </c>
      <c r="C1276" s="41" t="str">
        <f t="shared" ca="1" si="577"/>
        <v/>
      </c>
      <c r="D1276" s="39" t="str">
        <f t="shared" ca="1" si="578"/>
        <v/>
      </c>
      <c r="E1276" s="39" t="str">
        <f t="shared" ca="1" si="590"/>
        <v/>
      </c>
      <c r="F1276" s="39" t="str">
        <f t="shared" ca="1" si="579"/>
        <v/>
      </c>
      <c r="G1276" s="101"/>
      <c r="H1276" s="39">
        <f t="shared" ca="1" si="570"/>
        <v>0</v>
      </c>
      <c r="J1276" s="332"/>
      <c r="K1276" s="37" t="str">
        <f t="shared" ca="1" si="580"/>
        <v/>
      </c>
      <c r="L1276" s="41" t="str">
        <f t="shared" ca="1" si="581"/>
        <v/>
      </c>
      <c r="M1276" s="39" t="str">
        <f t="shared" si="571"/>
        <v/>
      </c>
      <c r="N1276" s="39" t="str">
        <f t="shared" ca="1" si="591"/>
        <v/>
      </c>
      <c r="O1276" s="39" t="str">
        <f ca="1">IF(L1276="","",ROUND(Q1275*$O$5/payments_per_year,2))</f>
        <v/>
      </c>
      <c r="P1276" s="101"/>
      <c r="Q1276" s="39">
        <f t="shared" ca="1" si="592"/>
        <v>0</v>
      </c>
      <c r="R1276" s="332"/>
      <c r="S1276" s="37" t="str">
        <f t="shared" ca="1" si="582"/>
        <v/>
      </c>
      <c r="T1276" s="41" t="str">
        <f t="shared" ca="1" si="583"/>
        <v/>
      </c>
      <c r="U1276" s="39" t="str">
        <f t="shared" si="572"/>
        <v/>
      </c>
      <c r="V1276" s="39" t="str">
        <f t="shared" ca="1" si="593"/>
        <v/>
      </c>
      <c r="W1276" s="39">
        <f t="shared" ca="1" si="573"/>
        <v>0</v>
      </c>
      <c r="X1276" s="40"/>
      <c r="Y1276" s="39">
        <f t="shared" ca="1" si="594"/>
        <v>0</v>
      </c>
      <c r="Z1276" s="327"/>
      <c r="AA1276" s="37" t="str">
        <f t="shared" ca="1" si="584"/>
        <v/>
      </c>
      <c r="AB1276" s="41" t="str">
        <f t="shared" ca="1" si="585"/>
        <v/>
      </c>
      <c r="AC1276" s="39" t="str">
        <f t="shared" si="574"/>
        <v/>
      </c>
      <c r="AD1276" s="39" t="str">
        <f t="shared" ca="1" si="595"/>
        <v/>
      </c>
      <c r="AE1276" s="39" t="str">
        <f t="shared" ca="1" si="586"/>
        <v/>
      </c>
      <c r="AF1276" s="40"/>
      <c r="AG1276" s="39">
        <f t="shared" ca="1" si="596"/>
        <v>0</v>
      </c>
      <c r="AH1276" s="339"/>
      <c r="AI1276" s="37" t="str">
        <f t="shared" ca="1" si="587"/>
        <v/>
      </c>
      <c r="AJ1276" s="41" t="str">
        <f t="shared" ca="1" si="588"/>
        <v/>
      </c>
      <c r="AK1276" s="39" t="str">
        <f t="shared" si="575"/>
        <v/>
      </c>
      <c r="AL1276" s="39" t="str">
        <f t="shared" ca="1" si="597"/>
        <v/>
      </c>
      <c r="AM1276" s="39" t="str">
        <f t="shared" ca="1" si="589"/>
        <v/>
      </c>
      <c r="AN1276" s="40"/>
      <c r="AO1276" s="39">
        <f t="shared" ca="1" si="598"/>
        <v>0</v>
      </c>
      <c r="AP1276" s="339"/>
      <c r="AW1276" s="329"/>
      <c r="BI1276" s="329"/>
      <c r="BJ1276" s="329"/>
      <c r="BK1276" s="329"/>
      <c r="BL1276" s="329"/>
      <c r="BM1276" s="329"/>
      <c r="BN1276" s="329"/>
      <c r="BO1276" s="329"/>
      <c r="BP1276" s="329"/>
      <c r="BQ1276" s="329"/>
      <c r="BR1276" s="329"/>
      <c r="BS1276" s="329"/>
      <c r="BT1276" s="329"/>
      <c r="BU1276" s="329"/>
      <c r="BV1276" s="329"/>
      <c r="BW1276" s="325"/>
      <c r="BX1276" s="325"/>
      <c r="BY1276" s="325"/>
      <c r="BZ1276" s="325"/>
      <c r="CA1276" s="325"/>
      <c r="CB1276" s="325"/>
      <c r="CC1276" s="325"/>
      <c r="CD1276" s="325"/>
      <c r="CE1276" s="325"/>
      <c r="CF1276" s="325"/>
      <c r="CG1276" s="325"/>
      <c r="CH1276" s="325"/>
      <c r="CI1276" s="325"/>
      <c r="CJ1276" s="325"/>
      <c r="CK1276" s="325"/>
      <c r="CL1276" s="325"/>
      <c r="CM1276" s="325"/>
      <c r="CN1276" s="325"/>
      <c r="CO1276" s="325"/>
      <c r="CP1276" s="325"/>
      <c r="CQ1276" s="325"/>
      <c r="CR1276" s="325"/>
      <c r="CS1276" s="325"/>
      <c r="CT1276" s="325"/>
      <c r="CU1276" s="325"/>
      <c r="CV1276" s="325"/>
      <c r="CW1276" s="325"/>
      <c r="CX1276" s="325"/>
    </row>
    <row r="1277" spans="1:102" s="36" customFormat="1" ht="15" hidden="1" customHeight="1">
      <c r="A1277" s="329"/>
      <c r="B1277" s="37" t="str">
        <f t="shared" ca="1" si="576"/>
        <v/>
      </c>
      <c r="C1277" s="41" t="str">
        <f t="shared" ca="1" si="577"/>
        <v/>
      </c>
      <c r="D1277" s="39" t="str">
        <f t="shared" ca="1" si="578"/>
        <v/>
      </c>
      <c r="E1277" s="39" t="str">
        <f t="shared" ca="1" si="590"/>
        <v/>
      </c>
      <c r="F1277" s="39" t="str">
        <f t="shared" ca="1" si="579"/>
        <v/>
      </c>
      <c r="G1277" s="101"/>
      <c r="H1277" s="39">
        <f t="shared" ca="1" si="570"/>
        <v>0</v>
      </c>
      <c r="J1277" s="332"/>
      <c r="K1277" s="37" t="str">
        <f t="shared" ca="1" si="580"/>
        <v/>
      </c>
      <c r="L1277" s="41" t="str">
        <f t="shared" ca="1" si="581"/>
        <v/>
      </c>
      <c r="M1277" s="39" t="str">
        <f t="shared" si="571"/>
        <v/>
      </c>
      <c r="N1277" s="39" t="str">
        <f t="shared" ca="1" si="591"/>
        <v/>
      </c>
      <c r="O1277" s="39">
        <f ca="1">ROUND(Q1276*$O$5/payments_per_year,2)</f>
        <v>0</v>
      </c>
      <c r="P1277" s="101"/>
      <c r="Q1277" s="39">
        <f t="shared" ca="1" si="592"/>
        <v>0</v>
      </c>
      <c r="R1277" s="332"/>
      <c r="S1277" s="37" t="str">
        <f t="shared" ca="1" si="582"/>
        <v/>
      </c>
      <c r="T1277" s="41" t="str">
        <f t="shared" ca="1" si="583"/>
        <v/>
      </c>
      <c r="U1277" s="39" t="str">
        <f t="shared" si="572"/>
        <v/>
      </c>
      <c r="V1277" s="39" t="str">
        <f t="shared" ca="1" si="593"/>
        <v/>
      </c>
      <c r="W1277" s="39">
        <f t="shared" ca="1" si="573"/>
        <v>0</v>
      </c>
      <c r="X1277" s="40"/>
      <c r="Y1277" s="39">
        <f t="shared" ca="1" si="594"/>
        <v>0</v>
      </c>
      <c r="Z1277" s="327"/>
      <c r="AA1277" s="37" t="str">
        <f t="shared" ca="1" si="584"/>
        <v/>
      </c>
      <c r="AB1277" s="41" t="str">
        <f t="shared" ca="1" si="585"/>
        <v/>
      </c>
      <c r="AC1277" s="39" t="str">
        <f t="shared" si="574"/>
        <v/>
      </c>
      <c r="AD1277" s="39" t="str">
        <f t="shared" ca="1" si="595"/>
        <v/>
      </c>
      <c r="AE1277" s="39" t="str">
        <f t="shared" ca="1" si="586"/>
        <v/>
      </c>
      <c r="AF1277" s="40"/>
      <c r="AG1277" s="39">
        <f t="shared" ca="1" si="596"/>
        <v>0</v>
      </c>
      <c r="AH1277" s="339"/>
      <c r="AI1277" s="37" t="str">
        <f t="shared" ca="1" si="587"/>
        <v/>
      </c>
      <c r="AJ1277" s="41" t="str">
        <f t="shared" ca="1" si="588"/>
        <v/>
      </c>
      <c r="AK1277" s="39" t="str">
        <f t="shared" si="575"/>
        <v/>
      </c>
      <c r="AL1277" s="39" t="str">
        <f t="shared" ca="1" si="597"/>
        <v/>
      </c>
      <c r="AM1277" s="39" t="str">
        <f t="shared" ca="1" si="589"/>
        <v/>
      </c>
      <c r="AN1277" s="40"/>
      <c r="AO1277" s="39">
        <f t="shared" ca="1" si="598"/>
        <v>0</v>
      </c>
      <c r="AP1277" s="339"/>
      <c r="AW1277" s="329"/>
      <c r="BI1277" s="329"/>
      <c r="BJ1277" s="329"/>
      <c r="BK1277" s="329"/>
      <c r="BL1277" s="329"/>
      <c r="BM1277" s="329"/>
      <c r="BN1277" s="329"/>
      <c r="BO1277" s="329"/>
      <c r="BP1277" s="329"/>
      <c r="BQ1277" s="329"/>
      <c r="BR1277" s="329"/>
      <c r="BS1277" s="329"/>
      <c r="BT1277" s="329"/>
      <c r="BU1277" s="329"/>
      <c r="BV1277" s="329"/>
      <c r="BW1277" s="325"/>
      <c r="BX1277" s="325"/>
      <c r="BY1277" s="325"/>
      <c r="BZ1277" s="325"/>
      <c r="CA1277" s="325"/>
      <c r="CB1277" s="325"/>
      <c r="CC1277" s="325"/>
      <c r="CD1277" s="325"/>
      <c r="CE1277" s="325"/>
      <c r="CF1277" s="325"/>
      <c r="CG1277" s="325"/>
      <c r="CH1277" s="325"/>
      <c r="CI1277" s="325"/>
      <c r="CJ1277" s="325"/>
      <c r="CK1277" s="325"/>
      <c r="CL1277" s="325"/>
      <c r="CM1277" s="325"/>
      <c r="CN1277" s="325"/>
      <c r="CO1277" s="325"/>
      <c r="CP1277" s="325"/>
      <c r="CQ1277" s="325"/>
      <c r="CR1277" s="325"/>
      <c r="CS1277" s="325"/>
      <c r="CT1277" s="325"/>
      <c r="CU1277" s="325"/>
      <c r="CV1277" s="325"/>
      <c r="CW1277" s="325"/>
      <c r="CX1277" s="325"/>
    </row>
    <row r="1278" spans="1:102" s="36" customFormat="1" ht="15" hidden="1" customHeight="1">
      <c r="A1278" s="329"/>
      <c r="B1278" s="37" t="str">
        <f t="shared" ca="1" si="576"/>
        <v/>
      </c>
      <c r="C1278" s="41" t="str">
        <f t="shared" ca="1" si="577"/>
        <v/>
      </c>
      <c r="D1278" s="39" t="str">
        <f t="shared" ca="1" si="578"/>
        <v/>
      </c>
      <c r="E1278" s="39" t="str">
        <f t="shared" ca="1" si="590"/>
        <v/>
      </c>
      <c r="F1278" s="39" t="str">
        <f t="shared" ca="1" si="579"/>
        <v/>
      </c>
      <c r="G1278" s="101"/>
      <c r="H1278" s="39">
        <f t="shared" ca="1" si="570"/>
        <v>0</v>
      </c>
      <c r="J1278" s="332"/>
      <c r="K1278" s="37" t="str">
        <f t="shared" ca="1" si="580"/>
        <v/>
      </c>
      <c r="L1278" s="41" t="str">
        <f t="shared" ca="1" si="581"/>
        <v/>
      </c>
      <c r="M1278" s="39" t="str">
        <f t="shared" si="571"/>
        <v/>
      </c>
      <c r="N1278" s="39" t="str">
        <f t="shared" ca="1" si="591"/>
        <v/>
      </c>
      <c r="O1278" s="39" t="str">
        <f ca="1">IF(L1278="","",ROUND(Q1277*$O$5/payments_per_year,2))</f>
        <v/>
      </c>
      <c r="P1278" s="101"/>
      <c r="Q1278" s="39">
        <f t="shared" ca="1" si="592"/>
        <v>0</v>
      </c>
      <c r="R1278" s="332"/>
      <c r="S1278" s="37" t="str">
        <f t="shared" ca="1" si="582"/>
        <v/>
      </c>
      <c r="T1278" s="41" t="str">
        <f t="shared" ca="1" si="583"/>
        <v/>
      </c>
      <c r="U1278" s="39" t="str">
        <f t="shared" si="572"/>
        <v/>
      </c>
      <c r="V1278" s="39" t="str">
        <f t="shared" ca="1" si="593"/>
        <v/>
      </c>
      <c r="W1278" s="39">
        <f t="shared" ca="1" si="573"/>
        <v>0</v>
      </c>
      <c r="X1278" s="40"/>
      <c r="Y1278" s="39">
        <f t="shared" ca="1" si="594"/>
        <v>0</v>
      </c>
      <c r="Z1278" s="327"/>
      <c r="AA1278" s="37" t="str">
        <f t="shared" ca="1" si="584"/>
        <v/>
      </c>
      <c r="AB1278" s="41" t="str">
        <f t="shared" ca="1" si="585"/>
        <v/>
      </c>
      <c r="AC1278" s="39" t="str">
        <f t="shared" si="574"/>
        <v/>
      </c>
      <c r="AD1278" s="39" t="str">
        <f t="shared" ca="1" si="595"/>
        <v/>
      </c>
      <c r="AE1278" s="39" t="str">
        <f t="shared" ca="1" si="586"/>
        <v/>
      </c>
      <c r="AF1278" s="40"/>
      <c r="AG1278" s="39">
        <f t="shared" ca="1" si="596"/>
        <v>0</v>
      </c>
      <c r="AH1278" s="339"/>
      <c r="AI1278" s="37" t="str">
        <f t="shared" ca="1" si="587"/>
        <v/>
      </c>
      <c r="AJ1278" s="41" t="str">
        <f t="shared" ca="1" si="588"/>
        <v/>
      </c>
      <c r="AK1278" s="39" t="str">
        <f t="shared" si="575"/>
        <v/>
      </c>
      <c r="AL1278" s="39" t="str">
        <f t="shared" ca="1" si="597"/>
        <v/>
      </c>
      <c r="AM1278" s="39" t="str">
        <f t="shared" ca="1" si="589"/>
        <v/>
      </c>
      <c r="AN1278" s="40"/>
      <c r="AO1278" s="39">
        <f t="shared" ca="1" si="598"/>
        <v>0</v>
      </c>
      <c r="AP1278" s="339"/>
      <c r="AW1278" s="329"/>
      <c r="BI1278" s="329"/>
      <c r="BJ1278" s="329"/>
      <c r="BK1278" s="329"/>
      <c r="BL1278" s="329"/>
      <c r="BM1278" s="329"/>
      <c r="BN1278" s="329"/>
      <c r="BO1278" s="329"/>
      <c r="BP1278" s="329"/>
      <c r="BQ1278" s="329"/>
      <c r="BR1278" s="329"/>
      <c r="BS1278" s="329"/>
      <c r="BT1278" s="329"/>
      <c r="BU1278" s="329"/>
      <c r="BV1278" s="329"/>
      <c r="BW1278" s="325"/>
      <c r="BX1278" s="325"/>
      <c r="BY1278" s="325"/>
      <c r="BZ1278" s="325"/>
      <c r="CA1278" s="325"/>
      <c r="CB1278" s="325"/>
      <c r="CC1278" s="325"/>
      <c r="CD1278" s="325"/>
      <c r="CE1278" s="325"/>
      <c r="CF1278" s="325"/>
      <c r="CG1278" s="325"/>
      <c r="CH1278" s="325"/>
      <c r="CI1278" s="325"/>
      <c r="CJ1278" s="325"/>
      <c r="CK1278" s="325"/>
      <c r="CL1278" s="325"/>
      <c r="CM1278" s="325"/>
      <c r="CN1278" s="325"/>
      <c r="CO1278" s="325"/>
      <c r="CP1278" s="325"/>
      <c r="CQ1278" s="325"/>
      <c r="CR1278" s="325"/>
      <c r="CS1278" s="325"/>
      <c r="CT1278" s="325"/>
      <c r="CU1278" s="325"/>
      <c r="CV1278" s="325"/>
      <c r="CW1278" s="325"/>
      <c r="CX1278" s="325"/>
    </row>
    <row r="1279" spans="1:102" s="36" customFormat="1" ht="15" hidden="1" customHeight="1">
      <c r="A1279" s="329"/>
      <c r="B1279" s="37" t="str">
        <f t="shared" ca="1" si="576"/>
        <v/>
      </c>
      <c r="C1279" s="41" t="str">
        <f t="shared" ca="1" si="577"/>
        <v/>
      </c>
      <c r="D1279" s="39" t="str">
        <f t="shared" ca="1" si="578"/>
        <v/>
      </c>
      <c r="E1279" s="39" t="str">
        <f t="shared" ca="1" si="590"/>
        <v/>
      </c>
      <c r="F1279" s="39" t="str">
        <f t="shared" ca="1" si="579"/>
        <v/>
      </c>
      <c r="G1279" s="101"/>
      <c r="H1279" s="39">
        <f t="shared" ca="1" si="570"/>
        <v>0</v>
      </c>
      <c r="J1279" s="332"/>
      <c r="K1279" s="37" t="str">
        <f t="shared" ca="1" si="580"/>
        <v/>
      </c>
      <c r="L1279" s="41" t="str">
        <f t="shared" ca="1" si="581"/>
        <v/>
      </c>
      <c r="M1279" s="39" t="str">
        <f t="shared" si="571"/>
        <v/>
      </c>
      <c r="N1279" s="39" t="str">
        <f t="shared" ca="1" si="591"/>
        <v/>
      </c>
      <c r="O1279" s="39">
        <f ca="1">ROUND(Q1278*$O$5/payments_per_year,2)</f>
        <v>0</v>
      </c>
      <c r="P1279" s="101"/>
      <c r="Q1279" s="39">
        <f t="shared" ca="1" si="592"/>
        <v>0</v>
      </c>
      <c r="R1279" s="332"/>
      <c r="S1279" s="37" t="str">
        <f t="shared" ca="1" si="582"/>
        <v/>
      </c>
      <c r="T1279" s="41" t="str">
        <f t="shared" ca="1" si="583"/>
        <v/>
      </c>
      <c r="U1279" s="39" t="str">
        <f t="shared" si="572"/>
        <v/>
      </c>
      <c r="V1279" s="39" t="str">
        <f t="shared" ca="1" si="593"/>
        <v/>
      </c>
      <c r="W1279" s="39">
        <f t="shared" ca="1" si="573"/>
        <v>0</v>
      </c>
      <c r="X1279" s="40"/>
      <c r="Y1279" s="39">
        <f t="shared" ca="1" si="594"/>
        <v>0</v>
      </c>
      <c r="Z1279" s="327"/>
      <c r="AA1279" s="37" t="str">
        <f t="shared" ca="1" si="584"/>
        <v/>
      </c>
      <c r="AB1279" s="41" t="str">
        <f t="shared" ca="1" si="585"/>
        <v/>
      </c>
      <c r="AC1279" s="39" t="str">
        <f t="shared" si="574"/>
        <v/>
      </c>
      <c r="AD1279" s="39" t="str">
        <f t="shared" ca="1" si="595"/>
        <v/>
      </c>
      <c r="AE1279" s="39" t="str">
        <f t="shared" ca="1" si="586"/>
        <v/>
      </c>
      <c r="AF1279" s="40"/>
      <c r="AG1279" s="39">
        <f t="shared" ca="1" si="596"/>
        <v>0</v>
      </c>
      <c r="AH1279" s="339"/>
      <c r="AI1279" s="37" t="str">
        <f t="shared" ca="1" si="587"/>
        <v/>
      </c>
      <c r="AJ1279" s="41" t="str">
        <f t="shared" ca="1" si="588"/>
        <v/>
      </c>
      <c r="AK1279" s="39" t="str">
        <f t="shared" si="575"/>
        <v/>
      </c>
      <c r="AL1279" s="39" t="str">
        <f t="shared" ca="1" si="597"/>
        <v/>
      </c>
      <c r="AM1279" s="39" t="str">
        <f t="shared" ca="1" si="589"/>
        <v/>
      </c>
      <c r="AN1279" s="40"/>
      <c r="AO1279" s="39">
        <f t="shared" ca="1" si="598"/>
        <v>0</v>
      </c>
      <c r="AP1279" s="339"/>
      <c r="AW1279" s="329"/>
      <c r="BI1279" s="329"/>
      <c r="BJ1279" s="329"/>
      <c r="BK1279" s="329"/>
      <c r="BL1279" s="329"/>
      <c r="BM1279" s="329"/>
      <c r="BN1279" s="329"/>
      <c r="BO1279" s="329"/>
      <c r="BP1279" s="329"/>
      <c r="BQ1279" s="329"/>
      <c r="BR1279" s="329"/>
      <c r="BS1279" s="329"/>
      <c r="BT1279" s="329"/>
      <c r="BU1279" s="329"/>
      <c r="BV1279" s="329"/>
      <c r="BW1279" s="325"/>
      <c r="BX1279" s="325"/>
      <c r="BY1279" s="325"/>
      <c r="BZ1279" s="325"/>
      <c r="CA1279" s="325"/>
      <c r="CB1279" s="325"/>
      <c r="CC1279" s="325"/>
      <c r="CD1279" s="325"/>
      <c r="CE1279" s="325"/>
      <c r="CF1279" s="325"/>
      <c r="CG1279" s="325"/>
      <c r="CH1279" s="325"/>
      <c r="CI1279" s="325"/>
      <c r="CJ1279" s="325"/>
      <c r="CK1279" s="325"/>
      <c r="CL1279" s="325"/>
      <c r="CM1279" s="325"/>
      <c r="CN1279" s="325"/>
      <c r="CO1279" s="325"/>
      <c r="CP1279" s="325"/>
      <c r="CQ1279" s="325"/>
      <c r="CR1279" s="325"/>
      <c r="CS1279" s="325"/>
      <c r="CT1279" s="325"/>
      <c r="CU1279" s="325"/>
      <c r="CV1279" s="325"/>
      <c r="CW1279" s="325"/>
      <c r="CX1279" s="325"/>
    </row>
    <row r="1280" spans="1:102" s="36" customFormat="1" ht="15" hidden="1" customHeight="1">
      <c r="A1280" s="329"/>
      <c r="B1280" s="37" t="str">
        <f t="shared" ca="1" si="576"/>
        <v/>
      </c>
      <c r="C1280" s="41" t="str">
        <f t="shared" ca="1" si="577"/>
        <v/>
      </c>
      <c r="D1280" s="39" t="str">
        <f t="shared" ca="1" si="578"/>
        <v/>
      </c>
      <c r="E1280" s="39" t="str">
        <f t="shared" ca="1" si="590"/>
        <v/>
      </c>
      <c r="F1280" s="39" t="str">
        <f t="shared" ca="1" si="579"/>
        <v/>
      </c>
      <c r="G1280" s="101"/>
      <c r="H1280" s="39">
        <f t="shared" ca="1" si="570"/>
        <v>0</v>
      </c>
      <c r="J1280" s="332"/>
      <c r="K1280" s="37" t="str">
        <f t="shared" ca="1" si="580"/>
        <v/>
      </c>
      <c r="L1280" s="41" t="str">
        <f t="shared" ca="1" si="581"/>
        <v/>
      </c>
      <c r="M1280" s="39" t="str">
        <f t="shared" si="571"/>
        <v/>
      </c>
      <c r="N1280" s="39" t="str">
        <f t="shared" ca="1" si="591"/>
        <v/>
      </c>
      <c r="O1280" s="39" t="str">
        <f ca="1">IF(L1280="","",ROUND(Q1279*$O$5/payments_per_year,2))</f>
        <v/>
      </c>
      <c r="P1280" s="101"/>
      <c r="Q1280" s="39">
        <f t="shared" ca="1" si="592"/>
        <v>0</v>
      </c>
      <c r="R1280" s="332"/>
      <c r="S1280" s="37" t="str">
        <f t="shared" ca="1" si="582"/>
        <v/>
      </c>
      <c r="T1280" s="41" t="str">
        <f t="shared" ca="1" si="583"/>
        <v/>
      </c>
      <c r="U1280" s="39" t="str">
        <f t="shared" si="572"/>
        <v/>
      </c>
      <c r="V1280" s="39" t="str">
        <f t="shared" ca="1" si="593"/>
        <v/>
      </c>
      <c r="W1280" s="39">
        <f t="shared" ca="1" si="573"/>
        <v>0</v>
      </c>
      <c r="X1280" s="40"/>
      <c r="Y1280" s="39">
        <f t="shared" ca="1" si="594"/>
        <v>0</v>
      </c>
      <c r="Z1280" s="327"/>
      <c r="AA1280" s="37" t="str">
        <f t="shared" ca="1" si="584"/>
        <v/>
      </c>
      <c r="AB1280" s="41" t="str">
        <f t="shared" ca="1" si="585"/>
        <v/>
      </c>
      <c r="AC1280" s="39" t="str">
        <f t="shared" si="574"/>
        <v/>
      </c>
      <c r="AD1280" s="39" t="str">
        <f t="shared" ca="1" si="595"/>
        <v/>
      </c>
      <c r="AE1280" s="39" t="str">
        <f t="shared" ca="1" si="586"/>
        <v/>
      </c>
      <c r="AF1280" s="40"/>
      <c r="AG1280" s="39">
        <f t="shared" ca="1" si="596"/>
        <v>0</v>
      </c>
      <c r="AH1280" s="339"/>
      <c r="AI1280" s="37" t="str">
        <f t="shared" ca="1" si="587"/>
        <v/>
      </c>
      <c r="AJ1280" s="41" t="str">
        <f t="shared" ca="1" si="588"/>
        <v/>
      </c>
      <c r="AK1280" s="39" t="str">
        <f t="shared" si="575"/>
        <v/>
      </c>
      <c r="AL1280" s="39" t="str">
        <f t="shared" ca="1" si="597"/>
        <v/>
      </c>
      <c r="AM1280" s="39" t="str">
        <f t="shared" ca="1" si="589"/>
        <v/>
      </c>
      <c r="AN1280" s="40"/>
      <c r="AO1280" s="39">
        <f t="shared" ca="1" si="598"/>
        <v>0</v>
      </c>
      <c r="AP1280" s="339"/>
      <c r="AW1280" s="329"/>
      <c r="BI1280" s="329"/>
      <c r="BJ1280" s="329"/>
      <c r="BK1280" s="329"/>
      <c r="BL1280" s="329"/>
      <c r="BM1280" s="329"/>
      <c r="BN1280" s="329"/>
      <c r="BO1280" s="329"/>
      <c r="BP1280" s="329"/>
      <c r="BQ1280" s="329"/>
      <c r="BR1280" s="329"/>
      <c r="BS1280" s="329"/>
      <c r="BT1280" s="329"/>
      <c r="BU1280" s="329"/>
      <c r="BV1280" s="329"/>
      <c r="BW1280" s="325"/>
      <c r="BX1280" s="325"/>
      <c r="BY1280" s="325"/>
      <c r="BZ1280" s="325"/>
      <c r="CA1280" s="325"/>
      <c r="CB1280" s="325"/>
      <c r="CC1280" s="325"/>
      <c r="CD1280" s="325"/>
      <c r="CE1280" s="325"/>
      <c r="CF1280" s="325"/>
      <c r="CG1280" s="325"/>
      <c r="CH1280" s="325"/>
      <c r="CI1280" s="325"/>
      <c r="CJ1280" s="325"/>
      <c r="CK1280" s="325"/>
      <c r="CL1280" s="325"/>
      <c r="CM1280" s="325"/>
      <c r="CN1280" s="325"/>
      <c r="CO1280" s="325"/>
      <c r="CP1280" s="325"/>
      <c r="CQ1280" s="325"/>
      <c r="CR1280" s="325"/>
      <c r="CS1280" s="325"/>
      <c r="CT1280" s="325"/>
      <c r="CU1280" s="325"/>
      <c r="CV1280" s="325"/>
      <c r="CW1280" s="325"/>
      <c r="CX1280" s="325"/>
    </row>
    <row r="1281" spans="1:102" s="36" customFormat="1" ht="15" hidden="1" customHeight="1">
      <c r="A1281" s="329"/>
      <c r="B1281" s="37" t="str">
        <f t="shared" ca="1" si="576"/>
        <v/>
      </c>
      <c r="C1281" s="41" t="str">
        <f t="shared" ca="1" si="577"/>
        <v/>
      </c>
      <c r="D1281" s="39" t="str">
        <f t="shared" ca="1" si="578"/>
        <v/>
      </c>
      <c r="E1281" s="39" t="str">
        <f t="shared" ca="1" si="590"/>
        <v/>
      </c>
      <c r="F1281" s="39" t="str">
        <f t="shared" ca="1" si="579"/>
        <v/>
      </c>
      <c r="G1281" s="101"/>
      <c r="H1281" s="39">
        <f t="shared" ca="1" si="570"/>
        <v>0</v>
      </c>
      <c r="J1281" s="332"/>
      <c r="K1281" s="37" t="str">
        <f t="shared" ca="1" si="580"/>
        <v/>
      </c>
      <c r="L1281" s="41" t="str">
        <f t="shared" ca="1" si="581"/>
        <v/>
      </c>
      <c r="M1281" s="39" t="str">
        <f t="shared" si="571"/>
        <v/>
      </c>
      <c r="N1281" s="39" t="str">
        <f t="shared" ca="1" si="591"/>
        <v/>
      </c>
      <c r="O1281" s="39">
        <f ca="1">ROUND(Q1280*$O$5/payments_per_year,2)</f>
        <v>0</v>
      </c>
      <c r="P1281" s="101"/>
      <c r="Q1281" s="39">
        <f t="shared" ca="1" si="592"/>
        <v>0</v>
      </c>
      <c r="R1281" s="332"/>
      <c r="S1281" s="37" t="str">
        <f t="shared" ca="1" si="582"/>
        <v/>
      </c>
      <c r="T1281" s="41" t="str">
        <f t="shared" ca="1" si="583"/>
        <v/>
      </c>
      <c r="U1281" s="39" t="str">
        <f t="shared" si="572"/>
        <v/>
      </c>
      <c r="V1281" s="39" t="str">
        <f t="shared" ca="1" si="593"/>
        <v/>
      </c>
      <c r="W1281" s="39">
        <f t="shared" ca="1" si="573"/>
        <v>0</v>
      </c>
      <c r="X1281" s="40"/>
      <c r="Y1281" s="39">
        <f t="shared" ca="1" si="594"/>
        <v>0</v>
      </c>
      <c r="Z1281" s="327"/>
      <c r="AA1281" s="37" t="str">
        <f t="shared" ca="1" si="584"/>
        <v/>
      </c>
      <c r="AB1281" s="41" t="str">
        <f t="shared" ca="1" si="585"/>
        <v/>
      </c>
      <c r="AC1281" s="39" t="str">
        <f t="shared" si="574"/>
        <v/>
      </c>
      <c r="AD1281" s="39" t="str">
        <f t="shared" ca="1" si="595"/>
        <v/>
      </c>
      <c r="AE1281" s="39" t="str">
        <f t="shared" ca="1" si="586"/>
        <v/>
      </c>
      <c r="AF1281" s="40"/>
      <c r="AG1281" s="39">
        <f t="shared" ca="1" si="596"/>
        <v>0</v>
      </c>
      <c r="AH1281" s="339"/>
      <c r="AI1281" s="37" t="str">
        <f t="shared" ca="1" si="587"/>
        <v/>
      </c>
      <c r="AJ1281" s="41" t="str">
        <f t="shared" ca="1" si="588"/>
        <v/>
      </c>
      <c r="AK1281" s="39" t="str">
        <f t="shared" si="575"/>
        <v/>
      </c>
      <c r="AL1281" s="39" t="str">
        <f t="shared" ca="1" si="597"/>
        <v/>
      </c>
      <c r="AM1281" s="39" t="str">
        <f t="shared" ca="1" si="589"/>
        <v/>
      </c>
      <c r="AN1281" s="40"/>
      <c r="AO1281" s="39">
        <f t="shared" ca="1" si="598"/>
        <v>0</v>
      </c>
      <c r="AP1281" s="339"/>
      <c r="AW1281" s="329"/>
      <c r="BI1281" s="329"/>
      <c r="BJ1281" s="329"/>
      <c r="BK1281" s="329"/>
      <c r="BL1281" s="329"/>
      <c r="BM1281" s="329"/>
      <c r="BN1281" s="329"/>
      <c r="BO1281" s="329"/>
      <c r="BP1281" s="329"/>
      <c r="BQ1281" s="329"/>
      <c r="BR1281" s="329"/>
      <c r="BS1281" s="329"/>
      <c r="BT1281" s="329"/>
      <c r="BU1281" s="329"/>
      <c r="BV1281" s="329"/>
      <c r="BW1281" s="325"/>
      <c r="BX1281" s="325"/>
      <c r="BY1281" s="325"/>
      <c r="BZ1281" s="325"/>
      <c r="CA1281" s="325"/>
      <c r="CB1281" s="325"/>
      <c r="CC1281" s="325"/>
      <c r="CD1281" s="325"/>
      <c r="CE1281" s="325"/>
      <c r="CF1281" s="325"/>
      <c r="CG1281" s="325"/>
      <c r="CH1281" s="325"/>
      <c r="CI1281" s="325"/>
      <c r="CJ1281" s="325"/>
      <c r="CK1281" s="325"/>
      <c r="CL1281" s="325"/>
      <c r="CM1281" s="325"/>
      <c r="CN1281" s="325"/>
      <c r="CO1281" s="325"/>
      <c r="CP1281" s="325"/>
      <c r="CQ1281" s="325"/>
      <c r="CR1281" s="325"/>
      <c r="CS1281" s="325"/>
      <c r="CT1281" s="325"/>
      <c r="CU1281" s="325"/>
      <c r="CV1281" s="325"/>
      <c r="CW1281" s="325"/>
      <c r="CX1281" s="325"/>
    </row>
    <row r="1282" spans="1:102" s="36" customFormat="1" ht="15" hidden="1" customHeight="1">
      <c r="A1282" s="329"/>
      <c r="B1282" s="37" t="str">
        <f t="shared" ca="1" si="576"/>
        <v/>
      </c>
      <c r="C1282" s="41" t="str">
        <f t="shared" ca="1" si="577"/>
        <v/>
      </c>
      <c r="D1282" s="39" t="str">
        <f t="shared" ca="1" si="578"/>
        <v/>
      </c>
      <c r="E1282" s="39" t="str">
        <f t="shared" ca="1" si="590"/>
        <v/>
      </c>
      <c r="F1282" s="39" t="str">
        <f t="shared" ca="1" si="579"/>
        <v/>
      </c>
      <c r="G1282" s="101"/>
      <c r="H1282" s="39">
        <f t="shared" ca="1" si="570"/>
        <v>0</v>
      </c>
      <c r="J1282" s="332"/>
      <c r="K1282" s="37" t="str">
        <f t="shared" ca="1" si="580"/>
        <v/>
      </c>
      <c r="L1282" s="41" t="str">
        <f t="shared" ca="1" si="581"/>
        <v/>
      </c>
      <c r="M1282" s="39" t="str">
        <f t="shared" si="571"/>
        <v/>
      </c>
      <c r="N1282" s="39" t="str">
        <f t="shared" ca="1" si="591"/>
        <v/>
      </c>
      <c r="O1282" s="39" t="str">
        <f ca="1">IF(L1282="","",ROUND(Q1281*$O$5/payments_per_year,2))</f>
        <v/>
      </c>
      <c r="P1282" s="101"/>
      <c r="Q1282" s="39">
        <f t="shared" ca="1" si="592"/>
        <v>0</v>
      </c>
      <c r="R1282" s="332"/>
      <c r="S1282" s="37" t="str">
        <f t="shared" ca="1" si="582"/>
        <v/>
      </c>
      <c r="T1282" s="41" t="str">
        <f t="shared" ca="1" si="583"/>
        <v/>
      </c>
      <c r="U1282" s="39" t="str">
        <f t="shared" si="572"/>
        <v/>
      </c>
      <c r="V1282" s="39" t="str">
        <f t="shared" ca="1" si="593"/>
        <v/>
      </c>
      <c r="W1282" s="39">
        <f t="shared" ca="1" si="573"/>
        <v>0</v>
      </c>
      <c r="X1282" s="40"/>
      <c r="Y1282" s="39">
        <f t="shared" ca="1" si="594"/>
        <v>0</v>
      </c>
      <c r="Z1282" s="327"/>
      <c r="AA1282" s="37" t="str">
        <f t="shared" ca="1" si="584"/>
        <v/>
      </c>
      <c r="AB1282" s="41" t="str">
        <f t="shared" ca="1" si="585"/>
        <v/>
      </c>
      <c r="AC1282" s="39" t="str">
        <f t="shared" si="574"/>
        <v/>
      </c>
      <c r="AD1282" s="39" t="str">
        <f t="shared" ca="1" si="595"/>
        <v/>
      </c>
      <c r="AE1282" s="39" t="str">
        <f t="shared" ca="1" si="586"/>
        <v/>
      </c>
      <c r="AF1282" s="40"/>
      <c r="AG1282" s="39">
        <f t="shared" ca="1" si="596"/>
        <v>0</v>
      </c>
      <c r="AH1282" s="339"/>
      <c r="AI1282" s="37" t="str">
        <f t="shared" ca="1" si="587"/>
        <v/>
      </c>
      <c r="AJ1282" s="41" t="str">
        <f t="shared" ca="1" si="588"/>
        <v/>
      </c>
      <c r="AK1282" s="39" t="str">
        <f t="shared" si="575"/>
        <v/>
      </c>
      <c r="AL1282" s="39" t="str">
        <f t="shared" ca="1" si="597"/>
        <v/>
      </c>
      <c r="AM1282" s="39" t="str">
        <f t="shared" ca="1" si="589"/>
        <v/>
      </c>
      <c r="AN1282" s="40"/>
      <c r="AO1282" s="39">
        <f t="shared" ca="1" si="598"/>
        <v>0</v>
      </c>
      <c r="AP1282" s="339"/>
      <c r="AW1282" s="329"/>
      <c r="BI1282" s="329"/>
      <c r="BJ1282" s="329"/>
      <c r="BK1282" s="329"/>
      <c r="BL1282" s="329"/>
      <c r="BM1282" s="329"/>
      <c r="BN1282" s="329"/>
      <c r="BO1282" s="329"/>
      <c r="BP1282" s="329"/>
      <c r="BQ1282" s="329"/>
      <c r="BR1282" s="329"/>
      <c r="BS1282" s="329"/>
      <c r="BT1282" s="329"/>
      <c r="BU1282" s="329"/>
      <c r="BV1282" s="329"/>
      <c r="BW1282" s="325"/>
      <c r="BX1282" s="325"/>
      <c r="BY1282" s="325"/>
      <c r="BZ1282" s="325"/>
      <c r="CA1282" s="325"/>
      <c r="CB1282" s="325"/>
      <c r="CC1282" s="325"/>
      <c r="CD1282" s="325"/>
      <c r="CE1282" s="325"/>
      <c r="CF1282" s="325"/>
      <c r="CG1282" s="325"/>
      <c r="CH1282" s="325"/>
      <c r="CI1282" s="325"/>
      <c r="CJ1282" s="325"/>
      <c r="CK1282" s="325"/>
      <c r="CL1282" s="325"/>
      <c r="CM1282" s="325"/>
      <c r="CN1282" s="325"/>
      <c r="CO1282" s="325"/>
      <c r="CP1282" s="325"/>
      <c r="CQ1282" s="325"/>
      <c r="CR1282" s="325"/>
      <c r="CS1282" s="325"/>
      <c r="CT1282" s="325"/>
      <c r="CU1282" s="325"/>
      <c r="CV1282" s="325"/>
      <c r="CW1282" s="325"/>
      <c r="CX1282" s="325"/>
    </row>
    <row r="1283" spans="1:102" s="36" customFormat="1" ht="15" hidden="1" customHeight="1">
      <c r="A1283" s="329"/>
      <c r="B1283" s="37" t="str">
        <f t="shared" ca="1" si="576"/>
        <v/>
      </c>
      <c r="C1283" s="41" t="str">
        <f t="shared" ca="1" si="577"/>
        <v/>
      </c>
      <c r="D1283" s="39" t="str">
        <f t="shared" ca="1" si="578"/>
        <v/>
      </c>
      <c r="E1283" s="39" t="str">
        <f t="shared" ca="1" si="590"/>
        <v/>
      </c>
      <c r="F1283" s="39" t="str">
        <f t="shared" ca="1" si="579"/>
        <v/>
      </c>
      <c r="G1283" s="101"/>
      <c r="H1283" s="39">
        <f t="shared" ca="1" si="570"/>
        <v>0</v>
      </c>
      <c r="J1283" s="332"/>
      <c r="K1283" s="37" t="str">
        <f t="shared" ca="1" si="580"/>
        <v/>
      </c>
      <c r="L1283" s="41" t="str">
        <f t="shared" ca="1" si="581"/>
        <v/>
      </c>
      <c r="M1283" s="39" t="str">
        <f t="shared" si="571"/>
        <v/>
      </c>
      <c r="N1283" s="39" t="str">
        <f t="shared" ca="1" si="591"/>
        <v/>
      </c>
      <c r="O1283" s="39">
        <f ca="1">ROUND(Q1282*$O$5/payments_per_year,2)</f>
        <v>0</v>
      </c>
      <c r="P1283" s="101"/>
      <c r="Q1283" s="39">
        <f t="shared" ca="1" si="592"/>
        <v>0</v>
      </c>
      <c r="R1283" s="332"/>
      <c r="S1283" s="37" t="str">
        <f t="shared" ca="1" si="582"/>
        <v/>
      </c>
      <c r="T1283" s="41" t="str">
        <f t="shared" ca="1" si="583"/>
        <v/>
      </c>
      <c r="U1283" s="39" t="str">
        <f t="shared" si="572"/>
        <v/>
      </c>
      <c r="V1283" s="39" t="str">
        <f t="shared" ca="1" si="593"/>
        <v/>
      </c>
      <c r="W1283" s="39">
        <f t="shared" ca="1" si="573"/>
        <v>0</v>
      </c>
      <c r="X1283" s="40"/>
      <c r="Y1283" s="39">
        <f t="shared" ca="1" si="594"/>
        <v>0</v>
      </c>
      <c r="Z1283" s="327"/>
      <c r="AA1283" s="37" t="str">
        <f t="shared" ca="1" si="584"/>
        <v/>
      </c>
      <c r="AB1283" s="41" t="str">
        <f t="shared" ca="1" si="585"/>
        <v/>
      </c>
      <c r="AC1283" s="39" t="str">
        <f t="shared" si="574"/>
        <v/>
      </c>
      <c r="AD1283" s="39" t="str">
        <f t="shared" ca="1" si="595"/>
        <v/>
      </c>
      <c r="AE1283" s="39" t="str">
        <f t="shared" ca="1" si="586"/>
        <v/>
      </c>
      <c r="AF1283" s="40"/>
      <c r="AG1283" s="39">
        <f t="shared" ca="1" si="596"/>
        <v>0</v>
      </c>
      <c r="AH1283" s="339"/>
      <c r="AI1283" s="37" t="str">
        <f t="shared" ca="1" si="587"/>
        <v/>
      </c>
      <c r="AJ1283" s="41" t="str">
        <f t="shared" ca="1" si="588"/>
        <v/>
      </c>
      <c r="AK1283" s="39" t="str">
        <f t="shared" si="575"/>
        <v/>
      </c>
      <c r="AL1283" s="39" t="str">
        <f t="shared" ca="1" si="597"/>
        <v/>
      </c>
      <c r="AM1283" s="39" t="str">
        <f t="shared" ca="1" si="589"/>
        <v/>
      </c>
      <c r="AN1283" s="40"/>
      <c r="AO1283" s="39">
        <f t="shared" ca="1" si="598"/>
        <v>0</v>
      </c>
      <c r="AP1283" s="339"/>
      <c r="AW1283" s="329"/>
      <c r="BI1283" s="329"/>
      <c r="BJ1283" s="329"/>
      <c r="BK1283" s="329"/>
      <c r="BL1283" s="329"/>
      <c r="BM1283" s="329"/>
      <c r="BN1283" s="329"/>
      <c r="BO1283" s="329"/>
      <c r="BP1283" s="329"/>
      <c r="BQ1283" s="329"/>
      <c r="BR1283" s="329"/>
      <c r="BS1283" s="329"/>
      <c r="BT1283" s="329"/>
      <c r="BU1283" s="329"/>
      <c r="BV1283" s="329"/>
      <c r="BW1283" s="325"/>
      <c r="BX1283" s="325"/>
      <c r="BY1283" s="325"/>
      <c r="BZ1283" s="325"/>
      <c r="CA1283" s="325"/>
      <c r="CB1283" s="325"/>
      <c r="CC1283" s="325"/>
      <c r="CD1283" s="325"/>
      <c r="CE1283" s="325"/>
      <c r="CF1283" s="325"/>
      <c r="CG1283" s="325"/>
      <c r="CH1283" s="325"/>
      <c r="CI1283" s="325"/>
      <c r="CJ1283" s="325"/>
      <c r="CK1283" s="325"/>
      <c r="CL1283" s="325"/>
      <c r="CM1283" s="325"/>
      <c r="CN1283" s="325"/>
      <c r="CO1283" s="325"/>
      <c r="CP1283" s="325"/>
      <c r="CQ1283" s="325"/>
      <c r="CR1283" s="325"/>
      <c r="CS1283" s="325"/>
      <c r="CT1283" s="325"/>
      <c r="CU1283" s="325"/>
      <c r="CV1283" s="325"/>
      <c r="CW1283" s="325"/>
      <c r="CX1283" s="325"/>
    </row>
    <row r="1284" spans="1:102" s="36" customFormat="1" ht="15" hidden="1" customHeight="1">
      <c r="A1284" s="329"/>
      <c r="B1284" s="37" t="str">
        <f t="shared" ca="1" si="576"/>
        <v/>
      </c>
      <c r="C1284" s="41" t="str">
        <f t="shared" ca="1" si="577"/>
        <v/>
      </c>
      <c r="D1284" s="39" t="str">
        <f t="shared" ca="1" si="578"/>
        <v/>
      </c>
      <c r="E1284" s="39" t="str">
        <f t="shared" ca="1" si="590"/>
        <v/>
      </c>
      <c r="F1284" s="39" t="str">
        <f t="shared" ca="1" si="579"/>
        <v/>
      </c>
      <c r="G1284" s="101"/>
      <c r="H1284" s="39">
        <f t="shared" ca="1" si="570"/>
        <v>0</v>
      </c>
      <c r="J1284" s="332"/>
      <c r="K1284" s="37" t="str">
        <f t="shared" ca="1" si="580"/>
        <v/>
      </c>
      <c r="L1284" s="41" t="str">
        <f t="shared" ca="1" si="581"/>
        <v/>
      </c>
      <c r="M1284" s="39" t="str">
        <f t="shared" si="571"/>
        <v/>
      </c>
      <c r="N1284" s="39" t="str">
        <f t="shared" ca="1" si="591"/>
        <v/>
      </c>
      <c r="O1284" s="39" t="str">
        <f ca="1">IF(L1284="","",ROUND(Q1283*$O$5/payments_per_year,2))</f>
        <v/>
      </c>
      <c r="P1284" s="101"/>
      <c r="Q1284" s="39">
        <f t="shared" ca="1" si="592"/>
        <v>0</v>
      </c>
      <c r="R1284" s="332"/>
      <c r="S1284" s="37" t="str">
        <f t="shared" ca="1" si="582"/>
        <v/>
      </c>
      <c r="T1284" s="41" t="str">
        <f t="shared" ca="1" si="583"/>
        <v/>
      </c>
      <c r="U1284" s="39" t="str">
        <f t="shared" si="572"/>
        <v/>
      </c>
      <c r="V1284" s="39" t="str">
        <f t="shared" ca="1" si="593"/>
        <v/>
      </c>
      <c r="W1284" s="39">
        <f t="shared" ca="1" si="573"/>
        <v>0</v>
      </c>
      <c r="X1284" s="40"/>
      <c r="Y1284" s="39">
        <f t="shared" ca="1" si="594"/>
        <v>0</v>
      </c>
      <c r="Z1284" s="327"/>
      <c r="AA1284" s="37" t="str">
        <f t="shared" ca="1" si="584"/>
        <v/>
      </c>
      <c r="AB1284" s="41" t="str">
        <f t="shared" ca="1" si="585"/>
        <v/>
      </c>
      <c r="AC1284" s="39" t="str">
        <f t="shared" si="574"/>
        <v/>
      </c>
      <c r="AD1284" s="39" t="str">
        <f t="shared" ca="1" si="595"/>
        <v/>
      </c>
      <c r="AE1284" s="39" t="str">
        <f t="shared" ca="1" si="586"/>
        <v/>
      </c>
      <c r="AF1284" s="40"/>
      <c r="AG1284" s="39">
        <f t="shared" ca="1" si="596"/>
        <v>0</v>
      </c>
      <c r="AH1284" s="339"/>
      <c r="AI1284" s="37" t="str">
        <f t="shared" ca="1" si="587"/>
        <v/>
      </c>
      <c r="AJ1284" s="41" t="str">
        <f t="shared" ca="1" si="588"/>
        <v/>
      </c>
      <c r="AK1284" s="39" t="str">
        <f t="shared" si="575"/>
        <v/>
      </c>
      <c r="AL1284" s="39" t="str">
        <f t="shared" ca="1" si="597"/>
        <v/>
      </c>
      <c r="AM1284" s="39" t="str">
        <f t="shared" ca="1" si="589"/>
        <v/>
      </c>
      <c r="AN1284" s="40"/>
      <c r="AO1284" s="39">
        <f t="shared" ca="1" si="598"/>
        <v>0</v>
      </c>
      <c r="AP1284" s="339"/>
      <c r="AW1284" s="329"/>
      <c r="BI1284" s="329"/>
      <c r="BJ1284" s="329"/>
      <c r="BK1284" s="329"/>
      <c r="BL1284" s="329"/>
      <c r="BM1284" s="329"/>
      <c r="BN1284" s="329"/>
      <c r="BO1284" s="329"/>
      <c r="BP1284" s="329"/>
      <c r="BQ1284" s="329"/>
      <c r="BR1284" s="329"/>
      <c r="BS1284" s="329"/>
      <c r="BT1284" s="329"/>
      <c r="BU1284" s="329"/>
      <c r="BV1284" s="329"/>
      <c r="BW1284" s="325"/>
      <c r="BX1284" s="325"/>
      <c r="BY1284" s="325"/>
      <c r="BZ1284" s="325"/>
      <c r="CA1284" s="325"/>
      <c r="CB1284" s="325"/>
      <c r="CC1284" s="325"/>
      <c r="CD1284" s="325"/>
      <c r="CE1284" s="325"/>
      <c r="CF1284" s="325"/>
      <c r="CG1284" s="325"/>
      <c r="CH1284" s="325"/>
      <c r="CI1284" s="325"/>
      <c r="CJ1284" s="325"/>
      <c r="CK1284" s="325"/>
      <c r="CL1284" s="325"/>
      <c r="CM1284" s="325"/>
      <c r="CN1284" s="325"/>
      <c r="CO1284" s="325"/>
      <c r="CP1284" s="325"/>
      <c r="CQ1284" s="325"/>
      <c r="CR1284" s="325"/>
      <c r="CS1284" s="325"/>
      <c r="CT1284" s="325"/>
      <c r="CU1284" s="325"/>
      <c r="CV1284" s="325"/>
      <c r="CW1284" s="325"/>
      <c r="CX1284" s="325"/>
    </row>
    <row r="1285" spans="1:102" s="36" customFormat="1" ht="15" hidden="1" customHeight="1">
      <c r="A1285" s="329"/>
      <c r="B1285" s="37" t="str">
        <f t="shared" ca="1" si="576"/>
        <v/>
      </c>
      <c r="C1285" s="41" t="str">
        <f t="shared" ca="1" si="577"/>
        <v/>
      </c>
      <c r="D1285" s="39" t="str">
        <f t="shared" ca="1" si="578"/>
        <v/>
      </c>
      <c r="E1285" s="39" t="str">
        <f t="shared" ca="1" si="590"/>
        <v/>
      </c>
      <c r="F1285" s="39" t="str">
        <f t="shared" ca="1" si="579"/>
        <v/>
      </c>
      <c r="G1285" s="101"/>
      <c r="H1285" s="39">
        <f t="shared" ca="1" si="570"/>
        <v>0</v>
      </c>
      <c r="J1285" s="332"/>
      <c r="K1285" s="37" t="str">
        <f t="shared" ca="1" si="580"/>
        <v/>
      </c>
      <c r="L1285" s="41" t="str">
        <f t="shared" ca="1" si="581"/>
        <v/>
      </c>
      <c r="M1285" s="39" t="str">
        <f t="shared" si="571"/>
        <v/>
      </c>
      <c r="N1285" s="39" t="str">
        <f t="shared" ca="1" si="591"/>
        <v/>
      </c>
      <c r="O1285" s="39">
        <f ca="1">ROUND(Q1284*$O$5/payments_per_year,2)</f>
        <v>0</v>
      </c>
      <c r="P1285" s="101"/>
      <c r="Q1285" s="39">
        <f t="shared" ca="1" si="592"/>
        <v>0</v>
      </c>
      <c r="R1285" s="332"/>
      <c r="S1285" s="37" t="str">
        <f t="shared" ca="1" si="582"/>
        <v/>
      </c>
      <c r="T1285" s="41" t="str">
        <f t="shared" ca="1" si="583"/>
        <v/>
      </c>
      <c r="U1285" s="39" t="str">
        <f t="shared" si="572"/>
        <v/>
      </c>
      <c r="V1285" s="39" t="str">
        <f t="shared" ca="1" si="593"/>
        <v/>
      </c>
      <c r="W1285" s="39">
        <f t="shared" ca="1" si="573"/>
        <v>0</v>
      </c>
      <c r="X1285" s="40"/>
      <c r="Y1285" s="39">
        <f t="shared" ca="1" si="594"/>
        <v>0</v>
      </c>
      <c r="Z1285" s="327"/>
      <c r="AA1285" s="37" t="str">
        <f t="shared" ca="1" si="584"/>
        <v/>
      </c>
      <c r="AB1285" s="41" t="str">
        <f t="shared" ca="1" si="585"/>
        <v/>
      </c>
      <c r="AC1285" s="39" t="str">
        <f t="shared" si="574"/>
        <v/>
      </c>
      <c r="AD1285" s="39" t="str">
        <f t="shared" ca="1" si="595"/>
        <v/>
      </c>
      <c r="AE1285" s="39" t="str">
        <f t="shared" ca="1" si="586"/>
        <v/>
      </c>
      <c r="AF1285" s="40"/>
      <c r="AG1285" s="39">
        <f t="shared" ca="1" si="596"/>
        <v>0</v>
      </c>
      <c r="AH1285" s="339"/>
      <c r="AI1285" s="37" t="str">
        <f t="shared" ca="1" si="587"/>
        <v/>
      </c>
      <c r="AJ1285" s="41" t="str">
        <f t="shared" ca="1" si="588"/>
        <v/>
      </c>
      <c r="AK1285" s="39" t="str">
        <f t="shared" si="575"/>
        <v/>
      </c>
      <c r="AL1285" s="39" t="str">
        <f t="shared" ca="1" si="597"/>
        <v/>
      </c>
      <c r="AM1285" s="39" t="str">
        <f t="shared" ca="1" si="589"/>
        <v/>
      </c>
      <c r="AN1285" s="40"/>
      <c r="AO1285" s="39">
        <f t="shared" ca="1" si="598"/>
        <v>0</v>
      </c>
      <c r="AP1285" s="339"/>
      <c r="AW1285" s="329"/>
      <c r="BI1285" s="329"/>
      <c r="BJ1285" s="329"/>
      <c r="BK1285" s="329"/>
      <c r="BL1285" s="329"/>
      <c r="BM1285" s="329"/>
      <c r="BN1285" s="329"/>
      <c r="BO1285" s="329"/>
      <c r="BP1285" s="329"/>
      <c r="BQ1285" s="329"/>
      <c r="BR1285" s="329"/>
      <c r="BS1285" s="329"/>
      <c r="BT1285" s="329"/>
      <c r="BU1285" s="329"/>
      <c r="BV1285" s="329"/>
      <c r="BW1285" s="325"/>
      <c r="BX1285" s="325"/>
      <c r="BY1285" s="325"/>
      <c r="BZ1285" s="325"/>
      <c r="CA1285" s="325"/>
      <c r="CB1285" s="325"/>
      <c r="CC1285" s="325"/>
      <c r="CD1285" s="325"/>
      <c r="CE1285" s="325"/>
      <c r="CF1285" s="325"/>
      <c r="CG1285" s="325"/>
      <c r="CH1285" s="325"/>
      <c r="CI1285" s="325"/>
      <c r="CJ1285" s="325"/>
      <c r="CK1285" s="325"/>
      <c r="CL1285" s="325"/>
      <c r="CM1285" s="325"/>
      <c r="CN1285" s="325"/>
      <c r="CO1285" s="325"/>
      <c r="CP1285" s="325"/>
      <c r="CQ1285" s="325"/>
      <c r="CR1285" s="325"/>
      <c r="CS1285" s="325"/>
      <c r="CT1285" s="325"/>
      <c r="CU1285" s="325"/>
      <c r="CV1285" s="325"/>
      <c r="CW1285" s="325"/>
      <c r="CX1285" s="325"/>
    </row>
    <row r="1286" spans="1:102" s="36" customFormat="1" ht="15" hidden="1" customHeight="1">
      <c r="A1286" s="329"/>
      <c r="B1286" s="37" t="str">
        <f t="shared" ca="1" si="576"/>
        <v/>
      </c>
      <c r="C1286" s="41" t="str">
        <f t="shared" ca="1" si="577"/>
        <v/>
      </c>
      <c r="D1286" s="39" t="str">
        <f t="shared" ca="1" si="578"/>
        <v/>
      </c>
      <c r="E1286" s="39" t="str">
        <f t="shared" ca="1" si="590"/>
        <v/>
      </c>
      <c r="F1286" s="39" t="str">
        <f t="shared" ca="1" si="579"/>
        <v/>
      </c>
      <c r="G1286" s="101"/>
      <c r="H1286" s="39">
        <f t="shared" ca="1" si="570"/>
        <v>0</v>
      </c>
      <c r="J1286" s="332"/>
      <c r="K1286" s="37" t="str">
        <f t="shared" ca="1" si="580"/>
        <v/>
      </c>
      <c r="L1286" s="41" t="str">
        <f t="shared" ca="1" si="581"/>
        <v/>
      </c>
      <c r="M1286" s="39" t="str">
        <f t="shared" si="571"/>
        <v/>
      </c>
      <c r="N1286" s="39" t="str">
        <f t="shared" ca="1" si="591"/>
        <v/>
      </c>
      <c r="O1286" s="39" t="str">
        <f ca="1">IF(L1286="","",ROUND(Q1285*$O$5/payments_per_year,2))</f>
        <v/>
      </c>
      <c r="P1286" s="101"/>
      <c r="Q1286" s="39">
        <f t="shared" ca="1" si="592"/>
        <v>0</v>
      </c>
      <c r="R1286" s="332"/>
      <c r="S1286" s="37" t="str">
        <f t="shared" ca="1" si="582"/>
        <v/>
      </c>
      <c r="T1286" s="41" t="str">
        <f t="shared" ca="1" si="583"/>
        <v/>
      </c>
      <c r="U1286" s="39" t="str">
        <f t="shared" si="572"/>
        <v/>
      </c>
      <c r="V1286" s="39" t="str">
        <f t="shared" ca="1" si="593"/>
        <v/>
      </c>
      <c r="W1286" s="39">
        <f t="shared" ca="1" si="573"/>
        <v>0</v>
      </c>
      <c r="X1286" s="40"/>
      <c r="Y1286" s="39">
        <f t="shared" ca="1" si="594"/>
        <v>0</v>
      </c>
      <c r="Z1286" s="327"/>
      <c r="AA1286" s="37" t="str">
        <f t="shared" ca="1" si="584"/>
        <v/>
      </c>
      <c r="AB1286" s="41" t="str">
        <f t="shared" ca="1" si="585"/>
        <v/>
      </c>
      <c r="AC1286" s="39" t="str">
        <f t="shared" si="574"/>
        <v/>
      </c>
      <c r="AD1286" s="39" t="str">
        <f t="shared" ca="1" si="595"/>
        <v/>
      </c>
      <c r="AE1286" s="39" t="str">
        <f t="shared" ca="1" si="586"/>
        <v/>
      </c>
      <c r="AF1286" s="40"/>
      <c r="AG1286" s="39">
        <f t="shared" ca="1" si="596"/>
        <v>0</v>
      </c>
      <c r="AH1286" s="339"/>
      <c r="AI1286" s="37" t="str">
        <f t="shared" ca="1" si="587"/>
        <v/>
      </c>
      <c r="AJ1286" s="41" t="str">
        <f t="shared" ca="1" si="588"/>
        <v/>
      </c>
      <c r="AK1286" s="39" t="str">
        <f t="shared" si="575"/>
        <v/>
      </c>
      <c r="AL1286" s="39" t="str">
        <f t="shared" ca="1" si="597"/>
        <v/>
      </c>
      <c r="AM1286" s="39" t="str">
        <f t="shared" ca="1" si="589"/>
        <v/>
      </c>
      <c r="AN1286" s="40"/>
      <c r="AO1286" s="39">
        <f t="shared" ca="1" si="598"/>
        <v>0</v>
      </c>
      <c r="AP1286" s="339"/>
      <c r="AW1286" s="329"/>
      <c r="BI1286" s="329"/>
      <c r="BJ1286" s="329"/>
      <c r="BK1286" s="329"/>
      <c r="BL1286" s="329"/>
      <c r="BM1286" s="329"/>
      <c r="BN1286" s="329"/>
      <c r="BO1286" s="329"/>
      <c r="BP1286" s="329"/>
      <c r="BQ1286" s="329"/>
      <c r="BR1286" s="329"/>
      <c r="BS1286" s="329"/>
      <c r="BT1286" s="329"/>
      <c r="BU1286" s="329"/>
      <c r="BV1286" s="329"/>
      <c r="BW1286" s="325"/>
      <c r="BX1286" s="325"/>
      <c r="BY1286" s="325"/>
      <c r="BZ1286" s="325"/>
      <c r="CA1286" s="325"/>
      <c r="CB1286" s="325"/>
      <c r="CC1286" s="325"/>
      <c r="CD1286" s="325"/>
      <c r="CE1286" s="325"/>
      <c r="CF1286" s="325"/>
      <c r="CG1286" s="325"/>
      <c r="CH1286" s="325"/>
      <c r="CI1286" s="325"/>
      <c r="CJ1286" s="325"/>
      <c r="CK1286" s="325"/>
      <c r="CL1286" s="325"/>
      <c r="CM1286" s="325"/>
      <c r="CN1286" s="325"/>
      <c r="CO1286" s="325"/>
      <c r="CP1286" s="325"/>
      <c r="CQ1286" s="325"/>
      <c r="CR1286" s="325"/>
      <c r="CS1286" s="325"/>
      <c r="CT1286" s="325"/>
      <c r="CU1286" s="325"/>
      <c r="CV1286" s="325"/>
      <c r="CW1286" s="325"/>
      <c r="CX1286" s="325"/>
    </row>
    <row r="1287" spans="1:102" s="36" customFormat="1" ht="15" hidden="1" customHeight="1">
      <c r="A1287" s="329"/>
      <c r="B1287" s="37" t="str">
        <f t="shared" ca="1" si="576"/>
        <v/>
      </c>
      <c r="C1287" s="41" t="str">
        <f t="shared" ca="1" si="577"/>
        <v/>
      </c>
      <c r="D1287" s="39" t="str">
        <f t="shared" ca="1" si="578"/>
        <v/>
      </c>
      <c r="E1287" s="39" t="str">
        <f t="shared" ca="1" si="590"/>
        <v/>
      </c>
      <c r="F1287" s="39" t="str">
        <f t="shared" ca="1" si="579"/>
        <v/>
      </c>
      <c r="G1287" s="101"/>
      <c r="H1287" s="39">
        <f t="shared" ca="1" si="570"/>
        <v>0</v>
      </c>
      <c r="J1287" s="332"/>
      <c r="K1287" s="37" t="str">
        <f t="shared" ca="1" si="580"/>
        <v/>
      </c>
      <c r="L1287" s="41" t="str">
        <f t="shared" ca="1" si="581"/>
        <v/>
      </c>
      <c r="M1287" s="39" t="str">
        <f t="shared" si="571"/>
        <v/>
      </c>
      <c r="N1287" s="39" t="str">
        <f t="shared" ca="1" si="591"/>
        <v/>
      </c>
      <c r="O1287" s="39">
        <f ca="1">ROUND(Q1286*$O$5/payments_per_year,2)</f>
        <v>0</v>
      </c>
      <c r="P1287" s="101"/>
      <c r="Q1287" s="39">
        <f t="shared" ca="1" si="592"/>
        <v>0</v>
      </c>
      <c r="R1287" s="332"/>
      <c r="S1287" s="37" t="str">
        <f t="shared" ca="1" si="582"/>
        <v/>
      </c>
      <c r="T1287" s="41" t="str">
        <f t="shared" ca="1" si="583"/>
        <v/>
      </c>
      <c r="U1287" s="39" t="str">
        <f t="shared" si="572"/>
        <v/>
      </c>
      <c r="V1287" s="39" t="str">
        <f t="shared" ca="1" si="593"/>
        <v/>
      </c>
      <c r="W1287" s="39">
        <f t="shared" ca="1" si="573"/>
        <v>0</v>
      </c>
      <c r="X1287" s="40"/>
      <c r="Y1287" s="39">
        <f t="shared" ca="1" si="594"/>
        <v>0</v>
      </c>
      <c r="Z1287" s="327"/>
      <c r="AA1287" s="37" t="str">
        <f t="shared" ca="1" si="584"/>
        <v/>
      </c>
      <c r="AB1287" s="41" t="str">
        <f t="shared" ca="1" si="585"/>
        <v/>
      </c>
      <c r="AC1287" s="39" t="str">
        <f t="shared" si="574"/>
        <v/>
      </c>
      <c r="AD1287" s="39" t="str">
        <f t="shared" ca="1" si="595"/>
        <v/>
      </c>
      <c r="AE1287" s="39" t="str">
        <f t="shared" ca="1" si="586"/>
        <v/>
      </c>
      <c r="AF1287" s="40"/>
      <c r="AG1287" s="39">
        <f t="shared" ca="1" si="596"/>
        <v>0</v>
      </c>
      <c r="AH1287" s="339"/>
      <c r="AI1287" s="37" t="str">
        <f t="shared" ca="1" si="587"/>
        <v/>
      </c>
      <c r="AJ1287" s="41" t="str">
        <f t="shared" ca="1" si="588"/>
        <v/>
      </c>
      <c r="AK1287" s="39" t="str">
        <f t="shared" si="575"/>
        <v/>
      </c>
      <c r="AL1287" s="39" t="str">
        <f t="shared" ca="1" si="597"/>
        <v/>
      </c>
      <c r="AM1287" s="39" t="str">
        <f t="shared" ca="1" si="589"/>
        <v/>
      </c>
      <c r="AN1287" s="40"/>
      <c r="AO1287" s="39">
        <f t="shared" ca="1" si="598"/>
        <v>0</v>
      </c>
      <c r="AP1287" s="339"/>
      <c r="AW1287" s="329"/>
      <c r="BI1287" s="329"/>
      <c r="BJ1287" s="329"/>
      <c r="BK1287" s="329"/>
      <c r="BL1287" s="329"/>
      <c r="BM1287" s="329"/>
      <c r="BN1287" s="329"/>
      <c r="BO1287" s="329"/>
      <c r="BP1287" s="329"/>
      <c r="BQ1287" s="329"/>
      <c r="BR1287" s="329"/>
      <c r="BS1287" s="329"/>
      <c r="BT1287" s="329"/>
      <c r="BU1287" s="329"/>
      <c r="BV1287" s="329"/>
      <c r="BW1287" s="325"/>
      <c r="BX1287" s="325"/>
      <c r="BY1287" s="325"/>
      <c r="BZ1287" s="325"/>
      <c r="CA1287" s="325"/>
      <c r="CB1287" s="325"/>
      <c r="CC1287" s="325"/>
      <c r="CD1287" s="325"/>
      <c r="CE1287" s="325"/>
      <c r="CF1287" s="325"/>
      <c r="CG1287" s="325"/>
      <c r="CH1287" s="325"/>
      <c r="CI1287" s="325"/>
      <c r="CJ1287" s="325"/>
      <c r="CK1287" s="325"/>
      <c r="CL1287" s="325"/>
      <c r="CM1287" s="325"/>
      <c r="CN1287" s="325"/>
      <c r="CO1287" s="325"/>
      <c r="CP1287" s="325"/>
      <c r="CQ1287" s="325"/>
      <c r="CR1287" s="325"/>
      <c r="CS1287" s="325"/>
      <c r="CT1287" s="325"/>
      <c r="CU1287" s="325"/>
      <c r="CV1287" s="325"/>
      <c r="CW1287" s="325"/>
      <c r="CX1287" s="325"/>
    </row>
    <row r="1288" spans="1:102" s="36" customFormat="1" ht="15" hidden="1" customHeight="1">
      <c r="A1288" s="329"/>
      <c r="B1288" s="37" t="str">
        <f t="shared" ca="1" si="576"/>
        <v/>
      </c>
      <c r="C1288" s="41" t="str">
        <f t="shared" ca="1" si="577"/>
        <v/>
      </c>
      <c r="D1288" s="39" t="str">
        <f t="shared" ca="1" si="578"/>
        <v/>
      </c>
      <c r="E1288" s="39" t="str">
        <f t="shared" ca="1" si="590"/>
        <v/>
      </c>
      <c r="F1288" s="39" t="str">
        <f t="shared" ca="1" si="579"/>
        <v/>
      </c>
      <c r="G1288" s="101"/>
      <c r="H1288" s="39">
        <f t="shared" ca="1" si="570"/>
        <v>0</v>
      </c>
      <c r="J1288" s="332"/>
      <c r="K1288" s="37" t="str">
        <f t="shared" ca="1" si="580"/>
        <v/>
      </c>
      <c r="L1288" s="41" t="str">
        <f t="shared" ca="1" si="581"/>
        <v/>
      </c>
      <c r="M1288" s="39" t="str">
        <f t="shared" si="571"/>
        <v/>
      </c>
      <c r="N1288" s="39" t="str">
        <f t="shared" ca="1" si="591"/>
        <v/>
      </c>
      <c r="O1288" s="39" t="str">
        <f ca="1">IF(L1288="","",ROUND(Q1287*$O$5/payments_per_year,2))</f>
        <v/>
      </c>
      <c r="P1288" s="101"/>
      <c r="Q1288" s="39">
        <f t="shared" ca="1" si="592"/>
        <v>0</v>
      </c>
      <c r="R1288" s="332"/>
      <c r="S1288" s="37" t="str">
        <f t="shared" ca="1" si="582"/>
        <v/>
      </c>
      <c r="T1288" s="41" t="str">
        <f t="shared" ca="1" si="583"/>
        <v/>
      </c>
      <c r="U1288" s="39" t="str">
        <f t="shared" si="572"/>
        <v/>
      </c>
      <c r="V1288" s="39" t="str">
        <f t="shared" ca="1" si="593"/>
        <v/>
      </c>
      <c r="W1288" s="39">
        <f t="shared" ca="1" si="573"/>
        <v>0</v>
      </c>
      <c r="X1288" s="40"/>
      <c r="Y1288" s="39">
        <f t="shared" ca="1" si="594"/>
        <v>0</v>
      </c>
      <c r="Z1288" s="327"/>
      <c r="AA1288" s="37" t="str">
        <f t="shared" ca="1" si="584"/>
        <v/>
      </c>
      <c r="AB1288" s="41" t="str">
        <f t="shared" ca="1" si="585"/>
        <v/>
      </c>
      <c r="AC1288" s="39" t="str">
        <f t="shared" si="574"/>
        <v/>
      </c>
      <c r="AD1288" s="39" t="str">
        <f t="shared" ca="1" si="595"/>
        <v/>
      </c>
      <c r="AE1288" s="39" t="str">
        <f t="shared" ca="1" si="586"/>
        <v/>
      </c>
      <c r="AF1288" s="40"/>
      <c r="AG1288" s="39">
        <f t="shared" ca="1" si="596"/>
        <v>0</v>
      </c>
      <c r="AH1288" s="339"/>
      <c r="AI1288" s="37" t="str">
        <f t="shared" ca="1" si="587"/>
        <v/>
      </c>
      <c r="AJ1288" s="41" t="str">
        <f t="shared" ca="1" si="588"/>
        <v/>
      </c>
      <c r="AK1288" s="39" t="str">
        <f t="shared" si="575"/>
        <v/>
      </c>
      <c r="AL1288" s="39" t="str">
        <f t="shared" ca="1" si="597"/>
        <v/>
      </c>
      <c r="AM1288" s="39" t="str">
        <f t="shared" ca="1" si="589"/>
        <v/>
      </c>
      <c r="AN1288" s="40"/>
      <c r="AO1288" s="39">
        <f t="shared" ca="1" si="598"/>
        <v>0</v>
      </c>
      <c r="AP1288" s="339"/>
      <c r="AW1288" s="329"/>
      <c r="BI1288" s="329"/>
      <c r="BJ1288" s="329"/>
      <c r="BK1288" s="329"/>
      <c r="BL1288" s="329"/>
      <c r="BM1288" s="329"/>
      <c r="BN1288" s="329"/>
      <c r="BO1288" s="329"/>
      <c r="BP1288" s="329"/>
      <c r="BQ1288" s="329"/>
      <c r="BR1288" s="329"/>
      <c r="BS1288" s="329"/>
      <c r="BT1288" s="329"/>
      <c r="BU1288" s="329"/>
      <c r="BV1288" s="329"/>
      <c r="BW1288" s="325"/>
      <c r="BX1288" s="325"/>
      <c r="BY1288" s="325"/>
      <c r="BZ1288" s="325"/>
      <c r="CA1288" s="325"/>
      <c r="CB1288" s="325"/>
      <c r="CC1288" s="325"/>
      <c r="CD1288" s="325"/>
      <c r="CE1288" s="325"/>
      <c r="CF1288" s="325"/>
      <c r="CG1288" s="325"/>
      <c r="CH1288" s="325"/>
      <c r="CI1288" s="325"/>
      <c r="CJ1288" s="325"/>
      <c r="CK1288" s="325"/>
      <c r="CL1288" s="325"/>
      <c r="CM1288" s="325"/>
      <c r="CN1288" s="325"/>
      <c r="CO1288" s="325"/>
      <c r="CP1288" s="325"/>
      <c r="CQ1288" s="325"/>
      <c r="CR1288" s="325"/>
      <c r="CS1288" s="325"/>
      <c r="CT1288" s="325"/>
      <c r="CU1288" s="325"/>
      <c r="CV1288" s="325"/>
      <c r="CW1288" s="325"/>
      <c r="CX1288" s="325"/>
    </row>
    <row r="1289" spans="1:102" s="36" customFormat="1" ht="15" hidden="1" customHeight="1">
      <c r="A1289" s="329"/>
      <c r="B1289" s="37" t="str">
        <f t="shared" ca="1" si="576"/>
        <v/>
      </c>
      <c r="C1289" s="41" t="str">
        <f t="shared" ca="1" si="577"/>
        <v/>
      </c>
      <c r="D1289" s="39" t="str">
        <f t="shared" ca="1" si="578"/>
        <v/>
      </c>
      <c r="E1289" s="39" t="str">
        <f t="shared" ca="1" si="590"/>
        <v/>
      </c>
      <c r="F1289" s="39" t="str">
        <f t="shared" ca="1" si="579"/>
        <v/>
      </c>
      <c r="G1289" s="101"/>
      <c r="H1289" s="39">
        <f t="shared" ca="1" si="570"/>
        <v>0</v>
      </c>
      <c r="J1289" s="332"/>
      <c r="K1289" s="37" t="str">
        <f t="shared" ca="1" si="580"/>
        <v/>
      </c>
      <c r="L1289" s="41" t="str">
        <f t="shared" ca="1" si="581"/>
        <v/>
      </c>
      <c r="M1289" s="39" t="str">
        <f t="shared" si="571"/>
        <v/>
      </c>
      <c r="N1289" s="39" t="str">
        <f t="shared" ca="1" si="591"/>
        <v/>
      </c>
      <c r="O1289" s="39">
        <f ca="1">ROUND(Q1288*$O$5/payments_per_year,2)</f>
        <v>0</v>
      </c>
      <c r="P1289" s="101"/>
      <c r="Q1289" s="39">
        <f t="shared" ca="1" si="592"/>
        <v>0</v>
      </c>
      <c r="R1289" s="332"/>
      <c r="S1289" s="37" t="str">
        <f t="shared" ca="1" si="582"/>
        <v/>
      </c>
      <c r="T1289" s="41" t="str">
        <f t="shared" ca="1" si="583"/>
        <v/>
      </c>
      <c r="U1289" s="39" t="str">
        <f t="shared" si="572"/>
        <v/>
      </c>
      <c r="V1289" s="39" t="str">
        <f t="shared" ca="1" si="593"/>
        <v/>
      </c>
      <c r="W1289" s="39">
        <f t="shared" ca="1" si="573"/>
        <v>0</v>
      </c>
      <c r="X1289" s="40"/>
      <c r="Y1289" s="39">
        <f t="shared" ca="1" si="594"/>
        <v>0</v>
      </c>
      <c r="Z1289" s="327"/>
      <c r="AA1289" s="37" t="str">
        <f t="shared" ca="1" si="584"/>
        <v/>
      </c>
      <c r="AB1289" s="41" t="str">
        <f t="shared" ca="1" si="585"/>
        <v/>
      </c>
      <c r="AC1289" s="39" t="str">
        <f t="shared" si="574"/>
        <v/>
      </c>
      <c r="AD1289" s="39" t="str">
        <f t="shared" ca="1" si="595"/>
        <v/>
      </c>
      <c r="AE1289" s="39" t="str">
        <f t="shared" ca="1" si="586"/>
        <v/>
      </c>
      <c r="AF1289" s="40"/>
      <c r="AG1289" s="39">
        <f t="shared" ca="1" si="596"/>
        <v>0</v>
      </c>
      <c r="AH1289" s="339"/>
      <c r="AI1289" s="37" t="str">
        <f t="shared" ca="1" si="587"/>
        <v/>
      </c>
      <c r="AJ1289" s="41" t="str">
        <f t="shared" ca="1" si="588"/>
        <v/>
      </c>
      <c r="AK1289" s="39" t="str">
        <f t="shared" si="575"/>
        <v/>
      </c>
      <c r="AL1289" s="39" t="str">
        <f t="shared" ca="1" si="597"/>
        <v/>
      </c>
      <c r="AM1289" s="39" t="str">
        <f t="shared" ca="1" si="589"/>
        <v/>
      </c>
      <c r="AN1289" s="40"/>
      <c r="AO1289" s="39">
        <f t="shared" ca="1" si="598"/>
        <v>0</v>
      </c>
      <c r="AP1289" s="339"/>
      <c r="AW1289" s="329"/>
      <c r="BI1289" s="329"/>
      <c r="BJ1289" s="329"/>
      <c r="BK1289" s="329"/>
      <c r="BL1289" s="329"/>
      <c r="BM1289" s="329"/>
      <c r="BN1289" s="329"/>
      <c r="BO1289" s="329"/>
      <c r="BP1289" s="329"/>
      <c r="BQ1289" s="329"/>
      <c r="BR1289" s="329"/>
      <c r="BS1289" s="329"/>
      <c r="BT1289" s="329"/>
      <c r="BU1289" s="329"/>
      <c r="BV1289" s="329"/>
      <c r="BW1289" s="325"/>
      <c r="BX1289" s="325"/>
      <c r="BY1289" s="325"/>
      <c r="BZ1289" s="325"/>
      <c r="CA1289" s="325"/>
      <c r="CB1289" s="325"/>
      <c r="CC1289" s="325"/>
      <c r="CD1289" s="325"/>
      <c r="CE1289" s="325"/>
      <c r="CF1289" s="325"/>
      <c r="CG1289" s="325"/>
      <c r="CH1289" s="325"/>
      <c r="CI1289" s="325"/>
      <c r="CJ1289" s="325"/>
      <c r="CK1289" s="325"/>
      <c r="CL1289" s="325"/>
      <c r="CM1289" s="325"/>
      <c r="CN1289" s="325"/>
      <c r="CO1289" s="325"/>
      <c r="CP1289" s="325"/>
      <c r="CQ1289" s="325"/>
      <c r="CR1289" s="325"/>
      <c r="CS1289" s="325"/>
      <c r="CT1289" s="325"/>
      <c r="CU1289" s="325"/>
      <c r="CV1289" s="325"/>
      <c r="CW1289" s="325"/>
      <c r="CX1289" s="325"/>
    </row>
    <row r="1290" spans="1:102" s="36" customFormat="1" ht="15" hidden="1" customHeight="1">
      <c r="A1290" s="329"/>
      <c r="B1290" s="37" t="str">
        <f t="shared" ca="1" si="576"/>
        <v/>
      </c>
      <c r="C1290" s="41" t="str">
        <f t="shared" ca="1" si="577"/>
        <v/>
      </c>
      <c r="D1290" s="39" t="str">
        <f t="shared" ca="1" si="578"/>
        <v/>
      </c>
      <c r="E1290" s="39" t="str">
        <f t="shared" ca="1" si="590"/>
        <v/>
      </c>
      <c r="F1290" s="39" t="str">
        <f t="shared" ca="1" si="579"/>
        <v/>
      </c>
      <c r="G1290" s="101"/>
      <c r="H1290" s="39">
        <f t="shared" ca="1" si="570"/>
        <v>0</v>
      </c>
      <c r="J1290" s="332"/>
      <c r="K1290" s="37" t="str">
        <f t="shared" ca="1" si="580"/>
        <v/>
      </c>
      <c r="L1290" s="41" t="str">
        <f t="shared" ca="1" si="581"/>
        <v/>
      </c>
      <c r="M1290" s="39" t="str">
        <f t="shared" si="571"/>
        <v/>
      </c>
      <c r="N1290" s="39" t="str">
        <f t="shared" ca="1" si="591"/>
        <v/>
      </c>
      <c r="O1290" s="39" t="str">
        <f ca="1">IF(L1290="","",ROUND(Q1289*$O$5/payments_per_year,2))</f>
        <v/>
      </c>
      <c r="P1290" s="101"/>
      <c r="Q1290" s="39">
        <f t="shared" ca="1" si="592"/>
        <v>0</v>
      </c>
      <c r="R1290" s="332"/>
      <c r="S1290" s="37" t="str">
        <f t="shared" ca="1" si="582"/>
        <v/>
      </c>
      <c r="T1290" s="41" t="str">
        <f t="shared" ca="1" si="583"/>
        <v/>
      </c>
      <c r="U1290" s="39" t="str">
        <f t="shared" si="572"/>
        <v/>
      </c>
      <c r="V1290" s="39" t="str">
        <f t="shared" ca="1" si="593"/>
        <v/>
      </c>
      <c r="W1290" s="39">
        <f t="shared" ca="1" si="573"/>
        <v>0</v>
      </c>
      <c r="X1290" s="40"/>
      <c r="Y1290" s="39">
        <f t="shared" ca="1" si="594"/>
        <v>0</v>
      </c>
      <c r="Z1290" s="327"/>
      <c r="AA1290" s="37" t="str">
        <f t="shared" ca="1" si="584"/>
        <v/>
      </c>
      <c r="AB1290" s="41" t="str">
        <f t="shared" ca="1" si="585"/>
        <v/>
      </c>
      <c r="AC1290" s="39" t="str">
        <f t="shared" si="574"/>
        <v/>
      </c>
      <c r="AD1290" s="39" t="str">
        <f t="shared" ca="1" si="595"/>
        <v/>
      </c>
      <c r="AE1290" s="39" t="str">
        <f t="shared" ca="1" si="586"/>
        <v/>
      </c>
      <c r="AF1290" s="40"/>
      <c r="AG1290" s="39">
        <f t="shared" ca="1" si="596"/>
        <v>0</v>
      </c>
      <c r="AH1290" s="339"/>
      <c r="AI1290" s="37" t="str">
        <f t="shared" ca="1" si="587"/>
        <v/>
      </c>
      <c r="AJ1290" s="41" t="str">
        <f t="shared" ca="1" si="588"/>
        <v/>
      </c>
      <c r="AK1290" s="39" t="str">
        <f t="shared" si="575"/>
        <v/>
      </c>
      <c r="AL1290" s="39" t="str">
        <f t="shared" ca="1" si="597"/>
        <v/>
      </c>
      <c r="AM1290" s="39" t="str">
        <f t="shared" ca="1" si="589"/>
        <v/>
      </c>
      <c r="AN1290" s="40"/>
      <c r="AO1290" s="39">
        <f t="shared" ca="1" si="598"/>
        <v>0</v>
      </c>
      <c r="AP1290" s="339"/>
      <c r="AW1290" s="329"/>
      <c r="BI1290" s="329"/>
      <c r="BJ1290" s="329"/>
      <c r="BK1290" s="329"/>
      <c r="BL1290" s="329"/>
      <c r="BM1290" s="329"/>
      <c r="BN1290" s="329"/>
      <c r="BO1290" s="329"/>
      <c r="BP1290" s="329"/>
      <c r="BQ1290" s="329"/>
      <c r="BR1290" s="329"/>
      <c r="BS1290" s="329"/>
      <c r="BT1290" s="329"/>
      <c r="BU1290" s="329"/>
      <c r="BV1290" s="329"/>
      <c r="BW1290" s="325"/>
      <c r="BX1290" s="325"/>
      <c r="BY1290" s="325"/>
      <c r="BZ1290" s="325"/>
      <c r="CA1290" s="325"/>
      <c r="CB1290" s="325"/>
      <c r="CC1290" s="325"/>
      <c r="CD1290" s="325"/>
      <c r="CE1290" s="325"/>
      <c r="CF1290" s="325"/>
      <c r="CG1290" s="325"/>
      <c r="CH1290" s="325"/>
      <c r="CI1290" s="325"/>
      <c r="CJ1290" s="325"/>
      <c r="CK1290" s="325"/>
      <c r="CL1290" s="325"/>
      <c r="CM1290" s="325"/>
      <c r="CN1290" s="325"/>
      <c r="CO1290" s="325"/>
      <c r="CP1290" s="325"/>
      <c r="CQ1290" s="325"/>
      <c r="CR1290" s="325"/>
      <c r="CS1290" s="325"/>
      <c r="CT1290" s="325"/>
      <c r="CU1290" s="325"/>
      <c r="CV1290" s="325"/>
      <c r="CW1290" s="325"/>
      <c r="CX1290" s="325"/>
    </row>
    <row r="1291" spans="1:102" s="36" customFormat="1" ht="15" hidden="1" customHeight="1">
      <c r="A1291" s="329"/>
      <c r="B1291" s="37" t="str">
        <f t="shared" ca="1" si="576"/>
        <v/>
      </c>
      <c r="C1291" s="41" t="str">
        <f t="shared" ca="1" si="577"/>
        <v/>
      </c>
      <c r="D1291" s="39" t="str">
        <f t="shared" ca="1" si="578"/>
        <v/>
      </c>
      <c r="E1291" s="39" t="str">
        <f t="shared" ca="1" si="590"/>
        <v/>
      </c>
      <c r="F1291" s="39" t="str">
        <f t="shared" ca="1" si="579"/>
        <v/>
      </c>
      <c r="G1291" s="101"/>
      <c r="H1291" s="39">
        <f t="shared" ca="1" si="570"/>
        <v>0</v>
      </c>
      <c r="J1291" s="332"/>
      <c r="K1291" s="37" t="str">
        <f t="shared" ca="1" si="580"/>
        <v/>
      </c>
      <c r="L1291" s="41" t="str">
        <f t="shared" ca="1" si="581"/>
        <v/>
      </c>
      <c r="M1291" s="39" t="str">
        <f t="shared" si="571"/>
        <v/>
      </c>
      <c r="N1291" s="39" t="str">
        <f t="shared" ca="1" si="591"/>
        <v/>
      </c>
      <c r="O1291" s="39">
        <f ca="1">ROUND(Q1290*$O$5/payments_per_year,2)</f>
        <v>0</v>
      </c>
      <c r="P1291" s="101"/>
      <c r="Q1291" s="39">
        <f t="shared" ca="1" si="592"/>
        <v>0</v>
      </c>
      <c r="R1291" s="332"/>
      <c r="S1291" s="37" t="str">
        <f t="shared" ca="1" si="582"/>
        <v/>
      </c>
      <c r="T1291" s="41" t="str">
        <f t="shared" ca="1" si="583"/>
        <v/>
      </c>
      <c r="U1291" s="39" t="str">
        <f t="shared" si="572"/>
        <v/>
      </c>
      <c r="V1291" s="39" t="str">
        <f t="shared" ca="1" si="593"/>
        <v/>
      </c>
      <c r="W1291" s="39">
        <f t="shared" ca="1" si="573"/>
        <v>0</v>
      </c>
      <c r="X1291" s="40"/>
      <c r="Y1291" s="39">
        <f t="shared" ca="1" si="594"/>
        <v>0</v>
      </c>
      <c r="Z1291" s="327"/>
      <c r="AA1291" s="37" t="str">
        <f t="shared" ca="1" si="584"/>
        <v/>
      </c>
      <c r="AB1291" s="41" t="str">
        <f t="shared" ca="1" si="585"/>
        <v/>
      </c>
      <c r="AC1291" s="39" t="str">
        <f t="shared" si="574"/>
        <v/>
      </c>
      <c r="AD1291" s="39" t="str">
        <f t="shared" ca="1" si="595"/>
        <v/>
      </c>
      <c r="AE1291" s="39" t="str">
        <f t="shared" ca="1" si="586"/>
        <v/>
      </c>
      <c r="AF1291" s="40"/>
      <c r="AG1291" s="39">
        <f t="shared" ca="1" si="596"/>
        <v>0</v>
      </c>
      <c r="AH1291" s="339"/>
      <c r="AI1291" s="37" t="str">
        <f t="shared" ca="1" si="587"/>
        <v/>
      </c>
      <c r="AJ1291" s="41" t="str">
        <f t="shared" ca="1" si="588"/>
        <v/>
      </c>
      <c r="AK1291" s="39" t="str">
        <f t="shared" si="575"/>
        <v/>
      </c>
      <c r="AL1291" s="39" t="str">
        <f t="shared" ca="1" si="597"/>
        <v/>
      </c>
      <c r="AM1291" s="39" t="str">
        <f t="shared" ca="1" si="589"/>
        <v/>
      </c>
      <c r="AN1291" s="40"/>
      <c r="AO1291" s="39">
        <f t="shared" ca="1" si="598"/>
        <v>0</v>
      </c>
      <c r="AP1291" s="339"/>
      <c r="AW1291" s="329"/>
      <c r="BI1291" s="329"/>
      <c r="BJ1291" s="329"/>
      <c r="BK1291" s="329"/>
      <c r="BL1291" s="329"/>
      <c r="BM1291" s="329"/>
      <c r="BN1291" s="329"/>
      <c r="BO1291" s="329"/>
      <c r="BP1291" s="329"/>
      <c r="BQ1291" s="329"/>
      <c r="BR1291" s="329"/>
      <c r="BS1291" s="329"/>
      <c r="BT1291" s="329"/>
      <c r="BU1291" s="329"/>
      <c r="BV1291" s="329"/>
      <c r="BW1291" s="325"/>
      <c r="BX1291" s="325"/>
      <c r="BY1291" s="325"/>
      <c r="BZ1291" s="325"/>
      <c r="CA1291" s="325"/>
      <c r="CB1291" s="325"/>
      <c r="CC1291" s="325"/>
      <c r="CD1291" s="325"/>
      <c r="CE1291" s="325"/>
      <c r="CF1291" s="325"/>
      <c r="CG1291" s="325"/>
      <c r="CH1291" s="325"/>
      <c r="CI1291" s="325"/>
      <c r="CJ1291" s="325"/>
      <c r="CK1291" s="325"/>
      <c r="CL1291" s="325"/>
      <c r="CM1291" s="325"/>
      <c r="CN1291" s="325"/>
      <c r="CO1291" s="325"/>
      <c r="CP1291" s="325"/>
      <c r="CQ1291" s="325"/>
      <c r="CR1291" s="325"/>
      <c r="CS1291" s="325"/>
      <c r="CT1291" s="325"/>
      <c r="CU1291" s="325"/>
      <c r="CV1291" s="325"/>
      <c r="CW1291" s="325"/>
      <c r="CX1291" s="325"/>
    </row>
    <row r="1292" spans="1:102" s="36" customFormat="1" ht="15" hidden="1" customHeight="1">
      <c r="A1292" s="329"/>
      <c r="B1292" s="37" t="str">
        <f t="shared" ca="1" si="576"/>
        <v/>
      </c>
      <c r="C1292" s="41" t="str">
        <f t="shared" ca="1" si="577"/>
        <v/>
      </c>
      <c r="D1292" s="39" t="str">
        <f t="shared" ca="1" si="578"/>
        <v/>
      </c>
      <c r="E1292" s="39" t="str">
        <f t="shared" ca="1" si="590"/>
        <v/>
      </c>
      <c r="F1292" s="39" t="str">
        <f t="shared" ca="1" si="579"/>
        <v/>
      </c>
      <c r="G1292" s="101"/>
      <c r="H1292" s="39">
        <f t="shared" ca="1" si="570"/>
        <v>0</v>
      </c>
      <c r="J1292" s="332"/>
      <c r="K1292" s="37" t="str">
        <f t="shared" ca="1" si="580"/>
        <v/>
      </c>
      <c r="L1292" s="41" t="str">
        <f t="shared" ca="1" si="581"/>
        <v/>
      </c>
      <c r="M1292" s="39" t="str">
        <f t="shared" si="571"/>
        <v/>
      </c>
      <c r="N1292" s="39" t="str">
        <f t="shared" ca="1" si="591"/>
        <v/>
      </c>
      <c r="O1292" s="39" t="str">
        <f ca="1">IF(L1292="","",ROUND(Q1291*$O$5/payments_per_year,2))</f>
        <v/>
      </c>
      <c r="P1292" s="101"/>
      <c r="Q1292" s="39">
        <f t="shared" ca="1" si="592"/>
        <v>0</v>
      </c>
      <c r="R1292" s="332"/>
      <c r="S1292" s="37" t="str">
        <f t="shared" ca="1" si="582"/>
        <v/>
      </c>
      <c r="T1292" s="41" t="str">
        <f t="shared" ca="1" si="583"/>
        <v/>
      </c>
      <c r="U1292" s="39" t="str">
        <f t="shared" si="572"/>
        <v/>
      </c>
      <c r="V1292" s="39" t="str">
        <f t="shared" ca="1" si="593"/>
        <v/>
      </c>
      <c r="W1292" s="39">
        <f t="shared" ca="1" si="573"/>
        <v>0</v>
      </c>
      <c r="X1292" s="40"/>
      <c r="Y1292" s="39">
        <f t="shared" ca="1" si="594"/>
        <v>0</v>
      </c>
      <c r="Z1292" s="327"/>
      <c r="AA1292" s="37" t="str">
        <f t="shared" ca="1" si="584"/>
        <v/>
      </c>
      <c r="AB1292" s="41" t="str">
        <f t="shared" ca="1" si="585"/>
        <v/>
      </c>
      <c r="AC1292" s="39" t="str">
        <f t="shared" si="574"/>
        <v/>
      </c>
      <c r="AD1292" s="39" t="str">
        <f t="shared" ca="1" si="595"/>
        <v/>
      </c>
      <c r="AE1292" s="39" t="str">
        <f t="shared" ca="1" si="586"/>
        <v/>
      </c>
      <c r="AF1292" s="40"/>
      <c r="AG1292" s="39">
        <f t="shared" ca="1" si="596"/>
        <v>0</v>
      </c>
      <c r="AH1292" s="339"/>
      <c r="AI1292" s="37" t="str">
        <f t="shared" ca="1" si="587"/>
        <v/>
      </c>
      <c r="AJ1292" s="41" t="str">
        <f t="shared" ca="1" si="588"/>
        <v/>
      </c>
      <c r="AK1292" s="39" t="str">
        <f t="shared" si="575"/>
        <v/>
      </c>
      <c r="AL1292" s="39" t="str">
        <f t="shared" ca="1" si="597"/>
        <v/>
      </c>
      <c r="AM1292" s="39" t="str">
        <f t="shared" ca="1" si="589"/>
        <v/>
      </c>
      <c r="AN1292" s="40"/>
      <c r="AO1292" s="39">
        <f t="shared" ca="1" si="598"/>
        <v>0</v>
      </c>
      <c r="AP1292" s="339"/>
      <c r="AW1292" s="329"/>
      <c r="BI1292" s="329"/>
      <c r="BJ1292" s="329"/>
      <c r="BK1292" s="329"/>
      <c r="BL1292" s="329"/>
      <c r="BM1292" s="329"/>
      <c r="BN1292" s="329"/>
      <c r="BO1292" s="329"/>
      <c r="BP1292" s="329"/>
      <c r="BQ1292" s="329"/>
      <c r="BR1292" s="329"/>
      <c r="BS1292" s="329"/>
      <c r="BT1292" s="329"/>
      <c r="BU1292" s="329"/>
      <c r="BV1292" s="329"/>
      <c r="BW1292" s="325"/>
      <c r="BX1292" s="325"/>
      <c r="BY1292" s="325"/>
      <c r="BZ1292" s="325"/>
      <c r="CA1292" s="325"/>
      <c r="CB1292" s="325"/>
      <c r="CC1292" s="325"/>
      <c r="CD1292" s="325"/>
      <c r="CE1292" s="325"/>
      <c r="CF1292" s="325"/>
      <c r="CG1292" s="325"/>
      <c r="CH1292" s="325"/>
      <c r="CI1292" s="325"/>
      <c r="CJ1292" s="325"/>
      <c r="CK1292" s="325"/>
      <c r="CL1292" s="325"/>
      <c r="CM1292" s="325"/>
      <c r="CN1292" s="325"/>
      <c r="CO1292" s="325"/>
      <c r="CP1292" s="325"/>
      <c r="CQ1292" s="325"/>
      <c r="CR1292" s="325"/>
      <c r="CS1292" s="325"/>
      <c r="CT1292" s="325"/>
      <c r="CU1292" s="325"/>
      <c r="CV1292" s="325"/>
      <c r="CW1292" s="325"/>
      <c r="CX1292" s="325"/>
    </row>
    <row r="1293" spans="1:102" s="36" customFormat="1" ht="15" hidden="1" customHeight="1">
      <c r="A1293" s="329"/>
      <c r="B1293" s="37" t="str">
        <f t="shared" ca="1" si="576"/>
        <v/>
      </c>
      <c r="C1293" s="41" t="str">
        <f t="shared" ca="1" si="577"/>
        <v/>
      </c>
      <c r="D1293" s="39" t="str">
        <f t="shared" ca="1" si="578"/>
        <v/>
      </c>
      <c r="E1293" s="39" t="str">
        <f t="shared" ca="1" si="590"/>
        <v/>
      </c>
      <c r="F1293" s="39" t="str">
        <f t="shared" ca="1" si="579"/>
        <v/>
      </c>
      <c r="G1293" s="101"/>
      <c r="H1293" s="39">
        <f t="shared" ca="1" si="570"/>
        <v>0</v>
      </c>
      <c r="J1293" s="332"/>
      <c r="K1293" s="37" t="str">
        <f t="shared" ca="1" si="580"/>
        <v/>
      </c>
      <c r="L1293" s="41" t="str">
        <f t="shared" ca="1" si="581"/>
        <v/>
      </c>
      <c r="M1293" s="39" t="str">
        <f t="shared" si="571"/>
        <v/>
      </c>
      <c r="N1293" s="39" t="str">
        <f t="shared" ca="1" si="591"/>
        <v/>
      </c>
      <c r="O1293" s="39">
        <f ca="1">ROUND(Q1292*$O$5/payments_per_year,2)</f>
        <v>0</v>
      </c>
      <c r="P1293" s="101"/>
      <c r="Q1293" s="39">
        <f t="shared" ca="1" si="592"/>
        <v>0</v>
      </c>
      <c r="R1293" s="332"/>
      <c r="S1293" s="37" t="str">
        <f t="shared" ca="1" si="582"/>
        <v/>
      </c>
      <c r="T1293" s="41" t="str">
        <f t="shared" ca="1" si="583"/>
        <v/>
      </c>
      <c r="U1293" s="39" t="str">
        <f t="shared" si="572"/>
        <v/>
      </c>
      <c r="V1293" s="39" t="str">
        <f t="shared" ca="1" si="593"/>
        <v/>
      </c>
      <c r="W1293" s="39">
        <f t="shared" ca="1" si="573"/>
        <v>0</v>
      </c>
      <c r="X1293" s="40"/>
      <c r="Y1293" s="39">
        <f t="shared" ca="1" si="594"/>
        <v>0</v>
      </c>
      <c r="Z1293" s="327"/>
      <c r="AA1293" s="37" t="str">
        <f t="shared" ca="1" si="584"/>
        <v/>
      </c>
      <c r="AB1293" s="41" t="str">
        <f t="shared" ca="1" si="585"/>
        <v/>
      </c>
      <c r="AC1293" s="39" t="str">
        <f t="shared" si="574"/>
        <v/>
      </c>
      <c r="AD1293" s="39" t="str">
        <f t="shared" ca="1" si="595"/>
        <v/>
      </c>
      <c r="AE1293" s="39" t="str">
        <f t="shared" ca="1" si="586"/>
        <v/>
      </c>
      <c r="AF1293" s="40"/>
      <c r="AG1293" s="39">
        <f t="shared" ca="1" si="596"/>
        <v>0</v>
      </c>
      <c r="AH1293" s="339"/>
      <c r="AI1293" s="37" t="str">
        <f t="shared" ca="1" si="587"/>
        <v/>
      </c>
      <c r="AJ1293" s="41" t="str">
        <f t="shared" ca="1" si="588"/>
        <v/>
      </c>
      <c r="AK1293" s="39" t="str">
        <f t="shared" si="575"/>
        <v/>
      </c>
      <c r="AL1293" s="39" t="str">
        <f t="shared" ca="1" si="597"/>
        <v/>
      </c>
      <c r="AM1293" s="39" t="str">
        <f t="shared" ca="1" si="589"/>
        <v/>
      </c>
      <c r="AN1293" s="40"/>
      <c r="AO1293" s="39">
        <f t="shared" ca="1" si="598"/>
        <v>0</v>
      </c>
      <c r="AP1293" s="339"/>
      <c r="AW1293" s="329"/>
      <c r="BI1293" s="329"/>
      <c r="BJ1293" s="329"/>
      <c r="BK1293" s="329"/>
      <c r="BL1293" s="329"/>
      <c r="BM1293" s="329"/>
      <c r="BN1293" s="329"/>
      <c r="BO1293" s="329"/>
      <c r="BP1293" s="329"/>
      <c r="BQ1293" s="329"/>
      <c r="BR1293" s="329"/>
      <c r="BS1293" s="329"/>
      <c r="BT1293" s="329"/>
      <c r="BU1293" s="329"/>
      <c r="BV1293" s="329"/>
      <c r="BW1293" s="325"/>
      <c r="BX1293" s="325"/>
      <c r="BY1293" s="325"/>
      <c r="BZ1293" s="325"/>
      <c r="CA1293" s="325"/>
      <c r="CB1293" s="325"/>
      <c r="CC1293" s="325"/>
      <c r="CD1293" s="325"/>
      <c r="CE1293" s="325"/>
      <c r="CF1293" s="325"/>
      <c r="CG1293" s="325"/>
      <c r="CH1293" s="325"/>
      <c r="CI1293" s="325"/>
      <c r="CJ1293" s="325"/>
      <c r="CK1293" s="325"/>
      <c r="CL1293" s="325"/>
      <c r="CM1293" s="325"/>
      <c r="CN1293" s="325"/>
      <c r="CO1293" s="325"/>
      <c r="CP1293" s="325"/>
      <c r="CQ1293" s="325"/>
      <c r="CR1293" s="325"/>
      <c r="CS1293" s="325"/>
      <c r="CT1293" s="325"/>
      <c r="CU1293" s="325"/>
      <c r="CV1293" s="325"/>
      <c r="CW1293" s="325"/>
      <c r="CX1293" s="325"/>
    </row>
    <row r="1294" spans="1:102" s="36" customFormat="1" ht="15" hidden="1" customHeight="1">
      <c r="A1294" s="329"/>
      <c r="B1294" s="37" t="str">
        <f t="shared" ca="1" si="576"/>
        <v/>
      </c>
      <c r="C1294" s="41" t="str">
        <f t="shared" ca="1" si="577"/>
        <v/>
      </c>
      <c r="D1294" s="39" t="str">
        <f t="shared" ca="1" si="578"/>
        <v/>
      </c>
      <c r="E1294" s="39" t="str">
        <f t="shared" ca="1" si="590"/>
        <v/>
      </c>
      <c r="F1294" s="39" t="str">
        <f t="shared" ca="1" si="579"/>
        <v/>
      </c>
      <c r="G1294" s="101"/>
      <c r="H1294" s="39">
        <f t="shared" ca="1" si="570"/>
        <v>0</v>
      </c>
      <c r="J1294" s="332"/>
      <c r="K1294" s="37" t="str">
        <f t="shared" ca="1" si="580"/>
        <v/>
      </c>
      <c r="L1294" s="41" t="str">
        <f t="shared" ca="1" si="581"/>
        <v/>
      </c>
      <c r="M1294" s="39" t="str">
        <f t="shared" si="571"/>
        <v/>
      </c>
      <c r="N1294" s="39" t="str">
        <f t="shared" ca="1" si="591"/>
        <v/>
      </c>
      <c r="O1294" s="39" t="str">
        <f ca="1">IF(L1294="","",ROUND(Q1293*$O$5/payments_per_year,2))</f>
        <v/>
      </c>
      <c r="P1294" s="101"/>
      <c r="Q1294" s="39">
        <f t="shared" ca="1" si="592"/>
        <v>0</v>
      </c>
      <c r="R1294" s="332"/>
      <c r="S1294" s="37" t="str">
        <f t="shared" ca="1" si="582"/>
        <v/>
      </c>
      <c r="T1294" s="41" t="str">
        <f t="shared" ca="1" si="583"/>
        <v/>
      </c>
      <c r="U1294" s="39" t="str">
        <f t="shared" si="572"/>
        <v/>
      </c>
      <c r="V1294" s="39" t="str">
        <f t="shared" ca="1" si="593"/>
        <v/>
      </c>
      <c r="W1294" s="39">
        <f t="shared" ca="1" si="573"/>
        <v>0</v>
      </c>
      <c r="X1294" s="40"/>
      <c r="Y1294" s="39">
        <f t="shared" ca="1" si="594"/>
        <v>0</v>
      </c>
      <c r="Z1294" s="327"/>
      <c r="AA1294" s="37" t="str">
        <f t="shared" ca="1" si="584"/>
        <v/>
      </c>
      <c r="AB1294" s="41" t="str">
        <f t="shared" ca="1" si="585"/>
        <v/>
      </c>
      <c r="AC1294" s="39" t="str">
        <f t="shared" si="574"/>
        <v/>
      </c>
      <c r="AD1294" s="39" t="str">
        <f t="shared" ca="1" si="595"/>
        <v/>
      </c>
      <c r="AE1294" s="39" t="str">
        <f t="shared" ca="1" si="586"/>
        <v/>
      </c>
      <c r="AF1294" s="40"/>
      <c r="AG1294" s="39">
        <f t="shared" ca="1" si="596"/>
        <v>0</v>
      </c>
      <c r="AH1294" s="339"/>
      <c r="AI1294" s="37" t="str">
        <f t="shared" ca="1" si="587"/>
        <v/>
      </c>
      <c r="AJ1294" s="41" t="str">
        <f t="shared" ca="1" si="588"/>
        <v/>
      </c>
      <c r="AK1294" s="39" t="str">
        <f t="shared" si="575"/>
        <v/>
      </c>
      <c r="AL1294" s="39" t="str">
        <f t="shared" ca="1" si="597"/>
        <v/>
      </c>
      <c r="AM1294" s="39" t="str">
        <f t="shared" ca="1" si="589"/>
        <v/>
      </c>
      <c r="AN1294" s="40"/>
      <c r="AO1294" s="39">
        <f t="shared" ca="1" si="598"/>
        <v>0</v>
      </c>
      <c r="AP1294" s="339"/>
      <c r="AW1294" s="329"/>
      <c r="BI1294" s="329"/>
      <c r="BJ1294" s="329"/>
      <c r="BK1294" s="329"/>
      <c r="BL1294" s="329"/>
      <c r="BM1294" s="329"/>
      <c r="BN1294" s="329"/>
      <c r="BO1294" s="329"/>
      <c r="BP1294" s="329"/>
      <c r="BQ1294" s="329"/>
      <c r="BR1294" s="329"/>
      <c r="BS1294" s="329"/>
      <c r="BT1294" s="329"/>
      <c r="BU1294" s="329"/>
      <c r="BV1294" s="329"/>
      <c r="BW1294" s="325"/>
      <c r="BX1294" s="325"/>
      <c r="BY1294" s="325"/>
      <c r="BZ1294" s="325"/>
      <c r="CA1294" s="325"/>
      <c r="CB1294" s="325"/>
      <c r="CC1294" s="325"/>
      <c r="CD1294" s="325"/>
      <c r="CE1294" s="325"/>
      <c r="CF1294" s="325"/>
      <c r="CG1294" s="325"/>
      <c r="CH1294" s="325"/>
      <c r="CI1294" s="325"/>
      <c r="CJ1294" s="325"/>
      <c r="CK1294" s="325"/>
      <c r="CL1294" s="325"/>
      <c r="CM1294" s="325"/>
      <c r="CN1294" s="325"/>
      <c r="CO1294" s="325"/>
      <c r="CP1294" s="325"/>
      <c r="CQ1294" s="325"/>
      <c r="CR1294" s="325"/>
      <c r="CS1294" s="325"/>
      <c r="CT1294" s="325"/>
      <c r="CU1294" s="325"/>
      <c r="CV1294" s="325"/>
      <c r="CW1294" s="325"/>
      <c r="CX1294" s="325"/>
    </row>
    <row r="1295" spans="1:102" s="36" customFormat="1" ht="15" hidden="1" customHeight="1">
      <c r="A1295" s="329"/>
      <c r="B1295" s="37" t="str">
        <f t="shared" ca="1" si="576"/>
        <v/>
      </c>
      <c r="C1295" s="41" t="str">
        <f t="shared" ca="1" si="577"/>
        <v/>
      </c>
      <c r="D1295" s="39" t="str">
        <f t="shared" ca="1" si="578"/>
        <v/>
      </c>
      <c r="E1295" s="39" t="str">
        <f t="shared" ca="1" si="590"/>
        <v/>
      </c>
      <c r="F1295" s="39" t="str">
        <f t="shared" ca="1" si="579"/>
        <v/>
      </c>
      <c r="G1295" s="101"/>
      <c r="H1295" s="39">
        <f t="shared" ca="1" si="570"/>
        <v>0</v>
      </c>
      <c r="J1295" s="332"/>
      <c r="K1295" s="37" t="str">
        <f t="shared" ca="1" si="580"/>
        <v/>
      </c>
      <c r="L1295" s="41" t="str">
        <f t="shared" ca="1" si="581"/>
        <v/>
      </c>
      <c r="M1295" s="39" t="str">
        <f t="shared" si="571"/>
        <v/>
      </c>
      <c r="N1295" s="39" t="str">
        <f t="shared" ca="1" si="591"/>
        <v/>
      </c>
      <c r="O1295" s="39">
        <f ca="1">ROUND(Q1294*$O$5/payments_per_year,2)</f>
        <v>0</v>
      </c>
      <c r="P1295" s="101"/>
      <c r="Q1295" s="39">
        <f t="shared" ca="1" si="592"/>
        <v>0</v>
      </c>
      <c r="R1295" s="332"/>
      <c r="S1295" s="37" t="str">
        <f t="shared" ca="1" si="582"/>
        <v/>
      </c>
      <c r="T1295" s="41" t="str">
        <f t="shared" ca="1" si="583"/>
        <v/>
      </c>
      <c r="U1295" s="39" t="str">
        <f t="shared" si="572"/>
        <v/>
      </c>
      <c r="V1295" s="39" t="str">
        <f t="shared" ca="1" si="593"/>
        <v/>
      </c>
      <c r="W1295" s="39">
        <f t="shared" ca="1" si="573"/>
        <v>0</v>
      </c>
      <c r="X1295" s="40"/>
      <c r="Y1295" s="39">
        <f t="shared" ca="1" si="594"/>
        <v>0</v>
      </c>
      <c r="Z1295" s="327"/>
      <c r="AA1295" s="37" t="str">
        <f t="shared" ca="1" si="584"/>
        <v/>
      </c>
      <c r="AB1295" s="41" t="str">
        <f t="shared" ca="1" si="585"/>
        <v/>
      </c>
      <c r="AC1295" s="39" t="str">
        <f t="shared" si="574"/>
        <v/>
      </c>
      <c r="AD1295" s="39" t="str">
        <f t="shared" ca="1" si="595"/>
        <v/>
      </c>
      <c r="AE1295" s="39" t="str">
        <f t="shared" ca="1" si="586"/>
        <v/>
      </c>
      <c r="AF1295" s="40"/>
      <c r="AG1295" s="39">
        <f t="shared" ca="1" si="596"/>
        <v>0</v>
      </c>
      <c r="AH1295" s="339"/>
      <c r="AI1295" s="37" t="str">
        <f t="shared" ca="1" si="587"/>
        <v/>
      </c>
      <c r="AJ1295" s="41" t="str">
        <f t="shared" ca="1" si="588"/>
        <v/>
      </c>
      <c r="AK1295" s="39" t="str">
        <f t="shared" si="575"/>
        <v/>
      </c>
      <c r="AL1295" s="39" t="str">
        <f t="shared" ca="1" si="597"/>
        <v/>
      </c>
      <c r="AM1295" s="39" t="str">
        <f t="shared" ca="1" si="589"/>
        <v/>
      </c>
      <c r="AN1295" s="40"/>
      <c r="AO1295" s="39">
        <f t="shared" ca="1" si="598"/>
        <v>0</v>
      </c>
      <c r="AP1295" s="339"/>
      <c r="AW1295" s="329"/>
      <c r="BI1295" s="329"/>
      <c r="BJ1295" s="329"/>
      <c r="BK1295" s="329"/>
      <c r="BL1295" s="329"/>
      <c r="BM1295" s="329"/>
      <c r="BN1295" s="329"/>
      <c r="BO1295" s="329"/>
      <c r="BP1295" s="329"/>
      <c r="BQ1295" s="329"/>
      <c r="BR1295" s="329"/>
      <c r="BS1295" s="329"/>
      <c r="BT1295" s="329"/>
      <c r="BU1295" s="329"/>
      <c r="BV1295" s="329"/>
      <c r="BW1295" s="325"/>
      <c r="BX1295" s="325"/>
      <c r="BY1295" s="325"/>
      <c r="BZ1295" s="325"/>
      <c r="CA1295" s="325"/>
      <c r="CB1295" s="325"/>
      <c r="CC1295" s="325"/>
      <c r="CD1295" s="325"/>
      <c r="CE1295" s="325"/>
      <c r="CF1295" s="325"/>
      <c r="CG1295" s="325"/>
      <c r="CH1295" s="325"/>
      <c r="CI1295" s="325"/>
      <c r="CJ1295" s="325"/>
      <c r="CK1295" s="325"/>
      <c r="CL1295" s="325"/>
      <c r="CM1295" s="325"/>
      <c r="CN1295" s="325"/>
      <c r="CO1295" s="325"/>
      <c r="CP1295" s="325"/>
      <c r="CQ1295" s="325"/>
      <c r="CR1295" s="325"/>
      <c r="CS1295" s="325"/>
      <c r="CT1295" s="325"/>
      <c r="CU1295" s="325"/>
      <c r="CV1295" s="325"/>
      <c r="CW1295" s="325"/>
      <c r="CX1295" s="325"/>
    </row>
    <row r="1296" spans="1:102" s="36" customFormat="1" ht="15" hidden="1" customHeight="1">
      <c r="A1296" s="329"/>
      <c r="B1296" s="37" t="str">
        <f t="shared" ca="1" si="576"/>
        <v/>
      </c>
      <c r="C1296" s="41" t="str">
        <f t="shared" ca="1" si="577"/>
        <v/>
      </c>
      <c r="D1296" s="39" t="str">
        <f t="shared" ca="1" si="578"/>
        <v/>
      </c>
      <c r="E1296" s="39" t="str">
        <f t="shared" ca="1" si="590"/>
        <v/>
      </c>
      <c r="F1296" s="39" t="str">
        <f t="shared" ca="1" si="579"/>
        <v/>
      </c>
      <c r="G1296" s="101"/>
      <c r="H1296" s="39">
        <f t="shared" ca="1" si="570"/>
        <v>0</v>
      </c>
      <c r="J1296" s="332"/>
      <c r="K1296" s="37" t="str">
        <f t="shared" ca="1" si="580"/>
        <v/>
      </c>
      <c r="L1296" s="41" t="str">
        <f t="shared" ca="1" si="581"/>
        <v/>
      </c>
      <c r="M1296" s="39" t="str">
        <f t="shared" si="571"/>
        <v/>
      </c>
      <c r="N1296" s="39" t="str">
        <f t="shared" ca="1" si="591"/>
        <v/>
      </c>
      <c r="O1296" s="39" t="str">
        <f ca="1">IF(L1296="","",ROUND(Q1295*$O$5/payments_per_year,2))</f>
        <v/>
      </c>
      <c r="P1296" s="101"/>
      <c r="Q1296" s="39">
        <f t="shared" ca="1" si="592"/>
        <v>0</v>
      </c>
      <c r="R1296" s="332"/>
      <c r="S1296" s="37" t="str">
        <f t="shared" ca="1" si="582"/>
        <v/>
      </c>
      <c r="T1296" s="41" t="str">
        <f t="shared" ca="1" si="583"/>
        <v/>
      </c>
      <c r="U1296" s="39" t="str">
        <f t="shared" si="572"/>
        <v/>
      </c>
      <c r="V1296" s="39" t="str">
        <f t="shared" ca="1" si="593"/>
        <v/>
      </c>
      <c r="W1296" s="39">
        <f t="shared" ca="1" si="573"/>
        <v>0</v>
      </c>
      <c r="X1296" s="40"/>
      <c r="Y1296" s="39">
        <f t="shared" ca="1" si="594"/>
        <v>0</v>
      </c>
      <c r="Z1296" s="327"/>
      <c r="AA1296" s="37" t="str">
        <f t="shared" ca="1" si="584"/>
        <v/>
      </c>
      <c r="AB1296" s="41" t="str">
        <f t="shared" ca="1" si="585"/>
        <v/>
      </c>
      <c r="AC1296" s="39" t="str">
        <f t="shared" si="574"/>
        <v/>
      </c>
      <c r="AD1296" s="39" t="str">
        <f t="shared" ca="1" si="595"/>
        <v/>
      </c>
      <c r="AE1296" s="39" t="str">
        <f t="shared" ca="1" si="586"/>
        <v/>
      </c>
      <c r="AF1296" s="40"/>
      <c r="AG1296" s="39">
        <f t="shared" ca="1" si="596"/>
        <v>0</v>
      </c>
      <c r="AH1296" s="339"/>
      <c r="AI1296" s="37" t="str">
        <f t="shared" ca="1" si="587"/>
        <v/>
      </c>
      <c r="AJ1296" s="41" t="str">
        <f t="shared" ca="1" si="588"/>
        <v/>
      </c>
      <c r="AK1296" s="39" t="str">
        <f t="shared" si="575"/>
        <v/>
      </c>
      <c r="AL1296" s="39" t="str">
        <f t="shared" ca="1" si="597"/>
        <v/>
      </c>
      <c r="AM1296" s="39" t="str">
        <f t="shared" ca="1" si="589"/>
        <v/>
      </c>
      <c r="AN1296" s="40"/>
      <c r="AO1296" s="39">
        <f t="shared" ca="1" si="598"/>
        <v>0</v>
      </c>
      <c r="AP1296" s="339"/>
      <c r="AW1296" s="329"/>
      <c r="BI1296" s="329"/>
      <c r="BJ1296" s="329"/>
      <c r="BK1296" s="329"/>
      <c r="BL1296" s="329"/>
      <c r="BM1296" s="329"/>
      <c r="BN1296" s="329"/>
      <c r="BO1296" s="329"/>
      <c r="BP1296" s="329"/>
      <c r="BQ1296" s="329"/>
      <c r="BR1296" s="329"/>
      <c r="BS1296" s="329"/>
      <c r="BT1296" s="329"/>
      <c r="BU1296" s="329"/>
      <c r="BV1296" s="329"/>
      <c r="BW1296" s="325"/>
      <c r="BX1296" s="325"/>
      <c r="BY1296" s="325"/>
      <c r="BZ1296" s="325"/>
      <c r="CA1296" s="325"/>
      <c r="CB1296" s="325"/>
      <c r="CC1296" s="325"/>
      <c r="CD1296" s="325"/>
      <c r="CE1296" s="325"/>
      <c r="CF1296" s="325"/>
      <c r="CG1296" s="325"/>
      <c r="CH1296" s="325"/>
      <c r="CI1296" s="325"/>
      <c r="CJ1296" s="325"/>
      <c r="CK1296" s="325"/>
      <c r="CL1296" s="325"/>
      <c r="CM1296" s="325"/>
      <c r="CN1296" s="325"/>
      <c r="CO1296" s="325"/>
      <c r="CP1296" s="325"/>
      <c r="CQ1296" s="325"/>
      <c r="CR1296" s="325"/>
      <c r="CS1296" s="325"/>
      <c r="CT1296" s="325"/>
      <c r="CU1296" s="325"/>
      <c r="CV1296" s="325"/>
      <c r="CW1296" s="325"/>
      <c r="CX1296" s="325"/>
    </row>
    <row r="1297" spans="1:102" s="36" customFormat="1" ht="15" hidden="1" customHeight="1">
      <c r="A1297" s="329"/>
      <c r="B1297" s="37" t="str">
        <f t="shared" ca="1" si="576"/>
        <v/>
      </c>
      <c r="C1297" s="41" t="str">
        <f t="shared" ca="1" si="577"/>
        <v/>
      </c>
      <c r="D1297" s="39" t="str">
        <f t="shared" ca="1" si="578"/>
        <v/>
      </c>
      <c r="E1297" s="39" t="str">
        <f t="shared" ca="1" si="590"/>
        <v/>
      </c>
      <c r="F1297" s="39" t="str">
        <f t="shared" ca="1" si="579"/>
        <v/>
      </c>
      <c r="G1297" s="101"/>
      <c r="H1297" s="39">
        <f t="shared" ca="1" si="570"/>
        <v>0</v>
      </c>
      <c r="J1297" s="332"/>
      <c r="K1297" s="37" t="str">
        <f t="shared" ca="1" si="580"/>
        <v/>
      </c>
      <c r="L1297" s="41" t="str">
        <f t="shared" ca="1" si="581"/>
        <v/>
      </c>
      <c r="M1297" s="39" t="str">
        <f t="shared" si="571"/>
        <v/>
      </c>
      <c r="N1297" s="39" t="str">
        <f t="shared" ca="1" si="591"/>
        <v/>
      </c>
      <c r="O1297" s="39">
        <f ca="1">ROUND(Q1296*$O$5/payments_per_year,2)</f>
        <v>0</v>
      </c>
      <c r="P1297" s="101"/>
      <c r="Q1297" s="39">
        <f t="shared" ca="1" si="592"/>
        <v>0</v>
      </c>
      <c r="R1297" s="332"/>
      <c r="S1297" s="37" t="str">
        <f t="shared" ca="1" si="582"/>
        <v/>
      </c>
      <c r="T1297" s="41" t="str">
        <f t="shared" ca="1" si="583"/>
        <v/>
      </c>
      <c r="U1297" s="39" t="str">
        <f t="shared" si="572"/>
        <v/>
      </c>
      <c r="V1297" s="39" t="str">
        <f t="shared" ca="1" si="593"/>
        <v/>
      </c>
      <c r="W1297" s="39">
        <f t="shared" ca="1" si="573"/>
        <v>0</v>
      </c>
      <c r="X1297" s="40"/>
      <c r="Y1297" s="39">
        <f t="shared" ca="1" si="594"/>
        <v>0</v>
      </c>
      <c r="Z1297" s="327"/>
      <c r="AA1297" s="37" t="str">
        <f t="shared" ca="1" si="584"/>
        <v/>
      </c>
      <c r="AB1297" s="41" t="str">
        <f t="shared" ca="1" si="585"/>
        <v/>
      </c>
      <c r="AC1297" s="39" t="str">
        <f t="shared" si="574"/>
        <v/>
      </c>
      <c r="AD1297" s="39" t="str">
        <f t="shared" ca="1" si="595"/>
        <v/>
      </c>
      <c r="AE1297" s="39" t="str">
        <f t="shared" ca="1" si="586"/>
        <v/>
      </c>
      <c r="AF1297" s="40"/>
      <c r="AG1297" s="39">
        <f t="shared" ca="1" si="596"/>
        <v>0</v>
      </c>
      <c r="AH1297" s="339"/>
      <c r="AI1297" s="37" t="str">
        <f t="shared" ca="1" si="587"/>
        <v/>
      </c>
      <c r="AJ1297" s="41" t="str">
        <f t="shared" ca="1" si="588"/>
        <v/>
      </c>
      <c r="AK1297" s="39" t="str">
        <f t="shared" si="575"/>
        <v/>
      </c>
      <c r="AL1297" s="39" t="str">
        <f t="shared" ca="1" si="597"/>
        <v/>
      </c>
      <c r="AM1297" s="39" t="str">
        <f t="shared" ca="1" si="589"/>
        <v/>
      </c>
      <c r="AN1297" s="40"/>
      <c r="AO1297" s="39">
        <f t="shared" ca="1" si="598"/>
        <v>0</v>
      </c>
      <c r="AP1297" s="339"/>
      <c r="AW1297" s="329"/>
      <c r="BI1297" s="329"/>
      <c r="BJ1297" s="329"/>
      <c r="BK1297" s="329"/>
      <c r="BL1297" s="329"/>
      <c r="BM1297" s="329"/>
      <c r="BN1297" s="329"/>
      <c r="BO1297" s="329"/>
      <c r="BP1297" s="329"/>
      <c r="BQ1297" s="329"/>
      <c r="BR1297" s="329"/>
      <c r="BS1297" s="329"/>
      <c r="BT1297" s="329"/>
      <c r="BU1297" s="329"/>
      <c r="BV1297" s="329"/>
      <c r="BW1297" s="325"/>
      <c r="BX1297" s="325"/>
      <c r="BY1297" s="325"/>
      <c r="BZ1297" s="325"/>
      <c r="CA1297" s="325"/>
      <c r="CB1297" s="325"/>
      <c r="CC1297" s="325"/>
      <c r="CD1297" s="325"/>
      <c r="CE1297" s="325"/>
      <c r="CF1297" s="325"/>
      <c r="CG1297" s="325"/>
      <c r="CH1297" s="325"/>
      <c r="CI1297" s="325"/>
      <c r="CJ1297" s="325"/>
      <c r="CK1297" s="325"/>
      <c r="CL1297" s="325"/>
      <c r="CM1297" s="325"/>
      <c r="CN1297" s="325"/>
      <c r="CO1297" s="325"/>
      <c r="CP1297" s="325"/>
      <c r="CQ1297" s="325"/>
      <c r="CR1297" s="325"/>
      <c r="CS1297" s="325"/>
      <c r="CT1297" s="325"/>
      <c r="CU1297" s="325"/>
      <c r="CV1297" s="325"/>
      <c r="CW1297" s="325"/>
      <c r="CX1297" s="325"/>
    </row>
    <row r="1298" spans="1:102" s="36" customFormat="1" ht="15" hidden="1" customHeight="1">
      <c r="A1298" s="329"/>
      <c r="B1298" s="37" t="str">
        <f t="shared" ca="1" si="576"/>
        <v/>
      </c>
      <c r="C1298" s="41" t="str">
        <f t="shared" ca="1" si="577"/>
        <v/>
      </c>
      <c r="D1298" s="39" t="str">
        <f t="shared" ca="1" si="578"/>
        <v/>
      </c>
      <c r="E1298" s="39" t="str">
        <f t="shared" ca="1" si="590"/>
        <v/>
      </c>
      <c r="F1298" s="39" t="str">
        <f t="shared" ca="1" si="579"/>
        <v/>
      </c>
      <c r="G1298" s="101"/>
      <c r="H1298" s="39">
        <f t="shared" ca="1" si="570"/>
        <v>0</v>
      </c>
      <c r="J1298" s="332"/>
      <c r="K1298" s="37" t="str">
        <f t="shared" ca="1" si="580"/>
        <v/>
      </c>
      <c r="L1298" s="41" t="str">
        <f t="shared" ca="1" si="581"/>
        <v/>
      </c>
      <c r="M1298" s="39" t="str">
        <f t="shared" si="571"/>
        <v/>
      </c>
      <c r="N1298" s="39" t="str">
        <f t="shared" ca="1" si="591"/>
        <v/>
      </c>
      <c r="O1298" s="39" t="str">
        <f ca="1">IF(L1298="","",ROUND(Q1297*$O$5/payments_per_year,2))</f>
        <v/>
      </c>
      <c r="P1298" s="101"/>
      <c r="Q1298" s="39">
        <f t="shared" ca="1" si="592"/>
        <v>0</v>
      </c>
      <c r="R1298" s="332"/>
      <c r="S1298" s="37" t="str">
        <f t="shared" ca="1" si="582"/>
        <v/>
      </c>
      <c r="T1298" s="41" t="str">
        <f t="shared" ca="1" si="583"/>
        <v/>
      </c>
      <c r="U1298" s="39" t="str">
        <f t="shared" si="572"/>
        <v/>
      </c>
      <c r="V1298" s="39" t="str">
        <f t="shared" ca="1" si="593"/>
        <v/>
      </c>
      <c r="W1298" s="39">
        <f t="shared" ca="1" si="573"/>
        <v>0</v>
      </c>
      <c r="X1298" s="40"/>
      <c r="Y1298" s="39">
        <f t="shared" ca="1" si="594"/>
        <v>0</v>
      </c>
      <c r="Z1298" s="327"/>
      <c r="AA1298" s="37" t="str">
        <f t="shared" ca="1" si="584"/>
        <v/>
      </c>
      <c r="AB1298" s="41" t="str">
        <f t="shared" ca="1" si="585"/>
        <v/>
      </c>
      <c r="AC1298" s="39" t="str">
        <f t="shared" si="574"/>
        <v/>
      </c>
      <c r="AD1298" s="39" t="str">
        <f t="shared" ca="1" si="595"/>
        <v/>
      </c>
      <c r="AE1298" s="39" t="str">
        <f t="shared" ca="1" si="586"/>
        <v/>
      </c>
      <c r="AF1298" s="40"/>
      <c r="AG1298" s="39">
        <f t="shared" ca="1" si="596"/>
        <v>0</v>
      </c>
      <c r="AH1298" s="339"/>
      <c r="AI1298" s="37" t="str">
        <f t="shared" ca="1" si="587"/>
        <v/>
      </c>
      <c r="AJ1298" s="41" t="str">
        <f t="shared" ca="1" si="588"/>
        <v/>
      </c>
      <c r="AK1298" s="39" t="str">
        <f t="shared" si="575"/>
        <v/>
      </c>
      <c r="AL1298" s="39" t="str">
        <f t="shared" ca="1" si="597"/>
        <v/>
      </c>
      <c r="AM1298" s="39" t="str">
        <f t="shared" ca="1" si="589"/>
        <v/>
      </c>
      <c r="AN1298" s="40"/>
      <c r="AO1298" s="39">
        <f t="shared" ca="1" si="598"/>
        <v>0</v>
      </c>
      <c r="AP1298" s="339"/>
      <c r="AW1298" s="329"/>
      <c r="BI1298" s="329"/>
      <c r="BJ1298" s="329"/>
      <c r="BK1298" s="329"/>
      <c r="BL1298" s="329"/>
      <c r="BM1298" s="329"/>
      <c r="BN1298" s="329"/>
      <c r="BO1298" s="329"/>
      <c r="BP1298" s="329"/>
      <c r="BQ1298" s="329"/>
      <c r="BR1298" s="329"/>
      <c r="BS1298" s="329"/>
      <c r="BT1298" s="329"/>
      <c r="BU1298" s="329"/>
      <c r="BV1298" s="329"/>
      <c r="BW1298" s="325"/>
      <c r="BX1298" s="325"/>
      <c r="BY1298" s="325"/>
      <c r="BZ1298" s="325"/>
      <c r="CA1298" s="325"/>
      <c r="CB1298" s="325"/>
      <c r="CC1298" s="325"/>
      <c r="CD1298" s="325"/>
      <c r="CE1298" s="325"/>
      <c r="CF1298" s="325"/>
      <c r="CG1298" s="325"/>
      <c r="CH1298" s="325"/>
      <c r="CI1298" s="325"/>
      <c r="CJ1298" s="325"/>
      <c r="CK1298" s="325"/>
      <c r="CL1298" s="325"/>
      <c r="CM1298" s="325"/>
      <c r="CN1298" s="325"/>
      <c r="CO1298" s="325"/>
      <c r="CP1298" s="325"/>
      <c r="CQ1298" s="325"/>
      <c r="CR1298" s="325"/>
      <c r="CS1298" s="325"/>
      <c r="CT1298" s="325"/>
      <c r="CU1298" s="325"/>
      <c r="CV1298" s="325"/>
      <c r="CW1298" s="325"/>
      <c r="CX1298" s="325"/>
    </row>
    <row r="1299" spans="1:102" s="36" customFormat="1" ht="15" hidden="1" customHeight="1">
      <c r="A1299" s="329"/>
      <c r="B1299" s="37" t="str">
        <f t="shared" ca="1" si="576"/>
        <v/>
      </c>
      <c r="C1299" s="41" t="str">
        <f t="shared" ca="1" si="577"/>
        <v/>
      </c>
      <c r="D1299" s="39" t="str">
        <f t="shared" ca="1" si="578"/>
        <v/>
      </c>
      <c r="E1299" s="39" t="str">
        <f t="shared" ca="1" si="590"/>
        <v/>
      </c>
      <c r="F1299" s="39" t="str">
        <f t="shared" ca="1" si="579"/>
        <v/>
      </c>
      <c r="G1299" s="101"/>
      <c r="H1299" s="39">
        <f t="shared" ref="H1299:H1362" ca="1" si="599">IF(B1299="",0,ROUND(H1298-E1299-G1299,2))</f>
        <v>0</v>
      </c>
      <c r="J1299" s="332"/>
      <c r="K1299" s="37" t="str">
        <f t="shared" ca="1" si="580"/>
        <v/>
      </c>
      <c r="L1299" s="41" t="str">
        <f t="shared" ca="1" si="581"/>
        <v/>
      </c>
      <c r="M1299" s="39" t="str">
        <f t="shared" ref="M1299:M1362" si="600">$O$10</f>
        <v/>
      </c>
      <c r="N1299" s="39" t="str">
        <f t="shared" ca="1" si="591"/>
        <v/>
      </c>
      <c r="O1299" s="39">
        <f ca="1">ROUND(Q1298*$O$5/payments_per_year,2)</f>
        <v>0</v>
      </c>
      <c r="P1299" s="101"/>
      <c r="Q1299" s="39">
        <f t="shared" ca="1" si="592"/>
        <v>0</v>
      </c>
      <c r="R1299" s="332"/>
      <c r="S1299" s="37" t="str">
        <f t="shared" ca="1" si="582"/>
        <v/>
      </c>
      <c r="T1299" s="41" t="str">
        <f t="shared" ca="1" si="583"/>
        <v/>
      </c>
      <c r="U1299" s="39" t="str">
        <f t="shared" ref="U1299:U1362" si="601">$W$10</f>
        <v/>
      </c>
      <c r="V1299" s="39" t="str">
        <f t="shared" ca="1" si="593"/>
        <v/>
      </c>
      <c r="W1299" s="39">
        <f t="shared" ref="W1299:W1362" ca="1" si="602">ROUND(Y1298*$W$5/payments_per_year,2)</f>
        <v>0</v>
      </c>
      <c r="X1299" s="40"/>
      <c r="Y1299" s="39">
        <f t="shared" ca="1" si="594"/>
        <v>0</v>
      </c>
      <c r="Z1299" s="327"/>
      <c r="AA1299" s="37" t="str">
        <f t="shared" ca="1" si="584"/>
        <v/>
      </c>
      <c r="AB1299" s="41" t="str">
        <f t="shared" ca="1" si="585"/>
        <v/>
      </c>
      <c r="AC1299" s="39" t="str">
        <f t="shared" ref="AC1299:AC1362" si="603">$AE$10</f>
        <v/>
      </c>
      <c r="AD1299" s="39" t="str">
        <f t="shared" ca="1" si="595"/>
        <v/>
      </c>
      <c r="AE1299" s="39" t="str">
        <f t="shared" ca="1" si="586"/>
        <v/>
      </c>
      <c r="AF1299" s="40"/>
      <c r="AG1299" s="39">
        <f t="shared" ca="1" si="596"/>
        <v>0</v>
      </c>
      <c r="AH1299" s="339"/>
      <c r="AI1299" s="37" t="str">
        <f t="shared" ca="1" si="587"/>
        <v/>
      </c>
      <c r="AJ1299" s="41" t="str">
        <f t="shared" ca="1" si="588"/>
        <v/>
      </c>
      <c r="AK1299" s="39" t="str">
        <f t="shared" ref="AK1299:AK1362" si="604">$AE$10</f>
        <v/>
      </c>
      <c r="AL1299" s="39" t="str">
        <f t="shared" ca="1" si="597"/>
        <v/>
      </c>
      <c r="AM1299" s="39" t="str">
        <f t="shared" ca="1" si="589"/>
        <v/>
      </c>
      <c r="AN1299" s="40"/>
      <c r="AO1299" s="39">
        <f t="shared" ca="1" si="598"/>
        <v>0</v>
      </c>
      <c r="AP1299" s="339"/>
      <c r="AW1299" s="329"/>
      <c r="BI1299" s="329"/>
      <c r="BJ1299" s="329"/>
      <c r="BK1299" s="329"/>
      <c r="BL1299" s="329"/>
      <c r="BM1299" s="329"/>
      <c r="BN1299" s="329"/>
      <c r="BO1299" s="329"/>
      <c r="BP1299" s="329"/>
      <c r="BQ1299" s="329"/>
      <c r="BR1299" s="329"/>
      <c r="BS1299" s="329"/>
      <c r="BT1299" s="329"/>
      <c r="BU1299" s="329"/>
      <c r="BV1299" s="329"/>
      <c r="BW1299" s="325"/>
      <c r="BX1299" s="325"/>
      <c r="BY1299" s="325"/>
      <c r="BZ1299" s="325"/>
      <c r="CA1299" s="325"/>
      <c r="CB1299" s="325"/>
      <c r="CC1299" s="325"/>
      <c r="CD1299" s="325"/>
      <c r="CE1299" s="325"/>
      <c r="CF1299" s="325"/>
      <c r="CG1299" s="325"/>
      <c r="CH1299" s="325"/>
      <c r="CI1299" s="325"/>
      <c r="CJ1299" s="325"/>
      <c r="CK1299" s="325"/>
      <c r="CL1299" s="325"/>
      <c r="CM1299" s="325"/>
      <c r="CN1299" s="325"/>
      <c r="CO1299" s="325"/>
      <c r="CP1299" s="325"/>
      <c r="CQ1299" s="325"/>
      <c r="CR1299" s="325"/>
      <c r="CS1299" s="325"/>
      <c r="CT1299" s="325"/>
      <c r="CU1299" s="325"/>
      <c r="CV1299" s="325"/>
      <c r="CW1299" s="325"/>
      <c r="CX1299" s="325"/>
    </row>
    <row r="1300" spans="1:102" s="36" customFormat="1" ht="15" hidden="1" customHeight="1">
      <c r="A1300" s="329"/>
      <c r="B1300" s="37" t="str">
        <f t="shared" ref="B1300:B1363" ca="1" si="605">IF(B1299&lt;$F$11,IF(H1299&gt;0,B1299+1,""),"")</f>
        <v/>
      </c>
      <c r="C1300" s="41" t="str">
        <f t="shared" ref="C1300:C1363" ca="1" si="606">IF(B1300="","",IF(B1300&lt;=$F$11,IF(payments_per_year=26,DATE(YEAR(start_date),MONTH(start_date),DAY(start_date)+14*B1300),IF(payments_per_year=52,DATE(YEAR(start_date),MONTH(start_date),DAY(start_date)+7*B1300),DATE(YEAR(start_date),MONTH(start_date)+B1300*12/$F$7,DAY(start_date)))),""))</f>
        <v/>
      </c>
      <c r="D1300" s="39" t="str">
        <f t="shared" ref="D1300:D1363" ca="1" si="607">IF(C1300="","",IF($F$10+F1300&gt;H1299,ROUND(H1299+F1300,2),$F$10))</f>
        <v/>
      </c>
      <c r="E1300" s="39" t="str">
        <f t="shared" ca="1" si="590"/>
        <v/>
      </c>
      <c r="F1300" s="39" t="str">
        <f t="shared" ref="F1300:F1363" ca="1" si="608">IF(C1300="","",ROUND(H1299*$F$5/payments_per_year,2))</f>
        <v/>
      </c>
      <c r="G1300" s="101"/>
      <c r="H1300" s="39">
        <f t="shared" ca="1" si="599"/>
        <v>0</v>
      </c>
      <c r="J1300" s="332"/>
      <c r="K1300" s="37" t="str">
        <f t="shared" ref="K1300:K1363" ca="1" si="609">IF(K1299&lt;$F$11,IF(Q1299&gt;0,K1299+1,""),"")</f>
        <v/>
      </c>
      <c r="L1300" s="41" t="str">
        <f t="shared" ref="L1300:L1363" ca="1" si="610">IF(K1300="","",IF(K1300&lt;=$F$11,IF(payments_per_year=26,DATE(YEAR(start_date),MONTH(start_date),DAY(start_date)+14*K1300),IF(payments_per_year=52,DATE(YEAR(start_date),MONTH(start_date),DAY(start_date)+7*K1300),DATE(YEAR(start_date),MONTH(start_date)+K1300*12/$F$7,DAY(start_date)))),""))</f>
        <v/>
      </c>
      <c r="M1300" s="39" t="str">
        <f t="shared" si="600"/>
        <v/>
      </c>
      <c r="N1300" s="39" t="str">
        <f t="shared" ca="1" si="591"/>
        <v/>
      </c>
      <c r="O1300" s="39" t="str">
        <f ca="1">IF(L1300="","",ROUND(Q1299*$O$5/payments_per_year,2))</f>
        <v/>
      </c>
      <c r="P1300" s="101"/>
      <c r="Q1300" s="39">
        <f t="shared" ca="1" si="592"/>
        <v>0</v>
      </c>
      <c r="R1300" s="332"/>
      <c r="S1300" s="37" t="str">
        <f t="shared" ref="S1300:S1363" ca="1" si="611">IF(S1299&lt;$F$11,IF(Y1299&gt;0,S1299+1,""),"")</f>
        <v/>
      </c>
      <c r="T1300" s="41" t="str">
        <f t="shared" ref="T1300:T1363" ca="1" si="612">IF(S1300="","",IF(S1300&lt;=$F$11,IF(payments_per_year=26,DATE(YEAR(start_date),MONTH(start_date),DAY(start_date)+14*S1300),IF(payments_per_year=52,DATE(YEAR(start_date),MONTH(start_date),DAY(start_date)+7*S1300),DATE(YEAR(start_date),MONTH(start_date)+S1300*12/$F$7,DAY(start_date)))),""))</f>
        <v/>
      </c>
      <c r="U1300" s="39" t="str">
        <f t="shared" si="601"/>
        <v/>
      </c>
      <c r="V1300" s="39" t="str">
        <f t="shared" ca="1" si="593"/>
        <v/>
      </c>
      <c r="W1300" s="39">
        <f t="shared" ca="1" si="602"/>
        <v>0</v>
      </c>
      <c r="X1300" s="40"/>
      <c r="Y1300" s="39">
        <f t="shared" ca="1" si="594"/>
        <v>0</v>
      </c>
      <c r="Z1300" s="327"/>
      <c r="AA1300" s="37" t="str">
        <f t="shared" ref="AA1300:AA1363" ca="1" si="613">IF(AA1299&lt;$F$11,IF(AG1299&gt;0,AA1299+1,""),"")</f>
        <v/>
      </c>
      <c r="AB1300" s="41" t="str">
        <f t="shared" ref="AB1300:AB1363" ca="1" si="614">IF(AA1300="","",IF(AA1300&lt;=$F$11,IF(payments_per_year=26,DATE(YEAR(start_date),MONTH(start_date),DAY(start_date)+14*AA1300),IF(payments_per_year=52,DATE(YEAR(start_date),MONTH(start_date),DAY(start_date)+7*AA1300),DATE(YEAR(start_date),MONTH(start_date)+AA1300*12/$F$7,DAY(start_date)))),""))</f>
        <v/>
      </c>
      <c r="AC1300" s="39" t="str">
        <f t="shared" si="603"/>
        <v/>
      </c>
      <c r="AD1300" s="39" t="str">
        <f t="shared" ca="1" si="595"/>
        <v/>
      </c>
      <c r="AE1300" s="39" t="str">
        <f t="shared" ref="AE1300:AE1363" ca="1" si="615">IF(AB1300="","",ROUND(AG1299*$F$5/payments_per_year,2))</f>
        <v/>
      </c>
      <c r="AF1300" s="40"/>
      <c r="AG1300" s="39">
        <f t="shared" ca="1" si="596"/>
        <v>0</v>
      </c>
      <c r="AH1300" s="339"/>
      <c r="AI1300" s="37" t="str">
        <f t="shared" ref="AI1300:AI1363" ca="1" si="616">IF(AI1299&lt;$F$11,IF(AO1299&gt;0,AI1299+1,""),"")</f>
        <v/>
      </c>
      <c r="AJ1300" s="41" t="str">
        <f t="shared" ref="AJ1300:AJ1363" ca="1" si="617">IF(AI1300="","",IF(AI1300&lt;=$F$11,IF(payments_per_year=26,DATE(YEAR(start_date),MONTH(start_date),DAY(start_date)+14*AI1300),IF(payments_per_year=52,DATE(YEAR(start_date),MONTH(start_date),DAY(start_date)+7*AI1300),DATE(YEAR(start_date),MONTH(start_date)+AI1300*12/$F$7,DAY(start_date)))),""))</f>
        <v/>
      </c>
      <c r="AK1300" s="39" t="str">
        <f t="shared" si="604"/>
        <v/>
      </c>
      <c r="AL1300" s="39" t="str">
        <f t="shared" ca="1" si="597"/>
        <v/>
      </c>
      <c r="AM1300" s="39" t="str">
        <f t="shared" ref="AM1300:AM1363" ca="1" si="618">IF(AJ1300="","",ROUND(AO1299*$F$5/payments_per_year,2))</f>
        <v/>
      </c>
      <c r="AN1300" s="40"/>
      <c r="AO1300" s="39">
        <f t="shared" ca="1" si="598"/>
        <v>0</v>
      </c>
      <c r="AP1300" s="339"/>
      <c r="AW1300" s="329"/>
      <c r="BI1300" s="329"/>
      <c r="BJ1300" s="329"/>
      <c r="BK1300" s="329"/>
      <c r="BL1300" s="329"/>
      <c r="BM1300" s="329"/>
      <c r="BN1300" s="329"/>
      <c r="BO1300" s="329"/>
      <c r="BP1300" s="329"/>
      <c r="BQ1300" s="329"/>
      <c r="BR1300" s="329"/>
      <c r="BS1300" s="329"/>
      <c r="BT1300" s="329"/>
      <c r="BU1300" s="329"/>
      <c r="BV1300" s="329"/>
      <c r="BW1300" s="325"/>
      <c r="BX1300" s="325"/>
      <c r="BY1300" s="325"/>
      <c r="BZ1300" s="325"/>
      <c r="CA1300" s="325"/>
      <c r="CB1300" s="325"/>
      <c r="CC1300" s="325"/>
      <c r="CD1300" s="325"/>
      <c r="CE1300" s="325"/>
      <c r="CF1300" s="325"/>
      <c r="CG1300" s="325"/>
      <c r="CH1300" s="325"/>
      <c r="CI1300" s="325"/>
      <c r="CJ1300" s="325"/>
      <c r="CK1300" s="325"/>
      <c r="CL1300" s="325"/>
      <c r="CM1300" s="325"/>
      <c r="CN1300" s="325"/>
      <c r="CO1300" s="325"/>
      <c r="CP1300" s="325"/>
      <c r="CQ1300" s="325"/>
      <c r="CR1300" s="325"/>
      <c r="CS1300" s="325"/>
      <c r="CT1300" s="325"/>
      <c r="CU1300" s="325"/>
      <c r="CV1300" s="325"/>
      <c r="CW1300" s="325"/>
      <c r="CX1300" s="325"/>
    </row>
    <row r="1301" spans="1:102" s="36" customFormat="1" ht="15" hidden="1" customHeight="1">
      <c r="A1301" s="329"/>
      <c r="B1301" s="37" t="str">
        <f t="shared" ca="1" si="605"/>
        <v/>
      </c>
      <c r="C1301" s="41" t="str">
        <f t="shared" ca="1" si="606"/>
        <v/>
      </c>
      <c r="D1301" s="39" t="str">
        <f t="shared" ca="1" si="607"/>
        <v/>
      </c>
      <c r="E1301" s="39" t="str">
        <f t="shared" ca="1" si="590"/>
        <v/>
      </c>
      <c r="F1301" s="39" t="str">
        <f t="shared" ca="1" si="608"/>
        <v/>
      </c>
      <c r="G1301" s="101"/>
      <c r="H1301" s="39">
        <f t="shared" ca="1" si="599"/>
        <v>0</v>
      </c>
      <c r="J1301" s="332"/>
      <c r="K1301" s="37" t="str">
        <f t="shared" ca="1" si="609"/>
        <v/>
      </c>
      <c r="L1301" s="41" t="str">
        <f t="shared" ca="1" si="610"/>
        <v/>
      </c>
      <c r="M1301" s="39" t="str">
        <f t="shared" si="600"/>
        <v/>
      </c>
      <c r="N1301" s="39" t="str">
        <f t="shared" ca="1" si="591"/>
        <v/>
      </c>
      <c r="O1301" s="39">
        <f ca="1">ROUND(Q1300*$O$5/payments_per_year,2)</f>
        <v>0</v>
      </c>
      <c r="P1301" s="101"/>
      <c r="Q1301" s="39">
        <f t="shared" ca="1" si="592"/>
        <v>0</v>
      </c>
      <c r="R1301" s="332"/>
      <c r="S1301" s="37" t="str">
        <f t="shared" ca="1" si="611"/>
        <v/>
      </c>
      <c r="T1301" s="41" t="str">
        <f t="shared" ca="1" si="612"/>
        <v/>
      </c>
      <c r="U1301" s="39" t="str">
        <f t="shared" si="601"/>
        <v/>
      </c>
      <c r="V1301" s="39" t="str">
        <f t="shared" ca="1" si="593"/>
        <v/>
      </c>
      <c r="W1301" s="39">
        <f t="shared" ca="1" si="602"/>
        <v>0</v>
      </c>
      <c r="X1301" s="40"/>
      <c r="Y1301" s="39">
        <f t="shared" ca="1" si="594"/>
        <v>0</v>
      </c>
      <c r="Z1301" s="327"/>
      <c r="AA1301" s="37" t="str">
        <f t="shared" ca="1" si="613"/>
        <v/>
      </c>
      <c r="AB1301" s="41" t="str">
        <f t="shared" ca="1" si="614"/>
        <v/>
      </c>
      <c r="AC1301" s="39" t="str">
        <f t="shared" si="603"/>
        <v/>
      </c>
      <c r="AD1301" s="39" t="str">
        <f t="shared" ca="1" si="595"/>
        <v/>
      </c>
      <c r="AE1301" s="39" t="str">
        <f t="shared" ca="1" si="615"/>
        <v/>
      </c>
      <c r="AF1301" s="40"/>
      <c r="AG1301" s="39">
        <f t="shared" ca="1" si="596"/>
        <v>0</v>
      </c>
      <c r="AH1301" s="339"/>
      <c r="AI1301" s="37" t="str">
        <f t="shared" ca="1" si="616"/>
        <v/>
      </c>
      <c r="AJ1301" s="41" t="str">
        <f t="shared" ca="1" si="617"/>
        <v/>
      </c>
      <c r="AK1301" s="39" t="str">
        <f t="shared" si="604"/>
        <v/>
      </c>
      <c r="AL1301" s="39" t="str">
        <f t="shared" ca="1" si="597"/>
        <v/>
      </c>
      <c r="AM1301" s="39" t="str">
        <f t="shared" ca="1" si="618"/>
        <v/>
      </c>
      <c r="AN1301" s="40"/>
      <c r="AO1301" s="39">
        <f t="shared" ca="1" si="598"/>
        <v>0</v>
      </c>
      <c r="AP1301" s="339"/>
      <c r="AW1301" s="329"/>
      <c r="BI1301" s="329"/>
      <c r="BJ1301" s="329"/>
      <c r="BK1301" s="329"/>
      <c r="BL1301" s="329"/>
      <c r="BM1301" s="329"/>
      <c r="BN1301" s="329"/>
      <c r="BO1301" s="329"/>
      <c r="BP1301" s="329"/>
      <c r="BQ1301" s="329"/>
      <c r="BR1301" s="329"/>
      <c r="BS1301" s="329"/>
      <c r="BT1301" s="329"/>
      <c r="BU1301" s="329"/>
      <c r="BV1301" s="329"/>
      <c r="BW1301" s="325"/>
      <c r="BX1301" s="325"/>
      <c r="BY1301" s="325"/>
      <c r="BZ1301" s="325"/>
      <c r="CA1301" s="325"/>
      <c r="CB1301" s="325"/>
      <c r="CC1301" s="325"/>
      <c r="CD1301" s="325"/>
      <c r="CE1301" s="325"/>
      <c r="CF1301" s="325"/>
      <c r="CG1301" s="325"/>
      <c r="CH1301" s="325"/>
      <c r="CI1301" s="325"/>
      <c r="CJ1301" s="325"/>
      <c r="CK1301" s="325"/>
      <c r="CL1301" s="325"/>
      <c r="CM1301" s="325"/>
      <c r="CN1301" s="325"/>
      <c r="CO1301" s="325"/>
      <c r="CP1301" s="325"/>
      <c r="CQ1301" s="325"/>
      <c r="CR1301" s="325"/>
      <c r="CS1301" s="325"/>
      <c r="CT1301" s="325"/>
      <c r="CU1301" s="325"/>
      <c r="CV1301" s="325"/>
      <c r="CW1301" s="325"/>
      <c r="CX1301" s="325"/>
    </row>
    <row r="1302" spans="1:102" s="36" customFormat="1" ht="15" hidden="1" customHeight="1">
      <c r="A1302" s="329"/>
      <c r="B1302" s="37" t="str">
        <f t="shared" ca="1" si="605"/>
        <v/>
      </c>
      <c r="C1302" s="41" t="str">
        <f t="shared" ca="1" si="606"/>
        <v/>
      </c>
      <c r="D1302" s="39" t="str">
        <f t="shared" ca="1" si="607"/>
        <v/>
      </c>
      <c r="E1302" s="39" t="str">
        <f t="shared" ca="1" si="590"/>
        <v/>
      </c>
      <c r="F1302" s="39" t="str">
        <f t="shared" ca="1" si="608"/>
        <v/>
      </c>
      <c r="G1302" s="101"/>
      <c r="H1302" s="39">
        <f t="shared" ca="1" si="599"/>
        <v>0</v>
      </c>
      <c r="J1302" s="332"/>
      <c r="K1302" s="37" t="str">
        <f t="shared" ca="1" si="609"/>
        <v/>
      </c>
      <c r="L1302" s="41" t="str">
        <f t="shared" ca="1" si="610"/>
        <v/>
      </c>
      <c r="M1302" s="39" t="str">
        <f t="shared" si="600"/>
        <v/>
      </c>
      <c r="N1302" s="39" t="str">
        <f t="shared" ca="1" si="591"/>
        <v/>
      </c>
      <c r="O1302" s="39" t="str">
        <f ca="1">IF(L1302="","",ROUND(Q1301*$O$5/payments_per_year,2))</f>
        <v/>
      </c>
      <c r="P1302" s="101"/>
      <c r="Q1302" s="39">
        <f t="shared" ca="1" si="592"/>
        <v>0</v>
      </c>
      <c r="R1302" s="332"/>
      <c r="S1302" s="37" t="str">
        <f t="shared" ca="1" si="611"/>
        <v/>
      </c>
      <c r="T1302" s="41" t="str">
        <f t="shared" ca="1" si="612"/>
        <v/>
      </c>
      <c r="U1302" s="39" t="str">
        <f t="shared" si="601"/>
        <v/>
      </c>
      <c r="V1302" s="39" t="str">
        <f t="shared" ca="1" si="593"/>
        <v/>
      </c>
      <c r="W1302" s="39">
        <f t="shared" ca="1" si="602"/>
        <v>0</v>
      </c>
      <c r="X1302" s="40"/>
      <c r="Y1302" s="39">
        <f t="shared" ca="1" si="594"/>
        <v>0</v>
      </c>
      <c r="Z1302" s="327"/>
      <c r="AA1302" s="37" t="str">
        <f t="shared" ca="1" si="613"/>
        <v/>
      </c>
      <c r="AB1302" s="41" t="str">
        <f t="shared" ca="1" si="614"/>
        <v/>
      </c>
      <c r="AC1302" s="39" t="str">
        <f t="shared" si="603"/>
        <v/>
      </c>
      <c r="AD1302" s="39" t="str">
        <f t="shared" ca="1" si="595"/>
        <v/>
      </c>
      <c r="AE1302" s="39" t="str">
        <f t="shared" ca="1" si="615"/>
        <v/>
      </c>
      <c r="AF1302" s="40"/>
      <c r="AG1302" s="39">
        <f t="shared" ca="1" si="596"/>
        <v>0</v>
      </c>
      <c r="AH1302" s="339"/>
      <c r="AI1302" s="37" t="str">
        <f t="shared" ca="1" si="616"/>
        <v/>
      </c>
      <c r="AJ1302" s="41" t="str">
        <f t="shared" ca="1" si="617"/>
        <v/>
      </c>
      <c r="AK1302" s="39" t="str">
        <f t="shared" si="604"/>
        <v/>
      </c>
      <c r="AL1302" s="39" t="str">
        <f t="shared" ca="1" si="597"/>
        <v/>
      </c>
      <c r="AM1302" s="39" t="str">
        <f t="shared" ca="1" si="618"/>
        <v/>
      </c>
      <c r="AN1302" s="40"/>
      <c r="AO1302" s="39">
        <f t="shared" ca="1" si="598"/>
        <v>0</v>
      </c>
      <c r="AP1302" s="339"/>
      <c r="AW1302" s="329"/>
      <c r="BI1302" s="329"/>
      <c r="BJ1302" s="329"/>
      <c r="BK1302" s="329"/>
      <c r="BL1302" s="329"/>
      <c r="BM1302" s="329"/>
      <c r="BN1302" s="329"/>
      <c r="BO1302" s="329"/>
      <c r="BP1302" s="329"/>
      <c r="BQ1302" s="329"/>
      <c r="BR1302" s="329"/>
      <c r="BS1302" s="329"/>
      <c r="BT1302" s="329"/>
      <c r="BU1302" s="329"/>
      <c r="BV1302" s="329"/>
      <c r="BW1302" s="325"/>
      <c r="BX1302" s="325"/>
      <c r="BY1302" s="325"/>
      <c r="BZ1302" s="325"/>
      <c r="CA1302" s="325"/>
      <c r="CB1302" s="325"/>
      <c r="CC1302" s="325"/>
      <c r="CD1302" s="325"/>
      <c r="CE1302" s="325"/>
      <c r="CF1302" s="325"/>
      <c r="CG1302" s="325"/>
      <c r="CH1302" s="325"/>
      <c r="CI1302" s="325"/>
      <c r="CJ1302" s="325"/>
      <c r="CK1302" s="325"/>
      <c r="CL1302" s="325"/>
      <c r="CM1302" s="325"/>
      <c r="CN1302" s="325"/>
      <c r="CO1302" s="325"/>
      <c r="CP1302" s="325"/>
      <c r="CQ1302" s="325"/>
      <c r="CR1302" s="325"/>
      <c r="CS1302" s="325"/>
      <c r="CT1302" s="325"/>
      <c r="CU1302" s="325"/>
      <c r="CV1302" s="325"/>
      <c r="CW1302" s="325"/>
      <c r="CX1302" s="325"/>
    </row>
    <row r="1303" spans="1:102" s="36" customFormat="1" ht="15" hidden="1" customHeight="1">
      <c r="A1303" s="329"/>
      <c r="B1303" s="37" t="str">
        <f t="shared" ca="1" si="605"/>
        <v/>
      </c>
      <c r="C1303" s="41" t="str">
        <f t="shared" ca="1" si="606"/>
        <v/>
      </c>
      <c r="D1303" s="39" t="str">
        <f t="shared" ca="1" si="607"/>
        <v/>
      </c>
      <c r="E1303" s="39" t="str">
        <f t="shared" ref="E1303:E1366" ca="1" si="619">IF(C1303="","",D1303-F1303)</f>
        <v/>
      </c>
      <c r="F1303" s="39" t="str">
        <f t="shared" ca="1" si="608"/>
        <v/>
      </c>
      <c r="G1303" s="101"/>
      <c r="H1303" s="39">
        <f t="shared" ca="1" si="599"/>
        <v>0</v>
      </c>
      <c r="J1303" s="332"/>
      <c r="K1303" s="37" t="str">
        <f t="shared" ca="1" si="609"/>
        <v/>
      </c>
      <c r="L1303" s="41" t="str">
        <f t="shared" ca="1" si="610"/>
        <v/>
      </c>
      <c r="M1303" s="39" t="str">
        <f t="shared" si="600"/>
        <v/>
      </c>
      <c r="N1303" s="39" t="str">
        <f t="shared" ref="N1303:N1366" ca="1" si="620">IF(L1303="","",M1303-O1303)</f>
        <v/>
      </c>
      <c r="O1303" s="39">
        <f ca="1">ROUND(Q1302*$O$5/payments_per_year,2)</f>
        <v>0</v>
      </c>
      <c r="P1303" s="101"/>
      <c r="Q1303" s="39">
        <f t="shared" ref="Q1303:Q1366" ca="1" si="621">IF(K1303="",0,ROUND(Q1302-N1303-P1303,2))</f>
        <v>0</v>
      </c>
      <c r="R1303" s="332"/>
      <c r="S1303" s="37" t="str">
        <f t="shared" ca="1" si="611"/>
        <v/>
      </c>
      <c r="T1303" s="41" t="str">
        <f t="shared" ca="1" si="612"/>
        <v/>
      </c>
      <c r="U1303" s="39" t="str">
        <f t="shared" si="601"/>
        <v/>
      </c>
      <c r="V1303" s="39" t="str">
        <f t="shared" ref="V1303:V1366" ca="1" si="622">IF(T1303="","",U1303-W1303)</f>
        <v/>
      </c>
      <c r="W1303" s="39">
        <f t="shared" ca="1" si="602"/>
        <v>0</v>
      </c>
      <c r="X1303" s="40"/>
      <c r="Y1303" s="39">
        <f t="shared" ref="Y1303:Y1366" ca="1" si="623">IF(S1303="",0,ROUND(Y1302-V1303-X1303,2))</f>
        <v>0</v>
      </c>
      <c r="Z1303" s="327"/>
      <c r="AA1303" s="37" t="str">
        <f t="shared" ca="1" si="613"/>
        <v/>
      </c>
      <c r="AB1303" s="41" t="str">
        <f t="shared" ca="1" si="614"/>
        <v/>
      </c>
      <c r="AC1303" s="39" t="str">
        <f t="shared" si="603"/>
        <v/>
      </c>
      <c r="AD1303" s="39" t="str">
        <f t="shared" ref="AD1303:AD1366" ca="1" si="624">IF(AB1303="","",AC1303-AE1303)</f>
        <v/>
      </c>
      <c r="AE1303" s="39" t="str">
        <f t="shared" ca="1" si="615"/>
        <v/>
      </c>
      <c r="AF1303" s="40"/>
      <c r="AG1303" s="39">
        <f t="shared" ref="AG1303:AG1366" ca="1" si="625">IF(AA1303="",0,ROUND(AG1302-AD1303-AF1303,2))</f>
        <v>0</v>
      </c>
      <c r="AH1303" s="339"/>
      <c r="AI1303" s="37" t="str">
        <f t="shared" ca="1" si="616"/>
        <v/>
      </c>
      <c r="AJ1303" s="41" t="str">
        <f t="shared" ca="1" si="617"/>
        <v/>
      </c>
      <c r="AK1303" s="39" t="str">
        <f t="shared" si="604"/>
        <v/>
      </c>
      <c r="AL1303" s="39" t="str">
        <f t="shared" ref="AL1303:AL1366" ca="1" si="626">IF(AJ1303="","",AK1303-AM1303)</f>
        <v/>
      </c>
      <c r="AM1303" s="39" t="str">
        <f t="shared" ca="1" si="618"/>
        <v/>
      </c>
      <c r="AN1303" s="40"/>
      <c r="AO1303" s="39">
        <f t="shared" ref="AO1303:AO1366" ca="1" si="627">IF(AI1303="",0,ROUND(AO1302-AL1303-AN1303,2))</f>
        <v>0</v>
      </c>
      <c r="AP1303" s="339"/>
      <c r="AW1303" s="329"/>
      <c r="BI1303" s="329"/>
      <c r="BJ1303" s="329"/>
      <c r="BK1303" s="329"/>
      <c r="BL1303" s="329"/>
      <c r="BM1303" s="329"/>
      <c r="BN1303" s="329"/>
      <c r="BO1303" s="329"/>
      <c r="BP1303" s="329"/>
      <c r="BQ1303" s="329"/>
      <c r="BR1303" s="329"/>
      <c r="BS1303" s="329"/>
      <c r="BT1303" s="329"/>
      <c r="BU1303" s="329"/>
      <c r="BV1303" s="329"/>
      <c r="BW1303" s="325"/>
      <c r="BX1303" s="325"/>
      <c r="BY1303" s="325"/>
      <c r="BZ1303" s="325"/>
      <c r="CA1303" s="325"/>
      <c r="CB1303" s="325"/>
      <c r="CC1303" s="325"/>
      <c r="CD1303" s="325"/>
      <c r="CE1303" s="325"/>
      <c r="CF1303" s="325"/>
      <c r="CG1303" s="325"/>
      <c r="CH1303" s="325"/>
      <c r="CI1303" s="325"/>
      <c r="CJ1303" s="325"/>
      <c r="CK1303" s="325"/>
      <c r="CL1303" s="325"/>
      <c r="CM1303" s="325"/>
      <c r="CN1303" s="325"/>
      <c r="CO1303" s="325"/>
      <c r="CP1303" s="325"/>
      <c r="CQ1303" s="325"/>
      <c r="CR1303" s="325"/>
      <c r="CS1303" s="325"/>
      <c r="CT1303" s="325"/>
      <c r="CU1303" s="325"/>
      <c r="CV1303" s="325"/>
      <c r="CW1303" s="325"/>
      <c r="CX1303" s="325"/>
    </row>
    <row r="1304" spans="1:102" s="36" customFormat="1" ht="15" hidden="1" customHeight="1">
      <c r="A1304" s="329"/>
      <c r="B1304" s="37" t="str">
        <f t="shared" ca="1" si="605"/>
        <v/>
      </c>
      <c r="C1304" s="41" t="str">
        <f t="shared" ca="1" si="606"/>
        <v/>
      </c>
      <c r="D1304" s="39" t="str">
        <f t="shared" ca="1" si="607"/>
        <v/>
      </c>
      <c r="E1304" s="39" t="str">
        <f t="shared" ca="1" si="619"/>
        <v/>
      </c>
      <c r="F1304" s="39" t="str">
        <f t="shared" ca="1" si="608"/>
        <v/>
      </c>
      <c r="G1304" s="101"/>
      <c r="H1304" s="39">
        <f t="shared" ca="1" si="599"/>
        <v>0</v>
      </c>
      <c r="J1304" s="332"/>
      <c r="K1304" s="37" t="str">
        <f t="shared" ca="1" si="609"/>
        <v/>
      </c>
      <c r="L1304" s="41" t="str">
        <f t="shared" ca="1" si="610"/>
        <v/>
      </c>
      <c r="M1304" s="39" t="str">
        <f t="shared" si="600"/>
        <v/>
      </c>
      <c r="N1304" s="39" t="str">
        <f t="shared" ca="1" si="620"/>
        <v/>
      </c>
      <c r="O1304" s="39" t="str">
        <f ca="1">IF(L1304="","",ROUND(Q1303*$O$5/payments_per_year,2))</f>
        <v/>
      </c>
      <c r="P1304" s="101"/>
      <c r="Q1304" s="39">
        <f t="shared" ca="1" si="621"/>
        <v>0</v>
      </c>
      <c r="R1304" s="332"/>
      <c r="S1304" s="37" t="str">
        <f t="shared" ca="1" si="611"/>
        <v/>
      </c>
      <c r="T1304" s="41" t="str">
        <f t="shared" ca="1" si="612"/>
        <v/>
      </c>
      <c r="U1304" s="39" t="str">
        <f t="shared" si="601"/>
        <v/>
      </c>
      <c r="V1304" s="39" t="str">
        <f t="shared" ca="1" si="622"/>
        <v/>
      </c>
      <c r="W1304" s="39">
        <f t="shared" ca="1" si="602"/>
        <v>0</v>
      </c>
      <c r="X1304" s="40"/>
      <c r="Y1304" s="39">
        <f t="shared" ca="1" si="623"/>
        <v>0</v>
      </c>
      <c r="Z1304" s="327"/>
      <c r="AA1304" s="37" t="str">
        <f t="shared" ca="1" si="613"/>
        <v/>
      </c>
      <c r="AB1304" s="41" t="str">
        <f t="shared" ca="1" si="614"/>
        <v/>
      </c>
      <c r="AC1304" s="39" t="str">
        <f t="shared" si="603"/>
        <v/>
      </c>
      <c r="AD1304" s="39" t="str">
        <f t="shared" ca="1" si="624"/>
        <v/>
      </c>
      <c r="AE1304" s="39" t="str">
        <f t="shared" ca="1" si="615"/>
        <v/>
      </c>
      <c r="AF1304" s="40"/>
      <c r="AG1304" s="39">
        <f t="shared" ca="1" si="625"/>
        <v>0</v>
      </c>
      <c r="AH1304" s="339"/>
      <c r="AI1304" s="37" t="str">
        <f t="shared" ca="1" si="616"/>
        <v/>
      </c>
      <c r="AJ1304" s="41" t="str">
        <f t="shared" ca="1" si="617"/>
        <v/>
      </c>
      <c r="AK1304" s="39" t="str">
        <f t="shared" si="604"/>
        <v/>
      </c>
      <c r="AL1304" s="39" t="str">
        <f t="shared" ca="1" si="626"/>
        <v/>
      </c>
      <c r="AM1304" s="39" t="str">
        <f t="shared" ca="1" si="618"/>
        <v/>
      </c>
      <c r="AN1304" s="40"/>
      <c r="AO1304" s="39">
        <f t="shared" ca="1" si="627"/>
        <v>0</v>
      </c>
      <c r="AP1304" s="339"/>
      <c r="AW1304" s="329"/>
      <c r="BI1304" s="329"/>
      <c r="BJ1304" s="329"/>
      <c r="BK1304" s="329"/>
      <c r="BL1304" s="329"/>
      <c r="BM1304" s="329"/>
      <c r="BN1304" s="329"/>
      <c r="BO1304" s="329"/>
      <c r="BP1304" s="329"/>
      <c r="BQ1304" s="329"/>
      <c r="BR1304" s="329"/>
      <c r="BS1304" s="329"/>
      <c r="BT1304" s="329"/>
      <c r="BU1304" s="329"/>
      <c r="BV1304" s="329"/>
      <c r="BW1304" s="325"/>
      <c r="BX1304" s="325"/>
      <c r="BY1304" s="325"/>
      <c r="BZ1304" s="325"/>
      <c r="CA1304" s="325"/>
      <c r="CB1304" s="325"/>
      <c r="CC1304" s="325"/>
      <c r="CD1304" s="325"/>
      <c r="CE1304" s="325"/>
      <c r="CF1304" s="325"/>
      <c r="CG1304" s="325"/>
      <c r="CH1304" s="325"/>
      <c r="CI1304" s="325"/>
      <c r="CJ1304" s="325"/>
      <c r="CK1304" s="325"/>
      <c r="CL1304" s="325"/>
      <c r="CM1304" s="325"/>
      <c r="CN1304" s="325"/>
      <c r="CO1304" s="325"/>
      <c r="CP1304" s="325"/>
      <c r="CQ1304" s="325"/>
      <c r="CR1304" s="325"/>
      <c r="CS1304" s="325"/>
      <c r="CT1304" s="325"/>
      <c r="CU1304" s="325"/>
      <c r="CV1304" s="325"/>
      <c r="CW1304" s="325"/>
      <c r="CX1304" s="325"/>
    </row>
    <row r="1305" spans="1:102" s="36" customFormat="1" ht="15" hidden="1" customHeight="1">
      <c r="A1305" s="329"/>
      <c r="B1305" s="37" t="str">
        <f t="shared" ca="1" si="605"/>
        <v/>
      </c>
      <c r="C1305" s="41" t="str">
        <f t="shared" ca="1" si="606"/>
        <v/>
      </c>
      <c r="D1305" s="39" t="str">
        <f t="shared" ca="1" si="607"/>
        <v/>
      </c>
      <c r="E1305" s="39" t="str">
        <f t="shared" ca="1" si="619"/>
        <v/>
      </c>
      <c r="F1305" s="39" t="str">
        <f t="shared" ca="1" si="608"/>
        <v/>
      </c>
      <c r="G1305" s="101"/>
      <c r="H1305" s="39">
        <f t="shared" ca="1" si="599"/>
        <v>0</v>
      </c>
      <c r="J1305" s="332"/>
      <c r="K1305" s="37" t="str">
        <f t="shared" ca="1" si="609"/>
        <v/>
      </c>
      <c r="L1305" s="41" t="str">
        <f t="shared" ca="1" si="610"/>
        <v/>
      </c>
      <c r="M1305" s="39" t="str">
        <f t="shared" si="600"/>
        <v/>
      </c>
      <c r="N1305" s="39" t="str">
        <f t="shared" ca="1" si="620"/>
        <v/>
      </c>
      <c r="O1305" s="39">
        <f ca="1">ROUND(Q1304*$O$5/payments_per_year,2)</f>
        <v>0</v>
      </c>
      <c r="P1305" s="101"/>
      <c r="Q1305" s="39">
        <f t="shared" ca="1" si="621"/>
        <v>0</v>
      </c>
      <c r="R1305" s="332"/>
      <c r="S1305" s="37" t="str">
        <f t="shared" ca="1" si="611"/>
        <v/>
      </c>
      <c r="T1305" s="41" t="str">
        <f t="shared" ca="1" si="612"/>
        <v/>
      </c>
      <c r="U1305" s="39" t="str">
        <f t="shared" si="601"/>
        <v/>
      </c>
      <c r="V1305" s="39" t="str">
        <f t="shared" ca="1" si="622"/>
        <v/>
      </c>
      <c r="W1305" s="39">
        <f t="shared" ca="1" si="602"/>
        <v>0</v>
      </c>
      <c r="X1305" s="40"/>
      <c r="Y1305" s="39">
        <f t="shared" ca="1" si="623"/>
        <v>0</v>
      </c>
      <c r="Z1305" s="327"/>
      <c r="AA1305" s="37" t="str">
        <f t="shared" ca="1" si="613"/>
        <v/>
      </c>
      <c r="AB1305" s="41" t="str">
        <f t="shared" ca="1" si="614"/>
        <v/>
      </c>
      <c r="AC1305" s="39" t="str">
        <f t="shared" si="603"/>
        <v/>
      </c>
      <c r="AD1305" s="39" t="str">
        <f t="shared" ca="1" si="624"/>
        <v/>
      </c>
      <c r="AE1305" s="39" t="str">
        <f t="shared" ca="1" si="615"/>
        <v/>
      </c>
      <c r="AF1305" s="40"/>
      <c r="AG1305" s="39">
        <f t="shared" ca="1" si="625"/>
        <v>0</v>
      </c>
      <c r="AH1305" s="339"/>
      <c r="AI1305" s="37" t="str">
        <f t="shared" ca="1" si="616"/>
        <v/>
      </c>
      <c r="AJ1305" s="41" t="str">
        <f t="shared" ca="1" si="617"/>
        <v/>
      </c>
      <c r="AK1305" s="39" t="str">
        <f t="shared" si="604"/>
        <v/>
      </c>
      <c r="AL1305" s="39" t="str">
        <f t="shared" ca="1" si="626"/>
        <v/>
      </c>
      <c r="AM1305" s="39" t="str">
        <f t="shared" ca="1" si="618"/>
        <v/>
      </c>
      <c r="AN1305" s="40"/>
      <c r="AO1305" s="39">
        <f t="shared" ca="1" si="627"/>
        <v>0</v>
      </c>
      <c r="AP1305" s="339"/>
      <c r="AW1305" s="329"/>
      <c r="BI1305" s="329"/>
      <c r="BJ1305" s="329"/>
      <c r="BK1305" s="329"/>
      <c r="BL1305" s="329"/>
      <c r="BM1305" s="329"/>
      <c r="BN1305" s="329"/>
      <c r="BO1305" s="329"/>
      <c r="BP1305" s="329"/>
      <c r="BQ1305" s="329"/>
      <c r="BR1305" s="329"/>
      <c r="BS1305" s="329"/>
      <c r="BT1305" s="329"/>
      <c r="BU1305" s="329"/>
      <c r="BV1305" s="329"/>
      <c r="BW1305" s="325"/>
      <c r="BX1305" s="325"/>
      <c r="BY1305" s="325"/>
      <c r="BZ1305" s="325"/>
      <c r="CA1305" s="325"/>
      <c r="CB1305" s="325"/>
      <c r="CC1305" s="325"/>
      <c r="CD1305" s="325"/>
      <c r="CE1305" s="325"/>
      <c r="CF1305" s="325"/>
      <c r="CG1305" s="325"/>
      <c r="CH1305" s="325"/>
      <c r="CI1305" s="325"/>
      <c r="CJ1305" s="325"/>
      <c r="CK1305" s="325"/>
      <c r="CL1305" s="325"/>
      <c r="CM1305" s="325"/>
      <c r="CN1305" s="325"/>
      <c r="CO1305" s="325"/>
      <c r="CP1305" s="325"/>
      <c r="CQ1305" s="325"/>
      <c r="CR1305" s="325"/>
      <c r="CS1305" s="325"/>
      <c r="CT1305" s="325"/>
      <c r="CU1305" s="325"/>
      <c r="CV1305" s="325"/>
      <c r="CW1305" s="325"/>
      <c r="CX1305" s="325"/>
    </row>
    <row r="1306" spans="1:102" s="36" customFormat="1" ht="15" hidden="1" customHeight="1">
      <c r="A1306" s="329"/>
      <c r="B1306" s="37" t="str">
        <f t="shared" ca="1" si="605"/>
        <v/>
      </c>
      <c r="C1306" s="41" t="str">
        <f t="shared" ca="1" si="606"/>
        <v/>
      </c>
      <c r="D1306" s="39" t="str">
        <f t="shared" ca="1" si="607"/>
        <v/>
      </c>
      <c r="E1306" s="39" t="str">
        <f t="shared" ca="1" si="619"/>
        <v/>
      </c>
      <c r="F1306" s="39" t="str">
        <f t="shared" ca="1" si="608"/>
        <v/>
      </c>
      <c r="G1306" s="101"/>
      <c r="H1306" s="39">
        <f t="shared" ca="1" si="599"/>
        <v>0</v>
      </c>
      <c r="J1306" s="332"/>
      <c r="K1306" s="37" t="str">
        <f t="shared" ca="1" si="609"/>
        <v/>
      </c>
      <c r="L1306" s="41" t="str">
        <f t="shared" ca="1" si="610"/>
        <v/>
      </c>
      <c r="M1306" s="39" t="str">
        <f t="shared" si="600"/>
        <v/>
      </c>
      <c r="N1306" s="39" t="str">
        <f t="shared" ca="1" si="620"/>
        <v/>
      </c>
      <c r="O1306" s="39" t="str">
        <f ca="1">IF(L1306="","",ROUND(Q1305*$O$5/payments_per_year,2))</f>
        <v/>
      </c>
      <c r="P1306" s="101"/>
      <c r="Q1306" s="39">
        <f t="shared" ca="1" si="621"/>
        <v>0</v>
      </c>
      <c r="R1306" s="332"/>
      <c r="S1306" s="37" t="str">
        <f t="shared" ca="1" si="611"/>
        <v/>
      </c>
      <c r="T1306" s="41" t="str">
        <f t="shared" ca="1" si="612"/>
        <v/>
      </c>
      <c r="U1306" s="39" t="str">
        <f t="shared" si="601"/>
        <v/>
      </c>
      <c r="V1306" s="39" t="str">
        <f t="shared" ca="1" si="622"/>
        <v/>
      </c>
      <c r="W1306" s="39">
        <f t="shared" ca="1" si="602"/>
        <v>0</v>
      </c>
      <c r="X1306" s="40"/>
      <c r="Y1306" s="39">
        <f t="shared" ca="1" si="623"/>
        <v>0</v>
      </c>
      <c r="Z1306" s="327"/>
      <c r="AA1306" s="37" t="str">
        <f t="shared" ca="1" si="613"/>
        <v/>
      </c>
      <c r="AB1306" s="41" t="str">
        <f t="shared" ca="1" si="614"/>
        <v/>
      </c>
      <c r="AC1306" s="39" t="str">
        <f t="shared" si="603"/>
        <v/>
      </c>
      <c r="AD1306" s="39" t="str">
        <f t="shared" ca="1" si="624"/>
        <v/>
      </c>
      <c r="AE1306" s="39" t="str">
        <f t="shared" ca="1" si="615"/>
        <v/>
      </c>
      <c r="AF1306" s="40"/>
      <c r="AG1306" s="39">
        <f t="shared" ca="1" si="625"/>
        <v>0</v>
      </c>
      <c r="AH1306" s="339"/>
      <c r="AI1306" s="37" t="str">
        <f t="shared" ca="1" si="616"/>
        <v/>
      </c>
      <c r="AJ1306" s="41" t="str">
        <f t="shared" ca="1" si="617"/>
        <v/>
      </c>
      <c r="AK1306" s="39" t="str">
        <f t="shared" si="604"/>
        <v/>
      </c>
      <c r="AL1306" s="39" t="str">
        <f t="shared" ca="1" si="626"/>
        <v/>
      </c>
      <c r="AM1306" s="39" t="str">
        <f t="shared" ca="1" si="618"/>
        <v/>
      </c>
      <c r="AN1306" s="40"/>
      <c r="AO1306" s="39">
        <f t="shared" ca="1" si="627"/>
        <v>0</v>
      </c>
      <c r="AP1306" s="339"/>
      <c r="AW1306" s="329"/>
      <c r="BI1306" s="329"/>
      <c r="BJ1306" s="329"/>
      <c r="BK1306" s="329"/>
      <c r="BL1306" s="329"/>
      <c r="BM1306" s="329"/>
      <c r="BN1306" s="329"/>
      <c r="BO1306" s="329"/>
      <c r="BP1306" s="329"/>
      <c r="BQ1306" s="329"/>
      <c r="BR1306" s="329"/>
      <c r="BS1306" s="329"/>
      <c r="BT1306" s="329"/>
      <c r="BU1306" s="329"/>
      <c r="BV1306" s="329"/>
      <c r="BW1306" s="325"/>
      <c r="BX1306" s="325"/>
      <c r="BY1306" s="325"/>
      <c r="BZ1306" s="325"/>
      <c r="CA1306" s="325"/>
      <c r="CB1306" s="325"/>
      <c r="CC1306" s="325"/>
      <c r="CD1306" s="325"/>
      <c r="CE1306" s="325"/>
      <c r="CF1306" s="325"/>
      <c r="CG1306" s="325"/>
      <c r="CH1306" s="325"/>
      <c r="CI1306" s="325"/>
      <c r="CJ1306" s="325"/>
      <c r="CK1306" s="325"/>
      <c r="CL1306" s="325"/>
      <c r="CM1306" s="325"/>
      <c r="CN1306" s="325"/>
      <c r="CO1306" s="325"/>
      <c r="CP1306" s="325"/>
      <c r="CQ1306" s="325"/>
      <c r="CR1306" s="325"/>
      <c r="CS1306" s="325"/>
      <c r="CT1306" s="325"/>
      <c r="CU1306" s="325"/>
      <c r="CV1306" s="325"/>
      <c r="CW1306" s="325"/>
      <c r="CX1306" s="325"/>
    </row>
    <row r="1307" spans="1:102" s="36" customFormat="1" ht="15" hidden="1" customHeight="1">
      <c r="A1307" s="329"/>
      <c r="B1307" s="37" t="str">
        <f t="shared" ca="1" si="605"/>
        <v/>
      </c>
      <c r="C1307" s="41" t="str">
        <f t="shared" ca="1" si="606"/>
        <v/>
      </c>
      <c r="D1307" s="39" t="str">
        <f t="shared" ca="1" si="607"/>
        <v/>
      </c>
      <c r="E1307" s="39" t="str">
        <f t="shared" ca="1" si="619"/>
        <v/>
      </c>
      <c r="F1307" s="39" t="str">
        <f t="shared" ca="1" si="608"/>
        <v/>
      </c>
      <c r="G1307" s="101"/>
      <c r="H1307" s="39">
        <f t="shared" ca="1" si="599"/>
        <v>0</v>
      </c>
      <c r="J1307" s="332"/>
      <c r="K1307" s="37" t="str">
        <f t="shared" ca="1" si="609"/>
        <v/>
      </c>
      <c r="L1307" s="41" t="str">
        <f t="shared" ca="1" si="610"/>
        <v/>
      </c>
      <c r="M1307" s="39" t="str">
        <f t="shared" si="600"/>
        <v/>
      </c>
      <c r="N1307" s="39" t="str">
        <f t="shared" ca="1" si="620"/>
        <v/>
      </c>
      <c r="O1307" s="39">
        <f ca="1">ROUND(Q1306*$O$5/payments_per_year,2)</f>
        <v>0</v>
      </c>
      <c r="P1307" s="101"/>
      <c r="Q1307" s="39">
        <f t="shared" ca="1" si="621"/>
        <v>0</v>
      </c>
      <c r="R1307" s="332"/>
      <c r="S1307" s="37" t="str">
        <f t="shared" ca="1" si="611"/>
        <v/>
      </c>
      <c r="T1307" s="41" t="str">
        <f t="shared" ca="1" si="612"/>
        <v/>
      </c>
      <c r="U1307" s="39" t="str">
        <f t="shared" si="601"/>
        <v/>
      </c>
      <c r="V1307" s="39" t="str">
        <f t="shared" ca="1" si="622"/>
        <v/>
      </c>
      <c r="W1307" s="39">
        <f t="shared" ca="1" si="602"/>
        <v>0</v>
      </c>
      <c r="X1307" s="40"/>
      <c r="Y1307" s="39">
        <f t="shared" ca="1" si="623"/>
        <v>0</v>
      </c>
      <c r="Z1307" s="327"/>
      <c r="AA1307" s="37" t="str">
        <f t="shared" ca="1" si="613"/>
        <v/>
      </c>
      <c r="AB1307" s="41" t="str">
        <f t="shared" ca="1" si="614"/>
        <v/>
      </c>
      <c r="AC1307" s="39" t="str">
        <f t="shared" si="603"/>
        <v/>
      </c>
      <c r="AD1307" s="39" t="str">
        <f t="shared" ca="1" si="624"/>
        <v/>
      </c>
      <c r="AE1307" s="39" t="str">
        <f t="shared" ca="1" si="615"/>
        <v/>
      </c>
      <c r="AF1307" s="40"/>
      <c r="AG1307" s="39">
        <f t="shared" ca="1" si="625"/>
        <v>0</v>
      </c>
      <c r="AH1307" s="339"/>
      <c r="AI1307" s="37" t="str">
        <f t="shared" ca="1" si="616"/>
        <v/>
      </c>
      <c r="AJ1307" s="41" t="str">
        <f t="shared" ca="1" si="617"/>
        <v/>
      </c>
      <c r="AK1307" s="39" t="str">
        <f t="shared" si="604"/>
        <v/>
      </c>
      <c r="AL1307" s="39" t="str">
        <f t="shared" ca="1" si="626"/>
        <v/>
      </c>
      <c r="AM1307" s="39" t="str">
        <f t="shared" ca="1" si="618"/>
        <v/>
      </c>
      <c r="AN1307" s="40"/>
      <c r="AO1307" s="39">
        <f t="shared" ca="1" si="627"/>
        <v>0</v>
      </c>
      <c r="AP1307" s="339"/>
      <c r="AW1307" s="329"/>
      <c r="BI1307" s="329"/>
      <c r="BJ1307" s="329"/>
      <c r="BK1307" s="329"/>
      <c r="BL1307" s="329"/>
      <c r="BM1307" s="329"/>
      <c r="BN1307" s="329"/>
      <c r="BO1307" s="329"/>
      <c r="BP1307" s="329"/>
      <c r="BQ1307" s="329"/>
      <c r="BR1307" s="329"/>
      <c r="BS1307" s="329"/>
      <c r="BT1307" s="329"/>
      <c r="BU1307" s="329"/>
      <c r="BV1307" s="329"/>
      <c r="BW1307" s="325"/>
      <c r="BX1307" s="325"/>
      <c r="BY1307" s="325"/>
      <c r="BZ1307" s="325"/>
      <c r="CA1307" s="325"/>
      <c r="CB1307" s="325"/>
      <c r="CC1307" s="325"/>
      <c r="CD1307" s="325"/>
      <c r="CE1307" s="325"/>
      <c r="CF1307" s="325"/>
      <c r="CG1307" s="325"/>
      <c r="CH1307" s="325"/>
      <c r="CI1307" s="325"/>
      <c r="CJ1307" s="325"/>
      <c r="CK1307" s="325"/>
      <c r="CL1307" s="325"/>
      <c r="CM1307" s="325"/>
      <c r="CN1307" s="325"/>
      <c r="CO1307" s="325"/>
      <c r="CP1307" s="325"/>
      <c r="CQ1307" s="325"/>
      <c r="CR1307" s="325"/>
      <c r="CS1307" s="325"/>
      <c r="CT1307" s="325"/>
      <c r="CU1307" s="325"/>
      <c r="CV1307" s="325"/>
      <c r="CW1307" s="325"/>
      <c r="CX1307" s="325"/>
    </row>
    <row r="1308" spans="1:102" s="36" customFormat="1" ht="15" hidden="1" customHeight="1">
      <c r="A1308" s="329"/>
      <c r="B1308" s="37" t="str">
        <f t="shared" ca="1" si="605"/>
        <v/>
      </c>
      <c r="C1308" s="41" t="str">
        <f t="shared" ca="1" si="606"/>
        <v/>
      </c>
      <c r="D1308" s="39" t="str">
        <f t="shared" ca="1" si="607"/>
        <v/>
      </c>
      <c r="E1308" s="39" t="str">
        <f t="shared" ca="1" si="619"/>
        <v/>
      </c>
      <c r="F1308" s="39" t="str">
        <f t="shared" ca="1" si="608"/>
        <v/>
      </c>
      <c r="G1308" s="101"/>
      <c r="H1308" s="39">
        <f t="shared" ca="1" si="599"/>
        <v>0</v>
      </c>
      <c r="J1308" s="332"/>
      <c r="K1308" s="37" t="str">
        <f t="shared" ca="1" si="609"/>
        <v/>
      </c>
      <c r="L1308" s="41" t="str">
        <f t="shared" ca="1" si="610"/>
        <v/>
      </c>
      <c r="M1308" s="39" t="str">
        <f t="shared" si="600"/>
        <v/>
      </c>
      <c r="N1308" s="39" t="str">
        <f t="shared" ca="1" si="620"/>
        <v/>
      </c>
      <c r="O1308" s="39" t="str">
        <f ca="1">IF(L1308="","",ROUND(Q1307*$O$5/payments_per_year,2))</f>
        <v/>
      </c>
      <c r="P1308" s="101"/>
      <c r="Q1308" s="39">
        <f t="shared" ca="1" si="621"/>
        <v>0</v>
      </c>
      <c r="R1308" s="332"/>
      <c r="S1308" s="37" t="str">
        <f t="shared" ca="1" si="611"/>
        <v/>
      </c>
      <c r="T1308" s="41" t="str">
        <f t="shared" ca="1" si="612"/>
        <v/>
      </c>
      <c r="U1308" s="39" t="str">
        <f t="shared" si="601"/>
        <v/>
      </c>
      <c r="V1308" s="39" t="str">
        <f t="shared" ca="1" si="622"/>
        <v/>
      </c>
      <c r="W1308" s="39">
        <f t="shared" ca="1" si="602"/>
        <v>0</v>
      </c>
      <c r="X1308" s="40"/>
      <c r="Y1308" s="39">
        <f t="shared" ca="1" si="623"/>
        <v>0</v>
      </c>
      <c r="Z1308" s="327"/>
      <c r="AA1308" s="37" t="str">
        <f t="shared" ca="1" si="613"/>
        <v/>
      </c>
      <c r="AB1308" s="41" t="str">
        <f t="shared" ca="1" si="614"/>
        <v/>
      </c>
      <c r="AC1308" s="39" t="str">
        <f t="shared" si="603"/>
        <v/>
      </c>
      <c r="AD1308" s="39" t="str">
        <f t="shared" ca="1" si="624"/>
        <v/>
      </c>
      <c r="AE1308" s="39" t="str">
        <f t="shared" ca="1" si="615"/>
        <v/>
      </c>
      <c r="AF1308" s="40"/>
      <c r="AG1308" s="39">
        <f t="shared" ca="1" si="625"/>
        <v>0</v>
      </c>
      <c r="AH1308" s="339"/>
      <c r="AI1308" s="37" t="str">
        <f t="shared" ca="1" si="616"/>
        <v/>
      </c>
      <c r="AJ1308" s="41" t="str">
        <f t="shared" ca="1" si="617"/>
        <v/>
      </c>
      <c r="AK1308" s="39" t="str">
        <f t="shared" si="604"/>
        <v/>
      </c>
      <c r="AL1308" s="39" t="str">
        <f t="shared" ca="1" si="626"/>
        <v/>
      </c>
      <c r="AM1308" s="39" t="str">
        <f t="shared" ca="1" si="618"/>
        <v/>
      </c>
      <c r="AN1308" s="40"/>
      <c r="AO1308" s="39">
        <f t="shared" ca="1" si="627"/>
        <v>0</v>
      </c>
      <c r="AP1308" s="339"/>
      <c r="AW1308" s="329"/>
      <c r="BI1308" s="329"/>
      <c r="BJ1308" s="329"/>
      <c r="BK1308" s="329"/>
      <c r="BL1308" s="329"/>
      <c r="BM1308" s="329"/>
      <c r="BN1308" s="329"/>
      <c r="BO1308" s="329"/>
      <c r="BP1308" s="329"/>
      <c r="BQ1308" s="329"/>
      <c r="BR1308" s="329"/>
      <c r="BS1308" s="329"/>
      <c r="BT1308" s="329"/>
      <c r="BU1308" s="329"/>
      <c r="BV1308" s="329"/>
      <c r="BW1308" s="325"/>
      <c r="BX1308" s="325"/>
      <c r="BY1308" s="325"/>
      <c r="BZ1308" s="325"/>
      <c r="CA1308" s="325"/>
      <c r="CB1308" s="325"/>
      <c r="CC1308" s="325"/>
      <c r="CD1308" s="325"/>
      <c r="CE1308" s="325"/>
      <c r="CF1308" s="325"/>
      <c r="CG1308" s="325"/>
      <c r="CH1308" s="325"/>
      <c r="CI1308" s="325"/>
      <c r="CJ1308" s="325"/>
      <c r="CK1308" s="325"/>
      <c r="CL1308" s="325"/>
      <c r="CM1308" s="325"/>
      <c r="CN1308" s="325"/>
      <c r="CO1308" s="325"/>
      <c r="CP1308" s="325"/>
      <c r="CQ1308" s="325"/>
      <c r="CR1308" s="325"/>
      <c r="CS1308" s="325"/>
      <c r="CT1308" s="325"/>
      <c r="CU1308" s="325"/>
      <c r="CV1308" s="325"/>
      <c r="CW1308" s="325"/>
      <c r="CX1308" s="325"/>
    </row>
    <row r="1309" spans="1:102" s="36" customFormat="1" ht="15" hidden="1" customHeight="1">
      <c r="A1309" s="329"/>
      <c r="B1309" s="37" t="str">
        <f t="shared" ca="1" si="605"/>
        <v/>
      </c>
      <c r="C1309" s="41" t="str">
        <f t="shared" ca="1" si="606"/>
        <v/>
      </c>
      <c r="D1309" s="39" t="str">
        <f t="shared" ca="1" si="607"/>
        <v/>
      </c>
      <c r="E1309" s="39" t="str">
        <f t="shared" ca="1" si="619"/>
        <v/>
      </c>
      <c r="F1309" s="39" t="str">
        <f t="shared" ca="1" si="608"/>
        <v/>
      </c>
      <c r="G1309" s="101"/>
      <c r="H1309" s="39">
        <f t="shared" ca="1" si="599"/>
        <v>0</v>
      </c>
      <c r="J1309" s="332"/>
      <c r="K1309" s="37" t="str">
        <f t="shared" ca="1" si="609"/>
        <v/>
      </c>
      <c r="L1309" s="41" t="str">
        <f t="shared" ca="1" si="610"/>
        <v/>
      </c>
      <c r="M1309" s="39" t="str">
        <f t="shared" si="600"/>
        <v/>
      </c>
      <c r="N1309" s="39" t="str">
        <f t="shared" ca="1" si="620"/>
        <v/>
      </c>
      <c r="O1309" s="39">
        <f ca="1">ROUND(Q1308*$O$5/payments_per_year,2)</f>
        <v>0</v>
      </c>
      <c r="P1309" s="101"/>
      <c r="Q1309" s="39">
        <f t="shared" ca="1" si="621"/>
        <v>0</v>
      </c>
      <c r="R1309" s="332"/>
      <c r="S1309" s="37" t="str">
        <f t="shared" ca="1" si="611"/>
        <v/>
      </c>
      <c r="T1309" s="41" t="str">
        <f t="shared" ca="1" si="612"/>
        <v/>
      </c>
      <c r="U1309" s="39" t="str">
        <f t="shared" si="601"/>
        <v/>
      </c>
      <c r="V1309" s="39" t="str">
        <f t="shared" ca="1" si="622"/>
        <v/>
      </c>
      <c r="W1309" s="39">
        <f t="shared" ca="1" si="602"/>
        <v>0</v>
      </c>
      <c r="X1309" s="40"/>
      <c r="Y1309" s="39">
        <f t="shared" ca="1" si="623"/>
        <v>0</v>
      </c>
      <c r="Z1309" s="327"/>
      <c r="AA1309" s="37" t="str">
        <f t="shared" ca="1" si="613"/>
        <v/>
      </c>
      <c r="AB1309" s="41" t="str">
        <f t="shared" ca="1" si="614"/>
        <v/>
      </c>
      <c r="AC1309" s="39" t="str">
        <f t="shared" si="603"/>
        <v/>
      </c>
      <c r="AD1309" s="39" t="str">
        <f t="shared" ca="1" si="624"/>
        <v/>
      </c>
      <c r="AE1309" s="39" t="str">
        <f t="shared" ca="1" si="615"/>
        <v/>
      </c>
      <c r="AF1309" s="40"/>
      <c r="AG1309" s="39">
        <f t="shared" ca="1" si="625"/>
        <v>0</v>
      </c>
      <c r="AH1309" s="339"/>
      <c r="AI1309" s="37" t="str">
        <f t="shared" ca="1" si="616"/>
        <v/>
      </c>
      <c r="AJ1309" s="41" t="str">
        <f t="shared" ca="1" si="617"/>
        <v/>
      </c>
      <c r="AK1309" s="39" t="str">
        <f t="shared" si="604"/>
        <v/>
      </c>
      <c r="AL1309" s="39" t="str">
        <f t="shared" ca="1" si="626"/>
        <v/>
      </c>
      <c r="AM1309" s="39" t="str">
        <f t="shared" ca="1" si="618"/>
        <v/>
      </c>
      <c r="AN1309" s="40"/>
      <c r="AO1309" s="39">
        <f t="shared" ca="1" si="627"/>
        <v>0</v>
      </c>
      <c r="AP1309" s="339"/>
      <c r="AW1309" s="329"/>
      <c r="BI1309" s="329"/>
      <c r="BJ1309" s="329"/>
      <c r="BK1309" s="329"/>
      <c r="BL1309" s="329"/>
      <c r="BM1309" s="329"/>
      <c r="BN1309" s="329"/>
      <c r="BO1309" s="329"/>
      <c r="BP1309" s="329"/>
      <c r="BQ1309" s="329"/>
      <c r="BR1309" s="329"/>
      <c r="BS1309" s="329"/>
      <c r="BT1309" s="329"/>
      <c r="BU1309" s="329"/>
      <c r="BV1309" s="329"/>
      <c r="BW1309" s="325"/>
      <c r="BX1309" s="325"/>
      <c r="BY1309" s="325"/>
      <c r="BZ1309" s="325"/>
      <c r="CA1309" s="325"/>
      <c r="CB1309" s="325"/>
      <c r="CC1309" s="325"/>
      <c r="CD1309" s="325"/>
      <c r="CE1309" s="325"/>
      <c r="CF1309" s="325"/>
      <c r="CG1309" s="325"/>
      <c r="CH1309" s="325"/>
      <c r="CI1309" s="325"/>
      <c r="CJ1309" s="325"/>
      <c r="CK1309" s="325"/>
      <c r="CL1309" s="325"/>
      <c r="CM1309" s="325"/>
      <c r="CN1309" s="325"/>
      <c r="CO1309" s="325"/>
      <c r="CP1309" s="325"/>
      <c r="CQ1309" s="325"/>
      <c r="CR1309" s="325"/>
      <c r="CS1309" s="325"/>
      <c r="CT1309" s="325"/>
      <c r="CU1309" s="325"/>
      <c r="CV1309" s="325"/>
      <c r="CW1309" s="325"/>
      <c r="CX1309" s="325"/>
    </row>
    <row r="1310" spans="1:102" s="36" customFormat="1" ht="15" hidden="1" customHeight="1">
      <c r="A1310" s="329"/>
      <c r="B1310" s="37" t="str">
        <f t="shared" ca="1" si="605"/>
        <v/>
      </c>
      <c r="C1310" s="41" t="str">
        <f t="shared" ca="1" si="606"/>
        <v/>
      </c>
      <c r="D1310" s="39" t="str">
        <f t="shared" ca="1" si="607"/>
        <v/>
      </c>
      <c r="E1310" s="39" t="str">
        <f t="shared" ca="1" si="619"/>
        <v/>
      </c>
      <c r="F1310" s="39" t="str">
        <f t="shared" ca="1" si="608"/>
        <v/>
      </c>
      <c r="G1310" s="101"/>
      <c r="H1310" s="39">
        <f t="shared" ca="1" si="599"/>
        <v>0</v>
      </c>
      <c r="J1310" s="332"/>
      <c r="K1310" s="37" t="str">
        <f t="shared" ca="1" si="609"/>
        <v/>
      </c>
      <c r="L1310" s="41" t="str">
        <f t="shared" ca="1" si="610"/>
        <v/>
      </c>
      <c r="M1310" s="39" t="str">
        <f t="shared" si="600"/>
        <v/>
      </c>
      <c r="N1310" s="39" t="str">
        <f t="shared" ca="1" si="620"/>
        <v/>
      </c>
      <c r="O1310" s="39" t="str">
        <f ca="1">IF(L1310="","",ROUND(Q1309*$O$5/payments_per_year,2))</f>
        <v/>
      </c>
      <c r="P1310" s="101"/>
      <c r="Q1310" s="39">
        <f t="shared" ca="1" si="621"/>
        <v>0</v>
      </c>
      <c r="R1310" s="332"/>
      <c r="S1310" s="37" t="str">
        <f t="shared" ca="1" si="611"/>
        <v/>
      </c>
      <c r="T1310" s="41" t="str">
        <f t="shared" ca="1" si="612"/>
        <v/>
      </c>
      <c r="U1310" s="39" t="str">
        <f t="shared" si="601"/>
        <v/>
      </c>
      <c r="V1310" s="39" t="str">
        <f t="shared" ca="1" si="622"/>
        <v/>
      </c>
      <c r="W1310" s="39">
        <f t="shared" ca="1" si="602"/>
        <v>0</v>
      </c>
      <c r="X1310" s="40"/>
      <c r="Y1310" s="39">
        <f t="shared" ca="1" si="623"/>
        <v>0</v>
      </c>
      <c r="Z1310" s="327"/>
      <c r="AA1310" s="37" t="str">
        <f t="shared" ca="1" si="613"/>
        <v/>
      </c>
      <c r="AB1310" s="41" t="str">
        <f t="shared" ca="1" si="614"/>
        <v/>
      </c>
      <c r="AC1310" s="39" t="str">
        <f t="shared" si="603"/>
        <v/>
      </c>
      <c r="AD1310" s="39" t="str">
        <f t="shared" ca="1" si="624"/>
        <v/>
      </c>
      <c r="AE1310" s="39" t="str">
        <f t="shared" ca="1" si="615"/>
        <v/>
      </c>
      <c r="AF1310" s="40"/>
      <c r="AG1310" s="39">
        <f t="shared" ca="1" si="625"/>
        <v>0</v>
      </c>
      <c r="AH1310" s="339"/>
      <c r="AI1310" s="37" t="str">
        <f t="shared" ca="1" si="616"/>
        <v/>
      </c>
      <c r="AJ1310" s="41" t="str">
        <f t="shared" ca="1" si="617"/>
        <v/>
      </c>
      <c r="AK1310" s="39" t="str">
        <f t="shared" si="604"/>
        <v/>
      </c>
      <c r="AL1310" s="39" t="str">
        <f t="shared" ca="1" si="626"/>
        <v/>
      </c>
      <c r="AM1310" s="39" t="str">
        <f t="shared" ca="1" si="618"/>
        <v/>
      </c>
      <c r="AN1310" s="40"/>
      <c r="AO1310" s="39">
        <f t="shared" ca="1" si="627"/>
        <v>0</v>
      </c>
      <c r="AP1310" s="339"/>
      <c r="AW1310" s="329"/>
      <c r="BI1310" s="329"/>
      <c r="BJ1310" s="329"/>
      <c r="BK1310" s="329"/>
      <c r="BL1310" s="329"/>
      <c r="BM1310" s="329"/>
      <c r="BN1310" s="329"/>
      <c r="BO1310" s="329"/>
      <c r="BP1310" s="329"/>
      <c r="BQ1310" s="329"/>
      <c r="BR1310" s="329"/>
      <c r="BS1310" s="329"/>
      <c r="BT1310" s="329"/>
      <c r="BU1310" s="329"/>
      <c r="BV1310" s="329"/>
      <c r="BW1310" s="325"/>
      <c r="BX1310" s="325"/>
      <c r="BY1310" s="325"/>
      <c r="BZ1310" s="325"/>
      <c r="CA1310" s="325"/>
      <c r="CB1310" s="325"/>
      <c r="CC1310" s="325"/>
      <c r="CD1310" s="325"/>
      <c r="CE1310" s="325"/>
      <c r="CF1310" s="325"/>
      <c r="CG1310" s="325"/>
      <c r="CH1310" s="325"/>
      <c r="CI1310" s="325"/>
      <c r="CJ1310" s="325"/>
      <c r="CK1310" s="325"/>
      <c r="CL1310" s="325"/>
      <c r="CM1310" s="325"/>
      <c r="CN1310" s="325"/>
      <c r="CO1310" s="325"/>
      <c r="CP1310" s="325"/>
      <c r="CQ1310" s="325"/>
      <c r="CR1310" s="325"/>
      <c r="CS1310" s="325"/>
      <c r="CT1310" s="325"/>
      <c r="CU1310" s="325"/>
      <c r="CV1310" s="325"/>
      <c r="CW1310" s="325"/>
      <c r="CX1310" s="325"/>
    </row>
    <row r="1311" spans="1:102" s="36" customFormat="1" ht="15" hidden="1" customHeight="1">
      <c r="A1311" s="329"/>
      <c r="B1311" s="37" t="str">
        <f t="shared" ca="1" si="605"/>
        <v/>
      </c>
      <c r="C1311" s="41" t="str">
        <f t="shared" ca="1" si="606"/>
        <v/>
      </c>
      <c r="D1311" s="39" t="str">
        <f t="shared" ca="1" si="607"/>
        <v/>
      </c>
      <c r="E1311" s="39" t="str">
        <f t="shared" ca="1" si="619"/>
        <v/>
      </c>
      <c r="F1311" s="39" t="str">
        <f t="shared" ca="1" si="608"/>
        <v/>
      </c>
      <c r="G1311" s="101"/>
      <c r="H1311" s="39">
        <f t="shared" ca="1" si="599"/>
        <v>0</v>
      </c>
      <c r="J1311" s="332"/>
      <c r="K1311" s="37" t="str">
        <f t="shared" ca="1" si="609"/>
        <v/>
      </c>
      <c r="L1311" s="41" t="str">
        <f t="shared" ca="1" si="610"/>
        <v/>
      </c>
      <c r="M1311" s="39" t="str">
        <f t="shared" si="600"/>
        <v/>
      </c>
      <c r="N1311" s="39" t="str">
        <f t="shared" ca="1" si="620"/>
        <v/>
      </c>
      <c r="O1311" s="39">
        <f ca="1">ROUND(Q1310*$O$5/payments_per_year,2)</f>
        <v>0</v>
      </c>
      <c r="P1311" s="101"/>
      <c r="Q1311" s="39">
        <f t="shared" ca="1" si="621"/>
        <v>0</v>
      </c>
      <c r="R1311" s="332"/>
      <c r="S1311" s="37" t="str">
        <f t="shared" ca="1" si="611"/>
        <v/>
      </c>
      <c r="T1311" s="41" t="str">
        <f t="shared" ca="1" si="612"/>
        <v/>
      </c>
      <c r="U1311" s="39" t="str">
        <f t="shared" si="601"/>
        <v/>
      </c>
      <c r="V1311" s="39" t="str">
        <f t="shared" ca="1" si="622"/>
        <v/>
      </c>
      <c r="W1311" s="39">
        <f t="shared" ca="1" si="602"/>
        <v>0</v>
      </c>
      <c r="X1311" s="40"/>
      <c r="Y1311" s="39">
        <f t="shared" ca="1" si="623"/>
        <v>0</v>
      </c>
      <c r="Z1311" s="327"/>
      <c r="AA1311" s="37" t="str">
        <f t="shared" ca="1" si="613"/>
        <v/>
      </c>
      <c r="AB1311" s="41" t="str">
        <f t="shared" ca="1" si="614"/>
        <v/>
      </c>
      <c r="AC1311" s="39" t="str">
        <f t="shared" si="603"/>
        <v/>
      </c>
      <c r="AD1311" s="39" t="str">
        <f t="shared" ca="1" si="624"/>
        <v/>
      </c>
      <c r="AE1311" s="39" t="str">
        <f t="shared" ca="1" si="615"/>
        <v/>
      </c>
      <c r="AF1311" s="40"/>
      <c r="AG1311" s="39">
        <f t="shared" ca="1" si="625"/>
        <v>0</v>
      </c>
      <c r="AH1311" s="339"/>
      <c r="AI1311" s="37" t="str">
        <f t="shared" ca="1" si="616"/>
        <v/>
      </c>
      <c r="AJ1311" s="41" t="str">
        <f t="shared" ca="1" si="617"/>
        <v/>
      </c>
      <c r="AK1311" s="39" t="str">
        <f t="shared" si="604"/>
        <v/>
      </c>
      <c r="AL1311" s="39" t="str">
        <f t="shared" ca="1" si="626"/>
        <v/>
      </c>
      <c r="AM1311" s="39" t="str">
        <f t="shared" ca="1" si="618"/>
        <v/>
      </c>
      <c r="AN1311" s="40"/>
      <c r="AO1311" s="39">
        <f t="shared" ca="1" si="627"/>
        <v>0</v>
      </c>
      <c r="AP1311" s="339"/>
      <c r="AW1311" s="329"/>
      <c r="BI1311" s="329"/>
      <c r="BJ1311" s="329"/>
      <c r="BK1311" s="329"/>
      <c r="BL1311" s="329"/>
      <c r="BM1311" s="329"/>
      <c r="BN1311" s="329"/>
      <c r="BO1311" s="329"/>
      <c r="BP1311" s="329"/>
      <c r="BQ1311" s="329"/>
      <c r="BR1311" s="329"/>
      <c r="BS1311" s="329"/>
      <c r="BT1311" s="329"/>
      <c r="BU1311" s="329"/>
      <c r="BV1311" s="329"/>
      <c r="BW1311" s="325"/>
      <c r="BX1311" s="325"/>
      <c r="BY1311" s="325"/>
      <c r="BZ1311" s="325"/>
      <c r="CA1311" s="325"/>
      <c r="CB1311" s="325"/>
      <c r="CC1311" s="325"/>
      <c r="CD1311" s="325"/>
      <c r="CE1311" s="325"/>
      <c r="CF1311" s="325"/>
      <c r="CG1311" s="325"/>
      <c r="CH1311" s="325"/>
      <c r="CI1311" s="325"/>
      <c r="CJ1311" s="325"/>
      <c r="CK1311" s="325"/>
      <c r="CL1311" s="325"/>
      <c r="CM1311" s="325"/>
      <c r="CN1311" s="325"/>
      <c r="CO1311" s="325"/>
      <c r="CP1311" s="325"/>
      <c r="CQ1311" s="325"/>
      <c r="CR1311" s="325"/>
      <c r="CS1311" s="325"/>
      <c r="CT1311" s="325"/>
      <c r="CU1311" s="325"/>
      <c r="CV1311" s="325"/>
      <c r="CW1311" s="325"/>
      <c r="CX1311" s="325"/>
    </row>
    <row r="1312" spans="1:102" s="36" customFormat="1" ht="15" hidden="1" customHeight="1">
      <c r="A1312" s="329"/>
      <c r="B1312" s="37" t="str">
        <f t="shared" ca="1" si="605"/>
        <v/>
      </c>
      <c r="C1312" s="41" t="str">
        <f t="shared" ca="1" si="606"/>
        <v/>
      </c>
      <c r="D1312" s="39" t="str">
        <f t="shared" ca="1" si="607"/>
        <v/>
      </c>
      <c r="E1312" s="39" t="str">
        <f t="shared" ca="1" si="619"/>
        <v/>
      </c>
      <c r="F1312" s="39" t="str">
        <f t="shared" ca="1" si="608"/>
        <v/>
      </c>
      <c r="G1312" s="101"/>
      <c r="H1312" s="39">
        <f t="shared" ca="1" si="599"/>
        <v>0</v>
      </c>
      <c r="J1312" s="332"/>
      <c r="K1312" s="37" t="str">
        <f t="shared" ca="1" si="609"/>
        <v/>
      </c>
      <c r="L1312" s="41" t="str">
        <f t="shared" ca="1" si="610"/>
        <v/>
      </c>
      <c r="M1312" s="39" t="str">
        <f t="shared" si="600"/>
        <v/>
      </c>
      <c r="N1312" s="39" t="str">
        <f t="shared" ca="1" si="620"/>
        <v/>
      </c>
      <c r="O1312" s="39" t="str">
        <f ca="1">IF(L1312="","",ROUND(Q1311*$O$5/payments_per_year,2))</f>
        <v/>
      </c>
      <c r="P1312" s="101"/>
      <c r="Q1312" s="39">
        <f t="shared" ca="1" si="621"/>
        <v>0</v>
      </c>
      <c r="R1312" s="332"/>
      <c r="S1312" s="37" t="str">
        <f t="shared" ca="1" si="611"/>
        <v/>
      </c>
      <c r="T1312" s="41" t="str">
        <f t="shared" ca="1" si="612"/>
        <v/>
      </c>
      <c r="U1312" s="39" t="str">
        <f t="shared" si="601"/>
        <v/>
      </c>
      <c r="V1312" s="39" t="str">
        <f t="shared" ca="1" si="622"/>
        <v/>
      </c>
      <c r="W1312" s="39">
        <f t="shared" ca="1" si="602"/>
        <v>0</v>
      </c>
      <c r="X1312" s="40"/>
      <c r="Y1312" s="39">
        <f t="shared" ca="1" si="623"/>
        <v>0</v>
      </c>
      <c r="Z1312" s="327"/>
      <c r="AA1312" s="37" t="str">
        <f t="shared" ca="1" si="613"/>
        <v/>
      </c>
      <c r="AB1312" s="41" t="str">
        <f t="shared" ca="1" si="614"/>
        <v/>
      </c>
      <c r="AC1312" s="39" t="str">
        <f t="shared" si="603"/>
        <v/>
      </c>
      <c r="AD1312" s="39" t="str">
        <f t="shared" ca="1" si="624"/>
        <v/>
      </c>
      <c r="AE1312" s="39" t="str">
        <f t="shared" ca="1" si="615"/>
        <v/>
      </c>
      <c r="AF1312" s="40"/>
      <c r="AG1312" s="39">
        <f t="shared" ca="1" si="625"/>
        <v>0</v>
      </c>
      <c r="AH1312" s="339"/>
      <c r="AI1312" s="37" t="str">
        <f t="shared" ca="1" si="616"/>
        <v/>
      </c>
      <c r="AJ1312" s="41" t="str">
        <f t="shared" ca="1" si="617"/>
        <v/>
      </c>
      <c r="AK1312" s="39" t="str">
        <f t="shared" si="604"/>
        <v/>
      </c>
      <c r="AL1312" s="39" t="str">
        <f t="shared" ca="1" si="626"/>
        <v/>
      </c>
      <c r="AM1312" s="39" t="str">
        <f t="shared" ca="1" si="618"/>
        <v/>
      </c>
      <c r="AN1312" s="40"/>
      <c r="AO1312" s="39">
        <f t="shared" ca="1" si="627"/>
        <v>0</v>
      </c>
      <c r="AP1312" s="339"/>
      <c r="AW1312" s="329"/>
      <c r="BI1312" s="329"/>
      <c r="BJ1312" s="329"/>
      <c r="BK1312" s="329"/>
      <c r="BL1312" s="329"/>
      <c r="BM1312" s="329"/>
      <c r="BN1312" s="329"/>
      <c r="BO1312" s="329"/>
      <c r="BP1312" s="329"/>
      <c r="BQ1312" s="329"/>
      <c r="BR1312" s="329"/>
      <c r="BS1312" s="329"/>
      <c r="BT1312" s="329"/>
      <c r="BU1312" s="329"/>
      <c r="BV1312" s="329"/>
      <c r="BW1312" s="325"/>
      <c r="BX1312" s="325"/>
      <c r="BY1312" s="325"/>
      <c r="BZ1312" s="325"/>
      <c r="CA1312" s="325"/>
      <c r="CB1312" s="325"/>
      <c r="CC1312" s="325"/>
      <c r="CD1312" s="325"/>
      <c r="CE1312" s="325"/>
      <c r="CF1312" s="325"/>
      <c r="CG1312" s="325"/>
      <c r="CH1312" s="325"/>
      <c r="CI1312" s="325"/>
      <c r="CJ1312" s="325"/>
      <c r="CK1312" s="325"/>
      <c r="CL1312" s="325"/>
      <c r="CM1312" s="325"/>
      <c r="CN1312" s="325"/>
      <c r="CO1312" s="325"/>
      <c r="CP1312" s="325"/>
      <c r="CQ1312" s="325"/>
      <c r="CR1312" s="325"/>
      <c r="CS1312" s="325"/>
      <c r="CT1312" s="325"/>
      <c r="CU1312" s="325"/>
      <c r="CV1312" s="325"/>
      <c r="CW1312" s="325"/>
      <c r="CX1312" s="325"/>
    </row>
    <row r="1313" spans="1:102" s="36" customFormat="1" ht="15" hidden="1" customHeight="1">
      <c r="A1313" s="329"/>
      <c r="B1313" s="37" t="str">
        <f t="shared" ca="1" si="605"/>
        <v/>
      </c>
      <c r="C1313" s="41" t="str">
        <f t="shared" ca="1" si="606"/>
        <v/>
      </c>
      <c r="D1313" s="39" t="str">
        <f t="shared" ca="1" si="607"/>
        <v/>
      </c>
      <c r="E1313" s="39" t="str">
        <f t="shared" ca="1" si="619"/>
        <v/>
      </c>
      <c r="F1313" s="39" t="str">
        <f t="shared" ca="1" si="608"/>
        <v/>
      </c>
      <c r="G1313" s="101"/>
      <c r="H1313" s="39">
        <f t="shared" ca="1" si="599"/>
        <v>0</v>
      </c>
      <c r="J1313" s="332"/>
      <c r="K1313" s="37" t="str">
        <f t="shared" ca="1" si="609"/>
        <v/>
      </c>
      <c r="L1313" s="41" t="str">
        <f t="shared" ca="1" si="610"/>
        <v/>
      </c>
      <c r="M1313" s="39" t="str">
        <f t="shared" si="600"/>
        <v/>
      </c>
      <c r="N1313" s="39" t="str">
        <f t="shared" ca="1" si="620"/>
        <v/>
      </c>
      <c r="O1313" s="39">
        <f ca="1">ROUND(Q1312*$O$5/payments_per_year,2)</f>
        <v>0</v>
      </c>
      <c r="P1313" s="101"/>
      <c r="Q1313" s="39">
        <f t="shared" ca="1" si="621"/>
        <v>0</v>
      </c>
      <c r="R1313" s="332"/>
      <c r="S1313" s="37" t="str">
        <f t="shared" ca="1" si="611"/>
        <v/>
      </c>
      <c r="T1313" s="41" t="str">
        <f t="shared" ca="1" si="612"/>
        <v/>
      </c>
      <c r="U1313" s="39" t="str">
        <f t="shared" si="601"/>
        <v/>
      </c>
      <c r="V1313" s="39" t="str">
        <f t="shared" ca="1" si="622"/>
        <v/>
      </c>
      <c r="W1313" s="39">
        <f t="shared" ca="1" si="602"/>
        <v>0</v>
      </c>
      <c r="X1313" s="40"/>
      <c r="Y1313" s="39">
        <f t="shared" ca="1" si="623"/>
        <v>0</v>
      </c>
      <c r="Z1313" s="327"/>
      <c r="AA1313" s="37" t="str">
        <f t="shared" ca="1" si="613"/>
        <v/>
      </c>
      <c r="AB1313" s="41" t="str">
        <f t="shared" ca="1" si="614"/>
        <v/>
      </c>
      <c r="AC1313" s="39" t="str">
        <f t="shared" si="603"/>
        <v/>
      </c>
      <c r="AD1313" s="39" t="str">
        <f t="shared" ca="1" si="624"/>
        <v/>
      </c>
      <c r="AE1313" s="39" t="str">
        <f t="shared" ca="1" si="615"/>
        <v/>
      </c>
      <c r="AF1313" s="40"/>
      <c r="AG1313" s="39">
        <f t="shared" ca="1" si="625"/>
        <v>0</v>
      </c>
      <c r="AH1313" s="339"/>
      <c r="AI1313" s="37" t="str">
        <f t="shared" ca="1" si="616"/>
        <v/>
      </c>
      <c r="AJ1313" s="41" t="str">
        <f t="shared" ca="1" si="617"/>
        <v/>
      </c>
      <c r="AK1313" s="39" t="str">
        <f t="shared" si="604"/>
        <v/>
      </c>
      <c r="AL1313" s="39" t="str">
        <f t="shared" ca="1" si="626"/>
        <v/>
      </c>
      <c r="AM1313" s="39" t="str">
        <f t="shared" ca="1" si="618"/>
        <v/>
      </c>
      <c r="AN1313" s="40"/>
      <c r="AO1313" s="39">
        <f t="shared" ca="1" si="627"/>
        <v>0</v>
      </c>
      <c r="AP1313" s="339"/>
      <c r="AW1313" s="329"/>
      <c r="BI1313" s="329"/>
      <c r="BJ1313" s="329"/>
      <c r="BK1313" s="329"/>
      <c r="BL1313" s="329"/>
      <c r="BM1313" s="329"/>
      <c r="BN1313" s="329"/>
      <c r="BO1313" s="329"/>
      <c r="BP1313" s="329"/>
      <c r="BQ1313" s="329"/>
      <c r="BR1313" s="329"/>
      <c r="BS1313" s="329"/>
      <c r="BT1313" s="329"/>
      <c r="BU1313" s="329"/>
      <c r="BV1313" s="329"/>
      <c r="BW1313" s="325"/>
      <c r="BX1313" s="325"/>
      <c r="BY1313" s="325"/>
      <c r="BZ1313" s="325"/>
      <c r="CA1313" s="325"/>
      <c r="CB1313" s="325"/>
      <c r="CC1313" s="325"/>
      <c r="CD1313" s="325"/>
      <c r="CE1313" s="325"/>
      <c r="CF1313" s="325"/>
      <c r="CG1313" s="325"/>
      <c r="CH1313" s="325"/>
      <c r="CI1313" s="325"/>
      <c r="CJ1313" s="325"/>
      <c r="CK1313" s="325"/>
      <c r="CL1313" s="325"/>
      <c r="CM1313" s="325"/>
      <c r="CN1313" s="325"/>
      <c r="CO1313" s="325"/>
      <c r="CP1313" s="325"/>
      <c r="CQ1313" s="325"/>
      <c r="CR1313" s="325"/>
      <c r="CS1313" s="325"/>
      <c r="CT1313" s="325"/>
      <c r="CU1313" s="325"/>
      <c r="CV1313" s="325"/>
      <c r="CW1313" s="325"/>
      <c r="CX1313" s="325"/>
    </row>
    <row r="1314" spans="1:102" s="36" customFormat="1" ht="15" hidden="1" customHeight="1">
      <c r="A1314" s="329"/>
      <c r="B1314" s="37" t="str">
        <f t="shared" ca="1" si="605"/>
        <v/>
      </c>
      <c r="C1314" s="41" t="str">
        <f t="shared" ca="1" si="606"/>
        <v/>
      </c>
      <c r="D1314" s="39" t="str">
        <f t="shared" ca="1" si="607"/>
        <v/>
      </c>
      <c r="E1314" s="39" t="str">
        <f t="shared" ca="1" si="619"/>
        <v/>
      </c>
      <c r="F1314" s="39" t="str">
        <f t="shared" ca="1" si="608"/>
        <v/>
      </c>
      <c r="G1314" s="101"/>
      <c r="H1314" s="39">
        <f t="shared" ca="1" si="599"/>
        <v>0</v>
      </c>
      <c r="J1314" s="332"/>
      <c r="K1314" s="37" t="str">
        <f t="shared" ca="1" si="609"/>
        <v/>
      </c>
      <c r="L1314" s="41" t="str">
        <f t="shared" ca="1" si="610"/>
        <v/>
      </c>
      <c r="M1314" s="39" t="str">
        <f t="shared" si="600"/>
        <v/>
      </c>
      <c r="N1314" s="39" t="str">
        <f t="shared" ca="1" si="620"/>
        <v/>
      </c>
      <c r="O1314" s="39" t="str">
        <f ca="1">IF(L1314="","",ROUND(Q1313*$O$5/payments_per_year,2))</f>
        <v/>
      </c>
      <c r="P1314" s="101"/>
      <c r="Q1314" s="39">
        <f t="shared" ca="1" si="621"/>
        <v>0</v>
      </c>
      <c r="R1314" s="332"/>
      <c r="S1314" s="37" t="str">
        <f t="shared" ca="1" si="611"/>
        <v/>
      </c>
      <c r="T1314" s="41" t="str">
        <f t="shared" ca="1" si="612"/>
        <v/>
      </c>
      <c r="U1314" s="39" t="str">
        <f t="shared" si="601"/>
        <v/>
      </c>
      <c r="V1314" s="39" t="str">
        <f t="shared" ca="1" si="622"/>
        <v/>
      </c>
      <c r="W1314" s="39">
        <f t="shared" ca="1" si="602"/>
        <v>0</v>
      </c>
      <c r="X1314" s="40"/>
      <c r="Y1314" s="39">
        <f t="shared" ca="1" si="623"/>
        <v>0</v>
      </c>
      <c r="Z1314" s="327"/>
      <c r="AA1314" s="37" t="str">
        <f t="shared" ca="1" si="613"/>
        <v/>
      </c>
      <c r="AB1314" s="41" t="str">
        <f t="shared" ca="1" si="614"/>
        <v/>
      </c>
      <c r="AC1314" s="39" t="str">
        <f t="shared" si="603"/>
        <v/>
      </c>
      <c r="AD1314" s="39" t="str">
        <f t="shared" ca="1" si="624"/>
        <v/>
      </c>
      <c r="AE1314" s="39" t="str">
        <f t="shared" ca="1" si="615"/>
        <v/>
      </c>
      <c r="AF1314" s="40"/>
      <c r="AG1314" s="39">
        <f t="shared" ca="1" si="625"/>
        <v>0</v>
      </c>
      <c r="AH1314" s="339"/>
      <c r="AI1314" s="37" t="str">
        <f t="shared" ca="1" si="616"/>
        <v/>
      </c>
      <c r="AJ1314" s="41" t="str">
        <f t="shared" ca="1" si="617"/>
        <v/>
      </c>
      <c r="AK1314" s="39" t="str">
        <f t="shared" si="604"/>
        <v/>
      </c>
      <c r="AL1314" s="39" t="str">
        <f t="shared" ca="1" si="626"/>
        <v/>
      </c>
      <c r="AM1314" s="39" t="str">
        <f t="shared" ca="1" si="618"/>
        <v/>
      </c>
      <c r="AN1314" s="40"/>
      <c r="AO1314" s="39">
        <f t="shared" ca="1" si="627"/>
        <v>0</v>
      </c>
      <c r="AP1314" s="339"/>
      <c r="AW1314" s="329"/>
      <c r="BI1314" s="329"/>
      <c r="BJ1314" s="329"/>
      <c r="BK1314" s="329"/>
      <c r="BL1314" s="329"/>
      <c r="BM1314" s="329"/>
      <c r="BN1314" s="329"/>
      <c r="BO1314" s="329"/>
      <c r="BP1314" s="329"/>
      <c r="BQ1314" s="329"/>
      <c r="BR1314" s="329"/>
      <c r="BS1314" s="329"/>
      <c r="BT1314" s="329"/>
      <c r="BU1314" s="329"/>
      <c r="BV1314" s="329"/>
      <c r="BW1314" s="325"/>
      <c r="BX1314" s="325"/>
      <c r="BY1314" s="325"/>
      <c r="BZ1314" s="325"/>
      <c r="CA1314" s="325"/>
      <c r="CB1314" s="325"/>
      <c r="CC1314" s="325"/>
      <c r="CD1314" s="325"/>
      <c r="CE1314" s="325"/>
      <c r="CF1314" s="325"/>
      <c r="CG1314" s="325"/>
      <c r="CH1314" s="325"/>
      <c r="CI1314" s="325"/>
      <c r="CJ1314" s="325"/>
      <c r="CK1314" s="325"/>
      <c r="CL1314" s="325"/>
      <c r="CM1314" s="325"/>
      <c r="CN1314" s="325"/>
      <c r="CO1314" s="325"/>
      <c r="CP1314" s="325"/>
      <c r="CQ1314" s="325"/>
      <c r="CR1314" s="325"/>
      <c r="CS1314" s="325"/>
      <c r="CT1314" s="325"/>
      <c r="CU1314" s="325"/>
      <c r="CV1314" s="325"/>
      <c r="CW1314" s="325"/>
      <c r="CX1314" s="325"/>
    </row>
    <row r="1315" spans="1:102" s="36" customFormat="1" ht="15" hidden="1" customHeight="1">
      <c r="A1315" s="329"/>
      <c r="B1315" s="37" t="str">
        <f t="shared" ca="1" si="605"/>
        <v/>
      </c>
      <c r="C1315" s="41" t="str">
        <f t="shared" ca="1" si="606"/>
        <v/>
      </c>
      <c r="D1315" s="39" t="str">
        <f t="shared" ca="1" si="607"/>
        <v/>
      </c>
      <c r="E1315" s="39" t="str">
        <f t="shared" ca="1" si="619"/>
        <v/>
      </c>
      <c r="F1315" s="39" t="str">
        <f t="shared" ca="1" si="608"/>
        <v/>
      </c>
      <c r="G1315" s="101"/>
      <c r="H1315" s="39">
        <f t="shared" ca="1" si="599"/>
        <v>0</v>
      </c>
      <c r="J1315" s="332"/>
      <c r="K1315" s="37" t="str">
        <f t="shared" ca="1" si="609"/>
        <v/>
      </c>
      <c r="L1315" s="41" t="str">
        <f t="shared" ca="1" si="610"/>
        <v/>
      </c>
      <c r="M1315" s="39" t="str">
        <f t="shared" si="600"/>
        <v/>
      </c>
      <c r="N1315" s="39" t="str">
        <f t="shared" ca="1" si="620"/>
        <v/>
      </c>
      <c r="O1315" s="39">
        <f ca="1">ROUND(Q1314*$O$5/payments_per_year,2)</f>
        <v>0</v>
      </c>
      <c r="P1315" s="101"/>
      <c r="Q1315" s="39">
        <f t="shared" ca="1" si="621"/>
        <v>0</v>
      </c>
      <c r="R1315" s="332"/>
      <c r="S1315" s="37" t="str">
        <f t="shared" ca="1" si="611"/>
        <v/>
      </c>
      <c r="T1315" s="41" t="str">
        <f t="shared" ca="1" si="612"/>
        <v/>
      </c>
      <c r="U1315" s="39" t="str">
        <f t="shared" si="601"/>
        <v/>
      </c>
      <c r="V1315" s="39" t="str">
        <f t="shared" ca="1" si="622"/>
        <v/>
      </c>
      <c r="W1315" s="39">
        <f t="shared" ca="1" si="602"/>
        <v>0</v>
      </c>
      <c r="X1315" s="40"/>
      <c r="Y1315" s="39">
        <f t="shared" ca="1" si="623"/>
        <v>0</v>
      </c>
      <c r="Z1315" s="327"/>
      <c r="AA1315" s="37" t="str">
        <f t="shared" ca="1" si="613"/>
        <v/>
      </c>
      <c r="AB1315" s="41" t="str">
        <f t="shared" ca="1" si="614"/>
        <v/>
      </c>
      <c r="AC1315" s="39" t="str">
        <f t="shared" si="603"/>
        <v/>
      </c>
      <c r="AD1315" s="39" t="str">
        <f t="shared" ca="1" si="624"/>
        <v/>
      </c>
      <c r="AE1315" s="39" t="str">
        <f t="shared" ca="1" si="615"/>
        <v/>
      </c>
      <c r="AF1315" s="40"/>
      <c r="AG1315" s="39">
        <f t="shared" ca="1" si="625"/>
        <v>0</v>
      </c>
      <c r="AH1315" s="339"/>
      <c r="AI1315" s="37" t="str">
        <f t="shared" ca="1" si="616"/>
        <v/>
      </c>
      <c r="AJ1315" s="41" t="str">
        <f t="shared" ca="1" si="617"/>
        <v/>
      </c>
      <c r="AK1315" s="39" t="str">
        <f t="shared" si="604"/>
        <v/>
      </c>
      <c r="AL1315" s="39" t="str">
        <f t="shared" ca="1" si="626"/>
        <v/>
      </c>
      <c r="AM1315" s="39" t="str">
        <f t="shared" ca="1" si="618"/>
        <v/>
      </c>
      <c r="AN1315" s="40"/>
      <c r="AO1315" s="39">
        <f t="shared" ca="1" si="627"/>
        <v>0</v>
      </c>
      <c r="AP1315" s="339"/>
      <c r="AW1315" s="329"/>
      <c r="BI1315" s="329"/>
      <c r="BJ1315" s="329"/>
      <c r="BK1315" s="329"/>
      <c r="BL1315" s="329"/>
      <c r="BM1315" s="329"/>
      <c r="BN1315" s="329"/>
      <c r="BO1315" s="329"/>
      <c r="BP1315" s="329"/>
      <c r="BQ1315" s="329"/>
      <c r="BR1315" s="329"/>
      <c r="BS1315" s="329"/>
      <c r="BT1315" s="329"/>
      <c r="BU1315" s="329"/>
      <c r="BV1315" s="329"/>
      <c r="BW1315" s="325"/>
      <c r="BX1315" s="325"/>
      <c r="BY1315" s="325"/>
      <c r="BZ1315" s="325"/>
      <c r="CA1315" s="325"/>
      <c r="CB1315" s="325"/>
      <c r="CC1315" s="325"/>
      <c r="CD1315" s="325"/>
      <c r="CE1315" s="325"/>
      <c r="CF1315" s="325"/>
      <c r="CG1315" s="325"/>
      <c r="CH1315" s="325"/>
      <c r="CI1315" s="325"/>
      <c r="CJ1315" s="325"/>
      <c r="CK1315" s="325"/>
      <c r="CL1315" s="325"/>
      <c r="CM1315" s="325"/>
      <c r="CN1315" s="325"/>
      <c r="CO1315" s="325"/>
      <c r="CP1315" s="325"/>
      <c r="CQ1315" s="325"/>
      <c r="CR1315" s="325"/>
      <c r="CS1315" s="325"/>
      <c r="CT1315" s="325"/>
      <c r="CU1315" s="325"/>
      <c r="CV1315" s="325"/>
      <c r="CW1315" s="325"/>
      <c r="CX1315" s="325"/>
    </row>
    <row r="1316" spans="1:102" s="36" customFormat="1" ht="15" hidden="1" customHeight="1">
      <c r="A1316" s="329"/>
      <c r="B1316" s="37" t="str">
        <f t="shared" ca="1" si="605"/>
        <v/>
      </c>
      <c r="C1316" s="41" t="str">
        <f t="shared" ca="1" si="606"/>
        <v/>
      </c>
      <c r="D1316" s="39" t="str">
        <f t="shared" ca="1" si="607"/>
        <v/>
      </c>
      <c r="E1316" s="39" t="str">
        <f t="shared" ca="1" si="619"/>
        <v/>
      </c>
      <c r="F1316" s="39" t="str">
        <f t="shared" ca="1" si="608"/>
        <v/>
      </c>
      <c r="G1316" s="101"/>
      <c r="H1316" s="39">
        <f t="shared" ca="1" si="599"/>
        <v>0</v>
      </c>
      <c r="J1316" s="332"/>
      <c r="K1316" s="37" t="str">
        <f t="shared" ca="1" si="609"/>
        <v/>
      </c>
      <c r="L1316" s="41" t="str">
        <f t="shared" ca="1" si="610"/>
        <v/>
      </c>
      <c r="M1316" s="39" t="str">
        <f t="shared" si="600"/>
        <v/>
      </c>
      <c r="N1316" s="39" t="str">
        <f t="shared" ca="1" si="620"/>
        <v/>
      </c>
      <c r="O1316" s="39" t="str">
        <f ca="1">IF(L1316="","",ROUND(Q1315*$O$5/payments_per_year,2))</f>
        <v/>
      </c>
      <c r="P1316" s="101"/>
      <c r="Q1316" s="39">
        <f t="shared" ca="1" si="621"/>
        <v>0</v>
      </c>
      <c r="R1316" s="332"/>
      <c r="S1316" s="37" t="str">
        <f t="shared" ca="1" si="611"/>
        <v/>
      </c>
      <c r="T1316" s="41" t="str">
        <f t="shared" ca="1" si="612"/>
        <v/>
      </c>
      <c r="U1316" s="39" t="str">
        <f t="shared" si="601"/>
        <v/>
      </c>
      <c r="V1316" s="39" t="str">
        <f t="shared" ca="1" si="622"/>
        <v/>
      </c>
      <c r="W1316" s="39">
        <f t="shared" ca="1" si="602"/>
        <v>0</v>
      </c>
      <c r="X1316" s="40"/>
      <c r="Y1316" s="39">
        <f t="shared" ca="1" si="623"/>
        <v>0</v>
      </c>
      <c r="Z1316" s="327"/>
      <c r="AA1316" s="37" t="str">
        <f t="shared" ca="1" si="613"/>
        <v/>
      </c>
      <c r="AB1316" s="41" t="str">
        <f t="shared" ca="1" si="614"/>
        <v/>
      </c>
      <c r="AC1316" s="39" t="str">
        <f t="shared" si="603"/>
        <v/>
      </c>
      <c r="AD1316" s="39" t="str">
        <f t="shared" ca="1" si="624"/>
        <v/>
      </c>
      <c r="AE1316" s="39" t="str">
        <f t="shared" ca="1" si="615"/>
        <v/>
      </c>
      <c r="AF1316" s="40"/>
      <c r="AG1316" s="39">
        <f t="shared" ca="1" si="625"/>
        <v>0</v>
      </c>
      <c r="AH1316" s="339"/>
      <c r="AI1316" s="37" t="str">
        <f t="shared" ca="1" si="616"/>
        <v/>
      </c>
      <c r="AJ1316" s="41" t="str">
        <f t="shared" ca="1" si="617"/>
        <v/>
      </c>
      <c r="AK1316" s="39" t="str">
        <f t="shared" si="604"/>
        <v/>
      </c>
      <c r="AL1316" s="39" t="str">
        <f t="shared" ca="1" si="626"/>
        <v/>
      </c>
      <c r="AM1316" s="39" t="str">
        <f t="shared" ca="1" si="618"/>
        <v/>
      </c>
      <c r="AN1316" s="40"/>
      <c r="AO1316" s="39">
        <f t="shared" ca="1" si="627"/>
        <v>0</v>
      </c>
      <c r="AP1316" s="339"/>
      <c r="AW1316" s="329"/>
      <c r="BI1316" s="329"/>
      <c r="BJ1316" s="329"/>
      <c r="BK1316" s="329"/>
      <c r="BL1316" s="329"/>
      <c r="BM1316" s="329"/>
      <c r="BN1316" s="329"/>
      <c r="BO1316" s="329"/>
      <c r="BP1316" s="329"/>
      <c r="BQ1316" s="329"/>
      <c r="BR1316" s="329"/>
      <c r="BS1316" s="329"/>
      <c r="BT1316" s="329"/>
      <c r="BU1316" s="329"/>
      <c r="BV1316" s="329"/>
      <c r="BW1316" s="325"/>
      <c r="BX1316" s="325"/>
      <c r="BY1316" s="325"/>
      <c r="BZ1316" s="325"/>
      <c r="CA1316" s="325"/>
      <c r="CB1316" s="325"/>
      <c r="CC1316" s="325"/>
      <c r="CD1316" s="325"/>
      <c r="CE1316" s="325"/>
      <c r="CF1316" s="325"/>
      <c r="CG1316" s="325"/>
      <c r="CH1316" s="325"/>
      <c r="CI1316" s="325"/>
      <c r="CJ1316" s="325"/>
      <c r="CK1316" s="325"/>
      <c r="CL1316" s="325"/>
      <c r="CM1316" s="325"/>
      <c r="CN1316" s="325"/>
      <c r="CO1316" s="325"/>
      <c r="CP1316" s="325"/>
      <c r="CQ1316" s="325"/>
      <c r="CR1316" s="325"/>
      <c r="CS1316" s="325"/>
      <c r="CT1316" s="325"/>
      <c r="CU1316" s="325"/>
      <c r="CV1316" s="325"/>
      <c r="CW1316" s="325"/>
      <c r="CX1316" s="325"/>
    </row>
    <row r="1317" spans="1:102" s="36" customFormat="1" ht="15" hidden="1" customHeight="1">
      <c r="A1317" s="329"/>
      <c r="B1317" s="37" t="str">
        <f t="shared" ca="1" si="605"/>
        <v/>
      </c>
      <c r="C1317" s="41" t="str">
        <f t="shared" ca="1" si="606"/>
        <v/>
      </c>
      <c r="D1317" s="39" t="str">
        <f t="shared" ca="1" si="607"/>
        <v/>
      </c>
      <c r="E1317" s="39" t="str">
        <f t="shared" ca="1" si="619"/>
        <v/>
      </c>
      <c r="F1317" s="39" t="str">
        <f t="shared" ca="1" si="608"/>
        <v/>
      </c>
      <c r="G1317" s="101"/>
      <c r="H1317" s="39">
        <f t="shared" ca="1" si="599"/>
        <v>0</v>
      </c>
      <c r="J1317" s="332"/>
      <c r="K1317" s="37" t="str">
        <f t="shared" ca="1" si="609"/>
        <v/>
      </c>
      <c r="L1317" s="41" t="str">
        <f t="shared" ca="1" si="610"/>
        <v/>
      </c>
      <c r="M1317" s="39" t="str">
        <f t="shared" si="600"/>
        <v/>
      </c>
      <c r="N1317" s="39" t="str">
        <f t="shared" ca="1" si="620"/>
        <v/>
      </c>
      <c r="O1317" s="39">
        <f ca="1">ROUND(Q1316*$O$5/payments_per_year,2)</f>
        <v>0</v>
      </c>
      <c r="P1317" s="101"/>
      <c r="Q1317" s="39">
        <f t="shared" ca="1" si="621"/>
        <v>0</v>
      </c>
      <c r="R1317" s="332"/>
      <c r="S1317" s="37" t="str">
        <f t="shared" ca="1" si="611"/>
        <v/>
      </c>
      <c r="T1317" s="41" t="str">
        <f t="shared" ca="1" si="612"/>
        <v/>
      </c>
      <c r="U1317" s="39" t="str">
        <f t="shared" si="601"/>
        <v/>
      </c>
      <c r="V1317" s="39" t="str">
        <f t="shared" ca="1" si="622"/>
        <v/>
      </c>
      <c r="W1317" s="39">
        <f t="shared" ca="1" si="602"/>
        <v>0</v>
      </c>
      <c r="X1317" s="40"/>
      <c r="Y1317" s="39">
        <f t="shared" ca="1" si="623"/>
        <v>0</v>
      </c>
      <c r="Z1317" s="327"/>
      <c r="AA1317" s="37" t="str">
        <f t="shared" ca="1" si="613"/>
        <v/>
      </c>
      <c r="AB1317" s="41" t="str">
        <f t="shared" ca="1" si="614"/>
        <v/>
      </c>
      <c r="AC1317" s="39" t="str">
        <f t="shared" si="603"/>
        <v/>
      </c>
      <c r="AD1317" s="39" t="str">
        <f t="shared" ca="1" si="624"/>
        <v/>
      </c>
      <c r="AE1317" s="39" t="str">
        <f t="shared" ca="1" si="615"/>
        <v/>
      </c>
      <c r="AF1317" s="40"/>
      <c r="AG1317" s="39">
        <f t="shared" ca="1" si="625"/>
        <v>0</v>
      </c>
      <c r="AH1317" s="339"/>
      <c r="AI1317" s="37" t="str">
        <f t="shared" ca="1" si="616"/>
        <v/>
      </c>
      <c r="AJ1317" s="41" t="str">
        <f t="shared" ca="1" si="617"/>
        <v/>
      </c>
      <c r="AK1317" s="39" t="str">
        <f t="shared" si="604"/>
        <v/>
      </c>
      <c r="AL1317" s="39" t="str">
        <f t="shared" ca="1" si="626"/>
        <v/>
      </c>
      <c r="AM1317" s="39" t="str">
        <f t="shared" ca="1" si="618"/>
        <v/>
      </c>
      <c r="AN1317" s="40"/>
      <c r="AO1317" s="39">
        <f t="shared" ca="1" si="627"/>
        <v>0</v>
      </c>
      <c r="AP1317" s="339"/>
      <c r="AW1317" s="329"/>
      <c r="BI1317" s="329"/>
      <c r="BJ1317" s="329"/>
      <c r="BK1317" s="329"/>
      <c r="BL1317" s="329"/>
      <c r="BM1317" s="329"/>
      <c r="BN1317" s="329"/>
      <c r="BO1317" s="329"/>
      <c r="BP1317" s="329"/>
      <c r="BQ1317" s="329"/>
      <c r="BR1317" s="329"/>
      <c r="BS1317" s="329"/>
      <c r="BT1317" s="329"/>
      <c r="BU1317" s="329"/>
      <c r="BV1317" s="329"/>
      <c r="BW1317" s="325"/>
      <c r="BX1317" s="325"/>
      <c r="BY1317" s="325"/>
      <c r="BZ1317" s="325"/>
      <c r="CA1317" s="325"/>
      <c r="CB1317" s="325"/>
      <c r="CC1317" s="325"/>
      <c r="CD1317" s="325"/>
      <c r="CE1317" s="325"/>
      <c r="CF1317" s="325"/>
      <c r="CG1317" s="325"/>
      <c r="CH1317" s="325"/>
      <c r="CI1317" s="325"/>
      <c r="CJ1317" s="325"/>
      <c r="CK1317" s="325"/>
      <c r="CL1317" s="325"/>
      <c r="CM1317" s="325"/>
      <c r="CN1317" s="325"/>
      <c r="CO1317" s="325"/>
      <c r="CP1317" s="325"/>
      <c r="CQ1317" s="325"/>
      <c r="CR1317" s="325"/>
      <c r="CS1317" s="325"/>
      <c r="CT1317" s="325"/>
      <c r="CU1317" s="325"/>
      <c r="CV1317" s="325"/>
      <c r="CW1317" s="325"/>
      <c r="CX1317" s="325"/>
    </row>
    <row r="1318" spans="1:102" s="36" customFormat="1" ht="15" hidden="1" customHeight="1">
      <c r="A1318" s="329"/>
      <c r="B1318" s="37" t="str">
        <f t="shared" ca="1" si="605"/>
        <v/>
      </c>
      <c r="C1318" s="41" t="str">
        <f t="shared" ca="1" si="606"/>
        <v/>
      </c>
      <c r="D1318" s="39" t="str">
        <f t="shared" ca="1" si="607"/>
        <v/>
      </c>
      <c r="E1318" s="39" t="str">
        <f t="shared" ca="1" si="619"/>
        <v/>
      </c>
      <c r="F1318" s="39" t="str">
        <f t="shared" ca="1" si="608"/>
        <v/>
      </c>
      <c r="G1318" s="101"/>
      <c r="H1318" s="39">
        <f t="shared" ca="1" si="599"/>
        <v>0</v>
      </c>
      <c r="J1318" s="332"/>
      <c r="K1318" s="37" t="str">
        <f t="shared" ca="1" si="609"/>
        <v/>
      </c>
      <c r="L1318" s="41" t="str">
        <f t="shared" ca="1" si="610"/>
        <v/>
      </c>
      <c r="M1318" s="39" t="str">
        <f t="shared" si="600"/>
        <v/>
      </c>
      <c r="N1318" s="39" t="str">
        <f t="shared" ca="1" si="620"/>
        <v/>
      </c>
      <c r="O1318" s="39" t="str">
        <f ca="1">IF(L1318="","",ROUND(Q1317*$O$5/payments_per_year,2))</f>
        <v/>
      </c>
      <c r="P1318" s="101"/>
      <c r="Q1318" s="39">
        <f t="shared" ca="1" si="621"/>
        <v>0</v>
      </c>
      <c r="R1318" s="332"/>
      <c r="S1318" s="37" t="str">
        <f t="shared" ca="1" si="611"/>
        <v/>
      </c>
      <c r="T1318" s="41" t="str">
        <f t="shared" ca="1" si="612"/>
        <v/>
      </c>
      <c r="U1318" s="39" t="str">
        <f t="shared" si="601"/>
        <v/>
      </c>
      <c r="V1318" s="39" t="str">
        <f t="shared" ca="1" si="622"/>
        <v/>
      </c>
      <c r="W1318" s="39">
        <f t="shared" ca="1" si="602"/>
        <v>0</v>
      </c>
      <c r="X1318" s="40"/>
      <c r="Y1318" s="39">
        <f t="shared" ca="1" si="623"/>
        <v>0</v>
      </c>
      <c r="Z1318" s="327"/>
      <c r="AA1318" s="37" t="str">
        <f t="shared" ca="1" si="613"/>
        <v/>
      </c>
      <c r="AB1318" s="41" t="str">
        <f t="shared" ca="1" si="614"/>
        <v/>
      </c>
      <c r="AC1318" s="39" t="str">
        <f t="shared" si="603"/>
        <v/>
      </c>
      <c r="AD1318" s="39" t="str">
        <f t="shared" ca="1" si="624"/>
        <v/>
      </c>
      <c r="AE1318" s="39" t="str">
        <f t="shared" ca="1" si="615"/>
        <v/>
      </c>
      <c r="AF1318" s="40"/>
      <c r="AG1318" s="39">
        <f t="shared" ca="1" si="625"/>
        <v>0</v>
      </c>
      <c r="AH1318" s="339"/>
      <c r="AI1318" s="37" t="str">
        <f t="shared" ca="1" si="616"/>
        <v/>
      </c>
      <c r="AJ1318" s="41" t="str">
        <f t="shared" ca="1" si="617"/>
        <v/>
      </c>
      <c r="AK1318" s="39" t="str">
        <f t="shared" si="604"/>
        <v/>
      </c>
      <c r="AL1318" s="39" t="str">
        <f t="shared" ca="1" si="626"/>
        <v/>
      </c>
      <c r="AM1318" s="39" t="str">
        <f t="shared" ca="1" si="618"/>
        <v/>
      </c>
      <c r="AN1318" s="40"/>
      <c r="AO1318" s="39">
        <f t="shared" ca="1" si="627"/>
        <v>0</v>
      </c>
      <c r="AP1318" s="339"/>
      <c r="AW1318" s="329"/>
      <c r="BI1318" s="329"/>
      <c r="BJ1318" s="329"/>
      <c r="BK1318" s="329"/>
      <c r="BL1318" s="329"/>
      <c r="BM1318" s="329"/>
      <c r="BN1318" s="329"/>
      <c r="BO1318" s="329"/>
      <c r="BP1318" s="329"/>
      <c r="BQ1318" s="329"/>
      <c r="BR1318" s="329"/>
      <c r="BS1318" s="329"/>
      <c r="BT1318" s="329"/>
      <c r="BU1318" s="329"/>
      <c r="BV1318" s="329"/>
      <c r="BW1318" s="325"/>
      <c r="BX1318" s="325"/>
      <c r="BY1318" s="325"/>
      <c r="BZ1318" s="325"/>
      <c r="CA1318" s="325"/>
      <c r="CB1318" s="325"/>
      <c r="CC1318" s="325"/>
      <c r="CD1318" s="325"/>
      <c r="CE1318" s="325"/>
      <c r="CF1318" s="325"/>
      <c r="CG1318" s="325"/>
      <c r="CH1318" s="325"/>
      <c r="CI1318" s="325"/>
      <c r="CJ1318" s="325"/>
      <c r="CK1318" s="325"/>
      <c r="CL1318" s="325"/>
      <c r="CM1318" s="325"/>
      <c r="CN1318" s="325"/>
      <c r="CO1318" s="325"/>
      <c r="CP1318" s="325"/>
      <c r="CQ1318" s="325"/>
      <c r="CR1318" s="325"/>
      <c r="CS1318" s="325"/>
      <c r="CT1318" s="325"/>
      <c r="CU1318" s="325"/>
      <c r="CV1318" s="325"/>
      <c r="CW1318" s="325"/>
      <c r="CX1318" s="325"/>
    </row>
    <row r="1319" spans="1:102" s="36" customFormat="1" ht="15" hidden="1" customHeight="1">
      <c r="A1319" s="329"/>
      <c r="B1319" s="37" t="str">
        <f t="shared" ca="1" si="605"/>
        <v/>
      </c>
      <c r="C1319" s="41" t="str">
        <f t="shared" ca="1" si="606"/>
        <v/>
      </c>
      <c r="D1319" s="39" t="str">
        <f t="shared" ca="1" si="607"/>
        <v/>
      </c>
      <c r="E1319" s="39" t="str">
        <f t="shared" ca="1" si="619"/>
        <v/>
      </c>
      <c r="F1319" s="39" t="str">
        <f t="shared" ca="1" si="608"/>
        <v/>
      </c>
      <c r="G1319" s="101"/>
      <c r="H1319" s="39">
        <f t="shared" ca="1" si="599"/>
        <v>0</v>
      </c>
      <c r="J1319" s="332"/>
      <c r="K1319" s="37" t="str">
        <f t="shared" ca="1" si="609"/>
        <v/>
      </c>
      <c r="L1319" s="41" t="str">
        <f t="shared" ca="1" si="610"/>
        <v/>
      </c>
      <c r="M1319" s="39" t="str">
        <f t="shared" si="600"/>
        <v/>
      </c>
      <c r="N1319" s="39" t="str">
        <f t="shared" ca="1" si="620"/>
        <v/>
      </c>
      <c r="O1319" s="39">
        <f ca="1">ROUND(Q1318*$O$5/payments_per_year,2)</f>
        <v>0</v>
      </c>
      <c r="P1319" s="101"/>
      <c r="Q1319" s="39">
        <f t="shared" ca="1" si="621"/>
        <v>0</v>
      </c>
      <c r="R1319" s="332"/>
      <c r="S1319" s="37" t="str">
        <f t="shared" ca="1" si="611"/>
        <v/>
      </c>
      <c r="T1319" s="41" t="str">
        <f t="shared" ca="1" si="612"/>
        <v/>
      </c>
      <c r="U1319" s="39" t="str">
        <f t="shared" si="601"/>
        <v/>
      </c>
      <c r="V1319" s="39" t="str">
        <f t="shared" ca="1" si="622"/>
        <v/>
      </c>
      <c r="W1319" s="39">
        <f t="shared" ca="1" si="602"/>
        <v>0</v>
      </c>
      <c r="X1319" s="40"/>
      <c r="Y1319" s="39">
        <f t="shared" ca="1" si="623"/>
        <v>0</v>
      </c>
      <c r="Z1319" s="327"/>
      <c r="AA1319" s="37" t="str">
        <f t="shared" ca="1" si="613"/>
        <v/>
      </c>
      <c r="AB1319" s="41" t="str">
        <f t="shared" ca="1" si="614"/>
        <v/>
      </c>
      <c r="AC1319" s="39" t="str">
        <f t="shared" si="603"/>
        <v/>
      </c>
      <c r="AD1319" s="39" t="str">
        <f t="shared" ca="1" si="624"/>
        <v/>
      </c>
      <c r="AE1319" s="39" t="str">
        <f t="shared" ca="1" si="615"/>
        <v/>
      </c>
      <c r="AF1319" s="40"/>
      <c r="AG1319" s="39">
        <f t="shared" ca="1" si="625"/>
        <v>0</v>
      </c>
      <c r="AH1319" s="339"/>
      <c r="AI1319" s="37" t="str">
        <f t="shared" ca="1" si="616"/>
        <v/>
      </c>
      <c r="AJ1319" s="41" t="str">
        <f t="shared" ca="1" si="617"/>
        <v/>
      </c>
      <c r="AK1319" s="39" t="str">
        <f t="shared" si="604"/>
        <v/>
      </c>
      <c r="AL1319" s="39" t="str">
        <f t="shared" ca="1" si="626"/>
        <v/>
      </c>
      <c r="AM1319" s="39" t="str">
        <f t="shared" ca="1" si="618"/>
        <v/>
      </c>
      <c r="AN1319" s="40"/>
      <c r="AO1319" s="39">
        <f t="shared" ca="1" si="627"/>
        <v>0</v>
      </c>
      <c r="AP1319" s="339"/>
      <c r="AW1319" s="329"/>
      <c r="BI1319" s="329"/>
      <c r="BJ1319" s="329"/>
      <c r="BK1319" s="329"/>
      <c r="BL1319" s="329"/>
      <c r="BM1319" s="329"/>
      <c r="BN1319" s="329"/>
      <c r="BO1319" s="329"/>
      <c r="BP1319" s="329"/>
      <c r="BQ1319" s="329"/>
      <c r="BR1319" s="329"/>
      <c r="BS1319" s="329"/>
      <c r="BT1319" s="329"/>
      <c r="BU1319" s="329"/>
      <c r="BV1319" s="329"/>
      <c r="BW1319" s="325"/>
      <c r="BX1319" s="325"/>
      <c r="BY1319" s="325"/>
      <c r="BZ1319" s="325"/>
      <c r="CA1319" s="325"/>
      <c r="CB1319" s="325"/>
      <c r="CC1319" s="325"/>
      <c r="CD1319" s="325"/>
      <c r="CE1319" s="325"/>
      <c r="CF1319" s="325"/>
      <c r="CG1319" s="325"/>
      <c r="CH1319" s="325"/>
      <c r="CI1319" s="325"/>
      <c r="CJ1319" s="325"/>
      <c r="CK1319" s="325"/>
      <c r="CL1319" s="325"/>
      <c r="CM1319" s="325"/>
      <c r="CN1319" s="325"/>
      <c r="CO1319" s="325"/>
      <c r="CP1319" s="325"/>
      <c r="CQ1319" s="325"/>
      <c r="CR1319" s="325"/>
      <c r="CS1319" s="325"/>
      <c r="CT1319" s="325"/>
      <c r="CU1319" s="325"/>
      <c r="CV1319" s="325"/>
      <c r="CW1319" s="325"/>
      <c r="CX1319" s="325"/>
    </row>
    <row r="1320" spans="1:102" s="36" customFormat="1" ht="15" hidden="1" customHeight="1">
      <c r="A1320" s="329"/>
      <c r="B1320" s="37" t="str">
        <f t="shared" ca="1" si="605"/>
        <v/>
      </c>
      <c r="C1320" s="41" t="str">
        <f t="shared" ca="1" si="606"/>
        <v/>
      </c>
      <c r="D1320" s="39" t="str">
        <f t="shared" ca="1" si="607"/>
        <v/>
      </c>
      <c r="E1320" s="39" t="str">
        <f t="shared" ca="1" si="619"/>
        <v/>
      </c>
      <c r="F1320" s="39" t="str">
        <f t="shared" ca="1" si="608"/>
        <v/>
      </c>
      <c r="G1320" s="101"/>
      <c r="H1320" s="39">
        <f t="shared" ca="1" si="599"/>
        <v>0</v>
      </c>
      <c r="J1320" s="332"/>
      <c r="K1320" s="37" t="str">
        <f t="shared" ca="1" si="609"/>
        <v/>
      </c>
      <c r="L1320" s="41" t="str">
        <f t="shared" ca="1" si="610"/>
        <v/>
      </c>
      <c r="M1320" s="39" t="str">
        <f t="shared" si="600"/>
        <v/>
      </c>
      <c r="N1320" s="39" t="str">
        <f t="shared" ca="1" si="620"/>
        <v/>
      </c>
      <c r="O1320" s="39" t="str">
        <f ca="1">IF(L1320="","",ROUND(Q1319*$O$5/payments_per_year,2))</f>
        <v/>
      </c>
      <c r="P1320" s="101"/>
      <c r="Q1320" s="39">
        <f t="shared" ca="1" si="621"/>
        <v>0</v>
      </c>
      <c r="R1320" s="332"/>
      <c r="S1320" s="37" t="str">
        <f t="shared" ca="1" si="611"/>
        <v/>
      </c>
      <c r="T1320" s="41" t="str">
        <f t="shared" ca="1" si="612"/>
        <v/>
      </c>
      <c r="U1320" s="39" t="str">
        <f t="shared" si="601"/>
        <v/>
      </c>
      <c r="V1320" s="39" t="str">
        <f t="shared" ca="1" si="622"/>
        <v/>
      </c>
      <c r="W1320" s="39">
        <f t="shared" ca="1" si="602"/>
        <v>0</v>
      </c>
      <c r="X1320" s="40"/>
      <c r="Y1320" s="39">
        <f t="shared" ca="1" si="623"/>
        <v>0</v>
      </c>
      <c r="Z1320" s="327"/>
      <c r="AA1320" s="37" t="str">
        <f t="shared" ca="1" si="613"/>
        <v/>
      </c>
      <c r="AB1320" s="41" t="str">
        <f t="shared" ca="1" si="614"/>
        <v/>
      </c>
      <c r="AC1320" s="39" t="str">
        <f t="shared" si="603"/>
        <v/>
      </c>
      <c r="AD1320" s="39" t="str">
        <f t="shared" ca="1" si="624"/>
        <v/>
      </c>
      <c r="AE1320" s="39" t="str">
        <f t="shared" ca="1" si="615"/>
        <v/>
      </c>
      <c r="AF1320" s="40"/>
      <c r="AG1320" s="39">
        <f t="shared" ca="1" si="625"/>
        <v>0</v>
      </c>
      <c r="AH1320" s="339"/>
      <c r="AI1320" s="37" t="str">
        <f t="shared" ca="1" si="616"/>
        <v/>
      </c>
      <c r="AJ1320" s="41" t="str">
        <f t="shared" ca="1" si="617"/>
        <v/>
      </c>
      <c r="AK1320" s="39" t="str">
        <f t="shared" si="604"/>
        <v/>
      </c>
      <c r="AL1320" s="39" t="str">
        <f t="shared" ca="1" si="626"/>
        <v/>
      </c>
      <c r="AM1320" s="39" t="str">
        <f t="shared" ca="1" si="618"/>
        <v/>
      </c>
      <c r="AN1320" s="40"/>
      <c r="AO1320" s="39">
        <f t="shared" ca="1" si="627"/>
        <v>0</v>
      </c>
      <c r="AP1320" s="339"/>
      <c r="AW1320" s="329"/>
      <c r="BI1320" s="329"/>
      <c r="BJ1320" s="329"/>
      <c r="BK1320" s="329"/>
      <c r="BL1320" s="329"/>
      <c r="BM1320" s="329"/>
      <c r="BN1320" s="329"/>
      <c r="BO1320" s="329"/>
      <c r="BP1320" s="329"/>
      <c r="BQ1320" s="329"/>
      <c r="BR1320" s="329"/>
      <c r="BS1320" s="329"/>
      <c r="BT1320" s="329"/>
      <c r="BU1320" s="329"/>
      <c r="BV1320" s="329"/>
      <c r="BW1320" s="325"/>
      <c r="BX1320" s="325"/>
      <c r="BY1320" s="325"/>
      <c r="BZ1320" s="325"/>
      <c r="CA1320" s="325"/>
      <c r="CB1320" s="325"/>
      <c r="CC1320" s="325"/>
      <c r="CD1320" s="325"/>
      <c r="CE1320" s="325"/>
      <c r="CF1320" s="325"/>
      <c r="CG1320" s="325"/>
      <c r="CH1320" s="325"/>
      <c r="CI1320" s="325"/>
      <c r="CJ1320" s="325"/>
      <c r="CK1320" s="325"/>
      <c r="CL1320" s="325"/>
      <c r="CM1320" s="325"/>
      <c r="CN1320" s="325"/>
      <c r="CO1320" s="325"/>
      <c r="CP1320" s="325"/>
      <c r="CQ1320" s="325"/>
      <c r="CR1320" s="325"/>
      <c r="CS1320" s="325"/>
      <c r="CT1320" s="325"/>
      <c r="CU1320" s="325"/>
      <c r="CV1320" s="325"/>
      <c r="CW1320" s="325"/>
      <c r="CX1320" s="325"/>
    </row>
    <row r="1321" spans="1:102" s="36" customFormat="1" ht="15" hidden="1" customHeight="1">
      <c r="A1321" s="329"/>
      <c r="B1321" s="37" t="str">
        <f t="shared" ca="1" si="605"/>
        <v/>
      </c>
      <c r="C1321" s="41" t="str">
        <f t="shared" ca="1" si="606"/>
        <v/>
      </c>
      <c r="D1321" s="39" t="str">
        <f t="shared" ca="1" si="607"/>
        <v/>
      </c>
      <c r="E1321" s="39" t="str">
        <f t="shared" ca="1" si="619"/>
        <v/>
      </c>
      <c r="F1321" s="39" t="str">
        <f t="shared" ca="1" si="608"/>
        <v/>
      </c>
      <c r="G1321" s="101"/>
      <c r="H1321" s="39">
        <f t="shared" ca="1" si="599"/>
        <v>0</v>
      </c>
      <c r="J1321" s="332"/>
      <c r="K1321" s="37" t="str">
        <f t="shared" ca="1" si="609"/>
        <v/>
      </c>
      <c r="L1321" s="41" t="str">
        <f t="shared" ca="1" si="610"/>
        <v/>
      </c>
      <c r="M1321" s="39" t="str">
        <f t="shared" si="600"/>
        <v/>
      </c>
      <c r="N1321" s="39" t="str">
        <f t="shared" ca="1" si="620"/>
        <v/>
      </c>
      <c r="O1321" s="39">
        <f ca="1">ROUND(Q1320*$O$5/payments_per_year,2)</f>
        <v>0</v>
      </c>
      <c r="P1321" s="101"/>
      <c r="Q1321" s="39">
        <f t="shared" ca="1" si="621"/>
        <v>0</v>
      </c>
      <c r="R1321" s="332"/>
      <c r="S1321" s="37" t="str">
        <f t="shared" ca="1" si="611"/>
        <v/>
      </c>
      <c r="T1321" s="41" t="str">
        <f t="shared" ca="1" si="612"/>
        <v/>
      </c>
      <c r="U1321" s="39" t="str">
        <f t="shared" si="601"/>
        <v/>
      </c>
      <c r="V1321" s="39" t="str">
        <f t="shared" ca="1" si="622"/>
        <v/>
      </c>
      <c r="W1321" s="39">
        <f t="shared" ca="1" si="602"/>
        <v>0</v>
      </c>
      <c r="X1321" s="40"/>
      <c r="Y1321" s="39">
        <f t="shared" ca="1" si="623"/>
        <v>0</v>
      </c>
      <c r="Z1321" s="327"/>
      <c r="AA1321" s="37" t="str">
        <f t="shared" ca="1" si="613"/>
        <v/>
      </c>
      <c r="AB1321" s="41" t="str">
        <f t="shared" ca="1" si="614"/>
        <v/>
      </c>
      <c r="AC1321" s="39" t="str">
        <f t="shared" si="603"/>
        <v/>
      </c>
      <c r="AD1321" s="39" t="str">
        <f t="shared" ca="1" si="624"/>
        <v/>
      </c>
      <c r="AE1321" s="39" t="str">
        <f t="shared" ca="1" si="615"/>
        <v/>
      </c>
      <c r="AF1321" s="40"/>
      <c r="AG1321" s="39">
        <f t="shared" ca="1" si="625"/>
        <v>0</v>
      </c>
      <c r="AH1321" s="339"/>
      <c r="AI1321" s="37" t="str">
        <f t="shared" ca="1" si="616"/>
        <v/>
      </c>
      <c r="AJ1321" s="41" t="str">
        <f t="shared" ca="1" si="617"/>
        <v/>
      </c>
      <c r="AK1321" s="39" t="str">
        <f t="shared" si="604"/>
        <v/>
      </c>
      <c r="AL1321" s="39" t="str">
        <f t="shared" ca="1" si="626"/>
        <v/>
      </c>
      <c r="AM1321" s="39" t="str">
        <f t="shared" ca="1" si="618"/>
        <v/>
      </c>
      <c r="AN1321" s="40"/>
      <c r="AO1321" s="39">
        <f t="shared" ca="1" si="627"/>
        <v>0</v>
      </c>
      <c r="AP1321" s="339"/>
      <c r="AW1321" s="329"/>
      <c r="BI1321" s="329"/>
      <c r="BJ1321" s="329"/>
      <c r="BK1321" s="329"/>
      <c r="BL1321" s="329"/>
      <c r="BM1321" s="329"/>
      <c r="BN1321" s="329"/>
      <c r="BO1321" s="329"/>
      <c r="BP1321" s="329"/>
      <c r="BQ1321" s="329"/>
      <c r="BR1321" s="329"/>
      <c r="BS1321" s="329"/>
      <c r="BT1321" s="329"/>
      <c r="BU1321" s="329"/>
      <c r="BV1321" s="329"/>
      <c r="BW1321" s="325"/>
      <c r="BX1321" s="325"/>
      <c r="BY1321" s="325"/>
      <c r="BZ1321" s="325"/>
      <c r="CA1321" s="325"/>
      <c r="CB1321" s="325"/>
      <c r="CC1321" s="325"/>
      <c r="CD1321" s="325"/>
      <c r="CE1321" s="325"/>
      <c r="CF1321" s="325"/>
      <c r="CG1321" s="325"/>
      <c r="CH1321" s="325"/>
      <c r="CI1321" s="325"/>
      <c r="CJ1321" s="325"/>
      <c r="CK1321" s="325"/>
      <c r="CL1321" s="325"/>
      <c r="CM1321" s="325"/>
      <c r="CN1321" s="325"/>
      <c r="CO1321" s="325"/>
      <c r="CP1321" s="325"/>
      <c r="CQ1321" s="325"/>
      <c r="CR1321" s="325"/>
      <c r="CS1321" s="325"/>
      <c r="CT1321" s="325"/>
      <c r="CU1321" s="325"/>
      <c r="CV1321" s="325"/>
      <c r="CW1321" s="325"/>
      <c r="CX1321" s="325"/>
    </row>
    <row r="1322" spans="1:102" s="36" customFormat="1" ht="15" hidden="1" customHeight="1">
      <c r="A1322" s="329"/>
      <c r="B1322" s="37" t="str">
        <f t="shared" ca="1" si="605"/>
        <v/>
      </c>
      <c r="C1322" s="41" t="str">
        <f t="shared" ca="1" si="606"/>
        <v/>
      </c>
      <c r="D1322" s="39" t="str">
        <f t="shared" ca="1" si="607"/>
        <v/>
      </c>
      <c r="E1322" s="39" t="str">
        <f t="shared" ca="1" si="619"/>
        <v/>
      </c>
      <c r="F1322" s="39" t="str">
        <f t="shared" ca="1" si="608"/>
        <v/>
      </c>
      <c r="G1322" s="101"/>
      <c r="H1322" s="39">
        <f t="shared" ca="1" si="599"/>
        <v>0</v>
      </c>
      <c r="J1322" s="332"/>
      <c r="K1322" s="37" t="str">
        <f t="shared" ca="1" si="609"/>
        <v/>
      </c>
      <c r="L1322" s="41" t="str">
        <f t="shared" ca="1" si="610"/>
        <v/>
      </c>
      <c r="M1322" s="39" t="str">
        <f t="shared" si="600"/>
        <v/>
      </c>
      <c r="N1322" s="39" t="str">
        <f t="shared" ca="1" si="620"/>
        <v/>
      </c>
      <c r="O1322" s="39" t="str">
        <f ca="1">IF(L1322="","",ROUND(Q1321*$O$5/payments_per_year,2))</f>
        <v/>
      </c>
      <c r="P1322" s="101"/>
      <c r="Q1322" s="39">
        <f t="shared" ca="1" si="621"/>
        <v>0</v>
      </c>
      <c r="R1322" s="332"/>
      <c r="S1322" s="37" t="str">
        <f t="shared" ca="1" si="611"/>
        <v/>
      </c>
      <c r="T1322" s="41" t="str">
        <f t="shared" ca="1" si="612"/>
        <v/>
      </c>
      <c r="U1322" s="39" t="str">
        <f t="shared" si="601"/>
        <v/>
      </c>
      <c r="V1322" s="39" t="str">
        <f t="shared" ca="1" si="622"/>
        <v/>
      </c>
      <c r="W1322" s="39">
        <f t="shared" ca="1" si="602"/>
        <v>0</v>
      </c>
      <c r="X1322" s="40"/>
      <c r="Y1322" s="39">
        <f t="shared" ca="1" si="623"/>
        <v>0</v>
      </c>
      <c r="Z1322" s="327"/>
      <c r="AA1322" s="37" t="str">
        <f t="shared" ca="1" si="613"/>
        <v/>
      </c>
      <c r="AB1322" s="41" t="str">
        <f t="shared" ca="1" si="614"/>
        <v/>
      </c>
      <c r="AC1322" s="39" t="str">
        <f t="shared" si="603"/>
        <v/>
      </c>
      <c r="AD1322" s="39" t="str">
        <f t="shared" ca="1" si="624"/>
        <v/>
      </c>
      <c r="AE1322" s="39" t="str">
        <f t="shared" ca="1" si="615"/>
        <v/>
      </c>
      <c r="AF1322" s="40"/>
      <c r="AG1322" s="39">
        <f t="shared" ca="1" si="625"/>
        <v>0</v>
      </c>
      <c r="AH1322" s="339"/>
      <c r="AI1322" s="37" t="str">
        <f t="shared" ca="1" si="616"/>
        <v/>
      </c>
      <c r="AJ1322" s="41" t="str">
        <f t="shared" ca="1" si="617"/>
        <v/>
      </c>
      <c r="AK1322" s="39" t="str">
        <f t="shared" si="604"/>
        <v/>
      </c>
      <c r="AL1322" s="39" t="str">
        <f t="shared" ca="1" si="626"/>
        <v/>
      </c>
      <c r="AM1322" s="39" t="str">
        <f t="shared" ca="1" si="618"/>
        <v/>
      </c>
      <c r="AN1322" s="40"/>
      <c r="AO1322" s="39">
        <f t="shared" ca="1" si="627"/>
        <v>0</v>
      </c>
      <c r="AP1322" s="339"/>
      <c r="AW1322" s="329"/>
      <c r="BI1322" s="329"/>
      <c r="BJ1322" s="329"/>
      <c r="BK1322" s="329"/>
      <c r="BL1322" s="329"/>
      <c r="BM1322" s="329"/>
      <c r="BN1322" s="329"/>
      <c r="BO1322" s="329"/>
      <c r="BP1322" s="329"/>
      <c r="BQ1322" s="329"/>
      <c r="BR1322" s="329"/>
      <c r="BS1322" s="329"/>
      <c r="BT1322" s="329"/>
      <c r="BU1322" s="329"/>
      <c r="BV1322" s="329"/>
      <c r="BW1322" s="325"/>
      <c r="BX1322" s="325"/>
      <c r="BY1322" s="325"/>
      <c r="BZ1322" s="325"/>
      <c r="CA1322" s="325"/>
      <c r="CB1322" s="325"/>
      <c r="CC1322" s="325"/>
      <c r="CD1322" s="325"/>
      <c r="CE1322" s="325"/>
      <c r="CF1322" s="325"/>
      <c r="CG1322" s="325"/>
      <c r="CH1322" s="325"/>
      <c r="CI1322" s="325"/>
      <c r="CJ1322" s="325"/>
      <c r="CK1322" s="325"/>
      <c r="CL1322" s="325"/>
      <c r="CM1322" s="325"/>
      <c r="CN1322" s="325"/>
      <c r="CO1322" s="325"/>
      <c r="CP1322" s="325"/>
      <c r="CQ1322" s="325"/>
      <c r="CR1322" s="325"/>
      <c r="CS1322" s="325"/>
      <c r="CT1322" s="325"/>
      <c r="CU1322" s="325"/>
      <c r="CV1322" s="325"/>
      <c r="CW1322" s="325"/>
      <c r="CX1322" s="325"/>
    </row>
    <row r="1323" spans="1:102" s="36" customFormat="1" ht="15" hidden="1" customHeight="1">
      <c r="A1323" s="329"/>
      <c r="B1323" s="37" t="str">
        <f t="shared" ca="1" si="605"/>
        <v/>
      </c>
      <c r="C1323" s="41" t="str">
        <f t="shared" ca="1" si="606"/>
        <v/>
      </c>
      <c r="D1323" s="39" t="str">
        <f t="shared" ca="1" si="607"/>
        <v/>
      </c>
      <c r="E1323" s="39" t="str">
        <f t="shared" ca="1" si="619"/>
        <v/>
      </c>
      <c r="F1323" s="39" t="str">
        <f t="shared" ca="1" si="608"/>
        <v/>
      </c>
      <c r="G1323" s="101"/>
      <c r="H1323" s="39">
        <f t="shared" ca="1" si="599"/>
        <v>0</v>
      </c>
      <c r="J1323" s="332"/>
      <c r="K1323" s="37" t="str">
        <f t="shared" ca="1" si="609"/>
        <v/>
      </c>
      <c r="L1323" s="41" t="str">
        <f t="shared" ca="1" si="610"/>
        <v/>
      </c>
      <c r="M1323" s="39" t="str">
        <f t="shared" si="600"/>
        <v/>
      </c>
      <c r="N1323" s="39" t="str">
        <f t="shared" ca="1" si="620"/>
        <v/>
      </c>
      <c r="O1323" s="39">
        <f ca="1">ROUND(Q1322*$O$5/payments_per_year,2)</f>
        <v>0</v>
      </c>
      <c r="P1323" s="101"/>
      <c r="Q1323" s="39">
        <f t="shared" ca="1" si="621"/>
        <v>0</v>
      </c>
      <c r="R1323" s="332"/>
      <c r="S1323" s="37" t="str">
        <f t="shared" ca="1" si="611"/>
        <v/>
      </c>
      <c r="T1323" s="41" t="str">
        <f t="shared" ca="1" si="612"/>
        <v/>
      </c>
      <c r="U1323" s="39" t="str">
        <f t="shared" si="601"/>
        <v/>
      </c>
      <c r="V1323" s="39" t="str">
        <f t="shared" ca="1" si="622"/>
        <v/>
      </c>
      <c r="W1323" s="39">
        <f t="shared" ca="1" si="602"/>
        <v>0</v>
      </c>
      <c r="X1323" s="40"/>
      <c r="Y1323" s="39">
        <f t="shared" ca="1" si="623"/>
        <v>0</v>
      </c>
      <c r="Z1323" s="327"/>
      <c r="AA1323" s="37" t="str">
        <f t="shared" ca="1" si="613"/>
        <v/>
      </c>
      <c r="AB1323" s="41" t="str">
        <f t="shared" ca="1" si="614"/>
        <v/>
      </c>
      <c r="AC1323" s="39" t="str">
        <f t="shared" si="603"/>
        <v/>
      </c>
      <c r="AD1323" s="39" t="str">
        <f t="shared" ca="1" si="624"/>
        <v/>
      </c>
      <c r="AE1323" s="39" t="str">
        <f t="shared" ca="1" si="615"/>
        <v/>
      </c>
      <c r="AF1323" s="40"/>
      <c r="AG1323" s="39">
        <f t="shared" ca="1" si="625"/>
        <v>0</v>
      </c>
      <c r="AH1323" s="339"/>
      <c r="AI1323" s="37" t="str">
        <f t="shared" ca="1" si="616"/>
        <v/>
      </c>
      <c r="AJ1323" s="41" t="str">
        <f t="shared" ca="1" si="617"/>
        <v/>
      </c>
      <c r="AK1323" s="39" t="str">
        <f t="shared" si="604"/>
        <v/>
      </c>
      <c r="AL1323" s="39" t="str">
        <f t="shared" ca="1" si="626"/>
        <v/>
      </c>
      <c r="AM1323" s="39" t="str">
        <f t="shared" ca="1" si="618"/>
        <v/>
      </c>
      <c r="AN1323" s="40"/>
      <c r="AO1323" s="39">
        <f t="shared" ca="1" si="627"/>
        <v>0</v>
      </c>
      <c r="AP1323" s="339"/>
      <c r="AW1323" s="329"/>
      <c r="BI1323" s="329"/>
      <c r="BJ1323" s="329"/>
      <c r="BK1323" s="329"/>
      <c r="BL1323" s="329"/>
      <c r="BM1323" s="329"/>
      <c r="BN1323" s="329"/>
      <c r="BO1323" s="329"/>
      <c r="BP1323" s="329"/>
      <c r="BQ1323" s="329"/>
      <c r="BR1323" s="329"/>
      <c r="BS1323" s="329"/>
      <c r="BT1323" s="329"/>
      <c r="BU1323" s="329"/>
      <c r="BV1323" s="329"/>
      <c r="BW1323" s="325"/>
      <c r="BX1323" s="325"/>
      <c r="BY1323" s="325"/>
      <c r="BZ1323" s="325"/>
      <c r="CA1323" s="325"/>
      <c r="CB1323" s="325"/>
      <c r="CC1323" s="325"/>
      <c r="CD1323" s="325"/>
      <c r="CE1323" s="325"/>
      <c r="CF1323" s="325"/>
      <c r="CG1323" s="325"/>
      <c r="CH1323" s="325"/>
      <c r="CI1323" s="325"/>
      <c r="CJ1323" s="325"/>
      <c r="CK1323" s="325"/>
      <c r="CL1323" s="325"/>
      <c r="CM1323" s="325"/>
      <c r="CN1323" s="325"/>
      <c r="CO1323" s="325"/>
      <c r="CP1323" s="325"/>
      <c r="CQ1323" s="325"/>
      <c r="CR1323" s="325"/>
      <c r="CS1323" s="325"/>
      <c r="CT1323" s="325"/>
      <c r="CU1323" s="325"/>
      <c r="CV1323" s="325"/>
      <c r="CW1323" s="325"/>
      <c r="CX1323" s="325"/>
    </row>
    <row r="1324" spans="1:102" s="36" customFormat="1" ht="15" hidden="1" customHeight="1">
      <c r="A1324" s="329"/>
      <c r="B1324" s="37" t="str">
        <f t="shared" ca="1" si="605"/>
        <v/>
      </c>
      <c r="C1324" s="41" t="str">
        <f t="shared" ca="1" si="606"/>
        <v/>
      </c>
      <c r="D1324" s="39" t="str">
        <f t="shared" ca="1" si="607"/>
        <v/>
      </c>
      <c r="E1324" s="39" t="str">
        <f t="shared" ca="1" si="619"/>
        <v/>
      </c>
      <c r="F1324" s="39" t="str">
        <f t="shared" ca="1" si="608"/>
        <v/>
      </c>
      <c r="G1324" s="101"/>
      <c r="H1324" s="39">
        <f t="shared" ca="1" si="599"/>
        <v>0</v>
      </c>
      <c r="J1324" s="332"/>
      <c r="K1324" s="37" t="str">
        <f t="shared" ca="1" si="609"/>
        <v/>
      </c>
      <c r="L1324" s="41" t="str">
        <f t="shared" ca="1" si="610"/>
        <v/>
      </c>
      <c r="M1324" s="39" t="str">
        <f t="shared" si="600"/>
        <v/>
      </c>
      <c r="N1324" s="39" t="str">
        <f t="shared" ca="1" si="620"/>
        <v/>
      </c>
      <c r="O1324" s="39" t="str">
        <f ca="1">IF(L1324="","",ROUND(Q1323*$O$5/payments_per_year,2))</f>
        <v/>
      </c>
      <c r="P1324" s="101"/>
      <c r="Q1324" s="39">
        <f t="shared" ca="1" si="621"/>
        <v>0</v>
      </c>
      <c r="R1324" s="332"/>
      <c r="S1324" s="37" t="str">
        <f t="shared" ca="1" si="611"/>
        <v/>
      </c>
      <c r="T1324" s="41" t="str">
        <f t="shared" ca="1" si="612"/>
        <v/>
      </c>
      <c r="U1324" s="39" t="str">
        <f t="shared" si="601"/>
        <v/>
      </c>
      <c r="V1324" s="39" t="str">
        <f t="shared" ca="1" si="622"/>
        <v/>
      </c>
      <c r="W1324" s="39">
        <f t="shared" ca="1" si="602"/>
        <v>0</v>
      </c>
      <c r="X1324" s="40"/>
      <c r="Y1324" s="39">
        <f t="shared" ca="1" si="623"/>
        <v>0</v>
      </c>
      <c r="Z1324" s="327"/>
      <c r="AA1324" s="37" t="str">
        <f t="shared" ca="1" si="613"/>
        <v/>
      </c>
      <c r="AB1324" s="41" t="str">
        <f t="shared" ca="1" si="614"/>
        <v/>
      </c>
      <c r="AC1324" s="39" t="str">
        <f t="shared" si="603"/>
        <v/>
      </c>
      <c r="AD1324" s="39" t="str">
        <f t="shared" ca="1" si="624"/>
        <v/>
      </c>
      <c r="AE1324" s="39" t="str">
        <f t="shared" ca="1" si="615"/>
        <v/>
      </c>
      <c r="AF1324" s="40"/>
      <c r="AG1324" s="39">
        <f t="shared" ca="1" si="625"/>
        <v>0</v>
      </c>
      <c r="AH1324" s="339"/>
      <c r="AI1324" s="37" t="str">
        <f t="shared" ca="1" si="616"/>
        <v/>
      </c>
      <c r="AJ1324" s="41" t="str">
        <f t="shared" ca="1" si="617"/>
        <v/>
      </c>
      <c r="AK1324" s="39" t="str">
        <f t="shared" si="604"/>
        <v/>
      </c>
      <c r="AL1324" s="39" t="str">
        <f t="shared" ca="1" si="626"/>
        <v/>
      </c>
      <c r="AM1324" s="39" t="str">
        <f t="shared" ca="1" si="618"/>
        <v/>
      </c>
      <c r="AN1324" s="40"/>
      <c r="AO1324" s="39">
        <f t="shared" ca="1" si="627"/>
        <v>0</v>
      </c>
      <c r="AP1324" s="339"/>
      <c r="AW1324" s="329"/>
      <c r="BI1324" s="329"/>
      <c r="BJ1324" s="329"/>
      <c r="BK1324" s="329"/>
      <c r="BL1324" s="329"/>
      <c r="BM1324" s="329"/>
      <c r="BN1324" s="329"/>
      <c r="BO1324" s="329"/>
      <c r="BP1324" s="329"/>
      <c r="BQ1324" s="329"/>
      <c r="BR1324" s="329"/>
      <c r="BS1324" s="329"/>
      <c r="BT1324" s="329"/>
      <c r="BU1324" s="329"/>
      <c r="BV1324" s="329"/>
      <c r="BW1324" s="325"/>
      <c r="BX1324" s="325"/>
      <c r="BY1324" s="325"/>
      <c r="BZ1324" s="325"/>
      <c r="CA1324" s="325"/>
      <c r="CB1324" s="325"/>
      <c r="CC1324" s="325"/>
      <c r="CD1324" s="325"/>
      <c r="CE1324" s="325"/>
      <c r="CF1324" s="325"/>
      <c r="CG1324" s="325"/>
      <c r="CH1324" s="325"/>
      <c r="CI1324" s="325"/>
      <c r="CJ1324" s="325"/>
      <c r="CK1324" s="325"/>
      <c r="CL1324" s="325"/>
      <c r="CM1324" s="325"/>
      <c r="CN1324" s="325"/>
      <c r="CO1324" s="325"/>
      <c r="CP1324" s="325"/>
      <c r="CQ1324" s="325"/>
      <c r="CR1324" s="325"/>
      <c r="CS1324" s="325"/>
      <c r="CT1324" s="325"/>
      <c r="CU1324" s="325"/>
      <c r="CV1324" s="325"/>
      <c r="CW1324" s="325"/>
      <c r="CX1324" s="325"/>
    </row>
    <row r="1325" spans="1:102" s="36" customFormat="1" ht="15" hidden="1" customHeight="1">
      <c r="A1325" s="329"/>
      <c r="B1325" s="37" t="str">
        <f t="shared" ca="1" si="605"/>
        <v/>
      </c>
      <c r="C1325" s="41" t="str">
        <f t="shared" ca="1" si="606"/>
        <v/>
      </c>
      <c r="D1325" s="39" t="str">
        <f t="shared" ca="1" si="607"/>
        <v/>
      </c>
      <c r="E1325" s="39" t="str">
        <f t="shared" ca="1" si="619"/>
        <v/>
      </c>
      <c r="F1325" s="39" t="str">
        <f t="shared" ca="1" si="608"/>
        <v/>
      </c>
      <c r="G1325" s="101"/>
      <c r="H1325" s="39">
        <f t="shared" ca="1" si="599"/>
        <v>0</v>
      </c>
      <c r="J1325" s="332"/>
      <c r="K1325" s="37" t="str">
        <f t="shared" ca="1" si="609"/>
        <v/>
      </c>
      <c r="L1325" s="41" t="str">
        <f t="shared" ca="1" si="610"/>
        <v/>
      </c>
      <c r="M1325" s="39" t="str">
        <f t="shared" si="600"/>
        <v/>
      </c>
      <c r="N1325" s="39" t="str">
        <f t="shared" ca="1" si="620"/>
        <v/>
      </c>
      <c r="O1325" s="39">
        <f ca="1">ROUND(Q1324*$O$5/payments_per_year,2)</f>
        <v>0</v>
      </c>
      <c r="P1325" s="101"/>
      <c r="Q1325" s="39">
        <f t="shared" ca="1" si="621"/>
        <v>0</v>
      </c>
      <c r="R1325" s="332"/>
      <c r="S1325" s="37" t="str">
        <f t="shared" ca="1" si="611"/>
        <v/>
      </c>
      <c r="T1325" s="41" t="str">
        <f t="shared" ca="1" si="612"/>
        <v/>
      </c>
      <c r="U1325" s="39" t="str">
        <f t="shared" si="601"/>
        <v/>
      </c>
      <c r="V1325" s="39" t="str">
        <f t="shared" ca="1" si="622"/>
        <v/>
      </c>
      <c r="W1325" s="39">
        <f t="shared" ca="1" si="602"/>
        <v>0</v>
      </c>
      <c r="X1325" s="40"/>
      <c r="Y1325" s="39">
        <f t="shared" ca="1" si="623"/>
        <v>0</v>
      </c>
      <c r="Z1325" s="327"/>
      <c r="AA1325" s="37" t="str">
        <f t="shared" ca="1" si="613"/>
        <v/>
      </c>
      <c r="AB1325" s="41" t="str">
        <f t="shared" ca="1" si="614"/>
        <v/>
      </c>
      <c r="AC1325" s="39" t="str">
        <f t="shared" si="603"/>
        <v/>
      </c>
      <c r="AD1325" s="39" t="str">
        <f t="shared" ca="1" si="624"/>
        <v/>
      </c>
      <c r="AE1325" s="39" t="str">
        <f t="shared" ca="1" si="615"/>
        <v/>
      </c>
      <c r="AF1325" s="40"/>
      <c r="AG1325" s="39">
        <f t="shared" ca="1" si="625"/>
        <v>0</v>
      </c>
      <c r="AH1325" s="339"/>
      <c r="AI1325" s="37" t="str">
        <f t="shared" ca="1" si="616"/>
        <v/>
      </c>
      <c r="AJ1325" s="41" t="str">
        <f t="shared" ca="1" si="617"/>
        <v/>
      </c>
      <c r="AK1325" s="39" t="str">
        <f t="shared" si="604"/>
        <v/>
      </c>
      <c r="AL1325" s="39" t="str">
        <f t="shared" ca="1" si="626"/>
        <v/>
      </c>
      <c r="AM1325" s="39" t="str">
        <f t="shared" ca="1" si="618"/>
        <v/>
      </c>
      <c r="AN1325" s="40"/>
      <c r="AO1325" s="39">
        <f t="shared" ca="1" si="627"/>
        <v>0</v>
      </c>
      <c r="AP1325" s="339"/>
      <c r="AW1325" s="329"/>
      <c r="BI1325" s="329"/>
      <c r="BJ1325" s="329"/>
      <c r="BK1325" s="329"/>
      <c r="BL1325" s="329"/>
      <c r="BM1325" s="329"/>
      <c r="BN1325" s="329"/>
      <c r="BO1325" s="329"/>
      <c r="BP1325" s="329"/>
      <c r="BQ1325" s="329"/>
      <c r="BR1325" s="329"/>
      <c r="BS1325" s="329"/>
      <c r="BT1325" s="329"/>
      <c r="BU1325" s="329"/>
      <c r="BV1325" s="329"/>
      <c r="BW1325" s="325"/>
      <c r="BX1325" s="325"/>
      <c r="BY1325" s="325"/>
      <c r="BZ1325" s="325"/>
      <c r="CA1325" s="325"/>
      <c r="CB1325" s="325"/>
      <c r="CC1325" s="325"/>
      <c r="CD1325" s="325"/>
      <c r="CE1325" s="325"/>
      <c r="CF1325" s="325"/>
      <c r="CG1325" s="325"/>
      <c r="CH1325" s="325"/>
      <c r="CI1325" s="325"/>
      <c r="CJ1325" s="325"/>
      <c r="CK1325" s="325"/>
      <c r="CL1325" s="325"/>
      <c r="CM1325" s="325"/>
      <c r="CN1325" s="325"/>
      <c r="CO1325" s="325"/>
      <c r="CP1325" s="325"/>
      <c r="CQ1325" s="325"/>
      <c r="CR1325" s="325"/>
      <c r="CS1325" s="325"/>
      <c r="CT1325" s="325"/>
      <c r="CU1325" s="325"/>
      <c r="CV1325" s="325"/>
      <c r="CW1325" s="325"/>
      <c r="CX1325" s="325"/>
    </row>
    <row r="1326" spans="1:102" s="36" customFormat="1" ht="15" hidden="1" customHeight="1">
      <c r="A1326" s="329"/>
      <c r="B1326" s="37" t="str">
        <f t="shared" ca="1" si="605"/>
        <v/>
      </c>
      <c r="C1326" s="41" t="str">
        <f t="shared" ca="1" si="606"/>
        <v/>
      </c>
      <c r="D1326" s="39" t="str">
        <f t="shared" ca="1" si="607"/>
        <v/>
      </c>
      <c r="E1326" s="39" t="str">
        <f t="shared" ca="1" si="619"/>
        <v/>
      </c>
      <c r="F1326" s="39" t="str">
        <f t="shared" ca="1" si="608"/>
        <v/>
      </c>
      <c r="G1326" s="101"/>
      <c r="H1326" s="39">
        <f t="shared" ca="1" si="599"/>
        <v>0</v>
      </c>
      <c r="J1326" s="332"/>
      <c r="K1326" s="37" t="str">
        <f t="shared" ca="1" si="609"/>
        <v/>
      </c>
      <c r="L1326" s="41" t="str">
        <f t="shared" ca="1" si="610"/>
        <v/>
      </c>
      <c r="M1326" s="39" t="str">
        <f t="shared" si="600"/>
        <v/>
      </c>
      <c r="N1326" s="39" t="str">
        <f t="shared" ca="1" si="620"/>
        <v/>
      </c>
      <c r="O1326" s="39" t="str">
        <f ca="1">IF(L1326="","",ROUND(Q1325*$O$5/payments_per_year,2))</f>
        <v/>
      </c>
      <c r="P1326" s="101"/>
      <c r="Q1326" s="39">
        <f t="shared" ca="1" si="621"/>
        <v>0</v>
      </c>
      <c r="R1326" s="332"/>
      <c r="S1326" s="37" t="str">
        <f t="shared" ca="1" si="611"/>
        <v/>
      </c>
      <c r="T1326" s="41" t="str">
        <f t="shared" ca="1" si="612"/>
        <v/>
      </c>
      <c r="U1326" s="39" t="str">
        <f t="shared" si="601"/>
        <v/>
      </c>
      <c r="V1326" s="39" t="str">
        <f t="shared" ca="1" si="622"/>
        <v/>
      </c>
      <c r="W1326" s="39">
        <f t="shared" ca="1" si="602"/>
        <v>0</v>
      </c>
      <c r="X1326" s="40"/>
      <c r="Y1326" s="39">
        <f t="shared" ca="1" si="623"/>
        <v>0</v>
      </c>
      <c r="Z1326" s="327"/>
      <c r="AA1326" s="37" t="str">
        <f t="shared" ca="1" si="613"/>
        <v/>
      </c>
      <c r="AB1326" s="41" t="str">
        <f t="shared" ca="1" si="614"/>
        <v/>
      </c>
      <c r="AC1326" s="39" t="str">
        <f t="shared" si="603"/>
        <v/>
      </c>
      <c r="AD1326" s="39" t="str">
        <f t="shared" ca="1" si="624"/>
        <v/>
      </c>
      <c r="AE1326" s="39" t="str">
        <f t="shared" ca="1" si="615"/>
        <v/>
      </c>
      <c r="AF1326" s="40"/>
      <c r="AG1326" s="39">
        <f t="shared" ca="1" si="625"/>
        <v>0</v>
      </c>
      <c r="AH1326" s="339"/>
      <c r="AI1326" s="37" t="str">
        <f t="shared" ca="1" si="616"/>
        <v/>
      </c>
      <c r="AJ1326" s="41" t="str">
        <f t="shared" ca="1" si="617"/>
        <v/>
      </c>
      <c r="AK1326" s="39" t="str">
        <f t="shared" si="604"/>
        <v/>
      </c>
      <c r="AL1326" s="39" t="str">
        <f t="shared" ca="1" si="626"/>
        <v/>
      </c>
      <c r="AM1326" s="39" t="str">
        <f t="shared" ca="1" si="618"/>
        <v/>
      </c>
      <c r="AN1326" s="40"/>
      <c r="AO1326" s="39">
        <f t="shared" ca="1" si="627"/>
        <v>0</v>
      </c>
      <c r="AP1326" s="339"/>
      <c r="AW1326" s="329"/>
      <c r="BI1326" s="329"/>
      <c r="BJ1326" s="329"/>
      <c r="BK1326" s="329"/>
      <c r="BL1326" s="329"/>
      <c r="BM1326" s="329"/>
      <c r="BN1326" s="329"/>
      <c r="BO1326" s="329"/>
      <c r="BP1326" s="329"/>
      <c r="BQ1326" s="329"/>
      <c r="BR1326" s="329"/>
      <c r="BS1326" s="329"/>
      <c r="BT1326" s="329"/>
      <c r="BU1326" s="329"/>
      <c r="BV1326" s="329"/>
      <c r="BW1326" s="325"/>
      <c r="BX1326" s="325"/>
      <c r="BY1326" s="325"/>
      <c r="BZ1326" s="325"/>
      <c r="CA1326" s="325"/>
      <c r="CB1326" s="325"/>
      <c r="CC1326" s="325"/>
      <c r="CD1326" s="325"/>
      <c r="CE1326" s="325"/>
      <c r="CF1326" s="325"/>
      <c r="CG1326" s="325"/>
      <c r="CH1326" s="325"/>
      <c r="CI1326" s="325"/>
      <c r="CJ1326" s="325"/>
      <c r="CK1326" s="325"/>
      <c r="CL1326" s="325"/>
      <c r="CM1326" s="325"/>
      <c r="CN1326" s="325"/>
      <c r="CO1326" s="325"/>
      <c r="CP1326" s="325"/>
      <c r="CQ1326" s="325"/>
      <c r="CR1326" s="325"/>
      <c r="CS1326" s="325"/>
      <c r="CT1326" s="325"/>
      <c r="CU1326" s="325"/>
      <c r="CV1326" s="325"/>
      <c r="CW1326" s="325"/>
      <c r="CX1326" s="325"/>
    </row>
    <row r="1327" spans="1:102" s="36" customFormat="1" ht="15" hidden="1" customHeight="1">
      <c r="A1327" s="329"/>
      <c r="B1327" s="37" t="str">
        <f t="shared" ca="1" si="605"/>
        <v/>
      </c>
      <c r="C1327" s="41" t="str">
        <f t="shared" ca="1" si="606"/>
        <v/>
      </c>
      <c r="D1327" s="39" t="str">
        <f t="shared" ca="1" si="607"/>
        <v/>
      </c>
      <c r="E1327" s="39" t="str">
        <f t="shared" ca="1" si="619"/>
        <v/>
      </c>
      <c r="F1327" s="39" t="str">
        <f t="shared" ca="1" si="608"/>
        <v/>
      </c>
      <c r="G1327" s="101"/>
      <c r="H1327" s="39">
        <f t="shared" ca="1" si="599"/>
        <v>0</v>
      </c>
      <c r="J1327" s="332"/>
      <c r="K1327" s="37" t="str">
        <f t="shared" ca="1" si="609"/>
        <v/>
      </c>
      <c r="L1327" s="41" t="str">
        <f t="shared" ca="1" si="610"/>
        <v/>
      </c>
      <c r="M1327" s="39" t="str">
        <f t="shared" si="600"/>
        <v/>
      </c>
      <c r="N1327" s="39" t="str">
        <f t="shared" ca="1" si="620"/>
        <v/>
      </c>
      <c r="O1327" s="39">
        <f ca="1">ROUND(Q1326*$O$5/payments_per_year,2)</f>
        <v>0</v>
      </c>
      <c r="P1327" s="101"/>
      <c r="Q1327" s="39">
        <f t="shared" ca="1" si="621"/>
        <v>0</v>
      </c>
      <c r="R1327" s="332"/>
      <c r="S1327" s="37" t="str">
        <f t="shared" ca="1" si="611"/>
        <v/>
      </c>
      <c r="T1327" s="41" t="str">
        <f t="shared" ca="1" si="612"/>
        <v/>
      </c>
      <c r="U1327" s="39" t="str">
        <f t="shared" si="601"/>
        <v/>
      </c>
      <c r="V1327" s="39" t="str">
        <f t="shared" ca="1" si="622"/>
        <v/>
      </c>
      <c r="W1327" s="39">
        <f t="shared" ca="1" si="602"/>
        <v>0</v>
      </c>
      <c r="X1327" s="40"/>
      <c r="Y1327" s="39">
        <f t="shared" ca="1" si="623"/>
        <v>0</v>
      </c>
      <c r="Z1327" s="327"/>
      <c r="AA1327" s="37" t="str">
        <f t="shared" ca="1" si="613"/>
        <v/>
      </c>
      <c r="AB1327" s="41" t="str">
        <f t="shared" ca="1" si="614"/>
        <v/>
      </c>
      <c r="AC1327" s="39" t="str">
        <f t="shared" si="603"/>
        <v/>
      </c>
      <c r="AD1327" s="39" t="str">
        <f t="shared" ca="1" si="624"/>
        <v/>
      </c>
      <c r="AE1327" s="39" t="str">
        <f t="shared" ca="1" si="615"/>
        <v/>
      </c>
      <c r="AF1327" s="40"/>
      <c r="AG1327" s="39">
        <f t="shared" ca="1" si="625"/>
        <v>0</v>
      </c>
      <c r="AH1327" s="339"/>
      <c r="AI1327" s="37" t="str">
        <f t="shared" ca="1" si="616"/>
        <v/>
      </c>
      <c r="AJ1327" s="41" t="str">
        <f t="shared" ca="1" si="617"/>
        <v/>
      </c>
      <c r="AK1327" s="39" t="str">
        <f t="shared" si="604"/>
        <v/>
      </c>
      <c r="AL1327" s="39" t="str">
        <f t="shared" ca="1" si="626"/>
        <v/>
      </c>
      <c r="AM1327" s="39" t="str">
        <f t="shared" ca="1" si="618"/>
        <v/>
      </c>
      <c r="AN1327" s="40"/>
      <c r="AO1327" s="39">
        <f t="shared" ca="1" si="627"/>
        <v>0</v>
      </c>
      <c r="AP1327" s="339"/>
      <c r="AW1327" s="329"/>
      <c r="BI1327" s="329"/>
      <c r="BJ1327" s="329"/>
      <c r="BK1327" s="329"/>
      <c r="BL1327" s="329"/>
      <c r="BM1327" s="329"/>
      <c r="BN1327" s="329"/>
      <c r="BO1327" s="329"/>
      <c r="BP1327" s="329"/>
      <c r="BQ1327" s="329"/>
      <c r="BR1327" s="329"/>
      <c r="BS1327" s="329"/>
      <c r="BT1327" s="329"/>
      <c r="BU1327" s="329"/>
      <c r="BV1327" s="329"/>
      <c r="BW1327" s="325"/>
      <c r="BX1327" s="325"/>
      <c r="BY1327" s="325"/>
      <c r="BZ1327" s="325"/>
      <c r="CA1327" s="325"/>
      <c r="CB1327" s="325"/>
      <c r="CC1327" s="325"/>
      <c r="CD1327" s="325"/>
      <c r="CE1327" s="325"/>
      <c r="CF1327" s="325"/>
      <c r="CG1327" s="325"/>
      <c r="CH1327" s="325"/>
      <c r="CI1327" s="325"/>
      <c r="CJ1327" s="325"/>
      <c r="CK1327" s="325"/>
      <c r="CL1327" s="325"/>
      <c r="CM1327" s="325"/>
      <c r="CN1327" s="325"/>
      <c r="CO1327" s="325"/>
      <c r="CP1327" s="325"/>
      <c r="CQ1327" s="325"/>
      <c r="CR1327" s="325"/>
      <c r="CS1327" s="325"/>
      <c r="CT1327" s="325"/>
      <c r="CU1327" s="325"/>
      <c r="CV1327" s="325"/>
      <c r="CW1327" s="325"/>
      <c r="CX1327" s="325"/>
    </row>
    <row r="1328" spans="1:102" s="36" customFormat="1" ht="15" hidden="1" customHeight="1">
      <c r="A1328" s="329"/>
      <c r="B1328" s="37" t="str">
        <f t="shared" ca="1" si="605"/>
        <v/>
      </c>
      <c r="C1328" s="41" t="str">
        <f t="shared" ca="1" si="606"/>
        <v/>
      </c>
      <c r="D1328" s="39" t="str">
        <f t="shared" ca="1" si="607"/>
        <v/>
      </c>
      <c r="E1328" s="39" t="str">
        <f t="shared" ca="1" si="619"/>
        <v/>
      </c>
      <c r="F1328" s="39" t="str">
        <f t="shared" ca="1" si="608"/>
        <v/>
      </c>
      <c r="G1328" s="101"/>
      <c r="H1328" s="39">
        <f t="shared" ca="1" si="599"/>
        <v>0</v>
      </c>
      <c r="J1328" s="332"/>
      <c r="K1328" s="37" t="str">
        <f t="shared" ca="1" si="609"/>
        <v/>
      </c>
      <c r="L1328" s="41" t="str">
        <f t="shared" ca="1" si="610"/>
        <v/>
      </c>
      <c r="M1328" s="39" t="str">
        <f t="shared" si="600"/>
        <v/>
      </c>
      <c r="N1328" s="39" t="str">
        <f t="shared" ca="1" si="620"/>
        <v/>
      </c>
      <c r="O1328" s="39" t="str">
        <f ca="1">IF(L1328="","",ROUND(Q1327*$O$5/payments_per_year,2))</f>
        <v/>
      </c>
      <c r="P1328" s="101"/>
      <c r="Q1328" s="39">
        <f t="shared" ca="1" si="621"/>
        <v>0</v>
      </c>
      <c r="R1328" s="332"/>
      <c r="S1328" s="37" t="str">
        <f t="shared" ca="1" si="611"/>
        <v/>
      </c>
      <c r="T1328" s="41" t="str">
        <f t="shared" ca="1" si="612"/>
        <v/>
      </c>
      <c r="U1328" s="39" t="str">
        <f t="shared" si="601"/>
        <v/>
      </c>
      <c r="V1328" s="39" t="str">
        <f t="shared" ca="1" si="622"/>
        <v/>
      </c>
      <c r="W1328" s="39">
        <f t="shared" ca="1" si="602"/>
        <v>0</v>
      </c>
      <c r="X1328" s="40"/>
      <c r="Y1328" s="39">
        <f t="shared" ca="1" si="623"/>
        <v>0</v>
      </c>
      <c r="Z1328" s="327"/>
      <c r="AA1328" s="37" t="str">
        <f t="shared" ca="1" si="613"/>
        <v/>
      </c>
      <c r="AB1328" s="41" t="str">
        <f t="shared" ca="1" si="614"/>
        <v/>
      </c>
      <c r="AC1328" s="39" t="str">
        <f t="shared" si="603"/>
        <v/>
      </c>
      <c r="AD1328" s="39" t="str">
        <f t="shared" ca="1" si="624"/>
        <v/>
      </c>
      <c r="AE1328" s="39" t="str">
        <f t="shared" ca="1" si="615"/>
        <v/>
      </c>
      <c r="AF1328" s="40"/>
      <c r="AG1328" s="39">
        <f t="shared" ca="1" si="625"/>
        <v>0</v>
      </c>
      <c r="AH1328" s="339"/>
      <c r="AI1328" s="37" t="str">
        <f t="shared" ca="1" si="616"/>
        <v/>
      </c>
      <c r="AJ1328" s="41" t="str">
        <f t="shared" ca="1" si="617"/>
        <v/>
      </c>
      <c r="AK1328" s="39" t="str">
        <f t="shared" si="604"/>
        <v/>
      </c>
      <c r="AL1328" s="39" t="str">
        <f t="shared" ca="1" si="626"/>
        <v/>
      </c>
      <c r="AM1328" s="39" t="str">
        <f t="shared" ca="1" si="618"/>
        <v/>
      </c>
      <c r="AN1328" s="40"/>
      <c r="AO1328" s="39">
        <f t="shared" ca="1" si="627"/>
        <v>0</v>
      </c>
      <c r="AP1328" s="339"/>
      <c r="AW1328" s="329"/>
      <c r="BI1328" s="329"/>
      <c r="BJ1328" s="329"/>
      <c r="BK1328" s="329"/>
      <c r="BL1328" s="329"/>
      <c r="BM1328" s="329"/>
      <c r="BN1328" s="329"/>
      <c r="BO1328" s="329"/>
      <c r="BP1328" s="329"/>
      <c r="BQ1328" s="329"/>
      <c r="BR1328" s="329"/>
      <c r="BS1328" s="329"/>
      <c r="BT1328" s="329"/>
      <c r="BU1328" s="329"/>
      <c r="BV1328" s="329"/>
      <c r="BW1328" s="325"/>
      <c r="BX1328" s="325"/>
      <c r="BY1328" s="325"/>
      <c r="BZ1328" s="325"/>
      <c r="CA1328" s="325"/>
      <c r="CB1328" s="325"/>
      <c r="CC1328" s="325"/>
      <c r="CD1328" s="325"/>
      <c r="CE1328" s="325"/>
      <c r="CF1328" s="325"/>
      <c r="CG1328" s="325"/>
      <c r="CH1328" s="325"/>
      <c r="CI1328" s="325"/>
      <c r="CJ1328" s="325"/>
      <c r="CK1328" s="325"/>
      <c r="CL1328" s="325"/>
      <c r="CM1328" s="325"/>
      <c r="CN1328" s="325"/>
      <c r="CO1328" s="325"/>
      <c r="CP1328" s="325"/>
      <c r="CQ1328" s="325"/>
      <c r="CR1328" s="325"/>
      <c r="CS1328" s="325"/>
      <c r="CT1328" s="325"/>
      <c r="CU1328" s="325"/>
      <c r="CV1328" s="325"/>
      <c r="CW1328" s="325"/>
      <c r="CX1328" s="325"/>
    </row>
    <row r="1329" spans="1:102" s="36" customFormat="1" ht="15" hidden="1" customHeight="1">
      <c r="A1329" s="329"/>
      <c r="B1329" s="37" t="str">
        <f t="shared" ca="1" si="605"/>
        <v/>
      </c>
      <c r="C1329" s="41" t="str">
        <f t="shared" ca="1" si="606"/>
        <v/>
      </c>
      <c r="D1329" s="39" t="str">
        <f t="shared" ca="1" si="607"/>
        <v/>
      </c>
      <c r="E1329" s="39" t="str">
        <f t="shared" ca="1" si="619"/>
        <v/>
      </c>
      <c r="F1329" s="39" t="str">
        <f t="shared" ca="1" si="608"/>
        <v/>
      </c>
      <c r="G1329" s="101"/>
      <c r="H1329" s="39">
        <f t="shared" ca="1" si="599"/>
        <v>0</v>
      </c>
      <c r="J1329" s="332"/>
      <c r="K1329" s="37" t="str">
        <f t="shared" ca="1" si="609"/>
        <v/>
      </c>
      <c r="L1329" s="41" t="str">
        <f t="shared" ca="1" si="610"/>
        <v/>
      </c>
      <c r="M1329" s="39" t="str">
        <f t="shared" si="600"/>
        <v/>
      </c>
      <c r="N1329" s="39" t="str">
        <f t="shared" ca="1" si="620"/>
        <v/>
      </c>
      <c r="O1329" s="39">
        <f ca="1">ROUND(Q1328*$O$5/payments_per_year,2)</f>
        <v>0</v>
      </c>
      <c r="P1329" s="101"/>
      <c r="Q1329" s="39">
        <f t="shared" ca="1" si="621"/>
        <v>0</v>
      </c>
      <c r="R1329" s="332"/>
      <c r="S1329" s="37" t="str">
        <f t="shared" ca="1" si="611"/>
        <v/>
      </c>
      <c r="T1329" s="41" t="str">
        <f t="shared" ca="1" si="612"/>
        <v/>
      </c>
      <c r="U1329" s="39" t="str">
        <f t="shared" si="601"/>
        <v/>
      </c>
      <c r="V1329" s="39" t="str">
        <f t="shared" ca="1" si="622"/>
        <v/>
      </c>
      <c r="W1329" s="39">
        <f t="shared" ca="1" si="602"/>
        <v>0</v>
      </c>
      <c r="X1329" s="40"/>
      <c r="Y1329" s="39">
        <f t="shared" ca="1" si="623"/>
        <v>0</v>
      </c>
      <c r="Z1329" s="327"/>
      <c r="AA1329" s="37" t="str">
        <f t="shared" ca="1" si="613"/>
        <v/>
      </c>
      <c r="AB1329" s="41" t="str">
        <f t="shared" ca="1" si="614"/>
        <v/>
      </c>
      <c r="AC1329" s="39" t="str">
        <f t="shared" si="603"/>
        <v/>
      </c>
      <c r="AD1329" s="39" t="str">
        <f t="shared" ca="1" si="624"/>
        <v/>
      </c>
      <c r="AE1329" s="39" t="str">
        <f t="shared" ca="1" si="615"/>
        <v/>
      </c>
      <c r="AF1329" s="40"/>
      <c r="AG1329" s="39">
        <f t="shared" ca="1" si="625"/>
        <v>0</v>
      </c>
      <c r="AH1329" s="339"/>
      <c r="AI1329" s="37" t="str">
        <f t="shared" ca="1" si="616"/>
        <v/>
      </c>
      <c r="AJ1329" s="41" t="str">
        <f t="shared" ca="1" si="617"/>
        <v/>
      </c>
      <c r="AK1329" s="39" t="str">
        <f t="shared" si="604"/>
        <v/>
      </c>
      <c r="AL1329" s="39" t="str">
        <f t="shared" ca="1" si="626"/>
        <v/>
      </c>
      <c r="AM1329" s="39" t="str">
        <f t="shared" ca="1" si="618"/>
        <v/>
      </c>
      <c r="AN1329" s="40"/>
      <c r="AO1329" s="39">
        <f t="shared" ca="1" si="627"/>
        <v>0</v>
      </c>
      <c r="AP1329" s="339"/>
      <c r="AW1329" s="329"/>
      <c r="BI1329" s="329"/>
      <c r="BJ1329" s="329"/>
      <c r="BK1329" s="329"/>
      <c r="BL1329" s="329"/>
      <c r="BM1329" s="329"/>
      <c r="BN1329" s="329"/>
      <c r="BO1329" s="329"/>
      <c r="BP1329" s="329"/>
      <c r="BQ1329" s="329"/>
      <c r="BR1329" s="329"/>
      <c r="BS1329" s="329"/>
      <c r="BT1329" s="329"/>
      <c r="BU1329" s="329"/>
      <c r="BV1329" s="329"/>
      <c r="BW1329" s="325"/>
      <c r="BX1329" s="325"/>
      <c r="BY1329" s="325"/>
      <c r="BZ1329" s="325"/>
      <c r="CA1329" s="325"/>
      <c r="CB1329" s="325"/>
      <c r="CC1329" s="325"/>
      <c r="CD1329" s="325"/>
      <c r="CE1329" s="325"/>
      <c r="CF1329" s="325"/>
      <c r="CG1329" s="325"/>
      <c r="CH1329" s="325"/>
      <c r="CI1329" s="325"/>
      <c r="CJ1329" s="325"/>
      <c r="CK1329" s="325"/>
      <c r="CL1329" s="325"/>
      <c r="CM1329" s="325"/>
      <c r="CN1329" s="325"/>
      <c r="CO1329" s="325"/>
      <c r="CP1329" s="325"/>
      <c r="CQ1329" s="325"/>
      <c r="CR1329" s="325"/>
      <c r="CS1329" s="325"/>
      <c r="CT1329" s="325"/>
      <c r="CU1329" s="325"/>
      <c r="CV1329" s="325"/>
      <c r="CW1329" s="325"/>
      <c r="CX1329" s="325"/>
    </row>
    <row r="1330" spans="1:102" s="36" customFormat="1" ht="15" hidden="1" customHeight="1">
      <c r="A1330" s="329"/>
      <c r="B1330" s="37" t="str">
        <f t="shared" ca="1" si="605"/>
        <v/>
      </c>
      <c r="C1330" s="41" t="str">
        <f t="shared" ca="1" si="606"/>
        <v/>
      </c>
      <c r="D1330" s="39" t="str">
        <f t="shared" ca="1" si="607"/>
        <v/>
      </c>
      <c r="E1330" s="39" t="str">
        <f t="shared" ca="1" si="619"/>
        <v/>
      </c>
      <c r="F1330" s="39" t="str">
        <f t="shared" ca="1" si="608"/>
        <v/>
      </c>
      <c r="G1330" s="101"/>
      <c r="H1330" s="39">
        <f t="shared" ca="1" si="599"/>
        <v>0</v>
      </c>
      <c r="J1330" s="332"/>
      <c r="K1330" s="37" t="str">
        <f t="shared" ca="1" si="609"/>
        <v/>
      </c>
      <c r="L1330" s="41" t="str">
        <f t="shared" ca="1" si="610"/>
        <v/>
      </c>
      <c r="M1330" s="39" t="str">
        <f t="shared" si="600"/>
        <v/>
      </c>
      <c r="N1330" s="39" t="str">
        <f t="shared" ca="1" si="620"/>
        <v/>
      </c>
      <c r="O1330" s="39" t="str">
        <f ca="1">IF(L1330="","",ROUND(Q1329*$O$5/payments_per_year,2))</f>
        <v/>
      </c>
      <c r="P1330" s="101"/>
      <c r="Q1330" s="39">
        <f t="shared" ca="1" si="621"/>
        <v>0</v>
      </c>
      <c r="R1330" s="332"/>
      <c r="S1330" s="37" t="str">
        <f t="shared" ca="1" si="611"/>
        <v/>
      </c>
      <c r="T1330" s="41" t="str">
        <f t="shared" ca="1" si="612"/>
        <v/>
      </c>
      <c r="U1330" s="39" t="str">
        <f t="shared" si="601"/>
        <v/>
      </c>
      <c r="V1330" s="39" t="str">
        <f t="shared" ca="1" si="622"/>
        <v/>
      </c>
      <c r="W1330" s="39">
        <f t="shared" ca="1" si="602"/>
        <v>0</v>
      </c>
      <c r="X1330" s="40"/>
      <c r="Y1330" s="39">
        <f t="shared" ca="1" si="623"/>
        <v>0</v>
      </c>
      <c r="Z1330" s="327"/>
      <c r="AA1330" s="37" t="str">
        <f t="shared" ca="1" si="613"/>
        <v/>
      </c>
      <c r="AB1330" s="41" t="str">
        <f t="shared" ca="1" si="614"/>
        <v/>
      </c>
      <c r="AC1330" s="39" t="str">
        <f t="shared" si="603"/>
        <v/>
      </c>
      <c r="AD1330" s="39" t="str">
        <f t="shared" ca="1" si="624"/>
        <v/>
      </c>
      <c r="AE1330" s="39" t="str">
        <f t="shared" ca="1" si="615"/>
        <v/>
      </c>
      <c r="AF1330" s="40"/>
      <c r="AG1330" s="39">
        <f t="shared" ca="1" si="625"/>
        <v>0</v>
      </c>
      <c r="AH1330" s="339"/>
      <c r="AI1330" s="37" t="str">
        <f t="shared" ca="1" si="616"/>
        <v/>
      </c>
      <c r="AJ1330" s="41" t="str">
        <f t="shared" ca="1" si="617"/>
        <v/>
      </c>
      <c r="AK1330" s="39" t="str">
        <f t="shared" si="604"/>
        <v/>
      </c>
      <c r="AL1330" s="39" t="str">
        <f t="shared" ca="1" si="626"/>
        <v/>
      </c>
      <c r="AM1330" s="39" t="str">
        <f t="shared" ca="1" si="618"/>
        <v/>
      </c>
      <c r="AN1330" s="40"/>
      <c r="AO1330" s="39">
        <f t="shared" ca="1" si="627"/>
        <v>0</v>
      </c>
      <c r="AP1330" s="339"/>
      <c r="AW1330" s="329"/>
      <c r="BI1330" s="329"/>
      <c r="BJ1330" s="329"/>
      <c r="BK1330" s="329"/>
      <c r="BL1330" s="329"/>
      <c r="BM1330" s="329"/>
      <c r="BN1330" s="329"/>
      <c r="BO1330" s="329"/>
      <c r="BP1330" s="329"/>
      <c r="BQ1330" s="329"/>
      <c r="BR1330" s="329"/>
      <c r="BS1330" s="329"/>
      <c r="BT1330" s="329"/>
      <c r="BU1330" s="329"/>
      <c r="BV1330" s="329"/>
      <c r="BW1330" s="325"/>
      <c r="BX1330" s="325"/>
      <c r="BY1330" s="325"/>
      <c r="BZ1330" s="325"/>
      <c r="CA1330" s="325"/>
      <c r="CB1330" s="325"/>
      <c r="CC1330" s="325"/>
      <c r="CD1330" s="325"/>
      <c r="CE1330" s="325"/>
      <c r="CF1330" s="325"/>
      <c r="CG1330" s="325"/>
      <c r="CH1330" s="325"/>
      <c r="CI1330" s="325"/>
      <c r="CJ1330" s="325"/>
      <c r="CK1330" s="325"/>
      <c r="CL1330" s="325"/>
      <c r="CM1330" s="325"/>
      <c r="CN1330" s="325"/>
      <c r="CO1330" s="325"/>
      <c r="CP1330" s="325"/>
      <c r="CQ1330" s="325"/>
      <c r="CR1330" s="325"/>
      <c r="CS1330" s="325"/>
      <c r="CT1330" s="325"/>
      <c r="CU1330" s="325"/>
      <c r="CV1330" s="325"/>
      <c r="CW1330" s="325"/>
      <c r="CX1330" s="325"/>
    </row>
    <row r="1331" spans="1:102" s="36" customFormat="1" ht="15" hidden="1" customHeight="1">
      <c r="A1331" s="329"/>
      <c r="B1331" s="37" t="str">
        <f t="shared" ca="1" si="605"/>
        <v/>
      </c>
      <c r="C1331" s="41" t="str">
        <f t="shared" ca="1" si="606"/>
        <v/>
      </c>
      <c r="D1331" s="39" t="str">
        <f t="shared" ca="1" si="607"/>
        <v/>
      </c>
      <c r="E1331" s="39" t="str">
        <f t="shared" ca="1" si="619"/>
        <v/>
      </c>
      <c r="F1331" s="39" t="str">
        <f t="shared" ca="1" si="608"/>
        <v/>
      </c>
      <c r="G1331" s="101"/>
      <c r="H1331" s="39">
        <f t="shared" ca="1" si="599"/>
        <v>0</v>
      </c>
      <c r="J1331" s="332"/>
      <c r="K1331" s="37" t="str">
        <f t="shared" ca="1" si="609"/>
        <v/>
      </c>
      <c r="L1331" s="41" t="str">
        <f t="shared" ca="1" si="610"/>
        <v/>
      </c>
      <c r="M1331" s="39" t="str">
        <f t="shared" si="600"/>
        <v/>
      </c>
      <c r="N1331" s="39" t="str">
        <f t="shared" ca="1" si="620"/>
        <v/>
      </c>
      <c r="O1331" s="39">
        <f ca="1">ROUND(Q1330*$O$5/payments_per_year,2)</f>
        <v>0</v>
      </c>
      <c r="P1331" s="101"/>
      <c r="Q1331" s="39">
        <f t="shared" ca="1" si="621"/>
        <v>0</v>
      </c>
      <c r="R1331" s="332"/>
      <c r="S1331" s="37" t="str">
        <f t="shared" ca="1" si="611"/>
        <v/>
      </c>
      <c r="T1331" s="41" t="str">
        <f t="shared" ca="1" si="612"/>
        <v/>
      </c>
      <c r="U1331" s="39" t="str">
        <f t="shared" si="601"/>
        <v/>
      </c>
      <c r="V1331" s="39" t="str">
        <f t="shared" ca="1" si="622"/>
        <v/>
      </c>
      <c r="W1331" s="39">
        <f t="shared" ca="1" si="602"/>
        <v>0</v>
      </c>
      <c r="X1331" s="40"/>
      <c r="Y1331" s="39">
        <f t="shared" ca="1" si="623"/>
        <v>0</v>
      </c>
      <c r="Z1331" s="327"/>
      <c r="AA1331" s="37" t="str">
        <f t="shared" ca="1" si="613"/>
        <v/>
      </c>
      <c r="AB1331" s="41" t="str">
        <f t="shared" ca="1" si="614"/>
        <v/>
      </c>
      <c r="AC1331" s="39" t="str">
        <f t="shared" si="603"/>
        <v/>
      </c>
      <c r="AD1331" s="39" t="str">
        <f t="shared" ca="1" si="624"/>
        <v/>
      </c>
      <c r="AE1331" s="39" t="str">
        <f t="shared" ca="1" si="615"/>
        <v/>
      </c>
      <c r="AF1331" s="40"/>
      <c r="AG1331" s="39">
        <f t="shared" ca="1" si="625"/>
        <v>0</v>
      </c>
      <c r="AH1331" s="339"/>
      <c r="AI1331" s="37" t="str">
        <f t="shared" ca="1" si="616"/>
        <v/>
      </c>
      <c r="AJ1331" s="41" t="str">
        <f t="shared" ca="1" si="617"/>
        <v/>
      </c>
      <c r="AK1331" s="39" t="str">
        <f t="shared" si="604"/>
        <v/>
      </c>
      <c r="AL1331" s="39" t="str">
        <f t="shared" ca="1" si="626"/>
        <v/>
      </c>
      <c r="AM1331" s="39" t="str">
        <f t="shared" ca="1" si="618"/>
        <v/>
      </c>
      <c r="AN1331" s="40"/>
      <c r="AO1331" s="39">
        <f t="shared" ca="1" si="627"/>
        <v>0</v>
      </c>
      <c r="AP1331" s="339"/>
      <c r="AW1331" s="329"/>
      <c r="BI1331" s="329"/>
      <c r="BJ1331" s="329"/>
      <c r="BK1331" s="329"/>
      <c r="BL1331" s="329"/>
      <c r="BM1331" s="329"/>
      <c r="BN1331" s="329"/>
      <c r="BO1331" s="329"/>
      <c r="BP1331" s="329"/>
      <c r="BQ1331" s="329"/>
      <c r="BR1331" s="329"/>
      <c r="BS1331" s="329"/>
      <c r="BT1331" s="329"/>
      <c r="BU1331" s="329"/>
      <c r="BV1331" s="329"/>
      <c r="BW1331" s="325"/>
      <c r="BX1331" s="325"/>
      <c r="BY1331" s="325"/>
      <c r="BZ1331" s="325"/>
      <c r="CA1331" s="325"/>
      <c r="CB1331" s="325"/>
      <c r="CC1331" s="325"/>
      <c r="CD1331" s="325"/>
      <c r="CE1331" s="325"/>
      <c r="CF1331" s="325"/>
      <c r="CG1331" s="325"/>
      <c r="CH1331" s="325"/>
      <c r="CI1331" s="325"/>
      <c r="CJ1331" s="325"/>
      <c r="CK1331" s="325"/>
      <c r="CL1331" s="325"/>
      <c r="CM1331" s="325"/>
      <c r="CN1331" s="325"/>
      <c r="CO1331" s="325"/>
      <c r="CP1331" s="325"/>
      <c r="CQ1331" s="325"/>
      <c r="CR1331" s="325"/>
      <c r="CS1331" s="325"/>
      <c r="CT1331" s="325"/>
      <c r="CU1331" s="325"/>
      <c r="CV1331" s="325"/>
      <c r="CW1331" s="325"/>
      <c r="CX1331" s="325"/>
    </row>
    <row r="1332" spans="1:102" s="36" customFormat="1" ht="15" hidden="1" customHeight="1">
      <c r="A1332" s="329"/>
      <c r="B1332" s="37" t="str">
        <f t="shared" ca="1" si="605"/>
        <v/>
      </c>
      <c r="C1332" s="41" t="str">
        <f t="shared" ca="1" si="606"/>
        <v/>
      </c>
      <c r="D1332" s="39" t="str">
        <f t="shared" ca="1" si="607"/>
        <v/>
      </c>
      <c r="E1332" s="39" t="str">
        <f t="shared" ca="1" si="619"/>
        <v/>
      </c>
      <c r="F1332" s="39" t="str">
        <f t="shared" ca="1" si="608"/>
        <v/>
      </c>
      <c r="G1332" s="101"/>
      <c r="H1332" s="39">
        <f t="shared" ca="1" si="599"/>
        <v>0</v>
      </c>
      <c r="J1332" s="332"/>
      <c r="K1332" s="37" t="str">
        <f t="shared" ca="1" si="609"/>
        <v/>
      </c>
      <c r="L1332" s="41" t="str">
        <f t="shared" ca="1" si="610"/>
        <v/>
      </c>
      <c r="M1332" s="39" t="str">
        <f t="shared" si="600"/>
        <v/>
      </c>
      <c r="N1332" s="39" t="str">
        <f t="shared" ca="1" si="620"/>
        <v/>
      </c>
      <c r="O1332" s="39" t="str">
        <f ca="1">IF(L1332="","",ROUND(Q1331*$O$5/payments_per_year,2))</f>
        <v/>
      </c>
      <c r="P1332" s="101"/>
      <c r="Q1332" s="39">
        <f t="shared" ca="1" si="621"/>
        <v>0</v>
      </c>
      <c r="R1332" s="332"/>
      <c r="S1332" s="37" t="str">
        <f t="shared" ca="1" si="611"/>
        <v/>
      </c>
      <c r="T1332" s="41" t="str">
        <f t="shared" ca="1" si="612"/>
        <v/>
      </c>
      <c r="U1332" s="39" t="str">
        <f t="shared" si="601"/>
        <v/>
      </c>
      <c r="V1332" s="39" t="str">
        <f t="shared" ca="1" si="622"/>
        <v/>
      </c>
      <c r="W1332" s="39">
        <f t="shared" ca="1" si="602"/>
        <v>0</v>
      </c>
      <c r="X1332" s="40"/>
      <c r="Y1332" s="39">
        <f t="shared" ca="1" si="623"/>
        <v>0</v>
      </c>
      <c r="Z1332" s="327"/>
      <c r="AA1332" s="37" t="str">
        <f t="shared" ca="1" si="613"/>
        <v/>
      </c>
      <c r="AB1332" s="41" t="str">
        <f t="shared" ca="1" si="614"/>
        <v/>
      </c>
      <c r="AC1332" s="39" t="str">
        <f t="shared" si="603"/>
        <v/>
      </c>
      <c r="AD1332" s="39" t="str">
        <f t="shared" ca="1" si="624"/>
        <v/>
      </c>
      <c r="AE1332" s="39" t="str">
        <f t="shared" ca="1" si="615"/>
        <v/>
      </c>
      <c r="AF1332" s="40"/>
      <c r="AG1332" s="39">
        <f t="shared" ca="1" si="625"/>
        <v>0</v>
      </c>
      <c r="AH1332" s="339"/>
      <c r="AI1332" s="37" t="str">
        <f t="shared" ca="1" si="616"/>
        <v/>
      </c>
      <c r="AJ1332" s="41" t="str">
        <f t="shared" ca="1" si="617"/>
        <v/>
      </c>
      <c r="AK1332" s="39" t="str">
        <f t="shared" si="604"/>
        <v/>
      </c>
      <c r="AL1332" s="39" t="str">
        <f t="shared" ca="1" si="626"/>
        <v/>
      </c>
      <c r="AM1332" s="39" t="str">
        <f t="shared" ca="1" si="618"/>
        <v/>
      </c>
      <c r="AN1332" s="40"/>
      <c r="AO1332" s="39">
        <f t="shared" ca="1" si="627"/>
        <v>0</v>
      </c>
      <c r="AP1332" s="339"/>
      <c r="AW1332" s="329"/>
      <c r="BI1332" s="329"/>
      <c r="BJ1332" s="329"/>
      <c r="BK1332" s="329"/>
      <c r="BL1332" s="329"/>
      <c r="BM1332" s="329"/>
      <c r="BN1332" s="329"/>
      <c r="BO1332" s="329"/>
      <c r="BP1332" s="329"/>
      <c r="BQ1332" s="329"/>
      <c r="BR1332" s="329"/>
      <c r="BS1332" s="329"/>
      <c r="BT1332" s="329"/>
      <c r="BU1332" s="329"/>
      <c r="BV1332" s="329"/>
      <c r="BW1332" s="325"/>
      <c r="BX1332" s="325"/>
      <c r="BY1332" s="325"/>
      <c r="BZ1332" s="325"/>
      <c r="CA1332" s="325"/>
      <c r="CB1332" s="325"/>
      <c r="CC1332" s="325"/>
      <c r="CD1332" s="325"/>
      <c r="CE1332" s="325"/>
      <c r="CF1332" s="325"/>
      <c r="CG1332" s="325"/>
      <c r="CH1332" s="325"/>
      <c r="CI1332" s="325"/>
      <c r="CJ1332" s="325"/>
      <c r="CK1332" s="325"/>
      <c r="CL1332" s="325"/>
      <c r="CM1332" s="325"/>
      <c r="CN1332" s="325"/>
      <c r="CO1332" s="325"/>
      <c r="CP1332" s="325"/>
      <c r="CQ1332" s="325"/>
      <c r="CR1332" s="325"/>
      <c r="CS1332" s="325"/>
      <c r="CT1332" s="325"/>
      <c r="CU1332" s="325"/>
      <c r="CV1332" s="325"/>
      <c r="CW1332" s="325"/>
      <c r="CX1332" s="325"/>
    </row>
    <row r="1333" spans="1:102" s="36" customFormat="1" ht="15" hidden="1" customHeight="1">
      <c r="A1333" s="329"/>
      <c r="B1333" s="37" t="str">
        <f t="shared" ca="1" si="605"/>
        <v/>
      </c>
      <c r="C1333" s="41" t="str">
        <f t="shared" ca="1" si="606"/>
        <v/>
      </c>
      <c r="D1333" s="39" t="str">
        <f t="shared" ca="1" si="607"/>
        <v/>
      </c>
      <c r="E1333" s="39" t="str">
        <f t="shared" ca="1" si="619"/>
        <v/>
      </c>
      <c r="F1333" s="39" t="str">
        <f t="shared" ca="1" si="608"/>
        <v/>
      </c>
      <c r="G1333" s="101"/>
      <c r="H1333" s="39">
        <f t="shared" ca="1" si="599"/>
        <v>0</v>
      </c>
      <c r="J1333" s="332"/>
      <c r="K1333" s="37" t="str">
        <f t="shared" ca="1" si="609"/>
        <v/>
      </c>
      <c r="L1333" s="41" t="str">
        <f t="shared" ca="1" si="610"/>
        <v/>
      </c>
      <c r="M1333" s="39" t="str">
        <f t="shared" si="600"/>
        <v/>
      </c>
      <c r="N1333" s="39" t="str">
        <f t="shared" ca="1" si="620"/>
        <v/>
      </c>
      <c r="O1333" s="39">
        <f ca="1">ROUND(Q1332*$O$5/payments_per_year,2)</f>
        <v>0</v>
      </c>
      <c r="P1333" s="101"/>
      <c r="Q1333" s="39">
        <f t="shared" ca="1" si="621"/>
        <v>0</v>
      </c>
      <c r="R1333" s="332"/>
      <c r="S1333" s="37" t="str">
        <f t="shared" ca="1" si="611"/>
        <v/>
      </c>
      <c r="T1333" s="41" t="str">
        <f t="shared" ca="1" si="612"/>
        <v/>
      </c>
      <c r="U1333" s="39" t="str">
        <f t="shared" si="601"/>
        <v/>
      </c>
      <c r="V1333" s="39" t="str">
        <f t="shared" ca="1" si="622"/>
        <v/>
      </c>
      <c r="W1333" s="39">
        <f t="shared" ca="1" si="602"/>
        <v>0</v>
      </c>
      <c r="X1333" s="40"/>
      <c r="Y1333" s="39">
        <f t="shared" ca="1" si="623"/>
        <v>0</v>
      </c>
      <c r="Z1333" s="327"/>
      <c r="AA1333" s="37" t="str">
        <f t="shared" ca="1" si="613"/>
        <v/>
      </c>
      <c r="AB1333" s="41" t="str">
        <f t="shared" ca="1" si="614"/>
        <v/>
      </c>
      <c r="AC1333" s="39" t="str">
        <f t="shared" si="603"/>
        <v/>
      </c>
      <c r="AD1333" s="39" t="str">
        <f t="shared" ca="1" si="624"/>
        <v/>
      </c>
      <c r="AE1333" s="39" t="str">
        <f t="shared" ca="1" si="615"/>
        <v/>
      </c>
      <c r="AF1333" s="40"/>
      <c r="AG1333" s="39">
        <f t="shared" ca="1" si="625"/>
        <v>0</v>
      </c>
      <c r="AH1333" s="339"/>
      <c r="AI1333" s="37" t="str">
        <f t="shared" ca="1" si="616"/>
        <v/>
      </c>
      <c r="AJ1333" s="41" t="str">
        <f t="shared" ca="1" si="617"/>
        <v/>
      </c>
      <c r="AK1333" s="39" t="str">
        <f t="shared" si="604"/>
        <v/>
      </c>
      <c r="AL1333" s="39" t="str">
        <f t="shared" ca="1" si="626"/>
        <v/>
      </c>
      <c r="AM1333" s="39" t="str">
        <f t="shared" ca="1" si="618"/>
        <v/>
      </c>
      <c r="AN1333" s="40"/>
      <c r="AO1333" s="39">
        <f t="shared" ca="1" si="627"/>
        <v>0</v>
      </c>
      <c r="AP1333" s="339"/>
      <c r="AW1333" s="329"/>
      <c r="BI1333" s="329"/>
      <c r="BJ1333" s="329"/>
      <c r="BK1333" s="329"/>
      <c r="BL1333" s="329"/>
      <c r="BM1333" s="329"/>
      <c r="BN1333" s="329"/>
      <c r="BO1333" s="329"/>
      <c r="BP1333" s="329"/>
      <c r="BQ1333" s="329"/>
      <c r="BR1333" s="329"/>
      <c r="BS1333" s="329"/>
      <c r="BT1333" s="329"/>
      <c r="BU1333" s="329"/>
      <c r="BV1333" s="329"/>
      <c r="BW1333" s="325"/>
      <c r="BX1333" s="325"/>
      <c r="BY1333" s="325"/>
      <c r="BZ1333" s="325"/>
      <c r="CA1333" s="325"/>
      <c r="CB1333" s="325"/>
      <c r="CC1333" s="325"/>
      <c r="CD1333" s="325"/>
      <c r="CE1333" s="325"/>
      <c r="CF1333" s="325"/>
      <c r="CG1333" s="325"/>
      <c r="CH1333" s="325"/>
      <c r="CI1333" s="325"/>
      <c r="CJ1333" s="325"/>
      <c r="CK1333" s="325"/>
      <c r="CL1333" s="325"/>
      <c r="CM1333" s="325"/>
      <c r="CN1333" s="325"/>
      <c r="CO1333" s="325"/>
      <c r="CP1333" s="325"/>
      <c r="CQ1333" s="325"/>
      <c r="CR1333" s="325"/>
      <c r="CS1333" s="325"/>
      <c r="CT1333" s="325"/>
      <c r="CU1333" s="325"/>
      <c r="CV1333" s="325"/>
      <c r="CW1333" s="325"/>
      <c r="CX1333" s="325"/>
    </row>
    <row r="1334" spans="1:102" s="36" customFormat="1" ht="15" hidden="1" customHeight="1">
      <c r="A1334" s="329"/>
      <c r="B1334" s="37" t="str">
        <f t="shared" ca="1" si="605"/>
        <v/>
      </c>
      <c r="C1334" s="41" t="str">
        <f t="shared" ca="1" si="606"/>
        <v/>
      </c>
      <c r="D1334" s="39" t="str">
        <f t="shared" ca="1" si="607"/>
        <v/>
      </c>
      <c r="E1334" s="39" t="str">
        <f t="shared" ca="1" si="619"/>
        <v/>
      </c>
      <c r="F1334" s="39" t="str">
        <f t="shared" ca="1" si="608"/>
        <v/>
      </c>
      <c r="G1334" s="101"/>
      <c r="H1334" s="39">
        <f t="shared" ca="1" si="599"/>
        <v>0</v>
      </c>
      <c r="J1334" s="332"/>
      <c r="K1334" s="37" t="str">
        <f t="shared" ca="1" si="609"/>
        <v/>
      </c>
      <c r="L1334" s="41" t="str">
        <f t="shared" ca="1" si="610"/>
        <v/>
      </c>
      <c r="M1334" s="39" t="str">
        <f t="shared" si="600"/>
        <v/>
      </c>
      <c r="N1334" s="39" t="str">
        <f t="shared" ca="1" si="620"/>
        <v/>
      </c>
      <c r="O1334" s="39" t="str">
        <f ca="1">IF(L1334="","",ROUND(Q1333*$O$5/payments_per_year,2))</f>
        <v/>
      </c>
      <c r="P1334" s="101"/>
      <c r="Q1334" s="39">
        <f t="shared" ca="1" si="621"/>
        <v>0</v>
      </c>
      <c r="R1334" s="332"/>
      <c r="S1334" s="37" t="str">
        <f t="shared" ca="1" si="611"/>
        <v/>
      </c>
      <c r="T1334" s="41" t="str">
        <f t="shared" ca="1" si="612"/>
        <v/>
      </c>
      <c r="U1334" s="39" t="str">
        <f t="shared" si="601"/>
        <v/>
      </c>
      <c r="V1334" s="39" t="str">
        <f t="shared" ca="1" si="622"/>
        <v/>
      </c>
      <c r="W1334" s="39">
        <f t="shared" ca="1" si="602"/>
        <v>0</v>
      </c>
      <c r="X1334" s="40"/>
      <c r="Y1334" s="39">
        <f t="shared" ca="1" si="623"/>
        <v>0</v>
      </c>
      <c r="Z1334" s="327"/>
      <c r="AA1334" s="37" t="str">
        <f t="shared" ca="1" si="613"/>
        <v/>
      </c>
      <c r="AB1334" s="41" t="str">
        <f t="shared" ca="1" si="614"/>
        <v/>
      </c>
      <c r="AC1334" s="39" t="str">
        <f t="shared" si="603"/>
        <v/>
      </c>
      <c r="AD1334" s="39" t="str">
        <f t="shared" ca="1" si="624"/>
        <v/>
      </c>
      <c r="AE1334" s="39" t="str">
        <f t="shared" ca="1" si="615"/>
        <v/>
      </c>
      <c r="AF1334" s="40"/>
      <c r="AG1334" s="39">
        <f t="shared" ca="1" si="625"/>
        <v>0</v>
      </c>
      <c r="AH1334" s="339"/>
      <c r="AI1334" s="37" t="str">
        <f t="shared" ca="1" si="616"/>
        <v/>
      </c>
      <c r="AJ1334" s="41" t="str">
        <f t="shared" ca="1" si="617"/>
        <v/>
      </c>
      <c r="AK1334" s="39" t="str">
        <f t="shared" si="604"/>
        <v/>
      </c>
      <c r="AL1334" s="39" t="str">
        <f t="shared" ca="1" si="626"/>
        <v/>
      </c>
      <c r="AM1334" s="39" t="str">
        <f t="shared" ca="1" si="618"/>
        <v/>
      </c>
      <c r="AN1334" s="40"/>
      <c r="AO1334" s="39">
        <f t="shared" ca="1" si="627"/>
        <v>0</v>
      </c>
      <c r="AP1334" s="339"/>
      <c r="AW1334" s="329"/>
      <c r="BI1334" s="329"/>
      <c r="BJ1334" s="329"/>
      <c r="BK1334" s="329"/>
      <c r="BL1334" s="329"/>
      <c r="BM1334" s="329"/>
      <c r="BN1334" s="329"/>
      <c r="BO1334" s="329"/>
      <c r="BP1334" s="329"/>
      <c r="BQ1334" s="329"/>
      <c r="BR1334" s="329"/>
      <c r="BS1334" s="329"/>
      <c r="BT1334" s="329"/>
      <c r="BU1334" s="329"/>
      <c r="BV1334" s="329"/>
      <c r="BW1334" s="325"/>
      <c r="BX1334" s="325"/>
      <c r="BY1334" s="325"/>
      <c r="BZ1334" s="325"/>
      <c r="CA1334" s="325"/>
      <c r="CB1334" s="325"/>
      <c r="CC1334" s="325"/>
      <c r="CD1334" s="325"/>
      <c r="CE1334" s="325"/>
      <c r="CF1334" s="325"/>
      <c r="CG1334" s="325"/>
      <c r="CH1334" s="325"/>
      <c r="CI1334" s="325"/>
      <c r="CJ1334" s="325"/>
      <c r="CK1334" s="325"/>
      <c r="CL1334" s="325"/>
      <c r="CM1334" s="325"/>
      <c r="CN1334" s="325"/>
      <c r="CO1334" s="325"/>
      <c r="CP1334" s="325"/>
      <c r="CQ1334" s="325"/>
      <c r="CR1334" s="325"/>
      <c r="CS1334" s="325"/>
      <c r="CT1334" s="325"/>
      <c r="CU1334" s="325"/>
      <c r="CV1334" s="325"/>
      <c r="CW1334" s="325"/>
      <c r="CX1334" s="325"/>
    </row>
    <row r="1335" spans="1:102" s="36" customFormat="1" ht="15" hidden="1" customHeight="1">
      <c r="A1335" s="329"/>
      <c r="B1335" s="37" t="str">
        <f t="shared" ca="1" si="605"/>
        <v/>
      </c>
      <c r="C1335" s="41" t="str">
        <f t="shared" ca="1" si="606"/>
        <v/>
      </c>
      <c r="D1335" s="39" t="str">
        <f t="shared" ca="1" si="607"/>
        <v/>
      </c>
      <c r="E1335" s="39" t="str">
        <f t="shared" ca="1" si="619"/>
        <v/>
      </c>
      <c r="F1335" s="39" t="str">
        <f t="shared" ca="1" si="608"/>
        <v/>
      </c>
      <c r="G1335" s="101"/>
      <c r="H1335" s="39">
        <f t="shared" ca="1" si="599"/>
        <v>0</v>
      </c>
      <c r="J1335" s="332"/>
      <c r="K1335" s="37" t="str">
        <f t="shared" ca="1" si="609"/>
        <v/>
      </c>
      <c r="L1335" s="41" t="str">
        <f t="shared" ca="1" si="610"/>
        <v/>
      </c>
      <c r="M1335" s="39" t="str">
        <f t="shared" si="600"/>
        <v/>
      </c>
      <c r="N1335" s="39" t="str">
        <f t="shared" ca="1" si="620"/>
        <v/>
      </c>
      <c r="O1335" s="39">
        <f ca="1">ROUND(Q1334*$O$5/payments_per_year,2)</f>
        <v>0</v>
      </c>
      <c r="P1335" s="101"/>
      <c r="Q1335" s="39">
        <f t="shared" ca="1" si="621"/>
        <v>0</v>
      </c>
      <c r="R1335" s="332"/>
      <c r="S1335" s="37" t="str">
        <f t="shared" ca="1" si="611"/>
        <v/>
      </c>
      <c r="T1335" s="41" t="str">
        <f t="shared" ca="1" si="612"/>
        <v/>
      </c>
      <c r="U1335" s="39" t="str">
        <f t="shared" si="601"/>
        <v/>
      </c>
      <c r="V1335" s="39" t="str">
        <f t="shared" ca="1" si="622"/>
        <v/>
      </c>
      <c r="W1335" s="39">
        <f t="shared" ca="1" si="602"/>
        <v>0</v>
      </c>
      <c r="X1335" s="40"/>
      <c r="Y1335" s="39">
        <f t="shared" ca="1" si="623"/>
        <v>0</v>
      </c>
      <c r="Z1335" s="327"/>
      <c r="AA1335" s="37" t="str">
        <f t="shared" ca="1" si="613"/>
        <v/>
      </c>
      <c r="AB1335" s="41" t="str">
        <f t="shared" ca="1" si="614"/>
        <v/>
      </c>
      <c r="AC1335" s="39" t="str">
        <f t="shared" si="603"/>
        <v/>
      </c>
      <c r="AD1335" s="39" t="str">
        <f t="shared" ca="1" si="624"/>
        <v/>
      </c>
      <c r="AE1335" s="39" t="str">
        <f t="shared" ca="1" si="615"/>
        <v/>
      </c>
      <c r="AF1335" s="40"/>
      <c r="AG1335" s="39">
        <f t="shared" ca="1" si="625"/>
        <v>0</v>
      </c>
      <c r="AH1335" s="339"/>
      <c r="AI1335" s="37" t="str">
        <f t="shared" ca="1" si="616"/>
        <v/>
      </c>
      <c r="AJ1335" s="41" t="str">
        <f t="shared" ca="1" si="617"/>
        <v/>
      </c>
      <c r="AK1335" s="39" t="str">
        <f t="shared" si="604"/>
        <v/>
      </c>
      <c r="AL1335" s="39" t="str">
        <f t="shared" ca="1" si="626"/>
        <v/>
      </c>
      <c r="AM1335" s="39" t="str">
        <f t="shared" ca="1" si="618"/>
        <v/>
      </c>
      <c r="AN1335" s="40"/>
      <c r="AO1335" s="39">
        <f t="shared" ca="1" si="627"/>
        <v>0</v>
      </c>
      <c r="AP1335" s="339"/>
      <c r="AW1335" s="329"/>
      <c r="BI1335" s="329"/>
      <c r="BJ1335" s="329"/>
      <c r="BK1335" s="329"/>
      <c r="BL1335" s="329"/>
      <c r="BM1335" s="329"/>
      <c r="BN1335" s="329"/>
      <c r="BO1335" s="329"/>
      <c r="BP1335" s="329"/>
      <c r="BQ1335" s="329"/>
      <c r="BR1335" s="329"/>
      <c r="BS1335" s="329"/>
      <c r="BT1335" s="329"/>
      <c r="BU1335" s="329"/>
      <c r="BV1335" s="329"/>
      <c r="BW1335" s="325"/>
      <c r="BX1335" s="325"/>
      <c r="BY1335" s="325"/>
      <c r="BZ1335" s="325"/>
      <c r="CA1335" s="325"/>
      <c r="CB1335" s="325"/>
      <c r="CC1335" s="325"/>
      <c r="CD1335" s="325"/>
      <c r="CE1335" s="325"/>
      <c r="CF1335" s="325"/>
      <c r="CG1335" s="325"/>
      <c r="CH1335" s="325"/>
      <c r="CI1335" s="325"/>
      <c r="CJ1335" s="325"/>
      <c r="CK1335" s="325"/>
      <c r="CL1335" s="325"/>
      <c r="CM1335" s="325"/>
      <c r="CN1335" s="325"/>
      <c r="CO1335" s="325"/>
      <c r="CP1335" s="325"/>
      <c r="CQ1335" s="325"/>
      <c r="CR1335" s="325"/>
      <c r="CS1335" s="325"/>
      <c r="CT1335" s="325"/>
      <c r="CU1335" s="325"/>
      <c r="CV1335" s="325"/>
      <c r="CW1335" s="325"/>
      <c r="CX1335" s="325"/>
    </row>
    <row r="1336" spans="1:102" s="36" customFormat="1" ht="15" hidden="1" customHeight="1">
      <c r="A1336" s="329"/>
      <c r="B1336" s="37" t="str">
        <f t="shared" ca="1" si="605"/>
        <v/>
      </c>
      <c r="C1336" s="41" t="str">
        <f t="shared" ca="1" si="606"/>
        <v/>
      </c>
      <c r="D1336" s="39" t="str">
        <f t="shared" ca="1" si="607"/>
        <v/>
      </c>
      <c r="E1336" s="39" t="str">
        <f t="shared" ca="1" si="619"/>
        <v/>
      </c>
      <c r="F1336" s="39" t="str">
        <f t="shared" ca="1" si="608"/>
        <v/>
      </c>
      <c r="G1336" s="101"/>
      <c r="H1336" s="39">
        <f t="shared" ca="1" si="599"/>
        <v>0</v>
      </c>
      <c r="J1336" s="332"/>
      <c r="K1336" s="37" t="str">
        <f t="shared" ca="1" si="609"/>
        <v/>
      </c>
      <c r="L1336" s="41" t="str">
        <f t="shared" ca="1" si="610"/>
        <v/>
      </c>
      <c r="M1336" s="39" t="str">
        <f t="shared" si="600"/>
        <v/>
      </c>
      <c r="N1336" s="39" t="str">
        <f t="shared" ca="1" si="620"/>
        <v/>
      </c>
      <c r="O1336" s="39" t="str">
        <f ca="1">IF(L1336="","",ROUND(Q1335*$O$5/payments_per_year,2))</f>
        <v/>
      </c>
      <c r="P1336" s="101"/>
      <c r="Q1336" s="39">
        <f t="shared" ca="1" si="621"/>
        <v>0</v>
      </c>
      <c r="R1336" s="332"/>
      <c r="S1336" s="37" t="str">
        <f t="shared" ca="1" si="611"/>
        <v/>
      </c>
      <c r="T1336" s="41" t="str">
        <f t="shared" ca="1" si="612"/>
        <v/>
      </c>
      <c r="U1336" s="39" t="str">
        <f t="shared" si="601"/>
        <v/>
      </c>
      <c r="V1336" s="39" t="str">
        <f t="shared" ca="1" si="622"/>
        <v/>
      </c>
      <c r="W1336" s="39">
        <f t="shared" ca="1" si="602"/>
        <v>0</v>
      </c>
      <c r="X1336" s="40"/>
      <c r="Y1336" s="39">
        <f t="shared" ca="1" si="623"/>
        <v>0</v>
      </c>
      <c r="Z1336" s="327"/>
      <c r="AA1336" s="37" t="str">
        <f t="shared" ca="1" si="613"/>
        <v/>
      </c>
      <c r="AB1336" s="41" t="str">
        <f t="shared" ca="1" si="614"/>
        <v/>
      </c>
      <c r="AC1336" s="39" t="str">
        <f t="shared" si="603"/>
        <v/>
      </c>
      <c r="AD1336" s="39" t="str">
        <f t="shared" ca="1" si="624"/>
        <v/>
      </c>
      <c r="AE1336" s="39" t="str">
        <f t="shared" ca="1" si="615"/>
        <v/>
      </c>
      <c r="AF1336" s="40"/>
      <c r="AG1336" s="39">
        <f t="shared" ca="1" si="625"/>
        <v>0</v>
      </c>
      <c r="AH1336" s="339"/>
      <c r="AI1336" s="37" t="str">
        <f t="shared" ca="1" si="616"/>
        <v/>
      </c>
      <c r="AJ1336" s="41" t="str">
        <f t="shared" ca="1" si="617"/>
        <v/>
      </c>
      <c r="AK1336" s="39" t="str">
        <f t="shared" si="604"/>
        <v/>
      </c>
      <c r="AL1336" s="39" t="str">
        <f t="shared" ca="1" si="626"/>
        <v/>
      </c>
      <c r="AM1336" s="39" t="str">
        <f t="shared" ca="1" si="618"/>
        <v/>
      </c>
      <c r="AN1336" s="40"/>
      <c r="AO1336" s="39">
        <f t="shared" ca="1" si="627"/>
        <v>0</v>
      </c>
      <c r="AP1336" s="339"/>
      <c r="AW1336" s="329"/>
      <c r="BI1336" s="329"/>
      <c r="BJ1336" s="329"/>
      <c r="BK1336" s="329"/>
      <c r="BL1336" s="329"/>
      <c r="BM1336" s="329"/>
      <c r="BN1336" s="329"/>
      <c r="BO1336" s="329"/>
      <c r="BP1336" s="329"/>
      <c r="BQ1336" s="329"/>
      <c r="BR1336" s="329"/>
      <c r="BS1336" s="329"/>
      <c r="BT1336" s="329"/>
      <c r="BU1336" s="329"/>
      <c r="BV1336" s="329"/>
      <c r="BW1336" s="325"/>
      <c r="BX1336" s="325"/>
      <c r="BY1336" s="325"/>
      <c r="BZ1336" s="325"/>
      <c r="CA1336" s="325"/>
      <c r="CB1336" s="325"/>
      <c r="CC1336" s="325"/>
      <c r="CD1336" s="325"/>
      <c r="CE1336" s="325"/>
      <c r="CF1336" s="325"/>
      <c r="CG1336" s="325"/>
      <c r="CH1336" s="325"/>
      <c r="CI1336" s="325"/>
      <c r="CJ1336" s="325"/>
      <c r="CK1336" s="325"/>
      <c r="CL1336" s="325"/>
      <c r="CM1336" s="325"/>
      <c r="CN1336" s="325"/>
      <c r="CO1336" s="325"/>
      <c r="CP1336" s="325"/>
      <c r="CQ1336" s="325"/>
      <c r="CR1336" s="325"/>
      <c r="CS1336" s="325"/>
      <c r="CT1336" s="325"/>
      <c r="CU1336" s="325"/>
      <c r="CV1336" s="325"/>
      <c r="CW1336" s="325"/>
      <c r="CX1336" s="325"/>
    </row>
    <row r="1337" spans="1:102" s="36" customFormat="1" ht="15" hidden="1" customHeight="1">
      <c r="A1337" s="329"/>
      <c r="B1337" s="37" t="str">
        <f t="shared" ca="1" si="605"/>
        <v/>
      </c>
      <c r="C1337" s="41" t="str">
        <f t="shared" ca="1" si="606"/>
        <v/>
      </c>
      <c r="D1337" s="39" t="str">
        <f t="shared" ca="1" si="607"/>
        <v/>
      </c>
      <c r="E1337" s="39" t="str">
        <f t="shared" ca="1" si="619"/>
        <v/>
      </c>
      <c r="F1337" s="39" t="str">
        <f t="shared" ca="1" si="608"/>
        <v/>
      </c>
      <c r="G1337" s="101"/>
      <c r="H1337" s="39">
        <f t="shared" ca="1" si="599"/>
        <v>0</v>
      </c>
      <c r="J1337" s="332"/>
      <c r="K1337" s="37" t="str">
        <f t="shared" ca="1" si="609"/>
        <v/>
      </c>
      <c r="L1337" s="41" t="str">
        <f t="shared" ca="1" si="610"/>
        <v/>
      </c>
      <c r="M1337" s="39" t="str">
        <f t="shared" si="600"/>
        <v/>
      </c>
      <c r="N1337" s="39" t="str">
        <f t="shared" ca="1" si="620"/>
        <v/>
      </c>
      <c r="O1337" s="39">
        <f ca="1">ROUND(Q1336*$O$5/payments_per_year,2)</f>
        <v>0</v>
      </c>
      <c r="P1337" s="101"/>
      <c r="Q1337" s="39">
        <f t="shared" ca="1" si="621"/>
        <v>0</v>
      </c>
      <c r="R1337" s="332"/>
      <c r="S1337" s="37" t="str">
        <f t="shared" ca="1" si="611"/>
        <v/>
      </c>
      <c r="T1337" s="41" t="str">
        <f t="shared" ca="1" si="612"/>
        <v/>
      </c>
      <c r="U1337" s="39" t="str">
        <f t="shared" si="601"/>
        <v/>
      </c>
      <c r="V1337" s="39" t="str">
        <f t="shared" ca="1" si="622"/>
        <v/>
      </c>
      <c r="W1337" s="39">
        <f t="shared" ca="1" si="602"/>
        <v>0</v>
      </c>
      <c r="X1337" s="40"/>
      <c r="Y1337" s="39">
        <f t="shared" ca="1" si="623"/>
        <v>0</v>
      </c>
      <c r="Z1337" s="327"/>
      <c r="AA1337" s="37" t="str">
        <f t="shared" ca="1" si="613"/>
        <v/>
      </c>
      <c r="AB1337" s="41" t="str">
        <f t="shared" ca="1" si="614"/>
        <v/>
      </c>
      <c r="AC1337" s="39" t="str">
        <f t="shared" si="603"/>
        <v/>
      </c>
      <c r="AD1337" s="39" t="str">
        <f t="shared" ca="1" si="624"/>
        <v/>
      </c>
      <c r="AE1337" s="39" t="str">
        <f t="shared" ca="1" si="615"/>
        <v/>
      </c>
      <c r="AF1337" s="40"/>
      <c r="AG1337" s="39">
        <f t="shared" ca="1" si="625"/>
        <v>0</v>
      </c>
      <c r="AH1337" s="339"/>
      <c r="AI1337" s="37" t="str">
        <f t="shared" ca="1" si="616"/>
        <v/>
      </c>
      <c r="AJ1337" s="41" t="str">
        <f t="shared" ca="1" si="617"/>
        <v/>
      </c>
      <c r="AK1337" s="39" t="str">
        <f t="shared" si="604"/>
        <v/>
      </c>
      <c r="AL1337" s="39" t="str">
        <f t="shared" ca="1" si="626"/>
        <v/>
      </c>
      <c r="AM1337" s="39" t="str">
        <f t="shared" ca="1" si="618"/>
        <v/>
      </c>
      <c r="AN1337" s="40"/>
      <c r="AO1337" s="39">
        <f t="shared" ca="1" si="627"/>
        <v>0</v>
      </c>
      <c r="AP1337" s="339"/>
      <c r="AW1337" s="329"/>
      <c r="BI1337" s="329"/>
      <c r="BJ1337" s="329"/>
      <c r="BK1337" s="329"/>
      <c r="BL1337" s="329"/>
      <c r="BM1337" s="329"/>
      <c r="BN1337" s="329"/>
      <c r="BO1337" s="329"/>
      <c r="BP1337" s="329"/>
      <c r="BQ1337" s="329"/>
      <c r="BR1337" s="329"/>
      <c r="BS1337" s="329"/>
      <c r="BT1337" s="329"/>
      <c r="BU1337" s="329"/>
      <c r="BV1337" s="329"/>
      <c r="BW1337" s="325"/>
      <c r="BX1337" s="325"/>
      <c r="BY1337" s="325"/>
      <c r="BZ1337" s="325"/>
      <c r="CA1337" s="325"/>
      <c r="CB1337" s="325"/>
      <c r="CC1337" s="325"/>
      <c r="CD1337" s="325"/>
      <c r="CE1337" s="325"/>
      <c r="CF1337" s="325"/>
      <c r="CG1337" s="325"/>
      <c r="CH1337" s="325"/>
      <c r="CI1337" s="325"/>
      <c r="CJ1337" s="325"/>
      <c r="CK1337" s="325"/>
      <c r="CL1337" s="325"/>
      <c r="CM1337" s="325"/>
      <c r="CN1337" s="325"/>
      <c r="CO1337" s="325"/>
      <c r="CP1337" s="325"/>
      <c r="CQ1337" s="325"/>
      <c r="CR1337" s="325"/>
      <c r="CS1337" s="325"/>
      <c r="CT1337" s="325"/>
      <c r="CU1337" s="325"/>
      <c r="CV1337" s="325"/>
      <c r="CW1337" s="325"/>
      <c r="CX1337" s="325"/>
    </row>
    <row r="1338" spans="1:102" s="36" customFormat="1" ht="15" hidden="1" customHeight="1">
      <c r="A1338" s="329"/>
      <c r="B1338" s="37" t="str">
        <f t="shared" ca="1" si="605"/>
        <v/>
      </c>
      <c r="C1338" s="41" t="str">
        <f t="shared" ca="1" si="606"/>
        <v/>
      </c>
      <c r="D1338" s="39" t="str">
        <f t="shared" ca="1" si="607"/>
        <v/>
      </c>
      <c r="E1338" s="39" t="str">
        <f t="shared" ca="1" si="619"/>
        <v/>
      </c>
      <c r="F1338" s="39" t="str">
        <f t="shared" ca="1" si="608"/>
        <v/>
      </c>
      <c r="G1338" s="101"/>
      <c r="H1338" s="39">
        <f t="shared" ca="1" si="599"/>
        <v>0</v>
      </c>
      <c r="J1338" s="332"/>
      <c r="K1338" s="37" t="str">
        <f t="shared" ca="1" si="609"/>
        <v/>
      </c>
      <c r="L1338" s="41" t="str">
        <f t="shared" ca="1" si="610"/>
        <v/>
      </c>
      <c r="M1338" s="39" t="str">
        <f t="shared" si="600"/>
        <v/>
      </c>
      <c r="N1338" s="39" t="str">
        <f t="shared" ca="1" si="620"/>
        <v/>
      </c>
      <c r="O1338" s="39" t="str">
        <f ca="1">IF(L1338="","",ROUND(Q1337*$O$5/payments_per_year,2))</f>
        <v/>
      </c>
      <c r="P1338" s="101"/>
      <c r="Q1338" s="39">
        <f t="shared" ca="1" si="621"/>
        <v>0</v>
      </c>
      <c r="R1338" s="332"/>
      <c r="S1338" s="37" t="str">
        <f t="shared" ca="1" si="611"/>
        <v/>
      </c>
      <c r="T1338" s="41" t="str">
        <f t="shared" ca="1" si="612"/>
        <v/>
      </c>
      <c r="U1338" s="39" t="str">
        <f t="shared" si="601"/>
        <v/>
      </c>
      <c r="V1338" s="39" t="str">
        <f t="shared" ca="1" si="622"/>
        <v/>
      </c>
      <c r="W1338" s="39">
        <f t="shared" ca="1" si="602"/>
        <v>0</v>
      </c>
      <c r="X1338" s="40"/>
      <c r="Y1338" s="39">
        <f t="shared" ca="1" si="623"/>
        <v>0</v>
      </c>
      <c r="Z1338" s="327"/>
      <c r="AA1338" s="37" t="str">
        <f t="shared" ca="1" si="613"/>
        <v/>
      </c>
      <c r="AB1338" s="41" t="str">
        <f t="shared" ca="1" si="614"/>
        <v/>
      </c>
      <c r="AC1338" s="39" t="str">
        <f t="shared" si="603"/>
        <v/>
      </c>
      <c r="AD1338" s="39" t="str">
        <f t="shared" ca="1" si="624"/>
        <v/>
      </c>
      <c r="AE1338" s="39" t="str">
        <f t="shared" ca="1" si="615"/>
        <v/>
      </c>
      <c r="AF1338" s="40"/>
      <c r="AG1338" s="39">
        <f t="shared" ca="1" si="625"/>
        <v>0</v>
      </c>
      <c r="AH1338" s="339"/>
      <c r="AI1338" s="37" t="str">
        <f t="shared" ca="1" si="616"/>
        <v/>
      </c>
      <c r="AJ1338" s="41" t="str">
        <f t="shared" ca="1" si="617"/>
        <v/>
      </c>
      <c r="AK1338" s="39" t="str">
        <f t="shared" si="604"/>
        <v/>
      </c>
      <c r="AL1338" s="39" t="str">
        <f t="shared" ca="1" si="626"/>
        <v/>
      </c>
      <c r="AM1338" s="39" t="str">
        <f t="shared" ca="1" si="618"/>
        <v/>
      </c>
      <c r="AN1338" s="40"/>
      <c r="AO1338" s="39">
        <f t="shared" ca="1" si="627"/>
        <v>0</v>
      </c>
      <c r="AP1338" s="339"/>
      <c r="AW1338" s="329"/>
      <c r="BI1338" s="329"/>
      <c r="BJ1338" s="329"/>
      <c r="BK1338" s="329"/>
      <c r="BL1338" s="329"/>
      <c r="BM1338" s="329"/>
      <c r="BN1338" s="329"/>
      <c r="BO1338" s="329"/>
      <c r="BP1338" s="329"/>
      <c r="BQ1338" s="329"/>
      <c r="BR1338" s="329"/>
      <c r="BS1338" s="329"/>
      <c r="BT1338" s="329"/>
      <c r="BU1338" s="329"/>
      <c r="BV1338" s="329"/>
      <c r="BW1338" s="325"/>
      <c r="BX1338" s="325"/>
      <c r="BY1338" s="325"/>
      <c r="BZ1338" s="325"/>
      <c r="CA1338" s="325"/>
      <c r="CB1338" s="325"/>
      <c r="CC1338" s="325"/>
      <c r="CD1338" s="325"/>
      <c r="CE1338" s="325"/>
      <c r="CF1338" s="325"/>
      <c r="CG1338" s="325"/>
      <c r="CH1338" s="325"/>
      <c r="CI1338" s="325"/>
      <c r="CJ1338" s="325"/>
      <c r="CK1338" s="325"/>
      <c r="CL1338" s="325"/>
      <c r="CM1338" s="325"/>
      <c r="CN1338" s="325"/>
      <c r="CO1338" s="325"/>
      <c r="CP1338" s="325"/>
      <c r="CQ1338" s="325"/>
      <c r="CR1338" s="325"/>
      <c r="CS1338" s="325"/>
      <c r="CT1338" s="325"/>
      <c r="CU1338" s="325"/>
      <c r="CV1338" s="325"/>
      <c r="CW1338" s="325"/>
      <c r="CX1338" s="325"/>
    </row>
    <row r="1339" spans="1:102" s="36" customFormat="1" ht="15" hidden="1" customHeight="1">
      <c r="A1339" s="329"/>
      <c r="B1339" s="37" t="str">
        <f t="shared" ca="1" si="605"/>
        <v/>
      </c>
      <c r="C1339" s="41" t="str">
        <f t="shared" ca="1" si="606"/>
        <v/>
      </c>
      <c r="D1339" s="39" t="str">
        <f t="shared" ca="1" si="607"/>
        <v/>
      </c>
      <c r="E1339" s="39" t="str">
        <f t="shared" ca="1" si="619"/>
        <v/>
      </c>
      <c r="F1339" s="39" t="str">
        <f t="shared" ca="1" si="608"/>
        <v/>
      </c>
      <c r="G1339" s="101"/>
      <c r="H1339" s="39">
        <f t="shared" ca="1" si="599"/>
        <v>0</v>
      </c>
      <c r="J1339" s="332"/>
      <c r="K1339" s="37" t="str">
        <f t="shared" ca="1" si="609"/>
        <v/>
      </c>
      <c r="L1339" s="41" t="str">
        <f t="shared" ca="1" si="610"/>
        <v/>
      </c>
      <c r="M1339" s="39" t="str">
        <f t="shared" si="600"/>
        <v/>
      </c>
      <c r="N1339" s="39" t="str">
        <f t="shared" ca="1" si="620"/>
        <v/>
      </c>
      <c r="O1339" s="39">
        <f ca="1">ROUND(Q1338*$O$5/payments_per_year,2)</f>
        <v>0</v>
      </c>
      <c r="P1339" s="101"/>
      <c r="Q1339" s="39">
        <f t="shared" ca="1" si="621"/>
        <v>0</v>
      </c>
      <c r="R1339" s="332"/>
      <c r="S1339" s="37" t="str">
        <f t="shared" ca="1" si="611"/>
        <v/>
      </c>
      <c r="T1339" s="41" t="str">
        <f t="shared" ca="1" si="612"/>
        <v/>
      </c>
      <c r="U1339" s="39" t="str">
        <f t="shared" si="601"/>
        <v/>
      </c>
      <c r="V1339" s="39" t="str">
        <f t="shared" ca="1" si="622"/>
        <v/>
      </c>
      <c r="W1339" s="39">
        <f t="shared" ca="1" si="602"/>
        <v>0</v>
      </c>
      <c r="X1339" s="40"/>
      <c r="Y1339" s="39">
        <f t="shared" ca="1" si="623"/>
        <v>0</v>
      </c>
      <c r="Z1339" s="327"/>
      <c r="AA1339" s="37" t="str">
        <f t="shared" ca="1" si="613"/>
        <v/>
      </c>
      <c r="AB1339" s="41" t="str">
        <f t="shared" ca="1" si="614"/>
        <v/>
      </c>
      <c r="AC1339" s="39" t="str">
        <f t="shared" si="603"/>
        <v/>
      </c>
      <c r="AD1339" s="39" t="str">
        <f t="shared" ca="1" si="624"/>
        <v/>
      </c>
      <c r="AE1339" s="39" t="str">
        <f t="shared" ca="1" si="615"/>
        <v/>
      </c>
      <c r="AF1339" s="40"/>
      <c r="AG1339" s="39">
        <f t="shared" ca="1" si="625"/>
        <v>0</v>
      </c>
      <c r="AH1339" s="339"/>
      <c r="AI1339" s="37" t="str">
        <f t="shared" ca="1" si="616"/>
        <v/>
      </c>
      <c r="AJ1339" s="41" t="str">
        <f t="shared" ca="1" si="617"/>
        <v/>
      </c>
      <c r="AK1339" s="39" t="str">
        <f t="shared" si="604"/>
        <v/>
      </c>
      <c r="AL1339" s="39" t="str">
        <f t="shared" ca="1" si="626"/>
        <v/>
      </c>
      <c r="AM1339" s="39" t="str">
        <f t="shared" ca="1" si="618"/>
        <v/>
      </c>
      <c r="AN1339" s="40"/>
      <c r="AO1339" s="39">
        <f t="shared" ca="1" si="627"/>
        <v>0</v>
      </c>
      <c r="AP1339" s="339"/>
      <c r="AW1339" s="329"/>
      <c r="BI1339" s="329"/>
      <c r="BJ1339" s="329"/>
      <c r="BK1339" s="329"/>
      <c r="BL1339" s="329"/>
      <c r="BM1339" s="329"/>
      <c r="BN1339" s="329"/>
      <c r="BO1339" s="329"/>
      <c r="BP1339" s="329"/>
      <c r="BQ1339" s="329"/>
      <c r="BR1339" s="329"/>
      <c r="BS1339" s="329"/>
      <c r="BT1339" s="329"/>
      <c r="BU1339" s="329"/>
      <c r="BV1339" s="329"/>
      <c r="BW1339" s="325"/>
      <c r="BX1339" s="325"/>
      <c r="BY1339" s="325"/>
      <c r="BZ1339" s="325"/>
      <c r="CA1339" s="325"/>
      <c r="CB1339" s="325"/>
      <c r="CC1339" s="325"/>
      <c r="CD1339" s="325"/>
      <c r="CE1339" s="325"/>
      <c r="CF1339" s="325"/>
      <c r="CG1339" s="325"/>
      <c r="CH1339" s="325"/>
      <c r="CI1339" s="325"/>
      <c r="CJ1339" s="325"/>
      <c r="CK1339" s="325"/>
      <c r="CL1339" s="325"/>
      <c r="CM1339" s="325"/>
      <c r="CN1339" s="325"/>
      <c r="CO1339" s="325"/>
      <c r="CP1339" s="325"/>
      <c r="CQ1339" s="325"/>
      <c r="CR1339" s="325"/>
      <c r="CS1339" s="325"/>
      <c r="CT1339" s="325"/>
      <c r="CU1339" s="325"/>
      <c r="CV1339" s="325"/>
      <c r="CW1339" s="325"/>
      <c r="CX1339" s="325"/>
    </row>
    <row r="1340" spans="1:102" s="36" customFormat="1" ht="15" hidden="1" customHeight="1">
      <c r="A1340" s="329"/>
      <c r="B1340" s="37" t="str">
        <f t="shared" ca="1" si="605"/>
        <v/>
      </c>
      <c r="C1340" s="41" t="str">
        <f t="shared" ca="1" si="606"/>
        <v/>
      </c>
      <c r="D1340" s="39" t="str">
        <f t="shared" ca="1" si="607"/>
        <v/>
      </c>
      <c r="E1340" s="39" t="str">
        <f t="shared" ca="1" si="619"/>
        <v/>
      </c>
      <c r="F1340" s="39" t="str">
        <f t="shared" ca="1" si="608"/>
        <v/>
      </c>
      <c r="G1340" s="101"/>
      <c r="H1340" s="39">
        <f t="shared" ca="1" si="599"/>
        <v>0</v>
      </c>
      <c r="J1340" s="332"/>
      <c r="K1340" s="37" t="str">
        <f t="shared" ca="1" si="609"/>
        <v/>
      </c>
      <c r="L1340" s="41" t="str">
        <f t="shared" ca="1" si="610"/>
        <v/>
      </c>
      <c r="M1340" s="39" t="str">
        <f t="shared" si="600"/>
        <v/>
      </c>
      <c r="N1340" s="39" t="str">
        <f t="shared" ca="1" si="620"/>
        <v/>
      </c>
      <c r="O1340" s="39" t="str">
        <f ca="1">IF(L1340="","",ROUND(Q1339*$O$5/payments_per_year,2))</f>
        <v/>
      </c>
      <c r="P1340" s="101"/>
      <c r="Q1340" s="39">
        <f t="shared" ca="1" si="621"/>
        <v>0</v>
      </c>
      <c r="R1340" s="332"/>
      <c r="S1340" s="37" t="str">
        <f t="shared" ca="1" si="611"/>
        <v/>
      </c>
      <c r="T1340" s="41" t="str">
        <f t="shared" ca="1" si="612"/>
        <v/>
      </c>
      <c r="U1340" s="39" t="str">
        <f t="shared" si="601"/>
        <v/>
      </c>
      <c r="V1340" s="39" t="str">
        <f t="shared" ca="1" si="622"/>
        <v/>
      </c>
      <c r="W1340" s="39">
        <f t="shared" ca="1" si="602"/>
        <v>0</v>
      </c>
      <c r="X1340" s="40"/>
      <c r="Y1340" s="39">
        <f t="shared" ca="1" si="623"/>
        <v>0</v>
      </c>
      <c r="Z1340" s="327"/>
      <c r="AA1340" s="37" t="str">
        <f t="shared" ca="1" si="613"/>
        <v/>
      </c>
      <c r="AB1340" s="41" t="str">
        <f t="shared" ca="1" si="614"/>
        <v/>
      </c>
      <c r="AC1340" s="39" t="str">
        <f t="shared" si="603"/>
        <v/>
      </c>
      <c r="AD1340" s="39" t="str">
        <f t="shared" ca="1" si="624"/>
        <v/>
      </c>
      <c r="AE1340" s="39" t="str">
        <f t="shared" ca="1" si="615"/>
        <v/>
      </c>
      <c r="AF1340" s="40"/>
      <c r="AG1340" s="39">
        <f t="shared" ca="1" si="625"/>
        <v>0</v>
      </c>
      <c r="AH1340" s="339"/>
      <c r="AI1340" s="37" t="str">
        <f t="shared" ca="1" si="616"/>
        <v/>
      </c>
      <c r="AJ1340" s="41" t="str">
        <f t="shared" ca="1" si="617"/>
        <v/>
      </c>
      <c r="AK1340" s="39" t="str">
        <f t="shared" si="604"/>
        <v/>
      </c>
      <c r="AL1340" s="39" t="str">
        <f t="shared" ca="1" si="626"/>
        <v/>
      </c>
      <c r="AM1340" s="39" t="str">
        <f t="shared" ca="1" si="618"/>
        <v/>
      </c>
      <c r="AN1340" s="40"/>
      <c r="AO1340" s="39">
        <f t="shared" ca="1" si="627"/>
        <v>0</v>
      </c>
      <c r="AP1340" s="339"/>
      <c r="AW1340" s="329"/>
      <c r="BI1340" s="329"/>
      <c r="BJ1340" s="329"/>
      <c r="BK1340" s="329"/>
      <c r="BL1340" s="329"/>
      <c r="BM1340" s="329"/>
      <c r="BN1340" s="329"/>
      <c r="BO1340" s="329"/>
      <c r="BP1340" s="329"/>
      <c r="BQ1340" s="329"/>
      <c r="BR1340" s="329"/>
      <c r="BS1340" s="329"/>
      <c r="BT1340" s="329"/>
      <c r="BU1340" s="329"/>
      <c r="BV1340" s="329"/>
      <c r="BW1340" s="325"/>
      <c r="BX1340" s="325"/>
      <c r="BY1340" s="325"/>
      <c r="BZ1340" s="325"/>
      <c r="CA1340" s="325"/>
      <c r="CB1340" s="325"/>
      <c r="CC1340" s="325"/>
      <c r="CD1340" s="325"/>
      <c r="CE1340" s="325"/>
      <c r="CF1340" s="325"/>
      <c r="CG1340" s="325"/>
      <c r="CH1340" s="325"/>
      <c r="CI1340" s="325"/>
      <c r="CJ1340" s="325"/>
      <c r="CK1340" s="325"/>
      <c r="CL1340" s="325"/>
      <c r="CM1340" s="325"/>
      <c r="CN1340" s="325"/>
      <c r="CO1340" s="325"/>
      <c r="CP1340" s="325"/>
      <c r="CQ1340" s="325"/>
      <c r="CR1340" s="325"/>
      <c r="CS1340" s="325"/>
      <c r="CT1340" s="325"/>
      <c r="CU1340" s="325"/>
      <c r="CV1340" s="325"/>
      <c r="CW1340" s="325"/>
      <c r="CX1340" s="325"/>
    </row>
    <row r="1341" spans="1:102" s="36" customFormat="1" ht="15" hidden="1" customHeight="1">
      <c r="A1341" s="329"/>
      <c r="B1341" s="37" t="str">
        <f t="shared" ca="1" si="605"/>
        <v/>
      </c>
      <c r="C1341" s="41" t="str">
        <f t="shared" ca="1" si="606"/>
        <v/>
      </c>
      <c r="D1341" s="39" t="str">
        <f t="shared" ca="1" si="607"/>
        <v/>
      </c>
      <c r="E1341" s="39" t="str">
        <f t="shared" ca="1" si="619"/>
        <v/>
      </c>
      <c r="F1341" s="39" t="str">
        <f t="shared" ca="1" si="608"/>
        <v/>
      </c>
      <c r="G1341" s="101"/>
      <c r="H1341" s="39">
        <f t="shared" ca="1" si="599"/>
        <v>0</v>
      </c>
      <c r="J1341" s="332"/>
      <c r="K1341" s="37" t="str">
        <f t="shared" ca="1" si="609"/>
        <v/>
      </c>
      <c r="L1341" s="41" t="str">
        <f t="shared" ca="1" si="610"/>
        <v/>
      </c>
      <c r="M1341" s="39" t="str">
        <f t="shared" si="600"/>
        <v/>
      </c>
      <c r="N1341" s="39" t="str">
        <f t="shared" ca="1" si="620"/>
        <v/>
      </c>
      <c r="O1341" s="39">
        <f ca="1">ROUND(Q1340*$O$5/payments_per_year,2)</f>
        <v>0</v>
      </c>
      <c r="P1341" s="101"/>
      <c r="Q1341" s="39">
        <f t="shared" ca="1" si="621"/>
        <v>0</v>
      </c>
      <c r="R1341" s="332"/>
      <c r="S1341" s="37" t="str">
        <f t="shared" ca="1" si="611"/>
        <v/>
      </c>
      <c r="T1341" s="41" t="str">
        <f t="shared" ca="1" si="612"/>
        <v/>
      </c>
      <c r="U1341" s="39" t="str">
        <f t="shared" si="601"/>
        <v/>
      </c>
      <c r="V1341" s="39" t="str">
        <f t="shared" ca="1" si="622"/>
        <v/>
      </c>
      <c r="W1341" s="39">
        <f t="shared" ca="1" si="602"/>
        <v>0</v>
      </c>
      <c r="X1341" s="40"/>
      <c r="Y1341" s="39">
        <f t="shared" ca="1" si="623"/>
        <v>0</v>
      </c>
      <c r="Z1341" s="327"/>
      <c r="AA1341" s="37" t="str">
        <f t="shared" ca="1" si="613"/>
        <v/>
      </c>
      <c r="AB1341" s="41" t="str">
        <f t="shared" ca="1" si="614"/>
        <v/>
      </c>
      <c r="AC1341" s="39" t="str">
        <f t="shared" si="603"/>
        <v/>
      </c>
      <c r="AD1341" s="39" t="str">
        <f t="shared" ca="1" si="624"/>
        <v/>
      </c>
      <c r="AE1341" s="39" t="str">
        <f t="shared" ca="1" si="615"/>
        <v/>
      </c>
      <c r="AF1341" s="40"/>
      <c r="AG1341" s="39">
        <f t="shared" ca="1" si="625"/>
        <v>0</v>
      </c>
      <c r="AH1341" s="339"/>
      <c r="AI1341" s="37" t="str">
        <f t="shared" ca="1" si="616"/>
        <v/>
      </c>
      <c r="AJ1341" s="41" t="str">
        <f t="shared" ca="1" si="617"/>
        <v/>
      </c>
      <c r="AK1341" s="39" t="str">
        <f t="shared" si="604"/>
        <v/>
      </c>
      <c r="AL1341" s="39" t="str">
        <f t="shared" ca="1" si="626"/>
        <v/>
      </c>
      <c r="AM1341" s="39" t="str">
        <f t="shared" ca="1" si="618"/>
        <v/>
      </c>
      <c r="AN1341" s="40"/>
      <c r="AO1341" s="39">
        <f t="shared" ca="1" si="627"/>
        <v>0</v>
      </c>
      <c r="AP1341" s="339"/>
      <c r="AW1341" s="329"/>
      <c r="BI1341" s="329"/>
      <c r="BJ1341" s="329"/>
      <c r="BK1341" s="329"/>
      <c r="BL1341" s="329"/>
      <c r="BM1341" s="329"/>
      <c r="BN1341" s="329"/>
      <c r="BO1341" s="329"/>
      <c r="BP1341" s="329"/>
      <c r="BQ1341" s="329"/>
      <c r="BR1341" s="329"/>
      <c r="BS1341" s="329"/>
      <c r="BT1341" s="329"/>
      <c r="BU1341" s="329"/>
      <c r="BV1341" s="329"/>
      <c r="BW1341" s="325"/>
      <c r="BX1341" s="325"/>
      <c r="BY1341" s="325"/>
      <c r="BZ1341" s="325"/>
      <c r="CA1341" s="325"/>
      <c r="CB1341" s="325"/>
      <c r="CC1341" s="325"/>
      <c r="CD1341" s="325"/>
      <c r="CE1341" s="325"/>
      <c r="CF1341" s="325"/>
      <c r="CG1341" s="325"/>
      <c r="CH1341" s="325"/>
      <c r="CI1341" s="325"/>
      <c r="CJ1341" s="325"/>
      <c r="CK1341" s="325"/>
      <c r="CL1341" s="325"/>
      <c r="CM1341" s="325"/>
      <c r="CN1341" s="325"/>
      <c r="CO1341" s="325"/>
      <c r="CP1341" s="325"/>
      <c r="CQ1341" s="325"/>
      <c r="CR1341" s="325"/>
      <c r="CS1341" s="325"/>
      <c r="CT1341" s="325"/>
      <c r="CU1341" s="325"/>
      <c r="CV1341" s="325"/>
      <c r="CW1341" s="325"/>
      <c r="CX1341" s="325"/>
    </row>
    <row r="1342" spans="1:102" s="36" customFormat="1" ht="15" hidden="1" customHeight="1">
      <c r="A1342" s="329"/>
      <c r="B1342" s="37" t="str">
        <f t="shared" ca="1" si="605"/>
        <v/>
      </c>
      <c r="C1342" s="41" t="str">
        <f t="shared" ca="1" si="606"/>
        <v/>
      </c>
      <c r="D1342" s="39" t="str">
        <f t="shared" ca="1" si="607"/>
        <v/>
      </c>
      <c r="E1342" s="39" t="str">
        <f t="shared" ca="1" si="619"/>
        <v/>
      </c>
      <c r="F1342" s="39" t="str">
        <f t="shared" ca="1" si="608"/>
        <v/>
      </c>
      <c r="G1342" s="101"/>
      <c r="H1342" s="39">
        <f t="shared" ca="1" si="599"/>
        <v>0</v>
      </c>
      <c r="J1342" s="332"/>
      <c r="K1342" s="37" t="str">
        <f t="shared" ca="1" si="609"/>
        <v/>
      </c>
      <c r="L1342" s="41" t="str">
        <f t="shared" ca="1" si="610"/>
        <v/>
      </c>
      <c r="M1342" s="39" t="str">
        <f t="shared" si="600"/>
        <v/>
      </c>
      <c r="N1342" s="39" t="str">
        <f t="shared" ca="1" si="620"/>
        <v/>
      </c>
      <c r="O1342" s="39" t="str">
        <f ca="1">IF(L1342="","",ROUND(Q1341*$O$5/payments_per_year,2))</f>
        <v/>
      </c>
      <c r="P1342" s="101"/>
      <c r="Q1342" s="39">
        <f t="shared" ca="1" si="621"/>
        <v>0</v>
      </c>
      <c r="R1342" s="332"/>
      <c r="S1342" s="37" t="str">
        <f t="shared" ca="1" si="611"/>
        <v/>
      </c>
      <c r="T1342" s="41" t="str">
        <f t="shared" ca="1" si="612"/>
        <v/>
      </c>
      <c r="U1342" s="39" t="str">
        <f t="shared" si="601"/>
        <v/>
      </c>
      <c r="V1342" s="39" t="str">
        <f t="shared" ca="1" si="622"/>
        <v/>
      </c>
      <c r="W1342" s="39">
        <f t="shared" ca="1" si="602"/>
        <v>0</v>
      </c>
      <c r="X1342" s="40"/>
      <c r="Y1342" s="39">
        <f t="shared" ca="1" si="623"/>
        <v>0</v>
      </c>
      <c r="Z1342" s="327"/>
      <c r="AA1342" s="37" t="str">
        <f t="shared" ca="1" si="613"/>
        <v/>
      </c>
      <c r="AB1342" s="41" t="str">
        <f t="shared" ca="1" si="614"/>
        <v/>
      </c>
      <c r="AC1342" s="39" t="str">
        <f t="shared" si="603"/>
        <v/>
      </c>
      <c r="AD1342" s="39" t="str">
        <f t="shared" ca="1" si="624"/>
        <v/>
      </c>
      <c r="AE1342" s="39" t="str">
        <f t="shared" ca="1" si="615"/>
        <v/>
      </c>
      <c r="AF1342" s="40"/>
      <c r="AG1342" s="39">
        <f t="shared" ca="1" si="625"/>
        <v>0</v>
      </c>
      <c r="AH1342" s="339"/>
      <c r="AI1342" s="37" t="str">
        <f t="shared" ca="1" si="616"/>
        <v/>
      </c>
      <c r="AJ1342" s="41" t="str">
        <f t="shared" ca="1" si="617"/>
        <v/>
      </c>
      <c r="AK1342" s="39" t="str">
        <f t="shared" si="604"/>
        <v/>
      </c>
      <c r="AL1342" s="39" t="str">
        <f t="shared" ca="1" si="626"/>
        <v/>
      </c>
      <c r="AM1342" s="39" t="str">
        <f t="shared" ca="1" si="618"/>
        <v/>
      </c>
      <c r="AN1342" s="40"/>
      <c r="AO1342" s="39">
        <f t="shared" ca="1" si="627"/>
        <v>0</v>
      </c>
      <c r="AP1342" s="339"/>
      <c r="AW1342" s="329"/>
      <c r="BI1342" s="329"/>
      <c r="BJ1342" s="329"/>
      <c r="BK1342" s="329"/>
      <c r="BL1342" s="329"/>
      <c r="BM1342" s="329"/>
      <c r="BN1342" s="329"/>
      <c r="BO1342" s="329"/>
      <c r="BP1342" s="329"/>
      <c r="BQ1342" s="329"/>
      <c r="BR1342" s="329"/>
      <c r="BS1342" s="329"/>
      <c r="BT1342" s="329"/>
      <c r="BU1342" s="329"/>
      <c r="BV1342" s="329"/>
      <c r="BW1342" s="325"/>
      <c r="BX1342" s="325"/>
      <c r="BY1342" s="325"/>
      <c r="BZ1342" s="325"/>
      <c r="CA1342" s="325"/>
      <c r="CB1342" s="325"/>
      <c r="CC1342" s="325"/>
      <c r="CD1342" s="325"/>
      <c r="CE1342" s="325"/>
      <c r="CF1342" s="325"/>
      <c r="CG1342" s="325"/>
      <c r="CH1342" s="325"/>
      <c r="CI1342" s="325"/>
      <c r="CJ1342" s="325"/>
      <c r="CK1342" s="325"/>
      <c r="CL1342" s="325"/>
      <c r="CM1342" s="325"/>
      <c r="CN1342" s="325"/>
      <c r="CO1342" s="325"/>
      <c r="CP1342" s="325"/>
      <c r="CQ1342" s="325"/>
      <c r="CR1342" s="325"/>
      <c r="CS1342" s="325"/>
      <c r="CT1342" s="325"/>
      <c r="CU1342" s="325"/>
      <c r="CV1342" s="325"/>
      <c r="CW1342" s="325"/>
      <c r="CX1342" s="325"/>
    </row>
    <row r="1343" spans="1:102" s="36" customFormat="1" ht="15" hidden="1" customHeight="1">
      <c r="A1343" s="329"/>
      <c r="B1343" s="37" t="str">
        <f t="shared" ca="1" si="605"/>
        <v/>
      </c>
      <c r="C1343" s="41" t="str">
        <f t="shared" ca="1" si="606"/>
        <v/>
      </c>
      <c r="D1343" s="39" t="str">
        <f t="shared" ca="1" si="607"/>
        <v/>
      </c>
      <c r="E1343" s="39" t="str">
        <f t="shared" ca="1" si="619"/>
        <v/>
      </c>
      <c r="F1343" s="39" t="str">
        <f t="shared" ca="1" si="608"/>
        <v/>
      </c>
      <c r="G1343" s="101"/>
      <c r="H1343" s="39">
        <f t="shared" ca="1" si="599"/>
        <v>0</v>
      </c>
      <c r="J1343" s="332"/>
      <c r="K1343" s="37" t="str">
        <f t="shared" ca="1" si="609"/>
        <v/>
      </c>
      <c r="L1343" s="41" t="str">
        <f t="shared" ca="1" si="610"/>
        <v/>
      </c>
      <c r="M1343" s="39" t="str">
        <f t="shared" si="600"/>
        <v/>
      </c>
      <c r="N1343" s="39" t="str">
        <f t="shared" ca="1" si="620"/>
        <v/>
      </c>
      <c r="O1343" s="39">
        <f ca="1">ROUND(Q1342*$O$5/payments_per_year,2)</f>
        <v>0</v>
      </c>
      <c r="P1343" s="101"/>
      <c r="Q1343" s="39">
        <f t="shared" ca="1" si="621"/>
        <v>0</v>
      </c>
      <c r="R1343" s="332"/>
      <c r="S1343" s="37" t="str">
        <f t="shared" ca="1" si="611"/>
        <v/>
      </c>
      <c r="T1343" s="41" t="str">
        <f t="shared" ca="1" si="612"/>
        <v/>
      </c>
      <c r="U1343" s="39" t="str">
        <f t="shared" si="601"/>
        <v/>
      </c>
      <c r="V1343" s="39" t="str">
        <f t="shared" ca="1" si="622"/>
        <v/>
      </c>
      <c r="W1343" s="39">
        <f t="shared" ca="1" si="602"/>
        <v>0</v>
      </c>
      <c r="X1343" s="40"/>
      <c r="Y1343" s="39">
        <f t="shared" ca="1" si="623"/>
        <v>0</v>
      </c>
      <c r="Z1343" s="327"/>
      <c r="AA1343" s="37" t="str">
        <f t="shared" ca="1" si="613"/>
        <v/>
      </c>
      <c r="AB1343" s="41" t="str">
        <f t="shared" ca="1" si="614"/>
        <v/>
      </c>
      <c r="AC1343" s="39" t="str">
        <f t="shared" si="603"/>
        <v/>
      </c>
      <c r="AD1343" s="39" t="str">
        <f t="shared" ca="1" si="624"/>
        <v/>
      </c>
      <c r="AE1343" s="39" t="str">
        <f t="shared" ca="1" si="615"/>
        <v/>
      </c>
      <c r="AF1343" s="40"/>
      <c r="AG1343" s="39">
        <f t="shared" ca="1" si="625"/>
        <v>0</v>
      </c>
      <c r="AH1343" s="339"/>
      <c r="AI1343" s="37" t="str">
        <f t="shared" ca="1" si="616"/>
        <v/>
      </c>
      <c r="AJ1343" s="41" t="str">
        <f t="shared" ca="1" si="617"/>
        <v/>
      </c>
      <c r="AK1343" s="39" t="str">
        <f t="shared" si="604"/>
        <v/>
      </c>
      <c r="AL1343" s="39" t="str">
        <f t="shared" ca="1" si="626"/>
        <v/>
      </c>
      <c r="AM1343" s="39" t="str">
        <f t="shared" ca="1" si="618"/>
        <v/>
      </c>
      <c r="AN1343" s="40"/>
      <c r="AO1343" s="39">
        <f t="shared" ca="1" si="627"/>
        <v>0</v>
      </c>
      <c r="AP1343" s="339"/>
      <c r="AW1343" s="329"/>
      <c r="BI1343" s="329"/>
      <c r="BJ1343" s="329"/>
      <c r="BK1343" s="329"/>
      <c r="BL1343" s="329"/>
      <c r="BM1343" s="329"/>
      <c r="BN1343" s="329"/>
      <c r="BO1343" s="329"/>
      <c r="BP1343" s="329"/>
      <c r="BQ1343" s="329"/>
      <c r="BR1343" s="329"/>
      <c r="BS1343" s="329"/>
      <c r="BT1343" s="329"/>
      <c r="BU1343" s="329"/>
      <c r="BV1343" s="329"/>
      <c r="BW1343" s="325"/>
      <c r="BX1343" s="325"/>
      <c r="BY1343" s="325"/>
      <c r="BZ1343" s="325"/>
      <c r="CA1343" s="325"/>
      <c r="CB1343" s="325"/>
      <c r="CC1343" s="325"/>
      <c r="CD1343" s="325"/>
      <c r="CE1343" s="325"/>
      <c r="CF1343" s="325"/>
      <c r="CG1343" s="325"/>
      <c r="CH1343" s="325"/>
      <c r="CI1343" s="325"/>
      <c r="CJ1343" s="325"/>
      <c r="CK1343" s="325"/>
      <c r="CL1343" s="325"/>
      <c r="CM1343" s="325"/>
      <c r="CN1343" s="325"/>
      <c r="CO1343" s="325"/>
      <c r="CP1343" s="325"/>
      <c r="CQ1343" s="325"/>
      <c r="CR1343" s="325"/>
      <c r="CS1343" s="325"/>
      <c r="CT1343" s="325"/>
      <c r="CU1343" s="325"/>
      <c r="CV1343" s="325"/>
      <c r="CW1343" s="325"/>
      <c r="CX1343" s="325"/>
    </row>
    <row r="1344" spans="1:102" s="36" customFormat="1" ht="15" hidden="1" customHeight="1">
      <c r="A1344" s="329"/>
      <c r="B1344" s="37" t="str">
        <f t="shared" ca="1" si="605"/>
        <v/>
      </c>
      <c r="C1344" s="41" t="str">
        <f t="shared" ca="1" si="606"/>
        <v/>
      </c>
      <c r="D1344" s="39" t="str">
        <f t="shared" ca="1" si="607"/>
        <v/>
      </c>
      <c r="E1344" s="39" t="str">
        <f t="shared" ca="1" si="619"/>
        <v/>
      </c>
      <c r="F1344" s="39" t="str">
        <f t="shared" ca="1" si="608"/>
        <v/>
      </c>
      <c r="G1344" s="101"/>
      <c r="H1344" s="39">
        <f t="shared" ca="1" si="599"/>
        <v>0</v>
      </c>
      <c r="J1344" s="332"/>
      <c r="K1344" s="37" t="str">
        <f t="shared" ca="1" si="609"/>
        <v/>
      </c>
      <c r="L1344" s="41" t="str">
        <f t="shared" ca="1" si="610"/>
        <v/>
      </c>
      <c r="M1344" s="39" t="str">
        <f t="shared" si="600"/>
        <v/>
      </c>
      <c r="N1344" s="39" t="str">
        <f t="shared" ca="1" si="620"/>
        <v/>
      </c>
      <c r="O1344" s="39" t="str">
        <f ca="1">IF(L1344="","",ROUND(Q1343*$O$5/payments_per_year,2))</f>
        <v/>
      </c>
      <c r="P1344" s="101"/>
      <c r="Q1344" s="39">
        <f t="shared" ca="1" si="621"/>
        <v>0</v>
      </c>
      <c r="R1344" s="332"/>
      <c r="S1344" s="37" t="str">
        <f t="shared" ca="1" si="611"/>
        <v/>
      </c>
      <c r="T1344" s="41" t="str">
        <f t="shared" ca="1" si="612"/>
        <v/>
      </c>
      <c r="U1344" s="39" t="str">
        <f t="shared" si="601"/>
        <v/>
      </c>
      <c r="V1344" s="39" t="str">
        <f t="shared" ca="1" si="622"/>
        <v/>
      </c>
      <c r="W1344" s="39">
        <f t="shared" ca="1" si="602"/>
        <v>0</v>
      </c>
      <c r="X1344" s="40"/>
      <c r="Y1344" s="39">
        <f t="shared" ca="1" si="623"/>
        <v>0</v>
      </c>
      <c r="Z1344" s="327"/>
      <c r="AA1344" s="37" t="str">
        <f t="shared" ca="1" si="613"/>
        <v/>
      </c>
      <c r="AB1344" s="41" t="str">
        <f t="shared" ca="1" si="614"/>
        <v/>
      </c>
      <c r="AC1344" s="39" t="str">
        <f t="shared" si="603"/>
        <v/>
      </c>
      <c r="AD1344" s="39" t="str">
        <f t="shared" ca="1" si="624"/>
        <v/>
      </c>
      <c r="AE1344" s="39" t="str">
        <f t="shared" ca="1" si="615"/>
        <v/>
      </c>
      <c r="AF1344" s="40"/>
      <c r="AG1344" s="39">
        <f t="shared" ca="1" si="625"/>
        <v>0</v>
      </c>
      <c r="AH1344" s="339"/>
      <c r="AI1344" s="37" t="str">
        <f t="shared" ca="1" si="616"/>
        <v/>
      </c>
      <c r="AJ1344" s="41" t="str">
        <f t="shared" ca="1" si="617"/>
        <v/>
      </c>
      <c r="AK1344" s="39" t="str">
        <f t="shared" si="604"/>
        <v/>
      </c>
      <c r="AL1344" s="39" t="str">
        <f t="shared" ca="1" si="626"/>
        <v/>
      </c>
      <c r="AM1344" s="39" t="str">
        <f t="shared" ca="1" si="618"/>
        <v/>
      </c>
      <c r="AN1344" s="40"/>
      <c r="AO1344" s="39">
        <f t="shared" ca="1" si="627"/>
        <v>0</v>
      </c>
      <c r="AP1344" s="339"/>
      <c r="AW1344" s="329"/>
      <c r="BI1344" s="329"/>
      <c r="BJ1344" s="329"/>
      <c r="BK1344" s="329"/>
      <c r="BL1344" s="329"/>
      <c r="BM1344" s="329"/>
      <c r="BN1344" s="329"/>
      <c r="BO1344" s="329"/>
      <c r="BP1344" s="329"/>
      <c r="BQ1344" s="329"/>
      <c r="BR1344" s="329"/>
      <c r="BS1344" s="329"/>
      <c r="BT1344" s="329"/>
      <c r="BU1344" s="329"/>
      <c r="BV1344" s="329"/>
      <c r="BW1344" s="325"/>
      <c r="BX1344" s="325"/>
      <c r="BY1344" s="325"/>
      <c r="BZ1344" s="325"/>
      <c r="CA1344" s="325"/>
      <c r="CB1344" s="325"/>
      <c r="CC1344" s="325"/>
      <c r="CD1344" s="325"/>
      <c r="CE1344" s="325"/>
      <c r="CF1344" s="325"/>
      <c r="CG1344" s="325"/>
      <c r="CH1344" s="325"/>
      <c r="CI1344" s="325"/>
      <c r="CJ1344" s="325"/>
      <c r="CK1344" s="325"/>
      <c r="CL1344" s="325"/>
      <c r="CM1344" s="325"/>
      <c r="CN1344" s="325"/>
      <c r="CO1344" s="325"/>
      <c r="CP1344" s="325"/>
      <c r="CQ1344" s="325"/>
      <c r="CR1344" s="325"/>
      <c r="CS1344" s="325"/>
      <c r="CT1344" s="325"/>
      <c r="CU1344" s="325"/>
      <c r="CV1344" s="325"/>
      <c r="CW1344" s="325"/>
      <c r="CX1344" s="325"/>
    </row>
    <row r="1345" spans="1:102" s="36" customFormat="1" ht="15" hidden="1" customHeight="1">
      <c r="A1345" s="329"/>
      <c r="B1345" s="37" t="str">
        <f t="shared" ca="1" si="605"/>
        <v/>
      </c>
      <c r="C1345" s="41" t="str">
        <f t="shared" ca="1" si="606"/>
        <v/>
      </c>
      <c r="D1345" s="39" t="str">
        <f t="shared" ca="1" si="607"/>
        <v/>
      </c>
      <c r="E1345" s="39" t="str">
        <f t="shared" ca="1" si="619"/>
        <v/>
      </c>
      <c r="F1345" s="39" t="str">
        <f t="shared" ca="1" si="608"/>
        <v/>
      </c>
      <c r="G1345" s="101"/>
      <c r="H1345" s="39">
        <f t="shared" ca="1" si="599"/>
        <v>0</v>
      </c>
      <c r="J1345" s="332"/>
      <c r="K1345" s="37" t="str">
        <f t="shared" ca="1" si="609"/>
        <v/>
      </c>
      <c r="L1345" s="41" t="str">
        <f t="shared" ca="1" si="610"/>
        <v/>
      </c>
      <c r="M1345" s="39" t="str">
        <f t="shared" si="600"/>
        <v/>
      </c>
      <c r="N1345" s="39" t="str">
        <f t="shared" ca="1" si="620"/>
        <v/>
      </c>
      <c r="O1345" s="39">
        <f ca="1">ROUND(Q1344*$O$5/payments_per_year,2)</f>
        <v>0</v>
      </c>
      <c r="P1345" s="101"/>
      <c r="Q1345" s="39">
        <f t="shared" ca="1" si="621"/>
        <v>0</v>
      </c>
      <c r="R1345" s="332"/>
      <c r="S1345" s="37" t="str">
        <f t="shared" ca="1" si="611"/>
        <v/>
      </c>
      <c r="T1345" s="41" t="str">
        <f t="shared" ca="1" si="612"/>
        <v/>
      </c>
      <c r="U1345" s="39" t="str">
        <f t="shared" si="601"/>
        <v/>
      </c>
      <c r="V1345" s="39" t="str">
        <f t="shared" ca="1" si="622"/>
        <v/>
      </c>
      <c r="W1345" s="39">
        <f t="shared" ca="1" si="602"/>
        <v>0</v>
      </c>
      <c r="X1345" s="40"/>
      <c r="Y1345" s="39">
        <f t="shared" ca="1" si="623"/>
        <v>0</v>
      </c>
      <c r="Z1345" s="327"/>
      <c r="AA1345" s="37" t="str">
        <f t="shared" ca="1" si="613"/>
        <v/>
      </c>
      <c r="AB1345" s="41" t="str">
        <f t="shared" ca="1" si="614"/>
        <v/>
      </c>
      <c r="AC1345" s="39" t="str">
        <f t="shared" si="603"/>
        <v/>
      </c>
      <c r="AD1345" s="39" t="str">
        <f t="shared" ca="1" si="624"/>
        <v/>
      </c>
      <c r="AE1345" s="39" t="str">
        <f t="shared" ca="1" si="615"/>
        <v/>
      </c>
      <c r="AF1345" s="40"/>
      <c r="AG1345" s="39">
        <f t="shared" ca="1" si="625"/>
        <v>0</v>
      </c>
      <c r="AH1345" s="339"/>
      <c r="AI1345" s="37" t="str">
        <f t="shared" ca="1" si="616"/>
        <v/>
      </c>
      <c r="AJ1345" s="41" t="str">
        <f t="shared" ca="1" si="617"/>
        <v/>
      </c>
      <c r="AK1345" s="39" t="str">
        <f t="shared" si="604"/>
        <v/>
      </c>
      <c r="AL1345" s="39" t="str">
        <f t="shared" ca="1" si="626"/>
        <v/>
      </c>
      <c r="AM1345" s="39" t="str">
        <f t="shared" ca="1" si="618"/>
        <v/>
      </c>
      <c r="AN1345" s="40"/>
      <c r="AO1345" s="39">
        <f t="shared" ca="1" si="627"/>
        <v>0</v>
      </c>
      <c r="AP1345" s="339"/>
      <c r="AW1345" s="329"/>
      <c r="BI1345" s="329"/>
      <c r="BJ1345" s="329"/>
      <c r="BK1345" s="329"/>
      <c r="BL1345" s="329"/>
      <c r="BM1345" s="329"/>
      <c r="BN1345" s="329"/>
      <c r="BO1345" s="329"/>
      <c r="BP1345" s="329"/>
      <c r="BQ1345" s="329"/>
      <c r="BR1345" s="329"/>
      <c r="BS1345" s="329"/>
      <c r="BT1345" s="329"/>
      <c r="BU1345" s="329"/>
      <c r="BV1345" s="329"/>
      <c r="BW1345" s="325"/>
      <c r="BX1345" s="325"/>
      <c r="BY1345" s="325"/>
      <c r="BZ1345" s="325"/>
      <c r="CA1345" s="325"/>
      <c r="CB1345" s="325"/>
      <c r="CC1345" s="325"/>
      <c r="CD1345" s="325"/>
      <c r="CE1345" s="325"/>
      <c r="CF1345" s="325"/>
      <c r="CG1345" s="325"/>
      <c r="CH1345" s="325"/>
      <c r="CI1345" s="325"/>
      <c r="CJ1345" s="325"/>
      <c r="CK1345" s="325"/>
      <c r="CL1345" s="325"/>
      <c r="CM1345" s="325"/>
      <c r="CN1345" s="325"/>
      <c r="CO1345" s="325"/>
      <c r="CP1345" s="325"/>
      <c r="CQ1345" s="325"/>
      <c r="CR1345" s="325"/>
      <c r="CS1345" s="325"/>
      <c r="CT1345" s="325"/>
      <c r="CU1345" s="325"/>
      <c r="CV1345" s="325"/>
      <c r="CW1345" s="325"/>
      <c r="CX1345" s="325"/>
    </row>
    <row r="1346" spans="1:102" s="36" customFormat="1" ht="15" hidden="1" customHeight="1">
      <c r="A1346" s="329"/>
      <c r="B1346" s="37" t="str">
        <f t="shared" ca="1" si="605"/>
        <v/>
      </c>
      <c r="C1346" s="41" t="str">
        <f t="shared" ca="1" si="606"/>
        <v/>
      </c>
      <c r="D1346" s="39" t="str">
        <f t="shared" ca="1" si="607"/>
        <v/>
      </c>
      <c r="E1346" s="39" t="str">
        <f t="shared" ca="1" si="619"/>
        <v/>
      </c>
      <c r="F1346" s="39" t="str">
        <f t="shared" ca="1" si="608"/>
        <v/>
      </c>
      <c r="G1346" s="101"/>
      <c r="H1346" s="39">
        <f t="shared" ca="1" si="599"/>
        <v>0</v>
      </c>
      <c r="J1346" s="332"/>
      <c r="K1346" s="37" t="str">
        <f t="shared" ca="1" si="609"/>
        <v/>
      </c>
      <c r="L1346" s="41" t="str">
        <f t="shared" ca="1" si="610"/>
        <v/>
      </c>
      <c r="M1346" s="39" t="str">
        <f t="shared" si="600"/>
        <v/>
      </c>
      <c r="N1346" s="39" t="str">
        <f t="shared" ca="1" si="620"/>
        <v/>
      </c>
      <c r="O1346" s="39" t="str">
        <f ca="1">IF(L1346="","",ROUND(Q1345*$O$5/payments_per_year,2))</f>
        <v/>
      </c>
      <c r="P1346" s="101"/>
      <c r="Q1346" s="39">
        <f t="shared" ca="1" si="621"/>
        <v>0</v>
      </c>
      <c r="R1346" s="332"/>
      <c r="S1346" s="37" t="str">
        <f t="shared" ca="1" si="611"/>
        <v/>
      </c>
      <c r="T1346" s="41" t="str">
        <f t="shared" ca="1" si="612"/>
        <v/>
      </c>
      <c r="U1346" s="39" t="str">
        <f t="shared" si="601"/>
        <v/>
      </c>
      <c r="V1346" s="39" t="str">
        <f t="shared" ca="1" si="622"/>
        <v/>
      </c>
      <c r="W1346" s="39">
        <f t="shared" ca="1" si="602"/>
        <v>0</v>
      </c>
      <c r="X1346" s="40"/>
      <c r="Y1346" s="39">
        <f t="shared" ca="1" si="623"/>
        <v>0</v>
      </c>
      <c r="Z1346" s="327"/>
      <c r="AA1346" s="37" t="str">
        <f t="shared" ca="1" si="613"/>
        <v/>
      </c>
      <c r="AB1346" s="41" t="str">
        <f t="shared" ca="1" si="614"/>
        <v/>
      </c>
      <c r="AC1346" s="39" t="str">
        <f t="shared" si="603"/>
        <v/>
      </c>
      <c r="AD1346" s="39" t="str">
        <f t="shared" ca="1" si="624"/>
        <v/>
      </c>
      <c r="AE1346" s="39" t="str">
        <f t="shared" ca="1" si="615"/>
        <v/>
      </c>
      <c r="AF1346" s="40"/>
      <c r="AG1346" s="39">
        <f t="shared" ca="1" si="625"/>
        <v>0</v>
      </c>
      <c r="AH1346" s="339"/>
      <c r="AI1346" s="37" t="str">
        <f t="shared" ca="1" si="616"/>
        <v/>
      </c>
      <c r="AJ1346" s="41" t="str">
        <f t="shared" ca="1" si="617"/>
        <v/>
      </c>
      <c r="AK1346" s="39" t="str">
        <f t="shared" si="604"/>
        <v/>
      </c>
      <c r="AL1346" s="39" t="str">
        <f t="shared" ca="1" si="626"/>
        <v/>
      </c>
      <c r="AM1346" s="39" t="str">
        <f t="shared" ca="1" si="618"/>
        <v/>
      </c>
      <c r="AN1346" s="40"/>
      <c r="AO1346" s="39">
        <f t="shared" ca="1" si="627"/>
        <v>0</v>
      </c>
      <c r="AP1346" s="339"/>
      <c r="AW1346" s="329"/>
      <c r="BI1346" s="329"/>
      <c r="BJ1346" s="329"/>
      <c r="BK1346" s="329"/>
      <c r="BL1346" s="329"/>
      <c r="BM1346" s="329"/>
      <c r="BN1346" s="329"/>
      <c r="BO1346" s="329"/>
      <c r="BP1346" s="329"/>
      <c r="BQ1346" s="329"/>
      <c r="BR1346" s="329"/>
      <c r="BS1346" s="329"/>
      <c r="BT1346" s="329"/>
      <c r="BU1346" s="329"/>
      <c r="BV1346" s="329"/>
      <c r="BW1346" s="325"/>
      <c r="BX1346" s="325"/>
      <c r="BY1346" s="325"/>
      <c r="BZ1346" s="325"/>
      <c r="CA1346" s="325"/>
      <c r="CB1346" s="325"/>
      <c r="CC1346" s="325"/>
      <c r="CD1346" s="325"/>
      <c r="CE1346" s="325"/>
      <c r="CF1346" s="325"/>
      <c r="CG1346" s="325"/>
      <c r="CH1346" s="325"/>
      <c r="CI1346" s="325"/>
      <c r="CJ1346" s="325"/>
      <c r="CK1346" s="325"/>
      <c r="CL1346" s="325"/>
      <c r="CM1346" s="325"/>
      <c r="CN1346" s="325"/>
      <c r="CO1346" s="325"/>
      <c r="CP1346" s="325"/>
      <c r="CQ1346" s="325"/>
      <c r="CR1346" s="325"/>
      <c r="CS1346" s="325"/>
      <c r="CT1346" s="325"/>
      <c r="CU1346" s="325"/>
      <c r="CV1346" s="325"/>
      <c r="CW1346" s="325"/>
      <c r="CX1346" s="325"/>
    </row>
    <row r="1347" spans="1:102" s="36" customFormat="1" ht="15" hidden="1" customHeight="1">
      <c r="A1347" s="329"/>
      <c r="B1347" s="37" t="str">
        <f t="shared" ca="1" si="605"/>
        <v/>
      </c>
      <c r="C1347" s="41" t="str">
        <f t="shared" ca="1" si="606"/>
        <v/>
      </c>
      <c r="D1347" s="39" t="str">
        <f t="shared" ca="1" si="607"/>
        <v/>
      </c>
      <c r="E1347" s="39" t="str">
        <f t="shared" ca="1" si="619"/>
        <v/>
      </c>
      <c r="F1347" s="39" t="str">
        <f t="shared" ca="1" si="608"/>
        <v/>
      </c>
      <c r="G1347" s="101"/>
      <c r="H1347" s="39">
        <f t="shared" ca="1" si="599"/>
        <v>0</v>
      </c>
      <c r="J1347" s="332"/>
      <c r="K1347" s="37" t="str">
        <f t="shared" ca="1" si="609"/>
        <v/>
      </c>
      <c r="L1347" s="41" t="str">
        <f t="shared" ca="1" si="610"/>
        <v/>
      </c>
      <c r="M1347" s="39" t="str">
        <f t="shared" si="600"/>
        <v/>
      </c>
      <c r="N1347" s="39" t="str">
        <f t="shared" ca="1" si="620"/>
        <v/>
      </c>
      <c r="O1347" s="39">
        <f ca="1">ROUND(Q1346*$O$5/payments_per_year,2)</f>
        <v>0</v>
      </c>
      <c r="P1347" s="101"/>
      <c r="Q1347" s="39">
        <f t="shared" ca="1" si="621"/>
        <v>0</v>
      </c>
      <c r="R1347" s="332"/>
      <c r="S1347" s="37" t="str">
        <f t="shared" ca="1" si="611"/>
        <v/>
      </c>
      <c r="T1347" s="41" t="str">
        <f t="shared" ca="1" si="612"/>
        <v/>
      </c>
      <c r="U1347" s="39" t="str">
        <f t="shared" si="601"/>
        <v/>
      </c>
      <c r="V1347" s="39" t="str">
        <f t="shared" ca="1" si="622"/>
        <v/>
      </c>
      <c r="W1347" s="39">
        <f t="shared" ca="1" si="602"/>
        <v>0</v>
      </c>
      <c r="X1347" s="40"/>
      <c r="Y1347" s="39">
        <f t="shared" ca="1" si="623"/>
        <v>0</v>
      </c>
      <c r="Z1347" s="327"/>
      <c r="AA1347" s="37" t="str">
        <f t="shared" ca="1" si="613"/>
        <v/>
      </c>
      <c r="AB1347" s="41" t="str">
        <f t="shared" ca="1" si="614"/>
        <v/>
      </c>
      <c r="AC1347" s="39" t="str">
        <f t="shared" si="603"/>
        <v/>
      </c>
      <c r="AD1347" s="39" t="str">
        <f t="shared" ca="1" si="624"/>
        <v/>
      </c>
      <c r="AE1347" s="39" t="str">
        <f t="shared" ca="1" si="615"/>
        <v/>
      </c>
      <c r="AF1347" s="40"/>
      <c r="AG1347" s="39">
        <f t="shared" ca="1" si="625"/>
        <v>0</v>
      </c>
      <c r="AH1347" s="339"/>
      <c r="AI1347" s="37" t="str">
        <f t="shared" ca="1" si="616"/>
        <v/>
      </c>
      <c r="AJ1347" s="41" t="str">
        <f t="shared" ca="1" si="617"/>
        <v/>
      </c>
      <c r="AK1347" s="39" t="str">
        <f t="shared" si="604"/>
        <v/>
      </c>
      <c r="AL1347" s="39" t="str">
        <f t="shared" ca="1" si="626"/>
        <v/>
      </c>
      <c r="AM1347" s="39" t="str">
        <f t="shared" ca="1" si="618"/>
        <v/>
      </c>
      <c r="AN1347" s="40"/>
      <c r="AO1347" s="39">
        <f t="shared" ca="1" si="627"/>
        <v>0</v>
      </c>
      <c r="AP1347" s="339"/>
      <c r="AW1347" s="329"/>
      <c r="BI1347" s="329"/>
      <c r="BJ1347" s="329"/>
      <c r="BK1347" s="329"/>
      <c r="BL1347" s="329"/>
      <c r="BM1347" s="329"/>
      <c r="BN1347" s="329"/>
      <c r="BO1347" s="329"/>
      <c r="BP1347" s="329"/>
      <c r="BQ1347" s="329"/>
      <c r="BR1347" s="329"/>
      <c r="BS1347" s="329"/>
      <c r="BT1347" s="329"/>
      <c r="BU1347" s="329"/>
      <c r="BV1347" s="329"/>
      <c r="BW1347" s="325"/>
      <c r="BX1347" s="325"/>
      <c r="BY1347" s="325"/>
      <c r="BZ1347" s="325"/>
      <c r="CA1347" s="325"/>
      <c r="CB1347" s="325"/>
      <c r="CC1347" s="325"/>
      <c r="CD1347" s="325"/>
      <c r="CE1347" s="325"/>
      <c r="CF1347" s="325"/>
      <c r="CG1347" s="325"/>
      <c r="CH1347" s="325"/>
      <c r="CI1347" s="325"/>
      <c r="CJ1347" s="325"/>
      <c r="CK1347" s="325"/>
      <c r="CL1347" s="325"/>
      <c r="CM1347" s="325"/>
      <c r="CN1347" s="325"/>
      <c r="CO1347" s="325"/>
      <c r="CP1347" s="325"/>
      <c r="CQ1347" s="325"/>
      <c r="CR1347" s="325"/>
      <c r="CS1347" s="325"/>
      <c r="CT1347" s="325"/>
      <c r="CU1347" s="325"/>
      <c r="CV1347" s="325"/>
      <c r="CW1347" s="325"/>
      <c r="CX1347" s="325"/>
    </row>
    <row r="1348" spans="1:102" s="36" customFormat="1" ht="15" hidden="1" customHeight="1">
      <c r="A1348" s="329"/>
      <c r="B1348" s="37" t="str">
        <f t="shared" ca="1" si="605"/>
        <v/>
      </c>
      <c r="C1348" s="41" t="str">
        <f t="shared" ca="1" si="606"/>
        <v/>
      </c>
      <c r="D1348" s="39" t="str">
        <f t="shared" ca="1" si="607"/>
        <v/>
      </c>
      <c r="E1348" s="39" t="str">
        <f t="shared" ca="1" si="619"/>
        <v/>
      </c>
      <c r="F1348" s="39" t="str">
        <f t="shared" ca="1" si="608"/>
        <v/>
      </c>
      <c r="G1348" s="101"/>
      <c r="H1348" s="39">
        <f t="shared" ca="1" si="599"/>
        <v>0</v>
      </c>
      <c r="J1348" s="332"/>
      <c r="K1348" s="37" t="str">
        <f t="shared" ca="1" si="609"/>
        <v/>
      </c>
      <c r="L1348" s="41" t="str">
        <f t="shared" ca="1" si="610"/>
        <v/>
      </c>
      <c r="M1348" s="39" t="str">
        <f t="shared" si="600"/>
        <v/>
      </c>
      <c r="N1348" s="39" t="str">
        <f t="shared" ca="1" si="620"/>
        <v/>
      </c>
      <c r="O1348" s="39" t="str">
        <f ca="1">IF(L1348="","",ROUND(Q1347*$O$5/payments_per_year,2))</f>
        <v/>
      </c>
      <c r="P1348" s="101"/>
      <c r="Q1348" s="39">
        <f t="shared" ca="1" si="621"/>
        <v>0</v>
      </c>
      <c r="R1348" s="332"/>
      <c r="S1348" s="37" t="str">
        <f t="shared" ca="1" si="611"/>
        <v/>
      </c>
      <c r="T1348" s="41" t="str">
        <f t="shared" ca="1" si="612"/>
        <v/>
      </c>
      <c r="U1348" s="39" t="str">
        <f t="shared" si="601"/>
        <v/>
      </c>
      <c r="V1348" s="39" t="str">
        <f t="shared" ca="1" si="622"/>
        <v/>
      </c>
      <c r="W1348" s="39">
        <f t="shared" ca="1" si="602"/>
        <v>0</v>
      </c>
      <c r="X1348" s="40"/>
      <c r="Y1348" s="39">
        <f t="shared" ca="1" si="623"/>
        <v>0</v>
      </c>
      <c r="Z1348" s="327"/>
      <c r="AA1348" s="37" t="str">
        <f t="shared" ca="1" si="613"/>
        <v/>
      </c>
      <c r="AB1348" s="41" t="str">
        <f t="shared" ca="1" si="614"/>
        <v/>
      </c>
      <c r="AC1348" s="39" t="str">
        <f t="shared" si="603"/>
        <v/>
      </c>
      <c r="AD1348" s="39" t="str">
        <f t="shared" ca="1" si="624"/>
        <v/>
      </c>
      <c r="AE1348" s="39" t="str">
        <f t="shared" ca="1" si="615"/>
        <v/>
      </c>
      <c r="AF1348" s="40"/>
      <c r="AG1348" s="39">
        <f t="shared" ca="1" si="625"/>
        <v>0</v>
      </c>
      <c r="AH1348" s="339"/>
      <c r="AI1348" s="37" t="str">
        <f t="shared" ca="1" si="616"/>
        <v/>
      </c>
      <c r="AJ1348" s="41" t="str">
        <f t="shared" ca="1" si="617"/>
        <v/>
      </c>
      <c r="AK1348" s="39" t="str">
        <f t="shared" si="604"/>
        <v/>
      </c>
      <c r="AL1348" s="39" t="str">
        <f t="shared" ca="1" si="626"/>
        <v/>
      </c>
      <c r="AM1348" s="39" t="str">
        <f t="shared" ca="1" si="618"/>
        <v/>
      </c>
      <c r="AN1348" s="40"/>
      <c r="AO1348" s="39">
        <f t="shared" ca="1" si="627"/>
        <v>0</v>
      </c>
      <c r="AP1348" s="339"/>
      <c r="AW1348" s="329"/>
      <c r="BI1348" s="329"/>
      <c r="BJ1348" s="329"/>
      <c r="BK1348" s="329"/>
      <c r="BL1348" s="329"/>
      <c r="BM1348" s="329"/>
      <c r="BN1348" s="329"/>
      <c r="BO1348" s="329"/>
      <c r="BP1348" s="329"/>
      <c r="BQ1348" s="329"/>
      <c r="BR1348" s="329"/>
      <c r="BS1348" s="329"/>
      <c r="BT1348" s="329"/>
      <c r="BU1348" s="329"/>
      <c r="BV1348" s="329"/>
      <c r="BW1348" s="325"/>
      <c r="BX1348" s="325"/>
      <c r="BY1348" s="325"/>
      <c r="BZ1348" s="325"/>
      <c r="CA1348" s="325"/>
      <c r="CB1348" s="325"/>
      <c r="CC1348" s="325"/>
      <c r="CD1348" s="325"/>
      <c r="CE1348" s="325"/>
      <c r="CF1348" s="325"/>
      <c r="CG1348" s="325"/>
      <c r="CH1348" s="325"/>
      <c r="CI1348" s="325"/>
      <c r="CJ1348" s="325"/>
      <c r="CK1348" s="325"/>
      <c r="CL1348" s="325"/>
      <c r="CM1348" s="325"/>
      <c r="CN1348" s="325"/>
      <c r="CO1348" s="325"/>
      <c r="CP1348" s="325"/>
      <c r="CQ1348" s="325"/>
      <c r="CR1348" s="325"/>
      <c r="CS1348" s="325"/>
      <c r="CT1348" s="325"/>
      <c r="CU1348" s="325"/>
      <c r="CV1348" s="325"/>
      <c r="CW1348" s="325"/>
      <c r="CX1348" s="325"/>
    </row>
    <row r="1349" spans="1:102" s="36" customFormat="1" ht="15" hidden="1" customHeight="1">
      <c r="A1349" s="329"/>
      <c r="B1349" s="37" t="str">
        <f t="shared" ca="1" si="605"/>
        <v/>
      </c>
      <c r="C1349" s="41" t="str">
        <f t="shared" ca="1" si="606"/>
        <v/>
      </c>
      <c r="D1349" s="39" t="str">
        <f t="shared" ca="1" si="607"/>
        <v/>
      </c>
      <c r="E1349" s="39" t="str">
        <f t="shared" ca="1" si="619"/>
        <v/>
      </c>
      <c r="F1349" s="39" t="str">
        <f t="shared" ca="1" si="608"/>
        <v/>
      </c>
      <c r="G1349" s="101"/>
      <c r="H1349" s="39">
        <f t="shared" ca="1" si="599"/>
        <v>0</v>
      </c>
      <c r="J1349" s="332"/>
      <c r="K1349" s="37" t="str">
        <f t="shared" ca="1" si="609"/>
        <v/>
      </c>
      <c r="L1349" s="41" t="str">
        <f t="shared" ca="1" si="610"/>
        <v/>
      </c>
      <c r="M1349" s="39" t="str">
        <f t="shared" si="600"/>
        <v/>
      </c>
      <c r="N1349" s="39" t="str">
        <f t="shared" ca="1" si="620"/>
        <v/>
      </c>
      <c r="O1349" s="39">
        <f ca="1">ROUND(Q1348*$O$5/payments_per_year,2)</f>
        <v>0</v>
      </c>
      <c r="P1349" s="101"/>
      <c r="Q1349" s="39">
        <f t="shared" ca="1" si="621"/>
        <v>0</v>
      </c>
      <c r="R1349" s="332"/>
      <c r="S1349" s="37" t="str">
        <f t="shared" ca="1" si="611"/>
        <v/>
      </c>
      <c r="T1349" s="41" t="str">
        <f t="shared" ca="1" si="612"/>
        <v/>
      </c>
      <c r="U1349" s="39" t="str">
        <f t="shared" si="601"/>
        <v/>
      </c>
      <c r="V1349" s="39" t="str">
        <f t="shared" ca="1" si="622"/>
        <v/>
      </c>
      <c r="W1349" s="39">
        <f t="shared" ca="1" si="602"/>
        <v>0</v>
      </c>
      <c r="X1349" s="40"/>
      <c r="Y1349" s="39">
        <f t="shared" ca="1" si="623"/>
        <v>0</v>
      </c>
      <c r="Z1349" s="327"/>
      <c r="AA1349" s="37" t="str">
        <f t="shared" ca="1" si="613"/>
        <v/>
      </c>
      <c r="AB1349" s="41" t="str">
        <f t="shared" ca="1" si="614"/>
        <v/>
      </c>
      <c r="AC1349" s="39" t="str">
        <f t="shared" si="603"/>
        <v/>
      </c>
      <c r="AD1349" s="39" t="str">
        <f t="shared" ca="1" si="624"/>
        <v/>
      </c>
      <c r="AE1349" s="39" t="str">
        <f t="shared" ca="1" si="615"/>
        <v/>
      </c>
      <c r="AF1349" s="40"/>
      <c r="AG1349" s="39">
        <f t="shared" ca="1" si="625"/>
        <v>0</v>
      </c>
      <c r="AH1349" s="339"/>
      <c r="AI1349" s="37" t="str">
        <f t="shared" ca="1" si="616"/>
        <v/>
      </c>
      <c r="AJ1349" s="41" t="str">
        <f t="shared" ca="1" si="617"/>
        <v/>
      </c>
      <c r="AK1349" s="39" t="str">
        <f t="shared" si="604"/>
        <v/>
      </c>
      <c r="AL1349" s="39" t="str">
        <f t="shared" ca="1" si="626"/>
        <v/>
      </c>
      <c r="AM1349" s="39" t="str">
        <f t="shared" ca="1" si="618"/>
        <v/>
      </c>
      <c r="AN1349" s="40"/>
      <c r="AO1349" s="39">
        <f t="shared" ca="1" si="627"/>
        <v>0</v>
      </c>
      <c r="AP1349" s="339"/>
      <c r="AW1349" s="329"/>
      <c r="BI1349" s="329"/>
      <c r="BJ1349" s="329"/>
      <c r="BK1349" s="329"/>
      <c r="BL1349" s="329"/>
      <c r="BM1349" s="329"/>
      <c r="BN1349" s="329"/>
      <c r="BO1349" s="329"/>
      <c r="BP1349" s="329"/>
      <c r="BQ1349" s="329"/>
      <c r="BR1349" s="329"/>
      <c r="BS1349" s="329"/>
      <c r="BT1349" s="329"/>
      <c r="BU1349" s="329"/>
      <c r="BV1349" s="329"/>
      <c r="BW1349" s="325"/>
      <c r="BX1349" s="325"/>
      <c r="BY1349" s="325"/>
      <c r="BZ1349" s="325"/>
      <c r="CA1349" s="325"/>
      <c r="CB1349" s="325"/>
      <c r="CC1349" s="325"/>
      <c r="CD1349" s="325"/>
      <c r="CE1349" s="325"/>
      <c r="CF1349" s="325"/>
      <c r="CG1349" s="325"/>
      <c r="CH1349" s="325"/>
      <c r="CI1349" s="325"/>
      <c r="CJ1349" s="325"/>
      <c r="CK1349" s="325"/>
      <c r="CL1349" s="325"/>
      <c r="CM1349" s="325"/>
      <c r="CN1349" s="325"/>
      <c r="CO1349" s="325"/>
      <c r="CP1349" s="325"/>
      <c r="CQ1349" s="325"/>
      <c r="CR1349" s="325"/>
      <c r="CS1349" s="325"/>
      <c r="CT1349" s="325"/>
      <c r="CU1349" s="325"/>
      <c r="CV1349" s="325"/>
      <c r="CW1349" s="325"/>
      <c r="CX1349" s="325"/>
    </row>
    <row r="1350" spans="1:102" s="36" customFormat="1" ht="15" hidden="1" customHeight="1">
      <c r="A1350" s="329"/>
      <c r="B1350" s="37" t="str">
        <f t="shared" ca="1" si="605"/>
        <v/>
      </c>
      <c r="C1350" s="41" t="str">
        <f t="shared" ca="1" si="606"/>
        <v/>
      </c>
      <c r="D1350" s="39" t="str">
        <f t="shared" ca="1" si="607"/>
        <v/>
      </c>
      <c r="E1350" s="39" t="str">
        <f t="shared" ca="1" si="619"/>
        <v/>
      </c>
      <c r="F1350" s="39" t="str">
        <f t="shared" ca="1" si="608"/>
        <v/>
      </c>
      <c r="G1350" s="101"/>
      <c r="H1350" s="39">
        <f t="shared" ca="1" si="599"/>
        <v>0</v>
      </c>
      <c r="J1350" s="332"/>
      <c r="K1350" s="37" t="str">
        <f t="shared" ca="1" si="609"/>
        <v/>
      </c>
      <c r="L1350" s="41" t="str">
        <f t="shared" ca="1" si="610"/>
        <v/>
      </c>
      <c r="M1350" s="39" t="str">
        <f t="shared" si="600"/>
        <v/>
      </c>
      <c r="N1350" s="39" t="str">
        <f t="shared" ca="1" si="620"/>
        <v/>
      </c>
      <c r="O1350" s="39" t="str">
        <f ca="1">IF(L1350="","",ROUND(Q1349*$O$5/payments_per_year,2))</f>
        <v/>
      </c>
      <c r="P1350" s="101"/>
      <c r="Q1350" s="39">
        <f t="shared" ca="1" si="621"/>
        <v>0</v>
      </c>
      <c r="R1350" s="332"/>
      <c r="S1350" s="37" t="str">
        <f t="shared" ca="1" si="611"/>
        <v/>
      </c>
      <c r="T1350" s="41" t="str">
        <f t="shared" ca="1" si="612"/>
        <v/>
      </c>
      <c r="U1350" s="39" t="str">
        <f t="shared" si="601"/>
        <v/>
      </c>
      <c r="V1350" s="39" t="str">
        <f t="shared" ca="1" si="622"/>
        <v/>
      </c>
      <c r="W1350" s="39">
        <f t="shared" ca="1" si="602"/>
        <v>0</v>
      </c>
      <c r="X1350" s="40"/>
      <c r="Y1350" s="39">
        <f t="shared" ca="1" si="623"/>
        <v>0</v>
      </c>
      <c r="Z1350" s="327"/>
      <c r="AA1350" s="37" t="str">
        <f t="shared" ca="1" si="613"/>
        <v/>
      </c>
      <c r="AB1350" s="41" t="str">
        <f t="shared" ca="1" si="614"/>
        <v/>
      </c>
      <c r="AC1350" s="39" t="str">
        <f t="shared" si="603"/>
        <v/>
      </c>
      <c r="AD1350" s="39" t="str">
        <f t="shared" ca="1" si="624"/>
        <v/>
      </c>
      <c r="AE1350" s="39" t="str">
        <f t="shared" ca="1" si="615"/>
        <v/>
      </c>
      <c r="AF1350" s="40"/>
      <c r="AG1350" s="39">
        <f t="shared" ca="1" si="625"/>
        <v>0</v>
      </c>
      <c r="AH1350" s="339"/>
      <c r="AI1350" s="37" t="str">
        <f t="shared" ca="1" si="616"/>
        <v/>
      </c>
      <c r="AJ1350" s="41" t="str">
        <f t="shared" ca="1" si="617"/>
        <v/>
      </c>
      <c r="AK1350" s="39" t="str">
        <f t="shared" si="604"/>
        <v/>
      </c>
      <c r="AL1350" s="39" t="str">
        <f t="shared" ca="1" si="626"/>
        <v/>
      </c>
      <c r="AM1350" s="39" t="str">
        <f t="shared" ca="1" si="618"/>
        <v/>
      </c>
      <c r="AN1350" s="40"/>
      <c r="AO1350" s="39">
        <f t="shared" ca="1" si="627"/>
        <v>0</v>
      </c>
      <c r="AP1350" s="339"/>
      <c r="AW1350" s="329"/>
      <c r="BI1350" s="329"/>
      <c r="BJ1350" s="329"/>
      <c r="BK1350" s="329"/>
      <c r="BL1350" s="329"/>
      <c r="BM1350" s="329"/>
      <c r="BN1350" s="329"/>
      <c r="BO1350" s="329"/>
      <c r="BP1350" s="329"/>
      <c r="BQ1350" s="329"/>
      <c r="BR1350" s="329"/>
      <c r="BS1350" s="329"/>
      <c r="BT1350" s="329"/>
      <c r="BU1350" s="329"/>
      <c r="BV1350" s="329"/>
      <c r="BW1350" s="325"/>
      <c r="BX1350" s="325"/>
      <c r="BY1350" s="325"/>
      <c r="BZ1350" s="325"/>
      <c r="CA1350" s="325"/>
      <c r="CB1350" s="325"/>
      <c r="CC1350" s="325"/>
      <c r="CD1350" s="325"/>
      <c r="CE1350" s="325"/>
      <c r="CF1350" s="325"/>
      <c r="CG1350" s="325"/>
      <c r="CH1350" s="325"/>
      <c r="CI1350" s="325"/>
      <c r="CJ1350" s="325"/>
      <c r="CK1350" s="325"/>
      <c r="CL1350" s="325"/>
      <c r="CM1350" s="325"/>
      <c r="CN1350" s="325"/>
      <c r="CO1350" s="325"/>
      <c r="CP1350" s="325"/>
      <c r="CQ1350" s="325"/>
      <c r="CR1350" s="325"/>
      <c r="CS1350" s="325"/>
      <c r="CT1350" s="325"/>
      <c r="CU1350" s="325"/>
      <c r="CV1350" s="325"/>
      <c r="CW1350" s="325"/>
      <c r="CX1350" s="325"/>
    </row>
    <row r="1351" spans="1:102" s="36" customFormat="1" ht="15" hidden="1" customHeight="1">
      <c r="A1351" s="329"/>
      <c r="B1351" s="37" t="str">
        <f t="shared" ca="1" si="605"/>
        <v/>
      </c>
      <c r="C1351" s="41" t="str">
        <f t="shared" ca="1" si="606"/>
        <v/>
      </c>
      <c r="D1351" s="39" t="str">
        <f t="shared" ca="1" si="607"/>
        <v/>
      </c>
      <c r="E1351" s="39" t="str">
        <f t="shared" ca="1" si="619"/>
        <v/>
      </c>
      <c r="F1351" s="39" t="str">
        <f t="shared" ca="1" si="608"/>
        <v/>
      </c>
      <c r="G1351" s="101"/>
      <c r="H1351" s="39">
        <f t="shared" ca="1" si="599"/>
        <v>0</v>
      </c>
      <c r="J1351" s="332"/>
      <c r="K1351" s="37" t="str">
        <f t="shared" ca="1" si="609"/>
        <v/>
      </c>
      <c r="L1351" s="41" t="str">
        <f t="shared" ca="1" si="610"/>
        <v/>
      </c>
      <c r="M1351" s="39" t="str">
        <f t="shared" si="600"/>
        <v/>
      </c>
      <c r="N1351" s="39" t="str">
        <f t="shared" ca="1" si="620"/>
        <v/>
      </c>
      <c r="O1351" s="39">
        <f ca="1">ROUND(Q1350*$O$5/payments_per_year,2)</f>
        <v>0</v>
      </c>
      <c r="P1351" s="101"/>
      <c r="Q1351" s="39">
        <f t="shared" ca="1" si="621"/>
        <v>0</v>
      </c>
      <c r="R1351" s="332"/>
      <c r="S1351" s="37" t="str">
        <f t="shared" ca="1" si="611"/>
        <v/>
      </c>
      <c r="T1351" s="41" t="str">
        <f t="shared" ca="1" si="612"/>
        <v/>
      </c>
      <c r="U1351" s="39" t="str">
        <f t="shared" si="601"/>
        <v/>
      </c>
      <c r="V1351" s="39" t="str">
        <f t="shared" ca="1" si="622"/>
        <v/>
      </c>
      <c r="W1351" s="39">
        <f t="shared" ca="1" si="602"/>
        <v>0</v>
      </c>
      <c r="X1351" s="40"/>
      <c r="Y1351" s="39">
        <f t="shared" ca="1" si="623"/>
        <v>0</v>
      </c>
      <c r="Z1351" s="327"/>
      <c r="AA1351" s="37" t="str">
        <f t="shared" ca="1" si="613"/>
        <v/>
      </c>
      <c r="AB1351" s="41" t="str">
        <f t="shared" ca="1" si="614"/>
        <v/>
      </c>
      <c r="AC1351" s="39" t="str">
        <f t="shared" si="603"/>
        <v/>
      </c>
      <c r="AD1351" s="39" t="str">
        <f t="shared" ca="1" si="624"/>
        <v/>
      </c>
      <c r="AE1351" s="39" t="str">
        <f t="shared" ca="1" si="615"/>
        <v/>
      </c>
      <c r="AF1351" s="40"/>
      <c r="AG1351" s="39">
        <f t="shared" ca="1" si="625"/>
        <v>0</v>
      </c>
      <c r="AH1351" s="339"/>
      <c r="AI1351" s="37" t="str">
        <f t="shared" ca="1" si="616"/>
        <v/>
      </c>
      <c r="AJ1351" s="41" t="str">
        <f t="shared" ca="1" si="617"/>
        <v/>
      </c>
      <c r="AK1351" s="39" t="str">
        <f t="shared" si="604"/>
        <v/>
      </c>
      <c r="AL1351" s="39" t="str">
        <f t="shared" ca="1" si="626"/>
        <v/>
      </c>
      <c r="AM1351" s="39" t="str">
        <f t="shared" ca="1" si="618"/>
        <v/>
      </c>
      <c r="AN1351" s="40"/>
      <c r="AO1351" s="39">
        <f t="shared" ca="1" si="627"/>
        <v>0</v>
      </c>
      <c r="AP1351" s="339"/>
      <c r="AW1351" s="329"/>
      <c r="BI1351" s="329"/>
      <c r="BJ1351" s="329"/>
      <c r="BK1351" s="329"/>
      <c r="BL1351" s="329"/>
      <c r="BM1351" s="329"/>
      <c r="BN1351" s="329"/>
      <c r="BO1351" s="329"/>
      <c r="BP1351" s="329"/>
      <c r="BQ1351" s="329"/>
      <c r="BR1351" s="329"/>
      <c r="BS1351" s="329"/>
      <c r="BT1351" s="329"/>
      <c r="BU1351" s="329"/>
      <c r="BV1351" s="329"/>
      <c r="BW1351" s="325"/>
      <c r="BX1351" s="325"/>
      <c r="BY1351" s="325"/>
      <c r="BZ1351" s="325"/>
      <c r="CA1351" s="325"/>
      <c r="CB1351" s="325"/>
      <c r="CC1351" s="325"/>
      <c r="CD1351" s="325"/>
      <c r="CE1351" s="325"/>
      <c r="CF1351" s="325"/>
      <c r="CG1351" s="325"/>
      <c r="CH1351" s="325"/>
      <c r="CI1351" s="325"/>
      <c r="CJ1351" s="325"/>
      <c r="CK1351" s="325"/>
      <c r="CL1351" s="325"/>
      <c r="CM1351" s="325"/>
      <c r="CN1351" s="325"/>
      <c r="CO1351" s="325"/>
      <c r="CP1351" s="325"/>
      <c r="CQ1351" s="325"/>
      <c r="CR1351" s="325"/>
      <c r="CS1351" s="325"/>
      <c r="CT1351" s="325"/>
      <c r="CU1351" s="325"/>
      <c r="CV1351" s="325"/>
      <c r="CW1351" s="325"/>
      <c r="CX1351" s="325"/>
    </row>
    <row r="1352" spans="1:102" s="36" customFormat="1" ht="15" hidden="1" customHeight="1">
      <c r="A1352" s="329"/>
      <c r="B1352" s="37" t="str">
        <f t="shared" ca="1" si="605"/>
        <v/>
      </c>
      <c r="C1352" s="41" t="str">
        <f t="shared" ca="1" si="606"/>
        <v/>
      </c>
      <c r="D1352" s="39" t="str">
        <f t="shared" ca="1" si="607"/>
        <v/>
      </c>
      <c r="E1352" s="39" t="str">
        <f t="shared" ca="1" si="619"/>
        <v/>
      </c>
      <c r="F1352" s="39" t="str">
        <f t="shared" ca="1" si="608"/>
        <v/>
      </c>
      <c r="G1352" s="101"/>
      <c r="H1352" s="39">
        <f t="shared" ca="1" si="599"/>
        <v>0</v>
      </c>
      <c r="J1352" s="332"/>
      <c r="K1352" s="37" t="str">
        <f t="shared" ca="1" si="609"/>
        <v/>
      </c>
      <c r="L1352" s="41" t="str">
        <f t="shared" ca="1" si="610"/>
        <v/>
      </c>
      <c r="M1352" s="39" t="str">
        <f t="shared" si="600"/>
        <v/>
      </c>
      <c r="N1352" s="39" t="str">
        <f t="shared" ca="1" si="620"/>
        <v/>
      </c>
      <c r="O1352" s="39" t="str">
        <f ca="1">IF(L1352="","",ROUND(Q1351*$O$5/payments_per_year,2))</f>
        <v/>
      </c>
      <c r="P1352" s="101"/>
      <c r="Q1352" s="39">
        <f t="shared" ca="1" si="621"/>
        <v>0</v>
      </c>
      <c r="R1352" s="332"/>
      <c r="S1352" s="37" t="str">
        <f t="shared" ca="1" si="611"/>
        <v/>
      </c>
      <c r="T1352" s="41" t="str">
        <f t="shared" ca="1" si="612"/>
        <v/>
      </c>
      <c r="U1352" s="39" t="str">
        <f t="shared" si="601"/>
        <v/>
      </c>
      <c r="V1352" s="39" t="str">
        <f t="shared" ca="1" si="622"/>
        <v/>
      </c>
      <c r="W1352" s="39">
        <f t="shared" ca="1" si="602"/>
        <v>0</v>
      </c>
      <c r="X1352" s="40"/>
      <c r="Y1352" s="39">
        <f t="shared" ca="1" si="623"/>
        <v>0</v>
      </c>
      <c r="Z1352" s="327"/>
      <c r="AA1352" s="37" t="str">
        <f t="shared" ca="1" si="613"/>
        <v/>
      </c>
      <c r="AB1352" s="41" t="str">
        <f t="shared" ca="1" si="614"/>
        <v/>
      </c>
      <c r="AC1352" s="39" t="str">
        <f t="shared" si="603"/>
        <v/>
      </c>
      <c r="AD1352" s="39" t="str">
        <f t="shared" ca="1" si="624"/>
        <v/>
      </c>
      <c r="AE1352" s="39" t="str">
        <f t="shared" ca="1" si="615"/>
        <v/>
      </c>
      <c r="AF1352" s="40"/>
      <c r="AG1352" s="39">
        <f t="shared" ca="1" si="625"/>
        <v>0</v>
      </c>
      <c r="AH1352" s="339"/>
      <c r="AI1352" s="37" t="str">
        <f t="shared" ca="1" si="616"/>
        <v/>
      </c>
      <c r="AJ1352" s="41" t="str">
        <f t="shared" ca="1" si="617"/>
        <v/>
      </c>
      <c r="AK1352" s="39" t="str">
        <f t="shared" si="604"/>
        <v/>
      </c>
      <c r="AL1352" s="39" t="str">
        <f t="shared" ca="1" si="626"/>
        <v/>
      </c>
      <c r="AM1352" s="39" t="str">
        <f t="shared" ca="1" si="618"/>
        <v/>
      </c>
      <c r="AN1352" s="40"/>
      <c r="AO1352" s="39">
        <f t="shared" ca="1" si="627"/>
        <v>0</v>
      </c>
      <c r="AP1352" s="339"/>
      <c r="AW1352" s="329"/>
      <c r="BI1352" s="329"/>
      <c r="BJ1352" s="329"/>
      <c r="BK1352" s="329"/>
      <c r="BL1352" s="329"/>
      <c r="BM1352" s="329"/>
      <c r="BN1352" s="329"/>
      <c r="BO1352" s="329"/>
      <c r="BP1352" s="329"/>
      <c r="BQ1352" s="329"/>
      <c r="BR1352" s="329"/>
      <c r="BS1352" s="329"/>
      <c r="BT1352" s="329"/>
      <c r="BU1352" s="329"/>
      <c r="BV1352" s="329"/>
      <c r="BW1352" s="325"/>
      <c r="BX1352" s="325"/>
      <c r="BY1352" s="325"/>
      <c r="BZ1352" s="325"/>
      <c r="CA1352" s="325"/>
      <c r="CB1352" s="325"/>
      <c r="CC1352" s="325"/>
      <c r="CD1352" s="325"/>
      <c r="CE1352" s="325"/>
      <c r="CF1352" s="325"/>
      <c r="CG1352" s="325"/>
      <c r="CH1352" s="325"/>
      <c r="CI1352" s="325"/>
      <c r="CJ1352" s="325"/>
      <c r="CK1352" s="325"/>
      <c r="CL1352" s="325"/>
      <c r="CM1352" s="325"/>
      <c r="CN1352" s="325"/>
      <c r="CO1352" s="325"/>
      <c r="CP1352" s="325"/>
      <c r="CQ1352" s="325"/>
      <c r="CR1352" s="325"/>
      <c r="CS1352" s="325"/>
      <c r="CT1352" s="325"/>
      <c r="CU1352" s="325"/>
      <c r="CV1352" s="325"/>
      <c r="CW1352" s="325"/>
      <c r="CX1352" s="325"/>
    </row>
    <row r="1353" spans="1:102" s="36" customFormat="1" ht="15" hidden="1" customHeight="1">
      <c r="A1353" s="329"/>
      <c r="B1353" s="37" t="str">
        <f t="shared" ca="1" si="605"/>
        <v/>
      </c>
      <c r="C1353" s="41" t="str">
        <f t="shared" ca="1" si="606"/>
        <v/>
      </c>
      <c r="D1353" s="39" t="str">
        <f t="shared" ca="1" si="607"/>
        <v/>
      </c>
      <c r="E1353" s="39" t="str">
        <f t="shared" ca="1" si="619"/>
        <v/>
      </c>
      <c r="F1353" s="39" t="str">
        <f t="shared" ca="1" si="608"/>
        <v/>
      </c>
      <c r="G1353" s="101"/>
      <c r="H1353" s="39">
        <f t="shared" ca="1" si="599"/>
        <v>0</v>
      </c>
      <c r="J1353" s="332"/>
      <c r="K1353" s="37" t="str">
        <f t="shared" ca="1" si="609"/>
        <v/>
      </c>
      <c r="L1353" s="41" t="str">
        <f t="shared" ca="1" si="610"/>
        <v/>
      </c>
      <c r="M1353" s="39" t="str">
        <f t="shared" si="600"/>
        <v/>
      </c>
      <c r="N1353" s="39" t="str">
        <f t="shared" ca="1" si="620"/>
        <v/>
      </c>
      <c r="O1353" s="39">
        <f ca="1">ROUND(Q1352*$O$5/payments_per_year,2)</f>
        <v>0</v>
      </c>
      <c r="P1353" s="101"/>
      <c r="Q1353" s="39">
        <f t="shared" ca="1" si="621"/>
        <v>0</v>
      </c>
      <c r="R1353" s="332"/>
      <c r="S1353" s="37" t="str">
        <f t="shared" ca="1" si="611"/>
        <v/>
      </c>
      <c r="T1353" s="41" t="str">
        <f t="shared" ca="1" si="612"/>
        <v/>
      </c>
      <c r="U1353" s="39" t="str">
        <f t="shared" si="601"/>
        <v/>
      </c>
      <c r="V1353" s="39" t="str">
        <f t="shared" ca="1" si="622"/>
        <v/>
      </c>
      <c r="W1353" s="39">
        <f t="shared" ca="1" si="602"/>
        <v>0</v>
      </c>
      <c r="X1353" s="40"/>
      <c r="Y1353" s="39">
        <f t="shared" ca="1" si="623"/>
        <v>0</v>
      </c>
      <c r="Z1353" s="327"/>
      <c r="AA1353" s="37" t="str">
        <f t="shared" ca="1" si="613"/>
        <v/>
      </c>
      <c r="AB1353" s="41" t="str">
        <f t="shared" ca="1" si="614"/>
        <v/>
      </c>
      <c r="AC1353" s="39" t="str">
        <f t="shared" si="603"/>
        <v/>
      </c>
      <c r="AD1353" s="39" t="str">
        <f t="shared" ca="1" si="624"/>
        <v/>
      </c>
      <c r="AE1353" s="39" t="str">
        <f t="shared" ca="1" si="615"/>
        <v/>
      </c>
      <c r="AF1353" s="40"/>
      <c r="AG1353" s="39">
        <f t="shared" ca="1" si="625"/>
        <v>0</v>
      </c>
      <c r="AH1353" s="339"/>
      <c r="AI1353" s="37" t="str">
        <f t="shared" ca="1" si="616"/>
        <v/>
      </c>
      <c r="AJ1353" s="41" t="str">
        <f t="shared" ca="1" si="617"/>
        <v/>
      </c>
      <c r="AK1353" s="39" t="str">
        <f t="shared" si="604"/>
        <v/>
      </c>
      <c r="AL1353" s="39" t="str">
        <f t="shared" ca="1" si="626"/>
        <v/>
      </c>
      <c r="AM1353" s="39" t="str">
        <f t="shared" ca="1" si="618"/>
        <v/>
      </c>
      <c r="AN1353" s="40"/>
      <c r="AO1353" s="39">
        <f t="shared" ca="1" si="627"/>
        <v>0</v>
      </c>
      <c r="AP1353" s="339"/>
      <c r="AW1353" s="329"/>
      <c r="BI1353" s="329"/>
      <c r="BJ1353" s="329"/>
      <c r="BK1353" s="329"/>
      <c r="BL1353" s="329"/>
      <c r="BM1353" s="329"/>
      <c r="BN1353" s="329"/>
      <c r="BO1353" s="329"/>
      <c r="BP1353" s="329"/>
      <c r="BQ1353" s="329"/>
      <c r="BR1353" s="329"/>
      <c r="BS1353" s="329"/>
      <c r="BT1353" s="329"/>
      <c r="BU1353" s="329"/>
      <c r="BV1353" s="329"/>
      <c r="BW1353" s="325"/>
      <c r="BX1353" s="325"/>
      <c r="BY1353" s="325"/>
      <c r="BZ1353" s="325"/>
      <c r="CA1353" s="325"/>
      <c r="CB1353" s="325"/>
      <c r="CC1353" s="325"/>
      <c r="CD1353" s="325"/>
      <c r="CE1353" s="325"/>
      <c r="CF1353" s="325"/>
      <c r="CG1353" s="325"/>
      <c r="CH1353" s="325"/>
      <c r="CI1353" s="325"/>
      <c r="CJ1353" s="325"/>
      <c r="CK1353" s="325"/>
      <c r="CL1353" s="325"/>
      <c r="CM1353" s="325"/>
      <c r="CN1353" s="325"/>
      <c r="CO1353" s="325"/>
      <c r="CP1353" s="325"/>
      <c r="CQ1353" s="325"/>
      <c r="CR1353" s="325"/>
      <c r="CS1353" s="325"/>
      <c r="CT1353" s="325"/>
      <c r="CU1353" s="325"/>
      <c r="CV1353" s="325"/>
      <c r="CW1353" s="325"/>
      <c r="CX1353" s="325"/>
    </row>
    <row r="1354" spans="1:102" s="36" customFormat="1" ht="15" hidden="1" customHeight="1">
      <c r="A1354" s="329"/>
      <c r="B1354" s="37" t="str">
        <f t="shared" ca="1" si="605"/>
        <v/>
      </c>
      <c r="C1354" s="41" t="str">
        <f t="shared" ca="1" si="606"/>
        <v/>
      </c>
      <c r="D1354" s="39" t="str">
        <f t="shared" ca="1" si="607"/>
        <v/>
      </c>
      <c r="E1354" s="39" t="str">
        <f t="shared" ca="1" si="619"/>
        <v/>
      </c>
      <c r="F1354" s="39" t="str">
        <f t="shared" ca="1" si="608"/>
        <v/>
      </c>
      <c r="G1354" s="101"/>
      <c r="H1354" s="39">
        <f t="shared" ca="1" si="599"/>
        <v>0</v>
      </c>
      <c r="J1354" s="332"/>
      <c r="K1354" s="37" t="str">
        <f t="shared" ca="1" si="609"/>
        <v/>
      </c>
      <c r="L1354" s="41" t="str">
        <f t="shared" ca="1" si="610"/>
        <v/>
      </c>
      <c r="M1354" s="39" t="str">
        <f t="shared" si="600"/>
        <v/>
      </c>
      <c r="N1354" s="39" t="str">
        <f t="shared" ca="1" si="620"/>
        <v/>
      </c>
      <c r="O1354" s="39" t="str">
        <f ca="1">IF(L1354="","",ROUND(Q1353*$O$5/payments_per_year,2))</f>
        <v/>
      </c>
      <c r="P1354" s="101"/>
      <c r="Q1354" s="39">
        <f t="shared" ca="1" si="621"/>
        <v>0</v>
      </c>
      <c r="R1354" s="332"/>
      <c r="S1354" s="37" t="str">
        <f t="shared" ca="1" si="611"/>
        <v/>
      </c>
      <c r="T1354" s="41" t="str">
        <f t="shared" ca="1" si="612"/>
        <v/>
      </c>
      <c r="U1354" s="39" t="str">
        <f t="shared" si="601"/>
        <v/>
      </c>
      <c r="V1354" s="39" t="str">
        <f t="shared" ca="1" si="622"/>
        <v/>
      </c>
      <c r="W1354" s="39">
        <f t="shared" ca="1" si="602"/>
        <v>0</v>
      </c>
      <c r="X1354" s="40"/>
      <c r="Y1354" s="39">
        <f t="shared" ca="1" si="623"/>
        <v>0</v>
      </c>
      <c r="Z1354" s="327"/>
      <c r="AA1354" s="37" t="str">
        <f t="shared" ca="1" si="613"/>
        <v/>
      </c>
      <c r="AB1354" s="41" t="str">
        <f t="shared" ca="1" si="614"/>
        <v/>
      </c>
      <c r="AC1354" s="39" t="str">
        <f t="shared" si="603"/>
        <v/>
      </c>
      <c r="AD1354" s="39" t="str">
        <f t="shared" ca="1" si="624"/>
        <v/>
      </c>
      <c r="AE1354" s="39" t="str">
        <f t="shared" ca="1" si="615"/>
        <v/>
      </c>
      <c r="AF1354" s="40"/>
      <c r="AG1354" s="39">
        <f t="shared" ca="1" si="625"/>
        <v>0</v>
      </c>
      <c r="AH1354" s="339"/>
      <c r="AI1354" s="37" t="str">
        <f t="shared" ca="1" si="616"/>
        <v/>
      </c>
      <c r="AJ1354" s="41" t="str">
        <f t="shared" ca="1" si="617"/>
        <v/>
      </c>
      <c r="AK1354" s="39" t="str">
        <f t="shared" si="604"/>
        <v/>
      </c>
      <c r="AL1354" s="39" t="str">
        <f t="shared" ca="1" si="626"/>
        <v/>
      </c>
      <c r="AM1354" s="39" t="str">
        <f t="shared" ca="1" si="618"/>
        <v/>
      </c>
      <c r="AN1354" s="40"/>
      <c r="AO1354" s="39">
        <f t="shared" ca="1" si="627"/>
        <v>0</v>
      </c>
      <c r="AP1354" s="339"/>
      <c r="AW1354" s="329"/>
      <c r="BI1354" s="329"/>
      <c r="BJ1354" s="329"/>
      <c r="BK1354" s="329"/>
      <c r="BL1354" s="329"/>
      <c r="BM1354" s="329"/>
      <c r="BN1354" s="329"/>
      <c r="BO1354" s="329"/>
      <c r="BP1354" s="329"/>
      <c r="BQ1354" s="329"/>
      <c r="BR1354" s="329"/>
      <c r="BS1354" s="329"/>
      <c r="BT1354" s="329"/>
      <c r="BU1354" s="329"/>
      <c r="BV1354" s="329"/>
      <c r="BW1354" s="325"/>
      <c r="BX1354" s="325"/>
      <c r="BY1354" s="325"/>
      <c r="BZ1354" s="325"/>
      <c r="CA1354" s="325"/>
      <c r="CB1354" s="325"/>
      <c r="CC1354" s="325"/>
      <c r="CD1354" s="325"/>
      <c r="CE1354" s="325"/>
      <c r="CF1354" s="325"/>
      <c r="CG1354" s="325"/>
      <c r="CH1354" s="325"/>
      <c r="CI1354" s="325"/>
      <c r="CJ1354" s="325"/>
      <c r="CK1354" s="325"/>
      <c r="CL1354" s="325"/>
      <c r="CM1354" s="325"/>
      <c r="CN1354" s="325"/>
      <c r="CO1354" s="325"/>
      <c r="CP1354" s="325"/>
      <c r="CQ1354" s="325"/>
      <c r="CR1354" s="325"/>
      <c r="CS1354" s="325"/>
      <c r="CT1354" s="325"/>
      <c r="CU1354" s="325"/>
      <c r="CV1354" s="325"/>
      <c r="CW1354" s="325"/>
      <c r="CX1354" s="325"/>
    </row>
    <row r="1355" spans="1:102" s="36" customFormat="1" ht="15" hidden="1" customHeight="1">
      <c r="A1355" s="329"/>
      <c r="B1355" s="37" t="str">
        <f t="shared" ca="1" si="605"/>
        <v/>
      </c>
      <c r="C1355" s="41" t="str">
        <f t="shared" ca="1" si="606"/>
        <v/>
      </c>
      <c r="D1355" s="39" t="str">
        <f t="shared" ca="1" si="607"/>
        <v/>
      </c>
      <c r="E1355" s="39" t="str">
        <f t="shared" ca="1" si="619"/>
        <v/>
      </c>
      <c r="F1355" s="39" t="str">
        <f t="shared" ca="1" si="608"/>
        <v/>
      </c>
      <c r="G1355" s="101"/>
      <c r="H1355" s="39">
        <f t="shared" ca="1" si="599"/>
        <v>0</v>
      </c>
      <c r="J1355" s="332"/>
      <c r="K1355" s="37" t="str">
        <f t="shared" ca="1" si="609"/>
        <v/>
      </c>
      <c r="L1355" s="41" t="str">
        <f t="shared" ca="1" si="610"/>
        <v/>
      </c>
      <c r="M1355" s="39" t="str">
        <f t="shared" si="600"/>
        <v/>
      </c>
      <c r="N1355" s="39" t="str">
        <f t="shared" ca="1" si="620"/>
        <v/>
      </c>
      <c r="O1355" s="39">
        <f ca="1">ROUND(Q1354*$O$5/payments_per_year,2)</f>
        <v>0</v>
      </c>
      <c r="P1355" s="101"/>
      <c r="Q1355" s="39">
        <f t="shared" ca="1" si="621"/>
        <v>0</v>
      </c>
      <c r="R1355" s="332"/>
      <c r="S1355" s="37" t="str">
        <f t="shared" ca="1" si="611"/>
        <v/>
      </c>
      <c r="T1355" s="41" t="str">
        <f t="shared" ca="1" si="612"/>
        <v/>
      </c>
      <c r="U1355" s="39" t="str">
        <f t="shared" si="601"/>
        <v/>
      </c>
      <c r="V1355" s="39" t="str">
        <f t="shared" ca="1" si="622"/>
        <v/>
      </c>
      <c r="W1355" s="39">
        <f t="shared" ca="1" si="602"/>
        <v>0</v>
      </c>
      <c r="X1355" s="40"/>
      <c r="Y1355" s="39">
        <f t="shared" ca="1" si="623"/>
        <v>0</v>
      </c>
      <c r="Z1355" s="327"/>
      <c r="AA1355" s="37" t="str">
        <f t="shared" ca="1" si="613"/>
        <v/>
      </c>
      <c r="AB1355" s="41" t="str">
        <f t="shared" ca="1" si="614"/>
        <v/>
      </c>
      <c r="AC1355" s="39" t="str">
        <f t="shared" si="603"/>
        <v/>
      </c>
      <c r="AD1355" s="39" t="str">
        <f t="shared" ca="1" si="624"/>
        <v/>
      </c>
      <c r="AE1355" s="39" t="str">
        <f t="shared" ca="1" si="615"/>
        <v/>
      </c>
      <c r="AF1355" s="40"/>
      <c r="AG1355" s="39">
        <f t="shared" ca="1" si="625"/>
        <v>0</v>
      </c>
      <c r="AH1355" s="339"/>
      <c r="AI1355" s="37" t="str">
        <f t="shared" ca="1" si="616"/>
        <v/>
      </c>
      <c r="AJ1355" s="41" t="str">
        <f t="shared" ca="1" si="617"/>
        <v/>
      </c>
      <c r="AK1355" s="39" t="str">
        <f t="shared" si="604"/>
        <v/>
      </c>
      <c r="AL1355" s="39" t="str">
        <f t="shared" ca="1" si="626"/>
        <v/>
      </c>
      <c r="AM1355" s="39" t="str">
        <f t="shared" ca="1" si="618"/>
        <v/>
      </c>
      <c r="AN1355" s="40"/>
      <c r="AO1355" s="39">
        <f t="shared" ca="1" si="627"/>
        <v>0</v>
      </c>
      <c r="AP1355" s="339"/>
      <c r="AW1355" s="329"/>
      <c r="BI1355" s="329"/>
      <c r="BJ1355" s="329"/>
      <c r="BK1355" s="329"/>
      <c r="BL1355" s="329"/>
      <c r="BM1355" s="329"/>
      <c r="BN1355" s="329"/>
      <c r="BO1355" s="329"/>
      <c r="BP1355" s="329"/>
      <c r="BQ1355" s="329"/>
      <c r="BR1355" s="329"/>
      <c r="BS1355" s="329"/>
      <c r="BT1355" s="329"/>
      <c r="BU1355" s="329"/>
      <c r="BV1355" s="329"/>
      <c r="BW1355" s="325"/>
      <c r="BX1355" s="325"/>
      <c r="BY1355" s="325"/>
      <c r="BZ1355" s="325"/>
      <c r="CA1355" s="325"/>
      <c r="CB1355" s="325"/>
      <c r="CC1355" s="325"/>
      <c r="CD1355" s="325"/>
      <c r="CE1355" s="325"/>
      <c r="CF1355" s="325"/>
      <c r="CG1355" s="325"/>
      <c r="CH1355" s="325"/>
      <c r="CI1355" s="325"/>
      <c r="CJ1355" s="325"/>
      <c r="CK1355" s="325"/>
      <c r="CL1355" s="325"/>
      <c r="CM1355" s="325"/>
      <c r="CN1355" s="325"/>
      <c r="CO1355" s="325"/>
      <c r="CP1355" s="325"/>
      <c r="CQ1355" s="325"/>
      <c r="CR1355" s="325"/>
      <c r="CS1355" s="325"/>
      <c r="CT1355" s="325"/>
      <c r="CU1355" s="325"/>
      <c r="CV1355" s="325"/>
      <c r="CW1355" s="325"/>
      <c r="CX1355" s="325"/>
    </row>
    <row r="1356" spans="1:102" s="36" customFormat="1" ht="15" hidden="1" customHeight="1">
      <c r="A1356" s="329"/>
      <c r="B1356" s="37" t="str">
        <f t="shared" ca="1" si="605"/>
        <v/>
      </c>
      <c r="C1356" s="41" t="str">
        <f t="shared" ca="1" si="606"/>
        <v/>
      </c>
      <c r="D1356" s="39" t="str">
        <f t="shared" ca="1" si="607"/>
        <v/>
      </c>
      <c r="E1356" s="39" t="str">
        <f t="shared" ca="1" si="619"/>
        <v/>
      </c>
      <c r="F1356" s="39" t="str">
        <f t="shared" ca="1" si="608"/>
        <v/>
      </c>
      <c r="G1356" s="101"/>
      <c r="H1356" s="39">
        <f t="shared" ca="1" si="599"/>
        <v>0</v>
      </c>
      <c r="J1356" s="332"/>
      <c r="K1356" s="37" t="str">
        <f t="shared" ca="1" si="609"/>
        <v/>
      </c>
      <c r="L1356" s="41" t="str">
        <f t="shared" ca="1" si="610"/>
        <v/>
      </c>
      <c r="M1356" s="39" t="str">
        <f t="shared" si="600"/>
        <v/>
      </c>
      <c r="N1356" s="39" t="str">
        <f t="shared" ca="1" si="620"/>
        <v/>
      </c>
      <c r="O1356" s="39" t="str">
        <f ca="1">IF(L1356="","",ROUND(Q1355*$O$5/payments_per_year,2))</f>
        <v/>
      </c>
      <c r="P1356" s="101"/>
      <c r="Q1356" s="39">
        <f t="shared" ca="1" si="621"/>
        <v>0</v>
      </c>
      <c r="R1356" s="332"/>
      <c r="S1356" s="37" t="str">
        <f t="shared" ca="1" si="611"/>
        <v/>
      </c>
      <c r="T1356" s="41" t="str">
        <f t="shared" ca="1" si="612"/>
        <v/>
      </c>
      <c r="U1356" s="39" t="str">
        <f t="shared" si="601"/>
        <v/>
      </c>
      <c r="V1356" s="39" t="str">
        <f t="shared" ca="1" si="622"/>
        <v/>
      </c>
      <c r="W1356" s="39">
        <f t="shared" ca="1" si="602"/>
        <v>0</v>
      </c>
      <c r="X1356" s="40"/>
      <c r="Y1356" s="39">
        <f t="shared" ca="1" si="623"/>
        <v>0</v>
      </c>
      <c r="Z1356" s="327"/>
      <c r="AA1356" s="37" t="str">
        <f t="shared" ca="1" si="613"/>
        <v/>
      </c>
      <c r="AB1356" s="41" t="str">
        <f t="shared" ca="1" si="614"/>
        <v/>
      </c>
      <c r="AC1356" s="39" t="str">
        <f t="shared" si="603"/>
        <v/>
      </c>
      <c r="AD1356" s="39" t="str">
        <f t="shared" ca="1" si="624"/>
        <v/>
      </c>
      <c r="AE1356" s="39" t="str">
        <f t="shared" ca="1" si="615"/>
        <v/>
      </c>
      <c r="AF1356" s="40"/>
      <c r="AG1356" s="39">
        <f t="shared" ca="1" si="625"/>
        <v>0</v>
      </c>
      <c r="AH1356" s="339"/>
      <c r="AI1356" s="37" t="str">
        <f t="shared" ca="1" si="616"/>
        <v/>
      </c>
      <c r="AJ1356" s="41" t="str">
        <f t="shared" ca="1" si="617"/>
        <v/>
      </c>
      <c r="AK1356" s="39" t="str">
        <f t="shared" si="604"/>
        <v/>
      </c>
      <c r="AL1356" s="39" t="str">
        <f t="shared" ca="1" si="626"/>
        <v/>
      </c>
      <c r="AM1356" s="39" t="str">
        <f t="shared" ca="1" si="618"/>
        <v/>
      </c>
      <c r="AN1356" s="40"/>
      <c r="AO1356" s="39">
        <f t="shared" ca="1" si="627"/>
        <v>0</v>
      </c>
      <c r="AP1356" s="339"/>
      <c r="AW1356" s="329"/>
      <c r="BI1356" s="329"/>
      <c r="BJ1356" s="329"/>
      <c r="BK1356" s="329"/>
      <c r="BL1356" s="329"/>
      <c r="BM1356" s="329"/>
      <c r="BN1356" s="329"/>
      <c r="BO1356" s="329"/>
      <c r="BP1356" s="329"/>
      <c r="BQ1356" s="329"/>
      <c r="BR1356" s="329"/>
      <c r="BS1356" s="329"/>
      <c r="BT1356" s="329"/>
      <c r="BU1356" s="329"/>
      <c r="BV1356" s="329"/>
      <c r="BW1356" s="325"/>
      <c r="BX1356" s="325"/>
      <c r="BY1356" s="325"/>
      <c r="BZ1356" s="325"/>
      <c r="CA1356" s="325"/>
      <c r="CB1356" s="325"/>
      <c r="CC1356" s="325"/>
      <c r="CD1356" s="325"/>
      <c r="CE1356" s="325"/>
      <c r="CF1356" s="325"/>
      <c r="CG1356" s="325"/>
      <c r="CH1356" s="325"/>
      <c r="CI1356" s="325"/>
      <c r="CJ1356" s="325"/>
      <c r="CK1356" s="325"/>
      <c r="CL1356" s="325"/>
      <c r="CM1356" s="325"/>
      <c r="CN1356" s="325"/>
      <c r="CO1356" s="325"/>
      <c r="CP1356" s="325"/>
      <c r="CQ1356" s="325"/>
      <c r="CR1356" s="325"/>
      <c r="CS1356" s="325"/>
      <c r="CT1356" s="325"/>
      <c r="CU1356" s="325"/>
      <c r="CV1356" s="325"/>
      <c r="CW1356" s="325"/>
      <c r="CX1356" s="325"/>
    </row>
    <row r="1357" spans="1:102" s="36" customFormat="1" ht="15" hidden="1" customHeight="1">
      <c r="A1357" s="329"/>
      <c r="B1357" s="37" t="str">
        <f t="shared" ca="1" si="605"/>
        <v/>
      </c>
      <c r="C1357" s="41" t="str">
        <f t="shared" ca="1" si="606"/>
        <v/>
      </c>
      <c r="D1357" s="39" t="str">
        <f t="shared" ca="1" si="607"/>
        <v/>
      </c>
      <c r="E1357" s="39" t="str">
        <f t="shared" ca="1" si="619"/>
        <v/>
      </c>
      <c r="F1357" s="39" t="str">
        <f t="shared" ca="1" si="608"/>
        <v/>
      </c>
      <c r="G1357" s="101"/>
      <c r="H1357" s="39">
        <f t="shared" ca="1" si="599"/>
        <v>0</v>
      </c>
      <c r="J1357" s="332"/>
      <c r="K1357" s="37" t="str">
        <f t="shared" ca="1" si="609"/>
        <v/>
      </c>
      <c r="L1357" s="41" t="str">
        <f t="shared" ca="1" si="610"/>
        <v/>
      </c>
      <c r="M1357" s="39" t="str">
        <f t="shared" si="600"/>
        <v/>
      </c>
      <c r="N1357" s="39" t="str">
        <f t="shared" ca="1" si="620"/>
        <v/>
      </c>
      <c r="O1357" s="39">
        <f ca="1">ROUND(Q1356*$O$5/payments_per_year,2)</f>
        <v>0</v>
      </c>
      <c r="P1357" s="101"/>
      <c r="Q1357" s="39">
        <f t="shared" ca="1" si="621"/>
        <v>0</v>
      </c>
      <c r="R1357" s="332"/>
      <c r="S1357" s="37" t="str">
        <f t="shared" ca="1" si="611"/>
        <v/>
      </c>
      <c r="T1357" s="41" t="str">
        <f t="shared" ca="1" si="612"/>
        <v/>
      </c>
      <c r="U1357" s="39" t="str">
        <f t="shared" si="601"/>
        <v/>
      </c>
      <c r="V1357" s="39" t="str">
        <f t="shared" ca="1" si="622"/>
        <v/>
      </c>
      <c r="W1357" s="39">
        <f t="shared" ca="1" si="602"/>
        <v>0</v>
      </c>
      <c r="X1357" s="40"/>
      <c r="Y1357" s="39">
        <f t="shared" ca="1" si="623"/>
        <v>0</v>
      </c>
      <c r="Z1357" s="327"/>
      <c r="AA1357" s="37" t="str">
        <f t="shared" ca="1" si="613"/>
        <v/>
      </c>
      <c r="AB1357" s="41" t="str">
        <f t="shared" ca="1" si="614"/>
        <v/>
      </c>
      <c r="AC1357" s="39" t="str">
        <f t="shared" si="603"/>
        <v/>
      </c>
      <c r="AD1357" s="39" t="str">
        <f t="shared" ca="1" si="624"/>
        <v/>
      </c>
      <c r="AE1357" s="39" t="str">
        <f t="shared" ca="1" si="615"/>
        <v/>
      </c>
      <c r="AF1357" s="40"/>
      <c r="AG1357" s="39">
        <f t="shared" ca="1" si="625"/>
        <v>0</v>
      </c>
      <c r="AH1357" s="339"/>
      <c r="AI1357" s="37" t="str">
        <f t="shared" ca="1" si="616"/>
        <v/>
      </c>
      <c r="AJ1357" s="41" t="str">
        <f t="shared" ca="1" si="617"/>
        <v/>
      </c>
      <c r="AK1357" s="39" t="str">
        <f t="shared" si="604"/>
        <v/>
      </c>
      <c r="AL1357" s="39" t="str">
        <f t="shared" ca="1" si="626"/>
        <v/>
      </c>
      <c r="AM1357" s="39" t="str">
        <f t="shared" ca="1" si="618"/>
        <v/>
      </c>
      <c r="AN1357" s="40"/>
      <c r="AO1357" s="39">
        <f t="shared" ca="1" si="627"/>
        <v>0</v>
      </c>
      <c r="AP1357" s="339"/>
      <c r="AW1357" s="329"/>
      <c r="BI1357" s="329"/>
      <c r="BJ1357" s="329"/>
      <c r="BK1357" s="329"/>
      <c r="BL1357" s="329"/>
      <c r="BM1357" s="329"/>
      <c r="BN1357" s="329"/>
      <c r="BO1357" s="329"/>
      <c r="BP1357" s="329"/>
      <c r="BQ1357" s="329"/>
      <c r="BR1357" s="329"/>
      <c r="BS1357" s="329"/>
      <c r="BT1357" s="329"/>
      <c r="BU1357" s="329"/>
      <c r="BV1357" s="329"/>
      <c r="BW1357" s="325"/>
      <c r="BX1357" s="325"/>
      <c r="BY1357" s="325"/>
      <c r="BZ1357" s="325"/>
      <c r="CA1357" s="325"/>
      <c r="CB1357" s="325"/>
      <c r="CC1357" s="325"/>
      <c r="CD1357" s="325"/>
      <c r="CE1357" s="325"/>
      <c r="CF1357" s="325"/>
      <c r="CG1357" s="325"/>
      <c r="CH1357" s="325"/>
      <c r="CI1357" s="325"/>
      <c r="CJ1357" s="325"/>
      <c r="CK1357" s="325"/>
      <c r="CL1357" s="325"/>
      <c r="CM1357" s="325"/>
      <c r="CN1357" s="325"/>
      <c r="CO1357" s="325"/>
      <c r="CP1357" s="325"/>
      <c r="CQ1357" s="325"/>
      <c r="CR1357" s="325"/>
      <c r="CS1357" s="325"/>
      <c r="CT1357" s="325"/>
      <c r="CU1357" s="325"/>
      <c r="CV1357" s="325"/>
      <c r="CW1357" s="325"/>
      <c r="CX1357" s="325"/>
    </row>
    <row r="1358" spans="1:102" s="36" customFormat="1" ht="15" hidden="1" customHeight="1">
      <c r="A1358" s="329"/>
      <c r="B1358" s="37" t="str">
        <f t="shared" ca="1" si="605"/>
        <v/>
      </c>
      <c r="C1358" s="41" t="str">
        <f t="shared" ca="1" si="606"/>
        <v/>
      </c>
      <c r="D1358" s="39" t="str">
        <f t="shared" ca="1" si="607"/>
        <v/>
      </c>
      <c r="E1358" s="39" t="str">
        <f t="shared" ca="1" si="619"/>
        <v/>
      </c>
      <c r="F1358" s="39" t="str">
        <f t="shared" ca="1" si="608"/>
        <v/>
      </c>
      <c r="G1358" s="101"/>
      <c r="H1358" s="39">
        <f t="shared" ca="1" si="599"/>
        <v>0</v>
      </c>
      <c r="J1358" s="332"/>
      <c r="K1358" s="37" t="str">
        <f t="shared" ca="1" si="609"/>
        <v/>
      </c>
      <c r="L1358" s="41" t="str">
        <f t="shared" ca="1" si="610"/>
        <v/>
      </c>
      <c r="M1358" s="39" t="str">
        <f t="shared" si="600"/>
        <v/>
      </c>
      <c r="N1358" s="39" t="str">
        <f t="shared" ca="1" si="620"/>
        <v/>
      </c>
      <c r="O1358" s="39" t="str">
        <f ca="1">IF(L1358="","",ROUND(Q1357*$O$5/payments_per_year,2))</f>
        <v/>
      </c>
      <c r="P1358" s="101"/>
      <c r="Q1358" s="39">
        <f t="shared" ca="1" si="621"/>
        <v>0</v>
      </c>
      <c r="R1358" s="332"/>
      <c r="S1358" s="37" t="str">
        <f t="shared" ca="1" si="611"/>
        <v/>
      </c>
      <c r="T1358" s="41" t="str">
        <f t="shared" ca="1" si="612"/>
        <v/>
      </c>
      <c r="U1358" s="39" t="str">
        <f t="shared" si="601"/>
        <v/>
      </c>
      <c r="V1358" s="39" t="str">
        <f t="shared" ca="1" si="622"/>
        <v/>
      </c>
      <c r="W1358" s="39">
        <f t="shared" ca="1" si="602"/>
        <v>0</v>
      </c>
      <c r="X1358" s="40"/>
      <c r="Y1358" s="39">
        <f t="shared" ca="1" si="623"/>
        <v>0</v>
      </c>
      <c r="Z1358" s="327"/>
      <c r="AA1358" s="37" t="str">
        <f t="shared" ca="1" si="613"/>
        <v/>
      </c>
      <c r="AB1358" s="41" t="str">
        <f t="shared" ca="1" si="614"/>
        <v/>
      </c>
      <c r="AC1358" s="39" t="str">
        <f t="shared" si="603"/>
        <v/>
      </c>
      <c r="AD1358" s="39" t="str">
        <f t="shared" ca="1" si="624"/>
        <v/>
      </c>
      <c r="AE1358" s="39" t="str">
        <f t="shared" ca="1" si="615"/>
        <v/>
      </c>
      <c r="AF1358" s="40"/>
      <c r="AG1358" s="39">
        <f t="shared" ca="1" si="625"/>
        <v>0</v>
      </c>
      <c r="AH1358" s="339"/>
      <c r="AI1358" s="37" t="str">
        <f t="shared" ca="1" si="616"/>
        <v/>
      </c>
      <c r="AJ1358" s="41" t="str">
        <f t="shared" ca="1" si="617"/>
        <v/>
      </c>
      <c r="AK1358" s="39" t="str">
        <f t="shared" si="604"/>
        <v/>
      </c>
      <c r="AL1358" s="39" t="str">
        <f t="shared" ca="1" si="626"/>
        <v/>
      </c>
      <c r="AM1358" s="39" t="str">
        <f t="shared" ca="1" si="618"/>
        <v/>
      </c>
      <c r="AN1358" s="40"/>
      <c r="AO1358" s="39">
        <f t="shared" ca="1" si="627"/>
        <v>0</v>
      </c>
      <c r="AP1358" s="339"/>
      <c r="AW1358" s="329"/>
      <c r="BI1358" s="329"/>
      <c r="BJ1358" s="329"/>
      <c r="BK1358" s="329"/>
      <c r="BL1358" s="329"/>
      <c r="BM1358" s="329"/>
      <c r="BN1358" s="329"/>
      <c r="BO1358" s="329"/>
      <c r="BP1358" s="329"/>
      <c r="BQ1358" s="329"/>
      <c r="BR1358" s="329"/>
      <c r="BS1358" s="329"/>
      <c r="BT1358" s="329"/>
      <c r="BU1358" s="329"/>
      <c r="BV1358" s="329"/>
      <c r="BW1358" s="325"/>
      <c r="BX1358" s="325"/>
      <c r="BY1358" s="325"/>
      <c r="BZ1358" s="325"/>
      <c r="CA1358" s="325"/>
      <c r="CB1358" s="325"/>
      <c r="CC1358" s="325"/>
      <c r="CD1358" s="325"/>
      <c r="CE1358" s="325"/>
      <c r="CF1358" s="325"/>
      <c r="CG1358" s="325"/>
      <c r="CH1358" s="325"/>
      <c r="CI1358" s="325"/>
      <c r="CJ1358" s="325"/>
      <c r="CK1358" s="325"/>
      <c r="CL1358" s="325"/>
      <c r="CM1358" s="325"/>
      <c r="CN1358" s="325"/>
      <c r="CO1358" s="325"/>
      <c r="CP1358" s="325"/>
      <c r="CQ1358" s="325"/>
      <c r="CR1358" s="325"/>
      <c r="CS1358" s="325"/>
      <c r="CT1358" s="325"/>
      <c r="CU1358" s="325"/>
      <c r="CV1358" s="325"/>
      <c r="CW1358" s="325"/>
      <c r="CX1358" s="325"/>
    </row>
    <row r="1359" spans="1:102" s="36" customFormat="1" ht="15" hidden="1" customHeight="1">
      <c r="A1359" s="329"/>
      <c r="B1359" s="37" t="str">
        <f t="shared" ca="1" si="605"/>
        <v/>
      </c>
      <c r="C1359" s="41" t="str">
        <f t="shared" ca="1" si="606"/>
        <v/>
      </c>
      <c r="D1359" s="39" t="str">
        <f t="shared" ca="1" si="607"/>
        <v/>
      </c>
      <c r="E1359" s="39" t="str">
        <f t="shared" ca="1" si="619"/>
        <v/>
      </c>
      <c r="F1359" s="39" t="str">
        <f t="shared" ca="1" si="608"/>
        <v/>
      </c>
      <c r="G1359" s="101"/>
      <c r="H1359" s="39">
        <f t="shared" ca="1" si="599"/>
        <v>0</v>
      </c>
      <c r="J1359" s="332"/>
      <c r="K1359" s="37" t="str">
        <f t="shared" ca="1" si="609"/>
        <v/>
      </c>
      <c r="L1359" s="41" t="str">
        <f t="shared" ca="1" si="610"/>
        <v/>
      </c>
      <c r="M1359" s="39" t="str">
        <f t="shared" si="600"/>
        <v/>
      </c>
      <c r="N1359" s="39" t="str">
        <f t="shared" ca="1" si="620"/>
        <v/>
      </c>
      <c r="O1359" s="39">
        <f ca="1">ROUND(Q1358*$O$5/payments_per_year,2)</f>
        <v>0</v>
      </c>
      <c r="P1359" s="101"/>
      <c r="Q1359" s="39">
        <f t="shared" ca="1" si="621"/>
        <v>0</v>
      </c>
      <c r="R1359" s="332"/>
      <c r="S1359" s="37" t="str">
        <f t="shared" ca="1" si="611"/>
        <v/>
      </c>
      <c r="T1359" s="41" t="str">
        <f t="shared" ca="1" si="612"/>
        <v/>
      </c>
      <c r="U1359" s="39" t="str">
        <f t="shared" si="601"/>
        <v/>
      </c>
      <c r="V1359" s="39" t="str">
        <f t="shared" ca="1" si="622"/>
        <v/>
      </c>
      <c r="W1359" s="39">
        <f t="shared" ca="1" si="602"/>
        <v>0</v>
      </c>
      <c r="X1359" s="40"/>
      <c r="Y1359" s="39">
        <f t="shared" ca="1" si="623"/>
        <v>0</v>
      </c>
      <c r="Z1359" s="327"/>
      <c r="AA1359" s="37" t="str">
        <f t="shared" ca="1" si="613"/>
        <v/>
      </c>
      <c r="AB1359" s="41" t="str">
        <f t="shared" ca="1" si="614"/>
        <v/>
      </c>
      <c r="AC1359" s="39" t="str">
        <f t="shared" si="603"/>
        <v/>
      </c>
      <c r="AD1359" s="39" t="str">
        <f t="shared" ca="1" si="624"/>
        <v/>
      </c>
      <c r="AE1359" s="39" t="str">
        <f t="shared" ca="1" si="615"/>
        <v/>
      </c>
      <c r="AF1359" s="40"/>
      <c r="AG1359" s="39">
        <f t="shared" ca="1" si="625"/>
        <v>0</v>
      </c>
      <c r="AH1359" s="339"/>
      <c r="AI1359" s="37" t="str">
        <f t="shared" ca="1" si="616"/>
        <v/>
      </c>
      <c r="AJ1359" s="41" t="str">
        <f t="shared" ca="1" si="617"/>
        <v/>
      </c>
      <c r="AK1359" s="39" t="str">
        <f t="shared" si="604"/>
        <v/>
      </c>
      <c r="AL1359" s="39" t="str">
        <f t="shared" ca="1" si="626"/>
        <v/>
      </c>
      <c r="AM1359" s="39" t="str">
        <f t="shared" ca="1" si="618"/>
        <v/>
      </c>
      <c r="AN1359" s="40"/>
      <c r="AO1359" s="39">
        <f t="shared" ca="1" si="627"/>
        <v>0</v>
      </c>
      <c r="AP1359" s="339"/>
      <c r="AW1359" s="329"/>
      <c r="BI1359" s="329"/>
      <c r="BJ1359" s="329"/>
      <c r="BK1359" s="329"/>
      <c r="BL1359" s="329"/>
      <c r="BM1359" s="329"/>
      <c r="BN1359" s="329"/>
      <c r="BO1359" s="329"/>
      <c r="BP1359" s="329"/>
      <c r="BQ1359" s="329"/>
      <c r="BR1359" s="329"/>
      <c r="BS1359" s="329"/>
      <c r="BT1359" s="329"/>
      <c r="BU1359" s="329"/>
      <c r="BV1359" s="329"/>
      <c r="BW1359" s="325"/>
      <c r="BX1359" s="325"/>
      <c r="BY1359" s="325"/>
      <c r="BZ1359" s="325"/>
      <c r="CA1359" s="325"/>
      <c r="CB1359" s="325"/>
      <c r="CC1359" s="325"/>
      <c r="CD1359" s="325"/>
      <c r="CE1359" s="325"/>
      <c r="CF1359" s="325"/>
      <c r="CG1359" s="325"/>
      <c r="CH1359" s="325"/>
      <c r="CI1359" s="325"/>
      <c r="CJ1359" s="325"/>
      <c r="CK1359" s="325"/>
      <c r="CL1359" s="325"/>
      <c r="CM1359" s="325"/>
      <c r="CN1359" s="325"/>
      <c r="CO1359" s="325"/>
      <c r="CP1359" s="325"/>
      <c r="CQ1359" s="325"/>
      <c r="CR1359" s="325"/>
      <c r="CS1359" s="325"/>
      <c r="CT1359" s="325"/>
      <c r="CU1359" s="325"/>
      <c r="CV1359" s="325"/>
      <c r="CW1359" s="325"/>
      <c r="CX1359" s="325"/>
    </row>
    <row r="1360" spans="1:102" s="36" customFormat="1" ht="15" hidden="1" customHeight="1">
      <c r="A1360" s="329"/>
      <c r="B1360" s="37" t="str">
        <f t="shared" ca="1" si="605"/>
        <v/>
      </c>
      <c r="C1360" s="41" t="str">
        <f t="shared" ca="1" si="606"/>
        <v/>
      </c>
      <c r="D1360" s="39" t="str">
        <f t="shared" ca="1" si="607"/>
        <v/>
      </c>
      <c r="E1360" s="39" t="str">
        <f t="shared" ca="1" si="619"/>
        <v/>
      </c>
      <c r="F1360" s="39" t="str">
        <f t="shared" ca="1" si="608"/>
        <v/>
      </c>
      <c r="G1360" s="101"/>
      <c r="H1360" s="39">
        <f t="shared" ca="1" si="599"/>
        <v>0</v>
      </c>
      <c r="J1360" s="332"/>
      <c r="K1360" s="37" t="str">
        <f t="shared" ca="1" si="609"/>
        <v/>
      </c>
      <c r="L1360" s="41" t="str">
        <f t="shared" ca="1" si="610"/>
        <v/>
      </c>
      <c r="M1360" s="39" t="str">
        <f t="shared" si="600"/>
        <v/>
      </c>
      <c r="N1360" s="39" t="str">
        <f t="shared" ca="1" si="620"/>
        <v/>
      </c>
      <c r="O1360" s="39" t="str">
        <f ca="1">IF(L1360="","",ROUND(Q1359*$O$5/payments_per_year,2))</f>
        <v/>
      </c>
      <c r="P1360" s="101"/>
      <c r="Q1360" s="39">
        <f t="shared" ca="1" si="621"/>
        <v>0</v>
      </c>
      <c r="R1360" s="332"/>
      <c r="S1360" s="37" t="str">
        <f t="shared" ca="1" si="611"/>
        <v/>
      </c>
      <c r="T1360" s="41" t="str">
        <f t="shared" ca="1" si="612"/>
        <v/>
      </c>
      <c r="U1360" s="39" t="str">
        <f t="shared" si="601"/>
        <v/>
      </c>
      <c r="V1360" s="39" t="str">
        <f t="shared" ca="1" si="622"/>
        <v/>
      </c>
      <c r="W1360" s="39">
        <f t="shared" ca="1" si="602"/>
        <v>0</v>
      </c>
      <c r="X1360" s="40"/>
      <c r="Y1360" s="39">
        <f t="shared" ca="1" si="623"/>
        <v>0</v>
      </c>
      <c r="Z1360" s="327"/>
      <c r="AA1360" s="37" t="str">
        <f t="shared" ca="1" si="613"/>
        <v/>
      </c>
      <c r="AB1360" s="41" t="str">
        <f t="shared" ca="1" si="614"/>
        <v/>
      </c>
      <c r="AC1360" s="39" t="str">
        <f t="shared" si="603"/>
        <v/>
      </c>
      <c r="AD1360" s="39" t="str">
        <f t="shared" ca="1" si="624"/>
        <v/>
      </c>
      <c r="AE1360" s="39" t="str">
        <f t="shared" ca="1" si="615"/>
        <v/>
      </c>
      <c r="AF1360" s="40"/>
      <c r="AG1360" s="39">
        <f t="shared" ca="1" si="625"/>
        <v>0</v>
      </c>
      <c r="AH1360" s="339"/>
      <c r="AI1360" s="37" t="str">
        <f t="shared" ca="1" si="616"/>
        <v/>
      </c>
      <c r="AJ1360" s="41" t="str">
        <f t="shared" ca="1" si="617"/>
        <v/>
      </c>
      <c r="AK1360" s="39" t="str">
        <f t="shared" si="604"/>
        <v/>
      </c>
      <c r="AL1360" s="39" t="str">
        <f t="shared" ca="1" si="626"/>
        <v/>
      </c>
      <c r="AM1360" s="39" t="str">
        <f t="shared" ca="1" si="618"/>
        <v/>
      </c>
      <c r="AN1360" s="40"/>
      <c r="AO1360" s="39">
        <f t="shared" ca="1" si="627"/>
        <v>0</v>
      </c>
      <c r="AP1360" s="339"/>
      <c r="AW1360" s="329"/>
      <c r="BI1360" s="329"/>
      <c r="BJ1360" s="329"/>
      <c r="BK1360" s="329"/>
      <c r="BL1360" s="329"/>
      <c r="BM1360" s="329"/>
      <c r="BN1360" s="329"/>
      <c r="BO1360" s="329"/>
      <c r="BP1360" s="329"/>
      <c r="BQ1360" s="329"/>
      <c r="BR1360" s="329"/>
      <c r="BS1360" s="329"/>
      <c r="BT1360" s="329"/>
      <c r="BU1360" s="329"/>
      <c r="BV1360" s="329"/>
      <c r="BW1360" s="325"/>
      <c r="BX1360" s="325"/>
      <c r="BY1360" s="325"/>
      <c r="BZ1360" s="325"/>
      <c r="CA1360" s="325"/>
      <c r="CB1360" s="325"/>
      <c r="CC1360" s="325"/>
      <c r="CD1360" s="325"/>
      <c r="CE1360" s="325"/>
      <c r="CF1360" s="325"/>
      <c r="CG1360" s="325"/>
      <c r="CH1360" s="325"/>
      <c r="CI1360" s="325"/>
      <c r="CJ1360" s="325"/>
      <c r="CK1360" s="325"/>
      <c r="CL1360" s="325"/>
      <c r="CM1360" s="325"/>
      <c r="CN1360" s="325"/>
      <c r="CO1360" s="325"/>
      <c r="CP1360" s="325"/>
      <c r="CQ1360" s="325"/>
      <c r="CR1360" s="325"/>
      <c r="CS1360" s="325"/>
      <c r="CT1360" s="325"/>
      <c r="CU1360" s="325"/>
      <c r="CV1360" s="325"/>
      <c r="CW1360" s="325"/>
      <c r="CX1360" s="325"/>
    </row>
    <row r="1361" spans="1:102" s="36" customFormat="1" ht="15" hidden="1" customHeight="1">
      <c r="A1361" s="329"/>
      <c r="B1361" s="37" t="str">
        <f t="shared" ca="1" si="605"/>
        <v/>
      </c>
      <c r="C1361" s="41" t="str">
        <f t="shared" ca="1" si="606"/>
        <v/>
      </c>
      <c r="D1361" s="39" t="str">
        <f t="shared" ca="1" si="607"/>
        <v/>
      </c>
      <c r="E1361" s="39" t="str">
        <f t="shared" ca="1" si="619"/>
        <v/>
      </c>
      <c r="F1361" s="39" t="str">
        <f t="shared" ca="1" si="608"/>
        <v/>
      </c>
      <c r="G1361" s="101"/>
      <c r="H1361" s="39">
        <f t="shared" ca="1" si="599"/>
        <v>0</v>
      </c>
      <c r="J1361" s="332"/>
      <c r="K1361" s="37" t="str">
        <f t="shared" ca="1" si="609"/>
        <v/>
      </c>
      <c r="L1361" s="41" t="str">
        <f t="shared" ca="1" si="610"/>
        <v/>
      </c>
      <c r="M1361" s="39" t="str">
        <f t="shared" si="600"/>
        <v/>
      </c>
      <c r="N1361" s="39" t="str">
        <f t="shared" ca="1" si="620"/>
        <v/>
      </c>
      <c r="O1361" s="39">
        <f ca="1">ROUND(Q1360*$O$5/payments_per_year,2)</f>
        <v>0</v>
      </c>
      <c r="P1361" s="101"/>
      <c r="Q1361" s="39">
        <f t="shared" ca="1" si="621"/>
        <v>0</v>
      </c>
      <c r="R1361" s="332"/>
      <c r="S1361" s="37" t="str">
        <f t="shared" ca="1" si="611"/>
        <v/>
      </c>
      <c r="T1361" s="41" t="str">
        <f t="shared" ca="1" si="612"/>
        <v/>
      </c>
      <c r="U1361" s="39" t="str">
        <f t="shared" si="601"/>
        <v/>
      </c>
      <c r="V1361" s="39" t="str">
        <f t="shared" ca="1" si="622"/>
        <v/>
      </c>
      <c r="W1361" s="39">
        <f t="shared" ca="1" si="602"/>
        <v>0</v>
      </c>
      <c r="X1361" s="40"/>
      <c r="Y1361" s="39">
        <f t="shared" ca="1" si="623"/>
        <v>0</v>
      </c>
      <c r="Z1361" s="327"/>
      <c r="AA1361" s="37" t="str">
        <f t="shared" ca="1" si="613"/>
        <v/>
      </c>
      <c r="AB1361" s="41" t="str">
        <f t="shared" ca="1" si="614"/>
        <v/>
      </c>
      <c r="AC1361" s="39" t="str">
        <f t="shared" si="603"/>
        <v/>
      </c>
      <c r="AD1361" s="39" t="str">
        <f t="shared" ca="1" si="624"/>
        <v/>
      </c>
      <c r="AE1361" s="39" t="str">
        <f t="shared" ca="1" si="615"/>
        <v/>
      </c>
      <c r="AF1361" s="40"/>
      <c r="AG1361" s="39">
        <f t="shared" ca="1" si="625"/>
        <v>0</v>
      </c>
      <c r="AH1361" s="339"/>
      <c r="AI1361" s="37" t="str">
        <f t="shared" ca="1" si="616"/>
        <v/>
      </c>
      <c r="AJ1361" s="41" t="str">
        <f t="shared" ca="1" si="617"/>
        <v/>
      </c>
      <c r="AK1361" s="39" t="str">
        <f t="shared" si="604"/>
        <v/>
      </c>
      <c r="AL1361" s="39" t="str">
        <f t="shared" ca="1" si="626"/>
        <v/>
      </c>
      <c r="AM1361" s="39" t="str">
        <f t="shared" ca="1" si="618"/>
        <v/>
      </c>
      <c r="AN1361" s="40"/>
      <c r="AO1361" s="39">
        <f t="shared" ca="1" si="627"/>
        <v>0</v>
      </c>
      <c r="AP1361" s="339"/>
      <c r="AW1361" s="329"/>
      <c r="BI1361" s="329"/>
      <c r="BJ1361" s="329"/>
      <c r="BK1361" s="329"/>
      <c r="BL1361" s="329"/>
      <c r="BM1361" s="329"/>
      <c r="BN1361" s="329"/>
      <c r="BO1361" s="329"/>
      <c r="BP1361" s="329"/>
      <c r="BQ1361" s="329"/>
      <c r="BR1361" s="329"/>
      <c r="BS1361" s="329"/>
      <c r="BT1361" s="329"/>
      <c r="BU1361" s="329"/>
      <c r="BV1361" s="329"/>
      <c r="BW1361" s="325"/>
      <c r="BX1361" s="325"/>
      <c r="BY1361" s="325"/>
      <c r="BZ1361" s="325"/>
      <c r="CA1361" s="325"/>
      <c r="CB1361" s="325"/>
      <c r="CC1361" s="325"/>
      <c r="CD1361" s="325"/>
      <c r="CE1361" s="325"/>
      <c r="CF1361" s="325"/>
      <c r="CG1361" s="325"/>
      <c r="CH1361" s="325"/>
      <c r="CI1361" s="325"/>
      <c r="CJ1361" s="325"/>
      <c r="CK1361" s="325"/>
      <c r="CL1361" s="325"/>
      <c r="CM1361" s="325"/>
      <c r="CN1361" s="325"/>
      <c r="CO1361" s="325"/>
      <c r="CP1361" s="325"/>
      <c r="CQ1361" s="325"/>
      <c r="CR1361" s="325"/>
      <c r="CS1361" s="325"/>
      <c r="CT1361" s="325"/>
      <c r="CU1361" s="325"/>
      <c r="CV1361" s="325"/>
      <c r="CW1361" s="325"/>
      <c r="CX1361" s="325"/>
    </row>
    <row r="1362" spans="1:102" s="36" customFormat="1" ht="15" hidden="1" customHeight="1">
      <c r="A1362" s="329"/>
      <c r="B1362" s="37" t="str">
        <f t="shared" ca="1" si="605"/>
        <v/>
      </c>
      <c r="C1362" s="41" t="str">
        <f t="shared" ca="1" si="606"/>
        <v/>
      </c>
      <c r="D1362" s="39" t="str">
        <f t="shared" ca="1" si="607"/>
        <v/>
      </c>
      <c r="E1362" s="39" t="str">
        <f t="shared" ca="1" si="619"/>
        <v/>
      </c>
      <c r="F1362" s="39" t="str">
        <f t="shared" ca="1" si="608"/>
        <v/>
      </c>
      <c r="G1362" s="101"/>
      <c r="H1362" s="39">
        <f t="shared" ca="1" si="599"/>
        <v>0</v>
      </c>
      <c r="J1362" s="332"/>
      <c r="K1362" s="37" t="str">
        <f t="shared" ca="1" si="609"/>
        <v/>
      </c>
      <c r="L1362" s="41" t="str">
        <f t="shared" ca="1" si="610"/>
        <v/>
      </c>
      <c r="M1362" s="39" t="str">
        <f t="shared" si="600"/>
        <v/>
      </c>
      <c r="N1362" s="39" t="str">
        <f t="shared" ca="1" si="620"/>
        <v/>
      </c>
      <c r="O1362" s="39" t="str">
        <f ca="1">IF(L1362="","",ROUND(Q1361*$O$5/payments_per_year,2))</f>
        <v/>
      </c>
      <c r="P1362" s="101"/>
      <c r="Q1362" s="39">
        <f t="shared" ca="1" si="621"/>
        <v>0</v>
      </c>
      <c r="R1362" s="332"/>
      <c r="S1362" s="37" t="str">
        <f t="shared" ca="1" si="611"/>
        <v/>
      </c>
      <c r="T1362" s="41" t="str">
        <f t="shared" ca="1" si="612"/>
        <v/>
      </c>
      <c r="U1362" s="39" t="str">
        <f t="shared" si="601"/>
        <v/>
      </c>
      <c r="V1362" s="39" t="str">
        <f t="shared" ca="1" si="622"/>
        <v/>
      </c>
      <c r="W1362" s="39">
        <f t="shared" ca="1" si="602"/>
        <v>0</v>
      </c>
      <c r="X1362" s="40"/>
      <c r="Y1362" s="39">
        <f t="shared" ca="1" si="623"/>
        <v>0</v>
      </c>
      <c r="Z1362" s="327"/>
      <c r="AA1362" s="37" t="str">
        <f t="shared" ca="1" si="613"/>
        <v/>
      </c>
      <c r="AB1362" s="41" t="str">
        <f t="shared" ca="1" si="614"/>
        <v/>
      </c>
      <c r="AC1362" s="39" t="str">
        <f t="shared" si="603"/>
        <v/>
      </c>
      <c r="AD1362" s="39" t="str">
        <f t="shared" ca="1" si="624"/>
        <v/>
      </c>
      <c r="AE1362" s="39" t="str">
        <f t="shared" ca="1" si="615"/>
        <v/>
      </c>
      <c r="AF1362" s="40"/>
      <c r="AG1362" s="39">
        <f t="shared" ca="1" si="625"/>
        <v>0</v>
      </c>
      <c r="AH1362" s="339"/>
      <c r="AI1362" s="37" t="str">
        <f t="shared" ca="1" si="616"/>
        <v/>
      </c>
      <c r="AJ1362" s="41" t="str">
        <f t="shared" ca="1" si="617"/>
        <v/>
      </c>
      <c r="AK1362" s="39" t="str">
        <f t="shared" si="604"/>
        <v/>
      </c>
      <c r="AL1362" s="39" t="str">
        <f t="shared" ca="1" si="626"/>
        <v/>
      </c>
      <c r="AM1362" s="39" t="str">
        <f t="shared" ca="1" si="618"/>
        <v/>
      </c>
      <c r="AN1362" s="40"/>
      <c r="AO1362" s="39">
        <f t="shared" ca="1" si="627"/>
        <v>0</v>
      </c>
      <c r="AP1362" s="339"/>
      <c r="AW1362" s="329"/>
      <c r="BI1362" s="329"/>
      <c r="BJ1362" s="329"/>
      <c r="BK1362" s="329"/>
      <c r="BL1362" s="329"/>
      <c r="BM1362" s="329"/>
      <c r="BN1362" s="329"/>
      <c r="BO1362" s="329"/>
      <c r="BP1362" s="329"/>
      <c r="BQ1362" s="329"/>
      <c r="BR1362" s="329"/>
      <c r="BS1362" s="329"/>
      <c r="BT1362" s="329"/>
      <c r="BU1362" s="329"/>
      <c r="BV1362" s="329"/>
      <c r="BW1362" s="325"/>
      <c r="BX1362" s="325"/>
      <c r="BY1362" s="325"/>
      <c r="BZ1362" s="325"/>
      <c r="CA1362" s="325"/>
      <c r="CB1362" s="325"/>
      <c r="CC1362" s="325"/>
      <c r="CD1362" s="325"/>
      <c r="CE1362" s="325"/>
      <c r="CF1362" s="325"/>
      <c r="CG1362" s="325"/>
      <c r="CH1362" s="325"/>
      <c r="CI1362" s="325"/>
      <c r="CJ1362" s="325"/>
      <c r="CK1362" s="325"/>
      <c r="CL1362" s="325"/>
      <c r="CM1362" s="325"/>
      <c r="CN1362" s="325"/>
      <c r="CO1362" s="325"/>
      <c r="CP1362" s="325"/>
      <c r="CQ1362" s="325"/>
      <c r="CR1362" s="325"/>
      <c r="CS1362" s="325"/>
      <c r="CT1362" s="325"/>
      <c r="CU1362" s="325"/>
      <c r="CV1362" s="325"/>
      <c r="CW1362" s="325"/>
      <c r="CX1362" s="325"/>
    </row>
    <row r="1363" spans="1:102" s="36" customFormat="1" ht="15" hidden="1" customHeight="1">
      <c r="A1363" s="329"/>
      <c r="B1363" s="37" t="str">
        <f t="shared" ca="1" si="605"/>
        <v/>
      </c>
      <c r="C1363" s="41" t="str">
        <f t="shared" ca="1" si="606"/>
        <v/>
      </c>
      <c r="D1363" s="39" t="str">
        <f t="shared" ca="1" si="607"/>
        <v/>
      </c>
      <c r="E1363" s="39" t="str">
        <f t="shared" ca="1" si="619"/>
        <v/>
      </c>
      <c r="F1363" s="39" t="str">
        <f t="shared" ca="1" si="608"/>
        <v/>
      </c>
      <c r="G1363" s="101"/>
      <c r="H1363" s="39">
        <f t="shared" ref="H1363:H1426" ca="1" si="628">IF(B1363="",0,ROUND(H1362-E1363-G1363,2))</f>
        <v>0</v>
      </c>
      <c r="J1363" s="332"/>
      <c r="K1363" s="37" t="str">
        <f t="shared" ca="1" si="609"/>
        <v/>
      </c>
      <c r="L1363" s="41" t="str">
        <f t="shared" ca="1" si="610"/>
        <v/>
      </c>
      <c r="M1363" s="39" t="str">
        <f t="shared" ref="M1363:M1426" si="629">$O$10</f>
        <v/>
      </c>
      <c r="N1363" s="39" t="str">
        <f t="shared" ca="1" si="620"/>
        <v/>
      </c>
      <c r="O1363" s="39">
        <f ca="1">ROUND(Q1362*$O$5/payments_per_year,2)</f>
        <v>0</v>
      </c>
      <c r="P1363" s="101"/>
      <c r="Q1363" s="39">
        <f t="shared" ca="1" si="621"/>
        <v>0</v>
      </c>
      <c r="R1363" s="332"/>
      <c r="S1363" s="37" t="str">
        <f t="shared" ca="1" si="611"/>
        <v/>
      </c>
      <c r="T1363" s="41" t="str">
        <f t="shared" ca="1" si="612"/>
        <v/>
      </c>
      <c r="U1363" s="39" t="str">
        <f t="shared" ref="U1363:U1426" si="630">$W$10</f>
        <v/>
      </c>
      <c r="V1363" s="39" t="str">
        <f t="shared" ca="1" si="622"/>
        <v/>
      </c>
      <c r="W1363" s="39">
        <f t="shared" ref="W1363:W1426" ca="1" si="631">ROUND(Y1362*$W$5/payments_per_year,2)</f>
        <v>0</v>
      </c>
      <c r="X1363" s="40"/>
      <c r="Y1363" s="39">
        <f t="shared" ca="1" si="623"/>
        <v>0</v>
      </c>
      <c r="Z1363" s="327"/>
      <c r="AA1363" s="37" t="str">
        <f t="shared" ca="1" si="613"/>
        <v/>
      </c>
      <c r="AB1363" s="41" t="str">
        <f t="shared" ca="1" si="614"/>
        <v/>
      </c>
      <c r="AC1363" s="39" t="str">
        <f t="shared" ref="AC1363:AC1426" si="632">$AE$10</f>
        <v/>
      </c>
      <c r="AD1363" s="39" t="str">
        <f t="shared" ca="1" si="624"/>
        <v/>
      </c>
      <c r="AE1363" s="39" t="str">
        <f t="shared" ca="1" si="615"/>
        <v/>
      </c>
      <c r="AF1363" s="40"/>
      <c r="AG1363" s="39">
        <f t="shared" ca="1" si="625"/>
        <v>0</v>
      </c>
      <c r="AH1363" s="339"/>
      <c r="AI1363" s="37" t="str">
        <f t="shared" ca="1" si="616"/>
        <v/>
      </c>
      <c r="AJ1363" s="41" t="str">
        <f t="shared" ca="1" si="617"/>
        <v/>
      </c>
      <c r="AK1363" s="39" t="str">
        <f t="shared" ref="AK1363:AK1426" si="633">$AE$10</f>
        <v/>
      </c>
      <c r="AL1363" s="39" t="str">
        <f t="shared" ca="1" si="626"/>
        <v/>
      </c>
      <c r="AM1363" s="39" t="str">
        <f t="shared" ca="1" si="618"/>
        <v/>
      </c>
      <c r="AN1363" s="40"/>
      <c r="AO1363" s="39">
        <f t="shared" ca="1" si="627"/>
        <v>0</v>
      </c>
      <c r="AP1363" s="339"/>
      <c r="AW1363" s="329"/>
      <c r="BI1363" s="329"/>
      <c r="BJ1363" s="329"/>
      <c r="BK1363" s="329"/>
      <c r="BL1363" s="329"/>
      <c r="BM1363" s="329"/>
      <c r="BN1363" s="329"/>
      <c r="BO1363" s="329"/>
      <c r="BP1363" s="329"/>
      <c r="BQ1363" s="329"/>
      <c r="BR1363" s="329"/>
      <c r="BS1363" s="329"/>
      <c r="BT1363" s="329"/>
      <c r="BU1363" s="329"/>
      <c r="BV1363" s="329"/>
      <c r="BW1363" s="325"/>
      <c r="BX1363" s="325"/>
      <c r="BY1363" s="325"/>
      <c r="BZ1363" s="325"/>
      <c r="CA1363" s="325"/>
      <c r="CB1363" s="325"/>
      <c r="CC1363" s="325"/>
      <c r="CD1363" s="325"/>
      <c r="CE1363" s="325"/>
      <c r="CF1363" s="325"/>
      <c r="CG1363" s="325"/>
      <c r="CH1363" s="325"/>
      <c r="CI1363" s="325"/>
      <c r="CJ1363" s="325"/>
      <c r="CK1363" s="325"/>
      <c r="CL1363" s="325"/>
      <c r="CM1363" s="325"/>
      <c r="CN1363" s="325"/>
      <c r="CO1363" s="325"/>
      <c r="CP1363" s="325"/>
      <c r="CQ1363" s="325"/>
      <c r="CR1363" s="325"/>
      <c r="CS1363" s="325"/>
      <c r="CT1363" s="325"/>
      <c r="CU1363" s="325"/>
      <c r="CV1363" s="325"/>
      <c r="CW1363" s="325"/>
      <c r="CX1363" s="325"/>
    </row>
    <row r="1364" spans="1:102" s="36" customFormat="1" ht="15" hidden="1" customHeight="1">
      <c r="A1364" s="329"/>
      <c r="B1364" s="37" t="str">
        <f t="shared" ref="B1364:B1427" ca="1" si="634">IF(B1363&lt;$F$11,IF(H1363&gt;0,B1363+1,""),"")</f>
        <v/>
      </c>
      <c r="C1364" s="41" t="str">
        <f t="shared" ref="C1364:C1427" ca="1" si="635">IF(B1364="","",IF(B1364&lt;=$F$11,IF(payments_per_year=26,DATE(YEAR(start_date),MONTH(start_date),DAY(start_date)+14*B1364),IF(payments_per_year=52,DATE(YEAR(start_date),MONTH(start_date),DAY(start_date)+7*B1364),DATE(YEAR(start_date),MONTH(start_date)+B1364*12/$F$7,DAY(start_date)))),""))</f>
        <v/>
      </c>
      <c r="D1364" s="39" t="str">
        <f t="shared" ref="D1364:D1427" ca="1" si="636">IF(C1364="","",IF($F$10+F1364&gt;H1363,ROUND(H1363+F1364,2),$F$10))</f>
        <v/>
      </c>
      <c r="E1364" s="39" t="str">
        <f t="shared" ca="1" si="619"/>
        <v/>
      </c>
      <c r="F1364" s="39" t="str">
        <f t="shared" ref="F1364:F1427" ca="1" si="637">IF(C1364="","",ROUND(H1363*$F$5/payments_per_year,2))</f>
        <v/>
      </c>
      <c r="G1364" s="101"/>
      <c r="H1364" s="39">
        <f t="shared" ca="1" si="628"/>
        <v>0</v>
      </c>
      <c r="J1364" s="332"/>
      <c r="K1364" s="37" t="str">
        <f t="shared" ref="K1364:K1427" ca="1" si="638">IF(K1363&lt;$F$11,IF(Q1363&gt;0,K1363+1,""),"")</f>
        <v/>
      </c>
      <c r="L1364" s="41" t="str">
        <f t="shared" ref="L1364:L1427" ca="1" si="639">IF(K1364="","",IF(K1364&lt;=$F$11,IF(payments_per_year=26,DATE(YEAR(start_date),MONTH(start_date),DAY(start_date)+14*K1364),IF(payments_per_year=52,DATE(YEAR(start_date),MONTH(start_date),DAY(start_date)+7*K1364),DATE(YEAR(start_date),MONTH(start_date)+K1364*12/$F$7,DAY(start_date)))),""))</f>
        <v/>
      </c>
      <c r="M1364" s="39" t="str">
        <f t="shared" si="629"/>
        <v/>
      </c>
      <c r="N1364" s="39" t="str">
        <f t="shared" ca="1" si="620"/>
        <v/>
      </c>
      <c r="O1364" s="39" t="str">
        <f ca="1">IF(L1364="","",ROUND(Q1363*$O$5/payments_per_year,2))</f>
        <v/>
      </c>
      <c r="P1364" s="101"/>
      <c r="Q1364" s="39">
        <f t="shared" ca="1" si="621"/>
        <v>0</v>
      </c>
      <c r="R1364" s="332"/>
      <c r="S1364" s="37" t="str">
        <f t="shared" ref="S1364:S1427" ca="1" si="640">IF(S1363&lt;$F$11,IF(Y1363&gt;0,S1363+1,""),"")</f>
        <v/>
      </c>
      <c r="T1364" s="41" t="str">
        <f t="shared" ref="T1364:T1427" ca="1" si="641">IF(S1364="","",IF(S1364&lt;=$F$11,IF(payments_per_year=26,DATE(YEAR(start_date),MONTH(start_date),DAY(start_date)+14*S1364),IF(payments_per_year=52,DATE(YEAR(start_date),MONTH(start_date),DAY(start_date)+7*S1364),DATE(YEAR(start_date),MONTH(start_date)+S1364*12/$F$7,DAY(start_date)))),""))</f>
        <v/>
      </c>
      <c r="U1364" s="39" t="str">
        <f t="shared" si="630"/>
        <v/>
      </c>
      <c r="V1364" s="39" t="str">
        <f t="shared" ca="1" si="622"/>
        <v/>
      </c>
      <c r="W1364" s="39">
        <f t="shared" ca="1" si="631"/>
        <v>0</v>
      </c>
      <c r="X1364" s="40"/>
      <c r="Y1364" s="39">
        <f t="shared" ca="1" si="623"/>
        <v>0</v>
      </c>
      <c r="Z1364" s="327"/>
      <c r="AA1364" s="37" t="str">
        <f t="shared" ref="AA1364:AA1427" ca="1" si="642">IF(AA1363&lt;$F$11,IF(AG1363&gt;0,AA1363+1,""),"")</f>
        <v/>
      </c>
      <c r="AB1364" s="41" t="str">
        <f t="shared" ref="AB1364:AB1427" ca="1" si="643">IF(AA1364="","",IF(AA1364&lt;=$F$11,IF(payments_per_year=26,DATE(YEAR(start_date),MONTH(start_date),DAY(start_date)+14*AA1364),IF(payments_per_year=52,DATE(YEAR(start_date),MONTH(start_date),DAY(start_date)+7*AA1364),DATE(YEAR(start_date),MONTH(start_date)+AA1364*12/$F$7,DAY(start_date)))),""))</f>
        <v/>
      </c>
      <c r="AC1364" s="39" t="str">
        <f t="shared" si="632"/>
        <v/>
      </c>
      <c r="AD1364" s="39" t="str">
        <f t="shared" ca="1" si="624"/>
        <v/>
      </c>
      <c r="AE1364" s="39" t="str">
        <f t="shared" ref="AE1364:AE1427" ca="1" si="644">IF(AB1364="","",ROUND(AG1363*$F$5/payments_per_year,2))</f>
        <v/>
      </c>
      <c r="AF1364" s="40"/>
      <c r="AG1364" s="39">
        <f t="shared" ca="1" si="625"/>
        <v>0</v>
      </c>
      <c r="AH1364" s="339"/>
      <c r="AI1364" s="37" t="str">
        <f t="shared" ref="AI1364:AI1427" ca="1" si="645">IF(AI1363&lt;$F$11,IF(AO1363&gt;0,AI1363+1,""),"")</f>
        <v/>
      </c>
      <c r="AJ1364" s="41" t="str">
        <f t="shared" ref="AJ1364:AJ1427" ca="1" si="646">IF(AI1364="","",IF(AI1364&lt;=$F$11,IF(payments_per_year=26,DATE(YEAR(start_date),MONTH(start_date),DAY(start_date)+14*AI1364),IF(payments_per_year=52,DATE(YEAR(start_date),MONTH(start_date),DAY(start_date)+7*AI1364),DATE(YEAR(start_date),MONTH(start_date)+AI1364*12/$F$7,DAY(start_date)))),""))</f>
        <v/>
      </c>
      <c r="AK1364" s="39" t="str">
        <f t="shared" si="633"/>
        <v/>
      </c>
      <c r="AL1364" s="39" t="str">
        <f t="shared" ca="1" si="626"/>
        <v/>
      </c>
      <c r="AM1364" s="39" t="str">
        <f t="shared" ref="AM1364:AM1427" ca="1" si="647">IF(AJ1364="","",ROUND(AO1363*$F$5/payments_per_year,2))</f>
        <v/>
      </c>
      <c r="AN1364" s="40"/>
      <c r="AO1364" s="39">
        <f t="shared" ca="1" si="627"/>
        <v>0</v>
      </c>
      <c r="AP1364" s="339"/>
      <c r="AW1364" s="329"/>
      <c r="BI1364" s="329"/>
      <c r="BJ1364" s="329"/>
      <c r="BK1364" s="329"/>
      <c r="BL1364" s="329"/>
      <c r="BM1364" s="329"/>
      <c r="BN1364" s="329"/>
      <c r="BO1364" s="329"/>
      <c r="BP1364" s="329"/>
      <c r="BQ1364" s="329"/>
      <c r="BR1364" s="329"/>
      <c r="BS1364" s="329"/>
      <c r="BT1364" s="329"/>
      <c r="BU1364" s="329"/>
      <c r="BV1364" s="329"/>
      <c r="BW1364" s="325"/>
      <c r="BX1364" s="325"/>
      <c r="BY1364" s="325"/>
      <c r="BZ1364" s="325"/>
      <c r="CA1364" s="325"/>
      <c r="CB1364" s="325"/>
      <c r="CC1364" s="325"/>
      <c r="CD1364" s="325"/>
      <c r="CE1364" s="325"/>
      <c r="CF1364" s="325"/>
      <c r="CG1364" s="325"/>
      <c r="CH1364" s="325"/>
      <c r="CI1364" s="325"/>
      <c r="CJ1364" s="325"/>
      <c r="CK1364" s="325"/>
      <c r="CL1364" s="325"/>
      <c r="CM1364" s="325"/>
      <c r="CN1364" s="325"/>
      <c r="CO1364" s="325"/>
      <c r="CP1364" s="325"/>
      <c r="CQ1364" s="325"/>
      <c r="CR1364" s="325"/>
      <c r="CS1364" s="325"/>
      <c r="CT1364" s="325"/>
      <c r="CU1364" s="325"/>
      <c r="CV1364" s="325"/>
      <c r="CW1364" s="325"/>
      <c r="CX1364" s="325"/>
    </row>
    <row r="1365" spans="1:102" s="36" customFormat="1" ht="15" hidden="1" customHeight="1">
      <c r="A1365" s="329"/>
      <c r="B1365" s="37" t="str">
        <f t="shared" ca="1" si="634"/>
        <v/>
      </c>
      <c r="C1365" s="41" t="str">
        <f t="shared" ca="1" si="635"/>
        <v/>
      </c>
      <c r="D1365" s="39" t="str">
        <f t="shared" ca="1" si="636"/>
        <v/>
      </c>
      <c r="E1365" s="39" t="str">
        <f t="shared" ca="1" si="619"/>
        <v/>
      </c>
      <c r="F1365" s="39" t="str">
        <f t="shared" ca="1" si="637"/>
        <v/>
      </c>
      <c r="G1365" s="101"/>
      <c r="H1365" s="39">
        <f t="shared" ca="1" si="628"/>
        <v>0</v>
      </c>
      <c r="J1365" s="332"/>
      <c r="K1365" s="37" t="str">
        <f t="shared" ca="1" si="638"/>
        <v/>
      </c>
      <c r="L1365" s="41" t="str">
        <f t="shared" ca="1" si="639"/>
        <v/>
      </c>
      <c r="M1365" s="39" t="str">
        <f t="shared" si="629"/>
        <v/>
      </c>
      <c r="N1365" s="39" t="str">
        <f t="shared" ca="1" si="620"/>
        <v/>
      </c>
      <c r="O1365" s="39">
        <f ca="1">ROUND(Q1364*$O$5/payments_per_year,2)</f>
        <v>0</v>
      </c>
      <c r="P1365" s="101"/>
      <c r="Q1365" s="39">
        <f t="shared" ca="1" si="621"/>
        <v>0</v>
      </c>
      <c r="R1365" s="332"/>
      <c r="S1365" s="37" t="str">
        <f t="shared" ca="1" si="640"/>
        <v/>
      </c>
      <c r="T1365" s="41" t="str">
        <f t="shared" ca="1" si="641"/>
        <v/>
      </c>
      <c r="U1365" s="39" t="str">
        <f t="shared" si="630"/>
        <v/>
      </c>
      <c r="V1365" s="39" t="str">
        <f t="shared" ca="1" si="622"/>
        <v/>
      </c>
      <c r="W1365" s="39">
        <f t="shared" ca="1" si="631"/>
        <v>0</v>
      </c>
      <c r="X1365" s="40"/>
      <c r="Y1365" s="39">
        <f t="shared" ca="1" si="623"/>
        <v>0</v>
      </c>
      <c r="Z1365" s="327"/>
      <c r="AA1365" s="37" t="str">
        <f t="shared" ca="1" si="642"/>
        <v/>
      </c>
      <c r="AB1365" s="41" t="str">
        <f t="shared" ca="1" si="643"/>
        <v/>
      </c>
      <c r="AC1365" s="39" t="str">
        <f t="shared" si="632"/>
        <v/>
      </c>
      <c r="AD1365" s="39" t="str">
        <f t="shared" ca="1" si="624"/>
        <v/>
      </c>
      <c r="AE1365" s="39" t="str">
        <f t="shared" ca="1" si="644"/>
        <v/>
      </c>
      <c r="AF1365" s="40"/>
      <c r="AG1365" s="39">
        <f t="shared" ca="1" si="625"/>
        <v>0</v>
      </c>
      <c r="AH1365" s="339"/>
      <c r="AI1365" s="37" t="str">
        <f t="shared" ca="1" si="645"/>
        <v/>
      </c>
      <c r="AJ1365" s="41" t="str">
        <f t="shared" ca="1" si="646"/>
        <v/>
      </c>
      <c r="AK1365" s="39" t="str">
        <f t="shared" si="633"/>
        <v/>
      </c>
      <c r="AL1365" s="39" t="str">
        <f t="shared" ca="1" si="626"/>
        <v/>
      </c>
      <c r="AM1365" s="39" t="str">
        <f t="shared" ca="1" si="647"/>
        <v/>
      </c>
      <c r="AN1365" s="40"/>
      <c r="AO1365" s="39">
        <f t="shared" ca="1" si="627"/>
        <v>0</v>
      </c>
      <c r="AP1365" s="339"/>
      <c r="AW1365" s="329"/>
      <c r="BI1365" s="329"/>
      <c r="BJ1365" s="329"/>
      <c r="BK1365" s="329"/>
      <c r="BL1365" s="329"/>
      <c r="BM1365" s="329"/>
      <c r="BN1365" s="329"/>
      <c r="BO1365" s="329"/>
      <c r="BP1365" s="329"/>
      <c r="BQ1365" s="329"/>
      <c r="BR1365" s="329"/>
      <c r="BS1365" s="329"/>
      <c r="BT1365" s="329"/>
      <c r="BU1365" s="329"/>
      <c r="BV1365" s="329"/>
      <c r="BW1365" s="325"/>
      <c r="BX1365" s="325"/>
      <c r="BY1365" s="325"/>
      <c r="BZ1365" s="325"/>
      <c r="CA1365" s="325"/>
      <c r="CB1365" s="325"/>
      <c r="CC1365" s="325"/>
      <c r="CD1365" s="325"/>
      <c r="CE1365" s="325"/>
      <c r="CF1365" s="325"/>
      <c r="CG1365" s="325"/>
      <c r="CH1365" s="325"/>
      <c r="CI1365" s="325"/>
      <c r="CJ1365" s="325"/>
      <c r="CK1365" s="325"/>
      <c r="CL1365" s="325"/>
      <c r="CM1365" s="325"/>
      <c r="CN1365" s="325"/>
      <c r="CO1365" s="325"/>
      <c r="CP1365" s="325"/>
      <c r="CQ1365" s="325"/>
      <c r="CR1365" s="325"/>
      <c r="CS1365" s="325"/>
      <c r="CT1365" s="325"/>
      <c r="CU1365" s="325"/>
      <c r="CV1365" s="325"/>
      <c r="CW1365" s="325"/>
      <c r="CX1365" s="325"/>
    </row>
    <row r="1366" spans="1:102" s="36" customFormat="1" ht="15" hidden="1" customHeight="1">
      <c r="A1366" s="329"/>
      <c r="B1366" s="37" t="str">
        <f t="shared" ca="1" si="634"/>
        <v/>
      </c>
      <c r="C1366" s="41" t="str">
        <f t="shared" ca="1" si="635"/>
        <v/>
      </c>
      <c r="D1366" s="39" t="str">
        <f t="shared" ca="1" si="636"/>
        <v/>
      </c>
      <c r="E1366" s="39" t="str">
        <f t="shared" ca="1" si="619"/>
        <v/>
      </c>
      <c r="F1366" s="39" t="str">
        <f t="shared" ca="1" si="637"/>
        <v/>
      </c>
      <c r="G1366" s="101"/>
      <c r="H1366" s="39">
        <f t="shared" ca="1" si="628"/>
        <v>0</v>
      </c>
      <c r="J1366" s="332"/>
      <c r="K1366" s="37" t="str">
        <f t="shared" ca="1" si="638"/>
        <v/>
      </c>
      <c r="L1366" s="41" t="str">
        <f t="shared" ca="1" si="639"/>
        <v/>
      </c>
      <c r="M1366" s="39" t="str">
        <f t="shared" si="629"/>
        <v/>
      </c>
      <c r="N1366" s="39" t="str">
        <f t="shared" ca="1" si="620"/>
        <v/>
      </c>
      <c r="O1366" s="39" t="str">
        <f ca="1">IF(L1366="","",ROUND(Q1365*$O$5/payments_per_year,2))</f>
        <v/>
      </c>
      <c r="P1366" s="101"/>
      <c r="Q1366" s="39">
        <f t="shared" ca="1" si="621"/>
        <v>0</v>
      </c>
      <c r="R1366" s="332"/>
      <c r="S1366" s="37" t="str">
        <f t="shared" ca="1" si="640"/>
        <v/>
      </c>
      <c r="T1366" s="41" t="str">
        <f t="shared" ca="1" si="641"/>
        <v/>
      </c>
      <c r="U1366" s="39" t="str">
        <f t="shared" si="630"/>
        <v/>
      </c>
      <c r="V1366" s="39" t="str">
        <f t="shared" ca="1" si="622"/>
        <v/>
      </c>
      <c r="W1366" s="39">
        <f t="shared" ca="1" si="631"/>
        <v>0</v>
      </c>
      <c r="X1366" s="40"/>
      <c r="Y1366" s="39">
        <f t="shared" ca="1" si="623"/>
        <v>0</v>
      </c>
      <c r="Z1366" s="327"/>
      <c r="AA1366" s="37" t="str">
        <f t="shared" ca="1" si="642"/>
        <v/>
      </c>
      <c r="AB1366" s="41" t="str">
        <f t="shared" ca="1" si="643"/>
        <v/>
      </c>
      <c r="AC1366" s="39" t="str">
        <f t="shared" si="632"/>
        <v/>
      </c>
      <c r="AD1366" s="39" t="str">
        <f t="shared" ca="1" si="624"/>
        <v/>
      </c>
      <c r="AE1366" s="39" t="str">
        <f t="shared" ca="1" si="644"/>
        <v/>
      </c>
      <c r="AF1366" s="40"/>
      <c r="AG1366" s="39">
        <f t="shared" ca="1" si="625"/>
        <v>0</v>
      </c>
      <c r="AH1366" s="339"/>
      <c r="AI1366" s="37" t="str">
        <f t="shared" ca="1" si="645"/>
        <v/>
      </c>
      <c r="AJ1366" s="41" t="str">
        <f t="shared" ca="1" si="646"/>
        <v/>
      </c>
      <c r="AK1366" s="39" t="str">
        <f t="shared" si="633"/>
        <v/>
      </c>
      <c r="AL1366" s="39" t="str">
        <f t="shared" ca="1" si="626"/>
        <v/>
      </c>
      <c r="AM1366" s="39" t="str">
        <f t="shared" ca="1" si="647"/>
        <v/>
      </c>
      <c r="AN1366" s="40"/>
      <c r="AO1366" s="39">
        <f t="shared" ca="1" si="627"/>
        <v>0</v>
      </c>
      <c r="AP1366" s="339"/>
      <c r="AW1366" s="329"/>
      <c r="BI1366" s="329"/>
      <c r="BJ1366" s="329"/>
      <c r="BK1366" s="329"/>
      <c r="BL1366" s="329"/>
      <c r="BM1366" s="329"/>
      <c r="BN1366" s="329"/>
      <c r="BO1366" s="329"/>
      <c r="BP1366" s="329"/>
      <c r="BQ1366" s="329"/>
      <c r="BR1366" s="329"/>
      <c r="BS1366" s="329"/>
      <c r="BT1366" s="329"/>
      <c r="BU1366" s="329"/>
      <c r="BV1366" s="329"/>
      <c r="BW1366" s="325"/>
      <c r="BX1366" s="325"/>
      <c r="BY1366" s="325"/>
      <c r="BZ1366" s="325"/>
      <c r="CA1366" s="325"/>
      <c r="CB1366" s="325"/>
      <c r="CC1366" s="325"/>
      <c r="CD1366" s="325"/>
      <c r="CE1366" s="325"/>
      <c r="CF1366" s="325"/>
      <c r="CG1366" s="325"/>
      <c r="CH1366" s="325"/>
      <c r="CI1366" s="325"/>
      <c r="CJ1366" s="325"/>
      <c r="CK1366" s="325"/>
      <c r="CL1366" s="325"/>
      <c r="CM1366" s="325"/>
      <c r="CN1366" s="325"/>
      <c r="CO1366" s="325"/>
      <c r="CP1366" s="325"/>
      <c r="CQ1366" s="325"/>
      <c r="CR1366" s="325"/>
      <c r="CS1366" s="325"/>
      <c r="CT1366" s="325"/>
      <c r="CU1366" s="325"/>
      <c r="CV1366" s="325"/>
      <c r="CW1366" s="325"/>
      <c r="CX1366" s="325"/>
    </row>
    <row r="1367" spans="1:102" s="36" customFormat="1" ht="15" hidden="1" customHeight="1">
      <c r="A1367" s="329"/>
      <c r="B1367" s="37" t="str">
        <f t="shared" ca="1" si="634"/>
        <v/>
      </c>
      <c r="C1367" s="41" t="str">
        <f t="shared" ca="1" si="635"/>
        <v/>
      </c>
      <c r="D1367" s="39" t="str">
        <f t="shared" ca="1" si="636"/>
        <v/>
      </c>
      <c r="E1367" s="39" t="str">
        <f t="shared" ref="E1367:E1430" ca="1" si="648">IF(C1367="","",D1367-F1367)</f>
        <v/>
      </c>
      <c r="F1367" s="39" t="str">
        <f t="shared" ca="1" si="637"/>
        <v/>
      </c>
      <c r="G1367" s="101"/>
      <c r="H1367" s="39">
        <f t="shared" ca="1" si="628"/>
        <v>0</v>
      </c>
      <c r="J1367" s="332"/>
      <c r="K1367" s="37" t="str">
        <f t="shared" ca="1" si="638"/>
        <v/>
      </c>
      <c r="L1367" s="41" t="str">
        <f t="shared" ca="1" si="639"/>
        <v/>
      </c>
      <c r="M1367" s="39" t="str">
        <f t="shared" si="629"/>
        <v/>
      </c>
      <c r="N1367" s="39" t="str">
        <f t="shared" ref="N1367:N1430" ca="1" si="649">IF(L1367="","",M1367-O1367)</f>
        <v/>
      </c>
      <c r="O1367" s="39">
        <f ca="1">ROUND(Q1366*$O$5/payments_per_year,2)</f>
        <v>0</v>
      </c>
      <c r="P1367" s="101"/>
      <c r="Q1367" s="39">
        <f t="shared" ref="Q1367:Q1430" ca="1" si="650">IF(K1367="",0,ROUND(Q1366-N1367-P1367,2))</f>
        <v>0</v>
      </c>
      <c r="R1367" s="332"/>
      <c r="S1367" s="37" t="str">
        <f t="shared" ca="1" si="640"/>
        <v/>
      </c>
      <c r="T1367" s="41" t="str">
        <f t="shared" ca="1" si="641"/>
        <v/>
      </c>
      <c r="U1367" s="39" t="str">
        <f t="shared" si="630"/>
        <v/>
      </c>
      <c r="V1367" s="39" t="str">
        <f t="shared" ref="V1367:V1430" ca="1" si="651">IF(T1367="","",U1367-W1367)</f>
        <v/>
      </c>
      <c r="W1367" s="39">
        <f t="shared" ca="1" si="631"/>
        <v>0</v>
      </c>
      <c r="X1367" s="40"/>
      <c r="Y1367" s="39">
        <f t="shared" ref="Y1367:Y1430" ca="1" si="652">IF(S1367="",0,ROUND(Y1366-V1367-X1367,2))</f>
        <v>0</v>
      </c>
      <c r="Z1367" s="327"/>
      <c r="AA1367" s="37" t="str">
        <f t="shared" ca="1" si="642"/>
        <v/>
      </c>
      <c r="AB1367" s="41" t="str">
        <f t="shared" ca="1" si="643"/>
        <v/>
      </c>
      <c r="AC1367" s="39" t="str">
        <f t="shared" si="632"/>
        <v/>
      </c>
      <c r="AD1367" s="39" t="str">
        <f t="shared" ref="AD1367:AD1430" ca="1" si="653">IF(AB1367="","",AC1367-AE1367)</f>
        <v/>
      </c>
      <c r="AE1367" s="39" t="str">
        <f t="shared" ca="1" si="644"/>
        <v/>
      </c>
      <c r="AF1367" s="40"/>
      <c r="AG1367" s="39">
        <f t="shared" ref="AG1367:AG1430" ca="1" si="654">IF(AA1367="",0,ROUND(AG1366-AD1367-AF1367,2))</f>
        <v>0</v>
      </c>
      <c r="AH1367" s="339"/>
      <c r="AI1367" s="37" t="str">
        <f t="shared" ca="1" si="645"/>
        <v/>
      </c>
      <c r="AJ1367" s="41" t="str">
        <f t="shared" ca="1" si="646"/>
        <v/>
      </c>
      <c r="AK1367" s="39" t="str">
        <f t="shared" si="633"/>
        <v/>
      </c>
      <c r="AL1367" s="39" t="str">
        <f t="shared" ref="AL1367:AL1430" ca="1" si="655">IF(AJ1367="","",AK1367-AM1367)</f>
        <v/>
      </c>
      <c r="AM1367" s="39" t="str">
        <f t="shared" ca="1" si="647"/>
        <v/>
      </c>
      <c r="AN1367" s="40"/>
      <c r="AO1367" s="39">
        <f t="shared" ref="AO1367:AO1430" ca="1" si="656">IF(AI1367="",0,ROUND(AO1366-AL1367-AN1367,2))</f>
        <v>0</v>
      </c>
      <c r="AP1367" s="339"/>
      <c r="AW1367" s="329"/>
      <c r="BI1367" s="329"/>
      <c r="BJ1367" s="329"/>
      <c r="BK1367" s="329"/>
      <c r="BL1367" s="329"/>
      <c r="BM1367" s="329"/>
      <c r="BN1367" s="329"/>
      <c r="BO1367" s="329"/>
      <c r="BP1367" s="329"/>
      <c r="BQ1367" s="329"/>
      <c r="BR1367" s="329"/>
      <c r="BS1367" s="329"/>
      <c r="BT1367" s="329"/>
      <c r="BU1367" s="329"/>
      <c r="BV1367" s="329"/>
      <c r="BW1367" s="325"/>
      <c r="BX1367" s="325"/>
      <c r="BY1367" s="325"/>
      <c r="BZ1367" s="325"/>
      <c r="CA1367" s="325"/>
      <c r="CB1367" s="325"/>
      <c r="CC1367" s="325"/>
      <c r="CD1367" s="325"/>
      <c r="CE1367" s="325"/>
      <c r="CF1367" s="325"/>
      <c r="CG1367" s="325"/>
      <c r="CH1367" s="325"/>
      <c r="CI1367" s="325"/>
      <c r="CJ1367" s="325"/>
      <c r="CK1367" s="325"/>
      <c r="CL1367" s="325"/>
      <c r="CM1367" s="325"/>
      <c r="CN1367" s="325"/>
      <c r="CO1367" s="325"/>
      <c r="CP1367" s="325"/>
      <c r="CQ1367" s="325"/>
      <c r="CR1367" s="325"/>
      <c r="CS1367" s="325"/>
      <c r="CT1367" s="325"/>
      <c r="CU1367" s="325"/>
      <c r="CV1367" s="325"/>
      <c r="CW1367" s="325"/>
      <c r="CX1367" s="325"/>
    </row>
    <row r="1368" spans="1:102" s="36" customFormat="1" ht="15" hidden="1" customHeight="1">
      <c r="A1368" s="329"/>
      <c r="B1368" s="37" t="str">
        <f t="shared" ca="1" si="634"/>
        <v/>
      </c>
      <c r="C1368" s="41" t="str">
        <f t="shared" ca="1" si="635"/>
        <v/>
      </c>
      <c r="D1368" s="39" t="str">
        <f t="shared" ca="1" si="636"/>
        <v/>
      </c>
      <c r="E1368" s="39" t="str">
        <f t="shared" ca="1" si="648"/>
        <v/>
      </c>
      <c r="F1368" s="39" t="str">
        <f t="shared" ca="1" si="637"/>
        <v/>
      </c>
      <c r="G1368" s="101"/>
      <c r="H1368" s="39">
        <f t="shared" ca="1" si="628"/>
        <v>0</v>
      </c>
      <c r="J1368" s="332"/>
      <c r="K1368" s="37" t="str">
        <f t="shared" ca="1" si="638"/>
        <v/>
      </c>
      <c r="L1368" s="41" t="str">
        <f t="shared" ca="1" si="639"/>
        <v/>
      </c>
      <c r="M1368" s="39" t="str">
        <f t="shared" si="629"/>
        <v/>
      </c>
      <c r="N1368" s="39" t="str">
        <f t="shared" ca="1" si="649"/>
        <v/>
      </c>
      <c r="O1368" s="39" t="str">
        <f ca="1">IF(L1368="","",ROUND(Q1367*$O$5/payments_per_year,2))</f>
        <v/>
      </c>
      <c r="P1368" s="101"/>
      <c r="Q1368" s="39">
        <f t="shared" ca="1" si="650"/>
        <v>0</v>
      </c>
      <c r="R1368" s="332"/>
      <c r="S1368" s="37" t="str">
        <f t="shared" ca="1" si="640"/>
        <v/>
      </c>
      <c r="T1368" s="41" t="str">
        <f t="shared" ca="1" si="641"/>
        <v/>
      </c>
      <c r="U1368" s="39" t="str">
        <f t="shared" si="630"/>
        <v/>
      </c>
      <c r="V1368" s="39" t="str">
        <f t="shared" ca="1" si="651"/>
        <v/>
      </c>
      <c r="W1368" s="39">
        <f t="shared" ca="1" si="631"/>
        <v>0</v>
      </c>
      <c r="X1368" s="40"/>
      <c r="Y1368" s="39">
        <f t="shared" ca="1" si="652"/>
        <v>0</v>
      </c>
      <c r="Z1368" s="327"/>
      <c r="AA1368" s="37" t="str">
        <f t="shared" ca="1" si="642"/>
        <v/>
      </c>
      <c r="AB1368" s="41" t="str">
        <f t="shared" ca="1" si="643"/>
        <v/>
      </c>
      <c r="AC1368" s="39" t="str">
        <f t="shared" si="632"/>
        <v/>
      </c>
      <c r="AD1368" s="39" t="str">
        <f t="shared" ca="1" si="653"/>
        <v/>
      </c>
      <c r="AE1368" s="39" t="str">
        <f t="shared" ca="1" si="644"/>
        <v/>
      </c>
      <c r="AF1368" s="40"/>
      <c r="AG1368" s="39">
        <f t="shared" ca="1" si="654"/>
        <v>0</v>
      </c>
      <c r="AH1368" s="339"/>
      <c r="AI1368" s="37" t="str">
        <f t="shared" ca="1" si="645"/>
        <v/>
      </c>
      <c r="AJ1368" s="41" t="str">
        <f t="shared" ca="1" si="646"/>
        <v/>
      </c>
      <c r="AK1368" s="39" t="str">
        <f t="shared" si="633"/>
        <v/>
      </c>
      <c r="AL1368" s="39" t="str">
        <f t="shared" ca="1" si="655"/>
        <v/>
      </c>
      <c r="AM1368" s="39" t="str">
        <f t="shared" ca="1" si="647"/>
        <v/>
      </c>
      <c r="AN1368" s="40"/>
      <c r="AO1368" s="39">
        <f t="shared" ca="1" si="656"/>
        <v>0</v>
      </c>
      <c r="AP1368" s="339"/>
      <c r="AW1368" s="329"/>
      <c r="BI1368" s="329"/>
      <c r="BJ1368" s="329"/>
      <c r="BK1368" s="329"/>
      <c r="BL1368" s="329"/>
      <c r="BM1368" s="329"/>
      <c r="BN1368" s="329"/>
      <c r="BO1368" s="329"/>
      <c r="BP1368" s="329"/>
      <c r="BQ1368" s="329"/>
      <c r="BR1368" s="329"/>
      <c r="BS1368" s="329"/>
      <c r="BT1368" s="329"/>
      <c r="BU1368" s="329"/>
      <c r="BV1368" s="329"/>
      <c r="BW1368" s="325"/>
      <c r="BX1368" s="325"/>
      <c r="BY1368" s="325"/>
      <c r="BZ1368" s="325"/>
      <c r="CA1368" s="325"/>
      <c r="CB1368" s="325"/>
      <c r="CC1368" s="325"/>
      <c r="CD1368" s="325"/>
      <c r="CE1368" s="325"/>
      <c r="CF1368" s="325"/>
      <c r="CG1368" s="325"/>
      <c r="CH1368" s="325"/>
      <c r="CI1368" s="325"/>
      <c r="CJ1368" s="325"/>
      <c r="CK1368" s="325"/>
      <c r="CL1368" s="325"/>
      <c r="CM1368" s="325"/>
      <c r="CN1368" s="325"/>
      <c r="CO1368" s="325"/>
      <c r="CP1368" s="325"/>
      <c r="CQ1368" s="325"/>
      <c r="CR1368" s="325"/>
      <c r="CS1368" s="325"/>
      <c r="CT1368" s="325"/>
      <c r="CU1368" s="325"/>
      <c r="CV1368" s="325"/>
      <c r="CW1368" s="325"/>
      <c r="CX1368" s="325"/>
    </row>
    <row r="1369" spans="1:102" s="36" customFormat="1" ht="15" hidden="1" customHeight="1">
      <c r="A1369" s="329"/>
      <c r="B1369" s="37" t="str">
        <f t="shared" ca="1" si="634"/>
        <v/>
      </c>
      <c r="C1369" s="41" t="str">
        <f t="shared" ca="1" si="635"/>
        <v/>
      </c>
      <c r="D1369" s="39" t="str">
        <f t="shared" ca="1" si="636"/>
        <v/>
      </c>
      <c r="E1369" s="39" t="str">
        <f t="shared" ca="1" si="648"/>
        <v/>
      </c>
      <c r="F1369" s="39" t="str">
        <f t="shared" ca="1" si="637"/>
        <v/>
      </c>
      <c r="G1369" s="101"/>
      <c r="H1369" s="39">
        <f t="shared" ca="1" si="628"/>
        <v>0</v>
      </c>
      <c r="J1369" s="332"/>
      <c r="K1369" s="37" t="str">
        <f t="shared" ca="1" si="638"/>
        <v/>
      </c>
      <c r="L1369" s="41" t="str">
        <f t="shared" ca="1" si="639"/>
        <v/>
      </c>
      <c r="M1369" s="39" t="str">
        <f t="shared" si="629"/>
        <v/>
      </c>
      <c r="N1369" s="39" t="str">
        <f t="shared" ca="1" si="649"/>
        <v/>
      </c>
      <c r="O1369" s="39">
        <f ca="1">ROUND(Q1368*$O$5/payments_per_year,2)</f>
        <v>0</v>
      </c>
      <c r="P1369" s="101"/>
      <c r="Q1369" s="39">
        <f t="shared" ca="1" si="650"/>
        <v>0</v>
      </c>
      <c r="R1369" s="332"/>
      <c r="S1369" s="37" t="str">
        <f t="shared" ca="1" si="640"/>
        <v/>
      </c>
      <c r="T1369" s="41" t="str">
        <f t="shared" ca="1" si="641"/>
        <v/>
      </c>
      <c r="U1369" s="39" t="str">
        <f t="shared" si="630"/>
        <v/>
      </c>
      <c r="V1369" s="39" t="str">
        <f t="shared" ca="1" si="651"/>
        <v/>
      </c>
      <c r="W1369" s="39">
        <f t="shared" ca="1" si="631"/>
        <v>0</v>
      </c>
      <c r="X1369" s="40"/>
      <c r="Y1369" s="39">
        <f t="shared" ca="1" si="652"/>
        <v>0</v>
      </c>
      <c r="Z1369" s="327"/>
      <c r="AA1369" s="37" t="str">
        <f t="shared" ca="1" si="642"/>
        <v/>
      </c>
      <c r="AB1369" s="41" t="str">
        <f t="shared" ca="1" si="643"/>
        <v/>
      </c>
      <c r="AC1369" s="39" t="str">
        <f t="shared" si="632"/>
        <v/>
      </c>
      <c r="AD1369" s="39" t="str">
        <f t="shared" ca="1" si="653"/>
        <v/>
      </c>
      <c r="AE1369" s="39" t="str">
        <f t="shared" ca="1" si="644"/>
        <v/>
      </c>
      <c r="AF1369" s="40"/>
      <c r="AG1369" s="39">
        <f t="shared" ca="1" si="654"/>
        <v>0</v>
      </c>
      <c r="AH1369" s="339"/>
      <c r="AI1369" s="37" t="str">
        <f t="shared" ca="1" si="645"/>
        <v/>
      </c>
      <c r="AJ1369" s="41" t="str">
        <f t="shared" ca="1" si="646"/>
        <v/>
      </c>
      <c r="AK1369" s="39" t="str">
        <f t="shared" si="633"/>
        <v/>
      </c>
      <c r="AL1369" s="39" t="str">
        <f t="shared" ca="1" si="655"/>
        <v/>
      </c>
      <c r="AM1369" s="39" t="str">
        <f t="shared" ca="1" si="647"/>
        <v/>
      </c>
      <c r="AN1369" s="40"/>
      <c r="AO1369" s="39">
        <f t="shared" ca="1" si="656"/>
        <v>0</v>
      </c>
      <c r="AP1369" s="339"/>
      <c r="AW1369" s="329"/>
      <c r="BI1369" s="329"/>
      <c r="BJ1369" s="329"/>
      <c r="BK1369" s="329"/>
      <c r="BL1369" s="329"/>
      <c r="BM1369" s="329"/>
      <c r="BN1369" s="329"/>
      <c r="BO1369" s="329"/>
      <c r="BP1369" s="329"/>
      <c r="BQ1369" s="329"/>
      <c r="BR1369" s="329"/>
      <c r="BS1369" s="329"/>
      <c r="BT1369" s="329"/>
      <c r="BU1369" s="329"/>
      <c r="BV1369" s="329"/>
      <c r="BW1369" s="325"/>
      <c r="BX1369" s="325"/>
      <c r="BY1369" s="325"/>
      <c r="BZ1369" s="325"/>
      <c r="CA1369" s="325"/>
      <c r="CB1369" s="325"/>
      <c r="CC1369" s="325"/>
      <c r="CD1369" s="325"/>
      <c r="CE1369" s="325"/>
      <c r="CF1369" s="325"/>
      <c r="CG1369" s="325"/>
      <c r="CH1369" s="325"/>
      <c r="CI1369" s="325"/>
      <c r="CJ1369" s="325"/>
      <c r="CK1369" s="325"/>
      <c r="CL1369" s="325"/>
      <c r="CM1369" s="325"/>
      <c r="CN1369" s="325"/>
      <c r="CO1369" s="325"/>
      <c r="CP1369" s="325"/>
      <c r="CQ1369" s="325"/>
      <c r="CR1369" s="325"/>
      <c r="CS1369" s="325"/>
      <c r="CT1369" s="325"/>
      <c r="CU1369" s="325"/>
      <c r="CV1369" s="325"/>
      <c r="CW1369" s="325"/>
      <c r="CX1369" s="325"/>
    </row>
    <row r="1370" spans="1:102" s="36" customFormat="1" ht="15" hidden="1" customHeight="1">
      <c r="A1370" s="329"/>
      <c r="B1370" s="37" t="str">
        <f t="shared" ca="1" si="634"/>
        <v/>
      </c>
      <c r="C1370" s="41" t="str">
        <f t="shared" ca="1" si="635"/>
        <v/>
      </c>
      <c r="D1370" s="39" t="str">
        <f t="shared" ca="1" si="636"/>
        <v/>
      </c>
      <c r="E1370" s="39" t="str">
        <f t="shared" ca="1" si="648"/>
        <v/>
      </c>
      <c r="F1370" s="39" t="str">
        <f t="shared" ca="1" si="637"/>
        <v/>
      </c>
      <c r="G1370" s="101"/>
      <c r="H1370" s="39">
        <f t="shared" ca="1" si="628"/>
        <v>0</v>
      </c>
      <c r="J1370" s="332"/>
      <c r="K1370" s="37" t="str">
        <f t="shared" ca="1" si="638"/>
        <v/>
      </c>
      <c r="L1370" s="41" t="str">
        <f t="shared" ca="1" si="639"/>
        <v/>
      </c>
      <c r="M1370" s="39" t="str">
        <f t="shared" si="629"/>
        <v/>
      </c>
      <c r="N1370" s="39" t="str">
        <f t="shared" ca="1" si="649"/>
        <v/>
      </c>
      <c r="O1370" s="39" t="str">
        <f ca="1">IF(L1370="","",ROUND(Q1369*$O$5/payments_per_year,2))</f>
        <v/>
      </c>
      <c r="P1370" s="101"/>
      <c r="Q1370" s="39">
        <f t="shared" ca="1" si="650"/>
        <v>0</v>
      </c>
      <c r="R1370" s="332"/>
      <c r="S1370" s="37" t="str">
        <f t="shared" ca="1" si="640"/>
        <v/>
      </c>
      <c r="T1370" s="41" t="str">
        <f t="shared" ca="1" si="641"/>
        <v/>
      </c>
      <c r="U1370" s="39" t="str">
        <f t="shared" si="630"/>
        <v/>
      </c>
      <c r="V1370" s="39" t="str">
        <f t="shared" ca="1" si="651"/>
        <v/>
      </c>
      <c r="W1370" s="39">
        <f t="shared" ca="1" si="631"/>
        <v>0</v>
      </c>
      <c r="X1370" s="40"/>
      <c r="Y1370" s="39">
        <f t="shared" ca="1" si="652"/>
        <v>0</v>
      </c>
      <c r="Z1370" s="327"/>
      <c r="AA1370" s="37" t="str">
        <f t="shared" ca="1" si="642"/>
        <v/>
      </c>
      <c r="AB1370" s="41" t="str">
        <f t="shared" ca="1" si="643"/>
        <v/>
      </c>
      <c r="AC1370" s="39" t="str">
        <f t="shared" si="632"/>
        <v/>
      </c>
      <c r="AD1370" s="39" t="str">
        <f t="shared" ca="1" si="653"/>
        <v/>
      </c>
      <c r="AE1370" s="39" t="str">
        <f t="shared" ca="1" si="644"/>
        <v/>
      </c>
      <c r="AF1370" s="40"/>
      <c r="AG1370" s="39">
        <f t="shared" ca="1" si="654"/>
        <v>0</v>
      </c>
      <c r="AH1370" s="339"/>
      <c r="AI1370" s="37" t="str">
        <f t="shared" ca="1" si="645"/>
        <v/>
      </c>
      <c r="AJ1370" s="41" t="str">
        <f t="shared" ca="1" si="646"/>
        <v/>
      </c>
      <c r="AK1370" s="39" t="str">
        <f t="shared" si="633"/>
        <v/>
      </c>
      <c r="AL1370" s="39" t="str">
        <f t="shared" ca="1" si="655"/>
        <v/>
      </c>
      <c r="AM1370" s="39" t="str">
        <f t="shared" ca="1" si="647"/>
        <v/>
      </c>
      <c r="AN1370" s="40"/>
      <c r="AO1370" s="39">
        <f t="shared" ca="1" si="656"/>
        <v>0</v>
      </c>
      <c r="AP1370" s="339"/>
      <c r="AW1370" s="329"/>
      <c r="BI1370" s="329"/>
      <c r="BJ1370" s="329"/>
      <c r="BK1370" s="329"/>
      <c r="BL1370" s="329"/>
      <c r="BM1370" s="329"/>
      <c r="BN1370" s="329"/>
      <c r="BO1370" s="329"/>
      <c r="BP1370" s="329"/>
      <c r="BQ1370" s="329"/>
      <c r="BR1370" s="329"/>
      <c r="BS1370" s="329"/>
      <c r="BT1370" s="329"/>
      <c r="BU1370" s="329"/>
      <c r="BV1370" s="329"/>
      <c r="BW1370" s="325"/>
      <c r="BX1370" s="325"/>
      <c r="BY1370" s="325"/>
      <c r="BZ1370" s="325"/>
      <c r="CA1370" s="325"/>
      <c r="CB1370" s="325"/>
      <c r="CC1370" s="325"/>
      <c r="CD1370" s="325"/>
      <c r="CE1370" s="325"/>
      <c r="CF1370" s="325"/>
      <c r="CG1370" s="325"/>
      <c r="CH1370" s="325"/>
      <c r="CI1370" s="325"/>
      <c r="CJ1370" s="325"/>
      <c r="CK1370" s="325"/>
      <c r="CL1370" s="325"/>
      <c r="CM1370" s="325"/>
      <c r="CN1370" s="325"/>
      <c r="CO1370" s="325"/>
      <c r="CP1370" s="325"/>
      <c r="CQ1370" s="325"/>
      <c r="CR1370" s="325"/>
      <c r="CS1370" s="325"/>
      <c r="CT1370" s="325"/>
      <c r="CU1370" s="325"/>
      <c r="CV1370" s="325"/>
      <c r="CW1370" s="325"/>
      <c r="CX1370" s="325"/>
    </row>
    <row r="1371" spans="1:102" s="36" customFormat="1" ht="15" hidden="1" customHeight="1">
      <c r="A1371" s="329"/>
      <c r="B1371" s="37" t="str">
        <f t="shared" ca="1" si="634"/>
        <v/>
      </c>
      <c r="C1371" s="41" t="str">
        <f t="shared" ca="1" si="635"/>
        <v/>
      </c>
      <c r="D1371" s="39" t="str">
        <f t="shared" ca="1" si="636"/>
        <v/>
      </c>
      <c r="E1371" s="39" t="str">
        <f t="shared" ca="1" si="648"/>
        <v/>
      </c>
      <c r="F1371" s="39" t="str">
        <f t="shared" ca="1" si="637"/>
        <v/>
      </c>
      <c r="G1371" s="101"/>
      <c r="H1371" s="39">
        <f t="shared" ca="1" si="628"/>
        <v>0</v>
      </c>
      <c r="J1371" s="332"/>
      <c r="K1371" s="37" t="str">
        <f t="shared" ca="1" si="638"/>
        <v/>
      </c>
      <c r="L1371" s="41" t="str">
        <f t="shared" ca="1" si="639"/>
        <v/>
      </c>
      <c r="M1371" s="39" t="str">
        <f t="shared" si="629"/>
        <v/>
      </c>
      <c r="N1371" s="39" t="str">
        <f t="shared" ca="1" si="649"/>
        <v/>
      </c>
      <c r="O1371" s="39">
        <f ca="1">ROUND(Q1370*$O$5/payments_per_year,2)</f>
        <v>0</v>
      </c>
      <c r="P1371" s="101"/>
      <c r="Q1371" s="39">
        <f t="shared" ca="1" si="650"/>
        <v>0</v>
      </c>
      <c r="R1371" s="332"/>
      <c r="S1371" s="37" t="str">
        <f t="shared" ca="1" si="640"/>
        <v/>
      </c>
      <c r="T1371" s="41" t="str">
        <f t="shared" ca="1" si="641"/>
        <v/>
      </c>
      <c r="U1371" s="39" t="str">
        <f t="shared" si="630"/>
        <v/>
      </c>
      <c r="V1371" s="39" t="str">
        <f t="shared" ca="1" si="651"/>
        <v/>
      </c>
      <c r="W1371" s="39">
        <f t="shared" ca="1" si="631"/>
        <v>0</v>
      </c>
      <c r="X1371" s="40"/>
      <c r="Y1371" s="39">
        <f t="shared" ca="1" si="652"/>
        <v>0</v>
      </c>
      <c r="Z1371" s="327"/>
      <c r="AA1371" s="37" t="str">
        <f t="shared" ca="1" si="642"/>
        <v/>
      </c>
      <c r="AB1371" s="41" t="str">
        <f t="shared" ca="1" si="643"/>
        <v/>
      </c>
      <c r="AC1371" s="39" t="str">
        <f t="shared" si="632"/>
        <v/>
      </c>
      <c r="AD1371" s="39" t="str">
        <f t="shared" ca="1" si="653"/>
        <v/>
      </c>
      <c r="AE1371" s="39" t="str">
        <f t="shared" ca="1" si="644"/>
        <v/>
      </c>
      <c r="AF1371" s="40"/>
      <c r="AG1371" s="39">
        <f t="shared" ca="1" si="654"/>
        <v>0</v>
      </c>
      <c r="AH1371" s="339"/>
      <c r="AI1371" s="37" t="str">
        <f t="shared" ca="1" si="645"/>
        <v/>
      </c>
      <c r="AJ1371" s="41" t="str">
        <f t="shared" ca="1" si="646"/>
        <v/>
      </c>
      <c r="AK1371" s="39" t="str">
        <f t="shared" si="633"/>
        <v/>
      </c>
      <c r="AL1371" s="39" t="str">
        <f t="shared" ca="1" si="655"/>
        <v/>
      </c>
      <c r="AM1371" s="39" t="str">
        <f t="shared" ca="1" si="647"/>
        <v/>
      </c>
      <c r="AN1371" s="40"/>
      <c r="AO1371" s="39">
        <f t="shared" ca="1" si="656"/>
        <v>0</v>
      </c>
      <c r="AP1371" s="339"/>
      <c r="AW1371" s="329"/>
      <c r="BI1371" s="329"/>
      <c r="BJ1371" s="329"/>
      <c r="BK1371" s="329"/>
      <c r="BL1371" s="329"/>
      <c r="BM1371" s="329"/>
      <c r="BN1371" s="329"/>
      <c r="BO1371" s="329"/>
      <c r="BP1371" s="329"/>
      <c r="BQ1371" s="329"/>
      <c r="BR1371" s="329"/>
      <c r="BS1371" s="329"/>
      <c r="BT1371" s="329"/>
      <c r="BU1371" s="329"/>
      <c r="BV1371" s="329"/>
      <c r="BW1371" s="325"/>
      <c r="BX1371" s="325"/>
      <c r="BY1371" s="325"/>
      <c r="BZ1371" s="325"/>
      <c r="CA1371" s="325"/>
      <c r="CB1371" s="325"/>
      <c r="CC1371" s="325"/>
      <c r="CD1371" s="325"/>
      <c r="CE1371" s="325"/>
      <c r="CF1371" s="325"/>
      <c r="CG1371" s="325"/>
      <c r="CH1371" s="325"/>
      <c r="CI1371" s="325"/>
      <c r="CJ1371" s="325"/>
      <c r="CK1371" s="325"/>
      <c r="CL1371" s="325"/>
      <c r="CM1371" s="325"/>
      <c r="CN1371" s="325"/>
      <c r="CO1371" s="325"/>
      <c r="CP1371" s="325"/>
      <c r="CQ1371" s="325"/>
      <c r="CR1371" s="325"/>
      <c r="CS1371" s="325"/>
      <c r="CT1371" s="325"/>
      <c r="CU1371" s="325"/>
      <c r="CV1371" s="325"/>
      <c r="CW1371" s="325"/>
      <c r="CX1371" s="325"/>
    </row>
    <row r="1372" spans="1:102" s="36" customFormat="1" ht="15" hidden="1" customHeight="1">
      <c r="A1372" s="329"/>
      <c r="B1372" s="37" t="str">
        <f t="shared" ca="1" si="634"/>
        <v/>
      </c>
      <c r="C1372" s="41" t="str">
        <f t="shared" ca="1" si="635"/>
        <v/>
      </c>
      <c r="D1372" s="39" t="str">
        <f t="shared" ca="1" si="636"/>
        <v/>
      </c>
      <c r="E1372" s="39" t="str">
        <f t="shared" ca="1" si="648"/>
        <v/>
      </c>
      <c r="F1372" s="39" t="str">
        <f t="shared" ca="1" si="637"/>
        <v/>
      </c>
      <c r="G1372" s="101"/>
      <c r="H1372" s="39">
        <f t="shared" ca="1" si="628"/>
        <v>0</v>
      </c>
      <c r="J1372" s="332"/>
      <c r="K1372" s="37" t="str">
        <f t="shared" ca="1" si="638"/>
        <v/>
      </c>
      <c r="L1372" s="41" t="str">
        <f t="shared" ca="1" si="639"/>
        <v/>
      </c>
      <c r="M1372" s="39" t="str">
        <f t="shared" si="629"/>
        <v/>
      </c>
      <c r="N1372" s="39" t="str">
        <f t="shared" ca="1" si="649"/>
        <v/>
      </c>
      <c r="O1372" s="39" t="str">
        <f ca="1">IF(L1372="","",ROUND(Q1371*$O$5/payments_per_year,2))</f>
        <v/>
      </c>
      <c r="P1372" s="101"/>
      <c r="Q1372" s="39">
        <f t="shared" ca="1" si="650"/>
        <v>0</v>
      </c>
      <c r="R1372" s="332"/>
      <c r="S1372" s="37" t="str">
        <f t="shared" ca="1" si="640"/>
        <v/>
      </c>
      <c r="T1372" s="41" t="str">
        <f t="shared" ca="1" si="641"/>
        <v/>
      </c>
      <c r="U1372" s="39" t="str">
        <f t="shared" si="630"/>
        <v/>
      </c>
      <c r="V1372" s="39" t="str">
        <f t="shared" ca="1" si="651"/>
        <v/>
      </c>
      <c r="W1372" s="39">
        <f t="shared" ca="1" si="631"/>
        <v>0</v>
      </c>
      <c r="X1372" s="40"/>
      <c r="Y1372" s="39">
        <f t="shared" ca="1" si="652"/>
        <v>0</v>
      </c>
      <c r="Z1372" s="327"/>
      <c r="AA1372" s="37" t="str">
        <f t="shared" ca="1" si="642"/>
        <v/>
      </c>
      <c r="AB1372" s="41" t="str">
        <f t="shared" ca="1" si="643"/>
        <v/>
      </c>
      <c r="AC1372" s="39" t="str">
        <f t="shared" si="632"/>
        <v/>
      </c>
      <c r="AD1372" s="39" t="str">
        <f t="shared" ca="1" si="653"/>
        <v/>
      </c>
      <c r="AE1372" s="39" t="str">
        <f t="shared" ca="1" si="644"/>
        <v/>
      </c>
      <c r="AF1372" s="40"/>
      <c r="AG1372" s="39">
        <f t="shared" ca="1" si="654"/>
        <v>0</v>
      </c>
      <c r="AH1372" s="339"/>
      <c r="AI1372" s="37" t="str">
        <f t="shared" ca="1" si="645"/>
        <v/>
      </c>
      <c r="AJ1372" s="41" t="str">
        <f t="shared" ca="1" si="646"/>
        <v/>
      </c>
      <c r="AK1372" s="39" t="str">
        <f t="shared" si="633"/>
        <v/>
      </c>
      <c r="AL1372" s="39" t="str">
        <f t="shared" ca="1" si="655"/>
        <v/>
      </c>
      <c r="AM1372" s="39" t="str">
        <f t="shared" ca="1" si="647"/>
        <v/>
      </c>
      <c r="AN1372" s="40"/>
      <c r="AO1372" s="39">
        <f t="shared" ca="1" si="656"/>
        <v>0</v>
      </c>
      <c r="AP1372" s="339"/>
      <c r="AW1372" s="329"/>
      <c r="BI1372" s="329"/>
      <c r="BJ1372" s="329"/>
      <c r="BK1372" s="329"/>
      <c r="BL1372" s="329"/>
      <c r="BM1372" s="329"/>
      <c r="BN1372" s="329"/>
      <c r="BO1372" s="329"/>
      <c r="BP1372" s="329"/>
      <c r="BQ1372" s="329"/>
      <c r="BR1372" s="329"/>
      <c r="BS1372" s="329"/>
      <c r="BT1372" s="329"/>
      <c r="BU1372" s="329"/>
      <c r="BV1372" s="329"/>
      <c r="BW1372" s="325"/>
      <c r="BX1372" s="325"/>
      <c r="BY1372" s="325"/>
      <c r="BZ1372" s="325"/>
      <c r="CA1372" s="325"/>
      <c r="CB1372" s="325"/>
      <c r="CC1372" s="325"/>
      <c r="CD1372" s="325"/>
      <c r="CE1372" s="325"/>
      <c r="CF1372" s="325"/>
      <c r="CG1372" s="325"/>
      <c r="CH1372" s="325"/>
      <c r="CI1372" s="325"/>
      <c r="CJ1372" s="325"/>
      <c r="CK1372" s="325"/>
      <c r="CL1372" s="325"/>
      <c r="CM1372" s="325"/>
      <c r="CN1372" s="325"/>
      <c r="CO1372" s="325"/>
      <c r="CP1372" s="325"/>
      <c r="CQ1372" s="325"/>
      <c r="CR1372" s="325"/>
      <c r="CS1372" s="325"/>
      <c r="CT1372" s="325"/>
      <c r="CU1372" s="325"/>
      <c r="CV1372" s="325"/>
      <c r="CW1372" s="325"/>
      <c r="CX1372" s="325"/>
    </row>
    <row r="1373" spans="1:102" s="36" customFormat="1" ht="15" hidden="1" customHeight="1">
      <c r="A1373" s="329"/>
      <c r="B1373" s="37" t="str">
        <f t="shared" ca="1" si="634"/>
        <v/>
      </c>
      <c r="C1373" s="41" t="str">
        <f t="shared" ca="1" si="635"/>
        <v/>
      </c>
      <c r="D1373" s="39" t="str">
        <f t="shared" ca="1" si="636"/>
        <v/>
      </c>
      <c r="E1373" s="39" t="str">
        <f t="shared" ca="1" si="648"/>
        <v/>
      </c>
      <c r="F1373" s="39" t="str">
        <f t="shared" ca="1" si="637"/>
        <v/>
      </c>
      <c r="G1373" s="101"/>
      <c r="H1373" s="39">
        <f t="shared" ca="1" si="628"/>
        <v>0</v>
      </c>
      <c r="J1373" s="332"/>
      <c r="K1373" s="37" t="str">
        <f t="shared" ca="1" si="638"/>
        <v/>
      </c>
      <c r="L1373" s="41" t="str">
        <f t="shared" ca="1" si="639"/>
        <v/>
      </c>
      <c r="M1373" s="39" t="str">
        <f t="shared" si="629"/>
        <v/>
      </c>
      <c r="N1373" s="39" t="str">
        <f t="shared" ca="1" si="649"/>
        <v/>
      </c>
      <c r="O1373" s="39">
        <f ca="1">ROUND(Q1372*$O$5/payments_per_year,2)</f>
        <v>0</v>
      </c>
      <c r="P1373" s="101"/>
      <c r="Q1373" s="39">
        <f t="shared" ca="1" si="650"/>
        <v>0</v>
      </c>
      <c r="R1373" s="332"/>
      <c r="S1373" s="37" t="str">
        <f t="shared" ca="1" si="640"/>
        <v/>
      </c>
      <c r="T1373" s="41" t="str">
        <f t="shared" ca="1" si="641"/>
        <v/>
      </c>
      <c r="U1373" s="39" t="str">
        <f t="shared" si="630"/>
        <v/>
      </c>
      <c r="V1373" s="39" t="str">
        <f t="shared" ca="1" si="651"/>
        <v/>
      </c>
      <c r="W1373" s="39">
        <f t="shared" ca="1" si="631"/>
        <v>0</v>
      </c>
      <c r="X1373" s="40"/>
      <c r="Y1373" s="39">
        <f t="shared" ca="1" si="652"/>
        <v>0</v>
      </c>
      <c r="Z1373" s="327"/>
      <c r="AA1373" s="37" t="str">
        <f t="shared" ca="1" si="642"/>
        <v/>
      </c>
      <c r="AB1373" s="41" t="str">
        <f t="shared" ca="1" si="643"/>
        <v/>
      </c>
      <c r="AC1373" s="39" t="str">
        <f t="shared" si="632"/>
        <v/>
      </c>
      <c r="AD1373" s="39" t="str">
        <f t="shared" ca="1" si="653"/>
        <v/>
      </c>
      <c r="AE1373" s="39" t="str">
        <f t="shared" ca="1" si="644"/>
        <v/>
      </c>
      <c r="AF1373" s="40"/>
      <c r="AG1373" s="39">
        <f t="shared" ca="1" si="654"/>
        <v>0</v>
      </c>
      <c r="AH1373" s="339"/>
      <c r="AI1373" s="37" t="str">
        <f t="shared" ca="1" si="645"/>
        <v/>
      </c>
      <c r="AJ1373" s="41" t="str">
        <f t="shared" ca="1" si="646"/>
        <v/>
      </c>
      <c r="AK1373" s="39" t="str">
        <f t="shared" si="633"/>
        <v/>
      </c>
      <c r="AL1373" s="39" t="str">
        <f t="shared" ca="1" si="655"/>
        <v/>
      </c>
      <c r="AM1373" s="39" t="str">
        <f t="shared" ca="1" si="647"/>
        <v/>
      </c>
      <c r="AN1373" s="40"/>
      <c r="AO1373" s="39">
        <f t="shared" ca="1" si="656"/>
        <v>0</v>
      </c>
      <c r="AP1373" s="339"/>
      <c r="AW1373" s="329"/>
      <c r="BI1373" s="329"/>
      <c r="BJ1373" s="329"/>
      <c r="BK1373" s="329"/>
      <c r="BL1373" s="329"/>
      <c r="BM1373" s="329"/>
      <c r="BN1373" s="329"/>
      <c r="BO1373" s="329"/>
      <c r="BP1373" s="329"/>
      <c r="BQ1373" s="329"/>
      <c r="BR1373" s="329"/>
      <c r="BS1373" s="329"/>
      <c r="BT1373" s="329"/>
      <c r="BU1373" s="329"/>
      <c r="BV1373" s="329"/>
      <c r="BW1373" s="325"/>
      <c r="BX1373" s="325"/>
      <c r="BY1373" s="325"/>
      <c r="BZ1373" s="325"/>
      <c r="CA1373" s="325"/>
      <c r="CB1373" s="325"/>
      <c r="CC1373" s="325"/>
      <c r="CD1373" s="325"/>
      <c r="CE1373" s="325"/>
      <c r="CF1373" s="325"/>
      <c r="CG1373" s="325"/>
      <c r="CH1373" s="325"/>
      <c r="CI1373" s="325"/>
      <c r="CJ1373" s="325"/>
      <c r="CK1373" s="325"/>
      <c r="CL1373" s="325"/>
      <c r="CM1373" s="325"/>
      <c r="CN1373" s="325"/>
      <c r="CO1373" s="325"/>
      <c r="CP1373" s="325"/>
      <c r="CQ1373" s="325"/>
      <c r="CR1373" s="325"/>
      <c r="CS1373" s="325"/>
      <c r="CT1373" s="325"/>
      <c r="CU1373" s="325"/>
      <c r="CV1373" s="325"/>
      <c r="CW1373" s="325"/>
      <c r="CX1373" s="325"/>
    </row>
    <row r="1374" spans="1:102" s="36" customFormat="1" ht="15" hidden="1" customHeight="1">
      <c r="A1374" s="329"/>
      <c r="B1374" s="37" t="str">
        <f t="shared" ca="1" si="634"/>
        <v/>
      </c>
      <c r="C1374" s="41" t="str">
        <f t="shared" ca="1" si="635"/>
        <v/>
      </c>
      <c r="D1374" s="39" t="str">
        <f t="shared" ca="1" si="636"/>
        <v/>
      </c>
      <c r="E1374" s="39" t="str">
        <f t="shared" ca="1" si="648"/>
        <v/>
      </c>
      <c r="F1374" s="39" t="str">
        <f t="shared" ca="1" si="637"/>
        <v/>
      </c>
      <c r="G1374" s="101"/>
      <c r="H1374" s="39">
        <f t="shared" ca="1" si="628"/>
        <v>0</v>
      </c>
      <c r="J1374" s="332"/>
      <c r="K1374" s="37" t="str">
        <f t="shared" ca="1" si="638"/>
        <v/>
      </c>
      <c r="L1374" s="41" t="str">
        <f t="shared" ca="1" si="639"/>
        <v/>
      </c>
      <c r="M1374" s="39" t="str">
        <f t="shared" si="629"/>
        <v/>
      </c>
      <c r="N1374" s="39" t="str">
        <f t="shared" ca="1" si="649"/>
        <v/>
      </c>
      <c r="O1374" s="39" t="str">
        <f ca="1">IF(L1374="","",ROUND(Q1373*$O$5/payments_per_year,2))</f>
        <v/>
      </c>
      <c r="P1374" s="101"/>
      <c r="Q1374" s="39">
        <f t="shared" ca="1" si="650"/>
        <v>0</v>
      </c>
      <c r="R1374" s="332"/>
      <c r="S1374" s="37" t="str">
        <f t="shared" ca="1" si="640"/>
        <v/>
      </c>
      <c r="T1374" s="41" t="str">
        <f t="shared" ca="1" si="641"/>
        <v/>
      </c>
      <c r="U1374" s="39" t="str">
        <f t="shared" si="630"/>
        <v/>
      </c>
      <c r="V1374" s="39" t="str">
        <f t="shared" ca="1" si="651"/>
        <v/>
      </c>
      <c r="W1374" s="39">
        <f t="shared" ca="1" si="631"/>
        <v>0</v>
      </c>
      <c r="X1374" s="40"/>
      <c r="Y1374" s="39">
        <f t="shared" ca="1" si="652"/>
        <v>0</v>
      </c>
      <c r="Z1374" s="327"/>
      <c r="AA1374" s="37" t="str">
        <f t="shared" ca="1" si="642"/>
        <v/>
      </c>
      <c r="AB1374" s="41" t="str">
        <f t="shared" ca="1" si="643"/>
        <v/>
      </c>
      <c r="AC1374" s="39" t="str">
        <f t="shared" si="632"/>
        <v/>
      </c>
      <c r="AD1374" s="39" t="str">
        <f t="shared" ca="1" si="653"/>
        <v/>
      </c>
      <c r="AE1374" s="39" t="str">
        <f t="shared" ca="1" si="644"/>
        <v/>
      </c>
      <c r="AF1374" s="40"/>
      <c r="AG1374" s="39">
        <f t="shared" ca="1" si="654"/>
        <v>0</v>
      </c>
      <c r="AH1374" s="339"/>
      <c r="AI1374" s="37" t="str">
        <f t="shared" ca="1" si="645"/>
        <v/>
      </c>
      <c r="AJ1374" s="41" t="str">
        <f t="shared" ca="1" si="646"/>
        <v/>
      </c>
      <c r="AK1374" s="39" t="str">
        <f t="shared" si="633"/>
        <v/>
      </c>
      <c r="AL1374" s="39" t="str">
        <f t="shared" ca="1" si="655"/>
        <v/>
      </c>
      <c r="AM1374" s="39" t="str">
        <f t="shared" ca="1" si="647"/>
        <v/>
      </c>
      <c r="AN1374" s="40"/>
      <c r="AO1374" s="39">
        <f t="shared" ca="1" si="656"/>
        <v>0</v>
      </c>
      <c r="AP1374" s="339"/>
      <c r="AW1374" s="329"/>
      <c r="BI1374" s="329"/>
      <c r="BJ1374" s="329"/>
      <c r="BK1374" s="329"/>
      <c r="BL1374" s="329"/>
      <c r="BM1374" s="329"/>
      <c r="BN1374" s="329"/>
      <c r="BO1374" s="329"/>
      <c r="BP1374" s="329"/>
      <c r="BQ1374" s="329"/>
      <c r="BR1374" s="329"/>
      <c r="BS1374" s="329"/>
      <c r="BT1374" s="329"/>
      <c r="BU1374" s="329"/>
      <c r="BV1374" s="329"/>
      <c r="BW1374" s="325"/>
      <c r="BX1374" s="325"/>
      <c r="BY1374" s="325"/>
      <c r="BZ1374" s="325"/>
      <c r="CA1374" s="325"/>
      <c r="CB1374" s="325"/>
      <c r="CC1374" s="325"/>
      <c r="CD1374" s="325"/>
      <c r="CE1374" s="325"/>
      <c r="CF1374" s="325"/>
      <c r="CG1374" s="325"/>
      <c r="CH1374" s="325"/>
      <c r="CI1374" s="325"/>
      <c r="CJ1374" s="325"/>
      <c r="CK1374" s="325"/>
      <c r="CL1374" s="325"/>
      <c r="CM1374" s="325"/>
      <c r="CN1374" s="325"/>
      <c r="CO1374" s="325"/>
      <c r="CP1374" s="325"/>
      <c r="CQ1374" s="325"/>
      <c r="CR1374" s="325"/>
      <c r="CS1374" s="325"/>
      <c r="CT1374" s="325"/>
      <c r="CU1374" s="325"/>
      <c r="CV1374" s="325"/>
      <c r="CW1374" s="325"/>
      <c r="CX1374" s="325"/>
    </row>
    <row r="1375" spans="1:102" s="36" customFormat="1" ht="15" hidden="1" customHeight="1">
      <c r="A1375" s="329"/>
      <c r="B1375" s="37" t="str">
        <f t="shared" ca="1" si="634"/>
        <v/>
      </c>
      <c r="C1375" s="41" t="str">
        <f t="shared" ca="1" si="635"/>
        <v/>
      </c>
      <c r="D1375" s="39" t="str">
        <f t="shared" ca="1" si="636"/>
        <v/>
      </c>
      <c r="E1375" s="39" t="str">
        <f t="shared" ca="1" si="648"/>
        <v/>
      </c>
      <c r="F1375" s="39" t="str">
        <f t="shared" ca="1" si="637"/>
        <v/>
      </c>
      <c r="G1375" s="101"/>
      <c r="H1375" s="39">
        <f t="shared" ca="1" si="628"/>
        <v>0</v>
      </c>
      <c r="J1375" s="332"/>
      <c r="K1375" s="37" t="str">
        <f t="shared" ca="1" si="638"/>
        <v/>
      </c>
      <c r="L1375" s="41" t="str">
        <f t="shared" ca="1" si="639"/>
        <v/>
      </c>
      <c r="M1375" s="39" t="str">
        <f t="shared" si="629"/>
        <v/>
      </c>
      <c r="N1375" s="39" t="str">
        <f t="shared" ca="1" si="649"/>
        <v/>
      </c>
      <c r="O1375" s="39">
        <f ca="1">ROUND(Q1374*$O$5/payments_per_year,2)</f>
        <v>0</v>
      </c>
      <c r="P1375" s="101"/>
      <c r="Q1375" s="39">
        <f t="shared" ca="1" si="650"/>
        <v>0</v>
      </c>
      <c r="R1375" s="332"/>
      <c r="S1375" s="37" t="str">
        <f t="shared" ca="1" si="640"/>
        <v/>
      </c>
      <c r="T1375" s="41" t="str">
        <f t="shared" ca="1" si="641"/>
        <v/>
      </c>
      <c r="U1375" s="39" t="str">
        <f t="shared" si="630"/>
        <v/>
      </c>
      <c r="V1375" s="39" t="str">
        <f t="shared" ca="1" si="651"/>
        <v/>
      </c>
      <c r="W1375" s="39">
        <f t="shared" ca="1" si="631"/>
        <v>0</v>
      </c>
      <c r="X1375" s="40"/>
      <c r="Y1375" s="39">
        <f t="shared" ca="1" si="652"/>
        <v>0</v>
      </c>
      <c r="Z1375" s="327"/>
      <c r="AA1375" s="37" t="str">
        <f t="shared" ca="1" si="642"/>
        <v/>
      </c>
      <c r="AB1375" s="41" t="str">
        <f t="shared" ca="1" si="643"/>
        <v/>
      </c>
      <c r="AC1375" s="39" t="str">
        <f t="shared" si="632"/>
        <v/>
      </c>
      <c r="AD1375" s="39" t="str">
        <f t="shared" ca="1" si="653"/>
        <v/>
      </c>
      <c r="AE1375" s="39" t="str">
        <f t="shared" ca="1" si="644"/>
        <v/>
      </c>
      <c r="AF1375" s="40"/>
      <c r="AG1375" s="39">
        <f t="shared" ca="1" si="654"/>
        <v>0</v>
      </c>
      <c r="AH1375" s="339"/>
      <c r="AI1375" s="37" t="str">
        <f t="shared" ca="1" si="645"/>
        <v/>
      </c>
      <c r="AJ1375" s="41" t="str">
        <f t="shared" ca="1" si="646"/>
        <v/>
      </c>
      <c r="AK1375" s="39" t="str">
        <f t="shared" si="633"/>
        <v/>
      </c>
      <c r="AL1375" s="39" t="str">
        <f t="shared" ca="1" si="655"/>
        <v/>
      </c>
      <c r="AM1375" s="39" t="str">
        <f t="shared" ca="1" si="647"/>
        <v/>
      </c>
      <c r="AN1375" s="40"/>
      <c r="AO1375" s="39">
        <f t="shared" ca="1" si="656"/>
        <v>0</v>
      </c>
      <c r="AP1375" s="339"/>
      <c r="AW1375" s="329"/>
      <c r="BI1375" s="329"/>
      <c r="BJ1375" s="329"/>
      <c r="BK1375" s="329"/>
      <c r="BL1375" s="329"/>
      <c r="BM1375" s="329"/>
      <c r="BN1375" s="329"/>
      <c r="BO1375" s="329"/>
      <c r="BP1375" s="329"/>
      <c r="BQ1375" s="329"/>
      <c r="BR1375" s="329"/>
      <c r="BS1375" s="329"/>
      <c r="BT1375" s="329"/>
      <c r="BU1375" s="329"/>
      <c r="BV1375" s="329"/>
      <c r="BW1375" s="325"/>
      <c r="BX1375" s="325"/>
      <c r="BY1375" s="325"/>
      <c r="BZ1375" s="325"/>
      <c r="CA1375" s="325"/>
      <c r="CB1375" s="325"/>
      <c r="CC1375" s="325"/>
      <c r="CD1375" s="325"/>
      <c r="CE1375" s="325"/>
      <c r="CF1375" s="325"/>
      <c r="CG1375" s="325"/>
      <c r="CH1375" s="325"/>
      <c r="CI1375" s="325"/>
      <c r="CJ1375" s="325"/>
      <c r="CK1375" s="325"/>
      <c r="CL1375" s="325"/>
      <c r="CM1375" s="325"/>
      <c r="CN1375" s="325"/>
      <c r="CO1375" s="325"/>
      <c r="CP1375" s="325"/>
      <c r="CQ1375" s="325"/>
      <c r="CR1375" s="325"/>
      <c r="CS1375" s="325"/>
      <c r="CT1375" s="325"/>
      <c r="CU1375" s="325"/>
      <c r="CV1375" s="325"/>
      <c r="CW1375" s="325"/>
      <c r="CX1375" s="325"/>
    </row>
    <row r="1376" spans="1:102" s="36" customFormat="1" ht="15" hidden="1" customHeight="1">
      <c r="A1376" s="329"/>
      <c r="B1376" s="37" t="str">
        <f t="shared" ca="1" si="634"/>
        <v/>
      </c>
      <c r="C1376" s="41" t="str">
        <f t="shared" ca="1" si="635"/>
        <v/>
      </c>
      <c r="D1376" s="39" t="str">
        <f t="shared" ca="1" si="636"/>
        <v/>
      </c>
      <c r="E1376" s="39" t="str">
        <f t="shared" ca="1" si="648"/>
        <v/>
      </c>
      <c r="F1376" s="39" t="str">
        <f t="shared" ca="1" si="637"/>
        <v/>
      </c>
      <c r="G1376" s="101"/>
      <c r="H1376" s="39">
        <f t="shared" ca="1" si="628"/>
        <v>0</v>
      </c>
      <c r="J1376" s="332"/>
      <c r="K1376" s="37" t="str">
        <f t="shared" ca="1" si="638"/>
        <v/>
      </c>
      <c r="L1376" s="41" t="str">
        <f t="shared" ca="1" si="639"/>
        <v/>
      </c>
      <c r="M1376" s="39" t="str">
        <f t="shared" si="629"/>
        <v/>
      </c>
      <c r="N1376" s="39" t="str">
        <f t="shared" ca="1" si="649"/>
        <v/>
      </c>
      <c r="O1376" s="39" t="str">
        <f ca="1">IF(L1376="","",ROUND(Q1375*$O$5/payments_per_year,2))</f>
        <v/>
      </c>
      <c r="P1376" s="101"/>
      <c r="Q1376" s="39">
        <f t="shared" ca="1" si="650"/>
        <v>0</v>
      </c>
      <c r="R1376" s="332"/>
      <c r="S1376" s="37" t="str">
        <f t="shared" ca="1" si="640"/>
        <v/>
      </c>
      <c r="T1376" s="41" t="str">
        <f t="shared" ca="1" si="641"/>
        <v/>
      </c>
      <c r="U1376" s="39" t="str">
        <f t="shared" si="630"/>
        <v/>
      </c>
      <c r="V1376" s="39" t="str">
        <f t="shared" ca="1" si="651"/>
        <v/>
      </c>
      <c r="W1376" s="39">
        <f t="shared" ca="1" si="631"/>
        <v>0</v>
      </c>
      <c r="X1376" s="40"/>
      <c r="Y1376" s="39">
        <f t="shared" ca="1" si="652"/>
        <v>0</v>
      </c>
      <c r="Z1376" s="327"/>
      <c r="AA1376" s="37" t="str">
        <f t="shared" ca="1" si="642"/>
        <v/>
      </c>
      <c r="AB1376" s="41" t="str">
        <f t="shared" ca="1" si="643"/>
        <v/>
      </c>
      <c r="AC1376" s="39" t="str">
        <f t="shared" si="632"/>
        <v/>
      </c>
      <c r="AD1376" s="39" t="str">
        <f t="shared" ca="1" si="653"/>
        <v/>
      </c>
      <c r="AE1376" s="39" t="str">
        <f t="shared" ca="1" si="644"/>
        <v/>
      </c>
      <c r="AF1376" s="40"/>
      <c r="AG1376" s="39">
        <f t="shared" ca="1" si="654"/>
        <v>0</v>
      </c>
      <c r="AH1376" s="339"/>
      <c r="AI1376" s="37" t="str">
        <f t="shared" ca="1" si="645"/>
        <v/>
      </c>
      <c r="AJ1376" s="41" t="str">
        <f t="shared" ca="1" si="646"/>
        <v/>
      </c>
      <c r="AK1376" s="39" t="str">
        <f t="shared" si="633"/>
        <v/>
      </c>
      <c r="AL1376" s="39" t="str">
        <f t="shared" ca="1" si="655"/>
        <v/>
      </c>
      <c r="AM1376" s="39" t="str">
        <f t="shared" ca="1" si="647"/>
        <v/>
      </c>
      <c r="AN1376" s="40"/>
      <c r="AO1376" s="39">
        <f t="shared" ca="1" si="656"/>
        <v>0</v>
      </c>
      <c r="AP1376" s="339"/>
      <c r="AW1376" s="329"/>
      <c r="BI1376" s="329"/>
      <c r="BJ1376" s="329"/>
      <c r="BK1376" s="329"/>
      <c r="BL1376" s="329"/>
      <c r="BM1376" s="329"/>
      <c r="BN1376" s="329"/>
      <c r="BO1376" s="329"/>
      <c r="BP1376" s="329"/>
      <c r="BQ1376" s="329"/>
      <c r="BR1376" s="329"/>
      <c r="BS1376" s="329"/>
      <c r="BT1376" s="329"/>
      <c r="BU1376" s="329"/>
      <c r="BV1376" s="329"/>
      <c r="BW1376" s="325"/>
      <c r="BX1376" s="325"/>
      <c r="BY1376" s="325"/>
      <c r="BZ1376" s="325"/>
      <c r="CA1376" s="325"/>
      <c r="CB1376" s="325"/>
      <c r="CC1376" s="325"/>
      <c r="CD1376" s="325"/>
      <c r="CE1376" s="325"/>
      <c r="CF1376" s="325"/>
      <c r="CG1376" s="325"/>
      <c r="CH1376" s="325"/>
      <c r="CI1376" s="325"/>
      <c r="CJ1376" s="325"/>
      <c r="CK1376" s="325"/>
      <c r="CL1376" s="325"/>
      <c r="CM1376" s="325"/>
      <c r="CN1376" s="325"/>
      <c r="CO1376" s="325"/>
      <c r="CP1376" s="325"/>
      <c r="CQ1376" s="325"/>
      <c r="CR1376" s="325"/>
      <c r="CS1376" s="325"/>
      <c r="CT1376" s="325"/>
      <c r="CU1376" s="325"/>
      <c r="CV1376" s="325"/>
      <c r="CW1376" s="325"/>
      <c r="CX1376" s="325"/>
    </row>
    <row r="1377" spans="1:102" s="36" customFormat="1" ht="15" hidden="1" customHeight="1">
      <c r="A1377" s="329"/>
      <c r="B1377" s="37" t="str">
        <f t="shared" ca="1" si="634"/>
        <v/>
      </c>
      <c r="C1377" s="41" t="str">
        <f t="shared" ca="1" si="635"/>
        <v/>
      </c>
      <c r="D1377" s="39" t="str">
        <f t="shared" ca="1" si="636"/>
        <v/>
      </c>
      <c r="E1377" s="39" t="str">
        <f t="shared" ca="1" si="648"/>
        <v/>
      </c>
      <c r="F1377" s="39" t="str">
        <f t="shared" ca="1" si="637"/>
        <v/>
      </c>
      <c r="G1377" s="101"/>
      <c r="H1377" s="39">
        <f t="shared" ca="1" si="628"/>
        <v>0</v>
      </c>
      <c r="J1377" s="332"/>
      <c r="K1377" s="37" t="str">
        <f t="shared" ca="1" si="638"/>
        <v/>
      </c>
      <c r="L1377" s="41" t="str">
        <f t="shared" ca="1" si="639"/>
        <v/>
      </c>
      <c r="M1377" s="39" t="str">
        <f t="shared" si="629"/>
        <v/>
      </c>
      <c r="N1377" s="39" t="str">
        <f t="shared" ca="1" si="649"/>
        <v/>
      </c>
      <c r="O1377" s="39">
        <f ca="1">ROUND(Q1376*$O$5/payments_per_year,2)</f>
        <v>0</v>
      </c>
      <c r="P1377" s="101"/>
      <c r="Q1377" s="39">
        <f t="shared" ca="1" si="650"/>
        <v>0</v>
      </c>
      <c r="R1377" s="332"/>
      <c r="S1377" s="37" t="str">
        <f t="shared" ca="1" si="640"/>
        <v/>
      </c>
      <c r="T1377" s="41" t="str">
        <f t="shared" ca="1" si="641"/>
        <v/>
      </c>
      <c r="U1377" s="39" t="str">
        <f t="shared" si="630"/>
        <v/>
      </c>
      <c r="V1377" s="39" t="str">
        <f t="shared" ca="1" si="651"/>
        <v/>
      </c>
      <c r="W1377" s="39">
        <f t="shared" ca="1" si="631"/>
        <v>0</v>
      </c>
      <c r="X1377" s="40"/>
      <c r="Y1377" s="39">
        <f t="shared" ca="1" si="652"/>
        <v>0</v>
      </c>
      <c r="Z1377" s="327"/>
      <c r="AA1377" s="37" t="str">
        <f t="shared" ca="1" si="642"/>
        <v/>
      </c>
      <c r="AB1377" s="41" t="str">
        <f t="shared" ca="1" si="643"/>
        <v/>
      </c>
      <c r="AC1377" s="39" t="str">
        <f t="shared" si="632"/>
        <v/>
      </c>
      <c r="AD1377" s="39" t="str">
        <f t="shared" ca="1" si="653"/>
        <v/>
      </c>
      <c r="AE1377" s="39" t="str">
        <f t="shared" ca="1" si="644"/>
        <v/>
      </c>
      <c r="AF1377" s="40"/>
      <c r="AG1377" s="39">
        <f t="shared" ca="1" si="654"/>
        <v>0</v>
      </c>
      <c r="AH1377" s="339"/>
      <c r="AI1377" s="37" t="str">
        <f t="shared" ca="1" si="645"/>
        <v/>
      </c>
      <c r="AJ1377" s="41" t="str">
        <f t="shared" ca="1" si="646"/>
        <v/>
      </c>
      <c r="AK1377" s="39" t="str">
        <f t="shared" si="633"/>
        <v/>
      </c>
      <c r="AL1377" s="39" t="str">
        <f t="shared" ca="1" si="655"/>
        <v/>
      </c>
      <c r="AM1377" s="39" t="str">
        <f t="shared" ca="1" si="647"/>
        <v/>
      </c>
      <c r="AN1377" s="40"/>
      <c r="AO1377" s="39">
        <f t="shared" ca="1" si="656"/>
        <v>0</v>
      </c>
      <c r="AP1377" s="339"/>
      <c r="AW1377" s="329"/>
      <c r="BI1377" s="329"/>
      <c r="BJ1377" s="329"/>
      <c r="BK1377" s="329"/>
      <c r="BL1377" s="329"/>
      <c r="BM1377" s="329"/>
      <c r="BN1377" s="329"/>
      <c r="BO1377" s="329"/>
      <c r="BP1377" s="329"/>
      <c r="BQ1377" s="329"/>
      <c r="BR1377" s="329"/>
      <c r="BS1377" s="329"/>
      <c r="BT1377" s="329"/>
      <c r="BU1377" s="329"/>
      <c r="BV1377" s="329"/>
      <c r="BW1377" s="325"/>
      <c r="BX1377" s="325"/>
      <c r="BY1377" s="325"/>
      <c r="BZ1377" s="325"/>
      <c r="CA1377" s="325"/>
      <c r="CB1377" s="325"/>
      <c r="CC1377" s="325"/>
      <c r="CD1377" s="325"/>
      <c r="CE1377" s="325"/>
      <c r="CF1377" s="325"/>
      <c r="CG1377" s="325"/>
      <c r="CH1377" s="325"/>
      <c r="CI1377" s="325"/>
      <c r="CJ1377" s="325"/>
      <c r="CK1377" s="325"/>
      <c r="CL1377" s="325"/>
      <c r="CM1377" s="325"/>
      <c r="CN1377" s="325"/>
      <c r="CO1377" s="325"/>
      <c r="CP1377" s="325"/>
      <c r="CQ1377" s="325"/>
      <c r="CR1377" s="325"/>
      <c r="CS1377" s="325"/>
      <c r="CT1377" s="325"/>
      <c r="CU1377" s="325"/>
      <c r="CV1377" s="325"/>
      <c r="CW1377" s="325"/>
      <c r="CX1377" s="325"/>
    </row>
    <row r="1378" spans="1:102" s="36" customFormat="1" ht="15" hidden="1" customHeight="1">
      <c r="A1378" s="329"/>
      <c r="B1378" s="37" t="str">
        <f t="shared" ca="1" si="634"/>
        <v/>
      </c>
      <c r="C1378" s="41" t="str">
        <f t="shared" ca="1" si="635"/>
        <v/>
      </c>
      <c r="D1378" s="39" t="str">
        <f t="shared" ca="1" si="636"/>
        <v/>
      </c>
      <c r="E1378" s="39" t="str">
        <f t="shared" ca="1" si="648"/>
        <v/>
      </c>
      <c r="F1378" s="39" t="str">
        <f t="shared" ca="1" si="637"/>
        <v/>
      </c>
      <c r="G1378" s="101"/>
      <c r="H1378" s="39">
        <f t="shared" ca="1" si="628"/>
        <v>0</v>
      </c>
      <c r="J1378" s="332"/>
      <c r="K1378" s="37" t="str">
        <f t="shared" ca="1" si="638"/>
        <v/>
      </c>
      <c r="L1378" s="41" t="str">
        <f t="shared" ca="1" si="639"/>
        <v/>
      </c>
      <c r="M1378" s="39" t="str">
        <f t="shared" si="629"/>
        <v/>
      </c>
      <c r="N1378" s="39" t="str">
        <f t="shared" ca="1" si="649"/>
        <v/>
      </c>
      <c r="O1378" s="39" t="str">
        <f ca="1">IF(L1378="","",ROUND(Q1377*$O$5/payments_per_year,2))</f>
        <v/>
      </c>
      <c r="P1378" s="101"/>
      <c r="Q1378" s="39">
        <f t="shared" ca="1" si="650"/>
        <v>0</v>
      </c>
      <c r="R1378" s="332"/>
      <c r="S1378" s="37" t="str">
        <f t="shared" ca="1" si="640"/>
        <v/>
      </c>
      <c r="T1378" s="41" t="str">
        <f t="shared" ca="1" si="641"/>
        <v/>
      </c>
      <c r="U1378" s="39" t="str">
        <f t="shared" si="630"/>
        <v/>
      </c>
      <c r="V1378" s="39" t="str">
        <f t="shared" ca="1" si="651"/>
        <v/>
      </c>
      <c r="W1378" s="39">
        <f t="shared" ca="1" si="631"/>
        <v>0</v>
      </c>
      <c r="X1378" s="40"/>
      <c r="Y1378" s="39">
        <f t="shared" ca="1" si="652"/>
        <v>0</v>
      </c>
      <c r="Z1378" s="327"/>
      <c r="AA1378" s="37" t="str">
        <f t="shared" ca="1" si="642"/>
        <v/>
      </c>
      <c r="AB1378" s="41" t="str">
        <f t="shared" ca="1" si="643"/>
        <v/>
      </c>
      <c r="AC1378" s="39" t="str">
        <f t="shared" si="632"/>
        <v/>
      </c>
      <c r="AD1378" s="39" t="str">
        <f t="shared" ca="1" si="653"/>
        <v/>
      </c>
      <c r="AE1378" s="39" t="str">
        <f t="shared" ca="1" si="644"/>
        <v/>
      </c>
      <c r="AF1378" s="40"/>
      <c r="AG1378" s="39">
        <f t="shared" ca="1" si="654"/>
        <v>0</v>
      </c>
      <c r="AH1378" s="339"/>
      <c r="AI1378" s="37" t="str">
        <f t="shared" ca="1" si="645"/>
        <v/>
      </c>
      <c r="AJ1378" s="41" t="str">
        <f t="shared" ca="1" si="646"/>
        <v/>
      </c>
      <c r="AK1378" s="39" t="str">
        <f t="shared" si="633"/>
        <v/>
      </c>
      <c r="AL1378" s="39" t="str">
        <f t="shared" ca="1" si="655"/>
        <v/>
      </c>
      <c r="AM1378" s="39" t="str">
        <f t="shared" ca="1" si="647"/>
        <v/>
      </c>
      <c r="AN1378" s="40"/>
      <c r="AO1378" s="39">
        <f t="shared" ca="1" si="656"/>
        <v>0</v>
      </c>
      <c r="AP1378" s="339"/>
      <c r="AW1378" s="329"/>
      <c r="BI1378" s="329"/>
      <c r="BJ1378" s="329"/>
      <c r="BK1378" s="329"/>
      <c r="BL1378" s="329"/>
      <c r="BM1378" s="329"/>
      <c r="BN1378" s="329"/>
      <c r="BO1378" s="329"/>
      <c r="BP1378" s="329"/>
      <c r="BQ1378" s="329"/>
      <c r="BR1378" s="329"/>
      <c r="BS1378" s="329"/>
      <c r="BT1378" s="329"/>
      <c r="BU1378" s="329"/>
      <c r="BV1378" s="329"/>
      <c r="BW1378" s="325"/>
      <c r="BX1378" s="325"/>
      <c r="BY1378" s="325"/>
      <c r="BZ1378" s="325"/>
      <c r="CA1378" s="325"/>
      <c r="CB1378" s="325"/>
      <c r="CC1378" s="325"/>
      <c r="CD1378" s="325"/>
      <c r="CE1378" s="325"/>
      <c r="CF1378" s="325"/>
      <c r="CG1378" s="325"/>
      <c r="CH1378" s="325"/>
      <c r="CI1378" s="325"/>
      <c r="CJ1378" s="325"/>
      <c r="CK1378" s="325"/>
      <c r="CL1378" s="325"/>
      <c r="CM1378" s="325"/>
      <c r="CN1378" s="325"/>
      <c r="CO1378" s="325"/>
      <c r="CP1378" s="325"/>
      <c r="CQ1378" s="325"/>
      <c r="CR1378" s="325"/>
      <c r="CS1378" s="325"/>
      <c r="CT1378" s="325"/>
      <c r="CU1378" s="325"/>
      <c r="CV1378" s="325"/>
      <c r="CW1378" s="325"/>
      <c r="CX1378" s="325"/>
    </row>
    <row r="1379" spans="1:102" s="36" customFormat="1" ht="15" hidden="1" customHeight="1">
      <c r="A1379" s="329"/>
      <c r="B1379" s="37" t="str">
        <f t="shared" ca="1" si="634"/>
        <v/>
      </c>
      <c r="C1379" s="41" t="str">
        <f t="shared" ca="1" si="635"/>
        <v/>
      </c>
      <c r="D1379" s="39" t="str">
        <f t="shared" ca="1" si="636"/>
        <v/>
      </c>
      <c r="E1379" s="39" t="str">
        <f t="shared" ca="1" si="648"/>
        <v/>
      </c>
      <c r="F1379" s="39" t="str">
        <f t="shared" ca="1" si="637"/>
        <v/>
      </c>
      <c r="G1379" s="101"/>
      <c r="H1379" s="39">
        <f t="shared" ca="1" si="628"/>
        <v>0</v>
      </c>
      <c r="J1379" s="332"/>
      <c r="K1379" s="37" t="str">
        <f t="shared" ca="1" si="638"/>
        <v/>
      </c>
      <c r="L1379" s="41" t="str">
        <f t="shared" ca="1" si="639"/>
        <v/>
      </c>
      <c r="M1379" s="39" t="str">
        <f t="shared" si="629"/>
        <v/>
      </c>
      <c r="N1379" s="39" t="str">
        <f t="shared" ca="1" si="649"/>
        <v/>
      </c>
      <c r="O1379" s="39">
        <f ca="1">ROUND(Q1378*$O$5/payments_per_year,2)</f>
        <v>0</v>
      </c>
      <c r="P1379" s="101"/>
      <c r="Q1379" s="39">
        <f t="shared" ca="1" si="650"/>
        <v>0</v>
      </c>
      <c r="R1379" s="332"/>
      <c r="S1379" s="37" t="str">
        <f t="shared" ca="1" si="640"/>
        <v/>
      </c>
      <c r="T1379" s="41" t="str">
        <f t="shared" ca="1" si="641"/>
        <v/>
      </c>
      <c r="U1379" s="39" t="str">
        <f t="shared" si="630"/>
        <v/>
      </c>
      <c r="V1379" s="39" t="str">
        <f t="shared" ca="1" si="651"/>
        <v/>
      </c>
      <c r="W1379" s="39">
        <f t="shared" ca="1" si="631"/>
        <v>0</v>
      </c>
      <c r="X1379" s="40"/>
      <c r="Y1379" s="39">
        <f t="shared" ca="1" si="652"/>
        <v>0</v>
      </c>
      <c r="Z1379" s="327"/>
      <c r="AA1379" s="37" t="str">
        <f t="shared" ca="1" si="642"/>
        <v/>
      </c>
      <c r="AB1379" s="41" t="str">
        <f t="shared" ca="1" si="643"/>
        <v/>
      </c>
      <c r="AC1379" s="39" t="str">
        <f t="shared" si="632"/>
        <v/>
      </c>
      <c r="AD1379" s="39" t="str">
        <f t="shared" ca="1" si="653"/>
        <v/>
      </c>
      <c r="AE1379" s="39" t="str">
        <f t="shared" ca="1" si="644"/>
        <v/>
      </c>
      <c r="AF1379" s="40"/>
      <c r="AG1379" s="39">
        <f t="shared" ca="1" si="654"/>
        <v>0</v>
      </c>
      <c r="AH1379" s="339"/>
      <c r="AI1379" s="37" t="str">
        <f t="shared" ca="1" si="645"/>
        <v/>
      </c>
      <c r="AJ1379" s="41" t="str">
        <f t="shared" ca="1" si="646"/>
        <v/>
      </c>
      <c r="AK1379" s="39" t="str">
        <f t="shared" si="633"/>
        <v/>
      </c>
      <c r="AL1379" s="39" t="str">
        <f t="shared" ca="1" si="655"/>
        <v/>
      </c>
      <c r="AM1379" s="39" t="str">
        <f t="shared" ca="1" si="647"/>
        <v/>
      </c>
      <c r="AN1379" s="40"/>
      <c r="AO1379" s="39">
        <f t="shared" ca="1" si="656"/>
        <v>0</v>
      </c>
      <c r="AP1379" s="339"/>
      <c r="AW1379" s="329"/>
      <c r="BI1379" s="329"/>
      <c r="BJ1379" s="329"/>
      <c r="BK1379" s="329"/>
      <c r="BL1379" s="329"/>
      <c r="BM1379" s="329"/>
      <c r="BN1379" s="329"/>
      <c r="BO1379" s="329"/>
      <c r="BP1379" s="329"/>
      <c r="BQ1379" s="329"/>
      <c r="BR1379" s="329"/>
      <c r="BS1379" s="329"/>
      <c r="BT1379" s="329"/>
      <c r="BU1379" s="329"/>
      <c r="BV1379" s="329"/>
      <c r="BW1379" s="325"/>
      <c r="BX1379" s="325"/>
      <c r="BY1379" s="325"/>
      <c r="BZ1379" s="325"/>
      <c r="CA1379" s="325"/>
      <c r="CB1379" s="325"/>
      <c r="CC1379" s="325"/>
      <c r="CD1379" s="325"/>
      <c r="CE1379" s="325"/>
      <c r="CF1379" s="325"/>
      <c r="CG1379" s="325"/>
      <c r="CH1379" s="325"/>
      <c r="CI1379" s="325"/>
      <c r="CJ1379" s="325"/>
      <c r="CK1379" s="325"/>
      <c r="CL1379" s="325"/>
      <c r="CM1379" s="325"/>
      <c r="CN1379" s="325"/>
      <c r="CO1379" s="325"/>
      <c r="CP1379" s="325"/>
      <c r="CQ1379" s="325"/>
      <c r="CR1379" s="325"/>
      <c r="CS1379" s="325"/>
      <c r="CT1379" s="325"/>
      <c r="CU1379" s="325"/>
      <c r="CV1379" s="325"/>
      <c r="CW1379" s="325"/>
      <c r="CX1379" s="325"/>
    </row>
    <row r="1380" spans="1:102" s="36" customFormat="1" ht="15" hidden="1" customHeight="1">
      <c r="A1380" s="329"/>
      <c r="B1380" s="37" t="str">
        <f t="shared" ca="1" si="634"/>
        <v/>
      </c>
      <c r="C1380" s="41" t="str">
        <f t="shared" ca="1" si="635"/>
        <v/>
      </c>
      <c r="D1380" s="39" t="str">
        <f t="shared" ca="1" si="636"/>
        <v/>
      </c>
      <c r="E1380" s="39" t="str">
        <f t="shared" ca="1" si="648"/>
        <v/>
      </c>
      <c r="F1380" s="39" t="str">
        <f t="shared" ca="1" si="637"/>
        <v/>
      </c>
      <c r="G1380" s="101"/>
      <c r="H1380" s="39">
        <f t="shared" ca="1" si="628"/>
        <v>0</v>
      </c>
      <c r="J1380" s="332"/>
      <c r="K1380" s="37" t="str">
        <f t="shared" ca="1" si="638"/>
        <v/>
      </c>
      <c r="L1380" s="41" t="str">
        <f t="shared" ca="1" si="639"/>
        <v/>
      </c>
      <c r="M1380" s="39" t="str">
        <f t="shared" si="629"/>
        <v/>
      </c>
      <c r="N1380" s="39" t="str">
        <f t="shared" ca="1" si="649"/>
        <v/>
      </c>
      <c r="O1380" s="39" t="str">
        <f ca="1">IF(L1380="","",ROUND(Q1379*$O$5/payments_per_year,2))</f>
        <v/>
      </c>
      <c r="P1380" s="101"/>
      <c r="Q1380" s="39">
        <f t="shared" ca="1" si="650"/>
        <v>0</v>
      </c>
      <c r="R1380" s="332"/>
      <c r="S1380" s="37" t="str">
        <f t="shared" ca="1" si="640"/>
        <v/>
      </c>
      <c r="T1380" s="41" t="str">
        <f t="shared" ca="1" si="641"/>
        <v/>
      </c>
      <c r="U1380" s="39" t="str">
        <f t="shared" si="630"/>
        <v/>
      </c>
      <c r="V1380" s="39" t="str">
        <f t="shared" ca="1" si="651"/>
        <v/>
      </c>
      <c r="W1380" s="39">
        <f t="shared" ca="1" si="631"/>
        <v>0</v>
      </c>
      <c r="X1380" s="40"/>
      <c r="Y1380" s="39">
        <f t="shared" ca="1" si="652"/>
        <v>0</v>
      </c>
      <c r="Z1380" s="327"/>
      <c r="AA1380" s="37" t="str">
        <f t="shared" ca="1" si="642"/>
        <v/>
      </c>
      <c r="AB1380" s="41" t="str">
        <f t="shared" ca="1" si="643"/>
        <v/>
      </c>
      <c r="AC1380" s="39" t="str">
        <f t="shared" si="632"/>
        <v/>
      </c>
      <c r="AD1380" s="39" t="str">
        <f t="shared" ca="1" si="653"/>
        <v/>
      </c>
      <c r="AE1380" s="39" t="str">
        <f t="shared" ca="1" si="644"/>
        <v/>
      </c>
      <c r="AF1380" s="40"/>
      <c r="AG1380" s="39">
        <f t="shared" ca="1" si="654"/>
        <v>0</v>
      </c>
      <c r="AH1380" s="339"/>
      <c r="AI1380" s="37" t="str">
        <f t="shared" ca="1" si="645"/>
        <v/>
      </c>
      <c r="AJ1380" s="41" t="str">
        <f t="shared" ca="1" si="646"/>
        <v/>
      </c>
      <c r="AK1380" s="39" t="str">
        <f t="shared" si="633"/>
        <v/>
      </c>
      <c r="AL1380" s="39" t="str">
        <f t="shared" ca="1" si="655"/>
        <v/>
      </c>
      <c r="AM1380" s="39" t="str">
        <f t="shared" ca="1" si="647"/>
        <v/>
      </c>
      <c r="AN1380" s="40"/>
      <c r="AO1380" s="39">
        <f t="shared" ca="1" si="656"/>
        <v>0</v>
      </c>
      <c r="AP1380" s="339"/>
      <c r="AW1380" s="329"/>
      <c r="BI1380" s="329"/>
      <c r="BJ1380" s="329"/>
      <c r="BK1380" s="329"/>
      <c r="BL1380" s="329"/>
      <c r="BM1380" s="329"/>
      <c r="BN1380" s="329"/>
      <c r="BO1380" s="329"/>
      <c r="BP1380" s="329"/>
      <c r="BQ1380" s="329"/>
      <c r="BR1380" s="329"/>
      <c r="BS1380" s="329"/>
      <c r="BT1380" s="329"/>
      <c r="BU1380" s="329"/>
      <c r="BV1380" s="329"/>
      <c r="BW1380" s="325"/>
      <c r="BX1380" s="325"/>
      <c r="BY1380" s="325"/>
      <c r="BZ1380" s="325"/>
      <c r="CA1380" s="325"/>
      <c r="CB1380" s="325"/>
      <c r="CC1380" s="325"/>
      <c r="CD1380" s="325"/>
      <c r="CE1380" s="325"/>
      <c r="CF1380" s="325"/>
      <c r="CG1380" s="325"/>
      <c r="CH1380" s="325"/>
      <c r="CI1380" s="325"/>
      <c r="CJ1380" s="325"/>
      <c r="CK1380" s="325"/>
      <c r="CL1380" s="325"/>
      <c r="CM1380" s="325"/>
      <c r="CN1380" s="325"/>
      <c r="CO1380" s="325"/>
      <c r="CP1380" s="325"/>
      <c r="CQ1380" s="325"/>
      <c r="CR1380" s="325"/>
      <c r="CS1380" s="325"/>
      <c r="CT1380" s="325"/>
      <c r="CU1380" s="325"/>
      <c r="CV1380" s="325"/>
      <c r="CW1380" s="325"/>
      <c r="CX1380" s="325"/>
    </row>
    <row r="1381" spans="1:102" s="36" customFormat="1" ht="15" hidden="1" customHeight="1">
      <c r="A1381" s="329"/>
      <c r="B1381" s="37" t="str">
        <f t="shared" ca="1" si="634"/>
        <v/>
      </c>
      <c r="C1381" s="41" t="str">
        <f t="shared" ca="1" si="635"/>
        <v/>
      </c>
      <c r="D1381" s="39" t="str">
        <f t="shared" ca="1" si="636"/>
        <v/>
      </c>
      <c r="E1381" s="39" t="str">
        <f t="shared" ca="1" si="648"/>
        <v/>
      </c>
      <c r="F1381" s="39" t="str">
        <f t="shared" ca="1" si="637"/>
        <v/>
      </c>
      <c r="G1381" s="101"/>
      <c r="H1381" s="39">
        <f t="shared" ca="1" si="628"/>
        <v>0</v>
      </c>
      <c r="J1381" s="332"/>
      <c r="K1381" s="37" t="str">
        <f t="shared" ca="1" si="638"/>
        <v/>
      </c>
      <c r="L1381" s="41" t="str">
        <f t="shared" ca="1" si="639"/>
        <v/>
      </c>
      <c r="M1381" s="39" t="str">
        <f t="shared" si="629"/>
        <v/>
      </c>
      <c r="N1381" s="39" t="str">
        <f t="shared" ca="1" si="649"/>
        <v/>
      </c>
      <c r="O1381" s="39">
        <f ca="1">ROUND(Q1380*$O$5/payments_per_year,2)</f>
        <v>0</v>
      </c>
      <c r="P1381" s="101"/>
      <c r="Q1381" s="39">
        <f t="shared" ca="1" si="650"/>
        <v>0</v>
      </c>
      <c r="R1381" s="332"/>
      <c r="S1381" s="37" t="str">
        <f t="shared" ca="1" si="640"/>
        <v/>
      </c>
      <c r="T1381" s="41" t="str">
        <f t="shared" ca="1" si="641"/>
        <v/>
      </c>
      <c r="U1381" s="39" t="str">
        <f t="shared" si="630"/>
        <v/>
      </c>
      <c r="V1381" s="39" t="str">
        <f t="shared" ca="1" si="651"/>
        <v/>
      </c>
      <c r="W1381" s="39">
        <f t="shared" ca="1" si="631"/>
        <v>0</v>
      </c>
      <c r="X1381" s="40"/>
      <c r="Y1381" s="39">
        <f t="shared" ca="1" si="652"/>
        <v>0</v>
      </c>
      <c r="Z1381" s="327"/>
      <c r="AA1381" s="37" t="str">
        <f t="shared" ca="1" si="642"/>
        <v/>
      </c>
      <c r="AB1381" s="41" t="str">
        <f t="shared" ca="1" si="643"/>
        <v/>
      </c>
      <c r="AC1381" s="39" t="str">
        <f t="shared" si="632"/>
        <v/>
      </c>
      <c r="AD1381" s="39" t="str">
        <f t="shared" ca="1" si="653"/>
        <v/>
      </c>
      <c r="AE1381" s="39" t="str">
        <f t="shared" ca="1" si="644"/>
        <v/>
      </c>
      <c r="AF1381" s="40"/>
      <c r="AG1381" s="39">
        <f t="shared" ca="1" si="654"/>
        <v>0</v>
      </c>
      <c r="AH1381" s="339"/>
      <c r="AI1381" s="37" t="str">
        <f t="shared" ca="1" si="645"/>
        <v/>
      </c>
      <c r="AJ1381" s="41" t="str">
        <f t="shared" ca="1" si="646"/>
        <v/>
      </c>
      <c r="AK1381" s="39" t="str">
        <f t="shared" si="633"/>
        <v/>
      </c>
      <c r="AL1381" s="39" t="str">
        <f t="shared" ca="1" si="655"/>
        <v/>
      </c>
      <c r="AM1381" s="39" t="str">
        <f t="shared" ca="1" si="647"/>
        <v/>
      </c>
      <c r="AN1381" s="40"/>
      <c r="AO1381" s="39">
        <f t="shared" ca="1" si="656"/>
        <v>0</v>
      </c>
      <c r="AP1381" s="339"/>
      <c r="AW1381" s="329"/>
      <c r="BI1381" s="329"/>
      <c r="BJ1381" s="329"/>
      <c r="BK1381" s="329"/>
      <c r="BL1381" s="329"/>
      <c r="BM1381" s="329"/>
      <c r="BN1381" s="329"/>
      <c r="BO1381" s="329"/>
      <c r="BP1381" s="329"/>
      <c r="BQ1381" s="329"/>
      <c r="BR1381" s="329"/>
      <c r="BS1381" s="329"/>
      <c r="BT1381" s="329"/>
      <c r="BU1381" s="329"/>
      <c r="BV1381" s="329"/>
      <c r="BW1381" s="325"/>
      <c r="BX1381" s="325"/>
      <c r="BY1381" s="325"/>
      <c r="BZ1381" s="325"/>
      <c r="CA1381" s="325"/>
      <c r="CB1381" s="325"/>
      <c r="CC1381" s="325"/>
      <c r="CD1381" s="325"/>
      <c r="CE1381" s="325"/>
      <c r="CF1381" s="325"/>
      <c r="CG1381" s="325"/>
      <c r="CH1381" s="325"/>
      <c r="CI1381" s="325"/>
      <c r="CJ1381" s="325"/>
      <c r="CK1381" s="325"/>
      <c r="CL1381" s="325"/>
      <c r="CM1381" s="325"/>
      <c r="CN1381" s="325"/>
      <c r="CO1381" s="325"/>
      <c r="CP1381" s="325"/>
      <c r="CQ1381" s="325"/>
      <c r="CR1381" s="325"/>
      <c r="CS1381" s="325"/>
      <c r="CT1381" s="325"/>
      <c r="CU1381" s="325"/>
      <c r="CV1381" s="325"/>
      <c r="CW1381" s="325"/>
      <c r="CX1381" s="325"/>
    </row>
    <row r="1382" spans="1:102" s="36" customFormat="1" ht="15" hidden="1" customHeight="1">
      <c r="A1382" s="329"/>
      <c r="B1382" s="37" t="str">
        <f t="shared" ca="1" si="634"/>
        <v/>
      </c>
      <c r="C1382" s="41" t="str">
        <f t="shared" ca="1" si="635"/>
        <v/>
      </c>
      <c r="D1382" s="39" t="str">
        <f t="shared" ca="1" si="636"/>
        <v/>
      </c>
      <c r="E1382" s="39" t="str">
        <f t="shared" ca="1" si="648"/>
        <v/>
      </c>
      <c r="F1382" s="39" t="str">
        <f t="shared" ca="1" si="637"/>
        <v/>
      </c>
      <c r="G1382" s="101"/>
      <c r="H1382" s="39">
        <f t="shared" ca="1" si="628"/>
        <v>0</v>
      </c>
      <c r="J1382" s="332"/>
      <c r="K1382" s="37" t="str">
        <f t="shared" ca="1" si="638"/>
        <v/>
      </c>
      <c r="L1382" s="41" t="str">
        <f t="shared" ca="1" si="639"/>
        <v/>
      </c>
      <c r="M1382" s="39" t="str">
        <f t="shared" si="629"/>
        <v/>
      </c>
      <c r="N1382" s="39" t="str">
        <f t="shared" ca="1" si="649"/>
        <v/>
      </c>
      <c r="O1382" s="39" t="str">
        <f ca="1">IF(L1382="","",ROUND(Q1381*$O$5/payments_per_year,2))</f>
        <v/>
      </c>
      <c r="P1382" s="101"/>
      <c r="Q1382" s="39">
        <f t="shared" ca="1" si="650"/>
        <v>0</v>
      </c>
      <c r="R1382" s="332"/>
      <c r="S1382" s="37" t="str">
        <f t="shared" ca="1" si="640"/>
        <v/>
      </c>
      <c r="T1382" s="41" t="str">
        <f t="shared" ca="1" si="641"/>
        <v/>
      </c>
      <c r="U1382" s="39" t="str">
        <f t="shared" si="630"/>
        <v/>
      </c>
      <c r="V1382" s="39" t="str">
        <f t="shared" ca="1" si="651"/>
        <v/>
      </c>
      <c r="W1382" s="39">
        <f t="shared" ca="1" si="631"/>
        <v>0</v>
      </c>
      <c r="X1382" s="40"/>
      <c r="Y1382" s="39">
        <f t="shared" ca="1" si="652"/>
        <v>0</v>
      </c>
      <c r="Z1382" s="327"/>
      <c r="AA1382" s="37" t="str">
        <f t="shared" ca="1" si="642"/>
        <v/>
      </c>
      <c r="AB1382" s="41" t="str">
        <f t="shared" ca="1" si="643"/>
        <v/>
      </c>
      <c r="AC1382" s="39" t="str">
        <f t="shared" si="632"/>
        <v/>
      </c>
      <c r="AD1382" s="39" t="str">
        <f t="shared" ca="1" si="653"/>
        <v/>
      </c>
      <c r="AE1382" s="39" t="str">
        <f t="shared" ca="1" si="644"/>
        <v/>
      </c>
      <c r="AF1382" s="40"/>
      <c r="AG1382" s="39">
        <f t="shared" ca="1" si="654"/>
        <v>0</v>
      </c>
      <c r="AH1382" s="339"/>
      <c r="AI1382" s="37" t="str">
        <f t="shared" ca="1" si="645"/>
        <v/>
      </c>
      <c r="AJ1382" s="41" t="str">
        <f t="shared" ca="1" si="646"/>
        <v/>
      </c>
      <c r="AK1382" s="39" t="str">
        <f t="shared" si="633"/>
        <v/>
      </c>
      <c r="AL1382" s="39" t="str">
        <f t="shared" ca="1" si="655"/>
        <v/>
      </c>
      <c r="AM1382" s="39" t="str">
        <f t="shared" ca="1" si="647"/>
        <v/>
      </c>
      <c r="AN1382" s="40"/>
      <c r="AO1382" s="39">
        <f t="shared" ca="1" si="656"/>
        <v>0</v>
      </c>
      <c r="AP1382" s="339"/>
      <c r="AW1382" s="329"/>
      <c r="BI1382" s="329"/>
      <c r="BJ1382" s="329"/>
      <c r="BK1382" s="329"/>
      <c r="BL1382" s="329"/>
      <c r="BM1382" s="329"/>
      <c r="BN1382" s="329"/>
      <c r="BO1382" s="329"/>
      <c r="BP1382" s="329"/>
      <c r="BQ1382" s="329"/>
      <c r="BR1382" s="329"/>
      <c r="BS1382" s="329"/>
      <c r="BT1382" s="329"/>
      <c r="BU1382" s="329"/>
      <c r="BV1382" s="329"/>
      <c r="BW1382" s="325"/>
      <c r="BX1382" s="325"/>
      <c r="BY1382" s="325"/>
      <c r="BZ1382" s="325"/>
      <c r="CA1382" s="325"/>
      <c r="CB1382" s="325"/>
      <c r="CC1382" s="325"/>
      <c r="CD1382" s="325"/>
      <c r="CE1382" s="325"/>
      <c r="CF1382" s="325"/>
      <c r="CG1382" s="325"/>
      <c r="CH1382" s="325"/>
      <c r="CI1382" s="325"/>
      <c r="CJ1382" s="325"/>
      <c r="CK1382" s="325"/>
      <c r="CL1382" s="325"/>
      <c r="CM1382" s="325"/>
      <c r="CN1382" s="325"/>
      <c r="CO1382" s="325"/>
      <c r="CP1382" s="325"/>
      <c r="CQ1382" s="325"/>
      <c r="CR1382" s="325"/>
      <c r="CS1382" s="325"/>
      <c r="CT1382" s="325"/>
      <c r="CU1382" s="325"/>
      <c r="CV1382" s="325"/>
      <c r="CW1382" s="325"/>
      <c r="CX1382" s="325"/>
    </row>
    <row r="1383" spans="1:102" s="36" customFormat="1" ht="15" hidden="1" customHeight="1">
      <c r="A1383" s="329"/>
      <c r="B1383" s="37" t="str">
        <f t="shared" ca="1" si="634"/>
        <v/>
      </c>
      <c r="C1383" s="41" t="str">
        <f t="shared" ca="1" si="635"/>
        <v/>
      </c>
      <c r="D1383" s="39" t="str">
        <f t="shared" ca="1" si="636"/>
        <v/>
      </c>
      <c r="E1383" s="39" t="str">
        <f t="shared" ca="1" si="648"/>
        <v/>
      </c>
      <c r="F1383" s="39" t="str">
        <f t="shared" ca="1" si="637"/>
        <v/>
      </c>
      <c r="G1383" s="101"/>
      <c r="H1383" s="39">
        <f t="shared" ca="1" si="628"/>
        <v>0</v>
      </c>
      <c r="J1383" s="332"/>
      <c r="K1383" s="37" t="str">
        <f t="shared" ca="1" si="638"/>
        <v/>
      </c>
      <c r="L1383" s="41" t="str">
        <f t="shared" ca="1" si="639"/>
        <v/>
      </c>
      <c r="M1383" s="39" t="str">
        <f t="shared" si="629"/>
        <v/>
      </c>
      <c r="N1383" s="39" t="str">
        <f t="shared" ca="1" si="649"/>
        <v/>
      </c>
      <c r="O1383" s="39">
        <f ca="1">ROUND(Q1382*$O$5/payments_per_year,2)</f>
        <v>0</v>
      </c>
      <c r="P1383" s="101"/>
      <c r="Q1383" s="39">
        <f t="shared" ca="1" si="650"/>
        <v>0</v>
      </c>
      <c r="R1383" s="332"/>
      <c r="S1383" s="37" t="str">
        <f t="shared" ca="1" si="640"/>
        <v/>
      </c>
      <c r="T1383" s="41" t="str">
        <f t="shared" ca="1" si="641"/>
        <v/>
      </c>
      <c r="U1383" s="39" t="str">
        <f t="shared" si="630"/>
        <v/>
      </c>
      <c r="V1383" s="39" t="str">
        <f t="shared" ca="1" si="651"/>
        <v/>
      </c>
      <c r="W1383" s="39">
        <f t="shared" ca="1" si="631"/>
        <v>0</v>
      </c>
      <c r="X1383" s="40"/>
      <c r="Y1383" s="39">
        <f t="shared" ca="1" si="652"/>
        <v>0</v>
      </c>
      <c r="Z1383" s="327"/>
      <c r="AA1383" s="37" t="str">
        <f t="shared" ca="1" si="642"/>
        <v/>
      </c>
      <c r="AB1383" s="41" t="str">
        <f t="shared" ca="1" si="643"/>
        <v/>
      </c>
      <c r="AC1383" s="39" t="str">
        <f t="shared" si="632"/>
        <v/>
      </c>
      <c r="AD1383" s="39" t="str">
        <f t="shared" ca="1" si="653"/>
        <v/>
      </c>
      <c r="AE1383" s="39" t="str">
        <f t="shared" ca="1" si="644"/>
        <v/>
      </c>
      <c r="AF1383" s="40"/>
      <c r="AG1383" s="39">
        <f t="shared" ca="1" si="654"/>
        <v>0</v>
      </c>
      <c r="AH1383" s="339"/>
      <c r="AI1383" s="37" t="str">
        <f t="shared" ca="1" si="645"/>
        <v/>
      </c>
      <c r="AJ1383" s="41" t="str">
        <f t="shared" ca="1" si="646"/>
        <v/>
      </c>
      <c r="AK1383" s="39" t="str">
        <f t="shared" si="633"/>
        <v/>
      </c>
      <c r="AL1383" s="39" t="str">
        <f t="shared" ca="1" si="655"/>
        <v/>
      </c>
      <c r="AM1383" s="39" t="str">
        <f t="shared" ca="1" si="647"/>
        <v/>
      </c>
      <c r="AN1383" s="40"/>
      <c r="AO1383" s="39">
        <f t="shared" ca="1" si="656"/>
        <v>0</v>
      </c>
      <c r="AP1383" s="339"/>
      <c r="AW1383" s="329"/>
      <c r="BI1383" s="329"/>
      <c r="BJ1383" s="329"/>
      <c r="BK1383" s="329"/>
      <c r="BL1383" s="329"/>
      <c r="BM1383" s="329"/>
      <c r="BN1383" s="329"/>
      <c r="BO1383" s="329"/>
      <c r="BP1383" s="329"/>
      <c r="BQ1383" s="329"/>
      <c r="BR1383" s="329"/>
      <c r="BS1383" s="329"/>
      <c r="BT1383" s="329"/>
      <c r="BU1383" s="329"/>
      <c r="BV1383" s="329"/>
      <c r="BW1383" s="325"/>
      <c r="BX1383" s="325"/>
      <c r="BY1383" s="325"/>
      <c r="BZ1383" s="325"/>
      <c r="CA1383" s="325"/>
      <c r="CB1383" s="325"/>
      <c r="CC1383" s="325"/>
      <c r="CD1383" s="325"/>
      <c r="CE1383" s="325"/>
      <c r="CF1383" s="325"/>
      <c r="CG1383" s="325"/>
      <c r="CH1383" s="325"/>
      <c r="CI1383" s="325"/>
      <c r="CJ1383" s="325"/>
      <c r="CK1383" s="325"/>
      <c r="CL1383" s="325"/>
      <c r="CM1383" s="325"/>
      <c r="CN1383" s="325"/>
      <c r="CO1383" s="325"/>
      <c r="CP1383" s="325"/>
      <c r="CQ1383" s="325"/>
      <c r="CR1383" s="325"/>
      <c r="CS1383" s="325"/>
      <c r="CT1383" s="325"/>
      <c r="CU1383" s="325"/>
      <c r="CV1383" s="325"/>
      <c r="CW1383" s="325"/>
      <c r="CX1383" s="325"/>
    </row>
    <row r="1384" spans="1:102" s="36" customFormat="1" ht="15" hidden="1" customHeight="1">
      <c r="A1384" s="329"/>
      <c r="B1384" s="37" t="str">
        <f t="shared" ca="1" si="634"/>
        <v/>
      </c>
      <c r="C1384" s="41" t="str">
        <f t="shared" ca="1" si="635"/>
        <v/>
      </c>
      <c r="D1384" s="39" t="str">
        <f t="shared" ca="1" si="636"/>
        <v/>
      </c>
      <c r="E1384" s="39" t="str">
        <f t="shared" ca="1" si="648"/>
        <v/>
      </c>
      <c r="F1384" s="39" t="str">
        <f t="shared" ca="1" si="637"/>
        <v/>
      </c>
      <c r="G1384" s="101"/>
      <c r="H1384" s="39">
        <f t="shared" ca="1" si="628"/>
        <v>0</v>
      </c>
      <c r="J1384" s="332"/>
      <c r="K1384" s="37" t="str">
        <f t="shared" ca="1" si="638"/>
        <v/>
      </c>
      <c r="L1384" s="41" t="str">
        <f t="shared" ca="1" si="639"/>
        <v/>
      </c>
      <c r="M1384" s="39" t="str">
        <f t="shared" si="629"/>
        <v/>
      </c>
      <c r="N1384" s="39" t="str">
        <f t="shared" ca="1" si="649"/>
        <v/>
      </c>
      <c r="O1384" s="39" t="str">
        <f ca="1">IF(L1384="","",ROUND(Q1383*$O$5/payments_per_year,2))</f>
        <v/>
      </c>
      <c r="P1384" s="101"/>
      <c r="Q1384" s="39">
        <f t="shared" ca="1" si="650"/>
        <v>0</v>
      </c>
      <c r="R1384" s="332"/>
      <c r="S1384" s="37" t="str">
        <f t="shared" ca="1" si="640"/>
        <v/>
      </c>
      <c r="T1384" s="41" t="str">
        <f t="shared" ca="1" si="641"/>
        <v/>
      </c>
      <c r="U1384" s="39" t="str">
        <f t="shared" si="630"/>
        <v/>
      </c>
      <c r="V1384" s="39" t="str">
        <f t="shared" ca="1" si="651"/>
        <v/>
      </c>
      <c r="W1384" s="39">
        <f t="shared" ca="1" si="631"/>
        <v>0</v>
      </c>
      <c r="X1384" s="40"/>
      <c r="Y1384" s="39">
        <f t="shared" ca="1" si="652"/>
        <v>0</v>
      </c>
      <c r="Z1384" s="327"/>
      <c r="AA1384" s="37" t="str">
        <f t="shared" ca="1" si="642"/>
        <v/>
      </c>
      <c r="AB1384" s="41" t="str">
        <f t="shared" ca="1" si="643"/>
        <v/>
      </c>
      <c r="AC1384" s="39" t="str">
        <f t="shared" si="632"/>
        <v/>
      </c>
      <c r="AD1384" s="39" t="str">
        <f t="shared" ca="1" si="653"/>
        <v/>
      </c>
      <c r="AE1384" s="39" t="str">
        <f t="shared" ca="1" si="644"/>
        <v/>
      </c>
      <c r="AF1384" s="40"/>
      <c r="AG1384" s="39">
        <f t="shared" ca="1" si="654"/>
        <v>0</v>
      </c>
      <c r="AH1384" s="339"/>
      <c r="AI1384" s="37" t="str">
        <f t="shared" ca="1" si="645"/>
        <v/>
      </c>
      <c r="AJ1384" s="41" t="str">
        <f t="shared" ca="1" si="646"/>
        <v/>
      </c>
      <c r="AK1384" s="39" t="str">
        <f t="shared" si="633"/>
        <v/>
      </c>
      <c r="AL1384" s="39" t="str">
        <f t="shared" ca="1" si="655"/>
        <v/>
      </c>
      <c r="AM1384" s="39" t="str">
        <f t="shared" ca="1" si="647"/>
        <v/>
      </c>
      <c r="AN1384" s="40"/>
      <c r="AO1384" s="39">
        <f t="shared" ca="1" si="656"/>
        <v>0</v>
      </c>
      <c r="AP1384" s="339"/>
      <c r="AW1384" s="329"/>
      <c r="BI1384" s="329"/>
      <c r="BJ1384" s="329"/>
      <c r="BK1384" s="329"/>
      <c r="BL1384" s="329"/>
      <c r="BM1384" s="329"/>
      <c r="BN1384" s="329"/>
      <c r="BO1384" s="329"/>
      <c r="BP1384" s="329"/>
      <c r="BQ1384" s="329"/>
      <c r="BR1384" s="329"/>
      <c r="BS1384" s="329"/>
      <c r="BT1384" s="329"/>
      <c r="BU1384" s="329"/>
      <c r="BV1384" s="329"/>
      <c r="BW1384" s="325"/>
      <c r="BX1384" s="325"/>
      <c r="BY1384" s="325"/>
      <c r="BZ1384" s="325"/>
      <c r="CA1384" s="325"/>
      <c r="CB1384" s="325"/>
      <c r="CC1384" s="325"/>
      <c r="CD1384" s="325"/>
      <c r="CE1384" s="325"/>
      <c r="CF1384" s="325"/>
      <c r="CG1384" s="325"/>
      <c r="CH1384" s="325"/>
      <c r="CI1384" s="325"/>
      <c r="CJ1384" s="325"/>
      <c r="CK1384" s="325"/>
      <c r="CL1384" s="325"/>
      <c r="CM1384" s="325"/>
      <c r="CN1384" s="325"/>
      <c r="CO1384" s="325"/>
      <c r="CP1384" s="325"/>
      <c r="CQ1384" s="325"/>
      <c r="CR1384" s="325"/>
      <c r="CS1384" s="325"/>
      <c r="CT1384" s="325"/>
      <c r="CU1384" s="325"/>
      <c r="CV1384" s="325"/>
      <c r="CW1384" s="325"/>
      <c r="CX1384" s="325"/>
    </row>
    <row r="1385" spans="1:102" s="36" customFormat="1" ht="15" hidden="1" customHeight="1">
      <c r="A1385" s="329"/>
      <c r="B1385" s="37" t="str">
        <f t="shared" ca="1" si="634"/>
        <v/>
      </c>
      <c r="C1385" s="41" t="str">
        <f t="shared" ca="1" si="635"/>
        <v/>
      </c>
      <c r="D1385" s="39" t="str">
        <f t="shared" ca="1" si="636"/>
        <v/>
      </c>
      <c r="E1385" s="39" t="str">
        <f t="shared" ca="1" si="648"/>
        <v/>
      </c>
      <c r="F1385" s="39" t="str">
        <f t="shared" ca="1" si="637"/>
        <v/>
      </c>
      <c r="G1385" s="101"/>
      <c r="H1385" s="39">
        <f t="shared" ca="1" si="628"/>
        <v>0</v>
      </c>
      <c r="J1385" s="332"/>
      <c r="K1385" s="37" t="str">
        <f t="shared" ca="1" si="638"/>
        <v/>
      </c>
      <c r="L1385" s="41" t="str">
        <f t="shared" ca="1" si="639"/>
        <v/>
      </c>
      <c r="M1385" s="39" t="str">
        <f t="shared" si="629"/>
        <v/>
      </c>
      <c r="N1385" s="39" t="str">
        <f t="shared" ca="1" si="649"/>
        <v/>
      </c>
      <c r="O1385" s="39">
        <f ca="1">ROUND(Q1384*$O$5/payments_per_year,2)</f>
        <v>0</v>
      </c>
      <c r="P1385" s="101"/>
      <c r="Q1385" s="39">
        <f t="shared" ca="1" si="650"/>
        <v>0</v>
      </c>
      <c r="R1385" s="332"/>
      <c r="S1385" s="37" t="str">
        <f t="shared" ca="1" si="640"/>
        <v/>
      </c>
      <c r="T1385" s="41" t="str">
        <f t="shared" ca="1" si="641"/>
        <v/>
      </c>
      <c r="U1385" s="39" t="str">
        <f t="shared" si="630"/>
        <v/>
      </c>
      <c r="V1385" s="39" t="str">
        <f t="shared" ca="1" si="651"/>
        <v/>
      </c>
      <c r="W1385" s="39">
        <f t="shared" ca="1" si="631"/>
        <v>0</v>
      </c>
      <c r="X1385" s="40"/>
      <c r="Y1385" s="39">
        <f t="shared" ca="1" si="652"/>
        <v>0</v>
      </c>
      <c r="Z1385" s="327"/>
      <c r="AA1385" s="37" t="str">
        <f t="shared" ca="1" si="642"/>
        <v/>
      </c>
      <c r="AB1385" s="41" t="str">
        <f t="shared" ca="1" si="643"/>
        <v/>
      </c>
      <c r="AC1385" s="39" t="str">
        <f t="shared" si="632"/>
        <v/>
      </c>
      <c r="AD1385" s="39" t="str">
        <f t="shared" ca="1" si="653"/>
        <v/>
      </c>
      <c r="AE1385" s="39" t="str">
        <f t="shared" ca="1" si="644"/>
        <v/>
      </c>
      <c r="AF1385" s="40"/>
      <c r="AG1385" s="39">
        <f t="shared" ca="1" si="654"/>
        <v>0</v>
      </c>
      <c r="AH1385" s="339"/>
      <c r="AI1385" s="37" t="str">
        <f t="shared" ca="1" si="645"/>
        <v/>
      </c>
      <c r="AJ1385" s="41" t="str">
        <f t="shared" ca="1" si="646"/>
        <v/>
      </c>
      <c r="AK1385" s="39" t="str">
        <f t="shared" si="633"/>
        <v/>
      </c>
      <c r="AL1385" s="39" t="str">
        <f t="shared" ca="1" si="655"/>
        <v/>
      </c>
      <c r="AM1385" s="39" t="str">
        <f t="shared" ca="1" si="647"/>
        <v/>
      </c>
      <c r="AN1385" s="40"/>
      <c r="AO1385" s="39">
        <f t="shared" ca="1" si="656"/>
        <v>0</v>
      </c>
      <c r="AP1385" s="339"/>
      <c r="AW1385" s="329"/>
      <c r="BI1385" s="329"/>
      <c r="BJ1385" s="329"/>
      <c r="BK1385" s="329"/>
      <c r="BL1385" s="329"/>
      <c r="BM1385" s="329"/>
      <c r="BN1385" s="329"/>
      <c r="BO1385" s="329"/>
      <c r="BP1385" s="329"/>
      <c r="BQ1385" s="329"/>
      <c r="BR1385" s="329"/>
      <c r="BS1385" s="329"/>
      <c r="BT1385" s="329"/>
      <c r="BU1385" s="329"/>
      <c r="BV1385" s="329"/>
      <c r="BW1385" s="325"/>
      <c r="BX1385" s="325"/>
      <c r="BY1385" s="325"/>
      <c r="BZ1385" s="325"/>
      <c r="CA1385" s="325"/>
      <c r="CB1385" s="325"/>
      <c r="CC1385" s="325"/>
      <c r="CD1385" s="325"/>
      <c r="CE1385" s="325"/>
      <c r="CF1385" s="325"/>
      <c r="CG1385" s="325"/>
      <c r="CH1385" s="325"/>
      <c r="CI1385" s="325"/>
      <c r="CJ1385" s="325"/>
      <c r="CK1385" s="325"/>
      <c r="CL1385" s="325"/>
      <c r="CM1385" s="325"/>
      <c r="CN1385" s="325"/>
      <c r="CO1385" s="325"/>
      <c r="CP1385" s="325"/>
      <c r="CQ1385" s="325"/>
      <c r="CR1385" s="325"/>
      <c r="CS1385" s="325"/>
      <c r="CT1385" s="325"/>
      <c r="CU1385" s="325"/>
      <c r="CV1385" s="325"/>
      <c r="CW1385" s="325"/>
      <c r="CX1385" s="325"/>
    </row>
    <row r="1386" spans="1:102" s="36" customFormat="1" ht="15" hidden="1" customHeight="1">
      <c r="A1386" s="329"/>
      <c r="B1386" s="37" t="str">
        <f t="shared" ca="1" si="634"/>
        <v/>
      </c>
      <c r="C1386" s="41" t="str">
        <f t="shared" ca="1" si="635"/>
        <v/>
      </c>
      <c r="D1386" s="39" t="str">
        <f t="shared" ca="1" si="636"/>
        <v/>
      </c>
      <c r="E1386" s="39" t="str">
        <f t="shared" ca="1" si="648"/>
        <v/>
      </c>
      <c r="F1386" s="39" t="str">
        <f t="shared" ca="1" si="637"/>
        <v/>
      </c>
      <c r="G1386" s="101"/>
      <c r="H1386" s="39">
        <f t="shared" ca="1" si="628"/>
        <v>0</v>
      </c>
      <c r="J1386" s="332"/>
      <c r="K1386" s="37" t="str">
        <f t="shared" ca="1" si="638"/>
        <v/>
      </c>
      <c r="L1386" s="41" t="str">
        <f t="shared" ca="1" si="639"/>
        <v/>
      </c>
      <c r="M1386" s="39" t="str">
        <f t="shared" si="629"/>
        <v/>
      </c>
      <c r="N1386" s="39" t="str">
        <f t="shared" ca="1" si="649"/>
        <v/>
      </c>
      <c r="O1386" s="39" t="str">
        <f ca="1">IF(L1386="","",ROUND(Q1385*$O$5/payments_per_year,2))</f>
        <v/>
      </c>
      <c r="P1386" s="101"/>
      <c r="Q1386" s="39">
        <f t="shared" ca="1" si="650"/>
        <v>0</v>
      </c>
      <c r="R1386" s="332"/>
      <c r="S1386" s="37" t="str">
        <f t="shared" ca="1" si="640"/>
        <v/>
      </c>
      <c r="T1386" s="41" t="str">
        <f t="shared" ca="1" si="641"/>
        <v/>
      </c>
      <c r="U1386" s="39" t="str">
        <f t="shared" si="630"/>
        <v/>
      </c>
      <c r="V1386" s="39" t="str">
        <f t="shared" ca="1" si="651"/>
        <v/>
      </c>
      <c r="W1386" s="39">
        <f t="shared" ca="1" si="631"/>
        <v>0</v>
      </c>
      <c r="X1386" s="40"/>
      <c r="Y1386" s="39">
        <f t="shared" ca="1" si="652"/>
        <v>0</v>
      </c>
      <c r="Z1386" s="327"/>
      <c r="AA1386" s="37" t="str">
        <f t="shared" ca="1" si="642"/>
        <v/>
      </c>
      <c r="AB1386" s="41" t="str">
        <f t="shared" ca="1" si="643"/>
        <v/>
      </c>
      <c r="AC1386" s="39" t="str">
        <f t="shared" si="632"/>
        <v/>
      </c>
      <c r="AD1386" s="39" t="str">
        <f t="shared" ca="1" si="653"/>
        <v/>
      </c>
      <c r="AE1386" s="39" t="str">
        <f t="shared" ca="1" si="644"/>
        <v/>
      </c>
      <c r="AF1386" s="40"/>
      <c r="AG1386" s="39">
        <f t="shared" ca="1" si="654"/>
        <v>0</v>
      </c>
      <c r="AH1386" s="339"/>
      <c r="AI1386" s="37" t="str">
        <f t="shared" ca="1" si="645"/>
        <v/>
      </c>
      <c r="AJ1386" s="41" t="str">
        <f t="shared" ca="1" si="646"/>
        <v/>
      </c>
      <c r="AK1386" s="39" t="str">
        <f t="shared" si="633"/>
        <v/>
      </c>
      <c r="AL1386" s="39" t="str">
        <f t="shared" ca="1" si="655"/>
        <v/>
      </c>
      <c r="AM1386" s="39" t="str">
        <f t="shared" ca="1" si="647"/>
        <v/>
      </c>
      <c r="AN1386" s="40"/>
      <c r="AO1386" s="39">
        <f t="shared" ca="1" si="656"/>
        <v>0</v>
      </c>
      <c r="AP1386" s="339"/>
      <c r="AW1386" s="329"/>
      <c r="BI1386" s="329"/>
      <c r="BJ1386" s="329"/>
      <c r="BK1386" s="329"/>
      <c r="BL1386" s="329"/>
      <c r="BM1386" s="329"/>
      <c r="BN1386" s="329"/>
      <c r="BO1386" s="329"/>
      <c r="BP1386" s="329"/>
      <c r="BQ1386" s="329"/>
      <c r="BR1386" s="329"/>
      <c r="BS1386" s="329"/>
      <c r="BT1386" s="329"/>
      <c r="BU1386" s="329"/>
      <c r="BV1386" s="329"/>
      <c r="BW1386" s="325"/>
      <c r="BX1386" s="325"/>
      <c r="BY1386" s="325"/>
      <c r="BZ1386" s="325"/>
      <c r="CA1386" s="325"/>
      <c r="CB1386" s="325"/>
      <c r="CC1386" s="325"/>
      <c r="CD1386" s="325"/>
      <c r="CE1386" s="325"/>
      <c r="CF1386" s="325"/>
      <c r="CG1386" s="325"/>
      <c r="CH1386" s="325"/>
      <c r="CI1386" s="325"/>
      <c r="CJ1386" s="325"/>
      <c r="CK1386" s="325"/>
      <c r="CL1386" s="325"/>
      <c r="CM1386" s="325"/>
      <c r="CN1386" s="325"/>
      <c r="CO1386" s="325"/>
      <c r="CP1386" s="325"/>
      <c r="CQ1386" s="325"/>
      <c r="CR1386" s="325"/>
      <c r="CS1386" s="325"/>
      <c r="CT1386" s="325"/>
      <c r="CU1386" s="325"/>
      <c r="CV1386" s="325"/>
      <c r="CW1386" s="325"/>
      <c r="CX1386" s="325"/>
    </row>
    <row r="1387" spans="1:102" s="36" customFormat="1" ht="15" hidden="1" customHeight="1">
      <c r="A1387" s="329"/>
      <c r="B1387" s="37" t="str">
        <f t="shared" ca="1" si="634"/>
        <v/>
      </c>
      <c r="C1387" s="41" t="str">
        <f t="shared" ca="1" si="635"/>
        <v/>
      </c>
      <c r="D1387" s="39" t="str">
        <f t="shared" ca="1" si="636"/>
        <v/>
      </c>
      <c r="E1387" s="39" t="str">
        <f t="shared" ca="1" si="648"/>
        <v/>
      </c>
      <c r="F1387" s="39" t="str">
        <f t="shared" ca="1" si="637"/>
        <v/>
      </c>
      <c r="G1387" s="101"/>
      <c r="H1387" s="39">
        <f t="shared" ca="1" si="628"/>
        <v>0</v>
      </c>
      <c r="J1387" s="332"/>
      <c r="K1387" s="37" t="str">
        <f t="shared" ca="1" si="638"/>
        <v/>
      </c>
      <c r="L1387" s="41" t="str">
        <f t="shared" ca="1" si="639"/>
        <v/>
      </c>
      <c r="M1387" s="39" t="str">
        <f t="shared" si="629"/>
        <v/>
      </c>
      <c r="N1387" s="39" t="str">
        <f t="shared" ca="1" si="649"/>
        <v/>
      </c>
      <c r="O1387" s="39">
        <f ca="1">ROUND(Q1386*$O$5/payments_per_year,2)</f>
        <v>0</v>
      </c>
      <c r="P1387" s="101"/>
      <c r="Q1387" s="39">
        <f t="shared" ca="1" si="650"/>
        <v>0</v>
      </c>
      <c r="R1387" s="332"/>
      <c r="S1387" s="37" t="str">
        <f t="shared" ca="1" si="640"/>
        <v/>
      </c>
      <c r="T1387" s="41" t="str">
        <f t="shared" ca="1" si="641"/>
        <v/>
      </c>
      <c r="U1387" s="39" t="str">
        <f t="shared" si="630"/>
        <v/>
      </c>
      <c r="V1387" s="39" t="str">
        <f t="shared" ca="1" si="651"/>
        <v/>
      </c>
      <c r="W1387" s="39">
        <f t="shared" ca="1" si="631"/>
        <v>0</v>
      </c>
      <c r="X1387" s="40"/>
      <c r="Y1387" s="39">
        <f t="shared" ca="1" si="652"/>
        <v>0</v>
      </c>
      <c r="Z1387" s="327"/>
      <c r="AA1387" s="37" t="str">
        <f t="shared" ca="1" si="642"/>
        <v/>
      </c>
      <c r="AB1387" s="41" t="str">
        <f t="shared" ca="1" si="643"/>
        <v/>
      </c>
      <c r="AC1387" s="39" t="str">
        <f t="shared" si="632"/>
        <v/>
      </c>
      <c r="AD1387" s="39" t="str">
        <f t="shared" ca="1" si="653"/>
        <v/>
      </c>
      <c r="AE1387" s="39" t="str">
        <f t="shared" ca="1" si="644"/>
        <v/>
      </c>
      <c r="AF1387" s="40"/>
      <c r="AG1387" s="39">
        <f t="shared" ca="1" si="654"/>
        <v>0</v>
      </c>
      <c r="AH1387" s="339"/>
      <c r="AI1387" s="37" t="str">
        <f t="shared" ca="1" si="645"/>
        <v/>
      </c>
      <c r="AJ1387" s="41" t="str">
        <f t="shared" ca="1" si="646"/>
        <v/>
      </c>
      <c r="AK1387" s="39" t="str">
        <f t="shared" si="633"/>
        <v/>
      </c>
      <c r="AL1387" s="39" t="str">
        <f t="shared" ca="1" si="655"/>
        <v/>
      </c>
      <c r="AM1387" s="39" t="str">
        <f t="shared" ca="1" si="647"/>
        <v/>
      </c>
      <c r="AN1387" s="40"/>
      <c r="AO1387" s="39">
        <f t="shared" ca="1" si="656"/>
        <v>0</v>
      </c>
      <c r="AP1387" s="339"/>
      <c r="AW1387" s="329"/>
      <c r="BI1387" s="329"/>
      <c r="BJ1387" s="329"/>
      <c r="BK1387" s="329"/>
      <c r="BL1387" s="329"/>
      <c r="BM1387" s="329"/>
      <c r="BN1387" s="329"/>
      <c r="BO1387" s="329"/>
      <c r="BP1387" s="329"/>
      <c r="BQ1387" s="329"/>
      <c r="BR1387" s="329"/>
      <c r="BS1387" s="329"/>
      <c r="BT1387" s="329"/>
      <c r="BU1387" s="329"/>
      <c r="BV1387" s="329"/>
      <c r="BW1387" s="325"/>
      <c r="BX1387" s="325"/>
      <c r="BY1387" s="325"/>
      <c r="BZ1387" s="325"/>
      <c r="CA1387" s="325"/>
      <c r="CB1387" s="325"/>
      <c r="CC1387" s="325"/>
      <c r="CD1387" s="325"/>
      <c r="CE1387" s="325"/>
      <c r="CF1387" s="325"/>
      <c r="CG1387" s="325"/>
      <c r="CH1387" s="325"/>
      <c r="CI1387" s="325"/>
      <c r="CJ1387" s="325"/>
      <c r="CK1387" s="325"/>
      <c r="CL1387" s="325"/>
      <c r="CM1387" s="325"/>
      <c r="CN1387" s="325"/>
      <c r="CO1387" s="325"/>
      <c r="CP1387" s="325"/>
      <c r="CQ1387" s="325"/>
      <c r="CR1387" s="325"/>
      <c r="CS1387" s="325"/>
      <c r="CT1387" s="325"/>
      <c r="CU1387" s="325"/>
      <c r="CV1387" s="325"/>
      <c r="CW1387" s="325"/>
      <c r="CX1387" s="325"/>
    </row>
    <row r="1388" spans="1:102" s="36" customFormat="1" ht="15" hidden="1" customHeight="1">
      <c r="A1388" s="329"/>
      <c r="B1388" s="37" t="str">
        <f t="shared" ca="1" si="634"/>
        <v/>
      </c>
      <c r="C1388" s="41" t="str">
        <f t="shared" ca="1" si="635"/>
        <v/>
      </c>
      <c r="D1388" s="39" t="str">
        <f t="shared" ca="1" si="636"/>
        <v/>
      </c>
      <c r="E1388" s="39" t="str">
        <f t="shared" ca="1" si="648"/>
        <v/>
      </c>
      <c r="F1388" s="39" t="str">
        <f t="shared" ca="1" si="637"/>
        <v/>
      </c>
      <c r="G1388" s="101"/>
      <c r="H1388" s="39">
        <f t="shared" ca="1" si="628"/>
        <v>0</v>
      </c>
      <c r="J1388" s="332"/>
      <c r="K1388" s="37" t="str">
        <f t="shared" ca="1" si="638"/>
        <v/>
      </c>
      <c r="L1388" s="41" t="str">
        <f t="shared" ca="1" si="639"/>
        <v/>
      </c>
      <c r="M1388" s="39" t="str">
        <f t="shared" si="629"/>
        <v/>
      </c>
      <c r="N1388" s="39" t="str">
        <f t="shared" ca="1" si="649"/>
        <v/>
      </c>
      <c r="O1388" s="39" t="str">
        <f ca="1">IF(L1388="","",ROUND(Q1387*$O$5/payments_per_year,2))</f>
        <v/>
      </c>
      <c r="P1388" s="101"/>
      <c r="Q1388" s="39">
        <f t="shared" ca="1" si="650"/>
        <v>0</v>
      </c>
      <c r="R1388" s="332"/>
      <c r="S1388" s="37" t="str">
        <f t="shared" ca="1" si="640"/>
        <v/>
      </c>
      <c r="T1388" s="41" t="str">
        <f t="shared" ca="1" si="641"/>
        <v/>
      </c>
      <c r="U1388" s="39" t="str">
        <f t="shared" si="630"/>
        <v/>
      </c>
      <c r="V1388" s="39" t="str">
        <f t="shared" ca="1" si="651"/>
        <v/>
      </c>
      <c r="W1388" s="39">
        <f t="shared" ca="1" si="631"/>
        <v>0</v>
      </c>
      <c r="X1388" s="40"/>
      <c r="Y1388" s="39">
        <f t="shared" ca="1" si="652"/>
        <v>0</v>
      </c>
      <c r="Z1388" s="327"/>
      <c r="AA1388" s="37" t="str">
        <f t="shared" ca="1" si="642"/>
        <v/>
      </c>
      <c r="AB1388" s="41" t="str">
        <f t="shared" ca="1" si="643"/>
        <v/>
      </c>
      <c r="AC1388" s="39" t="str">
        <f t="shared" si="632"/>
        <v/>
      </c>
      <c r="AD1388" s="39" t="str">
        <f t="shared" ca="1" si="653"/>
        <v/>
      </c>
      <c r="AE1388" s="39" t="str">
        <f t="shared" ca="1" si="644"/>
        <v/>
      </c>
      <c r="AF1388" s="40"/>
      <c r="AG1388" s="39">
        <f t="shared" ca="1" si="654"/>
        <v>0</v>
      </c>
      <c r="AH1388" s="339"/>
      <c r="AI1388" s="37" t="str">
        <f t="shared" ca="1" si="645"/>
        <v/>
      </c>
      <c r="AJ1388" s="41" t="str">
        <f t="shared" ca="1" si="646"/>
        <v/>
      </c>
      <c r="AK1388" s="39" t="str">
        <f t="shared" si="633"/>
        <v/>
      </c>
      <c r="AL1388" s="39" t="str">
        <f t="shared" ca="1" si="655"/>
        <v/>
      </c>
      <c r="AM1388" s="39" t="str">
        <f t="shared" ca="1" si="647"/>
        <v/>
      </c>
      <c r="AN1388" s="40"/>
      <c r="AO1388" s="39">
        <f t="shared" ca="1" si="656"/>
        <v>0</v>
      </c>
      <c r="AP1388" s="339"/>
      <c r="AW1388" s="329"/>
      <c r="BI1388" s="329"/>
      <c r="BJ1388" s="329"/>
      <c r="BK1388" s="329"/>
      <c r="BL1388" s="329"/>
      <c r="BM1388" s="329"/>
      <c r="BN1388" s="329"/>
      <c r="BO1388" s="329"/>
      <c r="BP1388" s="329"/>
      <c r="BQ1388" s="329"/>
      <c r="BR1388" s="329"/>
      <c r="BS1388" s="329"/>
      <c r="BT1388" s="329"/>
      <c r="BU1388" s="329"/>
      <c r="BV1388" s="329"/>
      <c r="BW1388" s="325"/>
      <c r="BX1388" s="325"/>
      <c r="BY1388" s="325"/>
      <c r="BZ1388" s="325"/>
      <c r="CA1388" s="325"/>
      <c r="CB1388" s="325"/>
      <c r="CC1388" s="325"/>
      <c r="CD1388" s="325"/>
      <c r="CE1388" s="325"/>
      <c r="CF1388" s="325"/>
      <c r="CG1388" s="325"/>
      <c r="CH1388" s="325"/>
      <c r="CI1388" s="325"/>
      <c r="CJ1388" s="325"/>
      <c r="CK1388" s="325"/>
      <c r="CL1388" s="325"/>
      <c r="CM1388" s="325"/>
      <c r="CN1388" s="325"/>
      <c r="CO1388" s="325"/>
      <c r="CP1388" s="325"/>
      <c r="CQ1388" s="325"/>
      <c r="CR1388" s="325"/>
      <c r="CS1388" s="325"/>
      <c r="CT1388" s="325"/>
      <c r="CU1388" s="325"/>
      <c r="CV1388" s="325"/>
      <c r="CW1388" s="325"/>
      <c r="CX1388" s="325"/>
    </row>
    <row r="1389" spans="1:102" s="36" customFormat="1" ht="15" hidden="1" customHeight="1">
      <c r="A1389" s="329"/>
      <c r="B1389" s="37" t="str">
        <f t="shared" ca="1" si="634"/>
        <v/>
      </c>
      <c r="C1389" s="41" t="str">
        <f t="shared" ca="1" si="635"/>
        <v/>
      </c>
      <c r="D1389" s="39" t="str">
        <f t="shared" ca="1" si="636"/>
        <v/>
      </c>
      <c r="E1389" s="39" t="str">
        <f t="shared" ca="1" si="648"/>
        <v/>
      </c>
      <c r="F1389" s="39" t="str">
        <f t="shared" ca="1" si="637"/>
        <v/>
      </c>
      <c r="G1389" s="101"/>
      <c r="H1389" s="39">
        <f t="shared" ca="1" si="628"/>
        <v>0</v>
      </c>
      <c r="J1389" s="332"/>
      <c r="K1389" s="37" t="str">
        <f t="shared" ca="1" si="638"/>
        <v/>
      </c>
      <c r="L1389" s="41" t="str">
        <f t="shared" ca="1" si="639"/>
        <v/>
      </c>
      <c r="M1389" s="39" t="str">
        <f t="shared" si="629"/>
        <v/>
      </c>
      <c r="N1389" s="39" t="str">
        <f t="shared" ca="1" si="649"/>
        <v/>
      </c>
      <c r="O1389" s="39">
        <f ca="1">ROUND(Q1388*$O$5/payments_per_year,2)</f>
        <v>0</v>
      </c>
      <c r="P1389" s="101"/>
      <c r="Q1389" s="39">
        <f t="shared" ca="1" si="650"/>
        <v>0</v>
      </c>
      <c r="R1389" s="332"/>
      <c r="S1389" s="37" t="str">
        <f t="shared" ca="1" si="640"/>
        <v/>
      </c>
      <c r="T1389" s="41" t="str">
        <f t="shared" ca="1" si="641"/>
        <v/>
      </c>
      <c r="U1389" s="39" t="str">
        <f t="shared" si="630"/>
        <v/>
      </c>
      <c r="V1389" s="39" t="str">
        <f t="shared" ca="1" si="651"/>
        <v/>
      </c>
      <c r="W1389" s="39">
        <f t="shared" ca="1" si="631"/>
        <v>0</v>
      </c>
      <c r="X1389" s="40"/>
      <c r="Y1389" s="39">
        <f t="shared" ca="1" si="652"/>
        <v>0</v>
      </c>
      <c r="Z1389" s="327"/>
      <c r="AA1389" s="37" t="str">
        <f t="shared" ca="1" si="642"/>
        <v/>
      </c>
      <c r="AB1389" s="41" t="str">
        <f t="shared" ca="1" si="643"/>
        <v/>
      </c>
      <c r="AC1389" s="39" t="str">
        <f t="shared" si="632"/>
        <v/>
      </c>
      <c r="AD1389" s="39" t="str">
        <f t="shared" ca="1" si="653"/>
        <v/>
      </c>
      <c r="AE1389" s="39" t="str">
        <f t="shared" ca="1" si="644"/>
        <v/>
      </c>
      <c r="AF1389" s="40"/>
      <c r="AG1389" s="39">
        <f t="shared" ca="1" si="654"/>
        <v>0</v>
      </c>
      <c r="AH1389" s="339"/>
      <c r="AI1389" s="37" t="str">
        <f t="shared" ca="1" si="645"/>
        <v/>
      </c>
      <c r="AJ1389" s="41" t="str">
        <f t="shared" ca="1" si="646"/>
        <v/>
      </c>
      <c r="AK1389" s="39" t="str">
        <f t="shared" si="633"/>
        <v/>
      </c>
      <c r="AL1389" s="39" t="str">
        <f t="shared" ca="1" si="655"/>
        <v/>
      </c>
      <c r="AM1389" s="39" t="str">
        <f t="shared" ca="1" si="647"/>
        <v/>
      </c>
      <c r="AN1389" s="40"/>
      <c r="AO1389" s="39">
        <f t="shared" ca="1" si="656"/>
        <v>0</v>
      </c>
      <c r="AP1389" s="339"/>
      <c r="AW1389" s="329"/>
      <c r="BI1389" s="329"/>
      <c r="BJ1389" s="329"/>
      <c r="BK1389" s="329"/>
      <c r="BL1389" s="329"/>
      <c r="BM1389" s="329"/>
      <c r="BN1389" s="329"/>
      <c r="BO1389" s="329"/>
      <c r="BP1389" s="329"/>
      <c r="BQ1389" s="329"/>
      <c r="BR1389" s="329"/>
      <c r="BS1389" s="329"/>
      <c r="BT1389" s="329"/>
      <c r="BU1389" s="329"/>
      <c r="BV1389" s="329"/>
      <c r="BW1389" s="325"/>
      <c r="BX1389" s="325"/>
      <c r="BY1389" s="325"/>
      <c r="BZ1389" s="325"/>
      <c r="CA1389" s="325"/>
      <c r="CB1389" s="325"/>
      <c r="CC1389" s="325"/>
      <c r="CD1389" s="325"/>
      <c r="CE1389" s="325"/>
      <c r="CF1389" s="325"/>
      <c r="CG1389" s="325"/>
      <c r="CH1389" s="325"/>
      <c r="CI1389" s="325"/>
      <c r="CJ1389" s="325"/>
      <c r="CK1389" s="325"/>
      <c r="CL1389" s="325"/>
      <c r="CM1389" s="325"/>
      <c r="CN1389" s="325"/>
      <c r="CO1389" s="325"/>
      <c r="CP1389" s="325"/>
      <c r="CQ1389" s="325"/>
      <c r="CR1389" s="325"/>
      <c r="CS1389" s="325"/>
      <c r="CT1389" s="325"/>
      <c r="CU1389" s="325"/>
      <c r="CV1389" s="325"/>
      <c r="CW1389" s="325"/>
      <c r="CX1389" s="325"/>
    </row>
    <row r="1390" spans="1:102" s="36" customFormat="1" ht="15" hidden="1" customHeight="1">
      <c r="A1390" s="329"/>
      <c r="B1390" s="37" t="str">
        <f t="shared" ca="1" si="634"/>
        <v/>
      </c>
      <c r="C1390" s="41" t="str">
        <f t="shared" ca="1" si="635"/>
        <v/>
      </c>
      <c r="D1390" s="39" t="str">
        <f t="shared" ca="1" si="636"/>
        <v/>
      </c>
      <c r="E1390" s="39" t="str">
        <f t="shared" ca="1" si="648"/>
        <v/>
      </c>
      <c r="F1390" s="39" t="str">
        <f t="shared" ca="1" si="637"/>
        <v/>
      </c>
      <c r="G1390" s="101"/>
      <c r="H1390" s="39">
        <f t="shared" ca="1" si="628"/>
        <v>0</v>
      </c>
      <c r="J1390" s="332"/>
      <c r="K1390" s="37" t="str">
        <f t="shared" ca="1" si="638"/>
        <v/>
      </c>
      <c r="L1390" s="41" t="str">
        <f t="shared" ca="1" si="639"/>
        <v/>
      </c>
      <c r="M1390" s="39" t="str">
        <f t="shared" si="629"/>
        <v/>
      </c>
      <c r="N1390" s="39" t="str">
        <f t="shared" ca="1" si="649"/>
        <v/>
      </c>
      <c r="O1390" s="39" t="str">
        <f ca="1">IF(L1390="","",ROUND(Q1389*$O$5/payments_per_year,2))</f>
        <v/>
      </c>
      <c r="P1390" s="101"/>
      <c r="Q1390" s="39">
        <f t="shared" ca="1" si="650"/>
        <v>0</v>
      </c>
      <c r="R1390" s="332"/>
      <c r="S1390" s="37" t="str">
        <f t="shared" ca="1" si="640"/>
        <v/>
      </c>
      <c r="T1390" s="41" t="str">
        <f t="shared" ca="1" si="641"/>
        <v/>
      </c>
      <c r="U1390" s="39" t="str">
        <f t="shared" si="630"/>
        <v/>
      </c>
      <c r="V1390" s="39" t="str">
        <f t="shared" ca="1" si="651"/>
        <v/>
      </c>
      <c r="W1390" s="39">
        <f t="shared" ca="1" si="631"/>
        <v>0</v>
      </c>
      <c r="X1390" s="40"/>
      <c r="Y1390" s="39">
        <f t="shared" ca="1" si="652"/>
        <v>0</v>
      </c>
      <c r="Z1390" s="327"/>
      <c r="AA1390" s="37" t="str">
        <f t="shared" ca="1" si="642"/>
        <v/>
      </c>
      <c r="AB1390" s="41" t="str">
        <f t="shared" ca="1" si="643"/>
        <v/>
      </c>
      <c r="AC1390" s="39" t="str">
        <f t="shared" si="632"/>
        <v/>
      </c>
      <c r="AD1390" s="39" t="str">
        <f t="shared" ca="1" si="653"/>
        <v/>
      </c>
      <c r="AE1390" s="39" t="str">
        <f t="shared" ca="1" si="644"/>
        <v/>
      </c>
      <c r="AF1390" s="40"/>
      <c r="AG1390" s="39">
        <f t="shared" ca="1" si="654"/>
        <v>0</v>
      </c>
      <c r="AH1390" s="339"/>
      <c r="AI1390" s="37" t="str">
        <f t="shared" ca="1" si="645"/>
        <v/>
      </c>
      <c r="AJ1390" s="41" t="str">
        <f t="shared" ca="1" si="646"/>
        <v/>
      </c>
      <c r="AK1390" s="39" t="str">
        <f t="shared" si="633"/>
        <v/>
      </c>
      <c r="AL1390" s="39" t="str">
        <f t="shared" ca="1" si="655"/>
        <v/>
      </c>
      <c r="AM1390" s="39" t="str">
        <f t="shared" ca="1" si="647"/>
        <v/>
      </c>
      <c r="AN1390" s="40"/>
      <c r="AO1390" s="39">
        <f t="shared" ca="1" si="656"/>
        <v>0</v>
      </c>
      <c r="AP1390" s="339"/>
      <c r="AW1390" s="329"/>
      <c r="BI1390" s="329"/>
      <c r="BJ1390" s="329"/>
      <c r="BK1390" s="329"/>
      <c r="BL1390" s="329"/>
      <c r="BM1390" s="329"/>
      <c r="BN1390" s="329"/>
      <c r="BO1390" s="329"/>
      <c r="BP1390" s="329"/>
      <c r="BQ1390" s="329"/>
      <c r="BR1390" s="329"/>
      <c r="BS1390" s="329"/>
      <c r="BT1390" s="329"/>
      <c r="BU1390" s="329"/>
      <c r="BV1390" s="329"/>
      <c r="BW1390" s="325"/>
      <c r="BX1390" s="325"/>
      <c r="BY1390" s="325"/>
      <c r="BZ1390" s="325"/>
      <c r="CA1390" s="325"/>
      <c r="CB1390" s="325"/>
      <c r="CC1390" s="325"/>
      <c r="CD1390" s="325"/>
      <c r="CE1390" s="325"/>
      <c r="CF1390" s="325"/>
      <c r="CG1390" s="325"/>
      <c r="CH1390" s="325"/>
      <c r="CI1390" s="325"/>
      <c r="CJ1390" s="325"/>
      <c r="CK1390" s="325"/>
      <c r="CL1390" s="325"/>
      <c r="CM1390" s="325"/>
      <c r="CN1390" s="325"/>
      <c r="CO1390" s="325"/>
      <c r="CP1390" s="325"/>
      <c r="CQ1390" s="325"/>
      <c r="CR1390" s="325"/>
      <c r="CS1390" s="325"/>
      <c r="CT1390" s="325"/>
      <c r="CU1390" s="325"/>
      <c r="CV1390" s="325"/>
      <c r="CW1390" s="325"/>
      <c r="CX1390" s="325"/>
    </row>
    <row r="1391" spans="1:102" s="36" customFormat="1" ht="15" hidden="1" customHeight="1">
      <c r="A1391" s="329"/>
      <c r="B1391" s="37" t="str">
        <f t="shared" ca="1" si="634"/>
        <v/>
      </c>
      <c r="C1391" s="41" t="str">
        <f t="shared" ca="1" si="635"/>
        <v/>
      </c>
      <c r="D1391" s="39" t="str">
        <f t="shared" ca="1" si="636"/>
        <v/>
      </c>
      <c r="E1391" s="39" t="str">
        <f t="shared" ca="1" si="648"/>
        <v/>
      </c>
      <c r="F1391" s="39" t="str">
        <f t="shared" ca="1" si="637"/>
        <v/>
      </c>
      <c r="G1391" s="101"/>
      <c r="H1391" s="39">
        <f t="shared" ca="1" si="628"/>
        <v>0</v>
      </c>
      <c r="J1391" s="332"/>
      <c r="K1391" s="37" t="str">
        <f t="shared" ca="1" si="638"/>
        <v/>
      </c>
      <c r="L1391" s="41" t="str">
        <f t="shared" ca="1" si="639"/>
        <v/>
      </c>
      <c r="M1391" s="39" t="str">
        <f t="shared" si="629"/>
        <v/>
      </c>
      <c r="N1391" s="39" t="str">
        <f t="shared" ca="1" si="649"/>
        <v/>
      </c>
      <c r="O1391" s="39">
        <f ca="1">ROUND(Q1390*$O$5/payments_per_year,2)</f>
        <v>0</v>
      </c>
      <c r="P1391" s="101"/>
      <c r="Q1391" s="39">
        <f t="shared" ca="1" si="650"/>
        <v>0</v>
      </c>
      <c r="R1391" s="332"/>
      <c r="S1391" s="37" t="str">
        <f t="shared" ca="1" si="640"/>
        <v/>
      </c>
      <c r="T1391" s="41" t="str">
        <f t="shared" ca="1" si="641"/>
        <v/>
      </c>
      <c r="U1391" s="39" t="str">
        <f t="shared" si="630"/>
        <v/>
      </c>
      <c r="V1391" s="39" t="str">
        <f t="shared" ca="1" si="651"/>
        <v/>
      </c>
      <c r="W1391" s="39">
        <f t="shared" ca="1" si="631"/>
        <v>0</v>
      </c>
      <c r="X1391" s="40"/>
      <c r="Y1391" s="39">
        <f t="shared" ca="1" si="652"/>
        <v>0</v>
      </c>
      <c r="Z1391" s="327"/>
      <c r="AA1391" s="37" t="str">
        <f t="shared" ca="1" si="642"/>
        <v/>
      </c>
      <c r="AB1391" s="41" t="str">
        <f t="shared" ca="1" si="643"/>
        <v/>
      </c>
      <c r="AC1391" s="39" t="str">
        <f t="shared" si="632"/>
        <v/>
      </c>
      <c r="AD1391" s="39" t="str">
        <f t="shared" ca="1" si="653"/>
        <v/>
      </c>
      <c r="AE1391" s="39" t="str">
        <f t="shared" ca="1" si="644"/>
        <v/>
      </c>
      <c r="AF1391" s="40"/>
      <c r="AG1391" s="39">
        <f t="shared" ca="1" si="654"/>
        <v>0</v>
      </c>
      <c r="AH1391" s="339"/>
      <c r="AI1391" s="37" t="str">
        <f t="shared" ca="1" si="645"/>
        <v/>
      </c>
      <c r="AJ1391" s="41" t="str">
        <f t="shared" ca="1" si="646"/>
        <v/>
      </c>
      <c r="AK1391" s="39" t="str">
        <f t="shared" si="633"/>
        <v/>
      </c>
      <c r="AL1391" s="39" t="str">
        <f t="shared" ca="1" si="655"/>
        <v/>
      </c>
      <c r="AM1391" s="39" t="str">
        <f t="shared" ca="1" si="647"/>
        <v/>
      </c>
      <c r="AN1391" s="40"/>
      <c r="AO1391" s="39">
        <f t="shared" ca="1" si="656"/>
        <v>0</v>
      </c>
      <c r="AP1391" s="339"/>
      <c r="AW1391" s="329"/>
      <c r="BI1391" s="329"/>
      <c r="BJ1391" s="329"/>
      <c r="BK1391" s="329"/>
      <c r="BL1391" s="329"/>
      <c r="BM1391" s="329"/>
      <c r="BN1391" s="329"/>
      <c r="BO1391" s="329"/>
      <c r="BP1391" s="329"/>
      <c r="BQ1391" s="329"/>
      <c r="BR1391" s="329"/>
      <c r="BS1391" s="329"/>
      <c r="BT1391" s="329"/>
      <c r="BU1391" s="329"/>
      <c r="BV1391" s="329"/>
      <c r="BW1391" s="325"/>
      <c r="BX1391" s="325"/>
      <c r="BY1391" s="325"/>
      <c r="BZ1391" s="325"/>
      <c r="CA1391" s="325"/>
      <c r="CB1391" s="325"/>
      <c r="CC1391" s="325"/>
      <c r="CD1391" s="325"/>
      <c r="CE1391" s="325"/>
      <c r="CF1391" s="325"/>
      <c r="CG1391" s="325"/>
      <c r="CH1391" s="325"/>
      <c r="CI1391" s="325"/>
      <c r="CJ1391" s="325"/>
      <c r="CK1391" s="325"/>
      <c r="CL1391" s="325"/>
      <c r="CM1391" s="325"/>
      <c r="CN1391" s="325"/>
      <c r="CO1391" s="325"/>
      <c r="CP1391" s="325"/>
      <c r="CQ1391" s="325"/>
      <c r="CR1391" s="325"/>
      <c r="CS1391" s="325"/>
      <c r="CT1391" s="325"/>
      <c r="CU1391" s="325"/>
      <c r="CV1391" s="325"/>
      <c r="CW1391" s="325"/>
      <c r="CX1391" s="325"/>
    </row>
    <row r="1392" spans="1:102" s="36" customFormat="1" ht="15" hidden="1" customHeight="1">
      <c r="A1392" s="329"/>
      <c r="B1392" s="37" t="str">
        <f t="shared" ca="1" si="634"/>
        <v/>
      </c>
      <c r="C1392" s="41" t="str">
        <f t="shared" ca="1" si="635"/>
        <v/>
      </c>
      <c r="D1392" s="39" t="str">
        <f t="shared" ca="1" si="636"/>
        <v/>
      </c>
      <c r="E1392" s="39" t="str">
        <f t="shared" ca="1" si="648"/>
        <v/>
      </c>
      <c r="F1392" s="39" t="str">
        <f t="shared" ca="1" si="637"/>
        <v/>
      </c>
      <c r="G1392" s="101"/>
      <c r="H1392" s="39">
        <f t="shared" ca="1" si="628"/>
        <v>0</v>
      </c>
      <c r="J1392" s="332"/>
      <c r="K1392" s="37" t="str">
        <f t="shared" ca="1" si="638"/>
        <v/>
      </c>
      <c r="L1392" s="41" t="str">
        <f t="shared" ca="1" si="639"/>
        <v/>
      </c>
      <c r="M1392" s="39" t="str">
        <f t="shared" si="629"/>
        <v/>
      </c>
      <c r="N1392" s="39" t="str">
        <f t="shared" ca="1" si="649"/>
        <v/>
      </c>
      <c r="O1392" s="39" t="str">
        <f ca="1">IF(L1392="","",ROUND(Q1391*$O$5/payments_per_year,2))</f>
        <v/>
      </c>
      <c r="P1392" s="101"/>
      <c r="Q1392" s="39">
        <f t="shared" ca="1" si="650"/>
        <v>0</v>
      </c>
      <c r="R1392" s="332"/>
      <c r="S1392" s="37" t="str">
        <f t="shared" ca="1" si="640"/>
        <v/>
      </c>
      <c r="T1392" s="41" t="str">
        <f t="shared" ca="1" si="641"/>
        <v/>
      </c>
      <c r="U1392" s="39" t="str">
        <f t="shared" si="630"/>
        <v/>
      </c>
      <c r="V1392" s="39" t="str">
        <f t="shared" ca="1" si="651"/>
        <v/>
      </c>
      <c r="W1392" s="39">
        <f t="shared" ca="1" si="631"/>
        <v>0</v>
      </c>
      <c r="X1392" s="40"/>
      <c r="Y1392" s="39">
        <f t="shared" ca="1" si="652"/>
        <v>0</v>
      </c>
      <c r="Z1392" s="327"/>
      <c r="AA1392" s="37" t="str">
        <f t="shared" ca="1" si="642"/>
        <v/>
      </c>
      <c r="AB1392" s="41" t="str">
        <f t="shared" ca="1" si="643"/>
        <v/>
      </c>
      <c r="AC1392" s="39" t="str">
        <f t="shared" si="632"/>
        <v/>
      </c>
      <c r="AD1392" s="39" t="str">
        <f t="shared" ca="1" si="653"/>
        <v/>
      </c>
      <c r="AE1392" s="39" t="str">
        <f t="shared" ca="1" si="644"/>
        <v/>
      </c>
      <c r="AF1392" s="40"/>
      <c r="AG1392" s="39">
        <f t="shared" ca="1" si="654"/>
        <v>0</v>
      </c>
      <c r="AH1392" s="339"/>
      <c r="AI1392" s="37" t="str">
        <f t="shared" ca="1" si="645"/>
        <v/>
      </c>
      <c r="AJ1392" s="41" t="str">
        <f t="shared" ca="1" si="646"/>
        <v/>
      </c>
      <c r="AK1392" s="39" t="str">
        <f t="shared" si="633"/>
        <v/>
      </c>
      <c r="AL1392" s="39" t="str">
        <f t="shared" ca="1" si="655"/>
        <v/>
      </c>
      <c r="AM1392" s="39" t="str">
        <f t="shared" ca="1" si="647"/>
        <v/>
      </c>
      <c r="AN1392" s="40"/>
      <c r="AO1392" s="39">
        <f t="shared" ca="1" si="656"/>
        <v>0</v>
      </c>
      <c r="AP1392" s="339"/>
      <c r="AW1392" s="329"/>
      <c r="BI1392" s="329"/>
      <c r="BJ1392" s="329"/>
      <c r="BK1392" s="329"/>
      <c r="BL1392" s="329"/>
      <c r="BM1392" s="329"/>
      <c r="BN1392" s="329"/>
      <c r="BO1392" s="329"/>
      <c r="BP1392" s="329"/>
      <c r="BQ1392" s="329"/>
      <c r="BR1392" s="329"/>
      <c r="BS1392" s="329"/>
      <c r="BT1392" s="329"/>
      <c r="BU1392" s="329"/>
      <c r="BV1392" s="329"/>
      <c r="BW1392" s="325"/>
      <c r="BX1392" s="325"/>
      <c r="BY1392" s="325"/>
      <c r="BZ1392" s="325"/>
      <c r="CA1392" s="325"/>
      <c r="CB1392" s="325"/>
      <c r="CC1392" s="325"/>
      <c r="CD1392" s="325"/>
      <c r="CE1392" s="325"/>
      <c r="CF1392" s="325"/>
      <c r="CG1392" s="325"/>
      <c r="CH1392" s="325"/>
      <c r="CI1392" s="325"/>
      <c r="CJ1392" s="325"/>
      <c r="CK1392" s="325"/>
      <c r="CL1392" s="325"/>
      <c r="CM1392" s="325"/>
      <c r="CN1392" s="325"/>
      <c r="CO1392" s="325"/>
      <c r="CP1392" s="325"/>
      <c r="CQ1392" s="325"/>
      <c r="CR1392" s="325"/>
      <c r="CS1392" s="325"/>
      <c r="CT1392" s="325"/>
      <c r="CU1392" s="325"/>
      <c r="CV1392" s="325"/>
      <c r="CW1392" s="325"/>
      <c r="CX1392" s="325"/>
    </row>
    <row r="1393" spans="1:102" s="36" customFormat="1" ht="15" hidden="1" customHeight="1">
      <c r="A1393" s="329"/>
      <c r="B1393" s="37" t="str">
        <f t="shared" ca="1" si="634"/>
        <v/>
      </c>
      <c r="C1393" s="41" t="str">
        <f t="shared" ca="1" si="635"/>
        <v/>
      </c>
      <c r="D1393" s="39" t="str">
        <f t="shared" ca="1" si="636"/>
        <v/>
      </c>
      <c r="E1393" s="39" t="str">
        <f t="shared" ca="1" si="648"/>
        <v/>
      </c>
      <c r="F1393" s="39" t="str">
        <f t="shared" ca="1" si="637"/>
        <v/>
      </c>
      <c r="G1393" s="101"/>
      <c r="H1393" s="39">
        <f t="shared" ca="1" si="628"/>
        <v>0</v>
      </c>
      <c r="J1393" s="332"/>
      <c r="K1393" s="37" t="str">
        <f t="shared" ca="1" si="638"/>
        <v/>
      </c>
      <c r="L1393" s="41" t="str">
        <f t="shared" ca="1" si="639"/>
        <v/>
      </c>
      <c r="M1393" s="39" t="str">
        <f t="shared" si="629"/>
        <v/>
      </c>
      <c r="N1393" s="39" t="str">
        <f t="shared" ca="1" si="649"/>
        <v/>
      </c>
      <c r="O1393" s="39">
        <f ca="1">ROUND(Q1392*$O$5/payments_per_year,2)</f>
        <v>0</v>
      </c>
      <c r="P1393" s="101"/>
      <c r="Q1393" s="39">
        <f t="shared" ca="1" si="650"/>
        <v>0</v>
      </c>
      <c r="R1393" s="332"/>
      <c r="S1393" s="37" t="str">
        <f t="shared" ca="1" si="640"/>
        <v/>
      </c>
      <c r="T1393" s="41" t="str">
        <f t="shared" ca="1" si="641"/>
        <v/>
      </c>
      <c r="U1393" s="39" t="str">
        <f t="shared" si="630"/>
        <v/>
      </c>
      <c r="V1393" s="39" t="str">
        <f t="shared" ca="1" si="651"/>
        <v/>
      </c>
      <c r="W1393" s="39">
        <f t="shared" ca="1" si="631"/>
        <v>0</v>
      </c>
      <c r="X1393" s="40"/>
      <c r="Y1393" s="39">
        <f t="shared" ca="1" si="652"/>
        <v>0</v>
      </c>
      <c r="Z1393" s="327"/>
      <c r="AA1393" s="37" t="str">
        <f t="shared" ca="1" si="642"/>
        <v/>
      </c>
      <c r="AB1393" s="41" t="str">
        <f t="shared" ca="1" si="643"/>
        <v/>
      </c>
      <c r="AC1393" s="39" t="str">
        <f t="shared" si="632"/>
        <v/>
      </c>
      <c r="AD1393" s="39" t="str">
        <f t="shared" ca="1" si="653"/>
        <v/>
      </c>
      <c r="AE1393" s="39" t="str">
        <f t="shared" ca="1" si="644"/>
        <v/>
      </c>
      <c r="AF1393" s="40"/>
      <c r="AG1393" s="39">
        <f t="shared" ca="1" si="654"/>
        <v>0</v>
      </c>
      <c r="AH1393" s="339"/>
      <c r="AI1393" s="37" t="str">
        <f t="shared" ca="1" si="645"/>
        <v/>
      </c>
      <c r="AJ1393" s="41" t="str">
        <f t="shared" ca="1" si="646"/>
        <v/>
      </c>
      <c r="AK1393" s="39" t="str">
        <f t="shared" si="633"/>
        <v/>
      </c>
      <c r="AL1393" s="39" t="str">
        <f t="shared" ca="1" si="655"/>
        <v/>
      </c>
      <c r="AM1393" s="39" t="str">
        <f t="shared" ca="1" si="647"/>
        <v/>
      </c>
      <c r="AN1393" s="40"/>
      <c r="AO1393" s="39">
        <f t="shared" ca="1" si="656"/>
        <v>0</v>
      </c>
      <c r="AP1393" s="339"/>
      <c r="AW1393" s="329"/>
      <c r="BI1393" s="329"/>
      <c r="BJ1393" s="329"/>
      <c r="BK1393" s="329"/>
      <c r="BL1393" s="329"/>
      <c r="BM1393" s="329"/>
      <c r="BN1393" s="329"/>
      <c r="BO1393" s="329"/>
      <c r="BP1393" s="329"/>
      <c r="BQ1393" s="329"/>
      <c r="BR1393" s="329"/>
      <c r="BS1393" s="329"/>
      <c r="BT1393" s="329"/>
      <c r="BU1393" s="329"/>
      <c r="BV1393" s="329"/>
      <c r="BW1393" s="325"/>
      <c r="BX1393" s="325"/>
      <c r="BY1393" s="325"/>
      <c r="BZ1393" s="325"/>
      <c r="CA1393" s="325"/>
      <c r="CB1393" s="325"/>
      <c r="CC1393" s="325"/>
      <c r="CD1393" s="325"/>
      <c r="CE1393" s="325"/>
      <c r="CF1393" s="325"/>
      <c r="CG1393" s="325"/>
      <c r="CH1393" s="325"/>
      <c r="CI1393" s="325"/>
      <c r="CJ1393" s="325"/>
      <c r="CK1393" s="325"/>
      <c r="CL1393" s="325"/>
      <c r="CM1393" s="325"/>
      <c r="CN1393" s="325"/>
      <c r="CO1393" s="325"/>
      <c r="CP1393" s="325"/>
      <c r="CQ1393" s="325"/>
      <c r="CR1393" s="325"/>
      <c r="CS1393" s="325"/>
      <c r="CT1393" s="325"/>
      <c r="CU1393" s="325"/>
      <c r="CV1393" s="325"/>
      <c r="CW1393" s="325"/>
      <c r="CX1393" s="325"/>
    </row>
    <row r="1394" spans="1:102" s="36" customFormat="1" ht="15" hidden="1" customHeight="1">
      <c r="A1394" s="329"/>
      <c r="B1394" s="37" t="str">
        <f t="shared" ca="1" si="634"/>
        <v/>
      </c>
      <c r="C1394" s="41" t="str">
        <f t="shared" ca="1" si="635"/>
        <v/>
      </c>
      <c r="D1394" s="39" t="str">
        <f t="shared" ca="1" si="636"/>
        <v/>
      </c>
      <c r="E1394" s="39" t="str">
        <f t="shared" ca="1" si="648"/>
        <v/>
      </c>
      <c r="F1394" s="39" t="str">
        <f t="shared" ca="1" si="637"/>
        <v/>
      </c>
      <c r="G1394" s="101"/>
      <c r="H1394" s="39">
        <f t="shared" ca="1" si="628"/>
        <v>0</v>
      </c>
      <c r="J1394" s="332"/>
      <c r="K1394" s="37" t="str">
        <f t="shared" ca="1" si="638"/>
        <v/>
      </c>
      <c r="L1394" s="41" t="str">
        <f t="shared" ca="1" si="639"/>
        <v/>
      </c>
      <c r="M1394" s="39" t="str">
        <f t="shared" si="629"/>
        <v/>
      </c>
      <c r="N1394" s="39" t="str">
        <f t="shared" ca="1" si="649"/>
        <v/>
      </c>
      <c r="O1394" s="39" t="str">
        <f ca="1">IF(L1394="","",ROUND(Q1393*$O$5/payments_per_year,2))</f>
        <v/>
      </c>
      <c r="P1394" s="101"/>
      <c r="Q1394" s="39">
        <f t="shared" ca="1" si="650"/>
        <v>0</v>
      </c>
      <c r="R1394" s="332"/>
      <c r="S1394" s="37" t="str">
        <f t="shared" ca="1" si="640"/>
        <v/>
      </c>
      <c r="T1394" s="41" t="str">
        <f t="shared" ca="1" si="641"/>
        <v/>
      </c>
      <c r="U1394" s="39" t="str">
        <f t="shared" si="630"/>
        <v/>
      </c>
      <c r="V1394" s="39" t="str">
        <f t="shared" ca="1" si="651"/>
        <v/>
      </c>
      <c r="W1394" s="39">
        <f t="shared" ca="1" si="631"/>
        <v>0</v>
      </c>
      <c r="X1394" s="40"/>
      <c r="Y1394" s="39">
        <f t="shared" ca="1" si="652"/>
        <v>0</v>
      </c>
      <c r="Z1394" s="327"/>
      <c r="AA1394" s="37" t="str">
        <f t="shared" ca="1" si="642"/>
        <v/>
      </c>
      <c r="AB1394" s="41" t="str">
        <f t="shared" ca="1" si="643"/>
        <v/>
      </c>
      <c r="AC1394" s="39" t="str">
        <f t="shared" si="632"/>
        <v/>
      </c>
      <c r="AD1394" s="39" t="str">
        <f t="shared" ca="1" si="653"/>
        <v/>
      </c>
      <c r="AE1394" s="39" t="str">
        <f t="shared" ca="1" si="644"/>
        <v/>
      </c>
      <c r="AF1394" s="40"/>
      <c r="AG1394" s="39">
        <f t="shared" ca="1" si="654"/>
        <v>0</v>
      </c>
      <c r="AH1394" s="339"/>
      <c r="AI1394" s="37" t="str">
        <f t="shared" ca="1" si="645"/>
        <v/>
      </c>
      <c r="AJ1394" s="41" t="str">
        <f t="shared" ca="1" si="646"/>
        <v/>
      </c>
      <c r="AK1394" s="39" t="str">
        <f t="shared" si="633"/>
        <v/>
      </c>
      <c r="AL1394" s="39" t="str">
        <f t="shared" ca="1" si="655"/>
        <v/>
      </c>
      <c r="AM1394" s="39" t="str">
        <f t="shared" ca="1" si="647"/>
        <v/>
      </c>
      <c r="AN1394" s="40"/>
      <c r="AO1394" s="39">
        <f t="shared" ca="1" si="656"/>
        <v>0</v>
      </c>
      <c r="AP1394" s="339"/>
      <c r="AW1394" s="329"/>
      <c r="BI1394" s="329"/>
      <c r="BJ1394" s="329"/>
      <c r="BK1394" s="329"/>
      <c r="BL1394" s="329"/>
      <c r="BM1394" s="329"/>
      <c r="BN1394" s="329"/>
      <c r="BO1394" s="329"/>
      <c r="BP1394" s="329"/>
      <c r="BQ1394" s="329"/>
      <c r="BR1394" s="329"/>
      <c r="BS1394" s="329"/>
      <c r="BT1394" s="329"/>
      <c r="BU1394" s="329"/>
      <c r="BV1394" s="329"/>
      <c r="BW1394" s="325"/>
      <c r="BX1394" s="325"/>
      <c r="BY1394" s="325"/>
      <c r="BZ1394" s="325"/>
      <c r="CA1394" s="325"/>
      <c r="CB1394" s="325"/>
      <c r="CC1394" s="325"/>
      <c r="CD1394" s="325"/>
      <c r="CE1394" s="325"/>
      <c r="CF1394" s="325"/>
      <c r="CG1394" s="325"/>
      <c r="CH1394" s="325"/>
      <c r="CI1394" s="325"/>
      <c r="CJ1394" s="325"/>
      <c r="CK1394" s="325"/>
      <c r="CL1394" s="325"/>
      <c r="CM1394" s="325"/>
      <c r="CN1394" s="325"/>
      <c r="CO1394" s="325"/>
      <c r="CP1394" s="325"/>
      <c r="CQ1394" s="325"/>
      <c r="CR1394" s="325"/>
      <c r="CS1394" s="325"/>
      <c r="CT1394" s="325"/>
      <c r="CU1394" s="325"/>
      <c r="CV1394" s="325"/>
      <c r="CW1394" s="325"/>
      <c r="CX1394" s="325"/>
    </row>
    <row r="1395" spans="1:102" s="36" customFormat="1" ht="15" hidden="1" customHeight="1">
      <c r="A1395" s="329"/>
      <c r="B1395" s="37" t="str">
        <f t="shared" ca="1" si="634"/>
        <v/>
      </c>
      <c r="C1395" s="41" t="str">
        <f t="shared" ca="1" si="635"/>
        <v/>
      </c>
      <c r="D1395" s="39" t="str">
        <f t="shared" ca="1" si="636"/>
        <v/>
      </c>
      <c r="E1395" s="39" t="str">
        <f t="shared" ca="1" si="648"/>
        <v/>
      </c>
      <c r="F1395" s="39" t="str">
        <f t="shared" ca="1" si="637"/>
        <v/>
      </c>
      <c r="G1395" s="101"/>
      <c r="H1395" s="39">
        <f t="shared" ca="1" si="628"/>
        <v>0</v>
      </c>
      <c r="J1395" s="332"/>
      <c r="K1395" s="37" t="str">
        <f t="shared" ca="1" si="638"/>
        <v/>
      </c>
      <c r="L1395" s="41" t="str">
        <f t="shared" ca="1" si="639"/>
        <v/>
      </c>
      <c r="M1395" s="39" t="str">
        <f t="shared" si="629"/>
        <v/>
      </c>
      <c r="N1395" s="39" t="str">
        <f t="shared" ca="1" si="649"/>
        <v/>
      </c>
      <c r="O1395" s="39">
        <f ca="1">ROUND(Q1394*$O$5/payments_per_year,2)</f>
        <v>0</v>
      </c>
      <c r="P1395" s="101"/>
      <c r="Q1395" s="39">
        <f t="shared" ca="1" si="650"/>
        <v>0</v>
      </c>
      <c r="R1395" s="332"/>
      <c r="S1395" s="37" t="str">
        <f t="shared" ca="1" si="640"/>
        <v/>
      </c>
      <c r="T1395" s="41" t="str">
        <f t="shared" ca="1" si="641"/>
        <v/>
      </c>
      <c r="U1395" s="39" t="str">
        <f t="shared" si="630"/>
        <v/>
      </c>
      <c r="V1395" s="39" t="str">
        <f t="shared" ca="1" si="651"/>
        <v/>
      </c>
      <c r="W1395" s="39">
        <f t="shared" ca="1" si="631"/>
        <v>0</v>
      </c>
      <c r="X1395" s="40"/>
      <c r="Y1395" s="39">
        <f t="shared" ca="1" si="652"/>
        <v>0</v>
      </c>
      <c r="Z1395" s="327"/>
      <c r="AA1395" s="37" t="str">
        <f t="shared" ca="1" si="642"/>
        <v/>
      </c>
      <c r="AB1395" s="41" t="str">
        <f t="shared" ca="1" si="643"/>
        <v/>
      </c>
      <c r="AC1395" s="39" t="str">
        <f t="shared" si="632"/>
        <v/>
      </c>
      <c r="AD1395" s="39" t="str">
        <f t="shared" ca="1" si="653"/>
        <v/>
      </c>
      <c r="AE1395" s="39" t="str">
        <f t="shared" ca="1" si="644"/>
        <v/>
      </c>
      <c r="AF1395" s="40"/>
      <c r="AG1395" s="39">
        <f t="shared" ca="1" si="654"/>
        <v>0</v>
      </c>
      <c r="AH1395" s="339"/>
      <c r="AI1395" s="37" t="str">
        <f t="shared" ca="1" si="645"/>
        <v/>
      </c>
      <c r="AJ1395" s="41" t="str">
        <f t="shared" ca="1" si="646"/>
        <v/>
      </c>
      <c r="AK1395" s="39" t="str">
        <f t="shared" si="633"/>
        <v/>
      </c>
      <c r="AL1395" s="39" t="str">
        <f t="shared" ca="1" si="655"/>
        <v/>
      </c>
      <c r="AM1395" s="39" t="str">
        <f t="shared" ca="1" si="647"/>
        <v/>
      </c>
      <c r="AN1395" s="40"/>
      <c r="AO1395" s="39">
        <f t="shared" ca="1" si="656"/>
        <v>0</v>
      </c>
      <c r="AP1395" s="339"/>
      <c r="AW1395" s="329"/>
      <c r="BI1395" s="329"/>
      <c r="BJ1395" s="329"/>
      <c r="BK1395" s="329"/>
      <c r="BL1395" s="329"/>
      <c r="BM1395" s="329"/>
      <c r="BN1395" s="329"/>
      <c r="BO1395" s="329"/>
      <c r="BP1395" s="329"/>
      <c r="BQ1395" s="329"/>
      <c r="BR1395" s="329"/>
      <c r="BS1395" s="329"/>
      <c r="BT1395" s="329"/>
      <c r="BU1395" s="329"/>
      <c r="BV1395" s="329"/>
      <c r="BW1395" s="325"/>
      <c r="BX1395" s="325"/>
      <c r="BY1395" s="325"/>
      <c r="BZ1395" s="325"/>
      <c r="CA1395" s="325"/>
      <c r="CB1395" s="325"/>
      <c r="CC1395" s="325"/>
      <c r="CD1395" s="325"/>
      <c r="CE1395" s="325"/>
      <c r="CF1395" s="325"/>
      <c r="CG1395" s="325"/>
      <c r="CH1395" s="325"/>
      <c r="CI1395" s="325"/>
      <c r="CJ1395" s="325"/>
      <c r="CK1395" s="325"/>
      <c r="CL1395" s="325"/>
      <c r="CM1395" s="325"/>
      <c r="CN1395" s="325"/>
      <c r="CO1395" s="325"/>
      <c r="CP1395" s="325"/>
      <c r="CQ1395" s="325"/>
      <c r="CR1395" s="325"/>
      <c r="CS1395" s="325"/>
      <c r="CT1395" s="325"/>
      <c r="CU1395" s="325"/>
      <c r="CV1395" s="325"/>
      <c r="CW1395" s="325"/>
      <c r="CX1395" s="325"/>
    </row>
    <row r="1396" spans="1:102" s="36" customFormat="1" ht="15" hidden="1" customHeight="1">
      <c r="A1396" s="329"/>
      <c r="B1396" s="37" t="str">
        <f t="shared" ca="1" si="634"/>
        <v/>
      </c>
      <c r="C1396" s="41" t="str">
        <f t="shared" ca="1" si="635"/>
        <v/>
      </c>
      <c r="D1396" s="39" t="str">
        <f t="shared" ca="1" si="636"/>
        <v/>
      </c>
      <c r="E1396" s="39" t="str">
        <f t="shared" ca="1" si="648"/>
        <v/>
      </c>
      <c r="F1396" s="39" t="str">
        <f t="shared" ca="1" si="637"/>
        <v/>
      </c>
      <c r="G1396" s="101"/>
      <c r="H1396" s="39">
        <f t="shared" ca="1" si="628"/>
        <v>0</v>
      </c>
      <c r="J1396" s="332"/>
      <c r="K1396" s="37" t="str">
        <f t="shared" ca="1" si="638"/>
        <v/>
      </c>
      <c r="L1396" s="41" t="str">
        <f t="shared" ca="1" si="639"/>
        <v/>
      </c>
      <c r="M1396" s="39" t="str">
        <f t="shared" si="629"/>
        <v/>
      </c>
      <c r="N1396" s="39" t="str">
        <f t="shared" ca="1" si="649"/>
        <v/>
      </c>
      <c r="O1396" s="39" t="str">
        <f ca="1">IF(L1396="","",ROUND(Q1395*$O$5/payments_per_year,2))</f>
        <v/>
      </c>
      <c r="P1396" s="101"/>
      <c r="Q1396" s="39">
        <f t="shared" ca="1" si="650"/>
        <v>0</v>
      </c>
      <c r="R1396" s="332"/>
      <c r="S1396" s="37" t="str">
        <f t="shared" ca="1" si="640"/>
        <v/>
      </c>
      <c r="T1396" s="41" t="str">
        <f t="shared" ca="1" si="641"/>
        <v/>
      </c>
      <c r="U1396" s="39" t="str">
        <f t="shared" si="630"/>
        <v/>
      </c>
      <c r="V1396" s="39" t="str">
        <f t="shared" ca="1" si="651"/>
        <v/>
      </c>
      <c r="W1396" s="39">
        <f t="shared" ca="1" si="631"/>
        <v>0</v>
      </c>
      <c r="X1396" s="40"/>
      <c r="Y1396" s="39">
        <f t="shared" ca="1" si="652"/>
        <v>0</v>
      </c>
      <c r="Z1396" s="327"/>
      <c r="AA1396" s="37" t="str">
        <f t="shared" ca="1" si="642"/>
        <v/>
      </c>
      <c r="AB1396" s="41" t="str">
        <f t="shared" ca="1" si="643"/>
        <v/>
      </c>
      <c r="AC1396" s="39" t="str">
        <f t="shared" si="632"/>
        <v/>
      </c>
      <c r="AD1396" s="39" t="str">
        <f t="shared" ca="1" si="653"/>
        <v/>
      </c>
      <c r="AE1396" s="39" t="str">
        <f t="shared" ca="1" si="644"/>
        <v/>
      </c>
      <c r="AF1396" s="40"/>
      <c r="AG1396" s="39">
        <f t="shared" ca="1" si="654"/>
        <v>0</v>
      </c>
      <c r="AH1396" s="339"/>
      <c r="AI1396" s="37" t="str">
        <f t="shared" ca="1" si="645"/>
        <v/>
      </c>
      <c r="AJ1396" s="41" t="str">
        <f t="shared" ca="1" si="646"/>
        <v/>
      </c>
      <c r="AK1396" s="39" t="str">
        <f t="shared" si="633"/>
        <v/>
      </c>
      <c r="AL1396" s="39" t="str">
        <f t="shared" ca="1" si="655"/>
        <v/>
      </c>
      <c r="AM1396" s="39" t="str">
        <f t="shared" ca="1" si="647"/>
        <v/>
      </c>
      <c r="AN1396" s="40"/>
      <c r="AO1396" s="39">
        <f t="shared" ca="1" si="656"/>
        <v>0</v>
      </c>
      <c r="AP1396" s="339"/>
      <c r="AW1396" s="329"/>
      <c r="BI1396" s="329"/>
      <c r="BJ1396" s="329"/>
      <c r="BK1396" s="329"/>
      <c r="BL1396" s="329"/>
      <c r="BM1396" s="329"/>
      <c r="BN1396" s="329"/>
      <c r="BO1396" s="329"/>
      <c r="BP1396" s="329"/>
      <c r="BQ1396" s="329"/>
      <c r="BR1396" s="329"/>
      <c r="BS1396" s="329"/>
      <c r="BT1396" s="329"/>
      <c r="BU1396" s="329"/>
      <c r="BV1396" s="329"/>
      <c r="BW1396" s="325"/>
      <c r="BX1396" s="325"/>
      <c r="BY1396" s="325"/>
      <c r="BZ1396" s="325"/>
      <c r="CA1396" s="325"/>
      <c r="CB1396" s="325"/>
      <c r="CC1396" s="325"/>
      <c r="CD1396" s="325"/>
      <c r="CE1396" s="325"/>
      <c r="CF1396" s="325"/>
      <c r="CG1396" s="325"/>
      <c r="CH1396" s="325"/>
      <c r="CI1396" s="325"/>
      <c r="CJ1396" s="325"/>
      <c r="CK1396" s="325"/>
      <c r="CL1396" s="325"/>
      <c r="CM1396" s="325"/>
      <c r="CN1396" s="325"/>
      <c r="CO1396" s="325"/>
      <c r="CP1396" s="325"/>
      <c r="CQ1396" s="325"/>
      <c r="CR1396" s="325"/>
      <c r="CS1396" s="325"/>
      <c r="CT1396" s="325"/>
      <c r="CU1396" s="325"/>
      <c r="CV1396" s="325"/>
      <c r="CW1396" s="325"/>
      <c r="CX1396" s="325"/>
    </row>
    <row r="1397" spans="1:102" s="36" customFormat="1" ht="15" hidden="1" customHeight="1">
      <c r="A1397" s="329"/>
      <c r="B1397" s="37" t="str">
        <f t="shared" ca="1" si="634"/>
        <v/>
      </c>
      <c r="C1397" s="41" t="str">
        <f t="shared" ca="1" si="635"/>
        <v/>
      </c>
      <c r="D1397" s="39" t="str">
        <f t="shared" ca="1" si="636"/>
        <v/>
      </c>
      <c r="E1397" s="39" t="str">
        <f t="shared" ca="1" si="648"/>
        <v/>
      </c>
      <c r="F1397" s="39" t="str">
        <f t="shared" ca="1" si="637"/>
        <v/>
      </c>
      <c r="G1397" s="101"/>
      <c r="H1397" s="39">
        <f t="shared" ca="1" si="628"/>
        <v>0</v>
      </c>
      <c r="J1397" s="332"/>
      <c r="K1397" s="37" t="str">
        <f t="shared" ca="1" si="638"/>
        <v/>
      </c>
      <c r="L1397" s="41" t="str">
        <f t="shared" ca="1" si="639"/>
        <v/>
      </c>
      <c r="M1397" s="39" t="str">
        <f t="shared" si="629"/>
        <v/>
      </c>
      <c r="N1397" s="39" t="str">
        <f t="shared" ca="1" si="649"/>
        <v/>
      </c>
      <c r="O1397" s="39">
        <f ca="1">ROUND(Q1396*$O$5/payments_per_year,2)</f>
        <v>0</v>
      </c>
      <c r="P1397" s="101"/>
      <c r="Q1397" s="39">
        <f t="shared" ca="1" si="650"/>
        <v>0</v>
      </c>
      <c r="R1397" s="332"/>
      <c r="S1397" s="37" t="str">
        <f t="shared" ca="1" si="640"/>
        <v/>
      </c>
      <c r="T1397" s="41" t="str">
        <f t="shared" ca="1" si="641"/>
        <v/>
      </c>
      <c r="U1397" s="39" t="str">
        <f t="shared" si="630"/>
        <v/>
      </c>
      <c r="V1397" s="39" t="str">
        <f t="shared" ca="1" si="651"/>
        <v/>
      </c>
      <c r="W1397" s="39">
        <f t="shared" ca="1" si="631"/>
        <v>0</v>
      </c>
      <c r="X1397" s="40"/>
      <c r="Y1397" s="39">
        <f t="shared" ca="1" si="652"/>
        <v>0</v>
      </c>
      <c r="Z1397" s="327"/>
      <c r="AA1397" s="37" t="str">
        <f t="shared" ca="1" si="642"/>
        <v/>
      </c>
      <c r="AB1397" s="41" t="str">
        <f t="shared" ca="1" si="643"/>
        <v/>
      </c>
      <c r="AC1397" s="39" t="str">
        <f t="shared" si="632"/>
        <v/>
      </c>
      <c r="AD1397" s="39" t="str">
        <f t="shared" ca="1" si="653"/>
        <v/>
      </c>
      <c r="AE1397" s="39" t="str">
        <f t="shared" ca="1" si="644"/>
        <v/>
      </c>
      <c r="AF1397" s="40"/>
      <c r="AG1397" s="39">
        <f t="shared" ca="1" si="654"/>
        <v>0</v>
      </c>
      <c r="AH1397" s="339"/>
      <c r="AI1397" s="37" t="str">
        <f t="shared" ca="1" si="645"/>
        <v/>
      </c>
      <c r="AJ1397" s="41" t="str">
        <f t="shared" ca="1" si="646"/>
        <v/>
      </c>
      <c r="AK1397" s="39" t="str">
        <f t="shared" si="633"/>
        <v/>
      </c>
      <c r="AL1397" s="39" t="str">
        <f t="shared" ca="1" si="655"/>
        <v/>
      </c>
      <c r="AM1397" s="39" t="str">
        <f t="shared" ca="1" si="647"/>
        <v/>
      </c>
      <c r="AN1397" s="40"/>
      <c r="AO1397" s="39">
        <f t="shared" ca="1" si="656"/>
        <v>0</v>
      </c>
      <c r="AP1397" s="339"/>
      <c r="AW1397" s="329"/>
      <c r="BI1397" s="329"/>
      <c r="BJ1397" s="329"/>
      <c r="BK1397" s="329"/>
      <c r="BL1397" s="329"/>
      <c r="BM1397" s="329"/>
      <c r="BN1397" s="329"/>
      <c r="BO1397" s="329"/>
      <c r="BP1397" s="329"/>
      <c r="BQ1397" s="329"/>
      <c r="BR1397" s="329"/>
      <c r="BS1397" s="329"/>
      <c r="BT1397" s="329"/>
      <c r="BU1397" s="329"/>
      <c r="BV1397" s="329"/>
      <c r="BW1397" s="325"/>
      <c r="BX1397" s="325"/>
      <c r="BY1397" s="325"/>
      <c r="BZ1397" s="325"/>
      <c r="CA1397" s="325"/>
      <c r="CB1397" s="325"/>
      <c r="CC1397" s="325"/>
      <c r="CD1397" s="325"/>
      <c r="CE1397" s="325"/>
      <c r="CF1397" s="325"/>
      <c r="CG1397" s="325"/>
      <c r="CH1397" s="325"/>
      <c r="CI1397" s="325"/>
      <c r="CJ1397" s="325"/>
      <c r="CK1397" s="325"/>
      <c r="CL1397" s="325"/>
      <c r="CM1397" s="325"/>
      <c r="CN1397" s="325"/>
      <c r="CO1397" s="325"/>
      <c r="CP1397" s="325"/>
      <c r="CQ1397" s="325"/>
      <c r="CR1397" s="325"/>
      <c r="CS1397" s="325"/>
      <c r="CT1397" s="325"/>
      <c r="CU1397" s="325"/>
      <c r="CV1397" s="325"/>
      <c r="CW1397" s="325"/>
      <c r="CX1397" s="325"/>
    </row>
    <row r="1398" spans="1:102" s="36" customFormat="1" ht="15" hidden="1" customHeight="1">
      <c r="A1398" s="329"/>
      <c r="B1398" s="37" t="str">
        <f t="shared" ca="1" si="634"/>
        <v/>
      </c>
      <c r="C1398" s="41" t="str">
        <f t="shared" ca="1" si="635"/>
        <v/>
      </c>
      <c r="D1398" s="39" t="str">
        <f t="shared" ca="1" si="636"/>
        <v/>
      </c>
      <c r="E1398" s="39" t="str">
        <f t="shared" ca="1" si="648"/>
        <v/>
      </c>
      <c r="F1398" s="39" t="str">
        <f t="shared" ca="1" si="637"/>
        <v/>
      </c>
      <c r="G1398" s="101"/>
      <c r="H1398" s="39">
        <f t="shared" ca="1" si="628"/>
        <v>0</v>
      </c>
      <c r="J1398" s="332"/>
      <c r="K1398" s="37" t="str">
        <f t="shared" ca="1" si="638"/>
        <v/>
      </c>
      <c r="L1398" s="41" t="str">
        <f t="shared" ca="1" si="639"/>
        <v/>
      </c>
      <c r="M1398" s="39" t="str">
        <f t="shared" si="629"/>
        <v/>
      </c>
      <c r="N1398" s="39" t="str">
        <f t="shared" ca="1" si="649"/>
        <v/>
      </c>
      <c r="O1398" s="39" t="str">
        <f ca="1">IF(L1398="","",ROUND(Q1397*$O$5/payments_per_year,2))</f>
        <v/>
      </c>
      <c r="P1398" s="101"/>
      <c r="Q1398" s="39">
        <f t="shared" ca="1" si="650"/>
        <v>0</v>
      </c>
      <c r="R1398" s="332"/>
      <c r="S1398" s="37" t="str">
        <f t="shared" ca="1" si="640"/>
        <v/>
      </c>
      <c r="T1398" s="41" t="str">
        <f t="shared" ca="1" si="641"/>
        <v/>
      </c>
      <c r="U1398" s="39" t="str">
        <f t="shared" si="630"/>
        <v/>
      </c>
      <c r="V1398" s="39" t="str">
        <f t="shared" ca="1" si="651"/>
        <v/>
      </c>
      <c r="W1398" s="39">
        <f t="shared" ca="1" si="631"/>
        <v>0</v>
      </c>
      <c r="X1398" s="40"/>
      <c r="Y1398" s="39">
        <f t="shared" ca="1" si="652"/>
        <v>0</v>
      </c>
      <c r="Z1398" s="327"/>
      <c r="AA1398" s="37" t="str">
        <f t="shared" ca="1" si="642"/>
        <v/>
      </c>
      <c r="AB1398" s="41" t="str">
        <f t="shared" ca="1" si="643"/>
        <v/>
      </c>
      <c r="AC1398" s="39" t="str">
        <f t="shared" si="632"/>
        <v/>
      </c>
      <c r="AD1398" s="39" t="str">
        <f t="shared" ca="1" si="653"/>
        <v/>
      </c>
      <c r="AE1398" s="39" t="str">
        <f t="shared" ca="1" si="644"/>
        <v/>
      </c>
      <c r="AF1398" s="40"/>
      <c r="AG1398" s="39">
        <f t="shared" ca="1" si="654"/>
        <v>0</v>
      </c>
      <c r="AH1398" s="339"/>
      <c r="AI1398" s="37" t="str">
        <f t="shared" ca="1" si="645"/>
        <v/>
      </c>
      <c r="AJ1398" s="41" t="str">
        <f t="shared" ca="1" si="646"/>
        <v/>
      </c>
      <c r="AK1398" s="39" t="str">
        <f t="shared" si="633"/>
        <v/>
      </c>
      <c r="AL1398" s="39" t="str">
        <f t="shared" ca="1" si="655"/>
        <v/>
      </c>
      <c r="AM1398" s="39" t="str">
        <f t="shared" ca="1" si="647"/>
        <v/>
      </c>
      <c r="AN1398" s="40"/>
      <c r="AO1398" s="39">
        <f t="shared" ca="1" si="656"/>
        <v>0</v>
      </c>
      <c r="AP1398" s="339"/>
      <c r="AW1398" s="329"/>
      <c r="BI1398" s="329"/>
      <c r="BJ1398" s="329"/>
      <c r="BK1398" s="329"/>
      <c r="BL1398" s="329"/>
      <c r="BM1398" s="329"/>
      <c r="BN1398" s="329"/>
      <c r="BO1398" s="329"/>
      <c r="BP1398" s="329"/>
      <c r="BQ1398" s="329"/>
      <c r="BR1398" s="329"/>
      <c r="BS1398" s="329"/>
      <c r="BT1398" s="329"/>
      <c r="BU1398" s="329"/>
      <c r="BV1398" s="329"/>
      <c r="BW1398" s="325"/>
      <c r="BX1398" s="325"/>
      <c r="BY1398" s="325"/>
      <c r="BZ1398" s="325"/>
      <c r="CA1398" s="325"/>
      <c r="CB1398" s="325"/>
      <c r="CC1398" s="325"/>
      <c r="CD1398" s="325"/>
      <c r="CE1398" s="325"/>
      <c r="CF1398" s="325"/>
      <c r="CG1398" s="325"/>
      <c r="CH1398" s="325"/>
      <c r="CI1398" s="325"/>
      <c r="CJ1398" s="325"/>
      <c r="CK1398" s="325"/>
      <c r="CL1398" s="325"/>
      <c r="CM1398" s="325"/>
      <c r="CN1398" s="325"/>
      <c r="CO1398" s="325"/>
      <c r="CP1398" s="325"/>
      <c r="CQ1398" s="325"/>
      <c r="CR1398" s="325"/>
      <c r="CS1398" s="325"/>
      <c r="CT1398" s="325"/>
      <c r="CU1398" s="325"/>
      <c r="CV1398" s="325"/>
      <c r="CW1398" s="325"/>
      <c r="CX1398" s="325"/>
    </row>
    <row r="1399" spans="1:102" s="36" customFormat="1" ht="15" hidden="1" customHeight="1">
      <c r="A1399" s="329"/>
      <c r="B1399" s="37" t="str">
        <f t="shared" ca="1" si="634"/>
        <v/>
      </c>
      <c r="C1399" s="41" t="str">
        <f t="shared" ca="1" si="635"/>
        <v/>
      </c>
      <c r="D1399" s="39" t="str">
        <f t="shared" ca="1" si="636"/>
        <v/>
      </c>
      <c r="E1399" s="39" t="str">
        <f t="shared" ca="1" si="648"/>
        <v/>
      </c>
      <c r="F1399" s="39" t="str">
        <f t="shared" ca="1" si="637"/>
        <v/>
      </c>
      <c r="G1399" s="101"/>
      <c r="H1399" s="39">
        <f t="shared" ca="1" si="628"/>
        <v>0</v>
      </c>
      <c r="J1399" s="332"/>
      <c r="K1399" s="37" t="str">
        <f t="shared" ca="1" si="638"/>
        <v/>
      </c>
      <c r="L1399" s="41" t="str">
        <f t="shared" ca="1" si="639"/>
        <v/>
      </c>
      <c r="M1399" s="39" t="str">
        <f t="shared" si="629"/>
        <v/>
      </c>
      <c r="N1399" s="39" t="str">
        <f t="shared" ca="1" si="649"/>
        <v/>
      </c>
      <c r="O1399" s="39">
        <f ca="1">ROUND(Q1398*$O$5/payments_per_year,2)</f>
        <v>0</v>
      </c>
      <c r="P1399" s="101"/>
      <c r="Q1399" s="39">
        <f t="shared" ca="1" si="650"/>
        <v>0</v>
      </c>
      <c r="R1399" s="332"/>
      <c r="S1399" s="37" t="str">
        <f t="shared" ca="1" si="640"/>
        <v/>
      </c>
      <c r="T1399" s="41" t="str">
        <f t="shared" ca="1" si="641"/>
        <v/>
      </c>
      <c r="U1399" s="39" t="str">
        <f t="shared" si="630"/>
        <v/>
      </c>
      <c r="V1399" s="39" t="str">
        <f t="shared" ca="1" si="651"/>
        <v/>
      </c>
      <c r="W1399" s="39">
        <f t="shared" ca="1" si="631"/>
        <v>0</v>
      </c>
      <c r="X1399" s="40"/>
      <c r="Y1399" s="39">
        <f t="shared" ca="1" si="652"/>
        <v>0</v>
      </c>
      <c r="Z1399" s="327"/>
      <c r="AA1399" s="37" t="str">
        <f t="shared" ca="1" si="642"/>
        <v/>
      </c>
      <c r="AB1399" s="41" t="str">
        <f t="shared" ca="1" si="643"/>
        <v/>
      </c>
      <c r="AC1399" s="39" t="str">
        <f t="shared" si="632"/>
        <v/>
      </c>
      <c r="AD1399" s="39" t="str">
        <f t="shared" ca="1" si="653"/>
        <v/>
      </c>
      <c r="AE1399" s="39" t="str">
        <f t="shared" ca="1" si="644"/>
        <v/>
      </c>
      <c r="AF1399" s="40"/>
      <c r="AG1399" s="39">
        <f t="shared" ca="1" si="654"/>
        <v>0</v>
      </c>
      <c r="AH1399" s="339"/>
      <c r="AI1399" s="37" t="str">
        <f t="shared" ca="1" si="645"/>
        <v/>
      </c>
      <c r="AJ1399" s="41" t="str">
        <f t="shared" ca="1" si="646"/>
        <v/>
      </c>
      <c r="AK1399" s="39" t="str">
        <f t="shared" si="633"/>
        <v/>
      </c>
      <c r="AL1399" s="39" t="str">
        <f t="shared" ca="1" si="655"/>
        <v/>
      </c>
      <c r="AM1399" s="39" t="str">
        <f t="shared" ca="1" si="647"/>
        <v/>
      </c>
      <c r="AN1399" s="40"/>
      <c r="AO1399" s="39">
        <f t="shared" ca="1" si="656"/>
        <v>0</v>
      </c>
      <c r="AP1399" s="339"/>
      <c r="AW1399" s="329"/>
      <c r="BI1399" s="329"/>
      <c r="BJ1399" s="329"/>
      <c r="BK1399" s="329"/>
      <c r="BL1399" s="329"/>
      <c r="BM1399" s="329"/>
      <c r="BN1399" s="329"/>
      <c r="BO1399" s="329"/>
      <c r="BP1399" s="329"/>
      <c r="BQ1399" s="329"/>
      <c r="BR1399" s="329"/>
      <c r="BS1399" s="329"/>
      <c r="BT1399" s="329"/>
      <c r="BU1399" s="329"/>
      <c r="BV1399" s="329"/>
      <c r="BW1399" s="325"/>
      <c r="BX1399" s="325"/>
      <c r="BY1399" s="325"/>
      <c r="BZ1399" s="325"/>
      <c r="CA1399" s="325"/>
      <c r="CB1399" s="325"/>
      <c r="CC1399" s="325"/>
      <c r="CD1399" s="325"/>
      <c r="CE1399" s="325"/>
      <c r="CF1399" s="325"/>
      <c r="CG1399" s="325"/>
      <c r="CH1399" s="325"/>
      <c r="CI1399" s="325"/>
      <c r="CJ1399" s="325"/>
      <c r="CK1399" s="325"/>
      <c r="CL1399" s="325"/>
      <c r="CM1399" s="325"/>
      <c r="CN1399" s="325"/>
      <c r="CO1399" s="325"/>
      <c r="CP1399" s="325"/>
      <c r="CQ1399" s="325"/>
      <c r="CR1399" s="325"/>
      <c r="CS1399" s="325"/>
      <c r="CT1399" s="325"/>
      <c r="CU1399" s="325"/>
      <c r="CV1399" s="325"/>
      <c r="CW1399" s="325"/>
      <c r="CX1399" s="325"/>
    </row>
    <row r="1400" spans="1:102" s="36" customFormat="1" ht="15" hidden="1" customHeight="1">
      <c r="A1400" s="329"/>
      <c r="B1400" s="37" t="str">
        <f t="shared" ca="1" si="634"/>
        <v/>
      </c>
      <c r="C1400" s="41" t="str">
        <f t="shared" ca="1" si="635"/>
        <v/>
      </c>
      <c r="D1400" s="39" t="str">
        <f t="shared" ca="1" si="636"/>
        <v/>
      </c>
      <c r="E1400" s="39" t="str">
        <f t="shared" ca="1" si="648"/>
        <v/>
      </c>
      <c r="F1400" s="39" t="str">
        <f t="shared" ca="1" si="637"/>
        <v/>
      </c>
      <c r="G1400" s="101"/>
      <c r="H1400" s="39">
        <f t="shared" ca="1" si="628"/>
        <v>0</v>
      </c>
      <c r="J1400" s="332"/>
      <c r="K1400" s="37" t="str">
        <f t="shared" ca="1" si="638"/>
        <v/>
      </c>
      <c r="L1400" s="41" t="str">
        <f t="shared" ca="1" si="639"/>
        <v/>
      </c>
      <c r="M1400" s="39" t="str">
        <f t="shared" si="629"/>
        <v/>
      </c>
      <c r="N1400" s="39" t="str">
        <f t="shared" ca="1" si="649"/>
        <v/>
      </c>
      <c r="O1400" s="39" t="str">
        <f ca="1">IF(L1400="","",ROUND(Q1399*$O$5/payments_per_year,2))</f>
        <v/>
      </c>
      <c r="P1400" s="101"/>
      <c r="Q1400" s="39">
        <f t="shared" ca="1" si="650"/>
        <v>0</v>
      </c>
      <c r="R1400" s="332"/>
      <c r="S1400" s="37" t="str">
        <f t="shared" ca="1" si="640"/>
        <v/>
      </c>
      <c r="T1400" s="41" t="str">
        <f t="shared" ca="1" si="641"/>
        <v/>
      </c>
      <c r="U1400" s="39" t="str">
        <f t="shared" si="630"/>
        <v/>
      </c>
      <c r="V1400" s="39" t="str">
        <f t="shared" ca="1" si="651"/>
        <v/>
      </c>
      <c r="W1400" s="39">
        <f t="shared" ca="1" si="631"/>
        <v>0</v>
      </c>
      <c r="X1400" s="40"/>
      <c r="Y1400" s="39">
        <f t="shared" ca="1" si="652"/>
        <v>0</v>
      </c>
      <c r="Z1400" s="327"/>
      <c r="AA1400" s="37" t="str">
        <f t="shared" ca="1" si="642"/>
        <v/>
      </c>
      <c r="AB1400" s="41" t="str">
        <f t="shared" ca="1" si="643"/>
        <v/>
      </c>
      <c r="AC1400" s="39" t="str">
        <f t="shared" si="632"/>
        <v/>
      </c>
      <c r="AD1400" s="39" t="str">
        <f t="shared" ca="1" si="653"/>
        <v/>
      </c>
      <c r="AE1400" s="39" t="str">
        <f t="shared" ca="1" si="644"/>
        <v/>
      </c>
      <c r="AF1400" s="40"/>
      <c r="AG1400" s="39">
        <f t="shared" ca="1" si="654"/>
        <v>0</v>
      </c>
      <c r="AH1400" s="339"/>
      <c r="AI1400" s="37" t="str">
        <f t="shared" ca="1" si="645"/>
        <v/>
      </c>
      <c r="AJ1400" s="41" t="str">
        <f t="shared" ca="1" si="646"/>
        <v/>
      </c>
      <c r="AK1400" s="39" t="str">
        <f t="shared" si="633"/>
        <v/>
      </c>
      <c r="AL1400" s="39" t="str">
        <f t="shared" ca="1" si="655"/>
        <v/>
      </c>
      <c r="AM1400" s="39" t="str">
        <f t="shared" ca="1" si="647"/>
        <v/>
      </c>
      <c r="AN1400" s="40"/>
      <c r="AO1400" s="39">
        <f t="shared" ca="1" si="656"/>
        <v>0</v>
      </c>
      <c r="AP1400" s="339"/>
      <c r="AW1400" s="329"/>
      <c r="BI1400" s="329"/>
      <c r="BJ1400" s="329"/>
      <c r="BK1400" s="329"/>
      <c r="BL1400" s="329"/>
      <c r="BM1400" s="329"/>
      <c r="BN1400" s="329"/>
      <c r="BO1400" s="329"/>
      <c r="BP1400" s="329"/>
      <c r="BQ1400" s="329"/>
      <c r="BR1400" s="329"/>
      <c r="BS1400" s="329"/>
      <c r="BT1400" s="329"/>
      <c r="BU1400" s="329"/>
      <c r="BV1400" s="329"/>
      <c r="BW1400" s="325"/>
      <c r="BX1400" s="325"/>
      <c r="BY1400" s="325"/>
      <c r="BZ1400" s="325"/>
      <c r="CA1400" s="325"/>
      <c r="CB1400" s="325"/>
      <c r="CC1400" s="325"/>
      <c r="CD1400" s="325"/>
      <c r="CE1400" s="325"/>
      <c r="CF1400" s="325"/>
      <c r="CG1400" s="325"/>
      <c r="CH1400" s="325"/>
      <c r="CI1400" s="325"/>
      <c r="CJ1400" s="325"/>
      <c r="CK1400" s="325"/>
      <c r="CL1400" s="325"/>
      <c r="CM1400" s="325"/>
      <c r="CN1400" s="325"/>
      <c r="CO1400" s="325"/>
      <c r="CP1400" s="325"/>
      <c r="CQ1400" s="325"/>
      <c r="CR1400" s="325"/>
      <c r="CS1400" s="325"/>
      <c r="CT1400" s="325"/>
      <c r="CU1400" s="325"/>
      <c r="CV1400" s="325"/>
      <c r="CW1400" s="325"/>
      <c r="CX1400" s="325"/>
    </row>
    <row r="1401" spans="1:102" s="36" customFormat="1" ht="15" hidden="1" customHeight="1">
      <c r="A1401" s="329"/>
      <c r="B1401" s="37" t="str">
        <f t="shared" ca="1" si="634"/>
        <v/>
      </c>
      <c r="C1401" s="41" t="str">
        <f t="shared" ca="1" si="635"/>
        <v/>
      </c>
      <c r="D1401" s="39" t="str">
        <f t="shared" ca="1" si="636"/>
        <v/>
      </c>
      <c r="E1401" s="39" t="str">
        <f t="shared" ca="1" si="648"/>
        <v/>
      </c>
      <c r="F1401" s="39" t="str">
        <f t="shared" ca="1" si="637"/>
        <v/>
      </c>
      <c r="G1401" s="101"/>
      <c r="H1401" s="39">
        <f t="shared" ca="1" si="628"/>
        <v>0</v>
      </c>
      <c r="J1401" s="332"/>
      <c r="K1401" s="37" t="str">
        <f t="shared" ca="1" si="638"/>
        <v/>
      </c>
      <c r="L1401" s="41" t="str">
        <f t="shared" ca="1" si="639"/>
        <v/>
      </c>
      <c r="M1401" s="39" t="str">
        <f t="shared" si="629"/>
        <v/>
      </c>
      <c r="N1401" s="39" t="str">
        <f t="shared" ca="1" si="649"/>
        <v/>
      </c>
      <c r="O1401" s="39">
        <f ca="1">ROUND(Q1400*$O$5/payments_per_year,2)</f>
        <v>0</v>
      </c>
      <c r="P1401" s="101"/>
      <c r="Q1401" s="39">
        <f t="shared" ca="1" si="650"/>
        <v>0</v>
      </c>
      <c r="R1401" s="332"/>
      <c r="S1401" s="37" t="str">
        <f t="shared" ca="1" si="640"/>
        <v/>
      </c>
      <c r="T1401" s="41" t="str">
        <f t="shared" ca="1" si="641"/>
        <v/>
      </c>
      <c r="U1401" s="39" t="str">
        <f t="shared" si="630"/>
        <v/>
      </c>
      <c r="V1401" s="39" t="str">
        <f t="shared" ca="1" si="651"/>
        <v/>
      </c>
      <c r="W1401" s="39">
        <f t="shared" ca="1" si="631"/>
        <v>0</v>
      </c>
      <c r="X1401" s="40"/>
      <c r="Y1401" s="39">
        <f t="shared" ca="1" si="652"/>
        <v>0</v>
      </c>
      <c r="Z1401" s="327"/>
      <c r="AA1401" s="37" t="str">
        <f t="shared" ca="1" si="642"/>
        <v/>
      </c>
      <c r="AB1401" s="41" t="str">
        <f t="shared" ca="1" si="643"/>
        <v/>
      </c>
      <c r="AC1401" s="39" t="str">
        <f t="shared" si="632"/>
        <v/>
      </c>
      <c r="AD1401" s="39" t="str">
        <f t="shared" ca="1" si="653"/>
        <v/>
      </c>
      <c r="AE1401" s="39" t="str">
        <f t="shared" ca="1" si="644"/>
        <v/>
      </c>
      <c r="AF1401" s="40"/>
      <c r="AG1401" s="39">
        <f t="shared" ca="1" si="654"/>
        <v>0</v>
      </c>
      <c r="AH1401" s="339"/>
      <c r="AI1401" s="37" t="str">
        <f t="shared" ca="1" si="645"/>
        <v/>
      </c>
      <c r="AJ1401" s="41" t="str">
        <f t="shared" ca="1" si="646"/>
        <v/>
      </c>
      <c r="AK1401" s="39" t="str">
        <f t="shared" si="633"/>
        <v/>
      </c>
      <c r="AL1401" s="39" t="str">
        <f t="shared" ca="1" si="655"/>
        <v/>
      </c>
      <c r="AM1401" s="39" t="str">
        <f t="shared" ca="1" si="647"/>
        <v/>
      </c>
      <c r="AN1401" s="40"/>
      <c r="AO1401" s="39">
        <f t="shared" ca="1" si="656"/>
        <v>0</v>
      </c>
      <c r="AP1401" s="339"/>
      <c r="AW1401" s="329"/>
      <c r="BI1401" s="329"/>
      <c r="BJ1401" s="329"/>
      <c r="BK1401" s="329"/>
      <c r="BL1401" s="329"/>
      <c r="BM1401" s="329"/>
      <c r="BN1401" s="329"/>
      <c r="BO1401" s="329"/>
      <c r="BP1401" s="329"/>
      <c r="BQ1401" s="329"/>
      <c r="BR1401" s="329"/>
      <c r="BS1401" s="329"/>
      <c r="BT1401" s="329"/>
      <c r="BU1401" s="329"/>
      <c r="BV1401" s="329"/>
      <c r="BW1401" s="325"/>
      <c r="BX1401" s="325"/>
      <c r="BY1401" s="325"/>
      <c r="BZ1401" s="325"/>
      <c r="CA1401" s="325"/>
      <c r="CB1401" s="325"/>
      <c r="CC1401" s="325"/>
      <c r="CD1401" s="325"/>
      <c r="CE1401" s="325"/>
      <c r="CF1401" s="325"/>
      <c r="CG1401" s="325"/>
      <c r="CH1401" s="325"/>
      <c r="CI1401" s="325"/>
      <c r="CJ1401" s="325"/>
      <c r="CK1401" s="325"/>
      <c r="CL1401" s="325"/>
      <c r="CM1401" s="325"/>
      <c r="CN1401" s="325"/>
      <c r="CO1401" s="325"/>
      <c r="CP1401" s="325"/>
      <c r="CQ1401" s="325"/>
      <c r="CR1401" s="325"/>
      <c r="CS1401" s="325"/>
      <c r="CT1401" s="325"/>
      <c r="CU1401" s="325"/>
      <c r="CV1401" s="325"/>
      <c r="CW1401" s="325"/>
      <c r="CX1401" s="325"/>
    </row>
    <row r="1402" spans="1:102" s="36" customFormat="1" ht="15" hidden="1" customHeight="1">
      <c r="A1402" s="329"/>
      <c r="B1402" s="37" t="str">
        <f t="shared" ca="1" si="634"/>
        <v/>
      </c>
      <c r="C1402" s="41" t="str">
        <f t="shared" ca="1" si="635"/>
        <v/>
      </c>
      <c r="D1402" s="39" t="str">
        <f t="shared" ca="1" si="636"/>
        <v/>
      </c>
      <c r="E1402" s="39" t="str">
        <f t="shared" ca="1" si="648"/>
        <v/>
      </c>
      <c r="F1402" s="39" t="str">
        <f t="shared" ca="1" si="637"/>
        <v/>
      </c>
      <c r="G1402" s="101"/>
      <c r="H1402" s="39">
        <f t="shared" ca="1" si="628"/>
        <v>0</v>
      </c>
      <c r="J1402" s="332"/>
      <c r="K1402" s="37" t="str">
        <f t="shared" ca="1" si="638"/>
        <v/>
      </c>
      <c r="L1402" s="41" t="str">
        <f t="shared" ca="1" si="639"/>
        <v/>
      </c>
      <c r="M1402" s="39" t="str">
        <f t="shared" si="629"/>
        <v/>
      </c>
      <c r="N1402" s="39" t="str">
        <f t="shared" ca="1" si="649"/>
        <v/>
      </c>
      <c r="O1402" s="39" t="str">
        <f ca="1">IF(L1402="","",ROUND(Q1401*$O$5/payments_per_year,2))</f>
        <v/>
      </c>
      <c r="P1402" s="101"/>
      <c r="Q1402" s="39">
        <f t="shared" ca="1" si="650"/>
        <v>0</v>
      </c>
      <c r="R1402" s="332"/>
      <c r="S1402" s="37" t="str">
        <f t="shared" ca="1" si="640"/>
        <v/>
      </c>
      <c r="T1402" s="41" t="str">
        <f t="shared" ca="1" si="641"/>
        <v/>
      </c>
      <c r="U1402" s="39" t="str">
        <f t="shared" si="630"/>
        <v/>
      </c>
      <c r="V1402" s="39" t="str">
        <f t="shared" ca="1" si="651"/>
        <v/>
      </c>
      <c r="W1402" s="39">
        <f t="shared" ca="1" si="631"/>
        <v>0</v>
      </c>
      <c r="X1402" s="40"/>
      <c r="Y1402" s="39">
        <f t="shared" ca="1" si="652"/>
        <v>0</v>
      </c>
      <c r="Z1402" s="327"/>
      <c r="AA1402" s="37" t="str">
        <f t="shared" ca="1" si="642"/>
        <v/>
      </c>
      <c r="AB1402" s="41" t="str">
        <f t="shared" ca="1" si="643"/>
        <v/>
      </c>
      <c r="AC1402" s="39" t="str">
        <f t="shared" si="632"/>
        <v/>
      </c>
      <c r="AD1402" s="39" t="str">
        <f t="shared" ca="1" si="653"/>
        <v/>
      </c>
      <c r="AE1402" s="39" t="str">
        <f t="shared" ca="1" si="644"/>
        <v/>
      </c>
      <c r="AF1402" s="40"/>
      <c r="AG1402" s="39">
        <f t="shared" ca="1" si="654"/>
        <v>0</v>
      </c>
      <c r="AH1402" s="339"/>
      <c r="AI1402" s="37" t="str">
        <f t="shared" ca="1" si="645"/>
        <v/>
      </c>
      <c r="AJ1402" s="41" t="str">
        <f t="shared" ca="1" si="646"/>
        <v/>
      </c>
      <c r="AK1402" s="39" t="str">
        <f t="shared" si="633"/>
        <v/>
      </c>
      <c r="AL1402" s="39" t="str">
        <f t="shared" ca="1" si="655"/>
        <v/>
      </c>
      <c r="AM1402" s="39" t="str">
        <f t="shared" ca="1" si="647"/>
        <v/>
      </c>
      <c r="AN1402" s="40"/>
      <c r="AO1402" s="39">
        <f t="shared" ca="1" si="656"/>
        <v>0</v>
      </c>
      <c r="AP1402" s="339"/>
      <c r="AW1402" s="329"/>
      <c r="BI1402" s="329"/>
      <c r="BJ1402" s="329"/>
      <c r="BK1402" s="329"/>
      <c r="BL1402" s="329"/>
      <c r="BM1402" s="329"/>
      <c r="BN1402" s="329"/>
      <c r="BO1402" s="329"/>
      <c r="BP1402" s="329"/>
      <c r="BQ1402" s="329"/>
      <c r="BR1402" s="329"/>
      <c r="BS1402" s="329"/>
      <c r="BT1402" s="329"/>
      <c r="BU1402" s="329"/>
      <c r="BV1402" s="329"/>
      <c r="BW1402" s="325"/>
      <c r="BX1402" s="325"/>
      <c r="BY1402" s="325"/>
      <c r="BZ1402" s="325"/>
      <c r="CA1402" s="325"/>
      <c r="CB1402" s="325"/>
      <c r="CC1402" s="325"/>
      <c r="CD1402" s="325"/>
      <c r="CE1402" s="325"/>
      <c r="CF1402" s="325"/>
      <c r="CG1402" s="325"/>
      <c r="CH1402" s="325"/>
      <c r="CI1402" s="325"/>
      <c r="CJ1402" s="325"/>
      <c r="CK1402" s="325"/>
      <c r="CL1402" s="325"/>
      <c r="CM1402" s="325"/>
      <c r="CN1402" s="325"/>
      <c r="CO1402" s="325"/>
      <c r="CP1402" s="325"/>
      <c r="CQ1402" s="325"/>
      <c r="CR1402" s="325"/>
      <c r="CS1402" s="325"/>
      <c r="CT1402" s="325"/>
      <c r="CU1402" s="325"/>
      <c r="CV1402" s="325"/>
      <c r="CW1402" s="325"/>
      <c r="CX1402" s="325"/>
    </row>
    <row r="1403" spans="1:102" s="36" customFormat="1" ht="15" hidden="1" customHeight="1">
      <c r="A1403" s="329"/>
      <c r="B1403" s="37" t="str">
        <f t="shared" ca="1" si="634"/>
        <v/>
      </c>
      <c r="C1403" s="41" t="str">
        <f t="shared" ca="1" si="635"/>
        <v/>
      </c>
      <c r="D1403" s="39" t="str">
        <f t="shared" ca="1" si="636"/>
        <v/>
      </c>
      <c r="E1403" s="39" t="str">
        <f t="shared" ca="1" si="648"/>
        <v/>
      </c>
      <c r="F1403" s="39" t="str">
        <f t="shared" ca="1" si="637"/>
        <v/>
      </c>
      <c r="G1403" s="101"/>
      <c r="H1403" s="39">
        <f t="shared" ca="1" si="628"/>
        <v>0</v>
      </c>
      <c r="J1403" s="332"/>
      <c r="K1403" s="37" t="str">
        <f t="shared" ca="1" si="638"/>
        <v/>
      </c>
      <c r="L1403" s="41" t="str">
        <f t="shared" ca="1" si="639"/>
        <v/>
      </c>
      <c r="M1403" s="39" t="str">
        <f t="shared" si="629"/>
        <v/>
      </c>
      <c r="N1403" s="39" t="str">
        <f t="shared" ca="1" si="649"/>
        <v/>
      </c>
      <c r="O1403" s="39">
        <f ca="1">ROUND(Q1402*$O$5/payments_per_year,2)</f>
        <v>0</v>
      </c>
      <c r="P1403" s="101"/>
      <c r="Q1403" s="39">
        <f t="shared" ca="1" si="650"/>
        <v>0</v>
      </c>
      <c r="R1403" s="332"/>
      <c r="S1403" s="37" t="str">
        <f t="shared" ca="1" si="640"/>
        <v/>
      </c>
      <c r="T1403" s="41" t="str">
        <f t="shared" ca="1" si="641"/>
        <v/>
      </c>
      <c r="U1403" s="39" t="str">
        <f t="shared" si="630"/>
        <v/>
      </c>
      <c r="V1403" s="39" t="str">
        <f t="shared" ca="1" si="651"/>
        <v/>
      </c>
      <c r="W1403" s="39">
        <f t="shared" ca="1" si="631"/>
        <v>0</v>
      </c>
      <c r="X1403" s="40"/>
      <c r="Y1403" s="39">
        <f t="shared" ca="1" si="652"/>
        <v>0</v>
      </c>
      <c r="Z1403" s="327"/>
      <c r="AA1403" s="37" t="str">
        <f t="shared" ca="1" si="642"/>
        <v/>
      </c>
      <c r="AB1403" s="41" t="str">
        <f t="shared" ca="1" si="643"/>
        <v/>
      </c>
      <c r="AC1403" s="39" t="str">
        <f t="shared" si="632"/>
        <v/>
      </c>
      <c r="AD1403" s="39" t="str">
        <f t="shared" ca="1" si="653"/>
        <v/>
      </c>
      <c r="AE1403" s="39" t="str">
        <f t="shared" ca="1" si="644"/>
        <v/>
      </c>
      <c r="AF1403" s="40"/>
      <c r="AG1403" s="39">
        <f t="shared" ca="1" si="654"/>
        <v>0</v>
      </c>
      <c r="AH1403" s="339"/>
      <c r="AI1403" s="37" t="str">
        <f t="shared" ca="1" si="645"/>
        <v/>
      </c>
      <c r="AJ1403" s="41" t="str">
        <f t="shared" ca="1" si="646"/>
        <v/>
      </c>
      <c r="AK1403" s="39" t="str">
        <f t="shared" si="633"/>
        <v/>
      </c>
      <c r="AL1403" s="39" t="str">
        <f t="shared" ca="1" si="655"/>
        <v/>
      </c>
      <c r="AM1403" s="39" t="str">
        <f t="shared" ca="1" si="647"/>
        <v/>
      </c>
      <c r="AN1403" s="40"/>
      <c r="AO1403" s="39">
        <f t="shared" ca="1" si="656"/>
        <v>0</v>
      </c>
      <c r="AP1403" s="339"/>
      <c r="AW1403" s="329"/>
      <c r="BI1403" s="329"/>
      <c r="BJ1403" s="329"/>
      <c r="BK1403" s="329"/>
      <c r="BL1403" s="329"/>
      <c r="BM1403" s="329"/>
      <c r="BN1403" s="329"/>
      <c r="BO1403" s="329"/>
      <c r="BP1403" s="329"/>
      <c r="BQ1403" s="329"/>
      <c r="BR1403" s="329"/>
      <c r="BS1403" s="329"/>
      <c r="BT1403" s="329"/>
      <c r="BU1403" s="329"/>
      <c r="BV1403" s="329"/>
      <c r="BW1403" s="325"/>
      <c r="BX1403" s="325"/>
      <c r="BY1403" s="325"/>
      <c r="BZ1403" s="325"/>
      <c r="CA1403" s="325"/>
      <c r="CB1403" s="325"/>
      <c r="CC1403" s="325"/>
      <c r="CD1403" s="325"/>
      <c r="CE1403" s="325"/>
      <c r="CF1403" s="325"/>
      <c r="CG1403" s="325"/>
      <c r="CH1403" s="325"/>
      <c r="CI1403" s="325"/>
      <c r="CJ1403" s="325"/>
      <c r="CK1403" s="325"/>
      <c r="CL1403" s="325"/>
      <c r="CM1403" s="325"/>
      <c r="CN1403" s="325"/>
      <c r="CO1403" s="325"/>
      <c r="CP1403" s="325"/>
      <c r="CQ1403" s="325"/>
      <c r="CR1403" s="325"/>
      <c r="CS1403" s="325"/>
      <c r="CT1403" s="325"/>
      <c r="CU1403" s="325"/>
      <c r="CV1403" s="325"/>
      <c r="CW1403" s="325"/>
      <c r="CX1403" s="325"/>
    </row>
    <row r="1404" spans="1:102" s="36" customFormat="1" ht="15" hidden="1" customHeight="1">
      <c r="A1404" s="329"/>
      <c r="B1404" s="37" t="str">
        <f t="shared" ca="1" si="634"/>
        <v/>
      </c>
      <c r="C1404" s="41" t="str">
        <f t="shared" ca="1" si="635"/>
        <v/>
      </c>
      <c r="D1404" s="39" t="str">
        <f t="shared" ca="1" si="636"/>
        <v/>
      </c>
      <c r="E1404" s="39" t="str">
        <f t="shared" ca="1" si="648"/>
        <v/>
      </c>
      <c r="F1404" s="39" t="str">
        <f t="shared" ca="1" si="637"/>
        <v/>
      </c>
      <c r="G1404" s="101"/>
      <c r="H1404" s="39">
        <f t="shared" ca="1" si="628"/>
        <v>0</v>
      </c>
      <c r="J1404" s="332"/>
      <c r="K1404" s="37" t="str">
        <f t="shared" ca="1" si="638"/>
        <v/>
      </c>
      <c r="L1404" s="41" t="str">
        <f t="shared" ca="1" si="639"/>
        <v/>
      </c>
      <c r="M1404" s="39" t="str">
        <f t="shared" si="629"/>
        <v/>
      </c>
      <c r="N1404" s="39" t="str">
        <f t="shared" ca="1" si="649"/>
        <v/>
      </c>
      <c r="O1404" s="39" t="str">
        <f ca="1">IF(L1404="","",ROUND(Q1403*$O$5/payments_per_year,2))</f>
        <v/>
      </c>
      <c r="P1404" s="101"/>
      <c r="Q1404" s="39">
        <f t="shared" ca="1" si="650"/>
        <v>0</v>
      </c>
      <c r="R1404" s="332"/>
      <c r="S1404" s="37" t="str">
        <f t="shared" ca="1" si="640"/>
        <v/>
      </c>
      <c r="T1404" s="41" t="str">
        <f t="shared" ca="1" si="641"/>
        <v/>
      </c>
      <c r="U1404" s="39" t="str">
        <f t="shared" si="630"/>
        <v/>
      </c>
      <c r="V1404" s="39" t="str">
        <f t="shared" ca="1" si="651"/>
        <v/>
      </c>
      <c r="W1404" s="39">
        <f t="shared" ca="1" si="631"/>
        <v>0</v>
      </c>
      <c r="X1404" s="40"/>
      <c r="Y1404" s="39">
        <f t="shared" ca="1" si="652"/>
        <v>0</v>
      </c>
      <c r="Z1404" s="327"/>
      <c r="AA1404" s="37" t="str">
        <f t="shared" ca="1" si="642"/>
        <v/>
      </c>
      <c r="AB1404" s="41" t="str">
        <f t="shared" ca="1" si="643"/>
        <v/>
      </c>
      <c r="AC1404" s="39" t="str">
        <f t="shared" si="632"/>
        <v/>
      </c>
      <c r="AD1404" s="39" t="str">
        <f t="shared" ca="1" si="653"/>
        <v/>
      </c>
      <c r="AE1404" s="39" t="str">
        <f t="shared" ca="1" si="644"/>
        <v/>
      </c>
      <c r="AF1404" s="40"/>
      <c r="AG1404" s="39">
        <f t="shared" ca="1" si="654"/>
        <v>0</v>
      </c>
      <c r="AH1404" s="339"/>
      <c r="AI1404" s="37" t="str">
        <f t="shared" ca="1" si="645"/>
        <v/>
      </c>
      <c r="AJ1404" s="41" t="str">
        <f t="shared" ca="1" si="646"/>
        <v/>
      </c>
      <c r="AK1404" s="39" t="str">
        <f t="shared" si="633"/>
        <v/>
      </c>
      <c r="AL1404" s="39" t="str">
        <f t="shared" ca="1" si="655"/>
        <v/>
      </c>
      <c r="AM1404" s="39" t="str">
        <f t="shared" ca="1" si="647"/>
        <v/>
      </c>
      <c r="AN1404" s="40"/>
      <c r="AO1404" s="39">
        <f t="shared" ca="1" si="656"/>
        <v>0</v>
      </c>
      <c r="AP1404" s="339"/>
      <c r="AW1404" s="329"/>
      <c r="BI1404" s="329"/>
      <c r="BJ1404" s="329"/>
      <c r="BK1404" s="329"/>
      <c r="BL1404" s="329"/>
      <c r="BM1404" s="329"/>
      <c r="BN1404" s="329"/>
      <c r="BO1404" s="329"/>
      <c r="BP1404" s="329"/>
      <c r="BQ1404" s="329"/>
      <c r="BR1404" s="329"/>
      <c r="BS1404" s="329"/>
      <c r="BT1404" s="329"/>
      <c r="BU1404" s="329"/>
      <c r="BV1404" s="329"/>
      <c r="BW1404" s="325"/>
      <c r="BX1404" s="325"/>
      <c r="BY1404" s="325"/>
      <c r="BZ1404" s="325"/>
      <c r="CA1404" s="325"/>
      <c r="CB1404" s="325"/>
      <c r="CC1404" s="325"/>
      <c r="CD1404" s="325"/>
      <c r="CE1404" s="325"/>
      <c r="CF1404" s="325"/>
      <c r="CG1404" s="325"/>
      <c r="CH1404" s="325"/>
      <c r="CI1404" s="325"/>
      <c r="CJ1404" s="325"/>
      <c r="CK1404" s="325"/>
      <c r="CL1404" s="325"/>
      <c r="CM1404" s="325"/>
      <c r="CN1404" s="325"/>
      <c r="CO1404" s="325"/>
      <c r="CP1404" s="325"/>
      <c r="CQ1404" s="325"/>
      <c r="CR1404" s="325"/>
      <c r="CS1404" s="325"/>
      <c r="CT1404" s="325"/>
      <c r="CU1404" s="325"/>
      <c r="CV1404" s="325"/>
      <c r="CW1404" s="325"/>
      <c r="CX1404" s="325"/>
    </row>
    <row r="1405" spans="1:102" s="36" customFormat="1" ht="15" hidden="1" customHeight="1">
      <c r="A1405" s="329"/>
      <c r="B1405" s="37" t="str">
        <f t="shared" ca="1" si="634"/>
        <v/>
      </c>
      <c r="C1405" s="41" t="str">
        <f t="shared" ca="1" si="635"/>
        <v/>
      </c>
      <c r="D1405" s="39" t="str">
        <f t="shared" ca="1" si="636"/>
        <v/>
      </c>
      <c r="E1405" s="39" t="str">
        <f t="shared" ca="1" si="648"/>
        <v/>
      </c>
      <c r="F1405" s="39" t="str">
        <f t="shared" ca="1" si="637"/>
        <v/>
      </c>
      <c r="G1405" s="101"/>
      <c r="H1405" s="39">
        <f t="shared" ca="1" si="628"/>
        <v>0</v>
      </c>
      <c r="J1405" s="332"/>
      <c r="K1405" s="37" t="str">
        <f t="shared" ca="1" si="638"/>
        <v/>
      </c>
      <c r="L1405" s="41" t="str">
        <f t="shared" ca="1" si="639"/>
        <v/>
      </c>
      <c r="M1405" s="39" t="str">
        <f t="shared" si="629"/>
        <v/>
      </c>
      <c r="N1405" s="39" t="str">
        <f t="shared" ca="1" si="649"/>
        <v/>
      </c>
      <c r="O1405" s="39">
        <f ca="1">ROUND(Q1404*$O$5/payments_per_year,2)</f>
        <v>0</v>
      </c>
      <c r="P1405" s="101"/>
      <c r="Q1405" s="39">
        <f t="shared" ca="1" si="650"/>
        <v>0</v>
      </c>
      <c r="R1405" s="332"/>
      <c r="S1405" s="37" t="str">
        <f t="shared" ca="1" si="640"/>
        <v/>
      </c>
      <c r="T1405" s="41" t="str">
        <f t="shared" ca="1" si="641"/>
        <v/>
      </c>
      <c r="U1405" s="39" t="str">
        <f t="shared" si="630"/>
        <v/>
      </c>
      <c r="V1405" s="39" t="str">
        <f t="shared" ca="1" si="651"/>
        <v/>
      </c>
      <c r="W1405" s="39">
        <f t="shared" ca="1" si="631"/>
        <v>0</v>
      </c>
      <c r="X1405" s="40"/>
      <c r="Y1405" s="39">
        <f t="shared" ca="1" si="652"/>
        <v>0</v>
      </c>
      <c r="Z1405" s="327"/>
      <c r="AA1405" s="37" t="str">
        <f t="shared" ca="1" si="642"/>
        <v/>
      </c>
      <c r="AB1405" s="41" t="str">
        <f t="shared" ca="1" si="643"/>
        <v/>
      </c>
      <c r="AC1405" s="39" t="str">
        <f t="shared" si="632"/>
        <v/>
      </c>
      <c r="AD1405" s="39" t="str">
        <f t="shared" ca="1" si="653"/>
        <v/>
      </c>
      <c r="AE1405" s="39" t="str">
        <f t="shared" ca="1" si="644"/>
        <v/>
      </c>
      <c r="AF1405" s="40"/>
      <c r="AG1405" s="39">
        <f t="shared" ca="1" si="654"/>
        <v>0</v>
      </c>
      <c r="AH1405" s="339"/>
      <c r="AI1405" s="37" t="str">
        <f t="shared" ca="1" si="645"/>
        <v/>
      </c>
      <c r="AJ1405" s="41" t="str">
        <f t="shared" ca="1" si="646"/>
        <v/>
      </c>
      <c r="AK1405" s="39" t="str">
        <f t="shared" si="633"/>
        <v/>
      </c>
      <c r="AL1405" s="39" t="str">
        <f t="shared" ca="1" si="655"/>
        <v/>
      </c>
      <c r="AM1405" s="39" t="str">
        <f t="shared" ca="1" si="647"/>
        <v/>
      </c>
      <c r="AN1405" s="40"/>
      <c r="AO1405" s="39">
        <f t="shared" ca="1" si="656"/>
        <v>0</v>
      </c>
      <c r="AP1405" s="339"/>
      <c r="AW1405" s="329"/>
      <c r="BI1405" s="329"/>
      <c r="BJ1405" s="329"/>
      <c r="BK1405" s="329"/>
      <c r="BL1405" s="329"/>
      <c r="BM1405" s="329"/>
      <c r="BN1405" s="329"/>
      <c r="BO1405" s="329"/>
      <c r="BP1405" s="329"/>
      <c r="BQ1405" s="329"/>
      <c r="BR1405" s="329"/>
      <c r="BS1405" s="329"/>
      <c r="BT1405" s="329"/>
      <c r="BU1405" s="329"/>
      <c r="BV1405" s="329"/>
      <c r="BW1405" s="325"/>
      <c r="BX1405" s="325"/>
      <c r="BY1405" s="325"/>
      <c r="BZ1405" s="325"/>
      <c r="CA1405" s="325"/>
      <c r="CB1405" s="325"/>
      <c r="CC1405" s="325"/>
      <c r="CD1405" s="325"/>
      <c r="CE1405" s="325"/>
      <c r="CF1405" s="325"/>
      <c r="CG1405" s="325"/>
      <c r="CH1405" s="325"/>
      <c r="CI1405" s="325"/>
      <c r="CJ1405" s="325"/>
      <c r="CK1405" s="325"/>
      <c r="CL1405" s="325"/>
      <c r="CM1405" s="325"/>
      <c r="CN1405" s="325"/>
      <c r="CO1405" s="325"/>
      <c r="CP1405" s="325"/>
      <c r="CQ1405" s="325"/>
      <c r="CR1405" s="325"/>
      <c r="CS1405" s="325"/>
      <c r="CT1405" s="325"/>
      <c r="CU1405" s="325"/>
      <c r="CV1405" s="325"/>
      <c r="CW1405" s="325"/>
      <c r="CX1405" s="325"/>
    </row>
    <row r="1406" spans="1:102" s="36" customFormat="1" ht="15" hidden="1" customHeight="1">
      <c r="A1406" s="329"/>
      <c r="B1406" s="37" t="str">
        <f t="shared" ca="1" si="634"/>
        <v/>
      </c>
      <c r="C1406" s="41" t="str">
        <f t="shared" ca="1" si="635"/>
        <v/>
      </c>
      <c r="D1406" s="39" t="str">
        <f t="shared" ca="1" si="636"/>
        <v/>
      </c>
      <c r="E1406" s="39" t="str">
        <f t="shared" ca="1" si="648"/>
        <v/>
      </c>
      <c r="F1406" s="39" t="str">
        <f t="shared" ca="1" si="637"/>
        <v/>
      </c>
      <c r="G1406" s="101"/>
      <c r="H1406" s="39">
        <f t="shared" ca="1" si="628"/>
        <v>0</v>
      </c>
      <c r="J1406" s="332"/>
      <c r="K1406" s="37" t="str">
        <f t="shared" ca="1" si="638"/>
        <v/>
      </c>
      <c r="L1406" s="41" t="str">
        <f t="shared" ca="1" si="639"/>
        <v/>
      </c>
      <c r="M1406" s="39" t="str">
        <f t="shared" si="629"/>
        <v/>
      </c>
      <c r="N1406" s="39" t="str">
        <f t="shared" ca="1" si="649"/>
        <v/>
      </c>
      <c r="O1406" s="39" t="str">
        <f ca="1">IF(L1406="","",ROUND(Q1405*$O$5/payments_per_year,2))</f>
        <v/>
      </c>
      <c r="P1406" s="101"/>
      <c r="Q1406" s="39">
        <f t="shared" ca="1" si="650"/>
        <v>0</v>
      </c>
      <c r="R1406" s="332"/>
      <c r="S1406" s="37" t="str">
        <f t="shared" ca="1" si="640"/>
        <v/>
      </c>
      <c r="T1406" s="41" t="str">
        <f t="shared" ca="1" si="641"/>
        <v/>
      </c>
      <c r="U1406" s="39" t="str">
        <f t="shared" si="630"/>
        <v/>
      </c>
      <c r="V1406" s="39" t="str">
        <f t="shared" ca="1" si="651"/>
        <v/>
      </c>
      <c r="W1406" s="39">
        <f t="shared" ca="1" si="631"/>
        <v>0</v>
      </c>
      <c r="X1406" s="40"/>
      <c r="Y1406" s="39">
        <f t="shared" ca="1" si="652"/>
        <v>0</v>
      </c>
      <c r="Z1406" s="327"/>
      <c r="AA1406" s="37" t="str">
        <f t="shared" ca="1" si="642"/>
        <v/>
      </c>
      <c r="AB1406" s="41" t="str">
        <f t="shared" ca="1" si="643"/>
        <v/>
      </c>
      <c r="AC1406" s="39" t="str">
        <f t="shared" si="632"/>
        <v/>
      </c>
      <c r="AD1406" s="39" t="str">
        <f t="shared" ca="1" si="653"/>
        <v/>
      </c>
      <c r="AE1406" s="39" t="str">
        <f t="shared" ca="1" si="644"/>
        <v/>
      </c>
      <c r="AF1406" s="40"/>
      <c r="AG1406" s="39">
        <f t="shared" ca="1" si="654"/>
        <v>0</v>
      </c>
      <c r="AH1406" s="339"/>
      <c r="AI1406" s="37" t="str">
        <f t="shared" ca="1" si="645"/>
        <v/>
      </c>
      <c r="AJ1406" s="41" t="str">
        <f t="shared" ca="1" si="646"/>
        <v/>
      </c>
      <c r="AK1406" s="39" t="str">
        <f t="shared" si="633"/>
        <v/>
      </c>
      <c r="AL1406" s="39" t="str">
        <f t="shared" ca="1" si="655"/>
        <v/>
      </c>
      <c r="AM1406" s="39" t="str">
        <f t="shared" ca="1" si="647"/>
        <v/>
      </c>
      <c r="AN1406" s="40"/>
      <c r="AO1406" s="39">
        <f t="shared" ca="1" si="656"/>
        <v>0</v>
      </c>
      <c r="AP1406" s="339"/>
      <c r="AW1406" s="329"/>
      <c r="BI1406" s="329"/>
      <c r="BJ1406" s="329"/>
      <c r="BK1406" s="329"/>
      <c r="BL1406" s="329"/>
      <c r="BM1406" s="329"/>
      <c r="BN1406" s="329"/>
      <c r="BO1406" s="329"/>
      <c r="BP1406" s="329"/>
      <c r="BQ1406" s="329"/>
      <c r="BR1406" s="329"/>
      <c r="BS1406" s="329"/>
      <c r="BT1406" s="329"/>
      <c r="BU1406" s="329"/>
      <c r="BV1406" s="329"/>
      <c r="BW1406" s="325"/>
      <c r="BX1406" s="325"/>
      <c r="BY1406" s="325"/>
      <c r="BZ1406" s="325"/>
      <c r="CA1406" s="325"/>
      <c r="CB1406" s="325"/>
      <c r="CC1406" s="325"/>
      <c r="CD1406" s="325"/>
      <c r="CE1406" s="325"/>
      <c r="CF1406" s="325"/>
      <c r="CG1406" s="325"/>
      <c r="CH1406" s="325"/>
      <c r="CI1406" s="325"/>
      <c r="CJ1406" s="325"/>
      <c r="CK1406" s="325"/>
      <c r="CL1406" s="325"/>
      <c r="CM1406" s="325"/>
      <c r="CN1406" s="325"/>
      <c r="CO1406" s="325"/>
      <c r="CP1406" s="325"/>
      <c r="CQ1406" s="325"/>
      <c r="CR1406" s="325"/>
      <c r="CS1406" s="325"/>
      <c r="CT1406" s="325"/>
      <c r="CU1406" s="325"/>
      <c r="CV1406" s="325"/>
      <c r="CW1406" s="325"/>
      <c r="CX1406" s="325"/>
    </row>
    <row r="1407" spans="1:102" s="36" customFormat="1" ht="15" hidden="1" customHeight="1">
      <c r="A1407" s="329"/>
      <c r="B1407" s="37" t="str">
        <f t="shared" ca="1" si="634"/>
        <v/>
      </c>
      <c r="C1407" s="41" t="str">
        <f t="shared" ca="1" si="635"/>
        <v/>
      </c>
      <c r="D1407" s="39" t="str">
        <f t="shared" ca="1" si="636"/>
        <v/>
      </c>
      <c r="E1407" s="39" t="str">
        <f t="shared" ca="1" si="648"/>
        <v/>
      </c>
      <c r="F1407" s="39" t="str">
        <f t="shared" ca="1" si="637"/>
        <v/>
      </c>
      <c r="G1407" s="101"/>
      <c r="H1407" s="39">
        <f t="shared" ca="1" si="628"/>
        <v>0</v>
      </c>
      <c r="J1407" s="332"/>
      <c r="K1407" s="37" t="str">
        <f t="shared" ca="1" si="638"/>
        <v/>
      </c>
      <c r="L1407" s="41" t="str">
        <f t="shared" ca="1" si="639"/>
        <v/>
      </c>
      <c r="M1407" s="39" t="str">
        <f t="shared" si="629"/>
        <v/>
      </c>
      <c r="N1407" s="39" t="str">
        <f t="shared" ca="1" si="649"/>
        <v/>
      </c>
      <c r="O1407" s="39">
        <f ca="1">ROUND(Q1406*$O$5/payments_per_year,2)</f>
        <v>0</v>
      </c>
      <c r="P1407" s="101"/>
      <c r="Q1407" s="39">
        <f t="shared" ca="1" si="650"/>
        <v>0</v>
      </c>
      <c r="R1407" s="332"/>
      <c r="S1407" s="37" t="str">
        <f t="shared" ca="1" si="640"/>
        <v/>
      </c>
      <c r="T1407" s="41" t="str">
        <f t="shared" ca="1" si="641"/>
        <v/>
      </c>
      <c r="U1407" s="39" t="str">
        <f t="shared" si="630"/>
        <v/>
      </c>
      <c r="V1407" s="39" t="str">
        <f t="shared" ca="1" si="651"/>
        <v/>
      </c>
      <c r="W1407" s="39">
        <f t="shared" ca="1" si="631"/>
        <v>0</v>
      </c>
      <c r="X1407" s="40"/>
      <c r="Y1407" s="39">
        <f t="shared" ca="1" si="652"/>
        <v>0</v>
      </c>
      <c r="Z1407" s="327"/>
      <c r="AA1407" s="37" t="str">
        <f t="shared" ca="1" si="642"/>
        <v/>
      </c>
      <c r="AB1407" s="41" t="str">
        <f t="shared" ca="1" si="643"/>
        <v/>
      </c>
      <c r="AC1407" s="39" t="str">
        <f t="shared" si="632"/>
        <v/>
      </c>
      <c r="AD1407" s="39" t="str">
        <f t="shared" ca="1" si="653"/>
        <v/>
      </c>
      <c r="AE1407" s="39" t="str">
        <f t="shared" ca="1" si="644"/>
        <v/>
      </c>
      <c r="AF1407" s="40"/>
      <c r="AG1407" s="39">
        <f t="shared" ca="1" si="654"/>
        <v>0</v>
      </c>
      <c r="AH1407" s="339"/>
      <c r="AI1407" s="37" t="str">
        <f t="shared" ca="1" si="645"/>
        <v/>
      </c>
      <c r="AJ1407" s="41" t="str">
        <f t="shared" ca="1" si="646"/>
        <v/>
      </c>
      <c r="AK1407" s="39" t="str">
        <f t="shared" si="633"/>
        <v/>
      </c>
      <c r="AL1407" s="39" t="str">
        <f t="shared" ca="1" si="655"/>
        <v/>
      </c>
      <c r="AM1407" s="39" t="str">
        <f t="shared" ca="1" si="647"/>
        <v/>
      </c>
      <c r="AN1407" s="40"/>
      <c r="AO1407" s="39">
        <f t="shared" ca="1" si="656"/>
        <v>0</v>
      </c>
      <c r="AP1407" s="339"/>
      <c r="AW1407" s="329"/>
      <c r="BI1407" s="329"/>
      <c r="BJ1407" s="329"/>
      <c r="BK1407" s="329"/>
      <c r="BL1407" s="329"/>
      <c r="BM1407" s="329"/>
      <c r="BN1407" s="329"/>
      <c r="BO1407" s="329"/>
      <c r="BP1407" s="329"/>
      <c r="BQ1407" s="329"/>
      <c r="BR1407" s="329"/>
      <c r="BS1407" s="329"/>
      <c r="BT1407" s="329"/>
      <c r="BU1407" s="329"/>
      <c r="BV1407" s="329"/>
      <c r="BW1407" s="325"/>
      <c r="BX1407" s="325"/>
      <c r="BY1407" s="325"/>
      <c r="BZ1407" s="325"/>
      <c r="CA1407" s="325"/>
      <c r="CB1407" s="325"/>
      <c r="CC1407" s="325"/>
      <c r="CD1407" s="325"/>
      <c r="CE1407" s="325"/>
      <c r="CF1407" s="325"/>
      <c r="CG1407" s="325"/>
      <c r="CH1407" s="325"/>
      <c r="CI1407" s="325"/>
      <c r="CJ1407" s="325"/>
      <c r="CK1407" s="325"/>
      <c r="CL1407" s="325"/>
      <c r="CM1407" s="325"/>
      <c r="CN1407" s="325"/>
      <c r="CO1407" s="325"/>
      <c r="CP1407" s="325"/>
      <c r="CQ1407" s="325"/>
      <c r="CR1407" s="325"/>
      <c r="CS1407" s="325"/>
      <c r="CT1407" s="325"/>
      <c r="CU1407" s="325"/>
      <c r="CV1407" s="325"/>
      <c r="CW1407" s="325"/>
      <c r="CX1407" s="325"/>
    </row>
    <row r="1408" spans="1:102" s="36" customFormat="1" ht="15" hidden="1" customHeight="1">
      <c r="A1408" s="329"/>
      <c r="B1408" s="37" t="str">
        <f t="shared" ca="1" si="634"/>
        <v/>
      </c>
      <c r="C1408" s="41" t="str">
        <f t="shared" ca="1" si="635"/>
        <v/>
      </c>
      <c r="D1408" s="39" t="str">
        <f t="shared" ca="1" si="636"/>
        <v/>
      </c>
      <c r="E1408" s="39" t="str">
        <f t="shared" ca="1" si="648"/>
        <v/>
      </c>
      <c r="F1408" s="39" t="str">
        <f t="shared" ca="1" si="637"/>
        <v/>
      </c>
      <c r="G1408" s="101"/>
      <c r="H1408" s="39">
        <f t="shared" ca="1" si="628"/>
        <v>0</v>
      </c>
      <c r="J1408" s="332"/>
      <c r="K1408" s="37" t="str">
        <f t="shared" ca="1" si="638"/>
        <v/>
      </c>
      <c r="L1408" s="41" t="str">
        <f t="shared" ca="1" si="639"/>
        <v/>
      </c>
      <c r="M1408" s="39" t="str">
        <f t="shared" si="629"/>
        <v/>
      </c>
      <c r="N1408" s="39" t="str">
        <f t="shared" ca="1" si="649"/>
        <v/>
      </c>
      <c r="O1408" s="39" t="str">
        <f ca="1">IF(L1408="","",ROUND(Q1407*$O$5/payments_per_year,2))</f>
        <v/>
      </c>
      <c r="P1408" s="101"/>
      <c r="Q1408" s="39">
        <f t="shared" ca="1" si="650"/>
        <v>0</v>
      </c>
      <c r="R1408" s="332"/>
      <c r="S1408" s="37" t="str">
        <f t="shared" ca="1" si="640"/>
        <v/>
      </c>
      <c r="T1408" s="41" t="str">
        <f t="shared" ca="1" si="641"/>
        <v/>
      </c>
      <c r="U1408" s="39" t="str">
        <f t="shared" si="630"/>
        <v/>
      </c>
      <c r="V1408" s="39" t="str">
        <f t="shared" ca="1" si="651"/>
        <v/>
      </c>
      <c r="W1408" s="39">
        <f t="shared" ca="1" si="631"/>
        <v>0</v>
      </c>
      <c r="X1408" s="40"/>
      <c r="Y1408" s="39">
        <f t="shared" ca="1" si="652"/>
        <v>0</v>
      </c>
      <c r="Z1408" s="327"/>
      <c r="AA1408" s="37" t="str">
        <f t="shared" ca="1" si="642"/>
        <v/>
      </c>
      <c r="AB1408" s="41" t="str">
        <f t="shared" ca="1" si="643"/>
        <v/>
      </c>
      <c r="AC1408" s="39" t="str">
        <f t="shared" si="632"/>
        <v/>
      </c>
      <c r="AD1408" s="39" t="str">
        <f t="shared" ca="1" si="653"/>
        <v/>
      </c>
      <c r="AE1408" s="39" t="str">
        <f t="shared" ca="1" si="644"/>
        <v/>
      </c>
      <c r="AF1408" s="40"/>
      <c r="AG1408" s="39">
        <f t="shared" ca="1" si="654"/>
        <v>0</v>
      </c>
      <c r="AH1408" s="339"/>
      <c r="AI1408" s="37" t="str">
        <f t="shared" ca="1" si="645"/>
        <v/>
      </c>
      <c r="AJ1408" s="41" t="str">
        <f t="shared" ca="1" si="646"/>
        <v/>
      </c>
      <c r="AK1408" s="39" t="str">
        <f t="shared" si="633"/>
        <v/>
      </c>
      <c r="AL1408" s="39" t="str">
        <f t="shared" ca="1" si="655"/>
        <v/>
      </c>
      <c r="AM1408" s="39" t="str">
        <f t="shared" ca="1" si="647"/>
        <v/>
      </c>
      <c r="AN1408" s="40"/>
      <c r="AO1408" s="39">
        <f t="shared" ca="1" si="656"/>
        <v>0</v>
      </c>
      <c r="AP1408" s="339"/>
      <c r="AW1408" s="329"/>
      <c r="BI1408" s="329"/>
      <c r="BJ1408" s="329"/>
      <c r="BK1408" s="329"/>
      <c r="BL1408" s="329"/>
      <c r="BM1408" s="329"/>
      <c r="BN1408" s="329"/>
      <c r="BO1408" s="329"/>
      <c r="BP1408" s="329"/>
      <c r="BQ1408" s="329"/>
      <c r="BR1408" s="329"/>
      <c r="BS1408" s="329"/>
      <c r="BT1408" s="329"/>
      <c r="BU1408" s="329"/>
      <c r="BV1408" s="329"/>
      <c r="BW1408" s="325"/>
      <c r="BX1408" s="325"/>
      <c r="BY1408" s="325"/>
      <c r="BZ1408" s="325"/>
      <c r="CA1408" s="325"/>
      <c r="CB1408" s="325"/>
      <c r="CC1408" s="325"/>
      <c r="CD1408" s="325"/>
      <c r="CE1408" s="325"/>
      <c r="CF1408" s="325"/>
      <c r="CG1408" s="325"/>
      <c r="CH1408" s="325"/>
      <c r="CI1408" s="325"/>
      <c r="CJ1408" s="325"/>
      <c r="CK1408" s="325"/>
      <c r="CL1408" s="325"/>
      <c r="CM1408" s="325"/>
      <c r="CN1408" s="325"/>
      <c r="CO1408" s="325"/>
      <c r="CP1408" s="325"/>
      <c r="CQ1408" s="325"/>
      <c r="CR1408" s="325"/>
      <c r="CS1408" s="325"/>
      <c r="CT1408" s="325"/>
      <c r="CU1408" s="325"/>
      <c r="CV1408" s="325"/>
      <c r="CW1408" s="325"/>
      <c r="CX1408" s="325"/>
    </row>
    <row r="1409" spans="1:102" s="36" customFormat="1" ht="15" hidden="1" customHeight="1">
      <c r="A1409" s="329"/>
      <c r="B1409" s="37" t="str">
        <f t="shared" ca="1" si="634"/>
        <v/>
      </c>
      <c r="C1409" s="41" t="str">
        <f t="shared" ca="1" si="635"/>
        <v/>
      </c>
      <c r="D1409" s="39" t="str">
        <f t="shared" ca="1" si="636"/>
        <v/>
      </c>
      <c r="E1409" s="39" t="str">
        <f t="shared" ca="1" si="648"/>
        <v/>
      </c>
      <c r="F1409" s="39" t="str">
        <f t="shared" ca="1" si="637"/>
        <v/>
      </c>
      <c r="G1409" s="101"/>
      <c r="H1409" s="39">
        <f t="shared" ca="1" si="628"/>
        <v>0</v>
      </c>
      <c r="J1409" s="332"/>
      <c r="K1409" s="37" t="str">
        <f t="shared" ca="1" si="638"/>
        <v/>
      </c>
      <c r="L1409" s="41" t="str">
        <f t="shared" ca="1" si="639"/>
        <v/>
      </c>
      <c r="M1409" s="39" t="str">
        <f t="shared" si="629"/>
        <v/>
      </c>
      <c r="N1409" s="39" t="str">
        <f t="shared" ca="1" si="649"/>
        <v/>
      </c>
      <c r="O1409" s="39">
        <f ca="1">ROUND(Q1408*$O$5/payments_per_year,2)</f>
        <v>0</v>
      </c>
      <c r="P1409" s="101"/>
      <c r="Q1409" s="39">
        <f t="shared" ca="1" si="650"/>
        <v>0</v>
      </c>
      <c r="R1409" s="332"/>
      <c r="S1409" s="37" t="str">
        <f t="shared" ca="1" si="640"/>
        <v/>
      </c>
      <c r="T1409" s="41" t="str">
        <f t="shared" ca="1" si="641"/>
        <v/>
      </c>
      <c r="U1409" s="39" t="str">
        <f t="shared" si="630"/>
        <v/>
      </c>
      <c r="V1409" s="39" t="str">
        <f t="shared" ca="1" si="651"/>
        <v/>
      </c>
      <c r="W1409" s="39">
        <f t="shared" ca="1" si="631"/>
        <v>0</v>
      </c>
      <c r="X1409" s="40"/>
      <c r="Y1409" s="39">
        <f t="shared" ca="1" si="652"/>
        <v>0</v>
      </c>
      <c r="Z1409" s="327"/>
      <c r="AA1409" s="37" t="str">
        <f t="shared" ca="1" si="642"/>
        <v/>
      </c>
      <c r="AB1409" s="41" t="str">
        <f t="shared" ca="1" si="643"/>
        <v/>
      </c>
      <c r="AC1409" s="39" t="str">
        <f t="shared" si="632"/>
        <v/>
      </c>
      <c r="AD1409" s="39" t="str">
        <f t="shared" ca="1" si="653"/>
        <v/>
      </c>
      <c r="AE1409" s="39" t="str">
        <f t="shared" ca="1" si="644"/>
        <v/>
      </c>
      <c r="AF1409" s="40"/>
      <c r="AG1409" s="39">
        <f t="shared" ca="1" si="654"/>
        <v>0</v>
      </c>
      <c r="AH1409" s="339"/>
      <c r="AI1409" s="37" t="str">
        <f t="shared" ca="1" si="645"/>
        <v/>
      </c>
      <c r="AJ1409" s="41" t="str">
        <f t="shared" ca="1" si="646"/>
        <v/>
      </c>
      <c r="AK1409" s="39" t="str">
        <f t="shared" si="633"/>
        <v/>
      </c>
      <c r="AL1409" s="39" t="str">
        <f t="shared" ca="1" si="655"/>
        <v/>
      </c>
      <c r="AM1409" s="39" t="str">
        <f t="shared" ca="1" si="647"/>
        <v/>
      </c>
      <c r="AN1409" s="40"/>
      <c r="AO1409" s="39">
        <f t="shared" ca="1" si="656"/>
        <v>0</v>
      </c>
      <c r="AP1409" s="339"/>
      <c r="AW1409" s="329"/>
      <c r="BI1409" s="329"/>
      <c r="BJ1409" s="329"/>
      <c r="BK1409" s="329"/>
      <c r="BL1409" s="329"/>
      <c r="BM1409" s="329"/>
      <c r="BN1409" s="329"/>
      <c r="BO1409" s="329"/>
      <c r="BP1409" s="329"/>
      <c r="BQ1409" s="329"/>
      <c r="BR1409" s="329"/>
      <c r="BS1409" s="329"/>
      <c r="BT1409" s="329"/>
      <c r="BU1409" s="329"/>
      <c r="BV1409" s="329"/>
      <c r="BW1409" s="325"/>
      <c r="BX1409" s="325"/>
      <c r="BY1409" s="325"/>
      <c r="BZ1409" s="325"/>
      <c r="CA1409" s="325"/>
      <c r="CB1409" s="325"/>
      <c r="CC1409" s="325"/>
      <c r="CD1409" s="325"/>
      <c r="CE1409" s="325"/>
      <c r="CF1409" s="325"/>
      <c r="CG1409" s="325"/>
      <c r="CH1409" s="325"/>
      <c r="CI1409" s="325"/>
      <c r="CJ1409" s="325"/>
      <c r="CK1409" s="325"/>
      <c r="CL1409" s="325"/>
      <c r="CM1409" s="325"/>
      <c r="CN1409" s="325"/>
      <c r="CO1409" s="325"/>
      <c r="CP1409" s="325"/>
      <c r="CQ1409" s="325"/>
      <c r="CR1409" s="325"/>
      <c r="CS1409" s="325"/>
      <c r="CT1409" s="325"/>
      <c r="CU1409" s="325"/>
      <c r="CV1409" s="325"/>
      <c r="CW1409" s="325"/>
      <c r="CX1409" s="325"/>
    </row>
    <row r="1410" spans="1:102" s="36" customFormat="1" ht="15" hidden="1" customHeight="1">
      <c r="A1410" s="329"/>
      <c r="B1410" s="37" t="str">
        <f t="shared" ca="1" si="634"/>
        <v/>
      </c>
      <c r="C1410" s="41" t="str">
        <f t="shared" ca="1" si="635"/>
        <v/>
      </c>
      <c r="D1410" s="39" t="str">
        <f t="shared" ca="1" si="636"/>
        <v/>
      </c>
      <c r="E1410" s="39" t="str">
        <f t="shared" ca="1" si="648"/>
        <v/>
      </c>
      <c r="F1410" s="39" t="str">
        <f t="shared" ca="1" si="637"/>
        <v/>
      </c>
      <c r="G1410" s="101"/>
      <c r="H1410" s="39">
        <f t="shared" ca="1" si="628"/>
        <v>0</v>
      </c>
      <c r="J1410" s="332"/>
      <c r="K1410" s="37" t="str">
        <f t="shared" ca="1" si="638"/>
        <v/>
      </c>
      <c r="L1410" s="41" t="str">
        <f t="shared" ca="1" si="639"/>
        <v/>
      </c>
      <c r="M1410" s="39" t="str">
        <f t="shared" si="629"/>
        <v/>
      </c>
      <c r="N1410" s="39" t="str">
        <f t="shared" ca="1" si="649"/>
        <v/>
      </c>
      <c r="O1410" s="39" t="str">
        <f ca="1">IF(L1410="","",ROUND(Q1409*$O$5/payments_per_year,2))</f>
        <v/>
      </c>
      <c r="P1410" s="101"/>
      <c r="Q1410" s="39">
        <f t="shared" ca="1" si="650"/>
        <v>0</v>
      </c>
      <c r="R1410" s="332"/>
      <c r="S1410" s="37" t="str">
        <f t="shared" ca="1" si="640"/>
        <v/>
      </c>
      <c r="T1410" s="41" t="str">
        <f t="shared" ca="1" si="641"/>
        <v/>
      </c>
      <c r="U1410" s="39" t="str">
        <f t="shared" si="630"/>
        <v/>
      </c>
      <c r="V1410" s="39" t="str">
        <f t="shared" ca="1" si="651"/>
        <v/>
      </c>
      <c r="W1410" s="39">
        <f t="shared" ca="1" si="631"/>
        <v>0</v>
      </c>
      <c r="X1410" s="40"/>
      <c r="Y1410" s="39">
        <f t="shared" ca="1" si="652"/>
        <v>0</v>
      </c>
      <c r="Z1410" s="327"/>
      <c r="AA1410" s="37" t="str">
        <f t="shared" ca="1" si="642"/>
        <v/>
      </c>
      <c r="AB1410" s="41" t="str">
        <f t="shared" ca="1" si="643"/>
        <v/>
      </c>
      <c r="AC1410" s="39" t="str">
        <f t="shared" si="632"/>
        <v/>
      </c>
      <c r="AD1410" s="39" t="str">
        <f t="shared" ca="1" si="653"/>
        <v/>
      </c>
      <c r="AE1410" s="39" t="str">
        <f t="shared" ca="1" si="644"/>
        <v/>
      </c>
      <c r="AF1410" s="40"/>
      <c r="AG1410" s="39">
        <f t="shared" ca="1" si="654"/>
        <v>0</v>
      </c>
      <c r="AH1410" s="339"/>
      <c r="AI1410" s="37" t="str">
        <f t="shared" ca="1" si="645"/>
        <v/>
      </c>
      <c r="AJ1410" s="41" t="str">
        <f t="shared" ca="1" si="646"/>
        <v/>
      </c>
      <c r="AK1410" s="39" t="str">
        <f t="shared" si="633"/>
        <v/>
      </c>
      <c r="AL1410" s="39" t="str">
        <f t="shared" ca="1" si="655"/>
        <v/>
      </c>
      <c r="AM1410" s="39" t="str">
        <f t="shared" ca="1" si="647"/>
        <v/>
      </c>
      <c r="AN1410" s="40"/>
      <c r="AO1410" s="39">
        <f t="shared" ca="1" si="656"/>
        <v>0</v>
      </c>
      <c r="AP1410" s="339"/>
      <c r="AW1410" s="329"/>
      <c r="BI1410" s="329"/>
      <c r="BJ1410" s="329"/>
      <c r="BK1410" s="329"/>
      <c r="BL1410" s="329"/>
      <c r="BM1410" s="329"/>
      <c r="BN1410" s="329"/>
      <c r="BO1410" s="329"/>
      <c r="BP1410" s="329"/>
      <c r="BQ1410" s="329"/>
      <c r="BR1410" s="329"/>
      <c r="BS1410" s="329"/>
      <c r="BT1410" s="329"/>
      <c r="BU1410" s="329"/>
      <c r="BV1410" s="329"/>
      <c r="BW1410" s="325"/>
      <c r="BX1410" s="325"/>
      <c r="BY1410" s="325"/>
      <c r="BZ1410" s="325"/>
      <c r="CA1410" s="325"/>
      <c r="CB1410" s="325"/>
      <c r="CC1410" s="325"/>
      <c r="CD1410" s="325"/>
      <c r="CE1410" s="325"/>
      <c r="CF1410" s="325"/>
      <c r="CG1410" s="325"/>
      <c r="CH1410" s="325"/>
      <c r="CI1410" s="325"/>
      <c r="CJ1410" s="325"/>
      <c r="CK1410" s="325"/>
      <c r="CL1410" s="325"/>
      <c r="CM1410" s="325"/>
      <c r="CN1410" s="325"/>
      <c r="CO1410" s="325"/>
      <c r="CP1410" s="325"/>
      <c r="CQ1410" s="325"/>
      <c r="CR1410" s="325"/>
      <c r="CS1410" s="325"/>
      <c r="CT1410" s="325"/>
      <c r="CU1410" s="325"/>
      <c r="CV1410" s="325"/>
      <c r="CW1410" s="325"/>
      <c r="CX1410" s="325"/>
    </row>
    <row r="1411" spans="1:102" s="36" customFormat="1" ht="15" hidden="1" customHeight="1">
      <c r="A1411" s="329"/>
      <c r="B1411" s="37" t="str">
        <f t="shared" ca="1" si="634"/>
        <v/>
      </c>
      <c r="C1411" s="41" t="str">
        <f t="shared" ca="1" si="635"/>
        <v/>
      </c>
      <c r="D1411" s="39" t="str">
        <f t="shared" ca="1" si="636"/>
        <v/>
      </c>
      <c r="E1411" s="39" t="str">
        <f t="shared" ca="1" si="648"/>
        <v/>
      </c>
      <c r="F1411" s="39" t="str">
        <f t="shared" ca="1" si="637"/>
        <v/>
      </c>
      <c r="G1411" s="101"/>
      <c r="H1411" s="39">
        <f t="shared" ca="1" si="628"/>
        <v>0</v>
      </c>
      <c r="J1411" s="332"/>
      <c r="K1411" s="37" t="str">
        <f t="shared" ca="1" si="638"/>
        <v/>
      </c>
      <c r="L1411" s="41" t="str">
        <f t="shared" ca="1" si="639"/>
        <v/>
      </c>
      <c r="M1411" s="39" t="str">
        <f t="shared" si="629"/>
        <v/>
      </c>
      <c r="N1411" s="39" t="str">
        <f t="shared" ca="1" si="649"/>
        <v/>
      </c>
      <c r="O1411" s="39">
        <f ca="1">ROUND(Q1410*$O$5/payments_per_year,2)</f>
        <v>0</v>
      </c>
      <c r="P1411" s="101"/>
      <c r="Q1411" s="39">
        <f t="shared" ca="1" si="650"/>
        <v>0</v>
      </c>
      <c r="R1411" s="332"/>
      <c r="S1411" s="37" t="str">
        <f t="shared" ca="1" si="640"/>
        <v/>
      </c>
      <c r="T1411" s="41" t="str">
        <f t="shared" ca="1" si="641"/>
        <v/>
      </c>
      <c r="U1411" s="39" t="str">
        <f t="shared" si="630"/>
        <v/>
      </c>
      <c r="V1411" s="39" t="str">
        <f t="shared" ca="1" si="651"/>
        <v/>
      </c>
      <c r="W1411" s="39">
        <f t="shared" ca="1" si="631"/>
        <v>0</v>
      </c>
      <c r="X1411" s="40"/>
      <c r="Y1411" s="39">
        <f t="shared" ca="1" si="652"/>
        <v>0</v>
      </c>
      <c r="Z1411" s="327"/>
      <c r="AA1411" s="37" t="str">
        <f t="shared" ca="1" si="642"/>
        <v/>
      </c>
      <c r="AB1411" s="41" t="str">
        <f t="shared" ca="1" si="643"/>
        <v/>
      </c>
      <c r="AC1411" s="39" t="str">
        <f t="shared" si="632"/>
        <v/>
      </c>
      <c r="AD1411" s="39" t="str">
        <f t="shared" ca="1" si="653"/>
        <v/>
      </c>
      <c r="AE1411" s="39" t="str">
        <f t="shared" ca="1" si="644"/>
        <v/>
      </c>
      <c r="AF1411" s="40"/>
      <c r="AG1411" s="39">
        <f t="shared" ca="1" si="654"/>
        <v>0</v>
      </c>
      <c r="AH1411" s="339"/>
      <c r="AI1411" s="37" t="str">
        <f t="shared" ca="1" si="645"/>
        <v/>
      </c>
      <c r="AJ1411" s="41" t="str">
        <f t="shared" ca="1" si="646"/>
        <v/>
      </c>
      <c r="AK1411" s="39" t="str">
        <f t="shared" si="633"/>
        <v/>
      </c>
      <c r="AL1411" s="39" t="str">
        <f t="shared" ca="1" si="655"/>
        <v/>
      </c>
      <c r="AM1411" s="39" t="str">
        <f t="shared" ca="1" si="647"/>
        <v/>
      </c>
      <c r="AN1411" s="40"/>
      <c r="AO1411" s="39">
        <f t="shared" ca="1" si="656"/>
        <v>0</v>
      </c>
      <c r="AP1411" s="339"/>
      <c r="AW1411" s="329"/>
      <c r="BI1411" s="329"/>
      <c r="BJ1411" s="329"/>
      <c r="BK1411" s="329"/>
      <c r="BL1411" s="329"/>
      <c r="BM1411" s="329"/>
      <c r="BN1411" s="329"/>
      <c r="BO1411" s="329"/>
      <c r="BP1411" s="329"/>
      <c r="BQ1411" s="329"/>
      <c r="BR1411" s="329"/>
      <c r="BS1411" s="329"/>
      <c r="BT1411" s="329"/>
      <c r="BU1411" s="329"/>
      <c r="BV1411" s="329"/>
      <c r="BW1411" s="325"/>
      <c r="BX1411" s="325"/>
      <c r="BY1411" s="325"/>
      <c r="BZ1411" s="325"/>
      <c r="CA1411" s="325"/>
      <c r="CB1411" s="325"/>
      <c r="CC1411" s="325"/>
      <c r="CD1411" s="325"/>
      <c r="CE1411" s="325"/>
      <c r="CF1411" s="325"/>
      <c r="CG1411" s="325"/>
      <c r="CH1411" s="325"/>
      <c r="CI1411" s="325"/>
      <c r="CJ1411" s="325"/>
      <c r="CK1411" s="325"/>
      <c r="CL1411" s="325"/>
      <c r="CM1411" s="325"/>
      <c r="CN1411" s="325"/>
      <c r="CO1411" s="325"/>
      <c r="CP1411" s="325"/>
      <c r="CQ1411" s="325"/>
      <c r="CR1411" s="325"/>
      <c r="CS1411" s="325"/>
      <c r="CT1411" s="325"/>
      <c r="CU1411" s="325"/>
      <c r="CV1411" s="325"/>
      <c r="CW1411" s="325"/>
      <c r="CX1411" s="325"/>
    </row>
    <row r="1412" spans="1:102" s="36" customFormat="1" ht="15" hidden="1" customHeight="1">
      <c r="A1412" s="329"/>
      <c r="B1412" s="37" t="str">
        <f t="shared" ca="1" si="634"/>
        <v/>
      </c>
      <c r="C1412" s="41" t="str">
        <f t="shared" ca="1" si="635"/>
        <v/>
      </c>
      <c r="D1412" s="39" t="str">
        <f t="shared" ca="1" si="636"/>
        <v/>
      </c>
      <c r="E1412" s="39" t="str">
        <f t="shared" ca="1" si="648"/>
        <v/>
      </c>
      <c r="F1412" s="39" t="str">
        <f t="shared" ca="1" si="637"/>
        <v/>
      </c>
      <c r="G1412" s="101"/>
      <c r="H1412" s="39">
        <f t="shared" ca="1" si="628"/>
        <v>0</v>
      </c>
      <c r="J1412" s="332"/>
      <c r="K1412" s="37" t="str">
        <f t="shared" ca="1" si="638"/>
        <v/>
      </c>
      <c r="L1412" s="41" t="str">
        <f t="shared" ca="1" si="639"/>
        <v/>
      </c>
      <c r="M1412" s="39" t="str">
        <f t="shared" si="629"/>
        <v/>
      </c>
      <c r="N1412" s="39" t="str">
        <f t="shared" ca="1" si="649"/>
        <v/>
      </c>
      <c r="O1412" s="39" t="str">
        <f ca="1">IF(L1412="","",ROUND(Q1411*$O$5/payments_per_year,2))</f>
        <v/>
      </c>
      <c r="P1412" s="101"/>
      <c r="Q1412" s="39">
        <f t="shared" ca="1" si="650"/>
        <v>0</v>
      </c>
      <c r="R1412" s="332"/>
      <c r="S1412" s="37" t="str">
        <f t="shared" ca="1" si="640"/>
        <v/>
      </c>
      <c r="T1412" s="41" t="str">
        <f t="shared" ca="1" si="641"/>
        <v/>
      </c>
      <c r="U1412" s="39" t="str">
        <f t="shared" si="630"/>
        <v/>
      </c>
      <c r="V1412" s="39" t="str">
        <f t="shared" ca="1" si="651"/>
        <v/>
      </c>
      <c r="W1412" s="39">
        <f t="shared" ca="1" si="631"/>
        <v>0</v>
      </c>
      <c r="X1412" s="40"/>
      <c r="Y1412" s="39">
        <f t="shared" ca="1" si="652"/>
        <v>0</v>
      </c>
      <c r="Z1412" s="327"/>
      <c r="AA1412" s="37" t="str">
        <f t="shared" ca="1" si="642"/>
        <v/>
      </c>
      <c r="AB1412" s="41" t="str">
        <f t="shared" ca="1" si="643"/>
        <v/>
      </c>
      <c r="AC1412" s="39" t="str">
        <f t="shared" si="632"/>
        <v/>
      </c>
      <c r="AD1412" s="39" t="str">
        <f t="shared" ca="1" si="653"/>
        <v/>
      </c>
      <c r="AE1412" s="39" t="str">
        <f t="shared" ca="1" si="644"/>
        <v/>
      </c>
      <c r="AF1412" s="40"/>
      <c r="AG1412" s="39">
        <f t="shared" ca="1" si="654"/>
        <v>0</v>
      </c>
      <c r="AH1412" s="339"/>
      <c r="AI1412" s="37" t="str">
        <f t="shared" ca="1" si="645"/>
        <v/>
      </c>
      <c r="AJ1412" s="41" t="str">
        <f t="shared" ca="1" si="646"/>
        <v/>
      </c>
      <c r="AK1412" s="39" t="str">
        <f t="shared" si="633"/>
        <v/>
      </c>
      <c r="AL1412" s="39" t="str">
        <f t="shared" ca="1" si="655"/>
        <v/>
      </c>
      <c r="AM1412" s="39" t="str">
        <f t="shared" ca="1" si="647"/>
        <v/>
      </c>
      <c r="AN1412" s="40"/>
      <c r="AO1412" s="39">
        <f t="shared" ca="1" si="656"/>
        <v>0</v>
      </c>
      <c r="AP1412" s="339"/>
      <c r="AW1412" s="329"/>
      <c r="BI1412" s="329"/>
      <c r="BJ1412" s="329"/>
      <c r="BK1412" s="329"/>
      <c r="BL1412" s="329"/>
      <c r="BM1412" s="329"/>
      <c r="BN1412" s="329"/>
      <c r="BO1412" s="329"/>
      <c r="BP1412" s="329"/>
      <c r="BQ1412" s="329"/>
      <c r="BR1412" s="329"/>
      <c r="BS1412" s="329"/>
      <c r="BT1412" s="329"/>
      <c r="BU1412" s="329"/>
      <c r="BV1412" s="329"/>
      <c r="BW1412" s="325"/>
      <c r="BX1412" s="325"/>
      <c r="BY1412" s="325"/>
      <c r="BZ1412" s="325"/>
      <c r="CA1412" s="325"/>
      <c r="CB1412" s="325"/>
      <c r="CC1412" s="325"/>
      <c r="CD1412" s="325"/>
      <c r="CE1412" s="325"/>
      <c r="CF1412" s="325"/>
      <c r="CG1412" s="325"/>
      <c r="CH1412" s="325"/>
      <c r="CI1412" s="325"/>
      <c r="CJ1412" s="325"/>
      <c r="CK1412" s="325"/>
      <c r="CL1412" s="325"/>
      <c r="CM1412" s="325"/>
      <c r="CN1412" s="325"/>
      <c r="CO1412" s="325"/>
      <c r="CP1412" s="325"/>
      <c r="CQ1412" s="325"/>
      <c r="CR1412" s="325"/>
      <c r="CS1412" s="325"/>
      <c r="CT1412" s="325"/>
      <c r="CU1412" s="325"/>
      <c r="CV1412" s="325"/>
      <c r="CW1412" s="325"/>
      <c r="CX1412" s="325"/>
    </row>
    <row r="1413" spans="1:102" s="36" customFormat="1" ht="15" hidden="1" customHeight="1">
      <c r="A1413" s="329"/>
      <c r="B1413" s="37" t="str">
        <f t="shared" ca="1" si="634"/>
        <v/>
      </c>
      <c r="C1413" s="41" t="str">
        <f t="shared" ca="1" si="635"/>
        <v/>
      </c>
      <c r="D1413" s="39" t="str">
        <f t="shared" ca="1" si="636"/>
        <v/>
      </c>
      <c r="E1413" s="39" t="str">
        <f t="shared" ca="1" si="648"/>
        <v/>
      </c>
      <c r="F1413" s="39" t="str">
        <f t="shared" ca="1" si="637"/>
        <v/>
      </c>
      <c r="G1413" s="101"/>
      <c r="H1413" s="39">
        <f t="shared" ca="1" si="628"/>
        <v>0</v>
      </c>
      <c r="J1413" s="332"/>
      <c r="K1413" s="37" t="str">
        <f t="shared" ca="1" si="638"/>
        <v/>
      </c>
      <c r="L1413" s="41" t="str">
        <f t="shared" ca="1" si="639"/>
        <v/>
      </c>
      <c r="M1413" s="39" t="str">
        <f t="shared" si="629"/>
        <v/>
      </c>
      <c r="N1413" s="39" t="str">
        <f t="shared" ca="1" si="649"/>
        <v/>
      </c>
      <c r="O1413" s="39">
        <f ca="1">ROUND(Q1412*$O$5/payments_per_year,2)</f>
        <v>0</v>
      </c>
      <c r="P1413" s="101"/>
      <c r="Q1413" s="39">
        <f t="shared" ca="1" si="650"/>
        <v>0</v>
      </c>
      <c r="R1413" s="332"/>
      <c r="S1413" s="37" t="str">
        <f t="shared" ca="1" si="640"/>
        <v/>
      </c>
      <c r="T1413" s="41" t="str">
        <f t="shared" ca="1" si="641"/>
        <v/>
      </c>
      <c r="U1413" s="39" t="str">
        <f t="shared" si="630"/>
        <v/>
      </c>
      <c r="V1413" s="39" t="str">
        <f t="shared" ca="1" si="651"/>
        <v/>
      </c>
      <c r="W1413" s="39">
        <f t="shared" ca="1" si="631"/>
        <v>0</v>
      </c>
      <c r="X1413" s="40"/>
      <c r="Y1413" s="39">
        <f t="shared" ca="1" si="652"/>
        <v>0</v>
      </c>
      <c r="Z1413" s="327"/>
      <c r="AA1413" s="37" t="str">
        <f t="shared" ca="1" si="642"/>
        <v/>
      </c>
      <c r="AB1413" s="41" t="str">
        <f t="shared" ca="1" si="643"/>
        <v/>
      </c>
      <c r="AC1413" s="39" t="str">
        <f t="shared" si="632"/>
        <v/>
      </c>
      <c r="AD1413" s="39" t="str">
        <f t="shared" ca="1" si="653"/>
        <v/>
      </c>
      <c r="AE1413" s="39" t="str">
        <f t="shared" ca="1" si="644"/>
        <v/>
      </c>
      <c r="AF1413" s="40"/>
      <c r="AG1413" s="39">
        <f t="shared" ca="1" si="654"/>
        <v>0</v>
      </c>
      <c r="AH1413" s="339"/>
      <c r="AI1413" s="37" t="str">
        <f t="shared" ca="1" si="645"/>
        <v/>
      </c>
      <c r="AJ1413" s="41" t="str">
        <f t="shared" ca="1" si="646"/>
        <v/>
      </c>
      <c r="AK1413" s="39" t="str">
        <f t="shared" si="633"/>
        <v/>
      </c>
      <c r="AL1413" s="39" t="str">
        <f t="shared" ca="1" si="655"/>
        <v/>
      </c>
      <c r="AM1413" s="39" t="str">
        <f t="shared" ca="1" si="647"/>
        <v/>
      </c>
      <c r="AN1413" s="40"/>
      <c r="AO1413" s="39">
        <f t="shared" ca="1" si="656"/>
        <v>0</v>
      </c>
      <c r="AP1413" s="339"/>
      <c r="AW1413" s="329"/>
      <c r="BI1413" s="329"/>
      <c r="BJ1413" s="329"/>
      <c r="BK1413" s="329"/>
      <c r="BL1413" s="329"/>
      <c r="BM1413" s="329"/>
      <c r="BN1413" s="329"/>
      <c r="BO1413" s="329"/>
      <c r="BP1413" s="329"/>
      <c r="BQ1413" s="329"/>
      <c r="BR1413" s="329"/>
      <c r="BS1413" s="329"/>
      <c r="BT1413" s="329"/>
      <c r="BU1413" s="329"/>
      <c r="BV1413" s="329"/>
      <c r="BW1413" s="325"/>
      <c r="BX1413" s="325"/>
      <c r="BY1413" s="325"/>
      <c r="BZ1413" s="325"/>
      <c r="CA1413" s="325"/>
      <c r="CB1413" s="325"/>
      <c r="CC1413" s="325"/>
      <c r="CD1413" s="325"/>
      <c r="CE1413" s="325"/>
      <c r="CF1413" s="325"/>
      <c r="CG1413" s="325"/>
      <c r="CH1413" s="325"/>
      <c r="CI1413" s="325"/>
      <c r="CJ1413" s="325"/>
      <c r="CK1413" s="325"/>
      <c r="CL1413" s="325"/>
      <c r="CM1413" s="325"/>
      <c r="CN1413" s="325"/>
      <c r="CO1413" s="325"/>
      <c r="CP1413" s="325"/>
      <c r="CQ1413" s="325"/>
      <c r="CR1413" s="325"/>
      <c r="CS1413" s="325"/>
      <c r="CT1413" s="325"/>
      <c r="CU1413" s="325"/>
      <c r="CV1413" s="325"/>
      <c r="CW1413" s="325"/>
      <c r="CX1413" s="325"/>
    </row>
    <row r="1414" spans="1:102" s="36" customFormat="1" ht="15" hidden="1" customHeight="1">
      <c r="A1414" s="329"/>
      <c r="B1414" s="37" t="str">
        <f t="shared" ca="1" si="634"/>
        <v/>
      </c>
      <c r="C1414" s="41" t="str">
        <f t="shared" ca="1" si="635"/>
        <v/>
      </c>
      <c r="D1414" s="39" t="str">
        <f t="shared" ca="1" si="636"/>
        <v/>
      </c>
      <c r="E1414" s="39" t="str">
        <f t="shared" ca="1" si="648"/>
        <v/>
      </c>
      <c r="F1414" s="39" t="str">
        <f t="shared" ca="1" si="637"/>
        <v/>
      </c>
      <c r="G1414" s="101"/>
      <c r="H1414" s="39">
        <f t="shared" ca="1" si="628"/>
        <v>0</v>
      </c>
      <c r="J1414" s="332"/>
      <c r="K1414" s="37" t="str">
        <f t="shared" ca="1" si="638"/>
        <v/>
      </c>
      <c r="L1414" s="41" t="str">
        <f t="shared" ca="1" si="639"/>
        <v/>
      </c>
      <c r="M1414" s="39" t="str">
        <f t="shared" si="629"/>
        <v/>
      </c>
      <c r="N1414" s="39" t="str">
        <f t="shared" ca="1" si="649"/>
        <v/>
      </c>
      <c r="O1414" s="39" t="str">
        <f ca="1">IF(L1414="","",ROUND(Q1413*$O$5/payments_per_year,2))</f>
        <v/>
      </c>
      <c r="P1414" s="101"/>
      <c r="Q1414" s="39">
        <f t="shared" ca="1" si="650"/>
        <v>0</v>
      </c>
      <c r="R1414" s="332"/>
      <c r="S1414" s="37" t="str">
        <f t="shared" ca="1" si="640"/>
        <v/>
      </c>
      <c r="T1414" s="41" t="str">
        <f t="shared" ca="1" si="641"/>
        <v/>
      </c>
      <c r="U1414" s="39" t="str">
        <f t="shared" si="630"/>
        <v/>
      </c>
      <c r="V1414" s="39" t="str">
        <f t="shared" ca="1" si="651"/>
        <v/>
      </c>
      <c r="W1414" s="39">
        <f t="shared" ca="1" si="631"/>
        <v>0</v>
      </c>
      <c r="X1414" s="40"/>
      <c r="Y1414" s="39">
        <f t="shared" ca="1" si="652"/>
        <v>0</v>
      </c>
      <c r="Z1414" s="327"/>
      <c r="AA1414" s="37" t="str">
        <f t="shared" ca="1" si="642"/>
        <v/>
      </c>
      <c r="AB1414" s="41" t="str">
        <f t="shared" ca="1" si="643"/>
        <v/>
      </c>
      <c r="AC1414" s="39" t="str">
        <f t="shared" si="632"/>
        <v/>
      </c>
      <c r="AD1414" s="39" t="str">
        <f t="shared" ca="1" si="653"/>
        <v/>
      </c>
      <c r="AE1414" s="39" t="str">
        <f t="shared" ca="1" si="644"/>
        <v/>
      </c>
      <c r="AF1414" s="40"/>
      <c r="AG1414" s="39">
        <f t="shared" ca="1" si="654"/>
        <v>0</v>
      </c>
      <c r="AH1414" s="339"/>
      <c r="AI1414" s="37" t="str">
        <f t="shared" ca="1" si="645"/>
        <v/>
      </c>
      <c r="AJ1414" s="41" t="str">
        <f t="shared" ca="1" si="646"/>
        <v/>
      </c>
      <c r="AK1414" s="39" t="str">
        <f t="shared" si="633"/>
        <v/>
      </c>
      <c r="AL1414" s="39" t="str">
        <f t="shared" ca="1" si="655"/>
        <v/>
      </c>
      <c r="AM1414" s="39" t="str">
        <f t="shared" ca="1" si="647"/>
        <v/>
      </c>
      <c r="AN1414" s="40"/>
      <c r="AO1414" s="39">
        <f t="shared" ca="1" si="656"/>
        <v>0</v>
      </c>
      <c r="AP1414" s="339"/>
      <c r="AW1414" s="329"/>
      <c r="BI1414" s="329"/>
      <c r="BJ1414" s="329"/>
      <c r="BK1414" s="329"/>
      <c r="BL1414" s="329"/>
      <c r="BM1414" s="329"/>
      <c r="BN1414" s="329"/>
      <c r="BO1414" s="329"/>
      <c r="BP1414" s="329"/>
      <c r="BQ1414" s="329"/>
      <c r="BR1414" s="329"/>
      <c r="BS1414" s="329"/>
      <c r="BT1414" s="329"/>
      <c r="BU1414" s="329"/>
      <c r="BV1414" s="329"/>
      <c r="BW1414" s="325"/>
      <c r="BX1414" s="325"/>
      <c r="BY1414" s="325"/>
      <c r="BZ1414" s="325"/>
      <c r="CA1414" s="325"/>
      <c r="CB1414" s="325"/>
      <c r="CC1414" s="325"/>
      <c r="CD1414" s="325"/>
      <c r="CE1414" s="325"/>
      <c r="CF1414" s="325"/>
      <c r="CG1414" s="325"/>
      <c r="CH1414" s="325"/>
      <c r="CI1414" s="325"/>
      <c r="CJ1414" s="325"/>
      <c r="CK1414" s="325"/>
      <c r="CL1414" s="325"/>
      <c r="CM1414" s="325"/>
      <c r="CN1414" s="325"/>
      <c r="CO1414" s="325"/>
      <c r="CP1414" s="325"/>
      <c r="CQ1414" s="325"/>
      <c r="CR1414" s="325"/>
      <c r="CS1414" s="325"/>
      <c r="CT1414" s="325"/>
      <c r="CU1414" s="325"/>
      <c r="CV1414" s="325"/>
      <c r="CW1414" s="325"/>
      <c r="CX1414" s="325"/>
    </row>
    <row r="1415" spans="1:102" s="36" customFormat="1" ht="15" hidden="1" customHeight="1">
      <c r="A1415" s="329"/>
      <c r="B1415" s="37" t="str">
        <f t="shared" ca="1" si="634"/>
        <v/>
      </c>
      <c r="C1415" s="41" t="str">
        <f t="shared" ca="1" si="635"/>
        <v/>
      </c>
      <c r="D1415" s="39" t="str">
        <f t="shared" ca="1" si="636"/>
        <v/>
      </c>
      <c r="E1415" s="39" t="str">
        <f t="shared" ca="1" si="648"/>
        <v/>
      </c>
      <c r="F1415" s="39" t="str">
        <f t="shared" ca="1" si="637"/>
        <v/>
      </c>
      <c r="G1415" s="101"/>
      <c r="H1415" s="39">
        <f t="shared" ca="1" si="628"/>
        <v>0</v>
      </c>
      <c r="J1415" s="332"/>
      <c r="K1415" s="37" t="str">
        <f t="shared" ca="1" si="638"/>
        <v/>
      </c>
      <c r="L1415" s="41" t="str">
        <f t="shared" ca="1" si="639"/>
        <v/>
      </c>
      <c r="M1415" s="39" t="str">
        <f t="shared" si="629"/>
        <v/>
      </c>
      <c r="N1415" s="39" t="str">
        <f t="shared" ca="1" si="649"/>
        <v/>
      </c>
      <c r="O1415" s="39">
        <f ca="1">ROUND(Q1414*$O$5/payments_per_year,2)</f>
        <v>0</v>
      </c>
      <c r="P1415" s="101"/>
      <c r="Q1415" s="39">
        <f t="shared" ca="1" si="650"/>
        <v>0</v>
      </c>
      <c r="R1415" s="332"/>
      <c r="S1415" s="37" t="str">
        <f t="shared" ca="1" si="640"/>
        <v/>
      </c>
      <c r="T1415" s="41" t="str">
        <f t="shared" ca="1" si="641"/>
        <v/>
      </c>
      <c r="U1415" s="39" t="str">
        <f t="shared" si="630"/>
        <v/>
      </c>
      <c r="V1415" s="39" t="str">
        <f t="shared" ca="1" si="651"/>
        <v/>
      </c>
      <c r="W1415" s="39">
        <f t="shared" ca="1" si="631"/>
        <v>0</v>
      </c>
      <c r="X1415" s="40"/>
      <c r="Y1415" s="39">
        <f t="shared" ca="1" si="652"/>
        <v>0</v>
      </c>
      <c r="Z1415" s="327"/>
      <c r="AA1415" s="37" t="str">
        <f t="shared" ca="1" si="642"/>
        <v/>
      </c>
      <c r="AB1415" s="41" t="str">
        <f t="shared" ca="1" si="643"/>
        <v/>
      </c>
      <c r="AC1415" s="39" t="str">
        <f t="shared" si="632"/>
        <v/>
      </c>
      <c r="AD1415" s="39" t="str">
        <f t="shared" ca="1" si="653"/>
        <v/>
      </c>
      <c r="AE1415" s="39" t="str">
        <f t="shared" ca="1" si="644"/>
        <v/>
      </c>
      <c r="AF1415" s="40"/>
      <c r="AG1415" s="39">
        <f t="shared" ca="1" si="654"/>
        <v>0</v>
      </c>
      <c r="AH1415" s="339"/>
      <c r="AI1415" s="37" t="str">
        <f t="shared" ca="1" si="645"/>
        <v/>
      </c>
      <c r="AJ1415" s="41" t="str">
        <f t="shared" ca="1" si="646"/>
        <v/>
      </c>
      <c r="AK1415" s="39" t="str">
        <f t="shared" si="633"/>
        <v/>
      </c>
      <c r="AL1415" s="39" t="str">
        <f t="shared" ca="1" si="655"/>
        <v/>
      </c>
      <c r="AM1415" s="39" t="str">
        <f t="shared" ca="1" si="647"/>
        <v/>
      </c>
      <c r="AN1415" s="40"/>
      <c r="AO1415" s="39">
        <f t="shared" ca="1" si="656"/>
        <v>0</v>
      </c>
      <c r="AP1415" s="339"/>
      <c r="AW1415" s="329"/>
      <c r="BI1415" s="329"/>
      <c r="BJ1415" s="329"/>
      <c r="BK1415" s="329"/>
      <c r="BL1415" s="329"/>
      <c r="BM1415" s="329"/>
      <c r="BN1415" s="329"/>
      <c r="BO1415" s="329"/>
      <c r="BP1415" s="329"/>
      <c r="BQ1415" s="329"/>
      <c r="BR1415" s="329"/>
      <c r="BS1415" s="329"/>
      <c r="BT1415" s="329"/>
      <c r="BU1415" s="329"/>
      <c r="BV1415" s="329"/>
      <c r="BW1415" s="325"/>
      <c r="BX1415" s="325"/>
      <c r="BY1415" s="325"/>
      <c r="BZ1415" s="325"/>
      <c r="CA1415" s="325"/>
      <c r="CB1415" s="325"/>
      <c r="CC1415" s="325"/>
      <c r="CD1415" s="325"/>
      <c r="CE1415" s="325"/>
      <c r="CF1415" s="325"/>
      <c r="CG1415" s="325"/>
      <c r="CH1415" s="325"/>
      <c r="CI1415" s="325"/>
      <c r="CJ1415" s="325"/>
      <c r="CK1415" s="325"/>
      <c r="CL1415" s="325"/>
      <c r="CM1415" s="325"/>
      <c r="CN1415" s="325"/>
      <c r="CO1415" s="325"/>
      <c r="CP1415" s="325"/>
      <c r="CQ1415" s="325"/>
      <c r="CR1415" s="325"/>
      <c r="CS1415" s="325"/>
      <c r="CT1415" s="325"/>
      <c r="CU1415" s="325"/>
      <c r="CV1415" s="325"/>
      <c r="CW1415" s="325"/>
      <c r="CX1415" s="325"/>
    </row>
    <row r="1416" spans="1:102" s="36" customFormat="1" ht="15" hidden="1" customHeight="1">
      <c r="A1416" s="329"/>
      <c r="B1416" s="37" t="str">
        <f t="shared" ca="1" si="634"/>
        <v/>
      </c>
      <c r="C1416" s="41" t="str">
        <f t="shared" ca="1" si="635"/>
        <v/>
      </c>
      <c r="D1416" s="39" t="str">
        <f t="shared" ca="1" si="636"/>
        <v/>
      </c>
      <c r="E1416" s="39" t="str">
        <f t="shared" ca="1" si="648"/>
        <v/>
      </c>
      <c r="F1416" s="39" t="str">
        <f t="shared" ca="1" si="637"/>
        <v/>
      </c>
      <c r="G1416" s="101"/>
      <c r="H1416" s="39">
        <f t="shared" ca="1" si="628"/>
        <v>0</v>
      </c>
      <c r="J1416" s="332"/>
      <c r="K1416" s="37" t="str">
        <f t="shared" ca="1" si="638"/>
        <v/>
      </c>
      <c r="L1416" s="41" t="str">
        <f t="shared" ca="1" si="639"/>
        <v/>
      </c>
      <c r="M1416" s="39" t="str">
        <f t="shared" si="629"/>
        <v/>
      </c>
      <c r="N1416" s="39" t="str">
        <f t="shared" ca="1" si="649"/>
        <v/>
      </c>
      <c r="O1416" s="39" t="str">
        <f ca="1">IF(L1416="","",ROUND(Q1415*$O$5/payments_per_year,2))</f>
        <v/>
      </c>
      <c r="P1416" s="101"/>
      <c r="Q1416" s="39">
        <f t="shared" ca="1" si="650"/>
        <v>0</v>
      </c>
      <c r="R1416" s="332"/>
      <c r="S1416" s="37" t="str">
        <f t="shared" ca="1" si="640"/>
        <v/>
      </c>
      <c r="T1416" s="41" t="str">
        <f t="shared" ca="1" si="641"/>
        <v/>
      </c>
      <c r="U1416" s="39" t="str">
        <f t="shared" si="630"/>
        <v/>
      </c>
      <c r="V1416" s="39" t="str">
        <f t="shared" ca="1" si="651"/>
        <v/>
      </c>
      <c r="W1416" s="39">
        <f t="shared" ca="1" si="631"/>
        <v>0</v>
      </c>
      <c r="X1416" s="40"/>
      <c r="Y1416" s="39">
        <f t="shared" ca="1" si="652"/>
        <v>0</v>
      </c>
      <c r="Z1416" s="327"/>
      <c r="AA1416" s="37" t="str">
        <f t="shared" ca="1" si="642"/>
        <v/>
      </c>
      <c r="AB1416" s="41" t="str">
        <f t="shared" ca="1" si="643"/>
        <v/>
      </c>
      <c r="AC1416" s="39" t="str">
        <f t="shared" si="632"/>
        <v/>
      </c>
      <c r="AD1416" s="39" t="str">
        <f t="shared" ca="1" si="653"/>
        <v/>
      </c>
      <c r="AE1416" s="39" t="str">
        <f t="shared" ca="1" si="644"/>
        <v/>
      </c>
      <c r="AF1416" s="40"/>
      <c r="AG1416" s="39">
        <f t="shared" ca="1" si="654"/>
        <v>0</v>
      </c>
      <c r="AH1416" s="339"/>
      <c r="AI1416" s="37" t="str">
        <f t="shared" ca="1" si="645"/>
        <v/>
      </c>
      <c r="AJ1416" s="41" t="str">
        <f t="shared" ca="1" si="646"/>
        <v/>
      </c>
      <c r="AK1416" s="39" t="str">
        <f t="shared" si="633"/>
        <v/>
      </c>
      <c r="AL1416" s="39" t="str">
        <f t="shared" ca="1" si="655"/>
        <v/>
      </c>
      <c r="AM1416" s="39" t="str">
        <f t="shared" ca="1" si="647"/>
        <v/>
      </c>
      <c r="AN1416" s="40"/>
      <c r="AO1416" s="39">
        <f t="shared" ca="1" si="656"/>
        <v>0</v>
      </c>
      <c r="AP1416" s="339"/>
      <c r="AW1416" s="329"/>
      <c r="BI1416" s="329"/>
      <c r="BJ1416" s="329"/>
      <c r="BK1416" s="329"/>
      <c r="BL1416" s="329"/>
      <c r="BM1416" s="329"/>
      <c r="BN1416" s="329"/>
      <c r="BO1416" s="329"/>
      <c r="BP1416" s="329"/>
      <c r="BQ1416" s="329"/>
      <c r="BR1416" s="329"/>
      <c r="BS1416" s="329"/>
      <c r="BT1416" s="329"/>
      <c r="BU1416" s="329"/>
      <c r="BV1416" s="329"/>
      <c r="BW1416" s="325"/>
      <c r="BX1416" s="325"/>
      <c r="BY1416" s="325"/>
      <c r="BZ1416" s="325"/>
      <c r="CA1416" s="325"/>
      <c r="CB1416" s="325"/>
      <c r="CC1416" s="325"/>
      <c r="CD1416" s="325"/>
      <c r="CE1416" s="325"/>
      <c r="CF1416" s="325"/>
      <c r="CG1416" s="325"/>
      <c r="CH1416" s="325"/>
      <c r="CI1416" s="325"/>
      <c r="CJ1416" s="325"/>
      <c r="CK1416" s="325"/>
      <c r="CL1416" s="325"/>
      <c r="CM1416" s="325"/>
      <c r="CN1416" s="325"/>
      <c r="CO1416" s="325"/>
      <c r="CP1416" s="325"/>
      <c r="CQ1416" s="325"/>
      <c r="CR1416" s="325"/>
      <c r="CS1416" s="325"/>
      <c r="CT1416" s="325"/>
      <c r="CU1416" s="325"/>
      <c r="CV1416" s="325"/>
      <c r="CW1416" s="325"/>
      <c r="CX1416" s="325"/>
    </row>
    <row r="1417" spans="1:102" s="36" customFormat="1" ht="15" hidden="1" customHeight="1">
      <c r="A1417" s="329"/>
      <c r="B1417" s="37" t="str">
        <f t="shared" ca="1" si="634"/>
        <v/>
      </c>
      <c r="C1417" s="41" t="str">
        <f t="shared" ca="1" si="635"/>
        <v/>
      </c>
      <c r="D1417" s="39" t="str">
        <f t="shared" ca="1" si="636"/>
        <v/>
      </c>
      <c r="E1417" s="39" t="str">
        <f t="shared" ca="1" si="648"/>
        <v/>
      </c>
      <c r="F1417" s="39" t="str">
        <f t="shared" ca="1" si="637"/>
        <v/>
      </c>
      <c r="G1417" s="101"/>
      <c r="H1417" s="39">
        <f t="shared" ca="1" si="628"/>
        <v>0</v>
      </c>
      <c r="J1417" s="332"/>
      <c r="K1417" s="37" t="str">
        <f t="shared" ca="1" si="638"/>
        <v/>
      </c>
      <c r="L1417" s="41" t="str">
        <f t="shared" ca="1" si="639"/>
        <v/>
      </c>
      <c r="M1417" s="39" t="str">
        <f t="shared" si="629"/>
        <v/>
      </c>
      <c r="N1417" s="39" t="str">
        <f t="shared" ca="1" si="649"/>
        <v/>
      </c>
      <c r="O1417" s="39">
        <f ca="1">ROUND(Q1416*$O$5/payments_per_year,2)</f>
        <v>0</v>
      </c>
      <c r="P1417" s="101"/>
      <c r="Q1417" s="39">
        <f t="shared" ca="1" si="650"/>
        <v>0</v>
      </c>
      <c r="R1417" s="332"/>
      <c r="S1417" s="37" t="str">
        <f t="shared" ca="1" si="640"/>
        <v/>
      </c>
      <c r="T1417" s="41" t="str">
        <f t="shared" ca="1" si="641"/>
        <v/>
      </c>
      <c r="U1417" s="39" t="str">
        <f t="shared" si="630"/>
        <v/>
      </c>
      <c r="V1417" s="39" t="str">
        <f t="shared" ca="1" si="651"/>
        <v/>
      </c>
      <c r="W1417" s="39">
        <f t="shared" ca="1" si="631"/>
        <v>0</v>
      </c>
      <c r="X1417" s="40"/>
      <c r="Y1417" s="39">
        <f t="shared" ca="1" si="652"/>
        <v>0</v>
      </c>
      <c r="Z1417" s="327"/>
      <c r="AA1417" s="37" t="str">
        <f t="shared" ca="1" si="642"/>
        <v/>
      </c>
      <c r="AB1417" s="41" t="str">
        <f t="shared" ca="1" si="643"/>
        <v/>
      </c>
      <c r="AC1417" s="39" t="str">
        <f t="shared" si="632"/>
        <v/>
      </c>
      <c r="AD1417" s="39" t="str">
        <f t="shared" ca="1" si="653"/>
        <v/>
      </c>
      <c r="AE1417" s="39" t="str">
        <f t="shared" ca="1" si="644"/>
        <v/>
      </c>
      <c r="AF1417" s="40"/>
      <c r="AG1417" s="39">
        <f t="shared" ca="1" si="654"/>
        <v>0</v>
      </c>
      <c r="AH1417" s="339"/>
      <c r="AI1417" s="37" t="str">
        <f t="shared" ca="1" si="645"/>
        <v/>
      </c>
      <c r="AJ1417" s="41" t="str">
        <f t="shared" ca="1" si="646"/>
        <v/>
      </c>
      <c r="AK1417" s="39" t="str">
        <f t="shared" si="633"/>
        <v/>
      </c>
      <c r="AL1417" s="39" t="str">
        <f t="shared" ca="1" si="655"/>
        <v/>
      </c>
      <c r="AM1417" s="39" t="str">
        <f t="shared" ca="1" si="647"/>
        <v/>
      </c>
      <c r="AN1417" s="40"/>
      <c r="AO1417" s="39">
        <f t="shared" ca="1" si="656"/>
        <v>0</v>
      </c>
      <c r="AP1417" s="339"/>
      <c r="AW1417" s="329"/>
      <c r="BI1417" s="329"/>
      <c r="BJ1417" s="329"/>
      <c r="BK1417" s="329"/>
      <c r="BL1417" s="329"/>
      <c r="BM1417" s="329"/>
      <c r="BN1417" s="329"/>
      <c r="BO1417" s="329"/>
      <c r="BP1417" s="329"/>
      <c r="BQ1417" s="329"/>
      <c r="BR1417" s="329"/>
      <c r="BS1417" s="329"/>
      <c r="BT1417" s="329"/>
      <c r="BU1417" s="329"/>
      <c r="BV1417" s="329"/>
      <c r="BW1417" s="325"/>
      <c r="BX1417" s="325"/>
      <c r="BY1417" s="325"/>
      <c r="BZ1417" s="325"/>
      <c r="CA1417" s="325"/>
      <c r="CB1417" s="325"/>
      <c r="CC1417" s="325"/>
      <c r="CD1417" s="325"/>
      <c r="CE1417" s="325"/>
      <c r="CF1417" s="325"/>
      <c r="CG1417" s="325"/>
      <c r="CH1417" s="325"/>
      <c r="CI1417" s="325"/>
      <c r="CJ1417" s="325"/>
      <c r="CK1417" s="325"/>
      <c r="CL1417" s="325"/>
      <c r="CM1417" s="325"/>
      <c r="CN1417" s="325"/>
      <c r="CO1417" s="325"/>
      <c r="CP1417" s="325"/>
      <c r="CQ1417" s="325"/>
      <c r="CR1417" s="325"/>
      <c r="CS1417" s="325"/>
      <c r="CT1417" s="325"/>
      <c r="CU1417" s="325"/>
      <c r="CV1417" s="325"/>
      <c r="CW1417" s="325"/>
      <c r="CX1417" s="325"/>
    </row>
    <row r="1418" spans="1:102" s="36" customFormat="1" ht="15" hidden="1" customHeight="1">
      <c r="A1418" s="329"/>
      <c r="B1418" s="37" t="str">
        <f t="shared" ca="1" si="634"/>
        <v/>
      </c>
      <c r="C1418" s="41" t="str">
        <f t="shared" ca="1" si="635"/>
        <v/>
      </c>
      <c r="D1418" s="39" t="str">
        <f t="shared" ca="1" si="636"/>
        <v/>
      </c>
      <c r="E1418" s="39" t="str">
        <f t="shared" ca="1" si="648"/>
        <v/>
      </c>
      <c r="F1418" s="39" t="str">
        <f t="shared" ca="1" si="637"/>
        <v/>
      </c>
      <c r="G1418" s="101"/>
      <c r="H1418" s="39">
        <f t="shared" ca="1" si="628"/>
        <v>0</v>
      </c>
      <c r="J1418" s="332"/>
      <c r="K1418" s="37" t="str">
        <f t="shared" ca="1" si="638"/>
        <v/>
      </c>
      <c r="L1418" s="41" t="str">
        <f t="shared" ca="1" si="639"/>
        <v/>
      </c>
      <c r="M1418" s="39" t="str">
        <f t="shared" si="629"/>
        <v/>
      </c>
      <c r="N1418" s="39" t="str">
        <f t="shared" ca="1" si="649"/>
        <v/>
      </c>
      <c r="O1418" s="39" t="str">
        <f ca="1">IF(L1418="","",ROUND(Q1417*$O$5/payments_per_year,2))</f>
        <v/>
      </c>
      <c r="P1418" s="101"/>
      <c r="Q1418" s="39">
        <f t="shared" ca="1" si="650"/>
        <v>0</v>
      </c>
      <c r="R1418" s="332"/>
      <c r="S1418" s="37" t="str">
        <f t="shared" ca="1" si="640"/>
        <v/>
      </c>
      <c r="T1418" s="41" t="str">
        <f t="shared" ca="1" si="641"/>
        <v/>
      </c>
      <c r="U1418" s="39" t="str">
        <f t="shared" si="630"/>
        <v/>
      </c>
      <c r="V1418" s="39" t="str">
        <f t="shared" ca="1" si="651"/>
        <v/>
      </c>
      <c r="W1418" s="39">
        <f t="shared" ca="1" si="631"/>
        <v>0</v>
      </c>
      <c r="X1418" s="40"/>
      <c r="Y1418" s="39">
        <f t="shared" ca="1" si="652"/>
        <v>0</v>
      </c>
      <c r="Z1418" s="327"/>
      <c r="AA1418" s="37" t="str">
        <f t="shared" ca="1" si="642"/>
        <v/>
      </c>
      <c r="AB1418" s="41" t="str">
        <f t="shared" ca="1" si="643"/>
        <v/>
      </c>
      <c r="AC1418" s="39" t="str">
        <f t="shared" si="632"/>
        <v/>
      </c>
      <c r="AD1418" s="39" t="str">
        <f t="shared" ca="1" si="653"/>
        <v/>
      </c>
      <c r="AE1418" s="39" t="str">
        <f t="shared" ca="1" si="644"/>
        <v/>
      </c>
      <c r="AF1418" s="40"/>
      <c r="AG1418" s="39">
        <f t="shared" ca="1" si="654"/>
        <v>0</v>
      </c>
      <c r="AH1418" s="339"/>
      <c r="AI1418" s="37" t="str">
        <f t="shared" ca="1" si="645"/>
        <v/>
      </c>
      <c r="AJ1418" s="41" t="str">
        <f t="shared" ca="1" si="646"/>
        <v/>
      </c>
      <c r="AK1418" s="39" t="str">
        <f t="shared" si="633"/>
        <v/>
      </c>
      <c r="AL1418" s="39" t="str">
        <f t="shared" ca="1" si="655"/>
        <v/>
      </c>
      <c r="AM1418" s="39" t="str">
        <f t="shared" ca="1" si="647"/>
        <v/>
      </c>
      <c r="AN1418" s="40"/>
      <c r="AO1418" s="39">
        <f t="shared" ca="1" si="656"/>
        <v>0</v>
      </c>
      <c r="AP1418" s="339"/>
      <c r="AW1418" s="329"/>
      <c r="BI1418" s="329"/>
      <c r="BJ1418" s="329"/>
      <c r="BK1418" s="329"/>
      <c r="BL1418" s="329"/>
      <c r="BM1418" s="329"/>
      <c r="BN1418" s="329"/>
      <c r="BO1418" s="329"/>
      <c r="BP1418" s="329"/>
      <c r="BQ1418" s="329"/>
      <c r="BR1418" s="329"/>
      <c r="BS1418" s="329"/>
      <c r="BT1418" s="329"/>
      <c r="BU1418" s="329"/>
      <c r="BV1418" s="329"/>
      <c r="BW1418" s="325"/>
      <c r="BX1418" s="325"/>
      <c r="BY1418" s="325"/>
      <c r="BZ1418" s="325"/>
      <c r="CA1418" s="325"/>
      <c r="CB1418" s="325"/>
      <c r="CC1418" s="325"/>
      <c r="CD1418" s="325"/>
      <c r="CE1418" s="325"/>
      <c r="CF1418" s="325"/>
      <c r="CG1418" s="325"/>
      <c r="CH1418" s="325"/>
      <c r="CI1418" s="325"/>
      <c r="CJ1418" s="325"/>
      <c r="CK1418" s="325"/>
      <c r="CL1418" s="325"/>
      <c r="CM1418" s="325"/>
      <c r="CN1418" s="325"/>
      <c r="CO1418" s="325"/>
      <c r="CP1418" s="325"/>
      <c r="CQ1418" s="325"/>
      <c r="CR1418" s="325"/>
      <c r="CS1418" s="325"/>
      <c r="CT1418" s="325"/>
      <c r="CU1418" s="325"/>
      <c r="CV1418" s="325"/>
      <c r="CW1418" s="325"/>
      <c r="CX1418" s="325"/>
    </row>
    <row r="1419" spans="1:102" s="36" customFormat="1" ht="15" hidden="1" customHeight="1">
      <c r="A1419" s="329"/>
      <c r="B1419" s="37" t="str">
        <f t="shared" ca="1" si="634"/>
        <v/>
      </c>
      <c r="C1419" s="41" t="str">
        <f t="shared" ca="1" si="635"/>
        <v/>
      </c>
      <c r="D1419" s="39" t="str">
        <f t="shared" ca="1" si="636"/>
        <v/>
      </c>
      <c r="E1419" s="39" t="str">
        <f t="shared" ca="1" si="648"/>
        <v/>
      </c>
      <c r="F1419" s="39" t="str">
        <f t="shared" ca="1" si="637"/>
        <v/>
      </c>
      <c r="G1419" s="101"/>
      <c r="H1419" s="39">
        <f t="shared" ca="1" si="628"/>
        <v>0</v>
      </c>
      <c r="J1419" s="332"/>
      <c r="K1419" s="37" t="str">
        <f t="shared" ca="1" si="638"/>
        <v/>
      </c>
      <c r="L1419" s="41" t="str">
        <f t="shared" ca="1" si="639"/>
        <v/>
      </c>
      <c r="M1419" s="39" t="str">
        <f t="shared" si="629"/>
        <v/>
      </c>
      <c r="N1419" s="39" t="str">
        <f t="shared" ca="1" si="649"/>
        <v/>
      </c>
      <c r="O1419" s="39">
        <f ca="1">ROUND(Q1418*$O$5/payments_per_year,2)</f>
        <v>0</v>
      </c>
      <c r="P1419" s="101"/>
      <c r="Q1419" s="39">
        <f t="shared" ca="1" si="650"/>
        <v>0</v>
      </c>
      <c r="R1419" s="332"/>
      <c r="S1419" s="37" t="str">
        <f t="shared" ca="1" si="640"/>
        <v/>
      </c>
      <c r="T1419" s="41" t="str">
        <f t="shared" ca="1" si="641"/>
        <v/>
      </c>
      <c r="U1419" s="39" t="str">
        <f t="shared" si="630"/>
        <v/>
      </c>
      <c r="V1419" s="39" t="str">
        <f t="shared" ca="1" si="651"/>
        <v/>
      </c>
      <c r="W1419" s="39">
        <f t="shared" ca="1" si="631"/>
        <v>0</v>
      </c>
      <c r="X1419" s="40"/>
      <c r="Y1419" s="39">
        <f t="shared" ca="1" si="652"/>
        <v>0</v>
      </c>
      <c r="Z1419" s="327"/>
      <c r="AA1419" s="37" t="str">
        <f t="shared" ca="1" si="642"/>
        <v/>
      </c>
      <c r="AB1419" s="41" t="str">
        <f t="shared" ca="1" si="643"/>
        <v/>
      </c>
      <c r="AC1419" s="39" t="str">
        <f t="shared" si="632"/>
        <v/>
      </c>
      <c r="AD1419" s="39" t="str">
        <f t="shared" ca="1" si="653"/>
        <v/>
      </c>
      <c r="AE1419" s="39" t="str">
        <f t="shared" ca="1" si="644"/>
        <v/>
      </c>
      <c r="AF1419" s="40"/>
      <c r="AG1419" s="39">
        <f t="shared" ca="1" si="654"/>
        <v>0</v>
      </c>
      <c r="AH1419" s="339"/>
      <c r="AI1419" s="37" t="str">
        <f t="shared" ca="1" si="645"/>
        <v/>
      </c>
      <c r="AJ1419" s="41" t="str">
        <f t="shared" ca="1" si="646"/>
        <v/>
      </c>
      <c r="AK1419" s="39" t="str">
        <f t="shared" si="633"/>
        <v/>
      </c>
      <c r="AL1419" s="39" t="str">
        <f t="shared" ca="1" si="655"/>
        <v/>
      </c>
      <c r="AM1419" s="39" t="str">
        <f t="shared" ca="1" si="647"/>
        <v/>
      </c>
      <c r="AN1419" s="40"/>
      <c r="AO1419" s="39">
        <f t="shared" ca="1" si="656"/>
        <v>0</v>
      </c>
      <c r="AP1419" s="339"/>
      <c r="AW1419" s="329"/>
      <c r="BI1419" s="329"/>
      <c r="BJ1419" s="329"/>
      <c r="BK1419" s="329"/>
      <c r="BL1419" s="329"/>
      <c r="BM1419" s="329"/>
      <c r="BN1419" s="329"/>
      <c r="BO1419" s="329"/>
      <c r="BP1419" s="329"/>
      <c r="BQ1419" s="329"/>
      <c r="BR1419" s="329"/>
      <c r="BS1419" s="329"/>
      <c r="BT1419" s="329"/>
      <c r="BU1419" s="329"/>
      <c r="BV1419" s="329"/>
      <c r="BW1419" s="325"/>
      <c r="BX1419" s="325"/>
      <c r="BY1419" s="325"/>
      <c r="BZ1419" s="325"/>
      <c r="CA1419" s="325"/>
      <c r="CB1419" s="325"/>
      <c r="CC1419" s="325"/>
      <c r="CD1419" s="325"/>
      <c r="CE1419" s="325"/>
      <c r="CF1419" s="325"/>
      <c r="CG1419" s="325"/>
      <c r="CH1419" s="325"/>
      <c r="CI1419" s="325"/>
      <c r="CJ1419" s="325"/>
      <c r="CK1419" s="325"/>
      <c r="CL1419" s="325"/>
      <c r="CM1419" s="325"/>
      <c r="CN1419" s="325"/>
      <c r="CO1419" s="325"/>
      <c r="CP1419" s="325"/>
      <c r="CQ1419" s="325"/>
      <c r="CR1419" s="325"/>
      <c r="CS1419" s="325"/>
      <c r="CT1419" s="325"/>
      <c r="CU1419" s="325"/>
      <c r="CV1419" s="325"/>
      <c r="CW1419" s="325"/>
      <c r="CX1419" s="325"/>
    </row>
    <row r="1420" spans="1:102" s="36" customFormat="1" ht="15" hidden="1" customHeight="1">
      <c r="A1420" s="329"/>
      <c r="B1420" s="37" t="str">
        <f t="shared" ca="1" si="634"/>
        <v/>
      </c>
      <c r="C1420" s="41" t="str">
        <f t="shared" ca="1" si="635"/>
        <v/>
      </c>
      <c r="D1420" s="39" t="str">
        <f t="shared" ca="1" si="636"/>
        <v/>
      </c>
      <c r="E1420" s="39" t="str">
        <f t="shared" ca="1" si="648"/>
        <v/>
      </c>
      <c r="F1420" s="39" t="str">
        <f t="shared" ca="1" si="637"/>
        <v/>
      </c>
      <c r="G1420" s="101"/>
      <c r="H1420" s="39">
        <f t="shared" ca="1" si="628"/>
        <v>0</v>
      </c>
      <c r="J1420" s="332"/>
      <c r="K1420" s="37" t="str">
        <f t="shared" ca="1" si="638"/>
        <v/>
      </c>
      <c r="L1420" s="41" t="str">
        <f t="shared" ca="1" si="639"/>
        <v/>
      </c>
      <c r="M1420" s="39" t="str">
        <f t="shared" si="629"/>
        <v/>
      </c>
      <c r="N1420" s="39" t="str">
        <f t="shared" ca="1" si="649"/>
        <v/>
      </c>
      <c r="O1420" s="39" t="str">
        <f ca="1">IF(L1420="","",ROUND(Q1419*$O$5/payments_per_year,2))</f>
        <v/>
      </c>
      <c r="P1420" s="101"/>
      <c r="Q1420" s="39">
        <f t="shared" ca="1" si="650"/>
        <v>0</v>
      </c>
      <c r="R1420" s="332"/>
      <c r="S1420" s="37" t="str">
        <f t="shared" ca="1" si="640"/>
        <v/>
      </c>
      <c r="T1420" s="41" t="str">
        <f t="shared" ca="1" si="641"/>
        <v/>
      </c>
      <c r="U1420" s="39" t="str">
        <f t="shared" si="630"/>
        <v/>
      </c>
      <c r="V1420" s="39" t="str">
        <f t="shared" ca="1" si="651"/>
        <v/>
      </c>
      <c r="W1420" s="39">
        <f t="shared" ca="1" si="631"/>
        <v>0</v>
      </c>
      <c r="X1420" s="40"/>
      <c r="Y1420" s="39">
        <f t="shared" ca="1" si="652"/>
        <v>0</v>
      </c>
      <c r="Z1420" s="327"/>
      <c r="AA1420" s="37" t="str">
        <f t="shared" ca="1" si="642"/>
        <v/>
      </c>
      <c r="AB1420" s="41" t="str">
        <f t="shared" ca="1" si="643"/>
        <v/>
      </c>
      <c r="AC1420" s="39" t="str">
        <f t="shared" si="632"/>
        <v/>
      </c>
      <c r="AD1420" s="39" t="str">
        <f t="shared" ca="1" si="653"/>
        <v/>
      </c>
      <c r="AE1420" s="39" t="str">
        <f t="shared" ca="1" si="644"/>
        <v/>
      </c>
      <c r="AF1420" s="40"/>
      <c r="AG1420" s="39">
        <f t="shared" ca="1" si="654"/>
        <v>0</v>
      </c>
      <c r="AH1420" s="339"/>
      <c r="AI1420" s="37" t="str">
        <f t="shared" ca="1" si="645"/>
        <v/>
      </c>
      <c r="AJ1420" s="41" t="str">
        <f t="shared" ca="1" si="646"/>
        <v/>
      </c>
      <c r="AK1420" s="39" t="str">
        <f t="shared" si="633"/>
        <v/>
      </c>
      <c r="AL1420" s="39" t="str">
        <f t="shared" ca="1" si="655"/>
        <v/>
      </c>
      <c r="AM1420" s="39" t="str">
        <f t="shared" ca="1" si="647"/>
        <v/>
      </c>
      <c r="AN1420" s="40"/>
      <c r="AO1420" s="39">
        <f t="shared" ca="1" si="656"/>
        <v>0</v>
      </c>
      <c r="AP1420" s="339"/>
      <c r="AW1420" s="329"/>
      <c r="BI1420" s="329"/>
      <c r="BJ1420" s="329"/>
      <c r="BK1420" s="329"/>
      <c r="BL1420" s="329"/>
      <c r="BM1420" s="329"/>
      <c r="BN1420" s="329"/>
      <c r="BO1420" s="329"/>
      <c r="BP1420" s="329"/>
      <c r="BQ1420" s="329"/>
      <c r="BR1420" s="329"/>
      <c r="BS1420" s="329"/>
      <c r="BT1420" s="329"/>
      <c r="BU1420" s="329"/>
      <c r="BV1420" s="329"/>
      <c r="BW1420" s="325"/>
      <c r="BX1420" s="325"/>
      <c r="BY1420" s="325"/>
      <c r="BZ1420" s="325"/>
      <c r="CA1420" s="325"/>
      <c r="CB1420" s="325"/>
      <c r="CC1420" s="325"/>
      <c r="CD1420" s="325"/>
      <c r="CE1420" s="325"/>
      <c r="CF1420" s="325"/>
      <c r="CG1420" s="325"/>
      <c r="CH1420" s="325"/>
      <c r="CI1420" s="325"/>
      <c r="CJ1420" s="325"/>
      <c r="CK1420" s="325"/>
      <c r="CL1420" s="325"/>
      <c r="CM1420" s="325"/>
      <c r="CN1420" s="325"/>
      <c r="CO1420" s="325"/>
      <c r="CP1420" s="325"/>
      <c r="CQ1420" s="325"/>
      <c r="CR1420" s="325"/>
      <c r="CS1420" s="325"/>
      <c r="CT1420" s="325"/>
      <c r="CU1420" s="325"/>
      <c r="CV1420" s="325"/>
      <c r="CW1420" s="325"/>
      <c r="CX1420" s="325"/>
    </row>
    <row r="1421" spans="1:102" s="36" customFormat="1" ht="15" hidden="1" customHeight="1">
      <c r="A1421" s="329"/>
      <c r="B1421" s="37" t="str">
        <f t="shared" ca="1" si="634"/>
        <v/>
      </c>
      <c r="C1421" s="41" t="str">
        <f t="shared" ca="1" si="635"/>
        <v/>
      </c>
      <c r="D1421" s="39" t="str">
        <f t="shared" ca="1" si="636"/>
        <v/>
      </c>
      <c r="E1421" s="39" t="str">
        <f t="shared" ca="1" si="648"/>
        <v/>
      </c>
      <c r="F1421" s="39" t="str">
        <f t="shared" ca="1" si="637"/>
        <v/>
      </c>
      <c r="G1421" s="101"/>
      <c r="H1421" s="39">
        <f t="shared" ca="1" si="628"/>
        <v>0</v>
      </c>
      <c r="J1421" s="332"/>
      <c r="K1421" s="37" t="str">
        <f t="shared" ca="1" si="638"/>
        <v/>
      </c>
      <c r="L1421" s="41" t="str">
        <f t="shared" ca="1" si="639"/>
        <v/>
      </c>
      <c r="M1421" s="39" t="str">
        <f t="shared" si="629"/>
        <v/>
      </c>
      <c r="N1421" s="39" t="str">
        <f t="shared" ca="1" si="649"/>
        <v/>
      </c>
      <c r="O1421" s="39">
        <f ca="1">ROUND(Q1420*$O$5/payments_per_year,2)</f>
        <v>0</v>
      </c>
      <c r="P1421" s="101"/>
      <c r="Q1421" s="39">
        <f t="shared" ca="1" si="650"/>
        <v>0</v>
      </c>
      <c r="R1421" s="332"/>
      <c r="S1421" s="37" t="str">
        <f t="shared" ca="1" si="640"/>
        <v/>
      </c>
      <c r="T1421" s="41" t="str">
        <f t="shared" ca="1" si="641"/>
        <v/>
      </c>
      <c r="U1421" s="39" t="str">
        <f t="shared" si="630"/>
        <v/>
      </c>
      <c r="V1421" s="39" t="str">
        <f t="shared" ca="1" si="651"/>
        <v/>
      </c>
      <c r="W1421" s="39">
        <f t="shared" ca="1" si="631"/>
        <v>0</v>
      </c>
      <c r="X1421" s="40"/>
      <c r="Y1421" s="39">
        <f t="shared" ca="1" si="652"/>
        <v>0</v>
      </c>
      <c r="Z1421" s="327"/>
      <c r="AA1421" s="37" t="str">
        <f t="shared" ca="1" si="642"/>
        <v/>
      </c>
      <c r="AB1421" s="41" t="str">
        <f t="shared" ca="1" si="643"/>
        <v/>
      </c>
      <c r="AC1421" s="39" t="str">
        <f t="shared" si="632"/>
        <v/>
      </c>
      <c r="AD1421" s="39" t="str">
        <f t="shared" ca="1" si="653"/>
        <v/>
      </c>
      <c r="AE1421" s="39" t="str">
        <f t="shared" ca="1" si="644"/>
        <v/>
      </c>
      <c r="AF1421" s="40"/>
      <c r="AG1421" s="39">
        <f t="shared" ca="1" si="654"/>
        <v>0</v>
      </c>
      <c r="AH1421" s="339"/>
      <c r="AI1421" s="37" t="str">
        <f t="shared" ca="1" si="645"/>
        <v/>
      </c>
      <c r="AJ1421" s="41" t="str">
        <f t="shared" ca="1" si="646"/>
        <v/>
      </c>
      <c r="AK1421" s="39" t="str">
        <f t="shared" si="633"/>
        <v/>
      </c>
      <c r="AL1421" s="39" t="str">
        <f t="shared" ca="1" si="655"/>
        <v/>
      </c>
      <c r="AM1421" s="39" t="str">
        <f t="shared" ca="1" si="647"/>
        <v/>
      </c>
      <c r="AN1421" s="40"/>
      <c r="AO1421" s="39">
        <f t="shared" ca="1" si="656"/>
        <v>0</v>
      </c>
      <c r="AP1421" s="339"/>
      <c r="AW1421" s="329"/>
      <c r="BI1421" s="329"/>
      <c r="BJ1421" s="329"/>
      <c r="BK1421" s="329"/>
      <c r="BL1421" s="329"/>
      <c r="BM1421" s="329"/>
      <c r="BN1421" s="329"/>
      <c r="BO1421" s="329"/>
      <c r="BP1421" s="329"/>
      <c r="BQ1421" s="329"/>
      <c r="BR1421" s="329"/>
      <c r="BS1421" s="329"/>
      <c r="BT1421" s="329"/>
      <c r="BU1421" s="329"/>
      <c r="BV1421" s="329"/>
      <c r="BW1421" s="325"/>
      <c r="BX1421" s="325"/>
      <c r="BY1421" s="325"/>
      <c r="BZ1421" s="325"/>
      <c r="CA1421" s="325"/>
      <c r="CB1421" s="325"/>
      <c r="CC1421" s="325"/>
      <c r="CD1421" s="325"/>
      <c r="CE1421" s="325"/>
      <c r="CF1421" s="325"/>
      <c r="CG1421" s="325"/>
      <c r="CH1421" s="325"/>
      <c r="CI1421" s="325"/>
      <c r="CJ1421" s="325"/>
      <c r="CK1421" s="325"/>
      <c r="CL1421" s="325"/>
      <c r="CM1421" s="325"/>
      <c r="CN1421" s="325"/>
      <c r="CO1421" s="325"/>
      <c r="CP1421" s="325"/>
      <c r="CQ1421" s="325"/>
      <c r="CR1421" s="325"/>
      <c r="CS1421" s="325"/>
      <c r="CT1421" s="325"/>
      <c r="CU1421" s="325"/>
      <c r="CV1421" s="325"/>
      <c r="CW1421" s="325"/>
      <c r="CX1421" s="325"/>
    </row>
    <row r="1422" spans="1:102" s="36" customFormat="1" ht="15" hidden="1" customHeight="1">
      <c r="A1422" s="329"/>
      <c r="B1422" s="37" t="str">
        <f t="shared" ca="1" si="634"/>
        <v/>
      </c>
      <c r="C1422" s="41" t="str">
        <f t="shared" ca="1" si="635"/>
        <v/>
      </c>
      <c r="D1422" s="39" t="str">
        <f t="shared" ca="1" si="636"/>
        <v/>
      </c>
      <c r="E1422" s="39" t="str">
        <f t="shared" ca="1" si="648"/>
        <v/>
      </c>
      <c r="F1422" s="39" t="str">
        <f t="shared" ca="1" si="637"/>
        <v/>
      </c>
      <c r="G1422" s="101"/>
      <c r="H1422" s="39">
        <f t="shared" ca="1" si="628"/>
        <v>0</v>
      </c>
      <c r="J1422" s="332"/>
      <c r="K1422" s="37" t="str">
        <f t="shared" ca="1" si="638"/>
        <v/>
      </c>
      <c r="L1422" s="41" t="str">
        <f t="shared" ca="1" si="639"/>
        <v/>
      </c>
      <c r="M1422" s="39" t="str">
        <f t="shared" si="629"/>
        <v/>
      </c>
      <c r="N1422" s="39" t="str">
        <f t="shared" ca="1" si="649"/>
        <v/>
      </c>
      <c r="O1422" s="39" t="str">
        <f ca="1">IF(L1422="","",ROUND(Q1421*$O$5/payments_per_year,2))</f>
        <v/>
      </c>
      <c r="P1422" s="101"/>
      <c r="Q1422" s="39">
        <f t="shared" ca="1" si="650"/>
        <v>0</v>
      </c>
      <c r="R1422" s="332"/>
      <c r="S1422" s="37" t="str">
        <f t="shared" ca="1" si="640"/>
        <v/>
      </c>
      <c r="T1422" s="41" t="str">
        <f t="shared" ca="1" si="641"/>
        <v/>
      </c>
      <c r="U1422" s="39" t="str">
        <f t="shared" si="630"/>
        <v/>
      </c>
      <c r="V1422" s="39" t="str">
        <f t="shared" ca="1" si="651"/>
        <v/>
      </c>
      <c r="W1422" s="39">
        <f t="shared" ca="1" si="631"/>
        <v>0</v>
      </c>
      <c r="X1422" s="40"/>
      <c r="Y1422" s="39">
        <f t="shared" ca="1" si="652"/>
        <v>0</v>
      </c>
      <c r="Z1422" s="327"/>
      <c r="AA1422" s="37" t="str">
        <f t="shared" ca="1" si="642"/>
        <v/>
      </c>
      <c r="AB1422" s="41" t="str">
        <f t="shared" ca="1" si="643"/>
        <v/>
      </c>
      <c r="AC1422" s="39" t="str">
        <f t="shared" si="632"/>
        <v/>
      </c>
      <c r="AD1422" s="39" t="str">
        <f t="shared" ca="1" si="653"/>
        <v/>
      </c>
      <c r="AE1422" s="39" t="str">
        <f t="shared" ca="1" si="644"/>
        <v/>
      </c>
      <c r="AF1422" s="40"/>
      <c r="AG1422" s="39">
        <f t="shared" ca="1" si="654"/>
        <v>0</v>
      </c>
      <c r="AH1422" s="339"/>
      <c r="AI1422" s="37" t="str">
        <f t="shared" ca="1" si="645"/>
        <v/>
      </c>
      <c r="AJ1422" s="41" t="str">
        <f t="shared" ca="1" si="646"/>
        <v/>
      </c>
      <c r="AK1422" s="39" t="str">
        <f t="shared" si="633"/>
        <v/>
      </c>
      <c r="AL1422" s="39" t="str">
        <f t="shared" ca="1" si="655"/>
        <v/>
      </c>
      <c r="AM1422" s="39" t="str">
        <f t="shared" ca="1" si="647"/>
        <v/>
      </c>
      <c r="AN1422" s="40"/>
      <c r="AO1422" s="39">
        <f t="shared" ca="1" si="656"/>
        <v>0</v>
      </c>
      <c r="AP1422" s="339"/>
      <c r="AW1422" s="329"/>
      <c r="BI1422" s="329"/>
      <c r="BJ1422" s="329"/>
      <c r="BK1422" s="329"/>
      <c r="BL1422" s="329"/>
      <c r="BM1422" s="329"/>
      <c r="BN1422" s="329"/>
      <c r="BO1422" s="329"/>
      <c r="BP1422" s="329"/>
      <c r="BQ1422" s="329"/>
      <c r="BR1422" s="329"/>
      <c r="BS1422" s="329"/>
      <c r="BT1422" s="329"/>
      <c r="BU1422" s="329"/>
      <c r="BV1422" s="329"/>
      <c r="BW1422" s="325"/>
      <c r="BX1422" s="325"/>
      <c r="BY1422" s="325"/>
      <c r="BZ1422" s="325"/>
      <c r="CA1422" s="325"/>
      <c r="CB1422" s="325"/>
      <c r="CC1422" s="325"/>
      <c r="CD1422" s="325"/>
      <c r="CE1422" s="325"/>
      <c r="CF1422" s="325"/>
      <c r="CG1422" s="325"/>
      <c r="CH1422" s="325"/>
      <c r="CI1422" s="325"/>
      <c r="CJ1422" s="325"/>
      <c r="CK1422" s="325"/>
      <c r="CL1422" s="325"/>
      <c r="CM1422" s="325"/>
      <c r="CN1422" s="325"/>
      <c r="CO1422" s="325"/>
      <c r="CP1422" s="325"/>
      <c r="CQ1422" s="325"/>
      <c r="CR1422" s="325"/>
      <c r="CS1422" s="325"/>
      <c r="CT1422" s="325"/>
      <c r="CU1422" s="325"/>
      <c r="CV1422" s="325"/>
      <c r="CW1422" s="325"/>
      <c r="CX1422" s="325"/>
    </row>
    <row r="1423" spans="1:102" s="36" customFormat="1" ht="15" hidden="1" customHeight="1">
      <c r="A1423" s="329"/>
      <c r="B1423" s="37" t="str">
        <f t="shared" ca="1" si="634"/>
        <v/>
      </c>
      <c r="C1423" s="41" t="str">
        <f t="shared" ca="1" si="635"/>
        <v/>
      </c>
      <c r="D1423" s="39" t="str">
        <f t="shared" ca="1" si="636"/>
        <v/>
      </c>
      <c r="E1423" s="39" t="str">
        <f t="shared" ca="1" si="648"/>
        <v/>
      </c>
      <c r="F1423" s="39" t="str">
        <f t="shared" ca="1" si="637"/>
        <v/>
      </c>
      <c r="G1423" s="101"/>
      <c r="H1423" s="39">
        <f t="shared" ca="1" si="628"/>
        <v>0</v>
      </c>
      <c r="J1423" s="332"/>
      <c r="K1423" s="37" t="str">
        <f t="shared" ca="1" si="638"/>
        <v/>
      </c>
      <c r="L1423" s="41" t="str">
        <f t="shared" ca="1" si="639"/>
        <v/>
      </c>
      <c r="M1423" s="39" t="str">
        <f t="shared" si="629"/>
        <v/>
      </c>
      <c r="N1423" s="39" t="str">
        <f t="shared" ca="1" si="649"/>
        <v/>
      </c>
      <c r="O1423" s="39">
        <f ca="1">ROUND(Q1422*$O$5/payments_per_year,2)</f>
        <v>0</v>
      </c>
      <c r="P1423" s="101"/>
      <c r="Q1423" s="39">
        <f t="shared" ca="1" si="650"/>
        <v>0</v>
      </c>
      <c r="R1423" s="332"/>
      <c r="S1423" s="37" t="str">
        <f t="shared" ca="1" si="640"/>
        <v/>
      </c>
      <c r="T1423" s="41" t="str">
        <f t="shared" ca="1" si="641"/>
        <v/>
      </c>
      <c r="U1423" s="39" t="str">
        <f t="shared" si="630"/>
        <v/>
      </c>
      <c r="V1423" s="39" t="str">
        <f t="shared" ca="1" si="651"/>
        <v/>
      </c>
      <c r="W1423" s="39">
        <f t="shared" ca="1" si="631"/>
        <v>0</v>
      </c>
      <c r="X1423" s="40"/>
      <c r="Y1423" s="39">
        <f t="shared" ca="1" si="652"/>
        <v>0</v>
      </c>
      <c r="Z1423" s="327"/>
      <c r="AA1423" s="37" t="str">
        <f t="shared" ca="1" si="642"/>
        <v/>
      </c>
      <c r="AB1423" s="41" t="str">
        <f t="shared" ca="1" si="643"/>
        <v/>
      </c>
      <c r="AC1423" s="39" t="str">
        <f t="shared" si="632"/>
        <v/>
      </c>
      <c r="AD1423" s="39" t="str">
        <f t="shared" ca="1" si="653"/>
        <v/>
      </c>
      <c r="AE1423" s="39" t="str">
        <f t="shared" ca="1" si="644"/>
        <v/>
      </c>
      <c r="AF1423" s="40"/>
      <c r="AG1423" s="39">
        <f t="shared" ca="1" si="654"/>
        <v>0</v>
      </c>
      <c r="AH1423" s="339"/>
      <c r="AI1423" s="37" t="str">
        <f t="shared" ca="1" si="645"/>
        <v/>
      </c>
      <c r="AJ1423" s="41" t="str">
        <f t="shared" ca="1" si="646"/>
        <v/>
      </c>
      <c r="AK1423" s="39" t="str">
        <f t="shared" si="633"/>
        <v/>
      </c>
      <c r="AL1423" s="39" t="str">
        <f t="shared" ca="1" si="655"/>
        <v/>
      </c>
      <c r="AM1423" s="39" t="str">
        <f t="shared" ca="1" si="647"/>
        <v/>
      </c>
      <c r="AN1423" s="40"/>
      <c r="AO1423" s="39">
        <f t="shared" ca="1" si="656"/>
        <v>0</v>
      </c>
      <c r="AP1423" s="339"/>
      <c r="AW1423" s="329"/>
      <c r="BI1423" s="329"/>
      <c r="BJ1423" s="329"/>
      <c r="BK1423" s="329"/>
      <c r="BL1423" s="329"/>
      <c r="BM1423" s="329"/>
      <c r="BN1423" s="329"/>
      <c r="BO1423" s="329"/>
      <c r="BP1423" s="329"/>
      <c r="BQ1423" s="329"/>
      <c r="BR1423" s="329"/>
      <c r="BS1423" s="329"/>
      <c r="BT1423" s="329"/>
      <c r="BU1423" s="329"/>
      <c r="BV1423" s="329"/>
      <c r="BW1423" s="325"/>
      <c r="BX1423" s="325"/>
      <c r="BY1423" s="325"/>
      <c r="BZ1423" s="325"/>
      <c r="CA1423" s="325"/>
      <c r="CB1423" s="325"/>
      <c r="CC1423" s="325"/>
      <c r="CD1423" s="325"/>
      <c r="CE1423" s="325"/>
      <c r="CF1423" s="325"/>
      <c r="CG1423" s="325"/>
      <c r="CH1423" s="325"/>
      <c r="CI1423" s="325"/>
      <c r="CJ1423" s="325"/>
      <c r="CK1423" s="325"/>
      <c r="CL1423" s="325"/>
      <c r="CM1423" s="325"/>
      <c r="CN1423" s="325"/>
      <c r="CO1423" s="325"/>
      <c r="CP1423" s="325"/>
      <c r="CQ1423" s="325"/>
      <c r="CR1423" s="325"/>
      <c r="CS1423" s="325"/>
      <c r="CT1423" s="325"/>
      <c r="CU1423" s="325"/>
      <c r="CV1423" s="325"/>
      <c r="CW1423" s="325"/>
      <c r="CX1423" s="325"/>
    </row>
    <row r="1424" spans="1:102" s="36" customFormat="1" ht="15" hidden="1" customHeight="1">
      <c r="A1424" s="329"/>
      <c r="B1424" s="37" t="str">
        <f t="shared" ca="1" si="634"/>
        <v/>
      </c>
      <c r="C1424" s="41" t="str">
        <f t="shared" ca="1" si="635"/>
        <v/>
      </c>
      <c r="D1424" s="39" t="str">
        <f t="shared" ca="1" si="636"/>
        <v/>
      </c>
      <c r="E1424" s="39" t="str">
        <f t="shared" ca="1" si="648"/>
        <v/>
      </c>
      <c r="F1424" s="39" t="str">
        <f t="shared" ca="1" si="637"/>
        <v/>
      </c>
      <c r="G1424" s="101"/>
      <c r="H1424" s="39">
        <f t="shared" ca="1" si="628"/>
        <v>0</v>
      </c>
      <c r="J1424" s="332"/>
      <c r="K1424" s="37" t="str">
        <f t="shared" ca="1" si="638"/>
        <v/>
      </c>
      <c r="L1424" s="41" t="str">
        <f t="shared" ca="1" si="639"/>
        <v/>
      </c>
      <c r="M1424" s="39" t="str">
        <f t="shared" si="629"/>
        <v/>
      </c>
      <c r="N1424" s="39" t="str">
        <f t="shared" ca="1" si="649"/>
        <v/>
      </c>
      <c r="O1424" s="39" t="str">
        <f ca="1">IF(L1424="","",ROUND(Q1423*$O$5/payments_per_year,2))</f>
        <v/>
      </c>
      <c r="P1424" s="101"/>
      <c r="Q1424" s="39">
        <f t="shared" ca="1" si="650"/>
        <v>0</v>
      </c>
      <c r="R1424" s="332"/>
      <c r="S1424" s="37" t="str">
        <f t="shared" ca="1" si="640"/>
        <v/>
      </c>
      <c r="T1424" s="41" t="str">
        <f t="shared" ca="1" si="641"/>
        <v/>
      </c>
      <c r="U1424" s="39" t="str">
        <f t="shared" si="630"/>
        <v/>
      </c>
      <c r="V1424" s="39" t="str">
        <f t="shared" ca="1" si="651"/>
        <v/>
      </c>
      <c r="W1424" s="39">
        <f t="shared" ca="1" si="631"/>
        <v>0</v>
      </c>
      <c r="X1424" s="40"/>
      <c r="Y1424" s="39">
        <f t="shared" ca="1" si="652"/>
        <v>0</v>
      </c>
      <c r="Z1424" s="327"/>
      <c r="AA1424" s="37" t="str">
        <f t="shared" ca="1" si="642"/>
        <v/>
      </c>
      <c r="AB1424" s="41" t="str">
        <f t="shared" ca="1" si="643"/>
        <v/>
      </c>
      <c r="AC1424" s="39" t="str">
        <f t="shared" si="632"/>
        <v/>
      </c>
      <c r="AD1424" s="39" t="str">
        <f t="shared" ca="1" si="653"/>
        <v/>
      </c>
      <c r="AE1424" s="39" t="str">
        <f t="shared" ca="1" si="644"/>
        <v/>
      </c>
      <c r="AF1424" s="40"/>
      <c r="AG1424" s="39">
        <f t="shared" ca="1" si="654"/>
        <v>0</v>
      </c>
      <c r="AH1424" s="339"/>
      <c r="AI1424" s="37" t="str">
        <f t="shared" ca="1" si="645"/>
        <v/>
      </c>
      <c r="AJ1424" s="41" t="str">
        <f t="shared" ca="1" si="646"/>
        <v/>
      </c>
      <c r="AK1424" s="39" t="str">
        <f t="shared" si="633"/>
        <v/>
      </c>
      <c r="AL1424" s="39" t="str">
        <f t="shared" ca="1" si="655"/>
        <v/>
      </c>
      <c r="AM1424" s="39" t="str">
        <f t="shared" ca="1" si="647"/>
        <v/>
      </c>
      <c r="AN1424" s="40"/>
      <c r="AO1424" s="39">
        <f t="shared" ca="1" si="656"/>
        <v>0</v>
      </c>
      <c r="AP1424" s="339"/>
      <c r="AW1424" s="329"/>
      <c r="BI1424" s="329"/>
      <c r="BJ1424" s="329"/>
      <c r="BK1424" s="329"/>
      <c r="BL1424" s="329"/>
      <c r="BM1424" s="329"/>
      <c r="BN1424" s="329"/>
      <c r="BO1424" s="329"/>
      <c r="BP1424" s="329"/>
      <c r="BQ1424" s="329"/>
      <c r="BR1424" s="329"/>
      <c r="BS1424" s="329"/>
      <c r="BT1424" s="329"/>
      <c r="BU1424" s="329"/>
      <c r="BV1424" s="329"/>
      <c r="BW1424" s="325"/>
      <c r="BX1424" s="325"/>
      <c r="BY1424" s="325"/>
      <c r="BZ1424" s="325"/>
      <c r="CA1424" s="325"/>
      <c r="CB1424" s="325"/>
      <c r="CC1424" s="325"/>
      <c r="CD1424" s="325"/>
      <c r="CE1424" s="325"/>
      <c r="CF1424" s="325"/>
      <c r="CG1424" s="325"/>
      <c r="CH1424" s="325"/>
      <c r="CI1424" s="325"/>
      <c r="CJ1424" s="325"/>
      <c r="CK1424" s="325"/>
      <c r="CL1424" s="325"/>
      <c r="CM1424" s="325"/>
      <c r="CN1424" s="325"/>
      <c r="CO1424" s="325"/>
      <c r="CP1424" s="325"/>
      <c r="CQ1424" s="325"/>
      <c r="CR1424" s="325"/>
      <c r="CS1424" s="325"/>
      <c r="CT1424" s="325"/>
      <c r="CU1424" s="325"/>
      <c r="CV1424" s="325"/>
      <c r="CW1424" s="325"/>
      <c r="CX1424" s="325"/>
    </row>
    <row r="1425" spans="1:102" s="36" customFormat="1" ht="15" hidden="1" customHeight="1">
      <c r="A1425" s="329"/>
      <c r="B1425" s="37" t="str">
        <f t="shared" ca="1" si="634"/>
        <v/>
      </c>
      <c r="C1425" s="41" t="str">
        <f t="shared" ca="1" si="635"/>
        <v/>
      </c>
      <c r="D1425" s="39" t="str">
        <f t="shared" ca="1" si="636"/>
        <v/>
      </c>
      <c r="E1425" s="39" t="str">
        <f t="shared" ca="1" si="648"/>
        <v/>
      </c>
      <c r="F1425" s="39" t="str">
        <f t="shared" ca="1" si="637"/>
        <v/>
      </c>
      <c r="G1425" s="101"/>
      <c r="H1425" s="39">
        <f t="shared" ca="1" si="628"/>
        <v>0</v>
      </c>
      <c r="J1425" s="332"/>
      <c r="K1425" s="37" t="str">
        <f t="shared" ca="1" si="638"/>
        <v/>
      </c>
      <c r="L1425" s="41" t="str">
        <f t="shared" ca="1" si="639"/>
        <v/>
      </c>
      <c r="M1425" s="39" t="str">
        <f t="shared" si="629"/>
        <v/>
      </c>
      <c r="N1425" s="39" t="str">
        <f t="shared" ca="1" si="649"/>
        <v/>
      </c>
      <c r="O1425" s="39">
        <f ca="1">ROUND(Q1424*$O$5/payments_per_year,2)</f>
        <v>0</v>
      </c>
      <c r="P1425" s="101"/>
      <c r="Q1425" s="39">
        <f t="shared" ca="1" si="650"/>
        <v>0</v>
      </c>
      <c r="R1425" s="332"/>
      <c r="S1425" s="37" t="str">
        <f t="shared" ca="1" si="640"/>
        <v/>
      </c>
      <c r="T1425" s="41" t="str">
        <f t="shared" ca="1" si="641"/>
        <v/>
      </c>
      <c r="U1425" s="39" t="str">
        <f t="shared" si="630"/>
        <v/>
      </c>
      <c r="V1425" s="39" t="str">
        <f t="shared" ca="1" si="651"/>
        <v/>
      </c>
      <c r="W1425" s="39">
        <f t="shared" ca="1" si="631"/>
        <v>0</v>
      </c>
      <c r="X1425" s="40"/>
      <c r="Y1425" s="39">
        <f t="shared" ca="1" si="652"/>
        <v>0</v>
      </c>
      <c r="Z1425" s="327"/>
      <c r="AA1425" s="37" t="str">
        <f t="shared" ca="1" si="642"/>
        <v/>
      </c>
      <c r="AB1425" s="41" t="str">
        <f t="shared" ca="1" si="643"/>
        <v/>
      </c>
      <c r="AC1425" s="39" t="str">
        <f t="shared" si="632"/>
        <v/>
      </c>
      <c r="AD1425" s="39" t="str">
        <f t="shared" ca="1" si="653"/>
        <v/>
      </c>
      <c r="AE1425" s="39" t="str">
        <f t="shared" ca="1" si="644"/>
        <v/>
      </c>
      <c r="AF1425" s="40"/>
      <c r="AG1425" s="39">
        <f t="shared" ca="1" si="654"/>
        <v>0</v>
      </c>
      <c r="AH1425" s="339"/>
      <c r="AI1425" s="37" t="str">
        <f t="shared" ca="1" si="645"/>
        <v/>
      </c>
      <c r="AJ1425" s="41" t="str">
        <f t="shared" ca="1" si="646"/>
        <v/>
      </c>
      <c r="AK1425" s="39" t="str">
        <f t="shared" si="633"/>
        <v/>
      </c>
      <c r="AL1425" s="39" t="str">
        <f t="shared" ca="1" si="655"/>
        <v/>
      </c>
      <c r="AM1425" s="39" t="str">
        <f t="shared" ca="1" si="647"/>
        <v/>
      </c>
      <c r="AN1425" s="40"/>
      <c r="AO1425" s="39">
        <f t="shared" ca="1" si="656"/>
        <v>0</v>
      </c>
      <c r="AP1425" s="339"/>
      <c r="AW1425" s="329"/>
      <c r="BI1425" s="329"/>
      <c r="BJ1425" s="329"/>
      <c r="BK1425" s="329"/>
      <c r="BL1425" s="329"/>
      <c r="BM1425" s="329"/>
      <c r="BN1425" s="329"/>
      <c r="BO1425" s="329"/>
      <c r="BP1425" s="329"/>
      <c r="BQ1425" s="329"/>
      <c r="BR1425" s="329"/>
      <c r="BS1425" s="329"/>
      <c r="BT1425" s="329"/>
      <c r="BU1425" s="329"/>
      <c r="BV1425" s="329"/>
      <c r="BW1425" s="325"/>
      <c r="BX1425" s="325"/>
      <c r="BY1425" s="325"/>
      <c r="BZ1425" s="325"/>
      <c r="CA1425" s="325"/>
      <c r="CB1425" s="325"/>
      <c r="CC1425" s="325"/>
      <c r="CD1425" s="325"/>
      <c r="CE1425" s="325"/>
      <c r="CF1425" s="325"/>
      <c r="CG1425" s="325"/>
      <c r="CH1425" s="325"/>
      <c r="CI1425" s="325"/>
      <c r="CJ1425" s="325"/>
      <c r="CK1425" s="325"/>
      <c r="CL1425" s="325"/>
      <c r="CM1425" s="325"/>
      <c r="CN1425" s="325"/>
      <c r="CO1425" s="325"/>
      <c r="CP1425" s="325"/>
      <c r="CQ1425" s="325"/>
      <c r="CR1425" s="325"/>
      <c r="CS1425" s="325"/>
      <c r="CT1425" s="325"/>
      <c r="CU1425" s="325"/>
      <c r="CV1425" s="325"/>
      <c r="CW1425" s="325"/>
      <c r="CX1425" s="325"/>
    </row>
    <row r="1426" spans="1:102" s="36" customFormat="1" ht="15" hidden="1" customHeight="1">
      <c r="A1426" s="329"/>
      <c r="B1426" s="37" t="str">
        <f t="shared" ca="1" si="634"/>
        <v/>
      </c>
      <c r="C1426" s="41" t="str">
        <f t="shared" ca="1" si="635"/>
        <v/>
      </c>
      <c r="D1426" s="39" t="str">
        <f t="shared" ca="1" si="636"/>
        <v/>
      </c>
      <c r="E1426" s="39" t="str">
        <f t="shared" ca="1" si="648"/>
        <v/>
      </c>
      <c r="F1426" s="39" t="str">
        <f t="shared" ca="1" si="637"/>
        <v/>
      </c>
      <c r="G1426" s="101"/>
      <c r="H1426" s="39">
        <f t="shared" ca="1" si="628"/>
        <v>0</v>
      </c>
      <c r="J1426" s="332"/>
      <c r="K1426" s="37" t="str">
        <f t="shared" ca="1" si="638"/>
        <v/>
      </c>
      <c r="L1426" s="41" t="str">
        <f t="shared" ca="1" si="639"/>
        <v/>
      </c>
      <c r="M1426" s="39" t="str">
        <f t="shared" si="629"/>
        <v/>
      </c>
      <c r="N1426" s="39" t="str">
        <f t="shared" ca="1" si="649"/>
        <v/>
      </c>
      <c r="O1426" s="39" t="str">
        <f ca="1">IF(L1426="","",ROUND(Q1425*$O$5/payments_per_year,2))</f>
        <v/>
      </c>
      <c r="P1426" s="101"/>
      <c r="Q1426" s="39">
        <f t="shared" ca="1" si="650"/>
        <v>0</v>
      </c>
      <c r="R1426" s="332"/>
      <c r="S1426" s="37" t="str">
        <f t="shared" ca="1" si="640"/>
        <v/>
      </c>
      <c r="T1426" s="41" t="str">
        <f t="shared" ca="1" si="641"/>
        <v/>
      </c>
      <c r="U1426" s="39" t="str">
        <f t="shared" si="630"/>
        <v/>
      </c>
      <c r="V1426" s="39" t="str">
        <f t="shared" ca="1" si="651"/>
        <v/>
      </c>
      <c r="W1426" s="39">
        <f t="shared" ca="1" si="631"/>
        <v>0</v>
      </c>
      <c r="X1426" s="40"/>
      <c r="Y1426" s="39">
        <f t="shared" ca="1" si="652"/>
        <v>0</v>
      </c>
      <c r="Z1426" s="327"/>
      <c r="AA1426" s="37" t="str">
        <f t="shared" ca="1" si="642"/>
        <v/>
      </c>
      <c r="AB1426" s="41" t="str">
        <f t="shared" ca="1" si="643"/>
        <v/>
      </c>
      <c r="AC1426" s="39" t="str">
        <f t="shared" si="632"/>
        <v/>
      </c>
      <c r="AD1426" s="39" t="str">
        <f t="shared" ca="1" si="653"/>
        <v/>
      </c>
      <c r="AE1426" s="39" t="str">
        <f t="shared" ca="1" si="644"/>
        <v/>
      </c>
      <c r="AF1426" s="40"/>
      <c r="AG1426" s="39">
        <f t="shared" ca="1" si="654"/>
        <v>0</v>
      </c>
      <c r="AH1426" s="339"/>
      <c r="AI1426" s="37" t="str">
        <f t="shared" ca="1" si="645"/>
        <v/>
      </c>
      <c r="AJ1426" s="41" t="str">
        <f t="shared" ca="1" si="646"/>
        <v/>
      </c>
      <c r="AK1426" s="39" t="str">
        <f t="shared" si="633"/>
        <v/>
      </c>
      <c r="AL1426" s="39" t="str">
        <f t="shared" ca="1" si="655"/>
        <v/>
      </c>
      <c r="AM1426" s="39" t="str">
        <f t="shared" ca="1" si="647"/>
        <v/>
      </c>
      <c r="AN1426" s="40"/>
      <c r="AO1426" s="39">
        <f t="shared" ca="1" si="656"/>
        <v>0</v>
      </c>
      <c r="AP1426" s="339"/>
      <c r="AW1426" s="329"/>
      <c r="BI1426" s="329"/>
      <c r="BJ1426" s="329"/>
      <c r="BK1426" s="329"/>
      <c r="BL1426" s="329"/>
      <c r="BM1426" s="329"/>
      <c r="BN1426" s="329"/>
      <c r="BO1426" s="329"/>
      <c r="BP1426" s="329"/>
      <c r="BQ1426" s="329"/>
      <c r="BR1426" s="329"/>
      <c r="BS1426" s="329"/>
      <c r="BT1426" s="329"/>
      <c r="BU1426" s="329"/>
      <c r="BV1426" s="329"/>
      <c r="BW1426" s="325"/>
      <c r="BX1426" s="325"/>
      <c r="BY1426" s="325"/>
      <c r="BZ1426" s="325"/>
      <c r="CA1426" s="325"/>
      <c r="CB1426" s="325"/>
      <c r="CC1426" s="325"/>
      <c r="CD1426" s="325"/>
      <c r="CE1426" s="325"/>
      <c r="CF1426" s="325"/>
      <c r="CG1426" s="325"/>
      <c r="CH1426" s="325"/>
      <c r="CI1426" s="325"/>
      <c r="CJ1426" s="325"/>
      <c r="CK1426" s="325"/>
      <c r="CL1426" s="325"/>
      <c r="CM1426" s="325"/>
      <c r="CN1426" s="325"/>
      <c r="CO1426" s="325"/>
      <c r="CP1426" s="325"/>
      <c r="CQ1426" s="325"/>
      <c r="CR1426" s="325"/>
      <c r="CS1426" s="325"/>
      <c r="CT1426" s="325"/>
      <c r="CU1426" s="325"/>
      <c r="CV1426" s="325"/>
      <c r="CW1426" s="325"/>
      <c r="CX1426" s="325"/>
    </row>
    <row r="1427" spans="1:102" s="36" customFormat="1" ht="15" hidden="1" customHeight="1">
      <c r="A1427" s="329"/>
      <c r="B1427" s="37" t="str">
        <f t="shared" ca="1" si="634"/>
        <v/>
      </c>
      <c r="C1427" s="41" t="str">
        <f t="shared" ca="1" si="635"/>
        <v/>
      </c>
      <c r="D1427" s="39" t="str">
        <f t="shared" ca="1" si="636"/>
        <v/>
      </c>
      <c r="E1427" s="39" t="str">
        <f t="shared" ca="1" si="648"/>
        <v/>
      </c>
      <c r="F1427" s="39" t="str">
        <f t="shared" ca="1" si="637"/>
        <v/>
      </c>
      <c r="G1427" s="101"/>
      <c r="H1427" s="39">
        <f t="shared" ref="H1427:H1490" ca="1" si="657">IF(B1427="",0,ROUND(H1426-E1427-G1427,2))</f>
        <v>0</v>
      </c>
      <c r="J1427" s="332"/>
      <c r="K1427" s="37" t="str">
        <f t="shared" ca="1" si="638"/>
        <v/>
      </c>
      <c r="L1427" s="41" t="str">
        <f t="shared" ca="1" si="639"/>
        <v/>
      </c>
      <c r="M1427" s="39" t="str">
        <f t="shared" ref="M1427:M1490" si="658">$O$10</f>
        <v/>
      </c>
      <c r="N1427" s="39" t="str">
        <f t="shared" ca="1" si="649"/>
        <v/>
      </c>
      <c r="O1427" s="39">
        <f ca="1">ROUND(Q1426*$O$5/payments_per_year,2)</f>
        <v>0</v>
      </c>
      <c r="P1427" s="101"/>
      <c r="Q1427" s="39">
        <f t="shared" ca="1" si="650"/>
        <v>0</v>
      </c>
      <c r="R1427" s="332"/>
      <c r="S1427" s="37" t="str">
        <f t="shared" ca="1" si="640"/>
        <v/>
      </c>
      <c r="T1427" s="41" t="str">
        <f t="shared" ca="1" si="641"/>
        <v/>
      </c>
      <c r="U1427" s="39" t="str">
        <f t="shared" ref="U1427:U1490" si="659">$W$10</f>
        <v/>
      </c>
      <c r="V1427" s="39" t="str">
        <f t="shared" ca="1" si="651"/>
        <v/>
      </c>
      <c r="W1427" s="39">
        <f t="shared" ref="W1427:W1490" ca="1" si="660">ROUND(Y1426*$W$5/payments_per_year,2)</f>
        <v>0</v>
      </c>
      <c r="X1427" s="40"/>
      <c r="Y1427" s="39">
        <f t="shared" ca="1" si="652"/>
        <v>0</v>
      </c>
      <c r="Z1427" s="327"/>
      <c r="AA1427" s="37" t="str">
        <f t="shared" ca="1" si="642"/>
        <v/>
      </c>
      <c r="AB1427" s="41" t="str">
        <f t="shared" ca="1" si="643"/>
        <v/>
      </c>
      <c r="AC1427" s="39" t="str">
        <f t="shared" ref="AC1427:AC1490" si="661">$AE$10</f>
        <v/>
      </c>
      <c r="AD1427" s="39" t="str">
        <f t="shared" ca="1" si="653"/>
        <v/>
      </c>
      <c r="AE1427" s="39" t="str">
        <f t="shared" ca="1" si="644"/>
        <v/>
      </c>
      <c r="AF1427" s="40"/>
      <c r="AG1427" s="39">
        <f t="shared" ca="1" si="654"/>
        <v>0</v>
      </c>
      <c r="AH1427" s="339"/>
      <c r="AI1427" s="37" t="str">
        <f t="shared" ca="1" si="645"/>
        <v/>
      </c>
      <c r="AJ1427" s="41" t="str">
        <f t="shared" ca="1" si="646"/>
        <v/>
      </c>
      <c r="AK1427" s="39" t="str">
        <f t="shared" ref="AK1427:AK1490" si="662">$AE$10</f>
        <v/>
      </c>
      <c r="AL1427" s="39" t="str">
        <f t="shared" ca="1" si="655"/>
        <v/>
      </c>
      <c r="AM1427" s="39" t="str">
        <f t="shared" ca="1" si="647"/>
        <v/>
      </c>
      <c r="AN1427" s="40"/>
      <c r="AO1427" s="39">
        <f t="shared" ca="1" si="656"/>
        <v>0</v>
      </c>
      <c r="AP1427" s="339"/>
      <c r="AW1427" s="329"/>
      <c r="BI1427" s="329"/>
      <c r="BJ1427" s="329"/>
      <c r="BK1427" s="329"/>
      <c r="BL1427" s="329"/>
      <c r="BM1427" s="329"/>
      <c r="BN1427" s="329"/>
      <c r="BO1427" s="329"/>
      <c r="BP1427" s="329"/>
      <c r="BQ1427" s="329"/>
      <c r="BR1427" s="329"/>
      <c r="BS1427" s="329"/>
      <c r="BT1427" s="329"/>
      <c r="BU1427" s="329"/>
      <c r="BV1427" s="329"/>
      <c r="BW1427" s="325"/>
      <c r="BX1427" s="325"/>
      <c r="BY1427" s="325"/>
      <c r="BZ1427" s="325"/>
      <c r="CA1427" s="325"/>
      <c r="CB1427" s="325"/>
      <c r="CC1427" s="325"/>
      <c r="CD1427" s="325"/>
      <c r="CE1427" s="325"/>
      <c r="CF1427" s="325"/>
      <c r="CG1427" s="325"/>
      <c r="CH1427" s="325"/>
      <c r="CI1427" s="325"/>
      <c r="CJ1427" s="325"/>
      <c r="CK1427" s="325"/>
      <c r="CL1427" s="325"/>
      <c r="CM1427" s="325"/>
      <c r="CN1427" s="325"/>
      <c r="CO1427" s="325"/>
      <c r="CP1427" s="325"/>
      <c r="CQ1427" s="325"/>
      <c r="CR1427" s="325"/>
      <c r="CS1427" s="325"/>
      <c r="CT1427" s="325"/>
      <c r="CU1427" s="325"/>
      <c r="CV1427" s="325"/>
      <c r="CW1427" s="325"/>
      <c r="CX1427" s="325"/>
    </row>
    <row r="1428" spans="1:102" s="36" customFormat="1" ht="15" hidden="1" customHeight="1">
      <c r="A1428" s="329"/>
      <c r="B1428" s="37" t="str">
        <f t="shared" ref="B1428:B1491" ca="1" si="663">IF(B1427&lt;$F$11,IF(H1427&gt;0,B1427+1,""),"")</f>
        <v/>
      </c>
      <c r="C1428" s="41" t="str">
        <f t="shared" ref="C1428:C1491" ca="1" si="664">IF(B1428="","",IF(B1428&lt;=$F$11,IF(payments_per_year=26,DATE(YEAR(start_date),MONTH(start_date),DAY(start_date)+14*B1428),IF(payments_per_year=52,DATE(YEAR(start_date),MONTH(start_date),DAY(start_date)+7*B1428),DATE(YEAR(start_date),MONTH(start_date)+B1428*12/$F$7,DAY(start_date)))),""))</f>
        <v/>
      </c>
      <c r="D1428" s="39" t="str">
        <f t="shared" ref="D1428:D1491" ca="1" si="665">IF(C1428="","",IF($F$10+F1428&gt;H1427,ROUND(H1427+F1428,2),$F$10))</f>
        <v/>
      </c>
      <c r="E1428" s="39" t="str">
        <f t="shared" ca="1" si="648"/>
        <v/>
      </c>
      <c r="F1428" s="39" t="str">
        <f t="shared" ref="F1428:F1491" ca="1" si="666">IF(C1428="","",ROUND(H1427*$F$5/payments_per_year,2))</f>
        <v/>
      </c>
      <c r="G1428" s="101"/>
      <c r="H1428" s="39">
        <f t="shared" ca="1" si="657"/>
        <v>0</v>
      </c>
      <c r="J1428" s="332"/>
      <c r="K1428" s="37" t="str">
        <f t="shared" ref="K1428:K1491" ca="1" si="667">IF(K1427&lt;$F$11,IF(Q1427&gt;0,K1427+1,""),"")</f>
        <v/>
      </c>
      <c r="L1428" s="41" t="str">
        <f t="shared" ref="L1428:L1491" ca="1" si="668">IF(K1428="","",IF(K1428&lt;=$F$11,IF(payments_per_year=26,DATE(YEAR(start_date),MONTH(start_date),DAY(start_date)+14*K1428),IF(payments_per_year=52,DATE(YEAR(start_date),MONTH(start_date),DAY(start_date)+7*K1428),DATE(YEAR(start_date),MONTH(start_date)+K1428*12/$F$7,DAY(start_date)))),""))</f>
        <v/>
      </c>
      <c r="M1428" s="39" t="str">
        <f t="shared" si="658"/>
        <v/>
      </c>
      <c r="N1428" s="39" t="str">
        <f t="shared" ca="1" si="649"/>
        <v/>
      </c>
      <c r="O1428" s="39" t="str">
        <f ca="1">IF(L1428="","",ROUND(Q1427*$O$5/payments_per_year,2))</f>
        <v/>
      </c>
      <c r="P1428" s="101"/>
      <c r="Q1428" s="39">
        <f t="shared" ca="1" si="650"/>
        <v>0</v>
      </c>
      <c r="R1428" s="332"/>
      <c r="S1428" s="37" t="str">
        <f t="shared" ref="S1428:S1491" ca="1" si="669">IF(S1427&lt;$F$11,IF(Y1427&gt;0,S1427+1,""),"")</f>
        <v/>
      </c>
      <c r="T1428" s="41" t="str">
        <f t="shared" ref="T1428:T1491" ca="1" si="670">IF(S1428="","",IF(S1428&lt;=$F$11,IF(payments_per_year=26,DATE(YEAR(start_date),MONTH(start_date),DAY(start_date)+14*S1428),IF(payments_per_year=52,DATE(YEAR(start_date),MONTH(start_date),DAY(start_date)+7*S1428),DATE(YEAR(start_date),MONTH(start_date)+S1428*12/$F$7,DAY(start_date)))),""))</f>
        <v/>
      </c>
      <c r="U1428" s="39" t="str">
        <f t="shared" si="659"/>
        <v/>
      </c>
      <c r="V1428" s="39" t="str">
        <f t="shared" ca="1" si="651"/>
        <v/>
      </c>
      <c r="W1428" s="39">
        <f t="shared" ca="1" si="660"/>
        <v>0</v>
      </c>
      <c r="X1428" s="40"/>
      <c r="Y1428" s="39">
        <f t="shared" ca="1" si="652"/>
        <v>0</v>
      </c>
      <c r="Z1428" s="327"/>
      <c r="AA1428" s="37" t="str">
        <f t="shared" ref="AA1428:AA1491" ca="1" si="671">IF(AA1427&lt;$F$11,IF(AG1427&gt;0,AA1427+1,""),"")</f>
        <v/>
      </c>
      <c r="AB1428" s="41" t="str">
        <f t="shared" ref="AB1428:AB1491" ca="1" si="672">IF(AA1428="","",IF(AA1428&lt;=$F$11,IF(payments_per_year=26,DATE(YEAR(start_date),MONTH(start_date),DAY(start_date)+14*AA1428),IF(payments_per_year=52,DATE(YEAR(start_date),MONTH(start_date),DAY(start_date)+7*AA1428),DATE(YEAR(start_date),MONTH(start_date)+AA1428*12/$F$7,DAY(start_date)))),""))</f>
        <v/>
      </c>
      <c r="AC1428" s="39" t="str">
        <f t="shared" si="661"/>
        <v/>
      </c>
      <c r="AD1428" s="39" t="str">
        <f t="shared" ca="1" si="653"/>
        <v/>
      </c>
      <c r="AE1428" s="39" t="str">
        <f t="shared" ref="AE1428:AE1491" ca="1" si="673">IF(AB1428="","",ROUND(AG1427*$F$5/payments_per_year,2))</f>
        <v/>
      </c>
      <c r="AF1428" s="40"/>
      <c r="AG1428" s="39">
        <f t="shared" ca="1" si="654"/>
        <v>0</v>
      </c>
      <c r="AH1428" s="339"/>
      <c r="AI1428" s="37" t="str">
        <f t="shared" ref="AI1428:AI1491" ca="1" si="674">IF(AI1427&lt;$F$11,IF(AO1427&gt;0,AI1427+1,""),"")</f>
        <v/>
      </c>
      <c r="AJ1428" s="41" t="str">
        <f t="shared" ref="AJ1428:AJ1491" ca="1" si="675">IF(AI1428="","",IF(AI1428&lt;=$F$11,IF(payments_per_year=26,DATE(YEAR(start_date),MONTH(start_date),DAY(start_date)+14*AI1428),IF(payments_per_year=52,DATE(YEAR(start_date),MONTH(start_date),DAY(start_date)+7*AI1428),DATE(YEAR(start_date),MONTH(start_date)+AI1428*12/$F$7,DAY(start_date)))),""))</f>
        <v/>
      </c>
      <c r="AK1428" s="39" t="str">
        <f t="shared" si="662"/>
        <v/>
      </c>
      <c r="AL1428" s="39" t="str">
        <f t="shared" ca="1" si="655"/>
        <v/>
      </c>
      <c r="AM1428" s="39" t="str">
        <f t="shared" ref="AM1428:AM1491" ca="1" si="676">IF(AJ1428="","",ROUND(AO1427*$F$5/payments_per_year,2))</f>
        <v/>
      </c>
      <c r="AN1428" s="40"/>
      <c r="AO1428" s="39">
        <f t="shared" ca="1" si="656"/>
        <v>0</v>
      </c>
      <c r="AP1428" s="339"/>
      <c r="AW1428" s="329"/>
      <c r="BI1428" s="329"/>
      <c r="BJ1428" s="329"/>
      <c r="BK1428" s="329"/>
      <c r="BL1428" s="329"/>
      <c r="BM1428" s="329"/>
      <c r="BN1428" s="329"/>
      <c r="BO1428" s="329"/>
      <c r="BP1428" s="329"/>
      <c r="BQ1428" s="329"/>
      <c r="BR1428" s="329"/>
      <c r="BS1428" s="329"/>
      <c r="BT1428" s="329"/>
      <c r="BU1428" s="329"/>
      <c r="BV1428" s="329"/>
      <c r="BW1428" s="325"/>
      <c r="BX1428" s="325"/>
      <c r="BY1428" s="325"/>
      <c r="BZ1428" s="325"/>
      <c r="CA1428" s="325"/>
      <c r="CB1428" s="325"/>
      <c r="CC1428" s="325"/>
      <c r="CD1428" s="325"/>
      <c r="CE1428" s="325"/>
      <c r="CF1428" s="325"/>
      <c r="CG1428" s="325"/>
      <c r="CH1428" s="325"/>
      <c r="CI1428" s="325"/>
      <c r="CJ1428" s="325"/>
      <c r="CK1428" s="325"/>
      <c r="CL1428" s="325"/>
      <c r="CM1428" s="325"/>
      <c r="CN1428" s="325"/>
      <c r="CO1428" s="325"/>
      <c r="CP1428" s="325"/>
      <c r="CQ1428" s="325"/>
      <c r="CR1428" s="325"/>
      <c r="CS1428" s="325"/>
      <c r="CT1428" s="325"/>
      <c r="CU1428" s="325"/>
      <c r="CV1428" s="325"/>
      <c r="CW1428" s="325"/>
      <c r="CX1428" s="325"/>
    </row>
    <row r="1429" spans="1:102" s="36" customFormat="1" ht="15" hidden="1" customHeight="1">
      <c r="A1429" s="329"/>
      <c r="B1429" s="37" t="str">
        <f t="shared" ca="1" si="663"/>
        <v/>
      </c>
      <c r="C1429" s="41" t="str">
        <f t="shared" ca="1" si="664"/>
        <v/>
      </c>
      <c r="D1429" s="39" t="str">
        <f t="shared" ca="1" si="665"/>
        <v/>
      </c>
      <c r="E1429" s="39" t="str">
        <f t="shared" ca="1" si="648"/>
        <v/>
      </c>
      <c r="F1429" s="39" t="str">
        <f t="shared" ca="1" si="666"/>
        <v/>
      </c>
      <c r="G1429" s="101"/>
      <c r="H1429" s="39">
        <f t="shared" ca="1" si="657"/>
        <v>0</v>
      </c>
      <c r="J1429" s="332"/>
      <c r="K1429" s="37" t="str">
        <f t="shared" ca="1" si="667"/>
        <v/>
      </c>
      <c r="L1429" s="41" t="str">
        <f t="shared" ca="1" si="668"/>
        <v/>
      </c>
      <c r="M1429" s="39" t="str">
        <f t="shared" si="658"/>
        <v/>
      </c>
      <c r="N1429" s="39" t="str">
        <f t="shared" ca="1" si="649"/>
        <v/>
      </c>
      <c r="O1429" s="39">
        <f ca="1">ROUND(Q1428*$O$5/payments_per_year,2)</f>
        <v>0</v>
      </c>
      <c r="P1429" s="101"/>
      <c r="Q1429" s="39">
        <f t="shared" ca="1" si="650"/>
        <v>0</v>
      </c>
      <c r="R1429" s="332"/>
      <c r="S1429" s="37" t="str">
        <f t="shared" ca="1" si="669"/>
        <v/>
      </c>
      <c r="T1429" s="41" t="str">
        <f t="shared" ca="1" si="670"/>
        <v/>
      </c>
      <c r="U1429" s="39" t="str">
        <f t="shared" si="659"/>
        <v/>
      </c>
      <c r="V1429" s="39" t="str">
        <f t="shared" ca="1" si="651"/>
        <v/>
      </c>
      <c r="W1429" s="39">
        <f t="shared" ca="1" si="660"/>
        <v>0</v>
      </c>
      <c r="X1429" s="40"/>
      <c r="Y1429" s="39">
        <f t="shared" ca="1" si="652"/>
        <v>0</v>
      </c>
      <c r="Z1429" s="327"/>
      <c r="AA1429" s="37" t="str">
        <f t="shared" ca="1" si="671"/>
        <v/>
      </c>
      <c r="AB1429" s="41" t="str">
        <f t="shared" ca="1" si="672"/>
        <v/>
      </c>
      <c r="AC1429" s="39" t="str">
        <f t="shared" si="661"/>
        <v/>
      </c>
      <c r="AD1429" s="39" t="str">
        <f t="shared" ca="1" si="653"/>
        <v/>
      </c>
      <c r="AE1429" s="39" t="str">
        <f t="shared" ca="1" si="673"/>
        <v/>
      </c>
      <c r="AF1429" s="40"/>
      <c r="AG1429" s="39">
        <f t="shared" ca="1" si="654"/>
        <v>0</v>
      </c>
      <c r="AH1429" s="339"/>
      <c r="AI1429" s="37" t="str">
        <f t="shared" ca="1" si="674"/>
        <v/>
      </c>
      <c r="AJ1429" s="41" t="str">
        <f t="shared" ca="1" si="675"/>
        <v/>
      </c>
      <c r="AK1429" s="39" t="str">
        <f t="shared" si="662"/>
        <v/>
      </c>
      <c r="AL1429" s="39" t="str">
        <f t="shared" ca="1" si="655"/>
        <v/>
      </c>
      <c r="AM1429" s="39" t="str">
        <f t="shared" ca="1" si="676"/>
        <v/>
      </c>
      <c r="AN1429" s="40"/>
      <c r="AO1429" s="39">
        <f t="shared" ca="1" si="656"/>
        <v>0</v>
      </c>
      <c r="AP1429" s="339"/>
      <c r="AW1429" s="329"/>
      <c r="BI1429" s="329"/>
      <c r="BJ1429" s="329"/>
      <c r="BK1429" s="329"/>
      <c r="BL1429" s="329"/>
      <c r="BM1429" s="329"/>
      <c r="BN1429" s="329"/>
      <c r="BO1429" s="329"/>
      <c r="BP1429" s="329"/>
      <c r="BQ1429" s="329"/>
      <c r="BR1429" s="329"/>
      <c r="BS1429" s="329"/>
      <c r="BT1429" s="329"/>
      <c r="BU1429" s="329"/>
      <c r="BV1429" s="329"/>
      <c r="BW1429" s="325"/>
      <c r="BX1429" s="325"/>
      <c r="BY1429" s="325"/>
      <c r="BZ1429" s="325"/>
      <c r="CA1429" s="325"/>
      <c r="CB1429" s="325"/>
      <c r="CC1429" s="325"/>
      <c r="CD1429" s="325"/>
      <c r="CE1429" s="325"/>
      <c r="CF1429" s="325"/>
      <c r="CG1429" s="325"/>
      <c r="CH1429" s="325"/>
      <c r="CI1429" s="325"/>
      <c r="CJ1429" s="325"/>
      <c r="CK1429" s="325"/>
      <c r="CL1429" s="325"/>
      <c r="CM1429" s="325"/>
      <c r="CN1429" s="325"/>
      <c r="CO1429" s="325"/>
      <c r="CP1429" s="325"/>
      <c r="CQ1429" s="325"/>
      <c r="CR1429" s="325"/>
      <c r="CS1429" s="325"/>
      <c r="CT1429" s="325"/>
      <c r="CU1429" s="325"/>
      <c r="CV1429" s="325"/>
      <c r="CW1429" s="325"/>
      <c r="CX1429" s="325"/>
    </row>
    <row r="1430" spans="1:102" s="36" customFormat="1" ht="15" hidden="1" customHeight="1">
      <c r="A1430" s="329"/>
      <c r="B1430" s="37" t="str">
        <f t="shared" ca="1" si="663"/>
        <v/>
      </c>
      <c r="C1430" s="41" t="str">
        <f t="shared" ca="1" si="664"/>
        <v/>
      </c>
      <c r="D1430" s="39" t="str">
        <f t="shared" ca="1" si="665"/>
        <v/>
      </c>
      <c r="E1430" s="39" t="str">
        <f t="shared" ca="1" si="648"/>
        <v/>
      </c>
      <c r="F1430" s="39" t="str">
        <f t="shared" ca="1" si="666"/>
        <v/>
      </c>
      <c r="G1430" s="101"/>
      <c r="H1430" s="39">
        <f t="shared" ca="1" si="657"/>
        <v>0</v>
      </c>
      <c r="J1430" s="332"/>
      <c r="K1430" s="37" t="str">
        <f t="shared" ca="1" si="667"/>
        <v/>
      </c>
      <c r="L1430" s="41" t="str">
        <f t="shared" ca="1" si="668"/>
        <v/>
      </c>
      <c r="M1430" s="39" t="str">
        <f t="shared" si="658"/>
        <v/>
      </c>
      <c r="N1430" s="39" t="str">
        <f t="shared" ca="1" si="649"/>
        <v/>
      </c>
      <c r="O1430" s="39" t="str">
        <f ca="1">IF(L1430="","",ROUND(Q1429*$O$5/payments_per_year,2))</f>
        <v/>
      </c>
      <c r="P1430" s="101"/>
      <c r="Q1430" s="39">
        <f t="shared" ca="1" si="650"/>
        <v>0</v>
      </c>
      <c r="R1430" s="332"/>
      <c r="S1430" s="37" t="str">
        <f t="shared" ca="1" si="669"/>
        <v/>
      </c>
      <c r="T1430" s="41" t="str">
        <f t="shared" ca="1" si="670"/>
        <v/>
      </c>
      <c r="U1430" s="39" t="str">
        <f t="shared" si="659"/>
        <v/>
      </c>
      <c r="V1430" s="39" t="str">
        <f t="shared" ca="1" si="651"/>
        <v/>
      </c>
      <c r="W1430" s="39">
        <f t="shared" ca="1" si="660"/>
        <v>0</v>
      </c>
      <c r="X1430" s="40"/>
      <c r="Y1430" s="39">
        <f t="shared" ca="1" si="652"/>
        <v>0</v>
      </c>
      <c r="Z1430" s="327"/>
      <c r="AA1430" s="37" t="str">
        <f t="shared" ca="1" si="671"/>
        <v/>
      </c>
      <c r="AB1430" s="41" t="str">
        <f t="shared" ca="1" si="672"/>
        <v/>
      </c>
      <c r="AC1430" s="39" t="str">
        <f t="shared" si="661"/>
        <v/>
      </c>
      <c r="AD1430" s="39" t="str">
        <f t="shared" ca="1" si="653"/>
        <v/>
      </c>
      <c r="AE1430" s="39" t="str">
        <f t="shared" ca="1" si="673"/>
        <v/>
      </c>
      <c r="AF1430" s="40"/>
      <c r="AG1430" s="39">
        <f t="shared" ca="1" si="654"/>
        <v>0</v>
      </c>
      <c r="AH1430" s="339"/>
      <c r="AI1430" s="37" t="str">
        <f t="shared" ca="1" si="674"/>
        <v/>
      </c>
      <c r="AJ1430" s="41" t="str">
        <f t="shared" ca="1" si="675"/>
        <v/>
      </c>
      <c r="AK1430" s="39" t="str">
        <f t="shared" si="662"/>
        <v/>
      </c>
      <c r="AL1430" s="39" t="str">
        <f t="shared" ca="1" si="655"/>
        <v/>
      </c>
      <c r="AM1430" s="39" t="str">
        <f t="shared" ca="1" si="676"/>
        <v/>
      </c>
      <c r="AN1430" s="40"/>
      <c r="AO1430" s="39">
        <f t="shared" ca="1" si="656"/>
        <v>0</v>
      </c>
      <c r="AP1430" s="339"/>
      <c r="AW1430" s="329"/>
      <c r="BI1430" s="329"/>
      <c r="BJ1430" s="329"/>
      <c r="BK1430" s="329"/>
      <c r="BL1430" s="329"/>
      <c r="BM1430" s="329"/>
      <c r="BN1430" s="329"/>
      <c r="BO1430" s="329"/>
      <c r="BP1430" s="329"/>
      <c r="BQ1430" s="329"/>
      <c r="BR1430" s="329"/>
      <c r="BS1430" s="329"/>
      <c r="BT1430" s="329"/>
      <c r="BU1430" s="329"/>
      <c r="BV1430" s="329"/>
      <c r="BW1430" s="325"/>
      <c r="BX1430" s="325"/>
      <c r="BY1430" s="325"/>
      <c r="BZ1430" s="325"/>
      <c r="CA1430" s="325"/>
      <c r="CB1430" s="325"/>
      <c r="CC1430" s="325"/>
      <c r="CD1430" s="325"/>
      <c r="CE1430" s="325"/>
      <c r="CF1430" s="325"/>
      <c r="CG1430" s="325"/>
      <c r="CH1430" s="325"/>
      <c r="CI1430" s="325"/>
      <c r="CJ1430" s="325"/>
      <c r="CK1430" s="325"/>
      <c r="CL1430" s="325"/>
      <c r="CM1430" s="325"/>
      <c r="CN1430" s="325"/>
      <c r="CO1430" s="325"/>
      <c r="CP1430" s="325"/>
      <c r="CQ1430" s="325"/>
      <c r="CR1430" s="325"/>
      <c r="CS1430" s="325"/>
      <c r="CT1430" s="325"/>
      <c r="CU1430" s="325"/>
      <c r="CV1430" s="325"/>
      <c r="CW1430" s="325"/>
      <c r="CX1430" s="325"/>
    </row>
    <row r="1431" spans="1:102" s="36" customFormat="1" ht="15" hidden="1" customHeight="1">
      <c r="A1431" s="329"/>
      <c r="B1431" s="37" t="str">
        <f t="shared" ca="1" si="663"/>
        <v/>
      </c>
      <c r="C1431" s="41" t="str">
        <f t="shared" ca="1" si="664"/>
        <v/>
      </c>
      <c r="D1431" s="39" t="str">
        <f t="shared" ca="1" si="665"/>
        <v/>
      </c>
      <c r="E1431" s="39" t="str">
        <f t="shared" ref="E1431:E1494" ca="1" si="677">IF(C1431="","",D1431-F1431)</f>
        <v/>
      </c>
      <c r="F1431" s="39" t="str">
        <f t="shared" ca="1" si="666"/>
        <v/>
      </c>
      <c r="G1431" s="101"/>
      <c r="H1431" s="39">
        <f t="shared" ca="1" si="657"/>
        <v>0</v>
      </c>
      <c r="J1431" s="332"/>
      <c r="K1431" s="37" t="str">
        <f t="shared" ca="1" si="667"/>
        <v/>
      </c>
      <c r="L1431" s="41" t="str">
        <f t="shared" ca="1" si="668"/>
        <v/>
      </c>
      <c r="M1431" s="39" t="str">
        <f t="shared" si="658"/>
        <v/>
      </c>
      <c r="N1431" s="39" t="str">
        <f t="shared" ref="N1431:N1494" ca="1" si="678">IF(L1431="","",M1431-O1431)</f>
        <v/>
      </c>
      <c r="O1431" s="39">
        <f ca="1">ROUND(Q1430*$O$5/payments_per_year,2)</f>
        <v>0</v>
      </c>
      <c r="P1431" s="101"/>
      <c r="Q1431" s="39">
        <f t="shared" ref="Q1431:Q1494" ca="1" si="679">IF(K1431="",0,ROUND(Q1430-N1431-P1431,2))</f>
        <v>0</v>
      </c>
      <c r="R1431" s="332"/>
      <c r="S1431" s="37" t="str">
        <f t="shared" ca="1" si="669"/>
        <v/>
      </c>
      <c r="T1431" s="41" t="str">
        <f t="shared" ca="1" si="670"/>
        <v/>
      </c>
      <c r="U1431" s="39" t="str">
        <f t="shared" si="659"/>
        <v/>
      </c>
      <c r="V1431" s="39" t="str">
        <f t="shared" ref="V1431:V1494" ca="1" si="680">IF(T1431="","",U1431-W1431)</f>
        <v/>
      </c>
      <c r="W1431" s="39">
        <f t="shared" ca="1" si="660"/>
        <v>0</v>
      </c>
      <c r="X1431" s="40"/>
      <c r="Y1431" s="39">
        <f t="shared" ref="Y1431:Y1494" ca="1" si="681">IF(S1431="",0,ROUND(Y1430-V1431-X1431,2))</f>
        <v>0</v>
      </c>
      <c r="Z1431" s="327"/>
      <c r="AA1431" s="37" t="str">
        <f t="shared" ca="1" si="671"/>
        <v/>
      </c>
      <c r="AB1431" s="41" t="str">
        <f t="shared" ca="1" si="672"/>
        <v/>
      </c>
      <c r="AC1431" s="39" t="str">
        <f t="shared" si="661"/>
        <v/>
      </c>
      <c r="AD1431" s="39" t="str">
        <f t="shared" ref="AD1431:AD1494" ca="1" si="682">IF(AB1431="","",AC1431-AE1431)</f>
        <v/>
      </c>
      <c r="AE1431" s="39" t="str">
        <f t="shared" ca="1" si="673"/>
        <v/>
      </c>
      <c r="AF1431" s="40"/>
      <c r="AG1431" s="39">
        <f t="shared" ref="AG1431:AG1494" ca="1" si="683">IF(AA1431="",0,ROUND(AG1430-AD1431-AF1431,2))</f>
        <v>0</v>
      </c>
      <c r="AH1431" s="339"/>
      <c r="AI1431" s="37" t="str">
        <f t="shared" ca="1" si="674"/>
        <v/>
      </c>
      <c r="AJ1431" s="41" t="str">
        <f t="shared" ca="1" si="675"/>
        <v/>
      </c>
      <c r="AK1431" s="39" t="str">
        <f t="shared" si="662"/>
        <v/>
      </c>
      <c r="AL1431" s="39" t="str">
        <f t="shared" ref="AL1431:AL1494" ca="1" si="684">IF(AJ1431="","",AK1431-AM1431)</f>
        <v/>
      </c>
      <c r="AM1431" s="39" t="str">
        <f t="shared" ca="1" si="676"/>
        <v/>
      </c>
      <c r="AN1431" s="40"/>
      <c r="AO1431" s="39">
        <f t="shared" ref="AO1431:AO1494" ca="1" si="685">IF(AI1431="",0,ROUND(AO1430-AL1431-AN1431,2))</f>
        <v>0</v>
      </c>
      <c r="AP1431" s="339"/>
      <c r="AW1431" s="329"/>
      <c r="BI1431" s="329"/>
      <c r="BJ1431" s="329"/>
      <c r="BK1431" s="329"/>
      <c r="BL1431" s="329"/>
      <c r="BM1431" s="329"/>
      <c r="BN1431" s="329"/>
      <c r="BO1431" s="329"/>
      <c r="BP1431" s="329"/>
      <c r="BQ1431" s="329"/>
      <c r="BR1431" s="329"/>
      <c r="BS1431" s="329"/>
      <c r="BT1431" s="329"/>
      <c r="BU1431" s="329"/>
      <c r="BV1431" s="329"/>
      <c r="BW1431" s="325"/>
      <c r="BX1431" s="325"/>
      <c r="BY1431" s="325"/>
      <c r="BZ1431" s="325"/>
      <c r="CA1431" s="325"/>
      <c r="CB1431" s="325"/>
      <c r="CC1431" s="325"/>
      <c r="CD1431" s="325"/>
      <c r="CE1431" s="325"/>
      <c r="CF1431" s="325"/>
      <c r="CG1431" s="325"/>
      <c r="CH1431" s="325"/>
      <c r="CI1431" s="325"/>
      <c r="CJ1431" s="325"/>
      <c r="CK1431" s="325"/>
      <c r="CL1431" s="325"/>
      <c r="CM1431" s="325"/>
      <c r="CN1431" s="325"/>
      <c r="CO1431" s="325"/>
      <c r="CP1431" s="325"/>
      <c r="CQ1431" s="325"/>
      <c r="CR1431" s="325"/>
      <c r="CS1431" s="325"/>
      <c r="CT1431" s="325"/>
      <c r="CU1431" s="325"/>
      <c r="CV1431" s="325"/>
      <c r="CW1431" s="325"/>
      <c r="CX1431" s="325"/>
    </row>
    <row r="1432" spans="1:102" s="36" customFormat="1" ht="15" hidden="1" customHeight="1">
      <c r="A1432" s="329"/>
      <c r="B1432" s="37" t="str">
        <f t="shared" ca="1" si="663"/>
        <v/>
      </c>
      <c r="C1432" s="41" t="str">
        <f t="shared" ca="1" si="664"/>
        <v/>
      </c>
      <c r="D1432" s="39" t="str">
        <f t="shared" ca="1" si="665"/>
        <v/>
      </c>
      <c r="E1432" s="39" t="str">
        <f t="shared" ca="1" si="677"/>
        <v/>
      </c>
      <c r="F1432" s="39" t="str">
        <f t="shared" ca="1" si="666"/>
        <v/>
      </c>
      <c r="G1432" s="101"/>
      <c r="H1432" s="39">
        <f t="shared" ca="1" si="657"/>
        <v>0</v>
      </c>
      <c r="J1432" s="332"/>
      <c r="K1432" s="37" t="str">
        <f t="shared" ca="1" si="667"/>
        <v/>
      </c>
      <c r="L1432" s="41" t="str">
        <f t="shared" ca="1" si="668"/>
        <v/>
      </c>
      <c r="M1432" s="39" t="str">
        <f t="shared" si="658"/>
        <v/>
      </c>
      <c r="N1432" s="39" t="str">
        <f t="shared" ca="1" si="678"/>
        <v/>
      </c>
      <c r="O1432" s="39" t="str">
        <f ca="1">IF(L1432="","",ROUND(Q1431*$O$5/payments_per_year,2))</f>
        <v/>
      </c>
      <c r="P1432" s="101"/>
      <c r="Q1432" s="39">
        <f t="shared" ca="1" si="679"/>
        <v>0</v>
      </c>
      <c r="R1432" s="332"/>
      <c r="S1432" s="37" t="str">
        <f t="shared" ca="1" si="669"/>
        <v/>
      </c>
      <c r="T1432" s="41" t="str">
        <f t="shared" ca="1" si="670"/>
        <v/>
      </c>
      <c r="U1432" s="39" t="str">
        <f t="shared" si="659"/>
        <v/>
      </c>
      <c r="V1432" s="39" t="str">
        <f t="shared" ca="1" si="680"/>
        <v/>
      </c>
      <c r="W1432" s="39">
        <f t="shared" ca="1" si="660"/>
        <v>0</v>
      </c>
      <c r="X1432" s="40"/>
      <c r="Y1432" s="39">
        <f t="shared" ca="1" si="681"/>
        <v>0</v>
      </c>
      <c r="Z1432" s="327"/>
      <c r="AA1432" s="37" t="str">
        <f t="shared" ca="1" si="671"/>
        <v/>
      </c>
      <c r="AB1432" s="41" t="str">
        <f t="shared" ca="1" si="672"/>
        <v/>
      </c>
      <c r="AC1432" s="39" t="str">
        <f t="shared" si="661"/>
        <v/>
      </c>
      <c r="AD1432" s="39" t="str">
        <f t="shared" ca="1" si="682"/>
        <v/>
      </c>
      <c r="AE1432" s="39" t="str">
        <f t="shared" ca="1" si="673"/>
        <v/>
      </c>
      <c r="AF1432" s="40"/>
      <c r="AG1432" s="39">
        <f t="shared" ca="1" si="683"/>
        <v>0</v>
      </c>
      <c r="AH1432" s="339"/>
      <c r="AI1432" s="37" t="str">
        <f t="shared" ca="1" si="674"/>
        <v/>
      </c>
      <c r="AJ1432" s="41" t="str">
        <f t="shared" ca="1" si="675"/>
        <v/>
      </c>
      <c r="AK1432" s="39" t="str">
        <f t="shared" si="662"/>
        <v/>
      </c>
      <c r="AL1432" s="39" t="str">
        <f t="shared" ca="1" si="684"/>
        <v/>
      </c>
      <c r="AM1432" s="39" t="str">
        <f t="shared" ca="1" si="676"/>
        <v/>
      </c>
      <c r="AN1432" s="40"/>
      <c r="AO1432" s="39">
        <f t="shared" ca="1" si="685"/>
        <v>0</v>
      </c>
      <c r="AP1432" s="339"/>
      <c r="AW1432" s="329"/>
      <c r="BI1432" s="329"/>
      <c r="BJ1432" s="329"/>
      <c r="BK1432" s="329"/>
      <c r="BL1432" s="329"/>
      <c r="BM1432" s="329"/>
      <c r="BN1432" s="329"/>
      <c r="BO1432" s="329"/>
      <c r="BP1432" s="329"/>
      <c r="BQ1432" s="329"/>
      <c r="BR1432" s="329"/>
      <c r="BS1432" s="329"/>
      <c r="BT1432" s="329"/>
      <c r="BU1432" s="329"/>
      <c r="BV1432" s="329"/>
      <c r="BW1432" s="325"/>
      <c r="BX1432" s="325"/>
      <c r="BY1432" s="325"/>
      <c r="BZ1432" s="325"/>
      <c r="CA1432" s="325"/>
      <c r="CB1432" s="325"/>
      <c r="CC1432" s="325"/>
      <c r="CD1432" s="325"/>
      <c r="CE1432" s="325"/>
      <c r="CF1432" s="325"/>
      <c r="CG1432" s="325"/>
      <c r="CH1432" s="325"/>
      <c r="CI1432" s="325"/>
      <c r="CJ1432" s="325"/>
      <c r="CK1432" s="325"/>
      <c r="CL1432" s="325"/>
      <c r="CM1432" s="325"/>
      <c r="CN1432" s="325"/>
      <c r="CO1432" s="325"/>
      <c r="CP1432" s="325"/>
      <c r="CQ1432" s="325"/>
      <c r="CR1432" s="325"/>
      <c r="CS1432" s="325"/>
      <c r="CT1432" s="325"/>
      <c r="CU1432" s="325"/>
      <c r="CV1432" s="325"/>
      <c r="CW1432" s="325"/>
      <c r="CX1432" s="325"/>
    </row>
    <row r="1433" spans="1:102" s="36" customFormat="1" ht="15" hidden="1" customHeight="1">
      <c r="A1433" s="329"/>
      <c r="B1433" s="37" t="str">
        <f t="shared" ca="1" si="663"/>
        <v/>
      </c>
      <c r="C1433" s="41" t="str">
        <f t="shared" ca="1" si="664"/>
        <v/>
      </c>
      <c r="D1433" s="39" t="str">
        <f t="shared" ca="1" si="665"/>
        <v/>
      </c>
      <c r="E1433" s="39" t="str">
        <f t="shared" ca="1" si="677"/>
        <v/>
      </c>
      <c r="F1433" s="39" t="str">
        <f t="shared" ca="1" si="666"/>
        <v/>
      </c>
      <c r="G1433" s="101"/>
      <c r="H1433" s="39">
        <f t="shared" ca="1" si="657"/>
        <v>0</v>
      </c>
      <c r="J1433" s="332"/>
      <c r="K1433" s="37" t="str">
        <f t="shared" ca="1" si="667"/>
        <v/>
      </c>
      <c r="L1433" s="41" t="str">
        <f t="shared" ca="1" si="668"/>
        <v/>
      </c>
      <c r="M1433" s="39" t="str">
        <f t="shared" si="658"/>
        <v/>
      </c>
      <c r="N1433" s="39" t="str">
        <f t="shared" ca="1" si="678"/>
        <v/>
      </c>
      <c r="O1433" s="39">
        <f ca="1">ROUND(Q1432*$O$5/payments_per_year,2)</f>
        <v>0</v>
      </c>
      <c r="P1433" s="101"/>
      <c r="Q1433" s="39">
        <f t="shared" ca="1" si="679"/>
        <v>0</v>
      </c>
      <c r="R1433" s="332"/>
      <c r="S1433" s="37" t="str">
        <f t="shared" ca="1" si="669"/>
        <v/>
      </c>
      <c r="T1433" s="41" t="str">
        <f t="shared" ca="1" si="670"/>
        <v/>
      </c>
      <c r="U1433" s="39" t="str">
        <f t="shared" si="659"/>
        <v/>
      </c>
      <c r="V1433" s="39" t="str">
        <f t="shared" ca="1" si="680"/>
        <v/>
      </c>
      <c r="W1433" s="39">
        <f t="shared" ca="1" si="660"/>
        <v>0</v>
      </c>
      <c r="X1433" s="40"/>
      <c r="Y1433" s="39">
        <f t="shared" ca="1" si="681"/>
        <v>0</v>
      </c>
      <c r="Z1433" s="327"/>
      <c r="AA1433" s="37" t="str">
        <f t="shared" ca="1" si="671"/>
        <v/>
      </c>
      <c r="AB1433" s="41" t="str">
        <f t="shared" ca="1" si="672"/>
        <v/>
      </c>
      <c r="AC1433" s="39" t="str">
        <f t="shared" si="661"/>
        <v/>
      </c>
      <c r="AD1433" s="39" t="str">
        <f t="shared" ca="1" si="682"/>
        <v/>
      </c>
      <c r="AE1433" s="39" t="str">
        <f t="shared" ca="1" si="673"/>
        <v/>
      </c>
      <c r="AF1433" s="40"/>
      <c r="AG1433" s="39">
        <f t="shared" ca="1" si="683"/>
        <v>0</v>
      </c>
      <c r="AH1433" s="339"/>
      <c r="AI1433" s="37" t="str">
        <f t="shared" ca="1" si="674"/>
        <v/>
      </c>
      <c r="AJ1433" s="41" t="str">
        <f t="shared" ca="1" si="675"/>
        <v/>
      </c>
      <c r="AK1433" s="39" t="str">
        <f t="shared" si="662"/>
        <v/>
      </c>
      <c r="AL1433" s="39" t="str">
        <f t="shared" ca="1" si="684"/>
        <v/>
      </c>
      <c r="AM1433" s="39" t="str">
        <f t="shared" ca="1" si="676"/>
        <v/>
      </c>
      <c r="AN1433" s="40"/>
      <c r="AO1433" s="39">
        <f t="shared" ca="1" si="685"/>
        <v>0</v>
      </c>
      <c r="AP1433" s="339"/>
      <c r="AW1433" s="329"/>
      <c r="BI1433" s="329"/>
      <c r="BJ1433" s="329"/>
      <c r="BK1433" s="329"/>
      <c r="BL1433" s="329"/>
      <c r="BM1433" s="329"/>
      <c r="BN1433" s="329"/>
      <c r="BO1433" s="329"/>
      <c r="BP1433" s="329"/>
      <c r="BQ1433" s="329"/>
      <c r="BR1433" s="329"/>
      <c r="BS1433" s="329"/>
      <c r="BT1433" s="329"/>
      <c r="BU1433" s="329"/>
      <c r="BV1433" s="329"/>
      <c r="BW1433" s="325"/>
      <c r="BX1433" s="325"/>
      <c r="BY1433" s="325"/>
      <c r="BZ1433" s="325"/>
      <c r="CA1433" s="325"/>
      <c r="CB1433" s="325"/>
      <c r="CC1433" s="325"/>
      <c r="CD1433" s="325"/>
      <c r="CE1433" s="325"/>
      <c r="CF1433" s="325"/>
      <c r="CG1433" s="325"/>
      <c r="CH1433" s="325"/>
      <c r="CI1433" s="325"/>
      <c r="CJ1433" s="325"/>
      <c r="CK1433" s="325"/>
      <c r="CL1433" s="325"/>
      <c r="CM1433" s="325"/>
      <c r="CN1433" s="325"/>
      <c r="CO1433" s="325"/>
      <c r="CP1433" s="325"/>
      <c r="CQ1433" s="325"/>
      <c r="CR1433" s="325"/>
      <c r="CS1433" s="325"/>
      <c r="CT1433" s="325"/>
      <c r="CU1433" s="325"/>
      <c r="CV1433" s="325"/>
      <c r="CW1433" s="325"/>
      <c r="CX1433" s="325"/>
    </row>
    <row r="1434" spans="1:102" s="36" customFormat="1" ht="15" hidden="1" customHeight="1">
      <c r="A1434" s="329"/>
      <c r="B1434" s="37" t="str">
        <f t="shared" ca="1" si="663"/>
        <v/>
      </c>
      <c r="C1434" s="41" t="str">
        <f t="shared" ca="1" si="664"/>
        <v/>
      </c>
      <c r="D1434" s="39" t="str">
        <f t="shared" ca="1" si="665"/>
        <v/>
      </c>
      <c r="E1434" s="39" t="str">
        <f t="shared" ca="1" si="677"/>
        <v/>
      </c>
      <c r="F1434" s="39" t="str">
        <f t="shared" ca="1" si="666"/>
        <v/>
      </c>
      <c r="G1434" s="101"/>
      <c r="H1434" s="39">
        <f t="shared" ca="1" si="657"/>
        <v>0</v>
      </c>
      <c r="J1434" s="332"/>
      <c r="K1434" s="37" t="str">
        <f t="shared" ca="1" si="667"/>
        <v/>
      </c>
      <c r="L1434" s="41" t="str">
        <f t="shared" ca="1" si="668"/>
        <v/>
      </c>
      <c r="M1434" s="39" t="str">
        <f t="shared" si="658"/>
        <v/>
      </c>
      <c r="N1434" s="39" t="str">
        <f t="shared" ca="1" si="678"/>
        <v/>
      </c>
      <c r="O1434" s="39" t="str">
        <f ca="1">IF(L1434="","",ROUND(Q1433*$O$5/payments_per_year,2))</f>
        <v/>
      </c>
      <c r="P1434" s="101"/>
      <c r="Q1434" s="39">
        <f t="shared" ca="1" si="679"/>
        <v>0</v>
      </c>
      <c r="R1434" s="332"/>
      <c r="S1434" s="37" t="str">
        <f t="shared" ca="1" si="669"/>
        <v/>
      </c>
      <c r="T1434" s="41" t="str">
        <f t="shared" ca="1" si="670"/>
        <v/>
      </c>
      <c r="U1434" s="39" t="str">
        <f t="shared" si="659"/>
        <v/>
      </c>
      <c r="V1434" s="39" t="str">
        <f t="shared" ca="1" si="680"/>
        <v/>
      </c>
      <c r="W1434" s="39">
        <f t="shared" ca="1" si="660"/>
        <v>0</v>
      </c>
      <c r="X1434" s="40"/>
      <c r="Y1434" s="39">
        <f t="shared" ca="1" si="681"/>
        <v>0</v>
      </c>
      <c r="Z1434" s="327"/>
      <c r="AA1434" s="37" t="str">
        <f t="shared" ca="1" si="671"/>
        <v/>
      </c>
      <c r="AB1434" s="41" t="str">
        <f t="shared" ca="1" si="672"/>
        <v/>
      </c>
      <c r="AC1434" s="39" t="str">
        <f t="shared" si="661"/>
        <v/>
      </c>
      <c r="AD1434" s="39" t="str">
        <f t="shared" ca="1" si="682"/>
        <v/>
      </c>
      <c r="AE1434" s="39" t="str">
        <f t="shared" ca="1" si="673"/>
        <v/>
      </c>
      <c r="AF1434" s="40"/>
      <c r="AG1434" s="39">
        <f t="shared" ca="1" si="683"/>
        <v>0</v>
      </c>
      <c r="AH1434" s="339"/>
      <c r="AI1434" s="37" t="str">
        <f t="shared" ca="1" si="674"/>
        <v/>
      </c>
      <c r="AJ1434" s="41" t="str">
        <f t="shared" ca="1" si="675"/>
        <v/>
      </c>
      <c r="AK1434" s="39" t="str">
        <f t="shared" si="662"/>
        <v/>
      </c>
      <c r="AL1434" s="39" t="str">
        <f t="shared" ca="1" si="684"/>
        <v/>
      </c>
      <c r="AM1434" s="39" t="str">
        <f t="shared" ca="1" si="676"/>
        <v/>
      </c>
      <c r="AN1434" s="40"/>
      <c r="AO1434" s="39">
        <f t="shared" ca="1" si="685"/>
        <v>0</v>
      </c>
      <c r="AP1434" s="339"/>
      <c r="AW1434" s="329"/>
      <c r="BI1434" s="329"/>
      <c r="BJ1434" s="329"/>
      <c r="BK1434" s="329"/>
      <c r="BL1434" s="329"/>
      <c r="BM1434" s="329"/>
      <c r="BN1434" s="329"/>
      <c r="BO1434" s="329"/>
      <c r="BP1434" s="329"/>
      <c r="BQ1434" s="329"/>
      <c r="BR1434" s="329"/>
      <c r="BS1434" s="329"/>
      <c r="BT1434" s="329"/>
      <c r="BU1434" s="329"/>
      <c r="BV1434" s="329"/>
      <c r="BW1434" s="325"/>
      <c r="BX1434" s="325"/>
      <c r="BY1434" s="325"/>
      <c r="BZ1434" s="325"/>
      <c r="CA1434" s="325"/>
      <c r="CB1434" s="325"/>
      <c r="CC1434" s="325"/>
      <c r="CD1434" s="325"/>
      <c r="CE1434" s="325"/>
      <c r="CF1434" s="325"/>
      <c r="CG1434" s="325"/>
      <c r="CH1434" s="325"/>
      <c r="CI1434" s="325"/>
      <c r="CJ1434" s="325"/>
      <c r="CK1434" s="325"/>
      <c r="CL1434" s="325"/>
      <c r="CM1434" s="325"/>
      <c r="CN1434" s="325"/>
      <c r="CO1434" s="325"/>
      <c r="CP1434" s="325"/>
      <c r="CQ1434" s="325"/>
      <c r="CR1434" s="325"/>
      <c r="CS1434" s="325"/>
      <c r="CT1434" s="325"/>
      <c r="CU1434" s="325"/>
      <c r="CV1434" s="325"/>
      <c r="CW1434" s="325"/>
      <c r="CX1434" s="325"/>
    </row>
    <row r="1435" spans="1:102" s="36" customFormat="1" ht="15" hidden="1" customHeight="1">
      <c r="A1435" s="329"/>
      <c r="B1435" s="37" t="str">
        <f t="shared" ca="1" si="663"/>
        <v/>
      </c>
      <c r="C1435" s="41" t="str">
        <f t="shared" ca="1" si="664"/>
        <v/>
      </c>
      <c r="D1435" s="39" t="str">
        <f t="shared" ca="1" si="665"/>
        <v/>
      </c>
      <c r="E1435" s="39" t="str">
        <f t="shared" ca="1" si="677"/>
        <v/>
      </c>
      <c r="F1435" s="39" t="str">
        <f t="shared" ca="1" si="666"/>
        <v/>
      </c>
      <c r="G1435" s="101"/>
      <c r="H1435" s="39">
        <f t="shared" ca="1" si="657"/>
        <v>0</v>
      </c>
      <c r="J1435" s="332"/>
      <c r="K1435" s="37" t="str">
        <f t="shared" ca="1" si="667"/>
        <v/>
      </c>
      <c r="L1435" s="41" t="str">
        <f t="shared" ca="1" si="668"/>
        <v/>
      </c>
      <c r="M1435" s="39" t="str">
        <f t="shared" si="658"/>
        <v/>
      </c>
      <c r="N1435" s="39" t="str">
        <f t="shared" ca="1" si="678"/>
        <v/>
      </c>
      <c r="O1435" s="39">
        <f ca="1">ROUND(Q1434*$O$5/payments_per_year,2)</f>
        <v>0</v>
      </c>
      <c r="P1435" s="101"/>
      <c r="Q1435" s="39">
        <f t="shared" ca="1" si="679"/>
        <v>0</v>
      </c>
      <c r="R1435" s="332"/>
      <c r="S1435" s="37" t="str">
        <f t="shared" ca="1" si="669"/>
        <v/>
      </c>
      <c r="T1435" s="41" t="str">
        <f t="shared" ca="1" si="670"/>
        <v/>
      </c>
      <c r="U1435" s="39" t="str">
        <f t="shared" si="659"/>
        <v/>
      </c>
      <c r="V1435" s="39" t="str">
        <f t="shared" ca="1" si="680"/>
        <v/>
      </c>
      <c r="W1435" s="39">
        <f t="shared" ca="1" si="660"/>
        <v>0</v>
      </c>
      <c r="X1435" s="40"/>
      <c r="Y1435" s="39">
        <f t="shared" ca="1" si="681"/>
        <v>0</v>
      </c>
      <c r="Z1435" s="327"/>
      <c r="AA1435" s="37" t="str">
        <f t="shared" ca="1" si="671"/>
        <v/>
      </c>
      <c r="AB1435" s="41" t="str">
        <f t="shared" ca="1" si="672"/>
        <v/>
      </c>
      <c r="AC1435" s="39" t="str">
        <f t="shared" si="661"/>
        <v/>
      </c>
      <c r="AD1435" s="39" t="str">
        <f t="shared" ca="1" si="682"/>
        <v/>
      </c>
      <c r="AE1435" s="39" t="str">
        <f t="shared" ca="1" si="673"/>
        <v/>
      </c>
      <c r="AF1435" s="40"/>
      <c r="AG1435" s="39">
        <f t="shared" ca="1" si="683"/>
        <v>0</v>
      </c>
      <c r="AH1435" s="339"/>
      <c r="AI1435" s="37" t="str">
        <f t="shared" ca="1" si="674"/>
        <v/>
      </c>
      <c r="AJ1435" s="41" t="str">
        <f t="shared" ca="1" si="675"/>
        <v/>
      </c>
      <c r="AK1435" s="39" t="str">
        <f t="shared" si="662"/>
        <v/>
      </c>
      <c r="AL1435" s="39" t="str">
        <f t="shared" ca="1" si="684"/>
        <v/>
      </c>
      <c r="AM1435" s="39" t="str">
        <f t="shared" ca="1" si="676"/>
        <v/>
      </c>
      <c r="AN1435" s="40"/>
      <c r="AO1435" s="39">
        <f t="shared" ca="1" si="685"/>
        <v>0</v>
      </c>
      <c r="AP1435" s="339"/>
      <c r="AW1435" s="329"/>
      <c r="BI1435" s="329"/>
      <c r="BJ1435" s="329"/>
      <c r="BK1435" s="329"/>
      <c r="BL1435" s="329"/>
      <c r="BM1435" s="329"/>
      <c r="BN1435" s="329"/>
      <c r="BO1435" s="329"/>
      <c r="BP1435" s="329"/>
      <c r="BQ1435" s="329"/>
      <c r="BR1435" s="329"/>
      <c r="BS1435" s="329"/>
      <c r="BT1435" s="329"/>
      <c r="BU1435" s="329"/>
      <c r="BV1435" s="329"/>
      <c r="BW1435" s="325"/>
      <c r="BX1435" s="325"/>
      <c r="BY1435" s="325"/>
      <c r="BZ1435" s="325"/>
      <c r="CA1435" s="325"/>
      <c r="CB1435" s="325"/>
      <c r="CC1435" s="325"/>
      <c r="CD1435" s="325"/>
      <c r="CE1435" s="325"/>
      <c r="CF1435" s="325"/>
      <c r="CG1435" s="325"/>
      <c r="CH1435" s="325"/>
      <c r="CI1435" s="325"/>
      <c r="CJ1435" s="325"/>
      <c r="CK1435" s="325"/>
      <c r="CL1435" s="325"/>
      <c r="CM1435" s="325"/>
      <c r="CN1435" s="325"/>
      <c r="CO1435" s="325"/>
      <c r="CP1435" s="325"/>
      <c r="CQ1435" s="325"/>
      <c r="CR1435" s="325"/>
      <c r="CS1435" s="325"/>
      <c r="CT1435" s="325"/>
      <c r="CU1435" s="325"/>
      <c r="CV1435" s="325"/>
      <c r="CW1435" s="325"/>
      <c r="CX1435" s="325"/>
    </row>
    <row r="1436" spans="1:102" s="36" customFormat="1" ht="15" hidden="1" customHeight="1">
      <c r="A1436" s="329"/>
      <c r="B1436" s="37" t="str">
        <f t="shared" ca="1" si="663"/>
        <v/>
      </c>
      <c r="C1436" s="41" t="str">
        <f t="shared" ca="1" si="664"/>
        <v/>
      </c>
      <c r="D1436" s="39" t="str">
        <f t="shared" ca="1" si="665"/>
        <v/>
      </c>
      <c r="E1436" s="39" t="str">
        <f t="shared" ca="1" si="677"/>
        <v/>
      </c>
      <c r="F1436" s="39" t="str">
        <f t="shared" ca="1" si="666"/>
        <v/>
      </c>
      <c r="G1436" s="101"/>
      <c r="H1436" s="39">
        <f t="shared" ca="1" si="657"/>
        <v>0</v>
      </c>
      <c r="J1436" s="332"/>
      <c r="K1436" s="37" t="str">
        <f t="shared" ca="1" si="667"/>
        <v/>
      </c>
      <c r="L1436" s="41" t="str">
        <f t="shared" ca="1" si="668"/>
        <v/>
      </c>
      <c r="M1436" s="39" t="str">
        <f t="shared" si="658"/>
        <v/>
      </c>
      <c r="N1436" s="39" t="str">
        <f t="shared" ca="1" si="678"/>
        <v/>
      </c>
      <c r="O1436" s="39" t="str">
        <f ca="1">IF(L1436="","",ROUND(Q1435*$O$5/payments_per_year,2))</f>
        <v/>
      </c>
      <c r="P1436" s="101"/>
      <c r="Q1436" s="39">
        <f t="shared" ca="1" si="679"/>
        <v>0</v>
      </c>
      <c r="R1436" s="332"/>
      <c r="S1436" s="37" t="str">
        <f t="shared" ca="1" si="669"/>
        <v/>
      </c>
      <c r="T1436" s="41" t="str">
        <f t="shared" ca="1" si="670"/>
        <v/>
      </c>
      <c r="U1436" s="39" t="str">
        <f t="shared" si="659"/>
        <v/>
      </c>
      <c r="V1436" s="39" t="str">
        <f t="shared" ca="1" si="680"/>
        <v/>
      </c>
      <c r="W1436" s="39">
        <f t="shared" ca="1" si="660"/>
        <v>0</v>
      </c>
      <c r="X1436" s="40"/>
      <c r="Y1436" s="39">
        <f t="shared" ca="1" si="681"/>
        <v>0</v>
      </c>
      <c r="Z1436" s="327"/>
      <c r="AA1436" s="37" t="str">
        <f t="shared" ca="1" si="671"/>
        <v/>
      </c>
      <c r="AB1436" s="41" t="str">
        <f t="shared" ca="1" si="672"/>
        <v/>
      </c>
      <c r="AC1436" s="39" t="str">
        <f t="shared" si="661"/>
        <v/>
      </c>
      <c r="AD1436" s="39" t="str">
        <f t="shared" ca="1" si="682"/>
        <v/>
      </c>
      <c r="AE1436" s="39" t="str">
        <f t="shared" ca="1" si="673"/>
        <v/>
      </c>
      <c r="AF1436" s="40"/>
      <c r="AG1436" s="39">
        <f t="shared" ca="1" si="683"/>
        <v>0</v>
      </c>
      <c r="AH1436" s="339"/>
      <c r="AI1436" s="37" t="str">
        <f t="shared" ca="1" si="674"/>
        <v/>
      </c>
      <c r="AJ1436" s="41" t="str">
        <f t="shared" ca="1" si="675"/>
        <v/>
      </c>
      <c r="AK1436" s="39" t="str">
        <f t="shared" si="662"/>
        <v/>
      </c>
      <c r="AL1436" s="39" t="str">
        <f t="shared" ca="1" si="684"/>
        <v/>
      </c>
      <c r="AM1436" s="39" t="str">
        <f t="shared" ca="1" si="676"/>
        <v/>
      </c>
      <c r="AN1436" s="40"/>
      <c r="AO1436" s="39">
        <f t="shared" ca="1" si="685"/>
        <v>0</v>
      </c>
      <c r="AP1436" s="339"/>
      <c r="AW1436" s="329"/>
      <c r="BI1436" s="329"/>
      <c r="BJ1436" s="329"/>
      <c r="BK1436" s="329"/>
      <c r="BL1436" s="329"/>
      <c r="BM1436" s="329"/>
      <c r="BN1436" s="329"/>
      <c r="BO1436" s="329"/>
      <c r="BP1436" s="329"/>
      <c r="BQ1436" s="329"/>
      <c r="BR1436" s="329"/>
      <c r="BS1436" s="329"/>
      <c r="BT1436" s="329"/>
      <c r="BU1436" s="329"/>
      <c r="BV1436" s="329"/>
      <c r="BW1436" s="325"/>
      <c r="BX1436" s="325"/>
      <c r="BY1436" s="325"/>
      <c r="BZ1436" s="325"/>
      <c r="CA1436" s="325"/>
      <c r="CB1436" s="325"/>
      <c r="CC1436" s="325"/>
      <c r="CD1436" s="325"/>
      <c r="CE1436" s="325"/>
      <c r="CF1436" s="325"/>
      <c r="CG1436" s="325"/>
      <c r="CH1436" s="325"/>
      <c r="CI1436" s="325"/>
      <c r="CJ1436" s="325"/>
      <c r="CK1436" s="325"/>
      <c r="CL1436" s="325"/>
      <c r="CM1436" s="325"/>
      <c r="CN1436" s="325"/>
      <c r="CO1436" s="325"/>
      <c r="CP1436" s="325"/>
      <c r="CQ1436" s="325"/>
      <c r="CR1436" s="325"/>
      <c r="CS1436" s="325"/>
      <c r="CT1436" s="325"/>
      <c r="CU1436" s="325"/>
      <c r="CV1436" s="325"/>
      <c r="CW1436" s="325"/>
      <c r="CX1436" s="325"/>
    </row>
    <row r="1437" spans="1:102" s="36" customFormat="1" ht="15" hidden="1" customHeight="1">
      <c r="A1437" s="329"/>
      <c r="B1437" s="37" t="str">
        <f t="shared" ca="1" si="663"/>
        <v/>
      </c>
      <c r="C1437" s="41" t="str">
        <f t="shared" ca="1" si="664"/>
        <v/>
      </c>
      <c r="D1437" s="39" t="str">
        <f t="shared" ca="1" si="665"/>
        <v/>
      </c>
      <c r="E1437" s="39" t="str">
        <f t="shared" ca="1" si="677"/>
        <v/>
      </c>
      <c r="F1437" s="39" t="str">
        <f t="shared" ca="1" si="666"/>
        <v/>
      </c>
      <c r="G1437" s="101"/>
      <c r="H1437" s="39">
        <f t="shared" ca="1" si="657"/>
        <v>0</v>
      </c>
      <c r="J1437" s="332"/>
      <c r="K1437" s="37" t="str">
        <f t="shared" ca="1" si="667"/>
        <v/>
      </c>
      <c r="L1437" s="41" t="str">
        <f t="shared" ca="1" si="668"/>
        <v/>
      </c>
      <c r="M1437" s="39" t="str">
        <f t="shared" si="658"/>
        <v/>
      </c>
      <c r="N1437" s="39" t="str">
        <f t="shared" ca="1" si="678"/>
        <v/>
      </c>
      <c r="O1437" s="39">
        <f ca="1">ROUND(Q1436*$O$5/payments_per_year,2)</f>
        <v>0</v>
      </c>
      <c r="P1437" s="101"/>
      <c r="Q1437" s="39">
        <f t="shared" ca="1" si="679"/>
        <v>0</v>
      </c>
      <c r="R1437" s="332"/>
      <c r="S1437" s="37" t="str">
        <f t="shared" ca="1" si="669"/>
        <v/>
      </c>
      <c r="T1437" s="41" t="str">
        <f t="shared" ca="1" si="670"/>
        <v/>
      </c>
      <c r="U1437" s="39" t="str">
        <f t="shared" si="659"/>
        <v/>
      </c>
      <c r="V1437" s="39" t="str">
        <f t="shared" ca="1" si="680"/>
        <v/>
      </c>
      <c r="W1437" s="39">
        <f t="shared" ca="1" si="660"/>
        <v>0</v>
      </c>
      <c r="X1437" s="40"/>
      <c r="Y1437" s="39">
        <f t="shared" ca="1" si="681"/>
        <v>0</v>
      </c>
      <c r="Z1437" s="327"/>
      <c r="AA1437" s="37" t="str">
        <f t="shared" ca="1" si="671"/>
        <v/>
      </c>
      <c r="AB1437" s="41" t="str">
        <f t="shared" ca="1" si="672"/>
        <v/>
      </c>
      <c r="AC1437" s="39" t="str">
        <f t="shared" si="661"/>
        <v/>
      </c>
      <c r="AD1437" s="39" t="str">
        <f t="shared" ca="1" si="682"/>
        <v/>
      </c>
      <c r="AE1437" s="39" t="str">
        <f t="shared" ca="1" si="673"/>
        <v/>
      </c>
      <c r="AF1437" s="40"/>
      <c r="AG1437" s="39">
        <f t="shared" ca="1" si="683"/>
        <v>0</v>
      </c>
      <c r="AH1437" s="339"/>
      <c r="AI1437" s="37" t="str">
        <f t="shared" ca="1" si="674"/>
        <v/>
      </c>
      <c r="AJ1437" s="41" t="str">
        <f t="shared" ca="1" si="675"/>
        <v/>
      </c>
      <c r="AK1437" s="39" t="str">
        <f t="shared" si="662"/>
        <v/>
      </c>
      <c r="AL1437" s="39" t="str">
        <f t="shared" ca="1" si="684"/>
        <v/>
      </c>
      <c r="AM1437" s="39" t="str">
        <f t="shared" ca="1" si="676"/>
        <v/>
      </c>
      <c r="AN1437" s="40"/>
      <c r="AO1437" s="39">
        <f t="shared" ca="1" si="685"/>
        <v>0</v>
      </c>
      <c r="AP1437" s="339"/>
      <c r="AW1437" s="329"/>
      <c r="BI1437" s="329"/>
      <c r="BJ1437" s="329"/>
      <c r="BK1437" s="329"/>
      <c r="BL1437" s="329"/>
      <c r="BM1437" s="329"/>
      <c r="BN1437" s="329"/>
      <c r="BO1437" s="329"/>
      <c r="BP1437" s="329"/>
      <c r="BQ1437" s="329"/>
      <c r="BR1437" s="329"/>
      <c r="BS1437" s="329"/>
      <c r="BT1437" s="329"/>
      <c r="BU1437" s="329"/>
      <c r="BV1437" s="329"/>
      <c r="BW1437" s="325"/>
      <c r="BX1437" s="325"/>
      <c r="BY1437" s="325"/>
      <c r="BZ1437" s="325"/>
      <c r="CA1437" s="325"/>
      <c r="CB1437" s="325"/>
      <c r="CC1437" s="325"/>
      <c r="CD1437" s="325"/>
      <c r="CE1437" s="325"/>
      <c r="CF1437" s="325"/>
      <c r="CG1437" s="325"/>
      <c r="CH1437" s="325"/>
      <c r="CI1437" s="325"/>
      <c r="CJ1437" s="325"/>
      <c r="CK1437" s="325"/>
      <c r="CL1437" s="325"/>
      <c r="CM1437" s="325"/>
      <c r="CN1437" s="325"/>
      <c r="CO1437" s="325"/>
      <c r="CP1437" s="325"/>
      <c r="CQ1437" s="325"/>
      <c r="CR1437" s="325"/>
      <c r="CS1437" s="325"/>
      <c r="CT1437" s="325"/>
      <c r="CU1437" s="325"/>
      <c r="CV1437" s="325"/>
      <c r="CW1437" s="325"/>
      <c r="CX1437" s="325"/>
    </row>
    <row r="1438" spans="1:102" s="36" customFormat="1" ht="15" hidden="1" customHeight="1">
      <c r="A1438" s="329"/>
      <c r="B1438" s="37" t="str">
        <f t="shared" ca="1" si="663"/>
        <v/>
      </c>
      <c r="C1438" s="41" t="str">
        <f t="shared" ca="1" si="664"/>
        <v/>
      </c>
      <c r="D1438" s="39" t="str">
        <f t="shared" ca="1" si="665"/>
        <v/>
      </c>
      <c r="E1438" s="39" t="str">
        <f t="shared" ca="1" si="677"/>
        <v/>
      </c>
      <c r="F1438" s="39" t="str">
        <f t="shared" ca="1" si="666"/>
        <v/>
      </c>
      <c r="G1438" s="101"/>
      <c r="H1438" s="39">
        <f t="shared" ca="1" si="657"/>
        <v>0</v>
      </c>
      <c r="J1438" s="332"/>
      <c r="K1438" s="37" t="str">
        <f t="shared" ca="1" si="667"/>
        <v/>
      </c>
      <c r="L1438" s="41" t="str">
        <f t="shared" ca="1" si="668"/>
        <v/>
      </c>
      <c r="M1438" s="39" t="str">
        <f t="shared" si="658"/>
        <v/>
      </c>
      <c r="N1438" s="39" t="str">
        <f t="shared" ca="1" si="678"/>
        <v/>
      </c>
      <c r="O1438" s="39" t="str">
        <f ca="1">IF(L1438="","",ROUND(Q1437*$O$5/payments_per_year,2))</f>
        <v/>
      </c>
      <c r="P1438" s="101"/>
      <c r="Q1438" s="39">
        <f t="shared" ca="1" si="679"/>
        <v>0</v>
      </c>
      <c r="R1438" s="332"/>
      <c r="S1438" s="37" t="str">
        <f t="shared" ca="1" si="669"/>
        <v/>
      </c>
      <c r="T1438" s="41" t="str">
        <f t="shared" ca="1" si="670"/>
        <v/>
      </c>
      <c r="U1438" s="39" t="str">
        <f t="shared" si="659"/>
        <v/>
      </c>
      <c r="V1438" s="39" t="str">
        <f t="shared" ca="1" si="680"/>
        <v/>
      </c>
      <c r="W1438" s="39">
        <f t="shared" ca="1" si="660"/>
        <v>0</v>
      </c>
      <c r="X1438" s="40"/>
      <c r="Y1438" s="39">
        <f t="shared" ca="1" si="681"/>
        <v>0</v>
      </c>
      <c r="Z1438" s="327"/>
      <c r="AA1438" s="37" t="str">
        <f t="shared" ca="1" si="671"/>
        <v/>
      </c>
      <c r="AB1438" s="41" t="str">
        <f t="shared" ca="1" si="672"/>
        <v/>
      </c>
      <c r="AC1438" s="39" t="str">
        <f t="shared" si="661"/>
        <v/>
      </c>
      <c r="AD1438" s="39" t="str">
        <f t="shared" ca="1" si="682"/>
        <v/>
      </c>
      <c r="AE1438" s="39" t="str">
        <f t="shared" ca="1" si="673"/>
        <v/>
      </c>
      <c r="AF1438" s="40"/>
      <c r="AG1438" s="39">
        <f t="shared" ca="1" si="683"/>
        <v>0</v>
      </c>
      <c r="AH1438" s="339"/>
      <c r="AI1438" s="37" t="str">
        <f t="shared" ca="1" si="674"/>
        <v/>
      </c>
      <c r="AJ1438" s="41" t="str">
        <f t="shared" ca="1" si="675"/>
        <v/>
      </c>
      <c r="AK1438" s="39" t="str">
        <f t="shared" si="662"/>
        <v/>
      </c>
      <c r="AL1438" s="39" t="str">
        <f t="shared" ca="1" si="684"/>
        <v/>
      </c>
      <c r="AM1438" s="39" t="str">
        <f t="shared" ca="1" si="676"/>
        <v/>
      </c>
      <c r="AN1438" s="40"/>
      <c r="AO1438" s="39">
        <f t="shared" ca="1" si="685"/>
        <v>0</v>
      </c>
      <c r="AP1438" s="339"/>
      <c r="AW1438" s="329"/>
      <c r="BI1438" s="329"/>
      <c r="BJ1438" s="329"/>
      <c r="BK1438" s="329"/>
      <c r="BL1438" s="329"/>
      <c r="BM1438" s="329"/>
      <c r="BN1438" s="329"/>
      <c r="BO1438" s="329"/>
      <c r="BP1438" s="329"/>
      <c r="BQ1438" s="329"/>
      <c r="BR1438" s="329"/>
      <c r="BS1438" s="329"/>
      <c r="BT1438" s="329"/>
      <c r="BU1438" s="329"/>
      <c r="BV1438" s="329"/>
      <c r="BW1438" s="325"/>
      <c r="BX1438" s="325"/>
      <c r="BY1438" s="325"/>
      <c r="BZ1438" s="325"/>
      <c r="CA1438" s="325"/>
      <c r="CB1438" s="325"/>
      <c r="CC1438" s="325"/>
      <c r="CD1438" s="325"/>
      <c r="CE1438" s="325"/>
      <c r="CF1438" s="325"/>
      <c r="CG1438" s="325"/>
      <c r="CH1438" s="325"/>
      <c r="CI1438" s="325"/>
      <c r="CJ1438" s="325"/>
      <c r="CK1438" s="325"/>
      <c r="CL1438" s="325"/>
      <c r="CM1438" s="325"/>
      <c r="CN1438" s="325"/>
      <c r="CO1438" s="325"/>
      <c r="CP1438" s="325"/>
      <c r="CQ1438" s="325"/>
      <c r="CR1438" s="325"/>
      <c r="CS1438" s="325"/>
      <c r="CT1438" s="325"/>
      <c r="CU1438" s="325"/>
      <c r="CV1438" s="325"/>
      <c r="CW1438" s="325"/>
      <c r="CX1438" s="325"/>
    </row>
    <row r="1439" spans="1:102" s="36" customFormat="1" ht="15" hidden="1" customHeight="1">
      <c r="A1439" s="329"/>
      <c r="B1439" s="37" t="str">
        <f t="shared" ca="1" si="663"/>
        <v/>
      </c>
      <c r="C1439" s="41" t="str">
        <f t="shared" ca="1" si="664"/>
        <v/>
      </c>
      <c r="D1439" s="39" t="str">
        <f t="shared" ca="1" si="665"/>
        <v/>
      </c>
      <c r="E1439" s="39" t="str">
        <f t="shared" ca="1" si="677"/>
        <v/>
      </c>
      <c r="F1439" s="39" t="str">
        <f t="shared" ca="1" si="666"/>
        <v/>
      </c>
      <c r="G1439" s="101"/>
      <c r="H1439" s="39">
        <f t="shared" ca="1" si="657"/>
        <v>0</v>
      </c>
      <c r="J1439" s="332"/>
      <c r="K1439" s="37" t="str">
        <f t="shared" ca="1" si="667"/>
        <v/>
      </c>
      <c r="L1439" s="41" t="str">
        <f t="shared" ca="1" si="668"/>
        <v/>
      </c>
      <c r="M1439" s="39" t="str">
        <f t="shared" si="658"/>
        <v/>
      </c>
      <c r="N1439" s="39" t="str">
        <f t="shared" ca="1" si="678"/>
        <v/>
      </c>
      <c r="O1439" s="39">
        <f ca="1">ROUND(Q1438*$O$5/payments_per_year,2)</f>
        <v>0</v>
      </c>
      <c r="P1439" s="101"/>
      <c r="Q1439" s="39">
        <f t="shared" ca="1" si="679"/>
        <v>0</v>
      </c>
      <c r="R1439" s="332"/>
      <c r="S1439" s="37" t="str">
        <f t="shared" ca="1" si="669"/>
        <v/>
      </c>
      <c r="T1439" s="41" t="str">
        <f t="shared" ca="1" si="670"/>
        <v/>
      </c>
      <c r="U1439" s="39" t="str">
        <f t="shared" si="659"/>
        <v/>
      </c>
      <c r="V1439" s="39" t="str">
        <f t="shared" ca="1" si="680"/>
        <v/>
      </c>
      <c r="W1439" s="39">
        <f t="shared" ca="1" si="660"/>
        <v>0</v>
      </c>
      <c r="X1439" s="40"/>
      <c r="Y1439" s="39">
        <f t="shared" ca="1" si="681"/>
        <v>0</v>
      </c>
      <c r="Z1439" s="327"/>
      <c r="AA1439" s="37" t="str">
        <f t="shared" ca="1" si="671"/>
        <v/>
      </c>
      <c r="AB1439" s="41" t="str">
        <f t="shared" ca="1" si="672"/>
        <v/>
      </c>
      <c r="AC1439" s="39" t="str">
        <f t="shared" si="661"/>
        <v/>
      </c>
      <c r="AD1439" s="39" t="str">
        <f t="shared" ca="1" si="682"/>
        <v/>
      </c>
      <c r="AE1439" s="39" t="str">
        <f t="shared" ca="1" si="673"/>
        <v/>
      </c>
      <c r="AF1439" s="40"/>
      <c r="AG1439" s="39">
        <f t="shared" ca="1" si="683"/>
        <v>0</v>
      </c>
      <c r="AH1439" s="339"/>
      <c r="AI1439" s="37" t="str">
        <f t="shared" ca="1" si="674"/>
        <v/>
      </c>
      <c r="AJ1439" s="41" t="str">
        <f t="shared" ca="1" si="675"/>
        <v/>
      </c>
      <c r="AK1439" s="39" t="str">
        <f t="shared" si="662"/>
        <v/>
      </c>
      <c r="AL1439" s="39" t="str">
        <f t="shared" ca="1" si="684"/>
        <v/>
      </c>
      <c r="AM1439" s="39" t="str">
        <f t="shared" ca="1" si="676"/>
        <v/>
      </c>
      <c r="AN1439" s="40"/>
      <c r="AO1439" s="39">
        <f t="shared" ca="1" si="685"/>
        <v>0</v>
      </c>
      <c r="AP1439" s="339"/>
      <c r="AW1439" s="329"/>
      <c r="BI1439" s="329"/>
      <c r="BJ1439" s="329"/>
      <c r="BK1439" s="329"/>
      <c r="BL1439" s="329"/>
      <c r="BM1439" s="329"/>
      <c r="BN1439" s="329"/>
      <c r="BO1439" s="329"/>
      <c r="BP1439" s="329"/>
      <c r="BQ1439" s="329"/>
      <c r="BR1439" s="329"/>
      <c r="BS1439" s="329"/>
      <c r="BT1439" s="329"/>
      <c r="BU1439" s="329"/>
      <c r="BV1439" s="329"/>
      <c r="BW1439" s="325"/>
      <c r="BX1439" s="325"/>
      <c r="BY1439" s="325"/>
      <c r="BZ1439" s="325"/>
      <c r="CA1439" s="325"/>
      <c r="CB1439" s="325"/>
      <c r="CC1439" s="325"/>
      <c r="CD1439" s="325"/>
      <c r="CE1439" s="325"/>
      <c r="CF1439" s="325"/>
      <c r="CG1439" s="325"/>
      <c r="CH1439" s="325"/>
      <c r="CI1439" s="325"/>
      <c r="CJ1439" s="325"/>
      <c r="CK1439" s="325"/>
      <c r="CL1439" s="325"/>
      <c r="CM1439" s="325"/>
      <c r="CN1439" s="325"/>
      <c r="CO1439" s="325"/>
      <c r="CP1439" s="325"/>
      <c r="CQ1439" s="325"/>
      <c r="CR1439" s="325"/>
      <c r="CS1439" s="325"/>
      <c r="CT1439" s="325"/>
      <c r="CU1439" s="325"/>
      <c r="CV1439" s="325"/>
      <c r="CW1439" s="325"/>
      <c r="CX1439" s="325"/>
    </row>
    <row r="1440" spans="1:102" s="36" customFormat="1" ht="15" hidden="1" customHeight="1">
      <c r="A1440" s="329"/>
      <c r="B1440" s="37" t="str">
        <f t="shared" ca="1" si="663"/>
        <v/>
      </c>
      <c r="C1440" s="41" t="str">
        <f t="shared" ca="1" si="664"/>
        <v/>
      </c>
      <c r="D1440" s="39" t="str">
        <f t="shared" ca="1" si="665"/>
        <v/>
      </c>
      <c r="E1440" s="39" t="str">
        <f t="shared" ca="1" si="677"/>
        <v/>
      </c>
      <c r="F1440" s="39" t="str">
        <f t="shared" ca="1" si="666"/>
        <v/>
      </c>
      <c r="G1440" s="101"/>
      <c r="H1440" s="39">
        <f t="shared" ca="1" si="657"/>
        <v>0</v>
      </c>
      <c r="J1440" s="332"/>
      <c r="K1440" s="37" t="str">
        <f t="shared" ca="1" si="667"/>
        <v/>
      </c>
      <c r="L1440" s="41" t="str">
        <f t="shared" ca="1" si="668"/>
        <v/>
      </c>
      <c r="M1440" s="39" t="str">
        <f t="shared" si="658"/>
        <v/>
      </c>
      <c r="N1440" s="39" t="str">
        <f t="shared" ca="1" si="678"/>
        <v/>
      </c>
      <c r="O1440" s="39" t="str">
        <f ca="1">IF(L1440="","",ROUND(Q1439*$O$5/payments_per_year,2))</f>
        <v/>
      </c>
      <c r="P1440" s="101"/>
      <c r="Q1440" s="39">
        <f t="shared" ca="1" si="679"/>
        <v>0</v>
      </c>
      <c r="R1440" s="332"/>
      <c r="S1440" s="37" t="str">
        <f t="shared" ca="1" si="669"/>
        <v/>
      </c>
      <c r="T1440" s="41" t="str">
        <f t="shared" ca="1" si="670"/>
        <v/>
      </c>
      <c r="U1440" s="39" t="str">
        <f t="shared" si="659"/>
        <v/>
      </c>
      <c r="V1440" s="39" t="str">
        <f t="shared" ca="1" si="680"/>
        <v/>
      </c>
      <c r="W1440" s="39">
        <f t="shared" ca="1" si="660"/>
        <v>0</v>
      </c>
      <c r="X1440" s="40"/>
      <c r="Y1440" s="39">
        <f t="shared" ca="1" si="681"/>
        <v>0</v>
      </c>
      <c r="Z1440" s="327"/>
      <c r="AA1440" s="37" t="str">
        <f t="shared" ca="1" si="671"/>
        <v/>
      </c>
      <c r="AB1440" s="41" t="str">
        <f t="shared" ca="1" si="672"/>
        <v/>
      </c>
      <c r="AC1440" s="39" t="str">
        <f t="shared" si="661"/>
        <v/>
      </c>
      <c r="AD1440" s="39" t="str">
        <f t="shared" ca="1" si="682"/>
        <v/>
      </c>
      <c r="AE1440" s="39" t="str">
        <f t="shared" ca="1" si="673"/>
        <v/>
      </c>
      <c r="AF1440" s="40"/>
      <c r="AG1440" s="39">
        <f t="shared" ca="1" si="683"/>
        <v>0</v>
      </c>
      <c r="AH1440" s="339"/>
      <c r="AI1440" s="37" t="str">
        <f t="shared" ca="1" si="674"/>
        <v/>
      </c>
      <c r="AJ1440" s="41" t="str">
        <f t="shared" ca="1" si="675"/>
        <v/>
      </c>
      <c r="AK1440" s="39" t="str">
        <f t="shared" si="662"/>
        <v/>
      </c>
      <c r="AL1440" s="39" t="str">
        <f t="shared" ca="1" si="684"/>
        <v/>
      </c>
      <c r="AM1440" s="39" t="str">
        <f t="shared" ca="1" si="676"/>
        <v/>
      </c>
      <c r="AN1440" s="40"/>
      <c r="AO1440" s="39">
        <f t="shared" ca="1" si="685"/>
        <v>0</v>
      </c>
      <c r="AP1440" s="339"/>
      <c r="AW1440" s="329"/>
      <c r="BI1440" s="329"/>
      <c r="BJ1440" s="329"/>
      <c r="BK1440" s="329"/>
      <c r="BL1440" s="329"/>
      <c r="BM1440" s="329"/>
      <c r="BN1440" s="329"/>
      <c r="BO1440" s="329"/>
      <c r="BP1440" s="329"/>
      <c r="BQ1440" s="329"/>
      <c r="BR1440" s="329"/>
      <c r="BS1440" s="329"/>
      <c r="BT1440" s="329"/>
      <c r="BU1440" s="329"/>
      <c r="BV1440" s="329"/>
      <c r="BW1440" s="325"/>
      <c r="BX1440" s="325"/>
      <c r="BY1440" s="325"/>
      <c r="BZ1440" s="325"/>
      <c r="CA1440" s="325"/>
      <c r="CB1440" s="325"/>
      <c r="CC1440" s="325"/>
      <c r="CD1440" s="325"/>
      <c r="CE1440" s="325"/>
      <c r="CF1440" s="325"/>
      <c r="CG1440" s="325"/>
      <c r="CH1440" s="325"/>
      <c r="CI1440" s="325"/>
      <c r="CJ1440" s="325"/>
      <c r="CK1440" s="325"/>
      <c r="CL1440" s="325"/>
      <c r="CM1440" s="325"/>
      <c r="CN1440" s="325"/>
      <c r="CO1440" s="325"/>
      <c r="CP1440" s="325"/>
      <c r="CQ1440" s="325"/>
      <c r="CR1440" s="325"/>
      <c r="CS1440" s="325"/>
      <c r="CT1440" s="325"/>
      <c r="CU1440" s="325"/>
      <c r="CV1440" s="325"/>
      <c r="CW1440" s="325"/>
      <c r="CX1440" s="325"/>
    </row>
    <row r="1441" spans="1:102" s="36" customFormat="1" ht="15" hidden="1" customHeight="1">
      <c r="A1441" s="329"/>
      <c r="B1441" s="37" t="str">
        <f t="shared" ca="1" si="663"/>
        <v/>
      </c>
      <c r="C1441" s="41" t="str">
        <f t="shared" ca="1" si="664"/>
        <v/>
      </c>
      <c r="D1441" s="39" t="str">
        <f t="shared" ca="1" si="665"/>
        <v/>
      </c>
      <c r="E1441" s="39" t="str">
        <f t="shared" ca="1" si="677"/>
        <v/>
      </c>
      <c r="F1441" s="39" t="str">
        <f t="shared" ca="1" si="666"/>
        <v/>
      </c>
      <c r="G1441" s="101"/>
      <c r="H1441" s="39">
        <f t="shared" ca="1" si="657"/>
        <v>0</v>
      </c>
      <c r="J1441" s="332"/>
      <c r="K1441" s="37" t="str">
        <f t="shared" ca="1" si="667"/>
        <v/>
      </c>
      <c r="L1441" s="41" t="str">
        <f t="shared" ca="1" si="668"/>
        <v/>
      </c>
      <c r="M1441" s="39" t="str">
        <f t="shared" si="658"/>
        <v/>
      </c>
      <c r="N1441" s="39" t="str">
        <f t="shared" ca="1" si="678"/>
        <v/>
      </c>
      <c r="O1441" s="39">
        <f ca="1">ROUND(Q1440*$O$5/payments_per_year,2)</f>
        <v>0</v>
      </c>
      <c r="P1441" s="101"/>
      <c r="Q1441" s="39">
        <f t="shared" ca="1" si="679"/>
        <v>0</v>
      </c>
      <c r="R1441" s="332"/>
      <c r="S1441" s="37" t="str">
        <f t="shared" ca="1" si="669"/>
        <v/>
      </c>
      <c r="T1441" s="41" t="str">
        <f t="shared" ca="1" si="670"/>
        <v/>
      </c>
      <c r="U1441" s="39" t="str">
        <f t="shared" si="659"/>
        <v/>
      </c>
      <c r="V1441" s="39" t="str">
        <f t="shared" ca="1" si="680"/>
        <v/>
      </c>
      <c r="W1441" s="39">
        <f t="shared" ca="1" si="660"/>
        <v>0</v>
      </c>
      <c r="X1441" s="40"/>
      <c r="Y1441" s="39">
        <f t="shared" ca="1" si="681"/>
        <v>0</v>
      </c>
      <c r="Z1441" s="327"/>
      <c r="AA1441" s="37" t="str">
        <f t="shared" ca="1" si="671"/>
        <v/>
      </c>
      <c r="AB1441" s="41" t="str">
        <f t="shared" ca="1" si="672"/>
        <v/>
      </c>
      <c r="AC1441" s="39" t="str">
        <f t="shared" si="661"/>
        <v/>
      </c>
      <c r="AD1441" s="39" t="str">
        <f t="shared" ca="1" si="682"/>
        <v/>
      </c>
      <c r="AE1441" s="39" t="str">
        <f t="shared" ca="1" si="673"/>
        <v/>
      </c>
      <c r="AF1441" s="40"/>
      <c r="AG1441" s="39">
        <f t="shared" ca="1" si="683"/>
        <v>0</v>
      </c>
      <c r="AH1441" s="339"/>
      <c r="AI1441" s="37" t="str">
        <f t="shared" ca="1" si="674"/>
        <v/>
      </c>
      <c r="AJ1441" s="41" t="str">
        <f t="shared" ca="1" si="675"/>
        <v/>
      </c>
      <c r="AK1441" s="39" t="str">
        <f t="shared" si="662"/>
        <v/>
      </c>
      <c r="AL1441" s="39" t="str">
        <f t="shared" ca="1" si="684"/>
        <v/>
      </c>
      <c r="AM1441" s="39" t="str">
        <f t="shared" ca="1" si="676"/>
        <v/>
      </c>
      <c r="AN1441" s="40"/>
      <c r="AO1441" s="39">
        <f t="shared" ca="1" si="685"/>
        <v>0</v>
      </c>
      <c r="AP1441" s="339"/>
      <c r="AW1441" s="329"/>
      <c r="BI1441" s="329"/>
      <c r="BJ1441" s="329"/>
      <c r="BK1441" s="329"/>
      <c r="BL1441" s="329"/>
      <c r="BM1441" s="329"/>
      <c r="BN1441" s="329"/>
      <c r="BO1441" s="329"/>
      <c r="BP1441" s="329"/>
      <c r="BQ1441" s="329"/>
      <c r="BR1441" s="329"/>
      <c r="BS1441" s="329"/>
      <c r="BT1441" s="329"/>
      <c r="BU1441" s="329"/>
      <c r="BV1441" s="329"/>
      <c r="BW1441" s="325"/>
      <c r="BX1441" s="325"/>
      <c r="BY1441" s="325"/>
      <c r="BZ1441" s="325"/>
      <c r="CA1441" s="325"/>
      <c r="CB1441" s="325"/>
      <c r="CC1441" s="325"/>
      <c r="CD1441" s="325"/>
      <c r="CE1441" s="325"/>
      <c r="CF1441" s="325"/>
      <c r="CG1441" s="325"/>
      <c r="CH1441" s="325"/>
      <c r="CI1441" s="325"/>
      <c r="CJ1441" s="325"/>
      <c r="CK1441" s="325"/>
      <c r="CL1441" s="325"/>
      <c r="CM1441" s="325"/>
      <c r="CN1441" s="325"/>
      <c r="CO1441" s="325"/>
      <c r="CP1441" s="325"/>
      <c r="CQ1441" s="325"/>
      <c r="CR1441" s="325"/>
      <c r="CS1441" s="325"/>
      <c r="CT1441" s="325"/>
      <c r="CU1441" s="325"/>
      <c r="CV1441" s="325"/>
      <c r="CW1441" s="325"/>
      <c r="CX1441" s="325"/>
    </row>
    <row r="1442" spans="1:102" s="36" customFormat="1" ht="15" hidden="1" customHeight="1">
      <c r="A1442" s="329"/>
      <c r="B1442" s="37" t="str">
        <f t="shared" ca="1" si="663"/>
        <v/>
      </c>
      <c r="C1442" s="41" t="str">
        <f t="shared" ca="1" si="664"/>
        <v/>
      </c>
      <c r="D1442" s="39" t="str">
        <f t="shared" ca="1" si="665"/>
        <v/>
      </c>
      <c r="E1442" s="39" t="str">
        <f t="shared" ca="1" si="677"/>
        <v/>
      </c>
      <c r="F1442" s="39" t="str">
        <f t="shared" ca="1" si="666"/>
        <v/>
      </c>
      <c r="G1442" s="101"/>
      <c r="H1442" s="39">
        <f t="shared" ca="1" si="657"/>
        <v>0</v>
      </c>
      <c r="J1442" s="332"/>
      <c r="K1442" s="37" t="str">
        <f t="shared" ca="1" si="667"/>
        <v/>
      </c>
      <c r="L1442" s="41" t="str">
        <f t="shared" ca="1" si="668"/>
        <v/>
      </c>
      <c r="M1442" s="39" t="str">
        <f t="shared" si="658"/>
        <v/>
      </c>
      <c r="N1442" s="39" t="str">
        <f t="shared" ca="1" si="678"/>
        <v/>
      </c>
      <c r="O1442" s="39" t="str">
        <f ca="1">IF(L1442="","",ROUND(Q1441*$O$5/payments_per_year,2))</f>
        <v/>
      </c>
      <c r="P1442" s="101"/>
      <c r="Q1442" s="39">
        <f t="shared" ca="1" si="679"/>
        <v>0</v>
      </c>
      <c r="R1442" s="332"/>
      <c r="S1442" s="37" t="str">
        <f t="shared" ca="1" si="669"/>
        <v/>
      </c>
      <c r="T1442" s="41" t="str">
        <f t="shared" ca="1" si="670"/>
        <v/>
      </c>
      <c r="U1442" s="39" t="str">
        <f t="shared" si="659"/>
        <v/>
      </c>
      <c r="V1442" s="39" t="str">
        <f t="shared" ca="1" si="680"/>
        <v/>
      </c>
      <c r="W1442" s="39">
        <f t="shared" ca="1" si="660"/>
        <v>0</v>
      </c>
      <c r="X1442" s="40"/>
      <c r="Y1442" s="39">
        <f t="shared" ca="1" si="681"/>
        <v>0</v>
      </c>
      <c r="Z1442" s="327"/>
      <c r="AA1442" s="37" t="str">
        <f t="shared" ca="1" si="671"/>
        <v/>
      </c>
      <c r="AB1442" s="41" t="str">
        <f t="shared" ca="1" si="672"/>
        <v/>
      </c>
      <c r="AC1442" s="39" t="str">
        <f t="shared" si="661"/>
        <v/>
      </c>
      <c r="AD1442" s="39" t="str">
        <f t="shared" ca="1" si="682"/>
        <v/>
      </c>
      <c r="AE1442" s="39" t="str">
        <f t="shared" ca="1" si="673"/>
        <v/>
      </c>
      <c r="AF1442" s="40"/>
      <c r="AG1442" s="39">
        <f t="shared" ca="1" si="683"/>
        <v>0</v>
      </c>
      <c r="AH1442" s="339"/>
      <c r="AI1442" s="37" t="str">
        <f t="shared" ca="1" si="674"/>
        <v/>
      </c>
      <c r="AJ1442" s="41" t="str">
        <f t="shared" ca="1" si="675"/>
        <v/>
      </c>
      <c r="AK1442" s="39" t="str">
        <f t="shared" si="662"/>
        <v/>
      </c>
      <c r="AL1442" s="39" t="str">
        <f t="shared" ca="1" si="684"/>
        <v/>
      </c>
      <c r="AM1442" s="39" t="str">
        <f t="shared" ca="1" si="676"/>
        <v/>
      </c>
      <c r="AN1442" s="40"/>
      <c r="AO1442" s="39">
        <f t="shared" ca="1" si="685"/>
        <v>0</v>
      </c>
      <c r="AP1442" s="339"/>
      <c r="AW1442" s="329"/>
      <c r="BI1442" s="329"/>
      <c r="BJ1442" s="329"/>
      <c r="BK1442" s="329"/>
      <c r="BL1442" s="329"/>
      <c r="BM1442" s="329"/>
      <c r="BN1442" s="329"/>
      <c r="BO1442" s="329"/>
      <c r="BP1442" s="329"/>
      <c r="BQ1442" s="329"/>
      <c r="BR1442" s="329"/>
      <c r="BS1442" s="329"/>
      <c r="BT1442" s="329"/>
      <c r="BU1442" s="329"/>
      <c r="BV1442" s="329"/>
      <c r="BW1442" s="325"/>
      <c r="BX1442" s="325"/>
      <c r="BY1442" s="325"/>
      <c r="BZ1442" s="325"/>
      <c r="CA1442" s="325"/>
      <c r="CB1442" s="325"/>
      <c r="CC1442" s="325"/>
      <c r="CD1442" s="325"/>
      <c r="CE1442" s="325"/>
      <c r="CF1442" s="325"/>
      <c r="CG1442" s="325"/>
      <c r="CH1442" s="325"/>
      <c r="CI1442" s="325"/>
      <c r="CJ1442" s="325"/>
      <c r="CK1442" s="325"/>
      <c r="CL1442" s="325"/>
      <c r="CM1442" s="325"/>
      <c r="CN1442" s="325"/>
      <c r="CO1442" s="325"/>
      <c r="CP1442" s="325"/>
      <c r="CQ1442" s="325"/>
      <c r="CR1442" s="325"/>
      <c r="CS1442" s="325"/>
      <c r="CT1442" s="325"/>
      <c r="CU1442" s="325"/>
      <c r="CV1442" s="325"/>
      <c r="CW1442" s="325"/>
      <c r="CX1442" s="325"/>
    </row>
    <row r="1443" spans="1:102" s="36" customFormat="1" ht="15" hidden="1" customHeight="1">
      <c r="A1443" s="329"/>
      <c r="B1443" s="37" t="str">
        <f t="shared" ca="1" si="663"/>
        <v/>
      </c>
      <c r="C1443" s="41" t="str">
        <f t="shared" ca="1" si="664"/>
        <v/>
      </c>
      <c r="D1443" s="39" t="str">
        <f t="shared" ca="1" si="665"/>
        <v/>
      </c>
      <c r="E1443" s="39" t="str">
        <f t="shared" ca="1" si="677"/>
        <v/>
      </c>
      <c r="F1443" s="39" t="str">
        <f t="shared" ca="1" si="666"/>
        <v/>
      </c>
      <c r="G1443" s="101"/>
      <c r="H1443" s="39">
        <f t="shared" ca="1" si="657"/>
        <v>0</v>
      </c>
      <c r="J1443" s="332"/>
      <c r="K1443" s="37" t="str">
        <f t="shared" ca="1" si="667"/>
        <v/>
      </c>
      <c r="L1443" s="41" t="str">
        <f t="shared" ca="1" si="668"/>
        <v/>
      </c>
      <c r="M1443" s="39" t="str">
        <f t="shared" si="658"/>
        <v/>
      </c>
      <c r="N1443" s="39" t="str">
        <f t="shared" ca="1" si="678"/>
        <v/>
      </c>
      <c r="O1443" s="39">
        <f ca="1">ROUND(Q1442*$O$5/payments_per_year,2)</f>
        <v>0</v>
      </c>
      <c r="P1443" s="101"/>
      <c r="Q1443" s="39">
        <f t="shared" ca="1" si="679"/>
        <v>0</v>
      </c>
      <c r="R1443" s="332"/>
      <c r="S1443" s="37" t="str">
        <f t="shared" ca="1" si="669"/>
        <v/>
      </c>
      <c r="T1443" s="41" t="str">
        <f t="shared" ca="1" si="670"/>
        <v/>
      </c>
      <c r="U1443" s="39" t="str">
        <f t="shared" si="659"/>
        <v/>
      </c>
      <c r="V1443" s="39" t="str">
        <f t="shared" ca="1" si="680"/>
        <v/>
      </c>
      <c r="W1443" s="39">
        <f t="shared" ca="1" si="660"/>
        <v>0</v>
      </c>
      <c r="X1443" s="40"/>
      <c r="Y1443" s="39">
        <f t="shared" ca="1" si="681"/>
        <v>0</v>
      </c>
      <c r="Z1443" s="327"/>
      <c r="AA1443" s="37" t="str">
        <f t="shared" ca="1" si="671"/>
        <v/>
      </c>
      <c r="AB1443" s="41" t="str">
        <f t="shared" ca="1" si="672"/>
        <v/>
      </c>
      <c r="AC1443" s="39" t="str">
        <f t="shared" si="661"/>
        <v/>
      </c>
      <c r="AD1443" s="39" t="str">
        <f t="shared" ca="1" si="682"/>
        <v/>
      </c>
      <c r="AE1443" s="39" t="str">
        <f t="shared" ca="1" si="673"/>
        <v/>
      </c>
      <c r="AF1443" s="40"/>
      <c r="AG1443" s="39">
        <f t="shared" ca="1" si="683"/>
        <v>0</v>
      </c>
      <c r="AH1443" s="339"/>
      <c r="AI1443" s="37" t="str">
        <f t="shared" ca="1" si="674"/>
        <v/>
      </c>
      <c r="AJ1443" s="41" t="str">
        <f t="shared" ca="1" si="675"/>
        <v/>
      </c>
      <c r="AK1443" s="39" t="str">
        <f t="shared" si="662"/>
        <v/>
      </c>
      <c r="AL1443" s="39" t="str">
        <f t="shared" ca="1" si="684"/>
        <v/>
      </c>
      <c r="AM1443" s="39" t="str">
        <f t="shared" ca="1" si="676"/>
        <v/>
      </c>
      <c r="AN1443" s="40"/>
      <c r="AO1443" s="39">
        <f t="shared" ca="1" si="685"/>
        <v>0</v>
      </c>
      <c r="AP1443" s="339"/>
      <c r="AW1443" s="329"/>
      <c r="BI1443" s="329"/>
      <c r="BJ1443" s="329"/>
      <c r="BK1443" s="329"/>
      <c r="BL1443" s="329"/>
      <c r="BM1443" s="329"/>
      <c r="BN1443" s="329"/>
      <c r="BO1443" s="329"/>
      <c r="BP1443" s="329"/>
      <c r="BQ1443" s="329"/>
      <c r="BR1443" s="329"/>
      <c r="BS1443" s="329"/>
      <c r="BT1443" s="329"/>
      <c r="BU1443" s="329"/>
      <c r="BV1443" s="329"/>
      <c r="BW1443" s="325"/>
      <c r="BX1443" s="325"/>
      <c r="BY1443" s="325"/>
      <c r="BZ1443" s="325"/>
      <c r="CA1443" s="325"/>
      <c r="CB1443" s="325"/>
      <c r="CC1443" s="325"/>
      <c r="CD1443" s="325"/>
      <c r="CE1443" s="325"/>
      <c r="CF1443" s="325"/>
      <c r="CG1443" s="325"/>
      <c r="CH1443" s="325"/>
      <c r="CI1443" s="325"/>
      <c r="CJ1443" s="325"/>
      <c r="CK1443" s="325"/>
      <c r="CL1443" s="325"/>
      <c r="CM1443" s="325"/>
      <c r="CN1443" s="325"/>
      <c r="CO1443" s="325"/>
      <c r="CP1443" s="325"/>
      <c r="CQ1443" s="325"/>
      <c r="CR1443" s="325"/>
      <c r="CS1443" s="325"/>
      <c r="CT1443" s="325"/>
      <c r="CU1443" s="325"/>
      <c r="CV1443" s="325"/>
      <c r="CW1443" s="325"/>
      <c r="CX1443" s="325"/>
    </row>
    <row r="1444" spans="1:102" s="36" customFormat="1" ht="15" hidden="1" customHeight="1">
      <c r="A1444" s="329"/>
      <c r="B1444" s="37" t="str">
        <f t="shared" ca="1" si="663"/>
        <v/>
      </c>
      <c r="C1444" s="41" t="str">
        <f t="shared" ca="1" si="664"/>
        <v/>
      </c>
      <c r="D1444" s="39" t="str">
        <f t="shared" ca="1" si="665"/>
        <v/>
      </c>
      <c r="E1444" s="39" t="str">
        <f t="shared" ca="1" si="677"/>
        <v/>
      </c>
      <c r="F1444" s="39" t="str">
        <f t="shared" ca="1" si="666"/>
        <v/>
      </c>
      <c r="G1444" s="101"/>
      <c r="H1444" s="39">
        <f t="shared" ca="1" si="657"/>
        <v>0</v>
      </c>
      <c r="J1444" s="332"/>
      <c r="K1444" s="37" t="str">
        <f t="shared" ca="1" si="667"/>
        <v/>
      </c>
      <c r="L1444" s="41" t="str">
        <f t="shared" ca="1" si="668"/>
        <v/>
      </c>
      <c r="M1444" s="39" t="str">
        <f t="shared" si="658"/>
        <v/>
      </c>
      <c r="N1444" s="39" t="str">
        <f t="shared" ca="1" si="678"/>
        <v/>
      </c>
      <c r="O1444" s="39" t="str">
        <f ca="1">IF(L1444="","",ROUND(Q1443*$O$5/payments_per_year,2))</f>
        <v/>
      </c>
      <c r="P1444" s="101"/>
      <c r="Q1444" s="39">
        <f t="shared" ca="1" si="679"/>
        <v>0</v>
      </c>
      <c r="R1444" s="332"/>
      <c r="S1444" s="37" t="str">
        <f t="shared" ca="1" si="669"/>
        <v/>
      </c>
      <c r="T1444" s="41" t="str">
        <f t="shared" ca="1" si="670"/>
        <v/>
      </c>
      <c r="U1444" s="39" t="str">
        <f t="shared" si="659"/>
        <v/>
      </c>
      <c r="V1444" s="39" t="str">
        <f t="shared" ca="1" si="680"/>
        <v/>
      </c>
      <c r="W1444" s="39">
        <f t="shared" ca="1" si="660"/>
        <v>0</v>
      </c>
      <c r="X1444" s="40"/>
      <c r="Y1444" s="39">
        <f t="shared" ca="1" si="681"/>
        <v>0</v>
      </c>
      <c r="Z1444" s="327"/>
      <c r="AA1444" s="37" t="str">
        <f t="shared" ca="1" si="671"/>
        <v/>
      </c>
      <c r="AB1444" s="41" t="str">
        <f t="shared" ca="1" si="672"/>
        <v/>
      </c>
      <c r="AC1444" s="39" t="str">
        <f t="shared" si="661"/>
        <v/>
      </c>
      <c r="AD1444" s="39" t="str">
        <f t="shared" ca="1" si="682"/>
        <v/>
      </c>
      <c r="AE1444" s="39" t="str">
        <f t="shared" ca="1" si="673"/>
        <v/>
      </c>
      <c r="AF1444" s="40"/>
      <c r="AG1444" s="39">
        <f t="shared" ca="1" si="683"/>
        <v>0</v>
      </c>
      <c r="AH1444" s="339"/>
      <c r="AI1444" s="37" t="str">
        <f t="shared" ca="1" si="674"/>
        <v/>
      </c>
      <c r="AJ1444" s="41" t="str">
        <f t="shared" ca="1" si="675"/>
        <v/>
      </c>
      <c r="AK1444" s="39" t="str">
        <f t="shared" si="662"/>
        <v/>
      </c>
      <c r="AL1444" s="39" t="str">
        <f t="shared" ca="1" si="684"/>
        <v/>
      </c>
      <c r="AM1444" s="39" t="str">
        <f t="shared" ca="1" si="676"/>
        <v/>
      </c>
      <c r="AN1444" s="40"/>
      <c r="AO1444" s="39">
        <f t="shared" ca="1" si="685"/>
        <v>0</v>
      </c>
      <c r="AP1444" s="339"/>
      <c r="AW1444" s="329"/>
      <c r="BI1444" s="329"/>
      <c r="BJ1444" s="329"/>
      <c r="BK1444" s="329"/>
      <c r="BL1444" s="329"/>
      <c r="BM1444" s="329"/>
      <c r="BN1444" s="329"/>
      <c r="BO1444" s="329"/>
      <c r="BP1444" s="329"/>
      <c r="BQ1444" s="329"/>
      <c r="BR1444" s="329"/>
      <c r="BS1444" s="329"/>
      <c r="BT1444" s="329"/>
      <c r="BU1444" s="329"/>
      <c r="BV1444" s="329"/>
      <c r="BW1444" s="325"/>
      <c r="BX1444" s="325"/>
      <c r="BY1444" s="325"/>
      <c r="BZ1444" s="325"/>
      <c r="CA1444" s="325"/>
      <c r="CB1444" s="325"/>
      <c r="CC1444" s="325"/>
      <c r="CD1444" s="325"/>
      <c r="CE1444" s="325"/>
      <c r="CF1444" s="325"/>
      <c r="CG1444" s="325"/>
      <c r="CH1444" s="325"/>
      <c r="CI1444" s="325"/>
      <c r="CJ1444" s="325"/>
      <c r="CK1444" s="325"/>
      <c r="CL1444" s="325"/>
      <c r="CM1444" s="325"/>
      <c r="CN1444" s="325"/>
      <c r="CO1444" s="325"/>
      <c r="CP1444" s="325"/>
      <c r="CQ1444" s="325"/>
      <c r="CR1444" s="325"/>
      <c r="CS1444" s="325"/>
      <c r="CT1444" s="325"/>
      <c r="CU1444" s="325"/>
      <c r="CV1444" s="325"/>
      <c r="CW1444" s="325"/>
      <c r="CX1444" s="325"/>
    </row>
    <row r="1445" spans="1:102" s="36" customFormat="1" ht="15" hidden="1" customHeight="1">
      <c r="A1445" s="329"/>
      <c r="B1445" s="37" t="str">
        <f t="shared" ca="1" si="663"/>
        <v/>
      </c>
      <c r="C1445" s="41" t="str">
        <f t="shared" ca="1" si="664"/>
        <v/>
      </c>
      <c r="D1445" s="39" t="str">
        <f t="shared" ca="1" si="665"/>
        <v/>
      </c>
      <c r="E1445" s="39" t="str">
        <f t="shared" ca="1" si="677"/>
        <v/>
      </c>
      <c r="F1445" s="39" t="str">
        <f t="shared" ca="1" si="666"/>
        <v/>
      </c>
      <c r="G1445" s="101"/>
      <c r="H1445" s="39">
        <f t="shared" ca="1" si="657"/>
        <v>0</v>
      </c>
      <c r="J1445" s="332"/>
      <c r="K1445" s="37" t="str">
        <f t="shared" ca="1" si="667"/>
        <v/>
      </c>
      <c r="L1445" s="41" t="str">
        <f t="shared" ca="1" si="668"/>
        <v/>
      </c>
      <c r="M1445" s="39" t="str">
        <f t="shared" si="658"/>
        <v/>
      </c>
      <c r="N1445" s="39" t="str">
        <f t="shared" ca="1" si="678"/>
        <v/>
      </c>
      <c r="O1445" s="39">
        <f ca="1">ROUND(Q1444*$O$5/payments_per_year,2)</f>
        <v>0</v>
      </c>
      <c r="P1445" s="101"/>
      <c r="Q1445" s="39">
        <f t="shared" ca="1" si="679"/>
        <v>0</v>
      </c>
      <c r="R1445" s="332"/>
      <c r="S1445" s="37" t="str">
        <f t="shared" ca="1" si="669"/>
        <v/>
      </c>
      <c r="T1445" s="41" t="str">
        <f t="shared" ca="1" si="670"/>
        <v/>
      </c>
      <c r="U1445" s="39" t="str">
        <f t="shared" si="659"/>
        <v/>
      </c>
      <c r="V1445" s="39" t="str">
        <f t="shared" ca="1" si="680"/>
        <v/>
      </c>
      <c r="W1445" s="39">
        <f t="shared" ca="1" si="660"/>
        <v>0</v>
      </c>
      <c r="X1445" s="40"/>
      <c r="Y1445" s="39">
        <f t="shared" ca="1" si="681"/>
        <v>0</v>
      </c>
      <c r="Z1445" s="327"/>
      <c r="AA1445" s="37" t="str">
        <f t="shared" ca="1" si="671"/>
        <v/>
      </c>
      <c r="AB1445" s="41" t="str">
        <f t="shared" ca="1" si="672"/>
        <v/>
      </c>
      <c r="AC1445" s="39" t="str">
        <f t="shared" si="661"/>
        <v/>
      </c>
      <c r="AD1445" s="39" t="str">
        <f t="shared" ca="1" si="682"/>
        <v/>
      </c>
      <c r="AE1445" s="39" t="str">
        <f t="shared" ca="1" si="673"/>
        <v/>
      </c>
      <c r="AF1445" s="40"/>
      <c r="AG1445" s="39">
        <f t="shared" ca="1" si="683"/>
        <v>0</v>
      </c>
      <c r="AH1445" s="339"/>
      <c r="AI1445" s="37" t="str">
        <f t="shared" ca="1" si="674"/>
        <v/>
      </c>
      <c r="AJ1445" s="41" t="str">
        <f t="shared" ca="1" si="675"/>
        <v/>
      </c>
      <c r="AK1445" s="39" t="str">
        <f t="shared" si="662"/>
        <v/>
      </c>
      <c r="AL1445" s="39" t="str">
        <f t="shared" ca="1" si="684"/>
        <v/>
      </c>
      <c r="AM1445" s="39" t="str">
        <f t="shared" ca="1" si="676"/>
        <v/>
      </c>
      <c r="AN1445" s="40"/>
      <c r="AO1445" s="39">
        <f t="shared" ca="1" si="685"/>
        <v>0</v>
      </c>
      <c r="AP1445" s="339"/>
      <c r="AW1445" s="329"/>
      <c r="BI1445" s="329"/>
      <c r="BJ1445" s="329"/>
      <c r="BK1445" s="329"/>
      <c r="BL1445" s="329"/>
      <c r="BM1445" s="329"/>
      <c r="BN1445" s="329"/>
      <c r="BO1445" s="329"/>
      <c r="BP1445" s="329"/>
      <c r="BQ1445" s="329"/>
      <c r="BR1445" s="329"/>
      <c r="BS1445" s="329"/>
      <c r="BT1445" s="329"/>
      <c r="BU1445" s="329"/>
      <c r="BV1445" s="329"/>
      <c r="BW1445" s="325"/>
      <c r="BX1445" s="325"/>
      <c r="BY1445" s="325"/>
      <c r="BZ1445" s="325"/>
      <c r="CA1445" s="325"/>
      <c r="CB1445" s="325"/>
      <c r="CC1445" s="325"/>
      <c r="CD1445" s="325"/>
      <c r="CE1445" s="325"/>
      <c r="CF1445" s="325"/>
      <c r="CG1445" s="325"/>
      <c r="CH1445" s="325"/>
      <c r="CI1445" s="325"/>
      <c r="CJ1445" s="325"/>
      <c r="CK1445" s="325"/>
      <c r="CL1445" s="325"/>
      <c r="CM1445" s="325"/>
      <c r="CN1445" s="325"/>
      <c r="CO1445" s="325"/>
      <c r="CP1445" s="325"/>
      <c r="CQ1445" s="325"/>
      <c r="CR1445" s="325"/>
      <c r="CS1445" s="325"/>
      <c r="CT1445" s="325"/>
      <c r="CU1445" s="325"/>
      <c r="CV1445" s="325"/>
      <c r="CW1445" s="325"/>
      <c r="CX1445" s="325"/>
    </row>
    <row r="1446" spans="1:102" s="36" customFormat="1" ht="15" hidden="1" customHeight="1">
      <c r="A1446" s="329"/>
      <c r="B1446" s="37" t="str">
        <f t="shared" ca="1" si="663"/>
        <v/>
      </c>
      <c r="C1446" s="41" t="str">
        <f t="shared" ca="1" si="664"/>
        <v/>
      </c>
      <c r="D1446" s="39" t="str">
        <f t="shared" ca="1" si="665"/>
        <v/>
      </c>
      <c r="E1446" s="39" t="str">
        <f t="shared" ca="1" si="677"/>
        <v/>
      </c>
      <c r="F1446" s="39" t="str">
        <f t="shared" ca="1" si="666"/>
        <v/>
      </c>
      <c r="G1446" s="101"/>
      <c r="H1446" s="39">
        <f t="shared" ca="1" si="657"/>
        <v>0</v>
      </c>
      <c r="J1446" s="332"/>
      <c r="K1446" s="37" t="str">
        <f t="shared" ca="1" si="667"/>
        <v/>
      </c>
      <c r="L1446" s="41" t="str">
        <f t="shared" ca="1" si="668"/>
        <v/>
      </c>
      <c r="M1446" s="39" t="str">
        <f t="shared" si="658"/>
        <v/>
      </c>
      <c r="N1446" s="39" t="str">
        <f t="shared" ca="1" si="678"/>
        <v/>
      </c>
      <c r="O1446" s="39" t="str">
        <f ca="1">IF(L1446="","",ROUND(Q1445*$O$5/payments_per_year,2))</f>
        <v/>
      </c>
      <c r="P1446" s="101"/>
      <c r="Q1446" s="39">
        <f t="shared" ca="1" si="679"/>
        <v>0</v>
      </c>
      <c r="R1446" s="332"/>
      <c r="S1446" s="37" t="str">
        <f t="shared" ca="1" si="669"/>
        <v/>
      </c>
      <c r="T1446" s="41" t="str">
        <f t="shared" ca="1" si="670"/>
        <v/>
      </c>
      <c r="U1446" s="39" t="str">
        <f t="shared" si="659"/>
        <v/>
      </c>
      <c r="V1446" s="39" t="str">
        <f t="shared" ca="1" si="680"/>
        <v/>
      </c>
      <c r="W1446" s="39">
        <f t="shared" ca="1" si="660"/>
        <v>0</v>
      </c>
      <c r="X1446" s="40"/>
      <c r="Y1446" s="39">
        <f t="shared" ca="1" si="681"/>
        <v>0</v>
      </c>
      <c r="Z1446" s="327"/>
      <c r="AA1446" s="37" t="str">
        <f t="shared" ca="1" si="671"/>
        <v/>
      </c>
      <c r="AB1446" s="41" t="str">
        <f t="shared" ca="1" si="672"/>
        <v/>
      </c>
      <c r="AC1446" s="39" t="str">
        <f t="shared" si="661"/>
        <v/>
      </c>
      <c r="AD1446" s="39" t="str">
        <f t="shared" ca="1" si="682"/>
        <v/>
      </c>
      <c r="AE1446" s="39" t="str">
        <f t="shared" ca="1" si="673"/>
        <v/>
      </c>
      <c r="AF1446" s="40"/>
      <c r="AG1446" s="39">
        <f t="shared" ca="1" si="683"/>
        <v>0</v>
      </c>
      <c r="AH1446" s="339"/>
      <c r="AI1446" s="37" t="str">
        <f t="shared" ca="1" si="674"/>
        <v/>
      </c>
      <c r="AJ1446" s="41" t="str">
        <f t="shared" ca="1" si="675"/>
        <v/>
      </c>
      <c r="AK1446" s="39" t="str">
        <f t="shared" si="662"/>
        <v/>
      </c>
      <c r="AL1446" s="39" t="str">
        <f t="shared" ca="1" si="684"/>
        <v/>
      </c>
      <c r="AM1446" s="39" t="str">
        <f t="shared" ca="1" si="676"/>
        <v/>
      </c>
      <c r="AN1446" s="40"/>
      <c r="AO1446" s="39">
        <f t="shared" ca="1" si="685"/>
        <v>0</v>
      </c>
      <c r="AP1446" s="339"/>
      <c r="AW1446" s="329"/>
      <c r="BI1446" s="329"/>
      <c r="BJ1446" s="329"/>
      <c r="BK1446" s="329"/>
      <c r="BL1446" s="329"/>
      <c r="BM1446" s="329"/>
      <c r="BN1446" s="329"/>
      <c r="BO1446" s="329"/>
      <c r="BP1446" s="329"/>
      <c r="BQ1446" s="329"/>
      <c r="BR1446" s="329"/>
      <c r="BS1446" s="329"/>
      <c r="BT1446" s="329"/>
      <c r="BU1446" s="329"/>
      <c r="BV1446" s="329"/>
      <c r="BW1446" s="325"/>
      <c r="BX1446" s="325"/>
      <c r="BY1446" s="325"/>
      <c r="BZ1446" s="325"/>
      <c r="CA1446" s="325"/>
      <c r="CB1446" s="325"/>
      <c r="CC1446" s="325"/>
      <c r="CD1446" s="325"/>
      <c r="CE1446" s="325"/>
      <c r="CF1446" s="325"/>
      <c r="CG1446" s="325"/>
      <c r="CH1446" s="325"/>
      <c r="CI1446" s="325"/>
      <c r="CJ1446" s="325"/>
      <c r="CK1446" s="325"/>
      <c r="CL1446" s="325"/>
      <c r="CM1446" s="325"/>
      <c r="CN1446" s="325"/>
      <c r="CO1446" s="325"/>
      <c r="CP1446" s="325"/>
      <c r="CQ1446" s="325"/>
      <c r="CR1446" s="325"/>
      <c r="CS1446" s="325"/>
      <c r="CT1446" s="325"/>
      <c r="CU1446" s="325"/>
      <c r="CV1446" s="325"/>
      <c r="CW1446" s="325"/>
      <c r="CX1446" s="325"/>
    </row>
    <row r="1447" spans="1:102" s="36" customFormat="1" ht="15" hidden="1" customHeight="1">
      <c r="A1447" s="329"/>
      <c r="B1447" s="37" t="str">
        <f t="shared" ca="1" si="663"/>
        <v/>
      </c>
      <c r="C1447" s="41" t="str">
        <f t="shared" ca="1" si="664"/>
        <v/>
      </c>
      <c r="D1447" s="39" t="str">
        <f t="shared" ca="1" si="665"/>
        <v/>
      </c>
      <c r="E1447" s="39" t="str">
        <f t="shared" ca="1" si="677"/>
        <v/>
      </c>
      <c r="F1447" s="39" t="str">
        <f t="shared" ca="1" si="666"/>
        <v/>
      </c>
      <c r="G1447" s="101"/>
      <c r="H1447" s="39">
        <f t="shared" ca="1" si="657"/>
        <v>0</v>
      </c>
      <c r="J1447" s="332"/>
      <c r="K1447" s="37" t="str">
        <f t="shared" ca="1" si="667"/>
        <v/>
      </c>
      <c r="L1447" s="41" t="str">
        <f t="shared" ca="1" si="668"/>
        <v/>
      </c>
      <c r="M1447" s="39" t="str">
        <f t="shared" si="658"/>
        <v/>
      </c>
      <c r="N1447" s="39" t="str">
        <f t="shared" ca="1" si="678"/>
        <v/>
      </c>
      <c r="O1447" s="39">
        <f ca="1">ROUND(Q1446*$O$5/payments_per_year,2)</f>
        <v>0</v>
      </c>
      <c r="P1447" s="101"/>
      <c r="Q1447" s="39">
        <f t="shared" ca="1" si="679"/>
        <v>0</v>
      </c>
      <c r="R1447" s="332"/>
      <c r="S1447" s="37" t="str">
        <f t="shared" ca="1" si="669"/>
        <v/>
      </c>
      <c r="T1447" s="41" t="str">
        <f t="shared" ca="1" si="670"/>
        <v/>
      </c>
      <c r="U1447" s="39" t="str">
        <f t="shared" si="659"/>
        <v/>
      </c>
      <c r="V1447" s="39" t="str">
        <f t="shared" ca="1" si="680"/>
        <v/>
      </c>
      <c r="W1447" s="39">
        <f t="shared" ca="1" si="660"/>
        <v>0</v>
      </c>
      <c r="X1447" s="40"/>
      <c r="Y1447" s="39">
        <f t="shared" ca="1" si="681"/>
        <v>0</v>
      </c>
      <c r="Z1447" s="327"/>
      <c r="AA1447" s="37" t="str">
        <f t="shared" ca="1" si="671"/>
        <v/>
      </c>
      <c r="AB1447" s="41" t="str">
        <f t="shared" ca="1" si="672"/>
        <v/>
      </c>
      <c r="AC1447" s="39" t="str">
        <f t="shared" si="661"/>
        <v/>
      </c>
      <c r="AD1447" s="39" t="str">
        <f t="shared" ca="1" si="682"/>
        <v/>
      </c>
      <c r="AE1447" s="39" t="str">
        <f t="shared" ca="1" si="673"/>
        <v/>
      </c>
      <c r="AF1447" s="40"/>
      <c r="AG1447" s="39">
        <f t="shared" ca="1" si="683"/>
        <v>0</v>
      </c>
      <c r="AH1447" s="339"/>
      <c r="AI1447" s="37" t="str">
        <f t="shared" ca="1" si="674"/>
        <v/>
      </c>
      <c r="AJ1447" s="41" t="str">
        <f t="shared" ca="1" si="675"/>
        <v/>
      </c>
      <c r="AK1447" s="39" t="str">
        <f t="shared" si="662"/>
        <v/>
      </c>
      <c r="AL1447" s="39" t="str">
        <f t="shared" ca="1" si="684"/>
        <v/>
      </c>
      <c r="AM1447" s="39" t="str">
        <f t="shared" ca="1" si="676"/>
        <v/>
      </c>
      <c r="AN1447" s="40"/>
      <c r="AO1447" s="39">
        <f t="shared" ca="1" si="685"/>
        <v>0</v>
      </c>
      <c r="AP1447" s="339"/>
      <c r="AW1447" s="329"/>
      <c r="BI1447" s="329"/>
      <c r="BJ1447" s="329"/>
      <c r="BK1447" s="329"/>
      <c r="BL1447" s="329"/>
      <c r="BM1447" s="329"/>
      <c r="BN1447" s="329"/>
      <c r="BO1447" s="329"/>
      <c r="BP1447" s="329"/>
      <c r="BQ1447" s="329"/>
      <c r="BR1447" s="329"/>
      <c r="BS1447" s="329"/>
      <c r="BT1447" s="329"/>
      <c r="BU1447" s="329"/>
      <c r="BV1447" s="329"/>
      <c r="BW1447" s="325"/>
      <c r="BX1447" s="325"/>
      <c r="BY1447" s="325"/>
      <c r="BZ1447" s="325"/>
      <c r="CA1447" s="325"/>
      <c r="CB1447" s="325"/>
      <c r="CC1447" s="325"/>
      <c r="CD1447" s="325"/>
      <c r="CE1447" s="325"/>
      <c r="CF1447" s="325"/>
      <c r="CG1447" s="325"/>
      <c r="CH1447" s="325"/>
      <c r="CI1447" s="325"/>
      <c r="CJ1447" s="325"/>
      <c r="CK1447" s="325"/>
      <c r="CL1447" s="325"/>
      <c r="CM1447" s="325"/>
      <c r="CN1447" s="325"/>
      <c r="CO1447" s="325"/>
      <c r="CP1447" s="325"/>
      <c r="CQ1447" s="325"/>
      <c r="CR1447" s="325"/>
      <c r="CS1447" s="325"/>
      <c r="CT1447" s="325"/>
      <c r="CU1447" s="325"/>
      <c r="CV1447" s="325"/>
      <c r="CW1447" s="325"/>
      <c r="CX1447" s="325"/>
    </row>
    <row r="1448" spans="1:102" s="36" customFormat="1" ht="15" hidden="1" customHeight="1">
      <c r="A1448" s="329"/>
      <c r="B1448" s="37" t="str">
        <f t="shared" ca="1" si="663"/>
        <v/>
      </c>
      <c r="C1448" s="41" t="str">
        <f t="shared" ca="1" si="664"/>
        <v/>
      </c>
      <c r="D1448" s="39" t="str">
        <f t="shared" ca="1" si="665"/>
        <v/>
      </c>
      <c r="E1448" s="39" t="str">
        <f t="shared" ca="1" si="677"/>
        <v/>
      </c>
      <c r="F1448" s="39" t="str">
        <f t="shared" ca="1" si="666"/>
        <v/>
      </c>
      <c r="G1448" s="101"/>
      <c r="H1448" s="39">
        <f t="shared" ca="1" si="657"/>
        <v>0</v>
      </c>
      <c r="J1448" s="332"/>
      <c r="K1448" s="37" t="str">
        <f t="shared" ca="1" si="667"/>
        <v/>
      </c>
      <c r="L1448" s="41" t="str">
        <f t="shared" ca="1" si="668"/>
        <v/>
      </c>
      <c r="M1448" s="39" t="str">
        <f t="shared" si="658"/>
        <v/>
      </c>
      <c r="N1448" s="39" t="str">
        <f t="shared" ca="1" si="678"/>
        <v/>
      </c>
      <c r="O1448" s="39" t="str">
        <f ca="1">IF(L1448="","",ROUND(Q1447*$O$5/payments_per_year,2))</f>
        <v/>
      </c>
      <c r="P1448" s="101"/>
      <c r="Q1448" s="39">
        <f t="shared" ca="1" si="679"/>
        <v>0</v>
      </c>
      <c r="R1448" s="332"/>
      <c r="S1448" s="37" t="str">
        <f t="shared" ca="1" si="669"/>
        <v/>
      </c>
      <c r="T1448" s="41" t="str">
        <f t="shared" ca="1" si="670"/>
        <v/>
      </c>
      <c r="U1448" s="39" t="str">
        <f t="shared" si="659"/>
        <v/>
      </c>
      <c r="V1448" s="39" t="str">
        <f t="shared" ca="1" si="680"/>
        <v/>
      </c>
      <c r="W1448" s="39">
        <f t="shared" ca="1" si="660"/>
        <v>0</v>
      </c>
      <c r="X1448" s="40"/>
      <c r="Y1448" s="39">
        <f t="shared" ca="1" si="681"/>
        <v>0</v>
      </c>
      <c r="Z1448" s="327"/>
      <c r="AA1448" s="37" t="str">
        <f t="shared" ca="1" si="671"/>
        <v/>
      </c>
      <c r="AB1448" s="41" t="str">
        <f t="shared" ca="1" si="672"/>
        <v/>
      </c>
      <c r="AC1448" s="39" t="str">
        <f t="shared" si="661"/>
        <v/>
      </c>
      <c r="AD1448" s="39" t="str">
        <f t="shared" ca="1" si="682"/>
        <v/>
      </c>
      <c r="AE1448" s="39" t="str">
        <f t="shared" ca="1" si="673"/>
        <v/>
      </c>
      <c r="AF1448" s="40"/>
      <c r="AG1448" s="39">
        <f t="shared" ca="1" si="683"/>
        <v>0</v>
      </c>
      <c r="AH1448" s="339"/>
      <c r="AI1448" s="37" t="str">
        <f t="shared" ca="1" si="674"/>
        <v/>
      </c>
      <c r="AJ1448" s="41" t="str">
        <f t="shared" ca="1" si="675"/>
        <v/>
      </c>
      <c r="AK1448" s="39" t="str">
        <f t="shared" si="662"/>
        <v/>
      </c>
      <c r="AL1448" s="39" t="str">
        <f t="shared" ca="1" si="684"/>
        <v/>
      </c>
      <c r="AM1448" s="39" t="str">
        <f t="shared" ca="1" si="676"/>
        <v/>
      </c>
      <c r="AN1448" s="40"/>
      <c r="AO1448" s="39">
        <f t="shared" ca="1" si="685"/>
        <v>0</v>
      </c>
      <c r="AP1448" s="339"/>
      <c r="AW1448" s="329"/>
      <c r="BI1448" s="329"/>
      <c r="BJ1448" s="329"/>
      <c r="BK1448" s="329"/>
      <c r="BL1448" s="329"/>
      <c r="BM1448" s="329"/>
      <c r="BN1448" s="329"/>
      <c r="BO1448" s="329"/>
      <c r="BP1448" s="329"/>
      <c r="BQ1448" s="329"/>
      <c r="BR1448" s="329"/>
      <c r="BS1448" s="329"/>
      <c r="BT1448" s="329"/>
      <c r="BU1448" s="329"/>
      <c r="BV1448" s="329"/>
      <c r="BW1448" s="325"/>
      <c r="BX1448" s="325"/>
      <c r="BY1448" s="325"/>
      <c r="BZ1448" s="325"/>
      <c r="CA1448" s="325"/>
      <c r="CB1448" s="325"/>
      <c r="CC1448" s="325"/>
      <c r="CD1448" s="325"/>
      <c r="CE1448" s="325"/>
      <c r="CF1448" s="325"/>
      <c r="CG1448" s="325"/>
      <c r="CH1448" s="325"/>
      <c r="CI1448" s="325"/>
      <c r="CJ1448" s="325"/>
      <c r="CK1448" s="325"/>
      <c r="CL1448" s="325"/>
      <c r="CM1448" s="325"/>
      <c r="CN1448" s="325"/>
      <c r="CO1448" s="325"/>
      <c r="CP1448" s="325"/>
      <c r="CQ1448" s="325"/>
      <c r="CR1448" s="325"/>
      <c r="CS1448" s="325"/>
      <c r="CT1448" s="325"/>
      <c r="CU1448" s="325"/>
      <c r="CV1448" s="325"/>
      <c r="CW1448" s="325"/>
      <c r="CX1448" s="325"/>
    </row>
    <row r="1449" spans="1:102" s="36" customFormat="1" ht="15" hidden="1" customHeight="1">
      <c r="A1449" s="329"/>
      <c r="B1449" s="37" t="str">
        <f t="shared" ca="1" si="663"/>
        <v/>
      </c>
      <c r="C1449" s="41" t="str">
        <f t="shared" ca="1" si="664"/>
        <v/>
      </c>
      <c r="D1449" s="39" t="str">
        <f t="shared" ca="1" si="665"/>
        <v/>
      </c>
      <c r="E1449" s="39" t="str">
        <f t="shared" ca="1" si="677"/>
        <v/>
      </c>
      <c r="F1449" s="39" t="str">
        <f t="shared" ca="1" si="666"/>
        <v/>
      </c>
      <c r="G1449" s="101"/>
      <c r="H1449" s="39">
        <f t="shared" ca="1" si="657"/>
        <v>0</v>
      </c>
      <c r="J1449" s="332"/>
      <c r="K1449" s="37" t="str">
        <f t="shared" ca="1" si="667"/>
        <v/>
      </c>
      <c r="L1449" s="41" t="str">
        <f t="shared" ca="1" si="668"/>
        <v/>
      </c>
      <c r="M1449" s="39" t="str">
        <f t="shared" si="658"/>
        <v/>
      </c>
      <c r="N1449" s="39" t="str">
        <f t="shared" ca="1" si="678"/>
        <v/>
      </c>
      <c r="O1449" s="39">
        <f ca="1">ROUND(Q1448*$O$5/payments_per_year,2)</f>
        <v>0</v>
      </c>
      <c r="P1449" s="101"/>
      <c r="Q1449" s="39">
        <f t="shared" ca="1" si="679"/>
        <v>0</v>
      </c>
      <c r="R1449" s="332"/>
      <c r="S1449" s="37" t="str">
        <f t="shared" ca="1" si="669"/>
        <v/>
      </c>
      <c r="T1449" s="41" t="str">
        <f t="shared" ca="1" si="670"/>
        <v/>
      </c>
      <c r="U1449" s="39" t="str">
        <f t="shared" si="659"/>
        <v/>
      </c>
      <c r="V1449" s="39" t="str">
        <f t="shared" ca="1" si="680"/>
        <v/>
      </c>
      <c r="W1449" s="39">
        <f t="shared" ca="1" si="660"/>
        <v>0</v>
      </c>
      <c r="X1449" s="40"/>
      <c r="Y1449" s="39">
        <f t="shared" ca="1" si="681"/>
        <v>0</v>
      </c>
      <c r="Z1449" s="327"/>
      <c r="AA1449" s="37" t="str">
        <f t="shared" ca="1" si="671"/>
        <v/>
      </c>
      <c r="AB1449" s="41" t="str">
        <f t="shared" ca="1" si="672"/>
        <v/>
      </c>
      <c r="AC1449" s="39" t="str">
        <f t="shared" si="661"/>
        <v/>
      </c>
      <c r="AD1449" s="39" t="str">
        <f t="shared" ca="1" si="682"/>
        <v/>
      </c>
      <c r="AE1449" s="39" t="str">
        <f t="shared" ca="1" si="673"/>
        <v/>
      </c>
      <c r="AF1449" s="40"/>
      <c r="AG1449" s="39">
        <f t="shared" ca="1" si="683"/>
        <v>0</v>
      </c>
      <c r="AH1449" s="339"/>
      <c r="AI1449" s="37" t="str">
        <f t="shared" ca="1" si="674"/>
        <v/>
      </c>
      <c r="AJ1449" s="41" t="str">
        <f t="shared" ca="1" si="675"/>
        <v/>
      </c>
      <c r="AK1449" s="39" t="str">
        <f t="shared" si="662"/>
        <v/>
      </c>
      <c r="AL1449" s="39" t="str">
        <f t="shared" ca="1" si="684"/>
        <v/>
      </c>
      <c r="AM1449" s="39" t="str">
        <f t="shared" ca="1" si="676"/>
        <v/>
      </c>
      <c r="AN1449" s="40"/>
      <c r="AO1449" s="39">
        <f t="shared" ca="1" si="685"/>
        <v>0</v>
      </c>
      <c r="AP1449" s="339"/>
      <c r="AW1449" s="329"/>
      <c r="BI1449" s="329"/>
      <c r="BJ1449" s="329"/>
      <c r="BK1449" s="329"/>
      <c r="BL1449" s="329"/>
      <c r="BM1449" s="329"/>
      <c r="BN1449" s="329"/>
      <c r="BO1449" s="329"/>
      <c r="BP1449" s="329"/>
      <c r="BQ1449" s="329"/>
      <c r="BR1449" s="329"/>
      <c r="BS1449" s="329"/>
      <c r="BT1449" s="329"/>
      <c r="BU1449" s="329"/>
      <c r="BV1449" s="329"/>
      <c r="BW1449" s="325"/>
      <c r="BX1449" s="325"/>
      <c r="BY1449" s="325"/>
      <c r="BZ1449" s="325"/>
      <c r="CA1449" s="325"/>
      <c r="CB1449" s="325"/>
      <c r="CC1449" s="325"/>
      <c r="CD1449" s="325"/>
      <c r="CE1449" s="325"/>
      <c r="CF1449" s="325"/>
      <c r="CG1449" s="325"/>
      <c r="CH1449" s="325"/>
      <c r="CI1449" s="325"/>
      <c r="CJ1449" s="325"/>
      <c r="CK1449" s="325"/>
      <c r="CL1449" s="325"/>
      <c r="CM1449" s="325"/>
      <c r="CN1449" s="325"/>
      <c r="CO1449" s="325"/>
      <c r="CP1449" s="325"/>
      <c r="CQ1449" s="325"/>
      <c r="CR1449" s="325"/>
      <c r="CS1449" s="325"/>
      <c r="CT1449" s="325"/>
      <c r="CU1449" s="325"/>
      <c r="CV1449" s="325"/>
      <c r="CW1449" s="325"/>
      <c r="CX1449" s="325"/>
    </row>
    <row r="1450" spans="1:102" s="36" customFormat="1" ht="15" hidden="1" customHeight="1">
      <c r="A1450" s="329"/>
      <c r="B1450" s="37" t="str">
        <f t="shared" ca="1" si="663"/>
        <v/>
      </c>
      <c r="C1450" s="41" t="str">
        <f t="shared" ca="1" si="664"/>
        <v/>
      </c>
      <c r="D1450" s="39" t="str">
        <f t="shared" ca="1" si="665"/>
        <v/>
      </c>
      <c r="E1450" s="39" t="str">
        <f t="shared" ca="1" si="677"/>
        <v/>
      </c>
      <c r="F1450" s="39" t="str">
        <f t="shared" ca="1" si="666"/>
        <v/>
      </c>
      <c r="G1450" s="101"/>
      <c r="H1450" s="39">
        <f t="shared" ca="1" si="657"/>
        <v>0</v>
      </c>
      <c r="J1450" s="332"/>
      <c r="K1450" s="37" t="str">
        <f t="shared" ca="1" si="667"/>
        <v/>
      </c>
      <c r="L1450" s="41" t="str">
        <f t="shared" ca="1" si="668"/>
        <v/>
      </c>
      <c r="M1450" s="39" t="str">
        <f t="shared" si="658"/>
        <v/>
      </c>
      <c r="N1450" s="39" t="str">
        <f t="shared" ca="1" si="678"/>
        <v/>
      </c>
      <c r="O1450" s="39" t="str">
        <f ca="1">IF(L1450="","",ROUND(Q1449*$O$5/payments_per_year,2))</f>
        <v/>
      </c>
      <c r="P1450" s="101"/>
      <c r="Q1450" s="39">
        <f t="shared" ca="1" si="679"/>
        <v>0</v>
      </c>
      <c r="R1450" s="332"/>
      <c r="S1450" s="37" t="str">
        <f t="shared" ca="1" si="669"/>
        <v/>
      </c>
      <c r="T1450" s="41" t="str">
        <f t="shared" ca="1" si="670"/>
        <v/>
      </c>
      <c r="U1450" s="39" t="str">
        <f t="shared" si="659"/>
        <v/>
      </c>
      <c r="V1450" s="39" t="str">
        <f t="shared" ca="1" si="680"/>
        <v/>
      </c>
      <c r="W1450" s="39">
        <f t="shared" ca="1" si="660"/>
        <v>0</v>
      </c>
      <c r="X1450" s="40"/>
      <c r="Y1450" s="39">
        <f t="shared" ca="1" si="681"/>
        <v>0</v>
      </c>
      <c r="Z1450" s="327"/>
      <c r="AA1450" s="37" t="str">
        <f t="shared" ca="1" si="671"/>
        <v/>
      </c>
      <c r="AB1450" s="41" t="str">
        <f t="shared" ca="1" si="672"/>
        <v/>
      </c>
      <c r="AC1450" s="39" t="str">
        <f t="shared" si="661"/>
        <v/>
      </c>
      <c r="AD1450" s="39" t="str">
        <f t="shared" ca="1" si="682"/>
        <v/>
      </c>
      <c r="AE1450" s="39" t="str">
        <f t="shared" ca="1" si="673"/>
        <v/>
      </c>
      <c r="AF1450" s="40"/>
      <c r="AG1450" s="39">
        <f t="shared" ca="1" si="683"/>
        <v>0</v>
      </c>
      <c r="AH1450" s="339"/>
      <c r="AI1450" s="37" t="str">
        <f t="shared" ca="1" si="674"/>
        <v/>
      </c>
      <c r="AJ1450" s="41" t="str">
        <f t="shared" ca="1" si="675"/>
        <v/>
      </c>
      <c r="AK1450" s="39" t="str">
        <f t="shared" si="662"/>
        <v/>
      </c>
      <c r="AL1450" s="39" t="str">
        <f t="shared" ca="1" si="684"/>
        <v/>
      </c>
      <c r="AM1450" s="39" t="str">
        <f t="shared" ca="1" si="676"/>
        <v/>
      </c>
      <c r="AN1450" s="40"/>
      <c r="AO1450" s="39">
        <f t="shared" ca="1" si="685"/>
        <v>0</v>
      </c>
      <c r="AP1450" s="339"/>
      <c r="AW1450" s="329"/>
      <c r="BI1450" s="329"/>
      <c r="BJ1450" s="329"/>
      <c r="BK1450" s="329"/>
      <c r="BL1450" s="329"/>
      <c r="BM1450" s="329"/>
      <c r="BN1450" s="329"/>
      <c r="BO1450" s="329"/>
      <c r="BP1450" s="329"/>
      <c r="BQ1450" s="329"/>
      <c r="BR1450" s="329"/>
      <c r="BS1450" s="329"/>
      <c r="BT1450" s="329"/>
      <c r="BU1450" s="329"/>
      <c r="BV1450" s="329"/>
      <c r="BW1450" s="325"/>
      <c r="BX1450" s="325"/>
      <c r="BY1450" s="325"/>
      <c r="BZ1450" s="325"/>
      <c r="CA1450" s="325"/>
      <c r="CB1450" s="325"/>
      <c r="CC1450" s="325"/>
      <c r="CD1450" s="325"/>
      <c r="CE1450" s="325"/>
      <c r="CF1450" s="325"/>
      <c r="CG1450" s="325"/>
      <c r="CH1450" s="325"/>
      <c r="CI1450" s="325"/>
      <c r="CJ1450" s="325"/>
      <c r="CK1450" s="325"/>
      <c r="CL1450" s="325"/>
      <c r="CM1450" s="325"/>
      <c r="CN1450" s="325"/>
      <c r="CO1450" s="325"/>
      <c r="CP1450" s="325"/>
      <c r="CQ1450" s="325"/>
      <c r="CR1450" s="325"/>
      <c r="CS1450" s="325"/>
      <c r="CT1450" s="325"/>
      <c r="CU1450" s="325"/>
      <c r="CV1450" s="325"/>
      <c r="CW1450" s="325"/>
      <c r="CX1450" s="325"/>
    </row>
    <row r="1451" spans="1:102" s="36" customFormat="1" ht="15" hidden="1" customHeight="1">
      <c r="A1451" s="329"/>
      <c r="B1451" s="37" t="str">
        <f t="shared" ca="1" si="663"/>
        <v/>
      </c>
      <c r="C1451" s="41" t="str">
        <f t="shared" ca="1" si="664"/>
        <v/>
      </c>
      <c r="D1451" s="39" t="str">
        <f t="shared" ca="1" si="665"/>
        <v/>
      </c>
      <c r="E1451" s="39" t="str">
        <f t="shared" ca="1" si="677"/>
        <v/>
      </c>
      <c r="F1451" s="39" t="str">
        <f t="shared" ca="1" si="666"/>
        <v/>
      </c>
      <c r="G1451" s="101"/>
      <c r="H1451" s="39">
        <f t="shared" ca="1" si="657"/>
        <v>0</v>
      </c>
      <c r="J1451" s="332"/>
      <c r="K1451" s="37" t="str">
        <f t="shared" ca="1" si="667"/>
        <v/>
      </c>
      <c r="L1451" s="41" t="str">
        <f t="shared" ca="1" si="668"/>
        <v/>
      </c>
      <c r="M1451" s="39" t="str">
        <f t="shared" si="658"/>
        <v/>
      </c>
      <c r="N1451" s="39" t="str">
        <f t="shared" ca="1" si="678"/>
        <v/>
      </c>
      <c r="O1451" s="39">
        <f ca="1">ROUND(Q1450*$O$5/payments_per_year,2)</f>
        <v>0</v>
      </c>
      <c r="P1451" s="101"/>
      <c r="Q1451" s="39">
        <f t="shared" ca="1" si="679"/>
        <v>0</v>
      </c>
      <c r="R1451" s="332"/>
      <c r="S1451" s="37" t="str">
        <f t="shared" ca="1" si="669"/>
        <v/>
      </c>
      <c r="T1451" s="41" t="str">
        <f t="shared" ca="1" si="670"/>
        <v/>
      </c>
      <c r="U1451" s="39" t="str">
        <f t="shared" si="659"/>
        <v/>
      </c>
      <c r="V1451" s="39" t="str">
        <f t="shared" ca="1" si="680"/>
        <v/>
      </c>
      <c r="W1451" s="39">
        <f t="shared" ca="1" si="660"/>
        <v>0</v>
      </c>
      <c r="X1451" s="40"/>
      <c r="Y1451" s="39">
        <f t="shared" ca="1" si="681"/>
        <v>0</v>
      </c>
      <c r="Z1451" s="327"/>
      <c r="AA1451" s="37" t="str">
        <f t="shared" ca="1" si="671"/>
        <v/>
      </c>
      <c r="AB1451" s="41" t="str">
        <f t="shared" ca="1" si="672"/>
        <v/>
      </c>
      <c r="AC1451" s="39" t="str">
        <f t="shared" si="661"/>
        <v/>
      </c>
      <c r="AD1451" s="39" t="str">
        <f t="shared" ca="1" si="682"/>
        <v/>
      </c>
      <c r="AE1451" s="39" t="str">
        <f t="shared" ca="1" si="673"/>
        <v/>
      </c>
      <c r="AF1451" s="40"/>
      <c r="AG1451" s="39">
        <f t="shared" ca="1" si="683"/>
        <v>0</v>
      </c>
      <c r="AH1451" s="339"/>
      <c r="AI1451" s="37" t="str">
        <f t="shared" ca="1" si="674"/>
        <v/>
      </c>
      <c r="AJ1451" s="41" t="str">
        <f t="shared" ca="1" si="675"/>
        <v/>
      </c>
      <c r="AK1451" s="39" t="str">
        <f t="shared" si="662"/>
        <v/>
      </c>
      <c r="AL1451" s="39" t="str">
        <f t="shared" ca="1" si="684"/>
        <v/>
      </c>
      <c r="AM1451" s="39" t="str">
        <f t="shared" ca="1" si="676"/>
        <v/>
      </c>
      <c r="AN1451" s="40"/>
      <c r="AO1451" s="39">
        <f t="shared" ca="1" si="685"/>
        <v>0</v>
      </c>
      <c r="AP1451" s="339"/>
      <c r="AW1451" s="329"/>
      <c r="BI1451" s="329"/>
      <c r="BJ1451" s="329"/>
      <c r="BK1451" s="329"/>
      <c r="BL1451" s="329"/>
      <c r="BM1451" s="329"/>
      <c r="BN1451" s="329"/>
      <c r="BO1451" s="329"/>
      <c r="BP1451" s="329"/>
      <c r="BQ1451" s="329"/>
      <c r="BR1451" s="329"/>
      <c r="BS1451" s="329"/>
      <c r="BT1451" s="329"/>
      <c r="BU1451" s="329"/>
      <c r="BV1451" s="329"/>
      <c r="BW1451" s="325"/>
      <c r="BX1451" s="325"/>
      <c r="BY1451" s="325"/>
      <c r="BZ1451" s="325"/>
      <c r="CA1451" s="325"/>
      <c r="CB1451" s="325"/>
      <c r="CC1451" s="325"/>
      <c r="CD1451" s="325"/>
      <c r="CE1451" s="325"/>
      <c r="CF1451" s="325"/>
      <c r="CG1451" s="325"/>
      <c r="CH1451" s="325"/>
      <c r="CI1451" s="325"/>
      <c r="CJ1451" s="325"/>
      <c r="CK1451" s="325"/>
      <c r="CL1451" s="325"/>
      <c r="CM1451" s="325"/>
      <c r="CN1451" s="325"/>
      <c r="CO1451" s="325"/>
      <c r="CP1451" s="325"/>
      <c r="CQ1451" s="325"/>
      <c r="CR1451" s="325"/>
      <c r="CS1451" s="325"/>
      <c r="CT1451" s="325"/>
      <c r="CU1451" s="325"/>
      <c r="CV1451" s="325"/>
      <c r="CW1451" s="325"/>
      <c r="CX1451" s="325"/>
    </row>
    <row r="1452" spans="1:102" s="36" customFormat="1" ht="15" hidden="1" customHeight="1">
      <c r="A1452" s="329"/>
      <c r="B1452" s="37" t="str">
        <f t="shared" ca="1" si="663"/>
        <v/>
      </c>
      <c r="C1452" s="41" t="str">
        <f t="shared" ca="1" si="664"/>
        <v/>
      </c>
      <c r="D1452" s="39" t="str">
        <f t="shared" ca="1" si="665"/>
        <v/>
      </c>
      <c r="E1452" s="39" t="str">
        <f t="shared" ca="1" si="677"/>
        <v/>
      </c>
      <c r="F1452" s="39" t="str">
        <f t="shared" ca="1" si="666"/>
        <v/>
      </c>
      <c r="G1452" s="101"/>
      <c r="H1452" s="39">
        <f t="shared" ca="1" si="657"/>
        <v>0</v>
      </c>
      <c r="J1452" s="332"/>
      <c r="K1452" s="37" t="str">
        <f t="shared" ca="1" si="667"/>
        <v/>
      </c>
      <c r="L1452" s="41" t="str">
        <f t="shared" ca="1" si="668"/>
        <v/>
      </c>
      <c r="M1452" s="39" t="str">
        <f t="shared" si="658"/>
        <v/>
      </c>
      <c r="N1452" s="39" t="str">
        <f t="shared" ca="1" si="678"/>
        <v/>
      </c>
      <c r="O1452" s="39" t="str">
        <f ca="1">IF(L1452="","",ROUND(Q1451*$O$5/payments_per_year,2))</f>
        <v/>
      </c>
      <c r="P1452" s="101"/>
      <c r="Q1452" s="39">
        <f t="shared" ca="1" si="679"/>
        <v>0</v>
      </c>
      <c r="R1452" s="332"/>
      <c r="S1452" s="37" t="str">
        <f t="shared" ca="1" si="669"/>
        <v/>
      </c>
      <c r="T1452" s="41" t="str">
        <f t="shared" ca="1" si="670"/>
        <v/>
      </c>
      <c r="U1452" s="39" t="str">
        <f t="shared" si="659"/>
        <v/>
      </c>
      <c r="V1452" s="39" t="str">
        <f t="shared" ca="1" si="680"/>
        <v/>
      </c>
      <c r="W1452" s="39">
        <f t="shared" ca="1" si="660"/>
        <v>0</v>
      </c>
      <c r="X1452" s="40"/>
      <c r="Y1452" s="39">
        <f t="shared" ca="1" si="681"/>
        <v>0</v>
      </c>
      <c r="Z1452" s="327"/>
      <c r="AA1452" s="37" t="str">
        <f t="shared" ca="1" si="671"/>
        <v/>
      </c>
      <c r="AB1452" s="41" t="str">
        <f t="shared" ca="1" si="672"/>
        <v/>
      </c>
      <c r="AC1452" s="39" t="str">
        <f t="shared" si="661"/>
        <v/>
      </c>
      <c r="AD1452" s="39" t="str">
        <f t="shared" ca="1" si="682"/>
        <v/>
      </c>
      <c r="AE1452" s="39" t="str">
        <f t="shared" ca="1" si="673"/>
        <v/>
      </c>
      <c r="AF1452" s="40"/>
      <c r="AG1452" s="39">
        <f t="shared" ca="1" si="683"/>
        <v>0</v>
      </c>
      <c r="AH1452" s="339"/>
      <c r="AI1452" s="37" t="str">
        <f t="shared" ca="1" si="674"/>
        <v/>
      </c>
      <c r="AJ1452" s="41" t="str">
        <f t="shared" ca="1" si="675"/>
        <v/>
      </c>
      <c r="AK1452" s="39" t="str">
        <f t="shared" si="662"/>
        <v/>
      </c>
      <c r="AL1452" s="39" t="str">
        <f t="shared" ca="1" si="684"/>
        <v/>
      </c>
      <c r="AM1452" s="39" t="str">
        <f t="shared" ca="1" si="676"/>
        <v/>
      </c>
      <c r="AN1452" s="40"/>
      <c r="AO1452" s="39">
        <f t="shared" ca="1" si="685"/>
        <v>0</v>
      </c>
      <c r="AP1452" s="339"/>
      <c r="AW1452" s="329"/>
      <c r="BI1452" s="329"/>
      <c r="BJ1452" s="329"/>
      <c r="BK1452" s="329"/>
      <c r="BL1452" s="329"/>
      <c r="BM1452" s="329"/>
      <c r="BN1452" s="329"/>
      <c r="BO1452" s="329"/>
      <c r="BP1452" s="329"/>
      <c r="BQ1452" s="329"/>
      <c r="BR1452" s="329"/>
      <c r="BS1452" s="329"/>
      <c r="BT1452" s="329"/>
      <c r="BU1452" s="329"/>
      <c r="BV1452" s="329"/>
      <c r="BW1452" s="325"/>
      <c r="BX1452" s="325"/>
      <c r="BY1452" s="325"/>
      <c r="BZ1452" s="325"/>
      <c r="CA1452" s="325"/>
      <c r="CB1452" s="325"/>
      <c r="CC1452" s="325"/>
      <c r="CD1452" s="325"/>
      <c r="CE1452" s="325"/>
      <c r="CF1452" s="325"/>
      <c r="CG1452" s="325"/>
      <c r="CH1452" s="325"/>
      <c r="CI1452" s="325"/>
      <c r="CJ1452" s="325"/>
      <c r="CK1452" s="325"/>
      <c r="CL1452" s="325"/>
      <c r="CM1452" s="325"/>
      <c r="CN1452" s="325"/>
      <c r="CO1452" s="325"/>
      <c r="CP1452" s="325"/>
      <c r="CQ1452" s="325"/>
      <c r="CR1452" s="325"/>
      <c r="CS1452" s="325"/>
      <c r="CT1452" s="325"/>
      <c r="CU1452" s="325"/>
      <c r="CV1452" s="325"/>
      <c r="CW1452" s="325"/>
      <c r="CX1452" s="325"/>
    </row>
    <row r="1453" spans="1:102" s="36" customFormat="1" ht="15" hidden="1" customHeight="1">
      <c r="A1453" s="329"/>
      <c r="B1453" s="37" t="str">
        <f t="shared" ca="1" si="663"/>
        <v/>
      </c>
      <c r="C1453" s="41" t="str">
        <f t="shared" ca="1" si="664"/>
        <v/>
      </c>
      <c r="D1453" s="39" t="str">
        <f t="shared" ca="1" si="665"/>
        <v/>
      </c>
      <c r="E1453" s="39" t="str">
        <f t="shared" ca="1" si="677"/>
        <v/>
      </c>
      <c r="F1453" s="39" t="str">
        <f t="shared" ca="1" si="666"/>
        <v/>
      </c>
      <c r="G1453" s="101"/>
      <c r="H1453" s="39">
        <f t="shared" ca="1" si="657"/>
        <v>0</v>
      </c>
      <c r="J1453" s="332"/>
      <c r="K1453" s="37" t="str">
        <f t="shared" ca="1" si="667"/>
        <v/>
      </c>
      <c r="L1453" s="41" t="str">
        <f t="shared" ca="1" si="668"/>
        <v/>
      </c>
      <c r="M1453" s="39" t="str">
        <f t="shared" si="658"/>
        <v/>
      </c>
      <c r="N1453" s="39" t="str">
        <f t="shared" ca="1" si="678"/>
        <v/>
      </c>
      <c r="O1453" s="39">
        <f ca="1">ROUND(Q1452*$O$5/payments_per_year,2)</f>
        <v>0</v>
      </c>
      <c r="P1453" s="101"/>
      <c r="Q1453" s="39">
        <f t="shared" ca="1" si="679"/>
        <v>0</v>
      </c>
      <c r="R1453" s="332"/>
      <c r="S1453" s="37" t="str">
        <f t="shared" ca="1" si="669"/>
        <v/>
      </c>
      <c r="T1453" s="41" t="str">
        <f t="shared" ca="1" si="670"/>
        <v/>
      </c>
      <c r="U1453" s="39" t="str">
        <f t="shared" si="659"/>
        <v/>
      </c>
      <c r="V1453" s="39" t="str">
        <f t="shared" ca="1" si="680"/>
        <v/>
      </c>
      <c r="W1453" s="39">
        <f t="shared" ca="1" si="660"/>
        <v>0</v>
      </c>
      <c r="X1453" s="40"/>
      <c r="Y1453" s="39">
        <f t="shared" ca="1" si="681"/>
        <v>0</v>
      </c>
      <c r="Z1453" s="327"/>
      <c r="AA1453" s="37" t="str">
        <f t="shared" ca="1" si="671"/>
        <v/>
      </c>
      <c r="AB1453" s="41" t="str">
        <f t="shared" ca="1" si="672"/>
        <v/>
      </c>
      <c r="AC1453" s="39" t="str">
        <f t="shared" si="661"/>
        <v/>
      </c>
      <c r="AD1453" s="39" t="str">
        <f t="shared" ca="1" si="682"/>
        <v/>
      </c>
      <c r="AE1453" s="39" t="str">
        <f t="shared" ca="1" si="673"/>
        <v/>
      </c>
      <c r="AF1453" s="40"/>
      <c r="AG1453" s="39">
        <f t="shared" ca="1" si="683"/>
        <v>0</v>
      </c>
      <c r="AH1453" s="339"/>
      <c r="AI1453" s="37" t="str">
        <f t="shared" ca="1" si="674"/>
        <v/>
      </c>
      <c r="AJ1453" s="41" t="str">
        <f t="shared" ca="1" si="675"/>
        <v/>
      </c>
      <c r="AK1453" s="39" t="str">
        <f t="shared" si="662"/>
        <v/>
      </c>
      <c r="AL1453" s="39" t="str">
        <f t="shared" ca="1" si="684"/>
        <v/>
      </c>
      <c r="AM1453" s="39" t="str">
        <f t="shared" ca="1" si="676"/>
        <v/>
      </c>
      <c r="AN1453" s="40"/>
      <c r="AO1453" s="39">
        <f t="shared" ca="1" si="685"/>
        <v>0</v>
      </c>
      <c r="AP1453" s="339"/>
      <c r="AW1453" s="329"/>
      <c r="BI1453" s="329"/>
      <c r="BJ1453" s="329"/>
      <c r="BK1453" s="329"/>
      <c r="BL1453" s="329"/>
      <c r="BM1453" s="329"/>
      <c r="BN1453" s="329"/>
      <c r="BO1453" s="329"/>
      <c r="BP1453" s="329"/>
      <c r="BQ1453" s="329"/>
      <c r="BR1453" s="329"/>
      <c r="BS1453" s="329"/>
      <c r="BT1453" s="329"/>
      <c r="BU1453" s="329"/>
      <c r="BV1453" s="329"/>
      <c r="BW1453" s="325"/>
      <c r="BX1453" s="325"/>
      <c r="BY1453" s="325"/>
      <c r="BZ1453" s="325"/>
      <c r="CA1453" s="325"/>
      <c r="CB1453" s="325"/>
      <c r="CC1453" s="325"/>
      <c r="CD1453" s="325"/>
      <c r="CE1453" s="325"/>
      <c r="CF1453" s="325"/>
      <c r="CG1453" s="325"/>
      <c r="CH1453" s="325"/>
      <c r="CI1453" s="325"/>
      <c r="CJ1453" s="325"/>
      <c r="CK1453" s="325"/>
      <c r="CL1453" s="325"/>
      <c r="CM1453" s="325"/>
      <c r="CN1453" s="325"/>
      <c r="CO1453" s="325"/>
      <c r="CP1453" s="325"/>
      <c r="CQ1453" s="325"/>
      <c r="CR1453" s="325"/>
      <c r="CS1453" s="325"/>
      <c r="CT1453" s="325"/>
      <c r="CU1453" s="325"/>
      <c r="CV1453" s="325"/>
      <c r="CW1453" s="325"/>
      <c r="CX1453" s="325"/>
    </row>
    <row r="1454" spans="1:102" s="36" customFormat="1" ht="15" hidden="1" customHeight="1">
      <c r="A1454" s="329"/>
      <c r="B1454" s="37" t="str">
        <f t="shared" ca="1" si="663"/>
        <v/>
      </c>
      <c r="C1454" s="41" t="str">
        <f t="shared" ca="1" si="664"/>
        <v/>
      </c>
      <c r="D1454" s="39" t="str">
        <f t="shared" ca="1" si="665"/>
        <v/>
      </c>
      <c r="E1454" s="39" t="str">
        <f t="shared" ca="1" si="677"/>
        <v/>
      </c>
      <c r="F1454" s="39" t="str">
        <f t="shared" ca="1" si="666"/>
        <v/>
      </c>
      <c r="G1454" s="101"/>
      <c r="H1454" s="39">
        <f t="shared" ca="1" si="657"/>
        <v>0</v>
      </c>
      <c r="J1454" s="332"/>
      <c r="K1454" s="37" t="str">
        <f t="shared" ca="1" si="667"/>
        <v/>
      </c>
      <c r="L1454" s="41" t="str">
        <f t="shared" ca="1" si="668"/>
        <v/>
      </c>
      <c r="M1454" s="39" t="str">
        <f t="shared" si="658"/>
        <v/>
      </c>
      <c r="N1454" s="39" t="str">
        <f t="shared" ca="1" si="678"/>
        <v/>
      </c>
      <c r="O1454" s="39" t="str">
        <f ca="1">IF(L1454="","",ROUND(Q1453*$O$5/payments_per_year,2))</f>
        <v/>
      </c>
      <c r="P1454" s="101"/>
      <c r="Q1454" s="39">
        <f t="shared" ca="1" si="679"/>
        <v>0</v>
      </c>
      <c r="R1454" s="332"/>
      <c r="S1454" s="37" t="str">
        <f t="shared" ca="1" si="669"/>
        <v/>
      </c>
      <c r="T1454" s="41" t="str">
        <f t="shared" ca="1" si="670"/>
        <v/>
      </c>
      <c r="U1454" s="39" t="str">
        <f t="shared" si="659"/>
        <v/>
      </c>
      <c r="V1454" s="39" t="str">
        <f t="shared" ca="1" si="680"/>
        <v/>
      </c>
      <c r="W1454" s="39">
        <f t="shared" ca="1" si="660"/>
        <v>0</v>
      </c>
      <c r="X1454" s="40"/>
      <c r="Y1454" s="39">
        <f t="shared" ca="1" si="681"/>
        <v>0</v>
      </c>
      <c r="Z1454" s="327"/>
      <c r="AA1454" s="37" t="str">
        <f t="shared" ca="1" si="671"/>
        <v/>
      </c>
      <c r="AB1454" s="41" t="str">
        <f t="shared" ca="1" si="672"/>
        <v/>
      </c>
      <c r="AC1454" s="39" t="str">
        <f t="shared" si="661"/>
        <v/>
      </c>
      <c r="AD1454" s="39" t="str">
        <f t="shared" ca="1" si="682"/>
        <v/>
      </c>
      <c r="AE1454" s="39" t="str">
        <f t="shared" ca="1" si="673"/>
        <v/>
      </c>
      <c r="AF1454" s="40"/>
      <c r="AG1454" s="39">
        <f t="shared" ca="1" si="683"/>
        <v>0</v>
      </c>
      <c r="AH1454" s="339"/>
      <c r="AI1454" s="37" t="str">
        <f t="shared" ca="1" si="674"/>
        <v/>
      </c>
      <c r="AJ1454" s="41" t="str">
        <f t="shared" ca="1" si="675"/>
        <v/>
      </c>
      <c r="AK1454" s="39" t="str">
        <f t="shared" si="662"/>
        <v/>
      </c>
      <c r="AL1454" s="39" t="str">
        <f t="shared" ca="1" si="684"/>
        <v/>
      </c>
      <c r="AM1454" s="39" t="str">
        <f t="shared" ca="1" si="676"/>
        <v/>
      </c>
      <c r="AN1454" s="40"/>
      <c r="AO1454" s="39">
        <f t="shared" ca="1" si="685"/>
        <v>0</v>
      </c>
      <c r="AP1454" s="339"/>
      <c r="AW1454" s="329"/>
      <c r="BI1454" s="329"/>
      <c r="BJ1454" s="329"/>
      <c r="BK1454" s="329"/>
      <c r="BL1454" s="329"/>
      <c r="BM1454" s="329"/>
      <c r="BN1454" s="329"/>
      <c r="BO1454" s="329"/>
      <c r="BP1454" s="329"/>
      <c r="BQ1454" s="329"/>
      <c r="BR1454" s="329"/>
      <c r="BS1454" s="329"/>
      <c r="BT1454" s="329"/>
      <c r="BU1454" s="329"/>
      <c r="BV1454" s="329"/>
      <c r="BW1454" s="325"/>
      <c r="BX1454" s="325"/>
      <c r="BY1454" s="325"/>
      <c r="BZ1454" s="325"/>
      <c r="CA1454" s="325"/>
      <c r="CB1454" s="325"/>
      <c r="CC1454" s="325"/>
      <c r="CD1454" s="325"/>
      <c r="CE1454" s="325"/>
      <c r="CF1454" s="325"/>
      <c r="CG1454" s="325"/>
      <c r="CH1454" s="325"/>
      <c r="CI1454" s="325"/>
      <c r="CJ1454" s="325"/>
      <c r="CK1454" s="325"/>
      <c r="CL1454" s="325"/>
      <c r="CM1454" s="325"/>
      <c r="CN1454" s="325"/>
      <c r="CO1454" s="325"/>
      <c r="CP1454" s="325"/>
      <c r="CQ1454" s="325"/>
      <c r="CR1454" s="325"/>
      <c r="CS1454" s="325"/>
      <c r="CT1454" s="325"/>
      <c r="CU1454" s="325"/>
      <c r="CV1454" s="325"/>
      <c r="CW1454" s="325"/>
      <c r="CX1454" s="325"/>
    </row>
    <row r="1455" spans="1:102" s="36" customFormat="1" ht="15" hidden="1" customHeight="1">
      <c r="A1455" s="329"/>
      <c r="B1455" s="37" t="str">
        <f t="shared" ca="1" si="663"/>
        <v/>
      </c>
      <c r="C1455" s="41" t="str">
        <f t="shared" ca="1" si="664"/>
        <v/>
      </c>
      <c r="D1455" s="39" t="str">
        <f t="shared" ca="1" si="665"/>
        <v/>
      </c>
      <c r="E1455" s="39" t="str">
        <f t="shared" ca="1" si="677"/>
        <v/>
      </c>
      <c r="F1455" s="39" t="str">
        <f t="shared" ca="1" si="666"/>
        <v/>
      </c>
      <c r="G1455" s="101"/>
      <c r="H1455" s="39">
        <f t="shared" ca="1" si="657"/>
        <v>0</v>
      </c>
      <c r="J1455" s="332"/>
      <c r="K1455" s="37" t="str">
        <f t="shared" ca="1" si="667"/>
        <v/>
      </c>
      <c r="L1455" s="41" t="str">
        <f t="shared" ca="1" si="668"/>
        <v/>
      </c>
      <c r="M1455" s="39" t="str">
        <f t="shared" si="658"/>
        <v/>
      </c>
      <c r="N1455" s="39" t="str">
        <f t="shared" ca="1" si="678"/>
        <v/>
      </c>
      <c r="O1455" s="39">
        <f ca="1">ROUND(Q1454*$O$5/payments_per_year,2)</f>
        <v>0</v>
      </c>
      <c r="P1455" s="101"/>
      <c r="Q1455" s="39">
        <f t="shared" ca="1" si="679"/>
        <v>0</v>
      </c>
      <c r="R1455" s="332"/>
      <c r="S1455" s="37" t="str">
        <f t="shared" ca="1" si="669"/>
        <v/>
      </c>
      <c r="T1455" s="41" t="str">
        <f t="shared" ca="1" si="670"/>
        <v/>
      </c>
      <c r="U1455" s="39" t="str">
        <f t="shared" si="659"/>
        <v/>
      </c>
      <c r="V1455" s="39" t="str">
        <f t="shared" ca="1" si="680"/>
        <v/>
      </c>
      <c r="W1455" s="39">
        <f t="shared" ca="1" si="660"/>
        <v>0</v>
      </c>
      <c r="X1455" s="40"/>
      <c r="Y1455" s="39">
        <f t="shared" ca="1" si="681"/>
        <v>0</v>
      </c>
      <c r="Z1455" s="327"/>
      <c r="AA1455" s="37" t="str">
        <f t="shared" ca="1" si="671"/>
        <v/>
      </c>
      <c r="AB1455" s="41" t="str">
        <f t="shared" ca="1" si="672"/>
        <v/>
      </c>
      <c r="AC1455" s="39" t="str">
        <f t="shared" si="661"/>
        <v/>
      </c>
      <c r="AD1455" s="39" t="str">
        <f t="shared" ca="1" si="682"/>
        <v/>
      </c>
      <c r="AE1455" s="39" t="str">
        <f t="shared" ca="1" si="673"/>
        <v/>
      </c>
      <c r="AF1455" s="40"/>
      <c r="AG1455" s="39">
        <f t="shared" ca="1" si="683"/>
        <v>0</v>
      </c>
      <c r="AH1455" s="339"/>
      <c r="AI1455" s="37" t="str">
        <f t="shared" ca="1" si="674"/>
        <v/>
      </c>
      <c r="AJ1455" s="41" t="str">
        <f t="shared" ca="1" si="675"/>
        <v/>
      </c>
      <c r="AK1455" s="39" t="str">
        <f t="shared" si="662"/>
        <v/>
      </c>
      <c r="AL1455" s="39" t="str">
        <f t="shared" ca="1" si="684"/>
        <v/>
      </c>
      <c r="AM1455" s="39" t="str">
        <f t="shared" ca="1" si="676"/>
        <v/>
      </c>
      <c r="AN1455" s="40"/>
      <c r="AO1455" s="39">
        <f t="shared" ca="1" si="685"/>
        <v>0</v>
      </c>
      <c r="AP1455" s="339"/>
      <c r="AW1455" s="329"/>
      <c r="BI1455" s="329"/>
      <c r="BJ1455" s="329"/>
      <c r="BK1455" s="329"/>
      <c r="BL1455" s="329"/>
      <c r="BM1455" s="329"/>
      <c r="BN1455" s="329"/>
      <c r="BO1455" s="329"/>
      <c r="BP1455" s="329"/>
      <c r="BQ1455" s="329"/>
      <c r="BR1455" s="329"/>
      <c r="BS1455" s="329"/>
      <c r="BT1455" s="329"/>
      <c r="BU1455" s="329"/>
      <c r="BV1455" s="329"/>
      <c r="BW1455" s="325"/>
      <c r="BX1455" s="325"/>
      <c r="BY1455" s="325"/>
      <c r="BZ1455" s="325"/>
      <c r="CA1455" s="325"/>
      <c r="CB1455" s="325"/>
      <c r="CC1455" s="325"/>
      <c r="CD1455" s="325"/>
      <c r="CE1455" s="325"/>
      <c r="CF1455" s="325"/>
      <c r="CG1455" s="325"/>
      <c r="CH1455" s="325"/>
      <c r="CI1455" s="325"/>
      <c r="CJ1455" s="325"/>
      <c r="CK1455" s="325"/>
      <c r="CL1455" s="325"/>
      <c r="CM1455" s="325"/>
      <c r="CN1455" s="325"/>
      <c r="CO1455" s="325"/>
      <c r="CP1455" s="325"/>
      <c r="CQ1455" s="325"/>
      <c r="CR1455" s="325"/>
      <c r="CS1455" s="325"/>
      <c r="CT1455" s="325"/>
      <c r="CU1455" s="325"/>
      <c r="CV1455" s="325"/>
      <c r="CW1455" s="325"/>
      <c r="CX1455" s="325"/>
    </row>
    <row r="1456" spans="1:102" s="36" customFormat="1" ht="15" hidden="1" customHeight="1">
      <c r="A1456" s="329"/>
      <c r="B1456" s="37" t="str">
        <f t="shared" ca="1" si="663"/>
        <v/>
      </c>
      <c r="C1456" s="41" t="str">
        <f t="shared" ca="1" si="664"/>
        <v/>
      </c>
      <c r="D1456" s="39" t="str">
        <f t="shared" ca="1" si="665"/>
        <v/>
      </c>
      <c r="E1456" s="39" t="str">
        <f t="shared" ca="1" si="677"/>
        <v/>
      </c>
      <c r="F1456" s="39" t="str">
        <f t="shared" ca="1" si="666"/>
        <v/>
      </c>
      <c r="G1456" s="101"/>
      <c r="H1456" s="39">
        <f t="shared" ca="1" si="657"/>
        <v>0</v>
      </c>
      <c r="J1456" s="332"/>
      <c r="K1456" s="37" t="str">
        <f t="shared" ca="1" si="667"/>
        <v/>
      </c>
      <c r="L1456" s="41" t="str">
        <f t="shared" ca="1" si="668"/>
        <v/>
      </c>
      <c r="M1456" s="39" t="str">
        <f t="shared" si="658"/>
        <v/>
      </c>
      <c r="N1456" s="39" t="str">
        <f t="shared" ca="1" si="678"/>
        <v/>
      </c>
      <c r="O1456" s="39" t="str">
        <f ca="1">IF(L1456="","",ROUND(Q1455*$O$5/payments_per_year,2))</f>
        <v/>
      </c>
      <c r="P1456" s="101"/>
      <c r="Q1456" s="39">
        <f t="shared" ca="1" si="679"/>
        <v>0</v>
      </c>
      <c r="R1456" s="332"/>
      <c r="S1456" s="37" t="str">
        <f t="shared" ca="1" si="669"/>
        <v/>
      </c>
      <c r="T1456" s="41" t="str">
        <f t="shared" ca="1" si="670"/>
        <v/>
      </c>
      <c r="U1456" s="39" t="str">
        <f t="shared" si="659"/>
        <v/>
      </c>
      <c r="V1456" s="39" t="str">
        <f t="shared" ca="1" si="680"/>
        <v/>
      </c>
      <c r="W1456" s="39">
        <f t="shared" ca="1" si="660"/>
        <v>0</v>
      </c>
      <c r="X1456" s="40"/>
      <c r="Y1456" s="39">
        <f t="shared" ca="1" si="681"/>
        <v>0</v>
      </c>
      <c r="Z1456" s="327"/>
      <c r="AA1456" s="37" t="str">
        <f t="shared" ca="1" si="671"/>
        <v/>
      </c>
      <c r="AB1456" s="41" t="str">
        <f t="shared" ca="1" si="672"/>
        <v/>
      </c>
      <c r="AC1456" s="39" t="str">
        <f t="shared" si="661"/>
        <v/>
      </c>
      <c r="AD1456" s="39" t="str">
        <f t="shared" ca="1" si="682"/>
        <v/>
      </c>
      <c r="AE1456" s="39" t="str">
        <f t="shared" ca="1" si="673"/>
        <v/>
      </c>
      <c r="AF1456" s="40"/>
      <c r="AG1456" s="39">
        <f t="shared" ca="1" si="683"/>
        <v>0</v>
      </c>
      <c r="AH1456" s="339"/>
      <c r="AI1456" s="37" t="str">
        <f t="shared" ca="1" si="674"/>
        <v/>
      </c>
      <c r="AJ1456" s="41" t="str">
        <f t="shared" ca="1" si="675"/>
        <v/>
      </c>
      <c r="AK1456" s="39" t="str">
        <f t="shared" si="662"/>
        <v/>
      </c>
      <c r="AL1456" s="39" t="str">
        <f t="shared" ca="1" si="684"/>
        <v/>
      </c>
      <c r="AM1456" s="39" t="str">
        <f t="shared" ca="1" si="676"/>
        <v/>
      </c>
      <c r="AN1456" s="40"/>
      <c r="AO1456" s="39">
        <f t="shared" ca="1" si="685"/>
        <v>0</v>
      </c>
      <c r="AP1456" s="339"/>
      <c r="AW1456" s="329"/>
      <c r="BI1456" s="329"/>
      <c r="BJ1456" s="329"/>
      <c r="BK1456" s="329"/>
      <c r="BL1456" s="329"/>
      <c r="BM1456" s="329"/>
      <c r="BN1456" s="329"/>
      <c r="BO1456" s="329"/>
      <c r="BP1456" s="329"/>
      <c r="BQ1456" s="329"/>
      <c r="BR1456" s="329"/>
      <c r="BS1456" s="329"/>
      <c r="BT1456" s="329"/>
      <c r="BU1456" s="329"/>
      <c r="BV1456" s="329"/>
      <c r="BW1456" s="325"/>
      <c r="BX1456" s="325"/>
      <c r="BY1456" s="325"/>
      <c r="BZ1456" s="325"/>
      <c r="CA1456" s="325"/>
      <c r="CB1456" s="325"/>
      <c r="CC1456" s="325"/>
      <c r="CD1456" s="325"/>
      <c r="CE1456" s="325"/>
      <c r="CF1456" s="325"/>
      <c r="CG1456" s="325"/>
      <c r="CH1456" s="325"/>
      <c r="CI1456" s="325"/>
      <c r="CJ1456" s="325"/>
      <c r="CK1456" s="325"/>
      <c r="CL1456" s="325"/>
      <c r="CM1456" s="325"/>
      <c r="CN1456" s="325"/>
      <c r="CO1456" s="325"/>
      <c r="CP1456" s="325"/>
      <c r="CQ1456" s="325"/>
      <c r="CR1456" s="325"/>
      <c r="CS1456" s="325"/>
      <c r="CT1456" s="325"/>
      <c r="CU1456" s="325"/>
      <c r="CV1456" s="325"/>
      <c r="CW1456" s="325"/>
      <c r="CX1456" s="325"/>
    </row>
    <row r="1457" spans="1:102" s="36" customFormat="1" ht="15" hidden="1" customHeight="1">
      <c r="A1457" s="329"/>
      <c r="B1457" s="37" t="str">
        <f t="shared" ca="1" si="663"/>
        <v/>
      </c>
      <c r="C1457" s="41" t="str">
        <f t="shared" ca="1" si="664"/>
        <v/>
      </c>
      <c r="D1457" s="39" t="str">
        <f t="shared" ca="1" si="665"/>
        <v/>
      </c>
      <c r="E1457" s="39" t="str">
        <f t="shared" ca="1" si="677"/>
        <v/>
      </c>
      <c r="F1457" s="39" t="str">
        <f t="shared" ca="1" si="666"/>
        <v/>
      </c>
      <c r="G1457" s="101"/>
      <c r="H1457" s="39">
        <f t="shared" ca="1" si="657"/>
        <v>0</v>
      </c>
      <c r="J1457" s="332"/>
      <c r="K1457" s="37" t="str">
        <f t="shared" ca="1" si="667"/>
        <v/>
      </c>
      <c r="L1457" s="41" t="str">
        <f t="shared" ca="1" si="668"/>
        <v/>
      </c>
      <c r="M1457" s="39" t="str">
        <f t="shared" si="658"/>
        <v/>
      </c>
      <c r="N1457" s="39" t="str">
        <f t="shared" ca="1" si="678"/>
        <v/>
      </c>
      <c r="O1457" s="39">
        <f ca="1">ROUND(Q1456*$O$5/payments_per_year,2)</f>
        <v>0</v>
      </c>
      <c r="P1457" s="101"/>
      <c r="Q1457" s="39">
        <f t="shared" ca="1" si="679"/>
        <v>0</v>
      </c>
      <c r="R1457" s="332"/>
      <c r="S1457" s="37" t="str">
        <f t="shared" ca="1" si="669"/>
        <v/>
      </c>
      <c r="T1457" s="41" t="str">
        <f t="shared" ca="1" si="670"/>
        <v/>
      </c>
      <c r="U1457" s="39" t="str">
        <f t="shared" si="659"/>
        <v/>
      </c>
      <c r="V1457" s="39" t="str">
        <f t="shared" ca="1" si="680"/>
        <v/>
      </c>
      <c r="W1457" s="39">
        <f t="shared" ca="1" si="660"/>
        <v>0</v>
      </c>
      <c r="X1457" s="40"/>
      <c r="Y1457" s="39">
        <f t="shared" ca="1" si="681"/>
        <v>0</v>
      </c>
      <c r="Z1457" s="327"/>
      <c r="AA1457" s="37" t="str">
        <f t="shared" ca="1" si="671"/>
        <v/>
      </c>
      <c r="AB1457" s="41" t="str">
        <f t="shared" ca="1" si="672"/>
        <v/>
      </c>
      <c r="AC1457" s="39" t="str">
        <f t="shared" si="661"/>
        <v/>
      </c>
      <c r="AD1457" s="39" t="str">
        <f t="shared" ca="1" si="682"/>
        <v/>
      </c>
      <c r="AE1457" s="39" t="str">
        <f t="shared" ca="1" si="673"/>
        <v/>
      </c>
      <c r="AF1457" s="40"/>
      <c r="AG1457" s="39">
        <f t="shared" ca="1" si="683"/>
        <v>0</v>
      </c>
      <c r="AH1457" s="339"/>
      <c r="AI1457" s="37" t="str">
        <f t="shared" ca="1" si="674"/>
        <v/>
      </c>
      <c r="AJ1457" s="41" t="str">
        <f t="shared" ca="1" si="675"/>
        <v/>
      </c>
      <c r="AK1457" s="39" t="str">
        <f t="shared" si="662"/>
        <v/>
      </c>
      <c r="AL1457" s="39" t="str">
        <f t="shared" ca="1" si="684"/>
        <v/>
      </c>
      <c r="AM1457" s="39" t="str">
        <f t="shared" ca="1" si="676"/>
        <v/>
      </c>
      <c r="AN1457" s="40"/>
      <c r="AO1457" s="39">
        <f t="shared" ca="1" si="685"/>
        <v>0</v>
      </c>
      <c r="AP1457" s="339"/>
      <c r="AW1457" s="329"/>
      <c r="BI1457" s="329"/>
      <c r="BJ1457" s="329"/>
      <c r="BK1457" s="329"/>
      <c r="BL1457" s="329"/>
      <c r="BM1457" s="329"/>
      <c r="BN1457" s="329"/>
      <c r="BO1457" s="329"/>
      <c r="BP1457" s="329"/>
      <c r="BQ1457" s="329"/>
      <c r="BR1457" s="329"/>
      <c r="BS1457" s="329"/>
      <c r="BT1457" s="329"/>
      <c r="BU1457" s="329"/>
      <c r="BV1457" s="329"/>
      <c r="BW1457" s="325"/>
      <c r="BX1457" s="325"/>
      <c r="BY1457" s="325"/>
      <c r="BZ1457" s="325"/>
      <c r="CA1457" s="325"/>
      <c r="CB1457" s="325"/>
      <c r="CC1457" s="325"/>
      <c r="CD1457" s="325"/>
      <c r="CE1457" s="325"/>
      <c r="CF1457" s="325"/>
      <c r="CG1457" s="325"/>
      <c r="CH1457" s="325"/>
      <c r="CI1457" s="325"/>
      <c r="CJ1457" s="325"/>
      <c r="CK1457" s="325"/>
      <c r="CL1457" s="325"/>
      <c r="CM1457" s="325"/>
      <c r="CN1457" s="325"/>
      <c r="CO1457" s="325"/>
      <c r="CP1457" s="325"/>
      <c r="CQ1457" s="325"/>
      <c r="CR1457" s="325"/>
      <c r="CS1457" s="325"/>
      <c r="CT1457" s="325"/>
      <c r="CU1457" s="325"/>
      <c r="CV1457" s="325"/>
      <c r="CW1457" s="325"/>
      <c r="CX1457" s="325"/>
    </row>
    <row r="1458" spans="1:102" s="36" customFormat="1" ht="15" hidden="1" customHeight="1">
      <c r="A1458" s="329"/>
      <c r="B1458" s="37" t="str">
        <f t="shared" ca="1" si="663"/>
        <v/>
      </c>
      <c r="C1458" s="41" t="str">
        <f t="shared" ca="1" si="664"/>
        <v/>
      </c>
      <c r="D1458" s="39" t="str">
        <f t="shared" ca="1" si="665"/>
        <v/>
      </c>
      <c r="E1458" s="39" t="str">
        <f t="shared" ca="1" si="677"/>
        <v/>
      </c>
      <c r="F1458" s="39" t="str">
        <f t="shared" ca="1" si="666"/>
        <v/>
      </c>
      <c r="G1458" s="101"/>
      <c r="H1458" s="39">
        <f t="shared" ca="1" si="657"/>
        <v>0</v>
      </c>
      <c r="J1458" s="332"/>
      <c r="K1458" s="37" t="str">
        <f t="shared" ca="1" si="667"/>
        <v/>
      </c>
      <c r="L1458" s="41" t="str">
        <f t="shared" ca="1" si="668"/>
        <v/>
      </c>
      <c r="M1458" s="39" t="str">
        <f t="shared" si="658"/>
        <v/>
      </c>
      <c r="N1458" s="39" t="str">
        <f t="shared" ca="1" si="678"/>
        <v/>
      </c>
      <c r="O1458" s="39" t="str">
        <f ca="1">IF(L1458="","",ROUND(Q1457*$O$5/payments_per_year,2))</f>
        <v/>
      </c>
      <c r="P1458" s="101"/>
      <c r="Q1458" s="39">
        <f t="shared" ca="1" si="679"/>
        <v>0</v>
      </c>
      <c r="R1458" s="332"/>
      <c r="S1458" s="37" t="str">
        <f t="shared" ca="1" si="669"/>
        <v/>
      </c>
      <c r="T1458" s="41" t="str">
        <f t="shared" ca="1" si="670"/>
        <v/>
      </c>
      <c r="U1458" s="39" t="str">
        <f t="shared" si="659"/>
        <v/>
      </c>
      <c r="V1458" s="39" t="str">
        <f t="shared" ca="1" si="680"/>
        <v/>
      </c>
      <c r="W1458" s="39">
        <f t="shared" ca="1" si="660"/>
        <v>0</v>
      </c>
      <c r="X1458" s="40"/>
      <c r="Y1458" s="39">
        <f t="shared" ca="1" si="681"/>
        <v>0</v>
      </c>
      <c r="Z1458" s="327"/>
      <c r="AA1458" s="37" t="str">
        <f t="shared" ca="1" si="671"/>
        <v/>
      </c>
      <c r="AB1458" s="41" t="str">
        <f t="shared" ca="1" si="672"/>
        <v/>
      </c>
      <c r="AC1458" s="39" t="str">
        <f t="shared" si="661"/>
        <v/>
      </c>
      <c r="AD1458" s="39" t="str">
        <f t="shared" ca="1" si="682"/>
        <v/>
      </c>
      <c r="AE1458" s="39" t="str">
        <f t="shared" ca="1" si="673"/>
        <v/>
      </c>
      <c r="AF1458" s="40"/>
      <c r="AG1458" s="39">
        <f t="shared" ca="1" si="683"/>
        <v>0</v>
      </c>
      <c r="AH1458" s="339"/>
      <c r="AI1458" s="37" t="str">
        <f t="shared" ca="1" si="674"/>
        <v/>
      </c>
      <c r="AJ1458" s="41" t="str">
        <f t="shared" ca="1" si="675"/>
        <v/>
      </c>
      <c r="AK1458" s="39" t="str">
        <f t="shared" si="662"/>
        <v/>
      </c>
      <c r="AL1458" s="39" t="str">
        <f t="shared" ca="1" si="684"/>
        <v/>
      </c>
      <c r="AM1458" s="39" t="str">
        <f t="shared" ca="1" si="676"/>
        <v/>
      </c>
      <c r="AN1458" s="40"/>
      <c r="AO1458" s="39">
        <f t="shared" ca="1" si="685"/>
        <v>0</v>
      </c>
      <c r="AP1458" s="339"/>
      <c r="AW1458" s="329"/>
      <c r="BI1458" s="329"/>
      <c r="BJ1458" s="329"/>
      <c r="BK1458" s="329"/>
      <c r="BL1458" s="329"/>
      <c r="BM1458" s="329"/>
      <c r="BN1458" s="329"/>
      <c r="BO1458" s="329"/>
      <c r="BP1458" s="329"/>
      <c r="BQ1458" s="329"/>
      <c r="BR1458" s="329"/>
      <c r="BS1458" s="329"/>
      <c r="BT1458" s="329"/>
      <c r="BU1458" s="329"/>
      <c r="BV1458" s="329"/>
      <c r="BW1458" s="325"/>
      <c r="BX1458" s="325"/>
      <c r="BY1458" s="325"/>
      <c r="BZ1458" s="325"/>
      <c r="CA1458" s="325"/>
      <c r="CB1458" s="325"/>
      <c r="CC1458" s="325"/>
      <c r="CD1458" s="325"/>
      <c r="CE1458" s="325"/>
      <c r="CF1458" s="325"/>
      <c r="CG1458" s="325"/>
      <c r="CH1458" s="325"/>
      <c r="CI1458" s="325"/>
      <c r="CJ1458" s="325"/>
      <c r="CK1458" s="325"/>
      <c r="CL1458" s="325"/>
      <c r="CM1458" s="325"/>
      <c r="CN1458" s="325"/>
      <c r="CO1458" s="325"/>
      <c r="CP1458" s="325"/>
      <c r="CQ1458" s="325"/>
      <c r="CR1458" s="325"/>
      <c r="CS1458" s="325"/>
      <c r="CT1458" s="325"/>
      <c r="CU1458" s="325"/>
      <c r="CV1458" s="325"/>
      <c r="CW1458" s="325"/>
      <c r="CX1458" s="325"/>
    </row>
    <row r="1459" spans="1:102" s="36" customFormat="1" ht="15" hidden="1" customHeight="1">
      <c r="A1459" s="329"/>
      <c r="B1459" s="37" t="str">
        <f t="shared" ca="1" si="663"/>
        <v/>
      </c>
      <c r="C1459" s="41" t="str">
        <f t="shared" ca="1" si="664"/>
        <v/>
      </c>
      <c r="D1459" s="39" t="str">
        <f t="shared" ca="1" si="665"/>
        <v/>
      </c>
      <c r="E1459" s="39" t="str">
        <f t="shared" ca="1" si="677"/>
        <v/>
      </c>
      <c r="F1459" s="39" t="str">
        <f t="shared" ca="1" si="666"/>
        <v/>
      </c>
      <c r="G1459" s="101"/>
      <c r="H1459" s="39">
        <f t="shared" ca="1" si="657"/>
        <v>0</v>
      </c>
      <c r="J1459" s="332"/>
      <c r="K1459" s="37" t="str">
        <f t="shared" ca="1" si="667"/>
        <v/>
      </c>
      <c r="L1459" s="41" t="str">
        <f t="shared" ca="1" si="668"/>
        <v/>
      </c>
      <c r="M1459" s="39" t="str">
        <f t="shared" si="658"/>
        <v/>
      </c>
      <c r="N1459" s="39" t="str">
        <f t="shared" ca="1" si="678"/>
        <v/>
      </c>
      <c r="O1459" s="39">
        <f ca="1">ROUND(Q1458*$O$5/payments_per_year,2)</f>
        <v>0</v>
      </c>
      <c r="P1459" s="101"/>
      <c r="Q1459" s="39">
        <f t="shared" ca="1" si="679"/>
        <v>0</v>
      </c>
      <c r="R1459" s="332"/>
      <c r="S1459" s="37" t="str">
        <f t="shared" ca="1" si="669"/>
        <v/>
      </c>
      <c r="T1459" s="41" t="str">
        <f t="shared" ca="1" si="670"/>
        <v/>
      </c>
      <c r="U1459" s="39" t="str">
        <f t="shared" si="659"/>
        <v/>
      </c>
      <c r="V1459" s="39" t="str">
        <f t="shared" ca="1" si="680"/>
        <v/>
      </c>
      <c r="W1459" s="39">
        <f t="shared" ca="1" si="660"/>
        <v>0</v>
      </c>
      <c r="X1459" s="40"/>
      <c r="Y1459" s="39">
        <f t="shared" ca="1" si="681"/>
        <v>0</v>
      </c>
      <c r="Z1459" s="327"/>
      <c r="AA1459" s="37" t="str">
        <f t="shared" ca="1" si="671"/>
        <v/>
      </c>
      <c r="AB1459" s="41" t="str">
        <f t="shared" ca="1" si="672"/>
        <v/>
      </c>
      <c r="AC1459" s="39" t="str">
        <f t="shared" si="661"/>
        <v/>
      </c>
      <c r="AD1459" s="39" t="str">
        <f t="shared" ca="1" si="682"/>
        <v/>
      </c>
      <c r="AE1459" s="39" t="str">
        <f t="shared" ca="1" si="673"/>
        <v/>
      </c>
      <c r="AF1459" s="40"/>
      <c r="AG1459" s="39">
        <f t="shared" ca="1" si="683"/>
        <v>0</v>
      </c>
      <c r="AH1459" s="339"/>
      <c r="AI1459" s="37" t="str">
        <f t="shared" ca="1" si="674"/>
        <v/>
      </c>
      <c r="AJ1459" s="41" t="str">
        <f t="shared" ca="1" si="675"/>
        <v/>
      </c>
      <c r="AK1459" s="39" t="str">
        <f t="shared" si="662"/>
        <v/>
      </c>
      <c r="AL1459" s="39" t="str">
        <f t="shared" ca="1" si="684"/>
        <v/>
      </c>
      <c r="AM1459" s="39" t="str">
        <f t="shared" ca="1" si="676"/>
        <v/>
      </c>
      <c r="AN1459" s="40"/>
      <c r="AO1459" s="39">
        <f t="shared" ca="1" si="685"/>
        <v>0</v>
      </c>
      <c r="AP1459" s="339"/>
      <c r="AW1459" s="329"/>
      <c r="BI1459" s="329"/>
      <c r="BJ1459" s="329"/>
      <c r="BK1459" s="329"/>
      <c r="BL1459" s="329"/>
      <c r="BM1459" s="329"/>
      <c r="BN1459" s="329"/>
      <c r="BO1459" s="329"/>
      <c r="BP1459" s="329"/>
      <c r="BQ1459" s="329"/>
      <c r="BR1459" s="329"/>
      <c r="BS1459" s="329"/>
      <c r="BT1459" s="329"/>
      <c r="BU1459" s="329"/>
      <c r="BV1459" s="329"/>
      <c r="BW1459" s="325"/>
      <c r="BX1459" s="325"/>
      <c r="BY1459" s="325"/>
      <c r="BZ1459" s="325"/>
      <c r="CA1459" s="325"/>
      <c r="CB1459" s="325"/>
      <c r="CC1459" s="325"/>
      <c r="CD1459" s="325"/>
      <c r="CE1459" s="325"/>
      <c r="CF1459" s="325"/>
      <c r="CG1459" s="325"/>
      <c r="CH1459" s="325"/>
      <c r="CI1459" s="325"/>
      <c r="CJ1459" s="325"/>
      <c r="CK1459" s="325"/>
      <c r="CL1459" s="325"/>
      <c r="CM1459" s="325"/>
      <c r="CN1459" s="325"/>
      <c r="CO1459" s="325"/>
      <c r="CP1459" s="325"/>
      <c r="CQ1459" s="325"/>
      <c r="CR1459" s="325"/>
      <c r="CS1459" s="325"/>
      <c r="CT1459" s="325"/>
      <c r="CU1459" s="325"/>
      <c r="CV1459" s="325"/>
      <c r="CW1459" s="325"/>
      <c r="CX1459" s="325"/>
    </row>
    <row r="1460" spans="1:102" s="36" customFormat="1" ht="15" hidden="1" customHeight="1">
      <c r="A1460" s="329"/>
      <c r="B1460" s="37" t="str">
        <f t="shared" ca="1" si="663"/>
        <v/>
      </c>
      <c r="C1460" s="41" t="str">
        <f t="shared" ca="1" si="664"/>
        <v/>
      </c>
      <c r="D1460" s="39" t="str">
        <f t="shared" ca="1" si="665"/>
        <v/>
      </c>
      <c r="E1460" s="39" t="str">
        <f t="shared" ca="1" si="677"/>
        <v/>
      </c>
      <c r="F1460" s="39" t="str">
        <f t="shared" ca="1" si="666"/>
        <v/>
      </c>
      <c r="G1460" s="101"/>
      <c r="H1460" s="39">
        <f t="shared" ca="1" si="657"/>
        <v>0</v>
      </c>
      <c r="J1460" s="332"/>
      <c r="K1460" s="37" t="str">
        <f t="shared" ca="1" si="667"/>
        <v/>
      </c>
      <c r="L1460" s="41" t="str">
        <f t="shared" ca="1" si="668"/>
        <v/>
      </c>
      <c r="M1460" s="39" t="str">
        <f t="shared" si="658"/>
        <v/>
      </c>
      <c r="N1460" s="39" t="str">
        <f t="shared" ca="1" si="678"/>
        <v/>
      </c>
      <c r="O1460" s="39" t="str">
        <f ca="1">IF(L1460="","",ROUND(Q1459*$O$5/payments_per_year,2))</f>
        <v/>
      </c>
      <c r="P1460" s="101"/>
      <c r="Q1460" s="39">
        <f t="shared" ca="1" si="679"/>
        <v>0</v>
      </c>
      <c r="R1460" s="332"/>
      <c r="S1460" s="37" t="str">
        <f t="shared" ca="1" si="669"/>
        <v/>
      </c>
      <c r="T1460" s="41" t="str">
        <f t="shared" ca="1" si="670"/>
        <v/>
      </c>
      <c r="U1460" s="39" t="str">
        <f t="shared" si="659"/>
        <v/>
      </c>
      <c r="V1460" s="39" t="str">
        <f t="shared" ca="1" si="680"/>
        <v/>
      </c>
      <c r="W1460" s="39">
        <f t="shared" ca="1" si="660"/>
        <v>0</v>
      </c>
      <c r="X1460" s="40"/>
      <c r="Y1460" s="39">
        <f t="shared" ca="1" si="681"/>
        <v>0</v>
      </c>
      <c r="Z1460" s="327"/>
      <c r="AA1460" s="37" t="str">
        <f t="shared" ca="1" si="671"/>
        <v/>
      </c>
      <c r="AB1460" s="41" t="str">
        <f t="shared" ca="1" si="672"/>
        <v/>
      </c>
      <c r="AC1460" s="39" t="str">
        <f t="shared" si="661"/>
        <v/>
      </c>
      <c r="AD1460" s="39" t="str">
        <f t="shared" ca="1" si="682"/>
        <v/>
      </c>
      <c r="AE1460" s="39" t="str">
        <f t="shared" ca="1" si="673"/>
        <v/>
      </c>
      <c r="AF1460" s="40"/>
      <c r="AG1460" s="39">
        <f t="shared" ca="1" si="683"/>
        <v>0</v>
      </c>
      <c r="AH1460" s="339"/>
      <c r="AI1460" s="37" t="str">
        <f t="shared" ca="1" si="674"/>
        <v/>
      </c>
      <c r="AJ1460" s="41" t="str">
        <f t="shared" ca="1" si="675"/>
        <v/>
      </c>
      <c r="AK1460" s="39" t="str">
        <f t="shared" si="662"/>
        <v/>
      </c>
      <c r="AL1460" s="39" t="str">
        <f t="shared" ca="1" si="684"/>
        <v/>
      </c>
      <c r="AM1460" s="39" t="str">
        <f t="shared" ca="1" si="676"/>
        <v/>
      </c>
      <c r="AN1460" s="40"/>
      <c r="AO1460" s="39">
        <f t="shared" ca="1" si="685"/>
        <v>0</v>
      </c>
      <c r="AP1460" s="339"/>
      <c r="AW1460" s="329"/>
      <c r="BI1460" s="329"/>
      <c r="BJ1460" s="329"/>
      <c r="BK1460" s="329"/>
      <c r="BL1460" s="329"/>
      <c r="BM1460" s="329"/>
      <c r="BN1460" s="329"/>
      <c r="BO1460" s="329"/>
      <c r="BP1460" s="329"/>
      <c r="BQ1460" s="329"/>
      <c r="BR1460" s="329"/>
      <c r="BS1460" s="329"/>
      <c r="BT1460" s="329"/>
      <c r="BU1460" s="329"/>
      <c r="BV1460" s="329"/>
      <c r="BW1460" s="325"/>
      <c r="BX1460" s="325"/>
      <c r="BY1460" s="325"/>
      <c r="BZ1460" s="325"/>
      <c r="CA1460" s="325"/>
      <c r="CB1460" s="325"/>
      <c r="CC1460" s="325"/>
      <c r="CD1460" s="325"/>
      <c r="CE1460" s="325"/>
      <c r="CF1460" s="325"/>
      <c r="CG1460" s="325"/>
      <c r="CH1460" s="325"/>
      <c r="CI1460" s="325"/>
      <c r="CJ1460" s="325"/>
      <c r="CK1460" s="325"/>
      <c r="CL1460" s="325"/>
      <c r="CM1460" s="325"/>
      <c r="CN1460" s="325"/>
      <c r="CO1460" s="325"/>
      <c r="CP1460" s="325"/>
      <c r="CQ1460" s="325"/>
      <c r="CR1460" s="325"/>
      <c r="CS1460" s="325"/>
      <c r="CT1460" s="325"/>
      <c r="CU1460" s="325"/>
      <c r="CV1460" s="325"/>
      <c r="CW1460" s="325"/>
      <c r="CX1460" s="325"/>
    </row>
    <row r="1461" spans="1:102" s="36" customFormat="1" ht="15" hidden="1" customHeight="1">
      <c r="A1461" s="329"/>
      <c r="B1461" s="37" t="str">
        <f t="shared" ca="1" si="663"/>
        <v/>
      </c>
      <c r="C1461" s="41" t="str">
        <f t="shared" ca="1" si="664"/>
        <v/>
      </c>
      <c r="D1461" s="39" t="str">
        <f t="shared" ca="1" si="665"/>
        <v/>
      </c>
      <c r="E1461" s="39" t="str">
        <f t="shared" ca="1" si="677"/>
        <v/>
      </c>
      <c r="F1461" s="39" t="str">
        <f t="shared" ca="1" si="666"/>
        <v/>
      </c>
      <c r="G1461" s="101"/>
      <c r="H1461" s="39">
        <f t="shared" ca="1" si="657"/>
        <v>0</v>
      </c>
      <c r="J1461" s="332"/>
      <c r="K1461" s="37" t="str">
        <f t="shared" ca="1" si="667"/>
        <v/>
      </c>
      <c r="L1461" s="41" t="str">
        <f t="shared" ca="1" si="668"/>
        <v/>
      </c>
      <c r="M1461" s="39" t="str">
        <f t="shared" si="658"/>
        <v/>
      </c>
      <c r="N1461" s="39" t="str">
        <f t="shared" ca="1" si="678"/>
        <v/>
      </c>
      <c r="O1461" s="39">
        <f ca="1">ROUND(Q1460*$O$5/payments_per_year,2)</f>
        <v>0</v>
      </c>
      <c r="P1461" s="101"/>
      <c r="Q1461" s="39">
        <f t="shared" ca="1" si="679"/>
        <v>0</v>
      </c>
      <c r="R1461" s="332"/>
      <c r="S1461" s="37" t="str">
        <f t="shared" ca="1" si="669"/>
        <v/>
      </c>
      <c r="T1461" s="41" t="str">
        <f t="shared" ca="1" si="670"/>
        <v/>
      </c>
      <c r="U1461" s="39" t="str">
        <f t="shared" si="659"/>
        <v/>
      </c>
      <c r="V1461" s="39" t="str">
        <f t="shared" ca="1" si="680"/>
        <v/>
      </c>
      <c r="W1461" s="39">
        <f t="shared" ca="1" si="660"/>
        <v>0</v>
      </c>
      <c r="X1461" s="40"/>
      <c r="Y1461" s="39">
        <f t="shared" ca="1" si="681"/>
        <v>0</v>
      </c>
      <c r="Z1461" s="327"/>
      <c r="AA1461" s="37" t="str">
        <f t="shared" ca="1" si="671"/>
        <v/>
      </c>
      <c r="AB1461" s="41" t="str">
        <f t="shared" ca="1" si="672"/>
        <v/>
      </c>
      <c r="AC1461" s="39" t="str">
        <f t="shared" si="661"/>
        <v/>
      </c>
      <c r="AD1461" s="39" t="str">
        <f t="shared" ca="1" si="682"/>
        <v/>
      </c>
      <c r="AE1461" s="39" t="str">
        <f t="shared" ca="1" si="673"/>
        <v/>
      </c>
      <c r="AF1461" s="40"/>
      <c r="AG1461" s="39">
        <f t="shared" ca="1" si="683"/>
        <v>0</v>
      </c>
      <c r="AH1461" s="339"/>
      <c r="AI1461" s="37" t="str">
        <f t="shared" ca="1" si="674"/>
        <v/>
      </c>
      <c r="AJ1461" s="41" t="str">
        <f t="shared" ca="1" si="675"/>
        <v/>
      </c>
      <c r="AK1461" s="39" t="str">
        <f t="shared" si="662"/>
        <v/>
      </c>
      <c r="AL1461" s="39" t="str">
        <f t="shared" ca="1" si="684"/>
        <v/>
      </c>
      <c r="AM1461" s="39" t="str">
        <f t="shared" ca="1" si="676"/>
        <v/>
      </c>
      <c r="AN1461" s="40"/>
      <c r="AO1461" s="39">
        <f t="shared" ca="1" si="685"/>
        <v>0</v>
      </c>
      <c r="AP1461" s="339"/>
      <c r="AW1461" s="329"/>
      <c r="BI1461" s="329"/>
      <c r="BJ1461" s="329"/>
      <c r="BK1461" s="329"/>
      <c r="BL1461" s="329"/>
      <c r="BM1461" s="329"/>
      <c r="BN1461" s="329"/>
      <c r="BO1461" s="329"/>
      <c r="BP1461" s="329"/>
      <c r="BQ1461" s="329"/>
      <c r="BR1461" s="329"/>
      <c r="BS1461" s="329"/>
      <c r="BT1461" s="329"/>
      <c r="BU1461" s="329"/>
      <c r="BV1461" s="329"/>
      <c r="BW1461" s="325"/>
      <c r="BX1461" s="325"/>
      <c r="BY1461" s="325"/>
      <c r="BZ1461" s="325"/>
      <c r="CA1461" s="325"/>
      <c r="CB1461" s="325"/>
      <c r="CC1461" s="325"/>
      <c r="CD1461" s="325"/>
      <c r="CE1461" s="325"/>
      <c r="CF1461" s="325"/>
      <c r="CG1461" s="325"/>
      <c r="CH1461" s="325"/>
      <c r="CI1461" s="325"/>
      <c r="CJ1461" s="325"/>
      <c r="CK1461" s="325"/>
      <c r="CL1461" s="325"/>
      <c r="CM1461" s="325"/>
      <c r="CN1461" s="325"/>
      <c r="CO1461" s="325"/>
      <c r="CP1461" s="325"/>
      <c r="CQ1461" s="325"/>
      <c r="CR1461" s="325"/>
      <c r="CS1461" s="325"/>
      <c r="CT1461" s="325"/>
      <c r="CU1461" s="325"/>
      <c r="CV1461" s="325"/>
      <c r="CW1461" s="325"/>
      <c r="CX1461" s="325"/>
    </row>
    <row r="1462" spans="1:102" s="36" customFormat="1" ht="15" hidden="1" customHeight="1">
      <c r="A1462" s="329"/>
      <c r="B1462" s="37" t="str">
        <f t="shared" ca="1" si="663"/>
        <v/>
      </c>
      <c r="C1462" s="41" t="str">
        <f t="shared" ca="1" si="664"/>
        <v/>
      </c>
      <c r="D1462" s="39" t="str">
        <f t="shared" ca="1" si="665"/>
        <v/>
      </c>
      <c r="E1462" s="39" t="str">
        <f t="shared" ca="1" si="677"/>
        <v/>
      </c>
      <c r="F1462" s="39" t="str">
        <f t="shared" ca="1" si="666"/>
        <v/>
      </c>
      <c r="G1462" s="101"/>
      <c r="H1462" s="39">
        <f t="shared" ca="1" si="657"/>
        <v>0</v>
      </c>
      <c r="J1462" s="332"/>
      <c r="K1462" s="37" t="str">
        <f t="shared" ca="1" si="667"/>
        <v/>
      </c>
      <c r="L1462" s="41" t="str">
        <f t="shared" ca="1" si="668"/>
        <v/>
      </c>
      <c r="M1462" s="39" t="str">
        <f t="shared" si="658"/>
        <v/>
      </c>
      <c r="N1462" s="39" t="str">
        <f t="shared" ca="1" si="678"/>
        <v/>
      </c>
      <c r="O1462" s="39" t="str">
        <f ca="1">IF(L1462="","",ROUND(Q1461*$O$5/payments_per_year,2))</f>
        <v/>
      </c>
      <c r="P1462" s="101"/>
      <c r="Q1462" s="39">
        <f t="shared" ca="1" si="679"/>
        <v>0</v>
      </c>
      <c r="R1462" s="332"/>
      <c r="S1462" s="37" t="str">
        <f t="shared" ca="1" si="669"/>
        <v/>
      </c>
      <c r="T1462" s="41" t="str">
        <f t="shared" ca="1" si="670"/>
        <v/>
      </c>
      <c r="U1462" s="39" t="str">
        <f t="shared" si="659"/>
        <v/>
      </c>
      <c r="V1462" s="39" t="str">
        <f t="shared" ca="1" si="680"/>
        <v/>
      </c>
      <c r="W1462" s="39">
        <f t="shared" ca="1" si="660"/>
        <v>0</v>
      </c>
      <c r="X1462" s="40"/>
      <c r="Y1462" s="39">
        <f t="shared" ca="1" si="681"/>
        <v>0</v>
      </c>
      <c r="Z1462" s="327"/>
      <c r="AA1462" s="37" t="str">
        <f t="shared" ca="1" si="671"/>
        <v/>
      </c>
      <c r="AB1462" s="41" t="str">
        <f t="shared" ca="1" si="672"/>
        <v/>
      </c>
      <c r="AC1462" s="39" t="str">
        <f t="shared" si="661"/>
        <v/>
      </c>
      <c r="AD1462" s="39" t="str">
        <f t="shared" ca="1" si="682"/>
        <v/>
      </c>
      <c r="AE1462" s="39" t="str">
        <f t="shared" ca="1" si="673"/>
        <v/>
      </c>
      <c r="AF1462" s="40"/>
      <c r="AG1462" s="39">
        <f t="shared" ca="1" si="683"/>
        <v>0</v>
      </c>
      <c r="AH1462" s="339"/>
      <c r="AI1462" s="37" t="str">
        <f t="shared" ca="1" si="674"/>
        <v/>
      </c>
      <c r="AJ1462" s="41" t="str">
        <f t="shared" ca="1" si="675"/>
        <v/>
      </c>
      <c r="AK1462" s="39" t="str">
        <f t="shared" si="662"/>
        <v/>
      </c>
      <c r="AL1462" s="39" t="str">
        <f t="shared" ca="1" si="684"/>
        <v/>
      </c>
      <c r="AM1462" s="39" t="str">
        <f t="shared" ca="1" si="676"/>
        <v/>
      </c>
      <c r="AN1462" s="40"/>
      <c r="AO1462" s="39">
        <f t="shared" ca="1" si="685"/>
        <v>0</v>
      </c>
      <c r="AP1462" s="339"/>
      <c r="AW1462" s="329"/>
      <c r="BI1462" s="329"/>
      <c r="BJ1462" s="329"/>
      <c r="BK1462" s="329"/>
      <c r="BL1462" s="329"/>
      <c r="BM1462" s="329"/>
      <c r="BN1462" s="329"/>
      <c r="BO1462" s="329"/>
      <c r="BP1462" s="329"/>
      <c r="BQ1462" s="329"/>
      <c r="BR1462" s="329"/>
      <c r="BS1462" s="329"/>
      <c r="BT1462" s="329"/>
      <c r="BU1462" s="329"/>
      <c r="BV1462" s="329"/>
      <c r="BW1462" s="325"/>
      <c r="BX1462" s="325"/>
      <c r="BY1462" s="325"/>
      <c r="BZ1462" s="325"/>
      <c r="CA1462" s="325"/>
      <c r="CB1462" s="325"/>
      <c r="CC1462" s="325"/>
      <c r="CD1462" s="325"/>
      <c r="CE1462" s="325"/>
      <c r="CF1462" s="325"/>
      <c r="CG1462" s="325"/>
      <c r="CH1462" s="325"/>
      <c r="CI1462" s="325"/>
      <c r="CJ1462" s="325"/>
      <c r="CK1462" s="325"/>
      <c r="CL1462" s="325"/>
      <c r="CM1462" s="325"/>
      <c r="CN1462" s="325"/>
      <c r="CO1462" s="325"/>
      <c r="CP1462" s="325"/>
      <c r="CQ1462" s="325"/>
      <c r="CR1462" s="325"/>
      <c r="CS1462" s="325"/>
      <c r="CT1462" s="325"/>
      <c r="CU1462" s="325"/>
      <c r="CV1462" s="325"/>
      <c r="CW1462" s="325"/>
      <c r="CX1462" s="325"/>
    </row>
    <row r="1463" spans="1:102" s="36" customFormat="1" ht="15" hidden="1" customHeight="1">
      <c r="A1463" s="329"/>
      <c r="B1463" s="37" t="str">
        <f t="shared" ca="1" si="663"/>
        <v/>
      </c>
      <c r="C1463" s="41" t="str">
        <f t="shared" ca="1" si="664"/>
        <v/>
      </c>
      <c r="D1463" s="39" t="str">
        <f t="shared" ca="1" si="665"/>
        <v/>
      </c>
      <c r="E1463" s="39" t="str">
        <f t="shared" ca="1" si="677"/>
        <v/>
      </c>
      <c r="F1463" s="39" t="str">
        <f t="shared" ca="1" si="666"/>
        <v/>
      </c>
      <c r="G1463" s="101"/>
      <c r="H1463" s="39">
        <f t="shared" ca="1" si="657"/>
        <v>0</v>
      </c>
      <c r="J1463" s="332"/>
      <c r="K1463" s="37" t="str">
        <f t="shared" ca="1" si="667"/>
        <v/>
      </c>
      <c r="L1463" s="41" t="str">
        <f t="shared" ca="1" si="668"/>
        <v/>
      </c>
      <c r="M1463" s="39" t="str">
        <f t="shared" si="658"/>
        <v/>
      </c>
      <c r="N1463" s="39" t="str">
        <f t="shared" ca="1" si="678"/>
        <v/>
      </c>
      <c r="O1463" s="39">
        <f ca="1">ROUND(Q1462*$O$5/payments_per_year,2)</f>
        <v>0</v>
      </c>
      <c r="P1463" s="101"/>
      <c r="Q1463" s="39">
        <f t="shared" ca="1" si="679"/>
        <v>0</v>
      </c>
      <c r="R1463" s="332"/>
      <c r="S1463" s="37" t="str">
        <f t="shared" ca="1" si="669"/>
        <v/>
      </c>
      <c r="T1463" s="41" t="str">
        <f t="shared" ca="1" si="670"/>
        <v/>
      </c>
      <c r="U1463" s="39" t="str">
        <f t="shared" si="659"/>
        <v/>
      </c>
      <c r="V1463" s="39" t="str">
        <f t="shared" ca="1" si="680"/>
        <v/>
      </c>
      <c r="W1463" s="39">
        <f t="shared" ca="1" si="660"/>
        <v>0</v>
      </c>
      <c r="X1463" s="40"/>
      <c r="Y1463" s="39">
        <f t="shared" ca="1" si="681"/>
        <v>0</v>
      </c>
      <c r="Z1463" s="327"/>
      <c r="AA1463" s="37" t="str">
        <f t="shared" ca="1" si="671"/>
        <v/>
      </c>
      <c r="AB1463" s="41" t="str">
        <f t="shared" ca="1" si="672"/>
        <v/>
      </c>
      <c r="AC1463" s="39" t="str">
        <f t="shared" si="661"/>
        <v/>
      </c>
      <c r="AD1463" s="39" t="str">
        <f t="shared" ca="1" si="682"/>
        <v/>
      </c>
      <c r="AE1463" s="39" t="str">
        <f t="shared" ca="1" si="673"/>
        <v/>
      </c>
      <c r="AF1463" s="40"/>
      <c r="AG1463" s="39">
        <f t="shared" ca="1" si="683"/>
        <v>0</v>
      </c>
      <c r="AH1463" s="339"/>
      <c r="AI1463" s="37" t="str">
        <f t="shared" ca="1" si="674"/>
        <v/>
      </c>
      <c r="AJ1463" s="41" t="str">
        <f t="shared" ca="1" si="675"/>
        <v/>
      </c>
      <c r="AK1463" s="39" t="str">
        <f t="shared" si="662"/>
        <v/>
      </c>
      <c r="AL1463" s="39" t="str">
        <f t="shared" ca="1" si="684"/>
        <v/>
      </c>
      <c r="AM1463" s="39" t="str">
        <f t="shared" ca="1" si="676"/>
        <v/>
      </c>
      <c r="AN1463" s="40"/>
      <c r="AO1463" s="39">
        <f t="shared" ca="1" si="685"/>
        <v>0</v>
      </c>
      <c r="AP1463" s="339"/>
      <c r="AW1463" s="329"/>
      <c r="BI1463" s="329"/>
      <c r="BJ1463" s="329"/>
      <c r="BK1463" s="329"/>
      <c r="BL1463" s="329"/>
      <c r="BM1463" s="329"/>
      <c r="BN1463" s="329"/>
      <c r="BO1463" s="329"/>
      <c r="BP1463" s="329"/>
      <c r="BQ1463" s="329"/>
      <c r="BR1463" s="329"/>
      <c r="BS1463" s="329"/>
      <c r="BT1463" s="329"/>
      <c r="BU1463" s="329"/>
      <c r="BV1463" s="329"/>
      <c r="BW1463" s="325"/>
      <c r="BX1463" s="325"/>
      <c r="BY1463" s="325"/>
      <c r="BZ1463" s="325"/>
      <c r="CA1463" s="325"/>
      <c r="CB1463" s="325"/>
      <c r="CC1463" s="325"/>
      <c r="CD1463" s="325"/>
      <c r="CE1463" s="325"/>
      <c r="CF1463" s="325"/>
      <c r="CG1463" s="325"/>
      <c r="CH1463" s="325"/>
      <c r="CI1463" s="325"/>
      <c r="CJ1463" s="325"/>
      <c r="CK1463" s="325"/>
      <c r="CL1463" s="325"/>
      <c r="CM1463" s="325"/>
      <c r="CN1463" s="325"/>
      <c r="CO1463" s="325"/>
      <c r="CP1463" s="325"/>
      <c r="CQ1463" s="325"/>
      <c r="CR1463" s="325"/>
      <c r="CS1463" s="325"/>
      <c r="CT1463" s="325"/>
      <c r="CU1463" s="325"/>
      <c r="CV1463" s="325"/>
      <c r="CW1463" s="325"/>
      <c r="CX1463" s="325"/>
    </row>
    <row r="1464" spans="1:102" s="36" customFormat="1" ht="15" hidden="1" customHeight="1">
      <c r="A1464" s="329"/>
      <c r="B1464" s="37" t="str">
        <f t="shared" ca="1" si="663"/>
        <v/>
      </c>
      <c r="C1464" s="41" t="str">
        <f t="shared" ca="1" si="664"/>
        <v/>
      </c>
      <c r="D1464" s="39" t="str">
        <f t="shared" ca="1" si="665"/>
        <v/>
      </c>
      <c r="E1464" s="39" t="str">
        <f t="shared" ca="1" si="677"/>
        <v/>
      </c>
      <c r="F1464" s="39" t="str">
        <f t="shared" ca="1" si="666"/>
        <v/>
      </c>
      <c r="G1464" s="101"/>
      <c r="H1464" s="39">
        <f t="shared" ca="1" si="657"/>
        <v>0</v>
      </c>
      <c r="J1464" s="332"/>
      <c r="K1464" s="37" t="str">
        <f t="shared" ca="1" si="667"/>
        <v/>
      </c>
      <c r="L1464" s="41" t="str">
        <f t="shared" ca="1" si="668"/>
        <v/>
      </c>
      <c r="M1464" s="39" t="str">
        <f t="shared" si="658"/>
        <v/>
      </c>
      <c r="N1464" s="39" t="str">
        <f t="shared" ca="1" si="678"/>
        <v/>
      </c>
      <c r="O1464" s="39" t="str">
        <f ca="1">IF(L1464="","",ROUND(Q1463*$O$5/payments_per_year,2))</f>
        <v/>
      </c>
      <c r="P1464" s="101"/>
      <c r="Q1464" s="39">
        <f t="shared" ca="1" si="679"/>
        <v>0</v>
      </c>
      <c r="R1464" s="332"/>
      <c r="S1464" s="37" t="str">
        <f t="shared" ca="1" si="669"/>
        <v/>
      </c>
      <c r="T1464" s="41" t="str">
        <f t="shared" ca="1" si="670"/>
        <v/>
      </c>
      <c r="U1464" s="39" t="str">
        <f t="shared" si="659"/>
        <v/>
      </c>
      <c r="V1464" s="39" t="str">
        <f t="shared" ca="1" si="680"/>
        <v/>
      </c>
      <c r="W1464" s="39">
        <f t="shared" ca="1" si="660"/>
        <v>0</v>
      </c>
      <c r="X1464" s="40"/>
      <c r="Y1464" s="39">
        <f t="shared" ca="1" si="681"/>
        <v>0</v>
      </c>
      <c r="Z1464" s="327"/>
      <c r="AA1464" s="37" t="str">
        <f t="shared" ca="1" si="671"/>
        <v/>
      </c>
      <c r="AB1464" s="41" t="str">
        <f t="shared" ca="1" si="672"/>
        <v/>
      </c>
      <c r="AC1464" s="39" t="str">
        <f t="shared" si="661"/>
        <v/>
      </c>
      <c r="AD1464" s="39" t="str">
        <f t="shared" ca="1" si="682"/>
        <v/>
      </c>
      <c r="AE1464" s="39" t="str">
        <f t="shared" ca="1" si="673"/>
        <v/>
      </c>
      <c r="AF1464" s="40"/>
      <c r="AG1464" s="39">
        <f t="shared" ca="1" si="683"/>
        <v>0</v>
      </c>
      <c r="AH1464" s="339"/>
      <c r="AI1464" s="37" t="str">
        <f t="shared" ca="1" si="674"/>
        <v/>
      </c>
      <c r="AJ1464" s="41" t="str">
        <f t="shared" ca="1" si="675"/>
        <v/>
      </c>
      <c r="AK1464" s="39" t="str">
        <f t="shared" si="662"/>
        <v/>
      </c>
      <c r="AL1464" s="39" t="str">
        <f t="shared" ca="1" si="684"/>
        <v/>
      </c>
      <c r="AM1464" s="39" t="str">
        <f t="shared" ca="1" si="676"/>
        <v/>
      </c>
      <c r="AN1464" s="40"/>
      <c r="AO1464" s="39">
        <f t="shared" ca="1" si="685"/>
        <v>0</v>
      </c>
      <c r="AP1464" s="339"/>
      <c r="AW1464" s="329"/>
      <c r="BI1464" s="329"/>
      <c r="BJ1464" s="329"/>
      <c r="BK1464" s="329"/>
      <c r="BL1464" s="329"/>
      <c r="BM1464" s="329"/>
      <c r="BN1464" s="329"/>
      <c r="BO1464" s="329"/>
      <c r="BP1464" s="329"/>
      <c r="BQ1464" s="329"/>
      <c r="BR1464" s="329"/>
      <c r="BS1464" s="329"/>
      <c r="BT1464" s="329"/>
      <c r="BU1464" s="329"/>
      <c r="BV1464" s="329"/>
      <c r="BW1464" s="325"/>
      <c r="BX1464" s="325"/>
      <c r="BY1464" s="325"/>
      <c r="BZ1464" s="325"/>
      <c r="CA1464" s="325"/>
      <c r="CB1464" s="325"/>
      <c r="CC1464" s="325"/>
      <c r="CD1464" s="325"/>
      <c r="CE1464" s="325"/>
      <c r="CF1464" s="325"/>
      <c r="CG1464" s="325"/>
      <c r="CH1464" s="325"/>
      <c r="CI1464" s="325"/>
      <c r="CJ1464" s="325"/>
      <c r="CK1464" s="325"/>
      <c r="CL1464" s="325"/>
      <c r="CM1464" s="325"/>
      <c r="CN1464" s="325"/>
      <c r="CO1464" s="325"/>
      <c r="CP1464" s="325"/>
      <c r="CQ1464" s="325"/>
      <c r="CR1464" s="325"/>
      <c r="CS1464" s="325"/>
      <c r="CT1464" s="325"/>
      <c r="CU1464" s="325"/>
      <c r="CV1464" s="325"/>
      <c r="CW1464" s="325"/>
      <c r="CX1464" s="325"/>
    </row>
    <row r="1465" spans="1:102" s="36" customFormat="1" ht="15" hidden="1" customHeight="1">
      <c r="A1465" s="329"/>
      <c r="B1465" s="37" t="str">
        <f t="shared" ca="1" si="663"/>
        <v/>
      </c>
      <c r="C1465" s="41" t="str">
        <f t="shared" ca="1" si="664"/>
        <v/>
      </c>
      <c r="D1465" s="39" t="str">
        <f t="shared" ca="1" si="665"/>
        <v/>
      </c>
      <c r="E1465" s="39" t="str">
        <f t="shared" ca="1" si="677"/>
        <v/>
      </c>
      <c r="F1465" s="39" t="str">
        <f t="shared" ca="1" si="666"/>
        <v/>
      </c>
      <c r="G1465" s="101"/>
      <c r="H1465" s="39">
        <f t="shared" ca="1" si="657"/>
        <v>0</v>
      </c>
      <c r="J1465" s="332"/>
      <c r="K1465" s="37" t="str">
        <f t="shared" ca="1" si="667"/>
        <v/>
      </c>
      <c r="L1465" s="41" t="str">
        <f t="shared" ca="1" si="668"/>
        <v/>
      </c>
      <c r="M1465" s="39" t="str">
        <f t="shared" si="658"/>
        <v/>
      </c>
      <c r="N1465" s="39" t="str">
        <f t="shared" ca="1" si="678"/>
        <v/>
      </c>
      <c r="O1465" s="39">
        <f ca="1">ROUND(Q1464*$O$5/payments_per_year,2)</f>
        <v>0</v>
      </c>
      <c r="P1465" s="101"/>
      <c r="Q1465" s="39">
        <f t="shared" ca="1" si="679"/>
        <v>0</v>
      </c>
      <c r="R1465" s="332"/>
      <c r="S1465" s="37" t="str">
        <f t="shared" ca="1" si="669"/>
        <v/>
      </c>
      <c r="T1465" s="41" t="str">
        <f t="shared" ca="1" si="670"/>
        <v/>
      </c>
      <c r="U1465" s="39" t="str">
        <f t="shared" si="659"/>
        <v/>
      </c>
      <c r="V1465" s="39" t="str">
        <f t="shared" ca="1" si="680"/>
        <v/>
      </c>
      <c r="W1465" s="39">
        <f t="shared" ca="1" si="660"/>
        <v>0</v>
      </c>
      <c r="X1465" s="40"/>
      <c r="Y1465" s="39">
        <f t="shared" ca="1" si="681"/>
        <v>0</v>
      </c>
      <c r="Z1465" s="327"/>
      <c r="AA1465" s="37" t="str">
        <f t="shared" ca="1" si="671"/>
        <v/>
      </c>
      <c r="AB1465" s="41" t="str">
        <f t="shared" ca="1" si="672"/>
        <v/>
      </c>
      <c r="AC1465" s="39" t="str">
        <f t="shared" si="661"/>
        <v/>
      </c>
      <c r="AD1465" s="39" t="str">
        <f t="shared" ca="1" si="682"/>
        <v/>
      </c>
      <c r="AE1465" s="39" t="str">
        <f t="shared" ca="1" si="673"/>
        <v/>
      </c>
      <c r="AF1465" s="40"/>
      <c r="AG1465" s="39">
        <f t="shared" ca="1" si="683"/>
        <v>0</v>
      </c>
      <c r="AH1465" s="339"/>
      <c r="AI1465" s="37" t="str">
        <f t="shared" ca="1" si="674"/>
        <v/>
      </c>
      <c r="AJ1465" s="41" t="str">
        <f t="shared" ca="1" si="675"/>
        <v/>
      </c>
      <c r="AK1465" s="39" t="str">
        <f t="shared" si="662"/>
        <v/>
      </c>
      <c r="AL1465" s="39" t="str">
        <f t="shared" ca="1" si="684"/>
        <v/>
      </c>
      <c r="AM1465" s="39" t="str">
        <f t="shared" ca="1" si="676"/>
        <v/>
      </c>
      <c r="AN1465" s="40"/>
      <c r="AO1465" s="39">
        <f t="shared" ca="1" si="685"/>
        <v>0</v>
      </c>
      <c r="AP1465" s="339"/>
      <c r="AW1465" s="329"/>
      <c r="BI1465" s="329"/>
      <c r="BJ1465" s="329"/>
      <c r="BK1465" s="329"/>
      <c r="BL1465" s="329"/>
      <c r="BM1465" s="329"/>
      <c r="BN1465" s="329"/>
      <c r="BO1465" s="329"/>
      <c r="BP1465" s="329"/>
      <c r="BQ1465" s="329"/>
      <c r="BR1465" s="329"/>
      <c r="BS1465" s="329"/>
      <c r="BT1465" s="329"/>
      <c r="BU1465" s="329"/>
      <c r="BV1465" s="329"/>
      <c r="BW1465" s="325"/>
      <c r="BX1465" s="325"/>
      <c r="BY1465" s="325"/>
      <c r="BZ1465" s="325"/>
      <c r="CA1465" s="325"/>
      <c r="CB1465" s="325"/>
      <c r="CC1465" s="325"/>
      <c r="CD1465" s="325"/>
      <c r="CE1465" s="325"/>
      <c r="CF1465" s="325"/>
      <c r="CG1465" s="325"/>
      <c r="CH1465" s="325"/>
      <c r="CI1465" s="325"/>
      <c r="CJ1465" s="325"/>
      <c r="CK1465" s="325"/>
      <c r="CL1465" s="325"/>
      <c r="CM1465" s="325"/>
      <c r="CN1465" s="325"/>
      <c r="CO1465" s="325"/>
      <c r="CP1465" s="325"/>
      <c r="CQ1465" s="325"/>
      <c r="CR1465" s="325"/>
      <c r="CS1465" s="325"/>
      <c r="CT1465" s="325"/>
      <c r="CU1465" s="325"/>
      <c r="CV1465" s="325"/>
      <c r="CW1465" s="325"/>
      <c r="CX1465" s="325"/>
    </row>
    <row r="1466" spans="1:102" s="36" customFormat="1" ht="15" hidden="1" customHeight="1">
      <c r="A1466" s="329"/>
      <c r="B1466" s="37" t="str">
        <f t="shared" ca="1" si="663"/>
        <v/>
      </c>
      <c r="C1466" s="41" t="str">
        <f t="shared" ca="1" si="664"/>
        <v/>
      </c>
      <c r="D1466" s="39" t="str">
        <f t="shared" ca="1" si="665"/>
        <v/>
      </c>
      <c r="E1466" s="39" t="str">
        <f t="shared" ca="1" si="677"/>
        <v/>
      </c>
      <c r="F1466" s="39" t="str">
        <f t="shared" ca="1" si="666"/>
        <v/>
      </c>
      <c r="G1466" s="101"/>
      <c r="H1466" s="39">
        <f t="shared" ca="1" si="657"/>
        <v>0</v>
      </c>
      <c r="J1466" s="332"/>
      <c r="K1466" s="37" t="str">
        <f t="shared" ca="1" si="667"/>
        <v/>
      </c>
      <c r="L1466" s="41" t="str">
        <f t="shared" ca="1" si="668"/>
        <v/>
      </c>
      <c r="M1466" s="39" t="str">
        <f t="shared" si="658"/>
        <v/>
      </c>
      <c r="N1466" s="39" t="str">
        <f t="shared" ca="1" si="678"/>
        <v/>
      </c>
      <c r="O1466" s="39" t="str">
        <f ca="1">IF(L1466="","",ROUND(Q1465*$O$5/payments_per_year,2))</f>
        <v/>
      </c>
      <c r="P1466" s="101"/>
      <c r="Q1466" s="39">
        <f t="shared" ca="1" si="679"/>
        <v>0</v>
      </c>
      <c r="R1466" s="332"/>
      <c r="S1466" s="37" t="str">
        <f t="shared" ca="1" si="669"/>
        <v/>
      </c>
      <c r="T1466" s="41" t="str">
        <f t="shared" ca="1" si="670"/>
        <v/>
      </c>
      <c r="U1466" s="39" t="str">
        <f t="shared" si="659"/>
        <v/>
      </c>
      <c r="V1466" s="39" t="str">
        <f t="shared" ca="1" si="680"/>
        <v/>
      </c>
      <c r="W1466" s="39">
        <f t="shared" ca="1" si="660"/>
        <v>0</v>
      </c>
      <c r="X1466" s="40"/>
      <c r="Y1466" s="39">
        <f t="shared" ca="1" si="681"/>
        <v>0</v>
      </c>
      <c r="Z1466" s="327"/>
      <c r="AA1466" s="37" t="str">
        <f t="shared" ca="1" si="671"/>
        <v/>
      </c>
      <c r="AB1466" s="41" t="str">
        <f t="shared" ca="1" si="672"/>
        <v/>
      </c>
      <c r="AC1466" s="39" t="str">
        <f t="shared" si="661"/>
        <v/>
      </c>
      <c r="AD1466" s="39" t="str">
        <f t="shared" ca="1" si="682"/>
        <v/>
      </c>
      <c r="AE1466" s="39" t="str">
        <f t="shared" ca="1" si="673"/>
        <v/>
      </c>
      <c r="AF1466" s="40"/>
      <c r="AG1466" s="39">
        <f t="shared" ca="1" si="683"/>
        <v>0</v>
      </c>
      <c r="AH1466" s="339"/>
      <c r="AI1466" s="37" t="str">
        <f t="shared" ca="1" si="674"/>
        <v/>
      </c>
      <c r="AJ1466" s="41" t="str">
        <f t="shared" ca="1" si="675"/>
        <v/>
      </c>
      <c r="AK1466" s="39" t="str">
        <f t="shared" si="662"/>
        <v/>
      </c>
      <c r="AL1466" s="39" t="str">
        <f t="shared" ca="1" si="684"/>
        <v/>
      </c>
      <c r="AM1466" s="39" t="str">
        <f t="shared" ca="1" si="676"/>
        <v/>
      </c>
      <c r="AN1466" s="40"/>
      <c r="AO1466" s="39">
        <f t="shared" ca="1" si="685"/>
        <v>0</v>
      </c>
      <c r="AP1466" s="339"/>
      <c r="AW1466" s="329"/>
      <c r="BI1466" s="329"/>
      <c r="BJ1466" s="329"/>
      <c r="BK1466" s="329"/>
      <c r="BL1466" s="329"/>
      <c r="BM1466" s="329"/>
      <c r="BN1466" s="329"/>
      <c r="BO1466" s="329"/>
      <c r="BP1466" s="329"/>
      <c r="BQ1466" s="329"/>
      <c r="BR1466" s="329"/>
      <c r="BS1466" s="329"/>
      <c r="BT1466" s="329"/>
      <c r="BU1466" s="329"/>
      <c r="BV1466" s="329"/>
      <c r="BW1466" s="325"/>
      <c r="BX1466" s="325"/>
      <c r="BY1466" s="325"/>
      <c r="BZ1466" s="325"/>
      <c r="CA1466" s="325"/>
      <c r="CB1466" s="325"/>
      <c r="CC1466" s="325"/>
      <c r="CD1466" s="325"/>
      <c r="CE1466" s="325"/>
      <c r="CF1466" s="325"/>
      <c r="CG1466" s="325"/>
      <c r="CH1466" s="325"/>
      <c r="CI1466" s="325"/>
      <c r="CJ1466" s="325"/>
      <c r="CK1466" s="325"/>
      <c r="CL1466" s="325"/>
      <c r="CM1466" s="325"/>
      <c r="CN1466" s="325"/>
      <c r="CO1466" s="325"/>
      <c r="CP1466" s="325"/>
      <c r="CQ1466" s="325"/>
      <c r="CR1466" s="325"/>
      <c r="CS1466" s="325"/>
      <c r="CT1466" s="325"/>
      <c r="CU1466" s="325"/>
      <c r="CV1466" s="325"/>
      <c r="CW1466" s="325"/>
      <c r="CX1466" s="325"/>
    </row>
    <row r="1467" spans="1:102" s="36" customFormat="1" ht="15" hidden="1" customHeight="1">
      <c r="A1467" s="329"/>
      <c r="B1467" s="37" t="str">
        <f t="shared" ca="1" si="663"/>
        <v/>
      </c>
      <c r="C1467" s="41" t="str">
        <f t="shared" ca="1" si="664"/>
        <v/>
      </c>
      <c r="D1467" s="39" t="str">
        <f t="shared" ca="1" si="665"/>
        <v/>
      </c>
      <c r="E1467" s="39" t="str">
        <f t="shared" ca="1" si="677"/>
        <v/>
      </c>
      <c r="F1467" s="39" t="str">
        <f t="shared" ca="1" si="666"/>
        <v/>
      </c>
      <c r="G1467" s="101"/>
      <c r="H1467" s="39">
        <f t="shared" ca="1" si="657"/>
        <v>0</v>
      </c>
      <c r="J1467" s="332"/>
      <c r="K1467" s="37" t="str">
        <f t="shared" ca="1" si="667"/>
        <v/>
      </c>
      <c r="L1467" s="41" t="str">
        <f t="shared" ca="1" si="668"/>
        <v/>
      </c>
      <c r="M1467" s="39" t="str">
        <f t="shared" si="658"/>
        <v/>
      </c>
      <c r="N1467" s="39" t="str">
        <f t="shared" ca="1" si="678"/>
        <v/>
      </c>
      <c r="O1467" s="39">
        <f ca="1">ROUND(Q1466*$O$5/payments_per_year,2)</f>
        <v>0</v>
      </c>
      <c r="P1467" s="101"/>
      <c r="Q1467" s="39">
        <f t="shared" ca="1" si="679"/>
        <v>0</v>
      </c>
      <c r="R1467" s="332"/>
      <c r="S1467" s="37" t="str">
        <f t="shared" ca="1" si="669"/>
        <v/>
      </c>
      <c r="T1467" s="41" t="str">
        <f t="shared" ca="1" si="670"/>
        <v/>
      </c>
      <c r="U1467" s="39" t="str">
        <f t="shared" si="659"/>
        <v/>
      </c>
      <c r="V1467" s="39" t="str">
        <f t="shared" ca="1" si="680"/>
        <v/>
      </c>
      <c r="W1467" s="39">
        <f t="shared" ca="1" si="660"/>
        <v>0</v>
      </c>
      <c r="X1467" s="40"/>
      <c r="Y1467" s="39">
        <f t="shared" ca="1" si="681"/>
        <v>0</v>
      </c>
      <c r="Z1467" s="327"/>
      <c r="AA1467" s="37" t="str">
        <f t="shared" ca="1" si="671"/>
        <v/>
      </c>
      <c r="AB1467" s="41" t="str">
        <f t="shared" ca="1" si="672"/>
        <v/>
      </c>
      <c r="AC1467" s="39" t="str">
        <f t="shared" si="661"/>
        <v/>
      </c>
      <c r="AD1467" s="39" t="str">
        <f t="shared" ca="1" si="682"/>
        <v/>
      </c>
      <c r="AE1467" s="39" t="str">
        <f t="shared" ca="1" si="673"/>
        <v/>
      </c>
      <c r="AF1467" s="40"/>
      <c r="AG1467" s="39">
        <f t="shared" ca="1" si="683"/>
        <v>0</v>
      </c>
      <c r="AH1467" s="339"/>
      <c r="AI1467" s="37" t="str">
        <f t="shared" ca="1" si="674"/>
        <v/>
      </c>
      <c r="AJ1467" s="41" t="str">
        <f t="shared" ca="1" si="675"/>
        <v/>
      </c>
      <c r="AK1467" s="39" t="str">
        <f t="shared" si="662"/>
        <v/>
      </c>
      <c r="AL1467" s="39" t="str">
        <f t="shared" ca="1" si="684"/>
        <v/>
      </c>
      <c r="AM1467" s="39" t="str">
        <f t="shared" ca="1" si="676"/>
        <v/>
      </c>
      <c r="AN1467" s="40"/>
      <c r="AO1467" s="39">
        <f t="shared" ca="1" si="685"/>
        <v>0</v>
      </c>
      <c r="AP1467" s="339"/>
      <c r="AW1467" s="329"/>
      <c r="BI1467" s="329"/>
      <c r="BJ1467" s="329"/>
      <c r="BK1467" s="329"/>
      <c r="BL1467" s="329"/>
      <c r="BM1467" s="329"/>
      <c r="BN1467" s="329"/>
      <c r="BO1467" s="329"/>
      <c r="BP1467" s="329"/>
      <c r="BQ1467" s="329"/>
      <c r="BR1467" s="329"/>
      <c r="BS1467" s="329"/>
      <c r="BT1467" s="329"/>
      <c r="BU1467" s="329"/>
      <c r="BV1467" s="329"/>
      <c r="BW1467" s="325"/>
      <c r="BX1467" s="325"/>
      <c r="BY1467" s="325"/>
      <c r="BZ1467" s="325"/>
      <c r="CA1467" s="325"/>
      <c r="CB1467" s="325"/>
      <c r="CC1467" s="325"/>
      <c r="CD1467" s="325"/>
      <c r="CE1467" s="325"/>
      <c r="CF1467" s="325"/>
      <c r="CG1467" s="325"/>
      <c r="CH1467" s="325"/>
      <c r="CI1467" s="325"/>
      <c r="CJ1467" s="325"/>
      <c r="CK1467" s="325"/>
      <c r="CL1467" s="325"/>
      <c r="CM1467" s="325"/>
      <c r="CN1467" s="325"/>
      <c r="CO1467" s="325"/>
      <c r="CP1467" s="325"/>
      <c r="CQ1467" s="325"/>
      <c r="CR1467" s="325"/>
      <c r="CS1467" s="325"/>
      <c r="CT1467" s="325"/>
      <c r="CU1467" s="325"/>
      <c r="CV1467" s="325"/>
      <c r="CW1467" s="325"/>
      <c r="CX1467" s="325"/>
    </row>
    <row r="1468" spans="1:102" s="36" customFormat="1" ht="15" hidden="1" customHeight="1">
      <c r="A1468" s="329"/>
      <c r="B1468" s="37" t="str">
        <f t="shared" ca="1" si="663"/>
        <v/>
      </c>
      <c r="C1468" s="41" t="str">
        <f t="shared" ca="1" si="664"/>
        <v/>
      </c>
      <c r="D1468" s="39" t="str">
        <f t="shared" ca="1" si="665"/>
        <v/>
      </c>
      <c r="E1468" s="39" t="str">
        <f t="shared" ca="1" si="677"/>
        <v/>
      </c>
      <c r="F1468" s="39" t="str">
        <f t="shared" ca="1" si="666"/>
        <v/>
      </c>
      <c r="G1468" s="101"/>
      <c r="H1468" s="39">
        <f t="shared" ca="1" si="657"/>
        <v>0</v>
      </c>
      <c r="J1468" s="332"/>
      <c r="K1468" s="37" t="str">
        <f t="shared" ca="1" si="667"/>
        <v/>
      </c>
      <c r="L1468" s="41" t="str">
        <f t="shared" ca="1" si="668"/>
        <v/>
      </c>
      <c r="M1468" s="39" t="str">
        <f t="shared" si="658"/>
        <v/>
      </c>
      <c r="N1468" s="39" t="str">
        <f t="shared" ca="1" si="678"/>
        <v/>
      </c>
      <c r="O1468" s="39" t="str">
        <f ca="1">IF(L1468="","",ROUND(Q1467*$O$5/payments_per_year,2))</f>
        <v/>
      </c>
      <c r="P1468" s="101"/>
      <c r="Q1468" s="39">
        <f t="shared" ca="1" si="679"/>
        <v>0</v>
      </c>
      <c r="R1468" s="332"/>
      <c r="S1468" s="37" t="str">
        <f t="shared" ca="1" si="669"/>
        <v/>
      </c>
      <c r="T1468" s="41" t="str">
        <f t="shared" ca="1" si="670"/>
        <v/>
      </c>
      <c r="U1468" s="39" t="str">
        <f t="shared" si="659"/>
        <v/>
      </c>
      <c r="V1468" s="39" t="str">
        <f t="shared" ca="1" si="680"/>
        <v/>
      </c>
      <c r="W1468" s="39">
        <f t="shared" ca="1" si="660"/>
        <v>0</v>
      </c>
      <c r="X1468" s="40"/>
      <c r="Y1468" s="39">
        <f t="shared" ca="1" si="681"/>
        <v>0</v>
      </c>
      <c r="Z1468" s="327"/>
      <c r="AA1468" s="37" t="str">
        <f t="shared" ca="1" si="671"/>
        <v/>
      </c>
      <c r="AB1468" s="41" t="str">
        <f t="shared" ca="1" si="672"/>
        <v/>
      </c>
      <c r="AC1468" s="39" t="str">
        <f t="shared" si="661"/>
        <v/>
      </c>
      <c r="AD1468" s="39" t="str">
        <f t="shared" ca="1" si="682"/>
        <v/>
      </c>
      <c r="AE1468" s="39" t="str">
        <f t="shared" ca="1" si="673"/>
        <v/>
      </c>
      <c r="AF1468" s="40"/>
      <c r="AG1468" s="39">
        <f t="shared" ca="1" si="683"/>
        <v>0</v>
      </c>
      <c r="AH1468" s="339"/>
      <c r="AI1468" s="37" t="str">
        <f t="shared" ca="1" si="674"/>
        <v/>
      </c>
      <c r="AJ1468" s="41" t="str">
        <f t="shared" ca="1" si="675"/>
        <v/>
      </c>
      <c r="AK1468" s="39" t="str">
        <f t="shared" si="662"/>
        <v/>
      </c>
      <c r="AL1468" s="39" t="str">
        <f t="shared" ca="1" si="684"/>
        <v/>
      </c>
      <c r="AM1468" s="39" t="str">
        <f t="shared" ca="1" si="676"/>
        <v/>
      </c>
      <c r="AN1468" s="40"/>
      <c r="AO1468" s="39">
        <f t="shared" ca="1" si="685"/>
        <v>0</v>
      </c>
      <c r="AP1468" s="339"/>
      <c r="AW1468" s="329"/>
      <c r="BI1468" s="329"/>
      <c r="BJ1468" s="329"/>
      <c r="BK1468" s="329"/>
      <c r="BL1468" s="329"/>
      <c r="BM1468" s="329"/>
      <c r="BN1468" s="329"/>
      <c r="BO1468" s="329"/>
      <c r="BP1468" s="329"/>
      <c r="BQ1468" s="329"/>
      <c r="BR1468" s="329"/>
      <c r="BS1468" s="329"/>
      <c r="BT1468" s="329"/>
      <c r="BU1468" s="329"/>
      <c r="BV1468" s="329"/>
      <c r="BW1468" s="325"/>
      <c r="BX1468" s="325"/>
      <c r="BY1468" s="325"/>
      <c r="BZ1468" s="325"/>
      <c r="CA1468" s="325"/>
      <c r="CB1468" s="325"/>
      <c r="CC1468" s="325"/>
      <c r="CD1468" s="325"/>
      <c r="CE1468" s="325"/>
      <c r="CF1468" s="325"/>
      <c r="CG1468" s="325"/>
      <c r="CH1468" s="325"/>
      <c r="CI1468" s="325"/>
      <c r="CJ1468" s="325"/>
      <c r="CK1468" s="325"/>
      <c r="CL1468" s="325"/>
      <c r="CM1468" s="325"/>
      <c r="CN1468" s="325"/>
      <c r="CO1468" s="325"/>
      <c r="CP1468" s="325"/>
      <c r="CQ1468" s="325"/>
      <c r="CR1468" s="325"/>
      <c r="CS1468" s="325"/>
      <c r="CT1468" s="325"/>
      <c r="CU1468" s="325"/>
      <c r="CV1468" s="325"/>
      <c r="CW1468" s="325"/>
      <c r="CX1468" s="325"/>
    </row>
    <row r="1469" spans="1:102" s="36" customFormat="1" ht="15" hidden="1" customHeight="1">
      <c r="A1469" s="329"/>
      <c r="B1469" s="37" t="str">
        <f t="shared" ca="1" si="663"/>
        <v/>
      </c>
      <c r="C1469" s="41" t="str">
        <f t="shared" ca="1" si="664"/>
        <v/>
      </c>
      <c r="D1469" s="39" t="str">
        <f t="shared" ca="1" si="665"/>
        <v/>
      </c>
      <c r="E1469" s="39" t="str">
        <f t="shared" ca="1" si="677"/>
        <v/>
      </c>
      <c r="F1469" s="39" t="str">
        <f t="shared" ca="1" si="666"/>
        <v/>
      </c>
      <c r="G1469" s="101"/>
      <c r="H1469" s="39">
        <f t="shared" ca="1" si="657"/>
        <v>0</v>
      </c>
      <c r="J1469" s="332"/>
      <c r="K1469" s="37" t="str">
        <f t="shared" ca="1" si="667"/>
        <v/>
      </c>
      <c r="L1469" s="41" t="str">
        <f t="shared" ca="1" si="668"/>
        <v/>
      </c>
      <c r="M1469" s="39" t="str">
        <f t="shared" si="658"/>
        <v/>
      </c>
      <c r="N1469" s="39" t="str">
        <f t="shared" ca="1" si="678"/>
        <v/>
      </c>
      <c r="O1469" s="39">
        <f ca="1">ROUND(Q1468*$O$5/payments_per_year,2)</f>
        <v>0</v>
      </c>
      <c r="P1469" s="101"/>
      <c r="Q1469" s="39">
        <f t="shared" ca="1" si="679"/>
        <v>0</v>
      </c>
      <c r="R1469" s="332"/>
      <c r="S1469" s="37" t="str">
        <f t="shared" ca="1" si="669"/>
        <v/>
      </c>
      <c r="T1469" s="41" t="str">
        <f t="shared" ca="1" si="670"/>
        <v/>
      </c>
      <c r="U1469" s="39" t="str">
        <f t="shared" si="659"/>
        <v/>
      </c>
      <c r="V1469" s="39" t="str">
        <f t="shared" ca="1" si="680"/>
        <v/>
      </c>
      <c r="W1469" s="39">
        <f t="shared" ca="1" si="660"/>
        <v>0</v>
      </c>
      <c r="X1469" s="40"/>
      <c r="Y1469" s="39">
        <f t="shared" ca="1" si="681"/>
        <v>0</v>
      </c>
      <c r="Z1469" s="327"/>
      <c r="AA1469" s="37" t="str">
        <f t="shared" ca="1" si="671"/>
        <v/>
      </c>
      <c r="AB1469" s="41" t="str">
        <f t="shared" ca="1" si="672"/>
        <v/>
      </c>
      <c r="AC1469" s="39" t="str">
        <f t="shared" si="661"/>
        <v/>
      </c>
      <c r="AD1469" s="39" t="str">
        <f t="shared" ca="1" si="682"/>
        <v/>
      </c>
      <c r="AE1469" s="39" t="str">
        <f t="shared" ca="1" si="673"/>
        <v/>
      </c>
      <c r="AF1469" s="40"/>
      <c r="AG1469" s="39">
        <f t="shared" ca="1" si="683"/>
        <v>0</v>
      </c>
      <c r="AH1469" s="339"/>
      <c r="AI1469" s="37" t="str">
        <f t="shared" ca="1" si="674"/>
        <v/>
      </c>
      <c r="AJ1469" s="41" t="str">
        <f t="shared" ca="1" si="675"/>
        <v/>
      </c>
      <c r="AK1469" s="39" t="str">
        <f t="shared" si="662"/>
        <v/>
      </c>
      <c r="AL1469" s="39" t="str">
        <f t="shared" ca="1" si="684"/>
        <v/>
      </c>
      <c r="AM1469" s="39" t="str">
        <f t="shared" ca="1" si="676"/>
        <v/>
      </c>
      <c r="AN1469" s="40"/>
      <c r="AO1469" s="39">
        <f t="shared" ca="1" si="685"/>
        <v>0</v>
      </c>
      <c r="AP1469" s="339"/>
      <c r="AW1469" s="329"/>
      <c r="BI1469" s="329"/>
      <c r="BJ1469" s="329"/>
      <c r="BK1469" s="329"/>
      <c r="BL1469" s="329"/>
      <c r="BM1469" s="329"/>
      <c r="BN1469" s="329"/>
      <c r="BO1469" s="329"/>
      <c r="BP1469" s="329"/>
      <c r="BQ1469" s="329"/>
      <c r="BR1469" s="329"/>
      <c r="BS1469" s="329"/>
      <c r="BT1469" s="329"/>
      <c r="BU1469" s="329"/>
      <c r="BV1469" s="329"/>
      <c r="BW1469" s="325"/>
      <c r="BX1469" s="325"/>
      <c r="BY1469" s="325"/>
      <c r="BZ1469" s="325"/>
      <c r="CA1469" s="325"/>
      <c r="CB1469" s="325"/>
      <c r="CC1469" s="325"/>
      <c r="CD1469" s="325"/>
      <c r="CE1469" s="325"/>
      <c r="CF1469" s="325"/>
      <c r="CG1469" s="325"/>
      <c r="CH1469" s="325"/>
      <c r="CI1469" s="325"/>
      <c r="CJ1469" s="325"/>
      <c r="CK1469" s="325"/>
      <c r="CL1469" s="325"/>
      <c r="CM1469" s="325"/>
      <c r="CN1469" s="325"/>
      <c r="CO1469" s="325"/>
      <c r="CP1469" s="325"/>
      <c r="CQ1469" s="325"/>
      <c r="CR1469" s="325"/>
      <c r="CS1469" s="325"/>
      <c r="CT1469" s="325"/>
      <c r="CU1469" s="325"/>
      <c r="CV1469" s="325"/>
      <c r="CW1469" s="325"/>
      <c r="CX1469" s="325"/>
    </row>
    <row r="1470" spans="1:102" s="36" customFormat="1" ht="15" hidden="1" customHeight="1">
      <c r="A1470" s="329"/>
      <c r="B1470" s="37" t="str">
        <f t="shared" ca="1" si="663"/>
        <v/>
      </c>
      <c r="C1470" s="41" t="str">
        <f t="shared" ca="1" si="664"/>
        <v/>
      </c>
      <c r="D1470" s="39" t="str">
        <f t="shared" ca="1" si="665"/>
        <v/>
      </c>
      <c r="E1470" s="39" t="str">
        <f t="shared" ca="1" si="677"/>
        <v/>
      </c>
      <c r="F1470" s="39" t="str">
        <f t="shared" ca="1" si="666"/>
        <v/>
      </c>
      <c r="G1470" s="101"/>
      <c r="H1470" s="39">
        <f t="shared" ca="1" si="657"/>
        <v>0</v>
      </c>
      <c r="J1470" s="332"/>
      <c r="K1470" s="37" t="str">
        <f t="shared" ca="1" si="667"/>
        <v/>
      </c>
      <c r="L1470" s="41" t="str">
        <f t="shared" ca="1" si="668"/>
        <v/>
      </c>
      <c r="M1470" s="39" t="str">
        <f t="shared" si="658"/>
        <v/>
      </c>
      <c r="N1470" s="39" t="str">
        <f t="shared" ca="1" si="678"/>
        <v/>
      </c>
      <c r="O1470" s="39" t="str">
        <f ca="1">IF(L1470="","",ROUND(Q1469*$O$5/payments_per_year,2))</f>
        <v/>
      </c>
      <c r="P1470" s="101"/>
      <c r="Q1470" s="39">
        <f t="shared" ca="1" si="679"/>
        <v>0</v>
      </c>
      <c r="R1470" s="332"/>
      <c r="S1470" s="37" t="str">
        <f t="shared" ca="1" si="669"/>
        <v/>
      </c>
      <c r="T1470" s="41" t="str">
        <f t="shared" ca="1" si="670"/>
        <v/>
      </c>
      <c r="U1470" s="39" t="str">
        <f t="shared" si="659"/>
        <v/>
      </c>
      <c r="V1470" s="39" t="str">
        <f t="shared" ca="1" si="680"/>
        <v/>
      </c>
      <c r="W1470" s="39">
        <f t="shared" ca="1" si="660"/>
        <v>0</v>
      </c>
      <c r="X1470" s="40"/>
      <c r="Y1470" s="39">
        <f t="shared" ca="1" si="681"/>
        <v>0</v>
      </c>
      <c r="Z1470" s="327"/>
      <c r="AA1470" s="37" t="str">
        <f t="shared" ca="1" si="671"/>
        <v/>
      </c>
      <c r="AB1470" s="41" t="str">
        <f t="shared" ca="1" si="672"/>
        <v/>
      </c>
      <c r="AC1470" s="39" t="str">
        <f t="shared" si="661"/>
        <v/>
      </c>
      <c r="AD1470" s="39" t="str">
        <f t="shared" ca="1" si="682"/>
        <v/>
      </c>
      <c r="AE1470" s="39" t="str">
        <f t="shared" ca="1" si="673"/>
        <v/>
      </c>
      <c r="AF1470" s="40"/>
      <c r="AG1470" s="39">
        <f t="shared" ca="1" si="683"/>
        <v>0</v>
      </c>
      <c r="AH1470" s="339"/>
      <c r="AI1470" s="37" t="str">
        <f t="shared" ca="1" si="674"/>
        <v/>
      </c>
      <c r="AJ1470" s="41" t="str">
        <f t="shared" ca="1" si="675"/>
        <v/>
      </c>
      <c r="AK1470" s="39" t="str">
        <f t="shared" si="662"/>
        <v/>
      </c>
      <c r="AL1470" s="39" t="str">
        <f t="shared" ca="1" si="684"/>
        <v/>
      </c>
      <c r="AM1470" s="39" t="str">
        <f t="shared" ca="1" si="676"/>
        <v/>
      </c>
      <c r="AN1470" s="40"/>
      <c r="AO1470" s="39">
        <f t="shared" ca="1" si="685"/>
        <v>0</v>
      </c>
      <c r="AP1470" s="339"/>
      <c r="AW1470" s="329"/>
      <c r="BI1470" s="329"/>
      <c r="BJ1470" s="329"/>
      <c r="BK1470" s="329"/>
      <c r="BL1470" s="329"/>
      <c r="BM1470" s="329"/>
      <c r="BN1470" s="329"/>
      <c r="BO1470" s="329"/>
      <c r="BP1470" s="329"/>
      <c r="BQ1470" s="329"/>
      <c r="BR1470" s="329"/>
      <c r="BS1470" s="329"/>
      <c r="BT1470" s="329"/>
      <c r="BU1470" s="329"/>
      <c r="BV1470" s="329"/>
      <c r="BW1470" s="325"/>
      <c r="BX1470" s="325"/>
      <c r="BY1470" s="325"/>
      <c r="BZ1470" s="325"/>
      <c r="CA1470" s="325"/>
      <c r="CB1470" s="325"/>
      <c r="CC1470" s="325"/>
      <c r="CD1470" s="325"/>
      <c r="CE1470" s="325"/>
      <c r="CF1470" s="325"/>
      <c r="CG1470" s="325"/>
      <c r="CH1470" s="325"/>
      <c r="CI1470" s="325"/>
      <c r="CJ1470" s="325"/>
      <c r="CK1470" s="325"/>
      <c r="CL1470" s="325"/>
      <c r="CM1470" s="325"/>
      <c r="CN1470" s="325"/>
      <c r="CO1470" s="325"/>
      <c r="CP1470" s="325"/>
      <c r="CQ1470" s="325"/>
      <c r="CR1470" s="325"/>
      <c r="CS1470" s="325"/>
      <c r="CT1470" s="325"/>
      <c r="CU1470" s="325"/>
      <c r="CV1470" s="325"/>
      <c r="CW1470" s="325"/>
      <c r="CX1470" s="325"/>
    </row>
    <row r="1471" spans="1:102" s="36" customFormat="1" ht="15" hidden="1" customHeight="1">
      <c r="A1471" s="329"/>
      <c r="B1471" s="37" t="str">
        <f t="shared" ca="1" si="663"/>
        <v/>
      </c>
      <c r="C1471" s="41" t="str">
        <f t="shared" ca="1" si="664"/>
        <v/>
      </c>
      <c r="D1471" s="39" t="str">
        <f t="shared" ca="1" si="665"/>
        <v/>
      </c>
      <c r="E1471" s="39" t="str">
        <f t="shared" ca="1" si="677"/>
        <v/>
      </c>
      <c r="F1471" s="39" t="str">
        <f t="shared" ca="1" si="666"/>
        <v/>
      </c>
      <c r="G1471" s="101"/>
      <c r="H1471" s="39">
        <f t="shared" ca="1" si="657"/>
        <v>0</v>
      </c>
      <c r="J1471" s="332"/>
      <c r="K1471" s="37" t="str">
        <f t="shared" ca="1" si="667"/>
        <v/>
      </c>
      <c r="L1471" s="41" t="str">
        <f t="shared" ca="1" si="668"/>
        <v/>
      </c>
      <c r="M1471" s="39" t="str">
        <f t="shared" si="658"/>
        <v/>
      </c>
      <c r="N1471" s="39" t="str">
        <f t="shared" ca="1" si="678"/>
        <v/>
      </c>
      <c r="O1471" s="39">
        <f ca="1">ROUND(Q1470*$O$5/payments_per_year,2)</f>
        <v>0</v>
      </c>
      <c r="P1471" s="101"/>
      <c r="Q1471" s="39">
        <f t="shared" ca="1" si="679"/>
        <v>0</v>
      </c>
      <c r="R1471" s="332"/>
      <c r="S1471" s="37" t="str">
        <f t="shared" ca="1" si="669"/>
        <v/>
      </c>
      <c r="T1471" s="41" t="str">
        <f t="shared" ca="1" si="670"/>
        <v/>
      </c>
      <c r="U1471" s="39" t="str">
        <f t="shared" si="659"/>
        <v/>
      </c>
      <c r="V1471" s="39" t="str">
        <f t="shared" ca="1" si="680"/>
        <v/>
      </c>
      <c r="W1471" s="39">
        <f t="shared" ca="1" si="660"/>
        <v>0</v>
      </c>
      <c r="X1471" s="40"/>
      <c r="Y1471" s="39">
        <f t="shared" ca="1" si="681"/>
        <v>0</v>
      </c>
      <c r="Z1471" s="327"/>
      <c r="AA1471" s="37" t="str">
        <f t="shared" ca="1" si="671"/>
        <v/>
      </c>
      <c r="AB1471" s="41" t="str">
        <f t="shared" ca="1" si="672"/>
        <v/>
      </c>
      <c r="AC1471" s="39" t="str">
        <f t="shared" si="661"/>
        <v/>
      </c>
      <c r="AD1471" s="39" t="str">
        <f t="shared" ca="1" si="682"/>
        <v/>
      </c>
      <c r="AE1471" s="39" t="str">
        <f t="shared" ca="1" si="673"/>
        <v/>
      </c>
      <c r="AF1471" s="40"/>
      <c r="AG1471" s="39">
        <f t="shared" ca="1" si="683"/>
        <v>0</v>
      </c>
      <c r="AH1471" s="339"/>
      <c r="AI1471" s="37" t="str">
        <f t="shared" ca="1" si="674"/>
        <v/>
      </c>
      <c r="AJ1471" s="41" t="str">
        <f t="shared" ca="1" si="675"/>
        <v/>
      </c>
      <c r="AK1471" s="39" t="str">
        <f t="shared" si="662"/>
        <v/>
      </c>
      <c r="AL1471" s="39" t="str">
        <f t="shared" ca="1" si="684"/>
        <v/>
      </c>
      <c r="AM1471" s="39" t="str">
        <f t="shared" ca="1" si="676"/>
        <v/>
      </c>
      <c r="AN1471" s="40"/>
      <c r="AO1471" s="39">
        <f t="shared" ca="1" si="685"/>
        <v>0</v>
      </c>
      <c r="AP1471" s="339"/>
      <c r="AW1471" s="329"/>
      <c r="BI1471" s="329"/>
      <c r="BJ1471" s="329"/>
      <c r="BK1471" s="329"/>
      <c r="BL1471" s="329"/>
      <c r="BM1471" s="329"/>
      <c r="BN1471" s="329"/>
      <c r="BO1471" s="329"/>
      <c r="BP1471" s="329"/>
      <c r="BQ1471" s="329"/>
      <c r="BR1471" s="329"/>
      <c r="BS1471" s="329"/>
      <c r="BT1471" s="329"/>
      <c r="BU1471" s="329"/>
      <c r="BV1471" s="329"/>
      <c r="BW1471" s="325"/>
      <c r="BX1471" s="325"/>
      <c r="BY1471" s="325"/>
      <c r="BZ1471" s="325"/>
      <c r="CA1471" s="325"/>
      <c r="CB1471" s="325"/>
      <c r="CC1471" s="325"/>
      <c r="CD1471" s="325"/>
      <c r="CE1471" s="325"/>
      <c r="CF1471" s="325"/>
      <c r="CG1471" s="325"/>
      <c r="CH1471" s="325"/>
      <c r="CI1471" s="325"/>
      <c r="CJ1471" s="325"/>
      <c r="CK1471" s="325"/>
      <c r="CL1471" s="325"/>
      <c r="CM1471" s="325"/>
      <c r="CN1471" s="325"/>
      <c r="CO1471" s="325"/>
      <c r="CP1471" s="325"/>
      <c r="CQ1471" s="325"/>
      <c r="CR1471" s="325"/>
      <c r="CS1471" s="325"/>
      <c r="CT1471" s="325"/>
      <c r="CU1471" s="325"/>
      <c r="CV1471" s="325"/>
      <c r="CW1471" s="325"/>
      <c r="CX1471" s="325"/>
    </row>
    <row r="1472" spans="1:102" s="36" customFormat="1" ht="15" hidden="1" customHeight="1">
      <c r="A1472" s="329"/>
      <c r="B1472" s="37" t="str">
        <f t="shared" ca="1" si="663"/>
        <v/>
      </c>
      <c r="C1472" s="41" t="str">
        <f t="shared" ca="1" si="664"/>
        <v/>
      </c>
      <c r="D1472" s="39" t="str">
        <f t="shared" ca="1" si="665"/>
        <v/>
      </c>
      <c r="E1472" s="39" t="str">
        <f t="shared" ca="1" si="677"/>
        <v/>
      </c>
      <c r="F1472" s="39" t="str">
        <f t="shared" ca="1" si="666"/>
        <v/>
      </c>
      <c r="G1472" s="101"/>
      <c r="H1472" s="39">
        <f t="shared" ca="1" si="657"/>
        <v>0</v>
      </c>
      <c r="J1472" s="332"/>
      <c r="K1472" s="37" t="str">
        <f t="shared" ca="1" si="667"/>
        <v/>
      </c>
      <c r="L1472" s="41" t="str">
        <f t="shared" ca="1" si="668"/>
        <v/>
      </c>
      <c r="M1472" s="39" t="str">
        <f t="shared" si="658"/>
        <v/>
      </c>
      <c r="N1472" s="39" t="str">
        <f t="shared" ca="1" si="678"/>
        <v/>
      </c>
      <c r="O1472" s="39" t="str">
        <f ca="1">IF(L1472="","",ROUND(Q1471*$O$5/payments_per_year,2))</f>
        <v/>
      </c>
      <c r="P1472" s="101"/>
      <c r="Q1472" s="39">
        <f t="shared" ca="1" si="679"/>
        <v>0</v>
      </c>
      <c r="R1472" s="332"/>
      <c r="S1472" s="37" t="str">
        <f t="shared" ca="1" si="669"/>
        <v/>
      </c>
      <c r="T1472" s="41" t="str">
        <f t="shared" ca="1" si="670"/>
        <v/>
      </c>
      <c r="U1472" s="39" t="str">
        <f t="shared" si="659"/>
        <v/>
      </c>
      <c r="V1472" s="39" t="str">
        <f t="shared" ca="1" si="680"/>
        <v/>
      </c>
      <c r="W1472" s="39">
        <f t="shared" ca="1" si="660"/>
        <v>0</v>
      </c>
      <c r="X1472" s="40"/>
      <c r="Y1472" s="39">
        <f t="shared" ca="1" si="681"/>
        <v>0</v>
      </c>
      <c r="Z1472" s="327"/>
      <c r="AA1472" s="37" t="str">
        <f t="shared" ca="1" si="671"/>
        <v/>
      </c>
      <c r="AB1472" s="41" t="str">
        <f t="shared" ca="1" si="672"/>
        <v/>
      </c>
      <c r="AC1472" s="39" t="str">
        <f t="shared" si="661"/>
        <v/>
      </c>
      <c r="AD1472" s="39" t="str">
        <f t="shared" ca="1" si="682"/>
        <v/>
      </c>
      <c r="AE1472" s="39" t="str">
        <f t="shared" ca="1" si="673"/>
        <v/>
      </c>
      <c r="AF1472" s="40"/>
      <c r="AG1472" s="39">
        <f t="shared" ca="1" si="683"/>
        <v>0</v>
      </c>
      <c r="AH1472" s="339"/>
      <c r="AI1472" s="37" t="str">
        <f t="shared" ca="1" si="674"/>
        <v/>
      </c>
      <c r="AJ1472" s="41" t="str">
        <f t="shared" ca="1" si="675"/>
        <v/>
      </c>
      <c r="AK1472" s="39" t="str">
        <f t="shared" si="662"/>
        <v/>
      </c>
      <c r="AL1472" s="39" t="str">
        <f t="shared" ca="1" si="684"/>
        <v/>
      </c>
      <c r="AM1472" s="39" t="str">
        <f t="shared" ca="1" si="676"/>
        <v/>
      </c>
      <c r="AN1472" s="40"/>
      <c r="AO1472" s="39">
        <f t="shared" ca="1" si="685"/>
        <v>0</v>
      </c>
      <c r="AP1472" s="339"/>
      <c r="AW1472" s="329"/>
      <c r="BI1472" s="329"/>
      <c r="BJ1472" s="329"/>
      <c r="BK1472" s="329"/>
      <c r="BL1472" s="329"/>
      <c r="BM1472" s="329"/>
      <c r="BN1472" s="329"/>
      <c r="BO1472" s="329"/>
      <c r="BP1472" s="329"/>
      <c r="BQ1472" s="329"/>
      <c r="BR1472" s="329"/>
      <c r="BS1472" s="329"/>
      <c r="BT1472" s="329"/>
      <c r="BU1472" s="329"/>
      <c r="BV1472" s="329"/>
      <c r="BW1472" s="325"/>
      <c r="BX1472" s="325"/>
      <c r="BY1472" s="325"/>
      <c r="BZ1472" s="325"/>
      <c r="CA1472" s="325"/>
      <c r="CB1472" s="325"/>
      <c r="CC1472" s="325"/>
      <c r="CD1472" s="325"/>
      <c r="CE1472" s="325"/>
      <c r="CF1472" s="325"/>
      <c r="CG1472" s="325"/>
      <c r="CH1472" s="325"/>
      <c r="CI1472" s="325"/>
      <c r="CJ1472" s="325"/>
      <c r="CK1472" s="325"/>
      <c r="CL1472" s="325"/>
      <c r="CM1472" s="325"/>
      <c r="CN1472" s="325"/>
      <c r="CO1472" s="325"/>
      <c r="CP1472" s="325"/>
      <c r="CQ1472" s="325"/>
      <c r="CR1472" s="325"/>
      <c r="CS1472" s="325"/>
      <c r="CT1472" s="325"/>
      <c r="CU1472" s="325"/>
      <c r="CV1472" s="325"/>
      <c r="CW1472" s="325"/>
      <c r="CX1472" s="325"/>
    </row>
    <row r="1473" spans="1:102" s="36" customFormat="1" ht="15" hidden="1" customHeight="1">
      <c r="A1473" s="329"/>
      <c r="B1473" s="37" t="str">
        <f t="shared" ca="1" si="663"/>
        <v/>
      </c>
      <c r="C1473" s="41" t="str">
        <f t="shared" ca="1" si="664"/>
        <v/>
      </c>
      <c r="D1473" s="39" t="str">
        <f t="shared" ca="1" si="665"/>
        <v/>
      </c>
      <c r="E1473" s="39" t="str">
        <f t="shared" ca="1" si="677"/>
        <v/>
      </c>
      <c r="F1473" s="39" t="str">
        <f t="shared" ca="1" si="666"/>
        <v/>
      </c>
      <c r="G1473" s="101"/>
      <c r="H1473" s="39">
        <f t="shared" ca="1" si="657"/>
        <v>0</v>
      </c>
      <c r="J1473" s="332"/>
      <c r="K1473" s="37" t="str">
        <f t="shared" ca="1" si="667"/>
        <v/>
      </c>
      <c r="L1473" s="41" t="str">
        <f t="shared" ca="1" si="668"/>
        <v/>
      </c>
      <c r="M1473" s="39" t="str">
        <f t="shared" si="658"/>
        <v/>
      </c>
      <c r="N1473" s="39" t="str">
        <f t="shared" ca="1" si="678"/>
        <v/>
      </c>
      <c r="O1473" s="39">
        <f ca="1">ROUND(Q1472*$O$5/payments_per_year,2)</f>
        <v>0</v>
      </c>
      <c r="P1473" s="101"/>
      <c r="Q1473" s="39">
        <f t="shared" ca="1" si="679"/>
        <v>0</v>
      </c>
      <c r="R1473" s="332"/>
      <c r="S1473" s="37" t="str">
        <f t="shared" ca="1" si="669"/>
        <v/>
      </c>
      <c r="T1473" s="41" t="str">
        <f t="shared" ca="1" si="670"/>
        <v/>
      </c>
      <c r="U1473" s="39" t="str">
        <f t="shared" si="659"/>
        <v/>
      </c>
      <c r="V1473" s="39" t="str">
        <f t="shared" ca="1" si="680"/>
        <v/>
      </c>
      <c r="W1473" s="39">
        <f t="shared" ca="1" si="660"/>
        <v>0</v>
      </c>
      <c r="X1473" s="40"/>
      <c r="Y1473" s="39">
        <f t="shared" ca="1" si="681"/>
        <v>0</v>
      </c>
      <c r="Z1473" s="327"/>
      <c r="AA1473" s="37" t="str">
        <f t="shared" ca="1" si="671"/>
        <v/>
      </c>
      <c r="AB1473" s="41" t="str">
        <f t="shared" ca="1" si="672"/>
        <v/>
      </c>
      <c r="AC1473" s="39" t="str">
        <f t="shared" si="661"/>
        <v/>
      </c>
      <c r="AD1473" s="39" t="str">
        <f t="shared" ca="1" si="682"/>
        <v/>
      </c>
      <c r="AE1473" s="39" t="str">
        <f t="shared" ca="1" si="673"/>
        <v/>
      </c>
      <c r="AF1473" s="40"/>
      <c r="AG1473" s="39">
        <f t="shared" ca="1" si="683"/>
        <v>0</v>
      </c>
      <c r="AH1473" s="339"/>
      <c r="AI1473" s="37" t="str">
        <f t="shared" ca="1" si="674"/>
        <v/>
      </c>
      <c r="AJ1473" s="41" t="str">
        <f t="shared" ca="1" si="675"/>
        <v/>
      </c>
      <c r="AK1473" s="39" t="str">
        <f t="shared" si="662"/>
        <v/>
      </c>
      <c r="AL1473" s="39" t="str">
        <f t="shared" ca="1" si="684"/>
        <v/>
      </c>
      <c r="AM1473" s="39" t="str">
        <f t="shared" ca="1" si="676"/>
        <v/>
      </c>
      <c r="AN1473" s="40"/>
      <c r="AO1473" s="39">
        <f t="shared" ca="1" si="685"/>
        <v>0</v>
      </c>
      <c r="AP1473" s="339"/>
      <c r="AW1473" s="329"/>
      <c r="BI1473" s="329"/>
      <c r="BJ1473" s="329"/>
      <c r="BK1473" s="329"/>
      <c r="BL1473" s="329"/>
      <c r="BM1473" s="329"/>
      <c r="BN1473" s="329"/>
      <c r="BO1473" s="329"/>
      <c r="BP1473" s="329"/>
      <c r="BQ1473" s="329"/>
      <c r="BR1473" s="329"/>
      <c r="BS1473" s="329"/>
      <c r="BT1473" s="329"/>
      <c r="BU1473" s="329"/>
      <c r="BV1473" s="329"/>
      <c r="BW1473" s="325"/>
      <c r="BX1473" s="325"/>
      <c r="BY1473" s="325"/>
      <c r="BZ1473" s="325"/>
      <c r="CA1473" s="325"/>
      <c r="CB1473" s="325"/>
      <c r="CC1473" s="325"/>
      <c r="CD1473" s="325"/>
      <c r="CE1473" s="325"/>
      <c r="CF1473" s="325"/>
      <c r="CG1473" s="325"/>
      <c r="CH1473" s="325"/>
      <c r="CI1473" s="325"/>
      <c r="CJ1473" s="325"/>
      <c r="CK1473" s="325"/>
      <c r="CL1473" s="325"/>
      <c r="CM1473" s="325"/>
      <c r="CN1473" s="325"/>
      <c r="CO1473" s="325"/>
      <c r="CP1473" s="325"/>
      <c r="CQ1473" s="325"/>
      <c r="CR1473" s="325"/>
      <c r="CS1473" s="325"/>
      <c r="CT1473" s="325"/>
      <c r="CU1473" s="325"/>
      <c r="CV1473" s="325"/>
      <c r="CW1473" s="325"/>
      <c r="CX1473" s="325"/>
    </row>
    <row r="1474" spans="1:102" s="36" customFormat="1" ht="15" hidden="1" customHeight="1">
      <c r="A1474" s="329"/>
      <c r="B1474" s="37" t="str">
        <f t="shared" ca="1" si="663"/>
        <v/>
      </c>
      <c r="C1474" s="41" t="str">
        <f t="shared" ca="1" si="664"/>
        <v/>
      </c>
      <c r="D1474" s="39" t="str">
        <f t="shared" ca="1" si="665"/>
        <v/>
      </c>
      <c r="E1474" s="39" t="str">
        <f t="shared" ca="1" si="677"/>
        <v/>
      </c>
      <c r="F1474" s="39" t="str">
        <f t="shared" ca="1" si="666"/>
        <v/>
      </c>
      <c r="G1474" s="101"/>
      <c r="H1474" s="39">
        <f t="shared" ca="1" si="657"/>
        <v>0</v>
      </c>
      <c r="J1474" s="332"/>
      <c r="K1474" s="37" t="str">
        <f t="shared" ca="1" si="667"/>
        <v/>
      </c>
      <c r="L1474" s="41" t="str">
        <f t="shared" ca="1" si="668"/>
        <v/>
      </c>
      <c r="M1474" s="39" t="str">
        <f t="shared" si="658"/>
        <v/>
      </c>
      <c r="N1474" s="39" t="str">
        <f t="shared" ca="1" si="678"/>
        <v/>
      </c>
      <c r="O1474" s="39" t="str">
        <f ca="1">IF(L1474="","",ROUND(Q1473*$O$5/payments_per_year,2))</f>
        <v/>
      </c>
      <c r="P1474" s="101"/>
      <c r="Q1474" s="39">
        <f t="shared" ca="1" si="679"/>
        <v>0</v>
      </c>
      <c r="R1474" s="332"/>
      <c r="S1474" s="37" t="str">
        <f t="shared" ca="1" si="669"/>
        <v/>
      </c>
      <c r="T1474" s="41" t="str">
        <f t="shared" ca="1" si="670"/>
        <v/>
      </c>
      <c r="U1474" s="39" t="str">
        <f t="shared" si="659"/>
        <v/>
      </c>
      <c r="V1474" s="39" t="str">
        <f t="shared" ca="1" si="680"/>
        <v/>
      </c>
      <c r="W1474" s="39">
        <f t="shared" ca="1" si="660"/>
        <v>0</v>
      </c>
      <c r="X1474" s="40"/>
      <c r="Y1474" s="39">
        <f t="shared" ca="1" si="681"/>
        <v>0</v>
      </c>
      <c r="Z1474" s="327"/>
      <c r="AA1474" s="37" t="str">
        <f t="shared" ca="1" si="671"/>
        <v/>
      </c>
      <c r="AB1474" s="41" t="str">
        <f t="shared" ca="1" si="672"/>
        <v/>
      </c>
      <c r="AC1474" s="39" t="str">
        <f t="shared" si="661"/>
        <v/>
      </c>
      <c r="AD1474" s="39" t="str">
        <f t="shared" ca="1" si="682"/>
        <v/>
      </c>
      <c r="AE1474" s="39" t="str">
        <f t="shared" ca="1" si="673"/>
        <v/>
      </c>
      <c r="AF1474" s="40"/>
      <c r="AG1474" s="39">
        <f t="shared" ca="1" si="683"/>
        <v>0</v>
      </c>
      <c r="AH1474" s="339"/>
      <c r="AI1474" s="37" t="str">
        <f t="shared" ca="1" si="674"/>
        <v/>
      </c>
      <c r="AJ1474" s="41" t="str">
        <f t="shared" ca="1" si="675"/>
        <v/>
      </c>
      <c r="AK1474" s="39" t="str">
        <f t="shared" si="662"/>
        <v/>
      </c>
      <c r="AL1474" s="39" t="str">
        <f t="shared" ca="1" si="684"/>
        <v/>
      </c>
      <c r="AM1474" s="39" t="str">
        <f t="shared" ca="1" si="676"/>
        <v/>
      </c>
      <c r="AN1474" s="40"/>
      <c r="AO1474" s="39">
        <f t="shared" ca="1" si="685"/>
        <v>0</v>
      </c>
      <c r="AP1474" s="339"/>
      <c r="AW1474" s="329"/>
      <c r="BI1474" s="329"/>
      <c r="BJ1474" s="329"/>
      <c r="BK1474" s="329"/>
      <c r="BL1474" s="329"/>
      <c r="BM1474" s="329"/>
      <c r="BN1474" s="329"/>
      <c r="BO1474" s="329"/>
      <c r="BP1474" s="329"/>
      <c r="BQ1474" s="329"/>
      <c r="BR1474" s="329"/>
      <c r="BS1474" s="329"/>
      <c r="BT1474" s="329"/>
      <c r="BU1474" s="329"/>
      <c r="BV1474" s="329"/>
      <c r="BW1474" s="325"/>
      <c r="BX1474" s="325"/>
      <c r="BY1474" s="325"/>
      <c r="BZ1474" s="325"/>
      <c r="CA1474" s="325"/>
      <c r="CB1474" s="325"/>
      <c r="CC1474" s="325"/>
      <c r="CD1474" s="325"/>
      <c r="CE1474" s="325"/>
      <c r="CF1474" s="325"/>
      <c r="CG1474" s="325"/>
      <c r="CH1474" s="325"/>
      <c r="CI1474" s="325"/>
      <c r="CJ1474" s="325"/>
      <c r="CK1474" s="325"/>
      <c r="CL1474" s="325"/>
      <c r="CM1474" s="325"/>
      <c r="CN1474" s="325"/>
      <c r="CO1474" s="325"/>
      <c r="CP1474" s="325"/>
      <c r="CQ1474" s="325"/>
      <c r="CR1474" s="325"/>
      <c r="CS1474" s="325"/>
      <c r="CT1474" s="325"/>
      <c r="CU1474" s="325"/>
      <c r="CV1474" s="325"/>
      <c r="CW1474" s="325"/>
      <c r="CX1474" s="325"/>
    </row>
    <row r="1475" spans="1:102" s="36" customFormat="1" ht="15" hidden="1" customHeight="1">
      <c r="A1475" s="329"/>
      <c r="B1475" s="37" t="str">
        <f t="shared" ca="1" si="663"/>
        <v/>
      </c>
      <c r="C1475" s="41" t="str">
        <f t="shared" ca="1" si="664"/>
        <v/>
      </c>
      <c r="D1475" s="39" t="str">
        <f t="shared" ca="1" si="665"/>
        <v/>
      </c>
      <c r="E1475" s="39" t="str">
        <f t="shared" ca="1" si="677"/>
        <v/>
      </c>
      <c r="F1475" s="39" t="str">
        <f t="shared" ca="1" si="666"/>
        <v/>
      </c>
      <c r="G1475" s="101"/>
      <c r="H1475" s="39">
        <f t="shared" ca="1" si="657"/>
        <v>0</v>
      </c>
      <c r="J1475" s="332"/>
      <c r="K1475" s="37" t="str">
        <f t="shared" ca="1" si="667"/>
        <v/>
      </c>
      <c r="L1475" s="41" t="str">
        <f t="shared" ca="1" si="668"/>
        <v/>
      </c>
      <c r="M1475" s="39" t="str">
        <f t="shared" si="658"/>
        <v/>
      </c>
      <c r="N1475" s="39" t="str">
        <f t="shared" ca="1" si="678"/>
        <v/>
      </c>
      <c r="O1475" s="39">
        <f ca="1">ROUND(Q1474*$O$5/payments_per_year,2)</f>
        <v>0</v>
      </c>
      <c r="P1475" s="101"/>
      <c r="Q1475" s="39">
        <f t="shared" ca="1" si="679"/>
        <v>0</v>
      </c>
      <c r="R1475" s="332"/>
      <c r="S1475" s="37" t="str">
        <f t="shared" ca="1" si="669"/>
        <v/>
      </c>
      <c r="T1475" s="41" t="str">
        <f t="shared" ca="1" si="670"/>
        <v/>
      </c>
      <c r="U1475" s="39" t="str">
        <f t="shared" si="659"/>
        <v/>
      </c>
      <c r="V1475" s="39" t="str">
        <f t="shared" ca="1" si="680"/>
        <v/>
      </c>
      <c r="W1475" s="39">
        <f t="shared" ca="1" si="660"/>
        <v>0</v>
      </c>
      <c r="X1475" s="40"/>
      <c r="Y1475" s="39">
        <f t="shared" ca="1" si="681"/>
        <v>0</v>
      </c>
      <c r="Z1475" s="327"/>
      <c r="AA1475" s="37" t="str">
        <f t="shared" ca="1" si="671"/>
        <v/>
      </c>
      <c r="AB1475" s="41" t="str">
        <f t="shared" ca="1" si="672"/>
        <v/>
      </c>
      <c r="AC1475" s="39" t="str">
        <f t="shared" si="661"/>
        <v/>
      </c>
      <c r="AD1475" s="39" t="str">
        <f t="shared" ca="1" si="682"/>
        <v/>
      </c>
      <c r="AE1475" s="39" t="str">
        <f t="shared" ca="1" si="673"/>
        <v/>
      </c>
      <c r="AF1475" s="40"/>
      <c r="AG1475" s="39">
        <f t="shared" ca="1" si="683"/>
        <v>0</v>
      </c>
      <c r="AH1475" s="339"/>
      <c r="AI1475" s="37" t="str">
        <f t="shared" ca="1" si="674"/>
        <v/>
      </c>
      <c r="AJ1475" s="41" t="str">
        <f t="shared" ca="1" si="675"/>
        <v/>
      </c>
      <c r="AK1475" s="39" t="str">
        <f t="shared" si="662"/>
        <v/>
      </c>
      <c r="AL1475" s="39" t="str">
        <f t="shared" ca="1" si="684"/>
        <v/>
      </c>
      <c r="AM1475" s="39" t="str">
        <f t="shared" ca="1" si="676"/>
        <v/>
      </c>
      <c r="AN1475" s="40"/>
      <c r="AO1475" s="39">
        <f t="shared" ca="1" si="685"/>
        <v>0</v>
      </c>
      <c r="AP1475" s="339"/>
      <c r="AW1475" s="329"/>
      <c r="BI1475" s="329"/>
      <c r="BJ1475" s="329"/>
      <c r="BK1475" s="329"/>
      <c r="BL1475" s="329"/>
      <c r="BM1475" s="329"/>
      <c r="BN1475" s="329"/>
      <c r="BO1475" s="329"/>
      <c r="BP1475" s="329"/>
      <c r="BQ1475" s="329"/>
      <c r="BR1475" s="329"/>
      <c r="BS1475" s="329"/>
      <c r="BT1475" s="329"/>
      <c r="BU1475" s="329"/>
      <c r="BV1475" s="329"/>
      <c r="BW1475" s="325"/>
      <c r="BX1475" s="325"/>
      <c r="BY1475" s="325"/>
      <c r="BZ1475" s="325"/>
      <c r="CA1475" s="325"/>
      <c r="CB1475" s="325"/>
      <c r="CC1475" s="325"/>
      <c r="CD1475" s="325"/>
      <c r="CE1475" s="325"/>
      <c r="CF1475" s="325"/>
      <c r="CG1475" s="325"/>
      <c r="CH1475" s="325"/>
      <c r="CI1475" s="325"/>
      <c r="CJ1475" s="325"/>
      <c r="CK1475" s="325"/>
      <c r="CL1475" s="325"/>
      <c r="CM1475" s="325"/>
      <c r="CN1475" s="325"/>
      <c r="CO1475" s="325"/>
      <c r="CP1475" s="325"/>
      <c r="CQ1475" s="325"/>
      <c r="CR1475" s="325"/>
      <c r="CS1475" s="325"/>
      <c r="CT1475" s="325"/>
      <c r="CU1475" s="325"/>
      <c r="CV1475" s="325"/>
      <c r="CW1475" s="325"/>
      <c r="CX1475" s="325"/>
    </row>
    <row r="1476" spans="1:102" s="36" customFormat="1" ht="15" hidden="1" customHeight="1">
      <c r="A1476" s="329"/>
      <c r="B1476" s="37" t="str">
        <f t="shared" ca="1" si="663"/>
        <v/>
      </c>
      <c r="C1476" s="41" t="str">
        <f t="shared" ca="1" si="664"/>
        <v/>
      </c>
      <c r="D1476" s="39" t="str">
        <f t="shared" ca="1" si="665"/>
        <v/>
      </c>
      <c r="E1476" s="39" t="str">
        <f t="shared" ca="1" si="677"/>
        <v/>
      </c>
      <c r="F1476" s="39" t="str">
        <f t="shared" ca="1" si="666"/>
        <v/>
      </c>
      <c r="G1476" s="101"/>
      <c r="H1476" s="39">
        <f t="shared" ca="1" si="657"/>
        <v>0</v>
      </c>
      <c r="J1476" s="332"/>
      <c r="K1476" s="37" t="str">
        <f t="shared" ca="1" si="667"/>
        <v/>
      </c>
      <c r="L1476" s="41" t="str">
        <f t="shared" ca="1" si="668"/>
        <v/>
      </c>
      <c r="M1476" s="39" t="str">
        <f t="shared" si="658"/>
        <v/>
      </c>
      <c r="N1476" s="39" t="str">
        <f t="shared" ca="1" si="678"/>
        <v/>
      </c>
      <c r="O1476" s="39" t="str">
        <f ca="1">IF(L1476="","",ROUND(Q1475*$O$5/payments_per_year,2))</f>
        <v/>
      </c>
      <c r="P1476" s="101"/>
      <c r="Q1476" s="39">
        <f t="shared" ca="1" si="679"/>
        <v>0</v>
      </c>
      <c r="R1476" s="332"/>
      <c r="S1476" s="37" t="str">
        <f t="shared" ca="1" si="669"/>
        <v/>
      </c>
      <c r="T1476" s="41" t="str">
        <f t="shared" ca="1" si="670"/>
        <v/>
      </c>
      <c r="U1476" s="39" t="str">
        <f t="shared" si="659"/>
        <v/>
      </c>
      <c r="V1476" s="39" t="str">
        <f t="shared" ca="1" si="680"/>
        <v/>
      </c>
      <c r="W1476" s="39">
        <f t="shared" ca="1" si="660"/>
        <v>0</v>
      </c>
      <c r="X1476" s="40"/>
      <c r="Y1476" s="39">
        <f t="shared" ca="1" si="681"/>
        <v>0</v>
      </c>
      <c r="Z1476" s="327"/>
      <c r="AA1476" s="37" t="str">
        <f t="shared" ca="1" si="671"/>
        <v/>
      </c>
      <c r="AB1476" s="41" t="str">
        <f t="shared" ca="1" si="672"/>
        <v/>
      </c>
      <c r="AC1476" s="39" t="str">
        <f t="shared" si="661"/>
        <v/>
      </c>
      <c r="AD1476" s="39" t="str">
        <f t="shared" ca="1" si="682"/>
        <v/>
      </c>
      <c r="AE1476" s="39" t="str">
        <f t="shared" ca="1" si="673"/>
        <v/>
      </c>
      <c r="AF1476" s="40"/>
      <c r="AG1476" s="39">
        <f t="shared" ca="1" si="683"/>
        <v>0</v>
      </c>
      <c r="AH1476" s="339"/>
      <c r="AI1476" s="37" t="str">
        <f t="shared" ca="1" si="674"/>
        <v/>
      </c>
      <c r="AJ1476" s="41" t="str">
        <f t="shared" ca="1" si="675"/>
        <v/>
      </c>
      <c r="AK1476" s="39" t="str">
        <f t="shared" si="662"/>
        <v/>
      </c>
      <c r="AL1476" s="39" t="str">
        <f t="shared" ca="1" si="684"/>
        <v/>
      </c>
      <c r="AM1476" s="39" t="str">
        <f t="shared" ca="1" si="676"/>
        <v/>
      </c>
      <c r="AN1476" s="40"/>
      <c r="AO1476" s="39">
        <f t="shared" ca="1" si="685"/>
        <v>0</v>
      </c>
      <c r="AP1476" s="339"/>
      <c r="AW1476" s="329"/>
      <c r="BI1476" s="329"/>
      <c r="BJ1476" s="329"/>
      <c r="BK1476" s="329"/>
      <c r="BL1476" s="329"/>
      <c r="BM1476" s="329"/>
      <c r="BN1476" s="329"/>
      <c r="BO1476" s="329"/>
      <c r="BP1476" s="329"/>
      <c r="BQ1476" s="329"/>
      <c r="BR1476" s="329"/>
      <c r="BS1476" s="329"/>
      <c r="BT1476" s="329"/>
      <c r="BU1476" s="329"/>
      <c r="BV1476" s="329"/>
      <c r="BW1476" s="325"/>
      <c r="BX1476" s="325"/>
      <c r="BY1476" s="325"/>
      <c r="BZ1476" s="325"/>
      <c r="CA1476" s="325"/>
      <c r="CB1476" s="325"/>
      <c r="CC1476" s="325"/>
      <c r="CD1476" s="325"/>
      <c r="CE1476" s="325"/>
      <c r="CF1476" s="325"/>
      <c r="CG1476" s="325"/>
      <c r="CH1476" s="325"/>
      <c r="CI1476" s="325"/>
      <c r="CJ1476" s="325"/>
      <c r="CK1476" s="325"/>
      <c r="CL1476" s="325"/>
      <c r="CM1476" s="325"/>
      <c r="CN1476" s="325"/>
      <c r="CO1476" s="325"/>
      <c r="CP1476" s="325"/>
      <c r="CQ1476" s="325"/>
      <c r="CR1476" s="325"/>
      <c r="CS1476" s="325"/>
      <c r="CT1476" s="325"/>
      <c r="CU1476" s="325"/>
      <c r="CV1476" s="325"/>
      <c r="CW1476" s="325"/>
      <c r="CX1476" s="325"/>
    </row>
    <row r="1477" spans="1:102" s="36" customFormat="1" ht="15" hidden="1" customHeight="1">
      <c r="A1477" s="329"/>
      <c r="B1477" s="37" t="str">
        <f t="shared" ca="1" si="663"/>
        <v/>
      </c>
      <c r="C1477" s="41" t="str">
        <f t="shared" ca="1" si="664"/>
        <v/>
      </c>
      <c r="D1477" s="39" t="str">
        <f t="shared" ca="1" si="665"/>
        <v/>
      </c>
      <c r="E1477" s="39" t="str">
        <f t="shared" ca="1" si="677"/>
        <v/>
      </c>
      <c r="F1477" s="39" t="str">
        <f t="shared" ca="1" si="666"/>
        <v/>
      </c>
      <c r="G1477" s="101"/>
      <c r="H1477" s="39">
        <f t="shared" ca="1" si="657"/>
        <v>0</v>
      </c>
      <c r="J1477" s="332"/>
      <c r="K1477" s="37" t="str">
        <f t="shared" ca="1" si="667"/>
        <v/>
      </c>
      <c r="L1477" s="41" t="str">
        <f t="shared" ca="1" si="668"/>
        <v/>
      </c>
      <c r="M1477" s="39" t="str">
        <f t="shared" si="658"/>
        <v/>
      </c>
      <c r="N1477" s="39" t="str">
        <f t="shared" ca="1" si="678"/>
        <v/>
      </c>
      <c r="O1477" s="39">
        <f ca="1">ROUND(Q1476*$O$5/payments_per_year,2)</f>
        <v>0</v>
      </c>
      <c r="P1477" s="101"/>
      <c r="Q1477" s="39">
        <f t="shared" ca="1" si="679"/>
        <v>0</v>
      </c>
      <c r="R1477" s="332"/>
      <c r="S1477" s="37" t="str">
        <f t="shared" ca="1" si="669"/>
        <v/>
      </c>
      <c r="T1477" s="41" t="str">
        <f t="shared" ca="1" si="670"/>
        <v/>
      </c>
      <c r="U1477" s="39" t="str">
        <f t="shared" si="659"/>
        <v/>
      </c>
      <c r="V1477" s="39" t="str">
        <f t="shared" ca="1" si="680"/>
        <v/>
      </c>
      <c r="W1477" s="39">
        <f t="shared" ca="1" si="660"/>
        <v>0</v>
      </c>
      <c r="X1477" s="40"/>
      <c r="Y1477" s="39">
        <f t="shared" ca="1" si="681"/>
        <v>0</v>
      </c>
      <c r="Z1477" s="327"/>
      <c r="AA1477" s="37" t="str">
        <f t="shared" ca="1" si="671"/>
        <v/>
      </c>
      <c r="AB1477" s="41" t="str">
        <f t="shared" ca="1" si="672"/>
        <v/>
      </c>
      <c r="AC1477" s="39" t="str">
        <f t="shared" si="661"/>
        <v/>
      </c>
      <c r="AD1477" s="39" t="str">
        <f t="shared" ca="1" si="682"/>
        <v/>
      </c>
      <c r="AE1477" s="39" t="str">
        <f t="shared" ca="1" si="673"/>
        <v/>
      </c>
      <c r="AF1477" s="40"/>
      <c r="AG1477" s="39">
        <f t="shared" ca="1" si="683"/>
        <v>0</v>
      </c>
      <c r="AH1477" s="339"/>
      <c r="AI1477" s="37" t="str">
        <f t="shared" ca="1" si="674"/>
        <v/>
      </c>
      <c r="AJ1477" s="41" t="str">
        <f t="shared" ca="1" si="675"/>
        <v/>
      </c>
      <c r="AK1477" s="39" t="str">
        <f t="shared" si="662"/>
        <v/>
      </c>
      <c r="AL1477" s="39" t="str">
        <f t="shared" ca="1" si="684"/>
        <v/>
      </c>
      <c r="AM1477" s="39" t="str">
        <f t="shared" ca="1" si="676"/>
        <v/>
      </c>
      <c r="AN1477" s="40"/>
      <c r="AO1477" s="39">
        <f t="shared" ca="1" si="685"/>
        <v>0</v>
      </c>
      <c r="AP1477" s="339"/>
      <c r="AW1477" s="329"/>
      <c r="BI1477" s="329"/>
      <c r="BJ1477" s="329"/>
      <c r="BK1477" s="329"/>
      <c r="BL1477" s="329"/>
      <c r="BM1477" s="329"/>
      <c r="BN1477" s="329"/>
      <c r="BO1477" s="329"/>
      <c r="BP1477" s="329"/>
      <c r="BQ1477" s="329"/>
      <c r="BR1477" s="329"/>
      <c r="BS1477" s="329"/>
      <c r="BT1477" s="329"/>
      <c r="BU1477" s="329"/>
      <c r="BV1477" s="329"/>
      <c r="BW1477" s="325"/>
      <c r="BX1477" s="325"/>
      <c r="BY1477" s="325"/>
      <c r="BZ1477" s="325"/>
      <c r="CA1477" s="325"/>
      <c r="CB1477" s="325"/>
      <c r="CC1477" s="325"/>
      <c r="CD1477" s="325"/>
      <c r="CE1477" s="325"/>
      <c r="CF1477" s="325"/>
      <c r="CG1477" s="325"/>
      <c r="CH1477" s="325"/>
      <c r="CI1477" s="325"/>
      <c r="CJ1477" s="325"/>
      <c r="CK1477" s="325"/>
      <c r="CL1477" s="325"/>
      <c r="CM1477" s="325"/>
      <c r="CN1477" s="325"/>
      <c r="CO1477" s="325"/>
      <c r="CP1477" s="325"/>
      <c r="CQ1477" s="325"/>
      <c r="CR1477" s="325"/>
      <c r="CS1477" s="325"/>
      <c r="CT1477" s="325"/>
      <c r="CU1477" s="325"/>
      <c r="CV1477" s="325"/>
      <c r="CW1477" s="325"/>
      <c r="CX1477" s="325"/>
    </row>
    <row r="1478" spans="1:102" s="36" customFormat="1" ht="15" hidden="1" customHeight="1">
      <c r="A1478" s="329"/>
      <c r="B1478" s="37" t="str">
        <f t="shared" ca="1" si="663"/>
        <v/>
      </c>
      <c r="C1478" s="41" t="str">
        <f t="shared" ca="1" si="664"/>
        <v/>
      </c>
      <c r="D1478" s="39" t="str">
        <f t="shared" ca="1" si="665"/>
        <v/>
      </c>
      <c r="E1478" s="39" t="str">
        <f t="shared" ca="1" si="677"/>
        <v/>
      </c>
      <c r="F1478" s="39" t="str">
        <f t="shared" ca="1" si="666"/>
        <v/>
      </c>
      <c r="G1478" s="101"/>
      <c r="H1478" s="39">
        <f t="shared" ca="1" si="657"/>
        <v>0</v>
      </c>
      <c r="J1478" s="332"/>
      <c r="K1478" s="37" t="str">
        <f t="shared" ca="1" si="667"/>
        <v/>
      </c>
      <c r="L1478" s="41" t="str">
        <f t="shared" ca="1" si="668"/>
        <v/>
      </c>
      <c r="M1478" s="39" t="str">
        <f t="shared" si="658"/>
        <v/>
      </c>
      <c r="N1478" s="39" t="str">
        <f t="shared" ca="1" si="678"/>
        <v/>
      </c>
      <c r="O1478" s="39" t="str">
        <f ca="1">IF(L1478="","",ROUND(Q1477*$O$5/payments_per_year,2))</f>
        <v/>
      </c>
      <c r="P1478" s="101"/>
      <c r="Q1478" s="39">
        <f t="shared" ca="1" si="679"/>
        <v>0</v>
      </c>
      <c r="R1478" s="332"/>
      <c r="S1478" s="37" t="str">
        <f t="shared" ca="1" si="669"/>
        <v/>
      </c>
      <c r="T1478" s="41" t="str">
        <f t="shared" ca="1" si="670"/>
        <v/>
      </c>
      <c r="U1478" s="39" t="str">
        <f t="shared" si="659"/>
        <v/>
      </c>
      <c r="V1478" s="39" t="str">
        <f t="shared" ca="1" si="680"/>
        <v/>
      </c>
      <c r="W1478" s="39">
        <f t="shared" ca="1" si="660"/>
        <v>0</v>
      </c>
      <c r="X1478" s="40"/>
      <c r="Y1478" s="39">
        <f t="shared" ca="1" si="681"/>
        <v>0</v>
      </c>
      <c r="Z1478" s="327"/>
      <c r="AA1478" s="37" t="str">
        <f t="shared" ca="1" si="671"/>
        <v/>
      </c>
      <c r="AB1478" s="41" t="str">
        <f t="shared" ca="1" si="672"/>
        <v/>
      </c>
      <c r="AC1478" s="39" t="str">
        <f t="shared" si="661"/>
        <v/>
      </c>
      <c r="AD1478" s="39" t="str">
        <f t="shared" ca="1" si="682"/>
        <v/>
      </c>
      <c r="AE1478" s="39" t="str">
        <f t="shared" ca="1" si="673"/>
        <v/>
      </c>
      <c r="AF1478" s="40"/>
      <c r="AG1478" s="39">
        <f t="shared" ca="1" si="683"/>
        <v>0</v>
      </c>
      <c r="AH1478" s="339"/>
      <c r="AI1478" s="37" t="str">
        <f t="shared" ca="1" si="674"/>
        <v/>
      </c>
      <c r="AJ1478" s="41" t="str">
        <f t="shared" ca="1" si="675"/>
        <v/>
      </c>
      <c r="AK1478" s="39" t="str">
        <f t="shared" si="662"/>
        <v/>
      </c>
      <c r="AL1478" s="39" t="str">
        <f t="shared" ca="1" si="684"/>
        <v/>
      </c>
      <c r="AM1478" s="39" t="str">
        <f t="shared" ca="1" si="676"/>
        <v/>
      </c>
      <c r="AN1478" s="40"/>
      <c r="AO1478" s="39">
        <f t="shared" ca="1" si="685"/>
        <v>0</v>
      </c>
      <c r="AP1478" s="339"/>
      <c r="AW1478" s="329"/>
      <c r="BI1478" s="329"/>
      <c r="BJ1478" s="329"/>
      <c r="BK1478" s="329"/>
      <c r="BL1478" s="329"/>
      <c r="BM1478" s="329"/>
      <c r="BN1478" s="329"/>
      <c r="BO1478" s="329"/>
      <c r="BP1478" s="329"/>
      <c r="BQ1478" s="329"/>
      <c r="BR1478" s="329"/>
      <c r="BS1478" s="329"/>
      <c r="BT1478" s="329"/>
      <c r="BU1478" s="329"/>
      <c r="BV1478" s="329"/>
      <c r="BW1478" s="325"/>
      <c r="BX1478" s="325"/>
      <c r="BY1478" s="325"/>
      <c r="BZ1478" s="325"/>
      <c r="CA1478" s="325"/>
      <c r="CB1478" s="325"/>
      <c r="CC1478" s="325"/>
      <c r="CD1478" s="325"/>
      <c r="CE1478" s="325"/>
      <c r="CF1478" s="325"/>
      <c r="CG1478" s="325"/>
      <c r="CH1478" s="325"/>
      <c r="CI1478" s="325"/>
      <c r="CJ1478" s="325"/>
      <c r="CK1478" s="325"/>
      <c r="CL1478" s="325"/>
      <c r="CM1478" s="325"/>
      <c r="CN1478" s="325"/>
      <c r="CO1478" s="325"/>
      <c r="CP1478" s="325"/>
      <c r="CQ1478" s="325"/>
      <c r="CR1478" s="325"/>
      <c r="CS1478" s="325"/>
      <c r="CT1478" s="325"/>
      <c r="CU1478" s="325"/>
      <c r="CV1478" s="325"/>
      <c r="CW1478" s="325"/>
      <c r="CX1478" s="325"/>
    </row>
    <row r="1479" spans="1:102" s="36" customFormat="1" ht="15" hidden="1" customHeight="1">
      <c r="A1479" s="329"/>
      <c r="B1479" s="37" t="str">
        <f t="shared" ca="1" si="663"/>
        <v/>
      </c>
      <c r="C1479" s="41" t="str">
        <f t="shared" ca="1" si="664"/>
        <v/>
      </c>
      <c r="D1479" s="39" t="str">
        <f t="shared" ca="1" si="665"/>
        <v/>
      </c>
      <c r="E1479" s="39" t="str">
        <f t="shared" ca="1" si="677"/>
        <v/>
      </c>
      <c r="F1479" s="39" t="str">
        <f t="shared" ca="1" si="666"/>
        <v/>
      </c>
      <c r="G1479" s="101"/>
      <c r="H1479" s="39">
        <f t="shared" ca="1" si="657"/>
        <v>0</v>
      </c>
      <c r="J1479" s="332"/>
      <c r="K1479" s="37" t="str">
        <f t="shared" ca="1" si="667"/>
        <v/>
      </c>
      <c r="L1479" s="41" t="str">
        <f t="shared" ca="1" si="668"/>
        <v/>
      </c>
      <c r="M1479" s="39" t="str">
        <f t="shared" si="658"/>
        <v/>
      </c>
      <c r="N1479" s="39" t="str">
        <f t="shared" ca="1" si="678"/>
        <v/>
      </c>
      <c r="O1479" s="39">
        <f ca="1">ROUND(Q1478*$O$5/payments_per_year,2)</f>
        <v>0</v>
      </c>
      <c r="P1479" s="101"/>
      <c r="Q1479" s="39">
        <f t="shared" ca="1" si="679"/>
        <v>0</v>
      </c>
      <c r="R1479" s="332"/>
      <c r="S1479" s="37" t="str">
        <f t="shared" ca="1" si="669"/>
        <v/>
      </c>
      <c r="T1479" s="41" t="str">
        <f t="shared" ca="1" si="670"/>
        <v/>
      </c>
      <c r="U1479" s="39" t="str">
        <f t="shared" si="659"/>
        <v/>
      </c>
      <c r="V1479" s="39" t="str">
        <f t="shared" ca="1" si="680"/>
        <v/>
      </c>
      <c r="W1479" s="39">
        <f t="shared" ca="1" si="660"/>
        <v>0</v>
      </c>
      <c r="X1479" s="40"/>
      <c r="Y1479" s="39">
        <f t="shared" ca="1" si="681"/>
        <v>0</v>
      </c>
      <c r="Z1479" s="327"/>
      <c r="AA1479" s="37" t="str">
        <f t="shared" ca="1" si="671"/>
        <v/>
      </c>
      <c r="AB1479" s="41" t="str">
        <f t="shared" ca="1" si="672"/>
        <v/>
      </c>
      <c r="AC1479" s="39" t="str">
        <f t="shared" si="661"/>
        <v/>
      </c>
      <c r="AD1479" s="39" t="str">
        <f t="shared" ca="1" si="682"/>
        <v/>
      </c>
      <c r="AE1479" s="39" t="str">
        <f t="shared" ca="1" si="673"/>
        <v/>
      </c>
      <c r="AF1479" s="40"/>
      <c r="AG1479" s="39">
        <f t="shared" ca="1" si="683"/>
        <v>0</v>
      </c>
      <c r="AH1479" s="339"/>
      <c r="AI1479" s="37" t="str">
        <f t="shared" ca="1" si="674"/>
        <v/>
      </c>
      <c r="AJ1479" s="41" t="str">
        <f t="shared" ca="1" si="675"/>
        <v/>
      </c>
      <c r="AK1479" s="39" t="str">
        <f t="shared" si="662"/>
        <v/>
      </c>
      <c r="AL1479" s="39" t="str">
        <f t="shared" ca="1" si="684"/>
        <v/>
      </c>
      <c r="AM1479" s="39" t="str">
        <f t="shared" ca="1" si="676"/>
        <v/>
      </c>
      <c r="AN1479" s="40"/>
      <c r="AO1479" s="39">
        <f t="shared" ca="1" si="685"/>
        <v>0</v>
      </c>
      <c r="AP1479" s="339"/>
      <c r="AW1479" s="329"/>
      <c r="BI1479" s="329"/>
      <c r="BJ1479" s="329"/>
      <c r="BK1479" s="329"/>
      <c r="BL1479" s="329"/>
      <c r="BM1479" s="329"/>
      <c r="BN1479" s="329"/>
      <c r="BO1479" s="329"/>
      <c r="BP1479" s="329"/>
      <c r="BQ1479" s="329"/>
      <c r="BR1479" s="329"/>
      <c r="BS1479" s="329"/>
      <c r="BT1479" s="329"/>
      <c r="BU1479" s="329"/>
      <c r="BV1479" s="329"/>
      <c r="BW1479" s="325"/>
      <c r="BX1479" s="325"/>
      <c r="BY1479" s="325"/>
      <c r="BZ1479" s="325"/>
      <c r="CA1479" s="325"/>
      <c r="CB1479" s="325"/>
      <c r="CC1479" s="325"/>
      <c r="CD1479" s="325"/>
      <c r="CE1479" s="325"/>
      <c r="CF1479" s="325"/>
      <c r="CG1479" s="325"/>
      <c r="CH1479" s="325"/>
      <c r="CI1479" s="325"/>
      <c r="CJ1479" s="325"/>
      <c r="CK1479" s="325"/>
      <c r="CL1479" s="325"/>
      <c r="CM1479" s="325"/>
      <c r="CN1479" s="325"/>
      <c r="CO1479" s="325"/>
      <c r="CP1479" s="325"/>
      <c r="CQ1479" s="325"/>
      <c r="CR1479" s="325"/>
      <c r="CS1479" s="325"/>
      <c r="CT1479" s="325"/>
      <c r="CU1479" s="325"/>
      <c r="CV1479" s="325"/>
      <c r="CW1479" s="325"/>
      <c r="CX1479" s="325"/>
    </row>
    <row r="1480" spans="1:102" s="36" customFormat="1" ht="15" hidden="1" customHeight="1">
      <c r="A1480" s="329"/>
      <c r="B1480" s="37" t="str">
        <f t="shared" ca="1" si="663"/>
        <v/>
      </c>
      <c r="C1480" s="41" t="str">
        <f t="shared" ca="1" si="664"/>
        <v/>
      </c>
      <c r="D1480" s="39" t="str">
        <f t="shared" ca="1" si="665"/>
        <v/>
      </c>
      <c r="E1480" s="39" t="str">
        <f t="shared" ca="1" si="677"/>
        <v/>
      </c>
      <c r="F1480" s="39" t="str">
        <f t="shared" ca="1" si="666"/>
        <v/>
      </c>
      <c r="G1480" s="101"/>
      <c r="H1480" s="39">
        <f t="shared" ca="1" si="657"/>
        <v>0</v>
      </c>
      <c r="J1480" s="332"/>
      <c r="K1480" s="37" t="str">
        <f t="shared" ca="1" si="667"/>
        <v/>
      </c>
      <c r="L1480" s="41" t="str">
        <f t="shared" ca="1" si="668"/>
        <v/>
      </c>
      <c r="M1480" s="39" t="str">
        <f t="shared" si="658"/>
        <v/>
      </c>
      <c r="N1480" s="39" t="str">
        <f t="shared" ca="1" si="678"/>
        <v/>
      </c>
      <c r="O1480" s="39" t="str">
        <f ca="1">IF(L1480="","",ROUND(Q1479*$O$5/payments_per_year,2))</f>
        <v/>
      </c>
      <c r="P1480" s="101"/>
      <c r="Q1480" s="39">
        <f t="shared" ca="1" si="679"/>
        <v>0</v>
      </c>
      <c r="R1480" s="332"/>
      <c r="S1480" s="37" t="str">
        <f t="shared" ca="1" si="669"/>
        <v/>
      </c>
      <c r="T1480" s="41" t="str">
        <f t="shared" ca="1" si="670"/>
        <v/>
      </c>
      <c r="U1480" s="39" t="str">
        <f t="shared" si="659"/>
        <v/>
      </c>
      <c r="V1480" s="39" t="str">
        <f t="shared" ca="1" si="680"/>
        <v/>
      </c>
      <c r="W1480" s="39">
        <f t="shared" ca="1" si="660"/>
        <v>0</v>
      </c>
      <c r="X1480" s="40"/>
      <c r="Y1480" s="39">
        <f t="shared" ca="1" si="681"/>
        <v>0</v>
      </c>
      <c r="Z1480" s="327"/>
      <c r="AA1480" s="37" t="str">
        <f t="shared" ca="1" si="671"/>
        <v/>
      </c>
      <c r="AB1480" s="41" t="str">
        <f t="shared" ca="1" si="672"/>
        <v/>
      </c>
      <c r="AC1480" s="39" t="str">
        <f t="shared" si="661"/>
        <v/>
      </c>
      <c r="AD1480" s="39" t="str">
        <f t="shared" ca="1" si="682"/>
        <v/>
      </c>
      <c r="AE1480" s="39" t="str">
        <f t="shared" ca="1" si="673"/>
        <v/>
      </c>
      <c r="AF1480" s="40"/>
      <c r="AG1480" s="39">
        <f t="shared" ca="1" si="683"/>
        <v>0</v>
      </c>
      <c r="AH1480" s="339"/>
      <c r="AI1480" s="37" t="str">
        <f t="shared" ca="1" si="674"/>
        <v/>
      </c>
      <c r="AJ1480" s="41" t="str">
        <f t="shared" ca="1" si="675"/>
        <v/>
      </c>
      <c r="AK1480" s="39" t="str">
        <f t="shared" si="662"/>
        <v/>
      </c>
      <c r="AL1480" s="39" t="str">
        <f t="shared" ca="1" si="684"/>
        <v/>
      </c>
      <c r="AM1480" s="39" t="str">
        <f t="shared" ca="1" si="676"/>
        <v/>
      </c>
      <c r="AN1480" s="40"/>
      <c r="AO1480" s="39">
        <f t="shared" ca="1" si="685"/>
        <v>0</v>
      </c>
      <c r="AP1480" s="339"/>
      <c r="AW1480" s="329"/>
      <c r="BI1480" s="329"/>
      <c r="BJ1480" s="329"/>
      <c r="BK1480" s="329"/>
      <c r="BL1480" s="329"/>
      <c r="BM1480" s="329"/>
      <c r="BN1480" s="329"/>
      <c r="BO1480" s="329"/>
      <c r="BP1480" s="329"/>
      <c r="BQ1480" s="329"/>
      <c r="BR1480" s="329"/>
      <c r="BS1480" s="329"/>
      <c r="BT1480" s="329"/>
      <c r="BU1480" s="329"/>
      <c r="BV1480" s="329"/>
      <c r="BW1480" s="325"/>
      <c r="BX1480" s="325"/>
      <c r="BY1480" s="325"/>
      <c r="BZ1480" s="325"/>
      <c r="CA1480" s="325"/>
      <c r="CB1480" s="325"/>
      <c r="CC1480" s="325"/>
      <c r="CD1480" s="325"/>
      <c r="CE1480" s="325"/>
      <c r="CF1480" s="325"/>
      <c r="CG1480" s="325"/>
      <c r="CH1480" s="325"/>
      <c r="CI1480" s="325"/>
      <c r="CJ1480" s="325"/>
      <c r="CK1480" s="325"/>
      <c r="CL1480" s="325"/>
      <c r="CM1480" s="325"/>
      <c r="CN1480" s="325"/>
      <c r="CO1480" s="325"/>
      <c r="CP1480" s="325"/>
      <c r="CQ1480" s="325"/>
      <c r="CR1480" s="325"/>
      <c r="CS1480" s="325"/>
      <c r="CT1480" s="325"/>
      <c r="CU1480" s="325"/>
      <c r="CV1480" s="325"/>
      <c r="CW1480" s="325"/>
      <c r="CX1480" s="325"/>
    </row>
    <row r="1481" spans="1:102" s="36" customFormat="1" ht="15" hidden="1" customHeight="1">
      <c r="A1481" s="329"/>
      <c r="B1481" s="37" t="str">
        <f t="shared" ca="1" si="663"/>
        <v/>
      </c>
      <c r="C1481" s="41" t="str">
        <f t="shared" ca="1" si="664"/>
        <v/>
      </c>
      <c r="D1481" s="39" t="str">
        <f t="shared" ca="1" si="665"/>
        <v/>
      </c>
      <c r="E1481" s="39" t="str">
        <f t="shared" ca="1" si="677"/>
        <v/>
      </c>
      <c r="F1481" s="39" t="str">
        <f t="shared" ca="1" si="666"/>
        <v/>
      </c>
      <c r="G1481" s="101"/>
      <c r="H1481" s="39">
        <f t="shared" ca="1" si="657"/>
        <v>0</v>
      </c>
      <c r="J1481" s="332"/>
      <c r="K1481" s="37" t="str">
        <f t="shared" ca="1" si="667"/>
        <v/>
      </c>
      <c r="L1481" s="41" t="str">
        <f t="shared" ca="1" si="668"/>
        <v/>
      </c>
      <c r="M1481" s="39" t="str">
        <f t="shared" si="658"/>
        <v/>
      </c>
      <c r="N1481" s="39" t="str">
        <f t="shared" ca="1" si="678"/>
        <v/>
      </c>
      <c r="O1481" s="39">
        <f ca="1">ROUND(Q1480*$O$5/payments_per_year,2)</f>
        <v>0</v>
      </c>
      <c r="P1481" s="101"/>
      <c r="Q1481" s="39">
        <f t="shared" ca="1" si="679"/>
        <v>0</v>
      </c>
      <c r="R1481" s="332"/>
      <c r="S1481" s="37" t="str">
        <f t="shared" ca="1" si="669"/>
        <v/>
      </c>
      <c r="T1481" s="41" t="str">
        <f t="shared" ca="1" si="670"/>
        <v/>
      </c>
      <c r="U1481" s="39" t="str">
        <f t="shared" si="659"/>
        <v/>
      </c>
      <c r="V1481" s="39" t="str">
        <f t="shared" ca="1" si="680"/>
        <v/>
      </c>
      <c r="W1481" s="39">
        <f t="shared" ca="1" si="660"/>
        <v>0</v>
      </c>
      <c r="X1481" s="40"/>
      <c r="Y1481" s="39">
        <f t="shared" ca="1" si="681"/>
        <v>0</v>
      </c>
      <c r="Z1481" s="327"/>
      <c r="AA1481" s="37" t="str">
        <f t="shared" ca="1" si="671"/>
        <v/>
      </c>
      <c r="AB1481" s="41" t="str">
        <f t="shared" ca="1" si="672"/>
        <v/>
      </c>
      <c r="AC1481" s="39" t="str">
        <f t="shared" si="661"/>
        <v/>
      </c>
      <c r="AD1481" s="39" t="str">
        <f t="shared" ca="1" si="682"/>
        <v/>
      </c>
      <c r="AE1481" s="39" t="str">
        <f t="shared" ca="1" si="673"/>
        <v/>
      </c>
      <c r="AF1481" s="40"/>
      <c r="AG1481" s="39">
        <f t="shared" ca="1" si="683"/>
        <v>0</v>
      </c>
      <c r="AH1481" s="339"/>
      <c r="AI1481" s="37" t="str">
        <f t="shared" ca="1" si="674"/>
        <v/>
      </c>
      <c r="AJ1481" s="41" t="str">
        <f t="shared" ca="1" si="675"/>
        <v/>
      </c>
      <c r="AK1481" s="39" t="str">
        <f t="shared" si="662"/>
        <v/>
      </c>
      <c r="AL1481" s="39" t="str">
        <f t="shared" ca="1" si="684"/>
        <v/>
      </c>
      <c r="AM1481" s="39" t="str">
        <f t="shared" ca="1" si="676"/>
        <v/>
      </c>
      <c r="AN1481" s="40"/>
      <c r="AO1481" s="39">
        <f t="shared" ca="1" si="685"/>
        <v>0</v>
      </c>
      <c r="AP1481" s="339"/>
      <c r="AW1481" s="329"/>
      <c r="BI1481" s="329"/>
      <c r="BJ1481" s="329"/>
      <c r="BK1481" s="329"/>
      <c r="BL1481" s="329"/>
      <c r="BM1481" s="329"/>
      <c r="BN1481" s="329"/>
      <c r="BO1481" s="329"/>
      <c r="BP1481" s="329"/>
      <c r="BQ1481" s="329"/>
      <c r="BR1481" s="329"/>
      <c r="BS1481" s="329"/>
      <c r="BT1481" s="329"/>
      <c r="BU1481" s="329"/>
      <c r="BV1481" s="329"/>
      <c r="BW1481" s="325"/>
      <c r="BX1481" s="325"/>
      <c r="BY1481" s="325"/>
      <c r="BZ1481" s="325"/>
      <c r="CA1481" s="325"/>
      <c r="CB1481" s="325"/>
      <c r="CC1481" s="325"/>
      <c r="CD1481" s="325"/>
      <c r="CE1481" s="325"/>
      <c r="CF1481" s="325"/>
      <c r="CG1481" s="325"/>
      <c r="CH1481" s="325"/>
      <c r="CI1481" s="325"/>
      <c r="CJ1481" s="325"/>
      <c r="CK1481" s="325"/>
      <c r="CL1481" s="325"/>
      <c r="CM1481" s="325"/>
      <c r="CN1481" s="325"/>
      <c r="CO1481" s="325"/>
      <c r="CP1481" s="325"/>
      <c r="CQ1481" s="325"/>
      <c r="CR1481" s="325"/>
      <c r="CS1481" s="325"/>
      <c r="CT1481" s="325"/>
      <c r="CU1481" s="325"/>
      <c r="CV1481" s="325"/>
      <c r="CW1481" s="325"/>
      <c r="CX1481" s="325"/>
    </row>
    <row r="1482" spans="1:102" s="36" customFormat="1" ht="15" hidden="1" customHeight="1">
      <c r="A1482" s="329"/>
      <c r="B1482" s="37" t="str">
        <f t="shared" ca="1" si="663"/>
        <v/>
      </c>
      <c r="C1482" s="41" t="str">
        <f t="shared" ca="1" si="664"/>
        <v/>
      </c>
      <c r="D1482" s="39" t="str">
        <f t="shared" ca="1" si="665"/>
        <v/>
      </c>
      <c r="E1482" s="39" t="str">
        <f t="shared" ca="1" si="677"/>
        <v/>
      </c>
      <c r="F1482" s="39" t="str">
        <f t="shared" ca="1" si="666"/>
        <v/>
      </c>
      <c r="G1482" s="101"/>
      <c r="H1482" s="39">
        <f t="shared" ca="1" si="657"/>
        <v>0</v>
      </c>
      <c r="J1482" s="332"/>
      <c r="K1482" s="37" t="str">
        <f t="shared" ca="1" si="667"/>
        <v/>
      </c>
      <c r="L1482" s="41" t="str">
        <f t="shared" ca="1" si="668"/>
        <v/>
      </c>
      <c r="M1482" s="39" t="str">
        <f t="shared" si="658"/>
        <v/>
      </c>
      <c r="N1482" s="39" t="str">
        <f t="shared" ca="1" si="678"/>
        <v/>
      </c>
      <c r="O1482" s="39" t="str">
        <f ca="1">IF(L1482="","",ROUND(Q1481*$O$5/payments_per_year,2))</f>
        <v/>
      </c>
      <c r="P1482" s="101"/>
      <c r="Q1482" s="39">
        <f t="shared" ca="1" si="679"/>
        <v>0</v>
      </c>
      <c r="R1482" s="332"/>
      <c r="S1482" s="37" t="str">
        <f t="shared" ca="1" si="669"/>
        <v/>
      </c>
      <c r="T1482" s="41" t="str">
        <f t="shared" ca="1" si="670"/>
        <v/>
      </c>
      <c r="U1482" s="39" t="str">
        <f t="shared" si="659"/>
        <v/>
      </c>
      <c r="V1482" s="39" t="str">
        <f t="shared" ca="1" si="680"/>
        <v/>
      </c>
      <c r="W1482" s="39">
        <f t="shared" ca="1" si="660"/>
        <v>0</v>
      </c>
      <c r="X1482" s="40"/>
      <c r="Y1482" s="39">
        <f t="shared" ca="1" si="681"/>
        <v>0</v>
      </c>
      <c r="Z1482" s="327"/>
      <c r="AA1482" s="37" t="str">
        <f t="shared" ca="1" si="671"/>
        <v/>
      </c>
      <c r="AB1482" s="41" t="str">
        <f t="shared" ca="1" si="672"/>
        <v/>
      </c>
      <c r="AC1482" s="39" t="str">
        <f t="shared" si="661"/>
        <v/>
      </c>
      <c r="AD1482" s="39" t="str">
        <f t="shared" ca="1" si="682"/>
        <v/>
      </c>
      <c r="AE1482" s="39" t="str">
        <f t="shared" ca="1" si="673"/>
        <v/>
      </c>
      <c r="AF1482" s="40"/>
      <c r="AG1482" s="39">
        <f t="shared" ca="1" si="683"/>
        <v>0</v>
      </c>
      <c r="AH1482" s="339"/>
      <c r="AI1482" s="37" t="str">
        <f t="shared" ca="1" si="674"/>
        <v/>
      </c>
      <c r="AJ1482" s="41" t="str">
        <f t="shared" ca="1" si="675"/>
        <v/>
      </c>
      <c r="AK1482" s="39" t="str">
        <f t="shared" si="662"/>
        <v/>
      </c>
      <c r="AL1482" s="39" t="str">
        <f t="shared" ca="1" si="684"/>
        <v/>
      </c>
      <c r="AM1482" s="39" t="str">
        <f t="shared" ca="1" si="676"/>
        <v/>
      </c>
      <c r="AN1482" s="40"/>
      <c r="AO1482" s="39">
        <f t="shared" ca="1" si="685"/>
        <v>0</v>
      </c>
      <c r="AP1482" s="339"/>
      <c r="AW1482" s="329"/>
      <c r="BI1482" s="329"/>
      <c r="BJ1482" s="329"/>
      <c r="BK1482" s="329"/>
      <c r="BL1482" s="329"/>
      <c r="BM1482" s="329"/>
      <c r="BN1482" s="329"/>
      <c r="BO1482" s="329"/>
      <c r="BP1482" s="329"/>
      <c r="BQ1482" s="329"/>
      <c r="BR1482" s="329"/>
      <c r="BS1482" s="329"/>
      <c r="BT1482" s="329"/>
      <c r="BU1482" s="329"/>
      <c r="BV1482" s="329"/>
      <c r="BW1482" s="325"/>
      <c r="BX1482" s="325"/>
      <c r="BY1482" s="325"/>
      <c r="BZ1482" s="325"/>
      <c r="CA1482" s="325"/>
      <c r="CB1482" s="325"/>
      <c r="CC1482" s="325"/>
      <c r="CD1482" s="325"/>
      <c r="CE1482" s="325"/>
      <c r="CF1482" s="325"/>
      <c r="CG1482" s="325"/>
      <c r="CH1482" s="325"/>
      <c r="CI1482" s="325"/>
      <c r="CJ1482" s="325"/>
      <c r="CK1482" s="325"/>
      <c r="CL1482" s="325"/>
      <c r="CM1482" s="325"/>
      <c r="CN1482" s="325"/>
      <c r="CO1482" s="325"/>
      <c r="CP1482" s="325"/>
      <c r="CQ1482" s="325"/>
      <c r="CR1482" s="325"/>
      <c r="CS1482" s="325"/>
      <c r="CT1482" s="325"/>
      <c r="CU1482" s="325"/>
      <c r="CV1482" s="325"/>
      <c r="CW1482" s="325"/>
      <c r="CX1482" s="325"/>
    </row>
    <row r="1483" spans="1:102" s="36" customFormat="1" ht="15" hidden="1" customHeight="1">
      <c r="A1483" s="329"/>
      <c r="B1483" s="37" t="str">
        <f t="shared" ca="1" si="663"/>
        <v/>
      </c>
      <c r="C1483" s="41" t="str">
        <f t="shared" ca="1" si="664"/>
        <v/>
      </c>
      <c r="D1483" s="39" t="str">
        <f t="shared" ca="1" si="665"/>
        <v/>
      </c>
      <c r="E1483" s="39" t="str">
        <f t="shared" ca="1" si="677"/>
        <v/>
      </c>
      <c r="F1483" s="39" t="str">
        <f t="shared" ca="1" si="666"/>
        <v/>
      </c>
      <c r="G1483" s="101"/>
      <c r="H1483" s="39">
        <f t="shared" ca="1" si="657"/>
        <v>0</v>
      </c>
      <c r="J1483" s="332"/>
      <c r="K1483" s="37" t="str">
        <f t="shared" ca="1" si="667"/>
        <v/>
      </c>
      <c r="L1483" s="41" t="str">
        <f t="shared" ca="1" si="668"/>
        <v/>
      </c>
      <c r="M1483" s="39" t="str">
        <f t="shared" si="658"/>
        <v/>
      </c>
      <c r="N1483" s="39" t="str">
        <f t="shared" ca="1" si="678"/>
        <v/>
      </c>
      <c r="O1483" s="39">
        <f ca="1">ROUND(Q1482*$O$5/payments_per_year,2)</f>
        <v>0</v>
      </c>
      <c r="P1483" s="101"/>
      <c r="Q1483" s="39">
        <f t="shared" ca="1" si="679"/>
        <v>0</v>
      </c>
      <c r="R1483" s="332"/>
      <c r="S1483" s="37" t="str">
        <f t="shared" ca="1" si="669"/>
        <v/>
      </c>
      <c r="T1483" s="41" t="str">
        <f t="shared" ca="1" si="670"/>
        <v/>
      </c>
      <c r="U1483" s="39" t="str">
        <f t="shared" si="659"/>
        <v/>
      </c>
      <c r="V1483" s="39" t="str">
        <f t="shared" ca="1" si="680"/>
        <v/>
      </c>
      <c r="W1483" s="39">
        <f t="shared" ca="1" si="660"/>
        <v>0</v>
      </c>
      <c r="X1483" s="40"/>
      <c r="Y1483" s="39">
        <f t="shared" ca="1" si="681"/>
        <v>0</v>
      </c>
      <c r="Z1483" s="327"/>
      <c r="AA1483" s="37" t="str">
        <f t="shared" ca="1" si="671"/>
        <v/>
      </c>
      <c r="AB1483" s="41" t="str">
        <f t="shared" ca="1" si="672"/>
        <v/>
      </c>
      <c r="AC1483" s="39" t="str">
        <f t="shared" si="661"/>
        <v/>
      </c>
      <c r="AD1483" s="39" t="str">
        <f t="shared" ca="1" si="682"/>
        <v/>
      </c>
      <c r="AE1483" s="39" t="str">
        <f t="shared" ca="1" si="673"/>
        <v/>
      </c>
      <c r="AF1483" s="40"/>
      <c r="AG1483" s="39">
        <f t="shared" ca="1" si="683"/>
        <v>0</v>
      </c>
      <c r="AH1483" s="339"/>
      <c r="AI1483" s="37" t="str">
        <f t="shared" ca="1" si="674"/>
        <v/>
      </c>
      <c r="AJ1483" s="41" t="str">
        <f t="shared" ca="1" si="675"/>
        <v/>
      </c>
      <c r="AK1483" s="39" t="str">
        <f t="shared" si="662"/>
        <v/>
      </c>
      <c r="AL1483" s="39" t="str">
        <f t="shared" ca="1" si="684"/>
        <v/>
      </c>
      <c r="AM1483" s="39" t="str">
        <f t="shared" ca="1" si="676"/>
        <v/>
      </c>
      <c r="AN1483" s="40"/>
      <c r="AO1483" s="39">
        <f t="shared" ca="1" si="685"/>
        <v>0</v>
      </c>
      <c r="AP1483" s="339"/>
      <c r="AW1483" s="329"/>
      <c r="BI1483" s="329"/>
      <c r="BJ1483" s="329"/>
      <c r="BK1483" s="329"/>
      <c r="BL1483" s="329"/>
      <c r="BM1483" s="329"/>
      <c r="BN1483" s="329"/>
      <c r="BO1483" s="329"/>
      <c r="BP1483" s="329"/>
      <c r="BQ1483" s="329"/>
      <c r="BR1483" s="329"/>
      <c r="BS1483" s="329"/>
      <c r="BT1483" s="329"/>
      <c r="BU1483" s="329"/>
      <c r="BV1483" s="329"/>
      <c r="BW1483" s="325"/>
      <c r="BX1483" s="325"/>
      <c r="BY1483" s="325"/>
      <c r="BZ1483" s="325"/>
      <c r="CA1483" s="325"/>
      <c r="CB1483" s="325"/>
      <c r="CC1483" s="325"/>
      <c r="CD1483" s="325"/>
      <c r="CE1483" s="325"/>
      <c r="CF1483" s="325"/>
      <c r="CG1483" s="325"/>
      <c r="CH1483" s="325"/>
      <c r="CI1483" s="325"/>
      <c r="CJ1483" s="325"/>
      <c r="CK1483" s="325"/>
      <c r="CL1483" s="325"/>
      <c r="CM1483" s="325"/>
      <c r="CN1483" s="325"/>
      <c r="CO1483" s="325"/>
      <c r="CP1483" s="325"/>
      <c r="CQ1483" s="325"/>
      <c r="CR1483" s="325"/>
      <c r="CS1483" s="325"/>
      <c r="CT1483" s="325"/>
      <c r="CU1483" s="325"/>
      <c r="CV1483" s="325"/>
      <c r="CW1483" s="325"/>
      <c r="CX1483" s="325"/>
    </row>
    <row r="1484" spans="1:102" s="36" customFormat="1" ht="15" hidden="1" customHeight="1">
      <c r="A1484" s="329"/>
      <c r="B1484" s="37" t="str">
        <f t="shared" ca="1" si="663"/>
        <v/>
      </c>
      <c r="C1484" s="41" t="str">
        <f t="shared" ca="1" si="664"/>
        <v/>
      </c>
      <c r="D1484" s="39" t="str">
        <f t="shared" ca="1" si="665"/>
        <v/>
      </c>
      <c r="E1484" s="39" t="str">
        <f t="shared" ca="1" si="677"/>
        <v/>
      </c>
      <c r="F1484" s="39" t="str">
        <f t="shared" ca="1" si="666"/>
        <v/>
      </c>
      <c r="G1484" s="101"/>
      <c r="H1484" s="39">
        <f t="shared" ca="1" si="657"/>
        <v>0</v>
      </c>
      <c r="J1484" s="332"/>
      <c r="K1484" s="37" t="str">
        <f t="shared" ca="1" si="667"/>
        <v/>
      </c>
      <c r="L1484" s="41" t="str">
        <f t="shared" ca="1" si="668"/>
        <v/>
      </c>
      <c r="M1484" s="39" t="str">
        <f t="shared" si="658"/>
        <v/>
      </c>
      <c r="N1484" s="39" t="str">
        <f t="shared" ca="1" si="678"/>
        <v/>
      </c>
      <c r="O1484" s="39" t="str">
        <f ca="1">IF(L1484="","",ROUND(Q1483*$O$5/payments_per_year,2))</f>
        <v/>
      </c>
      <c r="P1484" s="101"/>
      <c r="Q1484" s="39">
        <f t="shared" ca="1" si="679"/>
        <v>0</v>
      </c>
      <c r="R1484" s="332"/>
      <c r="S1484" s="37" t="str">
        <f t="shared" ca="1" si="669"/>
        <v/>
      </c>
      <c r="T1484" s="41" t="str">
        <f t="shared" ca="1" si="670"/>
        <v/>
      </c>
      <c r="U1484" s="39" t="str">
        <f t="shared" si="659"/>
        <v/>
      </c>
      <c r="V1484" s="39" t="str">
        <f t="shared" ca="1" si="680"/>
        <v/>
      </c>
      <c r="W1484" s="39">
        <f t="shared" ca="1" si="660"/>
        <v>0</v>
      </c>
      <c r="X1484" s="40"/>
      <c r="Y1484" s="39">
        <f t="shared" ca="1" si="681"/>
        <v>0</v>
      </c>
      <c r="Z1484" s="327"/>
      <c r="AA1484" s="37" t="str">
        <f t="shared" ca="1" si="671"/>
        <v/>
      </c>
      <c r="AB1484" s="41" t="str">
        <f t="shared" ca="1" si="672"/>
        <v/>
      </c>
      <c r="AC1484" s="39" t="str">
        <f t="shared" si="661"/>
        <v/>
      </c>
      <c r="AD1484" s="39" t="str">
        <f t="shared" ca="1" si="682"/>
        <v/>
      </c>
      <c r="AE1484" s="39" t="str">
        <f t="shared" ca="1" si="673"/>
        <v/>
      </c>
      <c r="AF1484" s="40"/>
      <c r="AG1484" s="39">
        <f t="shared" ca="1" si="683"/>
        <v>0</v>
      </c>
      <c r="AH1484" s="339"/>
      <c r="AI1484" s="37" t="str">
        <f t="shared" ca="1" si="674"/>
        <v/>
      </c>
      <c r="AJ1484" s="41" t="str">
        <f t="shared" ca="1" si="675"/>
        <v/>
      </c>
      <c r="AK1484" s="39" t="str">
        <f t="shared" si="662"/>
        <v/>
      </c>
      <c r="AL1484" s="39" t="str">
        <f t="shared" ca="1" si="684"/>
        <v/>
      </c>
      <c r="AM1484" s="39" t="str">
        <f t="shared" ca="1" si="676"/>
        <v/>
      </c>
      <c r="AN1484" s="40"/>
      <c r="AO1484" s="39">
        <f t="shared" ca="1" si="685"/>
        <v>0</v>
      </c>
      <c r="AP1484" s="339"/>
      <c r="AW1484" s="329"/>
      <c r="BI1484" s="329"/>
      <c r="BJ1484" s="329"/>
      <c r="BK1484" s="329"/>
      <c r="BL1484" s="329"/>
      <c r="BM1484" s="329"/>
      <c r="BN1484" s="329"/>
      <c r="BO1484" s="329"/>
      <c r="BP1484" s="329"/>
      <c r="BQ1484" s="329"/>
      <c r="BR1484" s="329"/>
      <c r="BS1484" s="329"/>
      <c r="BT1484" s="329"/>
      <c r="BU1484" s="329"/>
      <c r="BV1484" s="329"/>
      <c r="BW1484" s="325"/>
      <c r="BX1484" s="325"/>
      <c r="BY1484" s="325"/>
      <c r="BZ1484" s="325"/>
      <c r="CA1484" s="325"/>
      <c r="CB1484" s="325"/>
      <c r="CC1484" s="325"/>
      <c r="CD1484" s="325"/>
      <c r="CE1484" s="325"/>
      <c r="CF1484" s="325"/>
      <c r="CG1484" s="325"/>
      <c r="CH1484" s="325"/>
      <c r="CI1484" s="325"/>
      <c r="CJ1484" s="325"/>
      <c r="CK1484" s="325"/>
      <c r="CL1484" s="325"/>
      <c r="CM1484" s="325"/>
      <c r="CN1484" s="325"/>
      <c r="CO1484" s="325"/>
      <c r="CP1484" s="325"/>
      <c r="CQ1484" s="325"/>
      <c r="CR1484" s="325"/>
      <c r="CS1484" s="325"/>
      <c r="CT1484" s="325"/>
      <c r="CU1484" s="325"/>
      <c r="CV1484" s="325"/>
      <c r="CW1484" s="325"/>
      <c r="CX1484" s="325"/>
    </row>
    <row r="1485" spans="1:102" s="36" customFormat="1" ht="15" hidden="1" customHeight="1">
      <c r="A1485" s="329"/>
      <c r="B1485" s="37" t="str">
        <f t="shared" ca="1" si="663"/>
        <v/>
      </c>
      <c r="C1485" s="41" t="str">
        <f t="shared" ca="1" si="664"/>
        <v/>
      </c>
      <c r="D1485" s="39" t="str">
        <f t="shared" ca="1" si="665"/>
        <v/>
      </c>
      <c r="E1485" s="39" t="str">
        <f t="shared" ca="1" si="677"/>
        <v/>
      </c>
      <c r="F1485" s="39" t="str">
        <f t="shared" ca="1" si="666"/>
        <v/>
      </c>
      <c r="G1485" s="101"/>
      <c r="H1485" s="39">
        <f t="shared" ca="1" si="657"/>
        <v>0</v>
      </c>
      <c r="J1485" s="332"/>
      <c r="K1485" s="37" t="str">
        <f t="shared" ca="1" si="667"/>
        <v/>
      </c>
      <c r="L1485" s="41" t="str">
        <f t="shared" ca="1" si="668"/>
        <v/>
      </c>
      <c r="M1485" s="39" t="str">
        <f t="shared" si="658"/>
        <v/>
      </c>
      <c r="N1485" s="39" t="str">
        <f t="shared" ca="1" si="678"/>
        <v/>
      </c>
      <c r="O1485" s="39">
        <f ca="1">ROUND(Q1484*$O$5/payments_per_year,2)</f>
        <v>0</v>
      </c>
      <c r="P1485" s="101"/>
      <c r="Q1485" s="39">
        <f t="shared" ca="1" si="679"/>
        <v>0</v>
      </c>
      <c r="R1485" s="332"/>
      <c r="S1485" s="37" t="str">
        <f t="shared" ca="1" si="669"/>
        <v/>
      </c>
      <c r="T1485" s="41" t="str">
        <f t="shared" ca="1" si="670"/>
        <v/>
      </c>
      <c r="U1485" s="39" t="str">
        <f t="shared" si="659"/>
        <v/>
      </c>
      <c r="V1485" s="39" t="str">
        <f t="shared" ca="1" si="680"/>
        <v/>
      </c>
      <c r="W1485" s="39">
        <f t="shared" ca="1" si="660"/>
        <v>0</v>
      </c>
      <c r="X1485" s="40"/>
      <c r="Y1485" s="39">
        <f t="shared" ca="1" si="681"/>
        <v>0</v>
      </c>
      <c r="Z1485" s="327"/>
      <c r="AA1485" s="37" t="str">
        <f t="shared" ca="1" si="671"/>
        <v/>
      </c>
      <c r="AB1485" s="41" t="str">
        <f t="shared" ca="1" si="672"/>
        <v/>
      </c>
      <c r="AC1485" s="39" t="str">
        <f t="shared" si="661"/>
        <v/>
      </c>
      <c r="AD1485" s="39" t="str">
        <f t="shared" ca="1" si="682"/>
        <v/>
      </c>
      <c r="AE1485" s="39" t="str">
        <f t="shared" ca="1" si="673"/>
        <v/>
      </c>
      <c r="AF1485" s="40"/>
      <c r="AG1485" s="39">
        <f t="shared" ca="1" si="683"/>
        <v>0</v>
      </c>
      <c r="AH1485" s="339"/>
      <c r="AI1485" s="37" t="str">
        <f t="shared" ca="1" si="674"/>
        <v/>
      </c>
      <c r="AJ1485" s="41" t="str">
        <f t="shared" ca="1" si="675"/>
        <v/>
      </c>
      <c r="AK1485" s="39" t="str">
        <f t="shared" si="662"/>
        <v/>
      </c>
      <c r="AL1485" s="39" t="str">
        <f t="shared" ca="1" si="684"/>
        <v/>
      </c>
      <c r="AM1485" s="39" t="str">
        <f t="shared" ca="1" si="676"/>
        <v/>
      </c>
      <c r="AN1485" s="40"/>
      <c r="AO1485" s="39">
        <f t="shared" ca="1" si="685"/>
        <v>0</v>
      </c>
      <c r="AP1485" s="339"/>
      <c r="AW1485" s="329"/>
      <c r="BI1485" s="329"/>
      <c r="BJ1485" s="329"/>
      <c r="BK1485" s="329"/>
      <c r="BL1485" s="329"/>
      <c r="BM1485" s="329"/>
      <c r="BN1485" s="329"/>
      <c r="BO1485" s="329"/>
      <c r="BP1485" s="329"/>
      <c r="BQ1485" s="329"/>
      <c r="BR1485" s="329"/>
      <c r="BS1485" s="329"/>
      <c r="BT1485" s="329"/>
      <c r="BU1485" s="329"/>
      <c r="BV1485" s="329"/>
      <c r="BW1485" s="325"/>
      <c r="BX1485" s="325"/>
      <c r="BY1485" s="325"/>
      <c r="BZ1485" s="325"/>
      <c r="CA1485" s="325"/>
      <c r="CB1485" s="325"/>
      <c r="CC1485" s="325"/>
      <c r="CD1485" s="325"/>
      <c r="CE1485" s="325"/>
      <c r="CF1485" s="325"/>
      <c r="CG1485" s="325"/>
      <c r="CH1485" s="325"/>
      <c r="CI1485" s="325"/>
      <c r="CJ1485" s="325"/>
      <c r="CK1485" s="325"/>
      <c r="CL1485" s="325"/>
      <c r="CM1485" s="325"/>
      <c r="CN1485" s="325"/>
      <c r="CO1485" s="325"/>
      <c r="CP1485" s="325"/>
      <c r="CQ1485" s="325"/>
      <c r="CR1485" s="325"/>
      <c r="CS1485" s="325"/>
      <c r="CT1485" s="325"/>
      <c r="CU1485" s="325"/>
      <c r="CV1485" s="325"/>
      <c r="CW1485" s="325"/>
      <c r="CX1485" s="325"/>
    </row>
    <row r="1486" spans="1:102" s="36" customFormat="1" ht="15" hidden="1" customHeight="1">
      <c r="A1486" s="329"/>
      <c r="B1486" s="37" t="str">
        <f t="shared" ca="1" si="663"/>
        <v/>
      </c>
      <c r="C1486" s="41" t="str">
        <f t="shared" ca="1" si="664"/>
        <v/>
      </c>
      <c r="D1486" s="39" t="str">
        <f t="shared" ca="1" si="665"/>
        <v/>
      </c>
      <c r="E1486" s="39" t="str">
        <f t="shared" ca="1" si="677"/>
        <v/>
      </c>
      <c r="F1486" s="39" t="str">
        <f t="shared" ca="1" si="666"/>
        <v/>
      </c>
      <c r="G1486" s="101"/>
      <c r="H1486" s="39">
        <f t="shared" ca="1" si="657"/>
        <v>0</v>
      </c>
      <c r="J1486" s="332"/>
      <c r="K1486" s="37" t="str">
        <f t="shared" ca="1" si="667"/>
        <v/>
      </c>
      <c r="L1486" s="41" t="str">
        <f t="shared" ca="1" si="668"/>
        <v/>
      </c>
      <c r="M1486" s="39" t="str">
        <f t="shared" si="658"/>
        <v/>
      </c>
      <c r="N1486" s="39" t="str">
        <f t="shared" ca="1" si="678"/>
        <v/>
      </c>
      <c r="O1486" s="39" t="str">
        <f ca="1">IF(L1486="","",ROUND(Q1485*$O$5/payments_per_year,2))</f>
        <v/>
      </c>
      <c r="P1486" s="101"/>
      <c r="Q1486" s="39">
        <f t="shared" ca="1" si="679"/>
        <v>0</v>
      </c>
      <c r="R1486" s="332"/>
      <c r="S1486" s="37" t="str">
        <f t="shared" ca="1" si="669"/>
        <v/>
      </c>
      <c r="T1486" s="41" t="str">
        <f t="shared" ca="1" si="670"/>
        <v/>
      </c>
      <c r="U1486" s="39" t="str">
        <f t="shared" si="659"/>
        <v/>
      </c>
      <c r="V1486" s="39" t="str">
        <f t="shared" ca="1" si="680"/>
        <v/>
      </c>
      <c r="W1486" s="39">
        <f t="shared" ca="1" si="660"/>
        <v>0</v>
      </c>
      <c r="X1486" s="40"/>
      <c r="Y1486" s="39">
        <f t="shared" ca="1" si="681"/>
        <v>0</v>
      </c>
      <c r="Z1486" s="327"/>
      <c r="AA1486" s="37" t="str">
        <f t="shared" ca="1" si="671"/>
        <v/>
      </c>
      <c r="AB1486" s="41" t="str">
        <f t="shared" ca="1" si="672"/>
        <v/>
      </c>
      <c r="AC1486" s="39" t="str">
        <f t="shared" si="661"/>
        <v/>
      </c>
      <c r="AD1486" s="39" t="str">
        <f t="shared" ca="1" si="682"/>
        <v/>
      </c>
      <c r="AE1486" s="39" t="str">
        <f t="shared" ca="1" si="673"/>
        <v/>
      </c>
      <c r="AF1486" s="40"/>
      <c r="AG1486" s="39">
        <f t="shared" ca="1" si="683"/>
        <v>0</v>
      </c>
      <c r="AH1486" s="339"/>
      <c r="AI1486" s="37" t="str">
        <f t="shared" ca="1" si="674"/>
        <v/>
      </c>
      <c r="AJ1486" s="41" t="str">
        <f t="shared" ca="1" si="675"/>
        <v/>
      </c>
      <c r="AK1486" s="39" t="str">
        <f t="shared" si="662"/>
        <v/>
      </c>
      <c r="AL1486" s="39" t="str">
        <f t="shared" ca="1" si="684"/>
        <v/>
      </c>
      <c r="AM1486" s="39" t="str">
        <f t="shared" ca="1" si="676"/>
        <v/>
      </c>
      <c r="AN1486" s="40"/>
      <c r="AO1486" s="39">
        <f t="shared" ca="1" si="685"/>
        <v>0</v>
      </c>
      <c r="AP1486" s="339"/>
      <c r="AW1486" s="329"/>
      <c r="BI1486" s="329"/>
      <c r="BJ1486" s="329"/>
      <c r="BK1486" s="329"/>
      <c r="BL1486" s="329"/>
      <c r="BM1486" s="329"/>
      <c r="BN1486" s="329"/>
      <c r="BO1486" s="329"/>
      <c r="BP1486" s="329"/>
      <c r="BQ1486" s="329"/>
      <c r="BR1486" s="329"/>
      <c r="BS1486" s="329"/>
      <c r="BT1486" s="329"/>
      <c r="BU1486" s="329"/>
      <c r="BV1486" s="329"/>
      <c r="BW1486" s="325"/>
      <c r="BX1486" s="325"/>
      <c r="BY1486" s="325"/>
      <c r="BZ1486" s="325"/>
      <c r="CA1486" s="325"/>
      <c r="CB1486" s="325"/>
      <c r="CC1486" s="325"/>
      <c r="CD1486" s="325"/>
      <c r="CE1486" s="325"/>
      <c r="CF1486" s="325"/>
      <c r="CG1486" s="325"/>
      <c r="CH1486" s="325"/>
      <c r="CI1486" s="325"/>
      <c r="CJ1486" s="325"/>
      <c r="CK1486" s="325"/>
      <c r="CL1486" s="325"/>
      <c r="CM1486" s="325"/>
      <c r="CN1486" s="325"/>
      <c r="CO1486" s="325"/>
      <c r="CP1486" s="325"/>
      <c r="CQ1486" s="325"/>
      <c r="CR1486" s="325"/>
      <c r="CS1486" s="325"/>
      <c r="CT1486" s="325"/>
      <c r="CU1486" s="325"/>
      <c r="CV1486" s="325"/>
      <c r="CW1486" s="325"/>
      <c r="CX1486" s="325"/>
    </row>
    <row r="1487" spans="1:102" s="36" customFormat="1" ht="15" hidden="1" customHeight="1">
      <c r="A1487" s="329"/>
      <c r="B1487" s="37" t="str">
        <f t="shared" ca="1" si="663"/>
        <v/>
      </c>
      <c r="C1487" s="41" t="str">
        <f t="shared" ca="1" si="664"/>
        <v/>
      </c>
      <c r="D1487" s="39" t="str">
        <f t="shared" ca="1" si="665"/>
        <v/>
      </c>
      <c r="E1487" s="39" t="str">
        <f t="shared" ca="1" si="677"/>
        <v/>
      </c>
      <c r="F1487" s="39" t="str">
        <f t="shared" ca="1" si="666"/>
        <v/>
      </c>
      <c r="G1487" s="101"/>
      <c r="H1487" s="39">
        <f t="shared" ca="1" si="657"/>
        <v>0</v>
      </c>
      <c r="J1487" s="332"/>
      <c r="K1487" s="37" t="str">
        <f t="shared" ca="1" si="667"/>
        <v/>
      </c>
      <c r="L1487" s="41" t="str">
        <f t="shared" ca="1" si="668"/>
        <v/>
      </c>
      <c r="M1487" s="39" t="str">
        <f t="shared" si="658"/>
        <v/>
      </c>
      <c r="N1487" s="39" t="str">
        <f t="shared" ca="1" si="678"/>
        <v/>
      </c>
      <c r="O1487" s="39">
        <f ca="1">ROUND(Q1486*$O$5/payments_per_year,2)</f>
        <v>0</v>
      </c>
      <c r="P1487" s="101"/>
      <c r="Q1487" s="39">
        <f t="shared" ca="1" si="679"/>
        <v>0</v>
      </c>
      <c r="R1487" s="332"/>
      <c r="S1487" s="37" t="str">
        <f t="shared" ca="1" si="669"/>
        <v/>
      </c>
      <c r="T1487" s="41" t="str">
        <f t="shared" ca="1" si="670"/>
        <v/>
      </c>
      <c r="U1487" s="39" t="str">
        <f t="shared" si="659"/>
        <v/>
      </c>
      <c r="V1487" s="39" t="str">
        <f t="shared" ca="1" si="680"/>
        <v/>
      </c>
      <c r="W1487" s="39">
        <f t="shared" ca="1" si="660"/>
        <v>0</v>
      </c>
      <c r="X1487" s="40"/>
      <c r="Y1487" s="39">
        <f t="shared" ca="1" si="681"/>
        <v>0</v>
      </c>
      <c r="Z1487" s="327"/>
      <c r="AA1487" s="37" t="str">
        <f t="shared" ca="1" si="671"/>
        <v/>
      </c>
      <c r="AB1487" s="41" t="str">
        <f t="shared" ca="1" si="672"/>
        <v/>
      </c>
      <c r="AC1487" s="39" t="str">
        <f t="shared" si="661"/>
        <v/>
      </c>
      <c r="AD1487" s="39" t="str">
        <f t="shared" ca="1" si="682"/>
        <v/>
      </c>
      <c r="AE1487" s="39" t="str">
        <f t="shared" ca="1" si="673"/>
        <v/>
      </c>
      <c r="AF1487" s="40"/>
      <c r="AG1487" s="39">
        <f t="shared" ca="1" si="683"/>
        <v>0</v>
      </c>
      <c r="AH1487" s="339"/>
      <c r="AI1487" s="37" t="str">
        <f t="shared" ca="1" si="674"/>
        <v/>
      </c>
      <c r="AJ1487" s="41" t="str">
        <f t="shared" ca="1" si="675"/>
        <v/>
      </c>
      <c r="AK1487" s="39" t="str">
        <f t="shared" si="662"/>
        <v/>
      </c>
      <c r="AL1487" s="39" t="str">
        <f t="shared" ca="1" si="684"/>
        <v/>
      </c>
      <c r="AM1487" s="39" t="str">
        <f t="shared" ca="1" si="676"/>
        <v/>
      </c>
      <c r="AN1487" s="40"/>
      <c r="AO1487" s="39">
        <f t="shared" ca="1" si="685"/>
        <v>0</v>
      </c>
      <c r="AP1487" s="339"/>
      <c r="AW1487" s="329"/>
      <c r="BI1487" s="329"/>
      <c r="BJ1487" s="329"/>
      <c r="BK1487" s="329"/>
      <c r="BL1487" s="329"/>
      <c r="BM1487" s="329"/>
      <c r="BN1487" s="329"/>
      <c r="BO1487" s="329"/>
      <c r="BP1487" s="329"/>
      <c r="BQ1487" s="329"/>
      <c r="BR1487" s="329"/>
      <c r="BS1487" s="329"/>
      <c r="BT1487" s="329"/>
      <c r="BU1487" s="329"/>
      <c r="BV1487" s="329"/>
      <c r="BW1487" s="325"/>
      <c r="BX1487" s="325"/>
      <c r="BY1487" s="325"/>
      <c r="BZ1487" s="325"/>
      <c r="CA1487" s="325"/>
      <c r="CB1487" s="325"/>
      <c r="CC1487" s="325"/>
      <c r="CD1487" s="325"/>
      <c r="CE1487" s="325"/>
      <c r="CF1487" s="325"/>
      <c r="CG1487" s="325"/>
      <c r="CH1487" s="325"/>
      <c r="CI1487" s="325"/>
      <c r="CJ1487" s="325"/>
      <c r="CK1487" s="325"/>
      <c r="CL1487" s="325"/>
      <c r="CM1487" s="325"/>
      <c r="CN1487" s="325"/>
      <c r="CO1487" s="325"/>
      <c r="CP1487" s="325"/>
      <c r="CQ1487" s="325"/>
      <c r="CR1487" s="325"/>
      <c r="CS1487" s="325"/>
      <c r="CT1487" s="325"/>
      <c r="CU1487" s="325"/>
      <c r="CV1487" s="325"/>
      <c r="CW1487" s="325"/>
      <c r="CX1487" s="325"/>
    </row>
    <row r="1488" spans="1:102" s="36" customFormat="1" ht="15" hidden="1" customHeight="1">
      <c r="A1488" s="329"/>
      <c r="B1488" s="37" t="str">
        <f t="shared" ca="1" si="663"/>
        <v/>
      </c>
      <c r="C1488" s="41" t="str">
        <f t="shared" ca="1" si="664"/>
        <v/>
      </c>
      <c r="D1488" s="39" t="str">
        <f t="shared" ca="1" si="665"/>
        <v/>
      </c>
      <c r="E1488" s="39" t="str">
        <f t="shared" ca="1" si="677"/>
        <v/>
      </c>
      <c r="F1488" s="39" t="str">
        <f t="shared" ca="1" si="666"/>
        <v/>
      </c>
      <c r="G1488" s="101"/>
      <c r="H1488" s="39">
        <f t="shared" ca="1" si="657"/>
        <v>0</v>
      </c>
      <c r="J1488" s="332"/>
      <c r="K1488" s="37" t="str">
        <f t="shared" ca="1" si="667"/>
        <v/>
      </c>
      <c r="L1488" s="41" t="str">
        <f t="shared" ca="1" si="668"/>
        <v/>
      </c>
      <c r="M1488" s="39" t="str">
        <f t="shared" si="658"/>
        <v/>
      </c>
      <c r="N1488" s="39" t="str">
        <f t="shared" ca="1" si="678"/>
        <v/>
      </c>
      <c r="O1488" s="39" t="str">
        <f ca="1">IF(L1488="","",ROUND(Q1487*$O$5/payments_per_year,2))</f>
        <v/>
      </c>
      <c r="P1488" s="101"/>
      <c r="Q1488" s="39">
        <f t="shared" ca="1" si="679"/>
        <v>0</v>
      </c>
      <c r="R1488" s="332"/>
      <c r="S1488" s="37" t="str">
        <f t="shared" ca="1" si="669"/>
        <v/>
      </c>
      <c r="T1488" s="41" t="str">
        <f t="shared" ca="1" si="670"/>
        <v/>
      </c>
      <c r="U1488" s="39" t="str">
        <f t="shared" si="659"/>
        <v/>
      </c>
      <c r="V1488" s="39" t="str">
        <f t="shared" ca="1" si="680"/>
        <v/>
      </c>
      <c r="W1488" s="39">
        <f t="shared" ca="1" si="660"/>
        <v>0</v>
      </c>
      <c r="X1488" s="40"/>
      <c r="Y1488" s="39">
        <f t="shared" ca="1" si="681"/>
        <v>0</v>
      </c>
      <c r="Z1488" s="327"/>
      <c r="AA1488" s="37" t="str">
        <f t="shared" ca="1" si="671"/>
        <v/>
      </c>
      <c r="AB1488" s="41" t="str">
        <f t="shared" ca="1" si="672"/>
        <v/>
      </c>
      <c r="AC1488" s="39" t="str">
        <f t="shared" si="661"/>
        <v/>
      </c>
      <c r="AD1488" s="39" t="str">
        <f t="shared" ca="1" si="682"/>
        <v/>
      </c>
      <c r="AE1488" s="39" t="str">
        <f t="shared" ca="1" si="673"/>
        <v/>
      </c>
      <c r="AF1488" s="40"/>
      <c r="AG1488" s="39">
        <f t="shared" ca="1" si="683"/>
        <v>0</v>
      </c>
      <c r="AH1488" s="339"/>
      <c r="AI1488" s="37" t="str">
        <f t="shared" ca="1" si="674"/>
        <v/>
      </c>
      <c r="AJ1488" s="41" t="str">
        <f t="shared" ca="1" si="675"/>
        <v/>
      </c>
      <c r="AK1488" s="39" t="str">
        <f t="shared" si="662"/>
        <v/>
      </c>
      <c r="AL1488" s="39" t="str">
        <f t="shared" ca="1" si="684"/>
        <v/>
      </c>
      <c r="AM1488" s="39" t="str">
        <f t="shared" ca="1" si="676"/>
        <v/>
      </c>
      <c r="AN1488" s="40"/>
      <c r="AO1488" s="39">
        <f t="shared" ca="1" si="685"/>
        <v>0</v>
      </c>
      <c r="AP1488" s="339"/>
      <c r="AW1488" s="329"/>
      <c r="BI1488" s="329"/>
      <c r="BJ1488" s="329"/>
      <c r="BK1488" s="329"/>
      <c r="BL1488" s="329"/>
      <c r="BM1488" s="329"/>
      <c r="BN1488" s="329"/>
      <c r="BO1488" s="329"/>
      <c r="BP1488" s="329"/>
      <c r="BQ1488" s="329"/>
      <c r="BR1488" s="329"/>
      <c r="BS1488" s="329"/>
      <c r="BT1488" s="329"/>
      <c r="BU1488" s="329"/>
      <c r="BV1488" s="329"/>
      <c r="BW1488" s="325"/>
      <c r="BX1488" s="325"/>
      <c r="BY1488" s="325"/>
      <c r="BZ1488" s="325"/>
      <c r="CA1488" s="325"/>
      <c r="CB1488" s="325"/>
      <c r="CC1488" s="325"/>
      <c r="CD1488" s="325"/>
      <c r="CE1488" s="325"/>
      <c r="CF1488" s="325"/>
      <c r="CG1488" s="325"/>
      <c r="CH1488" s="325"/>
      <c r="CI1488" s="325"/>
      <c r="CJ1488" s="325"/>
      <c r="CK1488" s="325"/>
      <c r="CL1488" s="325"/>
      <c r="CM1488" s="325"/>
      <c r="CN1488" s="325"/>
      <c r="CO1488" s="325"/>
      <c r="CP1488" s="325"/>
      <c r="CQ1488" s="325"/>
      <c r="CR1488" s="325"/>
      <c r="CS1488" s="325"/>
      <c r="CT1488" s="325"/>
      <c r="CU1488" s="325"/>
      <c r="CV1488" s="325"/>
      <c r="CW1488" s="325"/>
      <c r="CX1488" s="325"/>
    </row>
    <row r="1489" spans="1:102" s="36" customFormat="1" ht="15" hidden="1" customHeight="1">
      <c r="A1489" s="329"/>
      <c r="B1489" s="37" t="str">
        <f t="shared" ca="1" si="663"/>
        <v/>
      </c>
      <c r="C1489" s="41" t="str">
        <f t="shared" ca="1" si="664"/>
        <v/>
      </c>
      <c r="D1489" s="39" t="str">
        <f t="shared" ca="1" si="665"/>
        <v/>
      </c>
      <c r="E1489" s="39" t="str">
        <f t="shared" ca="1" si="677"/>
        <v/>
      </c>
      <c r="F1489" s="39" t="str">
        <f t="shared" ca="1" si="666"/>
        <v/>
      </c>
      <c r="G1489" s="101"/>
      <c r="H1489" s="39">
        <f t="shared" ca="1" si="657"/>
        <v>0</v>
      </c>
      <c r="J1489" s="332"/>
      <c r="K1489" s="37" t="str">
        <f t="shared" ca="1" si="667"/>
        <v/>
      </c>
      <c r="L1489" s="41" t="str">
        <f t="shared" ca="1" si="668"/>
        <v/>
      </c>
      <c r="M1489" s="39" t="str">
        <f t="shared" si="658"/>
        <v/>
      </c>
      <c r="N1489" s="39" t="str">
        <f t="shared" ca="1" si="678"/>
        <v/>
      </c>
      <c r="O1489" s="39">
        <f ca="1">ROUND(Q1488*$O$5/payments_per_year,2)</f>
        <v>0</v>
      </c>
      <c r="P1489" s="101"/>
      <c r="Q1489" s="39">
        <f t="shared" ca="1" si="679"/>
        <v>0</v>
      </c>
      <c r="R1489" s="332"/>
      <c r="S1489" s="37" t="str">
        <f t="shared" ca="1" si="669"/>
        <v/>
      </c>
      <c r="T1489" s="41" t="str">
        <f t="shared" ca="1" si="670"/>
        <v/>
      </c>
      <c r="U1489" s="39" t="str">
        <f t="shared" si="659"/>
        <v/>
      </c>
      <c r="V1489" s="39" t="str">
        <f t="shared" ca="1" si="680"/>
        <v/>
      </c>
      <c r="W1489" s="39">
        <f t="shared" ca="1" si="660"/>
        <v>0</v>
      </c>
      <c r="X1489" s="40"/>
      <c r="Y1489" s="39">
        <f t="shared" ca="1" si="681"/>
        <v>0</v>
      </c>
      <c r="Z1489" s="327"/>
      <c r="AA1489" s="37" t="str">
        <f t="shared" ca="1" si="671"/>
        <v/>
      </c>
      <c r="AB1489" s="41" t="str">
        <f t="shared" ca="1" si="672"/>
        <v/>
      </c>
      <c r="AC1489" s="39" t="str">
        <f t="shared" si="661"/>
        <v/>
      </c>
      <c r="AD1489" s="39" t="str">
        <f t="shared" ca="1" si="682"/>
        <v/>
      </c>
      <c r="AE1489" s="39" t="str">
        <f t="shared" ca="1" si="673"/>
        <v/>
      </c>
      <c r="AF1489" s="40"/>
      <c r="AG1489" s="39">
        <f t="shared" ca="1" si="683"/>
        <v>0</v>
      </c>
      <c r="AH1489" s="339"/>
      <c r="AI1489" s="37" t="str">
        <f t="shared" ca="1" si="674"/>
        <v/>
      </c>
      <c r="AJ1489" s="41" t="str">
        <f t="shared" ca="1" si="675"/>
        <v/>
      </c>
      <c r="AK1489" s="39" t="str">
        <f t="shared" si="662"/>
        <v/>
      </c>
      <c r="AL1489" s="39" t="str">
        <f t="shared" ca="1" si="684"/>
        <v/>
      </c>
      <c r="AM1489" s="39" t="str">
        <f t="shared" ca="1" si="676"/>
        <v/>
      </c>
      <c r="AN1489" s="40"/>
      <c r="AO1489" s="39">
        <f t="shared" ca="1" si="685"/>
        <v>0</v>
      </c>
      <c r="AP1489" s="339"/>
      <c r="AW1489" s="329"/>
      <c r="BI1489" s="329"/>
      <c r="BJ1489" s="329"/>
      <c r="BK1489" s="329"/>
      <c r="BL1489" s="329"/>
      <c r="BM1489" s="329"/>
      <c r="BN1489" s="329"/>
      <c r="BO1489" s="329"/>
      <c r="BP1489" s="329"/>
      <c r="BQ1489" s="329"/>
      <c r="BR1489" s="329"/>
      <c r="BS1489" s="329"/>
      <c r="BT1489" s="329"/>
      <c r="BU1489" s="329"/>
      <c r="BV1489" s="329"/>
      <c r="BW1489" s="325"/>
      <c r="BX1489" s="325"/>
      <c r="BY1489" s="325"/>
      <c r="BZ1489" s="325"/>
      <c r="CA1489" s="325"/>
      <c r="CB1489" s="325"/>
      <c r="CC1489" s="325"/>
      <c r="CD1489" s="325"/>
      <c r="CE1489" s="325"/>
      <c r="CF1489" s="325"/>
      <c r="CG1489" s="325"/>
      <c r="CH1489" s="325"/>
      <c r="CI1489" s="325"/>
      <c r="CJ1489" s="325"/>
      <c r="CK1489" s="325"/>
      <c r="CL1489" s="325"/>
      <c r="CM1489" s="325"/>
      <c r="CN1489" s="325"/>
      <c r="CO1489" s="325"/>
      <c r="CP1489" s="325"/>
      <c r="CQ1489" s="325"/>
      <c r="CR1489" s="325"/>
      <c r="CS1489" s="325"/>
      <c r="CT1489" s="325"/>
      <c r="CU1489" s="325"/>
      <c r="CV1489" s="325"/>
      <c r="CW1489" s="325"/>
      <c r="CX1489" s="325"/>
    </row>
    <row r="1490" spans="1:102" s="36" customFormat="1" ht="15" hidden="1" customHeight="1">
      <c r="A1490" s="329"/>
      <c r="B1490" s="37" t="str">
        <f t="shared" ca="1" si="663"/>
        <v/>
      </c>
      <c r="C1490" s="41" t="str">
        <f t="shared" ca="1" si="664"/>
        <v/>
      </c>
      <c r="D1490" s="39" t="str">
        <f t="shared" ca="1" si="665"/>
        <v/>
      </c>
      <c r="E1490" s="39" t="str">
        <f t="shared" ca="1" si="677"/>
        <v/>
      </c>
      <c r="F1490" s="39" t="str">
        <f t="shared" ca="1" si="666"/>
        <v/>
      </c>
      <c r="G1490" s="101"/>
      <c r="H1490" s="39">
        <f t="shared" ca="1" si="657"/>
        <v>0</v>
      </c>
      <c r="J1490" s="332"/>
      <c r="K1490" s="37" t="str">
        <f t="shared" ca="1" si="667"/>
        <v/>
      </c>
      <c r="L1490" s="41" t="str">
        <f t="shared" ca="1" si="668"/>
        <v/>
      </c>
      <c r="M1490" s="39" t="str">
        <f t="shared" si="658"/>
        <v/>
      </c>
      <c r="N1490" s="39" t="str">
        <f t="shared" ca="1" si="678"/>
        <v/>
      </c>
      <c r="O1490" s="39" t="str">
        <f ca="1">IF(L1490="","",ROUND(Q1489*$O$5/payments_per_year,2))</f>
        <v/>
      </c>
      <c r="P1490" s="101"/>
      <c r="Q1490" s="39">
        <f t="shared" ca="1" si="679"/>
        <v>0</v>
      </c>
      <c r="R1490" s="332"/>
      <c r="S1490" s="37" t="str">
        <f t="shared" ca="1" si="669"/>
        <v/>
      </c>
      <c r="T1490" s="41" t="str">
        <f t="shared" ca="1" si="670"/>
        <v/>
      </c>
      <c r="U1490" s="39" t="str">
        <f t="shared" si="659"/>
        <v/>
      </c>
      <c r="V1490" s="39" t="str">
        <f t="shared" ca="1" si="680"/>
        <v/>
      </c>
      <c r="W1490" s="39">
        <f t="shared" ca="1" si="660"/>
        <v>0</v>
      </c>
      <c r="X1490" s="40"/>
      <c r="Y1490" s="39">
        <f t="shared" ca="1" si="681"/>
        <v>0</v>
      </c>
      <c r="Z1490" s="327"/>
      <c r="AA1490" s="37" t="str">
        <f t="shared" ca="1" si="671"/>
        <v/>
      </c>
      <c r="AB1490" s="41" t="str">
        <f t="shared" ca="1" si="672"/>
        <v/>
      </c>
      <c r="AC1490" s="39" t="str">
        <f t="shared" si="661"/>
        <v/>
      </c>
      <c r="AD1490" s="39" t="str">
        <f t="shared" ca="1" si="682"/>
        <v/>
      </c>
      <c r="AE1490" s="39" t="str">
        <f t="shared" ca="1" si="673"/>
        <v/>
      </c>
      <c r="AF1490" s="40"/>
      <c r="AG1490" s="39">
        <f t="shared" ca="1" si="683"/>
        <v>0</v>
      </c>
      <c r="AH1490" s="339"/>
      <c r="AI1490" s="37" t="str">
        <f t="shared" ca="1" si="674"/>
        <v/>
      </c>
      <c r="AJ1490" s="41" t="str">
        <f t="shared" ca="1" si="675"/>
        <v/>
      </c>
      <c r="AK1490" s="39" t="str">
        <f t="shared" si="662"/>
        <v/>
      </c>
      <c r="AL1490" s="39" t="str">
        <f t="shared" ca="1" si="684"/>
        <v/>
      </c>
      <c r="AM1490" s="39" t="str">
        <f t="shared" ca="1" si="676"/>
        <v/>
      </c>
      <c r="AN1490" s="40"/>
      <c r="AO1490" s="39">
        <f t="shared" ca="1" si="685"/>
        <v>0</v>
      </c>
      <c r="AP1490" s="339"/>
      <c r="AW1490" s="329"/>
      <c r="BI1490" s="329"/>
      <c r="BJ1490" s="329"/>
      <c r="BK1490" s="329"/>
      <c r="BL1490" s="329"/>
      <c r="BM1490" s="329"/>
      <c r="BN1490" s="329"/>
      <c r="BO1490" s="329"/>
      <c r="BP1490" s="329"/>
      <c r="BQ1490" s="329"/>
      <c r="BR1490" s="329"/>
      <c r="BS1490" s="329"/>
      <c r="BT1490" s="329"/>
      <c r="BU1490" s="329"/>
      <c r="BV1490" s="329"/>
      <c r="BW1490" s="325"/>
      <c r="BX1490" s="325"/>
      <c r="BY1490" s="325"/>
      <c r="BZ1490" s="325"/>
      <c r="CA1490" s="325"/>
      <c r="CB1490" s="325"/>
      <c r="CC1490" s="325"/>
      <c r="CD1490" s="325"/>
      <c r="CE1490" s="325"/>
      <c r="CF1490" s="325"/>
      <c r="CG1490" s="325"/>
      <c r="CH1490" s="325"/>
      <c r="CI1490" s="325"/>
      <c r="CJ1490" s="325"/>
      <c r="CK1490" s="325"/>
      <c r="CL1490" s="325"/>
      <c r="CM1490" s="325"/>
      <c r="CN1490" s="325"/>
      <c r="CO1490" s="325"/>
      <c r="CP1490" s="325"/>
      <c r="CQ1490" s="325"/>
      <c r="CR1490" s="325"/>
      <c r="CS1490" s="325"/>
      <c r="CT1490" s="325"/>
      <c r="CU1490" s="325"/>
      <c r="CV1490" s="325"/>
      <c r="CW1490" s="325"/>
      <c r="CX1490" s="325"/>
    </row>
    <row r="1491" spans="1:102" s="36" customFormat="1" ht="15" hidden="1" customHeight="1">
      <c r="A1491" s="329"/>
      <c r="B1491" s="37" t="str">
        <f t="shared" ca="1" si="663"/>
        <v/>
      </c>
      <c r="C1491" s="41" t="str">
        <f t="shared" ca="1" si="664"/>
        <v/>
      </c>
      <c r="D1491" s="39" t="str">
        <f t="shared" ca="1" si="665"/>
        <v/>
      </c>
      <c r="E1491" s="39" t="str">
        <f t="shared" ca="1" si="677"/>
        <v/>
      </c>
      <c r="F1491" s="39" t="str">
        <f t="shared" ca="1" si="666"/>
        <v/>
      </c>
      <c r="G1491" s="101"/>
      <c r="H1491" s="39">
        <f t="shared" ref="H1491:H1554" ca="1" si="686">IF(B1491="",0,ROUND(H1490-E1491-G1491,2))</f>
        <v>0</v>
      </c>
      <c r="J1491" s="332"/>
      <c r="K1491" s="37" t="str">
        <f t="shared" ca="1" si="667"/>
        <v/>
      </c>
      <c r="L1491" s="41" t="str">
        <f t="shared" ca="1" si="668"/>
        <v/>
      </c>
      <c r="M1491" s="39" t="str">
        <f t="shared" ref="M1491:M1554" si="687">$O$10</f>
        <v/>
      </c>
      <c r="N1491" s="39" t="str">
        <f t="shared" ca="1" si="678"/>
        <v/>
      </c>
      <c r="O1491" s="39">
        <f ca="1">ROUND(Q1490*$O$5/payments_per_year,2)</f>
        <v>0</v>
      </c>
      <c r="P1491" s="101"/>
      <c r="Q1491" s="39">
        <f t="shared" ca="1" si="679"/>
        <v>0</v>
      </c>
      <c r="R1491" s="332"/>
      <c r="S1491" s="37" t="str">
        <f t="shared" ca="1" si="669"/>
        <v/>
      </c>
      <c r="T1491" s="41" t="str">
        <f t="shared" ca="1" si="670"/>
        <v/>
      </c>
      <c r="U1491" s="39" t="str">
        <f t="shared" ref="U1491:U1554" si="688">$W$10</f>
        <v/>
      </c>
      <c r="V1491" s="39" t="str">
        <f t="shared" ca="1" si="680"/>
        <v/>
      </c>
      <c r="W1491" s="39">
        <f t="shared" ref="W1491:W1554" ca="1" si="689">ROUND(Y1490*$W$5/payments_per_year,2)</f>
        <v>0</v>
      </c>
      <c r="X1491" s="40"/>
      <c r="Y1491" s="39">
        <f t="shared" ca="1" si="681"/>
        <v>0</v>
      </c>
      <c r="Z1491" s="327"/>
      <c r="AA1491" s="37" t="str">
        <f t="shared" ca="1" si="671"/>
        <v/>
      </c>
      <c r="AB1491" s="41" t="str">
        <f t="shared" ca="1" si="672"/>
        <v/>
      </c>
      <c r="AC1491" s="39" t="str">
        <f t="shared" ref="AC1491:AC1554" si="690">$AE$10</f>
        <v/>
      </c>
      <c r="AD1491" s="39" t="str">
        <f t="shared" ca="1" si="682"/>
        <v/>
      </c>
      <c r="AE1491" s="39" t="str">
        <f t="shared" ca="1" si="673"/>
        <v/>
      </c>
      <c r="AF1491" s="40"/>
      <c r="AG1491" s="39">
        <f t="shared" ca="1" si="683"/>
        <v>0</v>
      </c>
      <c r="AH1491" s="339"/>
      <c r="AI1491" s="37" t="str">
        <f t="shared" ca="1" si="674"/>
        <v/>
      </c>
      <c r="AJ1491" s="41" t="str">
        <f t="shared" ca="1" si="675"/>
        <v/>
      </c>
      <c r="AK1491" s="39" t="str">
        <f t="shared" ref="AK1491:AK1554" si="691">$AE$10</f>
        <v/>
      </c>
      <c r="AL1491" s="39" t="str">
        <f t="shared" ca="1" si="684"/>
        <v/>
      </c>
      <c r="AM1491" s="39" t="str">
        <f t="shared" ca="1" si="676"/>
        <v/>
      </c>
      <c r="AN1491" s="40"/>
      <c r="AO1491" s="39">
        <f t="shared" ca="1" si="685"/>
        <v>0</v>
      </c>
      <c r="AP1491" s="339"/>
      <c r="AW1491" s="329"/>
      <c r="BI1491" s="329"/>
      <c r="BJ1491" s="329"/>
      <c r="BK1491" s="329"/>
      <c r="BL1491" s="329"/>
      <c r="BM1491" s="329"/>
      <c r="BN1491" s="329"/>
      <c r="BO1491" s="329"/>
      <c r="BP1491" s="329"/>
      <c r="BQ1491" s="329"/>
      <c r="BR1491" s="329"/>
      <c r="BS1491" s="329"/>
      <c r="BT1491" s="329"/>
      <c r="BU1491" s="329"/>
      <c r="BV1491" s="329"/>
      <c r="BW1491" s="325"/>
      <c r="BX1491" s="325"/>
      <c r="BY1491" s="325"/>
      <c r="BZ1491" s="325"/>
      <c r="CA1491" s="325"/>
      <c r="CB1491" s="325"/>
      <c r="CC1491" s="325"/>
      <c r="CD1491" s="325"/>
      <c r="CE1491" s="325"/>
      <c r="CF1491" s="325"/>
      <c r="CG1491" s="325"/>
      <c r="CH1491" s="325"/>
      <c r="CI1491" s="325"/>
      <c r="CJ1491" s="325"/>
      <c r="CK1491" s="325"/>
      <c r="CL1491" s="325"/>
      <c r="CM1491" s="325"/>
      <c r="CN1491" s="325"/>
      <c r="CO1491" s="325"/>
      <c r="CP1491" s="325"/>
      <c r="CQ1491" s="325"/>
      <c r="CR1491" s="325"/>
      <c r="CS1491" s="325"/>
      <c r="CT1491" s="325"/>
      <c r="CU1491" s="325"/>
      <c r="CV1491" s="325"/>
      <c r="CW1491" s="325"/>
      <c r="CX1491" s="325"/>
    </row>
    <row r="1492" spans="1:102" s="36" customFormat="1" ht="15" hidden="1" customHeight="1">
      <c r="A1492" s="329"/>
      <c r="B1492" s="37" t="str">
        <f t="shared" ref="B1492:B1555" ca="1" si="692">IF(B1491&lt;$F$11,IF(H1491&gt;0,B1491+1,""),"")</f>
        <v/>
      </c>
      <c r="C1492" s="41" t="str">
        <f t="shared" ref="C1492:C1555" ca="1" si="693">IF(B1492="","",IF(B1492&lt;=$F$11,IF(payments_per_year=26,DATE(YEAR(start_date),MONTH(start_date),DAY(start_date)+14*B1492),IF(payments_per_year=52,DATE(YEAR(start_date),MONTH(start_date),DAY(start_date)+7*B1492),DATE(YEAR(start_date),MONTH(start_date)+B1492*12/$F$7,DAY(start_date)))),""))</f>
        <v/>
      </c>
      <c r="D1492" s="39" t="str">
        <f t="shared" ref="D1492:D1555" ca="1" si="694">IF(C1492="","",IF($F$10+F1492&gt;H1491,ROUND(H1491+F1492,2),$F$10))</f>
        <v/>
      </c>
      <c r="E1492" s="39" t="str">
        <f t="shared" ca="1" si="677"/>
        <v/>
      </c>
      <c r="F1492" s="39" t="str">
        <f t="shared" ref="F1492:F1555" ca="1" si="695">IF(C1492="","",ROUND(H1491*$F$5/payments_per_year,2))</f>
        <v/>
      </c>
      <c r="G1492" s="101"/>
      <c r="H1492" s="39">
        <f t="shared" ca="1" si="686"/>
        <v>0</v>
      </c>
      <c r="J1492" s="332"/>
      <c r="K1492" s="37" t="str">
        <f t="shared" ref="K1492:K1555" ca="1" si="696">IF(K1491&lt;$F$11,IF(Q1491&gt;0,K1491+1,""),"")</f>
        <v/>
      </c>
      <c r="L1492" s="41" t="str">
        <f t="shared" ref="L1492:L1555" ca="1" si="697">IF(K1492="","",IF(K1492&lt;=$F$11,IF(payments_per_year=26,DATE(YEAR(start_date),MONTH(start_date),DAY(start_date)+14*K1492),IF(payments_per_year=52,DATE(YEAR(start_date),MONTH(start_date),DAY(start_date)+7*K1492),DATE(YEAR(start_date),MONTH(start_date)+K1492*12/$F$7,DAY(start_date)))),""))</f>
        <v/>
      </c>
      <c r="M1492" s="39" t="str">
        <f t="shared" si="687"/>
        <v/>
      </c>
      <c r="N1492" s="39" t="str">
        <f t="shared" ca="1" si="678"/>
        <v/>
      </c>
      <c r="O1492" s="39" t="str">
        <f ca="1">IF(L1492="","",ROUND(Q1491*$O$5/payments_per_year,2))</f>
        <v/>
      </c>
      <c r="P1492" s="101"/>
      <c r="Q1492" s="39">
        <f t="shared" ca="1" si="679"/>
        <v>0</v>
      </c>
      <c r="R1492" s="332"/>
      <c r="S1492" s="37" t="str">
        <f t="shared" ref="S1492:S1555" ca="1" si="698">IF(S1491&lt;$F$11,IF(Y1491&gt;0,S1491+1,""),"")</f>
        <v/>
      </c>
      <c r="T1492" s="41" t="str">
        <f t="shared" ref="T1492:T1555" ca="1" si="699">IF(S1492="","",IF(S1492&lt;=$F$11,IF(payments_per_year=26,DATE(YEAR(start_date),MONTH(start_date),DAY(start_date)+14*S1492),IF(payments_per_year=52,DATE(YEAR(start_date),MONTH(start_date),DAY(start_date)+7*S1492),DATE(YEAR(start_date),MONTH(start_date)+S1492*12/$F$7,DAY(start_date)))),""))</f>
        <v/>
      </c>
      <c r="U1492" s="39" t="str">
        <f t="shared" si="688"/>
        <v/>
      </c>
      <c r="V1492" s="39" t="str">
        <f t="shared" ca="1" si="680"/>
        <v/>
      </c>
      <c r="W1492" s="39">
        <f t="shared" ca="1" si="689"/>
        <v>0</v>
      </c>
      <c r="X1492" s="40"/>
      <c r="Y1492" s="39">
        <f t="shared" ca="1" si="681"/>
        <v>0</v>
      </c>
      <c r="Z1492" s="327"/>
      <c r="AA1492" s="37" t="str">
        <f t="shared" ref="AA1492:AA1555" ca="1" si="700">IF(AA1491&lt;$F$11,IF(AG1491&gt;0,AA1491+1,""),"")</f>
        <v/>
      </c>
      <c r="AB1492" s="41" t="str">
        <f t="shared" ref="AB1492:AB1555" ca="1" si="701">IF(AA1492="","",IF(AA1492&lt;=$F$11,IF(payments_per_year=26,DATE(YEAR(start_date),MONTH(start_date),DAY(start_date)+14*AA1492),IF(payments_per_year=52,DATE(YEAR(start_date),MONTH(start_date),DAY(start_date)+7*AA1492),DATE(YEAR(start_date),MONTH(start_date)+AA1492*12/$F$7,DAY(start_date)))),""))</f>
        <v/>
      </c>
      <c r="AC1492" s="39" t="str">
        <f t="shared" si="690"/>
        <v/>
      </c>
      <c r="AD1492" s="39" t="str">
        <f t="shared" ca="1" si="682"/>
        <v/>
      </c>
      <c r="AE1492" s="39" t="str">
        <f t="shared" ref="AE1492:AE1555" ca="1" si="702">IF(AB1492="","",ROUND(AG1491*$F$5/payments_per_year,2))</f>
        <v/>
      </c>
      <c r="AF1492" s="40"/>
      <c r="AG1492" s="39">
        <f t="shared" ca="1" si="683"/>
        <v>0</v>
      </c>
      <c r="AH1492" s="339"/>
      <c r="AI1492" s="37" t="str">
        <f t="shared" ref="AI1492:AI1555" ca="1" si="703">IF(AI1491&lt;$F$11,IF(AO1491&gt;0,AI1491+1,""),"")</f>
        <v/>
      </c>
      <c r="AJ1492" s="41" t="str">
        <f t="shared" ref="AJ1492:AJ1555" ca="1" si="704">IF(AI1492="","",IF(AI1492&lt;=$F$11,IF(payments_per_year=26,DATE(YEAR(start_date),MONTH(start_date),DAY(start_date)+14*AI1492),IF(payments_per_year=52,DATE(YEAR(start_date),MONTH(start_date),DAY(start_date)+7*AI1492),DATE(YEAR(start_date),MONTH(start_date)+AI1492*12/$F$7,DAY(start_date)))),""))</f>
        <v/>
      </c>
      <c r="AK1492" s="39" t="str">
        <f t="shared" si="691"/>
        <v/>
      </c>
      <c r="AL1492" s="39" t="str">
        <f t="shared" ca="1" si="684"/>
        <v/>
      </c>
      <c r="AM1492" s="39" t="str">
        <f t="shared" ref="AM1492:AM1555" ca="1" si="705">IF(AJ1492="","",ROUND(AO1491*$F$5/payments_per_year,2))</f>
        <v/>
      </c>
      <c r="AN1492" s="40"/>
      <c r="AO1492" s="39">
        <f t="shared" ca="1" si="685"/>
        <v>0</v>
      </c>
      <c r="AP1492" s="339"/>
      <c r="AW1492" s="329"/>
      <c r="BI1492" s="329"/>
      <c r="BJ1492" s="329"/>
      <c r="BK1492" s="329"/>
      <c r="BL1492" s="329"/>
      <c r="BM1492" s="329"/>
      <c r="BN1492" s="329"/>
      <c r="BO1492" s="329"/>
      <c r="BP1492" s="329"/>
      <c r="BQ1492" s="329"/>
      <c r="BR1492" s="329"/>
      <c r="BS1492" s="329"/>
      <c r="BT1492" s="329"/>
      <c r="BU1492" s="329"/>
      <c r="BV1492" s="329"/>
      <c r="BW1492" s="325"/>
      <c r="BX1492" s="325"/>
      <c r="BY1492" s="325"/>
      <c r="BZ1492" s="325"/>
      <c r="CA1492" s="325"/>
      <c r="CB1492" s="325"/>
      <c r="CC1492" s="325"/>
      <c r="CD1492" s="325"/>
      <c r="CE1492" s="325"/>
      <c r="CF1492" s="325"/>
      <c r="CG1492" s="325"/>
      <c r="CH1492" s="325"/>
      <c r="CI1492" s="325"/>
      <c r="CJ1492" s="325"/>
      <c r="CK1492" s="325"/>
      <c r="CL1492" s="325"/>
      <c r="CM1492" s="325"/>
      <c r="CN1492" s="325"/>
      <c r="CO1492" s="325"/>
      <c r="CP1492" s="325"/>
      <c r="CQ1492" s="325"/>
      <c r="CR1492" s="325"/>
      <c r="CS1492" s="325"/>
      <c r="CT1492" s="325"/>
      <c r="CU1492" s="325"/>
      <c r="CV1492" s="325"/>
      <c r="CW1492" s="325"/>
      <c r="CX1492" s="325"/>
    </row>
    <row r="1493" spans="1:102" s="36" customFormat="1" ht="15" hidden="1" customHeight="1">
      <c r="A1493" s="329"/>
      <c r="B1493" s="37" t="str">
        <f t="shared" ca="1" si="692"/>
        <v/>
      </c>
      <c r="C1493" s="41" t="str">
        <f t="shared" ca="1" si="693"/>
        <v/>
      </c>
      <c r="D1493" s="39" t="str">
        <f t="shared" ca="1" si="694"/>
        <v/>
      </c>
      <c r="E1493" s="39" t="str">
        <f t="shared" ca="1" si="677"/>
        <v/>
      </c>
      <c r="F1493" s="39" t="str">
        <f t="shared" ca="1" si="695"/>
        <v/>
      </c>
      <c r="G1493" s="101"/>
      <c r="H1493" s="39">
        <f t="shared" ca="1" si="686"/>
        <v>0</v>
      </c>
      <c r="J1493" s="332"/>
      <c r="K1493" s="37" t="str">
        <f t="shared" ca="1" si="696"/>
        <v/>
      </c>
      <c r="L1493" s="41" t="str">
        <f t="shared" ca="1" si="697"/>
        <v/>
      </c>
      <c r="M1493" s="39" t="str">
        <f t="shared" si="687"/>
        <v/>
      </c>
      <c r="N1493" s="39" t="str">
        <f t="shared" ca="1" si="678"/>
        <v/>
      </c>
      <c r="O1493" s="39">
        <f ca="1">ROUND(Q1492*$O$5/payments_per_year,2)</f>
        <v>0</v>
      </c>
      <c r="P1493" s="101"/>
      <c r="Q1493" s="39">
        <f t="shared" ca="1" si="679"/>
        <v>0</v>
      </c>
      <c r="R1493" s="332"/>
      <c r="S1493" s="37" t="str">
        <f t="shared" ca="1" si="698"/>
        <v/>
      </c>
      <c r="T1493" s="41" t="str">
        <f t="shared" ca="1" si="699"/>
        <v/>
      </c>
      <c r="U1493" s="39" t="str">
        <f t="shared" si="688"/>
        <v/>
      </c>
      <c r="V1493" s="39" t="str">
        <f t="shared" ca="1" si="680"/>
        <v/>
      </c>
      <c r="W1493" s="39">
        <f t="shared" ca="1" si="689"/>
        <v>0</v>
      </c>
      <c r="X1493" s="40"/>
      <c r="Y1493" s="39">
        <f t="shared" ca="1" si="681"/>
        <v>0</v>
      </c>
      <c r="Z1493" s="327"/>
      <c r="AA1493" s="37" t="str">
        <f t="shared" ca="1" si="700"/>
        <v/>
      </c>
      <c r="AB1493" s="41" t="str">
        <f t="shared" ca="1" si="701"/>
        <v/>
      </c>
      <c r="AC1493" s="39" t="str">
        <f t="shared" si="690"/>
        <v/>
      </c>
      <c r="AD1493" s="39" t="str">
        <f t="shared" ca="1" si="682"/>
        <v/>
      </c>
      <c r="AE1493" s="39" t="str">
        <f t="shared" ca="1" si="702"/>
        <v/>
      </c>
      <c r="AF1493" s="40"/>
      <c r="AG1493" s="39">
        <f t="shared" ca="1" si="683"/>
        <v>0</v>
      </c>
      <c r="AH1493" s="339"/>
      <c r="AI1493" s="37" t="str">
        <f t="shared" ca="1" si="703"/>
        <v/>
      </c>
      <c r="AJ1493" s="41" t="str">
        <f t="shared" ca="1" si="704"/>
        <v/>
      </c>
      <c r="AK1493" s="39" t="str">
        <f t="shared" si="691"/>
        <v/>
      </c>
      <c r="AL1493" s="39" t="str">
        <f t="shared" ca="1" si="684"/>
        <v/>
      </c>
      <c r="AM1493" s="39" t="str">
        <f t="shared" ca="1" si="705"/>
        <v/>
      </c>
      <c r="AN1493" s="40"/>
      <c r="AO1493" s="39">
        <f t="shared" ca="1" si="685"/>
        <v>0</v>
      </c>
      <c r="AP1493" s="339"/>
      <c r="AW1493" s="329"/>
      <c r="BI1493" s="329"/>
      <c r="BJ1493" s="329"/>
      <c r="BK1493" s="329"/>
      <c r="BL1493" s="329"/>
      <c r="BM1493" s="329"/>
      <c r="BN1493" s="329"/>
      <c r="BO1493" s="329"/>
      <c r="BP1493" s="329"/>
      <c r="BQ1493" s="329"/>
      <c r="BR1493" s="329"/>
      <c r="BS1493" s="329"/>
      <c r="BT1493" s="329"/>
      <c r="BU1493" s="329"/>
      <c r="BV1493" s="329"/>
      <c r="BW1493" s="325"/>
      <c r="BX1493" s="325"/>
      <c r="BY1493" s="325"/>
      <c r="BZ1493" s="325"/>
      <c r="CA1493" s="325"/>
      <c r="CB1493" s="325"/>
      <c r="CC1493" s="325"/>
      <c r="CD1493" s="325"/>
      <c r="CE1493" s="325"/>
      <c r="CF1493" s="325"/>
      <c r="CG1493" s="325"/>
      <c r="CH1493" s="325"/>
      <c r="CI1493" s="325"/>
      <c r="CJ1493" s="325"/>
      <c r="CK1493" s="325"/>
      <c r="CL1493" s="325"/>
      <c r="CM1493" s="325"/>
      <c r="CN1493" s="325"/>
      <c r="CO1493" s="325"/>
      <c r="CP1493" s="325"/>
      <c r="CQ1493" s="325"/>
      <c r="CR1493" s="325"/>
      <c r="CS1493" s="325"/>
      <c r="CT1493" s="325"/>
      <c r="CU1493" s="325"/>
      <c r="CV1493" s="325"/>
      <c r="CW1493" s="325"/>
      <c r="CX1493" s="325"/>
    </row>
    <row r="1494" spans="1:102" s="36" customFormat="1" ht="15" hidden="1" customHeight="1">
      <c r="A1494" s="329"/>
      <c r="B1494" s="37" t="str">
        <f t="shared" ca="1" si="692"/>
        <v/>
      </c>
      <c r="C1494" s="41" t="str">
        <f t="shared" ca="1" si="693"/>
        <v/>
      </c>
      <c r="D1494" s="39" t="str">
        <f t="shared" ca="1" si="694"/>
        <v/>
      </c>
      <c r="E1494" s="39" t="str">
        <f t="shared" ca="1" si="677"/>
        <v/>
      </c>
      <c r="F1494" s="39" t="str">
        <f t="shared" ca="1" si="695"/>
        <v/>
      </c>
      <c r="G1494" s="101"/>
      <c r="H1494" s="39">
        <f t="shared" ca="1" si="686"/>
        <v>0</v>
      </c>
      <c r="J1494" s="332"/>
      <c r="K1494" s="37" t="str">
        <f t="shared" ca="1" si="696"/>
        <v/>
      </c>
      <c r="L1494" s="41" t="str">
        <f t="shared" ca="1" si="697"/>
        <v/>
      </c>
      <c r="M1494" s="39" t="str">
        <f t="shared" si="687"/>
        <v/>
      </c>
      <c r="N1494" s="39" t="str">
        <f t="shared" ca="1" si="678"/>
        <v/>
      </c>
      <c r="O1494" s="39" t="str">
        <f ca="1">IF(L1494="","",ROUND(Q1493*$O$5/payments_per_year,2))</f>
        <v/>
      </c>
      <c r="P1494" s="101"/>
      <c r="Q1494" s="39">
        <f t="shared" ca="1" si="679"/>
        <v>0</v>
      </c>
      <c r="R1494" s="332"/>
      <c r="S1494" s="37" t="str">
        <f t="shared" ca="1" si="698"/>
        <v/>
      </c>
      <c r="T1494" s="41" t="str">
        <f t="shared" ca="1" si="699"/>
        <v/>
      </c>
      <c r="U1494" s="39" t="str">
        <f t="shared" si="688"/>
        <v/>
      </c>
      <c r="V1494" s="39" t="str">
        <f t="shared" ca="1" si="680"/>
        <v/>
      </c>
      <c r="W1494" s="39">
        <f t="shared" ca="1" si="689"/>
        <v>0</v>
      </c>
      <c r="X1494" s="40"/>
      <c r="Y1494" s="39">
        <f t="shared" ca="1" si="681"/>
        <v>0</v>
      </c>
      <c r="Z1494" s="327"/>
      <c r="AA1494" s="37" t="str">
        <f t="shared" ca="1" si="700"/>
        <v/>
      </c>
      <c r="AB1494" s="41" t="str">
        <f t="shared" ca="1" si="701"/>
        <v/>
      </c>
      <c r="AC1494" s="39" t="str">
        <f t="shared" si="690"/>
        <v/>
      </c>
      <c r="AD1494" s="39" t="str">
        <f t="shared" ca="1" si="682"/>
        <v/>
      </c>
      <c r="AE1494" s="39" t="str">
        <f t="shared" ca="1" si="702"/>
        <v/>
      </c>
      <c r="AF1494" s="40"/>
      <c r="AG1494" s="39">
        <f t="shared" ca="1" si="683"/>
        <v>0</v>
      </c>
      <c r="AH1494" s="339"/>
      <c r="AI1494" s="37" t="str">
        <f t="shared" ca="1" si="703"/>
        <v/>
      </c>
      <c r="AJ1494" s="41" t="str">
        <f t="shared" ca="1" si="704"/>
        <v/>
      </c>
      <c r="AK1494" s="39" t="str">
        <f t="shared" si="691"/>
        <v/>
      </c>
      <c r="AL1494" s="39" t="str">
        <f t="shared" ca="1" si="684"/>
        <v/>
      </c>
      <c r="AM1494" s="39" t="str">
        <f t="shared" ca="1" si="705"/>
        <v/>
      </c>
      <c r="AN1494" s="40"/>
      <c r="AO1494" s="39">
        <f t="shared" ca="1" si="685"/>
        <v>0</v>
      </c>
      <c r="AP1494" s="339"/>
      <c r="AW1494" s="329"/>
      <c r="BI1494" s="329"/>
      <c r="BJ1494" s="329"/>
      <c r="BK1494" s="329"/>
      <c r="BL1494" s="329"/>
      <c r="BM1494" s="329"/>
      <c r="BN1494" s="329"/>
      <c r="BO1494" s="329"/>
      <c r="BP1494" s="329"/>
      <c r="BQ1494" s="329"/>
      <c r="BR1494" s="329"/>
      <c r="BS1494" s="329"/>
      <c r="BT1494" s="329"/>
      <c r="BU1494" s="329"/>
      <c r="BV1494" s="329"/>
      <c r="BW1494" s="325"/>
      <c r="BX1494" s="325"/>
      <c r="BY1494" s="325"/>
      <c r="BZ1494" s="325"/>
      <c r="CA1494" s="325"/>
      <c r="CB1494" s="325"/>
      <c r="CC1494" s="325"/>
      <c r="CD1494" s="325"/>
      <c r="CE1494" s="325"/>
      <c r="CF1494" s="325"/>
      <c r="CG1494" s="325"/>
      <c r="CH1494" s="325"/>
      <c r="CI1494" s="325"/>
      <c r="CJ1494" s="325"/>
      <c r="CK1494" s="325"/>
      <c r="CL1494" s="325"/>
      <c r="CM1494" s="325"/>
      <c r="CN1494" s="325"/>
      <c r="CO1494" s="325"/>
      <c r="CP1494" s="325"/>
      <c r="CQ1494" s="325"/>
      <c r="CR1494" s="325"/>
      <c r="CS1494" s="325"/>
      <c r="CT1494" s="325"/>
      <c r="CU1494" s="325"/>
      <c r="CV1494" s="325"/>
      <c r="CW1494" s="325"/>
      <c r="CX1494" s="325"/>
    </row>
    <row r="1495" spans="1:102" s="36" customFormat="1" ht="15" hidden="1" customHeight="1">
      <c r="A1495" s="329"/>
      <c r="B1495" s="37" t="str">
        <f t="shared" ca="1" si="692"/>
        <v/>
      </c>
      <c r="C1495" s="41" t="str">
        <f t="shared" ca="1" si="693"/>
        <v/>
      </c>
      <c r="D1495" s="39" t="str">
        <f t="shared" ca="1" si="694"/>
        <v/>
      </c>
      <c r="E1495" s="39" t="str">
        <f t="shared" ref="E1495:E1558" ca="1" si="706">IF(C1495="","",D1495-F1495)</f>
        <v/>
      </c>
      <c r="F1495" s="39" t="str">
        <f t="shared" ca="1" si="695"/>
        <v/>
      </c>
      <c r="G1495" s="101"/>
      <c r="H1495" s="39">
        <f t="shared" ca="1" si="686"/>
        <v>0</v>
      </c>
      <c r="J1495" s="332"/>
      <c r="K1495" s="37" t="str">
        <f t="shared" ca="1" si="696"/>
        <v/>
      </c>
      <c r="L1495" s="41" t="str">
        <f t="shared" ca="1" si="697"/>
        <v/>
      </c>
      <c r="M1495" s="39" t="str">
        <f t="shared" si="687"/>
        <v/>
      </c>
      <c r="N1495" s="39" t="str">
        <f t="shared" ref="N1495:N1558" ca="1" si="707">IF(L1495="","",M1495-O1495)</f>
        <v/>
      </c>
      <c r="O1495" s="39">
        <f ca="1">ROUND(Q1494*$O$5/payments_per_year,2)</f>
        <v>0</v>
      </c>
      <c r="P1495" s="101"/>
      <c r="Q1495" s="39">
        <f t="shared" ref="Q1495:Q1558" ca="1" si="708">IF(K1495="",0,ROUND(Q1494-N1495-P1495,2))</f>
        <v>0</v>
      </c>
      <c r="R1495" s="332"/>
      <c r="S1495" s="37" t="str">
        <f t="shared" ca="1" si="698"/>
        <v/>
      </c>
      <c r="T1495" s="41" t="str">
        <f t="shared" ca="1" si="699"/>
        <v/>
      </c>
      <c r="U1495" s="39" t="str">
        <f t="shared" si="688"/>
        <v/>
      </c>
      <c r="V1495" s="39" t="str">
        <f t="shared" ref="V1495:V1558" ca="1" si="709">IF(T1495="","",U1495-W1495)</f>
        <v/>
      </c>
      <c r="W1495" s="39">
        <f t="shared" ca="1" si="689"/>
        <v>0</v>
      </c>
      <c r="X1495" s="40"/>
      <c r="Y1495" s="39">
        <f t="shared" ref="Y1495:Y1558" ca="1" si="710">IF(S1495="",0,ROUND(Y1494-V1495-X1495,2))</f>
        <v>0</v>
      </c>
      <c r="Z1495" s="327"/>
      <c r="AA1495" s="37" t="str">
        <f t="shared" ca="1" si="700"/>
        <v/>
      </c>
      <c r="AB1495" s="41" t="str">
        <f t="shared" ca="1" si="701"/>
        <v/>
      </c>
      <c r="AC1495" s="39" t="str">
        <f t="shared" si="690"/>
        <v/>
      </c>
      <c r="AD1495" s="39" t="str">
        <f t="shared" ref="AD1495:AD1558" ca="1" si="711">IF(AB1495="","",AC1495-AE1495)</f>
        <v/>
      </c>
      <c r="AE1495" s="39" t="str">
        <f t="shared" ca="1" si="702"/>
        <v/>
      </c>
      <c r="AF1495" s="40"/>
      <c r="AG1495" s="39">
        <f t="shared" ref="AG1495:AG1558" ca="1" si="712">IF(AA1495="",0,ROUND(AG1494-AD1495-AF1495,2))</f>
        <v>0</v>
      </c>
      <c r="AH1495" s="339"/>
      <c r="AI1495" s="37" t="str">
        <f t="shared" ca="1" si="703"/>
        <v/>
      </c>
      <c r="AJ1495" s="41" t="str">
        <f t="shared" ca="1" si="704"/>
        <v/>
      </c>
      <c r="AK1495" s="39" t="str">
        <f t="shared" si="691"/>
        <v/>
      </c>
      <c r="AL1495" s="39" t="str">
        <f t="shared" ref="AL1495:AL1558" ca="1" si="713">IF(AJ1495="","",AK1495-AM1495)</f>
        <v/>
      </c>
      <c r="AM1495" s="39" t="str">
        <f t="shared" ca="1" si="705"/>
        <v/>
      </c>
      <c r="AN1495" s="40"/>
      <c r="AO1495" s="39">
        <f t="shared" ref="AO1495:AO1558" ca="1" si="714">IF(AI1495="",0,ROUND(AO1494-AL1495-AN1495,2))</f>
        <v>0</v>
      </c>
      <c r="AP1495" s="339"/>
      <c r="AW1495" s="329"/>
      <c r="BI1495" s="329"/>
      <c r="BJ1495" s="329"/>
      <c r="BK1495" s="329"/>
      <c r="BL1495" s="329"/>
      <c r="BM1495" s="329"/>
      <c r="BN1495" s="329"/>
      <c r="BO1495" s="329"/>
      <c r="BP1495" s="329"/>
      <c r="BQ1495" s="329"/>
      <c r="BR1495" s="329"/>
      <c r="BS1495" s="329"/>
      <c r="BT1495" s="329"/>
      <c r="BU1495" s="329"/>
      <c r="BV1495" s="329"/>
      <c r="BW1495" s="325"/>
      <c r="BX1495" s="325"/>
      <c r="BY1495" s="325"/>
      <c r="BZ1495" s="325"/>
      <c r="CA1495" s="325"/>
      <c r="CB1495" s="325"/>
      <c r="CC1495" s="325"/>
      <c r="CD1495" s="325"/>
      <c r="CE1495" s="325"/>
      <c r="CF1495" s="325"/>
      <c r="CG1495" s="325"/>
      <c r="CH1495" s="325"/>
      <c r="CI1495" s="325"/>
      <c r="CJ1495" s="325"/>
      <c r="CK1495" s="325"/>
      <c r="CL1495" s="325"/>
      <c r="CM1495" s="325"/>
      <c r="CN1495" s="325"/>
      <c r="CO1495" s="325"/>
      <c r="CP1495" s="325"/>
      <c r="CQ1495" s="325"/>
      <c r="CR1495" s="325"/>
      <c r="CS1495" s="325"/>
      <c r="CT1495" s="325"/>
      <c r="CU1495" s="325"/>
      <c r="CV1495" s="325"/>
      <c r="CW1495" s="325"/>
      <c r="CX1495" s="325"/>
    </row>
    <row r="1496" spans="1:102" s="36" customFormat="1" ht="15" hidden="1" customHeight="1">
      <c r="A1496" s="329"/>
      <c r="B1496" s="37" t="str">
        <f t="shared" ca="1" si="692"/>
        <v/>
      </c>
      <c r="C1496" s="41" t="str">
        <f t="shared" ca="1" si="693"/>
        <v/>
      </c>
      <c r="D1496" s="39" t="str">
        <f t="shared" ca="1" si="694"/>
        <v/>
      </c>
      <c r="E1496" s="39" t="str">
        <f t="shared" ca="1" si="706"/>
        <v/>
      </c>
      <c r="F1496" s="39" t="str">
        <f t="shared" ca="1" si="695"/>
        <v/>
      </c>
      <c r="G1496" s="101"/>
      <c r="H1496" s="39">
        <f t="shared" ca="1" si="686"/>
        <v>0</v>
      </c>
      <c r="J1496" s="332"/>
      <c r="K1496" s="37" t="str">
        <f t="shared" ca="1" si="696"/>
        <v/>
      </c>
      <c r="L1496" s="41" t="str">
        <f t="shared" ca="1" si="697"/>
        <v/>
      </c>
      <c r="M1496" s="39" t="str">
        <f t="shared" si="687"/>
        <v/>
      </c>
      <c r="N1496" s="39" t="str">
        <f t="shared" ca="1" si="707"/>
        <v/>
      </c>
      <c r="O1496" s="39" t="str">
        <f ca="1">IF(L1496="","",ROUND(Q1495*$O$5/payments_per_year,2))</f>
        <v/>
      </c>
      <c r="P1496" s="101"/>
      <c r="Q1496" s="39">
        <f t="shared" ca="1" si="708"/>
        <v>0</v>
      </c>
      <c r="R1496" s="332"/>
      <c r="S1496" s="37" t="str">
        <f t="shared" ca="1" si="698"/>
        <v/>
      </c>
      <c r="T1496" s="41" t="str">
        <f t="shared" ca="1" si="699"/>
        <v/>
      </c>
      <c r="U1496" s="39" t="str">
        <f t="shared" si="688"/>
        <v/>
      </c>
      <c r="V1496" s="39" t="str">
        <f t="shared" ca="1" si="709"/>
        <v/>
      </c>
      <c r="W1496" s="39">
        <f t="shared" ca="1" si="689"/>
        <v>0</v>
      </c>
      <c r="X1496" s="40"/>
      <c r="Y1496" s="39">
        <f t="shared" ca="1" si="710"/>
        <v>0</v>
      </c>
      <c r="Z1496" s="327"/>
      <c r="AA1496" s="37" t="str">
        <f t="shared" ca="1" si="700"/>
        <v/>
      </c>
      <c r="AB1496" s="41" t="str">
        <f t="shared" ca="1" si="701"/>
        <v/>
      </c>
      <c r="AC1496" s="39" t="str">
        <f t="shared" si="690"/>
        <v/>
      </c>
      <c r="AD1496" s="39" t="str">
        <f t="shared" ca="1" si="711"/>
        <v/>
      </c>
      <c r="AE1496" s="39" t="str">
        <f t="shared" ca="1" si="702"/>
        <v/>
      </c>
      <c r="AF1496" s="40"/>
      <c r="AG1496" s="39">
        <f t="shared" ca="1" si="712"/>
        <v>0</v>
      </c>
      <c r="AH1496" s="339"/>
      <c r="AI1496" s="37" t="str">
        <f t="shared" ca="1" si="703"/>
        <v/>
      </c>
      <c r="AJ1496" s="41" t="str">
        <f t="shared" ca="1" si="704"/>
        <v/>
      </c>
      <c r="AK1496" s="39" t="str">
        <f t="shared" si="691"/>
        <v/>
      </c>
      <c r="AL1496" s="39" t="str">
        <f t="shared" ca="1" si="713"/>
        <v/>
      </c>
      <c r="AM1496" s="39" t="str">
        <f t="shared" ca="1" si="705"/>
        <v/>
      </c>
      <c r="AN1496" s="40"/>
      <c r="AO1496" s="39">
        <f t="shared" ca="1" si="714"/>
        <v>0</v>
      </c>
      <c r="AP1496" s="339"/>
      <c r="AW1496" s="329"/>
      <c r="BI1496" s="329"/>
      <c r="BJ1496" s="329"/>
      <c r="BK1496" s="329"/>
      <c r="BL1496" s="329"/>
      <c r="BM1496" s="329"/>
      <c r="BN1496" s="329"/>
      <c r="BO1496" s="329"/>
      <c r="BP1496" s="329"/>
      <c r="BQ1496" s="329"/>
      <c r="BR1496" s="329"/>
      <c r="BS1496" s="329"/>
      <c r="BT1496" s="329"/>
      <c r="BU1496" s="329"/>
      <c r="BV1496" s="329"/>
      <c r="BW1496" s="325"/>
      <c r="BX1496" s="325"/>
      <c r="BY1496" s="325"/>
      <c r="BZ1496" s="325"/>
      <c r="CA1496" s="325"/>
      <c r="CB1496" s="325"/>
      <c r="CC1496" s="325"/>
      <c r="CD1496" s="325"/>
      <c r="CE1496" s="325"/>
      <c r="CF1496" s="325"/>
      <c r="CG1496" s="325"/>
      <c r="CH1496" s="325"/>
      <c r="CI1496" s="325"/>
      <c r="CJ1496" s="325"/>
      <c r="CK1496" s="325"/>
      <c r="CL1496" s="325"/>
      <c r="CM1496" s="325"/>
      <c r="CN1496" s="325"/>
      <c r="CO1496" s="325"/>
      <c r="CP1496" s="325"/>
      <c r="CQ1496" s="325"/>
      <c r="CR1496" s="325"/>
      <c r="CS1496" s="325"/>
      <c r="CT1496" s="325"/>
      <c r="CU1496" s="325"/>
      <c r="CV1496" s="325"/>
      <c r="CW1496" s="325"/>
      <c r="CX1496" s="325"/>
    </row>
    <row r="1497" spans="1:102" s="36" customFormat="1" ht="15" hidden="1" customHeight="1">
      <c r="A1497" s="329"/>
      <c r="B1497" s="37" t="str">
        <f t="shared" ca="1" si="692"/>
        <v/>
      </c>
      <c r="C1497" s="41" t="str">
        <f t="shared" ca="1" si="693"/>
        <v/>
      </c>
      <c r="D1497" s="39" t="str">
        <f t="shared" ca="1" si="694"/>
        <v/>
      </c>
      <c r="E1497" s="39" t="str">
        <f t="shared" ca="1" si="706"/>
        <v/>
      </c>
      <c r="F1497" s="39" t="str">
        <f t="shared" ca="1" si="695"/>
        <v/>
      </c>
      <c r="G1497" s="101"/>
      <c r="H1497" s="39">
        <f t="shared" ca="1" si="686"/>
        <v>0</v>
      </c>
      <c r="J1497" s="332"/>
      <c r="K1497" s="37" t="str">
        <f t="shared" ca="1" si="696"/>
        <v/>
      </c>
      <c r="L1497" s="41" t="str">
        <f t="shared" ca="1" si="697"/>
        <v/>
      </c>
      <c r="M1497" s="39" t="str">
        <f t="shared" si="687"/>
        <v/>
      </c>
      <c r="N1497" s="39" t="str">
        <f t="shared" ca="1" si="707"/>
        <v/>
      </c>
      <c r="O1497" s="39">
        <f ca="1">ROUND(Q1496*$O$5/payments_per_year,2)</f>
        <v>0</v>
      </c>
      <c r="P1497" s="101"/>
      <c r="Q1497" s="39">
        <f t="shared" ca="1" si="708"/>
        <v>0</v>
      </c>
      <c r="R1497" s="332"/>
      <c r="S1497" s="37" t="str">
        <f t="shared" ca="1" si="698"/>
        <v/>
      </c>
      <c r="T1497" s="41" t="str">
        <f t="shared" ca="1" si="699"/>
        <v/>
      </c>
      <c r="U1497" s="39" t="str">
        <f t="shared" si="688"/>
        <v/>
      </c>
      <c r="V1497" s="39" t="str">
        <f t="shared" ca="1" si="709"/>
        <v/>
      </c>
      <c r="W1497" s="39">
        <f t="shared" ca="1" si="689"/>
        <v>0</v>
      </c>
      <c r="X1497" s="40"/>
      <c r="Y1497" s="39">
        <f t="shared" ca="1" si="710"/>
        <v>0</v>
      </c>
      <c r="Z1497" s="327"/>
      <c r="AA1497" s="37" t="str">
        <f t="shared" ca="1" si="700"/>
        <v/>
      </c>
      <c r="AB1497" s="41" t="str">
        <f t="shared" ca="1" si="701"/>
        <v/>
      </c>
      <c r="AC1497" s="39" t="str">
        <f t="shared" si="690"/>
        <v/>
      </c>
      <c r="AD1497" s="39" t="str">
        <f t="shared" ca="1" si="711"/>
        <v/>
      </c>
      <c r="AE1497" s="39" t="str">
        <f t="shared" ca="1" si="702"/>
        <v/>
      </c>
      <c r="AF1497" s="40"/>
      <c r="AG1497" s="39">
        <f t="shared" ca="1" si="712"/>
        <v>0</v>
      </c>
      <c r="AH1497" s="339"/>
      <c r="AI1497" s="37" t="str">
        <f t="shared" ca="1" si="703"/>
        <v/>
      </c>
      <c r="AJ1497" s="41" t="str">
        <f t="shared" ca="1" si="704"/>
        <v/>
      </c>
      <c r="AK1497" s="39" t="str">
        <f t="shared" si="691"/>
        <v/>
      </c>
      <c r="AL1497" s="39" t="str">
        <f t="shared" ca="1" si="713"/>
        <v/>
      </c>
      <c r="AM1497" s="39" t="str">
        <f t="shared" ca="1" si="705"/>
        <v/>
      </c>
      <c r="AN1497" s="40"/>
      <c r="AO1497" s="39">
        <f t="shared" ca="1" si="714"/>
        <v>0</v>
      </c>
      <c r="AP1497" s="339"/>
      <c r="AW1497" s="329"/>
      <c r="BI1497" s="329"/>
      <c r="BJ1497" s="329"/>
      <c r="BK1497" s="329"/>
      <c r="BL1497" s="329"/>
      <c r="BM1497" s="329"/>
      <c r="BN1497" s="329"/>
      <c r="BO1497" s="329"/>
      <c r="BP1497" s="329"/>
      <c r="BQ1497" s="329"/>
      <c r="BR1497" s="329"/>
      <c r="BS1497" s="329"/>
      <c r="BT1497" s="329"/>
      <c r="BU1497" s="329"/>
      <c r="BV1497" s="329"/>
      <c r="BW1497" s="325"/>
      <c r="BX1497" s="325"/>
      <c r="BY1497" s="325"/>
      <c r="BZ1497" s="325"/>
      <c r="CA1497" s="325"/>
      <c r="CB1497" s="325"/>
      <c r="CC1497" s="325"/>
      <c r="CD1497" s="325"/>
      <c r="CE1497" s="325"/>
      <c r="CF1497" s="325"/>
      <c r="CG1497" s="325"/>
      <c r="CH1497" s="325"/>
      <c r="CI1497" s="325"/>
      <c r="CJ1497" s="325"/>
      <c r="CK1497" s="325"/>
      <c r="CL1497" s="325"/>
      <c r="CM1497" s="325"/>
      <c r="CN1497" s="325"/>
      <c r="CO1497" s="325"/>
      <c r="CP1497" s="325"/>
      <c r="CQ1497" s="325"/>
      <c r="CR1497" s="325"/>
      <c r="CS1497" s="325"/>
      <c r="CT1497" s="325"/>
      <c r="CU1497" s="325"/>
      <c r="CV1497" s="325"/>
      <c r="CW1497" s="325"/>
      <c r="CX1497" s="325"/>
    </row>
    <row r="1498" spans="1:102" s="36" customFormat="1" ht="15" hidden="1" customHeight="1">
      <c r="A1498" s="329"/>
      <c r="B1498" s="37" t="str">
        <f t="shared" ca="1" si="692"/>
        <v/>
      </c>
      <c r="C1498" s="41" t="str">
        <f t="shared" ca="1" si="693"/>
        <v/>
      </c>
      <c r="D1498" s="39" t="str">
        <f t="shared" ca="1" si="694"/>
        <v/>
      </c>
      <c r="E1498" s="39" t="str">
        <f t="shared" ca="1" si="706"/>
        <v/>
      </c>
      <c r="F1498" s="39" t="str">
        <f t="shared" ca="1" si="695"/>
        <v/>
      </c>
      <c r="G1498" s="101"/>
      <c r="H1498" s="39">
        <f t="shared" ca="1" si="686"/>
        <v>0</v>
      </c>
      <c r="J1498" s="332"/>
      <c r="K1498" s="37" t="str">
        <f t="shared" ca="1" si="696"/>
        <v/>
      </c>
      <c r="L1498" s="41" t="str">
        <f t="shared" ca="1" si="697"/>
        <v/>
      </c>
      <c r="M1498" s="39" t="str">
        <f t="shared" si="687"/>
        <v/>
      </c>
      <c r="N1498" s="39" t="str">
        <f t="shared" ca="1" si="707"/>
        <v/>
      </c>
      <c r="O1498" s="39" t="str">
        <f ca="1">IF(L1498="","",ROUND(Q1497*$O$5/payments_per_year,2))</f>
        <v/>
      </c>
      <c r="P1498" s="101"/>
      <c r="Q1498" s="39">
        <f t="shared" ca="1" si="708"/>
        <v>0</v>
      </c>
      <c r="R1498" s="332"/>
      <c r="S1498" s="37" t="str">
        <f t="shared" ca="1" si="698"/>
        <v/>
      </c>
      <c r="T1498" s="41" t="str">
        <f t="shared" ca="1" si="699"/>
        <v/>
      </c>
      <c r="U1498" s="39" t="str">
        <f t="shared" si="688"/>
        <v/>
      </c>
      <c r="V1498" s="39" t="str">
        <f t="shared" ca="1" si="709"/>
        <v/>
      </c>
      <c r="W1498" s="39">
        <f t="shared" ca="1" si="689"/>
        <v>0</v>
      </c>
      <c r="X1498" s="40"/>
      <c r="Y1498" s="39">
        <f t="shared" ca="1" si="710"/>
        <v>0</v>
      </c>
      <c r="Z1498" s="327"/>
      <c r="AA1498" s="37" t="str">
        <f t="shared" ca="1" si="700"/>
        <v/>
      </c>
      <c r="AB1498" s="41" t="str">
        <f t="shared" ca="1" si="701"/>
        <v/>
      </c>
      <c r="AC1498" s="39" t="str">
        <f t="shared" si="690"/>
        <v/>
      </c>
      <c r="AD1498" s="39" t="str">
        <f t="shared" ca="1" si="711"/>
        <v/>
      </c>
      <c r="AE1498" s="39" t="str">
        <f t="shared" ca="1" si="702"/>
        <v/>
      </c>
      <c r="AF1498" s="40"/>
      <c r="AG1498" s="39">
        <f t="shared" ca="1" si="712"/>
        <v>0</v>
      </c>
      <c r="AH1498" s="339"/>
      <c r="AI1498" s="37" t="str">
        <f t="shared" ca="1" si="703"/>
        <v/>
      </c>
      <c r="AJ1498" s="41" t="str">
        <f t="shared" ca="1" si="704"/>
        <v/>
      </c>
      <c r="AK1498" s="39" t="str">
        <f t="shared" si="691"/>
        <v/>
      </c>
      <c r="AL1498" s="39" t="str">
        <f t="shared" ca="1" si="713"/>
        <v/>
      </c>
      <c r="AM1498" s="39" t="str">
        <f t="shared" ca="1" si="705"/>
        <v/>
      </c>
      <c r="AN1498" s="40"/>
      <c r="AO1498" s="39">
        <f t="shared" ca="1" si="714"/>
        <v>0</v>
      </c>
      <c r="AP1498" s="339"/>
      <c r="AW1498" s="329"/>
      <c r="BI1498" s="329"/>
      <c r="BJ1498" s="329"/>
      <c r="BK1498" s="329"/>
      <c r="BL1498" s="329"/>
      <c r="BM1498" s="329"/>
      <c r="BN1498" s="329"/>
      <c r="BO1498" s="329"/>
      <c r="BP1498" s="329"/>
      <c r="BQ1498" s="329"/>
      <c r="BR1498" s="329"/>
      <c r="BS1498" s="329"/>
      <c r="BT1498" s="329"/>
      <c r="BU1498" s="329"/>
      <c r="BV1498" s="329"/>
      <c r="BW1498" s="325"/>
      <c r="BX1498" s="325"/>
      <c r="BY1498" s="325"/>
      <c r="BZ1498" s="325"/>
      <c r="CA1498" s="325"/>
      <c r="CB1498" s="325"/>
      <c r="CC1498" s="325"/>
      <c r="CD1498" s="325"/>
      <c r="CE1498" s="325"/>
      <c r="CF1498" s="325"/>
      <c r="CG1498" s="325"/>
      <c r="CH1498" s="325"/>
      <c r="CI1498" s="325"/>
      <c r="CJ1498" s="325"/>
      <c r="CK1498" s="325"/>
      <c r="CL1498" s="325"/>
      <c r="CM1498" s="325"/>
      <c r="CN1498" s="325"/>
      <c r="CO1498" s="325"/>
      <c r="CP1498" s="325"/>
      <c r="CQ1498" s="325"/>
      <c r="CR1498" s="325"/>
      <c r="CS1498" s="325"/>
      <c r="CT1498" s="325"/>
      <c r="CU1498" s="325"/>
      <c r="CV1498" s="325"/>
      <c r="CW1498" s="325"/>
      <c r="CX1498" s="325"/>
    </row>
    <row r="1499" spans="1:102" s="36" customFormat="1" ht="15" hidden="1" customHeight="1">
      <c r="A1499" s="329"/>
      <c r="B1499" s="37" t="str">
        <f t="shared" ca="1" si="692"/>
        <v/>
      </c>
      <c r="C1499" s="41" t="str">
        <f t="shared" ca="1" si="693"/>
        <v/>
      </c>
      <c r="D1499" s="39" t="str">
        <f t="shared" ca="1" si="694"/>
        <v/>
      </c>
      <c r="E1499" s="39" t="str">
        <f t="shared" ca="1" si="706"/>
        <v/>
      </c>
      <c r="F1499" s="39" t="str">
        <f t="shared" ca="1" si="695"/>
        <v/>
      </c>
      <c r="G1499" s="101"/>
      <c r="H1499" s="39">
        <f t="shared" ca="1" si="686"/>
        <v>0</v>
      </c>
      <c r="J1499" s="332"/>
      <c r="K1499" s="37" t="str">
        <f t="shared" ca="1" si="696"/>
        <v/>
      </c>
      <c r="L1499" s="41" t="str">
        <f t="shared" ca="1" si="697"/>
        <v/>
      </c>
      <c r="M1499" s="39" t="str">
        <f t="shared" si="687"/>
        <v/>
      </c>
      <c r="N1499" s="39" t="str">
        <f t="shared" ca="1" si="707"/>
        <v/>
      </c>
      <c r="O1499" s="39">
        <f ca="1">ROUND(Q1498*$O$5/payments_per_year,2)</f>
        <v>0</v>
      </c>
      <c r="P1499" s="101"/>
      <c r="Q1499" s="39">
        <f t="shared" ca="1" si="708"/>
        <v>0</v>
      </c>
      <c r="R1499" s="332"/>
      <c r="S1499" s="37" t="str">
        <f t="shared" ca="1" si="698"/>
        <v/>
      </c>
      <c r="T1499" s="41" t="str">
        <f t="shared" ca="1" si="699"/>
        <v/>
      </c>
      <c r="U1499" s="39" t="str">
        <f t="shared" si="688"/>
        <v/>
      </c>
      <c r="V1499" s="39" t="str">
        <f t="shared" ca="1" si="709"/>
        <v/>
      </c>
      <c r="W1499" s="39">
        <f t="shared" ca="1" si="689"/>
        <v>0</v>
      </c>
      <c r="X1499" s="40"/>
      <c r="Y1499" s="39">
        <f t="shared" ca="1" si="710"/>
        <v>0</v>
      </c>
      <c r="Z1499" s="327"/>
      <c r="AA1499" s="37" t="str">
        <f t="shared" ca="1" si="700"/>
        <v/>
      </c>
      <c r="AB1499" s="41" t="str">
        <f t="shared" ca="1" si="701"/>
        <v/>
      </c>
      <c r="AC1499" s="39" t="str">
        <f t="shared" si="690"/>
        <v/>
      </c>
      <c r="AD1499" s="39" t="str">
        <f t="shared" ca="1" si="711"/>
        <v/>
      </c>
      <c r="AE1499" s="39" t="str">
        <f t="shared" ca="1" si="702"/>
        <v/>
      </c>
      <c r="AF1499" s="40"/>
      <c r="AG1499" s="39">
        <f t="shared" ca="1" si="712"/>
        <v>0</v>
      </c>
      <c r="AH1499" s="339"/>
      <c r="AI1499" s="37" t="str">
        <f t="shared" ca="1" si="703"/>
        <v/>
      </c>
      <c r="AJ1499" s="41" t="str">
        <f t="shared" ca="1" si="704"/>
        <v/>
      </c>
      <c r="AK1499" s="39" t="str">
        <f t="shared" si="691"/>
        <v/>
      </c>
      <c r="AL1499" s="39" t="str">
        <f t="shared" ca="1" si="713"/>
        <v/>
      </c>
      <c r="AM1499" s="39" t="str">
        <f t="shared" ca="1" si="705"/>
        <v/>
      </c>
      <c r="AN1499" s="40"/>
      <c r="AO1499" s="39">
        <f t="shared" ca="1" si="714"/>
        <v>0</v>
      </c>
      <c r="AP1499" s="339"/>
      <c r="AW1499" s="329"/>
      <c r="BI1499" s="329"/>
      <c r="BJ1499" s="329"/>
      <c r="BK1499" s="329"/>
      <c r="BL1499" s="329"/>
      <c r="BM1499" s="329"/>
      <c r="BN1499" s="329"/>
      <c r="BO1499" s="329"/>
      <c r="BP1499" s="329"/>
      <c r="BQ1499" s="329"/>
      <c r="BR1499" s="329"/>
      <c r="BS1499" s="329"/>
      <c r="BT1499" s="329"/>
      <c r="BU1499" s="329"/>
      <c r="BV1499" s="329"/>
      <c r="BW1499" s="325"/>
      <c r="BX1499" s="325"/>
      <c r="BY1499" s="325"/>
      <c r="BZ1499" s="325"/>
      <c r="CA1499" s="325"/>
      <c r="CB1499" s="325"/>
      <c r="CC1499" s="325"/>
      <c r="CD1499" s="325"/>
      <c r="CE1499" s="325"/>
      <c r="CF1499" s="325"/>
      <c r="CG1499" s="325"/>
      <c r="CH1499" s="325"/>
      <c r="CI1499" s="325"/>
      <c r="CJ1499" s="325"/>
      <c r="CK1499" s="325"/>
      <c r="CL1499" s="325"/>
      <c r="CM1499" s="325"/>
      <c r="CN1499" s="325"/>
      <c r="CO1499" s="325"/>
      <c r="CP1499" s="325"/>
      <c r="CQ1499" s="325"/>
      <c r="CR1499" s="325"/>
      <c r="CS1499" s="325"/>
      <c r="CT1499" s="325"/>
      <c r="CU1499" s="325"/>
      <c r="CV1499" s="325"/>
      <c r="CW1499" s="325"/>
      <c r="CX1499" s="325"/>
    </row>
    <row r="1500" spans="1:102" s="36" customFormat="1" ht="15" hidden="1" customHeight="1">
      <c r="A1500" s="329"/>
      <c r="B1500" s="37" t="str">
        <f t="shared" ca="1" si="692"/>
        <v/>
      </c>
      <c r="C1500" s="41" t="str">
        <f t="shared" ca="1" si="693"/>
        <v/>
      </c>
      <c r="D1500" s="39" t="str">
        <f t="shared" ca="1" si="694"/>
        <v/>
      </c>
      <c r="E1500" s="39" t="str">
        <f t="shared" ca="1" si="706"/>
        <v/>
      </c>
      <c r="F1500" s="39" t="str">
        <f t="shared" ca="1" si="695"/>
        <v/>
      </c>
      <c r="G1500" s="101"/>
      <c r="H1500" s="39">
        <f t="shared" ca="1" si="686"/>
        <v>0</v>
      </c>
      <c r="J1500" s="332"/>
      <c r="K1500" s="37" t="str">
        <f t="shared" ca="1" si="696"/>
        <v/>
      </c>
      <c r="L1500" s="41" t="str">
        <f t="shared" ca="1" si="697"/>
        <v/>
      </c>
      <c r="M1500" s="39" t="str">
        <f t="shared" si="687"/>
        <v/>
      </c>
      <c r="N1500" s="39" t="str">
        <f t="shared" ca="1" si="707"/>
        <v/>
      </c>
      <c r="O1500" s="39" t="str">
        <f ca="1">IF(L1500="","",ROUND(Q1499*$O$5/payments_per_year,2))</f>
        <v/>
      </c>
      <c r="P1500" s="101"/>
      <c r="Q1500" s="39">
        <f t="shared" ca="1" si="708"/>
        <v>0</v>
      </c>
      <c r="R1500" s="332"/>
      <c r="S1500" s="37" t="str">
        <f t="shared" ca="1" si="698"/>
        <v/>
      </c>
      <c r="T1500" s="41" t="str">
        <f t="shared" ca="1" si="699"/>
        <v/>
      </c>
      <c r="U1500" s="39" t="str">
        <f t="shared" si="688"/>
        <v/>
      </c>
      <c r="V1500" s="39" t="str">
        <f t="shared" ca="1" si="709"/>
        <v/>
      </c>
      <c r="W1500" s="39">
        <f t="shared" ca="1" si="689"/>
        <v>0</v>
      </c>
      <c r="X1500" s="40"/>
      <c r="Y1500" s="39">
        <f t="shared" ca="1" si="710"/>
        <v>0</v>
      </c>
      <c r="Z1500" s="327"/>
      <c r="AA1500" s="37" t="str">
        <f t="shared" ca="1" si="700"/>
        <v/>
      </c>
      <c r="AB1500" s="41" t="str">
        <f t="shared" ca="1" si="701"/>
        <v/>
      </c>
      <c r="AC1500" s="39" t="str">
        <f t="shared" si="690"/>
        <v/>
      </c>
      <c r="AD1500" s="39" t="str">
        <f t="shared" ca="1" si="711"/>
        <v/>
      </c>
      <c r="AE1500" s="39" t="str">
        <f t="shared" ca="1" si="702"/>
        <v/>
      </c>
      <c r="AF1500" s="40"/>
      <c r="AG1500" s="39">
        <f t="shared" ca="1" si="712"/>
        <v>0</v>
      </c>
      <c r="AH1500" s="339"/>
      <c r="AI1500" s="37" t="str">
        <f t="shared" ca="1" si="703"/>
        <v/>
      </c>
      <c r="AJ1500" s="41" t="str">
        <f t="shared" ca="1" si="704"/>
        <v/>
      </c>
      <c r="AK1500" s="39" t="str">
        <f t="shared" si="691"/>
        <v/>
      </c>
      <c r="AL1500" s="39" t="str">
        <f t="shared" ca="1" si="713"/>
        <v/>
      </c>
      <c r="AM1500" s="39" t="str">
        <f t="shared" ca="1" si="705"/>
        <v/>
      </c>
      <c r="AN1500" s="40"/>
      <c r="AO1500" s="39">
        <f t="shared" ca="1" si="714"/>
        <v>0</v>
      </c>
      <c r="AP1500" s="339"/>
      <c r="AW1500" s="329"/>
      <c r="BI1500" s="329"/>
      <c r="BJ1500" s="329"/>
      <c r="BK1500" s="329"/>
      <c r="BL1500" s="329"/>
      <c r="BM1500" s="329"/>
      <c r="BN1500" s="329"/>
      <c r="BO1500" s="329"/>
      <c r="BP1500" s="329"/>
      <c r="BQ1500" s="329"/>
      <c r="BR1500" s="329"/>
      <c r="BS1500" s="329"/>
      <c r="BT1500" s="329"/>
      <c r="BU1500" s="329"/>
      <c r="BV1500" s="329"/>
      <c r="BW1500" s="325"/>
      <c r="BX1500" s="325"/>
      <c r="BY1500" s="325"/>
      <c r="BZ1500" s="325"/>
      <c r="CA1500" s="325"/>
      <c r="CB1500" s="325"/>
      <c r="CC1500" s="325"/>
      <c r="CD1500" s="325"/>
      <c r="CE1500" s="325"/>
      <c r="CF1500" s="325"/>
      <c r="CG1500" s="325"/>
      <c r="CH1500" s="325"/>
      <c r="CI1500" s="325"/>
      <c r="CJ1500" s="325"/>
      <c r="CK1500" s="325"/>
      <c r="CL1500" s="325"/>
      <c r="CM1500" s="325"/>
      <c r="CN1500" s="325"/>
      <c r="CO1500" s="325"/>
      <c r="CP1500" s="325"/>
      <c r="CQ1500" s="325"/>
      <c r="CR1500" s="325"/>
      <c r="CS1500" s="325"/>
      <c r="CT1500" s="325"/>
      <c r="CU1500" s="325"/>
      <c r="CV1500" s="325"/>
      <c r="CW1500" s="325"/>
      <c r="CX1500" s="325"/>
    </row>
    <row r="1501" spans="1:102" s="36" customFormat="1" ht="15" hidden="1" customHeight="1">
      <c r="A1501" s="329"/>
      <c r="B1501" s="37" t="str">
        <f t="shared" ca="1" si="692"/>
        <v/>
      </c>
      <c r="C1501" s="41" t="str">
        <f t="shared" ca="1" si="693"/>
        <v/>
      </c>
      <c r="D1501" s="39" t="str">
        <f t="shared" ca="1" si="694"/>
        <v/>
      </c>
      <c r="E1501" s="39" t="str">
        <f t="shared" ca="1" si="706"/>
        <v/>
      </c>
      <c r="F1501" s="39" t="str">
        <f t="shared" ca="1" si="695"/>
        <v/>
      </c>
      <c r="G1501" s="101"/>
      <c r="H1501" s="39">
        <f t="shared" ca="1" si="686"/>
        <v>0</v>
      </c>
      <c r="J1501" s="332"/>
      <c r="K1501" s="37" t="str">
        <f t="shared" ca="1" si="696"/>
        <v/>
      </c>
      <c r="L1501" s="41" t="str">
        <f t="shared" ca="1" si="697"/>
        <v/>
      </c>
      <c r="M1501" s="39" t="str">
        <f t="shared" si="687"/>
        <v/>
      </c>
      <c r="N1501" s="39" t="str">
        <f t="shared" ca="1" si="707"/>
        <v/>
      </c>
      <c r="O1501" s="39">
        <f ca="1">ROUND(Q1500*$O$5/payments_per_year,2)</f>
        <v>0</v>
      </c>
      <c r="P1501" s="101"/>
      <c r="Q1501" s="39">
        <f t="shared" ca="1" si="708"/>
        <v>0</v>
      </c>
      <c r="R1501" s="332"/>
      <c r="S1501" s="37" t="str">
        <f t="shared" ca="1" si="698"/>
        <v/>
      </c>
      <c r="T1501" s="41" t="str">
        <f t="shared" ca="1" si="699"/>
        <v/>
      </c>
      <c r="U1501" s="39" t="str">
        <f t="shared" si="688"/>
        <v/>
      </c>
      <c r="V1501" s="39" t="str">
        <f t="shared" ca="1" si="709"/>
        <v/>
      </c>
      <c r="W1501" s="39">
        <f t="shared" ca="1" si="689"/>
        <v>0</v>
      </c>
      <c r="X1501" s="40"/>
      <c r="Y1501" s="39">
        <f t="shared" ca="1" si="710"/>
        <v>0</v>
      </c>
      <c r="Z1501" s="327"/>
      <c r="AA1501" s="37" t="str">
        <f t="shared" ca="1" si="700"/>
        <v/>
      </c>
      <c r="AB1501" s="41" t="str">
        <f t="shared" ca="1" si="701"/>
        <v/>
      </c>
      <c r="AC1501" s="39" t="str">
        <f t="shared" si="690"/>
        <v/>
      </c>
      <c r="AD1501" s="39" t="str">
        <f t="shared" ca="1" si="711"/>
        <v/>
      </c>
      <c r="AE1501" s="39" t="str">
        <f t="shared" ca="1" si="702"/>
        <v/>
      </c>
      <c r="AF1501" s="40"/>
      <c r="AG1501" s="39">
        <f t="shared" ca="1" si="712"/>
        <v>0</v>
      </c>
      <c r="AH1501" s="339"/>
      <c r="AI1501" s="37" t="str">
        <f t="shared" ca="1" si="703"/>
        <v/>
      </c>
      <c r="AJ1501" s="41" t="str">
        <f t="shared" ca="1" si="704"/>
        <v/>
      </c>
      <c r="AK1501" s="39" t="str">
        <f t="shared" si="691"/>
        <v/>
      </c>
      <c r="AL1501" s="39" t="str">
        <f t="shared" ca="1" si="713"/>
        <v/>
      </c>
      <c r="AM1501" s="39" t="str">
        <f t="shared" ca="1" si="705"/>
        <v/>
      </c>
      <c r="AN1501" s="40"/>
      <c r="AO1501" s="39">
        <f t="shared" ca="1" si="714"/>
        <v>0</v>
      </c>
      <c r="AP1501" s="339"/>
      <c r="AW1501" s="329"/>
      <c r="BI1501" s="329"/>
      <c r="BJ1501" s="329"/>
      <c r="BK1501" s="329"/>
      <c r="BL1501" s="329"/>
      <c r="BM1501" s="329"/>
      <c r="BN1501" s="329"/>
      <c r="BO1501" s="329"/>
      <c r="BP1501" s="329"/>
      <c r="BQ1501" s="329"/>
      <c r="BR1501" s="329"/>
      <c r="BS1501" s="329"/>
      <c r="BT1501" s="329"/>
      <c r="BU1501" s="329"/>
      <c r="BV1501" s="329"/>
      <c r="BW1501" s="325"/>
      <c r="BX1501" s="325"/>
      <c r="BY1501" s="325"/>
      <c r="BZ1501" s="325"/>
      <c r="CA1501" s="325"/>
      <c r="CB1501" s="325"/>
      <c r="CC1501" s="325"/>
      <c r="CD1501" s="325"/>
      <c r="CE1501" s="325"/>
      <c r="CF1501" s="325"/>
      <c r="CG1501" s="325"/>
      <c r="CH1501" s="325"/>
      <c r="CI1501" s="325"/>
      <c r="CJ1501" s="325"/>
      <c r="CK1501" s="325"/>
      <c r="CL1501" s="325"/>
      <c r="CM1501" s="325"/>
      <c r="CN1501" s="325"/>
      <c r="CO1501" s="325"/>
      <c r="CP1501" s="325"/>
      <c r="CQ1501" s="325"/>
      <c r="CR1501" s="325"/>
      <c r="CS1501" s="325"/>
      <c r="CT1501" s="325"/>
      <c r="CU1501" s="325"/>
      <c r="CV1501" s="325"/>
      <c r="CW1501" s="325"/>
      <c r="CX1501" s="325"/>
    </row>
    <row r="1502" spans="1:102" s="36" customFormat="1" ht="15" hidden="1" customHeight="1">
      <c r="A1502" s="329"/>
      <c r="B1502" s="37" t="str">
        <f t="shared" ca="1" si="692"/>
        <v/>
      </c>
      <c r="C1502" s="41" t="str">
        <f t="shared" ca="1" si="693"/>
        <v/>
      </c>
      <c r="D1502" s="39" t="str">
        <f t="shared" ca="1" si="694"/>
        <v/>
      </c>
      <c r="E1502" s="39" t="str">
        <f t="shared" ca="1" si="706"/>
        <v/>
      </c>
      <c r="F1502" s="39" t="str">
        <f t="shared" ca="1" si="695"/>
        <v/>
      </c>
      <c r="G1502" s="101"/>
      <c r="H1502" s="39">
        <f t="shared" ca="1" si="686"/>
        <v>0</v>
      </c>
      <c r="J1502" s="332"/>
      <c r="K1502" s="37" t="str">
        <f t="shared" ca="1" si="696"/>
        <v/>
      </c>
      <c r="L1502" s="41" t="str">
        <f t="shared" ca="1" si="697"/>
        <v/>
      </c>
      <c r="M1502" s="39" t="str">
        <f t="shared" si="687"/>
        <v/>
      </c>
      <c r="N1502" s="39" t="str">
        <f t="shared" ca="1" si="707"/>
        <v/>
      </c>
      <c r="O1502" s="39" t="str">
        <f ca="1">IF(L1502="","",ROUND(Q1501*$O$5/payments_per_year,2))</f>
        <v/>
      </c>
      <c r="P1502" s="101"/>
      <c r="Q1502" s="39">
        <f t="shared" ca="1" si="708"/>
        <v>0</v>
      </c>
      <c r="R1502" s="332"/>
      <c r="S1502" s="37" t="str">
        <f t="shared" ca="1" si="698"/>
        <v/>
      </c>
      <c r="T1502" s="41" t="str">
        <f t="shared" ca="1" si="699"/>
        <v/>
      </c>
      <c r="U1502" s="39" t="str">
        <f t="shared" si="688"/>
        <v/>
      </c>
      <c r="V1502" s="39" t="str">
        <f t="shared" ca="1" si="709"/>
        <v/>
      </c>
      <c r="W1502" s="39">
        <f t="shared" ca="1" si="689"/>
        <v>0</v>
      </c>
      <c r="X1502" s="40"/>
      <c r="Y1502" s="39">
        <f t="shared" ca="1" si="710"/>
        <v>0</v>
      </c>
      <c r="Z1502" s="327"/>
      <c r="AA1502" s="37" t="str">
        <f t="shared" ca="1" si="700"/>
        <v/>
      </c>
      <c r="AB1502" s="41" t="str">
        <f t="shared" ca="1" si="701"/>
        <v/>
      </c>
      <c r="AC1502" s="39" t="str">
        <f t="shared" si="690"/>
        <v/>
      </c>
      <c r="AD1502" s="39" t="str">
        <f t="shared" ca="1" si="711"/>
        <v/>
      </c>
      <c r="AE1502" s="39" t="str">
        <f t="shared" ca="1" si="702"/>
        <v/>
      </c>
      <c r="AF1502" s="40"/>
      <c r="AG1502" s="39">
        <f t="shared" ca="1" si="712"/>
        <v>0</v>
      </c>
      <c r="AH1502" s="339"/>
      <c r="AI1502" s="37" t="str">
        <f t="shared" ca="1" si="703"/>
        <v/>
      </c>
      <c r="AJ1502" s="41" t="str">
        <f t="shared" ca="1" si="704"/>
        <v/>
      </c>
      <c r="AK1502" s="39" t="str">
        <f t="shared" si="691"/>
        <v/>
      </c>
      <c r="AL1502" s="39" t="str">
        <f t="shared" ca="1" si="713"/>
        <v/>
      </c>
      <c r="AM1502" s="39" t="str">
        <f t="shared" ca="1" si="705"/>
        <v/>
      </c>
      <c r="AN1502" s="40"/>
      <c r="AO1502" s="39">
        <f t="shared" ca="1" si="714"/>
        <v>0</v>
      </c>
      <c r="AP1502" s="339"/>
      <c r="AW1502" s="329"/>
      <c r="BI1502" s="329"/>
      <c r="BJ1502" s="329"/>
      <c r="BK1502" s="329"/>
      <c r="BL1502" s="329"/>
      <c r="BM1502" s="329"/>
      <c r="BN1502" s="329"/>
      <c r="BO1502" s="329"/>
      <c r="BP1502" s="329"/>
      <c r="BQ1502" s="329"/>
      <c r="BR1502" s="329"/>
      <c r="BS1502" s="329"/>
      <c r="BT1502" s="329"/>
      <c r="BU1502" s="329"/>
      <c r="BV1502" s="329"/>
      <c r="BW1502" s="325"/>
      <c r="BX1502" s="325"/>
      <c r="BY1502" s="325"/>
      <c r="BZ1502" s="325"/>
      <c r="CA1502" s="325"/>
      <c r="CB1502" s="325"/>
      <c r="CC1502" s="325"/>
      <c r="CD1502" s="325"/>
      <c r="CE1502" s="325"/>
      <c r="CF1502" s="325"/>
      <c r="CG1502" s="325"/>
      <c r="CH1502" s="325"/>
      <c r="CI1502" s="325"/>
      <c r="CJ1502" s="325"/>
      <c r="CK1502" s="325"/>
      <c r="CL1502" s="325"/>
      <c r="CM1502" s="325"/>
      <c r="CN1502" s="325"/>
      <c r="CO1502" s="325"/>
      <c r="CP1502" s="325"/>
      <c r="CQ1502" s="325"/>
      <c r="CR1502" s="325"/>
      <c r="CS1502" s="325"/>
      <c r="CT1502" s="325"/>
      <c r="CU1502" s="325"/>
      <c r="CV1502" s="325"/>
      <c r="CW1502" s="325"/>
      <c r="CX1502" s="325"/>
    </row>
    <row r="1503" spans="1:102" s="36" customFormat="1" ht="15" hidden="1" customHeight="1">
      <c r="A1503" s="329"/>
      <c r="B1503" s="37" t="str">
        <f t="shared" ca="1" si="692"/>
        <v/>
      </c>
      <c r="C1503" s="41" t="str">
        <f t="shared" ca="1" si="693"/>
        <v/>
      </c>
      <c r="D1503" s="39" t="str">
        <f t="shared" ca="1" si="694"/>
        <v/>
      </c>
      <c r="E1503" s="39" t="str">
        <f t="shared" ca="1" si="706"/>
        <v/>
      </c>
      <c r="F1503" s="39" t="str">
        <f t="shared" ca="1" si="695"/>
        <v/>
      </c>
      <c r="G1503" s="101"/>
      <c r="H1503" s="39">
        <f t="shared" ca="1" si="686"/>
        <v>0</v>
      </c>
      <c r="J1503" s="332"/>
      <c r="K1503" s="37" t="str">
        <f t="shared" ca="1" si="696"/>
        <v/>
      </c>
      <c r="L1503" s="41" t="str">
        <f t="shared" ca="1" si="697"/>
        <v/>
      </c>
      <c r="M1503" s="39" t="str">
        <f t="shared" si="687"/>
        <v/>
      </c>
      <c r="N1503" s="39" t="str">
        <f t="shared" ca="1" si="707"/>
        <v/>
      </c>
      <c r="O1503" s="39">
        <f ca="1">ROUND(Q1502*$O$5/payments_per_year,2)</f>
        <v>0</v>
      </c>
      <c r="P1503" s="101"/>
      <c r="Q1503" s="39">
        <f t="shared" ca="1" si="708"/>
        <v>0</v>
      </c>
      <c r="R1503" s="332"/>
      <c r="S1503" s="37" t="str">
        <f t="shared" ca="1" si="698"/>
        <v/>
      </c>
      <c r="T1503" s="41" t="str">
        <f t="shared" ca="1" si="699"/>
        <v/>
      </c>
      <c r="U1503" s="39" t="str">
        <f t="shared" si="688"/>
        <v/>
      </c>
      <c r="V1503" s="39" t="str">
        <f t="shared" ca="1" si="709"/>
        <v/>
      </c>
      <c r="W1503" s="39">
        <f t="shared" ca="1" si="689"/>
        <v>0</v>
      </c>
      <c r="X1503" s="40"/>
      <c r="Y1503" s="39">
        <f t="shared" ca="1" si="710"/>
        <v>0</v>
      </c>
      <c r="Z1503" s="327"/>
      <c r="AA1503" s="37" t="str">
        <f t="shared" ca="1" si="700"/>
        <v/>
      </c>
      <c r="AB1503" s="41" t="str">
        <f t="shared" ca="1" si="701"/>
        <v/>
      </c>
      <c r="AC1503" s="39" t="str">
        <f t="shared" si="690"/>
        <v/>
      </c>
      <c r="AD1503" s="39" t="str">
        <f t="shared" ca="1" si="711"/>
        <v/>
      </c>
      <c r="AE1503" s="39" t="str">
        <f t="shared" ca="1" si="702"/>
        <v/>
      </c>
      <c r="AF1503" s="40"/>
      <c r="AG1503" s="39">
        <f t="shared" ca="1" si="712"/>
        <v>0</v>
      </c>
      <c r="AH1503" s="339"/>
      <c r="AI1503" s="37" t="str">
        <f t="shared" ca="1" si="703"/>
        <v/>
      </c>
      <c r="AJ1503" s="41" t="str">
        <f t="shared" ca="1" si="704"/>
        <v/>
      </c>
      <c r="AK1503" s="39" t="str">
        <f t="shared" si="691"/>
        <v/>
      </c>
      <c r="AL1503" s="39" t="str">
        <f t="shared" ca="1" si="713"/>
        <v/>
      </c>
      <c r="AM1503" s="39" t="str">
        <f t="shared" ca="1" si="705"/>
        <v/>
      </c>
      <c r="AN1503" s="40"/>
      <c r="AO1503" s="39">
        <f t="shared" ca="1" si="714"/>
        <v>0</v>
      </c>
      <c r="AP1503" s="339"/>
      <c r="AW1503" s="329"/>
      <c r="BI1503" s="329"/>
      <c r="BJ1503" s="329"/>
      <c r="BK1503" s="329"/>
      <c r="BL1503" s="329"/>
      <c r="BM1503" s="329"/>
      <c r="BN1503" s="329"/>
      <c r="BO1503" s="329"/>
      <c r="BP1503" s="329"/>
      <c r="BQ1503" s="329"/>
      <c r="BR1503" s="329"/>
      <c r="BS1503" s="329"/>
      <c r="BT1503" s="329"/>
      <c r="BU1503" s="329"/>
      <c r="BV1503" s="329"/>
      <c r="BW1503" s="325"/>
      <c r="BX1503" s="325"/>
      <c r="BY1503" s="325"/>
      <c r="BZ1503" s="325"/>
      <c r="CA1503" s="325"/>
      <c r="CB1503" s="325"/>
      <c r="CC1503" s="325"/>
      <c r="CD1503" s="325"/>
      <c r="CE1503" s="325"/>
      <c r="CF1503" s="325"/>
      <c r="CG1503" s="325"/>
      <c r="CH1503" s="325"/>
      <c r="CI1503" s="325"/>
      <c r="CJ1503" s="325"/>
      <c r="CK1503" s="325"/>
      <c r="CL1503" s="325"/>
      <c r="CM1503" s="325"/>
      <c r="CN1503" s="325"/>
      <c r="CO1503" s="325"/>
      <c r="CP1503" s="325"/>
      <c r="CQ1503" s="325"/>
      <c r="CR1503" s="325"/>
      <c r="CS1503" s="325"/>
      <c r="CT1503" s="325"/>
      <c r="CU1503" s="325"/>
      <c r="CV1503" s="325"/>
      <c r="CW1503" s="325"/>
      <c r="CX1503" s="325"/>
    </row>
    <row r="1504" spans="1:102" s="36" customFormat="1" ht="15" hidden="1" customHeight="1">
      <c r="A1504" s="329"/>
      <c r="B1504" s="37" t="str">
        <f t="shared" ca="1" si="692"/>
        <v/>
      </c>
      <c r="C1504" s="41" t="str">
        <f t="shared" ca="1" si="693"/>
        <v/>
      </c>
      <c r="D1504" s="39" t="str">
        <f t="shared" ca="1" si="694"/>
        <v/>
      </c>
      <c r="E1504" s="39" t="str">
        <f t="shared" ca="1" si="706"/>
        <v/>
      </c>
      <c r="F1504" s="39" t="str">
        <f t="shared" ca="1" si="695"/>
        <v/>
      </c>
      <c r="G1504" s="101"/>
      <c r="H1504" s="39">
        <f t="shared" ca="1" si="686"/>
        <v>0</v>
      </c>
      <c r="J1504" s="332"/>
      <c r="K1504" s="37" t="str">
        <f t="shared" ca="1" si="696"/>
        <v/>
      </c>
      <c r="L1504" s="41" t="str">
        <f t="shared" ca="1" si="697"/>
        <v/>
      </c>
      <c r="M1504" s="39" t="str">
        <f t="shared" si="687"/>
        <v/>
      </c>
      <c r="N1504" s="39" t="str">
        <f t="shared" ca="1" si="707"/>
        <v/>
      </c>
      <c r="O1504" s="39" t="str">
        <f ca="1">IF(L1504="","",ROUND(Q1503*$O$5/payments_per_year,2))</f>
        <v/>
      </c>
      <c r="P1504" s="101"/>
      <c r="Q1504" s="39">
        <f t="shared" ca="1" si="708"/>
        <v>0</v>
      </c>
      <c r="R1504" s="332"/>
      <c r="S1504" s="37" t="str">
        <f t="shared" ca="1" si="698"/>
        <v/>
      </c>
      <c r="T1504" s="41" t="str">
        <f t="shared" ca="1" si="699"/>
        <v/>
      </c>
      <c r="U1504" s="39" t="str">
        <f t="shared" si="688"/>
        <v/>
      </c>
      <c r="V1504" s="39" t="str">
        <f t="shared" ca="1" si="709"/>
        <v/>
      </c>
      <c r="W1504" s="39">
        <f t="shared" ca="1" si="689"/>
        <v>0</v>
      </c>
      <c r="X1504" s="40"/>
      <c r="Y1504" s="39">
        <f t="shared" ca="1" si="710"/>
        <v>0</v>
      </c>
      <c r="Z1504" s="327"/>
      <c r="AA1504" s="37" t="str">
        <f t="shared" ca="1" si="700"/>
        <v/>
      </c>
      <c r="AB1504" s="41" t="str">
        <f t="shared" ca="1" si="701"/>
        <v/>
      </c>
      <c r="AC1504" s="39" t="str">
        <f t="shared" si="690"/>
        <v/>
      </c>
      <c r="AD1504" s="39" t="str">
        <f t="shared" ca="1" si="711"/>
        <v/>
      </c>
      <c r="AE1504" s="39" t="str">
        <f t="shared" ca="1" si="702"/>
        <v/>
      </c>
      <c r="AF1504" s="40"/>
      <c r="AG1504" s="39">
        <f t="shared" ca="1" si="712"/>
        <v>0</v>
      </c>
      <c r="AH1504" s="339"/>
      <c r="AI1504" s="37" t="str">
        <f t="shared" ca="1" si="703"/>
        <v/>
      </c>
      <c r="AJ1504" s="41" t="str">
        <f t="shared" ca="1" si="704"/>
        <v/>
      </c>
      <c r="AK1504" s="39" t="str">
        <f t="shared" si="691"/>
        <v/>
      </c>
      <c r="AL1504" s="39" t="str">
        <f t="shared" ca="1" si="713"/>
        <v/>
      </c>
      <c r="AM1504" s="39" t="str">
        <f t="shared" ca="1" si="705"/>
        <v/>
      </c>
      <c r="AN1504" s="40"/>
      <c r="AO1504" s="39">
        <f t="shared" ca="1" si="714"/>
        <v>0</v>
      </c>
      <c r="AP1504" s="339"/>
      <c r="AW1504" s="329"/>
      <c r="BI1504" s="329"/>
      <c r="BJ1504" s="329"/>
      <c r="BK1504" s="329"/>
      <c r="BL1504" s="329"/>
      <c r="BM1504" s="329"/>
      <c r="BN1504" s="329"/>
      <c r="BO1504" s="329"/>
      <c r="BP1504" s="329"/>
      <c r="BQ1504" s="329"/>
      <c r="BR1504" s="329"/>
      <c r="BS1504" s="329"/>
      <c r="BT1504" s="329"/>
      <c r="BU1504" s="329"/>
      <c r="BV1504" s="329"/>
      <c r="BW1504" s="325"/>
      <c r="BX1504" s="325"/>
      <c r="BY1504" s="325"/>
      <c r="BZ1504" s="325"/>
      <c r="CA1504" s="325"/>
      <c r="CB1504" s="325"/>
      <c r="CC1504" s="325"/>
      <c r="CD1504" s="325"/>
      <c r="CE1504" s="325"/>
      <c r="CF1504" s="325"/>
      <c r="CG1504" s="325"/>
      <c r="CH1504" s="325"/>
      <c r="CI1504" s="325"/>
      <c r="CJ1504" s="325"/>
      <c r="CK1504" s="325"/>
      <c r="CL1504" s="325"/>
      <c r="CM1504" s="325"/>
      <c r="CN1504" s="325"/>
      <c r="CO1504" s="325"/>
      <c r="CP1504" s="325"/>
      <c r="CQ1504" s="325"/>
      <c r="CR1504" s="325"/>
      <c r="CS1504" s="325"/>
      <c r="CT1504" s="325"/>
      <c r="CU1504" s="325"/>
      <c r="CV1504" s="325"/>
      <c r="CW1504" s="325"/>
      <c r="CX1504" s="325"/>
    </row>
    <row r="1505" spans="1:102" s="36" customFormat="1" ht="15" hidden="1" customHeight="1">
      <c r="A1505" s="329"/>
      <c r="B1505" s="37" t="str">
        <f t="shared" ca="1" si="692"/>
        <v/>
      </c>
      <c r="C1505" s="41" t="str">
        <f t="shared" ca="1" si="693"/>
        <v/>
      </c>
      <c r="D1505" s="39" t="str">
        <f t="shared" ca="1" si="694"/>
        <v/>
      </c>
      <c r="E1505" s="39" t="str">
        <f t="shared" ca="1" si="706"/>
        <v/>
      </c>
      <c r="F1505" s="39" t="str">
        <f t="shared" ca="1" si="695"/>
        <v/>
      </c>
      <c r="G1505" s="101"/>
      <c r="H1505" s="39">
        <f t="shared" ca="1" si="686"/>
        <v>0</v>
      </c>
      <c r="J1505" s="332"/>
      <c r="K1505" s="37" t="str">
        <f t="shared" ca="1" si="696"/>
        <v/>
      </c>
      <c r="L1505" s="41" t="str">
        <f t="shared" ca="1" si="697"/>
        <v/>
      </c>
      <c r="M1505" s="39" t="str">
        <f t="shared" si="687"/>
        <v/>
      </c>
      <c r="N1505" s="39" t="str">
        <f t="shared" ca="1" si="707"/>
        <v/>
      </c>
      <c r="O1505" s="39">
        <f ca="1">ROUND(Q1504*$O$5/payments_per_year,2)</f>
        <v>0</v>
      </c>
      <c r="P1505" s="101"/>
      <c r="Q1505" s="39">
        <f t="shared" ca="1" si="708"/>
        <v>0</v>
      </c>
      <c r="R1505" s="332"/>
      <c r="S1505" s="37" t="str">
        <f t="shared" ca="1" si="698"/>
        <v/>
      </c>
      <c r="T1505" s="41" t="str">
        <f t="shared" ca="1" si="699"/>
        <v/>
      </c>
      <c r="U1505" s="39" t="str">
        <f t="shared" si="688"/>
        <v/>
      </c>
      <c r="V1505" s="39" t="str">
        <f t="shared" ca="1" si="709"/>
        <v/>
      </c>
      <c r="W1505" s="39">
        <f t="shared" ca="1" si="689"/>
        <v>0</v>
      </c>
      <c r="X1505" s="40"/>
      <c r="Y1505" s="39">
        <f t="shared" ca="1" si="710"/>
        <v>0</v>
      </c>
      <c r="Z1505" s="327"/>
      <c r="AA1505" s="37" t="str">
        <f t="shared" ca="1" si="700"/>
        <v/>
      </c>
      <c r="AB1505" s="41" t="str">
        <f t="shared" ca="1" si="701"/>
        <v/>
      </c>
      <c r="AC1505" s="39" t="str">
        <f t="shared" si="690"/>
        <v/>
      </c>
      <c r="AD1505" s="39" t="str">
        <f t="shared" ca="1" si="711"/>
        <v/>
      </c>
      <c r="AE1505" s="39" t="str">
        <f t="shared" ca="1" si="702"/>
        <v/>
      </c>
      <c r="AF1505" s="40"/>
      <c r="AG1505" s="39">
        <f t="shared" ca="1" si="712"/>
        <v>0</v>
      </c>
      <c r="AH1505" s="339"/>
      <c r="AI1505" s="37" t="str">
        <f t="shared" ca="1" si="703"/>
        <v/>
      </c>
      <c r="AJ1505" s="41" t="str">
        <f t="shared" ca="1" si="704"/>
        <v/>
      </c>
      <c r="AK1505" s="39" t="str">
        <f t="shared" si="691"/>
        <v/>
      </c>
      <c r="AL1505" s="39" t="str">
        <f t="shared" ca="1" si="713"/>
        <v/>
      </c>
      <c r="AM1505" s="39" t="str">
        <f t="shared" ca="1" si="705"/>
        <v/>
      </c>
      <c r="AN1505" s="40"/>
      <c r="AO1505" s="39">
        <f t="shared" ca="1" si="714"/>
        <v>0</v>
      </c>
      <c r="AP1505" s="339"/>
      <c r="AW1505" s="329"/>
      <c r="BI1505" s="329"/>
      <c r="BJ1505" s="329"/>
      <c r="BK1505" s="329"/>
      <c r="BL1505" s="329"/>
      <c r="BM1505" s="329"/>
      <c r="BN1505" s="329"/>
      <c r="BO1505" s="329"/>
      <c r="BP1505" s="329"/>
      <c r="BQ1505" s="329"/>
      <c r="BR1505" s="329"/>
      <c r="BS1505" s="329"/>
      <c r="BT1505" s="329"/>
      <c r="BU1505" s="329"/>
      <c r="BV1505" s="329"/>
      <c r="BW1505" s="325"/>
      <c r="BX1505" s="325"/>
      <c r="BY1505" s="325"/>
      <c r="BZ1505" s="325"/>
      <c r="CA1505" s="325"/>
      <c r="CB1505" s="325"/>
      <c r="CC1505" s="325"/>
      <c r="CD1505" s="325"/>
      <c r="CE1505" s="325"/>
      <c r="CF1505" s="325"/>
      <c r="CG1505" s="325"/>
      <c r="CH1505" s="325"/>
      <c r="CI1505" s="325"/>
      <c r="CJ1505" s="325"/>
      <c r="CK1505" s="325"/>
      <c r="CL1505" s="325"/>
      <c r="CM1505" s="325"/>
      <c r="CN1505" s="325"/>
      <c r="CO1505" s="325"/>
      <c r="CP1505" s="325"/>
      <c r="CQ1505" s="325"/>
      <c r="CR1505" s="325"/>
      <c r="CS1505" s="325"/>
      <c r="CT1505" s="325"/>
      <c r="CU1505" s="325"/>
      <c r="CV1505" s="325"/>
      <c r="CW1505" s="325"/>
      <c r="CX1505" s="325"/>
    </row>
    <row r="1506" spans="1:102" s="36" customFormat="1" ht="15" hidden="1" customHeight="1">
      <c r="A1506" s="329"/>
      <c r="B1506" s="37" t="str">
        <f t="shared" ca="1" si="692"/>
        <v/>
      </c>
      <c r="C1506" s="41" t="str">
        <f t="shared" ca="1" si="693"/>
        <v/>
      </c>
      <c r="D1506" s="39" t="str">
        <f t="shared" ca="1" si="694"/>
        <v/>
      </c>
      <c r="E1506" s="39" t="str">
        <f t="shared" ca="1" si="706"/>
        <v/>
      </c>
      <c r="F1506" s="39" t="str">
        <f t="shared" ca="1" si="695"/>
        <v/>
      </c>
      <c r="G1506" s="101"/>
      <c r="H1506" s="39">
        <f t="shared" ca="1" si="686"/>
        <v>0</v>
      </c>
      <c r="J1506" s="332"/>
      <c r="K1506" s="37" t="str">
        <f t="shared" ca="1" si="696"/>
        <v/>
      </c>
      <c r="L1506" s="41" t="str">
        <f t="shared" ca="1" si="697"/>
        <v/>
      </c>
      <c r="M1506" s="39" t="str">
        <f t="shared" si="687"/>
        <v/>
      </c>
      <c r="N1506" s="39" t="str">
        <f t="shared" ca="1" si="707"/>
        <v/>
      </c>
      <c r="O1506" s="39" t="str">
        <f ca="1">IF(L1506="","",ROUND(Q1505*$O$5/payments_per_year,2))</f>
        <v/>
      </c>
      <c r="P1506" s="101"/>
      <c r="Q1506" s="39">
        <f t="shared" ca="1" si="708"/>
        <v>0</v>
      </c>
      <c r="R1506" s="332"/>
      <c r="S1506" s="37" t="str">
        <f t="shared" ca="1" si="698"/>
        <v/>
      </c>
      <c r="T1506" s="41" t="str">
        <f t="shared" ca="1" si="699"/>
        <v/>
      </c>
      <c r="U1506" s="39" t="str">
        <f t="shared" si="688"/>
        <v/>
      </c>
      <c r="V1506" s="39" t="str">
        <f t="shared" ca="1" si="709"/>
        <v/>
      </c>
      <c r="W1506" s="39">
        <f t="shared" ca="1" si="689"/>
        <v>0</v>
      </c>
      <c r="X1506" s="40"/>
      <c r="Y1506" s="39">
        <f t="shared" ca="1" si="710"/>
        <v>0</v>
      </c>
      <c r="Z1506" s="327"/>
      <c r="AA1506" s="37" t="str">
        <f t="shared" ca="1" si="700"/>
        <v/>
      </c>
      <c r="AB1506" s="41" t="str">
        <f t="shared" ca="1" si="701"/>
        <v/>
      </c>
      <c r="AC1506" s="39" t="str">
        <f t="shared" si="690"/>
        <v/>
      </c>
      <c r="AD1506" s="39" t="str">
        <f t="shared" ca="1" si="711"/>
        <v/>
      </c>
      <c r="AE1506" s="39" t="str">
        <f t="shared" ca="1" si="702"/>
        <v/>
      </c>
      <c r="AF1506" s="40"/>
      <c r="AG1506" s="39">
        <f t="shared" ca="1" si="712"/>
        <v>0</v>
      </c>
      <c r="AH1506" s="339"/>
      <c r="AI1506" s="37" t="str">
        <f t="shared" ca="1" si="703"/>
        <v/>
      </c>
      <c r="AJ1506" s="41" t="str">
        <f t="shared" ca="1" si="704"/>
        <v/>
      </c>
      <c r="AK1506" s="39" t="str">
        <f t="shared" si="691"/>
        <v/>
      </c>
      <c r="AL1506" s="39" t="str">
        <f t="shared" ca="1" si="713"/>
        <v/>
      </c>
      <c r="AM1506" s="39" t="str">
        <f t="shared" ca="1" si="705"/>
        <v/>
      </c>
      <c r="AN1506" s="40"/>
      <c r="AO1506" s="39">
        <f t="shared" ca="1" si="714"/>
        <v>0</v>
      </c>
      <c r="AP1506" s="339"/>
      <c r="AW1506" s="329"/>
      <c r="BI1506" s="329"/>
      <c r="BJ1506" s="329"/>
      <c r="BK1506" s="329"/>
      <c r="BL1506" s="329"/>
      <c r="BM1506" s="329"/>
      <c r="BN1506" s="329"/>
      <c r="BO1506" s="329"/>
      <c r="BP1506" s="329"/>
      <c r="BQ1506" s="329"/>
      <c r="BR1506" s="329"/>
      <c r="BS1506" s="329"/>
      <c r="BT1506" s="329"/>
      <c r="BU1506" s="329"/>
      <c r="BV1506" s="329"/>
      <c r="BW1506" s="325"/>
      <c r="BX1506" s="325"/>
      <c r="BY1506" s="325"/>
      <c r="BZ1506" s="325"/>
      <c r="CA1506" s="325"/>
      <c r="CB1506" s="325"/>
      <c r="CC1506" s="325"/>
      <c r="CD1506" s="325"/>
      <c r="CE1506" s="325"/>
      <c r="CF1506" s="325"/>
      <c r="CG1506" s="325"/>
      <c r="CH1506" s="325"/>
      <c r="CI1506" s="325"/>
      <c r="CJ1506" s="325"/>
      <c r="CK1506" s="325"/>
      <c r="CL1506" s="325"/>
      <c r="CM1506" s="325"/>
      <c r="CN1506" s="325"/>
      <c r="CO1506" s="325"/>
      <c r="CP1506" s="325"/>
      <c r="CQ1506" s="325"/>
      <c r="CR1506" s="325"/>
      <c r="CS1506" s="325"/>
      <c r="CT1506" s="325"/>
      <c r="CU1506" s="325"/>
      <c r="CV1506" s="325"/>
      <c r="CW1506" s="325"/>
      <c r="CX1506" s="325"/>
    </row>
    <row r="1507" spans="1:102" s="36" customFormat="1" ht="15" hidden="1" customHeight="1">
      <c r="A1507" s="329"/>
      <c r="B1507" s="37" t="str">
        <f t="shared" ca="1" si="692"/>
        <v/>
      </c>
      <c r="C1507" s="41" t="str">
        <f t="shared" ca="1" si="693"/>
        <v/>
      </c>
      <c r="D1507" s="39" t="str">
        <f t="shared" ca="1" si="694"/>
        <v/>
      </c>
      <c r="E1507" s="39" t="str">
        <f t="shared" ca="1" si="706"/>
        <v/>
      </c>
      <c r="F1507" s="39" t="str">
        <f t="shared" ca="1" si="695"/>
        <v/>
      </c>
      <c r="G1507" s="101"/>
      <c r="H1507" s="39">
        <f t="shared" ca="1" si="686"/>
        <v>0</v>
      </c>
      <c r="J1507" s="332"/>
      <c r="K1507" s="37" t="str">
        <f t="shared" ca="1" si="696"/>
        <v/>
      </c>
      <c r="L1507" s="41" t="str">
        <f t="shared" ca="1" si="697"/>
        <v/>
      </c>
      <c r="M1507" s="39" t="str">
        <f t="shared" si="687"/>
        <v/>
      </c>
      <c r="N1507" s="39" t="str">
        <f t="shared" ca="1" si="707"/>
        <v/>
      </c>
      <c r="O1507" s="39">
        <f ca="1">ROUND(Q1506*$O$5/payments_per_year,2)</f>
        <v>0</v>
      </c>
      <c r="P1507" s="101"/>
      <c r="Q1507" s="39">
        <f t="shared" ca="1" si="708"/>
        <v>0</v>
      </c>
      <c r="R1507" s="332"/>
      <c r="S1507" s="37" t="str">
        <f t="shared" ca="1" si="698"/>
        <v/>
      </c>
      <c r="T1507" s="41" t="str">
        <f t="shared" ca="1" si="699"/>
        <v/>
      </c>
      <c r="U1507" s="39" t="str">
        <f t="shared" si="688"/>
        <v/>
      </c>
      <c r="V1507" s="39" t="str">
        <f t="shared" ca="1" si="709"/>
        <v/>
      </c>
      <c r="W1507" s="39">
        <f t="shared" ca="1" si="689"/>
        <v>0</v>
      </c>
      <c r="X1507" s="40"/>
      <c r="Y1507" s="39">
        <f t="shared" ca="1" si="710"/>
        <v>0</v>
      </c>
      <c r="Z1507" s="327"/>
      <c r="AA1507" s="37" t="str">
        <f t="shared" ca="1" si="700"/>
        <v/>
      </c>
      <c r="AB1507" s="41" t="str">
        <f t="shared" ca="1" si="701"/>
        <v/>
      </c>
      <c r="AC1507" s="39" t="str">
        <f t="shared" si="690"/>
        <v/>
      </c>
      <c r="AD1507" s="39" t="str">
        <f t="shared" ca="1" si="711"/>
        <v/>
      </c>
      <c r="AE1507" s="39" t="str">
        <f t="shared" ca="1" si="702"/>
        <v/>
      </c>
      <c r="AF1507" s="40"/>
      <c r="AG1507" s="39">
        <f t="shared" ca="1" si="712"/>
        <v>0</v>
      </c>
      <c r="AH1507" s="339"/>
      <c r="AI1507" s="37" t="str">
        <f t="shared" ca="1" si="703"/>
        <v/>
      </c>
      <c r="AJ1507" s="41" t="str">
        <f t="shared" ca="1" si="704"/>
        <v/>
      </c>
      <c r="AK1507" s="39" t="str">
        <f t="shared" si="691"/>
        <v/>
      </c>
      <c r="AL1507" s="39" t="str">
        <f t="shared" ca="1" si="713"/>
        <v/>
      </c>
      <c r="AM1507" s="39" t="str">
        <f t="shared" ca="1" si="705"/>
        <v/>
      </c>
      <c r="AN1507" s="40"/>
      <c r="AO1507" s="39">
        <f t="shared" ca="1" si="714"/>
        <v>0</v>
      </c>
      <c r="AP1507" s="339"/>
      <c r="AW1507" s="329"/>
      <c r="BI1507" s="329"/>
      <c r="BJ1507" s="329"/>
      <c r="BK1507" s="329"/>
      <c r="BL1507" s="329"/>
      <c r="BM1507" s="329"/>
      <c r="BN1507" s="329"/>
      <c r="BO1507" s="329"/>
      <c r="BP1507" s="329"/>
      <c r="BQ1507" s="329"/>
      <c r="BR1507" s="329"/>
      <c r="BS1507" s="329"/>
      <c r="BT1507" s="329"/>
      <c r="BU1507" s="329"/>
      <c r="BV1507" s="329"/>
      <c r="BW1507" s="325"/>
      <c r="BX1507" s="325"/>
      <c r="BY1507" s="325"/>
      <c r="BZ1507" s="325"/>
      <c r="CA1507" s="325"/>
      <c r="CB1507" s="325"/>
      <c r="CC1507" s="325"/>
      <c r="CD1507" s="325"/>
      <c r="CE1507" s="325"/>
      <c r="CF1507" s="325"/>
      <c r="CG1507" s="325"/>
      <c r="CH1507" s="325"/>
      <c r="CI1507" s="325"/>
      <c r="CJ1507" s="325"/>
      <c r="CK1507" s="325"/>
      <c r="CL1507" s="325"/>
      <c r="CM1507" s="325"/>
      <c r="CN1507" s="325"/>
      <c r="CO1507" s="325"/>
      <c r="CP1507" s="325"/>
      <c r="CQ1507" s="325"/>
      <c r="CR1507" s="325"/>
      <c r="CS1507" s="325"/>
      <c r="CT1507" s="325"/>
      <c r="CU1507" s="325"/>
      <c r="CV1507" s="325"/>
      <c r="CW1507" s="325"/>
      <c r="CX1507" s="325"/>
    </row>
    <row r="1508" spans="1:102" s="36" customFormat="1" ht="15" hidden="1" customHeight="1">
      <c r="A1508" s="329"/>
      <c r="B1508" s="37" t="str">
        <f t="shared" ca="1" si="692"/>
        <v/>
      </c>
      <c r="C1508" s="41" t="str">
        <f t="shared" ca="1" si="693"/>
        <v/>
      </c>
      <c r="D1508" s="39" t="str">
        <f t="shared" ca="1" si="694"/>
        <v/>
      </c>
      <c r="E1508" s="39" t="str">
        <f t="shared" ca="1" si="706"/>
        <v/>
      </c>
      <c r="F1508" s="39" t="str">
        <f t="shared" ca="1" si="695"/>
        <v/>
      </c>
      <c r="G1508" s="101"/>
      <c r="H1508" s="39">
        <f t="shared" ca="1" si="686"/>
        <v>0</v>
      </c>
      <c r="J1508" s="332"/>
      <c r="K1508" s="37" t="str">
        <f t="shared" ca="1" si="696"/>
        <v/>
      </c>
      <c r="L1508" s="41" t="str">
        <f t="shared" ca="1" si="697"/>
        <v/>
      </c>
      <c r="M1508" s="39" t="str">
        <f t="shared" si="687"/>
        <v/>
      </c>
      <c r="N1508" s="39" t="str">
        <f t="shared" ca="1" si="707"/>
        <v/>
      </c>
      <c r="O1508" s="39" t="str">
        <f ca="1">IF(L1508="","",ROUND(Q1507*$O$5/payments_per_year,2))</f>
        <v/>
      </c>
      <c r="P1508" s="101"/>
      <c r="Q1508" s="39">
        <f t="shared" ca="1" si="708"/>
        <v>0</v>
      </c>
      <c r="R1508" s="332"/>
      <c r="S1508" s="37" t="str">
        <f t="shared" ca="1" si="698"/>
        <v/>
      </c>
      <c r="T1508" s="41" t="str">
        <f t="shared" ca="1" si="699"/>
        <v/>
      </c>
      <c r="U1508" s="39" t="str">
        <f t="shared" si="688"/>
        <v/>
      </c>
      <c r="V1508" s="39" t="str">
        <f t="shared" ca="1" si="709"/>
        <v/>
      </c>
      <c r="W1508" s="39">
        <f t="shared" ca="1" si="689"/>
        <v>0</v>
      </c>
      <c r="X1508" s="40"/>
      <c r="Y1508" s="39">
        <f t="shared" ca="1" si="710"/>
        <v>0</v>
      </c>
      <c r="Z1508" s="327"/>
      <c r="AA1508" s="37" t="str">
        <f t="shared" ca="1" si="700"/>
        <v/>
      </c>
      <c r="AB1508" s="41" t="str">
        <f t="shared" ca="1" si="701"/>
        <v/>
      </c>
      <c r="AC1508" s="39" t="str">
        <f t="shared" si="690"/>
        <v/>
      </c>
      <c r="AD1508" s="39" t="str">
        <f t="shared" ca="1" si="711"/>
        <v/>
      </c>
      <c r="AE1508" s="39" t="str">
        <f t="shared" ca="1" si="702"/>
        <v/>
      </c>
      <c r="AF1508" s="40"/>
      <c r="AG1508" s="39">
        <f t="shared" ca="1" si="712"/>
        <v>0</v>
      </c>
      <c r="AH1508" s="339"/>
      <c r="AI1508" s="37" t="str">
        <f t="shared" ca="1" si="703"/>
        <v/>
      </c>
      <c r="AJ1508" s="41" t="str">
        <f t="shared" ca="1" si="704"/>
        <v/>
      </c>
      <c r="AK1508" s="39" t="str">
        <f t="shared" si="691"/>
        <v/>
      </c>
      <c r="AL1508" s="39" t="str">
        <f t="shared" ca="1" si="713"/>
        <v/>
      </c>
      <c r="AM1508" s="39" t="str">
        <f t="shared" ca="1" si="705"/>
        <v/>
      </c>
      <c r="AN1508" s="40"/>
      <c r="AO1508" s="39">
        <f t="shared" ca="1" si="714"/>
        <v>0</v>
      </c>
      <c r="AP1508" s="339"/>
      <c r="AW1508" s="329"/>
      <c r="BI1508" s="329"/>
      <c r="BJ1508" s="329"/>
      <c r="BK1508" s="329"/>
      <c r="BL1508" s="329"/>
      <c r="BM1508" s="329"/>
      <c r="BN1508" s="329"/>
      <c r="BO1508" s="329"/>
      <c r="BP1508" s="329"/>
      <c r="BQ1508" s="329"/>
      <c r="BR1508" s="329"/>
      <c r="BS1508" s="329"/>
      <c r="BT1508" s="329"/>
      <c r="BU1508" s="329"/>
      <c r="BV1508" s="329"/>
      <c r="BW1508" s="325"/>
      <c r="BX1508" s="325"/>
      <c r="BY1508" s="325"/>
      <c r="BZ1508" s="325"/>
      <c r="CA1508" s="325"/>
      <c r="CB1508" s="325"/>
      <c r="CC1508" s="325"/>
      <c r="CD1508" s="325"/>
      <c r="CE1508" s="325"/>
      <c r="CF1508" s="325"/>
      <c r="CG1508" s="325"/>
      <c r="CH1508" s="325"/>
      <c r="CI1508" s="325"/>
      <c r="CJ1508" s="325"/>
      <c r="CK1508" s="325"/>
      <c r="CL1508" s="325"/>
      <c r="CM1508" s="325"/>
      <c r="CN1508" s="325"/>
      <c r="CO1508" s="325"/>
      <c r="CP1508" s="325"/>
      <c r="CQ1508" s="325"/>
      <c r="CR1508" s="325"/>
      <c r="CS1508" s="325"/>
      <c r="CT1508" s="325"/>
      <c r="CU1508" s="325"/>
      <c r="CV1508" s="325"/>
      <c r="CW1508" s="325"/>
      <c r="CX1508" s="325"/>
    </row>
    <row r="1509" spans="1:102" s="36" customFormat="1" ht="15" hidden="1" customHeight="1">
      <c r="A1509" s="329"/>
      <c r="B1509" s="37" t="str">
        <f t="shared" ca="1" si="692"/>
        <v/>
      </c>
      <c r="C1509" s="41" t="str">
        <f t="shared" ca="1" si="693"/>
        <v/>
      </c>
      <c r="D1509" s="39" t="str">
        <f t="shared" ca="1" si="694"/>
        <v/>
      </c>
      <c r="E1509" s="39" t="str">
        <f t="shared" ca="1" si="706"/>
        <v/>
      </c>
      <c r="F1509" s="39" t="str">
        <f t="shared" ca="1" si="695"/>
        <v/>
      </c>
      <c r="G1509" s="101"/>
      <c r="H1509" s="39">
        <f t="shared" ca="1" si="686"/>
        <v>0</v>
      </c>
      <c r="J1509" s="332"/>
      <c r="K1509" s="37" t="str">
        <f t="shared" ca="1" si="696"/>
        <v/>
      </c>
      <c r="L1509" s="41" t="str">
        <f t="shared" ca="1" si="697"/>
        <v/>
      </c>
      <c r="M1509" s="39" t="str">
        <f t="shared" si="687"/>
        <v/>
      </c>
      <c r="N1509" s="39" t="str">
        <f t="shared" ca="1" si="707"/>
        <v/>
      </c>
      <c r="O1509" s="39">
        <f ca="1">ROUND(Q1508*$O$5/payments_per_year,2)</f>
        <v>0</v>
      </c>
      <c r="P1509" s="101"/>
      <c r="Q1509" s="39">
        <f t="shared" ca="1" si="708"/>
        <v>0</v>
      </c>
      <c r="R1509" s="332"/>
      <c r="S1509" s="37" t="str">
        <f t="shared" ca="1" si="698"/>
        <v/>
      </c>
      <c r="T1509" s="41" t="str">
        <f t="shared" ca="1" si="699"/>
        <v/>
      </c>
      <c r="U1509" s="39" t="str">
        <f t="shared" si="688"/>
        <v/>
      </c>
      <c r="V1509" s="39" t="str">
        <f t="shared" ca="1" si="709"/>
        <v/>
      </c>
      <c r="W1509" s="39">
        <f t="shared" ca="1" si="689"/>
        <v>0</v>
      </c>
      <c r="X1509" s="40"/>
      <c r="Y1509" s="39">
        <f t="shared" ca="1" si="710"/>
        <v>0</v>
      </c>
      <c r="Z1509" s="327"/>
      <c r="AA1509" s="37" t="str">
        <f t="shared" ca="1" si="700"/>
        <v/>
      </c>
      <c r="AB1509" s="41" t="str">
        <f t="shared" ca="1" si="701"/>
        <v/>
      </c>
      <c r="AC1509" s="39" t="str">
        <f t="shared" si="690"/>
        <v/>
      </c>
      <c r="AD1509" s="39" t="str">
        <f t="shared" ca="1" si="711"/>
        <v/>
      </c>
      <c r="AE1509" s="39" t="str">
        <f t="shared" ca="1" si="702"/>
        <v/>
      </c>
      <c r="AF1509" s="40"/>
      <c r="AG1509" s="39">
        <f t="shared" ca="1" si="712"/>
        <v>0</v>
      </c>
      <c r="AH1509" s="339"/>
      <c r="AI1509" s="37" t="str">
        <f t="shared" ca="1" si="703"/>
        <v/>
      </c>
      <c r="AJ1509" s="41" t="str">
        <f t="shared" ca="1" si="704"/>
        <v/>
      </c>
      <c r="AK1509" s="39" t="str">
        <f t="shared" si="691"/>
        <v/>
      </c>
      <c r="AL1509" s="39" t="str">
        <f t="shared" ca="1" si="713"/>
        <v/>
      </c>
      <c r="AM1509" s="39" t="str">
        <f t="shared" ca="1" si="705"/>
        <v/>
      </c>
      <c r="AN1509" s="40"/>
      <c r="AO1509" s="39">
        <f t="shared" ca="1" si="714"/>
        <v>0</v>
      </c>
      <c r="AP1509" s="339"/>
      <c r="AW1509" s="329"/>
      <c r="BI1509" s="329"/>
      <c r="BJ1509" s="329"/>
      <c r="BK1509" s="329"/>
      <c r="BL1509" s="329"/>
      <c r="BM1509" s="329"/>
      <c r="BN1509" s="329"/>
      <c r="BO1509" s="329"/>
      <c r="BP1509" s="329"/>
      <c r="BQ1509" s="329"/>
      <c r="BR1509" s="329"/>
      <c r="BS1509" s="329"/>
      <c r="BT1509" s="329"/>
      <c r="BU1509" s="329"/>
      <c r="BV1509" s="329"/>
      <c r="BW1509" s="325"/>
      <c r="BX1509" s="325"/>
      <c r="BY1509" s="325"/>
      <c r="BZ1509" s="325"/>
      <c r="CA1509" s="325"/>
      <c r="CB1509" s="325"/>
      <c r="CC1509" s="325"/>
      <c r="CD1509" s="325"/>
      <c r="CE1509" s="325"/>
      <c r="CF1509" s="325"/>
      <c r="CG1509" s="325"/>
      <c r="CH1509" s="325"/>
      <c r="CI1509" s="325"/>
      <c r="CJ1509" s="325"/>
      <c r="CK1509" s="325"/>
      <c r="CL1509" s="325"/>
      <c r="CM1509" s="325"/>
      <c r="CN1509" s="325"/>
      <c r="CO1509" s="325"/>
      <c r="CP1509" s="325"/>
      <c r="CQ1509" s="325"/>
      <c r="CR1509" s="325"/>
      <c r="CS1509" s="325"/>
      <c r="CT1509" s="325"/>
      <c r="CU1509" s="325"/>
      <c r="CV1509" s="325"/>
      <c r="CW1509" s="325"/>
      <c r="CX1509" s="325"/>
    </row>
    <row r="1510" spans="1:102" s="36" customFormat="1" ht="15" hidden="1" customHeight="1">
      <c r="A1510" s="329"/>
      <c r="B1510" s="37" t="str">
        <f t="shared" ca="1" si="692"/>
        <v/>
      </c>
      <c r="C1510" s="41" t="str">
        <f t="shared" ca="1" si="693"/>
        <v/>
      </c>
      <c r="D1510" s="39" t="str">
        <f t="shared" ca="1" si="694"/>
        <v/>
      </c>
      <c r="E1510" s="39" t="str">
        <f t="shared" ca="1" si="706"/>
        <v/>
      </c>
      <c r="F1510" s="39" t="str">
        <f t="shared" ca="1" si="695"/>
        <v/>
      </c>
      <c r="G1510" s="101"/>
      <c r="H1510" s="39">
        <f t="shared" ca="1" si="686"/>
        <v>0</v>
      </c>
      <c r="J1510" s="332"/>
      <c r="K1510" s="37" t="str">
        <f t="shared" ca="1" si="696"/>
        <v/>
      </c>
      <c r="L1510" s="41" t="str">
        <f t="shared" ca="1" si="697"/>
        <v/>
      </c>
      <c r="M1510" s="39" t="str">
        <f t="shared" si="687"/>
        <v/>
      </c>
      <c r="N1510" s="39" t="str">
        <f t="shared" ca="1" si="707"/>
        <v/>
      </c>
      <c r="O1510" s="39" t="str">
        <f ca="1">IF(L1510="","",ROUND(Q1509*$O$5/payments_per_year,2))</f>
        <v/>
      </c>
      <c r="P1510" s="101"/>
      <c r="Q1510" s="39">
        <f t="shared" ca="1" si="708"/>
        <v>0</v>
      </c>
      <c r="R1510" s="332"/>
      <c r="S1510" s="37" t="str">
        <f t="shared" ca="1" si="698"/>
        <v/>
      </c>
      <c r="T1510" s="41" t="str">
        <f t="shared" ca="1" si="699"/>
        <v/>
      </c>
      <c r="U1510" s="39" t="str">
        <f t="shared" si="688"/>
        <v/>
      </c>
      <c r="V1510" s="39" t="str">
        <f t="shared" ca="1" si="709"/>
        <v/>
      </c>
      <c r="W1510" s="39">
        <f t="shared" ca="1" si="689"/>
        <v>0</v>
      </c>
      <c r="X1510" s="40"/>
      <c r="Y1510" s="39">
        <f t="shared" ca="1" si="710"/>
        <v>0</v>
      </c>
      <c r="Z1510" s="327"/>
      <c r="AA1510" s="37" t="str">
        <f t="shared" ca="1" si="700"/>
        <v/>
      </c>
      <c r="AB1510" s="41" t="str">
        <f t="shared" ca="1" si="701"/>
        <v/>
      </c>
      <c r="AC1510" s="39" t="str">
        <f t="shared" si="690"/>
        <v/>
      </c>
      <c r="AD1510" s="39" t="str">
        <f t="shared" ca="1" si="711"/>
        <v/>
      </c>
      <c r="AE1510" s="39" t="str">
        <f t="shared" ca="1" si="702"/>
        <v/>
      </c>
      <c r="AF1510" s="40"/>
      <c r="AG1510" s="39">
        <f t="shared" ca="1" si="712"/>
        <v>0</v>
      </c>
      <c r="AH1510" s="339"/>
      <c r="AI1510" s="37" t="str">
        <f t="shared" ca="1" si="703"/>
        <v/>
      </c>
      <c r="AJ1510" s="41" t="str">
        <f t="shared" ca="1" si="704"/>
        <v/>
      </c>
      <c r="AK1510" s="39" t="str">
        <f t="shared" si="691"/>
        <v/>
      </c>
      <c r="AL1510" s="39" t="str">
        <f t="shared" ca="1" si="713"/>
        <v/>
      </c>
      <c r="AM1510" s="39" t="str">
        <f t="shared" ca="1" si="705"/>
        <v/>
      </c>
      <c r="AN1510" s="40"/>
      <c r="AO1510" s="39">
        <f t="shared" ca="1" si="714"/>
        <v>0</v>
      </c>
      <c r="AP1510" s="339"/>
      <c r="AW1510" s="329"/>
      <c r="BI1510" s="329"/>
      <c r="BJ1510" s="329"/>
      <c r="BK1510" s="329"/>
      <c r="BL1510" s="329"/>
      <c r="BM1510" s="329"/>
      <c r="BN1510" s="329"/>
      <c r="BO1510" s="329"/>
      <c r="BP1510" s="329"/>
      <c r="BQ1510" s="329"/>
      <c r="BR1510" s="329"/>
      <c r="BS1510" s="329"/>
      <c r="BT1510" s="329"/>
      <c r="BU1510" s="329"/>
      <c r="BV1510" s="329"/>
      <c r="BW1510" s="325"/>
      <c r="BX1510" s="325"/>
      <c r="BY1510" s="325"/>
      <c r="BZ1510" s="325"/>
      <c r="CA1510" s="325"/>
      <c r="CB1510" s="325"/>
      <c r="CC1510" s="325"/>
      <c r="CD1510" s="325"/>
      <c r="CE1510" s="325"/>
      <c r="CF1510" s="325"/>
      <c r="CG1510" s="325"/>
      <c r="CH1510" s="325"/>
      <c r="CI1510" s="325"/>
      <c r="CJ1510" s="325"/>
      <c r="CK1510" s="325"/>
      <c r="CL1510" s="325"/>
      <c r="CM1510" s="325"/>
      <c r="CN1510" s="325"/>
      <c r="CO1510" s="325"/>
      <c r="CP1510" s="325"/>
      <c r="CQ1510" s="325"/>
      <c r="CR1510" s="325"/>
      <c r="CS1510" s="325"/>
      <c r="CT1510" s="325"/>
      <c r="CU1510" s="325"/>
      <c r="CV1510" s="325"/>
      <c r="CW1510" s="325"/>
      <c r="CX1510" s="325"/>
    </row>
    <row r="1511" spans="1:102" s="36" customFormat="1" ht="15" hidden="1" customHeight="1">
      <c r="A1511" s="329"/>
      <c r="B1511" s="37" t="str">
        <f t="shared" ca="1" si="692"/>
        <v/>
      </c>
      <c r="C1511" s="41" t="str">
        <f t="shared" ca="1" si="693"/>
        <v/>
      </c>
      <c r="D1511" s="39" t="str">
        <f t="shared" ca="1" si="694"/>
        <v/>
      </c>
      <c r="E1511" s="39" t="str">
        <f t="shared" ca="1" si="706"/>
        <v/>
      </c>
      <c r="F1511" s="39" t="str">
        <f t="shared" ca="1" si="695"/>
        <v/>
      </c>
      <c r="G1511" s="101"/>
      <c r="H1511" s="39">
        <f t="shared" ca="1" si="686"/>
        <v>0</v>
      </c>
      <c r="J1511" s="332"/>
      <c r="K1511" s="37" t="str">
        <f t="shared" ca="1" si="696"/>
        <v/>
      </c>
      <c r="L1511" s="41" t="str">
        <f t="shared" ca="1" si="697"/>
        <v/>
      </c>
      <c r="M1511" s="39" t="str">
        <f t="shared" si="687"/>
        <v/>
      </c>
      <c r="N1511" s="39" t="str">
        <f t="shared" ca="1" si="707"/>
        <v/>
      </c>
      <c r="O1511" s="39">
        <f ca="1">ROUND(Q1510*$O$5/payments_per_year,2)</f>
        <v>0</v>
      </c>
      <c r="P1511" s="101"/>
      <c r="Q1511" s="39">
        <f t="shared" ca="1" si="708"/>
        <v>0</v>
      </c>
      <c r="R1511" s="332"/>
      <c r="S1511" s="37" t="str">
        <f t="shared" ca="1" si="698"/>
        <v/>
      </c>
      <c r="T1511" s="41" t="str">
        <f t="shared" ca="1" si="699"/>
        <v/>
      </c>
      <c r="U1511" s="39" t="str">
        <f t="shared" si="688"/>
        <v/>
      </c>
      <c r="V1511" s="39" t="str">
        <f t="shared" ca="1" si="709"/>
        <v/>
      </c>
      <c r="W1511" s="39">
        <f t="shared" ca="1" si="689"/>
        <v>0</v>
      </c>
      <c r="X1511" s="40"/>
      <c r="Y1511" s="39">
        <f t="shared" ca="1" si="710"/>
        <v>0</v>
      </c>
      <c r="Z1511" s="327"/>
      <c r="AA1511" s="37" t="str">
        <f t="shared" ca="1" si="700"/>
        <v/>
      </c>
      <c r="AB1511" s="41" t="str">
        <f t="shared" ca="1" si="701"/>
        <v/>
      </c>
      <c r="AC1511" s="39" t="str">
        <f t="shared" si="690"/>
        <v/>
      </c>
      <c r="AD1511" s="39" t="str">
        <f t="shared" ca="1" si="711"/>
        <v/>
      </c>
      <c r="AE1511" s="39" t="str">
        <f t="shared" ca="1" si="702"/>
        <v/>
      </c>
      <c r="AF1511" s="40"/>
      <c r="AG1511" s="39">
        <f t="shared" ca="1" si="712"/>
        <v>0</v>
      </c>
      <c r="AH1511" s="339"/>
      <c r="AI1511" s="37" t="str">
        <f t="shared" ca="1" si="703"/>
        <v/>
      </c>
      <c r="AJ1511" s="41" t="str">
        <f t="shared" ca="1" si="704"/>
        <v/>
      </c>
      <c r="AK1511" s="39" t="str">
        <f t="shared" si="691"/>
        <v/>
      </c>
      <c r="AL1511" s="39" t="str">
        <f t="shared" ca="1" si="713"/>
        <v/>
      </c>
      <c r="AM1511" s="39" t="str">
        <f t="shared" ca="1" si="705"/>
        <v/>
      </c>
      <c r="AN1511" s="40"/>
      <c r="AO1511" s="39">
        <f t="shared" ca="1" si="714"/>
        <v>0</v>
      </c>
      <c r="AP1511" s="339"/>
      <c r="AW1511" s="329"/>
      <c r="BI1511" s="329"/>
      <c r="BJ1511" s="329"/>
      <c r="BK1511" s="329"/>
      <c r="BL1511" s="329"/>
      <c r="BM1511" s="329"/>
      <c r="BN1511" s="329"/>
      <c r="BO1511" s="329"/>
      <c r="BP1511" s="329"/>
      <c r="BQ1511" s="329"/>
      <c r="BR1511" s="329"/>
      <c r="BS1511" s="329"/>
      <c r="BT1511" s="329"/>
      <c r="BU1511" s="329"/>
      <c r="BV1511" s="329"/>
      <c r="BW1511" s="325"/>
      <c r="BX1511" s="325"/>
      <c r="BY1511" s="325"/>
      <c r="BZ1511" s="325"/>
      <c r="CA1511" s="325"/>
      <c r="CB1511" s="325"/>
      <c r="CC1511" s="325"/>
      <c r="CD1511" s="325"/>
      <c r="CE1511" s="325"/>
      <c r="CF1511" s="325"/>
      <c r="CG1511" s="325"/>
      <c r="CH1511" s="325"/>
      <c r="CI1511" s="325"/>
      <c r="CJ1511" s="325"/>
      <c r="CK1511" s="325"/>
      <c r="CL1511" s="325"/>
      <c r="CM1511" s="325"/>
      <c r="CN1511" s="325"/>
      <c r="CO1511" s="325"/>
      <c r="CP1511" s="325"/>
      <c r="CQ1511" s="325"/>
      <c r="CR1511" s="325"/>
      <c r="CS1511" s="325"/>
      <c r="CT1511" s="325"/>
      <c r="CU1511" s="325"/>
      <c r="CV1511" s="325"/>
      <c r="CW1511" s="325"/>
      <c r="CX1511" s="325"/>
    </row>
    <row r="1512" spans="1:102" s="36" customFormat="1" ht="15" hidden="1" customHeight="1">
      <c r="A1512" s="329"/>
      <c r="B1512" s="37" t="str">
        <f t="shared" ca="1" si="692"/>
        <v/>
      </c>
      <c r="C1512" s="41" t="str">
        <f t="shared" ca="1" si="693"/>
        <v/>
      </c>
      <c r="D1512" s="39" t="str">
        <f t="shared" ca="1" si="694"/>
        <v/>
      </c>
      <c r="E1512" s="39" t="str">
        <f t="shared" ca="1" si="706"/>
        <v/>
      </c>
      <c r="F1512" s="39" t="str">
        <f t="shared" ca="1" si="695"/>
        <v/>
      </c>
      <c r="G1512" s="101"/>
      <c r="H1512" s="39">
        <f t="shared" ca="1" si="686"/>
        <v>0</v>
      </c>
      <c r="J1512" s="332"/>
      <c r="K1512" s="37" t="str">
        <f t="shared" ca="1" si="696"/>
        <v/>
      </c>
      <c r="L1512" s="41" t="str">
        <f t="shared" ca="1" si="697"/>
        <v/>
      </c>
      <c r="M1512" s="39" t="str">
        <f t="shared" si="687"/>
        <v/>
      </c>
      <c r="N1512" s="39" t="str">
        <f t="shared" ca="1" si="707"/>
        <v/>
      </c>
      <c r="O1512" s="39" t="str">
        <f ca="1">IF(L1512="","",ROUND(Q1511*$O$5/payments_per_year,2))</f>
        <v/>
      </c>
      <c r="P1512" s="101"/>
      <c r="Q1512" s="39">
        <f t="shared" ca="1" si="708"/>
        <v>0</v>
      </c>
      <c r="R1512" s="332"/>
      <c r="S1512" s="37" t="str">
        <f t="shared" ca="1" si="698"/>
        <v/>
      </c>
      <c r="T1512" s="41" t="str">
        <f t="shared" ca="1" si="699"/>
        <v/>
      </c>
      <c r="U1512" s="39" t="str">
        <f t="shared" si="688"/>
        <v/>
      </c>
      <c r="V1512" s="39" t="str">
        <f t="shared" ca="1" si="709"/>
        <v/>
      </c>
      <c r="W1512" s="39">
        <f t="shared" ca="1" si="689"/>
        <v>0</v>
      </c>
      <c r="X1512" s="40"/>
      <c r="Y1512" s="39">
        <f t="shared" ca="1" si="710"/>
        <v>0</v>
      </c>
      <c r="Z1512" s="327"/>
      <c r="AA1512" s="37" t="str">
        <f t="shared" ca="1" si="700"/>
        <v/>
      </c>
      <c r="AB1512" s="41" t="str">
        <f t="shared" ca="1" si="701"/>
        <v/>
      </c>
      <c r="AC1512" s="39" t="str">
        <f t="shared" si="690"/>
        <v/>
      </c>
      <c r="AD1512" s="39" t="str">
        <f t="shared" ca="1" si="711"/>
        <v/>
      </c>
      <c r="AE1512" s="39" t="str">
        <f t="shared" ca="1" si="702"/>
        <v/>
      </c>
      <c r="AF1512" s="40"/>
      <c r="AG1512" s="39">
        <f t="shared" ca="1" si="712"/>
        <v>0</v>
      </c>
      <c r="AH1512" s="339"/>
      <c r="AI1512" s="37" t="str">
        <f t="shared" ca="1" si="703"/>
        <v/>
      </c>
      <c r="AJ1512" s="41" t="str">
        <f t="shared" ca="1" si="704"/>
        <v/>
      </c>
      <c r="AK1512" s="39" t="str">
        <f t="shared" si="691"/>
        <v/>
      </c>
      <c r="AL1512" s="39" t="str">
        <f t="shared" ca="1" si="713"/>
        <v/>
      </c>
      <c r="AM1512" s="39" t="str">
        <f t="shared" ca="1" si="705"/>
        <v/>
      </c>
      <c r="AN1512" s="40"/>
      <c r="AO1512" s="39">
        <f t="shared" ca="1" si="714"/>
        <v>0</v>
      </c>
      <c r="AP1512" s="339"/>
      <c r="AW1512" s="329"/>
      <c r="BI1512" s="329"/>
      <c r="BJ1512" s="329"/>
      <c r="BK1512" s="329"/>
      <c r="BL1512" s="329"/>
      <c r="BM1512" s="329"/>
      <c r="BN1512" s="329"/>
      <c r="BO1512" s="329"/>
      <c r="BP1512" s="329"/>
      <c r="BQ1512" s="329"/>
      <c r="BR1512" s="329"/>
      <c r="BS1512" s="329"/>
      <c r="BT1512" s="329"/>
      <c r="BU1512" s="329"/>
      <c r="BV1512" s="329"/>
      <c r="BW1512" s="325"/>
      <c r="BX1512" s="325"/>
      <c r="BY1512" s="325"/>
      <c r="BZ1512" s="325"/>
      <c r="CA1512" s="325"/>
      <c r="CB1512" s="325"/>
      <c r="CC1512" s="325"/>
      <c r="CD1512" s="325"/>
      <c r="CE1512" s="325"/>
      <c r="CF1512" s="325"/>
      <c r="CG1512" s="325"/>
      <c r="CH1512" s="325"/>
      <c r="CI1512" s="325"/>
      <c r="CJ1512" s="325"/>
      <c r="CK1512" s="325"/>
      <c r="CL1512" s="325"/>
      <c r="CM1512" s="325"/>
      <c r="CN1512" s="325"/>
      <c r="CO1512" s="325"/>
      <c r="CP1512" s="325"/>
      <c r="CQ1512" s="325"/>
      <c r="CR1512" s="325"/>
      <c r="CS1512" s="325"/>
      <c r="CT1512" s="325"/>
      <c r="CU1512" s="325"/>
      <c r="CV1512" s="325"/>
      <c r="CW1512" s="325"/>
      <c r="CX1512" s="325"/>
    </row>
    <row r="1513" spans="1:102" s="36" customFormat="1" ht="15" hidden="1" customHeight="1">
      <c r="A1513" s="329"/>
      <c r="B1513" s="37" t="str">
        <f t="shared" ca="1" si="692"/>
        <v/>
      </c>
      <c r="C1513" s="41" t="str">
        <f t="shared" ca="1" si="693"/>
        <v/>
      </c>
      <c r="D1513" s="39" t="str">
        <f t="shared" ca="1" si="694"/>
        <v/>
      </c>
      <c r="E1513" s="39" t="str">
        <f t="shared" ca="1" si="706"/>
        <v/>
      </c>
      <c r="F1513" s="39" t="str">
        <f t="shared" ca="1" si="695"/>
        <v/>
      </c>
      <c r="G1513" s="101"/>
      <c r="H1513" s="39">
        <f t="shared" ca="1" si="686"/>
        <v>0</v>
      </c>
      <c r="J1513" s="332"/>
      <c r="K1513" s="37" t="str">
        <f t="shared" ca="1" si="696"/>
        <v/>
      </c>
      <c r="L1513" s="41" t="str">
        <f t="shared" ca="1" si="697"/>
        <v/>
      </c>
      <c r="M1513" s="39" t="str">
        <f t="shared" si="687"/>
        <v/>
      </c>
      <c r="N1513" s="39" t="str">
        <f t="shared" ca="1" si="707"/>
        <v/>
      </c>
      <c r="O1513" s="39">
        <f ca="1">ROUND(Q1512*$O$5/payments_per_year,2)</f>
        <v>0</v>
      </c>
      <c r="P1513" s="101"/>
      <c r="Q1513" s="39">
        <f t="shared" ca="1" si="708"/>
        <v>0</v>
      </c>
      <c r="R1513" s="332"/>
      <c r="S1513" s="37" t="str">
        <f t="shared" ca="1" si="698"/>
        <v/>
      </c>
      <c r="T1513" s="41" t="str">
        <f t="shared" ca="1" si="699"/>
        <v/>
      </c>
      <c r="U1513" s="39" t="str">
        <f t="shared" si="688"/>
        <v/>
      </c>
      <c r="V1513" s="39" t="str">
        <f t="shared" ca="1" si="709"/>
        <v/>
      </c>
      <c r="W1513" s="39">
        <f t="shared" ca="1" si="689"/>
        <v>0</v>
      </c>
      <c r="X1513" s="40"/>
      <c r="Y1513" s="39">
        <f t="shared" ca="1" si="710"/>
        <v>0</v>
      </c>
      <c r="Z1513" s="327"/>
      <c r="AA1513" s="37" t="str">
        <f t="shared" ca="1" si="700"/>
        <v/>
      </c>
      <c r="AB1513" s="41" t="str">
        <f t="shared" ca="1" si="701"/>
        <v/>
      </c>
      <c r="AC1513" s="39" t="str">
        <f t="shared" si="690"/>
        <v/>
      </c>
      <c r="AD1513" s="39" t="str">
        <f t="shared" ca="1" si="711"/>
        <v/>
      </c>
      <c r="AE1513" s="39" t="str">
        <f t="shared" ca="1" si="702"/>
        <v/>
      </c>
      <c r="AF1513" s="40"/>
      <c r="AG1513" s="39">
        <f t="shared" ca="1" si="712"/>
        <v>0</v>
      </c>
      <c r="AH1513" s="339"/>
      <c r="AI1513" s="37" t="str">
        <f t="shared" ca="1" si="703"/>
        <v/>
      </c>
      <c r="AJ1513" s="41" t="str">
        <f t="shared" ca="1" si="704"/>
        <v/>
      </c>
      <c r="AK1513" s="39" t="str">
        <f t="shared" si="691"/>
        <v/>
      </c>
      <c r="AL1513" s="39" t="str">
        <f t="shared" ca="1" si="713"/>
        <v/>
      </c>
      <c r="AM1513" s="39" t="str">
        <f t="shared" ca="1" si="705"/>
        <v/>
      </c>
      <c r="AN1513" s="40"/>
      <c r="AO1513" s="39">
        <f t="shared" ca="1" si="714"/>
        <v>0</v>
      </c>
      <c r="AP1513" s="339"/>
      <c r="AW1513" s="329"/>
      <c r="BI1513" s="329"/>
      <c r="BJ1513" s="329"/>
      <c r="BK1513" s="329"/>
      <c r="BL1513" s="329"/>
      <c r="BM1513" s="329"/>
      <c r="BN1513" s="329"/>
      <c r="BO1513" s="329"/>
      <c r="BP1513" s="329"/>
      <c r="BQ1513" s="329"/>
      <c r="BR1513" s="329"/>
      <c r="BS1513" s="329"/>
      <c r="BT1513" s="329"/>
      <c r="BU1513" s="329"/>
      <c r="BV1513" s="329"/>
      <c r="BW1513" s="325"/>
      <c r="BX1513" s="325"/>
      <c r="BY1513" s="325"/>
      <c r="BZ1513" s="325"/>
      <c r="CA1513" s="325"/>
      <c r="CB1513" s="325"/>
      <c r="CC1513" s="325"/>
      <c r="CD1513" s="325"/>
      <c r="CE1513" s="325"/>
      <c r="CF1513" s="325"/>
      <c r="CG1513" s="325"/>
      <c r="CH1513" s="325"/>
      <c r="CI1513" s="325"/>
      <c r="CJ1513" s="325"/>
      <c r="CK1513" s="325"/>
      <c r="CL1513" s="325"/>
      <c r="CM1513" s="325"/>
      <c r="CN1513" s="325"/>
      <c r="CO1513" s="325"/>
      <c r="CP1513" s="325"/>
      <c r="CQ1513" s="325"/>
      <c r="CR1513" s="325"/>
      <c r="CS1513" s="325"/>
      <c r="CT1513" s="325"/>
      <c r="CU1513" s="325"/>
      <c r="CV1513" s="325"/>
      <c r="CW1513" s="325"/>
      <c r="CX1513" s="325"/>
    </row>
    <row r="1514" spans="1:102" s="36" customFormat="1" ht="15" hidden="1" customHeight="1">
      <c r="A1514" s="329"/>
      <c r="B1514" s="37" t="str">
        <f t="shared" ca="1" si="692"/>
        <v/>
      </c>
      <c r="C1514" s="41" t="str">
        <f t="shared" ca="1" si="693"/>
        <v/>
      </c>
      <c r="D1514" s="39" t="str">
        <f t="shared" ca="1" si="694"/>
        <v/>
      </c>
      <c r="E1514" s="39" t="str">
        <f t="shared" ca="1" si="706"/>
        <v/>
      </c>
      <c r="F1514" s="39" t="str">
        <f t="shared" ca="1" si="695"/>
        <v/>
      </c>
      <c r="G1514" s="101"/>
      <c r="H1514" s="39">
        <f t="shared" ca="1" si="686"/>
        <v>0</v>
      </c>
      <c r="J1514" s="332"/>
      <c r="K1514" s="37" t="str">
        <f t="shared" ca="1" si="696"/>
        <v/>
      </c>
      <c r="L1514" s="41" t="str">
        <f t="shared" ca="1" si="697"/>
        <v/>
      </c>
      <c r="M1514" s="39" t="str">
        <f t="shared" si="687"/>
        <v/>
      </c>
      <c r="N1514" s="39" t="str">
        <f t="shared" ca="1" si="707"/>
        <v/>
      </c>
      <c r="O1514" s="39" t="str">
        <f ca="1">IF(L1514="","",ROUND(Q1513*$O$5/payments_per_year,2))</f>
        <v/>
      </c>
      <c r="P1514" s="101"/>
      <c r="Q1514" s="39">
        <f t="shared" ca="1" si="708"/>
        <v>0</v>
      </c>
      <c r="R1514" s="332"/>
      <c r="S1514" s="37" t="str">
        <f t="shared" ca="1" si="698"/>
        <v/>
      </c>
      <c r="T1514" s="41" t="str">
        <f t="shared" ca="1" si="699"/>
        <v/>
      </c>
      <c r="U1514" s="39" t="str">
        <f t="shared" si="688"/>
        <v/>
      </c>
      <c r="V1514" s="39" t="str">
        <f t="shared" ca="1" si="709"/>
        <v/>
      </c>
      <c r="W1514" s="39">
        <f t="shared" ca="1" si="689"/>
        <v>0</v>
      </c>
      <c r="X1514" s="40"/>
      <c r="Y1514" s="39">
        <f t="shared" ca="1" si="710"/>
        <v>0</v>
      </c>
      <c r="Z1514" s="327"/>
      <c r="AA1514" s="37" t="str">
        <f t="shared" ca="1" si="700"/>
        <v/>
      </c>
      <c r="AB1514" s="41" t="str">
        <f t="shared" ca="1" si="701"/>
        <v/>
      </c>
      <c r="AC1514" s="39" t="str">
        <f t="shared" si="690"/>
        <v/>
      </c>
      <c r="AD1514" s="39" t="str">
        <f t="shared" ca="1" si="711"/>
        <v/>
      </c>
      <c r="AE1514" s="39" t="str">
        <f t="shared" ca="1" si="702"/>
        <v/>
      </c>
      <c r="AF1514" s="40"/>
      <c r="AG1514" s="39">
        <f t="shared" ca="1" si="712"/>
        <v>0</v>
      </c>
      <c r="AH1514" s="339"/>
      <c r="AI1514" s="37" t="str">
        <f t="shared" ca="1" si="703"/>
        <v/>
      </c>
      <c r="AJ1514" s="41" t="str">
        <f t="shared" ca="1" si="704"/>
        <v/>
      </c>
      <c r="AK1514" s="39" t="str">
        <f t="shared" si="691"/>
        <v/>
      </c>
      <c r="AL1514" s="39" t="str">
        <f t="shared" ca="1" si="713"/>
        <v/>
      </c>
      <c r="AM1514" s="39" t="str">
        <f t="shared" ca="1" si="705"/>
        <v/>
      </c>
      <c r="AN1514" s="40"/>
      <c r="AO1514" s="39">
        <f t="shared" ca="1" si="714"/>
        <v>0</v>
      </c>
      <c r="AP1514" s="339"/>
      <c r="AW1514" s="329"/>
      <c r="BI1514" s="329"/>
      <c r="BJ1514" s="329"/>
      <c r="BK1514" s="329"/>
      <c r="BL1514" s="329"/>
      <c r="BM1514" s="329"/>
      <c r="BN1514" s="329"/>
      <c r="BO1514" s="329"/>
      <c r="BP1514" s="329"/>
      <c r="BQ1514" s="329"/>
      <c r="BR1514" s="329"/>
      <c r="BS1514" s="329"/>
      <c r="BT1514" s="329"/>
      <c r="BU1514" s="329"/>
      <c r="BV1514" s="329"/>
      <c r="BW1514" s="325"/>
      <c r="BX1514" s="325"/>
      <c r="BY1514" s="325"/>
      <c r="BZ1514" s="325"/>
      <c r="CA1514" s="325"/>
      <c r="CB1514" s="325"/>
      <c r="CC1514" s="325"/>
      <c r="CD1514" s="325"/>
      <c r="CE1514" s="325"/>
      <c r="CF1514" s="325"/>
      <c r="CG1514" s="325"/>
      <c r="CH1514" s="325"/>
      <c r="CI1514" s="325"/>
      <c r="CJ1514" s="325"/>
      <c r="CK1514" s="325"/>
      <c r="CL1514" s="325"/>
      <c r="CM1514" s="325"/>
      <c r="CN1514" s="325"/>
      <c r="CO1514" s="325"/>
      <c r="CP1514" s="325"/>
      <c r="CQ1514" s="325"/>
      <c r="CR1514" s="325"/>
      <c r="CS1514" s="325"/>
      <c r="CT1514" s="325"/>
      <c r="CU1514" s="325"/>
      <c r="CV1514" s="325"/>
      <c r="CW1514" s="325"/>
      <c r="CX1514" s="325"/>
    </row>
    <row r="1515" spans="1:102" s="36" customFormat="1" ht="15" hidden="1" customHeight="1">
      <c r="A1515" s="329"/>
      <c r="B1515" s="37" t="str">
        <f t="shared" ca="1" si="692"/>
        <v/>
      </c>
      <c r="C1515" s="41" t="str">
        <f t="shared" ca="1" si="693"/>
        <v/>
      </c>
      <c r="D1515" s="39" t="str">
        <f t="shared" ca="1" si="694"/>
        <v/>
      </c>
      <c r="E1515" s="39" t="str">
        <f t="shared" ca="1" si="706"/>
        <v/>
      </c>
      <c r="F1515" s="39" t="str">
        <f t="shared" ca="1" si="695"/>
        <v/>
      </c>
      <c r="G1515" s="101"/>
      <c r="H1515" s="39">
        <f t="shared" ca="1" si="686"/>
        <v>0</v>
      </c>
      <c r="J1515" s="332"/>
      <c r="K1515" s="37" t="str">
        <f t="shared" ca="1" si="696"/>
        <v/>
      </c>
      <c r="L1515" s="41" t="str">
        <f t="shared" ca="1" si="697"/>
        <v/>
      </c>
      <c r="M1515" s="39" t="str">
        <f t="shared" si="687"/>
        <v/>
      </c>
      <c r="N1515" s="39" t="str">
        <f t="shared" ca="1" si="707"/>
        <v/>
      </c>
      <c r="O1515" s="39">
        <f ca="1">ROUND(Q1514*$O$5/payments_per_year,2)</f>
        <v>0</v>
      </c>
      <c r="P1515" s="101"/>
      <c r="Q1515" s="39">
        <f t="shared" ca="1" si="708"/>
        <v>0</v>
      </c>
      <c r="R1515" s="332"/>
      <c r="S1515" s="37" t="str">
        <f t="shared" ca="1" si="698"/>
        <v/>
      </c>
      <c r="T1515" s="41" t="str">
        <f t="shared" ca="1" si="699"/>
        <v/>
      </c>
      <c r="U1515" s="39" t="str">
        <f t="shared" si="688"/>
        <v/>
      </c>
      <c r="V1515" s="39" t="str">
        <f t="shared" ca="1" si="709"/>
        <v/>
      </c>
      <c r="W1515" s="39">
        <f t="shared" ca="1" si="689"/>
        <v>0</v>
      </c>
      <c r="X1515" s="40"/>
      <c r="Y1515" s="39">
        <f t="shared" ca="1" si="710"/>
        <v>0</v>
      </c>
      <c r="Z1515" s="327"/>
      <c r="AA1515" s="37" t="str">
        <f t="shared" ca="1" si="700"/>
        <v/>
      </c>
      <c r="AB1515" s="41" t="str">
        <f t="shared" ca="1" si="701"/>
        <v/>
      </c>
      <c r="AC1515" s="39" t="str">
        <f t="shared" si="690"/>
        <v/>
      </c>
      <c r="AD1515" s="39" t="str">
        <f t="shared" ca="1" si="711"/>
        <v/>
      </c>
      <c r="AE1515" s="39" t="str">
        <f t="shared" ca="1" si="702"/>
        <v/>
      </c>
      <c r="AF1515" s="40"/>
      <c r="AG1515" s="39">
        <f t="shared" ca="1" si="712"/>
        <v>0</v>
      </c>
      <c r="AH1515" s="339"/>
      <c r="AI1515" s="37" t="str">
        <f t="shared" ca="1" si="703"/>
        <v/>
      </c>
      <c r="AJ1515" s="41" t="str">
        <f t="shared" ca="1" si="704"/>
        <v/>
      </c>
      <c r="AK1515" s="39" t="str">
        <f t="shared" si="691"/>
        <v/>
      </c>
      <c r="AL1515" s="39" t="str">
        <f t="shared" ca="1" si="713"/>
        <v/>
      </c>
      <c r="AM1515" s="39" t="str">
        <f t="shared" ca="1" si="705"/>
        <v/>
      </c>
      <c r="AN1515" s="40"/>
      <c r="AO1515" s="39">
        <f t="shared" ca="1" si="714"/>
        <v>0</v>
      </c>
      <c r="AP1515" s="339"/>
      <c r="AW1515" s="329"/>
      <c r="BI1515" s="329"/>
      <c r="BJ1515" s="329"/>
      <c r="BK1515" s="329"/>
      <c r="BL1515" s="329"/>
      <c r="BM1515" s="329"/>
      <c r="BN1515" s="329"/>
      <c r="BO1515" s="329"/>
      <c r="BP1515" s="329"/>
      <c r="BQ1515" s="329"/>
      <c r="BR1515" s="329"/>
      <c r="BS1515" s="329"/>
      <c r="BT1515" s="329"/>
      <c r="BU1515" s="329"/>
      <c r="BV1515" s="329"/>
      <c r="BW1515" s="325"/>
      <c r="BX1515" s="325"/>
      <c r="BY1515" s="325"/>
      <c r="BZ1515" s="325"/>
      <c r="CA1515" s="325"/>
      <c r="CB1515" s="325"/>
      <c r="CC1515" s="325"/>
      <c r="CD1515" s="325"/>
      <c r="CE1515" s="325"/>
      <c r="CF1515" s="325"/>
      <c r="CG1515" s="325"/>
      <c r="CH1515" s="325"/>
      <c r="CI1515" s="325"/>
      <c r="CJ1515" s="325"/>
      <c r="CK1515" s="325"/>
      <c r="CL1515" s="325"/>
      <c r="CM1515" s="325"/>
      <c r="CN1515" s="325"/>
      <c r="CO1515" s="325"/>
      <c r="CP1515" s="325"/>
      <c r="CQ1515" s="325"/>
      <c r="CR1515" s="325"/>
      <c r="CS1515" s="325"/>
      <c r="CT1515" s="325"/>
      <c r="CU1515" s="325"/>
      <c r="CV1515" s="325"/>
      <c r="CW1515" s="325"/>
      <c r="CX1515" s="325"/>
    </row>
    <row r="1516" spans="1:102" s="36" customFormat="1" ht="15" hidden="1" customHeight="1">
      <c r="A1516" s="329"/>
      <c r="B1516" s="37" t="str">
        <f t="shared" ca="1" si="692"/>
        <v/>
      </c>
      <c r="C1516" s="41" t="str">
        <f t="shared" ca="1" si="693"/>
        <v/>
      </c>
      <c r="D1516" s="39" t="str">
        <f t="shared" ca="1" si="694"/>
        <v/>
      </c>
      <c r="E1516" s="39" t="str">
        <f t="shared" ca="1" si="706"/>
        <v/>
      </c>
      <c r="F1516" s="39" t="str">
        <f t="shared" ca="1" si="695"/>
        <v/>
      </c>
      <c r="G1516" s="101"/>
      <c r="H1516" s="39">
        <f t="shared" ca="1" si="686"/>
        <v>0</v>
      </c>
      <c r="J1516" s="332"/>
      <c r="K1516" s="37" t="str">
        <f t="shared" ca="1" si="696"/>
        <v/>
      </c>
      <c r="L1516" s="41" t="str">
        <f t="shared" ca="1" si="697"/>
        <v/>
      </c>
      <c r="M1516" s="39" t="str">
        <f t="shared" si="687"/>
        <v/>
      </c>
      <c r="N1516" s="39" t="str">
        <f t="shared" ca="1" si="707"/>
        <v/>
      </c>
      <c r="O1516" s="39" t="str">
        <f ca="1">IF(L1516="","",ROUND(Q1515*$O$5/payments_per_year,2))</f>
        <v/>
      </c>
      <c r="P1516" s="101"/>
      <c r="Q1516" s="39">
        <f t="shared" ca="1" si="708"/>
        <v>0</v>
      </c>
      <c r="R1516" s="332"/>
      <c r="S1516" s="37" t="str">
        <f t="shared" ca="1" si="698"/>
        <v/>
      </c>
      <c r="T1516" s="41" t="str">
        <f t="shared" ca="1" si="699"/>
        <v/>
      </c>
      <c r="U1516" s="39" t="str">
        <f t="shared" si="688"/>
        <v/>
      </c>
      <c r="V1516" s="39" t="str">
        <f t="shared" ca="1" si="709"/>
        <v/>
      </c>
      <c r="W1516" s="39">
        <f t="shared" ca="1" si="689"/>
        <v>0</v>
      </c>
      <c r="X1516" s="40"/>
      <c r="Y1516" s="39">
        <f t="shared" ca="1" si="710"/>
        <v>0</v>
      </c>
      <c r="Z1516" s="327"/>
      <c r="AA1516" s="37" t="str">
        <f t="shared" ca="1" si="700"/>
        <v/>
      </c>
      <c r="AB1516" s="41" t="str">
        <f t="shared" ca="1" si="701"/>
        <v/>
      </c>
      <c r="AC1516" s="39" t="str">
        <f t="shared" si="690"/>
        <v/>
      </c>
      <c r="AD1516" s="39" t="str">
        <f t="shared" ca="1" si="711"/>
        <v/>
      </c>
      <c r="AE1516" s="39" t="str">
        <f t="shared" ca="1" si="702"/>
        <v/>
      </c>
      <c r="AF1516" s="40"/>
      <c r="AG1516" s="39">
        <f t="shared" ca="1" si="712"/>
        <v>0</v>
      </c>
      <c r="AH1516" s="339"/>
      <c r="AI1516" s="37" t="str">
        <f t="shared" ca="1" si="703"/>
        <v/>
      </c>
      <c r="AJ1516" s="41" t="str">
        <f t="shared" ca="1" si="704"/>
        <v/>
      </c>
      <c r="AK1516" s="39" t="str">
        <f t="shared" si="691"/>
        <v/>
      </c>
      <c r="AL1516" s="39" t="str">
        <f t="shared" ca="1" si="713"/>
        <v/>
      </c>
      <c r="AM1516" s="39" t="str">
        <f t="shared" ca="1" si="705"/>
        <v/>
      </c>
      <c r="AN1516" s="40"/>
      <c r="AO1516" s="39">
        <f t="shared" ca="1" si="714"/>
        <v>0</v>
      </c>
      <c r="AP1516" s="339"/>
      <c r="AW1516" s="329"/>
      <c r="BI1516" s="329"/>
      <c r="BJ1516" s="329"/>
      <c r="BK1516" s="329"/>
      <c r="BL1516" s="329"/>
      <c r="BM1516" s="329"/>
      <c r="BN1516" s="329"/>
      <c r="BO1516" s="329"/>
      <c r="BP1516" s="329"/>
      <c r="BQ1516" s="329"/>
      <c r="BR1516" s="329"/>
      <c r="BS1516" s="329"/>
      <c r="BT1516" s="329"/>
      <c r="BU1516" s="329"/>
      <c r="BV1516" s="329"/>
      <c r="BW1516" s="325"/>
      <c r="BX1516" s="325"/>
      <c r="BY1516" s="325"/>
      <c r="BZ1516" s="325"/>
      <c r="CA1516" s="325"/>
      <c r="CB1516" s="325"/>
      <c r="CC1516" s="325"/>
      <c r="CD1516" s="325"/>
      <c r="CE1516" s="325"/>
      <c r="CF1516" s="325"/>
      <c r="CG1516" s="325"/>
      <c r="CH1516" s="325"/>
      <c r="CI1516" s="325"/>
      <c r="CJ1516" s="325"/>
      <c r="CK1516" s="325"/>
      <c r="CL1516" s="325"/>
      <c r="CM1516" s="325"/>
      <c r="CN1516" s="325"/>
      <c r="CO1516" s="325"/>
      <c r="CP1516" s="325"/>
      <c r="CQ1516" s="325"/>
      <c r="CR1516" s="325"/>
      <c r="CS1516" s="325"/>
      <c r="CT1516" s="325"/>
      <c r="CU1516" s="325"/>
      <c r="CV1516" s="325"/>
      <c r="CW1516" s="325"/>
      <c r="CX1516" s="325"/>
    </row>
    <row r="1517" spans="1:102" s="36" customFormat="1" ht="15" hidden="1" customHeight="1">
      <c r="A1517" s="329"/>
      <c r="B1517" s="37" t="str">
        <f t="shared" ca="1" si="692"/>
        <v/>
      </c>
      <c r="C1517" s="41" t="str">
        <f t="shared" ca="1" si="693"/>
        <v/>
      </c>
      <c r="D1517" s="39" t="str">
        <f t="shared" ca="1" si="694"/>
        <v/>
      </c>
      <c r="E1517" s="39" t="str">
        <f t="shared" ca="1" si="706"/>
        <v/>
      </c>
      <c r="F1517" s="39" t="str">
        <f t="shared" ca="1" si="695"/>
        <v/>
      </c>
      <c r="G1517" s="101"/>
      <c r="H1517" s="39">
        <f t="shared" ca="1" si="686"/>
        <v>0</v>
      </c>
      <c r="J1517" s="332"/>
      <c r="K1517" s="37" t="str">
        <f t="shared" ca="1" si="696"/>
        <v/>
      </c>
      <c r="L1517" s="41" t="str">
        <f t="shared" ca="1" si="697"/>
        <v/>
      </c>
      <c r="M1517" s="39" t="str">
        <f t="shared" si="687"/>
        <v/>
      </c>
      <c r="N1517" s="39" t="str">
        <f t="shared" ca="1" si="707"/>
        <v/>
      </c>
      <c r="O1517" s="39">
        <f ca="1">ROUND(Q1516*$O$5/payments_per_year,2)</f>
        <v>0</v>
      </c>
      <c r="P1517" s="101"/>
      <c r="Q1517" s="39">
        <f t="shared" ca="1" si="708"/>
        <v>0</v>
      </c>
      <c r="R1517" s="332"/>
      <c r="S1517" s="37" t="str">
        <f t="shared" ca="1" si="698"/>
        <v/>
      </c>
      <c r="T1517" s="41" t="str">
        <f t="shared" ca="1" si="699"/>
        <v/>
      </c>
      <c r="U1517" s="39" t="str">
        <f t="shared" si="688"/>
        <v/>
      </c>
      <c r="V1517" s="39" t="str">
        <f t="shared" ca="1" si="709"/>
        <v/>
      </c>
      <c r="W1517" s="39">
        <f t="shared" ca="1" si="689"/>
        <v>0</v>
      </c>
      <c r="X1517" s="40"/>
      <c r="Y1517" s="39">
        <f t="shared" ca="1" si="710"/>
        <v>0</v>
      </c>
      <c r="Z1517" s="327"/>
      <c r="AA1517" s="37" t="str">
        <f t="shared" ca="1" si="700"/>
        <v/>
      </c>
      <c r="AB1517" s="41" t="str">
        <f t="shared" ca="1" si="701"/>
        <v/>
      </c>
      <c r="AC1517" s="39" t="str">
        <f t="shared" si="690"/>
        <v/>
      </c>
      <c r="AD1517" s="39" t="str">
        <f t="shared" ca="1" si="711"/>
        <v/>
      </c>
      <c r="AE1517" s="39" t="str">
        <f t="shared" ca="1" si="702"/>
        <v/>
      </c>
      <c r="AF1517" s="40"/>
      <c r="AG1517" s="39">
        <f t="shared" ca="1" si="712"/>
        <v>0</v>
      </c>
      <c r="AH1517" s="339"/>
      <c r="AI1517" s="37" t="str">
        <f t="shared" ca="1" si="703"/>
        <v/>
      </c>
      <c r="AJ1517" s="41" t="str">
        <f t="shared" ca="1" si="704"/>
        <v/>
      </c>
      <c r="AK1517" s="39" t="str">
        <f t="shared" si="691"/>
        <v/>
      </c>
      <c r="AL1517" s="39" t="str">
        <f t="shared" ca="1" si="713"/>
        <v/>
      </c>
      <c r="AM1517" s="39" t="str">
        <f t="shared" ca="1" si="705"/>
        <v/>
      </c>
      <c r="AN1517" s="40"/>
      <c r="AO1517" s="39">
        <f t="shared" ca="1" si="714"/>
        <v>0</v>
      </c>
      <c r="AP1517" s="339"/>
      <c r="AW1517" s="329"/>
      <c r="BI1517" s="329"/>
      <c r="BJ1517" s="329"/>
      <c r="BK1517" s="329"/>
      <c r="BL1517" s="329"/>
      <c r="BM1517" s="329"/>
      <c r="BN1517" s="329"/>
      <c r="BO1517" s="329"/>
      <c r="BP1517" s="329"/>
      <c r="BQ1517" s="329"/>
      <c r="BR1517" s="329"/>
      <c r="BS1517" s="329"/>
      <c r="BT1517" s="329"/>
      <c r="BU1517" s="329"/>
      <c r="BV1517" s="329"/>
      <c r="BW1517" s="325"/>
      <c r="BX1517" s="325"/>
      <c r="BY1517" s="325"/>
      <c r="BZ1517" s="325"/>
      <c r="CA1517" s="325"/>
      <c r="CB1517" s="325"/>
      <c r="CC1517" s="325"/>
      <c r="CD1517" s="325"/>
      <c r="CE1517" s="325"/>
      <c r="CF1517" s="325"/>
      <c r="CG1517" s="325"/>
      <c r="CH1517" s="325"/>
      <c r="CI1517" s="325"/>
      <c r="CJ1517" s="325"/>
      <c r="CK1517" s="325"/>
      <c r="CL1517" s="325"/>
      <c r="CM1517" s="325"/>
      <c r="CN1517" s="325"/>
      <c r="CO1517" s="325"/>
      <c r="CP1517" s="325"/>
      <c r="CQ1517" s="325"/>
      <c r="CR1517" s="325"/>
      <c r="CS1517" s="325"/>
      <c r="CT1517" s="325"/>
      <c r="CU1517" s="325"/>
      <c r="CV1517" s="325"/>
      <c r="CW1517" s="325"/>
      <c r="CX1517" s="325"/>
    </row>
    <row r="1518" spans="1:102" s="36" customFormat="1" ht="15" hidden="1" customHeight="1">
      <c r="A1518" s="329"/>
      <c r="B1518" s="37" t="str">
        <f t="shared" ca="1" si="692"/>
        <v/>
      </c>
      <c r="C1518" s="41" t="str">
        <f t="shared" ca="1" si="693"/>
        <v/>
      </c>
      <c r="D1518" s="39" t="str">
        <f t="shared" ca="1" si="694"/>
        <v/>
      </c>
      <c r="E1518" s="39" t="str">
        <f t="shared" ca="1" si="706"/>
        <v/>
      </c>
      <c r="F1518" s="39" t="str">
        <f t="shared" ca="1" si="695"/>
        <v/>
      </c>
      <c r="G1518" s="101"/>
      <c r="H1518" s="39">
        <f t="shared" ca="1" si="686"/>
        <v>0</v>
      </c>
      <c r="J1518" s="332"/>
      <c r="K1518" s="37" t="str">
        <f t="shared" ca="1" si="696"/>
        <v/>
      </c>
      <c r="L1518" s="41" t="str">
        <f t="shared" ca="1" si="697"/>
        <v/>
      </c>
      <c r="M1518" s="39" t="str">
        <f t="shared" si="687"/>
        <v/>
      </c>
      <c r="N1518" s="39" t="str">
        <f t="shared" ca="1" si="707"/>
        <v/>
      </c>
      <c r="O1518" s="39" t="str">
        <f ca="1">IF(L1518="","",ROUND(Q1517*$O$5/payments_per_year,2))</f>
        <v/>
      </c>
      <c r="P1518" s="101"/>
      <c r="Q1518" s="39">
        <f t="shared" ca="1" si="708"/>
        <v>0</v>
      </c>
      <c r="R1518" s="332"/>
      <c r="S1518" s="37" t="str">
        <f t="shared" ca="1" si="698"/>
        <v/>
      </c>
      <c r="T1518" s="41" t="str">
        <f t="shared" ca="1" si="699"/>
        <v/>
      </c>
      <c r="U1518" s="39" t="str">
        <f t="shared" si="688"/>
        <v/>
      </c>
      <c r="V1518" s="39" t="str">
        <f t="shared" ca="1" si="709"/>
        <v/>
      </c>
      <c r="W1518" s="39">
        <f t="shared" ca="1" si="689"/>
        <v>0</v>
      </c>
      <c r="X1518" s="40"/>
      <c r="Y1518" s="39">
        <f t="shared" ca="1" si="710"/>
        <v>0</v>
      </c>
      <c r="Z1518" s="327"/>
      <c r="AA1518" s="37" t="str">
        <f t="shared" ca="1" si="700"/>
        <v/>
      </c>
      <c r="AB1518" s="41" t="str">
        <f t="shared" ca="1" si="701"/>
        <v/>
      </c>
      <c r="AC1518" s="39" t="str">
        <f t="shared" si="690"/>
        <v/>
      </c>
      <c r="AD1518" s="39" t="str">
        <f t="shared" ca="1" si="711"/>
        <v/>
      </c>
      <c r="AE1518" s="39" t="str">
        <f t="shared" ca="1" si="702"/>
        <v/>
      </c>
      <c r="AF1518" s="40"/>
      <c r="AG1518" s="39">
        <f t="shared" ca="1" si="712"/>
        <v>0</v>
      </c>
      <c r="AH1518" s="339"/>
      <c r="AI1518" s="37" t="str">
        <f t="shared" ca="1" si="703"/>
        <v/>
      </c>
      <c r="AJ1518" s="41" t="str">
        <f t="shared" ca="1" si="704"/>
        <v/>
      </c>
      <c r="AK1518" s="39" t="str">
        <f t="shared" si="691"/>
        <v/>
      </c>
      <c r="AL1518" s="39" t="str">
        <f t="shared" ca="1" si="713"/>
        <v/>
      </c>
      <c r="AM1518" s="39" t="str">
        <f t="shared" ca="1" si="705"/>
        <v/>
      </c>
      <c r="AN1518" s="40"/>
      <c r="AO1518" s="39">
        <f t="shared" ca="1" si="714"/>
        <v>0</v>
      </c>
      <c r="AP1518" s="339"/>
      <c r="AW1518" s="329"/>
      <c r="BI1518" s="329"/>
      <c r="BJ1518" s="329"/>
      <c r="BK1518" s="329"/>
      <c r="BL1518" s="329"/>
      <c r="BM1518" s="329"/>
      <c r="BN1518" s="329"/>
      <c r="BO1518" s="329"/>
      <c r="BP1518" s="329"/>
      <c r="BQ1518" s="329"/>
      <c r="BR1518" s="329"/>
      <c r="BS1518" s="329"/>
      <c r="BT1518" s="329"/>
      <c r="BU1518" s="329"/>
      <c r="BV1518" s="329"/>
      <c r="BW1518" s="325"/>
      <c r="BX1518" s="325"/>
      <c r="BY1518" s="325"/>
      <c r="BZ1518" s="325"/>
      <c r="CA1518" s="325"/>
      <c r="CB1518" s="325"/>
      <c r="CC1518" s="325"/>
      <c r="CD1518" s="325"/>
      <c r="CE1518" s="325"/>
      <c r="CF1518" s="325"/>
      <c r="CG1518" s="325"/>
      <c r="CH1518" s="325"/>
      <c r="CI1518" s="325"/>
      <c r="CJ1518" s="325"/>
      <c r="CK1518" s="325"/>
      <c r="CL1518" s="325"/>
      <c r="CM1518" s="325"/>
      <c r="CN1518" s="325"/>
      <c r="CO1518" s="325"/>
      <c r="CP1518" s="325"/>
      <c r="CQ1518" s="325"/>
      <c r="CR1518" s="325"/>
      <c r="CS1518" s="325"/>
      <c r="CT1518" s="325"/>
      <c r="CU1518" s="325"/>
      <c r="CV1518" s="325"/>
      <c r="CW1518" s="325"/>
      <c r="CX1518" s="325"/>
    </row>
    <row r="1519" spans="1:102" s="36" customFormat="1" ht="15" hidden="1" customHeight="1">
      <c r="A1519" s="329"/>
      <c r="B1519" s="37" t="str">
        <f t="shared" ca="1" si="692"/>
        <v/>
      </c>
      <c r="C1519" s="41" t="str">
        <f t="shared" ca="1" si="693"/>
        <v/>
      </c>
      <c r="D1519" s="39" t="str">
        <f t="shared" ca="1" si="694"/>
        <v/>
      </c>
      <c r="E1519" s="39" t="str">
        <f t="shared" ca="1" si="706"/>
        <v/>
      </c>
      <c r="F1519" s="39" t="str">
        <f t="shared" ca="1" si="695"/>
        <v/>
      </c>
      <c r="G1519" s="101"/>
      <c r="H1519" s="39">
        <f t="shared" ca="1" si="686"/>
        <v>0</v>
      </c>
      <c r="J1519" s="332"/>
      <c r="K1519" s="37" t="str">
        <f t="shared" ca="1" si="696"/>
        <v/>
      </c>
      <c r="L1519" s="41" t="str">
        <f t="shared" ca="1" si="697"/>
        <v/>
      </c>
      <c r="M1519" s="39" t="str">
        <f t="shared" si="687"/>
        <v/>
      </c>
      <c r="N1519" s="39" t="str">
        <f t="shared" ca="1" si="707"/>
        <v/>
      </c>
      <c r="O1519" s="39">
        <f ca="1">ROUND(Q1518*$O$5/payments_per_year,2)</f>
        <v>0</v>
      </c>
      <c r="P1519" s="101"/>
      <c r="Q1519" s="39">
        <f t="shared" ca="1" si="708"/>
        <v>0</v>
      </c>
      <c r="R1519" s="332"/>
      <c r="S1519" s="37" t="str">
        <f t="shared" ca="1" si="698"/>
        <v/>
      </c>
      <c r="T1519" s="41" t="str">
        <f t="shared" ca="1" si="699"/>
        <v/>
      </c>
      <c r="U1519" s="39" t="str">
        <f t="shared" si="688"/>
        <v/>
      </c>
      <c r="V1519" s="39" t="str">
        <f t="shared" ca="1" si="709"/>
        <v/>
      </c>
      <c r="W1519" s="39">
        <f t="shared" ca="1" si="689"/>
        <v>0</v>
      </c>
      <c r="X1519" s="40"/>
      <c r="Y1519" s="39">
        <f t="shared" ca="1" si="710"/>
        <v>0</v>
      </c>
      <c r="Z1519" s="327"/>
      <c r="AA1519" s="37" t="str">
        <f t="shared" ca="1" si="700"/>
        <v/>
      </c>
      <c r="AB1519" s="41" t="str">
        <f t="shared" ca="1" si="701"/>
        <v/>
      </c>
      <c r="AC1519" s="39" t="str">
        <f t="shared" si="690"/>
        <v/>
      </c>
      <c r="AD1519" s="39" t="str">
        <f t="shared" ca="1" si="711"/>
        <v/>
      </c>
      <c r="AE1519" s="39" t="str">
        <f t="shared" ca="1" si="702"/>
        <v/>
      </c>
      <c r="AF1519" s="40"/>
      <c r="AG1519" s="39">
        <f t="shared" ca="1" si="712"/>
        <v>0</v>
      </c>
      <c r="AH1519" s="339"/>
      <c r="AI1519" s="37" t="str">
        <f t="shared" ca="1" si="703"/>
        <v/>
      </c>
      <c r="AJ1519" s="41" t="str">
        <f t="shared" ca="1" si="704"/>
        <v/>
      </c>
      <c r="AK1519" s="39" t="str">
        <f t="shared" si="691"/>
        <v/>
      </c>
      <c r="AL1519" s="39" t="str">
        <f t="shared" ca="1" si="713"/>
        <v/>
      </c>
      <c r="AM1519" s="39" t="str">
        <f t="shared" ca="1" si="705"/>
        <v/>
      </c>
      <c r="AN1519" s="40"/>
      <c r="AO1519" s="39">
        <f t="shared" ca="1" si="714"/>
        <v>0</v>
      </c>
      <c r="AP1519" s="339"/>
      <c r="AW1519" s="329"/>
      <c r="BI1519" s="329"/>
      <c r="BJ1519" s="329"/>
      <c r="BK1519" s="329"/>
      <c r="BL1519" s="329"/>
      <c r="BM1519" s="329"/>
      <c r="BN1519" s="329"/>
      <c r="BO1519" s="329"/>
      <c r="BP1519" s="329"/>
      <c r="BQ1519" s="329"/>
      <c r="BR1519" s="329"/>
      <c r="BS1519" s="329"/>
      <c r="BT1519" s="329"/>
      <c r="BU1519" s="329"/>
      <c r="BV1519" s="329"/>
      <c r="BW1519" s="325"/>
      <c r="BX1519" s="325"/>
      <c r="BY1519" s="325"/>
      <c r="BZ1519" s="325"/>
      <c r="CA1519" s="325"/>
      <c r="CB1519" s="325"/>
      <c r="CC1519" s="325"/>
      <c r="CD1519" s="325"/>
      <c r="CE1519" s="325"/>
      <c r="CF1519" s="325"/>
      <c r="CG1519" s="325"/>
      <c r="CH1519" s="325"/>
      <c r="CI1519" s="325"/>
      <c r="CJ1519" s="325"/>
      <c r="CK1519" s="325"/>
      <c r="CL1519" s="325"/>
      <c r="CM1519" s="325"/>
      <c r="CN1519" s="325"/>
      <c r="CO1519" s="325"/>
      <c r="CP1519" s="325"/>
      <c r="CQ1519" s="325"/>
      <c r="CR1519" s="325"/>
      <c r="CS1519" s="325"/>
      <c r="CT1519" s="325"/>
      <c r="CU1519" s="325"/>
      <c r="CV1519" s="325"/>
      <c r="CW1519" s="325"/>
      <c r="CX1519" s="325"/>
    </row>
    <row r="1520" spans="1:102" s="36" customFormat="1" ht="15" hidden="1" customHeight="1">
      <c r="A1520" s="329"/>
      <c r="B1520" s="37" t="str">
        <f t="shared" ca="1" si="692"/>
        <v/>
      </c>
      <c r="C1520" s="41" t="str">
        <f t="shared" ca="1" si="693"/>
        <v/>
      </c>
      <c r="D1520" s="39" t="str">
        <f t="shared" ca="1" si="694"/>
        <v/>
      </c>
      <c r="E1520" s="39" t="str">
        <f t="shared" ca="1" si="706"/>
        <v/>
      </c>
      <c r="F1520" s="39" t="str">
        <f t="shared" ca="1" si="695"/>
        <v/>
      </c>
      <c r="G1520" s="101"/>
      <c r="H1520" s="39">
        <f t="shared" ca="1" si="686"/>
        <v>0</v>
      </c>
      <c r="J1520" s="332"/>
      <c r="K1520" s="37" t="str">
        <f t="shared" ca="1" si="696"/>
        <v/>
      </c>
      <c r="L1520" s="41" t="str">
        <f t="shared" ca="1" si="697"/>
        <v/>
      </c>
      <c r="M1520" s="39" t="str">
        <f t="shared" si="687"/>
        <v/>
      </c>
      <c r="N1520" s="39" t="str">
        <f t="shared" ca="1" si="707"/>
        <v/>
      </c>
      <c r="O1520" s="39" t="str">
        <f ca="1">IF(L1520="","",ROUND(Q1519*$O$5/payments_per_year,2))</f>
        <v/>
      </c>
      <c r="P1520" s="101"/>
      <c r="Q1520" s="39">
        <f t="shared" ca="1" si="708"/>
        <v>0</v>
      </c>
      <c r="R1520" s="332"/>
      <c r="S1520" s="37" t="str">
        <f t="shared" ca="1" si="698"/>
        <v/>
      </c>
      <c r="T1520" s="41" t="str">
        <f t="shared" ca="1" si="699"/>
        <v/>
      </c>
      <c r="U1520" s="39" t="str">
        <f t="shared" si="688"/>
        <v/>
      </c>
      <c r="V1520" s="39" t="str">
        <f t="shared" ca="1" si="709"/>
        <v/>
      </c>
      <c r="W1520" s="39">
        <f t="shared" ca="1" si="689"/>
        <v>0</v>
      </c>
      <c r="X1520" s="40"/>
      <c r="Y1520" s="39">
        <f t="shared" ca="1" si="710"/>
        <v>0</v>
      </c>
      <c r="Z1520" s="327"/>
      <c r="AA1520" s="37" t="str">
        <f t="shared" ca="1" si="700"/>
        <v/>
      </c>
      <c r="AB1520" s="41" t="str">
        <f t="shared" ca="1" si="701"/>
        <v/>
      </c>
      <c r="AC1520" s="39" t="str">
        <f t="shared" si="690"/>
        <v/>
      </c>
      <c r="AD1520" s="39" t="str">
        <f t="shared" ca="1" si="711"/>
        <v/>
      </c>
      <c r="AE1520" s="39" t="str">
        <f t="shared" ca="1" si="702"/>
        <v/>
      </c>
      <c r="AF1520" s="40"/>
      <c r="AG1520" s="39">
        <f t="shared" ca="1" si="712"/>
        <v>0</v>
      </c>
      <c r="AH1520" s="339"/>
      <c r="AI1520" s="37" t="str">
        <f t="shared" ca="1" si="703"/>
        <v/>
      </c>
      <c r="AJ1520" s="41" t="str">
        <f t="shared" ca="1" si="704"/>
        <v/>
      </c>
      <c r="AK1520" s="39" t="str">
        <f t="shared" si="691"/>
        <v/>
      </c>
      <c r="AL1520" s="39" t="str">
        <f t="shared" ca="1" si="713"/>
        <v/>
      </c>
      <c r="AM1520" s="39" t="str">
        <f t="shared" ca="1" si="705"/>
        <v/>
      </c>
      <c r="AN1520" s="40"/>
      <c r="AO1520" s="39">
        <f t="shared" ca="1" si="714"/>
        <v>0</v>
      </c>
      <c r="AP1520" s="339"/>
      <c r="AW1520" s="329"/>
      <c r="BI1520" s="329"/>
      <c r="BJ1520" s="329"/>
      <c r="BK1520" s="329"/>
      <c r="BL1520" s="329"/>
      <c r="BM1520" s="329"/>
      <c r="BN1520" s="329"/>
      <c r="BO1520" s="329"/>
      <c r="BP1520" s="329"/>
      <c r="BQ1520" s="329"/>
      <c r="BR1520" s="329"/>
      <c r="BS1520" s="329"/>
      <c r="BT1520" s="329"/>
      <c r="BU1520" s="329"/>
      <c r="BV1520" s="329"/>
      <c r="BW1520" s="325"/>
      <c r="BX1520" s="325"/>
      <c r="BY1520" s="325"/>
      <c r="BZ1520" s="325"/>
      <c r="CA1520" s="325"/>
      <c r="CB1520" s="325"/>
      <c r="CC1520" s="325"/>
      <c r="CD1520" s="325"/>
      <c r="CE1520" s="325"/>
      <c r="CF1520" s="325"/>
      <c r="CG1520" s="325"/>
      <c r="CH1520" s="325"/>
      <c r="CI1520" s="325"/>
      <c r="CJ1520" s="325"/>
      <c r="CK1520" s="325"/>
      <c r="CL1520" s="325"/>
      <c r="CM1520" s="325"/>
      <c r="CN1520" s="325"/>
      <c r="CO1520" s="325"/>
      <c r="CP1520" s="325"/>
      <c r="CQ1520" s="325"/>
      <c r="CR1520" s="325"/>
      <c r="CS1520" s="325"/>
      <c r="CT1520" s="325"/>
      <c r="CU1520" s="325"/>
      <c r="CV1520" s="325"/>
      <c r="CW1520" s="325"/>
      <c r="CX1520" s="325"/>
    </row>
    <row r="1521" spans="1:102" s="36" customFormat="1" ht="15" hidden="1" customHeight="1">
      <c r="A1521" s="329"/>
      <c r="B1521" s="37" t="str">
        <f t="shared" ca="1" si="692"/>
        <v/>
      </c>
      <c r="C1521" s="41" t="str">
        <f t="shared" ca="1" si="693"/>
        <v/>
      </c>
      <c r="D1521" s="39" t="str">
        <f t="shared" ca="1" si="694"/>
        <v/>
      </c>
      <c r="E1521" s="39" t="str">
        <f t="shared" ca="1" si="706"/>
        <v/>
      </c>
      <c r="F1521" s="39" t="str">
        <f t="shared" ca="1" si="695"/>
        <v/>
      </c>
      <c r="G1521" s="101"/>
      <c r="H1521" s="39">
        <f t="shared" ca="1" si="686"/>
        <v>0</v>
      </c>
      <c r="J1521" s="332"/>
      <c r="K1521" s="37" t="str">
        <f t="shared" ca="1" si="696"/>
        <v/>
      </c>
      <c r="L1521" s="41" t="str">
        <f t="shared" ca="1" si="697"/>
        <v/>
      </c>
      <c r="M1521" s="39" t="str">
        <f t="shared" si="687"/>
        <v/>
      </c>
      <c r="N1521" s="39" t="str">
        <f t="shared" ca="1" si="707"/>
        <v/>
      </c>
      <c r="O1521" s="39">
        <f ca="1">ROUND(Q1520*$O$5/payments_per_year,2)</f>
        <v>0</v>
      </c>
      <c r="P1521" s="101"/>
      <c r="Q1521" s="39">
        <f t="shared" ca="1" si="708"/>
        <v>0</v>
      </c>
      <c r="R1521" s="332"/>
      <c r="S1521" s="37" t="str">
        <f t="shared" ca="1" si="698"/>
        <v/>
      </c>
      <c r="T1521" s="41" t="str">
        <f t="shared" ca="1" si="699"/>
        <v/>
      </c>
      <c r="U1521" s="39" t="str">
        <f t="shared" si="688"/>
        <v/>
      </c>
      <c r="V1521" s="39" t="str">
        <f t="shared" ca="1" si="709"/>
        <v/>
      </c>
      <c r="W1521" s="39">
        <f t="shared" ca="1" si="689"/>
        <v>0</v>
      </c>
      <c r="X1521" s="40"/>
      <c r="Y1521" s="39">
        <f t="shared" ca="1" si="710"/>
        <v>0</v>
      </c>
      <c r="Z1521" s="327"/>
      <c r="AA1521" s="37" t="str">
        <f t="shared" ca="1" si="700"/>
        <v/>
      </c>
      <c r="AB1521" s="41" t="str">
        <f t="shared" ca="1" si="701"/>
        <v/>
      </c>
      <c r="AC1521" s="39" t="str">
        <f t="shared" si="690"/>
        <v/>
      </c>
      <c r="AD1521" s="39" t="str">
        <f t="shared" ca="1" si="711"/>
        <v/>
      </c>
      <c r="AE1521" s="39" t="str">
        <f t="shared" ca="1" si="702"/>
        <v/>
      </c>
      <c r="AF1521" s="40"/>
      <c r="AG1521" s="39">
        <f t="shared" ca="1" si="712"/>
        <v>0</v>
      </c>
      <c r="AH1521" s="339"/>
      <c r="AI1521" s="37" t="str">
        <f t="shared" ca="1" si="703"/>
        <v/>
      </c>
      <c r="AJ1521" s="41" t="str">
        <f t="shared" ca="1" si="704"/>
        <v/>
      </c>
      <c r="AK1521" s="39" t="str">
        <f t="shared" si="691"/>
        <v/>
      </c>
      <c r="AL1521" s="39" t="str">
        <f t="shared" ca="1" si="713"/>
        <v/>
      </c>
      <c r="AM1521" s="39" t="str">
        <f t="shared" ca="1" si="705"/>
        <v/>
      </c>
      <c r="AN1521" s="40"/>
      <c r="AO1521" s="39">
        <f t="shared" ca="1" si="714"/>
        <v>0</v>
      </c>
      <c r="AP1521" s="339"/>
      <c r="AW1521" s="329"/>
      <c r="BI1521" s="329"/>
      <c r="BJ1521" s="329"/>
      <c r="BK1521" s="329"/>
      <c r="BL1521" s="329"/>
      <c r="BM1521" s="329"/>
      <c r="BN1521" s="329"/>
      <c r="BO1521" s="329"/>
      <c r="BP1521" s="329"/>
      <c r="BQ1521" s="329"/>
      <c r="BR1521" s="329"/>
      <c r="BS1521" s="329"/>
      <c r="BT1521" s="329"/>
      <c r="BU1521" s="329"/>
      <c r="BV1521" s="329"/>
      <c r="BW1521" s="325"/>
      <c r="BX1521" s="325"/>
      <c r="BY1521" s="325"/>
      <c r="BZ1521" s="325"/>
      <c r="CA1521" s="325"/>
      <c r="CB1521" s="325"/>
      <c r="CC1521" s="325"/>
      <c r="CD1521" s="325"/>
      <c r="CE1521" s="325"/>
      <c r="CF1521" s="325"/>
      <c r="CG1521" s="325"/>
      <c r="CH1521" s="325"/>
      <c r="CI1521" s="325"/>
      <c r="CJ1521" s="325"/>
      <c r="CK1521" s="325"/>
      <c r="CL1521" s="325"/>
      <c r="CM1521" s="325"/>
      <c r="CN1521" s="325"/>
      <c r="CO1521" s="325"/>
      <c r="CP1521" s="325"/>
      <c r="CQ1521" s="325"/>
      <c r="CR1521" s="325"/>
      <c r="CS1521" s="325"/>
      <c r="CT1521" s="325"/>
      <c r="CU1521" s="325"/>
      <c r="CV1521" s="325"/>
      <c r="CW1521" s="325"/>
      <c r="CX1521" s="325"/>
    </row>
    <row r="1522" spans="1:102" s="36" customFormat="1" ht="15" hidden="1" customHeight="1">
      <c r="A1522" s="329"/>
      <c r="B1522" s="37" t="str">
        <f t="shared" ca="1" si="692"/>
        <v/>
      </c>
      <c r="C1522" s="41" t="str">
        <f t="shared" ca="1" si="693"/>
        <v/>
      </c>
      <c r="D1522" s="39" t="str">
        <f t="shared" ca="1" si="694"/>
        <v/>
      </c>
      <c r="E1522" s="39" t="str">
        <f t="shared" ca="1" si="706"/>
        <v/>
      </c>
      <c r="F1522" s="39" t="str">
        <f t="shared" ca="1" si="695"/>
        <v/>
      </c>
      <c r="G1522" s="101"/>
      <c r="H1522" s="39">
        <f t="shared" ca="1" si="686"/>
        <v>0</v>
      </c>
      <c r="J1522" s="332"/>
      <c r="K1522" s="37" t="str">
        <f t="shared" ca="1" si="696"/>
        <v/>
      </c>
      <c r="L1522" s="41" t="str">
        <f t="shared" ca="1" si="697"/>
        <v/>
      </c>
      <c r="M1522" s="39" t="str">
        <f t="shared" si="687"/>
        <v/>
      </c>
      <c r="N1522" s="39" t="str">
        <f t="shared" ca="1" si="707"/>
        <v/>
      </c>
      <c r="O1522" s="39" t="str">
        <f ca="1">IF(L1522="","",ROUND(Q1521*$O$5/payments_per_year,2))</f>
        <v/>
      </c>
      <c r="P1522" s="101"/>
      <c r="Q1522" s="39">
        <f t="shared" ca="1" si="708"/>
        <v>0</v>
      </c>
      <c r="R1522" s="332"/>
      <c r="S1522" s="37" t="str">
        <f t="shared" ca="1" si="698"/>
        <v/>
      </c>
      <c r="T1522" s="41" t="str">
        <f t="shared" ca="1" si="699"/>
        <v/>
      </c>
      <c r="U1522" s="39" t="str">
        <f t="shared" si="688"/>
        <v/>
      </c>
      <c r="V1522" s="39" t="str">
        <f t="shared" ca="1" si="709"/>
        <v/>
      </c>
      <c r="W1522" s="39">
        <f t="shared" ca="1" si="689"/>
        <v>0</v>
      </c>
      <c r="X1522" s="40"/>
      <c r="Y1522" s="39">
        <f t="shared" ca="1" si="710"/>
        <v>0</v>
      </c>
      <c r="Z1522" s="327"/>
      <c r="AA1522" s="37" t="str">
        <f t="shared" ca="1" si="700"/>
        <v/>
      </c>
      <c r="AB1522" s="41" t="str">
        <f t="shared" ca="1" si="701"/>
        <v/>
      </c>
      <c r="AC1522" s="39" t="str">
        <f t="shared" si="690"/>
        <v/>
      </c>
      <c r="AD1522" s="39" t="str">
        <f t="shared" ca="1" si="711"/>
        <v/>
      </c>
      <c r="AE1522" s="39" t="str">
        <f t="shared" ca="1" si="702"/>
        <v/>
      </c>
      <c r="AF1522" s="40"/>
      <c r="AG1522" s="39">
        <f t="shared" ca="1" si="712"/>
        <v>0</v>
      </c>
      <c r="AH1522" s="339"/>
      <c r="AI1522" s="37" t="str">
        <f t="shared" ca="1" si="703"/>
        <v/>
      </c>
      <c r="AJ1522" s="41" t="str">
        <f t="shared" ca="1" si="704"/>
        <v/>
      </c>
      <c r="AK1522" s="39" t="str">
        <f t="shared" si="691"/>
        <v/>
      </c>
      <c r="AL1522" s="39" t="str">
        <f t="shared" ca="1" si="713"/>
        <v/>
      </c>
      <c r="AM1522" s="39" t="str">
        <f t="shared" ca="1" si="705"/>
        <v/>
      </c>
      <c r="AN1522" s="40"/>
      <c r="AO1522" s="39">
        <f t="shared" ca="1" si="714"/>
        <v>0</v>
      </c>
      <c r="AP1522" s="339"/>
      <c r="AW1522" s="329"/>
      <c r="BI1522" s="329"/>
      <c r="BJ1522" s="329"/>
      <c r="BK1522" s="329"/>
      <c r="BL1522" s="329"/>
      <c r="BM1522" s="329"/>
      <c r="BN1522" s="329"/>
      <c r="BO1522" s="329"/>
      <c r="BP1522" s="329"/>
      <c r="BQ1522" s="329"/>
      <c r="BR1522" s="329"/>
      <c r="BS1522" s="329"/>
      <c r="BT1522" s="329"/>
      <c r="BU1522" s="329"/>
      <c r="BV1522" s="329"/>
      <c r="BW1522" s="325"/>
      <c r="BX1522" s="325"/>
      <c r="BY1522" s="325"/>
      <c r="BZ1522" s="325"/>
      <c r="CA1522" s="325"/>
      <c r="CB1522" s="325"/>
      <c r="CC1522" s="325"/>
      <c r="CD1522" s="325"/>
      <c r="CE1522" s="325"/>
      <c r="CF1522" s="325"/>
      <c r="CG1522" s="325"/>
      <c r="CH1522" s="325"/>
      <c r="CI1522" s="325"/>
      <c r="CJ1522" s="325"/>
      <c r="CK1522" s="325"/>
      <c r="CL1522" s="325"/>
      <c r="CM1522" s="325"/>
      <c r="CN1522" s="325"/>
      <c r="CO1522" s="325"/>
      <c r="CP1522" s="325"/>
      <c r="CQ1522" s="325"/>
      <c r="CR1522" s="325"/>
      <c r="CS1522" s="325"/>
      <c r="CT1522" s="325"/>
      <c r="CU1522" s="325"/>
      <c r="CV1522" s="325"/>
      <c r="CW1522" s="325"/>
      <c r="CX1522" s="325"/>
    </row>
    <row r="1523" spans="1:102" s="36" customFormat="1" ht="15" hidden="1" customHeight="1">
      <c r="A1523" s="329"/>
      <c r="B1523" s="37" t="str">
        <f t="shared" ca="1" si="692"/>
        <v/>
      </c>
      <c r="C1523" s="41" t="str">
        <f t="shared" ca="1" si="693"/>
        <v/>
      </c>
      <c r="D1523" s="39" t="str">
        <f t="shared" ca="1" si="694"/>
        <v/>
      </c>
      <c r="E1523" s="39" t="str">
        <f t="shared" ca="1" si="706"/>
        <v/>
      </c>
      <c r="F1523" s="39" t="str">
        <f t="shared" ca="1" si="695"/>
        <v/>
      </c>
      <c r="G1523" s="101"/>
      <c r="H1523" s="39">
        <f t="shared" ca="1" si="686"/>
        <v>0</v>
      </c>
      <c r="J1523" s="332"/>
      <c r="K1523" s="37" t="str">
        <f t="shared" ca="1" si="696"/>
        <v/>
      </c>
      <c r="L1523" s="41" t="str">
        <f t="shared" ca="1" si="697"/>
        <v/>
      </c>
      <c r="M1523" s="39" t="str">
        <f t="shared" si="687"/>
        <v/>
      </c>
      <c r="N1523" s="39" t="str">
        <f t="shared" ca="1" si="707"/>
        <v/>
      </c>
      <c r="O1523" s="39">
        <f ca="1">ROUND(Q1522*$O$5/payments_per_year,2)</f>
        <v>0</v>
      </c>
      <c r="P1523" s="101"/>
      <c r="Q1523" s="39">
        <f t="shared" ca="1" si="708"/>
        <v>0</v>
      </c>
      <c r="R1523" s="332"/>
      <c r="S1523" s="37" t="str">
        <f t="shared" ca="1" si="698"/>
        <v/>
      </c>
      <c r="T1523" s="41" t="str">
        <f t="shared" ca="1" si="699"/>
        <v/>
      </c>
      <c r="U1523" s="39" t="str">
        <f t="shared" si="688"/>
        <v/>
      </c>
      <c r="V1523" s="39" t="str">
        <f t="shared" ca="1" si="709"/>
        <v/>
      </c>
      <c r="W1523" s="39">
        <f t="shared" ca="1" si="689"/>
        <v>0</v>
      </c>
      <c r="X1523" s="40"/>
      <c r="Y1523" s="39">
        <f t="shared" ca="1" si="710"/>
        <v>0</v>
      </c>
      <c r="Z1523" s="327"/>
      <c r="AA1523" s="37" t="str">
        <f t="shared" ca="1" si="700"/>
        <v/>
      </c>
      <c r="AB1523" s="41" t="str">
        <f t="shared" ca="1" si="701"/>
        <v/>
      </c>
      <c r="AC1523" s="39" t="str">
        <f t="shared" si="690"/>
        <v/>
      </c>
      <c r="AD1523" s="39" t="str">
        <f t="shared" ca="1" si="711"/>
        <v/>
      </c>
      <c r="AE1523" s="39" t="str">
        <f t="shared" ca="1" si="702"/>
        <v/>
      </c>
      <c r="AF1523" s="40"/>
      <c r="AG1523" s="39">
        <f t="shared" ca="1" si="712"/>
        <v>0</v>
      </c>
      <c r="AH1523" s="339"/>
      <c r="AI1523" s="37" t="str">
        <f t="shared" ca="1" si="703"/>
        <v/>
      </c>
      <c r="AJ1523" s="41" t="str">
        <f t="shared" ca="1" si="704"/>
        <v/>
      </c>
      <c r="AK1523" s="39" t="str">
        <f t="shared" si="691"/>
        <v/>
      </c>
      <c r="AL1523" s="39" t="str">
        <f t="shared" ca="1" si="713"/>
        <v/>
      </c>
      <c r="AM1523" s="39" t="str">
        <f t="shared" ca="1" si="705"/>
        <v/>
      </c>
      <c r="AN1523" s="40"/>
      <c r="AO1523" s="39">
        <f t="shared" ca="1" si="714"/>
        <v>0</v>
      </c>
      <c r="AP1523" s="339"/>
      <c r="AW1523" s="329"/>
      <c r="BI1523" s="329"/>
      <c r="BJ1523" s="329"/>
      <c r="BK1523" s="329"/>
      <c r="BL1523" s="329"/>
      <c r="BM1523" s="329"/>
      <c r="BN1523" s="329"/>
      <c r="BO1523" s="329"/>
      <c r="BP1523" s="329"/>
      <c r="BQ1523" s="329"/>
      <c r="BR1523" s="329"/>
      <c r="BS1523" s="329"/>
      <c r="BT1523" s="329"/>
      <c r="BU1523" s="329"/>
      <c r="BV1523" s="329"/>
      <c r="BW1523" s="325"/>
      <c r="BX1523" s="325"/>
      <c r="BY1523" s="325"/>
      <c r="BZ1523" s="325"/>
      <c r="CA1523" s="325"/>
      <c r="CB1523" s="325"/>
      <c r="CC1523" s="325"/>
      <c r="CD1523" s="325"/>
      <c r="CE1523" s="325"/>
      <c r="CF1523" s="325"/>
      <c r="CG1523" s="325"/>
      <c r="CH1523" s="325"/>
      <c r="CI1523" s="325"/>
      <c r="CJ1523" s="325"/>
      <c r="CK1523" s="325"/>
      <c r="CL1523" s="325"/>
      <c r="CM1523" s="325"/>
      <c r="CN1523" s="325"/>
      <c r="CO1523" s="325"/>
      <c r="CP1523" s="325"/>
      <c r="CQ1523" s="325"/>
      <c r="CR1523" s="325"/>
      <c r="CS1523" s="325"/>
      <c r="CT1523" s="325"/>
      <c r="CU1523" s="325"/>
      <c r="CV1523" s="325"/>
      <c r="CW1523" s="325"/>
      <c r="CX1523" s="325"/>
    </row>
    <row r="1524" spans="1:102" s="36" customFormat="1" ht="15" hidden="1" customHeight="1">
      <c r="A1524" s="329"/>
      <c r="B1524" s="37" t="str">
        <f t="shared" ca="1" si="692"/>
        <v/>
      </c>
      <c r="C1524" s="41" t="str">
        <f t="shared" ca="1" si="693"/>
        <v/>
      </c>
      <c r="D1524" s="39" t="str">
        <f t="shared" ca="1" si="694"/>
        <v/>
      </c>
      <c r="E1524" s="39" t="str">
        <f t="shared" ca="1" si="706"/>
        <v/>
      </c>
      <c r="F1524" s="39" t="str">
        <f t="shared" ca="1" si="695"/>
        <v/>
      </c>
      <c r="G1524" s="101"/>
      <c r="H1524" s="39">
        <f t="shared" ca="1" si="686"/>
        <v>0</v>
      </c>
      <c r="J1524" s="332"/>
      <c r="K1524" s="37" t="str">
        <f t="shared" ca="1" si="696"/>
        <v/>
      </c>
      <c r="L1524" s="41" t="str">
        <f t="shared" ca="1" si="697"/>
        <v/>
      </c>
      <c r="M1524" s="39" t="str">
        <f t="shared" si="687"/>
        <v/>
      </c>
      <c r="N1524" s="39" t="str">
        <f t="shared" ca="1" si="707"/>
        <v/>
      </c>
      <c r="O1524" s="39" t="str">
        <f ca="1">IF(L1524="","",ROUND(Q1523*$O$5/payments_per_year,2))</f>
        <v/>
      </c>
      <c r="P1524" s="101"/>
      <c r="Q1524" s="39">
        <f t="shared" ca="1" si="708"/>
        <v>0</v>
      </c>
      <c r="R1524" s="332"/>
      <c r="S1524" s="37" t="str">
        <f t="shared" ca="1" si="698"/>
        <v/>
      </c>
      <c r="T1524" s="41" t="str">
        <f t="shared" ca="1" si="699"/>
        <v/>
      </c>
      <c r="U1524" s="39" t="str">
        <f t="shared" si="688"/>
        <v/>
      </c>
      <c r="V1524" s="39" t="str">
        <f t="shared" ca="1" si="709"/>
        <v/>
      </c>
      <c r="W1524" s="39">
        <f t="shared" ca="1" si="689"/>
        <v>0</v>
      </c>
      <c r="X1524" s="40"/>
      <c r="Y1524" s="39">
        <f t="shared" ca="1" si="710"/>
        <v>0</v>
      </c>
      <c r="Z1524" s="327"/>
      <c r="AA1524" s="37" t="str">
        <f t="shared" ca="1" si="700"/>
        <v/>
      </c>
      <c r="AB1524" s="41" t="str">
        <f t="shared" ca="1" si="701"/>
        <v/>
      </c>
      <c r="AC1524" s="39" t="str">
        <f t="shared" si="690"/>
        <v/>
      </c>
      <c r="AD1524" s="39" t="str">
        <f t="shared" ca="1" si="711"/>
        <v/>
      </c>
      <c r="AE1524" s="39" t="str">
        <f t="shared" ca="1" si="702"/>
        <v/>
      </c>
      <c r="AF1524" s="40"/>
      <c r="AG1524" s="39">
        <f t="shared" ca="1" si="712"/>
        <v>0</v>
      </c>
      <c r="AH1524" s="339"/>
      <c r="AI1524" s="37" t="str">
        <f t="shared" ca="1" si="703"/>
        <v/>
      </c>
      <c r="AJ1524" s="41" t="str">
        <f t="shared" ca="1" si="704"/>
        <v/>
      </c>
      <c r="AK1524" s="39" t="str">
        <f t="shared" si="691"/>
        <v/>
      </c>
      <c r="AL1524" s="39" t="str">
        <f t="shared" ca="1" si="713"/>
        <v/>
      </c>
      <c r="AM1524" s="39" t="str">
        <f t="shared" ca="1" si="705"/>
        <v/>
      </c>
      <c r="AN1524" s="40"/>
      <c r="AO1524" s="39">
        <f t="shared" ca="1" si="714"/>
        <v>0</v>
      </c>
      <c r="AP1524" s="339"/>
      <c r="AW1524" s="329"/>
      <c r="BI1524" s="329"/>
      <c r="BJ1524" s="329"/>
      <c r="BK1524" s="329"/>
      <c r="BL1524" s="329"/>
      <c r="BM1524" s="329"/>
      <c r="BN1524" s="329"/>
      <c r="BO1524" s="329"/>
      <c r="BP1524" s="329"/>
      <c r="BQ1524" s="329"/>
      <c r="BR1524" s="329"/>
      <c r="BS1524" s="329"/>
      <c r="BT1524" s="329"/>
      <c r="BU1524" s="329"/>
      <c r="BV1524" s="329"/>
      <c r="BW1524" s="325"/>
      <c r="BX1524" s="325"/>
      <c r="BY1524" s="325"/>
      <c r="BZ1524" s="325"/>
      <c r="CA1524" s="325"/>
      <c r="CB1524" s="325"/>
      <c r="CC1524" s="325"/>
      <c r="CD1524" s="325"/>
      <c r="CE1524" s="325"/>
      <c r="CF1524" s="325"/>
      <c r="CG1524" s="325"/>
      <c r="CH1524" s="325"/>
      <c r="CI1524" s="325"/>
      <c r="CJ1524" s="325"/>
      <c r="CK1524" s="325"/>
      <c r="CL1524" s="325"/>
      <c r="CM1524" s="325"/>
      <c r="CN1524" s="325"/>
      <c r="CO1524" s="325"/>
      <c r="CP1524" s="325"/>
      <c r="CQ1524" s="325"/>
      <c r="CR1524" s="325"/>
      <c r="CS1524" s="325"/>
      <c r="CT1524" s="325"/>
      <c r="CU1524" s="325"/>
      <c r="CV1524" s="325"/>
      <c r="CW1524" s="325"/>
      <c r="CX1524" s="325"/>
    </row>
    <row r="1525" spans="1:102" s="36" customFormat="1" ht="15" hidden="1" customHeight="1">
      <c r="A1525" s="329"/>
      <c r="B1525" s="37" t="str">
        <f t="shared" ca="1" si="692"/>
        <v/>
      </c>
      <c r="C1525" s="41" t="str">
        <f t="shared" ca="1" si="693"/>
        <v/>
      </c>
      <c r="D1525" s="39" t="str">
        <f t="shared" ca="1" si="694"/>
        <v/>
      </c>
      <c r="E1525" s="39" t="str">
        <f t="shared" ca="1" si="706"/>
        <v/>
      </c>
      <c r="F1525" s="39" t="str">
        <f t="shared" ca="1" si="695"/>
        <v/>
      </c>
      <c r="G1525" s="101"/>
      <c r="H1525" s="39">
        <f t="shared" ca="1" si="686"/>
        <v>0</v>
      </c>
      <c r="J1525" s="332"/>
      <c r="K1525" s="37" t="str">
        <f t="shared" ca="1" si="696"/>
        <v/>
      </c>
      <c r="L1525" s="41" t="str">
        <f t="shared" ca="1" si="697"/>
        <v/>
      </c>
      <c r="M1525" s="39" t="str">
        <f t="shared" si="687"/>
        <v/>
      </c>
      <c r="N1525" s="39" t="str">
        <f t="shared" ca="1" si="707"/>
        <v/>
      </c>
      <c r="O1525" s="39">
        <f ca="1">ROUND(Q1524*$O$5/payments_per_year,2)</f>
        <v>0</v>
      </c>
      <c r="P1525" s="101"/>
      <c r="Q1525" s="39">
        <f t="shared" ca="1" si="708"/>
        <v>0</v>
      </c>
      <c r="R1525" s="332"/>
      <c r="S1525" s="37" t="str">
        <f t="shared" ca="1" si="698"/>
        <v/>
      </c>
      <c r="T1525" s="41" t="str">
        <f t="shared" ca="1" si="699"/>
        <v/>
      </c>
      <c r="U1525" s="39" t="str">
        <f t="shared" si="688"/>
        <v/>
      </c>
      <c r="V1525" s="39" t="str">
        <f t="shared" ca="1" si="709"/>
        <v/>
      </c>
      <c r="W1525" s="39">
        <f t="shared" ca="1" si="689"/>
        <v>0</v>
      </c>
      <c r="X1525" s="40"/>
      <c r="Y1525" s="39">
        <f t="shared" ca="1" si="710"/>
        <v>0</v>
      </c>
      <c r="Z1525" s="327"/>
      <c r="AA1525" s="37" t="str">
        <f t="shared" ca="1" si="700"/>
        <v/>
      </c>
      <c r="AB1525" s="41" t="str">
        <f t="shared" ca="1" si="701"/>
        <v/>
      </c>
      <c r="AC1525" s="39" t="str">
        <f t="shared" si="690"/>
        <v/>
      </c>
      <c r="AD1525" s="39" t="str">
        <f t="shared" ca="1" si="711"/>
        <v/>
      </c>
      <c r="AE1525" s="39" t="str">
        <f t="shared" ca="1" si="702"/>
        <v/>
      </c>
      <c r="AF1525" s="40"/>
      <c r="AG1525" s="39">
        <f t="shared" ca="1" si="712"/>
        <v>0</v>
      </c>
      <c r="AH1525" s="339"/>
      <c r="AI1525" s="37" t="str">
        <f t="shared" ca="1" si="703"/>
        <v/>
      </c>
      <c r="AJ1525" s="41" t="str">
        <f t="shared" ca="1" si="704"/>
        <v/>
      </c>
      <c r="AK1525" s="39" t="str">
        <f t="shared" si="691"/>
        <v/>
      </c>
      <c r="AL1525" s="39" t="str">
        <f t="shared" ca="1" si="713"/>
        <v/>
      </c>
      <c r="AM1525" s="39" t="str">
        <f t="shared" ca="1" si="705"/>
        <v/>
      </c>
      <c r="AN1525" s="40"/>
      <c r="AO1525" s="39">
        <f t="shared" ca="1" si="714"/>
        <v>0</v>
      </c>
      <c r="AP1525" s="339"/>
      <c r="AW1525" s="329"/>
      <c r="BI1525" s="329"/>
      <c r="BJ1525" s="329"/>
      <c r="BK1525" s="329"/>
      <c r="BL1525" s="329"/>
      <c r="BM1525" s="329"/>
      <c r="BN1525" s="329"/>
      <c r="BO1525" s="329"/>
      <c r="BP1525" s="329"/>
      <c r="BQ1525" s="329"/>
      <c r="BR1525" s="329"/>
      <c r="BS1525" s="329"/>
      <c r="BT1525" s="329"/>
      <c r="BU1525" s="329"/>
      <c r="BV1525" s="329"/>
      <c r="BW1525" s="325"/>
      <c r="BX1525" s="325"/>
      <c r="BY1525" s="325"/>
      <c r="BZ1525" s="325"/>
      <c r="CA1525" s="325"/>
      <c r="CB1525" s="325"/>
      <c r="CC1525" s="325"/>
      <c r="CD1525" s="325"/>
      <c r="CE1525" s="325"/>
      <c r="CF1525" s="325"/>
      <c r="CG1525" s="325"/>
      <c r="CH1525" s="325"/>
      <c r="CI1525" s="325"/>
      <c r="CJ1525" s="325"/>
      <c r="CK1525" s="325"/>
      <c r="CL1525" s="325"/>
      <c r="CM1525" s="325"/>
      <c r="CN1525" s="325"/>
      <c r="CO1525" s="325"/>
      <c r="CP1525" s="325"/>
      <c r="CQ1525" s="325"/>
      <c r="CR1525" s="325"/>
      <c r="CS1525" s="325"/>
      <c r="CT1525" s="325"/>
      <c r="CU1525" s="325"/>
      <c r="CV1525" s="325"/>
      <c r="CW1525" s="325"/>
      <c r="CX1525" s="325"/>
    </row>
    <row r="1526" spans="1:102" s="36" customFormat="1" ht="15" hidden="1" customHeight="1">
      <c r="A1526" s="329"/>
      <c r="B1526" s="37" t="str">
        <f t="shared" ca="1" si="692"/>
        <v/>
      </c>
      <c r="C1526" s="41" t="str">
        <f t="shared" ca="1" si="693"/>
        <v/>
      </c>
      <c r="D1526" s="39" t="str">
        <f t="shared" ca="1" si="694"/>
        <v/>
      </c>
      <c r="E1526" s="39" t="str">
        <f t="shared" ca="1" si="706"/>
        <v/>
      </c>
      <c r="F1526" s="39" t="str">
        <f t="shared" ca="1" si="695"/>
        <v/>
      </c>
      <c r="G1526" s="101"/>
      <c r="H1526" s="39">
        <f t="shared" ca="1" si="686"/>
        <v>0</v>
      </c>
      <c r="J1526" s="332"/>
      <c r="K1526" s="37" t="str">
        <f t="shared" ca="1" si="696"/>
        <v/>
      </c>
      <c r="L1526" s="41" t="str">
        <f t="shared" ca="1" si="697"/>
        <v/>
      </c>
      <c r="M1526" s="39" t="str">
        <f t="shared" si="687"/>
        <v/>
      </c>
      <c r="N1526" s="39" t="str">
        <f t="shared" ca="1" si="707"/>
        <v/>
      </c>
      <c r="O1526" s="39" t="str">
        <f ca="1">IF(L1526="","",ROUND(Q1525*$O$5/payments_per_year,2))</f>
        <v/>
      </c>
      <c r="P1526" s="101"/>
      <c r="Q1526" s="39">
        <f t="shared" ca="1" si="708"/>
        <v>0</v>
      </c>
      <c r="R1526" s="332"/>
      <c r="S1526" s="37" t="str">
        <f t="shared" ca="1" si="698"/>
        <v/>
      </c>
      <c r="T1526" s="41" t="str">
        <f t="shared" ca="1" si="699"/>
        <v/>
      </c>
      <c r="U1526" s="39" t="str">
        <f t="shared" si="688"/>
        <v/>
      </c>
      <c r="V1526" s="39" t="str">
        <f t="shared" ca="1" si="709"/>
        <v/>
      </c>
      <c r="W1526" s="39">
        <f t="shared" ca="1" si="689"/>
        <v>0</v>
      </c>
      <c r="X1526" s="40"/>
      <c r="Y1526" s="39">
        <f t="shared" ca="1" si="710"/>
        <v>0</v>
      </c>
      <c r="Z1526" s="327"/>
      <c r="AA1526" s="37" t="str">
        <f t="shared" ca="1" si="700"/>
        <v/>
      </c>
      <c r="AB1526" s="41" t="str">
        <f t="shared" ca="1" si="701"/>
        <v/>
      </c>
      <c r="AC1526" s="39" t="str">
        <f t="shared" si="690"/>
        <v/>
      </c>
      <c r="AD1526" s="39" t="str">
        <f t="shared" ca="1" si="711"/>
        <v/>
      </c>
      <c r="AE1526" s="39" t="str">
        <f t="shared" ca="1" si="702"/>
        <v/>
      </c>
      <c r="AF1526" s="40"/>
      <c r="AG1526" s="39">
        <f t="shared" ca="1" si="712"/>
        <v>0</v>
      </c>
      <c r="AH1526" s="339"/>
      <c r="AI1526" s="37" t="str">
        <f t="shared" ca="1" si="703"/>
        <v/>
      </c>
      <c r="AJ1526" s="41" t="str">
        <f t="shared" ca="1" si="704"/>
        <v/>
      </c>
      <c r="AK1526" s="39" t="str">
        <f t="shared" si="691"/>
        <v/>
      </c>
      <c r="AL1526" s="39" t="str">
        <f t="shared" ca="1" si="713"/>
        <v/>
      </c>
      <c r="AM1526" s="39" t="str">
        <f t="shared" ca="1" si="705"/>
        <v/>
      </c>
      <c r="AN1526" s="40"/>
      <c r="AO1526" s="39">
        <f t="shared" ca="1" si="714"/>
        <v>0</v>
      </c>
      <c r="AP1526" s="339"/>
      <c r="AW1526" s="329"/>
      <c r="BI1526" s="329"/>
      <c r="BJ1526" s="329"/>
      <c r="BK1526" s="329"/>
      <c r="BL1526" s="329"/>
      <c r="BM1526" s="329"/>
      <c r="BN1526" s="329"/>
      <c r="BO1526" s="329"/>
      <c r="BP1526" s="329"/>
      <c r="BQ1526" s="329"/>
      <c r="BR1526" s="329"/>
      <c r="BS1526" s="329"/>
      <c r="BT1526" s="329"/>
      <c r="BU1526" s="329"/>
      <c r="BV1526" s="329"/>
      <c r="BW1526" s="325"/>
      <c r="BX1526" s="325"/>
      <c r="BY1526" s="325"/>
      <c r="BZ1526" s="325"/>
      <c r="CA1526" s="325"/>
      <c r="CB1526" s="325"/>
      <c r="CC1526" s="325"/>
      <c r="CD1526" s="325"/>
      <c r="CE1526" s="325"/>
      <c r="CF1526" s="325"/>
      <c r="CG1526" s="325"/>
      <c r="CH1526" s="325"/>
      <c r="CI1526" s="325"/>
      <c r="CJ1526" s="325"/>
      <c r="CK1526" s="325"/>
      <c r="CL1526" s="325"/>
      <c r="CM1526" s="325"/>
      <c r="CN1526" s="325"/>
      <c r="CO1526" s="325"/>
      <c r="CP1526" s="325"/>
      <c r="CQ1526" s="325"/>
      <c r="CR1526" s="325"/>
      <c r="CS1526" s="325"/>
      <c r="CT1526" s="325"/>
      <c r="CU1526" s="325"/>
      <c r="CV1526" s="325"/>
      <c r="CW1526" s="325"/>
      <c r="CX1526" s="325"/>
    </row>
    <row r="1527" spans="1:102" s="36" customFormat="1" ht="15" hidden="1" customHeight="1">
      <c r="A1527" s="329"/>
      <c r="B1527" s="37" t="str">
        <f t="shared" ca="1" si="692"/>
        <v/>
      </c>
      <c r="C1527" s="41" t="str">
        <f t="shared" ca="1" si="693"/>
        <v/>
      </c>
      <c r="D1527" s="39" t="str">
        <f t="shared" ca="1" si="694"/>
        <v/>
      </c>
      <c r="E1527" s="39" t="str">
        <f t="shared" ca="1" si="706"/>
        <v/>
      </c>
      <c r="F1527" s="39" t="str">
        <f t="shared" ca="1" si="695"/>
        <v/>
      </c>
      <c r="G1527" s="101"/>
      <c r="H1527" s="39">
        <f t="shared" ca="1" si="686"/>
        <v>0</v>
      </c>
      <c r="J1527" s="332"/>
      <c r="K1527" s="37" t="str">
        <f t="shared" ca="1" si="696"/>
        <v/>
      </c>
      <c r="L1527" s="41" t="str">
        <f t="shared" ca="1" si="697"/>
        <v/>
      </c>
      <c r="M1527" s="39" t="str">
        <f t="shared" si="687"/>
        <v/>
      </c>
      <c r="N1527" s="39" t="str">
        <f t="shared" ca="1" si="707"/>
        <v/>
      </c>
      <c r="O1527" s="39">
        <f ca="1">ROUND(Q1526*$O$5/payments_per_year,2)</f>
        <v>0</v>
      </c>
      <c r="P1527" s="101"/>
      <c r="Q1527" s="39">
        <f t="shared" ca="1" si="708"/>
        <v>0</v>
      </c>
      <c r="R1527" s="332"/>
      <c r="S1527" s="37" t="str">
        <f t="shared" ca="1" si="698"/>
        <v/>
      </c>
      <c r="T1527" s="41" t="str">
        <f t="shared" ca="1" si="699"/>
        <v/>
      </c>
      <c r="U1527" s="39" t="str">
        <f t="shared" si="688"/>
        <v/>
      </c>
      <c r="V1527" s="39" t="str">
        <f t="shared" ca="1" si="709"/>
        <v/>
      </c>
      <c r="W1527" s="39">
        <f t="shared" ca="1" si="689"/>
        <v>0</v>
      </c>
      <c r="X1527" s="40"/>
      <c r="Y1527" s="39">
        <f t="shared" ca="1" si="710"/>
        <v>0</v>
      </c>
      <c r="Z1527" s="327"/>
      <c r="AA1527" s="37" t="str">
        <f t="shared" ca="1" si="700"/>
        <v/>
      </c>
      <c r="AB1527" s="41" t="str">
        <f t="shared" ca="1" si="701"/>
        <v/>
      </c>
      <c r="AC1527" s="39" t="str">
        <f t="shared" si="690"/>
        <v/>
      </c>
      <c r="AD1527" s="39" t="str">
        <f t="shared" ca="1" si="711"/>
        <v/>
      </c>
      <c r="AE1527" s="39" t="str">
        <f t="shared" ca="1" si="702"/>
        <v/>
      </c>
      <c r="AF1527" s="40"/>
      <c r="AG1527" s="39">
        <f t="shared" ca="1" si="712"/>
        <v>0</v>
      </c>
      <c r="AH1527" s="339"/>
      <c r="AI1527" s="37" t="str">
        <f t="shared" ca="1" si="703"/>
        <v/>
      </c>
      <c r="AJ1527" s="41" t="str">
        <f t="shared" ca="1" si="704"/>
        <v/>
      </c>
      <c r="AK1527" s="39" t="str">
        <f t="shared" si="691"/>
        <v/>
      </c>
      <c r="AL1527" s="39" t="str">
        <f t="shared" ca="1" si="713"/>
        <v/>
      </c>
      <c r="AM1527" s="39" t="str">
        <f t="shared" ca="1" si="705"/>
        <v/>
      </c>
      <c r="AN1527" s="40"/>
      <c r="AO1527" s="39">
        <f t="shared" ca="1" si="714"/>
        <v>0</v>
      </c>
      <c r="AP1527" s="339"/>
      <c r="AW1527" s="329"/>
      <c r="BI1527" s="329"/>
      <c r="BJ1527" s="329"/>
      <c r="BK1527" s="329"/>
      <c r="BL1527" s="329"/>
      <c r="BM1527" s="329"/>
      <c r="BN1527" s="329"/>
      <c r="BO1527" s="329"/>
      <c r="BP1527" s="329"/>
      <c r="BQ1527" s="329"/>
      <c r="BR1527" s="329"/>
      <c r="BS1527" s="329"/>
      <c r="BT1527" s="329"/>
      <c r="BU1527" s="329"/>
      <c r="BV1527" s="329"/>
      <c r="BW1527" s="325"/>
      <c r="BX1527" s="325"/>
      <c r="BY1527" s="325"/>
      <c r="BZ1527" s="325"/>
      <c r="CA1527" s="325"/>
      <c r="CB1527" s="325"/>
      <c r="CC1527" s="325"/>
      <c r="CD1527" s="325"/>
      <c r="CE1527" s="325"/>
      <c r="CF1527" s="325"/>
      <c r="CG1527" s="325"/>
      <c r="CH1527" s="325"/>
      <c r="CI1527" s="325"/>
      <c r="CJ1527" s="325"/>
      <c r="CK1527" s="325"/>
      <c r="CL1527" s="325"/>
      <c r="CM1527" s="325"/>
      <c r="CN1527" s="325"/>
      <c r="CO1527" s="325"/>
      <c r="CP1527" s="325"/>
      <c r="CQ1527" s="325"/>
      <c r="CR1527" s="325"/>
      <c r="CS1527" s="325"/>
      <c r="CT1527" s="325"/>
      <c r="CU1527" s="325"/>
      <c r="CV1527" s="325"/>
      <c r="CW1527" s="325"/>
      <c r="CX1527" s="325"/>
    </row>
    <row r="1528" spans="1:102" s="36" customFormat="1" ht="15" hidden="1" customHeight="1">
      <c r="A1528" s="329"/>
      <c r="B1528" s="37" t="str">
        <f t="shared" ca="1" si="692"/>
        <v/>
      </c>
      <c r="C1528" s="41" t="str">
        <f t="shared" ca="1" si="693"/>
        <v/>
      </c>
      <c r="D1528" s="39" t="str">
        <f t="shared" ca="1" si="694"/>
        <v/>
      </c>
      <c r="E1528" s="39" t="str">
        <f t="shared" ca="1" si="706"/>
        <v/>
      </c>
      <c r="F1528" s="39" t="str">
        <f t="shared" ca="1" si="695"/>
        <v/>
      </c>
      <c r="G1528" s="101"/>
      <c r="H1528" s="39">
        <f t="shared" ca="1" si="686"/>
        <v>0</v>
      </c>
      <c r="J1528" s="332"/>
      <c r="K1528" s="37" t="str">
        <f t="shared" ca="1" si="696"/>
        <v/>
      </c>
      <c r="L1528" s="41" t="str">
        <f t="shared" ca="1" si="697"/>
        <v/>
      </c>
      <c r="M1528" s="39" t="str">
        <f t="shared" si="687"/>
        <v/>
      </c>
      <c r="N1528" s="39" t="str">
        <f t="shared" ca="1" si="707"/>
        <v/>
      </c>
      <c r="O1528" s="39" t="str">
        <f ca="1">IF(L1528="","",ROUND(Q1527*$O$5/payments_per_year,2))</f>
        <v/>
      </c>
      <c r="P1528" s="101"/>
      <c r="Q1528" s="39">
        <f t="shared" ca="1" si="708"/>
        <v>0</v>
      </c>
      <c r="R1528" s="332"/>
      <c r="S1528" s="37" t="str">
        <f t="shared" ca="1" si="698"/>
        <v/>
      </c>
      <c r="T1528" s="41" t="str">
        <f t="shared" ca="1" si="699"/>
        <v/>
      </c>
      <c r="U1528" s="39" t="str">
        <f t="shared" si="688"/>
        <v/>
      </c>
      <c r="V1528" s="39" t="str">
        <f t="shared" ca="1" si="709"/>
        <v/>
      </c>
      <c r="W1528" s="39">
        <f t="shared" ca="1" si="689"/>
        <v>0</v>
      </c>
      <c r="X1528" s="40"/>
      <c r="Y1528" s="39">
        <f t="shared" ca="1" si="710"/>
        <v>0</v>
      </c>
      <c r="Z1528" s="327"/>
      <c r="AA1528" s="37" t="str">
        <f t="shared" ca="1" si="700"/>
        <v/>
      </c>
      <c r="AB1528" s="41" t="str">
        <f t="shared" ca="1" si="701"/>
        <v/>
      </c>
      <c r="AC1528" s="39" t="str">
        <f t="shared" si="690"/>
        <v/>
      </c>
      <c r="AD1528" s="39" t="str">
        <f t="shared" ca="1" si="711"/>
        <v/>
      </c>
      <c r="AE1528" s="39" t="str">
        <f t="shared" ca="1" si="702"/>
        <v/>
      </c>
      <c r="AF1528" s="40"/>
      <c r="AG1528" s="39">
        <f t="shared" ca="1" si="712"/>
        <v>0</v>
      </c>
      <c r="AH1528" s="339"/>
      <c r="AI1528" s="37" t="str">
        <f t="shared" ca="1" si="703"/>
        <v/>
      </c>
      <c r="AJ1528" s="41" t="str">
        <f t="shared" ca="1" si="704"/>
        <v/>
      </c>
      <c r="AK1528" s="39" t="str">
        <f t="shared" si="691"/>
        <v/>
      </c>
      <c r="AL1528" s="39" t="str">
        <f t="shared" ca="1" si="713"/>
        <v/>
      </c>
      <c r="AM1528" s="39" t="str">
        <f t="shared" ca="1" si="705"/>
        <v/>
      </c>
      <c r="AN1528" s="40"/>
      <c r="AO1528" s="39">
        <f t="shared" ca="1" si="714"/>
        <v>0</v>
      </c>
      <c r="AP1528" s="339"/>
      <c r="AW1528" s="329"/>
      <c r="BI1528" s="329"/>
      <c r="BJ1528" s="329"/>
      <c r="BK1528" s="329"/>
      <c r="BL1528" s="329"/>
      <c r="BM1528" s="329"/>
      <c r="BN1528" s="329"/>
      <c r="BO1528" s="329"/>
      <c r="BP1528" s="329"/>
      <c r="BQ1528" s="329"/>
      <c r="BR1528" s="329"/>
      <c r="BS1528" s="329"/>
      <c r="BT1528" s="329"/>
      <c r="BU1528" s="329"/>
      <c r="BV1528" s="329"/>
      <c r="BW1528" s="325"/>
      <c r="BX1528" s="325"/>
      <c r="BY1528" s="325"/>
      <c r="BZ1528" s="325"/>
      <c r="CA1528" s="325"/>
      <c r="CB1528" s="325"/>
      <c r="CC1528" s="325"/>
      <c r="CD1528" s="325"/>
      <c r="CE1528" s="325"/>
      <c r="CF1528" s="325"/>
      <c r="CG1528" s="325"/>
      <c r="CH1528" s="325"/>
      <c r="CI1528" s="325"/>
      <c r="CJ1528" s="325"/>
      <c r="CK1528" s="325"/>
      <c r="CL1528" s="325"/>
      <c r="CM1528" s="325"/>
      <c r="CN1528" s="325"/>
      <c r="CO1528" s="325"/>
      <c r="CP1528" s="325"/>
      <c r="CQ1528" s="325"/>
      <c r="CR1528" s="325"/>
      <c r="CS1528" s="325"/>
      <c r="CT1528" s="325"/>
      <c r="CU1528" s="325"/>
      <c r="CV1528" s="325"/>
      <c r="CW1528" s="325"/>
      <c r="CX1528" s="325"/>
    </row>
    <row r="1529" spans="1:102" s="36" customFormat="1" ht="15" hidden="1" customHeight="1">
      <c r="A1529" s="329"/>
      <c r="B1529" s="37" t="str">
        <f t="shared" ca="1" si="692"/>
        <v/>
      </c>
      <c r="C1529" s="41" t="str">
        <f t="shared" ca="1" si="693"/>
        <v/>
      </c>
      <c r="D1529" s="39" t="str">
        <f t="shared" ca="1" si="694"/>
        <v/>
      </c>
      <c r="E1529" s="39" t="str">
        <f t="shared" ca="1" si="706"/>
        <v/>
      </c>
      <c r="F1529" s="39" t="str">
        <f t="shared" ca="1" si="695"/>
        <v/>
      </c>
      <c r="G1529" s="101"/>
      <c r="H1529" s="39">
        <f t="shared" ca="1" si="686"/>
        <v>0</v>
      </c>
      <c r="J1529" s="332"/>
      <c r="K1529" s="37" t="str">
        <f t="shared" ca="1" si="696"/>
        <v/>
      </c>
      <c r="L1529" s="41" t="str">
        <f t="shared" ca="1" si="697"/>
        <v/>
      </c>
      <c r="M1529" s="39" t="str">
        <f t="shared" si="687"/>
        <v/>
      </c>
      <c r="N1529" s="39" t="str">
        <f t="shared" ca="1" si="707"/>
        <v/>
      </c>
      <c r="O1529" s="39">
        <f ca="1">ROUND(Q1528*$O$5/payments_per_year,2)</f>
        <v>0</v>
      </c>
      <c r="P1529" s="101"/>
      <c r="Q1529" s="39">
        <f t="shared" ca="1" si="708"/>
        <v>0</v>
      </c>
      <c r="R1529" s="332"/>
      <c r="S1529" s="37" t="str">
        <f t="shared" ca="1" si="698"/>
        <v/>
      </c>
      <c r="T1529" s="41" t="str">
        <f t="shared" ca="1" si="699"/>
        <v/>
      </c>
      <c r="U1529" s="39" t="str">
        <f t="shared" si="688"/>
        <v/>
      </c>
      <c r="V1529" s="39" t="str">
        <f t="shared" ca="1" si="709"/>
        <v/>
      </c>
      <c r="W1529" s="39">
        <f t="shared" ca="1" si="689"/>
        <v>0</v>
      </c>
      <c r="X1529" s="40"/>
      <c r="Y1529" s="39">
        <f t="shared" ca="1" si="710"/>
        <v>0</v>
      </c>
      <c r="Z1529" s="327"/>
      <c r="AA1529" s="37" t="str">
        <f t="shared" ca="1" si="700"/>
        <v/>
      </c>
      <c r="AB1529" s="41" t="str">
        <f t="shared" ca="1" si="701"/>
        <v/>
      </c>
      <c r="AC1529" s="39" t="str">
        <f t="shared" si="690"/>
        <v/>
      </c>
      <c r="AD1529" s="39" t="str">
        <f t="shared" ca="1" si="711"/>
        <v/>
      </c>
      <c r="AE1529" s="39" t="str">
        <f t="shared" ca="1" si="702"/>
        <v/>
      </c>
      <c r="AF1529" s="40"/>
      <c r="AG1529" s="39">
        <f t="shared" ca="1" si="712"/>
        <v>0</v>
      </c>
      <c r="AH1529" s="339"/>
      <c r="AI1529" s="37" t="str">
        <f t="shared" ca="1" si="703"/>
        <v/>
      </c>
      <c r="AJ1529" s="41" t="str">
        <f t="shared" ca="1" si="704"/>
        <v/>
      </c>
      <c r="AK1529" s="39" t="str">
        <f t="shared" si="691"/>
        <v/>
      </c>
      <c r="AL1529" s="39" t="str">
        <f t="shared" ca="1" si="713"/>
        <v/>
      </c>
      <c r="AM1529" s="39" t="str">
        <f t="shared" ca="1" si="705"/>
        <v/>
      </c>
      <c r="AN1529" s="40"/>
      <c r="AO1529" s="39">
        <f t="shared" ca="1" si="714"/>
        <v>0</v>
      </c>
      <c r="AP1529" s="339"/>
      <c r="AW1529" s="329"/>
      <c r="BI1529" s="329"/>
      <c r="BJ1529" s="329"/>
      <c r="BK1529" s="329"/>
      <c r="BL1529" s="329"/>
      <c r="BM1529" s="329"/>
      <c r="BN1529" s="329"/>
      <c r="BO1529" s="329"/>
      <c r="BP1529" s="329"/>
      <c r="BQ1529" s="329"/>
      <c r="BR1529" s="329"/>
      <c r="BS1529" s="329"/>
      <c r="BT1529" s="329"/>
      <c r="BU1529" s="329"/>
      <c r="BV1529" s="329"/>
      <c r="BW1529" s="325"/>
      <c r="BX1529" s="325"/>
      <c r="BY1529" s="325"/>
      <c r="BZ1529" s="325"/>
      <c r="CA1529" s="325"/>
      <c r="CB1529" s="325"/>
      <c r="CC1529" s="325"/>
      <c r="CD1529" s="325"/>
      <c r="CE1529" s="325"/>
      <c r="CF1529" s="325"/>
      <c r="CG1529" s="325"/>
      <c r="CH1529" s="325"/>
      <c r="CI1529" s="325"/>
      <c r="CJ1529" s="325"/>
      <c r="CK1529" s="325"/>
      <c r="CL1529" s="325"/>
      <c r="CM1529" s="325"/>
      <c r="CN1529" s="325"/>
      <c r="CO1529" s="325"/>
      <c r="CP1529" s="325"/>
      <c r="CQ1529" s="325"/>
      <c r="CR1529" s="325"/>
      <c r="CS1529" s="325"/>
      <c r="CT1529" s="325"/>
      <c r="CU1529" s="325"/>
      <c r="CV1529" s="325"/>
      <c r="CW1529" s="325"/>
      <c r="CX1529" s="325"/>
    </row>
    <row r="1530" spans="1:102" s="36" customFormat="1" ht="15" hidden="1" customHeight="1">
      <c r="A1530" s="329"/>
      <c r="B1530" s="37" t="str">
        <f t="shared" ca="1" si="692"/>
        <v/>
      </c>
      <c r="C1530" s="41" t="str">
        <f t="shared" ca="1" si="693"/>
        <v/>
      </c>
      <c r="D1530" s="39" t="str">
        <f t="shared" ca="1" si="694"/>
        <v/>
      </c>
      <c r="E1530" s="39" t="str">
        <f t="shared" ca="1" si="706"/>
        <v/>
      </c>
      <c r="F1530" s="39" t="str">
        <f t="shared" ca="1" si="695"/>
        <v/>
      </c>
      <c r="G1530" s="101"/>
      <c r="H1530" s="39">
        <f t="shared" ca="1" si="686"/>
        <v>0</v>
      </c>
      <c r="J1530" s="332"/>
      <c r="K1530" s="37" t="str">
        <f t="shared" ca="1" si="696"/>
        <v/>
      </c>
      <c r="L1530" s="41" t="str">
        <f t="shared" ca="1" si="697"/>
        <v/>
      </c>
      <c r="M1530" s="39" t="str">
        <f t="shared" si="687"/>
        <v/>
      </c>
      <c r="N1530" s="39" t="str">
        <f t="shared" ca="1" si="707"/>
        <v/>
      </c>
      <c r="O1530" s="39" t="str">
        <f ca="1">IF(L1530="","",ROUND(Q1529*$O$5/payments_per_year,2))</f>
        <v/>
      </c>
      <c r="P1530" s="101"/>
      <c r="Q1530" s="39">
        <f t="shared" ca="1" si="708"/>
        <v>0</v>
      </c>
      <c r="R1530" s="332"/>
      <c r="S1530" s="37" t="str">
        <f t="shared" ca="1" si="698"/>
        <v/>
      </c>
      <c r="T1530" s="41" t="str">
        <f t="shared" ca="1" si="699"/>
        <v/>
      </c>
      <c r="U1530" s="39" t="str">
        <f t="shared" si="688"/>
        <v/>
      </c>
      <c r="V1530" s="39" t="str">
        <f t="shared" ca="1" si="709"/>
        <v/>
      </c>
      <c r="W1530" s="39">
        <f t="shared" ca="1" si="689"/>
        <v>0</v>
      </c>
      <c r="X1530" s="40"/>
      <c r="Y1530" s="39">
        <f t="shared" ca="1" si="710"/>
        <v>0</v>
      </c>
      <c r="Z1530" s="327"/>
      <c r="AA1530" s="37" t="str">
        <f t="shared" ca="1" si="700"/>
        <v/>
      </c>
      <c r="AB1530" s="41" t="str">
        <f t="shared" ca="1" si="701"/>
        <v/>
      </c>
      <c r="AC1530" s="39" t="str">
        <f t="shared" si="690"/>
        <v/>
      </c>
      <c r="AD1530" s="39" t="str">
        <f t="shared" ca="1" si="711"/>
        <v/>
      </c>
      <c r="AE1530" s="39" t="str">
        <f t="shared" ca="1" si="702"/>
        <v/>
      </c>
      <c r="AF1530" s="40"/>
      <c r="AG1530" s="39">
        <f t="shared" ca="1" si="712"/>
        <v>0</v>
      </c>
      <c r="AH1530" s="339"/>
      <c r="AI1530" s="37" t="str">
        <f t="shared" ca="1" si="703"/>
        <v/>
      </c>
      <c r="AJ1530" s="41" t="str">
        <f t="shared" ca="1" si="704"/>
        <v/>
      </c>
      <c r="AK1530" s="39" t="str">
        <f t="shared" si="691"/>
        <v/>
      </c>
      <c r="AL1530" s="39" t="str">
        <f t="shared" ca="1" si="713"/>
        <v/>
      </c>
      <c r="AM1530" s="39" t="str">
        <f t="shared" ca="1" si="705"/>
        <v/>
      </c>
      <c r="AN1530" s="40"/>
      <c r="AO1530" s="39">
        <f t="shared" ca="1" si="714"/>
        <v>0</v>
      </c>
      <c r="AP1530" s="339"/>
      <c r="AW1530" s="329"/>
      <c r="BI1530" s="329"/>
      <c r="BJ1530" s="329"/>
      <c r="BK1530" s="329"/>
      <c r="BL1530" s="329"/>
      <c r="BM1530" s="329"/>
      <c r="BN1530" s="329"/>
      <c r="BO1530" s="329"/>
      <c r="BP1530" s="329"/>
      <c r="BQ1530" s="329"/>
      <c r="BR1530" s="329"/>
      <c r="BS1530" s="329"/>
      <c r="BT1530" s="329"/>
      <c r="BU1530" s="329"/>
      <c r="BV1530" s="329"/>
      <c r="BW1530" s="325"/>
      <c r="BX1530" s="325"/>
      <c r="BY1530" s="325"/>
      <c r="BZ1530" s="325"/>
      <c r="CA1530" s="325"/>
      <c r="CB1530" s="325"/>
      <c r="CC1530" s="325"/>
      <c r="CD1530" s="325"/>
      <c r="CE1530" s="325"/>
      <c r="CF1530" s="325"/>
      <c r="CG1530" s="325"/>
      <c r="CH1530" s="325"/>
      <c r="CI1530" s="325"/>
      <c r="CJ1530" s="325"/>
      <c r="CK1530" s="325"/>
      <c r="CL1530" s="325"/>
      <c r="CM1530" s="325"/>
      <c r="CN1530" s="325"/>
      <c r="CO1530" s="325"/>
      <c r="CP1530" s="325"/>
      <c r="CQ1530" s="325"/>
      <c r="CR1530" s="325"/>
      <c r="CS1530" s="325"/>
      <c r="CT1530" s="325"/>
      <c r="CU1530" s="325"/>
      <c r="CV1530" s="325"/>
      <c r="CW1530" s="325"/>
      <c r="CX1530" s="325"/>
    </row>
    <row r="1531" spans="1:102" s="36" customFormat="1" ht="15" hidden="1" customHeight="1">
      <c r="A1531" s="329"/>
      <c r="B1531" s="37" t="str">
        <f t="shared" ca="1" si="692"/>
        <v/>
      </c>
      <c r="C1531" s="41" t="str">
        <f t="shared" ca="1" si="693"/>
        <v/>
      </c>
      <c r="D1531" s="39" t="str">
        <f t="shared" ca="1" si="694"/>
        <v/>
      </c>
      <c r="E1531" s="39" t="str">
        <f t="shared" ca="1" si="706"/>
        <v/>
      </c>
      <c r="F1531" s="39" t="str">
        <f t="shared" ca="1" si="695"/>
        <v/>
      </c>
      <c r="G1531" s="101"/>
      <c r="H1531" s="39">
        <f t="shared" ca="1" si="686"/>
        <v>0</v>
      </c>
      <c r="J1531" s="332"/>
      <c r="K1531" s="37" t="str">
        <f t="shared" ca="1" si="696"/>
        <v/>
      </c>
      <c r="L1531" s="41" t="str">
        <f t="shared" ca="1" si="697"/>
        <v/>
      </c>
      <c r="M1531" s="39" t="str">
        <f t="shared" si="687"/>
        <v/>
      </c>
      <c r="N1531" s="39" t="str">
        <f t="shared" ca="1" si="707"/>
        <v/>
      </c>
      <c r="O1531" s="39">
        <f ca="1">ROUND(Q1530*$O$5/payments_per_year,2)</f>
        <v>0</v>
      </c>
      <c r="P1531" s="101"/>
      <c r="Q1531" s="39">
        <f t="shared" ca="1" si="708"/>
        <v>0</v>
      </c>
      <c r="R1531" s="332"/>
      <c r="S1531" s="37" t="str">
        <f t="shared" ca="1" si="698"/>
        <v/>
      </c>
      <c r="T1531" s="41" t="str">
        <f t="shared" ca="1" si="699"/>
        <v/>
      </c>
      <c r="U1531" s="39" t="str">
        <f t="shared" si="688"/>
        <v/>
      </c>
      <c r="V1531" s="39" t="str">
        <f t="shared" ca="1" si="709"/>
        <v/>
      </c>
      <c r="W1531" s="39">
        <f t="shared" ca="1" si="689"/>
        <v>0</v>
      </c>
      <c r="X1531" s="40"/>
      <c r="Y1531" s="39">
        <f t="shared" ca="1" si="710"/>
        <v>0</v>
      </c>
      <c r="Z1531" s="327"/>
      <c r="AA1531" s="37" t="str">
        <f t="shared" ca="1" si="700"/>
        <v/>
      </c>
      <c r="AB1531" s="41" t="str">
        <f t="shared" ca="1" si="701"/>
        <v/>
      </c>
      <c r="AC1531" s="39" t="str">
        <f t="shared" si="690"/>
        <v/>
      </c>
      <c r="AD1531" s="39" t="str">
        <f t="shared" ca="1" si="711"/>
        <v/>
      </c>
      <c r="AE1531" s="39" t="str">
        <f t="shared" ca="1" si="702"/>
        <v/>
      </c>
      <c r="AF1531" s="40"/>
      <c r="AG1531" s="39">
        <f t="shared" ca="1" si="712"/>
        <v>0</v>
      </c>
      <c r="AH1531" s="339"/>
      <c r="AI1531" s="37" t="str">
        <f t="shared" ca="1" si="703"/>
        <v/>
      </c>
      <c r="AJ1531" s="41" t="str">
        <f t="shared" ca="1" si="704"/>
        <v/>
      </c>
      <c r="AK1531" s="39" t="str">
        <f t="shared" si="691"/>
        <v/>
      </c>
      <c r="AL1531" s="39" t="str">
        <f t="shared" ca="1" si="713"/>
        <v/>
      </c>
      <c r="AM1531" s="39" t="str">
        <f t="shared" ca="1" si="705"/>
        <v/>
      </c>
      <c r="AN1531" s="40"/>
      <c r="AO1531" s="39">
        <f t="shared" ca="1" si="714"/>
        <v>0</v>
      </c>
      <c r="AP1531" s="339"/>
      <c r="AW1531" s="329"/>
      <c r="BI1531" s="329"/>
      <c r="BJ1531" s="329"/>
      <c r="BK1531" s="329"/>
      <c r="BL1531" s="329"/>
      <c r="BM1531" s="329"/>
      <c r="BN1531" s="329"/>
      <c r="BO1531" s="329"/>
      <c r="BP1531" s="329"/>
      <c r="BQ1531" s="329"/>
      <c r="BR1531" s="329"/>
      <c r="BS1531" s="329"/>
      <c r="BT1531" s="329"/>
      <c r="BU1531" s="329"/>
      <c r="BV1531" s="329"/>
      <c r="BW1531" s="325"/>
      <c r="BX1531" s="325"/>
      <c r="BY1531" s="325"/>
      <c r="BZ1531" s="325"/>
      <c r="CA1531" s="325"/>
      <c r="CB1531" s="325"/>
      <c r="CC1531" s="325"/>
      <c r="CD1531" s="325"/>
      <c r="CE1531" s="325"/>
      <c r="CF1531" s="325"/>
      <c r="CG1531" s="325"/>
      <c r="CH1531" s="325"/>
      <c r="CI1531" s="325"/>
      <c r="CJ1531" s="325"/>
      <c r="CK1531" s="325"/>
      <c r="CL1531" s="325"/>
      <c r="CM1531" s="325"/>
      <c r="CN1531" s="325"/>
      <c r="CO1531" s="325"/>
      <c r="CP1531" s="325"/>
      <c r="CQ1531" s="325"/>
      <c r="CR1531" s="325"/>
      <c r="CS1531" s="325"/>
      <c r="CT1531" s="325"/>
      <c r="CU1531" s="325"/>
      <c r="CV1531" s="325"/>
      <c r="CW1531" s="325"/>
      <c r="CX1531" s="325"/>
    </row>
    <row r="1532" spans="1:102" s="36" customFormat="1" ht="15" hidden="1" customHeight="1">
      <c r="A1532" s="329"/>
      <c r="B1532" s="37" t="str">
        <f t="shared" ca="1" si="692"/>
        <v/>
      </c>
      <c r="C1532" s="41" t="str">
        <f t="shared" ca="1" si="693"/>
        <v/>
      </c>
      <c r="D1532" s="39" t="str">
        <f t="shared" ca="1" si="694"/>
        <v/>
      </c>
      <c r="E1532" s="39" t="str">
        <f t="shared" ca="1" si="706"/>
        <v/>
      </c>
      <c r="F1532" s="39" t="str">
        <f t="shared" ca="1" si="695"/>
        <v/>
      </c>
      <c r="G1532" s="101"/>
      <c r="H1532" s="39">
        <f t="shared" ca="1" si="686"/>
        <v>0</v>
      </c>
      <c r="J1532" s="332"/>
      <c r="K1532" s="37" t="str">
        <f t="shared" ca="1" si="696"/>
        <v/>
      </c>
      <c r="L1532" s="41" t="str">
        <f t="shared" ca="1" si="697"/>
        <v/>
      </c>
      <c r="M1532" s="39" t="str">
        <f t="shared" si="687"/>
        <v/>
      </c>
      <c r="N1532" s="39" t="str">
        <f t="shared" ca="1" si="707"/>
        <v/>
      </c>
      <c r="O1532" s="39" t="str">
        <f ca="1">IF(L1532="","",ROUND(Q1531*$O$5/payments_per_year,2))</f>
        <v/>
      </c>
      <c r="P1532" s="101"/>
      <c r="Q1532" s="39">
        <f t="shared" ca="1" si="708"/>
        <v>0</v>
      </c>
      <c r="R1532" s="332"/>
      <c r="S1532" s="37" t="str">
        <f t="shared" ca="1" si="698"/>
        <v/>
      </c>
      <c r="T1532" s="41" t="str">
        <f t="shared" ca="1" si="699"/>
        <v/>
      </c>
      <c r="U1532" s="39" t="str">
        <f t="shared" si="688"/>
        <v/>
      </c>
      <c r="V1532" s="39" t="str">
        <f t="shared" ca="1" si="709"/>
        <v/>
      </c>
      <c r="W1532" s="39">
        <f t="shared" ca="1" si="689"/>
        <v>0</v>
      </c>
      <c r="X1532" s="40"/>
      <c r="Y1532" s="39">
        <f t="shared" ca="1" si="710"/>
        <v>0</v>
      </c>
      <c r="Z1532" s="327"/>
      <c r="AA1532" s="37" t="str">
        <f t="shared" ca="1" si="700"/>
        <v/>
      </c>
      <c r="AB1532" s="41" t="str">
        <f t="shared" ca="1" si="701"/>
        <v/>
      </c>
      <c r="AC1532" s="39" t="str">
        <f t="shared" si="690"/>
        <v/>
      </c>
      <c r="AD1532" s="39" t="str">
        <f t="shared" ca="1" si="711"/>
        <v/>
      </c>
      <c r="AE1532" s="39" t="str">
        <f t="shared" ca="1" si="702"/>
        <v/>
      </c>
      <c r="AF1532" s="40"/>
      <c r="AG1532" s="39">
        <f t="shared" ca="1" si="712"/>
        <v>0</v>
      </c>
      <c r="AH1532" s="339"/>
      <c r="AI1532" s="37" t="str">
        <f t="shared" ca="1" si="703"/>
        <v/>
      </c>
      <c r="AJ1532" s="41" t="str">
        <f t="shared" ca="1" si="704"/>
        <v/>
      </c>
      <c r="AK1532" s="39" t="str">
        <f t="shared" si="691"/>
        <v/>
      </c>
      <c r="AL1532" s="39" t="str">
        <f t="shared" ca="1" si="713"/>
        <v/>
      </c>
      <c r="AM1532" s="39" t="str">
        <f t="shared" ca="1" si="705"/>
        <v/>
      </c>
      <c r="AN1532" s="40"/>
      <c r="AO1532" s="39">
        <f t="shared" ca="1" si="714"/>
        <v>0</v>
      </c>
      <c r="AP1532" s="339"/>
      <c r="AW1532" s="329"/>
      <c r="BI1532" s="329"/>
      <c r="BJ1532" s="329"/>
      <c r="BK1532" s="329"/>
      <c r="BL1532" s="329"/>
      <c r="BM1532" s="329"/>
      <c r="BN1532" s="329"/>
      <c r="BO1532" s="329"/>
      <c r="BP1532" s="329"/>
      <c r="BQ1532" s="329"/>
      <c r="BR1532" s="329"/>
      <c r="BS1532" s="329"/>
      <c r="BT1532" s="329"/>
      <c r="BU1532" s="329"/>
      <c r="BV1532" s="329"/>
      <c r="BW1532" s="325"/>
      <c r="BX1532" s="325"/>
      <c r="BY1532" s="325"/>
      <c r="BZ1532" s="325"/>
      <c r="CA1532" s="325"/>
      <c r="CB1532" s="325"/>
      <c r="CC1532" s="325"/>
      <c r="CD1532" s="325"/>
      <c r="CE1532" s="325"/>
      <c r="CF1532" s="325"/>
      <c r="CG1532" s="325"/>
      <c r="CH1532" s="325"/>
      <c r="CI1532" s="325"/>
      <c r="CJ1532" s="325"/>
      <c r="CK1532" s="325"/>
      <c r="CL1532" s="325"/>
      <c r="CM1532" s="325"/>
      <c r="CN1532" s="325"/>
      <c r="CO1532" s="325"/>
      <c r="CP1532" s="325"/>
      <c r="CQ1532" s="325"/>
      <c r="CR1532" s="325"/>
      <c r="CS1532" s="325"/>
      <c r="CT1532" s="325"/>
      <c r="CU1532" s="325"/>
      <c r="CV1532" s="325"/>
      <c r="CW1532" s="325"/>
      <c r="CX1532" s="325"/>
    </row>
    <row r="1533" spans="1:102" s="36" customFormat="1" ht="15" hidden="1" customHeight="1">
      <c r="A1533" s="329"/>
      <c r="B1533" s="37" t="str">
        <f t="shared" ca="1" si="692"/>
        <v/>
      </c>
      <c r="C1533" s="41" t="str">
        <f t="shared" ca="1" si="693"/>
        <v/>
      </c>
      <c r="D1533" s="39" t="str">
        <f t="shared" ca="1" si="694"/>
        <v/>
      </c>
      <c r="E1533" s="39" t="str">
        <f t="shared" ca="1" si="706"/>
        <v/>
      </c>
      <c r="F1533" s="39" t="str">
        <f t="shared" ca="1" si="695"/>
        <v/>
      </c>
      <c r="G1533" s="101"/>
      <c r="H1533" s="39">
        <f t="shared" ca="1" si="686"/>
        <v>0</v>
      </c>
      <c r="J1533" s="332"/>
      <c r="K1533" s="37" t="str">
        <f t="shared" ca="1" si="696"/>
        <v/>
      </c>
      <c r="L1533" s="41" t="str">
        <f t="shared" ca="1" si="697"/>
        <v/>
      </c>
      <c r="M1533" s="39" t="str">
        <f t="shared" si="687"/>
        <v/>
      </c>
      <c r="N1533" s="39" t="str">
        <f t="shared" ca="1" si="707"/>
        <v/>
      </c>
      <c r="O1533" s="39">
        <f ca="1">ROUND(Q1532*$O$5/payments_per_year,2)</f>
        <v>0</v>
      </c>
      <c r="P1533" s="101"/>
      <c r="Q1533" s="39">
        <f t="shared" ca="1" si="708"/>
        <v>0</v>
      </c>
      <c r="R1533" s="332"/>
      <c r="S1533" s="37" t="str">
        <f t="shared" ca="1" si="698"/>
        <v/>
      </c>
      <c r="T1533" s="41" t="str">
        <f t="shared" ca="1" si="699"/>
        <v/>
      </c>
      <c r="U1533" s="39" t="str">
        <f t="shared" si="688"/>
        <v/>
      </c>
      <c r="V1533" s="39" t="str">
        <f t="shared" ca="1" si="709"/>
        <v/>
      </c>
      <c r="W1533" s="39">
        <f t="shared" ca="1" si="689"/>
        <v>0</v>
      </c>
      <c r="X1533" s="40"/>
      <c r="Y1533" s="39">
        <f t="shared" ca="1" si="710"/>
        <v>0</v>
      </c>
      <c r="Z1533" s="327"/>
      <c r="AA1533" s="37" t="str">
        <f t="shared" ca="1" si="700"/>
        <v/>
      </c>
      <c r="AB1533" s="41" t="str">
        <f t="shared" ca="1" si="701"/>
        <v/>
      </c>
      <c r="AC1533" s="39" t="str">
        <f t="shared" si="690"/>
        <v/>
      </c>
      <c r="AD1533" s="39" t="str">
        <f t="shared" ca="1" si="711"/>
        <v/>
      </c>
      <c r="AE1533" s="39" t="str">
        <f t="shared" ca="1" si="702"/>
        <v/>
      </c>
      <c r="AF1533" s="40"/>
      <c r="AG1533" s="39">
        <f t="shared" ca="1" si="712"/>
        <v>0</v>
      </c>
      <c r="AH1533" s="339"/>
      <c r="AI1533" s="37" t="str">
        <f t="shared" ca="1" si="703"/>
        <v/>
      </c>
      <c r="AJ1533" s="41" t="str">
        <f t="shared" ca="1" si="704"/>
        <v/>
      </c>
      <c r="AK1533" s="39" t="str">
        <f t="shared" si="691"/>
        <v/>
      </c>
      <c r="AL1533" s="39" t="str">
        <f t="shared" ca="1" si="713"/>
        <v/>
      </c>
      <c r="AM1533" s="39" t="str">
        <f t="shared" ca="1" si="705"/>
        <v/>
      </c>
      <c r="AN1533" s="40"/>
      <c r="AO1533" s="39">
        <f t="shared" ca="1" si="714"/>
        <v>0</v>
      </c>
      <c r="AP1533" s="339"/>
      <c r="AW1533" s="329"/>
      <c r="BI1533" s="329"/>
      <c r="BJ1533" s="329"/>
      <c r="BK1533" s="329"/>
      <c r="BL1533" s="329"/>
      <c r="BM1533" s="329"/>
      <c r="BN1533" s="329"/>
      <c r="BO1533" s="329"/>
      <c r="BP1533" s="329"/>
      <c r="BQ1533" s="329"/>
      <c r="BR1533" s="329"/>
      <c r="BS1533" s="329"/>
      <c r="BT1533" s="329"/>
      <c r="BU1533" s="329"/>
      <c r="BV1533" s="329"/>
      <c r="BW1533" s="325"/>
      <c r="BX1533" s="325"/>
      <c r="BY1533" s="325"/>
      <c r="BZ1533" s="325"/>
      <c r="CA1533" s="325"/>
      <c r="CB1533" s="325"/>
      <c r="CC1533" s="325"/>
      <c r="CD1533" s="325"/>
      <c r="CE1533" s="325"/>
      <c r="CF1533" s="325"/>
      <c r="CG1533" s="325"/>
      <c r="CH1533" s="325"/>
      <c r="CI1533" s="325"/>
      <c r="CJ1533" s="325"/>
      <c r="CK1533" s="325"/>
      <c r="CL1533" s="325"/>
      <c r="CM1533" s="325"/>
      <c r="CN1533" s="325"/>
      <c r="CO1533" s="325"/>
      <c r="CP1533" s="325"/>
      <c r="CQ1533" s="325"/>
      <c r="CR1533" s="325"/>
      <c r="CS1533" s="325"/>
      <c r="CT1533" s="325"/>
      <c r="CU1533" s="325"/>
      <c r="CV1533" s="325"/>
      <c r="CW1533" s="325"/>
      <c r="CX1533" s="325"/>
    </row>
    <row r="1534" spans="1:102" s="36" customFormat="1" ht="15" hidden="1" customHeight="1">
      <c r="A1534" s="329"/>
      <c r="B1534" s="37" t="str">
        <f t="shared" ca="1" si="692"/>
        <v/>
      </c>
      <c r="C1534" s="41" t="str">
        <f t="shared" ca="1" si="693"/>
        <v/>
      </c>
      <c r="D1534" s="39" t="str">
        <f t="shared" ca="1" si="694"/>
        <v/>
      </c>
      <c r="E1534" s="39" t="str">
        <f t="shared" ca="1" si="706"/>
        <v/>
      </c>
      <c r="F1534" s="39" t="str">
        <f t="shared" ca="1" si="695"/>
        <v/>
      </c>
      <c r="G1534" s="101"/>
      <c r="H1534" s="39">
        <f t="shared" ca="1" si="686"/>
        <v>0</v>
      </c>
      <c r="J1534" s="332"/>
      <c r="K1534" s="37" t="str">
        <f t="shared" ca="1" si="696"/>
        <v/>
      </c>
      <c r="L1534" s="41" t="str">
        <f t="shared" ca="1" si="697"/>
        <v/>
      </c>
      <c r="M1534" s="39" t="str">
        <f t="shared" si="687"/>
        <v/>
      </c>
      <c r="N1534" s="39" t="str">
        <f t="shared" ca="1" si="707"/>
        <v/>
      </c>
      <c r="O1534" s="39" t="str">
        <f ca="1">IF(L1534="","",ROUND(Q1533*$O$5/payments_per_year,2))</f>
        <v/>
      </c>
      <c r="P1534" s="101"/>
      <c r="Q1534" s="39">
        <f t="shared" ca="1" si="708"/>
        <v>0</v>
      </c>
      <c r="R1534" s="332"/>
      <c r="S1534" s="37" t="str">
        <f t="shared" ca="1" si="698"/>
        <v/>
      </c>
      <c r="T1534" s="41" t="str">
        <f t="shared" ca="1" si="699"/>
        <v/>
      </c>
      <c r="U1534" s="39" t="str">
        <f t="shared" si="688"/>
        <v/>
      </c>
      <c r="V1534" s="39" t="str">
        <f t="shared" ca="1" si="709"/>
        <v/>
      </c>
      <c r="W1534" s="39">
        <f t="shared" ca="1" si="689"/>
        <v>0</v>
      </c>
      <c r="X1534" s="40"/>
      <c r="Y1534" s="39">
        <f t="shared" ca="1" si="710"/>
        <v>0</v>
      </c>
      <c r="Z1534" s="327"/>
      <c r="AA1534" s="37" t="str">
        <f t="shared" ca="1" si="700"/>
        <v/>
      </c>
      <c r="AB1534" s="41" t="str">
        <f t="shared" ca="1" si="701"/>
        <v/>
      </c>
      <c r="AC1534" s="39" t="str">
        <f t="shared" si="690"/>
        <v/>
      </c>
      <c r="AD1534" s="39" t="str">
        <f t="shared" ca="1" si="711"/>
        <v/>
      </c>
      <c r="AE1534" s="39" t="str">
        <f t="shared" ca="1" si="702"/>
        <v/>
      </c>
      <c r="AF1534" s="40"/>
      <c r="AG1534" s="39">
        <f t="shared" ca="1" si="712"/>
        <v>0</v>
      </c>
      <c r="AH1534" s="339"/>
      <c r="AI1534" s="37" t="str">
        <f t="shared" ca="1" si="703"/>
        <v/>
      </c>
      <c r="AJ1534" s="41" t="str">
        <f t="shared" ca="1" si="704"/>
        <v/>
      </c>
      <c r="AK1534" s="39" t="str">
        <f t="shared" si="691"/>
        <v/>
      </c>
      <c r="AL1534" s="39" t="str">
        <f t="shared" ca="1" si="713"/>
        <v/>
      </c>
      <c r="AM1534" s="39" t="str">
        <f t="shared" ca="1" si="705"/>
        <v/>
      </c>
      <c r="AN1534" s="40"/>
      <c r="AO1534" s="39">
        <f t="shared" ca="1" si="714"/>
        <v>0</v>
      </c>
      <c r="AP1534" s="339"/>
      <c r="AW1534" s="329"/>
      <c r="BI1534" s="329"/>
      <c r="BJ1534" s="329"/>
      <c r="BK1534" s="329"/>
      <c r="BL1534" s="329"/>
      <c r="BM1534" s="329"/>
      <c r="BN1534" s="329"/>
      <c r="BO1534" s="329"/>
      <c r="BP1534" s="329"/>
      <c r="BQ1534" s="329"/>
      <c r="BR1534" s="329"/>
      <c r="BS1534" s="329"/>
      <c r="BT1534" s="329"/>
      <c r="BU1534" s="329"/>
      <c r="BV1534" s="329"/>
      <c r="BW1534" s="325"/>
      <c r="BX1534" s="325"/>
      <c r="BY1534" s="325"/>
      <c r="BZ1534" s="325"/>
      <c r="CA1534" s="325"/>
      <c r="CB1534" s="325"/>
      <c r="CC1534" s="325"/>
      <c r="CD1534" s="325"/>
      <c r="CE1534" s="325"/>
      <c r="CF1534" s="325"/>
      <c r="CG1534" s="325"/>
      <c r="CH1534" s="325"/>
      <c r="CI1534" s="325"/>
      <c r="CJ1534" s="325"/>
      <c r="CK1534" s="325"/>
      <c r="CL1534" s="325"/>
      <c r="CM1534" s="325"/>
      <c r="CN1534" s="325"/>
      <c r="CO1534" s="325"/>
      <c r="CP1534" s="325"/>
      <c r="CQ1534" s="325"/>
      <c r="CR1534" s="325"/>
      <c r="CS1534" s="325"/>
      <c r="CT1534" s="325"/>
      <c r="CU1534" s="325"/>
      <c r="CV1534" s="325"/>
      <c r="CW1534" s="325"/>
      <c r="CX1534" s="325"/>
    </row>
    <row r="1535" spans="1:102" s="36" customFormat="1" ht="15" hidden="1" customHeight="1">
      <c r="A1535" s="329"/>
      <c r="B1535" s="37" t="str">
        <f t="shared" ca="1" si="692"/>
        <v/>
      </c>
      <c r="C1535" s="41" t="str">
        <f t="shared" ca="1" si="693"/>
        <v/>
      </c>
      <c r="D1535" s="39" t="str">
        <f t="shared" ca="1" si="694"/>
        <v/>
      </c>
      <c r="E1535" s="39" t="str">
        <f t="shared" ca="1" si="706"/>
        <v/>
      </c>
      <c r="F1535" s="39" t="str">
        <f t="shared" ca="1" si="695"/>
        <v/>
      </c>
      <c r="G1535" s="101"/>
      <c r="H1535" s="39">
        <f t="shared" ca="1" si="686"/>
        <v>0</v>
      </c>
      <c r="J1535" s="332"/>
      <c r="K1535" s="37" t="str">
        <f t="shared" ca="1" si="696"/>
        <v/>
      </c>
      <c r="L1535" s="41" t="str">
        <f t="shared" ca="1" si="697"/>
        <v/>
      </c>
      <c r="M1535" s="39" t="str">
        <f t="shared" si="687"/>
        <v/>
      </c>
      <c r="N1535" s="39" t="str">
        <f t="shared" ca="1" si="707"/>
        <v/>
      </c>
      <c r="O1535" s="39">
        <f ca="1">ROUND(Q1534*$O$5/payments_per_year,2)</f>
        <v>0</v>
      </c>
      <c r="P1535" s="101"/>
      <c r="Q1535" s="39">
        <f t="shared" ca="1" si="708"/>
        <v>0</v>
      </c>
      <c r="R1535" s="332"/>
      <c r="S1535" s="37" t="str">
        <f t="shared" ca="1" si="698"/>
        <v/>
      </c>
      <c r="T1535" s="41" t="str">
        <f t="shared" ca="1" si="699"/>
        <v/>
      </c>
      <c r="U1535" s="39" t="str">
        <f t="shared" si="688"/>
        <v/>
      </c>
      <c r="V1535" s="39" t="str">
        <f t="shared" ca="1" si="709"/>
        <v/>
      </c>
      <c r="W1535" s="39">
        <f t="shared" ca="1" si="689"/>
        <v>0</v>
      </c>
      <c r="X1535" s="40"/>
      <c r="Y1535" s="39">
        <f t="shared" ca="1" si="710"/>
        <v>0</v>
      </c>
      <c r="Z1535" s="327"/>
      <c r="AA1535" s="37" t="str">
        <f t="shared" ca="1" si="700"/>
        <v/>
      </c>
      <c r="AB1535" s="41" t="str">
        <f t="shared" ca="1" si="701"/>
        <v/>
      </c>
      <c r="AC1535" s="39" t="str">
        <f t="shared" si="690"/>
        <v/>
      </c>
      <c r="AD1535" s="39" t="str">
        <f t="shared" ca="1" si="711"/>
        <v/>
      </c>
      <c r="AE1535" s="39" t="str">
        <f t="shared" ca="1" si="702"/>
        <v/>
      </c>
      <c r="AF1535" s="40"/>
      <c r="AG1535" s="39">
        <f t="shared" ca="1" si="712"/>
        <v>0</v>
      </c>
      <c r="AH1535" s="339"/>
      <c r="AI1535" s="37" t="str">
        <f t="shared" ca="1" si="703"/>
        <v/>
      </c>
      <c r="AJ1535" s="41" t="str">
        <f t="shared" ca="1" si="704"/>
        <v/>
      </c>
      <c r="AK1535" s="39" t="str">
        <f t="shared" si="691"/>
        <v/>
      </c>
      <c r="AL1535" s="39" t="str">
        <f t="shared" ca="1" si="713"/>
        <v/>
      </c>
      <c r="AM1535" s="39" t="str">
        <f t="shared" ca="1" si="705"/>
        <v/>
      </c>
      <c r="AN1535" s="40"/>
      <c r="AO1535" s="39">
        <f t="shared" ca="1" si="714"/>
        <v>0</v>
      </c>
      <c r="AP1535" s="339"/>
      <c r="AW1535" s="329"/>
      <c r="BI1535" s="329"/>
      <c r="BJ1535" s="329"/>
      <c r="BK1535" s="329"/>
      <c r="BL1535" s="329"/>
      <c r="BM1535" s="329"/>
      <c r="BN1535" s="329"/>
      <c r="BO1535" s="329"/>
      <c r="BP1535" s="329"/>
      <c r="BQ1535" s="329"/>
      <c r="BR1535" s="329"/>
      <c r="BS1535" s="329"/>
      <c r="BT1535" s="329"/>
      <c r="BU1535" s="329"/>
      <c r="BV1535" s="329"/>
      <c r="BW1535" s="325"/>
      <c r="BX1535" s="325"/>
      <c r="BY1535" s="325"/>
      <c r="BZ1535" s="325"/>
      <c r="CA1535" s="325"/>
      <c r="CB1535" s="325"/>
      <c r="CC1535" s="325"/>
      <c r="CD1535" s="325"/>
      <c r="CE1535" s="325"/>
      <c r="CF1535" s="325"/>
      <c r="CG1535" s="325"/>
      <c r="CH1535" s="325"/>
      <c r="CI1535" s="325"/>
      <c r="CJ1535" s="325"/>
      <c r="CK1535" s="325"/>
      <c r="CL1535" s="325"/>
      <c r="CM1535" s="325"/>
      <c r="CN1535" s="325"/>
      <c r="CO1535" s="325"/>
      <c r="CP1535" s="325"/>
      <c r="CQ1535" s="325"/>
      <c r="CR1535" s="325"/>
      <c r="CS1535" s="325"/>
      <c r="CT1535" s="325"/>
      <c r="CU1535" s="325"/>
      <c r="CV1535" s="325"/>
      <c r="CW1535" s="325"/>
      <c r="CX1535" s="325"/>
    </row>
    <row r="1536" spans="1:102" s="36" customFormat="1" ht="15" hidden="1" customHeight="1">
      <c r="A1536" s="329"/>
      <c r="B1536" s="37" t="str">
        <f t="shared" ca="1" si="692"/>
        <v/>
      </c>
      <c r="C1536" s="41" t="str">
        <f t="shared" ca="1" si="693"/>
        <v/>
      </c>
      <c r="D1536" s="39" t="str">
        <f t="shared" ca="1" si="694"/>
        <v/>
      </c>
      <c r="E1536" s="39" t="str">
        <f t="shared" ca="1" si="706"/>
        <v/>
      </c>
      <c r="F1536" s="39" t="str">
        <f t="shared" ca="1" si="695"/>
        <v/>
      </c>
      <c r="G1536" s="101"/>
      <c r="H1536" s="39">
        <f t="shared" ca="1" si="686"/>
        <v>0</v>
      </c>
      <c r="J1536" s="332"/>
      <c r="K1536" s="37" t="str">
        <f t="shared" ca="1" si="696"/>
        <v/>
      </c>
      <c r="L1536" s="41" t="str">
        <f t="shared" ca="1" si="697"/>
        <v/>
      </c>
      <c r="M1536" s="39" t="str">
        <f t="shared" si="687"/>
        <v/>
      </c>
      <c r="N1536" s="39" t="str">
        <f t="shared" ca="1" si="707"/>
        <v/>
      </c>
      <c r="O1536" s="39" t="str">
        <f ca="1">IF(L1536="","",ROUND(Q1535*$O$5/payments_per_year,2))</f>
        <v/>
      </c>
      <c r="P1536" s="101"/>
      <c r="Q1536" s="39">
        <f t="shared" ca="1" si="708"/>
        <v>0</v>
      </c>
      <c r="R1536" s="332"/>
      <c r="S1536" s="37" t="str">
        <f t="shared" ca="1" si="698"/>
        <v/>
      </c>
      <c r="T1536" s="41" t="str">
        <f t="shared" ca="1" si="699"/>
        <v/>
      </c>
      <c r="U1536" s="39" t="str">
        <f t="shared" si="688"/>
        <v/>
      </c>
      <c r="V1536" s="39" t="str">
        <f t="shared" ca="1" si="709"/>
        <v/>
      </c>
      <c r="W1536" s="39">
        <f t="shared" ca="1" si="689"/>
        <v>0</v>
      </c>
      <c r="X1536" s="40"/>
      <c r="Y1536" s="39">
        <f t="shared" ca="1" si="710"/>
        <v>0</v>
      </c>
      <c r="Z1536" s="327"/>
      <c r="AA1536" s="37" t="str">
        <f t="shared" ca="1" si="700"/>
        <v/>
      </c>
      <c r="AB1536" s="41" t="str">
        <f t="shared" ca="1" si="701"/>
        <v/>
      </c>
      <c r="AC1536" s="39" t="str">
        <f t="shared" si="690"/>
        <v/>
      </c>
      <c r="AD1536" s="39" t="str">
        <f t="shared" ca="1" si="711"/>
        <v/>
      </c>
      <c r="AE1536" s="39" t="str">
        <f t="shared" ca="1" si="702"/>
        <v/>
      </c>
      <c r="AF1536" s="40"/>
      <c r="AG1536" s="39">
        <f t="shared" ca="1" si="712"/>
        <v>0</v>
      </c>
      <c r="AH1536" s="339"/>
      <c r="AI1536" s="37" t="str">
        <f t="shared" ca="1" si="703"/>
        <v/>
      </c>
      <c r="AJ1536" s="41" t="str">
        <f t="shared" ca="1" si="704"/>
        <v/>
      </c>
      <c r="AK1536" s="39" t="str">
        <f t="shared" si="691"/>
        <v/>
      </c>
      <c r="AL1536" s="39" t="str">
        <f t="shared" ca="1" si="713"/>
        <v/>
      </c>
      <c r="AM1536" s="39" t="str">
        <f t="shared" ca="1" si="705"/>
        <v/>
      </c>
      <c r="AN1536" s="40"/>
      <c r="AO1536" s="39">
        <f t="shared" ca="1" si="714"/>
        <v>0</v>
      </c>
      <c r="AP1536" s="339"/>
      <c r="AW1536" s="329"/>
      <c r="BI1536" s="329"/>
      <c r="BJ1536" s="329"/>
      <c r="BK1536" s="329"/>
      <c r="BL1536" s="329"/>
      <c r="BM1536" s="329"/>
      <c r="BN1536" s="329"/>
      <c r="BO1536" s="329"/>
      <c r="BP1536" s="329"/>
      <c r="BQ1536" s="329"/>
      <c r="BR1536" s="329"/>
      <c r="BS1536" s="329"/>
      <c r="BT1536" s="329"/>
      <c r="BU1536" s="329"/>
      <c r="BV1536" s="329"/>
      <c r="BW1536" s="325"/>
      <c r="BX1536" s="325"/>
      <c r="BY1536" s="325"/>
      <c r="BZ1536" s="325"/>
      <c r="CA1536" s="325"/>
      <c r="CB1536" s="325"/>
      <c r="CC1536" s="325"/>
      <c r="CD1536" s="325"/>
      <c r="CE1536" s="325"/>
      <c r="CF1536" s="325"/>
      <c r="CG1536" s="325"/>
      <c r="CH1536" s="325"/>
      <c r="CI1536" s="325"/>
      <c r="CJ1536" s="325"/>
      <c r="CK1536" s="325"/>
      <c r="CL1536" s="325"/>
      <c r="CM1536" s="325"/>
      <c r="CN1536" s="325"/>
      <c r="CO1536" s="325"/>
      <c r="CP1536" s="325"/>
      <c r="CQ1536" s="325"/>
      <c r="CR1536" s="325"/>
      <c r="CS1536" s="325"/>
      <c r="CT1536" s="325"/>
      <c r="CU1536" s="325"/>
      <c r="CV1536" s="325"/>
      <c r="CW1536" s="325"/>
      <c r="CX1536" s="325"/>
    </row>
    <row r="1537" spans="1:102" s="36" customFormat="1" ht="15" hidden="1" customHeight="1">
      <c r="A1537" s="329"/>
      <c r="B1537" s="37" t="str">
        <f t="shared" ca="1" si="692"/>
        <v/>
      </c>
      <c r="C1537" s="41" t="str">
        <f t="shared" ca="1" si="693"/>
        <v/>
      </c>
      <c r="D1537" s="39" t="str">
        <f t="shared" ca="1" si="694"/>
        <v/>
      </c>
      <c r="E1537" s="39" t="str">
        <f t="shared" ca="1" si="706"/>
        <v/>
      </c>
      <c r="F1537" s="39" t="str">
        <f t="shared" ca="1" si="695"/>
        <v/>
      </c>
      <c r="G1537" s="101"/>
      <c r="H1537" s="39">
        <f t="shared" ca="1" si="686"/>
        <v>0</v>
      </c>
      <c r="J1537" s="332"/>
      <c r="K1537" s="37" t="str">
        <f t="shared" ca="1" si="696"/>
        <v/>
      </c>
      <c r="L1537" s="41" t="str">
        <f t="shared" ca="1" si="697"/>
        <v/>
      </c>
      <c r="M1537" s="39" t="str">
        <f t="shared" si="687"/>
        <v/>
      </c>
      <c r="N1537" s="39" t="str">
        <f t="shared" ca="1" si="707"/>
        <v/>
      </c>
      <c r="O1537" s="39">
        <f ca="1">ROUND(Q1536*$O$5/payments_per_year,2)</f>
        <v>0</v>
      </c>
      <c r="P1537" s="101"/>
      <c r="Q1537" s="39">
        <f t="shared" ca="1" si="708"/>
        <v>0</v>
      </c>
      <c r="R1537" s="332"/>
      <c r="S1537" s="37" t="str">
        <f t="shared" ca="1" si="698"/>
        <v/>
      </c>
      <c r="T1537" s="41" t="str">
        <f t="shared" ca="1" si="699"/>
        <v/>
      </c>
      <c r="U1537" s="39" t="str">
        <f t="shared" si="688"/>
        <v/>
      </c>
      <c r="V1537" s="39" t="str">
        <f t="shared" ca="1" si="709"/>
        <v/>
      </c>
      <c r="W1537" s="39">
        <f t="shared" ca="1" si="689"/>
        <v>0</v>
      </c>
      <c r="X1537" s="40"/>
      <c r="Y1537" s="39">
        <f t="shared" ca="1" si="710"/>
        <v>0</v>
      </c>
      <c r="Z1537" s="327"/>
      <c r="AA1537" s="37" t="str">
        <f t="shared" ca="1" si="700"/>
        <v/>
      </c>
      <c r="AB1537" s="41" t="str">
        <f t="shared" ca="1" si="701"/>
        <v/>
      </c>
      <c r="AC1537" s="39" t="str">
        <f t="shared" si="690"/>
        <v/>
      </c>
      <c r="AD1537" s="39" t="str">
        <f t="shared" ca="1" si="711"/>
        <v/>
      </c>
      <c r="AE1537" s="39" t="str">
        <f t="shared" ca="1" si="702"/>
        <v/>
      </c>
      <c r="AF1537" s="40"/>
      <c r="AG1537" s="39">
        <f t="shared" ca="1" si="712"/>
        <v>0</v>
      </c>
      <c r="AH1537" s="339"/>
      <c r="AI1537" s="37" t="str">
        <f t="shared" ca="1" si="703"/>
        <v/>
      </c>
      <c r="AJ1537" s="41" t="str">
        <f t="shared" ca="1" si="704"/>
        <v/>
      </c>
      <c r="AK1537" s="39" t="str">
        <f t="shared" si="691"/>
        <v/>
      </c>
      <c r="AL1537" s="39" t="str">
        <f t="shared" ca="1" si="713"/>
        <v/>
      </c>
      <c r="AM1537" s="39" t="str">
        <f t="shared" ca="1" si="705"/>
        <v/>
      </c>
      <c r="AN1537" s="40"/>
      <c r="AO1537" s="39">
        <f t="shared" ca="1" si="714"/>
        <v>0</v>
      </c>
      <c r="AP1537" s="339"/>
      <c r="AW1537" s="329"/>
      <c r="BI1537" s="329"/>
      <c r="BJ1537" s="329"/>
      <c r="BK1537" s="329"/>
      <c r="BL1537" s="329"/>
      <c r="BM1537" s="329"/>
      <c r="BN1537" s="329"/>
      <c r="BO1537" s="329"/>
      <c r="BP1537" s="329"/>
      <c r="BQ1537" s="329"/>
      <c r="BR1537" s="329"/>
      <c r="BS1537" s="329"/>
      <c r="BT1537" s="329"/>
      <c r="BU1537" s="329"/>
      <c r="BV1537" s="329"/>
      <c r="BW1537" s="325"/>
      <c r="BX1537" s="325"/>
      <c r="BY1537" s="325"/>
      <c r="BZ1537" s="325"/>
      <c r="CA1537" s="325"/>
      <c r="CB1537" s="325"/>
      <c r="CC1537" s="325"/>
      <c r="CD1537" s="325"/>
      <c r="CE1537" s="325"/>
      <c r="CF1537" s="325"/>
      <c r="CG1537" s="325"/>
      <c r="CH1537" s="325"/>
      <c r="CI1537" s="325"/>
      <c r="CJ1537" s="325"/>
      <c r="CK1537" s="325"/>
      <c r="CL1537" s="325"/>
      <c r="CM1537" s="325"/>
      <c r="CN1537" s="325"/>
      <c r="CO1537" s="325"/>
      <c r="CP1537" s="325"/>
      <c r="CQ1537" s="325"/>
      <c r="CR1537" s="325"/>
      <c r="CS1537" s="325"/>
      <c r="CT1537" s="325"/>
      <c r="CU1537" s="325"/>
      <c r="CV1537" s="325"/>
      <c r="CW1537" s="325"/>
      <c r="CX1537" s="325"/>
    </row>
    <row r="1538" spans="1:102" s="36" customFormat="1" ht="15" hidden="1" customHeight="1">
      <c r="A1538" s="329"/>
      <c r="B1538" s="37" t="str">
        <f t="shared" ca="1" si="692"/>
        <v/>
      </c>
      <c r="C1538" s="41" t="str">
        <f t="shared" ca="1" si="693"/>
        <v/>
      </c>
      <c r="D1538" s="39" t="str">
        <f t="shared" ca="1" si="694"/>
        <v/>
      </c>
      <c r="E1538" s="39" t="str">
        <f t="shared" ca="1" si="706"/>
        <v/>
      </c>
      <c r="F1538" s="39" t="str">
        <f t="shared" ca="1" si="695"/>
        <v/>
      </c>
      <c r="G1538" s="101"/>
      <c r="H1538" s="39">
        <f t="shared" ca="1" si="686"/>
        <v>0</v>
      </c>
      <c r="J1538" s="332"/>
      <c r="K1538" s="37" t="str">
        <f t="shared" ca="1" si="696"/>
        <v/>
      </c>
      <c r="L1538" s="41" t="str">
        <f t="shared" ca="1" si="697"/>
        <v/>
      </c>
      <c r="M1538" s="39" t="str">
        <f t="shared" si="687"/>
        <v/>
      </c>
      <c r="N1538" s="39" t="str">
        <f t="shared" ca="1" si="707"/>
        <v/>
      </c>
      <c r="O1538" s="39" t="str">
        <f ca="1">IF(L1538="","",ROUND(Q1537*$O$5/payments_per_year,2))</f>
        <v/>
      </c>
      <c r="P1538" s="101"/>
      <c r="Q1538" s="39">
        <f t="shared" ca="1" si="708"/>
        <v>0</v>
      </c>
      <c r="R1538" s="332"/>
      <c r="S1538" s="37" t="str">
        <f t="shared" ca="1" si="698"/>
        <v/>
      </c>
      <c r="T1538" s="41" t="str">
        <f t="shared" ca="1" si="699"/>
        <v/>
      </c>
      <c r="U1538" s="39" t="str">
        <f t="shared" si="688"/>
        <v/>
      </c>
      <c r="V1538" s="39" t="str">
        <f t="shared" ca="1" si="709"/>
        <v/>
      </c>
      <c r="W1538" s="39">
        <f t="shared" ca="1" si="689"/>
        <v>0</v>
      </c>
      <c r="X1538" s="40"/>
      <c r="Y1538" s="39">
        <f t="shared" ca="1" si="710"/>
        <v>0</v>
      </c>
      <c r="Z1538" s="327"/>
      <c r="AA1538" s="37" t="str">
        <f t="shared" ca="1" si="700"/>
        <v/>
      </c>
      <c r="AB1538" s="41" t="str">
        <f t="shared" ca="1" si="701"/>
        <v/>
      </c>
      <c r="AC1538" s="39" t="str">
        <f t="shared" si="690"/>
        <v/>
      </c>
      <c r="AD1538" s="39" t="str">
        <f t="shared" ca="1" si="711"/>
        <v/>
      </c>
      <c r="AE1538" s="39" t="str">
        <f t="shared" ca="1" si="702"/>
        <v/>
      </c>
      <c r="AF1538" s="40"/>
      <c r="AG1538" s="39">
        <f t="shared" ca="1" si="712"/>
        <v>0</v>
      </c>
      <c r="AH1538" s="339"/>
      <c r="AI1538" s="37" t="str">
        <f t="shared" ca="1" si="703"/>
        <v/>
      </c>
      <c r="AJ1538" s="41" t="str">
        <f t="shared" ca="1" si="704"/>
        <v/>
      </c>
      <c r="AK1538" s="39" t="str">
        <f t="shared" si="691"/>
        <v/>
      </c>
      <c r="AL1538" s="39" t="str">
        <f t="shared" ca="1" si="713"/>
        <v/>
      </c>
      <c r="AM1538" s="39" t="str">
        <f t="shared" ca="1" si="705"/>
        <v/>
      </c>
      <c r="AN1538" s="40"/>
      <c r="AO1538" s="39">
        <f t="shared" ca="1" si="714"/>
        <v>0</v>
      </c>
      <c r="AP1538" s="339"/>
      <c r="AW1538" s="329"/>
      <c r="BI1538" s="329"/>
      <c r="BJ1538" s="329"/>
      <c r="BK1538" s="329"/>
      <c r="BL1538" s="329"/>
      <c r="BM1538" s="329"/>
      <c r="BN1538" s="329"/>
      <c r="BO1538" s="329"/>
      <c r="BP1538" s="329"/>
      <c r="BQ1538" s="329"/>
      <c r="BR1538" s="329"/>
      <c r="BS1538" s="329"/>
      <c r="BT1538" s="329"/>
      <c r="BU1538" s="329"/>
      <c r="BV1538" s="329"/>
      <c r="BW1538" s="325"/>
      <c r="BX1538" s="325"/>
      <c r="BY1538" s="325"/>
      <c r="BZ1538" s="325"/>
      <c r="CA1538" s="325"/>
      <c r="CB1538" s="325"/>
      <c r="CC1538" s="325"/>
      <c r="CD1538" s="325"/>
      <c r="CE1538" s="325"/>
      <c r="CF1538" s="325"/>
      <c r="CG1538" s="325"/>
      <c r="CH1538" s="325"/>
      <c r="CI1538" s="325"/>
      <c r="CJ1538" s="325"/>
      <c r="CK1538" s="325"/>
      <c r="CL1538" s="325"/>
      <c r="CM1538" s="325"/>
      <c r="CN1538" s="325"/>
      <c r="CO1538" s="325"/>
      <c r="CP1538" s="325"/>
      <c r="CQ1538" s="325"/>
      <c r="CR1538" s="325"/>
      <c r="CS1538" s="325"/>
      <c r="CT1538" s="325"/>
      <c r="CU1538" s="325"/>
      <c r="CV1538" s="325"/>
      <c r="CW1538" s="325"/>
      <c r="CX1538" s="325"/>
    </row>
    <row r="1539" spans="1:102" s="36" customFormat="1" ht="15" hidden="1" customHeight="1">
      <c r="A1539" s="329"/>
      <c r="B1539" s="37" t="str">
        <f t="shared" ca="1" si="692"/>
        <v/>
      </c>
      <c r="C1539" s="41" t="str">
        <f t="shared" ca="1" si="693"/>
        <v/>
      </c>
      <c r="D1539" s="39" t="str">
        <f t="shared" ca="1" si="694"/>
        <v/>
      </c>
      <c r="E1539" s="39" t="str">
        <f t="shared" ca="1" si="706"/>
        <v/>
      </c>
      <c r="F1539" s="39" t="str">
        <f t="shared" ca="1" si="695"/>
        <v/>
      </c>
      <c r="G1539" s="101"/>
      <c r="H1539" s="39">
        <f t="shared" ca="1" si="686"/>
        <v>0</v>
      </c>
      <c r="J1539" s="332"/>
      <c r="K1539" s="37" t="str">
        <f t="shared" ca="1" si="696"/>
        <v/>
      </c>
      <c r="L1539" s="41" t="str">
        <f t="shared" ca="1" si="697"/>
        <v/>
      </c>
      <c r="M1539" s="39" t="str">
        <f t="shared" si="687"/>
        <v/>
      </c>
      <c r="N1539" s="39" t="str">
        <f t="shared" ca="1" si="707"/>
        <v/>
      </c>
      <c r="O1539" s="39">
        <f ca="1">ROUND(Q1538*$O$5/payments_per_year,2)</f>
        <v>0</v>
      </c>
      <c r="P1539" s="101"/>
      <c r="Q1539" s="39">
        <f t="shared" ca="1" si="708"/>
        <v>0</v>
      </c>
      <c r="R1539" s="332"/>
      <c r="S1539" s="37" t="str">
        <f t="shared" ca="1" si="698"/>
        <v/>
      </c>
      <c r="T1539" s="41" t="str">
        <f t="shared" ca="1" si="699"/>
        <v/>
      </c>
      <c r="U1539" s="39" t="str">
        <f t="shared" si="688"/>
        <v/>
      </c>
      <c r="V1539" s="39" t="str">
        <f t="shared" ca="1" si="709"/>
        <v/>
      </c>
      <c r="W1539" s="39">
        <f t="shared" ca="1" si="689"/>
        <v>0</v>
      </c>
      <c r="X1539" s="40"/>
      <c r="Y1539" s="39">
        <f t="shared" ca="1" si="710"/>
        <v>0</v>
      </c>
      <c r="Z1539" s="327"/>
      <c r="AA1539" s="37" t="str">
        <f t="shared" ca="1" si="700"/>
        <v/>
      </c>
      <c r="AB1539" s="41" t="str">
        <f t="shared" ca="1" si="701"/>
        <v/>
      </c>
      <c r="AC1539" s="39" t="str">
        <f t="shared" si="690"/>
        <v/>
      </c>
      <c r="AD1539" s="39" t="str">
        <f t="shared" ca="1" si="711"/>
        <v/>
      </c>
      <c r="AE1539" s="39" t="str">
        <f t="shared" ca="1" si="702"/>
        <v/>
      </c>
      <c r="AF1539" s="40"/>
      <c r="AG1539" s="39">
        <f t="shared" ca="1" si="712"/>
        <v>0</v>
      </c>
      <c r="AH1539" s="339"/>
      <c r="AI1539" s="37" t="str">
        <f t="shared" ca="1" si="703"/>
        <v/>
      </c>
      <c r="AJ1539" s="41" t="str">
        <f t="shared" ca="1" si="704"/>
        <v/>
      </c>
      <c r="AK1539" s="39" t="str">
        <f t="shared" si="691"/>
        <v/>
      </c>
      <c r="AL1539" s="39" t="str">
        <f t="shared" ca="1" si="713"/>
        <v/>
      </c>
      <c r="AM1539" s="39" t="str">
        <f t="shared" ca="1" si="705"/>
        <v/>
      </c>
      <c r="AN1539" s="40"/>
      <c r="AO1539" s="39">
        <f t="shared" ca="1" si="714"/>
        <v>0</v>
      </c>
      <c r="AP1539" s="339"/>
      <c r="AW1539" s="329"/>
      <c r="BI1539" s="329"/>
      <c r="BJ1539" s="329"/>
      <c r="BK1539" s="329"/>
      <c r="BL1539" s="329"/>
      <c r="BM1539" s="329"/>
      <c r="BN1539" s="329"/>
      <c r="BO1539" s="329"/>
      <c r="BP1539" s="329"/>
      <c r="BQ1539" s="329"/>
      <c r="BR1539" s="329"/>
      <c r="BS1539" s="329"/>
      <c r="BT1539" s="329"/>
      <c r="BU1539" s="329"/>
      <c r="BV1539" s="329"/>
      <c r="BW1539" s="325"/>
      <c r="BX1539" s="325"/>
      <c r="BY1539" s="325"/>
      <c r="BZ1539" s="325"/>
      <c r="CA1539" s="325"/>
      <c r="CB1539" s="325"/>
      <c r="CC1539" s="325"/>
      <c r="CD1539" s="325"/>
      <c r="CE1539" s="325"/>
      <c r="CF1539" s="325"/>
      <c r="CG1539" s="325"/>
      <c r="CH1539" s="325"/>
      <c r="CI1539" s="325"/>
      <c r="CJ1539" s="325"/>
      <c r="CK1539" s="325"/>
      <c r="CL1539" s="325"/>
      <c r="CM1539" s="325"/>
      <c r="CN1539" s="325"/>
      <c r="CO1539" s="325"/>
      <c r="CP1539" s="325"/>
      <c r="CQ1539" s="325"/>
      <c r="CR1539" s="325"/>
      <c r="CS1539" s="325"/>
      <c r="CT1539" s="325"/>
      <c r="CU1539" s="325"/>
      <c r="CV1539" s="325"/>
      <c r="CW1539" s="325"/>
      <c r="CX1539" s="325"/>
    </row>
    <row r="1540" spans="1:102" s="36" customFormat="1" ht="15" hidden="1" customHeight="1">
      <c r="A1540" s="329"/>
      <c r="B1540" s="37" t="str">
        <f t="shared" ca="1" si="692"/>
        <v/>
      </c>
      <c r="C1540" s="41" t="str">
        <f t="shared" ca="1" si="693"/>
        <v/>
      </c>
      <c r="D1540" s="39" t="str">
        <f t="shared" ca="1" si="694"/>
        <v/>
      </c>
      <c r="E1540" s="39" t="str">
        <f t="shared" ca="1" si="706"/>
        <v/>
      </c>
      <c r="F1540" s="39" t="str">
        <f t="shared" ca="1" si="695"/>
        <v/>
      </c>
      <c r="G1540" s="101"/>
      <c r="H1540" s="39">
        <f t="shared" ca="1" si="686"/>
        <v>0</v>
      </c>
      <c r="J1540" s="332"/>
      <c r="K1540" s="37" t="str">
        <f t="shared" ca="1" si="696"/>
        <v/>
      </c>
      <c r="L1540" s="41" t="str">
        <f t="shared" ca="1" si="697"/>
        <v/>
      </c>
      <c r="M1540" s="39" t="str">
        <f t="shared" si="687"/>
        <v/>
      </c>
      <c r="N1540" s="39" t="str">
        <f t="shared" ca="1" si="707"/>
        <v/>
      </c>
      <c r="O1540" s="39" t="str">
        <f ca="1">IF(L1540="","",ROUND(Q1539*$O$5/payments_per_year,2))</f>
        <v/>
      </c>
      <c r="P1540" s="101"/>
      <c r="Q1540" s="39">
        <f t="shared" ca="1" si="708"/>
        <v>0</v>
      </c>
      <c r="R1540" s="332"/>
      <c r="S1540" s="37" t="str">
        <f t="shared" ca="1" si="698"/>
        <v/>
      </c>
      <c r="T1540" s="41" t="str">
        <f t="shared" ca="1" si="699"/>
        <v/>
      </c>
      <c r="U1540" s="39" t="str">
        <f t="shared" si="688"/>
        <v/>
      </c>
      <c r="V1540" s="39" t="str">
        <f t="shared" ca="1" si="709"/>
        <v/>
      </c>
      <c r="W1540" s="39">
        <f t="shared" ca="1" si="689"/>
        <v>0</v>
      </c>
      <c r="X1540" s="40"/>
      <c r="Y1540" s="39">
        <f t="shared" ca="1" si="710"/>
        <v>0</v>
      </c>
      <c r="Z1540" s="327"/>
      <c r="AA1540" s="37" t="str">
        <f t="shared" ca="1" si="700"/>
        <v/>
      </c>
      <c r="AB1540" s="41" t="str">
        <f t="shared" ca="1" si="701"/>
        <v/>
      </c>
      <c r="AC1540" s="39" t="str">
        <f t="shared" si="690"/>
        <v/>
      </c>
      <c r="AD1540" s="39" t="str">
        <f t="shared" ca="1" si="711"/>
        <v/>
      </c>
      <c r="AE1540" s="39" t="str">
        <f t="shared" ca="1" si="702"/>
        <v/>
      </c>
      <c r="AF1540" s="40"/>
      <c r="AG1540" s="39">
        <f t="shared" ca="1" si="712"/>
        <v>0</v>
      </c>
      <c r="AH1540" s="339"/>
      <c r="AI1540" s="37" t="str">
        <f t="shared" ca="1" si="703"/>
        <v/>
      </c>
      <c r="AJ1540" s="41" t="str">
        <f t="shared" ca="1" si="704"/>
        <v/>
      </c>
      <c r="AK1540" s="39" t="str">
        <f t="shared" si="691"/>
        <v/>
      </c>
      <c r="AL1540" s="39" t="str">
        <f t="shared" ca="1" si="713"/>
        <v/>
      </c>
      <c r="AM1540" s="39" t="str">
        <f t="shared" ca="1" si="705"/>
        <v/>
      </c>
      <c r="AN1540" s="40"/>
      <c r="AO1540" s="39">
        <f t="shared" ca="1" si="714"/>
        <v>0</v>
      </c>
      <c r="AP1540" s="339"/>
      <c r="AW1540" s="329"/>
      <c r="BI1540" s="329"/>
      <c r="BJ1540" s="329"/>
      <c r="BK1540" s="329"/>
      <c r="BL1540" s="329"/>
      <c r="BM1540" s="329"/>
      <c r="BN1540" s="329"/>
      <c r="BO1540" s="329"/>
      <c r="BP1540" s="329"/>
      <c r="BQ1540" s="329"/>
      <c r="BR1540" s="329"/>
      <c r="BS1540" s="329"/>
      <c r="BT1540" s="329"/>
      <c r="BU1540" s="329"/>
      <c r="BV1540" s="329"/>
      <c r="BW1540" s="325"/>
      <c r="BX1540" s="325"/>
      <c r="BY1540" s="325"/>
      <c r="BZ1540" s="325"/>
      <c r="CA1540" s="325"/>
      <c r="CB1540" s="325"/>
      <c r="CC1540" s="325"/>
      <c r="CD1540" s="325"/>
      <c r="CE1540" s="325"/>
      <c r="CF1540" s="325"/>
      <c r="CG1540" s="325"/>
      <c r="CH1540" s="325"/>
      <c r="CI1540" s="325"/>
      <c r="CJ1540" s="325"/>
      <c r="CK1540" s="325"/>
      <c r="CL1540" s="325"/>
      <c r="CM1540" s="325"/>
      <c r="CN1540" s="325"/>
      <c r="CO1540" s="325"/>
      <c r="CP1540" s="325"/>
      <c r="CQ1540" s="325"/>
      <c r="CR1540" s="325"/>
      <c r="CS1540" s="325"/>
      <c r="CT1540" s="325"/>
      <c r="CU1540" s="325"/>
      <c r="CV1540" s="325"/>
      <c r="CW1540" s="325"/>
      <c r="CX1540" s="325"/>
    </row>
    <row r="1541" spans="1:102" s="36" customFormat="1" ht="15" hidden="1" customHeight="1">
      <c r="A1541" s="329"/>
      <c r="B1541" s="37" t="str">
        <f t="shared" ca="1" si="692"/>
        <v/>
      </c>
      <c r="C1541" s="41" t="str">
        <f t="shared" ca="1" si="693"/>
        <v/>
      </c>
      <c r="D1541" s="39" t="str">
        <f t="shared" ca="1" si="694"/>
        <v/>
      </c>
      <c r="E1541" s="39" t="str">
        <f t="shared" ca="1" si="706"/>
        <v/>
      </c>
      <c r="F1541" s="39" t="str">
        <f t="shared" ca="1" si="695"/>
        <v/>
      </c>
      <c r="G1541" s="101"/>
      <c r="H1541" s="39">
        <f t="shared" ca="1" si="686"/>
        <v>0</v>
      </c>
      <c r="J1541" s="332"/>
      <c r="K1541" s="37" t="str">
        <f t="shared" ca="1" si="696"/>
        <v/>
      </c>
      <c r="L1541" s="41" t="str">
        <f t="shared" ca="1" si="697"/>
        <v/>
      </c>
      <c r="M1541" s="39" t="str">
        <f t="shared" si="687"/>
        <v/>
      </c>
      <c r="N1541" s="39" t="str">
        <f t="shared" ca="1" si="707"/>
        <v/>
      </c>
      <c r="O1541" s="39">
        <f ca="1">ROUND(Q1540*$O$5/payments_per_year,2)</f>
        <v>0</v>
      </c>
      <c r="P1541" s="101"/>
      <c r="Q1541" s="39">
        <f t="shared" ca="1" si="708"/>
        <v>0</v>
      </c>
      <c r="R1541" s="332"/>
      <c r="S1541" s="37" t="str">
        <f t="shared" ca="1" si="698"/>
        <v/>
      </c>
      <c r="T1541" s="41" t="str">
        <f t="shared" ca="1" si="699"/>
        <v/>
      </c>
      <c r="U1541" s="39" t="str">
        <f t="shared" si="688"/>
        <v/>
      </c>
      <c r="V1541" s="39" t="str">
        <f t="shared" ca="1" si="709"/>
        <v/>
      </c>
      <c r="W1541" s="39">
        <f t="shared" ca="1" si="689"/>
        <v>0</v>
      </c>
      <c r="X1541" s="40"/>
      <c r="Y1541" s="39">
        <f t="shared" ca="1" si="710"/>
        <v>0</v>
      </c>
      <c r="Z1541" s="327"/>
      <c r="AA1541" s="37" t="str">
        <f t="shared" ca="1" si="700"/>
        <v/>
      </c>
      <c r="AB1541" s="41" t="str">
        <f t="shared" ca="1" si="701"/>
        <v/>
      </c>
      <c r="AC1541" s="39" t="str">
        <f t="shared" si="690"/>
        <v/>
      </c>
      <c r="AD1541" s="39" t="str">
        <f t="shared" ca="1" si="711"/>
        <v/>
      </c>
      <c r="AE1541" s="39" t="str">
        <f t="shared" ca="1" si="702"/>
        <v/>
      </c>
      <c r="AF1541" s="40"/>
      <c r="AG1541" s="39">
        <f t="shared" ca="1" si="712"/>
        <v>0</v>
      </c>
      <c r="AH1541" s="339"/>
      <c r="AI1541" s="37" t="str">
        <f t="shared" ca="1" si="703"/>
        <v/>
      </c>
      <c r="AJ1541" s="41" t="str">
        <f t="shared" ca="1" si="704"/>
        <v/>
      </c>
      <c r="AK1541" s="39" t="str">
        <f t="shared" si="691"/>
        <v/>
      </c>
      <c r="AL1541" s="39" t="str">
        <f t="shared" ca="1" si="713"/>
        <v/>
      </c>
      <c r="AM1541" s="39" t="str">
        <f t="shared" ca="1" si="705"/>
        <v/>
      </c>
      <c r="AN1541" s="40"/>
      <c r="AO1541" s="39">
        <f t="shared" ca="1" si="714"/>
        <v>0</v>
      </c>
      <c r="AP1541" s="339"/>
      <c r="AW1541" s="329"/>
      <c r="BI1541" s="329"/>
      <c r="BJ1541" s="329"/>
      <c r="BK1541" s="329"/>
      <c r="BL1541" s="329"/>
      <c r="BM1541" s="329"/>
      <c r="BN1541" s="329"/>
      <c r="BO1541" s="329"/>
      <c r="BP1541" s="329"/>
      <c r="BQ1541" s="329"/>
      <c r="BR1541" s="329"/>
      <c r="BS1541" s="329"/>
      <c r="BT1541" s="329"/>
      <c r="BU1541" s="329"/>
      <c r="BV1541" s="329"/>
      <c r="BW1541" s="325"/>
      <c r="BX1541" s="325"/>
      <c r="BY1541" s="325"/>
      <c r="BZ1541" s="325"/>
      <c r="CA1541" s="325"/>
      <c r="CB1541" s="325"/>
      <c r="CC1541" s="325"/>
      <c r="CD1541" s="325"/>
      <c r="CE1541" s="325"/>
      <c r="CF1541" s="325"/>
      <c r="CG1541" s="325"/>
      <c r="CH1541" s="325"/>
      <c r="CI1541" s="325"/>
      <c r="CJ1541" s="325"/>
      <c r="CK1541" s="325"/>
      <c r="CL1541" s="325"/>
      <c r="CM1541" s="325"/>
      <c r="CN1541" s="325"/>
      <c r="CO1541" s="325"/>
      <c r="CP1541" s="325"/>
      <c r="CQ1541" s="325"/>
      <c r="CR1541" s="325"/>
      <c r="CS1541" s="325"/>
      <c r="CT1541" s="325"/>
      <c r="CU1541" s="325"/>
      <c r="CV1541" s="325"/>
      <c r="CW1541" s="325"/>
      <c r="CX1541" s="325"/>
    </row>
    <row r="1542" spans="1:102" s="36" customFormat="1" ht="15" hidden="1" customHeight="1">
      <c r="A1542" s="329"/>
      <c r="B1542" s="37" t="str">
        <f t="shared" ca="1" si="692"/>
        <v/>
      </c>
      <c r="C1542" s="41" t="str">
        <f t="shared" ca="1" si="693"/>
        <v/>
      </c>
      <c r="D1542" s="39" t="str">
        <f t="shared" ca="1" si="694"/>
        <v/>
      </c>
      <c r="E1542" s="39" t="str">
        <f t="shared" ca="1" si="706"/>
        <v/>
      </c>
      <c r="F1542" s="39" t="str">
        <f t="shared" ca="1" si="695"/>
        <v/>
      </c>
      <c r="G1542" s="101"/>
      <c r="H1542" s="39">
        <f t="shared" ca="1" si="686"/>
        <v>0</v>
      </c>
      <c r="J1542" s="332"/>
      <c r="K1542" s="37" t="str">
        <f t="shared" ca="1" si="696"/>
        <v/>
      </c>
      <c r="L1542" s="41" t="str">
        <f t="shared" ca="1" si="697"/>
        <v/>
      </c>
      <c r="M1542" s="39" t="str">
        <f t="shared" si="687"/>
        <v/>
      </c>
      <c r="N1542" s="39" t="str">
        <f t="shared" ca="1" si="707"/>
        <v/>
      </c>
      <c r="O1542" s="39" t="str">
        <f ca="1">IF(L1542="","",ROUND(Q1541*$O$5/payments_per_year,2))</f>
        <v/>
      </c>
      <c r="P1542" s="101"/>
      <c r="Q1542" s="39">
        <f t="shared" ca="1" si="708"/>
        <v>0</v>
      </c>
      <c r="R1542" s="332"/>
      <c r="S1542" s="37" t="str">
        <f t="shared" ca="1" si="698"/>
        <v/>
      </c>
      <c r="T1542" s="41" t="str">
        <f t="shared" ca="1" si="699"/>
        <v/>
      </c>
      <c r="U1542" s="39" t="str">
        <f t="shared" si="688"/>
        <v/>
      </c>
      <c r="V1542" s="39" t="str">
        <f t="shared" ca="1" si="709"/>
        <v/>
      </c>
      <c r="W1542" s="39">
        <f t="shared" ca="1" si="689"/>
        <v>0</v>
      </c>
      <c r="X1542" s="40"/>
      <c r="Y1542" s="39">
        <f t="shared" ca="1" si="710"/>
        <v>0</v>
      </c>
      <c r="Z1542" s="327"/>
      <c r="AA1542" s="37" t="str">
        <f t="shared" ca="1" si="700"/>
        <v/>
      </c>
      <c r="AB1542" s="41" t="str">
        <f t="shared" ca="1" si="701"/>
        <v/>
      </c>
      <c r="AC1542" s="39" t="str">
        <f t="shared" si="690"/>
        <v/>
      </c>
      <c r="AD1542" s="39" t="str">
        <f t="shared" ca="1" si="711"/>
        <v/>
      </c>
      <c r="AE1542" s="39" t="str">
        <f t="shared" ca="1" si="702"/>
        <v/>
      </c>
      <c r="AF1542" s="40"/>
      <c r="AG1542" s="39">
        <f t="shared" ca="1" si="712"/>
        <v>0</v>
      </c>
      <c r="AH1542" s="339"/>
      <c r="AI1542" s="37" t="str">
        <f t="shared" ca="1" si="703"/>
        <v/>
      </c>
      <c r="AJ1542" s="41" t="str">
        <f t="shared" ca="1" si="704"/>
        <v/>
      </c>
      <c r="AK1542" s="39" t="str">
        <f t="shared" si="691"/>
        <v/>
      </c>
      <c r="AL1542" s="39" t="str">
        <f t="shared" ca="1" si="713"/>
        <v/>
      </c>
      <c r="AM1542" s="39" t="str">
        <f t="shared" ca="1" si="705"/>
        <v/>
      </c>
      <c r="AN1542" s="40"/>
      <c r="AO1542" s="39">
        <f t="shared" ca="1" si="714"/>
        <v>0</v>
      </c>
      <c r="AP1542" s="339"/>
      <c r="AW1542" s="329"/>
      <c r="BI1542" s="329"/>
      <c r="BJ1542" s="329"/>
      <c r="BK1542" s="329"/>
      <c r="BL1542" s="329"/>
      <c r="BM1542" s="329"/>
      <c r="BN1542" s="329"/>
      <c r="BO1542" s="329"/>
      <c r="BP1542" s="329"/>
      <c r="BQ1542" s="329"/>
      <c r="BR1542" s="329"/>
      <c r="BS1542" s="329"/>
      <c r="BT1542" s="329"/>
      <c r="BU1542" s="329"/>
      <c r="BV1542" s="329"/>
      <c r="BW1542" s="325"/>
      <c r="BX1542" s="325"/>
      <c r="BY1542" s="325"/>
      <c r="BZ1542" s="325"/>
      <c r="CA1542" s="325"/>
      <c r="CB1542" s="325"/>
      <c r="CC1542" s="325"/>
      <c r="CD1542" s="325"/>
      <c r="CE1542" s="325"/>
      <c r="CF1542" s="325"/>
      <c r="CG1542" s="325"/>
      <c r="CH1542" s="325"/>
      <c r="CI1542" s="325"/>
      <c r="CJ1542" s="325"/>
      <c r="CK1542" s="325"/>
      <c r="CL1542" s="325"/>
      <c r="CM1542" s="325"/>
      <c r="CN1542" s="325"/>
      <c r="CO1542" s="325"/>
      <c r="CP1542" s="325"/>
      <c r="CQ1542" s="325"/>
      <c r="CR1542" s="325"/>
      <c r="CS1542" s="325"/>
      <c r="CT1542" s="325"/>
      <c r="CU1542" s="325"/>
      <c r="CV1542" s="325"/>
      <c r="CW1542" s="325"/>
      <c r="CX1542" s="325"/>
    </row>
    <row r="1543" spans="1:102" s="36" customFormat="1" ht="15" hidden="1" customHeight="1">
      <c r="A1543" s="329"/>
      <c r="B1543" s="37" t="str">
        <f t="shared" ca="1" si="692"/>
        <v/>
      </c>
      <c r="C1543" s="41" t="str">
        <f t="shared" ca="1" si="693"/>
        <v/>
      </c>
      <c r="D1543" s="39" t="str">
        <f t="shared" ca="1" si="694"/>
        <v/>
      </c>
      <c r="E1543" s="39" t="str">
        <f t="shared" ca="1" si="706"/>
        <v/>
      </c>
      <c r="F1543" s="39" t="str">
        <f t="shared" ca="1" si="695"/>
        <v/>
      </c>
      <c r="G1543" s="101"/>
      <c r="H1543" s="39">
        <f t="shared" ca="1" si="686"/>
        <v>0</v>
      </c>
      <c r="J1543" s="332"/>
      <c r="K1543" s="37" t="str">
        <f t="shared" ca="1" si="696"/>
        <v/>
      </c>
      <c r="L1543" s="41" t="str">
        <f t="shared" ca="1" si="697"/>
        <v/>
      </c>
      <c r="M1543" s="39" t="str">
        <f t="shared" si="687"/>
        <v/>
      </c>
      <c r="N1543" s="39" t="str">
        <f t="shared" ca="1" si="707"/>
        <v/>
      </c>
      <c r="O1543" s="39">
        <f ca="1">ROUND(Q1542*$O$5/payments_per_year,2)</f>
        <v>0</v>
      </c>
      <c r="P1543" s="101"/>
      <c r="Q1543" s="39">
        <f t="shared" ca="1" si="708"/>
        <v>0</v>
      </c>
      <c r="R1543" s="332"/>
      <c r="S1543" s="37" t="str">
        <f t="shared" ca="1" si="698"/>
        <v/>
      </c>
      <c r="T1543" s="41" t="str">
        <f t="shared" ca="1" si="699"/>
        <v/>
      </c>
      <c r="U1543" s="39" t="str">
        <f t="shared" si="688"/>
        <v/>
      </c>
      <c r="V1543" s="39" t="str">
        <f t="shared" ca="1" si="709"/>
        <v/>
      </c>
      <c r="W1543" s="39">
        <f t="shared" ca="1" si="689"/>
        <v>0</v>
      </c>
      <c r="X1543" s="40"/>
      <c r="Y1543" s="39">
        <f t="shared" ca="1" si="710"/>
        <v>0</v>
      </c>
      <c r="Z1543" s="327"/>
      <c r="AA1543" s="37" t="str">
        <f t="shared" ca="1" si="700"/>
        <v/>
      </c>
      <c r="AB1543" s="41" t="str">
        <f t="shared" ca="1" si="701"/>
        <v/>
      </c>
      <c r="AC1543" s="39" t="str">
        <f t="shared" si="690"/>
        <v/>
      </c>
      <c r="AD1543" s="39" t="str">
        <f t="shared" ca="1" si="711"/>
        <v/>
      </c>
      <c r="AE1543" s="39" t="str">
        <f t="shared" ca="1" si="702"/>
        <v/>
      </c>
      <c r="AF1543" s="40"/>
      <c r="AG1543" s="39">
        <f t="shared" ca="1" si="712"/>
        <v>0</v>
      </c>
      <c r="AH1543" s="339"/>
      <c r="AI1543" s="37" t="str">
        <f t="shared" ca="1" si="703"/>
        <v/>
      </c>
      <c r="AJ1543" s="41" t="str">
        <f t="shared" ca="1" si="704"/>
        <v/>
      </c>
      <c r="AK1543" s="39" t="str">
        <f t="shared" si="691"/>
        <v/>
      </c>
      <c r="AL1543" s="39" t="str">
        <f t="shared" ca="1" si="713"/>
        <v/>
      </c>
      <c r="AM1543" s="39" t="str">
        <f t="shared" ca="1" si="705"/>
        <v/>
      </c>
      <c r="AN1543" s="40"/>
      <c r="AO1543" s="39">
        <f t="shared" ca="1" si="714"/>
        <v>0</v>
      </c>
      <c r="AP1543" s="339"/>
      <c r="AW1543" s="329"/>
      <c r="BI1543" s="329"/>
      <c r="BJ1543" s="329"/>
      <c r="BK1543" s="329"/>
      <c r="BL1543" s="329"/>
      <c r="BM1543" s="329"/>
      <c r="BN1543" s="329"/>
      <c r="BO1543" s="329"/>
      <c r="BP1543" s="329"/>
      <c r="BQ1543" s="329"/>
      <c r="BR1543" s="329"/>
      <c r="BS1543" s="329"/>
      <c r="BT1543" s="329"/>
      <c r="BU1543" s="329"/>
      <c r="BV1543" s="329"/>
      <c r="BW1543" s="325"/>
      <c r="BX1543" s="325"/>
      <c r="BY1543" s="325"/>
      <c r="BZ1543" s="325"/>
      <c r="CA1543" s="325"/>
      <c r="CB1543" s="325"/>
      <c r="CC1543" s="325"/>
      <c r="CD1543" s="325"/>
      <c r="CE1543" s="325"/>
      <c r="CF1543" s="325"/>
      <c r="CG1543" s="325"/>
      <c r="CH1543" s="325"/>
      <c r="CI1543" s="325"/>
      <c r="CJ1543" s="325"/>
      <c r="CK1543" s="325"/>
      <c r="CL1543" s="325"/>
      <c r="CM1543" s="325"/>
      <c r="CN1543" s="325"/>
      <c r="CO1543" s="325"/>
      <c r="CP1543" s="325"/>
      <c r="CQ1543" s="325"/>
      <c r="CR1543" s="325"/>
      <c r="CS1543" s="325"/>
      <c r="CT1543" s="325"/>
      <c r="CU1543" s="325"/>
      <c r="CV1543" s="325"/>
      <c r="CW1543" s="325"/>
      <c r="CX1543" s="325"/>
    </row>
    <row r="1544" spans="1:102" s="36" customFormat="1" ht="15" hidden="1" customHeight="1">
      <c r="A1544" s="329"/>
      <c r="B1544" s="37" t="str">
        <f t="shared" ca="1" si="692"/>
        <v/>
      </c>
      <c r="C1544" s="41" t="str">
        <f t="shared" ca="1" si="693"/>
        <v/>
      </c>
      <c r="D1544" s="39" t="str">
        <f t="shared" ca="1" si="694"/>
        <v/>
      </c>
      <c r="E1544" s="39" t="str">
        <f t="shared" ca="1" si="706"/>
        <v/>
      </c>
      <c r="F1544" s="39" t="str">
        <f t="shared" ca="1" si="695"/>
        <v/>
      </c>
      <c r="G1544" s="101"/>
      <c r="H1544" s="39">
        <f t="shared" ca="1" si="686"/>
        <v>0</v>
      </c>
      <c r="J1544" s="332"/>
      <c r="K1544" s="37" t="str">
        <f t="shared" ca="1" si="696"/>
        <v/>
      </c>
      <c r="L1544" s="41" t="str">
        <f t="shared" ca="1" si="697"/>
        <v/>
      </c>
      <c r="M1544" s="39" t="str">
        <f t="shared" si="687"/>
        <v/>
      </c>
      <c r="N1544" s="39" t="str">
        <f t="shared" ca="1" si="707"/>
        <v/>
      </c>
      <c r="O1544" s="39" t="str">
        <f ca="1">IF(L1544="","",ROUND(Q1543*$O$5/payments_per_year,2))</f>
        <v/>
      </c>
      <c r="P1544" s="101"/>
      <c r="Q1544" s="39">
        <f t="shared" ca="1" si="708"/>
        <v>0</v>
      </c>
      <c r="R1544" s="332"/>
      <c r="S1544" s="37" t="str">
        <f t="shared" ca="1" si="698"/>
        <v/>
      </c>
      <c r="T1544" s="41" t="str">
        <f t="shared" ca="1" si="699"/>
        <v/>
      </c>
      <c r="U1544" s="39" t="str">
        <f t="shared" si="688"/>
        <v/>
      </c>
      <c r="V1544" s="39" t="str">
        <f t="shared" ca="1" si="709"/>
        <v/>
      </c>
      <c r="W1544" s="39">
        <f t="shared" ca="1" si="689"/>
        <v>0</v>
      </c>
      <c r="X1544" s="40"/>
      <c r="Y1544" s="39">
        <f t="shared" ca="1" si="710"/>
        <v>0</v>
      </c>
      <c r="Z1544" s="327"/>
      <c r="AA1544" s="37" t="str">
        <f t="shared" ca="1" si="700"/>
        <v/>
      </c>
      <c r="AB1544" s="41" t="str">
        <f t="shared" ca="1" si="701"/>
        <v/>
      </c>
      <c r="AC1544" s="39" t="str">
        <f t="shared" si="690"/>
        <v/>
      </c>
      <c r="AD1544" s="39" t="str">
        <f t="shared" ca="1" si="711"/>
        <v/>
      </c>
      <c r="AE1544" s="39" t="str">
        <f t="shared" ca="1" si="702"/>
        <v/>
      </c>
      <c r="AF1544" s="40"/>
      <c r="AG1544" s="39">
        <f t="shared" ca="1" si="712"/>
        <v>0</v>
      </c>
      <c r="AH1544" s="339"/>
      <c r="AI1544" s="37" t="str">
        <f t="shared" ca="1" si="703"/>
        <v/>
      </c>
      <c r="AJ1544" s="41" t="str">
        <f t="shared" ca="1" si="704"/>
        <v/>
      </c>
      <c r="AK1544" s="39" t="str">
        <f t="shared" si="691"/>
        <v/>
      </c>
      <c r="AL1544" s="39" t="str">
        <f t="shared" ca="1" si="713"/>
        <v/>
      </c>
      <c r="AM1544" s="39" t="str">
        <f t="shared" ca="1" si="705"/>
        <v/>
      </c>
      <c r="AN1544" s="40"/>
      <c r="AO1544" s="39">
        <f t="shared" ca="1" si="714"/>
        <v>0</v>
      </c>
      <c r="AP1544" s="339"/>
      <c r="AW1544" s="329"/>
      <c r="BI1544" s="329"/>
      <c r="BJ1544" s="329"/>
      <c r="BK1544" s="329"/>
      <c r="BL1544" s="329"/>
      <c r="BM1544" s="329"/>
      <c r="BN1544" s="329"/>
      <c r="BO1544" s="329"/>
      <c r="BP1544" s="329"/>
      <c r="BQ1544" s="329"/>
      <c r="BR1544" s="329"/>
      <c r="BS1544" s="329"/>
      <c r="BT1544" s="329"/>
      <c r="BU1544" s="329"/>
      <c r="BV1544" s="329"/>
      <c r="BW1544" s="325"/>
      <c r="BX1544" s="325"/>
      <c r="BY1544" s="325"/>
      <c r="BZ1544" s="325"/>
      <c r="CA1544" s="325"/>
      <c r="CB1544" s="325"/>
      <c r="CC1544" s="325"/>
      <c r="CD1544" s="325"/>
      <c r="CE1544" s="325"/>
      <c r="CF1544" s="325"/>
      <c r="CG1544" s="325"/>
      <c r="CH1544" s="325"/>
      <c r="CI1544" s="325"/>
      <c r="CJ1544" s="325"/>
      <c r="CK1544" s="325"/>
      <c r="CL1544" s="325"/>
      <c r="CM1544" s="325"/>
      <c r="CN1544" s="325"/>
      <c r="CO1544" s="325"/>
      <c r="CP1544" s="325"/>
      <c r="CQ1544" s="325"/>
      <c r="CR1544" s="325"/>
      <c r="CS1544" s="325"/>
      <c r="CT1544" s="325"/>
      <c r="CU1544" s="325"/>
      <c r="CV1544" s="325"/>
      <c r="CW1544" s="325"/>
      <c r="CX1544" s="325"/>
    </row>
    <row r="1545" spans="1:102" s="36" customFormat="1" ht="15" hidden="1" customHeight="1">
      <c r="A1545" s="329"/>
      <c r="B1545" s="37" t="str">
        <f t="shared" ca="1" si="692"/>
        <v/>
      </c>
      <c r="C1545" s="41" t="str">
        <f t="shared" ca="1" si="693"/>
        <v/>
      </c>
      <c r="D1545" s="39" t="str">
        <f t="shared" ca="1" si="694"/>
        <v/>
      </c>
      <c r="E1545" s="39" t="str">
        <f t="shared" ca="1" si="706"/>
        <v/>
      </c>
      <c r="F1545" s="39" t="str">
        <f t="shared" ca="1" si="695"/>
        <v/>
      </c>
      <c r="G1545" s="101"/>
      <c r="H1545" s="39">
        <f t="shared" ca="1" si="686"/>
        <v>0</v>
      </c>
      <c r="J1545" s="332"/>
      <c r="K1545" s="37" t="str">
        <f t="shared" ca="1" si="696"/>
        <v/>
      </c>
      <c r="L1545" s="41" t="str">
        <f t="shared" ca="1" si="697"/>
        <v/>
      </c>
      <c r="M1545" s="39" t="str">
        <f t="shared" si="687"/>
        <v/>
      </c>
      <c r="N1545" s="39" t="str">
        <f t="shared" ca="1" si="707"/>
        <v/>
      </c>
      <c r="O1545" s="39">
        <f ca="1">ROUND(Q1544*$O$5/payments_per_year,2)</f>
        <v>0</v>
      </c>
      <c r="P1545" s="101"/>
      <c r="Q1545" s="39">
        <f t="shared" ca="1" si="708"/>
        <v>0</v>
      </c>
      <c r="R1545" s="332"/>
      <c r="S1545" s="37" t="str">
        <f t="shared" ca="1" si="698"/>
        <v/>
      </c>
      <c r="T1545" s="41" t="str">
        <f t="shared" ca="1" si="699"/>
        <v/>
      </c>
      <c r="U1545" s="39" t="str">
        <f t="shared" si="688"/>
        <v/>
      </c>
      <c r="V1545" s="39" t="str">
        <f t="shared" ca="1" si="709"/>
        <v/>
      </c>
      <c r="W1545" s="39">
        <f t="shared" ca="1" si="689"/>
        <v>0</v>
      </c>
      <c r="X1545" s="40"/>
      <c r="Y1545" s="39">
        <f t="shared" ca="1" si="710"/>
        <v>0</v>
      </c>
      <c r="Z1545" s="327"/>
      <c r="AA1545" s="37" t="str">
        <f t="shared" ca="1" si="700"/>
        <v/>
      </c>
      <c r="AB1545" s="41" t="str">
        <f t="shared" ca="1" si="701"/>
        <v/>
      </c>
      <c r="AC1545" s="39" t="str">
        <f t="shared" si="690"/>
        <v/>
      </c>
      <c r="AD1545" s="39" t="str">
        <f t="shared" ca="1" si="711"/>
        <v/>
      </c>
      <c r="AE1545" s="39" t="str">
        <f t="shared" ca="1" si="702"/>
        <v/>
      </c>
      <c r="AF1545" s="40"/>
      <c r="AG1545" s="39">
        <f t="shared" ca="1" si="712"/>
        <v>0</v>
      </c>
      <c r="AH1545" s="339"/>
      <c r="AI1545" s="37" t="str">
        <f t="shared" ca="1" si="703"/>
        <v/>
      </c>
      <c r="AJ1545" s="41" t="str">
        <f t="shared" ca="1" si="704"/>
        <v/>
      </c>
      <c r="AK1545" s="39" t="str">
        <f t="shared" si="691"/>
        <v/>
      </c>
      <c r="AL1545" s="39" t="str">
        <f t="shared" ca="1" si="713"/>
        <v/>
      </c>
      <c r="AM1545" s="39" t="str">
        <f t="shared" ca="1" si="705"/>
        <v/>
      </c>
      <c r="AN1545" s="40"/>
      <c r="AO1545" s="39">
        <f t="shared" ca="1" si="714"/>
        <v>0</v>
      </c>
      <c r="AP1545" s="339"/>
      <c r="AW1545" s="329"/>
      <c r="BI1545" s="329"/>
      <c r="BJ1545" s="329"/>
      <c r="BK1545" s="329"/>
      <c r="BL1545" s="329"/>
      <c r="BM1545" s="329"/>
      <c r="BN1545" s="329"/>
      <c r="BO1545" s="329"/>
      <c r="BP1545" s="329"/>
      <c r="BQ1545" s="329"/>
      <c r="BR1545" s="329"/>
      <c r="BS1545" s="329"/>
      <c r="BT1545" s="329"/>
      <c r="BU1545" s="329"/>
      <c r="BV1545" s="329"/>
      <c r="BW1545" s="325"/>
      <c r="BX1545" s="325"/>
      <c r="BY1545" s="325"/>
      <c r="BZ1545" s="325"/>
      <c r="CA1545" s="325"/>
      <c r="CB1545" s="325"/>
      <c r="CC1545" s="325"/>
      <c r="CD1545" s="325"/>
      <c r="CE1545" s="325"/>
      <c r="CF1545" s="325"/>
      <c r="CG1545" s="325"/>
      <c r="CH1545" s="325"/>
      <c r="CI1545" s="325"/>
      <c r="CJ1545" s="325"/>
      <c r="CK1545" s="325"/>
      <c r="CL1545" s="325"/>
      <c r="CM1545" s="325"/>
      <c r="CN1545" s="325"/>
      <c r="CO1545" s="325"/>
      <c r="CP1545" s="325"/>
      <c r="CQ1545" s="325"/>
      <c r="CR1545" s="325"/>
      <c r="CS1545" s="325"/>
      <c r="CT1545" s="325"/>
      <c r="CU1545" s="325"/>
      <c r="CV1545" s="325"/>
      <c r="CW1545" s="325"/>
      <c r="CX1545" s="325"/>
    </row>
    <row r="1546" spans="1:102" s="36" customFormat="1" ht="15" hidden="1" customHeight="1">
      <c r="A1546" s="329"/>
      <c r="B1546" s="37" t="str">
        <f t="shared" ca="1" si="692"/>
        <v/>
      </c>
      <c r="C1546" s="41" t="str">
        <f t="shared" ca="1" si="693"/>
        <v/>
      </c>
      <c r="D1546" s="39" t="str">
        <f t="shared" ca="1" si="694"/>
        <v/>
      </c>
      <c r="E1546" s="39" t="str">
        <f t="shared" ca="1" si="706"/>
        <v/>
      </c>
      <c r="F1546" s="39" t="str">
        <f t="shared" ca="1" si="695"/>
        <v/>
      </c>
      <c r="G1546" s="101"/>
      <c r="H1546" s="39">
        <f t="shared" ca="1" si="686"/>
        <v>0</v>
      </c>
      <c r="J1546" s="332"/>
      <c r="K1546" s="37" t="str">
        <f t="shared" ca="1" si="696"/>
        <v/>
      </c>
      <c r="L1546" s="41" t="str">
        <f t="shared" ca="1" si="697"/>
        <v/>
      </c>
      <c r="M1546" s="39" t="str">
        <f t="shared" si="687"/>
        <v/>
      </c>
      <c r="N1546" s="39" t="str">
        <f t="shared" ca="1" si="707"/>
        <v/>
      </c>
      <c r="O1546" s="39" t="str">
        <f ca="1">IF(L1546="","",ROUND(Q1545*$O$5/payments_per_year,2))</f>
        <v/>
      </c>
      <c r="P1546" s="101"/>
      <c r="Q1546" s="39">
        <f t="shared" ca="1" si="708"/>
        <v>0</v>
      </c>
      <c r="R1546" s="332"/>
      <c r="S1546" s="37" t="str">
        <f t="shared" ca="1" si="698"/>
        <v/>
      </c>
      <c r="T1546" s="41" t="str">
        <f t="shared" ca="1" si="699"/>
        <v/>
      </c>
      <c r="U1546" s="39" t="str">
        <f t="shared" si="688"/>
        <v/>
      </c>
      <c r="V1546" s="39" t="str">
        <f t="shared" ca="1" si="709"/>
        <v/>
      </c>
      <c r="W1546" s="39">
        <f t="shared" ca="1" si="689"/>
        <v>0</v>
      </c>
      <c r="X1546" s="40"/>
      <c r="Y1546" s="39">
        <f t="shared" ca="1" si="710"/>
        <v>0</v>
      </c>
      <c r="Z1546" s="327"/>
      <c r="AA1546" s="37" t="str">
        <f t="shared" ca="1" si="700"/>
        <v/>
      </c>
      <c r="AB1546" s="41" t="str">
        <f t="shared" ca="1" si="701"/>
        <v/>
      </c>
      <c r="AC1546" s="39" t="str">
        <f t="shared" si="690"/>
        <v/>
      </c>
      <c r="AD1546" s="39" t="str">
        <f t="shared" ca="1" si="711"/>
        <v/>
      </c>
      <c r="AE1546" s="39" t="str">
        <f t="shared" ca="1" si="702"/>
        <v/>
      </c>
      <c r="AF1546" s="40"/>
      <c r="AG1546" s="39">
        <f t="shared" ca="1" si="712"/>
        <v>0</v>
      </c>
      <c r="AH1546" s="339"/>
      <c r="AI1546" s="37" t="str">
        <f t="shared" ca="1" si="703"/>
        <v/>
      </c>
      <c r="AJ1546" s="41" t="str">
        <f t="shared" ca="1" si="704"/>
        <v/>
      </c>
      <c r="AK1546" s="39" t="str">
        <f t="shared" si="691"/>
        <v/>
      </c>
      <c r="AL1546" s="39" t="str">
        <f t="shared" ca="1" si="713"/>
        <v/>
      </c>
      <c r="AM1546" s="39" t="str">
        <f t="shared" ca="1" si="705"/>
        <v/>
      </c>
      <c r="AN1546" s="40"/>
      <c r="AO1546" s="39">
        <f t="shared" ca="1" si="714"/>
        <v>0</v>
      </c>
      <c r="AP1546" s="339"/>
      <c r="AW1546" s="329"/>
      <c r="BI1546" s="329"/>
      <c r="BJ1546" s="329"/>
      <c r="BK1546" s="329"/>
      <c r="BL1546" s="329"/>
      <c r="BM1546" s="329"/>
      <c r="BN1546" s="329"/>
      <c r="BO1546" s="329"/>
      <c r="BP1546" s="329"/>
      <c r="BQ1546" s="329"/>
      <c r="BR1546" s="329"/>
      <c r="BS1546" s="329"/>
      <c r="BT1546" s="329"/>
      <c r="BU1546" s="329"/>
      <c r="BV1546" s="329"/>
      <c r="BW1546" s="325"/>
      <c r="BX1546" s="325"/>
      <c r="BY1546" s="325"/>
      <c r="BZ1546" s="325"/>
      <c r="CA1546" s="325"/>
      <c r="CB1546" s="325"/>
      <c r="CC1546" s="325"/>
      <c r="CD1546" s="325"/>
      <c r="CE1546" s="325"/>
      <c r="CF1546" s="325"/>
      <c r="CG1546" s="325"/>
      <c r="CH1546" s="325"/>
      <c r="CI1546" s="325"/>
      <c r="CJ1546" s="325"/>
      <c r="CK1546" s="325"/>
      <c r="CL1546" s="325"/>
      <c r="CM1546" s="325"/>
      <c r="CN1546" s="325"/>
      <c r="CO1546" s="325"/>
      <c r="CP1546" s="325"/>
      <c r="CQ1546" s="325"/>
      <c r="CR1546" s="325"/>
      <c r="CS1546" s="325"/>
      <c r="CT1546" s="325"/>
      <c r="CU1546" s="325"/>
      <c r="CV1546" s="325"/>
      <c r="CW1546" s="325"/>
      <c r="CX1546" s="325"/>
    </row>
    <row r="1547" spans="1:102" s="36" customFormat="1" ht="15" hidden="1" customHeight="1">
      <c r="A1547" s="329"/>
      <c r="B1547" s="37" t="str">
        <f t="shared" ca="1" si="692"/>
        <v/>
      </c>
      <c r="C1547" s="41" t="str">
        <f t="shared" ca="1" si="693"/>
        <v/>
      </c>
      <c r="D1547" s="39" t="str">
        <f t="shared" ca="1" si="694"/>
        <v/>
      </c>
      <c r="E1547" s="39" t="str">
        <f t="shared" ca="1" si="706"/>
        <v/>
      </c>
      <c r="F1547" s="39" t="str">
        <f t="shared" ca="1" si="695"/>
        <v/>
      </c>
      <c r="G1547" s="101"/>
      <c r="H1547" s="39">
        <f t="shared" ca="1" si="686"/>
        <v>0</v>
      </c>
      <c r="J1547" s="332"/>
      <c r="K1547" s="37" t="str">
        <f t="shared" ca="1" si="696"/>
        <v/>
      </c>
      <c r="L1547" s="41" t="str">
        <f t="shared" ca="1" si="697"/>
        <v/>
      </c>
      <c r="M1547" s="39" t="str">
        <f t="shared" si="687"/>
        <v/>
      </c>
      <c r="N1547" s="39" t="str">
        <f t="shared" ca="1" si="707"/>
        <v/>
      </c>
      <c r="O1547" s="39">
        <f ca="1">ROUND(Q1546*$O$5/payments_per_year,2)</f>
        <v>0</v>
      </c>
      <c r="P1547" s="101"/>
      <c r="Q1547" s="39">
        <f t="shared" ca="1" si="708"/>
        <v>0</v>
      </c>
      <c r="R1547" s="332"/>
      <c r="S1547" s="37" t="str">
        <f t="shared" ca="1" si="698"/>
        <v/>
      </c>
      <c r="T1547" s="41" t="str">
        <f t="shared" ca="1" si="699"/>
        <v/>
      </c>
      <c r="U1547" s="39" t="str">
        <f t="shared" si="688"/>
        <v/>
      </c>
      <c r="V1547" s="39" t="str">
        <f t="shared" ca="1" si="709"/>
        <v/>
      </c>
      <c r="W1547" s="39">
        <f t="shared" ca="1" si="689"/>
        <v>0</v>
      </c>
      <c r="X1547" s="40"/>
      <c r="Y1547" s="39">
        <f t="shared" ca="1" si="710"/>
        <v>0</v>
      </c>
      <c r="Z1547" s="327"/>
      <c r="AA1547" s="37" t="str">
        <f t="shared" ca="1" si="700"/>
        <v/>
      </c>
      <c r="AB1547" s="41" t="str">
        <f t="shared" ca="1" si="701"/>
        <v/>
      </c>
      <c r="AC1547" s="39" t="str">
        <f t="shared" si="690"/>
        <v/>
      </c>
      <c r="AD1547" s="39" t="str">
        <f t="shared" ca="1" si="711"/>
        <v/>
      </c>
      <c r="AE1547" s="39" t="str">
        <f t="shared" ca="1" si="702"/>
        <v/>
      </c>
      <c r="AF1547" s="40"/>
      <c r="AG1547" s="39">
        <f t="shared" ca="1" si="712"/>
        <v>0</v>
      </c>
      <c r="AH1547" s="339"/>
      <c r="AI1547" s="37" t="str">
        <f t="shared" ca="1" si="703"/>
        <v/>
      </c>
      <c r="AJ1547" s="41" t="str">
        <f t="shared" ca="1" si="704"/>
        <v/>
      </c>
      <c r="AK1547" s="39" t="str">
        <f t="shared" si="691"/>
        <v/>
      </c>
      <c r="AL1547" s="39" t="str">
        <f t="shared" ca="1" si="713"/>
        <v/>
      </c>
      <c r="AM1547" s="39" t="str">
        <f t="shared" ca="1" si="705"/>
        <v/>
      </c>
      <c r="AN1547" s="40"/>
      <c r="AO1547" s="39">
        <f t="shared" ca="1" si="714"/>
        <v>0</v>
      </c>
      <c r="AP1547" s="339"/>
      <c r="AW1547" s="329"/>
      <c r="BI1547" s="329"/>
      <c r="BJ1547" s="329"/>
      <c r="BK1547" s="329"/>
      <c r="BL1547" s="329"/>
      <c r="BM1547" s="329"/>
      <c r="BN1547" s="329"/>
      <c r="BO1547" s="329"/>
      <c r="BP1547" s="329"/>
      <c r="BQ1547" s="329"/>
      <c r="BR1547" s="329"/>
      <c r="BS1547" s="329"/>
      <c r="BT1547" s="329"/>
      <c r="BU1547" s="329"/>
      <c r="BV1547" s="329"/>
      <c r="BW1547" s="325"/>
      <c r="BX1547" s="325"/>
      <c r="BY1547" s="325"/>
      <c r="BZ1547" s="325"/>
      <c r="CA1547" s="325"/>
      <c r="CB1547" s="325"/>
      <c r="CC1547" s="325"/>
      <c r="CD1547" s="325"/>
      <c r="CE1547" s="325"/>
      <c r="CF1547" s="325"/>
      <c r="CG1547" s="325"/>
      <c r="CH1547" s="325"/>
      <c r="CI1547" s="325"/>
      <c r="CJ1547" s="325"/>
      <c r="CK1547" s="325"/>
      <c r="CL1547" s="325"/>
      <c r="CM1547" s="325"/>
      <c r="CN1547" s="325"/>
      <c r="CO1547" s="325"/>
      <c r="CP1547" s="325"/>
      <c r="CQ1547" s="325"/>
      <c r="CR1547" s="325"/>
      <c r="CS1547" s="325"/>
      <c r="CT1547" s="325"/>
      <c r="CU1547" s="325"/>
      <c r="CV1547" s="325"/>
      <c r="CW1547" s="325"/>
      <c r="CX1547" s="325"/>
    </row>
    <row r="1548" spans="1:102" s="36" customFormat="1" ht="15" hidden="1" customHeight="1">
      <c r="A1548" s="329"/>
      <c r="B1548" s="37" t="str">
        <f t="shared" ca="1" si="692"/>
        <v/>
      </c>
      <c r="C1548" s="41" t="str">
        <f t="shared" ca="1" si="693"/>
        <v/>
      </c>
      <c r="D1548" s="39" t="str">
        <f t="shared" ca="1" si="694"/>
        <v/>
      </c>
      <c r="E1548" s="39" t="str">
        <f t="shared" ca="1" si="706"/>
        <v/>
      </c>
      <c r="F1548" s="39" t="str">
        <f t="shared" ca="1" si="695"/>
        <v/>
      </c>
      <c r="G1548" s="101"/>
      <c r="H1548" s="39">
        <f t="shared" ca="1" si="686"/>
        <v>0</v>
      </c>
      <c r="J1548" s="332"/>
      <c r="K1548" s="37" t="str">
        <f t="shared" ca="1" si="696"/>
        <v/>
      </c>
      <c r="L1548" s="41" t="str">
        <f t="shared" ca="1" si="697"/>
        <v/>
      </c>
      <c r="M1548" s="39" t="str">
        <f t="shared" si="687"/>
        <v/>
      </c>
      <c r="N1548" s="39" t="str">
        <f t="shared" ca="1" si="707"/>
        <v/>
      </c>
      <c r="O1548" s="39" t="str">
        <f ca="1">IF(L1548="","",ROUND(Q1547*$O$5/payments_per_year,2))</f>
        <v/>
      </c>
      <c r="P1548" s="101"/>
      <c r="Q1548" s="39">
        <f t="shared" ca="1" si="708"/>
        <v>0</v>
      </c>
      <c r="R1548" s="332"/>
      <c r="S1548" s="37" t="str">
        <f t="shared" ca="1" si="698"/>
        <v/>
      </c>
      <c r="T1548" s="41" t="str">
        <f t="shared" ca="1" si="699"/>
        <v/>
      </c>
      <c r="U1548" s="39" t="str">
        <f t="shared" si="688"/>
        <v/>
      </c>
      <c r="V1548" s="39" t="str">
        <f t="shared" ca="1" si="709"/>
        <v/>
      </c>
      <c r="W1548" s="39">
        <f t="shared" ca="1" si="689"/>
        <v>0</v>
      </c>
      <c r="X1548" s="40"/>
      <c r="Y1548" s="39">
        <f t="shared" ca="1" si="710"/>
        <v>0</v>
      </c>
      <c r="Z1548" s="327"/>
      <c r="AA1548" s="37" t="str">
        <f t="shared" ca="1" si="700"/>
        <v/>
      </c>
      <c r="AB1548" s="41" t="str">
        <f t="shared" ca="1" si="701"/>
        <v/>
      </c>
      <c r="AC1548" s="39" t="str">
        <f t="shared" si="690"/>
        <v/>
      </c>
      <c r="AD1548" s="39" t="str">
        <f t="shared" ca="1" si="711"/>
        <v/>
      </c>
      <c r="AE1548" s="39" t="str">
        <f t="shared" ca="1" si="702"/>
        <v/>
      </c>
      <c r="AF1548" s="40"/>
      <c r="AG1548" s="39">
        <f t="shared" ca="1" si="712"/>
        <v>0</v>
      </c>
      <c r="AH1548" s="339"/>
      <c r="AI1548" s="37" t="str">
        <f t="shared" ca="1" si="703"/>
        <v/>
      </c>
      <c r="AJ1548" s="41" t="str">
        <f t="shared" ca="1" si="704"/>
        <v/>
      </c>
      <c r="AK1548" s="39" t="str">
        <f t="shared" si="691"/>
        <v/>
      </c>
      <c r="AL1548" s="39" t="str">
        <f t="shared" ca="1" si="713"/>
        <v/>
      </c>
      <c r="AM1548" s="39" t="str">
        <f t="shared" ca="1" si="705"/>
        <v/>
      </c>
      <c r="AN1548" s="40"/>
      <c r="AO1548" s="39">
        <f t="shared" ca="1" si="714"/>
        <v>0</v>
      </c>
      <c r="AP1548" s="339"/>
      <c r="AW1548" s="329"/>
      <c r="BI1548" s="329"/>
      <c r="BJ1548" s="329"/>
      <c r="BK1548" s="329"/>
      <c r="BL1548" s="329"/>
      <c r="BM1548" s="329"/>
      <c r="BN1548" s="329"/>
      <c r="BO1548" s="329"/>
      <c r="BP1548" s="329"/>
      <c r="BQ1548" s="329"/>
      <c r="BR1548" s="329"/>
      <c r="BS1548" s="329"/>
      <c r="BT1548" s="329"/>
      <c r="BU1548" s="329"/>
      <c r="BV1548" s="329"/>
      <c r="BW1548" s="325"/>
      <c r="BX1548" s="325"/>
      <c r="BY1548" s="325"/>
      <c r="BZ1548" s="325"/>
      <c r="CA1548" s="325"/>
      <c r="CB1548" s="325"/>
      <c r="CC1548" s="325"/>
      <c r="CD1548" s="325"/>
      <c r="CE1548" s="325"/>
      <c r="CF1548" s="325"/>
      <c r="CG1548" s="325"/>
      <c r="CH1548" s="325"/>
      <c r="CI1548" s="325"/>
      <c r="CJ1548" s="325"/>
      <c r="CK1548" s="325"/>
      <c r="CL1548" s="325"/>
      <c r="CM1548" s="325"/>
      <c r="CN1548" s="325"/>
      <c r="CO1548" s="325"/>
      <c r="CP1548" s="325"/>
      <c r="CQ1548" s="325"/>
      <c r="CR1548" s="325"/>
      <c r="CS1548" s="325"/>
      <c r="CT1548" s="325"/>
      <c r="CU1548" s="325"/>
      <c r="CV1548" s="325"/>
      <c r="CW1548" s="325"/>
      <c r="CX1548" s="325"/>
    </row>
    <row r="1549" spans="1:102" s="36" customFormat="1" ht="15" hidden="1" customHeight="1">
      <c r="A1549" s="329"/>
      <c r="B1549" s="37" t="str">
        <f t="shared" ca="1" si="692"/>
        <v/>
      </c>
      <c r="C1549" s="41" t="str">
        <f t="shared" ca="1" si="693"/>
        <v/>
      </c>
      <c r="D1549" s="39" t="str">
        <f t="shared" ca="1" si="694"/>
        <v/>
      </c>
      <c r="E1549" s="39" t="str">
        <f t="shared" ca="1" si="706"/>
        <v/>
      </c>
      <c r="F1549" s="39" t="str">
        <f t="shared" ca="1" si="695"/>
        <v/>
      </c>
      <c r="G1549" s="101"/>
      <c r="H1549" s="39">
        <f t="shared" ca="1" si="686"/>
        <v>0</v>
      </c>
      <c r="J1549" s="332"/>
      <c r="K1549" s="37" t="str">
        <f t="shared" ca="1" si="696"/>
        <v/>
      </c>
      <c r="L1549" s="41" t="str">
        <f t="shared" ca="1" si="697"/>
        <v/>
      </c>
      <c r="M1549" s="39" t="str">
        <f t="shared" si="687"/>
        <v/>
      </c>
      <c r="N1549" s="39" t="str">
        <f t="shared" ca="1" si="707"/>
        <v/>
      </c>
      <c r="O1549" s="39">
        <f ca="1">ROUND(Q1548*$O$5/payments_per_year,2)</f>
        <v>0</v>
      </c>
      <c r="P1549" s="101"/>
      <c r="Q1549" s="39">
        <f t="shared" ca="1" si="708"/>
        <v>0</v>
      </c>
      <c r="R1549" s="332"/>
      <c r="S1549" s="37" t="str">
        <f t="shared" ca="1" si="698"/>
        <v/>
      </c>
      <c r="T1549" s="41" t="str">
        <f t="shared" ca="1" si="699"/>
        <v/>
      </c>
      <c r="U1549" s="39" t="str">
        <f t="shared" si="688"/>
        <v/>
      </c>
      <c r="V1549" s="39" t="str">
        <f t="shared" ca="1" si="709"/>
        <v/>
      </c>
      <c r="W1549" s="39">
        <f t="shared" ca="1" si="689"/>
        <v>0</v>
      </c>
      <c r="X1549" s="40"/>
      <c r="Y1549" s="39">
        <f t="shared" ca="1" si="710"/>
        <v>0</v>
      </c>
      <c r="Z1549" s="327"/>
      <c r="AA1549" s="37" t="str">
        <f t="shared" ca="1" si="700"/>
        <v/>
      </c>
      <c r="AB1549" s="41" t="str">
        <f t="shared" ca="1" si="701"/>
        <v/>
      </c>
      <c r="AC1549" s="39" t="str">
        <f t="shared" si="690"/>
        <v/>
      </c>
      <c r="AD1549" s="39" t="str">
        <f t="shared" ca="1" si="711"/>
        <v/>
      </c>
      <c r="AE1549" s="39" t="str">
        <f t="shared" ca="1" si="702"/>
        <v/>
      </c>
      <c r="AF1549" s="40"/>
      <c r="AG1549" s="39">
        <f t="shared" ca="1" si="712"/>
        <v>0</v>
      </c>
      <c r="AH1549" s="339"/>
      <c r="AI1549" s="37" t="str">
        <f t="shared" ca="1" si="703"/>
        <v/>
      </c>
      <c r="AJ1549" s="41" t="str">
        <f t="shared" ca="1" si="704"/>
        <v/>
      </c>
      <c r="AK1549" s="39" t="str">
        <f t="shared" si="691"/>
        <v/>
      </c>
      <c r="AL1549" s="39" t="str">
        <f t="shared" ca="1" si="713"/>
        <v/>
      </c>
      <c r="AM1549" s="39" t="str">
        <f t="shared" ca="1" si="705"/>
        <v/>
      </c>
      <c r="AN1549" s="40"/>
      <c r="AO1549" s="39">
        <f t="shared" ca="1" si="714"/>
        <v>0</v>
      </c>
      <c r="AP1549" s="339"/>
      <c r="AW1549" s="329"/>
      <c r="BI1549" s="329"/>
      <c r="BJ1549" s="329"/>
      <c r="BK1549" s="329"/>
      <c r="BL1549" s="329"/>
      <c r="BM1549" s="329"/>
      <c r="BN1549" s="329"/>
      <c r="BO1549" s="329"/>
      <c r="BP1549" s="329"/>
      <c r="BQ1549" s="329"/>
      <c r="BR1549" s="329"/>
      <c r="BS1549" s="329"/>
      <c r="BT1549" s="329"/>
      <c r="BU1549" s="329"/>
      <c r="BV1549" s="329"/>
      <c r="BW1549" s="325"/>
      <c r="BX1549" s="325"/>
      <c r="BY1549" s="325"/>
      <c r="BZ1549" s="325"/>
      <c r="CA1549" s="325"/>
      <c r="CB1549" s="325"/>
      <c r="CC1549" s="325"/>
      <c r="CD1549" s="325"/>
      <c r="CE1549" s="325"/>
      <c r="CF1549" s="325"/>
      <c r="CG1549" s="325"/>
      <c r="CH1549" s="325"/>
      <c r="CI1549" s="325"/>
      <c r="CJ1549" s="325"/>
      <c r="CK1549" s="325"/>
      <c r="CL1549" s="325"/>
      <c r="CM1549" s="325"/>
      <c r="CN1549" s="325"/>
      <c r="CO1549" s="325"/>
      <c r="CP1549" s="325"/>
      <c r="CQ1549" s="325"/>
      <c r="CR1549" s="325"/>
      <c r="CS1549" s="325"/>
      <c r="CT1549" s="325"/>
      <c r="CU1549" s="325"/>
      <c r="CV1549" s="325"/>
      <c r="CW1549" s="325"/>
      <c r="CX1549" s="325"/>
    </row>
    <row r="1550" spans="1:102" s="36" customFormat="1" ht="15" hidden="1" customHeight="1">
      <c r="A1550" s="329"/>
      <c r="B1550" s="37" t="str">
        <f t="shared" ca="1" si="692"/>
        <v/>
      </c>
      <c r="C1550" s="41" t="str">
        <f t="shared" ca="1" si="693"/>
        <v/>
      </c>
      <c r="D1550" s="39" t="str">
        <f t="shared" ca="1" si="694"/>
        <v/>
      </c>
      <c r="E1550" s="39" t="str">
        <f t="shared" ca="1" si="706"/>
        <v/>
      </c>
      <c r="F1550" s="39" t="str">
        <f t="shared" ca="1" si="695"/>
        <v/>
      </c>
      <c r="G1550" s="101"/>
      <c r="H1550" s="39">
        <f t="shared" ca="1" si="686"/>
        <v>0</v>
      </c>
      <c r="J1550" s="332"/>
      <c r="K1550" s="37" t="str">
        <f t="shared" ca="1" si="696"/>
        <v/>
      </c>
      <c r="L1550" s="41" t="str">
        <f t="shared" ca="1" si="697"/>
        <v/>
      </c>
      <c r="M1550" s="39" t="str">
        <f t="shared" si="687"/>
        <v/>
      </c>
      <c r="N1550" s="39" t="str">
        <f t="shared" ca="1" si="707"/>
        <v/>
      </c>
      <c r="O1550" s="39" t="str">
        <f ca="1">IF(L1550="","",ROUND(Q1549*$O$5/payments_per_year,2))</f>
        <v/>
      </c>
      <c r="P1550" s="101"/>
      <c r="Q1550" s="39">
        <f t="shared" ca="1" si="708"/>
        <v>0</v>
      </c>
      <c r="R1550" s="332"/>
      <c r="S1550" s="37" t="str">
        <f t="shared" ca="1" si="698"/>
        <v/>
      </c>
      <c r="T1550" s="41" t="str">
        <f t="shared" ca="1" si="699"/>
        <v/>
      </c>
      <c r="U1550" s="39" t="str">
        <f t="shared" si="688"/>
        <v/>
      </c>
      <c r="V1550" s="39" t="str">
        <f t="shared" ca="1" si="709"/>
        <v/>
      </c>
      <c r="W1550" s="39">
        <f t="shared" ca="1" si="689"/>
        <v>0</v>
      </c>
      <c r="X1550" s="40"/>
      <c r="Y1550" s="39">
        <f t="shared" ca="1" si="710"/>
        <v>0</v>
      </c>
      <c r="Z1550" s="327"/>
      <c r="AA1550" s="37" t="str">
        <f t="shared" ca="1" si="700"/>
        <v/>
      </c>
      <c r="AB1550" s="41" t="str">
        <f t="shared" ca="1" si="701"/>
        <v/>
      </c>
      <c r="AC1550" s="39" t="str">
        <f t="shared" si="690"/>
        <v/>
      </c>
      <c r="AD1550" s="39" t="str">
        <f t="shared" ca="1" si="711"/>
        <v/>
      </c>
      <c r="AE1550" s="39" t="str">
        <f t="shared" ca="1" si="702"/>
        <v/>
      </c>
      <c r="AF1550" s="40"/>
      <c r="AG1550" s="39">
        <f t="shared" ca="1" si="712"/>
        <v>0</v>
      </c>
      <c r="AH1550" s="339"/>
      <c r="AI1550" s="37" t="str">
        <f t="shared" ca="1" si="703"/>
        <v/>
      </c>
      <c r="AJ1550" s="41" t="str">
        <f t="shared" ca="1" si="704"/>
        <v/>
      </c>
      <c r="AK1550" s="39" t="str">
        <f t="shared" si="691"/>
        <v/>
      </c>
      <c r="AL1550" s="39" t="str">
        <f t="shared" ca="1" si="713"/>
        <v/>
      </c>
      <c r="AM1550" s="39" t="str">
        <f t="shared" ca="1" si="705"/>
        <v/>
      </c>
      <c r="AN1550" s="40"/>
      <c r="AO1550" s="39">
        <f t="shared" ca="1" si="714"/>
        <v>0</v>
      </c>
      <c r="AP1550" s="339"/>
      <c r="AW1550" s="329"/>
      <c r="BI1550" s="329"/>
      <c r="BJ1550" s="329"/>
      <c r="BK1550" s="329"/>
      <c r="BL1550" s="329"/>
      <c r="BM1550" s="329"/>
      <c r="BN1550" s="329"/>
      <c r="BO1550" s="329"/>
      <c r="BP1550" s="329"/>
      <c r="BQ1550" s="329"/>
      <c r="BR1550" s="329"/>
      <c r="BS1550" s="329"/>
      <c r="BT1550" s="329"/>
      <c r="BU1550" s="329"/>
      <c r="BV1550" s="329"/>
      <c r="BW1550" s="325"/>
      <c r="BX1550" s="325"/>
      <c r="BY1550" s="325"/>
      <c r="BZ1550" s="325"/>
      <c r="CA1550" s="325"/>
      <c r="CB1550" s="325"/>
      <c r="CC1550" s="325"/>
      <c r="CD1550" s="325"/>
      <c r="CE1550" s="325"/>
      <c r="CF1550" s="325"/>
      <c r="CG1550" s="325"/>
      <c r="CH1550" s="325"/>
      <c r="CI1550" s="325"/>
      <c r="CJ1550" s="325"/>
      <c r="CK1550" s="325"/>
      <c r="CL1550" s="325"/>
      <c r="CM1550" s="325"/>
      <c r="CN1550" s="325"/>
      <c r="CO1550" s="325"/>
      <c r="CP1550" s="325"/>
      <c r="CQ1550" s="325"/>
      <c r="CR1550" s="325"/>
      <c r="CS1550" s="325"/>
      <c r="CT1550" s="325"/>
      <c r="CU1550" s="325"/>
      <c r="CV1550" s="325"/>
      <c r="CW1550" s="325"/>
      <c r="CX1550" s="325"/>
    </row>
    <row r="1551" spans="1:102" s="36" customFormat="1" ht="15" hidden="1" customHeight="1">
      <c r="A1551" s="329"/>
      <c r="B1551" s="37" t="str">
        <f t="shared" ca="1" si="692"/>
        <v/>
      </c>
      <c r="C1551" s="41" t="str">
        <f t="shared" ca="1" si="693"/>
        <v/>
      </c>
      <c r="D1551" s="39" t="str">
        <f t="shared" ca="1" si="694"/>
        <v/>
      </c>
      <c r="E1551" s="39" t="str">
        <f t="shared" ca="1" si="706"/>
        <v/>
      </c>
      <c r="F1551" s="39" t="str">
        <f t="shared" ca="1" si="695"/>
        <v/>
      </c>
      <c r="G1551" s="101"/>
      <c r="H1551" s="39">
        <f t="shared" ca="1" si="686"/>
        <v>0</v>
      </c>
      <c r="J1551" s="332"/>
      <c r="K1551" s="37" t="str">
        <f t="shared" ca="1" si="696"/>
        <v/>
      </c>
      <c r="L1551" s="41" t="str">
        <f t="shared" ca="1" si="697"/>
        <v/>
      </c>
      <c r="M1551" s="39" t="str">
        <f t="shared" si="687"/>
        <v/>
      </c>
      <c r="N1551" s="39" t="str">
        <f t="shared" ca="1" si="707"/>
        <v/>
      </c>
      <c r="O1551" s="39">
        <f ca="1">ROUND(Q1550*$O$5/payments_per_year,2)</f>
        <v>0</v>
      </c>
      <c r="P1551" s="101"/>
      <c r="Q1551" s="39">
        <f t="shared" ca="1" si="708"/>
        <v>0</v>
      </c>
      <c r="R1551" s="332"/>
      <c r="S1551" s="37" t="str">
        <f t="shared" ca="1" si="698"/>
        <v/>
      </c>
      <c r="T1551" s="41" t="str">
        <f t="shared" ca="1" si="699"/>
        <v/>
      </c>
      <c r="U1551" s="39" t="str">
        <f t="shared" si="688"/>
        <v/>
      </c>
      <c r="V1551" s="39" t="str">
        <f t="shared" ca="1" si="709"/>
        <v/>
      </c>
      <c r="W1551" s="39">
        <f t="shared" ca="1" si="689"/>
        <v>0</v>
      </c>
      <c r="X1551" s="40"/>
      <c r="Y1551" s="39">
        <f t="shared" ca="1" si="710"/>
        <v>0</v>
      </c>
      <c r="Z1551" s="327"/>
      <c r="AA1551" s="37" t="str">
        <f t="shared" ca="1" si="700"/>
        <v/>
      </c>
      <c r="AB1551" s="41" t="str">
        <f t="shared" ca="1" si="701"/>
        <v/>
      </c>
      <c r="AC1551" s="39" t="str">
        <f t="shared" si="690"/>
        <v/>
      </c>
      <c r="AD1551" s="39" t="str">
        <f t="shared" ca="1" si="711"/>
        <v/>
      </c>
      <c r="AE1551" s="39" t="str">
        <f t="shared" ca="1" si="702"/>
        <v/>
      </c>
      <c r="AF1551" s="40"/>
      <c r="AG1551" s="39">
        <f t="shared" ca="1" si="712"/>
        <v>0</v>
      </c>
      <c r="AH1551" s="339"/>
      <c r="AI1551" s="37" t="str">
        <f t="shared" ca="1" si="703"/>
        <v/>
      </c>
      <c r="AJ1551" s="41" t="str">
        <f t="shared" ca="1" si="704"/>
        <v/>
      </c>
      <c r="AK1551" s="39" t="str">
        <f t="shared" si="691"/>
        <v/>
      </c>
      <c r="AL1551" s="39" t="str">
        <f t="shared" ca="1" si="713"/>
        <v/>
      </c>
      <c r="AM1551" s="39" t="str">
        <f t="shared" ca="1" si="705"/>
        <v/>
      </c>
      <c r="AN1551" s="40"/>
      <c r="AO1551" s="39">
        <f t="shared" ca="1" si="714"/>
        <v>0</v>
      </c>
      <c r="AP1551" s="339"/>
      <c r="AW1551" s="329"/>
      <c r="BI1551" s="329"/>
      <c r="BJ1551" s="329"/>
      <c r="BK1551" s="329"/>
      <c r="BL1551" s="329"/>
      <c r="BM1551" s="329"/>
      <c r="BN1551" s="329"/>
      <c r="BO1551" s="329"/>
      <c r="BP1551" s="329"/>
      <c r="BQ1551" s="329"/>
      <c r="BR1551" s="329"/>
      <c r="BS1551" s="329"/>
      <c r="BT1551" s="329"/>
      <c r="BU1551" s="329"/>
      <c r="BV1551" s="329"/>
      <c r="BW1551" s="325"/>
      <c r="BX1551" s="325"/>
      <c r="BY1551" s="325"/>
      <c r="BZ1551" s="325"/>
      <c r="CA1551" s="325"/>
      <c r="CB1551" s="325"/>
      <c r="CC1551" s="325"/>
      <c r="CD1551" s="325"/>
      <c r="CE1551" s="325"/>
      <c r="CF1551" s="325"/>
      <c r="CG1551" s="325"/>
      <c r="CH1551" s="325"/>
      <c r="CI1551" s="325"/>
      <c r="CJ1551" s="325"/>
      <c r="CK1551" s="325"/>
      <c r="CL1551" s="325"/>
      <c r="CM1551" s="325"/>
      <c r="CN1551" s="325"/>
      <c r="CO1551" s="325"/>
      <c r="CP1551" s="325"/>
      <c r="CQ1551" s="325"/>
      <c r="CR1551" s="325"/>
      <c r="CS1551" s="325"/>
      <c r="CT1551" s="325"/>
      <c r="CU1551" s="325"/>
      <c r="CV1551" s="325"/>
      <c r="CW1551" s="325"/>
      <c r="CX1551" s="325"/>
    </row>
    <row r="1552" spans="1:102" s="36" customFormat="1" ht="15" hidden="1" customHeight="1">
      <c r="A1552" s="329"/>
      <c r="B1552" s="37" t="str">
        <f t="shared" ca="1" si="692"/>
        <v/>
      </c>
      <c r="C1552" s="41" t="str">
        <f t="shared" ca="1" si="693"/>
        <v/>
      </c>
      <c r="D1552" s="39" t="str">
        <f t="shared" ca="1" si="694"/>
        <v/>
      </c>
      <c r="E1552" s="39" t="str">
        <f t="shared" ca="1" si="706"/>
        <v/>
      </c>
      <c r="F1552" s="39" t="str">
        <f t="shared" ca="1" si="695"/>
        <v/>
      </c>
      <c r="G1552" s="101"/>
      <c r="H1552" s="39">
        <f t="shared" ca="1" si="686"/>
        <v>0</v>
      </c>
      <c r="J1552" s="332"/>
      <c r="K1552" s="37" t="str">
        <f t="shared" ca="1" si="696"/>
        <v/>
      </c>
      <c r="L1552" s="41" t="str">
        <f t="shared" ca="1" si="697"/>
        <v/>
      </c>
      <c r="M1552" s="39" t="str">
        <f t="shared" si="687"/>
        <v/>
      </c>
      <c r="N1552" s="39" t="str">
        <f t="shared" ca="1" si="707"/>
        <v/>
      </c>
      <c r="O1552" s="39" t="str">
        <f ca="1">IF(L1552="","",ROUND(Q1551*$O$5/payments_per_year,2))</f>
        <v/>
      </c>
      <c r="P1552" s="101"/>
      <c r="Q1552" s="39">
        <f t="shared" ca="1" si="708"/>
        <v>0</v>
      </c>
      <c r="R1552" s="332"/>
      <c r="S1552" s="37" t="str">
        <f t="shared" ca="1" si="698"/>
        <v/>
      </c>
      <c r="T1552" s="41" t="str">
        <f t="shared" ca="1" si="699"/>
        <v/>
      </c>
      <c r="U1552" s="39" t="str">
        <f t="shared" si="688"/>
        <v/>
      </c>
      <c r="V1552" s="39" t="str">
        <f t="shared" ca="1" si="709"/>
        <v/>
      </c>
      <c r="W1552" s="39">
        <f t="shared" ca="1" si="689"/>
        <v>0</v>
      </c>
      <c r="X1552" s="40"/>
      <c r="Y1552" s="39">
        <f t="shared" ca="1" si="710"/>
        <v>0</v>
      </c>
      <c r="Z1552" s="327"/>
      <c r="AA1552" s="37" t="str">
        <f t="shared" ca="1" si="700"/>
        <v/>
      </c>
      <c r="AB1552" s="41" t="str">
        <f t="shared" ca="1" si="701"/>
        <v/>
      </c>
      <c r="AC1552" s="39" t="str">
        <f t="shared" si="690"/>
        <v/>
      </c>
      <c r="AD1552" s="39" t="str">
        <f t="shared" ca="1" si="711"/>
        <v/>
      </c>
      <c r="AE1552" s="39" t="str">
        <f t="shared" ca="1" si="702"/>
        <v/>
      </c>
      <c r="AF1552" s="40"/>
      <c r="AG1552" s="39">
        <f t="shared" ca="1" si="712"/>
        <v>0</v>
      </c>
      <c r="AH1552" s="339"/>
      <c r="AI1552" s="37" t="str">
        <f t="shared" ca="1" si="703"/>
        <v/>
      </c>
      <c r="AJ1552" s="41" t="str">
        <f t="shared" ca="1" si="704"/>
        <v/>
      </c>
      <c r="AK1552" s="39" t="str">
        <f t="shared" si="691"/>
        <v/>
      </c>
      <c r="AL1552" s="39" t="str">
        <f t="shared" ca="1" si="713"/>
        <v/>
      </c>
      <c r="AM1552" s="39" t="str">
        <f t="shared" ca="1" si="705"/>
        <v/>
      </c>
      <c r="AN1552" s="40"/>
      <c r="AO1552" s="39">
        <f t="shared" ca="1" si="714"/>
        <v>0</v>
      </c>
      <c r="AP1552" s="339"/>
      <c r="AW1552" s="329"/>
      <c r="BI1552" s="329"/>
      <c r="BJ1552" s="329"/>
      <c r="BK1552" s="329"/>
      <c r="BL1552" s="329"/>
      <c r="BM1552" s="329"/>
      <c r="BN1552" s="329"/>
      <c r="BO1552" s="329"/>
      <c r="BP1552" s="329"/>
      <c r="BQ1552" s="329"/>
      <c r="BR1552" s="329"/>
      <c r="BS1552" s="329"/>
      <c r="BT1552" s="329"/>
      <c r="BU1552" s="329"/>
      <c r="BV1552" s="329"/>
      <c r="BW1552" s="325"/>
      <c r="BX1552" s="325"/>
      <c r="BY1552" s="325"/>
      <c r="BZ1552" s="325"/>
      <c r="CA1552" s="325"/>
      <c r="CB1552" s="325"/>
      <c r="CC1552" s="325"/>
      <c r="CD1552" s="325"/>
      <c r="CE1552" s="325"/>
      <c r="CF1552" s="325"/>
      <c r="CG1552" s="325"/>
      <c r="CH1552" s="325"/>
      <c r="CI1552" s="325"/>
      <c r="CJ1552" s="325"/>
      <c r="CK1552" s="325"/>
      <c r="CL1552" s="325"/>
      <c r="CM1552" s="325"/>
      <c r="CN1552" s="325"/>
      <c r="CO1552" s="325"/>
      <c r="CP1552" s="325"/>
      <c r="CQ1552" s="325"/>
      <c r="CR1552" s="325"/>
      <c r="CS1552" s="325"/>
      <c r="CT1552" s="325"/>
      <c r="CU1552" s="325"/>
      <c r="CV1552" s="325"/>
      <c r="CW1552" s="325"/>
      <c r="CX1552" s="325"/>
    </row>
    <row r="1553" spans="1:102" s="36" customFormat="1" ht="15" hidden="1" customHeight="1">
      <c r="A1553" s="329"/>
      <c r="B1553" s="37" t="str">
        <f t="shared" ca="1" si="692"/>
        <v/>
      </c>
      <c r="C1553" s="41" t="str">
        <f t="shared" ca="1" si="693"/>
        <v/>
      </c>
      <c r="D1553" s="39" t="str">
        <f t="shared" ca="1" si="694"/>
        <v/>
      </c>
      <c r="E1553" s="39" t="str">
        <f t="shared" ca="1" si="706"/>
        <v/>
      </c>
      <c r="F1553" s="39" t="str">
        <f t="shared" ca="1" si="695"/>
        <v/>
      </c>
      <c r="G1553" s="101"/>
      <c r="H1553" s="39">
        <f t="shared" ca="1" si="686"/>
        <v>0</v>
      </c>
      <c r="J1553" s="332"/>
      <c r="K1553" s="37" t="str">
        <f t="shared" ca="1" si="696"/>
        <v/>
      </c>
      <c r="L1553" s="41" t="str">
        <f t="shared" ca="1" si="697"/>
        <v/>
      </c>
      <c r="M1553" s="39" t="str">
        <f t="shared" si="687"/>
        <v/>
      </c>
      <c r="N1553" s="39" t="str">
        <f t="shared" ca="1" si="707"/>
        <v/>
      </c>
      <c r="O1553" s="39">
        <f ca="1">ROUND(Q1552*$O$5/payments_per_year,2)</f>
        <v>0</v>
      </c>
      <c r="P1553" s="101"/>
      <c r="Q1553" s="39">
        <f t="shared" ca="1" si="708"/>
        <v>0</v>
      </c>
      <c r="R1553" s="332"/>
      <c r="S1553" s="37" t="str">
        <f t="shared" ca="1" si="698"/>
        <v/>
      </c>
      <c r="T1553" s="41" t="str">
        <f t="shared" ca="1" si="699"/>
        <v/>
      </c>
      <c r="U1553" s="39" t="str">
        <f t="shared" si="688"/>
        <v/>
      </c>
      <c r="V1553" s="39" t="str">
        <f t="shared" ca="1" si="709"/>
        <v/>
      </c>
      <c r="W1553" s="39">
        <f t="shared" ca="1" si="689"/>
        <v>0</v>
      </c>
      <c r="X1553" s="40"/>
      <c r="Y1553" s="39">
        <f t="shared" ca="1" si="710"/>
        <v>0</v>
      </c>
      <c r="Z1553" s="327"/>
      <c r="AA1553" s="37" t="str">
        <f t="shared" ca="1" si="700"/>
        <v/>
      </c>
      <c r="AB1553" s="41" t="str">
        <f t="shared" ca="1" si="701"/>
        <v/>
      </c>
      <c r="AC1553" s="39" t="str">
        <f t="shared" si="690"/>
        <v/>
      </c>
      <c r="AD1553" s="39" t="str">
        <f t="shared" ca="1" si="711"/>
        <v/>
      </c>
      <c r="AE1553" s="39" t="str">
        <f t="shared" ca="1" si="702"/>
        <v/>
      </c>
      <c r="AF1553" s="40"/>
      <c r="AG1553" s="39">
        <f t="shared" ca="1" si="712"/>
        <v>0</v>
      </c>
      <c r="AH1553" s="339"/>
      <c r="AI1553" s="37" t="str">
        <f t="shared" ca="1" si="703"/>
        <v/>
      </c>
      <c r="AJ1553" s="41" t="str">
        <f t="shared" ca="1" si="704"/>
        <v/>
      </c>
      <c r="AK1553" s="39" t="str">
        <f t="shared" si="691"/>
        <v/>
      </c>
      <c r="AL1553" s="39" t="str">
        <f t="shared" ca="1" si="713"/>
        <v/>
      </c>
      <c r="AM1553" s="39" t="str">
        <f t="shared" ca="1" si="705"/>
        <v/>
      </c>
      <c r="AN1553" s="40"/>
      <c r="AO1553" s="39">
        <f t="shared" ca="1" si="714"/>
        <v>0</v>
      </c>
      <c r="AP1553" s="339"/>
      <c r="AW1553" s="329"/>
      <c r="BI1553" s="329"/>
      <c r="BJ1553" s="329"/>
      <c r="BK1553" s="329"/>
      <c r="BL1553" s="329"/>
      <c r="BM1553" s="329"/>
      <c r="BN1553" s="329"/>
      <c r="BO1553" s="329"/>
      <c r="BP1553" s="329"/>
      <c r="BQ1553" s="329"/>
      <c r="BR1553" s="329"/>
      <c r="BS1553" s="329"/>
      <c r="BT1553" s="329"/>
      <c r="BU1553" s="329"/>
      <c r="BV1553" s="329"/>
      <c r="BW1553" s="325"/>
      <c r="BX1553" s="325"/>
      <c r="BY1553" s="325"/>
      <c r="BZ1553" s="325"/>
      <c r="CA1553" s="325"/>
      <c r="CB1553" s="325"/>
      <c r="CC1553" s="325"/>
      <c r="CD1553" s="325"/>
      <c r="CE1553" s="325"/>
      <c r="CF1553" s="325"/>
      <c r="CG1553" s="325"/>
      <c r="CH1553" s="325"/>
      <c r="CI1553" s="325"/>
      <c r="CJ1553" s="325"/>
      <c r="CK1553" s="325"/>
      <c r="CL1553" s="325"/>
      <c r="CM1553" s="325"/>
      <c r="CN1553" s="325"/>
      <c r="CO1553" s="325"/>
      <c r="CP1553" s="325"/>
      <c r="CQ1553" s="325"/>
      <c r="CR1553" s="325"/>
      <c r="CS1553" s="325"/>
      <c r="CT1553" s="325"/>
      <c r="CU1553" s="325"/>
      <c r="CV1553" s="325"/>
      <c r="CW1553" s="325"/>
      <c r="CX1553" s="325"/>
    </row>
    <row r="1554" spans="1:102" s="36" customFormat="1" ht="15" hidden="1" customHeight="1">
      <c r="A1554" s="329"/>
      <c r="B1554" s="37" t="str">
        <f t="shared" ca="1" si="692"/>
        <v/>
      </c>
      <c r="C1554" s="41" t="str">
        <f t="shared" ca="1" si="693"/>
        <v/>
      </c>
      <c r="D1554" s="39" t="str">
        <f t="shared" ca="1" si="694"/>
        <v/>
      </c>
      <c r="E1554" s="39" t="str">
        <f t="shared" ca="1" si="706"/>
        <v/>
      </c>
      <c r="F1554" s="39" t="str">
        <f t="shared" ca="1" si="695"/>
        <v/>
      </c>
      <c r="G1554" s="101"/>
      <c r="H1554" s="39">
        <f t="shared" ca="1" si="686"/>
        <v>0</v>
      </c>
      <c r="J1554" s="332"/>
      <c r="K1554" s="37" t="str">
        <f t="shared" ca="1" si="696"/>
        <v/>
      </c>
      <c r="L1554" s="41" t="str">
        <f t="shared" ca="1" si="697"/>
        <v/>
      </c>
      <c r="M1554" s="39" t="str">
        <f t="shared" si="687"/>
        <v/>
      </c>
      <c r="N1554" s="39" t="str">
        <f t="shared" ca="1" si="707"/>
        <v/>
      </c>
      <c r="O1554" s="39" t="str">
        <f ca="1">IF(L1554="","",ROUND(Q1553*$O$5/payments_per_year,2))</f>
        <v/>
      </c>
      <c r="P1554" s="101"/>
      <c r="Q1554" s="39">
        <f t="shared" ca="1" si="708"/>
        <v>0</v>
      </c>
      <c r="R1554" s="332"/>
      <c r="S1554" s="37" t="str">
        <f t="shared" ca="1" si="698"/>
        <v/>
      </c>
      <c r="T1554" s="41" t="str">
        <f t="shared" ca="1" si="699"/>
        <v/>
      </c>
      <c r="U1554" s="39" t="str">
        <f t="shared" si="688"/>
        <v/>
      </c>
      <c r="V1554" s="39" t="str">
        <f t="shared" ca="1" si="709"/>
        <v/>
      </c>
      <c r="W1554" s="39">
        <f t="shared" ca="1" si="689"/>
        <v>0</v>
      </c>
      <c r="X1554" s="40"/>
      <c r="Y1554" s="39">
        <f t="shared" ca="1" si="710"/>
        <v>0</v>
      </c>
      <c r="Z1554" s="327"/>
      <c r="AA1554" s="37" t="str">
        <f t="shared" ca="1" si="700"/>
        <v/>
      </c>
      <c r="AB1554" s="41" t="str">
        <f t="shared" ca="1" si="701"/>
        <v/>
      </c>
      <c r="AC1554" s="39" t="str">
        <f t="shared" si="690"/>
        <v/>
      </c>
      <c r="AD1554" s="39" t="str">
        <f t="shared" ca="1" si="711"/>
        <v/>
      </c>
      <c r="AE1554" s="39" t="str">
        <f t="shared" ca="1" si="702"/>
        <v/>
      </c>
      <c r="AF1554" s="40"/>
      <c r="AG1554" s="39">
        <f t="shared" ca="1" si="712"/>
        <v>0</v>
      </c>
      <c r="AH1554" s="339"/>
      <c r="AI1554" s="37" t="str">
        <f t="shared" ca="1" si="703"/>
        <v/>
      </c>
      <c r="AJ1554" s="41" t="str">
        <f t="shared" ca="1" si="704"/>
        <v/>
      </c>
      <c r="AK1554" s="39" t="str">
        <f t="shared" si="691"/>
        <v/>
      </c>
      <c r="AL1554" s="39" t="str">
        <f t="shared" ca="1" si="713"/>
        <v/>
      </c>
      <c r="AM1554" s="39" t="str">
        <f t="shared" ca="1" si="705"/>
        <v/>
      </c>
      <c r="AN1554" s="40"/>
      <c r="AO1554" s="39">
        <f t="shared" ca="1" si="714"/>
        <v>0</v>
      </c>
      <c r="AP1554" s="339"/>
      <c r="AW1554" s="329"/>
      <c r="BI1554" s="329"/>
      <c r="BJ1554" s="329"/>
      <c r="BK1554" s="329"/>
      <c r="BL1554" s="329"/>
      <c r="BM1554" s="329"/>
      <c r="BN1554" s="329"/>
      <c r="BO1554" s="329"/>
      <c r="BP1554" s="329"/>
      <c r="BQ1554" s="329"/>
      <c r="BR1554" s="329"/>
      <c r="BS1554" s="329"/>
      <c r="BT1554" s="329"/>
      <c r="BU1554" s="329"/>
      <c r="BV1554" s="329"/>
      <c r="BW1554" s="325"/>
      <c r="BX1554" s="325"/>
      <c r="BY1554" s="325"/>
      <c r="BZ1554" s="325"/>
      <c r="CA1554" s="325"/>
      <c r="CB1554" s="325"/>
      <c r="CC1554" s="325"/>
      <c r="CD1554" s="325"/>
      <c r="CE1554" s="325"/>
      <c r="CF1554" s="325"/>
      <c r="CG1554" s="325"/>
      <c r="CH1554" s="325"/>
      <c r="CI1554" s="325"/>
      <c r="CJ1554" s="325"/>
      <c r="CK1554" s="325"/>
      <c r="CL1554" s="325"/>
      <c r="CM1554" s="325"/>
      <c r="CN1554" s="325"/>
      <c r="CO1554" s="325"/>
      <c r="CP1554" s="325"/>
      <c r="CQ1554" s="325"/>
      <c r="CR1554" s="325"/>
      <c r="CS1554" s="325"/>
      <c r="CT1554" s="325"/>
      <c r="CU1554" s="325"/>
      <c r="CV1554" s="325"/>
      <c r="CW1554" s="325"/>
      <c r="CX1554" s="325"/>
    </row>
    <row r="1555" spans="1:102" s="36" customFormat="1" ht="15" hidden="1" customHeight="1">
      <c r="A1555" s="329"/>
      <c r="B1555" s="37" t="str">
        <f t="shared" ca="1" si="692"/>
        <v/>
      </c>
      <c r="C1555" s="41" t="str">
        <f t="shared" ca="1" si="693"/>
        <v/>
      </c>
      <c r="D1555" s="39" t="str">
        <f t="shared" ca="1" si="694"/>
        <v/>
      </c>
      <c r="E1555" s="39" t="str">
        <f t="shared" ca="1" si="706"/>
        <v/>
      </c>
      <c r="F1555" s="39" t="str">
        <f t="shared" ca="1" si="695"/>
        <v/>
      </c>
      <c r="G1555" s="101"/>
      <c r="H1555" s="39">
        <f t="shared" ref="H1555:H1618" ca="1" si="715">IF(B1555="",0,ROUND(H1554-E1555-G1555,2))</f>
        <v>0</v>
      </c>
      <c r="J1555" s="332"/>
      <c r="K1555" s="37" t="str">
        <f t="shared" ca="1" si="696"/>
        <v/>
      </c>
      <c r="L1555" s="41" t="str">
        <f t="shared" ca="1" si="697"/>
        <v/>
      </c>
      <c r="M1555" s="39" t="str">
        <f t="shared" ref="M1555:M1618" si="716">$O$10</f>
        <v/>
      </c>
      <c r="N1555" s="39" t="str">
        <f t="shared" ca="1" si="707"/>
        <v/>
      </c>
      <c r="O1555" s="39">
        <f ca="1">ROUND(Q1554*$O$5/payments_per_year,2)</f>
        <v>0</v>
      </c>
      <c r="P1555" s="101"/>
      <c r="Q1555" s="39">
        <f t="shared" ca="1" si="708"/>
        <v>0</v>
      </c>
      <c r="R1555" s="332"/>
      <c r="S1555" s="37" t="str">
        <f t="shared" ca="1" si="698"/>
        <v/>
      </c>
      <c r="T1555" s="41" t="str">
        <f t="shared" ca="1" si="699"/>
        <v/>
      </c>
      <c r="U1555" s="39" t="str">
        <f t="shared" ref="U1555:U1618" si="717">$W$10</f>
        <v/>
      </c>
      <c r="V1555" s="39" t="str">
        <f t="shared" ca="1" si="709"/>
        <v/>
      </c>
      <c r="W1555" s="39">
        <f t="shared" ref="W1555:W1618" ca="1" si="718">ROUND(Y1554*$W$5/payments_per_year,2)</f>
        <v>0</v>
      </c>
      <c r="X1555" s="40"/>
      <c r="Y1555" s="39">
        <f t="shared" ca="1" si="710"/>
        <v>0</v>
      </c>
      <c r="Z1555" s="327"/>
      <c r="AA1555" s="37" t="str">
        <f t="shared" ca="1" si="700"/>
        <v/>
      </c>
      <c r="AB1555" s="41" t="str">
        <f t="shared" ca="1" si="701"/>
        <v/>
      </c>
      <c r="AC1555" s="39" t="str">
        <f t="shared" ref="AC1555:AC1618" si="719">$AE$10</f>
        <v/>
      </c>
      <c r="AD1555" s="39" t="str">
        <f t="shared" ca="1" si="711"/>
        <v/>
      </c>
      <c r="AE1555" s="39" t="str">
        <f t="shared" ca="1" si="702"/>
        <v/>
      </c>
      <c r="AF1555" s="40"/>
      <c r="AG1555" s="39">
        <f t="shared" ca="1" si="712"/>
        <v>0</v>
      </c>
      <c r="AH1555" s="339"/>
      <c r="AI1555" s="37" t="str">
        <f t="shared" ca="1" si="703"/>
        <v/>
      </c>
      <c r="AJ1555" s="41" t="str">
        <f t="shared" ca="1" si="704"/>
        <v/>
      </c>
      <c r="AK1555" s="39" t="str">
        <f t="shared" ref="AK1555:AK1618" si="720">$AE$10</f>
        <v/>
      </c>
      <c r="AL1555" s="39" t="str">
        <f t="shared" ca="1" si="713"/>
        <v/>
      </c>
      <c r="AM1555" s="39" t="str">
        <f t="shared" ca="1" si="705"/>
        <v/>
      </c>
      <c r="AN1555" s="40"/>
      <c r="AO1555" s="39">
        <f t="shared" ca="1" si="714"/>
        <v>0</v>
      </c>
      <c r="AP1555" s="339"/>
      <c r="AW1555" s="329"/>
      <c r="BI1555" s="329"/>
      <c r="BJ1555" s="329"/>
      <c r="BK1555" s="329"/>
      <c r="BL1555" s="329"/>
      <c r="BM1555" s="329"/>
      <c r="BN1555" s="329"/>
      <c r="BO1555" s="329"/>
      <c r="BP1555" s="329"/>
      <c r="BQ1555" s="329"/>
      <c r="BR1555" s="329"/>
      <c r="BS1555" s="329"/>
      <c r="BT1555" s="329"/>
      <c r="BU1555" s="329"/>
      <c r="BV1555" s="329"/>
      <c r="BW1555" s="325"/>
      <c r="BX1555" s="325"/>
      <c r="BY1555" s="325"/>
      <c r="BZ1555" s="325"/>
      <c r="CA1555" s="325"/>
      <c r="CB1555" s="325"/>
      <c r="CC1555" s="325"/>
      <c r="CD1555" s="325"/>
      <c r="CE1555" s="325"/>
      <c r="CF1555" s="325"/>
      <c r="CG1555" s="325"/>
      <c r="CH1555" s="325"/>
      <c r="CI1555" s="325"/>
      <c r="CJ1555" s="325"/>
      <c r="CK1555" s="325"/>
      <c r="CL1555" s="325"/>
      <c r="CM1555" s="325"/>
      <c r="CN1555" s="325"/>
      <c r="CO1555" s="325"/>
      <c r="CP1555" s="325"/>
      <c r="CQ1555" s="325"/>
      <c r="CR1555" s="325"/>
      <c r="CS1555" s="325"/>
      <c r="CT1555" s="325"/>
      <c r="CU1555" s="325"/>
      <c r="CV1555" s="325"/>
      <c r="CW1555" s="325"/>
      <c r="CX1555" s="325"/>
    </row>
    <row r="1556" spans="1:102" s="36" customFormat="1" ht="15" hidden="1" customHeight="1">
      <c r="A1556" s="329"/>
      <c r="B1556" s="37" t="str">
        <f t="shared" ref="B1556:B1619" ca="1" si="721">IF(B1555&lt;$F$11,IF(H1555&gt;0,B1555+1,""),"")</f>
        <v/>
      </c>
      <c r="C1556" s="41" t="str">
        <f t="shared" ref="C1556:C1619" ca="1" si="722">IF(B1556="","",IF(B1556&lt;=$F$11,IF(payments_per_year=26,DATE(YEAR(start_date),MONTH(start_date),DAY(start_date)+14*B1556),IF(payments_per_year=52,DATE(YEAR(start_date),MONTH(start_date),DAY(start_date)+7*B1556),DATE(YEAR(start_date),MONTH(start_date)+B1556*12/$F$7,DAY(start_date)))),""))</f>
        <v/>
      </c>
      <c r="D1556" s="39" t="str">
        <f t="shared" ref="D1556:D1619" ca="1" si="723">IF(C1556="","",IF($F$10+F1556&gt;H1555,ROUND(H1555+F1556,2),$F$10))</f>
        <v/>
      </c>
      <c r="E1556" s="39" t="str">
        <f t="shared" ca="1" si="706"/>
        <v/>
      </c>
      <c r="F1556" s="39" t="str">
        <f t="shared" ref="F1556:F1619" ca="1" si="724">IF(C1556="","",ROUND(H1555*$F$5/payments_per_year,2))</f>
        <v/>
      </c>
      <c r="G1556" s="101"/>
      <c r="H1556" s="39">
        <f t="shared" ca="1" si="715"/>
        <v>0</v>
      </c>
      <c r="J1556" s="332"/>
      <c r="K1556" s="37" t="str">
        <f t="shared" ref="K1556:K1619" ca="1" si="725">IF(K1555&lt;$F$11,IF(Q1555&gt;0,K1555+1,""),"")</f>
        <v/>
      </c>
      <c r="L1556" s="41" t="str">
        <f t="shared" ref="L1556:L1619" ca="1" si="726">IF(K1556="","",IF(K1556&lt;=$F$11,IF(payments_per_year=26,DATE(YEAR(start_date),MONTH(start_date),DAY(start_date)+14*K1556),IF(payments_per_year=52,DATE(YEAR(start_date),MONTH(start_date),DAY(start_date)+7*K1556),DATE(YEAR(start_date),MONTH(start_date)+K1556*12/$F$7,DAY(start_date)))),""))</f>
        <v/>
      </c>
      <c r="M1556" s="39" t="str">
        <f t="shared" si="716"/>
        <v/>
      </c>
      <c r="N1556" s="39" t="str">
        <f t="shared" ca="1" si="707"/>
        <v/>
      </c>
      <c r="O1556" s="39" t="str">
        <f ca="1">IF(L1556="","",ROUND(Q1555*$O$5/payments_per_year,2))</f>
        <v/>
      </c>
      <c r="P1556" s="101"/>
      <c r="Q1556" s="39">
        <f t="shared" ca="1" si="708"/>
        <v>0</v>
      </c>
      <c r="R1556" s="332"/>
      <c r="S1556" s="37" t="str">
        <f t="shared" ref="S1556:S1619" ca="1" si="727">IF(S1555&lt;$F$11,IF(Y1555&gt;0,S1555+1,""),"")</f>
        <v/>
      </c>
      <c r="T1556" s="41" t="str">
        <f t="shared" ref="T1556:T1619" ca="1" si="728">IF(S1556="","",IF(S1556&lt;=$F$11,IF(payments_per_year=26,DATE(YEAR(start_date),MONTH(start_date),DAY(start_date)+14*S1556),IF(payments_per_year=52,DATE(YEAR(start_date),MONTH(start_date),DAY(start_date)+7*S1556),DATE(YEAR(start_date),MONTH(start_date)+S1556*12/$F$7,DAY(start_date)))),""))</f>
        <v/>
      </c>
      <c r="U1556" s="39" t="str">
        <f t="shared" si="717"/>
        <v/>
      </c>
      <c r="V1556" s="39" t="str">
        <f t="shared" ca="1" si="709"/>
        <v/>
      </c>
      <c r="W1556" s="39">
        <f t="shared" ca="1" si="718"/>
        <v>0</v>
      </c>
      <c r="X1556" s="40"/>
      <c r="Y1556" s="39">
        <f t="shared" ca="1" si="710"/>
        <v>0</v>
      </c>
      <c r="Z1556" s="327"/>
      <c r="AA1556" s="37" t="str">
        <f t="shared" ref="AA1556:AA1619" ca="1" si="729">IF(AA1555&lt;$F$11,IF(AG1555&gt;0,AA1555+1,""),"")</f>
        <v/>
      </c>
      <c r="AB1556" s="41" t="str">
        <f t="shared" ref="AB1556:AB1619" ca="1" si="730">IF(AA1556="","",IF(AA1556&lt;=$F$11,IF(payments_per_year=26,DATE(YEAR(start_date),MONTH(start_date),DAY(start_date)+14*AA1556),IF(payments_per_year=52,DATE(YEAR(start_date),MONTH(start_date),DAY(start_date)+7*AA1556),DATE(YEAR(start_date),MONTH(start_date)+AA1556*12/$F$7,DAY(start_date)))),""))</f>
        <v/>
      </c>
      <c r="AC1556" s="39" t="str">
        <f t="shared" si="719"/>
        <v/>
      </c>
      <c r="AD1556" s="39" t="str">
        <f t="shared" ca="1" si="711"/>
        <v/>
      </c>
      <c r="AE1556" s="39" t="str">
        <f t="shared" ref="AE1556:AE1619" ca="1" si="731">IF(AB1556="","",ROUND(AG1555*$F$5/payments_per_year,2))</f>
        <v/>
      </c>
      <c r="AF1556" s="40"/>
      <c r="AG1556" s="39">
        <f t="shared" ca="1" si="712"/>
        <v>0</v>
      </c>
      <c r="AH1556" s="339"/>
      <c r="AI1556" s="37" t="str">
        <f t="shared" ref="AI1556:AI1619" ca="1" si="732">IF(AI1555&lt;$F$11,IF(AO1555&gt;0,AI1555+1,""),"")</f>
        <v/>
      </c>
      <c r="AJ1556" s="41" t="str">
        <f t="shared" ref="AJ1556:AJ1619" ca="1" si="733">IF(AI1556="","",IF(AI1556&lt;=$F$11,IF(payments_per_year=26,DATE(YEAR(start_date),MONTH(start_date),DAY(start_date)+14*AI1556),IF(payments_per_year=52,DATE(YEAR(start_date),MONTH(start_date),DAY(start_date)+7*AI1556),DATE(YEAR(start_date),MONTH(start_date)+AI1556*12/$F$7,DAY(start_date)))),""))</f>
        <v/>
      </c>
      <c r="AK1556" s="39" t="str">
        <f t="shared" si="720"/>
        <v/>
      </c>
      <c r="AL1556" s="39" t="str">
        <f t="shared" ca="1" si="713"/>
        <v/>
      </c>
      <c r="AM1556" s="39" t="str">
        <f t="shared" ref="AM1556:AM1619" ca="1" si="734">IF(AJ1556="","",ROUND(AO1555*$F$5/payments_per_year,2))</f>
        <v/>
      </c>
      <c r="AN1556" s="40"/>
      <c r="AO1556" s="39">
        <f t="shared" ca="1" si="714"/>
        <v>0</v>
      </c>
      <c r="AP1556" s="339"/>
      <c r="AW1556" s="329"/>
      <c r="BI1556" s="329"/>
      <c r="BJ1556" s="329"/>
      <c r="BK1556" s="329"/>
      <c r="BL1556" s="329"/>
      <c r="BM1556" s="329"/>
      <c r="BN1556" s="329"/>
      <c r="BO1556" s="329"/>
      <c r="BP1556" s="329"/>
      <c r="BQ1556" s="329"/>
      <c r="BR1556" s="329"/>
      <c r="BS1556" s="329"/>
      <c r="BT1556" s="329"/>
      <c r="BU1556" s="329"/>
      <c r="BV1556" s="329"/>
      <c r="BW1556" s="325"/>
      <c r="BX1556" s="325"/>
      <c r="BY1556" s="325"/>
      <c r="BZ1556" s="325"/>
      <c r="CA1556" s="325"/>
      <c r="CB1556" s="325"/>
      <c r="CC1556" s="325"/>
      <c r="CD1556" s="325"/>
      <c r="CE1556" s="325"/>
      <c r="CF1556" s="325"/>
      <c r="CG1556" s="325"/>
      <c r="CH1556" s="325"/>
      <c r="CI1556" s="325"/>
      <c r="CJ1556" s="325"/>
      <c r="CK1556" s="325"/>
      <c r="CL1556" s="325"/>
      <c r="CM1556" s="325"/>
      <c r="CN1556" s="325"/>
      <c r="CO1556" s="325"/>
      <c r="CP1556" s="325"/>
      <c r="CQ1556" s="325"/>
      <c r="CR1556" s="325"/>
      <c r="CS1556" s="325"/>
      <c r="CT1556" s="325"/>
      <c r="CU1556" s="325"/>
      <c r="CV1556" s="325"/>
      <c r="CW1556" s="325"/>
      <c r="CX1556" s="325"/>
    </row>
    <row r="1557" spans="1:102" s="36" customFormat="1" ht="15" hidden="1" customHeight="1">
      <c r="A1557" s="329"/>
      <c r="B1557" s="37" t="str">
        <f t="shared" ca="1" si="721"/>
        <v/>
      </c>
      <c r="C1557" s="41" t="str">
        <f t="shared" ca="1" si="722"/>
        <v/>
      </c>
      <c r="D1557" s="39" t="str">
        <f t="shared" ca="1" si="723"/>
        <v/>
      </c>
      <c r="E1557" s="39" t="str">
        <f t="shared" ca="1" si="706"/>
        <v/>
      </c>
      <c r="F1557" s="39" t="str">
        <f t="shared" ca="1" si="724"/>
        <v/>
      </c>
      <c r="G1557" s="101"/>
      <c r="H1557" s="39">
        <f t="shared" ca="1" si="715"/>
        <v>0</v>
      </c>
      <c r="J1557" s="332"/>
      <c r="K1557" s="37" t="str">
        <f t="shared" ca="1" si="725"/>
        <v/>
      </c>
      <c r="L1557" s="41" t="str">
        <f t="shared" ca="1" si="726"/>
        <v/>
      </c>
      <c r="M1557" s="39" t="str">
        <f t="shared" si="716"/>
        <v/>
      </c>
      <c r="N1557" s="39" t="str">
        <f t="shared" ca="1" si="707"/>
        <v/>
      </c>
      <c r="O1557" s="39">
        <f ca="1">ROUND(Q1556*$O$5/payments_per_year,2)</f>
        <v>0</v>
      </c>
      <c r="P1557" s="101"/>
      <c r="Q1557" s="39">
        <f t="shared" ca="1" si="708"/>
        <v>0</v>
      </c>
      <c r="R1557" s="332"/>
      <c r="S1557" s="37" t="str">
        <f t="shared" ca="1" si="727"/>
        <v/>
      </c>
      <c r="T1557" s="41" t="str">
        <f t="shared" ca="1" si="728"/>
        <v/>
      </c>
      <c r="U1557" s="39" t="str">
        <f t="shared" si="717"/>
        <v/>
      </c>
      <c r="V1557" s="39" t="str">
        <f t="shared" ca="1" si="709"/>
        <v/>
      </c>
      <c r="W1557" s="39">
        <f t="shared" ca="1" si="718"/>
        <v>0</v>
      </c>
      <c r="X1557" s="40"/>
      <c r="Y1557" s="39">
        <f t="shared" ca="1" si="710"/>
        <v>0</v>
      </c>
      <c r="Z1557" s="327"/>
      <c r="AA1557" s="37" t="str">
        <f t="shared" ca="1" si="729"/>
        <v/>
      </c>
      <c r="AB1557" s="41" t="str">
        <f t="shared" ca="1" si="730"/>
        <v/>
      </c>
      <c r="AC1557" s="39" t="str">
        <f t="shared" si="719"/>
        <v/>
      </c>
      <c r="AD1557" s="39" t="str">
        <f t="shared" ca="1" si="711"/>
        <v/>
      </c>
      <c r="AE1557" s="39" t="str">
        <f t="shared" ca="1" si="731"/>
        <v/>
      </c>
      <c r="AF1557" s="40"/>
      <c r="AG1557" s="39">
        <f t="shared" ca="1" si="712"/>
        <v>0</v>
      </c>
      <c r="AH1557" s="339"/>
      <c r="AI1557" s="37" t="str">
        <f t="shared" ca="1" si="732"/>
        <v/>
      </c>
      <c r="AJ1557" s="41" t="str">
        <f t="shared" ca="1" si="733"/>
        <v/>
      </c>
      <c r="AK1557" s="39" t="str">
        <f t="shared" si="720"/>
        <v/>
      </c>
      <c r="AL1557" s="39" t="str">
        <f t="shared" ca="1" si="713"/>
        <v/>
      </c>
      <c r="AM1557" s="39" t="str">
        <f t="shared" ca="1" si="734"/>
        <v/>
      </c>
      <c r="AN1557" s="40"/>
      <c r="AO1557" s="39">
        <f t="shared" ca="1" si="714"/>
        <v>0</v>
      </c>
      <c r="AP1557" s="339"/>
      <c r="AW1557" s="329"/>
      <c r="BI1557" s="329"/>
      <c r="BJ1557" s="329"/>
      <c r="BK1557" s="329"/>
      <c r="BL1557" s="329"/>
      <c r="BM1557" s="329"/>
      <c r="BN1557" s="329"/>
      <c r="BO1557" s="329"/>
      <c r="BP1557" s="329"/>
      <c r="BQ1557" s="329"/>
      <c r="BR1557" s="329"/>
      <c r="BS1557" s="329"/>
      <c r="BT1557" s="329"/>
      <c r="BU1557" s="329"/>
      <c r="BV1557" s="329"/>
      <c r="BW1557" s="325"/>
      <c r="BX1557" s="325"/>
      <c r="BY1557" s="325"/>
      <c r="BZ1557" s="325"/>
      <c r="CA1557" s="325"/>
      <c r="CB1557" s="325"/>
      <c r="CC1557" s="325"/>
      <c r="CD1557" s="325"/>
      <c r="CE1557" s="325"/>
      <c r="CF1557" s="325"/>
      <c r="CG1557" s="325"/>
      <c r="CH1557" s="325"/>
      <c r="CI1557" s="325"/>
      <c r="CJ1557" s="325"/>
      <c r="CK1557" s="325"/>
      <c r="CL1557" s="325"/>
      <c r="CM1557" s="325"/>
      <c r="CN1557" s="325"/>
      <c r="CO1557" s="325"/>
      <c r="CP1557" s="325"/>
      <c r="CQ1557" s="325"/>
      <c r="CR1557" s="325"/>
      <c r="CS1557" s="325"/>
      <c r="CT1557" s="325"/>
      <c r="CU1557" s="325"/>
      <c r="CV1557" s="325"/>
      <c r="CW1557" s="325"/>
      <c r="CX1557" s="325"/>
    </row>
    <row r="1558" spans="1:102" s="36" customFormat="1" ht="15" hidden="1" customHeight="1">
      <c r="A1558" s="329"/>
      <c r="B1558" s="37" t="str">
        <f t="shared" ca="1" si="721"/>
        <v/>
      </c>
      <c r="C1558" s="41" t="str">
        <f t="shared" ca="1" si="722"/>
        <v/>
      </c>
      <c r="D1558" s="39" t="str">
        <f t="shared" ca="1" si="723"/>
        <v/>
      </c>
      <c r="E1558" s="39" t="str">
        <f t="shared" ca="1" si="706"/>
        <v/>
      </c>
      <c r="F1558" s="39" t="str">
        <f t="shared" ca="1" si="724"/>
        <v/>
      </c>
      <c r="G1558" s="101"/>
      <c r="H1558" s="39">
        <f t="shared" ca="1" si="715"/>
        <v>0</v>
      </c>
      <c r="J1558" s="332"/>
      <c r="K1558" s="37" t="str">
        <f t="shared" ca="1" si="725"/>
        <v/>
      </c>
      <c r="L1558" s="41" t="str">
        <f t="shared" ca="1" si="726"/>
        <v/>
      </c>
      <c r="M1558" s="39" t="str">
        <f t="shared" si="716"/>
        <v/>
      </c>
      <c r="N1558" s="39" t="str">
        <f t="shared" ca="1" si="707"/>
        <v/>
      </c>
      <c r="O1558" s="39" t="str">
        <f ca="1">IF(L1558="","",ROUND(Q1557*$O$5/payments_per_year,2))</f>
        <v/>
      </c>
      <c r="P1558" s="101"/>
      <c r="Q1558" s="39">
        <f t="shared" ca="1" si="708"/>
        <v>0</v>
      </c>
      <c r="R1558" s="332"/>
      <c r="S1558" s="37" t="str">
        <f t="shared" ca="1" si="727"/>
        <v/>
      </c>
      <c r="T1558" s="41" t="str">
        <f t="shared" ca="1" si="728"/>
        <v/>
      </c>
      <c r="U1558" s="39" t="str">
        <f t="shared" si="717"/>
        <v/>
      </c>
      <c r="V1558" s="39" t="str">
        <f t="shared" ca="1" si="709"/>
        <v/>
      </c>
      <c r="W1558" s="39">
        <f t="shared" ca="1" si="718"/>
        <v>0</v>
      </c>
      <c r="X1558" s="40"/>
      <c r="Y1558" s="39">
        <f t="shared" ca="1" si="710"/>
        <v>0</v>
      </c>
      <c r="Z1558" s="327"/>
      <c r="AA1558" s="37" t="str">
        <f t="shared" ca="1" si="729"/>
        <v/>
      </c>
      <c r="AB1558" s="41" t="str">
        <f t="shared" ca="1" si="730"/>
        <v/>
      </c>
      <c r="AC1558" s="39" t="str">
        <f t="shared" si="719"/>
        <v/>
      </c>
      <c r="AD1558" s="39" t="str">
        <f t="shared" ca="1" si="711"/>
        <v/>
      </c>
      <c r="AE1558" s="39" t="str">
        <f t="shared" ca="1" si="731"/>
        <v/>
      </c>
      <c r="AF1558" s="40"/>
      <c r="AG1558" s="39">
        <f t="shared" ca="1" si="712"/>
        <v>0</v>
      </c>
      <c r="AH1558" s="339"/>
      <c r="AI1558" s="37" t="str">
        <f t="shared" ca="1" si="732"/>
        <v/>
      </c>
      <c r="AJ1558" s="41" t="str">
        <f t="shared" ca="1" si="733"/>
        <v/>
      </c>
      <c r="AK1558" s="39" t="str">
        <f t="shared" si="720"/>
        <v/>
      </c>
      <c r="AL1558" s="39" t="str">
        <f t="shared" ca="1" si="713"/>
        <v/>
      </c>
      <c r="AM1558" s="39" t="str">
        <f t="shared" ca="1" si="734"/>
        <v/>
      </c>
      <c r="AN1558" s="40"/>
      <c r="AO1558" s="39">
        <f t="shared" ca="1" si="714"/>
        <v>0</v>
      </c>
      <c r="AP1558" s="339"/>
      <c r="AW1558" s="329"/>
      <c r="BI1558" s="329"/>
      <c r="BJ1558" s="329"/>
      <c r="BK1558" s="329"/>
      <c r="BL1558" s="329"/>
      <c r="BM1558" s="329"/>
      <c r="BN1558" s="329"/>
      <c r="BO1558" s="329"/>
      <c r="BP1558" s="329"/>
      <c r="BQ1558" s="329"/>
      <c r="BR1558" s="329"/>
      <c r="BS1558" s="329"/>
      <c r="BT1558" s="329"/>
      <c r="BU1558" s="329"/>
      <c r="BV1558" s="329"/>
      <c r="BW1558" s="325"/>
      <c r="BX1558" s="325"/>
      <c r="BY1558" s="325"/>
      <c r="BZ1558" s="325"/>
      <c r="CA1558" s="325"/>
      <c r="CB1558" s="325"/>
      <c r="CC1558" s="325"/>
      <c r="CD1558" s="325"/>
      <c r="CE1558" s="325"/>
      <c r="CF1558" s="325"/>
      <c r="CG1558" s="325"/>
      <c r="CH1558" s="325"/>
      <c r="CI1558" s="325"/>
      <c r="CJ1558" s="325"/>
      <c r="CK1558" s="325"/>
      <c r="CL1558" s="325"/>
      <c r="CM1558" s="325"/>
      <c r="CN1558" s="325"/>
      <c r="CO1558" s="325"/>
      <c r="CP1558" s="325"/>
      <c r="CQ1558" s="325"/>
      <c r="CR1558" s="325"/>
      <c r="CS1558" s="325"/>
      <c r="CT1558" s="325"/>
      <c r="CU1558" s="325"/>
      <c r="CV1558" s="325"/>
      <c r="CW1558" s="325"/>
      <c r="CX1558" s="325"/>
    </row>
    <row r="1559" spans="1:102" s="36" customFormat="1" ht="15" hidden="1" customHeight="1">
      <c r="A1559" s="329"/>
      <c r="B1559" s="37" t="str">
        <f t="shared" ca="1" si="721"/>
        <v/>
      </c>
      <c r="C1559" s="41" t="str">
        <f t="shared" ca="1" si="722"/>
        <v/>
      </c>
      <c r="D1559" s="39" t="str">
        <f t="shared" ca="1" si="723"/>
        <v/>
      </c>
      <c r="E1559" s="39" t="str">
        <f t="shared" ref="E1559:E1622" ca="1" si="735">IF(C1559="","",D1559-F1559)</f>
        <v/>
      </c>
      <c r="F1559" s="39" t="str">
        <f t="shared" ca="1" si="724"/>
        <v/>
      </c>
      <c r="G1559" s="101"/>
      <c r="H1559" s="39">
        <f t="shared" ca="1" si="715"/>
        <v>0</v>
      </c>
      <c r="J1559" s="332"/>
      <c r="K1559" s="37" t="str">
        <f t="shared" ca="1" si="725"/>
        <v/>
      </c>
      <c r="L1559" s="41" t="str">
        <f t="shared" ca="1" si="726"/>
        <v/>
      </c>
      <c r="M1559" s="39" t="str">
        <f t="shared" si="716"/>
        <v/>
      </c>
      <c r="N1559" s="39" t="str">
        <f t="shared" ref="N1559:N1622" ca="1" si="736">IF(L1559="","",M1559-O1559)</f>
        <v/>
      </c>
      <c r="O1559" s="39">
        <f ca="1">ROUND(Q1558*$O$5/payments_per_year,2)</f>
        <v>0</v>
      </c>
      <c r="P1559" s="101"/>
      <c r="Q1559" s="39">
        <f t="shared" ref="Q1559:Q1622" ca="1" si="737">IF(K1559="",0,ROUND(Q1558-N1559-P1559,2))</f>
        <v>0</v>
      </c>
      <c r="R1559" s="332"/>
      <c r="S1559" s="37" t="str">
        <f t="shared" ca="1" si="727"/>
        <v/>
      </c>
      <c r="T1559" s="41" t="str">
        <f t="shared" ca="1" si="728"/>
        <v/>
      </c>
      <c r="U1559" s="39" t="str">
        <f t="shared" si="717"/>
        <v/>
      </c>
      <c r="V1559" s="39" t="str">
        <f t="shared" ref="V1559:V1622" ca="1" si="738">IF(T1559="","",U1559-W1559)</f>
        <v/>
      </c>
      <c r="W1559" s="39">
        <f t="shared" ca="1" si="718"/>
        <v>0</v>
      </c>
      <c r="X1559" s="40"/>
      <c r="Y1559" s="39">
        <f t="shared" ref="Y1559:Y1622" ca="1" si="739">IF(S1559="",0,ROUND(Y1558-V1559-X1559,2))</f>
        <v>0</v>
      </c>
      <c r="Z1559" s="327"/>
      <c r="AA1559" s="37" t="str">
        <f t="shared" ca="1" si="729"/>
        <v/>
      </c>
      <c r="AB1559" s="41" t="str">
        <f t="shared" ca="1" si="730"/>
        <v/>
      </c>
      <c r="AC1559" s="39" t="str">
        <f t="shared" si="719"/>
        <v/>
      </c>
      <c r="AD1559" s="39" t="str">
        <f t="shared" ref="AD1559:AD1622" ca="1" si="740">IF(AB1559="","",AC1559-AE1559)</f>
        <v/>
      </c>
      <c r="AE1559" s="39" t="str">
        <f t="shared" ca="1" si="731"/>
        <v/>
      </c>
      <c r="AF1559" s="40"/>
      <c r="AG1559" s="39">
        <f t="shared" ref="AG1559:AG1622" ca="1" si="741">IF(AA1559="",0,ROUND(AG1558-AD1559-AF1559,2))</f>
        <v>0</v>
      </c>
      <c r="AH1559" s="339"/>
      <c r="AI1559" s="37" t="str">
        <f t="shared" ca="1" si="732"/>
        <v/>
      </c>
      <c r="AJ1559" s="41" t="str">
        <f t="shared" ca="1" si="733"/>
        <v/>
      </c>
      <c r="AK1559" s="39" t="str">
        <f t="shared" si="720"/>
        <v/>
      </c>
      <c r="AL1559" s="39" t="str">
        <f t="shared" ref="AL1559:AL1622" ca="1" si="742">IF(AJ1559="","",AK1559-AM1559)</f>
        <v/>
      </c>
      <c r="AM1559" s="39" t="str">
        <f t="shared" ca="1" si="734"/>
        <v/>
      </c>
      <c r="AN1559" s="40"/>
      <c r="AO1559" s="39">
        <f t="shared" ref="AO1559:AO1622" ca="1" si="743">IF(AI1559="",0,ROUND(AO1558-AL1559-AN1559,2))</f>
        <v>0</v>
      </c>
      <c r="AP1559" s="339"/>
      <c r="AW1559" s="329"/>
      <c r="BI1559" s="329"/>
      <c r="BJ1559" s="329"/>
      <c r="BK1559" s="329"/>
      <c r="BL1559" s="329"/>
      <c r="BM1559" s="329"/>
      <c r="BN1559" s="329"/>
      <c r="BO1559" s="329"/>
      <c r="BP1559" s="329"/>
      <c r="BQ1559" s="329"/>
      <c r="BR1559" s="329"/>
      <c r="BS1559" s="329"/>
      <c r="BT1559" s="329"/>
      <c r="BU1559" s="329"/>
      <c r="BV1559" s="329"/>
      <c r="BW1559" s="325"/>
      <c r="BX1559" s="325"/>
      <c r="BY1559" s="325"/>
      <c r="BZ1559" s="325"/>
      <c r="CA1559" s="325"/>
      <c r="CB1559" s="325"/>
      <c r="CC1559" s="325"/>
      <c r="CD1559" s="325"/>
      <c r="CE1559" s="325"/>
      <c r="CF1559" s="325"/>
      <c r="CG1559" s="325"/>
      <c r="CH1559" s="325"/>
      <c r="CI1559" s="325"/>
      <c r="CJ1559" s="325"/>
      <c r="CK1559" s="325"/>
      <c r="CL1559" s="325"/>
      <c r="CM1559" s="325"/>
      <c r="CN1559" s="325"/>
      <c r="CO1559" s="325"/>
      <c r="CP1559" s="325"/>
      <c r="CQ1559" s="325"/>
      <c r="CR1559" s="325"/>
      <c r="CS1559" s="325"/>
      <c r="CT1559" s="325"/>
      <c r="CU1559" s="325"/>
      <c r="CV1559" s="325"/>
      <c r="CW1559" s="325"/>
      <c r="CX1559" s="325"/>
    </row>
    <row r="1560" spans="1:102" s="36" customFormat="1" ht="15" hidden="1" customHeight="1">
      <c r="A1560" s="329"/>
      <c r="B1560" s="37" t="str">
        <f t="shared" ca="1" si="721"/>
        <v/>
      </c>
      <c r="C1560" s="41" t="str">
        <f t="shared" ca="1" si="722"/>
        <v/>
      </c>
      <c r="D1560" s="39" t="str">
        <f t="shared" ca="1" si="723"/>
        <v/>
      </c>
      <c r="E1560" s="39" t="str">
        <f t="shared" ca="1" si="735"/>
        <v/>
      </c>
      <c r="F1560" s="39" t="str">
        <f t="shared" ca="1" si="724"/>
        <v/>
      </c>
      <c r="G1560" s="101"/>
      <c r="H1560" s="39">
        <f t="shared" ca="1" si="715"/>
        <v>0</v>
      </c>
      <c r="J1560" s="332"/>
      <c r="K1560" s="37" t="str">
        <f t="shared" ca="1" si="725"/>
        <v/>
      </c>
      <c r="L1560" s="41" t="str">
        <f t="shared" ca="1" si="726"/>
        <v/>
      </c>
      <c r="M1560" s="39" t="str">
        <f t="shared" si="716"/>
        <v/>
      </c>
      <c r="N1560" s="39" t="str">
        <f t="shared" ca="1" si="736"/>
        <v/>
      </c>
      <c r="O1560" s="39" t="str">
        <f ca="1">IF(L1560="","",ROUND(Q1559*$O$5/payments_per_year,2))</f>
        <v/>
      </c>
      <c r="P1560" s="101"/>
      <c r="Q1560" s="39">
        <f t="shared" ca="1" si="737"/>
        <v>0</v>
      </c>
      <c r="R1560" s="332"/>
      <c r="S1560" s="37" t="str">
        <f t="shared" ca="1" si="727"/>
        <v/>
      </c>
      <c r="T1560" s="41" t="str">
        <f t="shared" ca="1" si="728"/>
        <v/>
      </c>
      <c r="U1560" s="39" t="str">
        <f t="shared" si="717"/>
        <v/>
      </c>
      <c r="V1560" s="39" t="str">
        <f t="shared" ca="1" si="738"/>
        <v/>
      </c>
      <c r="W1560" s="39">
        <f t="shared" ca="1" si="718"/>
        <v>0</v>
      </c>
      <c r="X1560" s="40"/>
      <c r="Y1560" s="39">
        <f t="shared" ca="1" si="739"/>
        <v>0</v>
      </c>
      <c r="Z1560" s="327"/>
      <c r="AA1560" s="37" t="str">
        <f t="shared" ca="1" si="729"/>
        <v/>
      </c>
      <c r="AB1560" s="41" t="str">
        <f t="shared" ca="1" si="730"/>
        <v/>
      </c>
      <c r="AC1560" s="39" t="str">
        <f t="shared" si="719"/>
        <v/>
      </c>
      <c r="AD1560" s="39" t="str">
        <f t="shared" ca="1" si="740"/>
        <v/>
      </c>
      <c r="AE1560" s="39" t="str">
        <f t="shared" ca="1" si="731"/>
        <v/>
      </c>
      <c r="AF1560" s="40"/>
      <c r="AG1560" s="39">
        <f t="shared" ca="1" si="741"/>
        <v>0</v>
      </c>
      <c r="AH1560" s="339"/>
      <c r="AI1560" s="37" t="str">
        <f t="shared" ca="1" si="732"/>
        <v/>
      </c>
      <c r="AJ1560" s="41" t="str">
        <f t="shared" ca="1" si="733"/>
        <v/>
      </c>
      <c r="AK1560" s="39" t="str">
        <f t="shared" si="720"/>
        <v/>
      </c>
      <c r="AL1560" s="39" t="str">
        <f t="shared" ca="1" si="742"/>
        <v/>
      </c>
      <c r="AM1560" s="39" t="str">
        <f t="shared" ca="1" si="734"/>
        <v/>
      </c>
      <c r="AN1560" s="40"/>
      <c r="AO1560" s="39">
        <f t="shared" ca="1" si="743"/>
        <v>0</v>
      </c>
      <c r="AP1560" s="339"/>
      <c r="AW1560" s="329"/>
      <c r="BI1560" s="329"/>
      <c r="BJ1560" s="329"/>
      <c r="BK1560" s="329"/>
      <c r="BL1560" s="329"/>
      <c r="BM1560" s="329"/>
      <c r="BN1560" s="329"/>
      <c r="BO1560" s="329"/>
      <c r="BP1560" s="329"/>
      <c r="BQ1560" s="329"/>
      <c r="BR1560" s="329"/>
      <c r="BS1560" s="329"/>
      <c r="BT1560" s="329"/>
      <c r="BU1560" s="329"/>
      <c r="BV1560" s="329"/>
      <c r="BW1560" s="325"/>
      <c r="BX1560" s="325"/>
      <c r="BY1560" s="325"/>
      <c r="BZ1560" s="325"/>
      <c r="CA1560" s="325"/>
      <c r="CB1560" s="325"/>
      <c r="CC1560" s="325"/>
      <c r="CD1560" s="325"/>
      <c r="CE1560" s="325"/>
      <c r="CF1560" s="325"/>
      <c r="CG1560" s="325"/>
      <c r="CH1560" s="325"/>
      <c r="CI1560" s="325"/>
      <c r="CJ1560" s="325"/>
      <c r="CK1560" s="325"/>
      <c r="CL1560" s="325"/>
      <c r="CM1560" s="325"/>
      <c r="CN1560" s="325"/>
      <c r="CO1560" s="325"/>
      <c r="CP1560" s="325"/>
      <c r="CQ1560" s="325"/>
      <c r="CR1560" s="325"/>
      <c r="CS1560" s="325"/>
      <c r="CT1560" s="325"/>
      <c r="CU1560" s="325"/>
      <c r="CV1560" s="325"/>
      <c r="CW1560" s="325"/>
      <c r="CX1560" s="325"/>
    </row>
    <row r="1561" spans="1:102" s="36" customFormat="1" ht="15" hidden="1" customHeight="1">
      <c r="A1561" s="329"/>
      <c r="B1561" s="37" t="str">
        <f t="shared" ca="1" si="721"/>
        <v/>
      </c>
      <c r="C1561" s="41" t="str">
        <f t="shared" ca="1" si="722"/>
        <v/>
      </c>
      <c r="D1561" s="39" t="str">
        <f t="shared" ca="1" si="723"/>
        <v/>
      </c>
      <c r="E1561" s="39" t="str">
        <f t="shared" ca="1" si="735"/>
        <v/>
      </c>
      <c r="F1561" s="39" t="str">
        <f t="shared" ca="1" si="724"/>
        <v/>
      </c>
      <c r="G1561" s="101"/>
      <c r="H1561" s="39">
        <f t="shared" ca="1" si="715"/>
        <v>0</v>
      </c>
      <c r="J1561" s="332"/>
      <c r="K1561" s="37" t="str">
        <f t="shared" ca="1" si="725"/>
        <v/>
      </c>
      <c r="L1561" s="41" t="str">
        <f t="shared" ca="1" si="726"/>
        <v/>
      </c>
      <c r="M1561" s="39" t="str">
        <f t="shared" si="716"/>
        <v/>
      </c>
      <c r="N1561" s="39" t="str">
        <f t="shared" ca="1" si="736"/>
        <v/>
      </c>
      <c r="O1561" s="39">
        <f ca="1">ROUND(Q1560*$O$5/payments_per_year,2)</f>
        <v>0</v>
      </c>
      <c r="P1561" s="101"/>
      <c r="Q1561" s="39">
        <f t="shared" ca="1" si="737"/>
        <v>0</v>
      </c>
      <c r="R1561" s="332"/>
      <c r="S1561" s="37" t="str">
        <f t="shared" ca="1" si="727"/>
        <v/>
      </c>
      <c r="T1561" s="41" t="str">
        <f t="shared" ca="1" si="728"/>
        <v/>
      </c>
      <c r="U1561" s="39" t="str">
        <f t="shared" si="717"/>
        <v/>
      </c>
      <c r="V1561" s="39" t="str">
        <f t="shared" ca="1" si="738"/>
        <v/>
      </c>
      <c r="W1561" s="39">
        <f t="shared" ca="1" si="718"/>
        <v>0</v>
      </c>
      <c r="X1561" s="40"/>
      <c r="Y1561" s="39">
        <f t="shared" ca="1" si="739"/>
        <v>0</v>
      </c>
      <c r="Z1561" s="327"/>
      <c r="AA1561" s="37" t="str">
        <f t="shared" ca="1" si="729"/>
        <v/>
      </c>
      <c r="AB1561" s="41" t="str">
        <f t="shared" ca="1" si="730"/>
        <v/>
      </c>
      <c r="AC1561" s="39" t="str">
        <f t="shared" si="719"/>
        <v/>
      </c>
      <c r="AD1561" s="39" t="str">
        <f t="shared" ca="1" si="740"/>
        <v/>
      </c>
      <c r="AE1561" s="39" t="str">
        <f t="shared" ca="1" si="731"/>
        <v/>
      </c>
      <c r="AF1561" s="40"/>
      <c r="AG1561" s="39">
        <f t="shared" ca="1" si="741"/>
        <v>0</v>
      </c>
      <c r="AH1561" s="339"/>
      <c r="AI1561" s="37" t="str">
        <f t="shared" ca="1" si="732"/>
        <v/>
      </c>
      <c r="AJ1561" s="41" t="str">
        <f t="shared" ca="1" si="733"/>
        <v/>
      </c>
      <c r="AK1561" s="39" t="str">
        <f t="shared" si="720"/>
        <v/>
      </c>
      <c r="AL1561" s="39" t="str">
        <f t="shared" ca="1" si="742"/>
        <v/>
      </c>
      <c r="AM1561" s="39" t="str">
        <f t="shared" ca="1" si="734"/>
        <v/>
      </c>
      <c r="AN1561" s="40"/>
      <c r="AO1561" s="39">
        <f t="shared" ca="1" si="743"/>
        <v>0</v>
      </c>
      <c r="AP1561" s="339"/>
      <c r="AW1561" s="329"/>
      <c r="BI1561" s="329"/>
      <c r="BJ1561" s="329"/>
      <c r="BK1561" s="329"/>
      <c r="BL1561" s="329"/>
      <c r="BM1561" s="329"/>
      <c r="BN1561" s="329"/>
      <c r="BO1561" s="329"/>
      <c r="BP1561" s="329"/>
      <c r="BQ1561" s="329"/>
      <c r="BR1561" s="329"/>
      <c r="BS1561" s="329"/>
      <c r="BT1561" s="329"/>
      <c r="BU1561" s="329"/>
      <c r="BV1561" s="329"/>
      <c r="BW1561" s="325"/>
      <c r="BX1561" s="325"/>
      <c r="BY1561" s="325"/>
      <c r="BZ1561" s="325"/>
      <c r="CA1561" s="325"/>
      <c r="CB1561" s="325"/>
      <c r="CC1561" s="325"/>
      <c r="CD1561" s="325"/>
      <c r="CE1561" s="325"/>
      <c r="CF1561" s="325"/>
      <c r="CG1561" s="325"/>
      <c r="CH1561" s="325"/>
      <c r="CI1561" s="325"/>
      <c r="CJ1561" s="325"/>
      <c r="CK1561" s="325"/>
      <c r="CL1561" s="325"/>
      <c r="CM1561" s="325"/>
      <c r="CN1561" s="325"/>
      <c r="CO1561" s="325"/>
      <c r="CP1561" s="325"/>
      <c r="CQ1561" s="325"/>
      <c r="CR1561" s="325"/>
      <c r="CS1561" s="325"/>
      <c r="CT1561" s="325"/>
      <c r="CU1561" s="325"/>
      <c r="CV1561" s="325"/>
      <c r="CW1561" s="325"/>
      <c r="CX1561" s="325"/>
    </row>
    <row r="1562" spans="1:102" s="36" customFormat="1" ht="15" hidden="1" customHeight="1">
      <c r="A1562" s="329"/>
      <c r="B1562" s="37" t="str">
        <f t="shared" ca="1" si="721"/>
        <v/>
      </c>
      <c r="C1562" s="41" t="str">
        <f t="shared" ca="1" si="722"/>
        <v/>
      </c>
      <c r="D1562" s="39" t="str">
        <f t="shared" ca="1" si="723"/>
        <v/>
      </c>
      <c r="E1562" s="39" t="str">
        <f t="shared" ca="1" si="735"/>
        <v/>
      </c>
      <c r="F1562" s="39" t="str">
        <f t="shared" ca="1" si="724"/>
        <v/>
      </c>
      <c r="G1562" s="101"/>
      <c r="H1562" s="39">
        <f t="shared" ca="1" si="715"/>
        <v>0</v>
      </c>
      <c r="J1562" s="332"/>
      <c r="K1562" s="37" t="str">
        <f t="shared" ca="1" si="725"/>
        <v/>
      </c>
      <c r="L1562" s="41" t="str">
        <f t="shared" ca="1" si="726"/>
        <v/>
      </c>
      <c r="M1562" s="39" t="str">
        <f t="shared" si="716"/>
        <v/>
      </c>
      <c r="N1562" s="39" t="str">
        <f t="shared" ca="1" si="736"/>
        <v/>
      </c>
      <c r="O1562" s="39" t="str">
        <f ca="1">IF(L1562="","",ROUND(Q1561*$O$5/payments_per_year,2))</f>
        <v/>
      </c>
      <c r="P1562" s="101"/>
      <c r="Q1562" s="39">
        <f t="shared" ca="1" si="737"/>
        <v>0</v>
      </c>
      <c r="R1562" s="332"/>
      <c r="S1562" s="37" t="str">
        <f t="shared" ca="1" si="727"/>
        <v/>
      </c>
      <c r="T1562" s="41" t="str">
        <f t="shared" ca="1" si="728"/>
        <v/>
      </c>
      <c r="U1562" s="39" t="str">
        <f t="shared" si="717"/>
        <v/>
      </c>
      <c r="V1562" s="39" t="str">
        <f t="shared" ca="1" si="738"/>
        <v/>
      </c>
      <c r="W1562" s="39">
        <f t="shared" ca="1" si="718"/>
        <v>0</v>
      </c>
      <c r="X1562" s="40"/>
      <c r="Y1562" s="39">
        <f t="shared" ca="1" si="739"/>
        <v>0</v>
      </c>
      <c r="Z1562" s="327"/>
      <c r="AA1562" s="37" t="str">
        <f t="shared" ca="1" si="729"/>
        <v/>
      </c>
      <c r="AB1562" s="41" t="str">
        <f t="shared" ca="1" si="730"/>
        <v/>
      </c>
      <c r="AC1562" s="39" t="str">
        <f t="shared" si="719"/>
        <v/>
      </c>
      <c r="AD1562" s="39" t="str">
        <f t="shared" ca="1" si="740"/>
        <v/>
      </c>
      <c r="AE1562" s="39" t="str">
        <f t="shared" ca="1" si="731"/>
        <v/>
      </c>
      <c r="AF1562" s="40"/>
      <c r="AG1562" s="39">
        <f t="shared" ca="1" si="741"/>
        <v>0</v>
      </c>
      <c r="AH1562" s="339"/>
      <c r="AI1562" s="37" t="str">
        <f t="shared" ca="1" si="732"/>
        <v/>
      </c>
      <c r="AJ1562" s="41" t="str">
        <f t="shared" ca="1" si="733"/>
        <v/>
      </c>
      <c r="AK1562" s="39" t="str">
        <f t="shared" si="720"/>
        <v/>
      </c>
      <c r="AL1562" s="39" t="str">
        <f t="shared" ca="1" si="742"/>
        <v/>
      </c>
      <c r="AM1562" s="39" t="str">
        <f t="shared" ca="1" si="734"/>
        <v/>
      </c>
      <c r="AN1562" s="40"/>
      <c r="AO1562" s="39">
        <f t="shared" ca="1" si="743"/>
        <v>0</v>
      </c>
      <c r="AP1562" s="339"/>
      <c r="AW1562" s="329"/>
      <c r="BI1562" s="329"/>
      <c r="BJ1562" s="329"/>
      <c r="BK1562" s="329"/>
      <c r="BL1562" s="329"/>
      <c r="BM1562" s="329"/>
      <c r="BN1562" s="329"/>
      <c r="BO1562" s="329"/>
      <c r="BP1562" s="329"/>
      <c r="BQ1562" s="329"/>
      <c r="BR1562" s="329"/>
      <c r="BS1562" s="329"/>
      <c r="BT1562" s="329"/>
      <c r="BU1562" s="329"/>
      <c r="BV1562" s="329"/>
      <c r="BW1562" s="325"/>
      <c r="BX1562" s="325"/>
      <c r="BY1562" s="325"/>
      <c r="BZ1562" s="325"/>
      <c r="CA1562" s="325"/>
      <c r="CB1562" s="325"/>
      <c r="CC1562" s="325"/>
      <c r="CD1562" s="325"/>
      <c r="CE1562" s="325"/>
      <c r="CF1562" s="325"/>
      <c r="CG1562" s="325"/>
      <c r="CH1562" s="325"/>
      <c r="CI1562" s="325"/>
      <c r="CJ1562" s="325"/>
      <c r="CK1562" s="325"/>
      <c r="CL1562" s="325"/>
      <c r="CM1562" s="325"/>
      <c r="CN1562" s="325"/>
      <c r="CO1562" s="325"/>
      <c r="CP1562" s="325"/>
      <c r="CQ1562" s="325"/>
      <c r="CR1562" s="325"/>
      <c r="CS1562" s="325"/>
      <c r="CT1562" s="325"/>
      <c r="CU1562" s="325"/>
      <c r="CV1562" s="325"/>
      <c r="CW1562" s="325"/>
      <c r="CX1562" s="325"/>
    </row>
    <row r="1563" spans="1:102" s="36" customFormat="1" ht="15" hidden="1" customHeight="1">
      <c r="A1563" s="329"/>
      <c r="B1563" s="37" t="str">
        <f t="shared" ca="1" si="721"/>
        <v/>
      </c>
      <c r="C1563" s="41" t="str">
        <f t="shared" ca="1" si="722"/>
        <v/>
      </c>
      <c r="D1563" s="39" t="str">
        <f t="shared" ca="1" si="723"/>
        <v/>
      </c>
      <c r="E1563" s="39" t="str">
        <f t="shared" ca="1" si="735"/>
        <v/>
      </c>
      <c r="F1563" s="39" t="str">
        <f t="shared" ca="1" si="724"/>
        <v/>
      </c>
      <c r="G1563" s="101"/>
      <c r="H1563" s="39">
        <f t="shared" ca="1" si="715"/>
        <v>0</v>
      </c>
      <c r="J1563" s="332"/>
      <c r="K1563" s="37" t="str">
        <f t="shared" ca="1" si="725"/>
        <v/>
      </c>
      <c r="L1563" s="41" t="str">
        <f t="shared" ca="1" si="726"/>
        <v/>
      </c>
      <c r="M1563" s="39" t="str">
        <f t="shared" si="716"/>
        <v/>
      </c>
      <c r="N1563" s="39" t="str">
        <f t="shared" ca="1" si="736"/>
        <v/>
      </c>
      <c r="O1563" s="39">
        <f ca="1">ROUND(Q1562*$O$5/payments_per_year,2)</f>
        <v>0</v>
      </c>
      <c r="P1563" s="101"/>
      <c r="Q1563" s="39">
        <f t="shared" ca="1" si="737"/>
        <v>0</v>
      </c>
      <c r="R1563" s="332"/>
      <c r="S1563" s="37" t="str">
        <f t="shared" ca="1" si="727"/>
        <v/>
      </c>
      <c r="T1563" s="41" t="str">
        <f t="shared" ca="1" si="728"/>
        <v/>
      </c>
      <c r="U1563" s="39" t="str">
        <f t="shared" si="717"/>
        <v/>
      </c>
      <c r="V1563" s="39" t="str">
        <f t="shared" ca="1" si="738"/>
        <v/>
      </c>
      <c r="W1563" s="39">
        <f t="shared" ca="1" si="718"/>
        <v>0</v>
      </c>
      <c r="X1563" s="40"/>
      <c r="Y1563" s="39">
        <f t="shared" ca="1" si="739"/>
        <v>0</v>
      </c>
      <c r="Z1563" s="327"/>
      <c r="AA1563" s="37" t="str">
        <f t="shared" ca="1" si="729"/>
        <v/>
      </c>
      <c r="AB1563" s="41" t="str">
        <f t="shared" ca="1" si="730"/>
        <v/>
      </c>
      <c r="AC1563" s="39" t="str">
        <f t="shared" si="719"/>
        <v/>
      </c>
      <c r="AD1563" s="39" t="str">
        <f t="shared" ca="1" si="740"/>
        <v/>
      </c>
      <c r="AE1563" s="39" t="str">
        <f t="shared" ca="1" si="731"/>
        <v/>
      </c>
      <c r="AF1563" s="40"/>
      <c r="AG1563" s="39">
        <f t="shared" ca="1" si="741"/>
        <v>0</v>
      </c>
      <c r="AH1563" s="339"/>
      <c r="AI1563" s="37" t="str">
        <f t="shared" ca="1" si="732"/>
        <v/>
      </c>
      <c r="AJ1563" s="41" t="str">
        <f t="shared" ca="1" si="733"/>
        <v/>
      </c>
      <c r="AK1563" s="39" t="str">
        <f t="shared" si="720"/>
        <v/>
      </c>
      <c r="AL1563" s="39" t="str">
        <f t="shared" ca="1" si="742"/>
        <v/>
      </c>
      <c r="AM1563" s="39" t="str">
        <f t="shared" ca="1" si="734"/>
        <v/>
      </c>
      <c r="AN1563" s="40"/>
      <c r="AO1563" s="39">
        <f t="shared" ca="1" si="743"/>
        <v>0</v>
      </c>
      <c r="AP1563" s="339"/>
      <c r="AW1563" s="329"/>
      <c r="BI1563" s="329"/>
      <c r="BJ1563" s="329"/>
      <c r="BK1563" s="329"/>
      <c r="BL1563" s="329"/>
      <c r="BM1563" s="329"/>
      <c r="BN1563" s="329"/>
      <c r="BO1563" s="329"/>
      <c r="BP1563" s="329"/>
      <c r="BQ1563" s="329"/>
      <c r="BR1563" s="329"/>
      <c r="BS1563" s="329"/>
      <c r="BT1563" s="329"/>
      <c r="BU1563" s="329"/>
      <c r="BV1563" s="329"/>
      <c r="BW1563" s="325"/>
      <c r="BX1563" s="325"/>
      <c r="BY1563" s="325"/>
      <c r="BZ1563" s="325"/>
      <c r="CA1563" s="325"/>
      <c r="CB1563" s="325"/>
      <c r="CC1563" s="325"/>
      <c r="CD1563" s="325"/>
      <c r="CE1563" s="325"/>
      <c r="CF1563" s="325"/>
      <c r="CG1563" s="325"/>
      <c r="CH1563" s="325"/>
      <c r="CI1563" s="325"/>
      <c r="CJ1563" s="325"/>
      <c r="CK1563" s="325"/>
      <c r="CL1563" s="325"/>
      <c r="CM1563" s="325"/>
      <c r="CN1563" s="325"/>
      <c r="CO1563" s="325"/>
      <c r="CP1563" s="325"/>
      <c r="CQ1563" s="325"/>
      <c r="CR1563" s="325"/>
      <c r="CS1563" s="325"/>
      <c r="CT1563" s="325"/>
      <c r="CU1563" s="325"/>
      <c r="CV1563" s="325"/>
      <c r="CW1563" s="325"/>
      <c r="CX1563" s="325"/>
    </row>
    <row r="1564" spans="1:102" s="36" customFormat="1" ht="15" hidden="1" customHeight="1">
      <c r="A1564" s="329"/>
      <c r="B1564" s="37" t="str">
        <f t="shared" ca="1" si="721"/>
        <v/>
      </c>
      <c r="C1564" s="41" t="str">
        <f t="shared" ca="1" si="722"/>
        <v/>
      </c>
      <c r="D1564" s="39" t="str">
        <f t="shared" ca="1" si="723"/>
        <v/>
      </c>
      <c r="E1564" s="39" t="str">
        <f t="shared" ca="1" si="735"/>
        <v/>
      </c>
      <c r="F1564" s="39" t="str">
        <f t="shared" ca="1" si="724"/>
        <v/>
      </c>
      <c r="G1564" s="101"/>
      <c r="H1564" s="39">
        <f t="shared" ca="1" si="715"/>
        <v>0</v>
      </c>
      <c r="J1564" s="332"/>
      <c r="K1564" s="37" t="str">
        <f t="shared" ca="1" si="725"/>
        <v/>
      </c>
      <c r="L1564" s="41" t="str">
        <f t="shared" ca="1" si="726"/>
        <v/>
      </c>
      <c r="M1564" s="39" t="str">
        <f t="shared" si="716"/>
        <v/>
      </c>
      <c r="N1564" s="39" t="str">
        <f t="shared" ca="1" si="736"/>
        <v/>
      </c>
      <c r="O1564" s="39" t="str">
        <f ca="1">IF(L1564="","",ROUND(Q1563*$O$5/payments_per_year,2))</f>
        <v/>
      </c>
      <c r="P1564" s="101"/>
      <c r="Q1564" s="39">
        <f t="shared" ca="1" si="737"/>
        <v>0</v>
      </c>
      <c r="R1564" s="332"/>
      <c r="S1564" s="37" t="str">
        <f t="shared" ca="1" si="727"/>
        <v/>
      </c>
      <c r="T1564" s="41" t="str">
        <f t="shared" ca="1" si="728"/>
        <v/>
      </c>
      <c r="U1564" s="39" t="str">
        <f t="shared" si="717"/>
        <v/>
      </c>
      <c r="V1564" s="39" t="str">
        <f t="shared" ca="1" si="738"/>
        <v/>
      </c>
      <c r="W1564" s="39">
        <f t="shared" ca="1" si="718"/>
        <v>0</v>
      </c>
      <c r="X1564" s="40"/>
      <c r="Y1564" s="39">
        <f t="shared" ca="1" si="739"/>
        <v>0</v>
      </c>
      <c r="Z1564" s="327"/>
      <c r="AA1564" s="37" t="str">
        <f t="shared" ca="1" si="729"/>
        <v/>
      </c>
      <c r="AB1564" s="41" t="str">
        <f t="shared" ca="1" si="730"/>
        <v/>
      </c>
      <c r="AC1564" s="39" t="str">
        <f t="shared" si="719"/>
        <v/>
      </c>
      <c r="AD1564" s="39" t="str">
        <f t="shared" ca="1" si="740"/>
        <v/>
      </c>
      <c r="AE1564" s="39" t="str">
        <f t="shared" ca="1" si="731"/>
        <v/>
      </c>
      <c r="AF1564" s="40"/>
      <c r="AG1564" s="39">
        <f t="shared" ca="1" si="741"/>
        <v>0</v>
      </c>
      <c r="AH1564" s="339"/>
      <c r="AI1564" s="37" t="str">
        <f t="shared" ca="1" si="732"/>
        <v/>
      </c>
      <c r="AJ1564" s="41" t="str">
        <f t="shared" ca="1" si="733"/>
        <v/>
      </c>
      <c r="AK1564" s="39" t="str">
        <f t="shared" si="720"/>
        <v/>
      </c>
      <c r="AL1564" s="39" t="str">
        <f t="shared" ca="1" si="742"/>
        <v/>
      </c>
      <c r="AM1564" s="39" t="str">
        <f t="shared" ca="1" si="734"/>
        <v/>
      </c>
      <c r="AN1564" s="40"/>
      <c r="AO1564" s="39">
        <f t="shared" ca="1" si="743"/>
        <v>0</v>
      </c>
      <c r="AP1564" s="339"/>
      <c r="AW1564" s="329"/>
      <c r="BI1564" s="329"/>
      <c r="BJ1564" s="329"/>
      <c r="BK1564" s="329"/>
      <c r="BL1564" s="329"/>
      <c r="BM1564" s="329"/>
      <c r="BN1564" s="329"/>
      <c r="BO1564" s="329"/>
      <c r="BP1564" s="329"/>
      <c r="BQ1564" s="329"/>
      <c r="BR1564" s="329"/>
      <c r="BS1564" s="329"/>
      <c r="BT1564" s="329"/>
      <c r="BU1564" s="329"/>
      <c r="BV1564" s="329"/>
      <c r="BW1564" s="325"/>
      <c r="BX1564" s="325"/>
      <c r="BY1564" s="325"/>
      <c r="BZ1564" s="325"/>
      <c r="CA1564" s="325"/>
      <c r="CB1564" s="325"/>
      <c r="CC1564" s="325"/>
      <c r="CD1564" s="325"/>
      <c r="CE1564" s="325"/>
      <c r="CF1564" s="325"/>
      <c r="CG1564" s="325"/>
      <c r="CH1564" s="325"/>
      <c r="CI1564" s="325"/>
      <c r="CJ1564" s="325"/>
      <c r="CK1564" s="325"/>
      <c r="CL1564" s="325"/>
      <c r="CM1564" s="325"/>
      <c r="CN1564" s="325"/>
      <c r="CO1564" s="325"/>
      <c r="CP1564" s="325"/>
      <c r="CQ1564" s="325"/>
      <c r="CR1564" s="325"/>
      <c r="CS1564" s="325"/>
      <c r="CT1564" s="325"/>
      <c r="CU1564" s="325"/>
      <c r="CV1564" s="325"/>
      <c r="CW1564" s="325"/>
      <c r="CX1564" s="325"/>
    </row>
    <row r="1565" spans="1:102" s="36" customFormat="1" ht="15" hidden="1" customHeight="1">
      <c r="A1565" s="329"/>
      <c r="B1565" s="37" t="str">
        <f t="shared" ca="1" si="721"/>
        <v/>
      </c>
      <c r="C1565" s="41" t="str">
        <f t="shared" ca="1" si="722"/>
        <v/>
      </c>
      <c r="D1565" s="39" t="str">
        <f t="shared" ca="1" si="723"/>
        <v/>
      </c>
      <c r="E1565" s="39" t="str">
        <f t="shared" ca="1" si="735"/>
        <v/>
      </c>
      <c r="F1565" s="39" t="str">
        <f t="shared" ca="1" si="724"/>
        <v/>
      </c>
      <c r="G1565" s="101"/>
      <c r="H1565" s="39">
        <f t="shared" ca="1" si="715"/>
        <v>0</v>
      </c>
      <c r="J1565" s="332"/>
      <c r="K1565" s="37" t="str">
        <f t="shared" ca="1" si="725"/>
        <v/>
      </c>
      <c r="L1565" s="41" t="str">
        <f t="shared" ca="1" si="726"/>
        <v/>
      </c>
      <c r="M1565" s="39" t="str">
        <f t="shared" si="716"/>
        <v/>
      </c>
      <c r="N1565" s="39" t="str">
        <f t="shared" ca="1" si="736"/>
        <v/>
      </c>
      <c r="O1565" s="39">
        <f ca="1">ROUND(Q1564*$O$5/payments_per_year,2)</f>
        <v>0</v>
      </c>
      <c r="P1565" s="101"/>
      <c r="Q1565" s="39">
        <f t="shared" ca="1" si="737"/>
        <v>0</v>
      </c>
      <c r="R1565" s="332"/>
      <c r="S1565" s="37" t="str">
        <f t="shared" ca="1" si="727"/>
        <v/>
      </c>
      <c r="T1565" s="41" t="str">
        <f t="shared" ca="1" si="728"/>
        <v/>
      </c>
      <c r="U1565" s="39" t="str">
        <f t="shared" si="717"/>
        <v/>
      </c>
      <c r="V1565" s="39" t="str">
        <f t="shared" ca="1" si="738"/>
        <v/>
      </c>
      <c r="W1565" s="39">
        <f t="shared" ca="1" si="718"/>
        <v>0</v>
      </c>
      <c r="X1565" s="40"/>
      <c r="Y1565" s="39">
        <f t="shared" ca="1" si="739"/>
        <v>0</v>
      </c>
      <c r="Z1565" s="327"/>
      <c r="AA1565" s="37" t="str">
        <f t="shared" ca="1" si="729"/>
        <v/>
      </c>
      <c r="AB1565" s="41" t="str">
        <f t="shared" ca="1" si="730"/>
        <v/>
      </c>
      <c r="AC1565" s="39" t="str">
        <f t="shared" si="719"/>
        <v/>
      </c>
      <c r="AD1565" s="39" t="str">
        <f t="shared" ca="1" si="740"/>
        <v/>
      </c>
      <c r="AE1565" s="39" t="str">
        <f t="shared" ca="1" si="731"/>
        <v/>
      </c>
      <c r="AF1565" s="40"/>
      <c r="AG1565" s="39">
        <f t="shared" ca="1" si="741"/>
        <v>0</v>
      </c>
      <c r="AH1565" s="339"/>
      <c r="AI1565" s="37" t="str">
        <f t="shared" ca="1" si="732"/>
        <v/>
      </c>
      <c r="AJ1565" s="41" t="str">
        <f t="shared" ca="1" si="733"/>
        <v/>
      </c>
      <c r="AK1565" s="39" t="str">
        <f t="shared" si="720"/>
        <v/>
      </c>
      <c r="AL1565" s="39" t="str">
        <f t="shared" ca="1" si="742"/>
        <v/>
      </c>
      <c r="AM1565" s="39" t="str">
        <f t="shared" ca="1" si="734"/>
        <v/>
      </c>
      <c r="AN1565" s="40"/>
      <c r="AO1565" s="39">
        <f t="shared" ca="1" si="743"/>
        <v>0</v>
      </c>
      <c r="AP1565" s="339"/>
      <c r="AW1565" s="329"/>
      <c r="BI1565" s="329"/>
      <c r="BJ1565" s="329"/>
      <c r="BK1565" s="329"/>
      <c r="BL1565" s="329"/>
      <c r="BM1565" s="329"/>
      <c r="BN1565" s="329"/>
      <c r="BO1565" s="329"/>
      <c r="BP1565" s="329"/>
      <c r="BQ1565" s="329"/>
      <c r="BR1565" s="329"/>
      <c r="BS1565" s="329"/>
      <c r="BT1565" s="329"/>
      <c r="BU1565" s="329"/>
      <c r="BV1565" s="329"/>
      <c r="BW1565" s="325"/>
      <c r="BX1565" s="325"/>
      <c r="BY1565" s="325"/>
      <c r="BZ1565" s="325"/>
      <c r="CA1565" s="325"/>
      <c r="CB1565" s="325"/>
      <c r="CC1565" s="325"/>
      <c r="CD1565" s="325"/>
      <c r="CE1565" s="325"/>
      <c r="CF1565" s="325"/>
      <c r="CG1565" s="325"/>
      <c r="CH1565" s="325"/>
      <c r="CI1565" s="325"/>
      <c r="CJ1565" s="325"/>
      <c r="CK1565" s="325"/>
      <c r="CL1565" s="325"/>
      <c r="CM1565" s="325"/>
      <c r="CN1565" s="325"/>
      <c r="CO1565" s="325"/>
      <c r="CP1565" s="325"/>
      <c r="CQ1565" s="325"/>
      <c r="CR1565" s="325"/>
      <c r="CS1565" s="325"/>
      <c r="CT1565" s="325"/>
      <c r="CU1565" s="325"/>
      <c r="CV1565" s="325"/>
      <c r="CW1565" s="325"/>
      <c r="CX1565" s="325"/>
    </row>
    <row r="1566" spans="1:102" s="36" customFormat="1" ht="15" hidden="1" customHeight="1">
      <c r="A1566" s="329"/>
      <c r="B1566" s="37" t="str">
        <f t="shared" ca="1" si="721"/>
        <v/>
      </c>
      <c r="C1566" s="41" t="str">
        <f t="shared" ca="1" si="722"/>
        <v/>
      </c>
      <c r="D1566" s="39" t="str">
        <f t="shared" ca="1" si="723"/>
        <v/>
      </c>
      <c r="E1566" s="39" t="str">
        <f t="shared" ca="1" si="735"/>
        <v/>
      </c>
      <c r="F1566" s="39" t="str">
        <f t="shared" ca="1" si="724"/>
        <v/>
      </c>
      <c r="G1566" s="101"/>
      <c r="H1566" s="39">
        <f t="shared" ca="1" si="715"/>
        <v>0</v>
      </c>
      <c r="J1566" s="332"/>
      <c r="K1566" s="37" t="str">
        <f t="shared" ca="1" si="725"/>
        <v/>
      </c>
      <c r="L1566" s="41" t="str">
        <f t="shared" ca="1" si="726"/>
        <v/>
      </c>
      <c r="M1566" s="39" t="str">
        <f t="shared" si="716"/>
        <v/>
      </c>
      <c r="N1566" s="39" t="str">
        <f t="shared" ca="1" si="736"/>
        <v/>
      </c>
      <c r="O1566" s="39" t="str">
        <f ca="1">IF(L1566="","",ROUND(Q1565*$O$5/payments_per_year,2))</f>
        <v/>
      </c>
      <c r="P1566" s="101"/>
      <c r="Q1566" s="39">
        <f t="shared" ca="1" si="737"/>
        <v>0</v>
      </c>
      <c r="R1566" s="332"/>
      <c r="S1566" s="37" t="str">
        <f t="shared" ca="1" si="727"/>
        <v/>
      </c>
      <c r="T1566" s="41" t="str">
        <f t="shared" ca="1" si="728"/>
        <v/>
      </c>
      <c r="U1566" s="39" t="str">
        <f t="shared" si="717"/>
        <v/>
      </c>
      <c r="V1566" s="39" t="str">
        <f t="shared" ca="1" si="738"/>
        <v/>
      </c>
      <c r="W1566" s="39">
        <f t="shared" ca="1" si="718"/>
        <v>0</v>
      </c>
      <c r="X1566" s="40"/>
      <c r="Y1566" s="39">
        <f t="shared" ca="1" si="739"/>
        <v>0</v>
      </c>
      <c r="Z1566" s="327"/>
      <c r="AA1566" s="37" t="str">
        <f t="shared" ca="1" si="729"/>
        <v/>
      </c>
      <c r="AB1566" s="41" t="str">
        <f t="shared" ca="1" si="730"/>
        <v/>
      </c>
      <c r="AC1566" s="39" t="str">
        <f t="shared" si="719"/>
        <v/>
      </c>
      <c r="AD1566" s="39" t="str">
        <f t="shared" ca="1" si="740"/>
        <v/>
      </c>
      <c r="AE1566" s="39" t="str">
        <f t="shared" ca="1" si="731"/>
        <v/>
      </c>
      <c r="AF1566" s="40"/>
      <c r="AG1566" s="39">
        <f t="shared" ca="1" si="741"/>
        <v>0</v>
      </c>
      <c r="AH1566" s="339"/>
      <c r="AI1566" s="37" t="str">
        <f t="shared" ca="1" si="732"/>
        <v/>
      </c>
      <c r="AJ1566" s="41" t="str">
        <f t="shared" ca="1" si="733"/>
        <v/>
      </c>
      <c r="AK1566" s="39" t="str">
        <f t="shared" si="720"/>
        <v/>
      </c>
      <c r="AL1566" s="39" t="str">
        <f t="shared" ca="1" si="742"/>
        <v/>
      </c>
      <c r="AM1566" s="39" t="str">
        <f t="shared" ca="1" si="734"/>
        <v/>
      </c>
      <c r="AN1566" s="40"/>
      <c r="AO1566" s="39">
        <f t="shared" ca="1" si="743"/>
        <v>0</v>
      </c>
      <c r="AP1566" s="339"/>
      <c r="AW1566" s="329"/>
      <c r="BI1566" s="329"/>
      <c r="BJ1566" s="329"/>
      <c r="BK1566" s="329"/>
      <c r="BL1566" s="329"/>
      <c r="BM1566" s="329"/>
      <c r="BN1566" s="329"/>
      <c r="BO1566" s="329"/>
      <c r="BP1566" s="329"/>
      <c r="BQ1566" s="329"/>
      <c r="BR1566" s="329"/>
      <c r="BS1566" s="329"/>
      <c r="BT1566" s="329"/>
      <c r="BU1566" s="329"/>
      <c r="BV1566" s="329"/>
      <c r="BW1566" s="325"/>
      <c r="BX1566" s="325"/>
      <c r="BY1566" s="325"/>
      <c r="BZ1566" s="325"/>
      <c r="CA1566" s="325"/>
      <c r="CB1566" s="325"/>
      <c r="CC1566" s="325"/>
      <c r="CD1566" s="325"/>
      <c r="CE1566" s="325"/>
      <c r="CF1566" s="325"/>
      <c r="CG1566" s="325"/>
      <c r="CH1566" s="325"/>
      <c r="CI1566" s="325"/>
      <c r="CJ1566" s="325"/>
      <c r="CK1566" s="325"/>
      <c r="CL1566" s="325"/>
      <c r="CM1566" s="325"/>
      <c r="CN1566" s="325"/>
      <c r="CO1566" s="325"/>
      <c r="CP1566" s="325"/>
      <c r="CQ1566" s="325"/>
      <c r="CR1566" s="325"/>
      <c r="CS1566" s="325"/>
      <c r="CT1566" s="325"/>
      <c r="CU1566" s="325"/>
      <c r="CV1566" s="325"/>
      <c r="CW1566" s="325"/>
      <c r="CX1566" s="325"/>
    </row>
    <row r="1567" spans="1:102" s="36" customFormat="1" ht="15" hidden="1" customHeight="1">
      <c r="A1567" s="329"/>
      <c r="B1567" s="37" t="str">
        <f t="shared" ca="1" si="721"/>
        <v/>
      </c>
      <c r="C1567" s="41" t="str">
        <f t="shared" ca="1" si="722"/>
        <v/>
      </c>
      <c r="D1567" s="39" t="str">
        <f t="shared" ca="1" si="723"/>
        <v/>
      </c>
      <c r="E1567" s="39" t="str">
        <f t="shared" ca="1" si="735"/>
        <v/>
      </c>
      <c r="F1567" s="39" t="str">
        <f t="shared" ca="1" si="724"/>
        <v/>
      </c>
      <c r="G1567" s="101"/>
      <c r="H1567" s="39">
        <f t="shared" ca="1" si="715"/>
        <v>0</v>
      </c>
      <c r="J1567" s="332"/>
      <c r="K1567" s="37" t="str">
        <f t="shared" ca="1" si="725"/>
        <v/>
      </c>
      <c r="L1567" s="41" t="str">
        <f t="shared" ca="1" si="726"/>
        <v/>
      </c>
      <c r="M1567" s="39" t="str">
        <f t="shared" si="716"/>
        <v/>
      </c>
      <c r="N1567" s="39" t="str">
        <f t="shared" ca="1" si="736"/>
        <v/>
      </c>
      <c r="O1567" s="39">
        <f ca="1">ROUND(Q1566*$O$5/payments_per_year,2)</f>
        <v>0</v>
      </c>
      <c r="P1567" s="101"/>
      <c r="Q1567" s="39">
        <f t="shared" ca="1" si="737"/>
        <v>0</v>
      </c>
      <c r="R1567" s="332"/>
      <c r="S1567" s="37" t="str">
        <f t="shared" ca="1" si="727"/>
        <v/>
      </c>
      <c r="T1567" s="41" t="str">
        <f t="shared" ca="1" si="728"/>
        <v/>
      </c>
      <c r="U1567" s="39" t="str">
        <f t="shared" si="717"/>
        <v/>
      </c>
      <c r="V1567" s="39" t="str">
        <f t="shared" ca="1" si="738"/>
        <v/>
      </c>
      <c r="W1567" s="39">
        <f t="shared" ca="1" si="718"/>
        <v>0</v>
      </c>
      <c r="X1567" s="40"/>
      <c r="Y1567" s="39">
        <f t="shared" ca="1" si="739"/>
        <v>0</v>
      </c>
      <c r="Z1567" s="327"/>
      <c r="AA1567" s="37" t="str">
        <f t="shared" ca="1" si="729"/>
        <v/>
      </c>
      <c r="AB1567" s="41" t="str">
        <f t="shared" ca="1" si="730"/>
        <v/>
      </c>
      <c r="AC1567" s="39" t="str">
        <f t="shared" si="719"/>
        <v/>
      </c>
      <c r="AD1567" s="39" t="str">
        <f t="shared" ca="1" si="740"/>
        <v/>
      </c>
      <c r="AE1567" s="39" t="str">
        <f t="shared" ca="1" si="731"/>
        <v/>
      </c>
      <c r="AF1567" s="40"/>
      <c r="AG1567" s="39">
        <f t="shared" ca="1" si="741"/>
        <v>0</v>
      </c>
      <c r="AH1567" s="339"/>
      <c r="AI1567" s="37" t="str">
        <f t="shared" ca="1" si="732"/>
        <v/>
      </c>
      <c r="AJ1567" s="41" t="str">
        <f t="shared" ca="1" si="733"/>
        <v/>
      </c>
      <c r="AK1567" s="39" t="str">
        <f t="shared" si="720"/>
        <v/>
      </c>
      <c r="AL1567" s="39" t="str">
        <f t="shared" ca="1" si="742"/>
        <v/>
      </c>
      <c r="AM1567" s="39" t="str">
        <f t="shared" ca="1" si="734"/>
        <v/>
      </c>
      <c r="AN1567" s="40"/>
      <c r="AO1567" s="39">
        <f t="shared" ca="1" si="743"/>
        <v>0</v>
      </c>
      <c r="AP1567" s="339"/>
      <c r="AW1567" s="329"/>
      <c r="BI1567" s="329"/>
      <c r="BJ1567" s="329"/>
      <c r="BK1567" s="329"/>
      <c r="BL1567" s="329"/>
      <c r="BM1567" s="329"/>
      <c r="BN1567" s="329"/>
      <c r="BO1567" s="329"/>
      <c r="BP1567" s="329"/>
      <c r="BQ1567" s="329"/>
      <c r="BR1567" s="329"/>
      <c r="BS1567" s="329"/>
      <c r="BT1567" s="329"/>
      <c r="BU1567" s="329"/>
      <c r="BV1567" s="329"/>
      <c r="BW1567" s="325"/>
      <c r="BX1567" s="325"/>
      <c r="BY1567" s="325"/>
      <c r="BZ1567" s="325"/>
      <c r="CA1567" s="325"/>
      <c r="CB1567" s="325"/>
      <c r="CC1567" s="325"/>
      <c r="CD1567" s="325"/>
      <c r="CE1567" s="325"/>
      <c r="CF1567" s="325"/>
      <c r="CG1567" s="325"/>
      <c r="CH1567" s="325"/>
      <c r="CI1567" s="325"/>
      <c r="CJ1567" s="325"/>
      <c r="CK1567" s="325"/>
      <c r="CL1567" s="325"/>
      <c r="CM1567" s="325"/>
      <c r="CN1567" s="325"/>
      <c r="CO1567" s="325"/>
      <c r="CP1567" s="325"/>
      <c r="CQ1567" s="325"/>
      <c r="CR1567" s="325"/>
      <c r="CS1567" s="325"/>
      <c r="CT1567" s="325"/>
      <c r="CU1567" s="325"/>
      <c r="CV1567" s="325"/>
      <c r="CW1567" s="325"/>
      <c r="CX1567" s="325"/>
    </row>
    <row r="1568" spans="1:102" s="36" customFormat="1" ht="15" hidden="1" customHeight="1">
      <c r="A1568" s="329"/>
      <c r="B1568" s="37" t="str">
        <f t="shared" ca="1" si="721"/>
        <v/>
      </c>
      <c r="C1568" s="41" t="str">
        <f t="shared" ca="1" si="722"/>
        <v/>
      </c>
      <c r="D1568" s="39" t="str">
        <f t="shared" ca="1" si="723"/>
        <v/>
      </c>
      <c r="E1568" s="39" t="str">
        <f t="shared" ca="1" si="735"/>
        <v/>
      </c>
      <c r="F1568" s="39" t="str">
        <f t="shared" ca="1" si="724"/>
        <v/>
      </c>
      <c r="G1568" s="101"/>
      <c r="H1568" s="39">
        <f t="shared" ca="1" si="715"/>
        <v>0</v>
      </c>
      <c r="J1568" s="332"/>
      <c r="K1568" s="37" t="str">
        <f t="shared" ca="1" si="725"/>
        <v/>
      </c>
      <c r="L1568" s="41" t="str">
        <f t="shared" ca="1" si="726"/>
        <v/>
      </c>
      <c r="M1568" s="39" t="str">
        <f t="shared" si="716"/>
        <v/>
      </c>
      <c r="N1568" s="39" t="str">
        <f t="shared" ca="1" si="736"/>
        <v/>
      </c>
      <c r="O1568" s="39" t="str">
        <f ca="1">IF(L1568="","",ROUND(Q1567*$O$5/payments_per_year,2))</f>
        <v/>
      </c>
      <c r="P1568" s="101"/>
      <c r="Q1568" s="39">
        <f t="shared" ca="1" si="737"/>
        <v>0</v>
      </c>
      <c r="R1568" s="332"/>
      <c r="S1568" s="37" t="str">
        <f t="shared" ca="1" si="727"/>
        <v/>
      </c>
      <c r="T1568" s="41" t="str">
        <f t="shared" ca="1" si="728"/>
        <v/>
      </c>
      <c r="U1568" s="39" t="str">
        <f t="shared" si="717"/>
        <v/>
      </c>
      <c r="V1568" s="39" t="str">
        <f t="shared" ca="1" si="738"/>
        <v/>
      </c>
      <c r="W1568" s="39">
        <f t="shared" ca="1" si="718"/>
        <v>0</v>
      </c>
      <c r="X1568" s="40"/>
      <c r="Y1568" s="39">
        <f t="shared" ca="1" si="739"/>
        <v>0</v>
      </c>
      <c r="Z1568" s="327"/>
      <c r="AA1568" s="37" t="str">
        <f t="shared" ca="1" si="729"/>
        <v/>
      </c>
      <c r="AB1568" s="41" t="str">
        <f t="shared" ca="1" si="730"/>
        <v/>
      </c>
      <c r="AC1568" s="39" t="str">
        <f t="shared" si="719"/>
        <v/>
      </c>
      <c r="AD1568" s="39" t="str">
        <f t="shared" ca="1" si="740"/>
        <v/>
      </c>
      <c r="AE1568" s="39" t="str">
        <f t="shared" ca="1" si="731"/>
        <v/>
      </c>
      <c r="AF1568" s="40"/>
      <c r="AG1568" s="39">
        <f t="shared" ca="1" si="741"/>
        <v>0</v>
      </c>
      <c r="AH1568" s="339"/>
      <c r="AI1568" s="37" t="str">
        <f t="shared" ca="1" si="732"/>
        <v/>
      </c>
      <c r="AJ1568" s="41" t="str">
        <f t="shared" ca="1" si="733"/>
        <v/>
      </c>
      <c r="AK1568" s="39" t="str">
        <f t="shared" si="720"/>
        <v/>
      </c>
      <c r="AL1568" s="39" t="str">
        <f t="shared" ca="1" si="742"/>
        <v/>
      </c>
      <c r="AM1568" s="39" t="str">
        <f t="shared" ca="1" si="734"/>
        <v/>
      </c>
      <c r="AN1568" s="40"/>
      <c r="AO1568" s="39">
        <f t="shared" ca="1" si="743"/>
        <v>0</v>
      </c>
      <c r="AP1568" s="339"/>
      <c r="AW1568" s="329"/>
      <c r="BI1568" s="329"/>
      <c r="BJ1568" s="329"/>
      <c r="BK1568" s="329"/>
      <c r="BL1568" s="329"/>
      <c r="BM1568" s="329"/>
      <c r="BN1568" s="329"/>
      <c r="BO1568" s="329"/>
      <c r="BP1568" s="329"/>
      <c r="BQ1568" s="329"/>
      <c r="BR1568" s="329"/>
      <c r="BS1568" s="329"/>
      <c r="BT1568" s="329"/>
      <c r="BU1568" s="329"/>
      <c r="BV1568" s="329"/>
      <c r="BW1568" s="325"/>
      <c r="BX1568" s="325"/>
      <c r="BY1568" s="325"/>
      <c r="BZ1568" s="325"/>
      <c r="CA1568" s="325"/>
      <c r="CB1568" s="325"/>
      <c r="CC1568" s="325"/>
      <c r="CD1568" s="325"/>
      <c r="CE1568" s="325"/>
      <c r="CF1568" s="325"/>
      <c r="CG1568" s="325"/>
      <c r="CH1568" s="325"/>
      <c r="CI1568" s="325"/>
      <c r="CJ1568" s="325"/>
      <c r="CK1568" s="325"/>
      <c r="CL1568" s="325"/>
      <c r="CM1568" s="325"/>
      <c r="CN1568" s="325"/>
      <c r="CO1568" s="325"/>
      <c r="CP1568" s="325"/>
      <c r="CQ1568" s="325"/>
      <c r="CR1568" s="325"/>
      <c r="CS1568" s="325"/>
      <c r="CT1568" s="325"/>
      <c r="CU1568" s="325"/>
      <c r="CV1568" s="325"/>
      <c r="CW1568" s="325"/>
      <c r="CX1568" s="325"/>
    </row>
    <row r="1569" spans="1:102" s="36" customFormat="1" ht="15" hidden="1" customHeight="1">
      <c r="A1569" s="329"/>
      <c r="B1569" s="37" t="str">
        <f t="shared" ca="1" si="721"/>
        <v/>
      </c>
      <c r="C1569" s="41" t="str">
        <f t="shared" ca="1" si="722"/>
        <v/>
      </c>
      <c r="D1569" s="39" t="str">
        <f t="shared" ca="1" si="723"/>
        <v/>
      </c>
      <c r="E1569" s="39" t="str">
        <f t="shared" ca="1" si="735"/>
        <v/>
      </c>
      <c r="F1569" s="39" t="str">
        <f t="shared" ca="1" si="724"/>
        <v/>
      </c>
      <c r="G1569" s="101"/>
      <c r="H1569" s="39">
        <f t="shared" ca="1" si="715"/>
        <v>0</v>
      </c>
      <c r="J1569" s="332"/>
      <c r="K1569" s="37" t="str">
        <f t="shared" ca="1" si="725"/>
        <v/>
      </c>
      <c r="L1569" s="41" t="str">
        <f t="shared" ca="1" si="726"/>
        <v/>
      </c>
      <c r="M1569" s="39" t="str">
        <f t="shared" si="716"/>
        <v/>
      </c>
      <c r="N1569" s="39" t="str">
        <f t="shared" ca="1" si="736"/>
        <v/>
      </c>
      <c r="O1569" s="39">
        <f ca="1">ROUND(Q1568*$O$5/payments_per_year,2)</f>
        <v>0</v>
      </c>
      <c r="P1569" s="101"/>
      <c r="Q1569" s="39">
        <f t="shared" ca="1" si="737"/>
        <v>0</v>
      </c>
      <c r="R1569" s="332"/>
      <c r="S1569" s="37" t="str">
        <f t="shared" ca="1" si="727"/>
        <v/>
      </c>
      <c r="T1569" s="41" t="str">
        <f t="shared" ca="1" si="728"/>
        <v/>
      </c>
      <c r="U1569" s="39" t="str">
        <f t="shared" si="717"/>
        <v/>
      </c>
      <c r="V1569" s="39" t="str">
        <f t="shared" ca="1" si="738"/>
        <v/>
      </c>
      <c r="W1569" s="39">
        <f t="shared" ca="1" si="718"/>
        <v>0</v>
      </c>
      <c r="X1569" s="40"/>
      <c r="Y1569" s="39">
        <f t="shared" ca="1" si="739"/>
        <v>0</v>
      </c>
      <c r="Z1569" s="327"/>
      <c r="AA1569" s="37" t="str">
        <f t="shared" ca="1" si="729"/>
        <v/>
      </c>
      <c r="AB1569" s="41" t="str">
        <f t="shared" ca="1" si="730"/>
        <v/>
      </c>
      <c r="AC1569" s="39" t="str">
        <f t="shared" si="719"/>
        <v/>
      </c>
      <c r="AD1569" s="39" t="str">
        <f t="shared" ca="1" si="740"/>
        <v/>
      </c>
      <c r="AE1569" s="39" t="str">
        <f t="shared" ca="1" si="731"/>
        <v/>
      </c>
      <c r="AF1569" s="40"/>
      <c r="AG1569" s="39">
        <f t="shared" ca="1" si="741"/>
        <v>0</v>
      </c>
      <c r="AH1569" s="339"/>
      <c r="AI1569" s="37" t="str">
        <f t="shared" ca="1" si="732"/>
        <v/>
      </c>
      <c r="AJ1569" s="41" t="str">
        <f t="shared" ca="1" si="733"/>
        <v/>
      </c>
      <c r="AK1569" s="39" t="str">
        <f t="shared" si="720"/>
        <v/>
      </c>
      <c r="AL1569" s="39" t="str">
        <f t="shared" ca="1" si="742"/>
        <v/>
      </c>
      <c r="AM1569" s="39" t="str">
        <f t="shared" ca="1" si="734"/>
        <v/>
      </c>
      <c r="AN1569" s="40"/>
      <c r="AO1569" s="39">
        <f t="shared" ca="1" si="743"/>
        <v>0</v>
      </c>
      <c r="AP1569" s="339"/>
      <c r="AW1569" s="329"/>
      <c r="BI1569" s="329"/>
      <c r="BJ1569" s="329"/>
      <c r="BK1569" s="329"/>
      <c r="BL1569" s="329"/>
      <c r="BM1569" s="329"/>
      <c r="BN1569" s="329"/>
      <c r="BO1569" s="329"/>
      <c r="BP1569" s="329"/>
      <c r="BQ1569" s="329"/>
      <c r="BR1569" s="329"/>
      <c r="BS1569" s="329"/>
      <c r="BT1569" s="329"/>
      <c r="BU1569" s="329"/>
      <c r="BV1569" s="329"/>
      <c r="BW1569" s="325"/>
      <c r="BX1569" s="325"/>
      <c r="BY1569" s="325"/>
      <c r="BZ1569" s="325"/>
      <c r="CA1569" s="325"/>
      <c r="CB1569" s="325"/>
      <c r="CC1569" s="325"/>
      <c r="CD1569" s="325"/>
      <c r="CE1569" s="325"/>
      <c r="CF1569" s="325"/>
      <c r="CG1569" s="325"/>
      <c r="CH1569" s="325"/>
      <c r="CI1569" s="325"/>
      <c r="CJ1569" s="325"/>
      <c r="CK1569" s="325"/>
      <c r="CL1569" s="325"/>
      <c r="CM1569" s="325"/>
      <c r="CN1569" s="325"/>
      <c r="CO1569" s="325"/>
      <c r="CP1569" s="325"/>
      <c r="CQ1569" s="325"/>
      <c r="CR1569" s="325"/>
      <c r="CS1569" s="325"/>
      <c r="CT1569" s="325"/>
      <c r="CU1569" s="325"/>
      <c r="CV1569" s="325"/>
      <c r="CW1569" s="325"/>
      <c r="CX1569" s="325"/>
    </row>
    <row r="1570" spans="1:102" s="36" customFormat="1" ht="15" hidden="1" customHeight="1">
      <c r="A1570" s="329"/>
      <c r="B1570" s="37" t="str">
        <f t="shared" ca="1" si="721"/>
        <v/>
      </c>
      <c r="C1570" s="41" t="str">
        <f t="shared" ca="1" si="722"/>
        <v/>
      </c>
      <c r="D1570" s="39" t="str">
        <f t="shared" ca="1" si="723"/>
        <v/>
      </c>
      <c r="E1570" s="39" t="str">
        <f t="shared" ca="1" si="735"/>
        <v/>
      </c>
      <c r="F1570" s="39" t="str">
        <f t="shared" ca="1" si="724"/>
        <v/>
      </c>
      <c r="G1570" s="101"/>
      <c r="H1570" s="39">
        <f t="shared" ca="1" si="715"/>
        <v>0</v>
      </c>
      <c r="J1570" s="332"/>
      <c r="K1570" s="37" t="str">
        <f t="shared" ca="1" si="725"/>
        <v/>
      </c>
      <c r="L1570" s="41" t="str">
        <f t="shared" ca="1" si="726"/>
        <v/>
      </c>
      <c r="M1570" s="39" t="str">
        <f t="shared" si="716"/>
        <v/>
      </c>
      <c r="N1570" s="39" t="str">
        <f t="shared" ca="1" si="736"/>
        <v/>
      </c>
      <c r="O1570" s="39" t="str">
        <f ca="1">IF(L1570="","",ROUND(Q1569*$O$5/payments_per_year,2))</f>
        <v/>
      </c>
      <c r="P1570" s="101"/>
      <c r="Q1570" s="39">
        <f t="shared" ca="1" si="737"/>
        <v>0</v>
      </c>
      <c r="R1570" s="332"/>
      <c r="S1570" s="37" t="str">
        <f t="shared" ca="1" si="727"/>
        <v/>
      </c>
      <c r="T1570" s="41" t="str">
        <f t="shared" ca="1" si="728"/>
        <v/>
      </c>
      <c r="U1570" s="39" t="str">
        <f t="shared" si="717"/>
        <v/>
      </c>
      <c r="V1570" s="39" t="str">
        <f t="shared" ca="1" si="738"/>
        <v/>
      </c>
      <c r="W1570" s="39">
        <f t="shared" ca="1" si="718"/>
        <v>0</v>
      </c>
      <c r="X1570" s="40"/>
      <c r="Y1570" s="39">
        <f t="shared" ca="1" si="739"/>
        <v>0</v>
      </c>
      <c r="Z1570" s="327"/>
      <c r="AA1570" s="37" t="str">
        <f t="shared" ca="1" si="729"/>
        <v/>
      </c>
      <c r="AB1570" s="41" t="str">
        <f t="shared" ca="1" si="730"/>
        <v/>
      </c>
      <c r="AC1570" s="39" t="str">
        <f t="shared" si="719"/>
        <v/>
      </c>
      <c r="AD1570" s="39" t="str">
        <f t="shared" ca="1" si="740"/>
        <v/>
      </c>
      <c r="AE1570" s="39" t="str">
        <f t="shared" ca="1" si="731"/>
        <v/>
      </c>
      <c r="AF1570" s="40"/>
      <c r="AG1570" s="39">
        <f t="shared" ca="1" si="741"/>
        <v>0</v>
      </c>
      <c r="AH1570" s="339"/>
      <c r="AI1570" s="37" t="str">
        <f t="shared" ca="1" si="732"/>
        <v/>
      </c>
      <c r="AJ1570" s="41" t="str">
        <f t="shared" ca="1" si="733"/>
        <v/>
      </c>
      <c r="AK1570" s="39" t="str">
        <f t="shared" si="720"/>
        <v/>
      </c>
      <c r="AL1570" s="39" t="str">
        <f t="shared" ca="1" si="742"/>
        <v/>
      </c>
      <c r="AM1570" s="39" t="str">
        <f t="shared" ca="1" si="734"/>
        <v/>
      </c>
      <c r="AN1570" s="40"/>
      <c r="AO1570" s="39">
        <f t="shared" ca="1" si="743"/>
        <v>0</v>
      </c>
      <c r="AP1570" s="339"/>
      <c r="AW1570" s="329"/>
      <c r="BI1570" s="329"/>
      <c r="BJ1570" s="329"/>
      <c r="BK1570" s="329"/>
      <c r="BL1570" s="329"/>
      <c r="BM1570" s="329"/>
      <c r="BN1570" s="329"/>
      <c r="BO1570" s="329"/>
      <c r="BP1570" s="329"/>
      <c r="BQ1570" s="329"/>
      <c r="BR1570" s="329"/>
      <c r="BS1570" s="329"/>
      <c r="BT1570" s="329"/>
      <c r="BU1570" s="329"/>
      <c r="BV1570" s="329"/>
      <c r="BW1570" s="325"/>
      <c r="BX1570" s="325"/>
      <c r="BY1570" s="325"/>
      <c r="BZ1570" s="325"/>
      <c r="CA1570" s="325"/>
      <c r="CB1570" s="325"/>
      <c r="CC1570" s="325"/>
      <c r="CD1570" s="325"/>
      <c r="CE1570" s="325"/>
      <c r="CF1570" s="325"/>
      <c r="CG1570" s="325"/>
      <c r="CH1570" s="325"/>
      <c r="CI1570" s="325"/>
      <c r="CJ1570" s="325"/>
      <c r="CK1570" s="325"/>
      <c r="CL1570" s="325"/>
      <c r="CM1570" s="325"/>
      <c r="CN1570" s="325"/>
      <c r="CO1570" s="325"/>
      <c r="CP1570" s="325"/>
      <c r="CQ1570" s="325"/>
      <c r="CR1570" s="325"/>
      <c r="CS1570" s="325"/>
      <c r="CT1570" s="325"/>
      <c r="CU1570" s="325"/>
      <c r="CV1570" s="325"/>
      <c r="CW1570" s="325"/>
      <c r="CX1570" s="325"/>
    </row>
    <row r="1571" spans="1:102" s="36" customFormat="1" ht="15" hidden="1" customHeight="1">
      <c r="A1571" s="329"/>
      <c r="B1571" s="37" t="str">
        <f t="shared" ca="1" si="721"/>
        <v/>
      </c>
      <c r="C1571" s="41" t="str">
        <f t="shared" ca="1" si="722"/>
        <v/>
      </c>
      <c r="D1571" s="39" t="str">
        <f t="shared" ca="1" si="723"/>
        <v/>
      </c>
      <c r="E1571" s="39" t="str">
        <f t="shared" ca="1" si="735"/>
        <v/>
      </c>
      <c r="F1571" s="39" t="str">
        <f t="shared" ca="1" si="724"/>
        <v/>
      </c>
      <c r="G1571" s="101"/>
      <c r="H1571" s="39">
        <f t="shared" ca="1" si="715"/>
        <v>0</v>
      </c>
      <c r="J1571" s="332"/>
      <c r="K1571" s="37" t="str">
        <f t="shared" ca="1" si="725"/>
        <v/>
      </c>
      <c r="L1571" s="41" t="str">
        <f t="shared" ca="1" si="726"/>
        <v/>
      </c>
      <c r="M1571" s="39" t="str">
        <f t="shared" si="716"/>
        <v/>
      </c>
      <c r="N1571" s="39" t="str">
        <f t="shared" ca="1" si="736"/>
        <v/>
      </c>
      <c r="O1571" s="39">
        <f ca="1">ROUND(Q1570*$O$5/payments_per_year,2)</f>
        <v>0</v>
      </c>
      <c r="P1571" s="101"/>
      <c r="Q1571" s="39">
        <f t="shared" ca="1" si="737"/>
        <v>0</v>
      </c>
      <c r="R1571" s="332"/>
      <c r="S1571" s="37" t="str">
        <f t="shared" ca="1" si="727"/>
        <v/>
      </c>
      <c r="T1571" s="41" t="str">
        <f t="shared" ca="1" si="728"/>
        <v/>
      </c>
      <c r="U1571" s="39" t="str">
        <f t="shared" si="717"/>
        <v/>
      </c>
      <c r="V1571" s="39" t="str">
        <f t="shared" ca="1" si="738"/>
        <v/>
      </c>
      <c r="W1571" s="39">
        <f t="shared" ca="1" si="718"/>
        <v>0</v>
      </c>
      <c r="X1571" s="40"/>
      <c r="Y1571" s="39">
        <f t="shared" ca="1" si="739"/>
        <v>0</v>
      </c>
      <c r="Z1571" s="327"/>
      <c r="AA1571" s="37" t="str">
        <f t="shared" ca="1" si="729"/>
        <v/>
      </c>
      <c r="AB1571" s="41" t="str">
        <f t="shared" ca="1" si="730"/>
        <v/>
      </c>
      <c r="AC1571" s="39" t="str">
        <f t="shared" si="719"/>
        <v/>
      </c>
      <c r="AD1571" s="39" t="str">
        <f t="shared" ca="1" si="740"/>
        <v/>
      </c>
      <c r="AE1571" s="39" t="str">
        <f t="shared" ca="1" si="731"/>
        <v/>
      </c>
      <c r="AF1571" s="40"/>
      <c r="AG1571" s="39">
        <f t="shared" ca="1" si="741"/>
        <v>0</v>
      </c>
      <c r="AH1571" s="339"/>
      <c r="AI1571" s="37" t="str">
        <f t="shared" ca="1" si="732"/>
        <v/>
      </c>
      <c r="AJ1571" s="41" t="str">
        <f t="shared" ca="1" si="733"/>
        <v/>
      </c>
      <c r="AK1571" s="39" t="str">
        <f t="shared" si="720"/>
        <v/>
      </c>
      <c r="AL1571" s="39" t="str">
        <f t="shared" ca="1" si="742"/>
        <v/>
      </c>
      <c r="AM1571" s="39" t="str">
        <f t="shared" ca="1" si="734"/>
        <v/>
      </c>
      <c r="AN1571" s="40"/>
      <c r="AO1571" s="39">
        <f t="shared" ca="1" si="743"/>
        <v>0</v>
      </c>
      <c r="AP1571" s="339"/>
      <c r="AW1571" s="329"/>
      <c r="BI1571" s="329"/>
      <c r="BJ1571" s="329"/>
      <c r="BK1571" s="329"/>
      <c r="BL1571" s="329"/>
      <c r="BM1571" s="329"/>
      <c r="BN1571" s="329"/>
      <c r="BO1571" s="329"/>
      <c r="BP1571" s="329"/>
      <c r="BQ1571" s="329"/>
      <c r="BR1571" s="329"/>
      <c r="BS1571" s="329"/>
      <c r="BT1571" s="329"/>
      <c r="BU1571" s="329"/>
      <c r="BV1571" s="329"/>
      <c r="BW1571" s="325"/>
      <c r="BX1571" s="325"/>
      <c r="BY1571" s="325"/>
      <c r="BZ1571" s="325"/>
      <c r="CA1571" s="325"/>
      <c r="CB1571" s="325"/>
      <c r="CC1571" s="325"/>
      <c r="CD1571" s="325"/>
      <c r="CE1571" s="325"/>
      <c r="CF1571" s="325"/>
      <c r="CG1571" s="325"/>
      <c r="CH1571" s="325"/>
      <c r="CI1571" s="325"/>
      <c r="CJ1571" s="325"/>
      <c r="CK1571" s="325"/>
      <c r="CL1571" s="325"/>
      <c r="CM1571" s="325"/>
      <c r="CN1571" s="325"/>
      <c r="CO1571" s="325"/>
      <c r="CP1571" s="325"/>
      <c r="CQ1571" s="325"/>
      <c r="CR1571" s="325"/>
      <c r="CS1571" s="325"/>
      <c r="CT1571" s="325"/>
      <c r="CU1571" s="325"/>
      <c r="CV1571" s="325"/>
      <c r="CW1571" s="325"/>
      <c r="CX1571" s="325"/>
    </row>
    <row r="1572" spans="1:102" s="36" customFormat="1" ht="15" hidden="1" customHeight="1">
      <c r="A1572" s="329"/>
      <c r="B1572" s="37" t="str">
        <f t="shared" ca="1" si="721"/>
        <v/>
      </c>
      <c r="C1572" s="41" t="str">
        <f t="shared" ca="1" si="722"/>
        <v/>
      </c>
      <c r="D1572" s="39" t="str">
        <f t="shared" ca="1" si="723"/>
        <v/>
      </c>
      <c r="E1572" s="39" t="str">
        <f t="shared" ca="1" si="735"/>
        <v/>
      </c>
      <c r="F1572" s="39" t="str">
        <f t="shared" ca="1" si="724"/>
        <v/>
      </c>
      <c r="G1572" s="101"/>
      <c r="H1572" s="39">
        <f t="shared" ca="1" si="715"/>
        <v>0</v>
      </c>
      <c r="J1572" s="332"/>
      <c r="K1572" s="37" t="str">
        <f t="shared" ca="1" si="725"/>
        <v/>
      </c>
      <c r="L1572" s="41" t="str">
        <f t="shared" ca="1" si="726"/>
        <v/>
      </c>
      <c r="M1572" s="39" t="str">
        <f t="shared" si="716"/>
        <v/>
      </c>
      <c r="N1572" s="39" t="str">
        <f t="shared" ca="1" si="736"/>
        <v/>
      </c>
      <c r="O1572" s="39" t="str">
        <f ca="1">IF(L1572="","",ROUND(Q1571*$O$5/payments_per_year,2))</f>
        <v/>
      </c>
      <c r="P1572" s="101"/>
      <c r="Q1572" s="39">
        <f t="shared" ca="1" si="737"/>
        <v>0</v>
      </c>
      <c r="R1572" s="332"/>
      <c r="S1572" s="37" t="str">
        <f t="shared" ca="1" si="727"/>
        <v/>
      </c>
      <c r="T1572" s="41" t="str">
        <f t="shared" ca="1" si="728"/>
        <v/>
      </c>
      <c r="U1572" s="39" t="str">
        <f t="shared" si="717"/>
        <v/>
      </c>
      <c r="V1572" s="39" t="str">
        <f t="shared" ca="1" si="738"/>
        <v/>
      </c>
      <c r="W1572" s="39">
        <f t="shared" ca="1" si="718"/>
        <v>0</v>
      </c>
      <c r="X1572" s="40"/>
      <c r="Y1572" s="39">
        <f t="shared" ca="1" si="739"/>
        <v>0</v>
      </c>
      <c r="Z1572" s="327"/>
      <c r="AA1572" s="37" t="str">
        <f t="shared" ca="1" si="729"/>
        <v/>
      </c>
      <c r="AB1572" s="41" t="str">
        <f t="shared" ca="1" si="730"/>
        <v/>
      </c>
      <c r="AC1572" s="39" t="str">
        <f t="shared" si="719"/>
        <v/>
      </c>
      <c r="AD1572" s="39" t="str">
        <f t="shared" ca="1" si="740"/>
        <v/>
      </c>
      <c r="AE1572" s="39" t="str">
        <f t="shared" ca="1" si="731"/>
        <v/>
      </c>
      <c r="AF1572" s="40"/>
      <c r="AG1572" s="39">
        <f t="shared" ca="1" si="741"/>
        <v>0</v>
      </c>
      <c r="AH1572" s="339"/>
      <c r="AI1572" s="37" t="str">
        <f t="shared" ca="1" si="732"/>
        <v/>
      </c>
      <c r="AJ1572" s="41" t="str">
        <f t="shared" ca="1" si="733"/>
        <v/>
      </c>
      <c r="AK1572" s="39" t="str">
        <f t="shared" si="720"/>
        <v/>
      </c>
      <c r="AL1572" s="39" t="str">
        <f t="shared" ca="1" si="742"/>
        <v/>
      </c>
      <c r="AM1572" s="39" t="str">
        <f t="shared" ca="1" si="734"/>
        <v/>
      </c>
      <c r="AN1572" s="40"/>
      <c r="AO1572" s="39">
        <f t="shared" ca="1" si="743"/>
        <v>0</v>
      </c>
      <c r="AP1572" s="339"/>
      <c r="AW1572" s="329"/>
      <c r="BI1572" s="329"/>
      <c r="BJ1572" s="329"/>
      <c r="BK1572" s="329"/>
      <c r="BL1572" s="329"/>
      <c r="BM1572" s="329"/>
      <c r="BN1572" s="329"/>
      <c r="BO1572" s="329"/>
      <c r="BP1572" s="329"/>
      <c r="BQ1572" s="329"/>
      <c r="BR1572" s="329"/>
      <c r="BS1572" s="329"/>
      <c r="BT1572" s="329"/>
      <c r="BU1572" s="329"/>
      <c r="BV1572" s="329"/>
      <c r="BW1572" s="325"/>
      <c r="BX1572" s="325"/>
      <c r="BY1572" s="325"/>
      <c r="BZ1572" s="325"/>
      <c r="CA1572" s="325"/>
      <c r="CB1572" s="325"/>
      <c r="CC1572" s="325"/>
      <c r="CD1572" s="325"/>
      <c r="CE1572" s="325"/>
      <c r="CF1572" s="325"/>
      <c r="CG1572" s="325"/>
      <c r="CH1572" s="325"/>
      <c r="CI1572" s="325"/>
      <c r="CJ1572" s="325"/>
      <c r="CK1572" s="325"/>
      <c r="CL1572" s="325"/>
      <c r="CM1572" s="325"/>
      <c r="CN1572" s="325"/>
      <c r="CO1572" s="325"/>
      <c r="CP1572" s="325"/>
      <c r="CQ1572" s="325"/>
      <c r="CR1572" s="325"/>
      <c r="CS1572" s="325"/>
      <c r="CT1572" s="325"/>
      <c r="CU1572" s="325"/>
      <c r="CV1572" s="325"/>
      <c r="CW1572" s="325"/>
      <c r="CX1572" s="325"/>
    </row>
    <row r="1573" spans="1:102" s="36" customFormat="1" ht="15" hidden="1" customHeight="1">
      <c r="A1573" s="329"/>
      <c r="B1573" s="37" t="str">
        <f t="shared" ca="1" si="721"/>
        <v/>
      </c>
      <c r="C1573" s="41" t="str">
        <f t="shared" ca="1" si="722"/>
        <v/>
      </c>
      <c r="D1573" s="39" t="str">
        <f t="shared" ca="1" si="723"/>
        <v/>
      </c>
      <c r="E1573" s="39" t="str">
        <f t="shared" ca="1" si="735"/>
        <v/>
      </c>
      <c r="F1573" s="39" t="str">
        <f t="shared" ca="1" si="724"/>
        <v/>
      </c>
      <c r="G1573" s="101"/>
      <c r="H1573" s="39">
        <f t="shared" ca="1" si="715"/>
        <v>0</v>
      </c>
      <c r="J1573" s="332"/>
      <c r="K1573" s="37" t="str">
        <f t="shared" ca="1" si="725"/>
        <v/>
      </c>
      <c r="L1573" s="41" t="str">
        <f t="shared" ca="1" si="726"/>
        <v/>
      </c>
      <c r="M1573" s="39" t="str">
        <f t="shared" si="716"/>
        <v/>
      </c>
      <c r="N1573" s="39" t="str">
        <f t="shared" ca="1" si="736"/>
        <v/>
      </c>
      <c r="O1573" s="39">
        <f ca="1">ROUND(Q1572*$O$5/payments_per_year,2)</f>
        <v>0</v>
      </c>
      <c r="P1573" s="101"/>
      <c r="Q1573" s="39">
        <f t="shared" ca="1" si="737"/>
        <v>0</v>
      </c>
      <c r="R1573" s="332"/>
      <c r="S1573" s="37" t="str">
        <f t="shared" ca="1" si="727"/>
        <v/>
      </c>
      <c r="T1573" s="41" t="str">
        <f t="shared" ca="1" si="728"/>
        <v/>
      </c>
      <c r="U1573" s="39" t="str">
        <f t="shared" si="717"/>
        <v/>
      </c>
      <c r="V1573" s="39" t="str">
        <f t="shared" ca="1" si="738"/>
        <v/>
      </c>
      <c r="W1573" s="39">
        <f t="shared" ca="1" si="718"/>
        <v>0</v>
      </c>
      <c r="X1573" s="40"/>
      <c r="Y1573" s="39">
        <f t="shared" ca="1" si="739"/>
        <v>0</v>
      </c>
      <c r="Z1573" s="327"/>
      <c r="AA1573" s="37" t="str">
        <f t="shared" ca="1" si="729"/>
        <v/>
      </c>
      <c r="AB1573" s="41" t="str">
        <f t="shared" ca="1" si="730"/>
        <v/>
      </c>
      <c r="AC1573" s="39" t="str">
        <f t="shared" si="719"/>
        <v/>
      </c>
      <c r="AD1573" s="39" t="str">
        <f t="shared" ca="1" si="740"/>
        <v/>
      </c>
      <c r="AE1573" s="39" t="str">
        <f t="shared" ca="1" si="731"/>
        <v/>
      </c>
      <c r="AF1573" s="40"/>
      <c r="AG1573" s="39">
        <f t="shared" ca="1" si="741"/>
        <v>0</v>
      </c>
      <c r="AH1573" s="339"/>
      <c r="AI1573" s="37" t="str">
        <f t="shared" ca="1" si="732"/>
        <v/>
      </c>
      <c r="AJ1573" s="41" t="str">
        <f t="shared" ca="1" si="733"/>
        <v/>
      </c>
      <c r="AK1573" s="39" t="str">
        <f t="shared" si="720"/>
        <v/>
      </c>
      <c r="AL1573" s="39" t="str">
        <f t="shared" ca="1" si="742"/>
        <v/>
      </c>
      <c r="AM1573" s="39" t="str">
        <f t="shared" ca="1" si="734"/>
        <v/>
      </c>
      <c r="AN1573" s="40"/>
      <c r="AO1573" s="39">
        <f t="shared" ca="1" si="743"/>
        <v>0</v>
      </c>
      <c r="AP1573" s="339"/>
      <c r="AW1573" s="329"/>
      <c r="BI1573" s="329"/>
      <c r="BJ1573" s="329"/>
      <c r="BK1573" s="329"/>
      <c r="BL1573" s="329"/>
      <c r="BM1573" s="329"/>
      <c r="BN1573" s="329"/>
      <c r="BO1573" s="329"/>
      <c r="BP1573" s="329"/>
      <c r="BQ1573" s="329"/>
      <c r="BR1573" s="329"/>
      <c r="BS1573" s="329"/>
      <c r="BT1573" s="329"/>
      <c r="BU1573" s="329"/>
      <c r="BV1573" s="329"/>
      <c r="BW1573" s="325"/>
      <c r="BX1573" s="325"/>
      <c r="BY1573" s="325"/>
      <c r="BZ1573" s="325"/>
      <c r="CA1573" s="325"/>
      <c r="CB1573" s="325"/>
      <c r="CC1573" s="325"/>
      <c r="CD1573" s="325"/>
      <c r="CE1573" s="325"/>
      <c r="CF1573" s="325"/>
      <c r="CG1573" s="325"/>
      <c r="CH1573" s="325"/>
      <c r="CI1573" s="325"/>
      <c r="CJ1573" s="325"/>
      <c r="CK1573" s="325"/>
      <c r="CL1573" s="325"/>
      <c r="CM1573" s="325"/>
      <c r="CN1573" s="325"/>
      <c r="CO1573" s="325"/>
      <c r="CP1573" s="325"/>
      <c r="CQ1573" s="325"/>
      <c r="CR1573" s="325"/>
      <c r="CS1573" s="325"/>
      <c r="CT1573" s="325"/>
      <c r="CU1573" s="325"/>
      <c r="CV1573" s="325"/>
      <c r="CW1573" s="325"/>
      <c r="CX1573" s="325"/>
    </row>
    <row r="1574" spans="1:102" s="36" customFormat="1" ht="15" hidden="1" customHeight="1">
      <c r="A1574" s="329"/>
      <c r="B1574" s="37" t="str">
        <f t="shared" ca="1" si="721"/>
        <v/>
      </c>
      <c r="C1574" s="41" t="str">
        <f t="shared" ca="1" si="722"/>
        <v/>
      </c>
      <c r="D1574" s="39" t="str">
        <f t="shared" ca="1" si="723"/>
        <v/>
      </c>
      <c r="E1574" s="39" t="str">
        <f t="shared" ca="1" si="735"/>
        <v/>
      </c>
      <c r="F1574" s="39" t="str">
        <f t="shared" ca="1" si="724"/>
        <v/>
      </c>
      <c r="G1574" s="101"/>
      <c r="H1574" s="39">
        <f t="shared" ca="1" si="715"/>
        <v>0</v>
      </c>
      <c r="J1574" s="332"/>
      <c r="K1574" s="37" t="str">
        <f t="shared" ca="1" si="725"/>
        <v/>
      </c>
      <c r="L1574" s="41" t="str">
        <f t="shared" ca="1" si="726"/>
        <v/>
      </c>
      <c r="M1574" s="39" t="str">
        <f t="shared" si="716"/>
        <v/>
      </c>
      <c r="N1574" s="39" t="str">
        <f t="shared" ca="1" si="736"/>
        <v/>
      </c>
      <c r="O1574" s="39" t="str">
        <f ca="1">IF(L1574="","",ROUND(Q1573*$O$5/payments_per_year,2))</f>
        <v/>
      </c>
      <c r="P1574" s="101"/>
      <c r="Q1574" s="39">
        <f t="shared" ca="1" si="737"/>
        <v>0</v>
      </c>
      <c r="R1574" s="332"/>
      <c r="S1574" s="37" t="str">
        <f t="shared" ca="1" si="727"/>
        <v/>
      </c>
      <c r="T1574" s="41" t="str">
        <f t="shared" ca="1" si="728"/>
        <v/>
      </c>
      <c r="U1574" s="39" t="str">
        <f t="shared" si="717"/>
        <v/>
      </c>
      <c r="V1574" s="39" t="str">
        <f t="shared" ca="1" si="738"/>
        <v/>
      </c>
      <c r="W1574" s="39">
        <f t="shared" ca="1" si="718"/>
        <v>0</v>
      </c>
      <c r="X1574" s="40"/>
      <c r="Y1574" s="39">
        <f t="shared" ca="1" si="739"/>
        <v>0</v>
      </c>
      <c r="Z1574" s="327"/>
      <c r="AA1574" s="37" t="str">
        <f t="shared" ca="1" si="729"/>
        <v/>
      </c>
      <c r="AB1574" s="41" t="str">
        <f t="shared" ca="1" si="730"/>
        <v/>
      </c>
      <c r="AC1574" s="39" t="str">
        <f t="shared" si="719"/>
        <v/>
      </c>
      <c r="AD1574" s="39" t="str">
        <f t="shared" ca="1" si="740"/>
        <v/>
      </c>
      <c r="AE1574" s="39" t="str">
        <f t="shared" ca="1" si="731"/>
        <v/>
      </c>
      <c r="AF1574" s="40"/>
      <c r="AG1574" s="39">
        <f t="shared" ca="1" si="741"/>
        <v>0</v>
      </c>
      <c r="AH1574" s="339"/>
      <c r="AI1574" s="37" t="str">
        <f t="shared" ca="1" si="732"/>
        <v/>
      </c>
      <c r="AJ1574" s="41" t="str">
        <f t="shared" ca="1" si="733"/>
        <v/>
      </c>
      <c r="AK1574" s="39" t="str">
        <f t="shared" si="720"/>
        <v/>
      </c>
      <c r="AL1574" s="39" t="str">
        <f t="shared" ca="1" si="742"/>
        <v/>
      </c>
      <c r="AM1574" s="39" t="str">
        <f t="shared" ca="1" si="734"/>
        <v/>
      </c>
      <c r="AN1574" s="40"/>
      <c r="AO1574" s="39">
        <f t="shared" ca="1" si="743"/>
        <v>0</v>
      </c>
      <c r="AP1574" s="339"/>
      <c r="AW1574" s="329"/>
      <c r="BI1574" s="329"/>
      <c r="BJ1574" s="329"/>
      <c r="BK1574" s="329"/>
      <c r="BL1574" s="329"/>
      <c r="BM1574" s="329"/>
      <c r="BN1574" s="329"/>
      <c r="BO1574" s="329"/>
      <c r="BP1574" s="329"/>
      <c r="BQ1574" s="329"/>
      <c r="BR1574" s="329"/>
      <c r="BS1574" s="329"/>
      <c r="BT1574" s="329"/>
      <c r="BU1574" s="329"/>
      <c r="BV1574" s="329"/>
      <c r="BW1574" s="325"/>
      <c r="BX1574" s="325"/>
      <c r="BY1574" s="325"/>
      <c r="BZ1574" s="325"/>
      <c r="CA1574" s="325"/>
      <c r="CB1574" s="325"/>
      <c r="CC1574" s="325"/>
      <c r="CD1574" s="325"/>
      <c r="CE1574" s="325"/>
      <c r="CF1574" s="325"/>
      <c r="CG1574" s="325"/>
      <c r="CH1574" s="325"/>
      <c r="CI1574" s="325"/>
      <c r="CJ1574" s="325"/>
      <c r="CK1574" s="325"/>
      <c r="CL1574" s="325"/>
      <c r="CM1574" s="325"/>
      <c r="CN1574" s="325"/>
      <c r="CO1574" s="325"/>
      <c r="CP1574" s="325"/>
      <c r="CQ1574" s="325"/>
      <c r="CR1574" s="325"/>
      <c r="CS1574" s="325"/>
      <c r="CT1574" s="325"/>
      <c r="CU1574" s="325"/>
      <c r="CV1574" s="325"/>
      <c r="CW1574" s="325"/>
      <c r="CX1574" s="325"/>
    </row>
    <row r="1575" spans="1:102" s="36" customFormat="1" ht="15" hidden="1" customHeight="1">
      <c r="A1575" s="329"/>
      <c r="B1575" s="37" t="str">
        <f t="shared" ca="1" si="721"/>
        <v/>
      </c>
      <c r="C1575" s="41" t="str">
        <f t="shared" ca="1" si="722"/>
        <v/>
      </c>
      <c r="D1575" s="39" t="str">
        <f t="shared" ca="1" si="723"/>
        <v/>
      </c>
      <c r="E1575" s="39" t="str">
        <f t="shared" ca="1" si="735"/>
        <v/>
      </c>
      <c r="F1575" s="39" t="str">
        <f t="shared" ca="1" si="724"/>
        <v/>
      </c>
      <c r="G1575" s="101"/>
      <c r="H1575" s="39">
        <f t="shared" ca="1" si="715"/>
        <v>0</v>
      </c>
      <c r="J1575" s="332"/>
      <c r="K1575" s="37" t="str">
        <f t="shared" ca="1" si="725"/>
        <v/>
      </c>
      <c r="L1575" s="41" t="str">
        <f t="shared" ca="1" si="726"/>
        <v/>
      </c>
      <c r="M1575" s="39" t="str">
        <f t="shared" si="716"/>
        <v/>
      </c>
      <c r="N1575" s="39" t="str">
        <f t="shared" ca="1" si="736"/>
        <v/>
      </c>
      <c r="O1575" s="39">
        <f ca="1">ROUND(Q1574*$O$5/payments_per_year,2)</f>
        <v>0</v>
      </c>
      <c r="P1575" s="101"/>
      <c r="Q1575" s="39">
        <f t="shared" ca="1" si="737"/>
        <v>0</v>
      </c>
      <c r="R1575" s="332"/>
      <c r="S1575" s="37" t="str">
        <f t="shared" ca="1" si="727"/>
        <v/>
      </c>
      <c r="T1575" s="41" t="str">
        <f t="shared" ca="1" si="728"/>
        <v/>
      </c>
      <c r="U1575" s="39" t="str">
        <f t="shared" si="717"/>
        <v/>
      </c>
      <c r="V1575" s="39" t="str">
        <f t="shared" ca="1" si="738"/>
        <v/>
      </c>
      <c r="W1575" s="39">
        <f t="shared" ca="1" si="718"/>
        <v>0</v>
      </c>
      <c r="X1575" s="40"/>
      <c r="Y1575" s="39">
        <f t="shared" ca="1" si="739"/>
        <v>0</v>
      </c>
      <c r="Z1575" s="327"/>
      <c r="AA1575" s="37" t="str">
        <f t="shared" ca="1" si="729"/>
        <v/>
      </c>
      <c r="AB1575" s="41" t="str">
        <f t="shared" ca="1" si="730"/>
        <v/>
      </c>
      <c r="AC1575" s="39" t="str">
        <f t="shared" si="719"/>
        <v/>
      </c>
      <c r="AD1575" s="39" t="str">
        <f t="shared" ca="1" si="740"/>
        <v/>
      </c>
      <c r="AE1575" s="39" t="str">
        <f t="shared" ca="1" si="731"/>
        <v/>
      </c>
      <c r="AF1575" s="40"/>
      <c r="AG1575" s="39">
        <f t="shared" ca="1" si="741"/>
        <v>0</v>
      </c>
      <c r="AH1575" s="339"/>
      <c r="AI1575" s="37" t="str">
        <f t="shared" ca="1" si="732"/>
        <v/>
      </c>
      <c r="AJ1575" s="41" t="str">
        <f t="shared" ca="1" si="733"/>
        <v/>
      </c>
      <c r="AK1575" s="39" t="str">
        <f t="shared" si="720"/>
        <v/>
      </c>
      <c r="AL1575" s="39" t="str">
        <f t="shared" ca="1" si="742"/>
        <v/>
      </c>
      <c r="AM1575" s="39" t="str">
        <f t="shared" ca="1" si="734"/>
        <v/>
      </c>
      <c r="AN1575" s="40"/>
      <c r="AO1575" s="39">
        <f t="shared" ca="1" si="743"/>
        <v>0</v>
      </c>
      <c r="AP1575" s="339"/>
      <c r="AW1575" s="329"/>
      <c r="BI1575" s="329"/>
      <c r="BJ1575" s="329"/>
      <c r="BK1575" s="329"/>
      <c r="BL1575" s="329"/>
      <c r="BM1575" s="329"/>
      <c r="BN1575" s="329"/>
      <c r="BO1575" s="329"/>
      <c r="BP1575" s="329"/>
      <c r="BQ1575" s="329"/>
      <c r="BR1575" s="329"/>
      <c r="BS1575" s="329"/>
      <c r="BT1575" s="329"/>
      <c r="BU1575" s="329"/>
      <c r="BV1575" s="329"/>
      <c r="BW1575" s="325"/>
      <c r="BX1575" s="325"/>
      <c r="BY1575" s="325"/>
      <c r="BZ1575" s="325"/>
      <c r="CA1575" s="325"/>
      <c r="CB1575" s="325"/>
      <c r="CC1575" s="325"/>
      <c r="CD1575" s="325"/>
      <c r="CE1575" s="325"/>
      <c r="CF1575" s="325"/>
      <c r="CG1575" s="325"/>
      <c r="CH1575" s="325"/>
      <c r="CI1575" s="325"/>
      <c r="CJ1575" s="325"/>
      <c r="CK1575" s="325"/>
      <c r="CL1575" s="325"/>
      <c r="CM1575" s="325"/>
      <c r="CN1575" s="325"/>
      <c r="CO1575" s="325"/>
      <c r="CP1575" s="325"/>
      <c r="CQ1575" s="325"/>
      <c r="CR1575" s="325"/>
      <c r="CS1575" s="325"/>
      <c r="CT1575" s="325"/>
      <c r="CU1575" s="325"/>
      <c r="CV1575" s="325"/>
      <c r="CW1575" s="325"/>
      <c r="CX1575" s="325"/>
    </row>
    <row r="1576" spans="1:102" s="36" customFormat="1" ht="15" hidden="1" customHeight="1">
      <c r="A1576" s="329"/>
      <c r="B1576" s="37" t="str">
        <f t="shared" ca="1" si="721"/>
        <v/>
      </c>
      <c r="C1576" s="41" t="str">
        <f t="shared" ca="1" si="722"/>
        <v/>
      </c>
      <c r="D1576" s="39" t="str">
        <f t="shared" ca="1" si="723"/>
        <v/>
      </c>
      <c r="E1576" s="39" t="str">
        <f t="shared" ca="1" si="735"/>
        <v/>
      </c>
      <c r="F1576" s="39" t="str">
        <f t="shared" ca="1" si="724"/>
        <v/>
      </c>
      <c r="G1576" s="101"/>
      <c r="H1576" s="39">
        <f t="shared" ca="1" si="715"/>
        <v>0</v>
      </c>
      <c r="J1576" s="332"/>
      <c r="K1576" s="37" t="str">
        <f t="shared" ca="1" si="725"/>
        <v/>
      </c>
      <c r="L1576" s="41" t="str">
        <f t="shared" ca="1" si="726"/>
        <v/>
      </c>
      <c r="M1576" s="39" t="str">
        <f t="shared" si="716"/>
        <v/>
      </c>
      <c r="N1576" s="39" t="str">
        <f t="shared" ca="1" si="736"/>
        <v/>
      </c>
      <c r="O1576" s="39" t="str">
        <f ca="1">IF(L1576="","",ROUND(Q1575*$O$5/payments_per_year,2))</f>
        <v/>
      </c>
      <c r="P1576" s="101"/>
      <c r="Q1576" s="39">
        <f t="shared" ca="1" si="737"/>
        <v>0</v>
      </c>
      <c r="R1576" s="332"/>
      <c r="S1576" s="37" t="str">
        <f t="shared" ca="1" si="727"/>
        <v/>
      </c>
      <c r="T1576" s="41" t="str">
        <f t="shared" ca="1" si="728"/>
        <v/>
      </c>
      <c r="U1576" s="39" t="str">
        <f t="shared" si="717"/>
        <v/>
      </c>
      <c r="V1576" s="39" t="str">
        <f t="shared" ca="1" si="738"/>
        <v/>
      </c>
      <c r="W1576" s="39">
        <f t="shared" ca="1" si="718"/>
        <v>0</v>
      </c>
      <c r="X1576" s="40"/>
      <c r="Y1576" s="39">
        <f t="shared" ca="1" si="739"/>
        <v>0</v>
      </c>
      <c r="Z1576" s="327"/>
      <c r="AA1576" s="37" t="str">
        <f t="shared" ca="1" si="729"/>
        <v/>
      </c>
      <c r="AB1576" s="41" t="str">
        <f t="shared" ca="1" si="730"/>
        <v/>
      </c>
      <c r="AC1576" s="39" t="str">
        <f t="shared" si="719"/>
        <v/>
      </c>
      <c r="AD1576" s="39" t="str">
        <f t="shared" ca="1" si="740"/>
        <v/>
      </c>
      <c r="AE1576" s="39" t="str">
        <f t="shared" ca="1" si="731"/>
        <v/>
      </c>
      <c r="AF1576" s="40"/>
      <c r="AG1576" s="39">
        <f t="shared" ca="1" si="741"/>
        <v>0</v>
      </c>
      <c r="AH1576" s="339"/>
      <c r="AI1576" s="37" t="str">
        <f t="shared" ca="1" si="732"/>
        <v/>
      </c>
      <c r="AJ1576" s="41" t="str">
        <f t="shared" ca="1" si="733"/>
        <v/>
      </c>
      <c r="AK1576" s="39" t="str">
        <f t="shared" si="720"/>
        <v/>
      </c>
      <c r="AL1576" s="39" t="str">
        <f t="shared" ca="1" si="742"/>
        <v/>
      </c>
      <c r="AM1576" s="39" t="str">
        <f t="shared" ca="1" si="734"/>
        <v/>
      </c>
      <c r="AN1576" s="40"/>
      <c r="AO1576" s="39">
        <f t="shared" ca="1" si="743"/>
        <v>0</v>
      </c>
      <c r="AP1576" s="339"/>
      <c r="AW1576" s="329"/>
      <c r="BI1576" s="329"/>
      <c r="BJ1576" s="329"/>
      <c r="BK1576" s="329"/>
      <c r="BL1576" s="329"/>
      <c r="BM1576" s="329"/>
      <c r="BN1576" s="329"/>
      <c r="BO1576" s="329"/>
      <c r="BP1576" s="329"/>
      <c r="BQ1576" s="329"/>
      <c r="BR1576" s="329"/>
      <c r="BS1576" s="329"/>
      <c r="BT1576" s="329"/>
      <c r="BU1576" s="329"/>
      <c r="BV1576" s="329"/>
      <c r="BW1576" s="325"/>
      <c r="BX1576" s="325"/>
      <c r="BY1576" s="325"/>
      <c r="BZ1576" s="325"/>
      <c r="CA1576" s="325"/>
      <c r="CB1576" s="325"/>
      <c r="CC1576" s="325"/>
      <c r="CD1576" s="325"/>
      <c r="CE1576" s="325"/>
      <c r="CF1576" s="325"/>
      <c r="CG1576" s="325"/>
      <c r="CH1576" s="325"/>
      <c r="CI1576" s="325"/>
      <c r="CJ1576" s="325"/>
      <c r="CK1576" s="325"/>
      <c r="CL1576" s="325"/>
      <c r="CM1576" s="325"/>
      <c r="CN1576" s="325"/>
      <c r="CO1576" s="325"/>
      <c r="CP1576" s="325"/>
      <c r="CQ1576" s="325"/>
      <c r="CR1576" s="325"/>
      <c r="CS1576" s="325"/>
      <c r="CT1576" s="325"/>
      <c r="CU1576" s="325"/>
      <c r="CV1576" s="325"/>
      <c r="CW1576" s="325"/>
      <c r="CX1576" s="325"/>
    </row>
    <row r="1577" spans="1:102" s="36" customFormat="1" ht="15" hidden="1" customHeight="1">
      <c r="A1577" s="329"/>
      <c r="B1577" s="37" t="str">
        <f t="shared" ca="1" si="721"/>
        <v/>
      </c>
      <c r="C1577" s="41" t="str">
        <f t="shared" ca="1" si="722"/>
        <v/>
      </c>
      <c r="D1577" s="39" t="str">
        <f t="shared" ca="1" si="723"/>
        <v/>
      </c>
      <c r="E1577" s="39" t="str">
        <f t="shared" ca="1" si="735"/>
        <v/>
      </c>
      <c r="F1577" s="39" t="str">
        <f t="shared" ca="1" si="724"/>
        <v/>
      </c>
      <c r="G1577" s="101"/>
      <c r="H1577" s="39">
        <f t="shared" ca="1" si="715"/>
        <v>0</v>
      </c>
      <c r="J1577" s="332"/>
      <c r="K1577" s="37" t="str">
        <f t="shared" ca="1" si="725"/>
        <v/>
      </c>
      <c r="L1577" s="41" t="str">
        <f t="shared" ca="1" si="726"/>
        <v/>
      </c>
      <c r="M1577" s="39" t="str">
        <f t="shared" si="716"/>
        <v/>
      </c>
      <c r="N1577" s="39" t="str">
        <f t="shared" ca="1" si="736"/>
        <v/>
      </c>
      <c r="O1577" s="39">
        <f ca="1">ROUND(Q1576*$O$5/payments_per_year,2)</f>
        <v>0</v>
      </c>
      <c r="P1577" s="101"/>
      <c r="Q1577" s="39">
        <f t="shared" ca="1" si="737"/>
        <v>0</v>
      </c>
      <c r="R1577" s="332"/>
      <c r="S1577" s="37" t="str">
        <f t="shared" ca="1" si="727"/>
        <v/>
      </c>
      <c r="T1577" s="41" t="str">
        <f t="shared" ca="1" si="728"/>
        <v/>
      </c>
      <c r="U1577" s="39" t="str">
        <f t="shared" si="717"/>
        <v/>
      </c>
      <c r="V1577" s="39" t="str">
        <f t="shared" ca="1" si="738"/>
        <v/>
      </c>
      <c r="W1577" s="39">
        <f t="shared" ca="1" si="718"/>
        <v>0</v>
      </c>
      <c r="X1577" s="40"/>
      <c r="Y1577" s="39">
        <f t="shared" ca="1" si="739"/>
        <v>0</v>
      </c>
      <c r="Z1577" s="327"/>
      <c r="AA1577" s="37" t="str">
        <f t="shared" ca="1" si="729"/>
        <v/>
      </c>
      <c r="AB1577" s="41" t="str">
        <f t="shared" ca="1" si="730"/>
        <v/>
      </c>
      <c r="AC1577" s="39" t="str">
        <f t="shared" si="719"/>
        <v/>
      </c>
      <c r="AD1577" s="39" t="str">
        <f t="shared" ca="1" si="740"/>
        <v/>
      </c>
      <c r="AE1577" s="39" t="str">
        <f t="shared" ca="1" si="731"/>
        <v/>
      </c>
      <c r="AF1577" s="40"/>
      <c r="AG1577" s="39">
        <f t="shared" ca="1" si="741"/>
        <v>0</v>
      </c>
      <c r="AH1577" s="339"/>
      <c r="AI1577" s="37" t="str">
        <f t="shared" ca="1" si="732"/>
        <v/>
      </c>
      <c r="AJ1577" s="41" t="str">
        <f t="shared" ca="1" si="733"/>
        <v/>
      </c>
      <c r="AK1577" s="39" t="str">
        <f t="shared" si="720"/>
        <v/>
      </c>
      <c r="AL1577" s="39" t="str">
        <f t="shared" ca="1" si="742"/>
        <v/>
      </c>
      <c r="AM1577" s="39" t="str">
        <f t="shared" ca="1" si="734"/>
        <v/>
      </c>
      <c r="AN1577" s="40"/>
      <c r="AO1577" s="39">
        <f t="shared" ca="1" si="743"/>
        <v>0</v>
      </c>
      <c r="AP1577" s="339"/>
      <c r="AW1577" s="329"/>
      <c r="BI1577" s="329"/>
      <c r="BJ1577" s="329"/>
      <c r="BK1577" s="329"/>
      <c r="BL1577" s="329"/>
      <c r="BM1577" s="329"/>
      <c r="BN1577" s="329"/>
      <c r="BO1577" s="329"/>
      <c r="BP1577" s="329"/>
      <c r="BQ1577" s="329"/>
      <c r="BR1577" s="329"/>
      <c r="BS1577" s="329"/>
      <c r="BT1577" s="329"/>
      <c r="BU1577" s="329"/>
      <c r="BV1577" s="329"/>
      <c r="BW1577" s="325"/>
      <c r="BX1577" s="325"/>
      <c r="BY1577" s="325"/>
      <c r="BZ1577" s="325"/>
      <c r="CA1577" s="325"/>
      <c r="CB1577" s="325"/>
      <c r="CC1577" s="325"/>
      <c r="CD1577" s="325"/>
      <c r="CE1577" s="325"/>
      <c r="CF1577" s="325"/>
      <c r="CG1577" s="325"/>
      <c r="CH1577" s="325"/>
      <c r="CI1577" s="325"/>
      <c r="CJ1577" s="325"/>
      <c r="CK1577" s="325"/>
      <c r="CL1577" s="325"/>
      <c r="CM1577" s="325"/>
      <c r="CN1577" s="325"/>
      <c r="CO1577" s="325"/>
      <c r="CP1577" s="325"/>
      <c r="CQ1577" s="325"/>
      <c r="CR1577" s="325"/>
      <c r="CS1577" s="325"/>
      <c r="CT1577" s="325"/>
      <c r="CU1577" s="325"/>
      <c r="CV1577" s="325"/>
      <c r="CW1577" s="325"/>
      <c r="CX1577" s="325"/>
    </row>
    <row r="1578" spans="1:102" s="36" customFormat="1" ht="15" hidden="1" customHeight="1">
      <c r="A1578" s="329"/>
      <c r="B1578" s="37" t="str">
        <f t="shared" ca="1" si="721"/>
        <v/>
      </c>
      <c r="C1578" s="41" t="str">
        <f t="shared" ca="1" si="722"/>
        <v/>
      </c>
      <c r="D1578" s="39" t="str">
        <f t="shared" ca="1" si="723"/>
        <v/>
      </c>
      <c r="E1578" s="39" t="str">
        <f t="shared" ca="1" si="735"/>
        <v/>
      </c>
      <c r="F1578" s="39" t="str">
        <f t="shared" ca="1" si="724"/>
        <v/>
      </c>
      <c r="G1578" s="101"/>
      <c r="H1578" s="39">
        <f t="shared" ca="1" si="715"/>
        <v>0</v>
      </c>
      <c r="J1578" s="332"/>
      <c r="K1578" s="37" t="str">
        <f t="shared" ca="1" si="725"/>
        <v/>
      </c>
      <c r="L1578" s="41" t="str">
        <f t="shared" ca="1" si="726"/>
        <v/>
      </c>
      <c r="M1578" s="39" t="str">
        <f t="shared" si="716"/>
        <v/>
      </c>
      <c r="N1578" s="39" t="str">
        <f t="shared" ca="1" si="736"/>
        <v/>
      </c>
      <c r="O1578" s="39" t="str">
        <f ca="1">IF(L1578="","",ROUND(Q1577*$O$5/payments_per_year,2))</f>
        <v/>
      </c>
      <c r="P1578" s="101"/>
      <c r="Q1578" s="39">
        <f t="shared" ca="1" si="737"/>
        <v>0</v>
      </c>
      <c r="R1578" s="332"/>
      <c r="S1578" s="37" t="str">
        <f t="shared" ca="1" si="727"/>
        <v/>
      </c>
      <c r="T1578" s="41" t="str">
        <f t="shared" ca="1" si="728"/>
        <v/>
      </c>
      <c r="U1578" s="39" t="str">
        <f t="shared" si="717"/>
        <v/>
      </c>
      <c r="V1578" s="39" t="str">
        <f t="shared" ca="1" si="738"/>
        <v/>
      </c>
      <c r="W1578" s="39">
        <f t="shared" ca="1" si="718"/>
        <v>0</v>
      </c>
      <c r="X1578" s="40"/>
      <c r="Y1578" s="39">
        <f t="shared" ca="1" si="739"/>
        <v>0</v>
      </c>
      <c r="Z1578" s="327"/>
      <c r="AA1578" s="37" t="str">
        <f t="shared" ca="1" si="729"/>
        <v/>
      </c>
      <c r="AB1578" s="41" t="str">
        <f t="shared" ca="1" si="730"/>
        <v/>
      </c>
      <c r="AC1578" s="39" t="str">
        <f t="shared" si="719"/>
        <v/>
      </c>
      <c r="AD1578" s="39" t="str">
        <f t="shared" ca="1" si="740"/>
        <v/>
      </c>
      <c r="AE1578" s="39" t="str">
        <f t="shared" ca="1" si="731"/>
        <v/>
      </c>
      <c r="AF1578" s="40"/>
      <c r="AG1578" s="39">
        <f t="shared" ca="1" si="741"/>
        <v>0</v>
      </c>
      <c r="AH1578" s="339"/>
      <c r="AI1578" s="37" t="str">
        <f t="shared" ca="1" si="732"/>
        <v/>
      </c>
      <c r="AJ1578" s="41" t="str">
        <f t="shared" ca="1" si="733"/>
        <v/>
      </c>
      <c r="AK1578" s="39" t="str">
        <f t="shared" si="720"/>
        <v/>
      </c>
      <c r="AL1578" s="39" t="str">
        <f t="shared" ca="1" si="742"/>
        <v/>
      </c>
      <c r="AM1578" s="39" t="str">
        <f t="shared" ca="1" si="734"/>
        <v/>
      </c>
      <c r="AN1578" s="40"/>
      <c r="AO1578" s="39">
        <f t="shared" ca="1" si="743"/>
        <v>0</v>
      </c>
      <c r="AP1578" s="339"/>
      <c r="AW1578" s="329"/>
      <c r="BI1578" s="329"/>
      <c r="BJ1578" s="329"/>
      <c r="BK1578" s="329"/>
      <c r="BL1578" s="329"/>
      <c r="BM1578" s="329"/>
      <c r="BN1578" s="329"/>
      <c r="BO1578" s="329"/>
      <c r="BP1578" s="329"/>
      <c r="BQ1578" s="329"/>
      <c r="BR1578" s="329"/>
      <c r="BS1578" s="329"/>
      <c r="BT1578" s="329"/>
      <c r="BU1578" s="329"/>
      <c r="BV1578" s="329"/>
      <c r="BW1578" s="325"/>
      <c r="BX1578" s="325"/>
      <c r="BY1578" s="325"/>
      <c r="BZ1578" s="325"/>
      <c r="CA1578" s="325"/>
      <c r="CB1578" s="325"/>
      <c r="CC1578" s="325"/>
      <c r="CD1578" s="325"/>
      <c r="CE1578" s="325"/>
      <c r="CF1578" s="325"/>
      <c r="CG1578" s="325"/>
      <c r="CH1578" s="325"/>
      <c r="CI1578" s="325"/>
      <c r="CJ1578" s="325"/>
      <c r="CK1578" s="325"/>
      <c r="CL1578" s="325"/>
      <c r="CM1578" s="325"/>
      <c r="CN1578" s="325"/>
      <c r="CO1578" s="325"/>
      <c r="CP1578" s="325"/>
      <c r="CQ1578" s="325"/>
      <c r="CR1578" s="325"/>
      <c r="CS1578" s="325"/>
      <c r="CT1578" s="325"/>
      <c r="CU1578" s="325"/>
      <c r="CV1578" s="325"/>
      <c r="CW1578" s="325"/>
      <c r="CX1578" s="325"/>
    </row>
    <row r="1579" spans="1:102" s="36" customFormat="1" ht="15" hidden="1" customHeight="1">
      <c r="A1579" s="329"/>
      <c r="B1579" s="37" t="str">
        <f t="shared" ca="1" si="721"/>
        <v/>
      </c>
      <c r="C1579" s="41" t="str">
        <f t="shared" ca="1" si="722"/>
        <v/>
      </c>
      <c r="D1579" s="39" t="str">
        <f t="shared" ca="1" si="723"/>
        <v/>
      </c>
      <c r="E1579" s="39" t="str">
        <f t="shared" ca="1" si="735"/>
        <v/>
      </c>
      <c r="F1579" s="39" t="str">
        <f t="shared" ca="1" si="724"/>
        <v/>
      </c>
      <c r="G1579" s="101"/>
      <c r="H1579" s="39">
        <f t="shared" ca="1" si="715"/>
        <v>0</v>
      </c>
      <c r="J1579" s="332"/>
      <c r="K1579" s="37" t="str">
        <f t="shared" ca="1" si="725"/>
        <v/>
      </c>
      <c r="L1579" s="41" t="str">
        <f t="shared" ca="1" si="726"/>
        <v/>
      </c>
      <c r="M1579" s="39" t="str">
        <f t="shared" si="716"/>
        <v/>
      </c>
      <c r="N1579" s="39" t="str">
        <f t="shared" ca="1" si="736"/>
        <v/>
      </c>
      <c r="O1579" s="39">
        <f ca="1">ROUND(Q1578*$O$5/payments_per_year,2)</f>
        <v>0</v>
      </c>
      <c r="P1579" s="101"/>
      <c r="Q1579" s="39">
        <f t="shared" ca="1" si="737"/>
        <v>0</v>
      </c>
      <c r="R1579" s="332"/>
      <c r="S1579" s="37" t="str">
        <f t="shared" ca="1" si="727"/>
        <v/>
      </c>
      <c r="T1579" s="41" t="str">
        <f t="shared" ca="1" si="728"/>
        <v/>
      </c>
      <c r="U1579" s="39" t="str">
        <f t="shared" si="717"/>
        <v/>
      </c>
      <c r="V1579" s="39" t="str">
        <f t="shared" ca="1" si="738"/>
        <v/>
      </c>
      <c r="W1579" s="39">
        <f t="shared" ca="1" si="718"/>
        <v>0</v>
      </c>
      <c r="X1579" s="40"/>
      <c r="Y1579" s="39">
        <f t="shared" ca="1" si="739"/>
        <v>0</v>
      </c>
      <c r="Z1579" s="327"/>
      <c r="AA1579" s="37" t="str">
        <f t="shared" ca="1" si="729"/>
        <v/>
      </c>
      <c r="AB1579" s="41" t="str">
        <f t="shared" ca="1" si="730"/>
        <v/>
      </c>
      <c r="AC1579" s="39" t="str">
        <f t="shared" si="719"/>
        <v/>
      </c>
      <c r="AD1579" s="39" t="str">
        <f t="shared" ca="1" si="740"/>
        <v/>
      </c>
      <c r="AE1579" s="39" t="str">
        <f t="shared" ca="1" si="731"/>
        <v/>
      </c>
      <c r="AF1579" s="40"/>
      <c r="AG1579" s="39">
        <f t="shared" ca="1" si="741"/>
        <v>0</v>
      </c>
      <c r="AH1579" s="339"/>
      <c r="AI1579" s="37" t="str">
        <f t="shared" ca="1" si="732"/>
        <v/>
      </c>
      <c r="AJ1579" s="41" t="str">
        <f t="shared" ca="1" si="733"/>
        <v/>
      </c>
      <c r="AK1579" s="39" t="str">
        <f t="shared" si="720"/>
        <v/>
      </c>
      <c r="AL1579" s="39" t="str">
        <f t="shared" ca="1" si="742"/>
        <v/>
      </c>
      <c r="AM1579" s="39" t="str">
        <f t="shared" ca="1" si="734"/>
        <v/>
      </c>
      <c r="AN1579" s="40"/>
      <c r="AO1579" s="39">
        <f t="shared" ca="1" si="743"/>
        <v>0</v>
      </c>
      <c r="AP1579" s="339"/>
      <c r="AW1579" s="329"/>
      <c r="BI1579" s="329"/>
      <c r="BJ1579" s="329"/>
      <c r="BK1579" s="329"/>
      <c r="BL1579" s="329"/>
      <c r="BM1579" s="329"/>
      <c r="BN1579" s="329"/>
      <c r="BO1579" s="329"/>
      <c r="BP1579" s="329"/>
      <c r="BQ1579" s="329"/>
      <c r="BR1579" s="329"/>
      <c r="BS1579" s="329"/>
      <c r="BT1579" s="329"/>
      <c r="BU1579" s="329"/>
      <c r="BV1579" s="329"/>
      <c r="BW1579" s="325"/>
      <c r="BX1579" s="325"/>
      <c r="BY1579" s="325"/>
      <c r="BZ1579" s="325"/>
      <c r="CA1579" s="325"/>
      <c r="CB1579" s="325"/>
      <c r="CC1579" s="325"/>
      <c r="CD1579" s="325"/>
      <c r="CE1579" s="325"/>
      <c r="CF1579" s="325"/>
      <c r="CG1579" s="325"/>
      <c r="CH1579" s="325"/>
      <c r="CI1579" s="325"/>
      <c r="CJ1579" s="325"/>
      <c r="CK1579" s="325"/>
      <c r="CL1579" s="325"/>
      <c r="CM1579" s="325"/>
      <c r="CN1579" s="325"/>
      <c r="CO1579" s="325"/>
      <c r="CP1579" s="325"/>
      <c r="CQ1579" s="325"/>
      <c r="CR1579" s="325"/>
      <c r="CS1579" s="325"/>
      <c r="CT1579" s="325"/>
      <c r="CU1579" s="325"/>
      <c r="CV1579" s="325"/>
      <c r="CW1579" s="325"/>
      <c r="CX1579" s="325"/>
    </row>
    <row r="1580" spans="1:102" s="36" customFormat="1" ht="15" hidden="1" customHeight="1">
      <c r="A1580" s="329"/>
      <c r="B1580" s="37" t="str">
        <f t="shared" ca="1" si="721"/>
        <v/>
      </c>
      <c r="C1580" s="41" t="str">
        <f t="shared" ca="1" si="722"/>
        <v/>
      </c>
      <c r="D1580" s="39" t="str">
        <f t="shared" ca="1" si="723"/>
        <v/>
      </c>
      <c r="E1580" s="39" t="str">
        <f t="shared" ca="1" si="735"/>
        <v/>
      </c>
      <c r="F1580" s="39" t="str">
        <f t="shared" ca="1" si="724"/>
        <v/>
      </c>
      <c r="G1580" s="101"/>
      <c r="H1580" s="39">
        <f t="shared" ca="1" si="715"/>
        <v>0</v>
      </c>
      <c r="J1580" s="332"/>
      <c r="K1580" s="37" t="str">
        <f t="shared" ca="1" si="725"/>
        <v/>
      </c>
      <c r="L1580" s="41" t="str">
        <f t="shared" ca="1" si="726"/>
        <v/>
      </c>
      <c r="M1580" s="39" t="str">
        <f t="shared" si="716"/>
        <v/>
      </c>
      <c r="N1580" s="39" t="str">
        <f t="shared" ca="1" si="736"/>
        <v/>
      </c>
      <c r="O1580" s="39" t="str">
        <f ca="1">IF(L1580="","",ROUND(Q1579*$O$5/payments_per_year,2))</f>
        <v/>
      </c>
      <c r="P1580" s="101"/>
      <c r="Q1580" s="39">
        <f t="shared" ca="1" si="737"/>
        <v>0</v>
      </c>
      <c r="R1580" s="332"/>
      <c r="S1580" s="37" t="str">
        <f t="shared" ca="1" si="727"/>
        <v/>
      </c>
      <c r="T1580" s="41" t="str">
        <f t="shared" ca="1" si="728"/>
        <v/>
      </c>
      <c r="U1580" s="39" t="str">
        <f t="shared" si="717"/>
        <v/>
      </c>
      <c r="V1580" s="39" t="str">
        <f t="shared" ca="1" si="738"/>
        <v/>
      </c>
      <c r="W1580" s="39">
        <f t="shared" ca="1" si="718"/>
        <v>0</v>
      </c>
      <c r="X1580" s="40"/>
      <c r="Y1580" s="39">
        <f t="shared" ca="1" si="739"/>
        <v>0</v>
      </c>
      <c r="Z1580" s="327"/>
      <c r="AA1580" s="37" t="str">
        <f t="shared" ca="1" si="729"/>
        <v/>
      </c>
      <c r="AB1580" s="41" t="str">
        <f t="shared" ca="1" si="730"/>
        <v/>
      </c>
      <c r="AC1580" s="39" t="str">
        <f t="shared" si="719"/>
        <v/>
      </c>
      <c r="AD1580" s="39" t="str">
        <f t="shared" ca="1" si="740"/>
        <v/>
      </c>
      <c r="AE1580" s="39" t="str">
        <f t="shared" ca="1" si="731"/>
        <v/>
      </c>
      <c r="AF1580" s="40"/>
      <c r="AG1580" s="39">
        <f t="shared" ca="1" si="741"/>
        <v>0</v>
      </c>
      <c r="AH1580" s="339"/>
      <c r="AI1580" s="37" t="str">
        <f t="shared" ca="1" si="732"/>
        <v/>
      </c>
      <c r="AJ1580" s="41" t="str">
        <f t="shared" ca="1" si="733"/>
        <v/>
      </c>
      <c r="AK1580" s="39" t="str">
        <f t="shared" si="720"/>
        <v/>
      </c>
      <c r="AL1580" s="39" t="str">
        <f t="shared" ca="1" si="742"/>
        <v/>
      </c>
      <c r="AM1580" s="39" t="str">
        <f t="shared" ca="1" si="734"/>
        <v/>
      </c>
      <c r="AN1580" s="40"/>
      <c r="AO1580" s="39">
        <f t="shared" ca="1" si="743"/>
        <v>0</v>
      </c>
      <c r="AP1580" s="339"/>
      <c r="AW1580" s="329"/>
      <c r="BI1580" s="329"/>
      <c r="BJ1580" s="329"/>
      <c r="BK1580" s="329"/>
      <c r="BL1580" s="329"/>
      <c r="BM1580" s="329"/>
      <c r="BN1580" s="329"/>
      <c r="BO1580" s="329"/>
      <c r="BP1580" s="329"/>
      <c r="BQ1580" s="329"/>
      <c r="BR1580" s="329"/>
      <c r="BS1580" s="329"/>
      <c r="BT1580" s="329"/>
      <c r="BU1580" s="329"/>
      <c r="BV1580" s="329"/>
      <c r="BW1580" s="325"/>
      <c r="BX1580" s="325"/>
      <c r="BY1580" s="325"/>
      <c r="BZ1580" s="325"/>
      <c r="CA1580" s="325"/>
      <c r="CB1580" s="325"/>
      <c r="CC1580" s="325"/>
      <c r="CD1580" s="325"/>
      <c r="CE1580" s="325"/>
      <c r="CF1580" s="325"/>
      <c r="CG1580" s="325"/>
      <c r="CH1580" s="325"/>
      <c r="CI1580" s="325"/>
      <c r="CJ1580" s="325"/>
      <c r="CK1580" s="325"/>
      <c r="CL1580" s="325"/>
      <c r="CM1580" s="325"/>
      <c r="CN1580" s="325"/>
      <c r="CO1580" s="325"/>
      <c r="CP1580" s="325"/>
      <c r="CQ1580" s="325"/>
      <c r="CR1580" s="325"/>
      <c r="CS1580" s="325"/>
      <c r="CT1580" s="325"/>
      <c r="CU1580" s="325"/>
      <c r="CV1580" s="325"/>
      <c r="CW1580" s="325"/>
      <c r="CX1580" s="325"/>
    </row>
    <row r="1581" spans="1:102" s="36" customFormat="1" ht="15" hidden="1" customHeight="1">
      <c r="A1581" s="329"/>
      <c r="B1581" s="37" t="str">
        <f t="shared" ca="1" si="721"/>
        <v/>
      </c>
      <c r="C1581" s="41" t="str">
        <f t="shared" ca="1" si="722"/>
        <v/>
      </c>
      <c r="D1581" s="39" t="str">
        <f t="shared" ca="1" si="723"/>
        <v/>
      </c>
      <c r="E1581" s="39" t="str">
        <f t="shared" ca="1" si="735"/>
        <v/>
      </c>
      <c r="F1581" s="39" t="str">
        <f t="shared" ca="1" si="724"/>
        <v/>
      </c>
      <c r="G1581" s="101"/>
      <c r="H1581" s="39">
        <f t="shared" ca="1" si="715"/>
        <v>0</v>
      </c>
      <c r="J1581" s="332"/>
      <c r="K1581" s="37" t="str">
        <f t="shared" ca="1" si="725"/>
        <v/>
      </c>
      <c r="L1581" s="41" t="str">
        <f t="shared" ca="1" si="726"/>
        <v/>
      </c>
      <c r="M1581" s="39" t="str">
        <f t="shared" si="716"/>
        <v/>
      </c>
      <c r="N1581" s="39" t="str">
        <f t="shared" ca="1" si="736"/>
        <v/>
      </c>
      <c r="O1581" s="39">
        <f ca="1">ROUND(Q1580*$O$5/payments_per_year,2)</f>
        <v>0</v>
      </c>
      <c r="P1581" s="101"/>
      <c r="Q1581" s="39">
        <f t="shared" ca="1" si="737"/>
        <v>0</v>
      </c>
      <c r="R1581" s="332"/>
      <c r="S1581" s="37" t="str">
        <f t="shared" ca="1" si="727"/>
        <v/>
      </c>
      <c r="T1581" s="41" t="str">
        <f t="shared" ca="1" si="728"/>
        <v/>
      </c>
      <c r="U1581" s="39" t="str">
        <f t="shared" si="717"/>
        <v/>
      </c>
      <c r="V1581" s="39" t="str">
        <f t="shared" ca="1" si="738"/>
        <v/>
      </c>
      <c r="W1581" s="39">
        <f t="shared" ca="1" si="718"/>
        <v>0</v>
      </c>
      <c r="X1581" s="40"/>
      <c r="Y1581" s="39">
        <f t="shared" ca="1" si="739"/>
        <v>0</v>
      </c>
      <c r="Z1581" s="327"/>
      <c r="AA1581" s="37" t="str">
        <f t="shared" ca="1" si="729"/>
        <v/>
      </c>
      <c r="AB1581" s="41" t="str">
        <f t="shared" ca="1" si="730"/>
        <v/>
      </c>
      <c r="AC1581" s="39" t="str">
        <f t="shared" si="719"/>
        <v/>
      </c>
      <c r="AD1581" s="39" t="str">
        <f t="shared" ca="1" si="740"/>
        <v/>
      </c>
      <c r="AE1581" s="39" t="str">
        <f t="shared" ca="1" si="731"/>
        <v/>
      </c>
      <c r="AF1581" s="40"/>
      <c r="AG1581" s="39">
        <f t="shared" ca="1" si="741"/>
        <v>0</v>
      </c>
      <c r="AH1581" s="339"/>
      <c r="AI1581" s="37" t="str">
        <f t="shared" ca="1" si="732"/>
        <v/>
      </c>
      <c r="AJ1581" s="41" t="str">
        <f t="shared" ca="1" si="733"/>
        <v/>
      </c>
      <c r="AK1581" s="39" t="str">
        <f t="shared" si="720"/>
        <v/>
      </c>
      <c r="AL1581" s="39" t="str">
        <f t="shared" ca="1" si="742"/>
        <v/>
      </c>
      <c r="AM1581" s="39" t="str">
        <f t="shared" ca="1" si="734"/>
        <v/>
      </c>
      <c r="AN1581" s="40"/>
      <c r="AO1581" s="39">
        <f t="shared" ca="1" si="743"/>
        <v>0</v>
      </c>
      <c r="AP1581" s="339"/>
      <c r="AW1581" s="329"/>
      <c r="BI1581" s="329"/>
      <c r="BJ1581" s="329"/>
      <c r="BK1581" s="329"/>
      <c r="BL1581" s="329"/>
      <c r="BM1581" s="329"/>
      <c r="BN1581" s="329"/>
      <c r="BO1581" s="329"/>
      <c r="BP1581" s="329"/>
      <c r="BQ1581" s="329"/>
      <c r="BR1581" s="329"/>
      <c r="BS1581" s="329"/>
      <c r="BT1581" s="329"/>
      <c r="BU1581" s="329"/>
      <c r="BV1581" s="329"/>
      <c r="BW1581" s="325"/>
      <c r="BX1581" s="325"/>
      <c r="BY1581" s="325"/>
      <c r="BZ1581" s="325"/>
      <c r="CA1581" s="325"/>
      <c r="CB1581" s="325"/>
      <c r="CC1581" s="325"/>
      <c r="CD1581" s="325"/>
      <c r="CE1581" s="325"/>
      <c r="CF1581" s="325"/>
      <c r="CG1581" s="325"/>
      <c r="CH1581" s="325"/>
      <c r="CI1581" s="325"/>
      <c r="CJ1581" s="325"/>
      <c r="CK1581" s="325"/>
      <c r="CL1581" s="325"/>
      <c r="CM1581" s="325"/>
      <c r="CN1581" s="325"/>
      <c r="CO1581" s="325"/>
      <c r="CP1581" s="325"/>
      <c r="CQ1581" s="325"/>
      <c r="CR1581" s="325"/>
      <c r="CS1581" s="325"/>
      <c r="CT1581" s="325"/>
      <c r="CU1581" s="325"/>
      <c r="CV1581" s="325"/>
      <c r="CW1581" s="325"/>
      <c r="CX1581" s="325"/>
    </row>
    <row r="1582" spans="1:102" s="36" customFormat="1" ht="15" hidden="1" customHeight="1">
      <c r="A1582" s="329"/>
      <c r="B1582" s="37" t="str">
        <f t="shared" ca="1" si="721"/>
        <v/>
      </c>
      <c r="C1582" s="41" t="str">
        <f t="shared" ca="1" si="722"/>
        <v/>
      </c>
      <c r="D1582" s="39" t="str">
        <f t="shared" ca="1" si="723"/>
        <v/>
      </c>
      <c r="E1582" s="39" t="str">
        <f t="shared" ca="1" si="735"/>
        <v/>
      </c>
      <c r="F1582" s="39" t="str">
        <f t="shared" ca="1" si="724"/>
        <v/>
      </c>
      <c r="G1582" s="101"/>
      <c r="H1582" s="39">
        <f t="shared" ca="1" si="715"/>
        <v>0</v>
      </c>
      <c r="J1582" s="332"/>
      <c r="K1582" s="37" t="str">
        <f t="shared" ca="1" si="725"/>
        <v/>
      </c>
      <c r="L1582" s="41" t="str">
        <f t="shared" ca="1" si="726"/>
        <v/>
      </c>
      <c r="M1582" s="39" t="str">
        <f t="shared" si="716"/>
        <v/>
      </c>
      <c r="N1582" s="39" t="str">
        <f t="shared" ca="1" si="736"/>
        <v/>
      </c>
      <c r="O1582" s="39" t="str">
        <f ca="1">IF(L1582="","",ROUND(Q1581*$O$5/payments_per_year,2))</f>
        <v/>
      </c>
      <c r="P1582" s="101"/>
      <c r="Q1582" s="39">
        <f t="shared" ca="1" si="737"/>
        <v>0</v>
      </c>
      <c r="R1582" s="332"/>
      <c r="S1582" s="37" t="str">
        <f t="shared" ca="1" si="727"/>
        <v/>
      </c>
      <c r="T1582" s="41" t="str">
        <f t="shared" ca="1" si="728"/>
        <v/>
      </c>
      <c r="U1582" s="39" t="str">
        <f t="shared" si="717"/>
        <v/>
      </c>
      <c r="V1582" s="39" t="str">
        <f t="shared" ca="1" si="738"/>
        <v/>
      </c>
      <c r="W1582" s="39">
        <f t="shared" ca="1" si="718"/>
        <v>0</v>
      </c>
      <c r="X1582" s="40"/>
      <c r="Y1582" s="39">
        <f t="shared" ca="1" si="739"/>
        <v>0</v>
      </c>
      <c r="Z1582" s="327"/>
      <c r="AA1582" s="37" t="str">
        <f t="shared" ca="1" si="729"/>
        <v/>
      </c>
      <c r="AB1582" s="41" t="str">
        <f t="shared" ca="1" si="730"/>
        <v/>
      </c>
      <c r="AC1582" s="39" t="str">
        <f t="shared" si="719"/>
        <v/>
      </c>
      <c r="AD1582" s="39" t="str">
        <f t="shared" ca="1" si="740"/>
        <v/>
      </c>
      <c r="AE1582" s="39" t="str">
        <f t="shared" ca="1" si="731"/>
        <v/>
      </c>
      <c r="AF1582" s="40"/>
      <c r="AG1582" s="39">
        <f t="shared" ca="1" si="741"/>
        <v>0</v>
      </c>
      <c r="AH1582" s="339"/>
      <c r="AI1582" s="37" t="str">
        <f t="shared" ca="1" si="732"/>
        <v/>
      </c>
      <c r="AJ1582" s="41" t="str">
        <f t="shared" ca="1" si="733"/>
        <v/>
      </c>
      <c r="AK1582" s="39" t="str">
        <f t="shared" si="720"/>
        <v/>
      </c>
      <c r="AL1582" s="39" t="str">
        <f t="shared" ca="1" si="742"/>
        <v/>
      </c>
      <c r="AM1582" s="39" t="str">
        <f t="shared" ca="1" si="734"/>
        <v/>
      </c>
      <c r="AN1582" s="40"/>
      <c r="AO1582" s="39">
        <f t="shared" ca="1" si="743"/>
        <v>0</v>
      </c>
      <c r="AP1582" s="339"/>
      <c r="AW1582" s="329"/>
      <c r="BI1582" s="329"/>
      <c r="BJ1582" s="329"/>
      <c r="BK1582" s="329"/>
      <c r="BL1582" s="329"/>
      <c r="BM1582" s="329"/>
      <c r="BN1582" s="329"/>
      <c r="BO1582" s="329"/>
      <c r="BP1582" s="329"/>
      <c r="BQ1582" s="329"/>
      <c r="BR1582" s="329"/>
      <c r="BS1582" s="329"/>
      <c r="BT1582" s="329"/>
      <c r="BU1582" s="329"/>
      <c r="BV1582" s="329"/>
      <c r="BW1582" s="325"/>
      <c r="BX1582" s="325"/>
      <c r="BY1582" s="325"/>
      <c r="BZ1582" s="325"/>
      <c r="CA1582" s="325"/>
      <c r="CB1582" s="325"/>
      <c r="CC1582" s="325"/>
      <c r="CD1582" s="325"/>
      <c r="CE1582" s="325"/>
      <c r="CF1582" s="325"/>
      <c r="CG1582" s="325"/>
      <c r="CH1582" s="325"/>
      <c r="CI1582" s="325"/>
      <c r="CJ1582" s="325"/>
      <c r="CK1582" s="325"/>
      <c r="CL1582" s="325"/>
      <c r="CM1582" s="325"/>
      <c r="CN1582" s="325"/>
      <c r="CO1582" s="325"/>
      <c r="CP1582" s="325"/>
      <c r="CQ1582" s="325"/>
      <c r="CR1582" s="325"/>
      <c r="CS1582" s="325"/>
      <c r="CT1582" s="325"/>
      <c r="CU1582" s="325"/>
      <c r="CV1582" s="325"/>
      <c r="CW1582" s="325"/>
      <c r="CX1582" s="325"/>
    </row>
    <row r="1583" spans="1:102" s="36" customFormat="1" ht="15" hidden="1" customHeight="1">
      <c r="A1583" s="329"/>
      <c r="B1583" s="37" t="str">
        <f t="shared" ca="1" si="721"/>
        <v/>
      </c>
      <c r="C1583" s="41" t="str">
        <f t="shared" ca="1" si="722"/>
        <v/>
      </c>
      <c r="D1583" s="39" t="str">
        <f t="shared" ca="1" si="723"/>
        <v/>
      </c>
      <c r="E1583" s="39" t="str">
        <f t="shared" ca="1" si="735"/>
        <v/>
      </c>
      <c r="F1583" s="39" t="str">
        <f t="shared" ca="1" si="724"/>
        <v/>
      </c>
      <c r="G1583" s="101"/>
      <c r="H1583" s="39">
        <f t="shared" ca="1" si="715"/>
        <v>0</v>
      </c>
      <c r="J1583" s="332"/>
      <c r="K1583" s="37" t="str">
        <f t="shared" ca="1" si="725"/>
        <v/>
      </c>
      <c r="L1583" s="41" t="str">
        <f t="shared" ca="1" si="726"/>
        <v/>
      </c>
      <c r="M1583" s="39" t="str">
        <f t="shared" si="716"/>
        <v/>
      </c>
      <c r="N1583" s="39" t="str">
        <f t="shared" ca="1" si="736"/>
        <v/>
      </c>
      <c r="O1583" s="39">
        <f ca="1">ROUND(Q1582*$O$5/payments_per_year,2)</f>
        <v>0</v>
      </c>
      <c r="P1583" s="101"/>
      <c r="Q1583" s="39">
        <f t="shared" ca="1" si="737"/>
        <v>0</v>
      </c>
      <c r="R1583" s="332"/>
      <c r="S1583" s="37" t="str">
        <f t="shared" ca="1" si="727"/>
        <v/>
      </c>
      <c r="T1583" s="41" t="str">
        <f t="shared" ca="1" si="728"/>
        <v/>
      </c>
      <c r="U1583" s="39" t="str">
        <f t="shared" si="717"/>
        <v/>
      </c>
      <c r="V1583" s="39" t="str">
        <f t="shared" ca="1" si="738"/>
        <v/>
      </c>
      <c r="W1583" s="39">
        <f t="shared" ca="1" si="718"/>
        <v>0</v>
      </c>
      <c r="X1583" s="40"/>
      <c r="Y1583" s="39">
        <f t="shared" ca="1" si="739"/>
        <v>0</v>
      </c>
      <c r="Z1583" s="327"/>
      <c r="AA1583" s="37" t="str">
        <f t="shared" ca="1" si="729"/>
        <v/>
      </c>
      <c r="AB1583" s="41" t="str">
        <f t="shared" ca="1" si="730"/>
        <v/>
      </c>
      <c r="AC1583" s="39" t="str">
        <f t="shared" si="719"/>
        <v/>
      </c>
      <c r="AD1583" s="39" t="str">
        <f t="shared" ca="1" si="740"/>
        <v/>
      </c>
      <c r="AE1583" s="39" t="str">
        <f t="shared" ca="1" si="731"/>
        <v/>
      </c>
      <c r="AF1583" s="40"/>
      <c r="AG1583" s="39">
        <f t="shared" ca="1" si="741"/>
        <v>0</v>
      </c>
      <c r="AH1583" s="339"/>
      <c r="AI1583" s="37" t="str">
        <f t="shared" ca="1" si="732"/>
        <v/>
      </c>
      <c r="AJ1583" s="41" t="str">
        <f t="shared" ca="1" si="733"/>
        <v/>
      </c>
      <c r="AK1583" s="39" t="str">
        <f t="shared" si="720"/>
        <v/>
      </c>
      <c r="AL1583" s="39" t="str">
        <f t="shared" ca="1" si="742"/>
        <v/>
      </c>
      <c r="AM1583" s="39" t="str">
        <f t="shared" ca="1" si="734"/>
        <v/>
      </c>
      <c r="AN1583" s="40"/>
      <c r="AO1583" s="39">
        <f t="shared" ca="1" si="743"/>
        <v>0</v>
      </c>
      <c r="AP1583" s="339"/>
      <c r="AW1583" s="329"/>
      <c r="BI1583" s="329"/>
      <c r="BJ1583" s="329"/>
      <c r="BK1583" s="329"/>
      <c r="BL1583" s="329"/>
      <c r="BM1583" s="329"/>
      <c r="BN1583" s="329"/>
      <c r="BO1583" s="329"/>
      <c r="BP1583" s="329"/>
      <c r="BQ1583" s="329"/>
      <c r="BR1583" s="329"/>
      <c r="BS1583" s="329"/>
      <c r="BT1583" s="329"/>
      <c r="BU1583" s="329"/>
      <c r="BV1583" s="329"/>
      <c r="BW1583" s="325"/>
      <c r="BX1583" s="325"/>
      <c r="BY1583" s="325"/>
      <c r="BZ1583" s="325"/>
      <c r="CA1583" s="325"/>
      <c r="CB1583" s="325"/>
      <c r="CC1583" s="325"/>
      <c r="CD1583" s="325"/>
      <c r="CE1583" s="325"/>
      <c r="CF1583" s="325"/>
      <c r="CG1583" s="325"/>
      <c r="CH1583" s="325"/>
      <c r="CI1583" s="325"/>
      <c r="CJ1583" s="325"/>
      <c r="CK1583" s="325"/>
      <c r="CL1583" s="325"/>
      <c r="CM1583" s="325"/>
      <c r="CN1583" s="325"/>
      <c r="CO1583" s="325"/>
      <c r="CP1583" s="325"/>
      <c r="CQ1583" s="325"/>
      <c r="CR1583" s="325"/>
      <c r="CS1583" s="325"/>
      <c r="CT1583" s="325"/>
      <c r="CU1583" s="325"/>
      <c r="CV1583" s="325"/>
      <c r="CW1583" s="325"/>
      <c r="CX1583" s="325"/>
    </row>
    <row r="1584" spans="1:102" s="36" customFormat="1" ht="15" hidden="1" customHeight="1">
      <c r="A1584" s="329"/>
      <c r="B1584" s="37" t="str">
        <f t="shared" ca="1" si="721"/>
        <v/>
      </c>
      <c r="C1584" s="41" t="str">
        <f t="shared" ca="1" si="722"/>
        <v/>
      </c>
      <c r="D1584" s="39" t="str">
        <f t="shared" ca="1" si="723"/>
        <v/>
      </c>
      <c r="E1584" s="39" t="str">
        <f t="shared" ca="1" si="735"/>
        <v/>
      </c>
      <c r="F1584" s="39" t="str">
        <f t="shared" ca="1" si="724"/>
        <v/>
      </c>
      <c r="G1584" s="101"/>
      <c r="H1584" s="39">
        <f t="shared" ca="1" si="715"/>
        <v>0</v>
      </c>
      <c r="J1584" s="332"/>
      <c r="K1584" s="37" t="str">
        <f t="shared" ca="1" si="725"/>
        <v/>
      </c>
      <c r="L1584" s="41" t="str">
        <f t="shared" ca="1" si="726"/>
        <v/>
      </c>
      <c r="M1584" s="39" t="str">
        <f t="shared" si="716"/>
        <v/>
      </c>
      <c r="N1584" s="39" t="str">
        <f t="shared" ca="1" si="736"/>
        <v/>
      </c>
      <c r="O1584" s="39" t="str">
        <f ca="1">IF(L1584="","",ROUND(Q1583*$O$5/payments_per_year,2))</f>
        <v/>
      </c>
      <c r="P1584" s="101"/>
      <c r="Q1584" s="39">
        <f t="shared" ca="1" si="737"/>
        <v>0</v>
      </c>
      <c r="R1584" s="332"/>
      <c r="S1584" s="37" t="str">
        <f t="shared" ca="1" si="727"/>
        <v/>
      </c>
      <c r="T1584" s="41" t="str">
        <f t="shared" ca="1" si="728"/>
        <v/>
      </c>
      <c r="U1584" s="39" t="str">
        <f t="shared" si="717"/>
        <v/>
      </c>
      <c r="V1584" s="39" t="str">
        <f t="shared" ca="1" si="738"/>
        <v/>
      </c>
      <c r="W1584" s="39">
        <f t="shared" ca="1" si="718"/>
        <v>0</v>
      </c>
      <c r="X1584" s="40"/>
      <c r="Y1584" s="39">
        <f t="shared" ca="1" si="739"/>
        <v>0</v>
      </c>
      <c r="Z1584" s="327"/>
      <c r="AA1584" s="37" t="str">
        <f t="shared" ca="1" si="729"/>
        <v/>
      </c>
      <c r="AB1584" s="41" t="str">
        <f t="shared" ca="1" si="730"/>
        <v/>
      </c>
      <c r="AC1584" s="39" t="str">
        <f t="shared" si="719"/>
        <v/>
      </c>
      <c r="AD1584" s="39" t="str">
        <f t="shared" ca="1" si="740"/>
        <v/>
      </c>
      <c r="AE1584" s="39" t="str">
        <f t="shared" ca="1" si="731"/>
        <v/>
      </c>
      <c r="AF1584" s="40"/>
      <c r="AG1584" s="39">
        <f t="shared" ca="1" si="741"/>
        <v>0</v>
      </c>
      <c r="AH1584" s="339"/>
      <c r="AI1584" s="37" t="str">
        <f t="shared" ca="1" si="732"/>
        <v/>
      </c>
      <c r="AJ1584" s="41" t="str">
        <f t="shared" ca="1" si="733"/>
        <v/>
      </c>
      <c r="AK1584" s="39" t="str">
        <f t="shared" si="720"/>
        <v/>
      </c>
      <c r="AL1584" s="39" t="str">
        <f t="shared" ca="1" si="742"/>
        <v/>
      </c>
      <c r="AM1584" s="39" t="str">
        <f t="shared" ca="1" si="734"/>
        <v/>
      </c>
      <c r="AN1584" s="40"/>
      <c r="AO1584" s="39">
        <f t="shared" ca="1" si="743"/>
        <v>0</v>
      </c>
      <c r="AP1584" s="339"/>
      <c r="AW1584" s="329"/>
      <c r="BI1584" s="329"/>
      <c r="BJ1584" s="329"/>
      <c r="BK1584" s="329"/>
      <c r="BL1584" s="329"/>
      <c r="BM1584" s="329"/>
      <c r="BN1584" s="329"/>
      <c r="BO1584" s="329"/>
      <c r="BP1584" s="329"/>
      <c r="BQ1584" s="329"/>
      <c r="BR1584" s="329"/>
      <c r="BS1584" s="329"/>
      <c r="BT1584" s="329"/>
      <c r="BU1584" s="329"/>
      <c r="BV1584" s="329"/>
      <c r="BW1584" s="325"/>
      <c r="BX1584" s="325"/>
      <c r="BY1584" s="325"/>
      <c r="BZ1584" s="325"/>
      <c r="CA1584" s="325"/>
      <c r="CB1584" s="325"/>
      <c r="CC1584" s="325"/>
      <c r="CD1584" s="325"/>
      <c r="CE1584" s="325"/>
      <c r="CF1584" s="325"/>
      <c r="CG1584" s="325"/>
      <c r="CH1584" s="325"/>
      <c r="CI1584" s="325"/>
      <c r="CJ1584" s="325"/>
      <c r="CK1584" s="325"/>
      <c r="CL1584" s="325"/>
      <c r="CM1584" s="325"/>
      <c r="CN1584" s="325"/>
      <c r="CO1584" s="325"/>
      <c r="CP1584" s="325"/>
      <c r="CQ1584" s="325"/>
      <c r="CR1584" s="325"/>
      <c r="CS1584" s="325"/>
      <c r="CT1584" s="325"/>
      <c r="CU1584" s="325"/>
      <c r="CV1584" s="325"/>
      <c r="CW1584" s="325"/>
      <c r="CX1584" s="325"/>
    </row>
    <row r="1585" spans="1:102" s="36" customFormat="1" ht="15" hidden="1" customHeight="1">
      <c r="A1585" s="329"/>
      <c r="B1585" s="37" t="str">
        <f t="shared" ca="1" si="721"/>
        <v/>
      </c>
      <c r="C1585" s="41" t="str">
        <f t="shared" ca="1" si="722"/>
        <v/>
      </c>
      <c r="D1585" s="39" t="str">
        <f t="shared" ca="1" si="723"/>
        <v/>
      </c>
      <c r="E1585" s="39" t="str">
        <f t="shared" ca="1" si="735"/>
        <v/>
      </c>
      <c r="F1585" s="39" t="str">
        <f t="shared" ca="1" si="724"/>
        <v/>
      </c>
      <c r="G1585" s="101"/>
      <c r="H1585" s="39">
        <f t="shared" ca="1" si="715"/>
        <v>0</v>
      </c>
      <c r="J1585" s="332"/>
      <c r="K1585" s="37" t="str">
        <f t="shared" ca="1" si="725"/>
        <v/>
      </c>
      <c r="L1585" s="41" t="str">
        <f t="shared" ca="1" si="726"/>
        <v/>
      </c>
      <c r="M1585" s="39" t="str">
        <f t="shared" si="716"/>
        <v/>
      </c>
      <c r="N1585" s="39" t="str">
        <f t="shared" ca="1" si="736"/>
        <v/>
      </c>
      <c r="O1585" s="39">
        <f ca="1">ROUND(Q1584*$O$5/payments_per_year,2)</f>
        <v>0</v>
      </c>
      <c r="P1585" s="101"/>
      <c r="Q1585" s="39">
        <f t="shared" ca="1" si="737"/>
        <v>0</v>
      </c>
      <c r="R1585" s="332"/>
      <c r="S1585" s="37" t="str">
        <f t="shared" ca="1" si="727"/>
        <v/>
      </c>
      <c r="T1585" s="41" t="str">
        <f t="shared" ca="1" si="728"/>
        <v/>
      </c>
      <c r="U1585" s="39" t="str">
        <f t="shared" si="717"/>
        <v/>
      </c>
      <c r="V1585" s="39" t="str">
        <f t="shared" ca="1" si="738"/>
        <v/>
      </c>
      <c r="W1585" s="39">
        <f t="shared" ca="1" si="718"/>
        <v>0</v>
      </c>
      <c r="X1585" s="40"/>
      <c r="Y1585" s="39">
        <f t="shared" ca="1" si="739"/>
        <v>0</v>
      </c>
      <c r="Z1585" s="327"/>
      <c r="AA1585" s="37" t="str">
        <f t="shared" ca="1" si="729"/>
        <v/>
      </c>
      <c r="AB1585" s="41" t="str">
        <f t="shared" ca="1" si="730"/>
        <v/>
      </c>
      <c r="AC1585" s="39" t="str">
        <f t="shared" si="719"/>
        <v/>
      </c>
      <c r="AD1585" s="39" t="str">
        <f t="shared" ca="1" si="740"/>
        <v/>
      </c>
      <c r="AE1585" s="39" t="str">
        <f t="shared" ca="1" si="731"/>
        <v/>
      </c>
      <c r="AF1585" s="40"/>
      <c r="AG1585" s="39">
        <f t="shared" ca="1" si="741"/>
        <v>0</v>
      </c>
      <c r="AH1585" s="339"/>
      <c r="AI1585" s="37" t="str">
        <f t="shared" ca="1" si="732"/>
        <v/>
      </c>
      <c r="AJ1585" s="41" t="str">
        <f t="shared" ca="1" si="733"/>
        <v/>
      </c>
      <c r="AK1585" s="39" t="str">
        <f t="shared" si="720"/>
        <v/>
      </c>
      <c r="AL1585" s="39" t="str">
        <f t="shared" ca="1" si="742"/>
        <v/>
      </c>
      <c r="AM1585" s="39" t="str">
        <f t="shared" ca="1" si="734"/>
        <v/>
      </c>
      <c r="AN1585" s="40"/>
      <c r="AO1585" s="39">
        <f t="shared" ca="1" si="743"/>
        <v>0</v>
      </c>
      <c r="AP1585" s="339"/>
      <c r="AW1585" s="329"/>
      <c r="BI1585" s="329"/>
      <c r="BJ1585" s="329"/>
      <c r="BK1585" s="329"/>
      <c r="BL1585" s="329"/>
      <c r="BM1585" s="329"/>
      <c r="BN1585" s="329"/>
      <c r="BO1585" s="329"/>
      <c r="BP1585" s="329"/>
      <c r="BQ1585" s="329"/>
      <c r="BR1585" s="329"/>
      <c r="BS1585" s="329"/>
      <c r="BT1585" s="329"/>
      <c r="BU1585" s="329"/>
      <c r="BV1585" s="329"/>
      <c r="BW1585" s="325"/>
      <c r="BX1585" s="325"/>
      <c r="BY1585" s="325"/>
      <c r="BZ1585" s="325"/>
      <c r="CA1585" s="325"/>
      <c r="CB1585" s="325"/>
      <c r="CC1585" s="325"/>
      <c r="CD1585" s="325"/>
      <c r="CE1585" s="325"/>
      <c r="CF1585" s="325"/>
      <c r="CG1585" s="325"/>
      <c r="CH1585" s="325"/>
      <c r="CI1585" s="325"/>
      <c r="CJ1585" s="325"/>
      <c r="CK1585" s="325"/>
      <c r="CL1585" s="325"/>
      <c r="CM1585" s="325"/>
      <c r="CN1585" s="325"/>
      <c r="CO1585" s="325"/>
      <c r="CP1585" s="325"/>
      <c r="CQ1585" s="325"/>
      <c r="CR1585" s="325"/>
      <c r="CS1585" s="325"/>
      <c r="CT1585" s="325"/>
      <c r="CU1585" s="325"/>
      <c r="CV1585" s="325"/>
      <c r="CW1585" s="325"/>
      <c r="CX1585" s="325"/>
    </row>
    <row r="1586" spans="1:102" s="36" customFormat="1" ht="15" hidden="1" customHeight="1">
      <c r="A1586" s="329"/>
      <c r="B1586" s="37" t="str">
        <f t="shared" ca="1" si="721"/>
        <v/>
      </c>
      <c r="C1586" s="41" t="str">
        <f t="shared" ca="1" si="722"/>
        <v/>
      </c>
      <c r="D1586" s="39" t="str">
        <f t="shared" ca="1" si="723"/>
        <v/>
      </c>
      <c r="E1586" s="39" t="str">
        <f t="shared" ca="1" si="735"/>
        <v/>
      </c>
      <c r="F1586" s="39" t="str">
        <f t="shared" ca="1" si="724"/>
        <v/>
      </c>
      <c r="G1586" s="101"/>
      <c r="H1586" s="39">
        <f t="shared" ca="1" si="715"/>
        <v>0</v>
      </c>
      <c r="J1586" s="332"/>
      <c r="K1586" s="37" t="str">
        <f t="shared" ca="1" si="725"/>
        <v/>
      </c>
      <c r="L1586" s="41" t="str">
        <f t="shared" ca="1" si="726"/>
        <v/>
      </c>
      <c r="M1586" s="39" t="str">
        <f t="shared" si="716"/>
        <v/>
      </c>
      <c r="N1586" s="39" t="str">
        <f t="shared" ca="1" si="736"/>
        <v/>
      </c>
      <c r="O1586" s="39" t="str">
        <f ca="1">IF(L1586="","",ROUND(Q1585*$O$5/payments_per_year,2))</f>
        <v/>
      </c>
      <c r="P1586" s="101"/>
      <c r="Q1586" s="39">
        <f t="shared" ca="1" si="737"/>
        <v>0</v>
      </c>
      <c r="R1586" s="332"/>
      <c r="S1586" s="37" t="str">
        <f t="shared" ca="1" si="727"/>
        <v/>
      </c>
      <c r="T1586" s="41" t="str">
        <f t="shared" ca="1" si="728"/>
        <v/>
      </c>
      <c r="U1586" s="39" t="str">
        <f t="shared" si="717"/>
        <v/>
      </c>
      <c r="V1586" s="39" t="str">
        <f t="shared" ca="1" si="738"/>
        <v/>
      </c>
      <c r="W1586" s="39">
        <f t="shared" ca="1" si="718"/>
        <v>0</v>
      </c>
      <c r="X1586" s="40"/>
      <c r="Y1586" s="39">
        <f t="shared" ca="1" si="739"/>
        <v>0</v>
      </c>
      <c r="Z1586" s="327"/>
      <c r="AA1586" s="37" t="str">
        <f t="shared" ca="1" si="729"/>
        <v/>
      </c>
      <c r="AB1586" s="41" t="str">
        <f t="shared" ca="1" si="730"/>
        <v/>
      </c>
      <c r="AC1586" s="39" t="str">
        <f t="shared" si="719"/>
        <v/>
      </c>
      <c r="AD1586" s="39" t="str">
        <f t="shared" ca="1" si="740"/>
        <v/>
      </c>
      <c r="AE1586" s="39" t="str">
        <f t="shared" ca="1" si="731"/>
        <v/>
      </c>
      <c r="AF1586" s="40"/>
      <c r="AG1586" s="39">
        <f t="shared" ca="1" si="741"/>
        <v>0</v>
      </c>
      <c r="AH1586" s="339"/>
      <c r="AI1586" s="37" t="str">
        <f t="shared" ca="1" si="732"/>
        <v/>
      </c>
      <c r="AJ1586" s="41" t="str">
        <f t="shared" ca="1" si="733"/>
        <v/>
      </c>
      <c r="AK1586" s="39" t="str">
        <f t="shared" si="720"/>
        <v/>
      </c>
      <c r="AL1586" s="39" t="str">
        <f t="shared" ca="1" si="742"/>
        <v/>
      </c>
      <c r="AM1586" s="39" t="str">
        <f t="shared" ca="1" si="734"/>
        <v/>
      </c>
      <c r="AN1586" s="40"/>
      <c r="AO1586" s="39">
        <f t="shared" ca="1" si="743"/>
        <v>0</v>
      </c>
      <c r="AP1586" s="339"/>
      <c r="AW1586" s="329"/>
      <c r="BI1586" s="329"/>
      <c r="BJ1586" s="329"/>
      <c r="BK1586" s="329"/>
      <c r="BL1586" s="329"/>
      <c r="BM1586" s="329"/>
      <c r="BN1586" s="329"/>
      <c r="BO1586" s="329"/>
      <c r="BP1586" s="329"/>
      <c r="BQ1586" s="329"/>
      <c r="BR1586" s="329"/>
      <c r="BS1586" s="329"/>
      <c r="BT1586" s="329"/>
      <c r="BU1586" s="329"/>
      <c r="BV1586" s="329"/>
      <c r="BW1586" s="325"/>
      <c r="BX1586" s="325"/>
      <c r="BY1586" s="325"/>
      <c r="BZ1586" s="325"/>
      <c r="CA1586" s="325"/>
      <c r="CB1586" s="325"/>
      <c r="CC1586" s="325"/>
      <c r="CD1586" s="325"/>
      <c r="CE1586" s="325"/>
      <c r="CF1586" s="325"/>
      <c r="CG1586" s="325"/>
      <c r="CH1586" s="325"/>
      <c r="CI1586" s="325"/>
      <c r="CJ1586" s="325"/>
      <c r="CK1586" s="325"/>
      <c r="CL1586" s="325"/>
      <c r="CM1586" s="325"/>
      <c r="CN1586" s="325"/>
      <c r="CO1586" s="325"/>
      <c r="CP1586" s="325"/>
      <c r="CQ1586" s="325"/>
      <c r="CR1586" s="325"/>
      <c r="CS1586" s="325"/>
      <c r="CT1586" s="325"/>
      <c r="CU1586" s="325"/>
      <c r="CV1586" s="325"/>
      <c r="CW1586" s="325"/>
      <c r="CX1586" s="325"/>
    </row>
    <row r="1587" spans="1:102" s="36" customFormat="1" ht="15" hidden="1" customHeight="1">
      <c r="A1587" s="329"/>
      <c r="B1587" s="37" t="str">
        <f t="shared" ca="1" si="721"/>
        <v/>
      </c>
      <c r="C1587" s="41" t="str">
        <f t="shared" ca="1" si="722"/>
        <v/>
      </c>
      <c r="D1587" s="39" t="str">
        <f t="shared" ca="1" si="723"/>
        <v/>
      </c>
      <c r="E1587" s="39" t="str">
        <f t="shared" ca="1" si="735"/>
        <v/>
      </c>
      <c r="F1587" s="39" t="str">
        <f t="shared" ca="1" si="724"/>
        <v/>
      </c>
      <c r="G1587" s="101"/>
      <c r="H1587" s="39">
        <f t="shared" ca="1" si="715"/>
        <v>0</v>
      </c>
      <c r="J1587" s="332"/>
      <c r="K1587" s="37" t="str">
        <f t="shared" ca="1" si="725"/>
        <v/>
      </c>
      <c r="L1587" s="41" t="str">
        <f t="shared" ca="1" si="726"/>
        <v/>
      </c>
      <c r="M1587" s="39" t="str">
        <f t="shared" si="716"/>
        <v/>
      </c>
      <c r="N1587" s="39" t="str">
        <f t="shared" ca="1" si="736"/>
        <v/>
      </c>
      <c r="O1587" s="39">
        <f ca="1">ROUND(Q1586*$O$5/payments_per_year,2)</f>
        <v>0</v>
      </c>
      <c r="P1587" s="101"/>
      <c r="Q1587" s="39">
        <f t="shared" ca="1" si="737"/>
        <v>0</v>
      </c>
      <c r="R1587" s="332"/>
      <c r="S1587" s="37" t="str">
        <f t="shared" ca="1" si="727"/>
        <v/>
      </c>
      <c r="T1587" s="41" t="str">
        <f t="shared" ca="1" si="728"/>
        <v/>
      </c>
      <c r="U1587" s="39" t="str">
        <f t="shared" si="717"/>
        <v/>
      </c>
      <c r="V1587" s="39" t="str">
        <f t="shared" ca="1" si="738"/>
        <v/>
      </c>
      <c r="W1587" s="39">
        <f t="shared" ca="1" si="718"/>
        <v>0</v>
      </c>
      <c r="X1587" s="40"/>
      <c r="Y1587" s="39">
        <f t="shared" ca="1" si="739"/>
        <v>0</v>
      </c>
      <c r="Z1587" s="327"/>
      <c r="AA1587" s="37" t="str">
        <f t="shared" ca="1" si="729"/>
        <v/>
      </c>
      <c r="AB1587" s="41" t="str">
        <f t="shared" ca="1" si="730"/>
        <v/>
      </c>
      <c r="AC1587" s="39" t="str">
        <f t="shared" si="719"/>
        <v/>
      </c>
      <c r="AD1587" s="39" t="str">
        <f t="shared" ca="1" si="740"/>
        <v/>
      </c>
      <c r="AE1587" s="39" t="str">
        <f t="shared" ca="1" si="731"/>
        <v/>
      </c>
      <c r="AF1587" s="40"/>
      <c r="AG1587" s="39">
        <f t="shared" ca="1" si="741"/>
        <v>0</v>
      </c>
      <c r="AH1587" s="339"/>
      <c r="AI1587" s="37" t="str">
        <f t="shared" ca="1" si="732"/>
        <v/>
      </c>
      <c r="AJ1587" s="41" t="str">
        <f t="shared" ca="1" si="733"/>
        <v/>
      </c>
      <c r="AK1587" s="39" t="str">
        <f t="shared" si="720"/>
        <v/>
      </c>
      <c r="AL1587" s="39" t="str">
        <f t="shared" ca="1" si="742"/>
        <v/>
      </c>
      <c r="AM1587" s="39" t="str">
        <f t="shared" ca="1" si="734"/>
        <v/>
      </c>
      <c r="AN1587" s="40"/>
      <c r="AO1587" s="39">
        <f t="shared" ca="1" si="743"/>
        <v>0</v>
      </c>
      <c r="AP1587" s="339"/>
      <c r="AW1587" s="329"/>
      <c r="BI1587" s="329"/>
      <c r="BJ1587" s="329"/>
      <c r="BK1587" s="329"/>
      <c r="BL1587" s="329"/>
      <c r="BM1587" s="329"/>
      <c r="BN1587" s="329"/>
      <c r="BO1587" s="329"/>
      <c r="BP1587" s="329"/>
      <c r="BQ1587" s="329"/>
      <c r="BR1587" s="329"/>
      <c r="BS1587" s="329"/>
      <c r="BT1587" s="329"/>
      <c r="BU1587" s="329"/>
      <c r="BV1587" s="329"/>
      <c r="BW1587" s="325"/>
      <c r="BX1587" s="325"/>
      <c r="BY1587" s="325"/>
      <c r="BZ1587" s="325"/>
      <c r="CA1587" s="325"/>
      <c r="CB1587" s="325"/>
      <c r="CC1587" s="325"/>
      <c r="CD1587" s="325"/>
      <c r="CE1587" s="325"/>
      <c r="CF1587" s="325"/>
      <c r="CG1587" s="325"/>
      <c r="CH1587" s="325"/>
      <c r="CI1587" s="325"/>
      <c r="CJ1587" s="325"/>
      <c r="CK1587" s="325"/>
      <c r="CL1587" s="325"/>
      <c r="CM1587" s="325"/>
      <c r="CN1587" s="325"/>
      <c r="CO1587" s="325"/>
      <c r="CP1587" s="325"/>
      <c r="CQ1587" s="325"/>
      <c r="CR1587" s="325"/>
      <c r="CS1587" s="325"/>
      <c r="CT1587" s="325"/>
      <c r="CU1587" s="325"/>
      <c r="CV1587" s="325"/>
      <c r="CW1587" s="325"/>
      <c r="CX1587" s="325"/>
    </row>
    <row r="1588" spans="1:102" s="36" customFormat="1" ht="15" hidden="1" customHeight="1">
      <c r="A1588" s="329"/>
      <c r="B1588" s="37" t="str">
        <f t="shared" ca="1" si="721"/>
        <v/>
      </c>
      <c r="C1588" s="41" t="str">
        <f t="shared" ca="1" si="722"/>
        <v/>
      </c>
      <c r="D1588" s="39" t="str">
        <f t="shared" ca="1" si="723"/>
        <v/>
      </c>
      <c r="E1588" s="39" t="str">
        <f t="shared" ca="1" si="735"/>
        <v/>
      </c>
      <c r="F1588" s="39" t="str">
        <f t="shared" ca="1" si="724"/>
        <v/>
      </c>
      <c r="G1588" s="101"/>
      <c r="H1588" s="39">
        <f t="shared" ca="1" si="715"/>
        <v>0</v>
      </c>
      <c r="J1588" s="332"/>
      <c r="K1588" s="37" t="str">
        <f t="shared" ca="1" si="725"/>
        <v/>
      </c>
      <c r="L1588" s="41" t="str">
        <f t="shared" ca="1" si="726"/>
        <v/>
      </c>
      <c r="M1588" s="39" t="str">
        <f t="shared" si="716"/>
        <v/>
      </c>
      <c r="N1588" s="39" t="str">
        <f t="shared" ca="1" si="736"/>
        <v/>
      </c>
      <c r="O1588" s="39" t="str">
        <f ca="1">IF(L1588="","",ROUND(Q1587*$O$5/payments_per_year,2))</f>
        <v/>
      </c>
      <c r="P1588" s="101"/>
      <c r="Q1588" s="39">
        <f t="shared" ca="1" si="737"/>
        <v>0</v>
      </c>
      <c r="R1588" s="332"/>
      <c r="S1588" s="37" t="str">
        <f t="shared" ca="1" si="727"/>
        <v/>
      </c>
      <c r="T1588" s="41" t="str">
        <f t="shared" ca="1" si="728"/>
        <v/>
      </c>
      <c r="U1588" s="39" t="str">
        <f t="shared" si="717"/>
        <v/>
      </c>
      <c r="V1588" s="39" t="str">
        <f t="shared" ca="1" si="738"/>
        <v/>
      </c>
      <c r="W1588" s="39">
        <f t="shared" ca="1" si="718"/>
        <v>0</v>
      </c>
      <c r="X1588" s="40"/>
      <c r="Y1588" s="39">
        <f t="shared" ca="1" si="739"/>
        <v>0</v>
      </c>
      <c r="Z1588" s="327"/>
      <c r="AA1588" s="37" t="str">
        <f t="shared" ca="1" si="729"/>
        <v/>
      </c>
      <c r="AB1588" s="41" t="str">
        <f t="shared" ca="1" si="730"/>
        <v/>
      </c>
      <c r="AC1588" s="39" t="str">
        <f t="shared" si="719"/>
        <v/>
      </c>
      <c r="AD1588" s="39" t="str">
        <f t="shared" ca="1" si="740"/>
        <v/>
      </c>
      <c r="AE1588" s="39" t="str">
        <f t="shared" ca="1" si="731"/>
        <v/>
      </c>
      <c r="AF1588" s="40"/>
      <c r="AG1588" s="39">
        <f t="shared" ca="1" si="741"/>
        <v>0</v>
      </c>
      <c r="AH1588" s="339"/>
      <c r="AI1588" s="37" t="str">
        <f t="shared" ca="1" si="732"/>
        <v/>
      </c>
      <c r="AJ1588" s="41" t="str">
        <f t="shared" ca="1" si="733"/>
        <v/>
      </c>
      <c r="AK1588" s="39" t="str">
        <f t="shared" si="720"/>
        <v/>
      </c>
      <c r="AL1588" s="39" t="str">
        <f t="shared" ca="1" si="742"/>
        <v/>
      </c>
      <c r="AM1588" s="39" t="str">
        <f t="shared" ca="1" si="734"/>
        <v/>
      </c>
      <c r="AN1588" s="40"/>
      <c r="AO1588" s="39">
        <f t="shared" ca="1" si="743"/>
        <v>0</v>
      </c>
      <c r="AP1588" s="339"/>
      <c r="AW1588" s="329"/>
      <c r="BI1588" s="329"/>
      <c r="BJ1588" s="329"/>
      <c r="BK1588" s="329"/>
      <c r="BL1588" s="329"/>
      <c r="BM1588" s="329"/>
      <c r="BN1588" s="329"/>
      <c r="BO1588" s="329"/>
      <c r="BP1588" s="329"/>
      <c r="BQ1588" s="329"/>
      <c r="BR1588" s="329"/>
      <c r="BS1588" s="329"/>
      <c r="BT1588" s="329"/>
      <c r="BU1588" s="329"/>
      <c r="BV1588" s="329"/>
      <c r="BW1588" s="325"/>
      <c r="BX1588" s="325"/>
      <c r="BY1588" s="325"/>
      <c r="BZ1588" s="325"/>
      <c r="CA1588" s="325"/>
      <c r="CB1588" s="325"/>
      <c r="CC1588" s="325"/>
      <c r="CD1588" s="325"/>
      <c r="CE1588" s="325"/>
      <c r="CF1588" s="325"/>
      <c r="CG1588" s="325"/>
      <c r="CH1588" s="325"/>
      <c r="CI1588" s="325"/>
      <c r="CJ1588" s="325"/>
      <c r="CK1588" s="325"/>
      <c r="CL1588" s="325"/>
      <c r="CM1588" s="325"/>
      <c r="CN1588" s="325"/>
      <c r="CO1588" s="325"/>
      <c r="CP1588" s="325"/>
      <c r="CQ1588" s="325"/>
      <c r="CR1588" s="325"/>
      <c r="CS1588" s="325"/>
      <c r="CT1588" s="325"/>
      <c r="CU1588" s="325"/>
      <c r="CV1588" s="325"/>
      <c r="CW1588" s="325"/>
      <c r="CX1588" s="325"/>
    </row>
    <row r="1589" spans="1:102" s="36" customFormat="1" ht="15" hidden="1" customHeight="1">
      <c r="A1589" s="329"/>
      <c r="B1589" s="37" t="str">
        <f t="shared" ca="1" si="721"/>
        <v/>
      </c>
      <c r="C1589" s="41" t="str">
        <f t="shared" ca="1" si="722"/>
        <v/>
      </c>
      <c r="D1589" s="39" t="str">
        <f t="shared" ca="1" si="723"/>
        <v/>
      </c>
      <c r="E1589" s="39" t="str">
        <f t="shared" ca="1" si="735"/>
        <v/>
      </c>
      <c r="F1589" s="39" t="str">
        <f t="shared" ca="1" si="724"/>
        <v/>
      </c>
      <c r="G1589" s="101"/>
      <c r="H1589" s="39">
        <f t="shared" ca="1" si="715"/>
        <v>0</v>
      </c>
      <c r="J1589" s="332"/>
      <c r="K1589" s="37" t="str">
        <f t="shared" ca="1" si="725"/>
        <v/>
      </c>
      <c r="L1589" s="41" t="str">
        <f t="shared" ca="1" si="726"/>
        <v/>
      </c>
      <c r="M1589" s="39" t="str">
        <f t="shared" si="716"/>
        <v/>
      </c>
      <c r="N1589" s="39" t="str">
        <f t="shared" ca="1" si="736"/>
        <v/>
      </c>
      <c r="O1589" s="39">
        <f ca="1">ROUND(Q1588*$O$5/payments_per_year,2)</f>
        <v>0</v>
      </c>
      <c r="P1589" s="101"/>
      <c r="Q1589" s="39">
        <f t="shared" ca="1" si="737"/>
        <v>0</v>
      </c>
      <c r="R1589" s="332"/>
      <c r="S1589" s="37" t="str">
        <f t="shared" ca="1" si="727"/>
        <v/>
      </c>
      <c r="T1589" s="41" t="str">
        <f t="shared" ca="1" si="728"/>
        <v/>
      </c>
      <c r="U1589" s="39" t="str">
        <f t="shared" si="717"/>
        <v/>
      </c>
      <c r="V1589" s="39" t="str">
        <f t="shared" ca="1" si="738"/>
        <v/>
      </c>
      <c r="W1589" s="39">
        <f t="shared" ca="1" si="718"/>
        <v>0</v>
      </c>
      <c r="X1589" s="40"/>
      <c r="Y1589" s="39">
        <f t="shared" ca="1" si="739"/>
        <v>0</v>
      </c>
      <c r="Z1589" s="327"/>
      <c r="AA1589" s="37" t="str">
        <f t="shared" ca="1" si="729"/>
        <v/>
      </c>
      <c r="AB1589" s="41" t="str">
        <f t="shared" ca="1" si="730"/>
        <v/>
      </c>
      <c r="AC1589" s="39" t="str">
        <f t="shared" si="719"/>
        <v/>
      </c>
      <c r="AD1589" s="39" t="str">
        <f t="shared" ca="1" si="740"/>
        <v/>
      </c>
      <c r="AE1589" s="39" t="str">
        <f t="shared" ca="1" si="731"/>
        <v/>
      </c>
      <c r="AF1589" s="40"/>
      <c r="AG1589" s="39">
        <f t="shared" ca="1" si="741"/>
        <v>0</v>
      </c>
      <c r="AH1589" s="339"/>
      <c r="AI1589" s="37" t="str">
        <f t="shared" ca="1" si="732"/>
        <v/>
      </c>
      <c r="AJ1589" s="41" t="str">
        <f t="shared" ca="1" si="733"/>
        <v/>
      </c>
      <c r="AK1589" s="39" t="str">
        <f t="shared" si="720"/>
        <v/>
      </c>
      <c r="AL1589" s="39" t="str">
        <f t="shared" ca="1" si="742"/>
        <v/>
      </c>
      <c r="AM1589" s="39" t="str">
        <f t="shared" ca="1" si="734"/>
        <v/>
      </c>
      <c r="AN1589" s="40"/>
      <c r="AO1589" s="39">
        <f t="shared" ca="1" si="743"/>
        <v>0</v>
      </c>
      <c r="AP1589" s="339"/>
      <c r="AW1589" s="329"/>
      <c r="BI1589" s="329"/>
      <c r="BJ1589" s="329"/>
      <c r="BK1589" s="329"/>
      <c r="BL1589" s="329"/>
      <c r="BM1589" s="329"/>
      <c r="BN1589" s="329"/>
      <c r="BO1589" s="329"/>
      <c r="BP1589" s="329"/>
      <c r="BQ1589" s="329"/>
      <c r="BR1589" s="329"/>
      <c r="BS1589" s="329"/>
      <c r="BT1589" s="329"/>
      <c r="BU1589" s="329"/>
      <c r="BV1589" s="329"/>
      <c r="BW1589" s="325"/>
      <c r="BX1589" s="325"/>
      <c r="BY1589" s="325"/>
      <c r="BZ1589" s="325"/>
      <c r="CA1589" s="325"/>
      <c r="CB1589" s="325"/>
      <c r="CC1589" s="325"/>
      <c r="CD1589" s="325"/>
      <c r="CE1589" s="325"/>
      <c r="CF1589" s="325"/>
      <c r="CG1589" s="325"/>
      <c r="CH1589" s="325"/>
      <c r="CI1589" s="325"/>
      <c r="CJ1589" s="325"/>
      <c r="CK1589" s="325"/>
      <c r="CL1589" s="325"/>
      <c r="CM1589" s="325"/>
      <c r="CN1589" s="325"/>
      <c r="CO1589" s="325"/>
      <c r="CP1589" s="325"/>
      <c r="CQ1589" s="325"/>
      <c r="CR1589" s="325"/>
      <c r="CS1589" s="325"/>
      <c r="CT1589" s="325"/>
      <c r="CU1589" s="325"/>
      <c r="CV1589" s="325"/>
      <c r="CW1589" s="325"/>
      <c r="CX1589" s="325"/>
    </row>
    <row r="1590" spans="1:102" s="36" customFormat="1" ht="15" hidden="1" customHeight="1">
      <c r="A1590" s="329"/>
      <c r="B1590" s="37" t="str">
        <f t="shared" ca="1" si="721"/>
        <v/>
      </c>
      <c r="C1590" s="41" t="str">
        <f t="shared" ca="1" si="722"/>
        <v/>
      </c>
      <c r="D1590" s="39" t="str">
        <f t="shared" ca="1" si="723"/>
        <v/>
      </c>
      <c r="E1590" s="39" t="str">
        <f t="shared" ca="1" si="735"/>
        <v/>
      </c>
      <c r="F1590" s="39" t="str">
        <f t="shared" ca="1" si="724"/>
        <v/>
      </c>
      <c r="G1590" s="101"/>
      <c r="H1590" s="39">
        <f t="shared" ca="1" si="715"/>
        <v>0</v>
      </c>
      <c r="J1590" s="332"/>
      <c r="K1590" s="37" t="str">
        <f t="shared" ca="1" si="725"/>
        <v/>
      </c>
      <c r="L1590" s="41" t="str">
        <f t="shared" ca="1" si="726"/>
        <v/>
      </c>
      <c r="M1590" s="39" t="str">
        <f t="shared" si="716"/>
        <v/>
      </c>
      <c r="N1590" s="39" t="str">
        <f t="shared" ca="1" si="736"/>
        <v/>
      </c>
      <c r="O1590" s="39" t="str">
        <f ca="1">IF(L1590="","",ROUND(Q1589*$O$5/payments_per_year,2))</f>
        <v/>
      </c>
      <c r="P1590" s="101"/>
      <c r="Q1590" s="39">
        <f t="shared" ca="1" si="737"/>
        <v>0</v>
      </c>
      <c r="R1590" s="332"/>
      <c r="S1590" s="37" t="str">
        <f t="shared" ca="1" si="727"/>
        <v/>
      </c>
      <c r="T1590" s="41" t="str">
        <f t="shared" ca="1" si="728"/>
        <v/>
      </c>
      <c r="U1590" s="39" t="str">
        <f t="shared" si="717"/>
        <v/>
      </c>
      <c r="V1590" s="39" t="str">
        <f t="shared" ca="1" si="738"/>
        <v/>
      </c>
      <c r="W1590" s="39">
        <f t="shared" ca="1" si="718"/>
        <v>0</v>
      </c>
      <c r="X1590" s="40"/>
      <c r="Y1590" s="39">
        <f t="shared" ca="1" si="739"/>
        <v>0</v>
      </c>
      <c r="Z1590" s="327"/>
      <c r="AA1590" s="37" t="str">
        <f t="shared" ca="1" si="729"/>
        <v/>
      </c>
      <c r="AB1590" s="41" t="str">
        <f t="shared" ca="1" si="730"/>
        <v/>
      </c>
      <c r="AC1590" s="39" t="str">
        <f t="shared" si="719"/>
        <v/>
      </c>
      <c r="AD1590" s="39" t="str">
        <f t="shared" ca="1" si="740"/>
        <v/>
      </c>
      <c r="AE1590" s="39" t="str">
        <f t="shared" ca="1" si="731"/>
        <v/>
      </c>
      <c r="AF1590" s="40"/>
      <c r="AG1590" s="39">
        <f t="shared" ca="1" si="741"/>
        <v>0</v>
      </c>
      <c r="AH1590" s="339"/>
      <c r="AI1590" s="37" t="str">
        <f t="shared" ca="1" si="732"/>
        <v/>
      </c>
      <c r="AJ1590" s="41" t="str">
        <f t="shared" ca="1" si="733"/>
        <v/>
      </c>
      <c r="AK1590" s="39" t="str">
        <f t="shared" si="720"/>
        <v/>
      </c>
      <c r="AL1590" s="39" t="str">
        <f t="shared" ca="1" si="742"/>
        <v/>
      </c>
      <c r="AM1590" s="39" t="str">
        <f t="shared" ca="1" si="734"/>
        <v/>
      </c>
      <c r="AN1590" s="40"/>
      <c r="AO1590" s="39">
        <f t="shared" ca="1" si="743"/>
        <v>0</v>
      </c>
      <c r="AP1590" s="339"/>
      <c r="AW1590" s="329"/>
      <c r="BI1590" s="329"/>
      <c r="BJ1590" s="329"/>
      <c r="BK1590" s="329"/>
      <c r="BL1590" s="329"/>
      <c r="BM1590" s="329"/>
      <c r="BN1590" s="329"/>
      <c r="BO1590" s="329"/>
      <c r="BP1590" s="329"/>
      <c r="BQ1590" s="329"/>
      <c r="BR1590" s="329"/>
      <c r="BS1590" s="329"/>
      <c r="BT1590" s="329"/>
      <c r="BU1590" s="329"/>
      <c r="BV1590" s="329"/>
      <c r="BW1590" s="325"/>
      <c r="BX1590" s="325"/>
      <c r="BY1590" s="325"/>
      <c r="BZ1590" s="325"/>
      <c r="CA1590" s="325"/>
      <c r="CB1590" s="325"/>
      <c r="CC1590" s="325"/>
      <c r="CD1590" s="325"/>
      <c r="CE1590" s="325"/>
      <c r="CF1590" s="325"/>
      <c r="CG1590" s="325"/>
      <c r="CH1590" s="325"/>
      <c r="CI1590" s="325"/>
      <c r="CJ1590" s="325"/>
      <c r="CK1590" s="325"/>
      <c r="CL1590" s="325"/>
      <c r="CM1590" s="325"/>
      <c r="CN1590" s="325"/>
      <c r="CO1590" s="325"/>
      <c r="CP1590" s="325"/>
      <c r="CQ1590" s="325"/>
      <c r="CR1590" s="325"/>
      <c r="CS1590" s="325"/>
      <c r="CT1590" s="325"/>
      <c r="CU1590" s="325"/>
      <c r="CV1590" s="325"/>
      <c r="CW1590" s="325"/>
      <c r="CX1590" s="325"/>
    </row>
    <row r="1591" spans="1:102" s="36" customFormat="1" ht="15" hidden="1" customHeight="1">
      <c r="A1591" s="329"/>
      <c r="B1591" s="37" t="str">
        <f t="shared" ca="1" si="721"/>
        <v/>
      </c>
      <c r="C1591" s="41" t="str">
        <f t="shared" ca="1" si="722"/>
        <v/>
      </c>
      <c r="D1591" s="39" t="str">
        <f t="shared" ca="1" si="723"/>
        <v/>
      </c>
      <c r="E1591" s="39" t="str">
        <f t="shared" ca="1" si="735"/>
        <v/>
      </c>
      <c r="F1591" s="39" t="str">
        <f t="shared" ca="1" si="724"/>
        <v/>
      </c>
      <c r="G1591" s="101"/>
      <c r="H1591" s="39">
        <f t="shared" ca="1" si="715"/>
        <v>0</v>
      </c>
      <c r="J1591" s="332"/>
      <c r="K1591" s="37" t="str">
        <f t="shared" ca="1" si="725"/>
        <v/>
      </c>
      <c r="L1591" s="41" t="str">
        <f t="shared" ca="1" si="726"/>
        <v/>
      </c>
      <c r="M1591" s="39" t="str">
        <f t="shared" si="716"/>
        <v/>
      </c>
      <c r="N1591" s="39" t="str">
        <f t="shared" ca="1" si="736"/>
        <v/>
      </c>
      <c r="O1591" s="39">
        <f ca="1">ROUND(Q1590*$O$5/payments_per_year,2)</f>
        <v>0</v>
      </c>
      <c r="P1591" s="101"/>
      <c r="Q1591" s="39">
        <f t="shared" ca="1" si="737"/>
        <v>0</v>
      </c>
      <c r="R1591" s="332"/>
      <c r="S1591" s="37" t="str">
        <f t="shared" ca="1" si="727"/>
        <v/>
      </c>
      <c r="T1591" s="41" t="str">
        <f t="shared" ca="1" si="728"/>
        <v/>
      </c>
      <c r="U1591" s="39" t="str">
        <f t="shared" si="717"/>
        <v/>
      </c>
      <c r="V1591" s="39" t="str">
        <f t="shared" ca="1" si="738"/>
        <v/>
      </c>
      <c r="W1591" s="39">
        <f t="shared" ca="1" si="718"/>
        <v>0</v>
      </c>
      <c r="X1591" s="40"/>
      <c r="Y1591" s="39">
        <f t="shared" ca="1" si="739"/>
        <v>0</v>
      </c>
      <c r="Z1591" s="327"/>
      <c r="AA1591" s="37" t="str">
        <f t="shared" ca="1" si="729"/>
        <v/>
      </c>
      <c r="AB1591" s="41" t="str">
        <f t="shared" ca="1" si="730"/>
        <v/>
      </c>
      <c r="AC1591" s="39" t="str">
        <f t="shared" si="719"/>
        <v/>
      </c>
      <c r="AD1591" s="39" t="str">
        <f t="shared" ca="1" si="740"/>
        <v/>
      </c>
      <c r="AE1591" s="39" t="str">
        <f t="shared" ca="1" si="731"/>
        <v/>
      </c>
      <c r="AF1591" s="40"/>
      <c r="AG1591" s="39">
        <f t="shared" ca="1" si="741"/>
        <v>0</v>
      </c>
      <c r="AH1591" s="339"/>
      <c r="AI1591" s="37" t="str">
        <f t="shared" ca="1" si="732"/>
        <v/>
      </c>
      <c r="AJ1591" s="41" t="str">
        <f t="shared" ca="1" si="733"/>
        <v/>
      </c>
      <c r="AK1591" s="39" t="str">
        <f t="shared" si="720"/>
        <v/>
      </c>
      <c r="AL1591" s="39" t="str">
        <f t="shared" ca="1" si="742"/>
        <v/>
      </c>
      <c r="AM1591" s="39" t="str">
        <f t="shared" ca="1" si="734"/>
        <v/>
      </c>
      <c r="AN1591" s="40"/>
      <c r="AO1591" s="39">
        <f t="shared" ca="1" si="743"/>
        <v>0</v>
      </c>
      <c r="AP1591" s="339"/>
      <c r="AW1591" s="329"/>
      <c r="BI1591" s="329"/>
      <c r="BJ1591" s="329"/>
      <c r="BK1591" s="329"/>
      <c r="BL1591" s="329"/>
      <c r="BM1591" s="329"/>
      <c r="BN1591" s="329"/>
      <c r="BO1591" s="329"/>
      <c r="BP1591" s="329"/>
      <c r="BQ1591" s="329"/>
      <c r="BR1591" s="329"/>
      <c r="BS1591" s="329"/>
      <c r="BT1591" s="329"/>
      <c r="BU1591" s="329"/>
      <c r="BV1591" s="329"/>
      <c r="BW1591" s="325"/>
      <c r="BX1591" s="325"/>
      <c r="BY1591" s="325"/>
      <c r="BZ1591" s="325"/>
      <c r="CA1591" s="325"/>
      <c r="CB1591" s="325"/>
      <c r="CC1591" s="325"/>
      <c r="CD1591" s="325"/>
      <c r="CE1591" s="325"/>
      <c r="CF1591" s="325"/>
      <c r="CG1591" s="325"/>
      <c r="CH1591" s="325"/>
      <c r="CI1591" s="325"/>
      <c r="CJ1591" s="325"/>
      <c r="CK1591" s="325"/>
      <c r="CL1591" s="325"/>
      <c r="CM1591" s="325"/>
      <c r="CN1591" s="325"/>
      <c r="CO1591" s="325"/>
      <c r="CP1591" s="325"/>
      <c r="CQ1591" s="325"/>
      <c r="CR1591" s="325"/>
      <c r="CS1591" s="325"/>
      <c r="CT1591" s="325"/>
      <c r="CU1591" s="325"/>
      <c r="CV1591" s="325"/>
      <c r="CW1591" s="325"/>
      <c r="CX1591" s="325"/>
    </row>
    <row r="1592" spans="1:102" s="36" customFormat="1" ht="15" hidden="1" customHeight="1">
      <c r="A1592" s="329"/>
      <c r="B1592" s="37" t="str">
        <f t="shared" ca="1" si="721"/>
        <v/>
      </c>
      <c r="C1592" s="41" t="str">
        <f t="shared" ca="1" si="722"/>
        <v/>
      </c>
      <c r="D1592" s="39" t="str">
        <f t="shared" ca="1" si="723"/>
        <v/>
      </c>
      <c r="E1592" s="39" t="str">
        <f t="shared" ca="1" si="735"/>
        <v/>
      </c>
      <c r="F1592" s="39" t="str">
        <f t="shared" ca="1" si="724"/>
        <v/>
      </c>
      <c r="G1592" s="101"/>
      <c r="H1592" s="39">
        <f t="shared" ca="1" si="715"/>
        <v>0</v>
      </c>
      <c r="J1592" s="332"/>
      <c r="K1592" s="37" t="str">
        <f t="shared" ca="1" si="725"/>
        <v/>
      </c>
      <c r="L1592" s="41" t="str">
        <f t="shared" ca="1" si="726"/>
        <v/>
      </c>
      <c r="M1592" s="39" t="str">
        <f t="shared" si="716"/>
        <v/>
      </c>
      <c r="N1592" s="39" t="str">
        <f t="shared" ca="1" si="736"/>
        <v/>
      </c>
      <c r="O1592" s="39" t="str">
        <f ca="1">IF(L1592="","",ROUND(Q1591*$O$5/payments_per_year,2))</f>
        <v/>
      </c>
      <c r="P1592" s="101"/>
      <c r="Q1592" s="39">
        <f t="shared" ca="1" si="737"/>
        <v>0</v>
      </c>
      <c r="R1592" s="332"/>
      <c r="S1592" s="37" t="str">
        <f t="shared" ca="1" si="727"/>
        <v/>
      </c>
      <c r="T1592" s="41" t="str">
        <f t="shared" ca="1" si="728"/>
        <v/>
      </c>
      <c r="U1592" s="39" t="str">
        <f t="shared" si="717"/>
        <v/>
      </c>
      <c r="V1592" s="39" t="str">
        <f t="shared" ca="1" si="738"/>
        <v/>
      </c>
      <c r="W1592" s="39">
        <f t="shared" ca="1" si="718"/>
        <v>0</v>
      </c>
      <c r="X1592" s="40"/>
      <c r="Y1592" s="39">
        <f t="shared" ca="1" si="739"/>
        <v>0</v>
      </c>
      <c r="Z1592" s="327"/>
      <c r="AA1592" s="37" t="str">
        <f t="shared" ca="1" si="729"/>
        <v/>
      </c>
      <c r="AB1592" s="41" t="str">
        <f t="shared" ca="1" si="730"/>
        <v/>
      </c>
      <c r="AC1592" s="39" t="str">
        <f t="shared" si="719"/>
        <v/>
      </c>
      <c r="AD1592" s="39" t="str">
        <f t="shared" ca="1" si="740"/>
        <v/>
      </c>
      <c r="AE1592" s="39" t="str">
        <f t="shared" ca="1" si="731"/>
        <v/>
      </c>
      <c r="AF1592" s="40"/>
      <c r="AG1592" s="39">
        <f t="shared" ca="1" si="741"/>
        <v>0</v>
      </c>
      <c r="AH1592" s="339"/>
      <c r="AI1592" s="37" t="str">
        <f t="shared" ca="1" si="732"/>
        <v/>
      </c>
      <c r="AJ1592" s="41" t="str">
        <f t="shared" ca="1" si="733"/>
        <v/>
      </c>
      <c r="AK1592" s="39" t="str">
        <f t="shared" si="720"/>
        <v/>
      </c>
      <c r="AL1592" s="39" t="str">
        <f t="shared" ca="1" si="742"/>
        <v/>
      </c>
      <c r="AM1592" s="39" t="str">
        <f t="shared" ca="1" si="734"/>
        <v/>
      </c>
      <c r="AN1592" s="40"/>
      <c r="AO1592" s="39">
        <f t="shared" ca="1" si="743"/>
        <v>0</v>
      </c>
      <c r="AP1592" s="339"/>
      <c r="AW1592" s="329"/>
      <c r="BI1592" s="329"/>
      <c r="BJ1592" s="329"/>
      <c r="BK1592" s="329"/>
      <c r="BL1592" s="329"/>
      <c r="BM1592" s="329"/>
      <c r="BN1592" s="329"/>
      <c r="BO1592" s="329"/>
      <c r="BP1592" s="329"/>
      <c r="BQ1592" s="329"/>
      <c r="BR1592" s="329"/>
      <c r="BS1592" s="329"/>
      <c r="BT1592" s="329"/>
      <c r="BU1592" s="329"/>
      <c r="BV1592" s="329"/>
      <c r="BW1592" s="325"/>
      <c r="BX1592" s="325"/>
      <c r="BY1592" s="325"/>
      <c r="BZ1592" s="325"/>
      <c r="CA1592" s="325"/>
      <c r="CB1592" s="325"/>
      <c r="CC1592" s="325"/>
      <c r="CD1592" s="325"/>
      <c r="CE1592" s="325"/>
      <c r="CF1592" s="325"/>
      <c r="CG1592" s="325"/>
      <c r="CH1592" s="325"/>
      <c r="CI1592" s="325"/>
      <c r="CJ1592" s="325"/>
      <c r="CK1592" s="325"/>
      <c r="CL1592" s="325"/>
      <c r="CM1592" s="325"/>
      <c r="CN1592" s="325"/>
      <c r="CO1592" s="325"/>
      <c r="CP1592" s="325"/>
      <c r="CQ1592" s="325"/>
      <c r="CR1592" s="325"/>
      <c r="CS1592" s="325"/>
      <c r="CT1592" s="325"/>
      <c r="CU1592" s="325"/>
      <c r="CV1592" s="325"/>
      <c r="CW1592" s="325"/>
      <c r="CX1592" s="325"/>
    </row>
    <row r="1593" spans="1:102" s="36" customFormat="1" ht="15" hidden="1" customHeight="1">
      <c r="A1593" s="329"/>
      <c r="B1593" s="37" t="str">
        <f t="shared" ca="1" si="721"/>
        <v/>
      </c>
      <c r="C1593" s="41" t="str">
        <f t="shared" ca="1" si="722"/>
        <v/>
      </c>
      <c r="D1593" s="39" t="str">
        <f t="shared" ca="1" si="723"/>
        <v/>
      </c>
      <c r="E1593" s="39" t="str">
        <f t="shared" ca="1" si="735"/>
        <v/>
      </c>
      <c r="F1593" s="39" t="str">
        <f t="shared" ca="1" si="724"/>
        <v/>
      </c>
      <c r="G1593" s="101"/>
      <c r="H1593" s="39">
        <f t="shared" ca="1" si="715"/>
        <v>0</v>
      </c>
      <c r="J1593" s="332"/>
      <c r="K1593" s="37" t="str">
        <f t="shared" ca="1" si="725"/>
        <v/>
      </c>
      <c r="L1593" s="41" t="str">
        <f t="shared" ca="1" si="726"/>
        <v/>
      </c>
      <c r="M1593" s="39" t="str">
        <f t="shared" si="716"/>
        <v/>
      </c>
      <c r="N1593" s="39" t="str">
        <f t="shared" ca="1" si="736"/>
        <v/>
      </c>
      <c r="O1593" s="39">
        <f ca="1">ROUND(Q1592*$O$5/payments_per_year,2)</f>
        <v>0</v>
      </c>
      <c r="P1593" s="101"/>
      <c r="Q1593" s="39">
        <f t="shared" ca="1" si="737"/>
        <v>0</v>
      </c>
      <c r="R1593" s="332"/>
      <c r="S1593" s="37" t="str">
        <f t="shared" ca="1" si="727"/>
        <v/>
      </c>
      <c r="T1593" s="41" t="str">
        <f t="shared" ca="1" si="728"/>
        <v/>
      </c>
      <c r="U1593" s="39" t="str">
        <f t="shared" si="717"/>
        <v/>
      </c>
      <c r="V1593" s="39" t="str">
        <f t="shared" ca="1" si="738"/>
        <v/>
      </c>
      <c r="W1593" s="39">
        <f t="shared" ca="1" si="718"/>
        <v>0</v>
      </c>
      <c r="X1593" s="40"/>
      <c r="Y1593" s="39">
        <f t="shared" ca="1" si="739"/>
        <v>0</v>
      </c>
      <c r="Z1593" s="327"/>
      <c r="AA1593" s="37" t="str">
        <f t="shared" ca="1" si="729"/>
        <v/>
      </c>
      <c r="AB1593" s="41" t="str">
        <f t="shared" ca="1" si="730"/>
        <v/>
      </c>
      <c r="AC1593" s="39" t="str">
        <f t="shared" si="719"/>
        <v/>
      </c>
      <c r="AD1593" s="39" t="str">
        <f t="shared" ca="1" si="740"/>
        <v/>
      </c>
      <c r="AE1593" s="39" t="str">
        <f t="shared" ca="1" si="731"/>
        <v/>
      </c>
      <c r="AF1593" s="40"/>
      <c r="AG1593" s="39">
        <f t="shared" ca="1" si="741"/>
        <v>0</v>
      </c>
      <c r="AH1593" s="339"/>
      <c r="AI1593" s="37" t="str">
        <f t="shared" ca="1" si="732"/>
        <v/>
      </c>
      <c r="AJ1593" s="41" t="str">
        <f t="shared" ca="1" si="733"/>
        <v/>
      </c>
      <c r="AK1593" s="39" t="str">
        <f t="shared" si="720"/>
        <v/>
      </c>
      <c r="AL1593" s="39" t="str">
        <f t="shared" ca="1" si="742"/>
        <v/>
      </c>
      <c r="AM1593" s="39" t="str">
        <f t="shared" ca="1" si="734"/>
        <v/>
      </c>
      <c r="AN1593" s="40"/>
      <c r="AO1593" s="39">
        <f t="shared" ca="1" si="743"/>
        <v>0</v>
      </c>
      <c r="AP1593" s="339"/>
      <c r="AW1593" s="329"/>
      <c r="BI1593" s="329"/>
      <c r="BJ1593" s="329"/>
      <c r="BK1593" s="329"/>
      <c r="BL1593" s="329"/>
      <c r="BM1593" s="329"/>
      <c r="BN1593" s="329"/>
      <c r="BO1593" s="329"/>
      <c r="BP1593" s="329"/>
      <c r="BQ1593" s="329"/>
      <c r="BR1593" s="329"/>
      <c r="BS1593" s="329"/>
      <c r="BT1593" s="329"/>
      <c r="BU1593" s="329"/>
      <c r="BV1593" s="329"/>
      <c r="BW1593" s="325"/>
      <c r="BX1593" s="325"/>
      <c r="BY1593" s="325"/>
      <c r="BZ1593" s="325"/>
      <c r="CA1593" s="325"/>
      <c r="CB1593" s="325"/>
      <c r="CC1593" s="325"/>
      <c r="CD1593" s="325"/>
      <c r="CE1593" s="325"/>
      <c r="CF1593" s="325"/>
      <c r="CG1593" s="325"/>
      <c r="CH1593" s="325"/>
      <c r="CI1593" s="325"/>
      <c r="CJ1593" s="325"/>
      <c r="CK1593" s="325"/>
      <c r="CL1593" s="325"/>
      <c r="CM1593" s="325"/>
      <c r="CN1593" s="325"/>
      <c r="CO1593" s="325"/>
      <c r="CP1593" s="325"/>
      <c r="CQ1593" s="325"/>
      <c r="CR1593" s="325"/>
      <c r="CS1593" s="325"/>
      <c r="CT1593" s="325"/>
      <c r="CU1593" s="325"/>
      <c r="CV1593" s="325"/>
      <c r="CW1593" s="325"/>
      <c r="CX1593" s="325"/>
    </row>
    <row r="1594" spans="1:102" s="36" customFormat="1" ht="15" hidden="1" customHeight="1">
      <c r="A1594" s="329"/>
      <c r="B1594" s="37" t="str">
        <f t="shared" ca="1" si="721"/>
        <v/>
      </c>
      <c r="C1594" s="41" t="str">
        <f t="shared" ca="1" si="722"/>
        <v/>
      </c>
      <c r="D1594" s="39" t="str">
        <f t="shared" ca="1" si="723"/>
        <v/>
      </c>
      <c r="E1594" s="39" t="str">
        <f t="shared" ca="1" si="735"/>
        <v/>
      </c>
      <c r="F1594" s="39" t="str">
        <f t="shared" ca="1" si="724"/>
        <v/>
      </c>
      <c r="G1594" s="101"/>
      <c r="H1594" s="39">
        <f t="shared" ca="1" si="715"/>
        <v>0</v>
      </c>
      <c r="J1594" s="332"/>
      <c r="K1594" s="37" t="str">
        <f t="shared" ca="1" si="725"/>
        <v/>
      </c>
      <c r="L1594" s="41" t="str">
        <f t="shared" ca="1" si="726"/>
        <v/>
      </c>
      <c r="M1594" s="39" t="str">
        <f t="shared" si="716"/>
        <v/>
      </c>
      <c r="N1594" s="39" t="str">
        <f t="shared" ca="1" si="736"/>
        <v/>
      </c>
      <c r="O1594" s="39" t="str">
        <f ca="1">IF(L1594="","",ROUND(Q1593*$O$5/payments_per_year,2))</f>
        <v/>
      </c>
      <c r="P1594" s="101"/>
      <c r="Q1594" s="39">
        <f t="shared" ca="1" si="737"/>
        <v>0</v>
      </c>
      <c r="R1594" s="332"/>
      <c r="S1594" s="37" t="str">
        <f t="shared" ca="1" si="727"/>
        <v/>
      </c>
      <c r="T1594" s="41" t="str">
        <f t="shared" ca="1" si="728"/>
        <v/>
      </c>
      <c r="U1594" s="39" t="str">
        <f t="shared" si="717"/>
        <v/>
      </c>
      <c r="V1594" s="39" t="str">
        <f t="shared" ca="1" si="738"/>
        <v/>
      </c>
      <c r="W1594" s="39">
        <f t="shared" ca="1" si="718"/>
        <v>0</v>
      </c>
      <c r="X1594" s="40"/>
      <c r="Y1594" s="39">
        <f t="shared" ca="1" si="739"/>
        <v>0</v>
      </c>
      <c r="Z1594" s="327"/>
      <c r="AA1594" s="37" t="str">
        <f t="shared" ca="1" si="729"/>
        <v/>
      </c>
      <c r="AB1594" s="41" t="str">
        <f t="shared" ca="1" si="730"/>
        <v/>
      </c>
      <c r="AC1594" s="39" t="str">
        <f t="shared" si="719"/>
        <v/>
      </c>
      <c r="AD1594" s="39" t="str">
        <f t="shared" ca="1" si="740"/>
        <v/>
      </c>
      <c r="AE1594" s="39" t="str">
        <f t="shared" ca="1" si="731"/>
        <v/>
      </c>
      <c r="AF1594" s="40"/>
      <c r="AG1594" s="39">
        <f t="shared" ca="1" si="741"/>
        <v>0</v>
      </c>
      <c r="AH1594" s="339"/>
      <c r="AI1594" s="37" t="str">
        <f t="shared" ca="1" si="732"/>
        <v/>
      </c>
      <c r="AJ1594" s="41" t="str">
        <f t="shared" ca="1" si="733"/>
        <v/>
      </c>
      <c r="AK1594" s="39" t="str">
        <f t="shared" si="720"/>
        <v/>
      </c>
      <c r="AL1594" s="39" t="str">
        <f t="shared" ca="1" si="742"/>
        <v/>
      </c>
      <c r="AM1594" s="39" t="str">
        <f t="shared" ca="1" si="734"/>
        <v/>
      </c>
      <c r="AN1594" s="40"/>
      <c r="AO1594" s="39">
        <f t="shared" ca="1" si="743"/>
        <v>0</v>
      </c>
      <c r="AP1594" s="339"/>
      <c r="AW1594" s="329"/>
      <c r="BI1594" s="329"/>
      <c r="BJ1594" s="329"/>
      <c r="BK1594" s="329"/>
      <c r="BL1594" s="329"/>
      <c r="BM1594" s="329"/>
      <c r="BN1594" s="329"/>
      <c r="BO1594" s="329"/>
      <c r="BP1594" s="329"/>
      <c r="BQ1594" s="329"/>
      <c r="BR1594" s="329"/>
      <c r="BS1594" s="329"/>
      <c r="BT1594" s="329"/>
      <c r="BU1594" s="329"/>
      <c r="BV1594" s="329"/>
      <c r="BW1594" s="325"/>
      <c r="BX1594" s="325"/>
      <c r="BY1594" s="325"/>
      <c r="BZ1594" s="325"/>
      <c r="CA1594" s="325"/>
      <c r="CB1594" s="325"/>
      <c r="CC1594" s="325"/>
      <c r="CD1594" s="325"/>
      <c r="CE1594" s="325"/>
      <c r="CF1594" s="325"/>
      <c r="CG1594" s="325"/>
      <c r="CH1594" s="325"/>
      <c r="CI1594" s="325"/>
      <c r="CJ1594" s="325"/>
      <c r="CK1594" s="325"/>
      <c r="CL1594" s="325"/>
      <c r="CM1594" s="325"/>
      <c r="CN1594" s="325"/>
      <c r="CO1594" s="325"/>
      <c r="CP1594" s="325"/>
      <c r="CQ1594" s="325"/>
      <c r="CR1594" s="325"/>
      <c r="CS1594" s="325"/>
      <c r="CT1594" s="325"/>
      <c r="CU1594" s="325"/>
      <c r="CV1594" s="325"/>
      <c r="CW1594" s="325"/>
      <c r="CX1594" s="325"/>
    </row>
    <row r="1595" spans="1:102" s="36" customFormat="1" ht="15" hidden="1" customHeight="1">
      <c r="A1595" s="329"/>
      <c r="B1595" s="37" t="str">
        <f t="shared" ca="1" si="721"/>
        <v/>
      </c>
      <c r="C1595" s="41" t="str">
        <f t="shared" ca="1" si="722"/>
        <v/>
      </c>
      <c r="D1595" s="39" t="str">
        <f t="shared" ca="1" si="723"/>
        <v/>
      </c>
      <c r="E1595" s="39" t="str">
        <f t="shared" ca="1" si="735"/>
        <v/>
      </c>
      <c r="F1595" s="39" t="str">
        <f t="shared" ca="1" si="724"/>
        <v/>
      </c>
      <c r="G1595" s="101"/>
      <c r="H1595" s="39">
        <f t="shared" ca="1" si="715"/>
        <v>0</v>
      </c>
      <c r="J1595" s="332"/>
      <c r="K1595" s="37" t="str">
        <f t="shared" ca="1" si="725"/>
        <v/>
      </c>
      <c r="L1595" s="41" t="str">
        <f t="shared" ca="1" si="726"/>
        <v/>
      </c>
      <c r="M1595" s="39" t="str">
        <f t="shared" si="716"/>
        <v/>
      </c>
      <c r="N1595" s="39" t="str">
        <f t="shared" ca="1" si="736"/>
        <v/>
      </c>
      <c r="O1595" s="39">
        <f ca="1">ROUND(Q1594*$O$5/payments_per_year,2)</f>
        <v>0</v>
      </c>
      <c r="P1595" s="101"/>
      <c r="Q1595" s="39">
        <f t="shared" ca="1" si="737"/>
        <v>0</v>
      </c>
      <c r="R1595" s="332"/>
      <c r="S1595" s="37" t="str">
        <f t="shared" ca="1" si="727"/>
        <v/>
      </c>
      <c r="T1595" s="41" t="str">
        <f t="shared" ca="1" si="728"/>
        <v/>
      </c>
      <c r="U1595" s="39" t="str">
        <f t="shared" si="717"/>
        <v/>
      </c>
      <c r="V1595" s="39" t="str">
        <f t="shared" ca="1" si="738"/>
        <v/>
      </c>
      <c r="W1595" s="39">
        <f t="shared" ca="1" si="718"/>
        <v>0</v>
      </c>
      <c r="X1595" s="40"/>
      <c r="Y1595" s="39">
        <f t="shared" ca="1" si="739"/>
        <v>0</v>
      </c>
      <c r="Z1595" s="327"/>
      <c r="AA1595" s="37" t="str">
        <f t="shared" ca="1" si="729"/>
        <v/>
      </c>
      <c r="AB1595" s="41" t="str">
        <f t="shared" ca="1" si="730"/>
        <v/>
      </c>
      <c r="AC1595" s="39" t="str">
        <f t="shared" si="719"/>
        <v/>
      </c>
      <c r="AD1595" s="39" t="str">
        <f t="shared" ca="1" si="740"/>
        <v/>
      </c>
      <c r="AE1595" s="39" t="str">
        <f t="shared" ca="1" si="731"/>
        <v/>
      </c>
      <c r="AF1595" s="40"/>
      <c r="AG1595" s="39">
        <f t="shared" ca="1" si="741"/>
        <v>0</v>
      </c>
      <c r="AH1595" s="339"/>
      <c r="AI1595" s="37" t="str">
        <f t="shared" ca="1" si="732"/>
        <v/>
      </c>
      <c r="AJ1595" s="41" t="str">
        <f t="shared" ca="1" si="733"/>
        <v/>
      </c>
      <c r="AK1595" s="39" t="str">
        <f t="shared" si="720"/>
        <v/>
      </c>
      <c r="AL1595" s="39" t="str">
        <f t="shared" ca="1" si="742"/>
        <v/>
      </c>
      <c r="AM1595" s="39" t="str">
        <f t="shared" ca="1" si="734"/>
        <v/>
      </c>
      <c r="AN1595" s="40"/>
      <c r="AO1595" s="39">
        <f t="shared" ca="1" si="743"/>
        <v>0</v>
      </c>
      <c r="AP1595" s="339"/>
      <c r="AW1595" s="329"/>
      <c r="BI1595" s="329"/>
      <c r="BJ1595" s="329"/>
      <c r="BK1595" s="329"/>
      <c r="BL1595" s="329"/>
      <c r="BM1595" s="329"/>
      <c r="BN1595" s="329"/>
      <c r="BO1595" s="329"/>
      <c r="BP1595" s="329"/>
      <c r="BQ1595" s="329"/>
      <c r="BR1595" s="329"/>
      <c r="BS1595" s="329"/>
      <c r="BT1595" s="329"/>
      <c r="BU1595" s="329"/>
      <c r="BV1595" s="329"/>
      <c r="BW1595" s="325"/>
      <c r="BX1595" s="325"/>
      <c r="BY1595" s="325"/>
      <c r="BZ1595" s="325"/>
      <c r="CA1595" s="325"/>
      <c r="CB1595" s="325"/>
      <c r="CC1595" s="325"/>
      <c r="CD1595" s="325"/>
      <c r="CE1595" s="325"/>
      <c r="CF1595" s="325"/>
      <c r="CG1595" s="325"/>
      <c r="CH1595" s="325"/>
      <c r="CI1595" s="325"/>
      <c r="CJ1595" s="325"/>
      <c r="CK1595" s="325"/>
      <c r="CL1595" s="325"/>
      <c r="CM1595" s="325"/>
      <c r="CN1595" s="325"/>
      <c r="CO1595" s="325"/>
      <c r="CP1595" s="325"/>
      <c r="CQ1595" s="325"/>
      <c r="CR1595" s="325"/>
      <c r="CS1595" s="325"/>
      <c r="CT1595" s="325"/>
      <c r="CU1595" s="325"/>
      <c r="CV1595" s="325"/>
      <c r="CW1595" s="325"/>
      <c r="CX1595" s="325"/>
    </row>
    <row r="1596" spans="1:102" s="36" customFormat="1" ht="15" hidden="1" customHeight="1">
      <c r="A1596" s="329"/>
      <c r="B1596" s="37" t="str">
        <f t="shared" ca="1" si="721"/>
        <v/>
      </c>
      <c r="C1596" s="41" t="str">
        <f t="shared" ca="1" si="722"/>
        <v/>
      </c>
      <c r="D1596" s="39" t="str">
        <f t="shared" ca="1" si="723"/>
        <v/>
      </c>
      <c r="E1596" s="39" t="str">
        <f t="shared" ca="1" si="735"/>
        <v/>
      </c>
      <c r="F1596" s="39" t="str">
        <f t="shared" ca="1" si="724"/>
        <v/>
      </c>
      <c r="G1596" s="101"/>
      <c r="H1596" s="39">
        <f t="shared" ca="1" si="715"/>
        <v>0</v>
      </c>
      <c r="J1596" s="332"/>
      <c r="K1596" s="37" t="str">
        <f t="shared" ca="1" si="725"/>
        <v/>
      </c>
      <c r="L1596" s="41" t="str">
        <f t="shared" ca="1" si="726"/>
        <v/>
      </c>
      <c r="M1596" s="39" t="str">
        <f t="shared" si="716"/>
        <v/>
      </c>
      <c r="N1596" s="39" t="str">
        <f t="shared" ca="1" si="736"/>
        <v/>
      </c>
      <c r="O1596" s="39" t="str">
        <f ca="1">IF(L1596="","",ROUND(Q1595*$O$5/payments_per_year,2))</f>
        <v/>
      </c>
      <c r="P1596" s="101"/>
      <c r="Q1596" s="39">
        <f t="shared" ca="1" si="737"/>
        <v>0</v>
      </c>
      <c r="R1596" s="332"/>
      <c r="S1596" s="37" t="str">
        <f t="shared" ca="1" si="727"/>
        <v/>
      </c>
      <c r="T1596" s="41" t="str">
        <f t="shared" ca="1" si="728"/>
        <v/>
      </c>
      <c r="U1596" s="39" t="str">
        <f t="shared" si="717"/>
        <v/>
      </c>
      <c r="V1596" s="39" t="str">
        <f t="shared" ca="1" si="738"/>
        <v/>
      </c>
      <c r="W1596" s="39">
        <f t="shared" ca="1" si="718"/>
        <v>0</v>
      </c>
      <c r="X1596" s="40"/>
      <c r="Y1596" s="39">
        <f t="shared" ca="1" si="739"/>
        <v>0</v>
      </c>
      <c r="Z1596" s="327"/>
      <c r="AA1596" s="37" t="str">
        <f t="shared" ca="1" si="729"/>
        <v/>
      </c>
      <c r="AB1596" s="41" t="str">
        <f t="shared" ca="1" si="730"/>
        <v/>
      </c>
      <c r="AC1596" s="39" t="str">
        <f t="shared" si="719"/>
        <v/>
      </c>
      <c r="AD1596" s="39" t="str">
        <f t="shared" ca="1" si="740"/>
        <v/>
      </c>
      <c r="AE1596" s="39" t="str">
        <f t="shared" ca="1" si="731"/>
        <v/>
      </c>
      <c r="AF1596" s="40"/>
      <c r="AG1596" s="39">
        <f t="shared" ca="1" si="741"/>
        <v>0</v>
      </c>
      <c r="AH1596" s="339"/>
      <c r="AI1596" s="37" t="str">
        <f t="shared" ca="1" si="732"/>
        <v/>
      </c>
      <c r="AJ1596" s="41" t="str">
        <f t="shared" ca="1" si="733"/>
        <v/>
      </c>
      <c r="AK1596" s="39" t="str">
        <f t="shared" si="720"/>
        <v/>
      </c>
      <c r="AL1596" s="39" t="str">
        <f t="shared" ca="1" si="742"/>
        <v/>
      </c>
      <c r="AM1596" s="39" t="str">
        <f t="shared" ca="1" si="734"/>
        <v/>
      </c>
      <c r="AN1596" s="40"/>
      <c r="AO1596" s="39">
        <f t="shared" ca="1" si="743"/>
        <v>0</v>
      </c>
      <c r="AP1596" s="339"/>
      <c r="AW1596" s="329"/>
      <c r="BI1596" s="329"/>
      <c r="BJ1596" s="329"/>
      <c r="BK1596" s="329"/>
      <c r="BL1596" s="329"/>
      <c r="BM1596" s="329"/>
      <c r="BN1596" s="329"/>
      <c r="BO1596" s="329"/>
      <c r="BP1596" s="329"/>
      <c r="BQ1596" s="329"/>
      <c r="BR1596" s="329"/>
      <c r="BS1596" s="329"/>
      <c r="BT1596" s="329"/>
      <c r="BU1596" s="329"/>
      <c r="BV1596" s="329"/>
      <c r="BW1596" s="325"/>
      <c r="BX1596" s="325"/>
      <c r="BY1596" s="325"/>
      <c r="BZ1596" s="325"/>
      <c r="CA1596" s="325"/>
      <c r="CB1596" s="325"/>
      <c r="CC1596" s="325"/>
      <c r="CD1596" s="325"/>
      <c r="CE1596" s="325"/>
      <c r="CF1596" s="325"/>
      <c r="CG1596" s="325"/>
      <c r="CH1596" s="325"/>
      <c r="CI1596" s="325"/>
      <c r="CJ1596" s="325"/>
      <c r="CK1596" s="325"/>
      <c r="CL1596" s="325"/>
      <c r="CM1596" s="325"/>
      <c r="CN1596" s="325"/>
      <c r="CO1596" s="325"/>
      <c r="CP1596" s="325"/>
      <c r="CQ1596" s="325"/>
      <c r="CR1596" s="325"/>
      <c r="CS1596" s="325"/>
      <c r="CT1596" s="325"/>
      <c r="CU1596" s="325"/>
      <c r="CV1596" s="325"/>
      <c r="CW1596" s="325"/>
      <c r="CX1596" s="325"/>
    </row>
    <row r="1597" spans="1:102" s="36" customFormat="1" ht="15" hidden="1" customHeight="1">
      <c r="A1597" s="329"/>
      <c r="B1597" s="37" t="str">
        <f t="shared" ca="1" si="721"/>
        <v/>
      </c>
      <c r="C1597" s="41" t="str">
        <f t="shared" ca="1" si="722"/>
        <v/>
      </c>
      <c r="D1597" s="39" t="str">
        <f t="shared" ca="1" si="723"/>
        <v/>
      </c>
      <c r="E1597" s="39" t="str">
        <f t="shared" ca="1" si="735"/>
        <v/>
      </c>
      <c r="F1597" s="39" t="str">
        <f t="shared" ca="1" si="724"/>
        <v/>
      </c>
      <c r="G1597" s="101"/>
      <c r="H1597" s="39">
        <f t="shared" ca="1" si="715"/>
        <v>0</v>
      </c>
      <c r="J1597" s="332"/>
      <c r="K1597" s="37" t="str">
        <f t="shared" ca="1" si="725"/>
        <v/>
      </c>
      <c r="L1597" s="41" t="str">
        <f t="shared" ca="1" si="726"/>
        <v/>
      </c>
      <c r="M1597" s="39" t="str">
        <f t="shared" si="716"/>
        <v/>
      </c>
      <c r="N1597" s="39" t="str">
        <f t="shared" ca="1" si="736"/>
        <v/>
      </c>
      <c r="O1597" s="39">
        <f ca="1">ROUND(Q1596*$O$5/payments_per_year,2)</f>
        <v>0</v>
      </c>
      <c r="P1597" s="101"/>
      <c r="Q1597" s="39">
        <f t="shared" ca="1" si="737"/>
        <v>0</v>
      </c>
      <c r="R1597" s="332"/>
      <c r="S1597" s="37" t="str">
        <f t="shared" ca="1" si="727"/>
        <v/>
      </c>
      <c r="T1597" s="41" t="str">
        <f t="shared" ca="1" si="728"/>
        <v/>
      </c>
      <c r="U1597" s="39" t="str">
        <f t="shared" si="717"/>
        <v/>
      </c>
      <c r="V1597" s="39" t="str">
        <f t="shared" ca="1" si="738"/>
        <v/>
      </c>
      <c r="W1597" s="39">
        <f t="shared" ca="1" si="718"/>
        <v>0</v>
      </c>
      <c r="X1597" s="40"/>
      <c r="Y1597" s="39">
        <f t="shared" ca="1" si="739"/>
        <v>0</v>
      </c>
      <c r="Z1597" s="327"/>
      <c r="AA1597" s="37" t="str">
        <f t="shared" ca="1" si="729"/>
        <v/>
      </c>
      <c r="AB1597" s="41" t="str">
        <f t="shared" ca="1" si="730"/>
        <v/>
      </c>
      <c r="AC1597" s="39" t="str">
        <f t="shared" si="719"/>
        <v/>
      </c>
      <c r="AD1597" s="39" t="str">
        <f t="shared" ca="1" si="740"/>
        <v/>
      </c>
      <c r="AE1597" s="39" t="str">
        <f t="shared" ca="1" si="731"/>
        <v/>
      </c>
      <c r="AF1597" s="40"/>
      <c r="AG1597" s="39">
        <f t="shared" ca="1" si="741"/>
        <v>0</v>
      </c>
      <c r="AH1597" s="339"/>
      <c r="AI1597" s="37" t="str">
        <f t="shared" ca="1" si="732"/>
        <v/>
      </c>
      <c r="AJ1597" s="41" t="str">
        <f t="shared" ca="1" si="733"/>
        <v/>
      </c>
      <c r="AK1597" s="39" t="str">
        <f t="shared" si="720"/>
        <v/>
      </c>
      <c r="AL1597" s="39" t="str">
        <f t="shared" ca="1" si="742"/>
        <v/>
      </c>
      <c r="AM1597" s="39" t="str">
        <f t="shared" ca="1" si="734"/>
        <v/>
      </c>
      <c r="AN1597" s="40"/>
      <c r="AO1597" s="39">
        <f t="shared" ca="1" si="743"/>
        <v>0</v>
      </c>
      <c r="AP1597" s="339"/>
      <c r="AW1597" s="329"/>
      <c r="BI1597" s="329"/>
      <c r="BJ1597" s="329"/>
      <c r="BK1597" s="329"/>
      <c r="BL1597" s="329"/>
      <c r="BM1597" s="329"/>
      <c r="BN1597" s="329"/>
      <c r="BO1597" s="329"/>
      <c r="BP1597" s="329"/>
      <c r="BQ1597" s="329"/>
      <c r="BR1597" s="329"/>
      <c r="BS1597" s="329"/>
      <c r="BT1597" s="329"/>
      <c r="BU1597" s="329"/>
      <c r="BV1597" s="329"/>
      <c r="BW1597" s="325"/>
      <c r="BX1597" s="325"/>
      <c r="BY1597" s="325"/>
      <c r="BZ1597" s="325"/>
      <c r="CA1597" s="325"/>
      <c r="CB1597" s="325"/>
      <c r="CC1597" s="325"/>
      <c r="CD1597" s="325"/>
      <c r="CE1597" s="325"/>
      <c r="CF1597" s="325"/>
      <c r="CG1597" s="325"/>
      <c r="CH1597" s="325"/>
      <c r="CI1597" s="325"/>
      <c r="CJ1597" s="325"/>
      <c r="CK1597" s="325"/>
      <c r="CL1597" s="325"/>
      <c r="CM1597" s="325"/>
      <c r="CN1597" s="325"/>
      <c r="CO1597" s="325"/>
      <c r="CP1597" s="325"/>
      <c r="CQ1597" s="325"/>
      <c r="CR1597" s="325"/>
      <c r="CS1597" s="325"/>
      <c r="CT1597" s="325"/>
      <c r="CU1597" s="325"/>
      <c r="CV1597" s="325"/>
      <c r="CW1597" s="325"/>
      <c r="CX1597" s="325"/>
    </row>
    <row r="1598" spans="1:102" s="36" customFormat="1" ht="15" hidden="1" customHeight="1">
      <c r="A1598" s="329"/>
      <c r="B1598" s="37" t="str">
        <f t="shared" ca="1" si="721"/>
        <v/>
      </c>
      <c r="C1598" s="41" t="str">
        <f t="shared" ca="1" si="722"/>
        <v/>
      </c>
      <c r="D1598" s="39" t="str">
        <f t="shared" ca="1" si="723"/>
        <v/>
      </c>
      <c r="E1598" s="39" t="str">
        <f t="shared" ca="1" si="735"/>
        <v/>
      </c>
      <c r="F1598" s="39" t="str">
        <f t="shared" ca="1" si="724"/>
        <v/>
      </c>
      <c r="G1598" s="101"/>
      <c r="H1598" s="39">
        <f t="shared" ca="1" si="715"/>
        <v>0</v>
      </c>
      <c r="J1598" s="332"/>
      <c r="K1598" s="37" t="str">
        <f t="shared" ca="1" si="725"/>
        <v/>
      </c>
      <c r="L1598" s="41" t="str">
        <f t="shared" ca="1" si="726"/>
        <v/>
      </c>
      <c r="M1598" s="39" t="str">
        <f t="shared" si="716"/>
        <v/>
      </c>
      <c r="N1598" s="39" t="str">
        <f t="shared" ca="1" si="736"/>
        <v/>
      </c>
      <c r="O1598" s="39" t="str">
        <f ca="1">IF(L1598="","",ROUND(Q1597*$O$5/payments_per_year,2))</f>
        <v/>
      </c>
      <c r="P1598" s="101"/>
      <c r="Q1598" s="39">
        <f t="shared" ca="1" si="737"/>
        <v>0</v>
      </c>
      <c r="R1598" s="332"/>
      <c r="S1598" s="37" t="str">
        <f t="shared" ca="1" si="727"/>
        <v/>
      </c>
      <c r="T1598" s="41" t="str">
        <f t="shared" ca="1" si="728"/>
        <v/>
      </c>
      <c r="U1598" s="39" t="str">
        <f t="shared" si="717"/>
        <v/>
      </c>
      <c r="V1598" s="39" t="str">
        <f t="shared" ca="1" si="738"/>
        <v/>
      </c>
      <c r="W1598" s="39">
        <f t="shared" ca="1" si="718"/>
        <v>0</v>
      </c>
      <c r="X1598" s="40"/>
      <c r="Y1598" s="39">
        <f t="shared" ca="1" si="739"/>
        <v>0</v>
      </c>
      <c r="Z1598" s="327"/>
      <c r="AA1598" s="37" t="str">
        <f t="shared" ca="1" si="729"/>
        <v/>
      </c>
      <c r="AB1598" s="41" t="str">
        <f t="shared" ca="1" si="730"/>
        <v/>
      </c>
      <c r="AC1598" s="39" t="str">
        <f t="shared" si="719"/>
        <v/>
      </c>
      <c r="AD1598" s="39" t="str">
        <f t="shared" ca="1" si="740"/>
        <v/>
      </c>
      <c r="AE1598" s="39" t="str">
        <f t="shared" ca="1" si="731"/>
        <v/>
      </c>
      <c r="AF1598" s="40"/>
      <c r="AG1598" s="39">
        <f t="shared" ca="1" si="741"/>
        <v>0</v>
      </c>
      <c r="AH1598" s="339"/>
      <c r="AI1598" s="37" t="str">
        <f t="shared" ca="1" si="732"/>
        <v/>
      </c>
      <c r="AJ1598" s="41" t="str">
        <f t="shared" ca="1" si="733"/>
        <v/>
      </c>
      <c r="AK1598" s="39" t="str">
        <f t="shared" si="720"/>
        <v/>
      </c>
      <c r="AL1598" s="39" t="str">
        <f t="shared" ca="1" si="742"/>
        <v/>
      </c>
      <c r="AM1598" s="39" t="str">
        <f t="shared" ca="1" si="734"/>
        <v/>
      </c>
      <c r="AN1598" s="40"/>
      <c r="AO1598" s="39">
        <f t="shared" ca="1" si="743"/>
        <v>0</v>
      </c>
      <c r="AP1598" s="339"/>
      <c r="AW1598" s="329"/>
      <c r="BI1598" s="329"/>
      <c r="BJ1598" s="329"/>
      <c r="BK1598" s="329"/>
      <c r="BL1598" s="329"/>
      <c r="BM1598" s="329"/>
      <c r="BN1598" s="329"/>
      <c r="BO1598" s="329"/>
      <c r="BP1598" s="329"/>
      <c r="BQ1598" s="329"/>
      <c r="BR1598" s="329"/>
      <c r="BS1598" s="329"/>
      <c r="BT1598" s="329"/>
      <c r="BU1598" s="329"/>
      <c r="BV1598" s="329"/>
      <c r="BW1598" s="325"/>
      <c r="BX1598" s="325"/>
      <c r="BY1598" s="325"/>
      <c r="BZ1598" s="325"/>
      <c r="CA1598" s="325"/>
      <c r="CB1598" s="325"/>
      <c r="CC1598" s="325"/>
      <c r="CD1598" s="325"/>
      <c r="CE1598" s="325"/>
      <c r="CF1598" s="325"/>
      <c r="CG1598" s="325"/>
      <c r="CH1598" s="325"/>
      <c r="CI1598" s="325"/>
      <c r="CJ1598" s="325"/>
      <c r="CK1598" s="325"/>
      <c r="CL1598" s="325"/>
      <c r="CM1598" s="325"/>
      <c r="CN1598" s="325"/>
      <c r="CO1598" s="325"/>
      <c r="CP1598" s="325"/>
      <c r="CQ1598" s="325"/>
      <c r="CR1598" s="325"/>
      <c r="CS1598" s="325"/>
      <c r="CT1598" s="325"/>
      <c r="CU1598" s="325"/>
      <c r="CV1598" s="325"/>
      <c r="CW1598" s="325"/>
      <c r="CX1598" s="325"/>
    </row>
    <row r="1599" spans="1:102" s="36" customFormat="1" ht="15" hidden="1" customHeight="1">
      <c r="A1599" s="329"/>
      <c r="B1599" s="37" t="str">
        <f t="shared" ca="1" si="721"/>
        <v/>
      </c>
      <c r="C1599" s="41" t="str">
        <f t="shared" ca="1" si="722"/>
        <v/>
      </c>
      <c r="D1599" s="39" t="str">
        <f t="shared" ca="1" si="723"/>
        <v/>
      </c>
      <c r="E1599" s="39" t="str">
        <f t="shared" ca="1" si="735"/>
        <v/>
      </c>
      <c r="F1599" s="39" t="str">
        <f t="shared" ca="1" si="724"/>
        <v/>
      </c>
      <c r="G1599" s="101"/>
      <c r="H1599" s="39">
        <f t="shared" ca="1" si="715"/>
        <v>0</v>
      </c>
      <c r="J1599" s="332"/>
      <c r="K1599" s="37" t="str">
        <f t="shared" ca="1" si="725"/>
        <v/>
      </c>
      <c r="L1599" s="41" t="str">
        <f t="shared" ca="1" si="726"/>
        <v/>
      </c>
      <c r="M1599" s="39" t="str">
        <f t="shared" si="716"/>
        <v/>
      </c>
      <c r="N1599" s="39" t="str">
        <f t="shared" ca="1" si="736"/>
        <v/>
      </c>
      <c r="O1599" s="39">
        <f ca="1">ROUND(Q1598*$O$5/payments_per_year,2)</f>
        <v>0</v>
      </c>
      <c r="P1599" s="101"/>
      <c r="Q1599" s="39">
        <f t="shared" ca="1" si="737"/>
        <v>0</v>
      </c>
      <c r="R1599" s="332"/>
      <c r="S1599" s="37" t="str">
        <f t="shared" ca="1" si="727"/>
        <v/>
      </c>
      <c r="T1599" s="41" t="str">
        <f t="shared" ca="1" si="728"/>
        <v/>
      </c>
      <c r="U1599" s="39" t="str">
        <f t="shared" si="717"/>
        <v/>
      </c>
      <c r="V1599" s="39" t="str">
        <f t="shared" ca="1" si="738"/>
        <v/>
      </c>
      <c r="W1599" s="39">
        <f t="shared" ca="1" si="718"/>
        <v>0</v>
      </c>
      <c r="X1599" s="40"/>
      <c r="Y1599" s="39">
        <f t="shared" ca="1" si="739"/>
        <v>0</v>
      </c>
      <c r="Z1599" s="327"/>
      <c r="AA1599" s="37" t="str">
        <f t="shared" ca="1" si="729"/>
        <v/>
      </c>
      <c r="AB1599" s="41" t="str">
        <f t="shared" ca="1" si="730"/>
        <v/>
      </c>
      <c r="AC1599" s="39" t="str">
        <f t="shared" si="719"/>
        <v/>
      </c>
      <c r="AD1599" s="39" t="str">
        <f t="shared" ca="1" si="740"/>
        <v/>
      </c>
      <c r="AE1599" s="39" t="str">
        <f t="shared" ca="1" si="731"/>
        <v/>
      </c>
      <c r="AF1599" s="40"/>
      <c r="AG1599" s="39">
        <f t="shared" ca="1" si="741"/>
        <v>0</v>
      </c>
      <c r="AH1599" s="339"/>
      <c r="AI1599" s="37" t="str">
        <f t="shared" ca="1" si="732"/>
        <v/>
      </c>
      <c r="AJ1599" s="41" t="str">
        <f t="shared" ca="1" si="733"/>
        <v/>
      </c>
      <c r="AK1599" s="39" t="str">
        <f t="shared" si="720"/>
        <v/>
      </c>
      <c r="AL1599" s="39" t="str">
        <f t="shared" ca="1" si="742"/>
        <v/>
      </c>
      <c r="AM1599" s="39" t="str">
        <f t="shared" ca="1" si="734"/>
        <v/>
      </c>
      <c r="AN1599" s="40"/>
      <c r="AO1599" s="39">
        <f t="shared" ca="1" si="743"/>
        <v>0</v>
      </c>
      <c r="AP1599" s="339"/>
      <c r="AW1599" s="329"/>
      <c r="BI1599" s="329"/>
      <c r="BJ1599" s="329"/>
      <c r="BK1599" s="329"/>
      <c r="BL1599" s="329"/>
      <c r="BM1599" s="329"/>
      <c r="BN1599" s="329"/>
      <c r="BO1599" s="329"/>
      <c r="BP1599" s="329"/>
      <c r="BQ1599" s="329"/>
      <c r="BR1599" s="329"/>
      <c r="BS1599" s="329"/>
      <c r="BT1599" s="329"/>
      <c r="BU1599" s="329"/>
      <c r="BV1599" s="329"/>
      <c r="BW1599" s="325"/>
      <c r="BX1599" s="325"/>
      <c r="BY1599" s="325"/>
      <c r="BZ1599" s="325"/>
      <c r="CA1599" s="325"/>
      <c r="CB1599" s="325"/>
      <c r="CC1599" s="325"/>
      <c r="CD1599" s="325"/>
      <c r="CE1599" s="325"/>
      <c r="CF1599" s="325"/>
      <c r="CG1599" s="325"/>
      <c r="CH1599" s="325"/>
      <c r="CI1599" s="325"/>
      <c r="CJ1599" s="325"/>
      <c r="CK1599" s="325"/>
      <c r="CL1599" s="325"/>
      <c r="CM1599" s="325"/>
      <c r="CN1599" s="325"/>
      <c r="CO1599" s="325"/>
      <c r="CP1599" s="325"/>
      <c r="CQ1599" s="325"/>
      <c r="CR1599" s="325"/>
      <c r="CS1599" s="325"/>
      <c r="CT1599" s="325"/>
      <c r="CU1599" s="325"/>
      <c r="CV1599" s="325"/>
      <c r="CW1599" s="325"/>
      <c r="CX1599" s="325"/>
    </row>
    <row r="1600" spans="1:102" s="36" customFormat="1" ht="15" hidden="1" customHeight="1">
      <c r="A1600" s="329"/>
      <c r="B1600" s="37" t="str">
        <f t="shared" ca="1" si="721"/>
        <v/>
      </c>
      <c r="C1600" s="41" t="str">
        <f t="shared" ca="1" si="722"/>
        <v/>
      </c>
      <c r="D1600" s="39" t="str">
        <f t="shared" ca="1" si="723"/>
        <v/>
      </c>
      <c r="E1600" s="39" t="str">
        <f t="shared" ca="1" si="735"/>
        <v/>
      </c>
      <c r="F1600" s="39" t="str">
        <f t="shared" ca="1" si="724"/>
        <v/>
      </c>
      <c r="G1600" s="101"/>
      <c r="H1600" s="39">
        <f t="shared" ca="1" si="715"/>
        <v>0</v>
      </c>
      <c r="J1600" s="332"/>
      <c r="K1600" s="37" t="str">
        <f t="shared" ca="1" si="725"/>
        <v/>
      </c>
      <c r="L1600" s="41" t="str">
        <f t="shared" ca="1" si="726"/>
        <v/>
      </c>
      <c r="M1600" s="39" t="str">
        <f t="shared" si="716"/>
        <v/>
      </c>
      <c r="N1600" s="39" t="str">
        <f t="shared" ca="1" si="736"/>
        <v/>
      </c>
      <c r="O1600" s="39" t="str">
        <f ca="1">IF(L1600="","",ROUND(Q1599*$O$5/payments_per_year,2))</f>
        <v/>
      </c>
      <c r="P1600" s="101"/>
      <c r="Q1600" s="39">
        <f t="shared" ca="1" si="737"/>
        <v>0</v>
      </c>
      <c r="R1600" s="332"/>
      <c r="S1600" s="37" t="str">
        <f t="shared" ca="1" si="727"/>
        <v/>
      </c>
      <c r="T1600" s="41" t="str">
        <f t="shared" ca="1" si="728"/>
        <v/>
      </c>
      <c r="U1600" s="39" t="str">
        <f t="shared" si="717"/>
        <v/>
      </c>
      <c r="V1600" s="39" t="str">
        <f t="shared" ca="1" si="738"/>
        <v/>
      </c>
      <c r="W1600" s="39">
        <f t="shared" ca="1" si="718"/>
        <v>0</v>
      </c>
      <c r="X1600" s="40"/>
      <c r="Y1600" s="39">
        <f t="shared" ca="1" si="739"/>
        <v>0</v>
      </c>
      <c r="Z1600" s="327"/>
      <c r="AA1600" s="37" t="str">
        <f t="shared" ca="1" si="729"/>
        <v/>
      </c>
      <c r="AB1600" s="41" t="str">
        <f t="shared" ca="1" si="730"/>
        <v/>
      </c>
      <c r="AC1600" s="39" t="str">
        <f t="shared" si="719"/>
        <v/>
      </c>
      <c r="AD1600" s="39" t="str">
        <f t="shared" ca="1" si="740"/>
        <v/>
      </c>
      <c r="AE1600" s="39" t="str">
        <f t="shared" ca="1" si="731"/>
        <v/>
      </c>
      <c r="AF1600" s="40"/>
      <c r="AG1600" s="39">
        <f t="shared" ca="1" si="741"/>
        <v>0</v>
      </c>
      <c r="AH1600" s="339"/>
      <c r="AI1600" s="37" t="str">
        <f t="shared" ca="1" si="732"/>
        <v/>
      </c>
      <c r="AJ1600" s="41" t="str">
        <f t="shared" ca="1" si="733"/>
        <v/>
      </c>
      <c r="AK1600" s="39" t="str">
        <f t="shared" si="720"/>
        <v/>
      </c>
      <c r="AL1600" s="39" t="str">
        <f t="shared" ca="1" si="742"/>
        <v/>
      </c>
      <c r="AM1600" s="39" t="str">
        <f t="shared" ca="1" si="734"/>
        <v/>
      </c>
      <c r="AN1600" s="40"/>
      <c r="AO1600" s="39">
        <f t="shared" ca="1" si="743"/>
        <v>0</v>
      </c>
      <c r="AP1600" s="339"/>
      <c r="AW1600" s="329"/>
      <c r="BI1600" s="329"/>
      <c r="BJ1600" s="329"/>
      <c r="BK1600" s="329"/>
      <c r="BL1600" s="329"/>
      <c r="BM1600" s="329"/>
      <c r="BN1600" s="329"/>
      <c r="BO1600" s="329"/>
      <c r="BP1600" s="329"/>
      <c r="BQ1600" s="329"/>
      <c r="BR1600" s="329"/>
      <c r="BS1600" s="329"/>
      <c r="BT1600" s="329"/>
      <c r="BU1600" s="329"/>
      <c r="BV1600" s="329"/>
      <c r="BW1600" s="325"/>
      <c r="BX1600" s="325"/>
      <c r="BY1600" s="325"/>
      <c r="BZ1600" s="325"/>
      <c r="CA1600" s="325"/>
      <c r="CB1600" s="325"/>
      <c r="CC1600" s="325"/>
      <c r="CD1600" s="325"/>
      <c r="CE1600" s="325"/>
      <c r="CF1600" s="325"/>
      <c r="CG1600" s="325"/>
      <c r="CH1600" s="325"/>
      <c r="CI1600" s="325"/>
      <c r="CJ1600" s="325"/>
      <c r="CK1600" s="325"/>
      <c r="CL1600" s="325"/>
      <c r="CM1600" s="325"/>
      <c r="CN1600" s="325"/>
      <c r="CO1600" s="325"/>
      <c r="CP1600" s="325"/>
      <c r="CQ1600" s="325"/>
      <c r="CR1600" s="325"/>
      <c r="CS1600" s="325"/>
      <c r="CT1600" s="325"/>
      <c r="CU1600" s="325"/>
      <c r="CV1600" s="325"/>
      <c r="CW1600" s="325"/>
      <c r="CX1600" s="325"/>
    </row>
    <row r="1601" spans="1:102" s="36" customFormat="1" ht="15" hidden="1" customHeight="1">
      <c r="A1601" s="329"/>
      <c r="B1601" s="37" t="str">
        <f t="shared" ca="1" si="721"/>
        <v/>
      </c>
      <c r="C1601" s="41" t="str">
        <f t="shared" ca="1" si="722"/>
        <v/>
      </c>
      <c r="D1601" s="39" t="str">
        <f t="shared" ca="1" si="723"/>
        <v/>
      </c>
      <c r="E1601" s="39" t="str">
        <f t="shared" ca="1" si="735"/>
        <v/>
      </c>
      <c r="F1601" s="39" t="str">
        <f t="shared" ca="1" si="724"/>
        <v/>
      </c>
      <c r="G1601" s="101"/>
      <c r="H1601" s="39">
        <f t="shared" ca="1" si="715"/>
        <v>0</v>
      </c>
      <c r="J1601" s="332"/>
      <c r="K1601" s="37" t="str">
        <f t="shared" ca="1" si="725"/>
        <v/>
      </c>
      <c r="L1601" s="41" t="str">
        <f t="shared" ca="1" si="726"/>
        <v/>
      </c>
      <c r="M1601" s="39" t="str">
        <f t="shared" si="716"/>
        <v/>
      </c>
      <c r="N1601" s="39" t="str">
        <f t="shared" ca="1" si="736"/>
        <v/>
      </c>
      <c r="O1601" s="39">
        <f ca="1">ROUND(Q1600*$O$5/payments_per_year,2)</f>
        <v>0</v>
      </c>
      <c r="P1601" s="101"/>
      <c r="Q1601" s="39">
        <f t="shared" ca="1" si="737"/>
        <v>0</v>
      </c>
      <c r="R1601" s="332"/>
      <c r="S1601" s="37" t="str">
        <f t="shared" ca="1" si="727"/>
        <v/>
      </c>
      <c r="T1601" s="41" t="str">
        <f t="shared" ca="1" si="728"/>
        <v/>
      </c>
      <c r="U1601" s="39" t="str">
        <f t="shared" si="717"/>
        <v/>
      </c>
      <c r="V1601" s="39" t="str">
        <f t="shared" ca="1" si="738"/>
        <v/>
      </c>
      <c r="W1601" s="39">
        <f t="shared" ca="1" si="718"/>
        <v>0</v>
      </c>
      <c r="X1601" s="40"/>
      <c r="Y1601" s="39">
        <f t="shared" ca="1" si="739"/>
        <v>0</v>
      </c>
      <c r="Z1601" s="327"/>
      <c r="AA1601" s="37" t="str">
        <f t="shared" ca="1" si="729"/>
        <v/>
      </c>
      <c r="AB1601" s="41" t="str">
        <f t="shared" ca="1" si="730"/>
        <v/>
      </c>
      <c r="AC1601" s="39" t="str">
        <f t="shared" si="719"/>
        <v/>
      </c>
      <c r="AD1601" s="39" t="str">
        <f t="shared" ca="1" si="740"/>
        <v/>
      </c>
      <c r="AE1601" s="39" t="str">
        <f t="shared" ca="1" si="731"/>
        <v/>
      </c>
      <c r="AF1601" s="40"/>
      <c r="AG1601" s="39">
        <f t="shared" ca="1" si="741"/>
        <v>0</v>
      </c>
      <c r="AH1601" s="339"/>
      <c r="AI1601" s="37" t="str">
        <f t="shared" ca="1" si="732"/>
        <v/>
      </c>
      <c r="AJ1601" s="41" t="str">
        <f t="shared" ca="1" si="733"/>
        <v/>
      </c>
      <c r="AK1601" s="39" t="str">
        <f t="shared" si="720"/>
        <v/>
      </c>
      <c r="AL1601" s="39" t="str">
        <f t="shared" ca="1" si="742"/>
        <v/>
      </c>
      <c r="AM1601" s="39" t="str">
        <f t="shared" ca="1" si="734"/>
        <v/>
      </c>
      <c r="AN1601" s="40"/>
      <c r="AO1601" s="39">
        <f t="shared" ca="1" si="743"/>
        <v>0</v>
      </c>
      <c r="AP1601" s="339"/>
      <c r="AW1601" s="329"/>
      <c r="BI1601" s="329"/>
      <c r="BJ1601" s="329"/>
      <c r="BK1601" s="329"/>
      <c r="BL1601" s="329"/>
      <c r="BM1601" s="329"/>
      <c r="BN1601" s="329"/>
      <c r="BO1601" s="329"/>
      <c r="BP1601" s="329"/>
      <c r="BQ1601" s="329"/>
      <c r="BR1601" s="329"/>
      <c r="BS1601" s="329"/>
      <c r="BT1601" s="329"/>
      <c r="BU1601" s="329"/>
      <c r="BV1601" s="329"/>
      <c r="BW1601" s="325"/>
      <c r="BX1601" s="325"/>
      <c r="BY1601" s="325"/>
      <c r="BZ1601" s="325"/>
      <c r="CA1601" s="325"/>
      <c r="CB1601" s="325"/>
      <c r="CC1601" s="325"/>
      <c r="CD1601" s="325"/>
      <c r="CE1601" s="325"/>
      <c r="CF1601" s="325"/>
      <c r="CG1601" s="325"/>
      <c r="CH1601" s="325"/>
      <c r="CI1601" s="325"/>
      <c r="CJ1601" s="325"/>
      <c r="CK1601" s="325"/>
      <c r="CL1601" s="325"/>
      <c r="CM1601" s="325"/>
      <c r="CN1601" s="325"/>
      <c r="CO1601" s="325"/>
      <c r="CP1601" s="325"/>
      <c r="CQ1601" s="325"/>
      <c r="CR1601" s="325"/>
      <c r="CS1601" s="325"/>
      <c r="CT1601" s="325"/>
      <c r="CU1601" s="325"/>
      <c r="CV1601" s="325"/>
      <c r="CW1601" s="325"/>
      <c r="CX1601" s="325"/>
    </row>
    <row r="1602" spans="1:102" s="36" customFormat="1" ht="15" hidden="1" customHeight="1">
      <c r="A1602" s="329"/>
      <c r="B1602" s="37" t="str">
        <f t="shared" ca="1" si="721"/>
        <v/>
      </c>
      <c r="C1602" s="41" t="str">
        <f t="shared" ca="1" si="722"/>
        <v/>
      </c>
      <c r="D1602" s="39" t="str">
        <f t="shared" ca="1" si="723"/>
        <v/>
      </c>
      <c r="E1602" s="39" t="str">
        <f t="shared" ca="1" si="735"/>
        <v/>
      </c>
      <c r="F1602" s="39" t="str">
        <f t="shared" ca="1" si="724"/>
        <v/>
      </c>
      <c r="G1602" s="101"/>
      <c r="H1602" s="39">
        <f t="shared" ca="1" si="715"/>
        <v>0</v>
      </c>
      <c r="J1602" s="332"/>
      <c r="K1602" s="37" t="str">
        <f t="shared" ca="1" si="725"/>
        <v/>
      </c>
      <c r="L1602" s="41" t="str">
        <f t="shared" ca="1" si="726"/>
        <v/>
      </c>
      <c r="M1602" s="39" t="str">
        <f t="shared" si="716"/>
        <v/>
      </c>
      <c r="N1602" s="39" t="str">
        <f t="shared" ca="1" si="736"/>
        <v/>
      </c>
      <c r="O1602" s="39" t="str">
        <f ca="1">IF(L1602="","",ROUND(Q1601*$O$5/payments_per_year,2))</f>
        <v/>
      </c>
      <c r="P1602" s="101"/>
      <c r="Q1602" s="39">
        <f t="shared" ca="1" si="737"/>
        <v>0</v>
      </c>
      <c r="R1602" s="332"/>
      <c r="S1602" s="37" t="str">
        <f t="shared" ca="1" si="727"/>
        <v/>
      </c>
      <c r="T1602" s="41" t="str">
        <f t="shared" ca="1" si="728"/>
        <v/>
      </c>
      <c r="U1602" s="39" t="str">
        <f t="shared" si="717"/>
        <v/>
      </c>
      <c r="V1602" s="39" t="str">
        <f t="shared" ca="1" si="738"/>
        <v/>
      </c>
      <c r="W1602" s="39">
        <f t="shared" ca="1" si="718"/>
        <v>0</v>
      </c>
      <c r="X1602" s="40"/>
      <c r="Y1602" s="39">
        <f t="shared" ca="1" si="739"/>
        <v>0</v>
      </c>
      <c r="Z1602" s="327"/>
      <c r="AA1602" s="37" t="str">
        <f t="shared" ca="1" si="729"/>
        <v/>
      </c>
      <c r="AB1602" s="41" t="str">
        <f t="shared" ca="1" si="730"/>
        <v/>
      </c>
      <c r="AC1602" s="39" t="str">
        <f t="shared" si="719"/>
        <v/>
      </c>
      <c r="AD1602" s="39" t="str">
        <f t="shared" ca="1" si="740"/>
        <v/>
      </c>
      <c r="AE1602" s="39" t="str">
        <f t="shared" ca="1" si="731"/>
        <v/>
      </c>
      <c r="AF1602" s="40"/>
      <c r="AG1602" s="39">
        <f t="shared" ca="1" si="741"/>
        <v>0</v>
      </c>
      <c r="AH1602" s="339"/>
      <c r="AI1602" s="37" t="str">
        <f t="shared" ca="1" si="732"/>
        <v/>
      </c>
      <c r="AJ1602" s="41" t="str">
        <f t="shared" ca="1" si="733"/>
        <v/>
      </c>
      <c r="AK1602" s="39" t="str">
        <f t="shared" si="720"/>
        <v/>
      </c>
      <c r="AL1602" s="39" t="str">
        <f t="shared" ca="1" si="742"/>
        <v/>
      </c>
      <c r="AM1602" s="39" t="str">
        <f t="shared" ca="1" si="734"/>
        <v/>
      </c>
      <c r="AN1602" s="40"/>
      <c r="AO1602" s="39">
        <f t="shared" ca="1" si="743"/>
        <v>0</v>
      </c>
      <c r="AP1602" s="339"/>
      <c r="AW1602" s="329"/>
      <c r="BI1602" s="329"/>
      <c r="BJ1602" s="329"/>
      <c r="BK1602" s="329"/>
      <c r="BL1602" s="329"/>
      <c r="BM1602" s="329"/>
      <c r="BN1602" s="329"/>
      <c r="BO1602" s="329"/>
      <c r="BP1602" s="329"/>
      <c r="BQ1602" s="329"/>
      <c r="BR1602" s="329"/>
      <c r="BS1602" s="329"/>
      <c r="BT1602" s="329"/>
      <c r="BU1602" s="329"/>
      <c r="BV1602" s="329"/>
      <c r="BW1602" s="325"/>
      <c r="BX1602" s="325"/>
      <c r="BY1602" s="325"/>
      <c r="BZ1602" s="325"/>
      <c r="CA1602" s="325"/>
      <c r="CB1602" s="325"/>
      <c r="CC1602" s="325"/>
      <c r="CD1602" s="325"/>
      <c r="CE1602" s="325"/>
      <c r="CF1602" s="325"/>
      <c r="CG1602" s="325"/>
      <c r="CH1602" s="325"/>
      <c r="CI1602" s="325"/>
      <c r="CJ1602" s="325"/>
      <c r="CK1602" s="325"/>
      <c r="CL1602" s="325"/>
      <c r="CM1602" s="325"/>
      <c r="CN1602" s="325"/>
      <c r="CO1602" s="325"/>
      <c r="CP1602" s="325"/>
      <c r="CQ1602" s="325"/>
      <c r="CR1602" s="325"/>
      <c r="CS1602" s="325"/>
      <c r="CT1602" s="325"/>
      <c r="CU1602" s="325"/>
      <c r="CV1602" s="325"/>
      <c r="CW1602" s="325"/>
      <c r="CX1602" s="325"/>
    </row>
    <row r="1603" spans="1:102" s="36" customFormat="1" ht="15" hidden="1" customHeight="1">
      <c r="A1603" s="329"/>
      <c r="B1603" s="37" t="str">
        <f t="shared" ca="1" si="721"/>
        <v/>
      </c>
      <c r="C1603" s="41" t="str">
        <f t="shared" ca="1" si="722"/>
        <v/>
      </c>
      <c r="D1603" s="39" t="str">
        <f t="shared" ca="1" si="723"/>
        <v/>
      </c>
      <c r="E1603" s="39" t="str">
        <f t="shared" ca="1" si="735"/>
        <v/>
      </c>
      <c r="F1603" s="39" t="str">
        <f t="shared" ca="1" si="724"/>
        <v/>
      </c>
      <c r="G1603" s="101"/>
      <c r="H1603" s="39">
        <f t="shared" ca="1" si="715"/>
        <v>0</v>
      </c>
      <c r="J1603" s="332"/>
      <c r="K1603" s="37" t="str">
        <f t="shared" ca="1" si="725"/>
        <v/>
      </c>
      <c r="L1603" s="41" t="str">
        <f t="shared" ca="1" si="726"/>
        <v/>
      </c>
      <c r="M1603" s="39" t="str">
        <f t="shared" si="716"/>
        <v/>
      </c>
      <c r="N1603" s="39" t="str">
        <f t="shared" ca="1" si="736"/>
        <v/>
      </c>
      <c r="O1603" s="39">
        <f ca="1">ROUND(Q1602*$O$5/payments_per_year,2)</f>
        <v>0</v>
      </c>
      <c r="P1603" s="101"/>
      <c r="Q1603" s="39">
        <f t="shared" ca="1" si="737"/>
        <v>0</v>
      </c>
      <c r="R1603" s="332"/>
      <c r="S1603" s="37" t="str">
        <f t="shared" ca="1" si="727"/>
        <v/>
      </c>
      <c r="T1603" s="41" t="str">
        <f t="shared" ca="1" si="728"/>
        <v/>
      </c>
      <c r="U1603" s="39" t="str">
        <f t="shared" si="717"/>
        <v/>
      </c>
      <c r="V1603" s="39" t="str">
        <f t="shared" ca="1" si="738"/>
        <v/>
      </c>
      <c r="W1603" s="39">
        <f t="shared" ca="1" si="718"/>
        <v>0</v>
      </c>
      <c r="X1603" s="40"/>
      <c r="Y1603" s="39">
        <f t="shared" ca="1" si="739"/>
        <v>0</v>
      </c>
      <c r="Z1603" s="327"/>
      <c r="AA1603" s="37" t="str">
        <f t="shared" ca="1" si="729"/>
        <v/>
      </c>
      <c r="AB1603" s="41" t="str">
        <f t="shared" ca="1" si="730"/>
        <v/>
      </c>
      <c r="AC1603" s="39" t="str">
        <f t="shared" si="719"/>
        <v/>
      </c>
      <c r="AD1603" s="39" t="str">
        <f t="shared" ca="1" si="740"/>
        <v/>
      </c>
      <c r="AE1603" s="39" t="str">
        <f t="shared" ca="1" si="731"/>
        <v/>
      </c>
      <c r="AF1603" s="40"/>
      <c r="AG1603" s="39">
        <f t="shared" ca="1" si="741"/>
        <v>0</v>
      </c>
      <c r="AH1603" s="339"/>
      <c r="AI1603" s="37" t="str">
        <f t="shared" ca="1" si="732"/>
        <v/>
      </c>
      <c r="AJ1603" s="41" t="str">
        <f t="shared" ca="1" si="733"/>
        <v/>
      </c>
      <c r="AK1603" s="39" t="str">
        <f t="shared" si="720"/>
        <v/>
      </c>
      <c r="AL1603" s="39" t="str">
        <f t="shared" ca="1" si="742"/>
        <v/>
      </c>
      <c r="AM1603" s="39" t="str">
        <f t="shared" ca="1" si="734"/>
        <v/>
      </c>
      <c r="AN1603" s="40"/>
      <c r="AO1603" s="39">
        <f t="shared" ca="1" si="743"/>
        <v>0</v>
      </c>
      <c r="AP1603" s="339"/>
      <c r="AW1603" s="329"/>
      <c r="BI1603" s="329"/>
      <c r="BJ1603" s="329"/>
      <c r="BK1603" s="329"/>
      <c r="BL1603" s="329"/>
      <c r="BM1603" s="329"/>
      <c r="BN1603" s="329"/>
      <c r="BO1603" s="329"/>
      <c r="BP1603" s="329"/>
      <c r="BQ1603" s="329"/>
      <c r="BR1603" s="329"/>
      <c r="BS1603" s="329"/>
      <c r="BT1603" s="329"/>
      <c r="BU1603" s="329"/>
      <c r="BV1603" s="329"/>
      <c r="BW1603" s="325"/>
      <c r="BX1603" s="325"/>
      <c r="BY1603" s="325"/>
      <c r="BZ1603" s="325"/>
      <c r="CA1603" s="325"/>
      <c r="CB1603" s="325"/>
      <c r="CC1603" s="325"/>
      <c r="CD1603" s="325"/>
      <c r="CE1603" s="325"/>
      <c r="CF1603" s="325"/>
      <c r="CG1603" s="325"/>
      <c r="CH1603" s="325"/>
      <c r="CI1603" s="325"/>
      <c r="CJ1603" s="325"/>
      <c r="CK1603" s="325"/>
      <c r="CL1603" s="325"/>
      <c r="CM1603" s="325"/>
      <c r="CN1603" s="325"/>
      <c r="CO1603" s="325"/>
      <c r="CP1603" s="325"/>
      <c r="CQ1603" s="325"/>
      <c r="CR1603" s="325"/>
      <c r="CS1603" s="325"/>
      <c r="CT1603" s="325"/>
      <c r="CU1603" s="325"/>
      <c r="CV1603" s="325"/>
      <c r="CW1603" s="325"/>
      <c r="CX1603" s="325"/>
    </row>
    <row r="1604" spans="1:102" s="36" customFormat="1" ht="15" hidden="1" customHeight="1">
      <c r="A1604" s="329"/>
      <c r="B1604" s="37" t="str">
        <f t="shared" ca="1" si="721"/>
        <v/>
      </c>
      <c r="C1604" s="41" t="str">
        <f t="shared" ca="1" si="722"/>
        <v/>
      </c>
      <c r="D1604" s="39" t="str">
        <f t="shared" ca="1" si="723"/>
        <v/>
      </c>
      <c r="E1604" s="39" t="str">
        <f t="shared" ca="1" si="735"/>
        <v/>
      </c>
      <c r="F1604" s="39" t="str">
        <f t="shared" ca="1" si="724"/>
        <v/>
      </c>
      <c r="G1604" s="101"/>
      <c r="H1604" s="39">
        <f t="shared" ca="1" si="715"/>
        <v>0</v>
      </c>
      <c r="J1604" s="332"/>
      <c r="K1604" s="37" t="str">
        <f t="shared" ca="1" si="725"/>
        <v/>
      </c>
      <c r="L1604" s="41" t="str">
        <f t="shared" ca="1" si="726"/>
        <v/>
      </c>
      <c r="M1604" s="39" t="str">
        <f t="shared" si="716"/>
        <v/>
      </c>
      <c r="N1604" s="39" t="str">
        <f t="shared" ca="1" si="736"/>
        <v/>
      </c>
      <c r="O1604" s="39" t="str">
        <f ca="1">IF(L1604="","",ROUND(Q1603*$O$5/payments_per_year,2))</f>
        <v/>
      </c>
      <c r="P1604" s="101"/>
      <c r="Q1604" s="39">
        <f t="shared" ca="1" si="737"/>
        <v>0</v>
      </c>
      <c r="R1604" s="332"/>
      <c r="S1604" s="37" t="str">
        <f t="shared" ca="1" si="727"/>
        <v/>
      </c>
      <c r="T1604" s="41" t="str">
        <f t="shared" ca="1" si="728"/>
        <v/>
      </c>
      <c r="U1604" s="39" t="str">
        <f t="shared" si="717"/>
        <v/>
      </c>
      <c r="V1604" s="39" t="str">
        <f t="shared" ca="1" si="738"/>
        <v/>
      </c>
      <c r="W1604" s="39">
        <f t="shared" ca="1" si="718"/>
        <v>0</v>
      </c>
      <c r="X1604" s="40"/>
      <c r="Y1604" s="39">
        <f t="shared" ca="1" si="739"/>
        <v>0</v>
      </c>
      <c r="Z1604" s="327"/>
      <c r="AA1604" s="37" t="str">
        <f t="shared" ca="1" si="729"/>
        <v/>
      </c>
      <c r="AB1604" s="41" t="str">
        <f t="shared" ca="1" si="730"/>
        <v/>
      </c>
      <c r="AC1604" s="39" t="str">
        <f t="shared" si="719"/>
        <v/>
      </c>
      <c r="AD1604" s="39" t="str">
        <f t="shared" ca="1" si="740"/>
        <v/>
      </c>
      <c r="AE1604" s="39" t="str">
        <f t="shared" ca="1" si="731"/>
        <v/>
      </c>
      <c r="AF1604" s="40"/>
      <c r="AG1604" s="39">
        <f t="shared" ca="1" si="741"/>
        <v>0</v>
      </c>
      <c r="AH1604" s="339"/>
      <c r="AI1604" s="37" t="str">
        <f t="shared" ca="1" si="732"/>
        <v/>
      </c>
      <c r="AJ1604" s="41" t="str">
        <f t="shared" ca="1" si="733"/>
        <v/>
      </c>
      <c r="AK1604" s="39" t="str">
        <f t="shared" si="720"/>
        <v/>
      </c>
      <c r="AL1604" s="39" t="str">
        <f t="shared" ca="1" si="742"/>
        <v/>
      </c>
      <c r="AM1604" s="39" t="str">
        <f t="shared" ca="1" si="734"/>
        <v/>
      </c>
      <c r="AN1604" s="40"/>
      <c r="AO1604" s="39">
        <f t="shared" ca="1" si="743"/>
        <v>0</v>
      </c>
      <c r="AP1604" s="339"/>
      <c r="AW1604" s="329"/>
      <c r="BI1604" s="329"/>
      <c r="BJ1604" s="329"/>
      <c r="BK1604" s="329"/>
      <c r="BL1604" s="329"/>
      <c r="BM1604" s="329"/>
      <c r="BN1604" s="329"/>
      <c r="BO1604" s="329"/>
      <c r="BP1604" s="329"/>
      <c r="BQ1604" s="329"/>
      <c r="BR1604" s="329"/>
      <c r="BS1604" s="329"/>
      <c r="BT1604" s="329"/>
      <c r="BU1604" s="329"/>
      <c r="BV1604" s="329"/>
      <c r="BW1604" s="325"/>
      <c r="BX1604" s="325"/>
      <c r="BY1604" s="325"/>
      <c r="BZ1604" s="325"/>
      <c r="CA1604" s="325"/>
      <c r="CB1604" s="325"/>
      <c r="CC1604" s="325"/>
      <c r="CD1604" s="325"/>
      <c r="CE1604" s="325"/>
      <c r="CF1604" s="325"/>
      <c r="CG1604" s="325"/>
      <c r="CH1604" s="325"/>
      <c r="CI1604" s="325"/>
      <c r="CJ1604" s="325"/>
      <c r="CK1604" s="325"/>
      <c r="CL1604" s="325"/>
      <c r="CM1604" s="325"/>
      <c r="CN1604" s="325"/>
      <c r="CO1604" s="325"/>
      <c r="CP1604" s="325"/>
      <c r="CQ1604" s="325"/>
      <c r="CR1604" s="325"/>
      <c r="CS1604" s="325"/>
      <c r="CT1604" s="325"/>
      <c r="CU1604" s="325"/>
      <c r="CV1604" s="325"/>
      <c r="CW1604" s="325"/>
      <c r="CX1604" s="325"/>
    </row>
    <row r="1605" spans="1:102" s="36" customFormat="1" ht="15" hidden="1" customHeight="1">
      <c r="A1605" s="329"/>
      <c r="B1605" s="37" t="str">
        <f t="shared" ca="1" si="721"/>
        <v/>
      </c>
      <c r="C1605" s="41" t="str">
        <f t="shared" ca="1" si="722"/>
        <v/>
      </c>
      <c r="D1605" s="39" t="str">
        <f t="shared" ca="1" si="723"/>
        <v/>
      </c>
      <c r="E1605" s="39" t="str">
        <f t="shared" ca="1" si="735"/>
        <v/>
      </c>
      <c r="F1605" s="39" t="str">
        <f t="shared" ca="1" si="724"/>
        <v/>
      </c>
      <c r="G1605" s="101"/>
      <c r="H1605" s="39">
        <f t="shared" ca="1" si="715"/>
        <v>0</v>
      </c>
      <c r="J1605" s="332"/>
      <c r="K1605" s="37" t="str">
        <f t="shared" ca="1" si="725"/>
        <v/>
      </c>
      <c r="L1605" s="41" t="str">
        <f t="shared" ca="1" si="726"/>
        <v/>
      </c>
      <c r="M1605" s="39" t="str">
        <f t="shared" si="716"/>
        <v/>
      </c>
      <c r="N1605" s="39" t="str">
        <f t="shared" ca="1" si="736"/>
        <v/>
      </c>
      <c r="O1605" s="39">
        <f ca="1">ROUND(Q1604*$O$5/payments_per_year,2)</f>
        <v>0</v>
      </c>
      <c r="P1605" s="101"/>
      <c r="Q1605" s="39">
        <f t="shared" ca="1" si="737"/>
        <v>0</v>
      </c>
      <c r="R1605" s="332"/>
      <c r="S1605" s="37" t="str">
        <f t="shared" ca="1" si="727"/>
        <v/>
      </c>
      <c r="T1605" s="41" t="str">
        <f t="shared" ca="1" si="728"/>
        <v/>
      </c>
      <c r="U1605" s="39" t="str">
        <f t="shared" si="717"/>
        <v/>
      </c>
      <c r="V1605" s="39" t="str">
        <f t="shared" ca="1" si="738"/>
        <v/>
      </c>
      <c r="W1605" s="39">
        <f t="shared" ca="1" si="718"/>
        <v>0</v>
      </c>
      <c r="X1605" s="40"/>
      <c r="Y1605" s="39">
        <f t="shared" ca="1" si="739"/>
        <v>0</v>
      </c>
      <c r="Z1605" s="327"/>
      <c r="AA1605" s="37" t="str">
        <f t="shared" ca="1" si="729"/>
        <v/>
      </c>
      <c r="AB1605" s="41" t="str">
        <f t="shared" ca="1" si="730"/>
        <v/>
      </c>
      <c r="AC1605" s="39" t="str">
        <f t="shared" si="719"/>
        <v/>
      </c>
      <c r="AD1605" s="39" t="str">
        <f t="shared" ca="1" si="740"/>
        <v/>
      </c>
      <c r="AE1605" s="39" t="str">
        <f t="shared" ca="1" si="731"/>
        <v/>
      </c>
      <c r="AF1605" s="40"/>
      <c r="AG1605" s="39">
        <f t="shared" ca="1" si="741"/>
        <v>0</v>
      </c>
      <c r="AH1605" s="339"/>
      <c r="AI1605" s="37" t="str">
        <f t="shared" ca="1" si="732"/>
        <v/>
      </c>
      <c r="AJ1605" s="41" t="str">
        <f t="shared" ca="1" si="733"/>
        <v/>
      </c>
      <c r="AK1605" s="39" t="str">
        <f t="shared" si="720"/>
        <v/>
      </c>
      <c r="AL1605" s="39" t="str">
        <f t="shared" ca="1" si="742"/>
        <v/>
      </c>
      <c r="AM1605" s="39" t="str">
        <f t="shared" ca="1" si="734"/>
        <v/>
      </c>
      <c r="AN1605" s="40"/>
      <c r="AO1605" s="39">
        <f t="shared" ca="1" si="743"/>
        <v>0</v>
      </c>
      <c r="AP1605" s="339"/>
      <c r="AW1605" s="329"/>
      <c r="BI1605" s="329"/>
      <c r="BJ1605" s="329"/>
      <c r="BK1605" s="329"/>
      <c r="BL1605" s="329"/>
      <c r="BM1605" s="329"/>
      <c r="BN1605" s="329"/>
      <c r="BO1605" s="329"/>
      <c r="BP1605" s="329"/>
      <c r="BQ1605" s="329"/>
      <c r="BR1605" s="329"/>
      <c r="BS1605" s="329"/>
      <c r="BT1605" s="329"/>
      <c r="BU1605" s="329"/>
      <c r="BV1605" s="329"/>
      <c r="BW1605" s="325"/>
      <c r="BX1605" s="325"/>
      <c r="BY1605" s="325"/>
      <c r="BZ1605" s="325"/>
      <c r="CA1605" s="325"/>
      <c r="CB1605" s="325"/>
      <c r="CC1605" s="325"/>
      <c r="CD1605" s="325"/>
      <c r="CE1605" s="325"/>
      <c r="CF1605" s="325"/>
      <c r="CG1605" s="325"/>
      <c r="CH1605" s="325"/>
      <c r="CI1605" s="325"/>
      <c r="CJ1605" s="325"/>
      <c r="CK1605" s="325"/>
      <c r="CL1605" s="325"/>
      <c r="CM1605" s="325"/>
      <c r="CN1605" s="325"/>
      <c r="CO1605" s="325"/>
      <c r="CP1605" s="325"/>
      <c r="CQ1605" s="325"/>
      <c r="CR1605" s="325"/>
      <c r="CS1605" s="325"/>
      <c r="CT1605" s="325"/>
      <c r="CU1605" s="325"/>
      <c r="CV1605" s="325"/>
      <c r="CW1605" s="325"/>
      <c r="CX1605" s="325"/>
    </row>
    <row r="1606" spans="1:102" s="36" customFormat="1" ht="15" hidden="1" customHeight="1">
      <c r="A1606" s="329"/>
      <c r="B1606" s="37" t="str">
        <f t="shared" ca="1" si="721"/>
        <v/>
      </c>
      <c r="C1606" s="41" t="str">
        <f t="shared" ca="1" si="722"/>
        <v/>
      </c>
      <c r="D1606" s="39" t="str">
        <f t="shared" ca="1" si="723"/>
        <v/>
      </c>
      <c r="E1606" s="39" t="str">
        <f t="shared" ca="1" si="735"/>
        <v/>
      </c>
      <c r="F1606" s="39" t="str">
        <f t="shared" ca="1" si="724"/>
        <v/>
      </c>
      <c r="G1606" s="101"/>
      <c r="H1606" s="39">
        <f t="shared" ca="1" si="715"/>
        <v>0</v>
      </c>
      <c r="J1606" s="332"/>
      <c r="K1606" s="37" t="str">
        <f t="shared" ca="1" si="725"/>
        <v/>
      </c>
      <c r="L1606" s="41" t="str">
        <f t="shared" ca="1" si="726"/>
        <v/>
      </c>
      <c r="M1606" s="39" t="str">
        <f t="shared" si="716"/>
        <v/>
      </c>
      <c r="N1606" s="39" t="str">
        <f t="shared" ca="1" si="736"/>
        <v/>
      </c>
      <c r="O1606" s="39" t="str">
        <f ca="1">IF(L1606="","",ROUND(Q1605*$O$5/payments_per_year,2))</f>
        <v/>
      </c>
      <c r="P1606" s="101"/>
      <c r="Q1606" s="39">
        <f t="shared" ca="1" si="737"/>
        <v>0</v>
      </c>
      <c r="R1606" s="332"/>
      <c r="S1606" s="37" t="str">
        <f t="shared" ca="1" si="727"/>
        <v/>
      </c>
      <c r="T1606" s="41" t="str">
        <f t="shared" ca="1" si="728"/>
        <v/>
      </c>
      <c r="U1606" s="39" t="str">
        <f t="shared" si="717"/>
        <v/>
      </c>
      <c r="V1606" s="39" t="str">
        <f t="shared" ca="1" si="738"/>
        <v/>
      </c>
      <c r="W1606" s="39">
        <f t="shared" ca="1" si="718"/>
        <v>0</v>
      </c>
      <c r="X1606" s="40"/>
      <c r="Y1606" s="39">
        <f t="shared" ca="1" si="739"/>
        <v>0</v>
      </c>
      <c r="Z1606" s="327"/>
      <c r="AA1606" s="37" t="str">
        <f t="shared" ca="1" si="729"/>
        <v/>
      </c>
      <c r="AB1606" s="41" t="str">
        <f t="shared" ca="1" si="730"/>
        <v/>
      </c>
      <c r="AC1606" s="39" t="str">
        <f t="shared" si="719"/>
        <v/>
      </c>
      <c r="AD1606" s="39" t="str">
        <f t="shared" ca="1" si="740"/>
        <v/>
      </c>
      <c r="AE1606" s="39" t="str">
        <f t="shared" ca="1" si="731"/>
        <v/>
      </c>
      <c r="AF1606" s="40"/>
      <c r="AG1606" s="39">
        <f t="shared" ca="1" si="741"/>
        <v>0</v>
      </c>
      <c r="AH1606" s="339"/>
      <c r="AI1606" s="37" t="str">
        <f t="shared" ca="1" si="732"/>
        <v/>
      </c>
      <c r="AJ1606" s="41" t="str">
        <f t="shared" ca="1" si="733"/>
        <v/>
      </c>
      <c r="AK1606" s="39" t="str">
        <f t="shared" si="720"/>
        <v/>
      </c>
      <c r="AL1606" s="39" t="str">
        <f t="shared" ca="1" si="742"/>
        <v/>
      </c>
      <c r="AM1606" s="39" t="str">
        <f t="shared" ca="1" si="734"/>
        <v/>
      </c>
      <c r="AN1606" s="40"/>
      <c r="AO1606" s="39">
        <f t="shared" ca="1" si="743"/>
        <v>0</v>
      </c>
      <c r="AP1606" s="339"/>
      <c r="AW1606" s="329"/>
      <c r="BI1606" s="329"/>
      <c r="BJ1606" s="329"/>
      <c r="BK1606" s="329"/>
      <c r="BL1606" s="329"/>
      <c r="BM1606" s="329"/>
      <c r="BN1606" s="329"/>
      <c r="BO1606" s="329"/>
      <c r="BP1606" s="329"/>
      <c r="BQ1606" s="329"/>
      <c r="BR1606" s="329"/>
      <c r="BS1606" s="329"/>
      <c r="BT1606" s="329"/>
      <c r="BU1606" s="329"/>
      <c r="BV1606" s="329"/>
      <c r="BW1606" s="325"/>
      <c r="BX1606" s="325"/>
      <c r="BY1606" s="325"/>
      <c r="BZ1606" s="325"/>
      <c r="CA1606" s="325"/>
      <c r="CB1606" s="325"/>
      <c r="CC1606" s="325"/>
      <c r="CD1606" s="325"/>
      <c r="CE1606" s="325"/>
      <c r="CF1606" s="325"/>
      <c r="CG1606" s="325"/>
      <c r="CH1606" s="325"/>
      <c r="CI1606" s="325"/>
      <c r="CJ1606" s="325"/>
      <c r="CK1606" s="325"/>
      <c r="CL1606" s="325"/>
      <c r="CM1606" s="325"/>
      <c r="CN1606" s="325"/>
      <c r="CO1606" s="325"/>
      <c r="CP1606" s="325"/>
      <c r="CQ1606" s="325"/>
      <c r="CR1606" s="325"/>
      <c r="CS1606" s="325"/>
      <c r="CT1606" s="325"/>
      <c r="CU1606" s="325"/>
      <c r="CV1606" s="325"/>
      <c r="CW1606" s="325"/>
      <c r="CX1606" s="325"/>
    </row>
    <row r="1607" spans="1:102" s="36" customFormat="1" ht="15" hidden="1" customHeight="1">
      <c r="A1607" s="329"/>
      <c r="B1607" s="37" t="str">
        <f t="shared" ca="1" si="721"/>
        <v/>
      </c>
      <c r="C1607" s="41" t="str">
        <f t="shared" ca="1" si="722"/>
        <v/>
      </c>
      <c r="D1607" s="39" t="str">
        <f t="shared" ca="1" si="723"/>
        <v/>
      </c>
      <c r="E1607" s="39" t="str">
        <f t="shared" ca="1" si="735"/>
        <v/>
      </c>
      <c r="F1607" s="39" t="str">
        <f t="shared" ca="1" si="724"/>
        <v/>
      </c>
      <c r="G1607" s="101"/>
      <c r="H1607" s="39">
        <f t="shared" ca="1" si="715"/>
        <v>0</v>
      </c>
      <c r="J1607" s="332"/>
      <c r="K1607" s="37" t="str">
        <f t="shared" ca="1" si="725"/>
        <v/>
      </c>
      <c r="L1607" s="41" t="str">
        <f t="shared" ca="1" si="726"/>
        <v/>
      </c>
      <c r="M1607" s="39" t="str">
        <f t="shared" si="716"/>
        <v/>
      </c>
      <c r="N1607" s="39" t="str">
        <f t="shared" ca="1" si="736"/>
        <v/>
      </c>
      <c r="O1607" s="39">
        <f ca="1">ROUND(Q1606*$O$5/payments_per_year,2)</f>
        <v>0</v>
      </c>
      <c r="P1607" s="101"/>
      <c r="Q1607" s="39">
        <f t="shared" ca="1" si="737"/>
        <v>0</v>
      </c>
      <c r="R1607" s="332"/>
      <c r="S1607" s="37" t="str">
        <f t="shared" ca="1" si="727"/>
        <v/>
      </c>
      <c r="T1607" s="41" t="str">
        <f t="shared" ca="1" si="728"/>
        <v/>
      </c>
      <c r="U1607" s="39" t="str">
        <f t="shared" si="717"/>
        <v/>
      </c>
      <c r="V1607" s="39" t="str">
        <f t="shared" ca="1" si="738"/>
        <v/>
      </c>
      <c r="W1607" s="39">
        <f t="shared" ca="1" si="718"/>
        <v>0</v>
      </c>
      <c r="X1607" s="40"/>
      <c r="Y1607" s="39">
        <f t="shared" ca="1" si="739"/>
        <v>0</v>
      </c>
      <c r="Z1607" s="327"/>
      <c r="AA1607" s="37" t="str">
        <f t="shared" ca="1" si="729"/>
        <v/>
      </c>
      <c r="AB1607" s="41" t="str">
        <f t="shared" ca="1" si="730"/>
        <v/>
      </c>
      <c r="AC1607" s="39" t="str">
        <f t="shared" si="719"/>
        <v/>
      </c>
      <c r="AD1607" s="39" t="str">
        <f t="shared" ca="1" si="740"/>
        <v/>
      </c>
      <c r="AE1607" s="39" t="str">
        <f t="shared" ca="1" si="731"/>
        <v/>
      </c>
      <c r="AF1607" s="40"/>
      <c r="AG1607" s="39">
        <f t="shared" ca="1" si="741"/>
        <v>0</v>
      </c>
      <c r="AH1607" s="339"/>
      <c r="AI1607" s="37" t="str">
        <f t="shared" ca="1" si="732"/>
        <v/>
      </c>
      <c r="AJ1607" s="41" t="str">
        <f t="shared" ca="1" si="733"/>
        <v/>
      </c>
      <c r="AK1607" s="39" t="str">
        <f t="shared" si="720"/>
        <v/>
      </c>
      <c r="AL1607" s="39" t="str">
        <f t="shared" ca="1" si="742"/>
        <v/>
      </c>
      <c r="AM1607" s="39" t="str">
        <f t="shared" ca="1" si="734"/>
        <v/>
      </c>
      <c r="AN1607" s="40"/>
      <c r="AO1607" s="39">
        <f t="shared" ca="1" si="743"/>
        <v>0</v>
      </c>
      <c r="AP1607" s="339"/>
      <c r="AW1607" s="329"/>
      <c r="BI1607" s="329"/>
      <c r="BJ1607" s="329"/>
      <c r="BK1607" s="329"/>
      <c r="BL1607" s="329"/>
      <c r="BM1607" s="329"/>
      <c r="BN1607" s="329"/>
      <c r="BO1607" s="329"/>
      <c r="BP1607" s="329"/>
      <c r="BQ1607" s="329"/>
      <c r="BR1607" s="329"/>
      <c r="BS1607" s="329"/>
      <c r="BT1607" s="329"/>
      <c r="BU1607" s="329"/>
      <c r="BV1607" s="329"/>
      <c r="BW1607" s="325"/>
      <c r="BX1607" s="325"/>
      <c r="BY1607" s="325"/>
      <c r="BZ1607" s="325"/>
      <c r="CA1607" s="325"/>
      <c r="CB1607" s="325"/>
      <c r="CC1607" s="325"/>
      <c r="CD1607" s="325"/>
      <c r="CE1607" s="325"/>
      <c r="CF1607" s="325"/>
      <c r="CG1607" s="325"/>
      <c r="CH1607" s="325"/>
      <c r="CI1607" s="325"/>
      <c r="CJ1607" s="325"/>
      <c r="CK1607" s="325"/>
      <c r="CL1607" s="325"/>
      <c r="CM1607" s="325"/>
      <c r="CN1607" s="325"/>
      <c r="CO1607" s="325"/>
      <c r="CP1607" s="325"/>
      <c r="CQ1607" s="325"/>
      <c r="CR1607" s="325"/>
      <c r="CS1607" s="325"/>
      <c r="CT1607" s="325"/>
      <c r="CU1607" s="325"/>
      <c r="CV1607" s="325"/>
      <c r="CW1607" s="325"/>
      <c r="CX1607" s="325"/>
    </row>
    <row r="1608" spans="1:102" s="36" customFormat="1" ht="15" hidden="1" customHeight="1">
      <c r="A1608" s="329"/>
      <c r="B1608" s="37" t="str">
        <f t="shared" ca="1" si="721"/>
        <v/>
      </c>
      <c r="C1608" s="41" t="str">
        <f t="shared" ca="1" si="722"/>
        <v/>
      </c>
      <c r="D1608" s="39" t="str">
        <f t="shared" ca="1" si="723"/>
        <v/>
      </c>
      <c r="E1608" s="39" t="str">
        <f t="shared" ca="1" si="735"/>
        <v/>
      </c>
      <c r="F1608" s="39" t="str">
        <f t="shared" ca="1" si="724"/>
        <v/>
      </c>
      <c r="G1608" s="101"/>
      <c r="H1608" s="39">
        <f t="shared" ca="1" si="715"/>
        <v>0</v>
      </c>
      <c r="J1608" s="332"/>
      <c r="K1608" s="37" t="str">
        <f t="shared" ca="1" si="725"/>
        <v/>
      </c>
      <c r="L1608" s="41" t="str">
        <f t="shared" ca="1" si="726"/>
        <v/>
      </c>
      <c r="M1608" s="39" t="str">
        <f t="shared" si="716"/>
        <v/>
      </c>
      <c r="N1608" s="39" t="str">
        <f t="shared" ca="1" si="736"/>
        <v/>
      </c>
      <c r="O1608" s="39" t="str">
        <f ca="1">IF(L1608="","",ROUND(Q1607*$O$5/payments_per_year,2))</f>
        <v/>
      </c>
      <c r="P1608" s="101"/>
      <c r="Q1608" s="39">
        <f t="shared" ca="1" si="737"/>
        <v>0</v>
      </c>
      <c r="R1608" s="332"/>
      <c r="S1608" s="37" t="str">
        <f t="shared" ca="1" si="727"/>
        <v/>
      </c>
      <c r="T1608" s="41" t="str">
        <f t="shared" ca="1" si="728"/>
        <v/>
      </c>
      <c r="U1608" s="39" t="str">
        <f t="shared" si="717"/>
        <v/>
      </c>
      <c r="V1608" s="39" t="str">
        <f t="shared" ca="1" si="738"/>
        <v/>
      </c>
      <c r="W1608" s="39">
        <f t="shared" ca="1" si="718"/>
        <v>0</v>
      </c>
      <c r="X1608" s="40"/>
      <c r="Y1608" s="39">
        <f t="shared" ca="1" si="739"/>
        <v>0</v>
      </c>
      <c r="Z1608" s="327"/>
      <c r="AA1608" s="37" t="str">
        <f t="shared" ca="1" si="729"/>
        <v/>
      </c>
      <c r="AB1608" s="41" t="str">
        <f t="shared" ca="1" si="730"/>
        <v/>
      </c>
      <c r="AC1608" s="39" t="str">
        <f t="shared" si="719"/>
        <v/>
      </c>
      <c r="AD1608" s="39" t="str">
        <f t="shared" ca="1" si="740"/>
        <v/>
      </c>
      <c r="AE1608" s="39" t="str">
        <f t="shared" ca="1" si="731"/>
        <v/>
      </c>
      <c r="AF1608" s="40"/>
      <c r="AG1608" s="39">
        <f t="shared" ca="1" si="741"/>
        <v>0</v>
      </c>
      <c r="AH1608" s="339"/>
      <c r="AI1608" s="37" t="str">
        <f t="shared" ca="1" si="732"/>
        <v/>
      </c>
      <c r="AJ1608" s="41" t="str">
        <f t="shared" ca="1" si="733"/>
        <v/>
      </c>
      <c r="AK1608" s="39" t="str">
        <f t="shared" si="720"/>
        <v/>
      </c>
      <c r="AL1608" s="39" t="str">
        <f t="shared" ca="1" si="742"/>
        <v/>
      </c>
      <c r="AM1608" s="39" t="str">
        <f t="shared" ca="1" si="734"/>
        <v/>
      </c>
      <c r="AN1608" s="40"/>
      <c r="AO1608" s="39">
        <f t="shared" ca="1" si="743"/>
        <v>0</v>
      </c>
      <c r="AP1608" s="339"/>
      <c r="AW1608" s="329"/>
      <c r="BI1608" s="329"/>
      <c r="BJ1608" s="329"/>
      <c r="BK1608" s="329"/>
      <c r="BL1608" s="329"/>
      <c r="BM1608" s="329"/>
      <c r="BN1608" s="329"/>
      <c r="BO1608" s="329"/>
      <c r="BP1608" s="329"/>
      <c r="BQ1608" s="329"/>
      <c r="BR1608" s="329"/>
      <c r="BS1608" s="329"/>
      <c r="BT1608" s="329"/>
      <c r="BU1608" s="329"/>
      <c r="BV1608" s="329"/>
      <c r="BW1608" s="325"/>
      <c r="BX1608" s="325"/>
      <c r="BY1608" s="325"/>
      <c r="BZ1608" s="325"/>
      <c r="CA1608" s="325"/>
      <c r="CB1608" s="325"/>
      <c r="CC1608" s="325"/>
      <c r="CD1608" s="325"/>
      <c r="CE1608" s="325"/>
      <c r="CF1608" s="325"/>
      <c r="CG1608" s="325"/>
      <c r="CH1608" s="325"/>
      <c r="CI1608" s="325"/>
      <c r="CJ1608" s="325"/>
      <c r="CK1608" s="325"/>
      <c r="CL1608" s="325"/>
      <c r="CM1608" s="325"/>
      <c r="CN1608" s="325"/>
      <c r="CO1608" s="325"/>
      <c r="CP1608" s="325"/>
      <c r="CQ1608" s="325"/>
      <c r="CR1608" s="325"/>
      <c r="CS1608" s="325"/>
      <c r="CT1608" s="325"/>
      <c r="CU1608" s="325"/>
      <c r="CV1608" s="325"/>
      <c r="CW1608" s="325"/>
      <c r="CX1608" s="325"/>
    </row>
    <row r="1609" spans="1:102" s="36" customFormat="1" ht="15" hidden="1" customHeight="1">
      <c r="A1609" s="329"/>
      <c r="B1609" s="37" t="str">
        <f t="shared" ca="1" si="721"/>
        <v/>
      </c>
      <c r="C1609" s="41" t="str">
        <f t="shared" ca="1" si="722"/>
        <v/>
      </c>
      <c r="D1609" s="39" t="str">
        <f t="shared" ca="1" si="723"/>
        <v/>
      </c>
      <c r="E1609" s="39" t="str">
        <f t="shared" ca="1" si="735"/>
        <v/>
      </c>
      <c r="F1609" s="39" t="str">
        <f t="shared" ca="1" si="724"/>
        <v/>
      </c>
      <c r="G1609" s="101"/>
      <c r="H1609" s="39">
        <f t="shared" ca="1" si="715"/>
        <v>0</v>
      </c>
      <c r="J1609" s="332"/>
      <c r="K1609" s="37" t="str">
        <f t="shared" ca="1" si="725"/>
        <v/>
      </c>
      <c r="L1609" s="41" t="str">
        <f t="shared" ca="1" si="726"/>
        <v/>
      </c>
      <c r="M1609" s="39" t="str">
        <f t="shared" si="716"/>
        <v/>
      </c>
      <c r="N1609" s="39" t="str">
        <f t="shared" ca="1" si="736"/>
        <v/>
      </c>
      <c r="O1609" s="39">
        <f ca="1">ROUND(Q1608*$O$5/payments_per_year,2)</f>
        <v>0</v>
      </c>
      <c r="P1609" s="101"/>
      <c r="Q1609" s="39">
        <f t="shared" ca="1" si="737"/>
        <v>0</v>
      </c>
      <c r="R1609" s="332"/>
      <c r="S1609" s="37" t="str">
        <f t="shared" ca="1" si="727"/>
        <v/>
      </c>
      <c r="T1609" s="41" t="str">
        <f t="shared" ca="1" si="728"/>
        <v/>
      </c>
      <c r="U1609" s="39" t="str">
        <f t="shared" si="717"/>
        <v/>
      </c>
      <c r="V1609" s="39" t="str">
        <f t="shared" ca="1" si="738"/>
        <v/>
      </c>
      <c r="W1609" s="39">
        <f t="shared" ca="1" si="718"/>
        <v>0</v>
      </c>
      <c r="X1609" s="40"/>
      <c r="Y1609" s="39">
        <f t="shared" ca="1" si="739"/>
        <v>0</v>
      </c>
      <c r="Z1609" s="327"/>
      <c r="AA1609" s="37" t="str">
        <f t="shared" ca="1" si="729"/>
        <v/>
      </c>
      <c r="AB1609" s="41" t="str">
        <f t="shared" ca="1" si="730"/>
        <v/>
      </c>
      <c r="AC1609" s="39" t="str">
        <f t="shared" si="719"/>
        <v/>
      </c>
      <c r="AD1609" s="39" t="str">
        <f t="shared" ca="1" si="740"/>
        <v/>
      </c>
      <c r="AE1609" s="39" t="str">
        <f t="shared" ca="1" si="731"/>
        <v/>
      </c>
      <c r="AF1609" s="40"/>
      <c r="AG1609" s="39">
        <f t="shared" ca="1" si="741"/>
        <v>0</v>
      </c>
      <c r="AH1609" s="339"/>
      <c r="AI1609" s="37" t="str">
        <f t="shared" ca="1" si="732"/>
        <v/>
      </c>
      <c r="AJ1609" s="41" t="str">
        <f t="shared" ca="1" si="733"/>
        <v/>
      </c>
      <c r="AK1609" s="39" t="str">
        <f t="shared" si="720"/>
        <v/>
      </c>
      <c r="AL1609" s="39" t="str">
        <f t="shared" ca="1" si="742"/>
        <v/>
      </c>
      <c r="AM1609" s="39" t="str">
        <f t="shared" ca="1" si="734"/>
        <v/>
      </c>
      <c r="AN1609" s="40"/>
      <c r="AO1609" s="39">
        <f t="shared" ca="1" si="743"/>
        <v>0</v>
      </c>
      <c r="AP1609" s="339"/>
      <c r="AW1609" s="329"/>
      <c r="BI1609" s="329"/>
      <c r="BJ1609" s="329"/>
      <c r="BK1609" s="329"/>
      <c r="BL1609" s="329"/>
      <c r="BM1609" s="329"/>
      <c r="BN1609" s="329"/>
      <c r="BO1609" s="329"/>
      <c r="BP1609" s="329"/>
      <c r="BQ1609" s="329"/>
      <c r="BR1609" s="329"/>
      <c r="BS1609" s="329"/>
      <c r="BT1609" s="329"/>
      <c r="BU1609" s="329"/>
      <c r="BV1609" s="329"/>
      <c r="BW1609" s="325"/>
      <c r="BX1609" s="325"/>
      <c r="BY1609" s="325"/>
      <c r="BZ1609" s="325"/>
      <c r="CA1609" s="325"/>
      <c r="CB1609" s="325"/>
      <c r="CC1609" s="325"/>
      <c r="CD1609" s="325"/>
      <c r="CE1609" s="325"/>
      <c r="CF1609" s="325"/>
      <c r="CG1609" s="325"/>
      <c r="CH1609" s="325"/>
      <c r="CI1609" s="325"/>
      <c r="CJ1609" s="325"/>
      <c r="CK1609" s="325"/>
      <c r="CL1609" s="325"/>
      <c r="CM1609" s="325"/>
      <c r="CN1609" s="325"/>
      <c r="CO1609" s="325"/>
      <c r="CP1609" s="325"/>
      <c r="CQ1609" s="325"/>
      <c r="CR1609" s="325"/>
      <c r="CS1609" s="325"/>
      <c r="CT1609" s="325"/>
      <c r="CU1609" s="325"/>
      <c r="CV1609" s="325"/>
      <c r="CW1609" s="325"/>
      <c r="CX1609" s="325"/>
    </row>
    <row r="1610" spans="1:102" s="36" customFormat="1" ht="15" hidden="1" customHeight="1">
      <c r="A1610" s="329"/>
      <c r="B1610" s="37" t="str">
        <f t="shared" ca="1" si="721"/>
        <v/>
      </c>
      <c r="C1610" s="41" t="str">
        <f t="shared" ca="1" si="722"/>
        <v/>
      </c>
      <c r="D1610" s="39" t="str">
        <f t="shared" ca="1" si="723"/>
        <v/>
      </c>
      <c r="E1610" s="39" t="str">
        <f t="shared" ca="1" si="735"/>
        <v/>
      </c>
      <c r="F1610" s="39" t="str">
        <f t="shared" ca="1" si="724"/>
        <v/>
      </c>
      <c r="G1610" s="101"/>
      <c r="H1610" s="39">
        <f t="shared" ca="1" si="715"/>
        <v>0</v>
      </c>
      <c r="J1610" s="332"/>
      <c r="K1610" s="37" t="str">
        <f t="shared" ca="1" si="725"/>
        <v/>
      </c>
      <c r="L1610" s="41" t="str">
        <f t="shared" ca="1" si="726"/>
        <v/>
      </c>
      <c r="M1610" s="39" t="str">
        <f t="shared" si="716"/>
        <v/>
      </c>
      <c r="N1610" s="39" t="str">
        <f t="shared" ca="1" si="736"/>
        <v/>
      </c>
      <c r="O1610" s="39" t="str">
        <f ca="1">IF(L1610="","",ROUND(Q1609*$O$5/payments_per_year,2))</f>
        <v/>
      </c>
      <c r="P1610" s="101"/>
      <c r="Q1610" s="39">
        <f t="shared" ca="1" si="737"/>
        <v>0</v>
      </c>
      <c r="R1610" s="332"/>
      <c r="S1610" s="37" t="str">
        <f t="shared" ca="1" si="727"/>
        <v/>
      </c>
      <c r="T1610" s="41" t="str">
        <f t="shared" ca="1" si="728"/>
        <v/>
      </c>
      <c r="U1610" s="39" t="str">
        <f t="shared" si="717"/>
        <v/>
      </c>
      <c r="V1610" s="39" t="str">
        <f t="shared" ca="1" si="738"/>
        <v/>
      </c>
      <c r="W1610" s="39">
        <f t="shared" ca="1" si="718"/>
        <v>0</v>
      </c>
      <c r="X1610" s="40"/>
      <c r="Y1610" s="39">
        <f t="shared" ca="1" si="739"/>
        <v>0</v>
      </c>
      <c r="Z1610" s="327"/>
      <c r="AA1610" s="37" t="str">
        <f t="shared" ca="1" si="729"/>
        <v/>
      </c>
      <c r="AB1610" s="41" t="str">
        <f t="shared" ca="1" si="730"/>
        <v/>
      </c>
      <c r="AC1610" s="39" t="str">
        <f t="shared" si="719"/>
        <v/>
      </c>
      <c r="AD1610" s="39" t="str">
        <f t="shared" ca="1" si="740"/>
        <v/>
      </c>
      <c r="AE1610" s="39" t="str">
        <f t="shared" ca="1" si="731"/>
        <v/>
      </c>
      <c r="AF1610" s="40"/>
      <c r="AG1610" s="39">
        <f t="shared" ca="1" si="741"/>
        <v>0</v>
      </c>
      <c r="AH1610" s="339"/>
      <c r="AI1610" s="37" t="str">
        <f t="shared" ca="1" si="732"/>
        <v/>
      </c>
      <c r="AJ1610" s="41" t="str">
        <f t="shared" ca="1" si="733"/>
        <v/>
      </c>
      <c r="AK1610" s="39" t="str">
        <f t="shared" si="720"/>
        <v/>
      </c>
      <c r="AL1610" s="39" t="str">
        <f t="shared" ca="1" si="742"/>
        <v/>
      </c>
      <c r="AM1610" s="39" t="str">
        <f t="shared" ca="1" si="734"/>
        <v/>
      </c>
      <c r="AN1610" s="40"/>
      <c r="AO1610" s="39">
        <f t="shared" ca="1" si="743"/>
        <v>0</v>
      </c>
      <c r="AP1610" s="339"/>
      <c r="AW1610" s="329"/>
      <c r="BI1610" s="329"/>
      <c r="BJ1610" s="329"/>
      <c r="BK1610" s="329"/>
      <c r="BL1610" s="329"/>
      <c r="BM1610" s="329"/>
      <c r="BN1610" s="329"/>
      <c r="BO1610" s="329"/>
      <c r="BP1610" s="329"/>
      <c r="BQ1610" s="329"/>
      <c r="BR1610" s="329"/>
      <c r="BS1610" s="329"/>
      <c r="BT1610" s="329"/>
      <c r="BU1610" s="329"/>
      <c r="BV1610" s="329"/>
      <c r="BW1610" s="325"/>
      <c r="BX1610" s="325"/>
      <c r="BY1610" s="325"/>
      <c r="BZ1610" s="325"/>
      <c r="CA1610" s="325"/>
      <c r="CB1610" s="325"/>
      <c r="CC1610" s="325"/>
      <c r="CD1610" s="325"/>
      <c r="CE1610" s="325"/>
      <c r="CF1610" s="325"/>
      <c r="CG1610" s="325"/>
      <c r="CH1610" s="325"/>
      <c r="CI1610" s="325"/>
      <c r="CJ1610" s="325"/>
      <c r="CK1610" s="325"/>
      <c r="CL1610" s="325"/>
      <c r="CM1610" s="325"/>
      <c r="CN1610" s="325"/>
      <c r="CO1610" s="325"/>
      <c r="CP1610" s="325"/>
      <c r="CQ1610" s="325"/>
      <c r="CR1610" s="325"/>
      <c r="CS1610" s="325"/>
      <c r="CT1610" s="325"/>
      <c r="CU1610" s="325"/>
      <c r="CV1610" s="325"/>
      <c r="CW1610" s="325"/>
      <c r="CX1610" s="325"/>
    </row>
    <row r="1611" spans="1:102" s="36" customFormat="1" ht="15" hidden="1" customHeight="1">
      <c r="A1611" s="329"/>
      <c r="B1611" s="37" t="str">
        <f t="shared" ca="1" si="721"/>
        <v/>
      </c>
      <c r="C1611" s="41" t="str">
        <f t="shared" ca="1" si="722"/>
        <v/>
      </c>
      <c r="D1611" s="39" t="str">
        <f t="shared" ca="1" si="723"/>
        <v/>
      </c>
      <c r="E1611" s="39" t="str">
        <f t="shared" ca="1" si="735"/>
        <v/>
      </c>
      <c r="F1611" s="39" t="str">
        <f t="shared" ca="1" si="724"/>
        <v/>
      </c>
      <c r="G1611" s="101"/>
      <c r="H1611" s="39">
        <f t="shared" ca="1" si="715"/>
        <v>0</v>
      </c>
      <c r="J1611" s="332"/>
      <c r="K1611" s="37" t="str">
        <f t="shared" ca="1" si="725"/>
        <v/>
      </c>
      <c r="L1611" s="41" t="str">
        <f t="shared" ca="1" si="726"/>
        <v/>
      </c>
      <c r="M1611" s="39" t="str">
        <f t="shared" si="716"/>
        <v/>
      </c>
      <c r="N1611" s="39" t="str">
        <f t="shared" ca="1" si="736"/>
        <v/>
      </c>
      <c r="O1611" s="39">
        <f ca="1">ROUND(Q1610*$O$5/payments_per_year,2)</f>
        <v>0</v>
      </c>
      <c r="P1611" s="101"/>
      <c r="Q1611" s="39">
        <f t="shared" ca="1" si="737"/>
        <v>0</v>
      </c>
      <c r="R1611" s="332"/>
      <c r="S1611" s="37" t="str">
        <f t="shared" ca="1" si="727"/>
        <v/>
      </c>
      <c r="T1611" s="41" t="str">
        <f t="shared" ca="1" si="728"/>
        <v/>
      </c>
      <c r="U1611" s="39" t="str">
        <f t="shared" si="717"/>
        <v/>
      </c>
      <c r="V1611" s="39" t="str">
        <f t="shared" ca="1" si="738"/>
        <v/>
      </c>
      <c r="W1611" s="39">
        <f t="shared" ca="1" si="718"/>
        <v>0</v>
      </c>
      <c r="X1611" s="40"/>
      <c r="Y1611" s="39">
        <f t="shared" ca="1" si="739"/>
        <v>0</v>
      </c>
      <c r="Z1611" s="327"/>
      <c r="AA1611" s="37" t="str">
        <f t="shared" ca="1" si="729"/>
        <v/>
      </c>
      <c r="AB1611" s="41" t="str">
        <f t="shared" ca="1" si="730"/>
        <v/>
      </c>
      <c r="AC1611" s="39" t="str">
        <f t="shared" si="719"/>
        <v/>
      </c>
      <c r="AD1611" s="39" t="str">
        <f t="shared" ca="1" si="740"/>
        <v/>
      </c>
      <c r="AE1611" s="39" t="str">
        <f t="shared" ca="1" si="731"/>
        <v/>
      </c>
      <c r="AF1611" s="40"/>
      <c r="AG1611" s="39">
        <f t="shared" ca="1" si="741"/>
        <v>0</v>
      </c>
      <c r="AH1611" s="339"/>
      <c r="AI1611" s="37" t="str">
        <f t="shared" ca="1" si="732"/>
        <v/>
      </c>
      <c r="AJ1611" s="41" t="str">
        <f t="shared" ca="1" si="733"/>
        <v/>
      </c>
      <c r="AK1611" s="39" t="str">
        <f t="shared" si="720"/>
        <v/>
      </c>
      <c r="AL1611" s="39" t="str">
        <f t="shared" ca="1" si="742"/>
        <v/>
      </c>
      <c r="AM1611" s="39" t="str">
        <f t="shared" ca="1" si="734"/>
        <v/>
      </c>
      <c r="AN1611" s="40"/>
      <c r="AO1611" s="39">
        <f t="shared" ca="1" si="743"/>
        <v>0</v>
      </c>
      <c r="AP1611" s="339"/>
      <c r="AW1611" s="329"/>
      <c r="BI1611" s="329"/>
      <c r="BJ1611" s="329"/>
      <c r="BK1611" s="329"/>
      <c r="BL1611" s="329"/>
      <c r="BM1611" s="329"/>
      <c r="BN1611" s="329"/>
      <c r="BO1611" s="329"/>
      <c r="BP1611" s="329"/>
      <c r="BQ1611" s="329"/>
      <c r="BR1611" s="329"/>
      <c r="BS1611" s="329"/>
      <c r="BT1611" s="329"/>
      <c r="BU1611" s="329"/>
      <c r="BV1611" s="329"/>
      <c r="BW1611" s="325"/>
      <c r="BX1611" s="325"/>
      <c r="BY1611" s="325"/>
      <c r="BZ1611" s="325"/>
      <c r="CA1611" s="325"/>
      <c r="CB1611" s="325"/>
      <c r="CC1611" s="325"/>
      <c r="CD1611" s="325"/>
      <c r="CE1611" s="325"/>
      <c r="CF1611" s="325"/>
      <c r="CG1611" s="325"/>
      <c r="CH1611" s="325"/>
      <c r="CI1611" s="325"/>
      <c r="CJ1611" s="325"/>
      <c r="CK1611" s="325"/>
      <c r="CL1611" s="325"/>
      <c r="CM1611" s="325"/>
      <c r="CN1611" s="325"/>
      <c r="CO1611" s="325"/>
      <c r="CP1611" s="325"/>
      <c r="CQ1611" s="325"/>
      <c r="CR1611" s="325"/>
      <c r="CS1611" s="325"/>
      <c r="CT1611" s="325"/>
      <c r="CU1611" s="325"/>
      <c r="CV1611" s="325"/>
      <c r="CW1611" s="325"/>
      <c r="CX1611" s="325"/>
    </row>
    <row r="1612" spans="1:102" s="36" customFormat="1" ht="15" hidden="1" customHeight="1">
      <c r="A1612" s="329"/>
      <c r="B1612" s="37" t="str">
        <f t="shared" ca="1" si="721"/>
        <v/>
      </c>
      <c r="C1612" s="41" t="str">
        <f t="shared" ca="1" si="722"/>
        <v/>
      </c>
      <c r="D1612" s="39" t="str">
        <f t="shared" ca="1" si="723"/>
        <v/>
      </c>
      <c r="E1612" s="39" t="str">
        <f t="shared" ca="1" si="735"/>
        <v/>
      </c>
      <c r="F1612" s="39" t="str">
        <f t="shared" ca="1" si="724"/>
        <v/>
      </c>
      <c r="G1612" s="101"/>
      <c r="H1612" s="39">
        <f t="shared" ca="1" si="715"/>
        <v>0</v>
      </c>
      <c r="J1612" s="332"/>
      <c r="K1612" s="37" t="str">
        <f t="shared" ca="1" si="725"/>
        <v/>
      </c>
      <c r="L1612" s="41" t="str">
        <f t="shared" ca="1" si="726"/>
        <v/>
      </c>
      <c r="M1612" s="39" t="str">
        <f t="shared" si="716"/>
        <v/>
      </c>
      <c r="N1612" s="39" t="str">
        <f t="shared" ca="1" si="736"/>
        <v/>
      </c>
      <c r="O1612" s="39" t="str">
        <f ca="1">IF(L1612="","",ROUND(Q1611*$O$5/payments_per_year,2))</f>
        <v/>
      </c>
      <c r="P1612" s="101"/>
      <c r="Q1612" s="39">
        <f t="shared" ca="1" si="737"/>
        <v>0</v>
      </c>
      <c r="R1612" s="332"/>
      <c r="S1612" s="37" t="str">
        <f t="shared" ca="1" si="727"/>
        <v/>
      </c>
      <c r="T1612" s="41" t="str">
        <f t="shared" ca="1" si="728"/>
        <v/>
      </c>
      <c r="U1612" s="39" t="str">
        <f t="shared" si="717"/>
        <v/>
      </c>
      <c r="V1612" s="39" t="str">
        <f t="shared" ca="1" si="738"/>
        <v/>
      </c>
      <c r="W1612" s="39">
        <f t="shared" ca="1" si="718"/>
        <v>0</v>
      </c>
      <c r="X1612" s="40"/>
      <c r="Y1612" s="39">
        <f t="shared" ca="1" si="739"/>
        <v>0</v>
      </c>
      <c r="Z1612" s="327"/>
      <c r="AA1612" s="37" t="str">
        <f t="shared" ca="1" si="729"/>
        <v/>
      </c>
      <c r="AB1612" s="41" t="str">
        <f t="shared" ca="1" si="730"/>
        <v/>
      </c>
      <c r="AC1612" s="39" t="str">
        <f t="shared" si="719"/>
        <v/>
      </c>
      <c r="AD1612" s="39" t="str">
        <f t="shared" ca="1" si="740"/>
        <v/>
      </c>
      <c r="AE1612" s="39" t="str">
        <f t="shared" ca="1" si="731"/>
        <v/>
      </c>
      <c r="AF1612" s="40"/>
      <c r="AG1612" s="39">
        <f t="shared" ca="1" si="741"/>
        <v>0</v>
      </c>
      <c r="AH1612" s="339"/>
      <c r="AI1612" s="37" t="str">
        <f t="shared" ca="1" si="732"/>
        <v/>
      </c>
      <c r="AJ1612" s="41" t="str">
        <f t="shared" ca="1" si="733"/>
        <v/>
      </c>
      <c r="AK1612" s="39" t="str">
        <f t="shared" si="720"/>
        <v/>
      </c>
      <c r="AL1612" s="39" t="str">
        <f t="shared" ca="1" si="742"/>
        <v/>
      </c>
      <c r="AM1612" s="39" t="str">
        <f t="shared" ca="1" si="734"/>
        <v/>
      </c>
      <c r="AN1612" s="40"/>
      <c r="AO1612" s="39">
        <f t="shared" ca="1" si="743"/>
        <v>0</v>
      </c>
      <c r="AP1612" s="339"/>
      <c r="AW1612" s="329"/>
      <c r="BI1612" s="329"/>
      <c r="BJ1612" s="329"/>
      <c r="BK1612" s="329"/>
      <c r="BL1612" s="329"/>
      <c r="BM1612" s="329"/>
      <c r="BN1612" s="329"/>
      <c r="BO1612" s="329"/>
      <c r="BP1612" s="329"/>
      <c r="BQ1612" s="329"/>
      <c r="BR1612" s="329"/>
      <c r="BS1612" s="329"/>
      <c r="BT1612" s="329"/>
      <c r="BU1612" s="329"/>
      <c r="BV1612" s="329"/>
      <c r="BW1612" s="325"/>
      <c r="BX1612" s="325"/>
      <c r="BY1612" s="325"/>
      <c r="BZ1612" s="325"/>
      <c r="CA1612" s="325"/>
      <c r="CB1612" s="325"/>
      <c r="CC1612" s="325"/>
      <c r="CD1612" s="325"/>
      <c r="CE1612" s="325"/>
      <c r="CF1612" s="325"/>
      <c r="CG1612" s="325"/>
      <c r="CH1612" s="325"/>
      <c r="CI1612" s="325"/>
      <c r="CJ1612" s="325"/>
      <c r="CK1612" s="325"/>
      <c r="CL1612" s="325"/>
      <c r="CM1612" s="325"/>
      <c r="CN1612" s="325"/>
      <c r="CO1612" s="325"/>
      <c r="CP1612" s="325"/>
      <c r="CQ1612" s="325"/>
      <c r="CR1612" s="325"/>
      <c r="CS1612" s="325"/>
      <c r="CT1612" s="325"/>
      <c r="CU1612" s="325"/>
      <c r="CV1612" s="325"/>
      <c r="CW1612" s="325"/>
      <c r="CX1612" s="325"/>
    </row>
    <row r="1613" spans="1:102" s="36" customFormat="1" ht="15" hidden="1" customHeight="1">
      <c r="A1613" s="329"/>
      <c r="B1613" s="37" t="str">
        <f t="shared" ca="1" si="721"/>
        <v/>
      </c>
      <c r="C1613" s="41" t="str">
        <f t="shared" ca="1" si="722"/>
        <v/>
      </c>
      <c r="D1613" s="39" t="str">
        <f t="shared" ca="1" si="723"/>
        <v/>
      </c>
      <c r="E1613" s="39" t="str">
        <f t="shared" ca="1" si="735"/>
        <v/>
      </c>
      <c r="F1613" s="39" t="str">
        <f t="shared" ca="1" si="724"/>
        <v/>
      </c>
      <c r="G1613" s="101"/>
      <c r="H1613" s="39">
        <f t="shared" ca="1" si="715"/>
        <v>0</v>
      </c>
      <c r="J1613" s="332"/>
      <c r="K1613" s="37" t="str">
        <f t="shared" ca="1" si="725"/>
        <v/>
      </c>
      <c r="L1613" s="41" t="str">
        <f t="shared" ca="1" si="726"/>
        <v/>
      </c>
      <c r="M1613" s="39" t="str">
        <f t="shared" si="716"/>
        <v/>
      </c>
      <c r="N1613" s="39" t="str">
        <f t="shared" ca="1" si="736"/>
        <v/>
      </c>
      <c r="O1613" s="39">
        <f ca="1">ROUND(Q1612*$O$5/payments_per_year,2)</f>
        <v>0</v>
      </c>
      <c r="P1613" s="101"/>
      <c r="Q1613" s="39">
        <f t="shared" ca="1" si="737"/>
        <v>0</v>
      </c>
      <c r="R1613" s="332"/>
      <c r="S1613" s="37" t="str">
        <f t="shared" ca="1" si="727"/>
        <v/>
      </c>
      <c r="T1613" s="41" t="str">
        <f t="shared" ca="1" si="728"/>
        <v/>
      </c>
      <c r="U1613" s="39" t="str">
        <f t="shared" si="717"/>
        <v/>
      </c>
      <c r="V1613" s="39" t="str">
        <f t="shared" ca="1" si="738"/>
        <v/>
      </c>
      <c r="W1613" s="39">
        <f t="shared" ca="1" si="718"/>
        <v>0</v>
      </c>
      <c r="X1613" s="40"/>
      <c r="Y1613" s="39">
        <f t="shared" ca="1" si="739"/>
        <v>0</v>
      </c>
      <c r="Z1613" s="327"/>
      <c r="AA1613" s="37" t="str">
        <f t="shared" ca="1" si="729"/>
        <v/>
      </c>
      <c r="AB1613" s="41" t="str">
        <f t="shared" ca="1" si="730"/>
        <v/>
      </c>
      <c r="AC1613" s="39" t="str">
        <f t="shared" si="719"/>
        <v/>
      </c>
      <c r="AD1613" s="39" t="str">
        <f t="shared" ca="1" si="740"/>
        <v/>
      </c>
      <c r="AE1613" s="39" t="str">
        <f t="shared" ca="1" si="731"/>
        <v/>
      </c>
      <c r="AF1613" s="40"/>
      <c r="AG1613" s="39">
        <f t="shared" ca="1" si="741"/>
        <v>0</v>
      </c>
      <c r="AH1613" s="339"/>
      <c r="AI1613" s="37" t="str">
        <f t="shared" ca="1" si="732"/>
        <v/>
      </c>
      <c r="AJ1613" s="41" t="str">
        <f t="shared" ca="1" si="733"/>
        <v/>
      </c>
      <c r="AK1613" s="39" t="str">
        <f t="shared" si="720"/>
        <v/>
      </c>
      <c r="AL1613" s="39" t="str">
        <f t="shared" ca="1" si="742"/>
        <v/>
      </c>
      <c r="AM1613" s="39" t="str">
        <f t="shared" ca="1" si="734"/>
        <v/>
      </c>
      <c r="AN1613" s="40"/>
      <c r="AO1613" s="39">
        <f t="shared" ca="1" si="743"/>
        <v>0</v>
      </c>
      <c r="AP1613" s="339"/>
      <c r="AW1613" s="329"/>
      <c r="BI1613" s="329"/>
      <c r="BJ1613" s="329"/>
      <c r="BK1613" s="329"/>
      <c r="BL1613" s="329"/>
      <c r="BM1613" s="329"/>
      <c r="BN1613" s="329"/>
      <c r="BO1613" s="329"/>
      <c r="BP1613" s="329"/>
      <c r="BQ1613" s="329"/>
      <c r="BR1613" s="329"/>
      <c r="BS1613" s="329"/>
      <c r="BT1613" s="329"/>
      <c r="BU1613" s="329"/>
      <c r="BV1613" s="329"/>
      <c r="BW1613" s="325"/>
      <c r="BX1613" s="325"/>
      <c r="BY1613" s="325"/>
      <c r="BZ1613" s="325"/>
      <c r="CA1613" s="325"/>
      <c r="CB1613" s="325"/>
      <c r="CC1613" s="325"/>
      <c r="CD1613" s="325"/>
      <c r="CE1613" s="325"/>
      <c r="CF1613" s="325"/>
      <c r="CG1613" s="325"/>
      <c r="CH1613" s="325"/>
      <c r="CI1613" s="325"/>
      <c r="CJ1613" s="325"/>
      <c r="CK1613" s="325"/>
      <c r="CL1613" s="325"/>
      <c r="CM1613" s="325"/>
      <c r="CN1613" s="325"/>
      <c r="CO1613" s="325"/>
      <c r="CP1613" s="325"/>
      <c r="CQ1613" s="325"/>
      <c r="CR1613" s="325"/>
      <c r="CS1613" s="325"/>
      <c r="CT1613" s="325"/>
      <c r="CU1613" s="325"/>
      <c r="CV1613" s="325"/>
      <c r="CW1613" s="325"/>
      <c r="CX1613" s="325"/>
    </row>
    <row r="1614" spans="1:102" s="36" customFormat="1" ht="15" hidden="1" customHeight="1">
      <c r="A1614" s="329"/>
      <c r="B1614" s="37" t="str">
        <f t="shared" ca="1" si="721"/>
        <v/>
      </c>
      <c r="C1614" s="41" t="str">
        <f t="shared" ca="1" si="722"/>
        <v/>
      </c>
      <c r="D1614" s="39" t="str">
        <f t="shared" ca="1" si="723"/>
        <v/>
      </c>
      <c r="E1614" s="39" t="str">
        <f t="shared" ca="1" si="735"/>
        <v/>
      </c>
      <c r="F1614" s="39" t="str">
        <f t="shared" ca="1" si="724"/>
        <v/>
      </c>
      <c r="G1614" s="101"/>
      <c r="H1614" s="39">
        <f t="shared" ca="1" si="715"/>
        <v>0</v>
      </c>
      <c r="J1614" s="332"/>
      <c r="K1614" s="37" t="str">
        <f t="shared" ca="1" si="725"/>
        <v/>
      </c>
      <c r="L1614" s="41" t="str">
        <f t="shared" ca="1" si="726"/>
        <v/>
      </c>
      <c r="M1614" s="39" t="str">
        <f t="shared" si="716"/>
        <v/>
      </c>
      <c r="N1614" s="39" t="str">
        <f t="shared" ca="1" si="736"/>
        <v/>
      </c>
      <c r="O1614" s="39" t="str">
        <f ca="1">IF(L1614="","",ROUND(Q1613*$O$5/payments_per_year,2))</f>
        <v/>
      </c>
      <c r="P1614" s="101"/>
      <c r="Q1614" s="39">
        <f t="shared" ca="1" si="737"/>
        <v>0</v>
      </c>
      <c r="R1614" s="332"/>
      <c r="S1614" s="37" t="str">
        <f t="shared" ca="1" si="727"/>
        <v/>
      </c>
      <c r="T1614" s="41" t="str">
        <f t="shared" ca="1" si="728"/>
        <v/>
      </c>
      <c r="U1614" s="39" t="str">
        <f t="shared" si="717"/>
        <v/>
      </c>
      <c r="V1614" s="39" t="str">
        <f t="shared" ca="1" si="738"/>
        <v/>
      </c>
      <c r="W1614" s="39">
        <f t="shared" ca="1" si="718"/>
        <v>0</v>
      </c>
      <c r="X1614" s="40"/>
      <c r="Y1614" s="39">
        <f t="shared" ca="1" si="739"/>
        <v>0</v>
      </c>
      <c r="Z1614" s="327"/>
      <c r="AA1614" s="37" t="str">
        <f t="shared" ca="1" si="729"/>
        <v/>
      </c>
      <c r="AB1614" s="41" t="str">
        <f t="shared" ca="1" si="730"/>
        <v/>
      </c>
      <c r="AC1614" s="39" t="str">
        <f t="shared" si="719"/>
        <v/>
      </c>
      <c r="AD1614" s="39" t="str">
        <f t="shared" ca="1" si="740"/>
        <v/>
      </c>
      <c r="AE1614" s="39" t="str">
        <f t="shared" ca="1" si="731"/>
        <v/>
      </c>
      <c r="AF1614" s="40"/>
      <c r="AG1614" s="39">
        <f t="shared" ca="1" si="741"/>
        <v>0</v>
      </c>
      <c r="AH1614" s="339"/>
      <c r="AI1614" s="37" t="str">
        <f t="shared" ca="1" si="732"/>
        <v/>
      </c>
      <c r="AJ1614" s="41" t="str">
        <f t="shared" ca="1" si="733"/>
        <v/>
      </c>
      <c r="AK1614" s="39" t="str">
        <f t="shared" si="720"/>
        <v/>
      </c>
      <c r="AL1614" s="39" t="str">
        <f t="shared" ca="1" si="742"/>
        <v/>
      </c>
      <c r="AM1614" s="39" t="str">
        <f t="shared" ca="1" si="734"/>
        <v/>
      </c>
      <c r="AN1614" s="40"/>
      <c r="AO1614" s="39">
        <f t="shared" ca="1" si="743"/>
        <v>0</v>
      </c>
      <c r="AP1614" s="339"/>
      <c r="AW1614" s="329"/>
      <c r="BI1614" s="329"/>
      <c r="BJ1614" s="329"/>
      <c r="BK1614" s="329"/>
      <c r="BL1614" s="329"/>
      <c r="BM1614" s="329"/>
      <c r="BN1614" s="329"/>
      <c r="BO1614" s="329"/>
      <c r="BP1614" s="329"/>
      <c r="BQ1614" s="329"/>
      <c r="BR1614" s="329"/>
      <c r="BS1614" s="329"/>
      <c r="BT1614" s="329"/>
      <c r="BU1614" s="329"/>
      <c r="BV1614" s="329"/>
      <c r="BW1614" s="325"/>
      <c r="BX1614" s="325"/>
      <c r="BY1614" s="325"/>
      <c r="BZ1614" s="325"/>
      <c r="CA1614" s="325"/>
      <c r="CB1614" s="325"/>
      <c r="CC1614" s="325"/>
      <c r="CD1614" s="325"/>
      <c r="CE1614" s="325"/>
      <c r="CF1614" s="325"/>
      <c r="CG1614" s="325"/>
      <c r="CH1614" s="325"/>
      <c r="CI1614" s="325"/>
      <c r="CJ1614" s="325"/>
      <c r="CK1614" s="325"/>
      <c r="CL1614" s="325"/>
      <c r="CM1614" s="325"/>
      <c r="CN1614" s="325"/>
      <c r="CO1614" s="325"/>
      <c r="CP1614" s="325"/>
      <c r="CQ1614" s="325"/>
      <c r="CR1614" s="325"/>
      <c r="CS1614" s="325"/>
      <c r="CT1614" s="325"/>
      <c r="CU1614" s="325"/>
      <c r="CV1614" s="325"/>
      <c r="CW1614" s="325"/>
      <c r="CX1614" s="325"/>
    </row>
    <row r="1615" spans="1:102" s="36" customFormat="1" ht="15" hidden="1" customHeight="1">
      <c r="A1615" s="329"/>
      <c r="B1615" s="37" t="str">
        <f t="shared" ca="1" si="721"/>
        <v/>
      </c>
      <c r="C1615" s="41" t="str">
        <f t="shared" ca="1" si="722"/>
        <v/>
      </c>
      <c r="D1615" s="39" t="str">
        <f t="shared" ca="1" si="723"/>
        <v/>
      </c>
      <c r="E1615" s="39" t="str">
        <f t="shared" ca="1" si="735"/>
        <v/>
      </c>
      <c r="F1615" s="39" t="str">
        <f t="shared" ca="1" si="724"/>
        <v/>
      </c>
      <c r="G1615" s="101"/>
      <c r="H1615" s="39">
        <f t="shared" ca="1" si="715"/>
        <v>0</v>
      </c>
      <c r="J1615" s="332"/>
      <c r="K1615" s="37" t="str">
        <f t="shared" ca="1" si="725"/>
        <v/>
      </c>
      <c r="L1615" s="41" t="str">
        <f t="shared" ca="1" si="726"/>
        <v/>
      </c>
      <c r="M1615" s="39" t="str">
        <f t="shared" si="716"/>
        <v/>
      </c>
      <c r="N1615" s="39" t="str">
        <f t="shared" ca="1" si="736"/>
        <v/>
      </c>
      <c r="O1615" s="39">
        <f ca="1">ROUND(Q1614*$O$5/payments_per_year,2)</f>
        <v>0</v>
      </c>
      <c r="P1615" s="101"/>
      <c r="Q1615" s="39">
        <f t="shared" ca="1" si="737"/>
        <v>0</v>
      </c>
      <c r="R1615" s="332"/>
      <c r="S1615" s="37" t="str">
        <f t="shared" ca="1" si="727"/>
        <v/>
      </c>
      <c r="T1615" s="41" t="str">
        <f t="shared" ca="1" si="728"/>
        <v/>
      </c>
      <c r="U1615" s="39" t="str">
        <f t="shared" si="717"/>
        <v/>
      </c>
      <c r="V1615" s="39" t="str">
        <f t="shared" ca="1" si="738"/>
        <v/>
      </c>
      <c r="W1615" s="39">
        <f t="shared" ca="1" si="718"/>
        <v>0</v>
      </c>
      <c r="X1615" s="40"/>
      <c r="Y1615" s="39">
        <f t="shared" ca="1" si="739"/>
        <v>0</v>
      </c>
      <c r="Z1615" s="327"/>
      <c r="AA1615" s="37" t="str">
        <f t="shared" ca="1" si="729"/>
        <v/>
      </c>
      <c r="AB1615" s="41" t="str">
        <f t="shared" ca="1" si="730"/>
        <v/>
      </c>
      <c r="AC1615" s="39" t="str">
        <f t="shared" si="719"/>
        <v/>
      </c>
      <c r="AD1615" s="39" t="str">
        <f t="shared" ca="1" si="740"/>
        <v/>
      </c>
      <c r="AE1615" s="39" t="str">
        <f t="shared" ca="1" si="731"/>
        <v/>
      </c>
      <c r="AF1615" s="40"/>
      <c r="AG1615" s="39">
        <f t="shared" ca="1" si="741"/>
        <v>0</v>
      </c>
      <c r="AH1615" s="339"/>
      <c r="AI1615" s="37" t="str">
        <f t="shared" ca="1" si="732"/>
        <v/>
      </c>
      <c r="AJ1615" s="41" t="str">
        <f t="shared" ca="1" si="733"/>
        <v/>
      </c>
      <c r="AK1615" s="39" t="str">
        <f t="shared" si="720"/>
        <v/>
      </c>
      <c r="AL1615" s="39" t="str">
        <f t="shared" ca="1" si="742"/>
        <v/>
      </c>
      <c r="AM1615" s="39" t="str">
        <f t="shared" ca="1" si="734"/>
        <v/>
      </c>
      <c r="AN1615" s="40"/>
      <c r="AO1615" s="39">
        <f t="shared" ca="1" si="743"/>
        <v>0</v>
      </c>
      <c r="AP1615" s="339"/>
      <c r="AW1615" s="329"/>
      <c r="BI1615" s="329"/>
      <c r="BJ1615" s="329"/>
      <c r="BK1615" s="329"/>
      <c r="BL1615" s="329"/>
      <c r="BM1615" s="329"/>
      <c r="BN1615" s="329"/>
      <c r="BO1615" s="329"/>
      <c r="BP1615" s="329"/>
      <c r="BQ1615" s="329"/>
      <c r="BR1615" s="329"/>
      <c r="BS1615" s="329"/>
      <c r="BT1615" s="329"/>
      <c r="BU1615" s="329"/>
      <c r="BV1615" s="329"/>
      <c r="BW1615" s="325"/>
      <c r="BX1615" s="325"/>
      <c r="BY1615" s="325"/>
      <c r="BZ1615" s="325"/>
      <c r="CA1615" s="325"/>
      <c r="CB1615" s="325"/>
      <c r="CC1615" s="325"/>
      <c r="CD1615" s="325"/>
      <c r="CE1615" s="325"/>
      <c r="CF1615" s="325"/>
      <c r="CG1615" s="325"/>
      <c r="CH1615" s="325"/>
      <c r="CI1615" s="325"/>
      <c r="CJ1615" s="325"/>
      <c r="CK1615" s="325"/>
      <c r="CL1615" s="325"/>
      <c r="CM1615" s="325"/>
      <c r="CN1615" s="325"/>
      <c r="CO1615" s="325"/>
      <c r="CP1615" s="325"/>
      <c r="CQ1615" s="325"/>
      <c r="CR1615" s="325"/>
      <c r="CS1615" s="325"/>
      <c r="CT1615" s="325"/>
      <c r="CU1615" s="325"/>
      <c r="CV1615" s="325"/>
      <c r="CW1615" s="325"/>
      <c r="CX1615" s="325"/>
    </row>
    <row r="1616" spans="1:102" s="36" customFormat="1" ht="15" hidden="1" customHeight="1">
      <c r="A1616" s="329"/>
      <c r="B1616" s="37" t="str">
        <f t="shared" ca="1" si="721"/>
        <v/>
      </c>
      <c r="C1616" s="41" t="str">
        <f t="shared" ca="1" si="722"/>
        <v/>
      </c>
      <c r="D1616" s="39" t="str">
        <f t="shared" ca="1" si="723"/>
        <v/>
      </c>
      <c r="E1616" s="39" t="str">
        <f t="shared" ca="1" si="735"/>
        <v/>
      </c>
      <c r="F1616" s="39" t="str">
        <f t="shared" ca="1" si="724"/>
        <v/>
      </c>
      <c r="G1616" s="101"/>
      <c r="H1616" s="39">
        <f t="shared" ca="1" si="715"/>
        <v>0</v>
      </c>
      <c r="J1616" s="332"/>
      <c r="K1616" s="37" t="str">
        <f t="shared" ca="1" si="725"/>
        <v/>
      </c>
      <c r="L1616" s="41" t="str">
        <f t="shared" ca="1" si="726"/>
        <v/>
      </c>
      <c r="M1616" s="39" t="str">
        <f t="shared" si="716"/>
        <v/>
      </c>
      <c r="N1616" s="39" t="str">
        <f t="shared" ca="1" si="736"/>
        <v/>
      </c>
      <c r="O1616" s="39" t="str">
        <f ca="1">IF(L1616="","",ROUND(Q1615*$O$5/payments_per_year,2))</f>
        <v/>
      </c>
      <c r="P1616" s="101"/>
      <c r="Q1616" s="39">
        <f t="shared" ca="1" si="737"/>
        <v>0</v>
      </c>
      <c r="R1616" s="332"/>
      <c r="S1616" s="37" t="str">
        <f t="shared" ca="1" si="727"/>
        <v/>
      </c>
      <c r="T1616" s="41" t="str">
        <f t="shared" ca="1" si="728"/>
        <v/>
      </c>
      <c r="U1616" s="39" t="str">
        <f t="shared" si="717"/>
        <v/>
      </c>
      <c r="V1616" s="39" t="str">
        <f t="shared" ca="1" si="738"/>
        <v/>
      </c>
      <c r="W1616" s="39">
        <f t="shared" ca="1" si="718"/>
        <v>0</v>
      </c>
      <c r="X1616" s="40"/>
      <c r="Y1616" s="39">
        <f t="shared" ca="1" si="739"/>
        <v>0</v>
      </c>
      <c r="Z1616" s="327"/>
      <c r="AA1616" s="37" t="str">
        <f t="shared" ca="1" si="729"/>
        <v/>
      </c>
      <c r="AB1616" s="41" t="str">
        <f t="shared" ca="1" si="730"/>
        <v/>
      </c>
      <c r="AC1616" s="39" t="str">
        <f t="shared" si="719"/>
        <v/>
      </c>
      <c r="AD1616" s="39" t="str">
        <f t="shared" ca="1" si="740"/>
        <v/>
      </c>
      <c r="AE1616" s="39" t="str">
        <f t="shared" ca="1" si="731"/>
        <v/>
      </c>
      <c r="AF1616" s="40"/>
      <c r="AG1616" s="39">
        <f t="shared" ca="1" si="741"/>
        <v>0</v>
      </c>
      <c r="AH1616" s="339"/>
      <c r="AI1616" s="37" t="str">
        <f t="shared" ca="1" si="732"/>
        <v/>
      </c>
      <c r="AJ1616" s="41" t="str">
        <f t="shared" ca="1" si="733"/>
        <v/>
      </c>
      <c r="AK1616" s="39" t="str">
        <f t="shared" si="720"/>
        <v/>
      </c>
      <c r="AL1616" s="39" t="str">
        <f t="shared" ca="1" si="742"/>
        <v/>
      </c>
      <c r="AM1616" s="39" t="str">
        <f t="shared" ca="1" si="734"/>
        <v/>
      </c>
      <c r="AN1616" s="40"/>
      <c r="AO1616" s="39">
        <f t="shared" ca="1" si="743"/>
        <v>0</v>
      </c>
      <c r="AP1616" s="339"/>
      <c r="AW1616" s="329"/>
      <c r="BI1616" s="329"/>
      <c r="BJ1616" s="329"/>
      <c r="BK1616" s="329"/>
      <c r="BL1616" s="329"/>
      <c r="BM1616" s="329"/>
      <c r="BN1616" s="329"/>
      <c r="BO1616" s="329"/>
      <c r="BP1616" s="329"/>
      <c r="BQ1616" s="329"/>
      <c r="BR1616" s="329"/>
      <c r="BS1616" s="329"/>
      <c r="BT1616" s="329"/>
      <c r="BU1616" s="329"/>
      <c r="BV1616" s="329"/>
      <c r="BW1616" s="325"/>
      <c r="BX1616" s="325"/>
      <c r="BY1616" s="325"/>
      <c r="BZ1616" s="325"/>
      <c r="CA1616" s="325"/>
      <c r="CB1616" s="325"/>
      <c r="CC1616" s="325"/>
      <c r="CD1616" s="325"/>
      <c r="CE1616" s="325"/>
      <c r="CF1616" s="325"/>
      <c r="CG1616" s="325"/>
      <c r="CH1616" s="325"/>
      <c r="CI1616" s="325"/>
      <c r="CJ1616" s="325"/>
      <c r="CK1616" s="325"/>
      <c r="CL1616" s="325"/>
      <c r="CM1616" s="325"/>
      <c r="CN1616" s="325"/>
      <c r="CO1616" s="325"/>
      <c r="CP1616" s="325"/>
      <c r="CQ1616" s="325"/>
      <c r="CR1616" s="325"/>
      <c r="CS1616" s="325"/>
      <c r="CT1616" s="325"/>
      <c r="CU1616" s="325"/>
      <c r="CV1616" s="325"/>
      <c r="CW1616" s="325"/>
      <c r="CX1616" s="325"/>
    </row>
    <row r="1617" spans="1:102" s="36" customFormat="1" ht="15" hidden="1" customHeight="1">
      <c r="A1617" s="329"/>
      <c r="B1617" s="37" t="str">
        <f t="shared" ca="1" si="721"/>
        <v/>
      </c>
      <c r="C1617" s="41" t="str">
        <f t="shared" ca="1" si="722"/>
        <v/>
      </c>
      <c r="D1617" s="39" t="str">
        <f t="shared" ca="1" si="723"/>
        <v/>
      </c>
      <c r="E1617" s="39" t="str">
        <f t="shared" ca="1" si="735"/>
        <v/>
      </c>
      <c r="F1617" s="39" t="str">
        <f t="shared" ca="1" si="724"/>
        <v/>
      </c>
      <c r="G1617" s="101"/>
      <c r="H1617" s="39">
        <f t="shared" ca="1" si="715"/>
        <v>0</v>
      </c>
      <c r="J1617" s="332"/>
      <c r="K1617" s="37" t="str">
        <f t="shared" ca="1" si="725"/>
        <v/>
      </c>
      <c r="L1617" s="41" t="str">
        <f t="shared" ca="1" si="726"/>
        <v/>
      </c>
      <c r="M1617" s="39" t="str">
        <f t="shared" si="716"/>
        <v/>
      </c>
      <c r="N1617" s="39" t="str">
        <f t="shared" ca="1" si="736"/>
        <v/>
      </c>
      <c r="O1617" s="39">
        <f ca="1">ROUND(Q1616*$O$5/payments_per_year,2)</f>
        <v>0</v>
      </c>
      <c r="P1617" s="101"/>
      <c r="Q1617" s="39">
        <f t="shared" ca="1" si="737"/>
        <v>0</v>
      </c>
      <c r="R1617" s="332"/>
      <c r="S1617" s="37" t="str">
        <f t="shared" ca="1" si="727"/>
        <v/>
      </c>
      <c r="T1617" s="41" t="str">
        <f t="shared" ca="1" si="728"/>
        <v/>
      </c>
      <c r="U1617" s="39" t="str">
        <f t="shared" si="717"/>
        <v/>
      </c>
      <c r="V1617" s="39" t="str">
        <f t="shared" ca="1" si="738"/>
        <v/>
      </c>
      <c r="W1617" s="39">
        <f t="shared" ca="1" si="718"/>
        <v>0</v>
      </c>
      <c r="X1617" s="40"/>
      <c r="Y1617" s="39">
        <f t="shared" ca="1" si="739"/>
        <v>0</v>
      </c>
      <c r="Z1617" s="327"/>
      <c r="AA1617" s="37" t="str">
        <f t="shared" ca="1" si="729"/>
        <v/>
      </c>
      <c r="AB1617" s="41" t="str">
        <f t="shared" ca="1" si="730"/>
        <v/>
      </c>
      <c r="AC1617" s="39" t="str">
        <f t="shared" si="719"/>
        <v/>
      </c>
      <c r="AD1617" s="39" t="str">
        <f t="shared" ca="1" si="740"/>
        <v/>
      </c>
      <c r="AE1617" s="39" t="str">
        <f t="shared" ca="1" si="731"/>
        <v/>
      </c>
      <c r="AF1617" s="40"/>
      <c r="AG1617" s="39">
        <f t="shared" ca="1" si="741"/>
        <v>0</v>
      </c>
      <c r="AH1617" s="339"/>
      <c r="AI1617" s="37" t="str">
        <f t="shared" ca="1" si="732"/>
        <v/>
      </c>
      <c r="AJ1617" s="41" t="str">
        <f t="shared" ca="1" si="733"/>
        <v/>
      </c>
      <c r="AK1617" s="39" t="str">
        <f t="shared" si="720"/>
        <v/>
      </c>
      <c r="AL1617" s="39" t="str">
        <f t="shared" ca="1" si="742"/>
        <v/>
      </c>
      <c r="AM1617" s="39" t="str">
        <f t="shared" ca="1" si="734"/>
        <v/>
      </c>
      <c r="AN1617" s="40"/>
      <c r="AO1617" s="39">
        <f t="shared" ca="1" si="743"/>
        <v>0</v>
      </c>
      <c r="AP1617" s="339"/>
      <c r="AW1617" s="329"/>
      <c r="BI1617" s="329"/>
      <c r="BJ1617" s="329"/>
      <c r="BK1617" s="329"/>
      <c r="BL1617" s="329"/>
      <c r="BM1617" s="329"/>
      <c r="BN1617" s="329"/>
      <c r="BO1617" s="329"/>
      <c r="BP1617" s="329"/>
      <c r="BQ1617" s="329"/>
      <c r="BR1617" s="329"/>
      <c r="BS1617" s="329"/>
      <c r="BT1617" s="329"/>
      <c r="BU1617" s="329"/>
      <c r="BV1617" s="329"/>
      <c r="BW1617" s="325"/>
      <c r="BX1617" s="325"/>
      <c r="BY1617" s="325"/>
      <c r="BZ1617" s="325"/>
      <c r="CA1617" s="325"/>
      <c r="CB1617" s="325"/>
      <c r="CC1617" s="325"/>
      <c r="CD1617" s="325"/>
      <c r="CE1617" s="325"/>
      <c r="CF1617" s="325"/>
      <c r="CG1617" s="325"/>
      <c r="CH1617" s="325"/>
      <c r="CI1617" s="325"/>
      <c r="CJ1617" s="325"/>
      <c r="CK1617" s="325"/>
      <c r="CL1617" s="325"/>
      <c r="CM1617" s="325"/>
      <c r="CN1617" s="325"/>
      <c r="CO1617" s="325"/>
      <c r="CP1617" s="325"/>
      <c r="CQ1617" s="325"/>
      <c r="CR1617" s="325"/>
      <c r="CS1617" s="325"/>
      <c r="CT1617" s="325"/>
      <c r="CU1617" s="325"/>
      <c r="CV1617" s="325"/>
      <c r="CW1617" s="325"/>
      <c r="CX1617" s="325"/>
    </row>
    <row r="1618" spans="1:102" s="36" customFormat="1" ht="15" hidden="1" customHeight="1">
      <c r="A1618" s="329"/>
      <c r="B1618" s="37" t="str">
        <f t="shared" ca="1" si="721"/>
        <v/>
      </c>
      <c r="C1618" s="41" t="str">
        <f t="shared" ca="1" si="722"/>
        <v/>
      </c>
      <c r="D1618" s="39" t="str">
        <f t="shared" ca="1" si="723"/>
        <v/>
      </c>
      <c r="E1618" s="39" t="str">
        <f t="shared" ca="1" si="735"/>
        <v/>
      </c>
      <c r="F1618" s="39" t="str">
        <f t="shared" ca="1" si="724"/>
        <v/>
      </c>
      <c r="G1618" s="101"/>
      <c r="H1618" s="39">
        <f t="shared" ca="1" si="715"/>
        <v>0</v>
      </c>
      <c r="J1618" s="332"/>
      <c r="K1618" s="37" t="str">
        <f t="shared" ca="1" si="725"/>
        <v/>
      </c>
      <c r="L1618" s="41" t="str">
        <f t="shared" ca="1" si="726"/>
        <v/>
      </c>
      <c r="M1618" s="39" t="str">
        <f t="shared" si="716"/>
        <v/>
      </c>
      <c r="N1618" s="39" t="str">
        <f t="shared" ca="1" si="736"/>
        <v/>
      </c>
      <c r="O1618" s="39" t="str">
        <f ca="1">IF(L1618="","",ROUND(Q1617*$O$5/payments_per_year,2))</f>
        <v/>
      </c>
      <c r="P1618" s="101"/>
      <c r="Q1618" s="39">
        <f t="shared" ca="1" si="737"/>
        <v>0</v>
      </c>
      <c r="R1618" s="332"/>
      <c r="S1618" s="37" t="str">
        <f t="shared" ca="1" si="727"/>
        <v/>
      </c>
      <c r="T1618" s="41" t="str">
        <f t="shared" ca="1" si="728"/>
        <v/>
      </c>
      <c r="U1618" s="39" t="str">
        <f t="shared" si="717"/>
        <v/>
      </c>
      <c r="V1618" s="39" t="str">
        <f t="shared" ca="1" si="738"/>
        <v/>
      </c>
      <c r="W1618" s="39">
        <f t="shared" ca="1" si="718"/>
        <v>0</v>
      </c>
      <c r="X1618" s="40"/>
      <c r="Y1618" s="39">
        <f t="shared" ca="1" si="739"/>
        <v>0</v>
      </c>
      <c r="Z1618" s="327"/>
      <c r="AA1618" s="37" t="str">
        <f t="shared" ca="1" si="729"/>
        <v/>
      </c>
      <c r="AB1618" s="41" t="str">
        <f t="shared" ca="1" si="730"/>
        <v/>
      </c>
      <c r="AC1618" s="39" t="str">
        <f t="shared" si="719"/>
        <v/>
      </c>
      <c r="AD1618" s="39" t="str">
        <f t="shared" ca="1" si="740"/>
        <v/>
      </c>
      <c r="AE1618" s="39" t="str">
        <f t="shared" ca="1" si="731"/>
        <v/>
      </c>
      <c r="AF1618" s="40"/>
      <c r="AG1618" s="39">
        <f t="shared" ca="1" si="741"/>
        <v>0</v>
      </c>
      <c r="AH1618" s="339"/>
      <c r="AI1618" s="37" t="str">
        <f t="shared" ca="1" si="732"/>
        <v/>
      </c>
      <c r="AJ1618" s="41" t="str">
        <f t="shared" ca="1" si="733"/>
        <v/>
      </c>
      <c r="AK1618" s="39" t="str">
        <f t="shared" si="720"/>
        <v/>
      </c>
      <c r="AL1618" s="39" t="str">
        <f t="shared" ca="1" si="742"/>
        <v/>
      </c>
      <c r="AM1618" s="39" t="str">
        <f t="shared" ca="1" si="734"/>
        <v/>
      </c>
      <c r="AN1618" s="40"/>
      <c r="AO1618" s="39">
        <f t="shared" ca="1" si="743"/>
        <v>0</v>
      </c>
      <c r="AP1618" s="339"/>
      <c r="AW1618" s="329"/>
      <c r="BI1618" s="329"/>
      <c r="BJ1618" s="329"/>
      <c r="BK1618" s="329"/>
      <c r="BL1618" s="329"/>
      <c r="BM1618" s="329"/>
      <c r="BN1618" s="329"/>
      <c r="BO1618" s="329"/>
      <c r="BP1618" s="329"/>
      <c r="BQ1618" s="329"/>
      <c r="BR1618" s="329"/>
      <c r="BS1618" s="329"/>
      <c r="BT1618" s="329"/>
      <c r="BU1618" s="329"/>
      <c r="BV1618" s="329"/>
      <c r="BW1618" s="325"/>
      <c r="BX1618" s="325"/>
      <c r="BY1618" s="325"/>
      <c r="BZ1618" s="325"/>
      <c r="CA1618" s="325"/>
      <c r="CB1618" s="325"/>
      <c r="CC1618" s="325"/>
      <c r="CD1618" s="325"/>
      <c r="CE1618" s="325"/>
      <c r="CF1618" s="325"/>
      <c r="CG1618" s="325"/>
      <c r="CH1618" s="325"/>
      <c r="CI1618" s="325"/>
      <c r="CJ1618" s="325"/>
      <c r="CK1618" s="325"/>
      <c r="CL1618" s="325"/>
      <c r="CM1618" s="325"/>
      <c r="CN1618" s="325"/>
      <c r="CO1618" s="325"/>
      <c r="CP1618" s="325"/>
      <c r="CQ1618" s="325"/>
      <c r="CR1618" s="325"/>
      <c r="CS1618" s="325"/>
      <c r="CT1618" s="325"/>
      <c r="CU1618" s="325"/>
      <c r="CV1618" s="325"/>
      <c r="CW1618" s="325"/>
      <c r="CX1618" s="325"/>
    </row>
    <row r="1619" spans="1:102" s="36" customFormat="1" ht="15" hidden="1" customHeight="1">
      <c r="A1619" s="329"/>
      <c r="B1619" s="37" t="str">
        <f t="shared" ca="1" si="721"/>
        <v/>
      </c>
      <c r="C1619" s="41" t="str">
        <f t="shared" ca="1" si="722"/>
        <v/>
      </c>
      <c r="D1619" s="39" t="str">
        <f t="shared" ca="1" si="723"/>
        <v/>
      </c>
      <c r="E1619" s="39" t="str">
        <f t="shared" ca="1" si="735"/>
        <v/>
      </c>
      <c r="F1619" s="39" t="str">
        <f t="shared" ca="1" si="724"/>
        <v/>
      </c>
      <c r="G1619" s="101"/>
      <c r="H1619" s="39">
        <f t="shared" ref="H1619:H1682" ca="1" si="744">IF(B1619="",0,ROUND(H1618-E1619-G1619,2))</f>
        <v>0</v>
      </c>
      <c r="J1619" s="332"/>
      <c r="K1619" s="37" t="str">
        <f t="shared" ca="1" si="725"/>
        <v/>
      </c>
      <c r="L1619" s="41" t="str">
        <f t="shared" ca="1" si="726"/>
        <v/>
      </c>
      <c r="M1619" s="39" t="str">
        <f t="shared" ref="M1619:M1682" si="745">$O$10</f>
        <v/>
      </c>
      <c r="N1619" s="39" t="str">
        <f t="shared" ca="1" si="736"/>
        <v/>
      </c>
      <c r="O1619" s="39">
        <f ca="1">ROUND(Q1618*$O$5/payments_per_year,2)</f>
        <v>0</v>
      </c>
      <c r="P1619" s="101"/>
      <c r="Q1619" s="39">
        <f t="shared" ca="1" si="737"/>
        <v>0</v>
      </c>
      <c r="R1619" s="332"/>
      <c r="S1619" s="37" t="str">
        <f t="shared" ca="1" si="727"/>
        <v/>
      </c>
      <c r="T1619" s="41" t="str">
        <f t="shared" ca="1" si="728"/>
        <v/>
      </c>
      <c r="U1619" s="39" t="str">
        <f t="shared" ref="U1619:U1682" si="746">$W$10</f>
        <v/>
      </c>
      <c r="V1619" s="39" t="str">
        <f t="shared" ca="1" si="738"/>
        <v/>
      </c>
      <c r="W1619" s="39">
        <f t="shared" ref="W1619:W1682" ca="1" si="747">ROUND(Y1618*$W$5/payments_per_year,2)</f>
        <v>0</v>
      </c>
      <c r="X1619" s="40"/>
      <c r="Y1619" s="39">
        <f t="shared" ca="1" si="739"/>
        <v>0</v>
      </c>
      <c r="Z1619" s="327"/>
      <c r="AA1619" s="37" t="str">
        <f t="shared" ca="1" si="729"/>
        <v/>
      </c>
      <c r="AB1619" s="41" t="str">
        <f t="shared" ca="1" si="730"/>
        <v/>
      </c>
      <c r="AC1619" s="39" t="str">
        <f t="shared" ref="AC1619:AC1682" si="748">$AE$10</f>
        <v/>
      </c>
      <c r="AD1619" s="39" t="str">
        <f t="shared" ca="1" si="740"/>
        <v/>
      </c>
      <c r="AE1619" s="39" t="str">
        <f t="shared" ca="1" si="731"/>
        <v/>
      </c>
      <c r="AF1619" s="40"/>
      <c r="AG1619" s="39">
        <f t="shared" ca="1" si="741"/>
        <v>0</v>
      </c>
      <c r="AH1619" s="339"/>
      <c r="AI1619" s="37" t="str">
        <f t="shared" ca="1" si="732"/>
        <v/>
      </c>
      <c r="AJ1619" s="41" t="str">
        <f t="shared" ca="1" si="733"/>
        <v/>
      </c>
      <c r="AK1619" s="39" t="str">
        <f t="shared" ref="AK1619:AK1682" si="749">$AE$10</f>
        <v/>
      </c>
      <c r="AL1619" s="39" t="str">
        <f t="shared" ca="1" si="742"/>
        <v/>
      </c>
      <c r="AM1619" s="39" t="str">
        <f t="shared" ca="1" si="734"/>
        <v/>
      </c>
      <c r="AN1619" s="40"/>
      <c r="AO1619" s="39">
        <f t="shared" ca="1" si="743"/>
        <v>0</v>
      </c>
      <c r="AP1619" s="339"/>
      <c r="AW1619" s="329"/>
      <c r="BI1619" s="329"/>
      <c r="BJ1619" s="329"/>
      <c r="BK1619" s="329"/>
      <c r="BL1619" s="329"/>
      <c r="BM1619" s="329"/>
      <c r="BN1619" s="329"/>
      <c r="BO1619" s="329"/>
      <c r="BP1619" s="329"/>
      <c r="BQ1619" s="329"/>
      <c r="BR1619" s="329"/>
      <c r="BS1619" s="329"/>
      <c r="BT1619" s="329"/>
      <c r="BU1619" s="329"/>
      <c r="BV1619" s="329"/>
      <c r="BW1619" s="325"/>
      <c r="BX1619" s="325"/>
      <c r="BY1619" s="325"/>
      <c r="BZ1619" s="325"/>
      <c r="CA1619" s="325"/>
      <c r="CB1619" s="325"/>
      <c r="CC1619" s="325"/>
      <c r="CD1619" s="325"/>
      <c r="CE1619" s="325"/>
      <c r="CF1619" s="325"/>
      <c r="CG1619" s="325"/>
      <c r="CH1619" s="325"/>
      <c r="CI1619" s="325"/>
      <c r="CJ1619" s="325"/>
      <c r="CK1619" s="325"/>
      <c r="CL1619" s="325"/>
      <c r="CM1619" s="325"/>
      <c r="CN1619" s="325"/>
      <c r="CO1619" s="325"/>
      <c r="CP1619" s="325"/>
      <c r="CQ1619" s="325"/>
      <c r="CR1619" s="325"/>
      <c r="CS1619" s="325"/>
      <c r="CT1619" s="325"/>
      <c r="CU1619" s="325"/>
      <c r="CV1619" s="325"/>
      <c r="CW1619" s="325"/>
      <c r="CX1619" s="325"/>
    </row>
    <row r="1620" spans="1:102" s="36" customFormat="1" ht="15" hidden="1" customHeight="1">
      <c r="A1620" s="329"/>
      <c r="B1620" s="37" t="str">
        <f t="shared" ref="B1620:B1683" ca="1" si="750">IF(B1619&lt;$F$11,IF(H1619&gt;0,B1619+1,""),"")</f>
        <v/>
      </c>
      <c r="C1620" s="41" t="str">
        <f t="shared" ref="C1620:C1683" ca="1" si="751">IF(B1620="","",IF(B1620&lt;=$F$11,IF(payments_per_year=26,DATE(YEAR(start_date),MONTH(start_date),DAY(start_date)+14*B1620),IF(payments_per_year=52,DATE(YEAR(start_date),MONTH(start_date),DAY(start_date)+7*B1620),DATE(YEAR(start_date),MONTH(start_date)+B1620*12/$F$7,DAY(start_date)))),""))</f>
        <v/>
      </c>
      <c r="D1620" s="39" t="str">
        <f t="shared" ref="D1620:D1683" ca="1" si="752">IF(C1620="","",IF($F$10+F1620&gt;H1619,ROUND(H1619+F1620,2),$F$10))</f>
        <v/>
      </c>
      <c r="E1620" s="39" t="str">
        <f t="shared" ca="1" si="735"/>
        <v/>
      </c>
      <c r="F1620" s="39" t="str">
        <f t="shared" ref="F1620:F1683" ca="1" si="753">IF(C1620="","",ROUND(H1619*$F$5/payments_per_year,2))</f>
        <v/>
      </c>
      <c r="G1620" s="101"/>
      <c r="H1620" s="39">
        <f t="shared" ca="1" si="744"/>
        <v>0</v>
      </c>
      <c r="J1620" s="332"/>
      <c r="K1620" s="37" t="str">
        <f t="shared" ref="K1620:K1683" ca="1" si="754">IF(K1619&lt;$F$11,IF(Q1619&gt;0,K1619+1,""),"")</f>
        <v/>
      </c>
      <c r="L1620" s="41" t="str">
        <f t="shared" ref="L1620:L1683" ca="1" si="755">IF(K1620="","",IF(K1620&lt;=$F$11,IF(payments_per_year=26,DATE(YEAR(start_date),MONTH(start_date),DAY(start_date)+14*K1620),IF(payments_per_year=52,DATE(YEAR(start_date),MONTH(start_date),DAY(start_date)+7*K1620),DATE(YEAR(start_date),MONTH(start_date)+K1620*12/$F$7,DAY(start_date)))),""))</f>
        <v/>
      </c>
      <c r="M1620" s="39" t="str">
        <f t="shared" si="745"/>
        <v/>
      </c>
      <c r="N1620" s="39" t="str">
        <f t="shared" ca="1" si="736"/>
        <v/>
      </c>
      <c r="O1620" s="39" t="str">
        <f ca="1">IF(L1620="","",ROUND(Q1619*$O$5/payments_per_year,2))</f>
        <v/>
      </c>
      <c r="P1620" s="101"/>
      <c r="Q1620" s="39">
        <f t="shared" ca="1" si="737"/>
        <v>0</v>
      </c>
      <c r="R1620" s="332"/>
      <c r="S1620" s="37" t="str">
        <f t="shared" ref="S1620:S1683" ca="1" si="756">IF(S1619&lt;$F$11,IF(Y1619&gt;0,S1619+1,""),"")</f>
        <v/>
      </c>
      <c r="T1620" s="41" t="str">
        <f t="shared" ref="T1620:T1683" ca="1" si="757">IF(S1620="","",IF(S1620&lt;=$F$11,IF(payments_per_year=26,DATE(YEAR(start_date),MONTH(start_date),DAY(start_date)+14*S1620),IF(payments_per_year=52,DATE(YEAR(start_date),MONTH(start_date),DAY(start_date)+7*S1620),DATE(YEAR(start_date),MONTH(start_date)+S1620*12/$F$7,DAY(start_date)))),""))</f>
        <v/>
      </c>
      <c r="U1620" s="39" t="str">
        <f t="shared" si="746"/>
        <v/>
      </c>
      <c r="V1620" s="39" t="str">
        <f t="shared" ca="1" si="738"/>
        <v/>
      </c>
      <c r="W1620" s="39">
        <f t="shared" ca="1" si="747"/>
        <v>0</v>
      </c>
      <c r="X1620" s="40"/>
      <c r="Y1620" s="39">
        <f t="shared" ca="1" si="739"/>
        <v>0</v>
      </c>
      <c r="Z1620" s="327"/>
      <c r="AA1620" s="37" t="str">
        <f t="shared" ref="AA1620:AA1683" ca="1" si="758">IF(AA1619&lt;$F$11,IF(AG1619&gt;0,AA1619+1,""),"")</f>
        <v/>
      </c>
      <c r="AB1620" s="41" t="str">
        <f t="shared" ref="AB1620:AB1683" ca="1" si="759">IF(AA1620="","",IF(AA1620&lt;=$F$11,IF(payments_per_year=26,DATE(YEAR(start_date),MONTH(start_date),DAY(start_date)+14*AA1620),IF(payments_per_year=52,DATE(YEAR(start_date),MONTH(start_date),DAY(start_date)+7*AA1620),DATE(YEAR(start_date),MONTH(start_date)+AA1620*12/$F$7,DAY(start_date)))),""))</f>
        <v/>
      </c>
      <c r="AC1620" s="39" t="str">
        <f t="shared" si="748"/>
        <v/>
      </c>
      <c r="AD1620" s="39" t="str">
        <f t="shared" ca="1" si="740"/>
        <v/>
      </c>
      <c r="AE1620" s="39" t="str">
        <f t="shared" ref="AE1620:AE1683" ca="1" si="760">IF(AB1620="","",ROUND(AG1619*$F$5/payments_per_year,2))</f>
        <v/>
      </c>
      <c r="AF1620" s="40"/>
      <c r="AG1620" s="39">
        <f t="shared" ca="1" si="741"/>
        <v>0</v>
      </c>
      <c r="AH1620" s="339"/>
      <c r="AI1620" s="37" t="str">
        <f t="shared" ref="AI1620:AI1683" ca="1" si="761">IF(AI1619&lt;$F$11,IF(AO1619&gt;0,AI1619+1,""),"")</f>
        <v/>
      </c>
      <c r="AJ1620" s="41" t="str">
        <f t="shared" ref="AJ1620:AJ1683" ca="1" si="762">IF(AI1620="","",IF(AI1620&lt;=$F$11,IF(payments_per_year=26,DATE(YEAR(start_date),MONTH(start_date),DAY(start_date)+14*AI1620),IF(payments_per_year=52,DATE(YEAR(start_date),MONTH(start_date),DAY(start_date)+7*AI1620),DATE(YEAR(start_date),MONTH(start_date)+AI1620*12/$F$7,DAY(start_date)))),""))</f>
        <v/>
      </c>
      <c r="AK1620" s="39" t="str">
        <f t="shared" si="749"/>
        <v/>
      </c>
      <c r="AL1620" s="39" t="str">
        <f t="shared" ca="1" si="742"/>
        <v/>
      </c>
      <c r="AM1620" s="39" t="str">
        <f t="shared" ref="AM1620:AM1683" ca="1" si="763">IF(AJ1620="","",ROUND(AO1619*$F$5/payments_per_year,2))</f>
        <v/>
      </c>
      <c r="AN1620" s="40"/>
      <c r="AO1620" s="39">
        <f t="shared" ca="1" si="743"/>
        <v>0</v>
      </c>
      <c r="AP1620" s="339"/>
      <c r="AW1620" s="329"/>
      <c r="BI1620" s="329"/>
      <c r="BJ1620" s="329"/>
      <c r="BK1620" s="329"/>
      <c r="BL1620" s="329"/>
      <c r="BM1620" s="329"/>
      <c r="BN1620" s="329"/>
      <c r="BO1620" s="329"/>
      <c r="BP1620" s="329"/>
      <c r="BQ1620" s="329"/>
      <c r="BR1620" s="329"/>
      <c r="BS1620" s="329"/>
      <c r="BT1620" s="329"/>
      <c r="BU1620" s="329"/>
      <c r="BV1620" s="329"/>
      <c r="BW1620" s="325"/>
      <c r="BX1620" s="325"/>
      <c r="BY1620" s="325"/>
      <c r="BZ1620" s="325"/>
      <c r="CA1620" s="325"/>
      <c r="CB1620" s="325"/>
      <c r="CC1620" s="325"/>
      <c r="CD1620" s="325"/>
      <c r="CE1620" s="325"/>
      <c r="CF1620" s="325"/>
      <c r="CG1620" s="325"/>
      <c r="CH1620" s="325"/>
      <c r="CI1620" s="325"/>
      <c r="CJ1620" s="325"/>
      <c r="CK1620" s="325"/>
      <c r="CL1620" s="325"/>
      <c r="CM1620" s="325"/>
      <c r="CN1620" s="325"/>
      <c r="CO1620" s="325"/>
      <c r="CP1620" s="325"/>
      <c r="CQ1620" s="325"/>
      <c r="CR1620" s="325"/>
      <c r="CS1620" s="325"/>
      <c r="CT1620" s="325"/>
      <c r="CU1620" s="325"/>
      <c r="CV1620" s="325"/>
      <c r="CW1620" s="325"/>
      <c r="CX1620" s="325"/>
    </row>
    <row r="1621" spans="1:102" s="36" customFormat="1" ht="15" hidden="1" customHeight="1">
      <c r="A1621" s="329"/>
      <c r="B1621" s="37" t="str">
        <f t="shared" ca="1" si="750"/>
        <v/>
      </c>
      <c r="C1621" s="41" t="str">
        <f t="shared" ca="1" si="751"/>
        <v/>
      </c>
      <c r="D1621" s="39" t="str">
        <f t="shared" ca="1" si="752"/>
        <v/>
      </c>
      <c r="E1621" s="39" t="str">
        <f t="shared" ca="1" si="735"/>
        <v/>
      </c>
      <c r="F1621" s="39" t="str">
        <f t="shared" ca="1" si="753"/>
        <v/>
      </c>
      <c r="G1621" s="101"/>
      <c r="H1621" s="39">
        <f t="shared" ca="1" si="744"/>
        <v>0</v>
      </c>
      <c r="J1621" s="332"/>
      <c r="K1621" s="37" t="str">
        <f t="shared" ca="1" si="754"/>
        <v/>
      </c>
      <c r="L1621" s="41" t="str">
        <f t="shared" ca="1" si="755"/>
        <v/>
      </c>
      <c r="M1621" s="39" t="str">
        <f t="shared" si="745"/>
        <v/>
      </c>
      <c r="N1621" s="39" t="str">
        <f t="shared" ca="1" si="736"/>
        <v/>
      </c>
      <c r="O1621" s="39">
        <f ca="1">ROUND(Q1620*$O$5/payments_per_year,2)</f>
        <v>0</v>
      </c>
      <c r="P1621" s="101"/>
      <c r="Q1621" s="39">
        <f t="shared" ca="1" si="737"/>
        <v>0</v>
      </c>
      <c r="R1621" s="332"/>
      <c r="S1621" s="37" t="str">
        <f t="shared" ca="1" si="756"/>
        <v/>
      </c>
      <c r="T1621" s="41" t="str">
        <f t="shared" ca="1" si="757"/>
        <v/>
      </c>
      <c r="U1621" s="39" t="str">
        <f t="shared" si="746"/>
        <v/>
      </c>
      <c r="V1621" s="39" t="str">
        <f t="shared" ca="1" si="738"/>
        <v/>
      </c>
      <c r="W1621" s="39">
        <f t="shared" ca="1" si="747"/>
        <v>0</v>
      </c>
      <c r="X1621" s="40"/>
      <c r="Y1621" s="39">
        <f t="shared" ca="1" si="739"/>
        <v>0</v>
      </c>
      <c r="Z1621" s="327"/>
      <c r="AA1621" s="37" t="str">
        <f t="shared" ca="1" si="758"/>
        <v/>
      </c>
      <c r="AB1621" s="41" t="str">
        <f t="shared" ca="1" si="759"/>
        <v/>
      </c>
      <c r="AC1621" s="39" t="str">
        <f t="shared" si="748"/>
        <v/>
      </c>
      <c r="AD1621" s="39" t="str">
        <f t="shared" ca="1" si="740"/>
        <v/>
      </c>
      <c r="AE1621" s="39" t="str">
        <f t="shared" ca="1" si="760"/>
        <v/>
      </c>
      <c r="AF1621" s="40"/>
      <c r="AG1621" s="39">
        <f t="shared" ca="1" si="741"/>
        <v>0</v>
      </c>
      <c r="AH1621" s="339"/>
      <c r="AI1621" s="37" t="str">
        <f t="shared" ca="1" si="761"/>
        <v/>
      </c>
      <c r="AJ1621" s="41" t="str">
        <f t="shared" ca="1" si="762"/>
        <v/>
      </c>
      <c r="AK1621" s="39" t="str">
        <f t="shared" si="749"/>
        <v/>
      </c>
      <c r="AL1621" s="39" t="str">
        <f t="shared" ca="1" si="742"/>
        <v/>
      </c>
      <c r="AM1621" s="39" t="str">
        <f t="shared" ca="1" si="763"/>
        <v/>
      </c>
      <c r="AN1621" s="40"/>
      <c r="AO1621" s="39">
        <f t="shared" ca="1" si="743"/>
        <v>0</v>
      </c>
      <c r="AP1621" s="339"/>
      <c r="AW1621" s="329"/>
      <c r="BI1621" s="329"/>
      <c r="BJ1621" s="329"/>
      <c r="BK1621" s="329"/>
      <c r="BL1621" s="329"/>
      <c r="BM1621" s="329"/>
      <c r="BN1621" s="329"/>
      <c r="BO1621" s="329"/>
      <c r="BP1621" s="329"/>
      <c r="BQ1621" s="329"/>
      <c r="BR1621" s="329"/>
      <c r="BS1621" s="329"/>
      <c r="BT1621" s="329"/>
      <c r="BU1621" s="329"/>
      <c r="BV1621" s="329"/>
      <c r="BW1621" s="325"/>
      <c r="BX1621" s="325"/>
      <c r="BY1621" s="325"/>
      <c r="BZ1621" s="325"/>
      <c r="CA1621" s="325"/>
      <c r="CB1621" s="325"/>
      <c r="CC1621" s="325"/>
      <c r="CD1621" s="325"/>
      <c r="CE1621" s="325"/>
      <c r="CF1621" s="325"/>
      <c r="CG1621" s="325"/>
      <c r="CH1621" s="325"/>
      <c r="CI1621" s="325"/>
      <c r="CJ1621" s="325"/>
      <c r="CK1621" s="325"/>
      <c r="CL1621" s="325"/>
      <c r="CM1621" s="325"/>
      <c r="CN1621" s="325"/>
      <c r="CO1621" s="325"/>
      <c r="CP1621" s="325"/>
      <c r="CQ1621" s="325"/>
      <c r="CR1621" s="325"/>
      <c r="CS1621" s="325"/>
      <c r="CT1621" s="325"/>
      <c r="CU1621" s="325"/>
      <c r="CV1621" s="325"/>
      <c r="CW1621" s="325"/>
      <c r="CX1621" s="325"/>
    </row>
    <row r="1622" spans="1:102" s="36" customFormat="1" ht="15" hidden="1" customHeight="1">
      <c r="A1622" s="329"/>
      <c r="B1622" s="37" t="str">
        <f t="shared" ca="1" si="750"/>
        <v/>
      </c>
      <c r="C1622" s="41" t="str">
        <f t="shared" ca="1" si="751"/>
        <v/>
      </c>
      <c r="D1622" s="39" t="str">
        <f t="shared" ca="1" si="752"/>
        <v/>
      </c>
      <c r="E1622" s="39" t="str">
        <f t="shared" ca="1" si="735"/>
        <v/>
      </c>
      <c r="F1622" s="39" t="str">
        <f t="shared" ca="1" si="753"/>
        <v/>
      </c>
      <c r="G1622" s="101"/>
      <c r="H1622" s="39">
        <f t="shared" ca="1" si="744"/>
        <v>0</v>
      </c>
      <c r="J1622" s="332"/>
      <c r="K1622" s="37" t="str">
        <f t="shared" ca="1" si="754"/>
        <v/>
      </c>
      <c r="L1622" s="41" t="str">
        <f t="shared" ca="1" si="755"/>
        <v/>
      </c>
      <c r="M1622" s="39" t="str">
        <f t="shared" si="745"/>
        <v/>
      </c>
      <c r="N1622" s="39" t="str">
        <f t="shared" ca="1" si="736"/>
        <v/>
      </c>
      <c r="O1622" s="39" t="str">
        <f ca="1">IF(L1622="","",ROUND(Q1621*$O$5/payments_per_year,2))</f>
        <v/>
      </c>
      <c r="P1622" s="101"/>
      <c r="Q1622" s="39">
        <f t="shared" ca="1" si="737"/>
        <v>0</v>
      </c>
      <c r="R1622" s="332"/>
      <c r="S1622" s="37" t="str">
        <f t="shared" ca="1" si="756"/>
        <v/>
      </c>
      <c r="T1622" s="41" t="str">
        <f t="shared" ca="1" si="757"/>
        <v/>
      </c>
      <c r="U1622" s="39" t="str">
        <f t="shared" si="746"/>
        <v/>
      </c>
      <c r="V1622" s="39" t="str">
        <f t="shared" ca="1" si="738"/>
        <v/>
      </c>
      <c r="W1622" s="39">
        <f t="shared" ca="1" si="747"/>
        <v>0</v>
      </c>
      <c r="X1622" s="40"/>
      <c r="Y1622" s="39">
        <f t="shared" ca="1" si="739"/>
        <v>0</v>
      </c>
      <c r="Z1622" s="327"/>
      <c r="AA1622" s="37" t="str">
        <f t="shared" ca="1" si="758"/>
        <v/>
      </c>
      <c r="AB1622" s="41" t="str">
        <f t="shared" ca="1" si="759"/>
        <v/>
      </c>
      <c r="AC1622" s="39" t="str">
        <f t="shared" si="748"/>
        <v/>
      </c>
      <c r="AD1622" s="39" t="str">
        <f t="shared" ca="1" si="740"/>
        <v/>
      </c>
      <c r="AE1622" s="39" t="str">
        <f t="shared" ca="1" si="760"/>
        <v/>
      </c>
      <c r="AF1622" s="40"/>
      <c r="AG1622" s="39">
        <f t="shared" ca="1" si="741"/>
        <v>0</v>
      </c>
      <c r="AH1622" s="339"/>
      <c r="AI1622" s="37" t="str">
        <f t="shared" ca="1" si="761"/>
        <v/>
      </c>
      <c r="AJ1622" s="41" t="str">
        <f t="shared" ca="1" si="762"/>
        <v/>
      </c>
      <c r="AK1622" s="39" t="str">
        <f t="shared" si="749"/>
        <v/>
      </c>
      <c r="AL1622" s="39" t="str">
        <f t="shared" ca="1" si="742"/>
        <v/>
      </c>
      <c r="AM1622" s="39" t="str">
        <f t="shared" ca="1" si="763"/>
        <v/>
      </c>
      <c r="AN1622" s="40"/>
      <c r="AO1622" s="39">
        <f t="shared" ca="1" si="743"/>
        <v>0</v>
      </c>
      <c r="AP1622" s="339"/>
      <c r="AW1622" s="329"/>
      <c r="BI1622" s="329"/>
      <c r="BJ1622" s="329"/>
      <c r="BK1622" s="329"/>
      <c r="BL1622" s="329"/>
      <c r="BM1622" s="329"/>
      <c r="BN1622" s="329"/>
      <c r="BO1622" s="329"/>
      <c r="BP1622" s="329"/>
      <c r="BQ1622" s="329"/>
      <c r="BR1622" s="329"/>
      <c r="BS1622" s="329"/>
      <c r="BT1622" s="329"/>
      <c r="BU1622" s="329"/>
      <c r="BV1622" s="329"/>
      <c r="BW1622" s="325"/>
      <c r="BX1622" s="325"/>
      <c r="BY1622" s="325"/>
      <c r="BZ1622" s="325"/>
      <c r="CA1622" s="325"/>
      <c r="CB1622" s="325"/>
      <c r="CC1622" s="325"/>
      <c r="CD1622" s="325"/>
      <c r="CE1622" s="325"/>
      <c r="CF1622" s="325"/>
      <c r="CG1622" s="325"/>
      <c r="CH1622" s="325"/>
      <c r="CI1622" s="325"/>
      <c r="CJ1622" s="325"/>
      <c r="CK1622" s="325"/>
      <c r="CL1622" s="325"/>
      <c r="CM1622" s="325"/>
      <c r="CN1622" s="325"/>
      <c r="CO1622" s="325"/>
      <c r="CP1622" s="325"/>
      <c r="CQ1622" s="325"/>
      <c r="CR1622" s="325"/>
      <c r="CS1622" s="325"/>
      <c r="CT1622" s="325"/>
      <c r="CU1622" s="325"/>
      <c r="CV1622" s="325"/>
      <c r="CW1622" s="325"/>
      <c r="CX1622" s="325"/>
    </row>
    <row r="1623" spans="1:102" s="36" customFormat="1" ht="15" hidden="1" customHeight="1">
      <c r="A1623" s="329"/>
      <c r="B1623" s="37" t="str">
        <f t="shared" ca="1" si="750"/>
        <v/>
      </c>
      <c r="C1623" s="41" t="str">
        <f t="shared" ca="1" si="751"/>
        <v/>
      </c>
      <c r="D1623" s="39" t="str">
        <f t="shared" ca="1" si="752"/>
        <v/>
      </c>
      <c r="E1623" s="39" t="str">
        <f t="shared" ref="E1623:E1686" ca="1" si="764">IF(C1623="","",D1623-F1623)</f>
        <v/>
      </c>
      <c r="F1623" s="39" t="str">
        <f t="shared" ca="1" si="753"/>
        <v/>
      </c>
      <c r="G1623" s="101"/>
      <c r="H1623" s="39">
        <f t="shared" ca="1" si="744"/>
        <v>0</v>
      </c>
      <c r="J1623" s="332"/>
      <c r="K1623" s="37" t="str">
        <f t="shared" ca="1" si="754"/>
        <v/>
      </c>
      <c r="L1623" s="41" t="str">
        <f t="shared" ca="1" si="755"/>
        <v/>
      </c>
      <c r="M1623" s="39" t="str">
        <f t="shared" si="745"/>
        <v/>
      </c>
      <c r="N1623" s="39" t="str">
        <f t="shared" ref="N1623:N1686" ca="1" si="765">IF(L1623="","",M1623-O1623)</f>
        <v/>
      </c>
      <c r="O1623" s="39">
        <f ca="1">ROUND(Q1622*$O$5/payments_per_year,2)</f>
        <v>0</v>
      </c>
      <c r="P1623" s="101"/>
      <c r="Q1623" s="39">
        <f t="shared" ref="Q1623:Q1686" ca="1" si="766">IF(K1623="",0,ROUND(Q1622-N1623-P1623,2))</f>
        <v>0</v>
      </c>
      <c r="R1623" s="332"/>
      <c r="S1623" s="37" t="str">
        <f t="shared" ca="1" si="756"/>
        <v/>
      </c>
      <c r="T1623" s="41" t="str">
        <f t="shared" ca="1" si="757"/>
        <v/>
      </c>
      <c r="U1623" s="39" t="str">
        <f t="shared" si="746"/>
        <v/>
      </c>
      <c r="V1623" s="39" t="str">
        <f t="shared" ref="V1623:V1686" ca="1" si="767">IF(T1623="","",U1623-W1623)</f>
        <v/>
      </c>
      <c r="W1623" s="39">
        <f t="shared" ca="1" si="747"/>
        <v>0</v>
      </c>
      <c r="X1623" s="40"/>
      <c r="Y1623" s="39">
        <f t="shared" ref="Y1623:Y1686" ca="1" si="768">IF(S1623="",0,ROUND(Y1622-V1623-X1623,2))</f>
        <v>0</v>
      </c>
      <c r="Z1623" s="327"/>
      <c r="AA1623" s="37" t="str">
        <f t="shared" ca="1" si="758"/>
        <v/>
      </c>
      <c r="AB1623" s="41" t="str">
        <f t="shared" ca="1" si="759"/>
        <v/>
      </c>
      <c r="AC1623" s="39" t="str">
        <f t="shared" si="748"/>
        <v/>
      </c>
      <c r="AD1623" s="39" t="str">
        <f t="shared" ref="AD1623:AD1686" ca="1" si="769">IF(AB1623="","",AC1623-AE1623)</f>
        <v/>
      </c>
      <c r="AE1623" s="39" t="str">
        <f t="shared" ca="1" si="760"/>
        <v/>
      </c>
      <c r="AF1623" s="40"/>
      <c r="AG1623" s="39">
        <f t="shared" ref="AG1623:AG1686" ca="1" si="770">IF(AA1623="",0,ROUND(AG1622-AD1623-AF1623,2))</f>
        <v>0</v>
      </c>
      <c r="AH1623" s="339"/>
      <c r="AI1623" s="37" t="str">
        <f t="shared" ca="1" si="761"/>
        <v/>
      </c>
      <c r="AJ1623" s="41" t="str">
        <f t="shared" ca="1" si="762"/>
        <v/>
      </c>
      <c r="AK1623" s="39" t="str">
        <f t="shared" si="749"/>
        <v/>
      </c>
      <c r="AL1623" s="39" t="str">
        <f t="shared" ref="AL1623:AL1686" ca="1" si="771">IF(AJ1623="","",AK1623-AM1623)</f>
        <v/>
      </c>
      <c r="AM1623" s="39" t="str">
        <f t="shared" ca="1" si="763"/>
        <v/>
      </c>
      <c r="AN1623" s="40"/>
      <c r="AO1623" s="39">
        <f t="shared" ref="AO1623:AO1686" ca="1" si="772">IF(AI1623="",0,ROUND(AO1622-AL1623-AN1623,2))</f>
        <v>0</v>
      </c>
      <c r="AP1623" s="339"/>
      <c r="AW1623" s="329"/>
      <c r="BI1623" s="329"/>
      <c r="BJ1623" s="329"/>
      <c r="BK1623" s="329"/>
      <c r="BL1623" s="329"/>
      <c r="BM1623" s="329"/>
      <c r="BN1623" s="329"/>
      <c r="BO1623" s="329"/>
      <c r="BP1623" s="329"/>
      <c r="BQ1623" s="329"/>
      <c r="BR1623" s="329"/>
      <c r="BS1623" s="329"/>
      <c r="BT1623" s="329"/>
      <c r="BU1623" s="329"/>
      <c r="BV1623" s="329"/>
      <c r="BW1623" s="325"/>
      <c r="BX1623" s="325"/>
      <c r="BY1623" s="325"/>
      <c r="BZ1623" s="325"/>
      <c r="CA1623" s="325"/>
      <c r="CB1623" s="325"/>
      <c r="CC1623" s="325"/>
      <c r="CD1623" s="325"/>
      <c r="CE1623" s="325"/>
      <c r="CF1623" s="325"/>
      <c r="CG1623" s="325"/>
      <c r="CH1623" s="325"/>
      <c r="CI1623" s="325"/>
      <c r="CJ1623" s="325"/>
      <c r="CK1623" s="325"/>
      <c r="CL1623" s="325"/>
      <c r="CM1623" s="325"/>
      <c r="CN1623" s="325"/>
      <c r="CO1623" s="325"/>
      <c r="CP1623" s="325"/>
      <c r="CQ1623" s="325"/>
      <c r="CR1623" s="325"/>
      <c r="CS1623" s="325"/>
      <c r="CT1623" s="325"/>
      <c r="CU1623" s="325"/>
      <c r="CV1623" s="325"/>
      <c r="CW1623" s="325"/>
      <c r="CX1623" s="325"/>
    </row>
    <row r="1624" spans="1:102" s="36" customFormat="1" ht="15" hidden="1" customHeight="1">
      <c r="A1624" s="329"/>
      <c r="B1624" s="37" t="str">
        <f t="shared" ca="1" si="750"/>
        <v/>
      </c>
      <c r="C1624" s="41" t="str">
        <f t="shared" ca="1" si="751"/>
        <v/>
      </c>
      <c r="D1624" s="39" t="str">
        <f t="shared" ca="1" si="752"/>
        <v/>
      </c>
      <c r="E1624" s="39" t="str">
        <f t="shared" ca="1" si="764"/>
        <v/>
      </c>
      <c r="F1624" s="39" t="str">
        <f t="shared" ca="1" si="753"/>
        <v/>
      </c>
      <c r="G1624" s="101"/>
      <c r="H1624" s="39">
        <f t="shared" ca="1" si="744"/>
        <v>0</v>
      </c>
      <c r="J1624" s="332"/>
      <c r="K1624" s="37" t="str">
        <f t="shared" ca="1" si="754"/>
        <v/>
      </c>
      <c r="L1624" s="41" t="str">
        <f t="shared" ca="1" si="755"/>
        <v/>
      </c>
      <c r="M1624" s="39" t="str">
        <f t="shared" si="745"/>
        <v/>
      </c>
      <c r="N1624" s="39" t="str">
        <f t="shared" ca="1" si="765"/>
        <v/>
      </c>
      <c r="O1624" s="39" t="str">
        <f ca="1">IF(L1624="","",ROUND(Q1623*$O$5/payments_per_year,2))</f>
        <v/>
      </c>
      <c r="P1624" s="101"/>
      <c r="Q1624" s="39">
        <f t="shared" ca="1" si="766"/>
        <v>0</v>
      </c>
      <c r="R1624" s="332"/>
      <c r="S1624" s="37" t="str">
        <f t="shared" ca="1" si="756"/>
        <v/>
      </c>
      <c r="T1624" s="41" t="str">
        <f t="shared" ca="1" si="757"/>
        <v/>
      </c>
      <c r="U1624" s="39" t="str">
        <f t="shared" si="746"/>
        <v/>
      </c>
      <c r="V1624" s="39" t="str">
        <f t="shared" ca="1" si="767"/>
        <v/>
      </c>
      <c r="W1624" s="39">
        <f t="shared" ca="1" si="747"/>
        <v>0</v>
      </c>
      <c r="X1624" s="40"/>
      <c r="Y1624" s="39">
        <f t="shared" ca="1" si="768"/>
        <v>0</v>
      </c>
      <c r="Z1624" s="327"/>
      <c r="AA1624" s="37" t="str">
        <f t="shared" ca="1" si="758"/>
        <v/>
      </c>
      <c r="AB1624" s="41" t="str">
        <f t="shared" ca="1" si="759"/>
        <v/>
      </c>
      <c r="AC1624" s="39" t="str">
        <f t="shared" si="748"/>
        <v/>
      </c>
      <c r="AD1624" s="39" t="str">
        <f t="shared" ca="1" si="769"/>
        <v/>
      </c>
      <c r="AE1624" s="39" t="str">
        <f t="shared" ca="1" si="760"/>
        <v/>
      </c>
      <c r="AF1624" s="40"/>
      <c r="AG1624" s="39">
        <f t="shared" ca="1" si="770"/>
        <v>0</v>
      </c>
      <c r="AH1624" s="339"/>
      <c r="AI1624" s="37" t="str">
        <f t="shared" ca="1" si="761"/>
        <v/>
      </c>
      <c r="AJ1624" s="41" t="str">
        <f t="shared" ca="1" si="762"/>
        <v/>
      </c>
      <c r="AK1624" s="39" t="str">
        <f t="shared" si="749"/>
        <v/>
      </c>
      <c r="AL1624" s="39" t="str">
        <f t="shared" ca="1" si="771"/>
        <v/>
      </c>
      <c r="AM1624" s="39" t="str">
        <f t="shared" ca="1" si="763"/>
        <v/>
      </c>
      <c r="AN1624" s="40"/>
      <c r="AO1624" s="39">
        <f t="shared" ca="1" si="772"/>
        <v>0</v>
      </c>
      <c r="AP1624" s="339"/>
      <c r="AW1624" s="329"/>
      <c r="BI1624" s="329"/>
      <c r="BJ1624" s="329"/>
      <c r="BK1624" s="329"/>
      <c r="BL1624" s="329"/>
      <c r="BM1624" s="329"/>
      <c r="BN1624" s="329"/>
      <c r="BO1624" s="329"/>
      <c r="BP1624" s="329"/>
      <c r="BQ1624" s="329"/>
      <c r="BR1624" s="329"/>
      <c r="BS1624" s="329"/>
      <c r="BT1624" s="329"/>
      <c r="BU1624" s="329"/>
      <c r="BV1624" s="329"/>
      <c r="BW1624" s="325"/>
      <c r="BX1624" s="325"/>
      <c r="BY1624" s="325"/>
      <c r="BZ1624" s="325"/>
      <c r="CA1624" s="325"/>
      <c r="CB1624" s="325"/>
      <c r="CC1624" s="325"/>
      <c r="CD1624" s="325"/>
      <c r="CE1624" s="325"/>
      <c r="CF1624" s="325"/>
      <c r="CG1624" s="325"/>
      <c r="CH1624" s="325"/>
      <c r="CI1624" s="325"/>
      <c r="CJ1624" s="325"/>
      <c r="CK1624" s="325"/>
      <c r="CL1624" s="325"/>
      <c r="CM1624" s="325"/>
      <c r="CN1624" s="325"/>
      <c r="CO1624" s="325"/>
      <c r="CP1624" s="325"/>
      <c r="CQ1624" s="325"/>
      <c r="CR1624" s="325"/>
      <c r="CS1624" s="325"/>
      <c r="CT1624" s="325"/>
      <c r="CU1624" s="325"/>
      <c r="CV1624" s="325"/>
      <c r="CW1624" s="325"/>
      <c r="CX1624" s="325"/>
    </row>
    <row r="1625" spans="1:102" s="36" customFormat="1" ht="15" hidden="1" customHeight="1">
      <c r="A1625" s="329"/>
      <c r="B1625" s="37" t="str">
        <f t="shared" ca="1" si="750"/>
        <v/>
      </c>
      <c r="C1625" s="41" t="str">
        <f t="shared" ca="1" si="751"/>
        <v/>
      </c>
      <c r="D1625" s="39" t="str">
        <f t="shared" ca="1" si="752"/>
        <v/>
      </c>
      <c r="E1625" s="39" t="str">
        <f t="shared" ca="1" si="764"/>
        <v/>
      </c>
      <c r="F1625" s="39" t="str">
        <f t="shared" ca="1" si="753"/>
        <v/>
      </c>
      <c r="G1625" s="101"/>
      <c r="H1625" s="39">
        <f t="shared" ca="1" si="744"/>
        <v>0</v>
      </c>
      <c r="J1625" s="332"/>
      <c r="K1625" s="37" t="str">
        <f t="shared" ca="1" si="754"/>
        <v/>
      </c>
      <c r="L1625" s="41" t="str">
        <f t="shared" ca="1" si="755"/>
        <v/>
      </c>
      <c r="M1625" s="39" t="str">
        <f t="shared" si="745"/>
        <v/>
      </c>
      <c r="N1625" s="39" t="str">
        <f t="shared" ca="1" si="765"/>
        <v/>
      </c>
      <c r="O1625" s="39">
        <f ca="1">ROUND(Q1624*$O$5/payments_per_year,2)</f>
        <v>0</v>
      </c>
      <c r="P1625" s="101"/>
      <c r="Q1625" s="39">
        <f t="shared" ca="1" si="766"/>
        <v>0</v>
      </c>
      <c r="R1625" s="332"/>
      <c r="S1625" s="37" t="str">
        <f t="shared" ca="1" si="756"/>
        <v/>
      </c>
      <c r="T1625" s="41" t="str">
        <f t="shared" ca="1" si="757"/>
        <v/>
      </c>
      <c r="U1625" s="39" t="str">
        <f t="shared" si="746"/>
        <v/>
      </c>
      <c r="V1625" s="39" t="str">
        <f t="shared" ca="1" si="767"/>
        <v/>
      </c>
      <c r="W1625" s="39">
        <f t="shared" ca="1" si="747"/>
        <v>0</v>
      </c>
      <c r="X1625" s="40"/>
      <c r="Y1625" s="39">
        <f t="shared" ca="1" si="768"/>
        <v>0</v>
      </c>
      <c r="Z1625" s="327"/>
      <c r="AA1625" s="37" t="str">
        <f t="shared" ca="1" si="758"/>
        <v/>
      </c>
      <c r="AB1625" s="41" t="str">
        <f t="shared" ca="1" si="759"/>
        <v/>
      </c>
      <c r="AC1625" s="39" t="str">
        <f t="shared" si="748"/>
        <v/>
      </c>
      <c r="AD1625" s="39" t="str">
        <f t="shared" ca="1" si="769"/>
        <v/>
      </c>
      <c r="AE1625" s="39" t="str">
        <f t="shared" ca="1" si="760"/>
        <v/>
      </c>
      <c r="AF1625" s="40"/>
      <c r="AG1625" s="39">
        <f t="shared" ca="1" si="770"/>
        <v>0</v>
      </c>
      <c r="AH1625" s="339"/>
      <c r="AI1625" s="37" t="str">
        <f t="shared" ca="1" si="761"/>
        <v/>
      </c>
      <c r="AJ1625" s="41" t="str">
        <f t="shared" ca="1" si="762"/>
        <v/>
      </c>
      <c r="AK1625" s="39" t="str">
        <f t="shared" si="749"/>
        <v/>
      </c>
      <c r="AL1625" s="39" t="str">
        <f t="shared" ca="1" si="771"/>
        <v/>
      </c>
      <c r="AM1625" s="39" t="str">
        <f t="shared" ca="1" si="763"/>
        <v/>
      </c>
      <c r="AN1625" s="40"/>
      <c r="AO1625" s="39">
        <f t="shared" ca="1" si="772"/>
        <v>0</v>
      </c>
      <c r="AP1625" s="339"/>
      <c r="AW1625" s="329"/>
      <c r="BI1625" s="329"/>
      <c r="BJ1625" s="329"/>
      <c r="BK1625" s="329"/>
      <c r="BL1625" s="329"/>
      <c r="BM1625" s="329"/>
      <c r="BN1625" s="329"/>
      <c r="BO1625" s="329"/>
      <c r="BP1625" s="329"/>
      <c r="BQ1625" s="329"/>
      <c r="BR1625" s="329"/>
      <c r="BS1625" s="329"/>
      <c r="BT1625" s="329"/>
      <c r="BU1625" s="329"/>
      <c r="BV1625" s="329"/>
      <c r="BW1625" s="325"/>
      <c r="BX1625" s="325"/>
      <c r="BY1625" s="325"/>
      <c r="BZ1625" s="325"/>
      <c r="CA1625" s="325"/>
      <c r="CB1625" s="325"/>
      <c r="CC1625" s="325"/>
      <c r="CD1625" s="325"/>
      <c r="CE1625" s="325"/>
      <c r="CF1625" s="325"/>
      <c r="CG1625" s="325"/>
      <c r="CH1625" s="325"/>
      <c r="CI1625" s="325"/>
      <c r="CJ1625" s="325"/>
      <c r="CK1625" s="325"/>
      <c r="CL1625" s="325"/>
      <c r="CM1625" s="325"/>
      <c r="CN1625" s="325"/>
      <c r="CO1625" s="325"/>
      <c r="CP1625" s="325"/>
      <c r="CQ1625" s="325"/>
      <c r="CR1625" s="325"/>
      <c r="CS1625" s="325"/>
      <c r="CT1625" s="325"/>
      <c r="CU1625" s="325"/>
      <c r="CV1625" s="325"/>
      <c r="CW1625" s="325"/>
      <c r="CX1625" s="325"/>
    </row>
    <row r="1626" spans="1:102" s="36" customFormat="1" ht="15" hidden="1" customHeight="1">
      <c r="A1626" s="329"/>
      <c r="B1626" s="37" t="str">
        <f t="shared" ca="1" si="750"/>
        <v/>
      </c>
      <c r="C1626" s="41" t="str">
        <f t="shared" ca="1" si="751"/>
        <v/>
      </c>
      <c r="D1626" s="39" t="str">
        <f t="shared" ca="1" si="752"/>
        <v/>
      </c>
      <c r="E1626" s="39" t="str">
        <f t="shared" ca="1" si="764"/>
        <v/>
      </c>
      <c r="F1626" s="39" t="str">
        <f t="shared" ca="1" si="753"/>
        <v/>
      </c>
      <c r="G1626" s="101"/>
      <c r="H1626" s="39">
        <f t="shared" ca="1" si="744"/>
        <v>0</v>
      </c>
      <c r="J1626" s="332"/>
      <c r="K1626" s="37" t="str">
        <f t="shared" ca="1" si="754"/>
        <v/>
      </c>
      <c r="L1626" s="41" t="str">
        <f t="shared" ca="1" si="755"/>
        <v/>
      </c>
      <c r="M1626" s="39" t="str">
        <f t="shared" si="745"/>
        <v/>
      </c>
      <c r="N1626" s="39" t="str">
        <f t="shared" ca="1" si="765"/>
        <v/>
      </c>
      <c r="O1626" s="39" t="str">
        <f ca="1">IF(L1626="","",ROUND(Q1625*$O$5/payments_per_year,2))</f>
        <v/>
      </c>
      <c r="P1626" s="101"/>
      <c r="Q1626" s="39">
        <f t="shared" ca="1" si="766"/>
        <v>0</v>
      </c>
      <c r="R1626" s="332"/>
      <c r="S1626" s="37" t="str">
        <f t="shared" ca="1" si="756"/>
        <v/>
      </c>
      <c r="T1626" s="41" t="str">
        <f t="shared" ca="1" si="757"/>
        <v/>
      </c>
      <c r="U1626" s="39" t="str">
        <f t="shared" si="746"/>
        <v/>
      </c>
      <c r="V1626" s="39" t="str">
        <f t="shared" ca="1" si="767"/>
        <v/>
      </c>
      <c r="W1626" s="39">
        <f t="shared" ca="1" si="747"/>
        <v>0</v>
      </c>
      <c r="X1626" s="40"/>
      <c r="Y1626" s="39">
        <f t="shared" ca="1" si="768"/>
        <v>0</v>
      </c>
      <c r="Z1626" s="327"/>
      <c r="AA1626" s="37" t="str">
        <f t="shared" ca="1" si="758"/>
        <v/>
      </c>
      <c r="AB1626" s="41" t="str">
        <f t="shared" ca="1" si="759"/>
        <v/>
      </c>
      <c r="AC1626" s="39" t="str">
        <f t="shared" si="748"/>
        <v/>
      </c>
      <c r="AD1626" s="39" t="str">
        <f t="shared" ca="1" si="769"/>
        <v/>
      </c>
      <c r="AE1626" s="39" t="str">
        <f t="shared" ca="1" si="760"/>
        <v/>
      </c>
      <c r="AF1626" s="40"/>
      <c r="AG1626" s="39">
        <f t="shared" ca="1" si="770"/>
        <v>0</v>
      </c>
      <c r="AH1626" s="339"/>
      <c r="AI1626" s="37" t="str">
        <f t="shared" ca="1" si="761"/>
        <v/>
      </c>
      <c r="AJ1626" s="41" t="str">
        <f t="shared" ca="1" si="762"/>
        <v/>
      </c>
      <c r="AK1626" s="39" t="str">
        <f t="shared" si="749"/>
        <v/>
      </c>
      <c r="AL1626" s="39" t="str">
        <f t="shared" ca="1" si="771"/>
        <v/>
      </c>
      <c r="AM1626" s="39" t="str">
        <f t="shared" ca="1" si="763"/>
        <v/>
      </c>
      <c r="AN1626" s="40"/>
      <c r="AO1626" s="39">
        <f t="shared" ca="1" si="772"/>
        <v>0</v>
      </c>
      <c r="AP1626" s="339"/>
      <c r="AW1626" s="329"/>
      <c r="BI1626" s="329"/>
      <c r="BJ1626" s="329"/>
      <c r="BK1626" s="329"/>
      <c r="BL1626" s="329"/>
      <c r="BM1626" s="329"/>
      <c r="BN1626" s="329"/>
      <c r="BO1626" s="329"/>
      <c r="BP1626" s="329"/>
      <c r="BQ1626" s="329"/>
      <c r="BR1626" s="329"/>
      <c r="BS1626" s="329"/>
      <c r="BT1626" s="329"/>
      <c r="BU1626" s="329"/>
      <c r="BV1626" s="329"/>
      <c r="BW1626" s="325"/>
      <c r="BX1626" s="325"/>
      <c r="BY1626" s="325"/>
      <c r="BZ1626" s="325"/>
      <c r="CA1626" s="325"/>
      <c r="CB1626" s="325"/>
      <c r="CC1626" s="325"/>
      <c r="CD1626" s="325"/>
      <c r="CE1626" s="325"/>
      <c r="CF1626" s="325"/>
      <c r="CG1626" s="325"/>
      <c r="CH1626" s="325"/>
      <c r="CI1626" s="325"/>
      <c r="CJ1626" s="325"/>
      <c r="CK1626" s="325"/>
      <c r="CL1626" s="325"/>
      <c r="CM1626" s="325"/>
      <c r="CN1626" s="325"/>
      <c r="CO1626" s="325"/>
      <c r="CP1626" s="325"/>
      <c r="CQ1626" s="325"/>
      <c r="CR1626" s="325"/>
      <c r="CS1626" s="325"/>
      <c r="CT1626" s="325"/>
      <c r="CU1626" s="325"/>
      <c r="CV1626" s="325"/>
      <c r="CW1626" s="325"/>
      <c r="CX1626" s="325"/>
    </row>
    <row r="1627" spans="1:102" s="36" customFormat="1" ht="15" hidden="1" customHeight="1">
      <c r="A1627" s="329"/>
      <c r="B1627" s="37" t="str">
        <f t="shared" ca="1" si="750"/>
        <v/>
      </c>
      <c r="C1627" s="41" t="str">
        <f t="shared" ca="1" si="751"/>
        <v/>
      </c>
      <c r="D1627" s="39" t="str">
        <f t="shared" ca="1" si="752"/>
        <v/>
      </c>
      <c r="E1627" s="39" t="str">
        <f t="shared" ca="1" si="764"/>
        <v/>
      </c>
      <c r="F1627" s="39" t="str">
        <f t="shared" ca="1" si="753"/>
        <v/>
      </c>
      <c r="G1627" s="101"/>
      <c r="H1627" s="39">
        <f t="shared" ca="1" si="744"/>
        <v>0</v>
      </c>
      <c r="J1627" s="332"/>
      <c r="K1627" s="37" t="str">
        <f t="shared" ca="1" si="754"/>
        <v/>
      </c>
      <c r="L1627" s="41" t="str">
        <f t="shared" ca="1" si="755"/>
        <v/>
      </c>
      <c r="M1627" s="39" t="str">
        <f t="shared" si="745"/>
        <v/>
      </c>
      <c r="N1627" s="39" t="str">
        <f t="shared" ca="1" si="765"/>
        <v/>
      </c>
      <c r="O1627" s="39">
        <f ca="1">ROUND(Q1626*$O$5/payments_per_year,2)</f>
        <v>0</v>
      </c>
      <c r="P1627" s="101"/>
      <c r="Q1627" s="39">
        <f t="shared" ca="1" si="766"/>
        <v>0</v>
      </c>
      <c r="R1627" s="332"/>
      <c r="S1627" s="37" t="str">
        <f t="shared" ca="1" si="756"/>
        <v/>
      </c>
      <c r="T1627" s="41" t="str">
        <f t="shared" ca="1" si="757"/>
        <v/>
      </c>
      <c r="U1627" s="39" t="str">
        <f t="shared" si="746"/>
        <v/>
      </c>
      <c r="V1627" s="39" t="str">
        <f t="shared" ca="1" si="767"/>
        <v/>
      </c>
      <c r="W1627" s="39">
        <f t="shared" ca="1" si="747"/>
        <v>0</v>
      </c>
      <c r="X1627" s="40"/>
      <c r="Y1627" s="39">
        <f t="shared" ca="1" si="768"/>
        <v>0</v>
      </c>
      <c r="Z1627" s="327"/>
      <c r="AA1627" s="37" t="str">
        <f t="shared" ca="1" si="758"/>
        <v/>
      </c>
      <c r="AB1627" s="41" t="str">
        <f t="shared" ca="1" si="759"/>
        <v/>
      </c>
      <c r="AC1627" s="39" t="str">
        <f t="shared" si="748"/>
        <v/>
      </c>
      <c r="AD1627" s="39" t="str">
        <f t="shared" ca="1" si="769"/>
        <v/>
      </c>
      <c r="AE1627" s="39" t="str">
        <f t="shared" ca="1" si="760"/>
        <v/>
      </c>
      <c r="AF1627" s="40"/>
      <c r="AG1627" s="39">
        <f t="shared" ca="1" si="770"/>
        <v>0</v>
      </c>
      <c r="AH1627" s="339"/>
      <c r="AI1627" s="37" t="str">
        <f t="shared" ca="1" si="761"/>
        <v/>
      </c>
      <c r="AJ1627" s="41" t="str">
        <f t="shared" ca="1" si="762"/>
        <v/>
      </c>
      <c r="AK1627" s="39" t="str">
        <f t="shared" si="749"/>
        <v/>
      </c>
      <c r="AL1627" s="39" t="str">
        <f t="shared" ca="1" si="771"/>
        <v/>
      </c>
      <c r="AM1627" s="39" t="str">
        <f t="shared" ca="1" si="763"/>
        <v/>
      </c>
      <c r="AN1627" s="40"/>
      <c r="AO1627" s="39">
        <f t="shared" ca="1" si="772"/>
        <v>0</v>
      </c>
      <c r="AP1627" s="339"/>
      <c r="AW1627" s="329"/>
      <c r="BI1627" s="329"/>
      <c r="BJ1627" s="329"/>
      <c r="BK1627" s="329"/>
      <c r="BL1627" s="329"/>
      <c r="BM1627" s="329"/>
      <c r="BN1627" s="329"/>
      <c r="BO1627" s="329"/>
      <c r="BP1627" s="329"/>
      <c r="BQ1627" s="329"/>
      <c r="BR1627" s="329"/>
      <c r="BS1627" s="329"/>
      <c r="BT1627" s="329"/>
      <c r="BU1627" s="329"/>
      <c r="BV1627" s="329"/>
      <c r="BW1627" s="325"/>
      <c r="BX1627" s="325"/>
      <c r="BY1627" s="325"/>
      <c r="BZ1627" s="325"/>
      <c r="CA1627" s="325"/>
      <c r="CB1627" s="325"/>
      <c r="CC1627" s="325"/>
      <c r="CD1627" s="325"/>
      <c r="CE1627" s="325"/>
      <c r="CF1627" s="325"/>
      <c r="CG1627" s="325"/>
      <c r="CH1627" s="325"/>
      <c r="CI1627" s="325"/>
      <c r="CJ1627" s="325"/>
      <c r="CK1627" s="325"/>
      <c r="CL1627" s="325"/>
      <c r="CM1627" s="325"/>
      <c r="CN1627" s="325"/>
      <c r="CO1627" s="325"/>
      <c r="CP1627" s="325"/>
      <c r="CQ1627" s="325"/>
      <c r="CR1627" s="325"/>
      <c r="CS1627" s="325"/>
      <c r="CT1627" s="325"/>
      <c r="CU1627" s="325"/>
      <c r="CV1627" s="325"/>
      <c r="CW1627" s="325"/>
      <c r="CX1627" s="325"/>
    </row>
    <row r="1628" spans="1:102" s="36" customFormat="1" ht="15" hidden="1" customHeight="1">
      <c r="A1628" s="329"/>
      <c r="B1628" s="37" t="str">
        <f t="shared" ca="1" si="750"/>
        <v/>
      </c>
      <c r="C1628" s="41" t="str">
        <f t="shared" ca="1" si="751"/>
        <v/>
      </c>
      <c r="D1628" s="39" t="str">
        <f t="shared" ca="1" si="752"/>
        <v/>
      </c>
      <c r="E1628" s="39" t="str">
        <f t="shared" ca="1" si="764"/>
        <v/>
      </c>
      <c r="F1628" s="39" t="str">
        <f t="shared" ca="1" si="753"/>
        <v/>
      </c>
      <c r="G1628" s="101"/>
      <c r="H1628" s="39">
        <f t="shared" ca="1" si="744"/>
        <v>0</v>
      </c>
      <c r="J1628" s="332"/>
      <c r="K1628" s="37" t="str">
        <f t="shared" ca="1" si="754"/>
        <v/>
      </c>
      <c r="L1628" s="41" t="str">
        <f t="shared" ca="1" si="755"/>
        <v/>
      </c>
      <c r="M1628" s="39" t="str">
        <f t="shared" si="745"/>
        <v/>
      </c>
      <c r="N1628" s="39" t="str">
        <f t="shared" ca="1" si="765"/>
        <v/>
      </c>
      <c r="O1628" s="39" t="str">
        <f ca="1">IF(L1628="","",ROUND(Q1627*$O$5/payments_per_year,2))</f>
        <v/>
      </c>
      <c r="P1628" s="101"/>
      <c r="Q1628" s="39">
        <f t="shared" ca="1" si="766"/>
        <v>0</v>
      </c>
      <c r="R1628" s="332"/>
      <c r="S1628" s="37" t="str">
        <f t="shared" ca="1" si="756"/>
        <v/>
      </c>
      <c r="T1628" s="41" t="str">
        <f t="shared" ca="1" si="757"/>
        <v/>
      </c>
      <c r="U1628" s="39" t="str">
        <f t="shared" si="746"/>
        <v/>
      </c>
      <c r="V1628" s="39" t="str">
        <f t="shared" ca="1" si="767"/>
        <v/>
      </c>
      <c r="W1628" s="39">
        <f t="shared" ca="1" si="747"/>
        <v>0</v>
      </c>
      <c r="X1628" s="40"/>
      <c r="Y1628" s="39">
        <f t="shared" ca="1" si="768"/>
        <v>0</v>
      </c>
      <c r="Z1628" s="327"/>
      <c r="AA1628" s="37" t="str">
        <f t="shared" ca="1" si="758"/>
        <v/>
      </c>
      <c r="AB1628" s="41" t="str">
        <f t="shared" ca="1" si="759"/>
        <v/>
      </c>
      <c r="AC1628" s="39" t="str">
        <f t="shared" si="748"/>
        <v/>
      </c>
      <c r="AD1628" s="39" t="str">
        <f t="shared" ca="1" si="769"/>
        <v/>
      </c>
      <c r="AE1628" s="39" t="str">
        <f t="shared" ca="1" si="760"/>
        <v/>
      </c>
      <c r="AF1628" s="40"/>
      <c r="AG1628" s="39">
        <f t="shared" ca="1" si="770"/>
        <v>0</v>
      </c>
      <c r="AH1628" s="339"/>
      <c r="AI1628" s="37" t="str">
        <f t="shared" ca="1" si="761"/>
        <v/>
      </c>
      <c r="AJ1628" s="41" t="str">
        <f t="shared" ca="1" si="762"/>
        <v/>
      </c>
      <c r="AK1628" s="39" t="str">
        <f t="shared" si="749"/>
        <v/>
      </c>
      <c r="AL1628" s="39" t="str">
        <f t="shared" ca="1" si="771"/>
        <v/>
      </c>
      <c r="AM1628" s="39" t="str">
        <f t="shared" ca="1" si="763"/>
        <v/>
      </c>
      <c r="AN1628" s="40"/>
      <c r="AO1628" s="39">
        <f t="shared" ca="1" si="772"/>
        <v>0</v>
      </c>
      <c r="AP1628" s="339"/>
      <c r="AW1628" s="329"/>
      <c r="BI1628" s="329"/>
      <c r="BJ1628" s="329"/>
      <c r="BK1628" s="329"/>
      <c r="BL1628" s="329"/>
      <c r="BM1628" s="329"/>
      <c r="BN1628" s="329"/>
      <c r="BO1628" s="329"/>
      <c r="BP1628" s="329"/>
      <c r="BQ1628" s="329"/>
      <c r="BR1628" s="329"/>
      <c r="BS1628" s="329"/>
      <c r="BT1628" s="329"/>
      <c r="BU1628" s="329"/>
      <c r="BV1628" s="329"/>
      <c r="BW1628" s="325"/>
      <c r="BX1628" s="325"/>
      <c r="BY1628" s="325"/>
      <c r="BZ1628" s="325"/>
      <c r="CA1628" s="325"/>
      <c r="CB1628" s="325"/>
      <c r="CC1628" s="325"/>
      <c r="CD1628" s="325"/>
      <c r="CE1628" s="325"/>
      <c r="CF1628" s="325"/>
      <c r="CG1628" s="325"/>
      <c r="CH1628" s="325"/>
      <c r="CI1628" s="325"/>
      <c r="CJ1628" s="325"/>
      <c r="CK1628" s="325"/>
      <c r="CL1628" s="325"/>
      <c r="CM1628" s="325"/>
      <c r="CN1628" s="325"/>
      <c r="CO1628" s="325"/>
      <c r="CP1628" s="325"/>
      <c r="CQ1628" s="325"/>
      <c r="CR1628" s="325"/>
      <c r="CS1628" s="325"/>
      <c r="CT1628" s="325"/>
      <c r="CU1628" s="325"/>
      <c r="CV1628" s="325"/>
      <c r="CW1628" s="325"/>
      <c r="CX1628" s="325"/>
    </row>
    <row r="1629" spans="1:102" s="36" customFormat="1" ht="15" hidden="1" customHeight="1">
      <c r="A1629" s="329"/>
      <c r="B1629" s="37" t="str">
        <f t="shared" ca="1" si="750"/>
        <v/>
      </c>
      <c r="C1629" s="41" t="str">
        <f t="shared" ca="1" si="751"/>
        <v/>
      </c>
      <c r="D1629" s="39" t="str">
        <f t="shared" ca="1" si="752"/>
        <v/>
      </c>
      <c r="E1629" s="39" t="str">
        <f t="shared" ca="1" si="764"/>
        <v/>
      </c>
      <c r="F1629" s="39" t="str">
        <f t="shared" ca="1" si="753"/>
        <v/>
      </c>
      <c r="G1629" s="101"/>
      <c r="H1629" s="39">
        <f t="shared" ca="1" si="744"/>
        <v>0</v>
      </c>
      <c r="J1629" s="332"/>
      <c r="K1629" s="37" t="str">
        <f t="shared" ca="1" si="754"/>
        <v/>
      </c>
      <c r="L1629" s="41" t="str">
        <f t="shared" ca="1" si="755"/>
        <v/>
      </c>
      <c r="M1629" s="39" t="str">
        <f t="shared" si="745"/>
        <v/>
      </c>
      <c r="N1629" s="39" t="str">
        <f t="shared" ca="1" si="765"/>
        <v/>
      </c>
      <c r="O1629" s="39">
        <f ca="1">ROUND(Q1628*$O$5/payments_per_year,2)</f>
        <v>0</v>
      </c>
      <c r="P1629" s="101"/>
      <c r="Q1629" s="39">
        <f t="shared" ca="1" si="766"/>
        <v>0</v>
      </c>
      <c r="R1629" s="332"/>
      <c r="S1629" s="37" t="str">
        <f t="shared" ca="1" si="756"/>
        <v/>
      </c>
      <c r="T1629" s="41" t="str">
        <f t="shared" ca="1" si="757"/>
        <v/>
      </c>
      <c r="U1629" s="39" t="str">
        <f t="shared" si="746"/>
        <v/>
      </c>
      <c r="V1629" s="39" t="str">
        <f t="shared" ca="1" si="767"/>
        <v/>
      </c>
      <c r="W1629" s="39">
        <f t="shared" ca="1" si="747"/>
        <v>0</v>
      </c>
      <c r="X1629" s="40"/>
      <c r="Y1629" s="39">
        <f t="shared" ca="1" si="768"/>
        <v>0</v>
      </c>
      <c r="Z1629" s="327"/>
      <c r="AA1629" s="37" t="str">
        <f t="shared" ca="1" si="758"/>
        <v/>
      </c>
      <c r="AB1629" s="41" t="str">
        <f t="shared" ca="1" si="759"/>
        <v/>
      </c>
      <c r="AC1629" s="39" t="str">
        <f t="shared" si="748"/>
        <v/>
      </c>
      <c r="AD1629" s="39" t="str">
        <f t="shared" ca="1" si="769"/>
        <v/>
      </c>
      <c r="AE1629" s="39" t="str">
        <f t="shared" ca="1" si="760"/>
        <v/>
      </c>
      <c r="AF1629" s="40"/>
      <c r="AG1629" s="39">
        <f t="shared" ca="1" si="770"/>
        <v>0</v>
      </c>
      <c r="AH1629" s="339"/>
      <c r="AI1629" s="37" t="str">
        <f t="shared" ca="1" si="761"/>
        <v/>
      </c>
      <c r="AJ1629" s="41" t="str">
        <f t="shared" ca="1" si="762"/>
        <v/>
      </c>
      <c r="AK1629" s="39" t="str">
        <f t="shared" si="749"/>
        <v/>
      </c>
      <c r="AL1629" s="39" t="str">
        <f t="shared" ca="1" si="771"/>
        <v/>
      </c>
      <c r="AM1629" s="39" t="str">
        <f t="shared" ca="1" si="763"/>
        <v/>
      </c>
      <c r="AN1629" s="40"/>
      <c r="AO1629" s="39">
        <f t="shared" ca="1" si="772"/>
        <v>0</v>
      </c>
      <c r="AP1629" s="339"/>
      <c r="AW1629" s="329"/>
      <c r="BI1629" s="329"/>
      <c r="BJ1629" s="329"/>
      <c r="BK1629" s="329"/>
      <c r="BL1629" s="329"/>
      <c r="BM1629" s="329"/>
      <c r="BN1629" s="329"/>
      <c r="BO1629" s="329"/>
      <c r="BP1629" s="329"/>
      <c r="BQ1629" s="329"/>
      <c r="BR1629" s="329"/>
      <c r="BS1629" s="329"/>
      <c r="BT1629" s="329"/>
      <c r="BU1629" s="329"/>
      <c r="BV1629" s="329"/>
      <c r="BW1629" s="325"/>
      <c r="BX1629" s="325"/>
      <c r="BY1629" s="325"/>
      <c r="BZ1629" s="325"/>
      <c r="CA1629" s="325"/>
      <c r="CB1629" s="325"/>
      <c r="CC1629" s="325"/>
      <c r="CD1629" s="325"/>
      <c r="CE1629" s="325"/>
      <c r="CF1629" s="325"/>
      <c r="CG1629" s="325"/>
      <c r="CH1629" s="325"/>
      <c r="CI1629" s="325"/>
      <c r="CJ1629" s="325"/>
      <c r="CK1629" s="325"/>
      <c r="CL1629" s="325"/>
      <c r="CM1629" s="325"/>
      <c r="CN1629" s="325"/>
      <c r="CO1629" s="325"/>
      <c r="CP1629" s="325"/>
      <c r="CQ1629" s="325"/>
      <c r="CR1629" s="325"/>
      <c r="CS1629" s="325"/>
      <c r="CT1629" s="325"/>
      <c r="CU1629" s="325"/>
      <c r="CV1629" s="325"/>
      <c r="CW1629" s="325"/>
      <c r="CX1629" s="325"/>
    </row>
    <row r="1630" spans="1:102" s="36" customFormat="1" ht="15" hidden="1" customHeight="1">
      <c r="A1630" s="329"/>
      <c r="B1630" s="37" t="str">
        <f t="shared" ca="1" si="750"/>
        <v/>
      </c>
      <c r="C1630" s="41" t="str">
        <f t="shared" ca="1" si="751"/>
        <v/>
      </c>
      <c r="D1630" s="39" t="str">
        <f t="shared" ca="1" si="752"/>
        <v/>
      </c>
      <c r="E1630" s="39" t="str">
        <f t="shared" ca="1" si="764"/>
        <v/>
      </c>
      <c r="F1630" s="39" t="str">
        <f t="shared" ca="1" si="753"/>
        <v/>
      </c>
      <c r="G1630" s="101"/>
      <c r="H1630" s="39">
        <f t="shared" ca="1" si="744"/>
        <v>0</v>
      </c>
      <c r="J1630" s="332"/>
      <c r="K1630" s="37" t="str">
        <f t="shared" ca="1" si="754"/>
        <v/>
      </c>
      <c r="L1630" s="41" t="str">
        <f t="shared" ca="1" si="755"/>
        <v/>
      </c>
      <c r="M1630" s="39" t="str">
        <f t="shared" si="745"/>
        <v/>
      </c>
      <c r="N1630" s="39" t="str">
        <f t="shared" ca="1" si="765"/>
        <v/>
      </c>
      <c r="O1630" s="39" t="str">
        <f ca="1">IF(L1630="","",ROUND(Q1629*$O$5/payments_per_year,2))</f>
        <v/>
      </c>
      <c r="P1630" s="101"/>
      <c r="Q1630" s="39">
        <f t="shared" ca="1" si="766"/>
        <v>0</v>
      </c>
      <c r="R1630" s="332"/>
      <c r="S1630" s="37" t="str">
        <f t="shared" ca="1" si="756"/>
        <v/>
      </c>
      <c r="T1630" s="41" t="str">
        <f t="shared" ca="1" si="757"/>
        <v/>
      </c>
      <c r="U1630" s="39" t="str">
        <f t="shared" si="746"/>
        <v/>
      </c>
      <c r="V1630" s="39" t="str">
        <f t="shared" ca="1" si="767"/>
        <v/>
      </c>
      <c r="W1630" s="39">
        <f t="shared" ca="1" si="747"/>
        <v>0</v>
      </c>
      <c r="X1630" s="40"/>
      <c r="Y1630" s="39">
        <f t="shared" ca="1" si="768"/>
        <v>0</v>
      </c>
      <c r="Z1630" s="327"/>
      <c r="AA1630" s="37" t="str">
        <f t="shared" ca="1" si="758"/>
        <v/>
      </c>
      <c r="AB1630" s="41" t="str">
        <f t="shared" ca="1" si="759"/>
        <v/>
      </c>
      <c r="AC1630" s="39" t="str">
        <f t="shared" si="748"/>
        <v/>
      </c>
      <c r="AD1630" s="39" t="str">
        <f t="shared" ca="1" si="769"/>
        <v/>
      </c>
      <c r="AE1630" s="39" t="str">
        <f t="shared" ca="1" si="760"/>
        <v/>
      </c>
      <c r="AF1630" s="40"/>
      <c r="AG1630" s="39">
        <f t="shared" ca="1" si="770"/>
        <v>0</v>
      </c>
      <c r="AH1630" s="339"/>
      <c r="AI1630" s="37" t="str">
        <f t="shared" ca="1" si="761"/>
        <v/>
      </c>
      <c r="AJ1630" s="41" t="str">
        <f t="shared" ca="1" si="762"/>
        <v/>
      </c>
      <c r="AK1630" s="39" t="str">
        <f t="shared" si="749"/>
        <v/>
      </c>
      <c r="AL1630" s="39" t="str">
        <f t="shared" ca="1" si="771"/>
        <v/>
      </c>
      <c r="AM1630" s="39" t="str">
        <f t="shared" ca="1" si="763"/>
        <v/>
      </c>
      <c r="AN1630" s="40"/>
      <c r="AO1630" s="39">
        <f t="shared" ca="1" si="772"/>
        <v>0</v>
      </c>
      <c r="AP1630" s="339"/>
      <c r="AW1630" s="329"/>
      <c r="BI1630" s="329"/>
      <c r="BJ1630" s="329"/>
      <c r="BK1630" s="329"/>
      <c r="BL1630" s="329"/>
      <c r="BM1630" s="329"/>
      <c r="BN1630" s="329"/>
      <c r="BO1630" s="329"/>
      <c r="BP1630" s="329"/>
      <c r="BQ1630" s="329"/>
      <c r="BR1630" s="329"/>
      <c r="BS1630" s="329"/>
      <c r="BT1630" s="329"/>
      <c r="BU1630" s="329"/>
      <c r="BV1630" s="329"/>
      <c r="BW1630" s="325"/>
      <c r="BX1630" s="325"/>
      <c r="BY1630" s="325"/>
      <c r="BZ1630" s="325"/>
      <c r="CA1630" s="325"/>
      <c r="CB1630" s="325"/>
      <c r="CC1630" s="325"/>
      <c r="CD1630" s="325"/>
      <c r="CE1630" s="325"/>
      <c r="CF1630" s="325"/>
      <c r="CG1630" s="325"/>
      <c r="CH1630" s="325"/>
      <c r="CI1630" s="325"/>
      <c r="CJ1630" s="325"/>
      <c r="CK1630" s="325"/>
      <c r="CL1630" s="325"/>
      <c r="CM1630" s="325"/>
      <c r="CN1630" s="325"/>
      <c r="CO1630" s="325"/>
      <c r="CP1630" s="325"/>
      <c r="CQ1630" s="325"/>
      <c r="CR1630" s="325"/>
      <c r="CS1630" s="325"/>
      <c r="CT1630" s="325"/>
      <c r="CU1630" s="325"/>
      <c r="CV1630" s="325"/>
      <c r="CW1630" s="325"/>
      <c r="CX1630" s="325"/>
    </row>
    <row r="1631" spans="1:102" s="36" customFormat="1" ht="15" hidden="1" customHeight="1">
      <c r="A1631" s="329"/>
      <c r="B1631" s="37" t="str">
        <f t="shared" ca="1" si="750"/>
        <v/>
      </c>
      <c r="C1631" s="41" t="str">
        <f t="shared" ca="1" si="751"/>
        <v/>
      </c>
      <c r="D1631" s="39" t="str">
        <f t="shared" ca="1" si="752"/>
        <v/>
      </c>
      <c r="E1631" s="39" t="str">
        <f t="shared" ca="1" si="764"/>
        <v/>
      </c>
      <c r="F1631" s="39" t="str">
        <f t="shared" ca="1" si="753"/>
        <v/>
      </c>
      <c r="G1631" s="101"/>
      <c r="H1631" s="39">
        <f t="shared" ca="1" si="744"/>
        <v>0</v>
      </c>
      <c r="J1631" s="332"/>
      <c r="K1631" s="37" t="str">
        <f t="shared" ca="1" si="754"/>
        <v/>
      </c>
      <c r="L1631" s="41" t="str">
        <f t="shared" ca="1" si="755"/>
        <v/>
      </c>
      <c r="M1631" s="39" t="str">
        <f t="shared" si="745"/>
        <v/>
      </c>
      <c r="N1631" s="39" t="str">
        <f t="shared" ca="1" si="765"/>
        <v/>
      </c>
      <c r="O1631" s="39">
        <f ca="1">ROUND(Q1630*$O$5/payments_per_year,2)</f>
        <v>0</v>
      </c>
      <c r="P1631" s="101"/>
      <c r="Q1631" s="39">
        <f t="shared" ca="1" si="766"/>
        <v>0</v>
      </c>
      <c r="R1631" s="332"/>
      <c r="S1631" s="37" t="str">
        <f t="shared" ca="1" si="756"/>
        <v/>
      </c>
      <c r="T1631" s="41" t="str">
        <f t="shared" ca="1" si="757"/>
        <v/>
      </c>
      <c r="U1631" s="39" t="str">
        <f t="shared" si="746"/>
        <v/>
      </c>
      <c r="V1631" s="39" t="str">
        <f t="shared" ca="1" si="767"/>
        <v/>
      </c>
      <c r="W1631" s="39">
        <f t="shared" ca="1" si="747"/>
        <v>0</v>
      </c>
      <c r="X1631" s="40"/>
      <c r="Y1631" s="39">
        <f t="shared" ca="1" si="768"/>
        <v>0</v>
      </c>
      <c r="Z1631" s="327"/>
      <c r="AA1631" s="37" t="str">
        <f t="shared" ca="1" si="758"/>
        <v/>
      </c>
      <c r="AB1631" s="41" t="str">
        <f t="shared" ca="1" si="759"/>
        <v/>
      </c>
      <c r="AC1631" s="39" t="str">
        <f t="shared" si="748"/>
        <v/>
      </c>
      <c r="AD1631" s="39" t="str">
        <f t="shared" ca="1" si="769"/>
        <v/>
      </c>
      <c r="AE1631" s="39" t="str">
        <f t="shared" ca="1" si="760"/>
        <v/>
      </c>
      <c r="AF1631" s="40"/>
      <c r="AG1631" s="39">
        <f t="shared" ca="1" si="770"/>
        <v>0</v>
      </c>
      <c r="AH1631" s="339"/>
      <c r="AI1631" s="37" t="str">
        <f t="shared" ca="1" si="761"/>
        <v/>
      </c>
      <c r="AJ1631" s="41" t="str">
        <f t="shared" ca="1" si="762"/>
        <v/>
      </c>
      <c r="AK1631" s="39" t="str">
        <f t="shared" si="749"/>
        <v/>
      </c>
      <c r="AL1631" s="39" t="str">
        <f t="shared" ca="1" si="771"/>
        <v/>
      </c>
      <c r="AM1631" s="39" t="str">
        <f t="shared" ca="1" si="763"/>
        <v/>
      </c>
      <c r="AN1631" s="40"/>
      <c r="AO1631" s="39">
        <f t="shared" ca="1" si="772"/>
        <v>0</v>
      </c>
      <c r="AP1631" s="339"/>
      <c r="AW1631" s="329"/>
      <c r="BI1631" s="329"/>
      <c r="BJ1631" s="329"/>
      <c r="BK1631" s="329"/>
      <c r="BL1631" s="329"/>
      <c r="BM1631" s="329"/>
      <c r="BN1631" s="329"/>
      <c r="BO1631" s="329"/>
      <c r="BP1631" s="329"/>
      <c r="BQ1631" s="329"/>
      <c r="BR1631" s="329"/>
      <c r="BS1631" s="329"/>
      <c r="BT1631" s="329"/>
      <c r="BU1631" s="329"/>
      <c r="BV1631" s="329"/>
      <c r="BW1631" s="325"/>
      <c r="BX1631" s="325"/>
      <c r="BY1631" s="325"/>
      <c r="BZ1631" s="325"/>
      <c r="CA1631" s="325"/>
      <c r="CB1631" s="325"/>
      <c r="CC1631" s="325"/>
      <c r="CD1631" s="325"/>
      <c r="CE1631" s="325"/>
      <c r="CF1631" s="325"/>
      <c r="CG1631" s="325"/>
      <c r="CH1631" s="325"/>
      <c r="CI1631" s="325"/>
      <c r="CJ1631" s="325"/>
      <c r="CK1631" s="325"/>
      <c r="CL1631" s="325"/>
      <c r="CM1631" s="325"/>
      <c r="CN1631" s="325"/>
      <c r="CO1631" s="325"/>
      <c r="CP1631" s="325"/>
      <c r="CQ1631" s="325"/>
      <c r="CR1631" s="325"/>
      <c r="CS1631" s="325"/>
      <c r="CT1631" s="325"/>
      <c r="CU1631" s="325"/>
      <c r="CV1631" s="325"/>
      <c r="CW1631" s="325"/>
      <c r="CX1631" s="325"/>
    </row>
    <row r="1632" spans="1:102" s="36" customFormat="1" ht="15" hidden="1" customHeight="1">
      <c r="A1632" s="329"/>
      <c r="B1632" s="37" t="str">
        <f t="shared" ca="1" si="750"/>
        <v/>
      </c>
      <c r="C1632" s="41" t="str">
        <f t="shared" ca="1" si="751"/>
        <v/>
      </c>
      <c r="D1632" s="39" t="str">
        <f t="shared" ca="1" si="752"/>
        <v/>
      </c>
      <c r="E1632" s="39" t="str">
        <f t="shared" ca="1" si="764"/>
        <v/>
      </c>
      <c r="F1632" s="39" t="str">
        <f t="shared" ca="1" si="753"/>
        <v/>
      </c>
      <c r="G1632" s="101"/>
      <c r="H1632" s="39">
        <f t="shared" ca="1" si="744"/>
        <v>0</v>
      </c>
      <c r="J1632" s="332"/>
      <c r="K1632" s="37" t="str">
        <f t="shared" ca="1" si="754"/>
        <v/>
      </c>
      <c r="L1632" s="41" t="str">
        <f t="shared" ca="1" si="755"/>
        <v/>
      </c>
      <c r="M1632" s="39" t="str">
        <f t="shared" si="745"/>
        <v/>
      </c>
      <c r="N1632" s="39" t="str">
        <f t="shared" ca="1" si="765"/>
        <v/>
      </c>
      <c r="O1632" s="39" t="str">
        <f ca="1">IF(L1632="","",ROUND(Q1631*$O$5/payments_per_year,2))</f>
        <v/>
      </c>
      <c r="P1632" s="101"/>
      <c r="Q1632" s="39">
        <f t="shared" ca="1" si="766"/>
        <v>0</v>
      </c>
      <c r="R1632" s="332"/>
      <c r="S1632" s="37" t="str">
        <f t="shared" ca="1" si="756"/>
        <v/>
      </c>
      <c r="T1632" s="41" t="str">
        <f t="shared" ca="1" si="757"/>
        <v/>
      </c>
      <c r="U1632" s="39" t="str">
        <f t="shared" si="746"/>
        <v/>
      </c>
      <c r="V1632" s="39" t="str">
        <f t="shared" ca="1" si="767"/>
        <v/>
      </c>
      <c r="W1632" s="39">
        <f t="shared" ca="1" si="747"/>
        <v>0</v>
      </c>
      <c r="X1632" s="40"/>
      <c r="Y1632" s="39">
        <f t="shared" ca="1" si="768"/>
        <v>0</v>
      </c>
      <c r="Z1632" s="327"/>
      <c r="AA1632" s="37" t="str">
        <f t="shared" ca="1" si="758"/>
        <v/>
      </c>
      <c r="AB1632" s="41" t="str">
        <f t="shared" ca="1" si="759"/>
        <v/>
      </c>
      <c r="AC1632" s="39" t="str">
        <f t="shared" si="748"/>
        <v/>
      </c>
      <c r="AD1632" s="39" t="str">
        <f t="shared" ca="1" si="769"/>
        <v/>
      </c>
      <c r="AE1632" s="39" t="str">
        <f t="shared" ca="1" si="760"/>
        <v/>
      </c>
      <c r="AF1632" s="40"/>
      <c r="AG1632" s="39">
        <f t="shared" ca="1" si="770"/>
        <v>0</v>
      </c>
      <c r="AH1632" s="339"/>
      <c r="AI1632" s="37" t="str">
        <f t="shared" ca="1" si="761"/>
        <v/>
      </c>
      <c r="AJ1632" s="41" t="str">
        <f t="shared" ca="1" si="762"/>
        <v/>
      </c>
      <c r="AK1632" s="39" t="str">
        <f t="shared" si="749"/>
        <v/>
      </c>
      <c r="AL1632" s="39" t="str">
        <f t="shared" ca="1" si="771"/>
        <v/>
      </c>
      <c r="AM1632" s="39" t="str">
        <f t="shared" ca="1" si="763"/>
        <v/>
      </c>
      <c r="AN1632" s="40"/>
      <c r="AO1632" s="39">
        <f t="shared" ca="1" si="772"/>
        <v>0</v>
      </c>
      <c r="AP1632" s="339"/>
      <c r="AW1632" s="329"/>
      <c r="BI1632" s="329"/>
      <c r="BJ1632" s="329"/>
      <c r="BK1632" s="329"/>
      <c r="BL1632" s="329"/>
      <c r="BM1632" s="329"/>
      <c r="BN1632" s="329"/>
      <c r="BO1632" s="329"/>
      <c r="BP1632" s="329"/>
      <c r="BQ1632" s="329"/>
      <c r="BR1632" s="329"/>
      <c r="BS1632" s="329"/>
      <c r="BT1632" s="329"/>
      <c r="BU1632" s="329"/>
      <c r="BV1632" s="329"/>
      <c r="BW1632" s="325"/>
      <c r="BX1632" s="325"/>
      <c r="BY1632" s="325"/>
      <c r="BZ1632" s="325"/>
      <c r="CA1632" s="325"/>
      <c r="CB1632" s="325"/>
      <c r="CC1632" s="325"/>
      <c r="CD1632" s="325"/>
      <c r="CE1632" s="325"/>
      <c r="CF1632" s="325"/>
      <c r="CG1632" s="325"/>
      <c r="CH1632" s="325"/>
      <c r="CI1632" s="325"/>
      <c r="CJ1632" s="325"/>
      <c r="CK1632" s="325"/>
      <c r="CL1632" s="325"/>
      <c r="CM1632" s="325"/>
      <c r="CN1632" s="325"/>
      <c r="CO1632" s="325"/>
      <c r="CP1632" s="325"/>
      <c r="CQ1632" s="325"/>
      <c r="CR1632" s="325"/>
      <c r="CS1632" s="325"/>
      <c r="CT1632" s="325"/>
      <c r="CU1632" s="325"/>
      <c r="CV1632" s="325"/>
      <c r="CW1632" s="325"/>
      <c r="CX1632" s="325"/>
    </row>
    <row r="1633" spans="1:102" s="36" customFormat="1" ht="15" hidden="1" customHeight="1">
      <c r="A1633" s="329"/>
      <c r="B1633" s="37" t="str">
        <f t="shared" ca="1" si="750"/>
        <v/>
      </c>
      <c r="C1633" s="41" t="str">
        <f t="shared" ca="1" si="751"/>
        <v/>
      </c>
      <c r="D1633" s="39" t="str">
        <f t="shared" ca="1" si="752"/>
        <v/>
      </c>
      <c r="E1633" s="39" t="str">
        <f t="shared" ca="1" si="764"/>
        <v/>
      </c>
      <c r="F1633" s="39" t="str">
        <f t="shared" ca="1" si="753"/>
        <v/>
      </c>
      <c r="G1633" s="101"/>
      <c r="H1633" s="39">
        <f t="shared" ca="1" si="744"/>
        <v>0</v>
      </c>
      <c r="J1633" s="332"/>
      <c r="K1633" s="37" t="str">
        <f t="shared" ca="1" si="754"/>
        <v/>
      </c>
      <c r="L1633" s="41" t="str">
        <f t="shared" ca="1" si="755"/>
        <v/>
      </c>
      <c r="M1633" s="39" t="str">
        <f t="shared" si="745"/>
        <v/>
      </c>
      <c r="N1633" s="39" t="str">
        <f t="shared" ca="1" si="765"/>
        <v/>
      </c>
      <c r="O1633" s="39">
        <f ca="1">ROUND(Q1632*$O$5/payments_per_year,2)</f>
        <v>0</v>
      </c>
      <c r="P1633" s="101"/>
      <c r="Q1633" s="39">
        <f t="shared" ca="1" si="766"/>
        <v>0</v>
      </c>
      <c r="R1633" s="332"/>
      <c r="S1633" s="37" t="str">
        <f t="shared" ca="1" si="756"/>
        <v/>
      </c>
      <c r="T1633" s="41" t="str">
        <f t="shared" ca="1" si="757"/>
        <v/>
      </c>
      <c r="U1633" s="39" t="str">
        <f t="shared" si="746"/>
        <v/>
      </c>
      <c r="V1633" s="39" t="str">
        <f t="shared" ca="1" si="767"/>
        <v/>
      </c>
      <c r="W1633" s="39">
        <f t="shared" ca="1" si="747"/>
        <v>0</v>
      </c>
      <c r="X1633" s="40"/>
      <c r="Y1633" s="39">
        <f t="shared" ca="1" si="768"/>
        <v>0</v>
      </c>
      <c r="Z1633" s="327"/>
      <c r="AA1633" s="37" t="str">
        <f t="shared" ca="1" si="758"/>
        <v/>
      </c>
      <c r="AB1633" s="41" t="str">
        <f t="shared" ca="1" si="759"/>
        <v/>
      </c>
      <c r="AC1633" s="39" t="str">
        <f t="shared" si="748"/>
        <v/>
      </c>
      <c r="AD1633" s="39" t="str">
        <f t="shared" ca="1" si="769"/>
        <v/>
      </c>
      <c r="AE1633" s="39" t="str">
        <f t="shared" ca="1" si="760"/>
        <v/>
      </c>
      <c r="AF1633" s="40"/>
      <c r="AG1633" s="39">
        <f t="shared" ca="1" si="770"/>
        <v>0</v>
      </c>
      <c r="AH1633" s="339"/>
      <c r="AI1633" s="37" t="str">
        <f t="shared" ca="1" si="761"/>
        <v/>
      </c>
      <c r="AJ1633" s="41" t="str">
        <f t="shared" ca="1" si="762"/>
        <v/>
      </c>
      <c r="AK1633" s="39" t="str">
        <f t="shared" si="749"/>
        <v/>
      </c>
      <c r="AL1633" s="39" t="str">
        <f t="shared" ca="1" si="771"/>
        <v/>
      </c>
      <c r="AM1633" s="39" t="str">
        <f t="shared" ca="1" si="763"/>
        <v/>
      </c>
      <c r="AN1633" s="40"/>
      <c r="AO1633" s="39">
        <f t="shared" ca="1" si="772"/>
        <v>0</v>
      </c>
      <c r="AP1633" s="339"/>
      <c r="AW1633" s="329"/>
      <c r="BI1633" s="329"/>
      <c r="BJ1633" s="329"/>
      <c r="BK1633" s="329"/>
      <c r="BL1633" s="329"/>
      <c r="BM1633" s="329"/>
      <c r="BN1633" s="329"/>
      <c r="BO1633" s="329"/>
      <c r="BP1633" s="329"/>
      <c r="BQ1633" s="329"/>
      <c r="BR1633" s="329"/>
      <c r="BS1633" s="329"/>
      <c r="BT1633" s="329"/>
      <c r="BU1633" s="329"/>
      <c r="BV1633" s="329"/>
      <c r="BW1633" s="325"/>
      <c r="BX1633" s="325"/>
      <c r="BY1633" s="325"/>
      <c r="BZ1633" s="325"/>
      <c r="CA1633" s="325"/>
      <c r="CB1633" s="325"/>
      <c r="CC1633" s="325"/>
      <c r="CD1633" s="325"/>
      <c r="CE1633" s="325"/>
      <c r="CF1633" s="325"/>
      <c r="CG1633" s="325"/>
      <c r="CH1633" s="325"/>
      <c r="CI1633" s="325"/>
      <c r="CJ1633" s="325"/>
      <c r="CK1633" s="325"/>
      <c r="CL1633" s="325"/>
      <c r="CM1633" s="325"/>
      <c r="CN1633" s="325"/>
      <c r="CO1633" s="325"/>
      <c r="CP1633" s="325"/>
      <c r="CQ1633" s="325"/>
      <c r="CR1633" s="325"/>
      <c r="CS1633" s="325"/>
      <c r="CT1633" s="325"/>
      <c r="CU1633" s="325"/>
      <c r="CV1633" s="325"/>
      <c r="CW1633" s="325"/>
      <c r="CX1633" s="325"/>
    </row>
    <row r="1634" spans="1:102" s="36" customFormat="1" ht="15" hidden="1" customHeight="1">
      <c r="A1634" s="329"/>
      <c r="B1634" s="37" t="str">
        <f t="shared" ca="1" si="750"/>
        <v/>
      </c>
      <c r="C1634" s="41" t="str">
        <f t="shared" ca="1" si="751"/>
        <v/>
      </c>
      <c r="D1634" s="39" t="str">
        <f t="shared" ca="1" si="752"/>
        <v/>
      </c>
      <c r="E1634" s="39" t="str">
        <f t="shared" ca="1" si="764"/>
        <v/>
      </c>
      <c r="F1634" s="39" t="str">
        <f t="shared" ca="1" si="753"/>
        <v/>
      </c>
      <c r="G1634" s="101"/>
      <c r="H1634" s="39">
        <f t="shared" ca="1" si="744"/>
        <v>0</v>
      </c>
      <c r="J1634" s="332"/>
      <c r="K1634" s="37" t="str">
        <f t="shared" ca="1" si="754"/>
        <v/>
      </c>
      <c r="L1634" s="41" t="str">
        <f t="shared" ca="1" si="755"/>
        <v/>
      </c>
      <c r="M1634" s="39" t="str">
        <f t="shared" si="745"/>
        <v/>
      </c>
      <c r="N1634" s="39" t="str">
        <f t="shared" ca="1" si="765"/>
        <v/>
      </c>
      <c r="O1634" s="39" t="str">
        <f ca="1">IF(L1634="","",ROUND(Q1633*$O$5/payments_per_year,2))</f>
        <v/>
      </c>
      <c r="P1634" s="101"/>
      <c r="Q1634" s="39">
        <f t="shared" ca="1" si="766"/>
        <v>0</v>
      </c>
      <c r="R1634" s="332"/>
      <c r="S1634" s="37" t="str">
        <f t="shared" ca="1" si="756"/>
        <v/>
      </c>
      <c r="T1634" s="41" t="str">
        <f t="shared" ca="1" si="757"/>
        <v/>
      </c>
      <c r="U1634" s="39" t="str">
        <f t="shared" si="746"/>
        <v/>
      </c>
      <c r="V1634" s="39" t="str">
        <f t="shared" ca="1" si="767"/>
        <v/>
      </c>
      <c r="W1634" s="39">
        <f t="shared" ca="1" si="747"/>
        <v>0</v>
      </c>
      <c r="X1634" s="40"/>
      <c r="Y1634" s="39">
        <f t="shared" ca="1" si="768"/>
        <v>0</v>
      </c>
      <c r="Z1634" s="327"/>
      <c r="AA1634" s="37" t="str">
        <f t="shared" ca="1" si="758"/>
        <v/>
      </c>
      <c r="AB1634" s="41" t="str">
        <f t="shared" ca="1" si="759"/>
        <v/>
      </c>
      <c r="AC1634" s="39" t="str">
        <f t="shared" si="748"/>
        <v/>
      </c>
      <c r="AD1634" s="39" t="str">
        <f t="shared" ca="1" si="769"/>
        <v/>
      </c>
      <c r="AE1634" s="39" t="str">
        <f t="shared" ca="1" si="760"/>
        <v/>
      </c>
      <c r="AF1634" s="40"/>
      <c r="AG1634" s="39">
        <f t="shared" ca="1" si="770"/>
        <v>0</v>
      </c>
      <c r="AH1634" s="339"/>
      <c r="AI1634" s="37" t="str">
        <f t="shared" ca="1" si="761"/>
        <v/>
      </c>
      <c r="AJ1634" s="41" t="str">
        <f t="shared" ca="1" si="762"/>
        <v/>
      </c>
      <c r="AK1634" s="39" t="str">
        <f t="shared" si="749"/>
        <v/>
      </c>
      <c r="AL1634" s="39" t="str">
        <f t="shared" ca="1" si="771"/>
        <v/>
      </c>
      <c r="AM1634" s="39" t="str">
        <f t="shared" ca="1" si="763"/>
        <v/>
      </c>
      <c r="AN1634" s="40"/>
      <c r="AO1634" s="39">
        <f t="shared" ca="1" si="772"/>
        <v>0</v>
      </c>
      <c r="AP1634" s="339"/>
      <c r="AW1634" s="329"/>
      <c r="BI1634" s="329"/>
      <c r="BJ1634" s="329"/>
      <c r="BK1634" s="329"/>
      <c r="BL1634" s="329"/>
      <c r="BM1634" s="329"/>
      <c r="BN1634" s="329"/>
      <c r="BO1634" s="329"/>
      <c r="BP1634" s="329"/>
      <c r="BQ1634" s="329"/>
      <c r="BR1634" s="329"/>
      <c r="BS1634" s="329"/>
      <c r="BT1634" s="329"/>
      <c r="BU1634" s="329"/>
      <c r="BV1634" s="329"/>
      <c r="BW1634" s="325"/>
      <c r="BX1634" s="325"/>
      <c r="BY1634" s="325"/>
      <c r="BZ1634" s="325"/>
      <c r="CA1634" s="325"/>
      <c r="CB1634" s="325"/>
      <c r="CC1634" s="325"/>
      <c r="CD1634" s="325"/>
      <c r="CE1634" s="325"/>
      <c r="CF1634" s="325"/>
      <c r="CG1634" s="325"/>
      <c r="CH1634" s="325"/>
      <c r="CI1634" s="325"/>
      <c r="CJ1634" s="325"/>
      <c r="CK1634" s="325"/>
      <c r="CL1634" s="325"/>
      <c r="CM1634" s="325"/>
      <c r="CN1634" s="325"/>
      <c r="CO1634" s="325"/>
      <c r="CP1634" s="325"/>
      <c r="CQ1634" s="325"/>
      <c r="CR1634" s="325"/>
      <c r="CS1634" s="325"/>
      <c r="CT1634" s="325"/>
      <c r="CU1634" s="325"/>
      <c r="CV1634" s="325"/>
      <c r="CW1634" s="325"/>
      <c r="CX1634" s="325"/>
    </row>
    <row r="1635" spans="1:102" s="36" customFormat="1" ht="15" hidden="1" customHeight="1">
      <c r="A1635" s="329"/>
      <c r="B1635" s="37" t="str">
        <f t="shared" ca="1" si="750"/>
        <v/>
      </c>
      <c r="C1635" s="41" t="str">
        <f t="shared" ca="1" si="751"/>
        <v/>
      </c>
      <c r="D1635" s="39" t="str">
        <f t="shared" ca="1" si="752"/>
        <v/>
      </c>
      <c r="E1635" s="39" t="str">
        <f t="shared" ca="1" si="764"/>
        <v/>
      </c>
      <c r="F1635" s="39" t="str">
        <f t="shared" ca="1" si="753"/>
        <v/>
      </c>
      <c r="G1635" s="101"/>
      <c r="H1635" s="39">
        <f t="shared" ca="1" si="744"/>
        <v>0</v>
      </c>
      <c r="J1635" s="332"/>
      <c r="K1635" s="37" t="str">
        <f t="shared" ca="1" si="754"/>
        <v/>
      </c>
      <c r="L1635" s="41" t="str">
        <f t="shared" ca="1" si="755"/>
        <v/>
      </c>
      <c r="M1635" s="39" t="str">
        <f t="shared" si="745"/>
        <v/>
      </c>
      <c r="N1635" s="39" t="str">
        <f t="shared" ca="1" si="765"/>
        <v/>
      </c>
      <c r="O1635" s="39">
        <f ca="1">ROUND(Q1634*$O$5/payments_per_year,2)</f>
        <v>0</v>
      </c>
      <c r="P1635" s="101"/>
      <c r="Q1635" s="39">
        <f t="shared" ca="1" si="766"/>
        <v>0</v>
      </c>
      <c r="R1635" s="332"/>
      <c r="S1635" s="37" t="str">
        <f t="shared" ca="1" si="756"/>
        <v/>
      </c>
      <c r="T1635" s="41" t="str">
        <f t="shared" ca="1" si="757"/>
        <v/>
      </c>
      <c r="U1635" s="39" t="str">
        <f t="shared" si="746"/>
        <v/>
      </c>
      <c r="V1635" s="39" t="str">
        <f t="shared" ca="1" si="767"/>
        <v/>
      </c>
      <c r="W1635" s="39">
        <f t="shared" ca="1" si="747"/>
        <v>0</v>
      </c>
      <c r="X1635" s="40"/>
      <c r="Y1635" s="39">
        <f t="shared" ca="1" si="768"/>
        <v>0</v>
      </c>
      <c r="Z1635" s="327"/>
      <c r="AA1635" s="37" t="str">
        <f t="shared" ca="1" si="758"/>
        <v/>
      </c>
      <c r="AB1635" s="41" t="str">
        <f t="shared" ca="1" si="759"/>
        <v/>
      </c>
      <c r="AC1635" s="39" t="str">
        <f t="shared" si="748"/>
        <v/>
      </c>
      <c r="AD1635" s="39" t="str">
        <f t="shared" ca="1" si="769"/>
        <v/>
      </c>
      <c r="AE1635" s="39" t="str">
        <f t="shared" ca="1" si="760"/>
        <v/>
      </c>
      <c r="AF1635" s="40"/>
      <c r="AG1635" s="39">
        <f t="shared" ca="1" si="770"/>
        <v>0</v>
      </c>
      <c r="AH1635" s="339"/>
      <c r="AI1635" s="37" t="str">
        <f t="shared" ca="1" si="761"/>
        <v/>
      </c>
      <c r="AJ1635" s="41" t="str">
        <f t="shared" ca="1" si="762"/>
        <v/>
      </c>
      <c r="AK1635" s="39" t="str">
        <f t="shared" si="749"/>
        <v/>
      </c>
      <c r="AL1635" s="39" t="str">
        <f t="shared" ca="1" si="771"/>
        <v/>
      </c>
      <c r="AM1635" s="39" t="str">
        <f t="shared" ca="1" si="763"/>
        <v/>
      </c>
      <c r="AN1635" s="40"/>
      <c r="AO1635" s="39">
        <f t="shared" ca="1" si="772"/>
        <v>0</v>
      </c>
      <c r="AP1635" s="339"/>
      <c r="AW1635" s="329"/>
      <c r="BI1635" s="329"/>
      <c r="BJ1635" s="329"/>
      <c r="BK1635" s="329"/>
      <c r="BL1635" s="329"/>
      <c r="BM1635" s="329"/>
      <c r="BN1635" s="329"/>
      <c r="BO1635" s="329"/>
      <c r="BP1635" s="329"/>
      <c r="BQ1635" s="329"/>
      <c r="BR1635" s="329"/>
      <c r="BS1635" s="329"/>
      <c r="BT1635" s="329"/>
      <c r="BU1635" s="329"/>
      <c r="BV1635" s="329"/>
      <c r="BW1635" s="325"/>
      <c r="BX1635" s="325"/>
      <c r="BY1635" s="325"/>
      <c r="BZ1635" s="325"/>
      <c r="CA1635" s="325"/>
      <c r="CB1635" s="325"/>
      <c r="CC1635" s="325"/>
      <c r="CD1635" s="325"/>
      <c r="CE1635" s="325"/>
      <c r="CF1635" s="325"/>
      <c r="CG1635" s="325"/>
      <c r="CH1635" s="325"/>
      <c r="CI1635" s="325"/>
      <c r="CJ1635" s="325"/>
      <c r="CK1635" s="325"/>
      <c r="CL1635" s="325"/>
      <c r="CM1635" s="325"/>
      <c r="CN1635" s="325"/>
      <c r="CO1635" s="325"/>
      <c r="CP1635" s="325"/>
      <c r="CQ1635" s="325"/>
      <c r="CR1635" s="325"/>
      <c r="CS1635" s="325"/>
      <c r="CT1635" s="325"/>
      <c r="CU1635" s="325"/>
      <c r="CV1635" s="325"/>
      <c r="CW1635" s="325"/>
      <c r="CX1635" s="325"/>
    </row>
    <row r="1636" spans="1:102" s="36" customFormat="1" ht="15" hidden="1" customHeight="1">
      <c r="A1636" s="329"/>
      <c r="B1636" s="37" t="str">
        <f t="shared" ca="1" si="750"/>
        <v/>
      </c>
      <c r="C1636" s="41" t="str">
        <f t="shared" ca="1" si="751"/>
        <v/>
      </c>
      <c r="D1636" s="39" t="str">
        <f t="shared" ca="1" si="752"/>
        <v/>
      </c>
      <c r="E1636" s="39" t="str">
        <f t="shared" ca="1" si="764"/>
        <v/>
      </c>
      <c r="F1636" s="39" t="str">
        <f t="shared" ca="1" si="753"/>
        <v/>
      </c>
      <c r="G1636" s="101"/>
      <c r="H1636" s="39">
        <f t="shared" ca="1" si="744"/>
        <v>0</v>
      </c>
      <c r="J1636" s="332"/>
      <c r="K1636" s="37" t="str">
        <f t="shared" ca="1" si="754"/>
        <v/>
      </c>
      <c r="L1636" s="41" t="str">
        <f t="shared" ca="1" si="755"/>
        <v/>
      </c>
      <c r="M1636" s="39" t="str">
        <f t="shared" si="745"/>
        <v/>
      </c>
      <c r="N1636" s="39" t="str">
        <f t="shared" ca="1" si="765"/>
        <v/>
      </c>
      <c r="O1636" s="39" t="str">
        <f ca="1">IF(L1636="","",ROUND(Q1635*$O$5/payments_per_year,2))</f>
        <v/>
      </c>
      <c r="P1636" s="101"/>
      <c r="Q1636" s="39">
        <f t="shared" ca="1" si="766"/>
        <v>0</v>
      </c>
      <c r="R1636" s="332"/>
      <c r="S1636" s="37" t="str">
        <f t="shared" ca="1" si="756"/>
        <v/>
      </c>
      <c r="T1636" s="41" t="str">
        <f t="shared" ca="1" si="757"/>
        <v/>
      </c>
      <c r="U1636" s="39" t="str">
        <f t="shared" si="746"/>
        <v/>
      </c>
      <c r="V1636" s="39" t="str">
        <f t="shared" ca="1" si="767"/>
        <v/>
      </c>
      <c r="W1636" s="39">
        <f t="shared" ca="1" si="747"/>
        <v>0</v>
      </c>
      <c r="X1636" s="40"/>
      <c r="Y1636" s="39">
        <f t="shared" ca="1" si="768"/>
        <v>0</v>
      </c>
      <c r="Z1636" s="327"/>
      <c r="AA1636" s="37" t="str">
        <f t="shared" ca="1" si="758"/>
        <v/>
      </c>
      <c r="AB1636" s="41" t="str">
        <f t="shared" ca="1" si="759"/>
        <v/>
      </c>
      <c r="AC1636" s="39" t="str">
        <f t="shared" si="748"/>
        <v/>
      </c>
      <c r="AD1636" s="39" t="str">
        <f t="shared" ca="1" si="769"/>
        <v/>
      </c>
      <c r="AE1636" s="39" t="str">
        <f t="shared" ca="1" si="760"/>
        <v/>
      </c>
      <c r="AF1636" s="40"/>
      <c r="AG1636" s="39">
        <f t="shared" ca="1" si="770"/>
        <v>0</v>
      </c>
      <c r="AH1636" s="339"/>
      <c r="AI1636" s="37" t="str">
        <f t="shared" ca="1" si="761"/>
        <v/>
      </c>
      <c r="AJ1636" s="41" t="str">
        <f t="shared" ca="1" si="762"/>
        <v/>
      </c>
      <c r="AK1636" s="39" t="str">
        <f t="shared" si="749"/>
        <v/>
      </c>
      <c r="AL1636" s="39" t="str">
        <f t="shared" ca="1" si="771"/>
        <v/>
      </c>
      <c r="AM1636" s="39" t="str">
        <f t="shared" ca="1" si="763"/>
        <v/>
      </c>
      <c r="AN1636" s="40"/>
      <c r="AO1636" s="39">
        <f t="shared" ca="1" si="772"/>
        <v>0</v>
      </c>
      <c r="AP1636" s="339"/>
      <c r="AW1636" s="329"/>
      <c r="BI1636" s="329"/>
      <c r="BJ1636" s="329"/>
      <c r="BK1636" s="329"/>
      <c r="BL1636" s="329"/>
      <c r="BM1636" s="329"/>
      <c r="BN1636" s="329"/>
      <c r="BO1636" s="329"/>
      <c r="BP1636" s="329"/>
      <c r="BQ1636" s="329"/>
      <c r="BR1636" s="329"/>
      <c r="BS1636" s="329"/>
      <c r="BT1636" s="329"/>
      <c r="BU1636" s="329"/>
      <c r="BV1636" s="329"/>
      <c r="BW1636" s="325"/>
      <c r="BX1636" s="325"/>
      <c r="BY1636" s="325"/>
      <c r="BZ1636" s="325"/>
      <c r="CA1636" s="325"/>
      <c r="CB1636" s="325"/>
      <c r="CC1636" s="325"/>
      <c r="CD1636" s="325"/>
      <c r="CE1636" s="325"/>
      <c r="CF1636" s="325"/>
      <c r="CG1636" s="325"/>
      <c r="CH1636" s="325"/>
      <c r="CI1636" s="325"/>
      <c r="CJ1636" s="325"/>
      <c r="CK1636" s="325"/>
      <c r="CL1636" s="325"/>
      <c r="CM1636" s="325"/>
      <c r="CN1636" s="325"/>
      <c r="CO1636" s="325"/>
      <c r="CP1636" s="325"/>
      <c r="CQ1636" s="325"/>
      <c r="CR1636" s="325"/>
      <c r="CS1636" s="325"/>
      <c r="CT1636" s="325"/>
      <c r="CU1636" s="325"/>
      <c r="CV1636" s="325"/>
      <c r="CW1636" s="325"/>
      <c r="CX1636" s="325"/>
    </row>
    <row r="1637" spans="1:102" s="36" customFormat="1" ht="15" hidden="1" customHeight="1">
      <c r="A1637" s="329"/>
      <c r="B1637" s="37" t="str">
        <f t="shared" ca="1" si="750"/>
        <v/>
      </c>
      <c r="C1637" s="41" t="str">
        <f t="shared" ca="1" si="751"/>
        <v/>
      </c>
      <c r="D1637" s="39" t="str">
        <f t="shared" ca="1" si="752"/>
        <v/>
      </c>
      <c r="E1637" s="39" t="str">
        <f t="shared" ca="1" si="764"/>
        <v/>
      </c>
      <c r="F1637" s="39" t="str">
        <f t="shared" ca="1" si="753"/>
        <v/>
      </c>
      <c r="G1637" s="101"/>
      <c r="H1637" s="39">
        <f t="shared" ca="1" si="744"/>
        <v>0</v>
      </c>
      <c r="J1637" s="332"/>
      <c r="K1637" s="37" t="str">
        <f t="shared" ca="1" si="754"/>
        <v/>
      </c>
      <c r="L1637" s="41" t="str">
        <f t="shared" ca="1" si="755"/>
        <v/>
      </c>
      <c r="M1637" s="39" t="str">
        <f t="shared" si="745"/>
        <v/>
      </c>
      <c r="N1637" s="39" t="str">
        <f t="shared" ca="1" si="765"/>
        <v/>
      </c>
      <c r="O1637" s="39">
        <f ca="1">ROUND(Q1636*$O$5/payments_per_year,2)</f>
        <v>0</v>
      </c>
      <c r="P1637" s="101"/>
      <c r="Q1637" s="39">
        <f t="shared" ca="1" si="766"/>
        <v>0</v>
      </c>
      <c r="R1637" s="332"/>
      <c r="S1637" s="37" t="str">
        <f t="shared" ca="1" si="756"/>
        <v/>
      </c>
      <c r="T1637" s="41" t="str">
        <f t="shared" ca="1" si="757"/>
        <v/>
      </c>
      <c r="U1637" s="39" t="str">
        <f t="shared" si="746"/>
        <v/>
      </c>
      <c r="V1637" s="39" t="str">
        <f t="shared" ca="1" si="767"/>
        <v/>
      </c>
      <c r="W1637" s="39">
        <f t="shared" ca="1" si="747"/>
        <v>0</v>
      </c>
      <c r="X1637" s="40"/>
      <c r="Y1637" s="39">
        <f t="shared" ca="1" si="768"/>
        <v>0</v>
      </c>
      <c r="Z1637" s="327"/>
      <c r="AA1637" s="37" t="str">
        <f t="shared" ca="1" si="758"/>
        <v/>
      </c>
      <c r="AB1637" s="41" t="str">
        <f t="shared" ca="1" si="759"/>
        <v/>
      </c>
      <c r="AC1637" s="39" t="str">
        <f t="shared" si="748"/>
        <v/>
      </c>
      <c r="AD1637" s="39" t="str">
        <f t="shared" ca="1" si="769"/>
        <v/>
      </c>
      <c r="AE1637" s="39" t="str">
        <f t="shared" ca="1" si="760"/>
        <v/>
      </c>
      <c r="AF1637" s="40"/>
      <c r="AG1637" s="39">
        <f t="shared" ca="1" si="770"/>
        <v>0</v>
      </c>
      <c r="AH1637" s="339"/>
      <c r="AI1637" s="37" t="str">
        <f t="shared" ca="1" si="761"/>
        <v/>
      </c>
      <c r="AJ1637" s="41" t="str">
        <f t="shared" ca="1" si="762"/>
        <v/>
      </c>
      <c r="AK1637" s="39" t="str">
        <f t="shared" si="749"/>
        <v/>
      </c>
      <c r="AL1637" s="39" t="str">
        <f t="shared" ca="1" si="771"/>
        <v/>
      </c>
      <c r="AM1637" s="39" t="str">
        <f t="shared" ca="1" si="763"/>
        <v/>
      </c>
      <c r="AN1637" s="40"/>
      <c r="AO1637" s="39">
        <f t="shared" ca="1" si="772"/>
        <v>0</v>
      </c>
      <c r="AP1637" s="339"/>
      <c r="AW1637" s="329"/>
      <c r="BI1637" s="329"/>
      <c r="BJ1637" s="329"/>
      <c r="BK1637" s="329"/>
      <c r="BL1637" s="329"/>
      <c r="BM1637" s="329"/>
      <c r="BN1637" s="329"/>
      <c r="BO1637" s="329"/>
      <c r="BP1637" s="329"/>
      <c r="BQ1637" s="329"/>
      <c r="BR1637" s="329"/>
      <c r="BS1637" s="329"/>
      <c r="BT1637" s="329"/>
      <c r="BU1637" s="329"/>
      <c r="BV1637" s="329"/>
      <c r="BW1637" s="325"/>
      <c r="BX1637" s="325"/>
      <c r="BY1637" s="325"/>
      <c r="BZ1637" s="325"/>
      <c r="CA1637" s="325"/>
      <c r="CB1637" s="325"/>
      <c r="CC1637" s="325"/>
      <c r="CD1637" s="325"/>
      <c r="CE1637" s="325"/>
      <c r="CF1637" s="325"/>
      <c r="CG1637" s="325"/>
      <c r="CH1637" s="325"/>
      <c r="CI1637" s="325"/>
      <c r="CJ1637" s="325"/>
      <c r="CK1637" s="325"/>
      <c r="CL1637" s="325"/>
      <c r="CM1637" s="325"/>
      <c r="CN1637" s="325"/>
      <c r="CO1637" s="325"/>
      <c r="CP1637" s="325"/>
      <c r="CQ1637" s="325"/>
      <c r="CR1637" s="325"/>
      <c r="CS1637" s="325"/>
      <c r="CT1637" s="325"/>
      <c r="CU1637" s="325"/>
      <c r="CV1637" s="325"/>
      <c r="CW1637" s="325"/>
      <c r="CX1637" s="325"/>
    </row>
    <row r="1638" spans="1:102" s="36" customFormat="1" ht="15" hidden="1" customHeight="1">
      <c r="A1638" s="329"/>
      <c r="B1638" s="37" t="str">
        <f t="shared" ca="1" si="750"/>
        <v/>
      </c>
      <c r="C1638" s="41" t="str">
        <f t="shared" ca="1" si="751"/>
        <v/>
      </c>
      <c r="D1638" s="39" t="str">
        <f t="shared" ca="1" si="752"/>
        <v/>
      </c>
      <c r="E1638" s="39" t="str">
        <f t="shared" ca="1" si="764"/>
        <v/>
      </c>
      <c r="F1638" s="39" t="str">
        <f t="shared" ca="1" si="753"/>
        <v/>
      </c>
      <c r="G1638" s="101"/>
      <c r="H1638" s="39">
        <f t="shared" ca="1" si="744"/>
        <v>0</v>
      </c>
      <c r="J1638" s="332"/>
      <c r="K1638" s="37" t="str">
        <f t="shared" ca="1" si="754"/>
        <v/>
      </c>
      <c r="L1638" s="41" t="str">
        <f t="shared" ca="1" si="755"/>
        <v/>
      </c>
      <c r="M1638" s="39" t="str">
        <f t="shared" si="745"/>
        <v/>
      </c>
      <c r="N1638" s="39" t="str">
        <f t="shared" ca="1" si="765"/>
        <v/>
      </c>
      <c r="O1638" s="39" t="str">
        <f ca="1">IF(L1638="","",ROUND(Q1637*$O$5/payments_per_year,2))</f>
        <v/>
      </c>
      <c r="P1638" s="101"/>
      <c r="Q1638" s="39">
        <f t="shared" ca="1" si="766"/>
        <v>0</v>
      </c>
      <c r="R1638" s="332"/>
      <c r="S1638" s="37" t="str">
        <f t="shared" ca="1" si="756"/>
        <v/>
      </c>
      <c r="T1638" s="41" t="str">
        <f t="shared" ca="1" si="757"/>
        <v/>
      </c>
      <c r="U1638" s="39" t="str">
        <f t="shared" si="746"/>
        <v/>
      </c>
      <c r="V1638" s="39" t="str">
        <f t="shared" ca="1" si="767"/>
        <v/>
      </c>
      <c r="W1638" s="39">
        <f t="shared" ca="1" si="747"/>
        <v>0</v>
      </c>
      <c r="X1638" s="40"/>
      <c r="Y1638" s="39">
        <f t="shared" ca="1" si="768"/>
        <v>0</v>
      </c>
      <c r="Z1638" s="327"/>
      <c r="AA1638" s="37" t="str">
        <f t="shared" ca="1" si="758"/>
        <v/>
      </c>
      <c r="AB1638" s="41" t="str">
        <f t="shared" ca="1" si="759"/>
        <v/>
      </c>
      <c r="AC1638" s="39" t="str">
        <f t="shared" si="748"/>
        <v/>
      </c>
      <c r="AD1638" s="39" t="str">
        <f t="shared" ca="1" si="769"/>
        <v/>
      </c>
      <c r="AE1638" s="39" t="str">
        <f t="shared" ca="1" si="760"/>
        <v/>
      </c>
      <c r="AF1638" s="40"/>
      <c r="AG1638" s="39">
        <f t="shared" ca="1" si="770"/>
        <v>0</v>
      </c>
      <c r="AH1638" s="339"/>
      <c r="AI1638" s="37" t="str">
        <f t="shared" ca="1" si="761"/>
        <v/>
      </c>
      <c r="AJ1638" s="41" t="str">
        <f t="shared" ca="1" si="762"/>
        <v/>
      </c>
      <c r="AK1638" s="39" t="str">
        <f t="shared" si="749"/>
        <v/>
      </c>
      <c r="AL1638" s="39" t="str">
        <f t="shared" ca="1" si="771"/>
        <v/>
      </c>
      <c r="AM1638" s="39" t="str">
        <f t="shared" ca="1" si="763"/>
        <v/>
      </c>
      <c r="AN1638" s="40"/>
      <c r="AO1638" s="39">
        <f t="shared" ca="1" si="772"/>
        <v>0</v>
      </c>
      <c r="AP1638" s="339"/>
      <c r="AW1638" s="329"/>
      <c r="BI1638" s="329"/>
      <c r="BJ1638" s="329"/>
      <c r="BK1638" s="329"/>
      <c r="BL1638" s="329"/>
      <c r="BM1638" s="329"/>
      <c r="BN1638" s="329"/>
      <c r="BO1638" s="329"/>
      <c r="BP1638" s="329"/>
      <c r="BQ1638" s="329"/>
      <c r="BR1638" s="329"/>
      <c r="BS1638" s="329"/>
      <c r="BT1638" s="329"/>
      <c r="BU1638" s="329"/>
      <c r="BV1638" s="329"/>
      <c r="BW1638" s="325"/>
      <c r="BX1638" s="325"/>
      <c r="BY1638" s="325"/>
      <c r="BZ1638" s="325"/>
      <c r="CA1638" s="325"/>
      <c r="CB1638" s="325"/>
      <c r="CC1638" s="325"/>
      <c r="CD1638" s="325"/>
      <c r="CE1638" s="325"/>
      <c r="CF1638" s="325"/>
      <c r="CG1638" s="325"/>
      <c r="CH1638" s="325"/>
      <c r="CI1638" s="325"/>
      <c r="CJ1638" s="325"/>
      <c r="CK1638" s="325"/>
      <c r="CL1638" s="325"/>
      <c r="CM1638" s="325"/>
      <c r="CN1638" s="325"/>
      <c r="CO1638" s="325"/>
      <c r="CP1638" s="325"/>
      <c r="CQ1638" s="325"/>
      <c r="CR1638" s="325"/>
      <c r="CS1638" s="325"/>
      <c r="CT1638" s="325"/>
      <c r="CU1638" s="325"/>
      <c r="CV1638" s="325"/>
      <c r="CW1638" s="325"/>
      <c r="CX1638" s="325"/>
    </row>
    <row r="1639" spans="1:102" s="36" customFormat="1" ht="15" hidden="1" customHeight="1">
      <c r="A1639" s="329"/>
      <c r="B1639" s="37" t="str">
        <f t="shared" ca="1" si="750"/>
        <v/>
      </c>
      <c r="C1639" s="41" t="str">
        <f t="shared" ca="1" si="751"/>
        <v/>
      </c>
      <c r="D1639" s="39" t="str">
        <f t="shared" ca="1" si="752"/>
        <v/>
      </c>
      <c r="E1639" s="39" t="str">
        <f t="shared" ca="1" si="764"/>
        <v/>
      </c>
      <c r="F1639" s="39" t="str">
        <f t="shared" ca="1" si="753"/>
        <v/>
      </c>
      <c r="G1639" s="101"/>
      <c r="H1639" s="39">
        <f t="shared" ca="1" si="744"/>
        <v>0</v>
      </c>
      <c r="J1639" s="332"/>
      <c r="K1639" s="37" t="str">
        <f t="shared" ca="1" si="754"/>
        <v/>
      </c>
      <c r="L1639" s="41" t="str">
        <f t="shared" ca="1" si="755"/>
        <v/>
      </c>
      <c r="M1639" s="39" t="str">
        <f t="shared" si="745"/>
        <v/>
      </c>
      <c r="N1639" s="39" t="str">
        <f t="shared" ca="1" si="765"/>
        <v/>
      </c>
      <c r="O1639" s="39">
        <f ca="1">ROUND(Q1638*$O$5/payments_per_year,2)</f>
        <v>0</v>
      </c>
      <c r="P1639" s="101"/>
      <c r="Q1639" s="39">
        <f t="shared" ca="1" si="766"/>
        <v>0</v>
      </c>
      <c r="R1639" s="332"/>
      <c r="S1639" s="37" t="str">
        <f t="shared" ca="1" si="756"/>
        <v/>
      </c>
      <c r="T1639" s="41" t="str">
        <f t="shared" ca="1" si="757"/>
        <v/>
      </c>
      <c r="U1639" s="39" t="str">
        <f t="shared" si="746"/>
        <v/>
      </c>
      <c r="V1639" s="39" t="str">
        <f t="shared" ca="1" si="767"/>
        <v/>
      </c>
      <c r="W1639" s="39">
        <f t="shared" ca="1" si="747"/>
        <v>0</v>
      </c>
      <c r="X1639" s="40"/>
      <c r="Y1639" s="39">
        <f t="shared" ca="1" si="768"/>
        <v>0</v>
      </c>
      <c r="Z1639" s="327"/>
      <c r="AA1639" s="37" t="str">
        <f t="shared" ca="1" si="758"/>
        <v/>
      </c>
      <c r="AB1639" s="41" t="str">
        <f t="shared" ca="1" si="759"/>
        <v/>
      </c>
      <c r="AC1639" s="39" t="str">
        <f t="shared" si="748"/>
        <v/>
      </c>
      <c r="AD1639" s="39" t="str">
        <f t="shared" ca="1" si="769"/>
        <v/>
      </c>
      <c r="AE1639" s="39" t="str">
        <f t="shared" ca="1" si="760"/>
        <v/>
      </c>
      <c r="AF1639" s="40"/>
      <c r="AG1639" s="39">
        <f t="shared" ca="1" si="770"/>
        <v>0</v>
      </c>
      <c r="AH1639" s="339"/>
      <c r="AI1639" s="37" t="str">
        <f t="shared" ca="1" si="761"/>
        <v/>
      </c>
      <c r="AJ1639" s="41" t="str">
        <f t="shared" ca="1" si="762"/>
        <v/>
      </c>
      <c r="AK1639" s="39" t="str">
        <f t="shared" si="749"/>
        <v/>
      </c>
      <c r="AL1639" s="39" t="str">
        <f t="shared" ca="1" si="771"/>
        <v/>
      </c>
      <c r="AM1639" s="39" t="str">
        <f t="shared" ca="1" si="763"/>
        <v/>
      </c>
      <c r="AN1639" s="40"/>
      <c r="AO1639" s="39">
        <f t="shared" ca="1" si="772"/>
        <v>0</v>
      </c>
      <c r="AP1639" s="339"/>
      <c r="AW1639" s="329"/>
      <c r="BI1639" s="329"/>
      <c r="BJ1639" s="329"/>
      <c r="BK1639" s="329"/>
      <c r="BL1639" s="329"/>
      <c r="BM1639" s="329"/>
      <c r="BN1639" s="329"/>
      <c r="BO1639" s="329"/>
      <c r="BP1639" s="329"/>
      <c r="BQ1639" s="329"/>
      <c r="BR1639" s="329"/>
      <c r="BS1639" s="329"/>
      <c r="BT1639" s="329"/>
      <c r="BU1639" s="329"/>
      <c r="BV1639" s="329"/>
      <c r="BW1639" s="325"/>
      <c r="BX1639" s="325"/>
      <c r="BY1639" s="325"/>
      <c r="BZ1639" s="325"/>
      <c r="CA1639" s="325"/>
      <c r="CB1639" s="325"/>
      <c r="CC1639" s="325"/>
      <c r="CD1639" s="325"/>
      <c r="CE1639" s="325"/>
      <c r="CF1639" s="325"/>
      <c r="CG1639" s="325"/>
      <c r="CH1639" s="325"/>
      <c r="CI1639" s="325"/>
      <c r="CJ1639" s="325"/>
      <c r="CK1639" s="325"/>
      <c r="CL1639" s="325"/>
      <c r="CM1639" s="325"/>
      <c r="CN1639" s="325"/>
      <c r="CO1639" s="325"/>
      <c r="CP1639" s="325"/>
      <c r="CQ1639" s="325"/>
      <c r="CR1639" s="325"/>
      <c r="CS1639" s="325"/>
      <c r="CT1639" s="325"/>
      <c r="CU1639" s="325"/>
      <c r="CV1639" s="325"/>
      <c r="CW1639" s="325"/>
      <c r="CX1639" s="325"/>
    </row>
    <row r="1640" spans="1:102" s="36" customFormat="1" ht="15" hidden="1" customHeight="1">
      <c r="A1640" s="329"/>
      <c r="B1640" s="37" t="str">
        <f t="shared" ca="1" si="750"/>
        <v/>
      </c>
      <c r="C1640" s="41" t="str">
        <f t="shared" ca="1" si="751"/>
        <v/>
      </c>
      <c r="D1640" s="39" t="str">
        <f t="shared" ca="1" si="752"/>
        <v/>
      </c>
      <c r="E1640" s="39" t="str">
        <f t="shared" ca="1" si="764"/>
        <v/>
      </c>
      <c r="F1640" s="39" t="str">
        <f t="shared" ca="1" si="753"/>
        <v/>
      </c>
      <c r="G1640" s="101"/>
      <c r="H1640" s="39">
        <f t="shared" ca="1" si="744"/>
        <v>0</v>
      </c>
      <c r="J1640" s="332"/>
      <c r="K1640" s="37" t="str">
        <f t="shared" ca="1" si="754"/>
        <v/>
      </c>
      <c r="L1640" s="41" t="str">
        <f t="shared" ca="1" si="755"/>
        <v/>
      </c>
      <c r="M1640" s="39" t="str">
        <f t="shared" si="745"/>
        <v/>
      </c>
      <c r="N1640" s="39" t="str">
        <f t="shared" ca="1" si="765"/>
        <v/>
      </c>
      <c r="O1640" s="39" t="str">
        <f ca="1">IF(L1640="","",ROUND(Q1639*$O$5/payments_per_year,2))</f>
        <v/>
      </c>
      <c r="P1640" s="101"/>
      <c r="Q1640" s="39">
        <f t="shared" ca="1" si="766"/>
        <v>0</v>
      </c>
      <c r="R1640" s="332"/>
      <c r="S1640" s="37" t="str">
        <f t="shared" ca="1" si="756"/>
        <v/>
      </c>
      <c r="T1640" s="41" t="str">
        <f t="shared" ca="1" si="757"/>
        <v/>
      </c>
      <c r="U1640" s="39" t="str">
        <f t="shared" si="746"/>
        <v/>
      </c>
      <c r="V1640" s="39" t="str">
        <f t="shared" ca="1" si="767"/>
        <v/>
      </c>
      <c r="W1640" s="39">
        <f t="shared" ca="1" si="747"/>
        <v>0</v>
      </c>
      <c r="X1640" s="40"/>
      <c r="Y1640" s="39">
        <f t="shared" ca="1" si="768"/>
        <v>0</v>
      </c>
      <c r="Z1640" s="327"/>
      <c r="AA1640" s="37" t="str">
        <f t="shared" ca="1" si="758"/>
        <v/>
      </c>
      <c r="AB1640" s="41" t="str">
        <f t="shared" ca="1" si="759"/>
        <v/>
      </c>
      <c r="AC1640" s="39" t="str">
        <f t="shared" si="748"/>
        <v/>
      </c>
      <c r="AD1640" s="39" t="str">
        <f t="shared" ca="1" si="769"/>
        <v/>
      </c>
      <c r="AE1640" s="39" t="str">
        <f t="shared" ca="1" si="760"/>
        <v/>
      </c>
      <c r="AF1640" s="40"/>
      <c r="AG1640" s="39">
        <f t="shared" ca="1" si="770"/>
        <v>0</v>
      </c>
      <c r="AH1640" s="339"/>
      <c r="AI1640" s="37" t="str">
        <f t="shared" ca="1" si="761"/>
        <v/>
      </c>
      <c r="AJ1640" s="41" t="str">
        <f t="shared" ca="1" si="762"/>
        <v/>
      </c>
      <c r="AK1640" s="39" t="str">
        <f t="shared" si="749"/>
        <v/>
      </c>
      <c r="AL1640" s="39" t="str">
        <f t="shared" ca="1" si="771"/>
        <v/>
      </c>
      <c r="AM1640" s="39" t="str">
        <f t="shared" ca="1" si="763"/>
        <v/>
      </c>
      <c r="AN1640" s="40"/>
      <c r="AO1640" s="39">
        <f t="shared" ca="1" si="772"/>
        <v>0</v>
      </c>
      <c r="AP1640" s="339"/>
      <c r="AW1640" s="329"/>
      <c r="BI1640" s="329"/>
      <c r="BJ1640" s="329"/>
      <c r="BK1640" s="329"/>
      <c r="BL1640" s="329"/>
      <c r="BM1640" s="329"/>
      <c r="BN1640" s="329"/>
      <c r="BO1640" s="329"/>
      <c r="BP1640" s="329"/>
      <c r="BQ1640" s="329"/>
      <c r="BR1640" s="329"/>
      <c r="BS1640" s="329"/>
      <c r="BT1640" s="329"/>
      <c r="BU1640" s="329"/>
      <c r="BV1640" s="329"/>
      <c r="BW1640" s="325"/>
      <c r="BX1640" s="325"/>
      <c r="BY1640" s="325"/>
      <c r="BZ1640" s="325"/>
      <c r="CA1640" s="325"/>
      <c r="CB1640" s="325"/>
      <c r="CC1640" s="325"/>
      <c r="CD1640" s="325"/>
      <c r="CE1640" s="325"/>
      <c r="CF1640" s="325"/>
      <c r="CG1640" s="325"/>
      <c r="CH1640" s="325"/>
      <c r="CI1640" s="325"/>
      <c r="CJ1640" s="325"/>
      <c r="CK1640" s="325"/>
      <c r="CL1640" s="325"/>
      <c r="CM1640" s="325"/>
      <c r="CN1640" s="325"/>
      <c r="CO1640" s="325"/>
      <c r="CP1640" s="325"/>
      <c r="CQ1640" s="325"/>
      <c r="CR1640" s="325"/>
      <c r="CS1640" s="325"/>
      <c r="CT1640" s="325"/>
      <c r="CU1640" s="325"/>
      <c r="CV1640" s="325"/>
      <c r="CW1640" s="325"/>
      <c r="CX1640" s="325"/>
    </row>
    <row r="1641" spans="1:102" s="36" customFormat="1" ht="15" hidden="1" customHeight="1">
      <c r="A1641" s="329"/>
      <c r="B1641" s="37" t="str">
        <f t="shared" ca="1" si="750"/>
        <v/>
      </c>
      <c r="C1641" s="41" t="str">
        <f t="shared" ca="1" si="751"/>
        <v/>
      </c>
      <c r="D1641" s="39" t="str">
        <f t="shared" ca="1" si="752"/>
        <v/>
      </c>
      <c r="E1641" s="39" t="str">
        <f t="shared" ca="1" si="764"/>
        <v/>
      </c>
      <c r="F1641" s="39" t="str">
        <f t="shared" ca="1" si="753"/>
        <v/>
      </c>
      <c r="G1641" s="101"/>
      <c r="H1641" s="39">
        <f t="shared" ca="1" si="744"/>
        <v>0</v>
      </c>
      <c r="J1641" s="332"/>
      <c r="K1641" s="37" t="str">
        <f t="shared" ca="1" si="754"/>
        <v/>
      </c>
      <c r="L1641" s="41" t="str">
        <f t="shared" ca="1" si="755"/>
        <v/>
      </c>
      <c r="M1641" s="39" t="str">
        <f t="shared" si="745"/>
        <v/>
      </c>
      <c r="N1641" s="39" t="str">
        <f t="shared" ca="1" si="765"/>
        <v/>
      </c>
      <c r="O1641" s="39">
        <f ca="1">ROUND(Q1640*$O$5/payments_per_year,2)</f>
        <v>0</v>
      </c>
      <c r="P1641" s="101"/>
      <c r="Q1641" s="39">
        <f t="shared" ca="1" si="766"/>
        <v>0</v>
      </c>
      <c r="R1641" s="332"/>
      <c r="S1641" s="37" t="str">
        <f t="shared" ca="1" si="756"/>
        <v/>
      </c>
      <c r="T1641" s="41" t="str">
        <f t="shared" ca="1" si="757"/>
        <v/>
      </c>
      <c r="U1641" s="39" t="str">
        <f t="shared" si="746"/>
        <v/>
      </c>
      <c r="V1641" s="39" t="str">
        <f t="shared" ca="1" si="767"/>
        <v/>
      </c>
      <c r="W1641" s="39">
        <f t="shared" ca="1" si="747"/>
        <v>0</v>
      </c>
      <c r="X1641" s="40"/>
      <c r="Y1641" s="39">
        <f t="shared" ca="1" si="768"/>
        <v>0</v>
      </c>
      <c r="Z1641" s="327"/>
      <c r="AA1641" s="37" t="str">
        <f t="shared" ca="1" si="758"/>
        <v/>
      </c>
      <c r="AB1641" s="41" t="str">
        <f t="shared" ca="1" si="759"/>
        <v/>
      </c>
      <c r="AC1641" s="39" t="str">
        <f t="shared" si="748"/>
        <v/>
      </c>
      <c r="AD1641" s="39" t="str">
        <f t="shared" ca="1" si="769"/>
        <v/>
      </c>
      <c r="AE1641" s="39" t="str">
        <f t="shared" ca="1" si="760"/>
        <v/>
      </c>
      <c r="AF1641" s="40"/>
      <c r="AG1641" s="39">
        <f t="shared" ca="1" si="770"/>
        <v>0</v>
      </c>
      <c r="AH1641" s="339"/>
      <c r="AI1641" s="37" t="str">
        <f t="shared" ca="1" si="761"/>
        <v/>
      </c>
      <c r="AJ1641" s="41" t="str">
        <f t="shared" ca="1" si="762"/>
        <v/>
      </c>
      <c r="AK1641" s="39" t="str">
        <f t="shared" si="749"/>
        <v/>
      </c>
      <c r="AL1641" s="39" t="str">
        <f t="shared" ca="1" si="771"/>
        <v/>
      </c>
      <c r="AM1641" s="39" t="str">
        <f t="shared" ca="1" si="763"/>
        <v/>
      </c>
      <c r="AN1641" s="40"/>
      <c r="AO1641" s="39">
        <f t="shared" ca="1" si="772"/>
        <v>0</v>
      </c>
      <c r="AP1641" s="339"/>
      <c r="AW1641" s="329"/>
      <c r="BI1641" s="329"/>
      <c r="BJ1641" s="329"/>
      <c r="BK1641" s="329"/>
      <c r="BL1641" s="329"/>
      <c r="BM1641" s="329"/>
      <c r="BN1641" s="329"/>
      <c r="BO1641" s="329"/>
      <c r="BP1641" s="329"/>
      <c r="BQ1641" s="329"/>
      <c r="BR1641" s="329"/>
      <c r="BS1641" s="329"/>
      <c r="BT1641" s="329"/>
      <c r="BU1641" s="329"/>
      <c r="BV1641" s="329"/>
      <c r="BW1641" s="325"/>
      <c r="BX1641" s="325"/>
      <c r="BY1641" s="325"/>
      <c r="BZ1641" s="325"/>
      <c r="CA1641" s="325"/>
      <c r="CB1641" s="325"/>
      <c r="CC1641" s="325"/>
      <c r="CD1641" s="325"/>
      <c r="CE1641" s="325"/>
      <c r="CF1641" s="325"/>
      <c r="CG1641" s="325"/>
      <c r="CH1641" s="325"/>
      <c r="CI1641" s="325"/>
      <c r="CJ1641" s="325"/>
      <c r="CK1641" s="325"/>
      <c r="CL1641" s="325"/>
      <c r="CM1641" s="325"/>
      <c r="CN1641" s="325"/>
      <c r="CO1641" s="325"/>
      <c r="CP1641" s="325"/>
      <c r="CQ1641" s="325"/>
      <c r="CR1641" s="325"/>
      <c r="CS1641" s="325"/>
      <c r="CT1641" s="325"/>
      <c r="CU1641" s="325"/>
      <c r="CV1641" s="325"/>
      <c r="CW1641" s="325"/>
      <c r="CX1641" s="325"/>
    </row>
    <row r="1642" spans="1:102" s="36" customFormat="1" ht="15" hidden="1" customHeight="1">
      <c r="A1642" s="329"/>
      <c r="B1642" s="37" t="str">
        <f t="shared" ca="1" si="750"/>
        <v/>
      </c>
      <c r="C1642" s="41" t="str">
        <f t="shared" ca="1" si="751"/>
        <v/>
      </c>
      <c r="D1642" s="39" t="str">
        <f t="shared" ca="1" si="752"/>
        <v/>
      </c>
      <c r="E1642" s="39" t="str">
        <f t="shared" ca="1" si="764"/>
        <v/>
      </c>
      <c r="F1642" s="39" t="str">
        <f t="shared" ca="1" si="753"/>
        <v/>
      </c>
      <c r="G1642" s="101"/>
      <c r="H1642" s="39">
        <f t="shared" ca="1" si="744"/>
        <v>0</v>
      </c>
      <c r="J1642" s="332"/>
      <c r="K1642" s="37" t="str">
        <f t="shared" ca="1" si="754"/>
        <v/>
      </c>
      <c r="L1642" s="41" t="str">
        <f t="shared" ca="1" si="755"/>
        <v/>
      </c>
      <c r="M1642" s="39" t="str">
        <f t="shared" si="745"/>
        <v/>
      </c>
      <c r="N1642" s="39" t="str">
        <f t="shared" ca="1" si="765"/>
        <v/>
      </c>
      <c r="O1642" s="39" t="str">
        <f ca="1">IF(L1642="","",ROUND(Q1641*$O$5/payments_per_year,2))</f>
        <v/>
      </c>
      <c r="P1642" s="101"/>
      <c r="Q1642" s="39">
        <f t="shared" ca="1" si="766"/>
        <v>0</v>
      </c>
      <c r="R1642" s="332"/>
      <c r="S1642" s="37" t="str">
        <f t="shared" ca="1" si="756"/>
        <v/>
      </c>
      <c r="T1642" s="41" t="str">
        <f t="shared" ca="1" si="757"/>
        <v/>
      </c>
      <c r="U1642" s="39" t="str">
        <f t="shared" si="746"/>
        <v/>
      </c>
      <c r="V1642" s="39" t="str">
        <f t="shared" ca="1" si="767"/>
        <v/>
      </c>
      <c r="W1642" s="39">
        <f t="shared" ca="1" si="747"/>
        <v>0</v>
      </c>
      <c r="X1642" s="40"/>
      <c r="Y1642" s="39">
        <f t="shared" ca="1" si="768"/>
        <v>0</v>
      </c>
      <c r="Z1642" s="327"/>
      <c r="AA1642" s="37" t="str">
        <f t="shared" ca="1" si="758"/>
        <v/>
      </c>
      <c r="AB1642" s="41" t="str">
        <f t="shared" ca="1" si="759"/>
        <v/>
      </c>
      <c r="AC1642" s="39" t="str">
        <f t="shared" si="748"/>
        <v/>
      </c>
      <c r="AD1642" s="39" t="str">
        <f t="shared" ca="1" si="769"/>
        <v/>
      </c>
      <c r="AE1642" s="39" t="str">
        <f t="shared" ca="1" si="760"/>
        <v/>
      </c>
      <c r="AF1642" s="40"/>
      <c r="AG1642" s="39">
        <f t="shared" ca="1" si="770"/>
        <v>0</v>
      </c>
      <c r="AH1642" s="339"/>
      <c r="AI1642" s="37" t="str">
        <f t="shared" ca="1" si="761"/>
        <v/>
      </c>
      <c r="AJ1642" s="41" t="str">
        <f t="shared" ca="1" si="762"/>
        <v/>
      </c>
      <c r="AK1642" s="39" t="str">
        <f t="shared" si="749"/>
        <v/>
      </c>
      <c r="AL1642" s="39" t="str">
        <f t="shared" ca="1" si="771"/>
        <v/>
      </c>
      <c r="AM1642" s="39" t="str">
        <f t="shared" ca="1" si="763"/>
        <v/>
      </c>
      <c r="AN1642" s="40"/>
      <c r="AO1642" s="39">
        <f t="shared" ca="1" si="772"/>
        <v>0</v>
      </c>
      <c r="AP1642" s="339"/>
      <c r="AW1642" s="329"/>
      <c r="BI1642" s="329"/>
      <c r="BJ1642" s="329"/>
      <c r="BK1642" s="329"/>
      <c r="BL1642" s="329"/>
      <c r="BM1642" s="329"/>
      <c r="BN1642" s="329"/>
      <c r="BO1642" s="329"/>
      <c r="BP1642" s="329"/>
      <c r="BQ1642" s="329"/>
      <c r="BR1642" s="329"/>
      <c r="BS1642" s="329"/>
      <c r="BT1642" s="329"/>
      <c r="BU1642" s="329"/>
      <c r="BV1642" s="329"/>
      <c r="BW1642" s="325"/>
      <c r="BX1642" s="325"/>
      <c r="BY1642" s="325"/>
      <c r="BZ1642" s="325"/>
      <c r="CA1642" s="325"/>
      <c r="CB1642" s="325"/>
      <c r="CC1642" s="325"/>
      <c r="CD1642" s="325"/>
      <c r="CE1642" s="325"/>
      <c r="CF1642" s="325"/>
      <c r="CG1642" s="325"/>
      <c r="CH1642" s="325"/>
      <c r="CI1642" s="325"/>
      <c r="CJ1642" s="325"/>
      <c r="CK1642" s="325"/>
      <c r="CL1642" s="325"/>
      <c r="CM1642" s="325"/>
      <c r="CN1642" s="325"/>
      <c r="CO1642" s="325"/>
      <c r="CP1642" s="325"/>
      <c r="CQ1642" s="325"/>
      <c r="CR1642" s="325"/>
      <c r="CS1642" s="325"/>
      <c r="CT1642" s="325"/>
      <c r="CU1642" s="325"/>
      <c r="CV1642" s="325"/>
      <c r="CW1642" s="325"/>
      <c r="CX1642" s="325"/>
    </row>
    <row r="1643" spans="1:102" s="36" customFormat="1" ht="15" hidden="1" customHeight="1">
      <c r="A1643" s="329"/>
      <c r="B1643" s="37" t="str">
        <f t="shared" ca="1" si="750"/>
        <v/>
      </c>
      <c r="C1643" s="41" t="str">
        <f t="shared" ca="1" si="751"/>
        <v/>
      </c>
      <c r="D1643" s="39" t="str">
        <f t="shared" ca="1" si="752"/>
        <v/>
      </c>
      <c r="E1643" s="39" t="str">
        <f t="shared" ca="1" si="764"/>
        <v/>
      </c>
      <c r="F1643" s="39" t="str">
        <f t="shared" ca="1" si="753"/>
        <v/>
      </c>
      <c r="G1643" s="101"/>
      <c r="H1643" s="39">
        <f t="shared" ca="1" si="744"/>
        <v>0</v>
      </c>
      <c r="J1643" s="332"/>
      <c r="K1643" s="37" t="str">
        <f t="shared" ca="1" si="754"/>
        <v/>
      </c>
      <c r="L1643" s="41" t="str">
        <f t="shared" ca="1" si="755"/>
        <v/>
      </c>
      <c r="M1643" s="39" t="str">
        <f t="shared" si="745"/>
        <v/>
      </c>
      <c r="N1643" s="39" t="str">
        <f t="shared" ca="1" si="765"/>
        <v/>
      </c>
      <c r="O1643" s="39">
        <f ca="1">ROUND(Q1642*$O$5/payments_per_year,2)</f>
        <v>0</v>
      </c>
      <c r="P1643" s="101"/>
      <c r="Q1643" s="39">
        <f t="shared" ca="1" si="766"/>
        <v>0</v>
      </c>
      <c r="R1643" s="332"/>
      <c r="S1643" s="37" t="str">
        <f t="shared" ca="1" si="756"/>
        <v/>
      </c>
      <c r="T1643" s="41" t="str">
        <f t="shared" ca="1" si="757"/>
        <v/>
      </c>
      <c r="U1643" s="39" t="str">
        <f t="shared" si="746"/>
        <v/>
      </c>
      <c r="V1643" s="39" t="str">
        <f t="shared" ca="1" si="767"/>
        <v/>
      </c>
      <c r="W1643" s="39">
        <f t="shared" ca="1" si="747"/>
        <v>0</v>
      </c>
      <c r="X1643" s="40"/>
      <c r="Y1643" s="39">
        <f t="shared" ca="1" si="768"/>
        <v>0</v>
      </c>
      <c r="Z1643" s="327"/>
      <c r="AA1643" s="37" t="str">
        <f t="shared" ca="1" si="758"/>
        <v/>
      </c>
      <c r="AB1643" s="41" t="str">
        <f t="shared" ca="1" si="759"/>
        <v/>
      </c>
      <c r="AC1643" s="39" t="str">
        <f t="shared" si="748"/>
        <v/>
      </c>
      <c r="AD1643" s="39" t="str">
        <f t="shared" ca="1" si="769"/>
        <v/>
      </c>
      <c r="AE1643" s="39" t="str">
        <f t="shared" ca="1" si="760"/>
        <v/>
      </c>
      <c r="AF1643" s="40"/>
      <c r="AG1643" s="39">
        <f t="shared" ca="1" si="770"/>
        <v>0</v>
      </c>
      <c r="AH1643" s="339"/>
      <c r="AI1643" s="37" t="str">
        <f t="shared" ca="1" si="761"/>
        <v/>
      </c>
      <c r="AJ1643" s="41" t="str">
        <f t="shared" ca="1" si="762"/>
        <v/>
      </c>
      <c r="AK1643" s="39" t="str">
        <f t="shared" si="749"/>
        <v/>
      </c>
      <c r="AL1643" s="39" t="str">
        <f t="shared" ca="1" si="771"/>
        <v/>
      </c>
      <c r="AM1643" s="39" t="str">
        <f t="shared" ca="1" si="763"/>
        <v/>
      </c>
      <c r="AN1643" s="40"/>
      <c r="AO1643" s="39">
        <f t="shared" ca="1" si="772"/>
        <v>0</v>
      </c>
      <c r="AP1643" s="339"/>
      <c r="AW1643" s="329"/>
      <c r="BI1643" s="329"/>
      <c r="BJ1643" s="329"/>
      <c r="BK1643" s="329"/>
      <c r="BL1643" s="329"/>
      <c r="BM1643" s="329"/>
      <c r="BN1643" s="329"/>
      <c r="BO1643" s="329"/>
      <c r="BP1643" s="329"/>
      <c r="BQ1643" s="329"/>
      <c r="BR1643" s="329"/>
      <c r="BS1643" s="329"/>
      <c r="BT1643" s="329"/>
      <c r="BU1643" s="329"/>
      <c r="BV1643" s="329"/>
      <c r="BW1643" s="325"/>
      <c r="BX1643" s="325"/>
      <c r="BY1643" s="325"/>
      <c r="BZ1643" s="325"/>
      <c r="CA1643" s="325"/>
      <c r="CB1643" s="325"/>
      <c r="CC1643" s="325"/>
      <c r="CD1643" s="325"/>
      <c r="CE1643" s="325"/>
      <c r="CF1643" s="325"/>
      <c r="CG1643" s="325"/>
      <c r="CH1643" s="325"/>
      <c r="CI1643" s="325"/>
      <c r="CJ1643" s="325"/>
      <c r="CK1643" s="325"/>
      <c r="CL1643" s="325"/>
      <c r="CM1643" s="325"/>
      <c r="CN1643" s="325"/>
      <c r="CO1643" s="325"/>
      <c r="CP1643" s="325"/>
      <c r="CQ1643" s="325"/>
      <c r="CR1643" s="325"/>
      <c r="CS1643" s="325"/>
      <c r="CT1643" s="325"/>
      <c r="CU1643" s="325"/>
      <c r="CV1643" s="325"/>
      <c r="CW1643" s="325"/>
      <c r="CX1643" s="325"/>
    </row>
    <row r="1644" spans="1:102" s="36" customFormat="1" ht="15" hidden="1" customHeight="1">
      <c r="A1644" s="329"/>
      <c r="B1644" s="37" t="str">
        <f t="shared" ca="1" si="750"/>
        <v/>
      </c>
      <c r="C1644" s="41" t="str">
        <f t="shared" ca="1" si="751"/>
        <v/>
      </c>
      <c r="D1644" s="39" t="str">
        <f t="shared" ca="1" si="752"/>
        <v/>
      </c>
      <c r="E1644" s="39" t="str">
        <f t="shared" ca="1" si="764"/>
        <v/>
      </c>
      <c r="F1644" s="39" t="str">
        <f t="shared" ca="1" si="753"/>
        <v/>
      </c>
      <c r="G1644" s="101"/>
      <c r="H1644" s="39">
        <f t="shared" ca="1" si="744"/>
        <v>0</v>
      </c>
      <c r="J1644" s="332"/>
      <c r="K1644" s="37" t="str">
        <f t="shared" ca="1" si="754"/>
        <v/>
      </c>
      <c r="L1644" s="41" t="str">
        <f t="shared" ca="1" si="755"/>
        <v/>
      </c>
      <c r="M1644" s="39" t="str">
        <f t="shared" si="745"/>
        <v/>
      </c>
      <c r="N1644" s="39" t="str">
        <f t="shared" ca="1" si="765"/>
        <v/>
      </c>
      <c r="O1644" s="39" t="str">
        <f ca="1">IF(L1644="","",ROUND(Q1643*$O$5/payments_per_year,2))</f>
        <v/>
      </c>
      <c r="P1644" s="101"/>
      <c r="Q1644" s="39">
        <f t="shared" ca="1" si="766"/>
        <v>0</v>
      </c>
      <c r="R1644" s="332"/>
      <c r="S1644" s="37" t="str">
        <f t="shared" ca="1" si="756"/>
        <v/>
      </c>
      <c r="T1644" s="41" t="str">
        <f t="shared" ca="1" si="757"/>
        <v/>
      </c>
      <c r="U1644" s="39" t="str">
        <f t="shared" si="746"/>
        <v/>
      </c>
      <c r="V1644" s="39" t="str">
        <f t="shared" ca="1" si="767"/>
        <v/>
      </c>
      <c r="W1644" s="39">
        <f t="shared" ca="1" si="747"/>
        <v>0</v>
      </c>
      <c r="X1644" s="40"/>
      <c r="Y1644" s="39">
        <f t="shared" ca="1" si="768"/>
        <v>0</v>
      </c>
      <c r="Z1644" s="327"/>
      <c r="AA1644" s="37" t="str">
        <f t="shared" ca="1" si="758"/>
        <v/>
      </c>
      <c r="AB1644" s="41" t="str">
        <f t="shared" ca="1" si="759"/>
        <v/>
      </c>
      <c r="AC1644" s="39" t="str">
        <f t="shared" si="748"/>
        <v/>
      </c>
      <c r="AD1644" s="39" t="str">
        <f t="shared" ca="1" si="769"/>
        <v/>
      </c>
      <c r="AE1644" s="39" t="str">
        <f t="shared" ca="1" si="760"/>
        <v/>
      </c>
      <c r="AF1644" s="40"/>
      <c r="AG1644" s="39">
        <f t="shared" ca="1" si="770"/>
        <v>0</v>
      </c>
      <c r="AH1644" s="339"/>
      <c r="AI1644" s="37" t="str">
        <f t="shared" ca="1" si="761"/>
        <v/>
      </c>
      <c r="AJ1644" s="41" t="str">
        <f t="shared" ca="1" si="762"/>
        <v/>
      </c>
      <c r="AK1644" s="39" t="str">
        <f t="shared" si="749"/>
        <v/>
      </c>
      <c r="AL1644" s="39" t="str">
        <f t="shared" ca="1" si="771"/>
        <v/>
      </c>
      <c r="AM1644" s="39" t="str">
        <f t="shared" ca="1" si="763"/>
        <v/>
      </c>
      <c r="AN1644" s="40"/>
      <c r="AO1644" s="39">
        <f t="shared" ca="1" si="772"/>
        <v>0</v>
      </c>
      <c r="AP1644" s="339"/>
      <c r="AW1644" s="329"/>
      <c r="BI1644" s="329"/>
      <c r="BJ1644" s="329"/>
      <c r="BK1644" s="329"/>
      <c r="BL1644" s="329"/>
      <c r="BM1644" s="329"/>
      <c r="BN1644" s="329"/>
      <c r="BO1644" s="329"/>
      <c r="BP1644" s="329"/>
      <c r="BQ1644" s="329"/>
      <c r="BR1644" s="329"/>
      <c r="BS1644" s="329"/>
      <c r="BT1644" s="329"/>
      <c r="BU1644" s="329"/>
      <c r="BV1644" s="329"/>
      <c r="BW1644" s="325"/>
      <c r="BX1644" s="325"/>
      <c r="BY1644" s="325"/>
      <c r="BZ1644" s="325"/>
      <c r="CA1644" s="325"/>
      <c r="CB1644" s="325"/>
      <c r="CC1644" s="325"/>
      <c r="CD1644" s="325"/>
      <c r="CE1644" s="325"/>
      <c r="CF1644" s="325"/>
      <c r="CG1644" s="325"/>
      <c r="CH1644" s="325"/>
      <c r="CI1644" s="325"/>
      <c r="CJ1644" s="325"/>
      <c r="CK1644" s="325"/>
      <c r="CL1644" s="325"/>
      <c r="CM1644" s="325"/>
      <c r="CN1644" s="325"/>
      <c r="CO1644" s="325"/>
      <c r="CP1644" s="325"/>
      <c r="CQ1644" s="325"/>
      <c r="CR1644" s="325"/>
      <c r="CS1644" s="325"/>
      <c r="CT1644" s="325"/>
      <c r="CU1644" s="325"/>
      <c r="CV1644" s="325"/>
      <c r="CW1644" s="325"/>
      <c r="CX1644" s="325"/>
    </row>
    <row r="1645" spans="1:102" s="36" customFormat="1" ht="15" hidden="1" customHeight="1">
      <c r="A1645" s="329"/>
      <c r="B1645" s="37" t="str">
        <f t="shared" ca="1" si="750"/>
        <v/>
      </c>
      <c r="C1645" s="41" t="str">
        <f t="shared" ca="1" si="751"/>
        <v/>
      </c>
      <c r="D1645" s="39" t="str">
        <f t="shared" ca="1" si="752"/>
        <v/>
      </c>
      <c r="E1645" s="39" t="str">
        <f t="shared" ca="1" si="764"/>
        <v/>
      </c>
      <c r="F1645" s="39" t="str">
        <f t="shared" ca="1" si="753"/>
        <v/>
      </c>
      <c r="G1645" s="101"/>
      <c r="H1645" s="39">
        <f t="shared" ca="1" si="744"/>
        <v>0</v>
      </c>
      <c r="J1645" s="332"/>
      <c r="K1645" s="37" t="str">
        <f t="shared" ca="1" si="754"/>
        <v/>
      </c>
      <c r="L1645" s="41" t="str">
        <f t="shared" ca="1" si="755"/>
        <v/>
      </c>
      <c r="M1645" s="39" t="str">
        <f t="shared" si="745"/>
        <v/>
      </c>
      <c r="N1645" s="39" t="str">
        <f t="shared" ca="1" si="765"/>
        <v/>
      </c>
      <c r="O1645" s="39">
        <f ca="1">ROUND(Q1644*$O$5/payments_per_year,2)</f>
        <v>0</v>
      </c>
      <c r="P1645" s="101"/>
      <c r="Q1645" s="39">
        <f t="shared" ca="1" si="766"/>
        <v>0</v>
      </c>
      <c r="R1645" s="332"/>
      <c r="S1645" s="37" t="str">
        <f t="shared" ca="1" si="756"/>
        <v/>
      </c>
      <c r="T1645" s="41" t="str">
        <f t="shared" ca="1" si="757"/>
        <v/>
      </c>
      <c r="U1645" s="39" t="str">
        <f t="shared" si="746"/>
        <v/>
      </c>
      <c r="V1645" s="39" t="str">
        <f t="shared" ca="1" si="767"/>
        <v/>
      </c>
      <c r="W1645" s="39">
        <f t="shared" ca="1" si="747"/>
        <v>0</v>
      </c>
      <c r="X1645" s="40"/>
      <c r="Y1645" s="39">
        <f t="shared" ca="1" si="768"/>
        <v>0</v>
      </c>
      <c r="Z1645" s="327"/>
      <c r="AA1645" s="37" t="str">
        <f t="shared" ca="1" si="758"/>
        <v/>
      </c>
      <c r="AB1645" s="41" t="str">
        <f t="shared" ca="1" si="759"/>
        <v/>
      </c>
      <c r="AC1645" s="39" t="str">
        <f t="shared" si="748"/>
        <v/>
      </c>
      <c r="AD1645" s="39" t="str">
        <f t="shared" ca="1" si="769"/>
        <v/>
      </c>
      <c r="AE1645" s="39" t="str">
        <f t="shared" ca="1" si="760"/>
        <v/>
      </c>
      <c r="AF1645" s="40"/>
      <c r="AG1645" s="39">
        <f t="shared" ca="1" si="770"/>
        <v>0</v>
      </c>
      <c r="AH1645" s="339"/>
      <c r="AI1645" s="37" t="str">
        <f t="shared" ca="1" si="761"/>
        <v/>
      </c>
      <c r="AJ1645" s="41" t="str">
        <f t="shared" ca="1" si="762"/>
        <v/>
      </c>
      <c r="AK1645" s="39" t="str">
        <f t="shared" si="749"/>
        <v/>
      </c>
      <c r="AL1645" s="39" t="str">
        <f t="shared" ca="1" si="771"/>
        <v/>
      </c>
      <c r="AM1645" s="39" t="str">
        <f t="shared" ca="1" si="763"/>
        <v/>
      </c>
      <c r="AN1645" s="40"/>
      <c r="AO1645" s="39">
        <f t="shared" ca="1" si="772"/>
        <v>0</v>
      </c>
      <c r="AP1645" s="339"/>
      <c r="AW1645" s="329"/>
      <c r="BI1645" s="329"/>
      <c r="BJ1645" s="329"/>
      <c r="BK1645" s="329"/>
      <c r="BL1645" s="329"/>
      <c r="BM1645" s="329"/>
      <c r="BN1645" s="329"/>
      <c r="BO1645" s="329"/>
      <c r="BP1645" s="329"/>
      <c r="BQ1645" s="329"/>
      <c r="BR1645" s="329"/>
      <c r="BS1645" s="329"/>
      <c r="BT1645" s="329"/>
      <c r="BU1645" s="329"/>
      <c r="BV1645" s="329"/>
      <c r="BW1645" s="325"/>
      <c r="BX1645" s="325"/>
      <c r="BY1645" s="325"/>
      <c r="BZ1645" s="325"/>
      <c r="CA1645" s="325"/>
      <c r="CB1645" s="325"/>
      <c r="CC1645" s="325"/>
      <c r="CD1645" s="325"/>
      <c r="CE1645" s="325"/>
      <c r="CF1645" s="325"/>
      <c r="CG1645" s="325"/>
      <c r="CH1645" s="325"/>
      <c r="CI1645" s="325"/>
      <c r="CJ1645" s="325"/>
      <c r="CK1645" s="325"/>
      <c r="CL1645" s="325"/>
      <c r="CM1645" s="325"/>
      <c r="CN1645" s="325"/>
      <c r="CO1645" s="325"/>
      <c r="CP1645" s="325"/>
      <c r="CQ1645" s="325"/>
      <c r="CR1645" s="325"/>
      <c r="CS1645" s="325"/>
      <c r="CT1645" s="325"/>
      <c r="CU1645" s="325"/>
      <c r="CV1645" s="325"/>
      <c r="CW1645" s="325"/>
      <c r="CX1645" s="325"/>
    </row>
    <row r="1646" spans="1:102" s="36" customFormat="1" ht="15" hidden="1" customHeight="1">
      <c r="A1646" s="329"/>
      <c r="B1646" s="37" t="str">
        <f t="shared" ca="1" si="750"/>
        <v/>
      </c>
      <c r="C1646" s="41" t="str">
        <f t="shared" ca="1" si="751"/>
        <v/>
      </c>
      <c r="D1646" s="39" t="str">
        <f t="shared" ca="1" si="752"/>
        <v/>
      </c>
      <c r="E1646" s="39" t="str">
        <f t="shared" ca="1" si="764"/>
        <v/>
      </c>
      <c r="F1646" s="39" t="str">
        <f t="shared" ca="1" si="753"/>
        <v/>
      </c>
      <c r="G1646" s="101"/>
      <c r="H1646" s="39">
        <f t="shared" ca="1" si="744"/>
        <v>0</v>
      </c>
      <c r="J1646" s="332"/>
      <c r="K1646" s="37" t="str">
        <f t="shared" ca="1" si="754"/>
        <v/>
      </c>
      <c r="L1646" s="41" t="str">
        <f t="shared" ca="1" si="755"/>
        <v/>
      </c>
      <c r="M1646" s="39" t="str">
        <f t="shared" si="745"/>
        <v/>
      </c>
      <c r="N1646" s="39" t="str">
        <f t="shared" ca="1" si="765"/>
        <v/>
      </c>
      <c r="O1646" s="39" t="str">
        <f ca="1">IF(L1646="","",ROUND(Q1645*$O$5/payments_per_year,2))</f>
        <v/>
      </c>
      <c r="P1646" s="101"/>
      <c r="Q1646" s="39">
        <f t="shared" ca="1" si="766"/>
        <v>0</v>
      </c>
      <c r="R1646" s="332"/>
      <c r="S1646" s="37" t="str">
        <f t="shared" ca="1" si="756"/>
        <v/>
      </c>
      <c r="T1646" s="41" t="str">
        <f t="shared" ca="1" si="757"/>
        <v/>
      </c>
      <c r="U1646" s="39" t="str">
        <f t="shared" si="746"/>
        <v/>
      </c>
      <c r="V1646" s="39" t="str">
        <f t="shared" ca="1" si="767"/>
        <v/>
      </c>
      <c r="W1646" s="39">
        <f t="shared" ca="1" si="747"/>
        <v>0</v>
      </c>
      <c r="X1646" s="40"/>
      <c r="Y1646" s="39">
        <f t="shared" ca="1" si="768"/>
        <v>0</v>
      </c>
      <c r="Z1646" s="327"/>
      <c r="AA1646" s="37" t="str">
        <f t="shared" ca="1" si="758"/>
        <v/>
      </c>
      <c r="AB1646" s="41" t="str">
        <f t="shared" ca="1" si="759"/>
        <v/>
      </c>
      <c r="AC1646" s="39" t="str">
        <f t="shared" si="748"/>
        <v/>
      </c>
      <c r="AD1646" s="39" t="str">
        <f t="shared" ca="1" si="769"/>
        <v/>
      </c>
      <c r="AE1646" s="39" t="str">
        <f t="shared" ca="1" si="760"/>
        <v/>
      </c>
      <c r="AF1646" s="40"/>
      <c r="AG1646" s="39">
        <f t="shared" ca="1" si="770"/>
        <v>0</v>
      </c>
      <c r="AH1646" s="339"/>
      <c r="AI1646" s="37" t="str">
        <f t="shared" ca="1" si="761"/>
        <v/>
      </c>
      <c r="AJ1646" s="41" t="str">
        <f t="shared" ca="1" si="762"/>
        <v/>
      </c>
      <c r="AK1646" s="39" t="str">
        <f t="shared" si="749"/>
        <v/>
      </c>
      <c r="AL1646" s="39" t="str">
        <f t="shared" ca="1" si="771"/>
        <v/>
      </c>
      <c r="AM1646" s="39" t="str">
        <f t="shared" ca="1" si="763"/>
        <v/>
      </c>
      <c r="AN1646" s="40"/>
      <c r="AO1646" s="39">
        <f t="shared" ca="1" si="772"/>
        <v>0</v>
      </c>
      <c r="AP1646" s="339"/>
      <c r="AW1646" s="329"/>
      <c r="BI1646" s="329"/>
      <c r="BJ1646" s="329"/>
      <c r="BK1646" s="329"/>
      <c r="BL1646" s="329"/>
      <c r="BM1646" s="329"/>
      <c r="BN1646" s="329"/>
      <c r="BO1646" s="329"/>
      <c r="BP1646" s="329"/>
      <c r="BQ1646" s="329"/>
      <c r="BR1646" s="329"/>
      <c r="BS1646" s="329"/>
      <c r="BT1646" s="329"/>
      <c r="BU1646" s="329"/>
      <c r="BV1646" s="329"/>
      <c r="BW1646" s="325"/>
      <c r="BX1646" s="325"/>
      <c r="BY1646" s="325"/>
      <c r="BZ1646" s="325"/>
      <c r="CA1646" s="325"/>
      <c r="CB1646" s="325"/>
      <c r="CC1646" s="325"/>
      <c r="CD1646" s="325"/>
      <c r="CE1646" s="325"/>
      <c r="CF1646" s="325"/>
      <c r="CG1646" s="325"/>
      <c r="CH1646" s="325"/>
      <c r="CI1646" s="325"/>
      <c r="CJ1646" s="325"/>
      <c r="CK1646" s="325"/>
      <c r="CL1646" s="325"/>
      <c r="CM1646" s="325"/>
      <c r="CN1646" s="325"/>
      <c r="CO1646" s="325"/>
      <c r="CP1646" s="325"/>
      <c r="CQ1646" s="325"/>
      <c r="CR1646" s="325"/>
      <c r="CS1646" s="325"/>
      <c r="CT1646" s="325"/>
      <c r="CU1646" s="325"/>
      <c r="CV1646" s="325"/>
      <c r="CW1646" s="325"/>
      <c r="CX1646" s="325"/>
    </row>
    <row r="1647" spans="1:102" s="36" customFormat="1" ht="15" hidden="1" customHeight="1">
      <c r="A1647" s="329"/>
      <c r="B1647" s="37" t="str">
        <f t="shared" ca="1" si="750"/>
        <v/>
      </c>
      <c r="C1647" s="41" t="str">
        <f t="shared" ca="1" si="751"/>
        <v/>
      </c>
      <c r="D1647" s="39" t="str">
        <f t="shared" ca="1" si="752"/>
        <v/>
      </c>
      <c r="E1647" s="39" t="str">
        <f t="shared" ca="1" si="764"/>
        <v/>
      </c>
      <c r="F1647" s="39" t="str">
        <f t="shared" ca="1" si="753"/>
        <v/>
      </c>
      <c r="G1647" s="101"/>
      <c r="H1647" s="39">
        <f t="shared" ca="1" si="744"/>
        <v>0</v>
      </c>
      <c r="J1647" s="332"/>
      <c r="K1647" s="37" t="str">
        <f t="shared" ca="1" si="754"/>
        <v/>
      </c>
      <c r="L1647" s="41" t="str">
        <f t="shared" ca="1" si="755"/>
        <v/>
      </c>
      <c r="M1647" s="39" t="str">
        <f t="shared" si="745"/>
        <v/>
      </c>
      <c r="N1647" s="39" t="str">
        <f t="shared" ca="1" si="765"/>
        <v/>
      </c>
      <c r="O1647" s="39">
        <f ca="1">ROUND(Q1646*$O$5/payments_per_year,2)</f>
        <v>0</v>
      </c>
      <c r="P1647" s="101"/>
      <c r="Q1647" s="39">
        <f t="shared" ca="1" si="766"/>
        <v>0</v>
      </c>
      <c r="R1647" s="332"/>
      <c r="S1647" s="37" t="str">
        <f t="shared" ca="1" si="756"/>
        <v/>
      </c>
      <c r="T1647" s="41" t="str">
        <f t="shared" ca="1" si="757"/>
        <v/>
      </c>
      <c r="U1647" s="39" t="str">
        <f t="shared" si="746"/>
        <v/>
      </c>
      <c r="V1647" s="39" t="str">
        <f t="shared" ca="1" si="767"/>
        <v/>
      </c>
      <c r="W1647" s="39">
        <f t="shared" ca="1" si="747"/>
        <v>0</v>
      </c>
      <c r="X1647" s="40"/>
      <c r="Y1647" s="39">
        <f t="shared" ca="1" si="768"/>
        <v>0</v>
      </c>
      <c r="Z1647" s="327"/>
      <c r="AA1647" s="37" t="str">
        <f t="shared" ca="1" si="758"/>
        <v/>
      </c>
      <c r="AB1647" s="41" t="str">
        <f t="shared" ca="1" si="759"/>
        <v/>
      </c>
      <c r="AC1647" s="39" t="str">
        <f t="shared" si="748"/>
        <v/>
      </c>
      <c r="AD1647" s="39" t="str">
        <f t="shared" ca="1" si="769"/>
        <v/>
      </c>
      <c r="AE1647" s="39" t="str">
        <f t="shared" ca="1" si="760"/>
        <v/>
      </c>
      <c r="AF1647" s="40"/>
      <c r="AG1647" s="39">
        <f t="shared" ca="1" si="770"/>
        <v>0</v>
      </c>
      <c r="AH1647" s="339"/>
      <c r="AI1647" s="37" t="str">
        <f t="shared" ca="1" si="761"/>
        <v/>
      </c>
      <c r="AJ1647" s="41" t="str">
        <f t="shared" ca="1" si="762"/>
        <v/>
      </c>
      <c r="AK1647" s="39" t="str">
        <f t="shared" si="749"/>
        <v/>
      </c>
      <c r="AL1647" s="39" t="str">
        <f t="shared" ca="1" si="771"/>
        <v/>
      </c>
      <c r="AM1647" s="39" t="str">
        <f t="shared" ca="1" si="763"/>
        <v/>
      </c>
      <c r="AN1647" s="40"/>
      <c r="AO1647" s="39">
        <f t="shared" ca="1" si="772"/>
        <v>0</v>
      </c>
      <c r="AP1647" s="339"/>
      <c r="AW1647" s="329"/>
      <c r="BI1647" s="329"/>
      <c r="BJ1647" s="329"/>
      <c r="BK1647" s="329"/>
      <c r="BL1647" s="329"/>
      <c r="BM1647" s="329"/>
      <c r="BN1647" s="329"/>
      <c r="BO1647" s="329"/>
      <c r="BP1647" s="329"/>
      <c r="BQ1647" s="329"/>
      <c r="BR1647" s="329"/>
      <c r="BS1647" s="329"/>
      <c r="BT1647" s="329"/>
      <c r="BU1647" s="329"/>
      <c r="BV1647" s="329"/>
      <c r="BW1647" s="325"/>
      <c r="BX1647" s="325"/>
      <c r="BY1647" s="325"/>
      <c r="BZ1647" s="325"/>
      <c r="CA1647" s="325"/>
      <c r="CB1647" s="325"/>
      <c r="CC1647" s="325"/>
      <c r="CD1647" s="325"/>
      <c r="CE1647" s="325"/>
      <c r="CF1647" s="325"/>
      <c r="CG1647" s="325"/>
      <c r="CH1647" s="325"/>
      <c r="CI1647" s="325"/>
      <c r="CJ1647" s="325"/>
      <c r="CK1647" s="325"/>
      <c r="CL1647" s="325"/>
      <c r="CM1647" s="325"/>
      <c r="CN1647" s="325"/>
      <c r="CO1647" s="325"/>
      <c r="CP1647" s="325"/>
      <c r="CQ1647" s="325"/>
      <c r="CR1647" s="325"/>
      <c r="CS1647" s="325"/>
      <c r="CT1647" s="325"/>
      <c r="CU1647" s="325"/>
      <c r="CV1647" s="325"/>
      <c r="CW1647" s="325"/>
      <c r="CX1647" s="325"/>
    </row>
    <row r="1648" spans="1:102" s="36" customFormat="1" ht="15" hidden="1" customHeight="1">
      <c r="A1648" s="329"/>
      <c r="B1648" s="37" t="str">
        <f t="shared" ca="1" si="750"/>
        <v/>
      </c>
      <c r="C1648" s="41" t="str">
        <f t="shared" ca="1" si="751"/>
        <v/>
      </c>
      <c r="D1648" s="39" t="str">
        <f t="shared" ca="1" si="752"/>
        <v/>
      </c>
      <c r="E1648" s="39" t="str">
        <f t="shared" ca="1" si="764"/>
        <v/>
      </c>
      <c r="F1648" s="39" t="str">
        <f t="shared" ca="1" si="753"/>
        <v/>
      </c>
      <c r="G1648" s="101"/>
      <c r="H1648" s="39">
        <f t="shared" ca="1" si="744"/>
        <v>0</v>
      </c>
      <c r="J1648" s="332"/>
      <c r="K1648" s="37" t="str">
        <f t="shared" ca="1" si="754"/>
        <v/>
      </c>
      <c r="L1648" s="41" t="str">
        <f t="shared" ca="1" si="755"/>
        <v/>
      </c>
      <c r="M1648" s="39" t="str">
        <f t="shared" si="745"/>
        <v/>
      </c>
      <c r="N1648" s="39" t="str">
        <f t="shared" ca="1" si="765"/>
        <v/>
      </c>
      <c r="O1648" s="39" t="str">
        <f ca="1">IF(L1648="","",ROUND(Q1647*$O$5/payments_per_year,2))</f>
        <v/>
      </c>
      <c r="P1648" s="101"/>
      <c r="Q1648" s="39">
        <f t="shared" ca="1" si="766"/>
        <v>0</v>
      </c>
      <c r="R1648" s="332"/>
      <c r="S1648" s="37" t="str">
        <f t="shared" ca="1" si="756"/>
        <v/>
      </c>
      <c r="T1648" s="41" t="str">
        <f t="shared" ca="1" si="757"/>
        <v/>
      </c>
      <c r="U1648" s="39" t="str">
        <f t="shared" si="746"/>
        <v/>
      </c>
      <c r="V1648" s="39" t="str">
        <f t="shared" ca="1" si="767"/>
        <v/>
      </c>
      <c r="W1648" s="39">
        <f t="shared" ca="1" si="747"/>
        <v>0</v>
      </c>
      <c r="X1648" s="40"/>
      <c r="Y1648" s="39">
        <f t="shared" ca="1" si="768"/>
        <v>0</v>
      </c>
      <c r="Z1648" s="327"/>
      <c r="AA1648" s="37" t="str">
        <f t="shared" ca="1" si="758"/>
        <v/>
      </c>
      <c r="AB1648" s="41" t="str">
        <f t="shared" ca="1" si="759"/>
        <v/>
      </c>
      <c r="AC1648" s="39" t="str">
        <f t="shared" si="748"/>
        <v/>
      </c>
      <c r="AD1648" s="39" t="str">
        <f t="shared" ca="1" si="769"/>
        <v/>
      </c>
      <c r="AE1648" s="39" t="str">
        <f t="shared" ca="1" si="760"/>
        <v/>
      </c>
      <c r="AF1648" s="40"/>
      <c r="AG1648" s="39">
        <f t="shared" ca="1" si="770"/>
        <v>0</v>
      </c>
      <c r="AH1648" s="339"/>
      <c r="AI1648" s="37" t="str">
        <f t="shared" ca="1" si="761"/>
        <v/>
      </c>
      <c r="AJ1648" s="41" t="str">
        <f t="shared" ca="1" si="762"/>
        <v/>
      </c>
      <c r="AK1648" s="39" t="str">
        <f t="shared" si="749"/>
        <v/>
      </c>
      <c r="AL1648" s="39" t="str">
        <f t="shared" ca="1" si="771"/>
        <v/>
      </c>
      <c r="AM1648" s="39" t="str">
        <f t="shared" ca="1" si="763"/>
        <v/>
      </c>
      <c r="AN1648" s="40"/>
      <c r="AO1648" s="39">
        <f t="shared" ca="1" si="772"/>
        <v>0</v>
      </c>
      <c r="AP1648" s="339"/>
      <c r="AW1648" s="329"/>
      <c r="BI1648" s="329"/>
      <c r="BJ1648" s="329"/>
      <c r="BK1648" s="329"/>
      <c r="BL1648" s="329"/>
      <c r="BM1648" s="329"/>
      <c r="BN1648" s="329"/>
      <c r="BO1648" s="329"/>
      <c r="BP1648" s="329"/>
      <c r="BQ1648" s="329"/>
      <c r="BR1648" s="329"/>
      <c r="BS1648" s="329"/>
      <c r="BT1648" s="329"/>
      <c r="BU1648" s="329"/>
      <c r="BV1648" s="329"/>
      <c r="BW1648" s="325"/>
      <c r="BX1648" s="325"/>
      <c r="BY1648" s="325"/>
      <c r="BZ1648" s="325"/>
      <c r="CA1648" s="325"/>
      <c r="CB1648" s="325"/>
      <c r="CC1648" s="325"/>
      <c r="CD1648" s="325"/>
      <c r="CE1648" s="325"/>
      <c r="CF1648" s="325"/>
      <c r="CG1648" s="325"/>
      <c r="CH1648" s="325"/>
      <c r="CI1648" s="325"/>
      <c r="CJ1648" s="325"/>
      <c r="CK1648" s="325"/>
      <c r="CL1648" s="325"/>
      <c r="CM1648" s="325"/>
      <c r="CN1648" s="325"/>
      <c r="CO1648" s="325"/>
      <c r="CP1648" s="325"/>
      <c r="CQ1648" s="325"/>
      <c r="CR1648" s="325"/>
      <c r="CS1648" s="325"/>
      <c r="CT1648" s="325"/>
      <c r="CU1648" s="325"/>
      <c r="CV1648" s="325"/>
      <c r="CW1648" s="325"/>
      <c r="CX1648" s="325"/>
    </row>
    <row r="1649" spans="1:102" s="36" customFormat="1" ht="15" hidden="1" customHeight="1">
      <c r="A1649" s="329"/>
      <c r="B1649" s="37" t="str">
        <f t="shared" ca="1" si="750"/>
        <v/>
      </c>
      <c r="C1649" s="41" t="str">
        <f t="shared" ca="1" si="751"/>
        <v/>
      </c>
      <c r="D1649" s="39" t="str">
        <f t="shared" ca="1" si="752"/>
        <v/>
      </c>
      <c r="E1649" s="39" t="str">
        <f t="shared" ca="1" si="764"/>
        <v/>
      </c>
      <c r="F1649" s="39" t="str">
        <f t="shared" ca="1" si="753"/>
        <v/>
      </c>
      <c r="G1649" s="101"/>
      <c r="H1649" s="39">
        <f t="shared" ca="1" si="744"/>
        <v>0</v>
      </c>
      <c r="J1649" s="332"/>
      <c r="K1649" s="37" t="str">
        <f t="shared" ca="1" si="754"/>
        <v/>
      </c>
      <c r="L1649" s="41" t="str">
        <f t="shared" ca="1" si="755"/>
        <v/>
      </c>
      <c r="M1649" s="39" t="str">
        <f t="shared" si="745"/>
        <v/>
      </c>
      <c r="N1649" s="39" t="str">
        <f t="shared" ca="1" si="765"/>
        <v/>
      </c>
      <c r="O1649" s="39">
        <f ca="1">ROUND(Q1648*$O$5/payments_per_year,2)</f>
        <v>0</v>
      </c>
      <c r="P1649" s="101"/>
      <c r="Q1649" s="39">
        <f t="shared" ca="1" si="766"/>
        <v>0</v>
      </c>
      <c r="R1649" s="332"/>
      <c r="S1649" s="37" t="str">
        <f t="shared" ca="1" si="756"/>
        <v/>
      </c>
      <c r="T1649" s="41" t="str">
        <f t="shared" ca="1" si="757"/>
        <v/>
      </c>
      <c r="U1649" s="39" t="str">
        <f t="shared" si="746"/>
        <v/>
      </c>
      <c r="V1649" s="39" t="str">
        <f t="shared" ca="1" si="767"/>
        <v/>
      </c>
      <c r="W1649" s="39">
        <f t="shared" ca="1" si="747"/>
        <v>0</v>
      </c>
      <c r="X1649" s="40"/>
      <c r="Y1649" s="39">
        <f t="shared" ca="1" si="768"/>
        <v>0</v>
      </c>
      <c r="Z1649" s="327"/>
      <c r="AA1649" s="37" t="str">
        <f t="shared" ca="1" si="758"/>
        <v/>
      </c>
      <c r="AB1649" s="41" t="str">
        <f t="shared" ca="1" si="759"/>
        <v/>
      </c>
      <c r="AC1649" s="39" t="str">
        <f t="shared" si="748"/>
        <v/>
      </c>
      <c r="AD1649" s="39" t="str">
        <f t="shared" ca="1" si="769"/>
        <v/>
      </c>
      <c r="AE1649" s="39" t="str">
        <f t="shared" ca="1" si="760"/>
        <v/>
      </c>
      <c r="AF1649" s="40"/>
      <c r="AG1649" s="39">
        <f t="shared" ca="1" si="770"/>
        <v>0</v>
      </c>
      <c r="AH1649" s="339"/>
      <c r="AI1649" s="37" t="str">
        <f t="shared" ca="1" si="761"/>
        <v/>
      </c>
      <c r="AJ1649" s="41" t="str">
        <f t="shared" ca="1" si="762"/>
        <v/>
      </c>
      <c r="AK1649" s="39" t="str">
        <f t="shared" si="749"/>
        <v/>
      </c>
      <c r="AL1649" s="39" t="str">
        <f t="shared" ca="1" si="771"/>
        <v/>
      </c>
      <c r="AM1649" s="39" t="str">
        <f t="shared" ca="1" si="763"/>
        <v/>
      </c>
      <c r="AN1649" s="40"/>
      <c r="AO1649" s="39">
        <f t="shared" ca="1" si="772"/>
        <v>0</v>
      </c>
      <c r="AP1649" s="339"/>
      <c r="AW1649" s="329"/>
      <c r="BI1649" s="329"/>
      <c r="BJ1649" s="329"/>
      <c r="BK1649" s="329"/>
      <c r="BL1649" s="329"/>
      <c r="BM1649" s="329"/>
      <c r="BN1649" s="329"/>
      <c r="BO1649" s="329"/>
      <c r="BP1649" s="329"/>
      <c r="BQ1649" s="329"/>
      <c r="BR1649" s="329"/>
      <c r="BS1649" s="329"/>
      <c r="BT1649" s="329"/>
      <c r="BU1649" s="329"/>
      <c r="BV1649" s="329"/>
      <c r="BW1649" s="325"/>
      <c r="BX1649" s="325"/>
      <c r="BY1649" s="325"/>
      <c r="BZ1649" s="325"/>
      <c r="CA1649" s="325"/>
      <c r="CB1649" s="325"/>
      <c r="CC1649" s="325"/>
      <c r="CD1649" s="325"/>
      <c r="CE1649" s="325"/>
      <c r="CF1649" s="325"/>
      <c r="CG1649" s="325"/>
      <c r="CH1649" s="325"/>
      <c r="CI1649" s="325"/>
      <c r="CJ1649" s="325"/>
      <c r="CK1649" s="325"/>
      <c r="CL1649" s="325"/>
      <c r="CM1649" s="325"/>
      <c r="CN1649" s="325"/>
      <c r="CO1649" s="325"/>
      <c r="CP1649" s="325"/>
      <c r="CQ1649" s="325"/>
      <c r="CR1649" s="325"/>
      <c r="CS1649" s="325"/>
      <c r="CT1649" s="325"/>
      <c r="CU1649" s="325"/>
      <c r="CV1649" s="325"/>
      <c r="CW1649" s="325"/>
      <c r="CX1649" s="325"/>
    </row>
    <row r="1650" spans="1:102" s="36" customFormat="1" ht="15" hidden="1" customHeight="1">
      <c r="A1650" s="329"/>
      <c r="B1650" s="37" t="str">
        <f t="shared" ca="1" si="750"/>
        <v/>
      </c>
      <c r="C1650" s="41" t="str">
        <f t="shared" ca="1" si="751"/>
        <v/>
      </c>
      <c r="D1650" s="39" t="str">
        <f t="shared" ca="1" si="752"/>
        <v/>
      </c>
      <c r="E1650" s="39" t="str">
        <f t="shared" ca="1" si="764"/>
        <v/>
      </c>
      <c r="F1650" s="39" t="str">
        <f t="shared" ca="1" si="753"/>
        <v/>
      </c>
      <c r="G1650" s="101"/>
      <c r="H1650" s="39">
        <f t="shared" ca="1" si="744"/>
        <v>0</v>
      </c>
      <c r="J1650" s="332"/>
      <c r="K1650" s="37" t="str">
        <f t="shared" ca="1" si="754"/>
        <v/>
      </c>
      <c r="L1650" s="41" t="str">
        <f t="shared" ca="1" si="755"/>
        <v/>
      </c>
      <c r="M1650" s="39" t="str">
        <f t="shared" si="745"/>
        <v/>
      </c>
      <c r="N1650" s="39" t="str">
        <f t="shared" ca="1" si="765"/>
        <v/>
      </c>
      <c r="O1650" s="39" t="str">
        <f ca="1">IF(L1650="","",ROUND(Q1649*$O$5/payments_per_year,2))</f>
        <v/>
      </c>
      <c r="P1650" s="101"/>
      <c r="Q1650" s="39">
        <f t="shared" ca="1" si="766"/>
        <v>0</v>
      </c>
      <c r="R1650" s="332"/>
      <c r="S1650" s="37" t="str">
        <f t="shared" ca="1" si="756"/>
        <v/>
      </c>
      <c r="T1650" s="41" t="str">
        <f t="shared" ca="1" si="757"/>
        <v/>
      </c>
      <c r="U1650" s="39" t="str">
        <f t="shared" si="746"/>
        <v/>
      </c>
      <c r="V1650" s="39" t="str">
        <f t="shared" ca="1" si="767"/>
        <v/>
      </c>
      <c r="W1650" s="39">
        <f t="shared" ca="1" si="747"/>
        <v>0</v>
      </c>
      <c r="X1650" s="40"/>
      <c r="Y1650" s="39">
        <f t="shared" ca="1" si="768"/>
        <v>0</v>
      </c>
      <c r="Z1650" s="327"/>
      <c r="AA1650" s="37" t="str">
        <f t="shared" ca="1" si="758"/>
        <v/>
      </c>
      <c r="AB1650" s="41" t="str">
        <f t="shared" ca="1" si="759"/>
        <v/>
      </c>
      <c r="AC1650" s="39" t="str">
        <f t="shared" si="748"/>
        <v/>
      </c>
      <c r="AD1650" s="39" t="str">
        <f t="shared" ca="1" si="769"/>
        <v/>
      </c>
      <c r="AE1650" s="39" t="str">
        <f t="shared" ca="1" si="760"/>
        <v/>
      </c>
      <c r="AF1650" s="40"/>
      <c r="AG1650" s="39">
        <f t="shared" ca="1" si="770"/>
        <v>0</v>
      </c>
      <c r="AH1650" s="339"/>
      <c r="AI1650" s="37" t="str">
        <f t="shared" ca="1" si="761"/>
        <v/>
      </c>
      <c r="AJ1650" s="41" t="str">
        <f t="shared" ca="1" si="762"/>
        <v/>
      </c>
      <c r="AK1650" s="39" t="str">
        <f t="shared" si="749"/>
        <v/>
      </c>
      <c r="AL1650" s="39" t="str">
        <f t="shared" ca="1" si="771"/>
        <v/>
      </c>
      <c r="AM1650" s="39" t="str">
        <f t="shared" ca="1" si="763"/>
        <v/>
      </c>
      <c r="AN1650" s="40"/>
      <c r="AO1650" s="39">
        <f t="shared" ca="1" si="772"/>
        <v>0</v>
      </c>
      <c r="AP1650" s="339"/>
      <c r="AW1650" s="329"/>
      <c r="BI1650" s="329"/>
      <c r="BJ1650" s="329"/>
      <c r="BK1650" s="329"/>
      <c r="BL1650" s="329"/>
      <c r="BM1650" s="329"/>
      <c r="BN1650" s="329"/>
      <c r="BO1650" s="329"/>
      <c r="BP1650" s="329"/>
      <c r="BQ1650" s="329"/>
      <c r="BR1650" s="329"/>
      <c r="BS1650" s="329"/>
      <c r="BT1650" s="329"/>
      <c r="BU1650" s="329"/>
      <c r="BV1650" s="329"/>
      <c r="BW1650" s="325"/>
      <c r="BX1650" s="325"/>
      <c r="BY1650" s="325"/>
      <c r="BZ1650" s="325"/>
      <c r="CA1650" s="325"/>
      <c r="CB1650" s="325"/>
      <c r="CC1650" s="325"/>
      <c r="CD1650" s="325"/>
      <c r="CE1650" s="325"/>
      <c r="CF1650" s="325"/>
      <c r="CG1650" s="325"/>
      <c r="CH1650" s="325"/>
      <c r="CI1650" s="325"/>
      <c r="CJ1650" s="325"/>
      <c r="CK1650" s="325"/>
      <c r="CL1650" s="325"/>
      <c r="CM1650" s="325"/>
      <c r="CN1650" s="325"/>
      <c r="CO1650" s="325"/>
      <c r="CP1650" s="325"/>
      <c r="CQ1650" s="325"/>
      <c r="CR1650" s="325"/>
      <c r="CS1650" s="325"/>
      <c r="CT1650" s="325"/>
      <c r="CU1650" s="325"/>
      <c r="CV1650" s="325"/>
      <c r="CW1650" s="325"/>
      <c r="CX1650" s="325"/>
    </row>
    <row r="1651" spans="1:102" s="36" customFormat="1" ht="15" hidden="1" customHeight="1">
      <c r="A1651" s="329"/>
      <c r="B1651" s="37" t="str">
        <f t="shared" ca="1" si="750"/>
        <v/>
      </c>
      <c r="C1651" s="41" t="str">
        <f t="shared" ca="1" si="751"/>
        <v/>
      </c>
      <c r="D1651" s="39" t="str">
        <f t="shared" ca="1" si="752"/>
        <v/>
      </c>
      <c r="E1651" s="39" t="str">
        <f t="shared" ca="1" si="764"/>
        <v/>
      </c>
      <c r="F1651" s="39" t="str">
        <f t="shared" ca="1" si="753"/>
        <v/>
      </c>
      <c r="G1651" s="101"/>
      <c r="H1651" s="39">
        <f t="shared" ca="1" si="744"/>
        <v>0</v>
      </c>
      <c r="J1651" s="332"/>
      <c r="K1651" s="37" t="str">
        <f t="shared" ca="1" si="754"/>
        <v/>
      </c>
      <c r="L1651" s="41" t="str">
        <f t="shared" ca="1" si="755"/>
        <v/>
      </c>
      <c r="M1651" s="39" t="str">
        <f t="shared" si="745"/>
        <v/>
      </c>
      <c r="N1651" s="39" t="str">
        <f t="shared" ca="1" si="765"/>
        <v/>
      </c>
      <c r="O1651" s="39">
        <f ca="1">ROUND(Q1650*$O$5/payments_per_year,2)</f>
        <v>0</v>
      </c>
      <c r="P1651" s="101"/>
      <c r="Q1651" s="39">
        <f t="shared" ca="1" si="766"/>
        <v>0</v>
      </c>
      <c r="R1651" s="332"/>
      <c r="S1651" s="37" t="str">
        <f t="shared" ca="1" si="756"/>
        <v/>
      </c>
      <c r="T1651" s="41" t="str">
        <f t="shared" ca="1" si="757"/>
        <v/>
      </c>
      <c r="U1651" s="39" t="str">
        <f t="shared" si="746"/>
        <v/>
      </c>
      <c r="V1651" s="39" t="str">
        <f t="shared" ca="1" si="767"/>
        <v/>
      </c>
      <c r="W1651" s="39">
        <f t="shared" ca="1" si="747"/>
        <v>0</v>
      </c>
      <c r="X1651" s="40"/>
      <c r="Y1651" s="39">
        <f t="shared" ca="1" si="768"/>
        <v>0</v>
      </c>
      <c r="Z1651" s="327"/>
      <c r="AA1651" s="37" t="str">
        <f t="shared" ca="1" si="758"/>
        <v/>
      </c>
      <c r="AB1651" s="41" t="str">
        <f t="shared" ca="1" si="759"/>
        <v/>
      </c>
      <c r="AC1651" s="39" t="str">
        <f t="shared" si="748"/>
        <v/>
      </c>
      <c r="AD1651" s="39" t="str">
        <f t="shared" ca="1" si="769"/>
        <v/>
      </c>
      <c r="AE1651" s="39" t="str">
        <f t="shared" ca="1" si="760"/>
        <v/>
      </c>
      <c r="AF1651" s="40"/>
      <c r="AG1651" s="39">
        <f t="shared" ca="1" si="770"/>
        <v>0</v>
      </c>
      <c r="AH1651" s="339"/>
      <c r="AI1651" s="37" t="str">
        <f t="shared" ca="1" si="761"/>
        <v/>
      </c>
      <c r="AJ1651" s="41" t="str">
        <f t="shared" ca="1" si="762"/>
        <v/>
      </c>
      <c r="AK1651" s="39" t="str">
        <f t="shared" si="749"/>
        <v/>
      </c>
      <c r="AL1651" s="39" t="str">
        <f t="shared" ca="1" si="771"/>
        <v/>
      </c>
      <c r="AM1651" s="39" t="str">
        <f t="shared" ca="1" si="763"/>
        <v/>
      </c>
      <c r="AN1651" s="40"/>
      <c r="AO1651" s="39">
        <f t="shared" ca="1" si="772"/>
        <v>0</v>
      </c>
      <c r="AP1651" s="339"/>
      <c r="AW1651" s="329"/>
      <c r="BI1651" s="329"/>
      <c r="BJ1651" s="329"/>
      <c r="BK1651" s="329"/>
      <c r="BL1651" s="329"/>
      <c r="BM1651" s="329"/>
      <c r="BN1651" s="329"/>
      <c r="BO1651" s="329"/>
      <c r="BP1651" s="329"/>
      <c r="BQ1651" s="329"/>
      <c r="BR1651" s="329"/>
      <c r="BS1651" s="329"/>
      <c r="BT1651" s="329"/>
      <c r="BU1651" s="329"/>
      <c r="BV1651" s="329"/>
      <c r="BW1651" s="325"/>
      <c r="BX1651" s="325"/>
      <c r="BY1651" s="325"/>
      <c r="BZ1651" s="325"/>
      <c r="CA1651" s="325"/>
      <c r="CB1651" s="325"/>
      <c r="CC1651" s="325"/>
      <c r="CD1651" s="325"/>
      <c r="CE1651" s="325"/>
      <c r="CF1651" s="325"/>
      <c r="CG1651" s="325"/>
      <c r="CH1651" s="325"/>
      <c r="CI1651" s="325"/>
      <c r="CJ1651" s="325"/>
      <c r="CK1651" s="325"/>
      <c r="CL1651" s="325"/>
      <c r="CM1651" s="325"/>
      <c r="CN1651" s="325"/>
      <c r="CO1651" s="325"/>
      <c r="CP1651" s="325"/>
      <c r="CQ1651" s="325"/>
      <c r="CR1651" s="325"/>
      <c r="CS1651" s="325"/>
      <c r="CT1651" s="325"/>
      <c r="CU1651" s="325"/>
      <c r="CV1651" s="325"/>
      <c r="CW1651" s="325"/>
      <c r="CX1651" s="325"/>
    </row>
    <row r="1652" spans="1:102" s="36" customFormat="1" ht="15" hidden="1" customHeight="1">
      <c r="A1652" s="329"/>
      <c r="B1652" s="37" t="str">
        <f t="shared" ca="1" si="750"/>
        <v/>
      </c>
      <c r="C1652" s="41" t="str">
        <f t="shared" ca="1" si="751"/>
        <v/>
      </c>
      <c r="D1652" s="39" t="str">
        <f t="shared" ca="1" si="752"/>
        <v/>
      </c>
      <c r="E1652" s="39" t="str">
        <f t="shared" ca="1" si="764"/>
        <v/>
      </c>
      <c r="F1652" s="39" t="str">
        <f t="shared" ca="1" si="753"/>
        <v/>
      </c>
      <c r="G1652" s="101"/>
      <c r="H1652" s="39">
        <f t="shared" ca="1" si="744"/>
        <v>0</v>
      </c>
      <c r="J1652" s="332"/>
      <c r="K1652" s="37" t="str">
        <f t="shared" ca="1" si="754"/>
        <v/>
      </c>
      <c r="L1652" s="41" t="str">
        <f t="shared" ca="1" si="755"/>
        <v/>
      </c>
      <c r="M1652" s="39" t="str">
        <f t="shared" si="745"/>
        <v/>
      </c>
      <c r="N1652" s="39" t="str">
        <f t="shared" ca="1" si="765"/>
        <v/>
      </c>
      <c r="O1652" s="39" t="str">
        <f ca="1">IF(L1652="","",ROUND(Q1651*$O$5/payments_per_year,2))</f>
        <v/>
      </c>
      <c r="P1652" s="101"/>
      <c r="Q1652" s="39">
        <f t="shared" ca="1" si="766"/>
        <v>0</v>
      </c>
      <c r="R1652" s="332"/>
      <c r="S1652" s="37" t="str">
        <f t="shared" ca="1" si="756"/>
        <v/>
      </c>
      <c r="T1652" s="41" t="str">
        <f t="shared" ca="1" si="757"/>
        <v/>
      </c>
      <c r="U1652" s="39" t="str">
        <f t="shared" si="746"/>
        <v/>
      </c>
      <c r="V1652" s="39" t="str">
        <f t="shared" ca="1" si="767"/>
        <v/>
      </c>
      <c r="W1652" s="39">
        <f t="shared" ca="1" si="747"/>
        <v>0</v>
      </c>
      <c r="X1652" s="40"/>
      <c r="Y1652" s="39">
        <f t="shared" ca="1" si="768"/>
        <v>0</v>
      </c>
      <c r="Z1652" s="327"/>
      <c r="AA1652" s="37" t="str">
        <f t="shared" ca="1" si="758"/>
        <v/>
      </c>
      <c r="AB1652" s="41" t="str">
        <f t="shared" ca="1" si="759"/>
        <v/>
      </c>
      <c r="AC1652" s="39" t="str">
        <f t="shared" si="748"/>
        <v/>
      </c>
      <c r="AD1652" s="39" t="str">
        <f t="shared" ca="1" si="769"/>
        <v/>
      </c>
      <c r="AE1652" s="39" t="str">
        <f t="shared" ca="1" si="760"/>
        <v/>
      </c>
      <c r="AF1652" s="40"/>
      <c r="AG1652" s="39">
        <f t="shared" ca="1" si="770"/>
        <v>0</v>
      </c>
      <c r="AH1652" s="339"/>
      <c r="AI1652" s="37" t="str">
        <f t="shared" ca="1" si="761"/>
        <v/>
      </c>
      <c r="AJ1652" s="41" t="str">
        <f t="shared" ca="1" si="762"/>
        <v/>
      </c>
      <c r="AK1652" s="39" t="str">
        <f t="shared" si="749"/>
        <v/>
      </c>
      <c r="AL1652" s="39" t="str">
        <f t="shared" ca="1" si="771"/>
        <v/>
      </c>
      <c r="AM1652" s="39" t="str">
        <f t="shared" ca="1" si="763"/>
        <v/>
      </c>
      <c r="AN1652" s="40"/>
      <c r="AO1652" s="39">
        <f t="shared" ca="1" si="772"/>
        <v>0</v>
      </c>
      <c r="AP1652" s="339"/>
      <c r="AW1652" s="329"/>
      <c r="BI1652" s="329"/>
      <c r="BJ1652" s="329"/>
      <c r="BK1652" s="329"/>
      <c r="BL1652" s="329"/>
      <c r="BM1652" s="329"/>
      <c r="BN1652" s="329"/>
      <c r="BO1652" s="329"/>
      <c r="BP1652" s="329"/>
      <c r="BQ1652" s="329"/>
      <c r="BR1652" s="329"/>
      <c r="BS1652" s="329"/>
      <c r="BT1652" s="329"/>
      <c r="BU1652" s="329"/>
      <c r="BV1652" s="329"/>
      <c r="BW1652" s="325"/>
      <c r="BX1652" s="325"/>
      <c r="BY1652" s="325"/>
      <c r="BZ1652" s="325"/>
      <c r="CA1652" s="325"/>
      <c r="CB1652" s="325"/>
      <c r="CC1652" s="325"/>
      <c r="CD1652" s="325"/>
      <c r="CE1652" s="325"/>
      <c r="CF1652" s="325"/>
      <c r="CG1652" s="325"/>
      <c r="CH1652" s="325"/>
      <c r="CI1652" s="325"/>
      <c r="CJ1652" s="325"/>
      <c r="CK1652" s="325"/>
      <c r="CL1652" s="325"/>
      <c r="CM1652" s="325"/>
      <c r="CN1652" s="325"/>
      <c r="CO1652" s="325"/>
      <c r="CP1652" s="325"/>
      <c r="CQ1652" s="325"/>
      <c r="CR1652" s="325"/>
      <c r="CS1652" s="325"/>
      <c r="CT1652" s="325"/>
      <c r="CU1652" s="325"/>
      <c r="CV1652" s="325"/>
      <c r="CW1652" s="325"/>
      <c r="CX1652" s="325"/>
    </row>
    <row r="1653" spans="1:102" s="36" customFormat="1" ht="15" hidden="1" customHeight="1">
      <c r="A1653" s="329"/>
      <c r="B1653" s="37" t="str">
        <f t="shared" ca="1" si="750"/>
        <v/>
      </c>
      <c r="C1653" s="41" t="str">
        <f t="shared" ca="1" si="751"/>
        <v/>
      </c>
      <c r="D1653" s="39" t="str">
        <f t="shared" ca="1" si="752"/>
        <v/>
      </c>
      <c r="E1653" s="39" t="str">
        <f t="shared" ca="1" si="764"/>
        <v/>
      </c>
      <c r="F1653" s="39" t="str">
        <f t="shared" ca="1" si="753"/>
        <v/>
      </c>
      <c r="G1653" s="101"/>
      <c r="H1653" s="39">
        <f t="shared" ca="1" si="744"/>
        <v>0</v>
      </c>
      <c r="J1653" s="332"/>
      <c r="K1653" s="37" t="str">
        <f t="shared" ca="1" si="754"/>
        <v/>
      </c>
      <c r="L1653" s="41" t="str">
        <f t="shared" ca="1" si="755"/>
        <v/>
      </c>
      <c r="M1653" s="39" t="str">
        <f t="shared" si="745"/>
        <v/>
      </c>
      <c r="N1653" s="39" t="str">
        <f t="shared" ca="1" si="765"/>
        <v/>
      </c>
      <c r="O1653" s="39">
        <f ca="1">ROUND(Q1652*$O$5/payments_per_year,2)</f>
        <v>0</v>
      </c>
      <c r="P1653" s="101"/>
      <c r="Q1653" s="39">
        <f t="shared" ca="1" si="766"/>
        <v>0</v>
      </c>
      <c r="R1653" s="332"/>
      <c r="S1653" s="37" t="str">
        <f t="shared" ca="1" si="756"/>
        <v/>
      </c>
      <c r="T1653" s="41" t="str">
        <f t="shared" ca="1" si="757"/>
        <v/>
      </c>
      <c r="U1653" s="39" t="str">
        <f t="shared" si="746"/>
        <v/>
      </c>
      <c r="V1653" s="39" t="str">
        <f t="shared" ca="1" si="767"/>
        <v/>
      </c>
      <c r="W1653" s="39">
        <f t="shared" ca="1" si="747"/>
        <v>0</v>
      </c>
      <c r="X1653" s="40"/>
      <c r="Y1653" s="39">
        <f t="shared" ca="1" si="768"/>
        <v>0</v>
      </c>
      <c r="Z1653" s="327"/>
      <c r="AA1653" s="37" t="str">
        <f t="shared" ca="1" si="758"/>
        <v/>
      </c>
      <c r="AB1653" s="41" t="str">
        <f t="shared" ca="1" si="759"/>
        <v/>
      </c>
      <c r="AC1653" s="39" t="str">
        <f t="shared" si="748"/>
        <v/>
      </c>
      <c r="AD1653" s="39" t="str">
        <f t="shared" ca="1" si="769"/>
        <v/>
      </c>
      <c r="AE1653" s="39" t="str">
        <f t="shared" ca="1" si="760"/>
        <v/>
      </c>
      <c r="AF1653" s="40"/>
      <c r="AG1653" s="39">
        <f t="shared" ca="1" si="770"/>
        <v>0</v>
      </c>
      <c r="AH1653" s="339"/>
      <c r="AI1653" s="37" t="str">
        <f t="shared" ca="1" si="761"/>
        <v/>
      </c>
      <c r="AJ1653" s="41" t="str">
        <f t="shared" ca="1" si="762"/>
        <v/>
      </c>
      <c r="AK1653" s="39" t="str">
        <f t="shared" si="749"/>
        <v/>
      </c>
      <c r="AL1653" s="39" t="str">
        <f t="shared" ca="1" si="771"/>
        <v/>
      </c>
      <c r="AM1653" s="39" t="str">
        <f t="shared" ca="1" si="763"/>
        <v/>
      </c>
      <c r="AN1653" s="40"/>
      <c r="AO1653" s="39">
        <f t="shared" ca="1" si="772"/>
        <v>0</v>
      </c>
      <c r="AP1653" s="339"/>
      <c r="AW1653" s="329"/>
      <c r="BI1653" s="329"/>
      <c r="BJ1653" s="329"/>
      <c r="BK1653" s="329"/>
      <c r="BL1653" s="329"/>
      <c r="BM1653" s="329"/>
      <c r="BN1653" s="329"/>
      <c r="BO1653" s="329"/>
      <c r="BP1653" s="329"/>
      <c r="BQ1653" s="329"/>
      <c r="BR1653" s="329"/>
      <c r="BS1653" s="329"/>
      <c r="BT1653" s="329"/>
      <c r="BU1653" s="329"/>
      <c r="BV1653" s="329"/>
      <c r="BW1653" s="325"/>
      <c r="BX1653" s="325"/>
      <c r="BY1653" s="325"/>
      <c r="BZ1653" s="325"/>
      <c r="CA1653" s="325"/>
      <c r="CB1653" s="325"/>
      <c r="CC1653" s="325"/>
      <c r="CD1653" s="325"/>
      <c r="CE1653" s="325"/>
      <c r="CF1653" s="325"/>
      <c r="CG1653" s="325"/>
      <c r="CH1653" s="325"/>
      <c r="CI1653" s="325"/>
      <c r="CJ1653" s="325"/>
      <c r="CK1653" s="325"/>
      <c r="CL1653" s="325"/>
      <c r="CM1653" s="325"/>
      <c r="CN1653" s="325"/>
      <c r="CO1653" s="325"/>
      <c r="CP1653" s="325"/>
      <c r="CQ1653" s="325"/>
      <c r="CR1653" s="325"/>
      <c r="CS1653" s="325"/>
      <c r="CT1653" s="325"/>
      <c r="CU1653" s="325"/>
      <c r="CV1653" s="325"/>
      <c r="CW1653" s="325"/>
      <c r="CX1653" s="325"/>
    </row>
    <row r="1654" spans="1:102" s="36" customFormat="1" ht="15" hidden="1" customHeight="1">
      <c r="A1654" s="329"/>
      <c r="B1654" s="37" t="str">
        <f t="shared" ca="1" si="750"/>
        <v/>
      </c>
      <c r="C1654" s="41" t="str">
        <f t="shared" ca="1" si="751"/>
        <v/>
      </c>
      <c r="D1654" s="39" t="str">
        <f t="shared" ca="1" si="752"/>
        <v/>
      </c>
      <c r="E1654" s="39" t="str">
        <f t="shared" ca="1" si="764"/>
        <v/>
      </c>
      <c r="F1654" s="39" t="str">
        <f t="shared" ca="1" si="753"/>
        <v/>
      </c>
      <c r="G1654" s="101"/>
      <c r="H1654" s="39">
        <f t="shared" ca="1" si="744"/>
        <v>0</v>
      </c>
      <c r="J1654" s="332"/>
      <c r="K1654" s="37" t="str">
        <f t="shared" ca="1" si="754"/>
        <v/>
      </c>
      <c r="L1654" s="41" t="str">
        <f t="shared" ca="1" si="755"/>
        <v/>
      </c>
      <c r="M1654" s="39" t="str">
        <f t="shared" si="745"/>
        <v/>
      </c>
      <c r="N1654" s="39" t="str">
        <f t="shared" ca="1" si="765"/>
        <v/>
      </c>
      <c r="O1654" s="39" t="str">
        <f ca="1">IF(L1654="","",ROUND(Q1653*$O$5/payments_per_year,2))</f>
        <v/>
      </c>
      <c r="P1654" s="101"/>
      <c r="Q1654" s="39">
        <f t="shared" ca="1" si="766"/>
        <v>0</v>
      </c>
      <c r="R1654" s="332"/>
      <c r="S1654" s="37" t="str">
        <f t="shared" ca="1" si="756"/>
        <v/>
      </c>
      <c r="T1654" s="41" t="str">
        <f t="shared" ca="1" si="757"/>
        <v/>
      </c>
      <c r="U1654" s="39" t="str">
        <f t="shared" si="746"/>
        <v/>
      </c>
      <c r="V1654" s="39" t="str">
        <f t="shared" ca="1" si="767"/>
        <v/>
      </c>
      <c r="W1654" s="39">
        <f t="shared" ca="1" si="747"/>
        <v>0</v>
      </c>
      <c r="X1654" s="40"/>
      <c r="Y1654" s="39">
        <f t="shared" ca="1" si="768"/>
        <v>0</v>
      </c>
      <c r="Z1654" s="327"/>
      <c r="AA1654" s="37" t="str">
        <f t="shared" ca="1" si="758"/>
        <v/>
      </c>
      <c r="AB1654" s="41" t="str">
        <f t="shared" ca="1" si="759"/>
        <v/>
      </c>
      <c r="AC1654" s="39" t="str">
        <f t="shared" si="748"/>
        <v/>
      </c>
      <c r="AD1654" s="39" t="str">
        <f t="shared" ca="1" si="769"/>
        <v/>
      </c>
      <c r="AE1654" s="39" t="str">
        <f t="shared" ca="1" si="760"/>
        <v/>
      </c>
      <c r="AF1654" s="40"/>
      <c r="AG1654" s="39">
        <f t="shared" ca="1" si="770"/>
        <v>0</v>
      </c>
      <c r="AH1654" s="339"/>
      <c r="AI1654" s="37" t="str">
        <f t="shared" ca="1" si="761"/>
        <v/>
      </c>
      <c r="AJ1654" s="41" t="str">
        <f t="shared" ca="1" si="762"/>
        <v/>
      </c>
      <c r="AK1654" s="39" t="str">
        <f t="shared" si="749"/>
        <v/>
      </c>
      <c r="AL1654" s="39" t="str">
        <f t="shared" ca="1" si="771"/>
        <v/>
      </c>
      <c r="AM1654" s="39" t="str">
        <f t="shared" ca="1" si="763"/>
        <v/>
      </c>
      <c r="AN1654" s="40"/>
      <c r="AO1654" s="39">
        <f t="shared" ca="1" si="772"/>
        <v>0</v>
      </c>
      <c r="AP1654" s="339"/>
      <c r="AW1654" s="329"/>
      <c r="BI1654" s="329"/>
      <c r="BJ1654" s="329"/>
      <c r="BK1654" s="329"/>
      <c r="BL1654" s="329"/>
      <c r="BM1654" s="329"/>
      <c r="BN1654" s="329"/>
      <c r="BO1654" s="329"/>
      <c r="BP1654" s="329"/>
      <c r="BQ1654" s="329"/>
      <c r="BR1654" s="329"/>
      <c r="BS1654" s="329"/>
      <c r="BT1654" s="329"/>
      <c r="BU1654" s="329"/>
      <c r="BV1654" s="329"/>
      <c r="BW1654" s="325"/>
      <c r="BX1654" s="325"/>
      <c r="BY1654" s="325"/>
      <c r="BZ1654" s="325"/>
      <c r="CA1654" s="325"/>
      <c r="CB1654" s="325"/>
      <c r="CC1654" s="325"/>
      <c r="CD1654" s="325"/>
      <c r="CE1654" s="325"/>
      <c r="CF1654" s="325"/>
      <c r="CG1654" s="325"/>
      <c r="CH1654" s="325"/>
      <c r="CI1654" s="325"/>
      <c r="CJ1654" s="325"/>
      <c r="CK1654" s="325"/>
      <c r="CL1654" s="325"/>
      <c r="CM1654" s="325"/>
      <c r="CN1654" s="325"/>
      <c r="CO1654" s="325"/>
      <c r="CP1654" s="325"/>
      <c r="CQ1654" s="325"/>
      <c r="CR1654" s="325"/>
      <c r="CS1654" s="325"/>
      <c r="CT1654" s="325"/>
      <c r="CU1654" s="325"/>
      <c r="CV1654" s="325"/>
      <c r="CW1654" s="325"/>
      <c r="CX1654" s="325"/>
    </row>
    <row r="1655" spans="1:102" s="36" customFormat="1" ht="15" hidden="1" customHeight="1">
      <c r="A1655" s="329"/>
      <c r="B1655" s="37" t="str">
        <f t="shared" ca="1" si="750"/>
        <v/>
      </c>
      <c r="C1655" s="41" t="str">
        <f t="shared" ca="1" si="751"/>
        <v/>
      </c>
      <c r="D1655" s="39" t="str">
        <f t="shared" ca="1" si="752"/>
        <v/>
      </c>
      <c r="E1655" s="39" t="str">
        <f t="shared" ca="1" si="764"/>
        <v/>
      </c>
      <c r="F1655" s="39" t="str">
        <f t="shared" ca="1" si="753"/>
        <v/>
      </c>
      <c r="G1655" s="101"/>
      <c r="H1655" s="39">
        <f t="shared" ca="1" si="744"/>
        <v>0</v>
      </c>
      <c r="J1655" s="332"/>
      <c r="K1655" s="37" t="str">
        <f t="shared" ca="1" si="754"/>
        <v/>
      </c>
      <c r="L1655" s="41" t="str">
        <f t="shared" ca="1" si="755"/>
        <v/>
      </c>
      <c r="M1655" s="39" t="str">
        <f t="shared" si="745"/>
        <v/>
      </c>
      <c r="N1655" s="39" t="str">
        <f t="shared" ca="1" si="765"/>
        <v/>
      </c>
      <c r="O1655" s="39">
        <f ca="1">ROUND(Q1654*$O$5/payments_per_year,2)</f>
        <v>0</v>
      </c>
      <c r="P1655" s="101"/>
      <c r="Q1655" s="39">
        <f t="shared" ca="1" si="766"/>
        <v>0</v>
      </c>
      <c r="R1655" s="332"/>
      <c r="S1655" s="37" t="str">
        <f t="shared" ca="1" si="756"/>
        <v/>
      </c>
      <c r="T1655" s="41" t="str">
        <f t="shared" ca="1" si="757"/>
        <v/>
      </c>
      <c r="U1655" s="39" t="str">
        <f t="shared" si="746"/>
        <v/>
      </c>
      <c r="V1655" s="39" t="str">
        <f t="shared" ca="1" si="767"/>
        <v/>
      </c>
      <c r="W1655" s="39">
        <f t="shared" ca="1" si="747"/>
        <v>0</v>
      </c>
      <c r="X1655" s="40"/>
      <c r="Y1655" s="39">
        <f t="shared" ca="1" si="768"/>
        <v>0</v>
      </c>
      <c r="Z1655" s="327"/>
      <c r="AA1655" s="37" t="str">
        <f t="shared" ca="1" si="758"/>
        <v/>
      </c>
      <c r="AB1655" s="41" t="str">
        <f t="shared" ca="1" si="759"/>
        <v/>
      </c>
      <c r="AC1655" s="39" t="str">
        <f t="shared" si="748"/>
        <v/>
      </c>
      <c r="AD1655" s="39" t="str">
        <f t="shared" ca="1" si="769"/>
        <v/>
      </c>
      <c r="AE1655" s="39" t="str">
        <f t="shared" ca="1" si="760"/>
        <v/>
      </c>
      <c r="AF1655" s="40"/>
      <c r="AG1655" s="39">
        <f t="shared" ca="1" si="770"/>
        <v>0</v>
      </c>
      <c r="AH1655" s="339"/>
      <c r="AI1655" s="37" t="str">
        <f t="shared" ca="1" si="761"/>
        <v/>
      </c>
      <c r="AJ1655" s="41" t="str">
        <f t="shared" ca="1" si="762"/>
        <v/>
      </c>
      <c r="AK1655" s="39" t="str">
        <f t="shared" si="749"/>
        <v/>
      </c>
      <c r="AL1655" s="39" t="str">
        <f t="shared" ca="1" si="771"/>
        <v/>
      </c>
      <c r="AM1655" s="39" t="str">
        <f t="shared" ca="1" si="763"/>
        <v/>
      </c>
      <c r="AN1655" s="40"/>
      <c r="AO1655" s="39">
        <f t="shared" ca="1" si="772"/>
        <v>0</v>
      </c>
      <c r="AP1655" s="339"/>
      <c r="AW1655" s="329"/>
      <c r="BI1655" s="329"/>
      <c r="BJ1655" s="329"/>
      <c r="BK1655" s="329"/>
      <c r="BL1655" s="329"/>
      <c r="BM1655" s="329"/>
      <c r="BN1655" s="329"/>
      <c r="BO1655" s="329"/>
      <c r="BP1655" s="329"/>
      <c r="BQ1655" s="329"/>
      <c r="BR1655" s="329"/>
      <c r="BS1655" s="329"/>
      <c r="BT1655" s="329"/>
      <c r="BU1655" s="329"/>
      <c r="BV1655" s="329"/>
      <c r="BW1655" s="325"/>
      <c r="BX1655" s="325"/>
      <c r="BY1655" s="325"/>
      <c r="BZ1655" s="325"/>
      <c r="CA1655" s="325"/>
      <c r="CB1655" s="325"/>
      <c r="CC1655" s="325"/>
      <c r="CD1655" s="325"/>
      <c r="CE1655" s="325"/>
      <c r="CF1655" s="325"/>
      <c r="CG1655" s="325"/>
      <c r="CH1655" s="325"/>
      <c r="CI1655" s="325"/>
      <c r="CJ1655" s="325"/>
      <c r="CK1655" s="325"/>
      <c r="CL1655" s="325"/>
      <c r="CM1655" s="325"/>
      <c r="CN1655" s="325"/>
      <c r="CO1655" s="325"/>
      <c r="CP1655" s="325"/>
      <c r="CQ1655" s="325"/>
      <c r="CR1655" s="325"/>
      <c r="CS1655" s="325"/>
      <c r="CT1655" s="325"/>
      <c r="CU1655" s="325"/>
      <c r="CV1655" s="325"/>
      <c r="CW1655" s="325"/>
      <c r="CX1655" s="325"/>
    </row>
    <row r="1656" spans="1:102" s="36" customFormat="1" ht="15" hidden="1" customHeight="1">
      <c r="A1656" s="329"/>
      <c r="B1656" s="37" t="str">
        <f t="shared" ca="1" si="750"/>
        <v/>
      </c>
      <c r="C1656" s="41" t="str">
        <f t="shared" ca="1" si="751"/>
        <v/>
      </c>
      <c r="D1656" s="39" t="str">
        <f t="shared" ca="1" si="752"/>
        <v/>
      </c>
      <c r="E1656" s="39" t="str">
        <f t="shared" ca="1" si="764"/>
        <v/>
      </c>
      <c r="F1656" s="39" t="str">
        <f t="shared" ca="1" si="753"/>
        <v/>
      </c>
      <c r="G1656" s="101"/>
      <c r="H1656" s="39">
        <f t="shared" ca="1" si="744"/>
        <v>0</v>
      </c>
      <c r="J1656" s="332"/>
      <c r="K1656" s="37" t="str">
        <f t="shared" ca="1" si="754"/>
        <v/>
      </c>
      <c r="L1656" s="41" t="str">
        <f t="shared" ca="1" si="755"/>
        <v/>
      </c>
      <c r="M1656" s="39" t="str">
        <f t="shared" si="745"/>
        <v/>
      </c>
      <c r="N1656" s="39" t="str">
        <f t="shared" ca="1" si="765"/>
        <v/>
      </c>
      <c r="O1656" s="39" t="str">
        <f ca="1">IF(L1656="","",ROUND(Q1655*$O$5/payments_per_year,2))</f>
        <v/>
      </c>
      <c r="P1656" s="101"/>
      <c r="Q1656" s="39">
        <f t="shared" ca="1" si="766"/>
        <v>0</v>
      </c>
      <c r="R1656" s="332"/>
      <c r="S1656" s="37" t="str">
        <f t="shared" ca="1" si="756"/>
        <v/>
      </c>
      <c r="T1656" s="41" t="str">
        <f t="shared" ca="1" si="757"/>
        <v/>
      </c>
      <c r="U1656" s="39" t="str">
        <f t="shared" si="746"/>
        <v/>
      </c>
      <c r="V1656" s="39" t="str">
        <f t="shared" ca="1" si="767"/>
        <v/>
      </c>
      <c r="W1656" s="39">
        <f t="shared" ca="1" si="747"/>
        <v>0</v>
      </c>
      <c r="X1656" s="40"/>
      <c r="Y1656" s="39">
        <f t="shared" ca="1" si="768"/>
        <v>0</v>
      </c>
      <c r="Z1656" s="327"/>
      <c r="AA1656" s="37" t="str">
        <f t="shared" ca="1" si="758"/>
        <v/>
      </c>
      <c r="AB1656" s="41" t="str">
        <f t="shared" ca="1" si="759"/>
        <v/>
      </c>
      <c r="AC1656" s="39" t="str">
        <f t="shared" si="748"/>
        <v/>
      </c>
      <c r="AD1656" s="39" t="str">
        <f t="shared" ca="1" si="769"/>
        <v/>
      </c>
      <c r="AE1656" s="39" t="str">
        <f t="shared" ca="1" si="760"/>
        <v/>
      </c>
      <c r="AF1656" s="40"/>
      <c r="AG1656" s="39">
        <f t="shared" ca="1" si="770"/>
        <v>0</v>
      </c>
      <c r="AH1656" s="339"/>
      <c r="AI1656" s="37" t="str">
        <f t="shared" ca="1" si="761"/>
        <v/>
      </c>
      <c r="AJ1656" s="41" t="str">
        <f t="shared" ca="1" si="762"/>
        <v/>
      </c>
      <c r="AK1656" s="39" t="str">
        <f t="shared" si="749"/>
        <v/>
      </c>
      <c r="AL1656" s="39" t="str">
        <f t="shared" ca="1" si="771"/>
        <v/>
      </c>
      <c r="AM1656" s="39" t="str">
        <f t="shared" ca="1" si="763"/>
        <v/>
      </c>
      <c r="AN1656" s="40"/>
      <c r="AO1656" s="39">
        <f t="shared" ca="1" si="772"/>
        <v>0</v>
      </c>
      <c r="AP1656" s="339"/>
      <c r="AW1656" s="329"/>
      <c r="BI1656" s="329"/>
      <c r="BJ1656" s="329"/>
      <c r="BK1656" s="329"/>
      <c r="BL1656" s="329"/>
      <c r="BM1656" s="329"/>
      <c r="BN1656" s="329"/>
      <c r="BO1656" s="329"/>
      <c r="BP1656" s="329"/>
      <c r="BQ1656" s="329"/>
      <c r="BR1656" s="329"/>
      <c r="BS1656" s="329"/>
      <c r="BT1656" s="329"/>
      <c r="BU1656" s="329"/>
      <c r="BV1656" s="329"/>
      <c r="BW1656" s="325"/>
      <c r="BX1656" s="325"/>
      <c r="BY1656" s="325"/>
      <c r="BZ1656" s="325"/>
      <c r="CA1656" s="325"/>
      <c r="CB1656" s="325"/>
      <c r="CC1656" s="325"/>
      <c r="CD1656" s="325"/>
      <c r="CE1656" s="325"/>
      <c r="CF1656" s="325"/>
      <c r="CG1656" s="325"/>
      <c r="CH1656" s="325"/>
      <c r="CI1656" s="325"/>
      <c r="CJ1656" s="325"/>
      <c r="CK1656" s="325"/>
      <c r="CL1656" s="325"/>
      <c r="CM1656" s="325"/>
      <c r="CN1656" s="325"/>
      <c r="CO1656" s="325"/>
      <c r="CP1656" s="325"/>
      <c r="CQ1656" s="325"/>
      <c r="CR1656" s="325"/>
      <c r="CS1656" s="325"/>
      <c r="CT1656" s="325"/>
      <c r="CU1656" s="325"/>
      <c r="CV1656" s="325"/>
      <c r="CW1656" s="325"/>
      <c r="CX1656" s="325"/>
    </row>
    <row r="1657" spans="1:102" s="36" customFormat="1" ht="15" hidden="1" customHeight="1">
      <c r="A1657" s="329"/>
      <c r="B1657" s="37" t="str">
        <f t="shared" ca="1" si="750"/>
        <v/>
      </c>
      <c r="C1657" s="41" t="str">
        <f t="shared" ca="1" si="751"/>
        <v/>
      </c>
      <c r="D1657" s="39" t="str">
        <f t="shared" ca="1" si="752"/>
        <v/>
      </c>
      <c r="E1657" s="39" t="str">
        <f t="shared" ca="1" si="764"/>
        <v/>
      </c>
      <c r="F1657" s="39" t="str">
        <f t="shared" ca="1" si="753"/>
        <v/>
      </c>
      <c r="G1657" s="101"/>
      <c r="H1657" s="39">
        <f t="shared" ca="1" si="744"/>
        <v>0</v>
      </c>
      <c r="J1657" s="332"/>
      <c r="K1657" s="37" t="str">
        <f t="shared" ca="1" si="754"/>
        <v/>
      </c>
      <c r="L1657" s="41" t="str">
        <f t="shared" ca="1" si="755"/>
        <v/>
      </c>
      <c r="M1657" s="39" t="str">
        <f t="shared" si="745"/>
        <v/>
      </c>
      <c r="N1657" s="39" t="str">
        <f t="shared" ca="1" si="765"/>
        <v/>
      </c>
      <c r="O1657" s="39">
        <f ca="1">ROUND(Q1656*$O$5/payments_per_year,2)</f>
        <v>0</v>
      </c>
      <c r="P1657" s="101"/>
      <c r="Q1657" s="39">
        <f t="shared" ca="1" si="766"/>
        <v>0</v>
      </c>
      <c r="R1657" s="332"/>
      <c r="S1657" s="37" t="str">
        <f t="shared" ca="1" si="756"/>
        <v/>
      </c>
      <c r="T1657" s="41" t="str">
        <f t="shared" ca="1" si="757"/>
        <v/>
      </c>
      <c r="U1657" s="39" t="str">
        <f t="shared" si="746"/>
        <v/>
      </c>
      <c r="V1657" s="39" t="str">
        <f t="shared" ca="1" si="767"/>
        <v/>
      </c>
      <c r="W1657" s="39">
        <f t="shared" ca="1" si="747"/>
        <v>0</v>
      </c>
      <c r="X1657" s="40"/>
      <c r="Y1657" s="39">
        <f t="shared" ca="1" si="768"/>
        <v>0</v>
      </c>
      <c r="Z1657" s="327"/>
      <c r="AA1657" s="37" t="str">
        <f t="shared" ca="1" si="758"/>
        <v/>
      </c>
      <c r="AB1657" s="41" t="str">
        <f t="shared" ca="1" si="759"/>
        <v/>
      </c>
      <c r="AC1657" s="39" t="str">
        <f t="shared" si="748"/>
        <v/>
      </c>
      <c r="AD1657" s="39" t="str">
        <f t="shared" ca="1" si="769"/>
        <v/>
      </c>
      <c r="AE1657" s="39" t="str">
        <f t="shared" ca="1" si="760"/>
        <v/>
      </c>
      <c r="AF1657" s="40"/>
      <c r="AG1657" s="39">
        <f t="shared" ca="1" si="770"/>
        <v>0</v>
      </c>
      <c r="AH1657" s="339"/>
      <c r="AI1657" s="37" t="str">
        <f t="shared" ca="1" si="761"/>
        <v/>
      </c>
      <c r="AJ1657" s="41" t="str">
        <f t="shared" ca="1" si="762"/>
        <v/>
      </c>
      <c r="AK1657" s="39" t="str">
        <f t="shared" si="749"/>
        <v/>
      </c>
      <c r="AL1657" s="39" t="str">
        <f t="shared" ca="1" si="771"/>
        <v/>
      </c>
      <c r="AM1657" s="39" t="str">
        <f t="shared" ca="1" si="763"/>
        <v/>
      </c>
      <c r="AN1657" s="40"/>
      <c r="AO1657" s="39">
        <f t="shared" ca="1" si="772"/>
        <v>0</v>
      </c>
      <c r="AP1657" s="339"/>
      <c r="AW1657" s="329"/>
      <c r="BI1657" s="329"/>
      <c r="BJ1657" s="329"/>
      <c r="BK1657" s="329"/>
      <c r="BL1657" s="329"/>
      <c r="BM1657" s="329"/>
      <c r="BN1657" s="329"/>
      <c r="BO1657" s="329"/>
      <c r="BP1657" s="329"/>
      <c r="BQ1657" s="329"/>
      <c r="BR1657" s="329"/>
      <c r="BS1657" s="329"/>
      <c r="BT1657" s="329"/>
      <c r="BU1657" s="329"/>
      <c r="BV1657" s="329"/>
      <c r="BW1657" s="325"/>
      <c r="BX1657" s="325"/>
      <c r="BY1657" s="325"/>
      <c r="BZ1657" s="325"/>
      <c r="CA1657" s="325"/>
      <c r="CB1657" s="325"/>
      <c r="CC1657" s="325"/>
      <c r="CD1657" s="325"/>
      <c r="CE1657" s="325"/>
      <c r="CF1657" s="325"/>
      <c r="CG1657" s="325"/>
      <c r="CH1657" s="325"/>
      <c r="CI1657" s="325"/>
      <c r="CJ1657" s="325"/>
      <c r="CK1657" s="325"/>
      <c r="CL1657" s="325"/>
      <c r="CM1657" s="325"/>
      <c r="CN1657" s="325"/>
      <c r="CO1657" s="325"/>
      <c r="CP1657" s="325"/>
      <c r="CQ1657" s="325"/>
      <c r="CR1657" s="325"/>
      <c r="CS1657" s="325"/>
      <c r="CT1657" s="325"/>
      <c r="CU1657" s="325"/>
      <c r="CV1657" s="325"/>
      <c r="CW1657" s="325"/>
      <c r="CX1657" s="325"/>
    </row>
    <row r="1658" spans="1:102" s="36" customFormat="1" ht="15" hidden="1" customHeight="1">
      <c r="A1658" s="329"/>
      <c r="B1658" s="37" t="str">
        <f t="shared" ca="1" si="750"/>
        <v/>
      </c>
      <c r="C1658" s="41" t="str">
        <f t="shared" ca="1" si="751"/>
        <v/>
      </c>
      <c r="D1658" s="39" t="str">
        <f t="shared" ca="1" si="752"/>
        <v/>
      </c>
      <c r="E1658" s="39" t="str">
        <f t="shared" ca="1" si="764"/>
        <v/>
      </c>
      <c r="F1658" s="39" t="str">
        <f t="shared" ca="1" si="753"/>
        <v/>
      </c>
      <c r="G1658" s="101"/>
      <c r="H1658" s="39">
        <f t="shared" ca="1" si="744"/>
        <v>0</v>
      </c>
      <c r="J1658" s="332"/>
      <c r="K1658" s="37" t="str">
        <f t="shared" ca="1" si="754"/>
        <v/>
      </c>
      <c r="L1658" s="41" t="str">
        <f t="shared" ca="1" si="755"/>
        <v/>
      </c>
      <c r="M1658" s="39" t="str">
        <f t="shared" si="745"/>
        <v/>
      </c>
      <c r="N1658" s="39" t="str">
        <f t="shared" ca="1" si="765"/>
        <v/>
      </c>
      <c r="O1658" s="39" t="str">
        <f ca="1">IF(L1658="","",ROUND(Q1657*$O$5/payments_per_year,2))</f>
        <v/>
      </c>
      <c r="P1658" s="101"/>
      <c r="Q1658" s="39">
        <f t="shared" ca="1" si="766"/>
        <v>0</v>
      </c>
      <c r="R1658" s="332"/>
      <c r="S1658" s="37" t="str">
        <f t="shared" ca="1" si="756"/>
        <v/>
      </c>
      <c r="T1658" s="41" t="str">
        <f t="shared" ca="1" si="757"/>
        <v/>
      </c>
      <c r="U1658" s="39" t="str">
        <f t="shared" si="746"/>
        <v/>
      </c>
      <c r="V1658" s="39" t="str">
        <f t="shared" ca="1" si="767"/>
        <v/>
      </c>
      <c r="W1658" s="39">
        <f t="shared" ca="1" si="747"/>
        <v>0</v>
      </c>
      <c r="X1658" s="40"/>
      <c r="Y1658" s="39">
        <f t="shared" ca="1" si="768"/>
        <v>0</v>
      </c>
      <c r="Z1658" s="327"/>
      <c r="AA1658" s="37" t="str">
        <f t="shared" ca="1" si="758"/>
        <v/>
      </c>
      <c r="AB1658" s="41" t="str">
        <f t="shared" ca="1" si="759"/>
        <v/>
      </c>
      <c r="AC1658" s="39" t="str">
        <f t="shared" si="748"/>
        <v/>
      </c>
      <c r="AD1658" s="39" t="str">
        <f t="shared" ca="1" si="769"/>
        <v/>
      </c>
      <c r="AE1658" s="39" t="str">
        <f t="shared" ca="1" si="760"/>
        <v/>
      </c>
      <c r="AF1658" s="40"/>
      <c r="AG1658" s="39">
        <f t="shared" ca="1" si="770"/>
        <v>0</v>
      </c>
      <c r="AH1658" s="339"/>
      <c r="AI1658" s="37" t="str">
        <f t="shared" ca="1" si="761"/>
        <v/>
      </c>
      <c r="AJ1658" s="41" t="str">
        <f t="shared" ca="1" si="762"/>
        <v/>
      </c>
      <c r="AK1658" s="39" t="str">
        <f t="shared" si="749"/>
        <v/>
      </c>
      <c r="AL1658" s="39" t="str">
        <f t="shared" ca="1" si="771"/>
        <v/>
      </c>
      <c r="AM1658" s="39" t="str">
        <f t="shared" ca="1" si="763"/>
        <v/>
      </c>
      <c r="AN1658" s="40"/>
      <c r="AO1658" s="39">
        <f t="shared" ca="1" si="772"/>
        <v>0</v>
      </c>
      <c r="AP1658" s="339"/>
      <c r="AW1658" s="329"/>
      <c r="BI1658" s="329"/>
      <c r="BJ1658" s="329"/>
      <c r="BK1658" s="329"/>
      <c r="BL1658" s="329"/>
      <c r="BM1658" s="329"/>
      <c r="BN1658" s="329"/>
      <c r="BO1658" s="329"/>
      <c r="BP1658" s="329"/>
      <c r="BQ1658" s="329"/>
      <c r="BR1658" s="329"/>
      <c r="BS1658" s="329"/>
      <c r="BT1658" s="329"/>
      <c r="BU1658" s="329"/>
      <c r="BV1658" s="329"/>
      <c r="BW1658" s="325"/>
      <c r="BX1658" s="325"/>
      <c r="BY1658" s="325"/>
      <c r="BZ1658" s="325"/>
      <c r="CA1658" s="325"/>
      <c r="CB1658" s="325"/>
      <c r="CC1658" s="325"/>
      <c r="CD1658" s="325"/>
      <c r="CE1658" s="325"/>
      <c r="CF1658" s="325"/>
      <c r="CG1658" s="325"/>
      <c r="CH1658" s="325"/>
      <c r="CI1658" s="325"/>
      <c r="CJ1658" s="325"/>
      <c r="CK1658" s="325"/>
      <c r="CL1658" s="325"/>
      <c r="CM1658" s="325"/>
      <c r="CN1658" s="325"/>
      <c r="CO1658" s="325"/>
      <c r="CP1658" s="325"/>
      <c r="CQ1658" s="325"/>
      <c r="CR1658" s="325"/>
      <c r="CS1658" s="325"/>
      <c r="CT1658" s="325"/>
      <c r="CU1658" s="325"/>
      <c r="CV1658" s="325"/>
      <c r="CW1658" s="325"/>
      <c r="CX1658" s="325"/>
    </row>
    <row r="1659" spans="1:102" s="36" customFormat="1" ht="15" hidden="1" customHeight="1">
      <c r="A1659" s="329"/>
      <c r="B1659" s="37" t="str">
        <f t="shared" ca="1" si="750"/>
        <v/>
      </c>
      <c r="C1659" s="41" t="str">
        <f t="shared" ca="1" si="751"/>
        <v/>
      </c>
      <c r="D1659" s="39" t="str">
        <f t="shared" ca="1" si="752"/>
        <v/>
      </c>
      <c r="E1659" s="39" t="str">
        <f t="shared" ca="1" si="764"/>
        <v/>
      </c>
      <c r="F1659" s="39" t="str">
        <f t="shared" ca="1" si="753"/>
        <v/>
      </c>
      <c r="G1659" s="101"/>
      <c r="H1659" s="39">
        <f t="shared" ca="1" si="744"/>
        <v>0</v>
      </c>
      <c r="J1659" s="332"/>
      <c r="K1659" s="37" t="str">
        <f t="shared" ca="1" si="754"/>
        <v/>
      </c>
      <c r="L1659" s="41" t="str">
        <f t="shared" ca="1" si="755"/>
        <v/>
      </c>
      <c r="M1659" s="39" t="str">
        <f t="shared" si="745"/>
        <v/>
      </c>
      <c r="N1659" s="39" t="str">
        <f t="shared" ca="1" si="765"/>
        <v/>
      </c>
      <c r="O1659" s="39">
        <f ca="1">ROUND(Q1658*$O$5/payments_per_year,2)</f>
        <v>0</v>
      </c>
      <c r="P1659" s="101"/>
      <c r="Q1659" s="39">
        <f t="shared" ca="1" si="766"/>
        <v>0</v>
      </c>
      <c r="R1659" s="332"/>
      <c r="S1659" s="37" t="str">
        <f t="shared" ca="1" si="756"/>
        <v/>
      </c>
      <c r="T1659" s="41" t="str">
        <f t="shared" ca="1" si="757"/>
        <v/>
      </c>
      <c r="U1659" s="39" t="str">
        <f t="shared" si="746"/>
        <v/>
      </c>
      <c r="V1659" s="39" t="str">
        <f t="shared" ca="1" si="767"/>
        <v/>
      </c>
      <c r="W1659" s="39">
        <f t="shared" ca="1" si="747"/>
        <v>0</v>
      </c>
      <c r="X1659" s="40"/>
      <c r="Y1659" s="39">
        <f t="shared" ca="1" si="768"/>
        <v>0</v>
      </c>
      <c r="Z1659" s="327"/>
      <c r="AA1659" s="37" t="str">
        <f t="shared" ca="1" si="758"/>
        <v/>
      </c>
      <c r="AB1659" s="41" t="str">
        <f t="shared" ca="1" si="759"/>
        <v/>
      </c>
      <c r="AC1659" s="39" t="str">
        <f t="shared" si="748"/>
        <v/>
      </c>
      <c r="AD1659" s="39" t="str">
        <f t="shared" ca="1" si="769"/>
        <v/>
      </c>
      <c r="AE1659" s="39" t="str">
        <f t="shared" ca="1" si="760"/>
        <v/>
      </c>
      <c r="AF1659" s="40"/>
      <c r="AG1659" s="39">
        <f t="shared" ca="1" si="770"/>
        <v>0</v>
      </c>
      <c r="AH1659" s="339"/>
      <c r="AI1659" s="37" t="str">
        <f t="shared" ca="1" si="761"/>
        <v/>
      </c>
      <c r="AJ1659" s="41" t="str">
        <f t="shared" ca="1" si="762"/>
        <v/>
      </c>
      <c r="AK1659" s="39" t="str">
        <f t="shared" si="749"/>
        <v/>
      </c>
      <c r="AL1659" s="39" t="str">
        <f t="shared" ca="1" si="771"/>
        <v/>
      </c>
      <c r="AM1659" s="39" t="str">
        <f t="shared" ca="1" si="763"/>
        <v/>
      </c>
      <c r="AN1659" s="40"/>
      <c r="AO1659" s="39">
        <f t="shared" ca="1" si="772"/>
        <v>0</v>
      </c>
      <c r="AP1659" s="339"/>
      <c r="AW1659" s="329"/>
      <c r="BI1659" s="329"/>
      <c r="BJ1659" s="329"/>
      <c r="BK1659" s="329"/>
      <c r="BL1659" s="329"/>
      <c r="BM1659" s="329"/>
      <c r="BN1659" s="329"/>
      <c r="BO1659" s="329"/>
      <c r="BP1659" s="329"/>
      <c r="BQ1659" s="329"/>
      <c r="BR1659" s="329"/>
      <c r="BS1659" s="329"/>
      <c r="BT1659" s="329"/>
      <c r="BU1659" s="329"/>
      <c r="BV1659" s="329"/>
      <c r="BW1659" s="325"/>
      <c r="BX1659" s="325"/>
      <c r="BY1659" s="325"/>
      <c r="BZ1659" s="325"/>
      <c r="CA1659" s="325"/>
      <c r="CB1659" s="325"/>
      <c r="CC1659" s="325"/>
      <c r="CD1659" s="325"/>
      <c r="CE1659" s="325"/>
      <c r="CF1659" s="325"/>
      <c r="CG1659" s="325"/>
      <c r="CH1659" s="325"/>
      <c r="CI1659" s="325"/>
      <c r="CJ1659" s="325"/>
      <c r="CK1659" s="325"/>
      <c r="CL1659" s="325"/>
      <c r="CM1659" s="325"/>
      <c r="CN1659" s="325"/>
      <c r="CO1659" s="325"/>
      <c r="CP1659" s="325"/>
      <c r="CQ1659" s="325"/>
      <c r="CR1659" s="325"/>
      <c r="CS1659" s="325"/>
      <c r="CT1659" s="325"/>
      <c r="CU1659" s="325"/>
      <c r="CV1659" s="325"/>
      <c r="CW1659" s="325"/>
      <c r="CX1659" s="325"/>
    </row>
    <row r="1660" spans="1:102" s="36" customFormat="1" ht="15" hidden="1" customHeight="1">
      <c r="A1660" s="329"/>
      <c r="B1660" s="37" t="str">
        <f t="shared" ca="1" si="750"/>
        <v/>
      </c>
      <c r="C1660" s="41" t="str">
        <f t="shared" ca="1" si="751"/>
        <v/>
      </c>
      <c r="D1660" s="39" t="str">
        <f t="shared" ca="1" si="752"/>
        <v/>
      </c>
      <c r="E1660" s="39" t="str">
        <f t="shared" ca="1" si="764"/>
        <v/>
      </c>
      <c r="F1660" s="39" t="str">
        <f t="shared" ca="1" si="753"/>
        <v/>
      </c>
      <c r="G1660" s="101"/>
      <c r="H1660" s="39">
        <f t="shared" ca="1" si="744"/>
        <v>0</v>
      </c>
      <c r="J1660" s="332"/>
      <c r="K1660" s="37" t="str">
        <f t="shared" ca="1" si="754"/>
        <v/>
      </c>
      <c r="L1660" s="41" t="str">
        <f t="shared" ca="1" si="755"/>
        <v/>
      </c>
      <c r="M1660" s="39" t="str">
        <f t="shared" si="745"/>
        <v/>
      </c>
      <c r="N1660" s="39" t="str">
        <f t="shared" ca="1" si="765"/>
        <v/>
      </c>
      <c r="O1660" s="39" t="str">
        <f ca="1">IF(L1660="","",ROUND(Q1659*$O$5/payments_per_year,2))</f>
        <v/>
      </c>
      <c r="P1660" s="101"/>
      <c r="Q1660" s="39">
        <f t="shared" ca="1" si="766"/>
        <v>0</v>
      </c>
      <c r="R1660" s="332"/>
      <c r="S1660" s="37" t="str">
        <f t="shared" ca="1" si="756"/>
        <v/>
      </c>
      <c r="T1660" s="41" t="str">
        <f t="shared" ca="1" si="757"/>
        <v/>
      </c>
      <c r="U1660" s="39" t="str">
        <f t="shared" si="746"/>
        <v/>
      </c>
      <c r="V1660" s="39" t="str">
        <f t="shared" ca="1" si="767"/>
        <v/>
      </c>
      <c r="W1660" s="39">
        <f t="shared" ca="1" si="747"/>
        <v>0</v>
      </c>
      <c r="X1660" s="40"/>
      <c r="Y1660" s="39">
        <f t="shared" ca="1" si="768"/>
        <v>0</v>
      </c>
      <c r="Z1660" s="327"/>
      <c r="AA1660" s="37" t="str">
        <f t="shared" ca="1" si="758"/>
        <v/>
      </c>
      <c r="AB1660" s="41" t="str">
        <f t="shared" ca="1" si="759"/>
        <v/>
      </c>
      <c r="AC1660" s="39" t="str">
        <f t="shared" si="748"/>
        <v/>
      </c>
      <c r="AD1660" s="39" t="str">
        <f t="shared" ca="1" si="769"/>
        <v/>
      </c>
      <c r="AE1660" s="39" t="str">
        <f t="shared" ca="1" si="760"/>
        <v/>
      </c>
      <c r="AF1660" s="40"/>
      <c r="AG1660" s="39">
        <f t="shared" ca="1" si="770"/>
        <v>0</v>
      </c>
      <c r="AH1660" s="339"/>
      <c r="AI1660" s="37" t="str">
        <f t="shared" ca="1" si="761"/>
        <v/>
      </c>
      <c r="AJ1660" s="41" t="str">
        <f t="shared" ca="1" si="762"/>
        <v/>
      </c>
      <c r="AK1660" s="39" t="str">
        <f t="shared" si="749"/>
        <v/>
      </c>
      <c r="AL1660" s="39" t="str">
        <f t="shared" ca="1" si="771"/>
        <v/>
      </c>
      <c r="AM1660" s="39" t="str">
        <f t="shared" ca="1" si="763"/>
        <v/>
      </c>
      <c r="AN1660" s="40"/>
      <c r="AO1660" s="39">
        <f t="shared" ca="1" si="772"/>
        <v>0</v>
      </c>
      <c r="AP1660" s="339"/>
      <c r="AW1660" s="329"/>
      <c r="BI1660" s="329"/>
      <c r="BJ1660" s="329"/>
      <c r="BK1660" s="329"/>
      <c r="BL1660" s="329"/>
      <c r="BM1660" s="329"/>
      <c r="BN1660" s="329"/>
      <c r="BO1660" s="329"/>
      <c r="BP1660" s="329"/>
      <c r="BQ1660" s="329"/>
      <c r="BR1660" s="329"/>
      <c r="BS1660" s="329"/>
      <c r="BT1660" s="329"/>
      <c r="BU1660" s="329"/>
      <c r="BV1660" s="329"/>
      <c r="BW1660" s="325"/>
      <c r="BX1660" s="325"/>
      <c r="BY1660" s="325"/>
      <c r="BZ1660" s="325"/>
      <c r="CA1660" s="325"/>
      <c r="CB1660" s="325"/>
      <c r="CC1660" s="325"/>
      <c r="CD1660" s="325"/>
      <c r="CE1660" s="325"/>
      <c r="CF1660" s="325"/>
      <c r="CG1660" s="325"/>
      <c r="CH1660" s="325"/>
      <c r="CI1660" s="325"/>
      <c r="CJ1660" s="325"/>
      <c r="CK1660" s="325"/>
      <c r="CL1660" s="325"/>
      <c r="CM1660" s="325"/>
      <c r="CN1660" s="325"/>
      <c r="CO1660" s="325"/>
      <c r="CP1660" s="325"/>
      <c r="CQ1660" s="325"/>
      <c r="CR1660" s="325"/>
      <c r="CS1660" s="325"/>
      <c r="CT1660" s="325"/>
      <c r="CU1660" s="325"/>
      <c r="CV1660" s="325"/>
      <c r="CW1660" s="325"/>
      <c r="CX1660" s="325"/>
    </row>
    <row r="1661" spans="1:102" s="36" customFormat="1" ht="15" hidden="1" customHeight="1">
      <c r="A1661" s="329"/>
      <c r="B1661" s="37" t="str">
        <f t="shared" ca="1" si="750"/>
        <v/>
      </c>
      <c r="C1661" s="41" t="str">
        <f t="shared" ca="1" si="751"/>
        <v/>
      </c>
      <c r="D1661" s="39" t="str">
        <f t="shared" ca="1" si="752"/>
        <v/>
      </c>
      <c r="E1661" s="39" t="str">
        <f t="shared" ca="1" si="764"/>
        <v/>
      </c>
      <c r="F1661" s="39" t="str">
        <f t="shared" ca="1" si="753"/>
        <v/>
      </c>
      <c r="G1661" s="101"/>
      <c r="H1661" s="39">
        <f t="shared" ca="1" si="744"/>
        <v>0</v>
      </c>
      <c r="J1661" s="332"/>
      <c r="K1661" s="37" t="str">
        <f t="shared" ca="1" si="754"/>
        <v/>
      </c>
      <c r="L1661" s="41" t="str">
        <f t="shared" ca="1" si="755"/>
        <v/>
      </c>
      <c r="M1661" s="39" t="str">
        <f t="shared" si="745"/>
        <v/>
      </c>
      <c r="N1661" s="39" t="str">
        <f t="shared" ca="1" si="765"/>
        <v/>
      </c>
      <c r="O1661" s="39">
        <f ca="1">ROUND(Q1660*$O$5/payments_per_year,2)</f>
        <v>0</v>
      </c>
      <c r="P1661" s="101"/>
      <c r="Q1661" s="39">
        <f t="shared" ca="1" si="766"/>
        <v>0</v>
      </c>
      <c r="R1661" s="332"/>
      <c r="S1661" s="37" t="str">
        <f t="shared" ca="1" si="756"/>
        <v/>
      </c>
      <c r="T1661" s="41" t="str">
        <f t="shared" ca="1" si="757"/>
        <v/>
      </c>
      <c r="U1661" s="39" t="str">
        <f t="shared" si="746"/>
        <v/>
      </c>
      <c r="V1661" s="39" t="str">
        <f t="shared" ca="1" si="767"/>
        <v/>
      </c>
      <c r="W1661" s="39">
        <f t="shared" ca="1" si="747"/>
        <v>0</v>
      </c>
      <c r="X1661" s="40"/>
      <c r="Y1661" s="39">
        <f t="shared" ca="1" si="768"/>
        <v>0</v>
      </c>
      <c r="Z1661" s="327"/>
      <c r="AA1661" s="37" t="str">
        <f t="shared" ca="1" si="758"/>
        <v/>
      </c>
      <c r="AB1661" s="41" t="str">
        <f t="shared" ca="1" si="759"/>
        <v/>
      </c>
      <c r="AC1661" s="39" t="str">
        <f t="shared" si="748"/>
        <v/>
      </c>
      <c r="AD1661" s="39" t="str">
        <f t="shared" ca="1" si="769"/>
        <v/>
      </c>
      <c r="AE1661" s="39" t="str">
        <f t="shared" ca="1" si="760"/>
        <v/>
      </c>
      <c r="AF1661" s="40"/>
      <c r="AG1661" s="39">
        <f t="shared" ca="1" si="770"/>
        <v>0</v>
      </c>
      <c r="AH1661" s="339"/>
      <c r="AI1661" s="37" t="str">
        <f t="shared" ca="1" si="761"/>
        <v/>
      </c>
      <c r="AJ1661" s="41" t="str">
        <f t="shared" ca="1" si="762"/>
        <v/>
      </c>
      <c r="AK1661" s="39" t="str">
        <f t="shared" si="749"/>
        <v/>
      </c>
      <c r="AL1661" s="39" t="str">
        <f t="shared" ca="1" si="771"/>
        <v/>
      </c>
      <c r="AM1661" s="39" t="str">
        <f t="shared" ca="1" si="763"/>
        <v/>
      </c>
      <c r="AN1661" s="40"/>
      <c r="AO1661" s="39">
        <f t="shared" ca="1" si="772"/>
        <v>0</v>
      </c>
      <c r="AP1661" s="339"/>
      <c r="AW1661" s="329"/>
      <c r="BI1661" s="329"/>
      <c r="BJ1661" s="329"/>
      <c r="BK1661" s="329"/>
      <c r="BL1661" s="329"/>
      <c r="BM1661" s="329"/>
      <c r="BN1661" s="329"/>
      <c r="BO1661" s="329"/>
      <c r="BP1661" s="329"/>
      <c r="BQ1661" s="329"/>
      <c r="BR1661" s="329"/>
      <c r="BS1661" s="329"/>
      <c r="BT1661" s="329"/>
      <c r="BU1661" s="329"/>
      <c r="BV1661" s="329"/>
      <c r="BW1661" s="325"/>
      <c r="BX1661" s="325"/>
      <c r="BY1661" s="325"/>
      <c r="BZ1661" s="325"/>
      <c r="CA1661" s="325"/>
      <c r="CB1661" s="325"/>
      <c r="CC1661" s="325"/>
      <c r="CD1661" s="325"/>
      <c r="CE1661" s="325"/>
      <c r="CF1661" s="325"/>
      <c r="CG1661" s="325"/>
      <c r="CH1661" s="325"/>
      <c r="CI1661" s="325"/>
      <c r="CJ1661" s="325"/>
      <c r="CK1661" s="325"/>
      <c r="CL1661" s="325"/>
      <c r="CM1661" s="325"/>
      <c r="CN1661" s="325"/>
      <c r="CO1661" s="325"/>
      <c r="CP1661" s="325"/>
      <c r="CQ1661" s="325"/>
      <c r="CR1661" s="325"/>
      <c r="CS1661" s="325"/>
      <c r="CT1661" s="325"/>
      <c r="CU1661" s="325"/>
      <c r="CV1661" s="325"/>
      <c r="CW1661" s="325"/>
      <c r="CX1661" s="325"/>
    </row>
    <row r="1662" spans="1:102" s="36" customFormat="1" ht="15" hidden="1" customHeight="1">
      <c r="A1662" s="329"/>
      <c r="B1662" s="37" t="str">
        <f t="shared" ca="1" si="750"/>
        <v/>
      </c>
      <c r="C1662" s="41" t="str">
        <f t="shared" ca="1" si="751"/>
        <v/>
      </c>
      <c r="D1662" s="39" t="str">
        <f t="shared" ca="1" si="752"/>
        <v/>
      </c>
      <c r="E1662" s="39" t="str">
        <f t="shared" ca="1" si="764"/>
        <v/>
      </c>
      <c r="F1662" s="39" t="str">
        <f t="shared" ca="1" si="753"/>
        <v/>
      </c>
      <c r="G1662" s="101"/>
      <c r="H1662" s="39">
        <f t="shared" ca="1" si="744"/>
        <v>0</v>
      </c>
      <c r="J1662" s="332"/>
      <c r="K1662" s="37" t="str">
        <f t="shared" ca="1" si="754"/>
        <v/>
      </c>
      <c r="L1662" s="41" t="str">
        <f t="shared" ca="1" si="755"/>
        <v/>
      </c>
      <c r="M1662" s="39" t="str">
        <f t="shared" si="745"/>
        <v/>
      </c>
      <c r="N1662" s="39" t="str">
        <f t="shared" ca="1" si="765"/>
        <v/>
      </c>
      <c r="O1662" s="39" t="str">
        <f ca="1">IF(L1662="","",ROUND(Q1661*$O$5/payments_per_year,2))</f>
        <v/>
      </c>
      <c r="P1662" s="101"/>
      <c r="Q1662" s="39">
        <f t="shared" ca="1" si="766"/>
        <v>0</v>
      </c>
      <c r="R1662" s="332"/>
      <c r="S1662" s="37" t="str">
        <f t="shared" ca="1" si="756"/>
        <v/>
      </c>
      <c r="T1662" s="41" t="str">
        <f t="shared" ca="1" si="757"/>
        <v/>
      </c>
      <c r="U1662" s="39" t="str">
        <f t="shared" si="746"/>
        <v/>
      </c>
      <c r="V1662" s="39" t="str">
        <f t="shared" ca="1" si="767"/>
        <v/>
      </c>
      <c r="W1662" s="39">
        <f t="shared" ca="1" si="747"/>
        <v>0</v>
      </c>
      <c r="X1662" s="40"/>
      <c r="Y1662" s="39">
        <f t="shared" ca="1" si="768"/>
        <v>0</v>
      </c>
      <c r="Z1662" s="327"/>
      <c r="AA1662" s="37" t="str">
        <f t="shared" ca="1" si="758"/>
        <v/>
      </c>
      <c r="AB1662" s="41" t="str">
        <f t="shared" ca="1" si="759"/>
        <v/>
      </c>
      <c r="AC1662" s="39" t="str">
        <f t="shared" si="748"/>
        <v/>
      </c>
      <c r="AD1662" s="39" t="str">
        <f t="shared" ca="1" si="769"/>
        <v/>
      </c>
      <c r="AE1662" s="39" t="str">
        <f t="shared" ca="1" si="760"/>
        <v/>
      </c>
      <c r="AF1662" s="40"/>
      <c r="AG1662" s="39">
        <f t="shared" ca="1" si="770"/>
        <v>0</v>
      </c>
      <c r="AH1662" s="339"/>
      <c r="AI1662" s="37" t="str">
        <f t="shared" ca="1" si="761"/>
        <v/>
      </c>
      <c r="AJ1662" s="41" t="str">
        <f t="shared" ca="1" si="762"/>
        <v/>
      </c>
      <c r="AK1662" s="39" t="str">
        <f t="shared" si="749"/>
        <v/>
      </c>
      <c r="AL1662" s="39" t="str">
        <f t="shared" ca="1" si="771"/>
        <v/>
      </c>
      <c r="AM1662" s="39" t="str">
        <f t="shared" ca="1" si="763"/>
        <v/>
      </c>
      <c r="AN1662" s="40"/>
      <c r="AO1662" s="39">
        <f t="shared" ca="1" si="772"/>
        <v>0</v>
      </c>
      <c r="AP1662" s="339"/>
      <c r="AW1662" s="329"/>
      <c r="BI1662" s="329"/>
      <c r="BJ1662" s="329"/>
      <c r="BK1662" s="329"/>
      <c r="BL1662" s="329"/>
      <c r="BM1662" s="329"/>
      <c r="BN1662" s="329"/>
      <c r="BO1662" s="329"/>
      <c r="BP1662" s="329"/>
      <c r="BQ1662" s="329"/>
      <c r="BR1662" s="329"/>
      <c r="BS1662" s="329"/>
      <c r="BT1662" s="329"/>
      <c r="BU1662" s="329"/>
      <c r="BV1662" s="329"/>
      <c r="BW1662" s="325"/>
      <c r="BX1662" s="325"/>
      <c r="BY1662" s="325"/>
      <c r="BZ1662" s="325"/>
      <c r="CA1662" s="325"/>
      <c r="CB1662" s="325"/>
      <c r="CC1662" s="325"/>
      <c r="CD1662" s="325"/>
      <c r="CE1662" s="325"/>
      <c r="CF1662" s="325"/>
      <c r="CG1662" s="325"/>
      <c r="CH1662" s="325"/>
      <c r="CI1662" s="325"/>
      <c r="CJ1662" s="325"/>
      <c r="CK1662" s="325"/>
      <c r="CL1662" s="325"/>
      <c r="CM1662" s="325"/>
      <c r="CN1662" s="325"/>
      <c r="CO1662" s="325"/>
      <c r="CP1662" s="325"/>
      <c r="CQ1662" s="325"/>
      <c r="CR1662" s="325"/>
      <c r="CS1662" s="325"/>
      <c r="CT1662" s="325"/>
      <c r="CU1662" s="325"/>
      <c r="CV1662" s="325"/>
      <c r="CW1662" s="325"/>
      <c r="CX1662" s="325"/>
    </row>
    <row r="1663" spans="1:102" s="36" customFormat="1" ht="15" hidden="1" customHeight="1">
      <c r="A1663" s="329"/>
      <c r="B1663" s="37" t="str">
        <f t="shared" ca="1" si="750"/>
        <v/>
      </c>
      <c r="C1663" s="41" t="str">
        <f t="shared" ca="1" si="751"/>
        <v/>
      </c>
      <c r="D1663" s="39" t="str">
        <f t="shared" ca="1" si="752"/>
        <v/>
      </c>
      <c r="E1663" s="39" t="str">
        <f t="shared" ca="1" si="764"/>
        <v/>
      </c>
      <c r="F1663" s="39" t="str">
        <f t="shared" ca="1" si="753"/>
        <v/>
      </c>
      <c r="G1663" s="101"/>
      <c r="H1663" s="39">
        <f t="shared" ca="1" si="744"/>
        <v>0</v>
      </c>
      <c r="J1663" s="332"/>
      <c r="K1663" s="37" t="str">
        <f t="shared" ca="1" si="754"/>
        <v/>
      </c>
      <c r="L1663" s="41" t="str">
        <f t="shared" ca="1" si="755"/>
        <v/>
      </c>
      <c r="M1663" s="39" t="str">
        <f t="shared" si="745"/>
        <v/>
      </c>
      <c r="N1663" s="39" t="str">
        <f t="shared" ca="1" si="765"/>
        <v/>
      </c>
      <c r="O1663" s="39">
        <f ca="1">ROUND(Q1662*$O$5/payments_per_year,2)</f>
        <v>0</v>
      </c>
      <c r="P1663" s="101"/>
      <c r="Q1663" s="39">
        <f t="shared" ca="1" si="766"/>
        <v>0</v>
      </c>
      <c r="R1663" s="332"/>
      <c r="S1663" s="37" t="str">
        <f t="shared" ca="1" si="756"/>
        <v/>
      </c>
      <c r="T1663" s="41" t="str">
        <f t="shared" ca="1" si="757"/>
        <v/>
      </c>
      <c r="U1663" s="39" t="str">
        <f t="shared" si="746"/>
        <v/>
      </c>
      <c r="V1663" s="39" t="str">
        <f t="shared" ca="1" si="767"/>
        <v/>
      </c>
      <c r="W1663" s="39">
        <f t="shared" ca="1" si="747"/>
        <v>0</v>
      </c>
      <c r="X1663" s="40"/>
      <c r="Y1663" s="39">
        <f t="shared" ca="1" si="768"/>
        <v>0</v>
      </c>
      <c r="Z1663" s="327"/>
      <c r="AA1663" s="37" t="str">
        <f t="shared" ca="1" si="758"/>
        <v/>
      </c>
      <c r="AB1663" s="41" t="str">
        <f t="shared" ca="1" si="759"/>
        <v/>
      </c>
      <c r="AC1663" s="39" t="str">
        <f t="shared" si="748"/>
        <v/>
      </c>
      <c r="AD1663" s="39" t="str">
        <f t="shared" ca="1" si="769"/>
        <v/>
      </c>
      <c r="AE1663" s="39" t="str">
        <f t="shared" ca="1" si="760"/>
        <v/>
      </c>
      <c r="AF1663" s="40"/>
      <c r="AG1663" s="39">
        <f t="shared" ca="1" si="770"/>
        <v>0</v>
      </c>
      <c r="AH1663" s="339"/>
      <c r="AI1663" s="37" t="str">
        <f t="shared" ca="1" si="761"/>
        <v/>
      </c>
      <c r="AJ1663" s="41" t="str">
        <f t="shared" ca="1" si="762"/>
        <v/>
      </c>
      <c r="AK1663" s="39" t="str">
        <f t="shared" si="749"/>
        <v/>
      </c>
      <c r="AL1663" s="39" t="str">
        <f t="shared" ca="1" si="771"/>
        <v/>
      </c>
      <c r="AM1663" s="39" t="str">
        <f t="shared" ca="1" si="763"/>
        <v/>
      </c>
      <c r="AN1663" s="40"/>
      <c r="AO1663" s="39">
        <f t="shared" ca="1" si="772"/>
        <v>0</v>
      </c>
      <c r="AP1663" s="339"/>
      <c r="AW1663" s="329"/>
      <c r="BI1663" s="329"/>
      <c r="BJ1663" s="329"/>
      <c r="BK1663" s="329"/>
      <c r="BL1663" s="329"/>
      <c r="BM1663" s="329"/>
      <c r="BN1663" s="329"/>
      <c r="BO1663" s="329"/>
      <c r="BP1663" s="329"/>
      <c r="BQ1663" s="329"/>
      <c r="BR1663" s="329"/>
      <c r="BS1663" s="329"/>
      <c r="BT1663" s="329"/>
      <c r="BU1663" s="329"/>
      <c r="BV1663" s="329"/>
      <c r="BW1663" s="325"/>
      <c r="BX1663" s="325"/>
      <c r="BY1663" s="325"/>
      <c r="BZ1663" s="325"/>
      <c r="CA1663" s="325"/>
      <c r="CB1663" s="325"/>
      <c r="CC1663" s="325"/>
      <c r="CD1663" s="325"/>
      <c r="CE1663" s="325"/>
      <c r="CF1663" s="325"/>
      <c r="CG1663" s="325"/>
      <c r="CH1663" s="325"/>
      <c r="CI1663" s="325"/>
      <c r="CJ1663" s="325"/>
      <c r="CK1663" s="325"/>
      <c r="CL1663" s="325"/>
      <c r="CM1663" s="325"/>
      <c r="CN1663" s="325"/>
      <c r="CO1663" s="325"/>
      <c r="CP1663" s="325"/>
      <c r="CQ1663" s="325"/>
      <c r="CR1663" s="325"/>
      <c r="CS1663" s="325"/>
      <c r="CT1663" s="325"/>
      <c r="CU1663" s="325"/>
      <c r="CV1663" s="325"/>
      <c r="CW1663" s="325"/>
      <c r="CX1663" s="325"/>
    </row>
    <row r="1664" spans="1:102" s="36" customFormat="1" ht="15" hidden="1" customHeight="1">
      <c r="A1664" s="329"/>
      <c r="B1664" s="37" t="str">
        <f t="shared" ca="1" si="750"/>
        <v/>
      </c>
      <c r="C1664" s="41" t="str">
        <f t="shared" ca="1" si="751"/>
        <v/>
      </c>
      <c r="D1664" s="39" t="str">
        <f t="shared" ca="1" si="752"/>
        <v/>
      </c>
      <c r="E1664" s="39" t="str">
        <f t="shared" ca="1" si="764"/>
        <v/>
      </c>
      <c r="F1664" s="39" t="str">
        <f t="shared" ca="1" si="753"/>
        <v/>
      </c>
      <c r="G1664" s="101"/>
      <c r="H1664" s="39">
        <f t="shared" ca="1" si="744"/>
        <v>0</v>
      </c>
      <c r="J1664" s="332"/>
      <c r="K1664" s="37" t="str">
        <f t="shared" ca="1" si="754"/>
        <v/>
      </c>
      <c r="L1664" s="41" t="str">
        <f t="shared" ca="1" si="755"/>
        <v/>
      </c>
      <c r="M1664" s="39" t="str">
        <f t="shared" si="745"/>
        <v/>
      </c>
      <c r="N1664" s="39" t="str">
        <f t="shared" ca="1" si="765"/>
        <v/>
      </c>
      <c r="O1664" s="39" t="str">
        <f ca="1">IF(L1664="","",ROUND(Q1663*$O$5/payments_per_year,2))</f>
        <v/>
      </c>
      <c r="P1664" s="101"/>
      <c r="Q1664" s="39">
        <f t="shared" ca="1" si="766"/>
        <v>0</v>
      </c>
      <c r="R1664" s="332"/>
      <c r="S1664" s="37" t="str">
        <f t="shared" ca="1" si="756"/>
        <v/>
      </c>
      <c r="T1664" s="41" t="str">
        <f t="shared" ca="1" si="757"/>
        <v/>
      </c>
      <c r="U1664" s="39" t="str">
        <f t="shared" si="746"/>
        <v/>
      </c>
      <c r="V1664" s="39" t="str">
        <f t="shared" ca="1" si="767"/>
        <v/>
      </c>
      <c r="W1664" s="39">
        <f t="shared" ca="1" si="747"/>
        <v>0</v>
      </c>
      <c r="X1664" s="40"/>
      <c r="Y1664" s="39">
        <f t="shared" ca="1" si="768"/>
        <v>0</v>
      </c>
      <c r="Z1664" s="327"/>
      <c r="AA1664" s="37" t="str">
        <f t="shared" ca="1" si="758"/>
        <v/>
      </c>
      <c r="AB1664" s="41" t="str">
        <f t="shared" ca="1" si="759"/>
        <v/>
      </c>
      <c r="AC1664" s="39" t="str">
        <f t="shared" si="748"/>
        <v/>
      </c>
      <c r="AD1664" s="39" t="str">
        <f t="shared" ca="1" si="769"/>
        <v/>
      </c>
      <c r="AE1664" s="39" t="str">
        <f t="shared" ca="1" si="760"/>
        <v/>
      </c>
      <c r="AF1664" s="40"/>
      <c r="AG1664" s="39">
        <f t="shared" ca="1" si="770"/>
        <v>0</v>
      </c>
      <c r="AH1664" s="339"/>
      <c r="AI1664" s="37" t="str">
        <f t="shared" ca="1" si="761"/>
        <v/>
      </c>
      <c r="AJ1664" s="41" t="str">
        <f t="shared" ca="1" si="762"/>
        <v/>
      </c>
      <c r="AK1664" s="39" t="str">
        <f t="shared" si="749"/>
        <v/>
      </c>
      <c r="AL1664" s="39" t="str">
        <f t="shared" ca="1" si="771"/>
        <v/>
      </c>
      <c r="AM1664" s="39" t="str">
        <f t="shared" ca="1" si="763"/>
        <v/>
      </c>
      <c r="AN1664" s="40"/>
      <c r="AO1664" s="39">
        <f t="shared" ca="1" si="772"/>
        <v>0</v>
      </c>
      <c r="AP1664" s="339"/>
      <c r="AW1664" s="329"/>
      <c r="BI1664" s="329"/>
      <c r="BJ1664" s="329"/>
      <c r="BK1664" s="329"/>
      <c r="BL1664" s="329"/>
      <c r="BM1664" s="329"/>
      <c r="BN1664" s="329"/>
      <c r="BO1664" s="329"/>
      <c r="BP1664" s="329"/>
      <c r="BQ1664" s="329"/>
      <c r="BR1664" s="329"/>
      <c r="BS1664" s="329"/>
      <c r="BT1664" s="329"/>
      <c r="BU1664" s="329"/>
      <c r="BV1664" s="329"/>
      <c r="BW1664" s="325"/>
      <c r="BX1664" s="325"/>
      <c r="BY1664" s="325"/>
      <c r="BZ1664" s="325"/>
      <c r="CA1664" s="325"/>
      <c r="CB1664" s="325"/>
      <c r="CC1664" s="325"/>
      <c r="CD1664" s="325"/>
      <c r="CE1664" s="325"/>
      <c r="CF1664" s="325"/>
      <c r="CG1664" s="325"/>
      <c r="CH1664" s="325"/>
      <c r="CI1664" s="325"/>
      <c r="CJ1664" s="325"/>
      <c r="CK1664" s="325"/>
      <c r="CL1664" s="325"/>
      <c r="CM1664" s="325"/>
      <c r="CN1664" s="325"/>
      <c r="CO1664" s="325"/>
      <c r="CP1664" s="325"/>
      <c r="CQ1664" s="325"/>
      <c r="CR1664" s="325"/>
      <c r="CS1664" s="325"/>
      <c r="CT1664" s="325"/>
      <c r="CU1664" s="325"/>
      <c r="CV1664" s="325"/>
      <c r="CW1664" s="325"/>
      <c r="CX1664" s="325"/>
    </row>
    <row r="1665" spans="1:102" s="36" customFormat="1" ht="15" hidden="1" customHeight="1">
      <c r="A1665" s="329"/>
      <c r="B1665" s="37" t="str">
        <f t="shared" ca="1" si="750"/>
        <v/>
      </c>
      <c r="C1665" s="41" t="str">
        <f t="shared" ca="1" si="751"/>
        <v/>
      </c>
      <c r="D1665" s="39" t="str">
        <f t="shared" ca="1" si="752"/>
        <v/>
      </c>
      <c r="E1665" s="39" t="str">
        <f t="shared" ca="1" si="764"/>
        <v/>
      </c>
      <c r="F1665" s="39" t="str">
        <f t="shared" ca="1" si="753"/>
        <v/>
      </c>
      <c r="G1665" s="101"/>
      <c r="H1665" s="39">
        <f t="shared" ca="1" si="744"/>
        <v>0</v>
      </c>
      <c r="J1665" s="332"/>
      <c r="K1665" s="37" t="str">
        <f t="shared" ca="1" si="754"/>
        <v/>
      </c>
      <c r="L1665" s="41" t="str">
        <f t="shared" ca="1" si="755"/>
        <v/>
      </c>
      <c r="M1665" s="39" t="str">
        <f t="shared" si="745"/>
        <v/>
      </c>
      <c r="N1665" s="39" t="str">
        <f t="shared" ca="1" si="765"/>
        <v/>
      </c>
      <c r="O1665" s="39">
        <f ca="1">ROUND(Q1664*$O$5/payments_per_year,2)</f>
        <v>0</v>
      </c>
      <c r="P1665" s="101"/>
      <c r="Q1665" s="39">
        <f t="shared" ca="1" si="766"/>
        <v>0</v>
      </c>
      <c r="R1665" s="332"/>
      <c r="S1665" s="37" t="str">
        <f t="shared" ca="1" si="756"/>
        <v/>
      </c>
      <c r="T1665" s="41" t="str">
        <f t="shared" ca="1" si="757"/>
        <v/>
      </c>
      <c r="U1665" s="39" t="str">
        <f t="shared" si="746"/>
        <v/>
      </c>
      <c r="V1665" s="39" t="str">
        <f t="shared" ca="1" si="767"/>
        <v/>
      </c>
      <c r="W1665" s="39">
        <f t="shared" ca="1" si="747"/>
        <v>0</v>
      </c>
      <c r="X1665" s="40"/>
      <c r="Y1665" s="39">
        <f t="shared" ca="1" si="768"/>
        <v>0</v>
      </c>
      <c r="Z1665" s="327"/>
      <c r="AA1665" s="37" t="str">
        <f t="shared" ca="1" si="758"/>
        <v/>
      </c>
      <c r="AB1665" s="41" t="str">
        <f t="shared" ca="1" si="759"/>
        <v/>
      </c>
      <c r="AC1665" s="39" t="str">
        <f t="shared" si="748"/>
        <v/>
      </c>
      <c r="AD1665" s="39" t="str">
        <f t="shared" ca="1" si="769"/>
        <v/>
      </c>
      <c r="AE1665" s="39" t="str">
        <f t="shared" ca="1" si="760"/>
        <v/>
      </c>
      <c r="AF1665" s="40"/>
      <c r="AG1665" s="39">
        <f t="shared" ca="1" si="770"/>
        <v>0</v>
      </c>
      <c r="AH1665" s="339"/>
      <c r="AI1665" s="37" t="str">
        <f t="shared" ca="1" si="761"/>
        <v/>
      </c>
      <c r="AJ1665" s="41" t="str">
        <f t="shared" ca="1" si="762"/>
        <v/>
      </c>
      <c r="AK1665" s="39" t="str">
        <f t="shared" si="749"/>
        <v/>
      </c>
      <c r="AL1665" s="39" t="str">
        <f t="shared" ca="1" si="771"/>
        <v/>
      </c>
      <c r="AM1665" s="39" t="str">
        <f t="shared" ca="1" si="763"/>
        <v/>
      </c>
      <c r="AN1665" s="40"/>
      <c r="AO1665" s="39">
        <f t="shared" ca="1" si="772"/>
        <v>0</v>
      </c>
      <c r="AP1665" s="339"/>
      <c r="AW1665" s="329"/>
      <c r="BI1665" s="329"/>
      <c r="BJ1665" s="329"/>
      <c r="BK1665" s="329"/>
      <c r="BL1665" s="329"/>
      <c r="BM1665" s="329"/>
      <c r="BN1665" s="329"/>
      <c r="BO1665" s="329"/>
      <c r="BP1665" s="329"/>
      <c r="BQ1665" s="329"/>
      <c r="BR1665" s="329"/>
      <c r="BS1665" s="329"/>
      <c r="BT1665" s="329"/>
      <c r="BU1665" s="329"/>
      <c r="BV1665" s="329"/>
      <c r="BW1665" s="325"/>
      <c r="BX1665" s="325"/>
      <c r="BY1665" s="325"/>
      <c r="BZ1665" s="325"/>
      <c r="CA1665" s="325"/>
      <c r="CB1665" s="325"/>
      <c r="CC1665" s="325"/>
      <c r="CD1665" s="325"/>
      <c r="CE1665" s="325"/>
      <c r="CF1665" s="325"/>
      <c r="CG1665" s="325"/>
      <c r="CH1665" s="325"/>
      <c r="CI1665" s="325"/>
      <c r="CJ1665" s="325"/>
      <c r="CK1665" s="325"/>
      <c r="CL1665" s="325"/>
      <c r="CM1665" s="325"/>
      <c r="CN1665" s="325"/>
      <c r="CO1665" s="325"/>
      <c r="CP1665" s="325"/>
      <c r="CQ1665" s="325"/>
      <c r="CR1665" s="325"/>
      <c r="CS1665" s="325"/>
      <c r="CT1665" s="325"/>
      <c r="CU1665" s="325"/>
      <c r="CV1665" s="325"/>
      <c r="CW1665" s="325"/>
      <c r="CX1665" s="325"/>
    </row>
    <row r="1666" spans="1:102" s="36" customFormat="1" ht="15" hidden="1" customHeight="1">
      <c r="A1666" s="329"/>
      <c r="B1666" s="37" t="str">
        <f t="shared" ca="1" si="750"/>
        <v/>
      </c>
      <c r="C1666" s="41" t="str">
        <f t="shared" ca="1" si="751"/>
        <v/>
      </c>
      <c r="D1666" s="39" t="str">
        <f t="shared" ca="1" si="752"/>
        <v/>
      </c>
      <c r="E1666" s="39" t="str">
        <f t="shared" ca="1" si="764"/>
        <v/>
      </c>
      <c r="F1666" s="39" t="str">
        <f t="shared" ca="1" si="753"/>
        <v/>
      </c>
      <c r="G1666" s="101"/>
      <c r="H1666" s="39">
        <f t="shared" ca="1" si="744"/>
        <v>0</v>
      </c>
      <c r="J1666" s="332"/>
      <c r="K1666" s="37" t="str">
        <f t="shared" ca="1" si="754"/>
        <v/>
      </c>
      <c r="L1666" s="41" t="str">
        <f t="shared" ca="1" si="755"/>
        <v/>
      </c>
      <c r="M1666" s="39" t="str">
        <f t="shared" si="745"/>
        <v/>
      </c>
      <c r="N1666" s="39" t="str">
        <f t="shared" ca="1" si="765"/>
        <v/>
      </c>
      <c r="O1666" s="39" t="str">
        <f ca="1">IF(L1666="","",ROUND(Q1665*$O$5/payments_per_year,2))</f>
        <v/>
      </c>
      <c r="P1666" s="101"/>
      <c r="Q1666" s="39">
        <f t="shared" ca="1" si="766"/>
        <v>0</v>
      </c>
      <c r="R1666" s="332"/>
      <c r="S1666" s="37" t="str">
        <f t="shared" ca="1" si="756"/>
        <v/>
      </c>
      <c r="T1666" s="41" t="str">
        <f t="shared" ca="1" si="757"/>
        <v/>
      </c>
      <c r="U1666" s="39" t="str">
        <f t="shared" si="746"/>
        <v/>
      </c>
      <c r="V1666" s="39" t="str">
        <f t="shared" ca="1" si="767"/>
        <v/>
      </c>
      <c r="W1666" s="39">
        <f t="shared" ca="1" si="747"/>
        <v>0</v>
      </c>
      <c r="X1666" s="40"/>
      <c r="Y1666" s="39">
        <f t="shared" ca="1" si="768"/>
        <v>0</v>
      </c>
      <c r="Z1666" s="327"/>
      <c r="AA1666" s="37" t="str">
        <f t="shared" ca="1" si="758"/>
        <v/>
      </c>
      <c r="AB1666" s="41" t="str">
        <f t="shared" ca="1" si="759"/>
        <v/>
      </c>
      <c r="AC1666" s="39" t="str">
        <f t="shared" si="748"/>
        <v/>
      </c>
      <c r="AD1666" s="39" t="str">
        <f t="shared" ca="1" si="769"/>
        <v/>
      </c>
      <c r="AE1666" s="39" t="str">
        <f t="shared" ca="1" si="760"/>
        <v/>
      </c>
      <c r="AF1666" s="40"/>
      <c r="AG1666" s="39">
        <f t="shared" ca="1" si="770"/>
        <v>0</v>
      </c>
      <c r="AH1666" s="339"/>
      <c r="AI1666" s="37" t="str">
        <f t="shared" ca="1" si="761"/>
        <v/>
      </c>
      <c r="AJ1666" s="41" t="str">
        <f t="shared" ca="1" si="762"/>
        <v/>
      </c>
      <c r="AK1666" s="39" t="str">
        <f t="shared" si="749"/>
        <v/>
      </c>
      <c r="AL1666" s="39" t="str">
        <f t="shared" ca="1" si="771"/>
        <v/>
      </c>
      <c r="AM1666" s="39" t="str">
        <f t="shared" ca="1" si="763"/>
        <v/>
      </c>
      <c r="AN1666" s="40"/>
      <c r="AO1666" s="39">
        <f t="shared" ca="1" si="772"/>
        <v>0</v>
      </c>
      <c r="AP1666" s="339"/>
      <c r="AW1666" s="329"/>
      <c r="BI1666" s="329"/>
      <c r="BJ1666" s="329"/>
      <c r="BK1666" s="329"/>
      <c r="BL1666" s="329"/>
      <c r="BM1666" s="329"/>
      <c r="BN1666" s="329"/>
      <c r="BO1666" s="329"/>
      <c r="BP1666" s="329"/>
      <c r="BQ1666" s="329"/>
      <c r="BR1666" s="329"/>
      <c r="BS1666" s="329"/>
      <c r="BT1666" s="329"/>
      <c r="BU1666" s="329"/>
      <c r="BV1666" s="329"/>
      <c r="BW1666" s="325"/>
      <c r="BX1666" s="325"/>
      <c r="BY1666" s="325"/>
      <c r="BZ1666" s="325"/>
      <c r="CA1666" s="325"/>
      <c r="CB1666" s="325"/>
      <c r="CC1666" s="325"/>
      <c r="CD1666" s="325"/>
      <c r="CE1666" s="325"/>
      <c r="CF1666" s="325"/>
      <c r="CG1666" s="325"/>
      <c r="CH1666" s="325"/>
      <c r="CI1666" s="325"/>
      <c r="CJ1666" s="325"/>
      <c r="CK1666" s="325"/>
      <c r="CL1666" s="325"/>
      <c r="CM1666" s="325"/>
      <c r="CN1666" s="325"/>
      <c r="CO1666" s="325"/>
      <c r="CP1666" s="325"/>
      <c r="CQ1666" s="325"/>
      <c r="CR1666" s="325"/>
      <c r="CS1666" s="325"/>
      <c r="CT1666" s="325"/>
      <c r="CU1666" s="325"/>
      <c r="CV1666" s="325"/>
      <c r="CW1666" s="325"/>
      <c r="CX1666" s="325"/>
    </row>
    <row r="1667" spans="1:102" s="36" customFormat="1" ht="15" hidden="1" customHeight="1">
      <c r="A1667" s="329"/>
      <c r="B1667" s="37" t="str">
        <f t="shared" ca="1" si="750"/>
        <v/>
      </c>
      <c r="C1667" s="41" t="str">
        <f t="shared" ca="1" si="751"/>
        <v/>
      </c>
      <c r="D1667" s="39" t="str">
        <f t="shared" ca="1" si="752"/>
        <v/>
      </c>
      <c r="E1667" s="39" t="str">
        <f t="shared" ca="1" si="764"/>
        <v/>
      </c>
      <c r="F1667" s="39" t="str">
        <f t="shared" ca="1" si="753"/>
        <v/>
      </c>
      <c r="G1667" s="101"/>
      <c r="H1667" s="39">
        <f t="shared" ca="1" si="744"/>
        <v>0</v>
      </c>
      <c r="J1667" s="332"/>
      <c r="K1667" s="37" t="str">
        <f t="shared" ca="1" si="754"/>
        <v/>
      </c>
      <c r="L1667" s="41" t="str">
        <f t="shared" ca="1" si="755"/>
        <v/>
      </c>
      <c r="M1667" s="39" t="str">
        <f t="shared" si="745"/>
        <v/>
      </c>
      <c r="N1667" s="39" t="str">
        <f t="shared" ca="1" si="765"/>
        <v/>
      </c>
      <c r="O1667" s="39">
        <f ca="1">ROUND(Q1666*$O$5/payments_per_year,2)</f>
        <v>0</v>
      </c>
      <c r="P1667" s="101"/>
      <c r="Q1667" s="39">
        <f t="shared" ca="1" si="766"/>
        <v>0</v>
      </c>
      <c r="R1667" s="332"/>
      <c r="S1667" s="37" t="str">
        <f t="shared" ca="1" si="756"/>
        <v/>
      </c>
      <c r="T1667" s="41" t="str">
        <f t="shared" ca="1" si="757"/>
        <v/>
      </c>
      <c r="U1667" s="39" t="str">
        <f t="shared" si="746"/>
        <v/>
      </c>
      <c r="V1667" s="39" t="str">
        <f t="shared" ca="1" si="767"/>
        <v/>
      </c>
      <c r="W1667" s="39">
        <f t="shared" ca="1" si="747"/>
        <v>0</v>
      </c>
      <c r="X1667" s="40"/>
      <c r="Y1667" s="39">
        <f t="shared" ca="1" si="768"/>
        <v>0</v>
      </c>
      <c r="Z1667" s="327"/>
      <c r="AA1667" s="37" t="str">
        <f t="shared" ca="1" si="758"/>
        <v/>
      </c>
      <c r="AB1667" s="41" t="str">
        <f t="shared" ca="1" si="759"/>
        <v/>
      </c>
      <c r="AC1667" s="39" t="str">
        <f t="shared" si="748"/>
        <v/>
      </c>
      <c r="AD1667" s="39" t="str">
        <f t="shared" ca="1" si="769"/>
        <v/>
      </c>
      <c r="AE1667" s="39" t="str">
        <f t="shared" ca="1" si="760"/>
        <v/>
      </c>
      <c r="AF1667" s="40"/>
      <c r="AG1667" s="39">
        <f t="shared" ca="1" si="770"/>
        <v>0</v>
      </c>
      <c r="AH1667" s="339"/>
      <c r="AI1667" s="37" t="str">
        <f t="shared" ca="1" si="761"/>
        <v/>
      </c>
      <c r="AJ1667" s="41" t="str">
        <f t="shared" ca="1" si="762"/>
        <v/>
      </c>
      <c r="AK1667" s="39" t="str">
        <f t="shared" si="749"/>
        <v/>
      </c>
      <c r="AL1667" s="39" t="str">
        <f t="shared" ca="1" si="771"/>
        <v/>
      </c>
      <c r="AM1667" s="39" t="str">
        <f t="shared" ca="1" si="763"/>
        <v/>
      </c>
      <c r="AN1667" s="40"/>
      <c r="AO1667" s="39">
        <f t="shared" ca="1" si="772"/>
        <v>0</v>
      </c>
      <c r="AP1667" s="339"/>
      <c r="AW1667" s="329"/>
      <c r="BI1667" s="329"/>
      <c r="BJ1667" s="329"/>
      <c r="BK1667" s="329"/>
      <c r="BL1667" s="329"/>
      <c r="BM1667" s="329"/>
      <c r="BN1667" s="329"/>
      <c r="BO1667" s="329"/>
      <c r="BP1667" s="329"/>
      <c r="BQ1667" s="329"/>
      <c r="BR1667" s="329"/>
      <c r="BS1667" s="329"/>
      <c r="BT1667" s="329"/>
      <c r="BU1667" s="329"/>
      <c r="BV1667" s="329"/>
      <c r="BW1667" s="325"/>
      <c r="BX1667" s="325"/>
      <c r="BY1667" s="325"/>
      <c r="BZ1667" s="325"/>
      <c r="CA1667" s="325"/>
      <c r="CB1667" s="325"/>
      <c r="CC1667" s="325"/>
      <c r="CD1667" s="325"/>
      <c r="CE1667" s="325"/>
      <c r="CF1667" s="325"/>
      <c r="CG1667" s="325"/>
      <c r="CH1667" s="325"/>
      <c r="CI1667" s="325"/>
      <c r="CJ1667" s="325"/>
      <c r="CK1667" s="325"/>
      <c r="CL1667" s="325"/>
      <c r="CM1667" s="325"/>
      <c r="CN1667" s="325"/>
      <c r="CO1667" s="325"/>
      <c r="CP1667" s="325"/>
      <c r="CQ1667" s="325"/>
      <c r="CR1667" s="325"/>
      <c r="CS1667" s="325"/>
      <c r="CT1667" s="325"/>
      <c r="CU1667" s="325"/>
      <c r="CV1667" s="325"/>
      <c r="CW1667" s="325"/>
      <c r="CX1667" s="325"/>
    </row>
    <row r="1668" spans="1:102" s="36" customFormat="1" ht="15" hidden="1" customHeight="1">
      <c r="A1668" s="329"/>
      <c r="B1668" s="37" t="str">
        <f t="shared" ca="1" si="750"/>
        <v/>
      </c>
      <c r="C1668" s="41" t="str">
        <f t="shared" ca="1" si="751"/>
        <v/>
      </c>
      <c r="D1668" s="39" t="str">
        <f t="shared" ca="1" si="752"/>
        <v/>
      </c>
      <c r="E1668" s="39" t="str">
        <f t="shared" ca="1" si="764"/>
        <v/>
      </c>
      <c r="F1668" s="39" t="str">
        <f t="shared" ca="1" si="753"/>
        <v/>
      </c>
      <c r="G1668" s="101"/>
      <c r="H1668" s="39">
        <f t="shared" ca="1" si="744"/>
        <v>0</v>
      </c>
      <c r="J1668" s="332"/>
      <c r="K1668" s="37" t="str">
        <f t="shared" ca="1" si="754"/>
        <v/>
      </c>
      <c r="L1668" s="41" t="str">
        <f t="shared" ca="1" si="755"/>
        <v/>
      </c>
      <c r="M1668" s="39" t="str">
        <f t="shared" si="745"/>
        <v/>
      </c>
      <c r="N1668" s="39" t="str">
        <f t="shared" ca="1" si="765"/>
        <v/>
      </c>
      <c r="O1668" s="39" t="str">
        <f ca="1">IF(L1668="","",ROUND(Q1667*$O$5/payments_per_year,2))</f>
        <v/>
      </c>
      <c r="P1668" s="101"/>
      <c r="Q1668" s="39">
        <f t="shared" ca="1" si="766"/>
        <v>0</v>
      </c>
      <c r="R1668" s="332"/>
      <c r="S1668" s="37" t="str">
        <f t="shared" ca="1" si="756"/>
        <v/>
      </c>
      <c r="T1668" s="41" t="str">
        <f t="shared" ca="1" si="757"/>
        <v/>
      </c>
      <c r="U1668" s="39" t="str">
        <f t="shared" si="746"/>
        <v/>
      </c>
      <c r="V1668" s="39" t="str">
        <f t="shared" ca="1" si="767"/>
        <v/>
      </c>
      <c r="W1668" s="39">
        <f t="shared" ca="1" si="747"/>
        <v>0</v>
      </c>
      <c r="X1668" s="40"/>
      <c r="Y1668" s="39">
        <f t="shared" ca="1" si="768"/>
        <v>0</v>
      </c>
      <c r="Z1668" s="327"/>
      <c r="AA1668" s="37" t="str">
        <f t="shared" ca="1" si="758"/>
        <v/>
      </c>
      <c r="AB1668" s="41" t="str">
        <f t="shared" ca="1" si="759"/>
        <v/>
      </c>
      <c r="AC1668" s="39" t="str">
        <f t="shared" si="748"/>
        <v/>
      </c>
      <c r="AD1668" s="39" t="str">
        <f t="shared" ca="1" si="769"/>
        <v/>
      </c>
      <c r="AE1668" s="39" t="str">
        <f t="shared" ca="1" si="760"/>
        <v/>
      </c>
      <c r="AF1668" s="40"/>
      <c r="AG1668" s="39">
        <f t="shared" ca="1" si="770"/>
        <v>0</v>
      </c>
      <c r="AH1668" s="339"/>
      <c r="AI1668" s="37" t="str">
        <f t="shared" ca="1" si="761"/>
        <v/>
      </c>
      <c r="AJ1668" s="41" t="str">
        <f t="shared" ca="1" si="762"/>
        <v/>
      </c>
      <c r="AK1668" s="39" t="str">
        <f t="shared" si="749"/>
        <v/>
      </c>
      <c r="AL1668" s="39" t="str">
        <f t="shared" ca="1" si="771"/>
        <v/>
      </c>
      <c r="AM1668" s="39" t="str">
        <f t="shared" ca="1" si="763"/>
        <v/>
      </c>
      <c r="AN1668" s="40"/>
      <c r="AO1668" s="39">
        <f t="shared" ca="1" si="772"/>
        <v>0</v>
      </c>
      <c r="AP1668" s="339"/>
      <c r="AW1668" s="329"/>
      <c r="BI1668" s="329"/>
      <c r="BJ1668" s="329"/>
      <c r="BK1668" s="329"/>
      <c r="BL1668" s="329"/>
      <c r="BM1668" s="329"/>
      <c r="BN1668" s="329"/>
      <c r="BO1668" s="329"/>
      <c r="BP1668" s="329"/>
      <c r="BQ1668" s="329"/>
      <c r="BR1668" s="329"/>
      <c r="BS1668" s="329"/>
      <c r="BT1668" s="329"/>
      <c r="BU1668" s="329"/>
      <c r="BV1668" s="329"/>
      <c r="BW1668" s="325"/>
      <c r="BX1668" s="325"/>
      <c r="BY1668" s="325"/>
      <c r="BZ1668" s="325"/>
      <c r="CA1668" s="325"/>
      <c r="CB1668" s="325"/>
      <c r="CC1668" s="325"/>
      <c r="CD1668" s="325"/>
      <c r="CE1668" s="325"/>
      <c r="CF1668" s="325"/>
      <c r="CG1668" s="325"/>
      <c r="CH1668" s="325"/>
      <c r="CI1668" s="325"/>
      <c r="CJ1668" s="325"/>
      <c r="CK1668" s="325"/>
      <c r="CL1668" s="325"/>
      <c r="CM1668" s="325"/>
      <c r="CN1668" s="325"/>
      <c r="CO1668" s="325"/>
      <c r="CP1668" s="325"/>
      <c r="CQ1668" s="325"/>
      <c r="CR1668" s="325"/>
      <c r="CS1668" s="325"/>
      <c r="CT1668" s="325"/>
      <c r="CU1668" s="325"/>
      <c r="CV1668" s="325"/>
      <c r="CW1668" s="325"/>
      <c r="CX1668" s="325"/>
    </row>
    <row r="1669" spans="1:102" s="36" customFormat="1" ht="15" hidden="1" customHeight="1">
      <c r="A1669" s="329"/>
      <c r="B1669" s="37" t="str">
        <f t="shared" ca="1" si="750"/>
        <v/>
      </c>
      <c r="C1669" s="41" t="str">
        <f t="shared" ca="1" si="751"/>
        <v/>
      </c>
      <c r="D1669" s="39" t="str">
        <f t="shared" ca="1" si="752"/>
        <v/>
      </c>
      <c r="E1669" s="39" t="str">
        <f t="shared" ca="1" si="764"/>
        <v/>
      </c>
      <c r="F1669" s="39" t="str">
        <f t="shared" ca="1" si="753"/>
        <v/>
      </c>
      <c r="G1669" s="101"/>
      <c r="H1669" s="39">
        <f t="shared" ca="1" si="744"/>
        <v>0</v>
      </c>
      <c r="J1669" s="332"/>
      <c r="K1669" s="37" t="str">
        <f t="shared" ca="1" si="754"/>
        <v/>
      </c>
      <c r="L1669" s="41" t="str">
        <f t="shared" ca="1" si="755"/>
        <v/>
      </c>
      <c r="M1669" s="39" t="str">
        <f t="shared" si="745"/>
        <v/>
      </c>
      <c r="N1669" s="39" t="str">
        <f t="shared" ca="1" si="765"/>
        <v/>
      </c>
      <c r="O1669" s="39">
        <f ca="1">ROUND(Q1668*$O$5/payments_per_year,2)</f>
        <v>0</v>
      </c>
      <c r="P1669" s="101"/>
      <c r="Q1669" s="39">
        <f t="shared" ca="1" si="766"/>
        <v>0</v>
      </c>
      <c r="R1669" s="332"/>
      <c r="S1669" s="37" t="str">
        <f t="shared" ca="1" si="756"/>
        <v/>
      </c>
      <c r="T1669" s="41" t="str">
        <f t="shared" ca="1" si="757"/>
        <v/>
      </c>
      <c r="U1669" s="39" t="str">
        <f t="shared" si="746"/>
        <v/>
      </c>
      <c r="V1669" s="39" t="str">
        <f t="shared" ca="1" si="767"/>
        <v/>
      </c>
      <c r="W1669" s="39">
        <f t="shared" ca="1" si="747"/>
        <v>0</v>
      </c>
      <c r="X1669" s="40"/>
      <c r="Y1669" s="39">
        <f t="shared" ca="1" si="768"/>
        <v>0</v>
      </c>
      <c r="Z1669" s="327"/>
      <c r="AA1669" s="37" t="str">
        <f t="shared" ca="1" si="758"/>
        <v/>
      </c>
      <c r="AB1669" s="41" t="str">
        <f t="shared" ca="1" si="759"/>
        <v/>
      </c>
      <c r="AC1669" s="39" t="str">
        <f t="shared" si="748"/>
        <v/>
      </c>
      <c r="AD1669" s="39" t="str">
        <f t="shared" ca="1" si="769"/>
        <v/>
      </c>
      <c r="AE1669" s="39" t="str">
        <f t="shared" ca="1" si="760"/>
        <v/>
      </c>
      <c r="AF1669" s="40"/>
      <c r="AG1669" s="39">
        <f t="shared" ca="1" si="770"/>
        <v>0</v>
      </c>
      <c r="AH1669" s="339"/>
      <c r="AI1669" s="37" t="str">
        <f t="shared" ca="1" si="761"/>
        <v/>
      </c>
      <c r="AJ1669" s="41" t="str">
        <f t="shared" ca="1" si="762"/>
        <v/>
      </c>
      <c r="AK1669" s="39" t="str">
        <f t="shared" si="749"/>
        <v/>
      </c>
      <c r="AL1669" s="39" t="str">
        <f t="shared" ca="1" si="771"/>
        <v/>
      </c>
      <c r="AM1669" s="39" t="str">
        <f t="shared" ca="1" si="763"/>
        <v/>
      </c>
      <c r="AN1669" s="40"/>
      <c r="AO1669" s="39">
        <f t="shared" ca="1" si="772"/>
        <v>0</v>
      </c>
      <c r="AP1669" s="339"/>
      <c r="AW1669" s="329"/>
      <c r="BI1669" s="329"/>
      <c r="BJ1669" s="329"/>
      <c r="BK1669" s="329"/>
      <c r="BL1669" s="329"/>
      <c r="BM1669" s="329"/>
      <c r="BN1669" s="329"/>
      <c r="BO1669" s="329"/>
      <c r="BP1669" s="329"/>
      <c r="BQ1669" s="329"/>
      <c r="BR1669" s="329"/>
      <c r="BS1669" s="329"/>
      <c r="BT1669" s="329"/>
      <c r="BU1669" s="329"/>
      <c r="BV1669" s="329"/>
      <c r="BW1669" s="325"/>
      <c r="BX1669" s="325"/>
      <c r="BY1669" s="325"/>
      <c r="BZ1669" s="325"/>
      <c r="CA1669" s="325"/>
      <c r="CB1669" s="325"/>
      <c r="CC1669" s="325"/>
      <c r="CD1669" s="325"/>
      <c r="CE1669" s="325"/>
      <c r="CF1669" s="325"/>
      <c r="CG1669" s="325"/>
      <c r="CH1669" s="325"/>
      <c r="CI1669" s="325"/>
      <c r="CJ1669" s="325"/>
      <c r="CK1669" s="325"/>
      <c r="CL1669" s="325"/>
      <c r="CM1669" s="325"/>
      <c r="CN1669" s="325"/>
      <c r="CO1669" s="325"/>
      <c r="CP1669" s="325"/>
      <c r="CQ1669" s="325"/>
      <c r="CR1669" s="325"/>
      <c r="CS1669" s="325"/>
      <c r="CT1669" s="325"/>
      <c r="CU1669" s="325"/>
      <c r="CV1669" s="325"/>
      <c r="CW1669" s="325"/>
      <c r="CX1669" s="325"/>
    </row>
    <row r="1670" spans="1:102" s="36" customFormat="1" ht="15" hidden="1" customHeight="1">
      <c r="A1670" s="329"/>
      <c r="B1670" s="37" t="str">
        <f t="shared" ca="1" si="750"/>
        <v/>
      </c>
      <c r="C1670" s="41" t="str">
        <f t="shared" ca="1" si="751"/>
        <v/>
      </c>
      <c r="D1670" s="39" t="str">
        <f t="shared" ca="1" si="752"/>
        <v/>
      </c>
      <c r="E1670" s="39" t="str">
        <f t="shared" ca="1" si="764"/>
        <v/>
      </c>
      <c r="F1670" s="39" t="str">
        <f t="shared" ca="1" si="753"/>
        <v/>
      </c>
      <c r="G1670" s="101"/>
      <c r="H1670" s="39">
        <f t="shared" ca="1" si="744"/>
        <v>0</v>
      </c>
      <c r="J1670" s="332"/>
      <c r="K1670" s="37" t="str">
        <f t="shared" ca="1" si="754"/>
        <v/>
      </c>
      <c r="L1670" s="41" t="str">
        <f t="shared" ca="1" si="755"/>
        <v/>
      </c>
      <c r="M1670" s="39" t="str">
        <f t="shared" si="745"/>
        <v/>
      </c>
      <c r="N1670" s="39" t="str">
        <f t="shared" ca="1" si="765"/>
        <v/>
      </c>
      <c r="O1670" s="39" t="str">
        <f ca="1">IF(L1670="","",ROUND(Q1669*$O$5/payments_per_year,2))</f>
        <v/>
      </c>
      <c r="P1670" s="101"/>
      <c r="Q1670" s="39">
        <f t="shared" ca="1" si="766"/>
        <v>0</v>
      </c>
      <c r="R1670" s="332"/>
      <c r="S1670" s="37" t="str">
        <f t="shared" ca="1" si="756"/>
        <v/>
      </c>
      <c r="T1670" s="41" t="str">
        <f t="shared" ca="1" si="757"/>
        <v/>
      </c>
      <c r="U1670" s="39" t="str">
        <f t="shared" si="746"/>
        <v/>
      </c>
      <c r="V1670" s="39" t="str">
        <f t="shared" ca="1" si="767"/>
        <v/>
      </c>
      <c r="W1670" s="39">
        <f t="shared" ca="1" si="747"/>
        <v>0</v>
      </c>
      <c r="X1670" s="40"/>
      <c r="Y1670" s="39">
        <f t="shared" ca="1" si="768"/>
        <v>0</v>
      </c>
      <c r="Z1670" s="327"/>
      <c r="AA1670" s="37" t="str">
        <f t="shared" ca="1" si="758"/>
        <v/>
      </c>
      <c r="AB1670" s="41" t="str">
        <f t="shared" ca="1" si="759"/>
        <v/>
      </c>
      <c r="AC1670" s="39" t="str">
        <f t="shared" si="748"/>
        <v/>
      </c>
      <c r="AD1670" s="39" t="str">
        <f t="shared" ca="1" si="769"/>
        <v/>
      </c>
      <c r="AE1670" s="39" t="str">
        <f t="shared" ca="1" si="760"/>
        <v/>
      </c>
      <c r="AF1670" s="40"/>
      <c r="AG1670" s="39">
        <f t="shared" ca="1" si="770"/>
        <v>0</v>
      </c>
      <c r="AH1670" s="339"/>
      <c r="AI1670" s="37" t="str">
        <f t="shared" ca="1" si="761"/>
        <v/>
      </c>
      <c r="AJ1670" s="41" t="str">
        <f t="shared" ca="1" si="762"/>
        <v/>
      </c>
      <c r="AK1670" s="39" t="str">
        <f t="shared" si="749"/>
        <v/>
      </c>
      <c r="AL1670" s="39" t="str">
        <f t="shared" ca="1" si="771"/>
        <v/>
      </c>
      <c r="AM1670" s="39" t="str">
        <f t="shared" ca="1" si="763"/>
        <v/>
      </c>
      <c r="AN1670" s="40"/>
      <c r="AO1670" s="39">
        <f t="shared" ca="1" si="772"/>
        <v>0</v>
      </c>
      <c r="AP1670" s="339"/>
      <c r="AW1670" s="329"/>
      <c r="BI1670" s="329"/>
      <c r="BJ1670" s="329"/>
      <c r="BK1670" s="329"/>
      <c r="BL1670" s="329"/>
      <c r="BM1670" s="329"/>
      <c r="BN1670" s="329"/>
      <c r="BO1670" s="329"/>
      <c r="BP1670" s="329"/>
      <c r="BQ1670" s="329"/>
      <c r="BR1670" s="329"/>
      <c r="BS1670" s="329"/>
      <c r="BT1670" s="329"/>
      <c r="BU1670" s="329"/>
      <c r="BV1670" s="329"/>
      <c r="BW1670" s="325"/>
      <c r="BX1670" s="325"/>
      <c r="BY1670" s="325"/>
      <c r="BZ1670" s="325"/>
      <c r="CA1670" s="325"/>
      <c r="CB1670" s="325"/>
      <c r="CC1670" s="325"/>
      <c r="CD1670" s="325"/>
      <c r="CE1670" s="325"/>
      <c r="CF1670" s="325"/>
      <c r="CG1670" s="325"/>
      <c r="CH1670" s="325"/>
      <c r="CI1670" s="325"/>
      <c r="CJ1670" s="325"/>
      <c r="CK1670" s="325"/>
      <c r="CL1670" s="325"/>
      <c r="CM1670" s="325"/>
      <c r="CN1670" s="325"/>
      <c r="CO1670" s="325"/>
      <c r="CP1670" s="325"/>
      <c r="CQ1670" s="325"/>
      <c r="CR1670" s="325"/>
      <c r="CS1670" s="325"/>
      <c r="CT1670" s="325"/>
      <c r="CU1670" s="325"/>
      <c r="CV1670" s="325"/>
      <c r="CW1670" s="325"/>
      <c r="CX1670" s="325"/>
    </row>
    <row r="1671" spans="1:102" s="36" customFormat="1" ht="15" hidden="1" customHeight="1">
      <c r="A1671" s="329"/>
      <c r="B1671" s="37" t="str">
        <f t="shared" ca="1" si="750"/>
        <v/>
      </c>
      <c r="C1671" s="41" t="str">
        <f t="shared" ca="1" si="751"/>
        <v/>
      </c>
      <c r="D1671" s="39" t="str">
        <f t="shared" ca="1" si="752"/>
        <v/>
      </c>
      <c r="E1671" s="39" t="str">
        <f t="shared" ca="1" si="764"/>
        <v/>
      </c>
      <c r="F1671" s="39" t="str">
        <f t="shared" ca="1" si="753"/>
        <v/>
      </c>
      <c r="G1671" s="101"/>
      <c r="H1671" s="39">
        <f t="shared" ca="1" si="744"/>
        <v>0</v>
      </c>
      <c r="J1671" s="332"/>
      <c r="K1671" s="37" t="str">
        <f t="shared" ca="1" si="754"/>
        <v/>
      </c>
      <c r="L1671" s="41" t="str">
        <f t="shared" ca="1" si="755"/>
        <v/>
      </c>
      <c r="M1671" s="39" t="str">
        <f t="shared" si="745"/>
        <v/>
      </c>
      <c r="N1671" s="39" t="str">
        <f t="shared" ca="1" si="765"/>
        <v/>
      </c>
      <c r="O1671" s="39">
        <f ca="1">ROUND(Q1670*$O$5/payments_per_year,2)</f>
        <v>0</v>
      </c>
      <c r="P1671" s="101"/>
      <c r="Q1671" s="39">
        <f t="shared" ca="1" si="766"/>
        <v>0</v>
      </c>
      <c r="R1671" s="332"/>
      <c r="S1671" s="37" t="str">
        <f t="shared" ca="1" si="756"/>
        <v/>
      </c>
      <c r="T1671" s="41" t="str">
        <f t="shared" ca="1" si="757"/>
        <v/>
      </c>
      <c r="U1671" s="39" t="str">
        <f t="shared" si="746"/>
        <v/>
      </c>
      <c r="V1671" s="39" t="str">
        <f t="shared" ca="1" si="767"/>
        <v/>
      </c>
      <c r="W1671" s="39">
        <f t="shared" ca="1" si="747"/>
        <v>0</v>
      </c>
      <c r="X1671" s="40"/>
      <c r="Y1671" s="39">
        <f t="shared" ca="1" si="768"/>
        <v>0</v>
      </c>
      <c r="Z1671" s="327"/>
      <c r="AA1671" s="37" t="str">
        <f t="shared" ca="1" si="758"/>
        <v/>
      </c>
      <c r="AB1671" s="41" t="str">
        <f t="shared" ca="1" si="759"/>
        <v/>
      </c>
      <c r="AC1671" s="39" t="str">
        <f t="shared" si="748"/>
        <v/>
      </c>
      <c r="AD1671" s="39" t="str">
        <f t="shared" ca="1" si="769"/>
        <v/>
      </c>
      <c r="AE1671" s="39" t="str">
        <f t="shared" ca="1" si="760"/>
        <v/>
      </c>
      <c r="AF1671" s="40"/>
      <c r="AG1671" s="39">
        <f t="shared" ca="1" si="770"/>
        <v>0</v>
      </c>
      <c r="AH1671" s="339"/>
      <c r="AI1671" s="37" t="str">
        <f t="shared" ca="1" si="761"/>
        <v/>
      </c>
      <c r="AJ1671" s="41" t="str">
        <f t="shared" ca="1" si="762"/>
        <v/>
      </c>
      <c r="AK1671" s="39" t="str">
        <f t="shared" si="749"/>
        <v/>
      </c>
      <c r="AL1671" s="39" t="str">
        <f t="shared" ca="1" si="771"/>
        <v/>
      </c>
      <c r="AM1671" s="39" t="str">
        <f t="shared" ca="1" si="763"/>
        <v/>
      </c>
      <c r="AN1671" s="40"/>
      <c r="AO1671" s="39">
        <f t="shared" ca="1" si="772"/>
        <v>0</v>
      </c>
      <c r="AP1671" s="339"/>
      <c r="AW1671" s="329"/>
      <c r="BI1671" s="329"/>
      <c r="BJ1671" s="329"/>
      <c r="BK1671" s="329"/>
      <c r="BL1671" s="329"/>
      <c r="BM1671" s="329"/>
      <c r="BN1671" s="329"/>
      <c r="BO1671" s="329"/>
      <c r="BP1671" s="329"/>
      <c r="BQ1671" s="329"/>
      <c r="BR1671" s="329"/>
      <c r="BS1671" s="329"/>
      <c r="BT1671" s="329"/>
      <c r="BU1671" s="329"/>
      <c r="BV1671" s="329"/>
      <c r="BW1671" s="325"/>
      <c r="BX1671" s="325"/>
      <c r="BY1671" s="325"/>
      <c r="BZ1671" s="325"/>
      <c r="CA1671" s="325"/>
      <c r="CB1671" s="325"/>
      <c r="CC1671" s="325"/>
      <c r="CD1671" s="325"/>
      <c r="CE1671" s="325"/>
      <c r="CF1671" s="325"/>
      <c r="CG1671" s="325"/>
      <c r="CH1671" s="325"/>
      <c r="CI1671" s="325"/>
      <c r="CJ1671" s="325"/>
      <c r="CK1671" s="325"/>
      <c r="CL1671" s="325"/>
      <c r="CM1671" s="325"/>
      <c r="CN1671" s="325"/>
      <c r="CO1671" s="325"/>
      <c r="CP1671" s="325"/>
      <c r="CQ1671" s="325"/>
      <c r="CR1671" s="325"/>
      <c r="CS1671" s="325"/>
      <c r="CT1671" s="325"/>
      <c r="CU1671" s="325"/>
      <c r="CV1671" s="325"/>
      <c r="CW1671" s="325"/>
      <c r="CX1671" s="325"/>
    </row>
    <row r="1672" spans="1:102" s="36" customFormat="1" ht="15" hidden="1" customHeight="1">
      <c r="A1672" s="329"/>
      <c r="B1672" s="37" t="str">
        <f t="shared" ca="1" si="750"/>
        <v/>
      </c>
      <c r="C1672" s="41" t="str">
        <f t="shared" ca="1" si="751"/>
        <v/>
      </c>
      <c r="D1672" s="39" t="str">
        <f t="shared" ca="1" si="752"/>
        <v/>
      </c>
      <c r="E1672" s="39" t="str">
        <f t="shared" ca="1" si="764"/>
        <v/>
      </c>
      <c r="F1672" s="39" t="str">
        <f t="shared" ca="1" si="753"/>
        <v/>
      </c>
      <c r="G1672" s="101"/>
      <c r="H1672" s="39">
        <f t="shared" ca="1" si="744"/>
        <v>0</v>
      </c>
      <c r="J1672" s="332"/>
      <c r="K1672" s="37" t="str">
        <f t="shared" ca="1" si="754"/>
        <v/>
      </c>
      <c r="L1672" s="41" t="str">
        <f t="shared" ca="1" si="755"/>
        <v/>
      </c>
      <c r="M1672" s="39" t="str">
        <f t="shared" si="745"/>
        <v/>
      </c>
      <c r="N1672" s="39" t="str">
        <f t="shared" ca="1" si="765"/>
        <v/>
      </c>
      <c r="O1672" s="39" t="str">
        <f ca="1">IF(L1672="","",ROUND(Q1671*$O$5/payments_per_year,2))</f>
        <v/>
      </c>
      <c r="P1672" s="101"/>
      <c r="Q1672" s="39">
        <f t="shared" ca="1" si="766"/>
        <v>0</v>
      </c>
      <c r="R1672" s="332"/>
      <c r="S1672" s="37" t="str">
        <f t="shared" ca="1" si="756"/>
        <v/>
      </c>
      <c r="T1672" s="41" t="str">
        <f t="shared" ca="1" si="757"/>
        <v/>
      </c>
      <c r="U1672" s="39" t="str">
        <f t="shared" si="746"/>
        <v/>
      </c>
      <c r="V1672" s="39" t="str">
        <f t="shared" ca="1" si="767"/>
        <v/>
      </c>
      <c r="W1672" s="39">
        <f t="shared" ca="1" si="747"/>
        <v>0</v>
      </c>
      <c r="X1672" s="40"/>
      <c r="Y1672" s="39">
        <f t="shared" ca="1" si="768"/>
        <v>0</v>
      </c>
      <c r="Z1672" s="327"/>
      <c r="AA1672" s="37" t="str">
        <f t="shared" ca="1" si="758"/>
        <v/>
      </c>
      <c r="AB1672" s="41" t="str">
        <f t="shared" ca="1" si="759"/>
        <v/>
      </c>
      <c r="AC1672" s="39" t="str">
        <f t="shared" si="748"/>
        <v/>
      </c>
      <c r="AD1672" s="39" t="str">
        <f t="shared" ca="1" si="769"/>
        <v/>
      </c>
      <c r="AE1672" s="39" t="str">
        <f t="shared" ca="1" si="760"/>
        <v/>
      </c>
      <c r="AF1672" s="40"/>
      <c r="AG1672" s="39">
        <f t="shared" ca="1" si="770"/>
        <v>0</v>
      </c>
      <c r="AH1672" s="339"/>
      <c r="AI1672" s="37" t="str">
        <f t="shared" ca="1" si="761"/>
        <v/>
      </c>
      <c r="AJ1672" s="41" t="str">
        <f t="shared" ca="1" si="762"/>
        <v/>
      </c>
      <c r="AK1672" s="39" t="str">
        <f t="shared" si="749"/>
        <v/>
      </c>
      <c r="AL1672" s="39" t="str">
        <f t="shared" ca="1" si="771"/>
        <v/>
      </c>
      <c r="AM1672" s="39" t="str">
        <f t="shared" ca="1" si="763"/>
        <v/>
      </c>
      <c r="AN1672" s="40"/>
      <c r="AO1672" s="39">
        <f t="shared" ca="1" si="772"/>
        <v>0</v>
      </c>
      <c r="AP1672" s="339"/>
      <c r="AW1672" s="329"/>
      <c r="BI1672" s="329"/>
      <c r="BJ1672" s="329"/>
      <c r="BK1672" s="329"/>
      <c r="BL1672" s="329"/>
      <c r="BM1672" s="329"/>
      <c r="BN1672" s="329"/>
      <c r="BO1672" s="329"/>
      <c r="BP1672" s="329"/>
      <c r="BQ1672" s="329"/>
      <c r="BR1672" s="329"/>
      <c r="BS1672" s="329"/>
      <c r="BT1672" s="329"/>
      <c r="BU1672" s="329"/>
      <c r="BV1672" s="329"/>
      <c r="BW1672" s="325"/>
      <c r="BX1672" s="325"/>
      <c r="BY1672" s="325"/>
      <c r="BZ1672" s="325"/>
      <c r="CA1672" s="325"/>
      <c r="CB1672" s="325"/>
      <c r="CC1672" s="325"/>
      <c r="CD1672" s="325"/>
      <c r="CE1672" s="325"/>
      <c r="CF1672" s="325"/>
      <c r="CG1672" s="325"/>
      <c r="CH1672" s="325"/>
      <c r="CI1672" s="325"/>
      <c r="CJ1672" s="325"/>
      <c r="CK1672" s="325"/>
      <c r="CL1672" s="325"/>
      <c r="CM1672" s="325"/>
      <c r="CN1672" s="325"/>
      <c r="CO1672" s="325"/>
      <c r="CP1672" s="325"/>
      <c r="CQ1672" s="325"/>
      <c r="CR1672" s="325"/>
      <c r="CS1672" s="325"/>
      <c r="CT1672" s="325"/>
      <c r="CU1672" s="325"/>
      <c r="CV1672" s="325"/>
      <c r="CW1672" s="325"/>
      <c r="CX1672" s="325"/>
    </row>
    <row r="1673" spans="1:102" s="36" customFormat="1" ht="15" hidden="1" customHeight="1">
      <c r="A1673" s="329"/>
      <c r="B1673" s="37" t="str">
        <f t="shared" ca="1" si="750"/>
        <v/>
      </c>
      <c r="C1673" s="41" t="str">
        <f t="shared" ca="1" si="751"/>
        <v/>
      </c>
      <c r="D1673" s="39" t="str">
        <f t="shared" ca="1" si="752"/>
        <v/>
      </c>
      <c r="E1673" s="39" t="str">
        <f t="shared" ca="1" si="764"/>
        <v/>
      </c>
      <c r="F1673" s="39" t="str">
        <f t="shared" ca="1" si="753"/>
        <v/>
      </c>
      <c r="G1673" s="101"/>
      <c r="H1673" s="39">
        <f t="shared" ca="1" si="744"/>
        <v>0</v>
      </c>
      <c r="J1673" s="332"/>
      <c r="K1673" s="37" t="str">
        <f t="shared" ca="1" si="754"/>
        <v/>
      </c>
      <c r="L1673" s="41" t="str">
        <f t="shared" ca="1" si="755"/>
        <v/>
      </c>
      <c r="M1673" s="39" t="str">
        <f t="shared" si="745"/>
        <v/>
      </c>
      <c r="N1673" s="39" t="str">
        <f t="shared" ca="1" si="765"/>
        <v/>
      </c>
      <c r="O1673" s="39">
        <f ca="1">ROUND(Q1672*$O$5/payments_per_year,2)</f>
        <v>0</v>
      </c>
      <c r="P1673" s="101"/>
      <c r="Q1673" s="39">
        <f t="shared" ca="1" si="766"/>
        <v>0</v>
      </c>
      <c r="R1673" s="332"/>
      <c r="S1673" s="37" t="str">
        <f t="shared" ca="1" si="756"/>
        <v/>
      </c>
      <c r="T1673" s="41" t="str">
        <f t="shared" ca="1" si="757"/>
        <v/>
      </c>
      <c r="U1673" s="39" t="str">
        <f t="shared" si="746"/>
        <v/>
      </c>
      <c r="V1673" s="39" t="str">
        <f t="shared" ca="1" si="767"/>
        <v/>
      </c>
      <c r="W1673" s="39">
        <f t="shared" ca="1" si="747"/>
        <v>0</v>
      </c>
      <c r="X1673" s="40"/>
      <c r="Y1673" s="39">
        <f t="shared" ca="1" si="768"/>
        <v>0</v>
      </c>
      <c r="Z1673" s="327"/>
      <c r="AA1673" s="37" t="str">
        <f t="shared" ca="1" si="758"/>
        <v/>
      </c>
      <c r="AB1673" s="41" t="str">
        <f t="shared" ca="1" si="759"/>
        <v/>
      </c>
      <c r="AC1673" s="39" t="str">
        <f t="shared" si="748"/>
        <v/>
      </c>
      <c r="AD1673" s="39" t="str">
        <f t="shared" ca="1" si="769"/>
        <v/>
      </c>
      <c r="AE1673" s="39" t="str">
        <f t="shared" ca="1" si="760"/>
        <v/>
      </c>
      <c r="AF1673" s="40"/>
      <c r="AG1673" s="39">
        <f t="shared" ca="1" si="770"/>
        <v>0</v>
      </c>
      <c r="AH1673" s="339"/>
      <c r="AI1673" s="37" t="str">
        <f t="shared" ca="1" si="761"/>
        <v/>
      </c>
      <c r="AJ1673" s="41" t="str">
        <f t="shared" ca="1" si="762"/>
        <v/>
      </c>
      <c r="AK1673" s="39" t="str">
        <f t="shared" si="749"/>
        <v/>
      </c>
      <c r="AL1673" s="39" t="str">
        <f t="shared" ca="1" si="771"/>
        <v/>
      </c>
      <c r="AM1673" s="39" t="str">
        <f t="shared" ca="1" si="763"/>
        <v/>
      </c>
      <c r="AN1673" s="40"/>
      <c r="AO1673" s="39">
        <f t="shared" ca="1" si="772"/>
        <v>0</v>
      </c>
      <c r="AP1673" s="339"/>
      <c r="AW1673" s="329"/>
      <c r="BI1673" s="329"/>
      <c r="BJ1673" s="329"/>
      <c r="BK1673" s="329"/>
      <c r="BL1673" s="329"/>
      <c r="BM1673" s="329"/>
      <c r="BN1673" s="329"/>
      <c r="BO1673" s="329"/>
      <c r="BP1673" s="329"/>
      <c r="BQ1673" s="329"/>
      <c r="BR1673" s="329"/>
      <c r="BS1673" s="329"/>
      <c r="BT1673" s="329"/>
      <c r="BU1673" s="329"/>
      <c r="BV1673" s="329"/>
      <c r="BW1673" s="325"/>
      <c r="BX1673" s="325"/>
      <c r="BY1673" s="325"/>
      <c r="BZ1673" s="325"/>
      <c r="CA1673" s="325"/>
      <c r="CB1673" s="325"/>
      <c r="CC1673" s="325"/>
      <c r="CD1673" s="325"/>
      <c r="CE1673" s="325"/>
      <c r="CF1673" s="325"/>
      <c r="CG1673" s="325"/>
      <c r="CH1673" s="325"/>
      <c r="CI1673" s="325"/>
      <c r="CJ1673" s="325"/>
      <c r="CK1673" s="325"/>
      <c r="CL1673" s="325"/>
      <c r="CM1673" s="325"/>
      <c r="CN1673" s="325"/>
      <c r="CO1673" s="325"/>
      <c r="CP1673" s="325"/>
      <c r="CQ1673" s="325"/>
      <c r="CR1673" s="325"/>
      <c r="CS1673" s="325"/>
      <c r="CT1673" s="325"/>
      <c r="CU1673" s="325"/>
      <c r="CV1673" s="325"/>
      <c r="CW1673" s="325"/>
      <c r="CX1673" s="325"/>
    </row>
    <row r="1674" spans="1:102" s="36" customFormat="1" ht="15" hidden="1" customHeight="1">
      <c r="A1674" s="329"/>
      <c r="B1674" s="37" t="str">
        <f t="shared" ca="1" si="750"/>
        <v/>
      </c>
      <c r="C1674" s="41" t="str">
        <f t="shared" ca="1" si="751"/>
        <v/>
      </c>
      <c r="D1674" s="39" t="str">
        <f t="shared" ca="1" si="752"/>
        <v/>
      </c>
      <c r="E1674" s="39" t="str">
        <f t="shared" ca="1" si="764"/>
        <v/>
      </c>
      <c r="F1674" s="39" t="str">
        <f t="shared" ca="1" si="753"/>
        <v/>
      </c>
      <c r="G1674" s="101"/>
      <c r="H1674" s="39">
        <f t="shared" ca="1" si="744"/>
        <v>0</v>
      </c>
      <c r="J1674" s="332"/>
      <c r="K1674" s="37" t="str">
        <f t="shared" ca="1" si="754"/>
        <v/>
      </c>
      <c r="L1674" s="41" t="str">
        <f t="shared" ca="1" si="755"/>
        <v/>
      </c>
      <c r="M1674" s="39" t="str">
        <f t="shared" si="745"/>
        <v/>
      </c>
      <c r="N1674" s="39" t="str">
        <f t="shared" ca="1" si="765"/>
        <v/>
      </c>
      <c r="O1674" s="39" t="str">
        <f ca="1">IF(L1674="","",ROUND(Q1673*$O$5/payments_per_year,2))</f>
        <v/>
      </c>
      <c r="P1674" s="101"/>
      <c r="Q1674" s="39">
        <f t="shared" ca="1" si="766"/>
        <v>0</v>
      </c>
      <c r="R1674" s="332"/>
      <c r="S1674" s="37" t="str">
        <f t="shared" ca="1" si="756"/>
        <v/>
      </c>
      <c r="T1674" s="41" t="str">
        <f t="shared" ca="1" si="757"/>
        <v/>
      </c>
      <c r="U1674" s="39" t="str">
        <f t="shared" si="746"/>
        <v/>
      </c>
      <c r="V1674" s="39" t="str">
        <f t="shared" ca="1" si="767"/>
        <v/>
      </c>
      <c r="W1674" s="39">
        <f t="shared" ca="1" si="747"/>
        <v>0</v>
      </c>
      <c r="X1674" s="40"/>
      <c r="Y1674" s="39">
        <f t="shared" ca="1" si="768"/>
        <v>0</v>
      </c>
      <c r="Z1674" s="327"/>
      <c r="AA1674" s="37" t="str">
        <f t="shared" ca="1" si="758"/>
        <v/>
      </c>
      <c r="AB1674" s="41" t="str">
        <f t="shared" ca="1" si="759"/>
        <v/>
      </c>
      <c r="AC1674" s="39" t="str">
        <f t="shared" si="748"/>
        <v/>
      </c>
      <c r="AD1674" s="39" t="str">
        <f t="shared" ca="1" si="769"/>
        <v/>
      </c>
      <c r="AE1674" s="39" t="str">
        <f t="shared" ca="1" si="760"/>
        <v/>
      </c>
      <c r="AF1674" s="40"/>
      <c r="AG1674" s="39">
        <f t="shared" ca="1" si="770"/>
        <v>0</v>
      </c>
      <c r="AH1674" s="339"/>
      <c r="AI1674" s="37" t="str">
        <f t="shared" ca="1" si="761"/>
        <v/>
      </c>
      <c r="AJ1674" s="41" t="str">
        <f t="shared" ca="1" si="762"/>
        <v/>
      </c>
      <c r="AK1674" s="39" t="str">
        <f t="shared" si="749"/>
        <v/>
      </c>
      <c r="AL1674" s="39" t="str">
        <f t="shared" ca="1" si="771"/>
        <v/>
      </c>
      <c r="AM1674" s="39" t="str">
        <f t="shared" ca="1" si="763"/>
        <v/>
      </c>
      <c r="AN1674" s="40"/>
      <c r="AO1674" s="39">
        <f t="shared" ca="1" si="772"/>
        <v>0</v>
      </c>
      <c r="AP1674" s="339"/>
      <c r="AW1674" s="329"/>
      <c r="BI1674" s="329"/>
      <c r="BJ1674" s="329"/>
      <c r="BK1674" s="329"/>
      <c r="BL1674" s="329"/>
      <c r="BM1674" s="329"/>
      <c r="BN1674" s="329"/>
      <c r="BO1674" s="329"/>
      <c r="BP1674" s="329"/>
      <c r="BQ1674" s="329"/>
      <c r="BR1674" s="329"/>
      <c r="BS1674" s="329"/>
      <c r="BT1674" s="329"/>
      <c r="BU1674" s="329"/>
      <c r="BV1674" s="329"/>
      <c r="BW1674" s="325"/>
      <c r="BX1674" s="325"/>
      <c r="BY1674" s="325"/>
      <c r="BZ1674" s="325"/>
      <c r="CA1674" s="325"/>
      <c r="CB1674" s="325"/>
      <c r="CC1674" s="325"/>
      <c r="CD1674" s="325"/>
      <c r="CE1674" s="325"/>
      <c r="CF1674" s="325"/>
      <c r="CG1674" s="325"/>
      <c r="CH1674" s="325"/>
      <c r="CI1674" s="325"/>
      <c r="CJ1674" s="325"/>
      <c r="CK1674" s="325"/>
      <c r="CL1674" s="325"/>
      <c r="CM1674" s="325"/>
      <c r="CN1674" s="325"/>
      <c r="CO1674" s="325"/>
      <c r="CP1674" s="325"/>
      <c r="CQ1674" s="325"/>
      <c r="CR1674" s="325"/>
      <c r="CS1674" s="325"/>
      <c r="CT1674" s="325"/>
      <c r="CU1674" s="325"/>
      <c r="CV1674" s="325"/>
      <c r="CW1674" s="325"/>
      <c r="CX1674" s="325"/>
    </row>
    <row r="1675" spans="1:102" s="36" customFormat="1" ht="15" hidden="1" customHeight="1">
      <c r="A1675" s="329"/>
      <c r="B1675" s="37" t="str">
        <f t="shared" ca="1" si="750"/>
        <v/>
      </c>
      <c r="C1675" s="41" t="str">
        <f t="shared" ca="1" si="751"/>
        <v/>
      </c>
      <c r="D1675" s="39" t="str">
        <f t="shared" ca="1" si="752"/>
        <v/>
      </c>
      <c r="E1675" s="39" t="str">
        <f t="shared" ca="1" si="764"/>
        <v/>
      </c>
      <c r="F1675" s="39" t="str">
        <f t="shared" ca="1" si="753"/>
        <v/>
      </c>
      <c r="G1675" s="101"/>
      <c r="H1675" s="39">
        <f t="shared" ca="1" si="744"/>
        <v>0</v>
      </c>
      <c r="J1675" s="332"/>
      <c r="K1675" s="37" t="str">
        <f t="shared" ca="1" si="754"/>
        <v/>
      </c>
      <c r="L1675" s="41" t="str">
        <f t="shared" ca="1" si="755"/>
        <v/>
      </c>
      <c r="M1675" s="39" t="str">
        <f t="shared" si="745"/>
        <v/>
      </c>
      <c r="N1675" s="39" t="str">
        <f t="shared" ca="1" si="765"/>
        <v/>
      </c>
      <c r="O1675" s="39">
        <f ca="1">ROUND(Q1674*$O$5/payments_per_year,2)</f>
        <v>0</v>
      </c>
      <c r="P1675" s="101"/>
      <c r="Q1675" s="39">
        <f t="shared" ca="1" si="766"/>
        <v>0</v>
      </c>
      <c r="R1675" s="332"/>
      <c r="S1675" s="37" t="str">
        <f t="shared" ca="1" si="756"/>
        <v/>
      </c>
      <c r="T1675" s="41" t="str">
        <f t="shared" ca="1" si="757"/>
        <v/>
      </c>
      <c r="U1675" s="39" t="str">
        <f t="shared" si="746"/>
        <v/>
      </c>
      <c r="V1675" s="39" t="str">
        <f t="shared" ca="1" si="767"/>
        <v/>
      </c>
      <c r="W1675" s="39">
        <f t="shared" ca="1" si="747"/>
        <v>0</v>
      </c>
      <c r="X1675" s="40"/>
      <c r="Y1675" s="39">
        <f t="shared" ca="1" si="768"/>
        <v>0</v>
      </c>
      <c r="Z1675" s="327"/>
      <c r="AA1675" s="37" t="str">
        <f t="shared" ca="1" si="758"/>
        <v/>
      </c>
      <c r="AB1675" s="41" t="str">
        <f t="shared" ca="1" si="759"/>
        <v/>
      </c>
      <c r="AC1675" s="39" t="str">
        <f t="shared" si="748"/>
        <v/>
      </c>
      <c r="AD1675" s="39" t="str">
        <f t="shared" ca="1" si="769"/>
        <v/>
      </c>
      <c r="AE1675" s="39" t="str">
        <f t="shared" ca="1" si="760"/>
        <v/>
      </c>
      <c r="AF1675" s="40"/>
      <c r="AG1675" s="39">
        <f t="shared" ca="1" si="770"/>
        <v>0</v>
      </c>
      <c r="AH1675" s="339"/>
      <c r="AI1675" s="37" t="str">
        <f t="shared" ca="1" si="761"/>
        <v/>
      </c>
      <c r="AJ1675" s="41" t="str">
        <f t="shared" ca="1" si="762"/>
        <v/>
      </c>
      <c r="AK1675" s="39" t="str">
        <f t="shared" si="749"/>
        <v/>
      </c>
      <c r="AL1675" s="39" t="str">
        <f t="shared" ca="1" si="771"/>
        <v/>
      </c>
      <c r="AM1675" s="39" t="str">
        <f t="shared" ca="1" si="763"/>
        <v/>
      </c>
      <c r="AN1675" s="40"/>
      <c r="AO1675" s="39">
        <f t="shared" ca="1" si="772"/>
        <v>0</v>
      </c>
      <c r="AP1675" s="339"/>
      <c r="AW1675" s="329"/>
      <c r="BI1675" s="329"/>
      <c r="BJ1675" s="329"/>
      <c r="BK1675" s="329"/>
      <c r="BL1675" s="329"/>
      <c r="BM1675" s="329"/>
      <c r="BN1675" s="329"/>
      <c r="BO1675" s="329"/>
      <c r="BP1675" s="329"/>
      <c r="BQ1675" s="329"/>
      <c r="BR1675" s="329"/>
      <c r="BS1675" s="329"/>
      <c r="BT1675" s="329"/>
      <c r="BU1675" s="329"/>
      <c r="BV1675" s="329"/>
      <c r="BW1675" s="325"/>
      <c r="BX1675" s="325"/>
      <c r="BY1675" s="325"/>
      <c r="BZ1675" s="325"/>
      <c r="CA1675" s="325"/>
      <c r="CB1675" s="325"/>
      <c r="CC1675" s="325"/>
      <c r="CD1675" s="325"/>
      <c r="CE1675" s="325"/>
      <c r="CF1675" s="325"/>
      <c r="CG1675" s="325"/>
      <c r="CH1675" s="325"/>
      <c r="CI1675" s="325"/>
      <c r="CJ1675" s="325"/>
      <c r="CK1675" s="325"/>
      <c r="CL1675" s="325"/>
      <c r="CM1675" s="325"/>
      <c r="CN1675" s="325"/>
      <c r="CO1675" s="325"/>
      <c r="CP1675" s="325"/>
      <c r="CQ1675" s="325"/>
      <c r="CR1675" s="325"/>
      <c r="CS1675" s="325"/>
      <c r="CT1675" s="325"/>
      <c r="CU1675" s="325"/>
      <c r="CV1675" s="325"/>
      <c r="CW1675" s="325"/>
      <c r="CX1675" s="325"/>
    </row>
    <row r="1676" spans="1:102" s="36" customFormat="1" ht="15" hidden="1" customHeight="1">
      <c r="A1676" s="329"/>
      <c r="B1676" s="37" t="str">
        <f t="shared" ca="1" si="750"/>
        <v/>
      </c>
      <c r="C1676" s="41" t="str">
        <f t="shared" ca="1" si="751"/>
        <v/>
      </c>
      <c r="D1676" s="39" t="str">
        <f t="shared" ca="1" si="752"/>
        <v/>
      </c>
      <c r="E1676" s="39" t="str">
        <f t="shared" ca="1" si="764"/>
        <v/>
      </c>
      <c r="F1676" s="39" t="str">
        <f t="shared" ca="1" si="753"/>
        <v/>
      </c>
      <c r="G1676" s="101"/>
      <c r="H1676" s="39">
        <f t="shared" ca="1" si="744"/>
        <v>0</v>
      </c>
      <c r="J1676" s="332"/>
      <c r="K1676" s="37" t="str">
        <f t="shared" ca="1" si="754"/>
        <v/>
      </c>
      <c r="L1676" s="41" t="str">
        <f t="shared" ca="1" si="755"/>
        <v/>
      </c>
      <c r="M1676" s="39" t="str">
        <f t="shared" si="745"/>
        <v/>
      </c>
      <c r="N1676" s="39" t="str">
        <f t="shared" ca="1" si="765"/>
        <v/>
      </c>
      <c r="O1676" s="39" t="str">
        <f ca="1">IF(L1676="","",ROUND(Q1675*$O$5/payments_per_year,2))</f>
        <v/>
      </c>
      <c r="P1676" s="101"/>
      <c r="Q1676" s="39">
        <f t="shared" ca="1" si="766"/>
        <v>0</v>
      </c>
      <c r="R1676" s="332"/>
      <c r="S1676" s="37" t="str">
        <f t="shared" ca="1" si="756"/>
        <v/>
      </c>
      <c r="T1676" s="41" t="str">
        <f t="shared" ca="1" si="757"/>
        <v/>
      </c>
      <c r="U1676" s="39" t="str">
        <f t="shared" si="746"/>
        <v/>
      </c>
      <c r="V1676" s="39" t="str">
        <f t="shared" ca="1" si="767"/>
        <v/>
      </c>
      <c r="W1676" s="39">
        <f t="shared" ca="1" si="747"/>
        <v>0</v>
      </c>
      <c r="X1676" s="40"/>
      <c r="Y1676" s="39">
        <f t="shared" ca="1" si="768"/>
        <v>0</v>
      </c>
      <c r="Z1676" s="327"/>
      <c r="AA1676" s="37" t="str">
        <f t="shared" ca="1" si="758"/>
        <v/>
      </c>
      <c r="AB1676" s="41" t="str">
        <f t="shared" ca="1" si="759"/>
        <v/>
      </c>
      <c r="AC1676" s="39" t="str">
        <f t="shared" si="748"/>
        <v/>
      </c>
      <c r="AD1676" s="39" t="str">
        <f t="shared" ca="1" si="769"/>
        <v/>
      </c>
      <c r="AE1676" s="39" t="str">
        <f t="shared" ca="1" si="760"/>
        <v/>
      </c>
      <c r="AF1676" s="40"/>
      <c r="AG1676" s="39">
        <f t="shared" ca="1" si="770"/>
        <v>0</v>
      </c>
      <c r="AH1676" s="339"/>
      <c r="AI1676" s="37" t="str">
        <f t="shared" ca="1" si="761"/>
        <v/>
      </c>
      <c r="AJ1676" s="41" t="str">
        <f t="shared" ca="1" si="762"/>
        <v/>
      </c>
      <c r="AK1676" s="39" t="str">
        <f t="shared" si="749"/>
        <v/>
      </c>
      <c r="AL1676" s="39" t="str">
        <f t="shared" ca="1" si="771"/>
        <v/>
      </c>
      <c r="AM1676" s="39" t="str">
        <f t="shared" ca="1" si="763"/>
        <v/>
      </c>
      <c r="AN1676" s="40"/>
      <c r="AO1676" s="39">
        <f t="shared" ca="1" si="772"/>
        <v>0</v>
      </c>
      <c r="AP1676" s="339"/>
      <c r="AW1676" s="329"/>
      <c r="BI1676" s="329"/>
      <c r="BJ1676" s="329"/>
      <c r="BK1676" s="329"/>
      <c r="BL1676" s="329"/>
      <c r="BM1676" s="329"/>
      <c r="BN1676" s="329"/>
      <c r="BO1676" s="329"/>
      <c r="BP1676" s="329"/>
      <c r="BQ1676" s="329"/>
      <c r="BR1676" s="329"/>
      <c r="BS1676" s="329"/>
      <c r="BT1676" s="329"/>
      <c r="BU1676" s="329"/>
      <c r="BV1676" s="329"/>
      <c r="BW1676" s="325"/>
      <c r="BX1676" s="325"/>
      <c r="BY1676" s="325"/>
      <c r="BZ1676" s="325"/>
      <c r="CA1676" s="325"/>
      <c r="CB1676" s="325"/>
      <c r="CC1676" s="325"/>
      <c r="CD1676" s="325"/>
      <c r="CE1676" s="325"/>
      <c r="CF1676" s="325"/>
      <c r="CG1676" s="325"/>
      <c r="CH1676" s="325"/>
      <c r="CI1676" s="325"/>
      <c r="CJ1676" s="325"/>
      <c r="CK1676" s="325"/>
      <c r="CL1676" s="325"/>
      <c r="CM1676" s="325"/>
      <c r="CN1676" s="325"/>
      <c r="CO1676" s="325"/>
      <c r="CP1676" s="325"/>
      <c r="CQ1676" s="325"/>
      <c r="CR1676" s="325"/>
      <c r="CS1676" s="325"/>
      <c r="CT1676" s="325"/>
      <c r="CU1676" s="325"/>
      <c r="CV1676" s="325"/>
      <c r="CW1676" s="325"/>
      <c r="CX1676" s="325"/>
    </row>
    <row r="1677" spans="1:102" s="36" customFormat="1" ht="15" hidden="1" customHeight="1">
      <c r="A1677" s="329"/>
      <c r="B1677" s="37" t="str">
        <f t="shared" ca="1" si="750"/>
        <v/>
      </c>
      <c r="C1677" s="41" t="str">
        <f t="shared" ca="1" si="751"/>
        <v/>
      </c>
      <c r="D1677" s="39" t="str">
        <f t="shared" ca="1" si="752"/>
        <v/>
      </c>
      <c r="E1677" s="39" t="str">
        <f t="shared" ca="1" si="764"/>
        <v/>
      </c>
      <c r="F1677" s="39" t="str">
        <f t="shared" ca="1" si="753"/>
        <v/>
      </c>
      <c r="G1677" s="101"/>
      <c r="H1677" s="39">
        <f t="shared" ca="1" si="744"/>
        <v>0</v>
      </c>
      <c r="J1677" s="332"/>
      <c r="K1677" s="37" t="str">
        <f t="shared" ca="1" si="754"/>
        <v/>
      </c>
      <c r="L1677" s="41" t="str">
        <f t="shared" ca="1" si="755"/>
        <v/>
      </c>
      <c r="M1677" s="39" t="str">
        <f t="shared" si="745"/>
        <v/>
      </c>
      <c r="N1677" s="39" t="str">
        <f t="shared" ca="1" si="765"/>
        <v/>
      </c>
      <c r="O1677" s="39">
        <f ca="1">ROUND(Q1676*$O$5/payments_per_year,2)</f>
        <v>0</v>
      </c>
      <c r="P1677" s="101"/>
      <c r="Q1677" s="39">
        <f t="shared" ca="1" si="766"/>
        <v>0</v>
      </c>
      <c r="R1677" s="332"/>
      <c r="S1677" s="37" t="str">
        <f t="shared" ca="1" si="756"/>
        <v/>
      </c>
      <c r="T1677" s="41" t="str">
        <f t="shared" ca="1" si="757"/>
        <v/>
      </c>
      <c r="U1677" s="39" t="str">
        <f t="shared" si="746"/>
        <v/>
      </c>
      <c r="V1677" s="39" t="str">
        <f t="shared" ca="1" si="767"/>
        <v/>
      </c>
      <c r="W1677" s="39">
        <f t="shared" ca="1" si="747"/>
        <v>0</v>
      </c>
      <c r="X1677" s="40"/>
      <c r="Y1677" s="39">
        <f t="shared" ca="1" si="768"/>
        <v>0</v>
      </c>
      <c r="Z1677" s="327"/>
      <c r="AA1677" s="37" t="str">
        <f t="shared" ca="1" si="758"/>
        <v/>
      </c>
      <c r="AB1677" s="41" t="str">
        <f t="shared" ca="1" si="759"/>
        <v/>
      </c>
      <c r="AC1677" s="39" t="str">
        <f t="shared" si="748"/>
        <v/>
      </c>
      <c r="AD1677" s="39" t="str">
        <f t="shared" ca="1" si="769"/>
        <v/>
      </c>
      <c r="AE1677" s="39" t="str">
        <f t="shared" ca="1" si="760"/>
        <v/>
      </c>
      <c r="AF1677" s="40"/>
      <c r="AG1677" s="39">
        <f t="shared" ca="1" si="770"/>
        <v>0</v>
      </c>
      <c r="AH1677" s="339"/>
      <c r="AI1677" s="37" t="str">
        <f t="shared" ca="1" si="761"/>
        <v/>
      </c>
      <c r="AJ1677" s="41" t="str">
        <f t="shared" ca="1" si="762"/>
        <v/>
      </c>
      <c r="AK1677" s="39" t="str">
        <f t="shared" si="749"/>
        <v/>
      </c>
      <c r="AL1677" s="39" t="str">
        <f t="shared" ca="1" si="771"/>
        <v/>
      </c>
      <c r="AM1677" s="39" t="str">
        <f t="shared" ca="1" si="763"/>
        <v/>
      </c>
      <c r="AN1677" s="40"/>
      <c r="AO1677" s="39">
        <f t="shared" ca="1" si="772"/>
        <v>0</v>
      </c>
      <c r="AP1677" s="339"/>
      <c r="AW1677" s="329"/>
      <c r="BI1677" s="329"/>
      <c r="BJ1677" s="329"/>
      <c r="BK1677" s="329"/>
      <c r="BL1677" s="329"/>
      <c r="BM1677" s="329"/>
      <c r="BN1677" s="329"/>
      <c r="BO1677" s="329"/>
      <c r="BP1677" s="329"/>
      <c r="BQ1677" s="329"/>
      <c r="BR1677" s="329"/>
      <c r="BS1677" s="329"/>
      <c r="BT1677" s="329"/>
      <c r="BU1677" s="329"/>
      <c r="BV1677" s="329"/>
      <c r="BW1677" s="325"/>
      <c r="BX1677" s="325"/>
      <c r="BY1677" s="325"/>
      <c r="BZ1677" s="325"/>
      <c r="CA1677" s="325"/>
      <c r="CB1677" s="325"/>
      <c r="CC1677" s="325"/>
      <c r="CD1677" s="325"/>
      <c r="CE1677" s="325"/>
      <c r="CF1677" s="325"/>
      <c r="CG1677" s="325"/>
      <c r="CH1677" s="325"/>
      <c r="CI1677" s="325"/>
      <c r="CJ1677" s="325"/>
      <c r="CK1677" s="325"/>
      <c r="CL1677" s="325"/>
      <c r="CM1677" s="325"/>
      <c r="CN1677" s="325"/>
      <c r="CO1677" s="325"/>
      <c r="CP1677" s="325"/>
      <c r="CQ1677" s="325"/>
      <c r="CR1677" s="325"/>
      <c r="CS1677" s="325"/>
      <c r="CT1677" s="325"/>
      <c r="CU1677" s="325"/>
      <c r="CV1677" s="325"/>
      <c r="CW1677" s="325"/>
      <c r="CX1677" s="325"/>
    </row>
    <row r="1678" spans="1:102" s="36" customFormat="1" ht="15" hidden="1" customHeight="1">
      <c r="A1678" s="329"/>
      <c r="B1678" s="37" t="str">
        <f t="shared" ca="1" si="750"/>
        <v/>
      </c>
      <c r="C1678" s="41" t="str">
        <f t="shared" ca="1" si="751"/>
        <v/>
      </c>
      <c r="D1678" s="39" t="str">
        <f t="shared" ca="1" si="752"/>
        <v/>
      </c>
      <c r="E1678" s="39" t="str">
        <f t="shared" ca="1" si="764"/>
        <v/>
      </c>
      <c r="F1678" s="39" t="str">
        <f t="shared" ca="1" si="753"/>
        <v/>
      </c>
      <c r="G1678" s="101"/>
      <c r="H1678" s="39">
        <f t="shared" ca="1" si="744"/>
        <v>0</v>
      </c>
      <c r="J1678" s="332"/>
      <c r="K1678" s="37" t="str">
        <f t="shared" ca="1" si="754"/>
        <v/>
      </c>
      <c r="L1678" s="41" t="str">
        <f t="shared" ca="1" si="755"/>
        <v/>
      </c>
      <c r="M1678" s="39" t="str">
        <f t="shared" si="745"/>
        <v/>
      </c>
      <c r="N1678" s="39" t="str">
        <f t="shared" ca="1" si="765"/>
        <v/>
      </c>
      <c r="O1678" s="39" t="str">
        <f ca="1">IF(L1678="","",ROUND(Q1677*$O$5/payments_per_year,2))</f>
        <v/>
      </c>
      <c r="P1678" s="101"/>
      <c r="Q1678" s="39">
        <f t="shared" ca="1" si="766"/>
        <v>0</v>
      </c>
      <c r="R1678" s="332"/>
      <c r="S1678" s="37" t="str">
        <f t="shared" ca="1" si="756"/>
        <v/>
      </c>
      <c r="T1678" s="41" t="str">
        <f t="shared" ca="1" si="757"/>
        <v/>
      </c>
      <c r="U1678" s="39" t="str">
        <f t="shared" si="746"/>
        <v/>
      </c>
      <c r="V1678" s="39" t="str">
        <f t="shared" ca="1" si="767"/>
        <v/>
      </c>
      <c r="W1678" s="39">
        <f t="shared" ca="1" si="747"/>
        <v>0</v>
      </c>
      <c r="X1678" s="40"/>
      <c r="Y1678" s="39">
        <f t="shared" ca="1" si="768"/>
        <v>0</v>
      </c>
      <c r="Z1678" s="327"/>
      <c r="AA1678" s="37" t="str">
        <f t="shared" ca="1" si="758"/>
        <v/>
      </c>
      <c r="AB1678" s="41" t="str">
        <f t="shared" ca="1" si="759"/>
        <v/>
      </c>
      <c r="AC1678" s="39" t="str">
        <f t="shared" si="748"/>
        <v/>
      </c>
      <c r="AD1678" s="39" t="str">
        <f t="shared" ca="1" si="769"/>
        <v/>
      </c>
      <c r="AE1678" s="39" t="str">
        <f t="shared" ca="1" si="760"/>
        <v/>
      </c>
      <c r="AF1678" s="40"/>
      <c r="AG1678" s="39">
        <f t="shared" ca="1" si="770"/>
        <v>0</v>
      </c>
      <c r="AH1678" s="339"/>
      <c r="AI1678" s="37" t="str">
        <f t="shared" ca="1" si="761"/>
        <v/>
      </c>
      <c r="AJ1678" s="41" t="str">
        <f t="shared" ca="1" si="762"/>
        <v/>
      </c>
      <c r="AK1678" s="39" t="str">
        <f t="shared" si="749"/>
        <v/>
      </c>
      <c r="AL1678" s="39" t="str">
        <f t="shared" ca="1" si="771"/>
        <v/>
      </c>
      <c r="AM1678" s="39" t="str">
        <f t="shared" ca="1" si="763"/>
        <v/>
      </c>
      <c r="AN1678" s="40"/>
      <c r="AO1678" s="39">
        <f t="shared" ca="1" si="772"/>
        <v>0</v>
      </c>
      <c r="AP1678" s="339"/>
      <c r="AW1678" s="329"/>
      <c r="BI1678" s="329"/>
      <c r="BJ1678" s="329"/>
      <c r="BK1678" s="329"/>
      <c r="BL1678" s="329"/>
      <c r="BM1678" s="329"/>
      <c r="BN1678" s="329"/>
      <c r="BO1678" s="329"/>
      <c r="BP1678" s="329"/>
      <c r="BQ1678" s="329"/>
      <c r="BR1678" s="329"/>
      <c r="BS1678" s="329"/>
      <c r="BT1678" s="329"/>
      <c r="BU1678" s="329"/>
      <c r="BV1678" s="329"/>
      <c r="BW1678" s="325"/>
      <c r="BX1678" s="325"/>
      <c r="BY1678" s="325"/>
      <c r="BZ1678" s="325"/>
      <c r="CA1678" s="325"/>
      <c r="CB1678" s="325"/>
      <c r="CC1678" s="325"/>
      <c r="CD1678" s="325"/>
      <c r="CE1678" s="325"/>
      <c r="CF1678" s="325"/>
      <c r="CG1678" s="325"/>
      <c r="CH1678" s="325"/>
      <c r="CI1678" s="325"/>
      <c r="CJ1678" s="325"/>
      <c r="CK1678" s="325"/>
      <c r="CL1678" s="325"/>
      <c r="CM1678" s="325"/>
      <c r="CN1678" s="325"/>
      <c r="CO1678" s="325"/>
      <c r="CP1678" s="325"/>
      <c r="CQ1678" s="325"/>
      <c r="CR1678" s="325"/>
      <c r="CS1678" s="325"/>
      <c r="CT1678" s="325"/>
      <c r="CU1678" s="325"/>
      <c r="CV1678" s="325"/>
      <c r="CW1678" s="325"/>
      <c r="CX1678" s="325"/>
    </row>
    <row r="1679" spans="1:102" s="36" customFormat="1" ht="15" hidden="1" customHeight="1">
      <c r="A1679" s="329"/>
      <c r="B1679" s="37" t="str">
        <f t="shared" ca="1" si="750"/>
        <v/>
      </c>
      <c r="C1679" s="41" t="str">
        <f t="shared" ca="1" si="751"/>
        <v/>
      </c>
      <c r="D1679" s="39" t="str">
        <f t="shared" ca="1" si="752"/>
        <v/>
      </c>
      <c r="E1679" s="39" t="str">
        <f t="shared" ca="1" si="764"/>
        <v/>
      </c>
      <c r="F1679" s="39" t="str">
        <f t="shared" ca="1" si="753"/>
        <v/>
      </c>
      <c r="G1679" s="101"/>
      <c r="H1679" s="39">
        <f t="shared" ca="1" si="744"/>
        <v>0</v>
      </c>
      <c r="J1679" s="332"/>
      <c r="K1679" s="37" t="str">
        <f t="shared" ca="1" si="754"/>
        <v/>
      </c>
      <c r="L1679" s="41" t="str">
        <f t="shared" ca="1" si="755"/>
        <v/>
      </c>
      <c r="M1679" s="39" t="str">
        <f t="shared" si="745"/>
        <v/>
      </c>
      <c r="N1679" s="39" t="str">
        <f t="shared" ca="1" si="765"/>
        <v/>
      </c>
      <c r="O1679" s="39">
        <f ca="1">ROUND(Q1678*$O$5/payments_per_year,2)</f>
        <v>0</v>
      </c>
      <c r="P1679" s="101"/>
      <c r="Q1679" s="39">
        <f t="shared" ca="1" si="766"/>
        <v>0</v>
      </c>
      <c r="R1679" s="332"/>
      <c r="S1679" s="37" t="str">
        <f t="shared" ca="1" si="756"/>
        <v/>
      </c>
      <c r="T1679" s="41" t="str">
        <f t="shared" ca="1" si="757"/>
        <v/>
      </c>
      <c r="U1679" s="39" t="str">
        <f t="shared" si="746"/>
        <v/>
      </c>
      <c r="V1679" s="39" t="str">
        <f t="shared" ca="1" si="767"/>
        <v/>
      </c>
      <c r="W1679" s="39">
        <f t="shared" ca="1" si="747"/>
        <v>0</v>
      </c>
      <c r="X1679" s="40"/>
      <c r="Y1679" s="39">
        <f t="shared" ca="1" si="768"/>
        <v>0</v>
      </c>
      <c r="Z1679" s="327"/>
      <c r="AA1679" s="37" t="str">
        <f t="shared" ca="1" si="758"/>
        <v/>
      </c>
      <c r="AB1679" s="41" t="str">
        <f t="shared" ca="1" si="759"/>
        <v/>
      </c>
      <c r="AC1679" s="39" t="str">
        <f t="shared" si="748"/>
        <v/>
      </c>
      <c r="AD1679" s="39" t="str">
        <f t="shared" ca="1" si="769"/>
        <v/>
      </c>
      <c r="AE1679" s="39" t="str">
        <f t="shared" ca="1" si="760"/>
        <v/>
      </c>
      <c r="AF1679" s="40"/>
      <c r="AG1679" s="39">
        <f t="shared" ca="1" si="770"/>
        <v>0</v>
      </c>
      <c r="AH1679" s="339"/>
      <c r="AI1679" s="37" t="str">
        <f t="shared" ca="1" si="761"/>
        <v/>
      </c>
      <c r="AJ1679" s="41" t="str">
        <f t="shared" ca="1" si="762"/>
        <v/>
      </c>
      <c r="AK1679" s="39" t="str">
        <f t="shared" si="749"/>
        <v/>
      </c>
      <c r="AL1679" s="39" t="str">
        <f t="shared" ca="1" si="771"/>
        <v/>
      </c>
      <c r="AM1679" s="39" t="str">
        <f t="shared" ca="1" si="763"/>
        <v/>
      </c>
      <c r="AN1679" s="40"/>
      <c r="AO1679" s="39">
        <f t="shared" ca="1" si="772"/>
        <v>0</v>
      </c>
      <c r="AP1679" s="339"/>
      <c r="AW1679" s="329"/>
      <c r="BI1679" s="329"/>
      <c r="BJ1679" s="329"/>
      <c r="BK1679" s="329"/>
      <c r="BL1679" s="329"/>
      <c r="BM1679" s="329"/>
      <c r="BN1679" s="329"/>
      <c r="BO1679" s="329"/>
      <c r="BP1679" s="329"/>
      <c r="BQ1679" s="329"/>
      <c r="BR1679" s="329"/>
      <c r="BS1679" s="329"/>
      <c r="BT1679" s="329"/>
      <c r="BU1679" s="329"/>
      <c r="BV1679" s="329"/>
      <c r="BW1679" s="325"/>
      <c r="BX1679" s="325"/>
      <c r="BY1679" s="325"/>
      <c r="BZ1679" s="325"/>
      <c r="CA1679" s="325"/>
      <c r="CB1679" s="325"/>
      <c r="CC1679" s="325"/>
      <c r="CD1679" s="325"/>
      <c r="CE1679" s="325"/>
      <c r="CF1679" s="325"/>
      <c r="CG1679" s="325"/>
      <c r="CH1679" s="325"/>
      <c r="CI1679" s="325"/>
      <c r="CJ1679" s="325"/>
      <c r="CK1679" s="325"/>
      <c r="CL1679" s="325"/>
      <c r="CM1679" s="325"/>
      <c r="CN1679" s="325"/>
      <c r="CO1679" s="325"/>
      <c r="CP1679" s="325"/>
      <c r="CQ1679" s="325"/>
      <c r="CR1679" s="325"/>
      <c r="CS1679" s="325"/>
      <c r="CT1679" s="325"/>
      <c r="CU1679" s="325"/>
      <c r="CV1679" s="325"/>
      <c r="CW1679" s="325"/>
      <c r="CX1679" s="325"/>
    </row>
    <row r="1680" spans="1:102" s="36" customFormat="1" ht="15" hidden="1" customHeight="1">
      <c r="A1680" s="329"/>
      <c r="B1680" s="37" t="str">
        <f t="shared" ca="1" si="750"/>
        <v/>
      </c>
      <c r="C1680" s="41" t="str">
        <f t="shared" ca="1" si="751"/>
        <v/>
      </c>
      <c r="D1680" s="39" t="str">
        <f t="shared" ca="1" si="752"/>
        <v/>
      </c>
      <c r="E1680" s="39" t="str">
        <f t="shared" ca="1" si="764"/>
        <v/>
      </c>
      <c r="F1680" s="39" t="str">
        <f t="shared" ca="1" si="753"/>
        <v/>
      </c>
      <c r="G1680" s="101"/>
      <c r="H1680" s="39">
        <f t="shared" ca="1" si="744"/>
        <v>0</v>
      </c>
      <c r="J1680" s="332"/>
      <c r="K1680" s="37" t="str">
        <f t="shared" ca="1" si="754"/>
        <v/>
      </c>
      <c r="L1680" s="41" t="str">
        <f t="shared" ca="1" si="755"/>
        <v/>
      </c>
      <c r="M1680" s="39" t="str">
        <f t="shared" si="745"/>
        <v/>
      </c>
      <c r="N1680" s="39" t="str">
        <f t="shared" ca="1" si="765"/>
        <v/>
      </c>
      <c r="O1680" s="39" t="str">
        <f ca="1">IF(L1680="","",ROUND(Q1679*$O$5/payments_per_year,2))</f>
        <v/>
      </c>
      <c r="P1680" s="101"/>
      <c r="Q1680" s="39">
        <f t="shared" ca="1" si="766"/>
        <v>0</v>
      </c>
      <c r="R1680" s="332"/>
      <c r="S1680" s="37" t="str">
        <f t="shared" ca="1" si="756"/>
        <v/>
      </c>
      <c r="T1680" s="41" t="str">
        <f t="shared" ca="1" si="757"/>
        <v/>
      </c>
      <c r="U1680" s="39" t="str">
        <f t="shared" si="746"/>
        <v/>
      </c>
      <c r="V1680" s="39" t="str">
        <f t="shared" ca="1" si="767"/>
        <v/>
      </c>
      <c r="W1680" s="39">
        <f t="shared" ca="1" si="747"/>
        <v>0</v>
      </c>
      <c r="X1680" s="40"/>
      <c r="Y1680" s="39">
        <f t="shared" ca="1" si="768"/>
        <v>0</v>
      </c>
      <c r="Z1680" s="327"/>
      <c r="AA1680" s="37" t="str">
        <f t="shared" ca="1" si="758"/>
        <v/>
      </c>
      <c r="AB1680" s="41" t="str">
        <f t="shared" ca="1" si="759"/>
        <v/>
      </c>
      <c r="AC1680" s="39" t="str">
        <f t="shared" si="748"/>
        <v/>
      </c>
      <c r="AD1680" s="39" t="str">
        <f t="shared" ca="1" si="769"/>
        <v/>
      </c>
      <c r="AE1680" s="39" t="str">
        <f t="shared" ca="1" si="760"/>
        <v/>
      </c>
      <c r="AF1680" s="40"/>
      <c r="AG1680" s="39">
        <f t="shared" ca="1" si="770"/>
        <v>0</v>
      </c>
      <c r="AH1680" s="339"/>
      <c r="AI1680" s="37" t="str">
        <f t="shared" ca="1" si="761"/>
        <v/>
      </c>
      <c r="AJ1680" s="41" t="str">
        <f t="shared" ca="1" si="762"/>
        <v/>
      </c>
      <c r="AK1680" s="39" t="str">
        <f t="shared" si="749"/>
        <v/>
      </c>
      <c r="AL1680" s="39" t="str">
        <f t="shared" ca="1" si="771"/>
        <v/>
      </c>
      <c r="AM1680" s="39" t="str">
        <f t="shared" ca="1" si="763"/>
        <v/>
      </c>
      <c r="AN1680" s="40"/>
      <c r="AO1680" s="39">
        <f t="shared" ca="1" si="772"/>
        <v>0</v>
      </c>
      <c r="AP1680" s="339"/>
      <c r="AW1680" s="329"/>
      <c r="BI1680" s="329"/>
      <c r="BJ1680" s="329"/>
      <c r="BK1680" s="329"/>
      <c r="BL1680" s="329"/>
      <c r="BM1680" s="329"/>
      <c r="BN1680" s="329"/>
      <c r="BO1680" s="329"/>
      <c r="BP1680" s="329"/>
      <c r="BQ1680" s="329"/>
      <c r="BR1680" s="329"/>
      <c r="BS1680" s="329"/>
      <c r="BT1680" s="329"/>
      <c r="BU1680" s="329"/>
      <c r="BV1680" s="329"/>
      <c r="BW1680" s="325"/>
      <c r="BX1680" s="325"/>
      <c r="BY1680" s="325"/>
      <c r="BZ1680" s="325"/>
      <c r="CA1680" s="325"/>
      <c r="CB1680" s="325"/>
      <c r="CC1680" s="325"/>
      <c r="CD1680" s="325"/>
      <c r="CE1680" s="325"/>
      <c r="CF1680" s="325"/>
      <c r="CG1680" s="325"/>
      <c r="CH1680" s="325"/>
      <c r="CI1680" s="325"/>
      <c r="CJ1680" s="325"/>
      <c r="CK1680" s="325"/>
      <c r="CL1680" s="325"/>
      <c r="CM1680" s="325"/>
      <c r="CN1680" s="325"/>
      <c r="CO1680" s="325"/>
      <c r="CP1680" s="325"/>
      <c r="CQ1680" s="325"/>
      <c r="CR1680" s="325"/>
      <c r="CS1680" s="325"/>
      <c r="CT1680" s="325"/>
      <c r="CU1680" s="325"/>
      <c r="CV1680" s="325"/>
      <c r="CW1680" s="325"/>
      <c r="CX1680" s="325"/>
    </row>
    <row r="1681" spans="1:102" s="36" customFormat="1" ht="15" hidden="1" customHeight="1">
      <c r="A1681" s="329"/>
      <c r="B1681" s="37" t="str">
        <f t="shared" ca="1" si="750"/>
        <v/>
      </c>
      <c r="C1681" s="41" t="str">
        <f t="shared" ca="1" si="751"/>
        <v/>
      </c>
      <c r="D1681" s="39" t="str">
        <f t="shared" ca="1" si="752"/>
        <v/>
      </c>
      <c r="E1681" s="39" t="str">
        <f t="shared" ca="1" si="764"/>
        <v/>
      </c>
      <c r="F1681" s="39" t="str">
        <f t="shared" ca="1" si="753"/>
        <v/>
      </c>
      <c r="G1681" s="101"/>
      <c r="H1681" s="39">
        <f t="shared" ca="1" si="744"/>
        <v>0</v>
      </c>
      <c r="J1681" s="332"/>
      <c r="K1681" s="37" t="str">
        <f t="shared" ca="1" si="754"/>
        <v/>
      </c>
      <c r="L1681" s="41" t="str">
        <f t="shared" ca="1" si="755"/>
        <v/>
      </c>
      <c r="M1681" s="39" t="str">
        <f t="shared" si="745"/>
        <v/>
      </c>
      <c r="N1681" s="39" t="str">
        <f t="shared" ca="1" si="765"/>
        <v/>
      </c>
      <c r="O1681" s="39">
        <f ca="1">ROUND(Q1680*$O$5/payments_per_year,2)</f>
        <v>0</v>
      </c>
      <c r="P1681" s="101"/>
      <c r="Q1681" s="39">
        <f t="shared" ca="1" si="766"/>
        <v>0</v>
      </c>
      <c r="R1681" s="332"/>
      <c r="S1681" s="37" t="str">
        <f t="shared" ca="1" si="756"/>
        <v/>
      </c>
      <c r="T1681" s="41" t="str">
        <f t="shared" ca="1" si="757"/>
        <v/>
      </c>
      <c r="U1681" s="39" t="str">
        <f t="shared" si="746"/>
        <v/>
      </c>
      <c r="V1681" s="39" t="str">
        <f t="shared" ca="1" si="767"/>
        <v/>
      </c>
      <c r="W1681" s="39">
        <f t="shared" ca="1" si="747"/>
        <v>0</v>
      </c>
      <c r="X1681" s="40"/>
      <c r="Y1681" s="39">
        <f t="shared" ca="1" si="768"/>
        <v>0</v>
      </c>
      <c r="Z1681" s="327"/>
      <c r="AA1681" s="37" t="str">
        <f t="shared" ca="1" si="758"/>
        <v/>
      </c>
      <c r="AB1681" s="41" t="str">
        <f t="shared" ca="1" si="759"/>
        <v/>
      </c>
      <c r="AC1681" s="39" t="str">
        <f t="shared" si="748"/>
        <v/>
      </c>
      <c r="AD1681" s="39" t="str">
        <f t="shared" ca="1" si="769"/>
        <v/>
      </c>
      <c r="AE1681" s="39" t="str">
        <f t="shared" ca="1" si="760"/>
        <v/>
      </c>
      <c r="AF1681" s="40"/>
      <c r="AG1681" s="39">
        <f t="shared" ca="1" si="770"/>
        <v>0</v>
      </c>
      <c r="AH1681" s="339"/>
      <c r="AI1681" s="37" t="str">
        <f t="shared" ca="1" si="761"/>
        <v/>
      </c>
      <c r="AJ1681" s="41" t="str">
        <f t="shared" ca="1" si="762"/>
        <v/>
      </c>
      <c r="AK1681" s="39" t="str">
        <f t="shared" si="749"/>
        <v/>
      </c>
      <c r="AL1681" s="39" t="str">
        <f t="shared" ca="1" si="771"/>
        <v/>
      </c>
      <c r="AM1681" s="39" t="str">
        <f t="shared" ca="1" si="763"/>
        <v/>
      </c>
      <c r="AN1681" s="40"/>
      <c r="AO1681" s="39">
        <f t="shared" ca="1" si="772"/>
        <v>0</v>
      </c>
      <c r="AP1681" s="339"/>
      <c r="AW1681" s="329"/>
      <c r="BI1681" s="329"/>
      <c r="BJ1681" s="329"/>
      <c r="BK1681" s="329"/>
      <c r="BL1681" s="329"/>
      <c r="BM1681" s="329"/>
      <c r="BN1681" s="329"/>
      <c r="BO1681" s="329"/>
      <c r="BP1681" s="329"/>
      <c r="BQ1681" s="329"/>
      <c r="BR1681" s="329"/>
      <c r="BS1681" s="329"/>
      <c r="BT1681" s="329"/>
      <c r="BU1681" s="329"/>
      <c r="BV1681" s="329"/>
      <c r="BW1681" s="325"/>
      <c r="BX1681" s="325"/>
      <c r="BY1681" s="325"/>
      <c r="BZ1681" s="325"/>
      <c r="CA1681" s="325"/>
      <c r="CB1681" s="325"/>
      <c r="CC1681" s="325"/>
      <c r="CD1681" s="325"/>
      <c r="CE1681" s="325"/>
      <c r="CF1681" s="325"/>
      <c r="CG1681" s="325"/>
      <c r="CH1681" s="325"/>
      <c r="CI1681" s="325"/>
      <c r="CJ1681" s="325"/>
      <c r="CK1681" s="325"/>
      <c r="CL1681" s="325"/>
      <c r="CM1681" s="325"/>
      <c r="CN1681" s="325"/>
      <c r="CO1681" s="325"/>
      <c r="CP1681" s="325"/>
      <c r="CQ1681" s="325"/>
      <c r="CR1681" s="325"/>
      <c r="CS1681" s="325"/>
      <c r="CT1681" s="325"/>
      <c r="CU1681" s="325"/>
      <c r="CV1681" s="325"/>
      <c r="CW1681" s="325"/>
      <c r="CX1681" s="325"/>
    </row>
    <row r="1682" spans="1:102" s="36" customFormat="1" ht="15" hidden="1" customHeight="1">
      <c r="A1682" s="329"/>
      <c r="B1682" s="37" t="str">
        <f t="shared" ca="1" si="750"/>
        <v/>
      </c>
      <c r="C1682" s="41" t="str">
        <f t="shared" ca="1" si="751"/>
        <v/>
      </c>
      <c r="D1682" s="39" t="str">
        <f t="shared" ca="1" si="752"/>
        <v/>
      </c>
      <c r="E1682" s="39" t="str">
        <f t="shared" ca="1" si="764"/>
        <v/>
      </c>
      <c r="F1682" s="39" t="str">
        <f t="shared" ca="1" si="753"/>
        <v/>
      </c>
      <c r="G1682" s="101"/>
      <c r="H1682" s="39">
        <f t="shared" ca="1" si="744"/>
        <v>0</v>
      </c>
      <c r="J1682" s="332"/>
      <c r="K1682" s="37" t="str">
        <f t="shared" ca="1" si="754"/>
        <v/>
      </c>
      <c r="L1682" s="41" t="str">
        <f t="shared" ca="1" si="755"/>
        <v/>
      </c>
      <c r="M1682" s="39" t="str">
        <f t="shared" si="745"/>
        <v/>
      </c>
      <c r="N1682" s="39" t="str">
        <f t="shared" ca="1" si="765"/>
        <v/>
      </c>
      <c r="O1682" s="39" t="str">
        <f ca="1">IF(L1682="","",ROUND(Q1681*$O$5/payments_per_year,2))</f>
        <v/>
      </c>
      <c r="P1682" s="101"/>
      <c r="Q1682" s="39">
        <f t="shared" ca="1" si="766"/>
        <v>0</v>
      </c>
      <c r="R1682" s="332"/>
      <c r="S1682" s="37" t="str">
        <f t="shared" ca="1" si="756"/>
        <v/>
      </c>
      <c r="T1682" s="41" t="str">
        <f t="shared" ca="1" si="757"/>
        <v/>
      </c>
      <c r="U1682" s="39" t="str">
        <f t="shared" si="746"/>
        <v/>
      </c>
      <c r="V1682" s="39" t="str">
        <f t="shared" ca="1" si="767"/>
        <v/>
      </c>
      <c r="W1682" s="39">
        <f t="shared" ca="1" si="747"/>
        <v>0</v>
      </c>
      <c r="X1682" s="40"/>
      <c r="Y1682" s="39">
        <f t="shared" ca="1" si="768"/>
        <v>0</v>
      </c>
      <c r="Z1682" s="327"/>
      <c r="AA1682" s="37" t="str">
        <f t="shared" ca="1" si="758"/>
        <v/>
      </c>
      <c r="AB1682" s="41" t="str">
        <f t="shared" ca="1" si="759"/>
        <v/>
      </c>
      <c r="AC1682" s="39" t="str">
        <f t="shared" si="748"/>
        <v/>
      </c>
      <c r="AD1682" s="39" t="str">
        <f t="shared" ca="1" si="769"/>
        <v/>
      </c>
      <c r="AE1682" s="39" t="str">
        <f t="shared" ca="1" si="760"/>
        <v/>
      </c>
      <c r="AF1682" s="40"/>
      <c r="AG1682" s="39">
        <f t="shared" ca="1" si="770"/>
        <v>0</v>
      </c>
      <c r="AH1682" s="339"/>
      <c r="AI1682" s="37" t="str">
        <f t="shared" ca="1" si="761"/>
        <v/>
      </c>
      <c r="AJ1682" s="41" t="str">
        <f t="shared" ca="1" si="762"/>
        <v/>
      </c>
      <c r="AK1682" s="39" t="str">
        <f t="shared" si="749"/>
        <v/>
      </c>
      <c r="AL1682" s="39" t="str">
        <f t="shared" ca="1" si="771"/>
        <v/>
      </c>
      <c r="AM1682" s="39" t="str">
        <f t="shared" ca="1" si="763"/>
        <v/>
      </c>
      <c r="AN1682" s="40"/>
      <c r="AO1682" s="39">
        <f t="shared" ca="1" si="772"/>
        <v>0</v>
      </c>
      <c r="AP1682" s="339"/>
      <c r="AW1682" s="329"/>
      <c r="BI1682" s="329"/>
      <c r="BJ1682" s="329"/>
      <c r="BK1682" s="329"/>
      <c r="BL1682" s="329"/>
      <c r="BM1682" s="329"/>
      <c r="BN1682" s="329"/>
      <c r="BO1682" s="329"/>
      <c r="BP1682" s="329"/>
      <c r="BQ1682" s="329"/>
      <c r="BR1682" s="329"/>
      <c r="BS1682" s="329"/>
      <c r="BT1682" s="329"/>
      <c r="BU1682" s="329"/>
      <c r="BV1682" s="329"/>
      <c r="BW1682" s="325"/>
      <c r="BX1682" s="325"/>
      <c r="BY1682" s="325"/>
      <c r="BZ1682" s="325"/>
      <c r="CA1682" s="325"/>
      <c r="CB1682" s="325"/>
      <c r="CC1682" s="325"/>
      <c r="CD1682" s="325"/>
      <c r="CE1682" s="325"/>
      <c r="CF1682" s="325"/>
      <c r="CG1682" s="325"/>
      <c r="CH1682" s="325"/>
      <c r="CI1682" s="325"/>
      <c r="CJ1682" s="325"/>
      <c r="CK1682" s="325"/>
      <c r="CL1682" s="325"/>
      <c r="CM1682" s="325"/>
      <c r="CN1682" s="325"/>
      <c r="CO1682" s="325"/>
      <c r="CP1682" s="325"/>
      <c r="CQ1682" s="325"/>
      <c r="CR1682" s="325"/>
      <c r="CS1682" s="325"/>
      <c r="CT1682" s="325"/>
      <c r="CU1682" s="325"/>
      <c r="CV1682" s="325"/>
      <c r="CW1682" s="325"/>
      <c r="CX1682" s="325"/>
    </row>
    <row r="1683" spans="1:102" s="36" customFormat="1" ht="15" hidden="1" customHeight="1">
      <c r="A1683" s="329"/>
      <c r="B1683" s="37" t="str">
        <f t="shared" ca="1" si="750"/>
        <v/>
      </c>
      <c r="C1683" s="41" t="str">
        <f t="shared" ca="1" si="751"/>
        <v/>
      </c>
      <c r="D1683" s="39" t="str">
        <f t="shared" ca="1" si="752"/>
        <v/>
      </c>
      <c r="E1683" s="39" t="str">
        <f t="shared" ca="1" si="764"/>
        <v/>
      </c>
      <c r="F1683" s="39" t="str">
        <f t="shared" ca="1" si="753"/>
        <v/>
      </c>
      <c r="G1683" s="101"/>
      <c r="H1683" s="39">
        <f t="shared" ref="H1683:H1746" ca="1" si="773">IF(B1683="",0,ROUND(H1682-E1683-G1683,2))</f>
        <v>0</v>
      </c>
      <c r="J1683" s="332"/>
      <c r="K1683" s="37" t="str">
        <f t="shared" ca="1" si="754"/>
        <v/>
      </c>
      <c r="L1683" s="41" t="str">
        <f t="shared" ca="1" si="755"/>
        <v/>
      </c>
      <c r="M1683" s="39" t="str">
        <f t="shared" ref="M1683:M1746" si="774">$O$10</f>
        <v/>
      </c>
      <c r="N1683" s="39" t="str">
        <f t="shared" ca="1" si="765"/>
        <v/>
      </c>
      <c r="O1683" s="39">
        <f ca="1">ROUND(Q1682*$O$5/payments_per_year,2)</f>
        <v>0</v>
      </c>
      <c r="P1683" s="101"/>
      <c r="Q1683" s="39">
        <f t="shared" ca="1" si="766"/>
        <v>0</v>
      </c>
      <c r="R1683" s="332"/>
      <c r="S1683" s="37" t="str">
        <f t="shared" ca="1" si="756"/>
        <v/>
      </c>
      <c r="T1683" s="41" t="str">
        <f t="shared" ca="1" si="757"/>
        <v/>
      </c>
      <c r="U1683" s="39" t="str">
        <f t="shared" ref="U1683:U1746" si="775">$W$10</f>
        <v/>
      </c>
      <c r="V1683" s="39" t="str">
        <f t="shared" ca="1" si="767"/>
        <v/>
      </c>
      <c r="W1683" s="39">
        <f t="shared" ref="W1683:W1746" ca="1" si="776">ROUND(Y1682*$W$5/payments_per_year,2)</f>
        <v>0</v>
      </c>
      <c r="X1683" s="40"/>
      <c r="Y1683" s="39">
        <f t="shared" ca="1" si="768"/>
        <v>0</v>
      </c>
      <c r="Z1683" s="327"/>
      <c r="AA1683" s="37" t="str">
        <f t="shared" ca="1" si="758"/>
        <v/>
      </c>
      <c r="AB1683" s="41" t="str">
        <f t="shared" ca="1" si="759"/>
        <v/>
      </c>
      <c r="AC1683" s="39" t="str">
        <f t="shared" ref="AC1683:AC1746" si="777">$AE$10</f>
        <v/>
      </c>
      <c r="AD1683" s="39" t="str">
        <f t="shared" ca="1" si="769"/>
        <v/>
      </c>
      <c r="AE1683" s="39" t="str">
        <f t="shared" ca="1" si="760"/>
        <v/>
      </c>
      <c r="AF1683" s="40"/>
      <c r="AG1683" s="39">
        <f t="shared" ca="1" si="770"/>
        <v>0</v>
      </c>
      <c r="AH1683" s="339"/>
      <c r="AI1683" s="37" t="str">
        <f t="shared" ca="1" si="761"/>
        <v/>
      </c>
      <c r="AJ1683" s="41" t="str">
        <f t="shared" ca="1" si="762"/>
        <v/>
      </c>
      <c r="AK1683" s="39" t="str">
        <f t="shared" ref="AK1683:AK1746" si="778">$AE$10</f>
        <v/>
      </c>
      <c r="AL1683" s="39" t="str">
        <f t="shared" ca="1" si="771"/>
        <v/>
      </c>
      <c r="AM1683" s="39" t="str">
        <f t="shared" ca="1" si="763"/>
        <v/>
      </c>
      <c r="AN1683" s="40"/>
      <c r="AO1683" s="39">
        <f t="shared" ca="1" si="772"/>
        <v>0</v>
      </c>
      <c r="AP1683" s="339"/>
      <c r="AW1683" s="329"/>
      <c r="BI1683" s="329"/>
      <c r="BJ1683" s="329"/>
      <c r="BK1683" s="329"/>
      <c r="BL1683" s="329"/>
      <c r="BM1683" s="329"/>
      <c r="BN1683" s="329"/>
      <c r="BO1683" s="329"/>
      <c r="BP1683" s="329"/>
      <c r="BQ1683" s="329"/>
      <c r="BR1683" s="329"/>
      <c r="BS1683" s="329"/>
      <c r="BT1683" s="329"/>
      <c r="BU1683" s="329"/>
      <c r="BV1683" s="329"/>
      <c r="BW1683" s="325"/>
      <c r="BX1683" s="325"/>
      <c r="BY1683" s="325"/>
      <c r="BZ1683" s="325"/>
      <c r="CA1683" s="325"/>
      <c r="CB1683" s="325"/>
      <c r="CC1683" s="325"/>
      <c r="CD1683" s="325"/>
      <c r="CE1683" s="325"/>
      <c r="CF1683" s="325"/>
      <c r="CG1683" s="325"/>
      <c r="CH1683" s="325"/>
      <c r="CI1683" s="325"/>
      <c r="CJ1683" s="325"/>
      <c r="CK1683" s="325"/>
      <c r="CL1683" s="325"/>
      <c r="CM1683" s="325"/>
      <c r="CN1683" s="325"/>
      <c r="CO1683" s="325"/>
      <c r="CP1683" s="325"/>
      <c r="CQ1683" s="325"/>
      <c r="CR1683" s="325"/>
      <c r="CS1683" s="325"/>
      <c r="CT1683" s="325"/>
      <c r="CU1683" s="325"/>
      <c r="CV1683" s="325"/>
      <c r="CW1683" s="325"/>
      <c r="CX1683" s="325"/>
    </row>
    <row r="1684" spans="1:102" s="36" customFormat="1" ht="15" hidden="1" customHeight="1">
      <c r="A1684" s="329"/>
      <c r="B1684" s="37" t="str">
        <f t="shared" ref="B1684:B1747" ca="1" si="779">IF(B1683&lt;$F$11,IF(H1683&gt;0,B1683+1,""),"")</f>
        <v/>
      </c>
      <c r="C1684" s="41" t="str">
        <f t="shared" ref="C1684:C1747" ca="1" si="780">IF(B1684="","",IF(B1684&lt;=$F$11,IF(payments_per_year=26,DATE(YEAR(start_date),MONTH(start_date),DAY(start_date)+14*B1684),IF(payments_per_year=52,DATE(YEAR(start_date),MONTH(start_date),DAY(start_date)+7*B1684),DATE(YEAR(start_date),MONTH(start_date)+B1684*12/$F$7,DAY(start_date)))),""))</f>
        <v/>
      </c>
      <c r="D1684" s="39" t="str">
        <f t="shared" ref="D1684:D1747" ca="1" si="781">IF(C1684="","",IF($F$10+F1684&gt;H1683,ROUND(H1683+F1684,2),$F$10))</f>
        <v/>
      </c>
      <c r="E1684" s="39" t="str">
        <f t="shared" ca="1" si="764"/>
        <v/>
      </c>
      <c r="F1684" s="39" t="str">
        <f t="shared" ref="F1684:F1747" ca="1" si="782">IF(C1684="","",ROUND(H1683*$F$5/payments_per_year,2))</f>
        <v/>
      </c>
      <c r="G1684" s="101"/>
      <c r="H1684" s="39">
        <f t="shared" ca="1" si="773"/>
        <v>0</v>
      </c>
      <c r="J1684" s="332"/>
      <c r="K1684" s="37" t="str">
        <f t="shared" ref="K1684:K1747" ca="1" si="783">IF(K1683&lt;$F$11,IF(Q1683&gt;0,K1683+1,""),"")</f>
        <v/>
      </c>
      <c r="L1684" s="41" t="str">
        <f t="shared" ref="L1684:L1747" ca="1" si="784">IF(K1684="","",IF(K1684&lt;=$F$11,IF(payments_per_year=26,DATE(YEAR(start_date),MONTH(start_date),DAY(start_date)+14*K1684),IF(payments_per_year=52,DATE(YEAR(start_date),MONTH(start_date),DAY(start_date)+7*K1684),DATE(YEAR(start_date),MONTH(start_date)+K1684*12/$F$7,DAY(start_date)))),""))</f>
        <v/>
      </c>
      <c r="M1684" s="39" t="str">
        <f t="shared" si="774"/>
        <v/>
      </c>
      <c r="N1684" s="39" t="str">
        <f t="shared" ca="1" si="765"/>
        <v/>
      </c>
      <c r="O1684" s="39" t="str">
        <f ca="1">IF(L1684="","",ROUND(Q1683*$O$5/payments_per_year,2))</f>
        <v/>
      </c>
      <c r="P1684" s="101"/>
      <c r="Q1684" s="39">
        <f t="shared" ca="1" si="766"/>
        <v>0</v>
      </c>
      <c r="R1684" s="332"/>
      <c r="S1684" s="37" t="str">
        <f t="shared" ref="S1684:S1747" ca="1" si="785">IF(S1683&lt;$F$11,IF(Y1683&gt;0,S1683+1,""),"")</f>
        <v/>
      </c>
      <c r="T1684" s="41" t="str">
        <f t="shared" ref="T1684:T1747" ca="1" si="786">IF(S1684="","",IF(S1684&lt;=$F$11,IF(payments_per_year=26,DATE(YEAR(start_date),MONTH(start_date),DAY(start_date)+14*S1684),IF(payments_per_year=52,DATE(YEAR(start_date),MONTH(start_date),DAY(start_date)+7*S1684),DATE(YEAR(start_date),MONTH(start_date)+S1684*12/$F$7,DAY(start_date)))),""))</f>
        <v/>
      </c>
      <c r="U1684" s="39" t="str">
        <f t="shared" si="775"/>
        <v/>
      </c>
      <c r="V1684" s="39" t="str">
        <f t="shared" ca="1" si="767"/>
        <v/>
      </c>
      <c r="W1684" s="39">
        <f t="shared" ca="1" si="776"/>
        <v>0</v>
      </c>
      <c r="X1684" s="40"/>
      <c r="Y1684" s="39">
        <f t="shared" ca="1" si="768"/>
        <v>0</v>
      </c>
      <c r="Z1684" s="327"/>
      <c r="AA1684" s="37" t="str">
        <f t="shared" ref="AA1684:AA1747" ca="1" si="787">IF(AA1683&lt;$F$11,IF(AG1683&gt;0,AA1683+1,""),"")</f>
        <v/>
      </c>
      <c r="AB1684" s="41" t="str">
        <f t="shared" ref="AB1684:AB1747" ca="1" si="788">IF(AA1684="","",IF(AA1684&lt;=$F$11,IF(payments_per_year=26,DATE(YEAR(start_date),MONTH(start_date),DAY(start_date)+14*AA1684),IF(payments_per_year=52,DATE(YEAR(start_date),MONTH(start_date),DAY(start_date)+7*AA1684),DATE(YEAR(start_date),MONTH(start_date)+AA1684*12/$F$7,DAY(start_date)))),""))</f>
        <v/>
      </c>
      <c r="AC1684" s="39" t="str">
        <f t="shared" si="777"/>
        <v/>
      </c>
      <c r="AD1684" s="39" t="str">
        <f t="shared" ca="1" si="769"/>
        <v/>
      </c>
      <c r="AE1684" s="39" t="str">
        <f t="shared" ref="AE1684:AE1747" ca="1" si="789">IF(AB1684="","",ROUND(AG1683*$F$5/payments_per_year,2))</f>
        <v/>
      </c>
      <c r="AF1684" s="40"/>
      <c r="AG1684" s="39">
        <f t="shared" ca="1" si="770"/>
        <v>0</v>
      </c>
      <c r="AH1684" s="339"/>
      <c r="AI1684" s="37" t="str">
        <f t="shared" ref="AI1684:AI1747" ca="1" si="790">IF(AI1683&lt;$F$11,IF(AO1683&gt;0,AI1683+1,""),"")</f>
        <v/>
      </c>
      <c r="AJ1684" s="41" t="str">
        <f t="shared" ref="AJ1684:AJ1747" ca="1" si="791">IF(AI1684="","",IF(AI1684&lt;=$F$11,IF(payments_per_year=26,DATE(YEAR(start_date),MONTH(start_date),DAY(start_date)+14*AI1684),IF(payments_per_year=52,DATE(YEAR(start_date),MONTH(start_date),DAY(start_date)+7*AI1684),DATE(YEAR(start_date),MONTH(start_date)+AI1684*12/$F$7,DAY(start_date)))),""))</f>
        <v/>
      </c>
      <c r="AK1684" s="39" t="str">
        <f t="shared" si="778"/>
        <v/>
      </c>
      <c r="AL1684" s="39" t="str">
        <f t="shared" ca="1" si="771"/>
        <v/>
      </c>
      <c r="AM1684" s="39" t="str">
        <f t="shared" ref="AM1684:AM1747" ca="1" si="792">IF(AJ1684="","",ROUND(AO1683*$F$5/payments_per_year,2))</f>
        <v/>
      </c>
      <c r="AN1684" s="40"/>
      <c r="AO1684" s="39">
        <f t="shared" ca="1" si="772"/>
        <v>0</v>
      </c>
      <c r="AP1684" s="339"/>
      <c r="AW1684" s="329"/>
      <c r="BI1684" s="329"/>
      <c r="BJ1684" s="329"/>
      <c r="BK1684" s="329"/>
      <c r="BL1684" s="329"/>
      <c r="BM1684" s="329"/>
      <c r="BN1684" s="329"/>
      <c r="BO1684" s="329"/>
      <c r="BP1684" s="329"/>
      <c r="BQ1684" s="329"/>
      <c r="BR1684" s="329"/>
      <c r="BS1684" s="329"/>
      <c r="BT1684" s="329"/>
      <c r="BU1684" s="329"/>
      <c r="BV1684" s="329"/>
      <c r="BW1684" s="325"/>
      <c r="BX1684" s="325"/>
      <c r="BY1684" s="325"/>
      <c r="BZ1684" s="325"/>
      <c r="CA1684" s="325"/>
      <c r="CB1684" s="325"/>
      <c r="CC1684" s="325"/>
      <c r="CD1684" s="325"/>
      <c r="CE1684" s="325"/>
      <c r="CF1684" s="325"/>
      <c r="CG1684" s="325"/>
      <c r="CH1684" s="325"/>
      <c r="CI1684" s="325"/>
      <c r="CJ1684" s="325"/>
      <c r="CK1684" s="325"/>
      <c r="CL1684" s="325"/>
      <c r="CM1684" s="325"/>
      <c r="CN1684" s="325"/>
      <c r="CO1684" s="325"/>
      <c r="CP1684" s="325"/>
      <c r="CQ1684" s="325"/>
      <c r="CR1684" s="325"/>
      <c r="CS1684" s="325"/>
      <c r="CT1684" s="325"/>
      <c r="CU1684" s="325"/>
      <c r="CV1684" s="325"/>
      <c r="CW1684" s="325"/>
      <c r="CX1684" s="325"/>
    </row>
    <row r="1685" spans="1:102" s="36" customFormat="1" ht="15" hidden="1" customHeight="1">
      <c r="A1685" s="329"/>
      <c r="B1685" s="37" t="str">
        <f t="shared" ca="1" si="779"/>
        <v/>
      </c>
      <c r="C1685" s="41" t="str">
        <f t="shared" ca="1" si="780"/>
        <v/>
      </c>
      <c r="D1685" s="39" t="str">
        <f t="shared" ca="1" si="781"/>
        <v/>
      </c>
      <c r="E1685" s="39" t="str">
        <f t="shared" ca="1" si="764"/>
        <v/>
      </c>
      <c r="F1685" s="39" t="str">
        <f t="shared" ca="1" si="782"/>
        <v/>
      </c>
      <c r="G1685" s="101"/>
      <c r="H1685" s="39">
        <f t="shared" ca="1" si="773"/>
        <v>0</v>
      </c>
      <c r="J1685" s="332"/>
      <c r="K1685" s="37" t="str">
        <f t="shared" ca="1" si="783"/>
        <v/>
      </c>
      <c r="L1685" s="41" t="str">
        <f t="shared" ca="1" si="784"/>
        <v/>
      </c>
      <c r="M1685" s="39" t="str">
        <f t="shared" si="774"/>
        <v/>
      </c>
      <c r="N1685" s="39" t="str">
        <f t="shared" ca="1" si="765"/>
        <v/>
      </c>
      <c r="O1685" s="39">
        <f ca="1">ROUND(Q1684*$O$5/payments_per_year,2)</f>
        <v>0</v>
      </c>
      <c r="P1685" s="101"/>
      <c r="Q1685" s="39">
        <f t="shared" ca="1" si="766"/>
        <v>0</v>
      </c>
      <c r="R1685" s="332"/>
      <c r="S1685" s="37" t="str">
        <f t="shared" ca="1" si="785"/>
        <v/>
      </c>
      <c r="T1685" s="41" t="str">
        <f t="shared" ca="1" si="786"/>
        <v/>
      </c>
      <c r="U1685" s="39" t="str">
        <f t="shared" si="775"/>
        <v/>
      </c>
      <c r="V1685" s="39" t="str">
        <f t="shared" ca="1" si="767"/>
        <v/>
      </c>
      <c r="W1685" s="39">
        <f t="shared" ca="1" si="776"/>
        <v>0</v>
      </c>
      <c r="X1685" s="40"/>
      <c r="Y1685" s="39">
        <f t="shared" ca="1" si="768"/>
        <v>0</v>
      </c>
      <c r="Z1685" s="327"/>
      <c r="AA1685" s="37" t="str">
        <f t="shared" ca="1" si="787"/>
        <v/>
      </c>
      <c r="AB1685" s="41" t="str">
        <f t="shared" ca="1" si="788"/>
        <v/>
      </c>
      <c r="AC1685" s="39" t="str">
        <f t="shared" si="777"/>
        <v/>
      </c>
      <c r="AD1685" s="39" t="str">
        <f t="shared" ca="1" si="769"/>
        <v/>
      </c>
      <c r="AE1685" s="39" t="str">
        <f t="shared" ca="1" si="789"/>
        <v/>
      </c>
      <c r="AF1685" s="40"/>
      <c r="AG1685" s="39">
        <f t="shared" ca="1" si="770"/>
        <v>0</v>
      </c>
      <c r="AH1685" s="339"/>
      <c r="AI1685" s="37" t="str">
        <f t="shared" ca="1" si="790"/>
        <v/>
      </c>
      <c r="AJ1685" s="41" t="str">
        <f t="shared" ca="1" si="791"/>
        <v/>
      </c>
      <c r="AK1685" s="39" t="str">
        <f t="shared" si="778"/>
        <v/>
      </c>
      <c r="AL1685" s="39" t="str">
        <f t="shared" ca="1" si="771"/>
        <v/>
      </c>
      <c r="AM1685" s="39" t="str">
        <f t="shared" ca="1" si="792"/>
        <v/>
      </c>
      <c r="AN1685" s="40"/>
      <c r="AO1685" s="39">
        <f t="shared" ca="1" si="772"/>
        <v>0</v>
      </c>
      <c r="AP1685" s="339"/>
      <c r="AW1685" s="329"/>
      <c r="BI1685" s="329"/>
      <c r="BJ1685" s="329"/>
      <c r="BK1685" s="329"/>
      <c r="BL1685" s="329"/>
      <c r="BM1685" s="329"/>
      <c r="BN1685" s="329"/>
      <c r="BO1685" s="329"/>
      <c r="BP1685" s="329"/>
      <c r="BQ1685" s="329"/>
      <c r="BR1685" s="329"/>
      <c r="BS1685" s="329"/>
      <c r="BT1685" s="329"/>
      <c r="BU1685" s="329"/>
      <c r="BV1685" s="329"/>
      <c r="BW1685" s="325"/>
      <c r="BX1685" s="325"/>
      <c r="BY1685" s="325"/>
      <c r="BZ1685" s="325"/>
      <c r="CA1685" s="325"/>
      <c r="CB1685" s="325"/>
      <c r="CC1685" s="325"/>
      <c r="CD1685" s="325"/>
      <c r="CE1685" s="325"/>
      <c r="CF1685" s="325"/>
      <c r="CG1685" s="325"/>
      <c r="CH1685" s="325"/>
      <c r="CI1685" s="325"/>
      <c r="CJ1685" s="325"/>
      <c r="CK1685" s="325"/>
      <c r="CL1685" s="325"/>
      <c r="CM1685" s="325"/>
      <c r="CN1685" s="325"/>
      <c r="CO1685" s="325"/>
      <c r="CP1685" s="325"/>
      <c r="CQ1685" s="325"/>
      <c r="CR1685" s="325"/>
      <c r="CS1685" s="325"/>
      <c r="CT1685" s="325"/>
      <c r="CU1685" s="325"/>
      <c r="CV1685" s="325"/>
      <c r="CW1685" s="325"/>
      <c r="CX1685" s="325"/>
    </row>
    <row r="1686" spans="1:102" s="36" customFormat="1" ht="15" hidden="1" customHeight="1">
      <c r="A1686" s="329"/>
      <c r="B1686" s="37" t="str">
        <f t="shared" ca="1" si="779"/>
        <v/>
      </c>
      <c r="C1686" s="41" t="str">
        <f t="shared" ca="1" si="780"/>
        <v/>
      </c>
      <c r="D1686" s="39" t="str">
        <f t="shared" ca="1" si="781"/>
        <v/>
      </c>
      <c r="E1686" s="39" t="str">
        <f t="shared" ca="1" si="764"/>
        <v/>
      </c>
      <c r="F1686" s="39" t="str">
        <f t="shared" ca="1" si="782"/>
        <v/>
      </c>
      <c r="G1686" s="101"/>
      <c r="H1686" s="39">
        <f t="shared" ca="1" si="773"/>
        <v>0</v>
      </c>
      <c r="J1686" s="332"/>
      <c r="K1686" s="37" t="str">
        <f t="shared" ca="1" si="783"/>
        <v/>
      </c>
      <c r="L1686" s="41" t="str">
        <f t="shared" ca="1" si="784"/>
        <v/>
      </c>
      <c r="M1686" s="39" t="str">
        <f t="shared" si="774"/>
        <v/>
      </c>
      <c r="N1686" s="39" t="str">
        <f t="shared" ca="1" si="765"/>
        <v/>
      </c>
      <c r="O1686" s="39" t="str">
        <f ca="1">IF(L1686="","",ROUND(Q1685*$O$5/payments_per_year,2))</f>
        <v/>
      </c>
      <c r="P1686" s="101"/>
      <c r="Q1686" s="39">
        <f t="shared" ca="1" si="766"/>
        <v>0</v>
      </c>
      <c r="R1686" s="332"/>
      <c r="S1686" s="37" t="str">
        <f t="shared" ca="1" si="785"/>
        <v/>
      </c>
      <c r="T1686" s="41" t="str">
        <f t="shared" ca="1" si="786"/>
        <v/>
      </c>
      <c r="U1686" s="39" t="str">
        <f t="shared" si="775"/>
        <v/>
      </c>
      <c r="V1686" s="39" t="str">
        <f t="shared" ca="1" si="767"/>
        <v/>
      </c>
      <c r="W1686" s="39">
        <f t="shared" ca="1" si="776"/>
        <v>0</v>
      </c>
      <c r="X1686" s="40"/>
      <c r="Y1686" s="39">
        <f t="shared" ca="1" si="768"/>
        <v>0</v>
      </c>
      <c r="Z1686" s="327"/>
      <c r="AA1686" s="37" t="str">
        <f t="shared" ca="1" si="787"/>
        <v/>
      </c>
      <c r="AB1686" s="41" t="str">
        <f t="shared" ca="1" si="788"/>
        <v/>
      </c>
      <c r="AC1686" s="39" t="str">
        <f t="shared" si="777"/>
        <v/>
      </c>
      <c r="AD1686" s="39" t="str">
        <f t="shared" ca="1" si="769"/>
        <v/>
      </c>
      <c r="AE1686" s="39" t="str">
        <f t="shared" ca="1" si="789"/>
        <v/>
      </c>
      <c r="AF1686" s="40"/>
      <c r="AG1686" s="39">
        <f t="shared" ca="1" si="770"/>
        <v>0</v>
      </c>
      <c r="AH1686" s="339"/>
      <c r="AI1686" s="37" t="str">
        <f t="shared" ca="1" si="790"/>
        <v/>
      </c>
      <c r="AJ1686" s="41" t="str">
        <f t="shared" ca="1" si="791"/>
        <v/>
      </c>
      <c r="AK1686" s="39" t="str">
        <f t="shared" si="778"/>
        <v/>
      </c>
      <c r="AL1686" s="39" t="str">
        <f t="shared" ca="1" si="771"/>
        <v/>
      </c>
      <c r="AM1686" s="39" t="str">
        <f t="shared" ca="1" si="792"/>
        <v/>
      </c>
      <c r="AN1686" s="40"/>
      <c r="AO1686" s="39">
        <f t="shared" ca="1" si="772"/>
        <v>0</v>
      </c>
      <c r="AP1686" s="339"/>
      <c r="AW1686" s="329"/>
      <c r="BI1686" s="329"/>
      <c r="BJ1686" s="329"/>
      <c r="BK1686" s="329"/>
      <c r="BL1686" s="329"/>
      <c r="BM1686" s="329"/>
      <c r="BN1686" s="329"/>
      <c r="BO1686" s="329"/>
      <c r="BP1686" s="329"/>
      <c r="BQ1686" s="329"/>
      <c r="BR1686" s="329"/>
      <c r="BS1686" s="329"/>
      <c r="BT1686" s="329"/>
      <c r="BU1686" s="329"/>
      <c r="BV1686" s="329"/>
      <c r="BW1686" s="325"/>
      <c r="BX1686" s="325"/>
      <c r="BY1686" s="325"/>
      <c r="BZ1686" s="325"/>
      <c r="CA1686" s="325"/>
      <c r="CB1686" s="325"/>
      <c r="CC1686" s="325"/>
      <c r="CD1686" s="325"/>
      <c r="CE1686" s="325"/>
      <c r="CF1686" s="325"/>
      <c r="CG1686" s="325"/>
      <c r="CH1686" s="325"/>
      <c r="CI1686" s="325"/>
      <c r="CJ1686" s="325"/>
      <c r="CK1686" s="325"/>
      <c r="CL1686" s="325"/>
      <c r="CM1686" s="325"/>
      <c r="CN1686" s="325"/>
      <c r="CO1686" s="325"/>
      <c r="CP1686" s="325"/>
      <c r="CQ1686" s="325"/>
      <c r="CR1686" s="325"/>
      <c r="CS1686" s="325"/>
      <c r="CT1686" s="325"/>
      <c r="CU1686" s="325"/>
      <c r="CV1686" s="325"/>
      <c r="CW1686" s="325"/>
      <c r="CX1686" s="325"/>
    </row>
    <row r="1687" spans="1:102" s="36" customFormat="1" ht="15" hidden="1" customHeight="1">
      <c r="A1687" s="329"/>
      <c r="B1687" s="37" t="str">
        <f t="shared" ca="1" si="779"/>
        <v/>
      </c>
      <c r="C1687" s="41" t="str">
        <f t="shared" ca="1" si="780"/>
        <v/>
      </c>
      <c r="D1687" s="39" t="str">
        <f t="shared" ca="1" si="781"/>
        <v/>
      </c>
      <c r="E1687" s="39" t="str">
        <f t="shared" ref="E1687:E1750" ca="1" si="793">IF(C1687="","",D1687-F1687)</f>
        <v/>
      </c>
      <c r="F1687" s="39" t="str">
        <f t="shared" ca="1" si="782"/>
        <v/>
      </c>
      <c r="G1687" s="101"/>
      <c r="H1687" s="39">
        <f t="shared" ca="1" si="773"/>
        <v>0</v>
      </c>
      <c r="J1687" s="332"/>
      <c r="K1687" s="37" t="str">
        <f t="shared" ca="1" si="783"/>
        <v/>
      </c>
      <c r="L1687" s="41" t="str">
        <f t="shared" ca="1" si="784"/>
        <v/>
      </c>
      <c r="M1687" s="39" t="str">
        <f t="shared" si="774"/>
        <v/>
      </c>
      <c r="N1687" s="39" t="str">
        <f t="shared" ref="N1687:N1750" ca="1" si="794">IF(L1687="","",M1687-O1687)</f>
        <v/>
      </c>
      <c r="O1687" s="39">
        <f ca="1">ROUND(Q1686*$O$5/payments_per_year,2)</f>
        <v>0</v>
      </c>
      <c r="P1687" s="101"/>
      <c r="Q1687" s="39">
        <f t="shared" ref="Q1687:Q1750" ca="1" si="795">IF(K1687="",0,ROUND(Q1686-N1687-P1687,2))</f>
        <v>0</v>
      </c>
      <c r="R1687" s="332"/>
      <c r="S1687" s="37" t="str">
        <f t="shared" ca="1" si="785"/>
        <v/>
      </c>
      <c r="T1687" s="41" t="str">
        <f t="shared" ca="1" si="786"/>
        <v/>
      </c>
      <c r="U1687" s="39" t="str">
        <f t="shared" si="775"/>
        <v/>
      </c>
      <c r="V1687" s="39" t="str">
        <f t="shared" ref="V1687:V1750" ca="1" si="796">IF(T1687="","",U1687-W1687)</f>
        <v/>
      </c>
      <c r="W1687" s="39">
        <f t="shared" ca="1" si="776"/>
        <v>0</v>
      </c>
      <c r="X1687" s="40"/>
      <c r="Y1687" s="39">
        <f t="shared" ref="Y1687:Y1750" ca="1" si="797">IF(S1687="",0,ROUND(Y1686-V1687-X1687,2))</f>
        <v>0</v>
      </c>
      <c r="Z1687" s="327"/>
      <c r="AA1687" s="37" t="str">
        <f t="shared" ca="1" si="787"/>
        <v/>
      </c>
      <c r="AB1687" s="41" t="str">
        <f t="shared" ca="1" si="788"/>
        <v/>
      </c>
      <c r="AC1687" s="39" t="str">
        <f t="shared" si="777"/>
        <v/>
      </c>
      <c r="AD1687" s="39" t="str">
        <f t="shared" ref="AD1687:AD1750" ca="1" si="798">IF(AB1687="","",AC1687-AE1687)</f>
        <v/>
      </c>
      <c r="AE1687" s="39" t="str">
        <f t="shared" ca="1" si="789"/>
        <v/>
      </c>
      <c r="AF1687" s="40"/>
      <c r="AG1687" s="39">
        <f t="shared" ref="AG1687:AG1750" ca="1" si="799">IF(AA1687="",0,ROUND(AG1686-AD1687-AF1687,2))</f>
        <v>0</v>
      </c>
      <c r="AH1687" s="339"/>
      <c r="AI1687" s="37" t="str">
        <f t="shared" ca="1" si="790"/>
        <v/>
      </c>
      <c r="AJ1687" s="41" t="str">
        <f t="shared" ca="1" si="791"/>
        <v/>
      </c>
      <c r="AK1687" s="39" t="str">
        <f t="shared" si="778"/>
        <v/>
      </c>
      <c r="AL1687" s="39" t="str">
        <f t="shared" ref="AL1687:AL1750" ca="1" si="800">IF(AJ1687="","",AK1687-AM1687)</f>
        <v/>
      </c>
      <c r="AM1687" s="39" t="str">
        <f t="shared" ca="1" si="792"/>
        <v/>
      </c>
      <c r="AN1687" s="40"/>
      <c r="AO1687" s="39">
        <f t="shared" ref="AO1687:AO1750" ca="1" si="801">IF(AI1687="",0,ROUND(AO1686-AL1687-AN1687,2))</f>
        <v>0</v>
      </c>
      <c r="AP1687" s="339"/>
      <c r="AW1687" s="329"/>
      <c r="BI1687" s="329"/>
      <c r="BJ1687" s="329"/>
      <c r="BK1687" s="329"/>
      <c r="BL1687" s="329"/>
      <c r="BM1687" s="329"/>
      <c r="BN1687" s="329"/>
      <c r="BO1687" s="329"/>
      <c r="BP1687" s="329"/>
      <c r="BQ1687" s="329"/>
      <c r="BR1687" s="329"/>
      <c r="BS1687" s="329"/>
      <c r="BT1687" s="329"/>
      <c r="BU1687" s="329"/>
      <c r="BV1687" s="329"/>
      <c r="BW1687" s="325"/>
      <c r="BX1687" s="325"/>
      <c r="BY1687" s="325"/>
      <c r="BZ1687" s="325"/>
      <c r="CA1687" s="325"/>
      <c r="CB1687" s="325"/>
      <c r="CC1687" s="325"/>
      <c r="CD1687" s="325"/>
      <c r="CE1687" s="325"/>
      <c r="CF1687" s="325"/>
      <c r="CG1687" s="325"/>
      <c r="CH1687" s="325"/>
      <c r="CI1687" s="325"/>
      <c r="CJ1687" s="325"/>
      <c r="CK1687" s="325"/>
      <c r="CL1687" s="325"/>
      <c r="CM1687" s="325"/>
      <c r="CN1687" s="325"/>
      <c r="CO1687" s="325"/>
      <c r="CP1687" s="325"/>
      <c r="CQ1687" s="325"/>
      <c r="CR1687" s="325"/>
      <c r="CS1687" s="325"/>
      <c r="CT1687" s="325"/>
      <c r="CU1687" s="325"/>
      <c r="CV1687" s="325"/>
      <c r="CW1687" s="325"/>
      <c r="CX1687" s="325"/>
    </row>
    <row r="1688" spans="1:102" s="36" customFormat="1" ht="15" hidden="1" customHeight="1">
      <c r="A1688" s="329"/>
      <c r="B1688" s="37" t="str">
        <f t="shared" ca="1" si="779"/>
        <v/>
      </c>
      <c r="C1688" s="41" t="str">
        <f t="shared" ca="1" si="780"/>
        <v/>
      </c>
      <c r="D1688" s="39" t="str">
        <f t="shared" ca="1" si="781"/>
        <v/>
      </c>
      <c r="E1688" s="39" t="str">
        <f t="shared" ca="1" si="793"/>
        <v/>
      </c>
      <c r="F1688" s="39" t="str">
        <f t="shared" ca="1" si="782"/>
        <v/>
      </c>
      <c r="G1688" s="101"/>
      <c r="H1688" s="39">
        <f t="shared" ca="1" si="773"/>
        <v>0</v>
      </c>
      <c r="J1688" s="332"/>
      <c r="K1688" s="37" t="str">
        <f t="shared" ca="1" si="783"/>
        <v/>
      </c>
      <c r="L1688" s="41" t="str">
        <f t="shared" ca="1" si="784"/>
        <v/>
      </c>
      <c r="M1688" s="39" t="str">
        <f t="shared" si="774"/>
        <v/>
      </c>
      <c r="N1688" s="39" t="str">
        <f t="shared" ca="1" si="794"/>
        <v/>
      </c>
      <c r="O1688" s="39" t="str">
        <f ca="1">IF(L1688="","",ROUND(Q1687*$O$5/payments_per_year,2))</f>
        <v/>
      </c>
      <c r="P1688" s="101"/>
      <c r="Q1688" s="39">
        <f t="shared" ca="1" si="795"/>
        <v>0</v>
      </c>
      <c r="R1688" s="332"/>
      <c r="S1688" s="37" t="str">
        <f t="shared" ca="1" si="785"/>
        <v/>
      </c>
      <c r="T1688" s="41" t="str">
        <f t="shared" ca="1" si="786"/>
        <v/>
      </c>
      <c r="U1688" s="39" t="str">
        <f t="shared" si="775"/>
        <v/>
      </c>
      <c r="V1688" s="39" t="str">
        <f t="shared" ca="1" si="796"/>
        <v/>
      </c>
      <c r="W1688" s="39">
        <f t="shared" ca="1" si="776"/>
        <v>0</v>
      </c>
      <c r="X1688" s="40"/>
      <c r="Y1688" s="39">
        <f t="shared" ca="1" si="797"/>
        <v>0</v>
      </c>
      <c r="Z1688" s="327"/>
      <c r="AA1688" s="37" t="str">
        <f t="shared" ca="1" si="787"/>
        <v/>
      </c>
      <c r="AB1688" s="41" t="str">
        <f t="shared" ca="1" si="788"/>
        <v/>
      </c>
      <c r="AC1688" s="39" t="str">
        <f t="shared" si="777"/>
        <v/>
      </c>
      <c r="AD1688" s="39" t="str">
        <f t="shared" ca="1" si="798"/>
        <v/>
      </c>
      <c r="AE1688" s="39" t="str">
        <f t="shared" ca="1" si="789"/>
        <v/>
      </c>
      <c r="AF1688" s="40"/>
      <c r="AG1688" s="39">
        <f t="shared" ca="1" si="799"/>
        <v>0</v>
      </c>
      <c r="AH1688" s="339"/>
      <c r="AI1688" s="37" t="str">
        <f t="shared" ca="1" si="790"/>
        <v/>
      </c>
      <c r="AJ1688" s="41" t="str">
        <f t="shared" ca="1" si="791"/>
        <v/>
      </c>
      <c r="AK1688" s="39" t="str">
        <f t="shared" si="778"/>
        <v/>
      </c>
      <c r="AL1688" s="39" t="str">
        <f t="shared" ca="1" si="800"/>
        <v/>
      </c>
      <c r="AM1688" s="39" t="str">
        <f t="shared" ca="1" si="792"/>
        <v/>
      </c>
      <c r="AN1688" s="40"/>
      <c r="AO1688" s="39">
        <f t="shared" ca="1" si="801"/>
        <v>0</v>
      </c>
      <c r="AP1688" s="339"/>
      <c r="AW1688" s="329"/>
      <c r="BI1688" s="329"/>
      <c r="BJ1688" s="329"/>
      <c r="BK1688" s="329"/>
      <c r="BL1688" s="329"/>
      <c r="BM1688" s="329"/>
      <c r="BN1688" s="329"/>
      <c r="BO1688" s="329"/>
      <c r="BP1688" s="329"/>
      <c r="BQ1688" s="329"/>
      <c r="BR1688" s="329"/>
      <c r="BS1688" s="329"/>
      <c r="BT1688" s="329"/>
      <c r="BU1688" s="329"/>
      <c r="BV1688" s="329"/>
      <c r="BW1688" s="325"/>
      <c r="BX1688" s="325"/>
      <c r="BY1688" s="325"/>
      <c r="BZ1688" s="325"/>
      <c r="CA1688" s="325"/>
      <c r="CB1688" s="325"/>
      <c r="CC1688" s="325"/>
      <c r="CD1688" s="325"/>
      <c r="CE1688" s="325"/>
      <c r="CF1688" s="325"/>
      <c r="CG1688" s="325"/>
      <c r="CH1688" s="325"/>
      <c r="CI1688" s="325"/>
      <c r="CJ1688" s="325"/>
      <c r="CK1688" s="325"/>
      <c r="CL1688" s="325"/>
      <c r="CM1688" s="325"/>
      <c r="CN1688" s="325"/>
      <c r="CO1688" s="325"/>
      <c r="CP1688" s="325"/>
      <c r="CQ1688" s="325"/>
      <c r="CR1688" s="325"/>
      <c r="CS1688" s="325"/>
      <c r="CT1688" s="325"/>
      <c r="CU1688" s="325"/>
      <c r="CV1688" s="325"/>
      <c r="CW1688" s="325"/>
      <c r="CX1688" s="325"/>
    </row>
    <row r="1689" spans="1:102" s="36" customFormat="1" ht="15" hidden="1" customHeight="1">
      <c r="A1689" s="329"/>
      <c r="B1689" s="37" t="str">
        <f t="shared" ca="1" si="779"/>
        <v/>
      </c>
      <c r="C1689" s="41" t="str">
        <f t="shared" ca="1" si="780"/>
        <v/>
      </c>
      <c r="D1689" s="39" t="str">
        <f t="shared" ca="1" si="781"/>
        <v/>
      </c>
      <c r="E1689" s="39" t="str">
        <f t="shared" ca="1" si="793"/>
        <v/>
      </c>
      <c r="F1689" s="39" t="str">
        <f t="shared" ca="1" si="782"/>
        <v/>
      </c>
      <c r="G1689" s="101"/>
      <c r="H1689" s="39">
        <f t="shared" ca="1" si="773"/>
        <v>0</v>
      </c>
      <c r="J1689" s="332"/>
      <c r="K1689" s="37" t="str">
        <f t="shared" ca="1" si="783"/>
        <v/>
      </c>
      <c r="L1689" s="41" t="str">
        <f t="shared" ca="1" si="784"/>
        <v/>
      </c>
      <c r="M1689" s="39" t="str">
        <f t="shared" si="774"/>
        <v/>
      </c>
      <c r="N1689" s="39" t="str">
        <f t="shared" ca="1" si="794"/>
        <v/>
      </c>
      <c r="O1689" s="39">
        <f ca="1">ROUND(Q1688*$O$5/payments_per_year,2)</f>
        <v>0</v>
      </c>
      <c r="P1689" s="101"/>
      <c r="Q1689" s="39">
        <f t="shared" ca="1" si="795"/>
        <v>0</v>
      </c>
      <c r="R1689" s="332"/>
      <c r="S1689" s="37" t="str">
        <f t="shared" ca="1" si="785"/>
        <v/>
      </c>
      <c r="T1689" s="41" t="str">
        <f t="shared" ca="1" si="786"/>
        <v/>
      </c>
      <c r="U1689" s="39" t="str">
        <f t="shared" si="775"/>
        <v/>
      </c>
      <c r="V1689" s="39" t="str">
        <f t="shared" ca="1" si="796"/>
        <v/>
      </c>
      <c r="W1689" s="39">
        <f t="shared" ca="1" si="776"/>
        <v>0</v>
      </c>
      <c r="X1689" s="40"/>
      <c r="Y1689" s="39">
        <f t="shared" ca="1" si="797"/>
        <v>0</v>
      </c>
      <c r="Z1689" s="327"/>
      <c r="AA1689" s="37" t="str">
        <f t="shared" ca="1" si="787"/>
        <v/>
      </c>
      <c r="AB1689" s="41" t="str">
        <f t="shared" ca="1" si="788"/>
        <v/>
      </c>
      <c r="AC1689" s="39" t="str">
        <f t="shared" si="777"/>
        <v/>
      </c>
      <c r="AD1689" s="39" t="str">
        <f t="shared" ca="1" si="798"/>
        <v/>
      </c>
      <c r="AE1689" s="39" t="str">
        <f t="shared" ca="1" si="789"/>
        <v/>
      </c>
      <c r="AF1689" s="40"/>
      <c r="AG1689" s="39">
        <f t="shared" ca="1" si="799"/>
        <v>0</v>
      </c>
      <c r="AH1689" s="339"/>
      <c r="AI1689" s="37" t="str">
        <f t="shared" ca="1" si="790"/>
        <v/>
      </c>
      <c r="AJ1689" s="41" t="str">
        <f t="shared" ca="1" si="791"/>
        <v/>
      </c>
      <c r="AK1689" s="39" t="str">
        <f t="shared" si="778"/>
        <v/>
      </c>
      <c r="AL1689" s="39" t="str">
        <f t="shared" ca="1" si="800"/>
        <v/>
      </c>
      <c r="AM1689" s="39" t="str">
        <f t="shared" ca="1" si="792"/>
        <v/>
      </c>
      <c r="AN1689" s="40"/>
      <c r="AO1689" s="39">
        <f t="shared" ca="1" si="801"/>
        <v>0</v>
      </c>
      <c r="AP1689" s="339"/>
      <c r="AW1689" s="329"/>
      <c r="BI1689" s="329"/>
      <c r="BJ1689" s="329"/>
      <c r="BK1689" s="329"/>
      <c r="BL1689" s="329"/>
      <c r="BM1689" s="329"/>
      <c r="BN1689" s="329"/>
      <c r="BO1689" s="329"/>
      <c r="BP1689" s="329"/>
      <c r="BQ1689" s="329"/>
      <c r="BR1689" s="329"/>
      <c r="BS1689" s="329"/>
      <c r="BT1689" s="329"/>
      <c r="BU1689" s="329"/>
      <c r="BV1689" s="329"/>
      <c r="BW1689" s="325"/>
      <c r="BX1689" s="325"/>
      <c r="BY1689" s="325"/>
      <c r="BZ1689" s="325"/>
      <c r="CA1689" s="325"/>
      <c r="CB1689" s="325"/>
      <c r="CC1689" s="325"/>
      <c r="CD1689" s="325"/>
      <c r="CE1689" s="325"/>
      <c r="CF1689" s="325"/>
      <c r="CG1689" s="325"/>
      <c r="CH1689" s="325"/>
      <c r="CI1689" s="325"/>
      <c r="CJ1689" s="325"/>
      <c r="CK1689" s="325"/>
      <c r="CL1689" s="325"/>
      <c r="CM1689" s="325"/>
      <c r="CN1689" s="325"/>
      <c r="CO1689" s="325"/>
      <c r="CP1689" s="325"/>
      <c r="CQ1689" s="325"/>
      <c r="CR1689" s="325"/>
      <c r="CS1689" s="325"/>
      <c r="CT1689" s="325"/>
      <c r="CU1689" s="325"/>
      <c r="CV1689" s="325"/>
      <c r="CW1689" s="325"/>
      <c r="CX1689" s="325"/>
    </row>
    <row r="1690" spans="1:102" s="36" customFormat="1" ht="15" hidden="1" customHeight="1">
      <c r="A1690" s="329"/>
      <c r="B1690" s="37" t="str">
        <f t="shared" ca="1" si="779"/>
        <v/>
      </c>
      <c r="C1690" s="41" t="str">
        <f t="shared" ca="1" si="780"/>
        <v/>
      </c>
      <c r="D1690" s="39" t="str">
        <f t="shared" ca="1" si="781"/>
        <v/>
      </c>
      <c r="E1690" s="39" t="str">
        <f t="shared" ca="1" si="793"/>
        <v/>
      </c>
      <c r="F1690" s="39" t="str">
        <f t="shared" ca="1" si="782"/>
        <v/>
      </c>
      <c r="G1690" s="101"/>
      <c r="H1690" s="39">
        <f t="shared" ca="1" si="773"/>
        <v>0</v>
      </c>
      <c r="J1690" s="332"/>
      <c r="K1690" s="37" t="str">
        <f t="shared" ca="1" si="783"/>
        <v/>
      </c>
      <c r="L1690" s="41" t="str">
        <f t="shared" ca="1" si="784"/>
        <v/>
      </c>
      <c r="M1690" s="39" t="str">
        <f t="shared" si="774"/>
        <v/>
      </c>
      <c r="N1690" s="39" t="str">
        <f t="shared" ca="1" si="794"/>
        <v/>
      </c>
      <c r="O1690" s="39" t="str">
        <f ca="1">IF(L1690="","",ROUND(Q1689*$O$5/payments_per_year,2))</f>
        <v/>
      </c>
      <c r="P1690" s="101"/>
      <c r="Q1690" s="39">
        <f t="shared" ca="1" si="795"/>
        <v>0</v>
      </c>
      <c r="R1690" s="332"/>
      <c r="S1690" s="37" t="str">
        <f t="shared" ca="1" si="785"/>
        <v/>
      </c>
      <c r="T1690" s="41" t="str">
        <f t="shared" ca="1" si="786"/>
        <v/>
      </c>
      <c r="U1690" s="39" t="str">
        <f t="shared" si="775"/>
        <v/>
      </c>
      <c r="V1690" s="39" t="str">
        <f t="shared" ca="1" si="796"/>
        <v/>
      </c>
      <c r="W1690" s="39">
        <f t="shared" ca="1" si="776"/>
        <v>0</v>
      </c>
      <c r="X1690" s="40"/>
      <c r="Y1690" s="39">
        <f t="shared" ca="1" si="797"/>
        <v>0</v>
      </c>
      <c r="Z1690" s="327"/>
      <c r="AA1690" s="37" t="str">
        <f t="shared" ca="1" si="787"/>
        <v/>
      </c>
      <c r="AB1690" s="41" t="str">
        <f t="shared" ca="1" si="788"/>
        <v/>
      </c>
      <c r="AC1690" s="39" t="str">
        <f t="shared" si="777"/>
        <v/>
      </c>
      <c r="AD1690" s="39" t="str">
        <f t="shared" ca="1" si="798"/>
        <v/>
      </c>
      <c r="AE1690" s="39" t="str">
        <f t="shared" ca="1" si="789"/>
        <v/>
      </c>
      <c r="AF1690" s="40"/>
      <c r="AG1690" s="39">
        <f t="shared" ca="1" si="799"/>
        <v>0</v>
      </c>
      <c r="AH1690" s="339"/>
      <c r="AI1690" s="37" t="str">
        <f t="shared" ca="1" si="790"/>
        <v/>
      </c>
      <c r="AJ1690" s="41" t="str">
        <f t="shared" ca="1" si="791"/>
        <v/>
      </c>
      <c r="AK1690" s="39" t="str">
        <f t="shared" si="778"/>
        <v/>
      </c>
      <c r="AL1690" s="39" t="str">
        <f t="shared" ca="1" si="800"/>
        <v/>
      </c>
      <c r="AM1690" s="39" t="str">
        <f t="shared" ca="1" si="792"/>
        <v/>
      </c>
      <c r="AN1690" s="40"/>
      <c r="AO1690" s="39">
        <f t="shared" ca="1" si="801"/>
        <v>0</v>
      </c>
      <c r="AP1690" s="339"/>
      <c r="AW1690" s="329"/>
      <c r="BI1690" s="329"/>
      <c r="BJ1690" s="329"/>
      <c r="BK1690" s="329"/>
      <c r="BL1690" s="329"/>
      <c r="BM1690" s="329"/>
      <c r="BN1690" s="329"/>
      <c r="BO1690" s="329"/>
      <c r="BP1690" s="329"/>
      <c r="BQ1690" s="329"/>
      <c r="BR1690" s="329"/>
      <c r="BS1690" s="329"/>
      <c r="BT1690" s="329"/>
      <c r="BU1690" s="329"/>
      <c r="BV1690" s="329"/>
      <c r="BW1690" s="325"/>
      <c r="BX1690" s="325"/>
      <c r="BY1690" s="325"/>
      <c r="BZ1690" s="325"/>
      <c r="CA1690" s="325"/>
      <c r="CB1690" s="325"/>
      <c r="CC1690" s="325"/>
      <c r="CD1690" s="325"/>
      <c r="CE1690" s="325"/>
      <c r="CF1690" s="325"/>
      <c r="CG1690" s="325"/>
      <c r="CH1690" s="325"/>
      <c r="CI1690" s="325"/>
      <c r="CJ1690" s="325"/>
      <c r="CK1690" s="325"/>
      <c r="CL1690" s="325"/>
      <c r="CM1690" s="325"/>
      <c r="CN1690" s="325"/>
      <c r="CO1690" s="325"/>
      <c r="CP1690" s="325"/>
      <c r="CQ1690" s="325"/>
      <c r="CR1690" s="325"/>
      <c r="CS1690" s="325"/>
      <c r="CT1690" s="325"/>
      <c r="CU1690" s="325"/>
      <c r="CV1690" s="325"/>
      <c r="CW1690" s="325"/>
      <c r="CX1690" s="325"/>
    </row>
    <row r="1691" spans="1:102" s="36" customFormat="1" ht="15" hidden="1" customHeight="1">
      <c r="A1691" s="329"/>
      <c r="B1691" s="37" t="str">
        <f t="shared" ca="1" si="779"/>
        <v/>
      </c>
      <c r="C1691" s="41" t="str">
        <f t="shared" ca="1" si="780"/>
        <v/>
      </c>
      <c r="D1691" s="39" t="str">
        <f t="shared" ca="1" si="781"/>
        <v/>
      </c>
      <c r="E1691" s="39" t="str">
        <f t="shared" ca="1" si="793"/>
        <v/>
      </c>
      <c r="F1691" s="39" t="str">
        <f t="shared" ca="1" si="782"/>
        <v/>
      </c>
      <c r="G1691" s="101"/>
      <c r="H1691" s="39">
        <f t="shared" ca="1" si="773"/>
        <v>0</v>
      </c>
      <c r="J1691" s="332"/>
      <c r="K1691" s="37" t="str">
        <f t="shared" ca="1" si="783"/>
        <v/>
      </c>
      <c r="L1691" s="41" t="str">
        <f t="shared" ca="1" si="784"/>
        <v/>
      </c>
      <c r="M1691" s="39" t="str">
        <f t="shared" si="774"/>
        <v/>
      </c>
      <c r="N1691" s="39" t="str">
        <f t="shared" ca="1" si="794"/>
        <v/>
      </c>
      <c r="O1691" s="39">
        <f ca="1">ROUND(Q1690*$O$5/payments_per_year,2)</f>
        <v>0</v>
      </c>
      <c r="P1691" s="101"/>
      <c r="Q1691" s="39">
        <f t="shared" ca="1" si="795"/>
        <v>0</v>
      </c>
      <c r="R1691" s="332"/>
      <c r="S1691" s="37" t="str">
        <f t="shared" ca="1" si="785"/>
        <v/>
      </c>
      <c r="T1691" s="41" t="str">
        <f t="shared" ca="1" si="786"/>
        <v/>
      </c>
      <c r="U1691" s="39" t="str">
        <f t="shared" si="775"/>
        <v/>
      </c>
      <c r="V1691" s="39" t="str">
        <f t="shared" ca="1" si="796"/>
        <v/>
      </c>
      <c r="W1691" s="39">
        <f t="shared" ca="1" si="776"/>
        <v>0</v>
      </c>
      <c r="X1691" s="40"/>
      <c r="Y1691" s="39">
        <f t="shared" ca="1" si="797"/>
        <v>0</v>
      </c>
      <c r="Z1691" s="327"/>
      <c r="AA1691" s="37" t="str">
        <f t="shared" ca="1" si="787"/>
        <v/>
      </c>
      <c r="AB1691" s="41" t="str">
        <f t="shared" ca="1" si="788"/>
        <v/>
      </c>
      <c r="AC1691" s="39" t="str">
        <f t="shared" si="777"/>
        <v/>
      </c>
      <c r="AD1691" s="39" t="str">
        <f t="shared" ca="1" si="798"/>
        <v/>
      </c>
      <c r="AE1691" s="39" t="str">
        <f t="shared" ca="1" si="789"/>
        <v/>
      </c>
      <c r="AF1691" s="40"/>
      <c r="AG1691" s="39">
        <f t="shared" ca="1" si="799"/>
        <v>0</v>
      </c>
      <c r="AH1691" s="339"/>
      <c r="AI1691" s="37" t="str">
        <f t="shared" ca="1" si="790"/>
        <v/>
      </c>
      <c r="AJ1691" s="41" t="str">
        <f t="shared" ca="1" si="791"/>
        <v/>
      </c>
      <c r="AK1691" s="39" t="str">
        <f t="shared" si="778"/>
        <v/>
      </c>
      <c r="AL1691" s="39" t="str">
        <f t="shared" ca="1" si="800"/>
        <v/>
      </c>
      <c r="AM1691" s="39" t="str">
        <f t="shared" ca="1" si="792"/>
        <v/>
      </c>
      <c r="AN1691" s="40"/>
      <c r="AO1691" s="39">
        <f t="shared" ca="1" si="801"/>
        <v>0</v>
      </c>
      <c r="AP1691" s="339"/>
      <c r="AW1691" s="329"/>
      <c r="BI1691" s="329"/>
      <c r="BJ1691" s="329"/>
      <c r="BK1691" s="329"/>
      <c r="BL1691" s="329"/>
      <c r="BM1691" s="329"/>
      <c r="BN1691" s="329"/>
      <c r="BO1691" s="329"/>
      <c r="BP1691" s="329"/>
      <c r="BQ1691" s="329"/>
      <c r="BR1691" s="329"/>
      <c r="BS1691" s="329"/>
      <c r="BT1691" s="329"/>
      <c r="BU1691" s="329"/>
      <c r="BV1691" s="329"/>
      <c r="BW1691" s="325"/>
      <c r="BX1691" s="325"/>
      <c r="BY1691" s="325"/>
      <c r="BZ1691" s="325"/>
      <c r="CA1691" s="325"/>
      <c r="CB1691" s="325"/>
      <c r="CC1691" s="325"/>
      <c r="CD1691" s="325"/>
      <c r="CE1691" s="325"/>
      <c r="CF1691" s="325"/>
      <c r="CG1691" s="325"/>
      <c r="CH1691" s="325"/>
      <c r="CI1691" s="325"/>
      <c r="CJ1691" s="325"/>
      <c r="CK1691" s="325"/>
      <c r="CL1691" s="325"/>
      <c r="CM1691" s="325"/>
      <c r="CN1691" s="325"/>
      <c r="CO1691" s="325"/>
      <c r="CP1691" s="325"/>
      <c r="CQ1691" s="325"/>
      <c r="CR1691" s="325"/>
      <c r="CS1691" s="325"/>
      <c r="CT1691" s="325"/>
      <c r="CU1691" s="325"/>
      <c r="CV1691" s="325"/>
      <c r="CW1691" s="325"/>
      <c r="CX1691" s="325"/>
    </row>
    <row r="1692" spans="1:102" s="36" customFormat="1" ht="15" hidden="1" customHeight="1">
      <c r="A1692" s="329"/>
      <c r="B1692" s="37" t="str">
        <f t="shared" ca="1" si="779"/>
        <v/>
      </c>
      <c r="C1692" s="41" t="str">
        <f t="shared" ca="1" si="780"/>
        <v/>
      </c>
      <c r="D1692" s="39" t="str">
        <f t="shared" ca="1" si="781"/>
        <v/>
      </c>
      <c r="E1692" s="39" t="str">
        <f t="shared" ca="1" si="793"/>
        <v/>
      </c>
      <c r="F1692" s="39" t="str">
        <f t="shared" ca="1" si="782"/>
        <v/>
      </c>
      <c r="G1692" s="101"/>
      <c r="H1692" s="39">
        <f t="shared" ca="1" si="773"/>
        <v>0</v>
      </c>
      <c r="J1692" s="332"/>
      <c r="K1692" s="37" t="str">
        <f t="shared" ca="1" si="783"/>
        <v/>
      </c>
      <c r="L1692" s="41" t="str">
        <f t="shared" ca="1" si="784"/>
        <v/>
      </c>
      <c r="M1692" s="39" t="str">
        <f t="shared" si="774"/>
        <v/>
      </c>
      <c r="N1692" s="39" t="str">
        <f t="shared" ca="1" si="794"/>
        <v/>
      </c>
      <c r="O1692" s="39" t="str">
        <f ca="1">IF(L1692="","",ROUND(Q1691*$O$5/payments_per_year,2))</f>
        <v/>
      </c>
      <c r="P1692" s="101"/>
      <c r="Q1692" s="39">
        <f t="shared" ca="1" si="795"/>
        <v>0</v>
      </c>
      <c r="R1692" s="332"/>
      <c r="S1692" s="37" t="str">
        <f t="shared" ca="1" si="785"/>
        <v/>
      </c>
      <c r="T1692" s="41" t="str">
        <f t="shared" ca="1" si="786"/>
        <v/>
      </c>
      <c r="U1692" s="39" t="str">
        <f t="shared" si="775"/>
        <v/>
      </c>
      <c r="V1692" s="39" t="str">
        <f t="shared" ca="1" si="796"/>
        <v/>
      </c>
      <c r="W1692" s="39">
        <f t="shared" ca="1" si="776"/>
        <v>0</v>
      </c>
      <c r="X1692" s="40"/>
      <c r="Y1692" s="39">
        <f t="shared" ca="1" si="797"/>
        <v>0</v>
      </c>
      <c r="Z1692" s="327"/>
      <c r="AA1692" s="37" t="str">
        <f t="shared" ca="1" si="787"/>
        <v/>
      </c>
      <c r="AB1692" s="41" t="str">
        <f t="shared" ca="1" si="788"/>
        <v/>
      </c>
      <c r="AC1692" s="39" t="str">
        <f t="shared" si="777"/>
        <v/>
      </c>
      <c r="AD1692" s="39" t="str">
        <f t="shared" ca="1" si="798"/>
        <v/>
      </c>
      <c r="AE1692" s="39" t="str">
        <f t="shared" ca="1" si="789"/>
        <v/>
      </c>
      <c r="AF1692" s="40"/>
      <c r="AG1692" s="39">
        <f t="shared" ca="1" si="799"/>
        <v>0</v>
      </c>
      <c r="AH1692" s="339"/>
      <c r="AI1692" s="37" t="str">
        <f t="shared" ca="1" si="790"/>
        <v/>
      </c>
      <c r="AJ1692" s="41" t="str">
        <f t="shared" ca="1" si="791"/>
        <v/>
      </c>
      <c r="AK1692" s="39" t="str">
        <f t="shared" si="778"/>
        <v/>
      </c>
      <c r="AL1692" s="39" t="str">
        <f t="shared" ca="1" si="800"/>
        <v/>
      </c>
      <c r="AM1692" s="39" t="str">
        <f t="shared" ca="1" si="792"/>
        <v/>
      </c>
      <c r="AN1692" s="40"/>
      <c r="AO1692" s="39">
        <f t="shared" ca="1" si="801"/>
        <v>0</v>
      </c>
      <c r="AP1692" s="339"/>
      <c r="AW1692" s="329"/>
      <c r="BI1692" s="329"/>
      <c r="BJ1692" s="329"/>
      <c r="BK1692" s="329"/>
      <c r="BL1692" s="329"/>
      <c r="BM1692" s="329"/>
      <c r="BN1692" s="329"/>
      <c r="BO1692" s="329"/>
      <c r="BP1692" s="329"/>
      <c r="BQ1692" s="329"/>
      <c r="BR1692" s="329"/>
      <c r="BS1692" s="329"/>
      <c r="BT1692" s="329"/>
      <c r="BU1692" s="329"/>
      <c r="BV1692" s="329"/>
      <c r="BW1692" s="325"/>
      <c r="BX1692" s="325"/>
      <c r="BY1692" s="325"/>
      <c r="BZ1692" s="325"/>
      <c r="CA1692" s="325"/>
      <c r="CB1692" s="325"/>
      <c r="CC1692" s="325"/>
      <c r="CD1692" s="325"/>
      <c r="CE1692" s="325"/>
      <c r="CF1692" s="325"/>
      <c r="CG1692" s="325"/>
      <c r="CH1692" s="325"/>
      <c r="CI1692" s="325"/>
      <c r="CJ1692" s="325"/>
      <c r="CK1692" s="325"/>
      <c r="CL1692" s="325"/>
      <c r="CM1692" s="325"/>
      <c r="CN1692" s="325"/>
      <c r="CO1692" s="325"/>
      <c r="CP1692" s="325"/>
      <c r="CQ1692" s="325"/>
      <c r="CR1692" s="325"/>
      <c r="CS1692" s="325"/>
      <c r="CT1692" s="325"/>
      <c r="CU1692" s="325"/>
      <c r="CV1692" s="325"/>
      <c r="CW1692" s="325"/>
      <c r="CX1692" s="325"/>
    </row>
    <row r="1693" spans="1:102" s="36" customFormat="1" ht="15" hidden="1" customHeight="1">
      <c r="A1693" s="329"/>
      <c r="B1693" s="37" t="str">
        <f t="shared" ca="1" si="779"/>
        <v/>
      </c>
      <c r="C1693" s="41" t="str">
        <f t="shared" ca="1" si="780"/>
        <v/>
      </c>
      <c r="D1693" s="39" t="str">
        <f t="shared" ca="1" si="781"/>
        <v/>
      </c>
      <c r="E1693" s="39" t="str">
        <f t="shared" ca="1" si="793"/>
        <v/>
      </c>
      <c r="F1693" s="39" t="str">
        <f t="shared" ca="1" si="782"/>
        <v/>
      </c>
      <c r="G1693" s="101"/>
      <c r="H1693" s="39">
        <f t="shared" ca="1" si="773"/>
        <v>0</v>
      </c>
      <c r="J1693" s="332"/>
      <c r="K1693" s="37" t="str">
        <f t="shared" ca="1" si="783"/>
        <v/>
      </c>
      <c r="L1693" s="41" t="str">
        <f t="shared" ca="1" si="784"/>
        <v/>
      </c>
      <c r="M1693" s="39" t="str">
        <f t="shared" si="774"/>
        <v/>
      </c>
      <c r="N1693" s="39" t="str">
        <f t="shared" ca="1" si="794"/>
        <v/>
      </c>
      <c r="O1693" s="39">
        <f ca="1">ROUND(Q1692*$O$5/payments_per_year,2)</f>
        <v>0</v>
      </c>
      <c r="P1693" s="101"/>
      <c r="Q1693" s="39">
        <f t="shared" ca="1" si="795"/>
        <v>0</v>
      </c>
      <c r="R1693" s="332"/>
      <c r="S1693" s="37" t="str">
        <f t="shared" ca="1" si="785"/>
        <v/>
      </c>
      <c r="T1693" s="41" t="str">
        <f t="shared" ca="1" si="786"/>
        <v/>
      </c>
      <c r="U1693" s="39" t="str">
        <f t="shared" si="775"/>
        <v/>
      </c>
      <c r="V1693" s="39" t="str">
        <f t="shared" ca="1" si="796"/>
        <v/>
      </c>
      <c r="W1693" s="39">
        <f t="shared" ca="1" si="776"/>
        <v>0</v>
      </c>
      <c r="X1693" s="40"/>
      <c r="Y1693" s="39">
        <f t="shared" ca="1" si="797"/>
        <v>0</v>
      </c>
      <c r="Z1693" s="327"/>
      <c r="AA1693" s="37" t="str">
        <f t="shared" ca="1" si="787"/>
        <v/>
      </c>
      <c r="AB1693" s="41" t="str">
        <f t="shared" ca="1" si="788"/>
        <v/>
      </c>
      <c r="AC1693" s="39" t="str">
        <f t="shared" si="777"/>
        <v/>
      </c>
      <c r="AD1693" s="39" t="str">
        <f t="shared" ca="1" si="798"/>
        <v/>
      </c>
      <c r="AE1693" s="39" t="str">
        <f t="shared" ca="1" si="789"/>
        <v/>
      </c>
      <c r="AF1693" s="40"/>
      <c r="AG1693" s="39">
        <f t="shared" ca="1" si="799"/>
        <v>0</v>
      </c>
      <c r="AH1693" s="339"/>
      <c r="AI1693" s="37" t="str">
        <f t="shared" ca="1" si="790"/>
        <v/>
      </c>
      <c r="AJ1693" s="41" t="str">
        <f t="shared" ca="1" si="791"/>
        <v/>
      </c>
      <c r="AK1693" s="39" t="str">
        <f t="shared" si="778"/>
        <v/>
      </c>
      <c r="AL1693" s="39" t="str">
        <f t="shared" ca="1" si="800"/>
        <v/>
      </c>
      <c r="AM1693" s="39" t="str">
        <f t="shared" ca="1" si="792"/>
        <v/>
      </c>
      <c r="AN1693" s="40"/>
      <c r="AO1693" s="39">
        <f t="shared" ca="1" si="801"/>
        <v>0</v>
      </c>
      <c r="AP1693" s="339"/>
      <c r="AW1693" s="329"/>
      <c r="BI1693" s="329"/>
      <c r="BJ1693" s="329"/>
      <c r="BK1693" s="329"/>
      <c r="BL1693" s="329"/>
      <c r="BM1693" s="329"/>
      <c r="BN1693" s="329"/>
      <c r="BO1693" s="329"/>
      <c r="BP1693" s="329"/>
      <c r="BQ1693" s="329"/>
      <c r="BR1693" s="329"/>
      <c r="BS1693" s="329"/>
      <c r="BT1693" s="329"/>
      <c r="BU1693" s="329"/>
      <c r="BV1693" s="329"/>
      <c r="BW1693" s="325"/>
      <c r="BX1693" s="325"/>
      <c r="BY1693" s="325"/>
      <c r="BZ1693" s="325"/>
      <c r="CA1693" s="325"/>
      <c r="CB1693" s="325"/>
      <c r="CC1693" s="325"/>
      <c r="CD1693" s="325"/>
      <c r="CE1693" s="325"/>
      <c r="CF1693" s="325"/>
      <c r="CG1693" s="325"/>
      <c r="CH1693" s="325"/>
      <c r="CI1693" s="325"/>
      <c r="CJ1693" s="325"/>
      <c r="CK1693" s="325"/>
      <c r="CL1693" s="325"/>
      <c r="CM1693" s="325"/>
      <c r="CN1693" s="325"/>
      <c r="CO1693" s="325"/>
      <c r="CP1693" s="325"/>
      <c r="CQ1693" s="325"/>
      <c r="CR1693" s="325"/>
      <c r="CS1693" s="325"/>
      <c r="CT1693" s="325"/>
      <c r="CU1693" s="325"/>
      <c r="CV1693" s="325"/>
      <c r="CW1693" s="325"/>
      <c r="CX1693" s="325"/>
    </row>
    <row r="1694" spans="1:102" s="36" customFormat="1" ht="15" hidden="1" customHeight="1">
      <c r="A1694" s="329"/>
      <c r="B1694" s="37" t="str">
        <f t="shared" ca="1" si="779"/>
        <v/>
      </c>
      <c r="C1694" s="41" t="str">
        <f t="shared" ca="1" si="780"/>
        <v/>
      </c>
      <c r="D1694" s="39" t="str">
        <f t="shared" ca="1" si="781"/>
        <v/>
      </c>
      <c r="E1694" s="39" t="str">
        <f t="shared" ca="1" si="793"/>
        <v/>
      </c>
      <c r="F1694" s="39" t="str">
        <f t="shared" ca="1" si="782"/>
        <v/>
      </c>
      <c r="G1694" s="101"/>
      <c r="H1694" s="39">
        <f t="shared" ca="1" si="773"/>
        <v>0</v>
      </c>
      <c r="J1694" s="332"/>
      <c r="K1694" s="37" t="str">
        <f t="shared" ca="1" si="783"/>
        <v/>
      </c>
      <c r="L1694" s="41" t="str">
        <f t="shared" ca="1" si="784"/>
        <v/>
      </c>
      <c r="M1694" s="39" t="str">
        <f t="shared" si="774"/>
        <v/>
      </c>
      <c r="N1694" s="39" t="str">
        <f t="shared" ca="1" si="794"/>
        <v/>
      </c>
      <c r="O1694" s="39" t="str">
        <f ca="1">IF(L1694="","",ROUND(Q1693*$O$5/payments_per_year,2))</f>
        <v/>
      </c>
      <c r="P1694" s="101"/>
      <c r="Q1694" s="39">
        <f t="shared" ca="1" si="795"/>
        <v>0</v>
      </c>
      <c r="R1694" s="332"/>
      <c r="S1694" s="37" t="str">
        <f t="shared" ca="1" si="785"/>
        <v/>
      </c>
      <c r="T1694" s="41" t="str">
        <f t="shared" ca="1" si="786"/>
        <v/>
      </c>
      <c r="U1694" s="39" t="str">
        <f t="shared" si="775"/>
        <v/>
      </c>
      <c r="V1694" s="39" t="str">
        <f t="shared" ca="1" si="796"/>
        <v/>
      </c>
      <c r="W1694" s="39">
        <f t="shared" ca="1" si="776"/>
        <v>0</v>
      </c>
      <c r="X1694" s="40"/>
      <c r="Y1694" s="39">
        <f t="shared" ca="1" si="797"/>
        <v>0</v>
      </c>
      <c r="Z1694" s="327"/>
      <c r="AA1694" s="37" t="str">
        <f t="shared" ca="1" si="787"/>
        <v/>
      </c>
      <c r="AB1694" s="41" t="str">
        <f t="shared" ca="1" si="788"/>
        <v/>
      </c>
      <c r="AC1694" s="39" t="str">
        <f t="shared" si="777"/>
        <v/>
      </c>
      <c r="AD1694" s="39" t="str">
        <f t="shared" ca="1" si="798"/>
        <v/>
      </c>
      <c r="AE1694" s="39" t="str">
        <f t="shared" ca="1" si="789"/>
        <v/>
      </c>
      <c r="AF1694" s="40"/>
      <c r="AG1694" s="39">
        <f t="shared" ca="1" si="799"/>
        <v>0</v>
      </c>
      <c r="AH1694" s="339"/>
      <c r="AI1694" s="37" t="str">
        <f t="shared" ca="1" si="790"/>
        <v/>
      </c>
      <c r="AJ1694" s="41" t="str">
        <f t="shared" ca="1" si="791"/>
        <v/>
      </c>
      <c r="AK1694" s="39" t="str">
        <f t="shared" si="778"/>
        <v/>
      </c>
      <c r="AL1694" s="39" t="str">
        <f t="shared" ca="1" si="800"/>
        <v/>
      </c>
      <c r="AM1694" s="39" t="str">
        <f t="shared" ca="1" si="792"/>
        <v/>
      </c>
      <c r="AN1694" s="40"/>
      <c r="AO1694" s="39">
        <f t="shared" ca="1" si="801"/>
        <v>0</v>
      </c>
      <c r="AP1694" s="339"/>
      <c r="AW1694" s="329"/>
      <c r="BI1694" s="329"/>
      <c r="BJ1694" s="329"/>
      <c r="BK1694" s="329"/>
      <c r="BL1694" s="329"/>
      <c r="BM1694" s="329"/>
      <c r="BN1694" s="329"/>
      <c r="BO1694" s="329"/>
      <c r="BP1694" s="329"/>
      <c r="BQ1694" s="329"/>
      <c r="BR1694" s="329"/>
      <c r="BS1694" s="329"/>
      <c r="BT1694" s="329"/>
      <c r="BU1694" s="329"/>
      <c r="BV1694" s="329"/>
      <c r="BW1694" s="325"/>
      <c r="BX1694" s="325"/>
      <c r="BY1694" s="325"/>
      <c r="BZ1694" s="325"/>
      <c r="CA1694" s="325"/>
      <c r="CB1694" s="325"/>
      <c r="CC1694" s="325"/>
      <c r="CD1694" s="325"/>
      <c r="CE1694" s="325"/>
      <c r="CF1694" s="325"/>
      <c r="CG1694" s="325"/>
      <c r="CH1694" s="325"/>
      <c r="CI1694" s="325"/>
      <c r="CJ1694" s="325"/>
      <c r="CK1694" s="325"/>
      <c r="CL1694" s="325"/>
      <c r="CM1694" s="325"/>
      <c r="CN1694" s="325"/>
      <c r="CO1694" s="325"/>
      <c r="CP1694" s="325"/>
      <c r="CQ1694" s="325"/>
      <c r="CR1694" s="325"/>
      <c r="CS1694" s="325"/>
      <c r="CT1694" s="325"/>
      <c r="CU1694" s="325"/>
      <c r="CV1694" s="325"/>
      <c r="CW1694" s="325"/>
      <c r="CX1694" s="325"/>
    </row>
    <row r="1695" spans="1:102" s="36" customFormat="1" ht="15" hidden="1" customHeight="1">
      <c r="A1695" s="329"/>
      <c r="B1695" s="37" t="str">
        <f t="shared" ca="1" si="779"/>
        <v/>
      </c>
      <c r="C1695" s="41" t="str">
        <f t="shared" ca="1" si="780"/>
        <v/>
      </c>
      <c r="D1695" s="39" t="str">
        <f t="shared" ca="1" si="781"/>
        <v/>
      </c>
      <c r="E1695" s="39" t="str">
        <f t="shared" ca="1" si="793"/>
        <v/>
      </c>
      <c r="F1695" s="39" t="str">
        <f t="shared" ca="1" si="782"/>
        <v/>
      </c>
      <c r="G1695" s="101"/>
      <c r="H1695" s="39">
        <f t="shared" ca="1" si="773"/>
        <v>0</v>
      </c>
      <c r="J1695" s="332"/>
      <c r="K1695" s="37" t="str">
        <f t="shared" ca="1" si="783"/>
        <v/>
      </c>
      <c r="L1695" s="41" t="str">
        <f t="shared" ca="1" si="784"/>
        <v/>
      </c>
      <c r="M1695" s="39" t="str">
        <f t="shared" si="774"/>
        <v/>
      </c>
      <c r="N1695" s="39" t="str">
        <f t="shared" ca="1" si="794"/>
        <v/>
      </c>
      <c r="O1695" s="39">
        <f ca="1">ROUND(Q1694*$O$5/payments_per_year,2)</f>
        <v>0</v>
      </c>
      <c r="P1695" s="101"/>
      <c r="Q1695" s="39">
        <f t="shared" ca="1" si="795"/>
        <v>0</v>
      </c>
      <c r="R1695" s="332"/>
      <c r="S1695" s="37" t="str">
        <f t="shared" ca="1" si="785"/>
        <v/>
      </c>
      <c r="T1695" s="41" t="str">
        <f t="shared" ca="1" si="786"/>
        <v/>
      </c>
      <c r="U1695" s="39" t="str">
        <f t="shared" si="775"/>
        <v/>
      </c>
      <c r="V1695" s="39" t="str">
        <f t="shared" ca="1" si="796"/>
        <v/>
      </c>
      <c r="W1695" s="39">
        <f t="shared" ca="1" si="776"/>
        <v>0</v>
      </c>
      <c r="X1695" s="40"/>
      <c r="Y1695" s="39">
        <f t="shared" ca="1" si="797"/>
        <v>0</v>
      </c>
      <c r="Z1695" s="327"/>
      <c r="AA1695" s="37" t="str">
        <f t="shared" ca="1" si="787"/>
        <v/>
      </c>
      <c r="AB1695" s="41" t="str">
        <f t="shared" ca="1" si="788"/>
        <v/>
      </c>
      <c r="AC1695" s="39" t="str">
        <f t="shared" si="777"/>
        <v/>
      </c>
      <c r="AD1695" s="39" t="str">
        <f t="shared" ca="1" si="798"/>
        <v/>
      </c>
      <c r="AE1695" s="39" t="str">
        <f t="shared" ca="1" si="789"/>
        <v/>
      </c>
      <c r="AF1695" s="40"/>
      <c r="AG1695" s="39">
        <f t="shared" ca="1" si="799"/>
        <v>0</v>
      </c>
      <c r="AH1695" s="339"/>
      <c r="AI1695" s="37" t="str">
        <f t="shared" ca="1" si="790"/>
        <v/>
      </c>
      <c r="AJ1695" s="41" t="str">
        <f t="shared" ca="1" si="791"/>
        <v/>
      </c>
      <c r="AK1695" s="39" t="str">
        <f t="shared" si="778"/>
        <v/>
      </c>
      <c r="AL1695" s="39" t="str">
        <f t="shared" ca="1" si="800"/>
        <v/>
      </c>
      <c r="AM1695" s="39" t="str">
        <f t="shared" ca="1" si="792"/>
        <v/>
      </c>
      <c r="AN1695" s="40"/>
      <c r="AO1695" s="39">
        <f t="shared" ca="1" si="801"/>
        <v>0</v>
      </c>
      <c r="AP1695" s="339"/>
      <c r="AW1695" s="329"/>
      <c r="BI1695" s="329"/>
      <c r="BJ1695" s="329"/>
      <c r="BK1695" s="329"/>
      <c r="BL1695" s="329"/>
      <c r="BM1695" s="329"/>
      <c r="BN1695" s="329"/>
      <c r="BO1695" s="329"/>
      <c r="BP1695" s="329"/>
      <c r="BQ1695" s="329"/>
      <c r="BR1695" s="329"/>
      <c r="BS1695" s="329"/>
      <c r="BT1695" s="329"/>
      <c r="BU1695" s="329"/>
      <c r="BV1695" s="329"/>
      <c r="BW1695" s="325"/>
      <c r="BX1695" s="325"/>
      <c r="BY1695" s="325"/>
      <c r="BZ1695" s="325"/>
      <c r="CA1695" s="325"/>
      <c r="CB1695" s="325"/>
      <c r="CC1695" s="325"/>
      <c r="CD1695" s="325"/>
      <c r="CE1695" s="325"/>
      <c r="CF1695" s="325"/>
      <c r="CG1695" s="325"/>
      <c r="CH1695" s="325"/>
      <c r="CI1695" s="325"/>
      <c r="CJ1695" s="325"/>
      <c r="CK1695" s="325"/>
      <c r="CL1695" s="325"/>
      <c r="CM1695" s="325"/>
      <c r="CN1695" s="325"/>
      <c r="CO1695" s="325"/>
      <c r="CP1695" s="325"/>
      <c r="CQ1695" s="325"/>
      <c r="CR1695" s="325"/>
      <c r="CS1695" s="325"/>
      <c r="CT1695" s="325"/>
      <c r="CU1695" s="325"/>
      <c r="CV1695" s="325"/>
      <c r="CW1695" s="325"/>
      <c r="CX1695" s="325"/>
    </row>
    <row r="1696" spans="1:102" s="36" customFormat="1" ht="15" hidden="1" customHeight="1">
      <c r="A1696" s="329"/>
      <c r="B1696" s="37" t="str">
        <f t="shared" ca="1" si="779"/>
        <v/>
      </c>
      <c r="C1696" s="41" t="str">
        <f t="shared" ca="1" si="780"/>
        <v/>
      </c>
      <c r="D1696" s="39" t="str">
        <f t="shared" ca="1" si="781"/>
        <v/>
      </c>
      <c r="E1696" s="39" t="str">
        <f t="shared" ca="1" si="793"/>
        <v/>
      </c>
      <c r="F1696" s="39" t="str">
        <f t="shared" ca="1" si="782"/>
        <v/>
      </c>
      <c r="G1696" s="101"/>
      <c r="H1696" s="39">
        <f t="shared" ca="1" si="773"/>
        <v>0</v>
      </c>
      <c r="J1696" s="332"/>
      <c r="K1696" s="37" t="str">
        <f t="shared" ca="1" si="783"/>
        <v/>
      </c>
      <c r="L1696" s="41" t="str">
        <f t="shared" ca="1" si="784"/>
        <v/>
      </c>
      <c r="M1696" s="39" t="str">
        <f t="shared" si="774"/>
        <v/>
      </c>
      <c r="N1696" s="39" t="str">
        <f t="shared" ca="1" si="794"/>
        <v/>
      </c>
      <c r="O1696" s="39" t="str">
        <f ca="1">IF(L1696="","",ROUND(Q1695*$O$5/payments_per_year,2))</f>
        <v/>
      </c>
      <c r="P1696" s="101"/>
      <c r="Q1696" s="39">
        <f t="shared" ca="1" si="795"/>
        <v>0</v>
      </c>
      <c r="R1696" s="332"/>
      <c r="S1696" s="37" t="str">
        <f t="shared" ca="1" si="785"/>
        <v/>
      </c>
      <c r="T1696" s="41" t="str">
        <f t="shared" ca="1" si="786"/>
        <v/>
      </c>
      <c r="U1696" s="39" t="str">
        <f t="shared" si="775"/>
        <v/>
      </c>
      <c r="V1696" s="39" t="str">
        <f t="shared" ca="1" si="796"/>
        <v/>
      </c>
      <c r="W1696" s="39">
        <f t="shared" ca="1" si="776"/>
        <v>0</v>
      </c>
      <c r="X1696" s="40"/>
      <c r="Y1696" s="39">
        <f t="shared" ca="1" si="797"/>
        <v>0</v>
      </c>
      <c r="Z1696" s="327"/>
      <c r="AA1696" s="37" t="str">
        <f t="shared" ca="1" si="787"/>
        <v/>
      </c>
      <c r="AB1696" s="41" t="str">
        <f t="shared" ca="1" si="788"/>
        <v/>
      </c>
      <c r="AC1696" s="39" t="str">
        <f t="shared" si="777"/>
        <v/>
      </c>
      <c r="AD1696" s="39" t="str">
        <f t="shared" ca="1" si="798"/>
        <v/>
      </c>
      <c r="AE1696" s="39" t="str">
        <f t="shared" ca="1" si="789"/>
        <v/>
      </c>
      <c r="AF1696" s="40"/>
      <c r="AG1696" s="39">
        <f t="shared" ca="1" si="799"/>
        <v>0</v>
      </c>
      <c r="AH1696" s="339"/>
      <c r="AI1696" s="37" t="str">
        <f t="shared" ca="1" si="790"/>
        <v/>
      </c>
      <c r="AJ1696" s="41" t="str">
        <f t="shared" ca="1" si="791"/>
        <v/>
      </c>
      <c r="AK1696" s="39" t="str">
        <f t="shared" si="778"/>
        <v/>
      </c>
      <c r="AL1696" s="39" t="str">
        <f t="shared" ca="1" si="800"/>
        <v/>
      </c>
      <c r="AM1696" s="39" t="str">
        <f t="shared" ca="1" si="792"/>
        <v/>
      </c>
      <c r="AN1696" s="40"/>
      <c r="AO1696" s="39">
        <f t="shared" ca="1" si="801"/>
        <v>0</v>
      </c>
      <c r="AP1696" s="339"/>
      <c r="AW1696" s="329"/>
      <c r="BI1696" s="329"/>
      <c r="BJ1696" s="329"/>
      <c r="BK1696" s="329"/>
      <c r="BL1696" s="329"/>
      <c r="BM1696" s="329"/>
      <c r="BN1696" s="329"/>
      <c r="BO1696" s="329"/>
      <c r="BP1696" s="329"/>
      <c r="BQ1696" s="329"/>
      <c r="BR1696" s="329"/>
      <c r="BS1696" s="329"/>
      <c r="BT1696" s="329"/>
      <c r="BU1696" s="329"/>
      <c r="BV1696" s="329"/>
      <c r="BW1696" s="325"/>
      <c r="BX1696" s="325"/>
      <c r="BY1696" s="325"/>
      <c r="BZ1696" s="325"/>
      <c r="CA1696" s="325"/>
      <c r="CB1696" s="325"/>
      <c r="CC1696" s="325"/>
      <c r="CD1696" s="325"/>
      <c r="CE1696" s="325"/>
      <c r="CF1696" s="325"/>
      <c r="CG1696" s="325"/>
      <c r="CH1696" s="325"/>
      <c r="CI1696" s="325"/>
      <c r="CJ1696" s="325"/>
      <c r="CK1696" s="325"/>
      <c r="CL1696" s="325"/>
      <c r="CM1696" s="325"/>
      <c r="CN1696" s="325"/>
      <c r="CO1696" s="325"/>
      <c r="CP1696" s="325"/>
      <c r="CQ1696" s="325"/>
      <c r="CR1696" s="325"/>
      <c r="CS1696" s="325"/>
      <c r="CT1696" s="325"/>
      <c r="CU1696" s="325"/>
      <c r="CV1696" s="325"/>
      <c r="CW1696" s="325"/>
      <c r="CX1696" s="325"/>
    </row>
    <row r="1697" spans="1:102" s="36" customFormat="1" ht="15" hidden="1" customHeight="1">
      <c r="A1697" s="329"/>
      <c r="B1697" s="37" t="str">
        <f t="shared" ca="1" si="779"/>
        <v/>
      </c>
      <c r="C1697" s="41" t="str">
        <f t="shared" ca="1" si="780"/>
        <v/>
      </c>
      <c r="D1697" s="39" t="str">
        <f t="shared" ca="1" si="781"/>
        <v/>
      </c>
      <c r="E1697" s="39" t="str">
        <f t="shared" ca="1" si="793"/>
        <v/>
      </c>
      <c r="F1697" s="39" t="str">
        <f t="shared" ca="1" si="782"/>
        <v/>
      </c>
      <c r="G1697" s="101"/>
      <c r="H1697" s="39">
        <f t="shared" ca="1" si="773"/>
        <v>0</v>
      </c>
      <c r="J1697" s="332"/>
      <c r="K1697" s="37" t="str">
        <f t="shared" ca="1" si="783"/>
        <v/>
      </c>
      <c r="L1697" s="41" t="str">
        <f t="shared" ca="1" si="784"/>
        <v/>
      </c>
      <c r="M1697" s="39" t="str">
        <f t="shared" si="774"/>
        <v/>
      </c>
      <c r="N1697" s="39" t="str">
        <f t="shared" ca="1" si="794"/>
        <v/>
      </c>
      <c r="O1697" s="39">
        <f ca="1">ROUND(Q1696*$O$5/payments_per_year,2)</f>
        <v>0</v>
      </c>
      <c r="P1697" s="101"/>
      <c r="Q1697" s="39">
        <f t="shared" ca="1" si="795"/>
        <v>0</v>
      </c>
      <c r="R1697" s="332"/>
      <c r="S1697" s="37" t="str">
        <f t="shared" ca="1" si="785"/>
        <v/>
      </c>
      <c r="T1697" s="41" t="str">
        <f t="shared" ca="1" si="786"/>
        <v/>
      </c>
      <c r="U1697" s="39" t="str">
        <f t="shared" si="775"/>
        <v/>
      </c>
      <c r="V1697" s="39" t="str">
        <f t="shared" ca="1" si="796"/>
        <v/>
      </c>
      <c r="W1697" s="39">
        <f t="shared" ca="1" si="776"/>
        <v>0</v>
      </c>
      <c r="X1697" s="40"/>
      <c r="Y1697" s="39">
        <f t="shared" ca="1" si="797"/>
        <v>0</v>
      </c>
      <c r="Z1697" s="327"/>
      <c r="AA1697" s="37" t="str">
        <f t="shared" ca="1" si="787"/>
        <v/>
      </c>
      <c r="AB1697" s="41" t="str">
        <f t="shared" ca="1" si="788"/>
        <v/>
      </c>
      <c r="AC1697" s="39" t="str">
        <f t="shared" si="777"/>
        <v/>
      </c>
      <c r="AD1697" s="39" t="str">
        <f t="shared" ca="1" si="798"/>
        <v/>
      </c>
      <c r="AE1697" s="39" t="str">
        <f t="shared" ca="1" si="789"/>
        <v/>
      </c>
      <c r="AF1697" s="40"/>
      <c r="AG1697" s="39">
        <f t="shared" ca="1" si="799"/>
        <v>0</v>
      </c>
      <c r="AH1697" s="339"/>
      <c r="AI1697" s="37" t="str">
        <f t="shared" ca="1" si="790"/>
        <v/>
      </c>
      <c r="AJ1697" s="41" t="str">
        <f t="shared" ca="1" si="791"/>
        <v/>
      </c>
      <c r="AK1697" s="39" t="str">
        <f t="shared" si="778"/>
        <v/>
      </c>
      <c r="AL1697" s="39" t="str">
        <f t="shared" ca="1" si="800"/>
        <v/>
      </c>
      <c r="AM1697" s="39" t="str">
        <f t="shared" ca="1" si="792"/>
        <v/>
      </c>
      <c r="AN1697" s="40"/>
      <c r="AO1697" s="39">
        <f t="shared" ca="1" si="801"/>
        <v>0</v>
      </c>
      <c r="AP1697" s="339"/>
      <c r="AW1697" s="329"/>
      <c r="BI1697" s="329"/>
      <c r="BJ1697" s="329"/>
      <c r="BK1697" s="329"/>
      <c r="BL1697" s="329"/>
      <c r="BM1697" s="329"/>
      <c r="BN1697" s="329"/>
      <c r="BO1697" s="329"/>
      <c r="BP1697" s="329"/>
      <c r="BQ1697" s="329"/>
      <c r="BR1697" s="329"/>
      <c r="BS1697" s="329"/>
      <c r="BT1697" s="329"/>
      <c r="BU1697" s="329"/>
      <c r="BV1697" s="329"/>
      <c r="BW1697" s="325"/>
      <c r="BX1697" s="325"/>
      <c r="BY1697" s="325"/>
      <c r="BZ1697" s="325"/>
      <c r="CA1697" s="325"/>
      <c r="CB1697" s="325"/>
      <c r="CC1697" s="325"/>
      <c r="CD1697" s="325"/>
      <c r="CE1697" s="325"/>
      <c r="CF1697" s="325"/>
      <c r="CG1697" s="325"/>
      <c r="CH1697" s="325"/>
      <c r="CI1697" s="325"/>
      <c r="CJ1697" s="325"/>
      <c r="CK1697" s="325"/>
      <c r="CL1697" s="325"/>
      <c r="CM1697" s="325"/>
      <c r="CN1697" s="325"/>
      <c r="CO1697" s="325"/>
      <c r="CP1697" s="325"/>
      <c r="CQ1697" s="325"/>
      <c r="CR1697" s="325"/>
      <c r="CS1697" s="325"/>
      <c r="CT1697" s="325"/>
      <c r="CU1697" s="325"/>
      <c r="CV1697" s="325"/>
      <c r="CW1697" s="325"/>
      <c r="CX1697" s="325"/>
    </row>
    <row r="1698" spans="1:102" s="36" customFormat="1" ht="15" hidden="1" customHeight="1">
      <c r="A1698" s="329"/>
      <c r="B1698" s="37" t="str">
        <f t="shared" ca="1" si="779"/>
        <v/>
      </c>
      <c r="C1698" s="41" t="str">
        <f t="shared" ca="1" si="780"/>
        <v/>
      </c>
      <c r="D1698" s="39" t="str">
        <f t="shared" ca="1" si="781"/>
        <v/>
      </c>
      <c r="E1698" s="39" t="str">
        <f t="shared" ca="1" si="793"/>
        <v/>
      </c>
      <c r="F1698" s="39" t="str">
        <f t="shared" ca="1" si="782"/>
        <v/>
      </c>
      <c r="G1698" s="101"/>
      <c r="H1698" s="39">
        <f t="shared" ca="1" si="773"/>
        <v>0</v>
      </c>
      <c r="J1698" s="332"/>
      <c r="K1698" s="37" t="str">
        <f t="shared" ca="1" si="783"/>
        <v/>
      </c>
      <c r="L1698" s="41" t="str">
        <f t="shared" ca="1" si="784"/>
        <v/>
      </c>
      <c r="M1698" s="39" t="str">
        <f t="shared" si="774"/>
        <v/>
      </c>
      <c r="N1698" s="39" t="str">
        <f t="shared" ca="1" si="794"/>
        <v/>
      </c>
      <c r="O1698" s="39" t="str">
        <f ca="1">IF(L1698="","",ROUND(Q1697*$O$5/payments_per_year,2))</f>
        <v/>
      </c>
      <c r="P1698" s="101"/>
      <c r="Q1698" s="39">
        <f t="shared" ca="1" si="795"/>
        <v>0</v>
      </c>
      <c r="R1698" s="332"/>
      <c r="S1698" s="37" t="str">
        <f t="shared" ca="1" si="785"/>
        <v/>
      </c>
      <c r="T1698" s="41" t="str">
        <f t="shared" ca="1" si="786"/>
        <v/>
      </c>
      <c r="U1698" s="39" t="str">
        <f t="shared" si="775"/>
        <v/>
      </c>
      <c r="V1698" s="39" t="str">
        <f t="shared" ca="1" si="796"/>
        <v/>
      </c>
      <c r="W1698" s="39">
        <f t="shared" ca="1" si="776"/>
        <v>0</v>
      </c>
      <c r="X1698" s="40"/>
      <c r="Y1698" s="39">
        <f t="shared" ca="1" si="797"/>
        <v>0</v>
      </c>
      <c r="Z1698" s="327"/>
      <c r="AA1698" s="37" t="str">
        <f t="shared" ca="1" si="787"/>
        <v/>
      </c>
      <c r="AB1698" s="41" t="str">
        <f t="shared" ca="1" si="788"/>
        <v/>
      </c>
      <c r="AC1698" s="39" t="str">
        <f t="shared" si="777"/>
        <v/>
      </c>
      <c r="AD1698" s="39" t="str">
        <f t="shared" ca="1" si="798"/>
        <v/>
      </c>
      <c r="AE1698" s="39" t="str">
        <f t="shared" ca="1" si="789"/>
        <v/>
      </c>
      <c r="AF1698" s="40"/>
      <c r="AG1698" s="39">
        <f t="shared" ca="1" si="799"/>
        <v>0</v>
      </c>
      <c r="AH1698" s="339"/>
      <c r="AI1698" s="37" t="str">
        <f t="shared" ca="1" si="790"/>
        <v/>
      </c>
      <c r="AJ1698" s="41" t="str">
        <f t="shared" ca="1" si="791"/>
        <v/>
      </c>
      <c r="AK1698" s="39" t="str">
        <f t="shared" si="778"/>
        <v/>
      </c>
      <c r="AL1698" s="39" t="str">
        <f t="shared" ca="1" si="800"/>
        <v/>
      </c>
      <c r="AM1698" s="39" t="str">
        <f t="shared" ca="1" si="792"/>
        <v/>
      </c>
      <c r="AN1698" s="40"/>
      <c r="AO1698" s="39">
        <f t="shared" ca="1" si="801"/>
        <v>0</v>
      </c>
      <c r="AP1698" s="339"/>
      <c r="AW1698" s="329"/>
      <c r="BI1698" s="329"/>
      <c r="BJ1698" s="329"/>
      <c r="BK1698" s="329"/>
      <c r="BL1698" s="329"/>
      <c r="BM1698" s="329"/>
      <c r="BN1698" s="329"/>
      <c r="BO1698" s="329"/>
      <c r="BP1698" s="329"/>
      <c r="BQ1698" s="329"/>
      <c r="BR1698" s="329"/>
      <c r="BS1698" s="329"/>
      <c r="BT1698" s="329"/>
      <c r="BU1698" s="329"/>
      <c r="BV1698" s="329"/>
      <c r="BW1698" s="325"/>
      <c r="BX1698" s="325"/>
      <c r="BY1698" s="325"/>
      <c r="BZ1698" s="325"/>
      <c r="CA1698" s="325"/>
      <c r="CB1698" s="325"/>
      <c r="CC1698" s="325"/>
      <c r="CD1698" s="325"/>
      <c r="CE1698" s="325"/>
      <c r="CF1698" s="325"/>
      <c r="CG1698" s="325"/>
      <c r="CH1698" s="325"/>
      <c r="CI1698" s="325"/>
      <c r="CJ1698" s="325"/>
      <c r="CK1698" s="325"/>
      <c r="CL1698" s="325"/>
      <c r="CM1698" s="325"/>
      <c r="CN1698" s="325"/>
      <c r="CO1698" s="325"/>
      <c r="CP1698" s="325"/>
      <c r="CQ1698" s="325"/>
      <c r="CR1698" s="325"/>
      <c r="CS1698" s="325"/>
      <c r="CT1698" s="325"/>
      <c r="CU1698" s="325"/>
      <c r="CV1698" s="325"/>
      <c r="CW1698" s="325"/>
      <c r="CX1698" s="325"/>
    </row>
    <row r="1699" spans="1:102" s="36" customFormat="1" ht="15" hidden="1" customHeight="1">
      <c r="A1699" s="329"/>
      <c r="B1699" s="37" t="str">
        <f t="shared" ca="1" si="779"/>
        <v/>
      </c>
      <c r="C1699" s="41" t="str">
        <f t="shared" ca="1" si="780"/>
        <v/>
      </c>
      <c r="D1699" s="39" t="str">
        <f t="shared" ca="1" si="781"/>
        <v/>
      </c>
      <c r="E1699" s="39" t="str">
        <f t="shared" ca="1" si="793"/>
        <v/>
      </c>
      <c r="F1699" s="39" t="str">
        <f t="shared" ca="1" si="782"/>
        <v/>
      </c>
      <c r="G1699" s="101"/>
      <c r="H1699" s="39">
        <f t="shared" ca="1" si="773"/>
        <v>0</v>
      </c>
      <c r="J1699" s="332"/>
      <c r="K1699" s="37" t="str">
        <f t="shared" ca="1" si="783"/>
        <v/>
      </c>
      <c r="L1699" s="41" t="str">
        <f t="shared" ca="1" si="784"/>
        <v/>
      </c>
      <c r="M1699" s="39" t="str">
        <f t="shared" si="774"/>
        <v/>
      </c>
      <c r="N1699" s="39" t="str">
        <f t="shared" ca="1" si="794"/>
        <v/>
      </c>
      <c r="O1699" s="39">
        <f ca="1">ROUND(Q1698*$O$5/payments_per_year,2)</f>
        <v>0</v>
      </c>
      <c r="P1699" s="101"/>
      <c r="Q1699" s="39">
        <f t="shared" ca="1" si="795"/>
        <v>0</v>
      </c>
      <c r="R1699" s="332"/>
      <c r="S1699" s="37" t="str">
        <f t="shared" ca="1" si="785"/>
        <v/>
      </c>
      <c r="T1699" s="41" t="str">
        <f t="shared" ca="1" si="786"/>
        <v/>
      </c>
      <c r="U1699" s="39" t="str">
        <f t="shared" si="775"/>
        <v/>
      </c>
      <c r="V1699" s="39" t="str">
        <f t="shared" ca="1" si="796"/>
        <v/>
      </c>
      <c r="W1699" s="39">
        <f t="shared" ca="1" si="776"/>
        <v>0</v>
      </c>
      <c r="X1699" s="40"/>
      <c r="Y1699" s="39">
        <f t="shared" ca="1" si="797"/>
        <v>0</v>
      </c>
      <c r="Z1699" s="327"/>
      <c r="AA1699" s="37" t="str">
        <f t="shared" ca="1" si="787"/>
        <v/>
      </c>
      <c r="AB1699" s="41" t="str">
        <f t="shared" ca="1" si="788"/>
        <v/>
      </c>
      <c r="AC1699" s="39" t="str">
        <f t="shared" si="777"/>
        <v/>
      </c>
      <c r="AD1699" s="39" t="str">
        <f t="shared" ca="1" si="798"/>
        <v/>
      </c>
      <c r="AE1699" s="39" t="str">
        <f t="shared" ca="1" si="789"/>
        <v/>
      </c>
      <c r="AF1699" s="40"/>
      <c r="AG1699" s="39">
        <f t="shared" ca="1" si="799"/>
        <v>0</v>
      </c>
      <c r="AH1699" s="339"/>
      <c r="AI1699" s="37" t="str">
        <f t="shared" ca="1" si="790"/>
        <v/>
      </c>
      <c r="AJ1699" s="41" t="str">
        <f t="shared" ca="1" si="791"/>
        <v/>
      </c>
      <c r="AK1699" s="39" t="str">
        <f t="shared" si="778"/>
        <v/>
      </c>
      <c r="AL1699" s="39" t="str">
        <f t="shared" ca="1" si="800"/>
        <v/>
      </c>
      <c r="AM1699" s="39" t="str">
        <f t="shared" ca="1" si="792"/>
        <v/>
      </c>
      <c r="AN1699" s="40"/>
      <c r="AO1699" s="39">
        <f t="shared" ca="1" si="801"/>
        <v>0</v>
      </c>
      <c r="AP1699" s="339"/>
      <c r="AW1699" s="329"/>
      <c r="BI1699" s="329"/>
      <c r="BJ1699" s="329"/>
      <c r="BK1699" s="329"/>
      <c r="BL1699" s="329"/>
      <c r="BM1699" s="329"/>
      <c r="BN1699" s="329"/>
      <c r="BO1699" s="329"/>
      <c r="BP1699" s="329"/>
      <c r="BQ1699" s="329"/>
      <c r="BR1699" s="329"/>
      <c r="BS1699" s="329"/>
      <c r="BT1699" s="329"/>
      <c r="BU1699" s="329"/>
      <c r="BV1699" s="329"/>
      <c r="BW1699" s="325"/>
      <c r="BX1699" s="325"/>
      <c r="BY1699" s="325"/>
      <c r="BZ1699" s="325"/>
      <c r="CA1699" s="325"/>
      <c r="CB1699" s="325"/>
      <c r="CC1699" s="325"/>
      <c r="CD1699" s="325"/>
      <c r="CE1699" s="325"/>
      <c r="CF1699" s="325"/>
      <c r="CG1699" s="325"/>
      <c r="CH1699" s="325"/>
      <c r="CI1699" s="325"/>
      <c r="CJ1699" s="325"/>
      <c r="CK1699" s="325"/>
      <c r="CL1699" s="325"/>
      <c r="CM1699" s="325"/>
      <c r="CN1699" s="325"/>
      <c r="CO1699" s="325"/>
      <c r="CP1699" s="325"/>
      <c r="CQ1699" s="325"/>
      <c r="CR1699" s="325"/>
      <c r="CS1699" s="325"/>
      <c r="CT1699" s="325"/>
      <c r="CU1699" s="325"/>
      <c r="CV1699" s="325"/>
      <c r="CW1699" s="325"/>
      <c r="CX1699" s="325"/>
    </row>
    <row r="1700" spans="1:102" s="36" customFormat="1" ht="15" hidden="1" customHeight="1">
      <c r="A1700" s="329"/>
      <c r="B1700" s="37" t="str">
        <f t="shared" ca="1" si="779"/>
        <v/>
      </c>
      <c r="C1700" s="41" t="str">
        <f t="shared" ca="1" si="780"/>
        <v/>
      </c>
      <c r="D1700" s="39" t="str">
        <f t="shared" ca="1" si="781"/>
        <v/>
      </c>
      <c r="E1700" s="39" t="str">
        <f t="shared" ca="1" si="793"/>
        <v/>
      </c>
      <c r="F1700" s="39" t="str">
        <f t="shared" ca="1" si="782"/>
        <v/>
      </c>
      <c r="G1700" s="101"/>
      <c r="H1700" s="39">
        <f t="shared" ca="1" si="773"/>
        <v>0</v>
      </c>
      <c r="J1700" s="332"/>
      <c r="K1700" s="37" t="str">
        <f t="shared" ca="1" si="783"/>
        <v/>
      </c>
      <c r="L1700" s="41" t="str">
        <f t="shared" ca="1" si="784"/>
        <v/>
      </c>
      <c r="M1700" s="39" t="str">
        <f t="shared" si="774"/>
        <v/>
      </c>
      <c r="N1700" s="39" t="str">
        <f t="shared" ca="1" si="794"/>
        <v/>
      </c>
      <c r="O1700" s="39" t="str">
        <f ca="1">IF(L1700="","",ROUND(Q1699*$O$5/payments_per_year,2))</f>
        <v/>
      </c>
      <c r="P1700" s="101"/>
      <c r="Q1700" s="39">
        <f t="shared" ca="1" si="795"/>
        <v>0</v>
      </c>
      <c r="R1700" s="332"/>
      <c r="S1700" s="37" t="str">
        <f t="shared" ca="1" si="785"/>
        <v/>
      </c>
      <c r="T1700" s="41" t="str">
        <f t="shared" ca="1" si="786"/>
        <v/>
      </c>
      <c r="U1700" s="39" t="str">
        <f t="shared" si="775"/>
        <v/>
      </c>
      <c r="V1700" s="39" t="str">
        <f t="shared" ca="1" si="796"/>
        <v/>
      </c>
      <c r="W1700" s="39">
        <f t="shared" ca="1" si="776"/>
        <v>0</v>
      </c>
      <c r="X1700" s="40"/>
      <c r="Y1700" s="39">
        <f t="shared" ca="1" si="797"/>
        <v>0</v>
      </c>
      <c r="Z1700" s="327"/>
      <c r="AA1700" s="37" t="str">
        <f t="shared" ca="1" si="787"/>
        <v/>
      </c>
      <c r="AB1700" s="41" t="str">
        <f t="shared" ca="1" si="788"/>
        <v/>
      </c>
      <c r="AC1700" s="39" t="str">
        <f t="shared" si="777"/>
        <v/>
      </c>
      <c r="AD1700" s="39" t="str">
        <f t="shared" ca="1" si="798"/>
        <v/>
      </c>
      <c r="AE1700" s="39" t="str">
        <f t="shared" ca="1" si="789"/>
        <v/>
      </c>
      <c r="AF1700" s="40"/>
      <c r="AG1700" s="39">
        <f t="shared" ca="1" si="799"/>
        <v>0</v>
      </c>
      <c r="AH1700" s="339"/>
      <c r="AI1700" s="37" t="str">
        <f t="shared" ca="1" si="790"/>
        <v/>
      </c>
      <c r="AJ1700" s="41" t="str">
        <f t="shared" ca="1" si="791"/>
        <v/>
      </c>
      <c r="AK1700" s="39" t="str">
        <f t="shared" si="778"/>
        <v/>
      </c>
      <c r="AL1700" s="39" t="str">
        <f t="shared" ca="1" si="800"/>
        <v/>
      </c>
      <c r="AM1700" s="39" t="str">
        <f t="shared" ca="1" si="792"/>
        <v/>
      </c>
      <c r="AN1700" s="40"/>
      <c r="AO1700" s="39">
        <f t="shared" ca="1" si="801"/>
        <v>0</v>
      </c>
      <c r="AP1700" s="339"/>
      <c r="AW1700" s="329"/>
      <c r="BI1700" s="329"/>
      <c r="BJ1700" s="329"/>
      <c r="BK1700" s="329"/>
      <c r="BL1700" s="329"/>
      <c r="BM1700" s="329"/>
      <c r="BN1700" s="329"/>
      <c r="BO1700" s="329"/>
      <c r="BP1700" s="329"/>
      <c r="BQ1700" s="329"/>
      <c r="BR1700" s="329"/>
      <c r="BS1700" s="329"/>
      <c r="BT1700" s="329"/>
      <c r="BU1700" s="329"/>
      <c r="BV1700" s="329"/>
      <c r="BW1700" s="325"/>
      <c r="BX1700" s="325"/>
      <c r="BY1700" s="325"/>
      <c r="BZ1700" s="325"/>
      <c r="CA1700" s="325"/>
      <c r="CB1700" s="325"/>
      <c r="CC1700" s="325"/>
      <c r="CD1700" s="325"/>
      <c r="CE1700" s="325"/>
      <c r="CF1700" s="325"/>
      <c r="CG1700" s="325"/>
      <c r="CH1700" s="325"/>
      <c r="CI1700" s="325"/>
      <c r="CJ1700" s="325"/>
      <c r="CK1700" s="325"/>
      <c r="CL1700" s="325"/>
      <c r="CM1700" s="325"/>
      <c r="CN1700" s="325"/>
      <c r="CO1700" s="325"/>
      <c r="CP1700" s="325"/>
      <c r="CQ1700" s="325"/>
      <c r="CR1700" s="325"/>
      <c r="CS1700" s="325"/>
      <c r="CT1700" s="325"/>
      <c r="CU1700" s="325"/>
      <c r="CV1700" s="325"/>
      <c r="CW1700" s="325"/>
      <c r="CX1700" s="325"/>
    </row>
    <row r="1701" spans="1:102" s="36" customFormat="1" ht="15" hidden="1" customHeight="1">
      <c r="A1701" s="329"/>
      <c r="B1701" s="37" t="str">
        <f t="shared" ca="1" si="779"/>
        <v/>
      </c>
      <c r="C1701" s="41" t="str">
        <f t="shared" ca="1" si="780"/>
        <v/>
      </c>
      <c r="D1701" s="39" t="str">
        <f t="shared" ca="1" si="781"/>
        <v/>
      </c>
      <c r="E1701" s="39" t="str">
        <f t="shared" ca="1" si="793"/>
        <v/>
      </c>
      <c r="F1701" s="39" t="str">
        <f t="shared" ca="1" si="782"/>
        <v/>
      </c>
      <c r="G1701" s="101"/>
      <c r="H1701" s="39">
        <f t="shared" ca="1" si="773"/>
        <v>0</v>
      </c>
      <c r="J1701" s="332"/>
      <c r="K1701" s="37" t="str">
        <f t="shared" ca="1" si="783"/>
        <v/>
      </c>
      <c r="L1701" s="41" t="str">
        <f t="shared" ca="1" si="784"/>
        <v/>
      </c>
      <c r="M1701" s="39" t="str">
        <f t="shared" si="774"/>
        <v/>
      </c>
      <c r="N1701" s="39" t="str">
        <f t="shared" ca="1" si="794"/>
        <v/>
      </c>
      <c r="O1701" s="39">
        <f ca="1">ROUND(Q1700*$O$5/payments_per_year,2)</f>
        <v>0</v>
      </c>
      <c r="P1701" s="101"/>
      <c r="Q1701" s="39">
        <f t="shared" ca="1" si="795"/>
        <v>0</v>
      </c>
      <c r="R1701" s="332"/>
      <c r="S1701" s="37" t="str">
        <f t="shared" ca="1" si="785"/>
        <v/>
      </c>
      <c r="T1701" s="41" t="str">
        <f t="shared" ca="1" si="786"/>
        <v/>
      </c>
      <c r="U1701" s="39" t="str">
        <f t="shared" si="775"/>
        <v/>
      </c>
      <c r="V1701" s="39" t="str">
        <f t="shared" ca="1" si="796"/>
        <v/>
      </c>
      <c r="W1701" s="39">
        <f t="shared" ca="1" si="776"/>
        <v>0</v>
      </c>
      <c r="X1701" s="40"/>
      <c r="Y1701" s="39">
        <f t="shared" ca="1" si="797"/>
        <v>0</v>
      </c>
      <c r="Z1701" s="327"/>
      <c r="AA1701" s="37" t="str">
        <f t="shared" ca="1" si="787"/>
        <v/>
      </c>
      <c r="AB1701" s="41" t="str">
        <f t="shared" ca="1" si="788"/>
        <v/>
      </c>
      <c r="AC1701" s="39" t="str">
        <f t="shared" si="777"/>
        <v/>
      </c>
      <c r="AD1701" s="39" t="str">
        <f t="shared" ca="1" si="798"/>
        <v/>
      </c>
      <c r="AE1701" s="39" t="str">
        <f t="shared" ca="1" si="789"/>
        <v/>
      </c>
      <c r="AF1701" s="40"/>
      <c r="AG1701" s="39">
        <f t="shared" ca="1" si="799"/>
        <v>0</v>
      </c>
      <c r="AH1701" s="339"/>
      <c r="AI1701" s="37" t="str">
        <f t="shared" ca="1" si="790"/>
        <v/>
      </c>
      <c r="AJ1701" s="41" t="str">
        <f t="shared" ca="1" si="791"/>
        <v/>
      </c>
      <c r="AK1701" s="39" t="str">
        <f t="shared" si="778"/>
        <v/>
      </c>
      <c r="AL1701" s="39" t="str">
        <f t="shared" ca="1" si="800"/>
        <v/>
      </c>
      <c r="AM1701" s="39" t="str">
        <f t="shared" ca="1" si="792"/>
        <v/>
      </c>
      <c r="AN1701" s="40"/>
      <c r="AO1701" s="39">
        <f t="shared" ca="1" si="801"/>
        <v>0</v>
      </c>
      <c r="AP1701" s="339"/>
      <c r="AW1701" s="329"/>
      <c r="BI1701" s="329"/>
      <c r="BJ1701" s="329"/>
      <c r="BK1701" s="329"/>
      <c r="BL1701" s="329"/>
      <c r="BM1701" s="329"/>
      <c r="BN1701" s="329"/>
      <c r="BO1701" s="329"/>
      <c r="BP1701" s="329"/>
      <c r="BQ1701" s="329"/>
      <c r="BR1701" s="329"/>
      <c r="BS1701" s="329"/>
      <c r="BT1701" s="329"/>
      <c r="BU1701" s="329"/>
      <c r="BV1701" s="329"/>
      <c r="BW1701" s="325"/>
      <c r="BX1701" s="325"/>
      <c r="BY1701" s="325"/>
      <c r="BZ1701" s="325"/>
      <c r="CA1701" s="325"/>
      <c r="CB1701" s="325"/>
      <c r="CC1701" s="325"/>
      <c r="CD1701" s="325"/>
      <c r="CE1701" s="325"/>
      <c r="CF1701" s="325"/>
      <c r="CG1701" s="325"/>
      <c r="CH1701" s="325"/>
      <c r="CI1701" s="325"/>
      <c r="CJ1701" s="325"/>
      <c r="CK1701" s="325"/>
      <c r="CL1701" s="325"/>
      <c r="CM1701" s="325"/>
      <c r="CN1701" s="325"/>
      <c r="CO1701" s="325"/>
      <c r="CP1701" s="325"/>
      <c r="CQ1701" s="325"/>
      <c r="CR1701" s="325"/>
      <c r="CS1701" s="325"/>
      <c r="CT1701" s="325"/>
      <c r="CU1701" s="325"/>
      <c r="CV1701" s="325"/>
      <c r="CW1701" s="325"/>
      <c r="CX1701" s="325"/>
    </row>
    <row r="1702" spans="1:102" s="36" customFormat="1" ht="15" hidden="1" customHeight="1">
      <c r="A1702" s="329"/>
      <c r="B1702" s="37" t="str">
        <f t="shared" ca="1" si="779"/>
        <v/>
      </c>
      <c r="C1702" s="41" t="str">
        <f t="shared" ca="1" si="780"/>
        <v/>
      </c>
      <c r="D1702" s="39" t="str">
        <f t="shared" ca="1" si="781"/>
        <v/>
      </c>
      <c r="E1702" s="39" t="str">
        <f t="shared" ca="1" si="793"/>
        <v/>
      </c>
      <c r="F1702" s="39" t="str">
        <f t="shared" ca="1" si="782"/>
        <v/>
      </c>
      <c r="G1702" s="101"/>
      <c r="H1702" s="39">
        <f t="shared" ca="1" si="773"/>
        <v>0</v>
      </c>
      <c r="J1702" s="332"/>
      <c r="K1702" s="37" t="str">
        <f t="shared" ca="1" si="783"/>
        <v/>
      </c>
      <c r="L1702" s="41" t="str">
        <f t="shared" ca="1" si="784"/>
        <v/>
      </c>
      <c r="M1702" s="39" t="str">
        <f t="shared" si="774"/>
        <v/>
      </c>
      <c r="N1702" s="39" t="str">
        <f t="shared" ca="1" si="794"/>
        <v/>
      </c>
      <c r="O1702" s="39" t="str">
        <f ca="1">IF(L1702="","",ROUND(Q1701*$O$5/payments_per_year,2))</f>
        <v/>
      </c>
      <c r="P1702" s="101"/>
      <c r="Q1702" s="39">
        <f t="shared" ca="1" si="795"/>
        <v>0</v>
      </c>
      <c r="R1702" s="332"/>
      <c r="S1702" s="37" t="str">
        <f t="shared" ca="1" si="785"/>
        <v/>
      </c>
      <c r="T1702" s="41" t="str">
        <f t="shared" ca="1" si="786"/>
        <v/>
      </c>
      <c r="U1702" s="39" t="str">
        <f t="shared" si="775"/>
        <v/>
      </c>
      <c r="V1702" s="39" t="str">
        <f t="shared" ca="1" si="796"/>
        <v/>
      </c>
      <c r="W1702" s="39">
        <f t="shared" ca="1" si="776"/>
        <v>0</v>
      </c>
      <c r="X1702" s="40"/>
      <c r="Y1702" s="39">
        <f t="shared" ca="1" si="797"/>
        <v>0</v>
      </c>
      <c r="Z1702" s="327"/>
      <c r="AA1702" s="37" t="str">
        <f t="shared" ca="1" si="787"/>
        <v/>
      </c>
      <c r="AB1702" s="41" t="str">
        <f t="shared" ca="1" si="788"/>
        <v/>
      </c>
      <c r="AC1702" s="39" t="str">
        <f t="shared" si="777"/>
        <v/>
      </c>
      <c r="AD1702" s="39" t="str">
        <f t="shared" ca="1" si="798"/>
        <v/>
      </c>
      <c r="AE1702" s="39" t="str">
        <f t="shared" ca="1" si="789"/>
        <v/>
      </c>
      <c r="AF1702" s="40"/>
      <c r="AG1702" s="39">
        <f t="shared" ca="1" si="799"/>
        <v>0</v>
      </c>
      <c r="AH1702" s="339"/>
      <c r="AI1702" s="37" t="str">
        <f t="shared" ca="1" si="790"/>
        <v/>
      </c>
      <c r="AJ1702" s="41" t="str">
        <f t="shared" ca="1" si="791"/>
        <v/>
      </c>
      <c r="AK1702" s="39" t="str">
        <f t="shared" si="778"/>
        <v/>
      </c>
      <c r="AL1702" s="39" t="str">
        <f t="shared" ca="1" si="800"/>
        <v/>
      </c>
      <c r="AM1702" s="39" t="str">
        <f t="shared" ca="1" si="792"/>
        <v/>
      </c>
      <c r="AN1702" s="40"/>
      <c r="AO1702" s="39">
        <f t="shared" ca="1" si="801"/>
        <v>0</v>
      </c>
      <c r="AP1702" s="339"/>
      <c r="AW1702" s="329"/>
      <c r="BI1702" s="329"/>
      <c r="BJ1702" s="329"/>
      <c r="BK1702" s="329"/>
      <c r="BL1702" s="329"/>
      <c r="BM1702" s="329"/>
      <c r="BN1702" s="329"/>
      <c r="BO1702" s="329"/>
      <c r="BP1702" s="329"/>
      <c r="BQ1702" s="329"/>
      <c r="BR1702" s="329"/>
      <c r="BS1702" s="329"/>
      <c r="BT1702" s="329"/>
      <c r="BU1702" s="329"/>
      <c r="BV1702" s="329"/>
      <c r="BW1702" s="325"/>
      <c r="BX1702" s="325"/>
      <c r="BY1702" s="325"/>
      <c r="BZ1702" s="325"/>
      <c r="CA1702" s="325"/>
      <c r="CB1702" s="325"/>
      <c r="CC1702" s="325"/>
      <c r="CD1702" s="325"/>
      <c r="CE1702" s="325"/>
      <c r="CF1702" s="325"/>
      <c r="CG1702" s="325"/>
      <c r="CH1702" s="325"/>
      <c r="CI1702" s="325"/>
      <c r="CJ1702" s="325"/>
      <c r="CK1702" s="325"/>
      <c r="CL1702" s="325"/>
      <c r="CM1702" s="325"/>
      <c r="CN1702" s="325"/>
      <c r="CO1702" s="325"/>
      <c r="CP1702" s="325"/>
      <c r="CQ1702" s="325"/>
      <c r="CR1702" s="325"/>
      <c r="CS1702" s="325"/>
      <c r="CT1702" s="325"/>
      <c r="CU1702" s="325"/>
      <c r="CV1702" s="325"/>
      <c r="CW1702" s="325"/>
      <c r="CX1702" s="325"/>
    </row>
    <row r="1703" spans="1:102" s="36" customFormat="1" ht="15" hidden="1" customHeight="1">
      <c r="A1703" s="329"/>
      <c r="B1703" s="37" t="str">
        <f t="shared" ca="1" si="779"/>
        <v/>
      </c>
      <c r="C1703" s="41" t="str">
        <f t="shared" ca="1" si="780"/>
        <v/>
      </c>
      <c r="D1703" s="39" t="str">
        <f t="shared" ca="1" si="781"/>
        <v/>
      </c>
      <c r="E1703" s="39" t="str">
        <f t="shared" ca="1" si="793"/>
        <v/>
      </c>
      <c r="F1703" s="39" t="str">
        <f t="shared" ca="1" si="782"/>
        <v/>
      </c>
      <c r="G1703" s="101"/>
      <c r="H1703" s="39">
        <f t="shared" ca="1" si="773"/>
        <v>0</v>
      </c>
      <c r="J1703" s="332"/>
      <c r="K1703" s="37" t="str">
        <f t="shared" ca="1" si="783"/>
        <v/>
      </c>
      <c r="L1703" s="41" t="str">
        <f t="shared" ca="1" si="784"/>
        <v/>
      </c>
      <c r="M1703" s="39" t="str">
        <f t="shared" si="774"/>
        <v/>
      </c>
      <c r="N1703" s="39" t="str">
        <f t="shared" ca="1" si="794"/>
        <v/>
      </c>
      <c r="O1703" s="39">
        <f ca="1">ROUND(Q1702*$O$5/payments_per_year,2)</f>
        <v>0</v>
      </c>
      <c r="P1703" s="101"/>
      <c r="Q1703" s="39">
        <f t="shared" ca="1" si="795"/>
        <v>0</v>
      </c>
      <c r="R1703" s="332"/>
      <c r="S1703" s="37" t="str">
        <f t="shared" ca="1" si="785"/>
        <v/>
      </c>
      <c r="T1703" s="41" t="str">
        <f t="shared" ca="1" si="786"/>
        <v/>
      </c>
      <c r="U1703" s="39" t="str">
        <f t="shared" si="775"/>
        <v/>
      </c>
      <c r="V1703" s="39" t="str">
        <f t="shared" ca="1" si="796"/>
        <v/>
      </c>
      <c r="W1703" s="39">
        <f t="shared" ca="1" si="776"/>
        <v>0</v>
      </c>
      <c r="X1703" s="40"/>
      <c r="Y1703" s="39">
        <f t="shared" ca="1" si="797"/>
        <v>0</v>
      </c>
      <c r="Z1703" s="327"/>
      <c r="AA1703" s="37" t="str">
        <f t="shared" ca="1" si="787"/>
        <v/>
      </c>
      <c r="AB1703" s="41" t="str">
        <f t="shared" ca="1" si="788"/>
        <v/>
      </c>
      <c r="AC1703" s="39" t="str">
        <f t="shared" si="777"/>
        <v/>
      </c>
      <c r="AD1703" s="39" t="str">
        <f t="shared" ca="1" si="798"/>
        <v/>
      </c>
      <c r="AE1703" s="39" t="str">
        <f t="shared" ca="1" si="789"/>
        <v/>
      </c>
      <c r="AF1703" s="40"/>
      <c r="AG1703" s="39">
        <f t="shared" ca="1" si="799"/>
        <v>0</v>
      </c>
      <c r="AH1703" s="339"/>
      <c r="AI1703" s="37" t="str">
        <f t="shared" ca="1" si="790"/>
        <v/>
      </c>
      <c r="AJ1703" s="41" t="str">
        <f t="shared" ca="1" si="791"/>
        <v/>
      </c>
      <c r="AK1703" s="39" t="str">
        <f t="shared" si="778"/>
        <v/>
      </c>
      <c r="AL1703" s="39" t="str">
        <f t="shared" ca="1" si="800"/>
        <v/>
      </c>
      <c r="AM1703" s="39" t="str">
        <f t="shared" ca="1" si="792"/>
        <v/>
      </c>
      <c r="AN1703" s="40"/>
      <c r="AO1703" s="39">
        <f t="shared" ca="1" si="801"/>
        <v>0</v>
      </c>
      <c r="AP1703" s="339"/>
      <c r="AW1703" s="329"/>
      <c r="BI1703" s="329"/>
      <c r="BJ1703" s="329"/>
      <c r="BK1703" s="329"/>
      <c r="BL1703" s="329"/>
      <c r="BM1703" s="329"/>
      <c r="BN1703" s="329"/>
      <c r="BO1703" s="329"/>
      <c r="BP1703" s="329"/>
      <c r="BQ1703" s="329"/>
      <c r="BR1703" s="329"/>
      <c r="BS1703" s="329"/>
      <c r="BT1703" s="329"/>
      <c r="BU1703" s="329"/>
      <c r="BV1703" s="329"/>
      <c r="BW1703" s="325"/>
      <c r="BX1703" s="325"/>
      <c r="BY1703" s="325"/>
      <c r="BZ1703" s="325"/>
      <c r="CA1703" s="325"/>
      <c r="CB1703" s="325"/>
      <c r="CC1703" s="325"/>
      <c r="CD1703" s="325"/>
      <c r="CE1703" s="325"/>
      <c r="CF1703" s="325"/>
      <c r="CG1703" s="325"/>
      <c r="CH1703" s="325"/>
      <c r="CI1703" s="325"/>
      <c r="CJ1703" s="325"/>
      <c r="CK1703" s="325"/>
      <c r="CL1703" s="325"/>
      <c r="CM1703" s="325"/>
      <c r="CN1703" s="325"/>
      <c r="CO1703" s="325"/>
      <c r="CP1703" s="325"/>
      <c r="CQ1703" s="325"/>
      <c r="CR1703" s="325"/>
      <c r="CS1703" s="325"/>
      <c r="CT1703" s="325"/>
      <c r="CU1703" s="325"/>
      <c r="CV1703" s="325"/>
      <c r="CW1703" s="325"/>
      <c r="CX1703" s="325"/>
    </row>
    <row r="1704" spans="1:102" s="36" customFormat="1" ht="15" hidden="1" customHeight="1">
      <c r="A1704" s="329"/>
      <c r="B1704" s="37" t="str">
        <f t="shared" ca="1" si="779"/>
        <v/>
      </c>
      <c r="C1704" s="41" t="str">
        <f t="shared" ca="1" si="780"/>
        <v/>
      </c>
      <c r="D1704" s="39" t="str">
        <f t="shared" ca="1" si="781"/>
        <v/>
      </c>
      <c r="E1704" s="39" t="str">
        <f t="shared" ca="1" si="793"/>
        <v/>
      </c>
      <c r="F1704" s="39" t="str">
        <f t="shared" ca="1" si="782"/>
        <v/>
      </c>
      <c r="G1704" s="101"/>
      <c r="H1704" s="39">
        <f t="shared" ca="1" si="773"/>
        <v>0</v>
      </c>
      <c r="J1704" s="332"/>
      <c r="K1704" s="37" t="str">
        <f t="shared" ca="1" si="783"/>
        <v/>
      </c>
      <c r="L1704" s="41" t="str">
        <f t="shared" ca="1" si="784"/>
        <v/>
      </c>
      <c r="M1704" s="39" t="str">
        <f t="shared" si="774"/>
        <v/>
      </c>
      <c r="N1704" s="39" t="str">
        <f t="shared" ca="1" si="794"/>
        <v/>
      </c>
      <c r="O1704" s="39" t="str">
        <f ca="1">IF(L1704="","",ROUND(Q1703*$O$5/payments_per_year,2))</f>
        <v/>
      </c>
      <c r="P1704" s="101"/>
      <c r="Q1704" s="39">
        <f t="shared" ca="1" si="795"/>
        <v>0</v>
      </c>
      <c r="R1704" s="332"/>
      <c r="S1704" s="37" t="str">
        <f t="shared" ca="1" si="785"/>
        <v/>
      </c>
      <c r="T1704" s="41" t="str">
        <f t="shared" ca="1" si="786"/>
        <v/>
      </c>
      <c r="U1704" s="39" t="str">
        <f t="shared" si="775"/>
        <v/>
      </c>
      <c r="V1704" s="39" t="str">
        <f t="shared" ca="1" si="796"/>
        <v/>
      </c>
      <c r="W1704" s="39">
        <f t="shared" ca="1" si="776"/>
        <v>0</v>
      </c>
      <c r="X1704" s="40"/>
      <c r="Y1704" s="39">
        <f t="shared" ca="1" si="797"/>
        <v>0</v>
      </c>
      <c r="Z1704" s="327"/>
      <c r="AA1704" s="37" t="str">
        <f t="shared" ca="1" si="787"/>
        <v/>
      </c>
      <c r="AB1704" s="41" t="str">
        <f t="shared" ca="1" si="788"/>
        <v/>
      </c>
      <c r="AC1704" s="39" t="str">
        <f t="shared" si="777"/>
        <v/>
      </c>
      <c r="AD1704" s="39" t="str">
        <f t="shared" ca="1" si="798"/>
        <v/>
      </c>
      <c r="AE1704" s="39" t="str">
        <f t="shared" ca="1" si="789"/>
        <v/>
      </c>
      <c r="AF1704" s="40"/>
      <c r="AG1704" s="39">
        <f t="shared" ca="1" si="799"/>
        <v>0</v>
      </c>
      <c r="AH1704" s="339"/>
      <c r="AI1704" s="37" t="str">
        <f t="shared" ca="1" si="790"/>
        <v/>
      </c>
      <c r="AJ1704" s="41" t="str">
        <f t="shared" ca="1" si="791"/>
        <v/>
      </c>
      <c r="AK1704" s="39" t="str">
        <f t="shared" si="778"/>
        <v/>
      </c>
      <c r="AL1704" s="39" t="str">
        <f t="shared" ca="1" si="800"/>
        <v/>
      </c>
      <c r="AM1704" s="39" t="str">
        <f t="shared" ca="1" si="792"/>
        <v/>
      </c>
      <c r="AN1704" s="40"/>
      <c r="AO1704" s="39">
        <f t="shared" ca="1" si="801"/>
        <v>0</v>
      </c>
      <c r="AP1704" s="339"/>
      <c r="AW1704" s="329"/>
      <c r="BI1704" s="329"/>
      <c r="BJ1704" s="329"/>
      <c r="BK1704" s="329"/>
      <c r="BL1704" s="329"/>
      <c r="BM1704" s="329"/>
      <c r="BN1704" s="329"/>
      <c r="BO1704" s="329"/>
      <c r="BP1704" s="329"/>
      <c r="BQ1704" s="329"/>
      <c r="BR1704" s="329"/>
      <c r="BS1704" s="329"/>
      <c r="BT1704" s="329"/>
      <c r="BU1704" s="329"/>
      <c r="BV1704" s="329"/>
      <c r="BW1704" s="325"/>
      <c r="BX1704" s="325"/>
      <c r="BY1704" s="325"/>
      <c r="BZ1704" s="325"/>
      <c r="CA1704" s="325"/>
      <c r="CB1704" s="325"/>
      <c r="CC1704" s="325"/>
      <c r="CD1704" s="325"/>
      <c r="CE1704" s="325"/>
      <c r="CF1704" s="325"/>
      <c r="CG1704" s="325"/>
      <c r="CH1704" s="325"/>
      <c r="CI1704" s="325"/>
      <c r="CJ1704" s="325"/>
      <c r="CK1704" s="325"/>
      <c r="CL1704" s="325"/>
      <c r="CM1704" s="325"/>
      <c r="CN1704" s="325"/>
      <c r="CO1704" s="325"/>
      <c r="CP1704" s="325"/>
      <c r="CQ1704" s="325"/>
      <c r="CR1704" s="325"/>
      <c r="CS1704" s="325"/>
      <c r="CT1704" s="325"/>
      <c r="CU1704" s="325"/>
      <c r="CV1704" s="325"/>
      <c r="CW1704" s="325"/>
      <c r="CX1704" s="325"/>
    </row>
    <row r="1705" spans="1:102" s="36" customFormat="1" ht="15" hidden="1" customHeight="1">
      <c r="A1705" s="329"/>
      <c r="B1705" s="37" t="str">
        <f t="shared" ca="1" si="779"/>
        <v/>
      </c>
      <c r="C1705" s="41" t="str">
        <f t="shared" ca="1" si="780"/>
        <v/>
      </c>
      <c r="D1705" s="39" t="str">
        <f t="shared" ca="1" si="781"/>
        <v/>
      </c>
      <c r="E1705" s="39" t="str">
        <f t="shared" ca="1" si="793"/>
        <v/>
      </c>
      <c r="F1705" s="39" t="str">
        <f t="shared" ca="1" si="782"/>
        <v/>
      </c>
      <c r="G1705" s="101"/>
      <c r="H1705" s="39">
        <f t="shared" ca="1" si="773"/>
        <v>0</v>
      </c>
      <c r="J1705" s="332"/>
      <c r="K1705" s="37" t="str">
        <f t="shared" ca="1" si="783"/>
        <v/>
      </c>
      <c r="L1705" s="41" t="str">
        <f t="shared" ca="1" si="784"/>
        <v/>
      </c>
      <c r="M1705" s="39" t="str">
        <f t="shared" si="774"/>
        <v/>
      </c>
      <c r="N1705" s="39" t="str">
        <f t="shared" ca="1" si="794"/>
        <v/>
      </c>
      <c r="O1705" s="39">
        <f ca="1">ROUND(Q1704*$O$5/payments_per_year,2)</f>
        <v>0</v>
      </c>
      <c r="P1705" s="101"/>
      <c r="Q1705" s="39">
        <f t="shared" ca="1" si="795"/>
        <v>0</v>
      </c>
      <c r="R1705" s="332"/>
      <c r="S1705" s="37" t="str">
        <f t="shared" ca="1" si="785"/>
        <v/>
      </c>
      <c r="T1705" s="41" t="str">
        <f t="shared" ca="1" si="786"/>
        <v/>
      </c>
      <c r="U1705" s="39" t="str">
        <f t="shared" si="775"/>
        <v/>
      </c>
      <c r="V1705" s="39" t="str">
        <f t="shared" ca="1" si="796"/>
        <v/>
      </c>
      <c r="W1705" s="39">
        <f t="shared" ca="1" si="776"/>
        <v>0</v>
      </c>
      <c r="X1705" s="40"/>
      <c r="Y1705" s="39">
        <f t="shared" ca="1" si="797"/>
        <v>0</v>
      </c>
      <c r="Z1705" s="327"/>
      <c r="AA1705" s="37" t="str">
        <f t="shared" ca="1" si="787"/>
        <v/>
      </c>
      <c r="AB1705" s="41" t="str">
        <f t="shared" ca="1" si="788"/>
        <v/>
      </c>
      <c r="AC1705" s="39" t="str">
        <f t="shared" si="777"/>
        <v/>
      </c>
      <c r="AD1705" s="39" t="str">
        <f t="shared" ca="1" si="798"/>
        <v/>
      </c>
      <c r="AE1705" s="39" t="str">
        <f t="shared" ca="1" si="789"/>
        <v/>
      </c>
      <c r="AF1705" s="40"/>
      <c r="AG1705" s="39">
        <f t="shared" ca="1" si="799"/>
        <v>0</v>
      </c>
      <c r="AH1705" s="339"/>
      <c r="AI1705" s="37" t="str">
        <f t="shared" ca="1" si="790"/>
        <v/>
      </c>
      <c r="AJ1705" s="41" t="str">
        <f t="shared" ca="1" si="791"/>
        <v/>
      </c>
      <c r="AK1705" s="39" t="str">
        <f t="shared" si="778"/>
        <v/>
      </c>
      <c r="AL1705" s="39" t="str">
        <f t="shared" ca="1" si="800"/>
        <v/>
      </c>
      <c r="AM1705" s="39" t="str">
        <f t="shared" ca="1" si="792"/>
        <v/>
      </c>
      <c r="AN1705" s="40"/>
      <c r="AO1705" s="39">
        <f t="shared" ca="1" si="801"/>
        <v>0</v>
      </c>
      <c r="AP1705" s="339"/>
      <c r="AW1705" s="329"/>
      <c r="BI1705" s="329"/>
      <c r="BJ1705" s="329"/>
      <c r="BK1705" s="329"/>
      <c r="BL1705" s="329"/>
      <c r="BM1705" s="329"/>
      <c r="BN1705" s="329"/>
      <c r="BO1705" s="329"/>
      <c r="BP1705" s="329"/>
      <c r="BQ1705" s="329"/>
      <c r="BR1705" s="329"/>
      <c r="BS1705" s="329"/>
      <c r="BT1705" s="329"/>
      <c r="BU1705" s="329"/>
      <c r="BV1705" s="329"/>
      <c r="BW1705" s="325"/>
      <c r="BX1705" s="325"/>
      <c r="BY1705" s="325"/>
      <c r="BZ1705" s="325"/>
      <c r="CA1705" s="325"/>
      <c r="CB1705" s="325"/>
      <c r="CC1705" s="325"/>
      <c r="CD1705" s="325"/>
      <c r="CE1705" s="325"/>
      <c r="CF1705" s="325"/>
      <c r="CG1705" s="325"/>
      <c r="CH1705" s="325"/>
      <c r="CI1705" s="325"/>
      <c r="CJ1705" s="325"/>
      <c r="CK1705" s="325"/>
      <c r="CL1705" s="325"/>
      <c r="CM1705" s="325"/>
      <c r="CN1705" s="325"/>
      <c r="CO1705" s="325"/>
      <c r="CP1705" s="325"/>
      <c r="CQ1705" s="325"/>
      <c r="CR1705" s="325"/>
      <c r="CS1705" s="325"/>
      <c r="CT1705" s="325"/>
      <c r="CU1705" s="325"/>
      <c r="CV1705" s="325"/>
      <c r="CW1705" s="325"/>
      <c r="CX1705" s="325"/>
    </row>
    <row r="1706" spans="1:102" s="36" customFormat="1" ht="15" hidden="1" customHeight="1">
      <c r="A1706" s="329"/>
      <c r="B1706" s="37" t="str">
        <f t="shared" ca="1" si="779"/>
        <v/>
      </c>
      <c r="C1706" s="41" t="str">
        <f t="shared" ca="1" si="780"/>
        <v/>
      </c>
      <c r="D1706" s="39" t="str">
        <f t="shared" ca="1" si="781"/>
        <v/>
      </c>
      <c r="E1706" s="39" t="str">
        <f t="shared" ca="1" si="793"/>
        <v/>
      </c>
      <c r="F1706" s="39" t="str">
        <f t="shared" ca="1" si="782"/>
        <v/>
      </c>
      <c r="G1706" s="101"/>
      <c r="H1706" s="39">
        <f t="shared" ca="1" si="773"/>
        <v>0</v>
      </c>
      <c r="J1706" s="332"/>
      <c r="K1706" s="37" t="str">
        <f t="shared" ca="1" si="783"/>
        <v/>
      </c>
      <c r="L1706" s="41" t="str">
        <f t="shared" ca="1" si="784"/>
        <v/>
      </c>
      <c r="M1706" s="39" t="str">
        <f t="shared" si="774"/>
        <v/>
      </c>
      <c r="N1706" s="39" t="str">
        <f t="shared" ca="1" si="794"/>
        <v/>
      </c>
      <c r="O1706" s="39" t="str">
        <f ca="1">IF(L1706="","",ROUND(Q1705*$O$5/payments_per_year,2))</f>
        <v/>
      </c>
      <c r="P1706" s="101"/>
      <c r="Q1706" s="39">
        <f t="shared" ca="1" si="795"/>
        <v>0</v>
      </c>
      <c r="R1706" s="332"/>
      <c r="S1706" s="37" t="str">
        <f t="shared" ca="1" si="785"/>
        <v/>
      </c>
      <c r="T1706" s="41" t="str">
        <f t="shared" ca="1" si="786"/>
        <v/>
      </c>
      <c r="U1706" s="39" t="str">
        <f t="shared" si="775"/>
        <v/>
      </c>
      <c r="V1706" s="39" t="str">
        <f t="shared" ca="1" si="796"/>
        <v/>
      </c>
      <c r="W1706" s="39">
        <f t="shared" ca="1" si="776"/>
        <v>0</v>
      </c>
      <c r="X1706" s="40"/>
      <c r="Y1706" s="39">
        <f t="shared" ca="1" si="797"/>
        <v>0</v>
      </c>
      <c r="Z1706" s="327"/>
      <c r="AA1706" s="37" t="str">
        <f t="shared" ca="1" si="787"/>
        <v/>
      </c>
      <c r="AB1706" s="41" t="str">
        <f t="shared" ca="1" si="788"/>
        <v/>
      </c>
      <c r="AC1706" s="39" t="str">
        <f t="shared" si="777"/>
        <v/>
      </c>
      <c r="AD1706" s="39" t="str">
        <f t="shared" ca="1" si="798"/>
        <v/>
      </c>
      <c r="AE1706" s="39" t="str">
        <f t="shared" ca="1" si="789"/>
        <v/>
      </c>
      <c r="AF1706" s="40"/>
      <c r="AG1706" s="39">
        <f t="shared" ca="1" si="799"/>
        <v>0</v>
      </c>
      <c r="AH1706" s="339"/>
      <c r="AI1706" s="37" t="str">
        <f t="shared" ca="1" si="790"/>
        <v/>
      </c>
      <c r="AJ1706" s="41" t="str">
        <f t="shared" ca="1" si="791"/>
        <v/>
      </c>
      <c r="AK1706" s="39" t="str">
        <f t="shared" si="778"/>
        <v/>
      </c>
      <c r="AL1706" s="39" t="str">
        <f t="shared" ca="1" si="800"/>
        <v/>
      </c>
      <c r="AM1706" s="39" t="str">
        <f t="shared" ca="1" si="792"/>
        <v/>
      </c>
      <c r="AN1706" s="40"/>
      <c r="AO1706" s="39">
        <f t="shared" ca="1" si="801"/>
        <v>0</v>
      </c>
      <c r="AP1706" s="339"/>
      <c r="AW1706" s="329"/>
      <c r="BI1706" s="329"/>
      <c r="BJ1706" s="329"/>
      <c r="BK1706" s="329"/>
      <c r="BL1706" s="329"/>
      <c r="BM1706" s="329"/>
      <c r="BN1706" s="329"/>
      <c r="BO1706" s="329"/>
      <c r="BP1706" s="329"/>
      <c r="BQ1706" s="329"/>
      <c r="BR1706" s="329"/>
      <c r="BS1706" s="329"/>
      <c r="BT1706" s="329"/>
      <c r="BU1706" s="329"/>
      <c r="BV1706" s="329"/>
      <c r="BW1706" s="325"/>
      <c r="BX1706" s="325"/>
      <c r="BY1706" s="325"/>
      <c r="BZ1706" s="325"/>
      <c r="CA1706" s="325"/>
      <c r="CB1706" s="325"/>
      <c r="CC1706" s="325"/>
      <c r="CD1706" s="325"/>
      <c r="CE1706" s="325"/>
      <c r="CF1706" s="325"/>
      <c r="CG1706" s="325"/>
      <c r="CH1706" s="325"/>
      <c r="CI1706" s="325"/>
      <c r="CJ1706" s="325"/>
      <c r="CK1706" s="325"/>
      <c r="CL1706" s="325"/>
      <c r="CM1706" s="325"/>
      <c r="CN1706" s="325"/>
      <c r="CO1706" s="325"/>
      <c r="CP1706" s="325"/>
      <c r="CQ1706" s="325"/>
      <c r="CR1706" s="325"/>
      <c r="CS1706" s="325"/>
      <c r="CT1706" s="325"/>
      <c r="CU1706" s="325"/>
      <c r="CV1706" s="325"/>
      <c r="CW1706" s="325"/>
      <c r="CX1706" s="325"/>
    </row>
    <row r="1707" spans="1:102" s="36" customFormat="1" ht="15" hidden="1" customHeight="1">
      <c r="A1707" s="329"/>
      <c r="B1707" s="37" t="str">
        <f t="shared" ca="1" si="779"/>
        <v/>
      </c>
      <c r="C1707" s="41" t="str">
        <f t="shared" ca="1" si="780"/>
        <v/>
      </c>
      <c r="D1707" s="39" t="str">
        <f t="shared" ca="1" si="781"/>
        <v/>
      </c>
      <c r="E1707" s="39" t="str">
        <f t="shared" ca="1" si="793"/>
        <v/>
      </c>
      <c r="F1707" s="39" t="str">
        <f t="shared" ca="1" si="782"/>
        <v/>
      </c>
      <c r="G1707" s="101"/>
      <c r="H1707" s="39">
        <f t="shared" ca="1" si="773"/>
        <v>0</v>
      </c>
      <c r="J1707" s="332"/>
      <c r="K1707" s="37" t="str">
        <f t="shared" ca="1" si="783"/>
        <v/>
      </c>
      <c r="L1707" s="41" t="str">
        <f t="shared" ca="1" si="784"/>
        <v/>
      </c>
      <c r="M1707" s="39" t="str">
        <f t="shared" si="774"/>
        <v/>
      </c>
      <c r="N1707" s="39" t="str">
        <f t="shared" ca="1" si="794"/>
        <v/>
      </c>
      <c r="O1707" s="39">
        <f ca="1">ROUND(Q1706*$O$5/payments_per_year,2)</f>
        <v>0</v>
      </c>
      <c r="P1707" s="101"/>
      <c r="Q1707" s="39">
        <f t="shared" ca="1" si="795"/>
        <v>0</v>
      </c>
      <c r="R1707" s="332"/>
      <c r="S1707" s="37" t="str">
        <f t="shared" ca="1" si="785"/>
        <v/>
      </c>
      <c r="T1707" s="41" t="str">
        <f t="shared" ca="1" si="786"/>
        <v/>
      </c>
      <c r="U1707" s="39" t="str">
        <f t="shared" si="775"/>
        <v/>
      </c>
      <c r="V1707" s="39" t="str">
        <f t="shared" ca="1" si="796"/>
        <v/>
      </c>
      <c r="W1707" s="39">
        <f t="shared" ca="1" si="776"/>
        <v>0</v>
      </c>
      <c r="X1707" s="40"/>
      <c r="Y1707" s="39">
        <f t="shared" ca="1" si="797"/>
        <v>0</v>
      </c>
      <c r="Z1707" s="327"/>
      <c r="AA1707" s="37" t="str">
        <f t="shared" ca="1" si="787"/>
        <v/>
      </c>
      <c r="AB1707" s="41" t="str">
        <f t="shared" ca="1" si="788"/>
        <v/>
      </c>
      <c r="AC1707" s="39" t="str">
        <f t="shared" si="777"/>
        <v/>
      </c>
      <c r="AD1707" s="39" t="str">
        <f t="shared" ca="1" si="798"/>
        <v/>
      </c>
      <c r="AE1707" s="39" t="str">
        <f t="shared" ca="1" si="789"/>
        <v/>
      </c>
      <c r="AF1707" s="40"/>
      <c r="AG1707" s="39">
        <f t="shared" ca="1" si="799"/>
        <v>0</v>
      </c>
      <c r="AH1707" s="339"/>
      <c r="AI1707" s="37" t="str">
        <f t="shared" ca="1" si="790"/>
        <v/>
      </c>
      <c r="AJ1707" s="41" t="str">
        <f t="shared" ca="1" si="791"/>
        <v/>
      </c>
      <c r="AK1707" s="39" t="str">
        <f t="shared" si="778"/>
        <v/>
      </c>
      <c r="AL1707" s="39" t="str">
        <f t="shared" ca="1" si="800"/>
        <v/>
      </c>
      <c r="AM1707" s="39" t="str">
        <f t="shared" ca="1" si="792"/>
        <v/>
      </c>
      <c r="AN1707" s="40"/>
      <c r="AO1707" s="39">
        <f t="shared" ca="1" si="801"/>
        <v>0</v>
      </c>
      <c r="AP1707" s="339"/>
      <c r="AW1707" s="329"/>
      <c r="BI1707" s="329"/>
      <c r="BJ1707" s="329"/>
      <c r="BK1707" s="329"/>
      <c r="BL1707" s="329"/>
      <c r="BM1707" s="329"/>
      <c r="BN1707" s="329"/>
      <c r="BO1707" s="329"/>
      <c r="BP1707" s="329"/>
      <c r="BQ1707" s="329"/>
      <c r="BR1707" s="329"/>
      <c r="BS1707" s="329"/>
      <c r="BT1707" s="329"/>
      <c r="BU1707" s="329"/>
      <c r="BV1707" s="329"/>
      <c r="BW1707" s="325"/>
      <c r="BX1707" s="325"/>
      <c r="BY1707" s="325"/>
      <c r="BZ1707" s="325"/>
      <c r="CA1707" s="325"/>
      <c r="CB1707" s="325"/>
      <c r="CC1707" s="325"/>
      <c r="CD1707" s="325"/>
      <c r="CE1707" s="325"/>
      <c r="CF1707" s="325"/>
      <c r="CG1707" s="325"/>
      <c r="CH1707" s="325"/>
      <c r="CI1707" s="325"/>
      <c r="CJ1707" s="325"/>
      <c r="CK1707" s="325"/>
      <c r="CL1707" s="325"/>
      <c r="CM1707" s="325"/>
      <c r="CN1707" s="325"/>
      <c r="CO1707" s="325"/>
      <c r="CP1707" s="325"/>
      <c r="CQ1707" s="325"/>
      <c r="CR1707" s="325"/>
      <c r="CS1707" s="325"/>
      <c r="CT1707" s="325"/>
      <c r="CU1707" s="325"/>
      <c r="CV1707" s="325"/>
      <c r="CW1707" s="325"/>
      <c r="CX1707" s="325"/>
    </row>
    <row r="1708" spans="1:102" s="36" customFormat="1" ht="15" hidden="1" customHeight="1">
      <c r="A1708" s="329"/>
      <c r="B1708" s="37" t="str">
        <f t="shared" ca="1" si="779"/>
        <v/>
      </c>
      <c r="C1708" s="41" t="str">
        <f t="shared" ca="1" si="780"/>
        <v/>
      </c>
      <c r="D1708" s="39" t="str">
        <f t="shared" ca="1" si="781"/>
        <v/>
      </c>
      <c r="E1708" s="39" t="str">
        <f t="shared" ca="1" si="793"/>
        <v/>
      </c>
      <c r="F1708" s="39" t="str">
        <f t="shared" ca="1" si="782"/>
        <v/>
      </c>
      <c r="G1708" s="101"/>
      <c r="H1708" s="39">
        <f t="shared" ca="1" si="773"/>
        <v>0</v>
      </c>
      <c r="J1708" s="332"/>
      <c r="K1708" s="37" t="str">
        <f t="shared" ca="1" si="783"/>
        <v/>
      </c>
      <c r="L1708" s="41" t="str">
        <f t="shared" ca="1" si="784"/>
        <v/>
      </c>
      <c r="M1708" s="39" t="str">
        <f t="shared" si="774"/>
        <v/>
      </c>
      <c r="N1708" s="39" t="str">
        <f t="shared" ca="1" si="794"/>
        <v/>
      </c>
      <c r="O1708" s="39" t="str">
        <f ca="1">IF(L1708="","",ROUND(Q1707*$O$5/payments_per_year,2))</f>
        <v/>
      </c>
      <c r="P1708" s="101"/>
      <c r="Q1708" s="39">
        <f t="shared" ca="1" si="795"/>
        <v>0</v>
      </c>
      <c r="R1708" s="332"/>
      <c r="S1708" s="37" t="str">
        <f t="shared" ca="1" si="785"/>
        <v/>
      </c>
      <c r="T1708" s="41" t="str">
        <f t="shared" ca="1" si="786"/>
        <v/>
      </c>
      <c r="U1708" s="39" t="str">
        <f t="shared" si="775"/>
        <v/>
      </c>
      <c r="V1708" s="39" t="str">
        <f t="shared" ca="1" si="796"/>
        <v/>
      </c>
      <c r="W1708" s="39">
        <f t="shared" ca="1" si="776"/>
        <v>0</v>
      </c>
      <c r="X1708" s="40"/>
      <c r="Y1708" s="39">
        <f t="shared" ca="1" si="797"/>
        <v>0</v>
      </c>
      <c r="Z1708" s="327"/>
      <c r="AA1708" s="37" t="str">
        <f t="shared" ca="1" si="787"/>
        <v/>
      </c>
      <c r="AB1708" s="41" t="str">
        <f t="shared" ca="1" si="788"/>
        <v/>
      </c>
      <c r="AC1708" s="39" t="str">
        <f t="shared" si="777"/>
        <v/>
      </c>
      <c r="AD1708" s="39" t="str">
        <f t="shared" ca="1" si="798"/>
        <v/>
      </c>
      <c r="AE1708" s="39" t="str">
        <f t="shared" ca="1" si="789"/>
        <v/>
      </c>
      <c r="AF1708" s="40"/>
      <c r="AG1708" s="39">
        <f t="shared" ca="1" si="799"/>
        <v>0</v>
      </c>
      <c r="AH1708" s="339"/>
      <c r="AI1708" s="37" t="str">
        <f t="shared" ca="1" si="790"/>
        <v/>
      </c>
      <c r="AJ1708" s="41" t="str">
        <f t="shared" ca="1" si="791"/>
        <v/>
      </c>
      <c r="AK1708" s="39" t="str">
        <f t="shared" si="778"/>
        <v/>
      </c>
      <c r="AL1708" s="39" t="str">
        <f t="shared" ca="1" si="800"/>
        <v/>
      </c>
      <c r="AM1708" s="39" t="str">
        <f t="shared" ca="1" si="792"/>
        <v/>
      </c>
      <c r="AN1708" s="40"/>
      <c r="AO1708" s="39">
        <f t="shared" ca="1" si="801"/>
        <v>0</v>
      </c>
      <c r="AP1708" s="339"/>
      <c r="AW1708" s="329"/>
      <c r="BI1708" s="329"/>
      <c r="BJ1708" s="329"/>
      <c r="BK1708" s="329"/>
      <c r="BL1708" s="329"/>
      <c r="BM1708" s="329"/>
      <c r="BN1708" s="329"/>
      <c r="BO1708" s="329"/>
      <c r="BP1708" s="329"/>
      <c r="BQ1708" s="329"/>
      <c r="BR1708" s="329"/>
      <c r="BS1708" s="329"/>
      <c r="BT1708" s="329"/>
      <c r="BU1708" s="329"/>
      <c r="BV1708" s="329"/>
      <c r="BW1708" s="325"/>
      <c r="BX1708" s="325"/>
      <c r="BY1708" s="325"/>
      <c r="BZ1708" s="325"/>
      <c r="CA1708" s="325"/>
      <c r="CB1708" s="325"/>
      <c r="CC1708" s="325"/>
      <c r="CD1708" s="325"/>
      <c r="CE1708" s="325"/>
      <c r="CF1708" s="325"/>
      <c r="CG1708" s="325"/>
      <c r="CH1708" s="325"/>
      <c r="CI1708" s="325"/>
      <c r="CJ1708" s="325"/>
      <c r="CK1708" s="325"/>
      <c r="CL1708" s="325"/>
      <c r="CM1708" s="325"/>
      <c r="CN1708" s="325"/>
      <c r="CO1708" s="325"/>
      <c r="CP1708" s="325"/>
      <c r="CQ1708" s="325"/>
      <c r="CR1708" s="325"/>
      <c r="CS1708" s="325"/>
      <c r="CT1708" s="325"/>
      <c r="CU1708" s="325"/>
      <c r="CV1708" s="325"/>
      <c r="CW1708" s="325"/>
      <c r="CX1708" s="325"/>
    </row>
    <row r="1709" spans="1:102" s="36" customFormat="1" ht="15" hidden="1" customHeight="1">
      <c r="A1709" s="329"/>
      <c r="B1709" s="37" t="str">
        <f t="shared" ca="1" si="779"/>
        <v/>
      </c>
      <c r="C1709" s="41" t="str">
        <f t="shared" ca="1" si="780"/>
        <v/>
      </c>
      <c r="D1709" s="39" t="str">
        <f t="shared" ca="1" si="781"/>
        <v/>
      </c>
      <c r="E1709" s="39" t="str">
        <f t="shared" ca="1" si="793"/>
        <v/>
      </c>
      <c r="F1709" s="39" t="str">
        <f t="shared" ca="1" si="782"/>
        <v/>
      </c>
      <c r="G1709" s="101"/>
      <c r="H1709" s="39">
        <f t="shared" ca="1" si="773"/>
        <v>0</v>
      </c>
      <c r="J1709" s="332"/>
      <c r="K1709" s="37" t="str">
        <f t="shared" ca="1" si="783"/>
        <v/>
      </c>
      <c r="L1709" s="41" t="str">
        <f t="shared" ca="1" si="784"/>
        <v/>
      </c>
      <c r="M1709" s="39" t="str">
        <f t="shared" si="774"/>
        <v/>
      </c>
      <c r="N1709" s="39" t="str">
        <f t="shared" ca="1" si="794"/>
        <v/>
      </c>
      <c r="O1709" s="39">
        <f ca="1">ROUND(Q1708*$O$5/payments_per_year,2)</f>
        <v>0</v>
      </c>
      <c r="P1709" s="101"/>
      <c r="Q1709" s="39">
        <f t="shared" ca="1" si="795"/>
        <v>0</v>
      </c>
      <c r="R1709" s="332"/>
      <c r="S1709" s="37" t="str">
        <f t="shared" ca="1" si="785"/>
        <v/>
      </c>
      <c r="T1709" s="41" t="str">
        <f t="shared" ca="1" si="786"/>
        <v/>
      </c>
      <c r="U1709" s="39" t="str">
        <f t="shared" si="775"/>
        <v/>
      </c>
      <c r="V1709" s="39" t="str">
        <f t="shared" ca="1" si="796"/>
        <v/>
      </c>
      <c r="W1709" s="39">
        <f t="shared" ca="1" si="776"/>
        <v>0</v>
      </c>
      <c r="X1709" s="40"/>
      <c r="Y1709" s="39">
        <f t="shared" ca="1" si="797"/>
        <v>0</v>
      </c>
      <c r="Z1709" s="327"/>
      <c r="AA1709" s="37" t="str">
        <f t="shared" ca="1" si="787"/>
        <v/>
      </c>
      <c r="AB1709" s="41" t="str">
        <f t="shared" ca="1" si="788"/>
        <v/>
      </c>
      <c r="AC1709" s="39" t="str">
        <f t="shared" si="777"/>
        <v/>
      </c>
      <c r="AD1709" s="39" t="str">
        <f t="shared" ca="1" si="798"/>
        <v/>
      </c>
      <c r="AE1709" s="39" t="str">
        <f t="shared" ca="1" si="789"/>
        <v/>
      </c>
      <c r="AF1709" s="40"/>
      <c r="AG1709" s="39">
        <f t="shared" ca="1" si="799"/>
        <v>0</v>
      </c>
      <c r="AH1709" s="339"/>
      <c r="AI1709" s="37" t="str">
        <f t="shared" ca="1" si="790"/>
        <v/>
      </c>
      <c r="AJ1709" s="41" t="str">
        <f t="shared" ca="1" si="791"/>
        <v/>
      </c>
      <c r="AK1709" s="39" t="str">
        <f t="shared" si="778"/>
        <v/>
      </c>
      <c r="AL1709" s="39" t="str">
        <f t="shared" ca="1" si="800"/>
        <v/>
      </c>
      <c r="AM1709" s="39" t="str">
        <f t="shared" ca="1" si="792"/>
        <v/>
      </c>
      <c r="AN1709" s="40"/>
      <c r="AO1709" s="39">
        <f t="shared" ca="1" si="801"/>
        <v>0</v>
      </c>
      <c r="AP1709" s="339"/>
      <c r="AW1709" s="329"/>
      <c r="BI1709" s="329"/>
      <c r="BJ1709" s="329"/>
      <c r="BK1709" s="329"/>
      <c r="BL1709" s="329"/>
      <c r="BM1709" s="329"/>
      <c r="BN1709" s="329"/>
      <c r="BO1709" s="329"/>
      <c r="BP1709" s="329"/>
      <c r="BQ1709" s="329"/>
      <c r="BR1709" s="329"/>
      <c r="BS1709" s="329"/>
      <c r="BT1709" s="329"/>
      <c r="BU1709" s="329"/>
      <c r="BV1709" s="329"/>
      <c r="BW1709" s="325"/>
      <c r="BX1709" s="325"/>
      <c r="BY1709" s="325"/>
      <c r="BZ1709" s="325"/>
      <c r="CA1709" s="325"/>
      <c r="CB1709" s="325"/>
      <c r="CC1709" s="325"/>
      <c r="CD1709" s="325"/>
      <c r="CE1709" s="325"/>
      <c r="CF1709" s="325"/>
      <c r="CG1709" s="325"/>
      <c r="CH1709" s="325"/>
      <c r="CI1709" s="325"/>
      <c r="CJ1709" s="325"/>
      <c r="CK1709" s="325"/>
      <c r="CL1709" s="325"/>
      <c r="CM1709" s="325"/>
      <c r="CN1709" s="325"/>
      <c r="CO1709" s="325"/>
      <c r="CP1709" s="325"/>
      <c r="CQ1709" s="325"/>
      <c r="CR1709" s="325"/>
      <c r="CS1709" s="325"/>
      <c r="CT1709" s="325"/>
      <c r="CU1709" s="325"/>
      <c r="CV1709" s="325"/>
      <c r="CW1709" s="325"/>
      <c r="CX1709" s="325"/>
    </row>
    <row r="1710" spans="1:102" s="36" customFormat="1" ht="15" hidden="1" customHeight="1">
      <c r="A1710" s="329"/>
      <c r="B1710" s="37" t="str">
        <f t="shared" ca="1" si="779"/>
        <v/>
      </c>
      <c r="C1710" s="41" t="str">
        <f t="shared" ca="1" si="780"/>
        <v/>
      </c>
      <c r="D1710" s="39" t="str">
        <f t="shared" ca="1" si="781"/>
        <v/>
      </c>
      <c r="E1710" s="39" t="str">
        <f t="shared" ca="1" si="793"/>
        <v/>
      </c>
      <c r="F1710" s="39" t="str">
        <f t="shared" ca="1" si="782"/>
        <v/>
      </c>
      <c r="G1710" s="101"/>
      <c r="H1710" s="39">
        <f t="shared" ca="1" si="773"/>
        <v>0</v>
      </c>
      <c r="J1710" s="332"/>
      <c r="K1710" s="37" t="str">
        <f t="shared" ca="1" si="783"/>
        <v/>
      </c>
      <c r="L1710" s="41" t="str">
        <f t="shared" ca="1" si="784"/>
        <v/>
      </c>
      <c r="M1710" s="39" t="str">
        <f t="shared" si="774"/>
        <v/>
      </c>
      <c r="N1710" s="39" t="str">
        <f t="shared" ca="1" si="794"/>
        <v/>
      </c>
      <c r="O1710" s="39" t="str">
        <f ca="1">IF(L1710="","",ROUND(Q1709*$O$5/payments_per_year,2))</f>
        <v/>
      </c>
      <c r="P1710" s="101"/>
      <c r="Q1710" s="39">
        <f t="shared" ca="1" si="795"/>
        <v>0</v>
      </c>
      <c r="R1710" s="332"/>
      <c r="S1710" s="37" t="str">
        <f t="shared" ca="1" si="785"/>
        <v/>
      </c>
      <c r="T1710" s="41" t="str">
        <f t="shared" ca="1" si="786"/>
        <v/>
      </c>
      <c r="U1710" s="39" t="str">
        <f t="shared" si="775"/>
        <v/>
      </c>
      <c r="V1710" s="39" t="str">
        <f t="shared" ca="1" si="796"/>
        <v/>
      </c>
      <c r="W1710" s="39">
        <f t="shared" ca="1" si="776"/>
        <v>0</v>
      </c>
      <c r="X1710" s="40"/>
      <c r="Y1710" s="39">
        <f t="shared" ca="1" si="797"/>
        <v>0</v>
      </c>
      <c r="Z1710" s="327"/>
      <c r="AA1710" s="37" t="str">
        <f t="shared" ca="1" si="787"/>
        <v/>
      </c>
      <c r="AB1710" s="41" t="str">
        <f t="shared" ca="1" si="788"/>
        <v/>
      </c>
      <c r="AC1710" s="39" t="str">
        <f t="shared" si="777"/>
        <v/>
      </c>
      <c r="AD1710" s="39" t="str">
        <f t="shared" ca="1" si="798"/>
        <v/>
      </c>
      <c r="AE1710" s="39" t="str">
        <f t="shared" ca="1" si="789"/>
        <v/>
      </c>
      <c r="AF1710" s="40"/>
      <c r="AG1710" s="39">
        <f t="shared" ca="1" si="799"/>
        <v>0</v>
      </c>
      <c r="AH1710" s="339"/>
      <c r="AI1710" s="37" t="str">
        <f t="shared" ca="1" si="790"/>
        <v/>
      </c>
      <c r="AJ1710" s="41" t="str">
        <f t="shared" ca="1" si="791"/>
        <v/>
      </c>
      <c r="AK1710" s="39" t="str">
        <f t="shared" si="778"/>
        <v/>
      </c>
      <c r="AL1710" s="39" t="str">
        <f t="shared" ca="1" si="800"/>
        <v/>
      </c>
      <c r="AM1710" s="39" t="str">
        <f t="shared" ca="1" si="792"/>
        <v/>
      </c>
      <c r="AN1710" s="40"/>
      <c r="AO1710" s="39">
        <f t="shared" ca="1" si="801"/>
        <v>0</v>
      </c>
      <c r="AP1710" s="339"/>
      <c r="AW1710" s="329"/>
      <c r="BI1710" s="329"/>
      <c r="BJ1710" s="329"/>
      <c r="BK1710" s="329"/>
      <c r="BL1710" s="329"/>
      <c r="BM1710" s="329"/>
      <c r="BN1710" s="329"/>
      <c r="BO1710" s="329"/>
      <c r="BP1710" s="329"/>
      <c r="BQ1710" s="329"/>
      <c r="BR1710" s="329"/>
      <c r="BS1710" s="329"/>
      <c r="BT1710" s="329"/>
      <c r="BU1710" s="329"/>
      <c r="BV1710" s="329"/>
      <c r="BW1710" s="325"/>
      <c r="BX1710" s="325"/>
      <c r="BY1710" s="325"/>
      <c r="BZ1710" s="325"/>
      <c r="CA1710" s="325"/>
      <c r="CB1710" s="325"/>
      <c r="CC1710" s="325"/>
      <c r="CD1710" s="325"/>
      <c r="CE1710" s="325"/>
      <c r="CF1710" s="325"/>
      <c r="CG1710" s="325"/>
      <c r="CH1710" s="325"/>
      <c r="CI1710" s="325"/>
      <c r="CJ1710" s="325"/>
      <c r="CK1710" s="325"/>
      <c r="CL1710" s="325"/>
      <c r="CM1710" s="325"/>
      <c r="CN1710" s="325"/>
      <c r="CO1710" s="325"/>
      <c r="CP1710" s="325"/>
      <c r="CQ1710" s="325"/>
      <c r="CR1710" s="325"/>
      <c r="CS1710" s="325"/>
      <c r="CT1710" s="325"/>
      <c r="CU1710" s="325"/>
      <c r="CV1710" s="325"/>
      <c r="CW1710" s="325"/>
      <c r="CX1710" s="325"/>
    </row>
    <row r="1711" spans="1:102" s="36" customFormat="1" ht="15" hidden="1" customHeight="1">
      <c r="A1711" s="329"/>
      <c r="B1711" s="37" t="str">
        <f t="shared" ca="1" si="779"/>
        <v/>
      </c>
      <c r="C1711" s="41" t="str">
        <f t="shared" ca="1" si="780"/>
        <v/>
      </c>
      <c r="D1711" s="39" t="str">
        <f t="shared" ca="1" si="781"/>
        <v/>
      </c>
      <c r="E1711" s="39" t="str">
        <f t="shared" ca="1" si="793"/>
        <v/>
      </c>
      <c r="F1711" s="39" t="str">
        <f t="shared" ca="1" si="782"/>
        <v/>
      </c>
      <c r="G1711" s="101"/>
      <c r="H1711" s="39">
        <f t="shared" ca="1" si="773"/>
        <v>0</v>
      </c>
      <c r="J1711" s="332"/>
      <c r="K1711" s="37" t="str">
        <f t="shared" ca="1" si="783"/>
        <v/>
      </c>
      <c r="L1711" s="41" t="str">
        <f t="shared" ca="1" si="784"/>
        <v/>
      </c>
      <c r="M1711" s="39" t="str">
        <f t="shared" si="774"/>
        <v/>
      </c>
      <c r="N1711" s="39" t="str">
        <f t="shared" ca="1" si="794"/>
        <v/>
      </c>
      <c r="O1711" s="39">
        <f ca="1">ROUND(Q1710*$O$5/payments_per_year,2)</f>
        <v>0</v>
      </c>
      <c r="P1711" s="101"/>
      <c r="Q1711" s="39">
        <f t="shared" ca="1" si="795"/>
        <v>0</v>
      </c>
      <c r="R1711" s="332"/>
      <c r="S1711" s="37" t="str">
        <f t="shared" ca="1" si="785"/>
        <v/>
      </c>
      <c r="T1711" s="41" t="str">
        <f t="shared" ca="1" si="786"/>
        <v/>
      </c>
      <c r="U1711" s="39" t="str">
        <f t="shared" si="775"/>
        <v/>
      </c>
      <c r="V1711" s="39" t="str">
        <f t="shared" ca="1" si="796"/>
        <v/>
      </c>
      <c r="W1711" s="39">
        <f t="shared" ca="1" si="776"/>
        <v>0</v>
      </c>
      <c r="X1711" s="40"/>
      <c r="Y1711" s="39">
        <f t="shared" ca="1" si="797"/>
        <v>0</v>
      </c>
      <c r="Z1711" s="327"/>
      <c r="AA1711" s="37" t="str">
        <f t="shared" ca="1" si="787"/>
        <v/>
      </c>
      <c r="AB1711" s="41" t="str">
        <f t="shared" ca="1" si="788"/>
        <v/>
      </c>
      <c r="AC1711" s="39" t="str">
        <f t="shared" si="777"/>
        <v/>
      </c>
      <c r="AD1711" s="39" t="str">
        <f t="shared" ca="1" si="798"/>
        <v/>
      </c>
      <c r="AE1711" s="39" t="str">
        <f t="shared" ca="1" si="789"/>
        <v/>
      </c>
      <c r="AF1711" s="40"/>
      <c r="AG1711" s="39">
        <f t="shared" ca="1" si="799"/>
        <v>0</v>
      </c>
      <c r="AH1711" s="339"/>
      <c r="AI1711" s="37" t="str">
        <f t="shared" ca="1" si="790"/>
        <v/>
      </c>
      <c r="AJ1711" s="41" t="str">
        <f t="shared" ca="1" si="791"/>
        <v/>
      </c>
      <c r="AK1711" s="39" t="str">
        <f t="shared" si="778"/>
        <v/>
      </c>
      <c r="AL1711" s="39" t="str">
        <f t="shared" ca="1" si="800"/>
        <v/>
      </c>
      <c r="AM1711" s="39" t="str">
        <f t="shared" ca="1" si="792"/>
        <v/>
      </c>
      <c r="AN1711" s="40"/>
      <c r="AO1711" s="39">
        <f t="shared" ca="1" si="801"/>
        <v>0</v>
      </c>
      <c r="AP1711" s="339"/>
      <c r="AW1711" s="329"/>
      <c r="BI1711" s="329"/>
      <c r="BJ1711" s="329"/>
      <c r="BK1711" s="329"/>
      <c r="BL1711" s="329"/>
      <c r="BM1711" s="329"/>
      <c r="BN1711" s="329"/>
      <c r="BO1711" s="329"/>
      <c r="BP1711" s="329"/>
      <c r="BQ1711" s="329"/>
      <c r="BR1711" s="329"/>
      <c r="BS1711" s="329"/>
      <c r="BT1711" s="329"/>
      <c r="BU1711" s="329"/>
      <c r="BV1711" s="329"/>
      <c r="BW1711" s="325"/>
      <c r="BX1711" s="325"/>
      <c r="BY1711" s="325"/>
      <c r="BZ1711" s="325"/>
      <c r="CA1711" s="325"/>
      <c r="CB1711" s="325"/>
      <c r="CC1711" s="325"/>
      <c r="CD1711" s="325"/>
      <c r="CE1711" s="325"/>
      <c r="CF1711" s="325"/>
      <c r="CG1711" s="325"/>
      <c r="CH1711" s="325"/>
      <c r="CI1711" s="325"/>
      <c r="CJ1711" s="325"/>
      <c r="CK1711" s="325"/>
      <c r="CL1711" s="325"/>
      <c r="CM1711" s="325"/>
      <c r="CN1711" s="325"/>
      <c r="CO1711" s="325"/>
      <c r="CP1711" s="325"/>
      <c r="CQ1711" s="325"/>
      <c r="CR1711" s="325"/>
      <c r="CS1711" s="325"/>
      <c r="CT1711" s="325"/>
      <c r="CU1711" s="325"/>
      <c r="CV1711" s="325"/>
      <c r="CW1711" s="325"/>
      <c r="CX1711" s="325"/>
    </row>
    <row r="1712" spans="1:102" s="36" customFormat="1" ht="15" hidden="1" customHeight="1">
      <c r="A1712" s="329"/>
      <c r="B1712" s="37" t="str">
        <f t="shared" ca="1" si="779"/>
        <v/>
      </c>
      <c r="C1712" s="41" t="str">
        <f t="shared" ca="1" si="780"/>
        <v/>
      </c>
      <c r="D1712" s="39" t="str">
        <f t="shared" ca="1" si="781"/>
        <v/>
      </c>
      <c r="E1712" s="39" t="str">
        <f t="shared" ca="1" si="793"/>
        <v/>
      </c>
      <c r="F1712" s="39" t="str">
        <f t="shared" ca="1" si="782"/>
        <v/>
      </c>
      <c r="G1712" s="101"/>
      <c r="H1712" s="39">
        <f t="shared" ca="1" si="773"/>
        <v>0</v>
      </c>
      <c r="J1712" s="332"/>
      <c r="K1712" s="37" t="str">
        <f t="shared" ca="1" si="783"/>
        <v/>
      </c>
      <c r="L1712" s="41" t="str">
        <f t="shared" ca="1" si="784"/>
        <v/>
      </c>
      <c r="M1712" s="39" t="str">
        <f t="shared" si="774"/>
        <v/>
      </c>
      <c r="N1712" s="39" t="str">
        <f t="shared" ca="1" si="794"/>
        <v/>
      </c>
      <c r="O1712" s="39" t="str">
        <f ca="1">IF(L1712="","",ROUND(Q1711*$O$5/payments_per_year,2))</f>
        <v/>
      </c>
      <c r="P1712" s="101"/>
      <c r="Q1712" s="39">
        <f t="shared" ca="1" si="795"/>
        <v>0</v>
      </c>
      <c r="R1712" s="332"/>
      <c r="S1712" s="37" t="str">
        <f t="shared" ca="1" si="785"/>
        <v/>
      </c>
      <c r="T1712" s="41" t="str">
        <f t="shared" ca="1" si="786"/>
        <v/>
      </c>
      <c r="U1712" s="39" t="str">
        <f t="shared" si="775"/>
        <v/>
      </c>
      <c r="V1712" s="39" t="str">
        <f t="shared" ca="1" si="796"/>
        <v/>
      </c>
      <c r="W1712" s="39">
        <f t="shared" ca="1" si="776"/>
        <v>0</v>
      </c>
      <c r="X1712" s="40"/>
      <c r="Y1712" s="39">
        <f t="shared" ca="1" si="797"/>
        <v>0</v>
      </c>
      <c r="Z1712" s="327"/>
      <c r="AA1712" s="37" t="str">
        <f t="shared" ca="1" si="787"/>
        <v/>
      </c>
      <c r="AB1712" s="41" t="str">
        <f t="shared" ca="1" si="788"/>
        <v/>
      </c>
      <c r="AC1712" s="39" t="str">
        <f t="shared" si="777"/>
        <v/>
      </c>
      <c r="AD1712" s="39" t="str">
        <f t="shared" ca="1" si="798"/>
        <v/>
      </c>
      <c r="AE1712" s="39" t="str">
        <f t="shared" ca="1" si="789"/>
        <v/>
      </c>
      <c r="AF1712" s="40"/>
      <c r="AG1712" s="39">
        <f t="shared" ca="1" si="799"/>
        <v>0</v>
      </c>
      <c r="AH1712" s="339"/>
      <c r="AI1712" s="37" t="str">
        <f t="shared" ca="1" si="790"/>
        <v/>
      </c>
      <c r="AJ1712" s="41" t="str">
        <f t="shared" ca="1" si="791"/>
        <v/>
      </c>
      <c r="AK1712" s="39" t="str">
        <f t="shared" si="778"/>
        <v/>
      </c>
      <c r="AL1712" s="39" t="str">
        <f t="shared" ca="1" si="800"/>
        <v/>
      </c>
      <c r="AM1712" s="39" t="str">
        <f t="shared" ca="1" si="792"/>
        <v/>
      </c>
      <c r="AN1712" s="40"/>
      <c r="AO1712" s="39">
        <f t="shared" ca="1" si="801"/>
        <v>0</v>
      </c>
      <c r="AP1712" s="339"/>
      <c r="AW1712" s="329"/>
      <c r="BI1712" s="329"/>
      <c r="BJ1712" s="329"/>
      <c r="BK1712" s="329"/>
      <c r="BL1712" s="329"/>
      <c r="BM1712" s="329"/>
      <c r="BN1712" s="329"/>
      <c r="BO1712" s="329"/>
      <c r="BP1712" s="329"/>
      <c r="BQ1712" s="329"/>
      <c r="BR1712" s="329"/>
      <c r="BS1712" s="329"/>
      <c r="BT1712" s="329"/>
      <c r="BU1712" s="329"/>
      <c r="BV1712" s="329"/>
      <c r="BW1712" s="325"/>
      <c r="BX1712" s="325"/>
      <c r="BY1712" s="325"/>
      <c r="BZ1712" s="325"/>
      <c r="CA1712" s="325"/>
      <c r="CB1712" s="325"/>
      <c r="CC1712" s="325"/>
      <c r="CD1712" s="325"/>
      <c r="CE1712" s="325"/>
      <c r="CF1712" s="325"/>
      <c r="CG1712" s="325"/>
      <c r="CH1712" s="325"/>
      <c r="CI1712" s="325"/>
      <c r="CJ1712" s="325"/>
      <c r="CK1712" s="325"/>
      <c r="CL1712" s="325"/>
      <c r="CM1712" s="325"/>
      <c r="CN1712" s="325"/>
      <c r="CO1712" s="325"/>
      <c r="CP1712" s="325"/>
      <c r="CQ1712" s="325"/>
      <c r="CR1712" s="325"/>
      <c r="CS1712" s="325"/>
      <c r="CT1712" s="325"/>
      <c r="CU1712" s="325"/>
      <c r="CV1712" s="325"/>
      <c r="CW1712" s="325"/>
      <c r="CX1712" s="325"/>
    </row>
    <row r="1713" spans="1:102" s="36" customFormat="1" ht="15" hidden="1" customHeight="1">
      <c r="A1713" s="329"/>
      <c r="B1713" s="37" t="str">
        <f t="shared" ca="1" si="779"/>
        <v/>
      </c>
      <c r="C1713" s="41" t="str">
        <f t="shared" ca="1" si="780"/>
        <v/>
      </c>
      <c r="D1713" s="39" t="str">
        <f t="shared" ca="1" si="781"/>
        <v/>
      </c>
      <c r="E1713" s="39" t="str">
        <f t="shared" ca="1" si="793"/>
        <v/>
      </c>
      <c r="F1713" s="39" t="str">
        <f t="shared" ca="1" si="782"/>
        <v/>
      </c>
      <c r="G1713" s="101"/>
      <c r="H1713" s="39">
        <f t="shared" ca="1" si="773"/>
        <v>0</v>
      </c>
      <c r="J1713" s="332"/>
      <c r="K1713" s="37" t="str">
        <f t="shared" ca="1" si="783"/>
        <v/>
      </c>
      <c r="L1713" s="41" t="str">
        <f t="shared" ca="1" si="784"/>
        <v/>
      </c>
      <c r="M1713" s="39" t="str">
        <f t="shared" si="774"/>
        <v/>
      </c>
      <c r="N1713" s="39" t="str">
        <f t="shared" ca="1" si="794"/>
        <v/>
      </c>
      <c r="O1713" s="39">
        <f ca="1">ROUND(Q1712*$O$5/payments_per_year,2)</f>
        <v>0</v>
      </c>
      <c r="P1713" s="101"/>
      <c r="Q1713" s="39">
        <f t="shared" ca="1" si="795"/>
        <v>0</v>
      </c>
      <c r="R1713" s="332"/>
      <c r="S1713" s="37" t="str">
        <f t="shared" ca="1" si="785"/>
        <v/>
      </c>
      <c r="T1713" s="41" t="str">
        <f t="shared" ca="1" si="786"/>
        <v/>
      </c>
      <c r="U1713" s="39" t="str">
        <f t="shared" si="775"/>
        <v/>
      </c>
      <c r="V1713" s="39" t="str">
        <f t="shared" ca="1" si="796"/>
        <v/>
      </c>
      <c r="W1713" s="39">
        <f t="shared" ca="1" si="776"/>
        <v>0</v>
      </c>
      <c r="X1713" s="40"/>
      <c r="Y1713" s="39">
        <f t="shared" ca="1" si="797"/>
        <v>0</v>
      </c>
      <c r="Z1713" s="327"/>
      <c r="AA1713" s="37" t="str">
        <f t="shared" ca="1" si="787"/>
        <v/>
      </c>
      <c r="AB1713" s="41" t="str">
        <f t="shared" ca="1" si="788"/>
        <v/>
      </c>
      <c r="AC1713" s="39" t="str">
        <f t="shared" si="777"/>
        <v/>
      </c>
      <c r="AD1713" s="39" t="str">
        <f t="shared" ca="1" si="798"/>
        <v/>
      </c>
      <c r="AE1713" s="39" t="str">
        <f t="shared" ca="1" si="789"/>
        <v/>
      </c>
      <c r="AF1713" s="40"/>
      <c r="AG1713" s="39">
        <f t="shared" ca="1" si="799"/>
        <v>0</v>
      </c>
      <c r="AH1713" s="339"/>
      <c r="AI1713" s="37" t="str">
        <f t="shared" ca="1" si="790"/>
        <v/>
      </c>
      <c r="AJ1713" s="41" t="str">
        <f t="shared" ca="1" si="791"/>
        <v/>
      </c>
      <c r="AK1713" s="39" t="str">
        <f t="shared" si="778"/>
        <v/>
      </c>
      <c r="AL1713" s="39" t="str">
        <f t="shared" ca="1" si="800"/>
        <v/>
      </c>
      <c r="AM1713" s="39" t="str">
        <f t="shared" ca="1" si="792"/>
        <v/>
      </c>
      <c r="AN1713" s="40"/>
      <c r="AO1713" s="39">
        <f t="shared" ca="1" si="801"/>
        <v>0</v>
      </c>
      <c r="AP1713" s="339"/>
      <c r="AW1713" s="329"/>
      <c r="BI1713" s="329"/>
      <c r="BJ1713" s="329"/>
      <c r="BK1713" s="329"/>
      <c r="BL1713" s="329"/>
      <c r="BM1713" s="329"/>
      <c r="BN1713" s="329"/>
      <c r="BO1713" s="329"/>
      <c r="BP1713" s="329"/>
      <c r="BQ1713" s="329"/>
      <c r="BR1713" s="329"/>
      <c r="BS1713" s="329"/>
      <c r="BT1713" s="329"/>
      <c r="BU1713" s="329"/>
      <c r="BV1713" s="329"/>
      <c r="BW1713" s="325"/>
      <c r="BX1713" s="325"/>
      <c r="BY1713" s="325"/>
      <c r="BZ1713" s="325"/>
      <c r="CA1713" s="325"/>
      <c r="CB1713" s="325"/>
      <c r="CC1713" s="325"/>
      <c r="CD1713" s="325"/>
      <c r="CE1713" s="325"/>
      <c r="CF1713" s="325"/>
      <c r="CG1713" s="325"/>
      <c r="CH1713" s="325"/>
      <c r="CI1713" s="325"/>
      <c r="CJ1713" s="325"/>
      <c r="CK1713" s="325"/>
      <c r="CL1713" s="325"/>
      <c r="CM1713" s="325"/>
      <c r="CN1713" s="325"/>
      <c r="CO1713" s="325"/>
      <c r="CP1713" s="325"/>
      <c r="CQ1713" s="325"/>
      <c r="CR1713" s="325"/>
      <c r="CS1713" s="325"/>
      <c r="CT1713" s="325"/>
      <c r="CU1713" s="325"/>
      <c r="CV1713" s="325"/>
      <c r="CW1713" s="325"/>
      <c r="CX1713" s="325"/>
    </row>
    <row r="1714" spans="1:102" s="36" customFormat="1" ht="15" hidden="1" customHeight="1">
      <c r="A1714" s="329"/>
      <c r="B1714" s="37" t="str">
        <f t="shared" ca="1" si="779"/>
        <v/>
      </c>
      <c r="C1714" s="41" t="str">
        <f t="shared" ca="1" si="780"/>
        <v/>
      </c>
      <c r="D1714" s="39" t="str">
        <f t="shared" ca="1" si="781"/>
        <v/>
      </c>
      <c r="E1714" s="39" t="str">
        <f t="shared" ca="1" si="793"/>
        <v/>
      </c>
      <c r="F1714" s="39" t="str">
        <f t="shared" ca="1" si="782"/>
        <v/>
      </c>
      <c r="G1714" s="101"/>
      <c r="H1714" s="39">
        <f t="shared" ca="1" si="773"/>
        <v>0</v>
      </c>
      <c r="J1714" s="332"/>
      <c r="K1714" s="37" t="str">
        <f t="shared" ca="1" si="783"/>
        <v/>
      </c>
      <c r="L1714" s="41" t="str">
        <f t="shared" ca="1" si="784"/>
        <v/>
      </c>
      <c r="M1714" s="39" t="str">
        <f t="shared" si="774"/>
        <v/>
      </c>
      <c r="N1714" s="39" t="str">
        <f t="shared" ca="1" si="794"/>
        <v/>
      </c>
      <c r="O1714" s="39" t="str">
        <f ca="1">IF(L1714="","",ROUND(Q1713*$O$5/payments_per_year,2))</f>
        <v/>
      </c>
      <c r="P1714" s="101"/>
      <c r="Q1714" s="39">
        <f t="shared" ca="1" si="795"/>
        <v>0</v>
      </c>
      <c r="R1714" s="332"/>
      <c r="S1714" s="37" t="str">
        <f t="shared" ca="1" si="785"/>
        <v/>
      </c>
      <c r="T1714" s="41" t="str">
        <f t="shared" ca="1" si="786"/>
        <v/>
      </c>
      <c r="U1714" s="39" t="str">
        <f t="shared" si="775"/>
        <v/>
      </c>
      <c r="V1714" s="39" t="str">
        <f t="shared" ca="1" si="796"/>
        <v/>
      </c>
      <c r="W1714" s="39">
        <f t="shared" ca="1" si="776"/>
        <v>0</v>
      </c>
      <c r="X1714" s="40"/>
      <c r="Y1714" s="39">
        <f t="shared" ca="1" si="797"/>
        <v>0</v>
      </c>
      <c r="Z1714" s="327"/>
      <c r="AA1714" s="37" t="str">
        <f t="shared" ca="1" si="787"/>
        <v/>
      </c>
      <c r="AB1714" s="41" t="str">
        <f t="shared" ca="1" si="788"/>
        <v/>
      </c>
      <c r="AC1714" s="39" t="str">
        <f t="shared" si="777"/>
        <v/>
      </c>
      <c r="AD1714" s="39" t="str">
        <f t="shared" ca="1" si="798"/>
        <v/>
      </c>
      <c r="AE1714" s="39" t="str">
        <f t="shared" ca="1" si="789"/>
        <v/>
      </c>
      <c r="AF1714" s="40"/>
      <c r="AG1714" s="39">
        <f t="shared" ca="1" si="799"/>
        <v>0</v>
      </c>
      <c r="AH1714" s="339"/>
      <c r="AI1714" s="37" t="str">
        <f t="shared" ca="1" si="790"/>
        <v/>
      </c>
      <c r="AJ1714" s="41" t="str">
        <f t="shared" ca="1" si="791"/>
        <v/>
      </c>
      <c r="AK1714" s="39" t="str">
        <f t="shared" si="778"/>
        <v/>
      </c>
      <c r="AL1714" s="39" t="str">
        <f t="shared" ca="1" si="800"/>
        <v/>
      </c>
      <c r="AM1714" s="39" t="str">
        <f t="shared" ca="1" si="792"/>
        <v/>
      </c>
      <c r="AN1714" s="40"/>
      <c r="AO1714" s="39">
        <f t="shared" ca="1" si="801"/>
        <v>0</v>
      </c>
      <c r="AP1714" s="339"/>
      <c r="AW1714" s="329"/>
      <c r="BI1714" s="329"/>
      <c r="BJ1714" s="329"/>
      <c r="BK1714" s="329"/>
      <c r="BL1714" s="329"/>
      <c r="BM1714" s="329"/>
      <c r="BN1714" s="329"/>
      <c r="BO1714" s="329"/>
      <c r="BP1714" s="329"/>
      <c r="BQ1714" s="329"/>
      <c r="BR1714" s="329"/>
      <c r="BS1714" s="329"/>
      <c r="BT1714" s="329"/>
      <c r="BU1714" s="329"/>
      <c r="BV1714" s="329"/>
      <c r="BW1714" s="325"/>
      <c r="BX1714" s="325"/>
      <c r="BY1714" s="325"/>
      <c r="BZ1714" s="325"/>
      <c r="CA1714" s="325"/>
      <c r="CB1714" s="325"/>
      <c r="CC1714" s="325"/>
      <c r="CD1714" s="325"/>
      <c r="CE1714" s="325"/>
      <c r="CF1714" s="325"/>
      <c r="CG1714" s="325"/>
      <c r="CH1714" s="325"/>
      <c r="CI1714" s="325"/>
      <c r="CJ1714" s="325"/>
      <c r="CK1714" s="325"/>
      <c r="CL1714" s="325"/>
      <c r="CM1714" s="325"/>
      <c r="CN1714" s="325"/>
      <c r="CO1714" s="325"/>
      <c r="CP1714" s="325"/>
      <c r="CQ1714" s="325"/>
      <c r="CR1714" s="325"/>
      <c r="CS1714" s="325"/>
      <c r="CT1714" s="325"/>
      <c r="CU1714" s="325"/>
      <c r="CV1714" s="325"/>
      <c r="CW1714" s="325"/>
      <c r="CX1714" s="325"/>
    </row>
    <row r="1715" spans="1:102" s="36" customFormat="1" ht="15" hidden="1" customHeight="1">
      <c r="A1715" s="329"/>
      <c r="B1715" s="37" t="str">
        <f t="shared" ca="1" si="779"/>
        <v/>
      </c>
      <c r="C1715" s="41" t="str">
        <f t="shared" ca="1" si="780"/>
        <v/>
      </c>
      <c r="D1715" s="39" t="str">
        <f t="shared" ca="1" si="781"/>
        <v/>
      </c>
      <c r="E1715" s="39" t="str">
        <f t="shared" ca="1" si="793"/>
        <v/>
      </c>
      <c r="F1715" s="39" t="str">
        <f t="shared" ca="1" si="782"/>
        <v/>
      </c>
      <c r="G1715" s="101"/>
      <c r="H1715" s="39">
        <f t="shared" ca="1" si="773"/>
        <v>0</v>
      </c>
      <c r="J1715" s="332"/>
      <c r="K1715" s="37" t="str">
        <f t="shared" ca="1" si="783"/>
        <v/>
      </c>
      <c r="L1715" s="41" t="str">
        <f t="shared" ca="1" si="784"/>
        <v/>
      </c>
      <c r="M1715" s="39" t="str">
        <f t="shared" si="774"/>
        <v/>
      </c>
      <c r="N1715" s="39" t="str">
        <f t="shared" ca="1" si="794"/>
        <v/>
      </c>
      <c r="O1715" s="39">
        <f ca="1">ROUND(Q1714*$O$5/payments_per_year,2)</f>
        <v>0</v>
      </c>
      <c r="P1715" s="101"/>
      <c r="Q1715" s="39">
        <f t="shared" ca="1" si="795"/>
        <v>0</v>
      </c>
      <c r="R1715" s="332"/>
      <c r="S1715" s="37" t="str">
        <f t="shared" ca="1" si="785"/>
        <v/>
      </c>
      <c r="T1715" s="41" t="str">
        <f t="shared" ca="1" si="786"/>
        <v/>
      </c>
      <c r="U1715" s="39" t="str">
        <f t="shared" si="775"/>
        <v/>
      </c>
      <c r="V1715" s="39" t="str">
        <f t="shared" ca="1" si="796"/>
        <v/>
      </c>
      <c r="W1715" s="39">
        <f t="shared" ca="1" si="776"/>
        <v>0</v>
      </c>
      <c r="X1715" s="40"/>
      <c r="Y1715" s="39">
        <f t="shared" ca="1" si="797"/>
        <v>0</v>
      </c>
      <c r="Z1715" s="327"/>
      <c r="AA1715" s="37" t="str">
        <f t="shared" ca="1" si="787"/>
        <v/>
      </c>
      <c r="AB1715" s="41" t="str">
        <f t="shared" ca="1" si="788"/>
        <v/>
      </c>
      <c r="AC1715" s="39" t="str">
        <f t="shared" si="777"/>
        <v/>
      </c>
      <c r="AD1715" s="39" t="str">
        <f t="shared" ca="1" si="798"/>
        <v/>
      </c>
      <c r="AE1715" s="39" t="str">
        <f t="shared" ca="1" si="789"/>
        <v/>
      </c>
      <c r="AF1715" s="40"/>
      <c r="AG1715" s="39">
        <f t="shared" ca="1" si="799"/>
        <v>0</v>
      </c>
      <c r="AH1715" s="339"/>
      <c r="AI1715" s="37" t="str">
        <f t="shared" ca="1" si="790"/>
        <v/>
      </c>
      <c r="AJ1715" s="41" t="str">
        <f t="shared" ca="1" si="791"/>
        <v/>
      </c>
      <c r="AK1715" s="39" t="str">
        <f t="shared" si="778"/>
        <v/>
      </c>
      <c r="AL1715" s="39" t="str">
        <f t="shared" ca="1" si="800"/>
        <v/>
      </c>
      <c r="AM1715" s="39" t="str">
        <f t="shared" ca="1" si="792"/>
        <v/>
      </c>
      <c r="AN1715" s="40"/>
      <c r="AO1715" s="39">
        <f t="shared" ca="1" si="801"/>
        <v>0</v>
      </c>
      <c r="AP1715" s="339"/>
      <c r="AW1715" s="329"/>
      <c r="BI1715" s="329"/>
      <c r="BJ1715" s="329"/>
      <c r="BK1715" s="329"/>
      <c r="BL1715" s="329"/>
      <c r="BM1715" s="329"/>
      <c r="BN1715" s="329"/>
      <c r="BO1715" s="329"/>
      <c r="BP1715" s="329"/>
      <c r="BQ1715" s="329"/>
      <c r="BR1715" s="329"/>
      <c r="BS1715" s="329"/>
      <c r="BT1715" s="329"/>
      <c r="BU1715" s="329"/>
      <c r="BV1715" s="329"/>
      <c r="BW1715" s="325"/>
      <c r="BX1715" s="325"/>
      <c r="BY1715" s="325"/>
      <c r="BZ1715" s="325"/>
      <c r="CA1715" s="325"/>
      <c r="CB1715" s="325"/>
      <c r="CC1715" s="325"/>
      <c r="CD1715" s="325"/>
      <c r="CE1715" s="325"/>
      <c r="CF1715" s="325"/>
      <c r="CG1715" s="325"/>
      <c r="CH1715" s="325"/>
      <c r="CI1715" s="325"/>
      <c r="CJ1715" s="325"/>
      <c r="CK1715" s="325"/>
      <c r="CL1715" s="325"/>
      <c r="CM1715" s="325"/>
      <c r="CN1715" s="325"/>
      <c r="CO1715" s="325"/>
      <c r="CP1715" s="325"/>
      <c r="CQ1715" s="325"/>
      <c r="CR1715" s="325"/>
      <c r="CS1715" s="325"/>
      <c r="CT1715" s="325"/>
      <c r="CU1715" s="325"/>
      <c r="CV1715" s="325"/>
      <c r="CW1715" s="325"/>
      <c r="CX1715" s="325"/>
    </row>
    <row r="1716" spans="1:102" s="36" customFormat="1" ht="15" hidden="1" customHeight="1">
      <c r="A1716" s="329"/>
      <c r="B1716" s="37" t="str">
        <f t="shared" ca="1" si="779"/>
        <v/>
      </c>
      <c r="C1716" s="41" t="str">
        <f t="shared" ca="1" si="780"/>
        <v/>
      </c>
      <c r="D1716" s="39" t="str">
        <f t="shared" ca="1" si="781"/>
        <v/>
      </c>
      <c r="E1716" s="39" t="str">
        <f t="shared" ca="1" si="793"/>
        <v/>
      </c>
      <c r="F1716" s="39" t="str">
        <f t="shared" ca="1" si="782"/>
        <v/>
      </c>
      <c r="G1716" s="101"/>
      <c r="H1716" s="39">
        <f t="shared" ca="1" si="773"/>
        <v>0</v>
      </c>
      <c r="J1716" s="332"/>
      <c r="K1716" s="37" t="str">
        <f t="shared" ca="1" si="783"/>
        <v/>
      </c>
      <c r="L1716" s="41" t="str">
        <f t="shared" ca="1" si="784"/>
        <v/>
      </c>
      <c r="M1716" s="39" t="str">
        <f t="shared" si="774"/>
        <v/>
      </c>
      <c r="N1716" s="39" t="str">
        <f t="shared" ca="1" si="794"/>
        <v/>
      </c>
      <c r="O1716" s="39" t="str">
        <f ca="1">IF(L1716="","",ROUND(Q1715*$O$5/payments_per_year,2))</f>
        <v/>
      </c>
      <c r="P1716" s="101"/>
      <c r="Q1716" s="39">
        <f t="shared" ca="1" si="795"/>
        <v>0</v>
      </c>
      <c r="R1716" s="332"/>
      <c r="S1716" s="37" t="str">
        <f t="shared" ca="1" si="785"/>
        <v/>
      </c>
      <c r="T1716" s="41" t="str">
        <f t="shared" ca="1" si="786"/>
        <v/>
      </c>
      <c r="U1716" s="39" t="str">
        <f t="shared" si="775"/>
        <v/>
      </c>
      <c r="V1716" s="39" t="str">
        <f t="shared" ca="1" si="796"/>
        <v/>
      </c>
      <c r="W1716" s="39">
        <f t="shared" ca="1" si="776"/>
        <v>0</v>
      </c>
      <c r="X1716" s="40"/>
      <c r="Y1716" s="39">
        <f t="shared" ca="1" si="797"/>
        <v>0</v>
      </c>
      <c r="Z1716" s="327"/>
      <c r="AA1716" s="37" t="str">
        <f t="shared" ca="1" si="787"/>
        <v/>
      </c>
      <c r="AB1716" s="41" t="str">
        <f t="shared" ca="1" si="788"/>
        <v/>
      </c>
      <c r="AC1716" s="39" t="str">
        <f t="shared" si="777"/>
        <v/>
      </c>
      <c r="AD1716" s="39" t="str">
        <f t="shared" ca="1" si="798"/>
        <v/>
      </c>
      <c r="AE1716" s="39" t="str">
        <f t="shared" ca="1" si="789"/>
        <v/>
      </c>
      <c r="AF1716" s="40"/>
      <c r="AG1716" s="39">
        <f t="shared" ca="1" si="799"/>
        <v>0</v>
      </c>
      <c r="AH1716" s="339"/>
      <c r="AI1716" s="37" t="str">
        <f t="shared" ca="1" si="790"/>
        <v/>
      </c>
      <c r="AJ1716" s="41" t="str">
        <f t="shared" ca="1" si="791"/>
        <v/>
      </c>
      <c r="AK1716" s="39" t="str">
        <f t="shared" si="778"/>
        <v/>
      </c>
      <c r="AL1716" s="39" t="str">
        <f t="shared" ca="1" si="800"/>
        <v/>
      </c>
      <c r="AM1716" s="39" t="str">
        <f t="shared" ca="1" si="792"/>
        <v/>
      </c>
      <c r="AN1716" s="40"/>
      <c r="AO1716" s="39">
        <f t="shared" ca="1" si="801"/>
        <v>0</v>
      </c>
      <c r="AP1716" s="339"/>
      <c r="AW1716" s="329"/>
      <c r="BI1716" s="329"/>
      <c r="BJ1716" s="329"/>
      <c r="BK1716" s="329"/>
      <c r="BL1716" s="329"/>
      <c r="BM1716" s="329"/>
      <c r="BN1716" s="329"/>
      <c r="BO1716" s="329"/>
      <c r="BP1716" s="329"/>
      <c r="BQ1716" s="329"/>
      <c r="BR1716" s="329"/>
      <c r="BS1716" s="329"/>
      <c r="BT1716" s="329"/>
      <c r="BU1716" s="329"/>
      <c r="BV1716" s="329"/>
      <c r="BW1716" s="325"/>
      <c r="BX1716" s="325"/>
      <c r="BY1716" s="325"/>
      <c r="BZ1716" s="325"/>
      <c r="CA1716" s="325"/>
      <c r="CB1716" s="325"/>
      <c r="CC1716" s="325"/>
      <c r="CD1716" s="325"/>
      <c r="CE1716" s="325"/>
      <c r="CF1716" s="325"/>
      <c r="CG1716" s="325"/>
      <c r="CH1716" s="325"/>
      <c r="CI1716" s="325"/>
      <c r="CJ1716" s="325"/>
      <c r="CK1716" s="325"/>
      <c r="CL1716" s="325"/>
      <c r="CM1716" s="325"/>
      <c r="CN1716" s="325"/>
      <c r="CO1716" s="325"/>
      <c r="CP1716" s="325"/>
      <c r="CQ1716" s="325"/>
      <c r="CR1716" s="325"/>
      <c r="CS1716" s="325"/>
      <c r="CT1716" s="325"/>
      <c r="CU1716" s="325"/>
      <c r="CV1716" s="325"/>
      <c r="CW1716" s="325"/>
      <c r="CX1716" s="325"/>
    </row>
    <row r="1717" spans="1:102" s="36" customFormat="1" ht="15" hidden="1" customHeight="1">
      <c r="A1717" s="329"/>
      <c r="B1717" s="37" t="str">
        <f t="shared" ca="1" si="779"/>
        <v/>
      </c>
      <c r="C1717" s="41" t="str">
        <f t="shared" ca="1" si="780"/>
        <v/>
      </c>
      <c r="D1717" s="39" t="str">
        <f t="shared" ca="1" si="781"/>
        <v/>
      </c>
      <c r="E1717" s="39" t="str">
        <f t="shared" ca="1" si="793"/>
        <v/>
      </c>
      <c r="F1717" s="39" t="str">
        <f t="shared" ca="1" si="782"/>
        <v/>
      </c>
      <c r="G1717" s="101"/>
      <c r="H1717" s="39">
        <f t="shared" ca="1" si="773"/>
        <v>0</v>
      </c>
      <c r="J1717" s="332"/>
      <c r="K1717" s="37" t="str">
        <f t="shared" ca="1" si="783"/>
        <v/>
      </c>
      <c r="L1717" s="41" t="str">
        <f t="shared" ca="1" si="784"/>
        <v/>
      </c>
      <c r="M1717" s="39" t="str">
        <f t="shared" si="774"/>
        <v/>
      </c>
      <c r="N1717" s="39" t="str">
        <f t="shared" ca="1" si="794"/>
        <v/>
      </c>
      <c r="O1717" s="39">
        <f ca="1">ROUND(Q1716*$O$5/payments_per_year,2)</f>
        <v>0</v>
      </c>
      <c r="P1717" s="101"/>
      <c r="Q1717" s="39">
        <f t="shared" ca="1" si="795"/>
        <v>0</v>
      </c>
      <c r="R1717" s="332"/>
      <c r="S1717" s="37" t="str">
        <f t="shared" ca="1" si="785"/>
        <v/>
      </c>
      <c r="T1717" s="41" t="str">
        <f t="shared" ca="1" si="786"/>
        <v/>
      </c>
      <c r="U1717" s="39" t="str">
        <f t="shared" si="775"/>
        <v/>
      </c>
      <c r="V1717" s="39" t="str">
        <f t="shared" ca="1" si="796"/>
        <v/>
      </c>
      <c r="W1717" s="39">
        <f t="shared" ca="1" si="776"/>
        <v>0</v>
      </c>
      <c r="X1717" s="40"/>
      <c r="Y1717" s="39">
        <f t="shared" ca="1" si="797"/>
        <v>0</v>
      </c>
      <c r="Z1717" s="327"/>
      <c r="AA1717" s="37" t="str">
        <f t="shared" ca="1" si="787"/>
        <v/>
      </c>
      <c r="AB1717" s="41" t="str">
        <f t="shared" ca="1" si="788"/>
        <v/>
      </c>
      <c r="AC1717" s="39" t="str">
        <f t="shared" si="777"/>
        <v/>
      </c>
      <c r="AD1717" s="39" t="str">
        <f t="shared" ca="1" si="798"/>
        <v/>
      </c>
      <c r="AE1717" s="39" t="str">
        <f t="shared" ca="1" si="789"/>
        <v/>
      </c>
      <c r="AF1717" s="40"/>
      <c r="AG1717" s="39">
        <f t="shared" ca="1" si="799"/>
        <v>0</v>
      </c>
      <c r="AH1717" s="339"/>
      <c r="AI1717" s="37" t="str">
        <f t="shared" ca="1" si="790"/>
        <v/>
      </c>
      <c r="AJ1717" s="41" t="str">
        <f t="shared" ca="1" si="791"/>
        <v/>
      </c>
      <c r="AK1717" s="39" t="str">
        <f t="shared" si="778"/>
        <v/>
      </c>
      <c r="AL1717" s="39" t="str">
        <f t="shared" ca="1" si="800"/>
        <v/>
      </c>
      <c r="AM1717" s="39" t="str">
        <f t="shared" ca="1" si="792"/>
        <v/>
      </c>
      <c r="AN1717" s="40"/>
      <c r="AO1717" s="39">
        <f t="shared" ca="1" si="801"/>
        <v>0</v>
      </c>
      <c r="AP1717" s="339"/>
      <c r="AW1717" s="329"/>
      <c r="BI1717" s="329"/>
      <c r="BJ1717" s="329"/>
      <c r="BK1717" s="329"/>
      <c r="BL1717" s="329"/>
      <c r="BM1717" s="329"/>
      <c r="BN1717" s="329"/>
      <c r="BO1717" s="329"/>
      <c r="BP1717" s="329"/>
      <c r="BQ1717" s="329"/>
      <c r="BR1717" s="329"/>
      <c r="BS1717" s="329"/>
      <c r="BT1717" s="329"/>
      <c r="BU1717" s="329"/>
      <c r="BV1717" s="329"/>
      <c r="BW1717" s="325"/>
      <c r="BX1717" s="325"/>
      <c r="BY1717" s="325"/>
      <c r="BZ1717" s="325"/>
      <c r="CA1717" s="325"/>
      <c r="CB1717" s="325"/>
      <c r="CC1717" s="325"/>
      <c r="CD1717" s="325"/>
      <c r="CE1717" s="325"/>
      <c r="CF1717" s="325"/>
      <c r="CG1717" s="325"/>
      <c r="CH1717" s="325"/>
      <c r="CI1717" s="325"/>
      <c r="CJ1717" s="325"/>
      <c r="CK1717" s="325"/>
      <c r="CL1717" s="325"/>
      <c r="CM1717" s="325"/>
      <c r="CN1717" s="325"/>
      <c r="CO1717" s="325"/>
      <c r="CP1717" s="325"/>
      <c r="CQ1717" s="325"/>
      <c r="CR1717" s="325"/>
      <c r="CS1717" s="325"/>
      <c r="CT1717" s="325"/>
      <c r="CU1717" s="325"/>
      <c r="CV1717" s="325"/>
      <c r="CW1717" s="325"/>
      <c r="CX1717" s="325"/>
    </row>
    <row r="1718" spans="1:102" s="36" customFormat="1" ht="15" hidden="1" customHeight="1">
      <c r="A1718" s="329"/>
      <c r="B1718" s="37" t="str">
        <f t="shared" ca="1" si="779"/>
        <v/>
      </c>
      <c r="C1718" s="41" t="str">
        <f t="shared" ca="1" si="780"/>
        <v/>
      </c>
      <c r="D1718" s="39" t="str">
        <f t="shared" ca="1" si="781"/>
        <v/>
      </c>
      <c r="E1718" s="39" t="str">
        <f t="shared" ca="1" si="793"/>
        <v/>
      </c>
      <c r="F1718" s="39" t="str">
        <f t="shared" ca="1" si="782"/>
        <v/>
      </c>
      <c r="G1718" s="101"/>
      <c r="H1718" s="39">
        <f t="shared" ca="1" si="773"/>
        <v>0</v>
      </c>
      <c r="J1718" s="332"/>
      <c r="K1718" s="37" t="str">
        <f t="shared" ca="1" si="783"/>
        <v/>
      </c>
      <c r="L1718" s="41" t="str">
        <f t="shared" ca="1" si="784"/>
        <v/>
      </c>
      <c r="M1718" s="39" t="str">
        <f t="shared" si="774"/>
        <v/>
      </c>
      <c r="N1718" s="39" t="str">
        <f t="shared" ca="1" si="794"/>
        <v/>
      </c>
      <c r="O1718" s="39" t="str">
        <f ca="1">IF(L1718="","",ROUND(Q1717*$O$5/payments_per_year,2))</f>
        <v/>
      </c>
      <c r="P1718" s="101"/>
      <c r="Q1718" s="39">
        <f t="shared" ca="1" si="795"/>
        <v>0</v>
      </c>
      <c r="R1718" s="332"/>
      <c r="S1718" s="37" t="str">
        <f t="shared" ca="1" si="785"/>
        <v/>
      </c>
      <c r="T1718" s="41" t="str">
        <f t="shared" ca="1" si="786"/>
        <v/>
      </c>
      <c r="U1718" s="39" t="str">
        <f t="shared" si="775"/>
        <v/>
      </c>
      <c r="V1718" s="39" t="str">
        <f t="shared" ca="1" si="796"/>
        <v/>
      </c>
      <c r="W1718" s="39">
        <f t="shared" ca="1" si="776"/>
        <v>0</v>
      </c>
      <c r="X1718" s="40"/>
      <c r="Y1718" s="39">
        <f t="shared" ca="1" si="797"/>
        <v>0</v>
      </c>
      <c r="Z1718" s="327"/>
      <c r="AA1718" s="37" t="str">
        <f t="shared" ca="1" si="787"/>
        <v/>
      </c>
      <c r="AB1718" s="41" t="str">
        <f t="shared" ca="1" si="788"/>
        <v/>
      </c>
      <c r="AC1718" s="39" t="str">
        <f t="shared" si="777"/>
        <v/>
      </c>
      <c r="AD1718" s="39" t="str">
        <f t="shared" ca="1" si="798"/>
        <v/>
      </c>
      <c r="AE1718" s="39" t="str">
        <f t="shared" ca="1" si="789"/>
        <v/>
      </c>
      <c r="AF1718" s="40"/>
      <c r="AG1718" s="39">
        <f t="shared" ca="1" si="799"/>
        <v>0</v>
      </c>
      <c r="AH1718" s="339"/>
      <c r="AI1718" s="37" t="str">
        <f t="shared" ca="1" si="790"/>
        <v/>
      </c>
      <c r="AJ1718" s="41" t="str">
        <f t="shared" ca="1" si="791"/>
        <v/>
      </c>
      <c r="AK1718" s="39" t="str">
        <f t="shared" si="778"/>
        <v/>
      </c>
      <c r="AL1718" s="39" t="str">
        <f t="shared" ca="1" si="800"/>
        <v/>
      </c>
      <c r="AM1718" s="39" t="str">
        <f t="shared" ca="1" si="792"/>
        <v/>
      </c>
      <c r="AN1718" s="40"/>
      <c r="AO1718" s="39">
        <f t="shared" ca="1" si="801"/>
        <v>0</v>
      </c>
      <c r="AP1718" s="339"/>
      <c r="AW1718" s="329"/>
      <c r="BI1718" s="329"/>
      <c r="BJ1718" s="329"/>
      <c r="BK1718" s="329"/>
      <c r="BL1718" s="329"/>
      <c r="BM1718" s="329"/>
      <c r="BN1718" s="329"/>
      <c r="BO1718" s="329"/>
      <c r="BP1718" s="329"/>
      <c r="BQ1718" s="329"/>
      <c r="BR1718" s="329"/>
      <c r="BS1718" s="329"/>
      <c r="BT1718" s="329"/>
      <c r="BU1718" s="329"/>
      <c r="BV1718" s="329"/>
      <c r="BW1718" s="325"/>
      <c r="BX1718" s="325"/>
      <c r="BY1718" s="325"/>
      <c r="BZ1718" s="325"/>
      <c r="CA1718" s="325"/>
      <c r="CB1718" s="325"/>
      <c r="CC1718" s="325"/>
      <c r="CD1718" s="325"/>
      <c r="CE1718" s="325"/>
      <c r="CF1718" s="325"/>
      <c r="CG1718" s="325"/>
      <c r="CH1718" s="325"/>
      <c r="CI1718" s="325"/>
      <c r="CJ1718" s="325"/>
      <c r="CK1718" s="325"/>
      <c r="CL1718" s="325"/>
      <c r="CM1718" s="325"/>
      <c r="CN1718" s="325"/>
      <c r="CO1718" s="325"/>
      <c r="CP1718" s="325"/>
      <c r="CQ1718" s="325"/>
      <c r="CR1718" s="325"/>
      <c r="CS1718" s="325"/>
      <c r="CT1718" s="325"/>
      <c r="CU1718" s="325"/>
      <c r="CV1718" s="325"/>
      <c r="CW1718" s="325"/>
      <c r="CX1718" s="325"/>
    </row>
    <row r="1719" spans="1:102" s="36" customFormat="1" ht="15" hidden="1" customHeight="1">
      <c r="A1719" s="329"/>
      <c r="B1719" s="37" t="str">
        <f t="shared" ca="1" si="779"/>
        <v/>
      </c>
      <c r="C1719" s="41" t="str">
        <f t="shared" ca="1" si="780"/>
        <v/>
      </c>
      <c r="D1719" s="39" t="str">
        <f t="shared" ca="1" si="781"/>
        <v/>
      </c>
      <c r="E1719" s="39" t="str">
        <f t="shared" ca="1" si="793"/>
        <v/>
      </c>
      <c r="F1719" s="39" t="str">
        <f t="shared" ca="1" si="782"/>
        <v/>
      </c>
      <c r="G1719" s="101"/>
      <c r="H1719" s="39">
        <f t="shared" ca="1" si="773"/>
        <v>0</v>
      </c>
      <c r="J1719" s="332"/>
      <c r="K1719" s="37" t="str">
        <f t="shared" ca="1" si="783"/>
        <v/>
      </c>
      <c r="L1719" s="41" t="str">
        <f t="shared" ca="1" si="784"/>
        <v/>
      </c>
      <c r="M1719" s="39" t="str">
        <f t="shared" si="774"/>
        <v/>
      </c>
      <c r="N1719" s="39" t="str">
        <f t="shared" ca="1" si="794"/>
        <v/>
      </c>
      <c r="O1719" s="39">
        <f ca="1">ROUND(Q1718*$O$5/payments_per_year,2)</f>
        <v>0</v>
      </c>
      <c r="P1719" s="101"/>
      <c r="Q1719" s="39">
        <f t="shared" ca="1" si="795"/>
        <v>0</v>
      </c>
      <c r="R1719" s="332"/>
      <c r="S1719" s="37" t="str">
        <f t="shared" ca="1" si="785"/>
        <v/>
      </c>
      <c r="T1719" s="41" t="str">
        <f t="shared" ca="1" si="786"/>
        <v/>
      </c>
      <c r="U1719" s="39" t="str">
        <f t="shared" si="775"/>
        <v/>
      </c>
      <c r="V1719" s="39" t="str">
        <f t="shared" ca="1" si="796"/>
        <v/>
      </c>
      <c r="W1719" s="39">
        <f t="shared" ca="1" si="776"/>
        <v>0</v>
      </c>
      <c r="X1719" s="40"/>
      <c r="Y1719" s="39">
        <f t="shared" ca="1" si="797"/>
        <v>0</v>
      </c>
      <c r="Z1719" s="327"/>
      <c r="AA1719" s="37" t="str">
        <f t="shared" ca="1" si="787"/>
        <v/>
      </c>
      <c r="AB1719" s="41" t="str">
        <f t="shared" ca="1" si="788"/>
        <v/>
      </c>
      <c r="AC1719" s="39" t="str">
        <f t="shared" si="777"/>
        <v/>
      </c>
      <c r="AD1719" s="39" t="str">
        <f t="shared" ca="1" si="798"/>
        <v/>
      </c>
      <c r="AE1719" s="39" t="str">
        <f t="shared" ca="1" si="789"/>
        <v/>
      </c>
      <c r="AF1719" s="40"/>
      <c r="AG1719" s="39">
        <f t="shared" ca="1" si="799"/>
        <v>0</v>
      </c>
      <c r="AH1719" s="339"/>
      <c r="AI1719" s="37" t="str">
        <f t="shared" ca="1" si="790"/>
        <v/>
      </c>
      <c r="AJ1719" s="41" t="str">
        <f t="shared" ca="1" si="791"/>
        <v/>
      </c>
      <c r="AK1719" s="39" t="str">
        <f t="shared" si="778"/>
        <v/>
      </c>
      <c r="AL1719" s="39" t="str">
        <f t="shared" ca="1" si="800"/>
        <v/>
      </c>
      <c r="AM1719" s="39" t="str">
        <f t="shared" ca="1" si="792"/>
        <v/>
      </c>
      <c r="AN1719" s="40"/>
      <c r="AO1719" s="39">
        <f t="shared" ca="1" si="801"/>
        <v>0</v>
      </c>
      <c r="AP1719" s="339"/>
      <c r="AW1719" s="329"/>
      <c r="BI1719" s="329"/>
      <c r="BJ1719" s="329"/>
      <c r="BK1719" s="329"/>
      <c r="BL1719" s="329"/>
      <c r="BM1719" s="329"/>
      <c r="BN1719" s="329"/>
      <c r="BO1719" s="329"/>
      <c r="BP1719" s="329"/>
      <c r="BQ1719" s="329"/>
      <c r="BR1719" s="329"/>
      <c r="BS1719" s="329"/>
      <c r="BT1719" s="329"/>
      <c r="BU1719" s="329"/>
      <c r="BV1719" s="329"/>
      <c r="BW1719" s="325"/>
      <c r="BX1719" s="325"/>
      <c r="BY1719" s="325"/>
      <c r="BZ1719" s="325"/>
      <c r="CA1719" s="325"/>
      <c r="CB1719" s="325"/>
      <c r="CC1719" s="325"/>
      <c r="CD1719" s="325"/>
      <c r="CE1719" s="325"/>
      <c r="CF1719" s="325"/>
      <c r="CG1719" s="325"/>
      <c r="CH1719" s="325"/>
      <c r="CI1719" s="325"/>
      <c r="CJ1719" s="325"/>
      <c r="CK1719" s="325"/>
      <c r="CL1719" s="325"/>
      <c r="CM1719" s="325"/>
      <c r="CN1719" s="325"/>
      <c r="CO1719" s="325"/>
      <c r="CP1719" s="325"/>
      <c r="CQ1719" s="325"/>
      <c r="CR1719" s="325"/>
      <c r="CS1719" s="325"/>
      <c r="CT1719" s="325"/>
      <c r="CU1719" s="325"/>
      <c r="CV1719" s="325"/>
      <c r="CW1719" s="325"/>
      <c r="CX1719" s="325"/>
    </row>
    <row r="1720" spans="1:102" s="36" customFormat="1" ht="15" hidden="1" customHeight="1">
      <c r="A1720" s="329"/>
      <c r="B1720" s="37" t="str">
        <f t="shared" ca="1" si="779"/>
        <v/>
      </c>
      <c r="C1720" s="41" t="str">
        <f t="shared" ca="1" si="780"/>
        <v/>
      </c>
      <c r="D1720" s="39" t="str">
        <f t="shared" ca="1" si="781"/>
        <v/>
      </c>
      <c r="E1720" s="39" t="str">
        <f t="shared" ca="1" si="793"/>
        <v/>
      </c>
      <c r="F1720" s="39" t="str">
        <f t="shared" ca="1" si="782"/>
        <v/>
      </c>
      <c r="G1720" s="101"/>
      <c r="H1720" s="39">
        <f t="shared" ca="1" si="773"/>
        <v>0</v>
      </c>
      <c r="J1720" s="332"/>
      <c r="K1720" s="37" t="str">
        <f t="shared" ca="1" si="783"/>
        <v/>
      </c>
      <c r="L1720" s="41" t="str">
        <f t="shared" ca="1" si="784"/>
        <v/>
      </c>
      <c r="M1720" s="39" t="str">
        <f t="shared" si="774"/>
        <v/>
      </c>
      <c r="N1720" s="39" t="str">
        <f t="shared" ca="1" si="794"/>
        <v/>
      </c>
      <c r="O1720" s="39" t="str">
        <f ca="1">IF(L1720="","",ROUND(Q1719*$O$5/payments_per_year,2))</f>
        <v/>
      </c>
      <c r="P1720" s="101"/>
      <c r="Q1720" s="39">
        <f t="shared" ca="1" si="795"/>
        <v>0</v>
      </c>
      <c r="R1720" s="332"/>
      <c r="S1720" s="37" t="str">
        <f t="shared" ca="1" si="785"/>
        <v/>
      </c>
      <c r="T1720" s="41" t="str">
        <f t="shared" ca="1" si="786"/>
        <v/>
      </c>
      <c r="U1720" s="39" t="str">
        <f t="shared" si="775"/>
        <v/>
      </c>
      <c r="V1720" s="39" t="str">
        <f t="shared" ca="1" si="796"/>
        <v/>
      </c>
      <c r="W1720" s="39">
        <f t="shared" ca="1" si="776"/>
        <v>0</v>
      </c>
      <c r="X1720" s="40"/>
      <c r="Y1720" s="39">
        <f t="shared" ca="1" si="797"/>
        <v>0</v>
      </c>
      <c r="Z1720" s="327"/>
      <c r="AA1720" s="37" t="str">
        <f t="shared" ca="1" si="787"/>
        <v/>
      </c>
      <c r="AB1720" s="41" t="str">
        <f t="shared" ca="1" si="788"/>
        <v/>
      </c>
      <c r="AC1720" s="39" t="str">
        <f t="shared" si="777"/>
        <v/>
      </c>
      <c r="AD1720" s="39" t="str">
        <f t="shared" ca="1" si="798"/>
        <v/>
      </c>
      <c r="AE1720" s="39" t="str">
        <f t="shared" ca="1" si="789"/>
        <v/>
      </c>
      <c r="AF1720" s="40"/>
      <c r="AG1720" s="39">
        <f t="shared" ca="1" si="799"/>
        <v>0</v>
      </c>
      <c r="AH1720" s="339"/>
      <c r="AI1720" s="37" t="str">
        <f t="shared" ca="1" si="790"/>
        <v/>
      </c>
      <c r="AJ1720" s="41" t="str">
        <f t="shared" ca="1" si="791"/>
        <v/>
      </c>
      <c r="AK1720" s="39" t="str">
        <f t="shared" si="778"/>
        <v/>
      </c>
      <c r="AL1720" s="39" t="str">
        <f t="shared" ca="1" si="800"/>
        <v/>
      </c>
      <c r="AM1720" s="39" t="str">
        <f t="shared" ca="1" si="792"/>
        <v/>
      </c>
      <c r="AN1720" s="40"/>
      <c r="AO1720" s="39">
        <f t="shared" ca="1" si="801"/>
        <v>0</v>
      </c>
      <c r="AP1720" s="339"/>
      <c r="AW1720" s="329"/>
      <c r="BI1720" s="329"/>
      <c r="BJ1720" s="329"/>
      <c r="BK1720" s="329"/>
      <c r="BL1720" s="329"/>
      <c r="BM1720" s="329"/>
      <c r="BN1720" s="329"/>
      <c r="BO1720" s="329"/>
      <c r="BP1720" s="329"/>
      <c r="BQ1720" s="329"/>
      <c r="BR1720" s="329"/>
      <c r="BS1720" s="329"/>
      <c r="BT1720" s="329"/>
      <c r="BU1720" s="329"/>
      <c r="BV1720" s="329"/>
      <c r="BW1720" s="325"/>
      <c r="BX1720" s="325"/>
      <c r="BY1720" s="325"/>
      <c r="BZ1720" s="325"/>
      <c r="CA1720" s="325"/>
      <c r="CB1720" s="325"/>
      <c r="CC1720" s="325"/>
      <c r="CD1720" s="325"/>
      <c r="CE1720" s="325"/>
      <c r="CF1720" s="325"/>
      <c r="CG1720" s="325"/>
      <c r="CH1720" s="325"/>
      <c r="CI1720" s="325"/>
      <c r="CJ1720" s="325"/>
      <c r="CK1720" s="325"/>
      <c r="CL1720" s="325"/>
      <c r="CM1720" s="325"/>
      <c r="CN1720" s="325"/>
      <c r="CO1720" s="325"/>
      <c r="CP1720" s="325"/>
      <c r="CQ1720" s="325"/>
      <c r="CR1720" s="325"/>
      <c r="CS1720" s="325"/>
      <c r="CT1720" s="325"/>
      <c r="CU1720" s="325"/>
      <c r="CV1720" s="325"/>
      <c r="CW1720" s="325"/>
      <c r="CX1720" s="325"/>
    </row>
    <row r="1721" spans="1:102" s="36" customFormat="1" ht="15" hidden="1" customHeight="1">
      <c r="A1721" s="329"/>
      <c r="B1721" s="37" t="str">
        <f t="shared" ca="1" si="779"/>
        <v/>
      </c>
      <c r="C1721" s="41" t="str">
        <f t="shared" ca="1" si="780"/>
        <v/>
      </c>
      <c r="D1721" s="39" t="str">
        <f t="shared" ca="1" si="781"/>
        <v/>
      </c>
      <c r="E1721" s="39" t="str">
        <f t="shared" ca="1" si="793"/>
        <v/>
      </c>
      <c r="F1721" s="39" t="str">
        <f t="shared" ca="1" si="782"/>
        <v/>
      </c>
      <c r="G1721" s="101"/>
      <c r="H1721" s="39">
        <f t="shared" ca="1" si="773"/>
        <v>0</v>
      </c>
      <c r="J1721" s="332"/>
      <c r="K1721" s="37" t="str">
        <f t="shared" ca="1" si="783"/>
        <v/>
      </c>
      <c r="L1721" s="41" t="str">
        <f t="shared" ca="1" si="784"/>
        <v/>
      </c>
      <c r="M1721" s="39" t="str">
        <f t="shared" si="774"/>
        <v/>
      </c>
      <c r="N1721" s="39" t="str">
        <f t="shared" ca="1" si="794"/>
        <v/>
      </c>
      <c r="O1721" s="39">
        <f ca="1">ROUND(Q1720*$O$5/payments_per_year,2)</f>
        <v>0</v>
      </c>
      <c r="P1721" s="101"/>
      <c r="Q1721" s="39">
        <f t="shared" ca="1" si="795"/>
        <v>0</v>
      </c>
      <c r="R1721" s="332"/>
      <c r="S1721" s="37" t="str">
        <f t="shared" ca="1" si="785"/>
        <v/>
      </c>
      <c r="T1721" s="41" t="str">
        <f t="shared" ca="1" si="786"/>
        <v/>
      </c>
      <c r="U1721" s="39" t="str">
        <f t="shared" si="775"/>
        <v/>
      </c>
      <c r="V1721" s="39" t="str">
        <f t="shared" ca="1" si="796"/>
        <v/>
      </c>
      <c r="W1721" s="39">
        <f t="shared" ca="1" si="776"/>
        <v>0</v>
      </c>
      <c r="X1721" s="40"/>
      <c r="Y1721" s="39">
        <f t="shared" ca="1" si="797"/>
        <v>0</v>
      </c>
      <c r="Z1721" s="327"/>
      <c r="AA1721" s="37" t="str">
        <f t="shared" ca="1" si="787"/>
        <v/>
      </c>
      <c r="AB1721" s="41" t="str">
        <f t="shared" ca="1" si="788"/>
        <v/>
      </c>
      <c r="AC1721" s="39" t="str">
        <f t="shared" si="777"/>
        <v/>
      </c>
      <c r="AD1721" s="39" t="str">
        <f t="shared" ca="1" si="798"/>
        <v/>
      </c>
      <c r="AE1721" s="39" t="str">
        <f t="shared" ca="1" si="789"/>
        <v/>
      </c>
      <c r="AF1721" s="40"/>
      <c r="AG1721" s="39">
        <f t="shared" ca="1" si="799"/>
        <v>0</v>
      </c>
      <c r="AH1721" s="339"/>
      <c r="AI1721" s="37" t="str">
        <f t="shared" ca="1" si="790"/>
        <v/>
      </c>
      <c r="AJ1721" s="41" t="str">
        <f t="shared" ca="1" si="791"/>
        <v/>
      </c>
      <c r="AK1721" s="39" t="str">
        <f t="shared" si="778"/>
        <v/>
      </c>
      <c r="AL1721" s="39" t="str">
        <f t="shared" ca="1" si="800"/>
        <v/>
      </c>
      <c r="AM1721" s="39" t="str">
        <f t="shared" ca="1" si="792"/>
        <v/>
      </c>
      <c r="AN1721" s="40"/>
      <c r="AO1721" s="39">
        <f t="shared" ca="1" si="801"/>
        <v>0</v>
      </c>
      <c r="AP1721" s="339"/>
      <c r="AW1721" s="329"/>
      <c r="BI1721" s="329"/>
      <c r="BJ1721" s="329"/>
      <c r="BK1721" s="329"/>
      <c r="BL1721" s="329"/>
      <c r="BM1721" s="329"/>
      <c r="BN1721" s="329"/>
      <c r="BO1721" s="329"/>
      <c r="BP1721" s="329"/>
      <c r="BQ1721" s="329"/>
      <c r="BR1721" s="329"/>
      <c r="BS1721" s="329"/>
      <c r="BT1721" s="329"/>
      <c r="BU1721" s="329"/>
      <c r="BV1721" s="329"/>
      <c r="BW1721" s="325"/>
      <c r="BX1721" s="325"/>
      <c r="BY1721" s="325"/>
      <c r="BZ1721" s="325"/>
      <c r="CA1721" s="325"/>
      <c r="CB1721" s="325"/>
      <c r="CC1721" s="325"/>
      <c r="CD1721" s="325"/>
      <c r="CE1721" s="325"/>
      <c r="CF1721" s="325"/>
      <c r="CG1721" s="325"/>
      <c r="CH1721" s="325"/>
      <c r="CI1721" s="325"/>
      <c r="CJ1721" s="325"/>
      <c r="CK1721" s="325"/>
      <c r="CL1721" s="325"/>
      <c r="CM1721" s="325"/>
      <c r="CN1721" s="325"/>
      <c r="CO1721" s="325"/>
      <c r="CP1721" s="325"/>
      <c r="CQ1721" s="325"/>
      <c r="CR1721" s="325"/>
      <c r="CS1721" s="325"/>
      <c r="CT1721" s="325"/>
      <c r="CU1721" s="325"/>
      <c r="CV1721" s="325"/>
      <c r="CW1721" s="325"/>
      <c r="CX1721" s="325"/>
    </row>
    <row r="1722" spans="1:102" s="36" customFormat="1" ht="15" hidden="1" customHeight="1">
      <c r="A1722" s="329"/>
      <c r="B1722" s="37" t="str">
        <f t="shared" ca="1" si="779"/>
        <v/>
      </c>
      <c r="C1722" s="41" t="str">
        <f t="shared" ca="1" si="780"/>
        <v/>
      </c>
      <c r="D1722" s="39" t="str">
        <f t="shared" ca="1" si="781"/>
        <v/>
      </c>
      <c r="E1722" s="39" t="str">
        <f t="shared" ca="1" si="793"/>
        <v/>
      </c>
      <c r="F1722" s="39" t="str">
        <f t="shared" ca="1" si="782"/>
        <v/>
      </c>
      <c r="G1722" s="101"/>
      <c r="H1722" s="39">
        <f t="shared" ca="1" si="773"/>
        <v>0</v>
      </c>
      <c r="J1722" s="332"/>
      <c r="K1722" s="37" t="str">
        <f t="shared" ca="1" si="783"/>
        <v/>
      </c>
      <c r="L1722" s="41" t="str">
        <f t="shared" ca="1" si="784"/>
        <v/>
      </c>
      <c r="M1722" s="39" t="str">
        <f t="shared" si="774"/>
        <v/>
      </c>
      <c r="N1722" s="39" t="str">
        <f t="shared" ca="1" si="794"/>
        <v/>
      </c>
      <c r="O1722" s="39" t="str">
        <f ca="1">IF(L1722="","",ROUND(Q1721*$O$5/payments_per_year,2))</f>
        <v/>
      </c>
      <c r="P1722" s="101"/>
      <c r="Q1722" s="39">
        <f t="shared" ca="1" si="795"/>
        <v>0</v>
      </c>
      <c r="R1722" s="332"/>
      <c r="S1722" s="37" t="str">
        <f t="shared" ca="1" si="785"/>
        <v/>
      </c>
      <c r="T1722" s="41" t="str">
        <f t="shared" ca="1" si="786"/>
        <v/>
      </c>
      <c r="U1722" s="39" t="str">
        <f t="shared" si="775"/>
        <v/>
      </c>
      <c r="V1722" s="39" t="str">
        <f t="shared" ca="1" si="796"/>
        <v/>
      </c>
      <c r="W1722" s="39">
        <f t="shared" ca="1" si="776"/>
        <v>0</v>
      </c>
      <c r="X1722" s="40"/>
      <c r="Y1722" s="39">
        <f t="shared" ca="1" si="797"/>
        <v>0</v>
      </c>
      <c r="Z1722" s="327"/>
      <c r="AA1722" s="37" t="str">
        <f t="shared" ca="1" si="787"/>
        <v/>
      </c>
      <c r="AB1722" s="41" t="str">
        <f t="shared" ca="1" si="788"/>
        <v/>
      </c>
      <c r="AC1722" s="39" t="str">
        <f t="shared" si="777"/>
        <v/>
      </c>
      <c r="AD1722" s="39" t="str">
        <f t="shared" ca="1" si="798"/>
        <v/>
      </c>
      <c r="AE1722" s="39" t="str">
        <f t="shared" ca="1" si="789"/>
        <v/>
      </c>
      <c r="AF1722" s="40"/>
      <c r="AG1722" s="39">
        <f t="shared" ca="1" si="799"/>
        <v>0</v>
      </c>
      <c r="AH1722" s="339"/>
      <c r="AI1722" s="37" t="str">
        <f t="shared" ca="1" si="790"/>
        <v/>
      </c>
      <c r="AJ1722" s="41" t="str">
        <f t="shared" ca="1" si="791"/>
        <v/>
      </c>
      <c r="AK1722" s="39" t="str">
        <f t="shared" si="778"/>
        <v/>
      </c>
      <c r="AL1722" s="39" t="str">
        <f t="shared" ca="1" si="800"/>
        <v/>
      </c>
      <c r="AM1722" s="39" t="str">
        <f t="shared" ca="1" si="792"/>
        <v/>
      </c>
      <c r="AN1722" s="40"/>
      <c r="AO1722" s="39">
        <f t="shared" ca="1" si="801"/>
        <v>0</v>
      </c>
      <c r="AP1722" s="339"/>
      <c r="AW1722" s="329"/>
      <c r="BI1722" s="329"/>
      <c r="BJ1722" s="329"/>
      <c r="BK1722" s="329"/>
      <c r="BL1722" s="329"/>
      <c r="BM1722" s="329"/>
      <c r="BN1722" s="329"/>
      <c r="BO1722" s="329"/>
      <c r="BP1722" s="329"/>
      <c r="BQ1722" s="329"/>
      <c r="BR1722" s="329"/>
      <c r="BS1722" s="329"/>
      <c r="BT1722" s="329"/>
      <c r="BU1722" s="329"/>
      <c r="BV1722" s="329"/>
      <c r="BW1722" s="325"/>
      <c r="BX1722" s="325"/>
      <c r="BY1722" s="325"/>
      <c r="BZ1722" s="325"/>
      <c r="CA1722" s="325"/>
      <c r="CB1722" s="325"/>
      <c r="CC1722" s="325"/>
      <c r="CD1722" s="325"/>
      <c r="CE1722" s="325"/>
      <c r="CF1722" s="325"/>
      <c r="CG1722" s="325"/>
      <c r="CH1722" s="325"/>
      <c r="CI1722" s="325"/>
      <c r="CJ1722" s="325"/>
      <c r="CK1722" s="325"/>
      <c r="CL1722" s="325"/>
      <c r="CM1722" s="325"/>
      <c r="CN1722" s="325"/>
      <c r="CO1722" s="325"/>
      <c r="CP1722" s="325"/>
      <c r="CQ1722" s="325"/>
      <c r="CR1722" s="325"/>
      <c r="CS1722" s="325"/>
      <c r="CT1722" s="325"/>
      <c r="CU1722" s="325"/>
      <c r="CV1722" s="325"/>
      <c r="CW1722" s="325"/>
      <c r="CX1722" s="325"/>
    </row>
    <row r="1723" spans="1:102" s="36" customFormat="1" ht="15" hidden="1" customHeight="1">
      <c r="A1723" s="329"/>
      <c r="B1723" s="37" t="str">
        <f t="shared" ca="1" si="779"/>
        <v/>
      </c>
      <c r="C1723" s="41" t="str">
        <f t="shared" ca="1" si="780"/>
        <v/>
      </c>
      <c r="D1723" s="39" t="str">
        <f t="shared" ca="1" si="781"/>
        <v/>
      </c>
      <c r="E1723" s="39" t="str">
        <f t="shared" ca="1" si="793"/>
        <v/>
      </c>
      <c r="F1723" s="39" t="str">
        <f t="shared" ca="1" si="782"/>
        <v/>
      </c>
      <c r="G1723" s="101"/>
      <c r="H1723" s="39">
        <f t="shared" ca="1" si="773"/>
        <v>0</v>
      </c>
      <c r="J1723" s="332"/>
      <c r="K1723" s="37" t="str">
        <f t="shared" ca="1" si="783"/>
        <v/>
      </c>
      <c r="L1723" s="41" t="str">
        <f t="shared" ca="1" si="784"/>
        <v/>
      </c>
      <c r="M1723" s="39" t="str">
        <f t="shared" si="774"/>
        <v/>
      </c>
      <c r="N1723" s="39" t="str">
        <f t="shared" ca="1" si="794"/>
        <v/>
      </c>
      <c r="O1723" s="39">
        <f ca="1">ROUND(Q1722*$O$5/payments_per_year,2)</f>
        <v>0</v>
      </c>
      <c r="P1723" s="101"/>
      <c r="Q1723" s="39">
        <f t="shared" ca="1" si="795"/>
        <v>0</v>
      </c>
      <c r="R1723" s="332"/>
      <c r="S1723" s="37" t="str">
        <f t="shared" ca="1" si="785"/>
        <v/>
      </c>
      <c r="T1723" s="41" t="str">
        <f t="shared" ca="1" si="786"/>
        <v/>
      </c>
      <c r="U1723" s="39" t="str">
        <f t="shared" si="775"/>
        <v/>
      </c>
      <c r="V1723" s="39" t="str">
        <f t="shared" ca="1" si="796"/>
        <v/>
      </c>
      <c r="W1723" s="39">
        <f t="shared" ca="1" si="776"/>
        <v>0</v>
      </c>
      <c r="X1723" s="40"/>
      <c r="Y1723" s="39">
        <f t="shared" ca="1" si="797"/>
        <v>0</v>
      </c>
      <c r="Z1723" s="327"/>
      <c r="AA1723" s="37" t="str">
        <f t="shared" ca="1" si="787"/>
        <v/>
      </c>
      <c r="AB1723" s="41" t="str">
        <f t="shared" ca="1" si="788"/>
        <v/>
      </c>
      <c r="AC1723" s="39" t="str">
        <f t="shared" si="777"/>
        <v/>
      </c>
      <c r="AD1723" s="39" t="str">
        <f t="shared" ca="1" si="798"/>
        <v/>
      </c>
      <c r="AE1723" s="39" t="str">
        <f t="shared" ca="1" si="789"/>
        <v/>
      </c>
      <c r="AF1723" s="40"/>
      <c r="AG1723" s="39">
        <f t="shared" ca="1" si="799"/>
        <v>0</v>
      </c>
      <c r="AH1723" s="339"/>
      <c r="AI1723" s="37" t="str">
        <f t="shared" ca="1" si="790"/>
        <v/>
      </c>
      <c r="AJ1723" s="41" t="str">
        <f t="shared" ca="1" si="791"/>
        <v/>
      </c>
      <c r="AK1723" s="39" t="str">
        <f t="shared" si="778"/>
        <v/>
      </c>
      <c r="AL1723" s="39" t="str">
        <f t="shared" ca="1" si="800"/>
        <v/>
      </c>
      <c r="AM1723" s="39" t="str">
        <f t="shared" ca="1" si="792"/>
        <v/>
      </c>
      <c r="AN1723" s="40"/>
      <c r="AO1723" s="39">
        <f t="shared" ca="1" si="801"/>
        <v>0</v>
      </c>
      <c r="AP1723" s="339"/>
      <c r="AW1723" s="329"/>
      <c r="BI1723" s="329"/>
      <c r="BJ1723" s="329"/>
      <c r="BK1723" s="329"/>
      <c r="BL1723" s="329"/>
      <c r="BM1723" s="329"/>
      <c r="BN1723" s="329"/>
      <c r="BO1723" s="329"/>
      <c r="BP1723" s="329"/>
      <c r="BQ1723" s="329"/>
      <c r="BR1723" s="329"/>
      <c r="BS1723" s="329"/>
      <c r="BT1723" s="329"/>
      <c r="BU1723" s="329"/>
      <c r="BV1723" s="329"/>
      <c r="BW1723" s="325"/>
      <c r="BX1723" s="325"/>
      <c r="BY1723" s="325"/>
      <c r="BZ1723" s="325"/>
      <c r="CA1723" s="325"/>
      <c r="CB1723" s="325"/>
      <c r="CC1723" s="325"/>
      <c r="CD1723" s="325"/>
      <c r="CE1723" s="325"/>
      <c r="CF1723" s="325"/>
      <c r="CG1723" s="325"/>
      <c r="CH1723" s="325"/>
      <c r="CI1723" s="325"/>
      <c r="CJ1723" s="325"/>
      <c r="CK1723" s="325"/>
      <c r="CL1723" s="325"/>
      <c r="CM1723" s="325"/>
      <c r="CN1723" s="325"/>
      <c r="CO1723" s="325"/>
      <c r="CP1723" s="325"/>
      <c r="CQ1723" s="325"/>
      <c r="CR1723" s="325"/>
      <c r="CS1723" s="325"/>
      <c r="CT1723" s="325"/>
      <c r="CU1723" s="325"/>
      <c r="CV1723" s="325"/>
      <c r="CW1723" s="325"/>
      <c r="CX1723" s="325"/>
    </row>
    <row r="1724" spans="1:102" s="36" customFormat="1" ht="15" hidden="1" customHeight="1">
      <c r="A1724" s="329"/>
      <c r="B1724" s="37" t="str">
        <f t="shared" ca="1" si="779"/>
        <v/>
      </c>
      <c r="C1724" s="41" t="str">
        <f t="shared" ca="1" si="780"/>
        <v/>
      </c>
      <c r="D1724" s="39" t="str">
        <f t="shared" ca="1" si="781"/>
        <v/>
      </c>
      <c r="E1724" s="39" t="str">
        <f t="shared" ca="1" si="793"/>
        <v/>
      </c>
      <c r="F1724" s="39" t="str">
        <f t="shared" ca="1" si="782"/>
        <v/>
      </c>
      <c r="G1724" s="101"/>
      <c r="H1724" s="39">
        <f t="shared" ca="1" si="773"/>
        <v>0</v>
      </c>
      <c r="J1724" s="332"/>
      <c r="K1724" s="37" t="str">
        <f t="shared" ca="1" si="783"/>
        <v/>
      </c>
      <c r="L1724" s="41" t="str">
        <f t="shared" ca="1" si="784"/>
        <v/>
      </c>
      <c r="M1724" s="39" t="str">
        <f t="shared" si="774"/>
        <v/>
      </c>
      <c r="N1724" s="39" t="str">
        <f t="shared" ca="1" si="794"/>
        <v/>
      </c>
      <c r="O1724" s="39" t="str">
        <f ca="1">IF(L1724="","",ROUND(Q1723*$O$5/payments_per_year,2))</f>
        <v/>
      </c>
      <c r="P1724" s="101"/>
      <c r="Q1724" s="39">
        <f t="shared" ca="1" si="795"/>
        <v>0</v>
      </c>
      <c r="R1724" s="332"/>
      <c r="S1724" s="37" t="str">
        <f t="shared" ca="1" si="785"/>
        <v/>
      </c>
      <c r="T1724" s="41" t="str">
        <f t="shared" ca="1" si="786"/>
        <v/>
      </c>
      <c r="U1724" s="39" t="str">
        <f t="shared" si="775"/>
        <v/>
      </c>
      <c r="V1724" s="39" t="str">
        <f t="shared" ca="1" si="796"/>
        <v/>
      </c>
      <c r="W1724" s="39">
        <f t="shared" ca="1" si="776"/>
        <v>0</v>
      </c>
      <c r="X1724" s="40"/>
      <c r="Y1724" s="39">
        <f t="shared" ca="1" si="797"/>
        <v>0</v>
      </c>
      <c r="Z1724" s="327"/>
      <c r="AA1724" s="37" t="str">
        <f t="shared" ca="1" si="787"/>
        <v/>
      </c>
      <c r="AB1724" s="41" t="str">
        <f t="shared" ca="1" si="788"/>
        <v/>
      </c>
      <c r="AC1724" s="39" t="str">
        <f t="shared" si="777"/>
        <v/>
      </c>
      <c r="AD1724" s="39" t="str">
        <f t="shared" ca="1" si="798"/>
        <v/>
      </c>
      <c r="AE1724" s="39" t="str">
        <f t="shared" ca="1" si="789"/>
        <v/>
      </c>
      <c r="AF1724" s="40"/>
      <c r="AG1724" s="39">
        <f t="shared" ca="1" si="799"/>
        <v>0</v>
      </c>
      <c r="AH1724" s="339"/>
      <c r="AI1724" s="37" t="str">
        <f t="shared" ca="1" si="790"/>
        <v/>
      </c>
      <c r="AJ1724" s="41" t="str">
        <f t="shared" ca="1" si="791"/>
        <v/>
      </c>
      <c r="AK1724" s="39" t="str">
        <f t="shared" si="778"/>
        <v/>
      </c>
      <c r="AL1724" s="39" t="str">
        <f t="shared" ca="1" si="800"/>
        <v/>
      </c>
      <c r="AM1724" s="39" t="str">
        <f t="shared" ca="1" si="792"/>
        <v/>
      </c>
      <c r="AN1724" s="40"/>
      <c r="AO1724" s="39">
        <f t="shared" ca="1" si="801"/>
        <v>0</v>
      </c>
      <c r="AP1724" s="339"/>
      <c r="AW1724" s="329"/>
      <c r="BI1724" s="329"/>
      <c r="BJ1724" s="329"/>
      <c r="BK1724" s="329"/>
      <c r="BL1724" s="329"/>
      <c r="BM1724" s="329"/>
      <c r="BN1724" s="329"/>
      <c r="BO1724" s="329"/>
      <c r="BP1724" s="329"/>
      <c r="BQ1724" s="329"/>
      <c r="BR1724" s="329"/>
      <c r="BS1724" s="329"/>
      <c r="BT1724" s="329"/>
      <c r="BU1724" s="329"/>
      <c r="BV1724" s="329"/>
      <c r="BW1724" s="325"/>
      <c r="BX1724" s="325"/>
      <c r="BY1724" s="325"/>
      <c r="BZ1724" s="325"/>
      <c r="CA1724" s="325"/>
      <c r="CB1724" s="325"/>
      <c r="CC1724" s="325"/>
      <c r="CD1724" s="325"/>
      <c r="CE1724" s="325"/>
      <c r="CF1724" s="325"/>
      <c r="CG1724" s="325"/>
      <c r="CH1724" s="325"/>
      <c r="CI1724" s="325"/>
      <c r="CJ1724" s="325"/>
      <c r="CK1724" s="325"/>
      <c r="CL1724" s="325"/>
      <c r="CM1724" s="325"/>
      <c r="CN1724" s="325"/>
      <c r="CO1724" s="325"/>
      <c r="CP1724" s="325"/>
      <c r="CQ1724" s="325"/>
      <c r="CR1724" s="325"/>
      <c r="CS1724" s="325"/>
      <c r="CT1724" s="325"/>
      <c r="CU1724" s="325"/>
      <c r="CV1724" s="325"/>
      <c r="CW1724" s="325"/>
      <c r="CX1724" s="325"/>
    </row>
    <row r="1725" spans="1:102" s="36" customFormat="1" ht="15" hidden="1" customHeight="1">
      <c r="A1725" s="329"/>
      <c r="B1725" s="37" t="str">
        <f t="shared" ca="1" si="779"/>
        <v/>
      </c>
      <c r="C1725" s="41" t="str">
        <f t="shared" ca="1" si="780"/>
        <v/>
      </c>
      <c r="D1725" s="39" t="str">
        <f t="shared" ca="1" si="781"/>
        <v/>
      </c>
      <c r="E1725" s="39" t="str">
        <f t="shared" ca="1" si="793"/>
        <v/>
      </c>
      <c r="F1725" s="39" t="str">
        <f t="shared" ca="1" si="782"/>
        <v/>
      </c>
      <c r="G1725" s="101"/>
      <c r="H1725" s="39">
        <f t="shared" ca="1" si="773"/>
        <v>0</v>
      </c>
      <c r="J1725" s="332"/>
      <c r="K1725" s="37" t="str">
        <f t="shared" ca="1" si="783"/>
        <v/>
      </c>
      <c r="L1725" s="41" t="str">
        <f t="shared" ca="1" si="784"/>
        <v/>
      </c>
      <c r="M1725" s="39" t="str">
        <f t="shared" si="774"/>
        <v/>
      </c>
      <c r="N1725" s="39" t="str">
        <f t="shared" ca="1" si="794"/>
        <v/>
      </c>
      <c r="O1725" s="39">
        <f ca="1">ROUND(Q1724*$O$5/payments_per_year,2)</f>
        <v>0</v>
      </c>
      <c r="P1725" s="101"/>
      <c r="Q1725" s="39">
        <f t="shared" ca="1" si="795"/>
        <v>0</v>
      </c>
      <c r="R1725" s="332"/>
      <c r="S1725" s="37" t="str">
        <f t="shared" ca="1" si="785"/>
        <v/>
      </c>
      <c r="T1725" s="41" t="str">
        <f t="shared" ca="1" si="786"/>
        <v/>
      </c>
      <c r="U1725" s="39" t="str">
        <f t="shared" si="775"/>
        <v/>
      </c>
      <c r="V1725" s="39" t="str">
        <f t="shared" ca="1" si="796"/>
        <v/>
      </c>
      <c r="W1725" s="39">
        <f t="shared" ca="1" si="776"/>
        <v>0</v>
      </c>
      <c r="X1725" s="40"/>
      <c r="Y1725" s="39">
        <f t="shared" ca="1" si="797"/>
        <v>0</v>
      </c>
      <c r="Z1725" s="327"/>
      <c r="AA1725" s="37" t="str">
        <f t="shared" ca="1" si="787"/>
        <v/>
      </c>
      <c r="AB1725" s="41" t="str">
        <f t="shared" ca="1" si="788"/>
        <v/>
      </c>
      <c r="AC1725" s="39" t="str">
        <f t="shared" si="777"/>
        <v/>
      </c>
      <c r="AD1725" s="39" t="str">
        <f t="shared" ca="1" si="798"/>
        <v/>
      </c>
      <c r="AE1725" s="39" t="str">
        <f t="shared" ca="1" si="789"/>
        <v/>
      </c>
      <c r="AF1725" s="40"/>
      <c r="AG1725" s="39">
        <f t="shared" ca="1" si="799"/>
        <v>0</v>
      </c>
      <c r="AH1725" s="339"/>
      <c r="AI1725" s="37" t="str">
        <f t="shared" ca="1" si="790"/>
        <v/>
      </c>
      <c r="AJ1725" s="41" t="str">
        <f t="shared" ca="1" si="791"/>
        <v/>
      </c>
      <c r="AK1725" s="39" t="str">
        <f t="shared" si="778"/>
        <v/>
      </c>
      <c r="AL1725" s="39" t="str">
        <f t="shared" ca="1" si="800"/>
        <v/>
      </c>
      <c r="AM1725" s="39" t="str">
        <f t="shared" ca="1" si="792"/>
        <v/>
      </c>
      <c r="AN1725" s="40"/>
      <c r="AO1725" s="39">
        <f t="shared" ca="1" si="801"/>
        <v>0</v>
      </c>
      <c r="AP1725" s="339"/>
      <c r="AW1725" s="329"/>
      <c r="BI1725" s="329"/>
      <c r="BJ1725" s="329"/>
      <c r="BK1725" s="329"/>
      <c r="BL1725" s="329"/>
      <c r="BM1725" s="329"/>
      <c r="BN1725" s="329"/>
      <c r="BO1725" s="329"/>
      <c r="BP1725" s="329"/>
      <c r="BQ1725" s="329"/>
      <c r="BR1725" s="329"/>
      <c r="BS1725" s="329"/>
      <c r="BT1725" s="329"/>
      <c r="BU1725" s="329"/>
      <c r="BV1725" s="329"/>
      <c r="BW1725" s="325"/>
      <c r="BX1725" s="325"/>
      <c r="BY1725" s="325"/>
      <c r="BZ1725" s="325"/>
      <c r="CA1725" s="325"/>
      <c r="CB1725" s="325"/>
      <c r="CC1725" s="325"/>
      <c r="CD1725" s="325"/>
      <c r="CE1725" s="325"/>
      <c r="CF1725" s="325"/>
      <c r="CG1725" s="325"/>
      <c r="CH1725" s="325"/>
      <c r="CI1725" s="325"/>
      <c r="CJ1725" s="325"/>
      <c r="CK1725" s="325"/>
      <c r="CL1725" s="325"/>
      <c r="CM1725" s="325"/>
      <c r="CN1725" s="325"/>
      <c r="CO1725" s="325"/>
      <c r="CP1725" s="325"/>
      <c r="CQ1725" s="325"/>
      <c r="CR1725" s="325"/>
      <c r="CS1725" s="325"/>
      <c r="CT1725" s="325"/>
      <c r="CU1725" s="325"/>
      <c r="CV1725" s="325"/>
      <c r="CW1725" s="325"/>
      <c r="CX1725" s="325"/>
    </row>
    <row r="1726" spans="1:102" s="36" customFormat="1" ht="15" hidden="1" customHeight="1">
      <c r="A1726" s="329"/>
      <c r="B1726" s="37" t="str">
        <f t="shared" ca="1" si="779"/>
        <v/>
      </c>
      <c r="C1726" s="41" t="str">
        <f t="shared" ca="1" si="780"/>
        <v/>
      </c>
      <c r="D1726" s="39" t="str">
        <f t="shared" ca="1" si="781"/>
        <v/>
      </c>
      <c r="E1726" s="39" t="str">
        <f t="shared" ca="1" si="793"/>
        <v/>
      </c>
      <c r="F1726" s="39" t="str">
        <f t="shared" ca="1" si="782"/>
        <v/>
      </c>
      <c r="G1726" s="101"/>
      <c r="H1726" s="39">
        <f t="shared" ca="1" si="773"/>
        <v>0</v>
      </c>
      <c r="J1726" s="332"/>
      <c r="K1726" s="37" t="str">
        <f t="shared" ca="1" si="783"/>
        <v/>
      </c>
      <c r="L1726" s="41" t="str">
        <f t="shared" ca="1" si="784"/>
        <v/>
      </c>
      <c r="M1726" s="39" t="str">
        <f t="shared" si="774"/>
        <v/>
      </c>
      <c r="N1726" s="39" t="str">
        <f t="shared" ca="1" si="794"/>
        <v/>
      </c>
      <c r="O1726" s="39" t="str">
        <f ca="1">IF(L1726="","",ROUND(Q1725*$O$5/payments_per_year,2))</f>
        <v/>
      </c>
      <c r="P1726" s="101"/>
      <c r="Q1726" s="39">
        <f t="shared" ca="1" si="795"/>
        <v>0</v>
      </c>
      <c r="R1726" s="332"/>
      <c r="S1726" s="37" t="str">
        <f t="shared" ca="1" si="785"/>
        <v/>
      </c>
      <c r="T1726" s="41" t="str">
        <f t="shared" ca="1" si="786"/>
        <v/>
      </c>
      <c r="U1726" s="39" t="str">
        <f t="shared" si="775"/>
        <v/>
      </c>
      <c r="V1726" s="39" t="str">
        <f t="shared" ca="1" si="796"/>
        <v/>
      </c>
      <c r="W1726" s="39">
        <f t="shared" ca="1" si="776"/>
        <v>0</v>
      </c>
      <c r="X1726" s="40"/>
      <c r="Y1726" s="39">
        <f t="shared" ca="1" si="797"/>
        <v>0</v>
      </c>
      <c r="Z1726" s="327"/>
      <c r="AA1726" s="37" t="str">
        <f t="shared" ca="1" si="787"/>
        <v/>
      </c>
      <c r="AB1726" s="41" t="str">
        <f t="shared" ca="1" si="788"/>
        <v/>
      </c>
      <c r="AC1726" s="39" t="str">
        <f t="shared" si="777"/>
        <v/>
      </c>
      <c r="AD1726" s="39" t="str">
        <f t="shared" ca="1" si="798"/>
        <v/>
      </c>
      <c r="AE1726" s="39" t="str">
        <f t="shared" ca="1" si="789"/>
        <v/>
      </c>
      <c r="AF1726" s="40"/>
      <c r="AG1726" s="39">
        <f t="shared" ca="1" si="799"/>
        <v>0</v>
      </c>
      <c r="AH1726" s="339"/>
      <c r="AI1726" s="37" t="str">
        <f t="shared" ca="1" si="790"/>
        <v/>
      </c>
      <c r="AJ1726" s="41" t="str">
        <f t="shared" ca="1" si="791"/>
        <v/>
      </c>
      <c r="AK1726" s="39" t="str">
        <f t="shared" si="778"/>
        <v/>
      </c>
      <c r="AL1726" s="39" t="str">
        <f t="shared" ca="1" si="800"/>
        <v/>
      </c>
      <c r="AM1726" s="39" t="str">
        <f t="shared" ca="1" si="792"/>
        <v/>
      </c>
      <c r="AN1726" s="40"/>
      <c r="AO1726" s="39">
        <f t="shared" ca="1" si="801"/>
        <v>0</v>
      </c>
      <c r="AP1726" s="339"/>
      <c r="AW1726" s="329"/>
      <c r="BI1726" s="329"/>
      <c r="BJ1726" s="329"/>
      <c r="BK1726" s="329"/>
      <c r="BL1726" s="329"/>
      <c r="BM1726" s="329"/>
      <c r="BN1726" s="329"/>
      <c r="BO1726" s="329"/>
      <c r="BP1726" s="329"/>
      <c r="BQ1726" s="329"/>
      <c r="BR1726" s="329"/>
      <c r="BS1726" s="329"/>
      <c r="BT1726" s="329"/>
      <c r="BU1726" s="329"/>
      <c r="BV1726" s="329"/>
      <c r="BW1726" s="325"/>
      <c r="BX1726" s="325"/>
      <c r="BY1726" s="325"/>
      <c r="BZ1726" s="325"/>
      <c r="CA1726" s="325"/>
      <c r="CB1726" s="325"/>
      <c r="CC1726" s="325"/>
      <c r="CD1726" s="325"/>
      <c r="CE1726" s="325"/>
      <c r="CF1726" s="325"/>
      <c r="CG1726" s="325"/>
      <c r="CH1726" s="325"/>
      <c r="CI1726" s="325"/>
      <c r="CJ1726" s="325"/>
      <c r="CK1726" s="325"/>
      <c r="CL1726" s="325"/>
      <c r="CM1726" s="325"/>
      <c r="CN1726" s="325"/>
      <c r="CO1726" s="325"/>
      <c r="CP1726" s="325"/>
      <c r="CQ1726" s="325"/>
      <c r="CR1726" s="325"/>
      <c r="CS1726" s="325"/>
      <c r="CT1726" s="325"/>
      <c r="CU1726" s="325"/>
      <c r="CV1726" s="325"/>
      <c r="CW1726" s="325"/>
      <c r="CX1726" s="325"/>
    </row>
    <row r="1727" spans="1:102" s="36" customFormat="1" ht="15" hidden="1" customHeight="1">
      <c r="A1727" s="329"/>
      <c r="B1727" s="37" t="str">
        <f t="shared" ca="1" si="779"/>
        <v/>
      </c>
      <c r="C1727" s="41" t="str">
        <f t="shared" ca="1" si="780"/>
        <v/>
      </c>
      <c r="D1727" s="39" t="str">
        <f t="shared" ca="1" si="781"/>
        <v/>
      </c>
      <c r="E1727" s="39" t="str">
        <f t="shared" ca="1" si="793"/>
        <v/>
      </c>
      <c r="F1727" s="39" t="str">
        <f t="shared" ca="1" si="782"/>
        <v/>
      </c>
      <c r="G1727" s="101"/>
      <c r="H1727" s="39">
        <f t="shared" ca="1" si="773"/>
        <v>0</v>
      </c>
      <c r="J1727" s="332"/>
      <c r="K1727" s="37" t="str">
        <f t="shared" ca="1" si="783"/>
        <v/>
      </c>
      <c r="L1727" s="41" t="str">
        <f t="shared" ca="1" si="784"/>
        <v/>
      </c>
      <c r="M1727" s="39" t="str">
        <f t="shared" si="774"/>
        <v/>
      </c>
      <c r="N1727" s="39" t="str">
        <f t="shared" ca="1" si="794"/>
        <v/>
      </c>
      <c r="O1727" s="39">
        <f ca="1">ROUND(Q1726*$O$5/payments_per_year,2)</f>
        <v>0</v>
      </c>
      <c r="P1727" s="101"/>
      <c r="Q1727" s="39">
        <f t="shared" ca="1" si="795"/>
        <v>0</v>
      </c>
      <c r="R1727" s="332"/>
      <c r="S1727" s="37" t="str">
        <f t="shared" ca="1" si="785"/>
        <v/>
      </c>
      <c r="T1727" s="41" t="str">
        <f t="shared" ca="1" si="786"/>
        <v/>
      </c>
      <c r="U1727" s="39" t="str">
        <f t="shared" si="775"/>
        <v/>
      </c>
      <c r="V1727" s="39" t="str">
        <f t="shared" ca="1" si="796"/>
        <v/>
      </c>
      <c r="W1727" s="39">
        <f t="shared" ca="1" si="776"/>
        <v>0</v>
      </c>
      <c r="X1727" s="40"/>
      <c r="Y1727" s="39">
        <f t="shared" ca="1" si="797"/>
        <v>0</v>
      </c>
      <c r="Z1727" s="327"/>
      <c r="AA1727" s="37" t="str">
        <f t="shared" ca="1" si="787"/>
        <v/>
      </c>
      <c r="AB1727" s="41" t="str">
        <f t="shared" ca="1" si="788"/>
        <v/>
      </c>
      <c r="AC1727" s="39" t="str">
        <f t="shared" si="777"/>
        <v/>
      </c>
      <c r="AD1727" s="39" t="str">
        <f t="shared" ca="1" si="798"/>
        <v/>
      </c>
      <c r="AE1727" s="39" t="str">
        <f t="shared" ca="1" si="789"/>
        <v/>
      </c>
      <c r="AF1727" s="40"/>
      <c r="AG1727" s="39">
        <f t="shared" ca="1" si="799"/>
        <v>0</v>
      </c>
      <c r="AH1727" s="339"/>
      <c r="AI1727" s="37" t="str">
        <f t="shared" ca="1" si="790"/>
        <v/>
      </c>
      <c r="AJ1727" s="41" t="str">
        <f t="shared" ca="1" si="791"/>
        <v/>
      </c>
      <c r="AK1727" s="39" t="str">
        <f t="shared" si="778"/>
        <v/>
      </c>
      <c r="AL1727" s="39" t="str">
        <f t="shared" ca="1" si="800"/>
        <v/>
      </c>
      <c r="AM1727" s="39" t="str">
        <f t="shared" ca="1" si="792"/>
        <v/>
      </c>
      <c r="AN1727" s="40"/>
      <c r="AO1727" s="39">
        <f t="shared" ca="1" si="801"/>
        <v>0</v>
      </c>
      <c r="AP1727" s="339"/>
      <c r="AW1727" s="329"/>
      <c r="BI1727" s="329"/>
      <c r="BJ1727" s="329"/>
      <c r="BK1727" s="329"/>
      <c r="BL1727" s="329"/>
      <c r="BM1727" s="329"/>
      <c r="BN1727" s="329"/>
      <c r="BO1727" s="329"/>
      <c r="BP1727" s="329"/>
      <c r="BQ1727" s="329"/>
      <c r="BR1727" s="329"/>
      <c r="BS1727" s="329"/>
      <c r="BT1727" s="329"/>
      <c r="BU1727" s="329"/>
      <c r="BV1727" s="329"/>
      <c r="BW1727" s="325"/>
      <c r="BX1727" s="325"/>
      <c r="BY1727" s="325"/>
      <c r="BZ1727" s="325"/>
      <c r="CA1727" s="325"/>
      <c r="CB1727" s="325"/>
      <c r="CC1727" s="325"/>
      <c r="CD1727" s="325"/>
      <c r="CE1727" s="325"/>
      <c r="CF1727" s="325"/>
      <c r="CG1727" s="325"/>
      <c r="CH1727" s="325"/>
      <c r="CI1727" s="325"/>
      <c r="CJ1727" s="325"/>
      <c r="CK1727" s="325"/>
      <c r="CL1727" s="325"/>
      <c r="CM1727" s="325"/>
      <c r="CN1727" s="325"/>
      <c r="CO1727" s="325"/>
      <c r="CP1727" s="325"/>
      <c r="CQ1727" s="325"/>
      <c r="CR1727" s="325"/>
      <c r="CS1727" s="325"/>
      <c r="CT1727" s="325"/>
      <c r="CU1727" s="325"/>
      <c r="CV1727" s="325"/>
      <c r="CW1727" s="325"/>
      <c r="CX1727" s="325"/>
    </row>
    <row r="1728" spans="1:102" s="36" customFormat="1" ht="15" hidden="1" customHeight="1">
      <c r="A1728" s="329"/>
      <c r="B1728" s="37" t="str">
        <f t="shared" ca="1" si="779"/>
        <v/>
      </c>
      <c r="C1728" s="41" t="str">
        <f t="shared" ca="1" si="780"/>
        <v/>
      </c>
      <c r="D1728" s="39" t="str">
        <f t="shared" ca="1" si="781"/>
        <v/>
      </c>
      <c r="E1728" s="39" t="str">
        <f t="shared" ca="1" si="793"/>
        <v/>
      </c>
      <c r="F1728" s="39" t="str">
        <f t="shared" ca="1" si="782"/>
        <v/>
      </c>
      <c r="G1728" s="101"/>
      <c r="H1728" s="39">
        <f t="shared" ca="1" si="773"/>
        <v>0</v>
      </c>
      <c r="J1728" s="332"/>
      <c r="K1728" s="37" t="str">
        <f t="shared" ca="1" si="783"/>
        <v/>
      </c>
      <c r="L1728" s="41" t="str">
        <f t="shared" ca="1" si="784"/>
        <v/>
      </c>
      <c r="M1728" s="39" t="str">
        <f t="shared" si="774"/>
        <v/>
      </c>
      <c r="N1728" s="39" t="str">
        <f t="shared" ca="1" si="794"/>
        <v/>
      </c>
      <c r="O1728" s="39" t="str">
        <f ca="1">IF(L1728="","",ROUND(Q1727*$O$5/payments_per_year,2))</f>
        <v/>
      </c>
      <c r="P1728" s="101"/>
      <c r="Q1728" s="39">
        <f t="shared" ca="1" si="795"/>
        <v>0</v>
      </c>
      <c r="R1728" s="332"/>
      <c r="S1728" s="37" t="str">
        <f t="shared" ca="1" si="785"/>
        <v/>
      </c>
      <c r="T1728" s="41" t="str">
        <f t="shared" ca="1" si="786"/>
        <v/>
      </c>
      <c r="U1728" s="39" t="str">
        <f t="shared" si="775"/>
        <v/>
      </c>
      <c r="V1728" s="39" t="str">
        <f t="shared" ca="1" si="796"/>
        <v/>
      </c>
      <c r="W1728" s="39">
        <f t="shared" ca="1" si="776"/>
        <v>0</v>
      </c>
      <c r="X1728" s="40"/>
      <c r="Y1728" s="39">
        <f t="shared" ca="1" si="797"/>
        <v>0</v>
      </c>
      <c r="Z1728" s="327"/>
      <c r="AA1728" s="37" t="str">
        <f t="shared" ca="1" si="787"/>
        <v/>
      </c>
      <c r="AB1728" s="41" t="str">
        <f t="shared" ca="1" si="788"/>
        <v/>
      </c>
      <c r="AC1728" s="39" t="str">
        <f t="shared" si="777"/>
        <v/>
      </c>
      <c r="AD1728" s="39" t="str">
        <f t="shared" ca="1" si="798"/>
        <v/>
      </c>
      <c r="AE1728" s="39" t="str">
        <f t="shared" ca="1" si="789"/>
        <v/>
      </c>
      <c r="AF1728" s="40"/>
      <c r="AG1728" s="39">
        <f t="shared" ca="1" si="799"/>
        <v>0</v>
      </c>
      <c r="AH1728" s="339"/>
      <c r="AI1728" s="37" t="str">
        <f t="shared" ca="1" si="790"/>
        <v/>
      </c>
      <c r="AJ1728" s="41" t="str">
        <f t="shared" ca="1" si="791"/>
        <v/>
      </c>
      <c r="AK1728" s="39" t="str">
        <f t="shared" si="778"/>
        <v/>
      </c>
      <c r="AL1728" s="39" t="str">
        <f t="shared" ca="1" si="800"/>
        <v/>
      </c>
      <c r="AM1728" s="39" t="str">
        <f t="shared" ca="1" si="792"/>
        <v/>
      </c>
      <c r="AN1728" s="40"/>
      <c r="AO1728" s="39">
        <f t="shared" ca="1" si="801"/>
        <v>0</v>
      </c>
      <c r="AP1728" s="339"/>
      <c r="AW1728" s="329"/>
      <c r="BI1728" s="329"/>
      <c r="BJ1728" s="329"/>
      <c r="BK1728" s="329"/>
      <c r="BL1728" s="329"/>
      <c r="BM1728" s="329"/>
      <c r="BN1728" s="329"/>
      <c r="BO1728" s="329"/>
      <c r="BP1728" s="329"/>
      <c r="BQ1728" s="329"/>
      <c r="BR1728" s="329"/>
      <c r="BS1728" s="329"/>
      <c r="BT1728" s="329"/>
      <c r="BU1728" s="329"/>
      <c r="BV1728" s="329"/>
      <c r="BW1728" s="325"/>
      <c r="BX1728" s="325"/>
      <c r="BY1728" s="325"/>
      <c r="BZ1728" s="325"/>
      <c r="CA1728" s="325"/>
      <c r="CB1728" s="325"/>
      <c r="CC1728" s="325"/>
      <c r="CD1728" s="325"/>
      <c r="CE1728" s="325"/>
      <c r="CF1728" s="325"/>
      <c r="CG1728" s="325"/>
      <c r="CH1728" s="325"/>
      <c r="CI1728" s="325"/>
      <c r="CJ1728" s="325"/>
      <c r="CK1728" s="325"/>
      <c r="CL1728" s="325"/>
      <c r="CM1728" s="325"/>
      <c r="CN1728" s="325"/>
      <c r="CO1728" s="325"/>
      <c r="CP1728" s="325"/>
      <c r="CQ1728" s="325"/>
      <c r="CR1728" s="325"/>
      <c r="CS1728" s="325"/>
      <c r="CT1728" s="325"/>
      <c r="CU1728" s="325"/>
      <c r="CV1728" s="325"/>
      <c r="CW1728" s="325"/>
      <c r="CX1728" s="325"/>
    </row>
    <row r="1729" spans="1:102" s="36" customFormat="1" ht="15" hidden="1" customHeight="1">
      <c r="A1729" s="329"/>
      <c r="B1729" s="37" t="str">
        <f t="shared" ca="1" si="779"/>
        <v/>
      </c>
      <c r="C1729" s="41" t="str">
        <f t="shared" ca="1" si="780"/>
        <v/>
      </c>
      <c r="D1729" s="39" t="str">
        <f t="shared" ca="1" si="781"/>
        <v/>
      </c>
      <c r="E1729" s="39" t="str">
        <f t="shared" ca="1" si="793"/>
        <v/>
      </c>
      <c r="F1729" s="39" t="str">
        <f t="shared" ca="1" si="782"/>
        <v/>
      </c>
      <c r="G1729" s="101"/>
      <c r="H1729" s="39">
        <f t="shared" ca="1" si="773"/>
        <v>0</v>
      </c>
      <c r="J1729" s="332"/>
      <c r="K1729" s="37" t="str">
        <f t="shared" ca="1" si="783"/>
        <v/>
      </c>
      <c r="L1729" s="41" t="str">
        <f t="shared" ca="1" si="784"/>
        <v/>
      </c>
      <c r="M1729" s="39" t="str">
        <f t="shared" si="774"/>
        <v/>
      </c>
      <c r="N1729" s="39" t="str">
        <f t="shared" ca="1" si="794"/>
        <v/>
      </c>
      <c r="O1729" s="39">
        <f ca="1">ROUND(Q1728*$O$5/payments_per_year,2)</f>
        <v>0</v>
      </c>
      <c r="P1729" s="101"/>
      <c r="Q1729" s="39">
        <f t="shared" ca="1" si="795"/>
        <v>0</v>
      </c>
      <c r="R1729" s="332"/>
      <c r="S1729" s="37" t="str">
        <f t="shared" ca="1" si="785"/>
        <v/>
      </c>
      <c r="T1729" s="41" t="str">
        <f t="shared" ca="1" si="786"/>
        <v/>
      </c>
      <c r="U1729" s="39" t="str">
        <f t="shared" si="775"/>
        <v/>
      </c>
      <c r="V1729" s="39" t="str">
        <f t="shared" ca="1" si="796"/>
        <v/>
      </c>
      <c r="W1729" s="39">
        <f t="shared" ca="1" si="776"/>
        <v>0</v>
      </c>
      <c r="X1729" s="40"/>
      <c r="Y1729" s="39">
        <f t="shared" ca="1" si="797"/>
        <v>0</v>
      </c>
      <c r="Z1729" s="327"/>
      <c r="AA1729" s="37" t="str">
        <f t="shared" ca="1" si="787"/>
        <v/>
      </c>
      <c r="AB1729" s="41" t="str">
        <f t="shared" ca="1" si="788"/>
        <v/>
      </c>
      <c r="AC1729" s="39" t="str">
        <f t="shared" si="777"/>
        <v/>
      </c>
      <c r="AD1729" s="39" t="str">
        <f t="shared" ca="1" si="798"/>
        <v/>
      </c>
      <c r="AE1729" s="39" t="str">
        <f t="shared" ca="1" si="789"/>
        <v/>
      </c>
      <c r="AF1729" s="40"/>
      <c r="AG1729" s="39">
        <f t="shared" ca="1" si="799"/>
        <v>0</v>
      </c>
      <c r="AH1729" s="339"/>
      <c r="AI1729" s="37" t="str">
        <f t="shared" ca="1" si="790"/>
        <v/>
      </c>
      <c r="AJ1729" s="41" t="str">
        <f t="shared" ca="1" si="791"/>
        <v/>
      </c>
      <c r="AK1729" s="39" t="str">
        <f t="shared" si="778"/>
        <v/>
      </c>
      <c r="AL1729" s="39" t="str">
        <f t="shared" ca="1" si="800"/>
        <v/>
      </c>
      <c r="AM1729" s="39" t="str">
        <f t="shared" ca="1" si="792"/>
        <v/>
      </c>
      <c r="AN1729" s="40"/>
      <c r="AO1729" s="39">
        <f t="shared" ca="1" si="801"/>
        <v>0</v>
      </c>
      <c r="AP1729" s="339"/>
      <c r="AW1729" s="329"/>
      <c r="BI1729" s="329"/>
      <c r="BJ1729" s="329"/>
      <c r="BK1729" s="329"/>
      <c r="BL1729" s="329"/>
      <c r="BM1729" s="329"/>
      <c r="BN1729" s="329"/>
      <c r="BO1729" s="329"/>
      <c r="BP1729" s="329"/>
      <c r="BQ1729" s="329"/>
      <c r="BR1729" s="329"/>
      <c r="BS1729" s="329"/>
      <c r="BT1729" s="329"/>
      <c r="BU1729" s="329"/>
      <c r="BV1729" s="329"/>
      <c r="BW1729" s="325"/>
      <c r="BX1729" s="325"/>
      <c r="BY1729" s="325"/>
      <c r="BZ1729" s="325"/>
      <c r="CA1729" s="325"/>
      <c r="CB1729" s="325"/>
      <c r="CC1729" s="325"/>
      <c r="CD1729" s="325"/>
      <c r="CE1729" s="325"/>
      <c r="CF1729" s="325"/>
      <c r="CG1729" s="325"/>
      <c r="CH1729" s="325"/>
      <c r="CI1729" s="325"/>
      <c r="CJ1729" s="325"/>
      <c r="CK1729" s="325"/>
      <c r="CL1729" s="325"/>
      <c r="CM1729" s="325"/>
      <c r="CN1729" s="325"/>
      <c r="CO1729" s="325"/>
      <c r="CP1729" s="325"/>
      <c r="CQ1729" s="325"/>
      <c r="CR1729" s="325"/>
      <c r="CS1729" s="325"/>
      <c r="CT1729" s="325"/>
      <c r="CU1729" s="325"/>
      <c r="CV1729" s="325"/>
      <c r="CW1729" s="325"/>
      <c r="CX1729" s="325"/>
    </row>
    <row r="1730" spans="1:102" s="36" customFormat="1" ht="15" hidden="1" customHeight="1">
      <c r="A1730" s="329"/>
      <c r="B1730" s="37" t="str">
        <f t="shared" ca="1" si="779"/>
        <v/>
      </c>
      <c r="C1730" s="41" t="str">
        <f t="shared" ca="1" si="780"/>
        <v/>
      </c>
      <c r="D1730" s="39" t="str">
        <f t="shared" ca="1" si="781"/>
        <v/>
      </c>
      <c r="E1730" s="39" t="str">
        <f t="shared" ca="1" si="793"/>
        <v/>
      </c>
      <c r="F1730" s="39" t="str">
        <f t="shared" ca="1" si="782"/>
        <v/>
      </c>
      <c r="G1730" s="101"/>
      <c r="H1730" s="39">
        <f t="shared" ca="1" si="773"/>
        <v>0</v>
      </c>
      <c r="J1730" s="332"/>
      <c r="K1730" s="37" t="str">
        <f t="shared" ca="1" si="783"/>
        <v/>
      </c>
      <c r="L1730" s="41" t="str">
        <f t="shared" ca="1" si="784"/>
        <v/>
      </c>
      <c r="M1730" s="39" t="str">
        <f t="shared" si="774"/>
        <v/>
      </c>
      <c r="N1730" s="39" t="str">
        <f t="shared" ca="1" si="794"/>
        <v/>
      </c>
      <c r="O1730" s="39" t="str">
        <f ca="1">IF(L1730="","",ROUND(Q1729*$O$5/payments_per_year,2))</f>
        <v/>
      </c>
      <c r="P1730" s="101"/>
      <c r="Q1730" s="39">
        <f t="shared" ca="1" si="795"/>
        <v>0</v>
      </c>
      <c r="R1730" s="332"/>
      <c r="S1730" s="37" t="str">
        <f t="shared" ca="1" si="785"/>
        <v/>
      </c>
      <c r="T1730" s="41" t="str">
        <f t="shared" ca="1" si="786"/>
        <v/>
      </c>
      <c r="U1730" s="39" t="str">
        <f t="shared" si="775"/>
        <v/>
      </c>
      <c r="V1730" s="39" t="str">
        <f t="shared" ca="1" si="796"/>
        <v/>
      </c>
      <c r="W1730" s="39">
        <f t="shared" ca="1" si="776"/>
        <v>0</v>
      </c>
      <c r="X1730" s="40"/>
      <c r="Y1730" s="39">
        <f t="shared" ca="1" si="797"/>
        <v>0</v>
      </c>
      <c r="Z1730" s="327"/>
      <c r="AA1730" s="37" t="str">
        <f t="shared" ca="1" si="787"/>
        <v/>
      </c>
      <c r="AB1730" s="41" t="str">
        <f t="shared" ca="1" si="788"/>
        <v/>
      </c>
      <c r="AC1730" s="39" t="str">
        <f t="shared" si="777"/>
        <v/>
      </c>
      <c r="AD1730" s="39" t="str">
        <f t="shared" ca="1" si="798"/>
        <v/>
      </c>
      <c r="AE1730" s="39" t="str">
        <f t="shared" ca="1" si="789"/>
        <v/>
      </c>
      <c r="AF1730" s="40"/>
      <c r="AG1730" s="39">
        <f t="shared" ca="1" si="799"/>
        <v>0</v>
      </c>
      <c r="AH1730" s="339"/>
      <c r="AI1730" s="37" t="str">
        <f t="shared" ca="1" si="790"/>
        <v/>
      </c>
      <c r="AJ1730" s="41" t="str">
        <f t="shared" ca="1" si="791"/>
        <v/>
      </c>
      <c r="AK1730" s="39" t="str">
        <f t="shared" si="778"/>
        <v/>
      </c>
      <c r="AL1730" s="39" t="str">
        <f t="shared" ca="1" si="800"/>
        <v/>
      </c>
      <c r="AM1730" s="39" t="str">
        <f t="shared" ca="1" si="792"/>
        <v/>
      </c>
      <c r="AN1730" s="40"/>
      <c r="AO1730" s="39">
        <f t="shared" ca="1" si="801"/>
        <v>0</v>
      </c>
      <c r="AP1730" s="339"/>
      <c r="AW1730" s="329"/>
      <c r="BI1730" s="329"/>
      <c r="BJ1730" s="329"/>
      <c r="BK1730" s="329"/>
      <c r="BL1730" s="329"/>
      <c r="BM1730" s="329"/>
      <c r="BN1730" s="329"/>
      <c r="BO1730" s="329"/>
      <c r="BP1730" s="329"/>
      <c r="BQ1730" s="329"/>
      <c r="BR1730" s="329"/>
      <c r="BS1730" s="329"/>
      <c r="BT1730" s="329"/>
      <c r="BU1730" s="329"/>
      <c r="BV1730" s="329"/>
      <c r="BW1730" s="325"/>
      <c r="BX1730" s="325"/>
      <c r="BY1730" s="325"/>
      <c r="BZ1730" s="325"/>
      <c r="CA1730" s="325"/>
      <c r="CB1730" s="325"/>
      <c r="CC1730" s="325"/>
      <c r="CD1730" s="325"/>
      <c r="CE1730" s="325"/>
      <c r="CF1730" s="325"/>
      <c r="CG1730" s="325"/>
      <c r="CH1730" s="325"/>
      <c r="CI1730" s="325"/>
      <c r="CJ1730" s="325"/>
      <c r="CK1730" s="325"/>
      <c r="CL1730" s="325"/>
      <c r="CM1730" s="325"/>
      <c r="CN1730" s="325"/>
      <c r="CO1730" s="325"/>
      <c r="CP1730" s="325"/>
      <c r="CQ1730" s="325"/>
      <c r="CR1730" s="325"/>
      <c r="CS1730" s="325"/>
      <c r="CT1730" s="325"/>
      <c r="CU1730" s="325"/>
      <c r="CV1730" s="325"/>
      <c r="CW1730" s="325"/>
      <c r="CX1730" s="325"/>
    </row>
    <row r="1731" spans="1:102" s="36" customFormat="1" ht="15" hidden="1" customHeight="1">
      <c r="A1731" s="329"/>
      <c r="B1731" s="37" t="str">
        <f t="shared" ca="1" si="779"/>
        <v/>
      </c>
      <c r="C1731" s="41" t="str">
        <f t="shared" ca="1" si="780"/>
        <v/>
      </c>
      <c r="D1731" s="39" t="str">
        <f t="shared" ca="1" si="781"/>
        <v/>
      </c>
      <c r="E1731" s="39" t="str">
        <f t="shared" ca="1" si="793"/>
        <v/>
      </c>
      <c r="F1731" s="39" t="str">
        <f t="shared" ca="1" si="782"/>
        <v/>
      </c>
      <c r="G1731" s="101"/>
      <c r="H1731" s="39">
        <f t="shared" ca="1" si="773"/>
        <v>0</v>
      </c>
      <c r="J1731" s="332"/>
      <c r="K1731" s="37" t="str">
        <f t="shared" ca="1" si="783"/>
        <v/>
      </c>
      <c r="L1731" s="41" t="str">
        <f t="shared" ca="1" si="784"/>
        <v/>
      </c>
      <c r="M1731" s="39" t="str">
        <f t="shared" si="774"/>
        <v/>
      </c>
      <c r="N1731" s="39" t="str">
        <f t="shared" ca="1" si="794"/>
        <v/>
      </c>
      <c r="O1731" s="39">
        <f ca="1">ROUND(Q1730*$O$5/payments_per_year,2)</f>
        <v>0</v>
      </c>
      <c r="P1731" s="101"/>
      <c r="Q1731" s="39">
        <f t="shared" ca="1" si="795"/>
        <v>0</v>
      </c>
      <c r="R1731" s="332"/>
      <c r="S1731" s="37" t="str">
        <f t="shared" ca="1" si="785"/>
        <v/>
      </c>
      <c r="T1731" s="41" t="str">
        <f t="shared" ca="1" si="786"/>
        <v/>
      </c>
      <c r="U1731" s="39" t="str">
        <f t="shared" si="775"/>
        <v/>
      </c>
      <c r="V1731" s="39" t="str">
        <f t="shared" ca="1" si="796"/>
        <v/>
      </c>
      <c r="W1731" s="39">
        <f t="shared" ca="1" si="776"/>
        <v>0</v>
      </c>
      <c r="X1731" s="40"/>
      <c r="Y1731" s="39">
        <f t="shared" ca="1" si="797"/>
        <v>0</v>
      </c>
      <c r="Z1731" s="327"/>
      <c r="AA1731" s="37" t="str">
        <f t="shared" ca="1" si="787"/>
        <v/>
      </c>
      <c r="AB1731" s="41" t="str">
        <f t="shared" ca="1" si="788"/>
        <v/>
      </c>
      <c r="AC1731" s="39" t="str">
        <f t="shared" si="777"/>
        <v/>
      </c>
      <c r="AD1731" s="39" t="str">
        <f t="shared" ca="1" si="798"/>
        <v/>
      </c>
      <c r="AE1731" s="39" t="str">
        <f t="shared" ca="1" si="789"/>
        <v/>
      </c>
      <c r="AF1731" s="40"/>
      <c r="AG1731" s="39">
        <f t="shared" ca="1" si="799"/>
        <v>0</v>
      </c>
      <c r="AH1731" s="339"/>
      <c r="AI1731" s="37" t="str">
        <f t="shared" ca="1" si="790"/>
        <v/>
      </c>
      <c r="AJ1731" s="41" t="str">
        <f t="shared" ca="1" si="791"/>
        <v/>
      </c>
      <c r="AK1731" s="39" t="str">
        <f t="shared" si="778"/>
        <v/>
      </c>
      <c r="AL1731" s="39" t="str">
        <f t="shared" ca="1" si="800"/>
        <v/>
      </c>
      <c r="AM1731" s="39" t="str">
        <f t="shared" ca="1" si="792"/>
        <v/>
      </c>
      <c r="AN1731" s="40"/>
      <c r="AO1731" s="39">
        <f t="shared" ca="1" si="801"/>
        <v>0</v>
      </c>
      <c r="AP1731" s="339"/>
      <c r="AW1731" s="329"/>
      <c r="BI1731" s="329"/>
      <c r="BJ1731" s="329"/>
      <c r="BK1731" s="329"/>
      <c r="BL1731" s="329"/>
      <c r="BM1731" s="329"/>
      <c r="BN1731" s="329"/>
      <c r="BO1731" s="329"/>
      <c r="BP1731" s="329"/>
      <c r="BQ1731" s="329"/>
      <c r="BR1731" s="329"/>
      <c r="BS1731" s="329"/>
      <c r="BT1731" s="329"/>
      <c r="BU1731" s="329"/>
      <c r="BV1731" s="329"/>
      <c r="BW1731" s="325"/>
      <c r="BX1731" s="325"/>
      <c r="BY1731" s="325"/>
      <c r="BZ1731" s="325"/>
      <c r="CA1731" s="325"/>
      <c r="CB1731" s="325"/>
      <c r="CC1731" s="325"/>
      <c r="CD1731" s="325"/>
      <c r="CE1731" s="325"/>
      <c r="CF1731" s="325"/>
      <c r="CG1731" s="325"/>
      <c r="CH1731" s="325"/>
      <c r="CI1731" s="325"/>
      <c r="CJ1731" s="325"/>
      <c r="CK1731" s="325"/>
      <c r="CL1731" s="325"/>
      <c r="CM1731" s="325"/>
      <c r="CN1731" s="325"/>
      <c r="CO1731" s="325"/>
      <c r="CP1731" s="325"/>
      <c r="CQ1731" s="325"/>
      <c r="CR1731" s="325"/>
      <c r="CS1731" s="325"/>
      <c r="CT1731" s="325"/>
      <c r="CU1731" s="325"/>
      <c r="CV1731" s="325"/>
      <c r="CW1731" s="325"/>
      <c r="CX1731" s="325"/>
    </row>
    <row r="1732" spans="1:102" s="36" customFormat="1" ht="15" hidden="1" customHeight="1">
      <c r="A1732" s="329"/>
      <c r="B1732" s="37" t="str">
        <f t="shared" ca="1" si="779"/>
        <v/>
      </c>
      <c r="C1732" s="41" t="str">
        <f t="shared" ca="1" si="780"/>
        <v/>
      </c>
      <c r="D1732" s="39" t="str">
        <f t="shared" ca="1" si="781"/>
        <v/>
      </c>
      <c r="E1732" s="39" t="str">
        <f t="shared" ca="1" si="793"/>
        <v/>
      </c>
      <c r="F1732" s="39" t="str">
        <f t="shared" ca="1" si="782"/>
        <v/>
      </c>
      <c r="G1732" s="101"/>
      <c r="H1732" s="39">
        <f t="shared" ca="1" si="773"/>
        <v>0</v>
      </c>
      <c r="J1732" s="332"/>
      <c r="K1732" s="37" t="str">
        <f t="shared" ca="1" si="783"/>
        <v/>
      </c>
      <c r="L1732" s="41" t="str">
        <f t="shared" ca="1" si="784"/>
        <v/>
      </c>
      <c r="M1732" s="39" t="str">
        <f t="shared" si="774"/>
        <v/>
      </c>
      <c r="N1732" s="39" t="str">
        <f t="shared" ca="1" si="794"/>
        <v/>
      </c>
      <c r="O1732" s="39" t="str">
        <f ca="1">IF(L1732="","",ROUND(Q1731*$O$5/payments_per_year,2))</f>
        <v/>
      </c>
      <c r="P1732" s="101"/>
      <c r="Q1732" s="39">
        <f t="shared" ca="1" si="795"/>
        <v>0</v>
      </c>
      <c r="R1732" s="332"/>
      <c r="S1732" s="37" t="str">
        <f t="shared" ca="1" si="785"/>
        <v/>
      </c>
      <c r="T1732" s="41" t="str">
        <f t="shared" ca="1" si="786"/>
        <v/>
      </c>
      <c r="U1732" s="39" t="str">
        <f t="shared" si="775"/>
        <v/>
      </c>
      <c r="V1732" s="39" t="str">
        <f t="shared" ca="1" si="796"/>
        <v/>
      </c>
      <c r="W1732" s="39">
        <f t="shared" ca="1" si="776"/>
        <v>0</v>
      </c>
      <c r="X1732" s="40"/>
      <c r="Y1732" s="39">
        <f t="shared" ca="1" si="797"/>
        <v>0</v>
      </c>
      <c r="Z1732" s="327"/>
      <c r="AA1732" s="37" t="str">
        <f t="shared" ca="1" si="787"/>
        <v/>
      </c>
      <c r="AB1732" s="41" t="str">
        <f t="shared" ca="1" si="788"/>
        <v/>
      </c>
      <c r="AC1732" s="39" t="str">
        <f t="shared" si="777"/>
        <v/>
      </c>
      <c r="AD1732" s="39" t="str">
        <f t="shared" ca="1" si="798"/>
        <v/>
      </c>
      <c r="AE1732" s="39" t="str">
        <f t="shared" ca="1" si="789"/>
        <v/>
      </c>
      <c r="AF1732" s="40"/>
      <c r="AG1732" s="39">
        <f t="shared" ca="1" si="799"/>
        <v>0</v>
      </c>
      <c r="AH1732" s="339"/>
      <c r="AI1732" s="37" t="str">
        <f t="shared" ca="1" si="790"/>
        <v/>
      </c>
      <c r="AJ1732" s="41" t="str">
        <f t="shared" ca="1" si="791"/>
        <v/>
      </c>
      <c r="AK1732" s="39" t="str">
        <f t="shared" si="778"/>
        <v/>
      </c>
      <c r="AL1732" s="39" t="str">
        <f t="shared" ca="1" si="800"/>
        <v/>
      </c>
      <c r="AM1732" s="39" t="str">
        <f t="shared" ca="1" si="792"/>
        <v/>
      </c>
      <c r="AN1732" s="40"/>
      <c r="AO1732" s="39">
        <f t="shared" ca="1" si="801"/>
        <v>0</v>
      </c>
      <c r="AP1732" s="339"/>
      <c r="AW1732" s="329"/>
      <c r="BI1732" s="329"/>
      <c r="BJ1732" s="329"/>
      <c r="BK1732" s="329"/>
      <c r="BL1732" s="329"/>
      <c r="BM1732" s="329"/>
      <c r="BN1732" s="329"/>
      <c r="BO1732" s="329"/>
      <c r="BP1732" s="329"/>
      <c r="BQ1732" s="329"/>
      <c r="BR1732" s="329"/>
      <c r="BS1732" s="329"/>
      <c r="BT1732" s="329"/>
      <c r="BU1732" s="329"/>
      <c r="BV1732" s="329"/>
      <c r="BW1732" s="325"/>
      <c r="BX1732" s="325"/>
      <c r="BY1732" s="325"/>
      <c r="BZ1732" s="325"/>
      <c r="CA1732" s="325"/>
      <c r="CB1732" s="325"/>
      <c r="CC1732" s="325"/>
      <c r="CD1732" s="325"/>
      <c r="CE1732" s="325"/>
      <c r="CF1732" s="325"/>
      <c r="CG1732" s="325"/>
      <c r="CH1732" s="325"/>
      <c r="CI1732" s="325"/>
      <c r="CJ1732" s="325"/>
      <c r="CK1732" s="325"/>
      <c r="CL1732" s="325"/>
      <c r="CM1732" s="325"/>
      <c r="CN1732" s="325"/>
      <c r="CO1732" s="325"/>
      <c r="CP1732" s="325"/>
      <c r="CQ1732" s="325"/>
      <c r="CR1732" s="325"/>
      <c r="CS1732" s="325"/>
      <c r="CT1732" s="325"/>
      <c r="CU1732" s="325"/>
      <c r="CV1732" s="325"/>
      <c r="CW1732" s="325"/>
      <c r="CX1732" s="325"/>
    </row>
    <row r="1733" spans="1:102" s="36" customFormat="1" ht="15" hidden="1" customHeight="1">
      <c r="A1733" s="329"/>
      <c r="B1733" s="37" t="str">
        <f t="shared" ca="1" si="779"/>
        <v/>
      </c>
      <c r="C1733" s="41" t="str">
        <f t="shared" ca="1" si="780"/>
        <v/>
      </c>
      <c r="D1733" s="39" t="str">
        <f t="shared" ca="1" si="781"/>
        <v/>
      </c>
      <c r="E1733" s="39" t="str">
        <f t="shared" ca="1" si="793"/>
        <v/>
      </c>
      <c r="F1733" s="39" t="str">
        <f t="shared" ca="1" si="782"/>
        <v/>
      </c>
      <c r="G1733" s="101"/>
      <c r="H1733" s="39">
        <f t="shared" ca="1" si="773"/>
        <v>0</v>
      </c>
      <c r="J1733" s="332"/>
      <c r="K1733" s="37" t="str">
        <f t="shared" ca="1" si="783"/>
        <v/>
      </c>
      <c r="L1733" s="41" t="str">
        <f t="shared" ca="1" si="784"/>
        <v/>
      </c>
      <c r="M1733" s="39" t="str">
        <f t="shared" si="774"/>
        <v/>
      </c>
      <c r="N1733" s="39" t="str">
        <f t="shared" ca="1" si="794"/>
        <v/>
      </c>
      <c r="O1733" s="39">
        <f ca="1">ROUND(Q1732*$O$5/payments_per_year,2)</f>
        <v>0</v>
      </c>
      <c r="P1733" s="101"/>
      <c r="Q1733" s="39">
        <f t="shared" ca="1" si="795"/>
        <v>0</v>
      </c>
      <c r="R1733" s="332"/>
      <c r="S1733" s="37" t="str">
        <f t="shared" ca="1" si="785"/>
        <v/>
      </c>
      <c r="T1733" s="41" t="str">
        <f t="shared" ca="1" si="786"/>
        <v/>
      </c>
      <c r="U1733" s="39" t="str">
        <f t="shared" si="775"/>
        <v/>
      </c>
      <c r="V1733" s="39" t="str">
        <f t="shared" ca="1" si="796"/>
        <v/>
      </c>
      <c r="W1733" s="39">
        <f t="shared" ca="1" si="776"/>
        <v>0</v>
      </c>
      <c r="X1733" s="40"/>
      <c r="Y1733" s="39">
        <f t="shared" ca="1" si="797"/>
        <v>0</v>
      </c>
      <c r="Z1733" s="327"/>
      <c r="AA1733" s="37" t="str">
        <f t="shared" ca="1" si="787"/>
        <v/>
      </c>
      <c r="AB1733" s="41" t="str">
        <f t="shared" ca="1" si="788"/>
        <v/>
      </c>
      <c r="AC1733" s="39" t="str">
        <f t="shared" si="777"/>
        <v/>
      </c>
      <c r="AD1733" s="39" t="str">
        <f t="shared" ca="1" si="798"/>
        <v/>
      </c>
      <c r="AE1733" s="39" t="str">
        <f t="shared" ca="1" si="789"/>
        <v/>
      </c>
      <c r="AF1733" s="40"/>
      <c r="AG1733" s="39">
        <f t="shared" ca="1" si="799"/>
        <v>0</v>
      </c>
      <c r="AH1733" s="339"/>
      <c r="AI1733" s="37" t="str">
        <f t="shared" ca="1" si="790"/>
        <v/>
      </c>
      <c r="AJ1733" s="41" t="str">
        <f t="shared" ca="1" si="791"/>
        <v/>
      </c>
      <c r="AK1733" s="39" t="str">
        <f t="shared" si="778"/>
        <v/>
      </c>
      <c r="AL1733" s="39" t="str">
        <f t="shared" ca="1" si="800"/>
        <v/>
      </c>
      <c r="AM1733" s="39" t="str">
        <f t="shared" ca="1" si="792"/>
        <v/>
      </c>
      <c r="AN1733" s="40"/>
      <c r="AO1733" s="39">
        <f t="shared" ca="1" si="801"/>
        <v>0</v>
      </c>
      <c r="AP1733" s="339"/>
      <c r="AW1733" s="329"/>
      <c r="BI1733" s="329"/>
      <c r="BJ1733" s="329"/>
      <c r="BK1733" s="329"/>
      <c r="BL1733" s="329"/>
      <c r="BM1733" s="329"/>
      <c r="BN1733" s="329"/>
      <c r="BO1733" s="329"/>
      <c r="BP1733" s="329"/>
      <c r="BQ1733" s="329"/>
      <c r="BR1733" s="329"/>
      <c r="BS1733" s="329"/>
      <c r="BT1733" s="329"/>
      <c r="BU1733" s="329"/>
      <c r="BV1733" s="329"/>
      <c r="BW1733" s="325"/>
      <c r="BX1733" s="325"/>
      <c r="BY1733" s="325"/>
      <c r="BZ1733" s="325"/>
      <c r="CA1733" s="325"/>
      <c r="CB1733" s="325"/>
      <c r="CC1733" s="325"/>
      <c r="CD1733" s="325"/>
      <c r="CE1733" s="325"/>
      <c r="CF1733" s="325"/>
      <c r="CG1733" s="325"/>
      <c r="CH1733" s="325"/>
      <c r="CI1733" s="325"/>
      <c r="CJ1733" s="325"/>
      <c r="CK1733" s="325"/>
      <c r="CL1733" s="325"/>
      <c r="CM1733" s="325"/>
      <c r="CN1733" s="325"/>
      <c r="CO1733" s="325"/>
      <c r="CP1733" s="325"/>
      <c r="CQ1733" s="325"/>
      <c r="CR1733" s="325"/>
      <c r="CS1733" s="325"/>
      <c r="CT1733" s="325"/>
      <c r="CU1733" s="325"/>
      <c r="CV1733" s="325"/>
      <c r="CW1733" s="325"/>
      <c r="CX1733" s="325"/>
    </row>
    <row r="1734" spans="1:102" s="36" customFormat="1" ht="15" hidden="1" customHeight="1">
      <c r="A1734" s="329"/>
      <c r="B1734" s="37" t="str">
        <f t="shared" ca="1" si="779"/>
        <v/>
      </c>
      <c r="C1734" s="41" t="str">
        <f t="shared" ca="1" si="780"/>
        <v/>
      </c>
      <c r="D1734" s="39" t="str">
        <f t="shared" ca="1" si="781"/>
        <v/>
      </c>
      <c r="E1734" s="39" t="str">
        <f t="shared" ca="1" si="793"/>
        <v/>
      </c>
      <c r="F1734" s="39" t="str">
        <f t="shared" ca="1" si="782"/>
        <v/>
      </c>
      <c r="G1734" s="101"/>
      <c r="H1734" s="39">
        <f t="shared" ca="1" si="773"/>
        <v>0</v>
      </c>
      <c r="J1734" s="332"/>
      <c r="K1734" s="37" t="str">
        <f t="shared" ca="1" si="783"/>
        <v/>
      </c>
      <c r="L1734" s="41" t="str">
        <f t="shared" ca="1" si="784"/>
        <v/>
      </c>
      <c r="M1734" s="39" t="str">
        <f t="shared" si="774"/>
        <v/>
      </c>
      <c r="N1734" s="39" t="str">
        <f t="shared" ca="1" si="794"/>
        <v/>
      </c>
      <c r="O1734" s="39" t="str">
        <f ca="1">IF(L1734="","",ROUND(Q1733*$O$5/payments_per_year,2))</f>
        <v/>
      </c>
      <c r="P1734" s="101"/>
      <c r="Q1734" s="39">
        <f t="shared" ca="1" si="795"/>
        <v>0</v>
      </c>
      <c r="R1734" s="332"/>
      <c r="S1734" s="37" t="str">
        <f t="shared" ca="1" si="785"/>
        <v/>
      </c>
      <c r="T1734" s="41" t="str">
        <f t="shared" ca="1" si="786"/>
        <v/>
      </c>
      <c r="U1734" s="39" t="str">
        <f t="shared" si="775"/>
        <v/>
      </c>
      <c r="V1734" s="39" t="str">
        <f t="shared" ca="1" si="796"/>
        <v/>
      </c>
      <c r="W1734" s="39">
        <f t="shared" ca="1" si="776"/>
        <v>0</v>
      </c>
      <c r="X1734" s="40"/>
      <c r="Y1734" s="39">
        <f t="shared" ca="1" si="797"/>
        <v>0</v>
      </c>
      <c r="Z1734" s="327"/>
      <c r="AA1734" s="37" t="str">
        <f t="shared" ca="1" si="787"/>
        <v/>
      </c>
      <c r="AB1734" s="41" t="str">
        <f t="shared" ca="1" si="788"/>
        <v/>
      </c>
      <c r="AC1734" s="39" t="str">
        <f t="shared" si="777"/>
        <v/>
      </c>
      <c r="AD1734" s="39" t="str">
        <f t="shared" ca="1" si="798"/>
        <v/>
      </c>
      <c r="AE1734" s="39" t="str">
        <f t="shared" ca="1" si="789"/>
        <v/>
      </c>
      <c r="AF1734" s="40"/>
      <c r="AG1734" s="39">
        <f t="shared" ca="1" si="799"/>
        <v>0</v>
      </c>
      <c r="AH1734" s="339"/>
      <c r="AI1734" s="37" t="str">
        <f t="shared" ca="1" si="790"/>
        <v/>
      </c>
      <c r="AJ1734" s="41" t="str">
        <f t="shared" ca="1" si="791"/>
        <v/>
      </c>
      <c r="AK1734" s="39" t="str">
        <f t="shared" si="778"/>
        <v/>
      </c>
      <c r="AL1734" s="39" t="str">
        <f t="shared" ca="1" si="800"/>
        <v/>
      </c>
      <c r="AM1734" s="39" t="str">
        <f t="shared" ca="1" si="792"/>
        <v/>
      </c>
      <c r="AN1734" s="40"/>
      <c r="AO1734" s="39">
        <f t="shared" ca="1" si="801"/>
        <v>0</v>
      </c>
      <c r="AP1734" s="339"/>
      <c r="AW1734" s="329"/>
      <c r="BI1734" s="329"/>
      <c r="BJ1734" s="329"/>
      <c r="BK1734" s="329"/>
      <c r="BL1734" s="329"/>
      <c r="BM1734" s="329"/>
      <c r="BN1734" s="329"/>
      <c r="BO1734" s="329"/>
      <c r="BP1734" s="329"/>
      <c r="BQ1734" s="329"/>
      <c r="BR1734" s="329"/>
      <c r="BS1734" s="329"/>
      <c r="BT1734" s="329"/>
      <c r="BU1734" s="329"/>
      <c r="BV1734" s="329"/>
      <c r="BW1734" s="325"/>
      <c r="BX1734" s="325"/>
      <c r="BY1734" s="325"/>
      <c r="BZ1734" s="325"/>
      <c r="CA1734" s="325"/>
      <c r="CB1734" s="325"/>
      <c r="CC1734" s="325"/>
      <c r="CD1734" s="325"/>
      <c r="CE1734" s="325"/>
      <c r="CF1734" s="325"/>
      <c r="CG1734" s="325"/>
      <c r="CH1734" s="325"/>
      <c r="CI1734" s="325"/>
      <c r="CJ1734" s="325"/>
      <c r="CK1734" s="325"/>
      <c r="CL1734" s="325"/>
      <c r="CM1734" s="325"/>
      <c r="CN1734" s="325"/>
      <c r="CO1734" s="325"/>
      <c r="CP1734" s="325"/>
      <c r="CQ1734" s="325"/>
      <c r="CR1734" s="325"/>
      <c r="CS1734" s="325"/>
      <c r="CT1734" s="325"/>
      <c r="CU1734" s="325"/>
      <c r="CV1734" s="325"/>
      <c r="CW1734" s="325"/>
      <c r="CX1734" s="325"/>
    </row>
    <row r="1735" spans="1:102" s="36" customFormat="1" ht="15" hidden="1" customHeight="1">
      <c r="A1735" s="329"/>
      <c r="B1735" s="37" t="str">
        <f t="shared" ca="1" si="779"/>
        <v/>
      </c>
      <c r="C1735" s="41" t="str">
        <f t="shared" ca="1" si="780"/>
        <v/>
      </c>
      <c r="D1735" s="39" t="str">
        <f t="shared" ca="1" si="781"/>
        <v/>
      </c>
      <c r="E1735" s="39" t="str">
        <f t="shared" ca="1" si="793"/>
        <v/>
      </c>
      <c r="F1735" s="39" t="str">
        <f t="shared" ca="1" si="782"/>
        <v/>
      </c>
      <c r="G1735" s="101"/>
      <c r="H1735" s="39">
        <f t="shared" ca="1" si="773"/>
        <v>0</v>
      </c>
      <c r="J1735" s="332"/>
      <c r="K1735" s="37" t="str">
        <f t="shared" ca="1" si="783"/>
        <v/>
      </c>
      <c r="L1735" s="41" t="str">
        <f t="shared" ca="1" si="784"/>
        <v/>
      </c>
      <c r="M1735" s="39" t="str">
        <f t="shared" si="774"/>
        <v/>
      </c>
      <c r="N1735" s="39" t="str">
        <f t="shared" ca="1" si="794"/>
        <v/>
      </c>
      <c r="O1735" s="39">
        <f ca="1">ROUND(Q1734*$O$5/payments_per_year,2)</f>
        <v>0</v>
      </c>
      <c r="P1735" s="101"/>
      <c r="Q1735" s="39">
        <f t="shared" ca="1" si="795"/>
        <v>0</v>
      </c>
      <c r="R1735" s="332"/>
      <c r="S1735" s="37" t="str">
        <f t="shared" ca="1" si="785"/>
        <v/>
      </c>
      <c r="T1735" s="41" t="str">
        <f t="shared" ca="1" si="786"/>
        <v/>
      </c>
      <c r="U1735" s="39" t="str">
        <f t="shared" si="775"/>
        <v/>
      </c>
      <c r="V1735" s="39" t="str">
        <f t="shared" ca="1" si="796"/>
        <v/>
      </c>
      <c r="W1735" s="39">
        <f t="shared" ca="1" si="776"/>
        <v>0</v>
      </c>
      <c r="X1735" s="40"/>
      <c r="Y1735" s="39">
        <f t="shared" ca="1" si="797"/>
        <v>0</v>
      </c>
      <c r="Z1735" s="327"/>
      <c r="AA1735" s="37" t="str">
        <f t="shared" ca="1" si="787"/>
        <v/>
      </c>
      <c r="AB1735" s="41" t="str">
        <f t="shared" ca="1" si="788"/>
        <v/>
      </c>
      <c r="AC1735" s="39" t="str">
        <f t="shared" si="777"/>
        <v/>
      </c>
      <c r="AD1735" s="39" t="str">
        <f t="shared" ca="1" si="798"/>
        <v/>
      </c>
      <c r="AE1735" s="39" t="str">
        <f t="shared" ca="1" si="789"/>
        <v/>
      </c>
      <c r="AF1735" s="40"/>
      <c r="AG1735" s="39">
        <f t="shared" ca="1" si="799"/>
        <v>0</v>
      </c>
      <c r="AH1735" s="339"/>
      <c r="AI1735" s="37" t="str">
        <f t="shared" ca="1" si="790"/>
        <v/>
      </c>
      <c r="AJ1735" s="41" t="str">
        <f t="shared" ca="1" si="791"/>
        <v/>
      </c>
      <c r="AK1735" s="39" t="str">
        <f t="shared" si="778"/>
        <v/>
      </c>
      <c r="AL1735" s="39" t="str">
        <f t="shared" ca="1" si="800"/>
        <v/>
      </c>
      <c r="AM1735" s="39" t="str">
        <f t="shared" ca="1" si="792"/>
        <v/>
      </c>
      <c r="AN1735" s="40"/>
      <c r="AO1735" s="39">
        <f t="shared" ca="1" si="801"/>
        <v>0</v>
      </c>
      <c r="AP1735" s="339"/>
      <c r="AW1735" s="329"/>
      <c r="BI1735" s="329"/>
      <c r="BJ1735" s="329"/>
      <c r="BK1735" s="329"/>
      <c r="BL1735" s="329"/>
      <c r="BM1735" s="329"/>
      <c r="BN1735" s="329"/>
      <c r="BO1735" s="329"/>
      <c r="BP1735" s="329"/>
      <c r="BQ1735" s="329"/>
      <c r="BR1735" s="329"/>
      <c r="BS1735" s="329"/>
      <c r="BT1735" s="329"/>
      <c r="BU1735" s="329"/>
      <c r="BV1735" s="329"/>
      <c r="BW1735" s="325"/>
      <c r="BX1735" s="325"/>
      <c r="BY1735" s="325"/>
      <c r="BZ1735" s="325"/>
      <c r="CA1735" s="325"/>
      <c r="CB1735" s="325"/>
      <c r="CC1735" s="325"/>
      <c r="CD1735" s="325"/>
      <c r="CE1735" s="325"/>
      <c r="CF1735" s="325"/>
      <c r="CG1735" s="325"/>
      <c r="CH1735" s="325"/>
      <c r="CI1735" s="325"/>
      <c r="CJ1735" s="325"/>
      <c r="CK1735" s="325"/>
      <c r="CL1735" s="325"/>
      <c r="CM1735" s="325"/>
      <c r="CN1735" s="325"/>
      <c r="CO1735" s="325"/>
      <c r="CP1735" s="325"/>
      <c r="CQ1735" s="325"/>
      <c r="CR1735" s="325"/>
      <c r="CS1735" s="325"/>
      <c r="CT1735" s="325"/>
      <c r="CU1735" s="325"/>
      <c r="CV1735" s="325"/>
      <c r="CW1735" s="325"/>
      <c r="CX1735" s="325"/>
    </row>
    <row r="1736" spans="1:102" s="36" customFormat="1" ht="15" hidden="1" customHeight="1">
      <c r="A1736" s="329"/>
      <c r="B1736" s="37" t="str">
        <f t="shared" ca="1" si="779"/>
        <v/>
      </c>
      <c r="C1736" s="41" t="str">
        <f t="shared" ca="1" si="780"/>
        <v/>
      </c>
      <c r="D1736" s="39" t="str">
        <f t="shared" ca="1" si="781"/>
        <v/>
      </c>
      <c r="E1736" s="39" t="str">
        <f t="shared" ca="1" si="793"/>
        <v/>
      </c>
      <c r="F1736" s="39" t="str">
        <f t="shared" ca="1" si="782"/>
        <v/>
      </c>
      <c r="G1736" s="101"/>
      <c r="H1736" s="39">
        <f t="shared" ca="1" si="773"/>
        <v>0</v>
      </c>
      <c r="J1736" s="332"/>
      <c r="K1736" s="37" t="str">
        <f t="shared" ca="1" si="783"/>
        <v/>
      </c>
      <c r="L1736" s="41" t="str">
        <f t="shared" ca="1" si="784"/>
        <v/>
      </c>
      <c r="M1736" s="39" t="str">
        <f t="shared" si="774"/>
        <v/>
      </c>
      <c r="N1736" s="39" t="str">
        <f t="shared" ca="1" si="794"/>
        <v/>
      </c>
      <c r="O1736" s="39" t="str">
        <f ca="1">IF(L1736="","",ROUND(Q1735*$O$5/payments_per_year,2))</f>
        <v/>
      </c>
      <c r="P1736" s="101"/>
      <c r="Q1736" s="39">
        <f t="shared" ca="1" si="795"/>
        <v>0</v>
      </c>
      <c r="R1736" s="332"/>
      <c r="S1736" s="37" t="str">
        <f t="shared" ca="1" si="785"/>
        <v/>
      </c>
      <c r="T1736" s="41" t="str">
        <f t="shared" ca="1" si="786"/>
        <v/>
      </c>
      <c r="U1736" s="39" t="str">
        <f t="shared" si="775"/>
        <v/>
      </c>
      <c r="V1736" s="39" t="str">
        <f t="shared" ca="1" si="796"/>
        <v/>
      </c>
      <c r="W1736" s="39">
        <f t="shared" ca="1" si="776"/>
        <v>0</v>
      </c>
      <c r="X1736" s="40"/>
      <c r="Y1736" s="39">
        <f t="shared" ca="1" si="797"/>
        <v>0</v>
      </c>
      <c r="Z1736" s="327"/>
      <c r="AA1736" s="37" t="str">
        <f t="shared" ca="1" si="787"/>
        <v/>
      </c>
      <c r="AB1736" s="41" t="str">
        <f t="shared" ca="1" si="788"/>
        <v/>
      </c>
      <c r="AC1736" s="39" t="str">
        <f t="shared" si="777"/>
        <v/>
      </c>
      <c r="AD1736" s="39" t="str">
        <f t="shared" ca="1" si="798"/>
        <v/>
      </c>
      <c r="AE1736" s="39" t="str">
        <f t="shared" ca="1" si="789"/>
        <v/>
      </c>
      <c r="AF1736" s="40"/>
      <c r="AG1736" s="39">
        <f t="shared" ca="1" si="799"/>
        <v>0</v>
      </c>
      <c r="AH1736" s="339"/>
      <c r="AI1736" s="37" t="str">
        <f t="shared" ca="1" si="790"/>
        <v/>
      </c>
      <c r="AJ1736" s="41" t="str">
        <f t="shared" ca="1" si="791"/>
        <v/>
      </c>
      <c r="AK1736" s="39" t="str">
        <f t="shared" si="778"/>
        <v/>
      </c>
      <c r="AL1736" s="39" t="str">
        <f t="shared" ca="1" si="800"/>
        <v/>
      </c>
      <c r="AM1736" s="39" t="str">
        <f t="shared" ca="1" si="792"/>
        <v/>
      </c>
      <c r="AN1736" s="40"/>
      <c r="AO1736" s="39">
        <f t="shared" ca="1" si="801"/>
        <v>0</v>
      </c>
      <c r="AP1736" s="339"/>
      <c r="AW1736" s="329"/>
      <c r="BI1736" s="329"/>
      <c r="BJ1736" s="329"/>
      <c r="BK1736" s="329"/>
      <c r="BL1736" s="329"/>
      <c r="BM1736" s="329"/>
      <c r="BN1736" s="329"/>
      <c r="BO1736" s="329"/>
      <c r="BP1736" s="329"/>
      <c r="BQ1736" s="329"/>
      <c r="BR1736" s="329"/>
      <c r="BS1736" s="329"/>
      <c r="BT1736" s="329"/>
      <c r="BU1736" s="329"/>
      <c r="BV1736" s="329"/>
      <c r="BW1736" s="325"/>
      <c r="BX1736" s="325"/>
      <c r="BY1736" s="325"/>
      <c r="BZ1736" s="325"/>
      <c r="CA1736" s="325"/>
      <c r="CB1736" s="325"/>
      <c r="CC1736" s="325"/>
      <c r="CD1736" s="325"/>
      <c r="CE1736" s="325"/>
      <c r="CF1736" s="325"/>
      <c r="CG1736" s="325"/>
      <c r="CH1736" s="325"/>
      <c r="CI1736" s="325"/>
      <c r="CJ1736" s="325"/>
      <c r="CK1736" s="325"/>
      <c r="CL1736" s="325"/>
      <c r="CM1736" s="325"/>
      <c r="CN1736" s="325"/>
      <c r="CO1736" s="325"/>
      <c r="CP1736" s="325"/>
      <c r="CQ1736" s="325"/>
      <c r="CR1736" s="325"/>
      <c r="CS1736" s="325"/>
      <c r="CT1736" s="325"/>
      <c r="CU1736" s="325"/>
      <c r="CV1736" s="325"/>
      <c r="CW1736" s="325"/>
      <c r="CX1736" s="325"/>
    </row>
    <row r="1737" spans="1:102" s="36" customFormat="1" ht="15" hidden="1" customHeight="1">
      <c r="A1737" s="329"/>
      <c r="B1737" s="37" t="str">
        <f t="shared" ca="1" si="779"/>
        <v/>
      </c>
      <c r="C1737" s="41" t="str">
        <f t="shared" ca="1" si="780"/>
        <v/>
      </c>
      <c r="D1737" s="39" t="str">
        <f t="shared" ca="1" si="781"/>
        <v/>
      </c>
      <c r="E1737" s="39" t="str">
        <f t="shared" ca="1" si="793"/>
        <v/>
      </c>
      <c r="F1737" s="39" t="str">
        <f t="shared" ca="1" si="782"/>
        <v/>
      </c>
      <c r="G1737" s="101"/>
      <c r="H1737" s="39">
        <f t="shared" ca="1" si="773"/>
        <v>0</v>
      </c>
      <c r="J1737" s="332"/>
      <c r="K1737" s="37" t="str">
        <f t="shared" ca="1" si="783"/>
        <v/>
      </c>
      <c r="L1737" s="41" t="str">
        <f t="shared" ca="1" si="784"/>
        <v/>
      </c>
      <c r="M1737" s="39" t="str">
        <f t="shared" si="774"/>
        <v/>
      </c>
      <c r="N1737" s="39" t="str">
        <f t="shared" ca="1" si="794"/>
        <v/>
      </c>
      <c r="O1737" s="39">
        <f ca="1">ROUND(Q1736*$O$5/payments_per_year,2)</f>
        <v>0</v>
      </c>
      <c r="P1737" s="101"/>
      <c r="Q1737" s="39">
        <f t="shared" ca="1" si="795"/>
        <v>0</v>
      </c>
      <c r="R1737" s="332"/>
      <c r="S1737" s="37" t="str">
        <f t="shared" ca="1" si="785"/>
        <v/>
      </c>
      <c r="T1737" s="41" t="str">
        <f t="shared" ca="1" si="786"/>
        <v/>
      </c>
      <c r="U1737" s="39" t="str">
        <f t="shared" si="775"/>
        <v/>
      </c>
      <c r="V1737" s="39" t="str">
        <f t="shared" ca="1" si="796"/>
        <v/>
      </c>
      <c r="W1737" s="39">
        <f t="shared" ca="1" si="776"/>
        <v>0</v>
      </c>
      <c r="X1737" s="40"/>
      <c r="Y1737" s="39">
        <f t="shared" ca="1" si="797"/>
        <v>0</v>
      </c>
      <c r="Z1737" s="327"/>
      <c r="AA1737" s="37" t="str">
        <f t="shared" ca="1" si="787"/>
        <v/>
      </c>
      <c r="AB1737" s="41" t="str">
        <f t="shared" ca="1" si="788"/>
        <v/>
      </c>
      <c r="AC1737" s="39" t="str">
        <f t="shared" si="777"/>
        <v/>
      </c>
      <c r="AD1737" s="39" t="str">
        <f t="shared" ca="1" si="798"/>
        <v/>
      </c>
      <c r="AE1737" s="39" t="str">
        <f t="shared" ca="1" si="789"/>
        <v/>
      </c>
      <c r="AF1737" s="40"/>
      <c r="AG1737" s="39">
        <f t="shared" ca="1" si="799"/>
        <v>0</v>
      </c>
      <c r="AH1737" s="339"/>
      <c r="AI1737" s="37" t="str">
        <f t="shared" ca="1" si="790"/>
        <v/>
      </c>
      <c r="AJ1737" s="41" t="str">
        <f t="shared" ca="1" si="791"/>
        <v/>
      </c>
      <c r="AK1737" s="39" t="str">
        <f t="shared" si="778"/>
        <v/>
      </c>
      <c r="AL1737" s="39" t="str">
        <f t="shared" ca="1" si="800"/>
        <v/>
      </c>
      <c r="AM1737" s="39" t="str">
        <f t="shared" ca="1" si="792"/>
        <v/>
      </c>
      <c r="AN1737" s="40"/>
      <c r="AO1737" s="39">
        <f t="shared" ca="1" si="801"/>
        <v>0</v>
      </c>
      <c r="AP1737" s="339"/>
      <c r="AW1737" s="329"/>
      <c r="BI1737" s="329"/>
      <c r="BJ1737" s="329"/>
      <c r="BK1737" s="329"/>
      <c r="BL1737" s="329"/>
      <c r="BM1737" s="329"/>
      <c r="BN1737" s="329"/>
      <c r="BO1737" s="329"/>
      <c r="BP1737" s="329"/>
      <c r="BQ1737" s="329"/>
      <c r="BR1737" s="329"/>
      <c r="BS1737" s="329"/>
      <c r="BT1737" s="329"/>
      <c r="BU1737" s="329"/>
      <c r="BV1737" s="329"/>
      <c r="BW1737" s="325"/>
      <c r="BX1737" s="325"/>
      <c r="BY1737" s="325"/>
      <c r="BZ1737" s="325"/>
      <c r="CA1737" s="325"/>
      <c r="CB1737" s="325"/>
      <c r="CC1737" s="325"/>
      <c r="CD1737" s="325"/>
      <c r="CE1737" s="325"/>
      <c r="CF1737" s="325"/>
      <c r="CG1737" s="325"/>
      <c r="CH1737" s="325"/>
      <c r="CI1737" s="325"/>
      <c r="CJ1737" s="325"/>
      <c r="CK1737" s="325"/>
      <c r="CL1737" s="325"/>
      <c r="CM1737" s="325"/>
      <c r="CN1737" s="325"/>
      <c r="CO1737" s="325"/>
      <c r="CP1737" s="325"/>
      <c r="CQ1737" s="325"/>
      <c r="CR1737" s="325"/>
      <c r="CS1737" s="325"/>
      <c r="CT1737" s="325"/>
      <c r="CU1737" s="325"/>
      <c r="CV1737" s="325"/>
      <c r="CW1737" s="325"/>
      <c r="CX1737" s="325"/>
    </row>
    <row r="1738" spans="1:102" s="36" customFormat="1" ht="15" hidden="1" customHeight="1">
      <c r="A1738" s="329"/>
      <c r="B1738" s="37" t="str">
        <f t="shared" ca="1" si="779"/>
        <v/>
      </c>
      <c r="C1738" s="41" t="str">
        <f t="shared" ca="1" si="780"/>
        <v/>
      </c>
      <c r="D1738" s="39" t="str">
        <f t="shared" ca="1" si="781"/>
        <v/>
      </c>
      <c r="E1738" s="39" t="str">
        <f t="shared" ca="1" si="793"/>
        <v/>
      </c>
      <c r="F1738" s="39" t="str">
        <f t="shared" ca="1" si="782"/>
        <v/>
      </c>
      <c r="G1738" s="101"/>
      <c r="H1738" s="39">
        <f t="shared" ca="1" si="773"/>
        <v>0</v>
      </c>
      <c r="J1738" s="332"/>
      <c r="K1738" s="37" t="str">
        <f t="shared" ca="1" si="783"/>
        <v/>
      </c>
      <c r="L1738" s="41" t="str">
        <f t="shared" ca="1" si="784"/>
        <v/>
      </c>
      <c r="M1738" s="39" t="str">
        <f t="shared" si="774"/>
        <v/>
      </c>
      <c r="N1738" s="39" t="str">
        <f t="shared" ca="1" si="794"/>
        <v/>
      </c>
      <c r="O1738" s="39" t="str">
        <f ca="1">IF(L1738="","",ROUND(Q1737*$O$5/payments_per_year,2))</f>
        <v/>
      </c>
      <c r="P1738" s="101"/>
      <c r="Q1738" s="39">
        <f t="shared" ca="1" si="795"/>
        <v>0</v>
      </c>
      <c r="R1738" s="332"/>
      <c r="S1738" s="37" t="str">
        <f t="shared" ca="1" si="785"/>
        <v/>
      </c>
      <c r="T1738" s="41" t="str">
        <f t="shared" ca="1" si="786"/>
        <v/>
      </c>
      <c r="U1738" s="39" t="str">
        <f t="shared" si="775"/>
        <v/>
      </c>
      <c r="V1738" s="39" t="str">
        <f t="shared" ca="1" si="796"/>
        <v/>
      </c>
      <c r="W1738" s="39">
        <f t="shared" ca="1" si="776"/>
        <v>0</v>
      </c>
      <c r="X1738" s="40"/>
      <c r="Y1738" s="39">
        <f t="shared" ca="1" si="797"/>
        <v>0</v>
      </c>
      <c r="Z1738" s="327"/>
      <c r="AA1738" s="37" t="str">
        <f t="shared" ca="1" si="787"/>
        <v/>
      </c>
      <c r="AB1738" s="41" t="str">
        <f t="shared" ca="1" si="788"/>
        <v/>
      </c>
      <c r="AC1738" s="39" t="str">
        <f t="shared" si="777"/>
        <v/>
      </c>
      <c r="AD1738" s="39" t="str">
        <f t="shared" ca="1" si="798"/>
        <v/>
      </c>
      <c r="AE1738" s="39" t="str">
        <f t="shared" ca="1" si="789"/>
        <v/>
      </c>
      <c r="AF1738" s="40"/>
      <c r="AG1738" s="39">
        <f t="shared" ca="1" si="799"/>
        <v>0</v>
      </c>
      <c r="AH1738" s="339"/>
      <c r="AI1738" s="37" t="str">
        <f t="shared" ca="1" si="790"/>
        <v/>
      </c>
      <c r="AJ1738" s="41" t="str">
        <f t="shared" ca="1" si="791"/>
        <v/>
      </c>
      <c r="AK1738" s="39" t="str">
        <f t="shared" si="778"/>
        <v/>
      </c>
      <c r="AL1738" s="39" t="str">
        <f t="shared" ca="1" si="800"/>
        <v/>
      </c>
      <c r="AM1738" s="39" t="str">
        <f t="shared" ca="1" si="792"/>
        <v/>
      </c>
      <c r="AN1738" s="40"/>
      <c r="AO1738" s="39">
        <f t="shared" ca="1" si="801"/>
        <v>0</v>
      </c>
      <c r="AP1738" s="339"/>
      <c r="AW1738" s="329"/>
      <c r="BI1738" s="329"/>
      <c r="BJ1738" s="329"/>
      <c r="BK1738" s="329"/>
      <c r="BL1738" s="329"/>
      <c r="BM1738" s="329"/>
      <c r="BN1738" s="329"/>
      <c r="BO1738" s="329"/>
      <c r="BP1738" s="329"/>
      <c r="BQ1738" s="329"/>
      <c r="BR1738" s="329"/>
      <c r="BS1738" s="329"/>
      <c r="BT1738" s="329"/>
      <c r="BU1738" s="329"/>
      <c r="BV1738" s="329"/>
      <c r="BW1738" s="325"/>
      <c r="BX1738" s="325"/>
      <c r="BY1738" s="325"/>
      <c r="BZ1738" s="325"/>
      <c r="CA1738" s="325"/>
      <c r="CB1738" s="325"/>
      <c r="CC1738" s="325"/>
      <c r="CD1738" s="325"/>
      <c r="CE1738" s="325"/>
      <c r="CF1738" s="325"/>
      <c r="CG1738" s="325"/>
      <c r="CH1738" s="325"/>
      <c r="CI1738" s="325"/>
      <c r="CJ1738" s="325"/>
      <c r="CK1738" s="325"/>
      <c r="CL1738" s="325"/>
      <c r="CM1738" s="325"/>
      <c r="CN1738" s="325"/>
      <c r="CO1738" s="325"/>
      <c r="CP1738" s="325"/>
      <c r="CQ1738" s="325"/>
      <c r="CR1738" s="325"/>
      <c r="CS1738" s="325"/>
      <c r="CT1738" s="325"/>
      <c r="CU1738" s="325"/>
      <c r="CV1738" s="325"/>
      <c r="CW1738" s="325"/>
      <c r="CX1738" s="325"/>
    </row>
    <row r="1739" spans="1:102" s="36" customFormat="1" ht="15" hidden="1" customHeight="1">
      <c r="A1739" s="329"/>
      <c r="B1739" s="37" t="str">
        <f t="shared" ca="1" si="779"/>
        <v/>
      </c>
      <c r="C1739" s="41" t="str">
        <f t="shared" ca="1" si="780"/>
        <v/>
      </c>
      <c r="D1739" s="39" t="str">
        <f t="shared" ca="1" si="781"/>
        <v/>
      </c>
      <c r="E1739" s="39" t="str">
        <f t="shared" ca="1" si="793"/>
        <v/>
      </c>
      <c r="F1739" s="39" t="str">
        <f t="shared" ca="1" si="782"/>
        <v/>
      </c>
      <c r="G1739" s="101"/>
      <c r="H1739" s="39">
        <f t="shared" ca="1" si="773"/>
        <v>0</v>
      </c>
      <c r="J1739" s="332"/>
      <c r="K1739" s="37" t="str">
        <f t="shared" ca="1" si="783"/>
        <v/>
      </c>
      <c r="L1739" s="41" t="str">
        <f t="shared" ca="1" si="784"/>
        <v/>
      </c>
      <c r="M1739" s="39" t="str">
        <f t="shared" si="774"/>
        <v/>
      </c>
      <c r="N1739" s="39" t="str">
        <f t="shared" ca="1" si="794"/>
        <v/>
      </c>
      <c r="O1739" s="39">
        <f ca="1">ROUND(Q1738*$O$5/payments_per_year,2)</f>
        <v>0</v>
      </c>
      <c r="P1739" s="101"/>
      <c r="Q1739" s="39">
        <f t="shared" ca="1" si="795"/>
        <v>0</v>
      </c>
      <c r="R1739" s="332"/>
      <c r="S1739" s="37" t="str">
        <f t="shared" ca="1" si="785"/>
        <v/>
      </c>
      <c r="T1739" s="41" t="str">
        <f t="shared" ca="1" si="786"/>
        <v/>
      </c>
      <c r="U1739" s="39" t="str">
        <f t="shared" si="775"/>
        <v/>
      </c>
      <c r="V1739" s="39" t="str">
        <f t="shared" ca="1" si="796"/>
        <v/>
      </c>
      <c r="W1739" s="39">
        <f t="shared" ca="1" si="776"/>
        <v>0</v>
      </c>
      <c r="X1739" s="40"/>
      <c r="Y1739" s="39">
        <f t="shared" ca="1" si="797"/>
        <v>0</v>
      </c>
      <c r="Z1739" s="327"/>
      <c r="AA1739" s="37" t="str">
        <f t="shared" ca="1" si="787"/>
        <v/>
      </c>
      <c r="AB1739" s="41" t="str">
        <f t="shared" ca="1" si="788"/>
        <v/>
      </c>
      <c r="AC1739" s="39" t="str">
        <f t="shared" si="777"/>
        <v/>
      </c>
      <c r="AD1739" s="39" t="str">
        <f t="shared" ca="1" si="798"/>
        <v/>
      </c>
      <c r="AE1739" s="39" t="str">
        <f t="shared" ca="1" si="789"/>
        <v/>
      </c>
      <c r="AF1739" s="40"/>
      <c r="AG1739" s="39">
        <f t="shared" ca="1" si="799"/>
        <v>0</v>
      </c>
      <c r="AH1739" s="339"/>
      <c r="AI1739" s="37" t="str">
        <f t="shared" ca="1" si="790"/>
        <v/>
      </c>
      <c r="AJ1739" s="41" t="str">
        <f t="shared" ca="1" si="791"/>
        <v/>
      </c>
      <c r="AK1739" s="39" t="str">
        <f t="shared" si="778"/>
        <v/>
      </c>
      <c r="AL1739" s="39" t="str">
        <f t="shared" ca="1" si="800"/>
        <v/>
      </c>
      <c r="AM1739" s="39" t="str">
        <f t="shared" ca="1" si="792"/>
        <v/>
      </c>
      <c r="AN1739" s="40"/>
      <c r="AO1739" s="39">
        <f t="shared" ca="1" si="801"/>
        <v>0</v>
      </c>
      <c r="AP1739" s="339"/>
      <c r="AW1739" s="329"/>
      <c r="BI1739" s="329"/>
      <c r="BJ1739" s="329"/>
      <c r="BK1739" s="329"/>
      <c r="BL1739" s="329"/>
      <c r="BM1739" s="329"/>
      <c r="BN1739" s="329"/>
      <c r="BO1739" s="329"/>
      <c r="BP1739" s="329"/>
      <c r="BQ1739" s="329"/>
      <c r="BR1739" s="329"/>
      <c r="BS1739" s="329"/>
      <c r="BT1739" s="329"/>
      <c r="BU1739" s="329"/>
      <c r="BV1739" s="329"/>
      <c r="BW1739" s="325"/>
      <c r="BX1739" s="325"/>
      <c r="BY1739" s="325"/>
      <c r="BZ1739" s="325"/>
      <c r="CA1739" s="325"/>
      <c r="CB1739" s="325"/>
      <c r="CC1739" s="325"/>
      <c r="CD1739" s="325"/>
      <c r="CE1739" s="325"/>
      <c r="CF1739" s="325"/>
      <c r="CG1739" s="325"/>
      <c r="CH1739" s="325"/>
      <c r="CI1739" s="325"/>
      <c r="CJ1739" s="325"/>
      <c r="CK1739" s="325"/>
      <c r="CL1739" s="325"/>
      <c r="CM1739" s="325"/>
      <c r="CN1739" s="325"/>
      <c r="CO1739" s="325"/>
      <c r="CP1739" s="325"/>
      <c r="CQ1739" s="325"/>
      <c r="CR1739" s="325"/>
      <c r="CS1739" s="325"/>
      <c r="CT1739" s="325"/>
      <c r="CU1739" s="325"/>
      <c r="CV1739" s="325"/>
      <c r="CW1739" s="325"/>
      <c r="CX1739" s="325"/>
    </row>
    <row r="1740" spans="1:102" s="36" customFormat="1" ht="15" hidden="1" customHeight="1">
      <c r="A1740" s="329"/>
      <c r="B1740" s="37" t="str">
        <f t="shared" ca="1" si="779"/>
        <v/>
      </c>
      <c r="C1740" s="41" t="str">
        <f t="shared" ca="1" si="780"/>
        <v/>
      </c>
      <c r="D1740" s="39" t="str">
        <f t="shared" ca="1" si="781"/>
        <v/>
      </c>
      <c r="E1740" s="39" t="str">
        <f t="shared" ca="1" si="793"/>
        <v/>
      </c>
      <c r="F1740" s="39" t="str">
        <f t="shared" ca="1" si="782"/>
        <v/>
      </c>
      <c r="G1740" s="101"/>
      <c r="H1740" s="39">
        <f t="shared" ca="1" si="773"/>
        <v>0</v>
      </c>
      <c r="J1740" s="332"/>
      <c r="K1740" s="37" t="str">
        <f t="shared" ca="1" si="783"/>
        <v/>
      </c>
      <c r="L1740" s="41" t="str">
        <f t="shared" ca="1" si="784"/>
        <v/>
      </c>
      <c r="M1740" s="39" t="str">
        <f t="shared" si="774"/>
        <v/>
      </c>
      <c r="N1740" s="39" t="str">
        <f t="shared" ca="1" si="794"/>
        <v/>
      </c>
      <c r="O1740" s="39" t="str">
        <f ca="1">IF(L1740="","",ROUND(Q1739*$O$5/payments_per_year,2))</f>
        <v/>
      </c>
      <c r="P1740" s="101"/>
      <c r="Q1740" s="39">
        <f t="shared" ca="1" si="795"/>
        <v>0</v>
      </c>
      <c r="R1740" s="332"/>
      <c r="S1740" s="37" t="str">
        <f t="shared" ca="1" si="785"/>
        <v/>
      </c>
      <c r="T1740" s="41" t="str">
        <f t="shared" ca="1" si="786"/>
        <v/>
      </c>
      <c r="U1740" s="39" t="str">
        <f t="shared" si="775"/>
        <v/>
      </c>
      <c r="V1740" s="39" t="str">
        <f t="shared" ca="1" si="796"/>
        <v/>
      </c>
      <c r="W1740" s="39">
        <f t="shared" ca="1" si="776"/>
        <v>0</v>
      </c>
      <c r="X1740" s="40"/>
      <c r="Y1740" s="39">
        <f t="shared" ca="1" si="797"/>
        <v>0</v>
      </c>
      <c r="Z1740" s="327"/>
      <c r="AA1740" s="37" t="str">
        <f t="shared" ca="1" si="787"/>
        <v/>
      </c>
      <c r="AB1740" s="41" t="str">
        <f t="shared" ca="1" si="788"/>
        <v/>
      </c>
      <c r="AC1740" s="39" t="str">
        <f t="shared" si="777"/>
        <v/>
      </c>
      <c r="AD1740" s="39" t="str">
        <f t="shared" ca="1" si="798"/>
        <v/>
      </c>
      <c r="AE1740" s="39" t="str">
        <f t="shared" ca="1" si="789"/>
        <v/>
      </c>
      <c r="AF1740" s="40"/>
      <c r="AG1740" s="39">
        <f t="shared" ca="1" si="799"/>
        <v>0</v>
      </c>
      <c r="AH1740" s="339"/>
      <c r="AI1740" s="37" t="str">
        <f t="shared" ca="1" si="790"/>
        <v/>
      </c>
      <c r="AJ1740" s="41" t="str">
        <f t="shared" ca="1" si="791"/>
        <v/>
      </c>
      <c r="AK1740" s="39" t="str">
        <f t="shared" si="778"/>
        <v/>
      </c>
      <c r="AL1740" s="39" t="str">
        <f t="shared" ca="1" si="800"/>
        <v/>
      </c>
      <c r="AM1740" s="39" t="str">
        <f t="shared" ca="1" si="792"/>
        <v/>
      </c>
      <c r="AN1740" s="40"/>
      <c r="AO1740" s="39">
        <f t="shared" ca="1" si="801"/>
        <v>0</v>
      </c>
      <c r="AP1740" s="339"/>
      <c r="AW1740" s="329"/>
      <c r="BI1740" s="329"/>
      <c r="BJ1740" s="329"/>
      <c r="BK1740" s="329"/>
      <c r="BL1740" s="329"/>
      <c r="BM1740" s="329"/>
      <c r="BN1740" s="329"/>
      <c r="BO1740" s="329"/>
      <c r="BP1740" s="329"/>
      <c r="BQ1740" s="329"/>
      <c r="BR1740" s="329"/>
      <c r="BS1740" s="329"/>
      <c r="BT1740" s="329"/>
      <c r="BU1740" s="329"/>
      <c r="BV1740" s="329"/>
      <c r="BW1740" s="325"/>
      <c r="BX1740" s="325"/>
      <c r="BY1740" s="325"/>
      <c r="BZ1740" s="325"/>
      <c r="CA1740" s="325"/>
      <c r="CB1740" s="325"/>
      <c r="CC1740" s="325"/>
      <c r="CD1740" s="325"/>
      <c r="CE1740" s="325"/>
      <c r="CF1740" s="325"/>
      <c r="CG1740" s="325"/>
      <c r="CH1740" s="325"/>
      <c r="CI1740" s="325"/>
      <c r="CJ1740" s="325"/>
      <c r="CK1740" s="325"/>
      <c r="CL1740" s="325"/>
      <c r="CM1740" s="325"/>
      <c r="CN1740" s="325"/>
      <c r="CO1740" s="325"/>
      <c r="CP1740" s="325"/>
      <c r="CQ1740" s="325"/>
      <c r="CR1740" s="325"/>
      <c r="CS1740" s="325"/>
      <c r="CT1740" s="325"/>
      <c r="CU1740" s="325"/>
      <c r="CV1740" s="325"/>
      <c r="CW1740" s="325"/>
      <c r="CX1740" s="325"/>
    </row>
    <row r="1741" spans="1:102" s="36" customFormat="1" ht="15" hidden="1" customHeight="1">
      <c r="A1741" s="329"/>
      <c r="B1741" s="37" t="str">
        <f t="shared" ca="1" si="779"/>
        <v/>
      </c>
      <c r="C1741" s="41" t="str">
        <f t="shared" ca="1" si="780"/>
        <v/>
      </c>
      <c r="D1741" s="39" t="str">
        <f t="shared" ca="1" si="781"/>
        <v/>
      </c>
      <c r="E1741" s="39" t="str">
        <f t="shared" ca="1" si="793"/>
        <v/>
      </c>
      <c r="F1741" s="39" t="str">
        <f t="shared" ca="1" si="782"/>
        <v/>
      </c>
      <c r="G1741" s="101"/>
      <c r="H1741" s="39">
        <f t="shared" ca="1" si="773"/>
        <v>0</v>
      </c>
      <c r="J1741" s="332"/>
      <c r="K1741" s="37" t="str">
        <f t="shared" ca="1" si="783"/>
        <v/>
      </c>
      <c r="L1741" s="41" t="str">
        <f t="shared" ca="1" si="784"/>
        <v/>
      </c>
      <c r="M1741" s="39" t="str">
        <f t="shared" si="774"/>
        <v/>
      </c>
      <c r="N1741" s="39" t="str">
        <f t="shared" ca="1" si="794"/>
        <v/>
      </c>
      <c r="O1741" s="39">
        <f ca="1">ROUND(Q1740*$O$5/payments_per_year,2)</f>
        <v>0</v>
      </c>
      <c r="P1741" s="101"/>
      <c r="Q1741" s="39">
        <f t="shared" ca="1" si="795"/>
        <v>0</v>
      </c>
      <c r="R1741" s="332"/>
      <c r="S1741" s="37" t="str">
        <f t="shared" ca="1" si="785"/>
        <v/>
      </c>
      <c r="T1741" s="41" t="str">
        <f t="shared" ca="1" si="786"/>
        <v/>
      </c>
      <c r="U1741" s="39" t="str">
        <f t="shared" si="775"/>
        <v/>
      </c>
      <c r="V1741" s="39" t="str">
        <f t="shared" ca="1" si="796"/>
        <v/>
      </c>
      <c r="W1741" s="39">
        <f t="shared" ca="1" si="776"/>
        <v>0</v>
      </c>
      <c r="X1741" s="40"/>
      <c r="Y1741" s="39">
        <f t="shared" ca="1" si="797"/>
        <v>0</v>
      </c>
      <c r="Z1741" s="327"/>
      <c r="AA1741" s="37" t="str">
        <f t="shared" ca="1" si="787"/>
        <v/>
      </c>
      <c r="AB1741" s="41" t="str">
        <f t="shared" ca="1" si="788"/>
        <v/>
      </c>
      <c r="AC1741" s="39" t="str">
        <f t="shared" si="777"/>
        <v/>
      </c>
      <c r="AD1741" s="39" t="str">
        <f t="shared" ca="1" si="798"/>
        <v/>
      </c>
      <c r="AE1741" s="39" t="str">
        <f t="shared" ca="1" si="789"/>
        <v/>
      </c>
      <c r="AF1741" s="40"/>
      <c r="AG1741" s="39">
        <f t="shared" ca="1" si="799"/>
        <v>0</v>
      </c>
      <c r="AH1741" s="339"/>
      <c r="AI1741" s="37" t="str">
        <f t="shared" ca="1" si="790"/>
        <v/>
      </c>
      <c r="AJ1741" s="41" t="str">
        <f t="shared" ca="1" si="791"/>
        <v/>
      </c>
      <c r="AK1741" s="39" t="str">
        <f t="shared" si="778"/>
        <v/>
      </c>
      <c r="AL1741" s="39" t="str">
        <f t="shared" ca="1" si="800"/>
        <v/>
      </c>
      <c r="AM1741" s="39" t="str">
        <f t="shared" ca="1" si="792"/>
        <v/>
      </c>
      <c r="AN1741" s="40"/>
      <c r="AO1741" s="39">
        <f t="shared" ca="1" si="801"/>
        <v>0</v>
      </c>
      <c r="AP1741" s="339"/>
      <c r="AW1741" s="329"/>
      <c r="BI1741" s="329"/>
      <c r="BJ1741" s="329"/>
      <c r="BK1741" s="329"/>
      <c r="BL1741" s="329"/>
      <c r="BM1741" s="329"/>
      <c r="BN1741" s="329"/>
      <c r="BO1741" s="329"/>
      <c r="BP1741" s="329"/>
      <c r="BQ1741" s="329"/>
      <c r="BR1741" s="329"/>
      <c r="BS1741" s="329"/>
      <c r="BT1741" s="329"/>
      <c r="BU1741" s="329"/>
      <c r="BV1741" s="329"/>
      <c r="BW1741" s="325"/>
      <c r="BX1741" s="325"/>
      <c r="BY1741" s="325"/>
      <c r="BZ1741" s="325"/>
      <c r="CA1741" s="325"/>
      <c r="CB1741" s="325"/>
      <c r="CC1741" s="325"/>
      <c r="CD1741" s="325"/>
      <c r="CE1741" s="325"/>
      <c r="CF1741" s="325"/>
      <c r="CG1741" s="325"/>
      <c r="CH1741" s="325"/>
      <c r="CI1741" s="325"/>
      <c r="CJ1741" s="325"/>
      <c r="CK1741" s="325"/>
      <c r="CL1741" s="325"/>
      <c r="CM1741" s="325"/>
      <c r="CN1741" s="325"/>
      <c r="CO1741" s="325"/>
      <c r="CP1741" s="325"/>
      <c r="CQ1741" s="325"/>
      <c r="CR1741" s="325"/>
      <c r="CS1741" s="325"/>
      <c r="CT1741" s="325"/>
      <c r="CU1741" s="325"/>
      <c r="CV1741" s="325"/>
      <c r="CW1741" s="325"/>
      <c r="CX1741" s="325"/>
    </row>
    <row r="1742" spans="1:102" s="36" customFormat="1" ht="15" hidden="1" customHeight="1">
      <c r="A1742" s="329"/>
      <c r="B1742" s="37" t="str">
        <f t="shared" ca="1" si="779"/>
        <v/>
      </c>
      <c r="C1742" s="41" t="str">
        <f t="shared" ca="1" si="780"/>
        <v/>
      </c>
      <c r="D1742" s="39" t="str">
        <f t="shared" ca="1" si="781"/>
        <v/>
      </c>
      <c r="E1742" s="39" t="str">
        <f t="shared" ca="1" si="793"/>
        <v/>
      </c>
      <c r="F1742" s="39" t="str">
        <f t="shared" ca="1" si="782"/>
        <v/>
      </c>
      <c r="G1742" s="101"/>
      <c r="H1742" s="39">
        <f t="shared" ca="1" si="773"/>
        <v>0</v>
      </c>
      <c r="J1742" s="332"/>
      <c r="K1742" s="37" t="str">
        <f t="shared" ca="1" si="783"/>
        <v/>
      </c>
      <c r="L1742" s="41" t="str">
        <f t="shared" ca="1" si="784"/>
        <v/>
      </c>
      <c r="M1742" s="39" t="str">
        <f t="shared" si="774"/>
        <v/>
      </c>
      <c r="N1742" s="39" t="str">
        <f t="shared" ca="1" si="794"/>
        <v/>
      </c>
      <c r="O1742" s="39" t="str">
        <f ca="1">IF(L1742="","",ROUND(Q1741*$O$5/payments_per_year,2))</f>
        <v/>
      </c>
      <c r="P1742" s="101"/>
      <c r="Q1742" s="39">
        <f t="shared" ca="1" si="795"/>
        <v>0</v>
      </c>
      <c r="R1742" s="332"/>
      <c r="S1742" s="37" t="str">
        <f t="shared" ca="1" si="785"/>
        <v/>
      </c>
      <c r="T1742" s="41" t="str">
        <f t="shared" ca="1" si="786"/>
        <v/>
      </c>
      <c r="U1742" s="39" t="str">
        <f t="shared" si="775"/>
        <v/>
      </c>
      <c r="V1742" s="39" t="str">
        <f t="shared" ca="1" si="796"/>
        <v/>
      </c>
      <c r="W1742" s="39">
        <f t="shared" ca="1" si="776"/>
        <v>0</v>
      </c>
      <c r="X1742" s="40"/>
      <c r="Y1742" s="39">
        <f t="shared" ca="1" si="797"/>
        <v>0</v>
      </c>
      <c r="Z1742" s="327"/>
      <c r="AA1742" s="37" t="str">
        <f t="shared" ca="1" si="787"/>
        <v/>
      </c>
      <c r="AB1742" s="41" t="str">
        <f t="shared" ca="1" si="788"/>
        <v/>
      </c>
      <c r="AC1742" s="39" t="str">
        <f t="shared" si="777"/>
        <v/>
      </c>
      <c r="AD1742" s="39" t="str">
        <f t="shared" ca="1" si="798"/>
        <v/>
      </c>
      <c r="AE1742" s="39" t="str">
        <f t="shared" ca="1" si="789"/>
        <v/>
      </c>
      <c r="AF1742" s="40"/>
      <c r="AG1742" s="39">
        <f t="shared" ca="1" si="799"/>
        <v>0</v>
      </c>
      <c r="AH1742" s="339"/>
      <c r="AI1742" s="37" t="str">
        <f t="shared" ca="1" si="790"/>
        <v/>
      </c>
      <c r="AJ1742" s="41" t="str">
        <f t="shared" ca="1" si="791"/>
        <v/>
      </c>
      <c r="AK1742" s="39" t="str">
        <f t="shared" si="778"/>
        <v/>
      </c>
      <c r="AL1742" s="39" t="str">
        <f t="shared" ca="1" si="800"/>
        <v/>
      </c>
      <c r="AM1742" s="39" t="str">
        <f t="shared" ca="1" si="792"/>
        <v/>
      </c>
      <c r="AN1742" s="40"/>
      <c r="AO1742" s="39">
        <f t="shared" ca="1" si="801"/>
        <v>0</v>
      </c>
      <c r="AP1742" s="339"/>
      <c r="AW1742" s="329"/>
      <c r="BI1742" s="329"/>
      <c r="BJ1742" s="329"/>
      <c r="BK1742" s="329"/>
      <c r="BL1742" s="329"/>
      <c r="BM1742" s="329"/>
      <c r="BN1742" s="329"/>
      <c r="BO1742" s="329"/>
      <c r="BP1742" s="329"/>
      <c r="BQ1742" s="329"/>
      <c r="BR1742" s="329"/>
      <c r="BS1742" s="329"/>
      <c r="BT1742" s="329"/>
      <c r="BU1742" s="329"/>
      <c r="BV1742" s="329"/>
      <c r="BW1742" s="325"/>
      <c r="BX1742" s="325"/>
      <c r="BY1742" s="325"/>
      <c r="BZ1742" s="325"/>
      <c r="CA1742" s="325"/>
      <c r="CB1742" s="325"/>
      <c r="CC1742" s="325"/>
      <c r="CD1742" s="325"/>
      <c r="CE1742" s="325"/>
      <c r="CF1742" s="325"/>
      <c r="CG1742" s="325"/>
      <c r="CH1742" s="325"/>
      <c r="CI1742" s="325"/>
      <c r="CJ1742" s="325"/>
      <c r="CK1742" s="325"/>
      <c r="CL1742" s="325"/>
      <c r="CM1742" s="325"/>
      <c r="CN1742" s="325"/>
      <c r="CO1742" s="325"/>
      <c r="CP1742" s="325"/>
      <c r="CQ1742" s="325"/>
      <c r="CR1742" s="325"/>
      <c r="CS1742" s="325"/>
      <c r="CT1742" s="325"/>
      <c r="CU1742" s="325"/>
      <c r="CV1742" s="325"/>
      <c r="CW1742" s="325"/>
      <c r="CX1742" s="325"/>
    </row>
    <row r="1743" spans="1:102" s="36" customFormat="1" ht="15" hidden="1" customHeight="1">
      <c r="A1743" s="329"/>
      <c r="B1743" s="37" t="str">
        <f t="shared" ca="1" si="779"/>
        <v/>
      </c>
      <c r="C1743" s="41" t="str">
        <f t="shared" ca="1" si="780"/>
        <v/>
      </c>
      <c r="D1743" s="39" t="str">
        <f t="shared" ca="1" si="781"/>
        <v/>
      </c>
      <c r="E1743" s="39" t="str">
        <f t="shared" ca="1" si="793"/>
        <v/>
      </c>
      <c r="F1743" s="39" t="str">
        <f t="shared" ca="1" si="782"/>
        <v/>
      </c>
      <c r="G1743" s="101"/>
      <c r="H1743" s="39">
        <f t="shared" ca="1" si="773"/>
        <v>0</v>
      </c>
      <c r="J1743" s="332"/>
      <c r="K1743" s="37" t="str">
        <f t="shared" ca="1" si="783"/>
        <v/>
      </c>
      <c r="L1743" s="41" t="str">
        <f t="shared" ca="1" si="784"/>
        <v/>
      </c>
      <c r="M1743" s="39" t="str">
        <f t="shared" si="774"/>
        <v/>
      </c>
      <c r="N1743" s="39" t="str">
        <f t="shared" ca="1" si="794"/>
        <v/>
      </c>
      <c r="O1743" s="39">
        <f ca="1">ROUND(Q1742*$O$5/payments_per_year,2)</f>
        <v>0</v>
      </c>
      <c r="P1743" s="101"/>
      <c r="Q1743" s="39">
        <f t="shared" ca="1" si="795"/>
        <v>0</v>
      </c>
      <c r="R1743" s="332"/>
      <c r="S1743" s="37" t="str">
        <f t="shared" ca="1" si="785"/>
        <v/>
      </c>
      <c r="T1743" s="41" t="str">
        <f t="shared" ca="1" si="786"/>
        <v/>
      </c>
      <c r="U1743" s="39" t="str">
        <f t="shared" si="775"/>
        <v/>
      </c>
      <c r="V1743" s="39" t="str">
        <f t="shared" ca="1" si="796"/>
        <v/>
      </c>
      <c r="W1743" s="39">
        <f t="shared" ca="1" si="776"/>
        <v>0</v>
      </c>
      <c r="X1743" s="40"/>
      <c r="Y1743" s="39">
        <f t="shared" ca="1" si="797"/>
        <v>0</v>
      </c>
      <c r="Z1743" s="327"/>
      <c r="AA1743" s="37" t="str">
        <f t="shared" ca="1" si="787"/>
        <v/>
      </c>
      <c r="AB1743" s="41" t="str">
        <f t="shared" ca="1" si="788"/>
        <v/>
      </c>
      <c r="AC1743" s="39" t="str">
        <f t="shared" si="777"/>
        <v/>
      </c>
      <c r="AD1743" s="39" t="str">
        <f t="shared" ca="1" si="798"/>
        <v/>
      </c>
      <c r="AE1743" s="39" t="str">
        <f t="shared" ca="1" si="789"/>
        <v/>
      </c>
      <c r="AF1743" s="40"/>
      <c r="AG1743" s="39">
        <f t="shared" ca="1" si="799"/>
        <v>0</v>
      </c>
      <c r="AH1743" s="339"/>
      <c r="AI1743" s="37" t="str">
        <f t="shared" ca="1" si="790"/>
        <v/>
      </c>
      <c r="AJ1743" s="41" t="str">
        <f t="shared" ca="1" si="791"/>
        <v/>
      </c>
      <c r="AK1743" s="39" t="str">
        <f t="shared" si="778"/>
        <v/>
      </c>
      <c r="AL1743" s="39" t="str">
        <f t="shared" ca="1" si="800"/>
        <v/>
      </c>
      <c r="AM1743" s="39" t="str">
        <f t="shared" ca="1" si="792"/>
        <v/>
      </c>
      <c r="AN1743" s="40"/>
      <c r="AO1743" s="39">
        <f t="shared" ca="1" si="801"/>
        <v>0</v>
      </c>
      <c r="AP1743" s="339"/>
      <c r="AW1743" s="329"/>
      <c r="BI1743" s="329"/>
      <c r="BJ1743" s="329"/>
      <c r="BK1743" s="329"/>
      <c r="BL1743" s="329"/>
      <c r="BM1743" s="329"/>
      <c r="BN1743" s="329"/>
      <c r="BO1743" s="329"/>
      <c r="BP1743" s="329"/>
      <c r="BQ1743" s="329"/>
      <c r="BR1743" s="329"/>
      <c r="BS1743" s="329"/>
      <c r="BT1743" s="329"/>
      <c r="BU1743" s="329"/>
      <c r="BV1743" s="329"/>
      <c r="BW1743" s="325"/>
      <c r="BX1743" s="325"/>
      <c r="BY1743" s="325"/>
      <c r="BZ1743" s="325"/>
      <c r="CA1743" s="325"/>
      <c r="CB1743" s="325"/>
      <c r="CC1743" s="325"/>
      <c r="CD1743" s="325"/>
      <c r="CE1743" s="325"/>
      <c r="CF1743" s="325"/>
      <c r="CG1743" s="325"/>
      <c r="CH1743" s="325"/>
      <c r="CI1743" s="325"/>
      <c r="CJ1743" s="325"/>
      <c r="CK1743" s="325"/>
      <c r="CL1743" s="325"/>
      <c r="CM1743" s="325"/>
      <c r="CN1743" s="325"/>
      <c r="CO1743" s="325"/>
      <c r="CP1743" s="325"/>
      <c r="CQ1743" s="325"/>
      <c r="CR1743" s="325"/>
      <c r="CS1743" s="325"/>
      <c r="CT1743" s="325"/>
      <c r="CU1743" s="325"/>
      <c r="CV1743" s="325"/>
      <c r="CW1743" s="325"/>
      <c r="CX1743" s="325"/>
    </row>
    <row r="1744" spans="1:102" s="36" customFormat="1" ht="15" hidden="1" customHeight="1">
      <c r="A1744" s="329"/>
      <c r="B1744" s="37" t="str">
        <f t="shared" ca="1" si="779"/>
        <v/>
      </c>
      <c r="C1744" s="41" t="str">
        <f t="shared" ca="1" si="780"/>
        <v/>
      </c>
      <c r="D1744" s="39" t="str">
        <f t="shared" ca="1" si="781"/>
        <v/>
      </c>
      <c r="E1744" s="39" t="str">
        <f t="shared" ca="1" si="793"/>
        <v/>
      </c>
      <c r="F1744" s="39" t="str">
        <f t="shared" ca="1" si="782"/>
        <v/>
      </c>
      <c r="G1744" s="101"/>
      <c r="H1744" s="39">
        <f t="shared" ca="1" si="773"/>
        <v>0</v>
      </c>
      <c r="J1744" s="332"/>
      <c r="K1744" s="37" t="str">
        <f t="shared" ca="1" si="783"/>
        <v/>
      </c>
      <c r="L1744" s="41" t="str">
        <f t="shared" ca="1" si="784"/>
        <v/>
      </c>
      <c r="M1744" s="39" t="str">
        <f t="shared" si="774"/>
        <v/>
      </c>
      <c r="N1744" s="39" t="str">
        <f t="shared" ca="1" si="794"/>
        <v/>
      </c>
      <c r="O1744" s="39" t="str">
        <f ca="1">IF(L1744="","",ROUND(Q1743*$O$5/payments_per_year,2))</f>
        <v/>
      </c>
      <c r="P1744" s="101"/>
      <c r="Q1744" s="39">
        <f t="shared" ca="1" si="795"/>
        <v>0</v>
      </c>
      <c r="R1744" s="332"/>
      <c r="S1744" s="37" t="str">
        <f t="shared" ca="1" si="785"/>
        <v/>
      </c>
      <c r="T1744" s="41" t="str">
        <f t="shared" ca="1" si="786"/>
        <v/>
      </c>
      <c r="U1744" s="39" t="str">
        <f t="shared" si="775"/>
        <v/>
      </c>
      <c r="V1744" s="39" t="str">
        <f t="shared" ca="1" si="796"/>
        <v/>
      </c>
      <c r="W1744" s="39">
        <f t="shared" ca="1" si="776"/>
        <v>0</v>
      </c>
      <c r="X1744" s="40"/>
      <c r="Y1744" s="39">
        <f t="shared" ca="1" si="797"/>
        <v>0</v>
      </c>
      <c r="Z1744" s="327"/>
      <c r="AA1744" s="37" t="str">
        <f t="shared" ca="1" si="787"/>
        <v/>
      </c>
      <c r="AB1744" s="41" t="str">
        <f t="shared" ca="1" si="788"/>
        <v/>
      </c>
      <c r="AC1744" s="39" t="str">
        <f t="shared" si="777"/>
        <v/>
      </c>
      <c r="AD1744" s="39" t="str">
        <f t="shared" ca="1" si="798"/>
        <v/>
      </c>
      <c r="AE1744" s="39" t="str">
        <f t="shared" ca="1" si="789"/>
        <v/>
      </c>
      <c r="AF1744" s="40"/>
      <c r="AG1744" s="39">
        <f t="shared" ca="1" si="799"/>
        <v>0</v>
      </c>
      <c r="AH1744" s="339"/>
      <c r="AI1744" s="37" t="str">
        <f t="shared" ca="1" si="790"/>
        <v/>
      </c>
      <c r="AJ1744" s="41" t="str">
        <f t="shared" ca="1" si="791"/>
        <v/>
      </c>
      <c r="AK1744" s="39" t="str">
        <f t="shared" si="778"/>
        <v/>
      </c>
      <c r="AL1744" s="39" t="str">
        <f t="shared" ca="1" si="800"/>
        <v/>
      </c>
      <c r="AM1744" s="39" t="str">
        <f t="shared" ca="1" si="792"/>
        <v/>
      </c>
      <c r="AN1744" s="40"/>
      <c r="AO1744" s="39">
        <f t="shared" ca="1" si="801"/>
        <v>0</v>
      </c>
      <c r="AP1744" s="339"/>
      <c r="AW1744" s="329"/>
      <c r="BI1744" s="329"/>
      <c r="BJ1744" s="329"/>
      <c r="BK1744" s="329"/>
      <c r="BL1744" s="329"/>
      <c r="BM1744" s="329"/>
      <c r="BN1744" s="329"/>
      <c r="BO1744" s="329"/>
      <c r="BP1744" s="329"/>
      <c r="BQ1744" s="329"/>
      <c r="BR1744" s="329"/>
      <c r="BS1744" s="329"/>
      <c r="BT1744" s="329"/>
      <c r="BU1744" s="329"/>
      <c r="BV1744" s="329"/>
      <c r="BW1744" s="325"/>
      <c r="BX1744" s="325"/>
      <c r="BY1744" s="325"/>
      <c r="BZ1744" s="325"/>
      <c r="CA1744" s="325"/>
      <c r="CB1744" s="325"/>
      <c r="CC1744" s="325"/>
      <c r="CD1744" s="325"/>
      <c r="CE1744" s="325"/>
      <c r="CF1744" s="325"/>
      <c r="CG1744" s="325"/>
      <c r="CH1744" s="325"/>
      <c r="CI1744" s="325"/>
      <c r="CJ1744" s="325"/>
      <c r="CK1744" s="325"/>
      <c r="CL1744" s="325"/>
      <c r="CM1744" s="325"/>
      <c r="CN1744" s="325"/>
      <c r="CO1744" s="325"/>
      <c r="CP1744" s="325"/>
      <c r="CQ1744" s="325"/>
      <c r="CR1744" s="325"/>
      <c r="CS1744" s="325"/>
      <c r="CT1744" s="325"/>
      <c r="CU1744" s="325"/>
      <c r="CV1744" s="325"/>
      <c r="CW1744" s="325"/>
      <c r="CX1744" s="325"/>
    </row>
    <row r="1745" spans="1:102" s="36" customFormat="1" ht="15" hidden="1" customHeight="1">
      <c r="A1745" s="329"/>
      <c r="B1745" s="37" t="str">
        <f t="shared" ca="1" si="779"/>
        <v/>
      </c>
      <c r="C1745" s="41" t="str">
        <f t="shared" ca="1" si="780"/>
        <v/>
      </c>
      <c r="D1745" s="39" t="str">
        <f t="shared" ca="1" si="781"/>
        <v/>
      </c>
      <c r="E1745" s="39" t="str">
        <f t="shared" ca="1" si="793"/>
        <v/>
      </c>
      <c r="F1745" s="39" t="str">
        <f t="shared" ca="1" si="782"/>
        <v/>
      </c>
      <c r="G1745" s="101"/>
      <c r="H1745" s="39">
        <f t="shared" ca="1" si="773"/>
        <v>0</v>
      </c>
      <c r="J1745" s="332"/>
      <c r="K1745" s="37" t="str">
        <f t="shared" ca="1" si="783"/>
        <v/>
      </c>
      <c r="L1745" s="41" t="str">
        <f t="shared" ca="1" si="784"/>
        <v/>
      </c>
      <c r="M1745" s="39" t="str">
        <f t="shared" si="774"/>
        <v/>
      </c>
      <c r="N1745" s="39" t="str">
        <f t="shared" ca="1" si="794"/>
        <v/>
      </c>
      <c r="O1745" s="39">
        <f ca="1">ROUND(Q1744*$O$5/payments_per_year,2)</f>
        <v>0</v>
      </c>
      <c r="P1745" s="101"/>
      <c r="Q1745" s="39">
        <f t="shared" ca="1" si="795"/>
        <v>0</v>
      </c>
      <c r="R1745" s="332"/>
      <c r="S1745" s="37" t="str">
        <f t="shared" ca="1" si="785"/>
        <v/>
      </c>
      <c r="T1745" s="41" t="str">
        <f t="shared" ca="1" si="786"/>
        <v/>
      </c>
      <c r="U1745" s="39" t="str">
        <f t="shared" si="775"/>
        <v/>
      </c>
      <c r="V1745" s="39" t="str">
        <f t="shared" ca="1" si="796"/>
        <v/>
      </c>
      <c r="W1745" s="39">
        <f t="shared" ca="1" si="776"/>
        <v>0</v>
      </c>
      <c r="X1745" s="40"/>
      <c r="Y1745" s="39">
        <f t="shared" ca="1" si="797"/>
        <v>0</v>
      </c>
      <c r="Z1745" s="327"/>
      <c r="AA1745" s="37" t="str">
        <f t="shared" ca="1" si="787"/>
        <v/>
      </c>
      <c r="AB1745" s="41" t="str">
        <f t="shared" ca="1" si="788"/>
        <v/>
      </c>
      <c r="AC1745" s="39" t="str">
        <f t="shared" si="777"/>
        <v/>
      </c>
      <c r="AD1745" s="39" t="str">
        <f t="shared" ca="1" si="798"/>
        <v/>
      </c>
      <c r="AE1745" s="39" t="str">
        <f t="shared" ca="1" si="789"/>
        <v/>
      </c>
      <c r="AF1745" s="40"/>
      <c r="AG1745" s="39">
        <f t="shared" ca="1" si="799"/>
        <v>0</v>
      </c>
      <c r="AH1745" s="339"/>
      <c r="AI1745" s="37" t="str">
        <f t="shared" ca="1" si="790"/>
        <v/>
      </c>
      <c r="AJ1745" s="41" t="str">
        <f t="shared" ca="1" si="791"/>
        <v/>
      </c>
      <c r="AK1745" s="39" t="str">
        <f t="shared" si="778"/>
        <v/>
      </c>
      <c r="AL1745" s="39" t="str">
        <f t="shared" ca="1" si="800"/>
        <v/>
      </c>
      <c r="AM1745" s="39" t="str">
        <f t="shared" ca="1" si="792"/>
        <v/>
      </c>
      <c r="AN1745" s="40"/>
      <c r="AO1745" s="39">
        <f t="shared" ca="1" si="801"/>
        <v>0</v>
      </c>
      <c r="AP1745" s="339"/>
      <c r="AW1745" s="329"/>
      <c r="BI1745" s="329"/>
      <c r="BJ1745" s="329"/>
      <c r="BK1745" s="329"/>
      <c r="BL1745" s="329"/>
      <c r="BM1745" s="329"/>
      <c r="BN1745" s="329"/>
      <c r="BO1745" s="329"/>
      <c r="BP1745" s="329"/>
      <c r="BQ1745" s="329"/>
      <c r="BR1745" s="329"/>
      <c r="BS1745" s="329"/>
      <c r="BT1745" s="329"/>
      <c r="BU1745" s="329"/>
      <c r="BV1745" s="329"/>
      <c r="BW1745" s="325"/>
      <c r="BX1745" s="325"/>
      <c r="BY1745" s="325"/>
      <c r="BZ1745" s="325"/>
      <c r="CA1745" s="325"/>
      <c r="CB1745" s="325"/>
      <c r="CC1745" s="325"/>
      <c r="CD1745" s="325"/>
      <c r="CE1745" s="325"/>
      <c r="CF1745" s="325"/>
      <c r="CG1745" s="325"/>
      <c r="CH1745" s="325"/>
      <c r="CI1745" s="325"/>
      <c r="CJ1745" s="325"/>
      <c r="CK1745" s="325"/>
      <c r="CL1745" s="325"/>
      <c r="CM1745" s="325"/>
      <c r="CN1745" s="325"/>
      <c r="CO1745" s="325"/>
      <c r="CP1745" s="325"/>
      <c r="CQ1745" s="325"/>
      <c r="CR1745" s="325"/>
      <c r="CS1745" s="325"/>
      <c r="CT1745" s="325"/>
      <c r="CU1745" s="325"/>
      <c r="CV1745" s="325"/>
      <c r="CW1745" s="325"/>
      <c r="CX1745" s="325"/>
    </row>
    <row r="1746" spans="1:102" s="36" customFormat="1" ht="15" hidden="1" customHeight="1">
      <c r="A1746" s="329"/>
      <c r="B1746" s="37" t="str">
        <f t="shared" ca="1" si="779"/>
        <v/>
      </c>
      <c r="C1746" s="41" t="str">
        <f t="shared" ca="1" si="780"/>
        <v/>
      </c>
      <c r="D1746" s="39" t="str">
        <f t="shared" ca="1" si="781"/>
        <v/>
      </c>
      <c r="E1746" s="39" t="str">
        <f t="shared" ca="1" si="793"/>
        <v/>
      </c>
      <c r="F1746" s="39" t="str">
        <f t="shared" ca="1" si="782"/>
        <v/>
      </c>
      <c r="G1746" s="101"/>
      <c r="H1746" s="39">
        <f t="shared" ca="1" si="773"/>
        <v>0</v>
      </c>
      <c r="J1746" s="332"/>
      <c r="K1746" s="37" t="str">
        <f t="shared" ca="1" si="783"/>
        <v/>
      </c>
      <c r="L1746" s="41" t="str">
        <f t="shared" ca="1" si="784"/>
        <v/>
      </c>
      <c r="M1746" s="39" t="str">
        <f t="shared" si="774"/>
        <v/>
      </c>
      <c r="N1746" s="39" t="str">
        <f t="shared" ca="1" si="794"/>
        <v/>
      </c>
      <c r="O1746" s="39" t="str">
        <f ca="1">IF(L1746="","",ROUND(Q1745*$O$5/payments_per_year,2))</f>
        <v/>
      </c>
      <c r="P1746" s="101"/>
      <c r="Q1746" s="39">
        <f t="shared" ca="1" si="795"/>
        <v>0</v>
      </c>
      <c r="R1746" s="332"/>
      <c r="S1746" s="37" t="str">
        <f t="shared" ca="1" si="785"/>
        <v/>
      </c>
      <c r="T1746" s="41" t="str">
        <f t="shared" ca="1" si="786"/>
        <v/>
      </c>
      <c r="U1746" s="39" t="str">
        <f t="shared" si="775"/>
        <v/>
      </c>
      <c r="V1746" s="39" t="str">
        <f t="shared" ca="1" si="796"/>
        <v/>
      </c>
      <c r="W1746" s="39">
        <f t="shared" ca="1" si="776"/>
        <v>0</v>
      </c>
      <c r="X1746" s="40"/>
      <c r="Y1746" s="39">
        <f t="shared" ca="1" si="797"/>
        <v>0</v>
      </c>
      <c r="Z1746" s="327"/>
      <c r="AA1746" s="37" t="str">
        <f t="shared" ca="1" si="787"/>
        <v/>
      </c>
      <c r="AB1746" s="41" t="str">
        <f t="shared" ca="1" si="788"/>
        <v/>
      </c>
      <c r="AC1746" s="39" t="str">
        <f t="shared" si="777"/>
        <v/>
      </c>
      <c r="AD1746" s="39" t="str">
        <f t="shared" ca="1" si="798"/>
        <v/>
      </c>
      <c r="AE1746" s="39" t="str">
        <f t="shared" ca="1" si="789"/>
        <v/>
      </c>
      <c r="AF1746" s="40"/>
      <c r="AG1746" s="39">
        <f t="shared" ca="1" si="799"/>
        <v>0</v>
      </c>
      <c r="AH1746" s="339"/>
      <c r="AI1746" s="37" t="str">
        <f t="shared" ca="1" si="790"/>
        <v/>
      </c>
      <c r="AJ1746" s="41" t="str">
        <f t="shared" ca="1" si="791"/>
        <v/>
      </c>
      <c r="AK1746" s="39" t="str">
        <f t="shared" si="778"/>
        <v/>
      </c>
      <c r="AL1746" s="39" t="str">
        <f t="shared" ca="1" si="800"/>
        <v/>
      </c>
      <c r="AM1746" s="39" t="str">
        <f t="shared" ca="1" si="792"/>
        <v/>
      </c>
      <c r="AN1746" s="40"/>
      <c r="AO1746" s="39">
        <f t="shared" ca="1" si="801"/>
        <v>0</v>
      </c>
      <c r="AP1746" s="339"/>
      <c r="AW1746" s="329"/>
      <c r="BI1746" s="329"/>
      <c r="BJ1746" s="329"/>
      <c r="BK1746" s="329"/>
      <c r="BL1746" s="329"/>
      <c r="BM1746" s="329"/>
      <c r="BN1746" s="329"/>
      <c r="BO1746" s="329"/>
      <c r="BP1746" s="329"/>
      <c r="BQ1746" s="329"/>
      <c r="BR1746" s="329"/>
      <c r="BS1746" s="329"/>
      <c r="BT1746" s="329"/>
      <c r="BU1746" s="329"/>
      <c r="BV1746" s="329"/>
      <c r="BW1746" s="325"/>
      <c r="BX1746" s="325"/>
      <c r="BY1746" s="325"/>
      <c r="BZ1746" s="325"/>
      <c r="CA1746" s="325"/>
      <c r="CB1746" s="325"/>
      <c r="CC1746" s="325"/>
      <c r="CD1746" s="325"/>
      <c r="CE1746" s="325"/>
      <c r="CF1746" s="325"/>
      <c r="CG1746" s="325"/>
      <c r="CH1746" s="325"/>
      <c r="CI1746" s="325"/>
      <c r="CJ1746" s="325"/>
      <c r="CK1746" s="325"/>
      <c r="CL1746" s="325"/>
      <c r="CM1746" s="325"/>
      <c r="CN1746" s="325"/>
      <c r="CO1746" s="325"/>
      <c r="CP1746" s="325"/>
      <c r="CQ1746" s="325"/>
      <c r="CR1746" s="325"/>
      <c r="CS1746" s="325"/>
      <c r="CT1746" s="325"/>
      <c r="CU1746" s="325"/>
      <c r="CV1746" s="325"/>
      <c r="CW1746" s="325"/>
      <c r="CX1746" s="325"/>
    </row>
    <row r="1747" spans="1:102" s="36" customFormat="1" ht="15" hidden="1" customHeight="1">
      <c r="A1747" s="329"/>
      <c r="B1747" s="37" t="str">
        <f t="shared" ca="1" si="779"/>
        <v/>
      </c>
      <c r="C1747" s="41" t="str">
        <f t="shared" ca="1" si="780"/>
        <v/>
      </c>
      <c r="D1747" s="39" t="str">
        <f t="shared" ca="1" si="781"/>
        <v/>
      </c>
      <c r="E1747" s="39" t="str">
        <f t="shared" ca="1" si="793"/>
        <v/>
      </c>
      <c r="F1747" s="39" t="str">
        <f t="shared" ca="1" si="782"/>
        <v/>
      </c>
      <c r="G1747" s="101"/>
      <c r="H1747" s="39">
        <f t="shared" ref="H1747:H1810" ca="1" si="802">IF(B1747="",0,ROUND(H1746-E1747-G1747,2))</f>
        <v>0</v>
      </c>
      <c r="J1747" s="332"/>
      <c r="K1747" s="37" t="str">
        <f t="shared" ca="1" si="783"/>
        <v/>
      </c>
      <c r="L1747" s="41" t="str">
        <f t="shared" ca="1" si="784"/>
        <v/>
      </c>
      <c r="M1747" s="39" t="str">
        <f t="shared" ref="M1747:M1810" si="803">$O$10</f>
        <v/>
      </c>
      <c r="N1747" s="39" t="str">
        <f t="shared" ca="1" si="794"/>
        <v/>
      </c>
      <c r="O1747" s="39">
        <f ca="1">ROUND(Q1746*$O$5/payments_per_year,2)</f>
        <v>0</v>
      </c>
      <c r="P1747" s="101"/>
      <c r="Q1747" s="39">
        <f t="shared" ca="1" si="795"/>
        <v>0</v>
      </c>
      <c r="R1747" s="332"/>
      <c r="S1747" s="37" t="str">
        <f t="shared" ca="1" si="785"/>
        <v/>
      </c>
      <c r="T1747" s="41" t="str">
        <f t="shared" ca="1" si="786"/>
        <v/>
      </c>
      <c r="U1747" s="39" t="str">
        <f t="shared" ref="U1747:U1810" si="804">$W$10</f>
        <v/>
      </c>
      <c r="V1747" s="39" t="str">
        <f t="shared" ca="1" si="796"/>
        <v/>
      </c>
      <c r="W1747" s="39">
        <f t="shared" ref="W1747:W1810" ca="1" si="805">ROUND(Y1746*$W$5/payments_per_year,2)</f>
        <v>0</v>
      </c>
      <c r="X1747" s="40"/>
      <c r="Y1747" s="39">
        <f t="shared" ca="1" si="797"/>
        <v>0</v>
      </c>
      <c r="Z1747" s="327"/>
      <c r="AA1747" s="37" t="str">
        <f t="shared" ca="1" si="787"/>
        <v/>
      </c>
      <c r="AB1747" s="41" t="str">
        <f t="shared" ca="1" si="788"/>
        <v/>
      </c>
      <c r="AC1747" s="39" t="str">
        <f t="shared" ref="AC1747:AC1810" si="806">$AE$10</f>
        <v/>
      </c>
      <c r="AD1747" s="39" t="str">
        <f t="shared" ca="1" si="798"/>
        <v/>
      </c>
      <c r="AE1747" s="39" t="str">
        <f t="shared" ca="1" si="789"/>
        <v/>
      </c>
      <c r="AF1747" s="40"/>
      <c r="AG1747" s="39">
        <f t="shared" ca="1" si="799"/>
        <v>0</v>
      </c>
      <c r="AH1747" s="339"/>
      <c r="AI1747" s="37" t="str">
        <f t="shared" ca="1" si="790"/>
        <v/>
      </c>
      <c r="AJ1747" s="41" t="str">
        <f t="shared" ca="1" si="791"/>
        <v/>
      </c>
      <c r="AK1747" s="39" t="str">
        <f t="shared" ref="AK1747:AK1810" si="807">$AE$10</f>
        <v/>
      </c>
      <c r="AL1747" s="39" t="str">
        <f t="shared" ca="1" si="800"/>
        <v/>
      </c>
      <c r="AM1747" s="39" t="str">
        <f t="shared" ca="1" si="792"/>
        <v/>
      </c>
      <c r="AN1747" s="40"/>
      <c r="AO1747" s="39">
        <f t="shared" ca="1" si="801"/>
        <v>0</v>
      </c>
      <c r="AP1747" s="339"/>
      <c r="AW1747" s="329"/>
      <c r="BI1747" s="329"/>
      <c r="BJ1747" s="329"/>
      <c r="BK1747" s="329"/>
      <c r="BL1747" s="329"/>
      <c r="BM1747" s="329"/>
      <c r="BN1747" s="329"/>
      <c r="BO1747" s="329"/>
      <c r="BP1747" s="329"/>
      <c r="BQ1747" s="329"/>
      <c r="BR1747" s="329"/>
      <c r="BS1747" s="329"/>
      <c r="BT1747" s="329"/>
      <c r="BU1747" s="329"/>
      <c r="BV1747" s="329"/>
      <c r="BW1747" s="325"/>
      <c r="BX1747" s="325"/>
      <c r="BY1747" s="325"/>
      <c r="BZ1747" s="325"/>
      <c r="CA1747" s="325"/>
      <c r="CB1747" s="325"/>
      <c r="CC1747" s="325"/>
      <c r="CD1747" s="325"/>
      <c r="CE1747" s="325"/>
      <c r="CF1747" s="325"/>
      <c r="CG1747" s="325"/>
      <c r="CH1747" s="325"/>
      <c r="CI1747" s="325"/>
      <c r="CJ1747" s="325"/>
      <c r="CK1747" s="325"/>
      <c r="CL1747" s="325"/>
      <c r="CM1747" s="325"/>
      <c r="CN1747" s="325"/>
      <c r="CO1747" s="325"/>
      <c r="CP1747" s="325"/>
      <c r="CQ1747" s="325"/>
      <c r="CR1747" s="325"/>
      <c r="CS1747" s="325"/>
      <c r="CT1747" s="325"/>
      <c r="CU1747" s="325"/>
      <c r="CV1747" s="325"/>
      <c r="CW1747" s="325"/>
      <c r="CX1747" s="325"/>
    </row>
    <row r="1748" spans="1:102" s="36" customFormat="1" ht="15" hidden="1" customHeight="1">
      <c r="A1748" s="329"/>
      <c r="B1748" s="37" t="str">
        <f t="shared" ref="B1748:B1811" ca="1" si="808">IF(B1747&lt;$F$11,IF(H1747&gt;0,B1747+1,""),"")</f>
        <v/>
      </c>
      <c r="C1748" s="41" t="str">
        <f t="shared" ref="C1748:C1811" ca="1" si="809">IF(B1748="","",IF(B1748&lt;=$F$11,IF(payments_per_year=26,DATE(YEAR(start_date),MONTH(start_date),DAY(start_date)+14*B1748),IF(payments_per_year=52,DATE(YEAR(start_date),MONTH(start_date),DAY(start_date)+7*B1748),DATE(YEAR(start_date),MONTH(start_date)+B1748*12/$F$7,DAY(start_date)))),""))</f>
        <v/>
      </c>
      <c r="D1748" s="39" t="str">
        <f t="shared" ref="D1748:D1811" ca="1" si="810">IF(C1748="","",IF($F$10+F1748&gt;H1747,ROUND(H1747+F1748,2),$F$10))</f>
        <v/>
      </c>
      <c r="E1748" s="39" t="str">
        <f t="shared" ca="1" si="793"/>
        <v/>
      </c>
      <c r="F1748" s="39" t="str">
        <f t="shared" ref="F1748:F1811" ca="1" si="811">IF(C1748="","",ROUND(H1747*$F$5/payments_per_year,2))</f>
        <v/>
      </c>
      <c r="G1748" s="101"/>
      <c r="H1748" s="39">
        <f t="shared" ca="1" si="802"/>
        <v>0</v>
      </c>
      <c r="J1748" s="332"/>
      <c r="K1748" s="37" t="str">
        <f t="shared" ref="K1748:K1811" ca="1" si="812">IF(K1747&lt;$F$11,IF(Q1747&gt;0,K1747+1,""),"")</f>
        <v/>
      </c>
      <c r="L1748" s="41" t="str">
        <f t="shared" ref="L1748:L1811" ca="1" si="813">IF(K1748="","",IF(K1748&lt;=$F$11,IF(payments_per_year=26,DATE(YEAR(start_date),MONTH(start_date),DAY(start_date)+14*K1748),IF(payments_per_year=52,DATE(YEAR(start_date),MONTH(start_date),DAY(start_date)+7*K1748),DATE(YEAR(start_date),MONTH(start_date)+K1748*12/$F$7,DAY(start_date)))),""))</f>
        <v/>
      </c>
      <c r="M1748" s="39" t="str">
        <f t="shared" si="803"/>
        <v/>
      </c>
      <c r="N1748" s="39" t="str">
        <f t="shared" ca="1" si="794"/>
        <v/>
      </c>
      <c r="O1748" s="39" t="str">
        <f ca="1">IF(L1748="","",ROUND(Q1747*$O$5/payments_per_year,2))</f>
        <v/>
      </c>
      <c r="P1748" s="101"/>
      <c r="Q1748" s="39">
        <f t="shared" ca="1" si="795"/>
        <v>0</v>
      </c>
      <c r="R1748" s="332"/>
      <c r="S1748" s="37" t="str">
        <f t="shared" ref="S1748:S1811" ca="1" si="814">IF(S1747&lt;$F$11,IF(Y1747&gt;0,S1747+1,""),"")</f>
        <v/>
      </c>
      <c r="T1748" s="41" t="str">
        <f t="shared" ref="T1748:T1811" ca="1" si="815">IF(S1748="","",IF(S1748&lt;=$F$11,IF(payments_per_year=26,DATE(YEAR(start_date),MONTH(start_date),DAY(start_date)+14*S1748),IF(payments_per_year=52,DATE(YEAR(start_date),MONTH(start_date),DAY(start_date)+7*S1748),DATE(YEAR(start_date),MONTH(start_date)+S1748*12/$F$7,DAY(start_date)))),""))</f>
        <v/>
      </c>
      <c r="U1748" s="39" t="str">
        <f t="shared" si="804"/>
        <v/>
      </c>
      <c r="V1748" s="39" t="str">
        <f t="shared" ca="1" si="796"/>
        <v/>
      </c>
      <c r="W1748" s="39">
        <f t="shared" ca="1" si="805"/>
        <v>0</v>
      </c>
      <c r="X1748" s="40"/>
      <c r="Y1748" s="39">
        <f t="shared" ca="1" si="797"/>
        <v>0</v>
      </c>
      <c r="Z1748" s="327"/>
      <c r="AA1748" s="37" t="str">
        <f t="shared" ref="AA1748:AA1811" ca="1" si="816">IF(AA1747&lt;$F$11,IF(AG1747&gt;0,AA1747+1,""),"")</f>
        <v/>
      </c>
      <c r="AB1748" s="41" t="str">
        <f t="shared" ref="AB1748:AB1811" ca="1" si="817">IF(AA1748="","",IF(AA1748&lt;=$F$11,IF(payments_per_year=26,DATE(YEAR(start_date),MONTH(start_date),DAY(start_date)+14*AA1748),IF(payments_per_year=52,DATE(YEAR(start_date),MONTH(start_date),DAY(start_date)+7*AA1748),DATE(YEAR(start_date),MONTH(start_date)+AA1748*12/$F$7,DAY(start_date)))),""))</f>
        <v/>
      </c>
      <c r="AC1748" s="39" t="str">
        <f t="shared" si="806"/>
        <v/>
      </c>
      <c r="AD1748" s="39" t="str">
        <f t="shared" ca="1" si="798"/>
        <v/>
      </c>
      <c r="AE1748" s="39" t="str">
        <f t="shared" ref="AE1748:AE1811" ca="1" si="818">IF(AB1748="","",ROUND(AG1747*$F$5/payments_per_year,2))</f>
        <v/>
      </c>
      <c r="AF1748" s="40"/>
      <c r="AG1748" s="39">
        <f t="shared" ca="1" si="799"/>
        <v>0</v>
      </c>
      <c r="AH1748" s="339"/>
      <c r="AI1748" s="37" t="str">
        <f t="shared" ref="AI1748:AI1811" ca="1" si="819">IF(AI1747&lt;$F$11,IF(AO1747&gt;0,AI1747+1,""),"")</f>
        <v/>
      </c>
      <c r="AJ1748" s="41" t="str">
        <f t="shared" ref="AJ1748:AJ1811" ca="1" si="820">IF(AI1748="","",IF(AI1748&lt;=$F$11,IF(payments_per_year=26,DATE(YEAR(start_date),MONTH(start_date),DAY(start_date)+14*AI1748),IF(payments_per_year=52,DATE(YEAR(start_date),MONTH(start_date),DAY(start_date)+7*AI1748),DATE(YEAR(start_date),MONTH(start_date)+AI1748*12/$F$7,DAY(start_date)))),""))</f>
        <v/>
      </c>
      <c r="AK1748" s="39" t="str">
        <f t="shared" si="807"/>
        <v/>
      </c>
      <c r="AL1748" s="39" t="str">
        <f t="shared" ca="1" si="800"/>
        <v/>
      </c>
      <c r="AM1748" s="39" t="str">
        <f t="shared" ref="AM1748:AM1811" ca="1" si="821">IF(AJ1748="","",ROUND(AO1747*$F$5/payments_per_year,2))</f>
        <v/>
      </c>
      <c r="AN1748" s="40"/>
      <c r="AO1748" s="39">
        <f t="shared" ca="1" si="801"/>
        <v>0</v>
      </c>
      <c r="AP1748" s="339"/>
      <c r="AW1748" s="329"/>
      <c r="BI1748" s="329"/>
      <c r="BJ1748" s="329"/>
      <c r="BK1748" s="329"/>
      <c r="BL1748" s="329"/>
      <c r="BM1748" s="329"/>
      <c r="BN1748" s="329"/>
      <c r="BO1748" s="329"/>
      <c r="BP1748" s="329"/>
      <c r="BQ1748" s="329"/>
      <c r="BR1748" s="329"/>
      <c r="BS1748" s="329"/>
      <c r="BT1748" s="329"/>
      <c r="BU1748" s="329"/>
      <c r="BV1748" s="329"/>
      <c r="BW1748" s="325"/>
      <c r="BX1748" s="325"/>
      <c r="BY1748" s="325"/>
      <c r="BZ1748" s="325"/>
      <c r="CA1748" s="325"/>
      <c r="CB1748" s="325"/>
      <c r="CC1748" s="325"/>
      <c r="CD1748" s="325"/>
      <c r="CE1748" s="325"/>
      <c r="CF1748" s="325"/>
      <c r="CG1748" s="325"/>
      <c r="CH1748" s="325"/>
      <c r="CI1748" s="325"/>
      <c r="CJ1748" s="325"/>
      <c r="CK1748" s="325"/>
      <c r="CL1748" s="325"/>
      <c r="CM1748" s="325"/>
      <c r="CN1748" s="325"/>
      <c r="CO1748" s="325"/>
      <c r="CP1748" s="325"/>
      <c r="CQ1748" s="325"/>
      <c r="CR1748" s="325"/>
      <c r="CS1748" s="325"/>
      <c r="CT1748" s="325"/>
      <c r="CU1748" s="325"/>
      <c r="CV1748" s="325"/>
      <c r="CW1748" s="325"/>
      <c r="CX1748" s="325"/>
    </row>
    <row r="1749" spans="1:102" s="36" customFormat="1" ht="15" hidden="1" customHeight="1">
      <c r="A1749" s="329"/>
      <c r="B1749" s="37" t="str">
        <f t="shared" ca="1" si="808"/>
        <v/>
      </c>
      <c r="C1749" s="41" t="str">
        <f t="shared" ca="1" si="809"/>
        <v/>
      </c>
      <c r="D1749" s="39" t="str">
        <f t="shared" ca="1" si="810"/>
        <v/>
      </c>
      <c r="E1749" s="39" t="str">
        <f t="shared" ca="1" si="793"/>
        <v/>
      </c>
      <c r="F1749" s="39" t="str">
        <f t="shared" ca="1" si="811"/>
        <v/>
      </c>
      <c r="G1749" s="101"/>
      <c r="H1749" s="39">
        <f t="shared" ca="1" si="802"/>
        <v>0</v>
      </c>
      <c r="J1749" s="332"/>
      <c r="K1749" s="37" t="str">
        <f t="shared" ca="1" si="812"/>
        <v/>
      </c>
      <c r="L1749" s="41" t="str">
        <f t="shared" ca="1" si="813"/>
        <v/>
      </c>
      <c r="M1749" s="39" t="str">
        <f t="shared" si="803"/>
        <v/>
      </c>
      <c r="N1749" s="39" t="str">
        <f t="shared" ca="1" si="794"/>
        <v/>
      </c>
      <c r="O1749" s="39">
        <f ca="1">ROUND(Q1748*$O$5/payments_per_year,2)</f>
        <v>0</v>
      </c>
      <c r="P1749" s="101"/>
      <c r="Q1749" s="39">
        <f t="shared" ca="1" si="795"/>
        <v>0</v>
      </c>
      <c r="R1749" s="332"/>
      <c r="S1749" s="37" t="str">
        <f t="shared" ca="1" si="814"/>
        <v/>
      </c>
      <c r="T1749" s="41" t="str">
        <f t="shared" ca="1" si="815"/>
        <v/>
      </c>
      <c r="U1749" s="39" t="str">
        <f t="shared" si="804"/>
        <v/>
      </c>
      <c r="V1749" s="39" t="str">
        <f t="shared" ca="1" si="796"/>
        <v/>
      </c>
      <c r="W1749" s="39">
        <f t="shared" ca="1" si="805"/>
        <v>0</v>
      </c>
      <c r="X1749" s="40"/>
      <c r="Y1749" s="39">
        <f t="shared" ca="1" si="797"/>
        <v>0</v>
      </c>
      <c r="Z1749" s="327"/>
      <c r="AA1749" s="37" t="str">
        <f t="shared" ca="1" si="816"/>
        <v/>
      </c>
      <c r="AB1749" s="41" t="str">
        <f t="shared" ca="1" si="817"/>
        <v/>
      </c>
      <c r="AC1749" s="39" t="str">
        <f t="shared" si="806"/>
        <v/>
      </c>
      <c r="AD1749" s="39" t="str">
        <f t="shared" ca="1" si="798"/>
        <v/>
      </c>
      <c r="AE1749" s="39" t="str">
        <f t="shared" ca="1" si="818"/>
        <v/>
      </c>
      <c r="AF1749" s="40"/>
      <c r="AG1749" s="39">
        <f t="shared" ca="1" si="799"/>
        <v>0</v>
      </c>
      <c r="AH1749" s="339"/>
      <c r="AI1749" s="37" t="str">
        <f t="shared" ca="1" si="819"/>
        <v/>
      </c>
      <c r="AJ1749" s="41" t="str">
        <f t="shared" ca="1" si="820"/>
        <v/>
      </c>
      <c r="AK1749" s="39" t="str">
        <f t="shared" si="807"/>
        <v/>
      </c>
      <c r="AL1749" s="39" t="str">
        <f t="shared" ca="1" si="800"/>
        <v/>
      </c>
      <c r="AM1749" s="39" t="str">
        <f t="shared" ca="1" si="821"/>
        <v/>
      </c>
      <c r="AN1749" s="40"/>
      <c r="AO1749" s="39">
        <f t="shared" ca="1" si="801"/>
        <v>0</v>
      </c>
      <c r="AP1749" s="339"/>
      <c r="AW1749" s="329"/>
      <c r="BI1749" s="329"/>
      <c r="BJ1749" s="329"/>
      <c r="BK1749" s="329"/>
      <c r="BL1749" s="329"/>
      <c r="BM1749" s="329"/>
      <c r="BN1749" s="329"/>
      <c r="BO1749" s="329"/>
      <c r="BP1749" s="329"/>
      <c r="BQ1749" s="329"/>
      <c r="BR1749" s="329"/>
      <c r="BS1749" s="329"/>
      <c r="BT1749" s="329"/>
      <c r="BU1749" s="329"/>
      <c r="BV1749" s="329"/>
      <c r="BW1749" s="325"/>
      <c r="BX1749" s="325"/>
      <c r="BY1749" s="325"/>
      <c r="BZ1749" s="325"/>
      <c r="CA1749" s="325"/>
      <c r="CB1749" s="325"/>
      <c r="CC1749" s="325"/>
      <c r="CD1749" s="325"/>
      <c r="CE1749" s="325"/>
      <c r="CF1749" s="325"/>
      <c r="CG1749" s="325"/>
      <c r="CH1749" s="325"/>
      <c r="CI1749" s="325"/>
      <c r="CJ1749" s="325"/>
      <c r="CK1749" s="325"/>
      <c r="CL1749" s="325"/>
      <c r="CM1749" s="325"/>
      <c r="CN1749" s="325"/>
      <c r="CO1749" s="325"/>
      <c r="CP1749" s="325"/>
      <c r="CQ1749" s="325"/>
      <c r="CR1749" s="325"/>
      <c r="CS1749" s="325"/>
      <c r="CT1749" s="325"/>
      <c r="CU1749" s="325"/>
      <c r="CV1749" s="325"/>
      <c r="CW1749" s="325"/>
      <c r="CX1749" s="325"/>
    </row>
    <row r="1750" spans="1:102" s="36" customFormat="1" ht="15" hidden="1" customHeight="1">
      <c r="A1750" s="329"/>
      <c r="B1750" s="37" t="str">
        <f t="shared" ca="1" si="808"/>
        <v/>
      </c>
      <c r="C1750" s="41" t="str">
        <f t="shared" ca="1" si="809"/>
        <v/>
      </c>
      <c r="D1750" s="39" t="str">
        <f t="shared" ca="1" si="810"/>
        <v/>
      </c>
      <c r="E1750" s="39" t="str">
        <f t="shared" ca="1" si="793"/>
        <v/>
      </c>
      <c r="F1750" s="39" t="str">
        <f t="shared" ca="1" si="811"/>
        <v/>
      </c>
      <c r="G1750" s="101"/>
      <c r="H1750" s="39">
        <f t="shared" ca="1" si="802"/>
        <v>0</v>
      </c>
      <c r="J1750" s="332"/>
      <c r="K1750" s="37" t="str">
        <f t="shared" ca="1" si="812"/>
        <v/>
      </c>
      <c r="L1750" s="41" t="str">
        <f t="shared" ca="1" si="813"/>
        <v/>
      </c>
      <c r="M1750" s="39" t="str">
        <f t="shared" si="803"/>
        <v/>
      </c>
      <c r="N1750" s="39" t="str">
        <f t="shared" ca="1" si="794"/>
        <v/>
      </c>
      <c r="O1750" s="39" t="str">
        <f ca="1">IF(L1750="","",ROUND(Q1749*$O$5/payments_per_year,2))</f>
        <v/>
      </c>
      <c r="P1750" s="101"/>
      <c r="Q1750" s="39">
        <f t="shared" ca="1" si="795"/>
        <v>0</v>
      </c>
      <c r="R1750" s="332"/>
      <c r="S1750" s="37" t="str">
        <f t="shared" ca="1" si="814"/>
        <v/>
      </c>
      <c r="T1750" s="41" t="str">
        <f t="shared" ca="1" si="815"/>
        <v/>
      </c>
      <c r="U1750" s="39" t="str">
        <f t="shared" si="804"/>
        <v/>
      </c>
      <c r="V1750" s="39" t="str">
        <f t="shared" ca="1" si="796"/>
        <v/>
      </c>
      <c r="W1750" s="39">
        <f t="shared" ca="1" si="805"/>
        <v>0</v>
      </c>
      <c r="X1750" s="40"/>
      <c r="Y1750" s="39">
        <f t="shared" ca="1" si="797"/>
        <v>0</v>
      </c>
      <c r="Z1750" s="327"/>
      <c r="AA1750" s="37" t="str">
        <f t="shared" ca="1" si="816"/>
        <v/>
      </c>
      <c r="AB1750" s="41" t="str">
        <f t="shared" ca="1" si="817"/>
        <v/>
      </c>
      <c r="AC1750" s="39" t="str">
        <f t="shared" si="806"/>
        <v/>
      </c>
      <c r="AD1750" s="39" t="str">
        <f t="shared" ca="1" si="798"/>
        <v/>
      </c>
      <c r="AE1750" s="39" t="str">
        <f t="shared" ca="1" si="818"/>
        <v/>
      </c>
      <c r="AF1750" s="40"/>
      <c r="AG1750" s="39">
        <f t="shared" ca="1" si="799"/>
        <v>0</v>
      </c>
      <c r="AH1750" s="339"/>
      <c r="AI1750" s="37" t="str">
        <f t="shared" ca="1" si="819"/>
        <v/>
      </c>
      <c r="AJ1750" s="41" t="str">
        <f t="shared" ca="1" si="820"/>
        <v/>
      </c>
      <c r="AK1750" s="39" t="str">
        <f t="shared" si="807"/>
        <v/>
      </c>
      <c r="AL1750" s="39" t="str">
        <f t="shared" ca="1" si="800"/>
        <v/>
      </c>
      <c r="AM1750" s="39" t="str">
        <f t="shared" ca="1" si="821"/>
        <v/>
      </c>
      <c r="AN1750" s="40"/>
      <c r="AO1750" s="39">
        <f t="shared" ca="1" si="801"/>
        <v>0</v>
      </c>
      <c r="AP1750" s="339"/>
      <c r="AW1750" s="329"/>
      <c r="BI1750" s="329"/>
      <c r="BJ1750" s="329"/>
      <c r="BK1750" s="329"/>
      <c r="BL1750" s="329"/>
      <c r="BM1750" s="329"/>
      <c r="BN1750" s="329"/>
      <c r="BO1750" s="329"/>
      <c r="BP1750" s="329"/>
      <c r="BQ1750" s="329"/>
      <c r="BR1750" s="329"/>
      <c r="BS1750" s="329"/>
      <c r="BT1750" s="329"/>
      <c r="BU1750" s="329"/>
      <c r="BV1750" s="329"/>
      <c r="BW1750" s="325"/>
      <c r="BX1750" s="325"/>
      <c r="BY1750" s="325"/>
      <c r="BZ1750" s="325"/>
      <c r="CA1750" s="325"/>
      <c r="CB1750" s="325"/>
      <c r="CC1750" s="325"/>
      <c r="CD1750" s="325"/>
      <c r="CE1750" s="325"/>
      <c r="CF1750" s="325"/>
      <c r="CG1750" s="325"/>
      <c r="CH1750" s="325"/>
      <c r="CI1750" s="325"/>
      <c r="CJ1750" s="325"/>
      <c r="CK1750" s="325"/>
      <c r="CL1750" s="325"/>
      <c r="CM1750" s="325"/>
      <c r="CN1750" s="325"/>
      <c r="CO1750" s="325"/>
      <c r="CP1750" s="325"/>
      <c r="CQ1750" s="325"/>
      <c r="CR1750" s="325"/>
      <c r="CS1750" s="325"/>
      <c r="CT1750" s="325"/>
      <c r="CU1750" s="325"/>
      <c r="CV1750" s="325"/>
      <c r="CW1750" s="325"/>
      <c r="CX1750" s="325"/>
    </row>
    <row r="1751" spans="1:102" s="36" customFormat="1" ht="15" hidden="1" customHeight="1">
      <c r="A1751" s="329"/>
      <c r="B1751" s="37" t="str">
        <f t="shared" ca="1" si="808"/>
        <v/>
      </c>
      <c r="C1751" s="41" t="str">
        <f t="shared" ca="1" si="809"/>
        <v/>
      </c>
      <c r="D1751" s="39" t="str">
        <f t="shared" ca="1" si="810"/>
        <v/>
      </c>
      <c r="E1751" s="39" t="str">
        <f t="shared" ref="E1751:E1814" ca="1" si="822">IF(C1751="","",D1751-F1751)</f>
        <v/>
      </c>
      <c r="F1751" s="39" t="str">
        <f t="shared" ca="1" si="811"/>
        <v/>
      </c>
      <c r="G1751" s="101"/>
      <c r="H1751" s="39">
        <f t="shared" ca="1" si="802"/>
        <v>0</v>
      </c>
      <c r="J1751" s="332"/>
      <c r="K1751" s="37" t="str">
        <f t="shared" ca="1" si="812"/>
        <v/>
      </c>
      <c r="L1751" s="41" t="str">
        <f t="shared" ca="1" si="813"/>
        <v/>
      </c>
      <c r="M1751" s="39" t="str">
        <f t="shared" si="803"/>
        <v/>
      </c>
      <c r="N1751" s="39" t="str">
        <f t="shared" ref="N1751:N1814" ca="1" si="823">IF(L1751="","",M1751-O1751)</f>
        <v/>
      </c>
      <c r="O1751" s="39">
        <f ca="1">ROUND(Q1750*$O$5/payments_per_year,2)</f>
        <v>0</v>
      </c>
      <c r="P1751" s="101"/>
      <c r="Q1751" s="39">
        <f t="shared" ref="Q1751:Q1814" ca="1" si="824">IF(K1751="",0,ROUND(Q1750-N1751-P1751,2))</f>
        <v>0</v>
      </c>
      <c r="R1751" s="332"/>
      <c r="S1751" s="37" t="str">
        <f t="shared" ca="1" si="814"/>
        <v/>
      </c>
      <c r="T1751" s="41" t="str">
        <f t="shared" ca="1" si="815"/>
        <v/>
      </c>
      <c r="U1751" s="39" t="str">
        <f t="shared" si="804"/>
        <v/>
      </c>
      <c r="V1751" s="39" t="str">
        <f t="shared" ref="V1751:V1814" ca="1" si="825">IF(T1751="","",U1751-W1751)</f>
        <v/>
      </c>
      <c r="W1751" s="39">
        <f t="shared" ca="1" si="805"/>
        <v>0</v>
      </c>
      <c r="X1751" s="40"/>
      <c r="Y1751" s="39">
        <f t="shared" ref="Y1751:Y1814" ca="1" si="826">IF(S1751="",0,ROUND(Y1750-V1751-X1751,2))</f>
        <v>0</v>
      </c>
      <c r="Z1751" s="327"/>
      <c r="AA1751" s="37" t="str">
        <f t="shared" ca="1" si="816"/>
        <v/>
      </c>
      <c r="AB1751" s="41" t="str">
        <f t="shared" ca="1" si="817"/>
        <v/>
      </c>
      <c r="AC1751" s="39" t="str">
        <f t="shared" si="806"/>
        <v/>
      </c>
      <c r="AD1751" s="39" t="str">
        <f t="shared" ref="AD1751:AD1814" ca="1" si="827">IF(AB1751="","",AC1751-AE1751)</f>
        <v/>
      </c>
      <c r="AE1751" s="39" t="str">
        <f t="shared" ca="1" si="818"/>
        <v/>
      </c>
      <c r="AF1751" s="40"/>
      <c r="AG1751" s="39">
        <f t="shared" ref="AG1751:AG1814" ca="1" si="828">IF(AA1751="",0,ROUND(AG1750-AD1751-AF1751,2))</f>
        <v>0</v>
      </c>
      <c r="AH1751" s="339"/>
      <c r="AI1751" s="37" t="str">
        <f t="shared" ca="1" si="819"/>
        <v/>
      </c>
      <c r="AJ1751" s="41" t="str">
        <f t="shared" ca="1" si="820"/>
        <v/>
      </c>
      <c r="AK1751" s="39" t="str">
        <f t="shared" si="807"/>
        <v/>
      </c>
      <c r="AL1751" s="39" t="str">
        <f t="shared" ref="AL1751:AL1814" ca="1" si="829">IF(AJ1751="","",AK1751-AM1751)</f>
        <v/>
      </c>
      <c r="AM1751" s="39" t="str">
        <f t="shared" ca="1" si="821"/>
        <v/>
      </c>
      <c r="AN1751" s="40"/>
      <c r="AO1751" s="39">
        <f t="shared" ref="AO1751:AO1814" ca="1" si="830">IF(AI1751="",0,ROUND(AO1750-AL1751-AN1751,2))</f>
        <v>0</v>
      </c>
      <c r="AP1751" s="339"/>
      <c r="AW1751" s="329"/>
      <c r="BI1751" s="329"/>
      <c r="BJ1751" s="329"/>
      <c r="BK1751" s="329"/>
      <c r="BL1751" s="329"/>
      <c r="BM1751" s="329"/>
      <c r="BN1751" s="329"/>
      <c r="BO1751" s="329"/>
      <c r="BP1751" s="329"/>
      <c r="BQ1751" s="329"/>
      <c r="BR1751" s="329"/>
      <c r="BS1751" s="329"/>
      <c r="BT1751" s="329"/>
      <c r="BU1751" s="329"/>
      <c r="BV1751" s="329"/>
      <c r="BW1751" s="325"/>
      <c r="BX1751" s="325"/>
      <c r="BY1751" s="325"/>
      <c r="BZ1751" s="325"/>
      <c r="CA1751" s="325"/>
      <c r="CB1751" s="325"/>
      <c r="CC1751" s="325"/>
      <c r="CD1751" s="325"/>
      <c r="CE1751" s="325"/>
      <c r="CF1751" s="325"/>
      <c r="CG1751" s="325"/>
      <c r="CH1751" s="325"/>
      <c r="CI1751" s="325"/>
      <c r="CJ1751" s="325"/>
      <c r="CK1751" s="325"/>
      <c r="CL1751" s="325"/>
      <c r="CM1751" s="325"/>
      <c r="CN1751" s="325"/>
      <c r="CO1751" s="325"/>
      <c r="CP1751" s="325"/>
      <c r="CQ1751" s="325"/>
      <c r="CR1751" s="325"/>
      <c r="CS1751" s="325"/>
      <c r="CT1751" s="325"/>
      <c r="CU1751" s="325"/>
      <c r="CV1751" s="325"/>
      <c r="CW1751" s="325"/>
      <c r="CX1751" s="325"/>
    </row>
    <row r="1752" spans="1:102" s="36" customFormat="1" ht="15" hidden="1" customHeight="1">
      <c r="A1752" s="329"/>
      <c r="B1752" s="37" t="str">
        <f t="shared" ca="1" si="808"/>
        <v/>
      </c>
      <c r="C1752" s="41" t="str">
        <f t="shared" ca="1" si="809"/>
        <v/>
      </c>
      <c r="D1752" s="39" t="str">
        <f t="shared" ca="1" si="810"/>
        <v/>
      </c>
      <c r="E1752" s="39" t="str">
        <f t="shared" ca="1" si="822"/>
        <v/>
      </c>
      <c r="F1752" s="39" t="str">
        <f t="shared" ca="1" si="811"/>
        <v/>
      </c>
      <c r="G1752" s="101"/>
      <c r="H1752" s="39">
        <f t="shared" ca="1" si="802"/>
        <v>0</v>
      </c>
      <c r="J1752" s="332"/>
      <c r="K1752" s="37" t="str">
        <f t="shared" ca="1" si="812"/>
        <v/>
      </c>
      <c r="L1752" s="41" t="str">
        <f t="shared" ca="1" si="813"/>
        <v/>
      </c>
      <c r="M1752" s="39" t="str">
        <f t="shared" si="803"/>
        <v/>
      </c>
      <c r="N1752" s="39" t="str">
        <f t="shared" ca="1" si="823"/>
        <v/>
      </c>
      <c r="O1752" s="39" t="str">
        <f ca="1">IF(L1752="","",ROUND(Q1751*$O$5/payments_per_year,2))</f>
        <v/>
      </c>
      <c r="P1752" s="101"/>
      <c r="Q1752" s="39">
        <f t="shared" ca="1" si="824"/>
        <v>0</v>
      </c>
      <c r="R1752" s="332"/>
      <c r="S1752" s="37" t="str">
        <f t="shared" ca="1" si="814"/>
        <v/>
      </c>
      <c r="T1752" s="41" t="str">
        <f t="shared" ca="1" si="815"/>
        <v/>
      </c>
      <c r="U1752" s="39" t="str">
        <f t="shared" si="804"/>
        <v/>
      </c>
      <c r="V1752" s="39" t="str">
        <f t="shared" ca="1" si="825"/>
        <v/>
      </c>
      <c r="W1752" s="39">
        <f t="shared" ca="1" si="805"/>
        <v>0</v>
      </c>
      <c r="X1752" s="40"/>
      <c r="Y1752" s="39">
        <f t="shared" ca="1" si="826"/>
        <v>0</v>
      </c>
      <c r="Z1752" s="327"/>
      <c r="AA1752" s="37" t="str">
        <f t="shared" ca="1" si="816"/>
        <v/>
      </c>
      <c r="AB1752" s="41" t="str">
        <f t="shared" ca="1" si="817"/>
        <v/>
      </c>
      <c r="AC1752" s="39" t="str">
        <f t="shared" si="806"/>
        <v/>
      </c>
      <c r="AD1752" s="39" t="str">
        <f t="shared" ca="1" si="827"/>
        <v/>
      </c>
      <c r="AE1752" s="39" t="str">
        <f t="shared" ca="1" si="818"/>
        <v/>
      </c>
      <c r="AF1752" s="40"/>
      <c r="AG1752" s="39">
        <f t="shared" ca="1" si="828"/>
        <v>0</v>
      </c>
      <c r="AH1752" s="339"/>
      <c r="AI1752" s="37" t="str">
        <f t="shared" ca="1" si="819"/>
        <v/>
      </c>
      <c r="AJ1752" s="41" t="str">
        <f t="shared" ca="1" si="820"/>
        <v/>
      </c>
      <c r="AK1752" s="39" t="str">
        <f t="shared" si="807"/>
        <v/>
      </c>
      <c r="AL1752" s="39" t="str">
        <f t="shared" ca="1" si="829"/>
        <v/>
      </c>
      <c r="AM1752" s="39" t="str">
        <f t="shared" ca="1" si="821"/>
        <v/>
      </c>
      <c r="AN1752" s="40"/>
      <c r="AO1752" s="39">
        <f t="shared" ca="1" si="830"/>
        <v>0</v>
      </c>
      <c r="AP1752" s="339"/>
      <c r="AW1752" s="329"/>
      <c r="BI1752" s="329"/>
      <c r="BJ1752" s="329"/>
      <c r="BK1752" s="329"/>
      <c r="BL1752" s="329"/>
      <c r="BM1752" s="329"/>
      <c r="BN1752" s="329"/>
      <c r="BO1752" s="329"/>
      <c r="BP1752" s="329"/>
      <c r="BQ1752" s="329"/>
      <c r="BR1752" s="329"/>
      <c r="BS1752" s="329"/>
      <c r="BT1752" s="329"/>
      <c r="BU1752" s="329"/>
      <c r="BV1752" s="329"/>
      <c r="BW1752" s="325"/>
      <c r="BX1752" s="325"/>
      <c r="BY1752" s="325"/>
      <c r="BZ1752" s="325"/>
      <c r="CA1752" s="325"/>
      <c r="CB1752" s="325"/>
      <c r="CC1752" s="325"/>
      <c r="CD1752" s="325"/>
      <c r="CE1752" s="325"/>
      <c r="CF1752" s="325"/>
      <c r="CG1752" s="325"/>
      <c r="CH1752" s="325"/>
      <c r="CI1752" s="325"/>
      <c r="CJ1752" s="325"/>
      <c r="CK1752" s="325"/>
      <c r="CL1752" s="325"/>
      <c r="CM1752" s="325"/>
      <c r="CN1752" s="325"/>
      <c r="CO1752" s="325"/>
      <c r="CP1752" s="325"/>
      <c r="CQ1752" s="325"/>
      <c r="CR1752" s="325"/>
      <c r="CS1752" s="325"/>
      <c r="CT1752" s="325"/>
      <c r="CU1752" s="325"/>
      <c r="CV1752" s="325"/>
      <c r="CW1752" s="325"/>
      <c r="CX1752" s="325"/>
    </row>
    <row r="1753" spans="1:102" s="36" customFormat="1" ht="15" hidden="1" customHeight="1">
      <c r="A1753" s="329"/>
      <c r="B1753" s="37" t="str">
        <f t="shared" ca="1" si="808"/>
        <v/>
      </c>
      <c r="C1753" s="41" t="str">
        <f t="shared" ca="1" si="809"/>
        <v/>
      </c>
      <c r="D1753" s="39" t="str">
        <f t="shared" ca="1" si="810"/>
        <v/>
      </c>
      <c r="E1753" s="39" t="str">
        <f t="shared" ca="1" si="822"/>
        <v/>
      </c>
      <c r="F1753" s="39" t="str">
        <f t="shared" ca="1" si="811"/>
        <v/>
      </c>
      <c r="G1753" s="101"/>
      <c r="H1753" s="39">
        <f t="shared" ca="1" si="802"/>
        <v>0</v>
      </c>
      <c r="J1753" s="332"/>
      <c r="K1753" s="37" t="str">
        <f t="shared" ca="1" si="812"/>
        <v/>
      </c>
      <c r="L1753" s="41" t="str">
        <f t="shared" ca="1" si="813"/>
        <v/>
      </c>
      <c r="M1753" s="39" t="str">
        <f t="shared" si="803"/>
        <v/>
      </c>
      <c r="N1753" s="39" t="str">
        <f t="shared" ca="1" si="823"/>
        <v/>
      </c>
      <c r="O1753" s="39">
        <f ca="1">ROUND(Q1752*$O$5/payments_per_year,2)</f>
        <v>0</v>
      </c>
      <c r="P1753" s="101"/>
      <c r="Q1753" s="39">
        <f t="shared" ca="1" si="824"/>
        <v>0</v>
      </c>
      <c r="R1753" s="332"/>
      <c r="S1753" s="37" t="str">
        <f t="shared" ca="1" si="814"/>
        <v/>
      </c>
      <c r="T1753" s="41" t="str">
        <f t="shared" ca="1" si="815"/>
        <v/>
      </c>
      <c r="U1753" s="39" t="str">
        <f t="shared" si="804"/>
        <v/>
      </c>
      <c r="V1753" s="39" t="str">
        <f t="shared" ca="1" si="825"/>
        <v/>
      </c>
      <c r="W1753" s="39">
        <f t="shared" ca="1" si="805"/>
        <v>0</v>
      </c>
      <c r="X1753" s="40"/>
      <c r="Y1753" s="39">
        <f t="shared" ca="1" si="826"/>
        <v>0</v>
      </c>
      <c r="Z1753" s="327"/>
      <c r="AA1753" s="37" t="str">
        <f t="shared" ca="1" si="816"/>
        <v/>
      </c>
      <c r="AB1753" s="41" t="str">
        <f t="shared" ca="1" si="817"/>
        <v/>
      </c>
      <c r="AC1753" s="39" t="str">
        <f t="shared" si="806"/>
        <v/>
      </c>
      <c r="AD1753" s="39" t="str">
        <f t="shared" ca="1" si="827"/>
        <v/>
      </c>
      <c r="AE1753" s="39" t="str">
        <f t="shared" ca="1" si="818"/>
        <v/>
      </c>
      <c r="AF1753" s="40"/>
      <c r="AG1753" s="39">
        <f t="shared" ca="1" si="828"/>
        <v>0</v>
      </c>
      <c r="AH1753" s="339"/>
      <c r="AI1753" s="37" t="str">
        <f t="shared" ca="1" si="819"/>
        <v/>
      </c>
      <c r="AJ1753" s="41" t="str">
        <f t="shared" ca="1" si="820"/>
        <v/>
      </c>
      <c r="AK1753" s="39" t="str">
        <f t="shared" si="807"/>
        <v/>
      </c>
      <c r="AL1753" s="39" t="str">
        <f t="shared" ca="1" si="829"/>
        <v/>
      </c>
      <c r="AM1753" s="39" t="str">
        <f t="shared" ca="1" si="821"/>
        <v/>
      </c>
      <c r="AN1753" s="40"/>
      <c r="AO1753" s="39">
        <f t="shared" ca="1" si="830"/>
        <v>0</v>
      </c>
      <c r="AP1753" s="339"/>
      <c r="AW1753" s="329"/>
      <c r="BI1753" s="329"/>
      <c r="BJ1753" s="329"/>
      <c r="BK1753" s="329"/>
      <c r="BL1753" s="329"/>
      <c r="BM1753" s="329"/>
      <c r="BN1753" s="329"/>
      <c r="BO1753" s="329"/>
      <c r="BP1753" s="329"/>
      <c r="BQ1753" s="329"/>
      <c r="BR1753" s="329"/>
      <c r="BS1753" s="329"/>
      <c r="BT1753" s="329"/>
      <c r="BU1753" s="329"/>
      <c r="BV1753" s="329"/>
      <c r="BW1753" s="325"/>
      <c r="BX1753" s="325"/>
      <c r="BY1753" s="325"/>
      <c r="BZ1753" s="325"/>
      <c r="CA1753" s="325"/>
      <c r="CB1753" s="325"/>
      <c r="CC1753" s="325"/>
      <c r="CD1753" s="325"/>
      <c r="CE1753" s="325"/>
      <c r="CF1753" s="325"/>
      <c r="CG1753" s="325"/>
      <c r="CH1753" s="325"/>
      <c r="CI1753" s="325"/>
      <c r="CJ1753" s="325"/>
      <c r="CK1753" s="325"/>
      <c r="CL1753" s="325"/>
      <c r="CM1753" s="325"/>
      <c r="CN1753" s="325"/>
      <c r="CO1753" s="325"/>
      <c r="CP1753" s="325"/>
      <c r="CQ1753" s="325"/>
      <c r="CR1753" s="325"/>
      <c r="CS1753" s="325"/>
      <c r="CT1753" s="325"/>
      <c r="CU1753" s="325"/>
      <c r="CV1753" s="325"/>
      <c r="CW1753" s="325"/>
      <c r="CX1753" s="325"/>
    </row>
    <row r="1754" spans="1:102" s="36" customFormat="1" ht="15" hidden="1" customHeight="1">
      <c r="A1754" s="329"/>
      <c r="B1754" s="37" t="str">
        <f t="shared" ca="1" si="808"/>
        <v/>
      </c>
      <c r="C1754" s="41" t="str">
        <f t="shared" ca="1" si="809"/>
        <v/>
      </c>
      <c r="D1754" s="39" t="str">
        <f t="shared" ca="1" si="810"/>
        <v/>
      </c>
      <c r="E1754" s="39" t="str">
        <f t="shared" ca="1" si="822"/>
        <v/>
      </c>
      <c r="F1754" s="39" t="str">
        <f t="shared" ca="1" si="811"/>
        <v/>
      </c>
      <c r="G1754" s="101"/>
      <c r="H1754" s="39">
        <f t="shared" ca="1" si="802"/>
        <v>0</v>
      </c>
      <c r="J1754" s="332"/>
      <c r="K1754" s="37" t="str">
        <f t="shared" ca="1" si="812"/>
        <v/>
      </c>
      <c r="L1754" s="41" t="str">
        <f t="shared" ca="1" si="813"/>
        <v/>
      </c>
      <c r="M1754" s="39" t="str">
        <f t="shared" si="803"/>
        <v/>
      </c>
      <c r="N1754" s="39" t="str">
        <f t="shared" ca="1" si="823"/>
        <v/>
      </c>
      <c r="O1754" s="39" t="str">
        <f ca="1">IF(L1754="","",ROUND(Q1753*$O$5/payments_per_year,2))</f>
        <v/>
      </c>
      <c r="P1754" s="101"/>
      <c r="Q1754" s="39">
        <f t="shared" ca="1" si="824"/>
        <v>0</v>
      </c>
      <c r="R1754" s="332"/>
      <c r="S1754" s="37" t="str">
        <f t="shared" ca="1" si="814"/>
        <v/>
      </c>
      <c r="T1754" s="41" t="str">
        <f t="shared" ca="1" si="815"/>
        <v/>
      </c>
      <c r="U1754" s="39" t="str">
        <f t="shared" si="804"/>
        <v/>
      </c>
      <c r="V1754" s="39" t="str">
        <f t="shared" ca="1" si="825"/>
        <v/>
      </c>
      <c r="W1754" s="39">
        <f t="shared" ca="1" si="805"/>
        <v>0</v>
      </c>
      <c r="X1754" s="40"/>
      <c r="Y1754" s="39">
        <f t="shared" ca="1" si="826"/>
        <v>0</v>
      </c>
      <c r="Z1754" s="327"/>
      <c r="AA1754" s="37" t="str">
        <f t="shared" ca="1" si="816"/>
        <v/>
      </c>
      <c r="AB1754" s="41" t="str">
        <f t="shared" ca="1" si="817"/>
        <v/>
      </c>
      <c r="AC1754" s="39" t="str">
        <f t="shared" si="806"/>
        <v/>
      </c>
      <c r="AD1754" s="39" t="str">
        <f t="shared" ca="1" si="827"/>
        <v/>
      </c>
      <c r="AE1754" s="39" t="str">
        <f t="shared" ca="1" si="818"/>
        <v/>
      </c>
      <c r="AF1754" s="40"/>
      <c r="AG1754" s="39">
        <f t="shared" ca="1" si="828"/>
        <v>0</v>
      </c>
      <c r="AH1754" s="339"/>
      <c r="AI1754" s="37" t="str">
        <f t="shared" ca="1" si="819"/>
        <v/>
      </c>
      <c r="AJ1754" s="41" t="str">
        <f t="shared" ca="1" si="820"/>
        <v/>
      </c>
      <c r="AK1754" s="39" t="str">
        <f t="shared" si="807"/>
        <v/>
      </c>
      <c r="AL1754" s="39" t="str">
        <f t="shared" ca="1" si="829"/>
        <v/>
      </c>
      <c r="AM1754" s="39" t="str">
        <f t="shared" ca="1" si="821"/>
        <v/>
      </c>
      <c r="AN1754" s="40"/>
      <c r="AO1754" s="39">
        <f t="shared" ca="1" si="830"/>
        <v>0</v>
      </c>
      <c r="AP1754" s="339"/>
      <c r="AW1754" s="329"/>
      <c r="BI1754" s="329"/>
      <c r="BJ1754" s="329"/>
      <c r="BK1754" s="329"/>
      <c r="BL1754" s="329"/>
      <c r="BM1754" s="329"/>
      <c r="BN1754" s="329"/>
      <c r="BO1754" s="329"/>
      <c r="BP1754" s="329"/>
      <c r="BQ1754" s="329"/>
      <c r="BR1754" s="329"/>
      <c r="BS1754" s="329"/>
      <c r="BT1754" s="329"/>
      <c r="BU1754" s="329"/>
      <c r="BV1754" s="329"/>
      <c r="BW1754" s="325"/>
      <c r="BX1754" s="325"/>
      <c r="BY1754" s="325"/>
      <c r="BZ1754" s="325"/>
      <c r="CA1754" s="325"/>
      <c r="CB1754" s="325"/>
      <c r="CC1754" s="325"/>
      <c r="CD1754" s="325"/>
      <c r="CE1754" s="325"/>
      <c r="CF1754" s="325"/>
      <c r="CG1754" s="325"/>
      <c r="CH1754" s="325"/>
      <c r="CI1754" s="325"/>
      <c r="CJ1754" s="325"/>
      <c r="CK1754" s="325"/>
      <c r="CL1754" s="325"/>
      <c r="CM1754" s="325"/>
      <c r="CN1754" s="325"/>
      <c r="CO1754" s="325"/>
      <c r="CP1754" s="325"/>
      <c r="CQ1754" s="325"/>
      <c r="CR1754" s="325"/>
      <c r="CS1754" s="325"/>
      <c r="CT1754" s="325"/>
      <c r="CU1754" s="325"/>
      <c r="CV1754" s="325"/>
      <c r="CW1754" s="325"/>
      <c r="CX1754" s="325"/>
    </row>
    <row r="1755" spans="1:102" s="36" customFormat="1" ht="15" hidden="1" customHeight="1">
      <c r="A1755" s="329"/>
      <c r="B1755" s="37" t="str">
        <f t="shared" ca="1" si="808"/>
        <v/>
      </c>
      <c r="C1755" s="41" t="str">
        <f t="shared" ca="1" si="809"/>
        <v/>
      </c>
      <c r="D1755" s="39" t="str">
        <f t="shared" ca="1" si="810"/>
        <v/>
      </c>
      <c r="E1755" s="39" t="str">
        <f t="shared" ca="1" si="822"/>
        <v/>
      </c>
      <c r="F1755" s="39" t="str">
        <f t="shared" ca="1" si="811"/>
        <v/>
      </c>
      <c r="G1755" s="101"/>
      <c r="H1755" s="39">
        <f t="shared" ca="1" si="802"/>
        <v>0</v>
      </c>
      <c r="J1755" s="332"/>
      <c r="K1755" s="37" t="str">
        <f t="shared" ca="1" si="812"/>
        <v/>
      </c>
      <c r="L1755" s="41" t="str">
        <f t="shared" ca="1" si="813"/>
        <v/>
      </c>
      <c r="M1755" s="39" t="str">
        <f t="shared" si="803"/>
        <v/>
      </c>
      <c r="N1755" s="39" t="str">
        <f t="shared" ca="1" si="823"/>
        <v/>
      </c>
      <c r="O1755" s="39">
        <f ca="1">ROUND(Q1754*$O$5/payments_per_year,2)</f>
        <v>0</v>
      </c>
      <c r="P1755" s="101"/>
      <c r="Q1755" s="39">
        <f t="shared" ca="1" si="824"/>
        <v>0</v>
      </c>
      <c r="R1755" s="332"/>
      <c r="S1755" s="37" t="str">
        <f t="shared" ca="1" si="814"/>
        <v/>
      </c>
      <c r="T1755" s="41" t="str">
        <f t="shared" ca="1" si="815"/>
        <v/>
      </c>
      <c r="U1755" s="39" t="str">
        <f t="shared" si="804"/>
        <v/>
      </c>
      <c r="V1755" s="39" t="str">
        <f t="shared" ca="1" si="825"/>
        <v/>
      </c>
      <c r="W1755" s="39">
        <f t="shared" ca="1" si="805"/>
        <v>0</v>
      </c>
      <c r="X1755" s="40"/>
      <c r="Y1755" s="39">
        <f t="shared" ca="1" si="826"/>
        <v>0</v>
      </c>
      <c r="Z1755" s="327"/>
      <c r="AA1755" s="37" t="str">
        <f t="shared" ca="1" si="816"/>
        <v/>
      </c>
      <c r="AB1755" s="41" t="str">
        <f t="shared" ca="1" si="817"/>
        <v/>
      </c>
      <c r="AC1755" s="39" t="str">
        <f t="shared" si="806"/>
        <v/>
      </c>
      <c r="AD1755" s="39" t="str">
        <f t="shared" ca="1" si="827"/>
        <v/>
      </c>
      <c r="AE1755" s="39" t="str">
        <f t="shared" ca="1" si="818"/>
        <v/>
      </c>
      <c r="AF1755" s="40"/>
      <c r="AG1755" s="39">
        <f t="shared" ca="1" si="828"/>
        <v>0</v>
      </c>
      <c r="AH1755" s="339"/>
      <c r="AI1755" s="37" t="str">
        <f t="shared" ca="1" si="819"/>
        <v/>
      </c>
      <c r="AJ1755" s="41" t="str">
        <f t="shared" ca="1" si="820"/>
        <v/>
      </c>
      <c r="AK1755" s="39" t="str">
        <f t="shared" si="807"/>
        <v/>
      </c>
      <c r="AL1755" s="39" t="str">
        <f t="shared" ca="1" si="829"/>
        <v/>
      </c>
      <c r="AM1755" s="39" t="str">
        <f t="shared" ca="1" si="821"/>
        <v/>
      </c>
      <c r="AN1755" s="40"/>
      <c r="AO1755" s="39">
        <f t="shared" ca="1" si="830"/>
        <v>0</v>
      </c>
      <c r="AP1755" s="339"/>
      <c r="AW1755" s="329"/>
      <c r="BI1755" s="329"/>
      <c r="BJ1755" s="329"/>
      <c r="BK1755" s="329"/>
      <c r="BL1755" s="329"/>
      <c r="BM1755" s="329"/>
      <c r="BN1755" s="329"/>
      <c r="BO1755" s="329"/>
      <c r="BP1755" s="329"/>
      <c r="BQ1755" s="329"/>
      <c r="BR1755" s="329"/>
      <c r="BS1755" s="329"/>
      <c r="BT1755" s="329"/>
      <c r="BU1755" s="329"/>
      <c r="BV1755" s="329"/>
      <c r="BW1755" s="325"/>
      <c r="BX1755" s="325"/>
      <c r="BY1755" s="325"/>
      <c r="BZ1755" s="325"/>
      <c r="CA1755" s="325"/>
      <c r="CB1755" s="325"/>
      <c r="CC1755" s="325"/>
      <c r="CD1755" s="325"/>
      <c r="CE1755" s="325"/>
      <c r="CF1755" s="325"/>
      <c r="CG1755" s="325"/>
      <c r="CH1755" s="325"/>
      <c r="CI1755" s="325"/>
      <c r="CJ1755" s="325"/>
      <c r="CK1755" s="325"/>
      <c r="CL1755" s="325"/>
      <c r="CM1755" s="325"/>
      <c r="CN1755" s="325"/>
      <c r="CO1755" s="325"/>
      <c r="CP1755" s="325"/>
      <c r="CQ1755" s="325"/>
      <c r="CR1755" s="325"/>
      <c r="CS1755" s="325"/>
      <c r="CT1755" s="325"/>
      <c r="CU1755" s="325"/>
      <c r="CV1755" s="325"/>
      <c r="CW1755" s="325"/>
      <c r="CX1755" s="325"/>
    </row>
    <row r="1756" spans="1:102" s="36" customFormat="1" ht="15" hidden="1" customHeight="1">
      <c r="A1756" s="329"/>
      <c r="B1756" s="37" t="str">
        <f t="shared" ca="1" si="808"/>
        <v/>
      </c>
      <c r="C1756" s="41" t="str">
        <f t="shared" ca="1" si="809"/>
        <v/>
      </c>
      <c r="D1756" s="39" t="str">
        <f t="shared" ca="1" si="810"/>
        <v/>
      </c>
      <c r="E1756" s="39" t="str">
        <f t="shared" ca="1" si="822"/>
        <v/>
      </c>
      <c r="F1756" s="39" t="str">
        <f t="shared" ca="1" si="811"/>
        <v/>
      </c>
      <c r="G1756" s="101"/>
      <c r="H1756" s="39">
        <f t="shared" ca="1" si="802"/>
        <v>0</v>
      </c>
      <c r="J1756" s="332"/>
      <c r="K1756" s="37" t="str">
        <f t="shared" ca="1" si="812"/>
        <v/>
      </c>
      <c r="L1756" s="41" t="str">
        <f t="shared" ca="1" si="813"/>
        <v/>
      </c>
      <c r="M1756" s="39" t="str">
        <f t="shared" si="803"/>
        <v/>
      </c>
      <c r="N1756" s="39" t="str">
        <f t="shared" ca="1" si="823"/>
        <v/>
      </c>
      <c r="O1756" s="39" t="str">
        <f ca="1">IF(L1756="","",ROUND(Q1755*$O$5/payments_per_year,2))</f>
        <v/>
      </c>
      <c r="P1756" s="101"/>
      <c r="Q1756" s="39">
        <f t="shared" ca="1" si="824"/>
        <v>0</v>
      </c>
      <c r="R1756" s="332"/>
      <c r="S1756" s="37" t="str">
        <f t="shared" ca="1" si="814"/>
        <v/>
      </c>
      <c r="T1756" s="41" t="str">
        <f t="shared" ca="1" si="815"/>
        <v/>
      </c>
      <c r="U1756" s="39" t="str">
        <f t="shared" si="804"/>
        <v/>
      </c>
      <c r="V1756" s="39" t="str">
        <f t="shared" ca="1" si="825"/>
        <v/>
      </c>
      <c r="W1756" s="39">
        <f t="shared" ca="1" si="805"/>
        <v>0</v>
      </c>
      <c r="X1756" s="40"/>
      <c r="Y1756" s="39">
        <f t="shared" ca="1" si="826"/>
        <v>0</v>
      </c>
      <c r="Z1756" s="327"/>
      <c r="AA1756" s="37" t="str">
        <f t="shared" ca="1" si="816"/>
        <v/>
      </c>
      <c r="AB1756" s="41" t="str">
        <f t="shared" ca="1" si="817"/>
        <v/>
      </c>
      <c r="AC1756" s="39" t="str">
        <f t="shared" si="806"/>
        <v/>
      </c>
      <c r="AD1756" s="39" t="str">
        <f t="shared" ca="1" si="827"/>
        <v/>
      </c>
      <c r="AE1756" s="39" t="str">
        <f t="shared" ca="1" si="818"/>
        <v/>
      </c>
      <c r="AF1756" s="40"/>
      <c r="AG1756" s="39">
        <f t="shared" ca="1" si="828"/>
        <v>0</v>
      </c>
      <c r="AH1756" s="339"/>
      <c r="AI1756" s="37" t="str">
        <f t="shared" ca="1" si="819"/>
        <v/>
      </c>
      <c r="AJ1756" s="41" t="str">
        <f t="shared" ca="1" si="820"/>
        <v/>
      </c>
      <c r="AK1756" s="39" t="str">
        <f t="shared" si="807"/>
        <v/>
      </c>
      <c r="AL1756" s="39" t="str">
        <f t="shared" ca="1" si="829"/>
        <v/>
      </c>
      <c r="AM1756" s="39" t="str">
        <f t="shared" ca="1" si="821"/>
        <v/>
      </c>
      <c r="AN1756" s="40"/>
      <c r="AO1756" s="39">
        <f t="shared" ca="1" si="830"/>
        <v>0</v>
      </c>
      <c r="AP1756" s="339"/>
      <c r="AW1756" s="329"/>
      <c r="BI1756" s="329"/>
      <c r="BJ1756" s="329"/>
      <c r="BK1756" s="329"/>
      <c r="BL1756" s="329"/>
      <c r="BM1756" s="329"/>
      <c r="BN1756" s="329"/>
      <c r="BO1756" s="329"/>
      <c r="BP1756" s="329"/>
      <c r="BQ1756" s="329"/>
      <c r="BR1756" s="329"/>
      <c r="BS1756" s="329"/>
      <c r="BT1756" s="329"/>
      <c r="BU1756" s="329"/>
      <c r="BV1756" s="329"/>
      <c r="BW1756" s="325"/>
      <c r="BX1756" s="325"/>
      <c r="BY1756" s="325"/>
      <c r="BZ1756" s="325"/>
      <c r="CA1756" s="325"/>
      <c r="CB1756" s="325"/>
      <c r="CC1756" s="325"/>
      <c r="CD1756" s="325"/>
      <c r="CE1756" s="325"/>
      <c r="CF1756" s="325"/>
      <c r="CG1756" s="325"/>
      <c r="CH1756" s="325"/>
      <c r="CI1756" s="325"/>
      <c r="CJ1756" s="325"/>
      <c r="CK1756" s="325"/>
      <c r="CL1756" s="325"/>
      <c r="CM1756" s="325"/>
      <c r="CN1756" s="325"/>
      <c r="CO1756" s="325"/>
      <c r="CP1756" s="325"/>
      <c r="CQ1756" s="325"/>
      <c r="CR1756" s="325"/>
      <c r="CS1756" s="325"/>
      <c r="CT1756" s="325"/>
      <c r="CU1756" s="325"/>
      <c r="CV1756" s="325"/>
      <c r="CW1756" s="325"/>
      <c r="CX1756" s="325"/>
    </row>
    <row r="1757" spans="1:102" s="36" customFormat="1" ht="15" hidden="1" customHeight="1">
      <c r="A1757" s="329"/>
      <c r="B1757" s="37" t="str">
        <f t="shared" ca="1" si="808"/>
        <v/>
      </c>
      <c r="C1757" s="41" t="str">
        <f t="shared" ca="1" si="809"/>
        <v/>
      </c>
      <c r="D1757" s="39" t="str">
        <f t="shared" ca="1" si="810"/>
        <v/>
      </c>
      <c r="E1757" s="39" t="str">
        <f t="shared" ca="1" si="822"/>
        <v/>
      </c>
      <c r="F1757" s="39" t="str">
        <f t="shared" ca="1" si="811"/>
        <v/>
      </c>
      <c r="G1757" s="101"/>
      <c r="H1757" s="39">
        <f t="shared" ca="1" si="802"/>
        <v>0</v>
      </c>
      <c r="J1757" s="332"/>
      <c r="K1757" s="37" t="str">
        <f t="shared" ca="1" si="812"/>
        <v/>
      </c>
      <c r="L1757" s="41" t="str">
        <f t="shared" ca="1" si="813"/>
        <v/>
      </c>
      <c r="M1757" s="39" t="str">
        <f t="shared" si="803"/>
        <v/>
      </c>
      <c r="N1757" s="39" t="str">
        <f t="shared" ca="1" si="823"/>
        <v/>
      </c>
      <c r="O1757" s="39">
        <f ca="1">ROUND(Q1756*$O$5/payments_per_year,2)</f>
        <v>0</v>
      </c>
      <c r="P1757" s="101"/>
      <c r="Q1757" s="39">
        <f t="shared" ca="1" si="824"/>
        <v>0</v>
      </c>
      <c r="R1757" s="332"/>
      <c r="S1757" s="37" t="str">
        <f t="shared" ca="1" si="814"/>
        <v/>
      </c>
      <c r="T1757" s="41" t="str">
        <f t="shared" ca="1" si="815"/>
        <v/>
      </c>
      <c r="U1757" s="39" t="str">
        <f t="shared" si="804"/>
        <v/>
      </c>
      <c r="V1757" s="39" t="str">
        <f t="shared" ca="1" si="825"/>
        <v/>
      </c>
      <c r="W1757" s="39">
        <f t="shared" ca="1" si="805"/>
        <v>0</v>
      </c>
      <c r="X1757" s="40"/>
      <c r="Y1757" s="39">
        <f t="shared" ca="1" si="826"/>
        <v>0</v>
      </c>
      <c r="Z1757" s="327"/>
      <c r="AA1757" s="37" t="str">
        <f t="shared" ca="1" si="816"/>
        <v/>
      </c>
      <c r="AB1757" s="41" t="str">
        <f t="shared" ca="1" si="817"/>
        <v/>
      </c>
      <c r="AC1757" s="39" t="str">
        <f t="shared" si="806"/>
        <v/>
      </c>
      <c r="AD1757" s="39" t="str">
        <f t="shared" ca="1" si="827"/>
        <v/>
      </c>
      <c r="AE1757" s="39" t="str">
        <f t="shared" ca="1" si="818"/>
        <v/>
      </c>
      <c r="AF1757" s="40"/>
      <c r="AG1757" s="39">
        <f t="shared" ca="1" si="828"/>
        <v>0</v>
      </c>
      <c r="AH1757" s="339"/>
      <c r="AI1757" s="37" t="str">
        <f t="shared" ca="1" si="819"/>
        <v/>
      </c>
      <c r="AJ1757" s="41" t="str">
        <f t="shared" ca="1" si="820"/>
        <v/>
      </c>
      <c r="AK1757" s="39" t="str">
        <f t="shared" si="807"/>
        <v/>
      </c>
      <c r="AL1757" s="39" t="str">
        <f t="shared" ca="1" si="829"/>
        <v/>
      </c>
      <c r="AM1757" s="39" t="str">
        <f t="shared" ca="1" si="821"/>
        <v/>
      </c>
      <c r="AN1757" s="40"/>
      <c r="AO1757" s="39">
        <f t="shared" ca="1" si="830"/>
        <v>0</v>
      </c>
      <c r="AP1757" s="339"/>
      <c r="AW1757" s="329"/>
      <c r="BI1757" s="329"/>
      <c r="BJ1757" s="329"/>
      <c r="BK1757" s="329"/>
      <c r="BL1757" s="329"/>
      <c r="BM1757" s="329"/>
      <c r="BN1757" s="329"/>
      <c r="BO1757" s="329"/>
      <c r="BP1757" s="329"/>
      <c r="BQ1757" s="329"/>
      <c r="BR1757" s="329"/>
      <c r="BS1757" s="329"/>
      <c r="BT1757" s="329"/>
      <c r="BU1757" s="329"/>
      <c r="BV1757" s="329"/>
      <c r="BW1757" s="325"/>
      <c r="BX1757" s="325"/>
      <c r="BY1757" s="325"/>
      <c r="BZ1757" s="325"/>
      <c r="CA1757" s="325"/>
      <c r="CB1757" s="325"/>
      <c r="CC1757" s="325"/>
      <c r="CD1757" s="325"/>
      <c r="CE1757" s="325"/>
      <c r="CF1757" s="325"/>
      <c r="CG1757" s="325"/>
      <c r="CH1757" s="325"/>
      <c r="CI1757" s="325"/>
      <c r="CJ1757" s="325"/>
      <c r="CK1757" s="325"/>
      <c r="CL1757" s="325"/>
      <c r="CM1757" s="325"/>
      <c r="CN1757" s="325"/>
      <c r="CO1757" s="325"/>
      <c r="CP1757" s="325"/>
      <c r="CQ1757" s="325"/>
      <c r="CR1757" s="325"/>
      <c r="CS1757" s="325"/>
      <c r="CT1757" s="325"/>
      <c r="CU1757" s="325"/>
      <c r="CV1757" s="325"/>
      <c r="CW1757" s="325"/>
      <c r="CX1757" s="325"/>
    </row>
    <row r="1758" spans="1:102" s="36" customFormat="1" ht="15" hidden="1" customHeight="1">
      <c r="A1758" s="329"/>
      <c r="B1758" s="37" t="str">
        <f t="shared" ca="1" si="808"/>
        <v/>
      </c>
      <c r="C1758" s="41" t="str">
        <f t="shared" ca="1" si="809"/>
        <v/>
      </c>
      <c r="D1758" s="39" t="str">
        <f t="shared" ca="1" si="810"/>
        <v/>
      </c>
      <c r="E1758" s="39" t="str">
        <f t="shared" ca="1" si="822"/>
        <v/>
      </c>
      <c r="F1758" s="39" t="str">
        <f t="shared" ca="1" si="811"/>
        <v/>
      </c>
      <c r="G1758" s="101"/>
      <c r="H1758" s="39">
        <f t="shared" ca="1" si="802"/>
        <v>0</v>
      </c>
      <c r="J1758" s="332"/>
      <c r="K1758" s="37" t="str">
        <f t="shared" ca="1" si="812"/>
        <v/>
      </c>
      <c r="L1758" s="41" t="str">
        <f t="shared" ca="1" si="813"/>
        <v/>
      </c>
      <c r="M1758" s="39" t="str">
        <f t="shared" si="803"/>
        <v/>
      </c>
      <c r="N1758" s="39" t="str">
        <f t="shared" ca="1" si="823"/>
        <v/>
      </c>
      <c r="O1758" s="39" t="str">
        <f ca="1">IF(L1758="","",ROUND(Q1757*$O$5/payments_per_year,2))</f>
        <v/>
      </c>
      <c r="P1758" s="101"/>
      <c r="Q1758" s="39">
        <f t="shared" ca="1" si="824"/>
        <v>0</v>
      </c>
      <c r="R1758" s="332"/>
      <c r="S1758" s="37" t="str">
        <f t="shared" ca="1" si="814"/>
        <v/>
      </c>
      <c r="T1758" s="41" t="str">
        <f t="shared" ca="1" si="815"/>
        <v/>
      </c>
      <c r="U1758" s="39" t="str">
        <f t="shared" si="804"/>
        <v/>
      </c>
      <c r="V1758" s="39" t="str">
        <f t="shared" ca="1" si="825"/>
        <v/>
      </c>
      <c r="W1758" s="39">
        <f t="shared" ca="1" si="805"/>
        <v>0</v>
      </c>
      <c r="X1758" s="40"/>
      <c r="Y1758" s="39">
        <f t="shared" ca="1" si="826"/>
        <v>0</v>
      </c>
      <c r="Z1758" s="327"/>
      <c r="AA1758" s="37" t="str">
        <f t="shared" ca="1" si="816"/>
        <v/>
      </c>
      <c r="AB1758" s="41" t="str">
        <f t="shared" ca="1" si="817"/>
        <v/>
      </c>
      <c r="AC1758" s="39" t="str">
        <f t="shared" si="806"/>
        <v/>
      </c>
      <c r="AD1758" s="39" t="str">
        <f t="shared" ca="1" si="827"/>
        <v/>
      </c>
      <c r="AE1758" s="39" t="str">
        <f t="shared" ca="1" si="818"/>
        <v/>
      </c>
      <c r="AF1758" s="40"/>
      <c r="AG1758" s="39">
        <f t="shared" ca="1" si="828"/>
        <v>0</v>
      </c>
      <c r="AH1758" s="339"/>
      <c r="AI1758" s="37" t="str">
        <f t="shared" ca="1" si="819"/>
        <v/>
      </c>
      <c r="AJ1758" s="41" t="str">
        <f t="shared" ca="1" si="820"/>
        <v/>
      </c>
      <c r="AK1758" s="39" t="str">
        <f t="shared" si="807"/>
        <v/>
      </c>
      <c r="AL1758" s="39" t="str">
        <f t="shared" ca="1" si="829"/>
        <v/>
      </c>
      <c r="AM1758" s="39" t="str">
        <f t="shared" ca="1" si="821"/>
        <v/>
      </c>
      <c r="AN1758" s="40"/>
      <c r="AO1758" s="39">
        <f t="shared" ca="1" si="830"/>
        <v>0</v>
      </c>
      <c r="AP1758" s="339"/>
      <c r="AW1758" s="329"/>
      <c r="BI1758" s="329"/>
      <c r="BJ1758" s="329"/>
      <c r="BK1758" s="329"/>
      <c r="BL1758" s="329"/>
      <c r="BM1758" s="329"/>
      <c r="BN1758" s="329"/>
      <c r="BO1758" s="329"/>
      <c r="BP1758" s="329"/>
      <c r="BQ1758" s="329"/>
      <c r="BR1758" s="329"/>
      <c r="BS1758" s="329"/>
      <c r="BT1758" s="329"/>
      <c r="BU1758" s="329"/>
      <c r="BV1758" s="329"/>
      <c r="BW1758" s="325"/>
      <c r="BX1758" s="325"/>
      <c r="BY1758" s="325"/>
      <c r="BZ1758" s="325"/>
      <c r="CA1758" s="325"/>
      <c r="CB1758" s="325"/>
      <c r="CC1758" s="325"/>
      <c r="CD1758" s="325"/>
      <c r="CE1758" s="325"/>
      <c r="CF1758" s="325"/>
      <c r="CG1758" s="325"/>
      <c r="CH1758" s="325"/>
      <c r="CI1758" s="325"/>
      <c r="CJ1758" s="325"/>
      <c r="CK1758" s="325"/>
      <c r="CL1758" s="325"/>
      <c r="CM1758" s="325"/>
      <c r="CN1758" s="325"/>
      <c r="CO1758" s="325"/>
      <c r="CP1758" s="325"/>
      <c r="CQ1758" s="325"/>
      <c r="CR1758" s="325"/>
      <c r="CS1758" s="325"/>
      <c r="CT1758" s="325"/>
      <c r="CU1758" s="325"/>
      <c r="CV1758" s="325"/>
      <c r="CW1758" s="325"/>
      <c r="CX1758" s="325"/>
    </row>
    <row r="1759" spans="1:102" s="36" customFormat="1" ht="15" hidden="1" customHeight="1">
      <c r="A1759" s="329"/>
      <c r="B1759" s="37" t="str">
        <f t="shared" ca="1" si="808"/>
        <v/>
      </c>
      <c r="C1759" s="41" t="str">
        <f t="shared" ca="1" si="809"/>
        <v/>
      </c>
      <c r="D1759" s="39" t="str">
        <f t="shared" ca="1" si="810"/>
        <v/>
      </c>
      <c r="E1759" s="39" t="str">
        <f t="shared" ca="1" si="822"/>
        <v/>
      </c>
      <c r="F1759" s="39" t="str">
        <f t="shared" ca="1" si="811"/>
        <v/>
      </c>
      <c r="G1759" s="101"/>
      <c r="H1759" s="39">
        <f t="shared" ca="1" si="802"/>
        <v>0</v>
      </c>
      <c r="J1759" s="332"/>
      <c r="K1759" s="37" t="str">
        <f t="shared" ca="1" si="812"/>
        <v/>
      </c>
      <c r="L1759" s="41" t="str">
        <f t="shared" ca="1" si="813"/>
        <v/>
      </c>
      <c r="M1759" s="39" t="str">
        <f t="shared" si="803"/>
        <v/>
      </c>
      <c r="N1759" s="39" t="str">
        <f t="shared" ca="1" si="823"/>
        <v/>
      </c>
      <c r="O1759" s="39">
        <f ca="1">ROUND(Q1758*$O$5/payments_per_year,2)</f>
        <v>0</v>
      </c>
      <c r="P1759" s="101"/>
      <c r="Q1759" s="39">
        <f t="shared" ca="1" si="824"/>
        <v>0</v>
      </c>
      <c r="R1759" s="332"/>
      <c r="S1759" s="37" t="str">
        <f t="shared" ca="1" si="814"/>
        <v/>
      </c>
      <c r="T1759" s="41" t="str">
        <f t="shared" ca="1" si="815"/>
        <v/>
      </c>
      <c r="U1759" s="39" t="str">
        <f t="shared" si="804"/>
        <v/>
      </c>
      <c r="V1759" s="39" t="str">
        <f t="shared" ca="1" si="825"/>
        <v/>
      </c>
      <c r="W1759" s="39">
        <f t="shared" ca="1" si="805"/>
        <v>0</v>
      </c>
      <c r="X1759" s="40"/>
      <c r="Y1759" s="39">
        <f t="shared" ca="1" si="826"/>
        <v>0</v>
      </c>
      <c r="Z1759" s="327"/>
      <c r="AA1759" s="37" t="str">
        <f t="shared" ca="1" si="816"/>
        <v/>
      </c>
      <c r="AB1759" s="41" t="str">
        <f t="shared" ca="1" si="817"/>
        <v/>
      </c>
      <c r="AC1759" s="39" t="str">
        <f t="shared" si="806"/>
        <v/>
      </c>
      <c r="AD1759" s="39" t="str">
        <f t="shared" ca="1" si="827"/>
        <v/>
      </c>
      <c r="AE1759" s="39" t="str">
        <f t="shared" ca="1" si="818"/>
        <v/>
      </c>
      <c r="AF1759" s="40"/>
      <c r="AG1759" s="39">
        <f t="shared" ca="1" si="828"/>
        <v>0</v>
      </c>
      <c r="AH1759" s="339"/>
      <c r="AI1759" s="37" t="str">
        <f t="shared" ca="1" si="819"/>
        <v/>
      </c>
      <c r="AJ1759" s="41" t="str">
        <f t="shared" ca="1" si="820"/>
        <v/>
      </c>
      <c r="AK1759" s="39" t="str">
        <f t="shared" si="807"/>
        <v/>
      </c>
      <c r="AL1759" s="39" t="str">
        <f t="shared" ca="1" si="829"/>
        <v/>
      </c>
      <c r="AM1759" s="39" t="str">
        <f t="shared" ca="1" si="821"/>
        <v/>
      </c>
      <c r="AN1759" s="40"/>
      <c r="AO1759" s="39">
        <f t="shared" ca="1" si="830"/>
        <v>0</v>
      </c>
      <c r="AP1759" s="339"/>
      <c r="AW1759" s="329"/>
      <c r="BI1759" s="329"/>
      <c r="BJ1759" s="329"/>
      <c r="BK1759" s="329"/>
      <c r="BL1759" s="329"/>
      <c r="BM1759" s="329"/>
      <c r="BN1759" s="329"/>
      <c r="BO1759" s="329"/>
      <c r="BP1759" s="329"/>
      <c r="BQ1759" s="329"/>
      <c r="BR1759" s="329"/>
      <c r="BS1759" s="329"/>
      <c r="BT1759" s="329"/>
      <c r="BU1759" s="329"/>
      <c r="BV1759" s="329"/>
      <c r="BW1759" s="325"/>
      <c r="BX1759" s="325"/>
      <c r="BY1759" s="325"/>
      <c r="BZ1759" s="325"/>
      <c r="CA1759" s="325"/>
      <c r="CB1759" s="325"/>
      <c r="CC1759" s="325"/>
      <c r="CD1759" s="325"/>
      <c r="CE1759" s="325"/>
      <c r="CF1759" s="325"/>
      <c r="CG1759" s="325"/>
      <c r="CH1759" s="325"/>
      <c r="CI1759" s="325"/>
      <c r="CJ1759" s="325"/>
      <c r="CK1759" s="325"/>
      <c r="CL1759" s="325"/>
      <c r="CM1759" s="325"/>
      <c r="CN1759" s="325"/>
      <c r="CO1759" s="325"/>
      <c r="CP1759" s="325"/>
      <c r="CQ1759" s="325"/>
      <c r="CR1759" s="325"/>
      <c r="CS1759" s="325"/>
      <c r="CT1759" s="325"/>
      <c r="CU1759" s="325"/>
      <c r="CV1759" s="325"/>
      <c r="CW1759" s="325"/>
      <c r="CX1759" s="325"/>
    </row>
    <row r="1760" spans="1:102" s="36" customFormat="1" ht="15" hidden="1" customHeight="1">
      <c r="A1760" s="329"/>
      <c r="B1760" s="37" t="str">
        <f t="shared" ca="1" si="808"/>
        <v/>
      </c>
      <c r="C1760" s="41" t="str">
        <f t="shared" ca="1" si="809"/>
        <v/>
      </c>
      <c r="D1760" s="39" t="str">
        <f t="shared" ca="1" si="810"/>
        <v/>
      </c>
      <c r="E1760" s="39" t="str">
        <f t="shared" ca="1" si="822"/>
        <v/>
      </c>
      <c r="F1760" s="39" t="str">
        <f t="shared" ca="1" si="811"/>
        <v/>
      </c>
      <c r="G1760" s="101"/>
      <c r="H1760" s="39">
        <f t="shared" ca="1" si="802"/>
        <v>0</v>
      </c>
      <c r="J1760" s="332"/>
      <c r="K1760" s="37" t="str">
        <f t="shared" ca="1" si="812"/>
        <v/>
      </c>
      <c r="L1760" s="41" t="str">
        <f t="shared" ca="1" si="813"/>
        <v/>
      </c>
      <c r="M1760" s="39" t="str">
        <f t="shared" si="803"/>
        <v/>
      </c>
      <c r="N1760" s="39" t="str">
        <f t="shared" ca="1" si="823"/>
        <v/>
      </c>
      <c r="O1760" s="39" t="str">
        <f ca="1">IF(L1760="","",ROUND(Q1759*$O$5/payments_per_year,2))</f>
        <v/>
      </c>
      <c r="P1760" s="101"/>
      <c r="Q1760" s="39">
        <f t="shared" ca="1" si="824"/>
        <v>0</v>
      </c>
      <c r="R1760" s="332"/>
      <c r="S1760" s="37" t="str">
        <f t="shared" ca="1" si="814"/>
        <v/>
      </c>
      <c r="T1760" s="41" t="str">
        <f t="shared" ca="1" si="815"/>
        <v/>
      </c>
      <c r="U1760" s="39" t="str">
        <f t="shared" si="804"/>
        <v/>
      </c>
      <c r="V1760" s="39" t="str">
        <f t="shared" ca="1" si="825"/>
        <v/>
      </c>
      <c r="W1760" s="39">
        <f t="shared" ca="1" si="805"/>
        <v>0</v>
      </c>
      <c r="X1760" s="40"/>
      <c r="Y1760" s="39">
        <f t="shared" ca="1" si="826"/>
        <v>0</v>
      </c>
      <c r="Z1760" s="327"/>
      <c r="AA1760" s="37" t="str">
        <f t="shared" ca="1" si="816"/>
        <v/>
      </c>
      <c r="AB1760" s="41" t="str">
        <f t="shared" ca="1" si="817"/>
        <v/>
      </c>
      <c r="AC1760" s="39" t="str">
        <f t="shared" si="806"/>
        <v/>
      </c>
      <c r="AD1760" s="39" t="str">
        <f t="shared" ca="1" si="827"/>
        <v/>
      </c>
      <c r="AE1760" s="39" t="str">
        <f t="shared" ca="1" si="818"/>
        <v/>
      </c>
      <c r="AF1760" s="40"/>
      <c r="AG1760" s="39">
        <f t="shared" ca="1" si="828"/>
        <v>0</v>
      </c>
      <c r="AH1760" s="339"/>
      <c r="AI1760" s="37" t="str">
        <f t="shared" ca="1" si="819"/>
        <v/>
      </c>
      <c r="AJ1760" s="41" t="str">
        <f t="shared" ca="1" si="820"/>
        <v/>
      </c>
      <c r="AK1760" s="39" t="str">
        <f t="shared" si="807"/>
        <v/>
      </c>
      <c r="AL1760" s="39" t="str">
        <f t="shared" ca="1" si="829"/>
        <v/>
      </c>
      <c r="AM1760" s="39" t="str">
        <f t="shared" ca="1" si="821"/>
        <v/>
      </c>
      <c r="AN1760" s="40"/>
      <c r="AO1760" s="39">
        <f t="shared" ca="1" si="830"/>
        <v>0</v>
      </c>
      <c r="AP1760" s="339"/>
      <c r="AW1760" s="329"/>
      <c r="BI1760" s="329"/>
      <c r="BJ1760" s="329"/>
      <c r="BK1760" s="329"/>
      <c r="BL1760" s="329"/>
      <c r="BM1760" s="329"/>
      <c r="BN1760" s="329"/>
      <c r="BO1760" s="329"/>
      <c r="BP1760" s="329"/>
      <c r="BQ1760" s="329"/>
      <c r="BR1760" s="329"/>
      <c r="BS1760" s="329"/>
      <c r="BT1760" s="329"/>
      <c r="BU1760" s="329"/>
      <c r="BV1760" s="329"/>
      <c r="BW1760" s="325"/>
      <c r="BX1760" s="325"/>
      <c r="BY1760" s="325"/>
      <c r="BZ1760" s="325"/>
      <c r="CA1760" s="325"/>
      <c r="CB1760" s="325"/>
      <c r="CC1760" s="325"/>
      <c r="CD1760" s="325"/>
      <c r="CE1760" s="325"/>
      <c r="CF1760" s="325"/>
      <c r="CG1760" s="325"/>
      <c r="CH1760" s="325"/>
      <c r="CI1760" s="325"/>
      <c r="CJ1760" s="325"/>
      <c r="CK1760" s="325"/>
      <c r="CL1760" s="325"/>
      <c r="CM1760" s="325"/>
      <c r="CN1760" s="325"/>
      <c r="CO1760" s="325"/>
      <c r="CP1760" s="325"/>
      <c r="CQ1760" s="325"/>
      <c r="CR1760" s="325"/>
      <c r="CS1760" s="325"/>
      <c r="CT1760" s="325"/>
      <c r="CU1760" s="325"/>
      <c r="CV1760" s="325"/>
      <c r="CW1760" s="325"/>
      <c r="CX1760" s="325"/>
    </row>
    <row r="1761" spans="1:102" s="36" customFormat="1" ht="15" hidden="1" customHeight="1">
      <c r="A1761" s="329"/>
      <c r="B1761" s="37" t="str">
        <f t="shared" ca="1" si="808"/>
        <v/>
      </c>
      <c r="C1761" s="41" t="str">
        <f t="shared" ca="1" si="809"/>
        <v/>
      </c>
      <c r="D1761" s="39" t="str">
        <f t="shared" ca="1" si="810"/>
        <v/>
      </c>
      <c r="E1761" s="39" t="str">
        <f t="shared" ca="1" si="822"/>
        <v/>
      </c>
      <c r="F1761" s="39" t="str">
        <f t="shared" ca="1" si="811"/>
        <v/>
      </c>
      <c r="G1761" s="101"/>
      <c r="H1761" s="39">
        <f t="shared" ca="1" si="802"/>
        <v>0</v>
      </c>
      <c r="J1761" s="332"/>
      <c r="K1761" s="37" t="str">
        <f t="shared" ca="1" si="812"/>
        <v/>
      </c>
      <c r="L1761" s="41" t="str">
        <f t="shared" ca="1" si="813"/>
        <v/>
      </c>
      <c r="M1761" s="39" t="str">
        <f t="shared" si="803"/>
        <v/>
      </c>
      <c r="N1761" s="39" t="str">
        <f t="shared" ca="1" si="823"/>
        <v/>
      </c>
      <c r="O1761" s="39">
        <f ca="1">ROUND(Q1760*$O$5/payments_per_year,2)</f>
        <v>0</v>
      </c>
      <c r="P1761" s="101"/>
      <c r="Q1761" s="39">
        <f t="shared" ca="1" si="824"/>
        <v>0</v>
      </c>
      <c r="R1761" s="332"/>
      <c r="S1761" s="37" t="str">
        <f t="shared" ca="1" si="814"/>
        <v/>
      </c>
      <c r="T1761" s="41" t="str">
        <f t="shared" ca="1" si="815"/>
        <v/>
      </c>
      <c r="U1761" s="39" t="str">
        <f t="shared" si="804"/>
        <v/>
      </c>
      <c r="V1761" s="39" t="str">
        <f t="shared" ca="1" si="825"/>
        <v/>
      </c>
      <c r="W1761" s="39">
        <f t="shared" ca="1" si="805"/>
        <v>0</v>
      </c>
      <c r="X1761" s="40"/>
      <c r="Y1761" s="39">
        <f t="shared" ca="1" si="826"/>
        <v>0</v>
      </c>
      <c r="Z1761" s="327"/>
      <c r="AA1761" s="37" t="str">
        <f t="shared" ca="1" si="816"/>
        <v/>
      </c>
      <c r="AB1761" s="41" t="str">
        <f t="shared" ca="1" si="817"/>
        <v/>
      </c>
      <c r="AC1761" s="39" t="str">
        <f t="shared" si="806"/>
        <v/>
      </c>
      <c r="AD1761" s="39" t="str">
        <f t="shared" ca="1" si="827"/>
        <v/>
      </c>
      <c r="AE1761" s="39" t="str">
        <f t="shared" ca="1" si="818"/>
        <v/>
      </c>
      <c r="AF1761" s="40"/>
      <c r="AG1761" s="39">
        <f t="shared" ca="1" si="828"/>
        <v>0</v>
      </c>
      <c r="AH1761" s="339"/>
      <c r="AI1761" s="37" t="str">
        <f t="shared" ca="1" si="819"/>
        <v/>
      </c>
      <c r="AJ1761" s="41" t="str">
        <f t="shared" ca="1" si="820"/>
        <v/>
      </c>
      <c r="AK1761" s="39" t="str">
        <f t="shared" si="807"/>
        <v/>
      </c>
      <c r="AL1761" s="39" t="str">
        <f t="shared" ca="1" si="829"/>
        <v/>
      </c>
      <c r="AM1761" s="39" t="str">
        <f t="shared" ca="1" si="821"/>
        <v/>
      </c>
      <c r="AN1761" s="40"/>
      <c r="AO1761" s="39">
        <f t="shared" ca="1" si="830"/>
        <v>0</v>
      </c>
      <c r="AP1761" s="339"/>
      <c r="AW1761" s="329"/>
      <c r="BI1761" s="329"/>
      <c r="BJ1761" s="329"/>
      <c r="BK1761" s="329"/>
      <c r="BL1761" s="329"/>
      <c r="BM1761" s="329"/>
      <c r="BN1761" s="329"/>
      <c r="BO1761" s="329"/>
      <c r="BP1761" s="329"/>
      <c r="BQ1761" s="329"/>
      <c r="BR1761" s="329"/>
      <c r="BS1761" s="329"/>
      <c r="BT1761" s="329"/>
      <c r="BU1761" s="329"/>
      <c r="BV1761" s="329"/>
      <c r="BW1761" s="325"/>
      <c r="BX1761" s="325"/>
      <c r="BY1761" s="325"/>
      <c r="BZ1761" s="325"/>
      <c r="CA1761" s="325"/>
      <c r="CB1761" s="325"/>
      <c r="CC1761" s="325"/>
      <c r="CD1761" s="325"/>
      <c r="CE1761" s="325"/>
      <c r="CF1761" s="325"/>
      <c r="CG1761" s="325"/>
      <c r="CH1761" s="325"/>
      <c r="CI1761" s="325"/>
      <c r="CJ1761" s="325"/>
      <c r="CK1761" s="325"/>
      <c r="CL1761" s="325"/>
      <c r="CM1761" s="325"/>
      <c r="CN1761" s="325"/>
      <c r="CO1761" s="325"/>
      <c r="CP1761" s="325"/>
      <c r="CQ1761" s="325"/>
      <c r="CR1761" s="325"/>
      <c r="CS1761" s="325"/>
      <c r="CT1761" s="325"/>
      <c r="CU1761" s="325"/>
      <c r="CV1761" s="325"/>
      <c r="CW1761" s="325"/>
      <c r="CX1761" s="325"/>
    </row>
    <row r="1762" spans="1:102" s="36" customFormat="1" ht="15" hidden="1" customHeight="1">
      <c r="A1762" s="329"/>
      <c r="B1762" s="37" t="str">
        <f t="shared" ca="1" si="808"/>
        <v/>
      </c>
      <c r="C1762" s="41" t="str">
        <f t="shared" ca="1" si="809"/>
        <v/>
      </c>
      <c r="D1762" s="39" t="str">
        <f t="shared" ca="1" si="810"/>
        <v/>
      </c>
      <c r="E1762" s="39" t="str">
        <f t="shared" ca="1" si="822"/>
        <v/>
      </c>
      <c r="F1762" s="39" t="str">
        <f t="shared" ca="1" si="811"/>
        <v/>
      </c>
      <c r="G1762" s="101"/>
      <c r="H1762" s="39">
        <f t="shared" ca="1" si="802"/>
        <v>0</v>
      </c>
      <c r="J1762" s="332"/>
      <c r="K1762" s="37" t="str">
        <f t="shared" ca="1" si="812"/>
        <v/>
      </c>
      <c r="L1762" s="41" t="str">
        <f t="shared" ca="1" si="813"/>
        <v/>
      </c>
      <c r="M1762" s="39" t="str">
        <f t="shared" si="803"/>
        <v/>
      </c>
      <c r="N1762" s="39" t="str">
        <f t="shared" ca="1" si="823"/>
        <v/>
      </c>
      <c r="O1762" s="39" t="str">
        <f ca="1">IF(L1762="","",ROUND(Q1761*$O$5/payments_per_year,2))</f>
        <v/>
      </c>
      <c r="P1762" s="101"/>
      <c r="Q1762" s="39">
        <f t="shared" ca="1" si="824"/>
        <v>0</v>
      </c>
      <c r="R1762" s="332"/>
      <c r="S1762" s="37" t="str">
        <f t="shared" ca="1" si="814"/>
        <v/>
      </c>
      <c r="T1762" s="41" t="str">
        <f t="shared" ca="1" si="815"/>
        <v/>
      </c>
      <c r="U1762" s="39" t="str">
        <f t="shared" si="804"/>
        <v/>
      </c>
      <c r="V1762" s="39" t="str">
        <f t="shared" ca="1" si="825"/>
        <v/>
      </c>
      <c r="W1762" s="39">
        <f t="shared" ca="1" si="805"/>
        <v>0</v>
      </c>
      <c r="X1762" s="40"/>
      <c r="Y1762" s="39">
        <f t="shared" ca="1" si="826"/>
        <v>0</v>
      </c>
      <c r="Z1762" s="327"/>
      <c r="AA1762" s="37" t="str">
        <f t="shared" ca="1" si="816"/>
        <v/>
      </c>
      <c r="AB1762" s="41" t="str">
        <f t="shared" ca="1" si="817"/>
        <v/>
      </c>
      <c r="AC1762" s="39" t="str">
        <f t="shared" si="806"/>
        <v/>
      </c>
      <c r="AD1762" s="39" t="str">
        <f t="shared" ca="1" si="827"/>
        <v/>
      </c>
      <c r="AE1762" s="39" t="str">
        <f t="shared" ca="1" si="818"/>
        <v/>
      </c>
      <c r="AF1762" s="40"/>
      <c r="AG1762" s="39">
        <f t="shared" ca="1" si="828"/>
        <v>0</v>
      </c>
      <c r="AH1762" s="339"/>
      <c r="AI1762" s="37" t="str">
        <f t="shared" ca="1" si="819"/>
        <v/>
      </c>
      <c r="AJ1762" s="41" t="str">
        <f t="shared" ca="1" si="820"/>
        <v/>
      </c>
      <c r="AK1762" s="39" t="str">
        <f t="shared" si="807"/>
        <v/>
      </c>
      <c r="AL1762" s="39" t="str">
        <f t="shared" ca="1" si="829"/>
        <v/>
      </c>
      <c r="AM1762" s="39" t="str">
        <f t="shared" ca="1" si="821"/>
        <v/>
      </c>
      <c r="AN1762" s="40"/>
      <c r="AO1762" s="39">
        <f t="shared" ca="1" si="830"/>
        <v>0</v>
      </c>
      <c r="AP1762" s="339"/>
      <c r="AW1762" s="329"/>
      <c r="BI1762" s="329"/>
      <c r="BJ1762" s="329"/>
      <c r="BK1762" s="329"/>
      <c r="BL1762" s="329"/>
      <c r="BM1762" s="329"/>
      <c r="BN1762" s="329"/>
      <c r="BO1762" s="329"/>
      <c r="BP1762" s="329"/>
      <c r="BQ1762" s="329"/>
      <c r="BR1762" s="329"/>
      <c r="BS1762" s="329"/>
      <c r="BT1762" s="329"/>
      <c r="BU1762" s="329"/>
      <c r="BV1762" s="329"/>
      <c r="BW1762" s="325"/>
      <c r="BX1762" s="325"/>
      <c r="BY1762" s="325"/>
      <c r="BZ1762" s="325"/>
      <c r="CA1762" s="325"/>
      <c r="CB1762" s="325"/>
      <c r="CC1762" s="325"/>
      <c r="CD1762" s="325"/>
      <c r="CE1762" s="325"/>
      <c r="CF1762" s="325"/>
      <c r="CG1762" s="325"/>
      <c r="CH1762" s="325"/>
      <c r="CI1762" s="325"/>
      <c r="CJ1762" s="325"/>
      <c r="CK1762" s="325"/>
      <c r="CL1762" s="325"/>
      <c r="CM1762" s="325"/>
      <c r="CN1762" s="325"/>
      <c r="CO1762" s="325"/>
      <c r="CP1762" s="325"/>
      <c r="CQ1762" s="325"/>
      <c r="CR1762" s="325"/>
      <c r="CS1762" s="325"/>
      <c r="CT1762" s="325"/>
      <c r="CU1762" s="325"/>
      <c r="CV1762" s="325"/>
      <c r="CW1762" s="325"/>
      <c r="CX1762" s="325"/>
    </row>
    <row r="1763" spans="1:102" s="36" customFormat="1" ht="15" hidden="1" customHeight="1">
      <c r="A1763" s="329"/>
      <c r="B1763" s="37" t="str">
        <f t="shared" ca="1" si="808"/>
        <v/>
      </c>
      <c r="C1763" s="41" t="str">
        <f t="shared" ca="1" si="809"/>
        <v/>
      </c>
      <c r="D1763" s="39" t="str">
        <f t="shared" ca="1" si="810"/>
        <v/>
      </c>
      <c r="E1763" s="39" t="str">
        <f t="shared" ca="1" si="822"/>
        <v/>
      </c>
      <c r="F1763" s="39" t="str">
        <f t="shared" ca="1" si="811"/>
        <v/>
      </c>
      <c r="G1763" s="101"/>
      <c r="H1763" s="39">
        <f t="shared" ca="1" si="802"/>
        <v>0</v>
      </c>
      <c r="J1763" s="332"/>
      <c r="K1763" s="37" t="str">
        <f t="shared" ca="1" si="812"/>
        <v/>
      </c>
      <c r="L1763" s="41" t="str">
        <f t="shared" ca="1" si="813"/>
        <v/>
      </c>
      <c r="M1763" s="39" t="str">
        <f t="shared" si="803"/>
        <v/>
      </c>
      <c r="N1763" s="39" t="str">
        <f t="shared" ca="1" si="823"/>
        <v/>
      </c>
      <c r="O1763" s="39">
        <f ca="1">ROUND(Q1762*$O$5/payments_per_year,2)</f>
        <v>0</v>
      </c>
      <c r="P1763" s="101"/>
      <c r="Q1763" s="39">
        <f t="shared" ca="1" si="824"/>
        <v>0</v>
      </c>
      <c r="R1763" s="332"/>
      <c r="S1763" s="37" t="str">
        <f t="shared" ca="1" si="814"/>
        <v/>
      </c>
      <c r="T1763" s="41" t="str">
        <f t="shared" ca="1" si="815"/>
        <v/>
      </c>
      <c r="U1763" s="39" t="str">
        <f t="shared" si="804"/>
        <v/>
      </c>
      <c r="V1763" s="39" t="str">
        <f t="shared" ca="1" si="825"/>
        <v/>
      </c>
      <c r="W1763" s="39">
        <f t="shared" ca="1" si="805"/>
        <v>0</v>
      </c>
      <c r="X1763" s="40"/>
      <c r="Y1763" s="39">
        <f t="shared" ca="1" si="826"/>
        <v>0</v>
      </c>
      <c r="Z1763" s="327"/>
      <c r="AA1763" s="37" t="str">
        <f t="shared" ca="1" si="816"/>
        <v/>
      </c>
      <c r="AB1763" s="41" t="str">
        <f t="shared" ca="1" si="817"/>
        <v/>
      </c>
      <c r="AC1763" s="39" t="str">
        <f t="shared" si="806"/>
        <v/>
      </c>
      <c r="AD1763" s="39" t="str">
        <f t="shared" ca="1" si="827"/>
        <v/>
      </c>
      <c r="AE1763" s="39" t="str">
        <f t="shared" ca="1" si="818"/>
        <v/>
      </c>
      <c r="AF1763" s="40"/>
      <c r="AG1763" s="39">
        <f t="shared" ca="1" si="828"/>
        <v>0</v>
      </c>
      <c r="AH1763" s="339"/>
      <c r="AI1763" s="37" t="str">
        <f t="shared" ca="1" si="819"/>
        <v/>
      </c>
      <c r="AJ1763" s="41" t="str">
        <f t="shared" ca="1" si="820"/>
        <v/>
      </c>
      <c r="AK1763" s="39" t="str">
        <f t="shared" si="807"/>
        <v/>
      </c>
      <c r="AL1763" s="39" t="str">
        <f t="shared" ca="1" si="829"/>
        <v/>
      </c>
      <c r="AM1763" s="39" t="str">
        <f t="shared" ca="1" si="821"/>
        <v/>
      </c>
      <c r="AN1763" s="40"/>
      <c r="AO1763" s="39">
        <f t="shared" ca="1" si="830"/>
        <v>0</v>
      </c>
      <c r="AP1763" s="339"/>
      <c r="AW1763" s="329"/>
      <c r="BI1763" s="329"/>
      <c r="BJ1763" s="329"/>
      <c r="BK1763" s="329"/>
      <c r="BL1763" s="329"/>
      <c r="BM1763" s="329"/>
      <c r="BN1763" s="329"/>
      <c r="BO1763" s="329"/>
      <c r="BP1763" s="329"/>
      <c r="BQ1763" s="329"/>
      <c r="BR1763" s="329"/>
      <c r="BS1763" s="329"/>
      <c r="BT1763" s="329"/>
      <c r="BU1763" s="329"/>
      <c r="BV1763" s="329"/>
      <c r="BW1763" s="325"/>
      <c r="BX1763" s="325"/>
      <c r="BY1763" s="325"/>
      <c r="BZ1763" s="325"/>
      <c r="CA1763" s="325"/>
      <c r="CB1763" s="325"/>
      <c r="CC1763" s="325"/>
      <c r="CD1763" s="325"/>
      <c r="CE1763" s="325"/>
      <c r="CF1763" s="325"/>
      <c r="CG1763" s="325"/>
      <c r="CH1763" s="325"/>
      <c r="CI1763" s="325"/>
      <c r="CJ1763" s="325"/>
      <c r="CK1763" s="325"/>
      <c r="CL1763" s="325"/>
      <c r="CM1763" s="325"/>
      <c r="CN1763" s="325"/>
      <c r="CO1763" s="325"/>
      <c r="CP1763" s="325"/>
      <c r="CQ1763" s="325"/>
      <c r="CR1763" s="325"/>
      <c r="CS1763" s="325"/>
      <c r="CT1763" s="325"/>
      <c r="CU1763" s="325"/>
      <c r="CV1763" s="325"/>
      <c r="CW1763" s="325"/>
      <c r="CX1763" s="325"/>
    </row>
    <row r="1764" spans="1:102" s="36" customFormat="1" ht="15" hidden="1" customHeight="1">
      <c r="A1764" s="329"/>
      <c r="B1764" s="37" t="str">
        <f t="shared" ca="1" si="808"/>
        <v/>
      </c>
      <c r="C1764" s="41" t="str">
        <f t="shared" ca="1" si="809"/>
        <v/>
      </c>
      <c r="D1764" s="39" t="str">
        <f t="shared" ca="1" si="810"/>
        <v/>
      </c>
      <c r="E1764" s="39" t="str">
        <f t="shared" ca="1" si="822"/>
        <v/>
      </c>
      <c r="F1764" s="39" t="str">
        <f t="shared" ca="1" si="811"/>
        <v/>
      </c>
      <c r="G1764" s="101"/>
      <c r="H1764" s="39">
        <f t="shared" ca="1" si="802"/>
        <v>0</v>
      </c>
      <c r="J1764" s="332"/>
      <c r="K1764" s="37" t="str">
        <f t="shared" ca="1" si="812"/>
        <v/>
      </c>
      <c r="L1764" s="41" t="str">
        <f t="shared" ca="1" si="813"/>
        <v/>
      </c>
      <c r="M1764" s="39" t="str">
        <f t="shared" si="803"/>
        <v/>
      </c>
      <c r="N1764" s="39" t="str">
        <f t="shared" ca="1" si="823"/>
        <v/>
      </c>
      <c r="O1764" s="39" t="str">
        <f ca="1">IF(L1764="","",ROUND(Q1763*$O$5/payments_per_year,2))</f>
        <v/>
      </c>
      <c r="P1764" s="101"/>
      <c r="Q1764" s="39">
        <f t="shared" ca="1" si="824"/>
        <v>0</v>
      </c>
      <c r="R1764" s="332"/>
      <c r="S1764" s="37" t="str">
        <f t="shared" ca="1" si="814"/>
        <v/>
      </c>
      <c r="T1764" s="41" t="str">
        <f t="shared" ca="1" si="815"/>
        <v/>
      </c>
      <c r="U1764" s="39" t="str">
        <f t="shared" si="804"/>
        <v/>
      </c>
      <c r="V1764" s="39" t="str">
        <f t="shared" ca="1" si="825"/>
        <v/>
      </c>
      <c r="W1764" s="39">
        <f t="shared" ca="1" si="805"/>
        <v>0</v>
      </c>
      <c r="X1764" s="40"/>
      <c r="Y1764" s="39">
        <f t="shared" ca="1" si="826"/>
        <v>0</v>
      </c>
      <c r="Z1764" s="327"/>
      <c r="AA1764" s="37" t="str">
        <f t="shared" ca="1" si="816"/>
        <v/>
      </c>
      <c r="AB1764" s="41" t="str">
        <f t="shared" ca="1" si="817"/>
        <v/>
      </c>
      <c r="AC1764" s="39" t="str">
        <f t="shared" si="806"/>
        <v/>
      </c>
      <c r="AD1764" s="39" t="str">
        <f t="shared" ca="1" si="827"/>
        <v/>
      </c>
      <c r="AE1764" s="39" t="str">
        <f t="shared" ca="1" si="818"/>
        <v/>
      </c>
      <c r="AF1764" s="40"/>
      <c r="AG1764" s="39">
        <f t="shared" ca="1" si="828"/>
        <v>0</v>
      </c>
      <c r="AH1764" s="339"/>
      <c r="AI1764" s="37" t="str">
        <f t="shared" ca="1" si="819"/>
        <v/>
      </c>
      <c r="AJ1764" s="41" t="str">
        <f t="shared" ca="1" si="820"/>
        <v/>
      </c>
      <c r="AK1764" s="39" t="str">
        <f t="shared" si="807"/>
        <v/>
      </c>
      <c r="AL1764" s="39" t="str">
        <f t="shared" ca="1" si="829"/>
        <v/>
      </c>
      <c r="AM1764" s="39" t="str">
        <f t="shared" ca="1" si="821"/>
        <v/>
      </c>
      <c r="AN1764" s="40"/>
      <c r="AO1764" s="39">
        <f t="shared" ca="1" si="830"/>
        <v>0</v>
      </c>
      <c r="AP1764" s="339"/>
      <c r="AW1764" s="329"/>
      <c r="BI1764" s="329"/>
      <c r="BJ1764" s="329"/>
      <c r="BK1764" s="329"/>
      <c r="BL1764" s="329"/>
      <c r="BM1764" s="329"/>
      <c r="BN1764" s="329"/>
      <c r="BO1764" s="329"/>
      <c r="BP1764" s="329"/>
      <c r="BQ1764" s="329"/>
      <c r="BR1764" s="329"/>
      <c r="BS1764" s="329"/>
      <c r="BT1764" s="329"/>
      <c r="BU1764" s="329"/>
      <c r="BV1764" s="329"/>
      <c r="BW1764" s="325"/>
      <c r="BX1764" s="325"/>
      <c r="BY1764" s="325"/>
      <c r="BZ1764" s="325"/>
      <c r="CA1764" s="325"/>
      <c r="CB1764" s="325"/>
      <c r="CC1764" s="325"/>
      <c r="CD1764" s="325"/>
      <c r="CE1764" s="325"/>
      <c r="CF1764" s="325"/>
      <c r="CG1764" s="325"/>
      <c r="CH1764" s="325"/>
      <c r="CI1764" s="325"/>
      <c r="CJ1764" s="325"/>
      <c r="CK1764" s="325"/>
      <c r="CL1764" s="325"/>
      <c r="CM1764" s="325"/>
      <c r="CN1764" s="325"/>
      <c r="CO1764" s="325"/>
      <c r="CP1764" s="325"/>
      <c r="CQ1764" s="325"/>
      <c r="CR1764" s="325"/>
      <c r="CS1764" s="325"/>
      <c r="CT1764" s="325"/>
      <c r="CU1764" s="325"/>
      <c r="CV1764" s="325"/>
      <c r="CW1764" s="325"/>
      <c r="CX1764" s="325"/>
    </row>
    <row r="1765" spans="1:102" s="36" customFormat="1" ht="15" hidden="1" customHeight="1">
      <c r="A1765" s="329"/>
      <c r="B1765" s="37" t="str">
        <f t="shared" ca="1" si="808"/>
        <v/>
      </c>
      <c r="C1765" s="41" t="str">
        <f t="shared" ca="1" si="809"/>
        <v/>
      </c>
      <c r="D1765" s="39" t="str">
        <f t="shared" ca="1" si="810"/>
        <v/>
      </c>
      <c r="E1765" s="39" t="str">
        <f t="shared" ca="1" si="822"/>
        <v/>
      </c>
      <c r="F1765" s="39" t="str">
        <f t="shared" ca="1" si="811"/>
        <v/>
      </c>
      <c r="G1765" s="101"/>
      <c r="H1765" s="39">
        <f t="shared" ca="1" si="802"/>
        <v>0</v>
      </c>
      <c r="J1765" s="332"/>
      <c r="K1765" s="37" t="str">
        <f t="shared" ca="1" si="812"/>
        <v/>
      </c>
      <c r="L1765" s="41" t="str">
        <f t="shared" ca="1" si="813"/>
        <v/>
      </c>
      <c r="M1765" s="39" t="str">
        <f t="shared" si="803"/>
        <v/>
      </c>
      <c r="N1765" s="39" t="str">
        <f t="shared" ca="1" si="823"/>
        <v/>
      </c>
      <c r="O1765" s="39">
        <f ca="1">ROUND(Q1764*$O$5/payments_per_year,2)</f>
        <v>0</v>
      </c>
      <c r="P1765" s="101"/>
      <c r="Q1765" s="39">
        <f t="shared" ca="1" si="824"/>
        <v>0</v>
      </c>
      <c r="R1765" s="332"/>
      <c r="S1765" s="37" t="str">
        <f t="shared" ca="1" si="814"/>
        <v/>
      </c>
      <c r="T1765" s="41" t="str">
        <f t="shared" ca="1" si="815"/>
        <v/>
      </c>
      <c r="U1765" s="39" t="str">
        <f t="shared" si="804"/>
        <v/>
      </c>
      <c r="V1765" s="39" t="str">
        <f t="shared" ca="1" si="825"/>
        <v/>
      </c>
      <c r="W1765" s="39">
        <f t="shared" ca="1" si="805"/>
        <v>0</v>
      </c>
      <c r="X1765" s="40"/>
      <c r="Y1765" s="39">
        <f t="shared" ca="1" si="826"/>
        <v>0</v>
      </c>
      <c r="Z1765" s="327"/>
      <c r="AA1765" s="37" t="str">
        <f t="shared" ca="1" si="816"/>
        <v/>
      </c>
      <c r="AB1765" s="41" t="str">
        <f t="shared" ca="1" si="817"/>
        <v/>
      </c>
      <c r="AC1765" s="39" t="str">
        <f t="shared" si="806"/>
        <v/>
      </c>
      <c r="AD1765" s="39" t="str">
        <f t="shared" ca="1" si="827"/>
        <v/>
      </c>
      <c r="AE1765" s="39" t="str">
        <f t="shared" ca="1" si="818"/>
        <v/>
      </c>
      <c r="AF1765" s="40"/>
      <c r="AG1765" s="39">
        <f t="shared" ca="1" si="828"/>
        <v>0</v>
      </c>
      <c r="AH1765" s="339"/>
      <c r="AI1765" s="37" t="str">
        <f t="shared" ca="1" si="819"/>
        <v/>
      </c>
      <c r="AJ1765" s="41" t="str">
        <f t="shared" ca="1" si="820"/>
        <v/>
      </c>
      <c r="AK1765" s="39" t="str">
        <f t="shared" si="807"/>
        <v/>
      </c>
      <c r="AL1765" s="39" t="str">
        <f t="shared" ca="1" si="829"/>
        <v/>
      </c>
      <c r="AM1765" s="39" t="str">
        <f t="shared" ca="1" si="821"/>
        <v/>
      </c>
      <c r="AN1765" s="40"/>
      <c r="AO1765" s="39">
        <f t="shared" ca="1" si="830"/>
        <v>0</v>
      </c>
      <c r="AP1765" s="339"/>
      <c r="AW1765" s="329"/>
      <c r="BI1765" s="329"/>
      <c r="BJ1765" s="329"/>
      <c r="BK1765" s="329"/>
      <c r="BL1765" s="329"/>
      <c r="BM1765" s="329"/>
      <c r="BN1765" s="329"/>
      <c r="BO1765" s="329"/>
      <c r="BP1765" s="329"/>
      <c r="BQ1765" s="329"/>
      <c r="BR1765" s="329"/>
      <c r="BS1765" s="329"/>
      <c r="BT1765" s="329"/>
      <c r="BU1765" s="329"/>
      <c r="BV1765" s="329"/>
      <c r="BW1765" s="325"/>
      <c r="BX1765" s="325"/>
      <c r="BY1765" s="325"/>
      <c r="BZ1765" s="325"/>
      <c r="CA1765" s="325"/>
      <c r="CB1765" s="325"/>
      <c r="CC1765" s="325"/>
      <c r="CD1765" s="325"/>
      <c r="CE1765" s="325"/>
      <c r="CF1765" s="325"/>
      <c r="CG1765" s="325"/>
      <c r="CH1765" s="325"/>
      <c r="CI1765" s="325"/>
      <c r="CJ1765" s="325"/>
      <c r="CK1765" s="325"/>
      <c r="CL1765" s="325"/>
      <c r="CM1765" s="325"/>
      <c r="CN1765" s="325"/>
      <c r="CO1765" s="325"/>
      <c r="CP1765" s="325"/>
      <c r="CQ1765" s="325"/>
      <c r="CR1765" s="325"/>
      <c r="CS1765" s="325"/>
      <c r="CT1765" s="325"/>
      <c r="CU1765" s="325"/>
      <c r="CV1765" s="325"/>
      <c r="CW1765" s="325"/>
      <c r="CX1765" s="325"/>
    </row>
    <row r="1766" spans="1:102" s="36" customFormat="1" ht="15" hidden="1" customHeight="1">
      <c r="A1766" s="329"/>
      <c r="B1766" s="37" t="str">
        <f t="shared" ca="1" si="808"/>
        <v/>
      </c>
      <c r="C1766" s="41" t="str">
        <f t="shared" ca="1" si="809"/>
        <v/>
      </c>
      <c r="D1766" s="39" t="str">
        <f t="shared" ca="1" si="810"/>
        <v/>
      </c>
      <c r="E1766" s="39" t="str">
        <f t="shared" ca="1" si="822"/>
        <v/>
      </c>
      <c r="F1766" s="39" t="str">
        <f t="shared" ca="1" si="811"/>
        <v/>
      </c>
      <c r="G1766" s="101"/>
      <c r="H1766" s="39">
        <f t="shared" ca="1" si="802"/>
        <v>0</v>
      </c>
      <c r="J1766" s="332"/>
      <c r="K1766" s="37" t="str">
        <f t="shared" ca="1" si="812"/>
        <v/>
      </c>
      <c r="L1766" s="41" t="str">
        <f t="shared" ca="1" si="813"/>
        <v/>
      </c>
      <c r="M1766" s="39" t="str">
        <f t="shared" si="803"/>
        <v/>
      </c>
      <c r="N1766" s="39" t="str">
        <f t="shared" ca="1" si="823"/>
        <v/>
      </c>
      <c r="O1766" s="39" t="str">
        <f ca="1">IF(L1766="","",ROUND(Q1765*$O$5/payments_per_year,2))</f>
        <v/>
      </c>
      <c r="P1766" s="101"/>
      <c r="Q1766" s="39">
        <f t="shared" ca="1" si="824"/>
        <v>0</v>
      </c>
      <c r="R1766" s="332"/>
      <c r="S1766" s="37" t="str">
        <f t="shared" ca="1" si="814"/>
        <v/>
      </c>
      <c r="T1766" s="41" t="str">
        <f t="shared" ca="1" si="815"/>
        <v/>
      </c>
      <c r="U1766" s="39" t="str">
        <f t="shared" si="804"/>
        <v/>
      </c>
      <c r="V1766" s="39" t="str">
        <f t="shared" ca="1" si="825"/>
        <v/>
      </c>
      <c r="W1766" s="39">
        <f t="shared" ca="1" si="805"/>
        <v>0</v>
      </c>
      <c r="X1766" s="40"/>
      <c r="Y1766" s="39">
        <f t="shared" ca="1" si="826"/>
        <v>0</v>
      </c>
      <c r="Z1766" s="327"/>
      <c r="AA1766" s="37" t="str">
        <f t="shared" ca="1" si="816"/>
        <v/>
      </c>
      <c r="AB1766" s="41" t="str">
        <f t="shared" ca="1" si="817"/>
        <v/>
      </c>
      <c r="AC1766" s="39" t="str">
        <f t="shared" si="806"/>
        <v/>
      </c>
      <c r="AD1766" s="39" t="str">
        <f t="shared" ca="1" si="827"/>
        <v/>
      </c>
      <c r="AE1766" s="39" t="str">
        <f t="shared" ca="1" si="818"/>
        <v/>
      </c>
      <c r="AF1766" s="40"/>
      <c r="AG1766" s="39">
        <f t="shared" ca="1" si="828"/>
        <v>0</v>
      </c>
      <c r="AH1766" s="339"/>
      <c r="AI1766" s="37" t="str">
        <f t="shared" ca="1" si="819"/>
        <v/>
      </c>
      <c r="AJ1766" s="41" t="str">
        <f t="shared" ca="1" si="820"/>
        <v/>
      </c>
      <c r="AK1766" s="39" t="str">
        <f t="shared" si="807"/>
        <v/>
      </c>
      <c r="AL1766" s="39" t="str">
        <f t="shared" ca="1" si="829"/>
        <v/>
      </c>
      <c r="AM1766" s="39" t="str">
        <f t="shared" ca="1" si="821"/>
        <v/>
      </c>
      <c r="AN1766" s="40"/>
      <c r="AO1766" s="39">
        <f t="shared" ca="1" si="830"/>
        <v>0</v>
      </c>
      <c r="AP1766" s="339"/>
      <c r="AW1766" s="329"/>
      <c r="BI1766" s="329"/>
      <c r="BJ1766" s="329"/>
      <c r="BK1766" s="329"/>
      <c r="BL1766" s="329"/>
      <c r="BM1766" s="329"/>
      <c r="BN1766" s="329"/>
      <c r="BO1766" s="329"/>
      <c r="BP1766" s="329"/>
      <c r="BQ1766" s="329"/>
      <c r="BR1766" s="329"/>
      <c r="BS1766" s="329"/>
      <c r="BT1766" s="329"/>
      <c r="BU1766" s="329"/>
      <c r="BV1766" s="329"/>
      <c r="BW1766" s="325"/>
      <c r="BX1766" s="325"/>
      <c r="BY1766" s="325"/>
      <c r="BZ1766" s="325"/>
      <c r="CA1766" s="325"/>
      <c r="CB1766" s="325"/>
      <c r="CC1766" s="325"/>
      <c r="CD1766" s="325"/>
      <c r="CE1766" s="325"/>
      <c r="CF1766" s="325"/>
      <c r="CG1766" s="325"/>
      <c r="CH1766" s="325"/>
      <c r="CI1766" s="325"/>
      <c r="CJ1766" s="325"/>
      <c r="CK1766" s="325"/>
      <c r="CL1766" s="325"/>
      <c r="CM1766" s="325"/>
      <c r="CN1766" s="325"/>
      <c r="CO1766" s="325"/>
      <c r="CP1766" s="325"/>
      <c r="CQ1766" s="325"/>
      <c r="CR1766" s="325"/>
      <c r="CS1766" s="325"/>
      <c r="CT1766" s="325"/>
      <c r="CU1766" s="325"/>
      <c r="CV1766" s="325"/>
      <c r="CW1766" s="325"/>
      <c r="CX1766" s="325"/>
    </row>
    <row r="1767" spans="1:102" s="36" customFormat="1" ht="15" hidden="1" customHeight="1">
      <c r="A1767" s="329"/>
      <c r="B1767" s="37" t="str">
        <f t="shared" ca="1" si="808"/>
        <v/>
      </c>
      <c r="C1767" s="41" t="str">
        <f t="shared" ca="1" si="809"/>
        <v/>
      </c>
      <c r="D1767" s="39" t="str">
        <f t="shared" ca="1" si="810"/>
        <v/>
      </c>
      <c r="E1767" s="39" t="str">
        <f t="shared" ca="1" si="822"/>
        <v/>
      </c>
      <c r="F1767" s="39" t="str">
        <f t="shared" ca="1" si="811"/>
        <v/>
      </c>
      <c r="G1767" s="101"/>
      <c r="H1767" s="39">
        <f t="shared" ca="1" si="802"/>
        <v>0</v>
      </c>
      <c r="J1767" s="332"/>
      <c r="K1767" s="37" t="str">
        <f t="shared" ca="1" si="812"/>
        <v/>
      </c>
      <c r="L1767" s="41" t="str">
        <f t="shared" ca="1" si="813"/>
        <v/>
      </c>
      <c r="M1767" s="39" t="str">
        <f t="shared" si="803"/>
        <v/>
      </c>
      <c r="N1767" s="39" t="str">
        <f t="shared" ca="1" si="823"/>
        <v/>
      </c>
      <c r="O1767" s="39">
        <f ca="1">ROUND(Q1766*$O$5/payments_per_year,2)</f>
        <v>0</v>
      </c>
      <c r="P1767" s="101"/>
      <c r="Q1767" s="39">
        <f t="shared" ca="1" si="824"/>
        <v>0</v>
      </c>
      <c r="R1767" s="332"/>
      <c r="S1767" s="37" t="str">
        <f t="shared" ca="1" si="814"/>
        <v/>
      </c>
      <c r="T1767" s="41" t="str">
        <f t="shared" ca="1" si="815"/>
        <v/>
      </c>
      <c r="U1767" s="39" t="str">
        <f t="shared" si="804"/>
        <v/>
      </c>
      <c r="V1767" s="39" t="str">
        <f t="shared" ca="1" si="825"/>
        <v/>
      </c>
      <c r="W1767" s="39">
        <f t="shared" ca="1" si="805"/>
        <v>0</v>
      </c>
      <c r="X1767" s="40"/>
      <c r="Y1767" s="39">
        <f t="shared" ca="1" si="826"/>
        <v>0</v>
      </c>
      <c r="Z1767" s="327"/>
      <c r="AA1767" s="37" t="str">
        <f t="shared" ca="1" si="816"/>
        <v/>
      </c>
      <c r="AB1767" s="41" t="str">
        <f t="shared" ca="1" si="817"/>
        <v/>
      </c>
      <c r="AC1767" s="39" t="str">
        <f t="shared" si="806"/>
        <v/>
      </c>
      <c r="AD1767" s="39" t="str">
        <f t="shared" ca="1" si="827"/>
        <v/>
      </c>
      <c r="AE1767" s="39" t="str">
        <f t="shared" ca="1" si="818"/>
        <v/>
      </c>
      <c r="AF1767" s="40"/>
      <c r="AG1767" s="39">
        <f t="shared" ca="1" si="828"/>
        <v>0</v>
      </c>
      <c r="AH1767" s="339"/>
      <c r="AI1767" s="37" t="str">
        <f t="shared" ca="1" si="819"/>
        <v/>
      </c>
      <c r="AJ1767" s="41" t="str">
        <f t="shared" ca="1" si="820"/>
        <v/>
      </c>
      <c r="AK1767" s="39" t="str">
        <f t="shared" si="807"/>
        <v/>
      </c>
      <c r="AL1767" s="39" t="str">
        <f t="shared" ca="1" si="829"/>
        <v/>
      </c>
      <c r="AM1767" s="39" t="str">
        <f t="shared" ca="1" si="821"/>
        <v/>
      </c>
      <c r="AN1767" s="40"/>
      <c r="AO1767" s="39">
        <f t="shared" ca="1" si="830"/>
        <v>0</v>
      </c>
      <c r="AP1767" s="339"/>
      <c r="AW1767" s="329"/>
      <c r="BI1767" s="329"/>
      <c r="BJ1767" s="329"/>
      <c r="BK1767" s="329"/>
      <c r="BL1767" s="329"/>
      <c r="BM1767" s="329"/>
      <c r="BN1767" s="329"/>
      <c r="BO1767" s="329"/>
      <c r="BP1767" s="329"/>
      <c r="BQ1767" s="329"/>
      <c r="BR1767" s="329"/>
      <c r="BS1767" s="329"/>
      <c r="BT1767" s="329"/>
      <c r="BU1767" s="329"/>
      <c r="BV1767" s="329"/>
      <c r="BW1767" s="325"/>
      <c r="BX1767" s="325"/>
      <c r="BY1767" s="325"/>
      <c r="BZ1767" s="325"/>
      <c r="CA1767" s="325"/>
      <c r="CB1767" s="325"/>
      <c r="CC1767" s="325"/>
      <c r="CD1767" s="325"/>
      <c r="CE1767" s="325"/>
      <c r="CF1767" s="325"/>
      <c r="CG1767" s="325"/>
      <c r="CH1767" s="325"/>
      <c r="CI1767" s="325"/>
      <c r="CJ1767" s="325"/>
      <c r="CK1767" s="325"/>
      <c r="CL1767" s="325"/>
      <c r="CM1767" s="325"/>
      <c r="CN1767" s="325"/>
      <c r="CO1767" s="325"/>
      <c r="CP1767" s="325"/>
      <c r="CQ1767" s="325"/>
      <c r="CR1767" s="325"/>
      <c r="CS1767" s="325"/>
      <c r="CT1767" s="325"/>
      <c r="CU1767" s="325"/>
      <c r="CV1767" s="325"/>
      <c r="CW1767" s="325"/>
      <c r="CX1767" s="325"/>
    </row>
    <row r="1768" spans="1:102" s="36" customFormat="1" ht="15" hidden="1" customHeight="1">
      <c r="A1768" s="329"/>
      <c r="B1768" s="37" t="str">
        <f t="shared" ca="1" si="808"/>
        <v/>
      </c>
      <c r="C1768" s="41" t="str">
        <f t="shared" ca="1" si="809"/>
        <v/>
      </c>
      <c r="D1768" s="39" t="str">
        <f t="shared" ca="1" si="810"/>
        <v/>
      </c>
      <c r="E1768" s="39" t="str">
        <f t="shared" ca="1" si="822"/>
        <v/>
      </c>
      <c r="F1768" s="39" t="str">
        <f t="shared" ca="1" si="811"/>
        <v/>
      </c>
      <c r="G1768" s="101"/>
      <c r="H1768" s="39">
        <f t="shared" ca="1" si="802"/>
        <v>0</v>
      </c>
      <c r="J1768" s="332"/>
      <c r="K1768" s="37" t="str">
        <f t="shared" ca="1" si="812"/>
        <v/>
      </c>
      <c r="L1768" s="41" t="str">
        <f t="shared" ca="1" si="813"/>
        <v/>
      </c>
      <c r="M1768" s="39" t="str">
        <f t="shared" si="803"/>
        <v/>
      </c>
      <c r="N1768" s="39" t="str">
        <f t="shared" ca="1" si="823"/>
        <v/>
      </c>
      <c r="O1768" s="39" t="str">
        <f ca="1">IF(L1768="","",ROUND(Q1767*$O$5/payments_per_year,2))</f>
        <v/>
      </c>
      <c r="P1768" s="101"/>
      <c r="Q1768" s="39">
        <f t="shared" ca="1" si="824"/>
        <v>0</v>
      </c>
      <c r="R1768" s="332"/>
      <c r="S1768" s="37" t="str">
        <f t="shared" ca="1" si="814"/>
        <v/>
      </c>
      <c r="T1768" s="41" t="str">
        <f t="shared" ca="1" si="815"/>
        <v/>
      </c>
      <c r="U1768" s="39" t="str">
        <f t="shared" si="804"/>
        <v/>
      </c>
      <c r="V1768" s="39" t="str">
        <f t="shared" ca="1" si="825"/>
        <v/>
      </c>
      <c r="W1768" s="39">
        <f t="shared" ca="1" si="805"/>
        <v>0</v>
      </c>
      <c r="X1768" s="40"/>
      <c r="Y1768" s="39">
        <f t="shared" ca="1" si="826"/>
        <v>0</v>
      </c>
      <c r="Z1768" s="327"/>
      <c r="AA1768" s="37" t="str">
        <f t="shared" ca="1" si="816"/>
        <v/>
      </c>
      <c r="AB1768" s="41" t="str">
        <f t="shared" ca="1" si="817"/>
        <v/>
      </c>
      <c r="AC1768" s="39" t="str">
        <f t="shared" si="806"/>
        <v/>
      </c>
      <c r="AD1768" s="39" t="str">
        <f t="shared" ca="1" si="827"/>
        <v/>
      </c>
      <c r="AE1768" s="39" t="str">
        <f t="shared" ca="1" si="818"/>
        <v/>
      </c>
      <c r="AF1768" s="40"/>
      <c r="AG1768" s="39">
        <f t="shared" ca="1" si="828"/>
        <v>0</v>
      </c>
      <c r="AH1768" s="339"/>
      <c r="AI1768" s="37" t="str">
        <f t="shared" ca="1" si="819"/>
        <v/>
      </c>
      <c r="AJ1768" s="41" t="str">
        <f t="shared" ca="1" si="820"/>
        <v/>
      </c>
      <c r="AK1768" s="39" t="str">
        <f t="shared" si="807"/>
        <v/>
      </c>
      <c r="AL1768" s="39" t="str">
        <f t="shared" ca="1" si="829"/>
        <v/>
      </c>
      <c r="AM1768" s="39" t="str">
        <f t="shared" ca="1" si="821"/>
        <v/>
      </c>
      <c r="AN1768" s="40"/>
      <c r="AO1768" s="39">
        <f t="shared" ca="1" si="830"/>
        <v>0</v>
      </c>
      <c r="AP1768" s="339"/>
      <c r="AW1768" s="329"/>
      <c r="BI1768" s="329"/>
      <c r="BJ1768" s="329"/>
      <c r="BK1768" s="329"/>
      <c r="BL1768" s="329"/>
      <c r="BM1768" s="329"/>
      <c r="BN1768" s="329"/>
      <c r="BO1768" s="329"/>
      <c r="BP1768" s="329"/>
      <c r="BQ1768" s="329"/>
      <c r="BR1768" s="329"/>
      <c r="BS1768" s="329"/>
      <c r="BT1768" s="329"/>
      <c r="BU1768" s="329"/>
      <c r="BV1768" s="329"/>
      <c r="BW1768" s="325"/>
      <c r="BX1768" s="325"/>
      <c r="BY1768" s="325"/>
      <c r="BZ1768" s="325"/>
      <c r="CA1768" s="325"/>
      <c r="CB1768" s="325"/>
      <c r="CC1768" s="325"/>
      <c r="CD1768" s="325"/>
      <c r="CE1768" s="325"/>
      <c r="CF1768" s="325"/>
      <c r="CG1768" s="325"/>
      <c r="CH1768" s="325"/>
      <c r="CI1768" s="325"/>
      <c r="CJ1768" s="325"/>
      <c r="CK1768" s="325"/>
      <c r="CL1768" s="325"/>
      <c r="CM1768" s="325"/>
      <c r="CN1768" s="325"/>
      <c r="CO1768" s="325"/>
      <c r="CP1768" s="325"/>
      <c r="CQ1768" s="325"/>
      <c r="CR1768" s="325"/>
      <c r="CS1768" s="325"/>
      <c r="CT1768" s="325"/>
      <c r="CU1768" s="325"/>
      <c r="CV1768" s="325"/>
      <c r="CW1768" s="325"/>
      <c r="CX1768" s="325"/>
    </row>
    <row r="1769" spans="1:102" s="36" customFormat="1" ht="15" hidden="1" customHeight="1">
      <c r="A1769" s="329"/>
      <c r="B1769" s="37" t="str">
        <f t="shared" ca="1" si="808"/>
        <v/>
      </c>
      <c r="C1769" s="41" t="str">
        <f t="shared" ca="1" si="809"/>
        <v/>
      </c>
      <c r="D1769" s="39" t="str">
        <f t="shared" ca="1" si="810"/>
        <v/>
      </c>
      <c r="E1769" s="39" t="str">
        <f t="shared" ca="1" si="822"/>
        <v/>
      </c>
      <c r="F1769" s="39" t="str">
        <f t="shared" ca="1" si="811"/>
        <v/>
      </c>
      <c r="G1769" s="101"/>
      <c r="H1769" s="39">
        <f t="shared" ca="1" si="802"/>
        <v>0</v>
      </c>
      <c r="J1769" s="332"/>
      <c r="K1769" s="37" t="str">
        <f t="shared" ca="1" si="812"/>
        <v/>
      </c>
      <c r="L1769" s="41" t="str">
        <f t="shared" ca="1" si="813"/>
        <v/>
      </c>
      <c r="M1769" s="39" t="str">
        <f t="shared" si="803"/>
        <v/>
      </c>
      <c r="N1769" s="39" t="str">
        <f t="shared" ca="1" si="823"/>
        <v/>
      </c>
      <c r="O1769" s="39">
        <f ca="1">ROUND(Q1768*$O$5/payments_per_year,2)</f>
        <v>0</v>
      </c>
      <c r="P1769" s="101"/>
      <c r="Q1769" s="39">
        <f t="shared" ca="1" si="824"/>
        <v>0</v>
      </c>
      <c r="R1769" s="332"/>
      <c r="S1769" s="37" t="str">
        <f t="shared" ca="1" si="814"/>
        <v/>
      </c>
      <c r="T1769" s="41" t="str">
        <f t="shared" ca="1" si="815"/>
        <v/>
      </c>
      <c r="U1769" s="39" t="str">
        <f t="shared" si="804"/>
        <v/>
      </c>
      <c r="V1769" s="39" t="str">
        <f t="shared" ca="1" si="825"/>
        <v/>
      </c>
      <c r="W1769" s="39">
        <f t="shared" ca="1" si="805"/>
        <v>0</v>
      </c>
      <c r="X1769" s="40"/>
      <c r="Y1769" s="39">
        <f t="shared" ca="1" si="826"/>
        <v>0</v>
      </c>
      <c r="Z1769" s="327"/>
      <c r="AA1769" s="37" t="str">
        <f t="shared" ca="1" si="816"/>
        <v/>
      </c>
      <c r="AB1769" s="41" t="str">
        <f t="shared" ca="1" si="817"/>
        <v/>
      </c>
      <c r="AC1769" s="39" t="str">
        <f t="shared" si="806"/>
        <v/>
      </c>
      <c r="AD1769" s="39" t="str">
        <f t="shared" ca="1" si="827"/>
        <v/>
      </c>
      <c r="AE1769" s="39" t="str">
        <f t="shared" ca="1" si="818"/>
        <v/>
      </c>
      <c r="AF1769" s="40"/>
      <c r="AG1769" s="39">
        <f t="shared" ca="1" si="828"/>
        <v>0</v>
      </c>
      <c r="AH1769" s="339"/>
      <c r="AI1769" s="37" t="str">
        <f t="shared" ca="1" si="819"/>
        <v/>
      </c>
      <c r="AJ1769" s="41" t="str">
        <f t="shared" ca="1" si="820"/>
        <v/>
      </c>
      <c r="AK1769" s="39" t="str">
        <f t="shared" si="807"/>
        <v/>
      </c>
      <c r="AL1769" s="39" t="str">
        <f t="shared" ca="1" si="829"/>
        <v/>
      </c>
      <c r="AM1769" s="39" t="str">
        <f t="shared" ca="1" si="821"/>
        <v/>
      </c>
      <c r="AN1769" s="40"/>
      <c r="AO1769" s="39">
        <f t="shared" ca="1" si="830"/>
        <v>0</v>
      </c>
      <c r="AP1769" s="339"/>
      <c r="AW1769" s="329"/>
      <c r="BI1769" s="329"/>
      <c r="BJ1769" s="329"/>
      <c r="BK1769" s="329"/>
      <c r="BL1769" s="329"/>
      <c r="BM1769" s="329"/>
      <c r="BN1769" s="329"/>
      <c r="BO1769" s="329"/>
      <c r="BP1769" s="329"/>
      <c r="BQ1769" s="329"/>
      <c r="BR1769" s="329"/>
      <c r="BS1769" s="329"/>
      <c r="BT1769" s="329"/>
      <c r="BU1769" s="329"/>
      <c r="BV1769" s="329"/>
      <c r="BW1769" s="325"/>
      <c r="BX1769" s="325"/>
      <c r="BY1769" s="325"/>
      <c r="BZ1769" s="325"/>
      <c r="CA1769" s="325"/>
      <c r="CB1769" s="325"/>
      <c r="CC1769" s="325"/>
      <c r="CD1769" s="325"/>
      <c r="CE1769" s="325"/>
      <c r="CF1769" s="325"/>
      <c r="CG1769" s="325"/>
      <c r="CH1769" s="325"/>
      <c r="CI1769" s="325"/>
      <c r="CJ1769" s="325"/>
      <c r="CK1769" s="325"/>
      <c r="CL1769" s="325"/>
      <c r="CM1769" s="325"/>
      <c r="CN1769" s="325"/>
      <c r="CO1769" s="325"/>
      <c r="CP1769" s="325"/>
      <c r="CQ1769" s="325"/>
      <c r="CR1769" s="325"/>
      <c r="CS1769" s="325"/>
      <c r="CT1769" s="325"/>
      <c r="CU1769" s="325"/>
      <c r="CV1769" s="325"/>
      <c r="CW1769" s="325"/>
      <c r="CX1769" s="325"/>
    </row>
    <row r="1770" spans="1:102" s="36" customFormat="1" ht="15" hidden="1" customHeight="1">
      <c r="A1770" s="329"/>
      <c r="B1770" s="37" t="str">
        <f t="shared" ca="1" si="808"/>
        <v/>
      </c>
      <c r="C1770" s="41" t="str">
        <f t="shared" ca="1" si="809"/>
        <v/>
      </c>
      <c r="D1770" s="39" t="str">
        <f t="shared" ca="1" si="810"/>
        <v/>
      </c>
      <c r="E1770" s="39" t="str">
        <f t="shared" ca="1" si="822"/>
        <v/>
      </c>
      <c r="F1770" s="39" t="str">
        <f t="shared" ca="1" si="811"/>
        <v/>
      </c>
      <c r="G1770" s="101"/>
      <c r="H1770" s="39">
        <f t="shared" ca="1" si="802"/>
        <v>0</v>
      </c>
      <c r="J1770" s="332"/>
      <c r="K1770" s="37" t="str">
        <f t="shared" ca="1" si="812"/>
        <v/>
      </c>
      <c r="L1770" s="41" t="str">
        <f t="shared" ca="1" si="813"/>
        <v/>
      </c>
      <c r="M1770" s="39" t="str">
        <f t="shared" si="803"/>
        <v/>
      </c>
      <c r="N1770" s="39" t="str">
        <f t="shared" ca="1" si="823"/>
        <v/>
      </c>
      <c r="O1770" s="39" t="str">
        <f ca="1">IF(L1770="","",ROUND(Q1769*$O$5/payments_per_year,2))</f>
        <v/>
      </c>
      <c r="P1770" s="101"/>
      <c r="Q1770" s="39">
        <f t="shared" ca="1" si="824"/>
        <v>0</v>
      </c>
      <c r="R1770" s="332"/>
      <c r="S1770" s="37" t="str">
        <f t="shared" ca="1" si="814"/>
        <v/>
      </c>
      <c r="T1770" s="41" t="str">
        <f t="shared" ca="1" si="815"/>
        <v/>
      </c>
      <c r="U1770" s="39" t="str">
        <f t="shared" si="804"/>
        <v/>
      </c>
      <c r="V1770" s="39" t="str">
        <f t="shared" ca="1" si="825"/>
        <v/>
      </c>
      <c r="W1770" s="39">
        <f t="shared" ca="1" si="805"/>
        <v>0</v>
      </c>
      <c r="X1770" s="40"/>
      <c r="Y1770" s="39">
        <f t="shared" ca="1" si="826"/>
        <v>0</v>
      </c>
      <c r="Z1770" s="327"/>
      <c r="AA1770" s="37" t="str">
        <f t="shared" ca="1" si="816"/>
        <v/>
      </c>
      <c r="AB1770" s="41" t="str">
        <f t="shared" ca="1" si="817"/>
        <v/>
      </c>
      <c r="AC1770" s="39" t="str">
        <f t="shared" si="806"/>
        <v/>
      </c>
      <c r="AD1770" s="39" t="str">
        <f t="shared" ca="1" si="827"/>
        <v/>
      </c>
      <c r="AE1770" s="39" t="str">
        <f t="shared" ca="1" si="818"/>
        <v/>
      </c>
      <c r="AF1770" s="40"/>
      <c r="AG1770" s="39">
        <f t="shared" ca="1" si="828"/>
        <v>0</v>
      </c>
      <c r="AH1770" s="339"/>
      <c r="AI1770" s="37" t="str">
        <f t="shared" ca="1" si="819"/>
        <v/>
      </c>
      <c r="AJ1770" s="41" t="str">
        <f t="shared" ca="1" si="820"/>
        <v/>
      </c>
      <c r="AK1770" s="39" t="str">
        <f t="shared" si="807"/>
        <v/>
      </c>
      <c r="AL1770" s="39" t="str">
        <f t="shared" ca="1" si="829"/>
        <v/>
      </c>
      <c r="AM1770" s="39" t="str">
        <f t="shared" ca="1" si="821"/>
        <v/>
      </c>
      <c r="AN1770" s="40"/>
      <c r="AO1770" s="39">
        <f t="shared" ca="1" si="830"/>
        <v>0</v>
      </c>
      <c r="AP1770" s="339"/>
      <c r="AW1770" s="329"/>
      <c r="BI1770" s="329"/>
      <c r="BJ1770" s="329"/>
      <c r="BK1770" s="329"/>
      <c r="BL1770" s="329"/>
      <c r="BM1770" s="329"/>
      <c r="BN1770" s="329"/>
      <c r="BO1770" s="329"/>
      <c r="BP1770" s="329"/>
      <c r="BQ1770" s="329"/>
      <c r="BR1770" s="329"/>
      <c r="BS1770" s="329"/>
      <c r="BT1770" s="329"/>
      <c r="BU1770" s="329"/>
      <c r="BV1770" s="329"/>
      <c r="BW1770" s="325"/>
      <c r="BX1770" s="325"/>
      <c r="BY1770" s="325"/>
      <c r="BZ1770" s="325"/>
      <c r="CA1770" s="325"/>
      <c r="CB1770" s="325"/>
      <c r="CC1770" s="325"/>
      <c r="CD1770" s="325"/>
      <c r="CE1770" s="325"/>
      <c r="CF1770" s="325"/>
      <c r="CG1770" s="325"/>
      <c r="CH1770" s="325"/>
      <c r="CI1770" s="325"/>
      <c r="CJ1770" s="325"/>
      <c r="CK1770" s="325"/>
      <c r="CL1770" s="325"/>
      <c r="CM1770" s="325"/>
      <c r="CN1770" s="325"/>
      <c r="CO1770" s="325"/>
      <c r="CP1770" s="325"/>
      <c r="CQ1770" s="325"/>
      <c r="CR1770" s="325"/>
      <c r="CS1770" s="325"/>
      <c r="CT1770" s="325"/>
      <c r="CU1770" s="325"/>
      <c r="CV1770" s="325"/>
      <c r="CW1770" s="325"/>
      <c r="CX1770" s="325"/>
    </row>
    <row r="1771" spans="1:102" s="36" customFormat="1" ht="15" hidden="1" customHeight="1">
      <c r="A1771" s="329"/>
      <c r="B1771" s="37" t="str">
        <f t="shared" ca="1" si="808"/>
        <v/>
      </c>
      <c r="C1771" s="41" t="str">
        <f t="shared" ca="1" si="809"/>
        <v/>
      </c>
      <c r="D1771" s="39" t="str">
        <f t="shared" ca="1" si="810"/>
        <v/>
      </c>
      <c r="E1771" s="39" t="str">
        <f t="shared" ca="1" si="822"/>
        <v/>
      </c>
      <c r="F1771" s="39" t="str">
        <f t="shared" ca="1" si="811"/>
        <v/>
      </c>
      <c r="G1771" s="101"/>
      <c r="H1771" s="39">
        <f t="shared" ca="1" si="802"/>
        <v>0</v>
      </c>
      <c r="J1771" s="332"/>
      <c r="K1771" s="37" t="str">
        <f t="shared" ca="1" si="812"/>
        <v/>
      </c>
      <c r="L1771" s="41" t="str">
        <f t="shared" ca="1" si="813"/>
        <v/>
      </c>
      <c r="M1771" s="39" t="str">
        <f t="shared" si="803"/>
        <v/>
      </c>
      <c r="N1771" s="39" t="str">
        <f t="shared" ca="1" si="823"/>
        <v/>
      </c>
      <c r="O1771" s="39">
        <f ca="1">ROUND(Q1770*$O$5/payments_per_year,2)</f>
        <v>0</v>
      </c>
      <c r="P1771" s="101"/>
      <c r="Q1771" s="39">
        <f t="shared" ca="1" si="824"/>
        <v>0</v>
      </c>
      <c r="R1771" s="332"/>
      <c r="S1771" s="37" t="str">
        <f t="shared" ca="1" si="814"/>
        <v/>
      </c>
      <c r="T1771" s="41" t="str">
        <f t="shared" ca="1" si="815"/>
        <v/>
      </c>
      <c r="U1771" s="39" t="str">
        <f t="shared" si="804"/>
        <v/>
      </c>
      <c r="V1771" s="39" t="str">
        <f t="shared" ca="1" si="825"/>
        <v/>
      </c>
      <c r="W1771" s="39">
        <f t="shared" ca="1" si="805"/>
        <v>0</v>
      </c>
      <c r="X1771" s="40"/>
      <c r="Y1771" s="39">
        <f t="shared" ca="1" si="826"/>
        <v>0</v>
      </c>
      <c r="Z1771" s="327"/>
      <c r="AA1771" s="37" t="str">
        <f t="shared" ca="1" si="816"/>
        <v/>
      </c>
      <c r="AB1771" s="41" t="str">
        <f t="shared" ca="1" si="817"/>
        <v/>
      </c>
      <c r="AC1771" s="39" t="str">
        <f t="shared" si="806"/>
        <v/>
      </c>
      <c r="AD1771" s="39" t="str">
        <f t="shared" ca="1" si="827"/>
        <v/>
      </c>
      <c r="AE1771" s="39" t="str">
        <f t="shared" ca="1" si="818"/>
        <v/>
      </c>
      <c r="AF1771" s="40"/>
      <c r="AG1771" s="39">
        <f t="shared" ca="1" si="828"/>
        <v>0</v>
      </c>
      <c r="AH1771" s="339"/>
      <c r="AI1771" s="37" t="str">
        <f t="shared" ca="1" si="819"/>
        <v/>
      </c>
      <c r="AJ1771" s="41" t="str">
        <f t="shared" ca="1" si="820"/>
        <v/>
      </c>
      <c r="AK1771" s="39" t="str">
        <f t="shared" si="807"/>
        <v/>
      </c>
      <c r="AL1771" s="39" t="str">
        <f t="shared" ca="1" si="829"/>
        <v/>
      </c>
      <c r="AM1771" s="39" t="str">
        <f t="shared" ca="1" si="821"/>
        <v/>
      </c>
      <c r="AN1771" s="40"/>
      <c r="AO1771" s="39">
        <f t="shared" ca="1" si="830"/>
        <v>0</v>
      </c>
      <c r="AP1771" s="339"/>
      <c r="AW1771" s="329"/>
      <c r="BI1771" s="329"/>
      <c r="BJ1771" s="329"/>
      <c r="BK1771" s="329"/>
      <c r="BL1771" s="329"/>
      <c r="BM1771" s="329"/>
      <c r="BN1771" s="329"/>
      <c r="BO1771" s="329"/>
      <c r="BP1771" s="329"/>
      <c r="BQ1771" s="329"/>
      <c r="BR1771" s="329"/>
      <c r="BS1771" s="329"/>
      <c r="BT1771" s="329"/>
      <c r="BU1771" s="329"/>
      <c r="BV1771" s="329"/>
      <c r="BW1771" s="325"/>
      <c r="BX1771" s="325"/>
      <c r="BY1771" s="325"/>
      <c r="BZ1771" s="325"/>
      <c r="CA1771" s="325"/>
      <c r="CB1771" s="325"/>
      <c r="CC1771" s="325"/>
      <c r="CD1771" s="325"/>
      <c r="CE1771" s="325"/>
      <c r="CF1771" s="325"/>
      <c r="CG1771" s="325"/>
      <c r="CH1771" s="325"/>
      <c r="CI1771" s="325"/>
      <c r="CJ1771" s="325"/>
      <c r="CK1771" s="325"/>
      <c r="CL1771" s="325"/>
      <c r="CM1771" s="325"/>
      <c r="CN1771" s="325"/>
      <c r="CO1771" s="325"/>
      <c r="CP1771" s="325"/>
      <c r="CQ1771" s="325"/>
      <c r="CR1771" s="325"/>
      <c r="CS1771" s="325"/>
      <c r="CT1771" s="325"/>
      <c r="CU1771" s="325"/>
      <c r="CV1771" s="325"/>
      <c r="CW1771" s="325"/>
      <c r="CX1771" s="325"/>
    </row>
    <row r="1772" spans="1:102" s="36" customFormat="1" ht="15" hidden="1" customHeight="1">
      <c r="A1772" s="329"/>
      <c r="B1772" s="37" t="str">
        <f t="shared" ca="1" si="808"/>
        <v/>
      </c>
      <c r="C1772" s="41" t="str">
        <f t="shared" ca="1" si="809"/>
        <v/>
      </c>
      <c r="D1772" s="39" t="str">
        <f t="shared" ca="1" si="810"/>
        <v/>
      </c>
      <c r="E1772" s="39" t="str">
        <f t="shared" ca="1" si="822"/>
        <v/>
      </c>
      <c r="F1772" s="39" t="str">
        <f t="shared" ca="1" si="811"/>
        <v/>
      </c>
      <c r="G1772" s="101"/>
      <c r="H1772" s="39">
        <f t="shared" ca="1" si="802"/>
        <v>0</v>
      </c>
      <c r="J1772" s="332"/>
      <c r="K1772" s="37" t="str">
        <f t="shared" ca="1" si="812"/>
        <v/>
      </c>
      <c r="L1772" s="41" t="str">
        <f t="shared" ca="1" si="813"/>
        <v/>
      </c>
      <c r="M1772" s="39" t="str">
        <f t="shared" si="803"/>
        <v/>
      </c>
      <c r="N1772" s="39" t="str">
        <f t="shared" ca="1" si="823"/>
        <v/>
      </c>
      <c r="O1772" s="39" t="str">
        <f ca="1">IF(L1772="","",ROUND(Q1771*$O$5/payments_per_year,2))</f>
        <v/>
      </c>
      <c r="P1772" s="101"/>
      <c r="Q1772" s="39">
        <f t="shared" ca="1" si="824"/>
        <v>0</v>
      </c>
      <c r="R1772" s="332"/>
      <c r="S1772" s="37" t="str">
        <f t="shared" ca="1" si="814"/>
        <v/>
      </c>
      <c r="T1772" s="41" t="str">
        <f t="shared" ca="1" si="815"/>
        <v/>
      </c>
      <c r="U1772" s="39" t="str">
        <f t="shared" si="804"/>
        <v/>
      </c>
      <c r="V1772" s="39" t="str">
        <f t="shared" ca="1" si="825"/>
        <v/>
      </c>
      <c r="W1772" s="39">
        <f t="shared" ca="1" si="805"/>
        <v>0</v>
      </c>
      <c r="X1772" s="40"/>
      <c r="Y1772" s="39">
        <f t="shared" ca="1" si="826"/>
        <v>0</v>
      </c>
      <c r="Z1772" s="327"/>
      <c r="AA1772" s="37" t="str">
        <f t="shared" ca="1" si="816"/>
        <v/>
      </c>
      <c r="AB1772" s="41" t="str">
        <f t="shared" ca="1" si="817"/>
        <v/>
      </c>
      <c r="AC1772" s="39" t="str">
        <f t="shared" si="806"/>
        <v/>
      </c>
      <c r="AD1772" s="39" t="str">
        <f t="shared" ca="1" si="827"/>
        <v/>
      </c>
      <c r="AE1772" s="39" t="str">
        <f t="shared" ca="1" si="818"/>
        <v/>
      </c>
      <c r="AF1772" s="40"/>
      <c r="AG1772" s="39">
        <f t="shared" ca="1" si="828"/>
        <v>0</v>
      </c>
      <c r="AH1772" s="339"/>
      <c r="AI1772" s="37" t="str">
        <f t="shared" ca="1" si="819"/>
        <v/>
      </c>
      <c r="AJ1772" s="41" t="str">
        <f t="shared" ca="1" si="820"/>
        <v/>
      </c>
      <c r="AK1772" s="39" t="str">
        <f t="shared" si="807"/>
        <v/>
      </c>
      <c r="AL1772" s="39" t="str">
        <f t="shared" ca="1" si="829"/>
        <v/>
      </c>
      <c r="AM1772" s="39" t="str">
        <f t="shared" ca="1" si="821"/>
        <v/>
      </c>
      <c r="AN1772" s="40"/>
      <c r="AO1772" s="39">
        <f t="shared" ca="1" si="830"/>
        <v>0</v>
      </c>
      <c r="AP1772" s="339"/>
      <c r="AW1772" s="329"/>
      <c r="BI1772" s="329"/>
      <c r="BJ1772" s="329"/>
      <c r="BK1772" s="329"/>
      <c r="BL1772" s="329"/>
      <c r="BM1772" s="329"/>
      <c r="BN1772" s="329"/>
      <c r="BO1772" s="329"/>
      <c r="BP1772" s="329"/>
      <c r="BQ1772" s="329"/>
      <c r="BR1772" s="329"/>
      <c r="BS1772" s="329"/>
      <c r="BT1772" s="329"/>
      <c r="BU1772" s="329"/>
      <c r="BV1772" s="329"/>
      <c r="BW1772" s="325"/>
      <c r="BX1772" s="325"/>
      <c r="BY1772" s="325"/>
      <c r="BZ1772" s="325"/>
      <c r="CA1772" s="325"/>
      <c r="CB1772" s="325"/>
      <c r="CC1772" s="325"/>
      <c r="CD1772" s="325"/>
      <c r="CE1772" s="325"/>
      <c r="CF1772" s="325"/>
      <c r="CG1772" s="325"/>
      <c r="CH1772" s="325"/>
      <c r="CI1772" s="325"/>
      <c r="CJ1772" s="325"/>
      <c r="CK1772" s="325"/>
      <c r="CL1772" s="325"/>
      <c r="CM1772" s="325"/>
      <c r="CN1772" s="325"/>
      <c r="CO1772" s="325"/>
      <c r="CP1772" s="325"/>
      <c r="CQ1772" s="325"/>
      <c r="CR1772" s="325"/>
      <c r="CS1772" s="325"/>
      <c r="CT1772" s="325"/>
      <c r="CU1772" s="325"/>
      <c r="CV1772" s="325"/>
      <c r="CW1772" s="325"/>
      <c r="CX1772" s="325"/>
    </row>
    <row r="1773" spans="1:102" s="36" customFormat="1" ht="15" hidden="1" customHeight="1">
      <c r="A1773" s="329"/>
      <c r="B1773" s="37" t="str">
        <f t="shared" ca="1" si="808"/>
        <v/>
      </c>
      <c r="C1773" s="41" t="str">
        <f t="shared" ca="1" si="809"/>
        <v/>
      </c>
      <c r="D1773" s="39" t="str">
        <f t="shared" ca="1" si="810"/>
        <v/>
      </c>
      <c r="E1773" s="39" t="str">
        <f t="shared" ca="1" si="822"/>
        <v/>
      </c>
      <c r="F1773" s="39" t="str">
        <f t="shared" ca="1" si="811"/>
        <v/>
      </c>
      <c r="G1773" s="101"/>
      <c r="H1773" s="39">
        <f t="shared" ca="1" si="802"/>
        <v>0</v>
      </c>
      <c r="J1773" s="332"/>
      <c r="K1773" s="37" t="str">
        <f t="shared" ca="1" si="812"/>
        <v/>
      </c>
      <c r="L1773" s="41" t="str">
        <f t="shared" ca="1" si="813"/>
        <v/>
      </c>
      <c r="M1773" s="39" t="str">
        <f t="shared" si="803"/>
        <v/>
      </c>
      <c r="N1773" s="39" t="str">
        <f t="shared" ca="1" si="823"/>
        <v/>
      </c>
      <c r="O1773" s="39">
        <f ca="1">ROUND(Q1772*$O$5/payments_per_year,2)</f>
        <v>0</v>
      </c>
      <c r="P1773" s="101"/>
      <c r="Q1773" s="39">
        <f t="shared" ca="1" si="824"/>
        <v>0</v>
      </c>
      <c r="R1773" s="332"/>
      <c r="S1773" s="37" t="str">
        <f t="shared" ca="1" si="814"/>
        <v/>
      </c>
      <c r="T1773" s="41" t="str">
        <f t="shared" ca="1" si="815"/>
        <v/>
      </c>
      <c r="U1773" s="39" t="str">
        <f t="shared" si="804"/>
        <v/>
      </c>
      <c r="V1773" s="39" t="str">
        <f t="shared" ca="1" si="825"/>
        <v/>
      </c>
      <c r="W1773" s="39">
        <f t="shared" ca="1" si="805"/>
        <v>0</v>
      </c>
      <c r="X1773" s="40"/>
      <c r="Y1773" s="39">
        <f t="shared" ca="1" si="826"/>
        <v>0</v>
      </c>
      <c r="Z1773" s="327"/>
      <c r="AA1773" s="37" t="str">
        <f t="shared" ca="1" si="816"/>
        <v/>
      </c>
      <c r="AB1773" s="41" t="str">
        <f t="shared" ca="1" si="817"/>
        <v/>
      </c>
      <c r="AC1773" s="39" t="str">
        <f t="shared" si="806"/>
        <v/>
      </c>
      <c r="AD1773" s="39" t="str">
        <f t="shared" ca="1" si="827"/>
        <v/>
      </c>
      <c r="AE1773" s="39" t="str">
        <f t="shared" ca="1" si="818"/>
        <v/>
      </c>
      <c r="AF1773" s="40"/>
      <c r="AG1773" s="39">
        <f t="shared" ca="1" si="828"/>
        <v>0</v>
      </c>
      <c r="AH1773" s="339"/>
      <c r="AI1773" s="37" t="str">
        <f t="shared" ca="1" si="819"/>
        <v/>
      </c>
      <c r="AJ1773" s="41" t="str">
        <f t="shared" ca="1" si="820"/>
        <v/>
      </c>
      <c r="AK1773" s="39" t="str">
        <f t="shared" si="807"/>
        <v/>
      </c>
      <c r="AL1773" s="39" t="str">
        <f t="shared" ca="1" si="829"/>
        <v/>
      </c>
      <c r="AM1773" s="39" t="str">
        <f t="shared" ca="1" si="821"/>
        <v/>
      </c>
      <c r="AN1773" s="40"/>
      <c r="AO1773" s="39">
        <f t="shared" ca="1" si="830"/>
        <v>0</v>
      </c>
      <c r="AP1773" s="339"/>
      <c r="AW1773" s="329"/>
      <c r="BI1773" s="329"/>
      <c r="BJ1773" s="329"/>
      <c r="BK1773" s="329"/>
      <c r="BL1773" s="329"/>
      <c r="BM1773" s="329"/>
      <c r="BN1773" s="329"/>
      <c r="BO1773" s="329"/>
      <c r="BP1773" s="329"/>
      <c r="BQ1773" s="329"/>
      <c r="BR1773" s="329"/>
      <c r="BS1773" s="329"/>
      <c r="BT1773" s="329"/>
      <c r="BU1773" s="329"/>
      <c r="BV1773" s="329"/>
      <c r="BW1773" s="325"/>
      <c r="BX1773" s="325"/>
      <c r="BY1773" s="325"/>
      <c r="BZ1773" s="325"/>
      <c r="CA1773" s="325"/>
      <c r="CB1773" s="325"/>
      <c r="CC1773" s="325"/>
      <c r="CD1773" s="325"/>
      <c r="CE1773" s="325"/>
      <c r="CF1773" s="325"/>
      <c r="CG1773" s="325"/>
      <c r="CH1773" s="325"/>
      <c r="CI1773" s="325"/>
      <c r="CJ1773" s="325"/>
      <c r="CK1773" s="325"/>
      <c r="CL1773" s="325"/>
      <c r="CM1773" s="325"/>
      <c r="CN1773" s="325"/>
      <c r="CO1773" s="325"/>
      <c r="CP1773" s="325"/>
      <c r="CQ1773" s="325"/>
      <c r="CR1773" s="325"/>
      <c r="CS1773" s="325"/>
      <c r="CT1773" s="325"/>
      <c r="CU1773" s="325"/>
      <c r="CV1773" s="325"/>
      <c r="CW1773" s="325"/>
      <c r="CX1773" s="325"/>
    </row>
    <row r="1774" spans="1:102" s="36" customFormat="1" ht="15" hidden="1" customHeight="1">
      <c r="A1774" s="329"/>
      <c r="B1774" s="37" t="str">
        <f t="shared" ca="1" si="808"/>
        <v/>
      </c>
      <c r="C1774" s="41" t="str">
        <f t="shared" ca="1" si="809"/>
        <v/>
      </c>
      <c r="D1774" s="39" t="str">
        <f t="shared" ca="1" si="810"/>
        <v/>
      </c>
      <c r="E1774" s="39" t="str">
        <f t="shared" ca="1" si="822"/>
        <v/>
      </c>
      <c r="F1774" s="39" t="str">
        <f t="shared" ca="1" si="811"/>
        <v/>
      </c>
      <c r="G1774" s="101"/>
      <c r="H1774" s="39">
        <f t="shared" ca="1" si="802"/>
        <v>0</v>
      </c>
      <c r="J1774" s="332"/>
      <c r="K1774" s="37" t="str">
        <f t="shared" ca="1" si="812"/>
        <v/>
      </c>
      <c r="L1774" s="41" t="str">
        <f t="shared" ca="1" si="813"/>
        <v/>
      </c>
      <c r="M1774" s="39" t="str">
        <f t="shared" si="803"/>
        <v/>
      </c>
      <c r="N1774" s="39" t="str">
        <f t="shared" ca="1" si="823"/>
        <v/>
      </c>
      <c r="O1774" s="39" t="str">
        <f ca="1">IF(L1774="","",ROUND(Q1773*$O$5/payments_per_year,2))</f>
        <v/>
      </c>
      <c r="P1774" s="101"/>
      <c r="Q1774" s="39">
        <f t="shared" ca="1" si="824"/>
        <v>0</v>
      </c>
      <c r="R1774" s="332"/>
      <c r="S1774" s="37" t="str">
        <f t="shared" ca="1" si="814"/>
        <v/>
      </c>
      <c r="T1774" s="41" t="str">
        <f t="shared" ca="1" si="815"/>
        <v/>
      </c>
      <c r="U1774" s="39" t="str">
        <f t="shared" si="804"/>
        <v/>
      </c>
      <c r="V1774" s="39" t="str">
        <f t="shared" ca="1" si="825"/>
        <v/>
      </c>
      <c r="W1774" s="39">
        <f t="shared" ca="1" si="805"/>
        <v>0</v>
      </c>
      <c r="X1774" s="40"/>
      <c r="Y1774" s="39">
        <f t="shared" ca="1" si="826"/>
        <v>0</v>
      </c>
      <c r="Z1774" s="327"/>
      <c r="AA1774" s="37" t="str">
        <f t="shared" ca="1" si="816"/>
        <v/>
      </c>
      <c r="AB1774" s="41" t="str">
        <f t="shared" ca="1" si="817"/>
        <v/>
      </c>
      <c r="AC1774" s="39" t="str">
        <f t="shared" si="806"/>
        <v/>
      </c>
      <c r="AD1774" s="39" t="str">
        <f t="shared" ca="1" si="827"/>
        <v/>
      </c>
      <c r="AE1774" s="39" t="str">
        <f t="shared" ca="1" si="818"/>
        <v/>
      </c>
      <c r="AF1774" s="40"/>
      <c r="AG1774" s="39">
        <f t="shared" ca="1" si="828"/>
        <v>0</v>
      </c>
      <c r="AH1774" s="339"/>
      <c r="AI1774" s="37" t="str">
        <f t="shared" ca="1" si="819"/>
        <v/>
      </c>
      <c r="AJ1774" s="41" t="str">
        <f t="shared" ca="1" si="820"/>
        <v/>
      </c>
      <c r="AK1774" s="39" t="str">
        <f t="shared" si="807"/>
        <v/>
      </c>
      <c r="AL1774" s="39" t="str">
        <f t="shared" ca="1" si="829"/>
        <v/>
      </c>
      <c r="AM1774" s="39" t="str">
        <f t="shared" ca="1" si="821"/>
        <v/>
      </c>
      <c r="AN1774" s="40"/>
      <c r="AO1774" s="39">
        <f t="shared" ca="1" si="830"/>
        <v>0</v>
      </c>
      <c r="AP1774" s="339"/>
      <c r="AW1774" s="329"/>
      <c r="BI1774" s="329"/>
      <c r="BJ1774" s="329"/>
      <c r="BK1774" s="329"/>
      <c r="BL1774" s="329"/>
      <c r="BM1774" s="329"/>
      <c r="BN1774" s="329"/>
      <c r="BO1774" s="329"/>
      <c r="BP1774" s="329"/>
      <c r="BQ1774" s="329"/>
      <c r="BR1774" s="329"/>
      <c r="BS1774" s="329"/>
      <c r="BT1774" s="329"/>
      <c r="BU1774" s="329"/>
      <c r="BV1774" s="329"/>
      <c r="BW1774" s="325"/>
      <c r="BX1774" s="325"/>
      <c r="BY1774" s="325"/>
      <c r="BZ1774" s="325"/>
      <c r="CA1774" s="325"/>
      <c r="CB1774" s="325"/>
      <c r="CC1774" s="325"/>
      <c r="CD1774" s="325"/>
      <c r="CE1774" s="325"/>
      <c r="CF1774" s="325"/>
      <c r="CG1774" s="325"/>
      <c r="CH1774" s="325"/>
      <c r="CI1774" s="325"/>
      <c r="CJ1774" s="325"/>
      <c r="CK1774" s="325"/>
      <c r="CL1774" s="325"/>
      <c r="CM1774" s="325"/>
      <c r="CN1774" s="325"/>
      <c r="CO1774" s="325"/>
      <c r="CP1774" s="325"/>
      <c r="CQ1774" s="325"/>
      <c r="CR1774" s="325"/>
      <c r="CS1774" s="325"/>
      <c r="CT1774" s="325"/>
      <c r="CU1774" s="325"/>
      <c r="CV1774" s="325"/>
      <c r="CW1774" s="325"/>
      <c r="CX1774" s="325"/>
    </row>
    <row r="1775" spans="1:102" s="36" customFormat="1" ht="15" hidden="1" customHeight="1">
      <c r="A1775" s="329"/>
      <c r="B1775" s="37" t="str">
        <f t="shared" ca="1" si="808"/>
        <v/>
      </c>
      <c r="C1775" s="41" t="str">
        <f t="shared" ca="1" si="809"/>
        <v/>
      </c>
      <c r="D1775" s="39" t="str">
        <f t="shared" ca="1" si="810"/>
        <v/>
      </c>
      <c r="E1775" s="39" t="str">
        <f t="shared" ca="1" si="822"/>
        <v/>
      </c>
      <c r="F1775" s="39" t="str">
        <f t="shared" ca="1" si="811"/>
        <v/>
      </c>
      <c r="G1775" s="101"/>
      <c r="H1775" s="39">
        <f t="shared" ca="1" si="802"/>
        <v>0</v>
      </c>
      <c r="J1775" s="332"/>
      <c r="K1775" s="37" t="str">
        <f t="shared" ca="1" si="812"/>
        <v/>
      </c>
      <c r="L1775" s="41" t="str">
        <f t="shared" ca="1" si="813"/>
        <v/>
      </c>
      <c r="M1775" s="39" t="str">
        <f t="shared" si="803"/>
        <v/>
      </c>
      <c r="N1775" s="39" t="str">
        <f t="shared" ca="1" si="823"/>
        <v/>
      </c>
      <c r="O1775" s="39">
        <f ca="1">ROUND(Q1774*$O$5/payments_per_year,2)</f>
        <v>0</v>
      </c>
      <c r="P1775" s="101"/>
      <c r="Q1775" s="39">
        <f t="shared" ca="1" si="824"/>
        <v>0</v>
      </c>
      <c r="R1775" s="332"/>
      <c r="S1775" s="37" t="str">
        <f t="shared" ca="1" si="814"/>
        <v/>
      </c>
      <c r="T1775" s="41" t="str">
        <f t="shared" ca="1" si="815"/>
        <v/>
      </c>
      <c r="U1775" s="39" t="str">
        <f t="shared" si="804"/>
        <v/>
      </c>
      <c r="V1775" s="39" t="str">
        <f t="shared" ca="1" si="825"/>
        <v/>
      </c>
      <c r="W1775" s="39">
        <f t="shared" ca="1" si="805"/>
        <v>0</v>
      </c>
      <c r="X1775" s="40"/>
      <c r="Y1775" s="39">
        <f t="shared" ca="1" si="826"/>
        <v>0</v>
      </c>
      <c r="Z1775" s="327"/>
      <c r="AA1775" s="37" t="str">
        <f t="shared" ca="1" si="816"/>
        <v/>
      </c>
      <c r="AB1775" s="41" t="str">
        <f t="shared" ca="1" si="817"/>
        <v/>
      </c>
      <c r="AC1775" s="39" t="str">
        <f t="shared" si="806"/>
        <v/>
      </c>
      <c r="AD1775" s="39" t="str">
        <f t="shared" ca="1" si="827"/>
        <v/>
      </c>
      <c r="AE1775" s="39" t="str">
        <f t="shared" ca="1" si="818"/>
        <v/>
      </c>
      <c r="AF1775" s="40"/>
      <c r="AG1775" s="39">
        <f t="shared" ca="1" si="828"/>
        <v>0</v>
      </c>
      <c r="AH1775" s="339"/>
      <c r="AI1775" s="37" t="str">
        <f t="shared" ca="1" si="819"/>
        <v/>
      </c>
      <c r="AJ1775" s="41" t="str">
        <f t="shared" ca="1" si="820"/>
        <v/>
      </c>
      <c r="AK1775" s="39" t="str">
        <f t="shared" si="807"/>
        <v/>
      </c>
      <c r="AL1775" s="39" t="str">
        <f t="shared" ca="1" si="829"/>
        <v/>
      </c>
      <c r="AM1775" s="39" t="str">
        <f t="shared" ca="1" si="821"/>
        <v/>
      </c>
      <c r="AN1775" s="40"/>
      <c r="AO1775" s="39">
        <f t="shared" ca="1" si="830"/>
        <v>0</v>
      </c>
      <c r="AP1775" s="339"/>
      <c r="AW1775" s="329"/>
      <c r="BI1775" s="329"/>
      <c r="BJ1775" s="329"/>
      <c r="BK1775" s="329"/>
      <c r="BL1775" s="329"/>
      <c r="BM1775" s="329"/>
      <c r="BN1775" s="329"/>
      <c r="BO1775" s="329"/>
      <c r="BP1775" s="329"/>
      <c r="BQ1775" s="329"/>
      <c r="BR1775" s="329"/>
      <c r="BS1775" s="329"/>
      <c r="BT1775" s="329"/>
      <c r="BU1775" s="329"/>
      <c r="BV1775" s="329"/>
      <c r="BW1775" s="325"/>
      <c r="BX1775" s="325"/>
      <c r="BY1775" s="325"/>
      <c r="BZ1775" s="325"/>
      <c r="CA1775" s="325"/>
      <c r="CB1775" s="325"/>
      <c r="CC1775" s="325"/>
      <c r="CD1775" s="325"/>
      <c r="CE1775" s="325"/>
      <c r="CF1775" s="325"/>
      <c r="CG1775" s="325"/>
      <c r="CH1775" s="325"/>
      <c r="CI1775" s="325"/>
      <c r="CJ1775" s="325"/>
      <c r="CK1775" s="325"/>
      <c r="CL1775" s="325"/>
      <c r="CM1775" s="325"/>
      <c r="CN1775" s="325"/>
      <c r="CO1775" s="325"/>
      <c r="CP1775" s="325"/>
      <c r="CQ1775" s="325"/>
      <c r="CR1775" s="325"/>
      <c r="CS1775" s="325"/>
      <c r="CT1775" s="325"/>
      <c r="CU1775" s="325"/>
      <c r="CV1775" s="325"/>
      <c r="CW1775" s="325"/>
      <c r="CX1775" s="325"/>
    </row>
    <row r="1776" spans="1:102" s="36" customFormat="1" ht="15" hidden="1" customHeight="1">
      <c r="A1776" s="329"/>
      <c r="B1776" s="37" t="str">
        <f t="shared" ca="1" si="808"/>
        <v/>
      </c>
      <c r="C1776" s="41" t="str">
        <f t="shared" ca="1" si="809"/>
        <v/>
      </c>
      <c r="D1776" s="39" t="str">
        <f t="shared" ca="1" si="810"/>
        <v/>
      </c>
      <c r="E1776" s="39" t="str">
        <f t="shared" ca="1" si="822"/>
        <v/>
      </c>
      <c r="F1776" s="39" t="str">
        <f t="shared" ca="1" si="811"/>
        <v/>
      </c>
      <c r="G1776" s="101"/>
      <c r="H1776" s="39">
        <f t="shared" ca="1" si="802"/>
        <v>0</v>
      </c>
      <c r="J1776" s="332"/>
      <c r="K1776" s="37" t="str">
        <f t="shared" ca="1" si="812"/>
        <v/>
      </c>
      <c r="L1776" s="41" t="str">
        <f t="shared" ca="1" si="813"/>
        <v/>
      </c>
      <c r="M1776" s="39" t="str">
        <f t="shared" si="803"/>
        <v/>
      </c>
      <c r="N1776" s="39" t="str">
        <f t="shared" ca="1" si="823"/>
        <v/>
      </c>
      <c r="O1776" s="39" t="str">
        <f ca="1">IF(L1776="","",ROUND(Q1775*$O$5/payments_per_year,2))</f>
        <v/>
      </c>
      <c r="P1776" s="101"/>
      <c r="Q1776" s="39">
        <f t="shared" ca="1" si="824"/>
        <v>0</v>
      </c>
      <c r="R1776" s="332"/>
      <c r="S1776" s="37" t="str">
        <f t="shared" ca="1" si="814"/>
        <v/>
      </c>
      <c r="T1776" s="41" t="str">
        <f t="shared" ca="1" si="815"/>
        <v/>
      </c>
      <c r="U1776" s="39" t="str">
        <f t="shared" si="804"/>
        <v/>
      </c>
      <c r="V1776" s="39" t="str">
        <f t="shared" ca="1" si="825"/>
        <v/>
      </c>
      <c r="W1776" s="39">
        <f t="shared" ca="1" si="805"/>
        <v>0</v>
      </c>
      <c r="X1776" s="40"/>
      <c r="Y1776" s="39">
        <f t="shared" ca="1" si="826"/>
        <v>0</v>
      </c>
      <c r="Z1776" s="327"/>
      <c r="AA1776" s="37" t="str">
        <f t="shared" ca="1" si="816"/>
        <v/>
      </c>
      <c r="AB1776" s="41" t="str">
        <f t="shared" ca="1" si="817"/>
        <v/>
      </c>
      <c r="AC1776" s="39" t="str">
        <f t="shared" si="806"/>
        <v/>
      </c>
      <c r="AD1776" s="39" t="str">
        <f t="shared" ca="1" si="827"/>
        <v/>
      </c>
      <c r="AE1776" s="39" t="str">
        <f t="shared" ca="1" si="818"/>
        <v/>
      </c>
      <c r="AF1776" s="40"/>
      <c r="AG1776" s="39">
        <f t="shared" ca="1" si="828"/>
        <v>0</v>
      </c>
      <c r="AH1776" s="339"/>
      <c r="AI1776" s="37" t="str">
        <f t="shared" ca="1" si="819"/>
        <v/>
      </c>
      <c r="AJ1776" s="41" t="str">
        <f t="shared" ca="1" si="820"/>
        <v/>
      </c>
      <c r="AK1776" s="39" t="str">
        <f t="shared" si="807"/>
        <v/>
      </c>
      <c r="AL1776" s="39" t="str">
        <f t="shared" ca="1" si="829"/>
        <v/>
      </c>
      <c r="AM1776" s="39" t="str">
        <f t="shared" ca="1" si="821"/>
        <v/>
      </c>
      <c r="AN1776" s="40"/>
      <c r="AO1776" s="39">
        <f t="shared" ca="1" si="830"/>
        <v>0</v>
      </c>
      <c r="AP1776" s="339"/>
      <c r="AW1776" s="329"/>
      <c r="BI1776" s="329"/>
      <c r="BJ1776" s="329"/>
      <c r="BK1776" s="329"/>
      <c r="BL1776" s="329"/>
      <c r="BM1776" s="329"/>
      <c r="BN1776" s="329"/>
      <c r="BO1776" s="329"/>
      <c r="BP1776" s="329"/>
      <c r="BQ1776" s="329"/>
      <c r="BR1776" s="329"/>
      <c r="BS1776" s="329"/>
      <c r="BT1776" s="329"/>
      <c r="BU1776" s="329"/>
      <c r="BV1776" s="329"/>
      <c r="BW1776" s="325"/>
      <c r="BX1776" s="325"/>
      <c r="BY1776" s="325"/>
      <c r="BZ1776" s="325"/>
      <c r="CA1776" s="325"/>
      <c r="CB1776" s="325"/>
      <c r="CC1776" s="325"/>
      <c r="CD1776" s="325"/>
      <c r="CE1776" s="325"/>
      <c r="CF1776" s="325"/>
      <c r="CG1776" s="325"/>
      <c r="CH1776" s="325"/>
      <c r="CI1776" s="325"/>
      <c r="CJ1776" s="325"/>
      <c r="CK1776" s="325"/>
      <c r="CL1776" s="325"/>
      <c r="CM1776" s="325"/>
      <c r="CN1776" s="325"/>
      <c r="CO1776" s="325"/>
      <c r="CP1776" s="325"/>
      <c r="CQ1776" s="325"/>
      <c r="CR1776" s="325"/>
      <c r="CS1776" s="325"/>
      <c r="CT1776" s="325"/>
      <c r="CU1776" s="325"/>
      <c r="CV1776" s="325"/>
      <c r="CW1776" s="325"/>
      <c r="CX1776" s="325"/>
    </row>
    <row r="1777" spans="1:102" s="36" customFormat="1" ht="15" hidden="1" customHeight="1">
      <c r="A1777" s="329"/>
      <c r="B1777" s="37" t="str">
        <f t="shared" ca="1" si="808"/>
        <v/>
      </c>
      <c r="C1777" s="41" t="str">
        <f t="shared" ca="1" si="809"/>
        <v/>
      </c>
      <c r="D1777" s="39" t="str">
        <f t="shared" ca="1" si="810"/>
        <v/>
      </c>
      <c r="E1777" s="39" t="str">
        <f t="shared" ca="1" si="822"/>
        <v/>
      </c>
      <c r="F1777" s="39" t="str">
        <f t="shared" ca="1" si="811"/>
        <v/>
      </c>
      <c r="G1777" s="101"/>
      <c r="H1777" s="39">
        <f t="shared" ca="1" si="802"/>
        <v>0</v>
      </c>
      <c r="J1777" s="332"/>
      <c r="K1777" s="37" t="str">
        <f t="shared" ca="1" si="812"/>
        <v/>
      </c>
      <c r="L1777" s="41" t="str">
        <f t="shared" ca="1" si="813"/>
        <v/>
      </c>
      <c r="M1777" s="39" t="str">
        <f t="shared" si="803"/>
        <v/>
      </c>
      <c r="N1777" s="39" t="str">
        <f t="shared" ca="1" si="823"/>
        <v/>
      </c>
      <c r="O1777" s="39">
        <f ca="1">ROUND(Q1776*$O$5/payments_per_year,2)</f>
        <v>0</v>
      </c>
      <c r="P1777" s="101"/>
      <c r="Q1777" s="39">
        <f t="shared" ca="1" si="824"/>
        <v>0</v>
      </c>
      <c r="R1777" s="332"/>
      <c r="S1777" s="37" t="str">
        <f t="shared" ca="1" si="814"/>
        <v/>
      </c>
      <c r="T1777" s="41" t="str">
        <f t="shared" ca="1" si="815"/>
        <v/>
      </c>
      <c r="U1777" s="39" t="str">
        <f t="shared" si="804"/>
        <v/>
      </c>
      <c r="V1777" s="39" t="str">
        <f t="shared" ca="1" si="825"/>
        <v/>
      </c>
      <c r="W1777" s="39">
        <f t="shared" ca="1" si="805"/>
        <v>0</v>
      </c>
      <c r="X1777" s="40"/>
      <c r="Y1777" s="39">
        <f t="shared" ca="1" si="826"/>
        <v>0</v>
      </c>
      <c r="Z1777" s="327"/>
      <c r="AA1777" s="37" t="str">
        <f t="shared" ca="1" si="816"/>
        <v/>
      </c>
      <c r="AB1777" s="41" t="str">
        <f t="shared" ca="1" si="817"/>
        <v/>
      </c>
      <c r="AC1777" s="39" t="str">
        <f t="shared" si="806"/>
        <v/>
      </c>
      <c r="AD1777" s="39" t="str">
        <f t="shared" ca="1" si="827"/>
        <v/>
      </c>
      <c r="AE1777" s="39" t="str">
        <f t="shared" ca="1" si="818"/>
        <v/>
      </c>
      <c r="AF1777" s="40"/>
      <c r="AG1777" s="39">
        <f t="shared" ca="1" si="828"/>
        <v>0</v>
      </c>
      <c r="AH1777" s="339"/>
      <c r="AI1777" s="37" t="str">
        <f t="shared" ca="1" si="819"/>
        <v/>
      </c>
      <c r="AJ1777" s="41" t="str">
        <f t="shared" ca="1" si="820"/>
        <v/>
      </c>
      <c r="AK1777" s="39" t="str">
        <f t="shared" si="807"/>
        <v/>
      </c>
      <c r="AL1777" s="39" t="str">
        <f t="shared" ca="1" si="829"/>
        <v/>
      </c>
      <c r="AM1777" s="39" t="str">
        <f t="shared" ca="1" si="821"/>
        <v/>
      </c>
      <c r="AN1777" s="40"/>
      <c r="AO1777" s="39">
        <f t="shared" ca="1" si="830"/>
        <v>0</v>
      </c>
      <c r="AP1777" s="339"/>
      <c r="AW1777" s="329"/>
      <c r="BI1777" s="329"/>
      <c r="BJ1777" s="329"/>
      <c r="BK1777" s="329"/>
      <c r="BL1777" s="329"/>
      <c r="BM1777" s="329"/>
      <c r="BN1777" s="329"/>
      <c r="BO1777" s="329"/>
      <c r="BP1777" s="329"/>
      <c r="BQ1777" s="329"/>
      <c r="BR1777" s="329"/>
      <c r="BS1777" s="329"/>
      <c r="BT1777" s="329"/>
      <c r="BU1777" s="329"/>
      <c r="BV1777" s="329"/>
      <c r="BW1777" s="325"/>
      <c r="BX1777" s="325"/>
      <c r="BY1777" s="325"/>
      <c r="BZ1777" s="325"/>
      <c r="CA1777" s="325"/>
      <c r="CB1777" s="325"/>
      <c r="CC1777" s="325"/>
      <c r="CD1777" s="325"/>
      <c r="CE1777" s="325"/>
      <c r="CF1777" s="325"/>
      <c r="CG1777" s="325"/>
      <c r="CH1777" s="325"/>
      <c r="CI1777" s="325"/>
      <c r="CJ1777" s="325"/>
      <c r="CK1777" s="325"/>
      <c r="CL1777" s="325"/>
      <c r="CM1777" s="325"/>
      <c r="CN1777" s="325"/>
      <c r="CO1777" s="325"/>
      <c r="CP1777" s="325"/>
      <c r="CQ1777" s="325"/>
      <c r="CR1777" s="325"/>
      <c r="CS1777" s="325"/>
      <c r="CT1777" s="325"/>
      <c r="CU1777" s="325"/>
      <c r="CV1777" s="325"/>
      <c r="CW1777" s="325"/>
      <c r="CX1777" s="325"/>
    </row>
    <row r="1778" spans="1:102" s="36" customFormat="1" ht="15" hidden="1" customHeight="1">
      <c r="A1778" s="329"/>
      <c r="B1778" s="37" t="str">
        <f t="shared" ca="1" si="808"/>
        <v/>
      </c>
      <c r="C1778" s="41" t="str">
        <f t="shared" ca="1" si="809"/>
        <v/>
      </c>
      <c r="D1778" s="39" t="str">
        <f t="shared" ca="1" si="810"/>
        <v/>
      </c>
      <c r="E1778" s="39" t="str">
        <f t="shared" ca="1" si="822"/>
        <v/>
      </c>
      <c r="F1778" s="39" t="str">
        <f t="shared" ca="1" si="811"/>
        <v/>
      </c>
      <c r="G1778" s="101"/>
      <c r="H1778" s="39">
        <f t="shared" ca="1" si="802"/>
        <v>0</v>
      </c>
      <c r="J1778" s="332"/>
      <c r="K1778" s="37" t="str">
        <f t="shared" ca="1" si="812"/>
        <v/>
      </c>
      <c r="L1778" s="41" t="str">
        <f t="shared" ca="1" si="813"/>
        <v/>
      </c>
      <c r="M1778" s="39" t="str">
        <f t="shared" si="803"/>
        <v/>
      </c>
      <c r="N1778" s="39" t="str">
        <f t="shared" ca="1" si="823"/>
        <v/>
      </c>
      <c r="O1778" s="39" t="str">
        <f ca="1">IF(L1778="","",ROUND(Q1777*$O$5/payments_per_year,2))</f>
        <v/>
      </c>
      <c r="P1778" s="101"/>
      <c r="Q1778" s="39">
        <f t="shared" ca="1" si="824"/>
        <v>0</v>
      </c>
      <c r="R1778" s="332"/>
      <c r="S1778" s="37" t="str">
        <f t="shared" ca="1" si="814"/>
        <v/>
      </c>
      <c r="T1778" s="41" t="str">
        <f t="shared" ca="1" si="815"/>
        <v/>
      </c>
      <c r="U1778" s="39" t="str">
        <f t="shared" si="804"/>
        <v/>
      </c>
      <c r="V1778" s="39" t="str">
        <f t="shared" ca="1" si="825"/>
        <v/>
      </c>
      <c r="W1778" s="39">
        <f t="shared" ca="1" si="805"/>
        <v>0</v>
      </c>
      <c r="X1778" s="40"/>
      <c r="Y1778" s="39">
        <f t="shared" ca="1" si="826"/>
        <v>0</v>
      </c>
      <c r="Z1778" s="327"/>
      <c r="AA1778" s="37" t="str">
        <f t="shared" ca="1" si="816"/>
        <v/>
      </c>
      <c r="AB1778" s="41" t="str">
        <f t="shared" ca="1" si="817"/>
        <v/>
      </c>
      <c r="AC1778" s="39" t="str">
        <f t="shared" si="806"/>
        <v/>
      </c>
      <c r="AD1778" s="39" t="str">
        <f t="shared" ca="1" si="827"/>
        <v/>
      </c>
      <c r="AE1778" s="39" t="str">
        <f t="shared" ca="1" si="818"/>
        <v/>
      </c>
      <c r="AF1778" s="40"/>
      <c r="AG1778" s="39">
        <f t="shared" ca="1" si="828"/>
        <v>0</v>
      </c>
      <c r="AH1778" s="339"/>
      <c r="AI1778" s="37" t="str">
        <f t="shared" ca="1" si="819"/>
        <v/>
      </c>
      <c r="AJ1778" s="41" t="str">
        <f t="shared" ca="1" si="820"/>
        <v/>
      </c>
      <c r="AK1778" s="39" t="str">
        <f t="shared" si="807"/>
        <v/>
      </c>
      <c r="AL1778" s="39" t="str">
        <f t="shared" ca="1" si="829"/>
        <v/>
      </c>
      <c r="AM1778" s="39" t="str">
        <f t="shared" ca="1" si="821"/>
        <v/>
      </c>
      <c r="AN1778" s="40"/>
      <c r="AO1778" s="39">
        <f t="shared" ca="1" si="830"/>
        <v>0</v>
      </c>
      <c r="AP1778" s="339"/>
      <c r="AW1778" s="329"/>
      <c r="BI1778" s="329"/>
      <c r="BJ1778" s="329"/>
      <c r="BK1778" s="329"/>
      <c r="BL1778" s="329"/>
      <c r="BM1778" s="329"/>
      <c r="BN1778" s="329"/>
      <c r="BO1778" s="329"/>
      <c r="BP1778" s="329"/>
      <c r="BQ1778" s="329"/>
      <c r="BR1778" s="329"/>
      <c r="BS1778" s="329"/>
      <c r="BT1778" s="329"/>
      <c r="BU1778" s="329"/>
      <c r="BV1778" s="329"/>
      <c r="BW1778" s="325"/>
      <c r="BX1778" s="325"/>
      <c r="BY1778" s="325"/>
      <c r="BZ1778" s="325"/>
      <c r="CA1778" s="325"/>
      <c r="CB1778" s="325"/>
      <c r="CC1778" s="325"/>
      <c r="CD1778" s="325"/>
      <c r="CE1778" s="325"/>
      <c r="CF1778" s="325"/>
      <c r="CG1778" s="325"/>
      <c r="CH1778" s="325"/>
      <c r="CI1778" s="325"/>
      <c r="CJ1778" s="325"/>
      <c r="CK1778" s="325"/>
      <c r="CL1778" s="325"/>
      <c r="CM1778" s="325"/>
      <c r="CN1778" s="325"/>
      <c r="CO1778" s="325"/>
      <c r="CP1778" s="325"/>
      <c r="CQ1778" s="325"/>
      <c r="CR1778" s="325"/>
      <c r="CS1778" s="325"/>
      <c r="CT1778" s="325"/>
      <c r="CU1778" s="325"/>
      <c r="CV1778" s="325"/>
      <c r="CW1778" s="325"/>
      <c r="CX1778" s="325"/>
    </row>
    <row r="1779" spans="1:102" s="36" customFormat="1" ht="15" hidden="1" customHeight="1">
      <c r="A1779" s="329"/>
      <c r="B1779" s="37" t="str">
        <f t="shared" ca="1" si="808"/>
        <v/>
      </c>
      <c r="C1779" s="41" t="str">
        <f t="shared" ca="1" si="809"/>
        <v/>
      </c>
      <c r="D1779" s="39" t="str">
        <f t="shared" ca="1" si="810"/>
        <v/>
      </c>
      <c r="E1779" s="39" t="str">
        <f t="shared" ca="1" si="822"/>
        <v/>
      </c>
      <c r="F1779" s="39" t="str">
        <f t="shared" ca="1" si="811"/>
        <v/>
      </c>
      <c r="G1779" s="101"/>
      <c r="H1779" s="39">
        <f t="shared" ca="1" si="802"/>
        <v>0</v>
      </c>
      <c r="J1779" s="332"/>
      <c r="K1779" s="37" t="str">
        <f t="shared" ca="1" si="812"/>
        <v/>
      </c>
      <c r="L1779" s="41" t="str">
        <f t="shared" ca="1" si="813"/>
        <v/>
      </c>
      <c r="M1779" s="39" t="str">
        <f t="shared" si="803"/>
        <v/>
      </c>
      <c r="N1779" s="39" t="str">
        <f t="shared" ca="1" si="823"/>
        <v/>
      </c>
      <c r="O1779" s="39">
        <f ca="1">ROUND(Q1778*$O$5/payments_per_year,2)</f>
        <v>0</v>
      </c>
      <c r="P1779" s="101"/>
      <c r="Q1779" s="39">
        <f t="shared" ca="1" si="824"/>
        <v>0</v>
      </c>
      <c r="R1779" s="332"/>
      <c r="S1779" s="37" t="str">
        <f t="shared" ca="1" si="814"/>
        <v/>
      </c>
      <c r="T1779" s="41" t="str">
        <f t="shared" ca="1" si="815"/>
        <v/>
      </c>
      <c r="U1779" s="39" t="str">
        <f t="shared" si="804"/>
        <v/>
      </c>
      <c r="V1779" s="39" t="str">
        <f t="shared" ca="1" si="825"/>
        <v/>
      </c>
      <c r="W1779" s="39">
        <f t="shared" ca="1" si="805"/>
        <v>0</v>
      </c>
      <c r="X1779" s="40"/>
      <c r="Y1779" s="39">
        <f t="shared" ca="1" si="826"/>
        <v>0</v>
      </c>
      <c r="Z1779" s="327"/>
      <c r="AA1779" s="37" t="str">
        <f t="shared" ca="1" si="816"/>
        <v/>
      </c>
      <c r="AB1779" s="41" t="str">
        <f t="shared" ca="1" si="817"/>
        <v/>
      </c>
      <c r="AC1779" s="39" t="str">
        <f t="shared" si="806"/>
        <v/>
      </c>
      <c r="AD1779" s="39" t="str">
        <f t="shared" ca="1" si="827"/>
        <v/>
      </c>
      <c r="AE1779" s="39" t="str">
        <f t="shared" ca="1" si="818"/>
        <v/>
      </c>
      <c r="AF1779" s="40"/>
      <c r="AG1779" s="39">
        <f t="shared" ca="1" si="828"/>
        <v>0</v>
      </c>
      <c r="AH1779" s="339"/>
      <c r="AI1779" s="37" t="str">
        <f t="shared" ca="1" si="819"/>
        <v/>
      </c>
      <c r="AJ1779" s="41" t="str">
        <f t="shared" ca="1" si="820"/>
        <v/>
      </c>
      <c r="AK1779" s="39" t="str">
        <f t="shared" si="807"/>
        <v/>
      </c>
      <c r="AL1779" s="39" t="str">
        <f t="shared" ca="1" si="829"/>
        <v/>
      </c>
      <c r="AM1779" s="39" t="str">
        <f t="shared" ca="1" si="821"/>
        <v/>
      </c>
      <c r="AN1779" s="40"/>
      <c r="AO1779" s="39">
        <f t="shared" ca="1" si="830"/>
        <v>0</v>
      </c>
      <c r="AP1779" s="339"/>
      <c r="AW1779" s="329"/>
      <c r="BI1779" s="329"/>
      <c r="BJ1779" s="329"/>
      <c r="BK1779" s="329"/>
      <c r="BL1779" s="329"/>
      <c r="BM1779" s="329"/>
      <c r="BN1779" s="329"/>
      <c r="BO1779" s="329"/>
      <c r="BP1779" s="329"/>
      <c r="BQ1779" s="329"/>
      <c r="BR1779" s="329"/>
      <c r="BS1779" s="329"/>
      <c r="BT1779" s="329"/>
      <c r="BU1779" s="329"/>
      <c r="BV1779" s="329"/>
      <c r="BW1779" s="325"/>
      <c r="BX1779" s="325"/>
      <c r="BY1779" s="325"/>
      <c r="BZ1779" s="325"/>
      <c r="CA1779" s="325"/>
      <c r="CB1779" s="325"/>
      <c r="CC1779" s="325"/>
      <c r="CD1779" s="325"/>
      <c r="CE1779" s="325"/>
      <c r="CF1779" s="325"/>
      <c r="CG1779" s="325"/>
      <c r="CH1779" s="325"/>
      <c r="CI1779" s="325"/>
      <c r="CJ1779" s="325"/>
      <c r="CK1779" s="325"/>
      <c r="CL1779" s="325"/>
      <c r="CM1779" s="325"/>
      <c r="CN1779" s="325"/>
      <c r="CO1779" s="325"/>
      <c r="CP1779" s="325"/>
      <c r="CQ1779" s="325"/>
      <c r="CR1779" s="325"/>
      <c r="CS1779" s="325"/>
      <c r="CT1779" s="325"/>
      <c r="CU1779" s="325"/>
      <c r="CV1779" s="325"/>
      <c r="CW1779" s="325"/>
      <c r="CX1779" s="325"/>
    </row>
    <row r="1780" spans="1:102" s="36" customFormat="1" ht="15" hidden="1" customHeight="1">
      <c r="A1780" s="329"/>
      <c r="B1780" s="37" t="str">
        <f t="shared" ca="1" si="808"/>
        <v/>
      </c>
      <c r="C1780" s="41" t="str">
        <f t="shared" ca="1" si="809"/>
        <v/>
      </c>
      <c r="D1780" s="39" t="str">
        <f t="shared" ca="1" si="810"/>
        <v/>
      </c>
      <c r="E1780" s="39" t="str">
        <f t="shared" ca="1" si="822"/>
        <v/>
      </c>
      <c r="F1780" s="39" t="str">
        <f t="shared" ca="1" si="811"/>
        <v/>
      </c>
      <c r="G1780" s="101"/>
      <c r="H1780" s="39">
        <f t="shared" ca="1" si="802"/>
        <v>0</v>
      </c>
      <c r="J1780" s="332"/>
      <c r="K1780" s="37" t="str">
        <f t="shared" ca="1" si="812"/>
        <v/>
      </c>
      <c r="L1780" s="41" t="str">
        <f t="shared" ca="1" si="813"/>
        <v/>
      </c>
      <c r="M1780" s="39" t="str">
        <f t="shared" si="803"/>
        <v/>
      </c>
      <c r="N1780" s="39" t="str">
        <f t="shared" ca="1" si="823"/>
        <v/>
      </c>
      <c r="O1780" s="39" t="str">
        <f ca="1">IF(L1780="","",ROUND(Q1779*$O$5/payments_per_year,2))</f>
        <v/>
      </c>
      <c r="P1780" s="101"/>
      <c r="Q1780" s="39">
        <f t="shared" ca="1" si="824"/>
        <v>0</v>
      </c>
      <c r="R1780" s="332"/>
      <c r="S1780" s="37" t="str">
        <f t="shared" ca="1" si="814"/>
        <v/>
      </c>
      <c r="T1780" s="41" t="str">
        <f t="shared" ca="1" si="815"/>
        <v/>
      </c>
      <c r="U1780" s="39" t="str">
        <f t="shared" si="804"/>
        <v/>
      </c>
      <c r="V1780" s="39" t="str">
        <f t="shared" ca="1" si="825"/>
        <v/>
      </c>
      <c r="W1780" s="39">
        <f t="shared" ca="1" si="805"/>
        <v>0</v>
      </c>
      <c r="X1780" s="40"/>
      <c r="Y1780" s="39">
        <f t="shared" ca="1" si="826"/>
        <v>0</v>
      </c>
      <c r="Z1780" s="327"/>
      <c r="AA1780" s="37" t="str">
        <f t="shared" ca="1" si="816"/>
        <v/>
      </c>
      <c r="AB1780" s="41" t="str">
        <f t="shared" ca="1" si="817"/>
        <v/>
      </c>
      <c r="AC1780" s="39" t="str">
        <f t="shared" si="806"/>
        <v/>
      </c>
      <c r="AD1780" s="39" t="str">
        <f t="shared" ca="1" si="827"/>
        <v/>
      </c>
      <c r="AE1780" s="39" t="str">
        <f t="shared" ca="1" si="818"/>
        <v/>
      </c>
      <c r="AF1780" s="40"/>
      <c r="AG1780" s="39">
        <f t="shared" ca="1" si="828"/>
        <v>0</v>
      </c>
      <c r="AH1780" s="339"/>
      <c r="AI1780" s="37" t="str">
        <f t="shared" ca="1" si="819"/>
        <v/>
      </c>
      <c r="AJ1780" s="41" t="str">
        <f t="shared" ca="1" si="820"/>
        <v/>
      </c>
      <c r="AK1780" s="39" t="str">
        <f t="shared" si="807"/>
        <v/>
      </c>
      <c r="AL1780" s="39" t="str">
        <f t="shared" ca="1" si="829"/>
        <v/>
      </c>
      <c r="AM1780" s="39" t="str">
        <f t="shared" ca="1" si="821"/>
        <v/>
      </c>
      <c r="AN1780" s="40"/>
      <c r="AO1780" s="39">
        <f t="shared" ca="1" si="830"/>
        <v>0</v>
      </c>
      <c r="AP1780" s="339"/>
      <c r="AW1780" s="329"/>
      <c r="BI1780" s="329"/>
      <c r="BJ1780" s="329"/>
      <c r="BK1780" s="329"/>
      <c r="BL1780" s="329"/>
      <c r="BM1780" s="329"/>
      <c r="BN1780" s="329"/>
      <c r="BO1780" s="329"/>
      <c r="BP1780" s="329"/>
      <c r="BQ1780" s="329"/>
      <c r="BR1780" s="329"/>
      <c r="BS1780" s="329"/>
      <c r="BT1780" s="329"/>
      <c r="BU1780" s="329"/>
      <c r="BV1780" s="329"/>
      <c r="BW1780" s="325"/>
      <c r="BX1780" s="325"/>
      <c r="BY1780" s="325"/>
      <c r="BZ1780" s="325"/>
      <c r="CA1780" s="325"/>
      <c r="CB1780" s="325"/>
      <c r="CC1780" s="325"/>
      <c r="CD1780" s="325"/>
      <c r="CE1780" s="325"/>
      <c r="CF1780" s="325"/>
      <c r="CG1780" s="325"/>
      <c r="CH1780" s="325"/>
      <c r="CI1780" s="325"/>
      <c r="CJ1780" s="325"/>
      <c r="CK1780" s="325"/>
      <c r="CL1780" s="325"/>
      <c r="CM1780" s="325"/>
      <c r="CN1780" s="325"/>
      <c r="CO1780" s="325"/>
      <c r="CP1780" s="325"/>
      <c r="CQ1780" s="325"/>
      <c r="CR1780" s="325"/>
      <c r="CS1780" s="325"/>
      <c r="CT1780" s="325"/>
      <c r="CU1780" s="325"/>
      <c r="CV1780" s="325"/>
      <c r="CW1780" s="325"/>
      <c r="CX1780" s="325"/>
    </row>
    <row r="1781" spans="1:102" s="36" customFormat="1" ht="15" hidden="1" customHeight="1">
      <c r="A1781" s="329"/>
      <c r="B1781" s="37" t="str">
        <f t="shared" ca="1" si="808"/>
        <v/>
      </c>
      <c r="C1781" s="41" t="str">
        <f t="shared" ca="1" si="809"/>
        <v/>
      </c>
      <c r="D1781" s="39" t="str">
        <f t="shared" ca="1" si="810"/>
        <v/>
      </c>
      <c r="E1781" s="39" t="str">
        <f t="shared" ca="1" si="822"/>
        <v/>
      </c>
      <c r="F1781" s="39" t="str">
        <f t="shared" ca="1" si="811"/>
        <v/>
      </c>
      <c r="G1781" s="101"/>
      <c r="H1781" s="39">
        <f t="shared" ca="1" si="802"/>
        <v>0</v>
      </c>
      <c r="J1781" s="332"/>
      <c r="K1781" s="37" t="str">
        <f t="shared" ca="1" si="812"/>
        <v/>
      </c>
      <c r="L1781" s="41" t="str">
        <f t="shared" ca="1" si="813"/>
        <v/>
      </c>
      <c r="M1781" s="39" t="str">
        <f t="shared" si="803"/>
        <v/>
      </c>
      <c r="N1781" s="39" t="str">
        <f t="shared" ca="1" si="823"/>
        <v/>
      </c>
      <c r="O1781" s="39">
        <f ca="1">ROUND(Q1780*$O$5/payments_per_year,2)</f>
        <v>0</v>
      </c>
      <c r="P1781" s="101"/>
      <c r="Q1781" s="39">
        <f t="shared" ca="1" si="824"/>
        <v>0</v>
      </c>
      <c r="R1781" s="332"/>
      <c r="S1781" s="37" t="str">
        <f t="shared" ca="1" si="814"/>
        <v/>
      </c>
      <c r="T1781" s="41" t="str">
        <f t="shared" ca="1" si="815"/>
        <v/>
      </c>
      <c r="U1781" s="39" t="str">
        <f t="shared" si="804"/>
        <v/>
      </c>
      <c r="V1781" s="39" t="str">
        <f t="shared" ca="1" si="825"/>
        <v/>
      </c>
      <c r="W1781" s="39">
        <f t="shared" ca="1" si="805"/>
        <v>0</v>
      </c>
      <c r="X1781" s="40"/>
      <c r="Y1781" s="39">
        <f t="shared" ca="1" si="826"/>
        <v>0</v>
      </c>
      <c r="Z1781" s="327"/>
      <c r="AA1781" s="37" t="str">
        <f t="shared" ca="1" si="816"/>
        <v/>
      </c>
      <c r="AB1781" s="41" t="str">
        <f t="shared" ca="1" si="817"/>
        <v/>
      </c>
      <c r="AC1781" s="39" t="str">
        <f t="shared" si="806"/>
        <v/>
      </c>
      <c r="AD1781" s="39" t="str">
        <f t="shared" ca="1" si="827"/>
        <v/>
      </c>
      <c r="AE1781" s="39" t="str">
        <f t="shared" ca="1" si="818"/>
        <v/>
      </c>
      <c r="AF1781" s="40"/>
      <c r="AG1781" s="39">
        <f t="shared" ca="1" si="828"/>
        <v>0</v>
      </c>
      <c r="AH1781" s="339"/>
      <c r="AI1781" s="37" t="str">
        <f t="shared" ca="1" si="819"/>
        <v/>
      </c>
      <c r="AJ1781" s="41" t="str">
        <f t="shared" ca="1" si="820"/>
        <v/>
      </c>
      <c r="AK1781" s="39" t="str">
        <f t="shared" si="807"/>
        <v/>
      </c>
      <c r="AL1781" s="39" t="str">
        <f t="shared" ca="1" si="829"/>
        <v/>
      </c>
      <c r="AM1781" s="39" t="str">
        <f t="shared" ca="1" si="821"/>
        <v/>
      </c>
      <c r="AN1781" s="40"/>
      <c r="AO1781" s="39">
        <f t="shared" ca="1" si="830"/>
        <v>0</v>
      </c>
      <c r="AP1781" s="339"/>
      <c r="AW1781" s="329"/>
      <c r="BI1781" s="329"/>
      <c r="BJ1781" s="329"/>
      <c r="BK1781" s="329"/>
      <c r="BL1781" s="329"/>
      <c r="BM1781" s="329"/>
      <c r="BN1781" s="329"/>
      <c r="BO1781" s="329"/>
      <c r="BP1781" s="329"/>
      <c r="BQ1781" s="329"/>
      <c r="BR1781" s="329"/>
      <c r="BS1781" s="329"/>
      <c r="BT1781" s="329"/>
      <c r="BU1781" s="329"/>
      <c r="BV1781" s="329"/>
      <c r="BW1781" s="325"/>
      <c r="BX1781" s="325"/>
      <c r="BY1781" s="325"/>
      <c r="BZ1781" s="325"/>
      <c r="CA1781" s="325"/>
      <c r="CB1781" s="325"/>
      <c r="CC1781" s="325"/>
      <c r="CD1781" s="325"/>
      <c r="CE1781" s="325"/>
      <c r="CF1781" s="325"/>
      <c r="CG1781" s="325"/>
      <c r="CH1781" s="325"/>
      <c r="CI1781" s="325"/>
      <c r="CJ1781" s="325"/>
      <c r="CK1781" s="325"/>
      <c r="CL1781" s="325"/>
      <c r="CM1781" s="325"/>
      <c r="CN1781" s="325"/>
      <c r="CO1781" s="325"/>
      <c r="CP1781" s="325"/>
      <c r="CQ1781" s="325"/>
      <c r="CR1781" s="325"/>
      <c r="CS1781" s="325"/>
      <c r="CT1781" s="325"/>
      <c r="CU1781" s="325"/>
      <c r="CV1781" s="325"/>
      <c r="CW1781" s="325"/>
      <c r="CX1781" s="325"/>
    </row>
    <row r="1782" spans="1:102" s="36" customFormat="1" ht="15" hidden="1" customHeight="1">
      <c r="A1782" s="329"/>
      <c r="B1782" s="37" t="str">
        <f t="shared" ca="1" si="808"/>
        <v/>
      </c>
      <c r="C1782" s="41" t="str">
        <f t="shared" ca="1" si="809"/>
        <v/>
      </c>
      <c r="D1782" s="39" t="str">
        <f t="shared" ca="1" si="810"/>
        <v/>
      </c>
      <c r="E1782" s="39" t="str">
        <f t="shared" ca="1" si="822"/>
        <v/>
      </c>
      <c r="F1782" s="39" t="str">
        <f t="shared" ca="1" si="811"/>
        <v/>
      </c>
      <c r="G1782" s="101"/>
      <c r="H1782" s="39">
        <f t="shared" ca="1" si="802"/>
        <v>0</v>
      </c>
      <c r="J1782" s="332"/>
      <c r="K1782" s="37" t="str">
        <f t="shared" ca="1" si="812"/>
        <v/>
      </c>
      <c r="L1782" s="41" t="str">
        <f t="shared" ca="1" si="813"/>
        <v/>
      </c>
      <c r="M1782" s="39" t="str">
        <f t="shared" si="803"/>
        <v/>
      </c>
      <c r="N1782" s="39" t="str">
        <f t="shared" ca="1" si="823"/>
        <v/>
      </c>
      <c r="O1782" s="39" t="str">
        <f ca="1">IF(L1782="","",ROUND(Q1781*$O$5/payments_per_year,2))</f>
        <v/>
      </c>
      <c r="P1782" s="101"/>
      <c r="Q1782" s="39">
        <f t="shared" ca="1" si="824"/>
        <v>0</v>
      </c>
      <c r="R1782" s="332"/>
      <c r="S1782" s="37" t="str">
        <f t="shared" ca="1" si="814"/>
        <v/>
      </c>
      <c r="T1782" s="41" t="str">
        <f t="shared" ca="1" si="815"/>
        <v/>
      </c>
      <c r="U1782" s="39" t="str">
        <f t="shared" si="804"/>
        <v/>
      </c>
      <c r="V1782" s="39" t="str">
        <f t="shared" ca="1" si="825"/>
        <v/>
      </c>
      <c r="W1782" s="39">
        <f t="shared" ca="1" si="805"/>
        <v>0</v>
      </c>
      <c r="X1782" s="40"/>
      <c r="Y1782" s="39">
        <f t="shared" ca="1" si="826"/>
        <v>0</v>
      </c>
      <c r="Z1782" s="327"/>
      <c r="AA1782" s="37" t="str">
        <f t="shared" ca="1" si="816"/>
        <v/>
      </c>
      <c r="AB1782" s="41" t="str">
        <f t="shared" ca="1" si="817"/>
        <v/>
      </c>
      <c r="AC1782" s="39" t="str">
        <f t="shared" si="806"/>
        <v/>
      </c>
      <c r="AD1782" s="39" t="str">
        <f t="shared" ca="1" si="827"/>
        <v/>
      </c>
      <c r="AE1782" s="39" t="str">
        <f t="shared" ca="1" si="818"/>
        <v/>
      </c>
      <c r="AF1782" s="40"/>
      <c r="AG1782" s="39">
        <f t="shared" ca="1" si="828"/>
        <v>0</v>
      </c>
      <c r="AH1782" s="339"/>
      <c r="AI1782" s="37" t="str">
        <f t="shared" ca="1" si="819"/>
        <v/>
      </c>
      <c r="AJ1782" s="41" t="str">
        <f t="shared" ca="1" si="820"/>
        <v/>
      </c>
      <c r="AK1782" s="39" t="str">
        <f t="shared" si="807"/>
        <v/>
      </c>
      <c r="AL1782" s="39" t="str">
        <f t="shared" ca="1" si="829"/>
        <v/>
      </c>
      <c r="AM1782" s="39" t="str">
        <f t="shared" ca="1" si="821"/>
        <v/>
      </c>
      <c r="AN1782" s="40"/>
      <c r="AO1782" s="39">
        <f t="shared" ca="1" si="830"/>
        <v>0</v>
      </c>
      <c r="AP1782" s="339"/>
      <c r="AW1782" s="329"/>
      <c r="BI1782" s="329"/>
      <c r="BJ1782" s="329"/>
      <c r="BK1782" s="329"/>
      <c r="BL1782" s="329"/>
      <c r="BM1782" s="329"/>
      <c r="BN1782" s="329"/>
      <c r="BO1782" s="329"/>
      <c r="BP1782" s="329"/>
      <c r="BQ1782" s="329"/>
      <c r="BR1782" s="329"/>
      <c r="BS1782" s="329"/>
      <c r="BT1782" s="329"/>
      <c r="BU1782" s="329"/>
      <c r="BV1782" s="329"/>
      <c r="BW1782" s="325"/>
      <c r="BX1782" s="325"/>
      <c r="BY1782" s="325"/>
      <c r="BZ1782" s="325"/>
      <c r="CA1782" s="325"/>
      <c r="CB1782" s="325"/>
      <c r="CC1782" s="325"/>
      <c r="CD1782" s="325"/>
      <c r="CE1782" s="325"/>
      <c r="CF1782" s="325"/>
      <c r="CG1782" s="325"/>
      <c r="CH1782" s="325"/>
      <c r="CI1782" s="325"/>
      <c r="CJ1782" s="325"/>
      <c r="CK1782" s="325"/>
      <c r="CL1782" s="325"/>
      <c r="CM1782" s="325"/>
      <c r="CN1782" s="325"/>
      <c r="CO1782" s="325"/>
      <c r="CP1782" s="325"/>
      <c r="CQ1782" s="325"/>
      <c r="CR1782" s="325"/>
      <c r="CS1782" s="325"/>
      <c r="CT1782" s="325"/>
      <c r="CU1782" s="325"/>
      <c r="CV1782" s="325"/>
      <c r="CW1782" s="325"/>
      <c r="CX1782" s="325"/>
    </row>
    <row r="1783" spans="1:102" s="36" customFormat="1" ht="15" hidden="1" customHeight="1">
      <c r="A1783" s="329"/>
      <c r="B1783" s="37" t="str">
        <f t="shared" ca="1" si="808"/>
        <v/>
      </c>
      <c r="C1783" s="41" t="str">
        <f t="shared" ca="1" si="809"/>
        <v/>
      </c>
      <c r="D1783" s="39" t="str">
        <f t="shared" ca="1" si="810"/>
        <v/>
      </c>
      <c r="E1783" s="39" t="str">
        <f t="shared" ca="1" si="822"/>
        <v/>
      </c>
      <c r="F1783" s="39" t="str">
        <f t="shared" ca="1" si="811"/>
        <v/>
      </c>
      <c r="G1783" s="101"/>
      <c r="H1783" s="39">
        <f t="shared" ca="1" si="802"/>
        <v>0</v>
      </c>
      <c r="J1783" s="332"/>
      <c r="K1783" s="37" t="str">
        <f t="shared" ca="1" si="812"/>
        <v/>
      </c>
      <c r="L1783" s="41" t="str">
        <f t="shared" ca="1" si="813"/>
        <v/>
      </c>
      <c r="M1783" s="39" t="str">
        <f t="shared" si="803"/>
        <v/>
      </c>
      <c r="N1783" s="39" t="str">
        <f t="shared" ca="1" si="823"/>
        <v/>
      </c>
      <c r="O1783" s="39">
        <f ca="1">ROUND(Q1782*$O$5/payments_per_year,2)</f>
        <v>0</v>
      </c>
      <c r="P1783" s="101"/>
      <c r="Q1783" s="39">
        <f t="shared" ca="1" si="824"/>
        <v>0</v>
      </c>
      <c r="R1783" s="332"/>
      <c r="S1783" s="37" t="str">
        <f t="shared" ca="1" si="814"/>
        <v/>
      </c>
      <c r="T1783" s="41" t="str">
        <f t="shared" ca="1" si="815"/>
        <v/>
      </c>
      <c r="U1783" s="39" t="str">
        <f t="shared" si="804"/>
        <v/>
      </c>
      <c r="V1783" s="39" t="str">
        <f t="shared" ca="1" si="825"/>
        <v/>
      </c>
      <c r="W1783" s="39">
        <f t="shared" ca="1" si="805"/>
        <v>0</v>
      </c>
      <c r="X1783" s="40"/>
      <c r="Y1783" s="39">
        <f t="shared" ca="1" si="826"/>
        <v>0</v>
      </c>
      <c r="Z1783" s="327"/>
      <c r="AA1783" s="37" t="str">
        <f t="shared" ca="1" si="816"/>
        <v/>
      </c>
      <c r="AB1783" s="41" t="str">
        <f t="shared" ca="1" si="817"/>
        <v/>
      </c>
      <c r="AC1783" s="39" t="str">
        <f t="shared" si="806"/>
        <v/>
      </c>
      <c r="AD1783" s="39" t="str">
        <f t="shared" ca="1" si="827"/>
        <v/>
      </c>
      <c r="AE1783" s="39" t="str">
        <f t="shared" ca="1" si="818"/>
        <v/>
      </c>
      <c r="AF1783" s="40"/>
      <c r="AG1783" s="39">
        <f t="shared" ca="1" si="828"/>
        <v>0</v>
      </c>
      <c r="AH1783" s="339"/>
      <c r="AI1783" s="37" t="str">
        <f t="shared" ca="1" si="819"/>
        <v/>
      </c>
      <c r="AJ1783" s="41" t="str">
        <f t="shared" ca="1" si="820"/>
        <v/>
      </c>
      <c r="AK1783" s="39" t="str">
        <f t="shared" si="807"/>
        <v/>
      </c>
      <c r="AL1783" s="39" t="str">
        <f t="shared" ca="1" si="829"/>
        <v/>
      </c>
      <c r="AM1783" s="39" t="str">
        <f t="shared" ca="1" si="821"/>
        <v/>
      </c>
      <c r="AN1783" s="40"/>
      <c r="AO1783" s="39">
        <f t="shared" ca="1" si="830"/>
        <v>0</v>
      </c>
      <c r="AP1783" s="339"/>
      <c r="AW1783" s="329"/>
      <c r="BI1783" s="329"/>
      <c r="BJ1783" s="329"/>
      <c r="BK1783" s="329"/>
      <c r="BL1783" s="329"/>
      <c r="BM1783" s="329"/>
      <c r="BN1783" s="329"/>
      <c r="BO1783" s="329"/>
      <c r="BP1783" s="329"/>
      <c r="BQ1783" s="329"/>
      <c r="BR1783" s="329"/>
      <c r="BS1783" s="329"/>
      <c r="BT1783" s="329"/>
      <c r="BU1783" s="329"/>
      <c r="BV1783" s="329"/>
      <c r="BW1783" s="325"/>
      <c r="BX1783" s="325"/>
      <c r="BY1783" s="325"/>
      <c r="BZ1783" s="325"/>
      <c r="CA1783" s="325"/>
      <c r="CB1783" s="325"/>
      <c r="CC1783" s="325"/>
      <c r="CD1783" s="325"/>
      <c r="CE1783" s="325"/>
      <c r="CF1783" s="325"/>
      <c r="CG1783" s="325"/>
      <c r="CH1783" s="325"/>
      <c r="CI1783" s="325"/>
      <c r="CJ1783" s="325"/>
      <c r="CK1783" s="325"/>
      <c r="CL1783" s="325"/>
      <c r="CM1783" s="325"/>
      <c r="CN1783" s="325"/>
      <c r="CO1783" s="325"/>
      <c r="CP1783" s="325"/>
      <c r="CQ1783" s="325"/>
      <c r="CR1783" s="325"/>
      <c r="CS1783" s="325"/>
      <c r="CT1783" s="325"/>
      <c r="CU1783" s="325"/>
      <c r="CV1783" s="325"/>
      <c r="CW1783" s="325"/>
      <c r="CX1783" s="325"/>
    </row>
    <row r="1784" spans="1:102" s="36" customFormat="1" ht="15" hidden="1" customHeight="1">
      <c r="A1784" s="329"/>
      <c r="B1784" s="37" t="str">
        <f t="shared" ca="1" si="808"/>
        <v/>
      </c>
      <c r="C1784" s="41" t="str">
        <f t="shared" ca="1" si="809"/>
        <v/>
      </c>
      <c r="D1784" s="39" t="str">
        <f t="shared" ca="1" si="810"/>
        <v/>
      </c>
      <c r="E1784" s="39" t="str">
        <f t="shared" ca="1" si="822"/>
        <v/>
      </c>
      <c r="F1784" s="39" t="str">
        <f t="shared" ca="1" si="811"/>
        <v/>
      </c>
      <c r="G1784" s="101"/>
      <c r="H1784" s="39">
        <f t="shared" ca="1" si="802"/>
        <v>0</v>
      </c>
      <c r="J1784" s="332"/>
      <c r="K1784" s="37" t="str">
        <f t="shared" ca="1" si="812"/>
        <v/>
      </c>
      <c r="L1784" s="41" t="str">
        <f t="shared" ca="1" si="813"/>
        <v/>
      </c>
      <c r="M1784" s="39" t="str">
        <f t="shared" si="803"/>
        <v/>
      </c>
      <c r="N1784" s="39" t="str">
        <f t="shared" ca="1" si="823"/>
        <v/>
      </c>
      <c r="O1784" s="39" t="str">
        <f ca="1">IF(L1784="","",ROUND(Q1783*$O$5/payments_per_year,2))</f>
        <v/>
      </c>
      <c r="P1784" s="101"/>
      <c r="Q1784" s="39">
        <f t="shared" ca="1" si="824"/>
        <v>0</v>
      </c>
      <c r="R1784" s="332"/>
      <c r="S1784" s="37" t="str">
        <f t="shared" ca="1" si="814"/>
        <v/>
      </c>
      <c r="T1784" s="41" t="str">
        <f t="shared" ca="1" si="815"/>
        <v/>
      </c>
      <c r="U1784" s="39" t="str">
        <f t="shared" si="804"/>
        <v/>
      </c>
      <c r="V1784" s="39" t="str">
        <f t="shared" ca="1" si="825"/>
        <v/>
      </c>
      <c r="W1784" s="39">
        <f t="shared" ca="1" si="805"/>
        <v>0</v>
      </c>
      <c r="X1784" s="40"/>
      <c r="Y1784" s="39">
        <f t="shared" ca="1" si="826"/>
        <v>0</v>
      </c>
      <c r="Z1784" s="327"/>
      <c r="AA1784" s="37" t="str">
        <f t="shared" ca="1" si="816"/>
        <v/>
      </c>
      <c r="AB1784" s="41" t="str">
        <f t="shared" ca="1" si="817"/>
        <v/>
      </c>
      <c r="AC1784" s="39" t="str">
        <f t="shared" si="806"/>
        <v/>
      </c>
      <c r="AD1784" s="39" t="str">
        <f t="shared" ca="1" si="827"/>
        <v/>
      </c>
      <c r="AE1784" s="39" t="str">
        <f t="shared" ca="1" si="818"/>
        <v/>
      </c>
      <c r="AF1784" s="40"/>
      <c r="AG1784" s="39">
        <f t="shared" ca="1" si="828"/>
        <v>0</v>
      </c>
      <c r="AH1784" s="339"/>
      <c r="AI1784" s="37" t="str">
        <f t="shared" ca="1" si="819"/>
        <v/>
      </c>
      <c r="AJ1784" s="41" t="str">
        <f t="shared" ca="1" si="820"/>
        <v/>
      </c>
      <c r="AK1784" s="39" t="str">
        <f t="shared" si="807"/>
        <v/>
      </c>
      <c r="AL1784" s="39" t="str">
        <f t="shared" ca="1" si="829"/>
        <v/>
      </c>
      <c r="AM1784" s="39" t="str">
        <f t="shared" ca="1" si="821"/>
        <v/>
      </c>
      <c r="AN1784" s="40"/>
      <c r="AO1784" s="39">
        <f t="shared" ca="1" si="830"/>
        <v>0</v>
      </c>
      <c r="AP1784" s="339"/>
      <c r="AW1784" s="329"/>
      <c r="BI1784" s="329"/>
      <c r="BJ1784" s="329"/>
      <c r="BK1784" s="329"/>
      <c r="BL1784" s="329"/>
      <c r="BM1784" s="329"/>
      <c r="BN1784" s="329"/>
      <c r="BO1784" s="329"/>
      <c r="BP1784" s="329"/>
      <c r="BQ1784" s="329"/>
      <c r="BR1784" s="329"/>
      <c r="BS1784" s="329"/>
      <c r="BT1784" s="329"/>
      <c r="BU1784" s="329"/>
      <c r="BV1784" s="329"/>
      <c r="BW1784" s="325"/>
      <c r="BX1784" s="325"/>
      <c r="BY1784" s="325"/>
      <c r="BZ1784" s="325"/>
      <c r="CA1784" s="325"/>
      <c r="CB1784" s="325"/>
      <c r="CC1784" s="325"/>
      <c r="CD1784" s="325"/>
      <c r="CE1784" s="325"/>
      <c r="CF1784" s="325"/>
      <c r="CG1784" s="325"/>
      <c r="CH1784" s="325"/>
      <c r="CI1784" s="325"/>
      <c r="CJ1784" s="325"/>
      <c r="CK1784" s="325"/>
      <c r="CL1784" s="325"/>
      <c r="CM1784" s="325"/>
      <c r="CN1784" s="325"/>
      <c r="CO1784" s="325"/>
      <c r="CP1784" s="325"/>
      <c r="CQ1784" s="325"/>
      <c r="CR1784" s="325"/>
      <c r="CS1784" s="325"/>
      <c r="CT1784" s="325"/>
      <c r="CU1784" s="325"/>
      <c r="CV1784" s="325"/>
      <c r="CW1784" s="325"/>
      <c r="CX1784" s="325"/>
    </row>
    <row r="1785" spans="1:102" s="36" customFormat="1" ht="15" hidden="1" customHeight="1">
      <c r="A1785" s="329"/>
      <c r="B1785" s="37" t="str">
        <f t="shared" ca="1" si="808"/>
        <v/>
      </c>
      <c r="C1785" s="41" t="str">
        <f t="shared" ca="1" si="809"/>
        <v/>
      </c>
      <c r="D1785" s="39" t="str">
        <f t="shared" ca="1" si="810"/>
        <v/>
      </c>
      <c r="E1785" s="39" t="str">
        <f t="shared" ca="1" si="822"/>
        <v/>
      </c>
      <c r="F1785" s="39" t="str">
        <f t="shared" ca="1" si="811"/>
        <v/>
      </c>
      <c r="G1785" s="101"/>
      <c r="H1785" s="39">
        <f t="shared" ca="1" si="802"/>
        <v>0</v>
      </c>
      <c r="J1785" s="332"/>
      <c r="K1785" s="37" t="str">
        <f t="shared" ca="1" si="812"/>
        <v/>
      </c>
      <c r="L1785" s="41" t="str">
        <f t="shared" ca="1" si="813"/>
        <v/>
      </c>
      <c r="M1785" s="39" t="str">
        <f t="shared" si="803"/>
        <v/>
      </c>
      <c r="N1785" s="39" t="str">
        <f t="shared" ca="1" si="823"/>
        <v/>
      </c>
      <c r="O1785" s="39">
        <f ca="1">ROUND(Q1784*$O$5/payments_per_year,2)</f>
        <v>0</v>
      </c>
      <c r="P1785" s="101"/>
      <c r="Q1785" s="39">
        <f t="shared" ca="1" si="824"/>
        <v>0</v>
      </c>
      <c r="R1785" s="332"/>
      <c r="S1785" s="37" t="str">
        <f t="shared" ca="1" si="814"/>
        <v/>
      </c>
      <c r="T1785" s="41" t="str">
        <f t="shared" ca="1" si="815"/>
        <v/>
      </c>
      <c r="U1785" s="39" t="str">
        <f t="shared" si="804"/>
        <v/>
      </c>
      <c r="V1785" s="39" t="str">
        <f t="shared" ca="1" si="825"/>
        <v/>
      </c>
      <c r="W1785" s="39">
        <f t="shared" ca="1" si="805"/>
        <v>0</v>
      </c>
      <c r="X1785" s="40"/>
      <c r="Y1785" s="39">
        <f t="shared" ca="1" si="826"/>
        <v>0</v>
      </c>
      <c r="Z1785" s="327"/>
      <c r="AA1785" s="37" t="str">
        <f t="shared" ca="1" si="816"/>
        <v/>
      </c>
      <c r="AB1785" s="41" t="str">
        <f t="shared" ca="1" si="817"/>
        <v/>
      </c>
      <c r="AC1785" s="39" t="str">
        <f t="shared" si="806"/>
        <v/>
      </c>
      <c r="AD1785" s="39" t="str">
        <f t="shared" ca="1" si="827"/>
        <v/>
      </c>
      <c r="AE1785" s="39" t="str">
        <f t="shared" ca="1" si="818"/>
        <v/>
      </c>
      <c r="AF1785" s="40"/>
      <c r="AG1785" s="39">
        <f t="shared" ca="1" si="828"/>
        <v>0</v>
      </c>
      <c r="AH1785" s="339"/>
      <c r="AI1785" s="37" t="str">
        <f t="shared" ca="1" si="819"/>
        <v/>
      </c>
      <c r="AJ1785" s="41" t="str">
        <f t="shared" ca="1" si="820"/>
        <v/>
      </c>
      <c r="AK1785" s="39" t="str">
        <f t="shared" si="807"/>
        <v/>
      </c>
      <c r="AL1785" s="39" t="str">
        <f t="shared" ca="1" si="829"/>
        <v/>
      </c>
      <c r="AM1785" s="39" t="str">
        <f t="shared" ca="1" si="821"/>
        <v/>
      </c>
      <c r="AN1785" s="40"/>
      <c r="AO1785" s="39">
        <f t="shared" ca="1" si="830"/>
        <v>0</v>
      </c>
      <c r="AP1785" s="339"/>
      <c r="AW1785" s="329"/>
      <c r="BI1785" s="329"/>
      <c r="BJ1785" s="329"/>
      <c r="BK1785" s="329"/>
      <c r="BL1785" s="329"/>
      <c r="BM1785" s="329"/>
      <c r="BN1785" s="329"/>
      <c r="BO1785" s="329"/>
      <c r="BP1785" s="329"/>
      <c r="BQ1785" s="329"/>
      <c r="BR1785" s="329"/>
      <c r="BS1785" s="329"/>
      <c r="BT1785" s="329"/>
      <c r="BU1785" s="329"/>
      <c r="BV1785" s="329"/>
      <c r="BW1785" s="325"/>
      <c r="BX1785" s="325"/>
      <c r="BY1785" s="325"/>
      <c r="BZ1785" s="325"/>
      <c r="CA1785" s="325"/>
      <c r="CB1785" s="325"/>
      <c r="CC1785" s="325"/>
      <c r="CD1785" s="325"/>
      <c r="CE1785" s="325"/>
      <c r="CF1785" s="325"/>
      <c r="CG1785" s="325"/>
      <c r="CH1785" s="325"/>
      <c r="CI1785" s="325"/>
      <c r="CJ1785" s="325"/>
      <c r="CK1785" s="325"/>
      <c r="CL1785" s="325"/>
      <c r="CM1785" s="325"/>
      <c r="CN1785" s="325"/>
      <c r="CO1785" s="325"/>
      <c r="CP1785" s="325"/>
      <c r="CQ1785" s="325"/>
      <c r="CR1785" s="325"/>
      <c r="CS1785" s="325"/>
      <c r="CT1785" s="325"/>
      <c r="CU1785" s="325"/>
      <c r="CV1785" s="325"/>
      <c r="CW1785" s="325"/>
      <c r="CX1785" s="325"/>
    </row>
    <row r="1786" spans="1:102" s="36" customFormat="1" ht="15" hidden="1" customHeight="1">
      <c r="A1786" s="329"/>
      <c r="B1786" s="37" t="str">
        <f t="shared" ca="1" si="808"/>
        <v/>
      </c>
      <c r="C1786" s="41" t="str">
        <f t="shared" ca="1" si="809"/>
        <v/>
      </c>
      <c r="D1786" s="39" t="str">
        <f t="shared" ca="1" si="810"/>
        <v/>
      </c>
      <c r="E1786" s="39" t="str">
        <f t="shared" ca="1" si="822"/>
        <v/>
      </c>
      <c r="F1786" s="39" t="str">
        <f t="shared" ca="1" si="811"/>
        <v/>
      </c>
      <c r="G1786" s="101"/>
      <c r="H1786" s="39">
        <f t="shared" ca="1" si="802"/>
        <v>0</v>
      </c>
      <c r="J1786" s="332"/>
      <c r="K1786" s="37" t="str">
        <f t="shared" ca="1" si="812"/>
        <v/>
      </c>
      <c r="L1786" s="41" t="str">
        <f t="shared" ca="1" si="813"/>
        <v/>
      </c>
      <c r="M1786" s="39" t="str">
        <f t="shared" si="803"/>
        <v/>
      </c>
      <c r="N1786" s="39" t="str">
        <f t="shared" ca="1" si="823"/>
        <v/>
      </c>
      <c r="O1786" s="39" t="str">
        <f ca="1">IF(L1786="","",ROUND(Q1785*$O$5/payments_per_year,2))</f>
        <v/>
      </c>
      <c r="P1786" s="101"/>
      <c r="Q1786" s="39">
        <f t="shared" ca="1" si="824"/>
        <v>0</v>
      </c>
      <c r="R1786" s="332"/>
      <c r="S1786" s="37" t="str">
        <f t="shared" ca="1" si="814"/>
        <v/>
      </c>
      <c r="T1786" s="41" t="str">
        <f t="shared" ca="1" si="815"/>
        <v/>
      </c>
      <c r="U1786" s="39" t="str">
        <f t="shared" si="804"/>
        <v/>
      </c>
      <c r="V1786" s="39" t="str">
        <f t="shared" ca="1" si="825"/>
        <v/>
      </c>
      <c r="W1786" s="39">
        <f t="shared" ca="1" si="805"/>
        <v>0</v>
      </c>
      <c r="X1786" s="40"/>
      <c r="Y1786" s="39">
        <f t="shared" ca="1" si="826"/>
        <v>0</v>
      </c>
      <c r="Z1786" s="327"/>
      <c r="AA1786" s="37" t="str">
        <f t="shared" ca="1" si="816"/>
        <v/>
      </c>
      <c r="AB1786" s="41" t="str">
        <f t="shared" ca="1" si="817"/>
        <v/>
      </c>
      <c r="AC1786" s="39" t="str">
        <f t="shared" si="806"/>
        <v/>
      </c>
      <c r="AD1786" s="39" t="str">
        <f t="shared" ca="1" si="827"/>
        <v/>
      </c>
      <c r="AE1786" s="39" t="str">
        <f t="shared" ca="1" si="818"/>
        <v/>
      </c>
      <c r="AF1786" s="40"/>
      <c r="AG1786" s="39">
        <f t="shared" ca="1" si="828"/>
        <v>0</v>
      </c>
      <c r="AH1786" s="339"/>
      <c r="AI1786" s="37" t="str">
        <f t="shared" ca="1" si="819"/>
        <v/>
      </c>
      <c r="AJ1786" s="41" t="str">
        <f t="shared" ca="1" si="820"/>
        <v/>
      </c>
      <c r="AK1786" s="39" t="str">
        <f t="shared" si="807"/>
        <v/>
      </c>
      <c r="AL1786" s="39" t="str">
        <f t="shared" ca="1" si="829"/>
        <v/>
      </c>
      <c r="AM1786" s="39" t="str">
        <f t="shared" ca="1" si="821"/>
        <v/>
      </c>
      <c r="AN1786" s="40"/>
      <c r="AO1786" s="39">
        <f t="shared" ca="1" si="830"/>
        <v>0</v>
      </c>
      <c r="AP1786" s="339"/>
      <c r="AW1786" s="329"/>
      <c r="BI1786" s="329"/>
      <c r="BJ1786" s="329"/>
      <c r="BK1786" s="329"/>
      <c r="BL1786" s="329"/>
      <c r="BM1786" s="329"/>
      <c r="BN1786" s="329"/>
      <c r="BO1786" s="329"/>
      <c r="BP1786" s="329"/>
      <c r="BQ1786" s="329"/>
      <c r="BR1786" s="329"/>
      <c r="BS1786" s="329"/>
      <c r="BT1786" s="329"/>
      <c r="BU1786" s="329"/>
      <c r="BV1786" s="329"/>
      <c r="BW1786" s="325"/>
      <c r="BX1786" s="325"/>
      <c r="BY1786" s="325"/>
      <c r="BZ1786" s="325"/>
      <c r="CA1786" s="325"/>
      <c r="CB1786" s="325"/>
      <c r="CC1786" s="325"/>
      <c r="CD1786" s="325"/>
      <c r="CE1786" s="325"/>
      <c r="CF1786" s="325"/>
      <c r="CG1786" s="325"/>
      <c r="CH1786" s="325"/>
      <c r="CI1786" s="325"/>
      <c r="CJ1786" s="325"/>
      <c r="CK1786" s="325"/>
      <c r="CL1786" s="325"/>
      <c r="CM1786" s="325"/>
      <c r="CN1786" s="325"/>
      <c r="CO1786" s="325"/>
      <c r="CP1786" s="325"/>
      <c r="CQ1786" s="325"/>
      <c r="CR1786" s="325"/>
      <c r="CS1786" s="325"/>
      <c r="CT1786" s="325"/>
      <c r="CU1786" s="325"/>
      <c r="CV1786" s="325"/>
      <c r="CW1786" s="325"/>
      <c r="CX1786" s="325"/>
    </row>
    <row r="1787" spans="1:102" s="36" customFormat="1" ht="15" hidden="1" customHeight="1">
      <c r="A1787" s="329"/>
      <c r="B1787" s="37" t="str">
        <f t="shared" ca="1" si="808"/>
        <v/>
      </c>
      <c r="C1787" s="41" t="str">
        <f t="shared" ca="1" si="809"/>
        <v/>
      </c>
      <c r="D1787" s="39" t="str">
        <f t="shared" ca="1" si="810"/>
        <v/>
      </c>
      <c r="E1787" s="39" t="str">
        <f t="shared" ca="1" si="822"/>
        <v/>
      </c>
      <c r="F1787" s="39" t="str">
        <f t="shared" ca="1" si="811"/>
        <v/>
      </c>
      <c r="G1787" s="101"/>
      <c r="H1787" s="39">
        <f t="shared" ca="1" si="802"/>
        <v>0</v>
      </c>
      <c r="J1787" s="332"/>
      <c r="K1787" s="37" t="str">
        <f t="shared" ca="1" si="812"/>
        <v/>
      </c>
      <c r="L1787" s="41" t="str">
        <f t="shared" ca="1" si="813"/>
        <v/>
      </c>
      <c r="M1787" s="39" t="str">
        <f t="shared" si="803"/>
        <v/>
      </c>
      <c r="N1787" s="39" t="str">
        <f t="shared" ca="1" si="823"/>
        <v/>
      </c>
      <c r="O1787" s="39">
        <f ca="1">ROUND(Q1786*$O$5/payments_per_year,2)</f>
        <v>0</v>
      </c>
      <c r="P1787" s="101"/>
      <c r="Q1787" s="39">
        <f t="shared" ca="1" si="824"/>
        <v>0</v>
      </c>
      <c r="R1787" s="332"/>
      <c r="S1787" s="37" t="str">
        <f t="shared" ca="1" si="814"/>
        <v/>
      </c>
      <c r="T1787" s="41" t="str">
        <f t="shared" ca="1" si="815"/>
        <v/>
      </c>
      <c r="U1787" s="39" t="str">
        <f t="shared" si="804"/>
        <v/>
      </c>
      <c r="V1787" s="39" t="str">
        <f t="shared" ca="1" si="825"/>
        <v/>
      </c>
      <c r="W1787" s="39">
        <f t="shared" ca="1" si="805"/>
        <v>0</v>
      </c>
      <c r="X1787" s="40"/>
      <c r="Y1787" s="39">
        <f t="shared" ca="1" si="826"/>
        <v>0</v>
      </c>
      <c r="Z1787" s="327"/>
      <c r="AA1787" s="37" t="str">
        <f t="shared" ca="1" si="816"/>
        <v/>
      </c>
      <c r="AB1787" s="41" t="str">
        <f t="shared" ca="1" si="817"/>
        <v/>
      </c>
      <c r="AC1787" s="39" t="str">
        <f t="shared" si="806"/>
        <v/>
      </c>
      <c r="AD1787" s="39" t="str">
        <f t="shared" ca="1" si="827"/>
        <v/>
      </c>
      <c r="AE1787" s="39" t="str">
        <f t="shared" ca="1" si="818"/>
        <v/>
      </c>
      <c r="AF1787" s="40"/>
      <c r="AG1787" s="39">
        <f t="shared" ca="1" si="828"/>
        <v>0</v>
      </c>
      <c r="AH1787" s="339"/>
      <c r="AI1787" s="37" t="str">
        <f t="shared" ca="1" si="819"/>
        <v/>
      </c>
      <c r="AJ1787" s="41" t="str">
        <f t="shared" ca="1" si="820"/>
        <v/>
      </c>
      <c r="AK1787" s="39" t="str">
        <f t="shared" si="807"/>
        <v/>
      </c>
      <c r="AL1787" s="39" t="str">
        <f t="shared" ca="1" si="829"/>
        <v/>
      </c>
      <c r="AM1787" s="39" t="str">
        <f t="shared" ca="1" si="821"/>
        <v/>
      </c>
      <c r="AN1787" s="40"/>
      <c r="AO1787" s="39">
        <f t="shared" ca="1" si="830"/>
        <v>0</v>
      </c>
      <c r="AP1787" s="339"/>
      <c r="AW1787" s="329"/>
      <c r="BI1787" s="329"/>
      <c r="BJ1787" s="329"/>
      <c r="BK1787" s="329"/>
      <c r="BL1787" s="329"/>
      <c r="BM1787" s="329"/>
      <c r="BN1787" s="329"/>
      <c r="BO1787" s="329"/>
      <c r="BP1787" s="329"/>
      <c r="BQ1787" s="329"/>
      <c r="BR1787" s="329"/>
      <c r="BS1787" s="329"/>
      <c r="BT1787" s="329"/>
      <c r="BU1787" s="329"/>
      <c r="BV1787" s="329"/>
      <c r="BW1787" s="325"/>
      <c r="BX1787" s="325"/>
      <c r="BY1787" s="325"/>
      <c r="BZ1787" s="325"/>
      <c r="CA1787" s="325"/>
      <c r="CB1787" s="325"/>
      <c r="CC1787" s="325"/>
      <c r="CD1787" s="325"/>
      <c r="CE1787" s="325"/>
      <c r="CF1787" s="325"/>
      <c r="CG1787" s="325"/>
      <c r="CH1787" s="325"/>
      <c r="CI1787" s="325"/>
      <c r="CJ1787" s="325"/>
      <c r="CK1787" s="325"/>
      <c r="CL1787" s="325"/>
      <c r="CM1787" s="325"/>
      <c r="CN1787" s="325"/>
      <c r="CO1787" s="325"/>
      <c r="CP1787" s="325"/>
      <c r="CQ1787" s="325"/>
      <c r="CR1787" s="325"/>
      <c r="CS1787" s="325"/>
      <c r="CT1787" s="325"/>
      <c r="CU1787" s="325"/>
      <c r="CV1787" s="325"/>
      <c r="CW1787" s="325"/>
      <c r="CX1787" s="325"/>
    </row>
    <row r="1788" spans="1:102" s="36" customFormat="1" ht="15" hidden="1" customHeight="1">
      <c r="A1788" s="329"/>
      <c r="B1788" s="37" t="str">
        <f t="shared" ca="1" si="808"/>
        <v/>
      </c>
      <c r="C1788" s="41" t="str">
        <f t="shared" ca="1" si="809"/>
        <v/>
      </c>
      <c r="D1788" s="39" t="str">
        <f t="shared" ca="1" si="810"/>
        <v/>
      </c>
      <c r="E1788" s="39" t="str">
        <f t="shared" ca="1" si="822"/>
        <v/>
      </c>
      <c r="F1788" s="39" t="str">
        <f t="shared" ca="1" si="811"/>
        <v/>
      </c>
      <c r="G1788" s="101"/>
      <c r="H1788" s="39">
        <f t="shared" ca="1" si="802"/>
        <v>0</v>
      </c>
      <c r="J1788" s="332"/>
      <c r="K1788" s="37" t="str">
        <f t="shared" ca="1" si="812"/>
        <v/>
      </c>
      <c r="L1788" s="41" t="str">
        <f t="shared" ca="1" si="813"/>
        <v/>
      </c>
      <c r="M1788" s="39" t="str">
        <f t="shared" si="803"/>
        <v/>
      </c>
      <c r="N1788" s="39" t="str">
        <f t="shared" ca="1" si="823"/>
        <v/>
      </c>
      <c r="O1788" s="39" t="str">
        <f ca="1">IF(L1788="","",ROUND(Q1787*$O$5/payments_per_year,2))</f>
        <v/>
      </c>
      <c r="P1788" s="101"/>
      <c r="Q1788" s="39">
        <f t="shared" ca="1" si="824"/>
        <v>0</v>
      </c>
      <c r="R1788" s="332"/>
      <c r="S1788" s="37" t="str">
        <f t="shared" ca="1" si="814"/>
        <v/>
      </c>
      <c r="T1788" s="41" t="str">
        <f t="shared" ca="1" si="815"/>
        <v/>
      </c>
      <c r="U1788" s="39" t="str">
        <f t="shared" si="804"/>
        <v/>
      </c>
      <c r="V1788" s="39" t="str">
        <f t="shared" ca="1" si="825"/>
        <v/>
      </c>
      <c r="W1788" s="39">
        <f t="shared" ca="1" si="805"/>
        <v>0</v>
      </c>
      <c r="X1788" s="40"/>
      <c r="Y1788" s="39">
        <f t="shared" ca="1" si="826"/>
        <v>0</v>
      </c>
      <c r="Z1788" s="327"/>
      <c r="AA1788" s="37" t="str">
        <f t="shared" ca="1" si="816"/>
        <v/>
      </c>
      <c r="AB1788" s="41" t="str">
        <f t="shared" ca="1" si="817"/>
        <v/>
      </c>
      <c r="AC1788" s="39" t="str">
        <f t="shared" si="806"/>
        <v/>
      </c>
      <c r="AD1788" s="39" t="str">
        <f t="shared" ca="1" si="827"/>
        <v/>
      </c>
      <c r="AE1788" s="39" t="str">
        <f t="shared" ca="1" si="818"/>
        <v/>
      </c>
      <c r="AF1788" s="40"/>
      <c r="AG1788" s="39">
        <f t="shared" ca="1" si="828"/>
        <v>0</v>
      </c>
      <c r="AH1788" s="339"/>
      <c r="AI1788" s="37" t="str">
        <f t="shared" ca="1" si="819"/>
        <v/>
      </c>
      <c r="AJ1788" s="41" t="str">
        <f t="shared" ca="1" si="820"/>
        <v/>
      </c>
      <c r="AK1788" s="39" t="str">
        <f t="shared" si="807"/>
        <v/>
      </c>
      <c r="AL1788" s="39" t="str">
        <f t="shared" ca="1" si="829"/>
        <v/>
      </c>
      <c r="AM1788" s="39" t="str">
        <f t="shared" ca="1" si="821"/>
        <v/>
      </c>
      <c r="AN1788" s="40"/>
      <c r="AO1788" s="39">
        <f t="shared" ca="1" si="830"/>
        <v>0</v>
      </c>
      <c r="AP1788" s="339"/>
      <c r="AW1788" s="329"/>
      <c r="BI1788" s="329"/>
      <c r="BJ1788" s="329"/>
      <c r="BK1788" s="329"/>
      <c r="BL1788" s="329"/>
      <c r="BM1788" s="329"/>
      <c r="BN1788" s="329"/>
      <c r="BO1788" s="329"/>
      <c r="BP1788" s="329"/>
      <c r="BQ1788" s="329"/>
      <c r="BR1788" s="329"/>
      <c r="BS1788" s="329"/>
      <c r="BT1788" s="329"/>
      <c r="BU1788" s="329"/>
      <c r="BV1788" s="329"/>
      <c r="BW1788" s="325"/>
      <c r="BX1788" s="325"/>
      <c r="BY1788" s="325"/>
      <c r="BZ1788" s="325"/>
      <c r="CA1788" s="325"/>
      <c r="CB1788" s="325"/>
      <c r="CC1788" s="325"/>
      <c r="CD1788" s="325"/>
      <c r="CE1788" s="325"/>
      <c r="CF1788" s="325"/>
      <c r="CG1788" s="325"/>
      <c r="CH1788" s="325"/>
      <c r="CI1788" s="325"/>
      <c r="CJ1788" s="325"/>
      <c r="CK1788" s="325"/>
      <c r="CL1788" s="325"/>
      <c r="CM1788" s="325"/>
      <c r="CN1788" s="325"/>
      <c r="CO1788" s="325"/>
      <c r="CP1788" s="325"/>
      <c r="CQ1788" s="325"/>
      <c r="CR1788" s="325"/>
      <c r="CS1788" s="325"/>
      <c r="CT1788" s="325"/>
      <c r="CU1788" s="325"/>
      <c r="CV1788" s="325"/>
      <c r="CW1788" s="325"/>
      <c r="CX1788" s="325"/>
    </row>
    <row r="1789" spans="1:102" s="36" customFormat="1" ht="15" hidden="1" customHeight="1">
      <c r="A1789" s="329"/>
      <c r="B1789" s="37" t="str">
        <f t="shared" ca="1" si="808"/>
        <v/>
      </c>
      <c r="C1789" s="41" t="str">
        <f t="shared" ca="1" si="809"/>
        <v/>
      </c>
      <c r="D1789" s="39" t="str">
        <f t="shared" ca="1" si="810"/>
        <v/>
      </c>
      <c r="E1789" s="39" t="str">
        <f t="shared" ca="1" si="822"/>
        <v/>
      </c>
      <c r="F1789" s="39" t="str">
        <f t="shared" ca="1" si="811"/>
        <v/>
      </c>
      <c r="G1789" s="101"/>
      <c r="H1789" s="39">
        <f t="shared" ca="1" si="802"/>
        <v>0</v>
      </c>
      <c r="J1789" s="332"/>
      <c r="K1789" s="37" t="str">
        <f t="shared" ca="1" si="812"/>
        <v/>
      </c>
      <c r="L1789" s="41" t="str">
        <f t="shared" ca="1" si="813"/>
        <v/>
      </c>
      <c r="M1789" s="39" t="str">
        <f t="shared" si="803"/>
        <v/>
      </c>
      <c r="N1789" s="39" t="str">
        <f t="shared" ca="1" si="823"/>
        <v/>
      </c>
      <c r="O1789" s="39">
        <f ca="1">ROUND(Q1788*$O$5/payments_per_year,2)</f>
        <v>0</v>
      </c>
      <c r="P1789" s="101"/>
      <c r="Q1789" s="39">
        <f t="shared" ca="1" si="824"/>
        <v>0</v>
      </c>
      <c r="R1789" s="332"/>
      <c r="S1789" s="37" t="str">
        <f t="shared" ca="1" si="814"/>
        <v/>
      </c>
      <c r="T1789" s="41" t="str">
        <f t="shared" ca="1" si="815"/>
        <v/>
      </c>
      <c r="U1789" s="39" t="str">
        <f t="shared" si="804"/>
        <v/>
      </c>
      <c r="V1789" s="39" t="str">
        <f t="shared" ca="1" si="825"/>
        <v/>
      </c>
      <c r="W1789" s="39">
        <f t="shared" ca="1" si="805"/>
        <v>0</v>
      </c>
      <c r="X1789" s="40"/>
      <c r="Y1789" s="39">
        <f t="shared" ca="1" si="826"/>
        <v>0</v>
      </c>
      <c r="Z1789" s="327"/>
      <c r="AA1789" s="37" t="str">
        <f t="shared" ca="1" si="816"/>
        <v/>
      </c>
      <c r="AB1789" s="41" t="str">
        <f t="shared" ca="1" si="817"/>
        <v/>
      </c>
      <c r="AC1789" s="39" t="str">
        <f t="shared" si="806"/>
        <v/>
      </c>
      <c r="AD1789" s="39" t="str">
        <f t="shared" ca="1" si="827"/>
        <v/>
      </c>
      <c r="AE1789" s="39" t="str">
        <f t="shared" ca="1" si="818"/>
        <v/>
      </c>
      <c r="AF1789" s="40"/>
      <c r="AG1789" s="39">
        <f t="shared" ca="1" si="828"/>
        <v>0</v>
      </c>
      <c r="AH1789" s="339"/>
      <c r="AI1789" s="37" t="str">
        <f t="shared" ca="1" si="819"/>
        <v/>
      </c>
      <c r="AJ1789" s="41" t="str">
        <f t="shared" ca="1" si="820"/>
        <v/>
      </c>
      <c r="AK1789" s="39" t="str">
        <f t="shared" si="807"/>
        <v/>
      </c>
      <c r="AL1789" s="39" t="str">
        <f t="shared" ca="1" si="829"/>
        <v/>
      </c>
      <c r="AM1789" s="39" t="str">
        <f t="shared" ca="1" si="821"/>
        <v/>
      </c>
      <c r="AN1789" s="40"/>
      <c r="AO1789" s="39">
        <f t="shared" ca="1" si="830"/>
        <v>0</v>
      </c>
      <c r="AP1789" s="339"/>
      <c r="AW1789" s="329"/>
      <c r="BI1789" s="329"/>
      <c r="BJ1789" s="329"/>
      <c r="BK1789" s="329"/>
      <c r="BL1789" s="329"/>
      <c r="BM1789" s="329"/>
      <c r="BN1789" s="329"/>
      <c r="BO1789" s="329"/>
      <c r="BP1789" s="329"/>
      <c r="BQ1789" s="329"/>
      <c r="BR1789" s="329"/>
      <c r="BS1789" s="329"/>
      <c r="BT1789" s="329"/>
      <c r="BU1789" s="329"/>
      <c r="BV1789" s="329"/>
      <c r="BW1789" s="325"/>
      <c r="BX1789" s="325"/>
      <c r="BY1789" s="325"/>
      <c r="BZ1789" s="325"/>
      <c r="CA1789" s="325"/>
      <c r="CB1789" s="325"/>
      <c r="CC1789" s="325"/>
      <c r="CD1789" s="325"/>
      <c r="CE1789" s="325"/>
      <c r="CF1789" s="325"/>
      <c r="CG1789" s="325"/>
      <c r="CH1789" s="325"/>
      <c r="CI1789" s="325"/>
      <c r="CJ1789" s="325"/>
      <c r="CK1789" s="325"/>
      <c r="CL1789" s="325"/>
      <c r="CM1789" s="325"/>
      <c r="CN1789" s="325"/>
      <c r="CO1789" s="325"/>
      <c r="CP1789" s="325"/>
      <c r="CQ1789" s="325"/>
      <c r="CR1789" s="325"/>
      <c r="CS1789" s="325"/>
      <c r="CT1789" s="325"/>
      <c r="CU1789" s="325"/>
      <c r="CV1789" s="325"/>
      <c r="CW1789" s="325"/>
      <c r="CX1789" s="325"/>
    </row>
    <row r="1790" spans="1:102" s="36" customFormat="1" ht="15" hidden="1" customHeight="1">
      <c r="A1790" s="329"/>
      <c r="B1790" s="37" t="str">
        <f t="shared" ca="1" si="808"/>
        <v/>
      </c>
      <c r="C1790" s="41" t="str">
        <f t="shared" ca="1" si="809"/>
        <v/>
      </c>
      <c r="D1790" s="39" t="str">
        <f t="shared" ca="1" si="810"/>
        <v/>
      </c>
      <c r="E1790" s="39" t="str">
        <f t="shared" ca="1" si="822"/>
        <v/>
      </c>
      <c r="F1790" s="39" t="str">
        <f t="shared" ca="1" si="811"/>
        <v/>
      </c>
      <c r="G1790" s="101"/>
      <c r="H1790" s="39">
        <f t="shared" ca="1" si="802"/>
        <v>0</v>
      </c>
      <c r="J1790" s="332"/>
      <c r="K1790" s="37" t="str">
        <f t="shared" ca="1" si="812"/>
        <v/>
      </c>
      <c r="L1790" s="41" t="str">
        <f t="shared" ca="1" si="813"/>
        <v/>
      </c>
      <c r="M1790" s="39" t="str">
        <f t="shared" si="803"/>
        <v/>
      </c>
      <c r="N1790" s="39" t="str">
        <f t="shared" ca="1" si="823"/>
        <v/>
      </c>
      <c r="O1790" s="39" t="str">
        <f ca="1">IF(L1790="","",ROUND(Q1789*$O$5/payments_per_year,2))</f>
        <v/>
      </c>
      <c r="P1790" s="101"/>
      <c r="Q1790" s="39">
        <f t="shared" ca="1" si="824"/>
        <v>0</v>
      </c>
      <c r="R1790" s="332"/>
      <c r="S1790" s="37" t="str">
        <f t="shared" ca="1" si="814"/>
        <v/>
      </c>
      <c r="T1790" s="41" t="str">
        <f t="shared" ca="1" si="815"/>
        <v/>
      </c>
      <c r="U1790" s="39" t="str">
        <f t="shared" si="804"/>
        <v/>
      </c>
      <c r="V1790" s="39" t="str">
        <f t="shared" ca="1" si="825"/>
        <v/>
      </c>
      <c r="W1790" s="39">
        <f t="shared" ca="1" si="805"/>
        <v>0</v>
      </c>
      <c r="X1790" s="40"/>
      <c r="Y1790" s="39">
        <f t="shared" ca="1" si="826"/>
        <v>0</v>
      </c>
      <c r="Z1790" s="327"/>
      <c r="AA1790" s="37" t="str">
        <f t="shared" ca="1" si="816"/>
        <v/>
      </c>
      <c r="AB1790" s="41" t="str">
        <f t="shared" ca="1" si="817"/>
        <v/>
      </c>
      <c r="AC1790" s="39" t="str">
        <f t="shared" si="806"/>
        <v/>
      </c>
      <c r="AD1790" s="39" t="str">
        <f t="shared" ca="1" si="827"/>
        <v/>
      </c>
      <c r="AE1790" s="39" t="str">
        <f t="shared" ca="1" si="818"/>
        <v/>
      </c>
      <c r="AF1790" s="40"/>
      <c r="AG1790" s="39">
        <f t="shared" ca="1" si="828"/>
        <v>0</v>
      </c>
      <c r="AH1790" s="339"/>
      <c r="AI1790" s="37" t="str">
        <f t="shared" ca="1" si="819"/>
        <v/>
      </c>
      <c r="AJ1790" s="41" t="str">
        <f t="shared" ca="1" si="820"/>
        <v/>
      </c>
      <c r="AK1790" s="39" t="str">
        <f t="shared" si="807"/>
        <v/>
      </c>
      <c r="AL1790" s="39" t="str">
        <f t="shared" ca="1" si="829"/>
        <v/>
      </c>
      <c r="AM1790" s="39" t="str">
        <f t="shared" ca="1" si="821"/>
        <v/>
      </c>
      <c r="AN1790" s="40"/>
      <c r="AO1790" s="39">
        <f t="shared" ca="1" si="830"/>
        <v>0</v>
      </c>
      <c r="AP1790" s="339"/>
      <c r="AW1790" s="329"/>
      <c r="BI1790" s="329"/>
      <c r="BJ1790" s="329"/>
      <c r="BK1790" s="329"/>
      <c r="BL1790" s="329"/>
      <c r="BM1790" s="329"/>
      <c r="BN1790" s="329"/>
      <c r="BO1790" s="329"/>
      <c r="BP1790" s="329"/>
      <c r="BQ1790" s="329"/>
      <c r="BR1790" s="329"/>
      <c r="BS1790" s="329"/>
      <c r="BT1790" s="329"/>
      <c r="BU1790" s="329"/>
      <c r="BV1790" s="329"/>
      <c r="BW1790" s="325"/>
      <c r="BX1790" s="325"/>
      <c r="BY1790" s="325"/>
      <c r="BZ1790" s="325"/>
      <c r="CA1790" s="325"/>
      <c r="CB1790" s="325"/>
      <c r="CC1790" s="325"/>
      <c r="CD1790" s="325"/>
      <c r="CE1790" s="325"/>
      <c r="CF1790" s="325"/>
      <c r="CG1790" s="325"/>
      <c r="CH1790" s="325"/>
      <c r="CI1790" s="325"/>
      <c r="CJ1790" s="325"/>
      <c r="CK1790" s="325"/>
      <c r="CL1790" s="325"/>
      <c r="CM1790" s="325"/>
      <c r="CN1790" s="325"/>
      <c r="CO1790" s="325"/>
      <c r="CP1790" s="325"/>
      <c r="CQ1790" s="325"/>
      <c r="CR1790" s="325"/>
      <c r="CS1790" s="325"/>
      <c r="CT1790" s="325"/>
      <c r="CU1790" s="325"/>
      <c r="CV1790" s="325"/>
      <c r="CW1790" s="325"/>
      <c r="CX1790" s="325"/>
    </row>
    <row r="1791" spans="1:102" s="36" customFormat="1" ht="15" hidden="1" customHeight="1">
      <c r="A1791" s="329"/>
      <c r="B1791" s="37" t="str">
        <f t="shared" ca="1" si="808"/>
        <v/>
      </c>
      <c r="C1791" s="41" t="str">
        <f t="shared" ca="1" si="809"/>
        <v/>
      </c>
      <c r="D1791" s="39" t="str">
        <f t="shared" ca="1" si="810"/>
        <v/>
      </c>
      <c r="E1791" s="39" t="str">
        <f t="shared" ca="1" si="822"/>
        <v/>
      </c>
      <c r="F1791" s="39" t="str">
        <f t="shared" ca="1" si="811"/>
        <v/>
      </c>
      <c r="G1791" s="101"/>
      <c r="H1791" s="39">
        <f t="shared" ca="1" si="802"/>
        <v>0</v>
      </c>
      <c r="J1791" s="332"/>
      <c r="K1791" s="37" t="str">
        <f t="shared" ca="1" si="812"/>
        <v/>
      </c>
      <c r="L1791" s="41" t="str">
        <f t="shared" ca="1" si="813"/>
        <v/>
      </c>
      <c r="M1791" s="39" t="str">
        <f t="shared" si="803"/>
        <v/>
      </c>
      <c r="N1791" s="39" t="str">
        <f t="shared" ca="1" si="823"/>
        <v/>
      </c>
      <c r="O1791" s="39">
        <f ca="1">ROUND(Q1790*$O$5/payments_per_year,2)</f>
        <v>0</v>
      </c>
      <c r="P1791" s="101"/>
      <c r="Q1791" s="39">
        <f t="shared" ca="1" si="824"/>
        <v>0</v>
      </c>
      <c r="R1791" s="332"/>
      <c r="S1791" s="37" t="str">
        <f t="shared" ca="1" si="814"/>
        <v/>
      </c>
      <c r="T1791" s="41" t="str">
        <f t="shared" ca="1" si="815"/>
        <v/>
      </c>
      <c r="U1791" s="39" t="str">
        <f t="shared" si="804"/>
        <v/>
      </c>
      <c r="V1791" s="39" t="str">
        <f t="shared" ca="1" si="825"/>
        <v/>
      </c>
      <c r="W1791" s="39">
        <f t="shared" ca="1" si="805"/>
        <v>0</v>
      </c>
      <c r="X1791" s="40"/>
      <c r="Y1791" s="39">
        <f t="shared" ca="1" si="826"/>
        <v>0</v>
      </c>
      <c r="Z1791" s="327"/>
      <c r="AA1791" s="37" t="str">
        <f t="shared" ca="1" si="816"/>
        <v/>
      </c>
      <c r="AB1791" s="41" t="str">
        <f t="shared" ca="1" si="817"/>
        <v/>
      </c>
      <c r="AC1791" s="39" t="str">
        <f t="shared" si="806"/>
        <v/>
      </c>
      <c r="AD1791" s="39" t="str">
        <f t="shared" ca="1" si="827"/>
        <v/>
      </c>
      <c r="AE1791" s="39" t="str">
        <f t="shared" ca="1" si="818"/>
        <v/>
      </c>
      <c r="AF1791" s="40"/>
      <c r="AG1791" s="39">
        <f t="shared" ca="1" si="828"/>
        <v>0</v>
      </c>
      <c r="AH1791" s="339"/>
      <c r="AI1791" s="37" t="str">
        <f t="shared" ca="1" si="819"/>
        <v/>
      </c>
      <c r="AJ1791" s="41" t="str">
        <f t="shared" ca="1" si="820"/>
        <v/>
      </c>
      <c r="AK1791" s="39" t="str">
        <f t="shared" si="807"/>
        <v/>
      </c>
      <c r="AL1791" s="39" t="str">
        <f t="shared" ca="1" si="829"/>
        <v/>
      </c>
      <c r="AM1791" s="39" t="str">
        <f t="shared" ca="1" si="821"/>
        <v/>
      </c>
      <c r="AN1791" s="40"/>
      <c r="AO1791" s="39">
        <f t="shared" ca="1" si="830"/>
        <v>0</v>
      </c>
      <c r="AP1791" s="339"/>
      <c r="AW1791" s="329"/>
      <c r="BI1791" s="329"/>
      <c r="BJ1791" s="329"/>
      <c r="BK1791" s="329"/>
      <c r="BL1791" s="329"/>
      <c r="BM1791" s="329"/>
      <c r="BN1791" s="329"/>
      <c r="BO1791" s="329"/>
      <c r="BP1791" s="329"/>
      <c r="BQ1791" s="329"/>
      <c r="BR1791" s="329"/>
      <c r="BS1791" s="329"/>
      <c r="BT1791" s="329"/>
      <c r="BU1791" s="329"/>
      <c r="BV1791" s="329"/>
      <c r="BW1791" s="325"/>
      <c r="BX1791" s="325"/>
      <c r="BY1791" s="325"/>
      <c r="BZ1791" s="325"/>
      <c r="CA1791" s="325"/>
      <c r="CB1791" s="325"/>
      <c r="CC1791" s="325"/>
      <c r="CD1791" s="325"/>
      <c r="CE1791" s="325"/>
      <c r="CF1791" s="325"/>
      <c r="CG1791" s="325"/>
      <c r="CH1791" s="325"/>
      <c r="CI1791" s="325"/>
      <c r="CJ1791" s="325"/>
      <c r="CK1791" s="325"/>
      <c r="CL1791" s="325"/>
      <c r="CM1791" s="325"/>
      <c r="CN1791" s="325"/>
      <c r="CO1791" s="325"/>
      <c r="CP1791" s="325"/>
      <c r="CQ1791" s="325"/>
      <c r="CR1791" s="325"/>
      <c r="CS1791" s="325"/>
      <c r="CT1791" s="325"/>
      <c r="CU1791" s="325"/>
      <c r="CV1791" s="325"/>
      <c r="CW1791" s="325"/>
      <c r="CX1791" s="325"/>
    </row>
    <row r="1792" spans="1:102" s="36" customFormat="1" ht="15" hidden="1" customHeight="1">
      <c r="A1792" s="329"/>
      <c r="B1792" s="37" t="str">
        <f t="shared" ca="1" si="808"/>
        <v/>
      </c>
      <c r="C1792" s="41" t="str">
        <f t="shared" ca="1" si="809"/>
        <v/>
      </c>
      <c r="D1792" s="39" t="str">
        <f t="shared" ca="1" si="810"/>
        <v/>
      </c>
      <c r="E1792" s="39" t="str">
        <f t="shared" ca="1" si="822"/>
        <v/>
      </c>
      <c r="F1792" s="39" t="str">
        <f t="shared" ca="1" si="811"/>
        <v/>
      </c>
      <c r="G1792" s="101"/>
      <c r="H1792" s="39">
        <f t="shared" ca="1" si="802"/>
        <v>0</v>
      </c>
      <c r="J1792" s="332"/>
      <c r="K1792" s="37" t="str">
        <f t="shared" ca="1" si="812"/>
        <v/>
      </c>
      <c r="L1792" s="41" t="str">
        <f t="shared" ca="1" si="813"/>
        <v/>
      </c>
      <c r="M1792" s="39" t="str">
        <f t="shared" si="803"/>
        <v/>
      </c>
      <c r="N1792" s="39" t="str">
        <f t="shared" ca="1" si="823"/>
        <v/>
      </c>
      <c r="O1792" s="39" t="str">
        <f ca="1">IF(L1792="","",ROUND(Q1791*$O$5/payments_per_year,2))</f>
        <v/>
      </c>
      <c r="P1792" s="101"/>
      <c r="Q1792" s="39">
        <f t="shared" ca="1" si="824"/>
        <v>0</v>
      </c>
      <c r="R1792" s="332"/>
      <c r="S1792" s="37" t="str">
        <f t="shared" ca="1" si="814"/>
        <v/>
      </c>
      <c r="T1792" s="41" t="str">
        <f t="shared" ca="1" si="815"/>
        <v/>
      </c>
      <c r="U1792" s="39" t="str">
        <f t="shared" si="804"/>
        <v/>
      </c>
      <c r="V1792" s="39" t="str">
        <f t="shared" ca="1" si="825"/>
        <v/>
      </c>
      <c r="W1792" s="39">
        <f t="shared" ca="1" si="805"/>
        <v>0</v>
      </c>
      <c r="X1792" s="40"/>
      <c r="Y1792" s="39">
        <f t="shared" ca="1" si="826"/>
        <v>0</v>
      </c>
      <c r="Z1792" s="327"/>
      <c r="AA1792" s="37" t="str">
        <f t="shared" ca="1" si="816"/>
        <v/>
      </c>
      <c r="AB1792" s="41" t="str">
        <f t="shared" ca="1" si="817"/>
        <v/>
      </c>
      <c r="AC1792" s="39" t="str">
        <f t="shared" si="806"/>
        <v/>
      </c>
      <c r="AD1792" s="39" t="str">
        <f t="shared" ca="1" si="827"/>
        <v/>
      </c>
      <c r="AE1792" s="39" t="str">
        <f t="shared" ca="1" si="818"/>
        <v/>
      </c>
      <c r="AF1792" s="40"/>
      <c r="AG1792" s="39">
        <f t="shared" ca="1" si="828"/>
        <v>0</v>
      </c>
      <c r="AH1792" s="339"/>
      <c r="AI1792" s="37" t="str">
        <f t="shared" ca="1" si="819"/>
        <v/>
      </c>
      <c r="AJ1792" s="41" t="str">
        <f t="shared" ca="1" si="820"/>
        <v/>
      </c>
      <c r="AK1792" s="39" t="str">
        <f t="shared" si="807"/>
        <v/>
      </c>
      <c r="AL1792" s="39" t="str">
        <f t="shared" ca="1" si="829"/>
        <v/>
      </c>
      <c r="AM1792" s="39" t="str">
        <f t="shared" ca="1" si="821"/>
        <v/>
      </c>
      <c r="AN1792" s="40"/>
      <c r="AO1792" s="39">
        <f t="shared" ca="1" si="830"/>
        <v>0</v>
      </c>
      <c r="AP1792" s="339"/>
      <c r="AW1792" s="329"/>
      <c r="BI1792" s="329"/>
      <c r="BJ1792" s="329"/>
      <c r="BK1792" s="329"/>
      <c r="BL1792" s="329"/>
      <c r="BM1792" s="329"/>
      <c r="BN1792" s="329"/>
      <c r="BO1792" s="329"/>
      <c r="BP1792" s="329"/>
      <c r="BQ1792" s="329"/>
      <c r="BR1792" s="329"/>
      <c r="BS1792" s="329"/>
      <c r="BT1792" s="329"/>
      <c r="BU1792" s="329"/>
      <c r="BV1792" s="329"/>
      <c r="BW1792" s="325"/>
      <c r="BX1792" s="325"/>
      <c r="BY1792" s="325"/>
      <c r="BZ1792" s="325"/>
      <c r="CA1792" s="325"/>
      <c r="CB1792" s="325"/>
      <c r="CC1792" s="325"/>
      <c r="CD1792" s="325"/>
      <c r="CE1792" s="325"/>
      <c r="CF1792" s="325"/>
      <c r="CG1792" s="325"/>
      <c r="CH1792" s="325"/>
      <c r="CI1792" s="325"/>
      <c r="CJ1792" s="325"/>
      <c r="CK1792" s="325"/>
      <c r="CL1792" s="325"/>
      <c r="CM1792" s="325"/>
      <c r="CN1792" s="325"/>
      <c r="CO1792" s="325"/>
      <c r="CP1792" s="325"/>
      <c r="CQ1792" s="325"/>
      <c r="CR1792" s="325"/>
      <c r="CS1792" s="325"/>
      <c r="CT1792" s="325"/>
      <c r="CU1792" s="325"/>
      <c r="CV1792" s="325"/>
      <c r="CW1792" s="325"/>
      <c r="CX1792" s="325"/>
    </row>
    <row r="1793" spans="1:102" s="36" customFormat="1" ht="15" hidden="1" customHeight="1">
      <c r="A1793" s="329"/>
      <c r="B1793" s="37" t="str">
        <f t="shared" ca="1" si="808"/>
        <v/>
      </c>
      <c r="C1793" s="41" t="str">
        <f t="shared" ca="1" si="809"/>
        <v/>
      </c>
      <c r="D1793" s="39" t="str">
        <f t="shared" ca="1" si="810"/>
        <v/>
      </c>
      <c r="E1793" s="39" t="str">
        <f t="shared" ca="1" si="822"/>
        <v/>
      </c>
      <c r="F1793" s="39" t="str">
        <f t="shared" ca="1" si="811"/>
        <v/>
      </c>
      <c r="G1793" s="101"/>
      <c r="H1793" s="39">
        <f t="shared" ca="1" si="802"/>
        <v>0</v>
      </c>
      <c r="J1793" s="332"/>
      <c r="K1793" s="37" t="str">
        <f t="shared" ca="1" si="812"/>
        <v/>
      </c>
      <c r="L1793" s="41" t="str">
        <f t="shared" ca="1" si="813"/>
        <v/>
      </c>
      <c r="M1793" s="39" t="str">
        <f t="shared" si="803"/>
        <v/>
      </c>
      <c r="N1793" s="39" t="str">
        <f t="shared" ca="1" si="823"/>
        <v/>
      </c>
      <c r="O1793" s="39">
        <f ca="1">ROUND(Q1792*$O$5/payments_per_year,2)</f>
        <v>0</v>
      </c>
      <c r="P1793" s="101"/>
      <c r="Q1793" s="39">
        <f t="shared" ca="1" si="824"/>
        <v>0</v>
      </c>
      <c r="R1793" s="332"/>
      <c r="S1793" s="37" t="str">
        <f t="shared" ca="1" si="814"/>
        <v/>
      </c>
      <c r="T1793" s="41" t="str">
        <f t="shared" ca="1" si="815"/>
        <v/>
      </c>
      <c r="U1793" s="39" t="str">
        <f t="shared" si="804"/>
        <v/>
      </c>
      <c r="V1793" s="39" t="str">
        <f t="shared" ca="1" si="825"/>
        <v/>
      </c>
      <c r="W1793" s="39">
        <f t="shared" ca="1" si="805"/>
        <v>0</v>
      </c>
      <c r="X1793" s="40"/>
      <c r="Y1793" s="39">
        <f t="shared" ca="1" si="826"/>
        <v>0</v>
      </c>
      <c r="Z1793" s="327"/>
      <c r="AA1793" s="37" t="str">
        <f t="shared" ca="1" si="816"/>
        <v/>
      </c>
      <c r="AB1793" s="41" t="str">
        <f t="shared" ca="1" si="817"/>
        <v/>
      </c>
      <c r="AC1793" s="39" t="str">
        <f t="shared" si="806"/>
        <v/>
      </c>
      <c r="AD1793" s="39" t="str">
        <f t="shared" ca="1" si="827"/>
        <v/>
      </c>
      <c r="AE1793" s="39" t="str">
        <f t="shared" ca="1" si="818"/>
        <v/>
      </c>
      <c r="AF1793" s="40"/>
      <c r="AG1793" s="39">
        <f t="shared" ca="1" si="828"/>
        <v>0</v>
      </c>
      <c r="AH1793" s="339"/>
      <c r="AI1793" s="37" t="str">
        <f t="shared" ca="1" si="819"/>
        <v/>
      </c>
      <c r="AJ1793" s="41" t="str">
        <f t="shared" ca="1" si="820"/>
        <v/>
      </c>
      <c r="AK1793" s="39" t="str">
        <f t="shared" si="807"/>
        <v/>
      </c>
      <c r="AL1793" s="39" t="str">
        <f t="shared" ca="1" si="829"/>
        <v/>
      </c>
      <c r="AM1793" s="39" t="str">
        <f t="shared" ca="1" si="821"/>
        <v/>
      </c>
      <c r="AN1793" s="40"/>
      <c r="AO1793" s="39">
        <f t="shared" ca="1" si="830"/>
        <v>0</v>
      </c>
      <c r="AP1793" s="339"/>
      <c r="AW1793" s="329"/>
      <c r="BI1793" s="329"/>
      <c r="BJ1793" s="329"/>
      <c r="BK1793" s="329"/>
      <c r="BL1793" s="329"/>
      <c r="BM1793" s="329"/>
      <c r="BN1793" s="329"/>
      <c r="BO1793" s="329"/>
      <c r="BP1793" s="329"/>
      <c r="BQ1793" s="329"/>
      <c r="BR1793" s="329"/>
      <c r="BS1793" s="329"/>
      <c r="BT1793" s="329"/>
      <c r="BU1793" s="329"/>
      <c r="BV1793" s="329"/>
      <c r="BW1793" s="325"/>
      <c r="BX1793" s="325"/>
      <c r="BY1793" s="325"/>
      <c r="BZ1793" s="325"/>
      <c r="CA1793" s="325"/>
      <c r="CB1793" s="325"/>
      <c r="CC1793" s="325"/>
      <c r="CD1793" s="325"/>
      <c r="CE1793" s="325"/>
      <c r="CF1793" s="325"/>
      <c r="CG1793" s="325"/>
      <c r="CH1793" s="325"/>
      <c r="CI1793" s="325"/>
      <c r="CJ1793" s="325"/>
      <c r="CK1793" s="325"/>
      <c r="CL1793" s="325"/>
      <c r="CM1793" s="325"/>
      <c r="CN1793" s="325"/>
      <c r="CO1793" s="325"/>
      <c r="CP1793" s="325"/>
      <c r="CQ1793" s="325"/>
      <c r="CR1793" s="325"/>
      <c r="CS1793" s="325"/>
      <c r="CT1793" s="325"/>
      <c r="CU1793" s="325"/>
      <c r="CV1793" s="325"/>
      <c r="CW1793" s="325"/>
      <c r="CX1793" s="325"/>
    </row>
    <row r="1794" spans="1:102" s="36" customFormat="1" ht="15" hidden="1" customHeight="1">
      <c r="A1794" s="329"/>
      <c r="B1794" s="37" t="str">
        <f t="shared" ca="1" si="808"/>
        <v/>
      </c>
      <c r="C1794" s="41" t="str">
        <f t="shared" ca="1" si="809"/>
        <v/>
      </c>
      <c r="D1794" s="39" t="str">
        <f t="shared" ca="1" si="810"/>
        <v/>
      </c>
      <c r="E1794" s="39" t="str">
        <f t="shared" ca="1" si="822"/>
        <v/>
      </c>
      <c r="F1794" s="39" t="str">
        <f t="shared" ca="1" si="811"/>
        <v/>
      </c>
      <c r="G1794" s="101"/>
      <c r="H1794" s="39">
        <f t="shared" ca="1" si="802"/>
        <v>0</v>
      </c>
      <c r="J1794" s="332"/>
      <c r="K1794" s="37" t="str">
        <f t="shared" ca="1" si="812"/>
        <v/>
      </c>
      <c r="L1794" s="41" t="str">
        <f t="shared" ca="1" si="813"/>
        <v/>
      </c>
      <c r="M1794" s="39" t="str">
        <f t="shared" si="803"/>
        <v/>
      </c>
      <c r="N1794" s="39" t="str">
        <f t="shared" ca="1" si="823"/>
        <v/>
      </c>
      <c r="O1794" s="39" t="str">
        <f ca="1">IF(L1794="","",ROUND(Q1793*$O$5/payments_per_year,2))</f>
        <v/>
      </c>
      <c r="P1794" s="101"/>
      <c r="Q1794" s="39">
        <f t="shared" ca="1" si="824"/>
        <v>0</v>
      </c>
      <c r="R1794" s="332"/>
      <c r="S1794" s="37" t="str">
        <f t="shared" ca="1" si="814"/>
        <v/>
      </c>
      <c r="T1794" s="41" t="str">
        <f t="shared" ca="1" si="815"/>
        <v/>
      </c>
      <c r="U1794" s="39" t="str">
        <f t="shared" si="804"/>
        <v/>
      </c>
      <c r="V1794" s="39" t="str">
        <f t="shared" ca="1" si="825"/>
        <v/>
      </c>
      <c r="W1794" s="39">
        <f t="shared" ca="1" si="805"/>
        <v>0</v>
      </c>
      <c r="X1794" s="40"/>
      <c r="Y1794" s="39">
        <f t="shared" ca="1" si="826"/>
        <v>0</v>
      </c>
      <c r="Z1794" s="327"/>
      <c r="AA1794" s="37" t="str">
        <f t="shared" ca="1" si="816"/>
        <v/>
      </c>
      <c r="AB1794" s="41" t="str">
        <f t="shared" ca="1" si="817"/>
        <v/>
      </c>
      <c r="AC1794" s="39" t="str">
        <f t="shared" si="806"/>
        <v/>
      </c>
      <c r="AD1794" s="39" t="str">
        <f t="shared" ca="1" si="827"/>
        <v/>
      </c>
      <c r="AE1794" s="39" t="str">
        <f t="shared" ca="1" si="818"/>
        <v/>
      </c>
      <c r="AF1794" s="40"/>
      <c r="AG1794" s="39">
        <f t="shared" ca="1" si="828"/>
        <v>0</v>
      </c>
      <c r="AH1794" s="339"/>
      <c r="AI1794" s="37" t="str">
        <f t="shared" ca="1" si="819"/>
        <v/>
      </c>
      <c r="AJ1794" s="41" t="str">
        <f t="shared" ca="1" si="820"/>
        <v/>
      </c>
      <c r="AK1794" s="39" t="str">
        <f t="shared" si="807"/>
        <v/>
      </c>
      <c r="AL1794" s="39" t="str">
        <f t="shared" ca="1" si="829"/>
        <v/>
      </c>
      <c r="AM1794" s="39" t="str">
        <f t="shared" ca="1" si="821"/>
        <v/>
      </c>
      <c r="AN1794" s="40"/>
      <c r="AO1794" s="39">
        <f t="shared" ca="1" si="830"/>
        <v>0</v>
      </c>
      <c r="AP1794" s="339"/>
      <c r="AW1794" s="329"/>
      <c r="BI1794" s="329"/>
      <c r="BJ1794" s="329"/>
      <c r="BK1794" s="329"/>
      <c r="BL1794" s="329"/>
      <c r="BM1794" s="329"/>
      <c r="BN1794" s="329"/>
      <c r="BO1794" s="329"/>
      <c r="BP1794" s="329"/>
      <c r="BQ1794" s="329"/>
      <c r="BR1794" s="329"/>
      <c r="BS1794" s="329"/>
      <c r="BT1794" s="329"/>
      <c r="BU1794" s="329"/>
      <c r="BV1794" s="329"/>
      <c r="BW1794" s="325"/>
      <c r="BX1794" s="325"/>
      <c r="BY1794" s="325"/>
      <c r="BZ1794" s="325"/>
      <c r="CA1794" s="325"/>
      <c r="CB1794" s="325"/>
      <c r="CC1794" s="325"/>
      <c r="CD1794" s="325"/>
      <c r="CE1794" s="325"/>
      <c r="CF1794" s="325"/>
      <c r="CG1794" s="325"/>
      <c r="CH1794" s="325"/>
      <c r="CI1794" s="325"/>
      <c r="CJ1794" s="325"/>
      <c r="CK1794" s="325"/>
      <c r="CL1794" s="325"/>
      <c r="CM1794" s="325"/>
      <c r="CN1794" s="325"/>
      <c r="CO1794" s="325"/>
      <c r="CP1794" s="325"/>
      <c r="CQ1794" s="325"/>
      <c r="CR1794" s="325"/>
      <c r="CS1794" s="325"/>
      <c r="CT1794" s="325"/>
      <c r="CU1794" s="325"/>
      <c r="CV1794" s="325"/>
      <c r="CW1794" s="325"/>
      <c r="CX1794" s="325"/>
    </row>
    <row r="1795" spans="1:102" s="36" customFormat="1" ht="15" hidden="1" customHeight="1">
      <c r="A1795" s="329"/>
      <c r="B1795" s="37" t="str">
        <f t="shared" ca="1" si="808"/>
        <v/>
      </c>
      <c r="C1795" s="41" t="str">
        <f t="shared" ca="1" si="809"/>
        <v/>
      </c>
      <c r="D1795" s="39" t="str">
        <f t="shared" ca="1" si="810"/>
        <v/>
      </c>
      <c r="E1795" s="39" t="str">
        <f t="shared" ca="1" si="822"/>
        <v/>
      </c>
      <c r="F1795" s="39" t="str">
        <f t="shared" ca="1" si="811"/>
        <v/>
      </c>
      <c r="G1795" s="101"/>
      <c r="H1795" s="39">
        <f t="shared" ca="1" si="802"/>
        <v>0</v>
      </c>
      <c r="J1795" s="332"/>
      <c r="K1795" s="37" t="str">
        <f t="shared" ca="1" si="812"/>
        <v/>
      </c>
      <c r="L1795" s="41" t="str">
        <f t="shared" ca="1" si="813"/>
        <v/>
      </c>
      <c r="M1795" s="39" t="str">
        <f t="shared" si="803"/>
        <v/>
      </c>
      <c r="N1795" s="39" t="str">
        <f t="shared" ca="1" si="823"/>
        <v/>
      </c>
      <c r="O1795" s="39">
        <f ca="1">ROUND(Q1794*$O$5/payments_per_year,2)</f>
        <v>0</v>
      </c>
      <c r="P1795" s="101"/>
      <c r="Q1795" s="39">
        <f t="shared" ca="1" si="824"/>
        <v>0</v>
      </c>
      <c r="R1795" s="332"/>
      <c r="S1795" s="37" t="str">
        <f t="shared" ca="1" si="814"/>
        <v/>
      </c>
      <c r="T1795" s="41" t="str">
        <f t="shared" ca="1" si="815"/>
        <v/>
      </c>
      <c r="U1795" s="39" t="str">
        <f t="shared" si="804"/>
        <v/>
      </c>
      <c r="V1795" s="39" t="str">
        <f t="shared" ca="1" si="825"/>
        <v/>
      </c>
      <c r="W1795" s="39">
        <f t="shared" ca="1" si="805"/>
        <v>0</v>
      </c>
      <c r="X1795" s="40"/>
      <c r="Y1795" s="39">
        <f t="shared" ca="1" si="826"/>
        <v>0</v>
      </c>
      <c r="Z1795" s="327"/>
      <c r="AA1795" s="37" t="str">
        <f t="shared" ca="1" si="816"/>
        <v/>
      </c>
      <c r="AB1795" s="41" t="str">
        <f t="shared" ca="1" si="817"/>
        <v/>
      </c>
      <c r="AC1795" s="39" t="str">
        <f t="shared" si="806"/>
        <v/>
      </c>
      <c r="AD1795" s="39" t="str">
        <f t="shared" ca="1" si="827"/>
        <v/>
      </c>
      <c r="AE1795" s="39" t="str">
        <f t="shared" ca="1" si="818"/>
        <v/>
      </c>
      <c r="AF1795" s="40"/>
      <c r="AG1795" s="39">
        <f t="shared" ca="1" si="828"/>
        <v>0</v>
      </c>
      <c r="AH1795" s="339"/>
      <c r="AI1795" s="37" t="str">
        <f t="shared" ca="1" si="819"/>
        <v/>
      </c>
      <c r="AJ1795" s="41" t="str">
        <f t="shared" ca="1" si="820"/>
        <v/>
      </c>
      <c r="AK1795" s="39" t="str">
        <f t="shared" si="807"/>
        <v/>
      </c>
      <c r="AL1795" s="39" t="str">
        <f t="shared" ca="1" si="829"/>
        <v/>
      </c>
      <c r="AM1795" s="39" t="str">
        <f t="shared" ca="1" si="821"/>
        <v/>
      </c>
      <c r="AN1795" s="40"/>
      <c r="AO1795" s="39">
        <f t="shared" ca="1" si="830"/>
        <v>0</v>
      </c>
      <c r="AP1795" s="339"/>
      <c r="AW1795" s="329"/>
      <c r="BI1795" s="329"/>
      <c r="BJ1795" s="329"/>
      <c r="BK1795" s="329"/>
      <c r="BL1795" s="329"/>
      <c r="BM1795" s="329"/>
      <c r="BN1795" s="329"/>
      <c r="BO1795" s="329"/>
      <c r="BP1795" s="329"/>
      <c r="BQ1795" s="329"/>
      <c r="BR1795" s="329"/>
      <c r="BS1795" s="329"/>
      <c r="BT1795" s="329"/>
      <c r="BU1795" s="329"/>
      <c r="BV1795" s="329"/>
      <c r="BW1795" s="325"/>
      <c r="BX1795" s="325"/>
      <c r="BY1795" s="325"/>
      <c r="BZ1795" s="325"/>
      <c r="CA1795" s="325"/>
      <c r="CB1795" s="325"/>
      <c r="CC1795" s="325"/>
      <c r="CD1795" s="325"/>
      <c r="CE1795" s="325"/>
      <c r="CF1795" s="325"/>
      <c r="CG1795" s="325"/>
      <c r="CH1795" s="325"/>
      <c r="CI1795" s="325"/>
      <c r="CJ1795" s="325"/>
      <c r="CK1795" s="325"/>
      <c r="CL1795" s="325"/>
      <c r="CM1795" s="325"/>
      <c r="CN1795" s="325"/>
      <c r="CO1795" s="325"/>
      <c r="CP1795" s="325"/>
      <c r="CQ1795" s="325"/>
      <c r="CR1795" s="325"/>
      <c r="CS1795" s="325"/>
      <c r="CT1795" s="325"/>
      <c r="CU1795" s="325"/>
      <c r="CV1795" s="325"/>
      <c r="CW1795" s="325"/>
      <c r="CX1795" s="325"/>
    </row>
    <row r="1796" spans="1:102" s="36" customFormat="1" ht="15" hidden="1" customHeight="1">
      <c r="A1796" s="329"/>
      <c r="B1796" s="37" t="str">
        <f t="shared" ca="1" si="808"/>
        <v/>
      </c>
      <c r="C1796" s="41" t="str">
        <f t="shared" ca="1" si="809"/>
        <v/>
      </c>
      <c r="D1796" s="39" t="str">
        <f t="shared" ca="1" si="810"/>
        <v/>
      </c>
      <c r="E1796" s="39" t="str">
        <f t="shared" ca="1" si="822"/>
        <v/>
      </c>
      <c r="F1796" s="39" t="str">
        <f t="shared" ca="1" si="811"/>
        <v/>
      </c>
      <c r="G1796" s="101"/>
      <c r="H1796" s="39">
        <f t="shared" ca="1" si="802"/>
        <v>0</v>
      </c>
      <c r="J1796" s="332"/>
      <c r="K1796" s="37" t="str">
        <f t="shared" ca="1" si="812"/>
        <v/>
      </c>
      <c r="L1796" s="41" t="str">
        <f t="shared" ca="1" si="813"/>
        <v/>
      </c>
      <c r="M1796" s="39" t="str">
        <f t="shared" si="803"/>
        <v/>
      </c>
      <c r="N1796" s="39" t="str">
        <f t="shared" ca="1" si="823"/>
        <v/>
      </c>
      <c r="O1796" s="39" t="str">
        <f ca="1">IF(L1796="","",ROUND(Q1795*$O$5/payments_per_year,2))</f>
        <v/>
      </c>
      <c r="P1796" s="101"/>
      <c r="Q1796" s="39">
        <f t="shared" ca="1" si="824"/>
        <v>0</v>
      </c>
      <c r="R1796" s="332"/>
      <c r="S1796" s="37" t="str">
        <f t="shared" ca="1" si="814"/>
        <v/>
      </c>
      <c r="T1796" s="41" t="str">
        <f t="shared" ca="1" si="815"/>
        <v/>
      </c>
      <c r="U1796" s="39" t="str">
        <f t="shared" si="804"/>
        <v/>
      </c>
      <c r="V1796" s="39" t="str">
        <f t="shared" ca="1" si="825"/>
        <v/>
      </c>
      <c r="W1796" s="39">
        <f t="shared" ca="1" si="805"/>
        <v>0</v>
      </c>
      <c r="X1796" s="40"/>
      <c r="Y1796" s="39">
        <f t="shared" ca="1" si="826"/>
        <v>0</v>
      </c>
      <c r="Z1796" s="327"/>
      <c r="AA1796" s="37" t="str">
        <f t="shared" ca="1" si="816"/>
        <v/>
      </c>
      <c r="AB1796" s="41" t="str">
        <f t="shared" ca="1" si="817"/>
        <v/>
      </c>
      <c r="AC1796" s="39" t="str">
        <f t="shared" si="806"/>
        <v/>
      </c>
      <c r="AD1796" s="39" t="str">
        <f t="shared" ca="1" si="827"/>
        <v/>
      </c>
      <c r="AE1796" s="39" t="str">
        <f t="shared" ca="1" si="818"/>
        <v/>
      </c>
      <c r="AF1796" s="40"/>
      <c r="AG1796" s="39">
        <f t="shared" ca="1" si="828"/>
        <v>0</v>
      </c>
      <c r="AH1796" s="339"/>
      <c r="AI1796" s="37" t="str">
        <f t="shared" ca="1" si="819"/>
        <v/>
      </c>
      <c r="AJ1796" s="41" t="str">
        <f t="shared" ca="1" si="820"/>
        <v/>
      </c>
      <c r="AK1796" s="39" t="str">
        <f t="shared" si="807"/>
        <v/>
      </c>
      <c r="AL1796" s="39" t="str">
        <f t="shared" ca="1" si="829"/>
        <v/>
      </c>
      <c r="AM1796" s="39" t="str">
        <f t="shared" ca="1" si="821"/>
        <v/>
      </c>
      <c r="AN1796" s="40"/>
      <c r="AO1796" s="39">
        <f t="shared" ca="1" si="830"/>
        <v>0</v>
      </c>
      <c r="AP1796" s="339"/>
      <c r="AW1796" s="329"/>
      <c r="BI1796" s="329"/>
      <c r="BJ1796" s="329"/>
      <c r="BK1796" s="329"/>
      <c r="BL1796" s="329"/>
      <c r="BM1796" s="329"/>
      <c r="BN1796" s="329"/>
      <c r="BO1796" s="329"/>
      <c r="BP1796" s="329"/>
      <c r="BQ1796" s="329"/>
      <c r="BR1796" s="329"/>
      <c r="BS1796" s="329"/>
      <c r="BT1796" s="329"/>
      <c r="BU1796" s="329"/>
      <c r="BV1796" s="329"/>
      <c r="BW1796" s="325"/>
      <c r="BX1796" s="325"/>
      <c r="BY1796" s="325"/>
      <c r="BZ1796" s="325"/>
      <c r="CA1796" s="325"/>
      <c r="CB1796" s="325"/>
      <c r="CC1796" s="325"/>
      <c r="CD1796" s="325"/>
      <c r="CE1796" s="325"/>
      <c r="CF1796" s="325"/>
      <c r="CG1796" s="325"/>
      <c r="CH1796" s="325"/>
      <c r="CI1796" s="325"/>
      <c r="CJ1796" s="325"/>
      <c r="CK1796" s="325"/>
      <c r="CL1796" s="325"/>
      <c r="CM1796" s="325"/>
      <c r="CN1796" s="325"/>
      <c r="CO1796" s="325"/>
      <c r="CP1796" s="325"/>
      <c r="CQ1796" s="325"/>
      <c r="CR1796" s="325"/>
      <c r="CS1796" s="325"/>
      <c r="CT1796" s="325"/>
      <c r="CU1796" s="325"/>
      <c r="CV1796" s="325"/>
      <c r="CW1796" s="325"/>
      <c r="CX1796" s="325"/>
    </row>
    <row r="1797" spans="1:102" s="36" customFormat="1" ht="15" hidden="1" customHeight="1">
      <c r="A1797" s="329"/>
      <c r="B1797" s="37" t="str">
        <f t="shared" ca="1" si="808"/>
        <v/>
      </c>
      <c r="C1797" s="41" t="str">
        <f t="shared" ca="1" si="809"/>
        <v/>
      </c>
      <c r="D1797" s="39" t="str">
        <f t="shared" ca="1" si="810"/>
        <v/>
      </c>
      <c r="E1797" s="39" t="str">
        <f t="shared" ca="1" si="822"/>
        <v/>
      </c>
      <c r="F1797" s="39" t="str">
        <f t="shared" ca="1" si="811"/>
        <v/>
      </c>
      <c r="G1797" s="101"/>
      <c r="H1797" s="39">
        <f t="shared" ca="1" si="802"/>
        <v>0</v>
      </c>
      <c r="J1797" s="332"/>
      <c r="K1797" s="37" t="str">
        <f t="shared" ca="1" si="812"/>
        <v/>
      </c>
      <c r="L1797" s="41" t="str">
        <f t="shared" ca="1" si="813"/>
        <v/>
      </c>
      <c r="M1797" s="39" t="str">
        <f t="shared" si="803"/>
        <v/>
      </c>
      <c r="N1797" s="39" t="str">
        <f t="shared" ca="1" si="823"/>
        <v/>
      </c>
      <c r="O1797" s="39">
        <f ca="1">ROUND(Q1796*$O$5/payments_per_year,2)</f>
        <v>0</v>
      </c>
      <c r="P1797" s="101"/>
      <c r="Q1797" s="39">
        <f t="shared" ca="1" si="824"/>
        <v>0</v>
      </c>
      <c r="R1797" s="332"/>
      <c r="S1797" s="37" t="str">
        <f t="shared" ca="1" si="814"/>
        <v/>
      </c>
      <c r="T1797" s="41" t="str">
        <f t="shared" ca="1" si="815"/>
        <v/>
      </c>
      <c r="U1797" s="39" t="str">
        <f t="shared" si="804"/>
        <v/>
      </c>
      <c r="V1797" s="39" t="str">
        <f t="shared" ca="1" si="825"/>
        <v/>
      </c>
      <c r="W1797" s="39">
        <f t="shared" ca="1" si="805"/>
        <v>0</v>
      </c>
      <c r="X1797" s="40"/>
      <c r="Y1797" s="39">
        <f t="shared" ca="1" si="826"/>
        <v>0</v>
      </c>
      <c r="Z1797" s="327"/>
      <c r="AA1797" s="37" t="str">
        <f t="shared" ca="1" si="816"/>
        <v/>
      </c>
      <c r="AB1797" s="41" t="str">
        <f t="shared" ca="1" si="817"/>
        <v/>
      </c>
      <c r="AC1797" s="39" t="str">
        <f t="shared" si="806"/>
        <v/>
      </c>
      <c r="AD1797" s="39" t="str">
        <f t="shared" ca="1" si="827"/>
        <v/>
      </c>
      <c r="AE1797" s="39" t="str">
        <f t="shared" ca="1" si="818"/>
        <v/>
      </c>
      <c r="AF1797" s="40"/>
      <c r="AG1797" s="39">
        <f t="shared" ca="1" si="828"/>
        <v>0</v>
      </c>
      <c r="AH1797" s="339"/>
      <c r="AI1797" s="37" t="str">
        <f t="shared" ca="1" si="819"/>
        <v/>
      </c>
      <c r="AJ1797" s="41" t="str">
        <f t="shared" ca="1" si="820"/>
        <v/>
      </c>
      <c r="AK1797" s="39" t="str">
        <f t="shared" si="807"/>
        <v/>
      </c>
      <c r="AL1797" s="39" t="str">
        <f t="shared" ca="1" si="829"/>
        <v/>
      </c>
      <c r="AM1797" s="39" t="str">
        <f t="shared" ca="1" si="821"/>
        <v/>
      </c>
      <c r="AN1797" s="40"/>
      <c r="AO1797" s="39">
        <f t="shared" ca="1" si="830"/>
        <v>0</v>
      </c>
      <c r="AP1797" s="339"/>
      <c r="AW1797" s="329"/>
      <c r="BI1797" s="329"/>
      <c r="BJ1797" s="329"/>
      <c r="BK1797" s="329"/>
      <c r="BL1797" s="329"/>
      <c r="BM1797" s="329"/>
      <c r="BN1797" s="329"/>
      <c r="BO1797" s="329"/>
      <c r="BP1797" s="329"/>
      <c r="BQ1797" s="329"/>
      <c r="BR1797" s="329"/>
      <c r="BS1797" s="329"/>
      <c r="BT1797" s="329"/>
      <c r="BU1797" s="329"/>
      <c r="BV1797" s="329"/>
      <c r="BW1797" s="325"/>
      <c r="BX1797" s="325"/>
      <c r="BY1797" s="325"/>
      <c r="BZ1797" s="325"/>
      <c r="CA1797" s="325"/>
      <c r="CB1797" s="325"/>
      <c r="CC1797" s="325"/>
      <c r="CD1797" s="325"/>
      <c r="CE1797" s="325"/>
      <c r="CF1797" s="325"/>
      <c r="CG1797" s="325"/>
      <c r="CH1797" s="325"/>
      <c r="CI1797" s="325"/>
      <c r="CJ1797" s="325"/>
      <c r="CK1797" s="325"/>
      <c r="CL1797" s="325"/>
      <c r="CM1797" s="325"/>
      <c r="CN1797" s="325"/>
      <c r="CO1797" s="325"/>
      <c r="CP1797" s="325"/>
      <c r="CQ1797" s="325"/>
      <c r="CR1797" s="325"/>
      <c r="CS1797" s="325"/>
      <c r="CT1797" s="325"/>
      <c r="CU1797" s="325"/>
      <c r="CV1797" s="325"/>
      <c r="CW1797" s="325"/>
      <c r="CX1797" s="325"/>
    </row>
    <row r="1798" spans="1:102" s="36" customFormat="1" ht="15" hidden="1" customHeight="1">
      <c r="A1798" s="329"/>
      <c r="B1798" s="37" t="str">
        <f t="shared" ca="1" si="808"/>
        <v/>
      </c>
      <c r="C1798" s="41" t="str">
        <f t="shared" ca="1" si="809"/>
        <v/>
      </c>
      <c r="D1798" s="39" t="str">
        <f t="shared" ca="1" si="810"/>
        <v/>
      </c>
      <c r="E1798" s="39" t="str">
        <f t="shared" ca="1" si="822"/>
        <v/>
      </c>
      <c r="F1798" s="39" t="str">
        <f t="shared" ca="1" si="811"/>
        <v/>
      </c>
      <c r="G1798" s="101"/>
      <c r="H1798" s="39">
        <f t="shared" ca="1" si="802"/>
        <v>0</v>
      </c>
      <c r="J1798" s="332"/>
      <c r="K1798" s="37" t="str">
        <f t="shared" ca="1" si="812"/>
        <v/>
      </c>
      <c r="L1798" s="41" t="str">
        <f t="shared" ca="1" si="813"/>
        <v/>
      </c>
      <c r="M1798" s="39" t="str">
        <f t="shared" si="803"/>
        <v/>
      </c>
      <c r="N1798" s="39" t="str">
        <f t="shared" ca="1" si="823"/>
        <v/>
      </c>
      <c r="O1798" s="39" t="str">
        <f ca="1">IF(L1798="","",ROUND(Q1797*$O$5/payments_per_year,2))</f>
        <v/>
      </c>
      <c r="P1798" s="101"/>
      <c r="Q1798" s="39">
        <f t="shared" ca="1" si="824"/>
        <v>0</v>
      </c>
      <c r="R1798" s="332"/>
      <c r="S1798" s="37" t="str">
        <f t="shared" ca="1" si="814"/>
        <v/>
      </c>
      <c r="T1798" s="41" t="str">
        <f t="shared" ca="1" si="815"/>
        <v/>
      </c>
      <c r="U1798" s="39" t="str">
        <f t="shared" si="804"/>
        <v/>
      </c>
      <c r="V1798" s="39" t="str">
        <f t="shared" ca="1" si="825"/>
        <v/>
      </c>
      <c r="W1798" s="39">
        <f t="shared" ca="1" si="805"/>
        <v>0</v>
      </c>
      <c r="X1798" s="40"/>
      <c r="Y1798" s="39">
        <f t="shared" ca="1" si="826"/>
        <v>0</v>
      </c>
      <c r="Z1798" s="327"/>
      <c r="AA1798" s="37" t="str">
        <f t="shared" ca="1" si="816"/>
        <v/>
      </c>
      <c r="AB1798" s="41" t="str">
        <f t="shared" ca="1" si="817"/>
        <v/>
      </c>
      <c r="AC1798" s="39" t="str">
        <f t="shared" si="806"/>
        <v/>
      </c>
      <c r="AD1798" s="39" t="str">
        <f t="shared" ca="1" si="827"/>
        <v/>
      </c>
      <c r="AE1798" s="39" t="str">
        <f t="shared" ca="1" si="818"/>
        <v/>
      </c>
      <c r="AF1798" s="40"/>
      <c r="AG1798" s="39">
        <f t="shared" ca="1" si="828"/>
        <v>0</v>
      </c>
      <c r="AH1798" s="339"/>
      <c r="AI1798" s="37" t="str">
        <f t="shared" ca="1" si="819"/>
        <v/>
      </c>
      <c r="AJ1798" s="41" t="str">
        <f t="shared" ca="1" si="820"/>
        <v/>
      </c>
      <c r="AK1798" s="39" t="str">
        <f t="shared" si="807"/>
        <v/>
      </c>
      <c r="AL1798" s="39" t="str">
        <f t="shared" ca="1" si="829"/>
        <v/>
      </c>
      <c r="AM1798" s="39" t="str">
        <f t="shared" ca="1" si="821"/>
        <v/>
      </c>
      <c r="AN1798" s="40"/>
      <c r="AO1798" s="39">
        <f t="shared" ca="1" si="830"/>
        <v>0</v>
      </c>
      <c r="AP1798" s="339"/>
      <c r="AW1798" s="329"/>
      <c r="BI1798" s="329"/>
      <c r="BJ1798" s="329"/>
      <c r="BK1798" s="329"/>
      <c r="BL1798" s="329"/>
      <c r="BM1798" s="329"/>
      <c r="BN1798" s="329"/>
      <c r="BO1798" s="329"/>
      <c r="BP1798" s="329"/>
      <c r="BQ1798" s="329"/>
      <c r="BR1798" s="329"/>
      <c r="BS1798" s="329"/>
      <c r="BT1798" s="329"/>
      <c r="BU1798" s="329"/>
      <c r="BV1798" s="329"/>
      <c r="BW1798" s="325"/>
      <c r="BX1798" s="325"/>
      <c r="BY1798" s="325"/>
      <c r="BZ1798" s="325"/>
      <c r="CA1798" s="325"/>
      <c r="CB1798" s="325"/>
      <c r="CC1798" s="325"/>
      <c r="CD1798" s="325"/>
      <c r="CE1798" s="325"/>
      <c r="CF1798" s="325"/>
      <c r="CG1798" s="325"/>
      <c r="CH1798" s="325"/>
      <c r="CI1798" s="325"/>
      <c r="CJ1798" s="325"/>
      <c r="CK1798" s="325"/>
      <c r="CL1798" s="325"/>
      <c r="CM1798" s="325"/>
      <c r="CN1798" s="325"/>
      <c r="CO1798" s="325"/>
      <c r="CP1798" s="325"/>
      <c r="CQ1798" s="325"/>
      <c r="CR1798" s="325"/>
      <c r="CS1798" s="325"/>
      <c r="CT1798" s="325"/>
      <c r="CU1798" s="325"/>
      <c r="CV1798" s="325"/>
      <c r="CW1798" s="325"/>
      <c r="CX1798" s="325"/>
    </row>
    <row r="1799" spans="1:102" s="36" customFormat="1" ht="15" hidden="1" customHeight="1">
      <c r="A1799" s="329"/>
      <c r="B1799" s="37" t="str">
        <f t="shared" ca="1" si="808"/>
        <v/>
      </c>
      <c r="C1799" s="41" t="str">
        <f t="shared" ca="1" si="809"/>
        <v/>
      </c>
      <c r="D1799" s="39" t="str">
        <f t="shared" ca="1" si="810"/>
        <v/>
      </c>
      <c r="E1799" s="39" t="str">
        <f t="shared" ca="1" si="822"/>
        <v/>
      </c>
      <c r="F1799" s="39" t="str">
        <f t="shared" ca="1" si="811"/>
        <v/>
      </c>
      <c r="G1799" s="101"/>
      <c r="H1799" s="39">
        <f t="shared" ca="1" si="802"/>
        <v>0</v>
      </c>
      <c r="J1799" s="332"/>
      <c r="K1799" s="37" t="str">
        <f t="shared" ca="1" si="812"/>
        <v/>
      </c>
      <c r="L1799" s="41" t="str">
        <f t="shared" ca="1" si="813"/>
        <v/>
      </c>
      <c r="M1799" s="39" t="str">
        <f t="shared" si="803"/>
        <v/>
      </c>
      <c r="N1799" s="39" t="str">
        <f t="shared" ca="1" si="823"/>
        <v/>
      </c>
      <c r="O1799" s="39">
        <f ca="1">ROUND(Q1798*$O$5/payments_per_year,2)</f>
        <v>0</v>
      </c>
      <c r="P1799" s="101"/>
      <c r="Q1799" s="39">
        <f t="shared" ca="1" si="824"/>
        <v>0</v>
      </c>
      <c r="R1799" s="332"/>
      <c r="S1799" s="37" t="str">
        <f t="shared" ca="1" si="814"/>
        <v/>
      </c>
      <c r="T1799" s="41" t="str">
        <f t="shared" ca="1" si="815"/>
        <v/>
      </c>
      <c r="U1799" s="39" t="str">
        <f t="shared" si="804"/>
        <v/>
      </c>
      <c r="V1799" s="39" t="str">
        <f t="shared" ca="1" si="825"/>
        <v/>
      </c>
      <c r="W1799" s="39">
        <f t="shared" ca="1" si="805"/>
        <v>0</v>
      </c>
      <c r="X1799" s="40"/>
      <c r="Y1799" s="39">
        <f t="shared" ca="1" si="826"/>
        <v>0</v>
      </c>
      <c r="Z1799" s="327"/>
      <c r="AA1799" s="37" t="str">
        <f t="shared" ca="1" si="816"/>
        <v/>
      </c>
      <c r="AB1799" s="41" t="str">
        <f t="shared" ca="1" si="817"/>
        <v/>
      </c>
      <c r="AC1799" s="39" t="str">
        <f t="shared" si="806"/>
        <v/>
      </c>
      <c r="AD1799" s="39" t="str">
        <f t="shared" ca="1" si="827"/>
        <v/>
      </c>
      <c r="AE1799" s="39" t="str">
        <f t="shared" ca="1" si="818"/>
        <v/>
      </c>
      <c r="AF1799" s="40"/>
      <c r="AG1799" s="39">
        <f t="shared" ca="1" si="828"/>
        <v>0</v>
      </c>
      <c r="AH1799" s="339"/>
      <c r="AI1799" s="37" t="str">
        <f t="shared" ca="1" si="819"/>
        <v/>
      </c>
      <c r="AJ1799" s="41" t="str">
        <f t="shared" ca="1" si="820"/>
        <v/>
      </c>
      <c r="AK1799" s="39" t="str">
        <f t="shared" si="807"/>
        <v/>
      </c>
      <c r="AL1799" s="39" t="str">
        <f t="shared" ca="1" si="829"/>
        <v/>
      </c>
      <c r="AM1799" s="39" t="str">
        <f t="shared" ca="1" si="821"/>
        <v/>
      </c>
      <c r="AN1799" s="40"/>
      <c r="AO1799" s="39">
        <f t="shared" ca="1" si="830"/>
        <v>0</v>
      </c>
      <c r="AP1799" s="339"/>
      <c r="AW1799" s="329"/>
      <c r="BI1799" s="329"/>
      <c r="BJ1799" s="329"/>
      <c r="BK1799" s="329"/>
      <c r="BL1799" s="329"/>
      <c r="BM1799" s="329"/>
      <c r="BN1799" s="329"/>
      <c r="BO1799" s="329"/>
      <c r="BP1799" s="329"/>
      <c r="BQ1799" s="329"/>
      <c r="BR1799" s="329"/>
      <c r="BS1799" s="329"/>
      <c r="BT1799" s="329"/>
      <c r="BU1799" s="329"/>
      <c r="BV1799" s="329"/>
      <c r="BW1799" s="325"/>
      <c r="BX1799" s="325"/>
      <c r="BY1799" s="325"/>
      <c r="BZ1799" s="325"/>
      <c r="CA1799" s="325"/>
      <c r="CB1799" s="325"/>
      <c r="CC1799" s="325"/>
      <c r="CD1799" s="325"/>
      <c r="CE1799" s="325"/>
      <c r="CF1799" s="325"/>
      <c r="CG1799" s="325"/>
      <c r="CH1799" s="325"/>
      <c r="CI1799" s="325"/>
      <c r="CJ1799" s="325"/>
      <c r="CK1799" s="325"/>
      <c r="CL1799" s="325"/>
      <c r="CM1799" s="325"/>
      <c r="CN1799" s="325"/>
      <c r="CO1799" s="325"/>
      <c r="CP1799" s="325"/>
      <c r="CQ1799" s="325"/>
      <c r="CR1799" s="325"/>
      <c r="CS1799" s="325"/>
      <c r="CT1799" s="325"/>
      <c r="CU1799" s="325"/>
      <c r="CV1799" s="325"/>
      <c r="CW1799" s="325"/>
      <c r="CX1799" s="325"/>
    </row>
    <row r="1800" spans="1:102" s="36" customFormat="1" ht="15" hidden="1" customHeight="1">
      <c r="A1800" s="329"/>
      <c r="B1800" s="37" t="str">
        <f t="shared" ca="1" si="808"/>
        <v/>
      </c>
      <c r="C1800" s="41" t="str">
        <f t="shared" ca="1" si="809"/>
        <v/>
      </c>
      <c r="D1800" s="39" t="str">
        <f t="shared" ca="1" si="810"/>
        <v/>
      </c>
      <c r="E1800" s="39" t="str">
        <f t="shared" ca="1" si="822"/>
        <v/>
      </c>
      <c r="F1800" s="39" t="str">
        <f t="shared" ca="1" si="811"/>
        <v/>
      </c>
      <c r="G1800" s="101"/>
      <c r="H1800" s="39">
        <f t="shared" ca="1" si="802"/>
        <v>0</v>
      </c>
      <c r="J1800" s="332"/>
      <c r="K1800" s="37" t="str">
        <f t="shared" ca="1" si="812"/>
        <v/>
      </c>
      <c r="L1800" s="41" t="str">
        <f t="shared" ca="1" si="813"/>
        <v/>
      </c>
      <c r="M1800" s="39" t="str">
        <f t="shared" si="803"/>
        <v/>
      </c>
      <c r="N1800" s="39" t="str">
        <f t="shared" ca="1" si="823"/>
        <v/>
      </c>
      <c r="O1800" s="39" t="str">
        <f ca="1">IF(L1800="","",ROUND(Q1799*$O$5/payments_per_year,2))</f>
        <v/>
      </c>
      <c r="P1800" s="101"/>
      <c r="Q1800" s="39">
        <f t="shared" ca="1" si="824"/>
        <v>0</v>
      </c>
      <c r="R1800" s="332"/>
      <c r="S1800" s="37" t="str">
        <f t="shared" ca="1" si="814"/>
        <v/>
      </c>
      <c r="T1800" s="41" t="str">
        <f t="shared" ca="1" si="815"/>
        <v/>
      </c>
      <c r="U1800" s="39" t="str">
        <f t="shared" si="804"/>
        <v/>
      </c>
      <c r="V1800" s="39" t="str">
        <f t="shared" ca="1" si="825"/>
        <v/>
      </c>
      <c r="W1800" s="39">
        <f t="shared" ca="1" si="805"/>
        <v>0</v>
      </c>
      <c r="X1800" s="40"/>
      <c r="Y1800" s="39">
        <f t="shared" ca="1" si="826"/>
        <v>0</v>
      </c>
      <c r="Z1800" s="327"/>
      <c r="AA1800" s="37" t="str">
        <f t="shared" ca="1" si="816"/>
        <v/>
      </c>
      <c r="AB1800" s="41" t="str">
        <f t="shared" ca="1" si="817"/>
        <v/>
      </c>
      <c r="AC1800" s="39" t="str">
        <f t="shared" si="806"/>
        <v/>
      </c>
      <c r="AD1800" s="39" t="str">
        <f t="shared" ca="1" si="827"/>
        <v/>
      </c>
      <c r="AE1800" s="39" t="str">
        <f t="shared" ca="1" si="818"/>
        <v/>
      </c>
      <c r="AF1800" s="40"/>
      <c r="AG1800" s="39">
        <f t="shared" ca="1" si="828"/>
        <v>0</v>
      </c>
      <c r="AH1800" s="339"/>
      <c r="AI1800" s="37" t="str">
        <f t="shared" ca="1" si="819"/>
        <v/>
      </c>
      <c r="AJ1800" s="41" t="str">
        <f t="shared" ca="1" si="820"/>
        <v/>
      </c>
      <c r="AK1800" s="39" t="str">
        <f t="shared" si="807"/>
        <v/>
      </c>
      <c r="AL1800" s="39" t="str">
        <f t="shared" ca="1" si="829"/>
        <v/>
      </c>
      <c r="AM1800" s="39" t="str">
        <f t="shared" ca="1" si="821"/>
        <v/>
      </c>
      <c r="AN1800" s="40"/>
      <c r="AO1800" s="39">
        <f t="shared" ca="1" si="830"/>
        <v>0</v>
      </c>
      <c r="AP1800" s="339"/>
      <c r="AW1800" s="329"/>
      <c r="BI1800" s="329"/>
      <c r="BJ1800" s="329"/>
      <c r="BK1800" s="329"/>
      <c r="BL1800" s="329"/>
      <c r="BM1800" s="329"/>
      <c r="BN1800" s="329"/>
      <c r="BO1800" s="329"/>
      <c r="BP1800" s="329"/>
      <c r="BQ1800" s="329"/>
      <c r="BR1800" s="329"/>
      <c r="BS1800" s="329"/>
      <c r="BT1800" s="329"/>
      <c r="BU1800" s="329"/>
      <c r="BV1800" s="329"/>
      <c r="BW1800" s="325"/>
      <c r="BX1800" s="325"/>
      <c r="BY1800" s="325"/>
      <c r="BZ1800" s="325"/>
      <c r="CA1800" s="325"/>
      <c r="CB1800" s="325"/>
      <c r="CC1800" s="325"/>
      <c r="CD1800" s="325"/>
      <c r="CE1800" s="325"/>
      <c r="CF1800" s="325"/>
      <c r="CG1800" s="325"/>
      <c r="CH1800" s="325"/>
      <c r="CI1800" s="325"/>
      <c r="CJ1800" s="325"/>
      <c r="CK1800" s="325"/>
      <c r="CL1800" s="325"/>
      <c r="CM1800" s="325"/>
      <c r="CN1800" s="325"/>
      <c r="CO1800" s="325"/>
      <c r="CP1800" s="325"/>
      <c r="CQ1800" s="325"/>
      <c r="CR1800" s="325"/>
      <c r="CS1800" s="325"/>
      <c r="CT1800" s="325"/>
      <c r="CU1800" s="325"/>
      <c r="CV1800" s="325"/>
      <c r="CW1800" s="325"/>
      <c r="CX1800" s="325"/>
    </row>
    <row r="1801" spans="1:102" s="36" customFormat="1" ht="15" hidden="1" customHeight="1">
      <c r="A1801" s="329"/>
      <c r="B1801" s="37" t="str">
        <f t="shared" ca="1" si="808"/>
        <v/>
      </c>
      <c r="C1801" s="41" t="str">
        <f t="shared" ca="1" si="809"/>
        <v/>
      </c>
      <c r="D1801" s="39" t="str">
        <f t="shared" ca="1" si="810"/>
        <v/>
      </c>
      <c r="E1801" s="39" t="str">
        <f t="shared" ca="1" si="822"/>
        <v/>
      </c>
      <c r="F1801" s="39" t="str">
        <f t="shared" ca="1" si="811"/>
        <v/>
      </c>
      <c r="G1801" s="101"/>
      <c r="H1801" s="39">
        <f t="shared" ca="1" si="802"/>
        <v>0</v>
      </c>
      <c r="J1801" s="332"/>
      <c r="K1801" s="37" t="str">
        <f t="shared" ca="1" si="812"/>
        <v/>
      </c>
      <c r="L1801" s="41" t="str">
        <f t="shared" ca="1" si="813"/>
        <v/>
      </c>
      <c r="M1801" s="39" t="str">
        <f t="shared" si="803"/>
        <v/>
      </c>
      <c r="N1801" s="39" t="str">
        <f t="shared" ca="1" si="823"/>
        <v/>
      </c>
      <c r="O1801" s="39">
        <f ca="1">ROUND(Q1800*$O$5/payments_per_year,2)</f>
        <v>0</v>
      </c>
      <c r="P1801" s="101"/>
      <c r="Q1801" s="39">
        <f t="shared" ca="1" si="824"/>
        <v>0</v>
      </c>
      <c r="R1801" s="332"/>
      <c r="S1801" s="37" t="str">
        <f t="shared" ca="1" si="814"/>
        <v/>
      </c>
      <c r="T1801" s="41" t="str">
        <f t="shared" ca="1" si="815"/>
        <v/>
      </c>
      <c r="U1801" s="39" t="str">
        <f t="shared" si="804"/>
        <v/>
      </c>
      <c r="V1801" s="39" t="str">
        <f t="shared" ca="1" si="825"/>
        <v/>
      </c>
      <c r="W1801" s="39">
        <f t="shared" ca="1" si="805"/>
        <v>0</v>
      </c>
      <c r="X1801" s="40"/>
      <c r="Y1801" s="39">
        <f t="shared" ca="1" si="826"/>
        <v>0</v>
      </c>
      <c r="Z1801" s="327"/>
      <c r="AA1801" s="37" t="str">
        <f t="shared" ca="1" si="816"/>
        <v/>
      </c>
      <c r="AB1801" s="41" t="str">
        <f t="shared" ca="1" si="817"/>
        <v/>
      </c>
      <c r="AC1801" s="39" t="str">
        <f t="shared" si="806"/>
        <v/>
      </c>
      <c r="AD1801" s="39" t="str">
        <f t="shared" ca="1" si="827"/>
        <v/>
      </c>
      <c r="AE1801" s="39" t="str">
        <f t="shared" ca="1" si="818"/>
        <v/>
      </c>
      <c r="AF1801" s="40"/>
      <c r="AG1801" s="39">
        <f t="shared" ca="1" si="828"/>
        <v>0</v>
      </c>
      <c r="AH1801" s="339"/>
      <c r="AI1801" s="37" t="str">
        <f t="shared" ca="1" si="819"/>
        <v/>
      </c>
      <c r="AJ1801" s="41" t="str">
        <f t="shared" ca="1" si="820"/>
        <v/>
      </c>
      <c r="AK1801" s="39" t="str">
        <f t="shared" si="807"/>
        <v/>
      </c>
      <c r="AL1801" s="39" t="str">
        <f t="shared" ca="1" si="829"/>
        <v/>
      </c>
      <c r="AM1801" s="39" t="str">
        <f t="shared" ca="1" si="821"/>
        <v/>
      </c>
      <c r="AN1801" s="40"/>
      <c r="AO1801" s="39">
        <f t="shared" ca="1" si="830"/>
        <v>0</v>
      </c>
      <c r="AP1801" s="339"/>
      <c r="AW1801" s="329"/>
      <c r="BI1801" s="329"/>
      <c r="BJ1801" s="329"/>
      <c r="BK1801" s="329"/>
      <c r="BL1801" s="329"/>
      <c r="BM1801" s="329"/>
      <c r="BN1801" s="329"/>
      <c r="BO1801" s="329"/>
      <c r="BP1801" s="329"/>
      <c r="BQ1801" s="329"/>
      <c r="BR1801" s="329"/>
      <c r="BS1801" s="329"/>
      <c r="BT1801" s="329"/>
      <c r="BU1801" s="329"/>
      <c r="BV1801" s="329"/>
      <c r="BW1801" s="325"/>
      <c r="BX1801" s="325"/>
      <c r="BY1801" s="325"/>
      <c r="BZ1801" s="325"/>
      <c r="CA1801" s="325"/>
      <c r="CB1801" s="325"/>
      <c r="CC1801" s="325"/>
      <c r="CD1801" s="325"/>
      <c r="CE1801" s="325"/>
      <c r="CF1801" s="325"/>
      <c r="CG1801" s="325"/>
      <c r="CH1801" s="325"/>
      <c r="CI1801" s="325"/>
      <c r="CJ1801" s="325"/>
      <c r="CK1801" s="325"/>
      <c r="CL1801" s="325"/>
      <c r="CM1801" s="325"/>
      <c r="CN1801" s="325"/>
      <c r="CO1801" s="325"/>
      <c r="CP1801" s="325"/>
      <c r="CQ1801" s="325"/>
      <c r="CR1801" s="325"/>
      <c r="CS1801" s="325"/>
      <c r="CT1801" s="325"/>
      <c r="CU1801" s="325"/>
      <c r="CV1801" s="325"/>
      <c r="CW1801" s="325"/>
      <c r="CX1801" s="325"/>
    </row>
    <row r="1802" spans="1:102" s="36" customFormat="1" ht="15" hidden="1" customHeight="1">
      <c r="A1802" s="329"/>
      <c r="B1802" s="37" t="str">
        <f t="shared" ca="1" si="808"/>
        <v/>
      </c>
      <c r="C1802" s="41" t="str">
        <f t="shared" ca="1" si="809"/>
        <v/>
      </c>
      <c r="D1802" s="39" t="str">
        <f t="shared" ca="1" si="810"/>
        <v/>
      </c>
      <c r="E1802" s="39" t="str">
        <f t="shared" ca="1" si="822"/>
        <v/>
      </c>
      <c r="F1802" s="39" t="str">
        <f t="shared" ca="1" si="811"/>
        <v/>
      </c>
      <c r="G1802" s="101"/>
      <c r="H1802" s="39">
        <f t="shared" ca="1" si="802"/>
        <v>0</v>
      </c>
      <c r="J1802" s="332"/>
      <c r="K1802" s="37" t="str">
        <f t="shared" ca="1" si="812"/>
        <v/>
      </c>
      <c r="L1802" s="41" t="str">
        <f t="shared" ca="1" si="813"/>
        <v/>
      </c>
      <c r="M1802" s="39" t="str">
        <f t="shared" si="803"/>
        <v/>
      </c>
      <c r="N1802" s="39" t="str">
        <f t="shared" ca="1" si="823"/>
        <v/>
      </c>
      <c r="O1802" s="39" t="str">
        <f ca="1">IF(L1802="","",ROUND(Q1801*$O$5/payments_per_year,2))</f>
        <v/>
      </c>
      <c r="P1802" s="101"/>
      <c r="Q1802" s="39">
        <f t="shared" ca="1" si="824"/>
        <v>0</v>
      </c>
      <c r="R1802" s="332"/>
      <c r="S1802" s="37" t="str">
        <f t="shared" ca="1" si="814"/>
        <v/>
      </c>
      <c r="T1802" s="41" t="str">
        <f t="shared" ca="1" si="815"/>
        <v/>
      </c>
      <c r="U1802" s="39" t="str">
        <f t="shared" si="804"/>
        <v/>
      </c>
      <c r="V1802" s="39" t="str">
        <f t="shared" ca="1" si="825"/>
        <v/>
      </c>
      <c r="W1802" s="39">
        <f t="shared" ca="1" si="805"/>
        <v>0</v>
      </c>
      <c r="X1802" s="40"/>
      <c r="Y1802" s="39">
        <f t="shared" ca="1" si="826"/>
        <v>0</v>
      </c>
      <c r="Z1802" s="327"/>
      <c r="AA1802" s="37" t="str">
        <f t="shared" ca="1" si="816"/>
        <v/>
      </c>
      <c r="AB1802" s="41" t="str">
        <f t="shared" ca="1" si="817"/>
        <v/>
      </c>
      <c r="AC1802" s="39" t="str">
        <f t="shared" si="806"/>
        <v/>
      </c>
      <c r="AD1802" s="39" t="str">
        <f t="shared" ca="1" si="827"/>
        <v/>
      </c>
      <c r="AE1802" s="39" t="str">
        <f t="shared" ca="1" si="818"/>
        <v/>
      </c>
      <c r="AF1802" s="40"/>
      <c r="AG1802" s="39">
        <f t="shared" ca="1" si="828"/>
        <v>0</v>
      </c>
      <c r="AH1802" s="339"/>
      <c r="AI1802" s="37" t="str">
        <f t="shared" ca="1" si="819"/>
        <v/>
      </c>
      <c r="AJ1802" s="41" t="str">
        <f t="shared" ca="1" si="820"/>
        <v/>
      </c>
      <c r="AK1802" s="39" t="str">
        <f t="shared" si="807"/>
        <v/>
      </c>
      <c r="AL1802" s="39" t="str">
        <f t="shared" ca="1" si="829"/>
        <v/>
      </c>
      <c r="AM1802" s="39" t="str">
        <f t="shared" ca="1" si="821"/>
        <v/>
      </c>
      <c r="AN1802" s="40"/>
      <c r="AO1802" s="39">
        <f t="shared" ca="1" si="830"/>
        <v>0</v>
      </c>
      <c r="AP1802" s="339"/>
      <c r="AW1802" s="329"/>
      <c r="BI1802" s="329"/>
      <c r="BJ1802" s="329"/>
      <c r="BK1802" s="329"/>
      <c r="BL1802" s="329"/>
      <c r="BM1802" s="329"/>
      <c r="BN1802" s="329"/>
      <c r="BO1802" s="329"/>
      <c r="BP1802" s="329"/>
      <c r="BQ1802" s="329"/>
      <c r="BR1802" s="329"/>
      <c r="BS1802" s="329"/>
      <c r="BT1802" s="329"/>
      <c r="BU1802" s="329"/>
      <c r="BV1802" s="329"/>
      <c r="BW1802" s="325"/>
      <c r="BX1802" s="325"/>
      <c r="BY1802" s="325"/>
      <c r="BZ1802" s="325"/>
      <c r="CA1802" s="325"/>
      <c r="CB1802" s="325"/>
      <c r="CC1802" s="325"/>
      <c r="CD1802" s="325"/>
      <c r="CE1802" s="325"/>
      <c r="CF1802" s="325"/>
      <c r="CG1802" s="325"/>
      <c r="CH1802" s="325"/>
      <c r="CI1802" s="325"/>
      <c r="CJ1802" s="325"/>
      <c r="CK1802" s="325"/>
      <c r="CL1802" s="325"/>
      <c r="CM1802" s="325"/>
      <c r="CN1802" s="325"/>
      <c r="CO1802" s="325"/>
      <c r="CP1802" s="325"/>
      <c r="CQ1802" s="325"/>
      <c r="CR1802" s="325"/>
      <c r="CS1802" s="325"/>
      <c r="CT1802" s="325"/>
      <c r="CU1802" s="325"/>
      <c r="CV1802" s="325"/>
      <c r="CW1802" s="325"/>
      <c r="CX1802" s="325"/>
    </row>
    <row r="1803" spans="1:102" s="36" customFormat="1" ht="15" hidden="1" customHeight="1">
      <c r="A1803" s="329"/>
      <c r="B1803" s="37" t="str">
        <f t="shared" ca="1" si="808"/>
        <v/>
      </c>
      <c r="C1803" s="41" t="str">
        <f t="shared" ca="1" si="809"/>
        <v/>
      </c>
      <c r="D1803" s="39" t="str">
        <f t="shared" ca="1" si="810"/>
        <v/>
      </c>
      <c r="E1803" s="39" t="str">
        <f t="shared" ca="1" si="822"/>
        <v/>
      </c>
      <c r="F1803" s="39" t="str">
        <f t="shared" ca="1" si="811"/>
        <v/>
      </c>
      <c r="G1803" s="101"/>
      <c r="H1803" s="39">
        <f t="shared" ca="1" si="802"/>
        <v>0</v>
      </c>
      <c r="J1803" s="332"/>
      <c r="K1803" s="37" t="str">
        <f t="shared" ca="1" si="812"/>
        <v/>
      </c>
      <c r="L1803" s="41" t="str">
        <f t="shared" ca="1" si="813"/>
        <v/>
      </c>
      <c r="M1803" s="39" t="str">
        <f t="shared" si="803"/>
        <v/>
      </c>
      <c r="N1803" s="39" t="str">
        <f t="shared" ca="1" si="823"/>
        <v/>
      </c>
      <c r="O1803" s="39">
        <f ca="1">ROUND(Q1802*$O$5/payments_per_year,2)</f>
        <v>0</v>
      </c>
      <c r="P1803" s="101"/>
      <c r="Q1803" s="39">
        <f t="shared" ca="1" si="824"/>
        <v>0</v>
      </c>
      <c r="R1803" s="332"/>
      <c r="S1803" s="37" t="str">
        <f t="shared" ca="1" si="814"/>
        <v/>
      </c>
      <c r="T1803" s="41" t="str">
        <f t="shared" ca="1" si="815"/>
        <v/>
      </c>
      <c r="U1803" s="39" t="str">
        <f t="shared" si="804"/>
        <v/>
      </c>
      <c r="V1803" s="39" t="str">
        <f t="shared" ca="1" si="825"/>
        <v/>
      </c>
      <c r="W1803" s="39">
        <f t="shared" ca="1" si="805"/>
        <v>0</v>
      </c>
      <c r="X1803" s="40"/>
      <c r="Y1803" s="39">
        <f t="shared" ca="1" si="826"/>
        <v>0</v>
      </c>
      <c r="Z1803" s="327"/>
      <c r="AA1803" s="37" t="str">
        <f t="shared" ca="1" si="816"/>
        <v/>
      </c>
      <c r="AB1803" s="41" t="str">
        <f t="shared" ca="1" si="817"/>
        <v/>
      </c>
      <c r="AC1803" s="39" t="str">
        <f t="shared" si="806"/>
        <v/>
      </c>
      <c r="AD1803" s="39" t="str">
        <f t="shared" ca="1" si="827"/>
        <v/>
      </c>
      <c r="AE1803" s="39" t="str">
        <f t="shared" ca="1" si="818"/>
        <v/>
      </c>
      <c r="AF1803" s="40"/>
      <c r="AG1803" s="39">
        <f t="shared" ca="1" si="828"/>
        <v>0</v>
      </c>
      <c r="AH1803" s="339"/>
      <c r="AI1803" s="37" t="str">
        <f t="shared" ca="1" si="819"/>
        <v/>
      </c>
      <c r="AJ1803" s="41" t="str">
        <f t="shared" ca="1" si="820"/>
        <v/>
      </c>
      <c r="AK1803" s="39" t="str">
        <f t="shared" si="807"/>
        <v/>
      </c>
      <c r="AL1803" s="39" t="str">
        <f t="shared" ca="1" si="829"/>
        <v/>
      </c>
      <c r="AM1803" s="39" t="str">
        <f t="shared" ca="1" si="821"/>
        <v/>
      </c>
      <c r="AN1803" s="40"/>
      <c r="AO1803" s="39">
        <f t="shared" ca="1" si="830"/>
        <v>0</v>
      </c>
      <c r="AP1803" s="339"/>
      <c r="AW1803" s="329"/>
      <c r="BI1803" s="329"/>
      <c r="BJ1803" s="329"/>
      <c r="BK1803" s="329"/>
      <c r="BL1803" s="329"/>
      <c r="BM1803" s="329"/>
      <c r="BN1803" s="329"/>
      <c r="BO1803" s="329"/>
      <c r="BP1803" s="329"/>
      <c r="BQ1803" s="329"/>
      <c r="BR1803" s="329"/>
      <c r="BS1803" s="329"/>
      <c r="BT1803" s="329"/>
      <c r="BU1803" s="329"/>
      <c r="BV1803" s="329"/>
      <c r="BW1803" s="325"/>
      <c r="BX1803" s="325"/>
      <c r="BY1803" s="325"/>
      <c r="BZ1803" s="325"/>
      <c r="CA1803" s="325"/>
      <c r="CB1803" s="325"/>
      <c r="CC1803" s="325"/>
      <c r="CD1803" s="325"/>
      <c r="CE1803" s="325"/>
      <c r="CF1803" s="325"/>
      <c r="CG1803" s="325"/>
      <c r="CH1803" s="325"/>
      <c r="CI1803" s="325"/>
      <c r="CJ1803" s="325"/>
      <c r="CK1803" s="325"/>
      <c r="CL1803" s="325"/>
      <c r="CM1803" s="325"/>
      <c r="CN1803" s="325"/>
      <c r="CO1803" s="325"/>
      <c r="CP1803" s="325"/>
      <c r="CQ1803" s="325"/>
      <c r="CR1803" s="325"/>
      <c r="CS1803" s="325"/>
      <c r="CT1803" s="325"/>
      <c r="CU1803" s="325"/>
      <c r="CV1803" s="325"/>
      <c r="CW1803" s="325"/>
      <c r="CX1803" s="325"/>
    </row>
    <row r="1804" spans="1:102" s="36" customFormat="1" ht="15" hidden="1" customHeight="1">
      <c r="A1804" s="329"/>
      <c r="B1804" s="37" t="str">
        <f t="shared" ca="1" si="808"/>
        <v/>
      </c>
      <c r="C1804" s="41" t="str">
        <f t="shared" ca="1" si="809"/>
        <v/>
      </c>
      <c r="D1804" s="39" t="str">
        <f t="shared" ca="1" si="810"/>
        <v/>
      </c>
      <c r="E1804" s="39" t="str">
        <f t="shared" ca="1" si="822"/>
        <v/>
      </c>
      <c r="F1804" s="39" t="str">
        <f t="shared" ca="1" si="811"/>
        <v/>
      </c>
      <c r="G1804" s="101"/>
      <c r="H1804" s="39">
        <f t="shared" ca="1" si="802"/>
        <v>0</v>
      </c>
      <c r="J1804" s="332"/>
      <c r="K1804" s="37" t="str">
        <f t="shared" ca="1" si="812"/>
        <v/>
      </c>
      <c r="L1804" s="41" t="str">
        <f t="shared" ca="1" si="813"/>
        <v/>
      </c>
      <c r="M1804" s="39" t="str">
        <f t="shared" si="803"/>
        <v/>
      </c>
      <c r="N1804" s="39" t="str">
        <f t="shared" ca="1" si="823"/>
        <v/>
      </c>
      <c r="O1804" s="39" t="str">
        <f ca="1">IF(L1804="","",ROUND(Q1803*$O$5/payments_per_year,2))</f>
        <v/>
      </c>
      <c r="P1804" s="101"/>
      <c r="Q1804" s="39">
        <f t="shared" ca="1" si="824"/>
        <v>0</v>
      </c>
      <c r="R1804" s="332"/>
      <c r="S1804" s="37" t="str">
        <f t="shared" ca="1" si="814"/>
        <v/>
      </c>
      <c r="T1804" s="41" t="str">
        <f t="shared" ca="1" si="815"/>
        <v/>
      </c>
      <c r="U1804" s="39" t="str">
        <f t="shared" si="804"/>
        <v/>
      </c>
      <c r="V1804" s="39" t="str">
        <f t="shared" ca="1" si="825"/>
        <v/>
      </c>
      <c r="W1804" s="39">
        <f t="shared" ca="1" si="805"/>
        <v>0</v>
      </c>
      <c r="X1804" s="40"/>
      <c r="Y1804" s="39">
        <f t="shared" ca="1" si="826"/>
        <v>0</v>
      </c>
      <c r="Z1804" s="327"/>
      <c r="AA1804" s="37" t="str">
        <f t="shared" ca="1" si="816"/>
        <v/>
      </c>
      <c r="AB1804" s="41" t="str">
        <f t="shared" ca="1" si="817"/>
        <v/>
      </c>
      <c r="AC1804" s="39" t="str">
        <f t="shared" si="806"/>
        <v/>
      </c>
      <c r="AD1804" s="39" t="str">
        <f t="shared" ca="1" si="827"/>
        <v/>
      </c>
      <c r="AE1804" s="39" t="str">
        <f t="shared" ca="1" si="818"/>
        <v/>
      </c>
      <c r="AF1804" s="40"/>
      <c r="AG1804" s="39">
        <f t="shared" ca="1" si="828"/>
        <v>0</v>
      </c>
      <c r="AH1804" s="339"/>
      <c r="AI1804" s="37" t="str">
        <f t="shared" ca="1" si="819"/>
        <v/>
      </c>
      <c r="AJ1804" s="41" t="str">
        <f t="shared" ca="1" si="820"/>
        <v/>
      </c>
      <c r="AK1804" s="39" t="str">
        <f t="shared" si="807"/>
        <v/>
      </c>
      <c r="AL1804" s="39" t="str">
        <f t="shared" ca="1" si="829"/>
        <v/>
      </c>
      <c r="AM1804" s="39" t="str">
        <f t="shared" ca="1" si="821"/>
        <v/>
      </c>
      <c r="AN1804" s="40"/>
      <c r="AO1804" s="39">
        <f t="shared" ca="1" si="830"/>
        <v>0</v>
      </c>
      <c r="AP1804" s="339"/>
      <c r="AW1804" s="329"/>
      <c r="BI1804" s="329"/>
      <c r="BJ1804" s="329"/>
      <c r="BK1804" s="329"/>
      <c r="BL1804" s="329"/>
      <c r="BM1804" s="329"/>
      <c r="BN1804" s="329"/>
      <c r="BO1804" s="329"/>
      <c r="BP1804" s="329"/>
      <c r="BQ1804" s="329"/>
      <c r="BR1804" s="329"/>
      <c r="BS1804" s="329"/>
      <c r="BT1804" s="329"/>
      <c r="BU1804" s="329"/>
      <c r="BV1804" s="329"/>
      <c r="BW1804" s="325"/>
      <c r="BX1804" s="325"/>
      <c r="BY1804" s="325"/>
      <c r="BZ1804" s="325"/>
      <c r="CA1804" s="325"/>
      <c r="CB1804" s="325"/>
      <c r="CC1804" s="325"/>
      <c r="CD1804" s="325"/>
      <c r="CE1804" s="325"/>
      <c r="CF1804" s="325"/>
      <c r="CG1804" s="325"/>
      <c r="CH1804" s="325"/>
      <c r="CI1804" s="325"/>
      <c r="CJ1804" s="325"/>
      <c r="CK1804" s="325"/>
      <c r="CL1804" s="325"/>
      <c r="CM1804" s="325"/>
      <c r="CN1804" s="325"/>
      <c r="CO1804" s="325"/>
      <c r="CP1804" s="325"/>
      <c r="CQ1804" s="325"/>
      <c r="CR1804" s="325"/>
      <c r="CS1804" s="325"/>
      <c r="CT1804" s="325"/>
      <c r="CU1804" s="325"/>
      <c r="CV1804" s="325"/>
      <c r="CW1804" s="325"/>
      <c r="CX1804" s="325"/>
    </row>
    <row r="1805" spans="1:102" s="36" customFormat="1" ht="15" hidden="1" customHeight="1">
      <c r="A1805" s="329"/>
      <c r="B1805" s="37" t="str">
        <f t="shared" ca="1" si="808"/>
        <v/>
      </c>
      <c r="C1805" s="41" t="str">
        <f t="shared" ca="1" si="809"/>
        <v/>
      </c>
      <c r="D1805" s="39" t="str">
        <f t="shared" ca="1" si="810"/>
        <v/>
      </c>
      <c r="E1805" s="39" t="str">
        <f t="shared" ca="1" si="822"/>
        <v/>
      </c>
      <c r="F1805" s="39" t="str">
        <f t="shared" ca="1" si="811"/>
        <v/>
      </c>
      <c r="G1805" s="101"/>
      <c r="H1805" s="39">
        <f t="shared" ca="1" si="802"/>
        <v>0</v>
      </c>
      <c r="J1805" s="332"/>
      <c r="K1805" s="37" t="str">
        <f t="shared" ca="1" si="812"/>
        <v/>
      </c>
      <c r="L1805" s="41" t="str">
        <f t="shared" ca="1" si="813"/>
        <v/>
      </c>
      <c r="M1805" s="39" t="str">
        <f t="shared" si="803"/>
        <v/>
      </c>
      <c r="N1805" s="39" t="str">
        <f t="shared" ca="1" si="823"/>
        <v/>
      </c>
      <c r="O1805" s="39">
        <f ca="1">ROUND(Q1804*$O$5/payments_per_year,2)</f>
        <v>0</v>
      </c>
      <c r="P1805" s="101"/>
      <c r="Q1805" s="39">
        <f t="shared" ca="1" si="824"/>
        <v>0</v>
      </c>
      <c r="R1805" s="332"/>
      <c r="S1805" s="37" t="str">
        <f t="shared" ca="1" si="814"/>
        <v/>
      </c>
      <c r="T1805" s="41" t="str">
        <f t="shared" ca="1" si="815"/>
        <v/>
      </c>
      <c r="U1805" s="39" t="str">
        <f t="shared" si="804"/>
        <v/>
      </c>
      <c r="V1805" s="39" t="str">
        <f t="shared" ca="1" si="825"/>
        <v/>
      </c>
      <c r="W1805" s="39">
        <f t="shared" ca="1" si="805"/>
        <v>0</v>
      </c>
      <c r="X1805" s="40"/>
      <c r="Y1805" s="39">
        <f t="shared" ca="1" si="826"/>
        <v>0</v>
      </c>
      <c r="Z1805" s="327"/>
      <c r="AA1805" s="37" t="str">
        <f t="shared" ca="1" si="816"/>
        <v/>
      </c>
      <c r="AB1805" s="41" t="str">
        <f t="shared" ca="1" si="817"/>
        <v/>
      </c>
      <c r="AC1805" s="39" t="str">
        <f t="shared" si="806"/>
        <v/>
      </c>
      <c r="AD1805" s="39" t="str">
        <f t="shared" ca="1" si="827"/>
        <v/>
      </c>
      <c r="AE1805" s="39" t="str">
        <f t="shared" ca="1" si="818"/>
        <v/>
      </c>
      <c r="AF1805" s="40"/>
      <c r="AG1805" s="39">
        <f t="shared" ca="1" si="828"/>
        <v>0</v>
      </c>
      <c r="AH1805" s="339"/>
      <c r="AI1805" s="37" t="str">
        <f t="shared" ca="1" si="819"/>
        <v/>
      </c>
      <c r="AJ1805" s="41" t="str">
        <f t="shared" ca="1" si="820"/>
        <v/>
      </c>
      <c r="AK1805" s="39" t="str">
        <f t="shared" si="807"/>
        <v/>
      </c>
      <c r="AL1805" s="39" t="str">
        <f t="shared" ca="1" si="829"/>
        <v/>
      </c>
      <c r="AM1805" s="39" t="str">
        <f t="shared" ca="1" si="821"/>
        <v/>
      </c>
      <c r="AN1805" s="40"/>
      <c r="AO1805" s="39">
        <f t="shared" ca="1" si="830"/>
        <v>0</v>
      </c>
      <c r="AP1805" s="339"/>
      <c r="AW1805" s="329"/>
      <c r="BI1805" s="329"/>
      <c r="BJ1805" s="329"/>
      <c r="BK1805" s="329"/>
      <c r="BL1805" s="329"/>
      <c r="BM1805" s="329"/>
      <c r="BN1805" s="329"/>
      <c r="BO1805" s="329"/>
      <c r="BP1805" s="329"/>
      <c r="BQ1805" s="329"/>
      <c r="BR1805" s="329"/>
      <c r="BS1805" s="329"/>
      <c r="BT1805" s="329"/>
      <c r="BU1805" s="329"/>
      <c r="BV1805" s="329"/>
      <c r="BW1805" s="325"/>
      <c r="BX1805" s="325"/>
      <c r="BY1805" s="325"/>
      <c r="BZ1805" s="325"/>
      <c r="CA1805" s="325"/>
      <c r="CB1805" s="325"/>
      <c r="CC1805" s="325"/>
      <c r="CD1805" s="325"/>
      <c r="CE1805" s="325"/>
      <c r="CF1805" s="325"/>
      <c r="CG1805" s="325"/>
      <c r="CH1805" s="325"/>
      <c r="CI1805" s="325"/>
      <c r="CJ1805" s="325"/>
      <c r="CK1805" s="325"/>
      <c r="CL1805" s="325"/>
      <c r="CM1805" s="325"/>
      <c r="CN1805" s="325"/>
      <c r="CO1805" s="325"/>
      <c r="CP1805" s="325"/>
      <c r="CQ1805" s="325"/>
      <c r="CR1805" s="325"/>
      <c r="CS1805" s="325"/>
      <c r="CT1805" s="325"/>
      <c r="CU1805" s="325"/>
      <c r="CV1805" s="325"/>
      <c r="CW1805" s="325"/>
      <c r="CX1805" s="325"/>
    </row>
    <row r="1806" spans="1:102" s="36" customFormat="1" ht="15" hidden="1" customHeight="1">
      <c r="A1806" s="329"/>
      <c r="B1806" s="37" t="str">
        <f t="shared" ca="1" si="808"/>
        <v/>
      </c>
      <c r="C1806" s="41" t="str">
        <f t="shared" ca="1" si="809"/>
        <v/>
      </c>
      <c r="D1806" s="39" t="str">
        <f t="shared" ca="1" si="810"/>
        <v/>
      </c>
      <c r="E1806" s="39" t="str">
        <f t="shared" ca="1" si="822"/>
        <v/>
      </c>
      <c r="F1806" s="39" t="str">
        <f t="shared" ca="1" si="811"/>
        <v/>
      </c>
      <c r="G1806" s="101"/>
      <c r="H1806" s="39">
        <f t="shared" ca="1" si="802"/>
        <v>0</v>
      </c>
      <c r="J1806" s="332"/>
      <c r="K1806" s="37" t="str">
        <f t="shared" ca="1" si="812"/>
        <v/>
      </c>
      <c r="L1806" s="41" t="str">
        <f t="shared" ca="1" si="813"/>
        <v/>
      </c>
      <c r="M1806" s="39" t="str">
        <f t="shared" si="803"/>
        <v/>
      </c>
      <c r="N1806" s="39" t="str">
        <f t="shared" ca="1" si="823"/>
        <v/>
      </c>
      <c r="O1806" s="39" t="str">
        <f ca="1">IF(L1806="","",ROUND(Q1805*$O$5/payments_per_year,2))</f>
        <v/>
      </c>
      <c r="P1806" s="101"/>
      <c r="Q1806" s="39">
        <f t="shared" ca="1" si="824"/>
        <v>0</v>
      </c>
      <c r="R1806" s="332"/>
      <c r="S1806" s="37" t="str">
        <f t="shared" ca="1" si="814"/>
        <v/>
      </c>
      <c r="T1806" s="41" t="str">
        <f t="shared" ca="1" si="815"/>
        <v/>
      </c>
      <c r="U1806" s="39" t="str">
        <f t="shared" si="804"/>
        <v/>
      </c>
      <c r="V1806" s="39" t="str">
        <f t="shared" ca="1" si="825"/>
        <v/>
      </c>
      <c r="W1806" s="39">
        <f t="shared" ca="1" si="805"/>
        <v>0</v>
      </c>
      <c r="X1806" s="40"/>
      <c r="Y1806" s="39">
        <f t="shared" ca="1" si="826"/>
        <v>0</v>
      </c>
      <c r="Z1806" s="327"/>
      <c r="AA1806" s="37" t="str">
        <f t="shared" ca="1" si="816"/>
        <v/>
      </c>
      <c r="AB1806" s="41" t="str">
        <f t="shared" ca="1" si="817"/>
        <v/>
      </c>
      <c r="AC1806" s="39" t="str">
        <f t="shared" si="806"/>
        <v/>
      </c>
      <c r="AD1806" s="39" t="str">
        <f t="shared" ca="1" si="827"/>
        <v/>
      </c>
      <c r="AE1806" s="39" t="str">
        <f t="shared" ca="1" si="818"/>
        <v/>
      </c>
      <c r="AF1806" s="40"/>
      <c r="AG1806" s="39">
        <f t="shared" ca="1" si="828"/>
        <v>0</v>
      </c>
      <c r="AH1806" s="339"/>
      <c r="AI1806" s="37" t="str">
        <f t="shared" ca="1" si="819"/>
        <v/>
      </c>
      <c r="AJ1806" s="41" t="str">
        <f t="shared" ca="1" si="820"/>
        <v/>
      </c>
      <c r="AK1806" s="39" t="str">
        <f t="shared" si="807"/>
        <v/>
      </c>
      <c r="AL1806" s="39" t="str">
        <f t="shared" ca="1" si="829"/>
        <v/>
      </c>
      <c r="AM1806" s="39" t="str">
        <f t="shared" ca="1" si="821"/>
        <v/>
      </c>
      <c r="AN1806" s="40"/>
      <c r="AO1806" s="39">
        <f t="shared" ca="1" si="830"/>
        <v>0</v>
      </c>
      <c r="AP1806" s="339"/>
      <c r="AW1806" s="329"/>
      <c r="BI1806" s="329"/>
      <c r="BJ1806" s="329"/>
      <c r="BK1806" s="329"/>
      <c r="BL1806" s="329"/>
      <c r="BM1806" s="329"/>
      <c r="BN1806" s="329"/>
      <c r="BO1806" s="329"/>
      <c r="BP1806" s="329"/>
      <c r="BQ1806" s="329"/>
      <c r="BR1806" s="329"/>
      <c r="BS1806" s="329"/>
      <c r="BT1806" s="329"/>
      <c r="BU1806" s="329"/>
      <c r="BV1806" s="329"/>
      <c r="BW1806" s="325"/>
      <c r="BX1806" s="325"/>
      <c r="BY1806" s="325"/>
      <c r="BZ1806" s="325"/>
      <c r="CA1806" s="325"/>
      <c r="CB1806" s="325"/>
      <c r="CC1806" s="325"/>
      <c r="CD1806" s="325"/>
      <c r="CE1806" s="325"/>
      <c r="CF1806" s="325"/>
      <c r="CG1806" s="325"/>
      <c r="CH1806" s="325"/>
      <c r="CI1806" s="325"/>
      <c r="CJ1806" s="325"/>
      <c r="CK1806" s="325"/>
      <c r="CL1806" s="325"/>
      <c r="CM1806" s="325"/>
      <c r="CN1806" s="325"/>
      <c r="CO1806" s="325"/>
      <c r="CP1806" s="325"/>
      <c r="CQ1806" s="325"/>
      <c r="CR1806" s="325"/>
      <c r="CS1806" s="325"/>
      <c r="CT1806" s="325"/>
      <c r="CU1806" s="325"/>
      <c r="CV1806" s="325"/>
      <c r="CW1806" s="325"/>
      <c r="CX1806" s="325"/>
    </row>
    <row r="1807" spans="1:102" s="36" customFormat="1" ht="15" hidden="1" customHeight="1">
      <c r="A1807" s="329"/>
      <c r="B1807" s="37" t="str">
        <f t="shared" ca="1" si="808"/>
        <v/>
      </c>
      <c r="C1807" s="41" t="str">
        <f t="shared" ca="1" si="809"/>
        <v/>
      </c>
      <c r="D1807" s="39" t="str">
        <f t="shared" ca="1" si="810"/>
        <v/>
      </c>
      <c r="E1807" s="39" t="str">
        <f t="shared" ca="1" si="822"/>
        <v/>
      </c>
      <c r="F1807" s="39" t="str">
        <f t="shared" ca="1" si="811"/>
        <v/>
      </c>
      <c r="G1807" s="101"/>
      <c r="H1807" s="39">
        <f t="shared" ca="1" si="802"/>
        <v>0</v>
      </c>
      <c r="J1807" s="332"/>
      <c r="K1807" s="37" t="str">
        <f t="shared" ca="1" si="812"/>
        <v/>
      </c>
      <c r="L1807" s="41" t="str">
        <f t="shared" ca="1" si="813"/>
        <v/>
      </c>
      <c r="M1807" s="39" t="str">
        <f t="shared" si="803"/>
        <v/>
      </c>
      <c r="N1807" s="39" t="str">
        <f t="shared" ca="1" si="823"/>
        <v/>
      </c>
      <c r="O1807" s="39">
        <f ca="1">ROUND(Q1806*$O$5/payments_per_year,2)</f>
        <v>0</v>
      </c>
      <c r="P1807" s="101"/>
      <c r="Q1807" s="39">
        <f t="shared" ca="1" si="824"/>
        <v>0</v>
      </c>
      <c r="R1807" s="332"/>
      <c r="S1807" s="37" t="str">
        <f t="shared" ca="1" si="814"/>
        <v/>
      </c>
      <c r="T1807" s="41" t="str">
        <f t="shared" ca="1" si="815"/>
        <v/>
      </c>
      <c r="U1807" s="39" t="str">
        <f t="shared" si="804"/>
        <v/>
      </c>
      <c r="V1807" s="39" t="str">
        <f t="shared" ca="1" si="825"/>
        <v/>
      </c>
      <c r="W1807" s="39">
        <f t="shared" ca="1" si="805"/>
        <v>0</v>
      </c>
      <c r="X1807" s="40"/>
      <c r="Y1807" s="39">
        <f t="shared" ca="1" si="826"/>
        <v>0</v>
      </c>
      <c r="Z1807" s="327"/>
      <c r="AA1807" s="37" t="str">
        <f t="shared" ca="1" si="816"/>
        <v/>
      </c>
      <c r="AB1807" s="41" t="str">
        <f t="shared" ca="1" si="817"/>
        <v/>
      </c>
      <c r="AC1807" s="39" t="str">
        <f t="shared" si="806"/>
        <v/>
      </c>
      <c r="AD1807" s="39" t="str">
        <f t="shared" ca="1" si="827"/>
        <v/>
      </c>
      <c r="AE1807" s="39" t="str">
        <f t="shared" ca="1" si="818"/>
        <v/>
      </c>
      <c r="AF1807" s="40"/>
      <c r="AG1807" s="39">
        <f t="shared" ca="1" si="828"/>
        <v>0</v>
      </c>
      <c r="AH1807" s="339"/>
      <c r="AI1807" s="37" t="str">
        <f t="shared" ca="1" si="819"/>
        <v/>
      </c>
      <c r="AJ1807" s="41" t="str">
        <f t="shared" ca="1" si="820"/>
        <v/>
      </c>
      <c r="AK1807" s="39" t="str">
        <f t="shared" si="807"/>
        <v/>
      </c>
      <c r="AL1807" s="39" t="str">
        <f t="shared" ca="1" si="829"/>
        <v/>
      </c>
      <c r="AM1807" s="39" t="str">
        <f t="shared" ca="1" si="821"/>
        <v/>
      </c>
      <c r="AN1807" s="40"/>
      <c r="AO1807" s="39">
        <f t="shared" ca="1" si="830"/>
        <v>0</v>
      </c>
      <c r="AP1807" s="339"/>
      <c r="AW1807" s="329"/>
      <c r="BI1807" s="329"/>
      <c r="BJ1807" s="329"/>
      <c r="BK1807" s="329"/>
      <c r="BL1807" s="329"/>
      <c r="BM1807" s="329"/>
      <c r="BN1807" s="329"/>
      <c r="BO1807" s="329"/>
      <c r="BP1807" s="329"/>
      <c r="BQ1807" s="329"/>
      <c r="BR1807" s="329"/>
      <c r="BS1807" s="329"/>
      <c r="BT1807" s="329"/>
      <c r="BU1807" s="329"/>
      <c r="BV1807" s="329"/>
      <c r="BW1807" s="325"/>
      <c r="BX1807" s="325"/>
      <c r="BY1807" s="325"/>
      <c r="BZ1807" s="325"/>
      <c r="CA1807" s="325"/>
      <c r="CB1807" s="325"/>
      <c r="CC1807" s="325"/>
      <c r="CD1807" s="325"/>
      <c r="CE1807" s="325"/>
      <c r="CF1807" s="325"/>
      <c r="CG1807" s="325"/>
      <c r="CH1807" s="325"/>
      <c r="CI1807" s="325"/>
      <c r="CJ1807" s="325"/>
      <c r="CK1807" s="325"/>
      <c r="CL1807" s="325"/>
      <c r="CM1807" s="325"/>
      <c r="CN1807" s="325"/>
      <c r="CO1807" s="325"/>
      <c r="CP1807" s="325"/>
      <c r="CQ1807" s="325"/>
      <c r="CR1807" s="325"/>
      <c r="CS1807" s="325"/>
      <c r="CT1807" s="325"/>
      <c r="CU1807" s="325"/>
      <c r="CV1807" s="325"/>
      <c r="CW1807" s="325"/>
      <c r="CX1807" s="325"/>
    </row>
    <row r="1808" spans="1:102" s="36" customFormat="1" ht="15" hidden="1" customHeight="1">
      <c r="A1808" s="329"/>
      <c r="B1808" s="37" t="str">
        <f t="shared" ca="1" si="808"/>
        <v/>
      </c>
      <c r="C1808" s="41" t="str">
        <f t="shared" ca="1" si="809"/>
        <v/>
      </c>
      <c r="D1808" s="39" t="str">
        <f t="shared" ca="1" si="810"/>
        <v/>
      </c>
      <c r="E1808" s="39" t="str">
        <f t="shared" ca="1" si="822"/>
        <v/>
      </c>
      <c r="F1808" s="39" t="str">
        <f t="shared" ca="1" si="811"/>
        <v/>
      </c>
      <c r="G1808" s="101"/>
      <c r="H1808" s="39">
        <f t="shared" ca="1" si="802"/>
        <v>0</v>
      </c>
      <c r="J1808" s="332"/>
      <c r="K1808" s="37" t="str">
        <f t="shared" ca="1" si="812"/>
        <v/>
      </c>
      <c r="L1808" s="41" t="str">
        <f t="shared" ca="1" si="813"/>
        <v/>
      </c>
      <c r="M1808" s="39" t="str">
        <f t="shared" si="803"/>
        <v/>
      </c>
      <c r="N1808" s="39" t="str">
        <f t="shared" ca="1" si="823"/>
        <v/>
      </c>
      <c r="O1808" s="39" t="str">
        <f ca="1">IF(L1808="","",ROUND(Q1807*$O$5/payments_per_year,2))</f>
        <v/>
      </c>
      <c r="P1808" s="101"/>
      <c r="Q1808" s="39">
        <f t="shared" ca="1" si="824"/>
        <v>0</v>
      </c>
      <c r="R1808" s="332"/>
      <c r="S1808" s="37" t="str">
        <f t="shared" ca="1" si="814"/>
        <v/>
      </c>
      <c r="T1808" s="41" t="str">
        <f t="shared" ca="1" si="815"/>
        <v/>
      </c>
      <c r="U1808" s="39" t="str">
        <f t="shared" si="804"/>
        <v/>
      </c>
      <c r="V1808" s="39" t="str">
        <f t="shared" ca="1" si="825"/>
        <v/>
      </c>
      <c r="W1808" s="39">
        <f t="shared" ca="1" si="805"/>
        <v>0</v>
      </c>
      <c r="X1808" s="40"/>
      <c r="Y1808" s="39">
        <f t="shared" ca="1" si="826"/>
        <v>0</v>
      </c>
      <c r="Z1808" s="327"/>
      <c r="AA1808" s="37" t="str">
        <f t="shared" ca="1" si="816"/>
        <v/>
      </c>
      <c r="AB1808" s="41" t="str">
        <f t="shared" ca="1" si="817"/>
        <v/>
      </c>
      <c r="AC1808" s="39" t="str">
        <f t="shared" si="806"/>
        <v/>
      </c>
      <c r="AD1808" s="39" t="str">
        <f t="shared" ca="1" si="827"/>
        <v/>
      </c>
      <c r="AE1808" s="39" t="str">
        <f t="shared" ca="1" si="818"/>
        <v/>
      </c>
      <c r="AF1808" s="40"/>
      <c r="AG1808" s="39">
        <f t="shared" ca="1" si="828"/>
        <v>0</v>
      </c>
      <c r="AH1808" s="339"/>
      <c r="AI1808" s="37" t="str">
        <f t="shared" ca="1" si="819"/>
        <v/>
      </c>
      <c r="AJ1808" s="41" t="str">
        <f t="shared" ca="1" si="820"/>
        <v/>
      </c>
      <c r="AK1808" s="39" t="str">
        <f t="shared" si="807"/>
        <v/>
      </c>
      <c r="AL1808" s="39" t="str">
        <f t="shared" ca="1" si="829"/>
        <v/>
      </c>
      <c r="AM1808" s="39" t="str">
        <f t="shared" ca="1" si="821"/>
        <v/>
      </c>
      <c r="AN1808" s="40"/>
      <c r="AO1808" s="39">
        <f t="shared" ca="1" si="830"/>
        <v>0</v>
      </c>
      <c r="AP1808" s="339"/>
      <c r="AW1808" s="329"/>
      <c r="BI1808" s="329"/>
      <c r="BJ1808" s="329"/>
      <c r="BK1808" s="329"/>
      <c r="BL1808" s="329"/>
      <c r="BM1808" s="329"/>
      <c r="BN1808" s="329"/>
      <c r="BO1808" s="329"/>
      <c r="BP1808" s="329"/>
      <c r="BQ1808" s="329"/>
      <c r="BR1808" s="329"/>
      <c r="BS1808" s="329"/>
      <c r="BT1808" s="329"/>
      <c r="BU1808" s="329"/>
      <c r="BV1808" s="329"/>
      <c r="BW1808" s="325"/>
      <c r="BX1808" s="325"/>
      <c r="BY1808" s="325"/>
      <c r="BZ1808" s="325"/>
      <c r="CA1808" s="325"/>
      <c r="CB1808" s="325"/>
      <c r="CC1808" s="325"/>
      <c r="CD1808" s="325"/>
      <c r="CE1808" s="325"/>
      <c r="CF1808" s="325"/>
      <c r="CG1808" s="325"/>
      <c r="CH1808" s="325"/>
      <c r="CI1808" s="325"/>
      <c r="CJ1808" s="325"/>
      <c r="CK1808" s="325"/>
      <c r="CL1808" s="325"/>
      <c r="CM1808" s="325"/>
      <c r="CN1808" s="325"/>
      <c r="CO1808" s="325"/>
      <c r="CP1808" s="325"/>
      <c r="CQ1808" s="325"/>
      <c r="CR1808" s="325"/>
      <c r="CS1808" s="325"/>
      <c r="CT1808" s="325"/>
      <c r="CU1808" s="325"/>
      <c r="CV1808" s="325"/>
      <c r="CW1808" s="325"/>
      <c r="CX1808" s="325"/>
    </row>
    <row r="1809" spans="1:102" s="36" customFormat="1" ht="15" hidden="1" customHeight="1">
      <c r="A1809" s="329"/>
      <c r="B1809" s="37" t="str">
        <f t="shared" ca="1" si="808"/>
        <v/>
      </c>
      <c r="C1809" s="41" t="str">
        <f t="shared" ca="1" si="809"/>
        <v/>
      </c>
      <c r="D1809" s="39" t="str">
        <f t="shared" ca="1" si="810"/>
        <v/>
      </c>
      <c r="E1809" s="39" t="str">
        <f t="shared" ca="1" si="822"/>
        <v/>
      </c>
      <c r="F1809" s="39" t="str">
        <f t="shared" ca="1" si="811"/>
        <v/>
      </c>
      <c r="G1809" s="101"/>
      <c r="H1809" s="39">
        <f t="shared" ca="1" si="802"/>
        <v>0</v>
      </c>
      <c r="J1809" s="332"/>
      <c r="K1809" s="37" t="str">
        <f t="shared" ca="1" si="812"/>
        <v/>
      </c>
      <c r="L1809" s="41" t="str">
        <f t="shared" ca="1" si="813"/>
        <v/>
      </c>
      <c r="M1809" s="39" t="str">
        <f t="shared" si="803"/>
        <v/>
      </c>
      <c r="N1809" s="39" t="str">
        <f t="shared" ca="1" si="823"/>
        <v/>
      </c>
      <c r="O1809" s="39">
        <f ca="1">ROUND(Q1808*$O$5/payments_per_year,2)</f>
        <v>0</v>
      </c>
      <c r="P1809" s="101"/>
      <c r="Q1809" s="39">
        <f t="shared" ca="1" si="824"/>
        <v>0</v>
      </c>
      <c r="R1809" s="332"/>
      <c r="S1809" s="37" t="str">
        <f t="shared" ca="1" si="814"/>
        <v/>
      </c>
      <c r="T1809" s="41" t="str">
        <f t="shared" ca="1" si="815"/>
        <v/>
      </c>
      <c r="U1809" s="39" t="str">
        <f t="shared" si="804"/>
        <v/>
      </c>
      <c r="V1809" s="39" t="str">
        <f t="shared" ca="1" si="825"/>
        <v/>
      </c>
      <c r="W1809" s="39">
        <f t="shared" ca="1" si="805"/>
        <v>0</v>
      </c>
      <c r="X1809" s="40"/>
      <c r="Y1809" s="39">
        <f t="shared" ca="1" si="826"/>
        <v>0</v>
      </c>
      <c r="Z1809" s="327"/>
      <c r="AA1809" s="37" t="str">
        <f t="shared" ca="1" si="816"/>
        <v/>
      </c>
      <c r="AB1809" s="41" t="str">
        <f t="shared" ca="1" si="817"/>
        <v/>
      </c>
      <c r="AC1809" s="39" t="str">
        <f t="shared" si="806"/>
        <v/>
      </c>
      <c r="AD1809" s="39" t="str">
        <f t="shared" ca="1" si="827"/>
        <v/>
      </c>
      <c r="AE1809" s="39" t="str">
        <f t="shared" ca="1" si="818"/>
        <v/>
      </c>
      <c r="AF1809" s="40"/>
      <c r="AG1809" s="39">
        <f t="shared" ca="1" si="828"/>
        <v>0</v>
      </c>
      <c r="AH1809" s="339"/>
      <c r="AI1809" s="37" t="str">
        <f t="shared" ca="1" si="819"/>
        <v/>
      </c>
      <c r="AJ1809" s="41" t="str">
        <f t="shared" ca="1" si="820"/>
        <v/>
      </c>
      <c r="AK1809" s="39" t="str">
        <f t="shared" si="807"/>
        <v/>
      </c>
      <c r="AL1809" s="39" t="str">
        <f t="shared" ca="1" si="829"/>
        <v/>
      </c>
      <c r="AM1809" s="39" t="str">
        <f t="shared" ca="1" si="821"/>
        <v/>
      </c>
      <c r="AN1809" s="40"/>
      <c r="AO1809" s="39">
        <f t="shared" ca="1" si="830"/>
        <v>0</v>
      </c>
      <c r="AP1809" s="339"/>
      <c r="AW1809" s="329"/>
      <c r="BI1809" s="329"/>
      <c r="BJ1809" s="329"/>
      <c r="BK1809" s="329"/>
      <c r="BL1809" s="329"/>
      <c r="BM1809" s="329"/>
      <c r="BN1809" s="329"/>
      <c r="BO1809" s="329"/>
      <c r="BP1809" s="329"/>
      <c r="BQ1809" s="329"/>
      <c r="BR1809" s="329"/>
      <c r="BS1809" s="329"/>
      <c r="BT1809" s="329"/>
      <c r="BU1809" s="329"/>
      <c r="BV1809" s="329"/>
      <c r="BW1809" s="325"/>
      <c r="BX1809" s="325"/>
      <c r="BY1809" s="325"/>
      <c r="BZ1809" s="325"/>
      <c r="CA1809" s="325"/>
      <c r="CB1809" s="325"/>
      <c r="CC1809" s="325"/>
      <c r="CD1809" s="325"/>
      <c r="CE1809" s="325"/>
      <c r="CF1809" s="325"/>
      <c r="CG1809" s="325"/>
      <c r="CH1809" s="325"/>
      <c r="CI1809" s="325"/>
      <c r="CJ1809" s="325"/>
      <c r="CK1809" s="325"/>
      <c r="CL1809" s="325"/>
      <c r="CM1809" s="325"/>
      <c r="CN1809" s="325"/>
      <c r="CO1809" s="325"/>
      <c r="CP1809" s="325"/>
      <c r="CQ1809" s="325"/>
      <c r="CR1809" s="325"/>
      <c r="CS1809" s="325"/>
      <c r="CT1809" s="325"/>
      <c r="CU1809" s="325"/>
      <c r="CV1809" s="325"/>
      <c r="CW1809" s="325"/>
      <c r="CX1809" s="325"/>
    </row>
    <row r="1810" spans="1:102" s="36" customFormat="1" ht="15" hidden="1" customHeight="1">
      <c r="A1810" s="329"/>
      <c r="B1810" s="37" t="str">
        <f t="shared" ca="1" si="808"/>
        <v/>
      </c>
      <c r="C1810" s="41" t="str">
        <f t="shared" ca="1" si="809"/>
        <v/>
      </c>
      <c r="D1810" s="39" t="str">
        <f t="shared" ca="1" si="810"/>
        <v/>
      </c>
      <c r="E1810" s="39" t="str">
        <f t="shared" ca="1" si="822"/>
        <v/>
      </c>
      <c r="F1810" s="39" t="str">
        <f t="shared" ca="1" si="811"/>
        <v/>
      </c>
      <c r="G1810" s="101"/>
      <c r="H1810" s="39">
        <f t="shared" ca="1" si="802"/>
        <v>0</v>
      </c>
      <c r="J1810" s="332"/>
      <c r="K1810" s="37" t="str">
        <f t="shared" ca="1" si="812"/>
        <v/>
      </c>
      <c r="L1810" s="41" t="str">
        <f t="shared" ca="1" si="813"/>
        <v/>
      </c>
      <c r="M1810" s="39" t="str">
        <f t="shared" si="803"/>
        <v/>
      </c>
      <c r="N1810" s="39" t="str">
        <f t="shared" ca="1" si="823"/>
        <v/>
      </c>
      <c r="O1810" s="39" t="str">
        <f ca="1">IF(L1810="","",ROUND(Q1809*$O$5/payments_per_year,2))</f>
        <v/>
      </c>
      <c r="P1810" s="101"/>
      <c r="Q1810" s="39">
        <f t="shared" ca="1" si="824"/>
        <v>0</v>
      </c>
      <c r="R1810" s="332"/>
      <c r="S1810" s="37" t="str">
        <f t="shared" ca="1" si="814"/>
        <v/>
      </c>
      <c r="T1810" s="41" t="str">
        <f t="shared" ca="1" si="815"/>
        <v/>
      </c>
      <c r="U1810" s="39" t="str">
        <f t="shared" si="804"/>
        <v/>
      </c>
      <c r="V1810" s="39" t="str">
        <f t="shared" ca="1" si="825"/>
        <v/>
      </c>
      <c r="W1810" s="39">
        <f t="shared" ca="1" si="805"/>
        <v>0</v>
      </c>
      <c r="X1810" s="40"/>
      <c r="Y1810" s="39">
        <f t="shared" ca="1" si="826"/>
        <v>0</v>
      </c>
      <c r="Z1810" s="327"/>
      <c r="AA1810" s="37" t="str">
        <f t="shared" ca="1" si="816"/>
        <v/>
      </c>
      <c r="AB1810" s="41" t="str">
        <f t="shared" ca="1" si="817"/>
        <v/>
      </c>
      <c r="AC1810" s="39" t="str">
        <f t="shared" si="806"/>
        <v/>
      </c>
      <c r="AD1810" s="39" t="str">
        <f t="shared" ca="1" si="827"/>
        <v/>
      </c>
      <c r="AE1810" s="39" t="str">
        <f t="shared" ca="1" si="818"/>
        <v/>
      </c>
      <c r="AF1810" s="40"/>
      <c r="AG1810" s="39">
        <f t="shared" ca="1" si="828"/>
        <v>0</v>
      </c>
      <c r="AH1810" s="339"/>
      <c r="AI1810" s="37" t="str">
        <f t="shared" ca="1" si="819"/>
        <v/>
      </c>
      <c r="AJ1810" s="41" t="str">
        <f t="shared" ca="1" si="820"/>
        <v/>
      </c>
      <c r="AK1810" s="39" t="str">
        <f t="shared" si="807"/>
        <v/>
      </c>
      <c r="AL1810" s="39" t="str">
        <f t="shared" ca="1" si="829"/>
        <v/>
      </c>
      <c r="AM1810" s="39" t="str">
        <f t="shared" ca="1" si="821"/>
        <v/>
      </c>
      <c r="AN1810" s="40"/>
      <c r="AO1810" s="39">
        <f t="shared" ca="1" si="830"/>
        <v>0</v>
      </c>
      <c r="AP1810" s="339"/>
      <c r="AW1810" s="329"/>
      <c r="BI1810" s="329"/>
      <c r="BJ1810" s="329"/>
      <c r="BK1810" s="329"/>
      <c r="BL1810" s="329"/>
      <c r="BM1810" s="329"/>
      <c r="BN1810" s="329"/>
      <c r="BO1810" s="329"/>
      <c r="BP1810" s="329"/>
      <c r="BQ1810" s="329"/>
      <c r="BR1810" s="329"/>
      <c r="BS1810" s="329"/>
      <c r="BT1810" s="329"/>
      <c r="BU1810" s="329"/>
      <c r="BV1810" s="329"/>
      <c r="BW1810" s="325"/>
      <c r="BX1810" s="325"/>
      <c r="BY1810" s="325"/>
      <c r="BZ1810" s="325"/>
      <c r="CA1810" s="325"/>
      <c r="CB1810" s="325"/>
      <c r="CC1810" s="325"/>
      <c r="CD1810" s="325"/>
      <c r="CE1810" s="325"/>
      <c r="CF1810" s="325"/>
      <c r="CG1810" s="325"/>
      <c r="CH1810" s="325"/>
      <c r="CI1810" s="325"/>
      <c r="CJ1810" s="325"/>
      <c r="CK1810" s="325"/>
      <c r="CL1810" s="325"/>
      <c r="CM1810" s="325"/>
      <c r="CN1810" s="325"/>
      <c r="CO1810" s="325"/>
      <c r="CP1810" s="325"/>
      <c r="CQ1810" s="325"/>
      <c r="CR1810" s="325"/>
      <c r="CS1810" s="325"/>
      <c r="CT1810" s="325"/>
      <c r="CU1810" s="325"/>
      <c r="CV1810" s="325"/>
      <c r="CW1810" s="325"/>
      <c r="CX1810" s="325"/>
    </row>
    <row r="1811" spans="1:102" s="36" customFormat="1" ht="15" hidden="1" customHeight="1">
      <c r="A1811" s="329"/>
      <c r="B1811" s="37" t="str">
        <f t="shared" ca="1" si="808"/>
        <v/>
      </c>
      <c r="C1811" s="41" t="str">
        <f t="shared" ca="1" si="809"/>
        <v/>
      </c>
      <c r="D1811" s="39" t="str">
        <f t="shared" ca="1" si="810"/>
        <v/>
      </c>
      <c r="E1811" s="39" t="str">
        <f t="shared" ca="1" si="822"/>
        <v/>
      </c>
      <c r="F1811" s="39" t="str">
        <f t="shared" ca="1" si="811"/>
        <v/>
      </c>
      <c r="G1811" s="101"/>
      <c r="H1811" s="39">
        <f t="shared" ref="H1811:H1874" ca="1" si="831">IF(B1811="",0,ROUND(H1810-E1811-G1811,2))</f>
        <v>0</v>
      </c>
      <c r="J1811" s="332"/>
      <c r="K1811" s="37" t="str">
        <f t="shared" ca="1" si="812"/>
        <v/>
      </c>
      <c r="L1811" s="41" t="str">
        <f t="shared" ca="1" si="813"/>
        <v/>
      </c>
      <c r="M1811" s="39" t="str">
        <f t="shared" ref="M1811:M1874" si="832">$O$10</f>
        <v/>
      </c>
      <c r="N1811" s="39" t="str">
        <f t="shared" ca="1" si="823"/>
        <v/>
      </c>
      <c r="O1811" s="39">
        <f ca="1">ROUND(Q1810*$O$5/payments_per_year,2)</f>
        <v>0</v>
      </c>
      <c r="P1811" s="101"/>
      <c r="Q1811" s="39">
        <f t="shared" ca="1" si="824"/>
        <v>0</v>
      </c>
      <c r="R1811" s="332"/>
      <c r="S1811" s="37" t="str">
        <f t="shared" ca="1" si="814"/>
        <v/>
      </c>
      <c r="T1811" s="41" t="str">
        <f t="shared" ca="1" si="815"/>
        <v/>
      </c>
      <c r="U1811" s="39" t="str">
        <f t="shared" ref="U1811:U1874" si="833">$W$10</f>
        <v/>
      </c>
      <c r="V1811" s="39" t="str">
        <f t="shared" ca="1" si="825"/>
        <v/>
      </c>
      <c r="W1811" s="39">
        <f t="shared" ref="W1811:W1874" ca="1" si="834">ROUND(Y1810*$W$5/payments_per_year,2)</f>
        <v>0</v>
      </c>
      <c r="X1811" s="40"/>
      <c r="Y1811" s="39">
        <f t="shared" ca="1" si="826"/>
        <v>0</v>
      </c>
      <c r="Z1811" s="327"/>
      <c r="AA1811" s="37" t="str">
        <f t="shared" ca="1" si="816"/>
        <v/>
      </c>
      <c r="AB1811" s="41" t="str">
        <f t="shared" ca="1" si="817"/>
        <v/>
      </c>
      <c r="AC1811" s="39" t="str">
        <f t="shared" ref="AC1811:AC1874" si="835">$AE$10</f>
        <v/>
      </c>
      <c r="AD1811" s="39" t="str">
        <f t="shared" ca="1" si="827"/>
        <v/>
      </c>
      <c r="AE1811" s="39" t="str">
        <f t="shared" ca="1" si="818"/>
        <v/>
      </c>
      <c r="AF1811" s="40"/>
      <c r="AG1811" s="39">
        <f t="shared" ca="1" si="828"/>
        <v>0</v>
      </c>
      <c r="AH1811" s="339"/>
      <c r="AI1811" s="37" t="str">
        <f t="shared" ca="1" si="819"/>
        <v/>
      </c>
      <c r="AJ1811" s="41" t="str">
        <f t="shared" ca="1" si="820"/>
        <v/>
      </c>
      <c r="AK1811" s="39" t="str">
        <f t="shared" ref="AK1811:AK1874" si="836">$AE$10</f>
        <v/>
      </c>
      <c r="AL1811" s="39" t="str">
        <f t="shared" ca="1" si="829"/>
        <v/>
      </c>
      <c r="AM1811" s="39" t="str">
        <f t="shared" ca="1" si="821"/>
        <v/>
      </c>
      <c r="AN1811" s="40"/>
      <c r="AO1811" s="39">
        <f t="shared" ca="1" si="830"/>
        <v>0</v>
      </c>
      <c r="AP1811" s="339"/>
      <c r="AW1811" s="329"/>
      <c r="BI1811" s="329"/>
      <c r="BJ1811" s="329"/>
      <c r="BK1811" s="329"/>
      <c r="BL1811" s="329"/>
      <c r="BM1811" s="329"/>
      <c r="BN1811" s="329"/>
      <c r="BO1811" s="329"/>
      <c r="BP1811" s="329"/>
      <c r="BQ1811" s="329"/>
      <c r="BR1811" s="329"/>
      <c r="BS1811" s="329"/>
      <c r="BT1811" s="329"/>
      <c r="BU1811" s="329"/>
      <c r="BV1811" s="329"/>
      <c r="BW1811" s="325"/>
      <c r="BX1811" s="325"/>
      <c r="BY1811" s="325"/>
      <c r="BZ1811" s="325"/>
      <c r="CA1811" s="325"/>
      <c r="CB1811" s="325"/>
      <c r="CC1811" s="325"/>
      <c r="CD1811" s="325"/>
      <c r="CE1811" s="325"/>
      <c r="CF1811" s="325"/>
      <c r="CG1811" s="325"/>
      <c r="CH1811" s="325"/>
      <c r="CI1811" s="325"/>
      <c r="CJ1811" s="325"/>
      <c r="CK1811" s="325"/>
      <c r="CL1811" s="325"/>
      <c r="CM1811" s="325"/>
      <c r="CN1811" s="325"/>
      <c r="CO1811" s="325"/>
      <c r="CP1811" s="325"/>
      <c r="CQ1811" s="325"/>
      <c r="CR1811" s="325"/>
      <c r="CS1811" s="325"/>
      <c r="CT1811" s="325"/>
      <c r="CU1811" s="325"/>
      <c r="CV1811" s="325"/>
      <c r="CW1811" s="325"/>
      <c r="CX1811" s="325"/>
    </row>
    <row r="1812" spans="1:102" s="36" customFormat="1" ht="15" hidden="1" customHeight="1">
      <c r="A1812" s="329"/>
      <c r="B1812" s="37" t="str">
        <f t="shared" ref="B1812:B1875" ca="1" si="837">IF(B1811&lt;$F$11,IF(H1811&gt;0,B1811+1,""),"")</f>
        <v/>
      </c>
      <c r="C1812" s="41" t="str">
        <f t="shared" ref="C1812:C1875" ca="1" si="838">IF(B1812="","",IF(B1812&lt;=$F$11,IF(payments_per_year=26,DATE(YEAR(start_date),MONTH(start_date),DAY(start_date)+14*B1812),IF(payments_per_year=52,DATE(YEAR(start_date),MONTH(start_date),DAY(start_date)+7*B1812),DATE(YEAR(start_date),MONTH(start_date)+B1812*12/$F$7,DAY(start_date)))),""))</f>
        <v/>
      </c>
      <c r="D1812" s="39" t="str">
        <f t="shared" ref="D1812:D1875" ca="1" si="839">IF(C1812="","",IF($F$10+F1812&gt;H1811,ROUND(H1811+F1812,2),$F$10))</f>
        <v/>
      </c>
      <c r="E1812" s="39" t="str">
        <f t="shared" ca="1" si="822"/>
        <v/>
      </c>
      <c r="F1812" s="39" t="str">
        <f t="shared" ref="F1812:F1875" ca="1" si="840">IF(C1812="","",ROUND(H1811*$F$5/payments_per_year,2))</f>
        <v/>
      </c>
      <c r="G1812" s="101"/>
      <c r="H1812" s="39">
        <f t="shared" ca="1" si="831"/>
        <v>0</v>
      </c>
      <c r="J1812" s="332"/>
      <c r="K1812" s="37" t="str">
        <f t="shared" ref="K1812:K1875" ca="1" si="841">IF(K1811&lt;$F$11,IF(Q1811&gt;0,K1811+1,""),"")</f>
        <v/>
      </c>
      <c r="L1812" s="41" t="str">
        <f t="shared" ref="L1812:L1875" ca="1" si="842">IF(K1812="","",IF(K1812&lt;=$F$11,IF(payments_per_year=26,DATE(YEAR(start_date),MONTH(start_date),DAY(start_date)+14*K1812),IF(payments_per_year=52,DATE(YEAR(start_date),MONTH(start_date),DAY(start_date)+7*K1812),DATE(YEAR(start_date),MONTH(start_date)+K1812*12/$F$7,DAY(start_date)))),""))</f>
        <v/>
      </c>
      <c r="M1812" s="39" t="str">
        <f t="shared" si="832"/>
        <v/>
      </c>
      <c r="N1812" s="39" t="str">
        <f t="shared" ca="1" si="823"/>
        <v/>
      </c>
      <c r="O1812" s="39" t="str">
        <f ca="1">IF(L1812="","",ROUND(Q1811*$O$5/payments_per_year,2))</f>
        <v/>
      </c>
      <c r="P1812" s="101"/>
      <c r="Q1812" s="39">
        <f t="shared" ca="1" si="824"/>
        <v>0</v>
      </c>
      <c r="R1812" s="332"/>
      <c r="S1812" s="37" t="str">
        <f t="shared" ref="S1812:S1875" ca="1" si="843">IF(S1811&lt;$F$11,IF(Y1811&gt;0,S1811+1,""),"")</f>
        <v/>
      </c>
      <c r="T1812" s="41" t="str">
        <f t="shared" ref="T1812:T1875" ca="1" si="844">IF(S1812="","",IF(S1812&lt;=$F$11,IF(payments_per_year=26,DATE(YEAR(start_date),MONTH(start_date),DAY(start_date)+14*S1812),IF(payments_per_year=52,DATE(YEAR(start_date),MONTH(start_date),DAY(start_date)+7*S1812),DATE(YEAR(start_date),MONTH(start_date)+S1812*12/$F$7,DAY(start_date)))),""))</f>
        <v/>
      </c>
      <c r="U1812" s="39" t="str">
        <f t="shared" si="833"/>
        <v/>
      </c>
      <c r="V1812" s="39" t="str">
        <f t="shared" ca="1" si="825"/>
        <v/>
      </c>
      <c r="W1812" s="39">
        <f t="shared" ca="1" si="834"/>
        <v>0</v>
      </c>
      <c r="X1812" s="40"/>
      <c r="Y1812" s="39">
        <f t="shared" ca="1" si="826"/>
        <v>0</v>
      </c>
      <c r="Z1812" s="327"/>
      <c r="AA1812" s="37" t="str">
        <f t="shared" ref="AA1812:AA1875" ca="1" si="845">IF(AA1811&lt;$F$11,IF(AG1811&gt;0,AA1811+1,""),"")</f>
        <v/>
      </c>
      <c r="AB1812" s="41" t="str">
        <f t="shared" ref="AB1812:AB1875" ca="1" si="846">IF(AA1812="","",IF(AA1812&lt;=$F$11,IF(payments_per_year=26,DATE(YEAR(start_date),MONTH(start_date),DAY(start_date)+14*AA1812),IF(payments_per_year=52,DATE(YEAR(start_date),MONTH(start_date),DAY(start_date)+7*AA1812),DATE(YEAR(start_date),MONTH(start_date)+AA1812*12/$F$7,DAY(start_date)))),""))</f>
        <v/>
      </c>
      <c r="AC1812" s="39" t="str">
        <f t="shared" si="835"/>
        <v/>
      </c>
      <c r="AD1812" s="39" t="str">
        <f t="shared" ca="1" si="827"/>
        <v/>
      </c>
      <c r="AE1812" s="39" t="str">
        <f t="shared" ref="AE1812:AE1875" ca="1" si="847">IF(AB1812="","",ROUND(AG1811*$F$5/payments_per_year,2))</f>
        <v/>
      </c>
      <c r="AF1812" s="40"/>
      <c r="AG1812" s="39">
        <f t="shared" ca="1" si="828"/>
        <v>0</v>
      </c>
      <c r="AH1812" s="339"/>
      <c r="AI1812" s="37" t="str">
        <f t="shared" ref="AI1812:AI1875" ca="1" si="848">IF(AI1811&lt;$F$11,IF(AO1811&gt;0,AI1811+1,""),"")</f>
        <v/>
      </c>
      <c r="AJ1812" s="41" t="str">
        <f t="shared" ref="AJ1812:AJ1875" ca="1" si="849">IF(AI1812="","",IF(AI1812&lt;=$F$11,IF(payments_per_year=26,DATE(YEAR(start_date),MONTH(start_date),DAY(start_date)+14*AI1812),IF(payments_per_year=52,DATE(YEAR(start_date),MONTH(start_date),DAY(start_date)+7*AI1812),DATE(YEAR(start_date),MONTH(start_date)+AI1812*12/$F$7,DAY(start_date)))),""))</f>
        <v/>
      </c>
      <c r="AK1812" s="39" t="str">
        <f t="shared" si="836"/>
        <v/>
      </c>
      <c r="AL1812" s="39" t="str">
        <f t="shared" ca="1" si="829"/>
        <v/>
      </c>
      <c r="AM1812" s="39" t="str">
        <f t="shared" ref="AM1812:AM1875" ca="1" si="850">IF(AJ1812="","",ROUND(AO1811*$F$5/payments_per_year,2))</f>
        <v/>
      </c>
      <c r="AN1812" s="40"/>
      <c r="AO1812" s="39">
        <f t="shared" ca="1" si="830"/>
        <v>0</v>
      </c>
      <c r="AP1812" s="339"/>
      <c r="AW1812" s="329"/>
      <c r="BI1812" s="329"/>
      <c r="BJ1812" s="329"/>
      <c r="BK1812" s="329"/>
      <c r="BL1812" s="329"/>
      <c r="BM1812" s="329"/>
      <c r="BN1812" s="329"/>
      <c r="BO1812" s="329"/>
      <c r="BP1812" s="329"/>
      <c r="BQ1812" s="329"/>
      <c r="BR1812" s="329"/>
      <c r="BS1812" s="329"/>
      <c r="BT1812" s="329"/>
      <c r="BU1812" s="329"/>
      <c r="BV1812" s="329"/>
      <c r="BW1812" s="325"/>
      <c r="BX1812" s="325"/>
      <c r="BY1812" s="325"/>
      <c r="BZ1812" s="325"/>
      <c r="CA1812" s="325"/>
      <c r="CB1812" s="325"/>
      <c r="CC1812" s="325"/>
      <c r="CD1812" s="325"/>
      <c r="CE1812" s="325"/>
      <c r="CF1812" s="325"/>
      <c r="CG1812" s="325"/>
      <c r="CH1812" s="325"/>
      <c r="CI1812" s="325"/>
      <c r="CJ1812" s="325"/>
      <c r="CK1812" s="325"/>
      <c r="CL1812" s="325"/>
      <c r="CM1812" s="325"/>
      <c r="CN1812" s="325"/>
      <c r="CO1812" s="325"/>
      <c r="CP1812" s="325"/>
      <c r="CQ1812" s="325"/>
      <c r="CR1812" s="325"/>
      <c r="CS1812" s="325"/>
      <c r="CT1812" s="325"/>
      <c r="CU1812" s="325"/>
      <c r="CV1812" s="325"/>
      <c r="CW1812" s="325"/>
      <c r="CX1812" s="325"/>
    </row>
    <row r="1813" spans="1:102" s="36" customFormat="1" ht="15" hidden="1" customHeight="1">
      <c r="A1813" s="329"/>
      <c r="B1813" s="37" t="str">
        <f t="shared" ca="1" si="837"/>
        <v/>
      </c>
      <c r="C1813" s="41" t="str">
        <f t="shared" ca="1" si="838"/>
        <v/>
      </c>
      <c r="D1813" s="39" t="str">
        <f t="shared" ca="1" si="839"/>
        <v/>
      </c>
      <c r="E1813" s="39" t="str">
        <f t="shared" ca="1" si="822"/>
        <v/>
      </c>
      <c r="F1813" s="39" t="str">
        <f t="shared" ca="1" si="840"/>
        <v/>
      </c>
      <c r="G1813" s="101"/>
      <c r="H1813" s="39">
        <f t="shared" ca="1" si="831"/>
        <v>0</v>
      </c>
      <c r="J1813" s="332"/>
      <c r="K1813" s="37" t="str">
        <f t="shared" ca="1" si="841"/>
        <v/>
      </c>
      <c r="L1813" s="41" t="str">
        <f t="shared" ca="1" si="842"/>
        <v/>
      </c>
      <c r="M1813" s="39" t="str">
        <f t="shared" si="832"/>
        <v/>
      </c>
      <c r="N1813" s="39" t="str">
        <f t="shared" ca="1" si="823"/>
        <v/>
      </c>
      <c r="O1813" s="39">
        <f ca="1">ROUND(Q1812*$O$5/payments_per_year,2)</f>
        <v>0</v>
      </c>
      <c r="P1813" s="101"/>
      <c r="Q1813" s="39">
        <f t="shared" ca="1" si="824"/>
        <v>0</v>
      </c>
      <c r="R1813" s="332"/>
      <c r="S1813" s="37" t="str">
        <f t="shared" ca="1" si="843"/>
        <v/>
      </c>
      <c r="T1813" s="41" t="str">
        <f t="shared" ca="1" si="844"/>
        <v/>
      </c>
      <c r="U1813" s="39" t="str">
        <f t="shared" si="833"/>
        <v/>
      </c>
      <c r="V1813" s="39" t="str">
        <f t="shared" ca="1" si="825"/>
        <v/>
      </c>
      <c r="W1813" s="39">
        <f t="shared" ca="1" si="834"/>
        <v>0</v>
      </c>
      <c r="X1813" s="40"/>
      <c r="Y1813" s="39">
        <f t="shared" ca="1" si="826"/>
        <v>0</v>
      </c>
      <c r="Z1813" s="327"/>
      <c r="AA1813" s="37" t="str">
        <f t="shared" ca="1" si="845"/>
        <v/>
      </c>
      <c r="AB1813" s="41" t="str">
        <f t="shared" ca="1" si="846"/>
        <v/>
      </c>
      <c r="AC1813" s="39" t="str">
        <f t="shared" si="835"/>
        <v/>
      </c>
      <c r="AD1813" s="39" t="str">
        <f t="shared" ca="1" si="827"/>
        <v/>
      </c>
      <c r="AE1813" s="39" t="str">
        <f t="shared" ca="1" si="847"/>
        <v/>
      </c>
      <c r="AF1813" s="40"/>
      <c r="AG1813" s="39">
        <f t="shared" ca="1" si="828"/>
        <v>0</v>
      </c>
      <c r="AH1813" s="339"/>
      <c r="AI1813" s="37" t="str">
        <f t="shared" ca="1" si="848"/>
        <v/>
      </c>
      <c r="AJ1813" s="41" t="str">
        <f t="shared" ca="1" si="849"/>
        <v/>
      </c>
      <c r="AK1813" s="39" t="str">
        <f t="shared" si="836"/>
        <v/>
      </c>
      <c r="AL1813" s="39" t="str">
        <f t="shared" ca="1" si="829"/>
        <v/>
      </c>
      <c r="AM1813" s="39" t="str">
        <f t="shared" ca="1" si="850"/>
        <v/>
      </c>
      <c r="AN1813" s="40"/>
      <c r="AO1813" s="39">
        <f t="shared" ca="1" si="830"/>
        <v>0</v>
      </c>
      <c r="AP1813" s="339"/>
      <c r="AW1813" s="329"/>
      <c r="BI1813" s="329"/>
      <c r="BJ1813" s="329"/>
      <c r="BK1813" s="329"/>
      <c r="BL1813" s="329"/>
      <c r="BM1813" s="329"/>
      <c r="BN1813" s="329"/>
      <c r="BO1813" s="329"/>
      <c r="BP1813" s="329"/>
      <c r="BQ1813" s="329"/>
      <c r="BR1813" s="329"/>
      <c r="BS1813" s="329"/>
      <c r="BT1813" s="329"/>
      <c r="BU1813" s="329"/>
      <c r="BV1813" s="329"/>
      <c r="BW1813" s="325"/>
      <c r="BX1813" s="325"/>
      <c r="BY1813" s="325"/>
      <c r="BZ1813" s="325"/>
      <c r="CA1813" s="325"/>
      <c r="CB1813" s="325"/>
      <c r="CC1813" s="325"/>
      <c r="CD1813" s="325"/>
      <c r="CE1813" s="325"/>
      <c r="CF1813" s="325"/>
      <c r="CG1813" s="325"/>
      <c r="CH1813" s="325"/>
      <c r="CI1813" s="325"/>
      <c r="CJ1813" s="325"/>
      <c r="CK1813" s="325"/>
      <c r="CL1813" s="325"/>
      <c r="CM1813" s="325"/>
      <c r="CN1813" s="325"/>
      <c r="CO1813" s="325"/>
      <c r="CP1813" s="325"/>
      <c r="CQ1813" s="325"/>
      <c r="CR1813" s="325"/>
      <c r="CS1813" s="325"/>
      <c r="CT1813" s="325"/>
      <c r="CU1813" s="325"/>
      <c r="CV1813" s="325"/>
      <c r="CW1813" s="325"/>
      <c r="CX1813" s="325"/>
    </row>
    <row r="1814" spans="1:102" s="36" customFormat="1" ht="15" hidden="1" customHeight="1">
      <c r="A1814" s="329"/>
      <c r="B1814" s="37" t="str">
        <f t="shared" ca="1" si="837"/>
        <v/>
      </c>
      <c r="C1814" s="41" t="str">
        <f t="shared" ca="1" si="838"/>
        <v/>
      </c>
      <c r="D1814" s="39" t="str">
        <f t="shared" ca="1" si="839"/>
        <v/>
      </c>
      <c r="E1814" s="39" t="str">
        <f t="shared" ca="1" si="822"/>
        <v/>
      </c>
      <c r="F1814" s="39" t="str">
        <f t="shared" ca="1" si="840"/>
        <v/>
      </c>
      <c r="G1814" s="101"/>
      <c r="H1814" s="39">
        <f t="shared" ca="1" si="831"/>
        <v>0</v>
      </c>
      <c r="J1814" s="332"/>
      <c r="K1814" s="37" t="str">
        <f t="shared" ca="1" si="841"/>
        <v/>
      </c>
      <c r="L1814" s="41" t="str">
        <f t="shared" ca="1" si="842"/>
        <v/>
      </c>
      <c r="M1814" s="39" t="str">
        <f t="shared" si="832"/>
        <v/>
      </c>
      <c r="N1814" s="39" t="str">
        <f t="shared" ca="1" si="823"/>
        <v/>
      </c>
      <c r="O1814" s="39" t="str">
        <f ca="1">IF(L1814="","",ROUND(Q1813*$O$5/payments_per_year,2))</f>
        <v/>
      </c>
      <c r="P1814" s="101"/>
      <c r="Q1814" s="39">
        <f t="shared" ca="1" si="824"/>
        <v>0</v>
      </c>
      <c r="R1814" s="332"/>
      <c r="S1814" s="37" t="str">
        <f t="shared" ca="1" si="843"/>
        <v/>
      </c>
      <c r="T1814" s="41" t="str">
        <f t="shared" ca="1" si="844"/>
        <v/>
      </c>
      <c r="U1814" s="39" t="str">
        <f t="shared" si="833"/>
        <v/>
      </c>
      <c r="V1814" s="39" t="str">
        <f t="shared" ca="1" si="825"/>
        <v/>
      </c>
      <c r="W1814" s="39">
        <f t="shared" ca="1" si="834"/>
        <v>0</v>
      </c>
      <c r="X1814" s="40"/>
      <c r="Y1814" s="39">
        <f t="shared" ca="1" si="826"/>
        <v>0</v>
      </c>
      <c r="Z1814" s="327"/>
      <c r="AA1814" s="37" t="str">
        <f t="shared" ca="1" si="845"/>
        <v/>
      </c>
      <c r="AB1814" s="41" t="str">
        <f t="shared" ca="1" si="846"/>
        <v/>
      </c>
      <c r="AC1814" s="39" t="str">
        <f t="shared" si="835"/>
        <v/>
      </c>
      <c r="AD1814" s="39" t="str">
        <f t="shared" ca="1" si="827"/>
        <v/>
      </c>
      <c r="AE1814" s="39" t="str">
        <f t="shared" ca="1" si="847"/>
        <v/>
      </c>
      <c r="AF1814" s="40"/>
      <c r="AG1814" s="39">
        <f t="shared" ca="1" si="828"/>
        <v>0</v>
      </c>
      <c r="AH1814" s="339"/>
      <c r="AI1814" s="37" t="str">
        <f t="shared" ca="1" si="848"/>
        <v/>
      </c>
      <c r="AJ1814" s="41" t="str">
        <f t="shared" ca="1" si="849"/>
        <v/>
      </c>
      <c r="AK1814" s="39" t="str">
        <f t="shared" si="836"/>
        <v/>
      </c>
      <c r="AL1814" s="39" t="str">
        <f t="shared" ca="1" si="829"/>
        <v/>
      </c>
      <c r="AM1814" s="39" t="str">
        <f t="shared" ca="1" si="850"/>
        <v/>
      </c>
      <c r="AN1814" s="40"/>
      <c r="AO1814" s="39">
        <f t="shared" ca="1" si="830"/>
        <v>0</v>
      </c>
      <c r="AP1814" s="339"/>
      <c r="AW1814" s="329"/>
      <c r="BI1814" s="329"/>
      <c r="BJ1814" s="329"/>
      <c r="BK1814" s="329"/>
      <c r="BL1814" s="329"/>
      <c r="BM1814" s="329"/>
      <c r="BN1814" s="329"/>
      <c r="BO1814" s="329"/>
      <c r="BP1814" s="329"/>
      <c r="BQ1814" s="329"/>
      <c r="BR1814" s="329"/>
      <c r="BS1814" s="329"/>
      <c r="BT1814" s="329"/>
      <c r="BU1814" s="329"/>
      <c r="BV1814" s="329"/>
      <c r="BW1814" s="325"/>
      <c r="BX1814" s="325"/>
      <c r="BY1814" s="325"/>
      <c r="BZ1814" s="325"/>
      <c r="CA1814" s="325"/>
      <c r="CB1814" s="325"/>
      <c r="CC1814" s="325"/>
      <c r="CD1814" s="325"/>
      <c r="CE1814" s="325"/>
      <c r="CF1814" s="325"/>
      <c r="CG1814" s="325"/>
      <c r="CH1814" s="325"/>
      <c r="CI1814" s="325"/>
      <c r="CJ1814" s="325"/>
      <c r="CK1814" s="325"/>
      <c r="CL1814" s="325"/>
      <c r="CM1814" s="325"/>
      <c r="CN1814" s="325"/>
      <c r="CO1814" s="325"/>
      <c r="CP1814" s="325"/>
      <c r="CQ1814" s="325"/>
      <c r="CR1814" s="325"/>
      <c r="CS1814" s="325"/>
      <c r="CT1814" s="325"/>
      <c r="CU1814" s="325"/>
      <c r="CV1814" s="325"/>
      <c r="CW1814" s="325"/>
      <c r="CX1814" s="325"/>
    </row>
    <row r="1815" spans="1:102" s="36" customFormat="1" ht="15" hidden="1" customHeight="1">
      <c r="A1815" s="329"/>
      <c r="B1815" s="37" t="str">
        <f t="shared" ca="1" si="837"/>
        <v/>
      </c>
      <c r="C1815" s="41" t="str">
        <f t="shared" ca="1" si="838"/>
        <v/>
      </c>
      <c r="D1815" s="39" t="str">
        <f t="shared" ca="1" si="839"/>
        <v/>
      </c>
      <c r="E1815" s="39" t="str">
        <f t="shared" ref="E1815:E1878" ca="1" si="851">IF(C1815="","",D1815-F1815)</f>
        <v/>
      </c>
      <c r="F1815" s="39" t="str">
        <f t="shared" ca="1" si="840"/>
        <v/>
      </c>
      <c r="G1815" s="101"/>
      <c r="H1815" s="39">
        <f t="shared" ca="1" si="831"/>
        <v>0</v>
      </c>
      <c r="J1815" s="332"/>
      <c r="K1815" s="37" t="str">
        <f t="shared" ca="1" si="841"/>
        <v/>
      </c>
      <c r="L1815" s="41" t="str">
        <f t="shared" ca="1" si="842"/>
        <v/>
      </c>
      <c r="M1815" s="39" t="str">
        <f t="shared" si="832"/>
        <v/>
      </c>
      <c r="N1815" s="39" t="str">
        <f t="shared" ref="N1815:N1878" ca="1" si="852">IF(L1815="","",M1815-O1815)</f>
        <v/>
      </c>
      <c r="O1815" s="39">
        <f ca="1">ROUND(Q1814*$O$5/payments_per_year,2)</f>
        <v>0</v>
      </c>
      <c r="P1815" s="101"/>
      <c r="Q1815" s="39">
        <f t="shared" ref="Q1815:Q1878" ca="1" si="853">IF(K1815="",0,ROUND(Q1814-N1815-P1815,2))</f>
        <v>0</v>
      </c>
      <c r="R1815" s="332"/>
      <c r="S1815" s="37" t="str">
        <f t="shared" ca="1" si="843"/>
        <v/>
      </c>
      <c r="T1815" s="41" t="str">
        <f t="shared" ca="1" si="844"/>
        <v/>
      </c>
      <c r="U1815" s="39" t="str">
        <f t="shared" si="833"/>
        <v/>
      </c>
      <c r="V1815" s="39" t="str">
        <f t="shared" ref="V1815:V1878" ca="1" si="854">IF(T1815="","",U1815-W1815)</f>
        <v/>
      </c>
      <c r="W1815" s="39">
        <f t="shared" ca="1" si="834"/>
        <v>0</v>
      </c>
      <c r="X1815" s="40"/>
      <c r="Y1815" s="39">
        <f t="shared" ref="Y1815:Y1878" ca="1" si="855">IF(S1815="",0,ROUND(Y1814-V1815-X1815,2))</f>
        <v>0</v>
      </c>
      <c r="Z1815" s="327"/>
      <c r="AA1815" s="37" t="str">
        <f t="shared" ca="1" si="845"/>
        <v/>
      </c>
      <c r="AB1815" s="41" t="str">
        <f t="shared" ca="1" si="846"/>
        <v/>
      </c>
      <c r="AC1815" s="39" t="str">
        <f t="shared" si="835"/>
        <v/>
      </c>
      <c r="AD1815" s="39" t="str">
        <f t="shared" ref="AD1815:AD1878" ca="1" si="856">IF(AB1815="","",AC1815-AE1815)</f>
        <v/>
      </c>
      <c r="AE1815" s="39" t="str">
        <f t="shared" ca="1" si="847"/>
        <v/>
      </c>
      <c r="AF1815" s="40"/>
      <c r="AG1815" s="39">
        <f t="shared" ref="AG1815:AG1878" ca="1" si="857">IF(AA1815="",0,ROUND(AG1814-AD1815-AF1815,2))</f>
        <v>0</v>
      </c>
      <c r="AH1815" s="339"/>
      <c r="AI1815" s="37" t="str">
        <f t="shared" ca="1" si="848"/>
        <v/>
      </c>
      <c r="AJ1815" s="41" t="str">
        <f t="shared" ca="1" si="849"/>
        <v/>
      </c>
      <c r="AK1815" s="39" t="str">
        <f t="shared" si="836"/>
        <v/>
      </c>
      <c r="AL1815" s="39" t="str">
        <f t="shared" ref="AL1815:AL1878" ca="1" si="858">IF(AJ1815="","",AK1815-AM1815)</f>
        <v/>
      </c>
      <c r="AM1815" s="39" t="str">
        <f t="shared" ca="1" si="850"/>
        <v/>
      </c>
      <c r="AN1815" s="40"/>
      <c r="AO1815" s="39">
        <f t="shared" ref="AO1815:AO1878" ca="1" si="859">IF(AI1815="",0,ROUND(AO1814-AL1815-AN1815,2))</f>
        <v>0</v>
      </c>
      <c r="AP1815" s="339"/>
      <c r="AW1815" s="329"/>
      <c r="BI1815" s="329"/>
      <c r="BJ1815" s="329"/>
      <c r="BK1815" s="329"/>
      <c r="BL1815" s="329"/>
      <c r="BM1815" s="329"/>
      <c r="BN1815" s="329"/>
      <c r="BO1815" s="329"/>
      <c r="BP1815" s="329"/>
      <c r="BQ1815" s="329"/>
      <c r="BR1815" s="329"/>
      <c r="BS1815" s="329"/>
      <c r="BT1815" s="329"/>
      <c r="BU1815" s="329"/>
      <c r="BV1815" s="329"/>
      <c r="BW1815" s="325"/>
      <c r="BX1815" s="325"/>
      <c r="BY1815" s="325"/>
      <c r="BZ1815" s="325"/>
      <c r="CA1815" s="325"/>
      <c r="CB1815" s="325"/>
      <c r="CC1815" s="325"/>
      <c r="CD1815" s="325"/>
      <c r="CE1815" s="325"/>
      <c r="CF1815" s="325"/>
      <c r="CG1815" s="325"/>
      <c r="CH1815" s="325"/>
      <c r="CI1815" s="325"/>
      <c r="CJ1815" s="325"/>
      <c r="CK1815" s="325"/>
      <c r="CL1815" s="325"/>
      <c r="CM1815" s="325"/>
      <c r="CN1815" s="325"/>
      <c r="CO1815" s="325"/>
      <c r="CP1815" s="325"/>
      <c r="CQ1815" s="325"/>
      <c r="CR1815" s="325"/>
      <c r="CS1815" s="325"/>
      <c r="CT1815" s="325"/>
      <c r="CU1815" s="325"/>
      <c r="CV1815" s="325"/>
      <c r="CW1815" s="325"/>
      <c r="CX1815" s="325"/>
    </row>
    <row r="1816" spans="1:102" s="36" customFormat="1" ht="15" hidden="1" customHeight="1">
      <c r="A1816" s="329"/>
      <c r="B1816" s="37" t="str">
        <f t="shared" ca="1" si="837"/>
        <v/>
      </c>
      <c r="C1816" s="41" t="str">
        <f t="shared" ca="1" si="838"/>
        <v/>
      </c>
      <c r="D1816" s="39" t="str">
        <f t="shared" ca="1" si="839"/>
        <v/>
      </c>
      <c r="E1816" s="39" t="str">
        <f t="shared" ca="1" si="851"/>
        <v/>
      </c>
      <c r="F1816" s="39" t="str">
        <f t="shared" ca="1" si="840"/>
        <v/>
      </c>
      <c r="G1816" s="101"/>
      <c r="H1816" s="39">
        <f t="shared" ca="1" si="831"/>
        <v>0</v>
      </c>
      <c r="J1816" s="332"/>
      <c r="K1816" s="37" t="str">
        <f t="shared" ca="1" si="841"/>
        <v/>
      </c>
      <c r="L1816" s="41" t="str">
        <f t="shared" ca="1" si="842"/>
        <v/>
      </c>
      <c r="M1816" s="39" t="str">
        <f t="shared" si="832"/>
        <v/>
      </c>
      <c r="N1816" s="39" t="str">
        <f t="shared" ca="1" si="852"/>
        <v/>
      </c>
      <c r="O1816" s="39" t="str">
        <f ca="1">IF(L1816="","",ROUND(Q1815*$O$5/payments_per_year,2))</f>
        <v/>
      </c>
      <c r="P1816" s="101"/>
      <c r="Q1816" s="39">
        <f t="shared" ca="1" si="853"/>
        <v>0</v>
      </c>
      <c r="R1816" s="332"/>
      <c r="S1816" s="37" t="str">
        <f t="shared" ca="1" si="843"/>
        <v/>
      </c>
      <c r="T1816" s="41" t="str">
        <f t="shared" ca="1" si="844"/>
        <v/>
      </c>
      <c r="U1816" s="39" t="str">
        <f t="shared" si="833"/>
        <v/>
      </c>
      <c r="V1816" s="39" t="str">
        <f t="shared" ca="1" si="854"/>
        <v/>
      </c>
      <c r="W1816" s="39">
        <f t="shared" ca="1" si="834"/>
        <v>0</v>
      </c>
      <c r="X1816" s="40"/>
      <c r="Y1816" s="39">
        <f t="shared" ca="1" si="855"/>
        <v>0</v>
      </c>
      <c r="Z1816" s="327"/>
      <c r="AA1816" s="37" t="str">
        <f t="shared" ca="1" si="845"/>
        <v/>
      </c>
      <c r="AB1816" s="41" t="str">
        <f t="shared" ca="1" si="846"/>
        <v/>
      </c>
      <c r="AC1816" s="39" t="str">
        <f t="shared" si="835"/>
        <v/>
      </c>
      <c r="AD1816" s="39" t="str">
        <f t="shared" ca="1" si="856"/>
        <v/>
      </c>
      <c r="AE1816" s="39" t="str">
        <f t="shared" ca="1" si="847"/>
        <v/>
      </c>
      <c r="AF1816" s="40"/>
      <c r="AG1816" s="39">
        <f t="shared" ca="1" si="857"/>
        <v>0</v>
      </c>
      <c r="AH1816" s="339"/>
      <c r="AI1816" s="37" t="str">
        <f t="shared" ca="1" si="848"/>
        <v/>
      </c>
      <c r="AJ1816" s="41" t="str">
        <f t="shared" ca="1" si="849"/>
        <v/>
      </c>
      <c r="AK1816" s="39" t="str">
        <f t="shared" si="836"/>
        <v/>
      </c>
      <c r="AL1816" s="39" t="str">
        <f t="shared" ca="1" si="858"/>
        <v/>
      </c>
      <c r="AM1816" s="39" t="str">
        <f t="shared" ca="1" si="850"/>
        <v/>
      </c>
      <c r="AN1816" s="40"/>
      <c r="AO1816" s="39">
        <f t="shared" ca="1" si="859"/>
        <v>0</v>
      </c>
      <c r="AP1816" s="339"/>
      <c r="AW1816" s="329"/>
      <c r="BI1816" s="329"/>
      <c r="BJ1816" s="329"/>
      <c r="BK1816" s="329"/>
      <c r="BL1816" s="329"/>
      <c r="BM1816" s="329"/>
      <c r="BN1816" s="329"/>
      <c r="BO1816" s="329"/>
      <c r="BP1816" s="329"/>
      <c r="BQ1816" s="329"/>
      <c r="BR1816" s="329"/>
      <c r="BS1816" s="329"/>
      <c r="BT1816" s="329"/>
      <c r="BU1816" s="329"/>
      <c r="BV1816" s="329"/>
      <c r="BW1816" s="325"/>
      <c r="BX1816" s="325"/>
      <c r="BY1816" s="325"/>
      <c r="BZ1816" s="325"/>
      <c r="CA1816" s="325"/>
      <c r="CB1816" s="325"/>
      <c r="CC1816" s="325"/>
      <c r="CD1816" s="325"/>
      <c r="CE1816" s="325"/>
      <c r="CF1816" s="325"/>
      <c r="CG1816" s="325"/>
      <c r="CH1816" s="325"/>
      <c r="CI1816" s="325"/>
      <c r="CJ1816" s="325"/>
      <c r="CK1816" s="325"/>
      <c r="CL1816" s="325"/>
      <c r="CM1816" s="325"/>
      <c r="CN1816" s="325"/>
      <c r="CO1816" s="325"/>
      <c r="CP1816" s="325"/>
      <c r="CQ1816" s="325"/>
      <c r="CR1816" s="325"/>
      <c r="CS1816" s="325"/>
      <c r="CT1816" s="325"/>
      <c r="CU1816" s="325"/>
      <c r="CV1816" s="325"/>
      <c r="CW1816" s="325"/>
      <c r="CX1816" s="325"/>
    </row>
    <row r="1817" spans="1:102" s="36" customFormat="1" ht="15" hidden="1" customHeight="1">
      <c r="A1817" s="329"/>
      <c r="B1817" s="37" t="str">
        <f t="shared" ca="1" si="837"/>
        <v/>
      </c>
      <c r="C1817" s="41" t="str">
        <f t="shared" ca="1" si="838"/>
        <v/>
      </c>
      <c r="D1817" s="39" t="str">
        <f t="shared" ca="1" si="839"/>
        <v/>
      </c>
      <c r="E1817" s="39" t="str">
        <f t="shared" ca="1" si="851"/>
        <v/>
      </c>
      <c r="F1817" s="39" t="str">
        <f t="shared" ca="1" si="840"/>
        <v/>
      </c>
      <c r="G1817" s="101"/>
      <c r="H1817" s="39">
        <f t="shared" ca="1" si="831"/>
        <v>0</v>
      </c>
      <c r="J1817" s="332"/>
      <c r="K1817" s="37" t="str">
        <f t="shared" ca="1" si="841"/>
        <v/>
      </c>
      <c r="L1817" s="41" t="str">
        <f t="shared" ca="1" si="842"/>
        <v/>
      </c>
      <c r="M1817" s="39" t="str">
        <f t="shared" si="832"/>
        <v/>
      </c>
      <c r="N1817" s="39" t="str">
        <f t="shared" ca="1" si="852"/>
        <v/>
      </c>
      <c r="O1817" s="39">
        <f ca="1">ROUND(Q1816*$O$5/payments_per_year,2)</f>
        <v>0</v>
      </c>
      <c r="P1817" s="101"/>
      <c r="Q1817" s="39">
        <f t="shared" ca="1" si="853"/>
        <v>0</v>
      </c>
      <c r="R1817" s="332"/>
      <c r="S1817" s="37" t="str">
        <f t="shared" ca="1" si="843"/>
        <v/>
      </c>
      <c r="T1817" s="41" t="str">
        <f t="shared" ca="1" si="844"/>
        <v/>
      </c>
      <c r="U1817" s="39" t="str">
        <f t="shared" si="833"/>
        <v/>
      </c>
      <c r="V1817" s="39" t="str">
        <f t="shared" ca="1" si="854"/>
        <v/>
      </c>
      <c r="W1817" s="39">
        <f t="shared" ca="1" si="834"/>
        <v>0</v>
      </c>
      <c r="X1817" s="40"/>
      <c r="Y1817" s="39">
        <f t="shared" ca="1" si="855"/>
        <v>0</v>
      </c>
      <c r="Z1817" s="327"/>
      <c r="AA1817" s="37" t="str">
        <f t="shared" ca="1" si="845"/>
        <v/>
      </c>
      <c r="AB1817" s="41" t="str">
        <f t="shared" ca="1" si="846"/>
        <v/>
      </c>
      <c r="AC1817" s="39" t="str">
        <f t="shared" si="835"/>
        <v/>
      </c>
      <c r="AD1817" s="39" t="str">
        <f t="shared" ca="1" si="856"/>
        <v/>
      </c>
      <c r="AE1817" s="39" t="str">
        <f t="shared" ca="1" si="847"/>
        <v/>
      </c>
      <c r="AF1817" s="40"/>
      <c r="AG1817" s="39">
        <f t="shared" ca="1" si="857"/>
        <v>0</v>
      </c>
      <c r="AH1817" s="339"/>
      <c r="AI1817" s="37" t="str">
        <f t="shared" ca="1" si="848"/>
        <v/>
      </c>
      <c r="AJ1817" s="41" t="str">
        <f t="shared" ca="1" si="849"/>
        <v/>
      </c>
      <c r="AK1817" s="39" t="str">
        <f t="shared" si="836"/>
        <v/>
      </c>
      <c r="AL1817" s="39" t="str">
        <f t="shared" ca="1" si="858"/>
        <v/>
      </c>
      <c r="AM1817" s="39" t="str">
        <f t="shared" ca="1" si="850"/>
        <v/>
      </c>
      <c r="AN1817" s="40"/>
      <c r="AO1817" s="39">
        <f t="shared" ca="1" si="859"/>
        <v>0</v>
      </c>
      <c r="AP1817" s="339"/>
      <c r="AW1817" s="329"/>
      <c r="BI1817" s="329"/>
      <c r="BJ1817" s="329"/>
      <c r="BK1817" s="329"/>
      <c r="BL1817" s="329"/>
      <c r="BM1817" s="329"/>
      <c r="BN1817" s="329"/>
      <c r="BO1817" s="329"/>
      <c r="BP1817" s="329"/>
      <c r="BQ1817" s="329"/>
      <c r="BR1817" s="329"/>
      <c r="BS1817" s="329"/>
      <c r="BT1817" s="329"/>
      <c r="BU1817" s="329"/>
      <c r="BV1817" s="329"/>
      <c r="BW1817" s="325"/>
      <c r="BX1817" s="325"/>
      <c r="BY1817" s="325"/>
      <c r="BZ1817" s="325"/>
      <c r="CA1817" s="325"/>
      <c r="CB1817" s="325"/>
      <c r="CC1817" s="325"/>
      <c r="CD1817" s="325"/>
      <c r="CE1817" s="325"/>
      <c r="CF1817" s="325"/>
      <c r="CG1817" s="325"/>
      <c r="CH1817" s="325"/>
      <c r="CI1817" s="325"/>
      <c r="CJ1817" s="325"/>
      <c r="CK1817" s="325"/>
      <c r="CL1817" s="325"/>
      <c r="CM1817" s="325"/>
      <c r="CN1817" s="325"/>
      <c r="CO1817" s="325"/>
      <c r="CP1817" s="325"/>
      <c r="CQ1817" s="325"/>
      <c r="CR1817" s="325"/>
      <c r="CS1817" s="325"/>
      <c r="CT1817" s="325"/>
      <c r="CU1817" s="325"/>
      <c r="CV1817" s="325"/>
      <c r="CW1817" s="325"/>
      <c r="CX1817" s="325"/>
    </row>
    <row r="1818" spans="1:102" s="36" customFormat="1" ht="15" hidden="1" customHeight="1">
      <c r="A1818" s="329"/>
      <c r="B1818" s="37" t="str">
        <f t="shared" ca="1" si="837"/>
        <v/>
      </c>
      <c r="C1818" s="41" t="str">
        <f t="shared" ca="1" si="838"/>
        <v/>
      </c>
      <c r="D1818" s="39" t="str">
        <f t="shared" ca="1" si="839"/>
        <v/>
      </c>
      <c r="E1818" s="39" t="str">
        <f t="shared" ca="1" si="851"/>
        <v/>
      </c>
      <c r="F1818" s="39" t="str">
        <f t="shared" ca="1" si="840"/>
        <v/>
      </c>
      <c r="G1818" s="101"/>
      <c r="H1818" s="39">
        <f t="shared" ca="1" si="831"/>
        <v>0</v>
      </c>
      <c r="J1818" s="332"/>
      <c r="K1818" s="37" t="str">
        <f t="shared" ca="1" si="841"/>
        <v/>
      </c>
      <c r="L1818" s="41" t="str">
        <f t="shared" ca="1" si="842"/>
        <v/>
      </c>
      <c r="M1818" s="39" t="str">
        <f t="shared" si="832"/>
        <v/>
      </c>
      <c r="N1818" s="39" t="str">
        <f t="shared" ca="1" si="852"/>
        <v/>
      </c>
      <c r="O1818" s="39" t="str">
        <f ca="1">IF(L1818="","",ROUND(Q1817*$O$5/payments_per_year,2))</f>
        <v/>
      </c>
      <c r="P1818" s="101"/>
      <c r="Q1818" s="39">
        <f t="shared" ca="1" si="853"/>
        <v>0</v>
      </c>
      <c r="R1818" s="332"/>
      <c r="S1818" s="37" t="str">
        <f t="shared" ca="1" si="843"/>
        <v/>
      </c>
      <c r="T1818" s="41" t="str">
        <f t="shared" ca="1" si="844"/>
        <v/>
      </c>
      <c r="U1818" s="39" t="str">
        <f t="shared" si="833"/>
        <v/>
      </c>
      <c r="V1818" s="39" t="str">
        <f t="shared" ca="1" si="854"/>
        <v/>
      </c>
      <c r="W1818" s="39">
        <f t="shared" ca="1" si="834"/>
        <v>0</v>
      </c>
      <c r="X1818" s="40"/>
      <c r="Y1818" s="39">
        <f t="shared" ca="1" si="855"/>
        <v>0</v>
      </c>
      <c r="Z1818" s="327"/>
      <c r="AA1818" s="37" t="str">
        <f t="shared" ca="1" si="845"/>
        <v/>
      </c>
      <c r="AB1818" s="41" t="str">
        <f t="shared" ca="1" si="846"/>
        <v/>
      </c>
      <c r="AC1818" s="39" t="str">
        <f t="shared" si="835"/>
        <v/>
      </c>
      <c r="AD1818" s="39" t="str">
        <f t="shared" ca="1" si="856"/>
        <v/>
      </c>
      <c r="AE1818" s="39" t="str">
        <f t="shared" ca="1" si="847"/>
        <v/>
      </c>
      <c r="AF1818" s="40"/>
      <c r="AG1818" s="39">
        <f t="shared" ca="1" si="857"/>
        <v>0</v>
      </c>
      <c r="AH1818" s="339"/>
      <c r="AI1818" s="37" t="str">
        <f t="shared" ca="1" si="848"/>
        <v/>
      </c>
      <c r="AJ1818" s="41" t="str">
        <f t="shared" ca="1" si="849"/>
        <v/>
      </c>
      <c r="AK1818" s="39" t="str">
        <f t="shared" si="836"/>
        <v/>
      </c>
      <c r="AL1818" s="39" t="str">
        <f t="shared" ca="1" si="858"/>
        <v/>
      </c>
      <c r="AM1818" s="39" t="str">
        <f t="shared" ca="1" si="850"/>
        <v/>
      </c>
      <c r="AN1818" s="40"/>
      <c r="AO1818" s="39">
        <f t="shared" ca="1" si="859"/>
        <v>0</v>
      </c>
      <c r="AP1818" s="339"/>
      <c r="AW1818" s="329"/>
      <c r="BI1818" s="329"/>
      <c r="BJ1818" s="329"/>
      <c r="BK1818" s="329"/>
      <c r="BL1818" s="329"/>
      <c r="BM1818" s="329"/>
      <c r="BN1818" s="329"/>
      <c r="BO1818" s="329"/>
      <c r="BP1818" s="329"/>
      <c r="BQ1818" s="329"/>
      <c r="BR1818" s="329"/>
      <c r="BS1818" s="329"/>
      <c r="BT1818" s="329"/>
      <c r="BU1818" s="329"/>
      <c r="BV1818" s="329"/>
      <c r="BW1818" s="325"/>
      <c r="BX1818" s="325"/>
      <c r="BY1818" s="325"/>
      <c r="BZ1818" s="325"/>
      <c r="CA1818" s="325"/>
      <c r="CB1818" s="325"/>
      <c r="CC1818" s="325"/>
      <c r="CD1818" s="325"/>
      <c r="CE1818" s="325"/>
      <c r="CF1818" s="325"/>
      <c r="CG1818" s="325"/>
      <c r="CH1818" s="325"/>
      <c r="CI1818" s="325"/>
      <c r="CJ1818" s="325"/>
      <c r="CK1818" s="325"/>
      <c r="CL1818" s="325"/>
      <c r="CM1818" s="325"/>
      <c r="CN1818" s="325"/>
      <c r="CO1818" s="325"/>
      <c r="CP1818" s="325"/>
      <c r="CQ1818" s="325"/>
      <c r="CR1818" s="325"/>
      <c r="CS1818" s="325"/>
      <c r="CT1818" s="325"/>
      <c r="CU1818" s="325"/>
      <c r="CV1818" s="325"/>
      <c r="CW1818" s="325"/>
      <c r="CX1818" s="325"/>
    </row>
    <row r="1819" spans="1:102" s="36" customFormat="1" ht="15" hidden="1" customHeight="1">
      <c r="A1819" s="329"/>
      <c r="B1819" s="37" t="str">
        <f t="shared" ca="1" si="837"/>
        <v/>
      </c>
      <c r="C1819" s="41" t="str">
        <f t="shared" ca="1" si="838"/>
        <v/>
      </c>
      <c r="D1819" s="39" t="str">
        <f t="shared" ca="1" si="839"/>
        <v/>
      </c>
      <c r="E1819" s="39" t="str">
        <f t="shared" ca="1" si="851"/>
        <v/>
      </c>
      <c r="F1819" s="39" t="str">
        <f t="shared" ca="1" si="840"/>
        <v/>
      </c>
      <c r="G1819" s="101"/>
      <c r="H1819" s="39">
        <f t="shared" ca="1" si="831"/>
        <v>0</v>
      </c>
      <c r="J1819" s="332"/>
      <c r="K1819" s="37" t="str">
        <f t="shared" ca="1" si="841"/>
        <v/>
      </c>
      <c r="L1819" s="41" t="str">
        <f t="shared" ca="1" si="842"/>
        <v/>
      </c>
      <c r="M1819" s="39" t="str">
        <f t="shared" si="832"/>
        <v/>
      </c>
      <c r="N1819" s="39" t="str">
        <f t="shared" ca="1" si="852"/>
        <v/>
      </c>
      <c r="O1819" s="39">
        <f ca="1">ROUND(Q1818*$O$5/payments_per_year,2)</f>
        <v>0</v>
      </c>
      <c r="P1819" s="101"/>
      <c r="Q1819" s="39">
        <f t="shared" ca="1" si="853"/>
        <v>0</v>
      </c>
      <c r="R1819" s="332"/>
      <c r="S1819" s="37" t="str">
        <f t="shared" ca="1" si="843"/>
        <v/>
      </c>
      <c r="T1819" s="41" t="str">
        <f t="shared" ca="1" si="844"/>
        <v/>
      </c>
      <c r="U1819" s="39" t="str">
        <f t="shared" si="833"/>
        <v/>
      </c>
      <c r="V1819" s="39" t="str">
        <f t="shared" ca="1" si="854"/>
        <v/>
      </c>
      <c r="W1819" s="39">
        <f t="shared" ca="1" si="834"/>
        <v>0</v>
      </c>
      <c r="X1819" s="40"/>
      <c r="Y1819" s="39">
        <f t="shared" ca="1" si="855"/>
        <v>0</v>
      </c>
      <c r="Z1819" s="327"/>
      <c r="AA1819" s="37" t="str">
        <f t="shared" ca="1" si="845"/>
        <v/>
      </c>
      <c r="AB1819" s="41" t="str">
        <f t="shared" ca="1" si="846"/>
        <v/>
      </c>
      <c r="AC1819" s="39" t="str">
        <f t="shared" si="835"/>
        <v/>
      </c>
      <c r="AD1819" s="39" t="str">
        <f t="shared" ca="1" si="856"/>
        <v/>
      </c>
      <c r="AE1819" s="39" t="str">
        <f t="shared" ca="1" si="847"/>
        <v/>
      </c>
      <c r="AF1819" s="40"/>
      <c r="AG1819" s="39">
        <f t="shared" ca="1" si="857"/>
        <v>0</v>
      </c>
      <c r="AH1819" s="339"/>
      <c r="AI1819" s="37" t="str">
        <f t="shared" ca="1" si="848"/>
        <v/>
      </c>
      <c r="AJ1819" s="41" t="str">
        <f t="shared" ca="1" si="849"/>
        <v/>
      </c>
      <c r="AK1819" s="39" t="str">
        <f t="shared" si="836"/>
        <v/>
      </c>
      <c r="AL1819" s="39" t="str">
        <f t="shared" ca="1" si="858"/>
        <v/>
      </c>
      <c r="AM1819" s="39" t="str">
        <f t="shared" ca="1" si="850"/>
        <v/>
      </c>
      <c r="AN1819" s="40"/>
      <c r="AO1819" s="39">
        <f t="shared" ca="1" si="859"/>
        <v>0</v>
      </c>
      <c r="AP1819" s="339"/>
      <c r="AW1819" s="329"/>
      <c r="BI1819" s="329"/>
      <c r="BJ1819" s="329"/>
      <c r="BK1819" s="329"/>
      <c r="BL1819" s="329"/>
      <c r="BM1819" s="329"/>
      <c r="BN1819" s="329"/>
      <c r="BO1819" s="329"/>
      <c r="BP1819" s="329"/>
      <c r="BQ1819" s="329"/>
      <c r="BR1819" s="329"/>
      <c r="BS1819" s="329"/>
      <c r="BT1819" s="329"/>
      <c r="BU1819" s="329"/>
      <c r="BV1819" s="329"/>
      <c r="BW1819" s="325"/>
      <c r="BX1819" s="325"/>
      <c r="BY1819" s="325"/>
      <c r="BZ1819" s="325"/>
      <c r="CA1819" s="325"/>
      <c r="CB1819" s="325"/>
      <c r="CC1819" s="325"/>
      <c r="CD1819" s="325"/>
      <c r="CE1819" s="325"/>
      <c r="CF1819" s="325"/>
      <c r="CG1819" s="325"/>
      <c r="CH1819" s="325"/>
      <c r="CI1819" s="325"/>
      <c r="CJ1819" s="325"/>
      <c r="CK1819" s="325"/>
      <c r="CL1819" s="325"/>
      <c r="CM1819" s="325"/>
      <c r="CN1819" s="325"/>
      <c r="CO1819" s="325"/>
      <c r="CP1819" s="325"/>
      <c r="CQ1819" s="325"/>
      <c r="CR1819" s="325"/>
      <c r="CS1819" s="325"/>
      <c r="CT1819" s="325"/>
      <c r="CU1819" s="325"/>
      <c r="CV1819" s="325"/>
      <c r="CW1819" s="325"/>
      <c r="CX1819" s="325"/>
    </row>
    <row r="1820" spans="1:102" s="36" customFormat="1" ht="15" hidden="1" customHeight="1">
      <c r="A1820" s="329"/>
      <c r="B1820" s="37" t="str">
        <f t="shared" ca="1" si="837"/>
        <v/>
      </c>
      <c r="C1820" s="41" t="str">
        <f t="shared" ca="1" si="838"/>
        <v/>
      </c>
      <c r="D1820" s="39" t="str">
        <f t="shared" ca="1" si="839"/>
        <v/>
      </c>
      <c r="E1820" s="39" t="str">
        <f t="shared" ca="1" si="851"/>
        <v/>
      </c>
      <c r="F1820" s="39" t="str">
        <f t="shared" ca="1" si="840"/>
        <v/>
      </c>
      <c r="G1820" s="101"/>
      <c r="H1820" s="39">
        <f t="shared" ca="1" si="831"/>
        <v>0</v>
      </c>
      <c r="J1820" s="332"/>
      <c r="K1820" s="37" t="str">
        <f t="shared" ca="1" si="841"/>
        <v/>
      </c>
      <c r="L1820" s="41" t="str">
        <f t="shared" ca="1" si="842"/>
        <v/>
      </c>
      <c r="M1820" s="39" t="str">
        <f t="shared" si="832"/>
        <v/>
      </c>
      <c r="N1820" s="39" t="str">
        <f t="shared" ca="1" si="852"/>
        <v/>
      </c>
      <c r="O1820" s="39" t="str">
        <f ca="1">IF(L1820="","",ROUND(Q1819*$O$5/payments_per_year,2))</f>
        <v/>
      </c>
      <c r="P1820" s="101"/>
      <c r="Q1820" s="39">
        <f t="shared" ca="1" si="853"/>
        <v>0</v>
      </c>
      <c r="R1820" s="332"/>
      <c r="S1820" s="37" t="str">
        <f t="shared" ca="1" si="843"/>
        <v/>
      </c>
      <c r="T1820" s="41" t="str">
        <f t="shared" ca="1" si="844"/>
        <v/>
      </c>
      <c r="U1820" s="39" t="str">
        <f t="shared" si="833"/>
        <v/>
      </c>
      <c r="V1820" s="39" t="str">
        <f t="shared" ca="1" si="854"/>
        <v/>
      </c>
      <c r="W1820" s="39">
        <f t="shared" ca="1" si="834"/>
        <v>0</v>
      </c>
      <c r="X1820" s="40"/>
      <c r="Y1820" s="39">
        <f t="shared" ca="1" si="855"/>
        <v>0</v>
      </c>
      <c r="Z1820" s="327"/>
      <c r="AA1820" s="37" t="str">
        <f t="shared" ca="1" si="845"/>
        <v/>
      </c>
      <c r="AB1820" s="41" t="str">
        <f t="shared" ca="1" si="846"/>
        <v/>
      </c>
      <c r="AC1820" s="39" t="str">
        <f t="shared" si="835"/>
        <v/>
      </c>
      <c r="AD1820" s="39" t="str">
        <f t="shared" ca="1" si="856"/>
        <v/>
      </c>
      <c r="AE1820" s="39" t="str">
        <f t="shared" ca="1" si="847"/>
        <v/>
      </c>
      <c r="AF1820" s="40"/>
      <c r="AG1820" s="39">
        <f t="shared" ca="1" si="857"/>
        <v>0</v>
      </c>
      <c r="AH1820" s="339"/>
      <c r="AI1820" s="37" t="str">
        <f t="shared" ca="1" si="848"/>
        <v/>
      </c>
      <c r="AJ1820" s="41" t="str">
        <f t="shared" ca="1" si="849"/>
        <v/>
      </c>
      <c r="AK1820" s="39" t="str">
        <f t="shared" si="836"/>
        <v/>
      </c>
      <c r="AL1820" s="39" t="str">
        <f t="shared" ca="1" si="858"/>
        <v/>
      </c>
      <c r="AM1820" s="39" t="str">
        <f t="shared" ca="1" si="850"/>
        <v/>
      </c>
      <c r="AN1820" s="40"/>
      <c r="AO1820" s="39">
        <f t="shared" ca="1" si="859"/>
        <v>0</v>
      </c>
      <c r="AP1820" s="339"/>
      <c r="AW1820" s="329"/>
      <c r="BI1820" s="329"/>
      <c r="BJ1820" s="329"/>
      <c r="BK1820" s="329"/>
      <c r="BL1820" s="329"/>
      <c r="BM1820" s="329"/>
      <c r="BN1820" s="329"/>
      <c r="BO1820" s="329"/>
      <c r="BP1820" s="329"/>
      <c r="BQ1820" s="329"/>
      <c r="BR1820" s="329"/>
      <c r="BS1820" s="329"/>
      <c r="BT1820" s="329"/>
      <c r="BU1820" s="329"/>
      <c r="BV1820" s="329"/>
      <c r="BW1820" s="325"/>
      <c r="BX1820" s="325"/>
      <c r="BY1820" s="325"/>
      <c r="BZ1820" s="325"/>
      <c r="CA1820" s="325"/>
      <c r="CB1820" s="325"/>
      <c r="CC1820" s="325"/>
      <c r="CD1820" s="325"/>
      <c r="CE1820" s="325"/>
      <c r="CF1820" s="325"/>
      <c r="CG1820" s="325"/>
      <c r="CH1820" s="325"/>
      <c r="CI1820" s="325"/>
      <c r="CJ1820" s="325"/>
      <c r="CK1820" s="325"/>
      <c r="CL1820" s="325"/>
      <c r="CM1820" s="325"/>
      <c r="CN1820" s="325"/>
      <c r="CO1820" s="325"/>
      <c r="CP1820" s="325"/>
      <c r="CQ1820" s="325"/>
      <c r="CR1820" s="325"/>
      <c r="CS1820" s="325"/>
      <c r="CT1820" s="325"/>
      <c r="CU1820" s="325"/>
      <c r="CV1820" s="325"/>
      <c r="CW1820" s="325"/>
      <c r="CX1820" s="325"/>
    </row>
    <row r="1821" spans="1:102" s="36" customFormat="1" ht="15" hidden="1" customHeight="1">
      <c r="A1821" s="329"/>
      <c r="B1821" s="37" t="str">
        <f t="shared" ca="1" si="837"/>
        <v/>
      </c>
      <c r="C1821" s="41" t="str">
        <f t="shared" ca="1" si="838"/>
        <v/>
      </c>
      <c r="D1821" s="39" t="str">
        <f t="shared" ca="1" si="839"/>
        <v/>
      </c>
      <c r="E1821" s="39" t="str">
        <f t="shared" ca="1" si="851"/>
        <v/>
      </c>
      <c r="F1821" s="39" t="str">
        <f t="shared" ca="1" si="840"/>
        <v/>
      </c>
      <c r="G1821" s="101"/>
      <c r="H1821" s="39">
        <f t="shared" ca="1" si="831"/>
        <v>0</v>
      </c>
      <c r="J1821" s="332"/>
      <c r="K1821" s="37" t="str">
        <f t="shared" ca="1" si="841"/>
        <v/>
      </c>
      <c r="L1821" s="41" t="str">
        <f t="shared" ca="1" si="842"/>
        <v/>
      </c>
      <c r="M1821" s="39" t="str">
        <f t="shared" si="832"/>
        <v/>
      </c>
      <c r="N1821" s="39" t="str">
        <f t="shared" ca="1" si="852"/>
        <v/>
      </c>
      <c r="O1821" s="39">
        <f ca="1">ROUND(Q1820*$O$5/payments_per_year,2)</f>
        <v>0</v>
      </c>
      <c r="P1821" s="101"/>
      <c r="Q1821" s="39">
        <f t="shared" ca="1" si="853"/>
        <v>0</v>
      </c>
      <c r="R1821" s="332"/>
      <c r="S1821" s="37" t="str">
        <f t="shared" ca="1" si="843"/>
        <v/>
      </c>
      <c r="T1821" s="41" t="str">
        <f t="shared" ca="1" si="844"/>
        <v/>
      </c>
      <c r="U1821" s="39" t="str">
        <f t="shared" si="833"/>
        <v/>
      </c>
      <c r="V1821" s="39" t="str">
        <f t="shared" ca="1" si="854"/>
        <v/>
      </c>
      <c r="W1821" s="39">
        <f t="shared" ca="1" si="834"/>
        <v>0</v>
      </c>
      <c r="X1821" s="40"/>
      <c r="Y1821" s="39">
        <f t="shared" ca="1" si="855"/>
        <v>0</v>
      </c>
      <c r="Z1821" s="327"/>
      <c r="AA1821" s="37" t="str">
        <f t="shared" ca="1" si="845"/>
        <v/>
      </c>
      <c r="AB1821" s="41" t="str">
        <f t="shared" ca="1" si="846"/>
        <v/>
      </c>
      <c r="AC1821" s="39" t="str">
        <f t="shared" si="835"/>
        <v/>
      </c>
      <c r="AD1821" s="39" t="str">
        <f t="shared" ca="1" si="856"/>
        <v/>
      </c>
      <c r="AE1821" s="39" t="str">
        <f t="shared" ca="1" si="847"/>
        <v/>
      </c>
      <c r="AF1821" s="40"/>
      <c r="AG1821" s="39">
        <f t="shared" ca="1" si="857"/>
        <v>0</v>
      </c>
      <c r="AH1821" s="339"/>
      <c r="AI1821" s="37" t="str">
        <f t="shared" ca="1" si="848"/>
        <v/>
      </c>
      <c r="AJ1821" s="41" t="str">
        <f t="shared" ca="1" si="849"/>
        <v/>
      </c>
      <c r="AK1821" s="39" t="str">
        <f t="shared" si="836"/>
        <v/>
      </c>
      <c r="AL1821" s="39" t="str">
        <f t="shared" ca="1" si="858"/>
        <v/>
      </c>
      <c r="AM1821" s="39" t="str">
        <f t="shared" ca="1" si="850"/>
        <v/>
      </c>
      <c r="AN1821" s="40"/>
      <c r="AO1821" s="39">
        <f t="shared" ca="1" si="859"/>
        <v>0</v>
      </c>
      <c r="AP1821" s="339"/>
      <c r="AW1821" s="329"/>
      <c r="BI1821" s="329"/>
      <c r="BJ1821" s="329"/>
      <c r="BK1821" s="329"/>
      <c r="BL1821" s="329"/>
      <c r="BM1821" s="329"/>
      <c r="BN1821" s="329"/>
      <c r="BO1821" s="329"/>
      <c r="BP1821" s="329"/>
      <c r="BQ1821" s="329"/>
      <c r="BR1821" s="329"/>
      <c r="BS1821" s="329"/>
      <c r="BT1821" s="329"/>
      <c r="BU1821" s="329"/>
      <c r="BV1821" s="329"/>
      <c r="BW1821" s="325"/>
      <c r="BX1821" s="325"/>
      <c r="BY1821" s="325"/>
      <c r="BZ1821" s="325"/>
      <c r="CA1821" s="325"/>
      <c r="CB1821" s="325"/>
      <c r="CC1821" s="325"/>
      <c r="CD1821" s="325"/>
      <c r="CE1821" s="325"/>
      <c r="CF1821" s="325"/>
      <c r="CG1821" s="325"/>
      <c r="CH1821" s="325"/>
      <c r="CI1821" s="325"/>
      <c r="CJ1821" s="325"/>
      <c r="CK1821" s="325"/>
      <c r="CL1821" s="325"/>
      <c r="CM1821" s="325"/>
      <c r="CN1821" s="325"/>
      <c r="CO1821" s="325"/>
      <c r="CP1821" s="325"/>
      <c r="CQ1821" s="325"/>
      <c r="CR1821" s="325"/>
      <c r="CS1821" s="325"/>
      <c r="CT1821" s="325"/>
      <c r="CU1821" s="325"/>
      <c r="CV1821" s="325"/>
      <c r="CW1821" s="325"/>
      <c r="CX1821" s="325"/>
    </row>
    <row r="1822" spans="1:102" s="36" customFormat="1" ht="15" hidden="1" customHeight="1">
      <c r="A1822" s="329"/>
      <c r="B1822" s="37" t="str">
        <f t="shared" ca="1" si="837"/>
        <v/>
      </c>
      <c r="C1822" s="41" t="str">
        <f t="shared" ca="1" si="838"/>
        <v/>
      </c>
      <c r="D1822" s="39" t="str">
        <f t="shared" ca="1" si="839"/>
        <v/>
      </c>
      <c r="E1822" s="39" t="str">
        <f t="shared" ca="1" si="851"/>
        <v/>
      </c>
      <c r="F1822" s="39" t="str">
        <f t="shared" ca="1" si="840"/>
        <v/>
      </c>
      <c r="G1822" s="101"/>
      <c r="H1822" s="39">
        <f t="shared" ca="1" si="831"/>
        <v>0</v>
      </c>
      <c r="J1822" s="332"/>
      <c r="K1822" s="37" t="str">
        <f t="shared" ca="1" si="841"/>
        <v/>
      </c>
      <c r="L1822" s="41" t="str">
        <f t="shared" ca="1" si="842"/>
        <v/>
      </c>
      <c r="M1822" s="39" t="str">
        <f t="shared" si="832"/>
        <v/>
      </c>
      <c r="N1822" s="39" t="str">
        <f t="shared" ca="1" si="852"/>
        <v/>
      </c>
      <c r="O1822" s="39" t="str">
        <f ca="1">IF(L1822="","",ROUND(Q1821*$O$5/payments_per_year,2))</f>
        <v/>
      </c>
      <c r="P1822" s="101"/>
      <c r="Q1822" s="39">
        <f t="shared" ca="1" si="853"/>
        <v>0</v>
      </c>
      <c r="R1822" s="332"/>
      <c r="S1822" s="37" t="str">
        <f t="shared" ca="1" si="843"/>
        <v/>
      </c>
      <c r="T1822" s="41" t="str">
        <f t="shared" ca="1" si="844"/>
        <v/>
      </c>
      <c r="U1822" s="39" t="str">
        <f t="shared" si="833"/>
        <v/>
      </c>
      <c r="V1822" s="39" t="str">
        <f t="shared" ca="1" si="854"/>
        <v/>
      </c>
      <c r="W1822" s="39">
        <f t="shared" ca="1" si="834"/>
        <v>0</v>
      </c>
      <c r="X1822" s="40"/>
      <c r="Y1822" s="39">
        <f t="shared" ca="1" si="855"/>
        <v>0</v>
      </c>
      <c r="Z1822" s="327"/>
      <c r="AA1822" s="37" t="str">
        <f t="shared" ca="1" si="845"/>
        <v/>
      </c>
      <c r="AB1822" s="41" t="str">
        <f t="shared" ca="1" si="846"/>
        <v/>
      </c>
      <c r="AC1822" s="39" t="str">
        <f t="shared" si="835"/>
        <v/>
      </c>
      <c r="AD1822" s="39" t="str">
        <f t="shared" ca="1" si="856"/>
        <v/>
      </c>
      <c r="AE1822" s="39" t="str">
        <f t="shared" ca="1" si="847"/>
        <v/>
      </c>
      <c r="AF1822" s="40"/>
      <c r="AG1822" s="39">
        <f t="shared" ca="1" si="857"/>
        <v>0</v>
      </c>
      <c r="AH1822" s="339"/>
      <c r="AI1822" s="37" t="str">
        <f t="shared" ca="1" si="848"/>
        <v/>
      </c>
      <c r="AJ1822" s="41" t="str">
        <f t="shared" ca="1" si="849"/>
        <v/>
      </c>
      <c r="AK1822" s="39" t="str">
        <f t="shared" si="836"/>
        <v/>
      </c>
      <c r="AL1822" s="39" t="str">
        <f t="shared" ca="1" si="858"/>
        <v/>
      </c>
      <c r="AM1822" s="39" t="str">
        <f t="shared" ca="1" si="850"/>
        <v/>
      </c>
      <c r="AN1822" s="40"/>
      <c r="AO1822" s="39">
        <f t="shared" ca="1" si="859"/>
        <v>0</v>
      </c>
      <c r="AP1822" s="339"/>
      <c r="AW1822" s="329"/>
      <c r="BI1822" s="329"/>
      <c r="BJ1822" s="329"/>
      <c r="BK1822" s="329"/>
      <c r="BL1822" s="329"/>
      <c r="BM1822" s="329"/>
      <c r="BN1822" s="329"/>
      <c r="BO1822" s="329"/>
      <c r="BP1822" s="329"/>
      <c r="BQ1822" s="329"/>
      <c r="BR1822" s="329"/>
      <c r="BS1822" s="329"/>
      <c r="BT1822" s="329"/>
      <c r="BU1822" s="329"/>
      <c r="BV1822" s="329"/>
      <c r="BW1822" s="325"/>
      <c r="BX1822" s="325"/>
      <c r="BY1822" s="325"/>
      <c r="BZ1822" s="325"/>
      <c r="CA1822" s="325"/>
      <c r="CB1822" s="325"/>
      <c r="CC1822" s="325"/>
      <c r="CD1822" s="325"/>
      <c r="CE1822" s="325"/>
      <c r="CF1822" s="325"/>
      <c r="CG1822" s="325"/>
      <c r="CH1822" s="325"/>
      <c r="CI1822" s="325"/>
      <c r="CJ1822" s="325"/>
      <c r="CK1822" s="325"/>
      <c r="CL1822" s="325"/>
      <c r="CM1822" s="325"/>
      <c r="CN1822" s="325"/>
      <c r="CO1822" s="325"/>
      <c r="CP1822" s="325"/>
      <c r="CQ1822" s="325"/>
      <c r="CR1822" s="325"/>
      <c r="CS1822" s="325"/>
      <c r="CT1822" s="325"/>
      <c r="CU1822" s="325"/>
      <c r="CV1822" s="325"/>
      <c r="CW1822" s="325"/>
      <c r="CX1822" s="325"/>
    </row>
    <row r="1823" spans="1:102" s="36" customFormat="1" ht="15" hidden="1" customHeight="1">
      <c r="A1823" s="329"/>
      <c r="B1823" s="37" t="str">
        <f t="shared" ca="1" si="837"/>
        <v/>
      </c>
      <c r="C1823" s="41" t="str">
        <f t="shared" ca="1" si="838"/>
        <v/>
      </c>
      <c r="D1823" s="39" t="str">
        <f t="shared" ca="1" si="839"/>
        <v/>
      </c>
      <c r="E1823" s="39" t="str">
        <f t="shared" ca="1" si="851"/>
        <v/>
      </c>
      <c r="F1823" s="39" t="str">
        <f t="shared" ca="1" si="840"/>
        <v/>
      </c>
      <c r="G1823" s="101"/>
      <c r="H1823" s="39">
        <f t="shared" ca="1" si="831"/>
        <v>0</v>
      </c>
      <c r="J1823" s="332"/>
      <c r="K1823" s="37" t="str">
        <f t="shared" ca="1" si="841"/>
        <v/>
      </c>
      <c r="L1823" s="41" t="str">
        <f t="shared" ca="1" si="842"/>
        <v/>
      </c>
      <c r="M1823" s="39" t="str">
        <f t="shared" si="832"/>
        <v/>
      </c>
      <c r="N1823" s="39" t="str">
        <f t="shared" ca="1" si="852"/>
        <v/>
      </c>
      <c r="O1823" s="39">
        <f ca="1">ROUND(Q1822*$O$5/payments_per_year,2)</f>
        <v>0</v>
      </c>
      <c r="P1823" s="101"/>
      <c r="Q1823" s="39">
        <f t="shared" ca="1" si="853"/>
        <v>0</v>
      </c>
      <c r="R1823" s="332"/>
      <c r="S1823" s="37" t="str">
        <f t="shared" ca="1" si="843"/>
        <v/>
      </c>
      <c r="T1823" s="41" t="str">
        <f t="shared" ca="1" si="844"/>
        <v/>
      </c>
      <c r="U1823" s="39" t="str">
        <f t="shared" si="833"/>
        <v/>
      </c>
      <c r="V1823" s="39" t="str">
        <f t="shared" ca="1" si="854"/>
        <v/>
      </c>
      <c r="W1823" s="39">
        <f t="shared" ca="1" si="834"/>
        <v>0</v>
      </c>
      <c r="X1823" s="40"/>
      <c r="Y1823" s="39">
        <f t="shared" ca="1" si="855"/>
        <v>0</v>
      </c>
      <c r="Z1823" s="327"/>
      <c r="AA1823" s="37" t="str">
        <f t="shared" ca="1" si="845"/>
        <v/>
      </c>
      <c r="AB1823" s="41" t="str">
        <f t="shared" ca="1" si="846"/>
        <v/>
      </c>
      <c r="AC1823" s="39" t="str">
        <f t="shared" si="835"/>
        <v/>
      </c>
      <c r="AD1823" s="39" t="str">
        <f t="shared" ca="1" si="856"/>
        <v/>
      </c>
      <c r="AE1823" s="39" t="str">
        <f t="shared" ca="1" si="847"/>
        <v/>
      </c>
      <c r="AF1823" s="40"/>
      <c r="AG1823" s="39">
        <f t="shared" ca="1" si="857"/>
        <v>0</v>
      </c>
      <c r="AH1823" s="339"/>
      <c r="AI1823" s="37" t="str">
        <f t="shared" ca="1" si="848"/>
        <v/>
      </c>
      <c r="AJ1823" s="41" t="str">
        <f t="shared" ca="1" si="849"/>
        <v/>
      </c>
      <c r="AK1823" s="39" t="str">
        <f t="shared" si="836"/>
        <v/>
      </c>
      <c r="AL1823" s="39" t="str">
        <f t="shared" ca="1" si="858"/>
        <v/>
      </c>
      <c r="AM1823" s="39" t="str">
        <f t="shared" ca="1" si="850"/>
        <v/>
      </c>
      <c r="AN1823" s="40"/>
      <c r="AO1823" s="39">
        <f t="shared" ca="1" si="859"/>
        <v>0</v>
      </c>
      <c r="AP1823" s="339"/>
      <c r="AW1823" s="329"/>
      <c r="BI1823" s="329"/>
      <c r="BJ1823" s="329"/>
      <c r="BK1823" s="329"/>
      <c r="BL1823" s="329"/>
      <c r="BM1823" s="329"/>
      <c r="BN1823" s="329"/>
      <c r="BO1823" s="329"/>
      <c r="BP1823" s="329"/>
      <c r="BQ1823" s="329"/>
      <c r="BR1823" s="329"/>
      <c r="BS1823" s="329"/>
      <c r="BT1823" s="329"/>
      <c r="BU1823" s="329"/>
      <c r="BV1823" s="329"/>
      <c r="BW1823" s="325"/>
      <c r="BX1823" s="325"/>
      <c r="BY1823" s="325"/>
      <c r="BZ1823" s="325"/>
      <c r="CA1823" s="325"/>
      <c r="CB1823" s="325"/>
      <c r="CC1823" s="325"/>
      <c r="CD1823" s="325"/>
      <c r="CE1823" s="325"/>
      <c r="CF1823" s="325"/>
      <c r="CG1823" s="325"/>
      <c r="CH1823" s="325"/>
      <c r="CI1823" s="325"/>
      <c r="CJ1823" s="325"/>
      <c r="CK1823" s="325"/>
      <c r="CL1823" s="325"/>
      <c r="CM1823" s="325"/>
      <c r="CN1823" s="325"/>
      <c r="CO1823" s="325"/>
      <c r="CP1823" s="325"/>
      <c r="CQ1823" s="325"/>
      <c r="CR1823" s="325"/>
      <c r="CS1823" s="325"/>
      <c r="CT1823" s="325"/>
      <c r="CU1823" s="325"/>
      <c r="CV1823" s="325"/>
      <c r="CW1823" s="325"/>
      <c r="CX1823" s="325"/>
    </row>
    <row r="1824" spans="1:102" s="36" customFormat="1" ht="15" hidden="1" customHeight="1">
      <c r="A1824" s="329"/>
      <c r="B1824" s="37" t="str">
        <f t="shared" ca="1" si="837"/>
        <v/>
      </c>
      <c r="C1824" s="41" t="str">
        <f t="shared" ca="1" si="838"/>
        <v/>
      </c>
      <c r="D1824" s="39" t="str">
        <f t="shared" ca="1" si="839"/>
        <v/>
      </c>
      <c r="E1824" s="39" t="str">
        <f t="shared" ca="1" si="851"/>
        <v/>
      </c>
      <c r="F1824" s="39" t="str">
        <f t="shared" ca="1" si="840"/>
        <v/>
      </c>
      <c r="G1824" s="101"/>
      <c r="H1824" s="39">
        <f t="shared" ca="1" si="831"/>
        <v>0</v>
      </c>
      <c r="J1824" s="332"/>
      <c r="K1824" s="37" t="str">
        <f t="shared" ca="1" si="841"/>
        <v/>
      </c>
      <c r="L1824" s="41" t="str">
        <f t="shared" ca="1" si="842"/>
        <v/>
      </c>
      <c r="M1824" s="39" t="str">
        <f t="shared" si="832"/>
        <v/>
      </c>
      <c r="N1824" s="39" t="str">
        <f t="shared" ca="1" si="852"/>
        <v/>
      </c>
      <c r="O1824" s="39" t="str">
        <f ca="1">IF(L1824="","",ROUND(Q1823*$O$5/payments_per_year,2))</f>
        <v/>
      </c>
      <c r="P1824" s="101"/>
      <c r="Q1824" s="39">
        <f t="shared" ca="1" si="853"/>
        <v>0</v>
      </c>
      <c r="R1824" s="332"/>
      <c r="S1824" s="37" t="str">
        <f t="shared" ca="1" si="843"/>
        <v/>
      </c>
      <c r="T1824" s="41" t="str">
        <f t="shared" ca="1" si="844"/>
        <v/>
      </c>
      <c r="U1824" s="39" t="str">
        <f t="shared" si="833"/>
        <v/>
      </c>
      <c r="V1824" s="39" t="str">
        <f t="shared" ca="1" si="854"/>
        <v/>
      </c>
      <c r="W1824" s="39">
        <f t="shared" ca="1" si="834"/>
        <v>0</v>
      </c>
      <c r="X1824" s="40"/>
      <c r="Y1824" s="39">
        <f t="shared" ca="1" si="855"/>
        <v>0</v>
      </c>
      <c r="Z1824" s="327"/>
      <c r="AA1824" s="37" t="str">
        <f t="shared" ca="1" si="845"/>
        <v/>
      </c>
      <c r="AB1824" s="41" t="str">
        <f t="shared" ca="1" si="846"/>
        <v/>
      </c>
      <c r="AC1824" s="39" t="str">
        <f t="shared" si="835"/>
        <v/>
      </c>
      <c r="AD1824" s="39" t="str">
        <f t="shared" ca="1" si="856"/>
        <v/>
      </c>
      <c r="AE1824" s="39" t="str">
        <f t="shared" ca="1" si="847"/>
        <v/>
      </c>
      <c r="AF1824" s="40"/>
      <c r="AG1824" s="39">
        <f t="shared" ca="1" si="857"/>
        <v>0</v>
      </c>
      <c r="AH1824" s="339"/>
      <c r="AI1824" s="37" t="str">
        <f t="shared" ca="1" si="848"/>
        <v/>
      </c>
      <c r="AJ1824" s="41" t="str">
        <f t="shared" ca="1" si="849"/>
        <v/>
      </c>
      <c r="AK1824" s="39" t="str">
        <f t="shared" si="836"/>
        <v/>
      </c>
      <c r="AL1824" s="39" t="str">
        <f t="shared" ca="1" si="858"/>
        <v/>
      </c>
      <c r="AM1824" s="39" t="str">
        <f t="shared" ca="1" si="850"/>
        <v/>
      </c>
      <c r="AN1824" s="40"/>
      <c r="AO1824" s="39">
        <f t="shared" ca="1" si="859"/>
        <v>0</v>
      </c>
      <c r="AP1824" s="339"/>
      <c r="AW1824" s="329"/>
      <c r="BI1824" s="329"/>
      <c r="BJ1824" s="329"/>
      <c r="BK1824" s="329"/>
      <c r="BL1824" s="329"/>
      <c r="BM1824" s="329"/>
      <c r="BN1824" s="329"/>
      <c r="BO1824" s="329"/>
      <c r="BP1824" s="329"/>
      <c r="BQ1824" s="329"/>
      <c r="BR1824" s="329"/>
      <c r="BS1824" s="329"/>
      <c r="BT1824" s="329"/>
      <c r="BU1824" s="329"/>
      <c r="BV1824" s="329"/>
      <c r="BW1824" s="325"/>
      <c r="BX1824" s="325"/>
      <c r="BY1824" s="325"/>
      <c r="BZ1824" s="325"/>
      <c r="CA1824" s="325"/>
      <c r="CB1824" s="325"/>
      <c r="CC1824" s="325"/>
      <c r="CD1824" s="325"/>
      <c r="CE1824" s="325"/>
      <c r="CF1824" s="325"/>
      <c r="CG1824" s="325"/>
      <c r="CH1824" s="325"/>
      <c r="CI1824" s="325"/>
      <c r="CJ1824" s="325"/>
      <c r="CK1824" s="325"/>
      <c r="CL1824" s="325"/>
      <c r="CM1824" s="325"/>
      <c r="CN1824" s="325"/>
      <c r="CO1824" s="325"/>
      <c r="CP1824" s="325"/>
      <c r="CQ1824" s="325"/>
      <c r="CR1824" s="325"/>
      <c r="CS1824" s="325"/>
      <c r="CT1824" s="325"/>
      <c r="CU1824" s="325"/>
      <c r="CV1824" s="325"/>
      <c r="CW1824" s="325"/>
      <c r="CX1824" s="325"/>
    </row>
    <row r="1825" spans="1:102" s="36" customFormat="1" ht="15" hidden="1" customHeight="1">
      <c r="A1825" s="329"/>
      <c r="B1825" s="37" t="str">
        <f t="shared" ca="1" si="837"/>
        <v/>
      </c>
      <c r="C1825" s="41" t="str">
        <f t="shared" ca="1" si="838"/>
        <v/>
      </c>
      <c r="D1825" s="39" t="str">
        <f t="shared" ca="1" si="839"/>
        <v/>
      </c>
      <c r="E1825" s="39" t="str">
        <f t="shared" ca="1" si="851"/>
        <v/>
      </c>
      <c r="F1825" s="39" t="str">
        <f t="shared" ca="1" si="840"/>
        <v/>
      </c>
      <c r="G1825" s="101"/>
      <c r="H1825" s="39">
        <f t="shared" ca="1" si="831"/>
        <v>0</v>
      </c>
      <c r="J1825" s="332"/>
      <c r="K1825" s="37" t="str">
        <f t="shared" ca="1" si="841"/>
        <v/>
      </c>
      <c r="L1825" s="41" t="str">
        <f t="shared" ca="1" si="842"/>
        <v/>
      </c>
      <c r="M1825" s="39" t="str">
        <f t="shared" si="832"/>
        <v/>
      </c>
      <c r="N1825" s="39" t="str">
        <f t="shared" ca="1" si="852"/>
        <v/>
      </c>
      <c r="O1825" s="39">
        <f ca="1">ROUND(Q1824*$O$5/payments_per_year,2)</f>
        <v>0</v>
      </c>
      <c r="P1825" s="101"/>
      <c r="Q1825" s="39">
        <f t="shared" ca="1" si="853"/>
        <v>0</v>
      </c>
      <c r="R1825" s="332"/>
      <c r="S1825" s="37" t="str">
        <f t="shared" ca="1" si="843"/>
        <v/>
      </c>
      <c r="T1825" s="41" t="str">
        <f t="shared" ca="1" si="844"/>
        <v/>
      </c>
      <c r="U1825" s="39" t="str">
        <f t="shared" si="833"/>
        <v/>
      </c>
      <c r="V1825" s="39" t="str">
        <f t="shared" ca="1" si="854"/>
        <v/>
      </c>
      <c r="W1825" s="39">
        <f t="shared" ca="1" si="834"/>
        <v>0</v>
      </c>
      <c r="X1825" s="40"/>
      <c r="Y1825" s="39">
        <f t="shared" ca="1" si="855"/>
        <v>0</v>
      </c>
      <c r="Z1825" s="327"/>
      <c r="AA1825" s="37" t="str">
        <f t="shared" ca="1" si="845"/>
        <v/>
      </c>
      <c r="AB1825" s="41" t="str">
        <f t="shared" ca="1" si="846"/>
        <v/>
      </c>
      <c r="AC1825" s="39" t="str">
        <f t="shared" si="835"/>
        <v/>
      </c>
      <c r="AD1825" s="39" t="str">
        <f t="shared" ca="1" si="856"/>
        <v/>
      </c>
      <c r="AE1825" s="39" t="str">
        <f t="shared" ca="1" si="847"/>
        <v/>
      </c>
      <c r="AF1825" s="40"/>
      <c r="AG1825" s="39">
        <f t="shared" ca="1" si="857"/>
        <v>0</v>
      </c>
      <c r="AH1825" s="339"/>
      <c r="AI1825" s="37" t="str">
        <f t="shared" ca="1" si="848"/>
        <v/>
      </c>
      <c r="AJ1825" s="41" t="str">
        <f t="shared" ca="1" si="849"/>
        <v/>
      </c>
      <c r="AK1825" s="39" t="str">
        <f t="shared" si="836"/>
        <v/>
      </c>
      <c r="AL1825" s="39" t="str">
        <f t="shared" ca="1" si="858"/>
        <v/>
      </c>
      <c r="AM1825" s="39" t="str">
        <f t="shared" ca="1" si="850"/>
        <v/>
      </c>
      <c r="AN1825" s="40"/>
      <c r="AO1825" s="39">
        <f t="shared" ca="1" si="859"/>
        <v>0</v>
      </c>
      <c r="AP1825" s="339"/>
      <c r="AW1825" s="329"/>
      <c r="BI1825" s="329"/>
      <c r="BJ1825" s="329"/>
      <c r="BK1825" s="329"/>
      <c r="BL1825" s="329"/>
      <c r="BM1825" s="329"/>
      <c r="BN1825" s="329"/>
      <c r="BO1825" s="329"/>
      <c r="BP1825" s="329"/>
      <c r="BQ1825" s="329"/>
      <c r="BR1825" s="329"/>
      <c r="BS1825" s="329"/>
      <c r="BT1825" s="329"/>
      <c r="BU1825" s="329"/>
      <c r="BV1825" s="329"/>
      <c r="BW1825" s="325"/>
      <c r="BX1825" s="325"/>
      <c r="BY1825" s="325"/>
      <c r="BZ1825" s="325"/>
      <c r="CA1825" s="325"/>
      <c r="CB1825" s="325"/>
      <c r="CC1825" s="325"/>
      <c r="CD1825" s="325"/>
      <c r="CE1825" s="325"/>
      <c r="CF1825" s="325"/>
      <c r="CG1825" s="325"/>
      <c r="CH1825" s="325"/>
      <c r="CI1825" s="325"/>
      <c r="CJ1825" s="325"/>
      <c r="CK1825" s="325"/>
      <c r="CL1825" s="325"/>
      <c r="CM1825" s="325"/>
      <c r="CN1825" s="325"/>
      <c r="CO1825" s="325"/>
      <c r="CP1825" s="325"/>
      <c r="CQ1825" s="325"/>
      <c r="CR1825" s="325"/>
      <c r="CS1825" s="325"/>
      <c r="CT1825" s="325"/>
      <c r="CU1825" s="325"/>
      <c r="CV1825" s="325"/>
      <c r="CW1825" s="325"/>
      <c r="CX1825" s="325"/>
    </row>
    <row r="1826" spans="1:102" s="36" customFormat="1" ht="15" hidden="1" customHeight="1">
      <c r="A1826" s="329"/>
      <c r="B1826" s="37" t="str">
        <f t="shared" ca="1" si="837"/>
        <v/>
      </c>
      <c r="C1826" s="41" t="str">
        <f t="shared" ca="1" si="838"/>
        <v/>
      </c>
      <c r="D1826" s="39" t="str">
        <f t="shared" ca="1" si="839"/>
        <v/>
      </c>
      <c r="E1826" s="39" t="str">
        <f t="shared" ca="1" si="851"/>
        <v/>
      </c>
      <c r="F1826" s="39" t="str">
        <f t="shared" ca="1" si="840"/>
        <v/>
      </c>
      <c r="G1826" s="101"/>
      <c r="H1826" s="39">
        <f t="shared" ca="1" si="831"/>
        <v>0</v>
      </c>
      <c r="J1826" s="332"/>
      <c r="K1826" s="37" t="str">
        <f t="shared" ca="1" si="841"/>
        <v/>
      </c>
      <c r="L1826" s="41" t="str">
        <f t="shared" ca="1" si="842"/>
        <v/>
      </c>
      <c r="M1826" s="39" t="str">
        <f t="shared" si="832"/>
        <v/>
      </c>
      <c r="N1826" s="39" t="str">
        <f t="shared" ca="1" si="852"/>
        <v/>
      </c>
      <c r="O1826" s="39" t="str">
        <f ca="1">IF(L1826="","",ROUND(Q1825*$O$5/payments_per_year,2))</f>
        <v/>
      </c>
      <c r="P1826" s="101"/>
      <c r="Q1826" s="39">
        <f t="shared" ca="1" si="853"/>
        <v>0</v>
      </c>
      <c r="R1826" s="332"/>
      <c r="S1826" s="37" t="str">
        <f t="shared" ca="1" si="843"/>
        <v/>
      </c>
      <c r="T1826" s="41" t="str">
        <f t="shared" ca="1" si="844"/>
        <v/>
      </c>
      <c r="U1826" s="39" t="str">
        <f t="shared" si="833"/>
        <v/>
      </c>
      <c r="V1826" s="39" t="str">
        <f t="shared" ca="1" si="854"/>
        <v/>
      </c>
      <c r="W1826" s="39">
        <f t="shared" ca="1" si="834"/>
        <v>0</v>
      </c>
      <c r="X1826" s="40"/>
      <c r="Y1826" s="39">
        <f t="shared" ca="1" si="855"/>
        <v>0</v>
      </c>
      <c r="Z1826" s="327"/>
      <c r="AA1826" s="37" t="str">
        <f t="shared" ca="1" si="845"/>
        <v/>
      </c>
      <c r="AB1826" s="41" t="str">
        <f t="shared" ca="1" si="846"/>
        <v/>
      </c>
      <c r="AC1826" s="39" t="str">
        <f t="shared" si="835"/>
        <v/>
      </c>
      <c r="AD1826" s="39" t="str">
        <f t="shared" ca="1" si="856"/>
        <v/>
      </c>
      <c r="AE1826" s="39" t="str">
        <f t="shared" ca="1" si="847"/>
        <v/>
      </c>
      <c r="AF1826" s="40"/>
      <c r="AG1826" s="39">
        <f t="shared" ca="1" si="857"/>
        <v>0</v>
      </c>
      <c r="AH1826" s="339"/>
      <c r="AI1826" s="37" t="str">
        <f t="shared" ca="1" si="848"/>
        <v/>
      </c>
      <c r="AJ1826" s="41" t="str">
        <f t="shared" ca="1" si="849"/>
        <v/>
      </c>
      <c r="AK1826" s="39" t="str">
        <f t="shared" si="836"/>
        <v/>
      </c>
      <c r="AL1826" s="39" t="str">
        <f t="shared" ca="1" si="858"/>
        <v/>
      </c>
      <c r="AM1826" s="39" t="str">
        <f t="shared" ca="1" si="850"/>
        <v/>
      </c>
      <c r="AN1826" s="40"/>
      <c r="AO1826" s="39">
        <f t="shared" ca="1" si="859"/>
        <v>0</v>
      </c>
      <c r="AP1826" s="339"/>
      <c r="AW1826" s="329"/>
      <c r="BI1826" s="329"/>
      <c r="BJ1826" s="329"/>
      <c r="BK1826" s="329"/>
      <c r="BL1826" s="329"/>
      <c r="BM1826" s="329"/>
      <c r="BN1826" s="329"/>
      <c r="BO1826" s="329"/>
      <c r="BP1826" s="329"/>
      <c r="BQ1826" s="329"/>
      <c r="BR1826" s="329"/>
      <c r="BS1826" s="329"/>
      <c r="BT1826" s="329"/>
      <c r="BU1826" s="329"/>
      <c r="BV1826" s="329"/>
      <c r="BW1826" s="325"/>
      <c r="BX1826" s="325"/>
      <c r="BY1826" s="325"/>
      <c r="BZ1826" s="325"/>
      <c r="CA1826" s="325"/>
      <c r="CB1826" s="325"/>
      <c r="CC1826" s="325"/>
      <c r="CD1826" s="325"/>
      <c r="CE1826" s="325"/>
      <c r="CF1826" s="325"/>
      <c r="CG1826" s="325"/>
      <c r="CH1826" s="325"/>
      <c r="CI1826" s="325"/>
      <c r="CJ1826" s="325"/>
      <c r="CK1826" s="325"/>
      <c r="CL1826" s="325"/>
      <c r="CM1826" s="325"/>
      <c r="CN1826" s="325"/>
      <c r="CO1826" s="325"/>
      <c r="CP1826" s="325"/>
      <c r="CQ1826" s="325"/>
      <c r="CR1826" s="325"/>
      <c r="CS1826" s="325"/>
      <c r="CT1826" s="325"/>
      <c r="CU1826" s="325"/>
      <c r="CV1826" s="325"/>
      <c r="CW1826" s="325"/>
      <c r="CX1826" s="325"/>
    </row>
    <row r="1827" spans="1:102" s="36" customFormat="1" ht="15" hidden="1" customHeight="1">
      <c r="A1827" s="329"/>
      <c r="B1827" s="37" t="str">
        <f t="shared" ca="1" si="837"/>
        <v/>
      </c>
      <c r="C1827" s="41" t="str">
        <f t="shared" ca="1" si="838"/>
        <v/>
      </c>
      <c r="D1827" s="39" t="str">
        <f t="shared" ca="1" si="839"/>
        <v/>
      </c>
      <c r="E1827" s="39" t="str">
        <f t="shared" ca="1" si="851"/>
        <v/>
      </c>
      <c r="F1827" s="39" t="str">
        <f t="shared" ca="1" si="840"/>
        <v/>
      </c>
      <c r="G1827" s="101"/>
      <c r="H1827" s="39">
        <f t="shared" ca="1" si="831"/>
        <v>0</v>
      </c>
      <c r="J1827" s="332"/>
      <c r="K1827" s="37" t="str">
        <f t="shared" ca="1" si="841"/>
        <v/>
      </c>
      <c r="L1827" s="41" t="str">
        <f t="shared" ca="1" si="842"/>
        <v/>
      </c>
      <c r="M1827" s="39" t="str">
        <f t="shared" si="832"/>
        <v/>
      </c>
      <c r="N1827" s="39" t="str">
        <f t="shared" ca="1" si="852"/>
        <v/>
      </c>
      <c r="O1827" s="39">
        <f ca="1">ROUND(Q1826*$O$5/payments_per_year,2)</f>
        <v>0</v>
      </c>
      <c r="P1827" s="101"/>
      <c r="Q1827" s="39">
        <f t="shared" ca="1" si="853"/>
        <v>0</v>
      </c>
      <c r="R1827" s="332"/>
      <c r="S1827" s="37" t="str">
        <f t="shared" ca="1" si="843"/>
        <v/>
      </c>
      <c r="T1827" s="41" t="str">
        <f t="shared" ca="1" si="844"/>
        <v/>
      </c>
      <c r="U1827" s="39" t="str">
        <f t="shared" si="833"/>
        <v/>
      </c>
      <c r="V1827" s="39" t="str">
        <f t="shared" ca="1" si="854"/>
        <v/>
      </c>
      <c r="W1827" s="39">
        <f t="shared" ca="1" si="834"/>
        <v>0</v>
      </c>
      <c r="X1827" s="40"/>
      <c r="Y1827" s="39">
        <f t="shared" ca="1" si="855"/>
        <v>0</v>
      </c>
      <c r="Z1827" s="327"/>
      <c r="AA1827" s="37" t="str">
        <f t="shared" ca="1" si="845"/>
        <v/>
      </c>
      <c r="AB1827" s="41" t="str">
        <f t="shared" ca="1" si="846"/>
        <v/>
      </c>
      <c r="AC1827" s="39" t="str">
        <f t="shared" si="835"/>
        <v/>
      </c>
      <c r="AD1827" s="39" t="str">
        <f t="shared" ca="1" si="856"/>
        <v/>
      </c>
      <c r="AE1827" s="39" t="str">
        <f t="shared" ca="1" si="847"/>
        <v/>
      </c>
      <c r="AF1827" s="40"/>
      <c r="AG1827" s="39">
        <f t="shared" ca="1" si="857"/>
        <v>0</v>
      </c>
      <c r="AH1827" s="339"/>
      <c r="AI1827" s="37" t="str">
        <f t="shared" ca="1" si="848"/>
        <v/>
      </c>
      <c r="AJ1827" s="41" t="str">
        <f t="shared" ca="1" si="849"/>
        <v/>
      </c>
      <c r="AK1827" s="39" t="str">
        <f t="shared" si="836"/>
        <v/>
      </c>
      <c r="AL1827" s="39" t="str">
        <f t="shared" ca="1" si="858"/>
        <v/>
      </c>
      <c r="AM1827" s="39" t="str">
        <f t="shared" ca="1" si="850"/>
        <v/>
      </c>
      <c r="AN1827" s="40"/>
      <c r="AO1827" s="39">
        <f t="shared" ca="1" si="859"/>
        <v>0</v>
      </c>
      <c r="AP1827" s="339"/>
      <c r="AW1827" s="329"/>
      <c r="BI1827" s="329"/>
      <c r="BJ1827" s="329"/>
      <c r="BK1827" s="329"/>
      <c r="BL1827" s="329"/>
      <c r="BM1827" s="329"/>
      <c r="BN1827" s="329"/>
      <c r="BO1827" s="329"/>
      <c r="BP1827" s="329"/>
      <c r="BQ1827" s="329"/>
      <c r="BR1827" s="329"/>
      <c r="BS1827" s="329"/>
      <c r="BT1827" s="329"/>
      <c r="BU1827" s="329"/>
      <c r="BV1827" s="329"/>
      <c r="BW1827" s="325"/>
      <c r="BX1827" s="325"/>
      <c r="BY1827" s="325"/>
      <c r="BZ1827" s="325"/>
      <c r="CA1827" s="325"/>
      <c r="CB1827" s="325"/>
      <c r="CC1827" s="325"/>
      <c r="CD1827" s="325"/>
      <c r="CE1827" s="325"/>
      <c r="CF1827" s="325"/>
      <c r="CG1827" s="325"/>
      <c r="CH1827" s="325"/>
      <c r="CI1827" s="325"/>
      <c r="CJ1827" s="325"/>
      <c r="CK1827" s="325"/>
      <c r="CL1827" s="325"/>
      <c r="CM1827" s="325"/>
      <c r="CN1827" s="325"/>
      <c r="CO1827" s="325"/>
      <c r="CP1827" s="325"/>
      <c r="CQ1827" s="325"/>
      <c r="CR1827" s="325"/>
      <c r="CS1827" s="325"/>
      <c r="CT1827" s="325"/>
      <c r="CU1827" s="325"/>
      <c r="CV1827" s="325"/>
      <c r="CW1827" s="325"/>
      <c r="CX1827" s="325"/>
    </row>
    <row r="1828" spans="1:102" s="36" customFormat="1" ht="15" hidden="1" customHeight="1">
      <c r="A1828" s="329"/>
      <c r="B1828" s="37" t="str">
        <f t="shared" ca="1" si="837"/>
        <v/>
      </c>
      <c r="C1828" s="41" t="str">
        <f t="shared" ca="1" si="838"/>
        <v/>
      </c>
      <c r="D1828" s="39" t="str">
        <f t="shared" ca="1" si="839"/>
        <v/>
      </c>
      <c r="E1828" s="39" t="str">
        <f t="shared" ca="1" si="851"/>
        <v/>
      </c>
      <c r="F1828" s="39" t="str">
        <f t="shared" ca="1" si="840"/>
        <v/>
      </c>
      <c r="G1828" s="101"/>
      <c r="H1828" s="39">
        <f t="shared" ca="1" si="831"/>
        <v>0</v>
      </c>
      <c r="J1828" s="332"/>
      <c r="K1828" s="37" t="str">
        <f t="shared" ca="1" si="841"/>
        <v/>
      </c>
      <c r="L1828" s="41" t="str">
        <f t="shared" ca="1" si="842"/>
        <v/>
      </c>
      <c r="M1828" s="39" t="str">
        <f t="shared" si="832"/>
        <v/>
      </c>
      <c r="N1828" s="39" t="str">
        <f t="shared" ca="1" si="852"/>
        <v/>
      </c>
      <c r="O1828" s="39" t="str">
        <f ca="1">IF(L1828="","",ROUND(Q1827*$O$5/payments_per_year,2))</f>
        <v/>
      </c>
      <c r="P1828" s="101"/>
      <c r="Q1828" s="39">
        <f t="shared" ca="1" si="853"/>
        <v>0</v>
      </c>
      <c r="R1828" s="332"/>
      <c r="S1828" s="37" t="str">
        <f t="shared" ca="1" si="843"/>
        <v/>
      </c>
      <c r="T1828" s="41" t="str">
        <f t="shared" ca="1" si="844"/>
        <v/>
      </c>
      <c r="U1828" s="39" t="str">
        <f t="shared" si="833"/>
        <v/>
      </c>
      <c r="V1828" s="39" t="str">
        <f t="shared" ca="1" si="854"/>
        <v/>
      </c>
      <c r="W1828" s="39">
        <f t="shared" ca="1" si="834"/>
        <v>0</v>
      </c>
      <c r="X1828" s="40"/>
      <c r="Y1828" s="39">
        <f t="shared" ca="1" si="855"/>
        <v>0</v>
      </c>
      <c r="Z1828" s="327"/>
      <c r="AA1828" s="37" t="str">
        <f t="shared" ca="1" si="845"/>
        <v/>
      </c>
      <c r="AB1828" s="41" t="str">
        <f t="shared" ca="1" si="846"/>
        <v/>
      </c>
      <c r="AC1828" s="39" t="str">
        <f t="shared" si="835"/>
        <v/>
      </c>
      <c r="AD1828" s="39" t="str">
        <f t="shared" ca="1" si="856"/>
        <v/>
      </c>
      <c r="AE1828" s="39" t="str">
        <f t="shared" ca="1" si="847"/>
        <v/>
      </c>
      <c r="AF1828" s="40"/>
      <c r="AG1828" s="39">
        <f t="shared" ca="1" si="857"/>
        <v>0</v>
      </c>
      <c r="AH1828" s="339"/>
      <c r="AI1828" s="37" t="str">
        <f t="shared" ca="1" si="848"/>
        <v/>
      </c>
      <c r="AJ1828" s="41" t="str">
        <f t="shared" ca="1" si="849"/>
        <v/>
      </c>
      <c r="AK1828" s="39" t="str">
        <f t="shared" si="836"/>
        <v/>
      </c>
      <c r="AL1828" s="39" t="str">
        <f t="shared" ca="1" si="858"/>
        <v/>
      </c>
      <c r="AM1828" s="39" t="str">
        <f t="shared" ca="1" si="850"/>
        <v/>
      </c>
      <c r="AN1828" s="40"/>
      <c r="AO1828" s="39">
        <f t="shared" ca="1" si="859"/>
        <v>0</v>
      </c>
      <c r="AP1828" s="339"/>
      <c r="AW1828" s="329"/>
      <c r="BI1828" s="329"/>
      <c r="BJ1828" s="329"/>
      <c r="BK1828" s="329"/>
      <c r="BL1828" s="329"/>
      <c r="BM1828" s="329"/>
      <c r="BN1828" s="329"/>
      <c r="BO1828" s="329"/>
      <c r="BP1828" s="329"/>
      <c r="BQ1828" s="329"/>
      <c r="BR1828" s="329"/>
      <c r="BS1828" s="329"/>
      <c r="BT1828" s="329"/>
      <c r="BU1828" s="329"/>
      <c r="BV1828" s="329"/>
      <c r="BW1828" s="325"/>
      <c r="BX1828" s="325"/>
      <c r="BY1828" s="325"/>
      <c r="BZ1828" s="325"/>
      <c r="CA1828" s="325"/>
      <c r="CB1828" s="325"/>
      <c r="CC1828" s="325"/>
      <c r="CD1828" s="325"/>
      <c r="CE1828" s="325"/>
      <c r="CF1828" s="325"/>
      <c r="CG1828" s="325"/>
      <c r="CH1828" s="325"/>
      <c r="CI1828" s="325"/>
      <c r="CJ1828" s="325"/>
      <c r="CK1828" s="325"/>
      <c r="CL1828" s="325"/>
      <c r="CM1828" s="325"/>
      <c r="CN1828" s="325"/>
      <c r="CO1828" s="325"/>
      <c r="CP1828" s="325"/>
      <c r="CQ1828" s="325"/>
      <c r="CR1828" s="325"/>
      <c r="CS1828" s="325"/>
      <c r="CT1828" s="325"/>
      <c r="CU1828" s="325"/>
      <c r="CV1828" s="325"/>
      <c r="CW1828" s="325"/>
      <c r="CX1828" s="325"/>
    </row>
    <row r="1829" spans="1:102" s="36" customFormat="1" ht="15" hidden="1" customHeight="1">
      <c r="A1829" s="329"/>
      <c r="B1829" s="37" t="str">
        <f t="shared" ca="1" si="837"/>
        <v/>
      </c>
      <c r="C1829" s="41" t="str">
        <f t="shared" ca="1" si="838"/>
        <v/>
      </c>
      <c r="D1829" s="39" t="str">
        <f t="shared" ca="1" si="839"/>
        <v/>
      </c>
      <c r="E1829" s="39" t="str">
        <f t="shared" ca="1" si="851"/>
        <v/>
      </c>
      <c r="F1829" s="39" t="str">
        <f t="shared" ca="1" si="840"/>
        <v/>
      </c>
      <c r="G1829" s="101"/>
      <c r="H1829" s="39">
        <f t="shared" ca="1" si="831"/>
        <v>0</v>
      </c>
      <c r="J1829" s="332"/>
      <c r="K1829" s="37" t="str">
        <f t="shared" ca="1" si="841"/>
        <v/>
      </c>
      <c r="L1829" s="41" t="str">
        <f t="shared" ca="1" si="842"/>
        <v/>
      </c>
      <c r="M1829" s="39" t="str">
        <f t="shared" si="832"/>
        <v/>
      </c>
      <c r="N1829" s="39" t="str">
        <f t="shared" ca="1" si="852"/>
        <v/>
      </c>
      <c r="O1829" s="39">
        <f ca="1">ROUND(Q1828*$O$5/payments_per_year,2)</f>
        <v>0</v>
      </c>
      <c r="P1829" s="101"/>
      <c r="Q1829" s="39">
        <f t="shared" ca="1" si="853"/>
        <v>0</v>
      </c>
      <c r="R1829" s="332"/>
      <c r="S1829" s="37" t="str">
        <f t="shared" ca="1" si="843"/>
        <v/>
      </c>
      <c r="T1829" s="41" t="str">
        <f t="shared" ca="1" si="844"/>
        <v/>
      </c>
      <c r="U1829" s="39" t="str">
        <f t="shared" si="833"/>
        <v/>
      </c>
      <c r="V1829" s="39" t="str">
        <f t="shared" ca="1" si="854"/>
        <v/>
      </c>
      <c r="W1829" s="39">
        <f t="shared" ca="1" si="834"/>
        <v>0</v>
      </c>
      <c r="X1829" s="40"/>
      <c r="Y1829" s="39">
        <f t="shared" ca="1" si="855"/>
        <v>0</v>
      </c>
      <c r="Z1829" s="327"/>
      <c r="AA1829" s="37" t="str">
        <f t="shared" ca="1" si="845"/>
        <v/>
      </c>
      <c r="AB1829" s="41" t="str">
        <f t="shared" ca="1" si="846"/>
        <v/>
      </c>
      <c r="AC1829" s="39" t="str">
        <f t="shared" si="835"/>
        <v/>
      </c>
      <c r="AD1829" s="39" t="str">
        <f t="shared" ca="1" si="856"/>
        <v/>
      </c>
      <c r="AE1829" s="39" t="str">
        <f t="shared" ca="1" si="847"/>
        <v/>
      </c>
      <c r="AF1829" s="40"/>
      <c r="AG1829" s="39">
        <f t="shared" ca="1" si="857"/>
        <v>0</v>
      </c>
      <c r="AH1829" s="339"/>
      <c r="AI1829" s="37" t="str">
        <f t="shared" ca="1" si="848"/>
        <v/>
      </c>
      <c r="AJ1829" s="41" t="str">
        <f t="shared" ca="1" si="849"/>
        <v/>
      </c>
      <c r="AK1829" s="39" t="str">
        <f t="shared" si="836"/>
        <v/>
      </c>
      <c r="AL1829" s="39" t="str">
        <f t="shared" ca="1" si="858"/>
        <v/>
      </c>
      <c r="AM1829" s="39" t="str">
        <f t="shared" ca="1" si="850"/>
        <v/>
      </c>
      <c r="AN1829" s="40"/>
      <c r="AO1829" s="39">
        <f t="shared" ca="1" si="859"/>
        <v>0</v>
      </c>
      <c r="AP1829" s="339"/>
      <c r="AW1829" s="329"/>
      <c r="BI1829" s="329"/>
      <c r="BJ1829" s="329"/>
      <c r="BK1829" s="329"/>
      <c r="BL1829" s="329"/>
      <c r="BM1829" s="329"/>
      <c r="BN1829" s="329"/>
      <c r="BO1829" s="329"/>
      <c r="BP1829" s="329"/>
      <c r="BQ1829" s="329"/>
      <c r="BR1829" s="329"/>
      <c r="BS1829" s="329"/>
      <c r="BT1829" s="329"/>
      <c r="BU1829" s="329"/>
      <c r="BV1829" s="329"/>
      <c r="BW1829" s="325"/>
      <c r="BX1829" s="325"/>
      <c r="BY1829" s="325"/>
      <c r="BZ1829" s="325"/>
      <c r="CA1829" s="325"/>
      <c r="CB1829" s="325"/>
      <c r="CC1829" s="325"/>
      <c r="CD1829" s="325"/>
      <c r="CE1829" s="325"/>
      <c r="CF1829" s="325"/>
      <c r="CG1829" s="325"/>
      <c r="CH1829" s="325"/>
      <c r="CI1829" s="325"/>
      <c r="CJ1829" s="325"/>
      <c r="CK1829" s="325"/>
      <c r="CL1829" s="325"/>
      <c r="CM1829" s="325"/>
      <c r="CN1829" s="325"/>
      <c r="CO1829" s="325"/>
      <c r="CP1829" s="325"/>
      <c r="CQ1829" s="325"/>
      <c r="CR1829" s="325"/>
      <c r="CS1829" s="325"/>
      <c r="CT1829" s="325"/>
      <c r="CU1829" s="325"/>
      <c r="CV1829" s="325"/>
      <c r="CW1829" s="325"/>
      <c r="CX1829" s="325"/>
    </row>
    <row r="1830" spans="1:102" s="36" customFormat="1" ht="15" hidden="1" customHeight="1">
      <c r="A1830" s="329"/>
      <c r="B1830" s="37" t="str">
        <f t="shared" ca="1" si="837"/>
        <v/>
      </c>
      <c r="C1830" s="41" t="str">
        <f t="shared" ca="1" si="838"/>
        <v/>
      </c>
      <c r="D1830" s="39" t="str">
        <f t="shared" ca="1" si="839"/>
        <v/>
      </c>
      <c r="E1830" s="39" t="str">
        <f t="shared" ca="1" si="851"/>
        <v/>
      </c>
      <c r="F1830" s="39" t="str">
        <f t="shared" ca="1" si="840"/>
        <v/>
      </c>
      <c r="G1830" s="101"/>
      <c r="H1830" s="39">
        <f t="shared" ca="1" si="831"/>
        <v>0</v>
      </c>
      <c r="J1830" s="332"/>
      <c r="K1830" s="37" t="str">
        <f t="shared" ca="1" si="841"/>
        <v/>
      </c>
      <c r="L1830" s="41" t="str">
        <f t="shared" ca="1" si="842"/>
        <v/>
      </c>
      <c r="M1830" s="39" t="str">
        <f t="shared" si="832"/>
        <v/>
      </c>
      <c r="N1830" s="39" t="str">
        <f t="shared" ca="1" si="852"/>
        <v/>
      </c>
      <c r="O1830" s="39" t="str">
        <f ca="1">IF(L1830="","",ROUND(Q1829*$O$5/payments_per_year,2))</f>
        <v/>
      </c>
      <c r="P1830" s="101"/>
      <c r="Q1830" s="39">
        <f t="shared" ca="1" si="853"/>
        <v>0</v>
      </c>
      <c r="R1830" s="332"/>
      <c r="S1830" s="37" t="str">
        <f t="shared" ca="1" si="843"/>
        <v/>
      </c>
      <c r="T1830" s="41" t="str">
        <f t="shared" ca="1" si="844"/>
        <v/>
      </c>
      <c r="U1830" s="39" t="str">
        <f t="shared" si="833"/>
        <v/>
      </c>
      <c r="V1830" s="39" t="str">
        <f t="shared" ca="1" si="854"/>
        <v/>
      </c>
      <c r="W1830" s="39">
        <f t="shared" ca="1" si="834"/>
        <v>0</v>
      </c>
      <c r="X1830" s="40"/>
      <c r="Y1830" s="39">
        <f t="shared" ca="1" si="855"/>
        <v>0</v>
      </c>
      <c r="Z1830" s="327"/>
      <c r="AA1830" s="37" t="str">
        <f t="shared" ca="1" si="845"/>
        <v/>
      </c>
      <c r="AB1830" s="41" t="str">
        <f t="shared" ca="1" si="846"/>
        <v/>
      </c>
      <c r="AC1830" s="39" t="str">
        <f t="shared" si="835"/>
        <v/>
      </c>
      <c r="AD1830" s="39" t="str">
        <f t="shared" ca="1" si="856"/>
        <v/>
      </c>
      <c r="AE1830" s="39" t="str">
        <f t="shared" ca="1" si="847"/>
        <v/>
      </c>
      <c r="AF1830" s="40"/>
      <c r="AG1830" s="39">
        <f t="shared" ca="1" si="857"/>
        <v>0</v>
      </c>
      <c r="AH1830" s="339"/>
      <c r="AI1830" s="37" t="str">
        <f t="shared" ca="1" si="848"/>
        <v/>
      </c>
      <c r="AJ1830" s="41" t="str">
        <f t="shared" ca="1" si="849"/>
        <v/>
      </c>
      <c r="AK1830" s="39" t="str">
        <f t="shared" si="836"/>
        <v/>
      </c>
      <c r="AL1830" s="39" t="str">
        <f t="shared" ca="1" si="858"/>
        <v/>
      </c>
      <c r="AM1830" s="39" t="str">
        <f t="shared" ca="1" si="850"/>
        <v/>
      </c>
      <c r="AN1830" s="40"/>
      <c r="AO1830" s="39">
        <f t="shared" ca="1" si="859"/>
        <v>0</v>
      </c>
      <c r="AP1830" s="339"/>
      <c r="AW1830" s="329"/>
      <c r="BI1830" s="329"/>
      <c r="BJ1830" s="329"/>
      <c r="BK1830" s="329"/>
      <c r="BL1830" s="329"/>
      <c r="BM1830" s="329"/>
      <c r="BN1830" s="329"/>
      <c r="BO1830" s="329"/>
      <c r="BP1830" s="329"/>
      <c r="BQ1830" s="329"/>
      <c r="BR1830" s="329"/>
      <c r="BS1830" s="329"/>
      <c r="BT1830" s="329"/>
      <c r="BU1830" s="329"/>
      <c r="BV1830" s="329"/>
      <c r="BW1830" s="325"/>
      <c r="BX1830" s="325"/>
      <c r="BY1830" s="325"/>
      <c r="BZ1830" s="325"/>
      <c r="CA1830" s="325"/>
      <c r="CB1830" s="325"/>
      <c r="CC1830" s="325"/>
      <c r="CD1830" s="325"/>
      <c r="CE1830" s="325"/>
      <c r="CF1830" s="325"/>
      <c r="CG1830" s="325"/>
      <c r="CH1830" s="325"/>
      <c r="CI1830" s="325"/>
      <c r="CJ1830" s="325"/>
      <c r="CK1830" s="325"/>
      <c r="CL1830" s="325"/>
      <c r="CM1830" s="325"/>
      <c r="CN1830" s="325"/>
      <c r="CO1830" s="325"/>
      <c r="CP1830" s="325"/>
      <c r="CQ1830" s="325"/>
      <c r="CR1830" s="325"/>
      <c r="CS1830" s="325"/>
      <c r="CT1830" s="325"/>
      <c r="CU1830" s="325"/>
      <c r="CV1830" s="325"/>
      <c r="CW1830" s="325"/>
      <c r="CX1830" s="325"/>
    </row>
    <row r="1831" spans="1:102" s="36" customFormat="1" ht="15" hidden="1" customHeight="1">
      <c r="A1831" s="329"/>
      <c r="B1831" s="37" t="str">
        <f t="shared" ca="1" si="837"/>
        <v/>
      </c>
      <c r="C1831" s="41" t="str">
        <f t="shared" ca="1" si="838"/>
        <v/>
      </c>
      <c r="D1831" s="39" t="str">
        <f t="shared" ca="1" si="839"/>
        <v/>
      </c>
      <c r="E1831" s="39" t="str">
        <f t="shared" ca="1" si="851"/>
        <v/>
      </c>
      <c r="F1831" s="39" t="str">
        <f t="shared" ca="1" si="840"/>
        <v/>
      </c>
      <c r="G1831" s="101"/>
      <c r="H1831" s="39">
        <f t="shared" ca="1" si="831"/>
        <v>0</v>
      </c>
      <c r="J1831" s="332"/>
      <c r="K1831" s="37" t="str">
        <f t="shared" ca="1" si="841"/>
        <v/>
      </c>
      <c r="L1831" s="41" t="str">
        <f t="shared" ca="1" si="842"/>
        <v/>
      </c>
      <c r="M1831" s="39" t="str">
        <f t="shared" si="832"/>
        <v/>
      </c>
      <c r="N1831" s="39" t="str">
        <f t="shared" ca="1" si="852"/>
        <v/>
      </c>
      <c r="O1831" s="39">
        <f ca="1">ROUND(Q1830*$O$5/payments_per_year,2)</f>
        <v>0</v>
      </c>
      <c r="P1831" s="101"/>
      <c r="Q1831" s="39">
        <f t="shared" ca="1" si="853"/>
        <v>0</v>
      </c>
      <c r="R1831" s="332"/>
      <c r="S1831" s="37" t="str">
        <f t="shared" ca="1" si="843"/>
        <v/>
      </c>
      <c r="T1831" s="41" t="str">
        <f t="shared" ca="1" si="844"/>
        <v/>
      </c>
      <c r="U1831" s="39" t="str">
        <f t="shared" si="833"/>
        <v/>
      </c>
      <c r="V1831" s="39" t="str">
        <f t="shared" ca="1" si="854"/>
        <v/>
      </c>
      <c r="W1831" s="39">
        <f t="shared" ca="1" si="834"/>
        <v>0</v>
      </c>
      <c r="X1831" s="40"/>
      <c r="Y1831" s="39">
        <f t="shared" ca="1" si="855"/>
        <v>0</v>
      </c>
      <c r="Z1831" s="327"/>
      <c r="AA1831" s="37" t="str">
        <f t="shared" ca="1" si="845"/>
        <v/>
      </c>
      <c r="AB1831" s="41" t="str">
        <f t="shared" ca="1" si="846"/>
        <v/>
      </c>
      <c r="AC1831" s="39" t="str">
        <f t="shared" si="835"/>
        <v/>
      </c>
      <c r="AD1831" s="39" t="str">
        <f t="shared" ca="1" si="856"/>
        <v/>
      </c>
      <c r="AE1831" s="39" t="str">
        <f t="shared" ca="1" si="847"/>
        <v/>
      </c>
      <c r="AF1831" s="40"/>
      <c r="AG1831" s="39">
        <f t="shared" ca="1" si="857"/>
        <v>0</v>
      </c>
      <c r="AH1831" s="339"/>
      <c r="AI1831" s="37" t="str">
        <f t="shared" ca="1" si="848"/>
        <v/>
      </c>
      <c r="AJ1831" s="41" t="str">
        <f t="shared" ca="1" si="849"/>
        <v/>
      </c>
      <c r="AK1831" s="39" t="str">
        <f t="shared" si="836"/>
        <v/>
      </c>
      <c r="AL1831" s="39" t="str">
        <f t="shared" ca="1" si="858"/>
        <v/>
      </c>
      <c r="AM1831" s="39" t="str">
        <f t="shared" ca="1" si="850"/>
        <v/>
      </c>
      <c r="AN1831" s="40"/>
      <c r="AO1831" s="39">
        <f t="shared" ca="1" si="859"/>
        <v>0</v>
      </c>
      <c r="AP1831" s="339"/>
      <c r="AW1831" s="329"/>
      <c r="BI1831" s="329"/>
      <c r="BJ1831" s="329"/>
      <c r="BK1831" s="329"/>
      <c r="BL1831" s="329"/>
      <c r="BM1831" s="329"/>
      <c r="BN1831" s="329"/>
      <c r="BO1831" s="329"/>
      <c r="BP1831" s="329"/>
      <c r="BQ1831" s="329"/>
      <c r="BR1831" s="329"/>
      <c r="BS1831" s="329"/>
      <c r="BT1831" s="329"/>
      <c r="BU1831" s="329"/>
      <c r="BV1831" s="329"/>
      <c r="BW1831" s="325"/>
      <c r="BX1831" s="325"/>
      <c r="BY1831" s="325"/>
      <c r="BZ1831" s="325"/>
      <c r="CA1831" s="325"/>
      <c r="CB1831" s="325"/>
      <c r="CC1831" s="325"/>
      <c r="CD1831" s="325"/>
      <c r="CE1831" s="325"/>
      <c r="CF1831" s="325"/>
      <c r="CG1831" s="325"/>
      <c r="CH1831" s="325"/>
      <c r="CI1831" s="325"/>
      <c r="CJ1831" s="325"/>
      <c r="CK1831" s="325"/>
      <c r="CL1831" s="325"/>
      <c r="CM1831" s="325"/>
      <c r="CN1831" s="325"/>
      <c r="CO1831" s="325"/>
      <c r="CP1831" s="325"/>
      <c r="CQ1831" s="325"/>
      <c r="CR1831" s="325"/>
      <c r="CS1831" s="325"/>
      <c r="CT1831" s="325"/>
      <c r="CU1831" s="325"/>
      <c r="CV1831" s="325"/>
      <c r="CW1831" s="325"/>
      <c r="CX1831" s="325"/>
    </row>
    <row r="1832" spans="1:102" s="36" customFormat="1" ht="15" hidden="1" customHeight="1">
      <c r="A1832" s="329"/>
      <c r="B1832" s="37" t="str">
        <f t="shared" ca="1" si="837"/>
        <v/>
      </c>
      <c r="C1832" s="41" t="str">
        <f t="shared" ca="1" si="838"/>
        <v/>
      </c>
      <c r="D1832" s="39" t="str">
        <f t="shared" ca="1" si="839"/>
        <v/>
      </c>
      <c r="E1832" s="39" t="str">
        <f t="shared" ca="1" si="851"/>
        <v/>
      </c>
      <c r="F1832" s="39" t="str">
        <f t="shared" ca="1" si="840"/>
        <v/>
      </c>
      <c r="G1832" s="101"/>
      <c r="H1832" s="39">
        <f t="shared" ca="1" si="831"/>
        <v>0</v>
      </c>
      <c r="J1832" s="332"/>
      <c r="K1832" s="37" t="str">
        <f t="shared" ca="1" si="841"/>
        <v/>
      </c>
      <c r="L1832" s="41" t="str">
        <f t="shared" ca="1" si="842"/>
        <v/>
      </c>
      <c r="M1832" s="39" t="str">
        <f t="shared" si="832"/>
        <v/>
      </c>
      <c r="N1832" s="39" t="str">
        <f t="shared" ca="1" si="852"/>
        <v/>
      </c>
      <c r="O1832" s="39" t="str">
        <f ca="1">IF(L1832="","",ROUND(Q1831*$O$5/payments_per_year,2))</f>
        <v/>
      </c>
      <c r="P1832" s="101"/>
      <c r="Q1832" s="39">
        <f t="shared" ca="1" si="853"/>
        <v>0</v>
      </c>
      <c r="R1832" s="332"/>
      <c r="S1832" s="37" t="str">
        <f t="shared" ca="1" si="843"/>
        <v/>
      </c>
      <c r="T1832" s="41" t="str">
        <f t="shared" ca="1" si="844"/>
        <v/>
      </c>
      <c r="U1832" s="39" t="str">
        <f t="shared" si="833"/>
        <v/>
      </c>
      <c r="V1832" s="39" t="str">
        <f t="shared" ca="1" si="854"/>
        <v/>
      </c>
      <c r="W1832" s="39">
        <f t="shared" ca="1" si="834"/>
        <v>0</v>
      </c>
      <c r="X1832" s="40"/>
      <c r="Y1832" s="39">
        <f t="shared" ca="1" si="855"/>
        <v>0</v>
      </c>
      <c r="Z1832" s="327"/>
      <c r="AA1832" s="37" t="str">
        <f t="shared" ca="1" si="845"/>
        <v/>
      </c>
      <c r="AB1832" s="41" t="str">
        <f t="shared" ca="1" si="846"/>
        <v/>
      </c>
      <c r="AC1832" s="39" t="str">
        <f t="shared" si="835"/>
        <v/>
      </c>
      <c r="AD1832" s="39" t="str">
        <f t="shared" ca="1" si="856"/>
        <v/>
      </c>
      <c r="AE1832" s="39" t="str">
        <f t="shared" ca="1" si="847"/>
        <v/>
      </c>
      <c r="AF1832" s="40"/>
      <c r="AG1832" s="39">
        <f t="shared" ca="1" si="857"/>
        <v>0</v>
      </c>
      <c r="AH1832" s="339"/>
      <c r="AI1832" s="37" t="str">
        <f t="shared" ca="1" si="848"/>
        <v/>
      </c>
      <c r="AJ1832" s="41" t="str">
        <f t="shared" ca="1" si="849"/>
        <v/>
      </c>
      <c r="AK1832" s="39" t="str">
        <f t="shared" si="836"/>
        <v/>
      </c>
      <c r="AL1832" s="39" t="str">
        <f t="shared" ca="1" si="858"/>
        <v/>
      </c>
      <c r="AM1832" s="39" t="str">
        <f t="shared" ca="1" si="850"/>
        <v/>
      </c>
      <c r="AN1832" s="40"/>
      <c r="AO1832" s="39">
        <f t="shared" ca="1" si="859"/>
        <v>0</v>
      </c>
      <c r="AP1832" s="339"/>
      <c r="AW1832" s="329"/>
      <c r="BI1832" s="329"/>
      <c r="BJ1832" s="329"/>
      <c r="BK1832" s="329"/>
      <c r="BL1832" s="329"/>
      <c r="BM1832" s="329"/>
      <c r="BN1832" s="329"/>
      <c r="BO1832" s="329"/>
      <c r="BP1832" s="329"/>
      <c r="BQ1832" s="329"/>
      <c r="BR1832" s="329"/>
      <c r="BS1832" s="329"/>
      <c r="BT1832" s="329"/>
      <c r="BU1832" s="329"/>
      <c r="BV1832" s="329"/>
      <c r="BW1832" s="325"/>
      <c r="BX1832" s="325"/>
      <c r="BY1832" s="325"/>
      <c r="BZ1832" s="325"/>
      <c r="CA1832" s="325"/>
      <c r="CB1832" s="325"/>
      <c r="CC1832" s="325"/>
      <c r="CD1832" s="325"/>
      <c r="CE1832" s="325"/>
      <c r="CF1832" s="325"/>
      <c r="CG1832" s="325"/>
      <c r="CH1832" s="325"/>
      <c r="CI1832" s="325"/>
      <c r="CJ1832" s="325"/>
      <c r="CK1832" s="325"/>
      <c r="CL1832" s="325"/>
      <c r="CM1832" s="325"/>
      <c r="CN1832" s="325"/>
      <c r="CO1832" s="325"/>
      <c r="CP1832" s="325"/>
      <c r="CQ1832" s="325"/>
      <c r="CR1832" s="325"/>
      <c r="CS1832" s="325"/>
      <c r="CT1832" s="325"/>
      <c r="CU1832" s="325"/>
      <c r="CV1832" s="325"/>
      <c r="CW1832" s="325"/>
      <c r="CX1832" s="325"/>
    </row>
    <row r="1833" spans="1:102" s="36" customFormat="1" ht="15" hidden="1" customHeight="1">
      <c r="A1833" s="329"/>
      <c r="B1833" s="37" t="str">
        <f t="shared" ca="1" si="837"/>
        <v/>
      </c>
      <c r="C1833" s="41" t="str">
        <f t="shared" ca="1" si="838"/>
        <v/>
      </c>
      <c r="D1833" s="39" t="str">
        <f t="shared" ca="1" si="839"/>
        <v/>
      </c>
      <c r="E1833" s="39" t="str">
        <f t="shared" ca="1" si="851"/>
        <v/>
      </c>
      <c r="F1833" s="39" t="str">
        <f t="shared" ca="1" si="840"/>
        <v/>
      </c>
      <c r="G1833" s="101"/>
      <c r="H1833" s="39">
        <f t="shared" ca="1" si="831"/>
        <v>0</v>
      </c>
      <c r="J1833" s="332"/>
      <c r="K1833" s="37" t="str">
        <f t="shared" ca="1" si="841"/>
        <v/>
      </c>
      <c r="L1833" s="41" t="str">
        <f t="shared" ca="1" si="842"/>
        <v/>
      </c>
      <c r="M1833" s="39" t="str">
        <f t="shared" si="832"/>
        <v/>
      </c>
      <c r="N1833" s="39" t="str">
        <f t="shared" ca="1" si="852"/>
        <v/>
      </c>
      <c r="O1833" s="39">
        <f ca="1">ROUND(Q1832*$O$5/payments_per_year,2)</f>
        <v>0</v>
      </c>
      <c r="P1833" s="101"/>
      <c r="Q1833" s="39">
        <f t="shared" ca="1" si="853"/>
        <v>0</v>
      </c>
      <c r="R1833" s="332"/>
      <c r="S1833" s="37" t="str">
        <f t="shared" ca="1" si="843"/>
        <v/>
      </c>
      <c r="T1833" s="41" t="str">
        <f t="shared" ca="1" si="844"/>
        <v/>
      </c>
      <c r="U1833" s="39" t="str">
        <f t="shared" si="833"/>
        <v/>
      </c>
      <c r="V1833" s="39" t="str">
        <f t="shared" ca="1" si="854"/>
        <v/>
      </c>
      <c r="W1833" s="39">
        <f t="shared" ca="1" si="834"/>
        <v>0</v>
      </c>
      <c r="X1833" s="40"/>
      <c r="Y1833" s="39">
        <f t="shared" ca="1" si="855"/>
        <v>0</v>
      </c>
      <c r="Z1833" s="327"/>
      <c r="AA1833" s="37" t="str">
        <f t="shared" ca="1" si="845"/>
        <v/>
      </c>
      <c r="AB1833" s="41" t="str">
        <f t="shared" ca="1" si="846"/>
        <v/>
      </c>
      <c r="AC1833" s="39" t="str">
        <f t="shared" si="835"/>
        <v/>
      </c>
      <c r="AD1833" s="39" t="str">
        <f t="shared" ca="1" si="856"/>
        <v/>
      </c>
      <c r="AE1833" s="39" t="str">
        <f t="shared" ca="1" si="847"/>
        <v/>
      </c>
      <c r="AF1833" s="40"/>
      <c r="AG1833" s="39">
        <f t="shared" ca="1" si="857"/>
        <v>0</v>
      </c>
      <c r="AH1833" s="339"/>
      <c r="AI1833" s="37" t="str">
        <f t="shared" ca="1" si="848"/>
        <v/>
      </c>
      <c r="AJ1833" s="41" t="str">
        <f t="shared" ca="1" si="849"/>
        <v/>
      </c>
      <c r="AK1833" s="39" t="str">
        <f t="shared" si="836"/>
        <v/>
      </c>
      <c r="AL1833" s="39" t="str">
        <f t="shared" ca="1" si="858"/>
        <v/>
      </c>
      <c r="AM1833" s="39" t="str">
        <f t="shared" ca="1" si="850"/>
        <v/>
      </c>
      <c r="AN1833" s="40"/>
      <c r="AO1833" s="39">
        <f t="shared" ca="1" si="859"/>
        <v>0</v>
      </c>
      <c r="AP1833" s="339"/>
      <c r="AW1833" s="329"/>
      <c r="BI1833" s="329"/>
      <c r="BJ1833" s="329"/>
      <c r="BK1833" s="329"/>
      <c r="BL1833" s="329"/>
      <c r="BM1833" s="329"/>
      <c r="BN1833" s="329"/>
      <c r="BO1833" s="329"/>
      <c r="BP1833" s="329"/>
      <c r="BQ1833" s="329"/>
      <c r="BR1833" s="329"/>
      <c r="BS1833" s="329"/>
      <c r="BT1833" s="329"/>
      <c r="BU1833" s="329"/>
      <c r="BV1833" s="329"/>
      <c r="BW1833" s="325"/>
      <c r="BX1833" s="325"/>
      <c r="BY1833" s="325"/>
      <c r="BZ1833" s="325"/>
      <c r="CA1833" s="325"/>
      <c r="CB1833" s="325"/>
      <c r="CC1833" s="325"/>
      <c r="CD1833" s="325"/>
      <c r="CE1833" s="325"/>
      <c r="CF1833" s="325"/>
      <c r="CG1833" s="325"/>
      <c r="CH1833" s="325"/>
      <c r="CI1833" s="325"/>
      <c r="CJ1833" s="325"/>
      <c r="CK1833" s="325"/>
      <c r="CL1833" s="325"/>
      <c r="CM1833" s="325"/>
      <c r="CN1833" s="325"/>
      <c r="CO1833" s="325"/>
      <c r="CP1833" s="325"/>
      <c r="CQ1833" s="325"/>
      <c r="CR1833" s="325"/>
      <c r="CS1833" s="325"/>
      <c r="CT1833" s="325"/>
      <c r="CU1833" s="325"/>
      <c r="CV1833" s="325"/>
      <c r="CW1833" s="325"/>
      <c r="CX1833" s="325"/>
    </row>
    <row r="1834" spans="1:102" s="36" customFormat="1" ht="15" hidden="1" customHeight="1">
      <c r="A1834" s="329"/>
      <c r="B1834" s="37" t="str">
        <f t="shared" ca="1" si="837"/>
        <v/>
      </c>
      <c r="C1834" s="41" t="str">
        <f t="shared" ca="1" si="838"/>
        <v/>
      </c>
      <c r="D1834" s="39" t="str">
        <f t="shared" ca="1" si="839"/>
        <v/>
      </c>
      <c r="E1834" s="39" t="str">
        <f t="shared" ca="1" si="851"/>
        <v/>
      </c>
      <c r="F1834" s="39" t="str">
        <f t="shared" ca="1" si="840"/>
        <v/>
      </c>
      <c r="G1834" s="101"/>
      <c r="H1834" s="39">
        <f t="shared" ca="1" si="831"/>
        <v>0</v>
      </c>
      <c r="J1834" s="332"/>
      <c r="K1834" s="37" t="str">
        <f t="shared" ca="1" si="841"/>
        <v/>
      </c>
      <c r="L1834" s="41" t="str">
        <f t="shared" ca="1" si="842"/>
        <v/>
      </c>
      <c r="M1834" s="39" t="str">
        <f t="shared" si="832"/>
        <v/>
      </c>
      <c r="N1834" s="39" t="str">
        <f t="shared" ca="1" si="852"/>
        <v/>
      </c>
      <c r="O1834" s="39" t="str">
        <f ca="1">IF(L1834="","",ROUND(Q1833*$O$5/payments_per_year,2))</f>
        <v/>
      </c>
      <c r="P1834" s="101"/>
      <c r="Q1834" s="39">
        <f t="shared" ca="1" si="853"/>
        <v>0</v>
      </c>
      <c r="R1834" s="332"/>
      <c r="S1834" s="37" t="str">
        <f t="shared" ca="1" si="843"/>
        <v/>
      </c>
      <c r="T1834" s="41" t="str">
        <f t="shared" ca="1" si="844"/>
        <v/>
      </c>
      <c r="U1834" s="39" t="str">
        <f t="shared" si="833"/>
        <v/>
      </c>
      <c r="V1834" s="39" t="str">
        <f t="shared" ca="1" si="854"/>
        <v/>
      </c>
      <c r="W1834" s="39">
        <f t="shared" ca="1" si="834"/>
        <v>0</v>
      </c>
      <c r="X1834" s="40"/>
      <c r="Y1834" s="39">
        <f t="shared" ca="1" si="855"/>
        <v>0</v>
      </c>
      <c r="Z1834" s="327"/>
      <c r="AA1834" s="37" t="str">
        <f t="shared" ca="1" si="845"/>
        <v/>
      </c>
      <c r="AB1834" s="41" t="str">
        <f t="shared" ca="1" si="846"/>
        <v/>
      </c>
      <c r="AC1834" s="39" t="str">
        <f t="shared" si="835"/>
        <v/>
      </c>
      <c r="AD1834" s="39" t="str">
        <f t="shared" ca="1" si="856"/>
        <v/>
      </c>
      <c r="AE1834" s="39" t="str">
        <f t="shared" ca="1" si="847"/>
        <v/>
      </c>
      <c r="AF1834" s="40"/>
      <c r="AG1834" s="39">
        <f t="shared" ca="1" si="857"/>
        <v>0</v>
      </c>
      <c r="AH1834" s="339"/>
      <c r="AI1834" s="37" t="str">
        <f t="shared" ca="1" si="848"/>
        <v/>
      </c>
      <c r="AJ1834" s="41" t="str">
        <f t="shared" ca="1" si="849"/>
        <v/>
      </c>
      <c r="AK1834" s="39" t="str">
        <f t="shared" si="836"/>
        <v/>
      </c>
      <c r="AL1834" s="39" t="str">
        <f t="shared" ca="1" si="858"/>
        <v/>
      </c>
      <c r="AM1834" s="39" t="str">
        <f t="shared" ca="1" si="850"/>
        <v/>
      </c>
      <c r="AN1834" s="40"/>
      <c r="AO1834" s="39">
        <f t="shared" ca="1" si="859"/>
        <v>0</v>
      </c>
      <c r="AP1834" s="339"/>
      <c r="AW1834" s="329"/>
      <c r="BI1834" s="329"/>
      <c r="BJ1834" s="329"/>
      <c r="BK1834" s="329"/>
      <c r="BL1834" s="329"/>
      <c r="BM1834" s="329"/>
      <c r="BN1834" s="329"/>
      <c r="BO1834" s="329"/>
      <c r="BP1834" s="329"/>
      <c r="BQ1834" s="329"/>
      <c r="BR1834" s="329"/>
      <c r="BS1834" s="329"/>
      <c r="BT1834" s="329"/>
      <c r="BU1834" s="329"/>
      <c r="BV1834" s="329"/>
      <c r="BW1834" s="325"/>
      <c r="BX1834" s="325"/>
      <c r="BY1834" s="325"/>
      <c r="BZ1834" s="325"/>
      <c r="CA1834" s="325"/>
      <c r="CB1834" s="325"/>
      <c r="CC1834" s="325"/>
      <c r="CD1834" s="325"/>
      <c r="CE1834" s="325"/>
      <c r="CF1834" s="325"/>
      <c r="CG1834" s="325"/>
      <c r="CH1834" s="325"/>
      <c r="CI1834" s="325"/>
      <c r="CJ1834" s="325"/>
      <c r="CK1834" s="325"/>
      <c r="CL1834" s="325"/>
      <c r="CM1834" s="325"/>
      <c r="CN1834" s="325"/>
      <c r="CO1834" s="325"/>
      <c r="CP1834" s="325"/>
      <c r="CQ1834" s="325"/>
      <c r="CR1834" s="325"/>
      <c r="CS1834" s="325"/>
      <c r="CT1834" s="325"/>
      <c r="CU1834" s="325"/>
      <c r="CV1834" s="325"/>
      <c r="CW1834" s="325"/>
      <c r="CX1834" s="325"/>
    </row>
    <row r="1835" spans="1:102" s="36" customFormat="1" ht="15" hidden="1" customHeight="1">
      <c r="A1835" s="329"/>
      <c r="B1835" s="37" t="str">
        <f t="shared" ca="1" si="837"/>
        <v/>
      </c>
      <c r="C1835" s="41" t="str">
        <f t="shared" ca="1" si="838"/>
        <v/>
      </c>
      <c r="D1835" s="39" t="str">
        <f t="shared" ca="1" si="839"/>
        <v/>
      </c>
      <c r="E1835" s="39" t="str">
        <f t="shared" ca="1" si="851"/>
        <v/>
      </c>
      <c r="F1835" s="39" t="str">
        <f t="shared" ca="1" si="840"/>
        <v/>
      </c>
      <c r="G1835" s="101"/>
      <c r="H1835" s="39">
        <f t="shared" ca="1" si="831"/>
        <v>0</v>
      </c>
      <c r="J1835" s="332"/>
      <c r="K1835" s="37" t="str">
        <f t="shared" ca="1" si="841"/>
        <v/>
      </c>
      <c r="L1835" s="41" t="str">
        <f t="shared" ca="1" si="842"/>
        <v/>
      </c>
      <c r="M1835" s="39" t="str">
        <f t="shared" si="832"/>
        <v/>
      </c>
      <c r="N1835" s="39" t="str">
        <f t="shared" ca="1" si="852"/>
        <v/>
      </c>
      <c r="O1835" s="39">
        <f ca="1">ROUND(Q1834*$O$5/payments_per_year,2)</f>
        <v>0</v>
      </c>
      <c r="P1835" s="101"/>
      <c r="Q1835" s="39">
        <f t="shared" ca="1" si="853"/>
        <v>0</v>
      </c>
      <c r="R1835" s="332"/>
      <c r="S1835" s="37" t="str">
        <f t="shared" ca="1" si="843"/>
        <v/>
      </c>
      <c r="T1835" s="41" t="str">
        <f t="shared" ca="1" si="844"/>
        <v/>
      </c>
      <c r="U1835" s="39" t="str">
        <f t="shared" si="833"/>
        <v/>
      </c>
      <c r="V1835" s="39" t="str">
        <f t="shared" ca="1" si="854"/>
        <v/>
      </c>
      <c r="W1835" s="39">
        <f t="shared" ca="1" si="834"/>
        <v>0</v>
      </c>
      <c r="X1835" s="40"/>
      <c r="Y1835" s="39">
        <f t="shared" ca="1" si="855"/>
        <v>0</v>
      </c>
      <c r="Z1835" s="327"/>
      <c r="AA1835" s="37" t="str">
        <f t="shared" ca="1" si="845"/>
        <v/>
      </c>
      <c r="AB1835" s="41" t="str">
        <f t="shared" ca="1" si="846"/>
        <v/>
      </c>
      <c r="AC1835" s="39" t="str">
        <f t="shared" si="835"/>
        <v/>
      </c>
      <c r="AD1835" s="39" t="str">
        <f t="shared" ca="1" si="856"/>
        <v/>
      </c>
      <c r="AE1835" s="39" t="str">
        <f t="shared" ca="1" si="847"/>
        <v/>
      </c>
      <c r="AF1835" s="40"/>
      <c r="AG1835" s="39">
        <f t="shared" ca="1" si="857"/>
        <v>0</v>
      </c>
      <c r="AH1835" s="339"/>
      <c r="AI1835" s="37" t="str">
        <f t="shared" ca="1" si="848"/>
        <v/>
      </c>
      <c r="AJ1835" s="41" t="str">
        <f t="shared" ca="1" si="849"/>
        <v/>
      </c>
      <c r="AK1835" s="39" t="str">
        <f t="shared" si="836"/>
        <v/>
      </c>
      <c r="AL1835" s="39" t="str">
        <f t="shared" ca="1" si="858"/>
        <v/>
      </c>
      <c r="AM1835" s="39" t="str">
        <f t="shared" ca="1" si="850"/>
        <v/>
      </c>
      <c r="AN1835" s="40"/>
      <c r="AO1835" s="39">
        <f t="shared" ca="1" si="859"/>
        <v>0</v>
      </c>
      <c r="AP1835" s="339"/>
      <c r="AW1835" s="329"/>
      <c r="BI1835" s="329"/>
      <c r="BJ1835" s="329"/>
      <c r="BK1835" s="329"/>
      <c r="BL1835" s="329"/>
      <c r="BM1835" s="329"/>
      <c r="BN1835" s="329"/>
      <c r="BO1835" s="329"/>
      <c r="BP1835" s="329"/>
      <c r="BQ1835" s="329"/>
      <c r="BR1835" s="329"/>
      <c r="BS1835" s="329"/>
      <c r="BT1835" s="329"/>
      <c r="BU1835" s="329"/>
      <c r="BV1835" s="329"/>
      <c r="BW1835" s="325"/>
      <c r="BX1835" s="325"/>
      <c r="BY1835" s="325"/>
      <c r="BZ1835" s="325"/>
      <c r="CA1835" s="325"/>
      <c r="CB1835" s="325"/>
      <c r="CC1835" s="325"/>
      <c r="CD1835" s="325"/>
      <c r="CE1835" s="325"/>
      <c r="CF1835" s="325"/>
      <c r="CG1835" s="325"/>
      <c r="CH1835" s="325"/>
      <c r="CI1835" s="325"/>
      <c r="CJ1835" s="325"/>
      <c r="CK1835" s="325"/>
      <c r="CL1835" s="325"/>
      <c r="CM1835" s="325"/>
      <c r="CN1835" s="325"/>
      <c r="CO1835" s="325"/>
      <c r="CP1835" s="325"/>
      <c r="CQ1835" s="325"/>
      <c r="CR1835" s="325"/>
      <c r="CS1835" s="325"/>
      <c r="CT1835" s="325"/>
      <c r="CU1835" s="325"/>
      <c r="CV1835" s="325"/>
      <c r="CW1835" s="325"/>
      <c r="CX1835" s="325"/>
    </row>
    <row r="1836" spans="1:102" s="36" customFormat="1" ht="15" hidden="1" customHeight="1">
      <c r="A1836" s="329"/>
      <c r="B1836" s="37" t="str">
        <f t="shared" ca="1" si="837"/>
        <v/>
      </c>
      <c r="C1836" s="41" t="str">
        <f t="shared" ca="1" si="838"/>
        <v/>
      </c>
      <c r="D1836" s="39" t="str">
        <f t="shared" ca="1" si="839"/>
        <v/>
      </c>
      <c r="E1836" s="39" t="str">
        <f t="shared" ca="1" si="851"/>
        <v/>
      </c>
      <c r="F1836" s="39" t="str">
        <f t="shared" ca="1" si="840"/>
        <v/>
      </c>
      <c r="G1836" s="101"/>
      <c r="H1836" s="39">
        <f t="shared" ca="1" si="831"/>
        <v>0</v>
      </c>
      <c r="J1836" s="332"/>
      <c r="K1836" s="37" t="str">
        <f t="shared" ca="1" si="841"/>
        <v/>
      </c>
      <c r="L1836" s="41" t="str">
        <f t="shared" ca="1" si="842"/>
        <v/>
      </c>
      <c r="M1836" s="39" t="str">
        <f t="shared" si="832"/>
        <v/>
      </c>
      <c r="N1836" s="39" t="str">
        <f t="shared" ca="1" si="852"/>
        <v/>
      </c>
      <c r="O1836" s="39" t="str">
        <f ca="1">IF(L1836="","",ROUND(Q1835*$O$5/payments_per_year,2))</f>
        <v/>
      </c>
      <c r="P1836" s="101"/>
      <c r="Q1836" s="39">
        <f t="shared" ca="1" si="853"/>
        <v>0</v>
      </c>
      <c r="R1836" s="332"/>
      <c r="S1836" s="37" t="str">
        <f t="shared" ca="1" si="843"/>
        <v/>
      </c>
      <c r="T1836" s="41" t="str">
        <f t="shared" ca="1" si="844"/>
        <v/>
      </c>
      <c r="U1836" s="39" t="str">
        <f t="shared" si="833"/>
        <v/>
      </c>
      <c r="V1836" s="39" t="str">
        <f t="shared" ca="1" si="854"/>
        <v/>
      </c>
      <c r="W1836" s="39">
        <f t="shared" ca="1" si="834"/>
        <v>0</v>
      </c>
      <c r="X1836" s="40"/>
      <c r="Y1836" s="39">
        <f t="shared" ca="1" si="855"/>
        <v>0</v>
      </c>
      <c r="Z1836" s="327"/>
      <c r="AA1836" s="37" t="str">
        <f t="shared" ca="1" si="845"/>
        <v/>
      </c>
      <c r="AB1836" s="41" t="str">
        <f t="shared" ca="1" si="846"/>
        <v/>
      </c>
      <c r="AC1836" s="39" t="str">
        <f t="shared" si="835"/>
        <v/>
      </c>
      <c r="AD1836" s="39" t="str">
        <f t="shared" ca="1" si="856"/>
        <v/>
      </c>
      <c r="AE1836" s="39" t="str">
        <f t="shared" ca="1" si="847"/>
        <v/>
      </c>
      <c r="AF1836" s="40"/>
      <c r="AG1836" s="39">
        <f t="shared" ca="1" si="857"/>
        <v>0</v>
      </c>
      <c r="AH1836" s="339"/>
      <c r="AI1836" s="37" t="str">
        <f t="shared" ca="1" si="848"/>
        <v/>
      </c>
      <c r="AJ1836" s="41" t="str">
        <f t="shared" ca="1" si="849"/>
        <v/>
      </c>
      <c r="AK1836" s="39" t="str">
        <f t="shared" si="836"/>
        <v/>
      </c>
      <c r="AL1836" s="39" t="str">
        <f t="shared" ca="1" si="858"/>
        <v/>
      </c>
      <c r="AM1836" s="39" t="str">
        <f t="shared" ca="1" si="850"/>
        <v/>
      </c>
      <c r="AN1836" s="40"/>
      <c r="AO1836" s="39">
        <f t="shared" ca="1" si="859"/>
        <v>0</v>
      </c>
      <c r="AP1836" s="339"/>
      <c r="AW1836" s="329"/>
      <c r="BI1836" s="329"/>
      <c r="BJ1836" s="329"/>
      <c r="BK1836" s="329"/>
      <c r="BL1836" s="329"/>
      <c r="BM1836" s="329"/>
      <c r="BN1836" s="329"/>
      <c r="BO1836" s="329"/>
      <c r="BP1836" s="329"/>
      <c r="BQ1836" s="329"/>
      <c r="BR1836" s="329"/>
      <c r="BS1836" s="329"/>
      <c r="BT1836" s="329"/>
      <c r="BU1836" s="329"/>
      <c r="BV1836" s="329"/>
      <c r="BW1836" s="325"/>
      <c r="BX1836" s="325"/>
      <c r="BY1836" s="325"/>
      <c r="BZ1836" s="325"/>
      <c r="CA1836" s="325"/>
      <c r="CB1836" s="325"/>
      <c r="CC1836" s="325"/>
      <c r="CD1836" s="325"/>
      <c r="CE1836" s="325"/>
      <c r="CF1836" s="325"/>
      <c r="CG1836" s="325"/>
      <c r="CH1836" s="325"/>
      <c r="CI1836" s="325"/>
      <c r="CJ1836" s="325"/>
      <c r="CK1836" s="325"/>
      <c r="CL1836" s="325"/>
      <c r="CM1836" s="325"/>
      <c r="CN1836" s="325"/>
      <c r="CO1836" s="325"/>
      <c r="CP1836" s="325"/>
      <c r="CQ1836" s="325"/>
      <c r="CR1836" s="325"/>
      <c r="CS1836" s="325"/>
      <c r="CT1836" s="325"/>
      <c r="CU1836" s="325"/>
      <c r="CV1836" s="325"/>
      <c r="CW1836" s="325"/>
      <c r="CX1836" s="325"/>
    </row>
    <row r="1837" spans="1:102" s="36" customFormat="1" ht="15" hidden="1" customHeight="1">
      <c r="A1837" s="329"/>
      <c r="B1837" s="37" t="str">
        <f t="shared" ca="1" si="837"/>
        <v/>
      </c>
      <c r="C1837" s="41" t="str">
        <f t="shared" ca="1" si="838"/>
        <v/>
      </c>
      <c r="D1837" s="39" t="str">
        <f t="shared" ca="1" si="839"/>
        <v/>
      </c>
      <c r="E1837" s="39" t="str">
        <f t="shared" ca="1" si="851"/>
        <v/>
      </c>
      <c r="F1837" s="39" t="str">
        <f t="shared" ca="1" si="840"/>
        <v/>
      </c>
      <c r="G1837" s="101"/>
      <c r="H1837" s="39">
        <f t="shared" ca="1" si="831"/>
        <v>0</v>
      </c>
      <c r="J1837" s="332"/>
      <c r="K1837" s="37" t="str">
        <f t="shared" ca="1" si="841"/>
        <v/>
      </c>
      <c r="L1837" s="41" t="str">
        <f t="shared" ca="1" si="842"/>
        <v/>
      </c>
      <c r="M1837" s="39" t="str">
        <f t="shared" si="832"/>
        <v/>
      </c>
      <c r="N1837" s="39" t="str">
        <f t="shared" ca="1" si="852"/>
        <v/>
      </c>
      <c r="O1837" s="39">
        <f ca="1">ROUND(Q1836*$O$5/payments_per_year,2)</f>
        <v>0</v>
      </c>
      <c r="P1837" s="101"/>
      <c r="Q1837" s="39">
        <f t="shared" ca="1" si="853"/>
        <v>0</v>
      </c>
      <c r="R1837" s="332"/>
      <c r="S1837" s="37" t="str">
        <f t="shared" ca="1" si="843"/>
        <v/>
      </c>
      <c r="T1837" s="41" t="str">
        <f t="shared" ca="1" si="844"/>
        <v/>
      </c>
      <c r="U1837" s="39" t="str">
        <f t="shared" si="833"/>
        <v/>
      </c>
      <c r="V1837" s="39" t="str">
        <f t="shared" ca="1" si="854"/>
        <v/>
      </c>
      <c r="W1837" s="39">
        <f t="shared" ca="1" si="834"/>
        <v>0</v>
      </c>
      <c r="X1837" s="40"/>
      <c r="Y1837" s="39">
        <f t="shared" ca="1" si="855"/>
        <v>0</v>
      </c>
      <c r="Z1837" s="327"/>
      <c r="AA1837" s="37" t="str">
        <f t="shared" ca="1" si="845"/>
        <v/>
      </c>
      <c r="AB1837" s="41" t="str">
        <f t="shared" ca="1" si="846"/>
        <v/>
      </c>
      <c r="AC1837" s="39" t="str">
        <f t="shared" si="835"/>
        <v/>
      </c>
      <c r="AD1837" s="39" t="str">
        <f t="shared" ca="1" si="856"/>
        <v/>
      </c>
      <c r="AE1837" s="39" t="str">
        <f t="shared" ca="1" si="847"/>
        <v/>
      </c>
      <c r="AF1837" s="40"/>
      <c r="AG1837" s="39">
        <f t="shared" ca="1" si="857"/>
        <v>0</v>
      </c>
      <c r="AH1837" s="339"/>
      <c r="AI1837" s="37" t="str">
        <f t="shared" ca="1" si="848"/>
        <v/>
      </c>
      <c r="AJ1837" s="41" t="str">
        <f t="shared" ca="1" si="849"/>
        <v/>
      </c>
      <c r="AK1837" s="39" t="str">
        <f t="shared" si="836"/>
        <v/>
      </c>
      <c r="AL1837" s="39" t="str">
        <f t="shared" ca="1" si="858"/>
        <v/>
      </c>
      <c r="AM1837" s="39" t="str">
        <f t="shared" ca="1" si="850"/>
        <v/>
      </c>
      <c r="AN1837" s="40"/>
      <c r="AO1837" s="39">
        <f t="shared" ca="1" si="859"/>
        <v>0</v>
      </c>
      <c r="AP1837" s="339"/>
      <c r="AW1837" s="329"/>
      <c r="BI1837" s="329"/>
      <c r="BJ1837" s="329"/>
      <c r="BK1837" s="329"/>
      <c r="BL1837" s="329"/>
      <c r="BM1837" s="329"/>
      <c r="BN1837" s="329"/>
      <c r="BO1837" s="329"/>
      <c r="BP1837" s="329"/>
      <c r="BQ1837" s="329"/>
      <c r="BR1837" s="329"/>
      <c r="BS1837" s="329"/>
      <c r="BT1837" s="329"/>
      <c r="BU1837" s="329"/>
      <c r="BV1837" s="329"/>
      <c r="BW1837" s="325"/>
      <c r="BX1837" s="325"/>
      <c r="BY1837" s="325"/>
      <c r="BZ1837" s="325"/>
      <c r="CA1837" s="325"/>
      <c r="CB1837" s="325"/>
      <c r="CC1837" s="325"/>
      <c r="CD1837" s="325"/>
      <c r="CE1837" s="325"/>
      <c r="CF1837" s="325"/>
      <c r="CG1837" s="325"/>
      <c r="CH1837" s="325"/>
      <c r="CI1837" s="325"/>
      <c r="CJ1837" s="325"/>
      <c r="CK1837" s="325"/>
      <c r="CL1837" s="325"/>
      <c r="CM1837" s="325"/>
      <c r="CN1837" s="325"/>
      <c r="CO1837" s="325"/>
      <c r="CP1837" s="325"/>
      <c r="CQ1837" s="325"/>
      <c r="CR1837" s="325"/>
      <c r="CS1837" s="325"/>
      <c r="CT1837" s="325"/>
      <c r="CU1837" s="325"/>
      <c r="CV1837" s="325"/>
      <c r="CW1837" s="325"/>
      <c r="CX1837" s="325"/>
    </row>
    <row r="1838" spans="1:102" s="36" customFormat="1" ht="15" hidden="1" customHeight="1">
      <c r="A1838" s="329"/>
      <c r="B1838" s="37" t="str">
        <f t="shared" ca="1" si="837"/>
        <v/>
      </c>
      <c r="C1838" s="41" t="str">
        <f t="shared" ca="1" si="838"/>
        <v/>
      </c>
      <c r="D1838" s="39" t="str">
        <f t="shared" ca="1" si="839"/>
        <v/>
      </c>
      <c r="E1838" s="39" t="str">
        <f t="shared" ca="1" si="851"/>
        <v/>
      </c>
      <c r="F1838" s="39" t="str">
        <f t="shared" ca="1" si="840"/>
        <v/>
      </c>
      <c r="G1838" s="101"/>
      <c r="H1838" s="39">
        <f t="shared" ca="1" si="831"/>
        <v>0</v>
      </c>
      <c r="J1838" s="332"/>
      <c r="K1838" s="37" t="str">
        <f t="shared" ca="1" si="841"/>
        <v/>
      </c>
      <c r="L1838" s="41" t="str">
        <f t="shared" ca="1" si="842"/>
        <v/>
      </c>
      <c r="M1838" s="39" t="str">
        <f t="shared" si="832"/>
        <v/>
      </c>
      <c r="N1838" s="39" t="str">
        <f t="shared" ca="1" si="852"/>
        <v/>
      </c>
      <c r="O1838" s="39" t="str">
        <f ca="1">IF(L1838="","",ROUND(Q1837*$O$5/payments_per_year,2))</f>
        <v/>
      </c>
      <c r="P1838" s="101"/>
      <c r="Q1838" s="39">
        <f t="shared" ca="1" si="853"/>
        <v>0</v>
      </c>
      <c r="R1838" s="332"/>
      <c r="S1838" s="37" t="str">
        <f t="shared" ca="1" si="843"/>
        <v/>
      </c>
      <c r="T1838" s="41" t="str">
        <f t="shared" ca="1" si="844"/>
        <v/>
      </c>
      <c r="U1838" s="39" t="str">
        <f t="shared" si="833"/>
        <v/>
      </c>
      <c r="V1838" s="39" t="str">
        <f t="shared" ca="1" si="854"/>
        <v/>
      </c>
      <c r="W1838" s="39">
        <f t="shared" ca="1" si="834"/>
        <v>0</v>
      </c>
      <c r="X1838" s="40"/>
      <c r="Y1838" s="39">
        <f t="shared" ca="1" si="855"/>
        <v>0</v>
      </c>
      <c r="Z1838" s="327"/>
      <c r="AA1838" s="37" t="str">
        <f t="shared" ca="1" si="845"/>
        <v/>
      </c>
      <c r="AB1838" s="41" t="str">
        <f t="shared" ca="1" si="846"/>
        <v/>
      </c>
      <c r="AC1838" s="39" t="str">
        <f t="shared" si="835"/>
        <v/>
      </c>
      <c r="AD1838" s="39" t="str">
        <f t="shared" ca="1" si="856"/>
        <v/>
      </c>
      <c r="AE1838" s="39" t="str">
        <f t="shared" ca="1" si="847"/>
        <v/>
      </c>
      <c r="AF1838" s="40"/>
      <c r="AG1838" s="39">
        <f t="shared" ca="1" si="857"/>
        <v>0</v>
      </c>
      <c r="AH1838" s="339"/>
      <c r="AI1838" s="37" t="str">
        <f t="shared" ca="1" si="848"/>
        <v/>
      </c>
      <c r="AJ1838" s="41" t="str">
        <f t="shared" ca="1" si="849"/>
        <v/>
      </c>
      <c r="AK1838" s="39" t="str">
        <f t="shared" si="836"/>
        <v/>
      </c>
      <c r="AL1838" s="39" t="str">
        <f t="shared" ca="1" si="858"/>
        <v/>
      </c>
      <c r="AM1838" s="39" t="str">
        <f t="shared" ca="1" si="850"/>
        <v/>
      </c>
      <c r="AN1838" s="40"/>
      <c r="AO1838" s="39">
        <f t="shared" ca="1" si="859"/>
        <v>0</v>
      </c>
      <c r="AP1838" s="339"/>
      <c r="AW1838" s="329"/>
      <c r="BI1838" s="329"/>
      <c r="BJ1838" s="329"/>
      <c r="BK1838" s="329"/>
      <c r="BL1838" s="329"/>
      <c r="BM1838" s="329"/>
      <c r="BN1838" s="329"/>
      <c r="BO1838" s="329"/>
      <c r="BP1838" s="329"/>
      <c r="BQ1838" s="329"/>
      <c r="BR1838" s="329"/>
      <c r="BS1838" s="329"/>
      <c r="BT1838" s="329"/>
      <c r="BU1838" s="329"/>
      <c r="BV1838" s="329"/>
      <c r="BW1838" s="325"/>
      <c r="BX1838" s="325"/>
      <c r="BY1838" s="325"/>
      <c r="BZ1838" s="325"/>
      <c r="CA1838" s="325"/>
      <c r="CB1838" s="325"/>
      <c r="CC1838" s="325"/>
      <c r="CD1838" s="325"/>
      <c r="CE1838" s="325"/>
      <c r="CF1838" s="325"/>
      <c r="CG1838" s="325"/>
      <c r="CH1838" s="325"/>
      <c r="CI1838" s="325"/>
      <c r="CJ1838" s="325"/>
      <c r="CK1838" s="325"/>
      <c r="CL1838" s="325"/>
      <c r="CM1838" s="325"/>
      <c r="CN1838" s="325"/>
      <c r="CO1838" s="325"/>
      <c r="CP1838" s="325"/>
      <c r="CQ1838" s="325"/>
      <c r="CR1838" s="325"/>
      <c r="CS1838" s="325"/>
      <c r="CT1838" s="325"/>
      <c r="CU1838" s="325"/>
      <c r="CV1838" s="325"/>
      <c r="CW1838" s="325"/>
      <c r="CX1838" s="325"/>
    </row>
    <row r="1839" spans="1:102" s="36" customFormat="1" ht="15" hidden="1" customHeight="1">
      <c r="A1839" s="329"/>
      <c r="B1839" s="37" t="str">
        <f t="shared" ca="1" si="837"/>
        <v/>
      </c>
      <c r="C1839" s="41" t="str">
        <f t="shared" ca="1" si="838"/>
        <v/>
      </c>
      <c r="D1839" s="39" t="str">
        <f t="shared" ca="1" si="839"/>
        <v/>
      </c>
      <c r="E1839" s="39" t="str">
        <f t="shared" ca="1" si="851"/>
        <v/>
      </c>
      <c r="F1839" s="39" t="str">
        <f t="shared" ca="1" si="840"/>
        <v/>
      </c>
      <c r="G1839" s="101"/>
      <c r="H1839" s="39">
        <f t="shared" ca="1" si="831"/>
        <v>0</v>
      </c>
      <c r="J1839" s="332"/>
      <c r="K1839" s="37" t="str">
        <f t="shared" ca="1" si="841"/>
        <v/>
      </c>
      <c r="L1839" s="41" t="str">
        <f t="shared" ca="1" si="842"/>
        <v/>
      </c>
      <c r="M1839" s="39" t="str">
        <f t="shared" si="832"/>
        <v/>
      </c>
      <c r="N1839" s="39" t="str">
        <f t="shared" ca="1" si="852"/>
        <v/>
      </c>
      <c r="O1839" s="39">
        <f ca="1">ROUND(Q1838*$O$5/payments_per_year,2)</f>
        <v>0</v>
      </c>
      <c r="P1839" s="101"/>
      <c r="Q1839" s="39">
        <f t="shared" ca="1" si="853"/>
        <v>0</v>
      </c>
      <c r="R1839" s="332"/>
      <c r="S1839" s="37" t="str">
        <f t="shared" ca="1" si="843"/>
        <v/>
      </c>
      <c r="T1839" s="41" t="str">
        <f t="shared" ca="1" si="844"/>
        <v/>
      </c>
      <c r="U1839" s="39" t="str">
        <f t="shared" si="833"/>
        <v/>
      </c>
      <c r="V1839" s="39" t="str">
        <f t="shared" ca="1" si="854"/>
        <v/>
      </c>
      <c r="W1839" s="39">
        <f t="shared" ca="1" si="834"/>
        <v>0</v>
      </c>
      <c r="X1839" s="40"/>
      <c r="Y1839" s="39">
        <f t="shared" ca="1" si="855"/>
        <v>0</v>
      </c>
      <c r="Z1839" s="327"/>
      <c r="AA1839" s="37" t="str">
        <f t="shared" ca="1" si="845"/>
        <v/>
      </c>
      <c r="AB1839" s="41" t="str">
        <f t="shared" ca="1" si="846"/>
        <v/>
      </c>
      <c r="AC1839" s="39" t="str">
        <f t="shared" si="835"/>
        <v/>
      </c>
      <c r="AD1839" s="39" t="str">
        <f t="shared" ca="1" si="856"/>
        <v/>
      </c>
      <c r="AE1839" s="39" t="str">
        <f t="shared" ca="1" si="847"/>
        <v/>
      </c>
      <c r="AF1839" s="40"/>
      <c r="AG1839" s="39">
        <f t="shared" ca="1" si="857"/>
        <v>0</v>
      </c>
      <c r="AH1839" s="339"/>
      <c r="AI1839" s="37" t="str">
        <f t="shared" ca="1" si="848"/>
        <v/>
      </c>
      <c r="AJ1839" s="41" t="str">
        <f t="shared" ca="1" si="849"/>
        <v/>
      </c>
      <c r="AK1839" s="39" t="str">
        <f t="shared" si="836"/>
        <v/>
      </c>
      <c r="AL1839" s="39" t="str">
        <f t="shared" ca="1" si="858"/>
        <v/>
      </c>
      <c r="AM1839" s="39" t="str">
        <f t="shared" ca="1" si="850"/>
        <v/>
      </c>
      <c r="AN1839" s="40"/>
      <c r="AO1839" s="39">
        <f t="shared" ca="1" si="859"/>
        <v>0</v>
      </c>
      <c r="AP1839" s="339"/>
      <c r="AW1839" s="329"/>
      <c r="BI1839" s="329"/>
      <c r="BJ1839" s="329"/>
      <c r="BK1839" s="329"/>
      <c r="BL1839" s="329"/>
      <c r="BM1839" s="329"/>
      <c r="BN1839" s="329"/>
      <c r="BO1839" s="329"/>
      <c r="BP1839" s="329"/>
      <c r="BQ1839" s="329"/>
      <c r="BR1839" s="329"/>
      <c r="BS1839" s="329"/>
      <c r="BT1839" s="329"/>
      <c r="BU1839" s="329"/>
      <c r="BV1839" s="329"/>
      <c r="BW1839" s="325"/>
      <c r="BX1839" s="325"/>
      <c r="BY1839" s="325"/>
      <c r="BZ1839" s="325"/>
      <c r="CA1839" s="325"/>
      <c r="CB1839" s="325"/>
      <c r="CC1839" s="325"/>
      <c r="CD1839" s="325"/>
      <c r="CE1839" s="325"/>
      <c r="CF1839" s="325"/>
      <c r="CG1839" s="325"/>
      <c r="CH1839" s="325"/>
      <c r="CI1839" s="325"/>
      <c r="CJ1839" s="325"/>
      <c r="CK1839" s="325"/>
      <c r="CL1839" s="325"/>
      <c r="CM1839" s="325"/>
      <c r="CN1839" s="325"/>
      <c r="CO1839" s="325"/>
      <c r="CP1839" s="325"/>
      <c r="CQ1839" s="325"/>
      <c r="CR1839" s="325"/>
      <c r="CS1839" s="325"/>
      <c r="CT1839" s="325"/>
      <c r="CU1839" s="325"/>
      <c r="CV1839" s="325"/>
      <c r="CW1839" s="325"/>
      <c r="CX1839" s="325"/>
    </row>
    <row r="1840" spans="1:102" s="36" customFormat="1" ht="15" hidden="1" customHeight="1">
      <c r="A1840" s="329"/>
      <c r="B1840" s="37" t="str">
        <f t="shared" ca="1" si="837"/>
        <v/>
      </c>
      <c r="C1840" s="41" t="str">
        <f t="shared" ca="1" si="838"/>
        <v/>
      </c>
      <c r="D1840" s="39" t="str">
        <f t="shared" ca="1" si="839"/>
        <v/>
      </c>
      <c r="E1840" s="39" t="str">
        <f t="shared" ca="1" si="851"/>
        <v/>
      </c>
      <c r="F1840" s="39" t="str">
        <f t="shared" ca="1" si="840"/>
        <v/>
      </c>
      <c r="G1840" s="101"/>
      <c r="H1840" s="39">
        <f t="shared" ca="1" si="831"/>
        <v>0</v>
      </c>
      <c r="J1840" s="332"/>
      <c r="K1840" s="37" t="str">
        <f t="shared" ca="1" si="841"/>
        <v/>
      </c>
      <c r="L1840" s="41" t="str">
        <f t="shared" ca="1" si="842"/>
        <v/>
      </c>
      <c r="M1840" s="39" t="str">
        <f t="shared" si="832"/>
        <v/>
      </c>
      <c r="N1840" s="39" t="str">
        <f t="shared" ca="1" si="852"/>
        <v/>
      </c>
      <c r="O1840" s="39" t="str">
        <f ca="1">IF(L1840="","",ROUND(Q1839*$O$5/payments_per_year,2))</f>
        <v/>
      </c>
      <c r="P1840" s="101"/>
      <c r="Q1840" s="39">
        <f t="shared" ca="1" si="853"/>
        <v>0</v>
      </c>
      <c r="R1840" s="332"/>
      <c r="S1840" s="37" t="str">
        <f t="shared" ca="1" si="843"/>
        <v/>
      </c>
      <c r="T1840" s="41" t="str">
        <f t="shared" ca="1" si="844"/>
        <v/>
      </c>
      <c r="U1840" s="39" t="str">
        <f t="shared" si="833"/>
        <v/>
      </c>
      <c r="V1840" s="39" t="str">
        <f t="shared" ca="1" si="854"/>
        <v/>
      </c>
      <c r="W1840" s="39">
        <f t="shared" ca="1" si="834"/>
        <v>0</v>
      </c>
      <c r="X1840" s="40"/>
      <c r="Y1840" s="39">
        <f t="shared" ca="1" si="855"/>
        <v>0</v>
      </c>
      <c r="Z1840" s="327"/>
      <c r="AA1840" s="37" t="str">
        <f t="shared" ca="1" si="845"/>
        <v/>
      </c>
      <c r="AB1840" s="41" t="str">
        <f t="shared" ca="1" si="846"/>
        <v/>
      </c>
      <c r="AC1840" s="39" t="str">
        <f t="shared" si="835"/>
        <v/>
      </c>
      <c r="AD1840" s="39" t="str">
        <f t="shared" ca="1" si="856"/>
        <v/>
      </c>
      <c r="AE1840" s="39" t="str">
        <f t="shared" ca="1" si="847"/>
        <v/>
      </c>
      <c r="AF1840" s="40"/>
      <c r="AG1840" s="39">
        <f t="shared" ca="1" si="857"/>
        <v>0</v>
      </c>
      <c r="AH1840" s="339"/>
      <c r="AI1840" s="37" t="str">
        <f t="shared" ca="1" si="848"/>
        <v/>
      </c>
      <c r="AJ1840" s="41" t="str">
        <f t="shared" ca="1" si="849"/>
        <v/>
      </c>
      <c r="AK1840" s="39" t="str">
        <f t="shared" si="836"/>
        <v/>
      </c>
      <c r="AL1840" s="39" t="str">
        <f t="shared" ca="1" si="858"/>
        <v/>
      </c>
      <c r="AM1840" s="39" t="str">
        <f t="shared" ca="1" si="850"/>
        <v/>
      </c>
      <c r="AN1840" s="40"/>
      <c r="AO1840" s="39">
        <f t="shared" ca="1" si="859"/>
        <v>0</v>
      </c>
      <c r="AP1840" s="339"/>
      <c r="AW1840" s="329"/>
      <c r="BI1840" s="329"/>
      <c r="BJ1840" s="329"/>
      <c r="BK1840" s="329"/>
      <c r="BL1840" s="329"/>
      <c r="BM1840" s="329"/>
      <c r="BN1840" s="329"/>
      <c r="BO1840" s="329"/>
      <c r="BP1840" s="329"/>
      <c r="BQ1840" s="329"/>
      <c r="BR1840" s="329"/>
      <c r="BS1840" s="329"/>
      <c r="BT1840" s="329"/>
      <c r="BU1840" s="329"/>
      <c r="BV1840" s="329"/>
      <c r="BW1840" s="325"/>
      <c r="BX1840" s="325"/>
      <c r="BY1840" s="325"/>
      <c r="BZ1840" s="325"/>
      <c r="CA1840" s="325"/>
      <c r="CB1840" s="325"/>
      <c r="CC1840" s="325"/>
      <c r="CD1840" s="325"/>
      <c r="CE1840" s="325"/>
      <c r="CF1840" s="325"/>
      <c r="CG1840" s="325"/>
      <c r="CH1840" s="325"/>
      <c r="CI1840" s="325"/>
      <c r="CJ1840" s="325"/>
      <c r="CK1840" s="325"/>
      <c r="CL1840" s="325"/>
      <c r="CM1840" s="325"/>
      <c r="CN1840" s="325"/>
      <c r="CO1840" s="325"/>
      <c r="CP1840" s="325"/>
      <c r="CQ1840" s="325"/>
      <c r="CR1840" s="325"/>
      <c r="CS1840" s="325"/>
      <c r="CT1840" s="325"/>
      <c r="CU1840" s="325"/>
      <c r="CV1840" s="325"/>
      <c r="CW1840" s="325"/>
      <c r="CX1840" s="325"/>
    </row>
    <row r="1841" spans="1:102" s="36" customFormat="1" ht="15" hidden="1" customHeight="1">
      <c r="A1841" s="329"/>
      <c r="B1841" s="37" t="str">
        <f t="shared" ca="1" si="837"/>
        <v/>
      </c>
      <c r="C1841" s="41" t="str">
        <f t="shared" ca="1" si="838"/>
        <v/>
      </c>
      <c r="D1841" s="39" t="str">
        <f t="shared" ca="1" si="839"/>
        <v/>
      </c>
      <c r="E1841" s="39" t="str">
        <f t="shared" ca="1" si="851"/>
        <v/>
      </c>
      <c r="F1841" s="39" t="str">
        <f t="shared" ca="1" si="840"/>
        <v/>
      </c>
      <c r="G1841" s="101"/>
      <c r="H1841" s="39">
        <f t="shared" ca="1" si="831"/>
        <v>0</v>
      </c>
      <c r="J1841" s="332"/>
      <c r="K1841" s="37" t="str">
        <f t="shared" ca="1" si="841"/>
        <v/>
      </c>
      <c r="L1841" s="41" t="str">
        <f t="shared" ca="1" si="842"/>
        <v/>
      </c>
      <c r="M1841" s="39" t="str">
        <f t="shared" si="832"/>
        <v/>
      </c>
      <c r="N1841" s="39" t="str">
        <f t="shared" ca="1" si="852"/>
        <v/>
      </c>
      <c r="O1841" s="39">
        <f ca="1">ROUND(Q1840*$O$5/payments_per_year,2)</f>
        <v>0</v>
      </c>
      <c r="P1841" s="101"/>
      <c r="Q1841" s="39">
        <f t="shared" ca="1" si="853"/>
        <v>0</v>
      </c>
      <c r="R1841" s="332"/>
      <c r="S1841" s="37" t="str">
        <f t="shared" ca="1" si="843"/>
        <v/>
      </c>
      <c r="T1841" s="41" t="str">
        <f t="shared" ca="1" si="844"/>
        <v/>
      </c>
      <c r="U1841" s="39" t="str">
        <f t="shared" si="833"/>
        <v/>
      </c>
      <c r="V1841" s="39" t="str">
        <f t="shared" ca="1" si="854"/>
        <v/>
      </c>
      <c r="W1841" s="39">
        <f t="shared" ca="1" si="834"/>
        <v>0</v>
      </c>
      <c r="X1841" s="40"/>
      <c r="Y1841" s="39">
        <f t="shared" ca="1" si="855"/>
        <v>0</v>
      </c>
      <c r="Z1841" s="327"/>
      <c r="AA1841" s="37" t="str">
        <f t="shared" ca="1" si="845"/>
        <v/>
      </c>
      <c r="AB1841" s="41" t="str">
        <f t="shared" ca="1" si="846"/>
        <v/>
      </c>
      <c r="AC1841" s="39" t="str">
        <f t="shared" si="835"/>
        <v/>
      </c>
      <c r="AD1841" s="39" t="str">
        <f t="shared" ca="1" si="856"/>
        <v/>
      </c>
      <c r="AE1841" s="39" t="str">
        <f t="shared" ca="1" si="847"/>
        <v/>
      </c>
      <c r="AF1841" s="40"/>
      <c r="AG1841" s="39">
        <f t="shared" ca="1" si="857"/>
        <v>0</v>
      </c>
      <c r="AH1841" s="339"/>
      <c r="AI1841" s="37" t="str">
        <f t="shared" ca="1" si="848"/>
        <v/>
      </c>
      <c r="AJ1841" s="41" t="str">
        <f t="shared" ca="1" si="849"/>
        <v/>
      </c>
      <c r="AK1841" s="39" t="str">
        <f t="shared" si="836"/>
        <v/>
      </c>
      <c r="AL1841" s="39" t="str">
        <f t="shared" ca="1" si="858"/>
        <v/>
      </c>
      <c r="AM1841" s="39" t="str">
        <f t="shared" ca="1" si="850"/>
        <v/>
      </c>
      <c r="AN1841" s="40"/>
      <c r="AO1841" s="39">
        <f t="shared" ca="1" si="859"/>
        <v>0</v>
      </c>
      <c r="AP1841" s="339"/>
      <c r="AW1841" s="329"/>
      <c r="BI1841" s="329"/>
      <c r="BJ1841" s="329"/>
      <c r="BK1841" s="329"/>
      <c r="BL1841" s="329"/>
      <c r="BM1841" s="329"/>
      <c r="BN1841" s="329"/>
      <c r="BO1841" s="329"/>
      <c r="BP1841" s="329"/>
      <c r="BQ1841" s="329"/>
      <c r="BR1841" s="329"/>
      <c r="BS1841" s="329"/>
      <c r="BT1841" s="329"/>
      <c r="BU1841" s="329"/>
      <c r="BV1841" s="329"/>
      <c r="BW1841" s="325"/>
      <c r="BX1841" s="325"/>
      <c r="BY1841" s="325"/>
      <c r="BZ1841" s="325"/>
      <c r="CA1841" s="325"/>
      <c r="CB1841" s="325"/>
      <c r="CC1841" s="325"/>
      <c r="CD1841" s="325"/>
      <c r="CE1841" s="325"/>
      <c r="CF1841" s="325"/>
      <c r="CG1841" s="325"/>
      <c r="CH1841" s="325"/>
      <c r="CI1841" s="325"/>
      <c r="CJ1841" s="325"/>
      <c r="CK1841" s="325"/>
      <c r="CL1841" s="325"/>
      <c r="CM1841" s="325"/>
      <c r="CN1841" s="325"/>
      <c r="CO1841" s="325"/>
      <c r="CP1841" s="325"/>
      <c r="CQ1841" s="325"/>
      <c r="CR1841" s="325"/>
      <c r="CS1841" s="325"/>
      <c r="CT1841" s="325"/>
      <c r="CU1841" s="325"/>
      <c r="CV1841" s="325"/>
      <c r="CW1841" s="325"/>
      <c r="CX1841" s="325"/>
    </row>
    <row r="1842" spans="1:102" s="36" customFormat="1" ht="15" hidden="1" customHeight="1">
      <c r="A1842" s="329"/>
      <c r="B1842" s="37" t="str">
        <f t="shared" ca="1" si="837"/>
        <v/>
      </c>
      <c r="C1842" s="41" t="str">
        <f t="shared" ca="1" si="838"/>
        <v/>
      </c>
      <c r="D1842" s="39" t="str">
        <f t="shared" ca="1" si="839"/>
        <v/>
      </c>
      <c r="E1842" s="39" t="str">
        <f t="shared" ca="1" si="851"/>
        <v/>
      </c>
      <c r="F1842" s="39" t="str">
        <f t="shared" ca="1" si="840"/>
        <v/>
      </c>
      <c r="G1842" s="101"/>
      <c r="H1842" s="39">
        <f t="shared" ca="1" si="831"/>
        <v>0</v>
      </c>
      <c r="J1842" s="332"/>
      <c r="K1842" s="37" t="str">
        <f t="shared" ca="1" si="841"/>
        <v/>
      </c>
      <c r="L1842" s="41" t="str">
        <f t="shared" ca="1" si="842"/>
        <v/>
      </c>
      <c r="M1842" s="39" t="str">
        <f t="shared" si="832"/>
        <v/>
      </c>
      <c r="N1842" s="39" t="str">
        <f t="shared" ca="1" si="852"/>
        <v/>
      </c>
      <c r="O1842" s="39" t="str">
        <f ca="1">IF(L1842="","",ROUND(Q1841*$O$5/payments_per_year,2))</f>
        <v/>
      </c>
      <c r="P1842" s="101"/>
      <c r="Q1842" s="39">
        <f t="shared" ca="1" si="853"/>
        <v>0</v>
      </c>
      <c r="R1842" s="332"/>
      <c r="S1842" s="37" t="str">
        <f t="shared" ca="1" si="843"/>
        <v/>
      </c>
      <c r="T1842" s="41" t="str">
        <f t="shared" ca="1" si="844"/>
        <v/>
      </c>
      <c r="U1842" s="39" t="str">
        <f t="shared" si="833"/>
        <v/>
      </c>
      <c r="V1842" s="39" t="str">
        <f t="shared" ca="1" si="854"/>
        <v/>
      </c>
      <c r="W1842" s="39">
        <f t="shared" ca="1" si="834"/>
        <v>0</v>
      </c>
      <c r="X1842" s="40"/>
      <c r="Y1842" s="39">
        <f t="shared" ca="1" si="855"/>
        <v>0</v>
      </c>
      <c r="Z1842" s="327"/>
      <c r="AA1842" s="37" t="str">
        <f t="shared" ca="1" si="845"/>
        <v/>
      </c>
      <c r="AB1842" s="41" t="str">
        <f t="shared" ca="1" si="846"/>
        <v/>
      </c>
      <c r="AC1842" s="39" t="str">
        <f t="shared" si="835"/>
        <v/>
      </c>
      <c r="AD1842" s="39" t="str">
        <f t="shared" ca="1" si="856"/>
        <v/>
      </c>
      <c r="AE1842" s="39" t="str">
        <f t="shared" ca="1" si="847"/>
        <v/>
      </c>
      <c r="AF1842" s="40"/>
      <c r="AG1842" s="39">
        <f t="shared" ca="1" si="857"/>
        <v>0</v>
      </c>
      <c r="AH1842" s="339"/>
      <c r="AI1842" s="37" t="str">
        <f t="shared" ca="1" si="848"/>
        <v/>
      </c>
      <c r="AJ1842" s="41" t="str">
        <f t="shared" ca="1" si="849"/>
        <v/>
      </c>
      <c r="AK1842" s="39" t="str">
        <f t="shared" si="836"/>
        <v/>
      </c>
      <c r="AL1842" s="39" t="str">
        <f t="shared" ca="1" si="858"/>
        <v/>
      </c>
      <c r="AM1842" s="39" t="str">
        <f t="shared" ca="1" si="850"/>
        <v/>
      </c>
      <c r="AN1842" s="40"/>
      <c r="AO1842" s="39">
        <f t="shared" ca="1" si="859"/>
        <v>0</v>
      </c>
      <c r="AP1842" s="339"/>
      <c r="AW1842" s="329"/>
      <c r="BI1842" s="329"/>
      <c r="BJ1842" s="329"/>
      <c r="BK1842" s="329"/>
      <c r="BL1842" s="329"/>
      <c r="BM1842" s="329"/>
      <c r="BN1842" s="329"/>
      <c r="BO1842" s="329"/>
      <c r="BP1842" s="329"/>
      <c r="BQ1842" s="329"/>
      <c r="BR1842" s="329"/>
      <c r="BS1842" s="329"/>
      <c r="BT1842" s="329"/>
      <c r="BU1842" s="329"/>
      <c r="BV1842" s="329"/>
      <c r="BW1842" s="325"/>
      <c r="BX1842" s="325"/>
      <c r="BY1842" s="325"/>
      <c r="BZ1842" s="325"/>
      <c r="CA1842" s="325"/>
      <c r="CB1842" s="325"/>
      <c r="CC1842" s="325"/>
      <c r="CD1842" s="325"/>
      <c r="CE1842" s="325"/>
      <c r="CF1842" s="325"/>
      <c r="CG1842" s="325"/>
      <c r="CH1842" s="325"/>
      <c r="CI1842" s="325"/>
      <c r="CJ1842" s="325"/>
      <c r="CK1842" s="325"/>
      <c r="CL1842" s="325"/>
      <c r="CM1842" s="325"/>
      <c r="CN1842" s="325"/>
      <c r="CO1842" s="325"/>
      <c r="CP1842" s="325"/>
      <c r="CQ1842" s="325"/>
      <c r="CR1842" s="325"/>
      <c r="CS1842" s="325"/>
      <c r="CT1842" s="325"/>
      <c r="CU1842" s="325"/>
      <c r="CV1842" s="325"/>
      <c r="CW1842" s="325"/>
      <c r="CX1842" s="325"/>
    </row>
    <row r="1843" spans="1:102" s="36" customFormat="1" ht="15" hidden="1" customHeight="1">
      <c r="A1843" s="329"/>
      <c r="B1843" s="37" t="str">
        <f t="shared" ca="1" si="837"/>
        <v/>
      </c>
      <c r="C1843" s="41" t="str">
        <f t="shared" ca="1" si="838"/>
        <v/>
      </c>
      <c r="D1843" s="39" t="str">
        <f t="shared" ca="1" si="839"/>
        <v/>
      </c>
      <c r="E1843" s="39" t="str">
        <f t="shared" ca="1" si="851"/>
        <v/>
      </c>
      <c r="F1843" s="39" t="str">
        <f t="shared" ca="1" si="840"/>
        <v/>
      </c>
      <c r="G1843" s="101"/>
      <c r="H1843" s="39">
        <f t="shared" ca="1" si="831"/>
        <v>0</v>
      </c>
      <c r="J1843" s="332"/>
      <c r="K1843" s="37" t="str">
        <f t="shared" ca="1" si="841"/>
        <v/>
      </c>
      <c r="L1843" s="41" t="str">
        <f t="shared" ca="1" si="842"/>
        <v/>
      </c>
      <c r="M1843" s="39" t="str">
        <f t="shared" si="832"/>
        <v/>
      </c>
      <c r="N1843" s="39" t="str">
        <f t="shared" ca="1" si="852"/>
        <v/>
      </c>
      <c r="O1843" s="39">
        <f ca="1">ROUND(Q1842*$O$5/payments_per_year,2)</f>
        <v>0</v>
      </c>
      <c r="P1843" s="101"/>
      <c r="Q1843" s="39">
        <f t="shared" ca="1" si="853"/>
        <v>0</v>
      </c>
      <c r="R1843" s="332"/>
      <c r="S1843" s="37" t="str">
        <f t="shared" ca="1" si="843"/>
        <v/>
      </c>
      <c r="T1843" s="41" t="str">
        <f t="shared" ca="1" si="844"/>
        <v/>
      </c>
      <c r="U1843" s="39" t="str">
        <f t="shared" si="833"/>
        <v/>
      </c>
      <c r="V1843" s="39" t="str">
        <f t="shared" ca="1" si="854"/>
        <v/>
      </c>
      <c r="W1843" s="39">
        <f t="shared" ca="1" si="834"/>
        <v>0</v>
      </c>
      <c r="X1843" s="40"/>
      <c r="Y1843" s="39">
        <f t="shared" ca="1" si="855"/>
        <v>0</v>
      </c>
      <c r="Z1843" s="327"/>
      <c r="AA1843" s="37" t="str">
        <f t="shared" ca="1" si="845"/>
        <v/>
      </c>
      <c r="AB1843" s="41" t="str">
        <f t="shared" ca="1" si="846"/>
        <v/>
      </c>
      <c r="AC1843" s="39" t="str">
        <f t="shared" si="835"/>
        <v/>
      </c>
      <c r="AD1843" s="39" t="str">
        <f t="shared" ca="1" si="856"/>
        <v/>
      </c>
      <c r="AE1843" s="39" t="str">
        <f t="shared" ca="1" si="847"/>
        <v/>
      </c>
      <c r="AF1843" s="40"/>
      <c r="AG1843" s="39">
        <f t="shared" ca="1" si="857"/>
        <v>0</v>
      </c>
      <c r="AH1843" s="339"/>
      <c r="AI1843" s="37" t="str">
        <f t="shared" ca="1" si="848"/>
        <v/>
      </c>
      <c r="AJ1843" s="41" t="str">
        <f t="shared" ca="1" si="849"/>
        <v/>
      </c>
      <c r="AK1843" s="39" t="str">
        <f t="shared" si="836"/>
        <v/>
      </c>
      <c r="AL1843" s="39" t="str">
        <f t="shared" ca="1" si="858"/>
        <v/>
      </c>
      <c r="AM1843" s="39" t="str">
        <f t="shared" ca="1" si="850"/>
        <v/>
      </c>
      <c r="AN1843" s="40"/>
      <c r="AO1843" s="39">
        <f t="shared" ca="1" si="859"/>
        <v>0</v>
      </c>
      <c r="AP1843" s="339"/>
      <c r="AW1843" s="329"/>
      <c r="BI1843" s="329"/>
      <c r="BJ1843" s="329"/>
      <c r="BK1843" s="329"/>
      <c r="BL1843" s="329"/>
      <c r="BM1843" s="329"/>
      <c r="BN1843" s="329"/>
      <c r="BO1843" s="329"/>
      <c r="BP1843" s="329"/>
      <c r="BQ1843" s="329"/>
      <c r="BR1843" s="329"/>
      <c r="BS1843" s="329"/>
      <c r="BT1843" s="329"/>
      <c r="BU1843" s="329"/>
      <c r="BV1843" s="329"/>
      <c r="BW1843" s="325"/>
      <c r="BX1843" s="325"/>
      <c r="BY1843" s="325"/>
      <c r="BZ1843" s="325"/>
      <c r="CA1843" s="325"/>
      <c r="CB1843" s="325"/>
      <c r="CC1843" s="325"/>
      <c r="CD1843" s="325"/>
      <c r="CE1843" s="325"/>
      <c r="CF1843" s="325"/>
      <c r="CG1843" s="325"/>
      <c r="CH1843" s="325"/>
      <c r="CI1843" s="325"/>
      <c r="CJ1843" s="325"/>
      <c r="CK1843" s="325"/>
      <c r="CL1843" s="325"/>
      <c r="CM1843" s="325"/>
      <c r="CN1843" s="325"/>
      <c r="CO1843" s="325"/>
      <c r="CP1843" s="325"/>
      <c r="CQ1843" s="325"/>
      <c r="CR1843" s="325"/>
      <c r="CS1843" s="325"/>
      <c r="CT1843" s="325"/>
      <c r="CU1843" s="325"/>
      <c r="CV1843" s="325"/>
      <c r="CW1843" s="325"/>
      <c r="CX1843" s="325"/>
    </row>
    <row r="1844" spans="1:102" s="36" customFormat="1" ht="15" hidden="1" customHeight="1">
      <c r="A1844" s="329"/>
      <c r="B1844" s="37" t="str">
        <f t="shared" ca="1" si="837"/>
        <v/>
      </c>
      <c r="C1844" s="41" t="str">
        <f t="shared" ca="1" si="838"/>
        <v/>
      </c>
      <c r="D1844" s="39" t="str">
        <f t="shared" ca="1" si="839"/>
        <v/>
      </c>
      <c r="E1844" s="39" t="str">
        <f t="shared" ca="1" si="851"/>
        <v/>
      </c>
      <c r="F1844" s="39" t="str">
        <f t="shared" ca="1" si="840"/>
        <v/>
      </c>
      <c r="G1844" s="101"/>
      <c r="H1844" s="39">
        <f t="shared" ca="1" si="831"/>
        <v>0</v>
      </c>
      <c r="J1844" s="332"/>
      <c r="K1844" s="37" t="str">
        <f t="shared" ca="1" si="841"/>
        <v/>
      </c>
      <c r="L1844" s="41" t="str">
        <f t="shared" ca="1" si="842"/>
        <v/>
      </c>
      <c r="M1844" s="39" t="str">
        <f t="shared" si="832"/>
        <v/>
      </c>
      <c r="N1844" s="39" t="str">
        <f t="shared" ca="1" si="852"/>
        <v/>
      </c>
      <c r="O1844" s="39" t="str">
        <f ca="1">IF(L1844="","",ROUND(Q1843*$O$5/payments_per_year,2))</f>
        <v/>
      </c>
      <c r="P1844" s="101"/>
      <c r="Q1844" s="39">
        <f t="shared" ca="1" si="853"/>
        <v>0</v>
      </c>
      <c r="R1844" s="332"/>
      <c r="S1844" s="37" t="str">
        <f t="shared" ca="1" si="843"/>
        <v/>
      </c>
      <c r="T1844" s="41" t="str">
        <f t="shared" ca="1" si="844"/>
        <v/>
      </c>
      <c r="U1844" s="39" t="str">
        <f t="shared" si="833"/>
        <v/>
      </c>
      <c r="V1844" s="39" t="str">
        <f t="shared" ca="1" si="854"/>
        <v/>
      </c>
      <c r="W1844" s="39">
        <f t="shared" ca="1" si="834"/>
        <v>0</v>
      </c>
      <c r="X1844" s="40"/>
      <c r="Y1844" s="39">
        <f t="shared" ca="1" si="855"/>
        <v>0</v>
      </c>
      <c r="Z1844" s="327"/>
      <c r="AA1844" s="37" t="str">
        <f t="shared" ca="1" si="845"/>
        <v/>
      </c>
      <c r="AB1844" s="41" t="str">
        <f t="shared" ca="1" si="846"/>
        <v/>
      </c>
      <c r="AC1844" s="39" t="str">
        <f t="shared" si="835"/>
        <v/>
      </c>
      <c r="AD1844" s="39" t="str">
        <f t="shared" ca="1" si="856"/>
        <v/>
      </c>
      <c r="AE1844" s="39" t="str">
        <f t="shared" ca="1" si="847"/>
        <v/>
      </c>
      <c r="AF1844" s="40"/>
      <c r="AG1844" s="39">
        <f t="shared" ca="1" si="857"/>
        <v>0</v>
      </c>
      <c r="AH1844" s="339"/>
      <c r="AI1844" s="37" t="str">
        <f t="shared" ca="1" si="848"/>
        <v/>
      </c>
      <c r="AJ1844" s="41" t="str">
        <f t="shared" ca="1" si="849"/>
        <v/>
      </c>
      <c r="AK1844" s="39" t="str">
        <f t="shared" si="836"/>
        <v/>
      </c>
      <c r="AL1844" s="39" t="str">
        <f t="shared" ca="1" si="858"/>
        <v/>
      </c>
      <c r="AM1844" s="39" t="str">
        <f t="shared" ca="1" si="850"/>
        <v/>
      </c>
      <c r="AN1844" s="40"/>
      <c r="AO1844" s="39">
        <f t="shared" ca="1" si="859"/>
        <v>0</v>
      </c>
      <c r="AP1844" s="339"/>
      <c r="AW1844" s="329"/>
      <c r="BI1844" s="329"/>
      <c r="BJ1844" s="329"/>
      <c r="BK1844" s="329"/>
      <c r="BL1844" s="329"/>
      <c r="BM1844" s="329"/>
      <c r="BN1844" s="329"/>
      <c r="BO1844" s="329"/>
      <c r="BP1844" s="329"/>
      <c r="BQ1844" s="329"/>
      <c r="BR1844" s="329"/>
      <c r="BS1844" s="329"/>
      <c r="BT1844" s="329"/>
      <c r="BU1844" s="329"/>
      <c r="BV1844" s="329"/>
      <c r="BW1844" s="325"/>
      <c r="BX1844" s="325"/>
      <c r="BY1844" s="325"/>
      <c r="BZ1844" s="325"/>
      <c r="CA1844" s="325"/>
      <c r="CB1844" s="325"/>
      <c r="CC1844" s="325"/>
      <c r="CD1844" s="325"/>
      <c r="CE1844" s="325"/>
      <c r="CF1844" s="325"/>
      <c r="CG1844" s="325"/>
      <c r="CH1844" s="325"/>
      <c r="CI1844" s="325"/>
      <c r="CJ1844" s="325"/>
      <c r="CK1844" s="325"/>
      <c r="CL1844" s="325"/>
      <c r="CM1844" s="325"/>
      <c r="CN1844" s="325"/>
      <c r="CO1844" s="325"/>
      <c r="CP1844" s="325"/>
      <c r="CQ1844" s="325"/>
      <c r="CR1844" s="325"/>
      <c r="CS1844" s="325"/>
      <c r="CT1844" s="325"/>
      <c r="CU1844" s="325"/>
      <c r="CV1844" s="325"/>
      <c r="CW1844" s="325"/>
      <c r="CX1844" s="325"/>
    </row>
    <row r="1845" spans="1:102" s="36" customFormat="1" ht="15" hidden="1" customHeight="1">
      <c r="A1845" s="329"/>
      <c r="B1845" s="37" t="str">
        <f t="shared" ca="1" si="837"/>
        <v/>
      </c>
      <c r="C1845" s="41" t="str">
        <f t="shared" ca="1" si="838"/>
        <v/>
      </c>
      <c r="D1845" s="39" t="str">
        <f t="shared" ca="1" si="839"/>
        <v/>
      </c>
      <c r="E1845" s="39" t="str">
        <f t="shared" ca="1" si="851"/>
        <v/>
      </c>
      <c r="F1845" s="39" t="str">
        <f t="shared" ca="1" si="840"/>
        <v/>
      </c>
      <c r="G1845" s="101"/>
      <c r="H1845" s="39">
        <f t="shared" ca="1" si="831"/>
        <v>0</v>
      </c>
      <c r="J1845" s="332"/>
      <c r="K1845" s="37" t="str">
        <f t="shared" ca="1" si="841"/>
        <v/>
      </c>
      <c r="L1845" s="41" t="str">
        <f t="shared" ca="1" si="842"/>
        <v/>
      </c>
      <c r="M1845" s="39" t="str">
        <f t="shared" si="832"/>
        <v/>
      </c>
      <c r="N1845" s="39" t="str">
        <f t="shared" ca="1" si="852"/>
        <v/>
      </c>
      <c r="O1845" s="39">
        <f ca="1">ROUND(Q1844*$O$5/payments_per_year,2)</f>
        <v>0</v>
      </c>
      <c r="P1845" s="101"/>
      <c r="Q1845" s="39">
        <f t="shared" ca="1" si="853"/>
        <v>0</v>
      </c>
      <c r="R1845" s="332"/>
      <c r="S1845" s="37" t="str">
        <f t="shared" ca="1" si="843"/>
        <v/>
      </c>
      <c r="T1845" s="41" t="str">
        <f t="shared" ca="1" si="844"/>
        <v/>
      </c>
      <c r="U1845" s="39" t="str">
        <f t="shared" si="833"/>
        <v/>
      </c>
      <c r="V1845" s="39" t="str">
        <f t="shared" ca="1" si="854"/>
        <v/>
      </c>
      <c r="W1845" s="39">
        <f t="shared" ca="1" si="834"/>
        <v>0</v>
      </c>
      <c r="X1845" s="40"/>
      <c r="Y1845" s="39">
        <f t="shared" ca="1" si="855"/>
        <v>0</v>
      </c>
      <c r="Z1845" s="327"/>
      <c r="AA1845" s="37" t="str">
        <f t="shared" ca="1" si="845"/>
        <v/>
      </c>
      <c r="AB1845" s="41" t="str">
        <f t="shared" ca="1" si="846"/>
        <v/>
      </c>
      <c r="AC1845" s="39" t="str">
        <f t="shared" si="835"/>
        <v/>
      </c>
      <c r="AD1845" s="39" t="str">
        <f t="shared" ca="1" si="856"/>
        <v/>
      </c>
      <c r="AE1845" s="39" t="str">
        <f t="shared" ca="1" si="847"/>
        <v/>
      </c>
      <c r="AF1845" s="40"/>
      <c r="AG1845" s="39">
        <f t="shared" ca="1" si="857"/>
        <v>0</v>
      </c>
      <c r="AH1845" s="339"/>
      <c r="AI1845" s="37" t="str">
        <f t="shared" ca="1" si="848"/>
        <v/>
      </c>
      <c r="AJ1845" s="41" t="str">
        <f t="shared" ca="1" si="849"/>
        <v/>
      </c>
      <c r="AK1845" s="39" t="str">
        <f t="shared" si="836"/>
        <v/>
      </c>
      <c r="AL1845" s="39" t="str">
        <f t="shared" ca="1" si="858"/>
        <v/>
      </c>
      <c r="AM1845" s="39" t="str">
        <f t="shared" ca="1" si="850"/>
        <v/>
      </c>
      <c r="AN1845" s="40"/>
      <c r="AO1845" s="39">
        <f t="shared" ca="1" si="859"/>
        <v>0</v>
      </c>
      <c r="AP1845" s="339"/>
      <c r="AW1845" s="329"/>
      <c r="BI1845" s="329"/>
      <c r="BJ1845" s="329"/>
      <c r="BK1845" s="329"/>
      <c r="BL1845" s="329"/>
      <c r="BM1845" s="329"/>
      <c r="BN1845" s="329"/>
      <c r="BO1845" s="329"/>
      <c r="BP1845" s="329"/>
      <c r="BQ1845" s="329"/>
      <c r="BR1845" s="329"/>
      <c r="BS1845" s="329"/>
      <c r="BT1845" s="329"/>
      <c r="BU1845" s="329"/>
      <c r="BV1845" s="329"/>
      <c r="BW1845" s="325"/>
      <c r="BX1845" s="325"/>
      <c r="BY1845" s="325"/>
      <c r="BZ1845" s="325"/>
      <c r="CA1845" s="325"/>
      <c r="CB1845" s="325"/>
      <c r="CC1845" s="325"/>
      <c r="CD1845" s="325"/>
      <c r="CE1845" s="325"/>
      <c r="CF1845" s="325"/>
      <c r="CG1845" s="325"/>
      <c r="CH1845" s="325"/>
      <c r="CI1845" s="325"/>
      <c r="CJ1845" s="325"/>
      <c r="CK1845" s="325"/>
      <c r="CL1845" s="325"/>
      <c r="CM1845" s="325"/>
      <c r="CN1845" s="325"/>
      <c r="CO1845" s="325"/>
      <c r="CP1845" s="325"/>
      <c r="CQ1845" s="325"/>
      <c r="CR1845" s="325"/>
      <c r="CS1845" s="325"/>
      <c r="CT1845" s="325"/>
      <c r="CU1845" s="325"/>
      <c r="CV1845" s="325"/>
      <c r="CW1845" s="325"/>
      <c r="CX1845" s="325"/>
    </row>
    <row r="1846" spans="1:102" s="36" customFormat="1" ht="15" hidden="1" customHeight="1">
      <c r="A1846" s="329"/>
      <c r="B1846" s="37" t="str">
        <f t="shared" ca="1" si="837"/>
        <v/>
      </c>
      <c r="C1846" s="41" t="str">
        <f t="shared" ca="1" si="838"/>
        <v/>
      </c>
      <c r="D1846" s="39" t="str">
        <f t="shared" ca="1" si="839"/>
        <v/>
      </c>
      <c r="E1846" s="39" t="str">
        <f t="shared" ca="1" si="851"/>
        <v/>
      </c>
      <c r="F1846" s="39" t="str">
        <f t="shared" ca="1" si="840"/>
        <v/>
      </c>
      <c r="G1846" s="101"/>
      <c r="H1846" s="39">
        <f t="shared" ca="1" si="831"/>
        <v>0</v>
      </c>
      <c r="J1846" s="332"/>
      <c r="K1846" s="37" t="str">
        <f t="shared" ca="1" si="841"/>
        <v/>
      </c>
      <c r="L1846" s="41" t="str">
        <f t="shared" ca="1" si="842"/>
        <v/>
      </c>
      <c r="M1846" s="39" t="str">
        <f t="shared" si="832"/>
        <v/>
      </c>
      <c r="N1846" s="39" t="str">
        <f t="shared" ca="1" si="852"/>
        <v/>
      </c>
      <c r="O1846" s="39" t="str">
        <f ca="1">IF(L1846="","",ROUND(Q1845*$O$5/payments_per_year,2))</f>
        <v/>
      </c>
      <c r="P1846" s="101"/>
      <c r="Q1846" s="39">
        <f t="shared" ca="1" si="853"/>
        <v>0</v>
      </c>
      <c r="R1846" s="332"/>
      <c r="S1846" s="37" t="str">
        <f t="shared" ca="1" si="843"/>
        <v/>
      </c>
      <c r="T1846" s="41" t="str">
        <f t="shared" ca="1" si="844"/>
        <v/>
      </c>
      <c r="U1846" s="39" t="str">
        <f t="shared" si="833"/>
        <v/>
      </c>
      <c r="V1846" s="39" t="str">
        <f t="shared" ca="1" si="854"/>
        <v/>
      </c>
      <c r="W1846" s="39">
        <f t="shared" ca="1" si="834"/>
        <v>0</v>
      </c>
      <c r="X1846" s="40"/>
      <c r="Y1846" s="39">
        <f t="shared" ca="1" si="855"/>
        <v>0</v>
      </c>
      <c r="Z1846" s="327"/>
      <c r="AA1846" s="37" t="str">
        <f t="shared" ca="1" si="845"/>
        <v/>
      </c>
      <c r="AB1846" s="41" t="str">
        <f t="shared" ca="1" si="846"/>
        <v/>
      </c>
      <c r="AC1846" s="39" t="str">
        <f t="shared" si="835"/>
        <v/>
      </c>
      <c r="AD1846" s="39" t="str">
        <f t="shared" ca="1" si="856"/>
        <v/>
      </c>
      <c r="AE1846" s="39" t="str">
        <f t="shared" ca="1" si="847"/>
        <v/>
      </c>
      <c r="AF1846" s="40"/>
      <c r="AG1846" s="39">
        <f t="shared" ca="1" si="857"/>
        <v>0</v>
      </c>
      <c r="AH1846" s="339"/>
      <c r="AI1846" s="37" t="str">
        <f t="shared" ca="1" si="848"/>
        <v/>
      </c>
      <c r="AJ1846" s="41" t="str">
        <f t="shared" ca="1" si="849"/>
        <v/>
      </c>
      <c r="AK1846" s="39" t="str">
        <f t="shared" si="836"/>
        <v/>
      </c>
      <c r="AL1846" s="39" t="str">
        <f t="shared" ca="1" si="858"/>
        <v/>
      </c>
      <c r="AM1846" s="39" t="str">
        <f t="shared" ca="1" si="850"/>
        <v/>
      </c>
      <c r="AN1846" s="40"/>
      <c r="AO1846" s="39">
        <f t="shared" ca="1" si="859"/>
        <v>0</v>
      </c>
      <c r="AP1846" s="339"/>
      <c r="AW1846" s="329"/>
      <c r="BI1846" s="329"/>
      <c r="BJ1846" s="329"/>
      <c r="BK1846" s="329"/>
      <c r="BL1846" s="329"/>
      <c r="BM1846" s="329"/>
      <c r="BN1846" s="329"/>
      <c r="BO1846" s="329"/>
      <c r="BP1846" s="329"/>
      <c r="BQ1846" s="329"/>
      <c r="BR1846" s="329"/>
      <c r="BS1846" s="329"/>
      <c r="BT1846" s="329"/>
      <c r="BU1846" s="329"/>
      <c r="BV1846" s="329"/>
      <c r="BW1846" s="325"/>
      <c r="BX1846" s="325"/>
      <c r="BY1846" s="325"/>
      <c r="BZ1846" s="325"/>
      <c r="CA1846" s="325"/>
      <c r="CB1846" s="325"/>
      <c r="CC1846" s="325"/>
      <c r="CD1846" s="325"/>
      <c r="CE1846" s="325"/>
      <c r="CF1846" s="325"/>
      <c r="CG1846" s="325"/>
      <c r="CH1846" s="325"/>
      <c r="CI1846" s="325"/>
      <c r="CJ1846" s="325"/>
      <c r="CK1846" s="325"/>
      <c r="CL1846" s="325"/>
      <c r="CM1846" s="325"/>
      <c r="CN1846" s="325"/>
      <c r="CO1846" s="325"/>
      <c r="CP1846" s="325"/>
      <c r="CQ1846" s="325"/>
      <c r="CR1846" s="325"/>
      <c r="CS1846" s="325"/>
      <c r="CT1846" s="325"/>
      <c r="CU1846" s="325"/>
      <c r="CV1846" s="325"/>
      <c r="CW1846" s="325"/>
      <c r="CX1846" s="325"/>
    </row>
    <row r="1847" spans="1:102" s="36" customFormat="1" ht="15" hidden="1" customHeight="1">
      <c r="A1847" s="329"/>
      <c r="B1847" s="37" t="str">
        <f t="shared" ca="1" si="837"/>
        <v/>
      </c>
      <c r="C1847" s="41" t="str">
        <f t="shared" ca="1" si="838"/>
        <v/>
      </c>
      <c r="D1847" s="39" t="str">
        <f t="shared" ca="1" si="839"/>
        <v/>
      </c>
      <c r="E1847" s="39" t="str">
        <f t="shared" ca="1" si="851"/>
        <v/>
      </c>
      <c r="F1847" s="39" t="str">
        <f t="shared" ca="1" si="840"/>
        <v/>
      </c>
      <c r="G1847" s="101"/>
      <c r="H1847" s="39">
        <f t="shared" ca="1" si="831"/>
        <v>0</v>
      </c>
      <c r="J1847" s="332"/>
      <c r="K1847" s="37" t="str">
        <f t="shared" ca="1" si="841"/>
        <v/>
      </c>
      <c r="L1847" s="41" t="str">
        <f t="shared" ca="1" si="842"/>
        <v/>
      </c>
      <c r="M1847" s="39" t="str">
        <f t="shared" si="832"/>
        <v/>
      </c>
      <c r="N1847" s="39" t="str">
        <f t="shared" ca="1" si="852"/>
        <v/>
      </c>
      <c r="O1847" s="39">
        <f ca="1">ROUND(Q1846*$O$5/payments_per_year,2)</f>
        <v>0</v>
      </c>
      <c r="P1847" s="101"/>
      <c r="Q1847" s="39">
        <f t="shared" ca="1" si="853"/>
        <v>0</v>
      </c>
      <c r="R1847" s="332"/>
      <c r="S1847" s="37" t="str">
        <f t="shared" ca="1" si="843"/>
        <v/>
      </c>
      <c r="T1847" s="41" t="str">
        <f t="shared" ca="1" si="844"/>
        <v/>
      </c>
      <c r="U1847" s="39" t="str">
        <f t="shared" si="833"/>
        <v/>
      </c>
      <c r="V1847" s="39" t="str">
        <f t="shared" ca="1" si="854"/>
        <v/>
      </c>
      <c r="W1847" s="39">
        <f t="shared" ca="1" si="834"/>
        <v>0</v>
      </c>
      <c r="X1847" s="40"/>
      <c r="Y1847" s="39">
        <f t="shared" ca="1" si="855"/>
        <v>0</v>
      </c>
      <c r="Z1847" s="327"/>
      <c r="AA1847" s="37" t="str">
        <f t="shared" ca="1" si="845"/>
        <v/>
      </c>
      <c r="AB1847" s="41" t="str">
        <f t="shared" ca="1" si="846"/>
        <v/>
      </c>
      <c r="AC1847" s="39" t="str">
        <f t="shared" si="835"/>
        <v/>
      </c>
      <c r="AD1847" s="39" t="str">
        <f t="shared" ca="1" si="856"/>
        <v/>
      </c>
      <c r="AE1847" s="39" t="str">
        <f t="shared" ca="1" si="847"/>
        <v/>
      </c>
      <c r="AF1847" s="40"/>
      <c r="AG1847" s="39">
        <f t="shared" ca="1" si="857"/>
        <v>0</v>
      </c>
      <c r="AH1847" s="339"/>
      <c r="AI1847" s="37" t="str">
        <f t="shared" ca="1" si="848"/>
        <v/>
      </c>
      <c r="AJ1847" s="41" t="str">
        <f t="shared" ca="1" si="849"/>
        <v/>
      </c>
      <c r="AK1847" s="39" t="str">
        <f t="shared" si="836"/>
        <v/>
      </c>
      <c r="AL1847" s="39" t="str">
        <f t="shared" ca="1" si="858"/>
        <v/>
      </c>
      <c r="AM1847" s="39" t="str">
        <f t="shared" ca="1" si="850"/>
        <v/>
      </c>
      <c r="AN1847" s="40"/>
      <c r="AO1847" s="39">
        <f t="shared" ca="1" si="859"/>
        <v>0</v>
      </c>
      <c r="AP1847" s="339"/>
      <c r="AW1847" s="329"/>
      <c r="BI1847" s="329"/>
      <c r="BJ1847" s="329"/>
      <c r="BK1847" s="329"/>
      <c r="BL1847" s="329"/>
      <c r="BM1847" s="329"/>
      <c r="BN1847" s="329"/>
      <c r="BO1847" s="329"/>
      <c r="BP1847" s="329"/>
      <c r="BQ1847" s="329"/>
      <c r="BR1847" s="329"/>
      <c r="BS1847" s="329"/>
      <c r="BT1847" s="329"/>
      <c r="BU1847" s="329"/>
      <c r="BV1847" s="329"/>
      <c r="BW1847" s="325"/>
      <c r="BX1847" s="325"/>
      <c r="BY1847" s="325"/>
      <c r="BZ1847" s="325"/>
      <c r="CA1847" s="325"/>
      <c r="CB1847" s="325"/>
      <c r="CC1847" s="325"/>
      <c r="CD1847" s="325"/>
      <c r="CE1847" s="325"/>
      <c r="CF1847" s="325"/>
      <c r="CG1847" s="325"/>
      <c r="CH1847" s="325"/>
      <c r="CI1847" s="325"/>
      <c r="CJ1847" s="325"/>
      <c r="CK1847" s="325"/>
      <c r="CL1847" s="325"/>
      <c r="CM1847" s="325"/>
      <c r="CN1847" s="325"/>
      <c r="CO1847" s="325"/>
      <c r="CP1847" s="325"/>
      <c r="CQ1847" s="325"/>
      <c r="CR1847" s="325"/>
      <c r="CS1847" s="325"/>
      <c r="CT1847" s="325"/>
      <c r="CU1847" s="325"/>
      <c r="CV1847" s="325"/>
      <c r="CW1847" s="325"/>
      <c r="CX1847" s="325"/>
    </row>
    <row r="1848" spans="1:102" s="36" customFormat="1" ht="15" hidden="1" customHeight="1">
      <c r="A1848" s="329"/>
      <c r="B1848" s="37" t="str">
        <f t="shared" ca="1" si="837"/>
        <v/>
      </c>
      <c r="C1848" s="41" t="str">
        <f t="shared" ca="1" si="838"/>
        <v/>
      </c>
      <c r="D1848" s="39" t="str">
        <f t="shared" ca="1" si="839"/>
        <v/>
      </c>
      <c r="E1848" s="39" t="str">
        <f t="shared" ca="1" si="851"/>
        <v/>
      </c>
      <c r="F1848" s="39" t="str">
        <f t="shared" ca="1" si="840"/>
        <v/>
      </c>
      <c r="G1848" s="101"/>
      <c r="H1848" s="39">
        <f t="shared" ca="1" si="831"/>
        <v>0</v>
      </c>
      <c r="J1848" s="332"/>
      <c r="K1848" s="37" t="str">
        <f t="shared" ca="1" si="841"/>
        <v/>
      </c>
      <c r="L1848" s="41" t="str">
        <f t="shared" ca="1" si="842"/>
        <v/>
      </c>
      <c r="M1848" s="39" t="str">
        <f t="shared" si="832"/>
        <v/>
      </c>
      <c r="N1848" s="39" t="str">
        <f t="shared" ca="1" si="852"/>
        <v/>
      </c>
      <c r="O1848" s="39" t="str">
        <f ca="1">IF(L1848="","",ROUND(Q1847*$O$5/payments_per_year,2))</f>
        <v/>
      </c>
      <c r="P1848" s="101"/>
      <c r="Q1848" s="39">
        <f t="shared" ca="1" si="853"/>
        <v>0</v>
      </c>
      <c r="R1848" s="332"/>
      <c r="S1848" s="37" t="str">
        <f t="shared" ca="1" si="843"/>
        <v/>
      </c>
      <c r="T1848" s="41" t="str">
        <f t="shared" ca="1" si="844"/>
        <v/>
      </c>
      <c r="U1848" s="39" t="str">
        <f t="shared" si="833"/>
        <v/>
      </c>
      <c r="V1848" s="39" t="str">
        <f t="shared" ca="1" si="854"/>
        <v/>
      </c>
      <c r="W1848" s="39">
        <f t="shared" ca="1" si="834"/>
        <v>0</v>
      </c>
      <c r="X1848" s="40"/>
      <c r="Y1848" s="39">
        <f t="shared" ca="1" si="855"/>
        <v>0</v>
      </c>
      <c r="Z1848" s="327"/>
      <c r="AA1848" s="37" t="str">
        <f t="shared" ca="1" si="845"/>
        <v/>
      </c>
      <c r="AB1848" s="41" t="str">
        <f t="shared" ca="1" si="846"/>
        <v/>
      </c>
      <c r="AC1848" s="39" t="str">
        <f t="shared" si="835"/>
        <v/>
      </c>
      <c r="AD1848" s="39" t="str">
        <f t="shared" ca="1" si="856"/>
        <v/>
      </c>
      <c r="AE1848" s="39" t="str">
        <f t="shared" ca="1" si="847"/>
        <v/>
      </c>
      <c r="AF1848" s="40"/>
      <c r="AG1848" s="39">
        <f t="shared" ca="1" si="857"/>
        <v>0</v>
      </c>
      <c r="AH1848" s="339"/>
      <c r="AI1848" s="37" t="str">
        <f t="shared" ca="1" si="848"/>
        <v/>
      </c>
      <c r="AJ1848" s="41" t="str">
        <f t="shared" ca="1" si="849"/>
        <v/>
      </c>
      <c r="AK1848" s="39" t="str">
        <f t="shared" si="836"/>
        <v/>
      </c>
      <c r="AL1848" s="39" t="str">
        <f t="shared" ca="1" si="858"/>
        <v/>
      </c>
      <c r="AM1848" s="39" t="str">
        <f t="shared" ca="1" si="850"/>
        <v/>
      </c>
      <c r="AN1848" s="40"/>
      <c r="AO1848" s="39">
        <f t="shared" ca="1" si="859"/>
        <v>0</v>
      </c>
      <c r="AP1848" s="339"/>
      <c r="AW1848" s="329"/>
      <c r="BI1848" s="329"/>
      <c r="BJ1848" s="329"/>
      <c r="BK1848" s="329"/>
      <c r="BL1848" s="329"/>
      <c r="BM1848" s="329"/>
      <c r="BN1848" s="329"/>
      <c r="BO1848" s="329"/>
      <c r="BP1848" s="329"/>
      <c r="BQ1848" s="329"/>
      <c r="BR1848" s="329"/>
      <c r="BS1848" s="329"/>
      <c r="BT1848" s="329"/>
      <c r="BU1848" s="329"/>
      <c r="BV1848" s="329"/>
      <c r="BW1848" s="325"/>
      <c r="BX1848" s="325"/>
      <c r="BY1848" s="325"/>
      <c r="BZ1848" s="325"/>
      <c r="CA1848" s="325"/>
      <c r="CB1848" s="325"/>
      <c r="CC1848" s="325"/>
      <c r="CD1848" s="325"/>
      <c r="CE1848" s="325"/>
      <c r="CF1848" s="325"/>
      <c r="CG1848" s="325"/>
      <c r="CH1848" s="325"/>
      <c r="CI1848" s="325"/>
      <c r="CJ1848" s="325"/>
      <c r="CK1848" s="325"/>
      <c r="CL1848" s="325"/>
      <c r="CM1848" s="325"/>
      <c r="CN1848" s="325"/>
      <c r="CO1848" s="325"/>
      <c r="CP1848" s="325"/>
      <c r="CQ1848" s="325"/>
      <c r="CR1848" s="325"/>
      <c r="CS1848" s="325"/>
      <c r="CT1848" s="325"/>
      <c r="CU1848" s="325"/>
      <c r="CV1848" s="325"/>
      <c r="CW1848" s="325"/>
      <c r="CX1848" s="325"/>
    </row>
    <row r="1849" spans="1:102" s="36" customFormat="1" ht="15" hidden="1" customHeight="1">
      <c r="A1849" s="329"/>
      <c r="B1849" s="37" t="str">
        <f t="shared" ca="1" si="837"/>
        <v/>
      </c>
      <c r="C1849" s="41" t="str">
        <f t="shared" ca="1" si="838"/>
        <v/>
      </c>
      <c r="D1849" s="39" t="str">
        <f t="shared" ca="1" si="839"/>
        <v/>
      </c>
      <c r="E1849" s="39" t="str">
        <f t="shared" ca="1" si="851"/>
        <v/>
      </c>
      <c r="F1849" s="39" t="str">
        <f t="shared" ca="1" si="840"/>
        <v/>
      </c>
      <c r="G1849" s="101"/>
      <c r="H1849" s="39">
        <f t="shared" ca="1" si="831"/>
        <v>0</v>
      </c>
      <c r="J1849" s="332"/>
      <c r="K1849" s="37" t="str">
        <f t="shared" ca="1" si="841"/>
        <v/>
      </c>
      <c r="L1849" s="41" t="str">
        <f t="shared" ca="1" si="842"/>
        <v/>
      </c>
      <c r="M1849" s="39" t="str">
        <f t="shared" si="832"/>
        <v/>
      </c>
      <c r="N1849" s="39" t="str">
        <f t="shared" ca="1" si="852"/>
        <v/>
      </c>
      <c r="O1849" s="39">
        <f ca="1">ROUND(Q1848*$O$5/payments_per_year,2)</f>
        <v>0</v>
      </c>
      <c r="P1849" s="101"/>
      <c r="Q1849" s="39">
        <f t="shared" ca="1" si="853"/>
        <v>0</v>
      </c>
      <c r="R1849" s="332"/>
      <c r="S1849" s="37" t="str">
        <f t="shared" ca="1" si="843"/>
        <v/>
      </c>
      <c r="T1849" s="41" t="str">
        <f t="shared" ca="1" si="844"/>
        <v/>
      </c>
      <c r="U1849" s="39" t="str">
        <f t="shared" si="833"/>
        <v/>
      </c>
      <c r="V1849" s="39" t="str">
        <f t="shared" ca="1" si="854"/>
        <v/>
      </c>
      <c r="W1849" s="39">
        <f t="shared" ca="1" si="834"/>
        <v>0</v>
      </c>
      <c r="X1849" s="40"/>
      <c r="Y1849" s="39">
        <f t="shared" ca="1" si="855"/>
        <v>0</v>
      </c>
      <c r="Z1849" s="327"/>
      <c r="AA1849" s="37" t="str">
        <f t="shared" ca="1" si="845"/>
        <v/>
      </c>
      <c r="AB1849" s="41" t="str">
        <f t="shared" ca="1" si="846"/>
        <v/>
      </c>
      <c r="AC1849" s="39" t="str">
        <f t="shared" si="835"/>
        <v/>
      </c>
      <c r="AD1849" s="39" t="str">
        <f t="shared" ca="1" si="856"/>
        <v/>
      </c>
      <c r="AE1849" s="39" t="str">
        <f t="shared" ca="1" si="847"/>
        <v/>
      </c>
      <c r="AF1849" s="40"/>
      <c r="AG1849" s="39">
        <f t="shared" ca="1" si="857"/>
        <v>0</v>
      </c>
      <c r="AH1849" s="339"/>
      <c r="AI1849" s="37" t="str">
        <f t="shared" ca="1" si="848"/>
        <v/>
      </c>
      <c r="AJ1849" s="41" t="str">
        <f t="shared" ca="1" si="849"/>
        <v/>
      </c>
      <c r="AK1849" s="39" t="str">
        <f t="shared" si="836"/>
        <v/>
      </c>
      <c r="AL1849" s="39" t="str">
        <f t="shared" ca="1" si="858"/>
        <v/>
      </c>
      <c r="AM1849" s="39" t="str">
        <f t="shared" ca="1" si="850"/>
        <v/>
      </c>
      <c r="AN1849" s="40"/>
      <c r="AO1849" s="39">
        <f t="shared" ca="1" si="859"/>
        <v>0</v>
      </c>
      <c r="AP1849" s="339"/>
      <c r="AW1849" s="329"/>
      <c r="BI1849" s="329"/>
      <c r="BJ1849" s="329"/>
      <c r="BK1849" s="329"/>
      <c r="BL1849" s="329"/>
      <c r="BM1849" s="329"/>
      <c r="BN1849" s="329"/>
      <c r="BO1849" s="329"/>
      <c r="BP1849" s="329"/>
      <c r="BQ1849" s="329"/>
      <c r="BR1849" s="329"/>
      <c r="BS1849" s="329"/>
      <c r="BT1849" s="329"/>
      <c r="BU1849" s="329"/>
      <c r="BV1849" s="329"/>
      <c r="BW1849" s="325"/>
      <c r="BX1849" s="325"/>
      <c r="BY1849" s="325"/>
      <c r="BZ1849" s="325"/>
      <c r="CA1849" s="325"/>
      <c r="CB1849" s="325"/>
      <c r="CC1849" s="325"/>
      <c r="CD1849" s="325"/>
      <c r="CE1849" s="325"/>
      <c r="CF1849" s="325"/>
      <c r="CG1849" s="325"/>
      <c r="CH1849" s="325"/>
      <c r="CI1849" s="325"/>
      <c r="CJ1849" s="325"/>
      <c r="CK1849" s="325"/>
      <c r="CL1849" s="325"/>
      <c r="CM1849" s="325"/>
      <c r="CN1849" s="325"/>
      <c r="CO1849" s="325"/>
      <c r="CP1849" s="325"/>
      <c r="CQ1849" s="325"/>
      <c r="CR1849" s="325"/>
      <c r="CS1849" s="325"/>
      <c r="CT1849" s="325"/>
      <c r="CU1849" s="325"/>
      <c r="CV1849" s="325"/>
      <c r="CW1849" s="325"/>
      <c r="CX1849" s="325"/>
    </row>
    <row r="1850" spans="1:102" s="36" customFormat="1" ht="15" hidden="1" customHeight="1">
      <c r="A1850" s="329"/>
      <c r="B1850" s="37" t="str">
        <f t="shared" ca="1" si="837"/>
        <v/>
      </c>
      <c r="C1850" s="41" t="str">
        <f t="shared" ca="1" si="838"/>
        <v/>
      </c>
      <c r="D1850" s="39" t="str">
        <f t="shared" ca="1" si="839"/>
        <v/>
      </c>
      <c r="E1850" s="39" t="str">
        <f t="shared" ca="1" si="851"/>
        <v/>
      </c>
      <c r="F1850" s="39" t="str">
        <f t="shared" ca="1" si="840"/>
        <v/>
      </c>
      <c r="G1850" s="101"/>
      <c r="H1850" s="39">
        <f t="shared" ca="1" si="831"/>
        <v>0</v>
      </c>
      <c r="J1850" s="332"/>
      <c r="K1850" s="37" t="str">
        <f t="shared" ca="1" si="841"/>
        <v/>
      </c>
      <c r="L1850" s="41" t="str">
        <f t="shared" ca="1" si="842"/>
        <v/>
      </c>
      <c r="M1850" s="39" t="str">
        <f t="shared" si="832"/>
        <v/>
      </c>
      <c r="N1850" s="39" t="str">
        <f t="shared" ca="1" si="852"/>
        <v/>
      </c>
      <c r="O1850" s="39" t="str">
        <f ca="1">IF(L1850="","",ROUND(Q1849*$O$5/payments_per_year,2))</f>
        <v/>
      </c>
      <c r="P1850" s="101"/>
      <c r="Q1850" s="39">
        <f t="shared" ca="1" si="853"/>
        <v>0</v>
      </c>
      <c r="R1850" s="332"/>
      <c r="S1850" s="37" t="str">
        <f t="shared" ca="1" si="843"/>
        <v/>
      </c>
      <c r="T1850" s="41" t="str">
        <f t="shared" ca="1" si="844"/>
        <v/>
      </c>
      <c r="U1850" s="39" t="str">
        <f t="shared" si="833"/>
        <v/>
      </c>
      <c r="V1850" s="39" t="str">
        <f t="shared" ca="1" si="854"/>
        <v/>
      </c>
      <c r="W1850" s="39">
        <f t="shared" ca="1" si="834"/>
        <v>0</v>
      </c>
      <c r="X1850" s="40"/>
      <c r="Y1850" s="39">
        <f t="shared" ca="1" si="855"/>
        <v>0</v>
      </c>
      <c r="Z1850" s="327"/>
      <c r="AA1850" s="37" t="str">
        <f t="shared" ca="1" si="845"/>
        <v/>
      </c>
      <c r="AB1850" s="41" t="str">
        <f t="shared" ca="1" si="846"/>
        <v/>
      </c>
      <c r="AC1850" s="39" t="str">
        <f t="shared" si="835"/>
        <v/>
      </c>
      <c r="AD1850" s="39" t="str">
        <f t="shared" ca="1" si="856"/>
        <v/>
      </c>
      <c r="AE1850" s="39" t="str">
        <f t="shared" ca="1" si="847"/>
        <v/>
      </c>
      <c r="AF1850" s="40"/>
      <c r="AG1850" s="39">
        <f t="shared" ca="1" si="857"/>
        <v>0</v>
      </c>
      <c r="AH1850" s="339"/>
      <c r="AI1850" s="37" t="str">
        <f t="shared" ca="1" si="848"/>
        <v/>
      </c>
      <c r="AJ1850" s="41" t="str">
        <f t="shared" ca="1" si="849"/>
        <v/>
      </c>
      <c r="AK1850" s="39" t="str">
        <f t="shared" si="836"/>
        <v/>
      </c>
      <c r="AL1850" s="39" t="str">
        <f t="shared" ca="1" si="858"/>
        <v/>
      </c>
      <c r="AM1850" s="39" t="str">
        <f t="shared" ca="1" si="850"/>
        <v/>
      </c>
      <c r="AN1850" s="40"/>
      <c r="AO1850" s="39">
        <f t="shared" ca="1" si="859"/>
        <v>0</v>
      </c>
      <c r="AP1850" s="339"/>
      <c r="AW1850" s="329"/>
      <c r="BI1850" s="329"/>
      <c r="BJ1850" s="329"/>
      <c r="BK1850" s="329"/>
      <c r="BL1850" s="329"/>
      <c r="BM1850" s="329"/>
      <c r="BN1850" s="329"/>
      <c r="BO1850" s="329"/>
      <c r="BP1850" s="329"/>
      <c r="BQ1850" s="329"/>
      <c r="BR1850" s="329"/>
      <c r="BS1850" s="329"/>
      <c r="BT1850" s="329"/>
      <c r="BU1850" s="329"/>
      <c r="BV1850" s="329"/>
      <c r="BW1850" s="325"/>
      <c r="BX1850" s="325"/>
      <c r="BY1850" s="325"/>
      <c r="BZ1850" s="325"/>
      <c r="CA1850" s="325"/>
      <c r="CB1850" s="325"/>
      <c r="CC1850" s="325"/>
      <c r="CD1850" s="325"/>
      <c r="CE1850" s="325"/>
      <c r="CF1850" s="325"/>
      <c r="CG1850" s="325"/>
      <c r="CH1850" s="325"/>
      <c r="CI1850" s="325"/>
      <c r="CJ1850" s="325"/>
      <c r="CK1850" s="325"/>
      <c r="CL1850" s="325"/>
      <c r="CM1850" s="325"/>
      <c r="CN1850" s="325"/>
      <c r="CO1850" s="325"/>
      <c r="CP1850" s="325"/>
      <c r="CQ1850" s="325"/>
      <c r="CR1850" s="325"/>
      <c r="CS1850" s="325"/>
      <c r="CT1850" s="325"/>
      <c r="CU1850" s="325"/>
      <c r="CV1850" s="325"/>
      <c r="CW1850" s="325"/>
      <c r="CX1850" s="325"/>
    </row>
    <row r="1851" spans="1:102" s="36" customFormat="1" ht="15" hidden="1" customHeight="1">
      <c r="A1851" s="329"/>
      <c r="B1851" s="37" t="str">
        <f t="shared" ca="1" si="837"/>
        <v/>
      </c>
      <c r="C1851" s="41" t="str">
        <f t="shared" ca="1" si="838"/>
        <v/>
      </c>
      <c r="D1851" s="39" t="str">
        <f t="shared" ca="1" si="839"/>
        <v/>
      </c>
      <c r="E1851" s="39" t="str">
        <f t="shared" ca="1" si="851"/>
        <v/>
      </c>
      <c r="F1851" s="39" t="str">
        <f t="shared" ca="1" si="840"/>
        <v/>
      </c>
      <c r="G1851" s="101"/>
      <c r="H1851" s="39">
        <f t="shared" ca="1" si="831"/>
        <v>0</v>
      </c>
      <c r="J1851" s="332"/>
      <c r="K1851" s="37" t="str">
        <f t="shared" ca="1" si="841"/>
        <v/>
      </c>
      <c r="L1851" s="41" t="str">
        <f t="shared" ca="1" si="842"/>
        <v/>
      </c>
      <c r="M1851" s="39" t="str">
        <f t="shared" si="832"/>
        <v/>
      </c>
      <c r="N1851" s="39" t="str">
        <f t="shared" ca="1" si="852"/>
        <v/>
      </c>
      <c r="O1851" s="39">
        <f ca="1">ROUND(Q1850*$O$5/payments_per_year,2)</f>
        <v>0</v>
      </c>
      <c r="P1851" s="101"/>
      <c r="Q1851" s="39">
        <f t="shared" ca="1" si="853"/>
        <v>0</v>
      </c>
      <c r="R1851" s="332"/>
      <c r="S1851" s="37" t="str">
        <f t="shared" ca="1" si="843"/>
        <v/>
      </c>
      <c r="T1851" s="41" t="str">
        <f t="shared" ca="1" si="844"/>
        <v/>
      </c>
      <c r="U1851" s="39" t="str">
        <f t="shared" si="833"/>
        <v/>
      </c>
      <c r="V1851" s="39" t="str">
        <f t="shared" ca="1" si="854"/>
        <v/>
      </c>
      <c r="W1851" s="39">
        <f t="shared" ca="1" si="834"/>
        <v>0</v>
      </c>
      <c r="X1851" s="40"/>
      <c r="Y1851" s="39">
        <f t="shared" ca="1" si="855"/>
        <v>0</v>
      </c>
      <c r="Z1851" s="327"/>
      <c r="AA1851" s="37" t="str">
        <f t="shared" ca="1" si="845"/>
        <v/>
      </c>
      <c r="AB1851" s="41" t="str">
        <f t="shared" ca="1" si="846"/>
        <v/>
      </c>
      <c r="AC1851" s="39" t="str">
        <f t="shared" si="835"/>
        <v/>
      </c>
      <c r="AD1851" s="39" t="str">
        <f t="shared" ca="1" si="856"/>
        <v/>
      </c>
      <c r="AE1851" s="39" t="str">
        <f t="shared" ca="1" si="847"/>
        <v/>
      </c>
      <c r="AF1851" s="40"/>
      <c r="AG1851" s="39">
        <f t="shared" ca="1" si="857"/>
        <v>0</v>
      </c>
      <c r="AH1851" s="339"/>
      <c r="AI1851" s="37" t="str">
        <f t="shared" ca="1" si="848"/>
        <v/>
      </c>
      <c r="AJ1851" s="41" t="str">
        <f t="shared" ca="1" si="849"/>
        <v/>
      </c>
      <c r="AK1851" s="39" t="str">
        <f t="shared" si="836"/>
        <v/>
      </c>
      <c r="AL1851" s="39" t="str">
        <f t="shared" ca="1" si="858"/>
        <v/>
      </c>
      <c r="AM1851" s="39" t="str">
        <f t="shared" ca="1" si="850"/>
        <v/>
      </c>
      <c r="AN1851" s="40"/>
      <c r="AO1851" s="39">
        <f t="shared" ca="1" si="859"/>
        <v>0</v>
      </c>
      <c r="AP1851" s="339"/>
      <c r="AW1851" s="329"/>
      <c r="BI1851" s="329"/>
      <c r="BJ1851" s="329"/>
      <c r="BK1851" s="329"/>
      <c r="BL1851" s="329"/>
      <c r="BM1851" s="329"/>
      <c r="BN1851" s="329"/>
      <c r="BO1851" s="329"/>
      <c r="BP1851" s="329"/>
      <c r="BQ1851" s="329"/>
      <c r="BR1851" s="329"/>
      <c r="BS1851" s="329"/>
      <c r="BT1851" s="329"/>
      <c r="BU1851" s="329"/>
      <c r="BV1851" s="329"/>
      <c r="BW1851" s="325"/>
      <c r="BX1851" s="325"/>
      <c r="BY1851" s="325"/>
      <c r="BZ1851" s="325"/>
      <c r="CA1851" s="325"/>
      <c r="CB1851" s="325"/>
      <c r="CC1851" s="325"/>
      <c r="CD1851" s="325"/>
      <c r="CE1851" s="325"/>
      <c r="CF1851" s="325"/>
      <c r="CG1851" s="325"/>
      <c r="CH1851" s="325"/>
      <c r="CI1851" s="325"/>
      <c r="CJ1851" s="325"/>
      <c r="CK1851" s="325"/>
      <c r="CL1851" s="325"/>
      <c r="CM1851" s="325"/>
      <c r="CN1851" s="325"/>
      <c r="CO1851" s="325"/>
      <c r="CP1851" s="325"/>
      <c r="CQ1851" s="325"/>
      <c r="CR1851" s="325"/>
      <c r="CS1851" s="325"/>
      <c r="CT1851" s="325"/>
      <c r="CU1851" s="325"/>
      <c r="CV1851" s="325"/>
      <c r="CW1851" s="325"/>
      <c r="CX1851" s="325"/>
    </row>
    <row r="1852" spans="1:102" s="36" customFormat="1" ht="15" hidden="1" customHeight="1">
      <c r="A1852" s="329"/>
      <c r="B1852" s="37" t="str">
        <f t="shared" ca="1" si="837"/>
        <v/>
      </c>
      <c r="C1852" s="41" t="str">
        <f t="shared" ca="1" si="838"/>
        <v/>
      </c>
      <c r="D1852" s="39" t="str">
        <f t="shared" ca="1" si="839"/>
        <v/>
      </c>
      <c r="E1852" s="39" t="str">
        <f t="shared" ca="1" si="851"/>
        <v/>
      </c>
      <c r="F1852" s="39" t="str">
        <f t="shared" ca="1" si="840"/>
        <v/>
      </c>
      <c r="G1852" s="101"/>
      <c r="H1852" s="39">
        <f t="shared" ca="1" si="831"/>
        <v>0</v>
      </c>
      <c r="J1852" s="332"/>
      <c r="K1852" s="37" t="str">
        <f t="shared" ca="1" si="841"/>
        <v/>
      </c>
      <c r="L1852" s="41" t="str">
        <f t="shared" ca="1" si="842"/>
        <v/>
      </c>
      <c r="M1852" s="39" t="str">
        <f t="shared" si="832"/>
        <v/>
      </c>
      <c r="N1852" s="39" t="str">
        <f t="shared" ca="1" si="852"/>
        <v/>
      </c>
      <c r="O1852" s="39" t="str">
        <f ca="1">IF(L1852="","",ROUND(Q1851*$O$5/payments_per_year,2))</f>
        <v/>
      </c>
      <c r="P1852" s="101"/>
      <c r="Q1852" s="39">
        <f t="shared" ca="1" si="853"/>
        <v>0</v>
      </c>
      <c r="R1852" s="332"/>
      <c r="S1852" s="37" t="str">
        <f t="shared" ca="1" si="843"/>
        <v/>
      </c>
      <c r="T1852" s="41" t="str">
        <f t="shared" ca="1" si="844"/>
        <v/>
      </c>
      <c r="U1852" s="39" t="str">
        <f t="shared" si="833"/>
        <v/>
      </c>
      <c r="V1852" s="39" t="str">
        <f t="shared" ca="1" si="854"/>
        <v/>
      </c>
      <c r="W1852" s="39">
        <f t="shared" ca="1" si="834"/>
        <v>0</v>
      </c>
      <c r="X1852" s="40"/>
      <c r="Y1852" s="39">
        <f t="shared" ca="1" si="855"/>
        <v>0</v>
      </c>
      <c r="Z1852" s="327"/>
      <c r="AA1852" s="37" t="str">
        <f t="shared" ca="1" si="845"/>
        <v/>
      </c>
      <c r="AB1852" s="41" t="str">
        <f t="shared" ca="1" si="846"/>
        <v/>
      </c>
      <c r="AC1852" s="39" t="str">
        <f t="shared" si="835"/>
        <v/>
      </c>
      <c r="AD1852" s="39" t="str">
        <f t="shared" ca="1" si="856"/>
        <v/>
      </c>
      <c r="AE1852" s="39" t="str">
        <f t="shared" ca="1" si="847"/>
        <v/>
      </c>
      <c r="AF1852" s="40"/>
      <c r="AG1852" s="39">
        <f t="shared" ca="1" si="857"/>
        <v>0</v>
      </c>
      <c r="AH1852" s="339"/>
      <c r="AI1852" s="37" t="str">
        <f t="shared" ca="1" si="848"/>
        <v/>
      </c>
      <c r="AJ1852" s="41" t="str">
        <f t="shared" ca="1" si="849"/>
        <v/>
      </c>
      <c r="AK1852" s="39" t="str">
        <f t="shared" si="836"/>
        <v/>
      </c>
      <c r="AL1852" s="39" t="str">
        <f t="shared" ca="1" si="858"/>
        <v/>
      </c>
      <c r="AM1852" s="39" t="str">
        <f t="shared" ca="1" si="850"/>
        <v/>
      </c>
      <c r="AN1852" s="40"/>
      <c r="AO1852" s="39">
        <f t="shared" ca="1" si="859"/>
        <v>0</v>
      </c>
      <c r="AP1852" s="339"/>
      <c r="AW1852" s="329"/>
      <c r="BI1852" s="329"/>
      <c r="BJ1852" s="329"/>
      <c r="BK1852" s="329"/>
      <c r="BL1852" s="329"/>
      <c r="BM1852" s="329"/>
      <c r="BN1852" s="329"/>
      <c r="BO1852" s="329"/>
      <c r="BP1852" s="329"/>
      <c r="BQ1852" s="329"/>
      <c r="BR1852" s="329"/>
      <c r="BS1852" s="329"/>
      <c r="BT1852" s="329"/>
      <c r="BU1852" s="329"/>
      <c r="BV1852" s="329"/>
      <c r="BW1852" s="325"/>
      <c r="BX1852" s="325"/>
      <c r="BY1852" s="325"/>
      <c r="BZ1852" s="325"/>
      <c r="CA1852" s="325"/>
      <c r="CB1852" s="325"/>
      <c r="CC1852" s="325"/>
      <c r="CD1852" s="325"/>
      <c r="CE1852" s="325"/>
      <c r="CF1852" s="325"/>
      <c r="CG1852" s="325"/>
      <c r="CH1852" s="325"/>
      <c r="CI1852" s="325"/>
      <c r="CJ1852" s="325"/>
      <c r="CK1852" s="325"/>
      <c r="CL1852" s="325"/>
      <c r="CM1852" s="325"/>
      <c r="CN1852" s="325"/>
      <c r="CO1852" s="325"/>
      <c r="CP1852" s="325"/>
      <c r="CQ1852" s="325"/>
      <c r="CR1852" s="325"/>
      <c r="CS1852" s="325"/>
      <c r="CT1852" s="325"/>
      <c r="CU1852" s="325"/>
      <c r="CV1852" s="325"/>
      <c r="CW1852" s="325"/>
      <c r="CX1852" s="325"/>
    </row>
    <row r="1853" spans="1:102" s="36" customFormat="1" ht="15" hidden="1" customHeight="1">
      <c r="A1853" s="329"/>
      <c r="B1853" s="37" t="str">
        <f t="shared" ca="1" si="837"/>
        <v/>
      </c>
      <c r="C1853" s="41" t="str">
        <f t="shared" ca="1" si="838"/>
        <v/>
      </c>
      <c r="D1853" s="39" t="str">
        <f t="shared" ca="1" si="839"/>
        <v/>
      </c>
      <c r="E1853" s="39" t="str">
        <f t="shared" ca="1" si="851"/>
        <v/>
      </c>
      <c r="F1853" s="39" t="str">
        <f t="shared" ca="1" si="840"/>
        <v/>
      </c>
      <c r="G1853" s="101"/>
      <c r="H1853" s="39">
        <f t="shared" ca="1" si="831"/>
        <v>0</v>
      </c>
      <c r="J1853" s="332"/>
      <c r="K1853" s="37" t="str">
        <f t="shared" ca="1" si="841"/>
        <v/>
      </c>
      <c r="L1853" s="41" t="str">
        <f t="shared" ca="1" si="842"/>
        <v/>
      </c>
      <c r="M1853" s="39" t="str">
        <f t="shared" si="832"/>
        <v/>
      </c>
      <c r="N1853" s="39" t="str">
        <f t="shared" ca="1" si="852"/>
        <v/>
      </c>
      <c r="O1853" s="39">
        <f ca="1">ROUND(Q1852*$O$5/payments_per_year,2)</f>
        <v>0</v>
      </c>
      <c r="P1853" s="101"/>
      <c r="Q1853" s="39">
        <f t="shared" ca="1" si="853"/>
        <v>0</v>
      </c>
      <c r="R1853" s="332"/>
      <c r="S1853" s="37" t="str">
        <f t="shared" ca="1" si="843"/>
        <v/>
      </c>
      <c r="T1853" s="41" t="str">
        <f t="shared" ca="1" si="844"/>
        <v/>
      </c>
      <c r="U1853" s="39" t="str">
        <f t="shared" si="833"/>
        <v/>
      </c>
      <c r="V1853" s="39" t="str">
        <f t="shared" ca="1" si="854"/>
        <v/>
      </c>
      <c r="W1853" s="39">
        <f t="shared" ca="1" si="834"/>
        <v>0</v>
      </c>
      <c r="X1853" s="40"/>
      <c r="Y1853" s="39">
        <f t="shared" ca="1" si="855"/>
        <v>0</v>
      </c>
      <c r="Z1853" s="327"/>
      <c r="AA1853" s="37" t="str">
        <f t="shared" ca="1" si="845"/>
        <v/>
      </c>
      <c r="AB1853" s="41" t="str">
        <f t="shared" ca="1" si="846"/>
        <v/>
      </c>
      <c r="AC1853" s="39" t="str">
        <f t="shared" si="835"/>
        <v/>
      </c>
      <c r="AD1853" s="39" t="str">
        <f t="shared" ca="1" si="856"/>
        <v/>
      </c>
      <c r="AE1853" s="39" t="str">
        <f t="shared" ca="1" si="847"/>
        <v/>
      </c>
      <c r="AF1853" s="40"/>
      <c r="AG1853" s="39">
        <f t="shared" ca="1" si="857"/>
        <v>0</v>
      </c>
      <c r="AH1853" s="339"/>
      <c r="AI1853" s="37" t="str">
        <f t="shared" ca="1" si="848"/>
        <v/>
      </c>
      <c r="AJ1853" s="41" t="str">
        <f t="shared" ca="1" si="849"/>
        <v/>
      </c>
      <c r="AK1853" s="39" t="str">
        <f t="shared" si="836"/>
        <v/>
      </c>
      <c r="AL1853" s="39" t="str">
        <f t="shared" ca="1" si="858"/>
        <v/>
      </c>
      <c r="AM1853" s="39" t="str">
        <f t="shared" ca="1" si="850"/>
        <v/>
      </c>
      <c r="AN1853" s="40"/>
      <c r="AO1853" s="39">
        <f t="shared" ca="1" si="859"/>
        <v>0</v>
      </c>
      <c r="AP1853" s="339"/>
      <c r="AW1853" s="329"/>
      <c r="BI1853" s="329"/>
      <c r="BJ1853" s="329"/>
      <c r="BK1853" s="329"/>
      <c r="BL1853" s="329"/>
      <c r="BM1853" s="329"/>
      <c r="BN1853" s="329"/>
      <c r="BO1853" s="329"/>
      <c r="BP1853" s="329"/>
      <c r="BQ1853" s="329"/>
      <c r="BR1853" s="329"/>
      <c r="BS1853" s="329"/>
      <c r="BT1853" s="329"/>
      <c r="BU1853" s="329"/>
      <c r="BV1853" s="329"/>
      <c r="BW1853" s="325"/>
      <c r="BX1853" s="325"/>
      <c r="BY1853" s="325"/>
      <c r="BZ1853" s="325"/>
      <c r="CA1853" s="325"/>
      <c r="CB1853" s="325"/>
      <c r="CC1853" s="325"/>
      <c r="CD1853" s="325"/>
      <c r="CE1853" s="325"/>
      <c r="CF1853" s="325"/>
      <c r="CG1853" s="325"/>
      <c r="CH1853" s="325"/>
      <c r="CI1853" s="325"/>
      <c r="CJ1853" s="325"/>
      <c r="CK1853" s="325"/>
      <c r="CL1853" s="325"/>
      <c r="CM1853" s="325"/>
      <c r="CN1853" s="325"/>
      <c r="CO1853" s="325"/>
      <c r="CP1853" s="325"/>
      <c r="CQ1853" s="325"/>
      <c r="CR1853" s="325"/>
      <c r="CS1853" s="325"/>
      <c r="CT1853" s="325"/>
      <c r="CU1853" s="325"/>
      <c r="CV1853" s="325"/>
      <c r="CW1853" s="325"/>
      <c r="CX1853" s="325"/>
    </row>
    <row r="1854" spans="1:102" s="36" customFormat="1" ht="15" hidden="1" customHeight="1">
      <c r="A1854" s="329"/>
      <c r="B1854" s="37" t="str">
        <f t="shared" ca="1" si="837"/>
        <v/>
      </c>
      <c r="C1854" s="41" t="str">
        <f t="shared" ca="1" si="838"/>
        <v/>
      </c>
      <c r="D1854" s="39" t="str">
        <f t="shared" ca="1" si="839"/>
        <v/>
      </c>
      <c r="E1854" s="39" t="str">
        <f t="shared" ca="1" si="851"/>
        <v/>
      </c>
      <c r="F1854" s="39" t="str">
        <f t="shared" ca="1" si="840"/>
        <v/>
      </c>
      <c r="G1854" s="101"/>
      <c r="H1854" s="39">
        <f t="shared" ca="1" si="831"/>
        <v>0</v>
      </c>
      <c r="J1854" s="332"/>
      <c r="K1854" s="37" t="str">
        <f t="shared" ca="1" si="841"/>
        <v/>
      </c>
      <c r="L1854" s="41" t="str">
        <f t="shared" ca="1" si="842"/>
        <v/>
      </c>
      <c r="M1854" s="39" t="str">
        <f t="shared" si="832"/>
        <v/>
      </c>
      <c r="N1854" s="39" t="str">
        <f t="shared" ca="1" si="852"/>
        <v/>
      </c>
      <c r="O1854" s="39" t="str">
        <f ca="1">IF(L1854="","",ROUND(Q1853*$O$5/payments_per_year,2))</f>
        <v/>
      </c>
      <c r="P1854" s="101"/>
      <c r="Q1854" s="39">
        <f t="shared" ca="1" si="853"/>
        <v>0</v>
      </c>
      <c r="R1854" s="332"/>
      <c r="S1854" s="37" t="str">
        <f t="shared" ca="1" si="843"/>
        <v/>
      </c>
      <c r="T1854" s="41" t="str">
        <f t="shared" ca="1" si="844"/>
        <v/>
      </c>
      <c r="U1854" s="39" t="str">
        <f t="shared" si="833"/>
        <v/>
      </c>
      <c r="V1854" s="39" t="str">
        <f t="shared" ca="1" si="854"/>
        <v/>
      </c>
      <c r="W1854" s="39">
        <f t="shared" ca="1" si="834"/>
        <v>0</v>
      </c>
      <c r="X1854" s="40"/>
      <c r="Y1854" s="39">
        <f t="shared" ca="1" si="855"/>
        <v>0</v>
      </c>
      <c r="Z1854" s="327"/>
      <c r="AA1854" s="37" t="str">
        <f t="shared" ca="1" si="845"/>
        <v/>
      </c>
      <c r="AB1854" s="41" t="str">
        <f t="shared" ca="1" si="846"/>
        <v/>
      </c>
      <c r="AC1854" s="39" t="str">
        <f t="shared" si="835"/>
        <v/>
      </c>
      <c r="AD1854" s="39" t="str">
        <f t="shared" ca="1" si="856"/>
        <v/>
      </c>
      <c r="AE1854" s="39" t="str">
        <f t="shared" ca="1" si="847"/>
        <v/>
      </c>
      <c r="AF1854" s="40"/>
      <c r="AG1854" s="39">
        <f t="shared" ca="1" si="857"/>
        <v>0</v>
      </c>
      <c r="AH1854" s="339"/>
      <c r="AI1854" s="37" t="str">
        <f t="shared" ca="1" si="848"/>
        <v/>
      </c>
      <c r="AJ1854" s="41" t="str">
        <f t="shared" ca="1" si="849"/>
        <v/>
      </c>
      <c r="AK1854" s="39" t="str">
        <f t="shared" si="836"/>
        <v/>
      </c>
      <c r="AL1854" s="39" t="str">
        <f t="shared" ca="1" si="858"/>
        <v/>
      </c>
      <c r="AM1854" s="39" t="str">
        <f t="shared" ca="1" si="850"/>
        <v/>
      </c>
      <c r="AN1854" s="40"/>
      <c r="AO1854" s="39">
        <f t="shared" ca="1" si="859"/>
        <v>0</v>
      </c>
      <c r="AP1854" s="339"/>
      <c r="AW1854" s="329"/>
      <c r="BI1854" s="329"/>
      <c r="BJ1854" s="329"/>
      <c r="BK1854" s="329"/>
      <c r="BL1854" s="329"/>
      <c r="BM1854" s="329"/>
      <c r="BN1854" s="329"/>
      <c r="BO1854" s="329"/>
      <c r="BP1854" s="329"/>
      <c r="BQ1854" s="329"/>
      <c r="BR1854" s="329"/>
      <c r="BS1854" s="329"/>
      <c r="BT1854" s="329"/>
      <c r="BU1854" s="329"/>
      <c r="BV1854" s="329"/>
      <c r="BW1854" s="325"/>
      <c r="BX1854" s="325"/>
      <c r="BY1854" s="325"/>
      <c r="BZ1854" s="325"/>
      <c r="CA1854" s="325"/>
      <c r="CB1854" s="325"/>
      <c r="CC1854" s="325"/>
      <c r="CD1854" s="325"/>
      <c r="CE1854" s="325"/>
      <c r="CF1854" s="325"/>
      <c r="CG1854" s="325"/>
      <c r="CH1854" s="325"/>
      <c r="CI1854" s="325"/>
      <c r="CJ1854" s="325"/>
      <c r="CK1854" s="325"/>
      <c r="CL1854" s="325"/>
      <c r="CM1854" s="325"/>
      <c r="CN1854" s="325"/>
      <c r="CO1854" s="325"/>
      <c r="CP1854" s="325"/>
      <c r="CQ1854" s="325"/>
      <c r="CR1854" s="325"/>
      <c r="CS1854" s="325"/>
      <c r="CT1854" s="325"/>
      <c r="CU1854" s="325"/>
      <c r="CV1854" s="325"/>
      <c r="CW1854" s="325"/>
      <c r="CX1854" s="325"/>
    </row>
    <row r="1855" spans="1:102" s="36" customFormat="1" ht="15" hidden="1" customHeight="1">
      <c r="A1855" s="329"/>
      <c r="B1855" s="37" t="str">
        <f t="shared" ca="1" si="837"/>
        <v/>
      </c>
      <c r="C1855" s="41" t="str">
        <f t="shared" ca="1" si="838"/>
        <v/>
      </c>
      <c r="D1855" s="39" t="str">
        <f t="shared" ca="1" si="839"/>
        <v/>
      </c>
      <c r="E1855" s="39" t="str">
        <f t="shared" ca="1" si="851"/>
        <v/>
      </c>
      <c r="F1855" s="39" t="str">
        <f t="shared" ca="1" si="840"/>
        <v/>
      </c>
      <c r="G1855" s="101"/>
      <c r="H1855" s="39">
        <f t="shared" ca="1" si="831"/>
        <v>0</v>
      </c>
      <c r="J1855" s="332"/>
      <c r="K1855" s="37" t="str">
        <f t="shared" ca="1" si="841"/>
        <v/>
      </c>
      <c r="L1855" s="41" t="str">
        <f t="shared" ca="1" si="842"/>
        <v/>
      </c>
      <c r="M1855" s="39" t="str">
        <f t="shared" si="832"/>
        <v/>
      </c>
      <c r="N1855" s="39" t="str">
        <f t="shared" ca="1" si="852"/>
        <v/>
      </c>
      <c r="O1855" s="39">
        <f ca="1">ROUND(Q1854*$O$5/payments_per_year,2)</f>
        <v>0</v>
      </c>
      <c r="P1855" s="101"/>
      <c r="Q1855" s="39">
        <f t="shared" ca="1" si="853"/>
        <v>0</v>
      </c>
      <c r="R1855" s="332"/>
      <c r="S1855" s="37" t="str">
        <f t="shared" ca="1" si="843"/>
        <v/>
      </c>
      <c r="T1855" s="41" t="str">
        <f t="shared" ca="1" si="844"/>
        <v/>
      </c>
      <c r="U1855" s="39" t="str">
        <f t="shared" si="833"/>
        <v/>
      </c>
      <c r="V1855" s="39" t="str">
        <f t="shared" ca="1" si="854"/>
        <v/>
      </c>
      <c r="W1855" s="39">
        <f t="shared" ca="1" si="834"/>
        <v>0</v>
      </c>
      <c r="X1855" s="40"/>
      <c r="Y1855" s="39">
        <f t="shared" ca="1" si="855"/>
        <v>0</v>
      </c>
      <c r="Z1855" s="327"/>
      <c r="AA1855" s="37" t="str">
        <f t="shared" ca="1" si="845"/>
        <v/>
      </c>
      <c r="AB1855" s="41" t="str">
        <f t="shared" ca="1" si="846"/>
        <v/>
      </c>
      <c r="AC1855" s="39" t="str">
        <f t="shared" si="835"/>
        <v/>
      </c>
      <c r="AD1855" s="39" t="str">
        <f t="shared" ca="1" si="856"/>
        <v/>
      </c>
      <c r="AE1855" s="39" t="str">
        <f t="shared" ca="1" si="847"/>
        <v/>
      </c>
      <c r="AF1855" s="40"/>
      <c r="AG1855" s="39">
        <f t="shared" ca="1" si="857"/>
        <v>0</v>
      </c>
      <c r="AH1855" s="339"/>
      <c r="AI1855" s="37" t="str">
        <f t="shared" ca="1" si="848"/>
        <v/>
      </c>
      <c r="AJ1855" s="41" t="str">
        <f t="shared" ca="1" si="849"/>
        <v/>
      </c>
      <c r="AK1855" s="39" t="str">
        <f t="shared" si="836"/>
        <v/>
      </c>
      <c r="AL1855" s="39" t="str">
        <f t="shared" ca="1" si="858"/>
        <v/>
      </c>
      <c r="AM1855" s="39" t="str">
        <f t="shared" ca="1" si="850"/>
        <v/>
      </c>
      <c r="AN1855" s="40"/>
      <c r="AO1855" s="39">
        <f t="shared" ca="1" si="859"/>
        <v>0</v>
      </c>
      <c r="AP1855" s="339"/>
      <c r="AW1855" s="329"/>
      <c r="BI1855" s="329"/>
      <c r="BJ1855" s="329"/>
      <c r="BK1855" s="329"/>
      <c r="BL1855" s="329"/>
      <c r="BM1855" s="329"/>
      <c r="BN1855" s="329"/>
      <c r="BO1855" s="329"/>
      <c r="BP1855" s="329"/>
      <c r="BQ1855" s="329"/>
      <c r="BR1855" s="329"/>
      <c r="BS1855" s="329"/>
      <c r="BT1855" s="329"/>
      <c r="BU1855" s="329"/>
      <c r="BV1855" s="329"/>
      <c r="BW1855" s="325"/>
      <c r="BX1855" s="325"/>
      <c r="BY1855" s="325"/>
      <c r="BZ1855" s="325"/>
      <c r="CA1855" s="325"/>
      <c r="CB1855" s="325"/>
      <c r="CC1855" s="325"/>
      <c r="CD1855" s="325"/>
      <c r="CE1855" s="325"/>
      <c r="CF1855" s="325"/>
      <c r="CG1855" s="325"/>
      <c r="CH1855" s="325"/>
      <c r="CI1855" s="325"/>
      <c r="CJ1855" s="325"/>
      <c r="CK1855" s="325"/>
      <c r="CL1855" s="325"/>
      <c r="CM1855" s="325"/>
      <c r="CN1855" s="325"/>
      <c r="CO1855" s="325"/>
      <c r="CP1855" s="325"/>
      <c r="CQ1855" s="325"/>
      <c r="CR1855" s="325"/>
      <c r="CS1855" s="325"/>
      <c r="CT1855" s="325"/>
      <c r="CU1855" s="325"/>
      <c r="CV1855" s="325"/>
      <c r="CW1855" s="325"/>
      <c r="CX1855" s="325"/>
    </row>
    <row r="1856" spans="1:102" s="36" customFormat="1" ht="15" hidden="1" customHeight="1">
      <c r="A1856" s="329"/>
      <c r="B1856" s="37" t="str">
        <f t="shared" ca="1" si="837"/>
        <v/>
      </c>
      <c r="C1856" s="41" t="str">
        <f t="shared" ca="1" si="838"/>
        <v/>
      </c>
      <c r="D1856" s="39" t="str">
        <f t="shared" ca="1" si="839"/>
        <v/>
      </c>
      <c r="E1856" s="39" t="str">
        <f t="shared" ca="1" si="851"/>
        <v/>
      </c>
      <c r="F1856" s="39" t="str">
        <f t="shared" ca="1" si="840"/>
        <v/>
      </c>
      <c r="G1856" s="101"/>
      <c r="H1856" s="39">
        <f t="shared" ca="1" si="831"/>
        <v>0</v>
      </c>
      <c r="J1856" s="332"/>
      <c r="K1856" s="37" t="str">
        <f t="shared" ca="1" si="841"/>
        <v/>
      </c>
      <c r="L1856" s="41" t="str">
        <f t="shared" ca="1" si="842"/>
        <v/>
      </c>
      <c r="M1856" s="39" t="str">
        <f t="shared" si="832"/>
        <v/>
      </c>
      <c r="N1856" s="39" t="str">
        <f t="shared" ca="1" si="852"/>
        <v/>
      </c>
      <c r="O1856" s="39" t="str">
        <f ca="1">IF(L1856="","",ROUND(Q1855*$O$5/payments_per_year,2))</f>
        <v/>
      </c>
      <c r="P1856" s="101"/>
      <c r="Q1856" s="39">
        <f t="shared" ca="1" si="853"/>
        <v>0</v>
      </c>
      <c r="R1856" s="332"/>
      <c r="S1856" s="37" t="str">
        <f t="shared" ca="1" si="843"/>
        <v/>
      </c>
      <c r="T1856" s="41" t="str">
        <f t="shared" ca="1" si="844"/>
        <v/>
      </c>
      <c r="U1856" s="39" t="str">
        <f t="shared" si="833"/>
        <v/>
      </c>
      <c r="V1856" s="39" t="str">
        <f t="shared" ca="1" si="854"/>
        <v/>
      </c>
      <c r="W1856" s="39">
        <f t="shared" ca="1" si="834"/>
        <v>0</v>
      </c>
      <c r="X1856" s="40"/>
      <c r="Y1856" s="39">
        <f t="shared" ca="1" si="855"/>
        <v>0</v>
      </c>
      <c r="Z1856" s="327"/>
      <c r="AA1856" s="37" t="str">
        <f t="shared" ca="1" si="845"/>
        <v/>
      </c>
      <c r="AB1856" s="41" t="str">
        <f t="shared" ca="1" si="846"/>
        <v/>
      </c>
      <c r="AC1856" s="39" t="str">
        <f t="shared" si="835"/>
        <v/>
      </c>
      <c r="AD1856" s="39" t="str">
        <f t="shared" ca="1" si="856"/>
        <v/>
      </c>
      <c r="AE1856" s="39" t="str">
        <f t="shared" ca="1" si="847"/>
        <v/>
      </c>
      <c r="AF1856" s="40"/>
      <c r="AG1856" s="39">
        <f t="shared" ca="1" si="857"/>
        <v>0</v>
      </c>
      <c r="AH1856" s="339"/>
      <c r="AI1856" s="37" t="str">
        <f t="shared" ca="1" si="848"/>
        <v/>
      </c>
      <c r="AJ1856" s="41" t="str">
        <f t="shared" ca="1" si="849"/>
        <v/>
      </c>
      <c r="AK1856" s="39" t="str">
        <f t="shared" si="836"/>
        <v/>
      </c>
      <c r="AL1856" s="39" t="str">
        <f t="shared" ca="1" si="858"/>
        <v/>
      </c>
      <c r="AM1856" s="39" t="str">
        <f t="shared" ca="1" si="850"/>
        <v/>
      </c>
      <c r="AN1856" s="40"/>
      <c r="AO1856" s="39">
        <f t="shared" ca="1" si="859"/>
        <v>0</v>
      </c>
      <c r="AP1856" s="339"/>
      <c r="AW1856" s="329"/>
      <c r="BI1856" s="329"/>
      <c r="BJ1856" s="329"/>
      <c r="BK1856" s="329"/>
      <c r="BL1856" s="329"/>
      <c r="BM1856" s="329"/>
      <c r="BN1856" s="329"/>
      <c r="BO1856" s="329"/>
      <c r="BP1856" s="329"/>
      <c r="BQ1856" s="329"/>
      <c r="BR1856" s="329"/>
      <c r="BS1856" s="329"/>
      <c r="BT1856" s="329"/>
      <c r="BU1856" s="329"/>
      <c r="BV1856" s="329"/>
      <c r="BW1856" s="325"/>
      <c r="BX1856" s="325"/>
      <c r="BY1856" s="325"/>
      <c r="BZ1856" s="325"/>
      <c r="CA1856" s="325"/>
      <c r="CB1856" s="325"/>
      <c r="CC1856" s="325"/>
      <c r="CD1856" s="325"/>
      <c r="CE1856" s="325"/>
      <c r="CF1856" s="325"/>
      <c r="CG1856" s="325"/>
      <c r="CH1856" s="325"/>
      <c r="CI1856" s="325"/>
      <c r="CJ1856" s="325"/>
      <c r="CK1856" s="325"/>
      <c r="CL1856" s="325"/>
      <c r="CM1856" s="325"/>
      <c r="CN1856" s="325"/>
      <c r="CO1856" s="325"/>
      <c r="CP1856" s="325"/>
      <c r="CQ1856" s="325"/>
      <c r="CR1856" s="325"/>
      <c r="CS1856" s="325"/>
      <c r="CT1856" s="325"/>
      <c r="CU1856" s="325"/>
      <c r="CV1856" s="325"/>
      <c r="CW1856" s="325"/>
      <c r="CX1856" s="325"/>
    </row>
    <row r="1857" spans="1:102" s="36" customFormat="1" ht="15" hidden="1" customHeight="1">
      <c r="A1857" s="329"/>
      <c r="B1857" s="37" t="str">
        <f t="shared" ca="1" si="837"/>
        <v/>
      </c>
      <c r="C1857" s="41" t="str">
        <f t="shared" ca="1" si="838"/>
        <v/>
      </c>
      <c r="D1857" s="39" t="str">
        <f t="shared" ca="1" si="839"/>
        <v/>
      </c>
      <c r="E1857" s="39" t="str">
        <f t="shared" ca="1" si="851"/>
        <v/>
      </c>
      <c r="F1857" s="39" t="str">
        <f t="shared" ca="1" si="840"/>
        <v/>
      </c>
      <c r="G1857" s="101"/>
      <c r="H1857" s="39">
        <f t="shared" ca="1" si="831"/>
        <v>0</v>
      </c>
      <c r="J1857" s="332"/>
      <c r="K1857" s="37" t="str">
        <f t="shared" ca="1" si="841"/>
        <v/>
      </c>
      <c r="L1857" s="41" t="str">
        <f t="shared" ca="1" si="842"/>
        <v/>
      </c>
      <c r="M1857" s="39" t="str">
        <f t="shared" si="832"/>
        <v/>
      </c>
      <c r="N1857" s="39" t="str">
        <f t="shared" ca="1" si="852"/>
        <v/>
      </c>
      <c r="O1857" s="39">
        <f ca="1">ROUND(Q1856*$O$5/payments_per_year,2)</f>
        <v>0</v>
      </c>
      <c r="P1857" s="101"/>
      <c r="Q1857" s="39">
        <f t="shared" ca="1" si="853"/>
        <v>0</v>
      </c>
      <c r="R1857" s="332"/>
      <c r="S1857" s="37" t="str">
        <f t="shared" ca="1" si="843"/>
        <v/>
      </c>
      <c r="T1857" s="41" t="str">
        <f t="shared" ca="1" si="844"/>
        <v/>
      </c>
      <c r="U1857" s="39" t="str">
        <f t="shared" si="833"/>
        <v/>
      </c>
      <c r="V1857" s="39" t="str">
        <f t="shared" ca="1" si="854"/>
        <v/>
      </c>
      <c r="W1857" s="39">
        <f t="shared" ca="1" si="834"/>
        <v>0</v>
      </c>
      <c r="X1857" s="40"/>
      <c r="Y1857" s="39">
        <f t="shared" ca="1" si="855"/>
        <v>0</v>
      </c>
      <c r="Z1857" s="327"/>
      <c r="AA1857" s="37" t="str">
        <f t="shared" ca="1" si="845"/>
        <v/>
      </c>
      <c r="AB1857" s="41" t="str">
        <f t="shared" ca="1" si="846"/>
        <v/>
      </c>
      <c r="AC1857" s="39" t="str">
        <f t="shared" si="835"/>
        <v/>
      </c>
      <c r="AD1857" s="39" t="str">
        <f t="shared" ca="1" si="856"/>
        <v/>
      </c>
      <c r="AE1857" s="39" t="str">
        <f t="shared" ca="1" si="847"/>
        <v/>
      </c>
      <c r="AF1857" s="40"/>
      <c r="AG1857" s="39">
        <f t="shared" ca="1" si="857"/>
        <v>0</v>
      </c>
      <c r="AH1857" s="339"/>
      <c r="AI1857" s="37" t="str">
        <f t="shared" ca="1" si="848"/>
        <v/>
      </c>
      <c r="AJ1857" s="41" t="str">
        <f t="shared" ca="1" si="849"/>
        <v/>
      </c>
      <c r="AK1857" s="39" t="str">
        <f t="shared" si="836"/>
        <v/>
      </c>
      <c r="AL1857" s="39" t="str">
        <f t="shared" ca="1" si="858"/>
        <v/>
      </c>
      <c r="AM1857" s="39" t="str">
        <f t="shared" ca="1" si="850"/>
        <v/>
      </c>
      <c r="AN1857" s="40"/>
      <c r="AO1857" s="39">
        <f t="shared" ca="1" si="859"/>
        <v>0</v>
      </c>
      <c r="AP1857" s="339"/>
      <c r="AW1857" s="329"/>
      <c r="BI1857" s="329"/>
      <c r="BJ1857" s="329"/>
      <c r="BK1857" s="329"/>
      <c r="BL1857" s="329"/>
      <c r="BM1857" s="329"/>
      <c r="BN1857" s="329"/>
      <c r="BO1857" s="329"/>
      <c r="BP1857" s="329"/>
      <c r="BQ1857" s="329"/>
      <c r="BR1857" s="329"/>
      <c r="BS1857" s="329"/>
      <c r="BT1857" s="329"/>
      <c r="BU1857" s="329"/>
      <c r="BV1857" s="329"/>
      <c r="BW1857" s="325"/>
      <c r="BX1857" s="325"/>
      <c r="BY1857" s="325"/>
      <c r="BZ1857" s="325"/>
      <c r="CA1857" s="325"/>
      <c r="CB1857" s="325"/>
      <c r="CC1857" s="325"/>
      <c r="CD1857" s="325"/>
      <c r="CE1857" s="325"/>
      <c r="CF1857" s="325"/>
      <c r="CG1857" s="325"/>
      <c r="CH1857" s="325"/>
      <c r="CI1857" s="325"/>
      <c r="CJ1857" s="325"/>
      <c r="CK1857" s="325"/>
      <c r="CL1857" s="325"/>
      <c r="CM1857" s="325"/>
      <c r="CN1857" s="325"/>
      <c r="CO1857" s="325"/>
      <c r="CP1857" s="325"/>
      <c r="CQ1857" s="325"/>
      <c r="CR1857" s="325"/>
      <c r="CS1857" s="325"/>
      <c r="CT1857" s="325"/>
      <c r="CU1857" s="325"/>
      <c r="CV1857" s="325"/>
      <c r="CW1857" s="325"/>
      <c r="CX1857" s="325"/>
    </row>
    <row r="1858" spans="1:102" s="36" customFormat="1" ht="15" hidden="1" customHeight="1">
      <c r="A1858" s="329"/>
      <c r="B1858" s="37" t="str">
        <f t="shared" ca="1" si="837"/>
        <v/>
      </c>
      <c r="C1858" s="41" t="str">
        <f t="shared" ca="1" si="838"/>
        <v/>
      </c>
      <c r="D1858" s="39" t="str">
        <f t="shared" ca="1" si="839"/>
        <v/>
      </c>
      <c r="E1858" s="39" t="str">
        <f t="shared" ca="1" si="851"/>
        <v/>
      </c>
      <c r="F1858" s="39" t="str">
        <f t="shared" ca="1" si="840"/>
        <v/>
      </c>
      <c r="G1858" s="101"/>
      <c r="H1858" s="39">
        <f t="shared" ca="1" si="831"/>
        <v>0</v>
      </c>
      <c r="J1858" s="332"/>
      <c r="K1858" s="37" t="str">
        <f t="shared" ca="1" si="841"/>
        <v/>
      </c>
      <c r="L1858" s="41" t="str">
        <f t="shared" ca="1" si="842"/>
        <v/>
      </c>
      <c r="M1858" s="39" t="str">
        <f t="shared" si="832"/>
        <v/>
      </c>
      <c r="N1858" s="39" t="str">
        <f t="shared" ca="1" si="852"/>
        <v/>
      </c>
      <c r="O1858" s="39" t="str">
        <f ca="1">IF(L1858="","",ROUND(Q1857*$O$5/payments_per_year,2))</f>
        <v/>
      </c>
      <c r="P1858" s="101"/>
      <c r="Q1858" s="39">
        <f t="shared" ca="1" si="853"/>
        <v>0</v>
      </c>
      <c r="R1858" s="332"/>
      <c r="S1858" s="37" t="str">
        <f t="shared" ca="1" si="843"/>
        <v/>
      </c>
      <c r="T1858" s="41" t="str">
        <f t="shared" ca="1" si="844"/>
        <v/>
      </c>
      <c r="U1858" s="39" t="str">
        <f t="shared" si="833"/>
        <v/>
      </c>
      <c r="V1858" s="39" t="str">
        <f t="shared" ca="1" si="854"/>
        <v/>
      </c>
      <c r="W1858" s="39">
        <f t="shared" ca="1" si="834"/>
        <v>0</v>
      </c>
      <c r="X1858" s="40"/>
      <c r="Y1858" s="39">
        <f t="shared" ca="1" si="855"/>
        <v>0</v>
      </c>
      <c r="Z1858" s="327"/>
      <c r="AA1858" s="37" t="str">
        <f t="shared" ca="1" si="845"/>
        <v/>
      </c>
      <c r="AB1858" s="41" t="str">
        <f t="shared" ca="1" si="846"/>
        <v/>
      </c>
      <c r="AC1858" s="39" t="str">
        <f t="shared" si="835"/>
        <v/>
      </c>
      <c r="AD1858" s="39" t="str">
        <f t="shared" ca="1" si="856"/>
        <v/>
      </c>
      <c r="AE1858" s="39" t="str">
        <f t="shared" ca="1" si="847"/>
        <v/>
      </c>
      <c r="AF1858" s="40"/>
      <c r="AG1858" s="39">
        <f t="shared" ca="1" si="857"/>
        <v>0</v>
      </c>
      <c r="AH1858" s="339"/>
      <c r="AI1858" s="37" t="str">
        <f t="shared" ca="1" si="848"/>
        <v/>
      </c>
      <c r="AJ1858" s="41" t="str">
        <f t="shared" ca="1" si="849"/>
        <v/>
      </c>
      <c r="AK1858" s="39" t="str">
        <f t="shared" si="836"/>
        <v/>
      </c>
      <c r="AL1858" s="39" t="str">
        <f t="shared" ca="1" si="858"/>
        <v/>
      </c>
      <c r="AM1858" s="39" t="str">
        <f t="shared" ca="1" si="850"/>
        <v/>
      </c>
      <c r="AN1858" s="40"/>
      <c r="AO1858" s="39">
        <f t="shared" ca="1" si="859"/>
        <v>0</v>
      </c>
      <c r="AP1858" s="339"/>
      <c r="AW1858" s="329"/>
      <c r="BI1858" s="329"/>
      <c r="BJ1858" s="329"/>
      <c r="BK1858" s="329"/>
      <c r="BL1858" s="329"/>
      <c r="BM1858" s="329"/>
      <c r="BN1858" s="329"/>
      <c r="BO1858" s="329"/>
      <c r="BP1858" s="329"/>
      <c r="BQ1858" s="329"/>
      <c r="BR1858" s="329"/>
      <c r="BS1858" s="329"/>
      <c r="BT1858" s="329"/>
      <c r="BU1858" s="329"/>
      <c r="BV1858" s="329"/>
      <c r="BW1858" s="325"/>
      <c r="BX1858" s="325"/>
      <c r="BY1858" s="325"/>
      <c r="BZ1858" s="325"/>
      <c r="CA1858" s="325"/>
      <c r="CB1858" s="325"/>
      <c r="CC1858" s="325"/>
      <c r="CD1858" s="325"/>
      <c r="CE1858" s="325"/>
      <c r="CF1858" s="325"/>
      <c r="CG1858" s="325"/>
      <c r="CH1858" s="325"/>
      <c r="CI1858" s="325"/>
      <c r="CJ1858" s="325"/>
      <c r="CK1858" s="325"/>
      <c r="CL1858" s="325"/>
      <c r="CM1858" s="325"/>
      <c r="CN1858" s="325"/>
      <c r="CO1858" s="325"/>
      <c r="CP1858" s="325"/>
      <c r="CQ1858" s="325"/>
      <c r="CR1858" s="325"/>
      <c r="CS1858" s="325"/>
      <c r="CT1858" s="325"/>
      <c r="CU1858" s="325"/>
      <c r="CV1858" s="325"/>
      <c r="CW1858" s="325"/>
      <c r="CX1858" s="325"/>
    </row>
    <row r="1859" spans="1:102" s="36" customFormat="1" ht="15" hidden="1" customHeight="1">
      <c r="A1859" s="329"/>
      <c r="B1859" s="37" t="str">
        <f t="shared" ca="1" si="837"/>
        <v/>
      </c>
      <c r="C1859" s="41" t="str">
        <f t="shared" ca="1" si="838"/>
        <v/>
      </c>
      <c r="D1859" s="39" t="str">
        <f t="shared" ca="1" si="839"/>
        <v/>
      </c>
      <c r="E1859" s="39" t="str">
        <f t="shared" ca="1" si="851"/>
        <v/>
      </c>
      <c r="F1859" s="39" t="str">
        <f t="shared" ca="1" si="840"/>
        <v/>
      </c>
      <c r="G1859" s="101"/>
      <c r="H1859" s="39">
        <f t="shared" ca="1" si="831"/>
        <v>0</v>
      </c>
      <c r="J1859" s="332"/>
      <c r="K1859" s="37" t="str">
        <f t="shared" ca="1" si="841"/>
        <v/>
      </c>
      <c r="L1859" s="41" t="str">
        <f t="shared" ca="1" si="842"/>
        <v/>
      </c>
      <c r="M1859" s="39" t="str">
        <f t="shared" si="832"/>
        <v/>
      </c>
      <c r="N1859" s="39" t="str">
        <f t="shared" ca="1" si="852"/>
        <v/>
      </c>
      <c r="O1859" s="39">
        <f ca="1">ROUND(Q1858*$O$5/payments_per_year,2)</f>
        <v>0</v>
      </c>
      <c r="P1859" s="101"/>
      <c r="Q1859" s="39">
        <f t="shared" ca="1" si="853"/>
        <v>0</v>
      </c>
      <c r="R1859" s="332"/>
      <c r="S1859" s="37" t="str">
        <f t="shared" ca="1" si="843"/>
        <v/>
      </c>
      <c r="T1859" s="41" t="str">
        <f t="shared" ca="1" si="844"/>
        <v/>
      </c>
      <c r="U1859" s="39" t="str">
        <f t="shared" si="833"/>
        <v/>
      </c>
      <c r="V1859" s="39" t="str">
        <f t="shared" ca="1" si="854"/>
        <v/>
      </c>
      <c r="W1859" s="39">
        <f t="shared" ca="1" si="834"/>
        <v>0</v>
      </c>
      <c r="X1859" s="40"/>
      <c r="Y1859" s="39">
        <f t="shared" ca="1" si="855"/>
        <v>0</v>
      </c>
      <c r="Z1859" s="327"/>
      <c r="AA1859" s="37" t="str">
        <f t="shared" ca="1" si="845"/>
        <v/>
      </c>
      <c r="AB1859" s="41" t="str">
        <f t="shared" ca="1" si="846"/>
        <v/>
      </c>
      <c r="AC1859" s="39" t="str">
        <f t="shared" si="835"/>
        <v/>
      </c>
      <c r="AD1859" s="39" t="str">
        <f t="shared" ca="1" si="856"/>
        <v/>
      </c>
      <c r="AE1859" s="39" t="str">
        <f t="shared" ca="1" si="847"/>
        <v/>
      </c>
      <c r="AF1859" s="40"/>
      <c r="AG1859" s="39">
        <f t="shared" ca="1" si="857"/>
        <v>0</v>
      </c>
      <c r="AH1859" s="339"/>
      <c r="AI1859" s="37" t="str">
        <f t="shared" ca="1" si="848"/>
        <v/>
      </c>
      <c r="AJ1859" s="41" t="str">
        <f t="shared" ca="1" si="849"/>
        <v/>
      </c>
      <c r="AK1859" s="39" t="str">
        <f t="shared" si="836"/>
        <v/>
      </c>
      <c r="AL1859" s="39" t="str">
        <f t="shared" ca="1" si="858"/>
        <v/>
      </c>
      <c r="AM1859" s="39" t="str">
        <f t="shared" ca="1" si="850"/>
        <v/>
      </c>
      <c r="AN1859" s="40"/>
      <c r="AO1859" s="39">
        <f t="shared" ca="1" si="859"/>
        <v>0</v>
      </c>
      <c r="AP1859" s="339"/>
      <c r="AW1859" s="329"/>
      <c r="BI1859" s="329"/>
      <c r="BJ1859" s="329"/>
      <c r="BK1859" s="329"/>
      <c r="BL1859" s="329"/>
      <c r="BM1859" s="329"/>
      <c r="BN1859" s="329"/>
      <c r="BO1859" s="329"/>
      <c r="BP1859" s="329"/>
      <c r="BQ1859" s="329"/>
      <c r="BR1859" s="329"/>
      <c r="BS1859" s="329"/>
      <c r="BT1859" s="329"/>
      <c r="BU1859" s="329"/>
      <c r="BV1859" s="329"/>
      <c r="BW1859" s="325"/>
      <c r="BX1859" s="325"/>
      <c r="BY1859" s="325"/>
      <c r="BZ1859" s="325"/>
      <c r="CA1859" s="325"/>
      <c r="CB1859" s="325"/>
      <c r="CC1859" s="325"/>
      <c r="CD1859" s="325"/>
      <c r="CE1859" s="325"/>
      <c r="CF1859" s="325"/>
      <c r="CG1859" s="325"/>
      <c r="CH1859" s="325"/>
      <c r="CI1859" s="325"/>
      <c r="CJ1859" s="325"/>
      <c r="CK1859" s="325"/>
      <c r="CL1859" s="325"/>
      <c r="CM1859" s="325"/>
      <c r="CN1859" s="325"/>
      <c r="CO1859" s="325"/>
      <c r="CP1859" s="325"/>
      <c r="CQ1859" s="325"/>
      <c r="CR1859" s="325"/>
      <c r="CS1859" s="325"/>
      <c r="CT1859" s="325"/>
      <c r="CU1859" s="325"/>
      <c r="CV1859" s="325"/>
      <c r="CW1859" s="325"/>
      <c r="CX1859" s="325"/>
    </row>
    <row r="1860" spans="1:102" s="36" customFormat="1" ht="15" hidden="1" customHeight="1">
      <c r="A1860" s="329"/>
      <c r="B1860" s="37" t="str">
        <f t="shared" ca="1" si="837"/>
        <v/>
      </c>
      <c r="C1860" s="41" t="str">
        <f t="shared" ca="1" si="838"/>
        <v/>
      </c>
      <c r="D1860" s="39" t="str">
        <f t="shared" ca="1" si="839"/>
        <v/>
      </c>
      <c r="E1860" s="39" t="str">
        <f t="shared" ca="1" si="851"/>
        <v/>
      </c>
      <c r="F1860" s="39" t="str">
        <f t="shared" ca="1" si="840"/>
        <v/>
      </c>
      <c r="G1860" s="101"/>
      <c r="H1860" s="39">
        <f t="shared" ca="1" si="831"/>
        <v>0</v>
      </c>
      <c r="J1860" s="332"/>
      <c r="K1860" s="37" t="str">
        <f t="shared" ca="1" si="841"/>
        <v/>
      </c>
      <c r="L1860" s="41" t="str">
        <f t="shared" ca="1" si="842"/>
        <v/>
      </c>
      <c r="M1860" s="39" t="str">
        <f t="shared" si="832"/>
        <v/>
      </c>
      <c r="N1860" s="39" t="str">
        <f t="shared" ca="1" si="852"/>
        <v/>
      </c>
      <c r="O1860" s="39" t="str">
        <f ca="1">IF(L1860="","",ROUND(Q1859*$O$5/payments_per_year,2))</f>
        <v/>
      </c>
      <c r="P1860" s="101"/>
      <c r="Q1860" s="39">
        <f t="shared" ca="1" si="853"/>
        <v>0</v>
      </c>
      <c r="R1860" s="332"/>
      <c r="S1860" s="37" t="str">
        <f t="shared" ca="1" si="843"/>
        <v/>
      </c>
      <c r="T1860" s="41" t="str">
        <f t="shared" ca="1" si="844"/>
        <v/>
      </c>
      <c r="U1860" s="39" t="str">
        <f t="shared" si="833"/>
        <v/>
      </c>
      <c r="V1860" s="39" t="str">
        <f t="shared" ca="1" si="854"/>
        <v/>
      </c>
      <c r="W1860" s="39">
        <f t="shared" ca="1" si="834"/>
        <v>0</v>
      </c>
      <c r="X1860" s="40"/>
      <c r="Y1860" s="39">
        <f t="shared" ca="1" si="855"/>
        <v>0</v>
      </c>
      <c r="Z1860" s="327"/>
      <c r="AA1860" s="37" t="str">
        <f t="shared" ca="1" si="845"/>
        <v/>
      </c>
      <c r="AB1860" s="41" t="str">
        <f t="shared" ca="1" si="846"/>
        <v/>
      </c>
      <c r="AC1860" s="39" t="str">
        <f t="shared" si="835"/>
        <v/>
      </c>
      <c r="AD1860" s="39" t="str">
        <f t="shared" ca="1" si="856"/>
        <v/>
      </c>
      <c r="AE1860" s="39" t="str">
        <f t="shared" ca="1" si="847"/>
        <v/>
      </c>
      <c r="AF1860" s="40"/>
      <c r="AG1860" s="39">
        <f t="shared" ca="1" si="857"/>
        <v>0</v>
      </c>
      <c r="AH1860" s="339"/>
      <c r="AI1860" s="37" t="str">
        <f t="shared" ca="1" si="848"/>
        <v/>
      </c>
      <c r="AJ1860" s="41" t="str">
        <f t="shared" ca="1" si="849"/>
        <v/>
      </c>
      <c r="AK1860" s="39" t="str">
        <f t="shared" si="836"/>
        <v/>
      </c>
      <c r="AL1860" s="39" t="str">
        <f t="shared" ca="1" si="858"/>
        <v/>
      </c>
      <c r="AM1860" s="39" t="str">
        <f t="shared" ca="1" si="850"/>
        <v/>
      </c>
      <c r="AN1860" s="40"/>
      <c r="AO1860" s="39">
        <f t="shared" ca="1" si="859"/>
        <v>0</v>
      </c>
      <c r="AP1860" s="339"/>
      <c r="AW1860" s="329"/>
      <c r="BI1860" s="329"/>
      <c r="BJ1860" s="329"/>
      <c r="BK1860" s="329"/>
      <c r="BL1860" s="329"/>
      <c r="BM1860" s="329"/>
      <c r="BN1860" s="329"/>
      <c r="BO1860" s="329"/>
      <c r="BP1860" s="329"/>
      <c r="BQ1860" s="329"/>
      <c r="BR1860" s="329"/>
      <c r="BS1860" s="329"/>
      <c r="BT1860" s="329"/>
      <c r="BU1860" s="329"/>
      <c r="BV1860" s="329"/>
      <c r="BW1860" s="325"/>
      <c r="BX1860" s="325"/>
      <c r="BY1860" s="325"/>
      <c r="BZ1860" s="325"/>
      <c r="CA1860" s="325"/>
      <c r="CB1860" s="325"/>
      <c r="CC1860" s="325"/>
      <c r="CD1860" s="325"/>
      <c r="CE1860" s="325"/>
      <c r="CF1860" s="325"/>
      <c r="CG1860" s="325"/>
      <c r="CH1860" s="325"/>
      <c r="CI1860" s="325"/>
      <c r="CJ1860" s="325"/>
      <c r="CK1860" s="325"/>
      <c r="CL1860" s="325"/>
      <c r="CM1860" s="325"/>
      <c r="CN1860" s="325"/>
      <c r="CO1860" s="325"/>
      <c r="CP1860" s="325"/>
      <c r="CQ1860" s="325"/>
      <c r="CR1860" s="325"/>
      <c r="CS1860" s="325"/>
      <c r="CT1860" s="325"/>
      <c r="CU1860" s="325"/>
      <c r="CV1860" s="325"/>
      <c r="CW1860" s="325"/>
      <c r="CX1860" s="325"/>
    </row>
    <row r="1861" spans="1:102" s="36" customFormat="1" ht="15" hidden="1" customHeight="1">
      <c r="A1861" s="329"/>
      <c r="B1861" s="37" t="str">
        <f t="shared" ca="1" si="837"/>
        <v/>
      </c>
      <c r="C1861" s="41" t="str">
        <f t="shared" ca="1" si="838"/>
        <v/>
      </c>
      <c r="D1861" s="39" t="str">
        <f t="shared" ca="1" si="839"/>
        <v/>
      </c>
      <c r="E1861" s="39" t="str">
        <f t="shared" ca="1" si="851"/>
        <v/>
      </c>
      <c r="F1861" s="39" t="str">
        <f t="shared" ca="1" si="840"/>
        <v/>
      </c>
      <c r="G1861" s="101"/>
      <c r="H1861" s="39">
        <f t="shared" ca="1" si="831"/>
        <v>0</v>
      </c>
      <c r="J1861" s="332"/>
      <c r="K1861" s="37" t="str">
        <f t="shared" ca="1" si="841"/>
        <v/>
      </c>
      <c r="L1861" s="41" t="str">
        <f t="shared" ca="1" si="842"/>
        <v/>
      </c>
      <c r="M1861" s="39" t="str">
        <f t="shared" si="832"/>
        <v/>
      </c>
      <c r="N1861" s="39" t="str">
        <f t="shared" ca="1" si="852"/>
        <v/>
      </c>
      <c r="O1861" s="39">
        <f ca="1">ROUND(Q1860*$O$5/payments_per_year,2)</f>
        <v>0</v>
      </c>
      <c r="P1861" s="101"/>
      <c r="Q1861" s="39">
        <f t="shared" ca="1" si="853"/>
        <v>0</v>
      </c>
      <c r="R1861" s="332"/>
      <c r="S1861" s="37" t="str">
        <f t="shared" ca="1" si="843"/>
        <v/>
      </c>
      <c r="T1861" s="41" t="str">
        <f t="shared" ca="1" si="844"/>
        <v/>
      </c>
      <c r="U1861" s="39" t="str">
        <f t="shared" si="833"/>
        <v/>
      </c>
      <c r="V1861" s="39" t="str">
        <f t="shared" ca="1" si="854"/>
        <v/>
      </c>
      <c r="W1861" s="39">
        <f t="shared" ca="1" si="834"/>
        <v>0</v>
      </c>
      <c r="X1861" s="40"/>
      <c r="Y1861" s="39">
        <f t="shared" ca="1" si="855"/>
        <v>0</v>
      </c>
      <c r="Z1861" s="327"/>
      <c r="AA1861" s="37" t="str">
        <f t="shared" ca="1" si="845"/>
        <v/>
      </c>
      <c r="AB1861" s="41" t="str">
        <f t="shared" ca="1" si="846"/>
        <v/>
      </c>
      <c r="AC1861" s="39" t="str">
        <f t="shared" si="835"/>
        <v/>
      </c>
      <c r="AD1861" s="39" t="str">
        <f t="shared" ca="1" si="856"/>
        <v/>
      </c>
      <c r="AE1861" s="39" t="str">
        <f t="shared" ca="1" si="847"/>
        <v/>
      </c>
      <c r="AF1861" s="40"/>
      <c r="AG1861" s="39">
        <f t="shared" ca="1" si="857"/>
        <v>0</v>
      </c>
      <c r="AH1861" s="339"/>
      <c r="AI1861" s="37" t="str">
        <f t="shared" ca="1" si="848"/>
        <v/>
      </c>
      <c r="AJ1861" s="41" t="str">
        <f t="shared" ca="1" si="849"/>
        <v/>
      </c>
      <c r="AK1861" s="39" t="str">
        <f t="shared" si="836"/>
        <v/>
      </c>
      <c r="AL1861" s="39" t="str">
        <f t="shared" ca="1" si="858"/>
        <v/>
      </c>
      <c r="AM1861" s="39" t="str">
        <f t="shared" ca="1" si="850"/>
        <v/>
      </c>
      <c r="AN1861" s="40"/>
      <c r="AO1861" s="39">
        <f t="shared" ca="1" si="859"/>
        <v>0</v>
      </c>
      <c r="AP1861" s="339"/>
      <c r="AW1861" s="329"/>
      <c r="BI1861" s="329"/>
      <c r="BJ1861" s="329"/>
      <c r="BK1861" s="329"/>
      <c r="BL1861" s="329"/>
      <c r="BM1861" s="329"/>
      <c r="BN1861" s="329"/>
      <c r="BO1861" s="329"/>
      <c r="BP1861" s="329"/>
      <c r="BQ1861" s="329"/>
      <c r="BR1861" s="329"/>
      <c r="BS1861" s="329"/>
      <c r="BT1861" s="329"/>
      <c r="BU1861" s="329"/>
      <c r="BV1861" s="329"/>
      <c r="BW1861" s="325"/>
      <c r="BX1861" s="325"/>
      <c r="BY1861" s="325"/>
      <c r="BZ1861" s="325"/>
      <c r="CA1861" s="325"/>
      <c r="CB1861" s="325"/>
      <c r="CC1861" s="325"/>
      <c r="CD1861" s="325"/>
      <c r="CE1861" s="325"/>
      <c r="CF1861" s="325"/>
      <c r="CG1861" s="325"/>
      <c r="CH1861" s="325"/>
      <c r="CI1861" s="325"/>
      <c r="CJ1861" s="325"/>
      <c r="CK1861" s="325"/>
      <c r="CL1861" s="325"/>
      <c r="CM1861" s="325"/>
      <c r="CN1861" s="325"/>
      <c r="CO1861" s="325"/>
      <c r="CP1861" s="325"/>
      <c r="CQ1861" s="325"/>
      <c r="CR1861" s="325"/>
      <c r="CS1861" s="325"/>
      <c r="CT1861" s="325"/>
      <c r="CU1861" s="325"/>
      <c r="CV1861" s="325"/>
      <c r="CW1861" s="325"/>
      <c r="CX1861" s="325"/>
    </row>
    <row r="1862" spans="1:102" s="36" customFormat="1" ht="15" hidden="1" customHeight="1">
      <c r="A1862" s="329"/>
      <c r="B1862" s="37" t="str">
        <f t="shared" ca="1" si="837"/>
        <v/>
      </c>
      <c r="C1862" s="41" t="str">
        <f t="shared" ca="1" si="838"/>
        <v/>
      </c>
      <c r="D1862" s="39" t="str">
        <f t="shared" ca="1" si="839"/>
        <v/>
      </c>
      <c r="E1862" s="39" t="str">
        <f t="shared" ca="1" si="851"/>
        <v/>
      </c>
      <c r="F1862" s="39" t="str">
        <f t="shared" ca="1" si="840"/>
        <v/>
      </c>
      <c r="G1862" s="101"/>
      <c r="H1862" s="39">
        <f t="shared" ca="1" si="831"/>
        <v>0</v>
      </c>
      <c r="J1862" s="332"/>
      <c r="K1862" s="37" t="str">
        <f t="shared" ca="1" si="841"/>
        <v/>
      </c>
      <c r="L1862" s="41" t="str">
        <f t="shared" ca="1" si="842"/>
        <v/>
      </c>
      <c r="M1862" s="39" t="str">
        <f t="shared" si="832"/>
        <v/>
      </c>
      <c r="N1862" s="39" t="str">
        <f t="shared" ca="1" si="852"/>
        <v/>
      </c>
      <c r="O1862" s="39" t="str">
        <f ca="1">IF(L1862="","",ROUND(Q1861*$O$5/payments_per_year,2))</f>
        <v/>
      </c>
      <c r="P1862" s="101"/>
      <c r="Q1862" s="39">
        <f t="shared" ca="1" si="853"/>
        <v>0</v>
      </c>
      <c r="R1862" s="332"/>
      <c r="S1862" s="37" t="str">
        <f t="shared" ca="1" si="843"/>
        <v/>
      </c>
      <c r="T1862" s="41" t="str">
        <f t="shared" ca="1" si="844"/>
        <v/>
      </c>
      <c r="U1862" s="39" t="str">
        <f t="shared" si="833"/>
        <v/>
      </c>
      <c r="V1862" s="39" t="str">
        <f t="shared" ca="1" si="854"/>
        <v/>
      </c>
      <c r="W1862" s="39">
        <f t="shared" ca="1" si="834"/>
        <v>0</v>
      </c>
      <c r="X1862" s="40"/>
      <c r="Y1862" s="39">
        <f t="shared" ca="1" si="855"/>
        <v>0</v>
      </c>
      <c r="Z1862" s="327"/>
      <c r="AA1862" s="37" t="str">
        <f t="shared" ca="1" si="845"/>
        <v/>
      </c>
      <c r="AB1862" s="41" t="str">
        <f t="shared" ca="1" si="846"/>
        <v/>
      </c>
      <c r="AC1862" s="39" t="str">
        <f t="shared" si="835"/>
        <v/>
      </c>
      <c r="AD1862" s="39" t="str">
        <f t="shared" ca="1" si="856"/>
        <v/>
      </c>
      <c r="AE1862" s="39" t="str">
        <f t="shared" ca="1" si="847"/>
        <v/>
      </c>
      <c r="AF1862" s="40"/>
      <c r="AG1862" s="39">
        <f t="shared" ca="1" si="857"/>
        <v>0</v>
      </c>
      <c r="AH1862" s="339"/>
      <c r="AI1862" s="37" t="str">
        <f t="shared" ca="1" si="848"/>
        <v/>
      </c>
      <c r="AJ1862" s="41" t="str">
        <f t="shared" ca="1" si="849"/>
        <v/>
      </c>
      <c r="AK1862" s="39" t="str">
        <f t="shared" si="836"/>
        <v/>
      </c>
      <c r="AL1862" s="39" t="str">
        <f t="shared" ca="1" si="858"/>
        <v/>
      </c>
      <c r="AM1862" s="39" t="str">
        <f t="shared" ca="1" si="850"/>
        <v/>
      </c>
      <c r="AN1862" s="40"/>
      <c r="AO1862" s="39">
        <f t="shared" ca="1" si="859"/>
        <v>0</v>
      </c>
      <c r="AP1862" s="339"/>
      <c r="AW1862" s="329"/>
      <c r="BI1862" s="329"/>
      <c r="BJ1862" s="329"/>
      <c r="BK1862" s="329"/>
      <c r="BL1862" s="329"/>
      <c r="BM1862" s="329"/>
      <c r="BN1862" s="329"/>
      <c r="BO1862" s="329"/>
      <c r="BP1862" s="329"/>
      <c r="BQ1862" s="329"/>
      <c r="BR1862" s="329"/>
      <c r="BS1862" s="329"/>
      <c r="BT1862" s="329"/>
      <c r="BU1862" s="329"/>
      <c r="BV1862" s="329"/>
      <c r="BW1862" s="325"/>
      <c r="BX1862" s="325"/>
      <c r="BY1862" s="325"/>
      <c r="BZ1862" s="325"/>
      <c r="CA1862" s="325"/>
      <c r="CB1862" s="325"/>
      <c r="CC1862" s="325"/>
      <c r="CD1862" s="325"/>
      <c r="CE1862" s="325"/>
      <c r="CF1862" s="325"/>
      <c r="CG1862" s="325"/>
      <c r="CH1862" s="325"/>
      <c r="CI1862" s="325"/>
      <c r="CJ1862" s="325"/>
      <c r="CK1862" s="325"/>
      <c r="CL1862" s="325"/>
      <c r="CM1862" s="325"/>
      <c r="CN1862" s="325"/>
      <c r="CO1862" s="325"/>
      <c r="CP1862" s="325"/>
      <c r="CQ1862" s="325"/>
      <c r="CR1862" s="325"/>
      <c r="CS1862" s="325"/>
      <c r="CT1862" s="325"/>
      <c r="CU1862" s="325"/>
      <c r="CV1862" s="325"/>
      <c r="CW1862" s="325"/>
      <c r="CX1862" s="325"/>
    </row>
    <row r="1863" spans="1:102" s="36" customFormat="1" ht="15" hidden="1" customHeight="1">
      <c r="A1863" s="329"/>
      <c r="B1863" s="37" t="str">
        <f t="shared" ca="1" si="837"/>
        <v/>
      </c>
      <c r="C1863" s="41" t="str">
        <f t="shared" ca="1" si="838"/>
        <v/>
      </c>
      <c r="D1863" s="39" t="str">
        <f t="shared" ca="1" si="839"/>
        <v/>
      </c>
      <c r="E1863" s="39" t="str">
        <f t="shared" ca="1" si="851"/>
        <v/>
      </c>
      <c r="F1863" s="39" t="str">
        <f t="shared" ca="1" si="840"/>
        <v/>
      </c>
      <c r="G1863" s="101"/>
      <c r="H1863" s="39">
        <f t="shared" ca="1" si="831"/>
        <v>0</v>
      </c>
      <c r="J1863" s="332"/>
      <c r="K1863" s="37" t="str">
        <f t="shared" ca="1" si="841"/>
        <v/>
      </c>
      <c r="L1863" s="41" t="str">
        <f t="shared" ca="1" si="842"/>
        <v/>
      </c>
      <c r="M1863" s="39" t="str">
        <f t="shared" si="832"/>
        <v/>
      </c>
      <c r="N1863" s="39" t="str">
        <f t="shared" ca="1" si="852"/>
        <v/>
      </c>
      <c r="O1863" s="39">
        <f ca="1">ROUND(Q1862*$O$5/payments_per_year,2)</f>
        <v>0</v>
      </c>
      <c r="P1863" s="101"/>
      <c r="Q1863" s="39">
        <f t="shared" ca="1" si="853"/>
        <v>0</v>
      </c>
      <c r="R1863" s="332"/>
      <c r="S1863" s="37" t="str">
        <f t="shared" ca="1" si="843"/>
        <v/>
      </c>
      <c r="T1863" s="41" t="str">
        <f t="shared" ca="1" si="844"/>
        <v/>
      </c>
      <c r="U1863" s="39" t="str">
        <f t="shared" si="833"/>
        <v/>
      </c>
      <c r="V1863" s="39" t="str">
        <f t="shared" ca="1" si="854"/>
        <v/>
      </c>
      <c r="W1863" s="39">
        <f t="shared" ca="1" si="834"/>
        <v>0</v>
      </c>
      <c r="X1863" s="40"/>
      <c r="Y1863" s="39">
        <f t="shared" ca="1" si="855"/>
        <v>0</v>
      </c>
      <c r="Z1863" s="327"/>
      <c r="AA1863" s="37" t="str">
        <f t="shared" ca="1" si="845"/>
        <v/>
      </c>
      <c r="AB1863" s="41" t="str">
        <f t="shared" ca="1" si="846"/>
        <v/>
      </c>
      <c r="AC1863" s="39" t="str">
        <f t="shared" si="835"/>
        <v/>
      </c>
      <c r="AD1863" s="39" t="str">
        <f t="shared" ca="1" si="856"/>
        <v/>
      </c>
      <c r="AE1863" s="39" t="str">
        <f t="shared" ca="1" si="847"/>
        <v/>
      </c>
      <c r="AF1863" s="40"/>
      <c r="AG1863" s="39">
        <f t="shared" ca="1" si="857"/>
        <v>0</v>
      </c>
      <c r="AH1863" s="339"/>
      <c r="AI1863" s="37" t="str">
        <f t="shared" ca="1" si="848"/>
        <v/>
      </c>
      <c r="AJ1863" s="41" t="str">
        <f t="shared" ca="1" si="849"/>
        <v/>
      </c>
      <c r="AK1863" s="39" t="str">
        <f t="shared" si="836"/>
        <v/>
      </c>
      <c r="AL1863" s="39" t="str">
        <f t="shared" ca="1" si="858"/>
        <v/>
      </c>
      <c r="AM1863" s="39" t="str">
        <f t="shared" ca="1" si="850"/>
        <v/>
      </c>
      <c r="AN1863" s="40"/>
      <c r="AO1863" s="39">
        <f t="shared" ca="1" si="859"/>
        <v>0</v>
      </c>
      <c r="AP1863" s="339"/>
      <c r="AW1863" s="329"/>
      <c r="BI1863" s="329"/>
      <c r="BJ1863" s="329"/>
      <c r="BK1863" s="329"/>
      <c r="BL1863" s="329"/>
      <c r="BM1863" s="329"/>
      <c r="BN1863" s="329"/>
      <c r="BO1863" s="329"/>
      <c r="BP1863" s="329"/>
      <c r="BQ1863" s="329"/>
      <c r="BR1863" s="329"/>
      <c r="BS1863" s="329"/>
      <c r="BT1863" s="329"/>
      <c r="BU1863" s="329"/>
      <c r="BV1863" s="329"/>
      <c r="BW1863" s="325"/>
      <c r="BX1863" s="325"/>
      <c r="BY1863" s="325"/>
      <c r="BZ1863" s="325"/>
      <c r="CA1863" s="325"/>
      <c r="CB1863" s="325"/>
      <c r="CC1863" s="325"/>
      <c r="CD1863" s="325"/>
      <c r="CE1863" s="325"/>
      <c r="CF1863" s="325"/>
      <c r="CG1863" s="325"/>
      <c r="CH1863" s="325"/>
      <c r="CI1863" s="325"/>
      <c r="CJ1863" s="325"/>
      <c r="CK1863" s="325"/>
      <c r="CL1863" s="325"/>
      <c r="CM1863" s="325"/>
      <c r="CN1863" s="325"/>
      <c r="CO1863" s="325"/>
      <c r="CP1863" s="325"/>
      <c r="CQ1863" s="325"/>
      <c r="CR1863" s="325"/>
      <c r="CS1863" s="325"/>
      <c r="CT1863" s="325"/>
      <c r="CU1863" s="325"/>
      <c r="CV1863" s="325"/>
      <c r="CW1863" s="325"/>
      <c r="CX1863" s="325"/>
    </row>
    <row r="1864" spans="1:102" s="36" customFormat="1" ht="15" hidden="1" customHeight="1">
      <c r="A1864" s="329"/>
      <c r="B1864" s="37" t="str">
        <f t="shared" ca="1" si="837"/>
        <v/>
      </c>
      <c r="C1864" s="41" t="str">
        <f t="shared" ca="1" si="838"/>
        <v/>
      </c>
      <c r="D1864" s="39" t="str">
        <f t="shared" ca="1" si="839"/>
        <v/>
      </c>
      <c r="E1864" s="39" t="str">
        <f t="shared" ca="1" si="851"/>
        <v/>
      </c>
      <c r="F1864" s="39" t="str">
        <f t="shared" ca="1" si="840"/>
        <v/>
      </c>
      <c r="G1864" s="101"/>
      <c r="H1864" s="39">
        <f t="shared" ca="1" si="831"/>
        <v>0</v>
      </c>
      <c r="J1864" s="332"/>
      <c r="K1864" s="37" t="str">
        <f t="shared" ca="1" si="841"/>
        <v/>
      </c>
      <c r="L1864" s="41" t="str">
        <f t="shared" ca="1" si="842"/>
        <v/>
      </c>
      <c r="M1864" s="39" t="str">
        <f t="shared" si="832"/>
        <v/>
      </c>
      <c r="N1864" s="39" t="str">
        <f t="shared" ca="1" si="852"/>
        <v/>
      </c>
      <c r="O1864" s="39" t="str">
        <f ca="1">IF(L1864="","",ROUND(Q1863*$O$5/payments_per_year,2))</f>
        <v/>
      </c>
      <c r="P1864" s="101"/>
      <c r="Q1864" s="39">
        <f t="shared" ca="1" si="853"/>
        <v>0</v>
      </c>
      <c r="R1864" s="332"/>
      <c r="S1864" s="37" t="str">
        <f t="shared" ca="1" si="843"/>
        <v/>
      </c>
      <c r="T1864" s="41" t="str">
        <f t="shared" ca="1" si="844"/>
        <v/>
      </c>
      <c r="U1864" s="39" t="str">
        <f t="shared" si="833"/>
        <v/>
      </c>
      <c r="V1864" s="39" t="str">
        <f t="shared" ca="1" si="854"/>
        <v/>
      </c>
      <c r="W1864" s="39">
        <f t="shared" ca="1" si="834"/>
        <v>0</v>
      </c>
      <c r="X1864" s="40"/>
      <c r="Y1864" s="39">
        <f t="shared" ca="1" si="855"/>
        <v>0</v>
      </c>
      <c r="Z1864" s="327"/>
      <c r="AA1864" s="37" t="str">
        <f t="shared" ca="1" si="845"/>
        <v/>
      </c>
      <c r="AB1864" s="41" t="str">
        <f t="shared" ca="1" si="846"/>
        <v/>
      </c>
      <c r="AC1864" s="39" t="str">
        <f t="shared" si="835"/>
        <v/>
      </c>
      <c r="AD1864" s="39" t="str">
        <f t="shared" ca="1" si="856"/>
        <v/>
      </c>
      <c r="AE1864" s="39" t="str">
        <f t="shared" ca="1" si="847"/>
        <v/>
      </c>
      <c r="AF1864" s="40"/>
      <c r="AG1864" s="39">
        <f t="shared" ca="1" si="857"/>
        <v>0</v>
      </c>
      <c r="AH1864" s="339"/>
      <c r="AI1864" s="37" t="str">
        <f t="shared" ca="1" si="848"/>
        <v/>
      </c>
      <c r="AJ1864" s="41" t="str">
        <f t="shared" ca="1" si="849"/>
        <v/>
      </c>
      <c r="AK1864" s="39" t="str">
        <f t="shared" si="836"/>
        <v/>
      </c>
      <c r="AL1864" s="39" t="str">
        <f t="shared" ca="1" si="858"/>
        <v/>
      </c>
      <c r="AM1864" s="39" t="str">
        <f t="shared" ca="1" si="850"/>
        <v/>
      </c>
      <c r="AN1864" s="40"/>
      <c r="AO1864" s="39">
        <f t="shared" ca="1" si="859"/>
        <v>0</v>
      </c>
      <c r="AP1864" s="339"/>
      <c r="AW1864" s="329"/>
      <c r="BI1864" s="329"/>
      <c r="BJ1864" s="329"/>
      <c r="BK1864" s="329"/>
      <c r="BL1864" s="329"/>
      <c r="BM1864" s="329"/>
      <c r="BN1864" s="329"/>
      <c r="BO1864" s="329"/>
      <c r="BP1864" s="329"/>
      <c r="BQ1864" s="329"/>
      <c r="BR1864" s="329"/>
      <c r="BS1864" s="329"/>
      <c r="BT1864" s="329"/>
      <c r="BU1864" s="329"/>
      <c r="BV1864" s="329"/>
      <c r="BW1864" s="325"/>
      <c r="BX1864" s="325"/>
      <c r="BY1864" s="325"/>
      <c r="BZ1864" s="325"/>
      <c r="CA1864" s="325"/>
      <c r="CB1864" s="325"/>
      <c r="CC1864" s="325"/>
      <c r="CD1864" s="325"/>
      <c r="CE1864" s="325"/>
      <c r="CF1864" s="325"/>
      <c r="CG1864" s="325"/>
      <c r="CH1864" s="325"/>
      <c r="CI1864" s="325"/>
      <c r="CJ1864" s="325"/>
      <c r="CK1864" s="325"/>
      <c r="CL1864" s="325"/>
      <c r="CM1864" s="325"/>
      <c r="CN1864" s="325"/>
      <c r="CO1864" s="325"/>
      <c r="CP1864" s="325"/>
      <c r="CQ1864" s="325"/>
      <c r="CR1864" s="325"/>
      <c r="CS1864" s="325"/>
      <c r="CT1864" s="325"/>
      <c r="CU1864" s="325"/>
      <c r="CV1864" s="325"/>
      <c r="CW1864" s="325"/>
      <c r="CX1864" s="325"/>
    </row>
    <row r="1865" spans="1:102" s="36" customFormat="1" ht="15" hidden="1" customHeight="1">
      <c r="A1865" s="329"/>
      <c r="B1865" s="37" t="str">
        <f t="shared" ca="1" si="837"/>
        <v/>
      </c>
      <c r="C1865" s="41" t="str">
        <f t="shared" ca="1" si="838"/>
        <v/>
      </c>
      <c r="D1865" s="39" t="str">
        <f t="shared" ca="1" si="839"/>
        <v/>
      </c>
      <c r="E1865" s="39" t="str">
        <f t="shared" ca="1" si="851"/>
        <v/>
      </c>
      <c r="F1865" s="39" t="str">
        <f t="shared" ca="1" si="840"/>
        <v/>
      </c>
      <c r="G1865" s="101"/>
      <c r="H1865" s="39">
        <f t="shared" ca="1" si="831"/>
        <v>0</v>
      </c>
      <c r="J1865" s="332"/>
      <c r="K1865" s="37" t="str">
        <f t="shared" ca="1" si="841"/>
        <v/>
      </c>
      <c r="L1865" s="41" t="str">
        <f t="shared" ca="1" si="842"/>
        <v/>
      </c>
      <c r="M1865" s="39" t="str">
        <f t="shared" si="832"/>
        <v/>
      </c>
      <c r="N1865" s="39" t="str">
        <f t="shared" ca="1" si="852"/>
        <v/>
      </c>
      <c r="O1865" s="39">
        <f ca="1">ROUND(Q1864*$O$5/payments_per_year,2)</f>
        <v>0</v>
      </c>
      <c r="P1865" s="101"/>
      <c r="Q1865" s="39">
        <f t="shared" ca="1" si="853"/>
        <v>0</v>
      </c>
      <c r="R1865" s="332"/>
      <c r="S1865" s="37" t="str">
        <f t="shared" ca="1" si="843"/>
        <v/>
      </c>
      <c r="T1865" s="41" t="str">
        <f t="shared" ca="1" si="844"/>
        <v/>
      </c>
      <c r="U1865" s="39" t="str">
        <f t="shared" si="833"/>
        <v/>
      </c>
      <c r="V1865" s="39" t="str">
        <f t="shared" ca="1" si="854"/>
        <v/>
      </c>
      <c r="W1865" s="39">
        <f t="shared" ca="1" si="834"/>
        <v>0</v>
      </c>
      <c r="X1865" s="40"/>
      <c r="Y1865" s="39">
        <f t="shared" ca="1" si="855"/>
        <v>0</v>
      </c>
      <c r="Z1865" s="327"/>
      <c r="AA1865" s="37" t="str">
        <f t="shared" ca="1" si="845"/>
        <v/>
      </c>
      <c r="AB1865" s="41" t="str">
        <f t="shared" ca="1" si="846"/>
        <v/>
      </c>
      <c r="AC1865" s="39" t="str">
        <f t="shared" si="835"/>
        <v/>
      </c>
      <c r="AD1865" s="39" t="str">
        <f t="shared" ca="1" si="856"/>
        <v/>
      </c>
      <c r="AE1865" s="39" t="str">
        <f t="shared" ca="1" si="847"/>
        <v/>
      </c>
      <c r="AF1865" s="40"/>
      <c r="AG1865" s="39">
        <f t="shared" ca="1" si="857"/>
        <v>0</v>
      </c>
      <c r="AH1865" s="339"/>
      <c r="AI1865" s="37" t="str">
        <f t="shared" ca="1" si="848"/>
        <v/>
      </c>
      <c r="AJ1865" s="41" t="str">
        <f t="shared" ca="1" si="849"/>
        <v/>
      </c>
      <c r="AK1865" s="39" t="str">
        <f t="shared" si="836"/>
        <v/>
      </c>
      <c r="AL1865" s="39" t="str">
        <f t="shared" ca="1" si="858"/>
        <v/>
      </c>
      <c r="AM1865" s="39" t="str">
        <f t="shared" ca="1" si="850"/>
        <v/>
      </c>
      <c r="AN1865" s="40"/>
      <c r="AO1865" s="39">
        <f t="shared" ca="1" si="859"/>
        <v>0</v>
      </c>
      <c r="AP1865" s="339"/>
      <c r="AW1865" s="329"/>
      <c r="BI1865" s="329"/>
      <c r="BJ1865" s="329"/>
      <c r="BK1865" s="329"/>
      <c r="BL1865" s="329"/>
      <c r="BM1865" s="329"/>
      <c r="BN1865" s="329"/>
      <c r="BO1865" s="329"/>
      <c r="BP1865" s="329"/>
      <c r="BQ1865" s="329"/>
      <c r="BR1865" s="329"/>
      <c r="BS1865" s="329"/>
      <c r="BT1865" s="329"/>
      <c r="BU1865" s="329"/>
      <c r="BV1865" s="329"/>
      <c r="BW1865" s="325"/>
      <c r="BX1865" s="325"/>
      <c r="BY1865" s="325"/>
      <c r="BZ1865" s="325"/>
      <c r="CA1865" s="325"/>
      <c r="CB1865" s="325"/>
      <c r="CC1865" s="325"/>
      <c r="CD1865" s="325"/>
      <c r="CE1865" s="325"/>
      <c r="CF1865" s="325"/>
      <c r="CG1865" s="325"/>
      <c r="CH1865" s="325"/>
      <c r="CI1865" s="325"/>
      <c r="CJ1865" s="325"/>
      <c r="CK1865" s="325"/>
      <c r="CL1865" s="325"/>
      <c r="CM1865" s="325"/>
      <c r="CN1865" s="325"/>
      <c r="CO1865" s="325"/>
      <c r="CP1865" s="325"/>
      <c r="CQ1865" s="325"/>
      <c r="CR1865" s="325"/>
      <c r="CS1865" s="325"/>
      <c r="CT1865" s="325"/>
      <c r="CU1865" s="325"/>
      <c r="CV1865" s="325"/>
      <c r="CW1865" s="325"/>
      <c r="CX1865" s="325"/>
    </row>
    <row r="1866" spans="1:102" s="36" customFormat="1" ht="15" hidden="1" customHeight="1">
      <c r="A1866" s="329"/>
      <c r="B1866" s="37" t="str">
        <f t="shared" ca="1" si="837"/>
        <v/>
      </c>
      <c r="C1866" s="41" t="str">
        <f t="shared" ca="1" si="838"/>
        <v/>
      </c>
      <c r="D1866" s="39" t="str">
        <f t="shared" ca="1" si="839"/>
        <v/>
      </c>
      <c r="E1866" s="39" t="str">
        <f t="shared" ca="1" si="851"/>
        <v/>
      </c>
      <c r="F1866" s="39" t="str">
        <f t="shared" ca="1" si="840"/>
        <v/>
      </c>
      <c r="G1866" s="101"/>
      <c r="H1866" s="39">
        <f t="shared" ca="1" si="831"/>
        <v>0</v>
      </c>
      <c r="J1866" s="332"/>
      <c r="K1866" s="37" t="str">
        <f t="shared" ca="1" si="841"/>
        <v/>
      </c>
      <c r="L1866" s="41" t="str">
        <f t="shared" ca="1" si="842"/>
        <v/>
      </c>
      <c r="M1866" s="39" t="str">
        <f t="shared" si="832"/>
        <v/>
      </c>
      <c r="N1866" s="39" t="str">
        <f t="shared" ca="1" si="852"/>
        <v/>
      </c>
      <c r="O1866" s="39" t="str">
        <f ca="1">IF(L1866="","",ROUND(Q1865*$O$5/payments_per_year,2))</f>
        <v/>
      </c>
      <c r="P1866" s="101"/>
      <c r="Q1866" s="39">
        <f t="shared" ca="1" si="853"/>
        <v>0</v>
      </c>
      <c r="R1866" s="332"/>
      <c r="S1866" s="37" t="str">
        <f t="shared" ca="1" si="843"/>
        <v/>
      </c>
      <c r="T1866" s="41" t="str">
        <f t="shared" ca="1" si="844"/>
        <v/>
      </c>
      <c r="U1866" s="39" t="str">
        <f t="shared" si="833"/>
        <v/>
      </c>
      <c r="V1866" s="39" t="str">
        <f t="shared" ca="1" si="854"/>
        <v/>
      </c>
      <c r="W1866" s="39">
        <f t="shared" ca="1" si="834"/>
        <v>0</v>
      </c>
      <c r="X1866" s="40"/>
      <c r="Y1866" s="39">
        <f t="shared" ca="1" si="855"/>
        <v>0</v>
      </c>
      <c r="Z1866" s="327"/>
      <c r="AA1866" s="37" t="str">
        <f t="shared" ca="1" si="845"/>
        <v/>
      </c>
      <c r="AB1866" s="41" t="str">
        <f t="shared" ca="1" si="846"/>
        <v/>
      </c>
      <c r="AC1866" s="39" t="str">
        <f t="shared" si="835"/>
        <v/>
      </c>
      <c r="AD1866" s="39" t="str">
        <f t="shared" ca="1" si="856"/>
        <v/>
      </c>
      <c r="AE1866" s="39" t="str">
        <f t="shared" ca="1" si="847"/>
        <v/>
      </c>
      <c r="AF1866" s="40"/>
      <c r="AG1866" s="39">
        <f t="shared" ca="1" si="857"/>
        <v>0</v>
      </c>
      <c r="AH1866" s="339"/>
      <c r="AI1866" s="37" t="str">
        <f t="shared" ca="1" si="848"/>
        <v/>
      </c>
      <c r="AJ1866" s="41" t="str">
        <f t="shared" ca="1" si="849"/>
        <v/>
      </c>
      <c r="AK1866" s="39" t="str">
        <f t="shared" si="836"/>
        <v/>
      </c>
      <c r="AL1866" s="39" t="str">
        <f t="shared" ca="1" si="858"/>
        <v/>
      </c>
      <c r="AM1866" s="39" t="str">
        <f t="shared" ca="1" si="850"/>
        <v/>
      </c>
      <c r="AN1866" s="40"/>
      <c r="AO1866" s="39">
        <f t="shared" ca="1" si="859"/>
        <v>0</v>
      </c>
      <c r="AP1866" s="339"/>
      <c r="AW1866" s="329"/>
      <c r="BI1866" s="329"/>
      <c r="BJ1866" s="329"/>
      <c r="BK1866" s="329"/>
      <c r="BL1866" s="329"/>
      <c r="BM1866" s="329"/>
      <c r="BN1866" s="329"/>
      <c r="BO1866" s="329"/>
      <c r="BP1866" s="329"/>
      <c r="BQ1866" s="329"/>
      <c r="BR1866" s="329"/>
      <c r="BS1866" s="329"/>
      <c r="BT1866" s="329"/>
      <c r="BU1866" s="329"/>
      <c r="BV1866" s="329"/>
      <c r="BW1866" s="325"/>
      <c r="BX1866" s="325"/>
      <c r="BY1866" s="325"/>
      <c r="BZ1866" s="325"/>
      <c r="CA1866" s="325"/>
      <c r="CB1866" s="325"/>
      <c r="CC1866" s="325"/>
      <c r="CD1866" s="325"/>
      <c r="CE1866" s="325"/>
      <c r="CF1866" s="325"/>
      <c r="CG1866" s="325"/>
      <c r="CH1866" s="325"/>
      <c r="CI1866" s="325"/>
      <c r="CJ1866" s="325"/>
      <c r="CK1866" s="325"/>
      <c r="CL1866" s="325"/>
      <c r="CM1866" s="325"/>
      <c r="CN1866" s="325"/>
      <c r="CO1866" s="325"/>
      <c r="CP1866" s="325"/>
      <c r="CQ1866" s="325"/>
      <c r="CR1866" s="325"/>
      <c r="CS1866" s="325"/>
      <c r="CT1866" s="325"/>
      <c r="CU1866" s="325"/>
      <c r="CV1866" s="325"/>
      <c r="CW1866" s="325"/>
      <c r="CX1866" s="325"/>
    </row>
    <row r="1867" spans="1:102" s="36" customFormat="1" ht="15" hidden="1" customHeight="1">
      <c r="A1867" s="329"/>
      <c r="B1867" s="37" t="str">
        <f t="shared" ca="1" si="837"/>
        <v/>
      </c>
      <c r="C1867" s="41" t="str">
        <f t="shared" ca="1" si="838"/>
        <v/>
      </c>
      <c r="D1867" s="39" t="str">
        <f t="shared" ca="1" si="839"/>
        <v/>
      </c>
      <c r="E1867" s="39" t="str">
        <f t="shared" ca="1" si="851"/>
        <v/>
      </c>
      <c r="F1867" s="39" t="str">
        <f t="shared" ca="1" si="840"/>
        <v/>
      </c>
      <c r="G1867" s="101"/>
      <c r="H1867" s="39">
        <f t="shared" ca="1" si="831"/>
        <v>0</v>
      </c>
      <c r="J1867" s="332"/>
      <c r="K1867" s="37" t="str">
        <f t="shared" ca="1" si="841"/>
        <v/>
      </c>
      <c r="L1867" s="41" t="str">
        <f t="shared" ca="1" si="842"/>
        <v/>
      </c>
      <c r="M1867" s="39" t="str">
        <f t="shared" si="832"/>
        <v/>
      </c>
      <c r="N1867" s="39" t="str">
        <f t="shared" ca="1" si="852"/>
        <v/>
      </c>
      <c r="O1867" s="39">
        <f ca="1">ROUND(Q1866*$O$5/payments_per_year,2)</f>
        <v>0</v>
      </c>
      <c r="P1867" s="101"/>
      <c r="Q1867" s="39">
        <f t="shared" ca="1" si="853"/>
        <v>0</v>
      </c>
      <c r="R1867" s="332"/>
      <c r="S1867" s="37" t="str">
        <f t="shared" ca="1" si="843"/>
        <v/>
      </c>
      <c r="T1867" s="41" t="str">
        <f t="shared" ca="1" si="844"/>
        <v/>
      </c>
      <c r="U1867" s="39" t="str">
        <f t="shared" si="833"/>
        <v/>
      </c>
      <c r="V1867" s="39" t="str">
        <f t="shared" ca="1" si="854"/>
        <v/>
      </c>
      <c r="W1867" s="39">
        <f t="shared" ca="1" si="834"/>
        <v>0</v>
      </c>
      <c r="X1867" s="40"/>
      <c r="Y1867" s="39">
        <f t="shared" ca="1" si="855"/>
        <v>0</v>
      </c>
      <c r="Z1867" s="327"/>
      <c r="AA1867" s="37" t="str">
        <f t="shared" ca="1" si="845"/>
        <v/>
      </c>
      <c r="AB1867" s="41" t="str">
        <f t="shared" ca="1" si="846"/>
        <v/>
      </c>
      <c r="AC1867" s="39" t="str">
        <f t="shared" si="835"/>
        <v/>
      </c>
      <c r="AD1867" s="39" t="str">
        <f t="shared" ca="1" si="856"/>
        <v/>
      </c>
      <c r="AE1867" s="39" t="str">
        <f t="shared" ca="1" si="847"/>
        <v/>
      </c>
      <c r="AF1867" s="40"/>
      <c r="AG1867" s="39">
        <f t="shared" ca="1" si="857"/>
        <v>0</v>
      </c>
      <c r="AH1867" s="339"/>
      <c r="AI1867" s="37" t="str">
        <f t="shared" ca="1" si="848"/>
        <v/>
      </c>
      <c r="AJ1867" s="41" t="str">
        <f t="shared" ca="1" si="849"/>
        <v/>
      </c>
      <c r="AK1867" s="39" t="str">
        <f t="shared" si="836"/>
        <v/>
      </c>
      <c r="AL1867" s="39" t="str">
        <f t="shared" ca="1" si="858"/>
        <v/>
      </c>
      <c r="AM1867" s="39" t="str">
        <f t="shared" ca="1" si="850"/>
        <v/>
      </c>
      <c r="AN1867" s="40"/>
      <c r="AO1867" s="39">
        <f t="shared" ca="1" si="859"/>
        <v>0</v>
      </c>
      <c r="AP1867" s="339"/>
      <c r="AW1867" s="329"/>
      <c r="BI1867" s="329"/>
      <c r="BJ1867" s="329"/>
      <c r="BK1867" s="329"/>
      <c r="BL1867" s="329"/>
      <c r="BM1867" s="329"/>
      <c r="BN1867" s="329"/>
      <c r="BO1867" s="329"/>
      <c r="BP1867" s="329"/>
      <c r="BQ1867" s="329"/>
      <c r="BR1867" s="329"/>
      <c r="BS1867" s="329"/>
      <c r="BT1867" s="329"/>
      <c r="BU1867" s="329"/>
      <c r="BV1867" s="329"/>
      <c r="BW1867" s="325"/>
      <c r="BX1867" s="325"/>
      <c r="BY1867" s="325"/>
      <c r="BZ1867" s="325"/>
      <c r="CA1867" s="325"/>
      <c r="CB1867" s="325"/>
      <c r="CC1867" s="325"/>
      <c r="CD1867" s="325"/>
      <c r="CE1867" s="325"/>
      <c r="CF1867" s="325"/>
      <c r="CG1867" s="325"/>
      <c r="CH1867" s="325"/>
      <c r="CI1867" s="325"/>
      <c r="CJ1867" s="325"/>
      <c r="CK1867" s="325"/>
      <c r="CL1867" s="325"/>
      <c r="CM1867" s="325"/>
      <c r="CN1867" s="325"/>
      <c r="CO1867" s="325"/>
      <c r="CP1867" s="325"/>
      <c r="CQ1867" s="325"/>
      <c r="CR1867" s="325"/>
      <c r="CS1867" s="325"/>
      <c r="CT1867" s="325"/>
      <c r="CU1867" s="325"/>
      <c r="CV1867" s="325"/>
      <c r="CW1867" s="325"/>
      <c r="CX1867" s="325"/>
    </row>
    <row r="1868" spans="1:102" s="36" customFormat="1" ht="15" hidden="1" customHeight="1">
      <c r="A1868" s="329"/>
      <c r="B1868" s="37" t="str">
        <f t="shared" ca="1" si="837"/>
        <v/>
      </c>
      <c r="C1868" s="41" t="str">
        <f t="shared" ca="1" si="838"/>
        <v/>
      </c>
      <c r="D1868" s="39" t="str">
        <f t="shared" ca="1" si="839"/>
        <v/>
      </c>
      <c r="E1868" s="39" t="str">
        <f t="shared" ca="1" si="851"/>
        <v/>
      </c>
      <c r="F1868" s="39" t="str">
        <f t="shared" ca="1" si="840"/>
        <v/>
      </c>
      <c r="G1868" s="101"/>
      <c r="H1868" s="39">
        <f t="shared" ca="1" si="831"/>
        <v>0</v>
      </c>
      <c r="J1868" s="332"/>
      <c r="K1868" s="37" t="str">
        <f t="shared" ca="1" si="841"/>
        <v/>
      </c>
      <c r="L1868" s="41" t="str">
        <f t="shared" ca="1" si="842"/>
        <v/>
      </c>
      <c r="M1868" s="39" t="str">
        <f t="shared" si="832"/>
        <v/>
      </c>
      <c r="N1868" s="39" t="str">
        <f t="shared" ca="1" si="852"/>
        <v/>
      </c>
      <c r="O1868" s="39" t="str">
        <f ca="1">IF(L1868="","",ROUND(Q1867*$O$5/payments_per_year,2))</f>
        <v/>
      </c>
      <c r="P1868" s="101"/>
      <c r="Q1868" s="39">
        <f t="shared" ca="1" si="853"/>
        <v>0</v>
      </c>
      <c r="R1868" s="332"/>
      <c r="S1868" s="37" t="str">
        <f t="shared" ca="1" si="843"/>
        <v/>
      </c>
      <c r="T1868" s="41" t="str">
        <f t="shared" ca="1" si="844"/>
        <v/>
      </c>
      <c r="U1868" s="39" t="str">
        <f t="shared" si="833"/>
        <v/>
      </c>
      <c r="V1868" s="39" t="str">
        <f t="shared" ca="1" si="854"/>
        <v/>
      </c>
      <c r="W1868" s="39">
        <f t="shared" ca="1" si="834"/>
        <v>0</v>
      </c>
      <c r="X1868" s="40"/>
      <c r="Y1868" s="39">
        <f t="shared" ca="1" si="855"/>
        <v>0</v>
      </c>
      <c r="Z1868" s="327"/>
      <c r="AA1868" s="37" t="str">
        <f t="shared" ca="1" si="845"/>
        <v/>
      </c>
      <c r="AB1868" s="41" t="str">
        <f t="shared" ca="1" si="846"/>
        <v/>
      </c>
      <c r="AC1868" s="39" t="str">
        <f t="shared" si="835"/>
        <v/>
      </c>
      <c r="AD1868" s="39" t="str">
        <f t="shared" ca="1" si="856"/>
        <v/>
      </c>
      <c r="AE1868" s="39" t="str">
        <f t="shared" ca="1" si="847"/>
        <v/>
      </c>
      <c r="AF1868" s="40"/>
      <c r="AG1868" s="39">
        <f t="shared" ca="1" si="857"/>
        <v>0</v>
      </c>
      <c r="AH1868" s="339"/>
      <c r="AI1868" s="37" t="str">
        <f t="shared" ca="1" si="848"/>
        <v/>
      </c>
      <c r="AJ1868" s="41" t="str">
        <f t="shared" ca="1" si="849"/>
        <v/>
      </c>
      <c r="AK1868" s="39" t="str">
        <f t="shared" si="836"/>
        <v/>
      </c>
      <c r="AL1868" s="39" t="str">
        <f t="shared" ca="1" si="858"/>
        <v/>
      </c>
      <c r="AM1868" s="39" t="str">
        <f t="shared" ca="1" si="850"/>
        <v/>
      </c>
      <c r="AN1868" s="40"/>
      <c r="AO1868" s="39">
        <f t="shared" ca="1" si="859"/>
        <v>0</v>
      </c>
      <c r="AP1868" s="339"/>
      <c r="AW1868" s="329"/>
      <c r="BI1868" s="329"/>
      <c r="BJ1868" s="329"/>
      <c r="BK1868" s="329"/>
      <c r="BL1868" s="329"/>
      <c r="BM1868" s="329"/>
      <c r="BN1868" s="329"/>
      <c r="BO1868" s="329"/>
      <c r="BP1868" s="329"/>
      <c r="BQ1868" s="329"/>
      <c r="BR1868" s="329"/>
      <c r="BS1868" s="329"/>
      <c r="BT1868" s="329"/>
      <c r="BU1868" s="329"/>
      <c r="BV1868" s="329"/>
      <c r="BW1868" s="325"/>
      <c r="BX1868" s="325"/>
      <c r="BY1868" s="325"/>
      <c r="BZ1868" s="325"/>
      <c r="CA1868" s="325"/>
      <c r="CB1868" s="325"/>
      <c r="CC1868" s="325"/>
      <c r="CD1868" s="325"/>
      <c r="CE1868" s="325"/>
      <c r="CF1868" s="325"/>
      <c r="CG1868" s="325"/>
      <c r="CH1868" s="325"/>
      <c r="CI1868" s="325"/>
      <c r="CJ1868" s="325"/>
      <c r="CK1868" s="325"/>
      <c r="CL1868" s="325"/>
      <c r="CM1868" s="325"/>
      <c r="CN1868" s="325"/>
      <c r="CO1868" s="325"/>
      <c r="CP1868" s="325"/>
      <c r="CQ1868" s="325"/>
      <c r="CR1868" s="325"/>
      <c r="CS1868" s="325"/>
      <c r="CT1868" s="325"/>
      <c r="CU1868" s="325"/>
      <c r="CV1868" s="325"/>
      <c r="CW1868" s="325"/>
      <c r="CX1868" s="325"/>
    </row>
    <row r="1869" spans="1:102" s="36" customFormat="1" ht="15" hidden="1" customHeight="1">
      <c r="A1869" s="329"/>
      <c r="B1869" s="37" t="str">
        <f t="shared" ca="1" si="837"/>
        <v/>
      </c>
      <c r="C1869" s="41" t="str">
        <f t="shared" ca="1" si="838"/>
        <v/>
      </c>
      <c r="D1869" s="39" t="str">
        <f t="shared" ca="1" si="839"/>
        <v/>
      </c>
      <c r="E1869" s="39" t="str">
        <f t="shared" ca="1" si="851"/>
        <v/>
      </c>
      <c r="F1869" s="39" t="str">
        <f t="shared" ca="1" si="840"/>
        <v/>
      </c>
      <c r="G1869" s="101"/>
      <c r="H1869" s="39">
        <f t="shared" ca="1" si="831"/>
        <v>0</v>
      </c>
      <c r="J1869" s="332"/>
      <c r="K1869" s="37" t="str">
        <f t="shared" ca="1" si="841"/>
        <v/>
      </c>
      <c r="L1869" s="41" t="str">
        <f t="shared" ca="1" si="842"/>
        <v/>
      </c>
      <c r="M1869" s="39" t="str">
        <f t="shared" si="832"/>
        <v/>
      </c>
      <c r="N1869" s="39" t="str">
        <f t="shared" ca="1" si="852"/>
        <v/>
      </c>
      <c r="O1869" s="39">
        <f ca="1">ROUND(Q1868*$O$5/payments_per_year,2)</f>
        <v>0</v>
      </c>
      <c r="P1869" s="101"/>
      <c r="Q1869" s="39">
        <f t="shared" ca="1" si="853"/>
        <v>0</v>
      </c>
      <c r="R1869" s="332"/>
      <c r="S1869" s="37" t="str">
        <f t="shared" ca="1" si="843"/>
        <v/>
      </c>
      <c r="T1869" s="41" t="str">
        <f t="shared" ca="1" si="844"/>
        <v/>
      </c>
      <c r="U1869" s="39" t="str">
        <f t="shared" si="833"/>
        <v/>
      </c>
      <c r="V1869" s="39" t="str">
        <f t="shared" ca="1" si="854"/>
        <v/>
      </c>
      <c r="W1869" s="39">
        <f t="shared" ca="1" si="834"/>
        <v>0</v>
      </c>
      <c r="X1869" s="40"/>
      <c r="Y1869" s="39">
        <f t="shared" ca="1" si="855"/>
        <v>0</v>
      </c>
      <c r="Z1869" s="327"/>
      <c r="AA1869" s="37" t="str">
        <f t="shared" ca="1" si="845"/>
        <v/>
      </c>
      <c r="AB1869" s="41" t="str">
        <f t="shared" ca="1" si="846"/>
        <v/>
      </c>
      <c r="AC1869" s="39" t="str">
        <f t="shared" si="835"/>
        <v/>
      </c>
      <c r="AD1869" s="39" t="str">
        <f t="shared" ca="1" si="856"/>
        <v/>
      </c>
      <c r="AE1869" s="39" t="str">
        <f t="shared" ca="1" si="847"/>
        <v/>
      </c>
      <c r="AF1869" s="40"/>
      <c r="AG1869" s="39">
        <f t="shared" ca="1" si="857"/>
        <v>0</v>
      </c>
      <c r="AH1869" s="339"/>
      <c r="AI1869" s="37" t="str">
        <f t="shared" ca="1" si="848"/>
        <v/>
      </c>
      <c r="AJ1869" s="41" t="str">
        <f t="shared" ca="1" si="849"/>
        <v/>
      </c>
      <c r="AK1869" s="39" t="str">
        <f t="shared" si="836"/>
        <v/>
      </c>
      <c r="AL1869" s="39" t="str">
        <f t="shared" ca="1" si="858"/>
        <v/>
      </c>
      <c r="AM1869" s="39" t="str">
        <f t="shared" ca="1" si="850"/>
        <v/>
      </c>
      <c r="AN1869" s="40"/>
      <c r="AO1869" s="39">
        <f t="shared" ca="1" si="859"/>
        <v>0</v>
      </c>
      <c r="AP1869" s="339"/>
      <c r="AW1869" s="329"/>
      <c r="BI1869" s="329"/>
      <c r="BJ1869" s="329"/>
      <c r="BK1869" s="329"/>
      <c r="BL1869" s="329"/>
      <c r="BM1869" s="329"/>
      <c r="BN1869" s="329"/>
      <c r="BO1869" s="329"/>
      <c r="BP1869" s="329"/>
      <c r="BQ1869" s="329"/>
      <c r="BR1869" s="329"/>
      <c r="BS1869" s="329"/>
      <c r="BT1869" s="329"/>
      <c r="BU1869" s="329"/>
      <c r="BV1869" s="329"/>
      <c r="BW1869" s="325"/>
      <c r="BX1869" s="325"/>
      <c r="BY1869" s="325"/>
      <c r="BZ1869" s="325"/>
      <c r="CA1869" s="325"/>
      <c r="CB1869" s="325"/>
      <c r="CC1869" s="325"/>
      <c r="CD1869" s="325"/>
      <c r="CE1869" s="325"/>
      <c r="CF1869" s="325"/>
      <c r="CG1869" s="325"/>
      <c r="CH1869" s="325"/>
      <c r="CI1869" s="325"/>
      <c r="CJ1869" s="325"/>
      <c r="CK1869" s="325"/>
      <c r="CL1869" s="325"/>
      <c r="CM1869" s="325"/>
      <c r="CN1869" s="325"/>
      <c r="CO1869" s="325"/>
      <c r="CP1869" s="325"/>
      <c r="CQ1869" s="325"/>
      <c r="CR1869" s="325"/>
      <c r="CS1869" s="325"/>
      <c r="CT1869" s="325"/>
      <c r="CU1869" s="325"/>
      <c r="CV1869" s="325"/>
      <c r="CW1869" s="325"/>
      <c r="CX1869" s="325"/>
    </row>
    <row r="1870" spans="1:102" s="36" customFormat="1" ht="15" hidden="1" customHeight="1">
      <c r="A1870" s="329"/>
      <c r="B1870" s="37" t="str">
        <f t="shared" ca="1" si="837"/>
        <v/>
      </c>
      <c r="C1870" s="41" t="str">
        <f t="shared" ca="1" si="838"/>
        <v/>
      </c>
      <c r="D1870" s="39" t="str">
        <f t="shared" ca="1" si="839"/>
        <v/>
      </c>
      <c r="E1870" s="39" t="str">
        <f t="shared" ca="1" si="851"/>
        <v/>
      </c>
      <c r="F1870" s="39" t="str">
        <f t="shared" ca="1" si="840"/>
        <v/>
      </c>
      <c r="G1870" s="101"/>
      <c r="H1870" s="39">
        <f t="shared" ca="1" si="831"/>
        <v>0</v>
      </c>
      <c r="J1870" s="332"/>
      <c r="K1870" s="37" t="str">
        <f t="shared" ca="1" si="841"/>
        <v/>
      </c>
      <c r="L1870" s="41" t="str">
        <f t="shared" ca="1" si="842"/>
        <v/>
      </c>
      <c r="M1870" s="39" t="str">
        <f t="shared" si="832"/>
        <v/>
      </c>
      <c r="N1870" s="39" t="str">
        <f t="shared" ca="1" si="852"/>
        <v/>
      </c>
      <c r="O1870" s="39" t="str">
        <f ca="1">IF(L1870="","",ROUND(Q1869*$O$5/payments_per_year,2))</f>
        <v/>
      </c>
      <c r="P1870" s="101"/>
      <c r="Q1870" s="39">
        <f t="shared" ca="1" si="853"/>
        <v>0</v>
      </c>
      <c r="R1870" s="332"/>
      <c r="S1870" s="37" t="str">
        <f t="shared" ca="1" si="843"/>
        <v/>
      </c>
      <c r="T1870" s="41" t="str">
        <f t="shared" ca="1" si="844"/>
        <v/>
      </c>
      <c r="U1870" s="39" t="str">
        <f t="shared" si="833"/>
        <v/>
      </c>
      <c r="V1870" s="39" t="str">
        <f t="shared" ca="1" si="854"/>
        <v/>
      </c>
      <c r="W1870" s="39">
        <f t="shared" ca="1" si="834"/>
        <v>0</v>
      </c>
      <c r="X1870" s="40"/>
      <c r="Y1870" s="39">
        <f t="shared" ca="1" si="855"/>
        <v>0</v>
      </c>
      <c r="Z1870" s="327"/>
      <c r="AA1870" s="37" t="str">
        <f t="shared" ca="1" si="845"/>
        <v/>
      </c>
      <c r="AB1870" s="41" t="str">
        <f t="shared" ca="1" si="846"/>
        <v/>
      </c>
      <c r="AC1870" s="39" t="str">
        <f t="shared" si="835"/>
        <v/>
      </c>
      <c r="AD1870" s="39" t="str">
        <f t="shared" ca="1" si="856"/>
        <v/>
      </c>
      <c r="AE1870" s="39" t="str">
        <f t="shared" ca="1" si="847"/>
        <v/>
      </c>
      <c r="AF1870" s="40"/>
      <c r="AG1870" s="39">
        <f t="shared" ca="1" si="857"/>
        <v>0</v>
      </c>
      <c r="AH1870" s="339"/>
      <c r="AI1870" s="37" t="str">
        <f t="shared" ca="1" si="848"/>
        <v/>
      </c>
      <c r="AJ1870" s="41" t="str">
        <f t="shared" ca="1" si="849"/>
        <v/>
      </c>
      <c r="AK1870" s="39" t="str">
        <f t="shared" si="836"/>
        <v/>
      </c>
      <c r="AL1870" s="39" t="str">
        <f t="shared" ca="1" si="858"/>
        <v/>
      </c>
      <c r="AM1870" s="39" t="str">
        <f t="shared" ca="1" si="850"/>
        <v/>
      </c>
      <c r="AN1870" s="40"/>
      <c r="AO1870" s="39">
        <f t="shared" ca="1" si="859"/>
        <v>0</v>
      </c>
      <c r="AP1870" s="339"/>
      <c r="AW1870" s="329"/>
      <c r="BI1870" s="329"/>
      <c r="BJ1870" s="329"/>
      <c r="BK1870" s="329"/>
      <c r="BL1870" s="329"/>
      <c r="BM1870" s="329"/>
      <c r="BN1870" s="329"/>
      <c r="BO1870" s="329"/>
      <c r="BP1870" s="329"/>
      <c r="BQ1870" s="329"/>
      <c r="BR1870" s="329"/>
      <c r="BS1870" s="329"/>
      <c r="BT1870" s="329"/>
      <c r="BU1870" s="329"/>
      <c r="BV1870" s="329"/>
      <c r="BW1870" s="325"/>
      <c r="BX1870" s="325"/>
      <c r="BY1870" s="325"/>
      <c r="BZ1870" s="325"/>
      <c r="CA1870" s="325"/>
      <c r="CB1870" s="325"/>
      <c r="CC1870" s="325"/>
      <c r="CD1870" s="325"/>
      <c r="CE1870" s="325"/>
      <c r="CF1870" s="325"/>
      <c r="CG1870" s="325"/>
      <c r="CH1870" s="325"/>
      <c r="CI1870" s="325"/>
      <c r="CJ1870" s="325"/>
      <c r="CK1870" s="325"/>
      <c r="CL1870" s="325"/>
      <c r="CM1870" s="325"/>
      <c r="CN1870" s="325"/>
      <c r="CO1870" s="325"/>
      <c r="CP1870" s="325"/>
      <c r="CQ1870" s="325"/>
      <c r="CR1870" s="325"/>
      <c r="CS1870" s="325"/>
      <c r="CT1870" s="325"/>
      <c r="CU1870" s="325"/>
      <c r="CV1870" s="325"/>
      <c r="CW1870" s="325"/>
      <c r="CX1870" s="325"/>
    </row>
    <row r="1871" spans="1:102" s="36" customFormat="1" ht="15" hidden="1" customHeight="1">
      <c r="A1871" s="329"/>
      <c r="B1871" s="37" t="str">
        <f t="shared" ca="1" si="837"/>
        <v/>
      </c>
      <c r="C1871" s="41" t="str">
        <f t="shared" ca="1" si="838"/>
        <v/>
      </c>
      <c r="D1871" s="39" t="str">
        <f t="shared" ca="1" si="839"/>
        <v/>
      </c>
      <c r="E1871" s="39" t="str">
        <f t="shared" ca="1" si="851"/>
        <v/>
      </c>
      <c r="F1871" s="39" t="str">
        <f t="shared" ca="1" si="840"/>
        <v/>
      </c>
      <c r="G1871" s="101"/>
      <c r="H1871" s="39">
        <f t="shared" ca="1" si="831"/>
        <v>0</v>
      </c>
      <c r="J1871" s="332"/>
      <c r="K1871" s="37" t="str">
        <f t="shared" ca="1" si="841"/>
        <v/>
      </c>
      <c r="L1871" s="41" t="str">
        <f t="shared" ca="1" si="842"/>
        <v/>
      </c>
      <c r="M1871" s="39" t="str">
        <f t="shared" si="832"/>
        <v/>
      </c>
      <c r="N1871" s="39" t="str">
        <f t="shared" ca="1" si="852"/>
        <v/>
      </c>
      <c r="O1871" s="39">
        <f ca="1">ROUND(Q1870*$O$5/payments_per_year,2)</f>
        <v>0</v>
      </c>
      <c r="P1871" s="101"/>
      <c r="Q1871" s="39">
        <f t="shared" ca="1" si="853"/>
        <v>0</v>
      </c>
      <c r="R1871" s="332"/>
      <c r="S1871" s="37" t="str">
        <f t="shared" ca="1" si="843"/>
        <v/>
      </c>
      <c r="T1871" s="41" t="str">
        <f t="shared" ca="1" si="844"/>
        <v/>
      </c>
      <c r="U1871" s="39" t="str">
        <f t="shared" si="833"/>
        <v/>
      </c>
      <c r="V1871" s="39" t="str">
        <f t="shared" ca="1" si="854"/>
        <v/>
      </c>
      <c r="W1871" s="39">
        <f t="shared" ca="1" si="834"/>
        <v>0</v>
      </c>
      <c r="X1871" s="40"/>
      <c r="Y1871" s="39">
        <f t="shared" ca="1" si="855"/>
        <v>0</v>
      </c>
      <c r="Z1871" s="327"/>
      <c r="AA1871" s="37" t="str">
        <f t="shared" ca="1" si="845"/>
        <v/>
      </c>
      <c r="AB1871" s="41" t="str">
        <f t="shared" ca="1" si="846"/>
        <v/>
      </c>
      <c r="AC1871" s="39" t="str">
        <f t="shared" si="835"/>
        <v/>
      </c>
      <c r="AD1871" s="39" t="str">
        <f t="shared" ca="1" si="856"/>
        <v/>
      </c>
      <c r="AE1871" s="39" t="str">
        <f t="shared" ca="1" si="847"/>
        <v/>
      </c>
      <c r="AF1871" s="40"/>
      <c r="AG1871" s="39">
        <f t="shared" ca="1" si="857"/>
        <v>0</v>
      </c>
      <c r="AH1871" s="339"/>
      <c r="AI1871" s="37" t="str">
        <f t="shared" ca="1" si="848"/>
        <v/>
      </c>
      <c r="AJ1871" s="41" t="str">
        <f t="shared" ca="1" si="849"/>
        <v/>
      </c>
      <c r="AK1871" s="39" t="str">
        <f t="shared" si="836"/>
        <v/>
      </c>
      <c r="AL1871" s="39" t="str">
        <f t="shared" ca="1" si="858"/>
        <v/>
      </c>
      <c r="AM1871" s="39" t="str">
        <f t="shared" ca="1" si="850"/>
        <v/>
      </c>
      <c r="AN1871" s="40"/>
      <c r="AO1871" s="39">
        <f t="shared" ca="1" si="859"/>
        <v>0</v>
      </c>
      <c r="AP1871" s="339"/>
      <c r="AW1871" s="329"/>
      <c r="BI1871" s="329"/>
      <c r="BJ1871" s="329"/>
      <c r="BK1871" s="329"/>
      <c r="BL1871" s="329"/>
      <c r="BM1871" s="329"/>
      <c r="BN1871" s="329"/>
      <c r="BO1871" s="329"/>
      <c r="BP1871" s="329"/>
      <c r="BQ1871" s="329"/>
      <c r="BR1871" s="329"/>
      <c r="BS1871" s="329"/>
      <c r="BT1871" s="329"/>
      <c r="BU1871" s="329"/>
      <c r="BV1871" s="329"/>
      <c r="BW1871" s="325"/>
      <c r="BX1871" s="325"/>
      <c r="BY1871" s="325"/>
      <c r="BZ1871" s="325"/>
      <c r="CA1871" s="325"/>
      <c r="CB1871" s="325"/>
      <c r="CC1871" s="325"/>
      <c r="CD1871" s="325"/>
      <c r="CE1871" s="325"/>
      <c r="CF1871" s="325"/>
      <c r="CG1871" s="325"/>
      <c r="CH1871" s="325"/>
      <c r="CI1871" s="325"/>
      <c r="CJ1871" s="325"/>
      <c r="CK1871" s="325"/>
      <c r="CL1871" s="325"/>
      <c r="CM1871" s="325"/>
      <c r="CN1871" s="325"/>
      <c r="CO1871" s="325"/>
      <c r="CP1871" s="325"/>
      <c r="CQ1871" s="325"/>
      <c r="CR1871" s="325"/>
      <c r="CS1871" s="325"/>
      <c r="CT1871" s="325"/>
      <c r="CU1871" s="325"/>
      <c r="CV1871" s="325"/>
      <c r="CW1871" s="325"/>
      <c r="CX1871" s="325"/>
    </row>
    <row r="1872" spans="1:102" s="36" customFormat="1" ht="15" hidden="1" customHeight="1">
      <c r="A1872" s="329"/>
      <c r="B1872" s="37" t="str">
        <f t="shared" ca="1" si="837"/>
        <v/>
      </c>
      <c r="C1872" s="41" t="str">
        <f t="shared" ca="1" si="838"/>
        <v/>
      </c>
      <c r="D1872" s="39" t="str">
        <f t="shared" ca="1" si="839"/>
        <v/>
      </c>
      <c r="E1872" s="39" t="str">
        <f t="shared" ca="1" si="851"/>
        <v/>
      </c>
      <c r="F1872" s="39" t="str">
        <f t="shared" ca="1" si="840"/>
        <v/>
      </c>
      <c r="G1872" s="101"/>
      <c r="H1872" s="39">
        <f t="shared" ca="1" si="831"/>
        <v>0</v>
      </c>
      <c r="J1872" s="332"/>
      <c r="K1872" s="37" t="str">
        <f t="shared" ca="1" si="841"/>
        <v/>
      </c>
      <c r="L1872" s="41" t="str">
        <f t="shared" ca="1" si="842"/>
        <v/>
      </c>
      <c r="M1872" s="39" t="str">
        <f t="shared" si="832"/>
        <v/>
      </c>
      <c r="N1872" s="39" t="str">
        <f t="shared" ca="1" si="852"/>
        <v/>
      </c>
      <c r="O1872" s="39" t="str">
        <f ca="1">IF(L1872="","",ROUND(Q1871*$O$5/payments_per_year,2))</f>
        <v/>
      </c>
      <c r="P1872" s="101"/>
      <c r="Q1872" s="39">
        <f t="shared" ca="1" si="853"/>
        <v>0</v>
      </c>
      <c r="R1872" s="332"/>
      <c r="S1872" s="37" t="str">
        <f t="shared" ca="1" si="843"/>
        <v/>
      </c>
      <c r="T1872" s="41" t="str">
        <f t="shared" ca="1" si="844"/>
        <v/>
      </c>
      <c r="U1872" s="39" t="str">
        <f t="shared" si="833"/>
        <v/>
      </c>
      <c r="V1872" s="39" t="str">
        <f t="shared" ca="1" si="854"/>
        <v/>
      </c>
      <c r="W1872" s="39">
        <f t="shared" ca="1" si="834"/>
        <v>0</v>
      </c>
      <c r="X1872" s="40"/>
      <c r="Y1872" s="39">
        <f t="shared" ca="1" si="855"/>
        <v>0</v>
      </c>
      <c r="Z1872" s="327"/>
      <c r="AA1872" s="37" t="str">
        <f t="shared" ca="1" si="845"/>
        <v/>
      </c>
      <c r="AB1872" s="41" t="str">
        <f t="shared" ca="1" si="846"/>
        <v/>
      </c>
      <c r="AC1872" s="39" t="str">
        <f t="shared" si="835"/>
        <v/>
      </c>
      <c r="AD1872" s="39" t="str">
        <f t="shared" ca="1" si="856"/>
        <v/>
      </c>
      <c r="AE1872" s="39" t="str">
        <f t="shared" ca="1" si="847"/>
        <v/>
      </c>
      <c r="AF1872" s="40"/>
      <c r="AG1872" s="39">
        <f t="shared" ca="1" si="857"/>
        <v>0</v>
      </c>
      <c r="AH1872" s="339"/>
      <c r="AI1872" s="37" t="str">
        <f t="shared" ca="1" si="848"/>
        <v/>
      </c>
      <c r="AJ1872" s="41" t="str">
        <f t="shared" ca="1" si="849"/>
        <v/>
      </c>
      <c r="AK1872" s="39" t="str">
        <f t="shared" si="836"/>
        <v/>
      </c>
      <c r="AL1872" s="39" t="str">
        <f t="shared" ca="1" si="858"/>
        <v/>
      </c>
      <c r="AM1872" s="39" t="str">
        <f t="shared" ca="1" si="850"/>
        <v/>
      </c>
      <c r="AN1872" s="40"/>
      <c r="AO1872" s="39">
        <f t="shared" ca="1" si="859"/>
        <v>0</v>
      </c>
      <c r="AP1872" s="339"/>
      <c r="AW1872" s="329"/>
      <c r="BI1872" s="329"/>
      <c r="BJ1872" s="329"/>
      <c r="BK1872" s="329"/>
      <c r="BL1872" s="329"/>
      <c r="BM1872" s="329"/>
      <c r="BN1872" s="329"/>
      <c r="BO1872" s="329"/>
      <c r="BP1872" s="329"/>
      <c r="BQ1872" s="329"/>
      <c r="BR1872" s="329"/>
      <c r="BS1872" s="329"/>
      <c r="BT1872" s="329"/>
      <c r="BU1872" s="329"/>
      <c r="BV1872" s="329"/>
      <c r="BW1872" s="325"/>
      <c r="BX1872" s="325"/>
      <c r="BY1872" s="325"/>
      <c r="BZ1872" s="325"/>
      <c r="CA1872" s="325"/>
      <c r="CB1872" s="325"/>
      <c r="CC1872" s="325"/>
      <c r="CD1872" s="325"/>
      <c r="CE1872" s="325"/>
      <c r="CF1872" s="325"/>
      <c r="CG1872" s="325"/>
      <c r="CH1872" s="325"/>
      <c r="CI1872" s="325"/>
      <c r="CJ1872" s="325"/>
      <c r="CK1872" s="325"/>
      <c r="CL1872" s="325"/>
      <c r="CM1872" s="325"/>
      <c r="CN1872" s="325"/>
      <c r="CO1872" s="325"/>
      <c r="CP1872" s="325"/>
      <c r="CQ1872" s="325"/>
      <c r="CR1872" s="325"/>
      <c r="CS1872" s="325"/>
      <c r="CT1872" s="325"/>
      <c r="CU1872" s="325"/>
      <c r="CV1872" s="325"/>
      <c r="CW1872" s="325"/>
      <c r="CX1872" s="325"/>
    </row>
    <row r="1873" spans="1:102" s="36" customFormat="1" ht="15" hidden="1" customHeight="1">
      <c r="A1873" s="329"/>
      <c r="B1873" s="37" t="str">
        <f t="shared" ca="1" si="837"/>
        <v/>
      </c>
      <c r="C1873" s="41" t="str">
        <f t="shared" ca="1" si="838"/>
        <v/>
      </c>
      <c r="D1873" s="39" t="str">
        <f t="shared" ca="1" si="839"/>
        <v/>
      </c>
      <c r="E1873" s="39" t="str">
        <f t="shared" ca="1" si="851"/>
        <v/>
      </c>
      <c r="F1873" s="39" t="str">
        <f t="shared" ca="1" si="840"/>
        <v/>
      </c>
      <c r="G1873" s="101"/>
      <c r="H1873" s="39">
        <f t="shared" ca="1" si="831"/>
        <v>0</v>
      </c>
      <c r="J1873" s="332"/>
      <c r="K1873" s="37" t="str">
        <f t="shared" ca="1" si="841"/>
        <v/>
      </c>
      <c r="L1873" s="41" t="str">
        <f t="shared" ca="1" si="842"/>
        <v/>
      </c>
      <c r="M1873" s="39" t="str">
        <f t="shared" si="832"/>
        <v/>
      </c>
      <c r="N1873" s="39" t="str">
        <f t="shared" ca="1" si="852"/>
        <v/>
      </c>
      <c r="O1873" s="39">
        <f ca="1">ROUND(Q1872*$O$5/payments_per_year,2)</f>
        <v>0</v>
      </c>
      <c r="P1873" s="101"/>
      <c r="Q1873" s="39">
        <f t="shared" ca="1" si="853"/>
        <v>0</v>
      </c>
      <c r="R1873" s="332"/>
      <c r="S1873" s="37" t="str">
        <f t="shared" ca="1" si="843"/>
        <v/>
      </c>
      <c r="T1873" s="41" t="str">
        <f t="shared" ca="1" si="844"/>
        <v/>
      </c>
      <c r="U1873" s="39" t="str">
        <f t="shared" si="833"/>
        <v/>
      </c>
      <c r="V1873" s="39" t="str">
        <f t="shared" ca="1" si="854"/>
        <v/>
      </c>
      <c r="W1873" s="39">
        <f t="shared" ca="1" si="834"/>
        <v>0</v>
      </c>
      <c r="X1873" s="40"/>
      <c r="Y1873" s="39">
        <f t="shared" ca="1" si="855"/>
        <v>0</v>
      </c>
      <c r="Z1873" s="327"/>
      <c r="AA1873" s="37" t="str">
        <f t="shared" ca="1" si="845"/>
        <v/>
      </c>
      <c r="AB1873" s="41" t="str">
        <f t="shared" ca="1" si="846"/>
        <v/>
      </c>
      <c r="AC1873" s="39" t="str">
        <f t="shared" si="835"/>
        <v/>
      </c>
      <c r="AD1873" s="39" t="str">
        <f t="shared" ca="1" si="856"/>
        <v/>
      </c>
      <c r="AE1873" s="39" t="str">
        <f t="shared" ca="1" si="847"/>
        <v/>
      </c>
      <c r="AF1873" s="40"/>
      <c r="AG1873" s="39">
        <f t="shared" ca="1" si="857"/>
        <v>0</v>
      </c>
      <c r="AH1873" s="339"/>
      <c r="AI1873" s="37" t="str">
        <f t="shared" ca="1" si="848"/>
        <v/>
      </c>
      <c r="AJ1873" s="41" t="str">
        <f t="shared" ca="1" si="849"/>
        <v/>
      </c>
      <c r="AK1873" s="39" t="str">
        <f t="shared" si="836"/>
        <v/>
      </c>
      <c r="AL1873" s="39" t="str">
        <f t="shared" ca="1" si="858"/>
        <v/>
      </c>
      <c r="AM1873" s="39" t="str">
        <f t="shared" ca="1" si="850"/>
        <v/>
      </c>
      <c r="AN1873" s="40"/>
      <c r="AO1873" s="39">
        <f t="shared" ca="1" si="859"/>
        <v>0</v>
      </c>
      <c r="AP1873" s="339"/>
      <c r="AW1873" s="329"/>
      <c r="BI1873" s="329"/>
      <c r="BJ1873" s="329"/>
      <c r="BK1873" s="329"/>
      <c r="BL1873" s="329"/>
      <c r="BM1873" s="329"/>
      <c r="BN1873" s="329"/>
      <c r="BO1873" s="329"/>
      <c r="BP1873" s="329"/>
      <c r="BQ1873" s="329"/>
      <c r="BR1873" s="329"/>
      <c r="BS1873" s="329"/>
      <c r="BT1873" s="329"/>
      <c r="BU1873" s="329"/>
      <c r="BV1873" s="329"/>
      <c r="BW1873" s="325"/>
      <c r="BX1873" s="325"/>
      <c r="BY1873" s="325"/>
      <c r="BZ1873" s="325"/>
      <c r="CA1873" s="325"/>
      <c r="CB1873" s="325"/>
      <c r="CC1873" s="325"/>
      <c r="CD1873" s="325"/>
      <c r="CE1873" s="325"/>
      <c r="CF1873" s="325"/>
      <c r="CG1873" s="325"/>
      <c r="CH1873" s="325"/>
      <c r="CI1873" s="325"/>
      <c r="CJ1873" s="325"/>
      <c r="CK1873" s="325"/>
      <c r="CL1873" s="325"/>
      <c r="CM1873" s="325"/>
      <c r="CN1873" s="325"/>
      <c r="CO1873" s="325"/>
      <c r="CP1873" s="325"/>
      <c r="CQ1873" s="325"/>
      <c r="CR1873" s="325"/>
      <c r="CS1873" s="325"/>
      <c r="CT1873" s="325"/>
      <c r="CU1873" s="325"/>
      <c r="CV1873" s="325"/>
      <c r="CW1873" s="325"/>
      <c r="CX1873" s="325"/>
    </row>
    <row r="1874" spans="1:102" s="36" customFormat="1" ht="15" hidden="1" customHeight="1">
      <c r="A1874" s="329"/>
      <c r="B1874" s="37" t="str">
        <f t="shared" ca="1" si="837"/>
        <v/>
      </c>
      <c r="C1874" s="41" t="str">
        <f t="shared" ca="1" si="838"/>
        <v/>
      </c>
      <c r="D1874" s="39" t="str">
        <f t="shared" ca="1" si="839"/>
        <v/>
      </c>
      <c r="E1874" s="39" t="str">
        <f t="shared" ca="1" si="851"/>
        <v/>
      </c>
      <c r="F1874" s="39" t="str">
        <f t="shared" ca="1" si="840"/>
        <v/>
      </c>
      <c r="G1874" s="101"/>
      <c r="H1874" s="39">
        <f t="shared" ca="1" si="831"/>
        <v>0</v>
      </c>
      <c r="J1874" s="332"/>
      <c r="K1874" s="37" t="str">
        <f t="shared" ca="1" si="841"/>
        <v/>
      </c>
      <c r="L1874" s="41" t="str">
        <f t="shared" ca="1" si="842"/>
        <v/>
      </c>
      <c r="M1874" s="39" t="str">
        <f t="shared" si="832"/>
        <v/>
      </c>
      <c r="N1874" s="39" t="str">
        <f t="shared" ca="1" si="852"/>
        <v/>
      </c>
      <c r="O1874" s="39" t="str">
        <f ca="1">IF(L1874="","",ROUND(Q1873*$O$5/payments_per_year,2))</f>
        <v/>
      </c>
      <c r="P1874" s="101"/>
      <c r="Q1874" s="39">
        <f t="shared" ca="1" si="853"/>
        <v>0</v>
      </c>
      <c r="R1874" s="332"/>
      <c r="S1874" s="37" t="str">
        <f t="shared" ca="1" si="843"/>
        <v/>
      </c>
      <c r="T1874" s="41" t="str">
        <f t="shared" ca="1" si="844"/>
        <v/>
      </c>
      <c r="U1874" s="39" t="str">
        <f t="shared" si="833"/>
        <v/>
      </c>
      <c r="V1874" s="39" t="str">
        <f t="shared" ca="1" si="854"/>
        <v/>
      </c>
      <c r="W1874" s="39">
        <f t="shared" ca="1" si="834"/>
        <v>0</v>
      </c>
      <c r="X1874" s="40"/>
      <c r="Y1874" s="39">
        <f t="shared" ca="1" si="855"/>
        <v>0</v>
      </c>
      <c r="Z1874" s="327"/>
      <c r="AA1874" s="37" t="str">
        <f t="shared" ca="1" si="845"/>
        <v/>
      </c>
      <c r="AB1874" s="41" t="str">
        <f t="shared" ca="1" si="846"/>
        <v/>
      </c>
      <c r="AC1874" s="39" t="str">
        <f t="shared" si="835"/>
        <v/>
      </c>
      <c r="AD1874" s="39" t="str">
        <f t="shared" ca="1" si="856"/>
        <v/>
      </c>
      <c r="AE1874" s="39" t="str">
        <f t="shared" ca="1" si="847"/>
        <v/>
      </c>
      <c r="AF1874" s="40"/>
      <c r="AG1874" s="39">
        <f t="shared" ca="1" si="857"/>
        <v>0</v>
      </c>
      <c r="AH1874" s="339"/>
      <c r="AI1874" s="37" t="str">
        <f t="shared" ca="1" si="848"/>
        <v/>
      </c>
      <c r="AJ1874" s="41" t="str">
        <f t="shared" ca="1" si="849"/>
        <v/>
      </c>
      <c r="AK1874" s="39" t="str">
        <f t="shared" si="836"/>
        <v/>
      </c>
      <c r="AL1874" s="39" t="str">
        <f t="shared" ca="1" si="858"/>
        <v/>
      </c>
      <c r="AM1874" s="39" t="str">
        <f t="shared" ca="1" si="850"/>
        <v/>
      </c>
      <c r="AN1874" s="40"/>
      <c r="AO1874" s="39">
        <f t="shared" ca="1" si="859"/>
        <v>0</v>
      </c>
      <c r="AP1874" s="339"/>
      <c r="AW1874" s="329"/>
      <c r="BI1874" s="329"/>
      <c r="BJ1874" s="329"/>
      <c r="BK1874" s="329"/>
      <c r="BL1874" s="329"/>
      <c r="BM1874" s="329"/>
      <c r="BN1874" s="329"/>
      <c r="BO1874" s="329"/>
      <c r="BP1874" s="329"/>
      <c r="BQ1874" s="329"/>
      <c r="BR1874" s="329"/>
      <c r="BS1874" s="329"/>
      <c r="BT1874" s="329"/>
      <c r="BU1874" s="329"/>
      <c r="BV1874" s="329"/>
      <c r="BW1874" s="325"/>
      <c r="BX1874" s="325"/>
      <c r="BY1874" s="325"/>
      <c r="BZ1874" s="325"/>
      <c r="CA1874" s="325"/>
      <c r="CB1874" s="325"/>
      <c r="CC1874" s="325"/>
      <c r="CD1874" s="325"/>
      <c r="CE1874" s="325"/>
      <c r="CF1874" s="325"/>
      <c r="CG1874" s="325"/>
      <c r="CH1874" s="325"/>
      <c r="CI1874" s="325"/>
      <c r="CJ1874" s="325"/>
      <c r="CK1874" s="325"/>
      <c r="CL1874" s="325"/>
      <c r="CM1874" s="325"/>
      <c r="CN1874" s="325"/>
      <c r="CO1874" s="325"/>
      <c r="CP1874" s="325"/>
      <c r="CQ1874" s="325"/>
      <c r="CR1874" s="325"/>
      <c r="CS1874" s="325"/>
      <c r="CT1874" s="325"/>
      <c r="CU1874" s="325"/>
      <c r="CV1874" s="325"/>
      <c r="CW1874" s="325"/>
      <c r="CX1874" s="325"/>
    </row>
    <row r="1875" spans="1:102" s="36" customFormat="1" ht="15" hidden="1" customHeight="1">
      <c r="A1875" s="329"/>
      <c r="B1875" s="37" t="str">
        <f t="shared" ca="1" si="837"/>
        <v/>
      </c>
      <c r="C1875" s="41" t="str">
        <f t="shared" ca="1" si="838"/>
        <v/>
      </c>
      <c r="D1875" s="39" t="str">
        <f t="shared" ca="1" si="839"/>
        <v/>
      </c>
      <c r="E1875" s="39" t="str">
        <f t="shared" ca="1" si="851"/>
        <v/>
      </c>
      <c r="F1875" s="39" t="str">
        <f t="shared" ca="1" si="840"/>
        <v/>
      </c>
      <c r="G1875" s="101"/>
      <c r="H1875" s="39">
        <f t="shared" ref="H1875:H1938" ca="1" si="860">IF(B1875="",0,ROUND(H1874-E1875-G1875,2))</f>
        <v>0</v>
      </c>
      <c r="J1875" s="332"/>
      <c r="K1875" s="37" t="str">
        <f t="shared" ca="1" si="841"/>
        <v/>
      </c>
      <c r="L1875" s="41" t="str">
        <f t="shared" ca="1" si="842"/>
        <v/>
      </c>
      <c r="M1875" s="39" t="str">
        <f t="shared" ref="M1875:M1938" si="861">$O$10</f>
        <v/>
      </c>
      <c r="N1875" s="39" t="str">
        <f t="shared" ca="1" si="852"/>
        <v/>
      </c>
      <c r="O1875" s="39">
        <f ca="1">ROUND(Q1874*$O$5/payments_per_year,2)</f>
        <v>0</v>
      </c>
      <c r="P1875" s="101"/>
      <c r="Q1875" s="39">
        <f t="shared" ca="1" si="853"/>
        <v>0</v>
      </c>
      <c r="R1875" s="332"/>
      <c r="S1875" s="37" t="str">
        <f t="shared" ca="1" si="843"/>
        <v/>
      </c>
      <c r="T1875" s="41" t="str">
        <f t="shared" ca="1" si="844"/>
        <v/>
      </c>
      <c r="U1875" s="39" t="str">
        <f t="shared" ref="U1875:U1938" si="862">$W$10</f>
        <v/>
      </c>
      <c r="V1875" s="39" t="str">
        <f t="shared" ca="1" si="854"/>
        <v/>
      </c>
      <c r="W1875" s="39">
        <f t="shared" ref="W1875:W1938" ca="1" si="863">ROUND(Y1874*$W$5/payments_per_year,2)</f>
        <v>0</v>
      </c>
      <c r="X1875" s="40"/>
      <c r="Y1875" s="39">
        <f t="shared" ca="1" si="855"/>
        <v>0</v>
      </c>
      <c r="Z1875" s="327"/>
      <c r="AA1875" s="37" t="str">
        <f t="shared" ca="1" si="845"/>
        <v/>
      </c>
      <c r="AB1875" s="41" t="str">
        <f t="shared" ca="1" si="846"/>
        <v/>
      </c>
      <c r="AC1875" s="39" t="str">
        <f t="shared" ref="AC1875:AC1938" si="864">$AE$10</f>
        <v/>
      </c>
      <c r="AD1875" s="39" t="str">
        <f t="shared" ca="1" si="856"/>
        <v/>
      </c>
      <c r="AE1875" s="39" t="str">
        <f t="shared" ca="1" si="847"/>
        <v/>
      </c>
      <c r="AF1875" s="40"/>
      <c r="AG1875" s="39">
        <f t="shared" ca="1" si="857"/>
        <v>0</v>
      </c>
      <c r="AH1875" s="339"/>
      <c r="AI1875" s="37" t="str">
        <f t="shared" ca="1" si="848"/>
        <v/>
      </c>
      <c r="AJ1875" s="41" t="str">
        <f t="shared" ca="1" si="849"/>
        <v/>
      </c>
      <c r="AK1875" s="39" t="str">
        <f t="shared" ref="AK1875:AK1938" si="865">$AE$10</f>
        <v/>
      </c>
      <c r="AL1875" s="39" t="str">
        <f t="shared" ca="1" si="858"/>
        <v/>
      </c>
      <c r="AM1875" s="39" t="str">
        <f t="shared" ca="1" si="850"/>
        <v/>
      </c>
      <c r="AN1875" s="40"/>
      <c r="AO1875" s="39">
        <f t="shared" ca="1" si="859"/>
        <v>0</v>
      </c>
      <c r="AP1875" s="339"/>
      <c r="AW1875" s="329"/>
      <c r="BI1875" s="329"/>
      <c r="BJ1875" s="329"/>
      <c r="BK1875" s="329"/>
      <c r="BL1875" s="329"/>
      <c r="BM1875" s="329"/>
      <c r="BN1875" s="329"/>
      <c r="BO1875" s="329"/>
      <c r="BP1875" s="329"/>
      <c r="BQ1875" s="329"/>
      <c r="BR1875" s="329"/>
      <c r="BS1875" s="329"/>
      <c r="BT1875" s="329"/>
      <c r="BU1875" s="329"/>
      <c r="BV1875" s="329"/>
      <c r="BW1875" s="325"/>
      <c r="BX1875" s="325"/>
      <c r="BY1875" s="325"/>
      <c r="BZ1875" s="325"/>
      <c r="CA1875" s="325"/>
      <c r="CB1875" s="325"/>
      <c r="CC1875" s="325"/>
      <c r="CD1875" s="325"/>
      <c r="CE1875" s="325"/>
      <c r="CF1875" s="325"/>
      <c r="CG1875" s="325"/>
      <c r="CH1875" s="325"/>
      <c r="CI1875" s="325"/>
      <c r="CJ1875" s="325"/>
      <c r="CK1875" s="325"/>
      <c r="CL1875" s="325"/>
      <c r="CM1875" s="325"/>
      <c r="CN1875" s="325"/>
      <c r="CO1875" s="325"/>
      <c r="CP1875" s="325"/>
      <c r="CQ1875" s="325"/>
      <c r="CR1875" s="325"/>
      <c r="CS1875" s="325"/>
      <c r="CT1875" s="325"/>
      <c r="CU1875" s="325"/>
      <c r="CV1875" s="325"/>
      <c r="CW1875" s="325"/>
      <c r="CX1875" s="325"/>
    </row>
    <row r="1876" spans="1:102" s="36" customFormat="1" ht="15" hidden="1" customHeight="1">
      <c r="A1876" s="329"/>
      <c r="B1876" s="37" t="str">
        <f t="shared" ref="B1876:B1939" ca="1" si="866">IF(B1875&lt;$F$11,IF(H1875&gt;0,B1875+1,""),"")</f>
        <v/>
      </c>
      <c r="C1876" s="41" t="str">
        <f t="shared" ref="C1876:C1939" ca="1" si="867">IF(B1876="","",IF(B1876&lt;=$F$11,IF(payments_per_year=26,DATE(YEAR(start_date),MONTH(start_date),DAY(start_date)+14*B1876),IF(payments_per_year=52,DATE(YEAR(start_date),MONTH(start_date),DAY(start_date)+7*B1876),DATE(YEAR(start_date),MONTH(start_date)+B1876*12/$F$7,DAY(start_date)))),""))</f>
        <v/>
      </c>
      <c r="D1876" s="39" t="str">
        <f t="shared" ref="D1876:D1939" ca="1" si="868">IF(C1876="","",IF($F$10+F1876&gt;H1875,ROUND(H1875+F1876,2),$F$10))</f>
        <v/>
      </c>
      <c r="E1876" s="39" t="str">
        <f t="shared" ca="1" si="851"/>
        <v/>
      </c>
      <c r="F1876" s="39" t="str">
        <f t="shared" ref="F1876:F1939" ca="1" si="869">IF(C1876="","",ROUND(H1875*$F$5/payments_per_year,2))</f>
        <v/>
      </c>
      <c r="G1876" s="101"/>
      <c r="H1876" s="39">
        <f t="shared" ca="1" si="860"/>
        <v>0</v>
      </c>
      <c r="J1876" s="332"/>
      <c r="K1876" s="37" t="str">
        <f t="shared" ref="K1876:K1939" ca="1" si="870">IF(K1875&lt;$F$11,IF(Q1875&gt;0,K1875+1,""),"")</f>
        <v/>
      </c>
      <c r="L1876" s="41" t="str">
        <f t="shared" ref="L1876:L1939" ca="1" si="871">IF(K1876="","",IF(K1876&lt;=$F$11,IF(payments_per_year=26,DATE(YEAR(start_date),MONTH(start_date),DAY(start_date)+14*K1876),IF(payments_per_year=52,DATE(YEAR(start_date),MONTH(start_date),DAY(start_date)+7*K1876),DATE(YEAR(start_date),MONTH(start_date)+K1876*12/$F$7,DAY(start_date)))),""))</f>
        <v/>
      </c>
      <c r="M1876" s="39" t="str">
        <f t="shared" si="861"/>
        <v/>
      </c>
      <c r="N1876" s="39" t="str">
        <f t="shared" ca="1" si="852"/>
        <v/>
      </c>
      <c r="O1876" s="39" t="str">
        <f ca="1">IF(L1876="","",ROUND(Q1875*$O$5/payments_per_year,2))</f>
        <v/>
      </c>
      <c r="P1876" s="101"/>
      <c r="Q1876" s="39">
        <f t="shared" ca="1" si="853"/>
        <v>0</v>
      </c>
      <c r="R1876" s="332"/>
      <c r="S1876" s="37" t="str">
        <f t="shared" ref="S1876:S1939" ca="1" si="872">IF(S1875&lt;$F$11,IF(Y1875&gt;0,S1875+1,""),"")</f>
        <v/>
      </c>
      <c r="T1876" s="41" t="str">
        <f t="shared" ref="T1876:T1939" ca="1" si="873">IF(S1876="","",IF(S1876&lt;=$F$11,IF(payments_per_year=26,DATE(YEAR(start_date),MONTH(start_date),DAY(start_date)+14*S1876),IF(payments_per_year=52,DATE(YEAR(start_date),MONTH(start_date),DAY(start_date)+7*S1876),DATE(YEAR(start_date),MONTH(start_date)+S1876*12/$F$7,DAY(start_date)))),""))</f>
        <v/>
      </c>
      <c r="U1876" s="39" t="str">
        <f t="shared" si="862"/>
        <v/>
      </c>
      <c r="V1876" s="39" t="str">
        <f t="shared" ca="1" si="854"/>
        <v/>
      </c>
      <c r="W1876" s="39">
        <f t="shared" ca="1" si="863"/>
        <v>0</v>
      </c>
      <c r="X1876" s="40"/>
      <c r="Y1876" s="39">
        <f t="shared" ca="1" si="855"/>
        <v>0</v>
      </c>
      <c r="Z1876" s="327"/>
      <c r="AA1876" s="37" t="str">
        <f t="shared" ref="AA1876:AA1939" ca="1" si="874">IF(AA1875&lt;$F$11,IF(AG1875&gt;0,AA1875+1,""),"")</f>
        <v/>
      </c>
      <c r="AB1876" s="41" t="str">
        <f t="shared" ref="AB1876:AB1939" ca="1" si="875">IF(AA1876="","",IF(AA1876&lt;=$F$11,IF(payments_per_year=26,DATE(YEAR(start_date),MONTH(start_date),DAY(start_date)+14*AA1876),IF(payments_per_year=52,DATE(YEAR(start_date),MONTH(start_date),DAY(start_date)+7*AA1876),DATE(YEAR(start_date),MONTH(start_date)+AA1876*12/$F$7,DAY(start_date)))),""))</f>
        <v/>
      </c>
      <c r="AC1876" s="39" t="str">
        <f t="shared" si="864"/>
        <v/>
      </c>
      <c r="AD1876" s="39" t="str">
        <f t="shared" ca="1" si="856"/>
        <v/>
      </c>
      <c r="AE1876" s="39" t="str">
        <f t="shared" ref="AE1876:AE1939" ca="1" si="876">IF(AB1876="","",ROUND(AG1875*$F$5/payments_per_year,2))</f>
        <v/>
      </c>
      <c r="AF1876" s="40"/>
      <c r="AG1876" s="39">
        <f t="shared" ca="1" si="857"/>
        <v>0</v>
      </c>
      <c r="AH1876" s="339"/>
      <c r="AI1876" s="37" t="str">
        <f t="shared" ref="AI1876:AI1939" ca="1" si="877">IF(AI1875&lt;$F$11,IF(AO1875&gt;0,AI1875+1,""),"")</f>
        <v/>
      </c>
      <c r="AJ1876" s="41" t="str">
        <f t="shared" ref="AJ1876:AJ1939" ca="1" si="878">IF(AI1876="","",IF(AI1876&lt;=$F$11,IF(payments_per_year=26,DATE(YEAR(start_date),MONTH(start_date),DAY(start_date)+14*AI1876),IF(payments_per_year=52,DATE(YEAR(start_date),MONTH(start_date),DAY(start_date)+7*AI1876),DATE(YEAR(start_date),MONTH(start_date)+AI1876*12/$F$7,DAY(start_date)))),""))</f>
        <v/>
      </c>
      <c r="AK1876" s="39" t="str">
        <f t="shared" si="865"/>
        <v/>
      </c>
      <c r="AL1876" s="39" t="str">
        <f t="shared" ca="1" si="858"/>
        <v/>
      </c>
      <c r="AM1876" s="39" t="str">
        <f t="shared" ref="AM1876:AM1939" ca="1" si="879">IF(AJ1876="","",ROUND(AO1875*$F$5/payments_per_year,2))</f>
        <v/>
      </c>
      <c r="AN1876" s="40"/>
      <c r="AO1876" s="39">
        <f t="shared" ca="1" si="859"/>
        <v>0</v>
      </c>
      <c r="AP1876" s="339"/>
      <c r="AW1876" s="329"/>
      <c r="BI1876" s="329"/>
      <c r="BJ1876" s="329"/>
      <c r="BK1876" s="329"/>
      <c r="BL1876" s="329"/>
      <c r="BM1876" s="329"/>
      <c r="BN1876" s="329"/>
      <c r="BO1876" s="329"/>
      <c r="BP1876" s="329"/>
      <c r="BQ1876" s="329"/>
      <c r="BR1876" s="329"/>
      <c r="BS1876" s="329"/>
      <c r="BT1876" s="329"/>
      <c r="BU1876" s="329"/>
      <c r="BV1876" s="329"/>
      <c r="BW1876" s="325"/>
      <c r="BX1876" s="325"/>
      <c r="BY1876" s="325"/>
      <c r="BZ1876" s="325"/>
      <c r="CA1876" s="325"/>
      <c r="CB1876" s="325"/>
      <c r="CC1876" s="325"/>
      <c r="CD1876" s="325"/>
      <c r="CE1876" s="325"/>
      <c r="CF1876" s="325"/>
      <c r="CG1876" s="325"/>
      <c r="CH1876" s="325"/>
      <c r="CI1876" s="325"/>
      <c r="CJ1876" s="325"/>
      <c r="CK1876" s="325"/>
      <c r="CL1876" s="325"/>
      <c r="CM1876" s="325"/>
      <c r="CN1876" s="325"/>
      <c r="CO1876" s="325"/>
      <c r="CP1876" s="325"/>
      <c r="CQ1876" s="325"/>
      <c r="CR1876" s="325"/>
      <c r="CS1876" s="325"/>
      <c r="CT1876" s="325"/>
      <c r="CU1876" s="325"/>
      <c r="CV1876" s="325"/>
      <c r="CW1876" s="325"/>
      <c r="CX1876" s="325"/>
    </row>
    <row r="1877" spans="1:102" s="36" customFormat="1" ht="15" hidden="1" customHeight="1">
      <c r="A1877" s="329"/>
      <c r="B1877" s="37" t="str">
        <f t="shared" ca="1" si="866"/>
        <v/>
      </c>
      <c r="C1877" s="41" t="str">
        <f t="shared" ca="1" si="867"/>
        <v/>
      </c>
      <c r="D1877" s="39" t="str">
        <f t="shared" ca="1" si="868"/>
        <v/>
      </c>
      <c r="E1877" s="39" t="str">
        <f t="shared" ca="1" si="851"/>
        <v/>
      </c>
      <c r="F1877" s="39" t="str">
        <f t="shared" ca="1" si="869"/>
        <v/>
      </c>
      <c r="G1877" s="101"/>
      <c r="H1877" s="39">
        <f t="shared" ca="1" si="860"/>
        <v>0</v>
      </c>
      <c r="J1877" s="332"/>
      <c r="K1877" s="37" t="str">
        <f t="shared" ca="1" si="870"/>
        <v/>
      </c>
      <c r="L1877" s="41" t="str">
        <f t="shared" ca="1" si="871"/>
        <v/>
      </c>
      <c r="M1877" s="39" t="str">
        <f t="shared" si="861"/>
        <v/>
      </c>
      <c r="N1877" s="39" t="str">
        <f t="shared" ca="1" si="852"/>
        <v/>
      </c>
      <c r="O1877" s="39">
        <f ca="1">ROUND(Q1876*$O$5/payments_per_year,2)</f>
        <v>0</v>
      </c>
      <c r="P1877" s="101"/>
      <c r="Q1877" s="39">
        <f t="shared" ca="1" si="853"/>
        <v>0</v>
      </c>
      <c r="R1877" s="332"/>
      <c r="S1877" s="37" t="str">
        <f t="shared" ca="1" si="872"/>
        <v/>
      </c>
      <c r="T1877" s="41" t="str">
        <f t="shared" ca="1" si="873"/>
        <v/>
      </c>
      <c r="U1877" s="39" t="str">
        <f t="shared" si="862"/>
        <v/>
      </c>
      <c r="V1877" s="39" t="str">
        <f t="shared" ca="1" si="854"/>
        <v/>
      </c>
      <c r="W1877" s="39">
        <f t="shared" ca="1" si="863"/>
        <v>0</v>
      </c>
      <c r="X1877" s="40"/>
      <c r="Y1877" s="39">
        <f t="shared" ca="1" si="855"/>
        <v>0</v>
      </c>
      <c r="Z1877" s="327"/>
      <c r="AA1877" s="37" t="str">
        <f t="shared" ca="1" si="874"/>
        <v/>
      </c>
      <c r="AB1877" s="41" t="str">
        <f t="shared" ca="1" si="875"/>
        <v/>
      </c>
      <c r="AC1877" s="39" t="str">
        <f t="shared" si="864"/>
        <v/>
      </c>
      <c r="AD1877" s="39" t="str">
        <f t="shared" ca="1" si="856"/>
        <v/>
      </c>
      <c r="AE1877" s="39" t="str">
        <f t="shared" ca="1" si="876"/>
        <v/>
      </c>
      <c r="AF1877" s="40"/>
      <c r="AG1877" s="39">
        <f t="shared" ca="1" si="857"/>
        <v>0</v>
      </c>
      <c r="AH1877" s="339"/>
      <c r="AI1877" s="37" t="str">
        <f t="shared" ca="1" si="877"/>
        <v/>
      </c>
      <c r="AJ1877" s="41" t="str">
        <f t="shared" ca="1" si="878"/>
        <v/>
      </c>
      <c r="AK1877" s="39" t="str">
        <f t="shared" si="865"/>
        <v/>
      </c>
      <c r="AL1877" s="39" t="str">
        <f t="shared" ca="1" si="858"/>
        <v/>
      </c>
      <c r="AM1877" s="39" t="str">
        <f t="shared" ca="1" si="879"/>
        <v/>
      </c>
      <c r="AN1877" s="40"/>
      <c r="AO1877" s="39">
        <f t="shared" ca="1" si="859"/>
        <v>0</v>
      </c>
      <c r="AP1877" s="339"/>
      <c r="AW1877" s="329"/>
      <c r="BI1877" s="329"/>
      <c r="BJ1877" s="329"/>
      <c r="BK1877" s="329"/>
      <c r="BL1877" s="329"/>
      <c r="BM1877" s="329"/>
      <c r="BN1877" s="329"/>
      <c r="BO1877" s="329"/>
      <c r="BP1877" s="329"/>
      <c r="BQ1877" s="329"/>
      <c r="BR1877" s="329"/>
      <c r="BS1877" s="329"/>
      <c r="BT1877" s="329"/>
      <c r="BU1877" s="329"/>
      <c r="BV1877" s="329"/>
      <c r="BW1877" s="325"/>
      <c r="BX1877" s="325"/>
      <c r="BY1877" s="325"/>
      <c r="BZ1877" s="325"/>
      <c r="CA1877" s="325"/>
      <c r="CB1877" s="325"/>
      <c r="CC1877" s="325"/>
      <c r="CD1877" s="325"/>
      <c r="CE1877" s="325"/>
      <c r="CF1877" s="325"/>
      <c r="CG1877" s="325"/>
      <c r="CH1877" s="325"/>
      <c r="CI1877" s="325"/>
      <c r="CJ1877" s="325"/>
      <c r="CK1877" s="325"/>
      <c r="CL1877" s="325"/>
      <c r="CM1877" s="325"/>
      <c r="CN1877" s="325"/>
      <c r="CO1877" s="325"/>
      <c r="CP1877" s="325"/>
      <c r="CQ1877" s="325"/>
      <c r="CR1877" s="325"/>
      <c r="CS1877" s="325"/>
      <c r="CT1877" s="325"/>
      <c r="CU1877" s="325"/>
      <c r="CV1877" s="325"/>
      <c r="CW1877" s="325"/>
      <c r="CX1877" s="325"/>
    </row>
    <row r="1878" spans="1:102" s="36" customFormat="1" ht="15" hidden="1" customHeight="1">
      <c r="A1878" s="329"/>
      <c r="B1878" s="37" t="str">
        <f t="shared" ca="1" si="866"/>
        <v/>
      </c>
      <c r="C1878" s="41" t="str">
        <f t="shared" ca="1" si="867"/>
        <v/>
      </c>
      <c r="D1878" s="39" t="str">
        <f t="shared" ca="1" si="868"/>
        <v/>
      </c>
      <c r="E1878" s="39" t="str">
        <f t="shared" ca="1" si="851"/>
        <v/>
      </c>
      <c r="F1878" s="39" t="str">
        <f t="shared" ca="1" si="869"/>
        <v/>
      </c>
      <c r="G1878" s="101"/>
      <c r="H1878" s="39">
        <f t="shared" ca="1" si="860"/>
        <v>0</v>
      </c>
      <c r="J1878" s="332"/>
      <c r="K1878" s="37" t="str">
        <f t="shared" ca="1" si="870"/>
        <v/>
      </c>
      <c r="L1878" s="41" t="str">
        <f t="shared" ca="1" si="871"/>
        <v/>
      </c>
      <c r="M1878" s="39" t="str">
        <f t="shared" si="861"/>
        <v/>
      </c>
      <c r="N1878" s="39" t="str">
        <f t="shared" ca="1" si="852"/>
        <v/>
      </c>
      <c r="O1878" s="39" t="str">
        <f ca="1">IF(L1878="","",ROUND(Q1877*$O$5/payments_per_year,2))</f>
        <v/>
      </c>
      <c r="P1878" s="101"/>
      <c r="Q1878" s="39">
        <f t="shared" ca="1" si="853"/>
        <v>0</v>
      </c>
      <c r="R1878" s="332"/>
      <c r="S1878" s="37" t="str">
        <f t="shared" ca="1" si="872"/>
        <v/>
      </c>
      <c r="T1878" s="41" t="str">
        <f t="shared" ca="1" si="873"/>
        <v/>
      </c>
      <c r="U1878" s="39" t="str">
        <f t="shared" si="862"/>
        <v/>
      </c>
      <c r="V1878" s="39" t="str">
        <f t="shared" ca="1" si="854"/>
        <v/>
      </c>
      <c r="W1878" s="39">
        <f t="shared" ca="1" si="863"/>
        <v>0</v>
      </c>
      <c r="X1878" s="40"/>
      <c r="Y1878" s="39">
        <f t="shared" ca="1" si="855"/>
        <v>0</v>
      </c>
      <c r="Z1878" s="327"/>
      <c r="AA1878" s="37" t="str">
        <f t="shared" ca="1" si="874"/>
        <v/>
      </c>
      <c r="AB1878" s="41" t="str">
        <f t="shared" ca="1" si="875"/>
        <v/>
      </c>
      <c r="AC1878" s="39" t="str">
        <f t="shared" si="864"/>
        <v/>
      </c>
      <c r="AD1878" s="39" t="str">
        <f t="shared" ca="1" si="856"/>
        <v/>
      </c>
      <c r="AE1878" s="39" t="str">
        <f t="shared" ca="1" si="876"/>
        <v/>
      </c>
      <c r="AF1878" s="40"/>
      <c r="AG1878" s="39">
        <f t="shared" ca="1" si="857"/>
        <v>0</v>
      </c>
      <c r="AH1878" s="339"/>
      <c r="AI1878" s="37" t="str">
        <f t="shared" ca="1" si="877"/>
        <v/>
      </c>
      <c r="AJ1878" s="41" t="str">
        <f t="shared" ca="1" si="878"/>
        <v/>
      </c>
      <c r="AK1878" s="39" t="str">
        <f t="shared" si="865"/>
        <v/>
      </c>
      <c r="AL1878" s="39" t="str">
        <f t="shared" ca="1" si="858"/>
        <v/>
      </c>
      <c r="AM1878" s="39" t="str">
        <f t="shared" ca="1" si="879"/>
        <v/>
      </c>
      <c r="AN1878" s="40"/>
      <c r="AO1878" s="39">
        <f t="shared" ca="1" si="859"/>
        <v>0</v>
      </c>
      <c r="AP1878" s="339"/>
      <c r="AW1878" s="329"/>
      <c r="BI1878" s="329"/>
      <c r="BJ1878" s="329"/>
      <c r="BK1878" s="329"/>
      <c r="BL1878" s="329"/>
      <c r="BM1878" s="329"/>
      <c r="BN1878" s="329"/>
      <c r="BO1878" s="329"/>
      <c r="BP1878" s="329"/>
      <c r="BQ1878" s="329"/>
      <c r="BR1878" s="329"/>
      <c r="BS1878" s="329"/>
      <c r="BT1878" s="329"/>
      <c r="BU1878" s="329"/>
      <c r="BV1878" s="329"/>
      <c r="BW1878" s="325"/>
      <c r="BX1878" s="325"/>
      <c r="BY1878" s="325"/>
      <c r="BZ1878" s="325"/>
      <c r="CA1878" s="325"/>
      <c r="CB1878" s="325"/>
      <c r="CC1878" s="325"/>
      <c r="CD1878" s="325"/>
      <c r="CE1878" s="325"/>
      <c r="CF1878" s="325"/>
      <c r="CG1878" s="325"/>
      <c r="CH1878" s="325"/>
      <c r="CI1878" s="325"/>
      <c r="CJ1878" s="325"/>
      <c r="CK1878" s="325"/>
      <c r="CL1878" s="325"/>
      <c r="CM1878" s="325"/>
      <c r="CN1878" s="325"/>
      <c r="CO1878" s="325"/>
      <c r="CP1878" s="325"/>
      <c r="CQ1878" s="325"/>
      <c r="CR1878" s="325"/>
      <c r="CS1878" s="325"/>
      <c r="CT1878" s="325"/>
      <c r="CU1878" s="325"/>
      <c r="CV1878" s="325"/>
      <c r="CW1878" s="325"/>
      <c r="CX1878" s="325"/>
    </row>
    <row r="1879" spans="1:102" s="36" customFormat="1" ht="15" hidden="1" customHeight="1">
      <c r="A1879" s="329"/>
      <c r="B1879" s="37" t="str">
        <f t="shared" ca="1" si="866"/>
        <v/>
      </c>
      <c r="C1879" s="41" t="str">
        <f t="shared" ca="1" si="867"/>
        <v/>
      </c>
      <c r="D1879" s="39" t="str">
        <f t="shared" ca="1" si="868"/>
        <v/>
      </c>
      <c r="E1879" s="39" t="str">
        <f t="shared" ref="E1879:E1942" ca="1" si="880">IF(C1879="","",D1879-F1879)</f>
        <v/>
      </c>
      <c r="F1879" s="39" t="str">
        <f t="shared" ca="1" si="869"/>
        <v/>
      </c>
      <c r="G1879" s="101"/>
      <c r="H1879" s="39">
        <f t="shared" ca="1" si="860"/>
        <v>0</v>
      </c>
      <c r="J1879" s="332"/>
      <c r="K1879" s="37" t="str">
        <f t="shared" ca="1" si="870"/>
        <v/>
      </c>
      <c r="L1879" s="41" t="str">
        <f t="shared" ca="1" si="871"/>
        <v/>
      </c>
      <c r="M1879" s="39" t="str">
        <f t="shared" si="861"/>
        <v/>
      </c>
      <c r="N1879" s="39" t="str">
        <f t="shared" ref="N1879:N1942" ca="1" si="881">IF(L1879="","",M1879-O1879)</f>
        <v/>
      </c>
      <c r="O1879" s="39">
        <f ca="1">ROUND(Q1878*$O$5/payments_per_year,2)</f>
        <v>0</v>
      </c>
      <c r="P1879" s="101"/>
      <c r="Q1879" s="39">
        <f t="shared" ref="Q1879:Q1942" ca="1" si="882">IF(K1879="",0,ROUND(Q1878-N1879-P1879,2))</f>
        <v>0</v>
      </c>
      <c r="R1879" s="332"/>
      <c r="S1879" s="37" t="str">
        <f t="shared" ca="1" si="872"/>
        <v/>
      </c>
      <c r="T1879" s="41" t="str">
        <f t="shared" ca="1" si="873"/>
        <v/>
      </c>
      <c r="U1879" s="39" t="str">
        <f t="shared" si="862"/>
        <v/>
      </c>
      <c r="V1879" s="39" t="str">
        <f t="shared" ref="V1879:V1942" ca="1" si="883">IF(T1879="","",U1879-W1879)</f>
        <v/>
      </c>
      <c r="W1879" s="39">
        <f t="shared" ca="1" si="863"/>
        <v>0</v>
      </c>
      <c r="X1879" s="40"/>
      <c r="Y1879" s="39">
        <f t="shared" ref="Y1879:Y1942" ca="1" si="884">IF(S1879="",0,ROUND(Y1878-V1879-X1879,2))</f>
        <v>0</v>
      </c>
      <c r="Z1879" s="327"/>
      <c r="AA1879" s="37" t="str">
        <f t="shared" ca="1" si="874"/>
        <v/>
      </c>
      <c r="AB1879" s="41" t="str">
        <f t="shared" ca="1" si="875"/>
        <v/>
      </c>
      <c r="AC1879" s="39" t="str">
        <f t="shared" si="864"/>
        <v/>
      </c>
      <c r="AD1879" s="39" t="str">
        <f t="shared" ref="AD1879:AD1942" ca="1" si="885">IF(AB1879="","",AC1879-AE1879)</f>
        <v/>
      </c>
      <c r="AE1879" s="39" t="str">
        <f t="shared" ca="1" si="876"/>
        <v/>
      </c>
      <c r="AF1879" s="40"/>
      <c r="AG1879" s="39">
        <f t="shared" ref="AG1879:AG1942" ca="1" si="886">IF(AA1879="",0,ROUND(AG1878-AD1879-AF1879,2))</f>
        <v>0</v>
      </c>
      <c r="AH1879" s="339"/>
      <c r="AI1879" s="37" t="str">
        <f t="shared" ca="1" si="877"/>
        <v/>
      </c>
      <c r="AJ1879" s="41" t="str">
        <f t="shared" ca="1" si="878"/>
        <v/>
      </c>
      <c r="AK1879" s="39" t="str">
        <f t="shared" si="865"/>
        <v/>
      </c>
      <c r="AL1879" s="39" t="str">
        <f t="shared" ref="AL1879:AL1942" ca="1" si="887">IF(AJ1879="","",AK1879-AM1879)</f>
        <v/>
      </c>
      <c r="AM1879" s="39" t="str">
        <f t="shared" ca="1" si="879"/>
        <v/>
      </c>
      <c r="AN1879" s="40"/>
      <c r="AO1879" s="39">
        <f t="shared" ref="AO1879:AO1942" ca="1" si="888">IF(AI1879="",0,ROUND(AO1878-AL1879-AN1879,2))</f>
        <v>0</v>
      </c>
      <c r="AP1879" s="339"/>
      <c r="AW1879" s="329"/>
      <c r="BI1879" s="329"/>
      <c r="BJ1879" s="329"/>
      <c r="BK1879" s="329"/>
      <c r="BL1879" s="329"/>
      <c r="BM1879" s="329"/>
      <c r="BN1879" s="329"/>
      <c r="BO1879" s="329"/>
      <c r="BP1879" s="329"/>
      <c r="BQ1879" s="329"/>
      <c r="BR1879" s="329"/>
      <c r="BS1879" s="329"/>
      <c r="BT1879" s="329"/>
      <c r="BU1879" s="329"/>
      <c r="BV1879" s="329"/>
      <c r="BW1879" s="325"/>
      <c r="BX1879" s="325"/>
      <c r="BY1879" s="325"/>
      <c r="BZ1879" s="325"/>
      <c r="CA1879" s="325"/>
      <c r="CB1879" s="325"/>
      <c r="CC1879" s="325"/>
      <c r="CD1879" s="325"/>
      <c r="CE1879" s="325"/>
      <c r="CF1879" s="325"/>
      <c r="CG1879" s="325"/>
      <c r="CH1879" s="325"/>
      <c r="CI1879" s="325"/>
      <c r="CJ1879" s="325"/>
      <c r="CK1879" s="325"/>
      <c r="CL1879" s="325"/>
      <c r="CM1879" s="325"/>
      <c r="CN1879" s="325"/>
      <c r="CO1879" s="325"/>
      <c r="CP1879" s="325"/>
      <c r="CQ1879" s="325"/>
      <c r="CR1879" s="325"/>
      <c r="CS1879" s="325"/>
      <c r="CT1879" s="325"/>
      <c r="CU1879" s="325"/>
      <c r="CV1879" s="325"/>
      <c r="CW1879" s="325"/>
      <c r="CX1879" s="325"/>
    </row>
    <row r="1880" spans="1:102" s="36" customFormat="1" ht="15" hidden="1" customHeight="1">
      <c r="A1880" s="329"/>
      <c r="B1880" s="37" t="str">
        <f t="shared" ca="1" si="866"/>
        <v/>
      </c>
      <c r="C1880" s="41" t="str">
        <f t="shared" ca="1" si="867"/>
        <v/>
      </c>
      <c r="D1880" s="39" t="str">
        <f t="shared" ca="1" si="868"/>
        <v/>
      </c>
      <c r="E1880" s="39" t="str">
        <f t="shared" ca="1" si="880"/>
        <v/>
      </c>
      <c r="F1880" s="39" t="str">
        <f t="shared" ca="1" si="869"/>
        <v/>
      </c>
      <c r="G1880" s="101"/>
      <c r="H1880" s="39">
        <f t="shared" ca="1" si="860"/>
        <v>0</v>
      </c>
      <c r="J1880" s="332"/>
      <c r="K1880" s="37" t="str">
        <f t="shared" ca="1" si="870"/>
        <v/>
      </c>
      <c r="L1880" s="41" t="str">
        <f t="shared" ca="1" si="871"/>
        <v/>
      </c>
      <c r="M1880" s="39" t="str">
        <f t="shared" si="861"/>
        <v/>
      </c>
      <c r="N1880" s="39" t="str">
        <f t="shared" ca="1" si="881"/>
        <v/>
      </c>
      <c r="O1880" s="39" t="str">
        <f ca="1">IF(L1880="","",ROUND(Q1879*$O$5/payments_per_year,2))</f>
        <v/>
      </c>
      <c r="P1880" s="101"/>
      <c r="Q1880" s="39">
        <f t="shared" ca="1" si="882"/>
        <v>0</v>
      </c>
      <c r="R1880" s="332"/>
      <c r="S1880" s="37" t="str">
        <f t="shared" ca="1" si="872"/>
        <v/>
      </c>
      <c r="T1880" s="41" t="str">
        <f t="shared" ca="1" si="873"/>
        <v/>
      </c>
      <c r="U1880" s="39" t="str">
        <f t="shared" si="862"/>
        <v/>
      </c>
      <c r="V1880" s="39" t="str">
        <f t="shared" ca="1" si="883"/>
        <v/>
      </c>
      <c r="W1880" s="39">
        <f t="shared" ca="1" si="863"/>
        <v>0</v>
      </c>
      <c r="X1880" s="40"/>
      <c r="Y1880" s="39">
        <f t="shared" ca="1" si="884"/>
        <v>0</v>
      </c>
      <c r="Z1880" s="327"/>
      <c r="AA1880" s="37" t="str">
        <f t="shared" ca="1" si="874"/>
        <v/>
      </c>
      <c r="AB1880" s="41" t="str">
        <f t="shared" ca="1" si="875"/>
        <v/>
      </c>
      <c r="AC1880" s="39" t="str">
        <f t="shared" si="864"/>
        <v/>
      </c>
      <c r="AD1880" s="39" t="str">
        <f t="shared" ca="1" si="885"/>
        <v/>
      </c>
      <c r="AE1880" s="39" t="str">
        <f t="shared" ca="1" si="876"/>
        <v/>
      </c>
      <c r="AF1880" s="40"/>
      <c r="AG1880" s="39">
        <f t="shared" ca="1" si="886"/>
        <v>0</v>
      </c>
      <c r="AH1880" s="339"/>
      <c r="AI1880" s="37" t="str">
        <f t="shared" ca="1" si="877"/>
        <v/>
      </c>
      <c r="AJ1880" s="41" t="str">
        <f t="shared" ca="1" si="878"/>
        <v/>
      </c>
      <c r="AK1880" s="39" t="str">
        <f t="shared" si="865"/>
        <v/>
      </c>
      <c r="AL1880" s="39" t="str">
        <f t="shared" ca="1" si="887"/>
        <v/>
      </c>
      <c r="AM1880" s="39" t="str">
        <f t="shared" ca="1" si="879"/>
        <v/>
      </c>
      <c r="AN1880" s="40"/>
      <c r="AO1880" s="39">
        <f t="shared" ca="1" si="888"/>
        <v>0</v>
      </c>
      <c r="AP1880" s="339"/>
      <c r="AW1880" s="329"/>
      <c r="BI1880" s="329"/>
      <c r="BJ1880" s="329"/>
      <c r="BK1880" s="329"/>
      <c r="BL1880" s="329"/>
      <c r="BM1880" s="329"/>
      <c r="BN1880" s="329"/>
      <c r="BO1880" s="329"/>
      <c r="BP1880" s="329"/>
      <c r="BQ1880" s="329"/>
      <c r="BR1880" s="329"/>
      <c r="BS1880" s="329"/>
      <c r="BT1880" s="329"/>
      <c r="BU1880" s="329"/>
      <c r="BV1880" s="329"/>
      <c r="BW1880" s="325"/>
      <c r="BX1880" s="325"/>
      <c r="BY1880" s="325"/>
      <c r="BZ1880" s="325"/>
      <c r="CA1880" s="325"/>
      <c r="CB1880" s="325"/>
      <c r="CC1880" s="325"/>
      <c r="CD1880" s="325"/>
      <c r="CE1880" s="325"/>
      <c r="CF1880" s="325"/>
      <c r="CG1880" s="325"/>
      <c r="CH1880" s="325"/>
      <c r="CI1880" s="325"/>
      <c r="CJ1880" s="325"/>
      <c r="CK1880" s="325"/>
      <c r="CL1880" s="325"/>
      <c r="CM1880" s="325"/>
      <c r="CN1880" s="325"/>
      <c r="CO1880" s="325"/>
      <c r="CP1880" s="325"/>
      <c r="CQ1880" s="325"/>
      <c r="CR1880" s="325"/>
      <c r="CS1880" s="325"/>
      <c r="CT1880" s="325"/>
      <c r="CU1880" s="325"/>
      <c r="CV1880" s="325"/>
      <c r="CW1880" s="325"/>
      <c r="CX1880" s="325"/>
    </row>
    <row r="1881" spans="1:102" s="36" customFormat="1" ht="15" hidden="1" customHeight="1">
      <c r="A1881" s="329"/>
      <c r="B1881" s="37" t="str">
        <f t="shared" ca="1" si="866"/>
        <v/>
      </c>
      <c r="C1881" s="41" t="str">
        <f t="shared" ca="1" si="867"/>
        <v/>
      </c>
      <c r="D1881" s="39" t="str">
        <f t="shared" ca="1" si="868"/>
        <v/>
      </c>
      <c r="E1881" s="39" t="str">
        <f t="shared" ca="1" si="880"/>
        <v/>
      </c>
      <c r="F1881" s="39" t="str">
        <f t="shared" ca="1" si="869"/>
        <v/>
      </c>
      <c r="G1881" s="101"/>
      <c r="H1881" s="39">
        <f t="shared" ca="1" si="860"/>
        <v>0</v>
      </c>
      <c r="J1881" s="332"/>
      <c r="K1881" s="37" t="str">
        <f t="shared" ca="1" si="870"/>
        <v/>
      </c>
      <c r="L1881" s="41" t="str">
        <f t="shared" ca="1" si="871"/>
        <v/>
      </c>
      <c r="M1881" s="39" t="str">
        <f t="shared" si="861"/>
        <v/>
      </c>
      <c r="N1881" s="39" t="str">
        <f t="shared" ca="1" si="881"/>
        <v/>
      </c>
      <c r="O1881" s="39">
        <f ca="1">ROUND(Q1880*$O$5/payments_per_year,2)</f>
        <v>0</v>
      </c>
      <c r="P1881" s="101"/>
      <c r="Q1881" s="39">
        <f t="shared" ca="1" si="882"/>
        <v>0</v>
      </c>
      <c r="R1881" s="332"/>
      <c r="S1881" s="37" t="str">
        <f t="shared" ca="1" si="872"/>
        <v/>
      </c>
      <c r="T1881" s="41" t="str">
        <f t="shared" ca="1" si="873"/>
        <v/>
      </c>
      <c r="U1881" s="39" t="str">
        <f t="shared" si="862"/>
        <v/>
      </c>
      <c r="V1881" s="39" t="str">
        <f t="shared" ca="1" si="883"/>
        <v/>
      </c>
      <c r="W1881" s="39">
        <f t="shared" ca="1" si="863"/>
        <v>0</v>
      </c>
      <c r="X1881" s="40"/>
      <c r="Y1881" s="39">
        <f t="shared" ca="1" si="884"/>
        <v>0</v>
      </c>
      <c r="Z1881" s="327"/>
      <c r="AA1881" s="37" t="str">
        <f t="shared" ca="1" si="874"/>
        <v/>
      </c>
      <c r="AB1881" s="41" t="str">
        <f t="shared" ca="1" si="875"/>
        <v/>
      </c>
      <c r="AC1881" s="39" t="str">
        <f t="shared" si="864"/>
        <v/>
      </c>
      <c r="AD1881" s="39" t="str">
        <f t="shared" ca="1" si="885"/>
        <v/>
      </c>
      <c r="AE1881" s="39" t="str">
        <f t="shared" ca="1" si="876"/>
        <v/>
      </c>
      <c r="AF1881" s="40"/>
      <c r="AG1881" s="39">
        <f t="shared" ca="1" si="886"/>
        <v>0</v>
      </c>
      <c r="AH1881" s="339"/>
      <c r="AI1881" s="37" t="str">
        <f t="shared" ca="1" si="877"/>
        <v/>
      </c>
      <c r="AJ1881" s="41" t="str">
        <f t="shared" ca="1" si="878"/>
        <v/>
      </c>
      <c r="AK1881" s="39" t="str">
        <f t="shared" si="865"/>
        <v/>
      </c>
      <c r="AL1881" s="39" t="str">
        <f t="shared" ca="1" si="887"/>
        <v/>
      </c>
      <c r="AM1881" s="39" t="str">
        <f t="shared" ca="1" si="879"/>
        <v/>
      </c>
      <c r="AN1881" s="40"/>
      <c r="AO1881" s="39">
        <f t="shared" ca="1" si="888"/>
        <v>0</v>
      </c>
      <c r="AP1881" s="339"/>
      <c r="AW1881" s="329"/>
      <c r="BI1881" s="329"/>
      <c r="BJ1881" s="329"/>
      <c r="BK1881" s="329"/>
      <c r="BL1881" s="329"/>
      <c r="BM1881" s="329"/>
      <c r="BN1881" s="329"/>
      <c r="BO1881" s="329"/>
      <c r="BP1881" s="329"/>
      <c r="BQ1881" s="329"/>
      <c r="BR1881" s="329"/>
      <c r="BS1881" s="329"/>
      <c r="BT1881" s="329"/>
      <c r="BU1881" s="329"/>
      <c r="BV1881" s="329"/>
      <c r="BW1881" s="325"/>
      <c r="BX1881" s="325"/>
      <c r="BY1881" s="325"/>
      <c r="BZ1881" s="325"/>
      <c r="CA1881" s="325"/>
      <c r="CB1881" s="325"/>
      <c r="CC1881" s="325"/>
      <c r="CD1881" s="325"/>
      <c r="CE1881" s="325"/>
      <c r="CF1881" s="325"/>
      <c r="CG1881" s="325"/>
      <c r="CH1881" s="325"/>
      <c r="CI1881" s="325"/>
      <c r="CJ1881" s="325"/>
      <c r="CK1881" s="325"/>
      <c r="CL1881" s="325"/>
      <c r="CM1881" s="325"/>
      <c r="CN1881" s="325"/>
      <c r="CO1881" s="325"/>
      <c r="CP1881" s="325"/>
      <c r="CQ1881" s="325"/>
      <c r="CR1881" s="325"/>
      <c r="CS1881" s="325"/>
      <c r="CT1881" s="325"/>
      <c r="CU1881" s="325"/>
      <c r="CV1881" s="325"/>
      <c r="CW1881" s="325"/>
      <c r="CX1881" s="325"/>
    </row>
    <row r="1882" spans="1:102" s="36" customFormat="1" ht="15" hidden="1" customHeight="1">
      <c r="A1882" s="329"/>
      <c r="B1882" s="37" t="str">
        <f t="shared" ca="1" si="866"/>
        <v/>
      </c>
      <c r="C1882" s="41" t="str">
        <f t="shared" ca="1" si="867"/>
        <v/>
      </c>
      <c r="D1882" s="39" t="str">
        <f t="shared" ca="1" si="868"/>
        <v/>
      </c>
      <c r="E1882" s="39" t="str">
        <f t="shared" ca="1" si="880"/>
        <v/>
      </c>
      <c r="F1882" s="39" t="str">
        <f t="shared" ca="1" si="869"/>
        <v/>
      </c>
      <c r="G1882" s="101"/>
      <c r="H1882" s="39">
        <f t="shared" ca="1" si="860"/>
        <v>0</v>
      </c>
      <c r="J1882" s="332"/>
      <c r="K1882" s="37" t="str">
        <f t="shared" ca="1" si="870"/>
        <v/>
      </c>
      <c r="L1882" s="41" t="str">
        <f t="shared" ca="1" si="871"/>
        <v/>
      </c>
      <c r="M1882" s="39" t="str">
        <f t="shared" si="861"/>
        <v/>
      </c>
      <c r="N1882" s="39" t="str">
        <f t="shared" ca="1" si="881"/>
        <v/>
      </c>
      <c r="O1882" s="39" t="str">
        <f ca="1">IF(L1882="","",ROUND(Q1881*$O$5/payments_per_year,2))</f>
        <v/>
      </c>
      <c r="P1882" s="101"/>
      <c r="Q1882" s="39">
        <f t="shared" ca="1" si="882"/>
        <v>0</v>
      </c>
      <c r="R1882" s="332"/>
      <c r="S1882" s="37" t="str">
        <f t="shared" ca="1" si="872"/>
        <v/>
      </c>
      <c r="T1882" s="41" t="str">
        <f t="shared" ca="1" si="873"/>
        <v/>
      </c>
      <c r="U1882" s="39" t="str">
        <f t="shared" si="862"/>
        <v/>
      </c>
      <c r="V1882" s="39" t="str">
        <f t="shared" ca="1" si="883"/>
        <v/>
      </c>
      <c r="W1882" s="39">
        <f t="shared" ca="1" si="863"/>
        <v>0</v>
      </c>
      <c r="X1882" s="40"/>
      <c r="Y1882" s="39">
        <f t="shared" ca="1" si="884"/>
        <v>0</v>
      </c>
      <c r="Z1882" s="327"/>
      <c r="AA1882" s="37" t="str">
        <f t="shared" ca="1" si="874"/>
        <v/>
      </c>
      <c r="AB1882" s="41" t="str">
        <f t="shared" ca="1" si="875"/>
        <v/>
      </c>
      <c r="AC1882" s="39" t="str">
        <f t="shared" si="864"/>
        <v/>
      </c>
      <c r="AD1882" s="39" t="str">
        <f t="shared" ca="1" si="885"/>
        <v/>
      </c>
      <c r="AE1882" s="39" t="str">
        <f t="shared" ca="1" si="876"/>
        <v/>
      </c>
      <c r="AF1882" s="40"/>
      <c r="AG1882" s="39">
        <f t="shared" ca="1" si="886"/>
        <v>0</v>
      </c>
      <c r="AH1882" s="339"/>
      <c r="AI1882" s="37" t="str">
        <f t="shared" ca="1" si="877"/>
        <v/>
      </c>
      <c r="AJ1882" s="41" t="str">
        <f t="shared" ca="1" si="878"/>
        <v/>
      </c>
      <c r="AK1882" s="39" t="str">
        <f t="shared" si="865"/>
        <v/>
      </c>
      <c r="AL1882" s="39" t="str">
        <f t="shared" ca="1" si="887"/>
        <v/>
      </c>
      <c r="AM1882" s="39" t="str">
        <f t="shared" ca="1" si="879"/>
        <v/>
      </c>
      <c r="AN1882" s="40"/>
      <c r="AO1882" s="39">
        <f t="shared" ca="1" si="888"/>
        <v>0</v>
      </c>
      <c r="AP1882" s="339"/>
      <c r="AW1882" s="329"/>
      <c r="BI1882" s="329"/>
      <c r="BJ1882" s="329"/>
      <c r="BK1882" s="329"/>
      <c r="BL1882" s="329"/>
      <c r="BM1882" s="329"/>
      <c r="BN1882" s="329"/>
      <c r="BO1882" s="329"/>
      <c r="BP1882" s="329"/>
      <c r="BQ1882" s="329"/>
      <c r="BR1882" s="329"/>
      <c r="BS1882" s="329"/>
      <c r="BT1882" s="329"/>
      <c r="BU1882" s="329"/>
      <c r="BV1882" s="329"/>
      <c r="BW1882" s="325"/>
      <c r="BX1882" s="325"/>
      <c r="BY1882" s="325"/>
      <c r="BZ1882" s="325"/>
      <c r="CA1882" s="325"/>
      <c r="CB1882" s="325"/>
      <c r="CC1882" s="325"/>
      <c r="CD1882" s="325"/>
      <c r="CE1882" s="325"/>
      <c r="CF1882" s="325"/>
      <c r="CG1882" s="325"/>
      <c r="CH1882" s="325"/>
      <c r="CI1882" s="325"/>
      <c r="CJ1882" s="325"/>
      <c r="CK1882" s="325"/>
      <c r="CL1882" s="325"/>
      <c r="CM1882" s="325"/>
      <c r="CN1882" s="325"/>
      <c r="CO1882" s="325"/>
      <c r="CP1882" s="325"/>
      <c r="CQ1882" s="325"/>
      <c r="CR1882" s="325"/>
      <c r="CS1882" s="325"/>
      <c r="CT1882" s="325"/>
      <c r="CU1882" s="325"/>
      <c r="CV1882" s="325"/>
      <c r="CW1882" s="325"/>
      <c r="CX1882" s="325"/>
    </row>
    <row r="1883" spans="1:102" s="36" customFormat="1" ht="15" hidden="1" customHeight="1">
      <c r="A1883" s="329"/>
      <c r="B1883" s="37" t="str">
        <f t="shared" ca="1" si="866"/>
        <v/>
      </c>
      <c r="C1883" s="41" t="str">
        <f t="shared" ca="1" si="867"/>
        <v/>
      </c>
      <c r="D1883" s="39" t="str">
        <f t="shared" ca="1" si="868"/>
        <v/>
      </c>
      <c r="E1883" s="39" t="str">
        <f t="shared" ca="1" si="880"/>
        <v/>
      </c>
      <c r="F1883" s="39" t="str">
        <f t="shared" ca="1" si="869"/>
        <v/>
      </c>
      <c r="G1883" s="101"/>
      <c r="H1883" s="39">
        <f t="shared" ca="1" si="860"/>
        <v>0</v>
      </c>
      <c r="J1883" s="332"/>
      <c r="K1883" s="37" t="str">
        <f t="shared" ca="1" si="870"/>
        <v/>
      </c>
      <c r="L1883" s="41" t="str">
        <f t="shared" ca="1" si="871"/>
        <v/>
      </c>
      <c r="M1883" s="39" t="str">
        <f t="shared" si="861"/>
        <v/>
      </c>
      <c r="N1883" s="39" t="str">
        <f t="shared" ca="1" si="881"/>
        <v/>
      </c>
      <c r="O1883" s="39">
        <f ca="1">ROUND(Q1882*$O$5/payments_per_year,2)</f>
        <v>0</v>
      </c>
      <c r="P1883" s="101"/>
      <c r="Q1883" s="39">
        <f t="shared" ca="1" si="882"/>
        <v>0</v>
      </c>
      <c r="R1883" s="332"/>
      <c r="S1883" s="37" t="str">
        <f t="shared" ca="1" si="872"/>
        <v/>
      </c>
      <c r="T1883" s="41" t="str">
        <f t="shared" ca="1" si="873"/>
        <v/>
      </c>
      <c r="U1883" s="39" t="str">
        <f t="shared" si="862"/>
        <v/>
      </c>
      <c r="V1883" s="39" t="str">
        <f t="shared" ca="1" si="883"/>
        <v/>
      </c>
      <c r="W1883" s="39">
        <f t="shared" ca="1" si="863"/>
        <v>0</v>
      </c>
      <c r="X1883" s="40"/>
      <c r="Y1883" s="39">
        <f t="shared" ca="1" si="884"/>
        <v>0</v>
      </c>
      <c r="Z1883" s="327"/>
      <c r="AA1883" s="37" t="str">
        <f t="shared" ca="1" si="874"/>
        <v/>
      </c>
      <c r="AB1883" s="41" t="str">
        <f t="shared" ca="1" si="875"/>
        <v/>
      </c>
      <c r="AC1883" s="39" t="str">
        <f t="shared" si="864"/>
        <v/>
      </c>
      <c r="AD1883" s="39" t="str">
        <f t="shared" ca="1" si="885"/>
        <v/>
      </c>
      <c r="AE1883" s="39" t="str">
        <f t="shared" ca="1" si="876"/>
        <v/>
      </c>
      <c r="AF1883" s="40"/>
      <c r="AG1883" s="39">
        <f t="shared" ca="1" si="886"/>
        <v>0</v>
      </c>
      <c r="AH1883" s="339"/>
      <c r="AI1883" s="37" t="str">
        <f t="shared" ca="1" si="877"/>
        <v/>
      </c>
      <c r="AJ1883" s="41" t="str">
        <f t="shared" ca="1" si="878"/>
        <v/>
      </c>
      <c r="AK1883" s="39" t="str">
        <f t="shared" si="865"/>
        <v/>
      </c>
      <c r="AL1883" s="39" t="str">
        <f t="shared" ca="1" si="887"/>
        <v/>
      </c>
      <c r="AM1883" s="39" t="str">
        <f t="shared" ca="1" si="879"/>
        <v/>
      </c>
      <c r="AN1883" s="40"/>
      <c r="AO1883" s="39">
        <f t="shared" ca="1" si="888"/>
        <v>0</v>
      </c>
      <c r="AP1883" s="339"/>
      <c r="AW1883" s="329"/>
      <c r="BI1883" s="329"/>
      <c r="BJ1883" s="329"/>
      <c r="BK1883" s="329"/>
      <c r="BL1883" s="329"/>
      <c r="BM1883" s="329"/>
      <c r="BN1883" s="329"/>
      <c r="BO1883" s="329"/>
      <c r="BP1883" s="329"/>
      <c r="BQ1883" s="329"/>
      <c r="BR1883" s="329"/>
      <c r="BS1883" s="329"/>
      <c r="BT1883" s="329"/>
      <c r="BU1883" s="329"/>
      <c r="BV1883" s="329"/>
      <c r="BW1883" s="325"/>
      <c r="BX1883" s="325"/>
      <c r="BY1883" s="325"/>
      <c r="BZ1883" s="325"/>
      <c r="CA1883" s="325"/>
      <c r="CB1883" s="325"/>
      <c r="CC1883" s="325"/>
      <c r="CD1883" s="325"/>
      <c r="CE1883" s="325"/>
      <c r="CF1883" s="325"/>
      <c r="CG1883" s="325"/>
      <c r="CH1883" s="325"/>
      <c r="CI1883" s="325"/>
      <c r="CJ1883" s="325"/>
      <c r="CK1883" s="325"/>
      <c r="CL1883" s="325"/>
      <c r="CM1883" s="325"/>
      <c r="CN1883" s="325"/>
      <c r="CO1883" s="325"/>
      <c r="CP1883" s="325"/>
      <c r="CQ1883" s="325"/>
      <c r="CR1883" s="325"/>
      <c r="CS1883" s="325"/>
      <c r="CT1883" s="325"/>
      <c r="CU1883" s="325"/>
      <c r="CV1883" s="325"/>
      <c r="CW1883" s="325"/>
      <c r="CX1883" s="325"/>
    </row>
    <row r="1884" spans="1:102" s="36" customFormat="1" ht="15" hidden="1" customHeight="1">
      <c r="A1884" s="329"/>
      <c r="B1884" s="37" t="str">
        <f t="shared" ca="1" si="866"/>
        <v/>
      </c>
      <c r="C1884" s="41" t="str">
        <f t="shared" ca="1" si="867"/>
        <v/>
      </c>
      <c r="D1884" s="39" t="str">
        <f t="shared" ca="1" si="868"/>
        <v/>
      </c>
      <c r="E1884" s="39" t="str">
        <f t="shared" ca="1" si="880"/>
        <v/>
      </c>
      <c r="F1884" s="39" t="str">
        <f t="shared" ca="1" si="869"/>
        <v/>
      </c>
      <c r="G1884" s="101"/>
      <c r="H1884" s="39">
        <f t="shared" ca="1" si="860"/>
        <v>0</v>
      </c>
      <c r="J1884" s="332"/>
      <c r="K1884" s="37" t="str">
        <f t="shared" ca="1" si="870"/>
        <v/>
      </c>
      <c r="L1884" s="41" t="str">
        <f t="shared" ca="1" si="871"/>
        <v/>
      </c>
      <c r="M1884" s="39" t="str">
        <f t="shared" si="861"/>
        <v/>
      </c>
      <c r="N1884" s="39" t="str">
        <f t="shared" ca="1" si="881"/>
        <v/>
      </c>
      <c r="O1884" s="39" t="str">
        <f ca="1">IF(L1884="","",ROUND(Q1883*$O$5/payments_per_year,2))</f>
        <v/>
      </c>
      <c r="P1884" s="101"/>
      <c r="Q1884" s="39">
        <f t="shared" ca="1" si="882"/>
        <v>0</v>
      </c>
      <c r="R1884" s="332"/>
      <c r="S1884" s="37" t="str">
        <f t="shared" ca="1" si="872"/>
        <v/>
      </c>
      <c r="T1884" s="41" t="str">
        <f t="shared" ca="1" si="873"/>
        <v/>
      </c>
      <c r="U1884" s="39" t="str">
        <f t="shared" si="862"/>
        <v/>
      </c>
      <c r="V1884" s="39" t="str">
        <f t="shared" ca="1" si="883"/>
        <v/>
      </c>
      <c r="W1884" s="39">
        <f t="shared" ca="1" si="863"/>
        <v>0</v>
      </c>
      <c r="X1884" s="40"/>
      <c r="Y1884" s="39">
        <f t="shared" ca="1" si="884"/>
        <v>0</v>
      </c>
      <c r="Z1884" s="327"/>
      <c r="AA1884" s="37" t="str">
        <f t="shared" ca="1" si="874"/>
        <v/>
      </c>
      <c r="AB1884" s="41" t="str">
        <f t="shared" ca="1" si="875"/>
        <v/>
      </c>
      <c r="AC1884" s="39" t="str">
        <f t="shared" si="864"/>
        <v/>
      </c>
      <c r="AD1884" s="39" t="str">
        <f t="shared" ca="1" si="885"/>
        <v/>
      </c>
      <c r="AE1884" s="39" t="str">
        <f t="shared" ca="1" si="876"/>
        <v/>
      </c>
      <c r="AF1884" s="40"/>
      <c r="AG1884" s="39">
        <f t="shared" ca="1" si="886"/>
        <v>0</v>
      </c>
      <c r="AH1884" s="339"/>
      <c r="AI1884" s="37" t="str">
        <f t="shared" ca="1" si="877"/>
        <v/>
      </c>
      <c r="AJ1884" s="41" t="str">
        <f t="shared" ca="1" si="878"/>
        <v/>
      </c>
      <c r="AK1884" s="39" t="str">
        <f t="shared" si="865"/>
        <v/>
      </c>
      <c r="AL1884" s="39" t="str">
        <f t="shared" ca="1" si="887"/>
        <v/>
      </c>
      <c r="AM1884" s="39" t="str">
        <f t="shared" ca="1" si="879"/>
        <v/>
      </c>
      <c r="AN1884" s="40"/>
      <c r="AO1884" s="39">
        <f t="shared" ca="1" si="888"/>
        <v>0</v>
      </c>
      <c r="AP1884" s="339"/>
      <c r="AW1884" s="329"/>
      <c r="BI1884" s="329"/>
      <c r="BJ1884" s="329"/>
      <c r="BK1884" s="329"/>
      <c r="BL1884" s="329"/>
      <c r="BM1884" s="329"/>
      <c r="BN1884" s="329"/>
      <c r="BO1884" s="329"/>
      <c r="BP1884" s="329"/>
      <c r="BQ1884" s="329"/>
      <c r="BR1884" s="329"/>
      <c r="BS1884" s="329"/>
      <c r="BT1884" s="329"/>
      <c r="BU1884" s="329"/>
      <c r="BV1884" s="329"/>
      <c r="BW1884" s="325"/>
      <c r="BX1884" s="325"/>
      <c r="BY1884" s="325"/>
      <c r="BZ1884" s="325"/>
      <c r="CA1884" s="325"/>
      <c r="CB1884" s="325"/>
      <c r="CC1884" s="325"/>
      <c r="CD1884" s="325"/>
      <c r="CE1884" s="325"/>
      <c r="CF1884" s="325"/>
      <c r="CG1884" s="325"/>
      <c r="CH1884" s="325"/>
      <c r="CI1884" s="325"/>
      <c r="CJ1884" s="325"/>
      <c r="CK1884" s="325"/>
      <c r="CL1884" s="325"/>
      <c r="CM1884" s="325"/>
      <c r="CN1884" s="325"/>
      <c r="CO1884" s="325"/>
      <c r="CP1884" s="325"/>
      <c r="CQ1884" s="325"/>
      <c r="CR1884" s="325"/>
      <c r="CS1884" s="325"/>
      <c r="CT1884" s="325"/>
      <c r="CU1884" s="325"/>
      <c r="CV1884" s="325"/>
      <c r="CW1884" s="325"/>
      <c r="CX1884" s="325"/>
    </row>
    <row r="1885" spans="1:102" s="36" customFormat="1" ht="15" hidden="1" customHeight="1">
      <c r="A1885" s="329"/>
      <c r="B1885" s="37" t="str">
        <f t="shared" ca="1" si="866"/>
        <v/>
      </c>
      <c r="C1885" s="41" t="str">
        <f t="shared" ca="1" si="867"/>
        <v/>
      </c>
      <c r="D1885" s="39" t="str">
        <f t="shared" ca="1" si="868"/>
        <v/>
      </c>
      <c r="E1885" s="39" t="str">
        <f t="shared" ca="1" si="880"/>
        <v/>
      </c>
      <c r="F1885" s="39" t="str">
        <f t="shared" ca="1" si="869"/>
        <v/>
      </c>
      <c r="G1885" s="101"/>
      <c r="H1885" s="39">
        <f t="shared" ca="1" si="860"/>
        <v>0</v>
      </c>
      <c r="J1885" s="332"/>
      <c r="K1885" s="37" t="str">
        <f t="shared" ca="1" si="870"/>
        <v/>
      </c>
      <c r="L1885" s="41" t="str">
        <f t="shared" ca="1" si="871"/>
        <v/>
      </c>
      <c r="M1885" s="39" t="str">
        <f t="shared" si="861"/>
        <v/>
      </c>
      <c r="N1885" s="39" t="str">
        <f t="shared" ca="1" si="881"/>
        <v/>
      </c>
      <c r="O1885" s="39">
        <f ca="1">ROUND(Q1884*$O$5/payments_per_year,2)</f>
        <v>0</v>
      </c>
      <c r="P1885" s="101"/>
      <c r="Q1885" s="39">
        <f t="shared" ca="1" si="882"/>
        <v>0</v>
      </c>
      <c r="R1885" s="332"/>
      <c r="S1885" s="37" t="str">
        <f t="shared" ca="1" si="872"/>
        <v/>
      </c>
      <c r="T1885" s="41" t="str">
        <f t="shared" ca="1" si="873"/>
        <v/>
      </c>
      <c r="U1885" s="39" t="str">
        <f t="shared" si="862"/>
        <v/>
      </c>
      <c r="V1885" s="39" t="str">
        <f t="shared" ca="1" si="883"/>
        <v/>
      </c>
      <c r="W1885" s="39">
        <f t="shared" ca="1" si="863"/>
        <v>0</v>
      </c>
      <c r="X1885" s="40"/>
      <c r="Y1885" s="39">
        <f t="shared" ca="1" si="884"/>
        <v>0</v>
      </c>
      <c r="Z1885" s="327"/>
      <c r="AA1885" s="37" t="str">
        <f t="shared" ca="1" si="874"/>
        <v/>
      </c>
      <c r="AB1885" s="41" t="str">
        <f t="shared" ca="1" si="875"/>
        <v/>
      </c>
      <c r="AC1885" s="39" t="str">
        <f t="shared" si="864"/>
        <v/>
      </c>
      <c r="AD1885" s="39" t="str">
        <f t="shared" ca="1" si="885"/>
        <v/>
      </c>
      <c r="AE1885" s="39" t="str">
        <f t="shared" ca="1" si="876"/>
        <v/>
      </c>
      <c r="AF1885" s="40"/>
      <c r="AG1885" s="39">
        <f t="shared" ca="1" si="886"/>
        <v>0</v>
      </c>
      <c r="AH1885" s="339"/>
      <c r="AI1885" s="37" t="str">
        <f t="shared" ca="1" si="877"/>
        <v/>
      </c>
      <c r="AJ1885" s="41" t="str">
        <f t="shared" ca="1" si="878"/>
        <v/>
      </c>
      <c r="AK1885" s="39" t="str">
        <f t="shared" si="865"/>
        <v/>
      </c>
      <c r="AL1885" s="39" t="str">
        <f t="shared" ca="1" si="887"/>
        <v/>
      </c>
      <c r="AM1885" s="39" t="str">
        <f t="shared" ca="1" si="879"/>
        <v/>
      </c>
      <c r="AN1885" s="40"/>
      <c r="AO1885" s="39">
        <f t="shared" ca="1" si="888"/>
        <v>0</v>
      </c>
      <c r="AP1885" s="339"/>
      <c r="AW1885" s="329"/>
      <c r="BI1885" s="329"/>
      <c r="BJ1885" s="329"/>
      <c r="BK1885" s="329"/>
      <c r="BL1885" s="329"/>
      <c r="BM1885" s="329"/>
      <c r="BN1885" s="329"/>
      <c r="BO1885" s="329"/>
      <c r="BP1885" s="329"/>
      <c r="BQ1885" s="329"/>
      <c r="BR1885" s="329"/>
      <c r="BS1885" s="329"/>
      <c r="BT1885" s="329"/>
      <c r="BU1885" s="329"/>
      <c r="BV1885" s="329"/>
      <c r="BW1885" s="325"/>
      <c r="BX1885" s="325"/>
      <c r="BY1885" s="325"/>
      <c r="BZ1885" s="325"/>
      <c r="CA1885" s="325"/>
      <c r="CB1885" s="325"/>
      <c r="CC1885" s="325"/>
      <c r="CD1885" s="325"/>
      <c r="CE1885" s="325"/>
      <c r="CF1885" s="325"/>
      <c r="CG1885" s="325"/>
      <c r="CH1885" s="325"/>
      <c r="CI1885" s="325"/>
      <c r="CJ1885" s="325"/>
      <c r="CK1885" s="325"/>
      <c r="CL1885" s="325"/>
      <c r="CM1885" s="325"/>
      <c r="CN1885" s="325"/>
      <c r="CO1885" s="325"/>
      <c r="CP1885" s="325"/>
      <c r="CQ1885" s="325"/>
      <c r="CR1885" s="325"/>
      <c r="CS1885" s="325"/>
      <c r="CT1885" s="325"/>
      <c r="CU1885" s="325"/>
      <c r="CV1885" s="325"/>
      <c r="CW1885" s="325"/>
      <c r="CX1885" s="325"/>
    </row>
    <row r="1886" spans="1:102" s="36" customFormat="1" ht="15" hidden="1" customHeight="1">
      <c r="A1886" s="329"/>
      <c r="B1886" s="37" t="str">
        <f t="shared" ca="1" si="866"/>
        <v/>
      </c>
      <c r="C1886" s="41" t="str">
        <f t="shared" ca="1" si="867"/>
        <v/>
      </c>
      <c r="D1886" s="39" t="str">
        <f t="shared" ca="1" si="868"/>
        <v/>
      </c>
      <c r="E1886" s="39" t="str">
        <f t="shared" ca="1" si="880"/>
        <v/>
      </c>
      <c r="F1886" s="39" t="str">
        <f t="shared" ca="1" si="869"/>
        <v/>
      </c>
      <c r="G1886" s="101"/>
      <c r="H1886" s="39">
        <f t="shared" ca="1" si="860"/>
        <v>0</v>
      </c>
      <c r="J1886" s="332"/>
      <c r="K1886" s="37" t="str">
        <f t="shared" ca="1" si="870"/>
        <v/>
      </c>
      <c r="L1886" s="41" t="str">
        <f t="shared" ca="1" si="871"/>
        <v/>
      </c>
      <c r="M1886" s="39" t="str">
        <f t="shared" si="861"/>
        <v/>
      </c>
      <c r="N1886" s="39" t="str">
        <f t="shared" ca="1" si="881"/>
        <v/>
      </c>
      <c r="O1886" s="39" t="str">
        <f ca="1">IF(L1886="","",ROUND(Q1885*$O$5/payments_per_year,2))</f>
        <v/>
      </c>
      <c r="P1886" s="101"/>
      <c r="Q1886" s="39">
        <f t="shared" ca="1" si="882"/>
        <v>0</v>
      </c>
      <c r="R1886" s="332"/>
      <c r="S1886" s="37" t="str">
        <f t="shared" ca="1" si="872"/>
        <v/>
      </c>
      <c r="T1886" s="41" t="str">
        <f t="shared" ca="1" si="873"/>
        <v/>
      </c>
      <c r="U1886" s="39" t="str">
        <f t="shared" si="862"/>
        <v/>
      </c>
      <c r="V1886" s="39" t="str">
        <f t="shared" ca="1" si="883"/>
        <v/>
      </c>
      <c r="W1886" s="39">
        <f t="shared" ca="1" si="863"/>
        <v>0</v>
      </c>
      <c r="X1886" s="40"/>
      <c r="Y1886" s="39">
        <f t="shared" ca="1" si="884"/>
        <v>0</v>
      </c>
      <c r="Z1886" s="327"/>
      <c r="AA1886" s="37" t="str">
        <f t="shared" ca="1" si="874"/>
        <v/>
      </c>
      <c r="AB1886" s="41" t="str">
        <f t="shared" ca="1" si="875"/>
        <v/>
      </c>
      <c r="AC1886" s="39" t="str">
        <f t="shared" si="864"/>
        <v/>
      </c>
      <c r="AD1886" s="39" t="str">
        <f t="shared" ca="1" si="885"/>
        <v/>
      </c>
      <c r="AE1886" s="39" t="str">
        <f t="shared" ca="1" si="876"/>
        <v/>
      </c>
      <c r="AF1886" s="40"/>
      <c r="AG1886" s="39">
        <f t="shared" ca="1" si="886"/>
        <v>0</v>
      </c>
      <c r="AH1886" s="339"/>
      <c r="AI1886" s="37" t="str">
        <f t="shared" ca="1" si="877"/>
        <v/>
      </c>
      <c r="AJ1886" s="41" t="str">
        <f t="shared" ca="1" si="878"/>
        <v/>
      </c>
      <c r="AK1886" s="39" t="str">
        <f t="shared" si="865"/>
        <v/>
      </c>
      <c r="AL1886" s="39" t="str">
        <f t="shared" ca="1" si="887"/>
        <v/>
      </c>
      <c r="AM1886" s="39" t="str">
        <f t="shared" ca="1" si="879"/>
        <v/>
      </c>
      <c r="AN1886" s="40"/>
      <c r="AO1886" s="39">
        <f t="shared" ca="1" si="888"/>
        <v>0</v>
      </c>
      <c r="AP1886" s="339"/>
      <c r="AW1886" s="329"/>
      <c r="BI1886" s="329"/>
      <c r="BJ1886" s="329"/>
      <c r="BK1886" s="329"/>
      <c r="BL1886" s="329"/>
      <c r="BM1886" s="329"/>
      <c r="BN1886" s="329"/>
      <c r="BO1886" s="329"/>
      <c r="BP1886" s="329"/>
      <c r="BQ1886" s="329"/>
      <c r="BR1886" s="329"/>
      <c r="BS1886" s="329"/>
      <c r="BT1886" s="329"/>
      <c r="BU1886" s="329"/>
      <c r="BV1886" s="329"/>
      <c r="BW1886" s="325"/>
      <c r="BX1886" s="325"/>
      <c r="BY1886" s="325"/>
      <c r="BZ1886" s="325"/>
      <c r="CA1886" s="325"/>
      <c r="CB1886" s="325"/>
      <c r="CC1886" s="325"/>
      <c r="CD1886" s="325"/>
      <c r="CE1886" s="325"/>
      <c r="CF1886" s="325"/>
      <c r="CG1886" s="325"/>
      <c r="CH1886" s="325"/>
      <c r="CI1886" s="325"/>
      <c r="CJ1886" s="325"/>
      <c r="CK1886" s="325"/>
      <c r="CL1886" s="325"/>
      <c r="CM1886" s="325"/>
      <c r="CN1886" s="325"/>
      <c r="CO1886" s="325"/>
      <c r="CP1886" s="325"/>
      <c r="CQ1886" s="325"/>
      <c r="CR1886" s="325"/>
      <c r="CS1886" s="325"/>
      <c r="CT1886" s="325"/>
      <c r="CU1886" s="325"/>
      <c r="CV1886" s="325"/>
      <c r="CW1886" s="325"/>
      <c r="CX1886" s="325"/>
    </row>
    <row r="1887" spans="1:102" s="36" customFormat="1" ht="15" hidden="1" customHeight="1">
      <c r="A1887" s="329"/>
      <c r="B1887" s="37" t="str">
        <f t="shared" ca="1" si="866"/>
        <v/>
      </c>
      <c r="C1887" s="41" t="str">
        <f t="shared" ca="1" si="867"/>
        <v/>
      </c>
      <c r="D1887" s="39" t="str">
        <f t="shared" ca="1" si="868"/>
        <v/>
      </c>
      <c r="E1887" s="39" t="str">
        <f t="shared" ca="1" si="880"/>
        <v/>
      </c>
      <c r="F1887" s="39" t="str">
        <f t="shared" ca="1" si="869"/>
        <v/>
      </c>
      <c r="G1887" s="101"/>
      <c r="H1887" s="39">
        <f t="shared" ca="1" si="860"/>
        <v>0</v>
      </c>
      <c r="J1887" s="332"/>
      <c r="K1887" s="37" t="str">
        <f t="shared" ca="1" si="870"/>
        <v/>
      </c>
      <c r="L1887" s="41" t="str">
        <f t="shared" ca="1" si="871"/>
        <v/>
      </c>
      <c r="M1887" s="39" t="str">
        <f t="shared" si="861"/>
        <v/>
      </c>
      <c r="N1887" s="39" t="str">
        <f t="shared" ca="1" si="881"/>
        <v/>
      </c>
      <c r="O1887" s="39">
        <f ca="1">ROUND(Q1886*$O$5/payments_per_year,2)</f>
        <v>0</v>
      </c>
      <c r="P1887" s="101"/>
      <c r="Q1887" s="39">
        <f t="shared" ca="1" si="882"/>
        <v>0</v>
      </c>
      <c r="R1887" s="332"/>
      <c r="S1887" s="37" t="str">
        <f t="shared" ca="1" si="872"/>
        <v/>
      </c>
      <c r="T1887" s="41" t="str">
        <f t="shared" ca="1" si="873"/>
        <v/>
      </c>
      <c r="U1887" s="39" t="str">
        <f t="shared" si="862"/>
        <v/>
      </c>
      <c r="V1887" s="39" t="str">
        <f t="shared" ca="1" si="883"/>
        <v/>
      </c>
      <c r="W1887" s="39">
        <f t="shared" ca="1" si="863"/>
        <v>0</v>
      </c>
      <c r="X1887" s="40"/>
      <c r="Y1887" s="39">
        <f t="shared" ca="1" si="884"/>
        <v>0</v>
      </c>
      <c r="Z1887" s="327"/>
      <c r="AA1887" s="37" t="str">
        <f t="shared" ca="1" si="874"/>
        <v/>
      </c>
      <c r="AB1887" s="41" t="str">
        <f t="shared" ca="1" si="875"/>
        <v/>
      </c>
      <c r="AC1887" s="39" t="str">
        <f t="shared" si="864"/>
        <v/>
      </c>
      <c r="AD1887" s="39" t="str">
        <f t="shared" ca="1" si="885"/>
        <v/>
      </c>
      <c r="AE1887" s="39" t="str">
        <f t="shared" ca="1" si="876"/>
        <v/>
      </c>
      <c r="AF1887" s="40"/>
      <c r="AG1887" s="39">
        <f t="shared" ca="1" si="886"/>
        <v>0</v>
      </c>
      <c r="AH1887" s="339"/>
      <c r="AI1887" s="37" t="str">
        <f t="shared" ca="1" si="877"/>
        <v/>
      </c>
      <c r="AJ1887" s="41" t="str">
        <f t="shared" ca="1" si="878"/>
        <v/>
      </c>
      <c r="AK1887" s="39" t="str">
        <f t="shared" si="865"/>
        <v/>
      </c>
      <c r="AL1887" s="39" t="str">
        <f t="shared" ca="1" si="887"/>
        <v/>
      </c>
      <c r="AM1887" s="39" t="str">
        <f t="shared" ca="1" si="879"/>
        <v/>
      </c>
      <c r="AN1887" s="40"/>
      <c r="AO1887" s="39">
        <f t="shared" ca="1" si="888"/>
        <v>0</v>
      </c>
      <c r="AP1887" s="339"/>
      <c r="AW1887" s="329"/>
      <c r="BI1887" s="329"/>
      <c r="BJ1887" s="329"/>
      <c r="BK1887" s="329"/>
      <c r="BL1887" s="329"/>
      <c r="BM1887" s="329"/>
      <c r="BN1887" s="329"/>
      <c r="BO1887" s="329"/>
      <c r="BP1887" s="329"/>
      <c r="BQ1887" s="329"/>
      <c r="BR1887" s="329"/>
      <c r="BS1887" s="329"/>
      <c r="BT1887" s="329"/>
      <c r="BU1887" s="329"/>
      <c r="BV1887" s="329"/>
      <c r="BW1887" s="325"/>
      <c r="BX1887" s="325"/>
      <c r="BY1887" s="325"/>
      <c r="BZ1887" s="325"/>
      <c r="CA1887" s="325"/>
      <c r="CB1887" s="325"/>
      <c r="CC1887" s="325"/>
      <c r="CD1887" s="325"/>
      <c r="CE1887" s="325"/>
      <c r="CF1887" s="325"/>
      <c r="CG1887" s="325"/>
      <c r="CH1887" s="325"/>
      <c r="CI1887" s="325"/>
      <c r="CJ1887" s="325"/>
      <c r="CK1887" s="325"/>
      <c r="CL1887" s="325"/>
      <c r="CM1887" s="325"/>
      <c r="CN1887" s="325"/>
      <c r="CO1887" s="325"/>
      <c r="CP1887" s="325"/>
      <c r="CQ1887" s="325"/>
      <c r="CR1887" s="325"/>
      <c r="CS1887" s="325"/>
      <c r="CT1887" s="325"/>
      <c r="CU1887" s="325"/>
      <c r="CV1887" s="325"/>
      <c r="CW1887" s="325"/>
      <c r="CX1887" s="325"/>
    </row>
    <row r="1888" spans="1:102" s="36" customFormat="1" ht="15" hidden="1" customHeight="1">
      <c r="A1888" s="329"/>
      <c r="B1888" s="37" t="str">
        <f t="shared" ca="1" si="866"/>
        <v/>
      </c>
      <c r="C1888" s="41" t="str">
        <f t="shared" ca="1" si="867"/>
        <v/>
      </c>
      <c r="D1888" s="39" t="str">
        <f t="shared" ca="1" si="868"/>
        <v/>
      </c>
      <c r="E1888" s="39" t="str">
        <f t="shared" ca="1" si="880"/>
        <v/>
      </c>
      <c r="F1888" s="39" t="str">
        <f t="shared" ca="1" si="869"/>
        <v/>
      </c>
      <c r="G1888" s="101"/>
      <c r="H1888" s="39">
        <f t="shared" ca="1" si="860"/>
        <v>0</v>
      </c>
      <c r="J1888" s="332"/>
      <c r="K1888" s="37" t="str">
        <f t="shared" ca="1" si="870"/>
        <v/>
      </c>
      <c r="L1888" s="41" t="str">
        <f t="shared" ca="1" si="871"/>
        <v/>
      </c>
      <c r="M1888" s="39" t="str">
        <f t="shared" si="861"/>
        <v/>
      </c>
      <c r="N1888" s="39" t="str">
        <f t="shared" ca="1" si="881"/>
        <v/>
      </c>
      <c r="O1888" s="39" t="str">
        <f ca="1">IF(L1888="","",ROUND(Q1887*$O$5/payments_per_year,2))</f>
        <v/>
      </c>
      <c r="P1888" s="101"/>
      <c r="Q1888" s="39">
        <f t="shared" ca="1" si="882"/>
        <v>0</v>
      </c>
      <c r="R1888" s="332"/>
      <c r="S1888" s="37" t="str">
        <f t="shared" ca="1" si="872"/>
        <v/>
      </c>
      <c r="T1888" s="41" t="str">
        <f t="shared" ca="1" si="873"/>
        <v/>
      </c>
      <c r="U1888" s="39" t="str">
        <f t="shared" si="862"/>
        <v/>
      </c>
      <c r="V1888" s="39" t="str">
        <f t="shared" ca="1" si="883"/>
        <v/>
      </c>
      <c r="W1888" s="39">
        <f t="shared" ca="1" si="863"/>
        <v>0</v>
      </c>
      <c r="X1888" s="40"/>
      <c r="Y1888" s="39">
        <f t="shared" ca="1" si="884"/>
        <v>0</v>
      </c>
      <c r="Z1888" s="327"/>
      <c r="AA1888" s="37" t="str">
        <f t="shared" ca="1" si="874"/>
        <v/>
      </c>
      <c r="AB1888" s="41" t="str">
        <f t="shared" ca="1" si="875"/>
        <v/>
      </c>
      <c r="AC1888" s="39" t="str">
        <f t="shared" si="864"/>
        <v/>
      </c>
      <c r="AD1888" s="39" t="str">
        <f t="shared" ca="1" si="885"/>
        <v/>
      </c>
      <c r="AE1888" s="39" t="str">
        <f t="shared" ca="1" si="876"/>
        <v/>
      </c>
      <c r="AF1888" s="40"/>
      <c r="AG1888" s="39">
        <f t="shared" ca="1" si="886"/>
        <v>0</v>
      </c>
      <c r="AH1888" s="339"/>
      <c r="AI1888" s="37" t="str">
        <f t="shared" ca="1" si="877"/>
        <v/>
      </c>
      <c r="AJ1888" s="41" t="str">
        <f t="shared" ca="1" si="878"/>
        <v/>
      </c>
      <c r="AK1888" s="39" t="str">
        <f t="shared" si="865"/>
        <v/>
      </c>
      <c r="AL1888" s="39" t="str">
        <f t="shared" ca="1" si="887"/>
        <v/>
      </c>
      <c r="AM1888" s="39" t="str">
        <f t="shared" ca="1" si="879"/>
        <v/>
      </c>
      <c r="AN1888" s="40"/>
      <c r="AO1888" s="39">
        <f t="shared" ca="1" si="888"/>
        <v>0</v>
      </c>
      <c r="AP1888" s="339"/>
      <c r="AW1888" s="329"/>
      <c r="BI1888" s="329"/>
      <c r="BJ1888" s="329"/>
      <c r="BK1888" s="329"/>
      <c r="BL1888" s="329"/>
      <c r="BM1888" s="329"/>
      <c r="BN1888" s="329"/>
      <c r="BO1888" s="329"/>
      <c r="BP1888" s="329"/>
      <c r="BQ1888" s="329"/>
      <c r="BR1888" s="329"/>
      <c r="BS1888" s="329"/>
      <c r="BT1888" s="329"/>
      <c r="BU1888" s="329"/>
      <c r="BV1888" s="329"/>
      <c r="BW1888" s="325"/>
      <c r="BX1888" s="325"/>
      <c r="BY1888" s="325"/>
      <c r="BZ1888" s="325"/>
      <c r="CA1888" s="325"/>
      <c r="CB1888" s="325"/>
      <c r="CC1888" s="325"/>
      <c r="CD1888" s="325"/>
      <c r="CE1888" s="325"/>
      <c r="CF1888" s="325"/>
      <c r="CG1888" s="325"/>
      <c r="CH1888" s="325"/>
      <c r="CI1888" s="325"/>
      <c r="CJ1888" s="325"/>
      <c r="CK1888" s="325"/>
      <c r="CL1888" s="325"/>
      <c r="CM1888" s="325"/>
      <c r="CN1888" s="325"/>
      <c r="CO1888" s="325"/>
      <c r="CP1888" s="325"/>
      <c r="CQ1888" s="325"/>
      <c r="CR1888" s="325"/>
      <c r="CS1888" s="325"/>
      <c r="CT1888" s="325"/>
      <c r="CU1888" s="325"/>
      <c r="CV1888" s="325"/>
      <c r="CW1888" s="325"/>
      <c r="CX1888" s="325"/>
    </row>
    <row r="1889" spans="1:102" s="36" customFormat="1" ht="15" hidden="1" customHeight="1">
      <c r="A1889" s="329"/>
      <c r="B1889" s="37" t="str">
        <f t="shared" ca="1" si="866"/>
        <v/>
      </c>
      <c r="C1889" s="41" t="str">
        <f t="shared" ca="1" si="867"/>
        <v/>
      </c>
      <c r="D1889" s="39" t="str">
        <f t="shared" ca="1" si="868"/>
        <v/>
      </c>
      <c r="E1889" s="39" t="str">
        <f t="shared" ca="1" si="880"/>
        <v/>
      </c>
      <c r="F1889" s="39" t="str">
        <f t="shared" ca="1" si="869"/>
        <v/>
      </c>
      <c r="G1889" s="101"/>
      <c r="H1889" s="39">
        <f t="shared" ca="1" si="860"/>
        <v>0</v>
      </c>
      <c r="J1889" s="332"/>
      <c r="K1889" s="37" t="str">
        <f t="shared" ca="1" si="870"/>
        <v/>
      </c>
      <c r="L1889" s="41" t="str">
        <f t="shared" ca="1" si="871"/>
        <v/>
      </c>
      <c r="M1889" s="39" t="str">
        <f t="shared" si="861"/>
        <v/>
      </c>
      <c r="N1889" s="39" t="str">
        <f t="shared" ca="1" si="881"/>
        <v/>
      </c>
      <c r="O1889" s="39">
        <f ca="1">ROUND(Q1888*$O$5/payments_per_year,2)</f>
        <v>0</v>
      </c>
      <c r="P1889" s="101"/>
      <c r="Q1889" s="39">
        <f t="shared" ca="1" si="882"/>
        <v>0</v>
      </c>
      <c r="R1889" s="332"/>
      <c r="S1889" s="37" t="str">
        <f t="shared" ca="1" si="872"/>
        <v/>
      </c>
      <c r="T1889" s="41" t="str">
        <f t="shared" ca="1" si="873"/>
        <v/>
      </c>
      <c r="U1889" s="39" t="str">
        <f t="shared" si="862"/>
        <v/>
      </c>
      <c r="V1889" s="39" t="str">
        <f t="shared" ca="1" si="883"/>
        <v/>
      </c>
      <c r="W1889" s="39">
        <f t="shared" ca="1" si="863"/>
        <v>0</v>
      </c>
      <c r="X1889" s="40"/>
      <c r="Y1889" s="39">
        <f t="shared" ca="1" si="884"/>
        <v>0</v>
      </c>
      <c r="Z1889" s="327"/>
      <c r="AA1889" s="37" t="str">
        <f t="shared" ca="1" si="874"/>
        <v/>
      </c>
      <c r="AB1889" s="41" t="str">
        <f t="shared" ca="1" si="875"/>
        <v/>
      </c>
      <c r="AC1889" s="39" t="str">
        <f t="shared" si="864"/>
        <v/>
      </c>
      <c r="AD1889" s="39" t="str">
        <f t="shared" ca="1" si="885"/>
        <v/>
      </c>
      <c r="AE1889" s="39" t="str">
        <f t="shared" ca="1" si="876"/>
        <v/>
      </c>
      <c r="AF1889" s="40"/>
      <c r="AG1889" s="39">
        <f t="shared" ca="1" si="886"/>
        <v>0</v>
      </c>
      <c r="AH1889" s="339"/>
      <c r="AI1889" s="37" t="str">
        <f t="shared" ca="1" si="877"/>
        <v/>
      </c>
      <c r="AJ1889" s="41" t="str">
        <f t="shared" ca="1" si="878"/>
        <v/>
      </c>
      <c r="AK1889" s="39" t="str">
        <f t="shared" si="865"/>
        <v/>
      </c>
      <c r="AL1889" s="39" t="str">
        <f t="shared" ca="1" si="887"/>
        <v/>
      </c>
      <c r="AM1889" s="39" t="str">
        <f t="shared" ca="1" si="879"/>
        <v/>
      </c>
      <c r="AN1889" s="40"/>
      <c r="AO1889" s="39">
        <f t="shared" ca="1" si="888"/>
        <v>0</v>
      </c>
      <c r="AP1889" s="339"/>
      <c r="AW1889" s="329"/>
      <c r="BI1889" s="329"/>
      <c r="BJ1889" s="329"/>
      <c r="BK1889" s="329"/>
      <c r="BL1889" s="329"/>
      <c r="BM1889" s="329"/>
      <c r="BN1889" s="329"/>
      <c r="BO1889" s="329"/>
      <c r="BP1889" s="329"/>
      <c r="BQ1889" s="329"/>
      <c r="BR1889" s="329"/>
      <c r="BS1889" s="329"/>
      <c r="BT1889" s="329"/>
      <c r="BU1889" s="329"/>
      <c r="BV1889" s="329"/>
      <c r="BW1889" s="325"/>
      <c r="BX1889" s="325"/>
      <c r="BY1889" s="325"/>
      <c r="BZ1889" s="325"/>
      <c r="CA1889" s="325"/>
      <c r="CB1889" s="325"/>
      <c r="CC1889" s="325"/>
      <c r="CD1889" s="325"/>
      <c r="CE1889" s="325"/>
      <c r="CF1889" s="325"/>
      <c r="CG1889" s="325"/>
      <c r="CH1889" s="325"/>
      <c r="CI1889" s="325"/>
      <c r="CJ1889" s="325"/>
      <c r="CK1889" s="325"/>
      <c r="CL1889" s="325"/>
      <c r="CM1889" s="325"/>
      <c r="CN1889" s="325"/>
      <c r="CO1889" s="325"/>
      <c r="CP1889" s="325"/>
      <c r="CQ1889" s="325"/>
      <c r="CR1889" s="325"/>
      <c r="CS1889" s="325"/>
      <c r="CT1889" s="325"/>
      <c r="CU1889" s="325"/>
      <c r="CV1889" s="325"/>
      <c r="CW1889" s="325"/>
      <c r="CX1889" s="325"/>
    </row>
    <row r="1890" spans="1:102" s="36" customFormat="1" ht="15" hidden="1" customHeight="1">
      <c r="A1890" s="329"/>
      <c r="B1890" s="37" t="str">
        <f t="shared" ca="1" si="866"/>
        <v/>
      </c>
      <c r="C1890" s="41" t="str">
        <f t="shared" ca="1" si="867"/>
        <v/>
      </c>
      <c r="D1890" s="39" t="str">
        <f t="shared" ca="1" si="868"/>
        <v/>
      </c>
      <c r="E1890" s="39" t="str">
        <f t="shared" ca="1" si="880"/>
        <v/>
      </c>
      <c r="F1890" s="39" t="str">
        <f t="shared" ca="1" si="869"/>
        <v/>
      </c>
      <c r="G1890" s="101"/>
      <c r="H1890" s="39">
        <f t="shared" ca="1" si="860"/>
        <v>0</v>
      </c>
      <c r="J1890" s="332"/>
      <c r="K1890" s="37" t="str">
        <f t="shared" ca="1" si="870"/>
        <v/>
      </c>
      <c r="L1890" s="41" t="str">
        <f t="shared" ca="1" si="871"/>
        <v/>
      </c>
      <c r="M1890" s="39" t="str">
        <f t="shared" si="861"/>
        <v/>
      </c>
      <c r="N1890" s="39" t="str">
        <f t="shared" ca="1" si="881"/>
        <v/>
      </c>
      <c r="O1890" s="39" t="str">
        <f ca="1">IF(L1890="","",ROUND(Q1889*$O$5/payments_per_year,2))</f>
        <v/>
      </c>
      <c r="P1890" s="101"/>
      <c r="Q1890" s="39">
        <f t="shared" ca="1" si="882"/>
        <v>0</v>
      </c>
      <c r="R1890" s="332"/>
      <c r="S1890" s="37" t="str">
        <f t="shared" ca="1" si="872"/>
        <v/>
      </c>
      <c r="T1890" s="41" t="str">
        <f t="shared" ca="1" si="873"/>
        <v/>
      </c>
      <c r="U1890" s="39" t="str">
        <f t="shared" si="862"/>
        <v/>
      </c>
      <c r="V1890" s="39" t="str">
        <f t="shared" ca="1" si="883"/>
        <v/>
      </c>
      <c r="W1890" s="39">
        <f t="shared" ca="1" si="863"/>
        <v>0</v>
      </c>
      <c r="X1890" s="40"/>
      <c r="Y1890" s="39">
        <f t="shared" ca="1" si="884"/>
        <v>0</v>
      </c>
      <c r="Z1890" s="327"/>
      <c r="AA1890" s="37" t="str">
        <f t="shared" ca="1" si="874"/>
        <v/>
      </c>
      <c r="AB1890" s="41" t="str">
        <f t="shared" ca="1" si="875"/>
        <v/>
      </c>
      <c r="AC1890" s="39" t="str">
        <f t="shared" si="864"/>
        <v/>
      </c>
      <c r="AD1890" s="39" t="str">
        <f t="shared" ca="1" si="885"/>
        <v/>
      </c>
      <c r="AE1890" s="39" t="str">
        <f t="shared" ca="1" si="876"/>
        <v/>
      </c>
      <c r="AF1890" s="40"/>
      <c r="AG1890" s="39">
        <f t="shared" ca="1" si="886"/>
        <v>0</v>
      </c>
      <c r="AH1890" s="339"/>
      <c r="AI1890" s="37" t="str">
        <f t="shared" ca="1" si="877"/>
        <v/>
      </c>
      <c r="AJ1890" s="41" t="str">
        <f t="shared" ca="1" si="878"/>
        <v/>
      </c>
      <c r="AK1890" s="39" t="str">
        <f t="shared" si="865"/>
        <v/>
      </c>
      <c r="AL1890" s="39" t="str">
        <f t="shared" ca="1" si="887"/>
        <v/>
      </c>
      <c r="AM1890" s="39" t="str">
        <f t="shared" ca="1" si="879"/>
        <v/>
      </c>
      <c r="AN1890" s="40"/>
      <c r="AO1890" s="39">
        <f t="shared" ca="1" si="888"/>
        <v>0</v>
      </c>
      <c r="AP1890" s="339"/>
      <c r="AW1890" s="329"/>
      <c r="BI1890" s="329"/>
      <c r="BJ1890" s="329"/>
      <c r="BK1890" s="329"/>
      <c r="BL1890" s="329"/>
      <c r="BM1890" s="329"/>
      <c r="BN1890" s="329"/>
      <c r="BO1890" s="329"/>
      <c r="BP1890" s="329"/>
      <c r="BQ1890" s="329"/>
      <c r="BR1890" s="329"/>
      <c r="BS1890" s="329"/>
      <c r="BT1890" s="329"/>
      <c r="BU1890" s="329"/>
      <c r="BV1890" s="329"/>
      <c r="BW1890" s="325"/>
      <c r="BX1890" s="325"/>
      <c r="BY1890" s="325"/>
      <c r="BZ1890" s="325"/>
      <c r="CA1890" s="325"/>
      <c r="CB1890" s="325"/>
      <c r="CC1890" s="325"/>
      <c r="CD1890" s="325"/>
      <c r="CE1890" s="325"/>
      <c r="CF1890" s="325"/>
      <c r="CG1890" s="325"/>
      <c r="CH1890" s="325"/>
      <c r="CI1890" s="325"/>
      <c r="CJ1890" s="325"/>
      <c r="CK1890" s="325"/>
      <c r="CL1890" s="325"/>
      <c r="CM1890" s="325"/>
      <c r="CN1890" s="325"/>
      <c r="CO1890" s="325"/>
      <c r="CP1890" s="325"/>
      <c r="CQ1890" s="325"/>
      <c r="CR1890" s="325"/>
      <c r="CS1890" s="325"/>
      <c r="CT1890" s="325"/>
      <c r="CU1890" s="325"/>
      <c r="CV1890" s="325"/>
      <c r="CW1890" s="325"/>
      <c r="CX1890" s="325"/>
    </row>
    <row r="1891" spans="1:102" s="36" customFormat="1" ht="15" hidden="1" customHeight="1">
      <c r="A1891" s="329"/>
      <c r="B1891" s="37" t="str">
        <f t="shared" ca="1" si="866"/>
        <v/>
      </c>
      <c r="C1891" s="41" t="str">
        <f t="shared" ca="1" si="867"/>
        <v/>
      </c>
      <c r="D1891" s="39" t="str">
        <f t="shared" ca="1" si="868"/>
        <v/>
      </c>
      <c r="E1891" s="39" t="str">
        <f t="shared" ca="1" si="880"/>
        <v/>
      </c>
      <c r="F1891" s="39" t="str">
        <f t="shared" ca="1" si="869"/>
        <v/>
      </c>
      <c r="G1891" s="101"/>
      <c r="H1891" s="39">
        <f t="shared" ca="1" si="860"/>
        <v>0</v>
      </c>
      <c r="J1891" s="332"/>
      <c r="K1891" s="37" t="str">
        <f t="shared" ca="1" si="870"/>
        <v/>
      </c>
      <c r="L1891" s="41" t="str">
        <f t="shared" ca="1" si="871"/>
        <v/>
      </c>
      <c r="M1891" s="39" t="str">
        <f t="shared" si="861"/>
        <v/>
      </c>
      <c r="N1891" s="39" t="str">
        <f t="shared" ca="1" si="881"/>
        <v/>
      </c>
      <c r="O1891" s="39">
        <f ca="1">ROUND(Q1890*$O$5/payments_per_year,2)</f>
        <v>0</v>
      </c>
      <c r="P1891" s="101"/>
      <c r="Q1891" s="39">
        <f t="shared" ca="1" si="882"/>
        <v>0</v>
      </c>
      <c r="R1891" s="332"/>
      <c r="S1891" s="37" t="str">
        <f t="shared" ca="1" si="872"/>
        <v/>
      </c>
      <c r="T1891" s="41" t="str">
        <f t="shared" ca="1" si="873"/>
        <v/>
      </c>
      <c r="U1891" s="39" t="str">
        <f t="shared" si="862"/>
        <v/>
      </c>
      <c r="V1891" s="39" t="str">
        <f t="shared" ca="1" si="883"/>
        <v/>
      </c>
      <c r="W1891" s="39">
        <f t="shared" ca="1" si="863"/>
        <v>0</v>
      </c>
      <c r="X1891" s="40"/>
      <c r="Y1891" s="39">
        <f t="shared" ca="1" si="884"/>
        <v>0</v>
      </c>
      <c r="Z1891" s="327"/>
      <c r="AA1891" s="37" t="str">
        <f t="shared" ca="1" si="874"/>
        <v/>
      </c>
      <c r="AB1891" s="41" t="str">
        <f t="shared" ca="1" si="875"/>
        <v/>
      </c>
      <c r="AC1891" s="39" t="str">
        <f t="shared" si="864"/>
        <v/>
      </c>
      <c r="AD1891" s="39" t="str">
        <f t="shared" ca="1" si="885"/>
        <v/>
      </c>
      <c r="AE1891" s="39" t="str">
        <f t="shared" ca="1" si="876"/>
        <v/>
      </c>
      <c r="AF1891" s="40"/>
      <c r="AG1891" s="39">
        <f t="shared" ca="1" si="886"/>
        <v>0</v>
      </c>
      <c r="AH1891" s="339"/>
      <c r="AI1891" s="37" t="str">
        <f t="shared" ca="1" si="877"/>
        <v/>
      </c>
      <c r="AJ1891" s="41" t="str">
        <f t="shared" ca="1" si="878"/>
        <v/>
      </c>
      <c r="AK1891" s="39" t="str">
        <f t="shared" si="865"/>
        <v/>
      </c>
      <c r="AL1891" s="39" t="str">
        <f t="shared" ca="1" si="887"/>
        <v/>
      </c>
      <c r="AM1891" s="39" t="str">
        <f t="shared" ca="1" si="879"/>
        <v/>
      </c>
      <c r="AN1891" s="40"/>
      <c r="AO1891" s="39">
        <f t="shared" ca="1" si="888"/>
        <v>0</v>
      </c>
      <c r="AP1891" s="339"/>
      <c r="AW1891" s="329"/>
      <c r="BI1891" s="329"/>
      <c r="BJ1891" s="329"/>
      <c r="BK1891" s="329"/>
      <c r="BL1891" s="329"/>
      <c r="BM1891" s="329"/>
      <c r="BN1891" s="329"/>
      <c r="BO1891" s="329"/>
      <c r="BP1891" s="329"/>
      <c r="BQ1891" s="329"/>
      <c r="BR1891" s="329"/>
      <c r="BS1891" s="329"/>
      <c r="BT1891" s="329"/>
      <c r="BU1891" s="329"/>
      <c r="BV1891" s="329"/>
      <c r="BW1891" s="325"/>
      <c r="BX1891" s="325"/>
      <c r="BY1891" s="325"/>
      <c r="BZ1891" s="325"/>
      <c r="CA1891" s="325"/>
      <c r="CB1891" s="325"/>
      <c r="CC1891" s="325"/>
      <c r="CD1891" s="325"/>
      <c r="CE1891" s="325"/>
      <c r="CF1891" s="325"/>
      <c r="CG1891" s="325"/>
      <c r="CH1891" s="325"/>
      <c r="CI1891" s="325"/>
      <c r="CJ1891" s="325"/>
      <c r="CK1891" s="325"/>
      <c r="CL1891" s="325"/>
      <c r="CM1891" s="325"/>
      <c r="CN1891" s="325"/>
      <c r="CO1891" s="325"/>
      <c r="CP1891" s="325"/>
      <c r="CQ1891" s="325"/>
      <c r="CR1891" s="325"/>
      <c r="CS1891" s="325"/>
      <c r="CT1891" s="325"/>
      <c r="CU1891" s="325"/>
      <c r="CV1891" s="325"/>
      <c r="CW1891" s="325"/>
      <c r="CX1891" s="325"/>
    </row>
    <row r="1892" spans="1:102" s="36" customFormat="1" ht="15" hidden="1" customHeight="1">
      <c r="A1892" s="329"/>
      <c r="B1892" s="37" t="str">
        <f t="shared" ca="1" si="866"/>
        <v/>
      </c>
      <c r="C1892" s="41" t="str">
        <f t="shared" ca="1" si="867"/>
        <v/>
      </c>
      <c r="D1892" s="39" t="str">
        <f t="shared" ca="1" si="868"/>
        <v/>
      </c>
      <c r="E1892" s="39" t="str">
        <f t="shared" ca="1" si="880"/>
        <v/>
      </c>
      <c r="F1892" s="39" t="str">
        <f t="shared" ca="1" si="869"/>
        <v/>
      </c>
      <c r="G1892" s="101"/>
      <c r="H1892" s="39">
        <f t="shared" ca="1" si="860"/>
        <v>0</v>
      </c>
      <c r="J1892" s="332"/>
      <c r="K1892" s="37" t="str">
        <f t="shared" ca="1" si="870"/>
        <v/>
      </c>
      <c r="L1892" s="41" t="str">
        <f t="shared" ca="1" si="871"/>
        <v/>
      </c>
      <c r="M1892" s="39" t="str">
        <f t="shared" si="861"/>
        <v/>
      </c>
      <c r="N1892" s="39" t="str">
        <f t="shared" ca="1" si="881"/>
        <v/>
      </c>
      <c r="O1892" s="39" t="str">
        <f ca="1">IF(L1892="","",ROUND(Q1891*$O$5/payments_per_year,2))</f>
        <v/>
      </c>
      <c r="P1892" s="101"/>
      <c r="Q1892" s="39">
        <f t="shared" ca="1" si="882"/>
        <v>0</v>
      </c>
      <c r="R1892" s="332"/>
      <c r="S1892" s="37" t="str">
        <f t="shared" ca="1" si="872"/>
        <v/>
      </c>
      <c r="T1892" s="41" t="str">
        <f t="shared" ca="1" si="873"/>
        <v/>
      </c>
      <c r="U1892" s="39" t="str">
        <f t="shared" si="862"/>
        <v/>
      </c>
      <c r="V1892" s="39" t="str">
        <f t="shared" ca="1" si="883"/>
        <v/>
      </c>
      <c r="W1892" s="39">
        <f t="shared" ca="1" si="863"/>
        <v>0</v>
      </c>
      <c r="X1892" s="40"/>
      <c r="Y1892" s="39">
        <f t="shared" ca="1" si="884"/>
        <v>0</v>
      </c>
      <c r="Z1892" s="327"/>
      <c r="AA1892" s="37" t="str">
        <f t="shared" ca="1" si="874"/>
        <v/>
      </c>
      <c r="AB1892" s="41" t="str">
        <f t="shared" ca="1" si="875"/>
        <v/>
      </c>
      <c r="AC1892" s="39" t="str">
        <f t="shared" si="864"/>
        <v/>
      </c>
      <c r="AD1892" s="39" t="str">
        <f t="shared" ca="1" si="885"/>
        <v/>
      </c>
      <c r="AE1892" s="39" t="str">
        <f t="shared" ca="1" si="876"/>
        <v/>
      </c>
      <c r="AF1892" s="40"/>
      <c r="AG1892" s="39">
        <f t="shared" ca="1" si="886"/>
        <v>0</v>
      </c>
      <c r="AH1892" s="339"/>
      <c r="AI1892" s="37" t="str">
        <f t="shared" ca="1" si="877"/>
        <v/>
      </c>
      <c r="AJ1892" s="41" t="str">
        <f t="shared" ca="1" si="878"/>
        <v/>
      </c>
      <c r="AK1892" s="39" t="str">
        <f t="shared" si="865"/>
        <v/>
      </c>
      <c r="AL1892" s="39" t="str">
        <f t="shared" ca="1" si="887"/>
        <v/>
      </c>
      <c r="AM1892" s="39" t="str">
        <f t="shared" ca="1" si="879"/>
        <v/>
      </c>
      <c r="AN1892" s="40"/>
      <c r="AO1892" s="39">
        <f t="shared" ca="1" si="888"/>
        <v>0</v>
      </c>
      <c r="AP1892" s="339"/>
      <c r="AW1892" s="329"/>
      <c r="BI1892" s="329"/>
      <c r="BJ1892" s="329"/>
      <c r="BK1892" s="329"/>
      <c r="BL1892" s="329"/>
      <c r="BM1892" s="329"/>
      <c r="BN1892" s="329"/>
      <c r="BO1892" s="329"/>
      <c r="BP1892" s="329"/>
      <c r="BQ1892" s="329"/>
      <c r="BR1892" s="329"/>
      <c r="BS1892" s="329"/>
      <c r="BT1892" s="329"/>
      <c r="BU1892" s="329"/>
      <c r="BV1892" s="329"/>
      <c r="BW1892" s="325"/>
      <c r="BX1892" s="325"/>
      <c r="BY1892" s="325"/>
      <c r="BZ1892" s="325"/>
      <c r="CA1892" s="325"/>
      <c r="CB1892" s="325"/>
      <c r="CC1892" s="325"/>
      <c r="CD1892" s="325"/>
      <c r="CE1892" s="325"/>
      <c r="CF1892" s="325"/>
      <c r="CG1892" s="325"/>
      <c r="CH1892" s="325"/>
      <c r="CI1892" s="325"/>
      <c r="CJ1892" s="325"/>
      <c r="CK1892" s="325"/>
      <c r="CL1892" s="325"/>
      <c r="CM1892" s="325"/>
      <c r="CN1892" s="325"/>
      <c r="CO1892" s="325"/>
      <c r="CP1892" s="325"/>
      <c r="CQ1892" s="325"/>
      <c r="CR1892" s="325"/>
      <c r="CS1892" s="325"/>
      <c r="CT1892" s="325"/>
      <c r="CU1892" s="325"/>
      <c r="CV1892" s="325"/>
      <c r="CW1892" s="325"/>
      <c r="CX1892" s="325"/>
    </row>
    <row r="1893" spans="1:102" s="36" customFormat="1" ht="15" hidden="1" customHeight="1">
      <c r="A1893" s="329"/>
      <c r="B1893" s="37" t="str">
        <f t="shared" ca="1" si="866"/>
        <v/>
      </c>
      <c r="C1893" s="41" t="str">
        <f t="shared" ca="1" si="867"/>
        <v/>
      </c>
      <c r="D1893" s="39" t="str">
        <f t="shared" ca="1" si="868"/>
        <v/>
      </c>
      <c r="E1893" s="39" t="str">
        <f t="shared" ca="1" si="880"/>
        <v/>
      </c>
      <c r="F1893" s="39" t="str">
        <f t="shared" ca="1" si="869"/>
        <v/>
      </c>
      <c r="G1893" s="101"/>
      <c r="H1893" s="39">
        <f t="shared" ca="1" si="860"/>
        <v>0</v>
      </c>
      <c r="J1893" s="332"/>
      <c r="K1893" s="37" t="str">
        <f t="shared" ca="1" si="870"/>
        <v/>
      </c>
      <c r="L1893" s="41" t="str">
        <f t="shared" ca="1" si="871"/>
        <v/>
      </c>
      <c r="M1893" s="39" t="str">
        <f t="shared" si="861"/>
        <v/>
      </c>
      <c r="N1893" s="39" t="str">
        <f t="shared" ca="1" si="881"/>
        <v/>
      </c>
      <c r="O1893" s="39">
        <f ca="1">ROUND(Q1892*$O$5/payments_per_year,2)</f>
        <v>0</v>
      </c>
      <c r="P1893" s="101"/>
      <c r="Q1893" s="39">
        <f t="shared" ca="1" si="882"/>
        <v>0</v>
      </c>
      <c r="R1893" s="332"/>
      <c r="S1893" s="37" t="str">
        <f t="shared" ca="1" si="872"/>
        <v/>
      </c>
      <c r="T1893" s="41" t="str">
        <f t="shared" ca="1" si="873"/>
        <v/>
      </c>
      <c r="U1893" s="39" t="str">
        <f t="shared" si="862"/>
        <v/>
      </c>
      <c r="V1893" s="39" t="str">
        <f t="shared" ca="1" si="883"/>
        <v/>
      </c>
      <c r="W1893" s="39">
        <f t="shared" ca="1" si="863"/>
        <v>0</v>
      </c>
      <c r="X1893" s="40"/>
      <c r="Y1893" s="39">
        <f t="shared" ca="1" si="884"/>
        <v>0</v>
      </c>
      <c r="Z1893" s="327"/>
      <c r="AA1893" s="37" t="str">
        <f t="shared" ca="1" si="874"/>
        <v/>
      </c>
      <c r="AB1893" s="41" t="str">
        <f t="shared" ca="1" si="875"/>
        <v/>
      </c>
      <c r="AC1893" s="39" t="str">
        <f t="shared" si="864"/>
        <v/>
      </c>
      <c r="AD1893" s="39" t="str">
        <f t="shared" ca="1" si="885"/>
        <v/>
      </c>
      <c r="AE1893" s="39" t="str">
        <f t="shared" ca="1" si="876"/>
        <v/>
      </c>
      <c r="AF1893" s="40"/>
      <c r="AG1893" s="39">
        <f t="shared" ca="1" si="886"/>
        <v>0</v>
      </c>
      <c r="AH1893" s="339"/>
      <c r="AI1893" s="37" t="str">
        <f t="shared" ca="1" si="877"/>
        <v/>
      </c>
      <c r="AJ1893" s="41" t="str">
        <f t="shared" ca="1" si="878"/>
        <v/>
      </c>
      <c r="AK1893" s="39" t="str">
        <f t="shared" si="865"/>
        <v/>
      </c>
      <c r="AL1893" s="39" t="str">
        <f t="shared" ca="1" si="887"/>
        <v/>
      </c>
      <c r="AM1893" s="39" t="str">
        <f t="shared" ca="1" si="879"/>
        <v/>
      </c>
      <c r="AN1893" s="40"/>
      <c r="AO1893" s="39">
        <f t="shared" ca="1" si="888"/>
        <v>0</v>
      </c>
      <c r="AP1893" s="339"/>
      <c r="AW1893" s="329"/>
      <c r="BI1893" s="329"/>
      <c r="BJ1893" s="329"/>
      <c r="BK1893" s="329"/>
      <c r="BL1893" s="329"/>
      <c r="BM1893" s="329"/>
      <c r="BN1893" s="329"/>
      <c r="BO1893" s="329"/>
      <c r="BP1893" s="329"/>
      <c r="BQ1893" s="329"/>
      <c r="BR1893" s="329"/>
      <c r="BS1893" s="329"/>
      <c r="BT1893" s="329"/>
      <c r="BU1893" s="329"/>
      <c r="BV1893" s="329"/>
      <c r="BW1893" s="325"/>
      <c r="BX1893" s="325"/>
      <c r="BY1893" s="325"/>
      <c r="BZ1893" s="325"/>
      <c r="CA1893" s="325"/>
      <c r="CB1893" s="325"/>
      <c r="CC1893" s="325"/>
      <c r="CD1893" s="325"/>
      <c r="CE1893" s="325"/>
      <c r="CF1893" s="325"/>
      <c r="CG1893" s="325"/>
      <c r="CH1893" s="325"/>
      <c r="CI1893" s="325"/>
      <c r="CJ1893" s="325"/>
      <c r="CK1893" s="325"/>
      <c r="CL1893" s="325"/>
      <c r="CM1893" s="325"/>
      <c r="CN1893" s="325"/>
      <c r="CO1893" s="325"/>
      <c r="CP1893" s="325"/>
      <c r="CQ1893" s="325"/>
      <c r="CR1893" s="325"/>
      <c r="CS1893" s="325"/>
      <c r="CT1893" s="325"/>
      <c r="CU1893" s="325"/>
      <c r="CV1893" s="325"/>
      <c r="CW1893" s="325"/>
      <c r="CX1893" s="325"/>
    </row>
    <row r="1894" spans="1:102" s="36" customFormat="1" ht="15" hidden="1" customHeight="1">
      <c r="A1894" s="329"/>
      <c r="B1894" s="37" t="str">
        <f t="shared" ca="1" si="866"/>
        <v/>
      </c>
      <c r="C1894" s="41" t="str">
        <f t="shared" ca="1" si="867"/>
        <v/>
      </c>
      <c r="D1894" s="39" t="str">
        <f t="shared" ca="1" si="868"/>
        <v/>
      </c>
      <c r="E1894" s="39" t="str">
        <f t="shared" ca="1" si="880"/>
        <v/>
      </c>
      <c r="F1894" s="39" t="str">
        <f t="shared" ca="1" si="869"/>
        <v/>
      </c>
      <c r="G1894" s="101"/>
      <c r="H1894" s="39">
        <f t="shared" ca="1" si="860"/>
        <v>0</v>
      </c>
      <c r="J1894" s="332"/>
      <c r="K1894" s="37" t="str">
        <f t="shared" ca="1" si="870"/>
        <v/>
      </c>
      <c r="L1894" s="41" t="str">
        <f t="shared" ca="1" si="871"/>
        <v/>
      </c>
      <c r="M1894" s="39" t="str">
        <f t="shared" si="861"/>
        <v/>
      </c>
      <c r="N1894" s="39" t="str">
        <f t="shared" ca="1" si="881"/>
        <v/>
      </c>
      <c r="O1894" s="39" t="str">
        <f ca="1">IF(L1894="","",ROUND(Q1893*$O$5/payments_per_year,2))</f>
        <v/>
      </c>
      <c r="P1894" s="101"/>
      <c r="Q1894" s="39">
        <f t="shared" ca="1" si="882"/>
        <v>0</v>
      </c>
      <c r="R1894" s="332"/>
      <c r="S1894" s="37" t="str">
        <f t="shared" ca="1" si="872"/>
        <v/>
      </c>
      <c r="T1894" s="41" t="str">
        <f t="shared" ca="1" si="873"/>
        <v/>
      </c>
      <c r="U1894" s="39" t="str">
        <f t="shared" si="862"/>
        <v/>
      </c>
      <c r="V1894" s="39" t="str">
        <f t="shared" ca="1" si="883"/>
        <v/>
      </c>
      <c r="W1894" s="39">
        <f t="shared" ca="1" si="863"/>
        <v>0</v>
      </c>
      <c r="X1894" s="40"/>
      <c r="Y1894" s="39">
        <f t="shared" ca="1" si="884"/>
        <v>0</v>
      </c>
      <c r="Z1894" s="327"/>
      <c r="AA1894" s="37" t="str">
        <f t="shared" ca="1" si="874"/>
        <v/>
      </c>
      <c r="AB1894" s="41" t="str">
        <f t="shared" ca="1" si="875"/>
        <v/>
      </c>
      <c r="AC1894" s="39" t="str">
        <f t="shared" si="864"/>
        <v/>
      </c>
      <c r="AD1894" s="39" t="str">
        <f t="shared" ca="1" si="885"/>
        <v/>
      </c>
      <c r="AE1894" s="39" t="str">
        <f t="shared" ca="1" si="876"/>
        <v/>
      </c>
      <c r="AF1894" s="40"/>
      <c r="AG1894" s="39">
        <f t="shared" ca="1" si="886"/>
        <v>0</v>
      </c>
      <c r="AH1894" s="339"/>
      <c r="AI1894" s="37" t="str">
        <f t="shared" ca="1" si="877"/>
        <v/>
      </c>
      <c r="AJ1894" s="41" t="str">
        <f t="shared" ca="1" si="878"/>
        <v/>
      </c>
      <c r="AK1894" s="39" t="str">
        <f t="shared" si="865"/>
        <v/>
      </c>
      <c r="AL1894" s="39" t="str">
        <f t="shared" ca="1" si="887"/>
        <v/>
      </c>
      <c r="AM1894" s="39" t="str">
        <f t="shared" ca="1" si="879"/>
        <v/>
      </c>
      <c r="AN1894" s="40"/>
      <c r="AO1894" s="39">
        <f t="shared" ca="1" si="888"/>
        <v>0</v>
      </c>
      <c r="AP1894" s="339"/>
      <c r="AW1894" s="329"/>
      <c r="BI1894" s="329"/>
      <c r="BJ1894" s="329"/>
      <c r="BK1894" s="329"/>
      <c r="BL1894" s="329"/>
      <c r="BM1894" s="329"/>
      <c r="BN1894" s="329"/>
      <c r="BO1894" s="329"/>
      <c r="BP1894" s="329"/>
      <c r="BQ1894" s="329"/>
      <c r="BR1894" s="329"/>
      <c r="BS1894" s="329"/>
      <c r="BT1894" s="329"/>
      <c r="BU1894" s="329"/>
      <c r="BV1894" s="329"/>
      <c r="BW1894" s="325"/>
      <c r="BX1894" s="325"/>
      <c r="BY1894" s="325"/>
      <c r="BZ1894" s="325"/>
      <c r="CA1894" s="325"/>
      <c r="CB1894" s="325"/>
      <c r="CC1894" s="325"/>
      <c r="CD1894" s="325"/>
      <c r="CE1894" s="325"/>
      <c r="CF1894" s="325"/>
      <c r="CG1894" s="325"/>
      <c r="CH1894" s="325"/>
      <c r="CI1894" s="325"/>
      <c r="CJ1894" s="325"/>
      <c r="CK1894" s="325"/>
      <c r="CL1894" s="325"/>
      <c r="CM1894" s="325"/>
      <c r="CN1894" s="325"/>
      <c r="CO1894" s="325"/>
      <c r="CP1894" s="325"/>
      <c r="CQ1894" s="325"/>
      <c r="CR1894" s="325"/>
      <c r="CS1894" s="325"/>
      <c r="CT1894" s="325"/>
      <c r="CU1894" s="325"/>
      <c r="CV1894" s="325"/>
      <c r="CW1894" s="325"/>
      <c r="CX1894" s="325"/>
    </row>
    <row r="1895" spans="1:102" s="36" customFormat="1" ht="15" hidden="1" customHeight="1">
      <c r="A1895" s="329"/>
      <c r="B1895" s="37" t="str">
        <f t="shared" ca="1" si="866"/>
        <v/>
      </c>
      <c r="C1895" s="41" t="str">
        <f t="shared" ca="1" si="867"/>
        <v/>
      </c>
      <c r="D1895" s="39" t="str">
        <f t="shared" ca="1" si="868"/>
        <v/>
      </c>
      <c r="E1895" s="39" t="str">
        <f t="shared" ca="1" si="880"/>
        <v/>
      </c>
      <c r="F1895" s="39" t="str">
        <f t="shared" ca="1" si="869"/>
        <v/>
      </c>
      <c r="G1895" s="101"/>
      <c r="H1895" s="39">
        <f t="shared" ca="1" si="860"/>
        <v>0</v>
      </c>
      <c r="J1895" s="332"/>
      <c r="K1895" s="37" t="str">
        <f t="shared" ca="1" si="870"/>
        <v/>
      </c>
      <c r="L1895" s="41" t="str">
        <f t="shared" ca="1" si="871"/>
        <v/>
      </c>
      <c r="M1895" s="39" t="str">
        <f t="shared" si="861"/>
        <v/>
      </c>
      <c r="N1895" s="39" t="str">
        <f t="shared" ca="1" si="881"/>
        <v/>
      </c>
      <c r="O1895" s="39">
        <f ca="1">ROUND(Q1894*$O$5/payments_per_year,2)</f>
        <v>0</v>
      </c>
      <c r="P1895" s="101"/>
      <c r="Q1895" s="39">
        <f t="shared" ca="1" si="882"/>
        <v>0</v>
      </c>
      <c r="R1895" s="332"/>
      <c r="S1895" s="37" t="str">
        <f t="shared" ca="1" si="872"/>
        <v/>
      </c>
      <c r="T1895" s="41" t="str">
        <f t="shared" ca="1" si="873"/>
        <v/>
      </c>
      <c r="U1895" s="39" t="str">
        <f t="shared" si="862"/>
        <v/>
      </c>
      <c r="V1895" s="39" t="str">
        <f t="shared" ca="1" si="883"/>
        <v/>
      </c>
      <c r="W1895" s="39">
        <f t="shared" ca="1" si="863"/>
        <v>0</v>
      </c>
      <c r="X1895" s="40"/>
      <c r="Y1895" s="39">
        <f t="shared" ca="1" si="884"/>
        <v>0</v>
      </c>
      <c r="Z1895" s="327"/>
      <c r="AA1895" s="37" t="str">
        <f t="shared" ca="1" si="874"/>
        <v/>
      </c>
      <c r="AB1895" s="41" t="str">
        <f t="shared" ca="1" si="875"/>
        <v/>
      </c>
      <c r="AC1895" s="39" t="str">
        <f t="shared" si="864"/>
        <v/>
      </c>
      <c r="AD1895" s="39" t="str">
        <f t="shared" ca="1" si="885"/>
        <v/>
      </c>
      <c r="AE1895" s="39" t="str">
        <f t="shared" ca="1" si="876"/>
        <v/>
      </c>
      <c r="AF1895" s="40"/>
      <c r="AG1895" s="39">
        <f t="shared" ca="1" si="886"/>
        <v>0</v>
      </c>
      <c r="AH1895" s="339"/>
      <c r="AI1895" s="37" t="str">
        <f t="shared" ca="1" si="877"/>
        <v/>
      </c>
      <c r="AJ1895" s="41" t="str">
        <f t="shared" ca="1" si="878"/>
        <v/>
      </c>
      <c r="AK1895" s="39" t="str">
        <f t="shared" si="865"/>
        <v/>
      </c>
      <c r="AL1895" s="39" t="str">
        <f t="shared" ca="1" si="887"/>
        <v/>
      </c>
      <c r="AM1895" s="39" t="str">
        <f t="shared" ca="1" si="879"/>
        <v/>
      </c>
      <c r="AN1895" s="40"/>
      <c r="AO1895" s="39">
        <f t="shared" ca="1" si="888"/>
        <v>0</v>
      </c>
      <c r="AP1895" s="339"/>
      <c r="AW1895" s="329"/>
      <c r="BI1895" s="329"/>
      <c r="BJ1895" s="329"/>
      <c r="BK1895" s="329"/>
      <c r="BL1895" s="329"/>
      <c r="BM1895" s="329"/>
      <c r="BN1895" s="329"/>
      <c r="BO1895" s="329"/>
      <c r="BP1895" s="329"/>
      <c r="BQ1895" s="329"/>
      <c r="BR1895" s="329"/>
      <c r="BS1895" s="329"/>
      <c r="BT1895" s="329"/>
      <c r="BU1895" s="329"/>
      <c r="BV1895" s="329"/>
      <c r="BW1895" s="325"/>
      <c r="BX1895" s="325"/>
      <c r="BY1895" s="325"/>
      <c r="BZ1895" s="325"/>
      <c r="CA1895" s="325"/>
      <c r="CB1895" s="325"/>
      <c r="CC1895" s="325"/>
      <c r="CD1895" s="325"/>
      <c r="CE1895" s="325"/>
      <c r="CF1895" s="325"/>
      <c r="CG1895" s="325"/>
      <c r="CH1895" s="325"/>
      <c r="CI1895" s="325"/>
      <c r="CJ1895" s="325"/>
      <c r="CK1895" s="325"/>
      <c r="CL1895" s="325"/>
      <c r="CM1895" s="325"/>
      <c r="CN1895" s="325"/>
      <c r="CO1895" s="325"/>
      <c r="CP1895" s="325"/>
      <c r="CQ1895" s="325"/>
      <c r="CR1895" s="325"/>
      <c r="CS1895" s="325"/>
      <c r="CT1895" s="325"/>
      <c r="CU1895" s="325"/>
      <c r="CV1895" s="325"/>
      <c r="CW1895" s="325"/>
      <c r="CX1895" s="325"/>
    </row>
    <row r="1896" spans="1:102" s="36" customFormat="1" ht="15" hidden="1" customHeight="1">
      <c r="A1896" s="329"/>
      <c r="B1896" s="37" t="str">
        <f t="shared" ca="1" si="866"/>
        <v/>
      </c>
      <c r="C1896" s="41" t="str">
        <f t="shared" ca="1" si="867"/>
        <v/>
      </c>
      <c r="D1896" s="39" t="str">
        <f t="shared" ca="1" si="868"/>
        <v/>
      </c>
      <c r="E1896" s="39" t="str">
        <f t="shared" ca="1" si="880"/>
        <v/>
      </c>
      <c r="F1896" s="39" t="str">
        <f t="shared" ca="1" si="869"/>
        <v/>
      </c>
      <c r="G1896" s="101"/>
      <c r="H1896" s="39">
        <f t="shared" ca="1" si="860"/>
        <v>0</v>
      </c>
      <c r="J1896" s="332"/>
      <c r="K1896" s="37" t="str">
        <f t="shared" ca="1" si="870"/>
        <v/>
      </c>
      <c r="L1896" s="41" t="str">
        <f t="shared" ca="1" si="871"/>
        <v/>
      </c>
      <c r="M1896" s="39" t="str">
        <f t="shared" si="861"/>
        <v/>
      </c>
      <c r="N1896" s="39" t="str">
        <f t="shared" ca="1" si="881"/>
        <v/>
      </c>
      <c r="O1896" s="39" t="str">
        <f ca="1">IF(L1896="","",ROUND(Q1895*$O$5/payments_per_year,2))</f>
        <v/>
      </c>
      <c r="P1896" s="101"/>
      <c r="Q1896" s="39">
        <f t="shared" ca="1" si="882"/>
        <v>0</v>
      </c>
      <c r="R1896" s="332"/>
      <c r="S1896" s="37" t="str">
        <f t="shared" ca="1" si="872"/>
        <v/>
      </c>
      <c r="T1896" s="41" t="str">
        <f t="shared" ca="1" si="873"/>
        <v/>
      </c>
      <c r="U1896" s="39" t="str">
        <f t="shared" si="862"/>
        <v/>
      </c>
      <c r="V1896" s="39" t="str">
        <f t="shared" ca="1" si="883"/>
        <v/>
      </c>
      <c r="W1896" s="39">
        <f t="shared" ca="1" si="863"/>
        <v>0</v>
      </c>
      <c r="X1896" s="40"/>
      <c r="Y1896" s="39">
        <f t="shared" ca="1" si="884"/>
        <v>0</v>
      </c>
      <c r="Z1896" s="327"/>
      <c r="AA1896" s="37" t="str">
        <f t="shared" ca="1" si="874"/>
        <v/>
      </c>
      <c r="AB1896" s="41" t="str">
        <f t="shared" ca="1" si="875"/>
        <v/>
      </c>
      <c r="AC1896" s="39" t="str">
        <f t="shared" si="864"/>
        <v/>
      </c>
      <c r="AD1896" s="39" t="str">
        <f t="shared" ca="1" si="885"/>
        <v/>
      </c>
      <c r="AE1896" s="39" t="str">
        <f t="shared" ca="1" si="876"/>
        <v/>
      </c>
      <c r="AF1896" s="40"/>
      <c r="AG1896" s="39">
        <f t="shared" ca="1" si="886"/>
        <v>0</v>
      </c>
      <c r="AH1896" s="339"/>
      <c r="AI1896" s="37" t="str">
        <f t="shared" ca="1" si="877"/>
        <v/>
      </c>
      <c r="AJ1896" s="41" t="str">
        <f t="shared" ca="1" si="878"/>
        <v/>
      </c>
      <c r="AK1896" s="39" t="str">
        <f t="shared" si="865"/>
        <v/>
      </c>
      <c r="AL1896" s="39" t="str">
        <f t="shared" ca="1" si="887"/>
        <v/>
      </c>
      <c r="AM1896" s="39" t="str">
        <f t="shared" ca="1" si="879"/>
        <v/>
      </c>
      <c r="AN1896" s="40"/>
      <c r="AO1896" s="39">
        <f t="shared" ca="1" si="888"/>
        <v>0</v>
      </c>
      <c r="AP1896" s="339"/>
      <c r="AW1896" s="329"/>
      <c r="BI1896" s="329"/>
      <c r="BJ1896" s="329"/>
      <c r="BK1896" s="329"/>
      <c r="BL1896" s="329"/>
      <c r="BM1896" s="329"/>
      <c r="BN1896" s="329"/>
      <c r="BO1896" s="329"/>
      <c r="BP1896" s="329"/>
      <c r="BQ1896" s="329"/>
      <c r="BR1896" s="329"/>
      <c r="BS1896" s="329"/>
      <c r="BT1896" s="329"/>
      <c r="BU1896" s="329"/>
      <c r="BV1896" s="329"/>
      <c r="BW1896" s="325"/>
      <c r="BX1896" s="325"/>
      <c r="BY1896" s="325"/>
      <c r="BZ1896" s="325"/>
      <c r="CA1896" s="325"/>
      <c r="CB1896" s="325"/>
      <c r="CC1896" s="325"/>
      <c r="CD1896" s="325"/>
      <c r="CE1896" s="325"/>
      <c r="CF1896" s="325"/>
      <c r="CG1896" s="325"/>
      <c r="CH1896" s="325"/>
      <c r="CI1896" s="325"/>
      <c r="CJ1896" s="325"/>
      <c r="CK1896" s="325"/>
      <c r="CL1896" s="325"/>
      <c r="CM1896" s="325"/>
      <c r="CN1896" s="325"/>
      <c r="CO1896" s="325"/>
      <c r="CP1896" s="325"/>
      <c r="CQ1896" s="325"/>
      <c r="CR1896" s="325"/>
      <c r="CS1896" s="325"/>
      <c r="CT1896" s="325"/>
      <c r="CU1896" s="325"/>
      <c r="CV1896" s="325"/>
      <c r="CW1896" s="325"/>
      <c r="CX1896" s="325"/>
    </row>
    <row r="1897" spans="1:102" s="36" customFormat="1" ht="15" hidden="1" customHeight="1">
      <c r="A1897" s="329"/>
      <c r="B1897" s="37" t="str">
        <f t="shared" ca="1" si="866"/>
        <v/>
      </c>
      <c r="C1897" s="41" t="str">
        <f t="shared" ca="1" si="867"/>
        <v/>
      </c>
      <c r="D1897" s="39" t="str">
        <f t="shared" ca="1" si="868"/>
        <v/>
      </c>
      <c r="E1897" s="39" t="str">
        <f t="shared" ca="1" si="880"/>
        <v/>
      </c>
      <c r="F1897" s="39" t="str">
        <f t="shared" ca="1" si="869"/>
        <v/>
      </c>
      <c r="G1897" s="101"/>
      <c r="H1897" s="39">
        <f t="shared" ca="1" si="860"/>
        <v>0</v>
      </c>
      <c r="J1897" s="332"/>
      <c r="K1897" s="37" t="str">
        <f t="shared" ca="1" si="870"/>
        <v/>
      </c>
      <c r="L1897" s="41" t="str">
        <f t="shared" ca="1" si="871"/>
        <v/>
      </c>
      <c r="M1897" s="39" t="str">
        <f t="shared" si="861"/>
        <v/>
      </c>
      <c r="N1897" s="39" t="str">
        <f t="shared" ca="1" si="881"/>
        <v/>
      </c>
      <c r="O1897" s="39">
        <f ca="1">ROUND(Q1896*$O$5/payments_per_year,2)</f>
        <v>0</v>
      </c>
      <c r="P1897" s="101"/>
      <c r="Q1897" s="39">
        <f t="shared" ca="1" si="882"/>
        <v>0</v>
      </c>
      <c r="R1897" s="332"/>
      <c r="S1897" s="37" t="str">
        <f t="shared" ca="1" si="872"/>
        <v/>
      </c>
      <c r="T1897" s="41" t="str">
        <f t="shared" ca="1" si="873"/>
        <v/>
      </c>
      <c r="U1897" s="39" t="str">
        <f t="shared" si="862"/>
        <v/>
      </c>
      <c r="V1897" s="39" t="str">
        <f t="shared" ca="1" si="883"/>
        <v/>
      </c>
      <c r="W1897" s="39">
        <f t="shared" ca="1" si="863"/>
        <v>0</v>
      </c>
      <c r="X1897" s="40"/>
      <c r="Y1897" s="39">
        <f t="shared" ca="1" si="884"/>
        <v>0</v>
      </c>
      <c r="Z1897" s="327"/>
      <c r="AA1897" s="37" t="str">
        <f t="shared" ca="1" si="874"/>
        <v/>
      </c>
      <c r="AB1897" s="41" t="str">
        <f t="shared" ca="1" si="875"/>
        <v/>
      </c>
      <c r="AC1897" s="39" t="str">
        <f t="shared" si="864"/>
        <v/>
      </c>
      <c r="AD1897" s="39" t="str">
        <f t="shared" ca="1" si="885"/>
        <v/>
      </c>
      <c r="AE1897" s="39" t="str">
        <f t="shared" ca="1" si="876"/>
        <v/>
      </c>
      <c r="AF1897" s="40"/>
      <c r="AG1897" s="39">
        <f t="shared" ca="1" si="886"/>
        <v>0</v>
      </c>
      <c r="AH1897" s="339"/>
      <c r="AI1897" s="37" t="str">
        <f t="shared" ca="1" si="877"/>
        <v/>
      </c>
      <c r="AJ1897" s="41" t="str">
        <f t="shared" ca="1" si="878"/>
        <v/>
      </c>
      <c r="AK1897" s="39" t="str">
        <f t="shared" si="865"/>
        <v/>
      </c>
      <c r="AL1897" s="39" t="str">
        <f t="shared" ca="1" si="887"/>
        <v/>
      </c>
      <c r="AM1897" s="39" t="str">
        <f t="shared" ca="1" si="879"/>
        <v/>
      </c>
      <c r="AN1897" s="40"/>
      <c r="AO1897" s="39">
        <f t="shared" ca="1" si="888"/>
        <v>0</v>
      </c>
      <c r="AP1897" s="339"/>
      <c r="AW1897" s="329"/>
      <c r="BI1897" s="329"/>
      <c r="BJ1897" s="329"/>
      <c r="BK1897" s="329"/>
      <c r="BL1897" s="329"/>
      <c r="BM1897" s="329"/>
      <c r="BN1897" s="329"/>
      <c r="BO1897" s="329"/>
      <c r="BP1897" s="329"/>
      <c r="BQ1897" s="329"/>
      <c r="BR1897" s="329"/>
      <c r="BS1897" s="329"/>
      <c r="BT1897" s="329"/>
      <c r="BU1897" s="329"/>
      <c r="BV1897" s="329"/>
      <c r="BW1897" s="325"/>
      <c r="BX1897" s="325"/>
      <c r="BY1897" s="325"/>
      <c r="BZ1897" s="325"/>
      <c r="CA1897" s="325"/>
      <c r="CB1897" s="325"/>
      <c r="CC1897" s="325"/>
      <c r="CD1897" s="325"/>
      <c r="CE1897" s="325"/>
      <c r="CF1897" s="325"/>
      <c r="CG1897" s="325"/>
      <c r="CH1897" s="325"/>
      <c r="CI1897" s="325"/>
      <c r="CJ1897" s="325"/>
      <c r="CK1897" s="325"/>
      <c r="CL1897" s="325"/>
      <c r="CM1897" s="325"/>
      <c r="CN1897" s="325"/>
      <c r="CO1897" s="325"/>
      <c r="CP1897" s="325"/>
      <c r="CQ1897" s="325"/>
      <c r="CR1897" s="325"/>
      <c r="CS1897" s="325"/>
      <c r="CT1897" s="325"/>
      <c r="CU1897" s="325"/>
      <c r="CV1897" s="325"/>
      <c r="CW1897" s="325"/>
      <c r="CX1897" s="325"/>
    </row>
    <row r="1898" spans="1:102" s="36" customFormat="1" ht="15" hidden="1" customHeight="1">
      <c r="A1898" s="329"/>
      <c r="B1898" s="37" t="str">
        <f t="shared" ca="1" si="866"/>
        <v/>
      </c>
      <c r="C1898" s="41" t="str">
        <f t="shared" ca="1" si="867"/>
        <v/>
      </c>
      <c r="D1898" s="39" t="str">
        <f t="shared" ca="1" si="868"/>
        <v/>
      </c>
      <c r="E1898" s="39" t="str">
        <f t="shared" ca="1" si="880"/>
        <v/>
      </c>
      <c r="F1898" s="39" t="str">
        <f t="shared" ca="1" si="869"/>
        <v/>
      </c>
      <c r="G1898" s="101"/>
      <c r="H1898" s="39">
        <f t="shared" ca="1" si="860"/>
        <v>0</v>
      </c>
      <c r="J1898" s="332"/>
      <c r="K1898" s="37" t="str">
        <f t="shared" ca="1" si="870"/>
        <v/>
      </c>
      <c r="L1898" s="41" t="str">
        <f t="shared" ca="1" si="871"/>
        <v/>
      </c>
      <c r="M1898" s="39" t="str">
        <f t="shared" si="861"/>
        <v/>
      </c>
      <c r="N1898" s="39" t="str">
        <f t="shared" ca="1" si="881"/>
        <v/>
      </c>
      <c r="O1898" s="39" t="str">
        <f ca="1">IF(L1898="","",ROUND(Q1897*$O$5/payments_per_year,2))</f>
        <v/>
      </c>
      <c r="P1898" s="101"/>
      <c r="Q1898" s="39">
        <f t="shared" ca="1" si="882"/>
        <v>0</v>
      </c>
      <c r="R1898" s="332"/>
      <c r="S1898" s="37" t="str">
        <f t="shared" ca="1" si="872"/>
        <v/>
      </c>
      <c r="T1898" s="41" t="str">
        <f t="shared" ca="1" si="873"/>
        <v/>
      </c>
      <c r="U1898" s="39" t="str">
        <f t="shared" si="862"/>
        <v/>
      </c>
      <c r="V1898" s="39" t="str">
        <f t="shared" ca="1" si="883"/>
        <v/>
      </c>
      <c r="W1898" s="39">
        <f t="shared" ca="1" si="863"/>
        <v>0</v>
      </c>
      <c r="X1898" s="40"/>
      <c r="Y1898" s="39">
        <f t="shared" ca="1" si="884"/>
        <v>0</v>
      </c>
      <c r="Z1898" s="327"/>
      <c r="AA1898" s="37" t="str">
        <f t="shared" ca="1" si="874"/>
        <v/>
      </c>
      <c r="AB1898" s="41" t="str">
        <f t="shared" ca="1" si="875"/>
        <v/>
      </c>
      <c r="AC1898" s="39" t="str">
        <f t="shared" si="864"/>
        <v/>
      </c>
      <c r="AD1898" s="39" t="str">
        <f t="shared" ca="1" si="885"/>
        <v/>
      </c>
      <c r="AE1898" s="39" t="str">
        <f t="shared" ca="1" si="876"/>
        <v/>
      </c>
      <c r="AF1898" s="40"/>
      <c r="AG1898" s="39">
        <f t="shared" ca="1" si="886"/>
        <v>0</v>
      </c>
      <c r="AH1898" s="339"/>
      <c r="AI1898" s="37" t="str">
        <f t="shared" ca="1" si="877"/>
        <v/>
      </c>
      <c r="AJ1898" s="41" t="str">
        <f t="shared" ca="1" si="878"/>
        <v/>
      </c>
      <c r="AK1898" s="39" t="str">
        <f t="shared" si="865"/>
        <v/>
      </c>
      <c r="AL1898" s="39" t="str">
        <f t="shared" ca="1" si="887"/>
        <v/>
      </c>
      <c r="AM1898" s="39" t="str">
        <f t="shared" ca="1" si="879"/>
        <v/>
      </c>
      <c r="AN1898" s="40"/>
      <c r="AO1898" s="39">
        <f t="shared" ca="1" si="888"/>
        <v>0</v>
      </c>
      <c r="AP1898" s="339"/>
      <c r="AW1898" s="329"/>
      <c r="BI1898" s="329"/>
      <c r="BJ1898" s="329"/>
      <c r="BK1898" s="329"/>
      <c r="BL1898" s="329"/>
      <c r="BM1898" s="329"/>
      <c r="BN1898" s="329"/>
      <c r="BO1898" s="329"/>
      <c r="BP1898" s="329"/>
      <c r="BQ1898" s="329"/>
      <c r="BR1898" s="329"/>
      <c r="BS1898" s="329"/>
      <c r="BT1898" s="329"/>
      <c r="BU1898" s="329"/>
      <c r="BV1898" s="329"/>
      <c r="BW1898" s="325"/>
      <c r="BX1898" s="325"/>
      <c r="BY1898" s="325"/>
      <c r="BZ1898" s="325"/>
      <c r="CA1898" s="325"/>
      <c r="CB1898" s="325"/>
      <c r="CC1898" s="325"/>
      <c r="CD1898" s="325"/>
      <c r="CE1898" s="325"/>
      <c r="CF1898" s="325"/>
      <c r="CG1898" s="325"/>
      <c r="CH1898" s="325"/>
      <c r="CI1898" s="325"/>
      <c r="CJ1898" s="325"/>
      <c r="CK1898" s="325"/>
      <c r="CL1898" s="325"/>
      <c r="CM1898" s="325"/>
      <c r="CN1898" s="325"/>
      <c r="CO1898" s="325"/>
      <c r="CP1898" s="325"/>
      <c r="CQ1898" s="325"/>
      <c r="CR1898" s="325"/>
      <c r="CS1898" s="325"/>
      <c r="CT1898" s="325"/>
      <c r="CU1898" s="325"/>
      <c r="CV1898" s="325"/>
      <c r="CW1898" s="325"/>
      <c r="CX1898" s="325"/>
    </row>
    <row r="1899" spans="1:102" s="36" customFormat="1" ht="15" hidden="1" customHeight="1">
      <c r="A1899" s="329"/>
      <c r="B1899" s="37" t="str">
        <f t="shared" ca="1" si="866"/>
        <v/>
      </c>
      <c r="C1899" s="41" t="str">
        <f t="shared" ca="1" si="867"/>
        <v/>
      </c>
      <c r="D1899" s="39" t="str">
        <f t="shared" ca="1" si="868"/>
        <v/>
      </c>
      <c r="E1899" s="39" t="str">
        <f t="shared" ca="1" si="880"/>
        <v/>
      </c>
      <c r="F1899" s="39" t="str">
        <f t="shared" ca="1" si="869"/>
        <v/>
      </c>
      <c r="G1899" s="101"/>
      <c r="H1899" s="39">
        <f t="shared" ca="1" si="860"/>
        <v>0</v>
      </c>
      <c r="J1899" s="332"/>
      <c r="K1899" s="37" t="str">
        <f t="shared" ca="1" si="870"/>
        <v/>
      </c>
      <c r="L1899" s="41" t="str">
        <f t="shared" ca="1" si="871"/>
        <v/>
      </c>
      <c r="M1899" s="39" t="str">
        <f t="shared" si="861"/>
        <v/>
      </c>
      <c r="N1899" s="39" t="str">
        <f t="shared" ca="1" si="881"/>
        <v/>
      </c>
      <c r="O1899" s="39">
        <f ca="1">ROUND(Q1898*$O$5/payments_per_year,2)</f>
        <v>0</v>
      </c>
      <c r="P1899" s="101"/>
      <c r="Q1899" s="39">
        <f t="shared" ca="1" si="882"/>
        <v>0</v>
      </c>
      <c r="R1899" s="332"/>
      <c r="S1899" s="37" t="str">
        <f t="shared" ca="1" si="872"/>
        <v/>
      </c>
      <c r="T1899" s="41" t="str">
        <f t="shared" ca="1" si="873"/>
        <v/>
      </c>
      <c r="U1899" s="39" t="str">
        <f t="shared" si="862"/>
        <v/>
      </c>
      <c r="V1899" s="39" t="str">
        <f t="shared" ca="1" si="883"/>
        <v/>
      </c>
      <c r="W1899" s="39">
        <f t="shared" ca="1" si="863"/>
        <v>0</v>
      </c>
      <c r="X1899" s="40"/>
      <c r="Y1899" s="39">
        <f t="shared" ca="1" si="884"/>
        <v>0</v>
      </c>
      <c r="Z1899" s="327"/>
      <c r="AA1899" s="37" t="str">
        <f t="shared" ca="1" si="874"/>
        <v/>
      </c>
      <c r="AB1899" s="41" t="str">
        <f t="shared" ca="1" si="875"/>
        <v/>
      </c>
      <c r="AC1899" s="39" t="str">
        <f t="shared" si="864"/>
        <v/>
      </c>
      <c r="AD1899" s="39" t="str">
        <f t="shared" ca="1" si="885"/>
        <v/>
      </c>
      <c r="AE1899" s="39" t="str">
        <f t="shared" ca="1" si="876"/>
        <v/>
      </c>
      <c r="AF1899" s="40"/>
      <c r="AG1899" s="39">
        <f t="shared" ca="1" si="886"/>
        <v>0</v>
      </c>
      <c r="AH1899" s="339"/>
      <c r="AI1899" s="37" t="str">
        <f t="shared" ca="1" si="877"/>
        <v/>
      </c>
      <c r="AJ1899" s="41" t="str">
        <f t="shared" ca="1" si="878"/>
        <v/>
      </c>
      <c r="AK1899" s="39" t="str">
        <f t="shared" si="865"/>
        <v/>
      </c>
      <c r="AL1899" s="39" t="str">
        <f t="shared" ca="1" si="887"/>
        <v/>
      </c>
      <c r="AM1899" s="39" t="str">
        <f t="shared" ca="1" si="879"/>
        <v/>
      </c>
      <c r="AN1899" s="40"/>
      <c r="AO1899" s="39">
        <f t="shared" ca="1" si="888"/>
        <v>0</v>
      </c>
      <c r="AP1899" s="339"/>
      <c r="AW1899" s="329"/>
      <c r="BI1899" s="329"/>
      <c r="BJ1899" s="329"/>
      <c r="BK1899" s="329"/>
      <c r="BL1899" s="329"/>
      <c r="BM1899" s="329"/>
      <c r="BN1899" s="329"/>
      <c r="BO1899" s="329"/>
      <c r="BP1899" s="329"/>
      <c r="BQ1899" s="329"/>
      <c r="BR1899" s="329"/>
      <c r="BS1899" s="329"/>
      <c r="BT1899" s="329"/>
      <c r="BU1899" s="329"/>
      <c r="BV1899" s="329"/>
      <c r="BW1899" s="325"/>
      <c r="BX1899" s="325"/>
      <c r="BY1899" s="325"/>
      <c r="BZ1899" s="325"/>
      <c r="CA1899" s="325"/>
      <c r="CB1899" s="325"/>
      <c r="CC1899" s="325"/>
      <c r="CD1899" s="325"/>
      <c r="CE1899" s="325"/>
      <c r="CF1899" s="325"/>
      <c r="CG1899" s="325"/>
      <c r="CH1899" s="325"/>
      <c r="CI1899" s="325"/>
      <c r="CJ1899" s="325"/>
      <c r="CK1899" s="325"/>
      <c r="CL1899" s="325"/>
      <c r="CM1899" s="325"/>
      <c r="CN1899" s="325"/>
      <c r="CO1899" s="325"/>
      <c r="CP1899" s="325"/>
      <c r="CQ1899" s="325"/>
      <c r="CR1899" s="325"/>
      <c r="CS1899" s="325"/>
      <c r="CT1899" s="325"/>
      <c r="CU1899" s="325"/>
      <c r="CV1899" s="325"/>
      <c r="CW1899" s="325"/>
      <c r="CX1899" s="325"/>
    </row>
    <row r="1900" spans="1:102" s="36" customFormat="1" ht="15" hidden="1" customHeight="1">
      <c r="A1900" s="329"/>
      <c r="B1900" s="37" t="str">
        <f t="shared" ca="1" si="866"/>
        <v/>
      </c>
      <c r="C1900" s="41" t="str">
        <f t="shared" ca="1" si="867"/>
        <v/>
      </c>
      <c r="D1900" s="39" t="str">
        <f t="shared" ca="1" si="868"/>
        <v/>
      </c>
      <c r="E1900" s="39" t="str">
        <f t="shared" ca="1" si="880"/>
        <v/>
      </c>
      <c r="F1900" s="39" t="str">
        <f t="shared" ca="1" si="869"/>
        <v/>
      </c>
      <c r="G1900" s="101"/>
      <c r="H1900" s="39">
        <f t="shared" ca="1" si="860"/>
        <v>0</v>
      </c>
      <c r="J1900" s="332"/>
      <c r="K1900" s="37" t="str">
        <f t="shared" ca="1" si="870"/>
        <v/>
      </c>
      <c r="L1900" s="41" t="str">
        <f t="shared" ca="1" si="871"/>
        <v/>
      </c>
      <c r="M1900" s="39" t="str">
        <f t="shared" si="861"/>
        <v/>
      </c>
      <c r="N1900" s="39" t="str">
        <f t="shared" ca="1" si="881"/>
        <v/>
      </c>
      <c r="O1900" s="39" t="str">
        <f ca="1">IF(L1900="","",ROUND(Q1899*$O$5/payments_per_year,2))</f>
        <v/>
      </c>
      <c r="P1900" s="101"/>
      <c r="Q1900" s="39">
        <f t="shared" ca="1" si="882"/>
        <v>0</v>
      </c>
      <c r="R1900" s="332"/>
      <c r="S1900" s="37" t="str">
        <f t="shared" ca="1" si="872"/>
        <v/>
      </c>
      <c r="T1900" s="41" t="str">
        <f t="shared" ca="1" si="873"/>
        <v/>
      </c>
      <c r="U1900" s="39" t="str">
        <f t="shared" si="862"/>
        <v/>
      </c>
      <c r="V1900" s="39" t="str">
        <f t="shared" ca="1" si="883"/>
        <v/>
      </c>
      <c r="W1900" s="39">
        <f t="shared" ca="1" si="863"/>
        <v>0</v>
      </c>
      <c r="X1900" s="40"/>
      <c r="Y1900" s="39">
        <f t="shared" ca="1" si="884"/>
        <v>0</v>
      </c>
      <c r="Z1900" s="327"/>
      <c r="AA1900" s="37" t="str">
        <f t="shared" ca="1" si="874"/>
        <v/>
      </c>
      <c r="AB1900" s="41" t="str">
        <f t="shared" ca="1" si="875"/>
        <v/>
      </c>
      <c r="AC1900" s="39" t="str">
        <f t="shared" si="864"/>
        <v/>
      </c>
      <c r="AD1900" s="39" t="str">
        <f t="shared" ca="1" si="885"/>
        <v/>
      </c>
      <c r="AE1900" s="39" t="str">
        <f t="shared" ca="1" si="876"/>
        <v/>
      </c>
      <c r="AF1900" s="40"/>
      <c r="AG1900" s="39">
        <f t="shared" ca="1" si="886"/>
        <v>0</v>
      </c>
      <c r="AH1900" s="339"/>
      <c r="AI1900" s="37" t="str">
        <f t="shared" ca="1" si="877"/>
        <v/>
      </c>
      <c r="AJ1900" s="41" t="str">
        <f t="shared" ca="1" si="878"/>
        <v/>
      </c>
      <c r="AK1900" s="39" t="str">
        <f t="shared" si="865"/>
        <v/>
      </c>
      <c r="AL1900" s="39" t="str">
        <f t="shared" ca="1" si="887"/>
        <v/>
      </c>
      <c r="AM1900" s="39" t="str">
        <f t="shared" ca="1" si="879"/>
        <v/>
      </c>
      <c r="AN1900" s="40"/>
      <c r="AO1900" s="39">
        <f t="shared" ca="1" si="888"/>
        <v>0</v>
      </c>
      <c r="AP1900" s="339"/>
      <c r="AW1900" s="329"/>
      <c r="BI1900" s="329"/>
      <c r="BJ1900" s="329"/>
      <c r="BK1900" s="329"/>
      <c r="BL1900" s="329"/>
      <c r="BM1900" s="329"/>
      <c r="BN1900" s="329"/>
      <c r="BO1900" s="329"/>
      <c r="BP1900" s="329"/>
      <c r="BQ1900" s="329"/>
      <c r="BR1900" s="329"/>
      <c r="BS1900" s="329"/>
      <c r="BT1900" s="329"/>
      <c r="BU1900" s="329"/>
      <c r="BV1900" s="329"/>
      <c r="BW1900" s="325"/>
      <c r="BX1900" s="325"/>
      <c r="BY1900" s="325"/>
      <c r="BZ1900" s="325"/>
      <c r="CA1900" s="325"/>
      <c r="CB1900" s="325"/>
      <c r="CC1900" s="325"/>
      <c r="CD1900" s="325"/>
      <c r="CE1900" s="325"/>
      <c r="CF1900" s="325"/>
      <c r="CG1900" s="325"/>
      <c r="CH1900" s="325"/>
      <c r="CI1900" s="325"/>
      <c r="CJ1900" s="325"/>
      <c r="CK1900" s="325"/>
      <c r="CL1900" s="325"/>
      <c r="CM1900" s="325"/>
      <c r="CN1900" s="325"/>
      <c r="CO1900" s="325"/>
      <c r="CP1900" s="325"/>
      <c r="CQ1900" s="325"/>
      <c r="CR1900" s="325"/>
      <c r="CS1900" s="325"/>
      <c r="CT1900" s="325"/>
      <c r="CU1900" s="325"/>
      <c r="CV1900" s="325"/>
      <c r="CW1900" s="325"/>
      <c r="CX1900" s="325"/>
    </row>
    <row r="1901" spans="1:102" s="36" customFormat="1" ht="15" hidden="1" customHeight="1">
      <c r="A1901" s="329"/>
      <c r="B1901" s="37" t="str">
        <f t="shared" ca="1" si="866"/>
        <v/>
      </c>
      <c r="C1901" s="41" t="str">
        <f t="shared" ca="1" si="867"/>
        <v/>
      </c>
      <c r="D1901" s="39" t="str">
        <f t="shared" ca="1" si="868"/>
        <v/>
      </c>
      <c r="E1901" s="39" t="str">
        <f t="shared" ca="1" si="880"/>
        <v/>
      </c>
      <c r="F1901" s="39" t="str">
        <f t="shared" ca="1" si="869"/>
        <v/>
      </c>
      <c r="G1901" s="101"/>
      <c r="H1901" s="39">
        <f t="shared" ca="1" si="860"/>
        <v>0</v>
      </c>
      <c r="J1901" s="332"/>
      <c r="K1901" s="37" t="str">
        <f t="shared" ca="1" si="870"/>
        <v/>
      </c>
      <c r="L1901" s="41" t="str">
        <f t="shared" ca="1" si="871"/>
        <v/>
      </c>
      <c r="M1901" s="39" t="str">
        <f t="shared" si="861"/>
        <v/>
      </c>
      <c r="N1901" s="39" t="str">
        <f t="shared" ca="1" si="881"/>
        <v/>
      </c>
      <c r="O1901" s="39">
        <f ca="1">ROUND(Q1900*$O$5/payments_per_year,2)</f>
        <v>0</v>
      </c>
      <c r="P1901" s="101"/>
      <c r="Q1901" s="39">
        <f t="shared" ca="1" si="882"/>
        <v>0</v>
      </c>
      <c r="R1901" s="332"/>
      <c r="S1901" s="37" t="str">
        <f t="shared" ca="1" si="872"/>
        <v/>
      </c>
      <c r="T1901" s="41" t="str">
        <f t="shared" ca="1" si="873"/>
        <v/>
      </c>
      <c r="U1901" s="39" t="str">
        <f t="shared" si="862"/>
        <v/>
      </c>
      <c r="V1901" s="39" t="str">
        <f t="shared" ca="1" si="883"/>
        <v/>
      </c>
      <c r="W1901" s="39">
        <f t="shared" ca="1" si="863"/>
        <v>0</v>
      </c>
      <c r="X1901" s="40"/>
      <c r="Y1901" s="39">
        <f t="shared" ca="1" si="884"/>
        <v>0</v>
      </c>
      <c r="Z1901" s="327"/>
      <c r="AA1901" s="37" t="str">
        <f t="shared" ca="1" si="874"/>
        <v/>
      </c>
      <c r="AB1901" s="41" t="str">
        <f t="shared" ca="1" si="875"/>
        <v/>
      </c>
      <c r="AC1901" s="39" t="str">
        <f t="shared" si="864"/>
        <v/>
      </c>
      <c r="AD1901" s="39" t="str">
        <f t="shared" ca="1" si="885"/>
        <v/>
      </c>
      <c r="AE1901" s="39" t="str">
        <f t="shared" ca="1" si="876"/>
        <v/>
      </c>
      <c r="AF1901" s="40"/>
      <c r="AG1901" s="39">
        <f t="shared" ca="1" si="886"/>
        <v>0</v>
      </c>
      <c r="AH1901" s="339"/>
      <c r="AI1901" s="37" t="str">
        <f t="shared" ca="1" si="877"/>
        <v/>
      </c>
      <c r="AJ1901" s="41" t="str">
        <f t="shared" ca="1" si="878"/>
        <v/>
      </c>
      <c r="AK1901" s="39" t="str">
        <f t="shared" si="865"/>
        <v/>
      </c>
      <c r="AL1901" s="39" t="str">
        <f t="shared" ca="1" si="887"/>
        <v/>
      </c>
      <c r="AM1901" s="39" t="str">
        <f t="shared" ca="1" si="879"/>
        <v/>
      </c>
      <c r="AN1901" s="40"/>
      <c r="AO1901" s="39">
        <f t="shared" ca="1" si="888"/>
        <v>0</v>
      </c>
      <c r="AP1901" s="339"/>
      <c r="AW1901" s="329"/>
      <c r="BI1901" s="329"/>
      <c r="BJ1901" s="329"/>
      <c r="BK1901" s="329"/>
      <c r="BL1901" s="329"/>
      <c r="BM1901" s="329"/>
      <c r="BN1901" s="329"/>
      <c r="BO1901" s="329"/>
      <c r="BP1901" s="329"/>
      <c r="BQ1901" s="329"/>
      <c r="BR1901" s="329"/>
      <c r="BS1901" s="329"/>
      <c r="BT1901" s="329"/>
      <c r="BU1901" s="329"/>
      <c r="BV1901" s="329"/>
      <c r="BW1901" s="325"/>
      <c r="BX1901" s="325"/>
      <c r="BY1901" s="325"/>
      <c r="BZ1901" s="325"/>
      <c r="CA1901" s="325"/>
      <c r="CB1901" s="325"/>
      <c r="CC1901" s="325"/>
      <c r="CD1901" s="325"/>
      <c r="CE1901" s="325"/>
      <c r="CF1901" s="325"/>
      <c r="CG1901" s="325"/>
      <c r="CH1901" s="325"/>
      <c r="CI1901" s="325"/>
      <c r="CJ1901" s="325"/>
      <c r="CK1901" s="325"/>
      <c r="CL1901" s="325"/>
      <c r="CM1901" s="325"/>
      <c r="CN1901" s="325"/>
      <c r="CO1901" s="325"/>
      <c r="CP1901" s="325"/>
      <c r="CQ1901" s="325"/>
      <c r="CR1901" s="325"/>
      <c r="CS1901" s="325"/>
      <c r="CT1901" s="325"/>
      <c r="CU1901" s="325"/>
      <c r="CV1901" s="325"/>
      <c r="CW1901" s="325"/>
      <c r="CX1901" s="325"/>
    </row>
    <row r="1902" spans="1:102" s="36" customFormat="1" ht="15" hidden="1" customHeight="1">
      <c r="A1902" s="329"/>
      <c r="B1902" s="37" t="str">
        <f t="shared" ca="1" si="866"/>
        <v/>
      </c>
      <c r="C1902" s="41" t="str">
        <f t="shared" ca="1" si="867"/>
        <v/>
      </c>
      <c r="D1902" s="39" t="str">
        <f t="shared" ca="1" si="868"/>
        <v/>
      </c>
      <c r="E1902" s="39" t="str">
        <f t="shared" ca="1" si="880"/>
        <v/>
      </c>
      <c r="F1902" s="39" t="str">
        <f t="shared" ca="1" si="869"/>
        <v/>
      </c>
      <c r="G1902" s="101"/>
      <c r="H1902" s="39">
        <f t="shared" ca="1" si="860"/>
        <v>0</v>
      </c>
      <c r="J1902" s="332"/>
      <c r="K1902" s="37" t="str">
        <f t="shared" ca="1" si="870"/>
        <v/>
      </c>
      <c r="L1902" s="41" t="str">
        <f t="shared" ca="1" si="871"/>
        <v/>
      </c>
      <c r="M1902" s="39" t="str">
        <f t="shared" si="861"/>
        <v/>
      </c>
      <c r="N1902" s="39" t="str">
        <f t="shared" ca="1" si="881"/>
        <v/>
      </c>
      <c r="O1902" s="39" t="str">
        <f ca="1">IF(L1902="","",ROUND(Q1901*$O$5/payments_per_year,2))</f>
        <v/>
      </c>
      <c r="P1902" s="101"/>
      <c r="Q1902" s="39">
        <f t="shared" ca="1" si="882"/>
        <v>0</v>
      </c>
      <c r="R1902" s="332"/>
      <c r="S1902" s="37" t="str">
        <f t="shared" ca="1" si="872"/>
        <v/>
      </c>
      <c r="T1902" s="41" t="str">
        <f t="shared" ca="1" si="873"/>
        <v/>
      </c>
      <c r="U1902" s="39" t="str">
        <f t="shared" si="862"/>
        <v/>
      </c>
      <c r="V1902" s="39" t="str">
        <f t="shared" ca="1" si="883"/>
        <v/>
      </c>
      <c r="W1902" s="39">
        <f t="shared" ca="1" si="863"/>
        <v>0</v>
      </c>
      <c r="X1902" s="40"/>
      <c r="Y1902" s="39">
        <f t="shared" ca="1" si="884"/>
        <v>0</v>
      </c>
      <c r="Z1902" s="327"/>
      <c r="AA1902" s="37" t="str">
        <f t="shared" ca="1" si="874"/>
        <v/>
      </c>
      <c r="AB1902" s="41" t="str">
        <f t="shared" ca="1" si="875"/>
        <v/>
      </c>
      <c r="AC1902" s="39" t="str">
        <f t="shared" si="864"/>
        <v/>
      </c>
      <c r="AD1902" s="39" t="str">
        <f t="shared" ca="1" si="885"/>
        <v/>
      </c>
      <c r="AE1902" s="39" t="str">
        <f t="shared" ca="1" si="876"/>
        <v/>
      </c>
      <c r="AF1902" s="40"/>
      <c r="AG1902" s="39">
        <f t="shared" ca="1" si="886"/>
        <v>0</v>
      </c>
      <c r="AH1902" s="339"/>
      <c r="AI1902" s="37" t="str">
        <f t="shared" ca="1" si="877"/>
        <v/>
      </c>
      <c r="AJ1902" s="41" t="str">
        <f t="shared" ca="1" si="878"/>
        <v/>
      </c>
      <c r="AK1902" s="39" t="str">
        <f t="shared" si="865"/>
        <v/>
      </c>
      <c r="AL1902" s="39" t="str">
        <f t="shared" ca="1" si="887"/>
        <v/>
      </c>
      <c r="AM1902" s="39" t="str">
        <f t="shared" ca="1" si="879"/>
        <v/>
      </c>
      <c r="AN1902" s="40"/>
      <c r="AO1902" s="39">
        <f t="shared" ca="1" si="888"/>
        <v>0</v>
      </c>
      <c r="AP1902" s="339"/>
      <c r="AW1902" s="329"/>
      <c r="BI1902" s="329"/>
      <c r="BJ1902" s="329"/>
      <c r="BK1902" s="329"/>
      <c r="BL1902" s="329"/>
      <c r="BM1902" s="329"/>
      <c r="BN1902" s="329"/>
      <c r="BO1902" s="329"/>
      <c r="BP1902" s="329"/>
      <c r="BQ1902" s="329"/>
      <c r="BR1902" s="329"/>
      <c r="BS1902" s="329"/>
      <c r="BT1902" s="329"/>
      <c r="BU1902" s="329"/>
      <c r="BV1902" s="329"/>
      <c r="BW1902" s="325"/>
      <c r="BX1902" s="325"/>
      <c r="BY1902" s="325"/>
      <c r="BZ1902" s="325"/>
      <c r="CA1902" s="325"/>
      <c r="CB1902" s="325"/>
      <c r="CC1902" s="325"/>
      <c r="CD1902" s="325"/>
      <c r="CE1902" s="325"/>
      <c r="CF1902" s="325"/>
      <c r="CG1902" s="325"/>
      <c r="CH1902" s="325"/>
      <c r="CI1902" s="325"/>
      <c r="CJ1902" s="325"/>
      <c r="CK1902" s="325"/>
      <c r="CL1902" s="325"/>
      <c r="CM1902" s="325"/>
      <c r="CN1902" s="325"/>
      <c r="CO1902" s="325"/>
      <c r="CP1902" s="325"/>
      <c r="CQ1902" s="325"/>
      <c r="CR1902" s="325"/>
      <c r="CS1902" s="325"/>
      <c r="CT1902" s="325"/>
      <c r="CU1902" s="325"/>
      <c r="CV1902" s="325"/>
      <c r="CW1902" s="325"/>
      <c r="CX1902" s="325"/>
    </row>
    <row r="1903" spans="1:102" s="36" customFormat="1" ht="15" hidden="1" customHeight="1">
      <c r="A1903" s="329"/>
      <c r="B1903" s="37" t="str">
        <f t="shared" ca="1" si="866"/>
        <v/>
      </c>
      <c r="C1903" s="41" t="str">
        <f t="shared" ca="1" si="867"/>
        <v/>
      </c>
      <c r="D1903" s="39" t="str">
        <f t="shared" ca="1" si="868"/>
        <v/>
      </c>
      <c r="E1903" s="39" t="str">
        <f t="shared" ca="1" si="880"/>
        <v/>
      </c>
      <c r="F1903" s="39" t="str">
        <f t="shared" ca="1" si="869"/>
        <v/>
      </c>
      <c r="G1903" s="101"/>
      <c r="H1903" s="39">
        <f t="shared" ca="1" si="860"/>
        <v>0</v>
      </c>
      <c r="J1903" s="332"/>
      <c r="K1903" s="37" t="str">
        <f t="shared" ca="1" si="870"/>
        <v/>
      </c>
      <c r="L1903" s="41" t="str">
        <f t="shared" ca="1" si="871"/>
        <v/>
      </c>
      <c r="M1903" s="39" t="str">
        <f t="shared" si="861"/>
        <v/>
      </c>
      <c r="N1903" s="39" t="str">
        <f t="shared" ca="1" si="881"/>
        <v/>
      </c>
      <c r="O1903" s="39">
        <f ca="1">ROUND(Q1902*$O$5/payments_per_year,2)</f>
        <v>0</v>
      </c>
      <c r="P1903" s="101"/>
      <c r="Q1903" s="39">
        <f t="shared" ca="1" si="882"/>
        <v>0</v>
      </c>
      <c r="R1903" s="332"/>
      <c r="S1903" s="37" t="str">
        <f t="shared" ca="1" si="872"/>
        <v/>
      </c>
      <c r="T1903" s="41" t="str">
        <f t="shared" ca="1" si="873"/>
        <v/>
      </c>
      <c r="U1903" s="39" t="str">
        <f t="shared" si="862"/>
        <v/>
      </c>
      <c r="V1903" s="39" t="str">
        <f t="shared" ca="1" si="883"/>
        <v/>
      </c>
      <c r="W1903" s="39">
        <f t="shared" ca="1" si="863"/>
        <v>0</v>
      </c>
      <c r="X1903" s="40"/>
      <c r="Y1903" s="39">
        <f t="shared" ca="1" si="884"/>
        <v>0</v>
      </c>
      <c r="Z1903" s="327"/>
      <c r="AA1903" s="37" t="str">
        <f t="shared" ca="1" si="874"/>
        <v/>
      </c>
      <c r="AB1903" s="41" t="str">
        <f t="shared" ca="1" si="875"/>
        <v/>
      </c>
      <c r="AC1903" s="39" t="str">
        <f t="shared" si="864"/>
        <v/>
      </c>
      <c r="AD1903" s="39" t="str">
        <f t="shared" ca="1" si="885"/>
        <v/>
      </c>
      <c r="AE1903" s="39" t="str">
        <f t="shared" ca="1" si="876"/>
        <v/>
      </c>
      <c r="AF1903" s="40"/>
      <c r="AG1903" s="39">
        <f t="shared" ca="1" si="886"/>
        <v>0</v>
      </c>
      <c r="AH1903" s="339"/>
      <c r="AI1903" s="37" t="str">
        <f t="shared" ca="1" si="877"/>
        <v/>
      </c>
      <c r="AJ1903" s="41" t="str">
        <f t="shared" ca="1" si="878"/>
        <v/>
      </c>
      <c r="AK1903" s="39" t="str">
        <f t="shared" si="865"/>
        <v/>
      </c>
      <c r="AL1903" s="39" t="str">
        <f t="shared" ca="1" si="887"/>
        <v/>
      </c>
      <c r="AM1903" s="39" t="str">
        <f t="shared" ca="1" si="879"/>
        <v/>
      </c>
      <c r="AN1903" s="40"/>
      <c r="AO1903" s="39">
        <f t="shared" ca="1" si="888"/>
        <v>0</v>
      </c>
      <c r="AP1903" s="339"/>
      <c r="AW1903" s="329"/>
      <c r="BI1903" s="329"/>
      <c r="BJ1903" s="329"/>
      <c r="BK1903" s="329"/>
      <c r="BL1903" s="329"/>
      <c r="BM1903" s="329"/>
      <c r="BN1903" s="329"/>
      <c r="BO1903" s="329"/>
      <c r="BP1903" s="329"/>
      <c r="BQ1903" s="329"/>
      <c r="BR1903" s="329"/>
      <c r="BS1903" s="329"/>
      <c r="BT1903" s="329"/>
      <c r="BU1903" s="329"/>
      <c r="BV1903" s="329"/>
      <c r="BW1903" s="325"/>
      <c r="BX1903" s="325"/>
      <c r="BY1903" s="325"/>
      <c r="BZ1903" s="325"/>
      <c r="CA1903" s="325"/>
      <c r="CB1903" s="325"/>
      <c r="CC1903" s="325"/>
      <c r="CD1903" s="325"/>
      <c r="CE1903" s="325"/>
      <c r="CF1903" s="325"/>
      <c r="CG1903" s="325"/>
      <c r="CH1903" s="325"/>
      <c r="CI1903" s="325"/>
      <c r="CJ1903" s="325"/>
      <c r="CK1903" s="325"/>
      <c r="CL1903" s="325"/>
      <c r="CM1903" s="325"/>
      <c r="CN1903" s="325"/>
      <c r="CO1903" s="325"/>
      <c r="CP1903" s="325"/>
      <c r="CQ1903" s="325"/>
      <c r="CR1903" s="325"/>
      <c r="CS1903" s="325"/>
      <c r="CT1903" s="325"/>
      <c r="CU1903" s="325"/>
      <c r="CV1903" s="325"/>
      <c r="CW1903" s="325"/>
      <c r="CX1903" s="325"/>
    </row>
    <row r="1904" spans="1:102" s="36" customFormat="1" ht="15" hidden="1" customHeight="1">
      <c r="A1904" s="329"/>
      <c r="B1904" s="37" t="str">
        <f t="shared" ca="1" si="866"/>
        <v/>
      </c>
      <c r="C1904" s="41" t="str">
        <f t="shared" ca="1" si="867"/>
        <v/>
      </c>
      <c r="D1904" s="39" t="str">
        <f t="shared" ca="1" si="868"/>
        <v/>
      </c>
      <c r="E1904" s="39" t="str">
        <f t="shared" ca="1" si="880"/>
        <v/>
      </c>
      <c r="F1904" s="39" t="str">
        <f t="shared" ca="1" si="869"/>
        <v/>
      </c>
      <c r="G1904" s="101"/>
      <c r="H1904" s="39">
        <f t="shared" ca="1" si="860"/>
        <v>0</v>
      </c>
      <c r="J1904" s="332"/>
      <c r="K1904" s="37" t="str">
        <f t="shared" ca="1" si="870"/>
        <v/>
      </c>
      <c r="L1904" s="41" t="str">
        <f t="shared" ca="1" si="871"/>
        <v/>
      </c>
      <c r="M1904" s="39" t="str">
        <f t="shared" si="861"/>
        <v/>
      </c>
      <c r="N1904" s="39" t="str">
        <f t="shared" ca="1" si="881"/>
        <v/>
      </c>
      <c r="O1904" s="39" t="str">
        <f ca="1">IF(L1904="","",ROUND(Q1903*$O$5/payments_per_year,2))</f>
        <v/>
      </c>
      <c r="P1904" s="101"/>
      <c r="Q1904" s="39">
        <f t="shared" ca="1" si="882"/>
        <v>0</v>
      </c>
      <c r="R1904" s="332"/>
      <c r="S1904" s="37" t="str">
        <f t="shared" ca="1" si="872"/>
        <v/>
      </c>
      <c r="T1904" s="41" t="str">
        <f t="shared" ca="1" si="873"/>
        <v/>
      </c>
      <c r="U1904" s="39" t="str">
        <f t="shared" si="862"/>
        <v/>
      </c>
      <c r="V1904" s="39" t="str">
        <f t="shared" ca="1" si="883"/>
        <v/>
      </c>
      <c r="W1904" s="39">
        <f t="shared" ca="1" si="863"/>
        <v>0</v>
      </c>
      <c r="X1904" s="40"/>
      <c r="Y1904" s="39">
        <f t="shared" ca="1" si="884"/>
        <v>0</v>
      </c>
      <c r="Z1904" s="327"/>
      <c r="AA1904" s="37" t="str">
        <f t="shared" ca="1" si="874"/>
        <v/>
      </c>
      <c r="AB1904" s="41" t="str">
        <f t="shared" ca="1" si="875"/>
        <v/>
      </c>
      <c r="AC1904" s="39" t="str">
        <f t="shared" si="864"/>
        <v/>
      </c>
      <c r="AD1904" s="39" t="str">
        <f t="shared" ca="1" si="885"/>
        <v/>
      </c>
      <c r="AE1904" s="39" t="str">
        <f t="shared" ca="1" si="876"/>
        <v/>
      </c>
      <c r="AF1904" s="40"/>
      <c r="AG1904" s="39">
        <f t="shared" ca="1" si="886"/>
        <v>0</v>
      </c>
      <c r="AH1904" s="339"/>
      <c r="AI1904" s="37" t="str">
        <f t="shared" ca="1" si="877"/>
        <v/>
      </c>
      <c r="AJ1904" s="41" t="str">
        <f t="shared" ca="1" si="878"/>
        <v/>
      </c>
      <c r="AK1904" s="39" t="str">
        <f t="shared" si="865"/>
        <v/>
      </c>
      <c r="AL1904" s="39" t="str">
        <f t="shared" ca="1" si="887"/>
        <v/>
      </c>
      <c r="AM1904" s="39" t="str">
        <f t="shared" ca="1" si="879"/>
        <v/>
      </c>
      <c r="AN1904" s="40"/>
      <c r="AO1904" s="39">
        <f t="shared" ca="1" si="888"/>
        <v>0</v>
      </c>
      <c r="AP1904" s="339"/>
      <c r="AW1904" s="329"/>
      <c r="BI1904" s="329"/>
      <c r="BJ1904" s="329"/>
      <c r="BK1904" s="329"/>
      <c r="BL1904" s="329"/>
      <c r="BM1904" s="329"/>
      <c r="BN1904" s="329"/>
      <c r="BO1904" s="329"/>
      <c r="BP1904" s="329"/>
      <c r="BQ1904" s="329"/>
      <c r="BR1904" s="329"/>
      <c r="BS1904" s="329"/>
      <c r="BT1904" s="329"/>
      <c r="BU1904" s="329"/>
      <c r="BV1904" s="329"/>
      <c r="BW1904" s="325"/>
      <c r="BX1904" s="325"/>
      <c r="BY1904" s="325"/>
      <c r="BZ1904" s="325"/>
      <c r="CA1904" s="325"/>
      <c r="CB1904" s="325"/>
      <c r="CC1904" s="325"/>
      <c r="CD1904" s="325"/>
      <c r="CE1904" s="325"/>
      <c r="CF1904" s="325"/>
      <c r="CG1904" s="325"/>
      <c r="CH1904" s="325"/>
      <c r="CI1904" s="325"/>
      <c r="CJ1904" s="325"/>
      <c r="CK1904" s="325"/>
      <c r="CL1904" s="325"/>
      <c r="CM1904" s="325"/>
      <c r="CN1904" s="325"/>
      <c r="CO1904" s="325"/>
      <c r="CP1904" s="325"/>
      <c r="CQ1904" s="325"/>
      <c r="CR1904" s="325"/>
      <c r="CS1904" s="325"/>
      <c r="CT1904" s="325"/>
      <c r="CU1904" s="325"/>
      <c r="CV1904" s="325"/>
      <c r="CW1904" s="325"/>
      <c r="CX1904" s="325"/>
    </row>
    <row r="1905" spans="1:102" s="36" customFormat="1" ht="15" hidden="1" customHeight="1">
      <c r="A1905" s="329"/>
      <c r="B1905" s="37" t="str">
        <f t="shared" ca="1" si="866"/>
        <v/>
      </c>
      <c r="C1905" s="41" t="str">
        <f t="shared" ca="1" si="867"/>
        <v/>
      </c>
      <c r="D1905" s="39" t="str">
        <f t="shared" ca="1" si="868"/>
        <v/>
      </c>
      <c r="E1905" s="39" t="str">
        <f t="shared" ca="1" si="880"/>
        <v/>
      </c>
      <c r="F1905" s="39" t="str">
        <f t="shared" ca="1" si="869"/>
        <v/>
      </c>
      <c r="G1905" s="101"/>
      <c r="H1905" s="39">
        <f t="shared" ca="1" si="860"/>
        <v>0</v>
      </c>
      <c r="J1905" s="332"/>
      <c r="K1905" s="37" t="str">
        <f t="shared" ca="1" si="870"/>
        <v/>
      </c>
      <c r="L1905" s="41" t="str">
        <f t="shared" ca="1" si="871"/>
        <v/>
      </c>
      <c r="M1905" s="39" t="str">
        <f t="shared" si="861"/>
        <v/>
      </c>
      <c r="N1905" s="39" t="str">
        <f t="shared" ca="1" si="881"/>
        <v/>
      </c>
      <c r="O1905" s="39">
        <f ca="1">ROUND(Q1904*$O$5/payments_per_year,2)</f>
        <v>0</v>
      </c>
      <c r="P1905" s="101"/>
      <c r="Q1905" s="39">
        <f t="shared" ca="1" si="882"/>
        <v>0</v>
      </c>
      <c r="R1905" s="332"/>
      <c r="S1905" s="37" t="str">
        <f t="shared" ca="1" si="872"/>
        <v/>
      </c>
      <c r="T1905" s="41" t="str">
        <f t="shared" ca="1" si="873"/>
        <v/>
      </c>
      <c r="U1905" s="39" t="str">
        <f t="shared" si="862"/>
        <v/>
      </c>
      <c r="V1905" s="39" t="str">
        <f t="shared" ca="1" si="883"/>
        <v/>
      </c>
      <c r="W1905" s="39">
        <f t="shared" ca="1" si="863"/>
        <v>0</v>
      </c>
      <c r="X1905" s="40"/>
      <c r="Y1905" s="39">
        <f t="shared" ca="1" si="884"/>
        <v>0</v>
      </c>
      <c r="Z1905" s="327"/>
      <c r="AA1905" s="37" t="str">
        <f t="shared" ca="1" si="874"/>
        <v/>
      </c>
      <c r="AB1905" s="41" t="str">
        <f t="shared" ca="1" si="875"/>
        <v/>
      </c>
      <c r="AC1905" s="39" t="str">
        <f t="shared" si="864"/>
        <v/>
      </c>
      <c r="AD1905" s="39" t="str">
        <f t="shared" ca="1" si="885"/>
        <v/>
      </c>
      <c r="AE1905" s="39" t="str">
        <f t="shared" ca="1" si="876"/>
        <v/>
      </c>
      <c r="AF1905" s="40"/>
      <c r="AG1905" s="39">
        <f t="shared" ca="1" si="886"/>
        <v>0</v>
      </c>
      <c r="AH1905" s="339"/>
      <c r="AI1905" s="37" t="str">
        <f t="shared" ca="1" si="877"/>
        <v/>
      </c>
      <c r="AJ1905" s="41" t="str">
        <f t="shared" ca="1" si="878"/>
        <v/>
      </c>
      <c r="AK1905" s="39" t="str">
        <f t="shared" si="865"/>
        <v/>
      </c>
      <c r="AL1905" s="39" t="str">
        <f t="shared" ca="1" si="887"/>
        <v/>
      </c>
      <c r="AM1905" s="39" t="str">
        <f t="shared" ca="1" si="879"/>
        <v/>
      </c>
      <c r="AN1905" s="40"/>
      <c r="AO1905" s="39">
        <f t="shared" ca="1" si="888"/>
        <v>0</v>
      </c>
      <c r="AP1905" s="339"/>
      <c r="AW1905" s="329"/>
      <c r="BI1905" s="329"/>
      <c r="BJ1905" s="329"/>
      <c r="BK1905" s="329"/>
      <c r="BL1905" s="329"/>
      <c r="BM1905" s="329"/>
      <c r="BN1905" s="329"/>
      <c r="BO1905" s="329"/>
      <c r="BP1905" s="329"/>
      <c r="BQ1905" s="329"/>
      <c r="BR1905" s="329"/>
      <c r="BS1905" s="329"/>
      <c r="BT1905" s="329"/>
      <c r="BU1905" s="329"/>
      <c r="BV1905" s="329"/>
      <c r="BW1905" s="325"/>
      <c r="BX1905" s="325"/>
      <c r="BY1905" s="325"/>
      <c r="BZ1905" s="325"/>
      <c r="CA1905" s="325"/>
      <c r="CB1905" s="325"/>
      <c r="CC1905" s="325"/>
      <c r="CD1905" s="325"/>
      <c r="CE1905" s="325"/>
      <c r="CF1905" s="325"/>
      <c r="CG1905" s="325"/>
      <c r="CH1905" s="325"/>
      <c r="CI1905" s="325"/>
      <c r="CJ1905" s="325"/>
      <c r="CK1905" s="325"/>
      <c r="CL1905" s="325"/>
      <c r="CM1905" s="325"/>
      <c r="CN1905" s="325"/>
      <c r="CO1905" s="325"/>
      <c r="CP1905" s="325"/>
      <c r="CQ1905" s="325"/>
      <c r="CR1905" s="325"/>
      <c r="CS1905" s="325"/>
      <c r="CT1905" s="325"/>
      <c r="CU1905" s="325"/>
      <c r="CV1905" s="325"/>
      <c r="CW1905" s="325"/>
      <c r="CX1905" s="325"/>
    </row>
    <row r="1906" spans="1:102" s="36" customFormat="1" ht="15" hidden="1" customHeight="1">
      <c r="A1906" s="329"/>
      <c r="B1906" s="37" t="str">
        <f t="shared" ca="1" si="866"/>
        <v/>
      </c>
      <c r="C1906" s="41" t="str">
        <f t="shared" ca="1" si="867"/>
        <v/>
      </c>
      <c r="D1906" s="39" t="str">
        <f t="shared" ca="1" si="868"/>
        <v/>
      </c>
      <c r="E1906" s="39" t="str">
        <f t="shared" ca="1" si="880"/>
        <v/>
      </c>
      <c r="F1906" s="39" t="str">
        <f t="shared" ca="1" si="869"/>
        <v/>
      </c>
      <c r="G1906" s="101"/>
      <c r="H1906" s="39">
        <f t="shared" ca="1" si="860"/>
        <v>0</v>
      </c>
      <c r="J1906" s="332"/>
      <c r="K1906" s="37" t="str">
        <f t="shared" ca="1" si="870"/>
        <v/>
      </c>
      <c r="L1906" s="41" t="str">
        <f t="shared" ca="1" si="871"/>
        <v/>
      </c>
      <c r="M1906" s="39" t="str">
        <f t="shared" si="861"/>
        <v/>
      </c>
      <c r="N1906" s="39" t="str">
        <f t="shared" ca="1" si="881"/>
        <v/>
      </c>
      <c r="O1906" s="39" t="str">
        <f ca="1">IF(L1906="","",ROUND(Q1905*$O$5/payments_per_year,2))</f>
        <v/>
      </c>
      <c r="P1906" s="101"/>
      <c r="Q1906" s="39">
        <f t="shared" ca="1" si="882"/>
        <v>0</v>
      </c>
      <c r="R1906" s="332"/>
      <c r="S1906" s="37" t="str">
        <f t="shared" ca="1" si="872"/>
        <v/>
      </c>
      <c r="T1906" s="41" t="str">
        <f t="shared" ca="1" si="873"/>
        <v/>
      </c>
      <c r="U1906" s="39" t="str">
        <f t="shared" si="862"/>
        <v/>
      </c>
      <c r="V1906" s="39" t="str">
        <f t="shared" ca="1" si="883"/>
        <v/>
      </c>
      <c r="W1906" s="39">
        <f t="shared" ca="1" si="863"/>
        <v>0</v>
      </c>
      <c r="X1906" s="40"/>
      <c r="Y1906" s="39">
        <f t="shared" ca="1" si="884"/>
        <v>0</v>
      </c>
      <c r="Z1906" s="327"/>
      <c r="AA1906" s="37" t="str">
        <f t="shared" ca="1" si="874"/>
        <v/>
      </c>
      <c r="AB1906" s="41" t="str">
        <f t="shared" ca="1" si="875"/>
        <v/>
      </c>
      <c r="AC1906" s="39" t="str">
        <f t="shared" si="864"/>
        <v/>
      </c>
      <c r="AD1906" s="39" t="str">
        <f t="shared" ca="1" si="885"/>
        <v/>
      </c>
      <c r="AE1906" s="39" t="str">
        <f t="shared" ca="1" si="876"/>
        <v/>
      </c>
      <c r="AF1906" s="40"/>
      <c r="AG1906" s="39">
        <f t="shared" ca="1" si="886"/>
        <v>0</v>
      </c>
      <c r="AH1906" s="339"/>
      <c r="AI1906" s="37" t="str">
        <f t="shared" ca="1" si="877"/>
        <v/>
      </c>
      <c r="AJ1906" s="41" t="str">
        <f t="shared" ca="1" si="878"/>
        <v/>
      </c>
      <c r="AK1906" s="39" t="str">
        <f t="shared" si="865"/>
        <v/>
      </c>
      <c r="AL1906" s="39" t="str">
        <f t="shared" ca="1" si="887"/>
        <v/>
      </c>
      <c r="AM1906" s="39" t="str">
        <f t="shared" ca="1" si="879"/>
        <v/>
      </c>
      <c r="AN1906" s="40"/>
      <c r="AO1906" s="39">
        <f t="shared" ca="1" si="888"/>
        <v>0</v>
      </c>
      <c r="AP1906" s="339"/>
      <c r="AW1906" s="329"/>
      <c r="BI1906" s="329"/>
      <c r="BJ1906" s="329"/>
      <c r="BK1906" s="329"/>
      <c r="BL1906" s="329"/>
      <c r="BM1906" s="329"/>
      <c r="BN1906" s="329"/>
      <c r="BO1906" s="329"/>
      <c r="BP1906" s="329"/>
      <c r="BQ1906" s="329"/>
      <c r="BR1906" s="329"/>
      <c r="BS1906" s="329"/>
      <c r="BT1906" s="329"/>
      <c r="BU1906" s="329"/>
      <c r="BV1906" s="329"/>
      <c r="BW1906" s="325"/>
      <c r="BX1906" s="325"/>
      <c r="BY1906" s="325"/>
      <c r="BZ1906" s="325"/>
      <c r="CA1906" s="325"/>
      <c r="CB1906" s="325"/>
      <c r="CC1906" s="325"/>
      <c r="CD1906" s="325"/>
      <c r="CE1906" s="325"/>
      <c r="CF1906" s="325"/>
      <c r="CG1906" s="325"/>
      <c r="CH1906" s="325"/>
      <c r="CI1906" s="325"/>
      <c r="CJ1906" s="325"/>
      <c r="CK1906" s="325"/>
      <c r="CL1906" s="325"/>
      <c r="CM1906" s="325"/>
      <c r="CN1906" s="325"/>
      <c r="CO1906" s="325"/>
      <c r="CP1906" s="325"/>
      <c r="CQ1906" s="325"/>
      <c r="CR1906" s="325"/>
      <c r="CS1906" s="325"/>
      <c r="CT1906" s="325"/>
      <c r="CU1906" s="325"/>
      <c r="CV1906" s="325"/>
      <c r="CW1906" s="325"/>
      <c r="CX1906" s="325"/>
    </row>
    <row r="1907" spans="1:102" s="36" customFormat="1" ht="15" hidden="1" customHeight="1">
      <c r="A1907" s="329"/>
      <c r="B1907" s="37" t="str">
        <f t="shared" ca="1" si="866"/>
        <v/>
      </c>
      <c r="C1907" s="41" t="str">
        <f t="shared" ca="1" si="867"/>
        <v/>
      </c>
      <c r="D1907" s="39" t="str">
        <f t="shared" ca="1" si="868"/>
        <v/>
      </c>
      <c r="E1907" s="39" t="str">
        <f t="shared" ca="1" si="880"/>
        <v/>
      </c>
      <c r="F1907" s="39" t="str">
        <f t="shared" ca="1" si="869"/>
        <v/>
      </c>
      <c r="G1907" s="101"/>
      <c r="H1907" s="39">
        <f t="shared" ca="1" si="860"/>
        <v>0</v>
      </c>
      <c r="J1907" s="332"/>
      <c r="K1907" s="37" t="str">
        <f t="shared" ca="1" si="870"/>
        <v/>
      </c>
      <c r="L1907" s="41" t="str">
        <f t="shared" ca="1" si="871"/>
        <v/>
      </c>
      <c r="M1907" s="39" t="str">
        <f t="shared" si="861"/>
        <v/>
      </c>
      <c r="N1907" s="39" t="str">
        <f t="shared" ca="1" si="881"/>
        <v/>
      </c>
      <c r="O1907" s="39">
        <f ca="1">ROUND(Q1906*$O$5/payments_per_year,2)</f>
        <v>0</v>
      </c>
      <c r="P1907" s="101"/>
      <c r="Q1907" s="39">
        <f t="shared" ca="1" si="882"/>
        <v>0</v>
      </c>
      <c r="R1907" s="332"/>
      <c r="S1907" s="37" t="str">
        <f t="shared" ca="1" si="872"/>
        <v/>
      </c>
      <c r="T1907" s="41" t="str">
        <f t="shared" ca="1" si="873"/>
        <v/>
      </c>
      <c r="U1907" s="39" t="str">
        <f t="shared" si="862"/>
        <v/>
      </c>
      <c r="V1907" s="39" t="str">
        <f t="shared" ca="1" si="883"/>
        <v/>
      </c>
      <c r="W1907" s="39">
        <f t="shared" ca="1" si="863"/>
        <v>0</v>
      </c>
      <c r="X1907" s="40"/>
      <c r="Y1907" s="39">
        <f t="shared" ca="1" si="884"/>
        <v>0</v>
      </c>
      <c r="Z1907" s="327"/>
      <c r="AA1907" s="37" t="str">
        <f t="shared" ca="1" si="874"/>
        <v/>
      </c>
      <c r="AB1907" s="41" t="str">
        <f t="shared" ca="1" si="875"/>
        <v/>
      </c>
      <c r="AC1907" s="39" t="str">
        <f t="shared" si="864"/>
        <v/>
      </c>
      <c r="AD1907" s="39" t="str">
        <f t="shared" ca="1" si="885"/>
        <v/>
      </c>
      <c r="AE1907" s="39" t="str">
        <f t="shared" ca="1" si="876"/>
        <v/>
      </c>
      <c r="AF1907" s="40"/>
      <c r="AG1907" s="39">
        <f t="shared" ca="1" si="886"/>
        <v>0</v>
      </c>
      <c r="AH1907" s="339"/>
      <c r="AI1907" s="37" t="str">
        <f t="shared" ca="1" si="877"/>
        <v/>
      </c>
      <c r="AJ1907" s="41" t="str">
        <f t="shared" ca="1" si="878"/>
        <v/>
      </c>
      <c r="AK1907" s="39" t="str">
        <f t="shared" si="865"/>
        <v/>
      </c>
      <c r="AL1907" s="39" t="str">
        <f t="shared" ca="1" si="887"/>
        <v/>
      </c>
      <c r="AM1907" s="39" t="str">
        <f t="shared" ca="1" si="879"/>
        <v/>
      </c>
      <c r="AN1907" s="40"/>
      <c r="AO1907" s="39">
        <f t="shared" ca="1" si="888"/>
        <v>0</v>
      </c>
      <c r="AP1907" s="339"/>
      <c r="AW1907" s="329"/>
      <c r="BI1907" s="329"/>
      <c r="BJ1907" s="329"/>
      <c r="BK1907" s="329"/>
      <c r="BL1907" s="329"/>
      <c r="BM1907" s="329"/>
      <c r="BN1907" s="329"/>
      <c r="BO1907" s="329"/>
      <c r="BP1907" s="329"/>
      <c r="BQ1907" s="329"/>
      <c r="BR1907" s="329"/>
      <c r="BS1907" s="329"/>
      <c r="BT1907" s="329"/>
      <c r="BU1907" s="329"/>
      <c r="BV1907" s="329"/>
      <c r="BW1907" s="325"/>
      <c r="BX1907" s="325"/>
      <c r="BY1907" s="325"/>
      <c r="BZ1907" s="325"/>
      <c r="CA1907" s="325"/>
      <c r="CB1907" s="325"/>
      <c r="CC1907" s="325"/>
      <c r="CD1907" s="325"/>
      <c r="CE1907" s="325"/>
      <c r="CF1907" s="325"/>
      <c r="CG1907" s="325"/>
      <c r="CH1907" s="325"/>
      <c r="CI1907" s="325"/>
      <c r="CJ1907" s="325"/>
      <c r="CK1907" s="325"/>
      <c r="CL1907" s="325"/>
      <c r="CM1907" s="325"/>
      <c r="CN1907" s="325"/>
      <c r="CO1907" s="325"/>
      <c r="CP1907" s="325"/>
      <c r="CQ1907" s="325"/>
      <c r="CR1907" s="325"/>
      <c r="CS1907" s="325"/>
      <c r="CT1907" s="325"/>
      <c r="CU1907" s="325"/>
      <c r="CV1907" s="325"/>
      <c r="CW1907" s="325"/>
      <c r="CX1907" s="325"/>
    </row>
    <row r="1908" spans="1:102" s="36" customFormat="1" ht="15" hidden="1" customHeight="1">
      <c r="A1908" s="329"/>
      <c r="B1908" s="37" t="str">
        <f t="shared" ca="1" si="866"/>
        <v/>
      </c>
      <c r="C1908" s="41" t="str">
        <f t="shared" ca="1" si="867"/>
        <v/>
      </c>
      <c r="D1908" s="39" t="str">
        <f t="shared" ca="1" si="868"/>
        <v/>
      </c>
      <c r="E1908" s="39" t="str">
        <f t="shared" ca="1" si="880"/>
        <v/>
      </c>
      <c r="F1908" s="39" t="str">
        <f t="shared" ca="1" si="869"/>
        <v/>
      </c>
      <c r="G1908" s="101"/>
      <c r="H1908" s="39">
        <f t="shared" ca="1" si="860"/>
        <v>0</v>
      </c>
      <c r="J1908" s="332"/>
      <c r="K1908" s="37" t="str">
        <f t="shared" ca="1" si="870"/>
        <v/>
      </c>
      <c r="L1908" s="41" t="str">
        <f t="shared" ca="1" si="871"/>
        <v/>
      </c>
      <c r="M1908" s="39" t="str">
        <f t="shared" si="861"/>
        <v/>
      </c>
      <c r="N1908" s="39" t="str">
        <f t="shared" ca="1" si="881"/>
        <v/>
      </c>
      <c r="O1908" s="39" t="str">
        <f ca="1">IF(L1908="","",ROUND(Q1907*$O$5/payments_per_year,2))</f>
        <v/>
      </c>
      <c r="P1908" s="101"/>
      <c r="Q1908" s="39">
        <f t="shared" ca="1" si="882"/>
        <v>0</v>
      </c>
      <c r="R1908" s="332"/>
      <c r="S1908" s="37" t="str">
        <f t="shared" ca="1" si="872"/>
        <v/>
      </c>
      <c r="T1908" s="41" t="str">
        <f t="shared" ca="1" si="873"/>
        <v/>
      </c>
      <c r="U1908" s="39" t="str">
        <f t="shared" si="862"/>
        <v/>
      </c>
      <c r="V1908" s="39" t="str">
        <f t="shared" ca="1" si="883"/>
        <v/>
      </c>
      <c r="W1908" s="39">
        <f t="shared" ca="1" si="863"/>
        <v>0</v>
      </c>
      <c r="X1908" s="40"/>
      <c r="Y1908" s="39">
        <f t="shared" ca="1" si="884"/>
        <v>0</v>
      </c>
      <c r="Z1908" s="327"/>
      <c r="AA1908" s="37" t="str">
        <f t="shared" ca="1" si="874"/>
        <v/>
      </c>
      <c r="AB1908" s="41" t="str">
        <f t="shared" ca="1" si="875"/>
        <v/>
      </c>
      <c r="AC1908" s="39" t="str">
        <f t="shared" si="864"/>
        <v/>
      </c>
      <c r="AD1908" s="39" t="str">
        <f t="shared" ca="1" si="885"/>
        <v/>
      </c>
      <c r="AE1908" s="39" t="str">
        <f t="shared" ca="1" si="876"/>
        <v/>
      </c>
      <c r="AF1908" s="40"/>
      <c r="AG1908" s="39">
        <f t="shared" ca="1" si="886"/>
        <v>0</v>
      </c>
      <c r="AH1908" s="339"/>
      <c r="AI1908" s="37" t="str">
        <f t="shared" ca="1" si="877"/>
        <v/>
      </c>
      <c r="AJ1908" s="41" t="str">
        <f t="shared" ca="1" si="878"/>
        <v/>
      </c>
      <c r="AK1908" s="39" t="str">
        <f t="shared" si="865"/>
        <v/>
      </c>
      <c r="AL1908" s="39" t="str">
        <f t="shared" ca="1" si="887"/>
        <v/>
      </c>
      <c r="AM1908" s="39" t="str">
        <f t="shared" ca="1" si="879"/>
        <v/>
      </c>
      <c r="AN1908" s="40"/>
      <c r="AO1908" s="39">
        <f t="shared" ca="1" si="888"/>
        <v>0</v>
      </c>
      <c r="AP1908" s="339"/>
      <c r="AW1908" s="329"/>
      <c r="BI1908" s="329"/>
      <c r="BJ1908" s="329"/>
      <c r="BK1908" s="329"/>
      <c r="BL1908" s="329"/>
      <c r="BM1908" s="329"/>
      <c r="BN1908" s="329"/>
      <c r="BO1908" s="329"/>
      <c r="BP1908" s="329"/>
      <c r="BQ1908" s="329"/>
      <c r="BR1908" s="329"/>
      <c r="BS1908" s="329"/>
      <c r="BT1908" s="329"/>
      <c r="BU1908" s="329"/>
      <c r="BV1908" s="329"/>
      <c r="BW1908" s="325"/>
      <c r="BX1908" s="325"/>
      <c r="BY1908" s="325"/>
      <c r="BZ1908" s="325"/>
      <c r="CA1908" s="325"/>
      <c r="CB1908" s="325"/>
      <c r="CC1908" s="325"/>
      <c r="CD1908" s="325"/>
      <c r="CE1908" s="325"/>
      <c r="CF1908" s="325"/>
      <c r="CG1908" s="325"/>
      <c r="CH1908" s="325"/>
      <c r="CI1908" s="325"/>
      <c r="CJ1908" s="325"/>
      <c r="CK1908" s="325"/>
      <c r="CL1908" s="325"/>
      <c r="CM1908" s="325"/>
      <c r="CN1908" s="325"/>
      <c r="CO1908" s="325"/>
      <c r="CP1908" s="325"/>
      <c r="CQ1908" s="325"/>
      <c r="CR1908" s="325"/>
      <c r="CS1908" s="325"/>
      <c r="CT1908" s="325"/>
      <c r="CU1908" s="325"/>
      <c r="CV1908" s="325"/>
      <c r="CW1908" s="325"/>
      <c r="CX1908" s="325"/>
    </row>
    <row r="1909" spans="1:102" s="36" customFormat="1" ht="15" hidden="1" customHeight="1">
      <c r="A1909" s="329"/>
      <c r="B1909" s="37" t="str">
        <f t="shared" ca="1" si="866"/>
        <v/>
      </c>
      <c r="C1909" s="41" t="str">
        <f t="shared" ca="1" si="867"/>
        <v/>
      </c>
      <c r="D1909" s="39" t="str">
        <f t="shared" ca="1" si="868"/>
        <v/>
      </c>
      <c r="E1909" s="39" t="str">
        <f t="shared" ca="1" si="880"/>
        <v/>
      </c>
      <c r="F1909" s="39" t="str">
        <f t="shared" ca="1" si="869"/>
        <v/>
      </c>
      <c r="G1909" s="101"/>
      <c r="H1909" s="39">
        <f t="shared" ca="1" si="860"/>
        <v>0</v>
      </c>
      <c r="J1909" s="332"/>
      <c r="K1909" s="37" t="str">
        <f t="shared" ca="1" si="870"/>
        <v/>
      </c>
      <c r="L1909" s="41" t="str">
        <f t="shared" ca="1" si="871"/>
        <v/>
      </c>
      <c r="M1909" s="39" t="str">
        <f t="shared" si="861"/>
        <v/>
      </c>
      <c r="N1909" s="39" t="str">
        <f t="shared" ca="1" si="881"/>
        <v/>
      </c>
      <c r="O1909" s="39">
        <f ca="1">ROUND(Q1908*$O$5/payments_per_year,2)</f>
        <v>0</v>
      </c>
      <c r="P1909" s="101"/>
      <c r="Q1909" s="39">
        <f t="shared" ca="1" si="882"/>
        <v>0</v>
      </c>
      <c r="R1909" s="332"/>
      <c r="S1909" s="37" t="str">
        <f t="shared" ca="1" si="872"/>
        <v/>
      </c>
      <c r="T1909" s="41" t="str">
        <f t="shared" ca="1" si="873"/>
        <v/>
      </c>
      <c r="U1909" s="39" t="str">
        <f t="shared" si="862"/>
        <v/>
      </c>
      <c r="V1909" s="39" t="str">
        <f t="shared" ca="1" si="883"/>
        <v/>
      </c>
      <c r="W1909" s="39">
        <f t="shared" ca="1" si="863"/>
        <v>0</v>
      </c>
      <c r="X1909" s="40"/>
      <c r="Y1909" s="39">
        <f t="shared" ca="1" si="884"/>
        <v>0</v>
      </c>
      <c r="Z1909" s="327"/>
      <c r="AA1909" s="37" t="str">
        <f t="shared" ca="1" si="874"/>
        <v/>
      </c>
      <c r="AB1909" s="41" t="str">
        <f t="shared" ca="1" si="875"/>
        <v/>
      </c>
      <c r="AC1909" s="39" t="str">
        <f t="shared" si="864"/>
        <v/>
      </c>
      <c r="AD1909" s="39" t="str">
        <f t="shared" ca="1" si="885"/>
        <v/>
      </c>
      <c r="AE1909" s="39" t="str">
        <f t="shared" ca="1" si="876"/>
        <v/>
      </c>
      <c r="AF1909" s="40"/>
      <c r="AG1909" s="39">
        <f t="shared" ca="1" si="886"/>
        <v>0</v>
      </c>
      <c r="AH1909" s="339"/>
      <c r="AI1909" s="37" t="str">
        <f t="shared" ca="1" si="877"/>
        <v/>
      </c>
      <c r="AJ1909" s="41" t="str">
        <f t="shared" ca="1" si="878"/>
        <v/>
      </c>
      <c r="AK1909" s="39" t="str">
        <f t="shared" si="865"/>
        <v/>
      </c>
      <c r="AL1909" s="39" t="str">
        <f t="shared" ca="1" si="887"/>
        <v/>
      </c>
      <c r="AM1909" s="39" t="str">
        <f t="shared" ca="1" si="879"/>
        <v/>
      </c>
      <c r="AN1909" s="40"/>
      <c r="AO1909" s="39">
        <f t="shared" ca="1" si="888"/>
        <v>0</v>
      </c>
      <c r="AP1909" s="339"/>
      <c r="AW1909" s="329"/>
      <c r="BI1909" s="329"/>
      <c r="BJ1909" s="329"/>
      <c r="BK1909" s="329"/>
      <c r="BL1909" s="329"/>
      <c r="BM1909" s="329"/>
      <c r="BN1909" s="329"/>
      <c r="BO1909" s="329"/>
      <c r="BP1909" s="329"/>
      <c r="BQ1909" s="329"/>
      <c r="BR1909" s="329"/>
      <c r="BS1909" s="329"/>
      <c r="BT1909" s="329"/>
      <c r="BU1909" s="329"/>
      <c r="BV1909" s="329"/>
      <c r="BW1909" s="325"/>
      <c r="BX1909" s="325"/>
      <c r="BY1909" s="325"/>
      <c r="BZ1909" s="325"/>
      <c r="CA1909" s="325"/>
      <c r="CB1909" s="325"/>
      <c r="CC1909" s="325"/>
      <c r="CD1909" s="325"/>
      <c r="CE1909" s="325"/>
      <c r="CF1909" s="325"/>
      <c r="CG1909" s="325"/>
      <c r="CH1909" s="325"/>
      <c r="CI1909" s="325"/>
      <c r="CJ1909" s="325"/>
      <c r="CK1909" s="325"/>
      <c r="CL1909" s="325"/>
      <c r="CM1909" s="325"/>
      <c r="CN1909" s="325"/>
      <c r="CO1909" s="325"/>
      <c r="CP1909" s="325"/>
      <c r="CQ1909" s="325"/>
      <c r="CR1909" s="325"/>
      <c r="CS1909" s="325"/>
      <c r="CT1909" s="325"/>
      <c r="CU1909" s="325"/>
      <c r="CV1909" s="325"/>
      <c r="CW1909" s="325"/>
      <c r="CX1909" s="325"/>
    </row>
    <row r="1910" spans="1:102" s="36" customFormat="1" ht="15" hidden="1" customHeight="1">
      <c r="A1910" s="329"/>
      <c r="B1910" s="37" t="str">
        <f t="shared" ca="1" si="866"/>
        <v/>
      </c>
      <c r="C1910" s="41" t="str">
        <f t="shared" ca="1" si="867"/>
        <v/>
      </c>
      <c r="D1910" s="39" t="str">
        <f t="shared" ca="1" si="868"/>
        <v/>
      </c>
      <c r="E1910" s="39" t="str">
        <f t="shared" ca="1" si="880"/>
        <v/>
      </c>
      <c r="F1910" s="39" t="str">
        <f t="shared" ca="1" si="869"/>
        <v/>
      </c>
      <c r="G1910" s="101"/>
      <c r="H1910" s="39">
        <f t="shared" ca="1" si="860"/>
        <v>0</v>
      </c>
      <c r="J1910" s="332"/>
      <c r="K1910" s="37" t="str">
        <f t="shared" ca="1" si="870"/>
        <v/>
      </c>
      <c r="L1910" s="41" t="str">
        <f t="shared" ca="1" si="871"/>
        <v/>
      </c>
      <c r="M1910" s="39" t="str">
        <f t="shared" si="861"/>
        <v/>
      </c>
      <c r="N1910" s="39" t="str">
        <f t="shared" ca="1" si="881"/>
        <v/>
      </c>
      <c r="O1910" s="39" t="str">
        <f ca="1">IF(L1910="","",ROUND(Q1909*$O$5/payments_per_year,2))</f>
        <v/>
      </c>
      <c r="P1910" s="101"/>
      <c r="Q1910" s="39">
        <f t="shared" ca="1" si="882"/>
        <v>0</v>
      </c>
      <c r="R1910" s="332"/>
      <c r="S1910" s="37" t="str">
        <f t="shared" ca="1" si="872"/>
        <v/>
      </c>
      <c r="T1910" s="41" t="str">
        <f t="shared" ca="1" si="873"/>
        <v/>
      </c>
      <c r="U1910" s="39" t="str">
        <f t="shared" si="862"/>
        <v/>
      </c>
      <c r="V1910" s="39" t="str">
        <f t="shared" ca="1" si="883"/>
        <v/>
      </c>
      <c r="W1910" s="39">
        <f t="shared" ca="1" si="863"/>
        <v>0</v>
      </c>
      <c r="X1910" s="40"/>
      <c r="Y1910" s="39">
        <f t="shared" ca="1" si="884"/>
        <v>0</v>
      </c>
      <c r="Z1910" s="327"/>
      <c r="AA1910" s="37" t="str">
        <f t="shared" ca="1" si="874"/>
        <v/>
      </c>
      <c r="AB1910" s="41" t="str">
        <f t="shared" ca="1" si="875"/>
        <v/>
      </c>
      <c r="AC1910" s="39" t="str">
        <f t="shared" si="864"/>
        <v/>
      </c>
      <c r="AD1910" s="39" t="str">
        <f t="shared" ca="1" si="885"/>
        <v/>
      </c>
      <c r="AE1910" s="39" t="str">
        <f t="shared" ca="1" si="876"/>
        <v/>
      </c>
      <c r="AF1910" s="40"/>
      <c r="AG1910" s="39">
        <f t="shared" ca="1" si="886"/>
        <v>0</v>
      </c>
      <c r="AH1910" s="339"/>
      <c r="AI1910" s="37" t="str">
        <f t="shared" ca="1" si="877"/>
        <v/>
      </c>
      <c r="AJ1910" s="41" t="str">
        <f t="shared" ca="1" si="878"/>
        <v/>
      </c>
      <c r="AK1910" s="39" t="str">
        <f t="shared" si="865"/>
        <v/>
      </c>
      <c r="AL1910" s="39" t="str">
        <f t="shared" ca="1" si="887"/>
        <v/>
      </c>
      <c r="AM1910" s="39" t="str">
        <f t="shared" ca="1" si="879"/>
        <v/>
      </c>
      <c r="AN1910" s="40"/>
      <c r="AO1910" s="39">
        <f t="shared" ca="1" si="888"/>
        <v>0</v>
      </c>
      <c r="AP1910" s="339"/>
      <c r="AW1910" s="329"/>
      <c r="BI1910" s="329"/>
      <c r="BJ1910" s="329"/>
      <c r="BK1910" s="329"/>
      <c r="BL1910" s="329"/>
      <c r="BM1910" s="329"/>
      <c r="BN1910" s="329"/>
      <c r="BO1910" s="329"/>
      <c r="BP1910" s="329"/>
      <c r="BQ1910" s="329"/>
      <c r="BR1910" s="329"/>
      <c r="BS1910" s="329"/>
      <c r="BT1910" s="329"/>
      <c r="BU1910" s="329"/>
      <c r="BV1910" s="329"/>
      <c r="BW1910" s="325"/>
      <c r="BX1910" s="325"/>
      <c r="BY1910" s="325"/>
      <c r="BZ1910" s="325"/>
      <c r="CA1910" s="325"/>
      <c r="CB1910" s="325"/>
      <c r="CC1910" s="325"/>
      <c r="CD1910" s="325"/>
      <c r="CE1910" s="325"/>
      <c r="CF1910" s="325"/>
      <c r="CG1910" s="325"/>
      <c r="CH1910" s="325"/>
      <c r="CI1910" s="325"/>
      <c r="CJ1910" s="325"/>
      <c r="CK1910" s="325"/>
      <c r="CL1910" s="325"/>
      <c r="CM1910" s="325"/>
      <c r="CN1910" s="325"/>
      <c r="CO1910" s="325"/>
      <c r="CP1910" s="325"/>
      <c r="CQ1910" s="325"/>
      <c r="CR1910" s="325"/>
      <c r="CS1910" s="325"/>
      <c r="CT1910" s="325"/>
      <c r="CU1910" s="325"/>
      <c r="CV1910" s="325"/>
      <c r="CW1910" s="325"/>
      <c r="CX1910" s="325"/>
    </row>
    <row r="1911" spans="1:102" s="36" customFormat="1" ht="15" hidden="1" customHeight="1">
      <c r="A1911" s="329"/>
      <c r="B1911" s="37" t="str">
        <f t="shared" ca="1" si="866"/>
        <v/>
      </c>
      <c r="C1911" s="41" t="str">
        <f t="shared" ca="1" si="867"/>
        <v/>
      </c>
      <c r="D1911" s="39" t="str">
        <f t="shared" ca="1" si="868"/>
        <v/>
      </c>
      <c r="E1911" s="39" t="str">
        <f t="shared" ca="1" si="880"/>
        <v/>
      </c>
      <c r="F1911" s="39" t="str">
        <f t="shared" ca="1" si="869"/>
        <v/>
      </c>
      <c r="G1911" s="101"/>
      <c r="H1911" s="39">
        <f t="shared" ca="1" si="860"/>
        <v>0</v>
      </c>
      <c r="J1911" s="332"/>
      <c r="K1911" s="37" t="str">
        <f t="shared" ca="1" si="870"/>
        <v/>
      </c>
      <c r="L1911" s="41" t="str">
        <f t="shared" ca="1" si="871"/>
        <v/>
      </c>
      <c r="M1911" s="39" t="str">
        <f t="shared" si="861"/>
        <v/>
      </c>
      <c r="N1911" s="39" t="str">
        <f t="shared" ca="1" si="881"/>
        <v/>
      </c>
      <c r="O1911" s="39">
        <f ca="1">ROUND(Q1910*$O$5/payments_per_year,2)</f>
        <v>0</v>
      </c>
      <c r="P1911" s="101"/>
      <c r="Q1911" s="39">
        <f t="shared" ca="1" si="882"/>
        <v>0</v>
      </c>
      <c r="R1911" s="332"/>
      <c r="S1911" s="37" t="str">
        <f t="shared" ca="1" si="872"/>
        <v/>
      </c>
      <c r="T1911" s="41" t="str">
        <f t="shared" ca="1" si="873"/>
        <v/>
      </c>
      <c r="U1911" s="39" t="str">
        <f t="shared" si="862"/>
        <v/>
      </c>
      <c r="V1911" s="39" t="str">
        <f t="shared" ca="1" si="883"/>
        <v/>
      </c>
      <c r="W1911" s="39">
        <f t="shared" ca="1" si="863"/>
        <v>0</v>
      </c>
      <c r="X1911" s="40"/>
      <c r="Y1911" s="39">
        <f t="shared" ca="1" si="884"/>
        <v>0</v>
      </c>
      <c r="Z1911" s="327"/>
      <c r="AA1911" s="37" t="str">
        <f t="shared" ca="1" si="874"/>
        <v/>
      </c>
      <c r="AB1911" s="41" t="str">
        <f t="shared" ca="1" si="875"/>
        <v/>
      </c>
      <c r="AC1911" s="39" t="str">
        <f t="shared" si="864"/>
        <v/>
      </c>
      <c r="AD1911" s="39" t="str">
        <f t="shared" ca="1" si="885"/>
        <v/>
      </c>
      <c r="AE1911" s="39" t="str">
        <f t="shared" ca="1" si="876"/>
        <v/>
      </c>
      <c r="AF1911" s="40"/>
      <c r="AG1911" s="39">
        <f t="shared" ca="1" si="886"/>
        <v>0</v>
      </c>
      <c r="AH1911" s="339"/>
      <c r="AI1911" s="37" t="str">
        <f t="shared" ca="1" si="877"/>
        <v/>
      </c>
      <c r="AJ1911" s="41" t="str">
        <f t="shared" ca="1" si="878"/>
        <v/>
      </c>
      <c r="AK1911" s="39" t="str">
        <f t="shared" si="865"/>
        <v/>
      </c>
      <c r="AL1911" s="39" t="str">
        <f t="shared" ca="1" si="887"/>
        <v/>
      </c>
      <c r="AM1911" s="39" t="str">
        <f t="shared" ca="1" si="879"/>
        <v/>
      </c>
      <c r="AN1911" s="40"/>
      <c r="AO1911" s="39">
        <f t="shared" ca="1" si="888"/>
        <v>0</v>
      </c>
      <c r="AP1911" s="339"/>
      <c r="AW1911" s="329"/>
      <c r="BI1911" s="329"/>
      <c r="BJ1911" s="329"/>
      <c r="BK1911" s="329"/>
      <c r="BL1911" s="329"/>
      <c r="BM1911" s="329"/>
      <c r="BN1911" s="329"/>
      <c r="BO1911" s="329"/>
      <c r="BP1911" s="329"/>
      <c r="BQ1911" s="329"/>
      <c r="BR1911" s="329"/>
      <c r="BS1911" s="329"/>
      <c r="BT1911" s="329"/>
      <c r="BU1911" s="329"/>
      <c r="BV1911" s="329"/>
      <c r="BW1911" s="325"/>
      <c r="BX1911" s="325"/>
      <c r="BY1911" s="325"/>
      <c r="BZ1911" s="325"/>
      <c r="CA1911" s="325"/>
      <c r="CB1911" s="325"/>
      <c r="CC1911" s="325"/>
      <c r="CD1911" s="325"/>
      <c r="CE1911" s="325"/>
      <c r="CF1911" s="325"/>
      <c r="CG1911" s="325"/>
      <c r="CH1911" s="325"/>
      <c r="CI1911" s="325"/>
      <c r="CJ1911" s="325"/>
      <c r="CK1911" s="325"/>
      <c r="CL1911" s="325"/>
      <c r="CM1911" s="325"/>
      <c r="CN1911" s="325"/>
      <c r="CO1911" s="325"/>
      <c r="CP1911" s="325"/>
      <c r="CQ1911" s="325"/>
      <c r="CR1911" s="325"/>
      <c r="CS1911" s="325"/>
      <c r="CT1911" s="325"/>
      <c r="CU1911" s="325"/>
      <c r="CV1911" s="325"/>
      <c r="CW1911" s="325"/>
      <c r="CX1911" s="325"/>
    </row>
    <row r="1912" spans="1:102" s="36" customFormat="1" ht="15" hidden="1" customHeight="1">
      <c r="A1912" s="329"/>
      <c r="B1912" s="37" t="str">
        <f t="shared" ca="1" si="866"/>
        <v/>
      </c>
      <c r="C1912" s="41" t="str">
        <f t="shared" ca="1" si="867"/>
        <v/>
      </c>
      <c r="D1912" s="39" t="str">
        <f t="shared" ca="1" si="868"/>
        <v/>
      </c>
      <c r="E1912" s="39" t="str">
        <f t="shared" ca="1" si="880"/>
        <v/>
      </c>
      <c r="F1912" s="39" t="str">
        <f t="shared" ca="1" si="869"/>
        <v/>
      </c>
      <c r="G1912" s="101"/>
      <c r="H1912" s="39">
        <f t="shared" ca="1" si="860"/>
        <v>0</v>
      </c>
      <c r="J1912" s="332"/>
      <c r="K1912" s="37" t="str">
        <f t="shared" ca="1" si="870"/>
        <v/>
      </c>
      <c r="L1912" s="41" t="str">
        <f t="shared" ca="1" si="871"/>
        <v/>
      </c>
      <c r="M1912" s="39" t="str">
        <f t="shared" si="861"/>
        <v/>
      </c>
      <c r="N1912" s="39" t="str">
        <f t="shared" ca="1" si="881"/>
        <v/>
      </c>
      <c r="O1912" s="39" t="str">
        <f ca="1">IF(L1912="","",ROUND(Q1911*$O$5/payments_per_year,2))</f>
        <v/>
      </c>
      <c r="P1912" s="101"/>
      <c r="Q1912" s="39">
        <f t="shared" ca="1" si="882"/>
        <v>0</v>
      </c>
      <c r="R1912" s="332"/>
      <c r="S1912" s="37" t="str">
        <f t="shared" ca="1" si="872"/>
        <v/>
      </c>
      <c r="T1912" s="41" t="str">
        <f t="shared" ca="1" si="873"/>
        <v/>
      </c>
      <c r="U1912" s="39" t="str">
        <f t="shared" si="862"/>
        <v/>
      </c>
      <c r="V1912" s="39" t="str">
        <f t="shared" ca="1" si="883"/>
        <v/>
      </c>
      <c r="W1912" s="39">
        <f t="shared" ca="1" si="863"/>
        <v>0</v>
      </c>
      <c r="X1912" s="40"/>
      <c r="Y1912" s="39">
        <f t="shared" ca="1" si="884"/>
        <v>0</v>
      </c>
      <c r="Z1912" s="327"/>
      <c r="AA1912" s="37" t="str">
        <f t="shared" ca="1" si="874"/>
        <v/>
      </c>
      <c r="AB1912" s="41" t="str">
        <f t="shared" ca="1" si="875"/>
        <v/>
      </c>
      <c r="AC1912" s="39" t="str">
        <f t="shared" si="864"/>
        <v/>
      </c>
      <c r="AD1912" s="39" t="str">
        <f t="shared" ca="1" si="885"/>
        <v/>
      </c>
      <c r="AE1912" s="39" t="str">
        <f t="shared" ca="1" si="876"/>
        <v/>
      </c>
      <c r="AF1912" s="40"/>
      <c r="AG1912" s="39">
        <f t="shared" ca="1" si="886"/>
        <v>0</v>
      </c>
      <c r="AH1912" s="339"/>
      <c r="AI1912" s="37" t="str">
        <f t="shared" ca="1" si="877"/>
        <v/>
      </c>
      <c r="AJ1912" s="41" t="str">
        <f t="shared" ca="1" si="878"/>
        <v/>
      </c>
      <c r="AK1912" s="39" t="str">
        <f t="shared" si="865"/>
        <v/>
      </c>
      <c r="AL1912" s="39" t="str">
        <f t="shared" ca="1" si="887"/>
        <v/>
      </c>
      <c r="AM1912" s="39" t="str">
        <f t="shared" ca="1" si="879"/>
        <v/>
      </c>
      <c r="AN1912" s="40"/>
      <c r="AO1912" s="39">
        <f t="shared" ca="1" si="888"/>
        <v>0</v>
      </c>
      <c r="AP1912" s="339"/>
      <c r="AW1912" s="329"/>
      <c r="BI1912" s="329"/>
      <c r="BJ1912" s="329"/>
      <c r="BK1912" s="329"/>
      <c r="BL1912" s="329"/>
      <c r="BM1912" s="329"/>
      <c r="BN1912" s="329"/>
      <c r="BO1912" s="329"/>
      <c r="BP1912" s="329"/>
      <c r="BQ1912" s="329"/>
      <c r="BR1912" s="329"/>
      <c r="BS1912" s="329"/>
      <c r="BT1912" s="329"/>
      <c r="BU1912" s="329"/>
      <c r="BV1912" s="329"/>
      <c r="BW1912" s="325"/>
      <c r="BX1912" s="325"/>
      <c r="BY1912" s="325"/>
      <c r="BZ1912" s="325"/>
      <c r="CA1912" s="325"/>
      <c r="CB1912" s="325"/>
      <c r="CC1912" s="325"/>
      <c r="CD1912" s="325"/>
      <c r="CE1912" s="325"/>
      <c r="CF1912" s="325"/>
      <c r="CG1912" s="325"/>
      <c r="CH1912" s="325"/>
      <c r="CI1912" s="325"/>
      <c r="CJ1912" s="325"/>
      <c r="CK1912" s="325"/>
      <c r="CL1912" s="325"/>
      <c r="CM1912" s="325"/>
      <c r="CN1912" s="325"/>
      <c r="CO1912" s="325"/>
      <c r="CP1912" s="325"/>
      <c r="CQ1912" s="325"/>
      <c r="CR1912" s="325"/>
      <c r="CS1912" s="325"/>
      <c r="CT1912" s="325"/>
      <c r="CU1912" s="325"/>
      <c r="CV1912" s="325"/>
      <c r="CW1912" s="325"/>
      <c r="CX1912" s="325"/>
    </row>
    <row r="1913" spans="1:102" s="36" customFormat="1" ht="15" hidden="1" customHeight="1">
      <c r="A1913" s="329"/>
      <c r="B1913" s="37" t="str">
        <f t="shared" ca="1" si="866"/>
        <v/>
      </c>
      <c r="C1913" s="41" t="str">
        <f t="shared" ca="1" si="867"/>
        <v/>
      </c>
      <c r="D1913" s="39" t="str">
        <f t="shared" ca="1" si="868"/>
        <v/>
      </c>
      <c r="E1913" s="39" t="str">
        <f t="shared" ca="1" si="880"/>
        <v/>
      </c>
      <c r="F1913" s="39" t="str">
        <f t="shared" ca="1" si="869"/>
        <v/>
      </c>
      <c r="G1913" s="101"/>
      <c r="H1913" s="39">
        <f t="shared" ca="1" si="860"/>
        <v>0</v>
      </c>
      <c r="J1913" s="332"/>
      <c r="K1913" s="37" t="str">
        <f t="shared" ca="1" si="870"/>
        <v/>
      </c>
      <c r="L1913" s="41" t="str">
        <f t="shared" ca="1" si="871"/>
        <v/>
      </c>
      <c r="M1913" s="39" t="str">
        <f t="shared" si="861"/>
        <v/>
      </c>
      <c r="N1913" s="39" t="str">
        <f t="shared" ca="1" si="881"/>
        <v/>
      </c>
      <c r="O1913" s="39">
        <f ca="1">ROUND(Q1912*$O$5/payments_per_year,2)</f>
        <v>0</v>
      </c>
      <c r="P1913" s="101"/>
      <c r="Q1913" s="39">
        <f t="shared" ca="1" si="882"/>
        <v>0</v>
      </c>
      <c r="R1913" s="332"/>
      <c r="S1913" s="37" t="str">
        <f t="shared" ca="1" si="872"/>
        <v/>
      </c>
      <c r="T1913" s="41" t="str">
        <f t="shared" ca="1" si="873"/>
        <v/>
      </c>
      <c r="U1913" s="39" t="str">
        <f t="shared" si="862"/>
        <v/>
      </c>
      <c r="V1913" s="39" t="str">
        <f t="shared" ca="1" si="883"/>
        <v/>
      </c>
      <c r="W1913" s="39">
        <f t="shared" ca="1" si="863"/>
        <v>0</v>
      </c>
      <c r="X1913" s="40"/>
      <c r="Y1913" s="39">
        <f t="shared" ca="1" si="884"/>
        <v>0</v>
      </c>
      <c r="Z1913" s="327"/>
      <c r="AA1913" s="37" t="str">
        <f t="shared" ca="1" si="874"/>
        <v/>
      </c>
      <c r="AB1913" s="41" t="str">
        <f t="shared" ca="1" si="875"/>
        <v/>
      </c>
      <c r="AC1913" s="39" t="str">
        <f t="shared" si="864"/>
        <v/>
      </c>
      <c r="AD1913" s="39" t="str">
        <f t="shared" ca="1" si="885"/>
        <v/>
      </c>
      <c r="AE1913" s="39" t="str">
        <f t="shared" ca="1" si="876"/>
        <v/>
      </c>
      <c r="AF1913" s="40"/>
      <c r="AG1913" s="39">
        <f t="shared" ca="1" si="886"/>
        <v>0</v>
      </c>
      <c r="AH1913" s="339"/>
      <c r="AI1913" s="37" t="str">
        <f t="shared" ca="1" si="877"/>
        <v/>
      </c>
      <c r="AJ1913" s="41" t="str">
        <f t="shared" ca="1" si="878"/>
        <v/>
      </c>
      <c r="AK1913" s="39" t="str">
        <f t="shared" si="865"/>
        <v/>
      </c>
      <c r="AL1913" s="39" t="str">
        <f t="shared" ca="1" si="887"/>
        <v/>
      </c>
      <c r="AM1913" s="39" t="str">
        <f t="shared" ca="1" si="879"/>
        <v/>
      </c>
      <c r="AN1913" s="40"/>
      <c r="AO1913" s="39">
        <f t="shared" ca="1" si="888"/>
        <v>0</v>
      </c>
      <c r="AP1913" s="339"/>
      <c r="AW1913" s="329"/>
      <c r="BI1913" s="329"/>
      <c r="BJ1913" s="329"/>
      <c r="BK1913" s="329"/>
      <c r="BL1913" s="329"/>
      <c r="BM1913" s="329"/>
      <c r="BN1913" s="329"/>
      <c r="BO1913" s="329"/>
      <c r="BP1913" s="329"/>
      <c r="BQ1913" s="329"/>
      <c r="BR1913" s="329"/>
      <c r="BS1913" s="329"/>
      <c r="BT1913" s="329"/>
      <c r="BU1913" s="329"/>
      <c r="BV1913" s="329"/>
      <c r="BW1913" s="325"/>
      <c r="BX1913" s="325"/>
      <c r="BY1913" s="325"/>
      <c r="BZ1913" s="325"/>
      <c r="CA1913" s="325"/>
      <c r="CB1913" s="325"/>
      <c r="CC1913" s="325"/>
      <c r="CD1913" s="325"/>
      <c r="CE1913" s="325"/>
      <c r="CF1913" s="325"/>
      <c r="CG1913" s="325"/>
      <c r="CH1913" s="325"/>
      <c r="CI1913" s="325"/>
      <c r="CJ1913" s="325"/>
      <c r="CK1913" s="325"/>
      <c r="CL1913" s="325"/>
      <c r="CM1913" s="325"/>
      <c r="CN1913" s="325"/>
      <c r="CO1913" s="325"/>
      <c r="CP1913" s="325"/>
      <c r="CQ1913" s="325"/>
      <c r="CR1913" s="325"/>
      <c r="CS1913" s="325"/>
      <c r="CT1913" s="325"/>
      <c r="CU1913" s="325"/>
      <c r="CV1913" s="325"/>
      <c r="CW1913" s="325"/>
      <c r="CX1913" s="325"/>
    </row>
    <row r="1914" spans="1:102" s="36" customFormat="1" ht="15" hidden="1" customHeight="1">
      <c r="A1914" s="329"/>
      <c r="B1914" s="37" t="str">
        <f t="shared" ca="1" si="866"/>
        <v/>
      </c>
      <c r="C1914" s="41" t="str">
        <f t="shared" ca="1" si="867"/>
        <v/>
      </c>
      <c r="D1914" s="39" t="str">
        <f t="shared" ca="1" si="868"/>
        <v/>
      </c>
      <c r="E1914" s="39" t="str">
        <f t="shared" ca="1" si="880"/>
        <v/>
      </c>
      <c r="F1914" s="39" t="str">
        <f t="shared" ca="1" si="869"/>
        <v/>
      </c>
      <c r="G1914" s="101"/>
      <c r="H1914" s="39">
        <f t="shared" ca="1" si="860"/>
        <v>0</v>
      </c>
      <c r="J1914" s="332"/>
      <c r="K1914" s="37" t="str">
        <f t="shared" ca="1" si="870"/>
        <v/>
      </c>
      <c r="L1914" s="41" t="str">
        <f t="shared" ca="1" si="871"/>
        <v/>
      </c>
      <c r="M1914" s="39" t="str">
        <f t="shared" si="861"/>
        <v/>
      </c>
      <c r="N1914" s="39" t="str">
        <f t="shared" ca="1" si="881"/>
        <v/>
      </c>
      <c r="O1914" s="39" t="str">
        <f ca="1">IF(L1914="","",ROUND(Q1913*$O$5/payments_per_year,2))</f>
        <v/>
      </c>
      <c r="P1914" s="101"/>
      <c r="Q1914" s="39">
        <f t="shared" ca="1" si="882"/>
        <v>0</v>
      </c>
      <c r="R1914" s="332"/>
      <c r="S1914" s="37" t="str">
        <f t="shared" ca="1" si="872"/>
        <v/>
      </c>
      <c r="T1914" s="41" t="str">
        <f t="shared" ca="1" si="873"/>
        <v/>
      </c>
      <c r="U1914" s="39" t="str">
        <f t="shared" si="862"/>
        <v/>
      </c>
      <c r="V1914" s="39" t="str">
        <f t="shared" ca="1" si="883"/>
        <v/>
      </c>
      <c r="W1914" s="39">
        <f t="shared" ca="1" si="863"/>
        <v>0</v>
      </c>
      <c r="X1914" s="40"/>
      <c r="Y1914" s="39">
        <f t="shared" ca="1" si="884"/>
        <v>0</v>
      </c>
      <c r="Z1914" s="327"/>
      <c r="AA1914" s="37" t="str">
        <f t="shared" ca="1" si="874"/>
        <v/>
      </c>
      <c r="AB1914" s="41" t="str">
        <f t="shared" ca="1" si="875"/>
        <v/>
      </c>
      <c r="AC1914" s="39" t="str">
        <f t="shared" si="864"/>
        <v/>
      </c>
      <c r="AD1914" s="39" t="str">
        <f t="shared" ca="1" si="885"/>
        <v/>
      </c>
      <c r="AE1914" s="39" t="str">
        <f t="shared" ca="1" si="876"/>
        <v/>
      </c>
      <c r="AF1914" s="40"/>
      <c r="AG1914" s="39">
        <f t="shared" ca="1" si="886"/>
        <v>0</v>
      </c>
      <c r="AH1914" s="339"/>
      <c r="AI1914" s="37" t="str">
        <f t="shared" ca="1" si="877"/>
        <v/>
      </c>
      <c r="AJ1914" s="41" t="str">
        <f t="shared" ca="1" si="878"/>
        <v/>
      </c>
      <c r="AK1914" s="39" t="str">
        <f t="shared" si="865"/>
        <v/>
      </c>
      <c r="AL1914" s="39" t="str">
        <f t="shared" ca="1" si="887"/>
        <v/>
      </c>
      <c r="AM1914" s="39" t="str">
        <f t="shared" ca="1" si="879"/>
        <v/>
      </c>
      <c r="AN1914" s="40"/>
      <c r="AO1914" s="39">
        <f t="shared" ca="1" si="888"/>
        <v>0</v>
      </c>
      <c r="AP1914" s="339"/>
      <c r="AW1914" s="329"/>
      <c r="BI1914" s="329"/>
      <c r="BJ1914" s="329"/>
      <c r="BK1914" s="329"/>
      <c r="BL1914" s="329"/>
      <c r="BM1914" s="329"/>
      <c r="BN1914" s="329"/>
      <c r="BO1914" s="329"/>
      <c r="BP1914" s="329"/>
      <c r="BQ1914" s="329"/>
      <c r="BR1914" s="329"/>
      <c r="BS1914" s="329"/>
      <c r="BT1914" s="329"/>
      <c r="BU1914" s="329"/>
      <c r="BV1914" s="329"/>
      <c r="BW1914" s="325"/>
      <c r="BX1914" s="325"/>
      <c r="BY1914" s="325"/>
      <c r="BZ1914" s="325"/>
      <c r="CA1914" s="325"/>
      <c r="CB1914" s="325"/>
      <c r="CC1914" s="325"/>
      <c r="CD1914" s="325"/>
      <c r="CE1914" s="325"/>
      <c r="CF1914" s="325"/>
      <c r="CG1914" s="325"/>
      <c r="CH1914" s="325"/>
      <c r="CI1914" s="325"/>
      <c r="CJ1914" s="325"/>
      <c r="CK1914" s="325"/>
      <c r="CL1914" s="325"/>
      <c r="CM1914" s="325"/>
      <c r="CN1914" s="325"/>
      <c r="CO1914" s="325"/>
      <c r="CP1914" s="325"/>
      <c r="CQ1914" s="325"/>
      <c r="CR1914" s="325"/>
      <c r="CS1914" s="325"/>
      <c r="CT1914" s="325"/>
      <c r="CU1914" s="325"/>
      <c r="CV1914" s="325"/>
      <c r="CW1914" s="325"/>
      <c r="CX1914" s="325"/>
    </row>
    <row r="1915" spans="1:102" s="36" customFormat="1" ht="15" hidden="1" customHeight="1">
      <c r="A1915" s="329"/>
      <c r="B1915" s="37" t="str">
        <f t="shared" ca="1" si="866"/>
        <v/>
      </c>
      <c r="C1915" s="41" t="str">
        <f t="shared" ca="1" si="867"/>
        <v/>
      </c>
      <c r="D1915" s="39" t="str">
        <f t="shared" ca="1" si="868"/>
        <v/>
      </c>
      <c r="E1915" s="39" t="str">
        <f t="shared" ca="1" si="880"/>
        <v/>
      </c>
      <c r="F1915" s="39" t="str">
        <f t="shared" ca="1" si="869"/>
        <v/>
      </c>
      <c r="G1915" s="101"/>
      <c r="H1915" s="39">
        <f t="shared" ca="1" si="860"/>
        <v>0</v>
      </c>
      <c r="J1915" s="332"/>
      <c r="K1915" s="37" t="str">
        <f t="shared" ca="1" si="870"/>
        <v/>
      </c>
      <c r="L1915" s="41" t="str">
        <f t="shared" ca="1" si="871"/>
        <v/>
      </c>
      <c r="M1915" s="39" t="str">
        <f t="shared" si="861"/>
        <v/>
      </c>
      <c r="N1915" s="39" t="str">
        <f t="shared" ca="1" si="881"/>
        <v/>
      </c>
      <c r="O1915" s="39">
        <f ca="1">ROUND(Q1914*$O$5/payments_per_year,2)</f>
        <v>0</v>
      </c>
      <c r="P1915" s="101"/>
      <c r="Q1915" s="39">
        <f t="shared" ca="1" si="882"/>
        <v>0</v>
      </c>
      <c r="R1915" s="332"/>
      <c r="S1915" s="37" t="str">
        <f t="shared" ca="1" si="872"/>
        <v/>
      </c>
      <c r="T1915" s="41" t="str">
        <f t="shared" ca="1" si="873"/>
        <v/>
      </c>
      <c r="U1915" s="39" t="str">
        <f t="shared" si="862"/>
        <v/>
      </c>
      <c r="V1915" s="39" t="str">
        <f t="shared" ca="1" si="883"/>
        <v/>
      </c>
      <c r="W1915" s="39">
        <f t="shared" ca="1" si="863"/>
        <v>0</v>
      </c>
      <c r="X1915" s="40"/>
      <c r="Y1915" s="39">
        <f t="shared" ca="1" si="884"/>
        <v>0</v>
      </c>
      <c r="Z1915" s="327"/>
      <c r="AA1915" s="37" t="str">
        <f t="shared" ca="1" si="874"/>
        <v/>
      </c>
      <c r="AB1915" s="41" t="str">
        <f t="shared" ca="1" si="875"/>
        <v/>
      </c>
      <c r="AC1915" s="39" t="str">
        <f t="shared" si="864"/>
        <v/>
      </c>
      <c r="AD1915" s="39" t="str">
        <f t="shared" ca="1" si="885"/>
        <v/>
      </c>
      <c r="AE1915" s="39" t="str">
        <f t="shared" ca="1" si="876"/>
        <v/>
      </c>
      <c r="AF1915" s="40"/>
      <c r="AG1915" s="39">
        <f t="shared" ca="1" si="886"/>
        <v>0</v>
      </c>
      <c r="AH1915" s="339"/>
      <c r="AI1915" s="37" t="str">
        <f t="shared" ca="1" si="877"/>
        <v/>
      </c>
      <c r="AJ1915" s="41" t="str">
        <f t="shared" ca="1" si="878"/>
        <v/>
      </c>
      <c r="AK1915" s="39" t="str">
        <f t="shared" si="865"/>
        <v/>
      </c>
      <c r="AL1915" s="39" t="str">
        <f t="shared" ca="1" si="887"/>
        <v/>
      </c>
      <c r="AM1915" s="39" t="str">
        <f t="shared" ca="1" si="879"/>
        <v/>
      </c>
      <c r="AN1915" s="40"/>
      <c r="AO1915" s="39">
        <f t="shared" ca="1" si="888"/>
        <v>0</v>
      </c>
      <c r="AP1915" s="339"/>
      <c r="AW1915" s="329"/>
      <c r="BI1915" s="329"/>
      <c r="BJ1915" s="329"/>
      <c r="BK1915" s="329"/>
      <c r="BL1915" s="329"/>
      <c r="BM1915" s="329"/>
      <c r="BN1915" s="329"/>
      <c r="BO1915" s="329"/>
      <c r="BP1915" s="329"/>
      <c r="BQ1915" s="329"/>
      <c r="BR1915" s="329"/>
      <c r="BS1915" s="329"/>
      <c r="BT1915" s="329"/>
      <c r="BU1915" s="329"/>
      <c r="BV1915" s="329"/>
      <c r="BW1915" s="325"/>
      <c r="BX1915" s="325"/>
      <c r="BY1915" s="325"/>
      <c r="BZ1915" s="325"/>
      <c r="CA1915" s="325"/>
      <c r="CB1915" s="325"/>
      <c r="CC1915" s="325"/>
      <c r="CD1915" s="325"/>
      <c r="CE1915" s="325"/>
      <c r="CF1915" s="325"/>
      <c r="CG1915" s="325"/>
      <c r="CH1915" s="325"/>
      <c r="CI1915" s="325"/>
      <c r="CJ1915" s="325"/>
      <c r="CK1915" s="325"/>
      <c r="CL1915" s="325"/>
      <c r="CM1915" s="325"/>
      <c r="CN1915" s="325"/>
      <c r="CO1915" s="325"/>
      <c r="CP1915" s="325"/>
      <c r="CQ1915" s="325"/>
      <c r="CR1915" s="325"/>
      <c r="CS1915" s="325"/>
      <c r="CT1915" s="325"/>
      <c r="CU1915" s="325"/>
      <c r="CV1915" s="325"/>
      <c r="CW1915" s="325"/>
      <c r="CX1915" s="325"/>
    </row>
    <row r="1916" spans="1:102" s="36" customFormat="1" ht="15" hidden="1" customHeight="1">
      <c r="A1916" s="329"/>
      <c r="B1916" s="37" t="str">
        <f t="shared" ca="1" si="866"/>
        <v/>
      </c>
      <c r="C1916" s="41" t="str">
        <f t="shared" ca="1" si="867"/>
        <v/>
      </c>
      <c r="D1916" s="39" t="str">
        <f t="shared" ca="1" si="868"/>
        <v/>
      </c>
      <c r="E1916" s="39" t="str">
        <f t="shared" ca="1" si="880"/>
        <v/>
      </c>
      <c r="F1916" s="39" t="str">
        <f t="shared" ca="1" si="869"/>
        <v/>
      </c>
      <c r="G1916" s="101"/>
      <c r="H1916" s="39">
        <f t="shared" ca="1" si="860"/>
        <v>0</v>
      </c>
      <c r="J1916" s="332"/>
      <c r="K1916" s="37" t="str">
        <f t="shared" ca="1" si="870"/>
        <v/>
      </c>
      <c r="L1916" s="41" t="str">
        <f t="shared" ca="1" si="871"/>
        <v/>
      </c>
      <c r="M1916" s="39" t="str">
        <f t="shared" si="861"/>
        <v/>
      </c>
      <c r="N1916" s="39" t="str">
        <f t="shared" ca="1" si="881"/>
        <v/>
      </c>
      <c r="O1916" s="39" t="str">
        <f ca="1">IF(L1916="","",ROUND(Q1915*$O$5/payments_per_year,2))</f>
        <v/>
      </c>
      <c r="P1916" s="101"/>
      <c r="Q1916" s="39">
        <f t="shared" ca="1" si="882"/>
        <v>0</v>
      </c>
      <c r="R1916" s="332"/>
      <c r="S1916" s="37" t="str">
        <f t="shared" ca="1" si="872"/>
        <v/>
      </c>
      <c r="T1916" s="41" t="str">
        <f t="shared" ca="1" si="873"/>
        <v/>
      </c>
      <c r="U1916" s="39" t="str">
        <f t="shared" si="862"/>
        <v/>
      </c>
      <c r="V1916" s="39" t="str">
        <f t="shared" ca="1" si="883"/>
        <v/>
      </c>
      <c r="W1916" s="39">
        <f t="shared" ca="1" si="863"/>
        <v>0</v>
      </c>
      <c r="X1916" s="40"/>
      <c r="Y1916" s="39">
        <f t="shared" ca="1" si="884"/>
        <v>0</v>
      </c>
      <c r="Z1916" s="327"/>
      <c r="AA1916" s="37" t="str">
        <f t="shared" ca="1" si="874"/>
        <v/>
      </c>
      <c r="AB1916" s="41" t="str">
        <f t="shared" ca="1" si="875"/>
        <v/>
      </c>
      <c r="AC1916" s="39" t="str">
        <f t="shared" si="864"/>
        <v/>
      </c>
      <c r="AD1916" s="39" t="str">
        <f t="shared" ca="1" si="885"/>
        <v/>
      </c>
      <c r="AE1916" s="39" t="str">
        <f t="shared" ca="1" si="876"/>
        <v/>
      </c>
      <c r="AF1916" s="40"/>
      <c r="AG1916" s="39">
        <f t="shared" ca="1" si="886"/>
        <v>0</v>
      </c>
      <c r="AH1916" s="339"/>
      <c r="AI1916" s="37" t="str">
        <f t="shared" ca="1" si="877"/>
        <v/>
      </c>
      <c r="AJ1916" s="41" t="str">
        <f t="shared" ca="1" si="878"/>
        <v/>
      </c>
      <c r="AK1916" s="39" t="str">
        <f t="shared" si="865"/>
        <v/>
      </c>
      <c r="AL1916" s="39" t="str">
        <f t="shared" ca="1" si="887"/>
        <v/>
      </c>
      <c r="AM1916" s="39" t="str">
        <f t="shared" ca="1" si="879"/>
        <v/>
      </c>
      <c r="AN1916" s="40"/>
      <c r="AO1916" s="39">
        <f t="shared" ca="1" si="888"/>
        <v>0</v>
      </c>
      <c r="AP1916" s="339"/>
      <c r="AW1916" s="329"/>
      <c r="BI1916" s="329"/>
      <c r="BJ1916" s="329"/>
      <c r="BK1916" s="329"/>
      <c r="BL1916" s="329"/>
      <c r="BM1916" s="329"/>
      <c r="BN1916" s="329"/>
      <c r="BO1916" s="329"/>
      <c r="BP1916" s="329"/>
      <c r="BQ1916" s="329"/>
      <c r="BR1916" s="329"/>
      <c r="BS1916" s="329"/>
      <c r="BT1916" s="329"/>
      <c r="BU1916" s="329"/>
      <c r="BV1916" s="329"/>
      <c r="BW1916" s="325"/>
      <c r="BX1916" s="325"/>
      <c r="BY1916" s="325"/>
      <c r="BZ1916" s="325"/>
      <c r="CA1916" s="325"/>
      <c r="CB1916" s="325"/>
      <c r="CC1916" s="325"/>
      <c r="CD1916" s="325"/>
      <c r="CE1916" s="325"/>
      <c r="CF1916" s="325"/>
      <c r="CG1916" s="325"/>
      <c r="CH1916" s="325"/>
      <c r="CI1916" s="325"/>
      <c r="CJ1916" s="325"/>
      <c r="CK1916" s="325"/>
      <c r="CL1916" s="325"/>
      <c r="CM1916" s="325"/>
      <c r="CN1916" s="325"/>
      <c r="CO1916" s="325"/>
      <c r="CP1916" s="325"/>
      <c r="CQ1916" s="325"/>
      <c r="CR1916" s="325"/>
      <c r="CS1916" s="325"/>
      <c r="CT1916" s="325"/>
      <c r="CU1916" s="325"/>
      <c r="CV1916" s="325"/>
      <c r="CW1916" s="325"/>
      <c r="CX1916" s="325"/>
    </row>
    <row r="1917" spans="1:102" s="36" customFormat="1" ht="15" hidden="1" customHeight="1">
      <c r="A1917" s="329"/>
      <c r="B1917" s="37" t="str">
        <f t="shared" ca="1" si="866"/>
        <v/>
      </c>
      <c r="C1917" s="41" t="str">
        <f t="shared" ca="1" si="867"/>
        <v/>
      </c>
      <c r="D1917" s="39" t="str">
        <f t="shared" ca="1" si="868"/>
        <v/>
      </c>
      <c r="E1917" s="39" t="str">
        <f t="shared" ca="1" si="880"/>
        <v/>
      </c>
      <c r="F1917" s="39" t="str">
        <f t="shared" ca="1" si="869"/>
        <v/>
      </c>
      <c r="G1917" s="101"/>
      <c r="H1917" s="39">
        <f t="shared" ca="1" si="860"/>
        <v>0</v>
      </c>
      <c r="J1917" s="332"/>
      <c r="K1917" s="37" t="str">
        <f t="shared" ca="1" si="870"/>
        <v/>
      </c>
      <c r="L1917" s="41" t="str">
        <f t="shared" ca="1" si="871"/>
        <v/>
      </c>
      <c r="M1917" s="39" t="str">
        <f t="shared" si="861"/>
        <v/>
      </c>
      <c r="N1917" s="39" t="str">
        <f t="shared" ca="1" si="881"/>
        <v/>
      </c>
      <c r="O1917" s="39">
        <f ca="1">ROUND(Q1916*$O$5/payments_per_year,2)</f>
        <v>0</v>
      </c>
      <c r="P1917" s="101"/>
      <c r="Q1917" s="39">
        <f t="shared" ca="1" si="882"/>
        <v>0</v>
      </c>
      <c r="R1917" s="332"/>
      <c r="S1917" s="37" t="str">
        <f t="shared" ca="1" si="872"/>
        <v/>
      </c>
      <c r="T1917" s="41" t="str">
        <f t="shared" ca="1" si="873"/>
        <v/>
      </c>
      <c r="U1917" s="39" t="str">
        <f t="shared" si="862"/>
        <v/>
      </c>
      <c r="V1917" s="39" t="str">
        <f t="shared" ca="1" si="883"/>
        <v/>
      </c>
      <c r="W1917" s="39">
        <f t="shared" ca="1" si="863"/>
        <v>0</v>
      </c>
      <c r="X1917" s="40"/>
      <c r="Y1917" s="39">
        <f t="shared" ca="1" si="884"/>
        <v>0</v>
      </c>
      <c r="Z1917" s="327"/>
      <c r="AA1917" s="37" t="str">
        <f t="shared" ca="1" si="874"/>
        <v/>
      </c>
      <c r="AB1917" s="41" t="str">
        <f t="shared" ca="1" si="875"/>
        <v/>
      </c>
      <c r="AC1917" s="39" t="str">
        <f t="shared" si="864"/>
        <v/>
      </c>
      <c r="AD1917" s="39" t="str">
        <f t="shared" ca="1" si="885"/>
        <v/>
      </c>
      <c r="AE1917" s="39" t="str">
        <f t="shared" ca="1" si="876"/>
        <v/>
      </c>
      <c r="AF1917" s="40"/>
      <c r="AG1917" s="39">
        <f t="shared" ca="1" si="886"/>
        <v>0</v>
      </c>
      <c r="AH1917" s="339"/>
      <c r="AI1917" s="37" t="str">
        <f t="shared" ca="1" si="877"/>
        <v/>
      </c>
      <c r="AJ1917" s="41" t="str">
        <f t="shared" ca="1" si="878"/>
        <v/>
      </c>
      <c r="AK1917" s="39" t="str">
        <f t="shared" si="865"/>
        <v/>
      </c>
      <c r="AL1917" s="39" t="str">
        <f t="shared" ca="1" si="887"/>
        <v/>
      </c>
      <c r="AM1917" s="39" t="str">
        <f t="shared" ca="1" si="879"/>
        <v/>
      </c>
      <c r="AN1917" s="40"/>
      <c r="AO1917" s="39">
        <f t="shared" ca="1" si="888"/>
        <v>0</v>
      </c>
      <c r="AP1917" s="339"/>
      <c r="AW1917" s="329"/>
      <c r="BI1917" s="329"/>
      <c r="BJ1917" s="329"/>
      <c r="BK1917" s="329"/>
      <c r="BL1917" s="329"/>
      <c r="BM1917" s="329"/>
      <c r="BN1917" s="329"/>
      <c r="BO1917" s="329"/>
      <c r="BP1917" s="329"/>
      <c r="BQ1917" s="329"/>
      <c r="BR1917" s="329"/>
      <c r="BS1917" s="329"/>
      <c r="BT1917" s="329"/>
      <c r="BU1917" s="329"/>
      <c r="BV1917" s="329"/>
      <c r="BW1917" s="325"/>
      <c r="BX1917" s="325"/>
      <c r="BY1917" s="325"/>
      <c r="BZ1917" s="325"/>
      <c r="CA1917" s="325"/>
      <c r="CB1917" s="325"/>
      <c r="CC1917" s="325"/>
      <c r="CD1917" s="325"/>
      <c r="CE1917" s="325"/>
      <c r="CF1917" s="325"/>
      <c r="CG1917" s="325"/>
      <c r="CH1917" s="325"/>
      <c r="CI1917" s="325"/>
      <c r="CJ1917" s="325"/>
      <c r="CK1917" s="325"/>
      <c r="CL1917" s="325"/>
      <c r="CM1917" s="325"/>
      <c r="CN1917" s="325"/>
      <c r="CO1917" s="325"/>
      <c r="CP1917" s="325"/>
      <c r="CQ1917" s="325"/>
      <c r="CR1917" s="325"/>
      <c r="CS1917" s="325"/>
      <c r="CT1917" s="325"/>
      <c r="CU1917" s="325"/>
      <c r="CV1917" s="325"/>
      <c r="CW1917" s="325"/>
      <c r="CX1917" s="325"/>
    </row>
    <row r="1918" spans="1:102" s="36" customFormat="1" ht="15" hidden="1" customHeight="1">
      <c r="A1918" s="329"/>
      <c r="B1918" s="37" t="str">
        <f t="shared" ca="1" si="866"/>
        <v/>
      </c>
      <c r="C1918" s="41" t="str">
        <f t="shared" ca="1" si="867"/>
        <v/>
      </c>
      <c r="D1918" s="39" t="str">
        <f t="shared" ca="1" si="868"/>
        <v/>
      </c>
      <c r="E1918" s="39" t="str">
        <f t="shared" ca="1" si="880"/>
        <v/>
      </c>
      <c r="F1918" s="39" t="str">
        <f t="shared" ca="1" si="869"/>
        <v/>
      </c>
      <c r="G1918" s="101"/>
      <c r="H1918" s="39">
        <f t="shared" ca="1" si="860"/>
        <v>0</v>
      </c>
      <c r="J1918" s="332"/>
      <c r="K1918" s="37" t="str">
        <f t="shared" ca="1" si="870"/>
        <v/>
      </c>
      <c r="L1918" s="41" t="str">
        <f t="shared" ca="1" si="871"/>
        <v/>
      </c>
      <c r="M1918" s="39" t="str">
        <f t="shared" si="861"/>
        <v/>
      </c>
      <c r="N1918" s="39" t="str">
        <f t="shared" ca="1" si="881"/>
        <v/>
      </c>
      <c r="O1918" s="39" t="str">
        <f ca="1">IF(L1918="","",ROUND(Q1917*$O$5/payments_per_year,2))</f>
        <v/>
      </c>
      <c r="P1918" s="101"/>
      <c r="Q1918" s="39">
        <f t="shared" ca="1" si="882"/>
        <v>0</v>
      </c>
      <c r="R1918" s="332"/>
      <c r="S1918" s="37" t="str">
        <f t="shared" ca="1" si="872"/>
        <v/>
      </c>
      <c r="T1918" s="41" t="str">
        <f t="shared" ca="1" si="873"/>
        <v/>
      </c>
      <c r="U1918" s="39" t="str">
        <f t="shared" si="862"/>
        <v/>
      </c>
      <c r="V1918" s="39" t="str">
        <f t="shared" ca="1" si="883"/>
        <v/>
      </c>
      <c r="W1918" s="39">
        <f t="shared" ca="1" si="863"/>
        <v>0</v>
      </c>
      <c r="X1918" s="40"/>
      <c r="Y1918" s="39">
        <f t="shared" ca="1" si="884"/>
        <v>0</v>
      </c>
      <c r="Z1918" s="327"/>
      <c r="AA1918" s="37" t="str">
        <f t="shared" ca="1" si="874"/>
        <v/>
      </c>
      <c r="AB1918" s="41" t="str">
        <f t="shared" ca="1" si="875"/>
        <v/>
      </c>
      <c r="AC1918" s="39" t="str">
        <f t="shared" si="864"/>
        <v/>
      </c>
      <c r="AD1918" s="39" t="str">
        <f t="shared" ca="1" si="885"/>
        <v/>
      </c>
      <c r="AE1918" s="39" t="str">
        <f t="shared" ca="1" si="876"/>
        <v/>
      </c>
      <c r="AF1918" s="40"/>
      <c r="AG1918" s="39">
        <f t="shared" ca="1" si="886"/>
        <v>0</v>
      </c>
      <c r="AH1918" s="339"/>
      <c r="AI1918" s="37" t="str">
        <f t="shared" ca="1" si="877"/>
        <v/>
      </c>
      <c r="AJ1918" s="41" t="str">
        <f t="shared" ca="1" si="878"/>
        <v/>
      </c>
      <c r="AK1918" s="39" t="str">
        <f t="shared" si="865"/>
        <v/>
      </c>
      <c r="AL1918" s="39" t="str">
        <f t="shared" ca="1" si="887"/>
        <v/>
      </c>
      <c r="AM1918" s="39" t="str">
        <f t="shared" ca="1" si="879"/>
        <v/>
      </c>
      <c r="AN1918" s="40"/>
      <c r="AO1918" s="39">
        <f t="shared" ca="1" si="888"/>
        <v>0</v>
      </c>
      <c r="AP1918" s="339"/>
      <c r="AW1918" s="329"/>
      <c r="BI1918" s="329"/>
      <c r="BJ1918" s="329"/>
      <c r="BK1918" s="329"/>
      <c r="BL1918" s="329"/>
      <c r="BM1918" s="329"/>
      <c r="BN1918" s="329"/>
      <c r="BO1918" s="329"/>
      <c r="BP1918" s="329"/>
      <c r="BQ1918" s="329"/>
      <c r="BR1918" s="329"/>
      <c r="BS1918" s="329"/>
      <c r="BT1918" s="329"/>
      <c r="BU1918" s="329"/>
      <c r="BV1918" s="329"/>
      <c r="BW1918" s="325"/>
      <c r="BX1918" s="325"/>
      <c r="BY1918" s="325"/>
      <c r="BZ1918" s="325"/>
      <c r="CA1918" s="325"/>
      <c r="CB1918" s="325"/>
      <c r="CC1918" s="325"/>
      <c r="CD1918" s="325"/>
      <c r="CE1918" s="325"/>
      <c r="CF1918" s="325"/>
      <c r="CG1918" s="325"/>
      <c r="CH1918" s="325"/>
      <c r="CI1918" s="325"/>
      <c r="CJ1918" s="325"/>
      <c r="CK1918" s="325"/>
      <c r="CL1918" s="325"/>
      <c r="CM1918" s="325"/>
      <c r="CN1918" s="325"/>
      <c r="CO1918" s="325"/>
      <c r="CP1918" s="325"/>
      <c r="CQ1918" s="325"/>
      <c r="CR1918" s="325"/>
      <c r="CS1918" s="325"/>
      <c r="CT1918" s="325"/>
      <c r="CU1918" s="325"/>
      <c r="CV1918" s="325"/>
      <c r="CW1918" s="325"/>
      <c r="CX1918" s="325"/>
    </row>
    <row r="1919" spans="1:102" s="36" customFormat="1" ht="15" hidden="1" customHeight="1">
      <c r="A1919" s="329"/>
      <c r="B1919" s="37" t="str">
        <f t="shared" ca="1" si="866"/>
        <v/>
      </c>
      <c r="C1919" s="41" t="str">
        <f t="shared" ca="1" si="867"/>
        <v/>
      </c>
      <c r="D1919" s="39" t="str">
        <f t="shared" ca="1" si="868"/>
        <v/>
      </c>
      <c r="E1919" s="39" t="str">
        <f t="shared" ca="1" si="880"/>
        <v/>
      </c>
      <c r="F1919" s="39" t="str">
        <f t="shared" ca="1" si="869"/>
        <v/>
      </c>
      <c r="G1919" s="101"/>
      <c r="H1919" s="39">
        <f t="shared" ca="1" si="860"/>
        <v>0</v>
      </c>
      <c r="J1919" s="332"/>
      <c r="K1919" s="37" t="str">
        <f t="shared" ca="1" si="870"/>
        <v/>
      </c>
      <c r="L1919" s="41" t="str">
        <f t="shared" ca="1" si="871"/>
        <v/>
      </c>
      <c r="M1919" s="39" t="str">
        <f t="shared" si="861"/>
        <v/>
      </c>
      <c r="N1919" s="39" t="str">
        <f t="shared" ca="1" si="881"/>
        <v/>
      </c>
      <c r="O1919" s="39">
        <f ca="1">ROUND(Q1918*$O$5/payments_per_year,2)</f>
        <v>0</v>
      </c>
      <c r="P1919" s="101"/>
      <c r="Q1919" s="39">
        <f t="shared" ca="1" si="882"/>
        <v>0</v>
      </c>
      <c r="R1919" s="332"/>
      <c r="S1919" s="37" t="str">
        <f t="shared" ca="1" si="872"/>
        <v/>
      </c>
      <c r="T1919" s="41" t="str">
        <f t="shared" ca="1" si="873"/>
        <v/>
      </c>
      <c r="U1919" s="39" t="str">
        <f t="shared" si="862"/>
        <v/>
      </c>
      <c r="V1919" s="39" t="str">
        <f t="shared" ca="1" si="883"/>
        <v/>
      </c>
      <c r="W1919" s="39">
        <f t="shared" ca="1" si="863"/>
        <v>0</v>
      </c>
      <c r="X1919" s="40"/>
      <c r="Y1919" s="39">
        <f t="shared" ca="1" si="884"/>
        <v>0</v>
      </c>
      <c r="Z1919" s="327"/>
      <c r="AA1919" s="37" t="str">
        <f t="shared" ca="1" si="874"/>
        <v/>
      </c>
      <c r="AB1919" s="41" t="str">
        <f t="shared" ca="1" si="875"/>
        <v/>
      </c>
      <c r="AC1919" s="39" t="str">
        <f t="shared" si="864"/>
        <v/>
      </c>
      <c r="AD1919" s="39" t="str">
        <f t="shared" ca="1" si="885"/>
        <v/>
      </c>
      <c r="AE1919" s="39" t="str">
        <f t="shared" ca="1" si="876"/>
        <v/>
      </c>
      <c r="AF1919" s="40"/>
      <c r="AG1919" s="39">
        <f t="shared" ca="1" si="886"/>
        <v>0</v>
      </c>
      <c r="AH1919" s="339"/>
      <c r="AI1919" s="37" t="str">
        <f t="shared" ca="1" si="877"/>
        <v/>
      </c>
      <c r="AJ1919" s="41" t="str">
        <f t="shared" ca="1" si="878"/>
        <v/>
      </c>
      <c r="AK1919" s="39" t="str">
        <f t="shared" si="865"/>
        <v/>
      </c>
      <c r="AL1919" s="39" t="str">
        <f t="shared" ca="1" si="887"/>
        <v/>
      </c>
      <c r="AM1919" s="39" t="str">
        <f t="shared" ca="1" si="879"/>
        <v/>
      </c>
      <c r="AN1919" s="40"/>
      <c r="AO1919" s="39">
        <f t="shared" ca="1" si="888"/>
        <v>0</v>
      </c>
      <c r="AP1919" s="339"/>
      <c r="AW1919" s="329"/>
      <c r="BI1919" s="329"/>
      <c r="BJ1919" s="329"/>
      <c r="BK1919" s="329"/>
      <c r="BL1919" s="329"/>
      <c r="BM1919" s="329"/>
      <c r="BN1919" s="329"/>
      <c r="BO1919" s="329"/>
      <c r="BP1919" s="329"/>
      <c r="BQ1919" s="329"/>
      <c r="BR1919" s="329"/>
      <c r="BS1919" s="329"/>
      <c r="BT1919" s="329"/>
      <c r="BU1919" s="329"/>
      <c r="BV1919" s="329"/>
      <c r="BW1919" s="325"/>
      <c r="BX1919" s="325"/>
      <c r="BY1919" s="325"/>
      <c r="BZ1919" s="325"/>
      <c r="CA1919" s="325"/>
      <c r="CB1919" s="325"/>
      <c r="CC1919" s="325"/>
      <c r="CD1919" s="325"/>
      <c r="CE1919" s="325"/>
      <c r="CF1919" s="325"/>
      <c r="CG1919" s="325"/>
      <c r="CH1919" s="325"/>
      <c r="CI1919" s="325"/>
      <c r="CJ1919" s="325"/>
      <c r="CK1919" s="325"/>
      <c r="CL1919" s="325"/>
      <c r="CM1919" s="325"/>
      <c r="CN1919" s="325"/>
      <c r="CO1919" s="325"/>
      <c r="CP1919" s="325"/>
      <c r="CQ1919" s="325"/>
      <c r="CR1919" s="325"/>
      <c r="CS1919" s="325"/>
      <c r="CT1919" s="325"/>
      <c r="CU1919" s="325"/>
      <c r="CV1919" s="325"/>
      <c r="CW1919" s="325"/>
      <c r="CX1919" s="325"/>
    </row>
    <row r="1920" spans="1:102" s="36" customFormat="1" ht="15" hidden="1" customHeight="1">
      <c r="A1920" s="329"/>
      <c r="B1920" s="37" t="str">
        <f t="shared" ca="1" si="866"/>
        <v/>
      </c>
      <c r="C1920" s="41" t="str">
        <f t="shared" ca="1" si="867"/>
        <v/>
      </c>
      <c r="D1920" s="39" t="str">
        <f t="shared" ca="1" si="868"/>
        <v/>
      </c>
      <c r="E1920" s="39" t="str">
        <f t="shared" ca="1" si="880"/>
        <v/>
      </c>
      <c r="F1920" s="39" t="str">
        <f t="shared" ca="1" si="869"/>
        <v/>
      </c>
      <c r="G1920" s="101"/>
      <c r="H1920" s="39">
        <f t="shared" ca="1" si="860"/>
        <v>0</v>
      </c>
      <c r="J1920" s="332"/>
      <c r="K1920" s="37" t="str">
        <f t="shared" ca="1" si="870"/>
        <v/>
      </c>
      <c r="L1920" s="41" t="str">
        <f t="shared" ca="1" si="871"/>
        <v/>
      </c>
      <c r="M1920" s="39" t="str">
        <f t="shared" si="861"/>
        <v/>
      </c>
      <c r="N1920" s="39" t="str">
        <f t="shared" ca="1" si="881"/>
        <v/>
      </c>
      <c r="O1920" s="39" t="str">
        <f ca="1">IF(L1920="","",ROUND(Q1919*$O$5/payments_per_year,2))</f>
        <v/>
      </c>
      <c r="P1920" s="101"/>
      <c r="Q1920" s="39">
        <f t="shared" ca="1" si="882"/>
        <v>0</v>
      </c>
      <c r="R1920" s="332"/>
      <c r="S1920" s="37" t="str">
        <f t="shared" ca="1" si="872"/>
        <v/>
      </c>
      <c r="T1920" s="41" t="str">
        <f t="shared" ca="1" si="873"/>
        <v/>
      </c>
      <c r="U1920" s="39" t="str">
        <f t="shared" si="862"/>
        <v/>
      </c>
      <c r="V1920" s="39" t="str">
        <f t="shared" ca="1" si="883"/>
        <v/>
      </c>
      <c r="W1920" s="39">
        <f t="shared" ca="1" si="863"/>
        <v>0</v>
      </c>
      <c r="X1920" s="40"/>
      <c r="Y1920" s="39">
        <f t="shared" ca="1" si="884"/>
        <v>0</v>
      </c>
      <c r="Z1920" s="327"/>
      <c r="AA1920" s="37" t="str">
        <f t="shared" ca="1" si="874"/>
        <v/>
      </c>
      <c r="AB1920" s="41" t="str">
        <f t="shared" ca="1" si="875"/>
        <v/>
      </c>
      <c r="AC1920" s="39" t="str">
        <f t="shared" si="864"/>
        <v/>
      </c>
      <c r="AD1920" s="39" t="str">
        <f t="shared" ca="1" si="885"/>
        <v/>
      </c>
      <c r="AE1920" s="39" t="str">
        <f t="shared" ca="1" si="876"/>
        <v/>
      </c>
      <c r="AF1920" s="40"/>
      <c r="AG1920" s="39">
        <f t="shared" ca="1" si="886"/>
        <v>0</v>
      </c>
      <c r="AH1920" s="339"/>
      <c r="AI1920" s="37" t="str">
        <f t="shared" ca="1" si="877"/>
        <v/>
      </c>
      <c r="AJ1920" s="41" t="str">
        <f t="shared" ca="1" si="878"/>
        <v/>
      </c>
      <c r="AK1920" s="39" t="str">
        <f t="shared" si="865"/>
        <v/>
      </c>
      <c r="AL1920" s="39" t="str">
        <f t="shared" ca="1" si="887"/>
        <v/>
      </c>
      <c r="AM1920" s="39" t="str">
        <f t="shared" ca="1" si="879"/>
        <v/>
      </c>
      <c r="AN1920" s="40"/>
      <c r="AO1920" s="39">
        <f t="shared" ca="1" si="888"/>
        <v>0</v>
      </c>
      <c r="AP1920" s="339"/>
      <c r="AW1920" s="329"/>
      <c r="BI1920" s="329"/>
      <c r="BJ1920" s="329"/>
      <c r="BK1920" s="329"/>
      <c r="BL1920" s="329"/>
      <c r="BM1920" s="329"/>
      <c r="BN1920" s="329"/>
      <c r="BO1920" s="329"/>
      <c r="BP1920" s="329"/>
      <c r="BQ1920" s="329"/>
      <c r="BR1920" s="329"/>
      <c r="BS1920" s="329"/>
      <c r="BT1920" s="329"/>
      <c r="BU1920" s="329"/>
      <c r="BV1920" s="329"/>
      <c r="BW1920" s="325"/>
      <c r="BX1920" s="325"/>
      <c r="BY1920" s="325"/>
      <c r="BZ1920" s="325"/>
      <c r="CA1920" s="325"/>
      <c r="CB1920" s="325"/>
      <c r="CC1920" s="325"/>
      <c r="CD1920" s="325"/>
      <c r="CE1920" s="325"/>
      <c r="CF1920" s="325"/>
      <c r="CG1920" s="325"/>
      <c r="CH1920" s="325"/>
      <c r="CI1920" s="325"/>
      <c r="CJ1920" s="325"/>
      <c r="CK1920" s="325"/>
      <c r="CL1920" s="325"/>
      <c r="CM1920" s="325"/>
      <c r="CN1920" s="325"/>
      <c r="CO1920" s="325"/>
      <c r="CP1920" s="325"/>
      <c r="CQ1920" s="325"/>
      <c r="CR1920" s="325"/>
      <c r="CS1920" s="325"/>
      <c r="CT1920" s="325"/>
      <c r="CU1920" s="325"/>
      <c r="CV1920" s="325"/>
      <c r="CW1920" s="325"/>
      <c r="CX1920" s="325"/>
    </row>
    <row r="1921" spans="1:102" s="36" customFormat="1" ht="15" hidden="1" customHeight="1">
      <c r="A1921" s="329"/>
      <c r="B1921" s="37" t="str">
        <f t="shared" ca="1" si="866"/>
        <v/>
      </c>
      <c r="C1921" s="41" t="str">
        <f t="shared" ca="1" si="867"/>
        <v/>
      </c>
      <c r="D1921" s="39" t="str">
        <f t="shared" ca="1" si="868"/>
        <v/>
      </c>
      <c r="E1921" s="39" t="str">
        <f t="shared" ca="1" si="880"/>
        <v/>
      </c>
      <c r="F1921" s="39" t="str">
        <f t="shared" ca="1" si="869"/>
        <v/>
      </c>
      <c r="G1921" s="101"/>
      <c r="H1921" s="39">
        <f t="shared" ca="1" si="860"/>
        <v>0</v>
      </c>
      <c r="J1921" s="332"/>
      <c r="K1921" s="37" t="str">
        <f t="shared" ca="1" si="870"/>
        <v/>
      </c>
      <c r="L1921" s="41" t="str">
        <f t="shared" ca="1" si="871"/>
        <v/>
      </c>
      <c r="M1921" s="39" t="str">
        <f t="shared" si="861"/>
        <v/>
      </c>
      <c r="N1921" s="39" t="str">
        <f t="shared" ca="1" si="881"/>
        <v/>
      </c>
      <c r="O1921" s="39">
        <f ca="1">ROUND(Q1920*$O$5/payments_per_year,2)</f>
        <v>0</v>
      </c>
      <c r="P1921" s="101"/>
      <c r="Q1921" s="39">
        <f t="shared" ca="1" si="882"/>
        <v>0</v>
      </c>
      <c r="R1921" s="332"/>
      <c r="S1921" s="37" t="str">
        <f t="shared" ca="1" si="872"/>
        <v/>
      </c>
      <c r="T1921" s="41" t="str">
        <f t="shared" ca="1" si="873"/>
        <v/>
      </c>
      <c r="U1921" s="39" t="str">
        <f t="shared" si="862"/>
        <v/>
      </c>
      <c r="V1921" s="39" t="str">
        <f t="shared" ca="1" si="883"/>
        <v/>
      </c>
      <c r="W1921" s="39">
        <f t="shared" ca="1" si="863"/>
        <v>0</v>
      </c>
      <c r="X1921" s="40"/>
      <c r="Y1921" s="39">
        <f t="shared" ca="1" si="884"/>
        <v>0</v>
      </c>
      <c r="Z1921" s="327"/>
      <c r="AA1921" s="37" t="str">
        <f t="shared" ca="1" si="874"/>
        <v/>
      </c>
      <c r="AB1921" s="41" t="str">
        <f t="shared" ca="1" si="875"/>
        <v/>
      </c>
      <c r="AC1921" s="39" t="str">
        <f t="shared" si="864"/>
        <v/>
      </c>
      <c r="AD1921" s="39" t="str">
        <f t="shared" ca="1" si="885"/>
        <v/>
      </c>
      <c r="AE1921" s="39" t="str">
        <f t="shared" ca="1" si="876"/>
        <v/>
      </c>
      <c r="AF1921" s="40"/>
      <c r="AG1921" s="39">
        <f t="shared" ca="1" si="886"/>
        <v>0</v>
      </c>
      <c r="AH1921" s="339"/>
      <c r="AI1921" s="37" t="str">
        <f t="shared" ca="1" si="877"/>
        <v/>
      </c>
      <c r="AJ1921" s="41" t="str">
        <f t="shared" ca="1" si="878"/>
        <v/>
      </c>
      <c r="AK1921" s="39" t="str">
        <f t="shared" si="865"/>
        <v/>
      </c>
      <c r="AL1921" s="39" t="str">
        <f t="shared" ca="1" si="887"/>
        <v/>
      </c>
      <c r="AM1921" s="39" t="str">
        <f t="shared" ca="1" si="879"/>
        <v/>
      </c>
      <c r="AN1921" s="40"/>
      <c r="AO1921" s="39">
        <f t="shared" ca="1" si="888"/>
        <v>0</v>
      </c>
      <c r="AP1921" s="339"/>
      <c r="AW1921" s="329"/>
      <c r="BI1921" s="329"/>
      <c r="BJ1921" s="329"/>
      <c r="BK1921" s="329"/>
      <c r="BL1921" s="329"/>
      <c r="BM1921" s="329"/>
      <c r="BN1921" s="329"/>
      <c r="BO1921" s="329"/>
      <c r="BP1921" s="329"/>
      <c r="BQ1921" s="329"/>
      <c r="BR1921" s="329"/>
      <c r="BS1921" s="329"/>
      <c r="BT1921" s="329"/>
      <c r="BU1921" s="329"/>
      <c r="BV1921" s="329"/>
      <c r="BW1921" s="325"/>
      <c r="BX1921" s="325"/>
      <c r="BY1921" s="325"/>
      <c r="BZ1921" s="325"/>
      <c r="CA1921" s="325"/>
      <c r="CB1921" s="325"/>
      <c r="CC1921" s="325"/>
      <c r="CD1921" s="325"/>
      <c r="CE1921" s="325"/>
      <c r="CF1921" s="325"/>
      <c r="CG1921" s="325"/>
      <c r="CH1921" s="325"/>
      <c r="CI1921" s="325"/>
      <c r="CJ1921" s="325"/>
      <c r="CK1921" s="325"/>
      <c r="CL1921" s="325"/>
      <c r="CM1921" s="325"/>
      <c r="CN1921" s="325"/>
      <c r="CO1921" s="325"/>
      <c r="CP1921" s="325"/>
      <c r="CQ1921" s="325"/>
      <c r="CR1921" s="325"/>
      <c r="CS1921" s="325"/>
      <c r="CT1921" s="325"/>
      <c r="CU1921" s="325"/>
      <c r="CV1921" s="325"/>
      <c r="CW1921" s="325"/>
      <c r="CX1921" s="325"/>
    </row>
    <row r="1922" spans="1:102" s="36" customFormat="1" ht="15" hidden="1" customHeight="1">
      <c r="A1922" s="329"/>
      <c r="B1922" s="37" t="str">
        <f t="shared" ca="1" si="866"/>
        <v/>
      </c>
      <c r="C1922" s="41" t="str">
        <f t="shared" ca="1" si="867"/>
        <v/>
      </c>
      <c r="D1922" s="39" t="str">
        <f t="shared" ca="1" si="868"/>
        <v/>
      </c>
      <c r="E1922" s="39" t="str">
        <f t="shared" ca="1" si="880"/>
        <v/>
      </c>
      <c r="F1922" s="39" t="str">
        <f t="shared" ca="1" si="869"/>
        <v/>
      </c>
      <c r="G1922" s="101"/>
      <c r="H1922" s="39">
        <f t="shared" ca="1" si="860"/>
        <v>0</v>
      </c>
      <c r="J1922" s="332"/>
      <c r="K1922" s="37" t="str">
        <f t="shared" ca="1" si="870"/>
        <v/>
      </c>
      <c r="L1922" s="41" t="str">
        <f t="shared" ca="1" si="871"/>
        <v/>
      </c>
      <c r="M1922" s="39" t="str">
        <f t="shared" si="861"/>
        <v/>
      </c>
      <c r="N1922" s="39" t="str">
        <f t="shared" ca="1" si="881"/>
        <v/>
      </c>
      <c r="O1922" s="39" t="str">
        <f ca="1">IF(L1922="","",ROUND(Q1921*$O$5/payments_per_year,2))</f>
        <v/>
      </c>
      <c r="P1922" s="101"/>
      <c r="Q1922" s="39">
        <f t="shared" ca="1" si="882"/>
        <v>0</v>
      </c>
      <c r="R1922" s="332"/>
      <c r="S1922" s="37" t="str">
        <f t="shared" ca="1" si="872"/>
        <v/>
      </c>
      <c r="T1922" s="41" t="str">
        <f t="shared" ca="1" si="873"/>
        <v/>
      </c>
      <c r="U1922" s="39" t="str">
        <f t="shared" si="862"/>
        <v/>
      </c>
      <c r="V1922" s="39" t="str">
        <f t="shared" ca="1" si="883"/>
        <v/>
      </c>
      <c r="W1922" s="39">
        <f t="shared" ca="1" si="863"/>
        <v>0</v>
      </c>
      <c r="X1922" s="40"/>
      <c r="Y1922" s="39">
        <f t="shared" ca="1" si="884"/>
        <v>0</v>
      </c>
      <c r="Z1922" s="327"/>
      <c r="AA1922" s="37" t="str">
        <f t="shared" ca="1" si="874"/>
        <v/>
      </c>
      <c r="AB1922" s="41" t="str">
        <f t="shared" ca="1" si="875"/>
        <v/>
      </c>
      <c r="AC1922" s="39" t="str">
        <f t="shared" si="864"/>
        <v/>
      </c>
      <c r="AD1922" s="39" t="str">
        <f t="shared" ca="1" si="885"/>
        <v/>
      </c>
      <c r="AE1922" s="39" t="str">
        <f t="shared" ca="1" si="876"/>
        <v/>
      </c>
      <c r="AF1922" s="40"/>
      <c r="AG1922" s="39">
        <f t="shared" ca="1" si="886"/>
        <v>0</v>
      </c>
      <c r="AH1922" s="339"/>
      <c r="AI1922" s="37" t="str">
        <f t="shared" ca="1" si="877"/>
        <v/>
      </c>
      <c r="AJ1922" s="41" t="str">
        <f t="shared" ca="1" si="878"/>
        <v/>
      </c>
      <c r="AK1922" s="39" t="str">
        <f t="shared" si="865"/>
        <v/>
      </c>
      <c r="AL1922" s="39" t="str">
        <f t="shared" ca="1" si="887"/>
        <v/>
      </c>
      <c r="AM1922" s="39" t="str">
        <f t="shared" ca="1" si="879"/>
        <v/>
      </c>
      <c r="AN1922" s="40"/>
      <c r="AO1922" s="39">
        <f t="shared" ca="1" si="888"/>
        <v>0</v>
      </c>
      <c r="AP1922" s="339"/>
      <c r="AW1922" s="329"/>
      <c r="BI1922" s="329"/>
      <c r="BJ1922" s="329"/>
      <c r="BK1922" s="329"/>
      <c r="BL1922" s="329"/>
      <c r="BM1922" s="329"/>
      <c r="BN1922" s="329"/>
      <c r="BO1922" s="329"/>
      <c r="BP1922" s="329"/>
      <c r="BQ1922" s="329"/>
      <c r="BR1922" s="329"/>
      <c r="BS1922" s="329"/>
      <c r="BT1922" s="329"/>
      <c r="BU1922" s="329"/>
      <c r="BV1922" s="329"/>
      <c r="BW1922" s="325"/>
      <c r="BX1922" s="325"/>
      <c r="BY1922" s="325"/>
      <c r="BZ1922" s="325"/>
      <c r="CA1922" s="325"/>
      <c r="CB1922" s="325"/>
      <c r="CC1922" s="325"/>
      <c r="CD1922" s="325"/>
      <c r="CE1922" s="325"/>
      <c r="CF1922" s="325"/>
      <c r="CG1922" s="325"/>
      <c r="CH1922" s="325"/>
      <c r="CI1922" s="325"/>
      <c r="CJ1922" s="325"/>
      <c r="CK1922" s="325"/>
      <c r="CL1922" s="325"/>
      <c r="CM1922" s="325"/>
      <c r="CN1922" s="325"/>
      <c r="CO1922" s="325"/>
      <c r="CP1922" s="325"/>
      <c r="CQ1922" s="325"/>
      <c r="CR1922" s="325"/>
      <c r="CS1922" s="325"/>
      <c r="CT1922" s="325"/>
      <c r="CU1922" s="325"/>
      <c r="CV1922" s="325"/>
      <c r="CW1922" s="325"/>
      <c r="CX1922" s="325"/>
    </row>
    <row r="1923" spans="1:102" s="36" customFormat="1" ht="15" hidden="1" customHeight="1">
      <c r="A1923" s="329"/>
      <c r="B1923" s="37" t="str">
        <f t="shared" ca="1" si="866"/>
        <v/>
      </c>
      <c r="C1923" s="41" t="str">
        <f t="shared" ca="1" si="867"/>
        <v/>
      </c>
      <c r="D1923" s="39" t="str">
        <f t="shared" ca="1" si="868"/>
        <v/>
      </c>
      <c r="E1923" s="39" t="str">
        <f t="shared" ca="1" si="880"/>
        <v/>
      </c>
      <c r="F1923" s="39" t="str">
        <f t="shared" ca="1" si="869"/>
        <v/>
      </c>
      <c r="G1923" s="101"/>
      <c r="H1923" s="39">
        <f t="shared" ca="1" si="860"/>
        <v>0</v>
      </c>
      <c r="J1923" s="332"/>
      <c r="K1923" s="37" t="str">
        <f t="shared" ca="1" si="870"/>
        <v/>
      </c>
      <c r="L1923" s="41" t="str">
        <f t="shared" ca="1" si="871"/>
        <v/>
      </c>
      <c r="M1923" s="39" t="str">
        <f t="shared" si="861"/>
        <v/>
      </c>
      <c r="N1923" s="39" t="str">
        <f t="shared" ca="1" si="881"/>
        <v/>
      </c>
      <c r="O1923" s="39">
        <f ca="1">ROUND(Q1922*$O$5/payments_per_year,2)</f>
        <v>0</v>
      </c>
      <c r="P1923" s="101"/>
      <c r="Q1923" s="39">
        <f t="shared" ca="1" si="882"/>
        <v>0</v>
      </c>
      <c r="R1923" s="332"/>
      <c r="S1923" s="37" t="str">
        <f t="shared" ca="1" si="872"/>
        <v/>
      </c>
      <c r="T1923" s="41" t="str">
        <f t="shared" ca="1" si="873"/>
        <v/>
      </c>
      <c r="U1923" s="39" t="str">
        <f t="shared" si="862"/>
        <v/>
      </c>
      <c r="V1923" s="39" t="str">
        <f t="shared" ca="1" si="883"/>
        <v/>
      </c>
      <c r="W1923" s="39">
        <f t="shared" ca="1" si="863"/>
        <v>0</v>
      </c>
      <c r="X1923" s="40"/>
      <c r="Y1923" s="39">
        <f t="shared" ca="1" si="884"/>
        <v>0</v>
      </c>
      <c r="Z1923" s="327"/>
      <c r="AA1923" s="37" t="str">
        <f t="shared" ca="1" si="874"/>
        <v/>
      </c>
      <c r="AB1923" s="41" t="str">
        <f t="shared" ca="1" si="875"/>
        <v/>
      </c>
      <c r="AC1923" s="39" t="str">
        <f t="shared" si="864"/>
        <v/>
      </c>
      <c r="AD1923" s="39" t="str">
        <f t="shared" ca="1" si="885"/>
        <v/>
      </c>
      <c r="AE1923" s="39" t="str">
        <f t="shared" ca="1" si="876"/>
        <v/>
      </c>
      <c r="AF1923" s="40"/>
      <c r="AG1923" s="39">
        <f t="shared" ca="1" si="886"/>
        <v>0</v>
      </c>
      <c r="AH1923" s="339"/>
      <c r="AI1923" s="37" t="str">
        <f t="shared" ca="1" si="877"/>
        <v/>
      </c>
      <c r="AJ1923" s="41" t="str">
        <f t="shared" ca="1" si="878"/>
        <v/>
      </c>
      <c r="AK1923" s="39" t="str">
        <f t="shared" si="865"/>
        <v/>
      </c>
      <c r="AL1923" s="39" t="str">
        <f t="shared" ca="1" si="887"/>
        <v/>
      </c>
      <c r="AM1923" s="39" t="str">
        <f t="shared" ca="1" si="879"/>
        <v/>
      </c>
      <c r="AN1923" s="40"/>
      <c r="AO1923" s="39">
        <f t="shared" ca="1" si="888"/>
        <v>0</v>
      </c>
      <c r="AP1923" s="339"/>
      <c r="AW1923" s="329"/>
      <c r="BI1923" s="329"/>
      <c r="BJ1923" s="329"/>
      <c r="BK1923" s="329"/>
      <c r="BL1923" s="329"/>
      <c r="BM1923" s="329"/>
      <c r="BN1923" s="329"/>
      <c r="BO1923" s="329"/>
      <c r="BP1923" s="329"/>
      <c r="BQ1923" s="329"/>
      <c r="BR1923" s="329"/>
      <c r="BS1923" s="329"/>
      <c r="BT1923" s="329"/>
      <c r="BU1923" s="329"/>
      <c r="BV1923" s="329"/>
      <c r="BW1923" s="325"/>
      <c r="BX1923" s="325"/>
      <c r="BY1923" s="325"/>
      <c r="BZ1923" s="325"/>
      <c r="CA1923" s="325"/>
      <c r="CB1923" s="325"/>
      <c r="CC1923" s="325"/>
      <c r="CD1923" s="325"/>
      <c r="CE1923" s="325"/>
      <c r="CF1923" s="325"/>
      <c r="CG1923" s="325"/>
      <c r="CH1923" s="325"/>
      <c r="CI1923" s="325"/>
      <c r="CJ1923" s="325"/>
      <c r="CK1923" s="325"/>
      <c r="CL1923" s="325"/>
      <c r="CM1923" s="325"/>
      <c r="CN1923" s="325"/>
      <c r="CO1923" s="325"/>
      <c r="CP1923" s="325"/>
      <c r="CQ1923" s="325"/>
      <c r="CR1923" s="325"/>
      <c r="CS1923" s="325"/>
      <c r="CT1923" s="325"/>
      <c r="CU1923" s="325"/>
      <c r="CV1923" s="325"/>
      <c r="CW1923" s="325"/>
      <c r="CX1923" s="325"/>
    </row>
    <row r="1924" spans="1:102" s="36" customFormat="1" ht="15" hidden="1" customHeight="1">
      <c r="A1924" s="329"/>
      <c r="B1924" s="37" t="str">
        <f t="shared" ca="1" si="866"/>
        <v/>
      </c>
      <c r="C1924" s="41" t="str">
        <f t="shared" ca="1" si="867"/>
        <v/>
      </c>
      <c r="D1924" s="39" t="str">
        <f t="shared" ca="1" si="868"/>
        <v/>
      </c>
      <c r="E1924" s="39" t="str">
        <f t="shared" ca="1" si="880"/>
        <v/>
      </c>
      <c r="F1924" s="39" t="str">
        <f t="shared" ca="1" si="869"/>
        <v/>
      </c>
      <c r="G1924" s="101"/>
      <c r="H1924" s="39">
        <f t="shared" ca="1" si="860"/>
        <v>0</v>
      </c>
      <c r="J1924" s="332"/>
      <c r="K1924" s="37" t="str">
        <f t="shared" ca="1" si="870"/>
        <v/>
      </c>
      <c r="L1924" s="41" t="str">
        <f t="shared" ca="1" si="871"/>
        <v/>
      </c>
      <c r="M1924" s="39" t="str">
        <f t="shared" si="861"/>
        <v/>
      </c>
      <c r="N1924" s="39" t="str">
        <f t="shared" ca="1" si="881"/>
        <v/>
      </c>
      <c r="O1924" s="39" t="str">
        <f ca="1">IF(L1924="","",ROUND(Q1923*$O$5/payments_per_year,2))</f>
        <v/>
      </c>
      <c r="P1924" s="101"/>
      <c r="Q1924" s="39">
        <f t="shared" ca="1" si="882"/>
        <v>0</v>
      </c>
      <c r="R1924" s="332"/>
      <c r="S1924" s="37" t="str">
        <f t="shared" ca="1" si="872"/>
        <v/>
      </c>
      <c r="T1924" s="41" t="str">
        <f t="shared" ca="1" si="873"/>
        <v/>
      </c>
      <c r="U1924" s="39" t="str">
        <f t="shared" si="862"/>
        <v/>
      </c>
      <c r="V1924" s="39" t="str">
        <f t="shared" ca="1" si="883"/>
        <v/>
      </c>
      <c r="W1924" s="39">
        <f t="shared" ca="1" si="863"/>
        <v>0</v>
      </c>
      <c r="X1924" s="40"/>
      <c r="Y1924" s="39">
        <f t="shared" ca="1" si="884"/>
        <v>0</v>
      </c>
      <c r="Z1924" s="327"/>
      <c r="AA1924" s="37" t="str">
        <f t="shared" ca="1" si="874"/>
        <v/>
      </c>
      <c r="AB1924" s="41" t="str">
        <f t="shared" ca="1" si="875"/>
        <v/>
      </c>
      <c r="AC1924" s="39" t="str">
        <f t="shared" si="864"/>
        <v/>
      </c>
      <c r="AD1924" s="39" t="str">
        <f t="shared" ca="1" si="885"/>
        <v/>
      </c>
      <c r="AE1924" s="39" t="str">
        <f t="shared" ca="1" si="876"/>
        <v/>
      </c>
      <c r="AF1924" s="40"/>
      <c r="AG1924" s="39">
        <f t="shared" ca="1" si="886"/>
        <v>0</v>
      </c>
      <c r="AH1924" s="339"/>
      <c r="AI1924" s="37" t="str">
        <f t="shared" ca="1" si="877"/>
        <v/>
      </c>
      <c r="AJ1924" s="41" t="str">
        <f t="shared" ca="1" si="878"/>
        <v/>
      </c>
      <c r="AK1924" s="39" t="str">
        <f t="shared" si="865"/>
        <v/>
      </c>
      <c r="AL1924" s="39" t="str">
        <f t="shared" ca="1" si="887"/>
        <v/>
      </c>
      <c r="AM1924" s="39" t="str">
        <f t="shared" ca="1" si="879"/>
        <v/>
      </c>
      <c r="AN1924" s="40"/>
      <c r="AO1924" s="39">
        <f t="shared" ca="1" si="888"/>
        <v>0</v>
      </c>
      <c r="AP1924" s="339"/>
      <c r="AW1924" s="329"/>
      <c r="BI1924" s="329"/>
      <c r="BJ1924" s="329"/>
      <c r="BK1924" s="329"/>
      <c r="BL1924" s="329"/>
      <c r="BM1924" s="329"/>
      <c r="BN1924" s="329"/>
      <c r="BO1924" s="329"/>
      <c r="BP1924" s="329"/>
      <c r="BQ1924" s="329"/>
      <c r="BR1924" s="329"/>
      <c r="BS1924" s="329"/>
      <c r="BT1924" s="329"/>
      <c r="BU1924" s="329"/>
      <c r="BV1924" s="329"/>
      <c r="BW1924" s="325"/>
      <c r="BX1924" s="325"/>
      <c r="BY1924" s="325"/>
      <c r="BZ1924" s="325"/>
      <c r="CA1924" s="325"/>
      <c r="CB1924" s="325"/>
      <c r="CC1924" s="325"/>
      <c r="CD1924" s="325"/>
      <c r="CE1924" s="325"/>
      <c r="CF1924" s="325"/>
      <c r="CG1924" s="325"/>
      <c r="CH1924" s="325"/>
      <c r="CI1924" s="325"/>
      <c r="CJ1924" s="325"/>
      <c r="CK1924" s="325"/>
      <c r="CL1924" s="325"/>
      <c r="CM1924" s="325"/>
      <c r="CN1924" s="325"/>
      <c r="CO1924" s="325"/>
      <c r="CP1924" s="325"/>
      <c r="CQ1924" s="325"/>
      <c r="CR1924" s="325"/>
      <c r="CS1924" s="325"/>
      <c r="CT1924" s="325"/>
      <c r="CU1924" s="325"/>
      <c r="CV1924" s="325"/>
      <c r="CW1924" s="325"/>
      <c r="CX1924" s="325"/>
    </row>
    <row r="1925" spans="1:102" s="36" customFormat="1" ht="15" hidden="1" customHeight="1">
      <c r="A1925" s="329"/>
      <c r="B1925" s="37" t="str">
        <f t="shared" ca="1" si="866"/>
        <v/>
      </c>
      <c r="C1925" s="41" t="str">
        <f t="shared" ca="1" si="867"/>
        <v/>
      </c>
      <c r="D1925" s="39" t="str">
        <f t="shared" ca="1" si="868"/>
        <v/>
      </c>
      <c r="E1925" s="39" t="str">
        <f t="shared" ca="1" si="880"/>
        <v/>
      </c>
      <c r="F1925" s="39" t="str">
        <f t="shared" ca="1" si="869"/>
        <v/>
      </c>
      <c r="G1925" s="101"/>
      <c r="H1925" s="39">
        <f t="shared" ca="1" si="860"/>
        <v>0</v>
      </c>
      <c r="J1925" s="332"/>
      <c r="K1925" s="37" t="str">
        <f t="shared" ca="1" si="870"/>
        <v/>
      </c>
      <c r="L1925" s="41" t="str">
        <f t="shared" ca="1" si="871"/>
        <v/>
      </c>
      <c r="M1925" s="39" t="str">
        <f t="shared" si="861"/>
        <v/>
      </c>
      <c r="N1925" s="39" t="str">
        <f t="shared" ca="1" si="881"/>
        <v/>
      </c>
      <c r="O1925" s="39">
        <f ca="1">ROUND(Q1924*$O$5/payments_per_year,2)</f>
        <v>0</v>
      </c>
      <c r="P1925" s="101"/>
      <c r="Q1925" s="39">
        <f t="shared" ca="1" si="882"/>
        <v>0</v>
      </c>
      <c r="R1925" s="332"/>
      <c r="S1925" s="37" t="str">
        <f t="shared" ca="1" si="872"/>
        <v/>
      </c>
      <c r="T1925" s="41" t="str">
        <f t="shared" ca="1" si="873"/>
        <v/>
      </c>
      <c r="U1925" s="39" t="str">
        <f t="shared" si="862"/>
        <v/>
      </c>
      <c r="V1925" s="39" t="str">
        <f t="shared" ca="1" si="883"/>
        <v/>
      </c>
      <c r="W1925" s="39">
        <f t="shared" ca="1" si="863"/>
        <v>0</v>
      </c>
      <c r="X1925" s="40"/>
      <c r="Y1925" s="39">
        <f t="shared" ca="1" si="884"/>
        <v>0</v>
      </c>
      <c r="Z1925" s="327"/>
      <c r="AA1925" s="37" t="str">
        <f t="shared" ca="1" si="874"/>
        <v/>
      </c>
      <c r="AB1925" s="41" t="str">
        <f t="shared" ca="1" si="875"/>
        <v/>
      </c>
      <c r="AC1925" s="39" t="str">
        <f t="shared" si="864"/>
        <v/>
      </c>
      <c r="AD1925" s="39" t="str">
        <f t="shared" ca="1" si="885"/>
        <v/>
      </c>
      <c r="AE1925" s="39" t="str">
        <f t="shared" ca="1" si="876"/>
        <v/>
      </c>
      <c r="AF1925" s="40"/>
      <c r="AG1925" s="39">
        <f t="shared" ca="1" si="886"/>
        <v>0</v>
      </c>
      <c r="AH1925" s="339"/>
      <c r="AI1925" s="37" t="str">
        <f t="shared" ca="1" si="877"/>
        <v/>
      </c>
      <c r="AJ1925" s="41" t="str">
        <f t="shared" ca="1" si="878"/>
        <v/>
      </c>
      <c r="AK1925" s="39" t="str">
        <f t="shared" si="865"/>
        <v/>
      </c>
      <c r="AL1925" s="39" t="str">
        <f t="shared" ca="1" si="887"/>
        <v/>
      </c>
      <c r="AM1925" s="39" t="str">
        <f t="shared" ca="1" si="879"/>
        <v/>
      </c>
      <c r="AN1925" s="40"/>
      <c r="AO1925" s="39">
        <f t="shared" ca="1" si="888"/>
        <v>0</v>
      </c>
      <c r="AP1925" s="339"/>
      <c r="AW1925" s="329"/>
      <c r="BI1925" s="329"/>
      <c r="BJ1925" s="329"/>
      <c r="BK1925" s="329"/>
      <c r="BL1925" s="329"/>
      <c r="BM1925" s="329"/>
      <c r="BN1925" s="329"/>
      <c r="BO1925" s="329"/>
      <c r="BP1925" s="329"/>
      <c r="BQ1925" s="329"/>
      <c r="BR1925" s="329"/>
      <c r="BS1925" s="329"/>
      <c r="BT1925" s="329"/>
      <c r="BU1925" s="329"/>
      <c r="BV1925" s="329"/>
      <c r="BW1925" s="325"/>
      <c r="BX1925" s="325"/>
      <c r="BY1925" s="325"/>
      <c r="BZ1925" s="325"/>
      <c r="CA1925" s="325"/>
      <c r="CB1925" s="325"/>
      <c r="CC1925" s="325"/>
      <c r="CD1925" s="325"/>
      <c r="CE1925" s="325"/>
      <c r="CF1925" s="325"/>
      <c r="CG1925" s="325"/>
      <c r="CH1925" s="325"/>
      <c r="CI1925" s="325"/>
      <c r="CJ1925" s="325"/>
      <c r="CK1925" s="325"/>
      <c r="CL1925" s="325"/>
      <c r="CM1925" s="325"/>
      <c r="CN1925" s="325"/>
      <c r="CO1925" s="325"/>
      <c r="CP1925" s="325"/>
      <c r="CQ1925" s="325"/>
      <c r="CR1925" s="325"/>
      <c r="CS1925" s="325"/>
      <c r="CT1925" s="325"/>
      <c r="CU1925" s="325"/>
      <c r="CV1925" s="325"/>
      <c r="CW1925" s="325"/>
      <c r="CX1925" s="325"/>
    </row>
    <row r="1926" spans="1:102" s="36" customFormat="1" ht="15" hidden="1" customHeight="1">
      <c r="A1926" s="329"/>
      <c r="B1926" s="37" t="str">
        <f t="shared" ca="1" si="866"/>
        <v/>
      </c>
      <c r="C1926" s="41" t="str">
        <f t="shared" ca="1" si="867"/>
        <v/>
      </c>
      <c r="D1926" s="39" t="str">
        <f t="shared" ca="1" si="868"/>
        <v/>
      </c>
      <c r="E1926" s="39" t="str">
        <f t="shared" ca="1" si="880"/>
        <v/>
      </c>
      <c r="F1926" s="39" t="str">
        <f t="shared" ca="1" si="869"/>
        <v/>
      </c>
      <c r="G1926" s="101"/>
      <c r="H1926" s="39">
        <f t="shared" ca="1" si="860"/>
        <v>0</v>
      </c>
      <c r="J1926" s="332"/>
      <c r="K1926" s="37" t="str">
        <f t="shared" ca="1" si="870"/>
        <v/>
      </c>
      <c r="L1926" s="41" t="str">
        <f t="shared" ca="1" si="871"/>
        <v/>
      </c>
      <c r="M1926" s="39" t="str">
        <f t="shared" si="861"/>
        <v/>
      </c>
      <c r="N1926" s="39" t="str">
        <f t="shared" ca="1" si="881"/>
        <v/>
      </c>
      <c r="O1926" s="39" t="str">
        <f ca="1">IF(L1926="","",ROUND(Q1925*$O$5/payments_per_year,2))</f>
        <v/>
      </c>
      <c r="P1926" s="101"/>
      <c r="Q1926" s="39">
        <f t="shared" ca="1" si="882"/>
        <v>0</v>
      </c>
      <c r="R1926" s="332"/>
      <c r="S1926" s="37" t="str">
        <f t="shared" ca="1" si="872"/>
        <v/>
      </c>
      <c r="T1926" s="41" t="str">
        <f t="shared" ca="1" si="873"/>
        <v/>
      </c>
      <c r="U1926" s="39" t="str">
        <f t="shared" si="862"/>
        <v/>
      </c>
      <c r="V1926" s="39" t="str">
        <f t="shared" ca="1" si="883"/>
        <v/>
      </c>
      <c r="W1926" s="39">
        <f t="shared" ca="1" si="863"/>
        <v>0</v>
      </c>
      <c r="X1926" s="40"/>
      <c r="Y1926" s="39">
        <f t="shared" ca="1" si="884"/>
        <v>0</v>
      </c>
      <c r="Z1926" s="327"/>
      <c r="AA1926" s="37" t="str">
        <f t="shared" ca="1" si="874"/>
        <v/>
      </c>
      <c r="AB1926" s="41" t="str">
        <f t="shared" ca="1" si="875"/>
        <v/>
      </c>
      <c r="AC1926" s="39" t="str">
        <f t="shared" si="864"/>
        <v/>
      </c>
      <c r="AD1926" s="39" t="str">
        <f t="shared" ca="1" si="885"/>
        <v/>
      </c>
      <c r="AE1926" s="39" t="str">
        <f t="shared" ca="1" si="876"/>
        <v/>
      </c>
      <c r="AF1926" s="40"/>
      <c r="AG1926" s="39">
        <f t="shared" ca="1" si="886"/>
        <v>0</v>
      </c>
      <c r="AH1926" s="339"/>
      <c r="AI1926" s="37" t="str">
        <f t="shared" ca="1" si="877"/>
        <v/>
      </c>
      <c r="AJ1926" s="41" t="str">
        <f t="shared" ca="1" si="878"/>
        <v/>
      </c>
      <c r="AK1926" s="39" t="str">
        <f t="shared" si="865"/>
        <v/>
      </c>
      <c r="AL1926" s="39" t="str">
        <f t="shared" ca="1" si="887"/>
        <v/>
      </c>
      <c r="AM1926" s="39" t="str">
        <f t="shared" ca="1" si="879"/>
        <v/>
      </c>
      <c r="AN1926" s="40"/>
      <c r="AO1926" s="39">
        <f t="shared" ca="1" si="888"/>
        <v>0</v>
      </c>
      <c r="AP1926" s="339"/>
      <c r="AW1926" s="329"/>
      <c r="BI1926" s="329"/>
      <c r="BJ1926" s="329"/>
      <c r="BK1926" s="329"/>
      <c r="BL1926" s="329"/>
      <c r="BM1926" s="329"/>
      <c r="BN1926" s="329"/>
      <c r="BO1926" s="329"/>
      <c r="BP1926" s="329"/>
      <c r="BQ1926" s="329"/>
      <c r="BR1926" s="329"/>
      <c r="BS1926" s="329"/>
      <c r="BT1926" s="329"/>
      <c r="BU1926" s="329"/>
      <c r="BV1926" s="329"/>
      <c r="BW1926" s="325"/>
      <c r="BX1926" s="325"/>
      <c r="BY1926" s="325"/>
      <c r="BZ1926" s="325"/>
      <c r="CA1926" s="325"/>
      <c r="CB1926" s="325"/>
      <c r="CC1926" s="325"/>
      <c r="CD1926" s="325"/>
      <c r="CE1926" s="325"/>
      <c r="CF1926" s="325"/>
      <c r="CG1926" s="325"/>
      <c r="CH1926" s="325"/>
      <c r="CI1926" s="325"/>
      <c r="CJ1926" s="325"/>
      <c r="CK1926" s="325"/>
      <c r="CL1926" s="325"/>
      <c r="CM1926" s="325"/>
      <c r="CN1926" s="325"/>
      <c r="CO1926" s="325"/>
      <c r="CP1926" s="325"/>
      <c r="CQ1926" s="325"/>
      <c r="CR1926" s="325"/>
      <c r="CS1926" s="325"/>
      <c r="CT1926" s="325"/>
      <c r="CU1926" s="325"/>
      <c r="CV1926" s="325"/>
      <c r="CW1926" s="325"/>
      <c r="CX1926" s="325"/>
    </row>
    <row r="1927" spans="1:102" s="36" customFormat="1" ht="15" hidden="1" customHeight="1">
      <c r="A1927" s="329"/>
      <c r="B1927" s="37" t="str">
        <f t="shared" ca="1" si="866"/>
        <v/>
      </c>
      <c r="C1927" s="41" t="str">
        <f t="shared" ca="1" si="867"/>
        <v/>
      </c>
      <c r="D1927" s="39" t="str">
        <f t="shared" ca="1" si="868"/>
        <v/>
      </c>
      <c r="E1927" s="39" t="str">
        <f t="shared" ca="1" si="880"/>
        <v/>
      </c>
      <c r="F1927" s="39" t="str">
        <f t="shared" ca="1" si="869"/>
        <v/>
      </c>
      <c r="G1927" s="101"/>
      <c r="H1927" s="39">
        <f t="shared" ca="1" si="860"/>
        <v>0</v>
      </c>
      <c r="J1927" s="332"/>
      <c r="K1927" s="37" t="str">
        <f t="shared" ca="1" si="870"/>
        <v/>
      </c>
      <c r="L1927" s="41" t="str">
        <f t="shared" ca="1" si="871"/>
        <v/>
      </c>
      <c r="M1927" s="39" t="str">
        <f t="shared" si="861"/>
        <v/>
      </c>
      <c r="N1927" s="39" t="str">
        <f t="shared" ca="1" si="881"/>
        <v/>
      </c>
      <c r="O1927" s="39">
        <f ca="1">ROUND(Q1926*$O$5/payments_per_year,2)</f>
        <v>0</v>
      </c>
      <c r="P1927" s="101"/>
      <c r="Q1927" s="39">
        <f t="shared" ca="1" si="882"/>
        <v>0</v>
      </c>
      <c r="R1927" s="332"/>
      <c r="S1927" s="37" t="str">
        <f t="shared" ca="1" si="872"/>
        <v/>
      </c>
      <c r="T1927" s="41" t="str">
        <f t="shared" ca="1" si="873"/>
        <v/>
      </c>
      <c r="U1927" s="39" t="str">
        <f t="shared" si="862"/>
        <v/>
      </c>
      <c r="V1927" s="39" t="str">
        <f t="shared" ca="1" si="883"/>
        <v/>
      </c>
      <c r="W1927" s="39">
        <f t="shared" ca="1" si="863"/>
        <v>0</v>
      </c>
      <c r="X1927" s="40"/>
      <c r="Y1927" s="39">
        <f t="shared" ca="1" si="884"/>
        <v>0</v>
      </c>
      <c r="Z1927" s="327"/>
      <c r="AA1927" s="37" t="str">
        <f t="shared" ca="1" si="874"/>
        <v/>
      </c>
      <c r="AB1927" s="41" t="str">
        <f t="shared" ca="1" si="875"/>
        <v/>
      </c>
      <c r="AC1927" s="39" t="str">
        <f t="shared" si="864"/>
        <v/>
      </c>
      <c r="AD1927" s="39" t="str">
        <f t="shared" ca="1" si="885"/>
        <v/>
      </c>
      <c r="AE1927" s="39" t="str">
        <f t="shared" ca="1" si="876"/>
        <v/>
      </c>
      <c r="AF1927" s="40"/>
      <c r="AG1927" s="39">
        <f t="shared" ca="1" si="886"/>
        <v>0</v>
      </c>
      <c r="AH1927" s="339"/>
      <c r="AI1927" s="37" t="str">
        <f t="shared" ca="1" si="877"/>
        <v/>
      </c>
      <c r="AJ1927" s="41" t="str">
        <f t="shared" ca="1" si="878"/>
        <v/>
      </c>
      <c r="AK1927" s="39" t="str">
        <f t="shared" si="865"/>
        <v/>
      </c>
      <c r="AL1927" s="39" t="str">
        <f t="shared" ca="1" si="887"/>
        <v/>
      </c>
      <c r="AM1927" s="39" t="str">
        <f t="shared" ca="1" si="879"/>
        <v/>
      </c>
      <c r="AN1927" s="40"/>
      <c r="AO1927" s="39">
        <f t="shared" ca="1" si="888"/>
        <v>0</v>
      </c>
      <c r="AP1927" s="339"/>
      <c r="AW1927" s="329"/>
      <c r="BI1927" s="329"/>
      <c r="BJ1927" s="329"/>
      <c r="BK1927" s="329"/>
      <c r="BL1927" s="329"/>
      <c r="BM1927" s="329"/>
      <c r="BN1927" s="329"/>
      <c r="BO1927" s="329"/>
      <c r="BP1927" s="329"/>
      <c r="BQ1927" s="329"/>
      <c r="BR1927" s="329"/>
      <c r="BS1927" s="329"/>
      <c r="BT1927" s="329"/>
      <c r="BU1927" s="329"/>
      <c r="BV1927" s="329"/>
      <c r="BW1927" s="325"/>
      <c r="BX1927" s="325"/>
      <c r="BY1927" s="325"/>
      <c r="BZ1927" s="325"/>
      <c r="CA1927" s="325"/>
      <c r="CB1927" s="325"/>
      <c r="CC1927" s="325"/>
      <c r="CD1927" s="325"/>
      <c r="CE1927" s="325"/>
      <c r="CF1927" s="325"/>
      <c r="CG1927" s="325"/>
      <c r="CH1927" s="325"/>
      <c r="CI1927" s="325"/>
      <c r="CJ1927" s="325"/>
      <c r="CK1927" s="325"/>
      <c r="CL1927" s="325"/>
      <c r="CM1927" s="325"/>
      <c r="CN1927" s="325"/>
      <c r="CO1927" s="325"/>
      <c r="CP1927" s="325"/>
      <c r="CQ1927" s="325"/>
      <c r="CR1927" s="325"/>
      <c r="CS1927" s="325"/>
      <c r="CT1927" s="325"/>
      <c r="CU1927" s="325"/>
      <c r="CV1927" s="325"/>
      <c r="CW1927" s="325"/>
      <c r="CX1927" s="325"/>
    </row>
    <row r="1928" spans="1:102" s="36" customFormat="1" ht="15" hidden="1" customHeight="1">
      <c r="A1928" s="329"/>
      <c r="B1928" s="37" t="str">
        <f t="shared" ca="1" si="866"/>
        <v/>
      </c>
      <c r="C1928" s="41" t="str">
        <f t="shared" ca="1" si="867"/>
        <v/>
      </c>
      <c r="D1928" s="39" t="str">
        <f t="shared" ca="1" si="868"/>
        <v/>
      </c>
      <c r="E1928" s="39" t="str">
        <f t="shared" ca="1" si="880"/>
        <v/>
      </c>
      <c r="F1928" s="39" t="str">
        <f t="shared" ca="1" si="869"/>
        <v/>
      </c>
      <c r="G1928" s="101"/>
      <c r="H1928" s="39">
        <f t="shared" ca="1" si="860"/>
        <v>0</v>
      </c>
      <c r="J1928" s="332"/>
      <c r="K1928" s="37" t="str">
        <f t="shared" ca="1" si="870"/>
        <v/>
      </c>
      <c r="L1928" s="41" t="str">
        <f t="shared" ca="1" si="871"/>
        <v/>
      </c>
      <c r="M1928" s="39" t="str">
        <f t="shared" si="861"/>
        <v/>
      </c>
      <c r="N1928" s="39" t="str">
        <f t="shared" ca="1" si="881"/>
        <v/>
      </c>
      <c r="O1928" s="39" t="str">
        <f ca="1">IF(L1928="","",ROUND(Q1927*$O$5/payments_per_year,2))</f>
        <v/>
      </c>
      <c r="P1928" s="101"/>
      <c r="Q1928" s="39">
        <f t="shared" ca="1" si="882"/>
        <v>0</v>
      </c>
      <c r="R1928" s="332"/>
      <c r="S1928" s="37" t="str">
        <f t="shared" ca="1" si="872"/>
        <v/>
      </c>
      <c r="T1928" s="41" t="str">
        <f t="shared" ca="1" si="873"/>
        <v/>
      </c>
      <c r="U1928" s="39" t="str">
        <f t="shared" si="862"/>
        <v/>
      </c>
      <c r="V1928" s="39" t="str">
        <f t="shared" ca="1" si="883"/>
        <v/>
      </c>
      <c r="W1928" s="39">
        <f t="shared" ca="1" si="863"/>
        <v>0</v>
      </c>
      <c r="X1928" s="40"/>
      <c r="Y1928" s="39">
        <f t="shared" ca="1" si="884"/>
        <v>0</v>
      </c>
      <c r="Z1928" s="327"/>
      <c r="AA1928" s="37" t="str">
        <f t="shared" ca="1" si="874"/>
        <v/>
      </c>
      <c r="AB1928" s="41" t="str">
        <f t="shared" ca="1" si="875"/>
        <v/>
      </c>
      <c r="AC1928" s="39" t="str">
        <f t="shared" si="864"/>
        <v/>
      </c>
      <c r="AD1928" s="39" t="str">
        <f t="shared" ca="1" si="885"/>
        <v/>
      </c>
      <c r="AE1928" s="39" t="str">
        <f t="shared" ca="1" si="876"/>
        <v/>
      </c>
      <c r="AF1928" s="40"/>
      <c r="AG1928" s="39">
        <f t="shared" ca="1" si="886"/>
        <v>0</v>
      </c>
      <c r="AH1928" s="339"/>
      <c r="AI1928" s="37" t="str">
        <f t="shared" ca="1" si="877"/>
        <v/>
      </c>
      <c r="AJ1928" s="41" t="str">
        <f t="shared" ca="1" si="878"/>
        <v/>
      </c>
      <c r="AK1928" s="39" t="str">
        <f t="shared" si="865"/>
        <v/>
      </c>
      <c r="AL1928" s="39" t="str">
        <f t="shared" ca="1" si="887"/>
        <v/>
      </c>
      <c r="AM1928" s="39" t="str">
        <f t="shared" ca="1" si="879"/>
        <v/>
      </c>
      <c r="AN1928" s="40"/>
      <c r="AO1928" s="39">
        <f t="shared" ca="1" si="888"/>
        <v>0</v>
      </c>
      <c r="AP1928" s="339"/>
      <c r="AW1928" s="329"/>
      <c r="BI1928" s="329"/>
      <c r="BJ1928" s="329"/>
      <c r="BK1928" s="329"/>
      <c r="BL1928" s="329"/>
      <c r="BM1928" s="329"/>
      <c r="BN1928" s="329"/>
      <c r="BO1928" s="329"/>
      <c r="BP1928" s="329"/>
      <c r="BQ1928" s="329"/>
      <c r="BR1928" s="329"/>
      <c r="BS1928" s="329"/>
      <c r="BT1928" s="329"/>
      <c r="BU1928" s="329"/>
      <c r="BV1928" s="329"/>
      <c r="BW1928" s="325"/>
      <c r="BX1928" s="325"/>
      <c r="BY1928" s="325"/>
      <c r="BZ1928" s="325"/>
      <c r="CA1928" s="325"/>
      <c r="CB1928" s="325"/>
      <c r="CC1928" s="325"/>
      <c r="CD1928" s="325"/>
      <c r="CE1928" s="325"/>
      <c r="CF1928" s="325"/>
      <c r="CG1928" s="325"/>
      <c r="CH1928" s="325"/>
      <c r="CI1928" s="325"/>
      <c r="CJ1928" s="325"/>
      <c r="CK1928" s="325"/>
      <c r="CL1928" s="325"/>
      <c r="CM1928" s="325"/>
      <c r="CN1928" s="325"/>
      <c r="CO1928" s="325"/>
      <c r="CP1928" s="325"/>
      <c r="CQ1928" s="325"/>
      <c r="CR1928" s="325"/>
      <c r="CS1928" s="325"/>
      <c r="CT1928" s="325"/>
      <c r="CU1928" s="325"/>
      <c r="CV1928" s="325"/>
      <c r="CW1928" s="325"/>
      <c r="CX1928" s="325"/>
    </row>
    <row r="1929" spans="1:102" s="36" customFormat="1" ht="15" hidden="1" customHeight="1">
      <c r="A1929" s="329"/>
      <c r="B1929" s="37" t="str">
        <f t="shared" ca="1" si="866"/>
        <v/>
      </c>
      <c r="C1929" s="41" t="str">
        <f t="shared" ca="1" si="867"/>
        <v/>
      </c>
      <c r="D1929" s="39" t="str">
        <f t="shared" ca="1" si="868"/>
        <v/>
      </c>
      <c r="E1929" s="39" t="str">
        <f t="shared" ca="1" si="880"/>
        <v/>
      </c>
      <c r="F1929" s="39" t="str">
        <f t="shared" ca="1" si="869"/>
        <v/>
      </c>
      <c r="G1929" s="101"/>
      <c r="H1929" s="39">
        <f t="shared" ca="1" si="860"/>
        <v>0</v>
      </c>
      <c r="J1929" s="332"/>
      <c r="K1929" s="37" t="str">
        <f t="shared" ca="1" si="870"/>
        <v/>
      </c>
      <c r="L1929" s="41" t="str">
        <f t="shared" ca="1" si="871"/>
        <v/>
      </c>
      <c r="M1929" s="39" t="str">
        <f t="shared" si="861"/>
        <v/>
      </c>
      <c r="N1929" s="39" t="str">
        <f t="shared" ca="1" si="881"/>
        <v/>
      </c>
      <c r="O1929" s="39">
        <f ca="1">ROUND(Q1928*$O$5/payments_per_year,2)</f>
        <v>0</v>
      </c>
      <c r="P1929" s="101"/>
      <c r="Q1929" s="39">
        <f t="shared" ca="1" si="882"/>
        <v>0</v>
      </c>
      <c r="R1929" s="332"/>
      <c r="S1929" s="37" t="str">
        <f t="shared" ca="1" si="872"/>
        <v/>
      </c>
      <c r="T1929" s="41" t="str">
        <f t="shared" ca="1" si="873"/>
        <v/>
      </c>
      <c r="U1929" s="39" t="str">
        <f t="shared" si="862"/>
        <v/>
      </c>
      <c r="V1929" s="39" t="str">
        <f t="shared" ca="1" si="883"/>
        <v/>
      </c>
      <c r="W1929" s="39">
        <f t="shared" ca="1" si="863"/>
        <v>0</v>
      </c>
      <c r="X1929" s="40"/>
      <c r="Y1929" s="39">
        <f t="shared" ca="1" si="884"/>
        <v>0</v>
      </c>
      <c r="Z1929" s="327"/>
      <c r="AA1929" s="37" t="str">
        <f t="shared" ca="1" si="874"/>
        <v/>
      </c>
      <c r="AB1929" s="41" t="str">
        <f t="shared" ca="1" si="875"/>
        <v/>
      </c>
      <c r="AC1929" s="39" t="str">
        <f t="shared" si="864"/>
        <v/>
      </c>
      <c r="AD1929" s="39" t="str">
        <f t="shared" ca="1" si="885"/>
        <v/>
      </c>
      <c r="AE1929" s="39" t="str">
        <f t="shared" ca="1" si="876"/>
        <v/>
      </c>
      <c r="AF1929" s="40"/>
      <c r="AG1929" s="39">
        <f t="shared" ca="1" si="886"/>
        <v>0</v>
      </c>
      <c r="AH1929" s="339"/>
      <c r="AI1929" s="37" t="str">
        <f t="shared" ca="1" si="877"/>
        <v/>
      </c>
      <c r="AJ1929" s="41" t="str">
        <f t="shared" ca="1" si="878"/>
        <v/>
      </c>
      <c r="AK1929" s="39" t="str">
        <f t="shared" si="865"/>
        <v/>
      </c>
      <c r="AL1929" s="39" t="str">
        <f t="shared" ca="1" si="887"/>
        <v/>
      </c>
      <c r="AM1929" s="39" t="str">
        <f t="shared" ca="1" si="879"/>
        <v/>
      </c>
      <c r="AN1929" s="40"/>
      <c r="AO1929" s="39">
        <f t="shared" ca="1" si="888"/>
        <v>0</v>
      </c>
      <c r="AP1929" s="339"/>
      <c r="AW1929" s="329"/>
      <c r="BI1929" s="329"/>
      <c r="BJ1929" s="329"/>
      <c r="BK1929" s="329"/>
      <c r="BL1929" s="329"/>
      <c r="BM1929" s="329"/>
      <c r="BN1929" s="329"/>
      <c r="BO1929" s="329"/>
      <c r="BP1929" s="329"/>
      <c r="BQ1929" s="329"/>
      <c r="BR1929" s="329"/>
      <c r="BS1929" s="329"/>
      <c r="BT1929" s="329"/>
      <c r="BU1929" s="329"/>
      <c r="BV1929" s="329"/>
      <c r="BW1929" s="325"/>
      <c r="BX1929" s="325"/>
      <c r="BY1929" s="325"/>
      <c r="BZ1929" s="325"/>
      <c r="CA1929" s="325"/>
      <c r="CB1929" s="325"/>
      <c r="CC1929" s="325"/>
      <c r="CD1929" s="325"/>
      <c r="CE1929" s="325"/>
      <c r="CF1929" s="325"/>
      <c r="CG1929" s="325"/>
      <c r="CH1929" s="325"/>
      <c r="CI1929" s="325"/>
      <c r="CJ1929" s="325"/>
      <c r="CK1929" s="325"/>
      <c r="CL1929" s="325"/>
      <c r="CM1929" s="325"/>
      <c r="CN1929" s="325"/>
      <c r="CO1929" s="325"/>
      <c r="CP1929" s="325"/>
      <c r="CQ1929" s="325"/>
      <c r="CR1929" s="325"/>
      <c r="CS1929" s="325"/>
      <c r="CT1929" s="325"/>
      <c r="CU1929" s="325"/>
      <c r="CV1929" s="325"/>
      <c r="CW1929" s="325"/>
      <c r="CX1929" s="325"/>
    </row>
    <row r="1930" spans="1:102" s="36" customFormat="1" ht="15" hidden="1" customHeight="1">
      <c r="A1930" s="329"/>
      <c r="B1930" s="37" t="str">
        <f t="shared" ca="1" si="866"/>
        <v/>
      </c>
      <c r="C1930" s="41" t="str">
        <f t="shared" ca="1" si="867"/>
        <v/>
      </c>
      <c r="D1930" s="39" t="str">
        <f t="shared" ca="1" si="868"/>
        <v/>
      </c>
      <c r="E1930" s="39" t="str">
        <f t="shared" ca="1" si="880"/>
        <v/>
      </c>
      <c r="F1930" s="39" t="str">
        <f t="shared" ca="1" si="869"/>
        <v/>
      </c>
      <c r="G1930" s="101"/>
      <c r="H1930" s="39">
        <f t="shared" ca="1" si="860"/>
        <v>0</v>
      </c>
      <c r="J1930" s="332"/>
      <c r="K1930" s="37" t="str">
        <f t="shared" ca="1" si="870"/>
        <v/>
      </c>
      <c r="L1930" s="41" t="str">
        <f t="shared" ca="1" si="871"/>
        <v/>
      </c>
      <c r="M1930" s="39" t="str">
        <f t="shared" si="861"/>
        <v/>
      </c>
      <c r="N1930" s="39" t="str">
        <f t="shared" ca="1" si="881"/>
        <v/>
      </c>
      <c r="O1930" s="39" t="str">
        <f ca="1">IF(L1930="","",ROUND(Q1929*$O$5/payments_per_year,2))</f>
        <v/>
      </c>
      <c r="P1930" s="101"/>
      <c r="Q1930" s="39">
        <f t="shared" ca="1" si="882"/>
        <v>0</v>
      </c>
      <c r="R1930" s="332"/>
      <c r="S1930" s="37" t="str">
        <f t="shared" ca="1" si="872"/>
        <v/>
      </c>
      <c r="T1930" s="41" t="str">
        <f t="shared" ca="1" si="873"/>
        <v/>
      </c>
      <c r="U1930" s="39" t="str">
        <f t="shared" si="862"/>
        <v/>
      </c>
      <c r="V1930" s="39" t="str">
        <f t="shared" ca="1" si="883"/>
        <v/>
      </c>
      <c r="W1930" s="39">
        <f t="shared" ca="1" si="863"/>
        <v>0</v>
      </c>
      <c r="X1930" s="40"/>
      <c r="Y1930" s="39">
        <f t="shared" ca="1" si="884"/>
        <v>0</v>
      </c>
      <c r="Z1930" s="327"/>
      <c r="AA1930" s="37" t="str">
        <f t="shared" ca="1" si="874"/>
        <v/>
      </c>
      <c r="AB1930" s="41" t="str">
        <f t="shared" ca="1" si="875"/>
        <v/>
      </c>
      <c r="AC1930" s="39" t="str">
        <f t="shared" si="864"/>
        <v/>
      </c>
      <c r="AD1930" s="39" t="str">
        <f t="shared" ca="1" si="885"/>
        <v/>
      </c>
      <c r="AE1930" s="39" t="str">
        <f t="shared" ca="1" si="876"/>
        <v/>
      </c>
      <c r="AF1930" s="40"/>
      <c r="AG1930" s="39">
        <f t="shared" ca="1" si="886"/>
        <v>0</v>
      </c>
      <c r="AH1930" s="339"/>
      <c r="AI1930" s="37" t="str">
        <f t="shared" ca="1" si="877"/>
        <v/>
      </c>
      <c r="AJ1930" s="41" t="str">
        <f t="shared" ca="1" si="878"/>
        <v/>
      </c>
      <c r="AK1930" s="39" t="str">
        <f t="shared" si="865"/>
        <v/>
      </c>
      <c r="AL1930" s="39" t="str">
        <f t="shared" ca="1" si="887"/>
        <v/>
      </c>
      <c r="AM1930" s="39" t="str">
        <f t="shared" ca="1" si="879"/>
        <v/>
      </c>
      <c r="AN1930" s="40"/>
      <c r="AO1930" s="39">
        <f t="shared" ca="1" si="888"/>
        <v>0</v>
      </c>
      <c r="AP1930" s="339"/>
      <c r="AW1930" s="329"/>
      <c r="BI1930" s="329"/>
      <c r="BJ1930" s="329"/>
      <c r="BK1930" s="329"/>
      <c r="BL1930" s="329"/>
      <c r="BM1930" s="329"/>
      <c r="BN1930" s="329"/>
      <c r="BO1930" s="329"/>
      <c r="BP1930" s="329"/>
      <c r="BQ1930" s="329"/>
      <c r="BR1930" s="329"/>
      <c r="BS1930" s="329"/>
      <c r="BT1930" s="329"/>
      <c r="BU1930" s="329"/>
      <c r="BV1930" s="329"/>
      <c r="BW1930" s="325"/>
      <c r="BX1930" s="325"/>
      <c r="BY1930" s="325"/>
      <c r="BZ1930" s="325"/>
      <c r="CA1930" s="325"/>
      <c r="CB1930" s="325"/>
      <c r="CC1930" s="325"/>
      <c r="CD1930" s="325"/>
      <c r="CE1930" s="325"/>
      <c r="CF1930" s="325"/>
      <c r="CG1930" s="325"/>
      <c r="CH1930" s="325"/>
      <c r="CI1930" s="325"/>
      <c r="CJ1930" s="325"/>
      <c r="CK1930" s="325"/>
      <c r="CL1930" s="325"/>
      <c r="CM1930" s="325"/>
      <c r="CN1930" s="325"/>
      <c r="CO1930" s="325"/>
      <c r="CP1930" s="325"/>
      <c r="CQ1930" s="325"/>
      <c r="CR1930" s="325"/>
      <c r="CS1930" s="325"/>
      <c r="CT1930" s="325"/>
      <c r="CU1930" s="325"/>
      <c r="CV1930" s="325"/>
      <c r="CW1930" s="325"/>
      <c r="CX1930" s="325"/>
    </row>
    <row r="1931" spans="1:102" s="36" customFormat="1" ht="15" hidden="1" customHeight="1">
      <c r="A1931" s="329"/>
      <c r="B1931" s="37" t="str">
        <f t="shared" ca="1" si="866"/>
        <v/>
      </c>
      <c r="C1931" s="41" t="str">
        <f t="shared" ca="1" si="867"/>
        <v/>
      </c>
      <c r="D1931" s="39" t="str">
        <f t="shared" ca="1" si="868"/>
        <v/>
      </c>
      <c r="E1931" s="39" t="str">
        <f t="shared" ca="1" si="880"/>
        <v/>
      </c>
      <c r="F1931" s="39" t="str">
        <f t="shared" ca="1" si="869"/>
        <v/>
      </c>
      <c r="G1931" s="101"/>
      <c r="H1931" s="39">
        <f t="shared" ca="1" si="860"/>
        <v>0</v>
      </c>
      <c r="J1931" s="332"/>
      <c r="K1931" s="37" t="str">
        <f t="shared" ca="1" si="870"/>
        <v/>
      </c>
      <c r="L1931" s="41" t="str">
        <f t="shared" ca="1" si="871"/>
        <v/>
      </c>
      <c r="M1931" s="39" t="str">
        <f t="shared" si="861"/>
        <v/>
      </c>
      <c r="N1931" s="39" t="str">
        <f t="shared" ca="1" si="881"/>
        <v/>
      </c>
      <c r="O1931" s="39">
        <f ca="1">ROUND(Q1930*$O$5/payments_per_year,2)</f>
        <v>0</v>
      </c>
      <c r="P1931" s="101"/>
      <c r="Q1931" s="39">
        <f t="shared" ca="1" si="882"/>
        <v>0</v>
      </c>
      <c r="R1931" s="332"/>
      <c r="S1931" s="37" t="str">
        <f t="shared" ca="1" si="872"/>
        <v/>
      </c>
      <c r="T1931" s="41" t="str">
        <f t="shared" ca="1" si="873"/>
        <v/>
      </c>
      <c r="U1931" s="39" t="str">
        <f t="shared" si="862"/>
        <v/>
      </c>
      <c r="V1931" s="39" t="str">
        <f t="shared" ca="1" si="883"/>
        <v/>
      </c>
      <c r="W1931" s="39">
        <f t="shared" ca="1" si="863"/>
        <v>0</v>
      </c>
      <c r="X1931" s="40"/>
      <c r="Y1931" s="39">
        <f t="shared" ca="1" si="884"/>
        <v>0</v>
      </c>
      <c r="Z1931" s="327"/>
      <c r="AA1931" s="37" t="str">
        <f t="shared" ca="1" si="874"/>
        <v/>
      </c>
      <c r="AB1931" s="41" t="str">
        <f t="shared" ca="1" si="875"/>
        <v/>
      </c>
      <c r="AC1931" s="39" t="str">
        <f t="shared" si="864"/>
        <v/>
      </c>
      <c r="AD1931" s="39" t="str">
        <f t="shared" ca="1" si="885"/>
        <v/>
      </c>
      <c r="AE1931" s="39" t="str">
        <f t="shared" ca="1" si="876"/>
        <v/>
      </c>
      <c r="AF1931" s="40"/>
      <c r="AG1931" s="39">
        <f t="shared" ca="1" si="886"/>
        <v>0</v>
      </c>
      <c r="AH1931" s="339"/>
      <c r="AI1931" s="37" t="str">
        <f t="shared" ca="1" si="877"/>
        <v/>
      </c>
      <c r="AJ1931" s="41" t="str">
        <f t="shared" ca="1" si="878"/>
        <v/>
      </c>
      <c r="AK1931" s="39" t="str">
        <f t="shared" si="865"/>
        <v/>
      </c>
      <c r="AL1931" s="39" t="str">
        <f t="shared" ca="1" si="887"/>
        <v/>
      </c>
      <c r="AM1931" s="39" t="str">
        <f t="shared" ca="1" si="879"/>
        <v/>
      </c>
      <c r="AN1931" s="40"/>
      <c r="AO1931" s="39">
        <f t="shared" ca="1" si="888"/>
        <v>0</v>
      </c>
      <c r="AP1931" s="339"/>
      <c r="AW1931" s="329"/>
      <c r="BI1931" s="329"/>
      <c r="BJ1931" s="329"/>
      <c r="BK1931" s="329"/>
      <c r="BL1931" s="329"/>
      <c r="BM1931" s="329"/>
      <c r="BN1931" s="329"/>
      <c r="BO1931" s="329"/>
      <c r="BP1931" s="329"/>
      <c r="BQ1931" s="329"/>
      <c r="BR1931" s="329"/>
      <c r="BS1931" s="329"/>
      <c r="BT1931" s="329"/>
      <c r="BU1931" s="329"/>
      <c r="BV1931" s="329"/>
      <c r="BW1931" s="325"/>
      <c r="BX1931" s="325"/>
      <c r="BY1931" s="325"/>
      <c r="BZ1931" s="325"/>
      <c r="CA1931" s="325"/>
      <c r="CB1931" s="325"/>
      <c r="CC1931" s="325"/>
      <c r="CD1931" s="325"/>
      <c r="CE1931" s="325"/>
      <c r="CF1931" s="325"/>
      <c r="CG1931" s="325"/>
      <c r="CH1931" s="325"/>
      <c r="CI1931" s="325"/>
      <c r="CJ1931" s="325"/>
      <c r="CK1931" s="325"/>
      <c r="CL1931" s="325"/>
      <c r="CM1931" s="325"/>
      <c r="CN1931" s="325"/>
      <c r="CO1931" s="325"/>
      <c r="CP1931" s="325"/>
      <c r="CQ1931" s="325"/>
      <c r="CR1931" s="325"/>
      <c r="CS1931" s="325"/>
      <c r="CT1931" s="325"/>
      <c r="CU1931" s="325"/>
      <c r="CV1931" s="325"/>
      <c r="CW1931" s="325"/>
      <c r="CX1931" s="325"/>
    </row>
    <row r="1932" spans="1:102" s="36" customFormat="1" ht="15" hidden="1" customHeight="1">
      <c r="A1932" s="329"/>
      <c r="B1932" s="37" t="str">
        <f t="shared" ca="1" si="866"/>
        <v/>
      </c>
      <c r="C1932" s="41" t="str">
        <f t="shared" ca="1" si="867"/>
        <v/>
      </c>
      <c r="D1932" s="39" t="str">
        <f t="shared" ca="1" si="868"/>
        <v/>
      </c>
      <c r="E1932" s="39" t="str">
        <f t="shared" ca="1" si="880"/>
        <v/>
      </c>
      <c r="F1932" s="39" t="str">
        <f t="shared" ca="1" si="869"/>
        <v/>
      </c>
      <c r="G1932" s="101"/>
      <c r="H1932" s="39">
        <f t="shared" ca="1" si="860"/>
        <v>0</v>
      </c>
      <c r="J1932" s="332"/>
      <c r="K1932" s="37" t="str">
        <f t="shared" ca="1" si="870"/>
        <v/>
      </c>
      <c r="L1932" s="41" t="str">
        <f t="shared" ca="1" si="871"/>
        <v/>
      </c>
      <c r="M1932" s="39" t="str">
        <f t="shared" si="861"/>
        <v/>
      </c>
      <c r="N1932" s="39" t="str">
        <f t="shared" ca="1" si="881"/>
        <v/>
      </c>
      <c r="O1932" s="39" t="str">
        <f ca="1">IF(L1932="","",ROUND(Q1931*$O$5/payments_per_year,2))</f>
        <v/>
      </c>
      <c r="P1932" s="101"/>
      <c r="Q1932" s="39">
        <f t="shared" ca="1" si="882"/>
        <v>0</v>
      </c>
      <c r="R1932" s="332"/>
      <c r="S1932" s="37" t="str">
        <f t="shared" ca="1" si="872"/>
        <v/>
      </c>
      <c r="T1932" s="41" t="str">
        <f t="shared" ca="1" si="873"/>
        <v/>
      </c>
      <c r="U1932" s="39" t="str">
        <f t="shared" si="862"/>
        <v/>
      </c>
      <c r="V1932" s="39" t="str">
        <f t="shared" ca="1" si="883"/>
        <v/>
      </c>
      <c r="W1932" s="39">
        <f t="shared" ca="1" si="863"/>
        <v>0</v>
      </c>
      <c r="X1932" s="40"/>
      <c r="Y1932" s="39">
        <f t="shared" ca="1" si="884"/>
        <v>0</v>
      </c>
      <c r="Z1932" s="327"/>
      <c r="AA1932" s="37" t="str">
        <f t="shared" ca="1" si="874"/>
        <v/>
      </c>
      <c r="AB1932" s="41" t="str">
        <f t="shared" ca="1" si="875"/>
        <v/>
      </c>
      <c r="AC1932" s="39" t="str">
        <f t="shared" si="864"/>
        <v/>
      </c>
      <c r="AD1932" s="39" t="str">
        <f t="shared" ca="1" si="885"/>
        <v/>
      </c>
      <c r="AE1932" s="39" t="str">
        <f t="shared" ca="1" si="876"/>
        <v/>
      </c>
      <c r="AF1932" s="40"/>
      <c r="AG1932" s="39">
        <f t="shared" ca="1" si="886"/>
        <v>0</v>
      </c>
      <c r="AH1932" s="339"/>
      <c r="AI1932" s="37" t="str">
        <f t="shared" ca="1" si="877"/>
        <v/>
      </c>
      <c r="AJ1932" s="41" t="str">
        <f t="shared" ca="1" si="878"/>
        <v/>
      </c>
      <c r="AK1932" s="39" t="str">
        <f t="shared" si="865"/>
        <v/>
      </c>
      <c r="AL1932" s="39" t="str">
        <f t="shared" ca="1" si="887"/>
        <v/>
      </c>
      <c r="AM1932" s="39" t="str">
        <f t="shared" ca="1" si="879"/>
        <v/>
      </c>
      <c r="AN1932" s="40"/>
      <c r="AO1932" s="39">
        <f t="shared" ca="1" si="888"/>
        <v>0</v>
      </c>
      <c r="AP1932" s="339"/>
      <c r="AW1932" s="329"/>
      <c r="BI1932" s="329"/>
      <c r="BJ1932" s="329"/>
      <c r="BK1932" s="329"/>
      <c r="BL1932" s="329"/>
      <c r="BM1932" s="329"/>
      <c r="BN1932" s="329"/>
      <c r="BO1932" s="329"/>
      <c r="BP1932" s="329"/>
      <c r="BQ1932" s="329"/>
      <c r="BR1932" s="329"/>
      <c r="BS1932" s="329"/>
      <c r="BT1932" s="329"/>
      <c r="BU1932" s="329"/>
      <c r="BV1932" s="329"/>
      <c r="BW1932" s="325"/>
      <c r="BX1932" s="325"/>
      <c r="BY1932" s="325"/>
      <c r="BZ1932" s="325"/>
      <c r="CA1932" s="325"/>
      <c r="CB1932" s="325"/>
      <c r="CC1932" s="325"/>
      <c r="CD1932" s="325"/>
      <c r="CE1932" s="325"/>
      <c r="CF1932" s="325"/>
      <c r="CG1932" s="325"/>
      <c r="CH1932" s="325"/>
      <c r="CI1932" s="325"/>
      <c r="CJ1932" s="325"/>
      <c r="CK1932" s="325"/>
      <c r="CL1932" s="325"/>
      <c r="CM1932" s="325"/>
      <c r="CN1932" s="325"/>
      <c r="CO1932" s="325"/>
      <c r="CP1932" s="325"/>
      <c r="CQ1932" s="325"/>
      <c r="CR1932" s="325"/>
      <c r="CS1932" s="325"/>
      <c r="CT1932" s="325"/>
      <c r="CU1932" s="325"/>
      <c r="CV1932" s="325"/>
      <c r="CW1932" s="325"/>
      <c r="CX1932" s="325"/>
    </row>
    <row r="1933" spans="1:102" s="36" customFormat="1" ht="15" hidden="1" customHeight="1">
      <c r="A1933" s="329"/>
      <c r="B1933" s="37" t="str">
        <f t="shared" ca="1" si="866"/>
        <v/>
      </c>
      <c r="C1933" s="41" t="str">
        <f t="shared" ca="1" si="867"/>
        <v/>
      </c>
      <c r="D1933" s="39" t="str">
        <f t="shared" ca="1" si="868"/>
        <v/>
      </c>
      <c r="E1933" s="39" t="str">
        <f t="shared" ca="1" si="880"/>
        <v/>
      </c>
      <c r="F1933" s="39" t="str">
        <f t="shared" ca="1" si="869"/>
        <v/>
      </c>
      <c r="G1933" s="101"/>
      <c r="H1933" s="39">
        <f t="shared" ca="1" si="860"/>
        <v>0</v>
      </c>
      <c r="J1933" s="332"/>
      <c r="K1933" s="37" t="str">
        <f t="shared" ca="1" si="870"/>
        <v/>
      </c>
      <c r="L1933" s="41" t="str">
        <f t="shared" ca="1" si="871"/>
        <v/>
      </c>
      <c r="M1933" s="39" t="str">
        <f t="shared" si="861"/>
        <v/>
      </c>
      <c r="N1933" s="39" t="str">
        <f t="shared" ca="1" si="881"/>
        <v/>
      </c>
      <c r="O1933" s="39">
        <f ca="1">ROUND(Q1932*$O$5/payments_per_year,2)</f>
        <v>0</v>
      </c>
      <c r="P1933" s="101"/>
      <c r="Q1933" s="39">
        <f t="shared" ca="1" si="882"/>
        <v>0</v>
      </c>
      <c r="R1933" s="332"/>
      <c r="S1933" s="37" t="str">
        <f t="shared" ca="1" si="872"/>
        <v/>
      </c>
      <c r="T1933" s="41" t="str">
        <f t="shared" ca="1" si="873"/>
        <v/>
      </c>
      <c r="U1933" s="39" t="str">
        <f t="shared" si="862"/>
        <v/>
      </c>
      <c r="V1933" s="39" t="str">
        <f t="shared" ca="1" si="883"/>
        <v/>
      </c>
      <c r="W1933" s="39">
        <f t="shared" ca="1" si="863"/>
        <v>0</v>
      </c>
      <c r="X1933" s="40"/>
      <c r="Y1933" s="39">
        <f t="shared" ca="1" si="884"/>
        <v>0</v>
      </c>
      <c r="Z1933" s="327"/>
      <c r="AA1933" s="37" t="str">
        <f t="shared" ca="1" si="874"/>
        <v/>
      </c>
      <c r="AB1933" s="41" t="str">
        <f t="shared" ca="1" si="875"/>
        <v/>
      </c>
      <c r="AC1933" s="39" t="str">
        <f t="shared" si="864"/>
        <v/>
      </c>
      <c r="AD1933" s="39" t="str">
        <f t="shared" ca="1" si="885"/>
        <v/>
      </c>
      <c r="AE1933" s="39" t="str">
        <f t="shared" ca="1" si="876"/>
        <v/>
      </c>
      <c r="AF1933" s="40"/>
      <c r="AG1933" s="39">
        <f t="shared" ca="1" si="886"/>
        <v>0</v>
      </c>
      <c r="AH1933" s="339"/>
      <c r="AI1933" s="37" t="str">
        <f t="shared" ca="1" si="877"/>
        <v/>
      </c>
      <c r="AJ1933" s="41" t="str">
        <f t="shared" ca="1" si="878"/>
        <v/>
      </c>
      <c r="AK1933" s="39" t="str">
        <f t="shared" si="865"/>
        <v/>
      </c>
      <c r="AL1933" s="39" t="str">
        <f t="shared" ca="1" si="887"/>
        <v/>
      </c>
      <c r="AM1933" s="39" t="str">
        <f t="shared" ca="1" si="879"/>
        <v/>
      </c>
      <c r="AN1933" s="40"/>
      <c r="AO1933" s="39">
        <f t="shared" ca="1" si="888"/>
        <v>0</v>
      </c>
      <c r="AP1933" s="339"/>
      <c r="AW1933" s="329"/>
      <c r="BI1933" s="329"/>
      <c r="BJ1933" s="329"/>
      <c r="BK1933" s="329"/>
      <c r="BL1933" s="329"/>
      <c r="BM1933" s="329"/>
      <c r="BN1933" s="329"/>
      <c r="BO1933" s="329"/>
      <c r="BP1933" s="329"/>
      <c r="BQ1933" s="329"/>
      <c r="BR1933" s="329"/>
      <c r="BS1933" s="329"/>
      <c r="BT1933" s="329"/>
      <c r="BU1933" s="329"/>
      <c r="BV1933" s="329"/>
      <c r="BW1933" s="325"/>
      <c r="BX1933" s="325"/>
      <c r="BY1933" s="325"/>
      <c r="BZ1933" s="325"/>
      <c r="CA1933" s="325"/>
      <c r="CB1933" s="325"/>
      <c r="CC1933" s="325"/>
      <c r="CD1933" s="325"/>
      <c r="CE1933" s="325"/>
      <c r="CF1933" s="325"/>
      <c r="CG1933" s="325"/>
      <c r="CH1933" s="325"/>
      <c r="CI1933" s="325"/>
      <c r="CJ1933" s="325"/>
      <c r="CK1933" s="325"/>
      <c r="CL1933" s="325"/>
      <c r="CM1933" s="325"/>
      <c r="CN1933" s="325"/>
      <c r="CO1933" s="325"/>
      <c r="CP1933" s="325"/>
      <c r="CQ1933" s="325"/>
      <c r="CR1933" s="325"/>
      <c r="CS1933" s="325"/>
      <c r="CT1933" s="325"/>
      <c r="CU1933" s="325"/>
      <c r="CV1933" s="325"/>
      <c r="CW1933" s="325"/>
      <c r="CX1933" s="325"/>
    </row>
    <row r="1934" spans="1:102" s="36" customFormat="1" ht="15" hidden="1" customHeight="1">
      <c r="A1934" s="329"/>
      <c r="B1934" s="37" t="str">
        <f t="shared" ca="1" si="866"/>
        <v/>
      </c>
      <c r="C1934" s="41" t="str">
        <f t="shared" ca="1" si="867"/>
        <v/>
      </c>
      <c r="D1934" s="39" t="str">
        <f t="shared" ca="1" si="868"/>
        <v/>
      </c>
      <c r="E1934" s="39" t="str">
        <f t="shared" ca="1" si="880"/>
        <v/>
      </c>
      <c r="F1934" s="39" t="str">
        <f t="shared" ca="1" si="869"/>
        <v/>
      </c>
      <c r="G1934" s="101"/>
      <c r="H1934" s="39">
        <f t="shared" ca="1" si="860"/>
        <v>0</v>
      </c>
      <c r="J1934" s="332"/>
      <c r="K1934" s="37" t="str">
        <f t="shared" ca="1" si="870"/>
        <v/>
      </c>
      <c r="L1934" s="41" t="str">
        <f t="shared" ca="1" si="871"/>
        <v/>
      </c>
      <c r="M1934" s="39" t="str">
        <f t="shared" si="861"/>
        <v/>
      </c>
      <c r="N1934" s="39" t="str">
        <f t="shared" ca="1" si="881"/>
        <v/>
      </c>
      <c r="O1934" s="39" t="str">
        <f ca="1">IF(L1934="","",ROUND(Q1933*$O$5/payments_per_year,2))</f>
        <v/>
      </c>
      <c r="P1934" s="101"/>
      <c r="Q1934" s="39">
        <f t="shared" ca="1" si="882"/>
        <v>0</v>
      </c>
      <c r="R1934" s="332"/>
      <c r="S1934" s="37" t="str">
        <f t="shared" ca="1" si="872"/>
        <v/>
      </c>
      <c r="T1934" s="41" t="str">
        <f t="shared" ca="1" si="873"/>
        <v/>
      </c>
      <c r="U1934" s="39" t="str">
        <f t="shared" si="862"/>
        <v/>
      </c>
      <c r="V1934" s="39" t="str">
        <f t="shared" ca="1" si="883"/>
        <v/>
      </c>
      <c r="W1934" s="39">
        <f t="shared" ca="1" si="863"/>
        <v>0</v>
      </c>
      <c r="X1934" s="40"/>
      <c r="Y1934" s="39">
        <f t="shared" ca="1" si="884"/>
        <v>0</v>
      </c>
      <c r="Z1934" s="327"/>
      <c r="AA1934" s="37" t="str">
        <f t="shared" ca="1" si="874"/>
        <v/>
      </c>
      <c r="AB1934" s="41" t="str">
        <f t="shared" ca="1" si="875"/>
        <v/>
      </c>
      <c r="AC1934" s="39" t="str">
        <f t="shared" si="864"/>
        <v/>
      </c>
      <c r="AD1934" s="39" t="str">
        <f t="shared" ca="1" si="885"/>
        <v/>
      </c>
      <c r="AE1934" s="39" t="str">
        <f t="shared" ca="1" si="876"/>
        <v/>
      </c>
      <c r="AF1934" s="40"/>
      <c r="AG1934" s="39">
        <f t="shared" ca="1" si="886"/>
        <v>0</v>
      </c>
      <c r="AH1934" s="339"/>
      <c r="AI1934" s="37" t="str">
        <f t="shared" ca="1" si="877"/>
        <v/>
      </c>
      <c r="AJ1934" s="41" t="str">
        <f t="shared" ca="1" si="878"/>
        <v/>
      </c>
      <c r="AK1934" s="39" t="str">
        <f t="shared" si="865"/>
        <v/>
      </c>
      <c r="AL1934" s="39" t="str">
        <f t="shared" ca="1" si="887"/>
        <v/>
      </c>
      <c r="AM1934" s="39" t="str">
        <f t="shared" ca="1" si="879"/>
        <v/>
      </c>
      <c r="AN1934" s="40"/>
      <c r="AO1934" s="39">
        <f t="shared" ca="1" si="888"/>
        <v>0</v>
      </c>
      <c r="AP1934" s="339"/>
      <c r="AW1934" s="329"/>
      <c r="BI1934" s="329"/>
      <c r="BJ1934" s="329"/>
      <c r="BK1934" s="329"/>
      <c r="BL1934" s="329"/>
      <c r="BM1934" s="329"/>
      <c r="BN1934" s="329"/>
      <c r="BO1934" s="329"/>
      <c r="BP1934" s="329"/>
      <c r="BQ1934" s="329"/>
      <c r="BR1934" s="329"/>
      <c r="BS1934" s="329"/>
      <c r="BT1934" s="329"/>
      <c r="BU1934" s="329"/>
      <c r="BV1934" s="329"/>
      <c r="BW1934" s="325"/>
      <c r="BX1934" s="325"/>
      <c r="BY1934" s="325"/>
      <c r="BZ1934" s="325"/>
      <c r="CA1934" s="325"/>
      <c r="CB1934" s="325"/>
      <c r="CC1934" s="325"/>
      <c r="CD1934" s="325"/>
      <c r="CE1934" s="325"/>
      <c r="CF1934" s="325"/>
      <c r="CG1934" s="325"/>
      <c r="CH1934" s="325"/>
      <c r="CI1934" s="325"/>
      <c r="CJ1934" s="325"/>
      <c r="CK1934" s="325"/>
      <c r="CL1934" s="325"/>
      <c r="CM1934" s="325"/>
      <c r="CN1934" s="325"/>
      <c r="CO1934" s="325"/>
      <c r="CP1934" s="325"/>
      <c r="CQ1934" s="325"/>
      <c r="CR1934" s="325"/>
      <c r="CS1934" s="325"/>
      <c r="CT1934" s="325"/>
      <c r="CU1934" s="325"/>
      <c r="CV1934" s="325"/>
      <c r="CW1934" s="325"/>
      <c r="CX1934" s="325"/>
    </row>
    <row r="1935" spans="1:102" s="36" customFormat="1" ht="15" hidden="1" customHeight="1">
      <c r="A1935" s="329"/>
      <c r="B1935" s="37" t="str">
        <f t="shared" ca="1" si="866"/>
        <v/>
      </c>
      <c r="C1935" s="41" t="str">
        <f t="shared" ca="1" si="867"/>
        <v/>
      </c>
      <c r="D1935" s="39" t="str">
        <f t="shared" ca="1" si="868"/>
        <v/>
      </c>
      <c r="E1935" s="39" t="str">
        <f t="shared" ca="1" si="880"/>
        <v/>
      </c>
      <c r="F1935" s="39" t="str">
        <f t="shared" ca="1" si="869"/>
        <v/>
      </c>
      <c r="G1935" s="101"/>
      <c r="H1935" s="39">
        <f t="shared" ca="1" si="860"/>
        <v>0</v>
      </c>
      <c r="J1935" s="332"/>
      <c r="K1935" s="37" t="str">
        <f t="shared" ca="1" si="870"/>
        <v/>
      </c>
      <c r="L1935" s="41" t="str">
        <f t="shared" ca="1" si="871"/>
        <v/>
      </c>
      <c r="M1935" s="39" t="str">
        <f t="shared" si="861"/>
        <v/>
      </c>
      <c r="N1935" s="39" t="str">
        <f t="shared" ca="1" si="881"/>
        <v/>
      </c>
      <c r="O1935" s="39">
        <f ca="1">ROUND(Q1934*$O$5/payments_per_year,2)</f>
        <v>0</v>
      </c>
      <c r="P1935" s="101"/>
      <c r="Q1935" s="39">
        <f t="shared" ca="1" si="882"/>
        <v>0</v>
      </c>
      <c r="R1935" s="332"/>
      <c r="S1935" s="37" t="str">
        <f t="shared" ca="1" si="872"/>
        <v/>
      </c>
      <c r="T1935" s="41" t="str">
        <f t="shared" ca="1" si="873"/>
        <v/>
      </c>
      <c r="U1935" s="39" t="str">
        <f t="shared" si="862"/>
        <v/>
      </c>
      <c r="V1935" s="39" t="str">
        <f t="shared" ca="1" si="883"/>
        <v/>
      </c>
      <c r="W1935" s="39">
        <f t="shared" ca="1" si="863"/>
        <v>0</v>
      </c>
      <c r="X1935" s="40"/>
      <c r="Y1935" s="39">
        <f t="shared" ca="1" si="884"/>
        <v>0</v>
      </c>
      <c r="Z1935" s="327"/>
      <c r="AA1935" s="37" t="str">
        <f t="shared" ca="1" si="874"/>
        <v/>
      </c>
      <c r="AB1935" s="41" t="str">
        <f t="shared" ca="1" si="875"/>
        <v/>
      </c>
      <c r="AC1935" s="39" t="str">
        <f t="shared" si="864"/>
        <v/>
      </c>
      <c r="AD1935" s="39" t="str">
        <f t="shared" ca="1" si="885"/>
        <v/>
      </c>
      <c r="AE1935" s="39" t="str">
        <f t="shared" ca="1" si="876"/>
        <v/>
      </c>
      <c r="AF1935" s="40"/>
      <c r="AG1935" s="39">
        <f t="shared" ca="1" si="886"/>
        <v>0</v>
      </c>
      <c r="AH1935" s="339"/>
      <c r="AI1935" s="37" t="str">
        <f t="shared" ca="1" si="877"/>
        <v/>
      </c>
      <c r="AJ1935" s="41" t="str">
        <f t="shared" ca="1" si="878"/>
        <v/>
      </c>
      <c r="AK1935" s="39" t="str">
        <f t="shared" si="865"/>
        <v/>
      </c>
      <c r="AL1935" s="39" t="str">
        <f t="shared" ca="1" si="887"/>
        <v/>
      </c>
      <c r="AM1935" s="39" t="str">
        <f t="shared" ca="1" si="879"/>
        <v/>
      </c>
      <c r="AN1935" s="40"/>
      <c r="AO1935" s="39">
        <f t="shared" ca="1" si="888"/>
        <v>0</v>
      </c>
      <c r="AP1935" s="339"/>
      <c r="AW1935" s="329"/>
      <c r="BI1935" s="329"/>
      <c r="BJ1935" s="329"/>
      <c r="BK1935" s="329"/>
      <c r="BL1935" s="329"/>
      <c r="BM1935" s="329"/>
      <c r="BN1935" s="329"/>
      <c r="BO1935" s="329"/>
      <c r="BP1935" s="329"/>
      <c r="BQ1935" s="329"/>
      <c r="BR1935" s="329"/>
      <c r="BS1935" s="329"/>
      <c r="BT1935" s="329"/>
      <c r="BU1935" s="329"/>
      <c r="BV1935" s="329"/>
      <c r="BW1935" s="325"/>
      <c r="BX1935" s="325"/>
      <c r="BY1935" s="325"/>
      <c r="BZ1935" s="325"/>
      <c r="CA1935" s="325"/>
      <c r="CB1935" s="325"/>
      <c r="CC1935" s="325"/>
      <c r="CD1935" s="325"/>
      <c r="CE1935" s="325"/>
      <c r="CF1935" s="325"/>
      <c r="CG1935" s="325"/>
      <c r="CH1935" s="325"/>
      <c r="CI1935" s="325"/>
      <c r="CJ1935" s="325"/>
      <c r="CK1935" s="325"/>
      <c r="CL1935" s="325"/>
      <c r="CM1935" s="325"/>
      <c r="CN1935" s="325"/>
      <c r="CO1935" s="325"/>
      <c r="CP1935" s="325"/>
      <c r="CQ1935" s="325"/>
      <c r="CR1935" s="325"/>
      <c r="CS1935" s="325"/>
      <c r="CT1935" s="325"/>
      <c r="CU1935" s="325"/>
      <c r="CV1935" s="325"/>
      <c r="CW1935" s="325"/>
      <c r="CX1935" s="325"/>
    </row>
    <row r="1936" spans="1:102" s="36" customFormat="1" ht="15" hidden="1" customHeight="1">
      <c r="A1936" s="329"/>
      <c r="B1936" s="37" t="str">
        <f t="shared" ca="1" si="866"/>
        <v/>
      </c>
      <c r="C1936" s="41" t="str">
        <f t="shared" ca="1" si="867"/>
        <v/>
      </c>
      <c r="D1936" s="39" t="str">
        <f t="shared" ca="1" si="868"/>
        <v/>
      </c>
      <c r="E1936" s="39" t="str">
        <f t="shared" ca="1" si="880"/>
        <v/>
      </c>
      <c r="F1936" s="39" t="str">
        <f t="shared" ca="1" si="869"/>
        <v/>
      </c>
      <c r="G1936" s="101"/>
      <c r="H1936" s="39">
        <f t="shared" ca="1" si="860"/>
        <v>0</v>
      </c>
      <c r="J1936" s="332"/>
      <c r="K1936" s="37" t="str">
        <f t="shared" ca="1" si="870"/>
        <v/>
      </c>
      <c r="L1936" s="41" t="str">
        <f t="shared" ca="1" si="871"/>
        <v/>
      </c>
      <c r="M1936" s="39" t="str">
        <f t="shared" si="861"/>
        <v/>
      </c>
      <c r="N1936" s="39" t="str">
        <f t="shared" ca="1" si="881"/>
        <v/>
      </c>
      <c r="O1936" s="39" t="str">
        <f ca="1">IF(L1936="","",ROUND(Q1935*$O$5/payments_per_year,2))</f>
        <v/>
      </c>
      <c r="P1936" s="101"/>
      <c r="Q1936" s="39">
        <f t="shared" ca="1" si="882"/>
        <v>0</v>
      </c>
      <c r="R1936" s="332"/>
      <c r="S1936" s="37" t="str">
        <f t="shared" ca="1" si="872"/>
        <v/>
      </c>
      <c r="T1936" s="41" t="str">
        <f t="shared" ca="1" si="873"/>
        <v/>
      </c>
      <c r="U1936" s="39" t="str">
        <f t="shared" si="862"/>
        <v/>
      </c>
      <c r="V1936" s="39" t="str">
        <f t="shared" ca="1" si="883"/>
        <v/>
      </c>
      <c r="W1936" s="39">
        <f t="shared" ca="1" si="863"/>
        <v>0</v>
      </c>
      <c r="X1936" s="40"/>
      <c r="Y1936" s="39">
        <f t="shared" ca="1" si="884"/>
        <v>0</v>
      </c>
      <c r="Z1936" s="327"/>
      <c r="AA1936" s="37" t="str">
        <f t="shared" ca="1" si="874"/>
        <v/>
      </c>
      <c r="AB1936" s="41" t="str">
        <f t="shared" ca="1" si="875"/>
        <v/>
      </c>
      <c r="AC1936" s="39" t="str">
        <f t="shared" si="864"/>
        <v/>
      </c>
      <c r="AD1936" s="39" t="str">
        <f t="shared" ca="1" si="885"/>
        <v/>
      </c>
      <c r="AE1936" s="39" t="str">
        <f t="shared" ca="1" si="876"/>
        <v/>
      </c>
      <c r="AF1936" s="40"/>
      <c r="AG1936" s="39">
        <f t="shared" ca="1" si="886"/>
        <v>0</v>
      </c>
      <c r="AH1936" s="339"/>
      <c r="AI1936" s="37" t="str">
        <f t="shared" ca="1" si="877"/>
        <v/>
      </c>
      <c r="AJ1936" s="41" t="str">
        <f t="shared" ca="1" si="878"/>
        <v/>
      </c>
      <c r="AK1936" s="39" t="str">
        <f t="shared" si="865"/>
        <v/>
      </c>
      <c r="AL1936" s="39" t="str">
        <f t="shared" ca="1" si="887"/>
        <v/>
      </c>
      <c r="AM1936" s="39" t="str">
        <f t="shared" ca="1" si="879"/>
        <v/>
      </c>
      <c r="AN1936" s="40"/>
      <c r="AO1936" s="39">
        <f t="shared" ca="1" si="888"/>
        <v>0</v>
      </c>
      <c r="AP1936" s="339"/>
      <c r="AW1936" s="329"/>
      <c r="BI1936" s="329"/>
      <c r="BJ1936" s="329"/>
      <c r="BK1936" s="329"/>
      <c r="BL1936" s="329"/>
      <c r="BM1936" s="329"/>
      <c r="BN1936" s="329"/>
      <c r="BO1936" s="329"/>
      <c r="BP1936" s="329"/>
      <c r="BQ1936" s="329"/>
      <c r="BR1936" s="329"/>
      <c r="BS1936" s="329"/>
      <c r="BT1936" s="329"/>
      <c r="BU1936" s="329"/>
      <c r="BV1936" s="329"/>
      <c r="BW1936" s="325"/>
      <c r="BX1936" s="325"/>
      <c r="BY1936" s="325"/>
      <c r="BZ1936" s="325"/>
      <c r="CA1936" s="325"/>
      <c r="CB1936" s="325"/>
      <c r="CC1936" s="325"/>
      <c r="CD1936" s="325"/>
      <c r="CE1936" s="325"/>
      <c r="CF1936" s="325"/>
      <c r="CG1936" s="325"/>
      <c r="CH1936" s="325"/>
      <c r="CI1936" s="325"/>
      <c r="CJ1936" s="325"/>
      <c r="CK1936" s="325"/>
      <c r="CL1936" s="325"/>
      <c r="CM1936" s="325"/>
      <c r="CN1936" s="325"/>
      <c r="CO1936" s="325"/>
      <c r="CP1936" s="325"/>
      <c r="CQ1936" s="325"/>
      <c r="CR1936" s="325"/>
      <c r="CS1936" s="325"/>
      <c r="CT1936" s="325"/>
      <c r="CU1936" s="325"/>
      <c r="CV1936" s="325"/>
      <c r="CW1936" s="325"/>
      <c r="CX1936" s="325"/>
    </row>
    <row r="1937" spans="1:102" s="36" customFormat="1" ht="15" hidden="1" customHeight="1">
      <c r="A1937" s="329"/>
      <c r="B1937" s="37" t="str">
        <f t="shared" ca="1" si="866"/>
        <v/>
      </c>
      <c r="C1937" s="41" t="str">
        <f t="shared" ca="1" si="867"/>
        <v/>
      </c>
      <c r="D1937" s="39" t="str">
        <f t="shared" ca="1" si="868"/>
        <v/>
      </c>
      <c r="E1937" s="39" t="str">
        <f t="shared" ca="1" si="880"/>
        <v/>
      </c>
      <c r="F1937" s="39" t="str">
        <f t="shared" ca="1" si="869"/>
        <v/>
      </c>
      <c r="G1937" s="101"/>
      <c r="H1937" s="39">
        <f t="shared" ca="1" si="860"/>
        <v>0</v>
      </c>
      <c r="J1937" s="332"/>
      <c r="K1937" s="37" t="str">
        <f t="shared" ca="1" si="870"/>
        <v/>
      </c>
      <c r="L1937" s="41" t="str">
        <f t="shared" ca="1" si="871"/>
        <v/>
      </c>
      <c r="M1937" s="39" t="str">
        <f t="shared" si="861"/>
        <v/>
      </c>
      <c r="N1937" s="39" t="str">
        <f t="shared" ca="1" si="881"/>
        <v/>
      </c>
      <c r="O1937" s="39">
        <f ca="1">ROUND(Q1936*$O$5/payments_per_year,2)</f>
        <v>0</v>
      </c>
      <c r="P1937" s="101"/>
      <c r="Q1937" s="39">
        <f t="shared" ca="1" si="882"/>
        <v>0</v>
      </c>
      <c r="R1937" s="332"/>
      <c r="S1937" s="37" t="str">
        <f t="shared" ca="1" si="872"/>
        <v/>
      </c>
      <c r="T1937" s="41" t="str">
        <f t="shared" ca="1" si="873"/>
        <v/>
      </c>
      <c r="U1937" s="39" t="str">
        <f t="shared" si="862"/>
        <v/>
      </c>
      <c r="V1937" s="39" t="str">
        <f t="shared" ca="1" si="883"/>
        <v/>
      </c>
      <c r="W1937" s="39">
        <f t="shared" ca="1" si="863"/>
        <v>0</v>
      </c>
      <c r="X1937" s="40"/>
      <c r="Y1937" s="39">
        <f t="shared" ca="1" si="884"/>
        <v>0</v>
      </c>
      <c r="Z1937" s="327"/>
      <c r="AA1937" s="37" t="str">
        <f t="shared" ca="1" si="874"/>
        <v/>
      </c>
      <c r="AB1937" s="41" t="str">
        <f t="shared" ca="1" si="875"/>
        <v/>
      </c>
      <c r="AC1937" s="39" t="str">
        <f t="shared" si="864"/>
        <v/>
      </c>
      <c r="AD1937" s="39" t="str">
        <f t="shared" ca="1" si="885"/>
        <v/>
      </c>
      <c r="AE1937" s="39" t="str">
        <f t="shared" ca="1" si="876"/>
        <v/>
      </c>
      <c r="AF1937" s="40"/>
      <c r="AG1937" s="39">
        <f t="shared" ca="1" si="886"/>
        <v>0</v>
      </c>
      <c r="AH1937" s="339"/>
      <c r="AI1937" s="37" t="str">
        <f t="shared" ca="1" si="877"/>
        <v/>
      </c>
      <c r="AJ1937" s="41" t="str">
        <f t="shared" ca="1" si="878"/>
        <v/>
      </c>
      <c r="AK1937" s="39" t="str">
        <f t="shared" si="865"/>
        <v/>
      </c>
      <c r="AL1937" s="39" t="str">
        <f t="shared" ca="1" si="887"/>
        <v/>
      </c>
      <c r="AM1937" s="39" t="str">
        <f t="shared" ca="1" si="879"/>
        <v/>
      </c>
      <c r="AN1937" s="40"/>
      <c r="AO1937" s="39">
        <f t="shared" ca="1" si="888"/>
        <v>0</v>
      </c>
      <c r="AP1937" s="339"/>
      <c r="AW1937" s="329"/>
      <c r="BI1937" s="329"/>
      <c r="BJ1937" s="329"/>
      <c r="BK1937" s="329"/>
      <c r="BL1937" s="329"/>
      <c r="BM1937" s="329"/>
      <c r="BN1937" s="329"/>
      <c r="BO1937" s="329"/>
      <c r="BP1937" s="329"/>
      <c r="BQ1937" s="329"/>
      <c r="BR1937" s="329"/>
      <c r="BS1937" s="329"/>
      <c r="BT1937" s="329"/>
      <c r="BU1937" s="329"/>
      <c r="BV1937" s="329"/>
      <c r="BW1937" s="325"/>
      <c r="BX1937" s="325"/>
      <c r="BY1937" s="325"/>
      <c r="BZ1937" s="325"/>
      <c r="CA1937" s="325"/>
      <c r="CB1937" s="325"/>
      <c r="CC1937" s="325"/>
      <c r="CD1937" s="325"/>
      <c r="CE1937" s="325"/>
      <c r="CF1937" s="325"/>
      <c r="CG1937" s="325"/>
      <c r="CH1937" s="325"/>
      <c r="CI1937" s="325"/>
      <c r="CJ1937" s="325"/>
      <c r="CK1937" s="325"/>
      <c r="CL1937" s="325"/>
      <c r="CM1937" s="325"/>
      <c r="CN1937" s="325"/>
      <c r="CO1937" s="325"/>
      <c r="CP1937" s="325"/>
      <c r="CQ1937" s="325"/>
      <c r="CR1937" s="325"/>
      <c r="CS1937" s="325"/>
      <c r="CT1937" s="325"/>
      <c r="CU1937" s="325"/>
      <c r="CV1937" s="325"/>
      <c r="CW1937" s="325"/>
      <c r="CX1937" s="325"/>
    </row>
    <row r="1938" spans="1:102" s="36" customFormat="1" ht="15" hidden="1" customHeight="1">
      <c r="A1938" s="329"/>
      <c r="B1938" s="37" t="str">
        <f t="shared" ca="1" si="866"/>
        <v/>
      </c>
      <c r="C1938" s="41" t="str">
        <f t="shared" ca="1" si="867"/>
        <v/>
      </c>
      <c r="D1938" s="39" t="str">
        <f t="shared" ca="1" si="868"/>
        <v/>
      </c>
      <c r="E1938" s="39" t="str">
        <f t="shared" ca="1" si="880"/>
        <v/>
      </c>
      <c r="F1938" s="39" t="str">
        <f t="shared" ca="1" si="869"/>
        <v/>
      </c>
      <c r="G1938" s="101"/>
      <c r="H1938" s="39">
        <f t="shared" ca="1" si="860"/>
        <v>0</v>
      </c>
      <c r="J1938" s="332"/>
      <c r="K1938" s="37" t="str">
        <f t="shared" ca="1" si="870"/>
        <v/>
      </c>
      <c r="L1938" s="41" t="str">
        <f t="shared" ca="1" si="871"/>
        <v/>
      </c>
      <c r="M1938" s="39" t="str">
        <f t="shared" si="861"/>
        <v/>
      </c>
      <c r="N1938" s="39" t="str">
        <f t="shared" ca="1" si="881"/>
        <v/>
      </c>
      <c r="O1938" s="39" t="str">
        <f ca="1">IF(L1938="","",ROUND(Q1937*$O$5/payments_per_year,2))</f>
        <v/>
      </c>
      <c r="P1938" s="101"/>
      <c r="Q1938" s="39">
        <f t="shared" ca="1" si="882"/>
        <v>0</v>
      </c>
      <c r="R1938" s="332"/>
      <c r="S1938" s="37" t="str">
        <f t="shared" ca="1" si="872"/>
        <v/>
      </c>
      <c r="T1938" s="41" t="str">
        <f t="shared" ca="1" si="873"/>
        <v/>
      </c>
      <c r="U1938" s="39" t="str">
        <f t="shared" si="862"/>
        <v/>
      </c>
      <c r="V1938" s="39" t="str">
        <f t="shared" ca="1" si="883"/>
        <v/>
      </c>
      <c r="W1938" s="39">
        <f t="shared" ca="1" si="863"/>
        <v>0</v>
      </c>
      <c r="X1938" s="40"/>
      <c r="Y1938" s="39">
        <f t="shared" ca="1" si="884"/>
        <v>0</v>
      </c>
      <c r="Z1938" s="327"/>
      <c r="AA1938" s="37" t="str">
        <f t="shared" ca="1" si="874"/>
        <v/>
      </c>
      <c r="AB1938" s="41" t="str">
        <f t="shared" ca="1" si="875"/>
        <v/>
      </c>
      <c r="AC1938" s="39" t="str">
        <f t="shared" si="864"/>
        <v/>
      </c>
      <c r="AD1938" s="39" t="str">
        <f t="shared" ca="1" si="885"/>
        <v/>
      </c>
      <c r="AE1938" s="39" t="str">
        <f t="shared" ca="1" si="876"/>
        <v/>
      </c>
      <c r="AF1938" s="40"/>
      <c r="AG1938" s="39">
        <f t="shared" ca="1" si="886"/>
        <v>0</v>
      </c>
      <c r="AH1938" s="339"/>
      <c r="AI1938" s="37" t="str">
        <f t="shared" ca="1" si="877"/>
        <v/>
      </c>
      <c r="AJ1938" s="41" t="str">
        <f t="shared" ca="1" si="878"/>
        <v/>
      </c>
      <c r="AK1938" s="39" t="str">
        <f t="shared" si="865"/>
        <v/>
      </c>
      <c r="AL1938" s="39" t="str">
        <f t="shared" ca="1" si="887"/>
        <v/>
      </c>
      <c r="AM1938" s="39" t="str">
        <f t="shared" ca="1" si="879"/>
        <v/>
      </c>
      <c r="AN1938" s="40"/>
      <c r="AO1938" s="39">
        <f t="shared" ca="1" si="888"/>
        <v>0</v>
      </c>
      <c r="AP1938" s="339"/>
      <c r="AW1938" s="329"/>
      <c r="BI1938" s="329"/>
      <c r="BJ1938" s="329"/>
      <c r="BK1938" s="329"/>
      <c r="BL1938" s="329"/>
      <c r="BM1938" s="329"/>
      <c r="BN1938" s="329"/>
      <c r="BO1938" s="329"/>
      <c r="BP1938" s="329"/>
      <c r="BQ1938" s="329"/>
      <c r="BR1938" s="329"/>
      <c r="BS1938" s="329"/>
      <c r="BT1938" s="329"/>
      <c r="BU1938" s="329"/>
      <c r="BV1938" s="329"/>
      <c r="BW1938" s="325"/>
      <c r="BX1938" s="325"/>
      <c r="BY1938" s="325"/>
      <c r="BZ1938" s="325"/>
      <c r="CA1938" s="325"/>
      <c r="CB1938" s="325"/>
      <c r="CC1938" s="325"/>
      <c r="CD1938" s="325"/>
      <c r="CE1938" s="325"/>
      <c r="CF1938" s="325"/>
      <c r="CG1938" s="325"/>
      <c r="CH1938" s="325"/>
      <c r="CI1938" s="325"/>
      <c r="CJ1938" s="325"/>
      <c r="CK1938" s="325"/>
      <c r="CL1938" s="325"/>
      <c r="CM1938" s="325"/>
      <c r="CN1938" s="325"/>
      <c r="CO1938" s="325"/>
      <c r="CP1938" s="325"/>
      <c r="CQ1938" s="325"/>
      <c r="CR1938" s="325"/>
      <c r="CS1938" s="325"/>
      <c r="CT1938" s="325"/>
      <c r="CU1938" s="325"/>
      <c r="CV1938" s="325"/>
      <c r="CW1938" s="325"/>
      <c r="CX1938" s="325"/>
    </row>
    <row r="1939" spans="1:102" s="36" customFormat="1" ht="15" hidden="1" customHeight="1">
      <c r="A1939" s="329"/>
      <c r="B1939" s="37" t="str">
        <f t="shared" ca="1" si="866"/>
        <v/>
      </c>
      <c r="C1939" s="41" t="str">
        <f t="shared" ca="1" si="867"/>
        <v/>
      </c>
      <c r="D1939" s="39" t="str">
        <f t="shared" ca="1" si="868"/>
        <v/>
      </c>
      <c r="E1939" s="39" t="str">
        <f t="shared" ca="1" si="880"/>
        <v/>
      </c>
      <c r="F1939" s="39" t="str">
        <f t="shared" ca="1" si="869"/>
        <v/>
      </c>
      <c r="G1939" s="101"/>
      <c r="H1939" s="39">
        <f t="shared" ref="H1939:H2002" ca="1" si="889">IF(B1939="",0,ROUND(H1938-E1939-G1939,2))</f>
        <v>0</v>
      </c>
      <c r="J1939" s="332"/>
      <c r="K1939" s="37" t="str">
        <f t="shared" ca="1" si="870"/>
        <v/>
      </c>
      <c r="L1939" s="41" t="str">
        <f t="shared" ca="1" si="871"/>
        <v/>
      </c>
      <c r="M1939" s="39" t="str">
        <f t="shared" ref="M1939:M2002" si="890">$O$10</f>
        <v/>
      </c>
      <c r="N1939" s="39" t="str">
        <f t="shared" ca="1" si="881"/>
        <v/>
      </c>
      <c r="O1939" s="39">
        <f ca="1">ROUND(Q1938*$O$5/payments_per_year,2)</f>
        <v>0</v>
      </c>
      <c r="P1939" s="101"/>
      <c r="Q1939" s="39">
        <f t="shared" ca="1" si="882"/>
        <v>0</v>
      </c>
      <c r="R1939" s="332"/>
      <c r="S1939" s="37" t="str">
        <f t="shared" ca="1" si="872"/>
        <v/>
      </c>
      <c r="T1939" s="41" t="str">
        <f t="shared" ca="1" si="873"/>
        <v/>
      </c>
      <c r="U1939" s="39" t="str">
        <f t="shared" ref="U1939:U2002" si="891">$W$10</f>
        <v/>
      </c>
      <c r="V1939" s="39" t="str">
        <f t="shared" ca="1" si="883"/>
        <v/>
      </c>
      <c r="W1939" s="39">
        <f t="shared" ref="W1939:W2002" ca="1" si="892">ROUND(Y1938*$W$5/payments_per_year,2)</f>
        <v>0</v>
      </c>
      <c r="X1939" s="40"/>
      <c r="Y1939" s="39">
        <f t="shared" ca="1" si="884"/>
        <v>0</v>
      </c>
      <c r="Z1939" s="327"/>
      <c r="AA1939" s="37" t="str">
        <f t="shared" ca="1" si="874"/>
        <v/>
      </c>
      <c r="AB1939" s="41" t="str">
        <f t="shared" ca="1" si="875"/>
        <v/>
      </c>
      <c r="AC1939" s="39" t="str">
        <f t="shared" ref="AC1939:AC2002" si="893">$AE$10</f>
        <v/>
      </c>
      <c r="AD1939" s="39" t="str">
        <f t="shared" ca="1" si="885"/>
        <v/>
      </c>
      <c r="AE1939" s="39" t="str">
        <f t="shared" ca="1" si="876"/>
        <v/>
      </c>
      <c r="AF1939" s="40"/>
      <c r="AG1939" s="39">
        <f t="shared" ca="1" si="886"/>
        <v>0</v>
      </c>
      <c r="AH1939" s="339"/>
      <c r="AI1939" s="37" t="str">
        <f t="shared" ca="1" si="877"/>
        <v/>
      </c>
      <c r="AJ1939" s="41" t="str">
        <f t="shared" ca="1" si="878"/>
        <v/>
      </c>
      <c r="AK1939" s="39" t="str">
        <f t="shared" ref="AK1939:AK2002" si="894">$AE$10</f>
        <v/>
      </c>
      <c r="AL1939" s="39" t="str">
        <f t="shared" ca="1" si="887"/>
        <v/>
      </c>
      <c r="AM1939" s="39" t="str">
        <f t="shared" ca="1" si="879"/>
        <v/>
      </c>
      <c r="AN1939" s="40"/>
      <c r="AO1939" s="39">
        <f t="shared" ca="1" si="888"/>
        <v>0</v>
      </c>
      <c r="AP1939" s="339"/>
      <c r="AW1939" s="329"/>
      <c r="BI1939" s="329"/>
      <c r="BJ1939" s="329"/>
      <c r="BK1939" s="329"/>
      <c r="BL1939" s="329"/>
      <c r="BM1939" s="329"/>
      <c r="BN1939" s="329"/>
      <c r="BO1939" s="329"/>
      <c r="BP1939" s="329"/>
      <c r="BQ1939" s="329"/>
      <c r="BR1939" s="329"/>
      <c r="BS1939" s="329"/>
      <c r="BT1939" s="329"/>
      <c r="BU1939" s="329"/>
      <c r="BV1939" s="329"/>
      <c r="BW1939" s="325"/>
      <c r="BX1939" s="325"/>
      <c r="BY1939" s="325"/>
      <c r="BZ1939" s="325"/>
      <c r="CA1939" s="325"/>
      <c r="CB1939" s="325"/>
      <c r="CC1939" s="325"/>
      <c r="CD1939" s="325"/>
      <c r="CE1939" s="325"/>
      <c r="CF1939" s="325"/>
      <c r="CG1939" s="325"/>
      <c r="CH1939" s="325"/>
      <c r="CI1939" s="325"/>
      <c r="CJ1939" s="325"/>
      <c r="CK1939" s="325"/>
      <c r="CL1939" s="325"/>
      <c r="CM1939" s="325"/>
      <c r="CN1939" s="325"/>
      <c r="CO1939" s="325"/>
      <c r="CP1939" s="325"/>
      <c r="CQ1939" s="325"/>
      <c r="CR1939" s="325"/>
      <c r="CS1939" s="325"/>
      <c r="CT1939" s="325"/>
      <c r="CU1939" s="325"/>
      <c r="CV1939" s="325"/>
      <c r="CW1939" s="325"/>
      <c r="CX1939" s="325"/>
    </row>
    <row r="1940" spans="1:102" s="36" customFormat="1" ht="15" hidden="1" customHeight="1">
      <c r="A1940" s="329"/>
      <c r="B1940" s="37" t="str">
        <f t="shared" ref="B1940:B2003" ca="1" si="895">IF(B1939&lt;$F$11,IF(H1939&gt;0,B1939+1,""),"")</f>
        <v/>
      </c>
      <c r="C1940" s="41" t="str">
        <f t="shared" ref="C1940:C2003" ca="1" si="896">IF(B1940="","",IF(B1940&lt;=$F$11,IF(payments_per_year=26,DATE(YEAR(start_date),MONTH(start_date),DAY(start_date)+14*B1940),IF(payments_per_year=52,DATE(YEAR(start_date),MONTH(start_date),DAY(start_date)+7*B1940),DATE(YEAR(start_date),MONTH(start_date)+B1940*12/$F$7,DAY(start_date)))),""))</f>
        <v/>
      </c>
      <c r="D1940" s="39" t="str">
        <f t="shared" ref="D1940:D2003" ca="1" si="897">IF(C1940="","",IF($F$10+F1940&gt;H1939,ROUND(H1939+F1940,2),$F$10))</f>
        <v/>
      </c>
      <c r="E1940" s="39" t="str">
        <f t="shared" ca="1" si="880"/>
        <v/>
      </c>
      <c r="F1940" s="39" t="str">
        <f t="shared" ref="F1940:F2003" ca="1" si="898">IF(C1940="","",ROUND(H1939*$F$5/payments_per_year,2))</f>
        <v/>
      </c>
      <c r="G1940" s="101"/>
      <c r="H1940" s="39">
        <f t="shared" ca="1" si="889"/>
        <v>0</v>
      </c>
      <c r="J1940" s="332"/>
      <c r="K1940" s="37" t="str">
        <f t="shared" ref="K1940:K2003" ca="1" si="899">IF(K1939&lt;$F$11,IF(Q1939&gt;0,K1939+1,""),"")</f>
        <v/>
      </c>
      <c r="L1940" s="41" t="str">
        <f t="shared" ref="L1940:L2003" ca="1" si="900">IF(K1940="","",IF(K1940&lt;=$F$11,IF(payments_per_year=26,DATE(YEAR(start_date),MONTH(start_date),DAY(start_date)+14*K1940),IF(payments_per_year=52,DATE(YEAR(start_date),MONTH(start_date),DAY(start_date)+7*K1940),DATE(YEAR(start_date),MONTH(start_date)+K1940*12/$F$7,DAY(start_date)))),""))</f>
        <v/>
      </c>
      <c r="M1940" s="39" t="str">
        <f t="shared" si="890"/>
        <v/>
      </c>
      <c r="N1940" s="39" t="str">
        <f t="shared" ca="1" si="881"/>
        <v/>
      </c>
      <c r="O1940" s="39" t="str">
        <f ca="1">IF(L1940="","",ROUND(Q1939*$O$5/payments_per_year,2))</f>
        <v/>
      </c>
      <c r="P1940" s="101"/>
      <c r="Q1940" s="39">
        <f t="shared" ca="1" si="882"/>
        <v>0</v>
      </c>
      <c r="R1940" s="332"/>
      <c r="S1940" s="37" t="str">
        <f t="shared" ref="S1940:S2003" ca="1" si="901">IF(S1939&lt;$F$11,IF(Y1939&gt;0,S1939+1,""),"")</f>
        <v/>
      </c>
      <c r="T1940" s="41" t="str">
        <f t="shared" ref="T1940:T2003" ca="1" si="902">IF(S1940="","",IF(S1940&lt;=$F$11,IF(payments_per_year=26,DATE(YEAR(start_date),MONTH(start_date),DAY(start_date)+14*S1940),IF(payments_per_year=52,DATE(YEAR(start_date),MONTH(start_date),DAY(start_date)+7*S1940),DATE(YEAR(start_date),MONTH(start_date)+S1940*12/$F$7,DAY(start_date)))),""))</f>
        <v/>
      </c>
      <c r="U1940" s="39" t="str">
        <f t="shared" si="891"/>
        <v/>
      </c>
      <c r="V1940" s="39" t="str">
        <f t="shared" ca="1" si="883"/>
        <v/>
      </c>
      <c r="W1940" s="39">
        <f t="shared" ca="1" si="892"/>
        <v>0</v>
      </c>
      <c r="X1940" s="40"/>
      <c r="Y1940" s="39">
        <f t="shared" ca="1" si="884"/>
        <v>0</v>
      </c>
      <c r="Z1940" s="327"/>
      <c r="AA1940" s="37" t="str">
        <f t="shared" ref="AA1940:AA2003" ca="1" si="903">IF(AA1939&lt;$F$11,IF(AG1939&gt;0,AA1939+1,""),"")</f>
        <v/>
      </c>
      <c r="AB1940" s="41" t="str">
        <f t="shared" ref="AB1940:AB2003" ca="1" si="904">IF(AA1940="","",IF(AA1940&lt;=$F$11,IF(payments_per_year=26,DATE(YEAR(start_date),MONTH(start_date),DAY(start_date)+14*AA1940),IF(payments_per_year=52,DATE(YEAR(start_date),MONTH(start_date),DAY(start_date)+7*AA1940),DATE(YEAR(start_date),MONTH(start_date)+AA1940*12/$F$7,DAY(start_date)))),""))</f>
        <v/>
      </c>
      <c r="AC1940" s="39" t="str">
        <f t="shared" si="893"/>
        <v/>
      </c>
      <c r="AD1940" s="39" t="str">
        <f t="shared" ca="1" si="885"/>
        <v/>
      </c>
      <c r="AE1940" s="39" t="str">
        <f t="shared" ref="AE1940:AE2003" ca="1" si="905">IF(AB1940="","",ROUND(AG1939*$F$5/payments_per_year,2))</f>
        <v/>
      </c>
      <c r="AF1940" s="40"/>
      <c r="AG1940" s="39">
        <f t="shared" ca="1" si="886"/>
        <v>0</v>
      </c>
      <c r="AH1940" s="339"/>
      <c r="AI1940" s="37" t="str">
        <f t="shared" ref="AI1940:AI2003" ca="1" si="906">IF(AI1939&lt;$F$11,IF(AO1939&gt;0,AI1939+1,""),"")</f>
        <v/>
      </c>
      <c r="AJ1940" s="41" t="str">
        <f t="shared" ref="AJ1940:AJ2003" ca="1" si="907">IF(AI1940="","",IF(AI1940&lt;=$F$11,IF(payments_per_year=26,DATE(YEAR(start_date),MONTH(start_date),DAY(start_date)+14*AI1940),IF(payments_per_year=52,DATE(YEAR(start_date),MONTH(start_date),DAY(start_date)+7*AI1940),DATE(YEAR(start_date),MONTH(start_date)+AI1940*12/$F$7,DAY(start_date)))),""))</f>
        <v/>
      </c>
      <c r="AK1940" s="39" t="str">
        <f t="shared" si="894"/>
        <v/>
      </c>
      <c r="AL1940" s="39" t="str">
        <f t="shared" ca="1" si="887"/>
        <v/>
      </c>
      <c r="AM1940" s="39" t="str">
        <f t="shared" ref="AM1940:AM2003" ca="1" si="908">IF(AJ1940="","",ROUND(AO1939*$F$5/payments_per_year,2))</f>
        <v/>
      </c>
      <c r="AN1940" s="40"/>
      <c r="AO1940" s="39">
        <f t="shared" ca="1" si="888"/>
        <v>0</v>
      </c>
      <c r="AP1940" s="339"/>
      <c r="AW1940" s="329"/>
      <c r="BI1940" s="329"/>
      <c r="BJ1940" s="329"/>
      <c r="BK1940" s="329"/>
      <c r="BL1940" s="329"/>
      <c r="BM1940" s="329"/>
      <c r="BN1940" s="329"/>
      <c r="BO1940" s="329"/>
      <c r="BP1940" s="329"/>
      <c r="BQ1940" s="329"/>
      <c r="BR1940" s="329"/>
      <c r="BS1940" s="329"/>
      <c r="BT1940" s="329"/>
      <c r="BU1940" s="329"/>
      <c r="BV1940" s="329"/>
      <c r="BW1940" s="325"/>
      <c r="BX1940" s="325"/>
      <c r="BY1940" s="325"/>
      <c r="BZ1940" s="325"/>
      <c r="CA1940" s="325"/>
      <c r="CB1940" s="325"/>
      <c r="CC1940" s="325"/>
      <c r="CD1940" s="325"/>
      <c r="CE1940" s="325"/>
      <c r="CF1940" s="325"/>
      <c r="CG1940" s="325"/>
      <c r="CH1940" s="325"/>
      <c r="CI1940" s="325"/>
      <c r="CJ1940" s="325"/>
      <c r="CK1940" s="325"/>
      <c r="CL1940" s="325"/>
      <c r="CM1940" s="325"/>
      <c r="CN1940" s="325"/>
      <c r="CO1940" s="325"/>
      <c r="CP1940" s="325"/>
      <c r="CQ1940" s="325"/>
      <c r="CR1940" s="325"/>
      <c r="CS1940" s="325"/>
      <c r="CT1940" s="325"/>
      <c r="CU1940" s="325"/>
      <c r="CV1940" s="325"/>
      <c r="CW1940" s="325"/>
      <c r="CX1940" s="325"/>
    </row>
    <row r="1941" spans="1:102" s="36" customFormat="1" ht="15" hidden="1" customHeight="1">
      <c r="A1941" s="329"/>
      <c r="B1941" s="37" t="str">
        <f t="shared" ca="1" si="895"/>
        <v/>
      </c>
      <c r="C1941" s="41" t="str">
        <f t="shared" ca="1" si="896"/>
        <v/>
      </c>
      <c r="D1941" s="39" t="str">
        <f t="shared" ca="1" si="897"/>
        <v/>
      </c>
      <c r="E1941" s="39" t="str">
        <f t="shared" ca="1" si="880"/>
        <v/>
      </c>
      <c r="F1941" s="39" t="str">
        <f t="shared" ca="1" si="898"/>
        <v/>
      </c>
      <c r="G1941" s="101"/>
      <c r="H1941" s="39">
        <f t="shared" ca="1" si="889"/>
        <v>0</v>
      </c>
      <c r="J1941" s="332"/>
      <c r="K1941" s="37" t="str">
        <f t="shared" ca="1" si="899"/>
        <v/>
      </c>
      <c r="L1941" s="41" t="str">
        <f t="shared" ca="1" si="900"/>
        <v/>
      </c>
      <c r="M1941" s="39" t="str">
        <f t="shared" si="890"/>
        <v/>
      </c>
      <c r="N1941" s="39" t="str">
        <f t="shared" ca="1" si="881"/>
        <v/>
      </c>
      <c r="O1941" s="39">
        <f ca="1">ROUND(Q1940*$O$5/payments_per_year,2)</f>
        <v>0</v>
      </c>
      <c r="P1941" s="101"/>
      <c r="Q1941" s="39">
        <f t="shared" ca="1" si="882"/>
        <v>0</v>
      </c>
      <c r="R1941" s="332"/>
      <c r="S1941" s="37" t="str">
        <f t="shared" ca="1" si="901"/>
        <v/>
      </c>
      <c r="T1941" s="41" t="str">
        <f t="shared" ca="1" si="902"/>
        <v/>
      </c>
      <c r="U1941" s="39" t="str">
        <f t="shared" si="891"/>
        <v/>
      </c>
      <c r="V1941" s="39" t="str">
        <f t="shared" ca="1" si="883"/>
        <v/>
      </c>
      <c r="W1941" s="39">
        <f t="shared" ca="1" si="892"/>
        <v>0</v>
      </c>
      <c r="X1941" s="40"/>
      <c r="Y1941" s="39">
        <f t="shared" ca="1" si="884"/>
        <v>0</v>
      </c>
      <c r="Z1941" s="327"/>
      <c r="AA1941" s="37" t="str">
        <f t="shared" ca="1" si="903"/>
        <v/>
      </c>
      <c r="AB1941" s="41" t="str">
        <f t="shared" ca="1" si="904"/>
        <v/>
      </c>
      <c r="AC1941" s="39" t="str">
        <f t="shared" si="893"/>
        <v/>
      </c>
      <c r="AD1941" s="39" t="str">
        <f t="shared" ca="1" si="885"/>
        <v/>
      </c>
      <c r="AE1941" s="39" t="str">
        <f t="shared" ca="1" si="905"/>
        <v/>
      </c>
      <c r="AF1941" s="40"/>
      <c r="AG1941" s="39">
        <f t="shared" ca="1" si="886"/>
        <v>0</v>
      </c>
      <c r="AH1941" s="339"/>
      <c r="AI1941" s="37" t="str">
        <f t="shared" ca="1" si="906"/>
        <v/>
      </c>
      <c r="AJ1941" s="41" t="str">
        <f t="shared" ca="1" si="907"/>
        <v/>
      </c>
      <c r="AK1941" s="39" t="str">
        <f t="shared" si="894"/>
        <v/>
      </c>
      <c r="AL1941" s="39" t="str">
        <f t="shared" ca="1" si="887"/>
        <v/>
      </c>
      <c r="AM1941" s="39" t="str">
        <f t="shared" ca="1" si="908"/>
        <v/>
      </c>
      <c r="AN1941" s="40"/>
      <c r="AO1941" s="39">
        <f t="shared" ca="1" si="888"/>
        <v>0</v>
      </c>
      <c r="AP1941" s="339"/>
      <c r="AW1941" s="329"/>
      <c r="BI1941" s="329"/>
      <c r="BJ1941" s="329"/>
      <c r="BK1941" s="329"/>
      <c r="BL1941" s="329"/>
      <c r="BM1941" s="329"/>
      <c r="BN1941" s="329"/>
      <c r="BO1941" s="329"/>
      <c r="BP1941" s="329"/>
      <c r="BQ1941" s="329"/>
      <c r="BR1941" s="329"/>
      <c r="BS1941" s="329"/>
      <c r="BT1941" s="329"/>
      <c r="BU1941" s="329"/>
      <c r="BV1941" s="329"/>
      <c r="BW1941" s="325"/>
      <c r="BX1941" s="325"/>
      <c r="BY1941" s="325"/>
      <c r="BZ1941" s="325"/>
      <c r="CA1941" s="325"/>
      <c r="CB1941" s="325"/>
      <c r="CC1941" s="325"/>
      <c r="CD1941" s="325"/>
      <c r="CE1941" s="325"/>
      <c r="CF1941" s="325"/>
      <c r="CG1941" s="325"/>
      <c r="CH1941" s="325"/>
      <c r="CI1941" s="325"/>
      <c r="CJ1941" s="325"/>
      <c r="CK1941" s="325"/>
      <c r="CL1941" s="325"/>
      <c r="CM1941" s="325"/>
      <c r="CN1941" s="325"/>
      <c r="CO1941" s="325"/>
      <c r="CP1941" s="325"/>
      <c r="CQ1941" s="325"/>
      <c r="CR1941" s="325"/>
      <c r="CS1941" s="325"/>
      <c r="CT1941" s="325"/>
      <c r="CU1941" s="325"/>
      <c r="CV1941" s="325"/>
      <c r="CW1941" s="325"/>
      <c r="CX1941" s="325"/>
    </row>
    <row r="1942" spans="1:102" s="36" customFormat="1" ht="15" hidden="1" customHeight="1">
      <c r="A1942" s="329"/>
      <c r="B1942" s="37" t="str">
        <f t="shared" ca="1" si="895"/>
        <v/>
      </c>
      <c r="C1942" s="41" t="str">
        <f t="shared" ca="1" si="896"/>
        <v/>
      </c>
      <c r="D1942" s="39" t="str">
        <f t="shared" ca="1" si="897"/>
        <v/>
      </c>
      <c r="E1942" s="39" t="str">
        <f t="shared" ca="1" si="880"/>
        <v/>
      </c>
      <c r="F1942" s="39" t="str">
        <f t="shared" ca="1" si="898"/>
        <v/>
      </c>
      <c r="G1942" s="101"/>
      <c r="H1942" s="39">
        <f t="shared" ca="1" si="889"/>
        <v>0</v>
      </c>
      <c r="J1942" s="332"/>
      <c r="K1942" s="37" t="str">
        <f t="shared" ca="1" si="899"/>
        <v/>
      </c>
      <c r="L1942" s="41" t="str">
        <f t="shared" ca="1" si="900"/>
        <v/>
      </c>
      <c r="M1942" s="39" t="str">
        <f t="shared" si="890"/>
        <v/>
      </c>
      <c r="N1942" s="39" t="str">
        <f t="shared" ca="1" si="881"/>
        <v/>
      </c>
      <c r="O1942" s="39" t="str">
        <f ca="1">IF(L1942="","",ROUND(Q1941*$O$5/payments_per_year,2))</f>
        <v/>
      </c>
      <c r="P1942" s="101"/>
      <c r="Q1942" s="39">
        <f t="shared" ca="1" si="882"/>
        <v>0</v>
      </c>
      <c r="R1942" s="332"/>
      <c r="S1942" s="37" t="str">
        <f t="shared" ca="1" si="901"/>
        <v/>
      </c>
      <c r="T1942" s="41" t="str">
        <f t="shared" ca="1" si="902"/>
        <v/>
      </c>
      <c r="U1942" s="39" t="str">
        <f t="shared" si="891"/>
        <v/>
      </c>
      <c r="V1942" s="39" t="str">
        <f t="shared" ca="1" si="883"/>
        <v/>
      </c>
      <c r="W1942" s="39">
        <f t="shared" ca="1" si="892"/>
        <v>0</v>
      </c>
      <c r="X1942" s="40"/>
      <c r="Y1942" s="39">
        <f t="shared" ca="1" si="884"/>
        <v>0</v>
      </c>
      <c r="Z1942" s="327"/>
      <c r="AA1942" s="37" t="str">
        <f t="shared" ca="1" si="903"/>
        <v/>
      </c>
      <c r="AB1942" s="41" t="str">
        <f t="shared" ca="1" si="904"/>
        <v/>
      </c>
      <c r="AC1942" s="39" t="str">
        <f t="shared" si="893"/>
        <v/>
      </c>
      <c r="AD1942" s="39" t="str">
        <f t="shared" ca="1" si="885"/>
        <v/>
      </c>
      <c r="AE1942" s="39" t="str">
        <f t="shared" ca="1" si="905"/>
        <v/>
      </c>
      <c r="AF1942" s="40"/>
      <c r="AG1942" s="39">
        <f t="shared" ca="1" si="886"/>
        <v>0</v>
      </c>
      <c r="AH1942" s="339"/>
      <c r="AI1942" s="37" t="str">
        <f t="shared" ca="1" si="906"/>
        <v/>
      </c>
      <c r="AJ1942" s="41" t="str">
        <f t="shared" ca="1" si="907"/>
        <v/>
      </c>
      <c r="AK1942" s="39" t="str">
        <f t="shared" si="894"/>
        <v/>
      </c>
      <c r="AL1942" s="39" t="str">
        <f t="shared" ca="1" si="887"/>
        <v/>
      </c>
      <c r="AM1942" s="39" t="str">
        <f t="shared" ca="1" si="908"/>
        <v/>
      </c>
      <c r="AN1942" s="40"/>
      <c r="AO1942" s="39">
        <f t="shared" ca="1" si="888"/>
        <v>0</v>
      </c>
      <c r="AP1942" s="339"/>
      <c r="AW1942" s="329"/>
      <c r="BI1942" s="329"/>
      <c r="BJ1942" s="329"/>
      <c r="BK1942" s="329"/>
      <c r="BL1942" s="329"/>
      <c r="BM1942" s="329"/>
      <c r="BN1942" s="329"/>
      <c r="BO1942" s="329"/>
      <c r="BP1942" s="329"/>
      <c r="BQ1942" s="329"/>
      <c r="BR1942" s="329"/>
      <c r="BS1942" s="329"/>
      <c r="BT1942" s="329"/>
      <c r="BU1942" s="329"/>
      <c r="BV1942" s="329"/>
      <c r="BW1942" s="325"/>
      <c r="BX1942" s="325"/>
      <c r="BY1942" s="325"/>
      <c r="BZ1942" s="325"/>
      <c r="CA1942" s="325"/>
      <c r="CB1942" s="325"/>
      <c r="CC1942" s="325"/>
      <c r="CD1942" s="325"/>
      <c r="CE1942" s="325"/>
      <c r="CF1942" s="325"/>
      <c r="CG1942" s="325"/>
      <c r="CH1942" s="325"/>
      <c r="CI1942" s="325"/>
      <c r="CJ1942" s="325"/>
      <c r="CK1942" s="325"/>
      <c r="CL1942" s="325"/>
      <c r="CM1942" s="325"/>
      <c r="CN1942" s="325"/>
      <c r="CO1942" s="325"/>
      <c r="CP1942" s="325"/>
      <c r="CQ1942" s="325"/>
      <c r="CR1942" s="325"/>
      <c r="CS1942" s="325"/>
      <c r="CT1942" s="325"/>
      <c r="CU1942" s="325"/>
      <c r="CV1942" s="325"/>
      <c r="CW1942" s="325"/>
      <c r="CX1942" s="325"/>
    </row>
    <row r="1943" spans="1:102" s="36" customFormat="1" ht="15" hidden="1" customHeight="1">
      <c r="A1943" s="329"/>
      <c r="B1943" s="37" t="str">
        <f t="shared" ca="1" si="895"/>
        <v/>
      </c>
      <c r="C1943" s="41" t="str">
        <f t="shared" ca="1" si="896"/>
        <v/>
      </c>
      <c r="D1943" s="39" t="str">
        <f t="shared" ca="1" si="897"/>
        <v/>
      </c>
      <c r="E1943" s="39" t="str">
        <f t="shared" ref="E1943:E2006" ca="1" si="909">IF(C1943="","",D1943-F1943)</f>
        <v/>
      </c>
      <c r="F1943" s="39" t="str">
        <f t="shared" ca="1" si="898"/>
        <v/>
      </c>
      <c r="G1943" s="101"/>
      <c r="H1943" s="39">
        <f t="shared" ca="1" si="889"/>
        <v>0</v>
      </c>
      <c r="J1943" s="332"/>
      <c r="K1943" s="37" t="str">
        <f t="shared" ca="1" si="899"/>
        <v/>
      </c>
      <c r="L1943" s="41" t="str">
        <f t="shared" ca="1" si="900"/>
        <v/>
      </c>
      <c r="M1943" s="39" t="str">
        <f t="shared" si="890"/>
        <v/>
      </c>
      <c r="N1943" s="39" t="str">
        <f t="shared" ref="N1943:N2006" ca="1" si="910">IF(L1943="","",M1943-O1943)</f>
        <v/>
      </c>
      <c r="O1943" s="39">
        <f ca="1">ROUND(Q1942*$O$5/payments_per_year,2)</f>
        <v>0</v>
      </c>
      <c r="P1943" s="101"/>
      <c r="Q1943" s="39">
        <f t="shared" ref="Q1943:Q2006" ca="1" si="911">IF(K1943="",0,ROUND(Q1942-N1943-P1943,2))</f>
        <v>0</v>
      </c>
      <c r="R1943" s="332"/>
      <c r="S1943" s="37" t="str">
        <f t="shared" ca="1" si="901"/>
        <v/>
      </c>
      <c r="T1943" s="41" t="str">
        <f t="shared" ca="1" si="902"/>
        <v/>
      </c>
      <c r="U1943" s="39" t="str">
        <f t="shared" si="891"/>
        <v/>
      </c>
      <c r="V1943" s="39" t="str">
        <f t="shared" ref="V1943:V2006" ca="1" si="912">IF(T1943="","",U1943-W1943)</f>
        <v/>
      </c>
      <c r="W1943" s="39">
        <f t="shared" ca="1" si="892"/>
        <v>0</v>
      </c>
      <c r="X1943" s="40"/>
      <c r="Y1943" s="39">
        <f t="shared" ref="Y1943:Y2006" ca="1" si="913">IF(S1943="",0,ROUND(Y1942-V1943-X1943,2))</f>
        <v>0</v>
      </c>
      <c r="Z1943" s="327"/>
      <c r="AA1943" s="37" t="str">
        <f t="shared" ca="1" si="903"/>
        <v/>
      </c>
      <c r="AB1943" s="41" t="str">
        <f t="shared" ca="1" si="904"/>
        <v/>
      </c>
      <c r="AC1943" s="39" t="str">
        <f t="shared" si="893"/>
        <v/>
      </c>
      <c r="AD1943" s="39" t="str">
        <f t="shared" ref="AD1943:AD2006" ca="1" si="914">IF(AB1943="","",AC1943-AE1943)</f>
        <v/>
      </c>
      <c r="AE1943" s="39" t="str">
        <f t="shared" ca="1" si="905"/>
        <v/>
      </c>
      <c r="AF1943" s="40"/>
      <c r="AG1943" s="39">
        <f t="shared" ref="AG1943:AG2006" ca="1" si="915">IF(AA1943="",0,ROUND(AG1942-AD1943-AF1943,2))</f>
        <v>0</v>
      </c>
      <c r="AH1943" s="339"/>
      <c r="AI1943" s="37" t="str">
        <f t="shared" ca="1" si="906"/>
        <v/>
      </c>
      <c r="AJ1943" s="41" t="str">
        <f t="shared" ca="1" si="907"/>
        <v/>
      </c>
      <c r="AK1943" s="39" t="str">
        <f t="shared" si="894"/>
        <v/>
      </c>
      <c r="AL1943" s="39" t="str">
        <f t="shared" ref="AL1943:AL2006" ca="1" si="916">IF(AJ1943="","",AK1943-AM1943)</f>
        <v/>
      </c>
      <c r="AM1943" s="39" t="str">
        <f t="shared" ca="1" si="908"/>
        <v/>
      </c>
      <c r="AN1943" s="40"/>
      <c r="AO1943" s="39">
        <f t="shared" ref="AO1943:AO2006" ca="1" si="917">IF(AI1943="",0,ROUND(AO1942-AL1943-AN1943,2))</f>
        <v>0</v>
      </c>
      <c r="AP1943" s="339"/>
      <c r="AW1943" s="329"/>
      <c r="BI1943" s="329"/>
      <c r="BJ1943" s="329"/>
      <c r="BK1943" s="329"/>
      <c r="BL1943" s="329"/>
      <c r="BM1943" s="329"/>
      <c r="BN1943" s="329"/>
      <c r="BO1943" s="329"/>
      <c r="BP1943" s="329"/>
      <c r="BQ1943" s="329"/>
      <c r="BR1943" s="329"/>
      <c r="BS1943" s="329"/>
      <c r="BT1943" s="329"/>
      <c r="BU1943" s="329"/>
      <c r="BV1943" s="329"/>
      <c r="BW1943" s="325"/>
      <c r="BX1943" s="325"/>
      <c r="BY1943" s="325"/>
      <c r="BZ1943" s="325"/>
      <c r="CA1943" s="325"/>
      <c r="CB1943" s="325"/>
      <c r="CC1943" s="325"/>
      <c r="CD1943" s="325"/>
      <c r="CE1943" s="325"/>
      <c r="CF1943" s="325"/>
      <c r="CG1943" s="325"/>
      <c r="CH1943" s="325"/>
      <c r="CI1943" s="325"/>
      <c r="CJ1943" s="325"/>
      <c r="CK1943" s="325"/>
      <c r="CL1943" s="325"/>
      <c r="CM1943" s="325"/>
      <c r="CN1943" s="325"/>
      <c r="CO1943" s="325"/>
      <c r="CP1943" s="325"/>
      <c r="CQ1943" s="325"/>
      <c r="CR1943" s="325"/>
      <c r="CS1943" s="325"/>
      <c r="CT1943" s="325"/>
      <c r="CU1943" s="325"/>
      <c r="CV1943" s="325"/>
      <c r="CW1943" s="325"/>
      <c r="CX1943" s="325"/>
    </row>
    <row r="1944" spans="1:102" s="36" customFormat="1" ht="15" hidden="1" customHeight="1">
      <c r="A1944" s="329"/>
      <c r="B1944" s="37" t="str">
        <f t="shared" ca="1" si="895"/>
        <v/>
      </c>
      <c r="C1944" s="41" t="str">
        <f t="shared" ca="1" si="896"/>
        <v/>
      </c>
      <c r="D1944" s="39" t="str">
        <f t="shared" ca="1" si="897"/>
        <v/>
      </c>
      <c r="E1944" s="39" t="str">
        <f t="shared" ca="1" si="909"/>
        <v/>
      </c>
      <c r="F1944" s="39" t="str">
        <f t="shared" ca="1" si="898"/>
        <v/>
      </c>
      <c r="G1944" s="101"/>
      <c r="H1944" s="39">
        <f t="shared" ca="1" si="889"/>
        <v>0</v>
      </c>
      <c r="J1944" s="332"/>
      <c r="K1944" s="37" t="str">
        <f t="shared" ca="1" si="899"/>
        <v/>
      </c>
      <c r="L1944" s="41" t="str">
        <f t="shared" ca="1" si="900"/>
        <v/>
      </c>
      <c r="M1944" s="39" t="str">
        <f t="shared" si="890"/>
        <v/>
      </c>
      <c r="N1944" s="39" t="str">
        <f t="shared" ca="1" si="910"/>
        <v/>
      </c>
      <c r="O1944" s="39" t="str">
        <f ca="1">IF(L1944="","",ROUND(Q1943*$O$5/payments_per_year,2))</f>
        <v/>
      </c>
      <c r="P1944" s="101"/>
      <c r="Q1944" s="39">
        <f t="shared" ca="1" si="911"/>
        <v>0</v>
      </c>
      <c r="R1944" s="332"/>
      <c r="S1944" s="37" t="str">
        <f t="shared" ca="1" si="901"/>
        <v/>
      </c>
      <c r="T1944" s="41" t="str">
        <f t="shared" ca="1" si="902"/>
        <v/>
      </c>
      <c r="U1944" s="39" t="str">
        <f t="shared" si="891"/>
        <v/>
      </c>
      <c r="V1944" s="39" t="str">
        <f t="shared" ca="1" si="912"/>
        <v/>
      </c>
      <c r="W1944" s="39">
        <f t="shared" ca="1" si="892"/>
        <v>0</v>
      </c>
      <c r="X1944" s="40"/>
      <c r="Y1944" s="39">
        <f t="shared" ca="1" si="913"/>
        <v>0</v>
      </c>
      <c r="Z1944" s="327"/>
      <c r="AA1944" s="37" t="str">
        <f t="shared" ca="1" si="903"/>
        <v/>
      </c>
      <c r="AB1944" s="41" t="str">
        <f t="shared" ca="1" si="904"/>
        <v/>
      </c>
      <c r="AC1944" s="39" t="str">
        <f t="shared" si="893"/>
        <v/>
      </c>
      <c r="AD1944" s="39" t="str">
        <f t="shared" ca="1" si="914"/>
        <v/>
      </c>
      <c r="AE1944" s="39" t="str">
        <f t="shared" ca="1" si="905"/>
        <v/>
      </c>
      <c r="AF1944" s="40"/>
      <c r="AG1944" s="39">
        <f t="shared" ca="1" si="915"/>
        <v>0</v>
      </c>
      <c r="AH1944" s="339"/>
      <c r="AI1944" s="37" t="str">
        <f t="shared" ca="1" si="906"/>
        <v/>
      </c>
      <c r="AJ1944" s="41" t="str">
        <f t="shared" ca="1" si="907"/>
        <v/>
      </c>
      <c r="AK1944" s="39" t="str">
        <f t="shared" si="894"/>
        <v/>
      </c>
      <c r="AL1944" s="39" t="str">
        <f t="shared" ca="1" si="916"/>
        <v/>
      </c>
      <c r="AM1944" s="39" t="str">
        <f t="shared" ca="1" si="908"/>
        <v/>
      </c>
      <c r="AN1944" s="40"/>
      <c r="AO1944" s="39">
        <f t="shared" ca="1" si="917"/>
        <v>0</v>
      </c>
      <c r="AP1944" s="339"/>
      <c r="AW1944" s="329"/>
      <c r="BI1944" s="329"/>
      <c r="BJ1944" s="329"/>
      <c r="BK1944" s="329"/>
      <c r="BL1944" s="329"/>
      <c r="BM1944" s="329"/>
      <c r="BN1944" s="329"/>
      <c r="BO1944" s="329"/>
      <c r="BP1944" s="329"/>
      <c r="BQ1944" s="329"/>
      <c r="BR1944" s="329"/>
      <c r="BS1944" s="329"/>
      <c r="BT1944" s="329"/>
      <c r="BU1944" s="329"/>
      <c r="BV1944" s="329"/>
      <c r="BW1944" s="325"/>
      <c r="BX1944" s="325"/>
      <c r="BY1944" s="325"/>
      <c r="BZ1944" s="325"/>
      <c r="CA1944" s="325"/>
      <c r="CB1944" s="325"/>
      <c r="CC1944" s="325"/>
      <c r="CD1944" s="325"/>
      <c r="CE1944" s="325"/>
      <c r="CF1944" s="325"/>
      <c r="CG1944" s="325"/>
      <c r="CH1944" s="325"/>
      <c r="CI1944" s="325"/>
      <c r="CJ1944" s="325"/>
      <c r="CK1944" s="325"/>
      <c r="CL1944" s="325"/>
      <c r="CM1944" s="325"/>
      <c r="CN1944" s="325"/>
      <c r="CO1944" s="325"/>
      <c r="CP1944" s="325"/>
      <c r="CQ1944" s="325"/>
      <c r="CR1944" s="325"/>
      <c r="CS1944" s="325"/>
      <c r="CT1944" s="325"/>
      <c r="CU1944" s="325"/>
      <c r="CV1944" s="325"/>
      <c r="CW1944" s="325"/>
      <c r="CX1944" s="325"/>
    </row>
    <row r="1945" spans="1:102" s="36" customFormat="1" ht="15" hidden="1" customHeight="1">
      <c r="A1945" s="329"/>
      <c r="B1945" s="37" t="str">
        <f t="shared" ca="1" si="895"/>
        <v/>
      </c>
      <c r="C1945" s="41" t="str">
        <f t="shared" ca="1" si="896"/>
        <v/>
      </c>
      <c r="D1945" s="39" t="str">
        <f t="shared" ca="1" si="897"/>
        <v/>
      </c>
      <c r="E1945" s="39" t="str">
        <f t="shared" ca="1" si="909"/>
        <v/>
      </c>
      <c r="F1945" s="39" t="str">
        <f t="shared" ca="1" si="898"/>
        <v/>
      </c>
      <c r="G1945" s="101"/>
      <c r="H1945" s="39">
        <f t="shared" ca="1" si="889"/>
        <v>0</v>
      </c>
      <c r="J1945" s="332"/>
      <c r="K1945" s="37" t="str">
        <f t="shared" ca="1" si="899"/>
        <v/>
      </c>
      <c r="L1945" s="41" t="str">
        <f t="shared" ca="1" si="900"/>
        <v/>
      </c>
      <c r="M1945" s="39" t="str">
        <f t="shared" si="890"/>
        <v/>
      </c>
      <c r="N1945" s="39" t="str">
        <f t="shared" ca="1" si="910"/>
        <v/>
      </c>
      <c r="O1945" s="39">
        <f ca="1">ROUND(Q1944*$O$5/payments_per_year,2)</f>
        <v>0</v>
      </c>
      <c r="P1945" s="101"/>
      <c r="Q1945" s="39">
        <f t="shared" ca="1" si="911"/>
        <v>0</v>
      </c>
      <c r="R1945" s="332"/>
      <c r="S1945" s="37" t="str">
        <f t="shared" ca="1" si="901"/>
        <v/>
      </c>
      <c r="T1945" s="41" t="str">
        <f t="shared" ca="1" si="902"/>
        <v/>
      </c>
      <c r="U1945" s="39" t="str">
        <f t="shared" si="891"/>
        <v/>
      </c>
      <c r="V1945" s="39" t="str">
        <f t="shared" ca="1" si="912"/>
        <v/>
      </c>
      <c r="W1945" s="39">
        <f t="shared" ca="1" si="892"/>
        <v>0</v>
      </c>
      <c r="X1945" s="40"/>
      <c r="Y1945" s="39">
        <f t="shared" ca="1" si="913"/>
        <v>0</v>
      </c>
      <c r="Z1945" s="327"/>
      <c r="AA1945" s="37" t="str">
        <f t="shared" ca="1" si="903"/>
        <v/>
      </c>
      <c r="AB1945" s="41" t="str">
        <f t="shared" ca="1" si="904"/>
        <v/>
      </c>
      <c r="AC1945" s="39" t="str">
        <f t="shared" si="893"/>
        <v/>
      </c>
      <c r="AD1945" s="39" t="str">
        <f t="shared" ca="1" si="914"/>
        <v/>
      </c>
      <c r="AE1945" s="39" t="str">
        <f t="shared" ca="1" si="905"/>
        <v/>
      </c>
      <c r="AF1945" s="40"/>
      <c r="AG1945" s="39">
        <f t="shared" ca="1" si="915"/>
        <v>0</v>
      </c>
      <c r="AH1945" s="339"/>
      <c r="AI1945" s="37" t="str">
        <f t="shared" ca="1" si="906"/>
        <v/>
      </c>
      <c r="AJ1945" s="41" t="str">
        <f t="shared" ca="1" si="907"/>
        <v/>
      </c>
      <c r="AK1945" s="39" t="str">
        <f t="shared" si="894"/>
        <v/>
      </c>
      <c r="AL1945" s="39" t="str">
        <f t="shared" ca="1" si="916"/>
        <v/>
      </c>
      <c r="AM1945" s="39" t="str">
        <f t="shared" ca="1" si="908"/>
        <v/>
      </c>
      <c r="AN1945" s="40"/>
      <c r="AO1945" s="39">
        <f t="shared" ca="1" si="917"/>
        <v>0</v>
      </c>
      <c r="AP1945" s="339"/>
      <c r="AW1945" s="329"/>
      <c r="BI1945" s="329"/>
      <c r="BJ1945" s="329"/>
      <c r="BK1945" s="329"/>
      <c r="BL1945" s="329"/>
      <c r="BM1945" s="329"/>
      <c r="BN1945" s="329"/>
      <c r="BO1945" s="329"/>
      <c r="BP1945" s="329"/>
      <c r="BQ1945" s="329"/>
      <c r="BR1945" s="329"/>
      <c r="BS1945" s="329"/>
      <c r="BT1945" s="329"/>
      <c r="BU1945" s="329"/>
      <c r="BV1945" s="329"/>
      <c r="BW1945" s="325"/>
      <c r="BX1945" s="325"/>
      <c r="BY1945" s="325"/>
      <c r="BZ1945" s="325"/>
      <c r="CA1945" s="325"/>
      <c r="CB1945" s="325"/>
      <c r="CC1945" s="325"/>
      <c r="CD1945" s="325"/>
      <c r="CE1945" s="325"/>
      <c r="CF1945" s="325"/>
      <c r="CG1945" s="325"/>
      <c r="CH1945" s="325"/>
      <c r="CI1945" s="325"/>
      <c r="CJ1945" s="325"/>
      <c r="CK1945" s="325"/>
      <c r="CL1945" s="325"/>
      <c r="CM1945" s="325"/>
      <c r="CN1945" s="325"/>
      <c r="CO1945" s="325"/>
      <c r="CP1945" s="325"/>
      <c r="CQ1945" s="325"/>
      <c r="CR1945" s="325"/>
      <c r="CS1945" s="325"/>
      <c r="CT1945" s="325"/>
      <c r="CU1945" s="325"/>
      <c r="CV1945" s="325"/>
      <c r="CW1945" s="325"/>
      <c r="CX1945" s="325"/>
    </row>
    <row r="1946" spans="1:102" s="36" customFormat="1" ht="15" hidden="1" customHeight="1">
      <c r="A1946" s="329"/>
      <c r="B1946" s="37" t="str">
        <f t="shared" ca="1" si="895"/>
        <v/>
      </c>
      <c r="C1946" s="41" t="str">
        <f t="shared" ca="1" si="896"/>
        <v/>
      </c>
      <c r="D1946" s="39" t="str">
        <f t="shared" ca="1" si="897"/>
        <v/>
      </c>
      <c r="E1946" s="39" t="str">
        <f t="shared" ca="1" si="909"/>
        <v/>
      </c>
      <c r="F1946" s="39" t="str">
        <f t="shared" ca="1" si="898"/>
        <v/>
      </c>
      <c r="G1946" s="101"/>
      <c r="H1946" s="39">
        <f t="shared" ca="1" si="889"/>
        <v>0</v>
      </c>
      <c r="J1946" s="332"/>
      <c r="K1946" s="37" t="str">
        <f t="shared" ca="1" si="899"/>
        <v/>
      </c>
      <c r="L1946" s="41" t="str">
        <f t="shared" ca="1" si="900"/>
        <v/>
      </c>
      <c r="M1946" s="39" t="str">
        <f t="shared" si="890"/>
        <v/>
      </c>
      <c r="N1946" s="39" t="str">
        <f t="shared" ca="1" si="910"/>
        <v/>
      </c>
      <c r="O1946" s="39" t="str">
        <f ca="1">IF(L1946="","",ROUND(Q1945*$O$5/payments_per_year,2))</f>
        <v/>
      </c>
      <c r="P1946" s="101"/>
      <c r="Q1946" s="39">
        <f t="shared" ca="1" si="911"/>
        <v>0</v>
      </c>
      <c r="R1946" s="332"/>
      <c r="S1946" s="37" t="str">
        <f t="shared" ca="1" si="901"/>
        <v/>
      </c>
      <c r="T1946" s="41" t="str">
        <f t="shared" ca="1" si="902"/>
        <v/>
      </c>
      <c r="U1946" s="39" t="str">
        <f t="shared" si="891"/>
        <v/>
      </c>
      <c r="V1946" s="39" t="str">
        <f t="shared" ca="1" si="912"/>
        <v/>
      </c>
      <c r="W1946" s="39">
        <f t="shared" ca="1" si="892"/>
        <v>0</v>
      </c>
      <c r="X1946" s="40"/>
      <c r="Y1946" s="39">
        <f t="shared" ca="1" si="913"/>
        <v>0</v>
      </c>
      <c r="Z1946" s="327"/>
      <c r="AA1946" s="37" t="str">
        <f t="shared" ca="1" si="903"/>
        <v/>
      </c>
      <c r="AB1946" s="41" t="str">
        <f t="shared" ca="1" si="904"/>
        <v/>
      </c>
      <c r="AC1946" s="39" t="str">
        <f t="shared" si="893"/>
        <v/>
      </c>
      <c r="AD1946" s="39" t="str">
        <f t="shared" ca="1" si="914"/>
        <v/>
      </c>
      <c r="AE1946" s="39" t="str">
        <f t="shared" ca="1" si="905"/>
        <v/>
      </c>
      <c r="AF1946" s="40"/>
      <c r="AG1946" s="39">
        <f t="shared" ca="1" si="915"/>
        <v>0</v>
      </c>
      <c r="AH1946" s="339"/>
      <c r="AI1946" s="37" t="str">
        <f t="shared" ca="1" si="906"/>
        <v/>
      </c>
      <c r="AJ1946" s="41" t="str">
        <f t="shared" ca="1" si="907"/>
        <v/>
      </c>
      <c r="AK1946" s="39" t="str">
        <f t="shared" si="894"/>
        <v/>
      </c>
      <c r="AL1946" s="39" t="str">
        <f t="shared" ca="1" si="916"/>
        <v/>
      </c>
      <c r="AM1946" s="39" t="str">
        <f t="shared" ca="1" si="908"/>
        <v/>
      </c>
      <c r="AN1946" s="40"/>
      <c r="AO1946" s="39">
        <f t="shared" ca="1" si="917"/>
        <v>0</v>
      </c>
      <c r="AP1946" s="339"/>
      <c r="AW1946" s="329"/>
      <c r="BI1946" s="329"/>
      <c r="BJ1946" s="329"/>
      <c r="BK1946" s="329"/>
      <c r="BL1946" s="329"/>
      <c r="BM1946" s="329"/>
      <c r="BN1946" s="329"/>
      <c r="BO1946" s="329"/>
      <c r="BP1946" s="329"/>
      <c r="BQ1946" s="329"/>
      <c r="BR1946" s="329"/>
      <c r="BS1946" s="329"/>
      <c r="BT1946" s="329"/>
      <c r="BU1946" s="329"/>
      <c r="BV1946" s="329"/>
      <c r="BW1946" s="325"/>
      <c r="BX1946" s="325"/>
      <c r="BY1946" s="325"/>
      <c r="BZ1946" s="325"/>
      <c r="CA1946" s="325"/>
      <c r="CB1946" s="325"/>
      <c r="CC1946" s="325"/>
      <c r="CD1946" s="325"/>
      <c r="CE1946" s="325"/>
      <c r="CF1946" s="325"/>
      <c r="CG1946" s="325"/>
      <c r="CH1946" s="325"/>
      <c r="CI1946" s="325"/>
      <c r="CJ1946" s="325"/>
      <c r="CK1946" s="325"/>
      <c r="CL1946" s="325"/>
      <c r="CM1946" s="325"/>
      <c r="CN1946" s="325"/>
      <c r="CO1946" s="325"/>
      <c r="CP1946" s="325"/>
      <c r="CQ1946" s="325"/>
      <c r="CR1946" s="325"/>
      <c r="CS1946" s="325"/>
      <c r="CT1946" s="325"/>
      <c r="CU1946" s="325"/>
      <c r="CV1946" s="325"/>
      <c r="CW1946" s="325"/>
      <c r="CX1946" s="325"/>
    </row>
    <row r="1947" spans="1:102" s="36" customFormat="1" ht="15" hidden="1" customHeight="1">
      <c r="A1947" s="329"/>
      <c r="B1947" s="37" t="str">
        <f t="shared" ca="1" si="895"/>
        <v/>
      </c>
      <c r="C1947" s="41" t="str">
        <f t="shared" ca="1" si="896"/>
        <v/>
      </c>
      <c r="D1947" s="39" t="str">
        <f t="shared" ca="1" si="897"/>
        <v/>
      </c>
      <c r="E1947" s="39" t="str">
        <f t="shared" ca="1" si="909"/>
        <v/>
      </c>
      <c r="F1947" s="39" t="str">
        <f t="shared" ca="1" si="898"/>
        <v/>
      </c>
      <c r="G1947" s="101"/>
      <c r="H1947" s="39">
        <f t="shared" ca="1" si="889"/>
        <v>0</v>
      </c>
      <c r="J1947" s="332"/>
      <c r="K1947" s="37" t="str">
        <f t="shared" ca="1" si="899"/>
        <v/>
      </c>
      <c r="L1947" s="41" t="str">
        <f t="shared" ca="1" si="900"/>
        <v/>
      </c>
      <c r="M1947" s="39" t="str">
        <f t="shared" si="890"/>
        <v/>
      </c>
      <c r="N1947" s="39" t="str">
        <f t="shared" ca="1" si="910"/>
        <v/>
      </c>
      <c r="O1947" s="39">
        <f ca="1">ROUND(Q1946*$O$5/payments_per_year,2)</f>
        <v>0</v>
      </c>
      <c r="P1947" s="101"/>
      <c r="Q1947" s="39">
        <f t="shared" ca="1" si="911"/>
        <v>0</v>
      </c>
      <c r="R1947" s="332"/>
      <c r="S1947" s="37" t="str">
        <f t="shared" ca="1" si="901"/>
        <v/>
      </c>
      <c r="T1947" s="41" t="str">
        <f t="shared" ca="1" si="902"/>
        <v/>
      </c>
      <c r="U1947" s="39" t="str">
        <f t="shared" si="891"/>
        <v/>
      </c>
      <c r="V1947" s="39" t="str">
        <f t="shared" ca="1" si="912"/>
        <v/>
      </c>
      <c r="W1947" s="39">
        <f t="shared" ca="1" si="892"/>
        <v>0</v>
      </c>
      <c r="X1947" s="40"/>
      <c r="Y1947" s="39">
        <f t="shared" ca="1" si="913"/>
        <v>0</v>
      </c>
      <c r="Z1947" s="327"/>
      <c r="AA1947" s="37" t="str">
        <f t="shared" ca="1" si="903"/>
        <v/>
      </c>
      <c r="AB1947" s="41" t="str">
        <f t="shared" ca="1" si="904"/>
        <v/>
      </c>
      <c r="AC1947" s="39" t="str">
        <f t="shared" si="893"/>
        <v/>
      </c>
      <c r="AD1947" s="39" t="str">
        <f t="shared" ca="1" si="914"/>
        <v/>
      </c>
      <c r="AE1947" s="39" t="str">
        <f t="shared" ca="1" si="905"/>
        <v/>
      </c>
      <c r="AF1947" s="40"/>
      <c r="AG1947" s="39">
        <f t="shared" ca="1" si="915"/>
        <v>0</v>
      </c>
      <c r="AH1947" s="339"/>
      <c r="AI1947" s="37" t="str">
        <f t="shared" ca="1" si="906"/>
        <v/>
      </c>
      <c r="AJ1947" s="41" t="str">
        <f t="shared" ca="1" si="907"/>
        <v/>
      </c>
      <c r="AK1947" s="39" t="str">
        <f t="shared" si="894"/>
        <v/>
      </c>
      <c r="AL1947" s="39" t="str">
        <f t="shared" ca="1" si="916"/>
        <v/>
      </c>
      <c r="AM1947" s="39" t="str">
        <f t="shared" ca="1" si="908"/>
        <v/>
      </c>
      <c r="AN1947" s="40"/>
      <c r="AO1947" s="39">
        <f t="shared" ca="1" si="917"/>
        <v>0</v>
      </c>
      <c r="AP1947" s="339"/>
      <c r="AW1947" s="329"/>
      <c r="BI1947" s="329"/>
      <c r="BJ1947" s="329"/>
      <c r="BK1947" s="329"/>
      <c r="BL1947" s="329"/>
      <c r="BM1947" s="329"/>
      <c r="BN1947" s="329"/>
      <c r="BO1947" s="329"/>
      <c r="BP1947" s="329"/>
      <c r="BQ1947" s="329"/>
      <c r="BR1947" s="329"/>
      <c r="BS1947" s="329"/>
      <c r="BT1947" s="329"/>
      <c r="BU1947" s="329"/>
      <c r="BV1947" s="329"/>
      <c r="BW1947" s="325"/>
      <c r="BX1947" s="325"/>
      <c r="BY1947" s="325"/>
      <c r="BZ1947" s="325"/>
      <c r="CA1947" s="325"/>
      <c r="CB1947" s="325"/>
      <c r="CC1947" s="325"/>
      <c r="CD1947" s="325"/>
      <c r="CE1947" s="325"/>
      <c r="CF1947" s="325"/>
      <c r="CG1947" s="325"/>
      <c r="CH1947" s="325"/>
      <c r="CI1947" s="325"/>
      <c r="CJ1947" s="325"/>
      <c r="CK1947" s="325"/>
      <c r="CL1947" s="325"/>
      <c r="CM1947" s="325"/>
      <c r="CN1947" s="325"/>
      <c r="CO1947" s="325"/>
      <c r="CP1947" s="325"/>
      <c r="CQ1947" s="325"/>
      <c r="CR1947" s="325"/>
      <c r="CS1947" s="325"/>
      <c r="CT1947" s="325"/>
      <c r="CU1947" s="325"/>
      <c r="CV1947" s="325"/>
      <c r="CW1947" s="325"/>
      <c r="CX1947" s="325"/>
    </row>
    <row r="1948" spans="1:102" s="36" customFormat="1" ht="15" hidden="1" customHeight="1">
      <c r="A1948" s="329"/>
      <c r="B1948" s="37" t="str">
        <f t="shared" ca="1" si="895"/>
        <v/>
      </c>
      <c r="C1948" s="41" t="str">
        <f t="shared" ca="1" si="896"/>
        <v/>
      </c>
      <c r="D1948" s="39" t="str">
        <f t="shared" ca="1" si="897"/>
        <v/>
      </c>
      <c r="E1948" s="39" t="str">
        <f t="shared" ca="1" si="909"/>
        <v/>
      </c>
      <c r="F1948" s="39" t="str">
        <f t="shared" ca="1" si="898"/>
        <v/>
      </c>
      <c r="G1948" s="101"/>
      <c r="H1948" s="39">
        <f t="shared" ca="1" si="889"/>
        <v>0</v>
      </c>
      <c r="J1948" s="332"/>
      <c r="K1948" s="37" t="str">
        <f t="shared" ca="1" si="899"/>
        <v/>
      </c>
      <c r="L1948" s="41" t="str">
        <f t="shared" ca="1" si="900"/>
        <v/>
      </c>
      <c r="M1948" s="39" t="str">
        <f t="shared" si="890"/>
        <v/>
      </c>
      <c r="N1948" s="39" t="str">
        <f t="shared" ca="1" si="910"/>
        <v/>
      </c>
      <c r="O1948" s="39" t="str">
        <f ca="1">IF(L1948="","",ROUND(Q1947*$O$5/payments_per_year,2))</f>
        <v/>
      </c>
      <c r="P1948" s="101"/>
      <c r="Q1948" s="39">
        <f t="shared" ca="1" si="911"/>
        <v>0</v>
      </c>
      <c r="R1948" s="332"/>
      <c r="S1948" s="37" t="str">
        <f t="shared" ca="1" si="901"/>
        <v/>
      </c>
      <c r="T1948" s="41" t="str">
        <f t="shared" ca="1" si="902"/>
        <v/>
      </c>
      <c r="U1948" s="39" t="str">
        <f t="shared" si="891"/>
        <v/>
      </c>
      <c r="V1948" s="39" t="str">
        <f t="shared" ca="1" si="912"/>
        <v/>
      </c>
      <c r="W1948" s="39">
        <f t="shared" ca="1" si="892"/>
        <v>0</v>
      </c>
      <c r="X1948" s="40"/>
      <c r="Y1948" s="39">
        <f t="shared" ca="1" si="913"/>
        <v>0</v>
      </c>
      <c r="Z1948" s="327"/>
      <c r="AA1948" s="37" t="str">
        <f t="shared" ca="1" si="903"/>
        <v/>
      </c>
      <c r="AB1948" s="41" t="str">
        <f t="shared" ca="1" si="904"/>
        <v/>
      </c>
      <c r="AC1948" s="39" t="str">
        <f t="shared" si="893"/>
        <v/>
      </c>
      <c r="AD1948" s="39" t="str">
        <f t="shared" ca="1" si="914"/>
        <v/>
      </c>
      <c r="AE1948" s="39" t="str">
        <f t="shared" ca="1" si="905"/>
        <v/>
      </c>
      <c r="AF1948" s="40"/>
      <c r="AG1948" s="39">
        <f t="shared" ca="1" si="915"/>
        <v>0</v>
      </c>
      <c r="AH1948" s="339"/>
      <c r="AI1948" s="37" t="str">
        <f t="shared" ca="1" si="906"/>
        <v/>
      </c>
      <c r="AJ1948" s="41" t="str">
        <f t="shared" ca="1" si="907"/>
        <v/>
      </c>
      <c r="AK1948" s="39" t="str">
        <f t="shared" si="894"/>
        <v/>
      </c>
      <c r="AL1948" s="39" t="str">
        <f t="shared" ca="1" si="916"/>
        <v/>
      </c>
      <c r="AM1948" s="39" t="str">
        <f t="shared" ca="1" si="908"/>
        <v/>
      </c>
      <c r="AN1948" s="40"/>
      <c r="AO1948" s="39">
        <f t="shared" ca="1" si="917"/>
        <v>0</v>
      </c>
      <c r="AP1948" s="339"/>
      <c r="AW1948" s="329"/>
      <c r="BI1948" s="329"/>
      <c r="BJ1948" s="329"/>
      <c r="BK1948" s="329"/>
      <c r="BL1948" s="329"/>
      <c r="BM1948" s="329"/>
      <c r="BN1948" s="329"/>
      <c r="BO1948" s="329"/>
      <c r="BP1948" s="329"/>
      <c r="BQ1948" s="329"/>
      <c r="BR1948" s="329"/>
      <c r="BS1948" s="329"/>
      <c r="BT1948" s="329"/>
      <c r="BU1948" s="329"/>
      <c r="BV1948" s="329"/>
      <c r="BW1948" s="325"/>
      <c r="BX1948" s="325"/>
      <c r="BY1948" s="325"/>
      <c r="BZ1948" s="325"/>
      <c r="CA1948" s="325"/>
      <c r="CB1948" s="325"/>
      <c r="CC1948" s="325"/>
      <c r="CD1948" s="325"/>
      <c r="CE1948" s="325"/>
      <c r="CF1948" s="325"/>
      <c r="CG1948" s="325"/>
      <c r="CH1948" s="325"/>
      <c r="CI1948" s="325"/>
      <c r="CJ1948" s="325"/>
      <c r="CK1948" s="325"/>
      <c r="CL1948" s="325"/>
      <c r="CM1948" s="325"/>
      <c r="CN1948" s="325"/>
      <c r="CO1948" s="325"/>
      <c r="CP1948" s="325"/>
      <c r="CQ1948" s="325"/>
      <c r="CR1948" s="325"/>
      <c r="CS1948" s="325"/>
      <c r="CT1948" s="325"/>
      <c r="CU1948" s="325"/>
      <c r="CV1948" s="325"/>
      <c r="CW1948" s="325"/>
      <c r="CX1948" s="325"/>
    </row>
    <row r="1949" spans="1:102" s="36" customFormat="1" ht="15" hidden="1" customHeight="1">
      <c r="A1949" s="329"/>
      <c r="B1949" s="37" t="str">
        <f t="shared" ca="1" si="895"/>
        <v/>
      </c>
      <c r="C1949" s="41" t="str">
        <f t="shared" ca="1" si="896"/>
        <v/>
      </c>
      <c r="D1949" s="39" t="str">
        <f t="shared" ca="1" si="897"/>
        <v/>
      </c>
      <c r="E1949" s="39" t="str">
        <f t="shared" ca="1" si="909"/>
        <v/>
      </c>
      <c r="F1949" s="39" t="str">
        <f t="shared" ca="1" si="898"/>
        <v/>
      </c>
      <c r="G1949" s="101"/>
      <c r="H1949" s="39">
        <f t="shared" ca="1" si="889"/>
        <v>0</v>
      </c>
      <c r="J1949" s="332"/>
      <c r="K1949" s="37" t="str">
        <f t="shared" ca="1" si="899"/>
        <v/>
      </c>
      <c r="L1949" s="41" t="str">
        <f t="shared" ca="1" si="900"/>
        <v/>
      </c>
      <c r="M1949" s="39" t="str">
        <f t="shared" si="890"/>
        <v/>
      </c>
      <c r="N1949" s="39" t="str">
        <f t="shared" ca="1" si="910"/>
        <v/>
      </c>
      <c r="O1949" s="39">
        <f ca="1">ROUND(Q1948*$O$5/payments_per_year,2)</f>
        <v>0</v>
      </c>
      <c r="P1949" s="101"/>
      <c r="Q1949" s="39">
        <f t="shared" ca="1" si="911"/>
        <v>0</v>
      </c>
      <c r="R1949" s="332"/>
      <c r="S1949" s="37" t="str">
        <f t="shared" ca="1" si="901"/>
        <v/>
      </c>
      <c r="T1949" s="41" t="str">
        <f t="shared" ca="1" si="902"/>
        <v/>
      </c>
      <c r="U1949" s="39" t="str">
        <f t="shared" si="891"/>
        <v/>
      </c>
      <c r="V1949" s="39" t="str">
        <f t="shared" ca="1" si="912"/>
        <v/>
      </c>
      <c r="W1949" s="39">
        <f t="shared" ca="1" si="892"/>
        <v>0</v>
      </c>
      <c r="X1949" s="40"/>
      <c r="Y1949" s="39">
        <f t="shared" ca="1" si="913"/>
        <v>0</v>
      </c>
      <c r="Z1949" s="327"/>
      <c r="AA1949" s="37" t="str">
        <f t="shared" ca="1" si="903"/>
        <v/>
      </c>
      <c r="AB1949" s="41" t="str">
        <f t="shared" ca="1" si="904"/>
        <v/>
      </c>
      <c r="AC1949" s="39" t="str">
        <f t="shared" si="893"/>
        <v/>
      </c>
      <c r="AD1949" s="39" t="str">
        <f t="shared" ca="1" si="914"/>
        <v/>
      </c>
      <c r="AE1949" s="39" t="str">
        <f t="shared" ca="1" si="905"/>
        <v/>
      </c>
      <c r="AF1949" s="40"/>
      <c r="AG1949" s="39">
        <f t="shared" ca="1" si="915"/>
        <v>0</v>
      </c>
      <c r="AH1949" s="339"/>
      <c r="AI1949" s="37" t="str">
        <f t="shared" ca="1" si="906"/>
        <v/>
      </c>
      <c r="AJ1949" s="41" t="str">
        <f t="shared" ca="1" si="907"/>
        <v/>
      </c>
      <c r="AK1949" s="39" t="str">
        <f t="shared" si="894"/>
        <v/>
      </c>
      <c r="AL1949" s="39" t="str">
        <f t="shared" ca="1" si="916"/>
        <v/>
      </c>
      <c r="AM1949" s="39" t="str">
        <f t="shared" ca="1" si="908"/>
        <v/>
      </c>
      <c r="AN1949" s="40"/>
      <c r="AO1949" s="39">
        <f t="shared" ca="1" si="917"/>
        <v>0</v>
      </c>
      <c r="AP1949" s="339"/>
      <c r="AW1949" s="329"/>
      <c r="BI1949" s="329"/>
      <c r="BJ1949" s="329"/>
      <c r="BK1949" s="329"/>
      <c r="BL1949" s="329"/>
      <c r="BM1949" s="329"/>
      <c r="BN1949" s="329"/>
      <c r="BO1949" s="329"/>
      <c r="BP1949" s="329"/>
      <c r="BQ1949" s="329"/>
      <c r="BR1949" s="329"/>
      <c r="BS1949" s="329"/>
      <c r="BT1949" s="329"/>
      <c r="BU1949" s="329"/>
      <c r="BV1949" s="329"/>
      <c r="BW1949" s="325"/>
      <c r="BX1949" s="325"/>
      <c r="BY1949" s="325"/>
      <c r="BZ1949" s="325"/>
      <c r="CA1949" s="325"/>
      <c r="CB1949" s="325"/>
      <c r="CC1949" s="325"/>
      <c r="CD1949" s="325"/>
      <c r="CE1949" s="325"/>
      <c r="CF1949" s="325"/>
      <c r="CG1949" s="325"/>
      <c r="CH1949" s="325"/>
      <c r="CI1949" s="325"/>
      <c r="CJ1949" s="325"/>
      <c r="CK1949" s="325"/>
      <c r="CL1949" s="325"/>
      <c r="CM1949" s="325"/>
      <c r="CN1949" s="325"/>
      <c r="CO1949" s="325"/>
      <c r="CP1949" s="325"/>
      <c r="CQ1949" s="325"/>
      <c r="CR1949" s="325"/>
      <c r="CS1949" s="325"/>
      <c r="CT1949" s="325"/>
      <c r="CU1949" s="325"/>
      <c r="CV1949" s="325"/>
      <c r="CW1949" s="325"/>
      <c r="CX1949" s="325"/>
    </row>
    <row r="1950" spans="1:102" s="36" customFormat="1" ht="15" hidden="1" customHeight="1">
      <c r="A1950" s="329"/>
      <c r="B1950" s="37" t="str">
        <f t="shared" ca="1" si="895"/>
        <v/>
      </c>
      <c r="C1950" s="41" t="str">
        <f t="shared" ca="1" si="896"/>
        <v/>
      </c>
      <c r="D1950" s="39" t="str">
        <f t="shared" ca="1" si="897"/>
        <v/>
      </c>
      <c r="E1950" s="39" t="str">
        <f t="shared" ca="1" si="909"/>
        <v/>
      </c>
      <c r="F1950" s="39" t="str">
        <f t="shared" ca="1" si="898"/>
        <v/>
      </c>
      <c r="G1950" s="101"/>
      <c r="H1950" s="39">
        <f t="shared" ca="1" si="889"/>
        <v>0</v>
      </c>
      <c r="J1950" s="332"/>
      <c r="K1950" s="37" t="str">
        <f t="shared" ca="1" si="899"/>
        <v/>
      </c>
      <c r="L1950" s="41" t="str">
        <f t="shared" ca="1" si="900"/>
        <v/>
      </c>
      <c r="M1950" s="39" t="str">
        <f t="shared" si="890"/>
        <v/>
      </c>
      <c r="N1950" s="39" t="str">
        <f t="shared" ca="1" si="910"/>
        <v/>
      </c>
      <c r="O1950" s="39" t="str">
        <f ca="1">IF(L1950="","",ROUND(Q1949*$O$5/payments_per_year,2))</f>
        <v/>
      </c>
      <c r="P1950" s="101"/>
      <c r="Q1950" s="39">
        <f t="shared" ca="1" si="911"/>
        <v>0</v>
      </c>
      <c r="R1950" s="332"/>
      <c r="S1950" s="37" t="str">
        <f t="shared" ca="1" si="901"/>
        <v/>
      </c>
      <c r="T1950" s="41" t="str">
        <f t="shared" ca="1" si="902"/>
        <v/>
      </c>
      <c r="U1950" s="39" t="str">
        <f t="shared" si="891"/>
        <v/>
      </c>
      <c r="V1950" s="39" t="str">
        <f t="shared" ca="1" si="912"/>
        <v/>
      </c>
      <c r="W1950" s="39">
        <f t="shared" ca="1" si="892"/>
        <v>0</v>
      </c>
      <c r="X1950" s="40"/>
      <c r="Y1950" s="39">
        <f t="shared" ca="1" si="913"/>
        <v>0</v>
      </c>
      <c r="Z1950" s="327"/>
      <c r="AA1950" s="37" t="str">
        <f t="shared" ca="1" si="903"/>
        <v/>
      </c>
      <c r="AB1950" s="41" t="str">
        <f t="shared" ca="1" si="904"/>
        <v/>
      </c>
      <c r="AC1950" s="39" t="str">
        <f t="shared" si="893"/>
        <v/>
      </c>
      <c r="AD1950" s="39" t="str">
        <f t="shared" ca="1" si="914"/>
        <v/>
      </c>
      <c r="AE1950" s="39" t="str">
        <f t="shared" ca="1" si="905"/>
        <v/>
      </c>
      <c r="AF1950" s="40"/>
      <c r="AG1950" s="39">
        <f t="shared" ca="1" si="915"/>
        <v>0</v>
      </c>
      <c r="AH1950" s="339"/>
      <c r="AI1950" s="37" t="str">
        <f t="shared" ca="1" si="906"/>
        <v/>
      </c>
      <c r="AJ1950" s="41" t="str">
        <f t="shared" ca="1" si="907"/>
        <v/>
      </c>
      <c r="AK1950" s="39" t="str">
        <f t="shared" si="894"/>
        <v/>
      </c>
      <c r="AL1950" s="39" t="str">
        <f t="shared" ca="1" si="916"/>
        <v/>
      </c>
      <c r="AM1950" s="39" t="str">
        <f t="shared" ca="1" si="908"/>
        <v/>
      </c>
      <c r="AN1950" s="40"/>
      <c r="AO1950" s="39">
        <f t="shared" ca="1" si="917"/>
        <v>0</v>
      </c>
      <c r="AP1950" s="339"/>
      <c r="AW1950" s="329"/>
      <c r="BI1950" s="329"/>
      <c r="BJ1950" s="329"/>
      <c r="BK1950" s="329"/>
      <c r="BL1950" s="329"/>
      <c r="BM1950" s="329"/>
      <c r="BN1950" s="329"/>
      <c r="BO1950" s="329"/>
      <c r="BP1950" s="329"/>
      <c r="BQ1950" s="329"/>
      <c r="BR1950" s="329"/>
      <c r="BS1950" s="329"/>
      <c r="BT1950" s="329"/>
      <c r="BU1950" s="329"/>
      <c r="BV1950" s="329"/>
      <c r="BW1950" s="325"/>
      <c r="BX1950" s="325"/>
      <c r="BY1950" s="325"/>
      <c r="BZ1950" s="325"/>
      <c r="CA1950" s="325"/>
      <c r="CB1950" s="325"/>
      <c r="CC1950" s="325"/>
      <c r="CD1950" s="325"/>
      <c r="CE1950" s="325"/>
      <c r="CF1950" s="325"/>
      <c r="CG1950" s="325"/>
      <c r="CH1950" s="325"/>
      <c r="CI1950" s="325"/>
      <c r="CJ1950" s="325"/>
      <c r="CK1950" s="325"/>
      <c r="CL1950" s="325"/>
      <c r="CM1950" s="325"/>
      <c r="CN1950" s="325"/>
      <c r="CO1950" s="325"/>
      <c r="CP1950" s="325"/>
      <c r="CQ1950" s="325"/>
      <c r="CR1950" s="325"/>
      <c r="CS1950" s="325"/>
      <c r="CT1950" s="325"/>
      <c r="CU1950" s="325"/>
      <c r="CV1950" s="325"/>
      <c r="CW1950" s="325"/>
      <c r="CX1950" s="325"/>
    </row>
    <row r="1951" spans="1:102" s="36" customFormat="1" ht="15" hidden="1" customHeight="1">
      <c r="A1951" s="329"/>
      <c r="B1951" s="37" t="str">
        <f t="shared" ca="1" si="895"/>
        <v/>
      </c>
      <c r="C1951" s="41" t="str">
        <f t="shared" ca="1" si="896"/>
        <v/>
      </c>
      <c r="D1951" s="39" t="str">
        <f t="shared" ca="1" si="897"/>
        <v/>
      </c>
      <c r="E1951" s="39" t="str">
        <f t="shared" ca="1" si="909"/>
        <v/>
      </c>
      <c r="F1951" s="39" t="str">
        <f t="shared" ca="1" si="898"/>
        <v/>
      </c>
      <c r="G1951" s="101"/>
      <c r="H1951" s="39">
        <f t="shared" ca="1" si="889"/>
        <v>0</v>
      </c>
      <c r="J1951" s="332"/>
      <c r="K1951" s="37" t="str">
        <f t="shared" ca="1" si="899"/>
        <v/>
      </c>
      <c r="L1951" s="41" t="str">
        <f t="shared" ca="1" si="900"/>
        <v/>
      </c>
      <c r="M1951" s="39" t="str">
        <f t="shared" si="890"/>
        <v/>
      </c>
      <c r="N1951" s="39" t="str">
        <f t="shared" ca="1" si="910"/>
        <v/>
      </c>
      <c r="O1951" s="39">
        <f ca="1">ROUND(Q1950*$O$5/payments_per_year,2)</f>
        <v>0</v>
      </c>
      <c r="P1951" s="101"/>
      <c r="Q1951" s="39">
        <f t="shared" ca="1" si="911"/>
        <v>0</v>
      </c>
      <c r="R1951" s="332"/>
      <c r="S1951" s="37" t="str">
        <f t="shared" ca="1" si="901"/>
        <v/>
      </c>
      <c r="T1951" s="41" t="str">
        <f t="shared" ca="1" si="902"/>
        <v/>
      </c>
      <c r="U1951" s="39" t="str">
        <f t="shared" si="891"/>
        <v/>
      </c>
      <c r="V1951" s="39" t="str">
        <f t="shared" ca="1" si="912"/>
        <v/>
      </c>
      <c r="W1951" s="39">
        <f t="shared" ca="1" si="892"/>
        <v>0</v>
      </c>
      <c r="X1951" s="40"/>
      <c r="Y1951" s="39">
        <f t="shared" ca="1" si="913"/>
        <v>0</v>
      </c>
      <c r="Z1951" s="327"/>
      <c r="AA1951" s="37" t="str">
        <f t="shared" ca="1" si="903"/>
        <v/>
      </c>
      <c r="AB1951" s="41" t="str">
        <f t="shared" ca="1" si="904"/>
        <v/>
      </c>
      <c r="AC1951" s="39" t="str">
        <f t="shared" si="893"/>
        <v/>
      </c>
      <c r="AD1951" s="39" t="str">
        <f t="shared" ca="1" si="914"/>
        <v/>
      </c>
      <c r="AE1951" s="39" t="str">
        <f t="shared" ca="1" si="905"/>
        <v/>
      </c>
      <c r="AF1951" s="40"/>
      <c r="AG1951" s="39">
        <f t="shared" ca="1" si="915"/>
        <v>0</v>
      </c>
      <c r="AH1951" s="339"/>
      <c r="AI1951" s="37" t="str">
        <f t="shared" ca="1" si="906"/>
        <v/>
      </c>
      <c r="AJ1951" s="41" t="str">
        <f t="shared" ca="1" si="907"/>
        <v/>
      </c>
      <c r="AK1951" s="39" t="str">
        <f t="shared" si="894"/>
        <v/>
      </c>
      <c r="AL1951" s="39" t="str">
        <f t="shared" ca="1" si="916"/>
        <v/>
      </c>
      <c r="AM1951" s="39" t="str">
        <f t="shared" ca="1" si="908"/>
        <v/>
      </c>
      <c r="AN1951" s="40"/>
      <c r="AO1951" s="39">
        <f t="shared" ca="1" si="917"/>
        <v>0</v>
      </c>
      <c r="AP1951" s="339"/>
      <c r="AW1951" s="329"/>
      <c r="BI1951" s="329"/>
      <c r="BJ1951" s="329"/>
      <c r="BK1951" s="329"/>
      <c r="BL1951" s="329"/>
      <c r="BM1951" s="329"/>
      <c r="BN1951" s="329"/>
      <c r="BO1951" s="329"/>
      <c r="BP1951" s="329"/>
      <c r="BQ1951" s="329"/>
      <c r="BR1951" s="329"/>
      <c r="BS1951" s="329"/>
      <c r="BT1951" s="329"/>
      <c r="BU1951" s="329"/>
      <c r="BV1951" s="329"/>
      <c r="BW1951" s="325"/>
      <c r="BX1951" s="325"/>
      <c r="BY1951" s="325"/>
      <c r="BZ1951" s="325"/>
      <c r="CA1951" s="325"/>
      <c r="CB1951" s="325"/>
      <c r="CC1951" s="325"/>
      <c r="CD1951" s="325"/>
      <c r="CE1951" s="325"/>
      <c r="CF1951" s="325"/>
      <c r="CG1951" s="325"/>
      <c r="CH1951" s="325"/>
      <c r="CI1951" s="325"/>
      <c r="CJ1951" s="325"/>
      <c r="CK1951" s="325"/>
      <c r="CL1951" s="325"/>
      <c r="CM1951" s="325"/>
      <c r="CN1951" s="325"/>
      <c r="CO1951" s="325"/>
      <c r="CP1951" s="325"/>
      <c r="CQ1951" s="325"/>
      <c r="CR1951" s="325"/>
      <c r="CS1951" s="325"/>
      <c r="CT1951" s="325"/>
      <c r="CU1951" s="325"/>
      <c r="CV1951" s="325"/>
      <c r="CW1951" s="325"/>
      <c r="CX1951" s="325"/>
    </row>
    <row r="1952" spans="1:102" s="36" customFormat="1" ht="15" hidden="1" customHeight="1">
      <c r="A1952" s="329"/>
      <c r="B1952" s="37" t="str">
        <f t="shared" ca="1" si="895"/>
        <v/>
      </c>
      <c r="C1952" s="41" t="str">
        <f t="shared" ca="1" si="896"/>
        <v/>
      </c>
      <c r="D1952" s="39" t="str">
        <f t="shared" ca="1" si="897"/>
        <v/>
      </c>
      <c r="E1952" s="39" t="str">
        <f t="shared" ca="1" si="909"/>
        <v/>
      </c>
      <c r="F1952" s="39" t="str">
        <f t="shared" ca="1" si="898"/>
        <v/>
      </c>
      <c r="G1952" s="101"/>
      <c r="H1952" s="39">
        <f t="shared" ca="1" si="889"/>
        <v>0</v>
      </c>
      <c r="J1952" s="332"/>
      <c r="K1952" s="37" t="str">
        <f t="shared" ca="1" si="899"/>
        <v/>
      </c>
      <c r="L1952" s="41" t="str">
        <f t="shared" ca="1" si="900"/>
        <v/>
      </c>
      <c r="M1952" s="39" t="str">
        <f t="shared" si="890"/>
        <v/>
      </c>
      <c r="N1952" s="39" t="str">
        <f t="shared" ca="1" si="910"/>
        <v/>
      </c>
      <c r="O1952" s="39" t="str">
        <f ca="1">IF(L1952="","",ROUND(Q1951*$O$5/payments_per_year,2))</f>
        <v/>
      </c>
      <c r="P1952" s="101"/>
      <c r="Q1952" s="39">
        <f t="shared" ca="1" si="911"/>
        <v>0</v>
      </c>
      <c r="R1952" s="332"/>
      <c r="S1952" s="37" t="str">
        <f t="shared" ca="1" si="901"/>
        <v/>
      </c>
      <c r="T1952" s="41" t="str">
        <f t="shared" ca="1" si="902"/>
        <v/>
      </c>
      <c r="U1952" s="39" t="str">
        <f t="shared" si="891"/>
        <v/>
      </c>
      <c r="V1952" s="39" t="str">
        <f t="shared" ca="1" si="912"/>
        <v/>
      </c>
      <c r="W1952" s="39">
        <f t="shared" ca="1" si="892"/>
        <v>0</v>
      </c>
      <c r="X1952" s="40"/>
      <c r="Y1952" s="39">
        <f t="shared" ca="1" si="913"/>
        <v>0</v>
      </c>
      <c r="Z1952" s="327"/>
      <c r="AA1952" s="37" t="str">
        <f t="shared" ca="1" si="903"/>
        <v/>
      </c>
      <c r="AB1952" s="41" t="str">
        <f t="shared" ca="1" si="904"/>
        <v/>
      </c>
      <c r="AC1952" s="39" t="str">
        <f t="shared" si="893"/>
        <v/>
      </c>
      <c r="AD1952" s="39" t="str">
        <f t="shared" ca="1" si="914"/>
        <v/>
      </c>
      <c r="AE1952" s="39" t="str">
        <f t="shared" ca="1" si="905"/>
        <v/>
      </c>
      <c r="AF1952" s="40"/>
      <c r="AG1952" s="39">
        <f t="shared" ca="1" si="915"/>
        <v>0</v>
      </c>
      <c r="AH1952" s="339"/>
      <c r="AI1952" s="37" t="str">
        <f t="shared" ca="1" si="906"/>
        <v/>
      </c>
      <c r="AJ1952" s="41" t="str">
        <f t="shared" ca="1" si="907"/>
        <v/>
      </c>
      <c r="AK1952" s="39" t="str">
        <f t="shared" si="894"/>
        <v/>
      </c>
      <c r="AL1952" s="39" t="str">
        <f t="shared" ca="1" si="916"/>
        <v/>
      </c>
      <c r="AM1952" s="39" t="str">
        <f t="shared" ca="1" si="908"/>
        <v/>
      </c>
      <c r="AN1952" s="40"/>
      <c r="AO1952" s="39">
        <f t="shared" ca="1" si="917"/>
        <v>0</v>
      </c>
      <c r="AP1952" s="339"/>
      <c r="AW1952" s="329"/>
      <c r="BI1952" s="329"/>
      <c r="BJ1952" s="329"/>
      <c r="BK1952" s="329"/>
      <c r="BL1952" s="329"/>
      <c r="BM1952" s="329"/>
      <c r="BN1952" s="329"/>
      <c r="BO1952" s="329"/>
      <c r="BP1952" s="329"/>
      <c r="BQ1952" s="329"/>
      <c r="BR1952" s="329"/>
      <c r="BS1952" s="329"/>
      <c r="BT1952" s="329"/>
      <c r="BU1952" s="329"/>
      <c r="BV1952" s="329"/>
      <c r="BW1952" s="325"/>
      <c r="BX1952" s="325"/>
      <c r="BY1952" s="325"/>
      <c r="BZ1952" s="325"/>
      <c r="CA1952" s="325"/>
      <c r="CB1952" s="325"/>
      <c r="CC1952" s="325"/>
      <c r="CD1952" s="325"/>
      <c r="CE1952" s="325"/>
      <c r="CF1952" s="325"/>
      <c r="CG1952" s="325"/>
      <c r="CH1952" s="325"/>
      <c r="CI1952" s="325"/>
      <c r="CJ1952" s="325"/>
      <c r="CK1952" s="325"/>
      <c r="CL1952" s="325"/>
      <c r="CM1952" s="325"/>
      <c r="CN1952" s="325"/>
      <c r="CO1952" s="325"/>
      <c r="CP1952" s="325"/>
      <c r="CQ1952" s="325"/>
      <c r="CR1952" s="325"/>
      <c r="CS1952" s="325"/>
      <c r="CT1952" s="325"/>
      <c r="CU1952" s="325"/>
      <c r="CV1952" s="325"/>
      <c r="CW1952" s="325"/>
      <c r="CX1952" s="325"/>
    </row>
    <row r="1953" spans="1:102" s="36" customFormat="1" ht="15" hidden="1" customHeight="1">
      <c r="A1953" s="329"/>
      <c r="B1953" s="37" t="str">
        <f t="shared" ca="1" si="895"/>
        <v/>
      </c>
      <c r="C1953" s="41" t="str">
        <f t="shared" ca="1" si="896"/>
        <v/>
      </c>
      <c r="D1953" s="39" t="str">
        <f t="shared" ca="1" si="897"/>
        <v/>
      </c>
      <c r="E1953" s="39" t="str">
        <f t="shared" ca="1" si="909"/>
        <v/>
      </c>
      <c r="F1953" s="39" t="str">
        <f t="shared" ca="1" si="898"/>
        <v/>
      </c>
      <c r="G1953" s="101"/>
      <c r="H1953" s="39">
        <f t="shared" ca="1" si="889"/>
        <v>0</v>
      </c>
      <c r="J1953" s="332"/>
      <c r="K1953" s="37" t="str">
        <f t="shared" ca="1" si="899"/>
        <v/>
      </c>
      <c r="L1953" s="41" t="str">
        <f t="shared" ca="1" si="900"/>
        <v/>
      </c>
      <c r="M1953" s="39" t="str">
        <f t="shared" si="890"/>
        <v/>
      </c>
      <c r="N1953" s="39" t="str">
        <f t="shared" ca="1" si="910"/>
        <v/>
      </c>
      <c r="O1953" s="39">
        <f ca="1">ROUND(Q1952*$O$5/payments_per_year,2)</f>
        <v>0</v>
      </c>
      <c r="P1953" s="101"/>
      <c r="Q1953" s="39">
        <f t="shared" ca="1" si="911"/>
        <v>0</v>
      </c>
      <c r="R1953" s="332"/>
      <c r="S1953" s="37" t="str">
        <f t="shared" ca="1" si="901"/>
        <v/>
      </c>
      <c r="T1953" s="41" t="str">
        <f t="shared" ca="1" si="902"/>
        <v/>
      </c>
      <c r="U1953" s="39" t="str">
        <f t="shared" si="891"/>
        <v/>
      </c>
      <c r="V1953" s="39" t="str">
        <f t="shared" ca="1" si="912"/>
        <v/>
      </c>
      <c r="W1953" s="39">
        <f t="shared" ca="1" si="892"/>
        <v>0</v>
      </c>
      <c r="X1953" s="40"/>
      <c r="Y1953" s="39">
        <f t="shared" ca="1" si="913"/>
        <v>0</v>
      </c>
      <c r="Z1953" s="327"/>
      <c r="AA1953" s="37" t="str">
        <f t="shared" ca="1" si="903"/>
        <v/>
      </c>
      <c r="AB1953" s="41" t="str">
        <f t="shared" ca="1" si="904"/>
        <v/>
      </c>
      <c r="AC1953" s="39" t="str">
        <f t="shared" si="893"/>
        <v/>
      </c>
      <c r="AD1953" s="39" t="str">
        <f t="shared" ca="1" si="914"/>
        <v/>
      </c>
      <c r="AE1953" s="39" t="str">
        <f t="shared" ca="1" si="905"/>
        <v/>
      </c>
      <c r="AF1953" s="40"/>
      <c r="AG1953" s="39">
        <f t="shared" ca="1" si="915"/>
        <v>0</v>
      </c>
      <c r="AH1953" s="339"/>
      <c r="AI1953" s="37" t="str">
        <f t="shared" ca="1" si="906"/>
        <v/>
      </c>
      <c r="AJ1953" s="41" t="str">
        <f t="shared" ca="1" si="907"/>
        <v/>
      </c>
      <c r="AK1953" s="39" t="str">
        <f t="shared" si="894"/>
        <v/>
      </c>
      <c r="AL1953" s="39" t="str">
        <f t="shared" ca="1" si="916"/>
        <v/>
      </c>
      <c r="AM1953" s="39" t="str">
        <f t="shared" ca="1" si="908"/>
        <v/>
      </c>
      <c r="AN1953" s="40"/>
      <c r="AO1953" s="39">
        <f t="shared" ca="1" si="917"/>
        <v>0</v>
      </c>
      <c r="AP1953" s="339"/>
      <c r="AW1953" s="329"/>
      <c r="BI1953" s="329"/>
      <c r="BJ1953" s="329"/>
      <c r="BK1953" s="329"/>
      <c r="BL1953" s="329"/>
      <c r="BM1953" s="329"/>
      <c r="BN1953" s="329"/>
      <c r="BO1953" s="329"/>
      <c r="BP1953" s="329"/>
      <c r="BQ1953" s="329"/>
      <c r="BR1953" s="329"/>
      <c r="BS1953" s="329"/>
      <c r="BT1953" s="329"/>
      <c r="BU1953" s="329"/>
      <c r="BV1953" s="329"/>
      <c r="BW1953" s="325"/>
      <c r="BX1953" s="325"/>
      <c r="BY1953" s="325"/>
      <c r="BZ1953" s="325"/>
      <c r="CA1953" s="325"/>
      <c r="CB1953" s="325"/>
      <c r="CC1953" s="325"/>
      <c r="CD1953" s="325"/>
      <c r="CE1953" s="325"/>
      <c r="CF1953" s="325"/>
      <c r="CG1953" s="325"/>
      <c r="CH1953" s="325"/>
      <c r="CI1953" s="325"/>
      <c r="CJ1953" s="325"/>
      <c r="CK1953" s="325"/>
      <c r="CL1953" s="325"/>
      <c r="CM1953" s="325"/>
      <c r="CN1953" s="325"/>
      <c r="CO1953" s="325"/>
      <c r="CP1953" s="325"/>
      <c r="CQ1953" s="325"/>
      <c r="CR1953" s="325"/>
      <c r="CS1953" s="325"/>
      <c r="CT1953" s="325"/>
      <c r="CU1953" s="325"/>
      <c r="CV1953" s="325"/>
      <c r="CW1953" s="325"/>
      <c r="CX1953" s="325"/>
    </row>
    <row r="1954" spans="1:102" s="36" customFormat="1" ht="15" hidden="1" customHeight="1">
      <c r="A1954" s="329"/>
      <c r="B1954" s="37" t="str">
        <f t="shared" ca="1" si="895"/>
        <v/>
      </c>
      <c r="C1954" s="41" t="str">
        <f t="shared" ca="1" si="896"/>
        <v/>
      </c>
      <c r="D1954" s="39" t="str">
        <f t="shared" ca="1" si="897"/>
        <v/>
      </c>
      <c r="E1954" s="39" t="str">
        <f t="shared" ca="1" si="909"/>
        <v/>
      </c>
      <c r="F1954" s="39" t="str">
        <f t="shared" ca="1" si="898"/>
        <v/>
      </c>
      <c r="G1954" s="101"/>
      <c r="H1954" s="39">
        <f t="shared" ca="1" si="889"/>
        <v>0</v>
      </c>
      <c r="J1954" s="332"/>
      <c r="K1954" s="37" t="str">
        <f t="shared" ca="1" si="899"/>
        <v/>
      </c>
      <c r="L1954" s="41" t="str">
        <f t="shared" ca="1" si="900"/>
        <v/>
      </c>
      <c r="M1954" s="39" t="str">
        <f t="shared" si="890"/>
        <v/>
      </c>
      <c r="N1954" s="39" t="str">
        <f t="shared" ca="1" si="910"/>
        <v/>
      </c>
      <c r="O1954" s="39" t="str">
        <f ca="1">IF(L1954="","",ROUND(Q1953*$O$5/payments_per_year,2))</f>
        <v/>
      </c>
      <c r="P1954" s="101"/>
      <c r="Q1954" s="39">
        <f t="shared" ca="1" si="911"/>
        <v>0</v>
      </c>
      <c r="R1954" s="332"/>
      <c r="S1954" s="37" t="str">
        <f t="shared" ca="1" si="901"/>
        <v/>
      </c>
      <c r="T1954" s="41" t="str">
        <f t="shared" ca="1" si="902"/>
        <v/>
      </c>
      <c r="U1954" s="39" t="str">
        <f t="shared" si="891"/>
        <v/>
      </c>
      <c r="V1954" s="39" t="str">
        <f t="shared" ca="1" si="912"/>
        <v/>
      </c>
      <c r="W1954" s="39">
        <f t="shared" ca="1" si="892"/>
        <v>0</v>
      </c>
      <c r="X1954" s="40"/>
      <c r="Y1954" s="39">
        <f t="shared" ca="1" si="913"/>
        <v>0</v>
      </c>
      <c r="Z1954" s="327"/>
      <c r="AA1954" s="37" t="str">
        <f t="shared" ca="1" si="903"/>
        <v/>
      </c>
      <c r="AB1954" s="41" t="str">
        <f t="shared" ca="1" si="904"/>
        <v/>
      </c>
      <c r="AC1954" s="39" t="str">
        <f t="shared" si="893"/>
        <v/>
      </c>
      <c r="AD1954" s="39" t="str">
        <f t="shared" ca="1" si="914"/>
        <v/>
      </c>
      <c r="AE1954" s="39" t="str">
        <f t="shared" ca="1" si="905"/>
        <v/>
      </c>
      <c r="AF1954" s="40"/>
      <c r="AG1954" s="39">
        <f t="shared" ca="1" si="915"/>
        <v>0</v>
      </c>
      <c r="AH1954" s="339"/>
      <c r="AI1954" s="37" t="str">
        <f t="shared" ca="1" si="906"/>
        <v/>
      </c>
      <c r="AJ1954" s="41" t="str">
        <f t="shared" ca="1" si="907"/>
        <v/>
      </c>
      <c r="AK1954" s="39" t="str">
        <f t="shared" si="894"/>
        <v/>
      </c>
      <c r="AL1954" s="39" t="str">
        <f t="shared" ca="1" si="916"/>
        <v/>
      </c>
      <c r="AM1954" s="39" t="str">
        <f t="shared" ca="1" si="908"/>
        <v/>
      </c>
      <c r="AN1954" s="40"/>
      <c r="AO1954" s="39">
        <f t="shared" ca="1" si="917"/>
        <v>0</v>
      </c>
      <c r="AP1954" s="339"/>
      <c r="AW1954" s="329"/>
      <c r="BI1954" s="329"/>
      <c r="BJ1954" s="329"/>
      <c r="BK1954" s="329"/>
      <c r="BL1954" s="329"/>
      <c r="BM1954" s="329"/>
      <c r="BN1954" s="329"/>
      <c r="BO1954" s="329"/>
      <c r="BP1954" s="329"/>
      <c r="BQ1954" s="329"/>
      <c r="BR1954" s="329"/>
      <c r="BS1954" s="329"/>
      <c r="BT1954" s="329"/>
      <c r="BU1954" s="329"/>
      <c r="BV1954" s="329"/>
      <c r="BW1954" s="325"/>
      <c r="BX1954" s="325"/>
      <c r="BY1954" s="325"/>
      <c r="BZ1954" s="325"/>
      <c r="CA1954" s="325"/>
      <c r="CB1954" s="325"/>
      <c r="CC1954" s="325"/>
      <c r="CD1954" s="325"/>
      <c r="CE1954" s="325"/>
      <c r="CF1954" s="325"/>
      <c r="CG1954" s="325"/>
      <c r="CH1954" s="325"/>
      <c r="CI1954" s="325"/>
      <c r="CJ1954" s="325"/>
      <c r="CK1954" s="325"/>
      <c r="CL1954" s="325"/>
      <c r="CM1954" s="325"/>
      <c r="CN1954" s="325"/>
      <c r="CO1954" s="325"/>
      <c r="CP1954" s="325"/>
      <c r="CQ1954" s="325"/>
      <c r="CR1954" s="325"/>
      <c r="CS1954" s="325"/>
      <c r="CT1954" s="325"/>
      <c r="CU1954" s="325"/>
      <c r="CV1954" s="325"/>
      <c r="CW1954" s="325"/>
      <c r="CX1954" s="325"/>
    </row>
    <row r="1955" spans="1:102" s="36" customFormat="1" ht="15" hidden="1" customHeight="1">
      <c r="A1955" s="329"/>
      <c r="B1955" s="37" t="str">
        <f t="shared" ca="1" si="895"/>
        <v/>
      </c>
      <c r="C1955" s="41" t="str">
        <f t="shared" ca="1" si="896"/>
        <v/>
      </c>
      <c r="D1955" s="39" t="str">
        <f t="shared" ca="1" si="897"/>
        <v/>
      </c>
      <c r="E1955" s="39" t="str">
        <f t="shared" ca="1" si="909"/>
        <v/>
      </c>
      <c r="F1955" s="39" t="str">
        <f t="shared" ca="1" si="898"/>
        <v/>
      </c>
      <c r="G1955" s="101"/>
      <c r="H1955" s="39">
        <f t="shared" ca="1" si="889"/>
        <v>0</v>
      </c>
      <c r="J1955" s="332"/>
      <c r="K1955" s="37" t="str">
        <f t="shared" ca="1" si="899"/>
        <v/>
      </c>
      <c r="L1955" s="41" t="str">
        <f t="shared" ca="1" si="900"/>
        <v/>
      </c>
      <c r="M1955" s="39" t="str">
        <f t="shared" si="890"/>
        <v/>
      </c>
      <c r="N1955" s="39" t="str">
        <f t="shared" ca="1" si="910"/>
        <v/>
      </c>
      <c r="O1955" s="39">
        <f ca="1">ROUND(Q1954*$O$5/payments_per_year,2)</f>
        <v>0</v>
      </c>
      <c r="P1955" s="101"/>
      <c r="Q1955" s="39">
        <f t="shared" ca="1" si="911"/>
        <v>0</v>
      </c>
      <c r="R1955" s="332"/>
      <c r="S1955" s="37" t="str">
        <f t="shared" ca="1" si="901"/>
        <v/>
      </c>
      <c r="T1955" s="41" t="str">
        <f t="shared" ca="1" si="902"/>
        <v/>
      </c>
      <c r="U1955" s="39" t="str">
        <f t="shared" si="891"/>
        <v/>
      </c>
      <c r="V1955" s="39" t="str">
        <f t="shared" ca="1" si="912"/>
        <v/>
      </c>
      <c r="W1955" s="39">
        <f t="shared" ca="1" si="892"/>
        <v>0</v>
      </c>
      <c r="X1955" s="40"/>
      <c r="Y1955" s="39">
        <f t="shared" ca="1" si="913"/>
        <v>0</v>
      </c>
      <c r="Z1955" s="327"/>
      <c r="AA1955" s="37" t="str">
        <f t="shared" ca="1" si="903"/>
        <v/>
      </c>
      <c r="AB1955" s="41" t="str">
        <f t="shared" ca="1" si="904"/>
        <v/>
      </c>
      <c r="AC1955" s="39" t="str">
        <f t="shared" si="893"/>
        <v/>
      </c>
      <c r="AD1955" s="39" t="str">
        <f t="shared" ca="1" si="914"/>
        <v/>
      </c>
      <c r="AE1955" s="39" t="str">
        <f t="shared" ca="1" si="905"/>
        <v/>
      </c>
      <c r="AF1955" s="40"/>
      <c r="AG1955" s="39">
        <f t="shared" ca="1" si="915"/>
        <v>0</v>
      </c>
      <c r="AH1955" s="339"/>
      <c r="AI1955" s="37" t="str">
        <f t="shared" ca="1" si="906"/>
        <v/>
      </c>
      <c r="AJ1955" s="41" t="str">
        <f t="shared" ca="1" si="907"/>
        <v/>
      </c>
      <c r="AK1955" s="39" t="str">
        <f t="shared" si="894"/>
        <v/>
      </c>
      <c r="AL1955" s="39" t="str">
        <f t="shared" ca="1" si="916"/>
        <v/>
      </c>
      <c r="AM1955" s="39" t="str">
        <f t="shared" ca="1" si="908"/>
        <v/>
      </c>
      <c r="AN1955" s="40"/>
      <c r="AO1955" s="39">
        <f t="shared" ca="1" si="917"/>
        <v>0</v>
      </c>
      <c r="AP1955" s="339"/>
      <c r="AW1955" s="329"/>
      <c r="BI1955" s="329"/>
      <c r="BJ1955" s="329"/>
      <c r="BK1955" s="329"/>
      <c r="BL1955" s="329"/>
      <c r="BM1955" s="329"/>
      <c r="BN1955" s="329"/>
      <c r="BO1955" s="329"/>
      <c r="BP1955" s="329"/>
      <c r="BQ1955" s="329"/>
      <c r="BR1955" s="329"/>
      <c r="BS1955" s="329"/>
      <c r="BT1955" s="329"/>
      <c r="BU1955" s="329"/>
      <c r="BV1955" s="329"/>
      <c r="BW1955" s="325"/>
      <c r="BX1955" s="325"/>
      <c r="BY1955" s="325"/>
      <c r="BZ1955" s="325"/>
      <c r="CA1955" s="325"/>
      <c r="CB1955" s="325"/>
      <c r="CC1955" s="325"/>
      <c r="CD1955" s="325"/>
      <c r="CE1955" s="325"/>
      <c r="CF1955" s="325"/>
      <c r="CG1955" s="325"/>
      <c r="CH1955" s="325"/>
      <c r="CI1955" s="325"/>
      <c r="CJ1955" s="325"/>
      <c r="CK1955" s="325"/>
      <c r="CL1955" s="325"/>
      <c r="CM1955" s="325"/>
      <c r="CN1955" s="325"/>
      <c r="CO1955" s="325"/>
      <c r="CP1955" s="325"/>
      <c r="CQ1955" s="325"/>
      <c r="CR1955" s="325"/>
      <c r="CS1955" s="325"/>
      <c r="CT1955" s="325"/>
      <c r="CU1955" s="325"/>
      <c r="CV1955" s="325"/>
      <c r="CW1955" s="325"/>
      <c r="CX1955" s="325"/>
    </row>
    <row r="1956" spans="1:102" s="36" customFormat="1" ht="15" hidden="1" customHeight="1">
      <c r="A1956" s="329"/>
      <c r="B1956" s="37" t="str">
        <f t="shared" ca="1" si="895"/>
        <v/>
      </c>
      <c r="C1956" s="41" t="str">
        <f t="shared" ca="1" si="896"/>
        <v/>
      </c>
      <c r="D1956" s="39" t="str">
        <f t="shared" ca="1" si="897"/>
        <v/>
      </c>
      <c r="E1956" s="39" t="str">
        <f t="shared" ca="1" si="909"/>
        <v/>
      </c>
      <c r="F1956" s="39" t="str">
        <f t="shared" ca="1" si="898"/>
        <v/>
      </c>
      <c r="G1956" s="101"/>
      <c r="H1956" s="39">
        <f t="shared" ca="1" si="889"/>
        <v>0</v>
      </c>
      <c r="J1956" s="332"/>
      <c r="K1956" s="37" t="str">
        <f t="shared" ca="1" si="899"/>
        <v/>
      </c>
      <c r="L1956" s="41" t="str">
        <f t="shared" ca="1" si="900"/>
        <v/>
      </c>
      <c r="M1956" s="39" t="str">
        <f t="shared" si="890"/>
        <v/>
      </c>
      <c r="N1956" s="39" t="str">
        <f t="shared" ca="1" si="910"/>
        <v/>
      </c>
      <c r="O1956" s="39" t="str">
        <f ca="1">IF(L1956="","",ROUND(Q1955*$O$5/payments_per_year,2))</f>
        <v/>
      </c>
      <c r="P1956" s="101"/>
      <c r="Q1956" s="39">
        <f t="shared" ca="1" si="911"/>
        <v>0</v>
      </c>
      <c r="R1956" s="332"/>
      <c r="S1956" s="37" t="str">
        <f t="shared" ca="1" si="901"/>
        <v/>
      </c>
      <c r="T1956" s="41" t="str">
        <f t="shared" ca="1" si="902"/>
        <v/>
      </c>
      <c r="U1956" s="39" t="str">
        <f t="shared" si="891"/>
        <v/>
      </c>
      <c r="V1956" s="39" t="str">
        <f t="shared" ca="1" si="912"/>
        <v/>
      </c>
      <c r="W1956" s="39">
        <f t="shared" ca="1" si="892"/>
        <v>0</v>
      </c>
      <c r="X1956" s="40"/>
      <c r="Y1956" s="39">
        <f t="shared" ca="1" si="913"/>
        <v>0</v>
      </c>
      <c r="Z1956" s="327"/>
      <c r="AA1956" s="37" t="str">
        <f t="shared" ca="1" si="903"/>
        <v/>
      </c>
      <c r="AB1956" s="41" t="str">
        <f t="shared" ca="1" si="904"/>
        <v/>
      </c>
      <c r="AC1956" s="39" t="str">
        <f t="shared" si="893"/>
        <v/>
      </c>
      <c r="AD1956" s="39" t="str">
        <f t="shared" ca="1" si="914"/>
        <v/>
      </c>
      <c r="AE1956" s="39" t="str">
        <f t="shared" ca="1" si="905"/>
        <v/>
      </c>
      <c r="AF1956" s="40"/>
      <c r="AG1956" s="39">
        <f t="shared" ca="1" si="915"/>
        <v>0</v>
      </c>
      <c r="AH1956" s="339"/>
      <c r="AI1956" s="37" t="str">
        <f t="shared" ca="1" si="906"/>
        <v/>
      </c>
      <c r="AJ1956" s="41" t="str">
        <f t="shared" ca="1" si="907"/>
        <v/>
      </c>
      <c r="AK1956" s="39" t="str">
        <f t="shared" si="894"/>
        <v/>
      </c>
      <c r="AL1956" s="39" t="str">
        <f t="shared" ca="1" si="916"/>
        <v/>
      </c>
      <c r="AM1956" s="39" t="str">
        <f t="shared" ca="1" si="908"/>
        <v/>
      </c>
      <c r="AN1956" s="40"/>
      <c r="AO1956" s="39">
        <f t="shared" ca="1" si="917"/>
        <v>0</v>
      </c>
      <c r="AP1956" s="339"/>
      <c r="AW1956" s="329"/>
      <c r="BI1956" s="329"/>
      <c r="BJ1956" s="329"/>
      <c r="BK1956" s="329"/>
      <c r="BL1956" s="329"/>
      <c r="BM1956" s="329"/>
      <c r="BN1956" s="329"/>
      <c r="BO1956" s="329"/>
      <c r="BP1956" s="329"/>
      <c r="BQ1956" s="329"/>
      <c r="BR1956" s="329"/>
      <c r="BS1956" s="329"/>
      <c r="BT1956" s="329"/>
      <c r="BU1956" s="329"/>
      <c r="BV1956" s="329"/>
      <c r="BW1956" s="325"/>
      <c r="BX1956" s="325"/>
      <c r="BY1956" s="325"/>
      <c r="BZ1956" s="325"/>
      <c r="CA1956" s="325"/>
      <c r="CB1956" s="325"/>
      <c r="CC1956" s="325"/>
      <c r="CD1956" s="325"/>
      <c r="CE1956" s="325"/>
      <c r="CF1956" s="325"/>
      <c r="CG1956" s="325"/>
      <c r="CH1956" s="325"/>
      <c r="CI1956" s="325"/>
      <c r="CJ1956" s="325"/>
      <c r="CK1956" s="325"/>
      <c r="CL1956" s="325"/>
      <c r="CM1956" s="325"/>
      <c r="CN1956" s="325"/>
      <c r="CO1956" s="325"/>
      <c r="CP1956" s="325"/>
      <c r="CQ1956" s="325"/>
      <c r="CR1956" s="325"/>
      <c r="CS1956" s="325"/>
      <c r="CT1956" s="325"/>
      <c r="CU1956" s="325"/>
      <c r="CV1956" s="325"/>
      <c r="CW1956" s="325"/>
      <c r="CX1956" s="325"/>
    </row>
    <row r="1957" spans="1:102" s="36" customFormat="1" ht="15" hidden="1" customHeight="1">
      <c r="A1957" s="329"/>
      <c r="B1957" s="37" t="str">
        <f t="shared" ca="1" si="895"/>
        <v/>
      </c>
      <c r="C1957" s="41" t="str">
        <f t="shared" ca="1" si="896"/>
        <v/>
      </c>
      <c r="D1957" s="39" t="str">
        <f t="shared" ca="1" si="897"/>
        <v/>
      </c>
      <c r="E1957" s="39" t="str">
        <f t="shared" ca="1" si="909"/>
        <v/>
      </c>
      <c r="F1957" s="39" t="str">
        <f t="shared" ca="1" si="898"/>
        <v/>
      </c>
      <c r="G1957" s="101"/>
      <c r="H1957" s="39">
        <f t="shared" ca="1" si="889"/>
        <v>0</v>
      </c>
      <c r="J1957" s="332"/>
      <c r="K1957" s="37" t="str">
        <f t="shared" ca="1" si="899"/>
        <v/>
      </c>
      <c r="L1957" s="41" t="str">
        <f t="shared" ca="1" si="900"/>
        <v/>
      </c>
      <c r="M1957" s="39" t="str">
        <f t="shared" si="890"/>
        <v/>
      </c>
      <c r="N1957" s="39" t="str">
        <f t="shared" ca="1" si="910"/>
        <v/>
      </c>
      <c r="O1957" s="39">
        <f ca="1">ROUND(Q1956*$O$5/payments_per_year,2)</f>
        <v>0</v>
      </c>
      <c r="P1957" s="101"/>
      <c r="Q1957" s="39">
        <f t="shared" ca="1" si="911"/>
        <v>0</v>
      </c>
      <c r="R1957" s="332"/>
      <c r="S1957" s="37" t="str">
        <f t="shared" ca="1" si="901"/>
        <v/>
      </c>
      <c r="T1957" s="41" t="str">
        <f t="shared" ca="1" si="902"/>
        <v/>
      </c>
      <c r="U1957" s="39" t="str">
        <f t="shared" si="891"/>
        <v/>
      </c>
      <c r="V1957" s="39" t="str">
        <f t="shared" ca="1" si="912"/>
        <v/>
      </c>
      <c r="W1957" s="39">
        <f t="shared" ca="1" si="892"/>
        <v>0</v>
      </c>
      <c r="X1957" s="40"/>
      <c r="Y1957" s="39">
        <f t="shared" ca="1" si="913"/>
        <v>0</v>
      </c>
      <c r="Z1957" s="327"/>
      <c r="AA1957" s="37" t="str">
        <f t="shared" ca="1" si="903"/>
        <v/>
      </c>
      <c r="AB1957" s="41" t="str">
        <f t="shared" ca="1" si="904"/>
        <v/>
      </c>
      <c r="AC1957" s="39" t="str">
        <f t="shared" si="893"/>
        <v/>
      </c>
      <c r="AD1957" s="39" t="str">
        <f t="shared" ca="1" si="914"/>
        <v/>
      </c>
      <c r="AE1957" s="39" t="str">
        <f t="shared" ca="1" si="905"/>
        <v/>
      </c>
      <c r="AF1957" s="40"/>
      <c r="AG1957" s="39">
        <f t="shared" ca="1" si="915"/>
        <v>0</v>
      </c>
      <c r="AH1957" s="339"/>
      <c r="AI1957" s="37" t="str">
        <f t="shared" ca="1" si="906"/>
        <v/>
      </c>
      <c r="AJ1957" s="41" t="str">
        <f t="shared" ca="1" si="907"/>
        <v/>
      </c>
      <c r="AK1957" s="39" t="str">
        <f t="shared" si="894"/>
        <v/>
      </c>
      <c r="AL1957" s="39" t="str">
        <f t="shared" ca="1" si="916"/>
        <v/>
      </c>
      <c r="AM1957" s="39" t="str">
        <f t="shared" ca="1" si="908"/>
        <v/>
      </c>
      <c r="AN1957" s="40"/>
      <c r="AO1957" s="39">
        <f t="shared" ca="1" si="917"/>
        <v>0</v>
      </c>
      <c r="AP1957" s="339"/>
      <c r="AW1957" s="329"/>
      <c r="BI1957" s="329"/>
      <c r="BJ1957" s="329"/>
      <c r="BK1957" s="329"/>
      <c r="BL1957" s="329"/>
      <c r="BM1957" s="329"/>
      <c r="BN1957" s="329"/>
      <c r="BO1957" s="329"/>
      <c r="BP1957" s="329"/>
      <c r="BQ1957" s="329"/>
      <c r="BR1957" s="329"/>
      <c r="BS1957" s="329"/>
      <c r="BT1957" s="329"/>
      <c r="BU1957" s="329"/>
      <c r="BV1957" s="329"/>
      <c r="BW1957" s="325"/>
      <c r="BX1957" s="325"/>
      <c r="BY1957" s="325"/>
      <c r="BZ1957" s="325"/>
      <c r="CA1957" s="325"/>
      <c r="CB1957" s="325"/>
      <c r="CC1957" s="325"/>
      <c r="CD1957" s="325"/>
      <c r="CE1957" s="325"/>
      <c r="CF1957" s="325"/>
      <c r="CG1957" s="325"/>
      <c r="CH1957" s="325"/>
      <c r="CI1957" s="325"/>
      <c r="CJ1957" s="325"/>
      <c r="CK1957" s="325"/>
      <c r="CL1957" s="325"/>
      <c r="CM1957" s="325"/>
      <c r="CN1957" s="325"/>
      <c r="CO1957" s="325"/>
      <c r="CP1957" s="325"/>
      <c r="CQ1957" s="325"/>
      <c r="CR1957" s="325"/>
      <c r="CS1957" s="325"/>
      <c r="CT1957" s="325"/>
      <c r="CU1957" s="325"/>
      <c r="CV1957" s="325"/>
      <c r="CW1957" s="325"/>
      <c r="CX1957" s="325"/>
    </row>
    <row r="1958" spans="1:102" s="36" customFormat="1" ht="15" hidden="1" customHeight="1">
      <c r="A1958" s="329"/>
      <c r="B1958" s="37" t="str">
        <f t="shared" ca="1" si="895"/>
        <v/>
      </c>
      <c r="C1958" s="41" t="str">
        <f t="shared" ca="1" si="896"/>
        <v/>
      </c>
      <c r="D1958" s="39" t="str">
        <f t="shared" ca="1" si="897"/>
        <v/>
      </c>
      <c r="E1958" s="39" t="str">
        <f t="shared" ca="1" si="909"/>
        <v/>
      </c>
      <c r="F1958" s="39" t="str">
        <f t="shared" ca="1" si="898"/>
        <v/>
      </c>
      <c r="G1958" s="101"/>
      <c r="H1958" s="39">
        <f t="shared" ca="1" si="889"/>
        <v>0</v>
      </c>
      <c r="J1958" s="332"/>
      <c r="K1958" s="37" t="str">
        <f t="shared" ca="1" si="899"/>
        <v/>
      </c>
      <c r="L1958" s="41" t="str">
        <f t="shared" ca="1" si="900"/>
        <v/>
      </c>
      <c r="M1958" s="39" t="str">
        <f t="shared" si="890"/>
        <v/>
      </c>
      <c r="N1958" s="39" t="str">
        <f t="shared" ca="1" si="910"/>
        <v/>
      </c>
      <c r="O1958" s="39" t="str">
        <f ca="1">IF(L1958="","",ROUND(Q1957*$O$5/payments_per_year,2))</f>
        <v/>
      </c>
      <c r="P1958" s="101"/>
      <c r="Q1958" s="39">
        <f t="shared" ca="1" si="911"/>
        <v>0</v>
      </c>
      <c r="R1958" s="332"/>
      <c r="S1958" s="37" t="str">
        <f t="shared" ca="1" si="901"/>
        <v/>
      </c>
      <c r="T1958" s="41" t="str">
        <f t="shared" ca="1" si="902"/>
        <v/>
      </c>
      <c r="U1958" s="39" t="str">
        <f t="shared" si="891"/>
        <v/>
      </c>
      <c r="V1958" s="39" t="str">
        <f t="shared" ca="1" si="912"/>
        <v/>
      </c>
      <c r="W1958" s="39">
        <f t="shared" ca="1" si="892"/>
        <v>0</v>
      </c>
      <c r="X1958" s="40"/>
      <c r="Y1958" s="39">
        <f t="shared" ca="1" si="913"/>
        <v>0</v>
      </c>
      <c r="Z1958" s="327"/>
      <c r="AA1958" s="37" t="str">
        <f t="shared" ca="1" si="903"/>
        <v/>
      </c>
      <c r="AB1958" s="41" t="str">
        <f t="shared" ca="1" si="904"/>
        <v/>
      </c>
      <c r="AC1958" s="39" t="str">
        <f t="shared" si="893"/>
        <v/>
      </c>
      <c r="AD1958" s="39" t="str">
        <f t="shared" ca="1" si="914"/>
        <v/>
      </c>
      <c r="AE1958" s="39" t="str">
        <f t="shared" ca="1" si="905"/>
        <v/>
      </c>
      <c r="AF1958" s="40"/>
      <c r="AG1958" s="39">
        <f t="shared" ca="1" si="915"/>
        <v>0</v>
      </c>
      <c r="AH1958" s="339"/>
      <c r="AI1958" s="37" t="str">
        <f t="shared" ca="1" si="906"/>
        <v/>
      </c>
      <c r="AJ1958" s="41" t="str">
        <f t="shared" ca="1" si="907"/>
        <v/>
      </c>
      <c r="AK1958" s="39" t="str">
        <f t="shared" si="894"/>
        <v/>
      </c>
      <c r="AL1958" s="39" t="str">
        <f t="shared" ca="1" si="916"/>
        <v/>
      </c>
      <c r="AM1958" s="39" t="str">
        <f t="shared" ca="1" si="908"/>
        <v/>
      </c>
      <c r="AN1958" s="40"/>
      <c r="AO1958" s="39">
        <f t="shared" ca="1" si="917"/>
        <v>0</v>
      </c>
      <c r="AP1958" s="339"/>
      <c r="AW1958" s="329"/>
      <c r="BI1958" s="329"/>
      <c r="BJ1958" s="329"/>
      <c r="BK1958" s="329"/>
      <c r="BL1958" s="329"/>
      <c r="BM1958" s="329"/>
      <c r="BN1958" s="329"/>
      <c r="BO1958" s="329"/>
      <c r="BP1958" s="329"/>
      <c r="BQ1958" s="329"/>
      <c r="BR1958" s="329"/>
      <c r="BS1958" s="329"/>
      <c r="BT1958" s="329"/>
      <c r="BU1958" s="329"/>
      <c r="BV1958" s="329"/>
      <c r="BW1958" s="325"/>
      <c r="BX1958" s="325"/>
      <c r="BY1958" s="325"/>
      <c r="BZ1958" s="325"/>
      <c r="CA1958" s="325"/>
      <c r="CB1958" s="325"/>
      <c r="CC1958" s="325"/>
      <c r="CD1958" s="325"/>
      <c r="CE1958" s="325"/>
      <c r="CF1958" s="325"/>
      <c r="CG1958" s="325"/>
      <c r="CH1958" s="325"/>
      <c r="CI1958" s="325"/>
      <c r="CJ1958" s="325"/>
      <c r="CK1958" s="325"/>
      <c r="CL1958" s="325"/>
      <c r="CM1958" s="325"/>
      <c r="CN1958" s="325"/>
      <c r="CO1958" s="325"/>
      <c r="CP1958" s="325"/>
      <c r="CQ1958" s="325"/>
      <c r="CR1958" s="325"/>
      <c r="CS1958" s="325"/>
      <c r="CT1958" s="325"/>
      <c r="CU1958" s="325"/>
      <c r="CV1958" s="325"/>
      <c r="CW1958" s="325"/>
      <c r="CX1958" s="325"/>
    </row>
    <row r="1959" spans="1:102" s="36" customFormat="1" ht="15" hidden="1" customHeight="1">
      <c r="A1959" s="329"/>
      <c r="B1959" s="37" t="str">
        <f t="shared" ca="1" si="895"/>
        <v/>
      </c>
      <c r="C1959" s="41" t="str">
        <f t="shared" ca="1" si="896"/>
        <v/>
      </c>
      <c r="D1959" s="39" t="str">
        <f t="shared" ca="1" si="897"/>
        <v/>
      </c>
      <c r="E1959" s="39" t="str">
        <f t="shared" ca="1" si="909"/>
        <v/>
      </c>
      <c r="F1959" s="39" t="str">
        <f t="shared" ca="1" si="898"/>
        <v/>
      </c>
      <c r="G1959" s="101"/>
      <c r="H1959" s="39">
        <f t="shared" ca="1" si="889"/>
        <v>0</v>
      </c>
      <c r="J1959" s="332"/>
      <c r="K1959" s="37" t="str">
        <f t="shared" ca="1" si="899"/>
        <v/>
      </c>
      <c r="L1959" s="41" t="str">
        <f t="shared" ca="1" si="900"/>
        <v/>
      </c>
      <c r="M1959" s="39" t="str">
        <f t="shared" si="890"/>
        <v/>
      </c>
      <c r="N1959" s="39" t="str">
        <f t="shared" ca="1" si="910"/>
        <v/>
      </c>
      <c r="O1959" s="39">
        <f ca="1">ROUND(Q1958*$O$5/payments_per_year,2)</f>
        <v>0</v>
      </c>
      <c r="P1959" s="101"/>
      <c r="Q1959" s="39">
        <f t="shared" ca="1" si="911"/>
        <v>0</v>
      </c>
      <c r="R1959" s="332"/>
      <c r="S1959" s="37" t="str">
        <f t="shared" ca="1" si="901"/>
        <v/>
      </c>
      <c r="T1959" s="41" t="str">
        <f t="shared" ca="1" si="902"/>
        <v/>
      </c>
      <c r="U1959" s="39" t="str">
        <f t="shared" si="891"/>
        <v/>
      </c>
      <c r="V1959" s="39" t="str">
        <f t="shared" ca="1" si="912"/>
        <v/>
      </c>
      <c r="W1959" s="39">
        <f t="shared" ca="1" si="892"/>
        <v>0</v>
      </c>
      <c r="X1959" s="40"/>
      <c r="Y1959" s="39">
        <f t="shared" ca="1" si="913"/>
        <v>0</v>
      </c>
      <c r="Z1959" s="327"/>
      <c r="AA1959" s="37" t="str">
        <f t="shared" ca="1" si="903"/>
        <v/>
      </c>
      <c r="AB1959" s="41" t="str">
        <f t="shared" ca="1" si="904"/>
        <v/>
      </c>
      <c r="AC1959" s="39" t="str">
        <f t="shared" si="893"/>
        <v/>
      </c>
      <c r="AD1959" s="39" t="str">
        <f t="shared" ca="1" si="914"/>
        <v/>
      </c>
      <c r="AE1959" s="39" t="str">
        <f t="shared" ca="1" si="905"/>
        <v/>
      </c>
      <c r="AF1959" s="40"/>
      <c r="AG1959" s="39">
        <f t="shared" ca="1" si="915"/>
        <v>0</v>
      </c>
      <c r="AH1959" s="339"/>
      <c r="AI1959" s="37" t="str">
        <f t="shared" ca="1" si="906"/>
        <v/>
      </c>
      <c r="AJ1959" s="41" t="str">
        <f t="shared" ca="1" si="907"/>
        <v/>
      </c>
      <c r="AK1959" s="39" t="str">
        <f t="shared" si="894"/>
        <v/>
      </c>
      <c r="AL1959" s="39" t="str">
        <f t="shared" ca="1" si="916"/>
        <v/>
      </c>
      <c r="AM1959" s="39" t="str">
        <f t="shared" ca="1" si="908"/>
        <v/>
      </c>
      <c r="AN1959" s="40"/>
      <c r="AO1959" s="39">
        <f t="shared" ca="1" si="917"/>
        <v>0</v>
      </c>
      <c r="AP1959" s="339"/>
      <c r="AW1959" s="329"/>
      <c r="BI1959" s="329"/>
      <c r="BJ1959" s="329"/>
      <c r="BK1959" s="329"/>
      <c r="BL1959" s="329"/>
      <c r="BM1959" s="329"/>
      <c r="BN1959" s="329"/>
      <c r="BO1959" s="329"/>
      <c r="BP1959" s="329"/>
      <c r="BQ1959" s="329"/>
      <c r="BR1959" s="329"/>
      <c r="BS1959" s="329"/>
      <c r="BT1959" s="329"/>
      <c r="BU1959" s="329"/>
      <c r="BV1959" s="329"/>
      <c r="BW1959" s="325"/>
      <c r="BX1959" s="325"/>
      <c r="BY1959" s="325"/>
      <c r="BZ1959" s="325"/>
      <c r="CA1959" s="325"/>
      <c r="CB1959" s="325"/>
      <c r="CC1959" s="325"/>
      <c r="CD1959" s="325"/>
      <c r="CE1959" s="325"/>
      <c r="CF1959" s="325"/>
      <c r="CG1959" s="325"/>
      <c r="CH1959" s="325"/>
      <c r="CI1959" s="325"/>
      <c r="CJ1959" s="325"/>
      <c r="CK1959" s="325"/>
      <c r="CL1959" s="325"/>
      <c r="CM1959" s="325"/>
      <c r="CN1959" s="325"/>
      <c r="CO1959" s="325"/>
      <c r="CP1959" s="325"/>
      <c r="CQ1959" s="325"/>
      <c r="CR1959" s="325"/>
      <c r="CS1959" s="325"/>
      <c r="CT1959" s="325"/>
      <c r="CU1959" s="325"/>
      <c r="CV1959" s="325"/>
      <c r="CW1959" s="325"/>
      <c r="CX1959" s="325"/>
    </row>
    <row r="1960" spans="1:102" s="36" customFormat="1" ht="15" hidden="1" customHeight="1">
      <c r="A1960" s="329"/>
      <c r="B1960" s="37" t="str">
        <f t="shared" ca="1" si="895"/>
        <v/>
      </c>
      <c r="C1960" s="41" t="str">
        <f t="shared" ca="1" si="896"/>
        <v/>
      </c>
      <c r="D1960" s="39" t="str">
        <f t="shared" ca="1" si="897"/>
        <v/>
      </c>
      <c r="E1960" s="39" t="str">
        <f t="shared" ca="1" si="909"/>
        <v/>
      </c>
      <c r="F1960" s="39" t="str">
        <f t="shared" ca="1" si="898"/>
        <v/>
      </c>
      <c r="G1960" s="101"/>
      <c r="H1960" s="39">
        <f t="shared" ca="1" si="889"/>
        <v>0</v>
      </c>
      <c r="J1960" s="332"/>
      <c r="K1960" s="37" t="str">
        <f t="shared" ca="1" si="899"/>
        <v/>
      </c>
      <c r="L1960" s="41" t="str">
        <f t="shared" ca="1" si="900"/>
        <v/>
      </c>
      <c r="M1960" s="39" t="str">
        <f t="shared" si="890"/>
        <v/>
      </c>
      <c r="N1960" s="39" t="str">
        <f t="shared" ca="1" si="910"/>
        <v/>
      </c>
      <c r="O1960" s="39" t="str">
        <f ca="1">IF(L1960="","",ROUND(Q1959*$O$5/payments_per_year,2))</f>
        <v/>
      </c>
      <c r="P1960" s="101"/>
      <c r="Q1960" s="39">
        <f t="shared" ca="1" si="911"/>
        <v>0</v>
      </c>
      <c r="R1960" s="332"/>
      <c r="S1960" s="37" t="str">
        <f t="shared" ca="1" si="901"/>
        <v/>
      </c>
      <c r="T1960" s="41" t="str">
        <f t="shared" ca="1" si="902"/>
        <v/>
      </c>
      <c r="U1960" s="39" t="str">
        <f t="shared" si="891"/>
        <v/>
      </c>
      <c r="V1960" s="39" t="str">
        <f t="shared" ca="1" si="912"/>
        <v/>
      </c>
      <c r="W1960" s="39">
        <f t="shared" ca="1" si="892"/>
        <v>0</v>
      </c>
      <c r="X1960" s="40"/>
      <c r="Y1960" s="39">
        <f t="shared" ca="1" si="913"/>
        <v>0</v>
      </c>
      <c r="Z1960" s="327"/>
      <c r="AA1960" s="37" t="str">
        <f t="shared" ca="1" si="903"/>
        <v/>
      </c>
      <c r="AB1960" s="41" t="str">
        <f t="shared" ca="1" si="904"/>
        <v/>
      </c>
      <c r="AC1960" s="39" t="str">
        <f t="shared" si="893"/>
        <v/>
      </c>
      <c r="AD1960" s="39" t="str">
        <f t="shared" ca="1" si="914"/>
        <v/>
      </c>
      <c r="AE1960" s="39" t="str">
        <f t="shared" ca="1" si="905"/>
        <v/>
      </c>
      <c r="AF1960" s="40"/>
      <c r="AG1960" s="39">
        <f t="shared" ca="1" si="915"/>
        <v>0</v>
      </c>
      <c r="AH1960" s="339"/>
      <c r="AI1960" s="37" t="str">
        <f t="shared" ca="1" si="906"/>
        <v/>
      </c>
      <c r="AJ1960" s="41" t="str">
        <f t="shared" ca="1" si="907"/>
        <v/>
      </c>
      <c r="AK1960" s="39" t="str">
        <f t="shared" si="894"/>
        <v/>
      </c>
      <c r="AL1960" s="39" t="str">
        <f t="shared" ca="1" si="916"/>
        <v/>
      </c>
      <c r="AM1960" s="39" t="str">
        <f t="shared" ca="1" si="908"/>
        <v/>
      </c>
      <c r="AN1960" s="40"/>
      <c r="AO1960" s="39">
        <f t="shared" ca="1" si="917"/>
        <v>0</v>
      </c>
      <c r="AP1960" s="339"/>
      <c r="AW1960" s="329"/>
      <c r="BI1960" s="329"/>
      <c r="BJ1960" s="329"/>
      <c r="BK1960" s="329"/>
      <c r="BL1960" s="329"/>
      <c r="BM1960" s="329"/>
      <c r="BN1960" s="329"/>
      <c r="BO1960" s="329"/>
      <c r="BP1960" s="329"/>
      <c r="BQ1960" s="329"/>
      <c r="BR1960" s="329"/>
      <c r="BS1960" s="329"/>
      <c r="BT1960" s="329"/>
      <c r="BU1960" s="329"/>
      <c r="BV1960" s="329"/>
      <c r="BW1960" s="325"/>
      <c r="BX1960" s="325"/>
      <c r="BY1960" s="325"/>
      <c r="BZ1960" s="325"/>
      <c r="CA1960" s="325"/>
      <c r="CB1960" s="325"/>
      <c r="CC1960" s="325"/>
      <c r="CD1960" s="325"/>
      <c r="CE1960" s="325"/>
      <c r="CF1960" s="325"/>
      <c r="CG1960" s="325"/>
      <c r="CH1960" s="325"/>
      <c r="CI1960" s="325"/>
      <c r="CJ1960" s="325"/>
      <c r="CK1960" s="325"/>
      <c r="CL1960" s="325"/>
      <c r="CM1960" s="325"/>
      <c r="CN1960" s="325"/>
      <c r="CO1960" s="325"/>
      <c r="CP1960" s="325"/>
      <c r="CQ1960" s="325"/>
      <c r="CR1960" s="325"/>
      <c r="CS1960" s="325"/>
      <c r="CT1960" s="325"/>
      <c r="CU1960" s="325"/>
      <c r="CV1960" s="325"/>
      <c r="CW1960" s="325"/>
      <c r="CX1960" s="325"/>
    </row>
    <row r="1961" spans="1:102" s="36" customFormat="1" ht="15" hidden="1" customHeight="1">
      <c r="A1961" s="329"/>
      <c r="B1961" s="37" t="str">
        <f t="shared" ca="1" si="895"/>
        <v/>
      </c>
      <c r="C1961" s="41" t="str">
        <f t="shared" ca="1" si="896"/>
        <v/>
      </c>
      <c r="D1961" s="39" t="str">
        <f t="shared" ca="1" si="897"/>
        <v/>
      </c>
      <c r="E1961" s="39" t="str">
        <f t="shared" ca="1" si="909"/>
        <v/>
      </c>
      <c r="F1961" s="39" t="str">
        <f t="shared" ca="1" si="898"/>
        <v/>
      </c>
      <c r="G1961" s="101"/>
      <c r="H1961" s="39">
        <f t="shared" ca="1" si="889"/>
        <v>0</v>
      </c>
      <c r="J1961" s="332"/>
      <c r="K1961" s="37" t="str">
        <f t="shared" ca="1" si="899"/>
        <v/>
      </c>
      <c r="L1961" s="41" t="str">
        <f t="shared" ca="1" si="900"/>
        <v/>
      </c>
      <c r="M1961" s="39" t="str">
        <f t="shared" si="890"/>
        <v/>
      </c>
      <c r="N1961" s="39" t="str">
        <f t="shared" ca="1" si="910"/>
        <v/>
      </c>
      <c r="O1961" s="39">
        <f ca="1">ROUND(Q1960*$O$5/payments_per_year,2)</f>
        <v>0</v>
      </c>
      <c r="P1961" s="101"/>
      <c r="Q1961" s="39">
        <f t="shared" ca="1" si="911"/>
        <v>0</v>
      </c>
      <c r="R1961" s="332"/>
      <c r="S1961" s="37" t="str">
        <f t="shared" ca="1" si="901"/>
        <v/>
      </c>
      <c r="T1961" s="41" t="str">
        <f t="shared" ca="1" si="902"/>
        <v/>
      </c>
      <c r="U1961" s="39" t="str">
        <f t="shared" si="891"/>
        <v/>
      </c>
      <c r="V1961" s="39" t="str">
        <f t="shared" ca="1" si="912"/>
        <v/>
      </c>
      <c r="W1961" s="39">
        <f t="shared" ca="1" si="892"/>
        <v>0</v>
      </c>
      <c r="X1961" s="40"/>
      <c r="Y1961" s="39">
        <f t="shared" ca="1" si="913"/>
        <v>0</v>
      </c>
      <c r="Z1961" s="327"/>
      <c r="AA1961" s="37" t="str">
        <f t="shared" ca="1" si="903"/>
        <v/>
      </c>
      <c r="AB1961" s="41" t="str">
        <f t="shared" ca="1" si="904"/>
        <v/>
      </c>
      <c r="AC1961" s="39" t="str">
        <f t="shared" si="893"/>
        <v/>
      </c>
      <c r="AD1961" s="39" t="str">
        <f t="shared" ca="1" si="914"/>
        <v/>
      </c>
      <c r="AE1961" s="39" t="str">
        <f t="shared" ca="1" si="905"/>
        <v/>
      </c>
      <c r="AF1961" s="40"/>
      <c r="AG1961" s="39">
        <f t="shared" ca="1" si="915"/>
        <v>0</v>
      </c>
      <c r="AH1961" s="339"/>
      <c r="AI1961" s="37" t="str">
        <f t="shared" ca="1" si="906"/>
        <v/>
      </c>
      <c r="AJ1961" s="41" t="str">
        <f t="shared" ca="1" si="907"/>
        <v/>
      </c>
      <c r="AK1961" s="39" t="str">
        <f t="shared" si="894"/>
        <v/>
      </c>
      <c r="AL1961" s="39" t="str">
        <f t="shared" ca="1" si="916"/>
        <v/>
      </c>
      <c r="AM1961" s="39" t="str">
        <f t="shared" ca="1" si="908"/>
        <v/>
      </c>
      <c r="AN1961" s="40"/>
      <c r="AO1961" s="39">
        <f t="shared" ca="1" si="917"/>
        <v>0</v>
      </c>
      <c r="AP1961" s="339"/>
      <c r="AW1961" s="329"/>
      <c r="BI1961" s="329"/>
      <c r="BJ1961" s="329"/>
      <c r="BK1961" s="329"/>
      <c r="BL1961" s="329"/>
      <c r="BM1961" s="329"/>
      <c r="BN1961" s="329"/>
      <c r="BO1961" s="329"/>
      <c r="BP1961" s="329"/>
      <c r="BQ1961" s="329"/>
      <c r="BR1961" s="329"/>
      <c r="BS1961" s="329"/>
      <c r="BT1961" s="329"/>
      <c r="BU1961" s="329"/>
      <c r="BV1961" s="329"/>
      <c r="BW1961" s="325"/>
      <c r="BX1961" s="325"/>
      <c r="BY1961" s="325"/>
      <c r="BZ1961" s="325"/>
      <c r="CA1961" s="325"/>
      <c r="CB1961" s="325"/>
      <c r="CC1961" s="325"/>
      <c r="CD1961" s="325"/>
      <c r="CE1961" s="325"/>
      <c r="CF1961" s="325"/>
      <c r="CG1961" s="325"/>
      <c r="CH1961" s="325"/>
      <c r="CI1961" s="325"/>
      <c r="CJ1961" s="325"/>
      <c r="CK1961" s="325"/>
      <c r="CL1961" s="325"/>
      <c r="CM1961" s="325"/>
      <c r="CN1961" s="325"/>
      <c r="CO1961" s="325"/>
      <c r="CP1961" s="325"/>
      <c r="CQ1961" s="325"/>
      <c r="CR1961" s="325"/>
      <c r="CS1961" s="325"/>
      <c r="CT1961" s="325"/>
      <c r="CU1961" s="325"/>
      <c r="CV1961" s="325"/>
      <c r="CW1961" s="325"/>
      <c r="CX1961" s="325"/>
    </row>
    <row r="1962" spans="1:102" s="36" customFormat="1" ht="15" hidden="1" customHeight="1">
      <c r="A1962" s="329"/>
      <c r="B1962" s="37" t="str">
        <f t="shared" ca="1" si="895"/>
        <v/>
      </c>
      <c r="C1962" s="41" t="str">
        <f t="shared" ca="1" si="896"/>
        <v/>
      </c>
      <c r="D1962" s="39" t="str">
        <f t="shared" ca="1" si="897"/>
        <v/>
      </c>
      <c r="E1962" s="39" t="str">
        <f t="shared" ca="1" si="909"/>
        <v/>
      </c>
      <c r="F1962" s="39" t="str">
        <f t="shared" ca="1" si="898"/>
        <v/>
      </c>
      <c r="G1962" s="101"/>
      <c r="H1962" s="39">
        <f t="shared" ca="1" si="889"/>
        <v>0</v>
      </c>
      <c r="J1962" s="332"/>
      <c r="K1962" s="37" t="str">
        <f t="shared" ca="1" si="899"/>
        <v/>
      </c>
      <c r="L1962" s="41" t="str">
        <f t="shared" ca="1" si="900"/>
        <v/>
      </c>
      <c r="M1962" s="39" t="str">
        <f t="shared" si="890"/>
        <v/>
      </c>
      <c r="N1962" s="39" t="str">
        <f t="shared" ca="1" si="910"/>
        <v/>
      </c>
      <c r="O1962" s="39" t="str">
        <f ca="1">IF(L1962="","",ROUND(Q1961*$O$5/payments_per_year,2))</f>
        <v/>
      </c>
      <c r="P1962" s="101"/>
      <c r="Q1962" s="39">
        <f t="shared" ca="1" si="911"/>
        <v>0</v>
      </c>
      <c r="R1962" s="332"/>
      <c r="S1962" s="37" t="str">
        <f t="shared" ca="1" si="901"/>
        <v/>
      </c>
      <c r="T1962" s="41" t="str">
        <f t="shared" ca="1" si="902"/>
        <v/>
      </c>
      <c r="U1962" s="39" t="str">
        <f t="shared" si="891"/>
        <v/>
      </c>
      <c r="V1962" s="39" t="str">
        <f t="shared" ca="1" si="912"/>
        <v/>
      </c>
      <c r="W1962" s="39">
        <f t="shared" ca="1" si="892"/>
        <v>0</v>
      </c>
      <c r="X1962" s="40"/>
      <c r="Y1962" s="39">
        <f t="shared" ca="1" si="913"/>
        <v>0</v>
      </c>
      <c r="Z1962" s="327"/>
      <c r="AA1962" s="37" t="str">
        <f t="shared" ca="1" si="903"/>
        <v/>
      </c>
      <c r="AB1962" s="41" t="str">
        <f t="shared" ca="1" si="904"/>
        <v/>
      </c>
      <c r="AC1962" s="39" t="str">
        <f t="shared" si="893"/>
        <v/>
      </c>
      <c r="AD1962" s="39" t="str">
        <f t="shared" ca="1" si="914"/>
        <v/>
      </c>
      <c r="AE1962" s="39" t="str">
        <f t="shared" ca="1" si="905"/>
        <v/>
      </c>
      <c r="AF1962" s="40"/>
      <c r="AG1962" s="39">
        <f t="shared" ca="1" si="915"/>
        <v>0</v>
      </c>
      <c r="AH1962" s="339"/>
      <c r="AI1962" s="37" t="str">
        <f t="shared" ca="1" si="906"/>
        <v/>
      </c>
      <c r="AJ1962" s="41" t="str">
        <f t="shared" ca="1" si="907"/>
        <v/>
      </c>
      <c r="AK1962" s="39" t="str">
        <f t="shared" si="894"/>
        <v/>
      </c>
      <c r="AL1962" s="39" t="str">
        <f t="shared" ca="1" si="916"/>
        <v/>
      </c>
      <c r="AM1962" s="39" t="str">
        <f t="shared" ca="1" si="908"/>
        <v/>
      </c>
      <c r="AN1962" s="40"/>
      <c r="AO1962" s="39">
        <f t="shared" ca="1" si="917"/>
        <v>0</v>
      </c>
      <c r="AP1962" s="339"/>
      <c r="AW1962" s="329"/>
      <c r="BI1962" s="329"/>
      <c r="BJ1962" s="329"/>
      <c r="BK1962" s="329"/>
      <c r="BL1962" s="329"/>
      <c r="BM1962" s="329"/>
      <c r="BN1962" s="329"/>
      <c r="BO1962" s="329"/>
      <c r="BP1962" s="329"/>
      <c r="BQ1962" s="329"/>
      <c r="BR1962" s="329"/>
      <c r="BS1962" s="329"/>
      <c r="BT1962" s="329"/>
      <c r="BU1962" s="329"/>
      <c r="BV1962" s="329"/>
      <c r="BW1962" s="325"/>
      <c r="BX1962" s="325"/>
      <c r="BY1962" s="325"/>
      <c r="BZ1962" s="325"/>
      <c r="CA1962" s="325"/>
      <c r="CB1962" s="325"/>
      <c r="CC1962" s="325"/>
      <c r="CD1962" s="325"/>
      <c r="CE1962" s="325"/>
      <c r="CF1962" s="325"/>
      <c r="CG1962" s="325"/>
      <c r="CH1962" s="325"/>
      <c r="CI1962" s="325"/>
      <c r="CJ1962" s="325"/>
      <c r="CK1962" s="325"/>
      <c r="CL1962" s="325"/>
      <c r="CM1962" s="325"/>
      <c r="CN1962" s="325"/>
      <c r="CO1962" s="325"/>
      <c r="CP1962" s="325"/>
      <c r="CQ1962" s="325"/>
      <c r="CR1962" s="325"/>
      <c r="CS1962" s="325"/>
      <c r="CT1962" s="325"/>
      <c r="CU1962" s="325"/>
      <c r="CV1962" s="325"/>
      <c r="CW1962" s="325"/>
      <c r="CX1962" s="325"/>
    </row>
    <row r="1963" spans="1:102" s="36" customFormat="1" ht="15" hidden="1" customHeight="1">
      <c r="A1963" s="329"/>
      <c r="B1963" s="37" t="str">
        <f t="shared" ca="1" si="895"/>
        <v/>
      </c>
      <c r="C1963" s="41" t="str">
        <f t="shared" ca="1" si="896"/>
        <v/>
      </c>
      <c r="D1963" s="39" t="str">
        <f t="shared" ca="1" si="897"/>
        <v/>
      </c>
      <c r="E1963" s="39" t="str">
        <f t="shared" ca="1" si="909"/>
        <v/>
      </c>
      <c r="F1963" s="39" t="str">
        <f t="shared" ca="1" si="898"/>
        <v/>
      </c>
      <c r="G1963" s="101"/>
      <c r="H1963" s="39">
        <f t="shared" ca="1" si="889"/>
        <v>0</v>
      </c>
      <c r="J1963" s="332"/>
      <c r="K1963" s="37" t="str">
        <f t="shared" ca="1" si="899"/>
        <v/>
      </c>
      <c r="L1963" s="41" t="str">
        <f t="shared" ca="1" si="900"/>
        <v/>
      </c>
      <c r="M1963" s="39" t="str">
        <f t="shared" si="890"/>
        <v/>
      </c>
      <c r="N1963" s="39" t="str">
        <f t="shared" ca="1" si="910"/>
        <v/>
      </c>
      <c r="O1963" s="39">
        <f ca="1">ROUND(Q1962*$O$5/payments_per_year,2)</f>
        <v>0</v>
      </c>
      <c r="P1963" s="101"/>
      <c r="Q1963" s="39">
        <f t="shared" ca="1" si="911"/>
        <v>0</v>
      </c>
      <c r="R1963" s="332"/>
      <c r="S1963" s="37" t="str">
        <f t="shared" ca="1" si="901"/>
        <v/>
      </c>
      <c r="T1963" s="41" t="str">
        <f t="shared" ca="1" si="902"/>
        <v/>
      </c>
      <c r="U1963" s="39" t="str">
        <f t="shared" si="891"/>
        <v/>
      </c>
      <c r="V1963" s="39" t="str">
        <f t="shared" ca="1" si="912"/>
        <v/>
      </c>
      <c r="W1963" s="39">
        <f t="shared" ca="1" si="892"/>
        <v>0</v>
      </c>
      <c r="X1963" s="40"/>
      <c r="Y1963" s="39">
        <f t="shared" ca="1" si="913"/>
        <v>0</v>
      </c>
      <c r="Z1963" s="327"/>
      <c r="AA1963" s="37" t="str">
        <f t="shared" ca="1" si="903"/>
        <v/>
      </c>
      <c r="AB1963" s="41" t="str">
        <f t="shared" ca="1" si="904"/>
        <v/>
      </c>
      <c r="AC1963" s="39" t="str">
        <f t="shared" si="893"/>
        <v/>
      </c>
      <c r="AD1963" s="39" t="str">
        <f t="shared" ca="1" si="914"/>
        <v/>
      </c>
      <c r="AE1963" s="39" t="str">
        <f t="shared" ca="1" si="905"/>
        <v/>
      </c>
      <c r="AF1963" s="40"/>
      <c r="AG1963" s="39">
        <f t="shared" ca="1" si="915"/>
        <v>0</v>
      </c>
      <c r="AH1963" s="339"/>
      <c r="AI1963" s="37" t="str">
        <f t="shared" ca="1" si="906"/>
        <v/>
      </c>
      <c r="AJ1963" s="41" t="str">
        <f t="shared" ca="1" si="907"/>
        <v/>
      </c>
      <c r="AK1963" s="39" t="str">
        <f t="shared" si="894"/>
        <v/>
      </c>
      <c r="AL1963" s="39" t="str">
        <f t="shared" ca="1" si="916"/>
        <v/>
      </c>
      <c r="AM1963" s="39" t="str">
        <f t="shared" ca="1" si="908"/>
        <v/>
      </c>
      <c r="AN1963" s="40"/>
      <c r="AO1963" s="39">
        <f t="shared" ca="1" si="917"/>
        <v>0</v>
      </c>
      <c r="AP1963" s="339"/>
      <c r="AW1963" s="329"/>
      <c r="BI1963" s="329"/>
      <c r="BJ1963" s="329"/>
      <c r="BK1963" s="329"/>
      <c r="BL1963" s="329"/>
      <c r="BM1963" s="329"/>
      <c r="BN1963" s="329"/>
      <c r="BO1963" s="329"/>
      <c r="BP1963" s="329"/>
      <c r="BQ1963" s="329"/>
      <c r="BR1963" s="329"/>
      <c r="BS1963" s="329"/>
      <c r="BT1963" s="329"/>
      <c r="BU1963" s="329"/>
      <c r="BV1963" s="329"/>
      <c r="BW1963" s="325"/>
      <c r="BX1963" s="325"/>
      <c r="BY1963" s="325"/>
      <c r="BZ1963" s="325"/>
      <c r="CA1963" s="325"/>
      <c r="CB1963" s="325"/>
      <c r="CC1963" s="325"/>
      <c r="CD1963" s="325"/>
      <c r="CE1963" s="325"/>
      <c r="CF1963" s="325"/>
      <c r="CG1963" s="325"/>
      <c r="CH1963" s="325"/>
      <c r="CI1963" s="325"/>
      <c r="CJ1963" s="325"/>
      <c r="CK1963" s="325"/>
      <c r="CL1963" s="325"/>
      <c r="CM1963" s="325"/>
      <c r="CN1963" s="325"/>
      <c r="CO1963" s="325"/>
      <c r="CP1963" s="325"/>
      <c r="CQ1963" s="325"/>
      <c r="CR1963" s="325"/>
      <c r="CS1963" s="325"/>
      <c r="CT1963" s="325"/>
      <c r="CU1963" s="325"/>
      <c r="CV1963" s="325"/>
      <c r="CW1963" s="325"/>
      <c r="CX1963" s="325"/>
    </row>
    <row r="1964" spans="1:102" s="36" customFormat="1" ht="15" hidden="1" customHeight="1">
      <c r="A1964" s="329"/>
      <c r="B1964" s="37" t="str">
        <f t="shared" ca="1" si="895"/>
        <v/>
      </c>
      <c r="C1964" s="41" t="str">
        <f t="shared" ca="1" si="896"/>
        <v/>
      </c>
      <c r="D1964" s="39" t="str">
        <f t="shared" ca="1" si="897"/>
        <v/>
      </c>
      <c r="E1964" s="39" t="str">
        <f t="shared" ca="1" si="909"/>
        <v/>
      </c>
      <c r="F1964" s="39" t="str">
        <f t="shared" ca="1" si="898"/>
        <v/>
      </c>
      <c r="G1964" s="101"/>
      <c r="H1964" s="39">
        <f t="shared" ca="1" si="889"/>
        <v>0</v>
      </c>
      <c r="J1964" s="332"/>
      <c r="K1964" s="37" t="str">
        <f t="shared" ca="1" si="899"/>
        <v/>
      </c>
      <c r="L1964" s="41" t="str">
        <f t="shared" ca="1" si="900"/>
        <v/>
      </c>
      <c r="M1964" s="39" t="str">
        <f t="shared" si="890"/>
        <v/>
      </c>
      <c r="N1964" s="39" t="str">
        <f t="shared" ca="1" si="910"/>
        <v/>
      </c>
      <c r="O1964" s="39" t="str">
        <f ca="1">IF(L1964="","",ROUND(Q1963*$O$5/payments_per_year,2))</f>
        <v/>
      </c>
      <c r="P1964" s="101"/>
      <c r="Q1964" s="39">
        <f t="shared" ca="1" si="911"/>
        <v>0</v>
      </c>
      <c r="R1964" s="332"/>
      <c r="S1964" s="37" t="str">
        <f t="shared" ca="1" si="901"/>
        <v/>
      </c>
      <c r="T1964" s="41" t="str">
        <f t="shared" ca="1" si="902"/>
        <v/>
      </c>
      <c r="U1964" s="39" t="str">
        <f t="shared" si="891"/>
        <v/>
      </c>
      <c r="V1964" s="39" t="str">
        <f t="shared" ca="1" si="912"/>
        <v/>
      </c>
      <c r="W1964" s="39">
        <f t="shared" ca="1" si="892"/>
        <v>0</v>
      </c>
      <c r="X1964" s="40"/>
      <c r="Y1964" s="39">
        <f t="shared" ca="1" si="913"/>
        <v>0</v>
      </c>
      <c r="Z1964" s="327"/>
      <c r="AA1964" s="37" t="str">
        <f t="shared" ca="1" si="903"/>
        <v/>
      </c>
      <c r="AB1964" s="41" t="str">
        <f t="shared" ca="1" si="904"/>
        <v/>
      </c>
      <c r="AC1964" s="39" t="str">
        <f t="shared" si="893"/>
        <v/>
      </c>
      <c r="AD1964" s="39" t="str">
        <f t="shared" ca="1" si="914"/>
        <v/>
      </c>
      <c r="AE1964" s="39" t="str">
        <f t="shared" ca="1" si="905"/>
        <v/>
      </c>
      <c r="AF1964" s="40"/>
      <c r="AG1964" s="39">
        <f t="shared" ca="1" si="915"/>
        <v>0</v>
      </c>
      <c r="AH1964" s="339"/>
      <c r="AI1964" s="37" t="str">
        <f t="shared" ca="1" si="906"/>
        <v/>
      </c>
      <c r="AJ1964" s="41" t="str">
        <f t="shared" ca="1" si="907"/>
        <v/>
      </c>
      <c r="AK1964" s="39" t="str">
        <f t="shared" si="894"/>
        <v/>
      </c>
      <c r="AL1964" s="39" t="str">
        <f t="shared" ca="1" si="916"/>
        <v/>
      </c>
      <c r="AM1964" s="39" t="str">
        <f t="shared" ca="1" si="908"/>
        <v/>
      </c>
      <c r="AN1964" s="40"/>
      <c r="AO1964" s="39">
        <f t="shared" ca="1" si="917"/>
        <v>0</v>
      </c>
      <c r="AP1964" s="339"/>
      <c r="AW1964" s="329"/>
      <c r="BI1964" s="329"/>
      <c r="BJ1964" s="329"/>
      <c r="BK1964" s="329"/>
      <c r="BL1964" s="329"/>
      <c r="BM1964" s="329"/>
      <c r="BN1964" s="329"/>
      <c r="BO1964" s="329"/>
      <c r="BP1964" s="329"/>
      <c r="BQ1964" s="329"/>
      <c r="BR1964" s="329"/>
      <c r="BS1964" s="329"/>
      <c r="BT1964" s="329"/>
      <c r="BU1964" s="329"/>
      <c r="BV1964" s="329"/>
      <c r="BW1964" s="325"/>
      <c r="BX1964" s="325"/>
      <c r="BY1964" s="325"/>
      <c r="BZ1964" s="325"/>
      <c r="CA1964" s="325"/>
      <c r="CB1964" s="325"/>
      <c r="CC1964" s="325"/>
      <c r="CD1964" s="325"/>
      <c r="CE1964" s="325"/>
      <c r="CF1964" s="325"/>
      <c r="CG1964" s="325"/>
      <c r="CH1964" s="325"/>
      <c r="CI1964" s="325"/>
      <c r="CJ1964" s="325"/>
      <c r="CK1964" s="325"/>
      <c r="CL1964" s="325"/>
      <c r="CM1964" s="325"/>
      <c r="CN1964" s="325"/>
      <c r="CO1964" s="325"/>
      <c r="CP1964" s="325"/>
      <c r="CQ1964" s="325"/>
      <c r="CR1964" s="325"/>
      <c r="CS1964" s="325"/>
      <c r="CT1964" s="325"/>
      <c r="CU1964" s="325"/>
      <c r="CV1964" s="325"/>
      <c r="CW1964" s="325"/>
      <c r="CX1964" s="325"/>
    </row>
    <row r="1965" spans="1:102" s="36" customFormat="1" ht="15" hidden="1" customHeight="1">
      <c r="A1965" s="329"/>
      <c r="B1965" s="37" t="str">
        <f t="shared" ca="1" si="895"/>
        <v/>
      </c>
      <c r="C1965" s="41" t="str">
        <f t="shared" ca="1" si="896"/>
        <v/>
      </c>
      <c r="D1965" s="39" t="str">
        <f t="shared" ca="1" si="897"/>
        <v/>
      </c>
      <c r="E1965" s="39" t="str">
        <f t="shared" ca="1" si="909"/>
        <v/>
      </c>
      <c r="F1965" s="39" t="str">
        <f t="shared" ca="1" si="898"/>
        <v/>
      </c>
      <c r="G1965" s="101"/>
      <c r="H1965" s="39">
        <f t="shared" ca="1" si="889"/>
        <v>0</v>
      </c>
      <c r="J1965" s="332"/>
      <c r="K1965" s="37" t="str">
        <f t="shared" ca="1" si="899"/>
        <v/>
      </c>
      <c r="L1965" s="41" t="str">
        <f t="shared" ca="1" si="900"/>
        <v/>
      </c>
      <c r="M1965" s="39" t="str">
        <f t="shared" si="890"/>
        <v/>
      </c>
      <c r="N1965" s="39" t="str">
        <f t="shared" ca="1" si="910"/>
        <v/>
      </c>
      <c r="O1965" s="39">
        <f ca="1">ROUND(Q1964*$O$5/payments_per_year,2)</f>
        <v>0</v>
      </c>
      <c r="P1965" s="101"/>
      <c r="Q1965" s="39">
        <f t="shared" ca="1" si="911"/>
        <v>0</v>
      </c>
      <c r="R1965" s="332"/>
      <c r="S1965" s="37" t="str">
        <f t="shared" ca="1" si="901"/>
        <v/>
      </c>
      <c r="T1965" s="41" t="str">
        <f t="shared" ca="1" si="902"/>
        <v/>
      </c>
      <c r="U1965" s="39" t="str">
        <f t="shared" si="891"/>
        <v/>
      </c>
      <c r="V1965" s="39" t="str">
        <f t="shared" ca="1" si="912"/>
        <v/>
      </c>
      <c r="W1965" s="39">
        <f t="shared" ca="1" si="892"/>
        <v>0</v>
      </c>
      <c r="X1965" s="40"/>
      <c r="Y1965" s="39">
        <f t="shared" ca="1" si="913"/>
        <v>0</v>
      </c>
      <c r="Z1965" s="327"/>
      <c r="AA1965" s="37" t="str">
        <f t="shared" ca="1" si="903"/>
        <v/>
      </c>
      <c r="AB1965" s="41" t="str">
        <f t="shared" ca="1" si="904"/>
        <v/>
      </c>
      <c r="AC1965" s="39" t="str">
        <f t="shared" si="893"/>
        <v/>
      </c>
      <c r="AD1965" s="39" t="str">
        <f t="shared" ca="1" si="914"/>
        <v/>
      </c>
      <c r="AE1965" s="39" t="str">
        <f t="shared" ca="1" si="905"/>
        <v/>
      </c>
      <c r="AF1965" s="40"/>
      <c r="AG1965" s="39">
        <f t="shared" ca="1" si="915"/>
        <v>0</v>
      </c>
      <c r="AH1965" s="339"/>
      <c r="AI1965" s="37" t="str">
        <f t="shared" ca="1" si="906"/>
        <v/>
      </c>
      <c r="AJ1965" s="41" t="str">
        <f t="shared" ca="1" si="907"/>
        <v/>
      </c>
      <c r="AK1965" s="39" t="str">
        <f t="shared" si="894"/>
        <v/>
      </c>
      <c r="AL1965" s="39" t="str">
        <f t="shared" ca="1" si="916"/>
        <v/>
      </c>
      <c r="AM1965" s="39" t="str">
        <f t="shared" ca="1" si="908"/>
        <v/>
      </c>
      <c r="AN1965" s="40"/>
      <c r="AO1965" s="39">
        <f t="shared" ca="1" si="917"/>
        <v>0</v>
      </c>
      <c r="AP1965" s="339"/>
      <c r="AW1965" s="329"/>
      <c r="BI1965" s="329"/>
      <c r="BJ1965" s="329"/>
      <c r="BK1965" s="329"/>
      <c r="BL1965" s="329"/>
      <c r="BM1965" s="329"/>
      <c r="BN1965" s="329"/>
      <c r="BO1965" s="329"/>
      <c r="BP1965" s="329"/>
      <c r="BQ1965" s="329"/>
      <c r="BR1965" s="329"/>
      <c r="BS1965" s="329"/>
      <c r="BT1965" s="329"/>
      <c r="BU1965" s="329"/>
      <c r="BV1965" s="329"/>
      <c r="BW1965" s="325"/>
      <c r="BX1965" s="325"/>
      <c r="BY1965" s="325"/>
      <c r="BZ1965" s="325"/>
      <c r="CA1965" s="325"/>
      <c r="CB1965" s="325"/>
      <c r="CC1965" s="325"/>
      <c r="CD1965" s="325"/>
      <c r="CE1965" s="325"/>
      <c r="CF1965" s="325"/>
      <c r="CG1965" s="325"/>
      <c r="CH1965" s="325"/>
      <c r="CI1965" s="325"/>
      <c r="CJ1965" s="325"/>
      <c r="CK1965" s="325"/>
      <c r="CL1965" s="325"/>
      <c r="CM1965" s="325"/>
      <c r="CN1965" s="325"/>
      <c r="CO1965" s="325"/>
      <c r="CP1965" s="325"/>
      <c r="CQ1965" s="325"/>
      <c r="CR1965" s="325"/>
      <c r="CS1965" s="325"/>
      <c r="CT1965" s="325"/>
      <c r="CU1965" s="325"/>
      <c r="CV1965" s="325"/>
      <c r="CW1965" s="325"/>
      <c r="CX1965" s="325"/>
    </row>
    <row r="1966" spans="1:102" s="36" customFormat="1" ht="15" hidden="1" customHeight="1">
      <c r="A1966" s="329"/>
      <c r="B1966" s="37" t="str">
        <f t="shared" ca="1" si="895"/>
        <v/>
      </c>
      <c r="C1966" s="41" t="str">
        <f t="shared" ca="1" si="896"/>
        <v/>
      </c>
      <c r="D1966" s="39" t="str">
        <f t="shared" ca="1" si="897"/>
        <v/>
      </c>
      <c r="E1966" s="39" t="str">
        <f t="shared" ca="1" si="909"/>
        <v/>
      </c>
      <c r="F1966" s="39" t="str">
        <f t="shared" ca="1" si="898"/>
        <v/>
      </c>
      <c r="G1966" s="101"/>
      <c r="H1966" s="39">
        <f t="shared" ca="1" si="889"/>
        <v>0</v>
      </c>
      <c r="J1966" s="332"/>
      <c r="K1966" s="37" t="str">
        <f t="shared" ca="1" si="899"/>
        <v/>
      </c>
      <c r="L1966" s="41" t="str">
        <f t="shared" ca="1" si="900"/>
        <v/>
      </c>
      <c r="M1966" s="39" t="str">
        <f t="shared" si="890"/>
        <v/>
      </c>
      <c r="N1966" s="39" t="str">
        <f t="shared" ca="1" si="910"/>
        <v/>
      </c>
      <c r="O1966" s="39" t="str">
        <f ca="1">IF(L1966="","",ROUND(Q1965*$O$5/payments_per_year,2))</f>
        <v/>
      </c>
      <c r="P1966" s="101"/>
      <c r="Q1966" s="39">
        <f t="shared" ca="1" si="911"/>
        <v>0</v>
      </c>
      <c r="R1966" s="332"/>
      <c r="S1966" s="37" t="str">
        <f t="shared" ca="1" si="901"/>
        <v/>
      </c>
      <c r="T1966" s="41" t="str">
        <f t="shared" ca="1" si="902"/>
        <v/>
      </c>
      <c r="U1966" s="39" t="str">
        <f t="shared" si="891"/>
        <v/>
      </c>
      <c r="V1966" s="39" t="str">
        <f t="shared" ca="1" si="912"/>
        <v/>
      </c>
      <c r="W1966" s="39">
        <f t="shared" ca="1" si="892"/>
        <v>0</v>
      </c>
      <c r="X1966" s="40"/>
      <c r="Y1966" s="39">
        <f t="shared" ca="1" si="913"/>
        <v>0</v>
      </c>
      <c r="Z1966" s="327"/>
      <c r="AA1966" s="37" t="str">
        <f t="shared" ca="1" si="903"/>
        <v/>
      </c>
      <c r="AB1966" s="41" t="str">
        <f t="shared" ca="1" si="904"/>
        <v/>
      </c>
      <c r="AC1966" s="39" t="str">
        <f t="shared" si="893"/>
        <v/>
      </c>
      <c r="AD1966" s="39" t="str">
        <f t="shared" ca="1" si="914"/>
        <v/>
      </c>
      <c r="AE1966" s="39" t="str">
        <f t="shared" ca="1" si="905"/>
        <v/>
      </c>
      <c r="AF1966" s="40"/>
      <c r="AG1966" s="39">
        <f t="shared" ca="1" si="915"/>
        <v>0</v>
      </c>
      <c r="AH1966" s="339"/>
      <c r="AI1966" s="37" t="str">
        <f t="shared" ca="1" si="906"/>
        <v/>
      </c>
      <c r="AJ1966" s="41" t="str">
        <f t="shared" ca="1" si="907"/>
        <v/>
      </c>
      <c r="AK1966" s="39" t="str">
        <f t="shared" si="894"/>
        <v/>
      </c>
      <c r="AL1966" s="39" t="str">
        <f t="shared" ca="1" si="916"/>
        <v/>
      </c>
      <c r="AM1966" s="39" t="str">
        <f t="shared" ca="1" si="908"/>
        <v/>
      </c>
      <c r="AN1966" s="40"/>
      <c r="AO1966" s="39">
        <f t="shared" ca="1" si="917"/>
        <v>0</v>
      </c>
      <c r="AP1966" s="339"/>
      <c r="AW1966" s="329"/>
      <c r="BI1966" s="329"/>
      <c r="BJ1966" s="329"/>
      <c r="BK1966" s="329"/>
      <c r="BL1966" s="329"/>
      <c r="BM1966" s="329"/>
      <c r="BN1966" s="329"/>
      <c r="BO1966" s="329"/>
      <c r="BP1966" s="329"/>
      <c r="BQ1966" s="329"/>
      <c r="BR1966" s="329"/>
      <c r="BS1966" s="329"/>
      <c r="BT1966" s="329"/>
      <c r="BU1966" s="329"/>
      <c r="BV1966" s="329"/>
      <c r="BW1966" s="325"/>
      <c r="BX1966" s="325"/>
      <c r="BY1966" s="325"/>
      <c r="BZ1966" s="325"/>
      <c r="CA1966" s="325"/>
      <c r="CB1966" s="325"/>
      <c r="CC1966" s="325"/>
      <c r="CD1966" s="325"/>
      <c r="CE1966" s="325"/>
      <c r="CF1966" s="325"/>
      <c r="CG1966" s="325"/>
      <c r="CH1966" s="325"/>
      <c r="CI1966" s="325"/>
      <c r="CJ1966" s="325"/>
      <c r="CK1966" s="325"/>
      <c r="CL1966" s="325"/>
      <c r="CM1966" s="325"/>
      <c r="CN1966" s="325"/>
      <c r="CO1966" s="325"/>
      <c r="CP1966" s="325"/>
      <c r="CQ1966" s="325"/>
      <c r="CR1966" s="325"/>
      <c r="CS1966" s="325"/>
      <c r="CT1966" s="325"/>
      <c r="CU1966" s="325"/>
      <c r="CV1966" s="325"/>
      <c r="CW1966" s="325"/>
      <c r="CX1966" s="325"/>
    </row>
    <row r="1967" spans="1:102" s="36" customFormat="1" ht="15" hidden="1" customHeight="1">
      <c r="A1967" s="329"/>
      <c r="B1967" s="37" t="str">
        <f t="shared" ca="1" si="895"/>
        <v/>
      </c>
      <c r="C1967" s="41" t="str">
        <f t="shared" ca="1" si="896"/>
        <v/>
      </c>
      <c r="D1967" s="39" t="str">
        <f t="shared" ca="1" si="897"/>
        <v/>
      </c>
      <c r="E1967" s="39" t="str">
        <f t="shared" ca="1" si="909"/>
        <v/>
      </c>
      <c r="F1967" s="39" t="str">
        <f t="shared" ca="1" si="898"/>
        <v/>
      </c>
      <c r="G1967" s="101"/>
      <c r="H1967" s="39">
        <f t="shared" ca="1" si="889"/>
        <v>0</v>
      </c>
      <c r="J1967" s="332"/>
      <c r="K1967" s="37" t="str">
        <f t="shared" ca="1" si="899"/>
        <v/>
      </c>
      <c r="L1967" s="41" t="str">
        <f t="shared" ca="1" si="900"/>
        <v/>
      </c>
      <c r="M1967" s="39" t="str">
        <f t="shared" si="890"/>
        <v/>
      </c>
      <c r="N1967" s="39" t="str">
        <f t="shared" ca="1" si="910"/>
        <v/>
      </c>
      <c r="O1967" s="39">
        <f ca="1">ROUND(Q1966*$O$5/payments_per_year,2)</f>
        <v>0</v>
      </c>
      <c r="P1967" s="101"/>
      <c r="Q1967" s="39">
        <f t="shared" ca="1" si="911"/>
        <v>0</v>
      </c>
      <c r="R1967" s="332"/>
      <c r="S1967" s="37" t="str">
        <f t="shared" ca="1" si="901"/>
        <v/>
      </c>
      <c r="T1967" s="41" t="str">
        <f t="shared" ca="1" si="902"/>
        <v/>
      </c>
      <c r="U1967" s="39" t="str">
        <f t="shared" si="891"/>
        <v/>
      </c>
      <c r="V1967" s="39" t="str">
        <f t="shared" ca="1" si="912"/>
        <v/>
      </c>
      <c r="W1967" s="39">
        <f t="shared" ca="1" si="892"/>
        <v>0</v>
      </c>
      <c r="X1967" s="40"/>
      <c r="Y1967" s="39">
        <f t="shared" ca="1" si="913"/>
        <v>0</v>
      </c>
      <c r="Z1967" s="327"/>
      <c r="AA1967" s="37" t="str">
        <f t="shared" ca="1" si="903"/>
        <v/>
      </c>
      <c r="AB1967" s="41" t="str">
        <f t="shared" ca="1" si="904"/>
        <v/>
      </c>
      <c r="AC1967" s="39" t="str">
        <f t="shared" si="893"/>
        <v/>
      </c>
      <c r="AD1967" s="39" t="str">
        <f t="shared" ca="1" si="914"/>
        <v/>
      </c>
      <c r="AE1967" s="39" t="str">
        <f t="shared" ca="1" si="905"/>
        <v/>
      </c>
      <c r="AF1967" s="40"/>
      <c r="AG1967" s="39">
        <f t="shared" ca="1" si="915"/>
        <v>0</v>
      </c>
      <c r="AH1967" s="339"/>
      <c r="AI1967" s="37" t="str">
        <f t="shared" ca="1" si="906"/>
        <v/>
      </c>
      <c r="AJ1967" s="41" t="str">
        <f t="shared" ca="1" si="907"/>
        <v/>
      </c>
      <c r="AK1967" s="39" t="str">
        <f t="shared" si="894"/>
        <v/>
      </c>
      <c r="AL1967" s="39" t="str">
        <f t="shared" ca="1" si="916"/>
        <v/>
      </c>
      <c r="AM1967" s="39" t="str">
        <f t="shared" ca="1" si="908"/>
        <v/>
      </c>
      <c r="AN1967" s="40"/>
      <c r="AO1967" s="39">
        <f t="shared" ca="1" si="917"/>
        <v>0</v>
      </c>
      <c r="AP1967" s="339"/>
      <c r="AW1967" s="329"/>
      <c r="BI1967" s="329"/>
      <c r="BJ1967" s="329"/>
      <c r="BK1967" s="329"/>
      <c r="BL1967" s="329"/>
      <c r="BM1967" s="329"/>
      <c r="BN1967" s="329"/>
      <c r="BO1967" s="329"/>
      <c r="BP1967" s="329"/>
      <c r="BQ1967" s="329"/>
      <c r="BR1967" s="329"/>
      <c r="BS1967" s="329"/>
      <c r="BT1967" s="329"/>
      <c r="BU1967" s="329"/>
      <c r="BV1967" s="329"/>
      <c r="BW1967" s="325"/>
      <c r="BX1967" s="325"/>
      <c r="BY1967" s="325"/>
      <c r="BZ1967" s="325"/>
      <c r="CA1967" s="325"/>
      <c r="CB1967" s="325"/>
      <c r="CC1967" s="325"/>
      <c r="CD1967" s="325"/>
      <c r="CE1967" s="325"/>
      <c r="CF1967" s="325"/>
      <c r="CG1967" s="325"/>
      <c r="CH1967" s="325"/>
      <c r="CI1967" s="325"/>
      <c r="CJ1967" s="325"/>
      <c r="CK1967" s="325"/>
      <c r="CL1967" s="325"/>
      <c r="CM1967" s="325"/>
      <c r="CN1967" s="325"/>
      <c r="CO1967" s="325"/>
      <c r="CP1967" s="325"/>
      <c r="CQ1967" s="325"/>
      <c r="CR1967" s="325"/>
      <c r="CS1967" s="325"/>
      <c r="CT1967" s="325"/>
      <c r="CU1967" s="325"/>
      <c r="CV1967" s="325"/>
      <c r="CW1967" s="325"/>
      <c r="CX1967" s="325"/>
    </row>
    <row r="1968" spans="1:102" s="36" customFormat="1" ht="15" hidden="1" customHeight="1">
      <c r="A1968" s="329"/>
      <c r="B1968" s="37" t="str">
        <f t="shared" ca="1" si="895"/>
        <v/>
      </c>
      <c r="C1968" s="41" t="str">
        <f t="shared" ca="1" si="896"/>
        <v/>
      </c>
      <c r="D1968" s="39" t="str">
        <f t="shared" ca="1" si="897"/>
        <v/>
      </c>
      <c r="E1968" s="39" t="str">
        <f t="shared" ca="1" si="909"/>
        <v/>
      </c>
      <c r="F1968" s="39" t="str">
        <f t="shared" ca="1" si="898"/>
        <v/>
      </c>
      <c r="G1968" s="101"/>
      <c r="H1968" s="39">
        <f t="shared" ca="1" si="889"/>
        <v>0</v>
      </c>
      <c r="J1968" s="332"/>
      <c r="K1968" s="37" t="str">
        <f t="shared" ca="1" si="899"/>
        <v/>
      </c>
      <c r="L1968" s="41" t="str">
        <f t="shared" ca="1" si="900"/>
        <v/>
      </c>
      <c r="M1968" s="39" t="str">
        <f t="shared" si="890"/>
        <v/>
      </c>
      <c r="N1968" s="39" t="str">
        <f t="shared" ca="1" si="910"/>
        <v/>
      </c>
      <c r="O1968" s="39" t="str">
        <f ca="1">IF(L1968="","",ROUND(Q1967*$O$5/payments_per_year,2))</f>
        <v/>
      </c>
      <c r="P1968" s="101"/>
      <c r="Q1968" s="39">
        <f t="shared" ca="1" si="911"/>
        <v>0</v>
      </c>
      <c r="R1968" s="332"/>
      <c r="S1968" s="37" t="str">
        <f t="shared" ca="1" si="901"/>
        <v/>
      </c>
      <c r="T1968" s="41" t="str">
        <f t="shared" ca="1" si="902"/>
        <v/>
      </c>
      <c r="U1968" s="39" t="str">
        <f t="shared" si="891"/>
        <v/>
      </c>
      <c r="V1968" s="39" t="str">
        <f t="shared" ca="1" si="912"/>
        <v/>
      </c>
      <c r="W1968" s="39">
        <f t="shared" ca="1" si="892"/>
        <v>0</v>
      </c>
      <c r="X1968" s="40"/>
      <c r="Y1968" s="39">
        <f t="shared" ca="1" si="913"/>
        <v>0</v>
      </c>
      <c r="Z1968" s="327"/>
      <c r="AA1968" s="37" t="str">
        <f t="shared" ca="1" si="903"/>
        <v/>
      </c>
      <c r="AB1968" s="41" t="str">
        <f t="shared" ca="1" si="904"/>
        <v/>
      </c>
      <c r="AC1968" s="39" t="str">
        <f t="shared" si="893"/>
        <v/>
      </c>
      <c r="AD1968" s="39" t="str">
        <f t="shared" ca="1" si="914"/>
        <v/>
      </c>
      <c r="AE1968" s="39" t="str">
        <f t="shared" ca="1" si="905"/>
        <v/>
      </c>
      <c r="AF1968" s="40"/>
      <c r="AG1968" s="39">
        <f t="shared" ca="1" si="915"/>
        <v>0</v>
      </c>
      <c r="AH1968" s="339"/>
      <c r="AI1968" s="37" t="str">
        <f t="shared" ca="1" si="906"/>
        <v/>
      </c>
      <c r="AJ1968" s="41" t="str">
        <f t="shared" ca="1" si="907"/>
        <v/>
      </c>
      <c r="AK1968" s="39" t="str">
        <f t="shared" si="894"/>
        <v/>
      </c>
      <c r="AL1968" s="39" t="str">
        <f t="shared" ca="1" si="916"/>
        <v/>
      </c>
      <c r="AM1968" s="39" t="str">
        <f t="shared" ca="1" si="908"/>
        <v/>
      </c>
      <c r="AN1968" s="40"/>
      <c r="AO1968" s="39">
        <f t="shared" ca="1" si="917"/>
        <v>0</v>
      </c>
      <c r="AP1968" s="339"/>
      <c r="AW1968" s="329"/>
      <c r="BI1968" s="329"/>
      <c r="BJ1968" s="329"/>
      <c r="BK1968" s="329"/>
      <c r="BL1968" s="329"/>
      <c r="BM1968" s="329"/>
      <c r="BN1968" s="329"/>
      <c r="BO1968" s="329"/>
      <c r="BP1968" s="329"/>
      <c r="BQ1968" s="329"/>
      <c r="BR1968" s="329"/>
      <c r="BS1968" s="329"/>
      <c r="BT1968" s="329"/>
      <c r="BU1968" s="329"/>
      <c r="BV1968" s="329"/>
      <c r="BW1968" s="325"/>
      <c r="BX1968" s="325"/>
      <c r="BY1968" s="325"/>
      <c r="BZ1968" s="325"/>
      <c r="CA1968" s="325"/>
      <c r="CB1968" s="325"/>
      <c r="CC1968" s="325"/>
      <c r="CD1968" s="325"/>
      <c r="CE1968" s="325"/>
      <c r="CF1968" s="325"/>
      <c r="CG1968" s="325"/>
      <c r="CH1968" s="325"/>
      <c r="CI1968" s="325"/>
      <c r="CJ1968" s="325"/>
      <c r="CK1968" s="325"/>
      <c r="CL1968" s="325"/>
      <c r="CM1968" s="325"/>
      <c r="CN1968" s="325"/>
      <c r="CO1968" s="325"/>
      <c r="CP1968" s="325"/>
      <c r="CQ1968" s="325"/>
      <c r="CR1968" s="325"/>
      <c r="CS1968" s="325"/>
      <c r="CT1968" s="325"/>
      <c r="CU1968" s="325"/>
      <c r="CV1968" s="325"/>
      <c r="CW1968" s="325"/>
      <c r="CX1968" s="325"/>
    </row>
    <row r="1969" spans="1:102" s="36" customFormat="1" ht="15" hidden="1" customHeight="1">
      <c r="A1969" s="329"/>
      <c r="B1969" s="37" t="str">
        <f t="shared" ca="1" si="895"/>
        <v/>
      </c>
      <c r="C1969" s="41" t="str">
        <f t="shared" ca="1" si="896"/>
        <v/>
      </c>
      <c r="D1969" s="39" t="str">
        <f t="shared" ca="1" si="897"/>
        <v/>
      </c>
      <c r="E1969" s="39" t="str">
        <f t="shared" ca="1" si="909"/>
        <v/>
      </c>
      <c r="F1969" s="39" t="str">
        <f t="shared" ca="1" si="898"/>
        <v/>
      </c>
      <c r="G1969" s="101"/>
      <c r="H1969" s="39">
        <f t="shared" ca="1" si="889"/>
        <v>0</v>
      </c>
      <c r="J1969" s="332"/>
      <c r="K1969" s="37" t="str">
        <f t="shared" ca="1" si="899"/>
        <v/>
      </c>
      <c r="L1969" s="41" t="str">
        <f t="shared" ca="1" si="900"/>
        <v/>
      </c>
      <c r="M1969" s="39" t="str">
        <f t="shared" si="890"/>
        <v/>
      </c>
      <c r="N1969" s="39" t="str">
        <f t="shared" ca="1" si="910"/>
        <v/>
      </c>
      <c r="O1969" s="39">
        <f ca="1">ROUND(Q1968*$O$5/payments_per_year,2)</f>
        <v>0</v>
      </c>
      <c r="P1969" s="101"/>
      <c r="Q1969" s="39">
        <f t="shared" ca="1" si="911"/>
        <v>0</v>
      </c>
      <c r="R1969" s="332"/>
      <c r="S1969" s="37" t="str">
        <f t="shared" ca="1" si="901"/>
        <v/>
      </c>
      <c r="T1969" s="41" t="str">
        <f t="shared" ca="1" si="902"/>
        <v/>
      </c>
      <c r="U1969" s="39" t="str">
        <f t="shared" si="891"/>
        <v/>
      </c>
      <c r="V1969" s="39" t="str">
        <f t="shared" ca="1" si="912"/>
        <v/>
      </c>
      <c r="W1969" s="39">
        <f t="shared" ca="1" si="892"/>
        <v>0</v>
      </c>
      <c r="X1969" s="40"/>
      <c r="Y1969" s="39">
        <f t="shared" ca="1" si="913"/>
        <v>0</v>
      </c>
      <c r="Z1969" s="327"/>
      <c r="AA1969" s="37" t="str">
        <f t="shared" ca="1" si="903"/>
        <v/>
      </c>
      <c r="AB1969" s="41" t="str">
        <f t="shared" ca="1" si="904"/>
        <v/>
      </c>
      <c r="AC1969" s="39" t="str">
        <f t="shared" si="893"/>
        <v/>
      </c>
      <c r="AD1969" s="39" t="str">
        <f t="shared" ca="1" si="914"/>
        <v/>
      </c>
      <c r="AE1969" s="39" t="str">
        <f t="shared" ca="1" si="905"/>
        <v/>
      </c>
      <c r="AF1969" s="40"/>
      <c r="AG1969" s="39">
        <f t="shared" ca="1" si="915"/>
        <v>0</v>
      </c>
      <c r="AH1969" s="339"/>
      <c r="AI1969" s="37" t="str">
        <f t="shared" ca="1" si="906"/>
        <v/>
      </c>
      <c r="AJ1969" s="41" t="str">
        <f t="shared" ca="1" si="907"/>
        <v/>
      </c>
      <c r="AK1969" s="39" t="str">
        <f t="shared" si="894"/>
        <v/>
      </c>
      <c r="AL1969" s="39" t="str">
        <f t="shared" ca="1" si="916"/>
        <v/>
      </c>
      <c r="AM1969" s="39" t="str">
        <f t="shared" ca="1" si="908"/>
        <v/>
      </c>
      <c r="AN1969" s="40"/>
      <c r="AO1969" s="39">
        <f t="shared" ca="1" si="917"/>
        <v>0</v>
      </c>
      <c r="AP1969" s="339"/>
      <c r="AW1969" s="329"/>
      <c r="BI1969" s="329"/>
      <c r="BJ1969" s="329"/>
      <c r="BK1969" s="329"/>
      <c r="BL1969" s="329"/>
      <c r="BM1969" s="329"/>
      <c r="BN1969" s="329"/>
      <c r="BO1969" s="329"/>
      <c r="BP1969" s="329"/>
      <c r="BQ1969" s="329"/>
      <c r="BR1969" s="329"/>
      <c r="BS1969" s="329"/>
      <c r="BT1969" s="329"/>
      <c r="BU1969" s="329"/>
      <c r="BV1969" s="329"/>
      <c r="BW1969" s="325"/>
      <c r="BX1969" s="325"/>
      <c r="BY1969" s="325"/>
      <c r="BZ1969" s="325"/>
      <c r="CA1969" s="325"/>
      <c r="CB1969" s="325"/>
      <c r="CC1969" s="325"/>
      <c r="CD1969" s="325"/>
      <c r="CE1969" s="325"/>
      <c r="CF1969" s="325"/>
      <c r="CG1969" s="325"/>
      <c r="CH1969" s="325"/>
      <c r="CI1969" s="325"/>
      <c r="CJ1969" s="325"/>
      <c r="CK1969" s="325"/>
      <c r="CL1969" s="325"/>
      <c r="CM1969" s="325"/>
      <c r="CN1969" s="325"/>
      <c r="CO1969" s="325"/>
      <c r="CP1969" s="325"/>
      <c r="CQ1969" s="325"/>
      <c r="CR1969" s="325"/>
      <c r="CS1969" s="325"/>
      <c r="CT1969" s="325"/>
      <c r="CU1969" s="325"/>
      <c r="CV1969" s="325"/>
      <c r="CW1969" s="325"/>
      <c r="CX1969" s="325"/>
    </row>
    <row r="1970" spans="1:102" s="36" customFormat="1" ht="15" hidden="1" customHeight="1">
      <c r="A1970" s="329"/>
      <c r="B1970" s="37" t="str">
        <f t="shared" ca="1" si="895"/>
        <v/>
      </c>
      <c r="C1970" s="41" t="str">
        <f t="shared" ca="1" si="896"/>
        <v/>
      </c>
      <c r="D1970" s="39" t="str">
        <f t="shared" ca="1" si="897"/>
        <v/>
      </c>
      <c r="E1970" s="39" t="str">
        <f t="shared" ca="1" si="909"/>
        <v/>
      </c>
      <c r="F1970" s="39" t="str">
        <f t="shared" ca="1" si="898"/>
        <v/>
      </c>
      <c r="G1970" s="101"/>
      <c r="H1970" s="39">
        <f t="shared" ca="1" si="889"/>
        <v>0</v>
      </c>
      <c r="J1970" s="332"/>
      <c r="K1970" s="37" t="str">
        <f t="shared" ca="1" si="899"/>
        <v/>
      </c>
      <c r="L1970" s="41" t="str">
        <f t="shared" ca="1" si="900"/>
        <v/>
      </c>
      <c r="M1970" s="39" t="str">
        <f t="shared" si="890"/>
        <v/>
      </c>
      <c r="N1970" s="39" t="str">
        <f t="shared" ca="1" si="910"/>
        <v/>
      </c>
      <c r="O1970" s="39" t="str">
        <f ca="1">IF(L1970="","",ROUND(Q1969*$O$5/payments_per_year,2))</f>
        <v/>
      </c>
      <c r="P1970" s="101"/>
      <c r="Q1970" s="39">
        <f t="shared" ca="1" si="911"/>
        <v>0</v>
      </c>
      <c r="R1970" s="332"/>
      <c r="S1970" s="37" t="str">
        <f t="shared" ca="1" si="901"/>
        <v/>
      </c>
      <c r="T1970" s="41" t="str">
        <f t="shared" ca="1" si="902"/>
        <v/>
      </c>
      <c r="U1970" s="39" t="str">
        <f t="shared" si="891"/>
        <v/>
      </c>
      <c r="V1970" s="39" t="str">
        <f t="shared" ca="1" si="912"/>
        <v/>
      </c>
      <c r="W1970" s="39">
        <f t="shared" ca="1" si="892"/>
        <v>0</v>
      </c>
      <c r="X1970" s="40"/>
      <c r="Y1970" s="39">
        <f t="shared" ca="1" si="913"/>
        <v>0</v>
      </c>
      <c r="Z1970" s="327"/>
      <c r="AA1970" s="37" t="str">
        <f t="shared" ca="1" si="903"/>
        <v/>
      </c>
      <c r="AB1970" s="41" t="str">
        <f t="shared" ca="1" si="904"/>
        <v/>
      </c>
      <c r="AC1970" s="39" t="str">
        <f t="shared" si="893"/>
        <v/>
      </c>
      <c r="AD1970" s="39" t="str">
        <f t="shared" ca="1" si="914"/>
        <v/>
      </c>
      <c r="AE1970" s="39" t="str">
        <f t="shared" ca="1" si="905"/>
        <v/>
      </c>
      <c r="AF1970" s="40"/>
      <c r="AG1970" s="39">
        <f t="shared" ca="1" si="915"/>
        <v>0</v>
      </c>
      <c r="AH1970" s="339"/>
      <c r="AI1970" s="37" t="str">
        <f t="shared" ca="1" si="906"/>
        <v/>
      </c>
      <c r="AJ1970" s="41" t="str">
        <f t="shared" ca="1" si="907"/>
        <v/>
      </c>
      <c r="AK1970" s="39" t="str">
        <f t="shared" si="894"/>
        <v/>
      </c>
      <c r="AL1970" s="39" t="str">
        <f t="shared" ca="1" si="916"/>
        <v/>
      </c>
      <c r="AM1970" s="39" t="str">
        <f t="shared" ca="1" si="908"/>
        <v/>
      </c>
      <c r="AN1970" s="40"/>
      <c r="AO1970" s="39">
        <f t="shared" ca="1" si="917"/>
        <v>0</v>
      </c>
      <c r="AP1970" s="339"/>
      <c r="AW1970" s="329"/>
      <c r="BI1970" s="329"/>
      <c r="BJ1970" s="329"/>
      <c r="BK1970" s="329"/>
      <c r="BL1970" s="329"/>
      <c r="BM1970" s="329"/>
      <c r="BN1970" s="329"/>
      <c r="BO1970" s="329"/>
      <c r="BP1970" s="329"/>
      <c r="BQ1970" s="329"/>
      <c r="BR1970" s="329"/>
      <c r="BS1970" s="329"/>
      <c r="BT1970" s="329"/>
      <c r="BU1970" s="329"/>
      <c r="BV1970" s="329"/>
      <c r="BW1970" s="325"/>
      <c r="BX1970" s="325"/>
      <c r="BY1970" s="325"/>
      <c r="BZ1970" s="325"/>
      <c r="CA1970" s="325"/>
      <c r="CB1970" s="325"/>
      <c r="CC1970" s="325"/>
      <c r="CD1970" s="325"/>
      <c r="CE1970" s="325"/>
      <c r="CF1970" s="325"/>
      <c r="CG1970" s="325"/>
      <c r="CH1970" s="325"/>
      <c r="CI1970" s="325"/>
      <c r="CJ1970" s="325"/>
      <c r="CK1970" s="325"/>
      <c r="CL1970" s="325"/>
      <c r="CM1970" s="325"/>
      <c r="CN1970" s="325"/>
      <c r="CO1970" s="325"/>
      <c r="CP1970" s="325"/>
      <c r="CQ1970" s="325"/>
      <c r="CR1970" s="325"/>
      <c r="CS1970" s="325"/>
      <c r="CT1970" s="325"/>
      <c r="CU1970" s="325"/>
      <c r="CV1970" s="325"/>
      <c r="CW1970" s="325"/>
      <c r="CX1970" s="325"/>
    </row>
    <row r="1971" spans="1:102" s="36" customFormat="1" ht="15" hidden="1" customHeight="1">
      <c r="A1971" s="329"/>
      <c r="B1971" s="37" t="str">
        <f t="shared" ca="1" si="895"/>
        <v/>
      </c>
      <c r="C1971" s="41" t="str">
        <f t="shared" ca="1" si="896"/>
        <v/>
      </c>
      <c r="D1971" s="39" t="str">
        <f t="shared" ca="1" si="897"/>
        <v/>
      </c>
      <c r="E1971" s="39" t="str">
        <f t="shared" ca="1" si="909"/>
        <v/>
      </c>
      <c r="F1971" s="39" t="str">
        <f t="shared" ca="1" si="898"/>
        <v/>
      </c>
      <c r="G1971" s="101"/>
      <c r="H1971" s="39">
        <f t="shared" ca="1" si="889"/>
        <v>0</v>
      </c>
      <c r="J1971" s="332"/>
      <c r="K1971" s="37" t="str">
        <f t="shared" ca="1" si="899"/>
        <v/>
      </c>
      <c r="L1971" s="41" t="str">
        <f t="shared" ca="1" si="900"/>
        <v/>
      </c>
      <c r="M1971" s="39" t="str">
        <f t="shared" si="890"/>
        <v/>
      </c>
      <c r="N1971" s="39" t="str">
        <f t="shared" ca="1" si="910"/>
        <v/>
      </c>
      <c r="O1971" s="39">
        <f ca="1">ROUND(Q1970*$O$5/payments_per_year,2)</f>
        <v>0</v>
      </c>
      <c r="P1971" s="101"/>
      <c r="Q1971" s="39">
        <f t="shared" ca="1" si="911"/>
        <v>0</v>
      </c>
      <c r="R1971" s="332"/>
      <c r="S1971" s="37" t="str">
        <f t="shared" ca="1" si="901"/>
        <v/>
      </c>
      <c r="T1971" s="41" t="str">
        <f t="shared" ca="1" si="902"/>
        <v/>
      </c>
      <c r="U1971" s="39" t="str">
        <f t="shared" si="891"/>
        <v/>
      </c>
      <c r="V1971" s="39" t="str">
        <f t="shared" ca="1" si="912"/>
        <v/>
      </c>
      <c r="W1971" s="39">
        <f t="shared" ca="1" si="892"/>
        <v>0</v>
      </c>
      <c r="X1971" s="40"/>
      <c r="Y1971" s="39">
        <f t="shared" ca="1" si="913"/>
        <v>0</v>
      </c>
      <c r="Z1971" s="327"/>
      <c r="AA1971" s="37" t="str">
        <f t="shared" ca="1" si="903"/>
        <v/>
      </c>
      <c r="AB1971" s="41" t="str">
        <f t="shared" ca="1" si="904"/>
        <v/>
      </c>
      <c r="AC1971" s="39" t="str">
        <f t="shared" si="893"/>
        <v/>
      </c>
      <c r="AD1971" s="39" t="str">
        <f t="shared" ca="1" si="914"/>
        <v/>
      </c>
      <c r="AE1971" s="39" t="str">
        <f t="shared" ca="1" si="905"/>
        <v/>
      </c>
      <c r="AF1971" s="40"/>
      <c r="AG1971" s="39">
        <f t="shared" ca="1" si="915"/>
        <v>0</v>
      </c>
      <c r="AH1971" s="339"/>
      <c r="AI1971" s="37" t="str">
        <f t="shared" ca="1" si="906"/>
        <v/>
      </c>
      <c r="AJ1971" s="41" t="str">
        <f t="shared" ca="1" si="907"/>
        <v/>
      </c>
      <c r="AK1971" s="39" t="str">
        <f t="shared" si="894"/>
        <v/>
      </c>
      <c r="AL1971" s="39" t="str">
        <f t="shared" ca="1" si="916"/>
        <v/>
      </c>
      <c r="AM1971" s="39" t="str">
        <f t="shared" ca="1" si="908"/>
        <v/>
      </c>
      <c r="AN1971" s="40"/>
      <c r="AO1971" s="39">
        <f t="shared" ca="1" si="917"/>
        <v>0</v>
      </c>
      <c r="AP1971" s="339"/>
      <c r="AW1971" s="329"/>
      <c r="BI1971" s="329"/>
      <c r="BJ1971" s="329"/>
      <c r="BK1971" s="329"/>
      <c r="BL1971" s="329"/>
      <c r="BM1971" s="329"/>
      <c r="BN1971" s="329"/>
      <c r="BO1971" s="329"/>
      <c r="BP1971" s="329"/>
      <c r="BQ1971" s="329"/>
      <c r="BR1971" s="329"/>
      <c r="BS1971" s="329"/>
      <c r="BT1971" s="329"/>
      <c r="BU1971" s="329"/>
      <c r="BV1971" s="329"/>
      <c r="BW1971" s="325"/>
      <c r="BX1971" s="325"/>
      <c r="BY1971" s="325"/>
      <c r="BZ1971" s="325"/>
      <c r="CA1971" s="325"/>
      <c r="CB1971" s="325"/>
      <c r="CC1971" s="325"/>
      <c r="CD1971" s="325"/>
      <c r="CE1971" s="325"/>
      <c r="CF1971" s="325"/>
      <c r="CG1971" s="325"/>
      <c r="CH1971" s="325"/>
      <c r="CI1971" s="325"/>
      <c r="CJ1971" s="325"/>
      <c r="CK1971" s="325"/>
      <c r="CL1971" s="325"/>
      <c r="CM1971" s="325"/>
      <c r="CN1971" s="325"/>
      <c r="CO1971" s="325"/>
      <c r="CP1971" s="325"/>
      <c r="CQ1971" s="325"/>
      <c r="CR1971" s="325"/>
      <c r="CS1971" s="325"/>
      <c r="CT1971" s="325"/>
      <c r="CU1971" s="325"/>
      <c r="CV1971" s="325"/>
      <c r="CW1971" s="325"/>
      <c r="CX1971" s="325"/>
    </row>
    <row r="1972" spans="1:102" s="36" customFormat="1" ht="15" hidden="1" customHeight="1">
      <c r="A1972" s="329"/>
      <c r="B1972" s="37" t="str">
        <f t="shared" ca="1" si="895"/>
        <v/>
      </c>
      <c r="C1972" s="41" t="str">
        <f t="shared" ca="1" si="896"/>
        <v/>
      </c>
      <c r="D1972" s="39" t="str">
        <f t="shared" ca="1" si="897"/>
        <v/>
      </c>
      <c r="E1972" s="39" t="str">
        <f t="shared" ca="1" si="909"/>
        <v/>
      </c>
      <c r="F1972" s="39" t="str">
        <f t="shared" ca="1" si="898"/>
        <v/>
      </c>
      <c r="G1972" s="101"/>
      <c r="H1972" s="39">
        <f t="shared" ca="1" si="889"/>
        <v>0</v>
      </c>
      <c r="J1972" s="332"/>
      <c r="K1972" s="37" t="str">
        <f t="shared" ca="1" si="899"/>
        <v/>
      </c>
      <c r="L1972" s="41" t="str">
        <f t="shared" ca="1" si="900"/>
        <v/>
      </c>
      <c r="M1972" s="39" t="str">
        <f t="shared" si="890"/>
        <v/>
      </c>
      <c r="N1972" s="39" t="str">
        <f t="shared" ca="1" si="910"/>
        <v/>
      </c>
      <c r="O1972" s="39" t="str">
        <f ca="1">IF(L1972="","",ROUND(Q1971*$O$5/payments_per_year,2))</f>
        <v/>
      </c>
      <c r="P1972" s="101"/>
      <c r="Q1972" s="39">
        <f t="shared" ca="1" si="911"/>
        <v>0</v>
      </c>
      <c r="R1972" s="332"/>
      <c r="S1972" s="37" t="str">
        <f t="shared" ca="1" si="901"/>
        <v/>
      </c>
      <c r="T1972" s="41" t="str">
        <f t="shared" ca="1" si="902"/>
        <v/>
      </c>
      <c r="U1972" s="39" t="str">
        <f t="shared" si="891"/>
        <v/>
      </c>
      <c r="V1972" s="39" t="str">
        <f t="shared" ca="1" si="912"/>
        <v/>
      </c>
      <c r="W1972" s="39">
        <f t="shared" ca="1" si="892"/>
        <v>0</v>
      </c>
      <c r="X1972" s="40"/>
      <c r="Y1972" s="39">
        <f t="shared" ca="1" si="913"/>
        <v>0</v>
      </c>
      <c r="Z1972" s="327"/>
      <c r="AA1972" s="37" t="str">
        <f t="shared" ca="1" si="903"/>
        <v/>
      </c>
      <c r="AB1972" s="41" t="str">
        <f t="shared" ca="1" si="904"/>
        <v/>
      </c>
      <c r="AC1972" s="39" t="str">
        <f t="shared" si="893"/>
        <v/>
      </c>
      <c r="AD1972" s="39" t="str">
        <f t="shared" ca="1" si="914"/>
        <v/>
      </c>
      <c r="AE1972" s="39" t="str">
        <f t="shared" ca="1" si="905"/>
        <v/>
      </c>
      <c r="AF1972" s="40"/>
      <c r="AG1972" s="39">
        <f t="shared" ca="1" si="915"/>
        <v>0</v>
      </c>
      <c r="AH1972" s="339"/>
      <c r="AI1972" s="37" t="str">
        <f t="shared" ca="1" si="906"/>
        <v/>
      </c>
      <c r="AJ1972" s="41" t="str">
        <f t="shared" ca="1" si="907"/>
        <v/>
      </c>
      <c r="AK1972" s="39" t="str">
        <f t="shared" si="894"/>
        <v/>
      </c>
      <c r="AL1972" s="39" t="str">
        <f t="shared" ca="1" si="916"/>
        <v/>
      </c>
      <c r="AM1972" s="39" t="str">
        <f t="shared" ca="1" si="908"/>
        <v/>
      </c>
      <c r="AN1972" s="40"/>
      <c r="AO1972" s="39">
        <f t="shared" ca="1" si="917"/>
        <v>0</v>
      </c>
      <c r="AP1972" s="339"/>
      <c r="AW1972" s="329"/>
      <c r="BI1972" s="329"/>
      <c r="BJ1972" s="329"/>
      <c r="BK1972" s="329"/>
      <c r="BL1972" s="329"/>
      <c r="BM1972" s="329"/>
      <c r="BN1972" s="329"/>
      <c r="BO1972" s="329"/>
      <c r="BP1972" s="329"/>
      <c r="BQ1972" s="329"/>
      <c r="BR1972" s="329"/>
      <c r="BS1972" s="329"/>
      <c r="BT1972" s="329"/>
      <c r="BU1972" s="329"/>
      <c r="BV1972" s="329"/>
      <c r="BW1972" s="325"/>
      <c r="BX1972" s="325"/>
      <c r="BY1972" s="325"/>
      <c r="BZ1972" s="325"/>
      <c r="CA1972" s="325"/>
      <c r="CB1972" s="325"/>
      <c r="CC1972" s="325"/>
      <c r="CD1972" s="325"/>
      <c r="CE1972" s="325"/>
      <c r="CF1972" s="325"/>
      <c r="CG1972" s="325"/>
      <c r="CH1972" s="325"/>
      <c r="CI1972" s="325"/>
      <c r="CJ1972" s="325"/>
      <c r="CK1972" s="325"/>
      <c r="CL1972" s="325"/>
      <c r="CM1972" s="325"/>
      <c r="CN1972" s="325"/>
      <c r="CO1972" s="325"/>
      <c r="CP1972" s="325"/>
      <c r="CQ1972" s="325"/>
      <c r="CR1972" s="325"/>
      <c r="CS1972" s="325"/>
      <c r="CT1972" s="325"/>
      <c r="CU1972" s="325"/>
      <c r="CV1972" s="325"/>
      <c r="CW1972" s="325"/>
      <c r="CX1972" s="325"/>
    </row>
    <row r="1973" spans="1:102" s="36" customFormat="1" ht="15" hidden="1" customHeight="1">
      <c r="A1973" s="329"/>
      <c r="B1973" s="37" t="str">
        <f t="shared" ca="1" si="895"/>
        <v/>
      </c>
      <c r="C1973" s="41" t="str">
        <f t="shared" ca="1" si="896"/>
        <v/>
      </c>
      <c r="D1973" s="39" t="str">
        <f t="shared" ca="1" si="897"/>
        <v/>
      </c>
      <c r="E1973" s="39" t="str">
        <f t="shared" ca="1" si="909"/>
        <v/>
      </c>
      <c r="F1973" s="39" t="str">
        <f t="shared" ca="1" si="898"/>
        <v/>
      </c>
      <c r="G1973" s="101"/>
      <c r="H1973" s="39">
        <f t="shared" ca="1" si="889"/>
        <v>0</v>
      </c>
      <c r="J1973" s="332"/>
      <c r="K1973" s="37" t="str">
        <f t="shared" ca="1" si="899"/>
        <v/>
      </c>
      <c r="L1973" s="41" t="str">
        <f t="shared" ca="1" si="900"/>
        <v/>
      </c>
      <c r="M1973" s="39" t="str">
        <f t="shared" si="890"/>
        <v/>
      </c>
      <c r="N1973" s="39" t="str">
        <f t="shared" ca="1" si="910"/>
        <v/>
      </c>
      <c r="O1973" s="39">
        <f ca="1">ROUND(Q1972*$O$5/payments_per_year,2)</f>
        <v>0</v>
      </c>
      <c r="P1973" s="101"/>
      <c r="Q1973" s="39">
        <f t="shared" ca="1" si="911"/>
        <v>0</v>
      </c>
      <c r="R1973" s="332"/>
      <c r="S1973" s="37" t="str">
        <f t="shared" ca="1" si="901"/>
        <v/>
      </c>
      <c r="T1973" s="41" t="str">
        <f t="shared" ca="1" si="902"/>
        <v/>
      </c>
      <c r="U1973" s="39" t="str">
        <f t="shared" si="891"/>
        <v/>
      </c>
      <c r="V1973" s="39" t="str">
        <f t="shared" ca="1" si="912"/>
        <v/>
      </c>
      <c r="W1973" s="39">
        <f t="shared" ca="1" si="892"/>
        <v>0</v>
      </c>
      <c r="X1973" s="40"/>
      <c r="Y1973" s="39">
        <f t="shared" ca="1" si="913"/>
        <v>0</v>
      </c>
      <c r="Z1973" s="327"/>
      <c r="AA1973" s="37" t="str">
        <f t="shared" ca="1" si="903"/>
        <v/>
      </c>
      <c r="AB1973" s="41" t="str">
        <f t="shared" ca="1" si="904"/>
        <v/>
      </c>
      <c r="AC1973" s="39" t="str">
        <f t="shared" si="893"/>
        <v/>
      </c>
      <c r="AD1973" s="39" t="str">
        <f t="shared" ca="1" si="914"/>
        <v/>
      </c>
      <c r="AE1973" s="39" t="str">
        <f t="shared" ca="1" si="905"/>
        <v/>
      </c>
      <c r="AF1973" s="40"/>
      <c r="AG1973" s="39">
        <f t="shared" ca="1" si="915"/>
        <v>0</v>
      </c>
      <c r="AH1973" s="339"/>
      <c r="AI1973" s="37" t="str">
        <f t="shared" ca="1" si="906"/>
        <v/>
      </c>
      <c r="AJ1973" s="41" t="str">
        <f t="shared" ca="1" si="907"/>
        <v/>
      </c>
      <c r="AK1973" s="39" t="str">
        <f t="shared" si="894"/>
        <v/>
      </c>
      <c r="AL1973" s="39" t="str">
        <f t="shared" ca="1" si="916"/>
        <v/>
      </c>
      <c r="AM1973" s="39" t="str">
        <f t="shared" ca="1" si="908"/>
        <v/>
      </c>
      <c r="AN1973" s="40"/>
      <c r="AO1973" s="39">
        <f t="shared" ca="1" si="917"/>
        <v>0</v>
      </c>
      <c r="AP1973" s="339"/>
      <c r="AW1973" s="329"/>
      <c r="BI1973" s="329"/>
      <c r="BJ1973" s="329"/>
      <c r="BK1973" s="329"/>
      <c r="BL1973" s="329"/>
      <c r="BM1973" s="329"/>
      <c r="BN1973" s="329"/>
      <c r="BO1973" s="329"/>
      <c r="BP1973" s="329"/>
      <c r="BQ1973" s="329"/>
      <c r="BR1973" s="329"/>
      <c r="BS1973" s="329"/>
      <c r="BT1973" s="329"/>
      <c r="BU1973" s="329"/>
      <c r="BV1973" s="329"/>
      <c r="BW1973" s="325"/>
      <c r="BX1973" s="325"/>
      <c r="BY1973" s="325"/>
      <c r="BZ1973" s="325"/>
      <c r="CA1973" s="325"/>
      <c r="CB1973" s="325"/>
      <c r="CC1973" s="325"/>
      <c r="CD1973" s="325"/>
      <c r="CE1973" s="325"/>
      <c r="CF1973" s="325"/>
      <c r="CG1973" s="325"/>
      <c r="CH1973" s="325"/>
      <c r="CI1973" s="325"/>
      <c r="CJ1973" s="325"/>
      <c r="CK1973" s="325"/>
      <c r="CL1973" s="325"/>
      <c r="CM1973" s="325"/>
      <c r="CN1973" s="325"/>
      <c r="CO1973" s="325"/>
      <c r="CP1973" s="325"/>
      <c r="CQ1973" s="325"/>
      <c r="CR1973" s="325"/>
      <c r="CS1973" s="325"/>
      <c r="CT1973" s="325"/>
      <c r="CU1973" s="325"/>
      <c r="CV1973" s="325"/>
      <c r="CW1973" s="325"/>
      <c r="CX1973" s="325"/>
    </row>
    <row r="1974" spans="1:102" s="36" customFormat="1" ht="15" hidden="1" customHeight="1">
      <c r="A1974" s="329"/>
      <c r="B1974" s="37" t="str">
        <f t="shared" ca="1" si="895"/>
        <v/>
      </c>
      <c r="C1974" s="41" t="str">
        <f t="shared" ca="1" si="896"/>
        <v/>
      </c>
      <c r="D1974" s="39" t="str">
        <f t="shared" ca="1" si="897"/>
        <v/>
      </c>
      <c r="E1974" s="39" t="str">
        <f t="shared" ca="1" si="909"/>
        <v/>
      </c>
      <c r="F1974" s="39" t="str">
        <f t="shared" ca="1" si="898"/>
        <v/>
      </c>
      <c r="G1974" s="101"/>
      <c r="H1974" s="39">
        <f t="shared" ca="1" si="889"/>
        <v>0</v>
      </c>
      <c r="J1974" s="332"/>
      <c r="K1974" s="37" t="str">
        <f t="shared" ca="1" si="899"/>
        <v/>
      </c>
      <c r="L1974" s="41" t="str">
        <f t="shared" ca="1" si="900"/>
        <v/>
      </c>
      <c r="M1974" s="39" t="str">
        <f t="shared" si="890"/>
        <v/>
      </c>
      <c r="N1974" s="39" t="str">
        <f t="shared" ca="1" si="910"/>
        <v/>
      </c>
      <c r="O1974" s="39" t="str">
        <f ca="1">IF(L1974="","",ROUND(Q1973*$O$5/payments_per_year,2))</f>
        <v/>
      </c>
      <c r="P1974" s="101"/>
      <c r="Q1974" s="39">
        <f t="shared" ca="1" si="911"/>
        <v>0</v>
      </c>
      <c r="R1974" s="332"/>
      <c r="S1974" s="37" t="str">
        <f t="shared" ca="1" si="901"/>
        <v/>
      </c>
      <c r="T1974" s="41" t="str">
        <f t="shared" ca="1" si="902"/>
        <v/>
      </c>
      <c r="U1974" s="39" t="str">
        <f t="shared" si="891"/>
        <v/>
      </c>
      <c r="V1974" s="39" t="str">
        <f t="shared" ca="1" si="912"/>
        <v/>
      </c>
      <c r="W1974" s="39">
        <f t="shared" ca="1" si="892"/>
        <v>0</v>
      </c>
      <c r="X1974" s="40"/>
      <c r="Y1974" s="39">
        <f t="shared" ca="1" si="913"/>
        <v>0</v>
      </c>
      <c r="Z1974" s="327"/>
      <c r="AA1974" s="37" t="str">
        <f t="shared" ca="1" si="903"/>
        <v/>
      </c>
      <c r="AB1974" s="41" t="str">
        <f t="shared" ca="1" si="904"/>
        <v/>
      </c>
      <c r="AC1974" s="39" t="str">
        <f t="shared" si="893"/>
        <v/>
      </c>
      <c r="AD1974" s="39" t="str">
        <f t="shared" ca="1" si="914"/>
        <v/>
      </c>
      <c r="AE1974" s="39" t="str">
        <f t="shared" ca="1" si="905"/>
        <v/>
      </c>
      <c r="AF1974" s="40"/>
      <c r="AG1974" s="39">
        <f t="shared" ca="1" si="915"/>
        <v>0</v>
      </c>
      <c r="AH1974" s="339"/>
      <c r="AI1974" s="37" t="str">
        <f t="shared" ca="1" si="906"/>
        <v/>
      </c>
      <c r="AJ1974" s="41" t="str">
        <f t="shared" ca="1" si="907"/>
        <v/>
      </c>
      <c r="AK1974" s="39" t="str">
        <f t="shared" si="894"/>
        <v/>
      </c>
      <c r="AL1974" s="39" t="str">
        <f t="shared" ca="1" si="916"/>
        <v/>
      </c>
      <c r="AM1974" s="39" t="str">
        <f t="shared" ca="1" si="908"/>
        <v/>
      </c>
      <c r="AN1974" s="40"/>
      <c r="AO1974" s="39">
        <f t="shared" ca="1" si="917"/>
        <v>0</v>
      </c>
      <c r="AP1974" s="339"/>
      <c r="AW1974" s="329"/>
      <c r="BI1974" s="329"/>
      <c r="BJ1974" s="329"/>
      <c r="BK1974" s="329"/>
      <c r="BL1974" s="329"/>
      <c r="BM1974" s="329"/>
      <c r="BN1974" s="329"/>
      <c r="BO1974" s="329"/>
      <c r="BP1974" s="329"/>
      <c r="BQ1974" s="329"/>
      <c r="BR1974" s="329"/>
      <c r="BS1974" s="329"/>
      <c r="BT1974" s="329"/>
      <c r="BU1974" s="329"/>
      <c r="BV1974" s="329"/>
      <c r="BW1974" s="325"/>
      <c r="BX1974" s="325"/>
      <c r="BY1974" s="325"/>
      <c r="BZ1974" s="325"/>
      <c r="CA1974" s="325"/>
      <c r="CB1974" s="325"/>
      <c r="CC1974" s="325"/>
      <c r="CD1974" s="325"/>
      <c r="CE1974" s="325"/>
      <c r="CF1974" s="325"/>
      <c r="CG1974" s="325"/>
      <c r="CH1974" s="325"/>
      <c r="CI1974" s="325"/>
      <c r="CJ1974" s="325"/>
      <c r="CK1974" s="325"/>
      <c r="CL1974" s="325"/>
      <c r="CM1974" s="325"/>
      <c r="CN1974" s="325"/>
      <c r="CO1974" s="325"/>
      <c r="CP1974" s="325"/>
      <c r="CQ1974" s="325"/>
      <c r="CR1974" s="325"/>
      <c r="CS1974" s="325"/>
      <c r="CT1974" s="325"/>
      <c r="CU1974" s="325"/>
      <c r="CV1974" s="325"/>
      <c r="CW1974" s="325"/>
      <c r="CX1974" s="325"/>
    </row>
    <row r="1975" spans="1:102" s="36" customFormat="1" ht="15" hidden="1" customHeight="1">
      <c r="A1975" s="329"/>
      <c r="B1975" s="37" t="str">
        <f t="shared" ca="1" si="895"/>
        <v/>
      </c>
      <c r="C1975" s="41" t="str">
        <f t="shared" ca="1" si="896"/>
        <v/>
      </c>
      <c r="D1975" s="39" t="str">
        <f t="shared" ca="1" si="897"/>
        <v/>
      </c>
      <c r="E1975" s="39" t="str">
        <f t="shared" ca="1" si="909"/>
        <v/>
      </c>
      <c r="F1975" s="39" t="str">
        <f t="shared" ca="1" si="898"/>
        <v/>
      </c>
      <c r="G1975" s="101"/>
      <c r="H1975" s="39">
        <f t="shared" ca="1" si="889"/>
        <v>0</v>
      </c>
      <c r="J1975" s="332"/>
      <c r="K1975" s="37" t="str">
        <f t="shared" ca="1" si="899"/>
        <v/>
      </c>
      <c r="L1975" s="41" t="str">
        <f t="shared" ca="1" si="900"/>
        <v/>
      </c>
      <c r="M1975" s="39" t="str">
        <f t="shared" si="890"/>
        <v/>
      </c>
      <c r="N1975" s="39" t="str">
        <f t="shared" ca="1" si="910"/>
        <v/>
      </c>
      <c r="O1975" s="39">
        <f ca="1">ROUND(Q1974*$O$5/payments_per_year,2)</f>
        <v>0</v>
      </c>
      <c r="P1975" s="101"/>
      <c r="Q1975" s="39">
        <f t="shared" ca="1" si="911"/>
        <v>0</v>
      </c>
      <c r="R1975" s="332"/>
      <c r="S1975" s="37" t="str">
        <f t="shared" ca="1" si="901"/>
        <v/>
      </c>
      <c r="T1975" s="41" t="str">
        <f t="shared" ca="1" si="902"/>
        <v/>
      </c>
      <c r="U1975" s="39" t="str">
        <f t="shared" si="891"/>
        <v/>
      </c>
      <c r="V1975" s="39" t="str">
        <f t="shared" ca="1" si="912"/>
        <v/>
      </c>
      <c r="W1975" s="39">
        <f t="shared" ca="1" si="892"/>
        <v>0</v>
      </c>
      <c r="X1975" s="40"/>
      <c r="Y1975" s="39">
        <f t="shared" ca="1" si="913"/>
        <v>0</v>
      </c>
      <c r="Z1975" s="327"/>
      <c r="AA1975" s="37" t="str">
        <f t="shared" ca="1" si="903"/>
        <v/>
      </c>
      <c r="AB1975" s="41" t="str">
        <f t="shared" ca="1" si="904"/>
        <v/>
      </c>
      <c r="AC1975" s="39" t="str">
        <f t="shared" si="893"/>
        <v/>
      </c>
      <c r="AD1975" s="39" t="str">
        <f t="shared" ca="1" si="914"/>
        <v/>
      </c>
      <c r="AE1975" s="39" t="str">
        <f t="shared" ca="1" si="905"/>
        <v/>
      </c>
      <c r="AF1975" s="40"/>
      <c r="AG1975" s="39">
        <f t="shared" ca="1" si="915"/>
        <v>0</v>
      </c>
      <c r="AH1975" s="339"/>
      <c r="AI1975" s="37" t="str">
        <f t="shared" ca="1" si="906"/>
        <v/>
      </c>
      <c r="AJ1975" s="41" t="str">
        <f t="shared" ca="1" si="907"/>
        <v/>
      </c>
      <c r="AK1975" s="39" t="str">
        <f t="shared" si="894"/>
        <v/>
      </c>
      <c r="AL1975" s="39" t="str">
        <f t="shared" ca="1" si="916"/>
        <v/>
      </c>
      <c r="AM1975" s="39" t="str">
        <f t="shared" ca="1" si="908"/>
        <v/>
      </c>
      <c r="AN1975" s="40"/>
      <c r="AO1975" s="39">
        <f t="shared" ca="1" si="917"/>
        <v>0</v>
      </c>
      <c r="AP1975" s="339"/>
      <c r="AW1975" s="329"/>
      <c r="BI1975" s="329"/>
      <c r="BJ1975" s="329"/>
      <c r="BK1975" s="329"/>
      <c r="BL1975" s="329"/>
      <c r="BM1975" s="329"/>
      <c r="BN1975" s="329"/>
      <c r="BO1975" s="329"/>
      <c r="BP1975" s="329"/>
      <c r="BQ1975" s="329"/>
      <c r="BR1975" s="329"/>
      <c r="BS1975" s="329"/>
      <c r="BT1975" s="329"/>
      <c r="BU1975" s="329"/>
      <c r="BV1975" s="329"/>
      <c r="BW1975" s="325"/>
      <c r="BX1975" s="325"/>
      <c r="BY1975" s="325"/>
      <c r="BZ1975" s="325"/>
      <c r="CA1975" s="325"/>
      <c r="CB1975" s="325"/>
      <c r="CC1975" s="325"/>
      <c r="CD1975" s="325"/>
      <c r="CE1975" s="325"/>
      <c r="CF1975" s="325"/>
      <c r="CG1975" s="325"/>
      <c r="CH1975" s="325"/>
      <c r="CI1975" s="325"/>
      <c r="CJ1975" s="325"/>
      <c r="CK1975" s="325"/>
      <c r="CL1975" s="325"/>
      <c r="CM1975" s="325"/>
      <c r="CN1975" s="325"/>
      <c r="CO1975" s="325"/>
      <c r="CP1975" s="325"/>
      <c r="CQ1975" s="325"/>
      <c r="CR1975" s="325"/>
      <c r="CS1975" s="325"/>
      <c r="CT1975" s="325"/>
      <c r="CU1975" s="325"/>
      <c r="CV1975" s="325"/>
      <c r="CW1975" s="325"/>
      <c r="CX1975" s="325"/>
    </row>
    <row r="1976" spans="1:102" s="36" customFormat="1" ht="15" hidden="1" customHeight="1">
      <c r="A1976" s="329"/>
      <c r="B1976" s="37" t="str">
        <f t="shared" ca="1" si="895"/>
        <v/>
      </c>
      <c r="C1976" s="41" t="str">
        <f t="shared" ca="1" si="896"/>
        <v/>
      </c>
      <c r="D1976" s="39" t="str">
        <f t="shared" ca="1" si="897"/>
        <v/>
      </c>
      <c r="E1976" s="39" t="str">
        <f t="shared" ca="1" si="909"/>
        <v/>
      </c>
      <c r="F1976" s="39" t="str">
        <f t="shared" ca="1" si="898"/>
        <v/>
      </c>
      <c r="G1976" s="101"/>
      <c r="H1976" s="39">
        <f t="shared" ca="1" si="889"/>
        <v>0</v>
      </c>
      <c r="J1976" s="332"/>
      <c r="K1976" s="37" t="str">
        <f t="shared" ca="1" si="899"/>
        <v/>
      </c>
      <c r="L1976" s="41" t="str">
        <f t="shared" ca="1" si="900"/>
        <v/>
      </c>
      <c r="M1976" s="39" t="str">
        <f t="shared" si="890"/>
        <v/>
      </c>
      <c r="N1976" s="39" t="str">
        <f t="shared" ca="1" si="910"/>
        <v/>
      </c>
      <c r="O1976" s="39" t="str">
        <f ca="1">IF(L1976="","",ROUND(Q1975*$O$5/payments_per_year,2))</f>
        <v/>
      </c>
      <c r="P1976" s="101"/>
      <c r="Q1976" s="39">
        <f t="shared" ca="1" si="911"/>
        <v>0</v>
      </c>
      <c r="R1976" s="332"/>
      <c r="S1976" s="37" t="str">
        <f t="shared" ca="1" si="901"/>
        <v/>
      </c>
      <c r="T1976" s="41" t="str">
        <f t="shared" ca="1" si="902"/>
        <v/>
      </c>
      <c r="U1976" s="39" t="str">
        <f t="shared" si="891"/>
        <v/>
      </c>
      <c r="V1976" s="39" t="str">
        <f t="shared" ca="1" si="912"/>
        <v/>
      </c>
      <c r="W1976" s="39">
        <f t="shared" ca="1" si="892"/>
        <v>0</v>
      </c>
      <c r="X1976" s="40"/>
      <c r="Y1976" s="39">
        <f t="shared" ca="1" si="913"/>
        <v>0</v>
      </c>
      <c r="Z1976" s="327"/>
      <c r="AA1976" s="37" t="str">
        <f t="shared" ca="1" si="903"/>
        <v/>
      </c>
      <c r="AB1976" s="41" t="str">
        <f t="shared" ca="1" si="904"/>
        <v/>
      </c>
      <c r="AC1976" s="39" t="str">
        <f t="shared" si="893"/>
        <v/>
      </c>
      <c r="AD1976" s="39" t="str">
        <f t="shared" ca="1" si="914"/>
        <v/>
      </c>
      <c r="AE1976" s="39" t="str">
        <f t="shared" ca="1" si="905"/>
        <v/>
      </c>
      <c r="AF1976" s="40"/>
      <c r="AG1976" s="39">
        <f t="shared" ca="1" si="915"/>
        <v>0</v>
      </c>
      <c r="AH1976" s="339"/>
      <c r="AI1976" s="37" t="str">
        <f t="shared" ca="1" si="906"/>
        <v/>
      </c>
      <c r="AJ1976" s="41" t="str">
        <f t="shared" ca="1" si="907"/>
        <v/>
      </c>
      <c r="AK1976" s="39" t="str">
        <f t="shared" si="894"/>
        <v/>
      </c>
      <c r="AL1976" s="39" t="str">
        <f t="shared" ca="1" si="916"/>
        <v/>
      </c>
      <c r="AM1976" s="39" t="str">
        <f t="shared" ca="1" si="908"/>
        <v/>
      </c>
      <c r="AN1976" s="40"/>
      <c r="AO1976" s="39">
        <f t="shared" ca="1" si="917"/>
        <v>0</v>
      </c>
      <c r="AP1976" s="339"/>
      <c r="AW1976" s="329"/>
      <c r="BI1976" s="329"/>
      <c r="BJ1976" s="329"/>
      <c r="BK1976" s="329"/>
      <c r="BL1976" s="329"/>
      <c r="BM1976" s="329"/>
      <c r="BN1976" s="329"/>
      <c r="BO1976" s="329"/>
      <c r="BP1976" s="329"/>
      <c r="BQ1976" s="329"/>
      <c r="BR1976" s="329"/>
      <c r="BS1976" s="329"/>
      <c r="BT1976" s="329"/>
      <c r="BU1976" s="329"/>
      <c r="BV1976" s="329"/>
      <c r="BW1976" s="325"/>
      <c r="BX1976" s="325"/>
      <c r="BY1976" s="325"/>
      <c r="BZ1976" s="325"/>
      <c r="CA1976" s="325"/>
      <c r="CB1976" s="325"/>
      <c r="CC1976" s="325"/>
      <c r="CD1976" s="325"/>
      <c r="CE1976" s="325"/>
      <c r="CF1976" s="325"/>
      <c r="CG1976" s="325"/>
      <c r="CH1976" s="325"/>
      <c r="CI1976" s="325"/>
      <c r="CJ1976" s="325"/>
      <c r="CK1976" s="325"/>
      <c r="CL1976" s="325"/>
      <c r="CM1976" s="325"/>
      <c r="CN1976" s="325"/>
      <c r="CO1976" s="325"/>
      <c r="CP1976" s="325"/>
      <c r="CQ1976" s="325"/>
      <c r="CR1976" s="325"/>
      <c r="CS1976" s="325"/>
      <c r="CT1976" s="325"/>
      <c r="CU1976" s="325"/>
      <c r="CV1976" s="325"/>
      <c r="CW1976" s="325"/>
      <c r="CX1976" s="325"/>
    </row>
    <row r="1977" spans="1:102" s="36" customFormat="1" ht="15" hidden="1" customHeight="1">
      <c r="A1977" s="329"/>
      <c r="B1977" s="37" t="str">
        <f t="shared" ca="1" si="895"/>
        <v/>
      </c>
      <c r="C1977" s="41" t="str">
        <f t="shared" ca="1" si="896"/>
        <v/>
      </c>
      <c r="D1977" s="39" t="str">
        <f t="shared" ca="1" si="897"/>
        <v/>
      </c>
      <c r="E1977" s="39" t="str">
        <f t="shared" ca="1" si="909"/>
        <v/>
      </c>
      <c r="F1977" s="39" t="str">
        <f t="shared" ca="1" si="898"/>
        <v/>
      </c>
      <c r="G1977" s="101"/>
      <c r="H1977" s="39">
        <f t="shared" ca="1" si="889"/>
        <v>0</v>
      </c>
      <c r="J1977" s="332"/>
      <c r="K1977" s="37" t="str">
        <f t="shared" ca="1" si="899"/>
        <v/>
      </c>
      <c r="L1977" s="41" t="str">
        <f t="shared" ca="1" si="900"/>
        <v/>
      </c>
      <c r="M1977" s="39" t="str">
        <f t="shared" si="890"/>
        <v/>
      </c>
      <c r="N1977" s="39" t="str">
        <f t="shared" ca="1" si="910"/>
        <v/>
      </c>
      <c r="O1977" s="39">
        <f ca="1">ROUND(Q1976*$O$5/payments_per_year,2)</f>
        <v>0</v>
      </c>
      <c r="P1977" s="101"/>
      <c r="Q1977" s="39">
        <f t="shared" ca="1" si="911"/>
        <v>0</v>
      </c>
      <c r="R1977" s="332"/>
      <c r="S1977" s="37" t="str">
        <f t="shared" ca="1" si="901"/>
        <v/>
      </c>
      <c r="T1977" s="41" t="str">
        <f t="shared" ca="1" si="902"/>
        <v/>
      </c>
      <c r="U1977" s="39" t="str">
        <f t="shared" si="891"/>
        <v/>
      </c>
      <c r="V1977" s="39" t="str">
        <f t="shared" ca="1" si="912"/>
        <v/>
      </c>
      <c r="W1977" s="39">
        <f t="shared" ca="1" si="892"/>
        <v>0</v>
      </c>
      <c r="X1977" s="40"/>
      <c r="Y1977" s="39">
        <f t="shared" ca="1" si="913"/>
        <v>0</v>
      </c>
      <c r="Z1977" s="327"/>
      <c r="AA1977" s="37" t="str">
        <f t="shared" ca="1" si="903"/>
        <v/>
      </c>
      <c r="AB1977" s="41" t="str">
        <f t="shared" ca="1" si="904"/>
        <v/>
      </c>
      <c r="AC1977" s="39" t="str">
        <f t="shared" si="893"/>
        <v/>
      </c>
      <c r="AD1977" s="39" t="str">
        <f t="shared" ca="1" si="914"/>
        <v/>
      </c>
      <c r="AE1977" s="39" t="str">
        <f t="shared" ca="1" si="905"/>
        <v/>
      </c>
      <c r="AF1977" s="40"/>
      <c r="AG1977" s="39">
        <f t="shared" ca="1" si="915"/>
        <v>0</v>
      </c>
      <c r="AH1977" s="339"/>
      <c r="AI1977" s="37" t="str">
        <f t="shared" ca="1" si="906"/>
        <v/>
      </c>
      <c r="AJ1977" s="41" t="str">
        <f t="shared" ca="1" si="907"/>
        <v/>
      </c>
      <c r="AK1977" s="39" t="str">
        <f t="shared" si="894"/>
        <v/>
      </c>
      <c r="AL1977" s="39" t="str">
        <f t="shared" ca="1" si="916"/>
        <v/>
      </c>
      <c r="AM1977" s="39" t="str">
        <f t="shared" ca="1" si="908"/>
        <v/>
      </c>
      <c r="AN1977" s="40"/>
      <c r="AO1977" s="39">
        <f t="shared" ca="1" si="917"/>
        <v>0</v>
      </c>
      <c r="AP1977" s="339"/>
      <c r="AW1977" s="329"/>
      <c r="BI1977" s="329"/>
      <c r="BJ1977" s="329"/>
      <c r="BK1977" s="329"/>
      <c r="BL1977" s="329"/>
      <c r="BM1977" s="329"/>
      <c r="BN1977" s="329"/>
      <c r="BO1977" s="329"/>
      <c r="BP1977" s="329"/>
      <c r="BQ1977" s="329"/>
      <c r="BR1977" s="329"/>
      <c r="BS1977" s="329"/>
      <c r="BT1977" s="329"/>
      <c r="BU1977" s="329"/>
      <c r="BV1977" s="329"/>
      <c r="BW1977" s="325"/>
      <c r="BX1977" s="325"/>
      <c r="BY1977" s="325"/>
      <c r="BZ1977" s="325"/>
      <c r="CA1977" s="325"/>
      <c r="CB1977" s="325"/>
      <c r="CC1977" s="325"/>
      <c r="CD1977" s="325"/>
      <c r="CE1977" s="325"/>
      <c r="CF1977" s="325"/>
      <c r="CG1977" s="325"/>
      <c r="CH1977" s="325"/>
      <c r="CI1977" s="325"/>
      <c r="CJ1977" s="325"/>
      <c r="CK1977" s="325"/>
      <c r="CL1977" s="325"/>
      <c r="CM1977" s="325"/>
      <c r="CN1977" s="325"/>
      <c r="CO1977" s="325"/>
      <c r="CP1977" s="325"/>
      <c r="CQ1977" s="325"/>
      <c r="CR1977" s="325"/>
      <c r="CS1977" s="325"/>
      <c r="CT1977" s="325"/>
      <c r="CU1977" s="325"/>
      <c r="CV1977" s="325"/>
      <c r="CW1977" s="325"/>
      <c r="CX1977" s="325"/>
    </row>
    <row r="1978" spans="1:102" s="36" customFormat="1" ht="15" hidden="1" customHeight="1">
      <c r="A1978" s="329"/>
      <c r="B1978" s="37" t="str">
        <f t="shared" ca="1" si="895"/>
        <v/>
      </c>
      <c r="C1978" s="41" t="str">
        <f t="shared" ca="1" si="896"/>
        <v/>
      </c>
      <c r="D1978" s="39" t="str">
        <f t="shared" ca="1" si="897"/>
        <v/>
      </c>
      <c r="E1978" s="39" t="str">
        <f t="shared" ca="1" si="909"/>
        <v/>
      </c>
      <c r="F1978" s="39" t="str">
        <f t="shared" ca="1" si="898"/>
        <v/>
      </c>
      <c r="G1978" s="101"/>
      <c r="H1978" s="39">
        <f t="shared" ca="1" si="889"/>
        <v>0</v>
      </c>
      <c r="J1978" s="332"/>
      <c r="K1978" s="37" t="str">
        <f t="shared" ca="1" si="899"/>
        <v/>
      </c>
      <c r="L1978" s="41" t="str">
        <f t="shared" ca="1" si="900"/>
        <v/>
      </c>
      <c r="M1978" s="39" t="str">
        <f t="shared" si="890"/>
        <v/>
      </c>
      <c r="N1978" s="39" t="str">
        <f t="shared" ca="1" si="910"/>
        <v/>
      </c>
      <c r="O1978" s="39" t="str">
        <f ca="1">IF(L1978="","",ROUND(Q1977*$O$5/payments_per_year,2))</f>
        <v/>
      </c>
      <c r="P1978" s="101"/>
      <c r="Q1978" s="39">
        <f t="shared" ca="1" si="911"/>
        <v>0</v>
      </c>
      <c r="R1978" s="332"/>
      <c r="S1978" s="37" t="str">
        <f t="shared" ca="1" si="901"/>
        <v/>
      </c>
      <c r="T1978" s="41" t="str">
        <f t="shared" ca="1" si="902"/>
        <v/>
      </c>
      <c r="U1978" s="39" t="str">
        <f t="shared" si="891"/>
        <v/>
      </c>
      <c r="V1978" s="39" t="str">
        <f t="shared" ca="1" si="912"/>
        <v/>
      </c>
      <c r="W1978" s="39">
        <f t="shared" ca="1" si="892"/>
        <v>0</v>
      </c>
      <c r="X1978" s="40"/>
      <c r="Y1978" s="39">
        <f t="shared" ca="1" si="913"/>
        <v>0</v>
      </c>
      <c r="Z1978" s="327"/>
      <c r="AA1978" s="37" t="str">
        <f t="shared" ca="1" si="903"/>
        <v/>
      </c>
      <c r="AB1978" s="41" t="str">
        <f t="shared" ca="1" si="904"/>
        <v/>
      </c>
      <c r="AC1978" s="39" t="str">
        <f t="shared" si="893"/>
        <v/>
      </c>
      <c r="AD1978" s="39" t="str">
        <f t="shared" ca="1" si="914"/>
        <v/>
      </c>
      <c r="AE1978" s="39" t="str">
        <f t="shared" ca="1" si="905"/>
        <v/>
      </c>
      <c r="AF1978" s="40"/>
      <c r="AG1978" s="39">
        <f t="shared" ca="1" si="915"/>
        <v>0</v>
      </c>
      <c r="AH1978" s="339"/>
      <c r="AI1978" s="37" t="str">
        <f t="shared" ca="1" si="906"/>
        <v/>
      </c>
      <c r="AJ1978" s="41" t="str">
        <f t="shared" ca="1" si="907"/>
        <v/>
      </c>
      <c r="AK1978" s="39" t="str">
        <f t="shared" si="894"/>
        <v/>
      </c>
      <c r="AL1978" s="39" t="str">
        <f t="shared" ca="1" si="916"/>
        <v/>
      </c>
      <c r="AM1978" s="39" t="str">
        <f t="shared" ca="1" si="908"/>
        <v/>
      </c>
      <c r="AN1978" s="40"/>
      <c r="AO1978" s="39">
        <f t="shared" ca="1" si="917"/>
        <v>0</v>
      </c>
      <c r="AP1978" s="339"/>
      <c r="AW1978" s="329"/>
      <c r="BI1978" s="329"/>
      <c r="BJ1978" s="329"/>
      <c r="BK1978" s="329"/>
      <c r="BL1978" s="329"/>
      <c r="BM1978" s="329"/>
      <c r="BN1978" s="329"/>
      <c r="BO1978" s="329"/>
      <c r="BP1978" s="329"/>
      <c r="BQ1978" s="329"/>
      <c r="BR1978" s="329"/>
      <c r="BS1978" s="329"/>
      <c r="BT1978" s="329"/>
      <c r="BU1978" s="329"/>
      <c r="BV1978" s="329"/>
      <c r="BW1978" s="325"/>
      <c r="BX1978" s="325"/>
      <c r="BY1978" s="325"/>
      <c r="BZ1978" s="325"/>
      <c r="CA1978" s="325"/>
      <c r="CB1978" s="325"/>
      <c r="CC1978" s="325"/>
      <c r="CD1978" s="325"/>
      <c r="CE1978" s="325"/>
      <c r="CF1978" s="325"/>
      <c r="CG1978" s="325"/>
      <c r="CH1978" s="325"/>
      <c r="CI1978" s="325"/>
      <c r="CJ1978" s="325"/>
      <c r="CK1978" s="325"/>
      <c r="CL1978" s="325"/>
      <c r="CM1978" s="325"/>
      <c r="CN1978" s="325"/>
      <c r="CO1978" s="325"/>
      <c r="CP1978" s="325"/>
      <c r="CQ1978" s="325"/>
      <c r="CR1978" s="325"/>
      <c r="CS1978" s="325"/>
      <c r="CT1978" s="325"/>
      <c r="CU1978" s="325"/>
      <c r="CV1978" s="325"/>
      <c r="CW1978" s="325"/>
      <c r="CX1978" s="325"/>
    </row>
    <row r="1979" spans="1:102" s="36" customFormat="1" ht="15" hidden="1" customHeight="1">
      <c r="A1979" s="329"/>
      <c r="B1979" s="37" t="str">
        <f t="shared" ca="1" si="895"/>
        <v/>
      </c>
      <c r="C1979" s="41" t="str">
        <f t="shared" ca="1" si="896"/>
        <v/>
      </c>
      <c r="D1979" s="39" t="str">
        <f t="shared" ca="1" si="897"/>
        <v/>
      </c>
      <c r="E1979" s="39" t="str">
        <f t="shared" ca="1" si="909"/>
        <v/>
      </c>
      <c r="F1979" s="39" t="str">
        <f t="shared" ca="1" si="898"/>
        <v/>
      </c>
      <c r="G1979" s="101"/>
      <c r="H1979" s="39">
        <f t="shared" ca="1" si="889"/>
        <v>0</v>
      </c>
      <c r="J1979" s="332"/>
      <c r="K1979" s="37" t="str">
        <f t="shared" ca="1" si="899"/>
        <v/>
      </c>
      <c r="L1979" s="41" t="str">
        <f t="shared" ca="1" si="900"/>
        <v/>
      </c>
      <c r="M1979" s="39" t="str">
        <f t="shared" si="890"/>
        <v/>
      </c>
      <c r="N1979" s="39" t="str">
        <f t="shared" ca="1" si="910"/>
        <v/>
      </c>
      <c r="O1979" s="39">
        <f ca="1">ROUND(Q1978*$O$5/payments_per_year,2)</f>
        <v>0</v>
      </c>
      <c r="P1979" s="101"/>
      <c r="Q1979" s="39">
        <f t="shared" ca="1" si="911"/>
        <v>0</v>
      </c>
      <c r="R1979" s="332"/>
      <c r="S1979" s="37" t="str">
        <f t="shared" ca="1" si="901"/>
        <v/>
      </c>
      <c r="T1979" s="41" t="str">
        <f t="shared" ca="1" si="902"/>
        <v/>
      </c>
      <c r="U1979" s="39" t="str">
        <f t="shared" si="891"/>
        <v/>
      </c>
      <c r="V1979" s="39" t="str">
        <f t="shared" ca="1" si="912"/>
        <v/>
      </c>
      <c r="W1979" s="39">
        <f t="shared" ca="1" si="892"/>
        <v>0</v>
      </c>
      <c r="X1979" s="40"/>
      <c r="Y1979" s="39">
        <f t="shared" ca="1" si="913"/>
        <v>0</v>
      </c>
      <c r="Z1979" s="327"/>
      <c r="AA1979" s="37" t="str">
        <f t="shared" ca="1" si="903"/>
        <v/>
      </c>
      <c r="AB1979" s="41" t="str">
        <f t="shared" ca="1" si="904"/>
        <v/>
      </c>
      <c r="AC1979" s="39" t="str">
        <f t="shared" si="893"/>
        <v/>
      </c>
      <c r="AD1979" s="39" t="str">
        <f t="shared" ca="1" si="914"/>
        <v/>
      </c>
      <c r="AE1979" s="39" t="str">
        <f t="shared" ca="1" si="905"/>
        <v/>
      </c>
      <c r="AF1979" s="40"/>
      <c r="AG1979" s="39">
        <f t="shared" ca="1" si="915"/>
        <v>0</v>
      </c>
      <c r="AH1979" s="339"/>
      <c r="AI1979" s="37" t="str">
        <f t="shared" ca="1" si="906"/>
        <v/>
      </c>
      <c r="AJ1979" s="41" t="str">
        <f t="shared" ca="1" si="907"/>
        <v/>
      </c>
      <c r="AK1979" s="39" t="str">
        <f t="shared" si="894"/>
        <v/>
      </c>
      <c r="AL1979" s="39" t="str">
        <f t="shared" ca="1" si="916"/>
        <v/>
      </c>
      <c r="AM1979" s="39" t="str">
        <f t="shared" ca="1" si="908"/>
        <v/>
      </c>
      <c r="AN1979" s="40"/>
      <c r="AO1979" s="39">
        <f t="shared" ca="1" si="917"/>
        <v>0</v>
      </c>
      <c r="AP1979" s="339"/>
      <c r="AW1979" s="329"/>
      <c r="BI1979" s="329"/>
      <c r="BJ1979" s="329"/>
      <c r="BK1979" s="329"/>
      <c r="BL1979" s="329"/>
      <c r="BM1979" s="329"/>
      <c r="BN1979" s="329"/>
      <c r="BO1979" s="329"/>
      <c r="BP1979" s="329"/>
      <c r="BQ1979" s="329"/>
      <c r="BR1979" s="329"/>
      <c r="BS1979" s="329"/>
      <c r="BT1979" s="329"/>
      <c r="BU1979" s="329"/>
      <c r="BV1979" s="329"/>
      <c r="BW1979" s="325"/>
      <c r="BX1979" s="325"/>
      <c r="BY1979" s="325"/>
      <c r="BZ1979" s="325"/>
      <c r="CA1979" s="325"/>
      <c r="CB1979" s="325"/>
      <c r="CC1979" s="325"/>
      <c r="CD1979" s="325"/>
      <c r="CE1979" s="325"/>
      <c r="CF1979" s="325"/>
      <c r="CG1979" s="325"/>
      <c r="CH1979" s="325"/>
      <c r="CI1979" s="325"/>
      <c r="CJ1979" s="325"/>
      <c r="CK1979" s="325"/>
      <c r="CL1979" s="325"/>
      <c r="CM1979" s="325"/>
      <c r="CN1979" s="325"/>
      <c r="CO1979" s="325"/>
      <c r="CP1979" s="325"/>
      <c r="CQ1979" s="325"/>
      <c r="CR1979" s="325"/>
      <c r="CS1979" s="325"/>
      <c r="CT1979" s="325"/>
      <c r="CU1979" s="325"/>
      <c r="CV1979" s="325"/>
      <c r="CW1979" s="325"/>
      <c r="CX1979" s="325"/>
    </row>
    <row r="1980" spans="1:102" s="36" customFormat="1" ht="15" hidden="1" customHeight="1">
      <c r="A1980" s="329"/>
      <c r="B1980" s="37" t="str">
        <f t="shared" ca="1" si="895"/>
        <v/>
      </c>
      <c r="C1980" s="41" t="str">
        <f t="shared" ca="1" si="896"/>
        <v/>
      </c>
      <c r="D1980" s="39" t="str">
        <f t="shared" ca="1" si="897"/>
        <v/>
      </c>
      <c r="E1980" s="39" t="str">
        <f t="shared" ca="1" si="909"/>
        <v/>
      </c>
      <c r="F1980" s="39" t="str">
        <f t="shared" ca="1" si="898"/>
        <v/>
      </c>
      <c r="G1980" s="101"/>
      <c r="H1980" s="39">
        <f t="shared" ca="1" si="889"/>
        <v>0</v>
      </c>
      <c r="J1980" s="332"/>
      <c r="K1980" s="37" t="str">
        <f t="shared" ca="1" si="899"/>
        <v/>
      </c>
      <c r="L1980" s="41" t="str">
        <f t="shared" ca="1" si="900"/>
        <v/>
      </c>
      <c r="M1980" s="39" t="str">
        <f t="shared" si="890"/>
        <v/>
      </c>
      <c r="N1980" s="39" t="str">
        <f t="shared" ca="1" si="910"/>
        <v/>
      </c>
      <c r="O1980" s="39" t="str">
        <f ca="1">IF(L1980="","",ROUND(Q1979*$O$5/payments_per_year,2))</f>
        <v/>
      </c>
      <c r="P1980" s="101"/>
      <c r="Q1980" s="39">
        <f t="shared" ca="1" si="911"/>
        <v>0</v>
      </c>
      <c r="R1980" s="332"/>
      <c r="S1980" s="37" t="str">
        <f t="shared" ca="1" si="901"/>
        <v/>
      </c>
      <c r="T1980" s="41" t="str">
        <f t="shared" ca="1" si="902"/>
        <v/>
      </c>
      <c r="U1980" s="39" t="str">
        <f t="shared" si="891"/>
        <v/>
      </c>
      <c r="V1980" s="39" t="str">
        <f t="shared" ca="1" si="912"/>
        <v/>
      </c>
      <c r="W1980" s="39">
        <f t="shared" ca="1" si="892"/>
        <v>0</v>
      </c>
      <c r="X1980" s="40"/>
      <c r="Y1980" s="39">
        <f t="shared" ca="1" si="913"/>
        <v>0</v>
      </c>
      <c r="Z1980" s="327"/>
      <c r="AA1980" s="37" t="str">
        <f t="shared" ca="1" si="903"/>
        <v/>
      </c>
      <c r="AB1980" s="41" t="str">
        <f t="shared" ca="1" si="904"/>
        <v/>
      </c>
      <c r="AC1980" s="39" t="str">
        <f t="shared" si="893"/>
        <v/>
      </c>
      <c r="AD1980" s="39" t="str">
        <f t="shared" ca="1" si="914"/>
        <v/>
      </c>
      <c r="AE1980" s="39" t="str">
        <f t="shared" ca="1" si="905"/>
        <v/>
      </c>
      <c r="AF1980" s="40"/>
      <c r="AG1980" s="39">
        <f t="shared" ca="1" si="915"/>
        <v>0</v>
      </c>
      <c r="AH1980" s="339"/>
      <c r="AI1980" s="37" t="str">
        <f t="shared" ca="1" si="906"/>
        <v/>
      </c>
      <c r="AJ1980" s="41" t="str">
        <f t="shared" ca="1" si="907"/>
        <v/>
      </c>
      <c r="AK1980" s="39" t="str">
        <f t="shared" si="894"/>
        <v/>
      </c>
      <c r="AL1980" s="39" t="str">
        <f t="shared" ca="1" si="916"/>
        <v/>
      </c>
      <c r="AM1980" s="39" t="str">
        <f t="shared" ca="1" si="908"/>
        <v/>
      </c>
      <c r="AN1980" s="40"/>
      <c r="AO1980" s="39">
        <f t="shared" ca="1" si="917"/>
        <v>0</v>
      </c>
      <c r="AP1980" s="339"/>
      <c r="AW1980" s="329"/>
      <c r="BI1980" s="329"/>
      <c r="BJ1980" s="329"/>
      <c r="BK1980" s="329"/>
      <c r="BL1980" s="329"/>
      <c r="BM1980" s="329"/>
      <c r="BN1980" s="329"/>
      <c r="BO1980" s="329"/>
      <c r="BP1980" s="329"/>
      <c r="BQ1980" s="329"/>
      <c r="BR1980" s="329"/>
      <c r="BS1980" s="329"/>
      <c r="BT1980" s="329"/>
      <c r="BU1980" s="329"/>
      <c r="BV1980" s="329"/>
      <c r="BW1980" s="325"/>
      <c r="BX1980" s="325"/>
      <c r="BY1980" s="325"/>
      <c r="BZ1980" s="325"/>
      <c r="CA1980" s="325"/>
      <c r="CB1980" s="325"/>
      <c r="CC1980" s="325"/>
      <c r="CD1980" s="325"/>
      <c r="CE1980" s="325"/>
      <c r="CF1980" s="325"/>
      <c r="CG1980" s="325"/>
      <c r="CH1980" s="325"/>
      <c r="CI1980" s="325"/>
      <c r="CJ1980" s="325"/>
      <c r="CK1980" s="325"/>
      <c r="CL1980" s="325"/>
      <c r="CM1980" s="325"/>
      <c r="CN1980" s="325"/>
      <c r="CO1980" s="325"/>
      <c r="CP1980" s="325"/>
      <c r="CQ1980" s="325"/>
      <c r="CR1980" s="325"/>
      <c r="CS1980" s="325"/>
      <c r="CT1980" s="325"/>
      <c r="CU1980" s="325"/>
      <c r="CV1980" s="325"/>
      <c r="CW1980" s="325"/>
      <c r="CX1980" s="325"/>
    </row>
    <row r="1981" spans="1:102" s="36" customFormat="1" ht="15" hidden="1" customHeight="1">
      <c r="A1981" s="329"/>
      <c r="B1981" s="37" t="str">
        <f t="shared" ca="1" si="895"/>
        <v/>
      </c>
      <c r="C1981" s="41" t="str">
        <f t="shared" ca="1" si="896"/>
        <v/>
      </c>
      <c r="D1981" s="39" t="str">
        <f t="shared" ca="1" si="897"/>
        <v/>
      </c>
      <c r="E1981" s="39" t="str">
        <f t="shared" ca="1" si="909"/>
        <v/>
      </c>
      <c r="F1981" s="39" t="str">
        <f t="shared" ca="1" si="898"/>
        <v/>
      </c>
      <c r="G1981" s="101"/>
      <c r="H1981" s="39">
        <f t="shared" ca="1" si="889"/>
        <v>0</v>
      </c>
      <c r="J1981" s="332"/>
      <c r="K1981" s="37" t="str">
        <f t="shared" ca="1" si="899"/>
        <v/>
      </c>
      <c r="L1981" s="41" t="str">
        <f t="shared" ca="1" si="900"/>
        <v/>
      </c>
      <c r="M1981" s="39" t="str">
        <f t="shared" si="890"/>
        <v/>
      </c>
      <c r="N1981" s="39" t="str">
        <f t="shared" ca="1" si="910"/>
        <v/>
      </c>
      <c r="O1981" s="39">
        <f ca="1">ROUND(Q1980*$O$5/payments_per_year,2)</f>
        <v>0</v>
      </c>
      <c r="P1981" s="101"/>
      <c r="Q1981" s="39">
        <f t="shared" ca="1" si="911"/>
        <v>0</v>
      </c>
      <c r="R1981" s="332"/>
      <c r="S1981" s="37" t="str">
        <f t="shared" ca="1" si="901"/>
        <v/>
      </c>
      <c r="T1981" s="41" t="str">
        <f t="shared" ca="1" si="902"/>
        <v/>
      </c>
      <c r="U1981" s="39" t="str">
        <f t="shared" si="891"/>
        <v/>
      </c>
      <c r="V1981" s="39" t="str">
        <f t="shared" ca="1" si="912"/>
        <v/>
      </c>
      <c r="W1981" s="39">
        <f t="shared" ca="1" si="892"/>
        <v>0</v>
      </c>
      <c r="X1981" s="40"/>
      <c r="Y1981" s="39">
        <f t="shared" ca="1" si="913"/>
        <v>0</v>
      </c>
      <c r="Z1981" s="327"/>
      <c r="AA1981" s="37" t="str">
        <f t="shared" ca="1" si="903"/>
        <v/>
      </c>
      <c r="AB1981" s="41" t="str">
        <f t="shared" ca="1" si="904"/>
        <v/>
      </c>
      <c r="AC1981" s="39" t="str">
        <f t="shared" si="893"/>
        <v/>
      </c>
      <c r="AD1981" s="39" t="str">
        <f t="shared" ca="1" si="914"/>
        <v/>
      </c>
      <c r="AE1981" s="39" t="str">
        <f t="shared" ca="1" si="905"/>
        <v/>
      </c>
      <c r="AF1981" s="40"/>
      <c r="AG1981" s="39">
        <f t="shared" ca="1" si="915"/>
        <v>0</v>
      </c>
      <c r="AH1981" s="339"/>
      <c r="AI1981" s="37" t="str">
        <f t="shared" ca="1" si="906"/>
        <v/>
      </c>
      <c r="AJ1981" s="41" t="str">
        <f t="shared" ca="1" si="907"/>
        <v/>
      </c>
      <c r="AK1981" s="39" t="str">
        <f t="shared" si="894"/>
        <v/>
      </c>
      <c r="AL1981" s="39" t="str">
        <f t="shared" ca="1" si="916"/>
        <v/>
      </c>
      <c r="AM1981" s="39" t="str">
        <f t="shared" ca="1" si="908"/>
        <v/>
      </c>
      <c r="AN1981" s="40"/>
      <c r="AO1981" s="39">
        <f t="shared" ca="1" si="917"/>
        <v>0</v>
      </c>
      <c r="AP1981" s="339"/>
      <c r="AW1981" s="329"/>
      <c r="BI1981" s="329"/>
      <c r="BJ1981" s="329"/>
      <c r="BK1981" s="329"/>
      <c r="BL1981" s="329"/>
      <c r="BM1981" s="329"/>
      <c r="BN1981" s="329"/>
      <c r="BO1981" s="329"/>
      <c r="BP1981" s="329"/>
      <c r="BQ1981" s="329"/>
      <c r="BR1981" s="329"/>
      <c r="BS1981" s="329"/>
      <c r="BT1981" s="329"/>
      <c r="BU1981" s="329"/>
      <c r="BV1981" s="329"/>
      <c r="BW1981" s="325"/>
      <c r="BX1981" s="325"/>
      <c r="BY1981" s="325"/>
      <c r="BZ1981" s="325"/>
      <c r="CA1981" s="325"/>
      <c r="CB1981" s="325"/>
      <c r="CC1981" s="325"/>
      <c r="CD1981" s="325"/>
      <c r="CE1981" s="325"/>
      <c r="CF1981" s="325"/>
      <c r="CG1981" s="325"/>
      <c r="CH1981" s="325"/>
      <c r="CI1981" s="325"/>
      <c r="CJ1981" s="325"/>
      <c r="CK1981" s="325"/>
      <c r="CL1981" s="325"/>
      <c r="CM1981" s="325"/>
      <c r="CN1981" s="325"/>
      <c r="CO1981" s="325"/>
      <c r="CP1981" s="325"/>
      <c r="CQ1981" s="325"/>
      <c r="CR1981" s="325"/>
      <c r="CS1981" s="325"/>
      <c r="CT1981" s="325"/>
      <c r="CU1981" s="325"/>
      <c r="CV1981" s="325"/>
      <c r="CW1981" s="325"/>
      <c r="CX1981" s="325"/>
    </row>
    <row r="1982" spans="1:102" s="36" customFormat="1" ht="15" hidden="1" customHeight="1">
      <c r="A1982" s="329"/>
      <c r="B1982" s="37" t="str">
        <f t="shared" ca="1" si="895"/>
        <v/>
      </c>
      <c r="C1982" s="41" t="str">
        <f t="shared" ca="1" si="896"/>
        <v/>
      </c>
      <c r="D1982" s="39" t="str">
        <f t="shared" ca="1" si="897"/>
        <v/>
      </c>
      <c r="E1982" s="39" t="str">
        <f t="shared" ca="1" si="909"/>
        <v/>
      </c>
      <c r="F1982" s="39" t="str">
        <f t="shared" ca="1" si="898"/>
        <v/>
      </c>
      <c r="G1982" s="101"/>
      <c r="H1982" s="39">
        <f t="shared" ca="1" si="889"/>
        <v>0</v>
      </c>
      <c r="J1982" s="332"/>
      <c r="K1982" s="37" t="str">
        <f t="shared" ca="1" si="899"/>
        <v/>
      </c>
      <c r="L1982" s="41" t="str">
        <f t="shared" ca="1" si="900"/>
        <v/>
      </c>
      <c r="M1982" s="39" t="str">
        <f t="shared" si="890"/>
        <v/>
      </c>
      <c r="N1982" s="39" t="str">
        <f t="shared" ca="1" si="910"/>
        <v/>
      </c>
      <c r="O1982" s="39" t="str">
        <f ca="1">IF(L1982="","",ROUND(Q1981*$O$5/payments_per_year,2))</f>
        <v/>
      </c>
      <c r="P1982" s="101"/>
      <c r="Q1982" s="39">
        <f t="shared" ca="1" si="911"/>
        <v>0</v>
      </c>
      <c r="R1982" s="332"/>
      <c r="S1982" s="37" t="str">
        <f t="shared" ca="1" si="901"/>
        <v/>
      </c>
      <c r="T1982" s="41" t="str">
        <f t="shared" ca="1" si="902"/>
        <v/>
      </c>
      <c r="U1982" s="39" t="str">
        <f t="shared" si="891"/>
        <v/>
      </c>
      <c r="V1982" s="39" t="str">
        <f t="shared" ca="1" si="912"/>
        <v/>
      </c>
      <c r="W1982" s="39">
        <f t="shared" ca="1" si="892"/>
        <v>0</v>
      </c>
      <c r="X1982" s="40"/>
      <c r="Y1982" s="39">
        <f t="shared" ca="1" si="913"/>
        <v>0</v>
      </c>
      <c r="Z1982" s="327"/>
      <c r="AA1982" s="37" t="str">
        <f t="shared" ca="1" si="903"/>
        <v/>
      </c>
      <c r="AB1982" s="41" t="str">
        <f t="shared" ca="1" si="904"/>
        <v/>
      </c>
      <c r="AC1982" s="39" t="str">
        <f t="shared" si="893"/>
        <v/>
      </c>
      <c r="AD1982" s="39" t="str">
        <f t="shared" ca="1" si="914"/>
        <v/>
      </c>
      <c r="AE1982" s="39" t="str">
        <f t="shared" ca="1" si="905"/>
        <v/>
      </c>
      <c r="AF1982" s="40"/>
      <c r="AG1982" s="39">
        <f t="shared" ca="1" si="915"/>
        <v>0</v>
      </c>
      <c r="AH1982" s="339"/>
      <c r="AI1982" s="37" t="str">
        <f t="shared" ca="1" si="906"/>
        <v/>
      </c>
      <c r="AJ1982" s="41" t="str">
        <f t="shared" ca="1" si="907"/>
        <v/>
      </c>
      <c r="AK1982" s="39" t="str">
        <f t="shared" si="894"/>
        <v/>
      </c>
      <c r="AL1982" s="39" t="str">
        <f t="shared" ca="1" si="916"/>
        <v/>
      </c>
      <c r="AM1982" s="39" t="str">
        <f t="shared" ca="1" si="908"/>
        <v/>
      </c>
      <c r="AN1982" s="40"/>
      <c r="AO1982" s="39">
        <f t="shared" ca="1" si="917"/>
        <v>0</v>
      </c>
      <c r="AP1982" s="339"/>
      <c r="AW1982" s="329"/>
      <c r="BI1982" s="329"/>
      <c r="BJ1982" s="329"/>
      <c r="BK1982" s="329"/>
      <c r="BL1982" s="329"/>
      <c r="BM1982" s="329"/>
      <c r="BN1982" s="329"/>
      <c r="BO1982" s="329"/>
      <c r="BP1982" s="329"/>
      <c r="BQ1982" s="329"/>
      <c r="BR1982" s="329"/>
      <c r="BS1982" s="329"/>
      <c r="BT1982" s="329"/>
      <c r="BU1982" s="329"/>
      <c r="BV1982" s="329"/>
      <c r="BW1982" s="325"/>
      <c r="BX1982" s="325"/>
      <c r="BY1982" s="325"/>
      <c r="BZ1982" s="325"/>
      <c r="CA1982" s="325"/>
      <c r="CB1982" s="325"/>
      <c r="CC1982" s="325"/>
      <c r="CD1982" s="325"/>
      <c r="CE1982" s="325"/>
      <c r="CF1982" s="325"/>
      <c r="CG1982" s="325"/>
      <c r="CH1982" s="325"/>
      <c r="CI1982" s="325"/>
      <c r="CJ1982" s="325"/>
      <c r="CK1982" s="325"/>
      <c r="CL1982" s="325"/>
      <c r="CM1982" s="325"/>
      <c r="CN1982" s="325"/>
      <c r="CO1982" s="325"/>
      <c r="CP1982" s="325"/>
      <c r="CQ1982" s="325"/>
      <c r="CR1982" s="325"/>
      <c r="CS1982" s="325"/>
      <c r="CT1982" s="325"/>
      <c r="CU1982" s="325"/>
      <c r="CV1982" s="325"/>
      <c r="CW1982" s="325"/>
      <c r="CX1982" s="325"/>
    </row>
    <row r="1983" spans="1:102" s="36" customFormat="1" ht="15" hidden="1" customHeight="1">
      <c r="A1983" s="329"/>
      <c r="B1983" s="37" t="str">
        <f t="shared" ca="1" si="895"/>
        <v/>
      </c>
      <c r="C1983" s="41" t="str">
        <f t="shared" ca="1" si="896"/>
        <v/>
      </c>
      <c r="D1983" s="39" t="str">
        <f t="shared" ca="1" si="897"/>
        <v/>
      </c>
      <c r="E1983" s="39" t="str">
        <f t="shared" ca="1" si="909"/>
        <v/>
      </c>
      <c r="F1983" s="39" t="str">
        <f t="shared" ca="1" si="898"/>
        <v/>
      </c>
      <c r="G1983" s="101"/>
      <c r="H1983" s="39">
        <f t="shared" ca="1" si="889"/>
        <v>0</v>
      </c>
      <c r="J1983" s="332"/>
      <c r="K1983" s="37" t="str">
        <f t="shared" ca="1" si="899"/>
        <v/>
      </c>
      <c r="L1983" s="41" t="str">
        <f t="shared" ca="1" si="900"/>
        <v/>
      </c>
      <c r="M1983" s="39" t="str">
        <f t="shared" si="890"/>
        <v/>
      </c>
      <c r="N1983" s="39" t="str">
        <f t="shared" ca="1" si="910"/>
        <v/>
      </c>
      <c r="O1983" s="39">
        <f ca="1">ROUND(Q1982*$O$5/payments_per_year,2)</f>
        <v>0</v>
      </c>
      <c r="P1983" s="101"/>
      <c r="Q1983" s="39">
        <f t="shared" ca="1" si="911"/>
        <v>0</v>
      </c>
      <c r="R1983" s="332"/>
      <c r="S1983" s="37" t="str">
        <f t="shared" ca="1" si="901"/>
        <v/>
      </c>
      <c r="T1983" s="41" t="str">
        <f t="shared" ca="1" si="902"/>
        <v/>
      </c>
      <c r="U1983" s="39" t="str">
        <f t="shared" si="891"/>
        <v/>
      </c>
      <c r="V1983" s="39" t="str">
        <f t="shared" ca="1" si="912"/>
        <v/>
      </c>
      <c r="W1983" s="39">
        <f t="shared" ca="1" si="892"/>
        <v>0</v>
      </c>
      <c r="X1983" s="40"/>
      <c r="Y1983" s="39">
        <f t="shared" ca="1" si="913"/>
        <v>0</v>
      </c>
      <c r="Z1983" s="327"/>
      <c r="AA1983" s="37" t="str">
        <f t="shared" ca="1" si="903"/>
        <v/>
      </c>
      <c r="AB1983" s="41" t="str">
        <f t="shared" ca="1" si="904"/>
        <v/>
      </c>
      <c r="AC1983" s="39" t="str">
        <f t="shared" si="893"/>
        <v/>
      </c>
      <c r="AD1983" s="39" t="str">
        <f t="shared" ca="1" si="914"/>
        <v/>
      </c>
      <c r="AE1983" s="39" t="str">
        <f t="shared" ca="1" si="905"/>
        <v/>
      </c>
      <c r="AF1983" s="40"/>
      <c r="AG1983" s="39">
        <f t="shared" ca="1" si="915"/>
        <v>0</v>
      </c>
      <c r="AH1983" s="339"/>
      <c r="AI1983" s="37" t="str">
        <f t="shared" ca="1" si="906"/>
        <v/>
      </c>
      <c r="AJ1983" s="41" t="str">
        <f t="shared" ca="1" si="907"/>
        <v/>
      </c>
      <c r="AK1983" s="39" t="str">
        <f t="shared" si="894"/>
        <v/>
      </c>
      <c r="AL1983" s="39" t="str">
        <f t="shared" ca="1" si="916"/>
        <v/>
      </c>
      <c r="AM1983" s="39" t="str">
        <f t="shared" ca="1" si="908"/>
        <v/>
      </c>
      <c r="AN1983" s="40"/>
      <c r="AO1983" s="39">
        <f t="shared" ca="1" si="917"/>
        <v>0</v>
      </c>
      <c r="AP1983" s="339"/>
      <c r="AW1983" s="329"/>
      <c r="BI1983" s="329"/>
      <c r="BJ1983" s="329"/>
      <c r="BK1983" s="329"/>
      <c r="BL1983" s="329"/>
      <c r="BM1983" s="329"/>
      <c r="BN1983" s="329"/>
      <c r="BO1983" s="329"/>
      <c r="BP1983" s="329"/>
      <c r="BQ1983" s="329"/>
      <c r="BR1983" s="329"/>
      <c r="BS1983" s="329"/>
      <c r="BT1983" s="329"/>
      <c r="BU1983" s="329"/>
      <c r="BV1983" s="329"/>
      <c r="BW1983" s="325"/>
      <c r="BX1983" s="325"/>
      <c r="BY1983" s="325"/>
      <c r="BZ1983" s="325"/>
      <c r="CA1983" s="325"/>
      <c r="CB1983" s="325"/>
      <c r="CC1983" s="325"/>
      <c r="CD1983" s="325"/>
      <c r="CE1983" s="325"/>
      <c r="CF1983" s="325"/>
      <c r="CG1983" s="325"/>
      <c r="CH1983" s="325"/>
      <c r="CI1983" s="325"/>
      <c r="CJ1983" s="325"/>
      <c r="CK1983" s="325"/>
      <c r="CL1983" s="325"/>
      <c r="CM1983" s="325"/>
      <c r="CN1983" s="325"/>
      <c r="CO1983" s="325"/>
      <c r="CP1983" s="325"/>
      <c r="CQ1983" s="325"/>
      <c r="CR1983" s="325"/>
      <c r="CS1983" s="325"/>
      <c r="CT1983" s="325"/>
      <c r="CU1983" s="325"/>
      <c r="CV1983" s="325"/>
      <c r="CW1983" s="325"/>
      <c r="CX1983" s="325"/>
    </row>
    <row r="1984" spans="1:102" s="36" customFormat="1" ht="15" hidden="1" customHeight="1">
      <c r="A1984" s="329"/>
      <c r="B1984" s="37" t="str">
        <f t="shared" ca="1" si="895"/>
        <v/>
      </c>
      <c r="C1984" s="41" t="str">
        <f t="shared" ca="1" si="896"/>
        <v/>
      </c>
      <c r="D1984" s="39" t="str">
        <f t="shared" ca="1" si="897"/>
        <v/>
      </c>
      <c r="E1984" s="39" t="str">
        <f t="shared" ca="1" si="909"/>
        <v/>
      </c>
      <c r="F1984" s="39" t="str">
        <f t="shared" ca="1" si="898"/>
        <v/>
      </c>
      <c r="G1984" s="101"/>
      <c r="H1984" s="39">
        <f t="shared" ca="1" si="889"/>
        <v>0</v>
      </c>
      <c r="J1984" s="332"/>
      <c r="K1984" s="37" t="str">
        <f t="shared" ca="1" si="899"/>
        <v/>
      </c>
      <c r="L1984" s="41" t="str">
        <f t="shared" ca="1" si="900"/>
        <v/>
      </c>
      <c r="M1984" s="39" t="str">
        <f t="shared" si="890"/>
        <v/>
      </c>
      <c r="N1984" s="39" t="str">
        <f t="shared" ca="1" si="910"/>
        <v/>
      </c>
      <c r="O1984" s="39" t="str">
        <f ca="1">IF(L1984="","",ROUND(Q1983*$O$5/payments_per_year,2))</f>
        <v/>
      </c>
      <c r="P1984" s="101"/>
      <c r="Q1984" s="39">
        <f t="shared" ca="1" si="911"/>
        <v>0</v>
      </c>
      <c r="R1984" s="332"/>
      <c r="S1984" s="37" t="str">
        <f t="shared" ca="1" si="901"/>
        <v/>
      </c>
      <c r="T1984" s="41" t="str">
        <f t="shared" ca="1" si="902"/>
        <v/>
      </c>
      <c r="U1984" s="39" t="str">
        <f t="shared" si="891"/>
        <v/>
      </c>
      <c r="V1984" s="39" t="str">
        <f t="shared" ca="1" si="912"/>
        <v/>
      </c>
      <c r="W1984" s="39">
        <f t="shared" ca="1" si="892"/>
        <v>0</v>
      </c>
      <c r="X1984" s="40"/>
      <c r="Y1984" s="39">
        <f t="shared" ca="1" si="913"/>
        <v>0</v>
      </c>
      <c r="Z1984" s="327"/>
      <c r="AA1984" s="37" t="str">
        <f t="shared" ca="1" si="903"/>
        <v/>
      </c>
      <c r="AB1984" s="41" t="str">
        <f t="shared" ca="1" si="904"/>
        <v/>
      </c>
      <c r="AC1984" s="39" t="str">
        <f t="shared" si="893"/>
        <v/>
      </c>
      <c r="AD1984" s="39" t="str">
        <f t="shared" ca="1" si="914"/>
        <v/>
      </c>
      <c r="AE1984" s="39" t="str">
        <f t="shared" ca="1" si="905"/>
        <v/>
      </c>
      <c r="AF1984" s="40"/>
      <c r="AG1984" s="39">
        <f t="shared" ca="1" si="915"/>
        <v>0</v>
      </c>
      <c r="AH1984" s="339"/>
      <c r="AI1984" s="37" t="str">
        <f t="shared" ca="1" si="906"/>
        <v/>
      </c>
      <c r="AJ1984" s="41" t="str">
        <f t="shared" ca="1" si="907"/>
        <v/>
      </c>
      <c r="AK1984" s="39" t="str">
        <f t="shared" si="894"/>
        <v/>
      </c>
      <c r="AL1984" s="39" t="str">
        <f t="shared" ca="1" si="916"/>
        <v/>
      </c>
      <c r="AM1984" s="39" t="str">
        <f t="shared" ca="1" si="908"/>
        <v/>
      </c>
      <c r="AN1984" s="40"/>
      <c r="AO1984" s="39">
        <f t="shared" ca="1" si="917"/>
        <v>0</v>
      </c>
      <c r="AP1984" s="339"/>
      <c r="AW1984" s="329"/>
      <c r="BI1984" s="329"/>
      <c r="BJ1984" s="329"/>
      <c r="BK1984" s="329"/>
      <c r="BL1984" s="329"/>
      <c r="BM1984" s="329"/>
      <c r="BN1984" s="329"/>
      <c r="BO1984" s="329"/>
      <c r="BP1984" s="329"/>
      <c r="BQ1984" s="329"/>
      <c r="BR1984" s="329"/>
      <c r="BS1984" s="329"/>
      <c r="BT1984" s="329"/>
      <c r="BU1984" s="329"/>
      <c r="BV1984" s="329"/>
      <c r="BW1984" s="325"/>
      <c r="BX1984" s="325"/>
      <c r="BY1984" s="325"/>
      <c r="BZ1984" s="325"/>
      <c r="CA1984" s="325"/>
      <c r="CB1984" s="325"/>
      <c r="CC1984" s="325"/>
      <c r="CD1984" s="325"/>
      <c r="CE1984" s="325"/>
      <c r="CF1984" s="325"/>
      <c r="CG1984" s="325"/>
      <c r="CH1984" s="325"/>
      <c r="CI1984" s="325"/>
      <c r="CJ1984" s="325"/>
      <c r="CK1984" s="325"/>
      <c r="CL1984" s="325"/>
      <c r="CM1984" s="325"/>
      <c r="CN1984" s="325"/>
      <c r="CO1984" s="325"/>
      <c r="CP1984" s="325"/>
      <c r="CQ1984" s="325"/>
      <c r="CR1984" s="325"/>
      <c r="CS1984" s="325"/>
      <c r="CT1984" s="325"/>
      <c r="CU1984" s="325"/>
      <c r="CV1984" s="325"/>
      <c r="CW1984" s="325"/>
      <c r="CX1984" s="325"/>
    </row>
    <row r="1985" spans="1:102" s="36" customFormat="1" ht="15" hidden="1" customHeight="1">
      <c r="A1985" s="329"/>
      <c r="B1985" s="37" t="str">
        <f t="shared" ca="1" si="895"/>
        <v/>
      </c>
      <c r="C1985" s="41" t="str">
        <f t="shared" ca="1" si="896"/>
        <v/>
      </c>
      <c r="D1985" s="39" t="str">
        <f t="shared" ca="1" si="897"/>
        <v/>
      </c>
      <c r="E1985" s="39" t="str">
        <f t="shared" ca="1" si="909"/>
        <v/>
      </c>
      <c r="F1985" s="39" t="str">
        <f t="shared" ca="1" si="898"/>
        <v/>
      </c>
      <c r="G1985" s="101"/>
      <c r="H1985" s="39">
        <f t="shared" ca="1" si="889"/>
        <v>0</v>
      </c>
      <c r="J1985" s="332"/>
      <c r="K1985" s="37" t="str">
        <f t="shared" ca="1" si="899"/>
        <v/>
      </c>
      <c r="L1985" s="41" t="str">
        <f t="shared" ca="1" si="900"/>
        <v/>
      </c>
      <c r="M1985" s="39" t="str">
        <f t="shared" si="890"/>
        <v/>
      </c>
      <c r="N1985" s="39" t="str">
        <f t="shared" ca="1" si="910"/>
        <v/>
      </c>
      <c r="O1985" s="39">
        <f ca="1">ROUND(Q1984*$O$5/payments_per_year,2)</f>
        <v>0</v>
      </c>
      <c r="P1985" s="101"/>
      <c r="Q1985" s="39">
        <f t="shared" ca="1" si="911"/>
        <v>0</v>
      </c>
      <c r="R1985" s="332"/>
      <c r="S1985" s="37" t="str">
        <f t="shared" ca="1" si="901"/>
        <v/>
      </c>
      <c r="T1985" s="41" t="str">
        <f t="shared" ca="1" si="902"/>
        <v/>
      </c>
      <c r="U1985" s="39" t="str">
        <f t="shared" si="891"/>
        <v/>
      </c>
      <c r="V1985" s="39" t="str">
        <f t="shared" ca="1" si="912"/>
        <v/>
      </c>
      <c r="W1985" s="39">
        <f t="shared" ca="1" si="892"/>
        <v>0</v>
      </c>
      <c r="X1985" s="40"/>
      <c r="Y1985" s="39">
        <f t="shared" ca="1" si="913"/>
        <v>0</v>
      </c>
      <c r="Z1985" s="327"/>
      <c r="AA1985" s="37" t="str">
        <f t="shared" ca="1" si="903"/>
        <v/>
      </c>
      <c r="AB1985" s="41" t="str">
        <f t="shared" ca="1" si="904"/>
        <v/>
      </c>
      <c r="AC1985" s="39" t="str">
        <f t="shared" si="893"/>
        <v/>
      </c>
      <c r="AD1985" s="39" t="str">
        <f t="shared" ca="1" si="914"/>
        <v/>
      </c>
      <c r="AE1985" s="39" t="str">
        <f t="shared" ca="1" si="905"/>
        <v/>
      </c>
      <c r="AF1985" s="40"/>
      <c r="AG1985" s="39">
        <f t="shared" ca="1" si="915"/>
        <v>0</v>
      </c>
      <c r="AH1985" s="339"/>
      <c r="AI1985" s="37" t="str">
        <f t="shared" ca="1" si="906"/>
        <v/>
      </c>
      <c r="AJ1985" s="41" t="str">
        <f t="shared" ca="1" si="907"/>
        <v/>
      </c>
      <c r="AK1985" s="39" t="str">
        <f t="shared" si="894"/>
        <v/>
      </c>
      <c r="AL1985" s="39" t="str">
        <f t="shared" ca="1" si="916"/>
        <v/>
      </c>
      <c r="AM1985" s="39" t="str">
        <f t="shared" ca="1" si="908"/>
        <v/>
      </c>
      <c r="AN1985" s="40"/>
      <c r="AO1985" s="39">
        <f t="shared" ca="1" si="917"/>
        <v>0</v>
      </c>
      <c r="AP1985" s="339"/>
      <c r="AW1985" s="329"/>
      <c r="BI1985" s="329"/>
      <c r="BJ1985" s="329"/>
      <c r="BK1985" s="329"/>
      <c r="BL1985" s="329"/>
      <c r="BM1985" s="329"/>
      <c r="BN1985" s="329"/>
      <c r="BO1985" s="329"/>
      <c r="BP1985" s="329"/>
      <c r="BQ1985" s="329"/>
      <c r="BR1985" s="329"/>
      <c r="BS1985" s="329"/>
      <c r="BT1985" s="329"/>
      <c r="BU1985" s="329"/>
      <c r="BV1985" s="329"/>
      <c r="BW1985" s="325"/>
      <c r="BX1985" s="325"/>
      <c r="BY1985" s="325"/>
      <c r="BZ1985" s="325"/>
      <c r="CA1985" s="325"/>
      <c r="CB1985" s="325"/>
      <c r="CC1985" s="325"/>
      <c r="CD1985" s="325"/>
      <c r="CE1985" s="325"/>
      <c r="CF1985" s="325"/>
      <c r="CG1985" s="325"/>
      <c r="CH1985" s="325"/>
      <c r="CI1985" s="325"/>
      <c r="CJ1985" s="325"/>
      <c r="CK1985" s="325"/>
      <c r="CL1985" s="325"/>
      <c r="CM1985" s="325"/>
      <c r="CN1985" s="325"/>
      <c r="CO1985" s="325"/>
      <c r="CP1985" s="325"/>
      <c r="CQ1985" s="325"/>
      <c r="CR1985" s="325"/>
      <c r="CS1985" s="325"/>
      <c r="CT1985" s="325"/>
      <c r="CU1985" s="325"/>
      <c r="CV1985" s="325"/>
      <c r="CW1985" s="325"/>
      <c r="CX1985" s="325"/>
    </row>
    <row r="1986" spans="1:102" s="36" customFormat="1" ht="15" hidden="1" customHeight="1">
      <c r="A1986" s="329"/>
      <c r="B1986" s="37" t="str">
        <f t="shared" ca="1" si="895"/>
        <v/>
      </c>
      <c r="C1986" s="41" t="str">
        <f t="shared" ca="1" si="896"/>
        <v/>
      </c>
      <c r="D1986" s="39" t="str">
        <f t="shared" ca="1" si="897"/>
        <v/>
      </c>
      <c r="E1986" s="39" t="str">
        <f t="shared" ca="1" si="909"/>
        <v/>
      </c>
      <c r="F1986" s="39" t="str">
        <f t="shared" ca="1" si="898"/>
        <v/>
      </c>
      <c r="G1986" s="101"/>
      <c r="H1986" s="39">
        <f t="shared" ca="1" si="889"/>
        <v>0</v>
      </c>
      <c r="J1986" s="332"/>
      <c r="K1986" s="37" t="str">
        <f t="shared" ca="1" si="899"/>
        <v/>
      </c>
      <c r="L1986" s="41" t="str">
        <f t="shared" ca="1" si="900"/>
        <v/>
      </c>
      <c r="M1986" s="39" t="str">
        <f t="shared" si="890"/>
        <v/>
      </c>
      <c r="N1986" s="39" t="str">
        <f t="shared" ca="1" si="910"/>
        <v/>
      </c>
      <c r="O1986" s="39" t="str">
        <f ca="1">IF(L1986="","",ROUND(Q1985*$O$5/payments_per_year,2))</f>
        <v/>
      </c>
      <c r="P1986" s="101"/>
      <c r="Q1986" s="39">
        <f t="shared" ca="1" si="911"/>
        <v>0</v>
      </c>
      <c r="R1986" s="332"/>
      <c r="S1986" s="37" t="str">
        <f t="shared" ca="1" si="901"/>
        <v/>
      </c>
      <c r="T1986" s="41" t="str">
        <f t="shared" ca="1" si="902"/>
        <v/>
      </c>
      <c r="U1986" s="39" t="str">
        <f t="shared" si="891"/>
        <v/>
      </c>
      <c r="V1986" s="39" t="str">
        <f t="shared" ca="1" si="912"/>
        <v/>
      </c>
      <c r="W1986" s="39">
        <f t="shared" ca="1" si="892"/>
        <v>0</v>
      </c>
      <c r="X1986" s="40"/>
      <c r="Y1986" s="39">
        <f t="shared" ca="1" si="913"/>
        <v>0</v>
      </c>
      <c r="Z1986" s="327"/>
      <c r="AA1986" s="37" t="str">
        <f t="shared" ca="1" si="903"/>
        <v/>
      </c>
      <c r="AB1986" s="41" t="str">
        <f t="shared" ca="1" si="904"/>
        <v/>
      </c>
      <c r="AC1986" s="39" t="str">
        <f t="shared" si="893"/>
        <v/>
      </c>
      <c r="AD1986" s="39" t="str">
        <f t="shared" ca="1" si="914"/>
        <v/>
      </c>
      <c r="AE1986" s="39" t="str">
        <f t="shared" ca="1" si="905"/>
        <v/>
      </c>
      <c r="AF1986" s="40"/>
      <c r="AG1986" s="39">
        <f t="shared" ca="1" si="915"/>
        <v>0</v>
      </c>
      <c r="AH1986" s="339"/>
      <c r="AI1986" s="37" t="str">
        <f t="shared" ca="1" si="906"/>
        <v/>
      </c>
      <c r="AJ1986" s="41" t="str">
        <f t="shared" ca="1" si="907"/>
        <v/>
      </c>
      <c r="AK1986" s="39" t="str">
        <f t="shared" si="894"/>
        <v/>
      </c>
      <c r="AL1986" s="39" t="str">
        <f t="shared" ca="1" si="916"/>
        <v/>
      </c>
      <c r="AM1986" s="39" t="str">
        <f t="shared" ca="1" si="908"/>
        <v/>
      </c>
      <c r="AN1986" s="40"/>
      <c r="AO1986" s="39">
        <f t="shared" ca="1" si="917"/>
        <v>0</v>
      </c>
      <c r="AP1986" s="339"/>
      <c r="AW1986" s="329"/>
      <c r="BI1986" s="329"/>
      <c r="BJ1986" s="329"/>
      <c r="BK1986" s="329"/>
      <c r="BL1986" s="329"/>
      <c r="BM1986" s="329"/>
      <c r="BN1986" s="329"/>
      <c r="BO1986" s="329"/>
      <c r="BP1986" s="329"/>
      <c r="BQ1986" s="329"/>
      <c r="BR1986" s="329"/>
      <c r="BS1986" s="329"/>
      <c r="BT1986" s="329"/>
      <c r="BU1986" s="329"/>
      <c r="BV1986" s="329"/>
      <c r="BW1986" s="325"/>
      <c r="BX1986" s="325"/>
      <c r="BY1986" s="325"/>
      <c r="BZ1986" s="325"/>
      <c r="CA1986" s="325"/>
      <c r="CB1986" s="325"/>
      <c r="CC1986" s="325"/>
      <c r="CD1986" s="325"/>
      <c r="CE1986" s="325"/>
      <c r="CF1986" s="325"/>
      <c r="CG1986" s="325"/>
      <c r="CH1986" s="325"/>
      <c r="CI1986" s="325"/>
      <c r="CJ1986" s="325"/>
      <c r="CK1986" s="325"/>
      <c r="CL1986" s="325"/>
      <c r="CM1986" s="325"/>
      <c r="CN1986" s="325"/>
      <c r="CO1986" s="325"/>
      <c r="CP1986" s="325"/>
      <c r="CQ1986" s="325"/>
      <c r="CR1986" s="325"/>
      <c r="CS1986" s="325"/>
      <c r="CT1986" s="325"/>
      <c r="CU1986" s="325"/>
      <c r="CV1986" s="325"/>
      <c r="CW1986" s="325"/>
      <c r="CX1986" s="325"/>
    </row>
    <row r="1987" spans="1:102" s="36" customFormat="1" ht="15" hidden="1" customHeight="1">
      <c r="A1987" s="329"/>
      <c r="B1987" s="37" t="str">
        <f t="shared" ca="1" si="895"/>
        <v/>
      </c>
      <c r="C1987" s="41" t="str">
        <f t="shared" ca="1" si="896"/>
        <v/>
      </c>
      <c r="D1987" s="39" t="str">
        <f t="shared" ca="1" si="897"/>
        <v/>
      </c>
      <c r="E1987" s="39" t="str">
        <f t="shared" ca="1" si="909"/>
        <v/>
      </c>
      <c r="F1987" s="39" t="str">
        <f t="shared" ca="1" si="898"/>
        <v/>
      </c>
      <c r="G1987" s="101"/>
      <c r="H1987" s="39">
        <f t="shared" ca="1" si="889"/>
        <v>0</v>
      </c>
      <c r="J1987" s="332"/>
      <c r="K1987" s="37" t="str">
        <f t="shared" ca="1" si="899"/>
        <v/>
      </c>
      <c r="L1987" s="41" t="str">
        <f t="shared" ca="1" si="900"/>
        <v/>
      </c>
      <c r="M1987" s="39" t="str">
        <f t="shared" si="890"/>
        <v/>
      </c>
      <c r="N1987" s="39" t="str">
        <f t="shared" ca="1" si="910"/>
        <v/>
      </c>
      <c r="O1987" s="39">
        <f ca="1">ROUND(Q1986*$O$5/payments_per_year,2)</f>
        <v>0</v>
      </c>
      <c r="P1987" s="101"/>
      <c r="Q1987" s="39">
        <f t="shared" ca="1" si="911"/>
        <v>0</v>
      </c>
      <c r="R1987" s="332"/>
      <c r="S1987" s="37" t="str">
        <f t="shared" ca="1" si="901"/>
        <v/>
      </c>
      <c r="T1987" s="41" t="str">
        <f t="shared" ca="1" si="902"/>
        <v/>
      </c>
      <c r="U1987" s="39" t="str">
        <f t="shared" si="891"/>
        <v/>
      </c>
      <c r="V1987" s="39" t="str">
        <f t="shared" ca="1" si="912"/>
        <v/>
      </c>
      <c r="W1987" s="39">
        <f t="shared" ca="1" si="892"/>
        <v>0</v>
      </c>
      <c r="X1987" s="40"/>
      <c r="Y1987" s="39">
        <f t="shared" ca="1" si="913"/>
        <v>0</v>
      </c>
      <c r="Z1987" s="327"/>
      <c r="AA1987" s="37" t="str">
        <f t="shared" ca="1" si="903"/>
        <v/>
      </c>
      <c r="AB1987" s="41" t="str">
        <f t="shared" ca="1" si="904"/>
        <v/>
      </c>
      <c r="AC1987" s="39" t="str">
        <f t="shared" si="893"/>
        <v/>
      </c>
      <c r="AD1987" s="39" t="str">
        <f t="shared" ca="1" si="914"/>
        <v/>
      </c>
      <c r="AE1987" s="39" t="str">
        <f t="shared" ca="1" si="905"/>
        <v/>
      </c>
      <c r="AF1987" s="40"/>
      <c r="AG1987" s="39">
        <f t="shared" ca="1" si="915"/>
        <v>0</v>
      </c>
      <c r="AH1987" s="339"/>
      <c r="AI1987" s="37" t="str">
        <f t="shared" ca="1" si="906"/>
        <v/>
      </c>
      <c r="AJ1987" s="41" t="str">
        <f t="shared" ca="1" si="907"/>
        <v/>
      </c>
      <c r="AK1987" s="39" t="str">
        <f t="shared" si="894"/>
        <v/>
      </c>
      <c r="AL1987" s="39" t="str">
        <f t="shared" ca="1" si="916"/>
        <v/>
      </c>
      <c r="AM1987" s="39" t="str">
        <f t="shared" ca="1" si="908"/>
        <v/>
      </c>
      <c r="AN1987" s="40"/>
      <c r="AO1987" s="39">
        <f t="shared" ca="1" si="917"/>
        <v>0</v>
      </c>
      <c r="AP1987" s="339"/>
      <c r="AW1987" s="329"/>
      <c r="BI1987" s="329"/>
      <c r="BJ1987" s="329"/>
      <c r="BK1987" s="329"/>
      <c r="BL1987" s="329"/>
      <c r="BM1987" s="329"/>
      <c r="BN1987" s="329"/>
      <c r="BO1987" s="329"/>
      <c r="BP1987" s="329"/>
      <c r="BQ1987" s="329"/>
      <c r="BR1987" s="329"/>
      <c r="BS1987" s="329"/>
      <c r="BT1987" s="329"/>
      <c r="BU1987" s="329"/>
      <c r="BV1987" s="329"/>
      <c r="BW1987" s="325"/>
      <c r="BX1987" s="325"/>
      <c r="BY1987" s="325"/>
      <c r="BZ1987" s="325"/>
      <c r="CA1987" s="325"/>
      <c r="CB1987" s="325"/>
      <c r="CC1987" s="325"/>
      <c r="CD1987" s="325"/>
      <c r="CE1987" s="325"/>
      <c r="CF1987" s="325"/>
      <c r="CG1987" s="325"/>
      <c r="CH1987" s="325"/>
      <c r="CI1987" s="325"/>
      <c r="CJ1987" s="325"/>
      <c r="CK1987" s="325"/>
      <c r="CL1987" s="325"/>
      <c r="CM1987" s="325"/>
      <c r="CN1987" s="325"/>
      <c r="CO1987" s="325"/>
      <c r="CP1987" s="325"/>
      <c r="CQ1987" s="325"/>
      <c r="CR1987" s="325"/>
      <c r="CS1987" s="325"/>
      <c r="CT1987" s="325"/>
      <c r="CU1987" s="325"/>
      <c r="CV1987" s="325"/>
      <c r="CW1987" s="325"/>
      <c r="CX1987" s="325"/>
    </row>
    <row r="1988" spans="1:102" s="36" customFormat="1" ht="15" hidden="1" customHeight="1">
      <c r="A1988" s="329"/>
      <c r="B1988" s="37" t="str">
        <f t="shared" ca="1" si="895"/>
        <v/>
      </c>
      <c r="C1988" s="41" t="str">
        <f t="shared" ca="1" si="896"/>
        <v/>
      </c>
      <c r="D1988" s="39" t="str">
        <f t="shared" ca="1" si="897"/>
        <v/>
      </c>
      <c r="E1988" s="39" t="str">
        <f t="shared" ca="1" si="909"/>
        <v/>
      </c>
      <c r="F1988" s="39" t="str">
        <f t="shared" ca="1" si="898"/>
        <v/>
      </c>
      <c r="G1988" s="101"/>
      <c r="H1988" s="39">
        <f t="shared" ca="1" si="889"/>
        <v>0</v>
      </c>
      <c r="J1988" s="332"/>
      <c r="K1988" s="37" t="str">
        <f t="shared" ca="1" si="899"/>
        <v/>
      </c>
      <c r="L1988" s="41" t="str">
        <f t="shared" ca="1" si="900"/>
        <v/>
      </c>
      <c r="M1988" s="39" t="str">
        <f t="shared" si="890"/>
        <v/>
      </c>
      <c r="N1988" s="39" t="str">
        <f t="shared" ca="1" si="910"/>
        <v/>
      </c>
      <c r="O1988" s="39" t="str">
        <f ca="1">IF(L1988="","",ROUND(Q1987*$O$5/payments_per_year,2))</f>
        <v/>
      </c>
      <c r="P1988" s="101"/>
      <c r="Q1988" s="39">
        <f t="shared" ca="1" si="911"/>
        <v>0</v>
      </c>
      <c r="R1988" s="332"/>
      <c r="S1988" s="37" t="str">
        <f t="shared" ca="1" si="901"/>
        <v/>
      </c>
      <c r="T1988" s="41" t="str">
        <f t="shared" ca="1" si="902"/>
        <v/>
      </c>
      <c r="U1988" s="39" t="str">
        <f t="shared" si="891"/>
        <v/>
      </c>
      <c r="V1988" s="39" t="str">
        <f t="shared" ca="1" si="912"/>
        <v/>
      </c>
      <c r="W1988" s="39">
        <f t="shared" ca="1" si="892"/>
        <v>0</v>
      </c>
      <c r="X1988" s="40"/>
      <c r="Y1988" s="39">
        <f t="shared" ca="1" si="913"/>
        <v>0</v>
      </c>
      <c r="Z1988" s="327"/>
      <c r="AA1988" s="37" t="str">
        <f t="shared" ca="1" si="903"/>
        <v/>
      </c>
      <c r="AB1988" s="41" t="str">
        <f t="shared" ca="1" si="904"/>
        <v/>
      </c>
      <c r="AC1988" s="39" t="str">
        <f t="shared" si="893"/>
        <v/>
      </c>
      <c r="AD1988" s="39" t="str">
        <f t="shared" ca="1" si="914"/>
        <v/>
      </c>
      <c r="AE1988" s="39" t="str">
        <f t="shared" ca="1" si="905"/>
        <v/>
      </c>
      <c r="AF1988" s="40"/>
      <c r="AG1988" s="39">
        <f t="shared" ca="1" si="915"/>
        <v>0</v>
      </c>
      <c r="AH1988" s="339"/>
      <c r="AI1988" s="37" t="str">
        <f t="shared" ca="1" si="906"/>
        <v/>
      </c>
      <c r="AJ1988" s="41" t="str">
        <f t="shared" ca="1" si="907"/>
        <v/>
      </c>
      <c r="AK1988" s="39" t="str">
        <f t="shared" si="894"/>
        <v/>
      </c>
      <c r="AL1988" s="39" t="str">
        <f t="shared" ca="1" si="916"/>
        <v/>
      </c>
      <c r="AM1988" s="39" t="str">
        <f t="shared" ca="1" si="908"/>
        <v/>
      </c>
      <c r="AN1988" s="40"/>
      <c r="AO1988" s="39">
        <f t="shared" ca="1" si="917"/>
        <v>0</v>
      </c>
      <c r="AP1988" s="339"/>
      <c r="AW1988" s="329"/>
      <c r="BI1988" s="329"/>
      <c r="BJ1988" s="329"/>
      <c r="BK1988" s="329"/>
      <c r="BL1988" s="329"/>
      <c r="BM1988" s="329"/>
      <c r="BN1988" s="329"/>
      <c r="BO1988" s="329"/>
      <c r="BP1988" s="329"/>
      <c r="BQ1988" s="329"/>
      <c r="BR1988" s="329"/>
      <c r="BS1988" s="329"/>
      <c r="BT1988" s="329"/>
      <c r="BU1988" s="329"/>
      <c r="BV1988" s="329"/>
      <c r="BW1988" s="325"/>
      <c r="BX1988" s="325"/>
      <c r="BY1988" s="325"/>
      <c r="BZ1988" s="325"/>
      <c r="CA1988" s="325"/>
      <c r="CB1988" s="325"/>
      <c r="CC1988" s="325"/>
      <c r="CD1988" s="325"/>
      <c r="CE1988" s="325"/>
      <c r="CF1988" s="325"/>
      <c r="CG1988" s="325"/>
      <c r="CH1988" s="325"/>
      <c r="CI1988" s="325"/>
      <c r="CJ1988" s="325"/>
      <c r="CK1988" s="325"/>
      <c r="CL1988" s="325"/>
      <c r="CM1988" s="325"/>
      <c r="CN1988" s="325"/>
      <c r="CO1988" s="325"/>
      <c r="CP1988" s="325"/>
      <c r="CQ1988" s="325"/>
      <c r="CR1988" s="325"/>
      <c r="CS1988" s="325"/>
      <c r="CT1988" s="325"/>
      <c r="CU1988" s="325"/>
      <c r="CV1988" s="325"/>
      <c r="CW1988" s="325"/>
      <c r="CX1988" s="325"/>
    </row>
    <row r="1989" spans="1:102" s="36" customFormat="1" ht="15" hidden="1" customHeight="1">
      <c r="A1989" s="329"/>
      <c r="B1989" s="37" t="str">
        <f t="shared" ca="1" si="895"/>
        <v/>
      </c>
      <c r="C1989" s="41" t="str">
        <f t="shared" ca="1" si="896"/>
        <v/>
      </c>
      <c r="D1989" s="39" t="str">
        <f t="shared" ca="1" si="897"/>
        <v/>
      </c>
      <c r="E1989" s="39" t="str">
        <f t="shared" ca="1" si="909"/>
        <v/>
      </c>
      <c r="F1989" s="39" t="str">
        <f t="shared" ca="1" si="898"/>
        <v/>
      </c>
      <c r="G1989" s="101"/>
      <c r="H1989" s="39">
        <f t="shared" ca="1" si="889"/>
        <v>0</v>
      </c>
      <c r="J1989" s="332"/>
      <c r="K1989" s="37" t="str">
        <f t="shared" ca="1" si="899"/>
        <v/>
      </c>
      <c r="L1989" s="41" t="str">
        <f t="shared" ca="1" si="900"/>
        <v/>
      </c>
      <c r="M1989" s="39" t="str">
        <f t="shared" si="890"/>
        <v/>
      </c>
      <c r="N1989" s="39" t="str">
        <f t="shared" ca="1" si="910"/>
        <v/>
      </c>
      <c r="O1989" s="39">
        <f ca="1">ROUND(Q1988*$O$5/payments_per_year,2)</f>
        <v>0</v>
      </c>
      <c r="P1989" s="101"/>
      <c r="Q1989" s="39">
        <f t="shared" ca="1" si="911"/>
        <v>0</v>
      </c>
      <c r="R1989" s="332"/>
      <c r="S1989" s="37" t="str">
        <f t="shared" ca="1" si="901"/>
        <v/>
      </c>
      <c r="T1989" s="41" t="str">
        <f t="shared" ca="1" si="902"/>
        <v/>
      </c>
      <c r="U1989" s="39" t="str">
        <f t="shared" si="891"/>
        <v/>
      </c>
      <c r="V1989" s="39" t="str">
        <f t="shared" ca="1" si="912"/>
        <v/>
      </c>
      <c r="W1989" s="39">
        <f t="shared" ca="1" si="892"/>
        <v>0</v>
      </c>
      <c r="X1989" s="40"/>
      <c r="Y1989" s="39">
        <f t="shared" ca="1" si="913"/>
        <v>0</v>
      </c>
      <c r="Z1989" s="327"/>
      <c r="AA1989" s="37" t="str">
        <f t="shared" ca="1" si="903"/>
        <v/>
      </c>
      <c r="AB1989" s="41" t="str">
        <f t="shared" ca="1" si="904"/>
        <v/>
      </c>
      <c r="AC1989" s="39" t="str">
        <f t="shared" si="893"/>
        <v/>
      </c>
      <c r="AD1989" s="39" t="str">
        <f t="shared" ca="1" si="914"/>
        <v/>
      </c>
      <c r="AE1989" s="39" t="str">
        <f t="shared" ca="1" si="905"/>
        <v/>
      </c>
      <c r="AF1989" s="40"/>
      <c r="AG1989" s="39">
        <f t="shared" ca="1" si="915"/>
        <v>0</v>
      </c>
      <c r="AH1989" s="339"/>
      <c r="AI1989" s="37" t="str">
        <f t="shared" ca="1" si="906"/>
        <v/>
      </c>
      <c r="AJ1989" s="41" t="str">
        <f t="shared" ca="1" si="907"/>
        <v/>
      </c>
      <c r="AK1989" s="39" t="str">
        <f t="shared" si="894"/>
        <v/>
      </c>
      <c r="AL1989" s="39" t="str">
        <f t="shared" ca="1" si="916"/>
        <v/>
      </c>
      <c r="AM1989" s="39" t="str">
        <f t="shared" ca="1" si="908"/>
        <v/>
      </c>
      <c r="AN1989" s="40"/>
      <c r="AO1989" s="39">
        <f t="shared" ca="1" si="917"/>
        <v>0</v>
      </c>
      <c r="AP1989" s="339"/>
      <c r="AW1989" s="329"/>
      <c r="BI1989" s="329"/>
      <c r="BJ1989" s="329"/>
      <c r="BK1989" s="329"/>
      <c r="BL1989" s="329"/>
      <c r="BM1989" s="329"/>
      <c r="BN1989" s="329"/>
      <c r="BO1989" s="329"/>
      <c r="BP1989" s="329"/>
      <c r="BQ1989" s="329"/>
      <c r="BR1989" s="329"/>
      <c r="BS1989" s="329"/>
      <c r="BT1989" s="329"/>
      <c r="BU1989" s="329"/>
      <c r="BV1989" s="329"/>
      <c r="BW1989" s="325"/>
      <c r="BX1989" s="325"/>
      <c r="BY1989" s="325"/>
      <c r="BZ1989" s="325"/>
      <c r="CA1989" s="325"/>
      <c r="CB1989" s="325"/>
      <c r="CC1989" s="325"/>
      <c r="CD1989" s="325"/>
      <c r="CE1989" s="325"/>
      <c r="CF1989" s="325"/>
      <c r="CG1989" s="325"/>
      <c r="CH1989" s="325"/>
      <c r="CI1989" s="325"/>
      <c r="CJ1989" s="325"/>
      <c r="CK1989" s="325"/>
      <c r="CL1989" s="325"/>
      <c r="CM1989" s="325"/>
      <c r="CN1989" s="325"/>
      <c r="CO1989" s="325"/>
      <c r="CP1989" s="325"/>
      <c r="CQ1989" s="325"/>
      <c r="CR1989" s="325"/>
      <c r="CS1989" s="325"/>
      <c r="CT1989" s="325"/>
      <c r="CU1989" s="325"/>
      <c r="CV1989" s="325"/>
      <c r="CW1989" s="325"/>
      <c r="CX1989" s="325"/>
    </row>
    <row r="1990" spans="1:102" s="36" customFormat="1" ht="15" hidden="1" customHeight="1">
      <c r="A1990" s="329"/>
      <c r="B1990" s="37" t="str">
        <f t="shared" ca="1" si="895"/>
        <v/>
      </c>
      <c r="C1990" s="41" t="str">
        <f t="shared" ca="1" si="896"/>
        <v/>
      </c>
      <c r="D1990" s="39" t="str">
        <f t="shared" ca="1" si="897"/>
        <v/>
      </c>
      <c r="E1990" s="39" t="str">
        <f t="shared" ca="1" si="909"/>
        <v/>
      </c>
      <c r="F1990" s="39" t="str">
        <f t="shared" ca="1" si="898"/>
        <v/>
      </c>
      <c r="G1990" s="101"/>
      <c r="H1990" s="39">
        <f t="shared" ca="1" si="889"/>
        <v>0</v>
      </c>
      <c r="J1990" s="332"/>
      <c r="K1990" s="37" t="str">
        <f t="shared" ca="1" si="899"/>
        <v/>
      </c>
      <c r="L1990" s="41" t="str">
        <f t="shared" ca="1" si="900"/>
        <v/>
      </c>
      <c r="M1990" s="39" t="str">
        <f t="shared" si="890"/>
        <v/>
      </c>
      <c r="N1990" s="39" t="str">
        <f t="shared" ca="1" si="910"/>
        <v/>
      </c>
      <c r="O1990" s="39" t="str">
        <f ca="1">IF(L1990="","",ROUND(Q1989*$O$5/payments_per_year,2))</f>
        <v/>
      </c>
      <c r="P1990" s="101"/>
      <c r="Q1990" s="39">
        <f t="shared" ca="1" si="911"/>
        <v>0</v>
      </c>
      <c r="R1990" s="332"/>
      <c r="S1990" s="37" t="str">
        <f t="shared" ca="1" si="901"/>
        <v/>
      </c>
      <c r="T1990" s="41" t="str">
        <f t="shared" ca="1" si="902"/>
        <v/>
      </c>
      <c r="U1990" s="39" t="str">
        <f t="shared" si="891"/>
        <v/>
      </c>
      <c r="V1990" s="39" t="str">
        <f t="shared" ca="1" si="912"/>
        <v/>
      </c>
      <c r="W1990" s="39">
        <f t="shared" ca="1" si="892"/>
        <v>0</v>
      </c>
      <c r="X1990" s="40"/>
      <c r="Y1990" s="39">
        <f t="shared" ca="1" si="913"/>
        <v>0</v>
      </c>
      <c r="Z1990" s="327"/>
      <c r="AA1990" s="37" t="str">
        <f t="shared" ca="1" si="903"/>
        <v/>
      </c>
      <c r="AB1990" s="41" t="str">
        <f t="shared" ca="1" si="904"/>
        <v/>
      </c>
      <c r="AC1990" s="39" t="str">
        <f t="shared" si="893"/>
        <v/>
      </c>
      <c r="AD1990" s="39" t="str">
        <f t="shared" ca="1" si="914"/>
        <v/>
      </c>
      <c r="AE1990" s="39" t="str">
        <f t="shared" ca="1" si="905"/>
        <v/>
      </c>
      <c r="AF1990" s="40"/>
      <c r="AG1990" s="39">
        <f t="shared" ca="1" si="915"/>
        <v>0</v>
      </c>
      <c r="AH1990" s="339"/>
      <c r="AI1990" s="37" t="str">
        <f t="shared" ca="1" si="906"/>
        <v/>
      </c>
      <c r="AJ1990" s="41" t="str">
        <f t="shared" ca="1" si="907"/>
        <v/>
      </c>
      <c r="AK1990" s="39" t="str">
        <f t="shared" si="894"/>
        <v/>
      </c>
      <c r="AL1990" s="39" t="str">
        <f t="shared" ca="1" si="916"/>
        <v/>
      </c>
      <c r="AM1990" s="39" t="str">
        <f t="shared" ca="1" si="908"/>
        <v/>
      </c>
      <c r="AN1990" s="40"/>
      <c r="AO1990" s="39">
        <f t="shared" ca="1" si="917"/>
        <v>0</v>
      </c>
      <c r="AP1990" s="339"/>
      <c r="AW1990" s="329"/>
      <c r="BI1990" s="329"/>
      <c r="BJ1990" s="329"/>
      <c r="BK1990" s="329"/>
      <c r="BL1990" s="329"/>
      <c r="BM1990" s="329"/>
      <c r="BN1990" s="329"/>
      <c r="BO1990" s="329"/>
      <c r="BP1990" s="329"/>
      <c r="BQ1990" s="329"/>
      <c r="BR1990" s="329"/>
      <c r="BS1990" s="329"/>
      <c r="BT1990" s="329"/>
      <c r="BU1990" s="329"/>
      <c r="BV1990" s="329"/>
      <c r="BW1990" s="325"/>
      <c r="BX1990" s="325"/>
      <c r="BY1990" s="325"/>
      <c r="BZ1990" s="325"/>
      <c r="CA1990" s="325"/>
      <c r="CB1990" s="325"/>
      <c r="CC1990" s="325"/>
      <c r="CD1990" s="325"/>
      <c r="CE1990" s="325"/>
      <c r="CF1990" s="325"/>
      <c r="CG1990" s="325"/>
      <c r="CH1990" s="325"/>
      <c r="CI1990" s="325"/>
      <c r="CJ1990" s="325"/>
      <c r="CK1990" s="325"/>
      <c r="CL1990" s="325"/>
      <c r="CM1990" s="325"/>
      <c r="CN1990" s="325"/>
      <c r="CO1990" s="325"/>
      <c r="CP1990" s="325"/>
      <c r="CQ1990" s="325"/>
      <c r="CR1990" s="325"/>
      <c r="CS1990" s="325"/>
      <c r="CT1990" s="325"/>
      <c r="CU1990" s="325"/>
      <c r="CV1990" s="325"/>
      <c r="CW1990" s="325"/>
      <c r="CX1990" s="325"/>
    </row>
    <row r="1991" spans="1:102" s="36" customFormat="1" ht="15" hidden="1" customHeight="1">
      <c r="A1991" s="329"/>
      <c r="B1991" s="37" t="str">
        <f t="shared" ca="1" si="895"/>
        <v/>
      </c>
      <c r="C1991" s="41" t="str">
        <f t="shared" ca="1" si="896"/>
        <v/>
      </c>
      <c r="D1991" s="39" t="str">
        <f t="shared" ca="1" si="897"/>
        <v/>
      </c>
      <c r="E1991" s="39" t="str">
        <f t="shared" ca="1" si="909"/>
        <v/>
      </c>
      <c r="F1991" s="39" t="str">
        <f t="shared" ca="1" si="898"/>
        <v/>
      </c>
      <c r="G1991" s="101"/>
      <c r="H1991" s="39">
        <f t="shared" ca="1" si="889"/>
        <v>0</v>
      </c>
      <c r="J1991" s="332"/>
      <c r="K1991" s="37" t="str">
        <f t="shared" ca="1" si="899"/>
        <v/>
      </c>
      <c r="L1991" s="41" t="str">
        <f t="shared" ca="1" si="900"/>
        <v/>
      </c>
      <c r="M1991" s="39" t="str">
        <f t="shared" si="890"/>
        <v/>
      </c>
      <c r="N1991" s="39" t="str">
        <f t="shared" ca="1" si="910"/>
        <v/>
      </c>
      <c r="O1991" s="39">
        <f ca="1">ROUND(Q1990*$O$5/payments_per_year,2)</f>
        <v>0</v>
      </c>
      <c r="P1991" s="101"/>
      <c r="Q1991" s="39">
        <f t="shared" ca="1" si="911"/>
        <v>0</v>
      </c>
      <c r="R1991" s="332"/>
      <c r="S1991" s="37" t="str">
        <f t="shared" ca="1" si="901"/>
        <v/>
      </c>
      <c r="T1991" s="41" t="str">
        <f t="shared" ca="1" si="902"/>
        <v/>
      </c>
      <c r="U1991" s="39" t="str">
        <f t="shared" si="891"/>
        <v/>
      </c>
      <c r="V1991" s="39" t="str">
        <f t="shared" ca="1" si="912"/>
        <v/>
      </c>
      <c r="W1991" s="39">
        <f t="shared" ca="1" si="892"/>
        <v>0</v>
      </c>
      <c r="X1991" s="40"/>
      <c r="Y1991" s="39">
        <f t="shared" ca="1" si="913"/>
        <v>0</v>
      </c>
      <c r="Z1991" s="327"/>
      <c r="AA1991" s="37" t="str">
        <f t="shared" ca="1" si="903"/>
        <v/>
      </c>
      <c r="AB1991" s="41" t="str">
        <f t="shared" ca="1" si="904"/>
        <v/>
      </c>
      <c r="AC1991" s="39" t="str">
        <f t="shared" si="893"/>
        <v/>
      </c>
      <c r="AD1991" s="39" t="str">
        <f t="shared" ca="1" si="914"/>
        <v/>
      </c>
      <c r="AE1991" s="39" t="str">
        <f t="shared" ca="1" si="905"/>
        <v/>
      </c>
      <c r="AF1991" s="40"/>
      <c r="AG1991" s="39">
        <f t="shared" ca="1" si="915"/>
        <v>0</v>
      </c>
      <c r="AH1991" s="339"/>
      <c r="AI1991" s="37" t="str">
        <f t="shared" ca="1" si="906"/>
        <v/>
      </c>
      <c r="AJ1991" s="41" t="str">
        <f t="shared" ca="1" si="907"/>
        <v/>
      </c>
      <c r="AK1991" s="39" t="str">
        <f t="shared" si="894"/>
        <v/>
      </c>
      <c r="AL1991" s="39" t="str">
        <f t="shared" ca="1" si="916"/>
        <v/>
      </c>
      <c r="AM1991" s="39" t="str">
        <f t="shared" ca="1" si="908"/>
        <v/>
      </c>
      <c r="AN1991" s="40"/>
      <c r="AO1991" s="39">
        <f t="shared" ca="1" si="917"/>
        <v>0</v>
      </c>
      <c r="AP1991" s="339"/>
      <c r="AW1991" s="329"/>
      <c r="BI1991" s="329"/>
      <c r="BJ1991" s="329"/>
      <c r="BK1991" s="329"/>
      <c r="BL1991" s="329"/>
      <c r="BM1991" s="329"/>
      <c r="BN1991" s="329"/>
      <c r="BO1991" s="329"/>
      <c r="BP1991" s="329"/>
      <c r="BQ1991" s="329"/>
      <c r="BR1991" s="329"/>
      <c r="BS1991" s="329"/>
      <c r="BT1991" s="329"/>
      <c r="BU1991" s="329"/>
      <c r="BV1991" s="329"/>
      <c r="BW1991" s="325"/>
      <c r="BX1991" s="325"/>
      <c r="BY1991" s="325"/>
      <c r="BZ1991" s="325"/>
      <c r="CA1991" s="325"/>
      <c r="CB1991" s="325"/>
      <c r="CC1991" s="325"/>
      <c r="CD1991" s="325"/>
      <c r="CE1991" s="325"/>
      <c r="CF1991" s="325"/>
      <c r="CG1991" s="325"/>
      <c r="CH1991" s="325"/>
      <c r="CI1991" s="325"/>
      <c r="CJ1991" s="325"/>
      <c r="CK1991" s="325"/>
      <c r="CL1991" s="325"/>
      <c r="CM1991" s="325"/>
      <c r="CN1991" s="325"/>
      <c r="CO1991" s="325"/>
      <c r="CP1991" s="325"/>
      <c r="CQ1991" s="325"/>
      <c r="CR1991" s="325"/>
      <c r="CS1991" s="325"/>
      <c r="CT1991" s="325"/>
      <c r="CU1991" s="325"/>
      <c r="CV1991" s="325"/>
      <c r="CW1991" s="325"/>
      <c r="CX1991" s="325"/>
    </row>
    <row r="1992" spans="1:102" s="36" customFormat="1" ht="15" hidden="1" customHeight="1">
      <c r="A1992" s="329"/>
      <c r="B1992" s="37" t="str">
        <f t="shared" ca="1" si="895"/>
        <v/>
      </c>
      <c r="C1992" s="41" t="str">
        <f t="shared" ca="1" si="896"/>
        <v/>
      </c>
      <c r="D1992" s="39" t="str">
        <f t="shared" ca="1" si="897"/>
        <v/>
      </c>
      <c r="E1992" s="39" t="str">
        <f t="shared" ca="1" si="909"/>
        <v/>
      </c>
      <c r="F1992" s="39" t="str">
        <f t="shared" ca="1" si="898"/>
        <v/>
      </c>
      <c r="G1992" s="101"/>
      <c r="H1992" s="39">
        <f t="shared" ca="1" si="889"/>
        <v>0</v>
      </c>
      <c r="J1992" s="332"/>
      <c r="K1992" s="37" t="str">
        <f t="shared" ca="1" si="899"/>
        <v/>
      </c>
      <c r="L1992" s="41" t="str">
        <f t="shared" ca="1" si="900"/>
        <v/>
      </c>
      <c r="M1992" s="39" t="str">
        <f t="shared" si="890"/>
        <v/>
      </c>
      <c r="N1992" s="39" t="str">
        <f t="shared" ca="1" si="910"/>
        <v/>
      </c>
      <c r="O1992" s="39" t="str">
        <f ca="1">IF(L1992="","",ROUND(Q1991*$O$5/payments_per_year,2))</f>
        <v/>
      </c>
      <c r="P1992" s="101"/>
      <c r="Q1992" s="39">
        <f t="shared" ca="1" si="911"/>
        <v>0</v>
      </c>
      <c r="R1992" s="332"/>
      <c r="S1992" s="37" t="str">
        <f t="shared" ca="1" si="901"/>
        <v/>
      </c>
      <c r="T1992" s="41" t="str">
        <f t="shared" ca="1" si="902"/>
        <v/>
      </c>
      <c r="U1992" s="39" t="str">
        <f t="shared" si="891"/>
        <v/>
      </c>
      <c r="V1992" s="39" t="str">
        <f t="shared" ca="1" si="912"/>
        <v/>
      </c>
      <c r="W1992" s="39">
        <f t="shared" ca="1" si="892"/>
        <v>0</v>
      </c>
      <c r="X1992" s="40"/>
      <c r="Y1992" s="39">
        <f t="shared" ca="1" si="913"/>
        <v>0</v>
      </c>
      <c r="Z1992" s="327"/>
      <c r="AA1992" s="37" t="str">
        <f t="shared" ca="1" si="903"/>
        <v/>
      </c>
      <c r="AB1992" s="41" t="str">
        <f t="shared" ca="1" si="904"/>
        <v/>
      </c>
      <c r="AC1992" s="39" t="str">
        <f t="shared" si="893"/>
        <v/>
      </c>
      <c r="AD1992" s="39" t="str">
        <f t="shared" ca="1" si="914"/>
        <v/>
      </c>
      <c r="AE1992" s="39" t="str">
        <f t="shared" ca="1" si="905"/>
        <v/>
      </c>
      <c r="AF1992" s="40"/>
      <c r="AG1992" s="39">
        <f t="shared" ca="1" si="915"/>
        <v>0</v>
      </c>
      <c r="AH1992" s="339"/>
      <c r="AI1992" s="37" t="str">
        <f t="shared" ca="1" si="906"/>
        <v/>
      </c>
      <c r="AJ1992" s="41" t="str">
        <f t="shared" ca="1" si="907"/>
        <v/>
      </c>
      <c r="AK1992" s="39" t="str">
        <f t="shared" si="894"/>
        <v/>
      </c>
      <c r="AL1992" s="39" t="str">
        <f t="shared" ca="1" si="916"/>
        <v/>
      </c>
      <c r="AM1992" s="39" t="str">
        <f t="shared" ca="1" si="908"/>
        <v/>
      </c>
      <c r="AN1992" s="40"/>
      <c r="AO1992" s="39">
        <f t="shared" ca="1" si="917"/>
        <v>0</v>
      </c>
      <c r="AP1992" s="339"/>
      <c r="AW1992" s="329"/>
      <c r="BI1992" s="329"/>
      <c r="BJ1992" s="329"/>
      <c r="BK1992" s="329"/>
      <c r="BL1992" s="329"/>
      <c r="BM1992" s="329"/>
      <c r="BN1992" s="329"/>
      <c r="BO1992" s="329"/>
      <c r="BP1992" s="329"/>
      <c r="BQ1992" s="329"/>
      <c r="BR1992" s="329"/>
      <c r="BS1992" s="329"/>
      <c r="BT1992" s="329"/>
      <c r="BU1992" s="329"/>
      <c r="BV1992" s="329"/>
      <c r="BW1992" s="325"/>
      <c r="BX1992" s="325"/>
      <c r="BY1992" s="325"/>
      <c r="BZ1992" s="325"/>
      <c r="CA1992" s="325"/>
      <c r="CB1992" s="325"/>
      <c r="CC1992" s="325"/>
      <c r="CD1992" s="325"/>
      <c r="CE1992" s="325"/>
      <c r="CF1992" s="325"/>
      <c r="CG1992" s="325"/>
      <c r="CH1992" s="325"/>
      <c r="CI1992" s="325"/>
      <c r="CJ1992" s="325"/>
      <c r="CK1992" s="325"/>
      <c r="CL1992" s="325"/>
      <c r="CM1992" s="325"/>
      <c r="CN1992" s="325"/>
      <c r="CO1992" s="325"/>
      <c r="CP1992" s="325"/>
      <c r="CQ1992" s="325"/>
      <c r="CR1992" s="325"/>
      <c r="CS1992" s="325"/>
      <c r="CT1992" s="325"/>
      <c r="CU1992" s="325"/>
      <c r="CV1992" s="325"/>
      <c r="CW1992" s="325"/>
      <c r="CX1992" s="325"/>
    </row>
    <row r="1993" spans="1:102" s="36" customFormat="1" ht="15" hidden="1" customHeight="1">
      <c r="A1993" s="329"/>
      <c r="B1993" s="37" t="str">
        <f t="shared" ca="1" si="895"/>
        <v/>
      </c>
      <c r="C1993" s="41" t="str">
        <f t="shared" ca="1" si="896"/>
        <v/>
      </c>
      <c r="D1993" s="39" t="str">
        <f t="shared" ca="1" si="897"/>
        <v/>
      </c>
      <c r="E1993" s="39" t="str">
        <f t="shared" ca="1" si="909"/>
        <v/>
      </c>
      <c r="F1993" s="39" t="str">
        <f t="shared" ca="1" si="898"/>
        <v/>
      </c>
      <c r="G1993" s="101"/>
      <c r="H1993" s="39">
        <f t="shared" ca="1" si="889"/>
        <v>0</v>
      </c>
      <c r="J1993" s="332"/>
      <c r="K1993" s="37" t="str">
        <f t="shared" ca="1" si="899"/>
        <v/>
      </c>
      <c r="L1993" s="41" t="str">
        <f t="shared" ca="1" si="900"/>
        <v/>
      </c>
      <c r="M1993" s="39" t="str">
        <f t="shared" si="890"/>
        <v/>
      </c>
      <c r="N1993" s="39" t="str">
        <f t="shared" ca="1" si="910"/>
        <v/>
      </c>
      <c r="O1993" s="39">
        <f ca="1">ROUND(Q1992*$O$5/payments_per_year,2)</f>
        <v>0</v>
      </c>
      <c r="P1993" s="101"/>
      <c r="Q1993" s="39">
        <f t="shared" ca="1" si="911"/>
        <v>0</v>
      </c>
      <c r="R1993" s="332"/>
      <c r="S1993" s="37" t="str">
        <f t="shared" ca="1" si="901"/>
        <v/>
      </c>
      <c r="T1993" s="41" t="str">
        <f t="shared" ca="1" si="902"/>
        <v/>
      </c>
      <c r="U1993" s="39" t="str">
        <f t="shared" si="891"/>
        <v/>
      </c>
      <c r="V1993" s="39" t="str">
        <f t="shared" ca="1" si="912"/>
        <v/>
      </c>
      <c r="W1993" s="39">
        <f t="shared" ca="1" si="892"/>
        <v>0</v>
      </c>
      <c r="X1993" s="40"/>
      <c r="Y1993" s="39">
        <f t="shared" ca="1" si="913"/>
        <v>0</v>
      </c>
      <c r="Z1993" s="327"/>
      <c r="AA1993" s="37" t="str">
        <f t="shared" ca="1" si="903"/>
        <v/>
      </c>
      <c r="AB1993" s="41" t="str">
        <f t="shared" ca="1" si="904"/>
        <v/>
      </c>
      <c r="AC1993" s="39" t="str">
        <f t="shared" si="893"/>
        <v/>
      </c>
      <c r="AD1993" s="39" t="str">
        <f t="shared" ca="1" si="914"/>
        <v/>
      </c>
      <c r="AE1993" s="39" t="str">
        <f t="shared" ca="1" si="905"/>
        <v/>
      </c>
      <c r="AF1993" s="40"/>
      <c r="AG1993" s="39">
        <f t="shared" ca="1" si="915"/>
        <v>0</v>
      </c>
      <c r="AH1993" s="339"/>
      <c r="AI1993" s="37" t="str">
        <f t="shared" ca="1" si="906"/>
        <v/>
      </c>
      <c r="AJ1993" s="41" t="str">
        <f t="shared" ca="1" si="907"/>
        <v/>
      </c>
      <c r="AK1993" s="39" t="str">
        <f t="shared" si="894"/>
        <v/>
      </c>
      <c r="AL1993" s="39" t="str">
        <f t="shared" ca="1" si="916"/>
        <v/>
      </c>
      <c r="AM1993" s="39" t="str">
        <f t="shared" ca="1" si="908"/>
        <v/>
      </c>
      <c r="AN1993" s="40"/>
      <c r="AO1993" s="39">
        <f t="shared" ca="1" si="917"/>
        <v>0</v>
      </c>
      <c r="AP1993" s="339"/>
      <c r="AW1993" s="329"/>
      <c r="BI1993" s="329"/>
      <c r="BJ1993" s="329"/>
      <c r="BK1993" s="329"/>
      <c r="BL1993" s="329"/>
      <c r="BM1993" s="329"/>
      <c r="BN1993" s="329"/>
      <c r="BO1993" s="329"/>
      <c r="BP1993" s="329"/>
      <c r="BQ1993" s="329"/>
      <c r="BR1993" s="329"/>
      <c r="BS1993" s="329"/>
      <c r="BT1993" s="329"/>
      <c r="BU1993" s="329"/>
      <c r="BV1993" s="329"/>
      <c r="BW1993" s="325"/>
      <c r="BX1993" s="325"/>
      <c r="BY1993" s="325"/>
      <c r="BZ1993" s="325"/>
      <c r="CA1993" s="325"/>
      <c r="CB1993" s="325"/>
      <c r="CC1993" s="325"/>
      <c r="CD1993" s="325"/>
      <c r="CE1993" s="325"/>
      <c r="CF1993" s="325"/>
      <c r="CG1993" s="325"/>
      <c r="CH1993" s="325"/>
      <c r="CI1993" s="325"/>
      <c r="CJ1993" s="325"/>
      <c r="CK1993" s="325"/>
      <c r="CL1993" s="325"/>
      <c r="CM1993" s="325"/>
      <c r="CN1993" s="325"/>
      <c r="CO1993" s="325"/>
      <c r="CP1993" s="325"/>
      <c r="CQ1993" s="325"/>
      <c r="CR1993" s="325"/>
      <c r="CS1993" s="325"/>
      <c r="CT1993" s="325"/>
      <c r="CU1993" s="325"/>
      <c r="CV1993" s="325"/>
      <c r="CW1993" s="325"/>
      <c r="CX1993" s="325"/>
    </row>
    <row r="1994" spans="1:102" s="36" customFormat="1" ht="15" hidden="1" customHeight="1">
      <c r="A1994" s="329"/>
      <c r="B1994" s="37" t="str">
        <f t="shared" ca="1" si="895"/>
        <v/>
      </c>
      <c r="C1994" s="41" t="str">
        <f t="shared" ca="1" si="896"/>
        <v/>
      </c>
      <c r="D1994" s="39" t="str">
        <f t="shared" ca="1" si="897"/>
        <v/>
      </c>
      <c r="E1994" s="39" t="str">
        <f t="shared" ca="1" si="909"/>
        <v/>
      </c>
      <c r="F1994" s="39" t="str">
        <f t="shared" ca="1" si="898"/>
        <v/>
      </c>
      <c r="G1994" s="101"/>
      <c r="H1994" s="39">
        <f t="shared" ca="1" si="889"/>
        <v>0</v>
      </c>
      <c r="J1994" s="332"/>
      <c r="K1994" s="37" t="str">
        <f t="shared" ca="1" si="899"/>
        <v/>
      </c>
      <c r="L1994" s="41" t="str">
        <f t="shared" ca="1" si="900"/>
        <v/>
      </c>
      <c r="M1994" s="39" t="str">
        <f t="shared" si="890"/>
        <v/>
      </c>
      <c r="N1994" s="39" t="str">
        <f t="shared" ca="1" si="910"/>
        <v/>
      </c>
      <c r="O1994" s="39" t="str">
        <f ca="1">IF(L1994="","",ROUND(Q1993*$O$5/payments_per_year,2))</f>
        <v/>
      </c>
      <c r="P1994" s="101"/>
      <c r="Q1994" s="39">
        <f t="shared" ca="1" si="911"/>
        <v>0</v>
      </c>
      <c r="R1994" s="332"/>
      <c r="S1994" s="37" t="str">
        <f t="shared" ca="1" si="901"/>
        <v/>
      </c>
      <c r="T1994" s="41" t="str">
        <f t="shared" ca="1" si="902"/>
        <v/>
      </c>
      <c r="U1994" s="39" t="str">
        <f t="shared" si="891"/>
        <v/>
      </c>
      <c r="V1994" s="39" t="str">
        <f t="shared" ca="1" si="912"/>
        <v/>
      </c>
      <c r="W1994" s="39">
        <f t="shared" ca="1" si="892"/>
        <v>0</v>
      </c>
      <c r="X1994" s="40"/>
      <c r="Y1994" s="39">
        <f t="shared" ca="1" si="913"/>
        <v>0</v>
      </c>
      <c r="Z1994" s="327"/>
      <c r="AA1994" s="37" t="str">
        <f t="shared" ca="1" si="903"/>
        <v/>
      </c>
      <c r="AB1994" s="41" t="str">
        <f t="shared" ca="1" si="904"/>
        <v/>
      </c>
      <c r="AC1994" s="39" t="str">
        <f t="shared" si="893"/>
        <v/>
      </c>
      <c r="AD1994" s="39" t="str">
        <f t="shared" ca="1" si="914"/>
        <v/>
      </c>
      <c r="AE1994" s="39" t="str">
        <f t="shared" ca="1" si="905"/>
        <v/>
      </c>
      <c r="AF1994" s="40"/>
      <c r="AG1994" s="39">
        <f t="shared" ca="1" si="915"/>
        <v>0</v>
      </c>
      <c r="AH1994" s="339"/>
      <c r="AI1994" s="37" t="str">
        <f t="shared" ca="1" si="906"/>
        <v/>
      </c>
      <c r="AJ1994" s="41" t="str">
        <f t="shared" ca="1" si="907"/>
        <v/>
      </c>
      <c r="AK1994" s="39" t="str">
        <f t="shared" si="894"/>
        <v/>
      </c>
      <c r="AL1994" s="39" t="str">
        <f t="shared" ca="1" si="916"/>
        <v/>
      </c>
      <c r="AM1994" s="39" t="str">
        <f t="shared" ca="1" si="908"/>
        <v/>
      </c>
      <c r="AN1994" s="40"/>
      <c r="AO1994" s="39">
        <f t="shared" ca="1" si="917"/>
        <v>0</v>
      </c>
      <c r="AP1994" s="339"/>
      <c r="AW1994" s="329"/>
      <c r="BI1994" s="329"/>
      <c r="BJ1994" s="329"/>
      <c r="BK1994" s="329"/>
      <c r="BL1994" s="329"/>
      <c r="BM1994" s="329"/>
      <c r="BN1994" s="329"/>
      <c r="BO1994" s="329"/>
      <c r="BP1994" s="329"/>
      <c r="BQ1994" s="329"/>
      <c r="BR1994" s="329"/>
      <c r="BS1994" s="329"/>
      <c r="BT1994" s="329"/>
      <c r="BU1994" s="329"/>
      <c r="BV1994" s="329"/>
      <c r="BW1994" s="325"/>
      <c r="BX1994" s="325"/>
      <c r="BY1994" s="325"/>
      <c r="BZ1994" s="325"/>
      <c r="CA1994" s="325"/>
      <c r="CB1994" s="325"/>
      <c r="CC1994" s="325"/>
      <c r="CD1994" s="325"/>
      <c r="CE1994" s="325"/>
      <c r="CF1994" s="325"/>
      <c r="CG1994" s="325"/>
      <c r="CH1994" s="325"/>
      <c r="CI1994" s="325"/>
      <c r="CJ1994" s="325"/>
      <c r="CK1994" s="325"/>
      <c r="CL1994" s="325"/>
      <c r="CM1994" s="325"/>
      <c r="CN1994" s="325"/>
      <c r="CO1994" s="325"/>
      <c r="CP1994" s="325"/>
      <c r="CQ1994" s="325"/>
      <c r="CR1994" s="325"/>
      <c r="CS1994" s="325"/>
      <c r="CT1994" s="325"/>
      <c r="CU1994" s="325"/>
      <c r="CV1994" s="325"/>
      <c r="CW1994" s="325"/>
      <c r="CX1994" s="325"/>
    </row>
    <row r="1995" spans="1:102" s="36" customFormat="1" ht="15" hidden="1" customHeight="1">
      <c r="A1995" s="329"/>
      <c r="B1995" s="37" t="str">
        <f t="shared" ca="1" si="895"/>
        <v/>
      </c>
      <c r="C1995" s="41" t="str">
        <f t="shared" ca="1" si="896"/>
        <v/>
      </c>
      <c r="D1995" s="39" t="str">
        <f t="shared" ca="1" si="897"/>
        <v/>
      </c>
      <c r="E1995" s="39" t="str">
        <f t="shared" ca="1" si="909"/>
        <v/>
      </c>
      <c r="F1995" s="39" t="str">
        <f t="shared" ca="1" si="898"/>
        <v/>
      </c>
      <c r="G1995" s="101"/>
      <c r="H1995" s="39">
        <f t="shared" ca="1" si="889"/>
        <v>0</v>
      </c>
      <c r="J1995" s="332"/>
      <c r="K1995" s="37" t="str">
        <f t="shared" ca="1" si="899"/>
        <v/>
      </c>
      <c r="L1995" s="41" t="str">
        <f t="shared" ca="1" si="900"/>
        <v/>
      </c>
      <c r="M1995" s="39" t="str">
        <f t="shared" si="890"/>
        <v/>
      </c>
      <c r="N1995" s="39" t="str">
        <f t="shared" ca="1" si="910"/>
        <v/>
      </c>
      <c r="O1995" s="39">
        <f ca="1">ROUND(Q1994*$O$5/payments_per_year,2)</f>
        <v>0</v>
      </c>
      <c r="P1995" s="101"/>
      <c r="Q1995" s="39">
        <f t="shared" ca="1" si="911"/>
        <v>0</v>
      </c>
      <c r="R1995" s="332"/>
      <c r="S1995" s="37" t="str">
        <f t="shared" ca="1" si="901"/>
        <v/>
      </c>
      <c r="T1995" s="41" t="str">
        <f t="shared" ca="1" si="902"/>
        <v/>
      </c>
      <c r="U1995" s="39" t="str">
        <f t="shared" si="891"/>
        <v/>
      </c>
      <c r="V1995" s="39" t="str">
        <f t="shared" ca="1" si="912"/>
        <v/>
      </c>
      <c r="W1995" s="39">
        <f t="shared" ca="1" si="892"/>
        <v>0</v>
      </c>
      <c r="X1995" s="40"/>
      <c r="Y1995" s="39">
        <f t="shared" ca="1" si="913"/>
        <v>0</v>
      </c>
      <c r="Z1995" s="327"/>
      <c r="AA1995" s="37" t="str">
        <f t="shared" ca="1" si="903"/>
        <v/>
      </c>
      <c r="AB1995" s="41" t="str">
        <f t="shared" ca="1" si="904"/>
        <v/>
      </c>
      <c r="AC1995" s="39" t="str">
        <f t="shared" si="893"/>
        <v/>
      </c>
      <c r="AD1995" s="39" t="str">
        <f t="shared" ca="1" si="914"/>
        <v/>
      </c>
      <c r="AE1995" s="39" t="str">
        <f t="shared" ca="1" si="905"/>
        <v/>
      </c>
      <c r="AF1995" s="40"/>
      <c r="AG1995" s="39">
        <f t="shared" ca="1" si="915"/>
        <v>0</v>
      </c>
      <c r="AH1995" s="339"/>
      <c r="AI1995" s="37" t="str">
        <f t="shared" ca="1" si="906"/>
        <v/>
      </c>
      <c r="AJ1995" s="41" t="str">
        <f t="shared" ca="1" si="907"/>
        <v/>
      </c>
      <c r="AK1995" s="39" t="str">
        <f t="shared" si="894"/>
        <v/>
      </c>
      <c r="AL1995" s="39" t="str">
        <f t="shared" ca="1" si="916"/>
        <v/>
      </c>
      <c r="AM1995" s="39" t="str">
        <f t="shared" ca="1" si="908"/>
        <v/>
      </c>
      <c r="AN1995" s="40"/>
      <c r="AO1995" s="39">
        <f t="shared" ca="1" si="917"/>
        <v>0</v>
      </c>
      <c r="AP1995" s="339"/>
      <c r="AW1995" s="329"/>
      <c r="BI1995" s="329"/>
      <c r="BJ1995" s="329"/>
      <c r="BK1995" s="329"/>
      <c r="BL1995" s="329"/>
      <c r="BM1995" s="329"/>
      <c r="BN1995" s="329"/>
      <c r="BO1995" s="329"/>
      <c r="BP1995" s="329"/>
      <c r="BQ1995" s="329"/>
      <c r="BR1995" s="329"/>
      <c r="BS1995" s="329"/>
      <c r="BT1995" s="329"/>
      <c r="BU1995" s="329"/>
      <c r="BV1995" s="329"/>
      <c r="BW1995" s="325"/>
      <c r="BX1995" s="325"/>
      <c r="BY1995" s="325"/>
      <c r="BZ1995" s="325"/>
      <c r="CA1995" s="325"/>
      <c r="CB1995" s="325"/>
      <c r="CC1995" s="325"/>
      <c r="CD1995" s="325"/>
      <c r="CE1995" s="325"/>
      <c r="CF1995" s="325"/>
      <c r="CG1995" s="325"/>
      <c r="CH1995" s="325"/>
      <c r="CI1995" s="325"/>
      <c r="CJ1995" s="325"/>
      <c r="CK1995" s="325"/>
      <c r="CL1995" s="325"/>
      <c r="CM1995" s="325"/>
      <c r="CN1995" s="325"/>
      <c r="CO1995" s="325"/>
      <c r="CP1995" s="325"/>
      <c r="CQ1995" s="325"/>
      <c r="CR1995" s="325"/>
      <c r="CS1995" s="325"/>
      <c r="CT1995" s="325"/>
      <c r="CU1995" s="325"/>
      <c r="CV1995" s="325"/>
      <c r="CW1995" s="325"/>
      <c r="CX1995" s="325"/>
    </row>
    <row r="1996" spans="1:102" s="36" customFormat="1" ht="15" hidden="1" customHeight="1">
      <c r="A1996" s="329"/>
      <c r="B1996" s="37" t="str">
        <f t="shared" ca="1" si="895"/>
        <v/>
      </c>
      <c r="C1996" s="41" t="str">
        <f t="shared" ca="1" si="896"/>
        <v/>
      </c>
      <c r="D1996" s="39" t="str">
        <f t="shared" ca="1" si="897"/>
        <v/>
      </c>
      <c r="E1996" s="39" t="str">
        <f t="shared" ca="1" si="909"/>
        <v/>
      </c>
      <c r="F1996" s="39" t="str">
        <f t="shared" ca="1" si="898"/>
        <v/>
      </c>
      <c r="G1996" s="101"/>
      <c r="H1996" s="39">
        <f t="shared" ca="1" si="889"/>
        <v>0</v>
      </c>
      <c r="J1996" s="332"/>
      <c r="K1996" s="37" t="str">
        <f t="shared" ca="1" si="899"/>
        <v/>
      </c>
      <c r="L1996" s="41" t="str">
        <f t="shared" ca="1" si="900"/>
        <v/>
      </c>
      <c r="M1996" s="39" t="str">
        <f t="shared" si="890"/>
        <v/>
      </c>
      <c r="N1996" s="39" t="str">
        <f t="shared" ca="1" si="910"/>
        <v/>
      </c>
      <c r="O1996" s="39" t="str">
        <f ca="1">IF(L1996="","",ROUND(Q1995*$O$5/payments_per_year,2))</f>
        <v/>
      </c>
      <c r="P1996" s="101"/>
      <c r="Q1996" s="39">
        <f t="shared" ca="1" si="911"/>
        <v>0</v>
      </c>
      <c r="R1996" s="332"/>
      <c r="S1996" s="37" t="str">
        <f t="shared" ca="1" si="901"/>
        <v/>
      </c>
      <c r="T1996" s="41" t="str">
        <f t="shared" ca="1" si="902"/>
        <v/>
      </c>
      <c r="U1996" s="39" t="str">
        <f t="shared" si="891"/>
        <v/>
      </c>
      <c r="V1996" s="39" t="str">
        <f t="shared" ca="1" si="912"/>
        <v/>
      </c>
      <c r="W1996" s="39">
        <f t="shared" ca="1" si="892"/>
        <v>0</v>
      </c>
      <c r="X1996" s="40"/>
      <c r="Y1996" s="39">
        <f t="shared" ca="1" si="913"/>
        <v>0</v>
      </c>
      <c r="Z1996" s="327"/>
      <c r="AA1996" s="37" t="str">
        <f t="shared" ca="1" si="903"/>
        <v/>
      </c>
      <c r="AB1996" s="41" t="str">
        <f t="shared" ca="1" si="904"/>
        <v/>
      </c>
      <c r="AC1996" s="39" t="str">
        <f t="shared" si="893"/>
        <v/>
      </c>
      <c r="AD1996" s="39" t="str">
        <f t="shared" ca="1" si="914"/>
        <v/>
      </c>
      <c r="AE1996" s="39" t="str">
        <f t="shared" ca="1" si="905"/>
        <v/>
      </c>
      <c r="AF1996" s="40"/>
      <c r="AG1996" s="39">
        <f t="shared" ca="1" si="915"/>
        <v>0</v>
      </c>
      <c r="AH1996" s="339"/>
      <c r="AI1996" s="37" t="str">
        <f t="shared" ca="1" si="906"/>
        <v/>
      </c>
      <c r="AJ1996" s="41" t="str">
        <f t="shared" ca="1" si="907"/>
        <v/>
      </c>
      <c r="AK1996" s="39" t="str">
        <f t="shared" si="894"/>
        <v/>
      </c>
      <c r="AL1996" s="39" t="str">
        <f t="shared" ca="1" si="916"/>
        <v/>
      </c>
      <c r="AM1996" s="39" t="str">
        <f t="shared" ca="1" si="908"/>
        <v/>
      </c>
      <c r="AN1996" s="40"/>
      <c r="AO1996" s="39">
        <f t="shared" ca="1" si="917"/>
        <v>0</v>
      </c>
      <c r="AP1996" s="339"/>
      <c r="AW1996" s="329"/>
      <c r="BI1996" s="329"/>
      <c r="BJ1996" s="329"/>
      <c r="BK1996" s="329"/>
      <c r="BL1996" s="329"/>
      <c r="BM1996" s="329"/>
      <c r="BN1996" s="329"/>
      <c r="BO1996" s="329"/>
      <c r="BP1996" s="329"/>
      <c r="BQ1996" s="329"/>
      <c r="BR1996" s="329"/>
      <c r="BS1996" s="329"/>
      <c r="BT1996" s="329"/>
      <c r="BU1996" s="329"/>
      <c r="BV1996" s="329"/>
      <c r="BW1996" s="325"/>
      <c r="BX1996" s="325"/>
      <c r="BY1996" s="325"/>
      <c r="BZ1996" s="325"/>
      <c r="CA1996" s="325"/>
      <c r="CB1996" s="325"/>
      <c r="CC1996" s="325"/>
      <c r="CD1996" s="325"/>
      <c r="CE1996" s="325"/>
      <c r="CF1996" s="325"/>
      <c r="CG1996" s="325"/>
      <c r="CH1996" s="325"/>
      <c r="CI1996" s="325"/>
      <c r="CJ1996" s="325"/>
      <c r="CK1996" s="325"/>
      <c r="CL1996" s="325"/>
      <c r="CM1996" s="325"/>
      <c r="CN1996" s="325"/>
      <c r="CO1996" s="325"/>
      <c r="CP1996" s="325"/>
      <c r="CQ1996" s="325"/>
      <c r="CR1996" s="325"/>
      <c r="CS1996" s="325"/>
      <c r="CT1996" s="325"/>
      <c r="CU1996" s="325"/>
      <c r="CV1996" s="325"/>
      <c r="CW1996" s="325"/>
      <c r="CX1996" s="325"/>
    </row>
    <row r="1997" spans="1:102" s="36" customFormat="1" ht="15" hidden="1" customHeight="1">
      <c r="A1997" s="329"/>
      <c r="B1997" s="37" t="str">
        <f t="shared" ca="1" si="895"/>
        <v/>
      </c>
      <c r="C1997" s="41" t="str">
        <f t="shared" ca="1" si="896"/>
        <v/>
      </c>
      <c r="D1997" s="39" t="str">
        <f t="shared" ca="1" si="897"/>
        <v/>
      </c>
      <c r="E1997" s="39" t="str">
        <f t="shared" ca="1" si="909"/>
        <v/>
      </c>
      <c r="F1997" s="39" t="str">
        <f t="shared" ca="1" si="898"/>
        <v/>
      </c>
      <c r="G1997" s="101"/>
      <c r="H1997" s="39">
        <f t="shared" ca="1" si="889"/>
        <v>0</v>
      </c>
      <c r="J1997" s="332"/>
      <c r="K1997" s="37" t="str">
        <f t="shared" ca="1" si="899"/>
        <v/>
      </c>
      <c r="L1997" s="41" t="str">
        <f t="shared" ca="1" si="900"/>
        <v/>
      </c>
      <c r="M1997" s="39" t="str">
        <f t="shared" si="890"/>
        <v/>
      </c>
      <c r="N1997" s="39" t="str">
        <f t="shared" ca="1" si="910"/>
        <v/>
      </c>
      <c r="O1997" s="39">
        <f ca="1">ROUND(Q1996*$O$5/payments_per_year,2)</f>
        <v>0</v>
      </c>
      <c r="P1997" s="101"/>
      <c r="Q1997" s="39">
        <f t="shared" ca="1" si="911"/>
        <v>0</v>
      </c>
      <c r="R1997" s="332"/>
      <c r="S1997" s="37" t="str">
        <f t="shared" ca="1" si="901"/>
        <v/>
      </c>
      <c r="T1997" s="41" t="str">
        <f t="shared" ca="1" si="902"/>
        <v/>
      </c>
      <c r="U1997" s="39" t="str">
        <f t="shared" si="891"/>
        <v/>
      </c>
      <c r="V1997" s="39" t="str">
        <f t="shared" ca="1" si="912"/>
        <v/>
      </c>
      <c r="W1997" s="39">
        <f t="shared" ca="1" si="892"/>
        <v>0</v>
      </c>
      <c r="X1997" s="40"/>
      <c r="Y1997" s="39">
        <f t="shared" ca="1" si="913"/>
        <v>0</v>
      </c>
      <c r="Z1997" s="327"/>
      <c r="AA1997" s="37" t="str">
        <f t="shared" ca="1" si="903"/>
        <v/>
      </c>
      <c r="AB1997" s="41" t="str">
        <f t="shared" ca="1" si="904"/>
        <v/>
      </c>
      <c r="AC1997" s="39" t="str">
        <f t="shared" si="893"/>
        <v/>
      </c>
      <c r="AD1997" s="39" t="str">
        <f t="shared" ca="1" si="914"/>
        <v/>
      </c>
      <c r="AE1997" s="39" t="str">
        <f t="shared" ca="1" si="905"/>
        <v/>
      </c>
      <c r="AF1997" s="40"/>
      <c r="AG1997" s="39">
        <f t="shared" ca="1" si="915"/>
        <v>0</v>
      </c>
      <c r="AH1997" s="339"/>
      <c r="AI1997" s="37" t="str">
        <f t="shared" ca="1" si="906"/>
        <v/>
      </c>
      <c r="AJ1997" s="41" t="str">
        <f t="shared" ca="1" si="907"/>
        <v/>
      </c>
      <c r="AK1997" s="39" t="str">
        <f t="shared" si="894"/>
        <v/>
      </c>
      <c r="AL1997" s="39" t="str">
        <f t="shared" ca="1" si="916"/>
        <v/>
      </c>
      <c r="AM1997" s="39" t="str">
        <f t="shared" ca="1" si="908"/>
        <v/>
      </c>
      <c r="AN1997" s="40"/>
      <c r="AO1997" s="39">
        <f t="shared" ca="1" si="917"/>
        <v>0</v>
      </c>
      <c r="AP1997" s="339"/>
      <c r="AW1997" s="329"/>
      <c r="BI1997" s="329"/>
      <c r="BJ1997" s="329"/>
      <c r="BK1997" s="329"/>
      <c r="BL1997" s="329"/>
      <c r="BM1997" s="329"/>
      <c r="BN1997" s="329"/>
      <c r="BO1997" s="329"/>
      <c r="BP1997" s="329"/>
      <c r="BQ1997" s="329"/>
      <c r="BR1997" s="329"/>
      <c r="BS1997" s="329"/>
      <c r="BT1997" s="329"/>
      <c r="BU1997" s="329"/>
      <c r="BV1997" s="329"/>
      <c r="BW1997" s="325"/>
      <c r="BX1997" s="325"/>
      <c r="BY1997" s="325"/>
      <c r="BZ1997" s="325"/>
      <c r="CA1997" s="325"/>
      <c r="CB1997" s="325"/>
      <c r="CC1997" s="325"/>
      <c r="CD1997" s="325"/>
      <c r="CE1997" s="325"/>
      <c r="CF1997" s="325"/>
      <c r="CG1997" s="325"/>
      <c r="CH1997" s="325"/>
      <c r="CI1997" s="325"/>
      <c r="CJ1997" s="325"/>
      <c r="CK1997" s="325"/>
      <c r="CL1997" s="325"/>
      <c r="CM1997" s="325"/>
      <c r="CN1997" s="325"/>
      <c r="CO1997" s="325"/>
      <c r="CP1997" s="325"/>
      <c r="CQ1997" s="325"/>
      <c r="CR1997" s="325"/>
      <c r="CS1997" s="325"/>
      <c r="CT1997" s="325"/>
      <c r="CU1997" s="325"/>
      <c r="CV1997" s="325"/>
      <c r="CW1997" s="325"/>
      <c r="CX1997" s="325"/>
    </row>
    <row r="1998" spans="1:102" s="36" customFormat="1" ht="15" hidden="1" customHeight="1">
      <c r="A1998" s="329"/>
      <c r="B1998" s="37" t="str">
        <f t="shared" ca="1" si="895"/>
        <v/>
      </c>
      <c r="C1998" s="41" t="str">
        <f t="shared" ca="1" si="896"/>
        <v/>
      </c>
      <c r="D1998" s="39" t="str">
        <f t="shared" ca="1" si="897"/>
        <v/>
      </c>
      <c r="E1998" s="39" t="str">
        <f t="shared" ca="1" si="909"/>
        <v/>
      </c>
      <c r="F1998" s="39" t="str">
        <f t="shared" ca="1" si="898"/>
        <v/>
      </c>
      <c r="G1998" s="101"/>
      <c r="H1998" s="39">
        <f t="shared" ca="1" si="889"/>
        <v>0</v>
      </c>
      <c r="J1998" s="332"/>
      <c r="K1998" s="37" t="str">
        <f t="shared" ca="1" si="899"/>
        <v/>
      </c>
      <c r="L1998" s="41" t="str">
        <f t="shared" ca="1" si="900"/>
        <v/>
      </c>
      <c r="M1998" s="39" t="str">
        <f t="shared" si="890"/>
        <v/>
      </c>
      <c r="N1998" s="39" t="str">
        <f t="shared" ca="1" si="910"/>
        <v/>
      </c>
      <c r="O1998" s="39" t="str">
        <f ca="1">IF(L1998="","",ROUND(Q1997*$O$5/payments_per_year,2))</f>
        <v/>
      </c>
      <c r="P1998" s="101"/>
      <c r="Q1998" s="39">
        <f t="shared" ca="1" si="911"/>
        <v>0</v>
      </c>
      <c r="R1998" s="332"/>
      <c r="S1998" s="37" t="str">
        <f t="shared" ca="1" si="901"/>
        <v/>
      </c>
      <c r="T1998" s="41" t="str">
        <f t="shared" ca="1" si="902"/>
        <v/>
      </c>
      <c r="U1998" s="39" t="str">
        <f t="shared" si="891"/>
        <v/>
      </c>
      <c r="V1998" s="39" t="str">
        <f t="shared" ca="1" si="912"/>
        <v/>
      </c>
      <c r="W1998" s="39">
        <f t="shared" ca="1" si="892"/>
        <v>0</v>
      </c>
      <c r="X1998" s="40"/>
      <c r="Y1998" s="39">
        <f t="shared" ca="1" si="913"/>
        <v>0</v>
      </c>
      <c r="Z1998" s="327"/>
      <c r="AA1998" s="37" t="str">
        <f t="shared" ca="1" si="903"/>
        <v/>
      </c>
      <c r="AB1998" s="41" t="str">
        <f t="shared" ca="1" si="904"/>
        <v/>
      </c>
      <c r="AC1998" s="39" t="str">
        <f t="shared" si="893"/>
        <v/>
      </c>
      <c r="AD1998" s="39" t="str">
        <f t="shared" ca="1" si="914"/>
        <v/>
      </c>
      <c r="AE1998" s="39" t="str">
        <f t="shared" ca="1" si="905"/>
        <v/>
      </c>
      <c r="AF1998" s="40"/>
      <c r="AG1998" s="39">
        <f t="shared" ca="1" si="915"/>
        <v>0</v>
      </c>
      <c r="AH1998" s="339"/>
      <c r="AI1998" s="37" t="str">
        <f t="shared" ca="1" si="906"/>
        <v/>
      </c>
      <c r="AJ1998" s="41" t="str">
        <f t="shared" ca="1" si="907"/>
        <v/>
      </c>
      <c r="AK1998" s="39" t="str">
        <f t="shared" si="894"/>
        <v/>
      </c>
      <c r="AL1998" s="39" t="str">
        <f t="shared" ca="1" si="916"/>
        <v/>
      </c>
      <c r="AM1998" s="39" t="str">
        <f t="shared" ca="1" si="908"/>
        <v/>
      </c>
      <c r="AN1998" s="40"/>
      <c r="AO1998" s="39">
        <f t="shared" ca="1" si="917"/>
        <v>0</v>
      </c>
      <c r="AP1998" s="339"/>
      <c r="AW1998" s="329"/>
      <c r="BI1998" s="329"/>
      <c r="BJ1998" s="329"/>
      <c r="BK1998" s="329"/>
      <c r="BL1998" s="329"/>
      <c r="BM1998" s="329"/>
      <c r="BN1998" s="329"/>
      <c r="BO1998" s="329"/>
      <c r="BP1998" s="329"/>
      <c r="BQ1998" s="329"/>
      <c r="BR1998" s="329"/>
      <c r="BS1998" s="329"/>
      <c r="BT1998" s="329"/>
      <c r="BU1998" s="329"/>
      <c r="BV1998" s="329"/>
      <c r="BW1998" s="325"/>
      <c r="BX1998" s="325"/>
      <c r="BY1998" s="325"/>
      <c r="BZ1998" s="325"/>
      <c r="CA1998" s="325"/>
      <c r="CB1998" s="325"/>
      <c r="CC1998" s="325"/>
      <c r="CD1998" s="325"/>
      <c r="CE1998" s="325"/>
      <c r="CF1998" s="325"/>
      <c r="CG1998" s="325"/>
      <c r="CH1998" s="325"/>
      <c r="CI1998" s="325"/>
      <c r="CJ1998" s="325"/>
      <c r="CK1998" s="325"/>
      <c r="CL1998" s="325"/>
      <c r="CM1998" s="325"/>
      <c r="CN1998" s="325"/>
      <c r="CO1998" s="325"/>
      <c r="CP1998" s="325"/>
      <c r="CQ1998" s="325"/>
      <c r="CR1998" s="325"/>
      <c r="CS1998" s="325"/>
      <c r="CT1998" s="325"/>
      <c r="CU1998" s="325"/>
      <c r="CV1998" s="325"/>
      <c r="CW1998" s="325"/>
      <c r="CX1998" s="325"/>
    </row>
    <row r="1999" spans="1:102" s="36" customFormat="1" ht="15" hidden="1" customHeight="1">
      <c r="A1999" s="329"/>
      <c r="B1999" s="37" t="str">
        <f t="shared" ca="1" si="895"/>
        <v/>
      </c>
      <c r="C1999" s="41" t="str">
        <f t="shared" ca="1" si="896"/>
        <v/>
      </c>
      <c r="D1999" s="39" t="str">
        <f t="shared" ca="1" si="897"/>
        <v/>
      </c>
      <c r="E1999" s="39" t="str">
        <f t="shared" ca="1" si="909"/>
        <v/>
      </c>
      <c r="F1999" s="39" t="str">
        <f t="shared" ca="1" si="898"/>
        <v/>
      </c>
      <c r="G1999" s="101"/>
      <c r="H1999" s="39">
        <f t="shared" ca="1" si="889"/>
        <v>0</v>
      </c>
      <c r="J1999" s="332"/>
      <c r="K1999" s="37" t="str">
        <f t="shared" ca="1" si="899"/>
        <v/>
      </c>
      <c r="L1999" s="41" t="str">
        <f t="shared" ca="1" si="900"/>
        <v/>
      </c>
      <c r="M1999" s="39" t="str">
        <f t="shared" si="890"/>
        <v/>
      </c>
      <c r="N1999" s="39" t="str">
        <f t="shared" ca="1" si="910"/>
        <v/>
      </c>
      <c r="O1999" s="39">
        <f ca="1">ROUND(Q1998*$O$5/payments_per_year,2)</f>
        <v>0</v>
      </c>
      <c r="P1999" s="101"/>
      <c r="Q1999" s="39">
        <f t="shared" ca="1" si="911"/>
        <v>0</v>
      </c>
      <c r="R1999" s="332"/>
      <c r="S1999" s="37" t="str">
        <f t="shared" ca="1" si="901"/>
        <v/>
      </c>
      <c r="T1999" s="41" t="str">
        <f t="shared" ca="1" si="902"/>
        <v/>
      </c>
      <c r="U1999" s="39" t="str">
        <f t="shared" si="891"/>
        <v/>
      </c>
      <c r="V1999" s="39" t="str">
        <f t="shared" ca="1" si="912"/>
        <v/>
      </c>
      <c r="W1999" s="39">
        <f t="shared" ca="1" si="892"/>
        <v>0</v>
      </c>
      <c r="X1999" s="40"/>
      <c r="Y1999" s="39">
        <f t="shared" ca="1" si="913"/>
        <v>0</v>
      </c>
      <c r="Z1999" s="327"/>
      <c r="AA1999" s="37" t="str">
        <f t="shared" ca="1" si="903"/>
        <v/>
      </c>
      <c r="AB1999" s="41" t="str">
        <f t="shared" ca="1" si="904"/>
        <v/>
      </c>
      <c r="AC1999" s="39" t="str">
        <f t="shared" si="893"/>
        <v/>
      </c>
      <c r="AD1999" s="39" t="str">
        <f t="shared" ca="1" si="914"/>
        <v/>
      </c>
      <c r="AE1999" s="39" t="str">
        <f t="shared" ca="1" si="905"/>
        <v/>
      </c>
      <c r="AF1999" s="40"/>
      <c r="AG1999" s="39">
        <f t="shared" ca="1" si="915"/>
        <v>0</v>
      </c>
      <c r="AH1999" s="339"/>
      <c r="AI1999" s="37" t="str">
        <f t="shared" ca="1" si="906"/>
        <v/>
      </c>
      <c r="AJ1999" s="41" t="str">
        <f t="shared" ca="1" si="907"/>
        <v/>
      </c>
      <c r="AK1999" s="39" t="str">
        <f t="shared" si="894"/>
        <v/>
      </c>
      <c r="AL1999" s="39" t="str">
        <f t="shared" ca="1" si="916"/>
        <v/>
      </c>
      <c r="AM1999" s="39" t="str">
        <f t="shared" ca="1" si="908"/>
        <v/>
      </c>
      <c r="AN1999" s="40"/>
      <c r="AO1999" s="39">
        <f t="shared" ca="1" si="917"/>
        <v>0</v>
      </c>
      <c r="AP1999" s="339"/>
      <c r="AW1999" s="329"/>
      <c r="BI1999" s="329"/>
      <c r="BJ1999" s="329"/>
      <c r="BK1999" s="329"/>
      <c r="BL1999" s="329"/>
      <c r="BM1999" s="329"/>
      <c r="BN1999" s="329"/>
      <c r="BO1999" s="329"/>
      <c r="BP1999" s="329"/>
      <c r="BQ1999" s="329"/>
      <c r="BR1999" s="329"/>
      <c r="BS1999" s="329"/>
      <c r="BT1999" s="329"/>
      <c r="BU1999" s="329"/>
      <c r="BV1999" s="329"/>
      <c r="BW1999" s="325"/>
      <c r="BX1999" s="325"/>
      <c r="BY1999" s="325"/>
      <c r="BZ1999" s="325"/>
      <c r="CA1999" s="325"/>
      <c r="CB1999" s="325"/>
      <c r="CC1999" s="325"/>
      <c r="CD1999" s="325"/>
      <c r="CE1999" s="325"/>
      <c r="CF1999" s="325"/>
      <c r="CG1999" s="325"/>
      <c r="CH1999" s="325"/>
      <c r="CI1999" s="325"/>
      <c r="CJ1999" s="325"/>
      <c r="CK1999" s="325"/>
      <c r="CL1999" s="325"/>
      <c r="CM1999" s="325"/>
      <c r="CN1999" s="325"/>
      <c r="CO1999" s="325"/>
      <c r="CP1999" s="325"/>
      <c r="CQ1999" s="325"/>
      <c r="CR1999" s="325"/>
      <c r="CS1999" s="325"/>
      <c r="CT1999" s="325"/>
      <c r="CU1999" s="325"/>
      <c r="CV1999" s="325"/>
      <c r="CW1999" s="325"/>
      <c r="CX1999" s="325"/>
    </row>
    <row r="2000" spans="1:102" s="36" customFormat="1" ht="15" hidden="1" customHeight="1">
      <c r="A2000" s="329"/>
      <c r="B2000" s="37" t="str">
        <f t="shared" ca="1" si="895"/>
        <v/>
      </c>
      <c r="C2000" s="41" t="str">
        <f t="shared" ca="1" si="896"/>
        <v/>
      </c>
      <c r="D2000" s="39" t="str">
        <f t="shared" ca="1" si="897"/>
        <v/>
      </c>
      <c r="E2000" s="39" t="str">
        <f t="shared" ca="1" si="909"/>
        <v/>
      </c>
      <c r="F2000" s="39" t="str">
        <f t="shared" ca="1" si="898"/>
        <v/>
      </c>
      <c r="G2000" s="101"/>
      <c r="H2000" s="39">
        <f t="shared" ca="1" si="889"/>
        <v>0</v>
      </c>
      <c r="J2000" s="332"/>
      <c r="K2000" s="37" t="str">
        <f t="shared" ca="1" si="899"/>
        <v/>
      </c>
      <c r="L2000" s="41" t="str">
        <f t="shared" ca="1" si="900"/>
        <v/>
      </c>
      <c r="M2000" s="39" t="str">
        <f t="shared" si="890"/>
        <v/>
      </c>
      <c r="N2000" s="39" t="str">
        <f t="shared" ca="1" si="910"/>
        <v/>
      </c>
      <c r="O2000" s="39" t="str">
        <f ca="1">IF(L2000="","",ROUND(Q1999*$O$5/payments_per_year,2))</f>
        <v/>
      </c>
      <c r="P2000" s="101"/>
      <c r="Q2000" s="39">
        <f t="shared" ca="1" si="911"/>
        <v>0</v>
      </c>
      <c r="R2000" s="332"/>
      <c r="S2000" s="37" t="str">
        <f t="shared" ca="1" si="901"/>
        <v/>
      </c>
      <c r="T2000" s="41" t="str">
        <f t="shared" ca="1" si="902"/>
        <v/>
      </c>
      <c r="U2000" s="39" t="str">
        <f t="shared" si="891"/>
        <v/>
      </c>
      <c r="V2000" s="39" t="str">
        <f t="shared" ca="1" si="912"/>
        <v/>
      </c>
      <c r="W2000" s="39">
        <f t="shared" ca="1" si="892"/>
        <v>0</v>
      </c>
      <c r="X2000" s="40"/>
      <c r="Y2000" s="39">
        <f t="shared" ca="1" si="913"/>
        <v>0</v>
      </c>
      <c r="Z2000" s="327"/>
      <c r="AA2000" s="37" t="str">
        <f t="shared" ca="1" si="903"/>
        <v/>
      </c>
      <c r="AB2000" s="41" t="str">
        <f t="shared" ca="1" si="904"/>
        <v/>
      </c>
      <c r="AC2000" s="39" t="str">
        <f t="shared" si="893"/>
        <v/>
      </c>
      <c r="AD2000" s="39" t="str">
        <f t="shared" ca="1" si="914"/>
        <v/>
      </c>
      <c r="AE2000" s="39" t="str">
        <f t="shared" ca="1" si="905"/>
        <v/>
      </c>
      <c r="AF2000" s="40"/>
      <c r="AG2000" s="39">
        <f t="shared" ca="1" si="915"/>
        <v>0</v>
      </c>
      <c r="AH2000" s="339"/>
      <c r="AI2000" s="37" t="str">
        <f t="shared" ca="1" si="906"/>
        <v/>
      </c>
      <c r="AJ2000" s="41" t="str">
        <f t="shared" ca="1" si="907"/>
        <v/>
      </c>
      <c r="AK2000" s="39" t="str">
        <f t="shared" si="894"/>
        <v/>
      </c>
      <c r="AL2000" s="39" t="str">
        <f t="shared" ca="1" si="916"/>
        <v/>
      </c>
      <c r="AM2000" s="39" t="str">
        <f t="shared" ca="1" si="908"/>
        <v/>
      </c>
      <c r="AN2000" s="40"/>
      <c r="AO2000" s="39">
        <f t="shared" ca="1" si="917"/>
        <v>0</v>
      </c>
      <c r="AP2000" s="339"/>
      <c r="AW2000" s="329"/>
      <c r="BI2000" s="329"/>
      <c r="BJ2000" s="329"/>
      <c r="BK2000" s="329"/>
      <c r="BL2000" s="329"/>
      <c r="BM2000" s="329"/>
      <c r="BN2000" s="329"/>
      <c r="BO2000" s="329"/>
      <c r="BP2000" s="329"/>
      <c r="BQ2000" s="329"/>
      <c r="BR2000" s="329"/>
      <c r="BS2000" s="329"/>
      <c r="BT2000" s="329"/>
      <c r="BU2000" s="329"/>
      <c r="BV2000" s="329"/>
      <c r="BW2000" s="325"/>
      <c r="BX2000" s="325"/>
      <c r="BY2000" s="325"/>
      <c r="BZ2000" s="325"/>
      <c r="CA2000" s="325"/>
      <c r="CB2000" s="325"/>
      <c r="CC2000" s="325"/>
      <c r="CD2000" s="325"/>
      <c r="CE2000" s="325"/>
      <c r="CF2000" s="325"/>
      <c r="CG2000" s="325"/>
      <c r="CH2000" s="325"/>
      <c r="CI2000" s="325"/>
      <c r="CJ2000" s="325"/>
      <c r="CK2000" s="325"/>
      <c r="CL2000" s="325"/>
      <c r="CM2000" s="325"/>
      <c r="CN2000" s="325"/>
      <c r="CO2000" s="325"/>
      <c r="CP2000" s="325"/>
      <c r="CQ2000" s="325"/>
      <c r="CR2000" s="325"/>
      <c r="CS2000" s="325"/>
      <c r="CT2000" s="325"/>
      <c r="CU2000" s="325"/>
      <c r="CV2000" s="325"/>
      <c r="CW2000" s="325"/>
      <c r="CX2000" s="325"/>
    </row>
    <row r="2001" spans="1:102" s="36" customFormat="1" ht="15" hidden="1" customHeight="1">
      <c r="A2001" s="329"/>
      <c r="B2001" s="37" t="str">
        <f t="shared" ca="1" si="895"/>
        <v/>
      </c>
      <c r="C2001" s="41" t="str">
        <f t="shared" ca="1" si="896"/>
        <v/>
      </c>
      <c r="D2001" s="39" t="str">
        <f t="shared" ca="1" si="897"/>
        <v/>
      </c>
      <c r="E2001" s="39" t="str">
        <f t="shared" ca="1" si="909"/>
        <v/>
      </c>
      <c r="F2001" s="39" t="str">
        <f t="shared" ca="1" si="898"/>
        <v/>
      </c>
      <c r="G2001" s="101"/>
      <c r="H2001" s="39">
        <f t="shared" ca="1" si="889"/>
        <v>0</v>
      </c>
      <c r="J2001" s="332"/>
      <c r="K2001" s="37" t="str">
        <f t="shared" ca="1" si="899"/>
        <v/>
      </c>
      <c r="L2001" s="41" t="str">
        <f t="shared" ca="1" si="900"/>
        <v/>
      </c>
      <c r="M2001" s="39" t="str">
        <f t="shared" si="890"/>
        <v/>
      </c>
      <c r="N2001" s="39" t="str">
        <f t="shared" ca="1" si="910"/>
        <v/>
      </c>
      <c r="O2001" s="39">
        <f ca="1">ROUND(Q2000*$O$5/payments_per_year,2)</f>
        <v>0</v>
      </c>
      <c r="P2001" s="101"/>
      <c r="Q2001" s="39">
        <f t="shared" ca="1" si="911"/>
        <v>0</v>
      </c>
      <c r="R2001" s="332"/>
      <c r="S2001" s="37" t="str">
        <f t="shared" ca="1" si="901"/>
        <v/>
      </c>
      <c r="T2001" s="41" t="str">
        <f t="shared" ca="1" si="902"/>
        <v/>
      </c>
      <c r="U2001" s="39" t="str">
        <f t="shared" si="891"/>
        <v/>
      </c>
      <c r="V2001" s="39" t="str">
        <f t="shared" ca="1" si="912"/>
        <v/>
      </c>
      <c r="W2001" s="39">
        <f t="shared" ca="1" si="892"/>
        <v>0</v>
      </c>
      <c r="X2001" s="40"/>
      <c r="Y2001" s="39">
        <f t="shared" ca="1" si="913"/>
        <v>0</v>
      </c>
      <c r="Z2001" s="327"/>
      <c r="AA2001" s="37" t="str">
        <f t="shared" ca="1" si="903"/>
        <v/>
      </c>
      <c r="AB2001" s="41" t="str">
        <f t="shared" ca="1" si="904"/>
        <v/>
      </c>
      <c r="AC2001" s="39" t="str">
        <f t="shared" si="893"/>
        <v/>
      </c>
      <c r="AD2001" s="39" t="str">
        <f t="shared" ca="1" si="914"/>
        <v/>
      </c>
      <c r="AE2001" s="39" t="str">
        <f t="shared" ca="1" si="905"/>
        <v/>
      </c>
      <c r="AF2001" s="40"/>
      <c r="AG2001" s="39">
        <f t="shared" ca="1" si="915"/>
        <v>0</v>
      </c>
      <c r="AH2001" s="339"/>
      <c r="AI2001" s="37" t="str">
        <f t="shared" ca="1" si="906"/>
        <v/>
      </c>
      <c r="AJ2001" s="41" t="str">
        <f t="shared" ca="1" si="907"/>
        <v/>
      </c>
      <c r="AK2001" s="39" t="str">
        <f t="shared" si="894"/>
        <v/>
      </c>
      <c r="AL2001" s="39" t="str">
        <f t="shared" ca="1" si="916"/>
        <v/>
      </c>
      <c r="AM2001" s="39" t="str">
        <f t="shared" ca="1" si="908"/>
        <v/>
      </c>
      <c r="AN2001" s="40"/>
      <c r="AO2001" s="39">
        <f t="shared" ca="1" si="917"/>
        <v>0</v>
      </c>
      <c r="AP2001" s="339"/>
      <c r="AW2001" s="329"/>
      <c r="BI2001" s="329"/>
      <c r="BJ2001" s="329"/>
      <c r="BK2001" s="329"/>
      <c r="BL2001" s="329"/>
      <c r="BM2001" s="329"/>
      <c r="BN2001" s="329"/>
      <c r="BO2001" s="329"/>
      <c r="BP2001" s="329"/>
      <c r="BQ2001" s="329"/>
      <c r="BR2001" s="329"/>
      <c r="BS2001" s="329"/>
      <c r="BT2001" s="329"/>
      <c r="BU2001" s="329"/>
      <c r="BV2001" s="329"/>
      <c r="BW2001" s="325"/>
      <c r="BX2001" s="325"/>
      <c r="BY2001" s="325"/>
      <c r="BZ2001" s="325"/>
      <c r="CA2001" s="325"/>
      <c r="CB2001" s="325"/>
      <c r="CC2001" s="325"/>
      <c r="CD2001" s="325"/>
      <c r="CE2001" s="325"/>
      <c r="CF2001" s="325"/>
      <c r="CG2001" s="325"/>
      <c r="CH2001" s="325"/>
      <c r="CI2001" s="325"/>
      <c r="CJ2001" s="325"/>
      <c r="CK2001" s="325"/>
      <c r="CL2001" s="325"/>
      <c r="CM2001" s="325"/>
      <c r="CN2001" s="325"/>
      <c r="CO2001" s="325"/>
      <c r="CP2001" s="325"/>
      <c r="CQ2001" s="325"/>
      <c r="CR2001" s="325"/>
      <c r="CS2001" s="325"/>
      <c r="CT2001" s="325"/>
      <c r="CU2001" s="325"/>
      <c r="CV2001" s="325"/>
      <c r="CW2001" s="325"/>
      <c r="CX2001" s="325"/>
    </row>
    <row r="2002" spans="1:102" s="36" customFormat="1" ht="15" hidden="1" customHeight="1">
      <c r="A2002" s="329"/>
      <c r="B2002" s="37" t="str">
        <f t="shared" ca="1" si="895"/>
        <v/>
      </c>
      <c r="C2002" s="41" t="str">
        <f t="shared" ca="1" si="896"/>
        <v/>
      </c>
      <c r="D2002" s="39" t="str">
        <f t="shared" ca="1" si="897"/>
        <v/>
      </c>
      <c r="E2002" s="39" t="str">
        <f t="shared" ca="1" si="909"/>
        <v/>
      </c>
      <c r="F2002" s="39" t="str">
        <f t="shared" ca="1" si="898"/>
        <v/>
      </c>
      <c r="G2002" s="101"/>
      <c r="H2002" s="39">
        <f t="shared" ca="1" si="889"/>
        <v>0</v>
      </c>
      <c r="J2002" s="332"/>
      <c r="K2002" s="37" t="str">
        <f t="shared" ca="1" si="899"/>
        <v/>
      </c>
      <c r="L2002" s="41" t="str">
        <f t="shared" ca="1" si="900"/>
        <v/>
      </c>
      <c r="M2002" s="39" t="str">
        <f t="shared" si="890"/>
        <v/>
      </c>
      <c r="N2002" s="39" t="str">
        <f t="shared" ca="1" si="910"/>
        <v/>
      </c>
      <c r="O2002" s="39" t="str">
        <f ca="1">IF(L2002="","",ROUND(Q2001*$O$5/payments_per_year,2))</f>
        <v/>
      </c>
      <c r="P2002" s="101"/>
      <c r="Q2002" s="39">
        <f t="shared" ca="1" si="911"/>
        <v>0</v>
      </c>
      <c r="R2002" s="332"/>
      <c r="S2002" s="37" t="str">
        <f t="shared" ca="1" si="901"/>
        <v/>
      </c>
      <c r="T2002" s="41" t="str">
        <f t="shared" ca="1" si="902"/>
        <v/>
      </c>
      <c r="U2002" s="39" t="str">
        <f t="shared" si="891"/>
        <v/>
      </c>
      <c r="V2002" s="39" t="str">
        <f t="shared" ca="1" si="912"/>
        <v/>
      </c>
      <c r="W2002" s="39">
        <f t="shared" ca="1" si="892"/>
        <v>0</v>
      </c>
      <c r="X2002" s="40"/>
      <c r="Y2002" s="39">
        <f t="shared" ca="1" si="913"/>
        <v>0</v>
      </c>
      <c r="Z2002" s="327"/>
      <c r="AA2002" s="37" t="str">
        <f t="shared" ca="1" si="903"/>
        <v/>
      </c>
      <c r="AB2002" s="41" t="str">
        <f t="shared" ca="1" si="904"/>
        <v/>
      </c>
      <c r="AC2002" s="39" t="str">
        <f t="shared" si="893"/>
        <v/>
      </c>
      <c r="AD2002" s="39" t="str">
        <f t="shared" ca="1" si="914"/>
        <v/>
      </c>
      <c r="AE2002" s="39" t="str">
        <f t="shared" ca="1" si="905"/>
        <v/>
      </c>
      <c r="AF2002" s="40"/>
      <c r="AG2002" s="39">
        <f t="shared" ca="1" si="915"/>
        <v>0</v>
      </c>
      <c r="AH2002" s="339"/>
      <c r="AI2002" s="37" t="str">
        <f t="shared" ca="1" si="906"/>
        <v/>
      </c>
      <c r="AJ2002" s="41" t="str">
        <f t="shared" ca="1" si="907"/>
        <v/>
      </c>
      <c r="AK2002" s="39" t="str">
        <f t="shared" si="894"/>
        <v/>
      </c>
      <c r="AL2002" s="39" t="str">
        <f t="shared" ca="1" si="916"/>
        <v/>
      </c>
      <c r="AM2002" s="39" t="str">
        <f t="shared" ca="1" si="908"/>
        <v/>
      </c>
      <c r="AN2002" s="40"/>
      <c r="AO2002" s="39">
        <f t="shared" ca="1" si="917"/>
        <v>0</v>
      </c>
      <c r="AP2002" s="339"/>
      <c r="AW2002" s="329"/>
      <c r="BI2002" s="329"/>
      <c r="BJ2002" s="329"/>
      <c r="BK2002" s="329"/>
      <c r="BL2002" s="329"/>
      <c r="BM2002" s="329"/>
      <c r="BN2002" s="329"/>
      <c r="BO2002" s="329"/>
      <c r="BP2002" s="329"/>
      <c r="BQ2002" s="329"/>
      <c r="BR2002" s="329"/>
      <c r="BS2002" s="329"/>
      <c r="BT2002" s="329"/>
      <c r="BU2002" s="329"/>
      <c r="BV2002" s="329"/>
      <c r="BW2002" s="325"/>
      <c r="BX2002" s="325"/>
      <c r="BY2002" s="325"/>
      <c r="BZ2002" s="325"/>
      <c r="CA2002" s="325"/>
      <c r="CB2002" s="325"/>
      <c r="CC2002" s="325"/>
      <c r="CD2002" s="325"/>
      <c r="CE2002" s="325"/>
      <c r="CF2002" s="325"/>
      <c r="CG2002" s="325"/>
      <c r="CH2002" s="325"/>
      <c r="CI2002" s="325"/>
      <c r="CJ2002" s="325"/>
      <c r="CK2002" s="325"/>
      <c r="CL2002" s="325"/>
      <c r="CM2002" s="325"/>
      <c r="CN2002" s="325"/>
      <c r="CO2002" s="325"/>
      <c r="CP2002" s="325"/>
      <c r="CQ2002" s="325"/>
      <c r="CR2002" s="325"/>
      <c r="CS2002" s="325"/>
      <c r="CT2002" s="325"/>
      <c r="CU2002" s="325"/>
      <c r="CV2002" s="325"/>
      <c r="CW2002" s="325"/>
      <c r="CX2002" s="325"/>
    </row>
    <row r="2003" spans="1:102" s="36" customFormat="1" ht="15" hidden="1" customHeight="1">
      <c r="A2003" s="329"/>
      <c r="B2003" s="37" t="str">
        <f t="shared" ca="1" si="895"/>
        <v/>
      </c>
      <c r="C2003" s="41" t="str">
        <f t="shared" ca="1" si="896"/>
        <v/>
      </c>
      <c r="D2003" s="39" t="str">
        <f t="shared" ca="1" si="897"/>
        <v/>
      </c>
      <c r="E2003" s="39" t="str">
        <f t="shared" ca="1" si="909"/>
        <v/>
      </c>
      <c r="F2003" s="39" t="str">
        <f t="shared" ca="1" si="898"/>
        <v/>
      </c>
      <c r="G2003" s="101"/>
      <c r="H2003" s="39">
        <f t="shared" ref="H2003:H2066" ca="1" si="918">IF(B2003="",0,ROUND(H2002-E2003-G2003,2))</f>
        <v>0</v>
      </c>
      <c r="J2003" s="332"/>
      <c r="K2003" s="37" t="str">
        <f t="shared" ca="1" si="899"/>
        <v/>
      </c>
      <c r="L2003" s="41" t="str">
        <f t="shared" ca="1" si="900"/>
        <v/>
      </c>
      <c r="M2003" s="39" t="str">
        <f t="shared" ref="M2003:M2066" si="919">$O$10</f>
        <v/>
      </c>
      <c r="N2003" s="39" t="str">
        <f t="shared" ca="1" si="910"/>
        <v/>
      </c>
      <c r="O2003" s="39">
        <f ca="1">ROUND(Q2002*$O$5/payments_per_year,2)</f>
        <v>0</v>
      </c>
      <c r="P2003" s="101"/>
      <c r="Q2003" s="39">
        <f t="shared" ca="1" si="911"/>
        <v>0</v>
      </c>
      <c r="R2003" s="332"/>
      <c r="S2003" s="37" t="str">
        <f t="shared" ca="1" si="901"/>
        <v/>
      </c>
      <c r="T2003" s="41" t="str">
        <f t="shared" ca="1" si="902"/>
        <v/>
      </c>
      <c r="U2003" s="39" t="str">
        <f t="shared" ref="U2003:U2066" si="920">$W$10</f>
        <v/>
      </c>
      <c r="V2003" s="39" t="str">
        <f t="shared" ca="1" si="912"/>
        <v/>
      </c>
      <c r="W2003" s="39">
        <f t="shared" ref="W2003:W2066" ca="1" si="921">ROUND(Y2002*$W$5/payments_per_year,2)</f>
        <v>0</v>
      </c>
      <c r="X2003" s="40"/>
      <c r="Y2003" s="39">
        <f t="shared" ca="1" si="913"/>
        <v>0</v>
      </c>
      <c r="Z2003" s="327"/>
      <c r="AA2003" s="37" t="str">
        <f t="shared" ca="1" si="903"/>
        <v/>
      </c>
      <c r="AB2003" s="41" t="str">
        <f t="shared" ca="1" si="904"/>
        <v/>
      </c>
      <c r="AC2003" s="39" t="str">
        <f t="shared" ref="AC2003:AC2066" si="922">$AE$10</f>
        <v/>
      </c>
      <c r="AD2003" s="39" t="str">
        <f t="shared" ca="1" si="914"/>
        <v/>
      </c>
      <c r="AE2003" s="39" t="str">
        <f t="shared" ca="1" si="905"/>
        <v/>
      </c>
      <c r="AF2003" s="40"/>
      <c r="AG2003" s="39">
        <f t="shared" ca="1" si="915"/>
        <v>0</v>
      </c>
      <c r="AH2003" s="339"/>
      <c r="AI2003" s="37" t="str">
        <f t="shared" ca="1" si="906"/>
        <v/>
      </c>
      <c r="AJ2003" s="41" t="str">
        <f t="shared" ca="1" si="907"/>
        <v/>
      </c>
      <c r="AK2003" s="39" t="str">
        <f t="shared" ref="AK2003:AK2066" si="923">$AE$10</f>
        <v/>
      </c>
      <c r="AL2003" s="39" t="str">
        <f t="shared" ca="1" si="916"/>
        <v/>
      </c>
      <c r="AM2003" s="39" t="str">
        <f t="shared" ca="1" si="908"/>
        <v/>
      </c>
      <c r="AN2003" s="40"/>
      <c r="AO2003" s="39">
        <f t="shared" ca="1" si="917"/>
        <v>0</v>
      </c>
      <c r="AP2003" s="339"/>
      <c r="AW2003" s="329"/>
      <c r="BI2003" s="329"/>
      <c r="BJ2003" s="329"/>
      <c r="BK2003" s="329"/>
      <c r="BL2003" s="329"/>
      <c r="BM2003" s="329"/>
      <c r="BN2003" s="329"/>
      <c r="BO2003" s="329"/>
      <c r="BP2003" s="329"/>
      <c r="BQ2003" s="329"/>
      <c r="BR2003" s="329"/>
      <c r="BS2003" s="329"/>
      <c r="BT2003" s="329"/>
      <c r="BU2003" s="329"/>
      <c r="BV2003" s="329"/>
      <c r="BW2003" s="325"/>
      <c r="BX2003" s="325"/>
      <c r="BY2003" s="325"/>
      <c r="BZ2003" s="325"/>
      <c r="CA2003" s="325"/>
      <c r="CB2003" s="325"/>
      <c r="CC2003" s="325"/>
      <c r="CD2003" s="325"/>
      <c r="CE2003" s="325"/>
      <c r="CF2003" s="325"/>
      <c r="CG2003" s="325"/>
      <c r="CH2003" s="325"/>
      <c r="CI2003" s="325"/>
      <c r="CJ2003" s="325"/>
      <c r="CK2003" s="325"/>
      <c r="CL2003" s="325"/>
      <c r="CM2003" s="325"/>
      <c r="CN2003" s="325"/>
      <c r="CO2003" s="325"/>
      <c r="CP2003" s="325"/>
      <c r="CQ2003" s="325"/>
      <c r="CR2003" s="325"/>
      <c r="CS2003" s="325"/>
      <c r="CT2003" s="325"/>
      <c r="CU2003" s="325"/>
      <c r="CV2003" s="325"/>
      <c r="CW2003" s="325"/>
      <c r="CX2003" s="325"/>
    </row>
    <row r="2004" spans="1:102" s="36" customFormat="1" ht="15" hidden="1" customHeight="1">
      <c r="A2004" s="329"/>
      <c r="B2004" s="37" t="str">
        <f t="shared" ref="B2004:B2067" ca="1" si="924">IF(B2003&lt;$F$11,IF(H2003&gt;0,B2003+1,""),"")</f>
        <v/>
      </c>
      <c r="C2004" s="41" t="str">
        <f t="shared" ref="C2004:C2067" ca="1" si="925">IF(B2004="","",IF(B2004&lt;=$F$11,IF(payments_per_year=26,DATE(YEAR(start_date),MONTH(start_date),DAY(start_date)+14*B2004),IF(payments_per_year=52,DATE(YEAR(start_date),MONTH(start_date),DAY(start_date)+7*B2004),DATE(YEAR(start_date),MONTH(start_date)+B2004*12/$F$7,DAY(start_date)))),""))</f>
        <v/>
      </c>
      <c r="D2004" s="39" t="str">
        <f t="shared" ref="D2004:D2067" ca="1" si="926">IF(C2004="","",IF($F$10+F2004&gt;H2003,ROUND(H2003+F2004,2),$F$10))</f>
        <v/>
      </c>
      <c r="E2004" s="39" t="str">
        <f t="shared" ca="1" si="909"/>
        <v/>
      </c>
      <c r="F2004" s="39" t="str">
        <f t="shared" ref="F2004:F2067" ca="1" si="927">IF(C2004="","",ROUND(H2003*$F$5/payments_per_year,2))</f>
        <v/>
      </c>
      <c r="G2004" s="101"/>
      <c r="H2004" s="39">
        <f t="shared" ca="1" si="918"/>
        <v>0</v>
      </c>
      <c r="J2004" s="332"/>
      <c r="K2004" s="37" t="str">
        <f t="shared" ref="K2004:K2067" ca="1" si="928">IF(K2003&lt;$F$11,IF(Q2003&gt;0,K2003+1,""),"")</f>
        <v/>
      </c>
      <c r="L2004" s="41" t="str">
        <f t="shared" ref="L2004:L2067" ca="1" si="929">IF(K2004="","",IF(K2004&lt;=$F$11,IF(payments_per_year=26,DATE(YEAR(start_date),MONTH(start_date),DAY(start_date)+14*K2004),IF(payments_per_year=52,DATE(YEAR(start_date),MONTH(start_date),DAY(start_date)+7*K2004),DATE(YEAR(start_date),MONTH(start_date)+K2004*12/$F$7,DAY(start_date)))),""))</f>
        <v/>
      </c>
      <c r="M2004" s="39" t="str">
        <f t="shared" si="919"/>
        <v/>
      </c>
      <c r="N2004" s="39" t="str">
        <f t="shared" ca="1" si="910"/>
        <v/>
      </c>
      <c r="O2004" s="39" t="str">
        <f ca="1">IF(L2004="","",ROUND(Q2003*$O$5/payments_per_year,2))</f>
        <v/>
      </c>
      <c r="P2004" s="101"/>
      <c r="Q2004" s="39">
        <f t="shared" ca="1" si="911"/>
        <v>0</v>
      </c>
      <c r="R2004" s="332"/>
      <c r="S2004" s="37" t="str">
        <f t="shared" ref="S2004:S2067" ca="1" si="930">IF(S2003&lt;$F$11,IF(Y2003&gt;0,S2003+1,""),"")</f>
        <v/>
      </c>
      <c r="T2004" s="41" t="str">
        <f t="shared" ref="T2004:T2067" ca="1" si="931">IF(S2004="","",IF(S2004&lt;=$F$11,IF(payments_per_year=26,DATE(YEAR(start_date),MONTH(start_date),DAY(start_date)+14*S2004),IF(payments_per_year=52,DATE(YEAR(start_date),MONTH(start_date),DAY(start_date)+7*S2004),DATE(YEAR(start_date),MONTH(start_date)+S2004*12/$F$7,DAY(start_date)))),""))</f>
        <v/>
      </c>
      <c r="U2004" s="39" t="str">
        <f t="shared" si="920"/>
        <v/>
      </c>
      <c r="V2004" s="39" t="str">
        <f t="shared" ca="1" si="912"/>
        <v/>
      </c>
      <c r="W2004" s="39">
        <f t="shared" ca="1" si="921"/>
        <v>0</v>
      </c>
      <c r="X2004" s="40"/>
      <c r="Y2004" s="39">
        <f t="shared" ca="1" si="913"/>
        <v>0</v>
      </c>
      <c r="Z2004" s="327"/>
      <c r="AA2004" s="37" t="str">
        <f t="shared" ref="AA2004:AA2067" ca="1" si="932">IF(AA2003&lt;$F$11,IF(AG2003&gt;0,AA2003+1,""),"")</f>
        <v/>
      </c>
      <c r="AB2004" s="41" t="str">
        <f t="shared" ref="AB2004:AB2067" ca="1" si="933">IF(AA2004="","",IF(AA2004&lt;=$F$11,IF(payments_per_year=26,DATE(YEAR(start_date),MONTH(start_date),DAY(start_date)+14*AA2004),IF(payments_per_year=52,DATE(YEAR(start_date),MONTH(start_date),DAY(start_date)+7*AA2004),DATE(YEAR(start_date),MONTH(start_date)+AA2004*12/$F$7,DAY(start_date)))),""))</f>
        <v/>
      </c>
      <c r="AC2004" s="39" t="str">
        <f t="shared" si="922"/>
        <v/>
      </c>
      <c r="AD2004" s="39" t="str">
        <f t="shared" ca="1" si="914"/>
        <v/>
      </c>
      <c r="AE2004" s="39" t="str">
        <f t="shared" ref="AE2004:AE2067" ca="1" si="934">IF(AB2004="","",ROUND(AG2003*$F$5/payments_per_year,2))</f>
        <v/>
      </c>
      <c r="AF2004" s="40"/>
      <c r="AG2004" s="39">
        <f t="shared" ca="1" si="915"/>
        <v>0</v>
      </c>
      <c r="AH2004" s="339"/>
      <c r="AI2004" s="37" t="str">
        <f t="shared" ref="AI2004:AI2067" ca="1" si="935">IF(AI2003&lt;$F$11,IF(AO2003&gt;0,AI2003+1,""),"")</f>
        <v/>
      </c>
      <c r="AJ2004" s="41" t="str">
        <f t="shared" ref="AJ2004:AJ2067" ca="1" si="936">IF(AI2004="","",IF(AI2004&lt;=$F$11,IF(payments_per_year=26,DATE(YEAR(start_date),MONTH(start_date),DAY(start_date)+14*AI2004),IF(payments_per_year=52,DATE(YEAR(start_date),MONTH(start_date),DAY(start_date)+7*AI2004),DATE(YEAR(start_date),MONTH(start_date)+AI2004*12/$F$7,DAY(start_date)))),""))</f>
        <v/>
      </c>
      <c r="AK2004" s="39" t="str">
        <f t="shared" si="923"/>
        <v/>
      </c>
      <c r="AL2004" s="39" t="str">
        <f t="shared" ca="1" si="916"/>
        <v/>
      </c>
      <c r="AM2004" s="39" t="str">
        <f t="shared" ref="AM2004:AM2067" ca="1" si="937">IF(AJ2004="","",ROUND(AO2003*$F$5/payments_per_year,2))</f>
        <v/>
      </c>
      <c r="AN2004" s="40"/>
      <c r="AO2004" s="39">
        <f t="shared" ca="1" si="917"/>
        <v>0</v>
      </c>
      <c r="AP2004" s="339"/>
      <c r="AW2004" s="329"/>
      <c r="BI2004" s="329"/>
      <c r="BJ2004" s="329"/>
      <c r="BK2004" s="329"/>
      <c r="BL2004" s="329"/>
      <c r="BM2004" s="329"/>
      <c r="BN2004" s="329"/>
      <c r="BO2004" s="329"/>
      <c r="BP2004" s="329"/>
      <c r="BQ2004" s="329"/>
      <c r="BR2004" s="329"/>
      <c r="BS2004" s="329"/>
      <c r="BT2004" s="329"/>
      <c r="BU2004" s="329"/>
      <c r="BV2004" s="329"/>
      <c r="BW2004" s="325"/>
      <c r="BX2004" s="325"/>
      <c r="BY2004" s="325"/>
      <c r="BZ2004" s="325"/>
      <c r="CA2004" s="325"/>
      <c r="CB2004" s="325"/>
      <c r="CC2004" s="325"/>
      <c r="CD2004" s="325"/>
      <c r="CE2004" s="325"/>
      <c r="CF2004" s="325"/>
      <c r="CG2004" s="325"/>
      <c r="CH2004" s="325"/>
      <c r="CI2004" s="325"/>
      <c r="CJ2004" s="325"/>
      <c r="CK2004" s="325"/>
      <c r="CL2004" s="325"/>
      <c r="CM2004" s="325"/>
      <c r="CN2004" s="325"/>
      <c r="CO2004" s="325"/>
      <c r="CP2004" s="325"/>
      <c r="CQ2004" s="325"/>
      <c r="CR2004" s="325"/>
      <c r="CS2004" s="325"/>
      <c r="CT2004" s="325"/>
      <c r="CU2004" s="325"/>
      <c r="CV2004" s="325"/>
      <c r="CW2004" s="325"/>
      <c r="CX2004" s="325"/>
    </row>
    <row r="2005" spans="1:102" s="36" customFormat="1" ht="15" hidden="1" customHeight="1">
      <c r="A2005" s="329"/>
      <c r="B2005" s="37" t="str">
        <f t="shared" ca="1" si="924"/>
        <v/>
      </c>
      <c r="C2005" s="41" t="str">
        <f t="shared" ca="1" si="925"/>
        <v/>
      </c>
      <c r="D2005" s="39" t="str">
        <f t="shared" ca="1" si="926"/>
        <v/>
      </c>
      <c r="E2005" s="39" t="str">
        <f t="shared" ca="1" si="909"/>
        <v/>
      </c>
      <c r="F2005" s="39" t="str">
        <f t="shared" ca="1" si="927"/>
        <v/>
      </c>
      <c r="G2005" s="101"/>
      <c r="H2005" s="39">
        <f t="shared" ca="1" si="918"/>
        <v>0</v>
      </c>
      <c r="J2005" s="332"/>
      <c r="K2005" s="37" t="str">
        <f t="shared" ca="1" si="928"/>
        <v/>
      </c>
      <c r="L2005" s="41" t="str">
        <f t="shared" ca="1" si="929"/>
        <v/>
      </c>
      <c r="M2005" s="39" t="str">
        <f t="shared" si="919"/>
        <v/>
      </c>
      <c r="N2005" s="39" t="str">
        <f t="shared" ca="1" si="910"/>
        <v/>
      </c>
      <c r="O2005" s="39">
        <f ca="1">ROUND(Q2004*$O$5/payments_per_year,2)</f>
        <v>0</v>
      </c>
      <c r="P2005" s="101"/>
      <c r="Q2005" s="39">
        <f t="shared" ca="1" si="911"/>
        <v>0</v>
      </c>
      <c r="R2005" s="332"/>
      <c r="S2005" s="37" t="str">
        <f t="shared" ca="1" si="930"/>
        <v/>
      </c>
      <c r="T2005" s="41" t="str">
        <f t="shared" ca="1" si="931"/>
        <v/>
      </c>
      <c r="U2005" s="39" t="str">
        <f t="shared" si="920"/>
        <v/>
      </c>
      <c r="V2005" s="39" t="str">
        <f t="shared" ca="1" si="912"/>
        <v/>
      </c>
      <c r="W2005" s="39">
        <f t="shared" ca="1" si="921"/>
        <v>0</v>
      </c>
      <c r="X2005" s="40"/>
      <c r="Y2005" s="39">
        <f t="shared" ca="1" si="913"/>
        <v>0</v>
      </c>
      <c r="Z2005" s="327"/>
      <c r="AA2005" s="37" t="str">
        <f t="shared" ca="1" si="932"/>
        <v/>
      </c>
      <c r="AB2005" s="41" t="str">
        <f t="shared" ca="1" si="933"/>
        <v/>
      </c>
      <c r="AC2005" s="39" t="str">
        <f t="shared" si="922"/>
        <v/>
      </c>
      <c r="AD2005" s="39" t="str">
        <f t="shared" ca="1" si="914"/>
        <v/>
      </c>
      <c r="AE2005" s="39" t="str">
        <f t="shared" ca="1" si="934"/>
        <v/>
      </c>
      <c r="AF2005" s="40"/>
      <c r="AG2005" s="39">
        <f t="shared" ca="1" si="915"/>
        <v>0</v>
      </c>
      <c r="AH2005" s="339"/>
      <c r="AI2005" s="37" t="str">
        <f t="shared" ca="1" si="935"/>
        <v/>
      </c>
      <c r="AJ2005" s="41" t="str">
        <f t="shared" ca="1" si="936"/>
        <v/>
      </c>
      <c r="AK2005" s="39" t="str">
        <f t="shared" si="923"/>
        <v/>
      </c>
      <c r="AL2005" s="39" t="str">
        <f t="shared" ca="1" si="916"/>
        <v/>
      </c>
      <c r="AM2005" s="39" t="str">
        <f t="shared" ca="1" si="937"/>
        <v/>
      </c>
      <c r="AN2005" s="40"/>
      <c r="AO2005" s="39">
        <f t="shared" ca="1" si="917"/>
        <v>0</v>
      </c>
      <c r="AP2005" s="339"/>
      <c r="AW2005" s="329"/>
      <c r="BI2005" s="329"/>
      <c r="BJ2005" s="329"/>
      <c r="BK2005" s="329"/>
      <c r="BL2005" s="329"/>
      <c r="BM2005" s="329"/>
      <c r="BN2005" s="329"/>
      <c r="BO2005" s="329"/>
      <c r="BP2005" s="329"/>
      <c r="BQ2005" s="329"/>
      <c r="BR2005" s="329"/>
      <c r="BS2005" s="329"/>
      <c r="BT2005" s="329"/>
      <c r="BU2005" s="329"/>
      <c r="BV2005" s="329"/>
      <c r="BW2005" s="325"/>
      <c r="BX2005" s="325"/>
      <c r="BY2005" s="325"/>
      <c r="BZ2005" s="325"/>
      <c r="CA2005" s="325"/>
      <c r="CB2005" s="325"/>
      <c r="CC2005" s="325"/>
      <c r="CD2005" s="325"/>
      <c r="CE2005" s="325"/>
      <c r="CF2005" s="325"/>
      <c r="CG2005" s="325"/>
      <c r="CH2005" s="325"/>
      <c r="CI2005" s="325"/>
      <c r="CJ2005" s="325"/>
      <c r="CK2005" s="325"/>
      <c r="CL2005" s="325"/>
      <c r="CM2005" s="325"/>
      <c r="CN2005" s="325"/>
      <c r="CO2005" s="325"/>
      <c r="CP2005" s="325"/>
      <c r="CQ2005" s="325"/>
      <c r="CR2005" s="325"/>
      <c r="CS2005" s="325"/>
      <c r="CT2005" s="325"/>
      <c r="CU2005" s="325"/>
      <c r="CV2005" s="325"/>
      <c r="CW2005" s="325"/>
      <c r="CX2005" s="325"/>
    </row>
    <row r="2006" spans="1:102" s="36" customFormat="1" ht="15" hidden="1" customHeight="1">
      <c r="A2006" s="329"/>
      <c r="B2006" s="37" t="str">
        <f t="shared" ca="1" si="924"/>
        <v/>
      </c>
      <c r="C2006" s="41" t="str">
        <f t="shared" ca="1" si="925"/>
        <v/>
      </c>
      <c r="D2006" s="39" t="str">
        <f t="shared" ca="1" si="926"/>
        <v/>
      </c>
      <c r="E2006" s="39" t="str">
        <f t="shared" ca="1" si="909"/>
        <v/>
      </c>
      <c r="F2006" s="39" t="str">
        <f t="shared" ca="1" si="927"/>
        <v/>
      </c>
      <c r="G2006" s="101"/>
      <c r="H2006" s="39">
        <f t="shared" ca="1" si="918"/>
        <v>0</v>
      </c>
      <c r="J2006" s="332"/>
      <c r="K2006" s="37" t="str">
        <f t="shared" ca="1" si="928"/>
        <v/>
      </c>
      <c r="L2006" s="41" t="str">
        <f t="shared" ca="1" si="929"/>
        <v/>
      </c>
      <c r="M2006" s="39" t="str">
        <f t="shared" si="919"/>
        <v/>
      </c>
      <c r="N2006" s="39" t="str">
        <f t="shared" ca="1" si="910"/>
        <v/>
      </c>
      <c r="O2006" s="39" t="str">
        <f ca="1">IF(L2006="","",ROUND(Q2005*$O$5/payments_per_year,2))</f>
        <v/>
      </c>
      <c r="P2006" s="101"/>
      <c r="Q2006" s="39">
        <f t="shared" ca="1" si="911"/>
        <v>0</v>
      </c>
      <c r="R2006" s="332"/>
      <c r="S2006" s="37" t="str">
        <f t="shared" ca="1" si="930"/>
        <v/>
      </c>
      <c r="T2006" s="41" t="str">
        <f t="shared" ca="1" si="931"/>
        <v/>
      </c>
      <c r="U2006" s="39" t="str">
        <f t="shared" si="920"/>
        <v/>
      </c>
      <c r="V2006" s="39" t="str">
        <f t="shared" ca="1" si="912"/>
        <v/>
      </c>
      <c r="W2006" s="39">
        <f t="shared" ca="1" si="921"/>
        <v>0</v>
      </c>
      <c r="X2006" s="40"/>
      <c r="Y2006" s="39">
        <f t="shared" ca="1" si="913"/>
        <v>0</v>
      </c>
      <c r="Z2006" s="327"/>
      <c r="AA2006" s="37" t="str">
        <f t="shared" ca="1" si="932"/>
        <v/>
      </c>
      <c r="AB2006" s="41" t="str">
        <f t="shared" ca="1" si="933"/>
        <v/>
      </c>
      <c r="AC2006" s="39" t="str">
        <f t="shared" si="922"/>
        <v/>
      </c>
      <c r="AD2006" s="39" t="str">
        <f t="shared" ca="1" si="914"/>
        <v/>
      </c>
      <c r="AE2006" s="39" t="str">
        <f t="shared" ca="1" si="934"/>
        <v/>
      </c>
      <c r="AF2006" s="40"/>
      <c r="AG2006" s="39">
        <f t="shared" ca="1" si="915"/>
        <v>0</v>
      </c>
      <c r="AH2006" s="339"/>
      <c r="AI2006" s="37" t="str">
        <f t="shared" ca="1" si="935"/>
        <v/>
      </c>
      <c r="AJ2006" s="41" t="str">
        <f t="shared" ca="1" si="936"/>
        <v/>
      </c>
      <c r="AK2006" s="39" t="str">
        <f t="shared" si="923"/>
        <v/>
      </c>
      <c r="AL2006" s="39" t="str">
        <f t="shared" ca="1" si="916"/>
        <v/>
      </c>
      <c r="AM2006" s="39" t="str">
        <f t="shared" ca="1" si="937"/>
        <v/>
      </c>
      <c r="AN2006" s="40"/>
      <c r="AO2006" s="39">
        <f t="shared" ca="1" si="917"/>
        <v>0</v>
      </c>
      <c r="AP2006" s="339"/>
      <c r="AW2006" s="329"/>
      <c r="BI2006" s="329"/>
      <c r="BJ2006" s="329"/>
      <c r="BK2006" s="329"/>
      <c r="BL2006" s="329"/>
      <c r="BM2006" s="329"/>
      <c r="BN2006" s="329"/>
      <c r="BO2006" s="329"/>
      <c r="BP2006" s="329"/>
      <c r="BQ2006" s="329"/>
      <c r="BR2006" s="329"/>
      <c r="BS2006" s="329"/>
      <c r="BT2006" s="329"/>
      <c r="BU2006" s="329"/>
      <c r="BV2006" s="329"/>
      <c r="BW2006" s="325"/>
      <c r="BX2006" s="325"/>
      <c r="BY2006" s="325"/>
      <c r="BZ2006" s="325"/>
      <c r="CA2006" s="325"/>
      <c r="CB2006" s="325"/>
      <c r="CC2006" s="325"/>
      <c r="CD2006" s="325"/>
      <c r="CE2006" s="325"/>
      <c r="CF2006" s="325"/>
      <c r="CG2006" s="325"/>
      <c r="CH2006" s="325"/>
      <c r="CI2006" s="325"/>
      <c r="CJ2006" s="325"/>
      <c r="CK2006" s="325"/>
      <c r="CL2006" s="325"/>
      <c r="CM2006" s="325"/>
      <c r="CN2006" s="325"/>
      <c r="CO2006" s="325"/>
      <c r="CP2006" s="325"/>
      <c r="CQ2006" s="325"/>
      <c r="CR2006" s="325"/>
      <c r="CS2006" s="325"/>
      <c r="CT2006" s="325"/>
      <c r="CU2006" s="325"/>
      <c r="CV2006" s="325"/>
      <c r="CW2006" s="325"/>
      <c r="CX2006" s="325"/>
    </row>
    <row r="2007" spans="1:102" s="36" customFormat="1" ht="15" hidden="1" customHeight="1">
      <c r="A2007" s="329"/>
      <c r="B2007" s="37" t="str">
        <f t="shared" ca="1" si="924"/>
        <v/>
      </c>
      <c r="C2007" s="41" t="str">
        <f t="shared" ca="1" si="925"/>
        <v/>
      </c>
      <c r="D2007" s="39" t="str">
        <f t="shared" ca="1" si="926"/>
        <v/>
      </c>
      <c r="E2007" s="39" t="str">
        <f t="shared" ref="E2007:E2070" ca="1" si="938">IF(C2007="","",D2007-F2007)</f>
        <v/>
      </c>
      <c r="F2007" s="39" t="str">
        <f t="shared" ca="1" si="927"/>
        <v/>
      </c>
      <c r="G2007" s="101"/>
      <c r="H2007" s="39">
        <f t="shared" ca="1" si="918"/>
        <v>0</v>
      </c>
      <c r="J2007" s="332"/>
      <c r="K2007" s="37" t="str">
        <f t="shared" ca="1" si="928"/>
        <v/>
      </c>
      <c r="L2007" s="41" t="str">
        <f t="shared" ca="1" si="929"/>
        <v/>
      </c>
      <c r="M2007" s="39" t="str">
        <f t="shared" si="919"/>
        <v/>
      </c>
      <c r="N2007" s="39" t="str">
        <f t="shared" ref="N2007:N2070" ca="1" si="939">IF(L2007="","",M2007-O2007)</f>
        <v/>
      </c>
      <c r="O2007" s="39">
        <f ca="1">ROUND(Q2006*$O$5/payments_per_year,2)</f>
        <v>0</v>
      </c>
      <c r="P2007" s="101"/>
      <c r="Q2007" s="39">
        <f t="shared" ref="Q2007:Q2070" ca="1" si="940">IF(K2007="",0,ROUND(Q2006-N2007-P2007,2))</f>
        <v>0</v>
      </c>
      <c r="R2007" s="332"/>
      <c r="S2007" s="37" t="str">
        <f t="shared" ca="1" si="930"/>
        <v/>
      </c>
      <c r="T2007" s="41" t="str">
        <f t="shared" ca="1" si="931"/>
        <v/>
      </c>
      <c r="U2007" s="39" t="str">
        <f t="shared" si="920"/>
        <v/>
      </c>
      <c r="V2007" s="39" t="str">
        <f t="shared" ref="V2007:V2070" ca="1" si="941">IF(T2007="","",U2007-W2007)</f>
        <v/>
      </c>
      <c r="W2007" s="39">
        <f t="shared" ca="1" si="921"/>
        <v>0</v>
      </c>
      <c r="X2007" s="40"/>
      <c r="Y2007" s="39">
        <f t="shared" ref="Y2007:Y2070" ca="1" si="942">IF(S2007="",0,ROUND(Y2006-V2007-X2007,2))</f>
        <v>0</v>
      </c>
      <c r="Z2007" s="327"/>
      <c r="AA2007" s="37" t="str">
        <f t="shared" ca="1" si="932"/>
        <v/>
      </c>
      <c r="AB2007" s="41" t="str">
        <f t="shared" ca="1" si="933"/>
        <v/>
      </c>
      <c r="AC2007" s="39" t="str">
        <f t="shared" si="922"/>
        <v/>
      </c>
      <c r="AD2007" s="39" t="str">
        <f t="shared" ref="AD2007:AD2070" ca="1" si="943">IF(AB2007="","",AC2007-AE2007)</f>
        <v/>
      </c>
      <c r="AE2007" s="39" t="str">
        <f t="shared" ca="1" si="934"/>
        <v/>
      </c>
      <c r="AF2007" s="40"/>
      <c r="AG2007" s="39">
        <f t="shared" ref="AG2007:AG2070" ca="1" si="944">IF(AA2007="",0,ROUND(AG2006-AD2007-AF2007,2))</f>
        <v>0</v>
      </c>
      <c r="AH2007" s="339"/>
      <c r="AI2007" s="37" t="str">
        <f t="shared" ca="1" si="935"/>
        <v/>
      </c>
      <c r="AJ2007" s="41" t="str">
        <f t="shared" ca="1" si="936"/>
        <v/>
      </c>
      <c r="AK2007" s="39" t="str">
        <f t="shared" si="923"/>
        <v/>
      </c>
      <c r="AL2007" s="39" t="str">
        <f t="shared" ref="AL2007:AL2070" ca="1" si="945">IF(AJ2007="","",AK2007-AM2007)</f>
        <v/>
      </c>
      <c r="AM2007" s="39" t="str">
        <f t="shared" ca="1" si="937"/>
        <v/>
      </c>
      <c r="AN2007" s="40"/>
      <c r="AO2007" s="39">
        <f t="shared" ref="AO2007:AO2070" ca="1" si="946">IF(AI2007="",0,ROUND(AO2006-AL2007-AN2007,2))</f>
        <v>0</v>
      </c>
      <c r="AP2007" s="339"/>
      <c r="AW2007" s="329"/>
      <c r="BI2007" s="329"/>
      <c r="BJ2007" s="329"/>
      <c r="BK2007" s="329"/>
      <c r="BL2007" s="329"/>
      <c r="BM2007" s="329"/>
      <c r="BN2007" s="329"/>
      <c r="BO2007" s="329"/>
      <c r="BP2007" s="329"/>
      <c r="BQ2007" s="329"/>
      <c r="BR2007" s="329"/>
      <c r="BS2007" s="329"/>
      <c r="BT2007" s="329"/>
      <c r="BU2007" s="329"/>
      <c r="BV2007" s="329"/>
      <c r="BW2007" s="325"/>
      <c r="BX2007" s="325"/>
      <c r="BY2007" s="325"/>
      <c r="BZ2007" s="325"/>
      <c r="CA2007" s="325"/>
      <c r="CB2007" s="325"/>
      <c r="CC2007" s="325"/>
      <c r="CD2007" s="325"/>
      <c r="CE2007" s="325"/>
      <c r="CF2007" s="325"/>
      <c r="CG2007" s="325"/>
      <c r="CH2007" s="325"/>
      <c r="CI2007" s="325"/>
      <c r="CJ2007" s="325"/>
      <c r="CK2007" s="325"/>
      <c r="CL2007" s="325"/>
      <c r="CM2007" s="325"/>
      <c r="CN2007" s="325"/>
      <c r="CO2007" s="325"/>
      <c r="CP2007" s="325"/>
      <c r="CQ2007" s="325"/>
      <c r="CR2007" s="325"/>
      <c r="CS2007" s="325"/>
      <c r="CT2007" s="325"/>
      <c r="CU2007" s="325"/>
      <c r="CV2007" s="325"/>
      <c r="CW2007" s="325"/>
      <c r="CX2007" s="325"/>
    </row>
    <row r="2008" spans="1:102" s="36" customFormat="1" ht="15" hidden="1" customHeight="1">
      <c r="A2008" s="329"/>
      <c r="B2008" s="37" t="str">
        <f t="shared" ca="1" si="924"/>
        <v/>
      </c>
      <c r="C2008" s="41" t="str">
        <f t="shared" ca="1" si="925"/>
        <v/>
      </c>
      <c r="D2008" s="39" t="str">
        <f t="shared" ca="1" si="926"/>
        <v/>
      </c>
      <c r="E2008" s="39" t="str">
        <f t="shared" ca="1" si="938"/>
        <v/>
      </c>
      <c r="F2008" s="39" t="str">
        <f t="shared" ca="1" si="927"/>
        <v/>
      </c>
      <c r="G2008" s="101"/>
      <c r="H2008" s="39">
        <f t="shared" ca="1" si="918"/>
        <v>0</v>
      </c>
      <c r="J2008" s="332"/>
      <c r="K2008" s="37" t="str">
        <f t="shared" ca="1" si="928"/>
        <v/>
      </c>
      <c r="L2008" s="41" t="str">
        <f t="shared" ca="1" si="929"/>
        <v/>
      </c>
      <c r="M2008" s="39" t="str">
        <f t="shared" si="919"/>
        <v/>
      </c>
      <c r="N2008" s="39" t="str">
        <f t="shared" ca="1" si="939"/>
        <v/>
      </c>
      <c r="O2008" s="39" t="str">
        <f ca="1">IF(L2008="","",ROUND(Q2007*$O$5/payments_per_year,2))</f>
        <v/>
      </c>
      <c r="P2008" s="101"/>
      <c r="Q2008" s="39">
        <f t="shared" ca="1" si="940"/>
        <v>0</v>
      </c>
      <c r="R2008" s="332"/>
      <c r="S2008" s="37" t="str">
        <f t="shared" ca="1" si="930"/>
        <v/>
      </c>
      <c r="T2008" s="41" t="str">
        <f t="shared" ca="1" si="931"/>
        <v/>
      </c>
      <c r="U2008" s="39" t="str">
        <f t="shared" si="920"/>
        <v/>
      </c>
      <c r="V2008" s="39" t="str">
        <f t="shared" ca="1" si="941"/>
        <v/>
      </c>
      <c r="W2008" s="39">
        <f t="shared" ca="1" si="921"/>
        <v>0</v>
      </c>
      <c r="X2008" s="40"/>
      <c r="Y2008" s="39">
        <f t="shared" ca="1" si="942"/>
        <v>0</v>
      </c>
      <c r="Z2008" s="327"/>
      <c r="AA2008" s="37" t="str">
        <f t="shared" ca="1" si="932"/>
        <v/>
      </c>
      <c r="AB2008" s="41" t="str">
        <f t="shared" ca="1" si="933"/>
        <v/>
      </c>
      <c r="AC2008" s="39" t="str">
        <f t="shared" si="922"/>
        <v/>
      </c>
      <c r="AD2008" s="39" t="str">
        <f t="shared" ca="1" si="943"/>
        <v/>
      </c>
      <c r="AE2008" s="39" t="str">
        <f t="shared" ca="1" si="934"/>
        <v/>
      </c>
      <c r="AF2008" s="40"/>
      <c r="AG2008" s="39">
        <f t="shared" ca="1" si="944"/>
        <v>0</v>
      </c>
      <c r="AH2008" s="339"/>
      <c r="AI2008" s="37" t="str">
        <f t="shared" ca="1" si="935"/>
        <v/>
      </c>
      <c r="AJ2008" s="41" t="str">
        <f t="shared" ca="1" si="936"/>
        <v/>
      </c>
      <c r="AK2008" s="39" t="str">
        <f t="shared" si="923"/>
        <v/>
      </c>
      <c r="AL2008" s="39" t="str">
        <f t="shared" ca="1" si="945"/>
        <v/>
      </c>
      <c r="AM2008" s="39" t="str">
        <f t="shared" ca="1" si="937"/>
        <v/>
      </c>
      <c r="AN2008" s="40"/>
      <c r="AO2008" s="39">
        <f t="shared" ca="1" si="946"/>
        <v>0</v>
      </c>
      <c r="AP2008" s="339"/>
      <c r="AW2008" s="329"/>
      <c r="BI2008" s="329"/>
      <c r="BJ2008" s="329"/>
      <c r="BK2008" s="329"/>
      <c r="BL2008" s="329"/>
      <c r="BM2008" s="329"/>
      <c r="BN2008" s="329"/>
      <c r="BO2008" s="329"/>
      <c r="BP2008" s="329"/>
      <c r="BQ2008" s="329"/>
      <c r="BR2008" s="329"/>
      <c r="BS2008" s="329"/>
      <c r="BT2008" s="329"/>
      <c r="BU2008" s="329"/>
      <c r="BV2008" s="329"/>
      <c r="BW2008" s="325"/>
      <c r="BX2008" s="325"/>
      <c r="BY2008" s="325"/>
      <c r="BZ2008" s="325"/>
      <c r="CA2008" s="325"/>
      <c r="CB2008" s="325"/>
      <c r="CC2008" s="325"/>
      <c r="CD2008" s="325"/>
      <c r="CE2008" s="325"/>
      <c r="CF2008" s="325"/>
      <c r="CG2008" s="325"/>
      <c r="CH2008" s="325"/>
      <c r="CI2008" s="325"/>
      <c r="CJ2008" s="325"/>
      <c r="CK2008" s="325"/>
      <c r="CL2008" s="325"/>
      <c r="CM2008" s="325"/>
      <c r="CN2008" s="325"/>
      <c r="CO2008" s="325"/>
      <c r="CP2008" s="325"/>
      <c r="CQ2008" s="325"/>
      <c r="CR2008" s="325"/>
      <c r="CS2008" s="325"/>
      <c r="CT2008" s="325"/>
      <c r="CU2008" s="325"/>
      <c r="CV2008" s="325"/>
      <c r="CW2008" s="325"/>
      <c r="CX2008" s="325"/>
    </row>
    <row r="2009" spans="1:102" s="36" customFormat="1" ht="15" hidden="1" customHeight="1">
      <c r="A2009" s="329"/>
      <c r="B2009" s="37" t="str">
        <f t="shared" ca="1" si="924"/>
        <v/>
      </c>
      <c r="C2009" s="41" t="str">
        <f t="shared" ca="1" si="925"/>
        <v/>
      </c>
      <c r="D2009" s="39" t="str">
        <f t="shared" ca="1" si="926"/>
        <v/>
      </c>
      <c r="E2009" s="39" t="str">
        <f t="shared" ca="1" si="938"/>
        <v/>
      </c>
      <c r="F2009" s="39" t="str">
        <f t="shared" ca="1" si="927"/>
        <v/>
      </c>
      <c r="G2009" s="101"/>
      <c r="H2009" s="39">
        <f t="shared" ca="1" si="918"/>
        <v>0</v>
      </c>
      <c r="J2009" s="332"/>
      <c r="K2009" s="37" t="str">
        <f t="shared" ca="1" si="928"/>
        <v/>
      </c>
      <c r="L2009" s="41" t="str">
        <f t="shared" ca="1" si="929"/>
        <v/>
      </c>
      <c r="M2009" s="39" t="str">
        <f t="shared" si="919"/>
        <v/>
      </c>
      <c r="N2009" s="39" t="str">
        <f t="shared" ca="1" si="939"/>
        <v/>
      </c>
      <c r="O2009" s="39">
        <f ca="1">ROUND(Q2008*$O$5/payments_per_year,2)</f>
        <v>0</v>
      </c>
      <c r="P2009" s="101"/>
      <c r="Q2009" s="39">
        <f t="shared" ca="1" si="940"/>
        <v>0</v>
      </c>
      <c r="R2009" s="332"/>
      <c r="S2009" s="37" t="str">
        <f t="shared" ca="1" si="930"/>
        <v/>
      </c>
      <c r="T2009" s="41" t="str">
        <f t="shared" ca="1" si="931"/>
        <v/>
      </c>
      <c r="U2009" s="39" t="str">
        <f t="shared" si="920"/>
        <v/>
      </c>
      <c r="V2009" s="39" t="str">
        <f t="shared" ca="1" si="941"/>
        <v/>
      </c>
      <c r="W2009" s="39">
        <f t="shared" ca="1" si="921"/>
        <v>0</v>
      </c>
      <c r="X2009" s="40"/>
      <c r="Y2009" s="39">
        <f t="shared" ca="1" si="942"/>
        <v>0</v>
      </c>
      <c r="Z2009" s="327"/>
      <c r="AA2009" s="37" t="str">
        <f t="shared" ca="1" si="932"/>
        <v/>
      </c>
      <c r="AB2009" s="41" t="str">
        <f t="shared" ca="1" si="933"/>
        <v/>
      </c>
      <c r="AC2009" s="39" t="str">
        <f t="shared" si="922"/>
        <v/>
      </c>
      <c r="AD2009" s="39" t="str">
        <f t="shared" ca="1" si="943"/>
        <v/>
      </c>
      <c r="AE2009" s="39" t="str">
        <f t="shared" ca="1" si="934"/>
        <v/>
      </c>
      <c r="AF2009" s="40"/>
      <c r="AG2009" s="39">
        <f t="shared" ca="1" si="944"/>
        <v>0</v>
      </c>
      <c r="AH2009" s="339"/>
      <c r="AI2009" s="37" t="str">
        <f t="shared" ca="1" si="935"/>
        <v/>
      </c>
      <c r="AJ2009" s="41" t="str">
        <f t="shared" ca="1" si="936"/>
        <v/>
      </c>
      <c r="AK2009" s="39" t="str">
        <f t="shared" si="923"/>
        <v/>
      </c>
      <c r="AL2009" s="39" t="str">
        <f t="shared" ca="1" si="945"/>
        <v/>
      </c>
      <c r="AM2009" s="39" t="str">
        <f t="shared" ca="1" si="937"/>
        <v/>
      </c>
      <c r="AN2009" s="40"/>
      <c r="AO2009" s="39">
        <f t="shared" ca="1" si="946"/>
        <v>0</v>
      </c>
      <c r="AP2009" s="339"/>
      <c r="AW2009" s="329"/>
      <c r="BI2009" s="329"/>
      <c r="BJ2009" s="329"/>
      <c r="BK2009" s="329"/>
      <c r="BL2009" s="329"/>
      <c r="BM2009" s="329"/>
      <c r="BN2009" s="329"/>
      <c r="BO2009" s="329"/>
      <c r="BP2009" s="329"/>
      <c r="BQ2009" s="329"/>
      <c r="BR2009" s="329"/>
      <c r="BS2009" s="329"/>
      <c r="BT2009" s="329"/>
      <c r="BU2009" s="329"/>
      <c r="BV2009" s="329"/>
      <c r="BW2009" s="325"/>
      <c r="BX2009" s="325"/>
      <c r="BY2009" s="325"/>
      <c r="BZ2009" s="325"/>
      <c r="CA2009" s="325"/>
      <c r="CB2009" s="325"/>
      <c r="CC2009" s="325"/>
      <c r="CD2009" s="325"/>
      <c r="CE2009" s="325"/>
      <c r="CF2009" s="325"/>
      <c r="CG2009" s="325"/>
      <c r="CH2009" s="325"/>
      <c r="CI2009" s="325"/>
      <c r="CJ2009" s="325"/>
      <c r="CK2009" s="325"/>
      <c r="CL2009" s="325"/>
      <c r="CM2009" s="325"/>
      <c r="CN2009" s="325"/>
      <c r="CO2009" s="325"/>
      <c r="CP2009" s="325"/>
      <c r="CQ2009" s="325"/>
      <c r="CR2009" s="325"/>
      <c r="CS2009" s="325"/>
      <c r="CT2009" s="325"/>
      <c r="CU2009" s="325"/>
      <c r="CV2009" s="325"/>
      <c r="CW2009" s="325"/>
      <c r="CX2009" s="325"/>
    </row>
    <row r="2010" spans="1:102" s="36" customFormat="1" ht="15" hidden="1" customHeight="1">
      <c r="A2010" s="329"/>
      <c r="B2010" s="37" t="str">
        <f t="shared" ca="1" si="924"/>
        <v/>
      </c>
      <c r="C2010" s="41" t="str">
        <f t="shared" ca="1" si="925"/>
        <v/>
      </c>
      <c r="D2010" s="39" t="str">
        <f t="shared" ca="1" si="926"/>
        <v/>
      </c>
      <c r="E2010" s="39" t="str">
        <f t="shared" ca="1" si="938"/>
        <v/>
      </c>
      <c r="F2010" s="39" t="str">
        <f t="shared" ca="1" si="927"/>
        <v/>
      </c>
      <c r="G2010" s="101"/>
      <c r="H2010" s="39">
        <f t="shared" ca="1" si="918"/>
        <v>0</v>
      </c>
      <c r="J2010" s="332"/>
      <c r="K2010" s="37" t="str">
        <f t="shared" ca="1" si="928"/>
        <v/>
      </c>
      <c r="L2010" s="41" t="str">
        <f t="shared" ca="1" si="929"/>
        <v/>
      </c>
      <c r="M2010" s="39" t="str">
        <f t="shared" si="919"/>
        <v/>
      </c>
      <c r="N2010" s="39" t="str">
        <f t="shared" ca="1" si="939"/>
        <v/>
      </c>
      <c r="O2010" s="39" t="str">
        <f ca="1">IF(L2010="","",ROUND(Q2009*$O$5/payments_per_year,2))</f>
        <v/>
      </c>
      <c r="P2010" s="101"/>
      <c r="Q2010" s="39">
        <f t="shared" ca="1" si="940"/>
        <v>0</v>
      </c>
      <c r="R2010" s="332"/>
      <c r="S2010" s="37" t="str">
        <f t="shared" ca="1" si="930"/>
        <v/>
      </c>
      <c r="T2010" s="41" t="str">
        <f t="shared" ca="1" si="931"/>
        <v/>
      </c>
      <c r="U2010" s="39" t="str">
        <f t="shared" si="920"/>
        <v/>
      </c>
      <c r="V2010" s="39" t="str">
        <f t="shared" ca="1" si="941"/>
        <v/>
      </c>
      <c r="W2010" s="39">
        <f t="shared" ca="1" si="921"/>
        <v>0</v>
      </c>
      <c r="X2010" s="40"/>
      <c r="Y2010" s="39">
        <f t="shared" ca="1" si="942"/>
        <v>0</v>
      </c>
      <c r="Z2010" s="327"/>
      <c r="AA2010" s="37" t="str">
        <f t="shared" ca="1" si="932"/>
        <v/>
      </c>
      <c r="AB2010" s="41" t="str">
        <f t="shared" ca="1" si="933"/>
        <v/>
      </c>
      <c r="AC2010" s="39" t="str">
        <f t="shared" si="922"/>
        <v/>
      </c>
      <c r="AD2010" s="39" t="str">
        <f t="shared" ca="1" si="943"/>
        <v/>
      </c>
      <c r="AE2010" s="39" t="str">
        <f t="shared" ca="1" si="934"/>
        <v/>
      </c>
      <c r="AF2010" s="40"/>
      <c r="AG2010" s="39">
        <f t="shared" ca="1" si="944"/>
        <v>0</v>
      </c>
      <c r="AH2010" s="339"/>
      <c r="AI2010" s="37" t="str">
        <f t="shared" ca="1" si="935"/>
        <v/>
      </c>
      <c r="AJ2010" s="41" t="str">
        <f t="shared" ca="1" si="936"/>
        <v/>
      </c>
      <c r="AK2010" s="39" t="str">
        <f t="shared" si="923"/>
        <v/>
      </c>
      <c r="AL2010" s="39" t="str">
        <f t="shared" ca="1" si="945"/>
        <v/>
      </c>
      <c r="AM2010" s="39" t="str">
        <f t="shared" ca="1" si="937"/>
        <v/>
      </c>
      <c r="AN2010" s="40"/>
      <c r="AO2010" s="39">
        <f t="shared" ca="1" si="946"/>
        <v>0</v>
      </c>
      <c r="AP2010" s="339"/>
      <c r="AW2010" s="329"/>
      <c r="BI2010" s="329"/>
      <c r="BJ2010" s="329"/>
      <c r="BK2010" s="329"/>
      <c r="BL2010" s="329"/>
      <c r="BM2010" s="329"/>
      <c r="BN2010" s="329"/>
      <c r="BO2010" s="329"/>
      <c r="BP2010" s="329"/>
      <c r="BQ2010" s="329"/>
      <c r="BR2010" s="329"/>
      <c r="BS2010" s="329"/>
      <c r="BT2010" s="329"/>
      <c r="BU2010" s="329"/>
      <c r="BV2010" s="329"/>
      <c r="BW2010" s="325"/>
      <c r="BX2010" s="325"/>
      <c r="BY2010" s="325"/>
      <c r="BZ2010" s="325"/>
      <c r="CA2010" s="325"/>
      <c r="CB2010" s="325"/>
      <c r="CC2010" s="325"/>
      <c r="CD2010" s="325"/>
      <c r="CE2010" s="325"/>
      <c r="CF2010" s="325"/>
      <c r="CG2010" s="325"/>
      <c r="CH2010" s="325"/>
      <c r="CI2010" s="325"/>
      <c r="CJ2010" s="325"/>
      <c r="CK2010" s="325"/>
      <c r="CL2010" s="325"/>
      <c r="CM2010" s="325"/>
      <c r="CN2010" s="325"/>
      <c r="CO2010" s="325"/>
      <c r="CP2010" s="325"/>
      <c r="CQ2010" s="325"/>
      <c r="CR2010" s="325"/>
      <c r="CS2010" s="325"/>
      <c r="CT2010" s="325"/>
      <c r="CU2010" s="325"/>
      <c r="CV2010" s="325"/>
      <c r="CW2010" s="325"/>
      <c r="CX2010" s="325"/>
    </row>
    <row r="2011" spans="1:102" s="36" customFormat="1" ht="15" hidden="1" customHeight="1">
      <c r="A2011" s="329"/>
      <c r="B2011" s="37" t="str">
        <f t="shared" ca="1" si="924"/>
        <v/>
      </c>
      <c r="C2011" s="41" t="str">
        <f t="shared" ca="1" si="925"/>
        <v/>
      </c>
      <c r="D2011" s="39" t="str">
        <f t="shared" ca="1" si="926"/>
        <v/>
      </c>
      <c r="E2011" s="39" t="str">
        <f t="shared" ca="1" si="938"/>
        <v/>
      </c>
      <c r="F2011" s="39" t="str">
        <f t="shared" ca="1" si="927"/>
        <v/>
      </c>
      <c r="G2011" s="101"/>
      <c r="H2011" s="39">
        <f t="shared" ca="1" si="918"/>
        <v>0</v>
      </c>
      <c r="J2011" s="332"/>
      <c r="K2011" s="37" t="str">
        <f t="shared" ca="1" si="928"/>
        <v/>
      </c>
      <c r="L2011" s="41" t="str">
        <f t="shared" ca="1" si="929"/>
        <v/>
      </c>
      <c r="M2011" s="39" t="str">
        <f t="shared" si="919"/>
        <v/>
      </c>
      <c r="N2011" s="39" t="str">
        <f t="shared" ca="1" si="939"/>
        <v/>
      </c>
      <c r="O2011" s="39">
        <f ca="1">ROUND(Q2010*$O$5/payments_per_year,2)</f>
        <v>0</v>
      </c>
      <c r="P2011" s="101"/>
      <c r="Q2011" s="39">
        <f t="shared" ca="1" si="940"/>
        <v>0</v>
      </c>
      <c r="R2011" s="332"/>
      <c r="S2011" s="37" t="str">
        <f t="shared" ca="1" si="930"/>
        <v/>
      </c>
      <c r="T2011" s="41" t="str">
        <f t="shared" ca="1" si="931"/>
        <v/>
      </c>
      <c r="U2011" s="39" t="str">
        <f t="shared" si="920"/>
        <v/>
      </c>
      <c r="V2011" s="39" t="str">
        <f t="shared" ca="1" si="941"/>
        <v/>
      </c>
      <c r="W2011" s="39">
        <f t="shared" ca="1" si="921"/>
        <v>0</v>
      </c>
      <c r="X2011" s="40"/>
      <c r="Y2011" s="39">
        <f t="shared" ca="1" si="942"/>
        <v>0</v>
      </c>
      <c r="Z2011" s="327"/>
      <c r="AA2011" s="37" t="str">
        <f t="shared" ca="1" si="932"/>
        <v/>
      </c>
      <c r="AB2011" s="41" t="str">
        <f t="shared" ca="1" si="933"/>
        <v/>
      </c>
      <c r="AC2011" s="39" t="str">
        <f t="shared" si="922"/>
        <v/>
      </c>
      <c r="AD2011" s="39" t="str">
        <f t="shared" ca="1" si="943"/>
        <v/>
      </c>
      <c r="AE2011" s="39" t="str">
        <f t="shared" ca="1" si="934"/>
        <v/>
      </c>
      <c r="AF2011" s="40"/>
      <c r="AG2011" s="39">
        <f t="shared" ca="1" si="944"/>
        <v>0</v>
      </c>
      <c r="AH2011" s="339"/>
      <c r="AI2011" s="37" t="str">
        <f t="shared" ca="1" si="935"/>
        <v/>
      </c>
      <c r="AJ2011" s="41" t="str">
        <f t="shared" ca="1" si="936"/>
        <v/>
      </c>
      <c r="AK2011" s="39" t="str">
        <f t="shared" si="923"/>
        <v/>
      </c>
      <c r="AL2011" s="39" t="str">
        <f t="shared" ca="1" si="945"/>
        <v/>
      </c>
      <c r="AM2011" s="39" t="str">
        <f t="shared" ca="1" si="937"/>
        <v/>
      </c>
      <c r="AN2011" s="40"/>
      <c r="AO2011" s="39">
        <f t="shared" ca="1" si="946"/>
        <v>0</v>
      </c>
      <c r="AP2011" s="339"/>
      <c r="AW2011" s="329"/>
      <c r="BI2011" s="329"/>
      <c r="BJ2011" s="329"/>
      <c r="BK2011" s="329"/>
      <c r="BL2011" s="329"/>
      <c r="BM2011" s="329"/>
      <c r="BN2011" s="329"/>
      <c r="BO2011" s="329"/>
      <c r="BP2011" s="329"/>
      <c r="BQ2011" s="329"/>
      <c r="BR2011" s="329"/>
      <c r="BS2011" s="329"/>
      <c r="BT2011" s="329"/>
      <c r="BU2011" s="329"/>
      <c r="BV2011" s="329"/>
      <c r="BW2011" s="325"/>
      <c r="BX2011" s="325"/>
      <c r="BY2011" s="325"/>
      <c r="BZ2011" s="325"/>
      <c r="CA2011" s="325"/>
      <c r="CB2011" s="325"/>
      <c r="CC2011" s="325"/>
      <c r="CD2011" s="325"/>
      <c r="CE2011" s="325"/>
      <c r="CF2011" s="325"/>
      <c r="CG2011" s="325"/>
      <c r="CH2011" s="325"/>
      <c r="CI2011" s="325"/>
      <c r="CJ2011" s="325"/>
      <c r="CK2011" s="325"/>
      <c r="CL2011" s="325"/>
      <c r="CM2011" s="325"/>
      <c r="CN2011" s="325"/>
      <c r="CO2011" s="325"/>
      <c r="CP2011" s="325"/>
      <c r="CQ2011" s="325"/>
      <c r="CR2011" s="325"/>
      <c r="CS2011" s="325"/>
      <c r="CT2011" s="325"/>
      <c r="CU2011" s="325"/>
      <c r="CV2011" s="325"/>
      <c r="CW2011" s="325"/>
      <c r="CX2011" s="325"/>
    </row>
    <row r="2012" spans="1:102" s="36" customFormat="1" ht="15" hidden="1" customHeight="1">
      <c r="A2012" s="329"/>
      <c r="B2012" s="37" t="str">
        <f t="shared" ca="1" si="924"/>
        <v/>
      </c>
      <c r="C2012" s="41" t="str">
        <f t="shared" ca="1" si="925"/>
        <v/>
      </c>
      <c r="D2012" s="39" t="str">
        <f t="shared" ca="1" si="926"/>
        <v/>
      </c>
      <c r="E2012" s="39" t="str">
        <f t="shared" ca="1" si="938"/>
        <v/>
      </c>
      <c r="F2012" s="39" t="str">
        <f t="shared" ca="1" si="927"/>
        <v/>
      </c>
      <c r="G2012" s="101"/>
      <c r="H2012" s="39">
        <f t="shared" ca="1" si="918"/>
        <v>0</v>
      </c>
      <c r="J2012" s="332"/>
      <c r="K2012" s="37" t="str">
        <f t="shared" ca="1" si="928"/>
        <v/>
      </c>
      <c r="L2012" s="41" t="str">
        <f t="shared" ca="1" si="929"/>
        <v/>
      </c>
      <c r="M2012" s="39" t="str">
        <f t="shared" si="919"/>
        <v/>
      </c>
      <c r="N2012" s="39" t="str">
        <f t="shared" ca="1" si="939"/>
        <v/>
      </c>
      <c r="O2012" s="39" t="str">
        <f ca="1">IF(L2012="","",ROUND(Q2011*$O$5/payments_per_year,2))</f>
        <v/>
      </c>
      <c r="P2012" s="101"/>
      <c r="Q2012" s="39">
        <f t="shared" ca="1" si="940"/>
        <v>0</v>
      </c>
      <c r="R2012" s="332"/>
      <c r="S2012" s="37" t="str">
        <f t="shared" ca="1" si="930"/>
        <v/>
      </c>
      <c r="T2012" s="41" t="str">
        <f t="shared" ca="1" si="931"/>
        <v/>
      </c>
      <c r="U2012" s="39" t="str">
        <f t="shared" si="920"/>
        <v/>
      </c>
      <c r="V2012" s="39" t="str">
        <f t="shared" ca="1" si="941"/>
        <v/>
      </c>
      <c r="W2012" s="39">
        <f t="shared" ca="1" si="921"/>
        <v>0</v>
      </c>
      <c r="X2012" s="40"/>
      <c r="Y2012" s="39">
        <f t="shared" ca="1" si="942"/>
        <v>0</v>
      </c>
      <c r="Z2012" s="327"/>
      <c r="AA2012" s="37" t="str">
        <f t="shared" ca="1" si="932"/>
        <v/>
      </c>
      <c r="AB2012" s="41" t="str">
        <f t="shared" ca="1" si="933"/>
        <v/>
      </c>
      <c r="AC2012" s="39" t="str">
        <f t="shared" si="922"/>
        <v/>
      </c>
      <c r="AD2012" s="39" t="str">
        <f t="shared" ca="1" si="943"/>
        <v/>
      </c>
      <c r="AE2012" s="39" t="str">
        <f t="shared" ca="1" si="934"/>
        <v/>
      </c>
      <c r="AF2012" s="40"/>
      <c r="AG2012" s="39">
        <f t="shared" ca="1" si="944"/>
        <v>0</v>
      </c>
      <c r="AH2012" s="339"/>
      <c r="AI2012" s="37" t="str">
        <f t="shared" ca="1" si="935"/>
        <v/>
      </c>
      <c r="AJ2012" s="41" t="str">
        <f t="shared" ca="1" si="936"/>
        <v/>
      </c>
      <c r="AK2012" s="39" t="str">
        <f t="shared" si="923"/>
        <v/>
      </c>
      <c r="AL2012" s="39" t="str">
        <f t="shared" ca="1" si="945"/>
        <v/>
      </c>
      <c r="AM2012" s="39" t="str">
        <f t="shared" ca="1" si="937"/>
        <v/>
      </c>
      <c r="AN2012" s="40"/>
      <c r="AO2012" s="39">
        <f t="shared" ca="1" si="946"/>
        <v>0</v>
      </c>
      <c r="AP2012" s="339"/>
      <c r="AW2012" s="329"/>
      <c r="BI2012" s="329"/>
      <c r="BJ2012" s="329"/>
      <c r="BK2012" s="329"/>
      <c r="BL2012" s="329"/>
      <c r="BM2012" s="329"/>
      <c r="BN2012" s="329"/>
      <c r="BO2012" s="329"/>
      <c r="BP2012" s="329"/>
      <c r="BQ2012" s="329"/>
      <c r="BR2012" s="329"/>
      <c r="BS2012" s="329"/>
      <c r="BT2012" s="329"/>
      <c r="BU2012" s="329"/>
      <c r="BV2012" s="329"/>
      <c r="BW2012" s="325"/>
      <c r="BX2012" s="325"/>
      <c r="BY2012" s="325"/>
      <c r="BZ2012" s="325"/>
      <c r="CA2012" s="325"/>
      <c r="CB2012" s="325"/>
      <c r="CC2012" s="325"/>
      <c r="CD2012" s="325"/>
      <c r="CE2012" s="325"/>
      <c r="CF2012" s="325"/>
      <c r="CG2012" s="325"/>
      <c r="CH2012" s="325"/>
      <c r="CI2012" s="325"/>
      <c r="CJ2012" s="325"/>
      <c r="CK2012" s="325"/>
      <c r="CL2012" s="325"/>
      <c r="CM2012" s="325"/>
      <c r="CN2012" s="325"/>
      <c r="CO2012" s="325"/>
      <c r="CP2012" s="325"/>
      <c r="CQ2012" s="325"/>
      <c r="CR2012" s="325"/>
      <c r="CS2012" s="325"/>
      <c r="CT2012" s="325"/>
      <c r="CU2012" s="325"/>
      <c r="CV2012" s="325"/>
      <c r="CW2012" s="325"/>
      <c r="CX2012" s="325"/>
    </row>
    <row r="2013" spans="1:102" s="36" customFormat="1" ht="15" hidden="1" customHeight="1">
      <c r="A2013" s="329"/>
      <c r="B2013" s="37" t="str">
        <f t="shared" ca="1" si="924"/>
        <v/>
      </c>
      <c r="C2013" s="41" t="str">
        <f t="shared" ca="1" si="925"/>
        <v/>
      </c>
      <c r="D2013" s="39" t="str">
        <f t="shared" ca="1" si="926"/>
        <v/>
      </c>
      <c r="E2013" s="39" t="str">
        <f t="shared" ca="1" si="938"/>
        <v/>
      </c>
      <c r="F2013" s="39" t="str">
        <f t="shared" ca="1" si="927"/>
        <v/>
      </c>
      <c r="G2013" s="101"/>
      <c r="H2013" s="39">
        <f t="shared" ca="1" si="918"/>
        <v>0</v>
      </c>
      <c r="J2013" s="332"/>
      <c r="K2013" s="37" t="str">
        <f t="shared" ca="1" si="928"/>
        <v/>
      </c>
      <c r="L2013" s="41" t="str">
        <f t="shared" ca="1" si="929"/>
        <v/>
      </c>
      <c r="M2013" s="39" t="str">
        <f t="shared" si="919"/>
        <v/>
      </c>
      <c r="N2013" s="39" t="str">
        <f t="shared" ca="1" si="939"/>
        <v/>
      </c>
      <c r="O2013" s="39">
        <f ca="1">ROUND(Q2012*$O$5/payments_per_year,2)</f>
        <v>0</v>
      </c>
      <c r="P2013" s="101"/>
      <c r="Q2013" s="39">
        <f t="shared" ca="1" si="940"/>
        <v>0</v>
      </c>
      <c r="R2013" s="332"/>
      <c r="S2013" s="37" t="str">
        <f t="shared" ca="1" si="930"/>
        <v/>
      </c>
      <c r="T2013" s="41" t="str">
        <f t="shared" ca="1" si="931"/>
        <v/>
      </c>
      <c r="U2013" s="39" t="str">
        <f t="shared" si="920"/>
        <v/>
      </c>
      <c r="V2013" s="39" t="str">
        <f t="shared" ca="1" si="941"/>
        <v/>
      </c>
      <c r="W2013" s="39">
        <f t="shared" ca="1" si="921"/>
        <v>0</v>
      </c>
      <c r="X2013" s="40"/>
      <c r="Y2013" s="39">
        <f t="shared" ca="1" si="942"/>
        <v>0</v>
      </c>
      <c r="Z2013" s="327"/>
      <c r="AA2013" s="37" t="str">
        <f t="shared" ca="1" si="932"/>
        <v/>
      </c>
      <c r="AB2013" s="41" t="str">
        <f t="shared" ca="1" si="933"/>
        <v/>
      </c>
      <c r="AC2013" s="39" t="str">
        <f t="shared" si="922"/>
        <v/>
      </c>
      <c r="AD2013" s="39" t="str">
        <f t="shared" ca="1" si="943"/>
        <v/>
      </c>
      <c r="AE2013" s="39" t="str">
        <f t="shared" ca="1" si="934"/>
        <v/>
      </c>
      <c r="AF2013" s="40"/>
      <c r="AG2013" s="39">
        <f t="shared" ca="1" si="944"/>
        <v>0</v>
      </c>
      <c r="AH2013" s="339"/>
      <c r="AI2013" s="37" t="str">
        <f t="shared" ca="1" si="935"/>
        <v/>
      </c>
      <c r="AJ2013" s="41" t="str">
        <f t="shared" ca="1" si="936"/>
        <v/>
      </c>
      <c r="AK2013" s="39" t="str">
        <f t="shared" si="923"/>
        <v/>
      </c>
      <c r="AL2013" s="39" t="str">
        <f t="shared" ca="1" si="945"/>
        <v/>
      </c>
      <c r="AM2013" s="39" t="str">
        <f t="shared" ca="1" si="937"/>
        <v/>
      </c>
      <c r="AN2013" s="40"/>
      <c r="AO2013" s="39">
        <f t="shared" ca="1" si="946"/>
        <v>0</v>
      </c>
      <c r="AP2013" s="339"/>
      <c r="AW2013" s="329"/>
      <c r="BI2013" s="329"/>
      <c r="BJ2013" s="329"/>
      <c r="BK2013" s="329"/>
      <c r="BL2013" s="329"/>
      <c r="BM2013" s="329"/>
      <c r="BN2013" s="329"/>
      <c r="BO2013" s="329"/>
      <c r="BP2013" s="329"/>
      <c r="BQ2013" s="329"/>
      <c r="BR2013" s="329"/>
      <c r="BS2013" s="329"/>
      <c r="BT2013" s="329"/>
      <c r="BU2013" s="329"/>
      <c r="BV2013" s="329"/>
      <c r="BW2013" s="325"/>
      <c r="BX2013" s="325"/>
      <c r="BY2013" s="325"/>
      <c r="BZ2013" s="325"/>
      <c r="CA2013" s="325"/>
      <c r="CB2013" s="325"/>
      <c r="CC2013" s="325"/>
      <c r="CD2013" s="325"/>
      <c r="CE2013" s="325"/>
      <c r="CF2013" s="325"/>
      <c r="CG2013" s="325"/>
      <c r="CH2013" s="325"/>
      <c r="CI2013" s="325"/>
      <c r="CJ2013" s="325"/>
      <c r="CK2013" s="325"/>
      <c r="CL2013" s="325"/>
      <c r="CM2013" s="325"/>
      <c r="CN2013" s="325"/>
      <c r="CO2013" s="325"/>
      <c r="CP2013" s="325"/>
      <c r="CQ2013" s="325"/>
      <c r="CR2013" s="325"/>
      <c r="CS2013" s="325"/>
      <c r="CT2013" s="325"/>
      <c r="CU2013" s="325"/>
      <c r="CV2013" s="325"/>
      <c r="CW2013" s="325"/>
      <c r="CX2013" s="325"/>
    </row>
    <row r="2014" spans="1:102" s="36" customFormat="1" ht="15" hidden="1" customHeight="1">
      <c r="A2014" s="329"/>
      <c r="B2014" s="37" t="str">
        <f t="shared" ca="1" si="924"/>
        <v/>
      </c>
      <c r="C2014" s="41" t="str">
        <f t="shared" ca="1" si="925"/>
        <v/>
      </c>
      <c r="D2014" s="39" t="str">
        <f t="shared" ca="1" si="926"/>
        <v/>
      </c>
      <c r="E2014" s="39" t="str">
        <f t="shared" ca="1" si="938"/>
        <v/>
      </c>
      <c r="F2014" s="39" t="str">
        <f t="shared" ca="1" si="927"/>
        <v/>
      </c>
      <c r="G2014" s="101"/>
      <c r="H2014" s="39">
        <f t="shared" ca="1" si="918"/>
        <v>0</v>
      </c>
      <c r="J2014" s="332"/>
      <c r="K2014" s="37" t="str">
        <f t="shared" ca="1" si="928"/>
        <v/>
      </c>
      <c r="L2014" s="41" t="str">
        <f t="shared" ca="1" si="929"/>
        <v/>
      </c>
      <c r="M2014" s="39" t="str">
        <f t="shared" si="919"/>
        <v/>
      </c>
      <c r="N2014" s="39" t="str">
        <f t="shared" ca="1" si="939"/>
        <v/>
      </c>
      <c r="O2014" s="39" t="str">
        <f ca="1">IF(L2014="","",ROUND(Q2013*$O$5/payments_per_year,2))</f>
        <v/>
      </c>
      <c r="P2014" s="101"/>
      <c r="Q2014" s="39">
        <f t="shared" ca="1" si="940"/>
        <v>0</v>
      </c>
      <c r="R2014" s="332"/>
      <c r="S2014" s="37" t="str">
        <f t="shared" ca="1" si="930"/>
        <v/>
      </c>
      <c r="T2014" s="41" t="str">
        <f t="shared" ca="1" si="931"/>
        <v/>
      </c>
      <c r="U2014" s="39" t="str">
        <f t="shared" si="920"/>
        <v/>
      </c>
      <c r="V2014" s="39" t="str">
        <f t="shared" ca="1" si="941"/>
        <v/>
      </c>
      <c r="W2014" s="39">
        <f t="shared" ca="1" si="921"/>
        <v>0</v>
      </c>
      <c r="X2014" s="40"/>
      <c r="Y2014" s="39">
        <f t="shared" ca="1" si="942"/>
        <v>0</v>
      </c>
      <c r="Z2014" s="327"/>
      <c r="AA2014" s="37" t="str">
        <f t="shared" ca="1" si="932"/>
        <v/>
      </c>
      <c r="AB2014" s="41" t="str">
        <f t="shared" ca="1" si="933"/>
        <v/>
      </c>
      <c r="AC2014" s="39" t="str">
        <f t="shared" si="922"/>
        <v/>
      </c>
      <c r="AD2014" s="39" t="str">
        <f t="shared" ca="1" si="943"/>
        <v/>
      </c>
      <c r="AE2014" s="39" t="str">
        <f t="shared" ca="1" si="934"/>
        <v/>
      </c>
      <c r="AF2014" s="40"/>
      <c r="AG2014" s="39">
        <f t="shared" ca="1" si="944"/>
        <v>0</v>
      </c>
      <c r="AH2014" s="339"/>
      <c r="AI2014" s="37" t="str">
        <f t="shared" ca="1" si="935"/>
        <v/>
      </c>
      <c r="AJ2014" s="41" t="str">
        <f t="shared" ca="1" si="936"/>
        <v/>
      </c>
      <c r="AK2014" s="39" t="str">
        <f t="shared" si="923"/>
        <v/>
      </c>
      <c r="AL2014" s="39" t="str">
        <f t="shared" ca="1" si="945"/>
        <v/>
      </c>
      <c r="AM2014" s="39" t="str">
        <f t="shared" ca="1" si="937"/>
        <v/>
      </c>
      <c r="AN2014" s="40"/>
      <c r="AO2014" s="39">
        <f t="shared" ca="1" si="946"/>
        <v>0</v>
      </c>
      <c r="AP2014" s="339"/>
      <c r="AW2014" s="329"/>
      <c r="BI2014" s="329"/>
      <c r="BJ2014" s="329"/>
      <c r="BK2014" s="329"/>
      <c r="BL2014" s="329"/>
      <c r="BM2014" s="329"/>
      <c r="BN2014" s="329"/>
      <c r="BO2014" s="329"/>
      <c r="BP2014" s="329"/>
      <c r="BQ2014" s="329"/>
      <c r="BR2014" s="329"/>
      <c r="BS2014" s="329"/>
      <c r="BT2014" s="329"/>
      <c r="BU2014" s="329"/>
      <c r="BV2014" s="329"/>
      <c r="BW2014" s="325"/>
      <c r="BX2014" s="325"/>
      <c r="BY2014" s="325"/>
      <c r="BZ2014" s="325"/>
      <c r="CA2014" s="325"/>
      <c r="CB2014" s="325"/>
      <c r="CC2014" s="325"/>
      <c r="CD2014" s="325"/>
      <c r="CE2014" s="325"/>
      <c r="CF2014" s="325"/>
      <c r="CG2014" s="325"/>
      <c r="CH2014" s="325"/>
      <c r="CI2014" s="325"/>
      <c r="CJ2014" s="325"/>
      <c r="CK2014" s="325"/>
      <c r="CL2014" s="325"/>
      <c r="CM2014" s="325"/>
      <c r="CN2014" s="325"/>
      <c r="CO2014" s="325"/>
      <c r="CP2014" s="325"/>
      <c r="CQ2014" s="325"/>
      <c r="CR2014" s="325"/>
      <c r="CS2014" s="325"/>
      <c r="CT2014" s="325"/>
      <c r="CU2014" s="325"/>
      <c r="CV2014" s="325"/>
      <c r="CW2014" s="325"/>
      <c r="CX2014" s="325"/>
    </row>
    <row r="2015" spans="1:102" s="36" customFormat="1" ht="15" hidden="1" customHeight="1">
      <c r="A2015" s="329"/>
      <c r="B2015" s="37" t="str">
        <f t="shared" ca="1" si="924"/>
        <v/>
      </c>
      <c r="C2015" s="41" t="str">
        <f t="shared" ca="1" si="925"/>
        <v/>
      </c>
      <c r="D2015" s="39" t="str">
        <f t="shared" ca="1" si="926"/>
        <v/>
      </c>
      <c r="E2015" s="39" t="str">
        <f t="shared" ca="1" si="938"/>
        <v/>
      </c>
      <c r="F2015" s="39" t="str">
        <f t="shared" ca="1" si="927"/>
        <v/>
      </c>
      <c r="G2015" s="101"/>
      <c r="H2015" s="39">
        <f t="shared" ca="1" si="918"/>
        <v>0</v>
      </c>
      <c r="J2015" s="332"/>
      <c r="K2015" s="37" t="str">
        <f t="shared" ca="1" si="928"/>
        <v/>
      </c>
      <c r="L2015" s="41" t="str">
        <f t="shared" ca="1" si="929"/>
        <v/>
      </c>
      <c r="M2015" s="39" t="str">
        <f t="shared" si="919"/>
        <v/>
      </c>
      <c r="N2015" s="39" t="str">
        <f t="shared" ca="1" si="939"/>
        <v/>
      </c>
      <c r="O2015" s="39">
        <f ca="1">ROUND(Q2014*$O$5/payments_per_year,2)</f>
        <v>0</v>
      </c>
      <c r="P2015" s="101"/>
      <c r="Q2015" s="39">
        <f t="shared" ca="1" si="940"/>
        <v>0</v>
      </c>
      <c r="R2015" s="332"/>
      <c r="S2015" s="37" t="str">
        <f t="shared" ca="1" si="930"/>
        <v/>
      </c>
      <c r="T2015" s="41" t="str">
        <f t="shared" ca="1" si="931"/>
        <v/>
      </c>
      <c r="U2015" s="39" t="str">
        <f t="shared" si="920"/>
        <v/>
      </c>
      <c r="V2015" s="39" t="str">
        <f t="shared" ca="1" si="941"/>
        <v/>
      </c>
      <c r="W2015" s="39">
        <f t="shared" ca="1" si="921"/>
        <v>0</v>
      </c>
      <c r="X2015" s="40"/>
      <c r="Y2015" s="39">
        <f t="shared" ca="1" si="942"/>
        <v>0</v>
      </c>
      <c r="Z2015" s="327"/>
      <c r="AA2015" s="37" t="str">
        <f t="shared" ca="1" si="932"/>
        <v/>
      </c>
      <c r="AB2015" s="41" t="str">
        <f t="shared" ca="1" si="933"/>
        <v/>
      </c>
      <c r="AC2015" s="39" t="str">
        <f t="shared" si="922"/>
        <v/>
      </c>
      <c r="AD2015" s="39" t="str">
        <f t="shared" ca="1" si="943"/>
        <v/>
      </c>
      <c r="AE2015" s="39" t="str">
        <f t="shared" ca="1" si="934"/>
        <v/>
      </c>
      <c r="AF2015" s="40"/>
      <c r="AG2015" s="39">
        <f t="shared" ca="1" si="944"/>
        <v>0</v>
      </c>
      <c r="AH2015" s="339"/>
      <c r="AI2015" s="37" t="str">
        <f t="shared" ca="1" si="935"/>
        <v/>
      </c>
      <c r="AJ2015" s="41" t="str">
        <f t="shared" ca="1" si="936"/>
        <v/>
      </c>
      <c r="AK2015" s="39" t="str">
        <f t="shared" si="923"/>
        <v/>
      </c>
      <c r="AL2015" s="39" t="str">
        <f t="shared" ca="1" si="945"/>
        <v/>
      </c>
      <c r="AM2015" s="39" t="str">
        <f t="shared" ca="1" si="937"/>
        <v/>
      </c>
      <c r="AN2015" s="40"/>
      <c r="AO2015" s="39">
        <f t="shared" ca="1" si="946"/>
        <v>0</v>
      </c>
      <c r="AP2015" s="339"/>
      <c r="AW2015" s="329"/>
      <c r="BI2015" s="329"/>
      <c r="BJ2015" s="329"/>
      <c r="BK2015" s="329"/>
      <c r="BL2015" s="329"/>
      <c r="BM2015" s="329"/>
      <c r="BN2015" s="329"/>
      <c r="BO2015" s="329"/>
      <c r="BP2015" s="329"/>
      <c r="BQ2015" s="329"/>
      <c r="BR2015" s="329"/>
      <c r="BS2015" s="329"/>
      <c r="BT2015" s="329"/>
      <c r="BU2015" s="329"/>
      <c r="BV2015" s="329"/>
      <c r="BW2015" s="325"/>
      <c r="BX2015" s="325"/>
      <c r="BY2015" s="325"/>
      <c r="BZ2015" s="325"/>
      <c r="CA2015" s="325"/>
      <c r="CB2015" s="325"/>
      <c r="CC2015" s="325"/>
      <c r="CD2015" s="325"/>
      <c r="CE2015" s="325"/>
      <c r="CF2015" s="325"/>
      <c r="CG2015" s="325"/>
      <c r="CH2015" s="325"/>
      <c r="CI2015" s="325"/>
      <c r="CJ2015" s="325"/>
      <c r="CK2015" s="325"/>
      <c r="CL2015" s="325"/>
      <c r="CM2015" s="325"/>
      <c r="CN2015" s="325"/>
      <c r="CO2015" s="325"/>
      <c r="CP2015" s="325"/>
      <c r="CQ2015" s="325"/>
      <c r="CR2015" s="325"/>
      <c r="CS2015" s="325"/>
      <c r="CT2015" s="325"/>
      <c r="CU2015" s="325"/>
      <c r="CV2015" s="325"/>
      <c r="CW2015" s="325"/>
      <c r="CX2015" s="325"/>
    </row>
    <row r="2016" spans="1:102" s="36" customFormat="1" ht="15" hidden="1" customHeight="1">
      <c r="A2016" s="329"/>
      <c r="B2016" s="37" t="str">
        <f t="shared" ca="1" si="924"/>
        <v/>
      </c>
      <c r="C2016" s="41" t="str">
        <f t="shared" ca="1" si="925"/>
        <v/>
      </c>
      <c r="D2016" s="39" t="str">
        <f t="shared" ca="1" si="926"/>
        <v/>
      </c>
      <c r="E2016" s="39" t="str">
        <f t="shared" ca="1" si="938"/>
        <v/>
      </c>
      <c r="F2016" s="39" t="str">
        <f t="shared" ca="1" si="927"/>
        <v/>
      </c>
      <c r="G2016" s="101"/>
      <c r="H2016" s="39">
        <f t="shared" ca="1" si="918"/>
        <v>0</v>
      </c>
      <c r="J2016" s="332"/>
      <c r="K2016" s="37" t="str">
        <f t="shared" ca="1" si="928"/>
        <v/>
      </c>
      <c r="L2016" s="41" t="str">
        <f t="shared" ca="1" si="929"/>
        <v/>
      </c>
      <c r="M2016" s="39" t="str">
        <f t="shared" si="919"/>
        <v/>
      </c>
      <c r="N2016" s="39" t="str">
        <f t="shared" ca="1" si="939"/>
        <v/>
      </c>
      <c r="O2016" s="39" t="str">
        <f ca="1">IF(L2016="","",ROUND(Q2015*$O$5/payments_per_year,2))</f>
        <v/>
      </c>
      <c r="P2016" s="101"/>
      <c r="Q2016" s="39">
        <f t="shared" ca="1" si="940"/>
        <v>0</v>
      </c>
      <c r="R2016" s="332"/>
      <c r="S2016" s="37" t="str">
        <f t="shared" ca="1" si="930"/>
        <v/>
      </c>
      <c r="T2016" s="41" t="str">
        <f t="shared" ca="1" si="931"/>
        <v/>
      </c>
      <c r="U2016" s="39" t="str">
        <f t="shared" si="920"/>
        <v/>
      </c>
      <c r="V2016" s="39" t="str">
        <f t="shared" ca="1" si="941"/>
        <v/>
      </c>
      <c r="W2016" s="39">
        <f t="shared" ca="1" si="921"/>
        <v>0</v>
      </c>
      <c r="X2016" s="40"/>
      <c r="Y2016" s="39">
        <f t="shared" ca="1" si="942"/>
        <v>0</v>
      </c>
      <c r="Z2016" s="327"/>
      <c r="AA2016" s="37" t="str">
        <f t="shared" ca="1" si="932"/>
        <v/>
      </c>
      <c r="AB2016" s="41" t="str">
        <f t="shared" ca="1" si="933"/>
        <v/>
      </c>
      <c r="AC2016" s="39" t="str">
        <f t="shared" si="922"/>
        <v/>
      </c>
      <c r="AD2016" s="39" t="str">
        <f t="shared" ca="1" si="943"/>
        <v/>
      </c>
      <c r="AE2016" s="39" t="str">
        <f t="shared" ca="1" si="934"/>
        <v/>
      </c>
      <c r="AF2016" s="40"/>
      <c r="AG2016" s="39">
        <f t="shared" ca="1" si="944"/>
        <v>0</v>
      </c>
      <c r="AH2016" s="339"/>
      <c r="AI2016" s="37" t="str">
        <f t="shared" ca="1" si="935"/>
        <v/>
      </c>
      <c r="AJ2016" s="41" t="str">
        <f t="shared" ca="1" si="936"/>
        <v/>
      </c>
      <c r="AK2016" s="39" t="str">
        <f t="shared" si="923"/>
        <v/>
      </c>
      <c r="AL2016" s="39" t="str">
        <f t="shared" ca="1" si="945"/>
        <v/>
      </c>
      <c r="AM2016" s="39" t="str">
        <f t="shared" ca="1" si="937"/>
        <v/>
      </c>
      <c r="AN2016" s="40"/>
      <c r="AO2016" s="39">
        <f t="shared" ca="1" si="946"/>
        <v>0</v>
      </c>
      <c r="AP2016" s="339"/>
      <c r="AW2016" s="329"/>
      <c r="BI2016" s="329"/>
      <c r="BJ2016" s="329"/>
      <c r="BK2016" s="329"/>
      <c r="BL2016" s="329"/>
      <c r="BM2016" s="329"/>
      <c r="BN2016" s="329"/>
      <c r="BO2016" s="329"/>
      <c r="BP2016" s="329"/>
      <c r="BQ2016" s="329"/>
      <c r="BR2016" s="329"/>
      <c r="BS2016" s="329"/>
      <c r="BT2016" s="329"/>
      <c r="BU2016" s="329"/>
      <c r="BV2016" s="329"/>
      <c r="BW2016" s="325"/>
      <c r="BX2016" s="325"/>
      <c r="BY2016" s="325"/>
      <c r="BZ2016" s="325"/>
      <c r="CA2016" s="325"/>
      <c r="CB2016" s="325"/>
      <c r="CC2016" s="325"/>
      <c r="CD2016" s="325"/>
      <c r="CE2016" s="325"/>
      <c r="CF2016" s="325"/>
      <c r="CG2016" s="325"/>
      <c r="CH2016" s="325"/>
      <c r="CI2016" s="325"/>
      <c r="CJ2016" s="325"/>
      <c r="CK2016" s="325"/>
      <c r="CL2016" s="325"/>
      <c r="CM2016" s="325"/>
      <c r="CN2016" s="325"/>
      <c r="CO2016" s="325"/>
      <c r="CP2016" s="325"/>
      <c r="CQ2016" s="325"/>
      <c r="CR2016" s="325"/>
      <c r="CS2016" s="325"/>
      <c r="CT2016" s="325"/>
      <c r="CU2016" s="325"/>
      <c r="CV2016" s="325"/>
      <c r="CW2016" s="325"/>
      <c r="CX2016" s="325"/>
    </row>
    <row r="2017" spans="1:102" s="36" customFormat="1" ht="15" hidden="1" customHeight="1">
      <c r="A2017" s="329"/>
      <c r="B2017" s="37" t="str">
        <f t="shared" ca="1" si="924"/>
        <v/>
      </c>
      <c r="C2017" s="41" t="str">
        <f t="shared" ca="1" si="925"/>
        <v/>
      </c>
      <c r="D2017" s="39" t="str">
        <f t="shared" ca="1" si="926"/>
        <v/>
      </c>
      <c r="E2017" s="39" t="str">
        <f t="shared" ca="1" si="938"/>
        <v/>
      </c>
      <c r="F2017" s="39" t="str">
        <f t="shared" ca="1" si="927"/>
        <v/>
      </c>
      <c r="G2017" s="101"/>
      <c r="H2017" s="39">
        <f t="shared" ca="1" si="918"/>
        <v>0</v>
      </c>
      <c r="J2017" s="332"/>
      <c r="K2017" s="37" t="str">
        <f t="shared" ca="1" si="928"/>
        <v/>
      </c>
      <c r="L2017" s="41" t="str">
        <f t="shared" ca="1" si="929"/>
        <v/>
      </c>
      <c r="M2017" s="39" t="str">
        <f t="shared" si="919"/>
        <v/>
      </c>
      <c r="N2017" s="39" t="str">
        <f t="shared" ca="1" si="939"/>
        <v/>
      </c>
      <c r="O2017" s="39">
        <f ca="1">ROUND(Q2016*$O$5/payments_per_year,2)</f>
        <v>0</v>
      </c>
      <c r="P2017" s="101"/>
      <c r="Q2017" s="39">
        <f t="shared" ca="1" si="940"/>
        <v>0</v>
      </c>
      <c r="R2017" s="332"/>
      <c r="S2017" s="37" t="str">
        <f t="shared" ca="1" si="930"/>
        <v/>
      </c>
      <c r="T2017" s="41" t="str">
        <f t="shared" ca="1" si="931"/>
        <v/>
      </c>
      <c r="U2017" s="39" t="str">
        <f t="shared" si="920"/>
        <v/>
      </c>
      <c r="V2017" s="39" t="str">
        <f t="shared" ca="1" si="941"/>
        <v/>
      </c>
      <c r="W2017" s="39">
        <f t="shared" ca="1" si="921"/>
        <v>0</v>
      </c>
      <c r="X2017" s="40"/>
      <c r="Y2017" s="39">
        <f t="shared" ca="1" si="942"/>
        <v>0</v>
      </c>
      <c r="Z2017" s="327"/>
      <c r="AA2017" s="37" t="str">
        <f t="shared" ca="1" si="932"/>
        <v/>
      </c>
      <c r="AB2017" s="41" t="str">
        <f t="shared" ca="1" si="933"/>
        <v/>
      </c>
      <c r="AC2017" s="39" t="str">
        <f t="shared" si="922"/>
        <v/>
      </c>
      <c r="AD2017" s="39" t="str">
        <f t="shared" ca="1" si="943"/>
        <v/>
      </c>
      <c r="AE2017" s="39" t="str">
        <f t="shared" ca="1" si="934"/>
        <v/>
      </c>
      <c r="AF2017" s="40"/>
      <c r="AG2017" s="39">
        <f t="shared" ca="1" si="944"/>
        <v>0</v>
      </c>
      <c r="AH2017" s="339"/>
      <c r="AI2017" s="37" t="str">
        <f t="shared" ca="1" si="935"/>
        <v/>
      </c>
      <c r="AJ2017" s="41" t="str">
        <f t="shared" ca="1" si="936"/>
        <v/>
      </c>
      <c r="AK2017" s="39" t="str">
        <f t="shared" si="923"/>
        <v/>
      </c>
      <c r="AL2017" s="39" t="str">
        <f t="shared" ca="1" si="945"/>
        <v/>
      </c>
      <c r="AM2017" s="39" t="str">
        <f t="shared" ca="1" si="937"/>
        <v/>
      </c>
      <c r="AN2017" s="40"/>
      <c r="AO2017" s="39">
        <f t="shared" ca="1" si="946"/>
        <v>0</v>
      </c>
      <c r="AP2017" s="339"/>
      <c r="AW2017" s="329"/>
      <c r="BI2017" s="329"/>
      <c r="BJ2017" s="329"/>
      <c r="BK2017" s="329"/>
      <c r="BL2017" s="329"/>
      <c r="BM2017" s="329"/>
      <c r="BN2017" s="329"/>
      <c r="BO2017" s="329"/>
      <c r="BP2017" s="329"/>
      <c r="BQ2017" s="329"/>
      <c r="BR2017" s="329"/>
      <c r="BS2017" s="329"/>
      <c r="BT2017" s="329"/>
      <c r="BU2017" s="329"/>
      <c r="BV2017" s="329"/>
      <c r="BW2017" s="325"/>
      <c r="BX2017" s="325"/>
      <c r="BY2017" s="325"/>
      <c r="BZ2017" s="325"/>
      <c r="CA2017" s="325"/>
      <c r="CB2017" s="325"/>
      <c r="CC2017" s="325"/>
      <c r="CD2017" s="325"/>
      <c r="CE2017" s="325"/>
      <c r="CF2017" s="325"/>
      <c r="CG2017" s="325"/>
      <c r="CH2017" s="325"/>
      <c r="CI2017" s="325"/>
      <c r="CJ2017" s="325"/>
      <c r="CK2017" s="325"/>
      <c r="CL2017" s="325"/>
      <c r="CM2017" s="325"/>
      <c r="CN2017" s="325"/>
      <c r="CO2017" s="325"/>
      <c r="CP2017" s="325"/>
      <c r="CQ2017" s="325"/>
      <c r="CR2017" s="325"/>
      <c r="CS2017" s="325"/>
      <c r="CT2017" s="325"/>
      <c r="CU2017" s="325"/>
      <c r="CV2017" s="325"/>
      <c r="CW2017" s="325"/>
      <c r="CX2017" s="325"/>
    </row>
    <row r="2018" spans="1:102" s="36" customFormat="1" ht="15" hidden="1" customHeight="1">
      <c r="A2018" s="329"/>
      <c r="B2018" s="37" t="str">
        <f t="shared" ca="1" si="924"/>
        <v/>
      </c>
      <c r="C2018" s="41" t="str">
        <f t="shared" ca="1" si="925"/>
        <v/>
      </c>
      <c r="D2018" s="39" t="str">
        <f t="shared" ca="1" si="926"/>
        <v/>
      </c>
      <c r="E2018" s="39" t="str">
        <f t="shared" ca="1" si="938"/>
        <v/>
      </c>
      <c r="F2018" s="39" t="str">
        <f t="shared" ca="1" si="927"/>
        <v/>
      </c>
      <c r="G2018" s="101"/>
      <c r="H2018" s="39">
        <f t="shared" ca="1" si="918"/>
        <v>0</v>
      </c>
      <c r="J2018" s="332"/>
      <c r="K2018" s="37" t="str">
        <f t="shared" ca="1" si="928"/>
        <v/>
      </c>
      <c r="L2018" s="41" t="str">
        <f t="shared" ca="1" si="929"/>
        <v/>
      </c>
      <c r="M2018" s="39" t="str">
        <f t="shared" si="919"/>
        <v/>
      </c>
      <c r="N2018" s="39" t="str">
        <f t="shared" ca="1" si="939"/>
        <v/>
      </c>
      <c r="O2018" s="39" t="str">
        <f ca="1">IF(L2018="","",ROUND(Q2017*$O$5/payments_per_year,2))</f>
        <v/>
      </c>
      <c r="P2018" s="101"/>
      <c r="Q2018" s="39">
        <f t="shared" ca="1" si="940"/>
        <v>0</v>
      </c>
      <c r="R2018" s="332"/>
      <c r="S2018" s="37" t="str">
        <f t="shared" ca="1" si="930"/>
        <v/>
      </c>
      <c r="T2018" s="41" t="str">
        <f t="shared" ca="1" si="931"/>
        <v/>
      </c>
      <c r="U2018" s="39" t="str">
        <f t="shared" si="920"/>
        <v/>
      </c>
      <c r="V2018" s="39" t="str">
        <f t="shared" ca="1" si="941"/>
        <v/>
      </c>
      <c r="W2018" s="39">
        <f t="shared" ca="1" si="921"/>
        <v>0</v>
      </c>
      <c r="X2018" s="40"/>
      <c r="Y2018" s="39">
        <f t="shared" ca="1" si="942"/>
        <v>0</v>
      </c>
      <c r="Z2018" s="327"/>
      <c r="AA2018" s="37" t="str">
        <f t="shared" ca="1" si="932"/>
        <v/>
      </c>
      <c r="AB2018" s="41" t="str">
        <f t="shared" ca="1" si="933"/>
        <v/>
      </c>
      <c r="AC2018" s="39" t="str">
        <f t="shared" si="922"/>
        <v/>
      </c>
      <c r="AD2018" s="39" t="str">
        <f t="shared" ca="1" si="943"/>
        <v/>
      </c>
      <c r="AE2018" s="39" t="str">
        <f t="shared" ca="1" si="934"/>
        <v/>
      </c>
      <c r="AF2018" s="40"/>
      <c r="AG2018" s="39">
        <f t="shared" ca="1" si="944"/>
        <v>0</v>
      </c>
      <c r="AH2018" s="339"/>
      <c r="AI2018" s="37" t="str">
        <f t="shared" ca="1" si="935"/>
        <v/>
      </c>
      <c r="AJ2018" s="41" t="str">
        <f t="shared" ca="1" si="936"/>
        <v/>
      </c>
      <c r="AK2018" s="39" t="str">
        <f t="shared" si="923"/>
        <v/>
      </c>
      <c r="AL2018" s="39" t="str">
        <f t="shared" ca="1" si="945"/>
        <v/>
      </c>
      <c r="AM2018" s="39" t="str">
        <f t="shared" ca="1" si="937"/>
        <v/>
      </c>
      <c r="AN2018" s="40"/>
      <c r="AO2018" s="39">
        <f t="shared" ca="1" si="946"/>
        <v>0</v>
      </c>
      <c r="AP2018" s="339"/>
      <c r="AW2018" s="329"/>
      <c r="BI2018" s="329"/>
      <c r="BJ2018" s="329"/>
      <c r="BK2018" s="329"/>
      <c r="BL2018" s="329"/>
      <c r="BM2018" s="329"/>
      <c r="BN2018" s="329"/>
      <c r="BO2018" s="329"/>
      <c r="BP2018" s="329"/>
      <c r="BQ2018" s="329"/>
      <c r="BR2018" s="329"/>
      <c r="BS2018" s="329"/>
      <c r="BT2018" s="329"/>
      <c r="BU2018" s="329"/>
      <c r="BV2018" s="329"/>
      <c r="BW2018" s="325"/>
      <c r="BX2018" s="325"/>
      <c r="BY2018" s="325"/>
      <c r="BZ2018" s="325"/>
      <c r="CA2018" s="325"/>
      <c r="CB2018" s="325"/>
      <c r="CC2018" s="325"/>
      <c r="CD2018" s="325"/>
      <c r="CE2018" s="325"/>
      <c r="CF2018" s="325"/>
      <c r="CG2018" s="325"/>
      <c r="CH2018" s="325"/>
      <c r="CI2018" s="325"/>
      <c r="CJ2018" s="325"/>
      <c r="CK2018" s="325"/>
      <c r="CL2018" s="325"/>
      <c r="CM2018" s="325"/>
      <c r="CN2018" s="325"/>
      <c r="CO2018" s="325"/>
      <c r="CP2018" s="325"/>
      <c r="CQ2018" s="325"/>
      <c r="CR2018" s="325"/>
      <c r="CS2018" s="325"/>
      <c r="CT2018" s="325"/>
      <c r="CU2018" s="325"/>
      <c r="CV2018" s="325"/>
      <c r="CW2018" s="325"/>
      <c r="CX2018" s="325"/>
    </row>
    <row r="2019" spans="1:102" s="36" customFormat="1" ht="15" hidden="1" customHeight="1">
      <c r="A2019" s="329"/>
      <c r="B2019" s="37" t="str">
        <f t="shared" ca="1" si="924"/>
        <v/>
      </c>
      <c r="C2019" s="41" t="str">
        <f t="shared" ca="1" si="925"/>
        <v/>
      </c>
      <c r="D2019" s="39" t="str">
        <f t="shared" ca="1" si="926"/>
        <v/>
      </c>
      <c r="E2019" s="39" t="str">
        <f t="shared" ca="1" si="938"/>
        <v/>
      </c>
      <c r="F2019" s="39" t="str">
        <f t="shared" ca="1" si="927"/>
        <v/>
      </c>
      <c r="G2019" s="101"/>
      <c r="H2019" s="39">
        <f t="shared" ca="1" si="918"/>
        <v>0</v>
      </c>
      <c r="J2019" s="332"/>
      <c r="K2019" s="37" t="str">
        <f t="shared" ca="1" si="928"/>
        <v/>
      </c>
      <c r="L2019" s="41" t="str">
        <f t="shared" ca="1" si="929"/>
        <v/>
      </c>
      <c r="M2019" s="39" t="str">
        <f t="shared" si="919"/>
        <v/>
      </c>
      <c r="N2019" s="39" t="str">
        <f t="shared" ca="1" si="939"/>
        <v/>
      </c>
      <c r="O2019" s="39">
        <f ca="1">ROUND(Q2018*$O$5/payments_per_year,2)</f>
        <v>0</v>
      </c>
      <c r="P2019" s="101"/>
      <c r="Q2019" s="39">
        <f t="shared" ca="1" si="940"/>
        <v>0</v>
      </c>
      <c r="R2019" s="332"/>
      <c r="S2019" s="37" t="str">
        <f t="shared" ca="1" si="930"/>
        <v/>
      </c>
      <c r="T2019" s="41" t="str">
        <f t="shared" ca="1" si="931"/>
        <v/>
      </c>
      <c r="U2019" s="39" t="str">
        <f t="shared" si="920"/>
        <v/>
      </c>
      <c r="V2019" s="39" t="str">
        <f t="shared" ca="1" si="941"/>
        <v/>
      </c>
      <c r="W2019" s="39">
        <f t="shared" ca="1" si="921"/>
        <v>0</v>
      </c>
      <c r="X2019" s="40"/>
      <c r="Y2019" s="39">
        <f t="shared" ca="1" si="942"/>
        <v>0</v>
      </c>
      <c r="Z2019" s="327"/>
      <c r="AA2019" s="37" t="str">
        <f t="shared" ca="1" si="932"/>
        <v/>
      </c>
      <c r="AB2019" s="41" t="str">
        <f t="shared" ca="1" si="933"/>
        <v/>
      </c>
      <c r="AC2019" s="39" t="str">
        <f t="shared" si="922"/>
        <v/>
      </c>
      <c r="AD2019" s="39" t="str">
        <f t="shared" ca="1" si="943"/>
        <v/>
      </c>
      <c r="AE2019" s="39" t="str">
        <f t="shared" ca="1" si="934"/>
        <v/>
      </c>
      <c r="AF2019" s="40"/>
      <c r="AG2019" s="39">
        <f t="shared" ca="1" si="944"/>
        <v>0</v>
      </c>
      <c r="AH2019" s="339"/>
      <c r="AI2019" s="37" t="str">
        <f t="shared" ca="1" si="935"/>
        <v/>
      </c>
      <c r="AJ2019" s="41" t="str">
        <f t="shared" ca="1" si="936"/>
        <v/>
      </c>
      <c r="AK2019" s="39" t="str">
        <f t="shared" si="923"/>
        <v/>
      </c>
      <c r="AL2019" s="39" t="str">
        <f t="shared" ca="1" si="945"/>
        <v/>
      </c>
      <c r="AM2019" s="39" t="str">
        <f t="shared" ca="1" si="937"/>
        <v/>
      </c>
      <c r="AN2019" s="40"/>
      <c r="AO2019" s="39">
        <f t="shared" ca="1" si="946"/>
        <v>0</v>
      </c>
      <c r="AP2019" s="339"/>
      <c r="AW2019" s="329"/>
      <c r="BI2019" s="329"/>
      <c r="BJ2019" s="329"/>
      <c r="BK2019" s="329"/>
      <c r="BL2019" s="329"/>
      <c r="BM2019" s="329"/>
      <c r="BN2019" s="329"/>
      <c r="BO2019" s="329"/>
      <c r="BP2019" s="329"/>
      <c r="BQ2019" s="329"/>
      <c r="BR2019" s="329"/>
      <c r="BS2019" s="329"/>
      <c r="BT2019" s="329"/>
      <c r="BU2019" s="329"/>
      <c r="BV2019" s="329"/>
      <c r="BW2019" s="325"/>
      <c r="BX2019" s="325"/>
      <c r="BY2019" s="325"/>
      <c r="BZ2019" s="325"/>
      <c r="CA2019" s="325"/>
      <c r="CB2019" s="325"/>
      <c r="CC2019" s="325"/>
      <c r="CD2019" s="325"/>
      <c r="CE2019" s="325"/>
      <c r="CF2019" s="325"/>
      <c r="CG2019" s="325"/>
      <c r="CH2019" s="325"/>
      <c r="CI2019" s="325"/>
      <c r="CJ2019" s="325"/>
      <c r="CK2019" s="325"/>
      <c r="CL2019" s="325"/>
      <c r="CM2019" s="325"/>
      <c r="CN2019" s="325"/>
      <c r="CO2019" s="325"/>
      <c r="CP2019" s="325"/>
      <c r="CQ2019" s="325"/>
      <c r="CR2019" s="325"/>
      <c r="CS2019" s="325"/>
      <c r="CT2019" s="325"/>
      <c r="CU2019" s="325"/>
      <c r="CV2019" s="325"/>
      <c r="CW2019" s="325"/>
      <c r="CX2019" s="325"/>
    </row>
    <row r="2020" spans="1:102" s="36" customFormat="1" ht="15" hidden="1" customHeight="1">
      <c r="A2020" s="329"/>
      <c r="B2020" s="37" t="str">
        <f t="shared" ca="1" si="924"/>
        <v/>
      </c>
      <c r="C2020" s="41" t="str">
        <f t="shared" ca="1" si="925"/>
        <v/>
      </c>
      <c r="D2020" s="39" t="str">
        <f t="shared" ca="1" si="926"/>
        <v/>
      </c>
      <c r="E2020" s="39" t="str">
        <f t="shared" ca="1" si="938"/>
        <v/>
      </c>
      <c r="F2020" s="39" t="str">
        <f t="shared" ca="1" si="927"/>
        <v/>
      </c>
      <c r="G2020" s="101"/>
      <c r="H2020" s="39">
        <f t="shared" ca="1" si="918"/>
        <v>0</v>
      </c>
      <c r="J2020" s="332"/>
      <c r="K2020" s="37" t="str">
        <f t="shared" ca="1" si="928"/>
        <v/>
      </c>
      <c r="L2020" s="41" t="str">
        <f t="shared" ca="1" si="929"/>
        <v/>
      </c>
      <c r="M2020" s="39" t="str">
        <f t="shared" si="919"/>
        <v/>
      </c>
      <c r="N2020" s="39" t="str">
        <f t="shared" ca="1" si="939"/>
        <v/>
      </c>
      <c r="O2020" s="39" t="str">
        <f ca="1">IF(L2020="","",ROUND(Q2019*$O$5/payments_per_year,2))</f>
        <v/>
      </c>
      <c r="P2020" s="101"/>
      <c r="Q2020" s="39">
        <f t="shared" ca="1" si="940"/>
        <v>0</v>
      </c>
      <c r="R2020" s="332"/>
      <c r="S2020" s="37" t="str">
        <f t="shared" ca="1" si="930"/>
        <v/>
      </c>
      <c r="T2020" s="41" t="str">
        <f t="shared" ca="1" si="931"/>
        <v/>
      </c>
      <c r="U2020" s="39" t="str">
        <f t="shared" si="920"/>
        <v/>
      </c>
      <c r="V2020" s="39" t="str">
        <f t="shared" ca="1" si="941"/>
        <v/>
      </c>
      <c r="W2020" s="39">
        <f t="shared" ca="1" si="921"/>
        <v>0</v>
      </c>
      <c r="X2020" s="40"/>
      <c r="Y2020" s="39">
        <f t="shared" ca="1" si="942"/>
        <v>0</v>
      </c>
      <c r="Z2020" s="327"/>
      <c r="AA2020" s="37" t="str">
        <f t="shared" ca="1" si="932"/>
        <v/>
      </c>
      <c r="AB2020" s="41" t="str">
        <f t="shared" ca="1" si="933"/>
        <v/>
      </c>
      <c r="AC2020" s="39" t="str">
        <f t="shared" si="922"/>
        <v/>
      </c>
      <c r="AD2020" s="39" t="str">
        <f t="shared" ca="1" si="943"/>
        <v/>
      </c>
      <c r="AE2020" s="39" t="str">
        <f t="shared" ca="1" si="934"/>
        <v/>
      </c>
      <c r="AF2020" s="40"/>
      <c r="AG2020" s="39">
        <f t="shared" ca="1" si="944"/>
        <v>0</v>
      </c>
      <c r="AH2020" s="339"/>
      <c r="AI2020" s="37" t="str">
        <f t="shared" ca="1" si="935"/>
        <v/>
      </c>
      <c r="AJ2020" s="41" t="str">
        <f t="shared" ca="1" si="936"/>
        <v/>
      </c>
      <c r="AK2020" s="39" t="str">
        <f t="shared" si="923"/>
        <v/>
      </c>
      <c r="AL2020" s="39" t="str">
        <f t="shared" ca="1" si="945"/>
        <v/>
      </c>
      <c r="AM2020" s="39" t="str">
        <f t="shared" ca="1" si="937"/>
        <v/>
      </c>
      <c r="AN2020" s="40"/>
      <c r="AO2020" s="39">
        <f t="shared" ca="1" si="946"/>
        <v>0</v>
      </c>
      <c r="AP2020" s="339"/>
      <c r="AW2020" s="329"/>
      <c r="BI2020" s="329"/>
      <c r="BJ2020" s="329"/>
      <c r="BK2020" s="329"/>
      <c r="BL2020" s="329"/>
      <c r="BM2020" s="329"/>
      <c r="BN2020" s="329"/>
      <c r="BO2020" s="329"/>
      <c r="BP2020" s="329"/>
      <c r="BQ2020" s="329"/>
      <c r="BR2020" s="329"/>
      <c r="BS2020" s="329"/>
      <c r="BT2020" s="329"/>
      <c r="BU2020" s="329"/>
      <c r="BV2020" s="329"/>
      <c r="BW2020" s="325"/>
      <c r="BX2020" s="325"/>
      <c r="BY2020" s="325"/>
      <c r="BZ2020" s="325"/>
      <c r="CA2020" s="325"/>
      <c r="CB2020" s="325"/>
      <c r="CC2020" s="325"/>
      <c r="CD2020" s="325"/>
      <c r="CE2020" s="325"/>
      <c r="CF2020" s="325"/>
      <c r="CG2020" s="325"/>
      <c r="CH2020" s="325"/>
      <c r="CI2020" s="325"/>
      <c r="CJ2020" s="325"/>
      <c r="CK2020" s="325"/>
      <c r="CL2020" s="325"/>
      <c r="CM2020" s="325"/>
      <c r="CN2020" s="325"/>
      <c r="CO2020" s="325"/>
      <c r="CP2020" s="325"/>
      <c r="CQ2020" s="325"/>
      <c r="CR2020" s="325"/>
      <c r="CS2020" s="325"/>
      <c r="CT2020" s="325"/>
      <c r="CU2020" s="325"/>
      <c r="CV2020" s="325"/>
      <c r="CW2020" s="325"/>
      <c r="CX2020" s="325"/>
    </row>
    <row r="2021" spans="1:102" s="36" customFormat="1" ht="15" hidden="1" customHeight="1">
      <c r="A2021" s="329"/>
      <c r="B2021" s="37" t="str">
        <f t="shared" ca="1" si="924"/>
        <v/>
      </c>
      <c r="C2021" s="41" t="str">
        <f t="shared" ca="1" si="925"/>
        <v/>
      </c>
      <c r="D2021" s="39" t="str">
        <f t="shared" ca="1" si="926"/>
        <v/>
      </c>
      <c r="E2021" s="39" t="str">
        <f t="shared" ca="1" si="938"/>
        <v/>
      </c>
      <c r="F2021" s="39" t="str">
        <f t="shared" ca="1" si="927"/>
        <v/>
      </c>
      <c r="G2021" s="101"/>
      <c r="H2021" s="39">
        <f t="shared" ca="1" si="918"/>
        <v>0</v>
      </c>
      <c r="J2021" s="332"/>
      <c r="K2021" s="37" t="str">
        <f t="shared" ca="1" si="928"/>
        <v/>
      </c>
      <c r="L2021" s="41" t="str">
        <f t="shared" ca="1" si="929"/>
        <v/>
      </c>
      <c r="M2021" s="39" t="str">
        <f t="shared" si="919"/>
        <v/>
      </c>
      <c r="N2021" s="39" t="str">
        <f t="shared" ca="1" si="939"/>
        <v/>
      </c>
      <c r="O2021" s="39">
        <f ca="1">ROUND(Q2020*$O$5/payments_per_year,2)</f>
        <v>0</v>
      </c>
      <c r="P2021" s="101"/>
      <c r="Q2021" s="39">
        <f t="shared" ca="1" si="940"/>
        <v>0</v>
      </c>
      <c r="R2021" s="332"/>
      <c r="S2021" s="37" t="str">
        <f t="shared" ca="1" si="930"/>
        <v/>
      </c>
      <c r="T2021" s="41" t="str">
        <f t="shared" ca="1" si="931"/>
        <v/>
      </c>
      <c r="U2021" s="39" t="str">
        <f t="shared" si="920"/>
        <v/>
      </c>
      <c r="V2021" s="39" t="str">
        <f t="shared" ca="1" si="941"/>
        <v/>
      </c>
      <c r="W2021" s="39">
        <f t="shared" ca="1" si="921"/>
        <v>0</v>
      </c>
      <c r="X2021" s="40"/>
      <c r="Y2021" s="39">
        <f t="shared" ca="1" si="942"/>
        <v>0</v>
      </c>
      <c r="Z2021" s="327"/>
      <c r="AA2021" s="37" t="str">
        <f t="shared" ca="1" si="932"/>
        <v/>
      </c>
      <c r="AB2021" s="41" t="str">
        <f t="shared" ca="1" si="933"/>
        <v/>
      </c>
      <c r="AC2021" s="39" t="str">
        <f t="shared" si="922"/>
        <v/>
      </c>
      <c r="AD2021" s="39" t="str">
        <f t="shared" ca="1" si="943"/>
        <v/>
      </c>
      <c r="AE2021" s="39" t="str">
        <f t="shared" ca="1" si="934"/>
        <v/>
      </c>
      <c r="AF2021" s="40"/>
      <c r="AG2021" s="39">
        <f t="shared" ca="1" si="944"/>
        <v>0</v>
      </c>
      <c r="AH2021" s="339"/>
      <c r="AI2021" s="37" t="str">
        <f t="shared" ca="1" si="935"/>
        <v/>
      </c>
      <c r="AJ2021" s="41" t="str">
        <f t="shared" ca="1" si="936"/>
        <v/>
      </c>
      <c r="AK2021" s="39" t="str">
        <f t="shared" si="923"/>
        <v/>
      </c>
      <c r="AL2021" s="39" t="str">
        <f t="shared" ca="1" si="945"/>
        <v/>
      </c>
      <c r="AM2021" s="39" t="str">
        <f t="shared" ca="1" si="937"/>
        <v/>
      </c>
      <c r="AN2021" s="40"/>
      <c r="AO2021" s="39">
        <f t="shared" ca="1" si="946"/>
        <v>0</v>
      </c>
      <c r="AP2021" s="339"/>
      <c r="AW2021" s="329"/>
      <c r="BI2021" s="329"/>
      <c r="BJ2021" s="329"/>
      <c r="BK2021" s="329"/>
      <c r="BL2021" s="329"/>
      <c r="BM2021" s="329"/>
      <c r="BN2021" s="329"/>
      <c r="BO2021" s="329"/>
      <c r="BP2021" s="329"/>
      <c r="BQ2021" s="329"/>
      <c r="BR2021" s="329"/>
      <c r="BS2021" s="329"/>
      <c r="BT2021" s="329"/>
      <c r="BU2021" s="329"/>
      <c r="BV2021" s="329"/>
      <c r="BW2021" s="325"/>
      <c r="BX2021" s="325"/>
      <c r="BY2021" s="325"/>
      <c r="BZ2021" s="325"/>
      <c r="CA2021" s="325"/>
      <c r="CB2021" s="325"/>
      <c r="CC2021" s="325"/>
      <c r="CD2021" s="325"/>
      <c r="CE2021" s="325"/>
      <c r="CF2021" s="325"/>
      <c r="CG2021" s="325"/>
      <c r="CH2021" s="325"/>
      <c r="CI2021" s="325"/>
      <c r="CJ2021" s="325"/>
      <c r="CK2021" s="325"/>
      <c r="CL2021" s="325"/>
      <c r="CM2021" s="325"/>
      <c r="CN2021" s="325"/>
      <c r="CO2021" s="325"/>
      <c r="CP2021" s="325"/>
      <c r="CQ2021" s="325"/>
      <c r="CR2021" s="325"/>
      <c r="CS2021" s="325"/>
      <c r="CT2021" s="325"/>
      <c r="CU2021" s="325"/>
      <c r="CV2021" s="325"/>
      <c r="CW2021" s="325"/>
      <c r="CX2021" s="325"/>
    </row>
    <row r="2022" spans="1:102" s="36" customFormat="1" ht="15" hidden="1" customHeight="1">
      <c r="A2022" s="329"/>
      <c r="B2022" s="37" t="str">
        <f t="shared" ca="1" si="924"/>
        <v/>
      </c>
      <c r="C2022" s="41" t="str">
        <f t="shared" ca="1" si="925"/>
        <v/>
      </c>
      <c r="D2022" s="39" t="str">
        <f t="shared" ca="1" si="926"/>
        <v/>
      </c>
      <c r="E2022" s="39" t="str">
        <f t="shared" ca="1" si="938"/>
        <v/>
      </c>
      <c r="F2022" s="39" t="str">
        <f t="shared" ca="1" si="927"/>
        <v/>
      </c>
      <c r="G2022" s="101"/>
      <c r="H2022" s="39">
        <f t="shared" ca="1" si="918"/>
        <v>0</v>
      </c>
      <c r="J2022" s="332"/>
      <c r="K2022" s="37" t="str">
        <f t="shared" ca="1" si="928"/>
        <v/>
      </c>
      <c r="L2022" s="41" t="str">
        <f t="shared" ca="1" si="929"/>
        <v/>
      </c>
      <c r="M2022" s="39" t="str">
        <f t="shared" si="919"/>
        <v/>
      </c>
      <c r="N2022" s="39" t="str">
        <f t="shared" ca="1" si="939"/>
        <v/>
      </c>
      <c r="O2022" s="39" t="str">
        <f ca="1">IF(L2022="","",ROUND(Q2021*$O$5/payments_per_year,2))</f>
        <v/>
      </c>
      <c r="P2022" s="101"/>
      <c r="Q2022" s="39">
        <f t="shared" ca="1" si="940"/>
        <v>0</v>
      </c>
      <c r="R2022" s="332"/>
      <c r="S2022" s="37" t="str">
        <f t="shared" ca="1" si="930"/>
        <v/>
      </c>
      <c r="T2022" s="41" t="str">
        <f t="shared" ca="1" si="931"/>
        <v/>
      </c>
      <c r="U2022" s="39" t="str">
        <f t="shared" si="920"/>
        <v/>
      </c>
      <c r="V2022" s="39" t="str">
        <f t="shared" ca="1" si="941"/>
        <v/>
      </c>
      <c r="W2022" s="39">
        <f t="shared" ca="1" si="921"/>
        <v>0</v>
      </c>
      <c r="X2022" s="40"/>
      <c r="Y2022" s="39">
        <f t="shared" ca="1" si="942"/>
        <v>0</v>
      </c>
      <c r="Z2022" s="327"/>
      <c r="AA2022" s="37" t="str">
        <f t="shared" ca="1" si="932"/>
        <v/>
      </c>
      <c r="AB2022" s="41" t="str">
        <f t="shared" ca="1" si="933"/>
        <v/>
      </c>
      <c r="AC2022" s="39" t="str">
        <f t="shared" si="922"/>
        <v/>
      </c>
      <c r="AD2022" s="39" t="str">
        <f t="shared" ca="1" si="943"/>
        <v/>
      </c>
      <c r="AE2022" s="39" t="str">
        <f t="shared" ca="1" si="934"/>
        <v/>
      </c>
      <c r="AF2022" s="40"/>
      <c r="AG2022" s="39">
        <f t="shared" ca="1" si="944"/>
        <v>0</v>
      </c>
      <c r="AH2022" s="339"/>
      <c r="AI2022" s="37" t="str">
        <f t="shared" ca="1" si="935"/>
        <v/>
      </c>
      <c r="AJ2022" s="41" t="str">
        <f t="shared" ca="1" si="936"/>
        <v/>
      </c>
      <c r="AK2022" s="39" t="str">
        <f t="shared" si="923"/>
        <v/>
      </c>
      <c r="AL2022" s="39" t="str">
        <f t="shared" ca="1" si="945"/>
        <v/>
      </c>
      <c r="AM2022" s="39" t="str">
        <f t="shared" ca="1" si="937"/>
        <v/>
      </c>
      <c r="AN2022" s="40"/>
      <c r="AO2022" s="39">
        <f t="shared" ca="1" si="946"/>
        <v>0</v>
      </c>
      <c r="AP2022" s="339"/>
      <c r="AW2022" s="329"/>
      <c r="BI2022" s="329"/>
      <c r="BJ2022" s="329"/>
      <c r="BK2022" s="329"/>
      <c r="BL2022" s="329"/>
      <c r="BM2022" s="329"/>
      <c r="BN2022" s="329"/>
      <c r="BO2022" s="329"/>
      <c r="BP2022" s="329"/>
      <c r="BQ2022" s="329"/>
      <c r="BR2022" s="329"/>
      <c r="BS2022" s="329"/>
      <c r="BT2022" s="329"/>
      <c r="BU2022" s="329"/>
      <c r="BV2022" s="329"/>
      <c r="BW2022" s="325"/>
      <c r="BX2022" s="325"/>
      <c r="BY2022" s="325"/>
      <c r="BZ2022" s="325"/>
      <c r="CA2022" s="325"/>
      <c r="CB2022" s="325"/>
      <c r="CC2022" s="325"/>
      <c r="CD2022" s="325"/>
      <c r="CE2022" s="325"/>
      <c r="CF2022" s="325"/>
      <c r="CG2022" s="325"/>
      <c r="CH2022" s="325"/>
      <c r="CI2022" s="325"/>
      <c r="CJ2022" s="325"/>
      <c r="CK2022" s="325"/>
      <c r="CL2022" s="325"/>
      <c r="CM2022" s="325"/>
      <c r="CN2022" s="325"/>
      <c r="CO2022" s="325"/>
      <c r="CP2022" s="325"/>
      <c r="CQ2022" s="325"/>
      <c r="CR2022" s="325"/>
      <c r="CS2022" s="325"/>
      <c r="CT2022" s="325"/>
      <c r="CU2022" s="325"/>
      <c r="CV2022" s="325"/>
      <c r="CW2022" s="325"/>
      <c r="CX2022" s="325"/>
    </row>
    <row r="2023" spans="1:102" s="36" customFormat="1" ht="15" hidden="1" customHeight="1">
      <c r="A2023" s="329"/>
      <c r="B2023" s="37" t="str">
        <f t="shared" ca="1" si="924"/>
        <v/>
      </c>
      <c r="C2023" s="41" t="str">
        <f t="shared" ca="1" si="925"/>
        <v/>
      </c>
      <c r="D2023" s="39" t="str">
        <f t="shared" ca="1" si="926"/>
        <v/>
      </c>
      <c r="E2023" s="39" t="str">
        <f t="shared" ca="1" si="938"/>
        <v/>
      </c>
      <c r="F2023" s="39" t="str">
        <f t="shared" ca="1" si="927"/>
        <v/>
      </c>
      <c r="G2023" s="101"/>
      <c r="H2023" s="39">
        <f t="shared" ca="1" si="918"/>
        <v>0</v>
      </c>
      <c r="J2023" s="332"/>
      <c r="K2023" s="37" t="str">
        <f t="shared" ca="1" si="928"/>
        <v/>
      </c>
      <c r="L2023" s="41" t="str">
        <f t="shared" ca="1" si="929"/>
        <v/>
      </c>
      <c r="M2023" s="39" t="str">
        <f t="shared" si="919"/>
        <v/>
      </c>
      <c r="N2023" s="39" t="str">
        <f t="shared" ca="1" si="939"/>
        <v/>
      </c>
      <c r="O2023" s="39">
        <f ca="1">ROUND(Q2022*$O$5/payments_per_year,2)</f>
        <v>0</v>
      </c>
      <c r="P2023" s="101"/>
      <c r="Q2023" s="39">
        <f t="shared" ca="1" si="940"/>
        <v>0</v>
      </c>
      <c r="R2023" s="332"/>
      <c r="S2023" s="37" t="str">
        <f t="shared" ca="1" si="930"/>
        <v/>
      </c>
      <c r="T2023" s="41" t="str">
        <f t="shared" ca="1" si="931"/>
        <v/>
      </c>
      <c r="U2023" s="39" t="str">
        <f t="shared" si="920"/>
        <v/>
      </c>
      <c r="V2023" s="39" t="str">
        <f t="shared" ca="1" si="941"/>
        <v/>
      </c>
      <c r="W2023" s="39">
        <f t="shared" ca="1" si="921"/>
        <v>0</v>
      </c>
      <c r="X2023" s="40"/>
      <c r="Y2023" s="39">
        <f t="shared" ca="1" si="942"/>
        <v>0</v>
      </c>
      <c r="Z2023" s="327"/>
      <c r="AA2023" s="37" t="str">
        <f t="shared" ca="1" si="932"/>
        <v/>
      </c>
      <c r="AB2023" s="41" t="str">
        <f t="shared" ca="1" si="933"/>
        <v/>
      </c>
      <c r="AC2023" s="39" t="str">
        <f t="shared" si="922"/>
        <v/>
      </c>
      <c r="AD2023" s="39" t="str">
        <f t="shared" ca="1" si="943"/>
        <v/>
      </c>
      <c r="AE2023" s="39" t="str">
        <f t="shared" ca="1" si="934"/>
        <v/>
      </c>
      <c r="AF2023" s="40"/>
      <c r="AG2023" s="39">
        <f t="shared" ca="1" si="944"/>
        <v>0</v>
      </c>
      <c r="AH2023" s="339"/>
      <c r="AI2023" s="37" t="str">
        <f t="shared" ca="1" si="935"/>
        <v/>
      </c>
      <c r="AJ2023" s="41" t="str">
        <f t="shared" ca="1" si="936"/>
        <v/>
      </c>
      <c r="AK2023" s="39" t="str">
        <f t="shared" si="923"/>
        <v/>
      </c>
      <c r="AL2023" s="39" t="str">
        <f t="shared" ca="1" si="945"/>
        <v/>
      </c>
      <c r="AM2023" s="39" t="str">
        <f t="shared" ca="1" si="937"/>
        <v/>
      </c>
      <c r="AN2023" s="40"/>
      <c r="AO2023" s="39">
        <f t="shared" ca="1" si="946"/>
        <v>0</v>
      </c>
      <c r="AP2023" s="339"/>
      <c r="AW2023" s="329"/>
      <c r="BI2023" s="329"/>
      <c r="BJ2023" s="329"/>
      <c r="BK2023" s="329"/>
      <c r="BL2023" s="329"/>
      <c r="BM2023" s="329"/>
      <c r="BN2023" s="329"/>
      <c r="BO2023" s="329"/>
      <c r="BP2023" s="329"/>
      <c r="BQ2023" s="329"/>
      <c r="BR2023" s="329"/>
      <c r="BS2023" s="329"/>
      <c r="BT2023" s="329"/>
      <c r="BU2023" s="329"/>
      <c r="BV2023" s="329"/>
      <c r="BW2023" s="325"/>
      <c r="BX2023" s="325"/>
      <c r="BY2023" s="325"/>
      <c r="BZ2023" s="325"/>
      <c r="CA2023" s="325"/>
      <c r="CB2023" s="325"/>
      <c r="CC2023" s="325"/>
      <c r="CD2023" s="325"/>
      <c r="CE2023" s="325"/>
      <c r="CF2023" s="325"/>
      <c r="CG2023" s="325"/>
      <c r="CH2023" s="325"/>
      <c r="CI2023" s="325"/>
      <c r="CJ2023" s="325"/>
      <c r="CK2023" s="325"/>
      <c r="CL2023" s="325"/>
      <c r="CM2023" s="325"/>
      <c r="CN2023" s="325"/>
      <c r="CO2023" s="325"/>
      <c r="CP2023" s="325"/>
      <c r="CQ2023" s="325"/>
      <c r="CR2023" s="325"/>
      <c r="CS2023" s="325"/>
      <c r="CT2023" s="325"/>
      <c r="CU2023" s="325"/>
      <c r="CV2023" s="325"/>
      <c r="CW2023" s="325"/>
      <c r="CX2023" s="325"/>
    </row>
    <row r="2024" spans="1:102" s="36" customFormat="1" ht="15" hidden="1" customHeight="1">
      <c r="A2024" s="329"/>
      <c r="B2024" s="37" t="str">
        <f t="shared" ca="1" si="924"/>
        <v/>
      </c>
      <c r="C2024" s="41" t="str">
        <f t="shared" ca="1" si="925"/>
        <v/>
      </c>
      <c r="D2024" s="39" t="str">
        <f t="shared" ca="1" si="926"/>
        <v/>
      </c>
      <c r="E2024" s="39" t="str">
        <f t="shared" ca="1" si="938"/>
        <v/>
      </c>
      <c r="F2024" s="39" t="str">
        <f t="shared" ca="1" si="927"/>
        <v/>
      </c>
      <c r="G2024" s="101"/>
      <c r="H2024" s="39">
        <f t="shared" ca="1" si="918"/>
        <v>0</v>
      </c>
      <c r="J2024" s="332"/>
      <c r="K2024" s="37" t="str">
        <f t="shared" ca="1" si="928"/>
        <v/>
      </c>
      <c r="L2024" s="41" t="str">
        <f t="shared" ca="1" si="929"/>
        <v/>
      </c>
      <c r="M2024" s="39" t="str">
        <f t="shared" si="919"/>
        <v/>
      </c>
      <c r="N2024" s="39" t="str">
        <f t="shared" ca="1" si="939"/>
        <v/>
      </c>
      <c r="O2024" s="39" t="str">
        <f ca="1">IF(L2024="","",ROUND(Q2023*$O$5/payments_per_year,2))</f>
        <v/>
      </c>
      <c r="P2024" s="101"/>
      <c r="Q2024" s="39">
        <f t="shared" ca="1" si="940"/>
        <v>0</v>
      </c>
      <c r="R2024" s="332"/>
      <c r="S2024" s="37" t="str">
        <f t="shared" ca="1" si="930"/>
        <v/>
      </c>
      <c r="T2024" s="41" t="str">
        <f t="shared" ca="1" si="931"/>
        <v/>
      </c>
      <c r="U2024" s="39" t="str">
        <f t="shared" si="920"/>
        <v/>
      </c>
      <c r="V2024" s="39" t="str">
        <f t="shared" ca="1" si="941"/>
        <v/>
      </c>
      <c r="W2024" s="39">
        <f t="shared" ca="1" si="921"/>
        <v>0</v>
      </c>
      <c r="X2024" s="40"/>
      <c r="Y2024" s="39">
        <f t="shared" ca="1" si="942"/>
        <v>0</v>
      </c>
      <c r="Z2024" s="327"/>
      <c r="AA2024" s="37" t="str">
        <f t="shared" ca="1" si="932"/>
        <v/>
      </c>
      <c r="AB2024" s="41" t="str">
        <f t="shared" ca="1" si="933"/>
        <v/>
      </c>
      <c r="AC2024" s="39" t="str">
        <f t="shared" si="922"/>
        <v/>
      </c>
      <c r="AD2024" s="39" t="str">
        <f t="shared" ca="1" si="943"/>
        <v/>
      </c>
      <c r="AE2024" s="39" t="str">
        <f t="shared" ca="1" si="934"/>
        <v/>
      </c>
      <c r="AF2024" s="40"/>
      <c r="AG2024" s="39">
        <f t="shared" ca="1" si="944"/>
        <v>0</v>
      </c>
      <c r="AH2024" s="339"/>
      <c r="AI2024" s="37" t="str">
        <f t="shared" ca="1" si="935"/>
        <v/>
      </c>
      <c r="AJ2024" s="41" t="str">
        <f t="shared" ca="1" si="936"/>
        <v/>
      </c>
      <c r="AK2024" s="39" t="str">
        <f t="shared" si="923"/>
        <v/>
      </c>
      <c r="AL2024" s="39" t="str">
        <f t="shared" ca="1" si="945"/>
        <v/>
      </c>
      <c r="AM2024" s="39" t="str">
        <f t="shared" ca="1" si="937"/>
        <v/>
      </c>
      <c r="AN2024" s="40"/>
      <c r="AO2024" s="39">
        <f t="shared" ca="1" si="946"/>
        <v>0</v>
      </c>
      <c r="AP2024" s="339"/>
      <c r="AW2024" s="329"/>
      <c r="BI2024" s="329"/>
      <c r="BJ2024" s="329"/>
      <c r="BK2024" s="329"/>
      <c r="BL2024" s="329"/>
      <c r="BM2024" s="329"/>
      <c r="BN2024" s="329"/>
      <c r="BO2024" s="329"/>
      <c r="BP2024" s="329"/>
      <c r="BQ2024" s="329"/>
      <c r="BR2024" s="329"/>
      <c r="BS2024" s="329"/>
      <c r="BT2024" s="329"/>
      <c r="BU2024" s="329"/>
      <c r="BV2024" s="329"/>
      <c r="BW2024" s="325"/>
      <c r="BX2024" s="325"/>
      <c r="BY2024" s="325"/>
      <c r="BZ2024" s="325"/>
      <c r="CA2024" s="325"/>
      <c r="CB2024" s="325"/>
      <c r="CC2024" s="325"/>
      <c r="CD2024" s="325"/>
      <c r="CE2024" s="325"/>
      <c r="CF2024" s="325"/>
      <c r="CG2024" s="325"/>
      <c r="CH2024" s="325"/>
      <c r="CI2024" s="325"/>
      <c r="CJ2024" s="325"/>
      <c r="CK2024" s="325"/>
      <c r="CL2024" s="325"/>
      <c r="CM2024" s="325"/>
      <c r="CN2024" s="325"/>
      <c r="CO2024" s="325"/>
      <c r="CP2024" s="325"/>
      <c r="CQ2024" s="325"/>
      <c r="CR2024" s="325"/>
      <c r="CS2024" s="325"/>
      <c r="CT2024" s="325"/>
      <c r="CU2024" s="325"/>
      <c r="CV2024" s="325"/>
      <c r="CW2024" s="325"/>
      <c r="CX2024" s="325"/>
    </row>
    <row r="2025" spans="1:102" s="36" customFormat="1" ht="15" hidden="1" customHeight="1">
      <c r="A2025" s="329"/>
      <c r="B2025" s="37" t="str">
        <f t="shared" ca="1" si="924"/>
        <v/>
      </c>
      <c r="C2025" s="41" t="str">
        <f t="shared" ca="1" si="925"/>
        <v/>
      </c>
      <c r="D2025" s="39" t="str">
        <f t="shared" ca="1" si="926"/>
        <v/>
      </c>
      <c r="E2025" s="39" t="str">
        <f t="shared" ca="1" si="938"/>
        <v/>
      </c>
      <c r="F2025" s="39" t="str">
        <f t="shared" ca="1" si="927"/>
        <v/>
      </c>
      <c r="G2025" s="101"/>
      <c r="H2025" s="39">
        <f t="shared" ca="1" si="918"/>
        <v>0</v>
      </c>
      <c r="J2025" s="332"/>
      <c r="K2025" s="37" t="str">
        <f t="shared" ca="1" si="928"/>
        <v/>
      </c>
      <c r="L2025" s="41" t="str">
        <f t="shared" ca="1" si="929"/>
        <v/>
      </c>
      <c r="M2025" s="39" t="str">
        <f t="shared" si="919"/>
        <v/>
      </c>
      <c r="N2025" s="39" t="str">
        <f t="shared" ca="1" si="939"/>
        <v/>
      </c>
      <c r="O2025" s="39">
        <f ca="1">ROUND(Q2024*$O$5/payments_per_year,2)</f>
        <v>0</v>
      </c>
      <c r="P2025" s="101"/>
      <c r="Q2025" s="39">
        <f t="shared" ca="1" si="940"/>
        <v>0</v>
      </c>
      <c r="R2025" s="332"/>
      <c r="S2025" s="37" t="str">
        <f t="shared" ca="1" si="930"/>
        <v/>
      </c>
      <c r="T2025" s="41" t="str">
        <f t="shared" ca="1" si="931"/>
        <v/>
      </c>
      <c r="U2025" s="39" t="str">
        <f t="shared" si="920"/>
        <v/>
      </c>
      <c r="V2025" s="39" t="str">
        <f t="shared" ca="1" si="941"/>
        <v/>
      </c>
      <c r="W2025" s="39">
        <f t="shared" ca="1" si="921"/>
        <v>0</v>
      </c>
      <c r="X2025" s="40"/>
      <c r="Y2025" s="39">
        <f t="shared" ca="1" si="942"/>
        <v>0</v>
      </c>
      <c r="Z2025" s="327"/>
      <c r="AA2025" s="37" t="str">
        <f t="shared" ca="1" si="932"/>
        <v/>
      </c>
      <c r="AB2025" s="41" t="str">
        <f t="shared" ca="1" si="933"/>
        <v/>
      </c>
      <c r="AC2025" s="39" t="str">
        <f t="shared" si="922"/>
        <v/>
      </c>
      <c r="AD2025" s="39" t="str">
        <f t="shared" ca="1" si="943"/>
        <v/>
      </c>
      <c r="AE2025" s="39" t="str">
        <f t="shared" ca="1" si="934"/>
        <v/>
      </c>
      <c r="AF2025" s="40"/>
      <c r="AG2025" s="39">
        <f t="shared" ca="1" si="944"/>
        <v>0</v>
      </c>
      <c r="AH2025" s="339"/>
      <c r="AI2025" s="37" t="str">
        <f t="shared" ca="1" si="935"/>
        <v/>
      </c>
      <c r="AJ2025" s="41" t="str">
        <f t="shared" ca="1" si="936"/>
        <v/>
      </c>
      <c r="AK2025" s="39" t="str">
        <f t="shared" si="923"/>
        <v/>
      </c>
      <c r="AL2025" s="39" t="str">
        <f t="shared" ca="1" si="945"/>
        <v/>
      </c>
      <c r="AM2025" s="39" t="str">
        <f t="shared" ca="1" si="937"/>
        <v/>
      </c>
      <c r="AN2025" s="40"/>
      <c r="AO2025" s="39">
        <f t="shared" ca="1" si="946"/>
        <v>0</v>
      </c>
      <c r="AP2025" s="339"/>
      <c r="AW2025" s="329"/>
      <c r="BI2025" s="329"/>
      <c r="BJ2025" s="329"/>
      <c r="BK2025" s="329"/>
      <c r="BL2025" s="329"/>
      <c r="BM2025" s="329"/>
      <c r="BN2025" s="329"/>
      <c r="BO2025" s="329"/>
      <c r="BP2025" s="329"/>
      <c r="BQ2025" s="329"/>
      <c r="BR2025" s="329"/>
      <c r="BS2025" s="329"/>
      <c r="BT2025" s="329"/>
      <c r="BU2025" s="329"/>
      <c r="BV2025" s="329"/>
      <c r="BW2025" s="325"/>
      <c r="BX2025" s="325"/>
      <c r="BY2025" s="325"/>
      <c r="BZ2025" s="325"/>
      <c r="CA2025" s="325"/>
      <c r="CB2025" s="325"/>
      <c r="CC2025" s="325"/>
      <c r="CD2025" s="325"/>
      <c r="CE2025" s="325"/>
      <c r="CF2025" s="325"/>
      <c r="CG2025" s="325"/>
      <c r="CH2025" s="325"/>
      <c r="CI2025" s="325"/>
      <c r="CJ2025" s="325"/>
      <c r="CK2025" s="325"/>
      <c r="CL2025" s="325"/>
      <c r="CM2025" s="325"/>
      <c r="CN2025" s="325"/>
      <c r="CO2025" s="325"/>
      <c r="CP2025" s="325"/>
      <c r="CQ2025" s="325"/>
      <c r="CR2025" s="325"/>
      <c r="CS2025" s="325"/>
      <c r="CT2025" s="325"/>
      <c r="CU2025" s="325"/>
      <c r="CV2025" s="325"/>
      <c r="CW2025" s="325"/>
      <c r="CX2025" s="325"/>
    </row>
    <row r="2026" spans="1:102" s="36" customFormat="1" ht="15" hidden="1" customHeight="1">
      <c r="A2026" s="329"/>
      <c r="B2026" s="37" t="str">
        <f t="shared" ca="1" si="924"/>
        <v/>
      </c>
      <c r="C2026" s="41" t="str">
        <f t="shared" ca="1" si="925"/>
        <v/>
      </c>
      <c r="D2026" s="39" t="str">
        <f t="shared" ca="1" si="926"/>
        <v/>
      </c>
      <c r="E2026" s="39" t="str">
        <f t="shared" ca="1" si="938"/>
        <v/>
      </c>
      <c r="F2026" s="39" t="str">
        <f t="shared" ca="1" si="927"/>
        <v/>
      </c>
      <c r="G2026" s="101"/>
      <c r="H2026" s="39">
        <f t="shared" ca="1" si="918"/>
        <v>0</v>
      </c>
      <c r="J2026" s="332"/>
      <c r="K2026" s="37" t="str">
        <f t="shared" ca="1" si="928"/>
        <v/>
      </c>
      <c r="L2026" s="41" t="str">
        <f t="shared" ca="1" si="929"/>
        <v/>
      </c>
      <c r="M2026" s="39" t="str">
        <f t="shared" si="919"/>
        <v/>
      </c>
      <c r="N2026" s="39" t="str">
        <f t="shared" ca="1" si="939"/>
        <v/>
      </c>
      <c r="O2026" s="39" t="str">
        <f ca="1">IF(L2026="","",ROUND(Q2025*$O$5/payments_per_year,2))</f>
        <v/>
      </c>
      <c r="P2026" s="101"/>
      <c r="Q2026" s="39">
        <f t="shared" ca="1" si="940"/>
        <v>0</v>
      </c>
      <c r="R2026" s="332"/>
      <c r="S2026" s="37" t="str">
        <f t="shared" ca="1" si="930"/>
        <v/>
      </c>
      <c r="T2026" s="41" t="str">
        <f t="shared" ca="1" si="931"/>
        <v/>
      </c>
      <c r="U2026" s="39" t="str">
        <f t="shared" si="920"/>
        <v/>
      </c>
      <c r="V2026" s="39" t="str">
        <f t="shared" ca="1" si="941"/>
        <v/>
      </c>
      <c r="W2026" s="39">
        <f t="shared" ca="1" si="921"/>
        <v>0</v>
      </c>
      <c r="X2026" s="40"/>
      <c r="Y2026" s="39">
        <f t="shared" ca="1" si="942"/>
        <v>0</v>
      </c>
      <c r="Z2026" s="327"/>
      <c r="AA2026" s="37" t="str">
        <f t="shared" ca="1" si="932"/>
        <v/>
      </c>
      <c r="AB2026" s="41" t="str">
        <f t="shared" ca="1" si="933"/>
        <v/>
      </c>
      <c r="AC2026" s="39" t="str">
        <f t="shared" si="922"/>
        <v/>
      </c>
      <c r="AD2026" s="39" t="str">
        <f t="shared" ca="1" si="943"/>
        <v/>
      </c>
      <c r="AE2026" s="39" t="str">
        <f t="shared" ca="1" si="934"/>
        <v/>
      </c>
      <c r="AF2026" s="40"/>
      <c r="AG2026" s="39">
        <f t="shared" ca="1" si="944"/>
        <v>0</v>
      </c>
      <c r="AH2026" s="339"/>
      <c r="AI2026" s="37" t="str">
        <f t="shared" ca="1" si="935"/>
        <v/>
      </c>
      <c r="AJ2026" s="41" t="str">
        <f t="shared" ca="1" si="936"/>
        <v/>
      </c>
      <c r="AK2026" s="39" t="str">
        <f t="shared" si="923"/>
        <v/>
      </c>
      <c r="AL2026" s="39" t="str">
        <f t="shared" ca="1" si="945"/>
        <v/>
      </c>
      <c r="AM2026" s="39" t="str">
        <f t="shared" ca="1" si="937"/>
        <v/>
      </c>
      <c r="AN2026" s="40"/>
      <c r="AO2026" s="39">
        <f t="shared" ca="1" si="946"/>
        <v>0</v>
      </c>
      <c r="AP2026" s="339"/>
      <c r="AW2026" s="329"/>
      <c r="BI2026" s="329"/>
      <c r="BJ2026" s="329"/>
      <c r="BK2026" s="329"/>
      <c r="BL2026" s="329"/>
      <c r="BM2026" s="329"/>
      <c r="BN2026" s="329"/>
      <c r="BO2026" s="329"/>
      <c r="BP2026" s="329"/>
      <c r="BQ2026" s="329"/>
      <c r="BR2026" s="329"/>
      <c r="BS2026" s="329"/>
      <c r="BT2026" s="329"/>
      <c r="BU2026" s="329"/>
      <c r="BV2026" s="329"/>
      <c r="BW2026" s="325"/>
      <c r="BX2026" s="325"/>
      <c r="BY2026" s="325"/>
      <c r="BZ2026" s="325"/>
      <c r="CA2026" s="325"/>
      <c r="CB2026" s="325"/>
      <c r="CC2026" s="325"/>
      <c r="CD2026" s="325"/>
      <c r="CE2026" s="325"/>
      <c r="CF2026" s="325"/>
      <c r="CG2026" s="325"/>
      <c r="CH2026" s="325"/>
      <c r="CI2026" s="325"/>
      <c r="CJ2026" s="325"/>
      <c r="CK2026" s="325"/>
      <c r="CL2026" s="325"/>
      <c r="CM2026" s="325"/>
      <c r="CN2026" s="325"/>
      <c r="CO2026" s="325"/>
      <c r="CP2026" s="325"/>
      <c r="CQ2026" s="325"/>
      <c r="CR2026" s="325"/>
      <c r="CS2026" s="325"/>
      <c r="CT2026" s="325"/>
      <c r="CU2026" s="325"/>
      <c r="CV2026" s="325"/>
      <c r="CW2026" s="325"/>
      <c r="CX2026" s="325"/>
    </row>
    <row r="2027" spans="1:102" s="36" customFormat="1" ht="15" hidden="1" customHeight="1">
      <c r="A2027" s="329"/>
      <c r="B2027" s="37" t="str">
        <f t="shared" ca="1" si="924"/>
        <v/>
      </c>
      <c r="C2027" s="41" t="str">
        <f t="shared" ca="1" si="925"/>
        <v/>
      </c>
      <c r="D2027" s="39" t="str">
        <f t="shared" ca="1" si="926"/>
        <v/>
      </c>
      <c r="E2027" s="39" t="str">
        <f t="shared" ca="1" si="938"/>
        <v/>
      </c>
      <c r="F2027" s="39" t="str">
        <f t="shared" ca="1" si="927"/>
        <v/>
      </c>
      <c r="G2027" s="101"/>
      <c r="H2027" s="39">
        <f t="shared" ca="1" si="918"/>
        <v>0</v>
      </c>
      <c r="J2027" s="332"/>
      <c r="K2027" s="37" t="str">
        <f t="shared" ca="1" si="928"/>
        <v/>
      </c>
      <c r="L2027" s="41" t="str">
        <f t="shared" ca="1" si="929"/>
        <v/>
      </c>
      <c r="M2027" s="39" t="str">
        <f t="shared" si="919"/>
        <v/>
      </c>
      <c r="N2027" s="39" t="str">
        <f t="shared" ca="1" si="939"/>
        <v/>
      </c>
      <c r="O2027" s="39">
        <f ca="1">ROUND(Q2026*$O$5/payments_per_year,2)</f>
        <v>0</v>
      </c>
      <c r="P2027" s="101"/>
      <c r="Q2027" s="39">
        <f t="shared" ca="1" si="940"/>
        <v>0</v>
      </c>
      <c r="R2027" s="332"/>
      <c r="S2027" s="37" t="str">
        <f t="shared" ca="1" si="930"/>
        <v/>
      </c>
      <c r="T2027" s="41" t="str">
        <f t="shared" ca="1" si="931"/>
        <v/>
      </c>
      <c r="U2027" s="39" t="str">
        <f t="shared" si="920"/>
        <v/>
      </c>
      <c r="V2027" s="39" t="str">
        <f t="shared" ca="1" si="941"/>
        <v/>
      </c>
      <c r="W2027" s="39">
        <f t="shared" ca="1" si="921"/>
        <v>0</v>
      </c>
      <c r="X2027" s="40"/>
      <c r="Y2027" s="39">
        <f t="shared" ca="1" si="942"/>
        <v>0</v>
      </c>
      <c r="Z2027" s="327"/>
      <c r="AA2027" s="37" t="str">
        <f t="shared" ca="1" si="932"/>
        <v/>
      </c>
      <c r="AB2027" s="41" t="str">
        <f t="shared" ca="1" si="933"/>
        <v/>
      </c>
      <c r="AC2027" s="39" t="str">
        <f t="shared" si="922"/>
        <v/>
      </c>
      <c r="AD2027" s="39" t="str">
        <f t="shared" ca="1" si="943"/>
        <v/>
      </c>
      <c r="AE2027" s="39" t="str">
        <f t="shared" ca="1" si="934"/>
        <v/>
      </c>
      <c r="AF2027" s="40"/>
      <c r="AG2027" s="39">
        <f t="shared" ca="1" si="944"/>
        <v>0</v>
      </c>
      <c r="AH2027" s="339"/>
      <c r="AI2027" s="37" t="str">
        <f t="shared" ca="1" si="935"/>
        <v/>
      </c>
      <c r="AJ2027" s="41" t="str">
        <f t="shared" ca="1" si="936"/>
        <v/>
      </c>
      <c r="AK2027" s="39" t="str">
        <f t="shared" si="923"/>
        <v/>
      </c>
      <c r="AL2027" s="39" t="str">
        <f t="shared" ca="1" si="945"/>
        <v/>
      </c>
      <c r="AM2027" s="39" t="str">
        <f t="shared" ca="1" si="937"/>
        <v/>
      </c>
      <c r="AN2027" s="40"/>
      <c r="AO2027" s="39">
        <f t="shared" ca="1" si="946"/>
        <v>0</v>
      </c>
      <c r="AP2027" s="339"/>
      <c r="AW2027" s="329"/>
      <c r="BI2027" s="329"/>
      <c r="BJ2027" s="329"/>
      <c r="BK2027" s="329"/>
      <c r="BL2027" s="329"/>
      <c r="BM2027" s="329"/>
      <c r="BN2027" s="329"/>
      <c r="BO2027" s="329"/>
      <c r="BP2027" s="329"/>
      <c r="BQ2027" s="329"/>
      <c r="BR2027" s="329"/>
      <c r="BS2027" s="329"/>
      <c r="BT2027" s="329"/>
      <c r="BU2027" s="329"/>
      <c r="BV2027" s="329"/>
      <c r="BW2027" s="325"/>
      <c r="BX2027" s="325"/>
      <c r="BY2027" s="325"/>
      <c r="BZ2027" s="325"/>
      <c r="CA2027" s="325"/>
      <c r="CB2027" s="325"/>
      <c r="CC2027" s="325"/>
      <c r="CD2027" s="325"/>
      <c r="CE2027" s="325"/>
      <c r="CF2027" s="325"/>
      <c r="CG2027" s="325"/>
      <c r="CH2027" s="325"/>
      <c r="CI2027" s="325"/>
      <c r="CJ2027" s="325"/>
      <c r="CK2027" s="325"/>
      <c r="CL2027" s="325"/>
      <c r="CM2027" s="325"/>
      <c r="CN2027" s="325"/>
      <c r="CO2027" s="325"/>
      <c r="CP2027" s="325"/>
      <c r="CQ2027" s="325"/>
      <c r="CR2027" s="325"/>
      <c r="CS2027" s="325"/>
      <c r="CT2027" s="325"/>
      <c r="CU2027" s="325"/>
      <c r="CV2027" s="325"/>
      <c r="CW2027" s="325"/>
      <c r="CX2027" s="325"/>
    </row>
    <row r="2028" spans="1:102" s="36" customFormat="1" ht="15" hidden="1" customHeight="1">
      <c r="A2028" s="329"/>
      <c r="B2028" s="37" t="str">
        <f t="shared" ca="1" si="924"/>
        <v/>
      </c>
      <c r="C2028" s="41" t="str">
        <f t="shared" ca="1" si="925"/>
        <v/>
      </c>
      <c r="D2028" s="39" t="str">
        <f t="shared" ca="1" si="926"/>
        <v/>
      </c>
      <c r="E2028" s="39" t="str">
        <f t="shared" ca="1" si="938"/>
        <v/>
      </c>
      <c r="F2028" s="39" t="str">
        <f t="shared" ca="1" si="927"/>
        <v/>
      </c>
      <c r="G2028" s="101"/>
      <c r="H2028" s="39">
        <f t="shared" ca="1" si="918"/>
        <v>0</v>
      </c>
      <c r="J2028" s="332"/>
      <c r="K2028" s="37" t="str">
        <f t="shared" ca="1" si="928"/>
        <v/>
      </c>
      <c r="L2028" s="41" t="str">
        <f t="shared" ca="1" si="929"/>
        <v/>
      </c>
      <c r="M2028" s="39" t="str">
        <f t="shared" si="919"/>
        <v/>
      </c>
      <c r="N2028" s="39" t="str">
        <f t="shared" ca="1" si="939"/>
        <v/>
      </c>
      <c r="O2028" s="39" t="str">
        <f ca="1">IF(L2028="","",ROUND(Q2027*$O$5/payments_per_year,2))</f>
        <v/>
      </c>
      <c r="P2028" s="101"/>
      <c r="Q2028" s="39">
        <f t="shared" ca="1" si="940"/>
        <v>0</v>
      </c>
      <c r="R2028" s="332"/>
      <c r="S2028" s="37" t="str">
        <f t="shared" ca="1" si="930"/>
        <v/>
      </c>
      <c r="T2028" s="41" t="str">
        <f t="shared" ca="1" si="931"/>
        <v/>
      </c>
      <c r="U2028" s="39" t="str">
        <f t="shared" si="920"/>
        <v/>
      </c>
      <c r="V2028" s="39" t="str">
        <f t="shared" ca="1" si="941"/>
        <v/>
      </c>
      <c r="W2028" s="39">
        <f t="shared" ca="1" si="921"/>
        <v>0</v>
      </c>
      <c r="X2028" s="40"/>
      <c r="Y2028" s="39">
        <f t="shared" ca="1" si="942"/>
        <v>0</v>
      </c>
      <c r="Z2028" s="327"/>
      <c r="AA2028" s="37" t="str">
        <f t="shared" ca="1" si="932"/>
        <v/>
      </c>
      <c r="AB2028" s="41" t="str">
        <f t="shared" ca="1" si="933"/>
        <v/>
      </c>
      <c r="AC2028" s="39" t="str">
        <f t="shared" si="922"/>
        <v/>
      </c>
      <c r="AD2028" s="39" t="str">
        <f t="shared" ca="1" si="943"/>
        <v/>
      </c>
      <c r="AE2028" s="39" t="str">
        <f t="shared" ca="1" si="934"/>
        <v/>
      </c>
      <c r="AF2028" s="40"/>
      <c r="AG2028" s="39">
        <f t="shared" ca="1" si="944"/>
        <v>0</v>
      </c>
      <c r="AH2028" s="339"/>
      <c r="AI2028" s="37" t="str">
        <f t="shared" ca="1" si="935"/>
        <v/>
      </c>
      <c r="AJ2028" s="41" t="str">
        <f t="shared" ca="1" si="936"/>
        <v/>
      </c>
      <c r="AK2028" s="39" t="str">
        <f t="shared" si="923"/>
        <v/>
      </c>
      <c r="AL2028" s="39" t="str">
        <f t="shared" ca="1" si="945"/>
        <v/>
      </c>
      <c r="AM2028" s="39" t="str">
        <f t="shared" ca="1" si="937"/>
        <v/>
      </c>
      <c r="AN2028" s="40"/>
      <c r="AO2028" s="39">
        <f t="shared" ca="1" si="946"/>
        <v>0</v>
      </c>
      <c r="AP2028" s="339"/>
      <c r="AW2028" s="329"/>
      <c r="BI2028" s="329"/>
      <c r="BJ2028" s="329"/>
      <c r="BK2028" s="329"/>
      <c r="BL2028" s="329"/>
      <c r="BM2028" s="329"/>
      <c r="BN2028" s="329"/>
      <c r="BO2028" s="329"/>
      <c r="BP2028" s="329"/>
      <c r="BQ2028" s="329"/>
      <c r="BR2028" s="329"/>
      <c r="BS2028" s="329"/>
      <c r="BT2028" s="329"/>
      <c r="BU2028" s="329"/>
      <c r="BV2028" s="329"/>
      <c r="BW2028" s="325"/>
      <c r="BX2028" s="325"/>
      <c r="BY2028" s="325"/>
      <c r="BZ2028" s="325"/>
      <c r="CA2028" s="325"/>
      <c r="CB2028" s="325"/>
      <c r="CC2028" s="325"/>
      <c r="CD2028" s="325"/>
      <c r="CE2028" s="325"/>
      <c r="CF2028" s="325"/>
      <c r="CG2028" s="325"/>
      <c r="CH2028" s="325"/>
      <c r="CI2028" s="325"/>
      <c r="CJ2028" s="325"/>
      <c r="CK2028" s="325"/>
      <c r="CL2028" s="325"/>
      <c r="CM2028" s="325"/>
      <c r="CN2028" s="325"/>
      <c r="CO2028" s="325"/>
      <c r="CP2028" s="325"/>
      <c r="CQ2028" s="325"/>
      <c r="CR2028" s="325"/>
      <c r="CS2028" s="325"/>
      <c r="CT2028" s="325"/>
      <c r="CU2028" s="325"/>
      <c r="CV2028" s="325"/>
      <c r="CW2028" s="325"/>
      <c r="CX2028" s="325"/>
    </row>
    <row r="2029" spans="1:102" s="36" customFormat="1" ht="15" hidden="1" customHeight="1">
      <c r="A2029" s="329"/>
      <c r="B2029" s="37" t="str">
        <f t="shared" ca="1" si="924"/>
        <v/>
      </c>
      <c r="C2029" s="41" t="str">
        <f t="shared" ca="1" si="925"/>
        <v/>
      </c>
      <c r="D2029" s="39" t="str">
        <f t="shared" ca="1" si="926"/>
        <v/>
      </c>
      <c r="E2029" s="39" t="str">
        <f t="shared" ca="1" si="938"/>
        <v/>
      </c>
      <c r="F2029" s="39" t="str">
        <f t="shared" ca="1" si="927"/>
        <v/>
      </c>
      <c r="G2029" s="101"/>
      <c r="H2029" s="39">
        <f t="shared" ca="1" si="918"/>
        <v>0</v>
      </c>
      <c r="J2029" s="332"/>
      <c r="K2029" s="37" t="str">
        <f t="shared" ca="1" si="928"/>
        <v/>
      </c>
      <c r="L2029" s="41" t="str">
        <f t="shared" ca="1" si="929"/>
        <v/>
      </c>
      <c r="M2029" s="39" t="str">
        <f t="shared" si="919"/>
        <v/>
      </c>
      <c r="N2029" s="39" t="str">
        <f t="shared" ca="1" si="939"/>
        <v/>
      </c>
      <c r="O2029" s="39">
        <f ca="1">ROUND(Q2028*$O$5/payments_per_year,2)</f>
        <v>0</v>
      </c>
      <c r="P2029" s="101"/>
      <c r="Q2029" s="39">
        <f t="shared" ca="1" si="940"/>
        <v>0</v>
      </c>
      <c r="R2029" s="332"/>
      <c r="S2029" s="37" t="str">
        <f t="shared" ca="1" si="930"/>
        <v/>
      </c>
      <c r="T2029" s="41" t="str">
        <f t="shared" ca="1" si="931"/>
        <v/>
      </c>
      <c r="U2029" s="39" t="str">
        <f t="shared" si="920"/>
        <v/>
      </c>
      <c r="V2029" s="39" t="str">
        <f t="shared" ca="1" si="941"/>
        <v/>
      </c>
      <c r="W2029" s="39">
        <f t="shared" ca="1" si="921"/>
        <v>0</v>
      </c>
      <c r="X2029" s="40"/>
      <c r="Y2029" s="39">
        <f t="shared" ca="1" si="942"/>
        <v>0</v>
      </c>
      <c r="Z2029" s="327"/>
      <c r="AA2029" s="37" t="str">
        <f t="shared" ca="1" si="932"/>
        <v/>
      </c>
      <c r="AB2029" s="41" t="str">
        <f t="shared" ca="1" si="933"/>
        <v/>
      </c>
      <c r="AC2029" s="39" t="str">
        <f t="shared" si="922"/>
        <v/>
      </c>
      <c r="AD2029" s="39" t="str">
        <f t="shared" ca="1" si="943"/>
        <v/>
      </c>
      <c r="AE2029" s="39" t="str">
        <f t="shared" ca="1" si="934"/>
        <v/>
      </c>
      <c r="AF2029" s="40"/>
      <c r="AG2029" s="39">
        <f t="shared" ca="1" si="944"/>
        <v>0</v>
      </c>
      <c r="AH2029" s="339"/>
      <c r="AI2029" s="37" t="str">
        <f t="shared" ca="1" si="935"/>
        <v/>
      </c>
      <c r="AJ2029" s="41" t="str">
        <f t="shared" ca="1" si="936"/>
        <v/>
      </c>
      <c r="AK2029" s="39" t="str">
        <f t="shared" si="923"/>
        <v/>
      </c>
      <c r="AL2029" s="39" t="str">
        <f t="shared" ca="1" si="945"/>
        <v/>
      </c>
      <c r="AM2029" s="39" t="str">
        <f t="shared" ca="1" si="937"/>
        <v/>
      </c>
      <c r="AN2029" s="40"/>
      <c r="AO2029" s="39">
        <f t="shared" ca="1" si="946"/>
        <v>0</v>
      </c>
      <c r="AP2029" s="339"/>
      <c r="AW2029" s="329"/>
      <c r="BI2029" s="329"/>
      <c r="BJ2029" s="329"/>
      <c r="BK2029" s="329"/>
      <c r="BL2029" s="329"/>
      <c r="BM2029" s="329"/>
      <c r="BN2029" s="329"/>
      <c r="BO2029" s="329"/>
      <c r="BP2029" s="329"/>
      <c r="BQ2029" s="329"/>
      <c r="BR2029" s="329"/>
      <c r="BS2029" s="329"/>
      <c r="BT2029" s="329"/>
      <c r="BU2029" s="329"/>
      <c r="BV2029" s="329"/>
      <c r="BW2029" s="325"/>
      <c r="BX2029" s="325"/>
      <c r="BY2029" s="325"/>
      <c r="BZ2029" s="325"/>
      <c r="CA2029" s="325"/>
      <c r="CB2029" s="325"/>
      <c r="CC2029" s="325"/>
      <c r="CD2029" s="325"/>
      <c r="CE2029" s="325"/>
      <c r="CF2029" s="325"/>
      <c r="CG2029" s="325"/>
      <c r="CH2029" s="325"/>
      <c r="CI2029" s="325"/>
      <c r="CJ2029" s="325"/>
      <c r="CK2029" s="325"/>
      <c r="CL2029" s="325"/>
      <c r="CM2029" s="325"/>
      <c r="CN2029" s="325"/>
      <c r="CO2029" s="325"/>
      <c r="CP2029" s="325"/>
      <c r="CQ2029" s="325"/>
      <c r="CR2029" s="325"/>
      <c r="CS2029" s="325"/>
      <c r="CT2029" s="325"/>
      <c r="CU2029" s="325"/>
      <c r="CV2029" s="325"/>
      <c r="CW2029" s="325"/>
      <c r="CX2029" s="325"/>
    </row>
    <row r="2030" spans="1:102" s="36" customFormat="1" ht="15" hidden="1" customHeight="1">
      <c r="A2030" s="329"/>
      <c r="B2030" s="37" t="str">
        <f t="shared" ca="1" si="924"/>
        <v/>
      </c>
      <c r="C2030" s="41" t="str">
        <f t="shared" ca="1" si="925"/>
        <v/>
      </c>
      <c r="D2030" s="39" t="str">
        <f t="shared" ca="1" si="926"/>
        <v/>
      </c>
      <c r="E2030" s="39" t="str">
        <f t="shared" ca="1" si="938"/>
        <v/>
      </c>
      <c r="F2030" s="39" t="str">
        <f t="shared" ca="1" si="927"/>
        <v/>
      </c>
      <c r="G2030" s="101"/>
      <c r="H2030" s="39">
        <f t="shared" ca="1" si="918"/>
        <v>0</v>
      </c>
      <c r="J2030" s="332"/>
      <c r="K2030" s="37" t="str">
        <f t="shared" ca="1" si="928"/>
        <v/>
      </c>
      <c r="L2030" s="41" t="str">
        <f t="shared" ca="1" si="929"/>
        <v/>
      </c>
      <c r="M2030" s="39" t="str">
        <f t="shared" si="919"/>
        <v/>
      </c>
      <c r="N2030" s="39" t="str">
        <f t="shared" ca="1" si="939"/>
        <v/>
      </c>
      <c r="O2030" s="39" t="str">
        <f ca="1">IF(L2030="","",ROUND(Q2029*$O$5/payments_per_year,2))</f>
        <v/>
      </c>
      <c r="P2030" s="101"/>
      <c r="Q2030" s="39">
        <f t="shared" ca="1" si="940"/>
        <v>0</v>
      </c>
      <c r="R2030" s="332"/>
      <c r="S2030" s="37" t="str">
        <f t="shared" ca="1" si="930"/>
        <v/>
      </c>
      <c r="T2030" s="41" t="str">
        <f t="shared" ca="1" si="931"/>
        <v/>
      </c>
      <c r="U2030" s="39" t="str">
        <f t="shared" si="920"/>
        <v/>
      </c>
      <c r="V2030" s="39" t="str">
        <f t="shared" ca="1" si="941"/>
        <v/>
      </c>
      <c r="W2030" s="39">
        <f t="shared" ca="1" si="921"/>
        <v>0</v>
      </c>
      <c r="X2030" s="40"/>
      <c r="Y2030" s="39">
        <f t="shared" ca="1" si="942"/>
        <v>0</v>
      </c>
      <c r="Z2030" s="327"/>
      <c r="AA2030" s="37" t="str">
        <f t="shared" ca="1" si="932"/>
        <v/>
      </c>
      <c r="AB2030" s="41" t="str">
        <f t="shared" ca="1" si="933"/>
        <v/>
      </c>
      <c r="AC2030" s="39" t="str">
        <f t="shared" si="922"/>
        <v/>
      </c>
      <c r="AD2030" s="39" t="str">
        <f t="shared" ca="1" si="943"/>
        <v/>
      </c>
      <c r="AE2030" s="39" t="str">
        <f t="shared" ca="1" si="934"/>
        <v/>
      </c>
      <c r="AF2030" s="40"/>
      <c r="AG2030" s="39">
        <f t="shared" ca="1" si="944"/>
        <v>0</v>
      </c>
      <c r="AH2030" s="339"/>
      <c r="AI2030" s="37" t="str">
        <f t="shared" ca="1" si="935"/>
        <v/>
      </c>
      <c r="AJ2030" s="41" t="str">
        <f t="shared" ca="1" si="936"/>
        <v/>
      </c>
      <c r="AK2030" s="39" t="str">
        <f t="shared" si="923"/>
        <v/>
      </c>
      <c r="AL2030" s="39" t="str">
        <f t="shared" ca="1" si="945"/>
        <v/>
      </c>
      <c r="AM2030" s="39" t="str">
        <f t="shared" ca="1" si="937"/>
        <v/>
      </c>
      <c r="AN2030" s="40"/>
      <c r="AO2030" s="39">
        <f t="shared" ca="1" si="946"/>
        <v>0</v>
      </c>
      <c r="AP2030" s="339"/>
      <c r="AW2030" s="329"/>
      <c r="BI2030" s="329"/>
      <c r="BJ2030" s="329"/>
      <c r="BK2030" s="329"/>
      <c r="BL2030" s="329"/>
      <c r="BM2030" s="329"/>
      <c r="BN2030" s="329"/>
      <c r="BO2030" s="329"/>
      <c r="BP2030" s="329"/>
      <c r="BQ2030" s="329"/>
      <c r="BR2030" s="329"/>
      <c r="BS2030" s="329"/>
      <c r="BT2030" s="329"/>
      <c r="BU2030" s="329"/>
      <c r="BV2030" s="329"/>
      <c r="BW2030" s="325"/>
      <c r="BX2030" s="325"/>
      <c r="BY2030" s="325"/>
      <c r="BZ2030" s="325"/>
      <c r="CA2030" s="325"/>
      <c r="CB2030" s="325"/>
      <c r="CC2030" s="325"/>
      <c r="CD2030" s="325"/>
      <c r="CE2030" s="325"/>
      <c r="CF2030" s="325"/>
      <c r="CG2030" s="325"/>
      <c r="CH2030" s="325"/>
      <c r="CI2030" s="325"/>
      <c r="CJ2030" s="325"/>
      <c r="CK2030" s="325"/>
      <c r="CL2030" s="325"/>
      <c r="CM2030" s="325"/>
      <c r="CN2030" s="325"/>
      <c r="CO2030" s="325"/>
      <c r="CP2030" s="325"/>
      <c r="CQ2030" s="325"/>
      <c r="CR2030" s="325"/>
      <c r="CS2030" s="325"/>
      <c r="CT2030" s="325"/>
      <c r="CU2030" s="325"/>
      <c r="CV2030" s="325"/>
      <c r="CW2030" s="325"/>
      <c r="CX2030" s="325"/>
    </row>
    <row r="2031" spans="1:102" s="36" customFormat="1" ht="15" hidden="1" customHeight="1">
      <c r="A2031" s="329"/>
      <c r="B2031" s="37" t="str">
        <f t="shared" ca="1" si="924"/>
        <v/>
      </c>
      <c r="C2031" s="41" t="str">
        <f t="shared" ca="1" si="925"/>
        <v/>
      </c>
      <c r="D2031" s="39" t="str">
        <f t="shared" ca="1" si="926"/>
        <v/>
      </c>
      <c r="E2031" s="39" t="str">
        <f t="shared" ca="1" si="938"/>
        <v/>
      </c>
      <c r="F2031" s="39" t="str">
        <f t="shared" ca="1" si="927"/>
        <v/>
      </c>
      <c r="G2031" s="101"/>
      <c r="H2031" s="39">
        <f t="shared" ca="1" si="918"/>
        <v>0</v>
      </c>
      <c r="J2031" s="332"/>
      <c r="K2031" s="37" t="str">
        <f t="shared" ca="1" si="928"/>
        <v/>
      </c>
      <c r="L2031" s="41" t="str">
        <f t="shared" ca="1" si="929"/>
        <v/>
      </c>
      <c r="M2031" s="39" t="str">
        <f t="shared" si="919"/>
        <v/>
      </c>
      <c r="N2031" s="39" t="str">
        <f t="shared" ca="1" si="939"/>
        <v/>
      </c>
      <c r="O2031" s="39">
        <f ca="1">ROUND(Q2030*$O$5/payments_per_year,2)</f>
        <v>0</v>
      </c>
      <c r="P2031" s="101"/>
      <c r="Q2031" s="39">
        <f t="shared" ca="1" si="940"/>
        <v>0</v>
      </c>
      <c r="R2031" s="332"/>
      <c r="S2031" s="37" t="str">
        <f t="shared" ca="1" si="930"/>
        <v/>
      </c>
      <c r="T2031" s="41" t="str">
        <f t="shared" ca="1" si="931"/>
        <v/>
      </c>
      <c r="U2031" s="39" t="str">
        <f t="shared" si="920"/>
        <v/>
      </c>
      <c r="V2031" s="39" t="str">
        <f t="shared" ca="1" si="941"/>
        <v/>
      </c>
      <c r="W2031" s="39">
        <f t="shared" ca="1" si="921"/>
        <v>0</v>
      </c>
      <c r="X2031" s="40"/>
      <c r="Y2031" s="39">
        <f t="shared" ca="1" si="942"/>
        <v>0</v>
      </c>
      <c r="Z2031" s="327"/>
      <c r="AA2031" s="37" t="str">
        <f t="shared" ca="1" si="932"/>
        <v/>
      </c>
      <c r="AB2031" s="41" t="str">
        <f t="shared" ca="1" si="933"/>
        <v/>
      </c>
      <c r="AC2031" s="39" t="str">
        <f t="shared" si="922"/>
        <v/>
      </c>
      <c r="AD2031" s="39" t="str">
        <f t="shared" ca="1" si="943"/>
        <v/>
      </c>
      <c r="AE2031" s="39" t="str">
        <f t="shared" ca="1" si="934"/>
        <v/>
      </c>
      <c r="AF2031" s="40"/>
      <c r="AG2031" s="39">
        <f t="shared" ca="1" si="944"/>
        <v>0</v>
      </c>
      <c r="AH2031" s="339"/>
      <c r="AI2031" s="37" t="str">
        <f t="shared" ca="1" si="935"/>
        <v/>
      </c>
      <c r="AJ2031" s="41" t="str">
        <f t="shared" ca="1" si="936"/>
        <v/>
      </c>
      <c r="AK2031" s="39" t="str">
        <f t="shared" si="923"/>
        <v/>
      </c>
      <c r="AL2031" s="39" t="str">
        <f t="shared" ca="1" si="945"/>
        <v/>
      </c>
      <c r="AM2031" s="39" t="str">
        <f t="shared" ca="1" si="937"/>
        <v/>
      </c>
      <c r="AN2031" s="40"/>
      <c r="AO2031" s="39">
        <f t="shared" ca="1" si="946"/>
        <v>0</v>
      </c>
      <c r="AP2031" s="339"/>
      <c r="AW2031" s="329"/>
      <c r="BI2031" s="329"/>
      <c r="BJ2031" s="329"/>
      <c r="BK2031" s="329"/>
      <c r="BL2031" s="329"/>
      <c r="BM2031" s="329"/>
      <c r="BN2031" s="329"/>
      <c r="BO2031" s="329"/>
      <c r="BP2031" s="329"/>
      <c r="BQ2031" s="329"/>
      <c r="BR2031" s="329"/>
      <c r="BS2031" s="329"/>
      <c r="BT2031" s="329"/>
      <c r="BU2031" s="329"/>
      <c r="BV2031" s="329"/>
      <c r="BW2031" s="325"/>
      <c r="BX2031" s="325"/>
      <c r="BY2031" s="325"/>
      <c r="BZ2031" s="325"/>
      <c r="CA2031" s="325"/>
      <c r="CB2031" s="325"/>
      <c r="CC2031" s="325"/>
      <c r="CD2031" s="325"/>
      <c r="CE2031" s="325"/>
      <c r="CF2031" s="325"/>
      <c r="CG2031" s="325"/>
      <c r="CH2031" s="325"/>
      <c r="CI2031" s="325"/>
      <c r="CJ2031" s="325"/>
      <c r="CK2031" s="325"/>
      <c r="CL2031" s="325"/>
      <c r="CM2031" s="325"/>
      <c r="CN2031" s="325"/>
      <c r="CO2031" s="325"/>
      <c r="CP2031" s="325"/>
      <c r="CQ2031" s="325"/>
      <c r="CR2031" s="325"/>
      <c r="CS2031" s="325"/>
      <c r="CT2031" s="325"/>
      <c r="CU2031" s="325"/>
      <c r="CV2031" s="325"/>
      <c r="CW2031" s="325"/>
      <c r="CX2031" s="325"/>
    </row>
    <row r="2032" spans="1:102" s="36" customFormat="1" ht="15" hidden="1" customHeight="1">
      <c r="A2032" s="329"/>
      <c r="B2032" s="37" t="str">
        <f t="shared" ca="1" si="924"/>
        <v/>
      </c>
      <c r="C2032" s="41" t="str">
        <f t="shared" ca="1" si="925"/>
        <v/>
      </c>
      <c r="D2032" s="39" t="str">
        <f t="shared" ca="1" si="926"/>
        <v/>
      </c>
      <c r="E2032" s="39" t="str">
        <f t="shared" ca="1" si="938"/>
        <v/>
      </c>
      <c r="F2032" s="39" t="str">
        <f t="shared" ca="1" si="927"/>
        <v/>
      </c>
      <c r="G2032" s="101"/>
      <c r="H2032" s="39">
        <f t="shared" ca="1" si="918"/>
        <v>0</v>
      </c>
      <c r="J2032" s="332"/>
      <c r="K2032" s="37" t="str">
        <f t="shared" ca="1" si="928"/>
        <v/>
      </c>
      <c r="L2032" s="41" t="str">
        <f t="shared" ca="1" si="929"/>
        <v/>
      </c>
      <c r="M2032" s="39" t="str">
        <f t="shared" si="919"/>
        <v/>
      </c>
      <c r="N2032" s="39" t="str">
        <f t="shared" ca="1" si="939"/>
        <v/>
      </c>
      <c r="O2032" s="39" t="str">
        <f ca="1">IF(L2032="","",ROUND(Q2031*$O$5/payments_per_year,2))</f>
        <v/>
      </c>
      <c r="P2032" s="101"/>
      <c r="Q2032" s="39">
        <f t="shared" ca="1" si="940"/>
        <v>0</v>
      </c>
      <c r="R2032" s="332"/>
      <c r="S2032" s="37" t="str">
        <f t="shared" ca="1" si="930"/>
        <v/>
      </c>
      <c r="T2032" s="41" t="str">
        <f t="shared" ca="1" si="931"/>
        <v/>
      </c>
      <c r="U2032" s="39" t="str">
        <f t="shared" si="920"/>
        <v/>
      </c>
      <c r="V2032" s="39" t="str">
        <f t="shared" ca="1" si="941"/>
        <v/>
      </c>
      <c r="W2032" s="39">
        <f t="shared" ca="1" si="921"/>
        <v>0</v>
      </c>
      <c r="X2032" s="40"/>
      <c r="Y2032" s="39">
        <f t="shared" ca="1" si="942"/>
        <v>0</v>
      </c>
      <c r="Z2032" s="327"/>
      <c r="AA2032" s="37" t="str">
        <f t="shared" ca="1" si="932"/>
        <v/>
      </c>
      <c r="AB2032" s="41" t="str">
        <f t="shared" ca="1" si="933"/>
        <v/>
      </c>
      <c r="AC2032" s="39" t="str">
        <f t="shared" si="922"/>
        <v/>
      </c>
      <c r="AD2032" s="39" t="str">
        <f t="shared" ca="1" si="943"/>
        <v/>
      </c>
      <c r="AE2032" s="39" t="str">
        <f t="shared" ca="1" si="934"/>
        <v/>
      </c>
      <c r="AF2032" s="40"/>
      <c r="AG2032" s="39">
        <f t="shared" ca="1" si="944"/>
        <v>0</v>
      </c>
      <c r="AH2032" s="339"/>
      <c r="AI2032" s="37" t="str">
        <f t="shared" ca="1" si="935"/>
        <v/>
      </c>
      <c r="AJ2032" s="41" t="str">
        <f t="shared" ca="1" si="936"/>
        <v/>
      </c>
      <c r="AK2032" s="39" t="str">
        <f t="shared" si="923"/>
        <v/>
      </c>
      <c r="AL2032" s="39" t="str">
        <f t="shared" ca="1" si="945"/>
        <v/>
      </c>
      <c r="AM2032" s="39" t="str">
        <f t="shared" ca="1" si="937"/>
        <v/>
      </c>
      <c r="AN2032" s="40"/>
      <c r="AO2032" s="39">
        <f t="shared" ca="1" si="946"/>
        <v>0</v>
      </c>
      <c r="AP2032" s="339"/>
      <c r="AW2032" s="329"/>
      <c r="BI2032" s="329"/>
      <c r="BJ2032" s="329"/>
      <c r="BK2032" s="329"/>
      <c r="BL2032" s="329"/>
      <c r="BM2032" s="329"/>
      <c r="BN2032" s="329"/>
      <c r="BO2032" s="329"/>
      <c r="BP2032" s="329"/>
      <c r="BQ2032" s="329"/>
      <c r="BR2032" s="329"/>
      <c r="BS2032" s="329"/>
      <c r="BT2032" s="329"/>
      <c r="BU2032" s="329"/>
      <c r="BV2032" s="329"/>
      <c r="BW2032" s="325"/>
      <c r="BX2032" s="325"/>
      <c r="BY2032" s="325"/>
      <c r="BZ2032" s="325"/>
      <c r="CA2032" s="325"/>
      <c r="CB2032" s="325"/>
      <c r="CC2032" s="325"/>
      <c r="CD2032" s="325"/>
      <c r="CE2032" s="325"/>
      <c r="CF2032" s="325"/>
      <c r="CG2032" s="325"/>
      <c r="CH2032" s="325"/>
      <c r="CI2032" s="325"/>
      <c r="CJ2032" s="325"/>
      <c r="CK2032" s="325"/>
      <c r="CL2032" s="325"/>
      <c r="CM2032" s="325"/>
      <c r="CN2032" s="325"/>
      <c r="CO2032" s="325"/>
      <c r="CP2032" s="325"/>
      <c r="CQ2032" s="325"/>
      <c r="CR2032" s="325"/>
      <c r="CS2032" s="325"/>
      <c r="CT2032" s="325"/>
      <c r="CU2032" s="325"/>
      <c r="CV2032" s="325"/>
      <c r="CW2032" s="325"/>
      <c r="CX2032" s="325"/>
    </row>
    <row r="2033" spans="1:102" s="36" customFormat="1" ht="15" hidden="1" customHeight="1">
      <c r="A2033" s="329"/>
      <c r="B2033" s="37" t="str">
        <f t="shared" ca="1" si="924"/>
        <v/>
      </c>
      <c r="C2033" s="41" t="str">
        <f t="shared" ca="1" si="925"/>
        <v/>
      </c>
      <c r="D2033" s="39" t="str">
        <f t="shared" ca="1" si="926"/>
        <v/>
      </c>
      <c r="E2033" s="39" t="str">
        <f t="shared" ca="1" si="938"/>
        <v/>
      </c>
      <c r="F2033" s="39" t="str">
        <f t="shared" ca="1" si="927"/>
        <v/>
      </c>
      <c r="G2033" s="101"/>
      <c r="H2033" s="39">
        <f t="shared" ca="1" si="918"/>
        <v>0</v>
      </c>
      <c r="J2033" s="332"/>
      <c r="K2033" s="37" t="str">
        <f t="shared" ca="1" si="928"/>
        <v/>
      </c>
      <c r="L2033" s="41" t="str">
        <f t="shared" ca="1" si="929"/>
        <v/>
      </c>
      <c r="M2033" s="39" t="str">
        <f t="shared" si="919"/>
        <v/>
      </c>
      <c r="N2033" s="39" t="str">
        <f t="shared" ca="1" si="939"/>
        <v/>
      </c>
      <c r="O2033" s="39">
        <f ca="1">ROUND(Q2032*$O$5/payments_per_year,2)</f>
        <v>0</v>
      </c>
      <c r="P2033" s="101"/>
      <c r="Q2033" s="39">
        <f t="shared" ca="1" si="940"/>
        <v>0</v>
      </c>
      <c r="R2033" s="332"/>
      <c r="S2033" s="37" t="str">
        <f t="shared" ca="1" si="930"/>
        <v/>
      </c>
      <c r="T2033" s="41" t="str">
        <f t="shared" ca="1" si="931"/>
        <v/>
      </c>
      <c r="U2033" s="39" t="str">
        <f t="shared" si="920"/>
        <v/>
      </c>
      <c r="V2033" s="39" t="str">
        <f t="shared" ca="1" si="941"/>
        <v/>
      </c>
      <c r="W2033" s="39">
        <f t="shared" ca="1" si="921"/>
        <v>0</v>
      </c>
      <c r="X2033" s="40"/>
      <c r="Y2033" s="39">
        <f t="shared" ca="1" si="942"/>
        <v>0</v>
      </c>
      <c r="Z2033" s="327"/>
      <c r="AA2033" s="37" t="str">
        <f t="shared" ca="1" si="932"/>
        <v/>
      </c>
      <c r="AB2033" s="41" t="str">
        <f t="shared" ca="1" si="933"/>
        <v/>
      </c>
      <c r="AC2033" s="39" t="str">
        <f t="shared" si="922"/>
        <v/>
      </c>
      <c r="AD2033" s="39" t="str">
        <f t="shared" ca="1" si="943"/>
        <v/>
      </c>
      <c r="AE2033" s="39" t="str">
        <f t="shared" ca="1" si="934"/>
        <v/>
      </c>
      <c r="AF2033" s="40"/>
      <c r="AG2033" s="39">
        <f t="shared" ca="1" si="944"/>
        <v>0</v>
      </c>
      <c r="AH2033" s="339"/>
      <c r="AI2033" s="37" t="str">
        <f t="shared" ca="1" si="935"/>
        <v/>
      </c>
      <c r="AJ2033" s="41" t="str">
        <f t="shared" ca="1" si="936"/>
        <v/>
      </c>
      <c r="AK2033" s="39" t="str">
        <f t="shared" si="923"/>
        <v/>
      </c>
      <c r="AL2033" s="39" t="str">
        <f t="shared" ca="1" si="945"/>
        <v/>
      </c>
      <c r="AM2033" s="39" t="str">
        <f t="shared" ca="1" si="937"/>
        <v/>
      </c>
      <c r="AN2033" s="40"/>
      <c r="AO2033" s="39">
        <f t="shared" ca="1" si="946"/>
        <v>0</v>
      </c>
      <c r="AP2033" s="339"/>
      <c r="AW2033" s="329"/>
      <c r="BI2033" s="329"/>
      <c r="BJ2033" s="329"/>
      <c r="BK2033" s="329"/>
      <c r="BL2033" s="329"/>
      <c r="BM2033" s="329"/>
      <c r="BN2033" s="329"/>
      <c r="BO2033" s="329"/>
      <c r="BP2033" s="329"/>
      <c r="BQ2033" s="329"/>
      <c r="BR2033" s="329"/>
      <c r="BS2033" s="329"/>
      <c r="BT2033" s="329"/>
      <c r="BU2033" s="329"/>
      <c r="BV2033" s="329"/>
      <c r="BW2033" s="325"/>
      <c r="BX2033" s="325"/>
      <c r="BY2033" s="325"/>
      <c r="BZ2033" s="325"/>
      <c r="CA2033" s="325"/>
      <c r="CB2033" s="325"/>
      <c r="CC2033" s="325"/>
      <c r="CD2033" s="325"/>
      <c r="CE2033" s="325"/>
      <c r="CF2033" s="325"/>
      <c r="CG2033" s="325"/>
      <c r="CH2033" s="325"/>
      <c r="CI2033" s="325"/>
      <c r="CJ2033" s="325"/>
      <c r="CK2033" s="325"/>
      <c r="CL2033" s="325"/>
      <c r="CM2033" s="325"/>
      <c r="CN2033" s="325"/>
      <c r="CO2033" s="325"/>
      <c r="CP2033" s="325"/>
      <c r="CQ2033" s="325"/>
      <c r="CR2033" s="325"/>
      <c r="CS2033" s="325"/>
      <c r="CT2033" s="325"/>
      <c r="CU2033" s="325"/>
      <c r="CV2033" s="325"/>
      <c r="CW2033" s="325"/>
      <c r="CX2033" s="325"/>
    </row>
    <row r="2034" spans="1:102" s="36" customFormat="1" ht="15" hidden="1" customHeight="1">
      <c r="A2034" s="329"/>
      <c r="B2034" s="37" t="str">
        <f t="shared" ca="1" si="924"/>
        <v/>
      </c>
      <c r="C2034" s="41" t="str">
        <f t="shared" ca="1" si="925"/>
        <v/>
      </c>
      <c r="D2034" s="39" t="str">
        <f t="shared" ca="1" si="926"/>
        <v/>
      </c>
      <c r="E2034" s="39" t="str">
        <f t="shared" ca="1" si="938"/>
        <v/>
      </c>
      <c r="F2034" s="39" t="str">
        <f t="shared" ca="1" si="927"/>
        <v/>
      </c>
      <c r="G2034" s="101"/>
      <c r="H2034" s="39">
        <f t="shared" ca="1" si="918"/>
        <v>0</v>
      </c>
      <c r="J2034" s="332"/>
      <c r="K2034" s="37" t="str">
        <f t="shared" ca="1" si="928"/>
        <v/>
      </c>
      <c r="L2034" s="41" t="str">
        <f t="shared" ca="1" si="929"/>
        <v/>
      </c>
      <c r="M2034" s="39" t="str">
        <f t="shared" si="919"/>
        <v/>
      </c>
      <c r="N2034" s="39" t="str">
        <f t="shared" ca="1" si="939"/>
        <v/>
      </c>
      <c r="O2034" s="39" t="str">
        <f ca="1">IF(L2034="","",ROUND(Q2033*$O$5/payments_per_year,2))</f>
        <v/>
      </c>
      <c r="P2034" s="101"/>
      <c r="Q2034" s="39">
        <f t="shared" ca="1" si="940"/>
        <v>0</v>
      </c>
      <c r="R2034" s="332"/>
      <c r="S2034" s="37" t="str">
        <f t="shared" ca="1" si="930"/>
        <v/>
      </c>
      <c r="T2034" s="41" t="str">
        <f t="shared" ca="1" si="931"/>
        <v/>
      </c>
      <c r="U2034" s="39" t="str">
        <f t="shared" si="920"/>
        <v/>
      </c>
      <c r="V2034" s="39" t="str">
        <f t="shared" ca="1" si="941"/>
        <v/>
      </c>
      <c r="W2034" s="39">
        <f t="shared" ca="1" si="921"/>
        <v>0</v>
      </c>
      <c r="X2034" s="40"/>
      <c r="Y2034" s="39">
        <f t="shared" ca="1" si="942"/>
        <v>0</v>
      </c>
      <c r="Z2034" s="327"/>
      <c r="AA2034" s="37" t="str">
        <f t="shared" ca="1" si="932"/>
        <v/>
      </c>
      <c r="AB2034" s="41" t="str">
        <f t="shared" ca="1" si="933"/>
        <v/>
      </c>
      <c r="AC2034" s="39" t="str">
        <f t="shared" si="922"/>
        <v/>
      </c>
      <c r="AD2034" s="39" t="str">
        <f t="shared" ca="1" si="943"/>
        <v/>
      </c>
      <c r="AE2034" s="39" t="str">
        <f t="shared" ca="1" si="934"/>
        <v/>
      </c>
      <c r="AF2034" s="40"/>
      <c r="AG2034" s="39">
        <f t="shared" ca="1" si="944"/>
        <v>0</v>
      </c>
      <c r="AH2034" s="339"/>
      <c r="AI2034" s="37" t="str">
        <f t="shared" ca="1" si="935"/>
        <v/>
      </c>
      <c r="AJ2034" s="41" t="str">
        <f t="shared" ca="1" si="936"/>
        <v/>
      </c>
      <c r="AK2034" s="39" t="str">
        <f t="shared" si="923"/>
        <v/>
      </c>
      <c r="AL2034" s="39" t="str">
        <f t="shared" ca="1" si="945"/>
        <v/>
      </c>
      <c r="AM2034" s="39" t="str">
        <f t="shared" ca="1" si="937"/>
        <v/>
      </c>
      <c r="AN2034" s="40"/>
      <c r="AO2034" s="39">
        <f t="shared" ca="1" si="946"/>
        <v>0</v>
      </c>
      <c r="AP2034" s="339"/>
      <c r="AW2034" s="329"/>
      <c r="BI2034" s="329"/>
      <c r="BJ2034" s="329"/>
      <c r="BK2034" s="329"/>
      <c r="BL2034" s="329"/>
      <c r="BM2034" s="329"/>
      <c r="BN2034" s="329"/>
      <c r="BO2034" s="329"/>
      <c r="BP2034" s="329"/>
      <c r="BQ2034" s="329"/>
      <c r="BR2034" s="329"/>
      <c r="BS2034" s="329"/>
      <c r="BT2034" s="329"/>
      <c r="BU2034" s="329"/>
      <c r="BV2034" s="329"/>
      <c r="BW2034" s="325"/>
      <c r="BX2034" s="325"/>
      <c r="BY2034" s="325"/>
      <c r="BZ2034" s="325"/>
      <c r="CA2034" s="325"/>
      <c r="CB2034" s="325"/>
      <c r="CC2034" s="325"/>
      <c r="CD2034" s="325"/>
      <c r="CE2034" s="325"/>
      <c r="CF2034" s="325"/>
      <c r="CG2034" s="325"/>
      <c r="CH2034" s="325"/>
      <c r="CI2034" s="325"/>
      <c r="CJ2034" s="325"/>
      <c r="CK2034" s="325"/>
      <c r="CL2034" s="325"/>
      <c r="CM2034" s="325"/>
      <c r="CN2034" s="325"/>
      <c r="CO2034" s="325"/>
      <c r="CP2034" s="325"/>
      <c r="CQ2034" s="325"/>
      <c r="CR2034" s="325"/>
      <c r="CS2034" s="325"/>
      <c r="CT2034" s="325"/>
      <c r="CU2034" s="325"/>
      <c r="CV2034" s="325"/>
      <c r="CW2034" s="325"/>
      <c r="CX2034" s="325"/>
    </row>
    <row r="2035" spans="1:102" s="36" customFormat="1" ht="15" hidden="1" customHeight="1">
      <c r="A2035" s="329"/>
      <c r="B2035" s="37" t="str">
        <f t="shared" ca="1" si="924"/>
        <v/>
      </c>
      <c r="C2035" s="41" t="str">
        <f t="shared" ca="1" si="925"/>
        <v/>
      </c>
      <c r="D2035" s="39" t="str">
        <f t="shared" ca="1" si="926"/>
        <v/>
      </c>
      <c r="E2035" s="39" t="str">
        <f t="shared" ca="1" si="938"/>
        <v/>
      </c>
      <c r="F2035" s="39" t="str">
        <f t="shared" ca="1" si="927"/>
        <v/>
      </c>
      <c r="G2035" s="101"/>
      <c r="H2035" s="39">
        <f t="shared" ca="1" si="918"/>
        <v>0</v>
      </c>
      <c r="J2035" s="332"/>
      <c r="K2035" s="37" t="str">
        <f t="shared" ca="1" si="928"/>
        <v/>
      </c>
      <c r="L2035" s="41" t="str">
        <f t="shared" ca="1" si="929"/>
        <v/>
      </c>
      <c r="M2035" s="39" t="str">
        <f t="shared" si="919"/>
        <v/>
      </c>
      <c r="N2035" s="39" t="str">
        <f t="shared" ca="1" si="939"/>
        <v/>
      </c>
      <c r="O2035" s="39">
        <f ca="1">ROUND(Q2034*$O$5/payments_per_year,2)</f>
        <v>0</v>
      </c>
      <c r="P2035" s="101"/>
      <c r="Q2035" s="39">
        <f t="shared" ca="1" si="940"/>
        <v>0</v>
      </c>
      <c r="R2035" s="332"/>
      <c r="S2035" s="37" t="str">
        <f t="shared" ca="1" si="930"/>
        <v/>
      </c>
      <c r="T2035" s="41" t="str">
        <f t="shared" ca="1" si="931"/>
        <v/>
      </c>
      <c r="U2035" s="39" t="str">
        <f t="shared" si="920"/>
        <v/>
      </c>
      <c r="V2035" s="39" t="str">
        <f t="shared" ca="1" si="941"/>
        <v/>
      </c>
      <c r="W2035" s="39">
        <f t="shared" ca="1" si="921"/>
        <v>0</v>
      </c>
      <c r="X2035" s="40"/>
      <c r="Y2035" s="39">
        <f t="shared" ca="1" si="942"/>
        <v>0</v>
      </c>
      <c r="Z2035" s="327"/>
      <c r="AA2035" s="37" t="str">
        <f t="shared" ca="1" si="932"/>
        <v/>
      </c>
      <c r="AB2035" s="41" t="str">
        <f t="shared" ca="1" si="933"/>
        <v/>
      </c>
      <c r="AC2035" s="39" t="str">
        <f t="shared" si="922"/>
        <v/>
      </c>
      <c r="AD2035" s="39" t="str">
        <f t="shared" ca="1" si="943"/>
        <v/>
      </c>
      <c r="AE2035" s="39" t="str">
        <f t="shared" ca="1" si="934"/>
        <v/>
      </c>
      <c r="AF2035" s="40"/>
      <c r="AG2035" s="39">
        <f t="shared" ca="1" si="944"/>
        <v>0</v>
      </c>
      <c r="AH2035" s="339"/>
      <c r="AI2035" s="37" t="str">
        <f t="shared" ca="1" si="935"/>
        <v/>
      </c>
      <c r="AJ2035" s="41" t="str">
        <f t="shared" ca="1" si="936"/>
        <v/>
      </c>
      <c r="AK2035" s="39" t="str">
        <f t="shared" si="923"/>
        <v/>
      </c>
      <c r="AL2035" s="39" t="str">
        <f t="shared" ca="1" si="945"/>
        <v/>
      </c>
      <c r="AM2035" s="39" t="str">
        <f t="shared" ca="1" si="937"/>
        <v/>
      </c>
      <c r="AN2035" s="40"/>
      <c r="AO2035" s="39">
        <f t="shared" ca="1" si="946"/>
        <v>0</v>
      </c>
      <c r="AP2035" s="339"/>
      <c r="AW2035" s="329"/>
      <c r="BI2035" s="329"/>
      <c r="BJ2035" s="329"/>
      <c r="BK2035" s="329"/>
      <c r="BL2035" s="329"/>
      <c r="BM2035" s="329"/>
      <c r="BN2035" s="329"/>
      <c r="BO2035" s="329"/>
      <c r="BP2035" s="329"/>
      <c r="BQ2035" s="329"/>
      <c r="BR2035" s="329"/>
      <c r="BS2035" s="329"/>
      <c r="BT2035" s="329"/>
      <c r="BU2035" s="329"/>
      <c r="BV2035" s="329"/>
      <c r="BW2035" s="325"/>
      <c r="BX2035" s="325"/>
      <c r="BY2035" s="325"/>
      <c r="BZ2035" s="325"/>
      <c r="CA2035" s="325"/>
      <c r="CB2035" s="325"/>
      <c r="CC2035" s="325"/>
      <c r="CD2035" s="325"/>
      <c r="CE2035" s="325"/>
      <c r="CF2035" s="325"/>
      <c r="CG2035" s="325"/>
      <c r="CH2035" s="325"/>
      <c r="CI2035" s="325"/>
      <c r="CJ2035" s="325"/>
      <c r="CK2035" s="325"/>
      <c r="CL2035" s="325"/>
      <c r="CM2035" s="325"/>
      <c r="CN2035" s="325"/>
      <c r="CO2035" s="325"/>
      <c r="CP2035" s="325"/>
      <c r="CQ2035" s="325"/>
      <c r="CR2035" s="325"/>
      <c r="CS2035" s="325"/>
      <c r="CT2035" s="325"/>
      <c r="CU2035" s="325"/>
      <c r="CV2035" s="325"/>
      <c r="CW2035" s="325"/>
      <c r="CX2035" s="325"/>
    </row>
    <row r="2036" spans="1:102" s="36" customFormat="1" ht="15" hidden="1" customHeight="1">
      <c r="A2036" s="329"/>
      <c r="B2036" s="37" t="str">
        <f t="shared" ca="1" si="924"/>
        <v/>
      </c>
      <c r="C2036" s="41" t="str">
        <f t="shared" ca="1" si="925"/>
        <v/>
      </c>
      <c r="D2036" s="39" t="str">
        <f t="shared" ca="1" si="926"/>
        <v/>
      </c>
      <c r="E2036" s="39" t="str">
        <f t="shared" ca="1" si="938"/>
        <v/>
      </c>
      <c r="F2036" s="39" t="str">
        <f t="shared" ca="1" si="927"/>
        <v/>
      </c>
      <c r="G2036" s="101"/>
      <c r="H2036" s="39">
        <f t="shared" ca="1" si="918"/>
        <v>0</v>
      </c>
      <c r="J2036" s="332"/>
      <c r="K2036" s="37" t="str">
        <f t="shared" ca="1" si="928"/>
        <v/>
      </c>
      <c r="L2036" s="41" t="str">
        <f t="shared" ca="1" si="929"/>
        <v/>
      </c>
      <c r="M2036" s="39" t="str">
        <f t="shared" si="919"/>
        <v/>
      </c>
      <c r="N2036" s="39" t="str">
        <f t="shared" ca="1" si="939"/>
        <v/>
      </c>
      <c r="O2036" s="39" t="str">
        <f ca="1">IF(L2036="","",ROUND(Q2035*$O$5/payments_per_year,2))</f>
        <v/>
      </c>
      <c r="P2036" s="101"/>
      <c r="Q2036" s="39">
        <f t="shared" ca="1" si="940"/>
        <v>0</v>
      </c>
      <c r="R2036" s="332"/>
      <c r="S2036" s="37" t="str">
        <f t="shared" ca="1" si="930"/>
        <v/>
      </c>
      <c r="T2036" s="41" t="str">
        <f t="shared" ca="1" si="931"/>
        <v/>
      </c>
      <c r="U2036" s="39" t="str">
        <f t="shared" si="920"/>
        <v/>
      </c>
      <c r="V2036" s="39" t="str">
        <f t="shared" ca="1" si="941"/>
        <v/>
      </c>
      <c r="W2036" s="39">
        <f t="shared" ca="1" si="921"/>
        <v>0</v>
      </c>
      <c r="X2036" s="40"/>
      <c r="Y2036" s="39">
        <f t="shared" ca="1" si="942"/>
        <v>0</v>
      </c>
      <c r="Z2036" s="327"/>
      <c r="AA2036" s="37" t="str">
        <f t="shared" ca="1" si="932"/>
        <v/>
      </c>
      <c r="AB2036" s="41" t="str">
        <f t="shared" ca="1" si="933"/>
        <v/>
      </c>
      <c r="AC2036" s="39" t="str">
        <f t="shared" si="922"/>
        <v/>
      </c>
      <c r="AD2036" s="39" t="str">
        <f t="shared" ca="1" si="943"/>
        <v/>
      </c>
      <c r="AE2036" s="39" t="str">
        <f t="shared" ca="1" si="934"/>
        <v/>
      </c>
      <c r="AF2036" s="40"/>
      <c r="AG2036" s="39">
        <f t="shared" ca="1" si="944"/>
        <v>0</v>
      </c>
      <c r="AH2036" s="339"/>
      <c r="AI2036" s="37" t="str">
        <f t="shared" ca="1" si="935"/>
        <v/>
      </c>
      <c r="AJ2036" s="41" t="str">
        <f t="shared" ca="1" si="936"/>
        <v/>
      </c>
      <c r="AK2036" s="39" t="str">
        <f t="shared" si="923"/>
        <v/>
      </c>
      <c r="AL2036" s="39" t="str">
        <f t="shared" ca="1" si="945"/>
        <v/>
      </c>
      <c r="AM2036" s="39" t="str">
        <f t="shared" ca="1" si="937"/>
        <v/>
      </c>
      <c r="AN2036" s="40"/>
      <c r="AO2036" s="39">
        <f t="shared" ca="1" si="946"/>
        <v>0</v>
      </c>
      <c r="AP2036" s="339"/>
      <c r="AW2036" s="329"/>
      <c r="BI2036" s="329"/>
      <c r="BJ2036" s="329"/>
      <c r="BK2036" s="329"/>
      <c r="BL2036" s="329"/>
      <c r="BM2036" s="329"/>
      <c r="BN2036" s="329"/>
      <c r="BO2036" s="329"/>
      <c r="BP2036" s="329"/>
      <c r="BQ2036" s="329"/>
      <c r="BR2036" s="329"/>
      <c r="BS2036" s="329"/>
      <c r="BT2036" s="329"/>
      <c r="BU2036" s="329"/>
      <c r="BV2036" s="329"/>
      <c r="BW2036" s="325"/>
      <c r="BX2036" s="325"/>
      <c r="BY2036" s="325"/>
      <c r="BZ2036" s="325"/>
      <c r="CA2036" s="325"/>
      <c r="CB2036" s="325"/>
      <c r="CC2036" s="325"/>
      <c r="CD2036" s="325"/>
      <c r="CE2036" s="325"/>
      <c r="CF2036" s="325"/>
      <c r="CG2036" s="325"/>
      <c r="CH2036" s="325"/>
      <c r="CI2036" s="325"/>
      <c r="CJ2036" s="325"/>
      <c r="CK2036" s="325"/>
      <c r="CL2036" s="325"/>
      <c r="CM2036" s="325"/>
      <c r="CN2036" s="325"/>
      <c r="CO2036" s="325"/>
      <c r="CP2036" s="325"/>
      <c r="CQ2036" s="325"/>
      <c r="CR2036" s="325"/>
      <c r="CS2036" s="325"/>
      <c r="CT2036" s="325"/>
      <c r="CU2036" s="325"/>
      <c r="CV2036" s="325"/>
      <c r="CW2036" s="325"/>
      <c r="CX2036" s="325"/>
    </row>
    <row r="2037" spans="1:102" s="36" customFormat="1" ht="15" hidden="1" customHeight="1">
      <c r="A2037" s="329"/>
      <c r="B2037" s="37" t="str">
        <f t="shared" ca="1" si="924"/>
        <v/>
      </c>
      <c r="C2037" s="41" t="str">
        <f t="shared" ca="1" si="925"/>
        <v/>
      </c>
      <c r="D2037" s="39" t="str">
        <f t="shared" ca="1" si="926"/>
        <v/>
      </c>
      <c r="E2037" s="39" t="str">
        <f t="shared" ca="1" si="938"/>
        <v/>
      </c>
      <c r="F2037" s="39" t="str">
        <f t="shared" ca="1" si="927"/>
        <v/>
      </c>
      <c r="G2037" s="101"/>
      <c r="H2037" s="39">
        <f t="shared" ca="1" si="918"/>
        <v>0</v>
      </c>
      <c r="J2037" s="332"/>
      <c r="K2037" s="37" t="str">
        <f t="shared" ca="1" si="928"/>
        <v/>
      </c>
      <c r="L2037" s="41" t="str">
        <f t="shared" ca="1" si="929"/>
        <v/>
      </c>
      <c r="M2037" s="39" t="str">
        <f t="shared" si="919"/>
        <v/>
      </c>
      <c r="N2037" s="39" t="str">
        <f t="shared" ca="1" si="939"/>
        <v/>
      </c>
      <c r="O2037" s="39">
        <f ca="1">ROUND(Q2036*$O$5/payments_per_year,2)</f>
        <v>0</v>
      </c>
      <c r="P2037" s="101"/>
      <c r="Q2037" s="39">
        <f t="shared" ca="1" si="940"/>
        <v>0</v>
      </c>
      <c r="R2037" s="332"/>
      <c r="S2037" s="37" t="str">
        <f t="shared" ca="1" si="930"/>
        <v/>
      </c>
      <c r="T2037" s="41" t="str">
        <f t="shared" ca="1" si="931"/>
        <v/>
      </c>
      <c r="U2037" s="39" t="str">
        <f t="shared" si="920"/>
        <v/>
      </c>
      <c r="V2037" s="39" t="str">
        <f t="shared" ca="1" si="941"/>
        <v/>
      </c>
      <c r="W2037" s="39">
        <f t="shared" ca="1" si="921"/>
        <v>0</v>
      </c>
      <c r="X2037" s="40"/>
      <c r="Y2037" s="39">
        <f t="shared" ca="1" si="942"/>
        <v>0</v>
      </c>
      <c r="Z2037" s="327"/>
      <c r="AA2037" s="37" t="str">
        <f t="shared" ca="1" si="932"/>
        <v/>
      </c>
      <c r="AB2037" s="41" t="str">
        <f t="shared" ca="1" si="933"/>
        <v/>
      </c>
      <c r="AC2037" s="39" t="str">
        <f t="shared" si="922"/>
        <v/>
      </c>
      <c r="AD2037" s="39" t="str">
        <f t="shared" ca="1" si="943"/>
        <v/>
      </c>
      <c r="AE2037" s="39" t="str">
        <f t="shared" ca="1" si="934"/>
        <v/>
      </c>
      <c r="AF2037" s="40"/>
      <c r="AG2037" s="39">
        <f t="shared" ca="1" si="944"/>
        <v>0</v>
      </c>
      <c r="AH2037" s="339"/>
      <c r="AI2037" s="37" t="str">
        <f t="shared" ca="1" si="935"/>
        <v/>
      </c>
      <c r="AJ2037" s="41" t="str">
        <f t="shared" ca="1" si="936"/>
        <v/>
      </c>
      <c r="AK2037" s="39" t="str">
        <f t="shared" si="923"/>
        <v/>
      </c>
      <c r="AL2037" s="39" t="str">
        <f t="shared" ca="1" si="945"/>
        <v/>
      </c>
      <c r="AM2037" s="39" t="str">
        <f t="shared" ca="1" si="937"/>
        <v/>
      </c>
      <c r="AN2037" s="40"/>
      <c r="AO2037" s="39">
        <f t="shared" ca="1" si="946"/>
        <v>0</v>
      </c>
      <c r="AP2037" s="339"/>
      <c r="AW2037" s="329"/>
      <c r="BI2037" s="329"/>
      <c r="BJ2037" s="329"/>
      <c r="BK2037" s="329"/>
      <c r="BL2037" s="329"/>
      <c r="BM2037" s="329"/>
      <c r="BN2037" s="329"/>
      <c r="BO2037" s="329"/>
      <c r="BP2037" s="329"/>
      <c r="BQ2037" s="329"/>
      <c r="BR2037" s="329"/>
      <c r="BS2037" s="329"/>
      <c r="BT2037" s="329"/>
      <c r="BU2037" s="329"/>
      <c r="BV2037" s="329"/>
      <c r="BW2037" s="325"/>
      <c r="BX2037" s="325"/>
      <c r="BY2037" s="325"/>
      <c r="BZ2037" s="325"/>
      <c r="CA2037" s="325"/>
      <c r="CB2037" s="325"/>
      <c r="CC2037" s="325"/>
      <c r="CD2037" s="325"/>
      <c r="CE2037" s="325"/>
      <c r="CF2037" s="325"/>
      <c r="CG2037" s="325"/>
      <c r="CH2037" s="325"/>
      <c r="CI2037" s="325"/>
      <c r="CJ2037" s="325"/>
      <c r="CK2037" s="325"/>
      <c r="CL2037" s="325"/>
      <c r="CM2037" s="325"/>
      <c r="CN2037" s="325"/>
      <c r="CO2037" s="325"/>
      <c r="CP2037" s="325"/>
      <c r="CQ2037" s="325"/>
      <c r="CR2037" s="325"/>
      <c r="CS2037" s="325"/>
      <c r="CT2037" s="325"/>
      <c r="CU2037" s="325"/>
      <c r="CV2037" s="325"/>
      <c r="CW2037" s="325"/>
      <c r="CX2037" s="325"/>
    </row>
    <row r="2038" spans="1:102" s="36" customFormat="1" ht="15" hidden="1" customHeight="1">
      <c r="A2038" s="329"/>
      <c r="B2038" s="37" t="str">
        <f t="shared" ca="1" si="924"/>
        <v/>
      </c>
      <c r="C2038" s="41" t="str">
        <f t="shared" ca="1" si="925"/>
        <v/>
      </c>
      <c r="D2038" s="39" t="str">
        <f t="shared" ca="1" si="926"/>
        <v/>
      </c>
      <c r="E2038" s="39" t="str">
        <f t="shared" ca="1" si="938"/>
        <v/>
      </c>
      <c r="F2038" s="39" t="str">
        <f t="shared" ca="1" si="927"/>
        <v/>
      </c>
      <c r="G2038" s="101"/>
      <c r="H2038" s="39">
        <f t="shared" ca="1" si="918"/>
        <v>0</v>
      </c>
      <c r="J2038" s="332"/>
      <c r="K2038" s="37" t="str">
        <f t="shared" ca="1" si="928"/>
        <v/>
      </c>
      <c r="L2038" s="41" t="str">
        <f t="shared" ca="1" si="929"/>
        <v/>
      </c>
      <c r="M2038" s="39" t="str">
        <f t="shared" si="919"/>
        <v/>
      </c>
      <c r="N2038" s="39" t="str">
        <f t="shared" ca="1" si="939"/>
        <v/>
      </c>
      <c r="O2038" s="39" t="str">
        <f ca="1">IF(L2038="","",ROUND(Q2037*$O$5/payments_per_year,2))</f>
        <v/>
      </c>
      <c r="P2038" s="101"/>
      <c r="Q2038" s="39">
        <f t="shared" ca="1" si="940"/>
        <v>0</v>
      </c>
      <c r="R2038" s="332"/>
      <c r="S2038" s="37" t="str">
        <f t="shared" ca="1" si="930"/>
        <v/>
      </c>
      <c r="T2038" s="41" t="str">
        <f t="shared" ca="1" si="931"/>
        <v/>
      </c>
      <c r="U2038" s="39" t="str">
        <f t="shared" si="920"/>
        <v/>
      </c>
      <c r="V2038" s="39" t="str">
        <f t="shared" ca="1" si="941"/>
        <v/>
      </c>
      <c r="W2038" s="39">
        <f t="shared" ca="1" si="921"/>
        <v>0</v>
      </c>
      <c r="X2038" s="40"/>
      <c r="Y2038" s="39">
        <f t="shared" ca="1" si="942"/>
        <v>0</v>
      </c>
      <c r="Z2038" s="327"/>
      <c r="AA2038" s="37" t="str">
        <f t="shared" ca="1" si="932"/>
        <v/>
      </c>
      <c r="AB2038" s="41" t="str">
        <f t="shared" ca="1" si="933"/>
        <v/>
      </c>
      <c r="AC2038" s="39" t="str">
        <f t="shared" si="922"/>
        <v/>
      </c>
      <c r="AD2038" s="39" t="str">
        <f t="shared" ca="1" si="943"/>
        <v/>
      </c>
      <c r="AE2038" s="39" t="str">
        <f t="shared" ca="1" si="934"/>
        <v/>
      </c>
      <c r="AF2038" s="40"/>
      <c r="AG2038" s="39">
        <f t="shared" ca="1" si="944"/>
        <v>0</v>
      </c>
      <c r="AH2038" s="339"/>
      <c r="AI2038" s="37" t="str">
        <f t="shared" ca="1" si="935"/>
        <v/>
      </c>
      <c r="AJ2038" s="41" t="str">
        <f t="shared" ca="1" si="936"/>
        <v/>
      </c>
      <c r="AK2038" s="39" t="str">
        <f t="shared" si="923"/>
        <v/>
      </c>
      <c r="AL2038" s="39" t="str">
        <f t="shared" ca="1" si="945"/>
        <v/>
      </c>
      <c r="AM2038" s="39" t="str">
        <f t="shared" ca="1" si="937"/>
        <v/>
      </c>
      <c r="AN2038" s="40"/>
      <c r="AO2038" s="39">
        <f t="shared" ca="1" si="946"/>
        <v>0</v>
      </c>
      <c r="AP2038" s="339"/>
      <c r="AW2038" s="329"/>
      <c r="BI2038" s="329"/>
      <c r="BJ2038" s="329"/>
      <c r="BK2038" s="329"/>
      <c r="BL2038" s="329"/>
      <c r="BM2038" s="329"/>
      <c r="BN2038" s="329"/>
      <c r="BO2038" s="329"/>
      <c r="BP2038" s="329"/>
      <c r="BQ2038" s="329"/>
      <c r="BR2038" s="329"/>
      <c r="BS2038" s="329"/>
      <c r="BT2038" s="329"/>
      <c r="BU2038" s="329"/>
      <c r="BV2038" s="329"/>
      <c r="BW2038" s="325"/>
      <c r="BX2038" s="325"/>
      <c r="BY2038" s="325"/>
      <c r="BZ2038" s="325"/>
      <c r="CA2038" s="325"/>
      <c r="CB2038" s="325"/>
      <c r="CC2038" s="325"/>
      <c r="CD2038" s="325"/>
      <c r="CE2038" s="325"/>
      <c r="CF2038" s="325"/>
      <c r="CG2038" s="325"/>
      <c r="CH2038" s="325"/>
      <c r="CI2038" s="325"/>
      <c r="CJ2038" s="325"/>
      <c r="CK2038" s="325"/>
      <c r="CL2038" s="325"/>
      <c r="CM2038" s="325"/>
      <c r="CN2038" s="325"/>
      <c r="CO2038" s="325"/>
      <c r="CP2038" s="325"/>
      <c r="CQ2038" s="325"/>
      <c r="CR2038" s="325"/>
      <c r="CS2038" s="325"/>
      <c r="CT2038" s="325"/>
      <c r="CU2038" s="325"/>
      <c r="CV2038" s="325"/>
      <c r="CW2038" s="325"/>
      <c r="CX2038" s="325"/>
    </row>
    <row r="2039" spans="1:102" s="36" customFormat="1" ht="15" hidden="1" customHeight="1">
      <c r="A2039" s="329"/>
      <c r="B2039" s="37" t="str">
        <f t="shared" ca="1" si="924"/>
        <v/>
      </c>
      <c r="C2039" s="41" t="str">
        <f t="shared" ca="1" si="925"/>
        <v/>
      </c>
      <c r="D2039" s="39" t="str">
        <f t="shared" ca="1" si="926"/>
        <v/>
      </c>
      <c r="E2039" s="39" t="str">
        <f t="shared" ca="1" si="938"/>
        <v/>
      </c>
      <c r="F2039" s="39" t="str">
        <f t="shared" ca="1" si="927"/>
        <v/>
      </c>
      <c r="G2039" s="101"/>
      <c r="H2039" s="39">
        <f t="shared" ca="1" si="918"/>
        <v>0</v>
      </c>
      <c r="J2039" s="332"/>
      <c r="K2039" s="37" t="str">
        <f t="shared" ca="1" si="928"/>
        <v/>
      </c>
      <c r="L2039" s="41" t="str">
        <f t="shared" ca="1" si="929"/>
        <v/>
      </c>
      <c r="M2039" s="39" t="str">
        <f t="shared" si="919"/>
        <v/>
      </c>
      <c r="N2039" s="39" t="str">
        <f t="shared" ca="1" si="939"/>
        <v/>
      </c>
      <c r="O2039" s="39">
        <f ca="1">ROUND(Q2038*$O$5/payments_per_year,2)</f>
        <v>0</v>
      </c>
      <c r="P2039" s="101"/>
      <c r="Q2039" s="39">
        <f t="shared" ca="1" si="940"/>
        <v>0</v>
      </c>
      <c r="R2039" s="332"/>
      <c r="S2039" s="37" t="str">
        <f t="shared" ca="1" si="930"/>
        <v/>
      </c>
      <c r="T2039" s="41" t="str">
        <f t="shared" ca="1" si="931"/>
        <v/>
      </c>
      <c r="U2039" s="39" t="str">
        <f t="shared" si="920"/>
        <v/>
      </c>
      <c r="V2039" s="39" t="str">
        <f t="shared" ca="1" si="941"/>
        <v/>
      </c>
      <c r="W2039" s="39">
        <f t="shared" ca="1" si="921"/>
        <v>0</v>
      </c>
      <c r="X2039" s="40"/>
      <c r="Y2039" s="39">
        <f t="shared" ca="1" si="942"/>
        <v>0</v>
      </c>
      <c r="Z2039" s="327"/>
      <c r="AA2039" s="37" t="str">
        <f t="shared" ca="1" si="932"/>
        <v/>
      </c>
      <c r="AB2039" s="41" t="str">
        <f t="shared" ca="1" si="933"/>
        <v/>
      </c>
      <c r="AC2039" s="39" t="str">
        <f t="shared" si="922"/>
        <v/>
      </c>
      <c r="AD2039" s="39" t="str">
        <f t="shared" ca="1" si="943"/>
        <v/>
      </c>
      <c r="AE2039" s="39" t="str">
        <f t="shared" ca="1" si="934"/>
        <v/>
      </c>
      <c r="AF2039" s="40"/>
      <c r="AG2039" s="39">
        <f t="shared" ca="1" si="944"/>
        <v>0</v>
      </c>
      <c r="AH2039" s="339"/>
      <c r="AI2039" s="37" t="str">
        <f t="shared" ca="1" si="935"/>
        <v/>
      </c>
      <c r="AJ2039" s="41" t="str">
        <f t="shared" ca="1" si="936"/>
        <v/>
      </c>
      <c r="AK2039" s="39" t="str">
        <f t="shared" si="923"/>
        <v/>
      </c>
      <c r="AL2039" s="39" t="str">
        <f t="shared" ca="1" si="945"/>
        <v/>
      </c>
      <c r="AM2039" s="39" t="str">
        <f t="shared" ca="1" si="937"/>
        <v/>
      </c>
      <c r="AN2039" s="40"/>
      <c r="AO2039" s="39">
        <f t="shared" ca="1" si="946"/>
        <v>0</v>
      </c>
      <c r="AP2039" s="339"/>
      <c r="AW2039" s="329"/>
      <c r="BI2039" s="329"/>
      <c r="BJ2039" s="329"/>
      <c r="BK2039" s="329"/>
      <c r="BL2039" s="329"/>
      <c r="BM2039" s="329"/>
      <c r="BN2039" s="329"/>
      <c r="BO2039" s="329"/>
      <c r="BP2039" s="329"/>
      <c r="BQ2039" s="329"/>
      <c r="BR2039" s="329"/>
      <c r="BS2039" s="329"/>
      <c r="BT2039" s="329"/>
      <c r="BU2039" s="329"/>
      <c r="BV2039" s="329"/>
      <c r="BW2039" s="325"/>
      <c r="BX2039" s="325"/>
      <c r="BY2039" s="325"/>
      <c r="BZ2039" s="325"/>
      <c r="CA2039" s="325"/>
      <c r="CB2039" s="325"/>
      <c r="CC2039" s="325"/>
      <c r="CD2039" s="325"/>
      <c r="CE2039" s="325"/>
      <c r="CF2039" s="325"/>
      <c r="CG2039" s="325"/>
      <c r="CH2039" s="325"/>
      <c r="CI2039" s="325"/>
      <c r="CJ2039" s="325"/>
      <c r="CK2039" s="325"/>
      <c r="CL2039" s="325"/>
      <c r="CM2039" s="325"/>
      <c r="CN2039" s="325"/>
      <c r="CO2039" s="325"/>
      <c r="CP2039" s="325"/>
      <c r="CQ2039" s="325"/>
      <c r="CR2039" s="325"/>
      <c r="CS2039" s="325"/>
      <c r="CT2039" s="325"/>
      <c r="CU2039" s="325"/>
      <c r="CV2039" s="325"/>
      <c r="CW2039" s="325"/>
      <c r="CX2039" s="325"/>
    </row>
    <row r="2040" spans="1:102" s="36" customFormat="1" ht="15" hidden="1" customHeight="1">
      <c r="A2040" s="329"/>
      <c r="B2040" s="37" t="str">
        <f t="shared" ca="1" si="924"/>
        <v/>
      </c>
      <c r="C2040" s="41" t="str">
        <f t="shared" ca="1" si="925"/>
        <v/>
      </c>
      <c r="D2040" s="39" t="str">
        <f t="shared" ca="1" si="926"/>
        <v/>
      </c>
      <c r="E2040" s="39" t="str">
        <f t="shared" ca="1" si="938"/>
        <v/>
      </c>
      <c r="F2040" s="39" t="str">
        <f t="shared" ca="1" si="927"/>
        <v/>
      </c>
      <c r="G2040" s="101"/>
      <c r="H2040" s="39">
        <f t="shared" ca="1" si="918"/>
        <v>0</v>
      </c>
      <c r="J2040" s="332"/>
      <c r="K2040" s="37" t="str">
        <f t="shared" ca="1" si="928"/>
        <v/>
      </c>
      <c r="L2040" s="41" t="str">
        <f t="shared" ca="1" si="929"/>
        <v/>
      </c>
      <c r="M2040" s="39" t="str">
        <f t="shared" si="919"/>
        <v/>
      </c>
      <c r="N2040" s="39" t="str">
        <f t="shared" ca="1" si="939"/>
        <v/>
      </c>
      <c r="O2040" s="39" t="str">
        <f ca="1">IF(L2040="","",ROUND(Q2039*$O$5/payments_per_year,2))</f>
        <v/>
      </c>
      <c r="P2040" s="101"/>
      <c r="Q2040" s="39">
        <f t="shared" ca="1" si="940"/>
        <v>0</v>
      </c>
      <c r="R2040" s="332"/>
      <c r="S2040" s="37" t="str">
        <f t="shared" ca="1" si="930"/>
        <v/>
      </c>
      <c r="T2040" s="41" t="str">
        <f t="shared" ca="1" si="931"/>
        <v/>
      </c>
      <c r="U2040" s="39" t="str">
        <f t="shared" si="920"/>
        <v/>
      </c>
      <c r="V2040" s="39" t="str">
        <f t="shared" ca="1" si="941"/>
        <v/>
      </c>
      <c r="W2040" s="39">
        <f t="shared" ca="1" si="921"/>
        <v>0</v>
      </c>
      <c r="X2040" s="40"/>
      <c r="Y2040" s="39">
        <f t="shared" ca="1" si="942"/>
        <v>0</v>
      </c>
      <c r="Z2040" s="327"/>
      <c r="AA2040" s="37" t="str">
        <f t="shared" ca="1" si="932"/>
        <v/>
      </c>
      <c r="AB2040" s="41" t="str">
        <f t="shared" ca="1" si="933"/>
        <v/>
      </c>
      <c r="AC2040" s="39" t="str">
        <f t="shared" si="922"/>
        <v/>
      </c>
      <c r="AD2040" s="39" t="str">
        <f t="shared" ca="1" si="943"/>
        <v/>
      </c>
      <c r="AE2040" s="39" t="str">
        <f t="shared" ca="1" si="934"/>
        <v/>
      </c>
      <c r="AF2040" s="40"/>
      <c r="AG2040" s="39">
        <f t="shared" ca="1" si="944"/>
        <v>0</v>
      </c>
      <c r="AH2040" s="339"/>
      <c r="AI2040" s="37" t="str">
        <f t="shared" ca="1" si="935"/>
        <v/>
      </c>
      <c r="AJ2040" s="41" t="str">
        <f t="shared" ca="1" si="936"/>
        <v/>
      </c>
      <c r="AK2040" s="39" t="str">
        <f t="shared" si="923"/>
        <v/>
      </c>
      <c r="AL2040" s="39" t="str">
        <f t="shared" ca="1" si="945"/>
        <v/>
      </c>
      <c r="AM2040" s="39" t="str">
        <f t="shared" ca="1" si="937"/>
        <v/>
      </c>
      <c r="AN2040" s="40"/>
      <c r="AO2040" s="39">
        <f t="shared" ca="1" si="946"/>
        <v>0</v>
      </c>
      <c r="AP2040" s="339"/>
      <c r="AW2040" s="329"/>
      <c r="BI2040" s="329"/>
      <c r="BJ2040" s="329"/>
      <c r="BK2040" s="329"/>
      <c r="BL2040" s="329"/>
      <c r="BM2040" s="329"/>
      <c r="BN2040" s="329"/>
      <c r="BO2040" s="329"/>
      <c r="BP2040" s="329"/>
      <c r="BQ2040" s="329"/>
      <c r="BR2040" s="329"/>
      <c r="BS2040" s="329"/>
      <c r="BT2040" s="329"/>
      <c r="BU2040" s="329"/>
      <c r="BV2040" s="329"/>
      <c r="BW2040" s="325"/>
      <c r="BX2040" s="325"/>
      <c r="BY2040" s="325"/>
      <c r="BZ2040" s="325"/>
      <c r="CA2040" s="325"/>
      <c r="CB2040" s="325"/>
      <c r="CC2040" s="325"/>
      <c r="CD2040" s="325"/>
      <c r="CE2040" s="325"/>
      <c r="CF2040" s="325"/>
      <c r="CG2040" s="325"/>
      <c r="CH2040" s="325"/>
      <c r="CI2040" s="325"/>
      <c r="CJ2040" s="325"/>
      <c r="CK2040" s="325"/>
      <c r="CL2040" s="325"/>
      <c r="CM2040" s="325"/>
      <c r="CN2040" s="325"/>
      <c r="CO2040" s="325"/>
      <c r="CP2040" s="325"/>
      <c r="CQ2040" s="325"/>
      <c r="CR2040" s="325"/>
      <c r="CS2040" s="325"/>
      <c r="CT2040" s="325"/>
      <c r="CU2040" s="325"/>
      <c r="CV2040" s="325"/>
      <c r="CW2040" s="325"/>
      <c r="CX2040" s="325"/>
    </row>
    <row r="2041" spans="1:102" s="36" customFormat="1" ht="15" hidden="1" customHeight="1">
      <c r="A2041" s="329"/>
      <c r="B2041" s="37" t="str">
        <f t="shared" ca="1" si="924"/>
        <v/>
      </c>
      <c r="C2041" s="41" t="str">
        <f t="shared" ca="1" si="925"/>
        <v/>
      </c>
      <c r="D2041" s="39" t="str">
        <f t="shared" ca="1" si="926"/>
        <v/>
      </c>
      <c r="E2041" s="39" t="str">
        <f t="shared" ca="1" si="938"/>
        <v/>
      </c>
      <c r="F2041" s="39" t="str">
        <f t="shared" ca="1" si="927"/>
        <v/>
      </c>
      <c r="G2041" s="101"/>
      <c r="H2041" s="39">
        <f t="shared" ca="1" si="918"/>
        <v>0</v>
      </c>
      <c r="J2041" s="332"/>
      <c r="K2041" s="37" t="str">
        <f t="shared" ca="1" si="928"/>
        <v/>
      </c>
      <c r="L2041" s="41" t="str">
        <f t="shared" ca="1" si="929"/>
        <v/>
      </c>
      <c r="M2041" s="39" t="str">
        <f t="shared" si="919"/>
        <v/>
      </c>
      <c r="N2041" s="39" t="str">
        <f t="shared" ca="1" si="939"/>
        <v/>
      </c>
      <c r="O2041" s="39">
        <f ca="1">ROUND(Q2040*$O$5/payments_per_year,2)</f>
        <v>0</v>
      </c>
      <c r="P2041" s="101"/>
      <c r="Q2041" s="39">
        <f t="shared" ca="1" si="940"/>
        <v>0</v>
      </c>
      <c r="R2041" s="332"/>
      <c r="S2041" s="37" t="str">
        <f t="shared" ca="1" si="930"/>
        <v/>
      </c>
      <c r="T2041" s="41" t="str">
        <f t="shared" ca="1" si="931"/>
        <v/>
      </c>
      <c r="U2041" s="39" t="str">
        <f t="shared" si="920"/>
        <v/>
      </c>
      <c r="V2041" s="39" t="str">
        <f t="shared" ca="1" si="941"/>
        <v/>
      </c>
      <c r="W2041" s="39">
        <f t="shared" ca="1" si="921"/>
        <v>0</v>
      </c>
      <c r="X2041" s="40"/>
      <c r="Y2041" s="39">
        <f t="shared" ca="1" si="942"/>
        <v>0</v>
      </c>
      <c r="Z2041" s="327"/>
      <c r="AA2041" s="37" t="str">
        <f t="shared" ca="1" si="932"/>
        <v/>
      </c>
      <c r="AB2041" s="41" t="str">
        <f t="shared" ca="1" si="933"/>
        <v/>
      </c>
      <c r="AC2041" s="39" t="str">
        <f t="shared" si="922"/>
        <v/>
      </c>
      <c r="AD2041" s="39" t="str">
        <f t="shared" ca="1" si="943"/>
        <v/>
      </c>
      <c r="AE2041" s="39" t="str">
        <f t="shared" ca="1" si="934"/>
        <v/>
      </c>
      <c r="AF2041" s="40"/>
      <c r="AG2041" s="39">
        <f t="shared" ca="1" si="944"/>
        <v>0</v>
      </c>
      <c r="AH2041" s="339"/>
      <c r="AI2041" s="37" t="str">
        <f t="shared" ca="1" si="935"/>
        <v/>
      </c>
      <c r="AJ2041" s="41" t="str">
        <f t="shared" ca="1" si="936"/>
        <v/>
      </c>
      <c r="AK2041" s="39" t="str">
        <f t="shared" si="923"/>
        <v/>
      </c>
      <c r="AL2041" s="39" t="str">
        <f t="shared" ca="1" si="945"/>
        <v/>
      </c>
      <c r="AM2041" s="39" t="str">
        <f t="shared" ca="1" si="937"/>
        <v/>
      </c>
      <c r="AN2041" s="40"/>
      <c r="AO2041" s="39">
        <f t="shared" ca="1" si="946"/>
        <v>0</v>
      </c>
      <c r="AP2041" s="339"/>
      <c r="AW2041" s="329"/>
      <c r="BI2041" s="329"/>
      <c r="BJ2041" s="329"/>
      <c r="BK2041" s="329"/>
      <c r="BL2041" s="329"/>
      <c r="BM2041" s="329"/>
      <c r="BN2041" s="329"/>
      <c r="BO2041" s="329"/>
      <c r="BP2041" s="329"/>
      <c r="BQ2041" s="329"/>
      <c r="BR2041" s="329"/>
      <c r="BS2041" s="329"/>
      <c r="BT2041" s="329"/>
      <c r="BU2041" s="329"/>
      <c r="BV2041" s="329"/>
      <c r="BW2041" s="325"/>
      <c r="BX2041" s="325"/>
      <c r="BY2041" s="325"/>
      <c r="BZ2041" s="325"/>
      <c r="CA2041" s="325"/>
      <c r="CB2041" s="325"/>
      <c r="CC2041" s="325"/>
      <c r="CD2041" s="325"/>
      <c r="CE2041" s="325"/>
      <c r="CF2041" s="325"/>
      <c r="CG2041" s="325"/>
      <c r="CH2041" s="325"/>
      <c r="CI2041" s="325"/>
      <c r="CJ2041" s="325"/>
      <c r="CK2041" s="325"/>
      <c r="CL2041" s="325"/>
      <c r="CM2041" s="325"/>
      <c r="CN2041" s="325"/>
      <c r="CO2041" s="325"/>
      <c r="CP2041" s="325"/>
      <c r="CQ2041" s="325"/>
      <c r="CR2041" s="325"/>
      <c r="CS2041" s="325"/>
      <c r="CT2041" s="325"/>
      <c r="CU2041" s="325"/>
      <c r="CV2041" s="325"/>
      <c r="CW2041" s="325"/>
      <c r="CX2041" s="325"/>
    </row>
    <row r="2042" spans="1:102" s="36" customFormat="1" ht="15" hidden="1" customHeight="1">
      <c r="A2042" s="329"/>
      <c r="B2042" s="37" t="str">
        <f t="shared" ca="1" si="924"/>
        <v/>
      </c>
      <c r="C2042" s="41" t="str">
        <f t="shared" ca="1" si="925"/>
        <v/>
      </c>
      <c r="D2042" s="39" t="str">
        <f t="shared" ca="1" si="926"/>
        <v/>
      </c>
      <c r="E2042" s="39" t="str">
        <f t="shared" ca="1" si="938"/>
        <v/>
      </c>
      <c r="F2042" s="39" t="str">
        <f t="shared" ca="1" si="927"/>
        <v/>
      </c>
      <c r="G2042" s="101"/>
      <c r="H2042" s="39">
        <f t="shared" ca="1" si="918"/>
        <v>0</v>
      </c>
      <c r="J2042" s="332"/>
      <c r="K2042" s="37" t="str">
        <f t="shared" ca="1" si="928"/>
        <v/>
      </c>
      <c r="L2042" s="41" t="str">
        <f t="shared" ca="1" si="929"/>
        <v/>
      </c>
      <c r="M2042" s="39" t="str">
        <f t="shared" si="919"/>
        <v/>
      </c>
      <c r="N2042" s="39" t="str">
        <f t="shared" ca="1" si="939"/>
        <v/>
      </c>
      <c r="O2042" s="39" t="str">
        <f ca="1">IF(L2042="","",ROUND(Q2041*$O$5/payments_per_year,2))</f>
        <v/>
      </c>
      <c r="P2042" s="101"/>
      <c r="Q2042" s="39">
        <f t="shared" ca="1" si="940"/>
        <v>0</v>
      </c>
      <c r="R2042" s="332"/>
      <c r="S2042" s="37" t="str">
        <f t="shared" ca="1" si="930"/>
        <v/>
      </c>
      <c r="T2042" s="41" t="str">
        <f t="shared" ca="1" si="931"/>
        <v/>
      </c>
      <c r="U2042" s="39" t="str">
        <f t="shared" si="920"/>
        <v/>
      </c>
      <c r="V2042" s="39" t="str">
        <f t="shared" ca="1" si="941"/>
        <v/>
      </c>
      <c r="W2042" s="39">
        <f t="shared" ca="1" si="921"/>
        <v>0</v>
      </c>
      <c r="X2042" s="40"/>
      <c r="Y2042" s="39">
        <f t="shared" ca="1" si="942"/>
        <v>0</v>
      </c>
      <c r="Z2042" s="327"/>
      <c r="AA2042" s="37" t="str">
        <f t="shared" ca="1" si="932"/>
        <v/>
      </c>
      <c r="AB2042" s="41" t="str">
        <f t="shared" ca="1" si="933"/>
        <v/>
      </c>
      <c r="AC2042" s="39" t="str">
        <f t="shared" si="922"/>
        <v/>
      </c>
      <c r="AD2042" s="39" t="str">
        <f t="shared" ca="1" si="943"/>
        <v/>
      </c>
      <c r="AE2042" s="39" t="str">
        <f t="shared" ca="1" si="934"/>
        <v/>
      </c>
      <c r="AF2042" s="40"/>
      <c r="AG2042" s="39">
        <f t="shared" ca="1" si="944"/>
        <v>0</v>
      </c>
      <c r="AH2042" s="339"/>
      <c r="AI2042" s="37" t="str">
        <f t="shared" ca="1" si="935"/>
        <v/>
      </c>
      <c r="AJ2042" s="41" t="str">
        <f t="shared" ca="1" si="936"/>
        <v/>
      </c>
      <c r="AK2042" s="39" t="str">
        <f t="shared" si="923"/>
        <v/>
      </c>
      <c r="AL2042" s="39" t="str">
        <f t="shared" ca="1" si="945"/>
        <v/>
      </c>
      <c r="AM2042" s="39" t="str">
        <f t="shared" ca="1" si="937"/>
        <v/>
      </c>
      <c r="AN2042" s="40"/>
      <c r="AO2042" s="39">
        <f t="shared" ca="1" si="946"/>
        <v>0</v>
      </c>
      <c r="AP2042" s="339"/>
      <c r="AW2042" s="329"/>
      <c r="BI2042" s="329"/>
      <c r="BJ2042" s="329"/>
      <c r="BK2042" s="329"/>
      <c r="BL2042" s="329"/>
      <c r="BM2042" s="329"/>
      <c r="BN2042" s="329"/>
      <c r="BO2042" s="329"/>
      <c r="BP2042" s="329"/>
      <c r="BQ2042" s="329"/>
      <c r="BR2042" s="329"/>
      <c r="BS2042" s="329"/>
      <c r="BT2042" s="329"/>
      <c r="BU2042" s="329"/>
      <c r="BV2042" s="329"/>
      <c r="BW2042" s="325"/>
      <c r="BX2042" s="325"/>
      <c r="BY2042" s="325"/>
      <c r="BZ2042" s="325"/>
      <c r="CA2042" s="325"/>
      <c r="CB2042" s="325"/>
      <c r="CC2042" s="325"/>
      <c r="CD2042" s="325"/>
      <c r="CE2042" s="325"/>
      <c r="CF2042" s="325"/>
      <c r="CG2042" s="325"/>
      <c r="CH2042" s="325"/>
      <c r="CI2042" s="325"/>
      <c r="CJ2042" s="325"/>
      <c r="CK2042" s="325"/>
      <c r="CL2042" s="325"/>
      <c r="CM2042" s="325"/>
      <c r="CN2042" s="325"/>
      <c r="CO2042" s="325"/>
      <c r="CP2042" s="325"/>
      <c r="CQ2042" s="325"/>
      <c r="CR2042" s="325"/>
      <c r="CS2042" s="325"/>
      <c r="CT2042" s="325"/>
      <c r="CU2042" s="325"/>
      <c r="CV2042" s="325"/>
      <c r="CW2042" s="325"/>
      <c r="CX2042" s="325"/>
    </row>
    <row r="2043" spans="1:102" s="36" customFormat="1" ht="15" hidden="1" customHeight="1">
      <c r="A2043" s="329"/>
      <c r="B2043" s="37" t="str">
        <f t="shared" ca="1" si="924"/>
        <v/>
      </c>
      <c r="C2043" s="41" t="str">
        <f t="shared" ca="1" si="925"/>
        <v/>
      </c>
      <c r="D2043" s="39" t="str">
        <f t="shared" ca="1" si="926"/>
        <v/>
      </c>
      <c r="E2043" s="39" t="str">
        <f t="shared" ca="1" si="938"/>
        <v/>
      </c>
      <c r="F2043" s="39" t="str">
        <f t="shared" ca="1" si="927"/>
        <v/>
      </c>
      <c r="G2043" s="101"/>
      <c r="H2043" s="39">
        <f t="shared" ca="1" si="918"/>
        <v>0</v>
      </c>
      <c r="J2043" s="332"/>
      <c r="K2043" s="37" t="str">
        <f t="shared" ca="1" si="928"/>
        <v/>
      </c>
      <c r="L2043" s="41" t="str">
        <f t="shared" ca="1" si="929"/>
        <v/>
      </c>
      <c r="M2043" s="39" t="str">
        <f t="shared" si="919"/>
        <v/>
      </c>
      <c r="N2043" s="39" t="str">
        <f t="shared" ca="1" si="939"/>
        <v/>
      </c>
      <c r="O2043" s="39">
        <f ca="1">ROUND(Q2042*$O$5/payments_per_year,2)</f>
        <v>0</v>
      </c>
      <c r="P2043" s="101"/>
      <c r="Q2043" s="39">
        <f t="shared" ca="1" si="940"/>
        <v>0</v>
      </c>
      <c r="R2043" s="332"/>
      <c r="S2043" s="37" t="str">
        <f t="shared" ca="1" si="930"/>
        <v/>
      </c>
      <c r="T2043" s="41" t="str">
        <f t="shared" ca="1" si="931"/>
        <v/>
      </c>
      <c r="U2043" s="39" t="str">
        <f t="shared" si="920"/>
        <v/>
      </c>
      <c r="V2043" s="39" t="str">
        <f t="shared" ca="1" si="941"/>
        <v/>
      </c>
      <c r="W2043" s="39">
        <f t="shared" ca="1" si="921"/>
        <v>0</v>
      </c>
      <c r="X2043" s="40"/>
      <c r="Y2043" s="39">
        <f t="shared" ca="1" si="942"/>
        <v>0</v>
      </c>
      <c r="Z2043" s="327"/>
      <c r="AA2043" s="37" t="str">
        <f t="shared" ca="1" si="932"/>
        <v/>
      </c>
      <c r="AB2043" s="41" t="str">
        <f t="shared" ca="1" si="933"/>
        <v/>
      </c>
      <c r="AC2043" s="39" t="str">
        <f t="shared" si="922"/>
        <v/>
      </c>
      <c r="AD2043" s="39" t="str">
        <f t="shared" ca="1" si="943"/>
        <v/>
      </c>
      <c r="AE2043" s="39" t="str">
        <f t="shared" ca="1" si="934"/>
        <v/>
      </c>
      <c r="AF2043" s="40"/>
      <c r="AG2043" s="39">
        <f t="shared" ca="1" si="944"/>
        <v>0</v>
      </c>
      <c r="AH2043" s="339"/>
      <c r="AI2043" s="37" t="str">
        <f t="shared" ca="1" si="935"/>
        <v/>
      </c>
      <c r="AJ2043" s="41" t="str">
        <f t="shared" ca="1" si="936"/>
        <v/>
      </c>
      <c r="AK2043" s="39" t="str">
        <f t="shared" si="923"/>
        <v/>
      </c>
      <c r="AL2043" s="39" t="str">
        <f t="shared" ca="1" si="945"/>
        <v/>
      </c>
      <c r="AM2043" s="39" t="str">
        <f t="shared" ca="1" si="937"/>
        <v/>
      </c>
      <c r="AN2043" s="40"/>
      <c r="AO2043" s="39">
        <f t="shared" ca="1" si="946"/>
        <v>0</v>
      </c>
      <c r="AP2043" s="339"/>
      <c r="AW2043" s="329"/>
      <c r="BI2043" s="329"/>
      <c r="BJ2043" s="329"/>
      <c r="BK2043" s="329"/>
      <c r="BL2043" s="329"/>
      <c r="BM2043" s="329"/>
      <c r="BN2043" s="329"/>
      <c r="BO2043" s="329"/>
      <c r="BP2043" s="329"/>
      <c r="BQ2043" s="329"/>
      <c r="BR2043" s="329"/>
      <c r="BS2043" s="329"/>
      <c r="BT2043" s="329"/>
      <c r="BU2043" s="329"/>
      <c r="BV2043" s="329"/>
      <c r="BW2043" s="325"/>
      <c r="BX2043" s="325"/>
      <c r="BY2043" s="325"/>
      <c r="BZ2043" s="325"/>
      <c r="CA2043" s="325"/>
      <c r="CB2043" s="325"/>
      <c r="CC2043" s="325"/>
      <c r="CD2043" s="325"/>
      <c r="CE2043" s="325"/>
      <c r="CF2043" s="325"/>
      <c r="CG2043" s="325"/>
      <c r="CH2043" s="325"/>
      <c r="CI2043" s="325"/>
      <c r="CJ2043" s="325"/>
      <c r="CK2043" s="325"/>
      <c r="CL2043" s="325"/>
      <c r="CM2043" s="325"/>
      <c r="CN2043" s="325"/>
      <c r="CO2043" s="325"/>
      <c r="CP2043" s="325"/>
      <c r="CQ2043" s="325"/>
      <c r="CR2043" s="325"/>
      <c r="CS2043" s="325"/>
      <c r="CT2043" s="325"/>
      <c r="CU2043" s="325"/>
      <c r="CV2043" s="325"/>
      <c r="CW2043" s="325"/>
      <c r="CX2043" s="325"/>
    </row>
    <row r="2044" spans="1:102" s="36" customFormat="1" ht="15" hidden="1" customHeight="1">
      <c r="A2044" s="329"/>
      <c r="B2044" s="37" t="str">
        <f t="shared" ca="1" si="924"/>
        <v/>
      </c>
      <c r="C2044" s="41" t="str">
        <f t="shared" ca="1" si="925"/>
        <v/>
      </c>
      <c r="D2044" s="39" t="str">
        <f t="shared" ca="1" si="926"/>
        <v/>
      </c>
      <c r="E2044" s="39" t="str">
        <f t="shared" ca="1" si="938"/>
        <v/>
      </c>
      <c r="F2044" s="39" t="str">
        <f t="shared" ca="1" si="927"/>
        <v/>
      </c>
      <c r="G2044" s="101"/>
      <c r="H2044" s="39">
        <f t="shared" ca="1" si="918"/>
        <v>0</v>
      </c>
      <c r="J2044" s="332"/>
      <c r="K2044" s="37" t="str">
        <f t="shared" ca="1" si="928"/>
        <v/>
      </c>
      <c r="L2044" s="41" t="str">
        <f t="shared" ca="1" si="929"/>
        <v/>
      </c>
      <c r="M2044" s="39" t="str">
        <f t="shared" si="919"/>
        <v/>
      </c>
      <c r="N2044" s="39" t="str">
        <f t="shared" ca="1" si="939"/>
        <v/>
      </c>
      <c r="O2044" s="39" t="str">
        <f ca="1">IF(L2044="","",ROUND(Q2043*$O$5/payments_per_year,2))</f>
        <v/>
      </c>
      <c r="P2044" s="101"/>
      <c r="Q2044" s="39">
        <f t="shared" ca="1" si="940"/>
        <v>0</v>
      </c>
      <c r="R2044" s="332"/>
      <c r="S2044" s="37" t="str">
        <f t="shared" ca="1" si="930"/>
        <v/>
      </c>
      <c r="T2044" s="41" t="str">
        <f t="shared" ca="1" si="931"/>
        <v/>
      </c>
      <c r="U2044" s="39" t="str">
        <f t="shared" si="920"/>
        <v/>
      </c>
      <c r="V2044" s="39" t="str">
        <f t="shared" ca="1" si="941"/>
        <v/>
      </c>
      <c r="W2044" s="39">
        <f t="shared" ca="1" si="921"/>
        <v>0</v>
      </c>
      <c r="X2044" s="40"/>
      <c r="Y2044" s="39">
        <f t="shared" ca="1" si="942"/>
        <v>0</v>
      </c>
      <c r="Z2044" s="327"/>
      <c r="AA2044" s="37" t="str">
        <f t="shared" ca="1" si="932"/>
        <v/>
      </c>
      <c r="AB2044" s="41" t="str">
        <f t="shared" ca="1" si="933"/>
        <v/>
      </c>
      <c r="AC2044" s="39" t="str">
        <f t="shared" si="922"/>
        <v/>
      </c>
      <c r="AD2044" s="39" t="str">
        <f t="shared" ca="1" si="943"/>
        <v/>
      </c>
      <c r="AE2044" s="39" t="str">
        <f t="shared" ca="1" si="934"/>
        <v/>
      </c>
      <c r="AF2044" s="40"/>
      <c r="AG2044" s="39">
        <f t="shared" ca="1" si="944"/>
        <v>0</v>
      </c>
      <c r="AH2044" s="339"/>
      <c r="AI2044" s="37" t="str">
        <f t="shared" ca="1" si="935"/>
        <v/>
      </c>
      <c r="AJ2044" s="41" t="str">
        <f t="shared" ca="1" si="936"/>
        <v/>
      </c>
      <c r="AK2044" s="39" t="str">
        <f t="shared" si="923"/>
        <v/>
      </c>
      <c r="AL2044" s="39" t="str">
        <f t="shared" ca="1" si="945"/>
        <v/>
      </c>
      <c r="AM2044" s="39" t="str">
        <f t="shared" ca="1" si="937"/>
        <v/>
      </c>
      <c r="AN2044" s="40"/>
      <c r="AO2044" s="39">
        <f t="shared" ca="1" si="946"/>
        <v>0</v>
      </c>
      <c r="AP2044" s="339"/>
      <c r="AW2044" s="329"/>
      <c r="BI2044" s="329"/>
      <c r="BJ2044" s="329"/>
      <c r="BK2044" s="329"/>
      <c r="BL2044" s="329"/>
      <c r="BM2044" s="329"/>
      <c r="BN2044" s="329"/>
      <c r="BO2044" s="329"/>
      <c r="BP2044" s="329"/>
      <c r="BQ2044" s="329"/>
      <c r="BR2044" s="329"/>
      <c r="BS2044" s="329"/>
      <c r="BT2044" s="329"/>
      <c r="BU2044" s="329"/>
      <c r="BV2044" s="329"/>
      <c r="BW2044" s="325"/>
      <c r="BX2044" s="325"/>
      <c r="BY2044" s="325"/>
      <c r="BZ2044" s="325"/>
      <c r="CA2044" s="325"/>
      <c r="CB2044" s="325"/>
      <c r="CC2044" s="325"/>
      <c r="CD2044" s="325"/>
      <c r="CE2044" s="325"/>
      <c r="CF2044" s="325"/>
      <c r="CG2044" s="325"/>
      <c r="CH2044" s="325"/>
      <c r="CI2044" s="325"/>
      <c r="CJ2044" s="325"/>
      <c r="CK2044" s="325"/>
      <c r="CL2044" s="325"/>
      <c r="CM2044" s="325"/>
      <c r="CN2044" s="325"/>
      <c r="CO2044" s="325"/>
      <c r="CP2044" s="325"/>
      <c r="CQ2044" s="325"/>
      <c r="CR2044" s="325"/>
      <c r="CS2044" s="325"/>
      <c r="CT2044" s="325"/>
      <c r="CU2044" s="325"/>
      <c r="CV2044" s="325"/>
      <c r="CW2044" s="325"/>
      <c r="CX2044" s="325"/>
    </row>
    <row r="2045" spans="1:102" s="36" customFormat="1" ht="15" hidden="1" customHeight="1">
      <c r="A2045" s="329"/>
      <c r="B2045" s="37" t="str">
        <f t="shared" ca="1" si="924"/>
        <v/>
      </c>
      <c r="C2045" s="41" t="str">
        <f t="shared" ca="1" si="925"/>
        <v/>
      </c>
      <c r="D2045" s="39" t="str">
        <f t="shared" ca="1" si="926"/>
        <v/>
      </c>
      <c r="E2045" s="39" t="str">
        <f t="shared" ca="1" si="938"/>
        <v/>
      </c>
      <c r="F2045" s="39" t="str">
        <f t="shared" ca="1" si="927"/>
        <v/>
      </c>
      <c r="G2045" s="101"/>
      <c r="H2045" s="39">
        <f t="shared" ca="1" si="918"/>
        <v>0</v>
      </c>
      <c r="J2045" s="332"/>
      <c r="K2045" s="37" t="str">
        <f t="shared" ca="1" si="928"/>
        <v/>
      </c>
      <c r="L2045" s="41" t="str">
        <f t="shared" ca="1" si="929"/>
        <v/>
      </c>
      <c r="M2045" s="39" t="str">
        <f t="shared" si="919"/>
        <v/>
      </c>
      <c r="N2045" s="39" t="str">
        <f t="shared" ca="1" si="939"/>
        <v/>
      </c>
      <c r="O2045" s="39">
        <f ca="1">ROUND(Q2044*$O$5/payments_per_year,2)</f>
        <v>0</v>
      </c>
      <c r="P2045" s="101"/>
      <c r="Q2045" s="39">
        <f t="shared" ca="1" si="940"/>
        <v>0</v>
      </c>
      <c r="R2045" s="332"/>
      <c r="S2045" s="37" t="str">
        <f t="shared" ca="1" si="930"/>
        <v/>
      </c>
      <c r="T2045" s="41" t="str">
        <f t="shared" ca="1" si="931"/>
        <v/>
      </c>
      <c r="U2045" s="39" t="str">
        <f t="shared" si="920"/>
        <v/>
      </c>
      <c r="V2045" s="39" t="str">
        <f t="shared" ca="1" si="941"/>
        <v/>
      </c>
      <c r="W2045" s="39">
        <f t="shared" ca="1" si="921"/>
        <v>0</v>
      </c>
      <c r="X2045" s="40"/>
      <c r="Y2045" s="39">
        <f t="shared" ca="1" si="942"/>
        <v>0</v>
      </c>
      <c r="Z2045" s="327"/>
      <c r="AA2045" s="37" t="str">
        <f t="shared" ca="1" si="932"/>
        <v/>
      </c>
      <c r="AB2045" s="41" t="str">
        <f t="shared" ca="1" si="933"/>
        <v/>
      </c>
      <c r="AC2045" s="39" t="str">
        <f t="shared" si="922"/>
        <v/>
      </c>
      <c r="AD2045" s="39" t="str">
        <f t="shared" ca="1" si="943"/>
        <v/>
      </c>
      <c r="AE2045" s="39" t="str">
        <f t="shared" ca="1" si="934"/>
        <v/>
      </c>
      <c r="AF2045" s="40"/>
      <c r="AG2045" s="39">
        <f t="shared" ca="1" si="944"/>
        <v>0</v>
      </c>
      <c r="AH2045" s="339"/>
      <c r="AI2045" s="37" t="str">
        <f t="shared" ca="1" si="935"/>
        <v/>
      </c>
      <c r="AJ2045" s="41" t="str">
        <f t="shared" ca="1" si="936"/>
        <v/>
      </c>
      <c r="AK2045" s="39" t="str">
        <f t="shared" si="923"/>
        <v/>
      </c>
      <c r="AL2045" s="39" t="str">
        <f t="shared" ca="1" si="945"/>
        <v/>
      </c>
      <c r="AM2045" s="39" t="str">
        <f t="shared" ca="1" si="937"/>
        <v/>
      </c>
      <c r="AN2045" s="40"/>
      <c r="AO2045" s="39">
        <f t="shared" ca="1" si="946"/>
        <v>0</v>
      </c>
      <c r="AP2045" s="339"/>
      <c r="AW2045" s="329"/>
      <c r="BI2045" s="329"/>
      <c r="BJ2045" s="329"/>
      <c r="BK2045" s="329"/>
      <c r="BL2045" s="329"/>
      <c r="BM2045" s="329"/>
      <c r="BN2045" s="329"/>
      <c r="BO2045" s="329"/>
      <c r="BP2045" s="329"/>
      <c r="BQ2045" s="329"/>
      <c r="BR2045" s="329"/>
      <c r="BS2045" s="329"/>
      <c r="BT2045" s="329"/>
      <c r="BU2045" s="329"/>
      <c r="BV2045" s="329"/>
      <c r="BW2045" s="325"/>
      <c r="BX2045" s="325"/>
      <c r="BY2045" s="325"/>
      <c r="BZ2045" s="325"/>
      <c r="CA2045" s="325"/>
      <c r="CB2045" s="325"/>
      <c r="CC2045" s="325"/>
      <c r="CD2045" s="325"/>
      <c r="CE2045" s="325"/>
      <c r="CF2045" s="325"/>
      <c r="CG2045" s="325"/>
      <c r="CH2045" s="325"/>
      <c r="CI2045" s="325"/>
      <c r="CJ2045" s="325"/>
      <c r="CK2045" s="325"/>
      <c r="CL2045" s="325"/>
      <c r="CM2045" s="325"/>
      <c r="CN2045" s="325"/>
      <c r="CO2045" s="325"/>
      <c r="CP2045" s="325"/>
      <c r="CQ2045" s="325"/>
      <c r="CR2045" s="325"/>
      <c r="CS2045" s="325"/>
      <c r="CT2045" s="325"/>
      <c r="CU2045" s="325"/>
      <c r="CV2045" s="325"/>
      <c r="CW2045" s="325"/>
      <c r="CX2045" s="325"/>
    </row>
    <row r="2046" spans="1:102" s="36" customFormat="1" ht="15" hidden="1" customHeight="1">
      <c r="A2046" s="329"/>
      <c r="B2046" s="37" t="str">
        <f t="shared" ca="1" si="924"/>
        <v/>
      </c>
      <c r="C2046" s="41" t="str">
        <f t="shared" ca="1" si="925"/>
        <v/>
      </c>
      <c r="D2046" s="39" t="str">
        <f t="shared" ca="1" si="926"/>
        <v/>
      </c>
      <c r="E2046" s="39" t="str">
        <f t="shared" ca="1" si="938"/>
        <v/>
      </c>
      <c r="F2046" s="39" t="str">
        <f t="shared" ca="1" si="927"/>
        <v/>
      </c>
      <c r="G2046" s="101"/>
      <c r="H2046" s="39">
        <f t="shared" ca="1" si="918"/>
        <v>0</v>
      </c>
      <c r="J2046" s="332"/>
      <c r="K2046" s="37" t="str">
        <f t="shared" ca="1" si="928"/>
        <v/>
      </c>
      <c r="L2046" s="41" t="str">
        <f t="shared" ca="1" si="929"/>
        <v/>
      </c>
      <c r="M2046" s="39" t="str">
        <f t="shared" si="919"/>
        <v/>
      </c>
      <c r="N2046" s="39" t="str">
        <f t="shared" ca="1" si="939"/>
        <v/>
      </c>
      <c r="O2046" s="39" t="str">
        <f ca="1">IF(L2046="","",ROUND(Q2045*$O$5/payments_per_year,2))</f>
        <v/>
      </c>
      <c r="P2046" s="101"/>
      <c r="Q2046" s="39">
        <f t="shared" ca="1" si="940"/>
        <v>0</v>
      </c>
      <c r="R2046" s="332"/>
      <c r="S2046" s="37" t="str">
        <f t="shared" ca="1" si="930"/>
        <v/>
      </c>
      <c r="T2046" s="41" t="str">
        <f t="shared" ca="1" si="931"/>
        <v/>
      </c>
      <c r="U2046" s="39" t="str">
        <f t="shared" si="920"/>
        <v/>
      </c>
      <c r="V2046" s="39" t="str">
        <f t="shared" ca="1" si="941"/>
        <v/>
      </c>
      <c r="W2046" s="39">
        <f t="shared" ca="1" si="921"/>
        <v>0</v>
      </c>
      <c r="X2046" s="40"/>
      <c r="Y2046" s="39">
        <f t="shared" ca="1" si="942"/>
        <v>0</v>
      </c>
      <c r="Z2046" s="327"/>
      <c r="AA2046" s="37" t="str">
        <f t="shared" ca="1" si="932"/>
        <v/>
      </c>
      <c r="AB2046" s="41" t="str">
        <f t="shared" ca="1" si="933"/>
        <v/>
      </c>
      <c r="AC2046" s="39" t="str">
        <f t="shared" si="922"/>
        <v/>
      </c>
      <c r="AD2046" s="39" t="str">
        <f t="shared" ca="1" si="943"/>
        <v/>
      </c>
      <c r="AE2046" s="39" t="str">
        <f t="shared" ca="1" si="934"/>
        <v/>
      </c>
      <c r="AF2046" s="40"/>
      <c r="AG2046" s="39">
        <f t="shared" ca="1" si="944"/>
        <v>0</v>
      </c>
      <c r="AH2046" s="339"/>
      <c r="AI2046" s="37" t="str">
        <f t="shared" ca="1" si="935"/>
        <v/>
      </c>
      <c r="AJ2046" s="41" t="str">
        <f t="shared" ca="1" si="936"/>
        <v/>
      </c>
      <c r="AK2046" s="39" t="str">
        <f t="shared" si="923"/>
        <v/>
      </c>
      <c r="AL2046" s="39" t="str">
        <f t="shared" ca="1" si="945"/>
        <v/>
      </c>
      <c r="AM2046" s="39" t="str">
        <f t="shared" ca="1" si="937"/>
        <v/>
      </c>
      <c r="AN2046" s="40"/>
      <c r="AO2046" s="39">
        <f t="shared" ca="1" si="946"/>
        <v>0</v>
      </c>
      <c r="AP2046" s="339"/>
      <c r="AW2046" s="329"/>
      <c r="BI2046" s="329"/>
      <c r="BJ2046" s="329"/>
      <c r="BK2046" s="329"/>
      <c r="BL2046" s="329"/>
      <c r="BM2046" s="329"/>
      <c r="BN2046" s="329"/>
      <c r="BO2046" s="329"/>
      <c r="BP2046" s="329"/>
      <c r="BQ2046" s="329"/>
      <c r="BR2046" s="329"/>
      <c r="BS2046" s="329"/>
      <c r="BT2046" s="329"/>
      <c r="BU2046" s="329"/>
      <c r="BV2046" s="329"/>
      <c r="BW2046" s="325"/>
      <c r="BX2046" s="325"/>
      <c r="BY2046" s="325"/>
      <c r="BZ2046" s="325"/>
      <c r="CA2046" s="325"/>
      <c r="CB2046" s="325"/>
      <c r="CC2046" s="325"/>
      <c r="CD2046" s="325"/>
      <c r="CE2046" s="325"/>
      <c r="CF2046" s="325"/>
      <c r="CG2046" s="325"/>
      <c r="CH2046" s="325"/>
      <c r="CI2046" s="325"/>
      <c r="CJ2046" s="325"/>
      <c r="CK2046" s="325"/>
      <c r="CL2046" s="325"/>
      <c r="CM2046" s="325"/>
      <c r="CN2046" s="325"/>
      <c r="CO2046" s="325"/>
      <c r="CP2046" s="325"/>
      <c r="CQ2046" s="325"/>
      <c r="CR2046" s="325"/>
      <c r="CS2046" s="325"/>
      <c r="CT2046" s="325"/>
      <c r="CU2046" s="325"/>
      <c r="CV2046" s="325"/>
      <c r="CW2046" s="325"/>
      <c r="CX2046" s="325"/>
    </row>
    <row r="2047" spans="1:102" s="36" customFormat="1" ht="15" hidden="1" customHeight="1">
      <c r="A2047" s="329"/>
      <c r="B2047" s="37" t="str">
        <f t="shared" ca="1" si="924"/>
        <v/>
      </c>
      <c r="C2047" s="41" t="str">
        <f t="shared" ca="1" si="925"/>
        <v/>
      </c>
      <c r="D2047" s="39" t="str">
        <f t="shared" ca="1" si="926"/>
        <v/>
      </c>
      <c r="E2047" s="39" t="str">
        <f t="shared" ca="1" si="938"/>
        <v/>
      </c>
      <c r="F2047" s="39" t="str">
        <f t="shared" ca="1" si="927"/>
        <v/>
      </c>
      <c r="G2047" s="101"/>
      <c r="H2047" s="39">
        <f t="shared" ca="1" si="918"/>
        <v>0</v>
      </c>
      <c r="J2047" s="332"/>
      <c r="K2047" s="37" t="str">
        <f t="shared" ca="1" si="928"/>
        <v/>
      </c>
      <c r="L2047" s="41" t="str">
        <f t="shared" ca="1" si="929"/>
        <v/>
      </c>
      <c r="M2047" s="39" t="str">
        <f t="shared" si="919"/>
        <v/>
      </c>
      <c r="N2047" s="39" t="str">
        <f t="shared" ca="1" si="939"/>
        <v/>
      </c>
      <c r="O2047" s="39">
        <f ca="1">ROUND(Q2046*$O$5/payments_per_year,2)</f>
        <v>0</v>
      </c>
      <c r="P2047" s="101"/>
      <c r="Q2047" s="39">
        <f t="shared" ca="1" si="940"/>
        <v>0</v>
      </c>
      <c r="R2047" s="332"/>
      <c r="S2047" s="37" t="str">
        <f t="shared" ca="1" si="930"/>
        <v/>
      </c>
      <c r="T2047" s="41" t="str">
        <f t="shared" ca="1" si="931"/>
        <v/>
      </c>
      <c r="U2047" s="39" t="str">
        <f t="shared" si="920"/>
        <v/>
      </c>
      <c r="V2047" s="39" t="str">
        <f t="shared" ca="1" si="941"/>
        <v/>
      </c>
      <c r="W2047" s="39">
        <f t="shared" ca="1" si="921"/>
        <v>0</v>
      </c>
      <c r="X2047" s="40"/>
      <c r="Y2047" s="39">
        <f t="shared" ca="1" si="942"/>
        <v>0</v>
      </c>
      <c r="Z2047" s="327"/>
      <c r="AA2047" s="37" t="str">
        <f t="shared" ca="1" si="932"/>
        <v/>
      </c>
      <c r="AB2047" s="41" t="str">
        <f t="shared" ca="1" si="933"/>
        <v/>
      </c>
      <c r="AC2047" s="39" t="str">
        <f t="shared" si="922"/>
        <v/>
      </c>
      <c r="AD2047" s="39" t="str">
        <f t="shared" ca="1" si="943"/>
        <v/>
      </c>
      <c r="AE2047" s="39" t="str">
        <f t="shared" ca="1" si="934"/>
        <v/>
      </c>
      <c r="AF2047" s="40"/>
      <c r="AG2047" s="39">
        <f t="shared" ca="1" si="944"/>
        <v>0</v>
      </c>
      <c r="AH2047" s="339"/>
      <c r="AI2047" s="37" t="str">
        <f t="shared" ca="1" si="935"/>
        <v/>
      </c>
      <c r="AJ2047" s="41" t="str">
        <f t="shared" ca="1" si="936"/>
        <v/>
      </c>
      <c r="AK2047" s="39" t="str">
        <f t="shared" si="923"/>
        <v/>
      </c>
      <c r="AL2047" s="39" t="str">
        <f t="shared" ca="1" si="945"/>
        <v/>
      </c>
      <c r="AM2047" s="39" t="str">
        <f t="shared" ca="1" si="937"/>
        <v/>
      </c>
      <c r="AN2047" s="40"/>
      <c r="AO2047" s="39">
        <f t="shared" ca="1" si="946"/>
        <v>0</v>
      </c>
      <c r="AP2047" s="339"/>
      <c r="AW2047" s="329"/>
      <c r="BI2047" s="329"/>
      <c r="BJ2047" s="329"/>
      <c r="BK2047" s="329"/>
      <c r="BL2047" s="329"/>
      <c r="BM2047" s="329"/>
      <c r="BN2047" s="329"/>
      <c r="BO2047" s="329"/>
      <c r="BP2047" s="329"/>
      <c r="BQ2047" s="329"/>
      <c r="BR2047" s="329"/>
      <c r="BS2047" s="329"/>
      <c r="BT2047" s="329"/>
      <c r="BU2047" s="329"/>
      <c r="BV2047" s="329"/>
      <c r="BW2047" s="325"/>
      <c r="BX2047" s="325"/>
      <c r="BY2047" s="325"/>
      <c r="BZ2047" s="325"/>
      <c r="CA2047" s="325"/>
      <c r="CB2047" s="325"/>
      <c r="CC2047" s="325"/>
      <c r="CD2047" s="325"/>
      <c r="CE2047" s="325"/>
      <c r="CF2047" s="325"/>
      <c r="CG2047" s="325"/>
      <c r="CH2047" s="325"/>
      <c r="CI2047" s="325"/>
      <c r="CJ2047" s="325"/>
      <c r="CK2047" s="325"/>
      <c r="CL2047" s="325"/>
      <c r="CM2047" s="325"/>
      <c r="CN2047" s="325"/>
      <c r="CO2047" s="325"/>
      <c r="CP2047" s="325"/>
      <c r="CQ2047" s="325"/>
      <c r="CR2047" s="325"/>
      <c r="CS2047" s="325"/>
      <c r="CT2047" s="325"/>
      <c r="CU2047" s="325"/>
      <c r="CV2047" s="325"/>
      <c r="CW2047" s="325"/>
      <c r="CX2047" s="325"/>
    </row>
    <row r="2048" spans="1:102" s="36" customFormat="1" ht="15" hidden="1" customHeight="1">
      <c r="A2048" s="329"/>
      <c r="B2048" s="37" t="str">
        <f t="shared" ca="1" si="924"/>
        <v/>
      </c>
      <c r="C2048" s="41" t="str">
        <f t="shared" ca="1" si="925"/>
        <v/>
      </c>
      <c r="D2048" s="39" t="str">
        <f t="shared" ca="1" si="926"/>
        <v/>
      </c>
      <c r="E2048" s="39" t="str">
        <f t="shared" ca="1" si="938"/>
        <v/>
      </c>
      <c r="F2048" s="39" t="str">
        <f t="shared" ca="1" si="927"/>
        <v/>
      </c>
      <c r="G2048" s="101"/>
      <c r="H2048" s="39">
        <f t="shared" ca="1" si="918"/>
        <v>0</v>
      </c>
      <c r="J2048" s="332"/>
      <c r="K2048" s="37" t="str">
        <f t="shared" ca="1" si="928"/>
        <v/>
      </c>
      <c r="L2048" s="41" t="str">
        <f t="shared" ca="1" si="929"/>
        <v/>
      </c>
      <c r="M2048" s="39" t="str">
        <f t="shared" si="919"/>
        <v/>
      </c>
      <c r="N2048" s="39" t="str">
        <f t="shared" ca="1" si="939"/>
        <v/>
      </c>
      <c r="O2048" s="39" t="str">
        <f ca="1">IF(L2048="","",ROUND(Q2047*$O$5/payments_per_year,2))</f>
        <v/>
      </c>
      <c r="P2048" s="101"/>
      <c r="Q2048" s="39">
        <f t="shared" ca="1" si="940"/>
        <v>0</v>
      </c>
      <c r="R2048" s="332"/>
      <c r="S2048" s="37" t="str">
        <f t="shared" ca="1" si="930"/>
        <v/>
      </c>
      <c r="T2048" s="41" t="str">
        <f t="shared" ca="1" si="931"/>
        <v/>
      </c>
      <c r="U2048" s="39" t="str">
        <f t="shared" si="920"/>
        <v/>
      </c>
      <c r="V2048" s="39" t="str">
        <f t="shared" ca="1" si="941"/>
        <v/>
      </c>
      <c r="W2048" s="39">
        <f t="shared" ca="1" si="921"/>
        <v>0</v>
      </c>
      <c r="X2048" s="40"/>
      <c r="Y2048" s="39">
        <f t="shared" ca="1" si="942"/>
        <v>0</v>
      </c>
      <c r="Z2048" s="327"/>
      <c r="AA2048" s="37" t="str">
        <f t="shared" ca="1" si="932"/>
        <v/>
      </c>
      <c r="AB2048" s="41" t="str">
        <f t="shared" ca="1" si="933"/>
        <v/>
      </c>
      <c r="AC2048" s="39" t="str">
        <f t="shared" si="922"/>
        <v/>
      </c>
      <c r="AD2048" s="39" t="str">
        <f t="shared" ca="1" si="943"/>
        <v/>
      </c>
      <c r="AE2048" s="39" t="str">
        <f t="shared" ca="1" si="934"/>
        <v/>
      </c>
      <c r="AF2048" s="40"/>
      <c r="AG2048" s="39">
        <f t="shared" ca="1" si="944"/>
        <v>0</v>
      </c>
      <c r="AH2048" s="339"/>
      <c r="AI2048" s="37" t="str">
        <f t="shared" ca="1" si="935"/>
        <v/>
      </c>
      <c r="AJ2048" s="41" t="str">
        <f t="shared" ca="1" si="936"/>
        <v/>
      </c>
      <c r="AK2048" s="39" t="str">
        <f t="shared" si="923"/>
        <v/>
      </c>
      <c r="AL2048" s="39" t="str">
        <f t="shared" ca="1" si="945"/>
        <v/>
      </c>
      <c r="AM2048" s="39" t="str">
        <f t="shared" ca="1" si="937"/>
        <v/>
      </c>
      <c r="AN2048" s="40"/>
      <c r="AO2048" s="39">
        <f t="shared" ca="1" si="946"/>
        <v>0</v>
      </c>
      <c r="AP2048" s="339"/>
      <c r="AW2048" s="329"/>
      <c r="BI2048" s="329"/>
      <c r="BJ2048" s="329"/>
      <c r="BK2048" s="329"/>
      <c r="BL2048" s="329"/>
      <c r="BM2048" s="329"/>
      <c r="BN2048" s="329"/>
      <c r="BO2048" s="329"/>
      <c r="BP2048" s="329"/>
      <c r="BQ2048" s="329"/>
      <c r="BR2048" s="329"/>
      <c r="BS2048" s="329"/>
      <c r="BT2048" s="329"/>
      <c r="BU2048" s="329"/>
      <c r="BV2048" s="329"/>
      <c r="BW2048" s="325"/>
      <c r="BX2048" s="325"/>
      <c r="BY2048" s="325"/>
      <c r="BZ2048" s="325"/>
      <c r="CA2048" s="325"/>
      <c r="CB2048" s="325"/>
      <c r="CC2048" s="325"/>
      <c r="CD2048" s="325"/>
      <c r="CE2048" s="325"/>
      <c r="CF2048" s="325"/>
      <c r="CG2048" s="325"/>
      <c r="CH2048" s="325"/>
      <c r="CI2048" s="325"/>
      <c r="CJ2048" s="325"/>
      <c r="CK2048" s="325"/>
      <c r="CL2048" s="325"/>
      <c r="CM2048" s="325"/>
      <c r="CN2048" s="325"/>
      <c r="CO2048" s="325"/>
      <c r="CP2048" s="325"/>
      <c r="CQ2048" s="325"/>
      <c r="CR2048" s="325"/>
      <c r="CS2048" s="325"/>
      <c r="CT2048" s="325"/>
      <c r="CU2048" s="325"/>
      <c r="CV2048" s="325"/>
      <c r="CW2048" s="325"/>
      <c r="CX2048" s="325"/>
    </row>
    <row r="2049" spans="1:102" s="36" customFormat="1" ht="15" hidden="1" customHeight="1">
      <c r="A2049" s="329"/>
      <c r="B2049" s="37" t="str">
        <f t="shared" ca="1" si="924"/>
        <v/>
      </c>
      <c r="C2049" s="41" t="str">
        <f t="shared" ca="1" si="925"/>
        <v/>
      </c>
      <c r="D2049" s="39" t="str">
        <f t="shared" ca="1" si="926"/>
        <v/>
      </c>
      <c r="E2049" s="39" t="str">
        <f t="shared" ca="1" si="938"/>
        <v/>
      </c>
      <c r="F2049" s="39" t="str">
        <f t="shared" ca="1" si="927"/>
        <v/>
      </c>
      <c r="G2049" s="101"/>
      <c r="H2049" s="39">
        <f t="shared" ca="1" si="918"/>
        <v>0</v>
      </c>
      <c r="J2049" s="332"/>
      <c r="K2049" s="37" t="str">
        <f t="shared" ca="1" si="928"/>
        <v/>
      </c>
      <c r="L2049" s="41" t="str">
        <f t="shared" ca="1" si="929"/>
        <v/>
      </c>
      <c r="M2049" s="39" t="str">
        <f t="shared" si="919"/>
        <v/>
      </c>
      <c r="N2049" s="39" t="str">
        <f t="shared" ca="1" si="939"/>
        <v/>
      </c>
      <c r="O2049" s="39">
        <f ca="1">ROUND(Q2048*$O$5/payments_per_year,2)</f>
        <v>0</v>
      </c>
      <c r="P2049" s="101"/>
      <c r="Q2049" s="39">
        <f t="shared" ca="1" si="940"/>
        <v>0</v>
      </c>
      <c r="R2049" s="332"/>
      <c r="S2049" s="37" t="str">
        <f t="shared" ca="1" si="930"/>
        <v/>
      </c>
      <c r="T2049" s="41" t="str">
        <f t="shared" ca="1" si="931"/>
        <v/>
      </c>
      <c r="U2049" s="39" t="str">
        <f t="shared" si="920"/>
        <v/>
      </c>
      <c r="V2049" s="39" t="str">
        <f t="shared" ca="1" si="941"/>
        <v/>
      </c>
      <c r="W2049" s="39">
        <f t="shared" ca="1" si="921"/>
        <v>0</v>
      </c>
      <c r="X2049" s="40"/>
      <c r="Y2049" s="39">
        <f t="shared" ca="1" si="942"/>
        <v>0</v>
      </c>
      <c r="Z2049" s="327"/>
      <c r="AA2049" s="37" t="str">
        <f t="shared" ca="1" si="932"/>
        <v/>
      </c>
      <c r="AB2049" s="41" t="str">
        <f t="shared" ca="1" si="933"/>
        <v/>
      </c>
      <c r="AC2049" s="39" t="str">
        <f t="shared" si="922"/>
        <v/>
      </c>
      <c r="AD2049" s="39" t="str">
        <f t="shared" ca="1" si="943"/>
        <v/>
      </c>
      <c r="AE2049" s="39" t="str">
        <f t="shared" ca="1" si="934"/>
        <v/>
      </c>
      <c r="AF2049" s="40"/>
      <c r="AG2049" s="39">
        <f t="shared" ca="1" si="944"/>
        <v>0</v>
      </c>
      <c r="AH2049" s="339"/>
      <c r="AI2049" s="37" t="str">
        <f t="shared" ca="1" si="935"/>
        <v/>
      </c>
      <c r="AJ2049" s="41" t="str">
        <f t="shared" ca="1" si="936"/>
        <v/>
      </c>
      <c r="AK2049" s="39" t="str">
        <f t="shared" si="923"/>
        <v/>
      </c>
      <c r="AL2049" s="39" t="str">
        <f t="shared" ca="1" si="945"/>
        <v/>
      </c>
      <c r="AM2049" s="39" t="str">
        <f t="shared" ca="1" si="937"/>
        <v/>
      </c>
      <c r="AN2049" s="40"/>
      <c r="AO2049" s="39">
        <f t="shared" ca="1" si="946"/>
        <v>0</v>
      </c>
      <c r="AP2049" s="339"/>
      <c r="AW2049" s="329"/>
      <c r="BI2049" s="329"/>
      <c r="BJ2049" s="329"/>
      <c r="BK2049" s="329"/>
      <c r="BL2049" s="329"/>
      <c r="BM2049" s="329"/>
      <c r="BN2049" s="329"/>
      <c r="BO2049" s="329"/>
      <c r="BP2049" s="329"/>
      <c r="BQ2049" s="329"/>
      <c r="BR2049" s="329"/>
      <c r="BS2049" s="329"/>
      <c r="BT2049" s="329"/>
      <c r="BU2049" s="329"/>
      <c r="BV2049" s="329"/>
      <c r="BW2049" s="325"/>
      <c r="BX2049" s="325"/>
      <c r="BY2049" s="325"/>
      <c r="BZ2049" s="325"/>
      <c r="CA2049" s="325"/>
      <c r="CB2049" s="325"/>
      <c r="CC2049" s="325"/>
      <c r="CD2049" s="325"/>
      <c r="CE2049" s="325"/>
      <c r="CF2049" s="325"/>
      <c r="CG2049" s="325"/>
      <c r="CH2049" s="325"/>
      <c r="CI2049" s="325"/>
      <c r="CJ2049" s="325"/>
      <c r="CK2049" s="325"/>
      <c r="CL2049" s="325"/>
      <c r="CM2049" s="325"/>
      <c r="CN2049" s="325"/>
      <c r="CO2049" s="325"/>
      <c r="CP2049" s="325"/>
      <c r="CQ2049" s="325"/>
      <c r="CR2049" s="325"/>
      <c r="CS2049" s="325"/>
      <c r="CT2049" s="325"/>
      <c r="CU2049" s="325"/>
      <c r="CV2049" s="325"/>
      <c r="CW2049" s="325"/>
      <c r="CX2049" s="325"/>
    </row>
    <row r="2050" spans="1:102" s="36" customFormat="1" ht="15" hidden="1" customHeight="1">
      <c r="A2050" s="329"/>
      <c r="B2050" s="37" t="str">
        <f t="shared" ca="1" si="924"/>
        <v/>
      </c>
      <c r="C2050" s="41" t="str">
        <f t="shared" ca="1" si="925"/>
        <v/>
      </c>
      <c r="D2050" s="39" t="str">
        <f t="shared" ca="1" si="926"/>
        <v/>
      </c>
      <c r="E2050" s="39" t="str">
        <f t="shared" ca="1" si="938"/>
        <v/>
      </c>
      <c r="F2050" s="39" t="str">
        <f t="shared" ca="1" si="927"/>
        <v/>
      </c>
      <c r="G2050" s="101"/>
      <c r="H2050" s="39">
        <f t="shared" ca="1" si="918"/>
        <v>0</v>
      </c>
      <c r="J2050" s="332"/>
      <c r="K2050" s="37" t="str">
        <f t="shared" ca="1" si="928"/>
        <v/>
      </c>
      <c r="L2050" s="41" t="str">
        <f t="shared" ca="1" si="929"/>
        <v/>
      </c>
      <c r="M2050" s="39" t="str">
        <f t="shared" si="919"/>
        <v/>
      </c>
      <c r="N2050" s="39" t="str">
        <f t="shared" ca="1" si="939"/>
        <v/>
      </c>
      <c r="O2050" s="39" t="str">
        <f ca="1">IF(L2050="","",ROUND(Q2049*$O$5/payments_per_year,2))</f>
        <v/>
      </c>
      <c r="P2050" s="101"/>
      <c r="Q2050" s="39">
        <f t="shared" ca="1" si="940"/>
        <v>0</v>
      </c>
      <c r="R2050" s="332"/>
      <c r="S2050" s="37" t="str">
        <f t="shared" ca="1" si="930"/>
        <v/>
      </c>
      <c r="T2050" s="41" t="str">
        <f t="shared" ca="1" si="931"/>
        <v/>
      </c>
      <c r="U2050" s="39" t="str">
        <f t="shared" si="920"/>
        <v/>
      </c>
      <c r="V2050" s="39" t="str">
        <f t="shared" ca="1" si="941"/>
        <v/>
      </c>
      <c r="W2050" s="39">
        <f t="shared" ca="1" si="921"/>
        <v>0</v>
      </c>
      <c r="X2050" s="40"/>
      <c r="Y2050" s="39">
        <f t="shared" ca="1" si="942"/>
        <v>0</v>
      </c>
      <c r="Z2050" s="327"/>
      <c r="AA2050" s="37" t="str">
        <f t="shared" ca="1" si="932"/>
        <v/>
      </c>
      <c r="AB2050" s="41" t="str">
        <f t="shared" ca="1" si="933"/>
        <v/>
      </c>
      <c r="AC2050" s="39" t="str">
        <f t="shared" si="922"/>
        <v/>
      </c>
      <c r="AD2050" s="39" t="str">
        <f t="shared" ca="1" si="943"/>
        <v/>
      </c>
      <c r="AE2050" s="39" t="str">
        <f t="shared" ca="1" si="934"/>
        <v/>
      </c>
      <c r="AF2050" s="40"/>
      <c r="AG2050" s="39">
        <f t="shared" ca="1" si="944"/>
        <v>0</v>
      </c>
      <c r="AH2050" s="339"/>
      <c r="AI2050" s="37" t="str">
        <f t="shared" ca="1" si="935"/>
        <v/>
      </c>
      <c r="AJ2050" s="41" t="str">
        <f t="shared" ca="1" si="936"/>
        <v/>
      </c>
      <c r="AK2050" s="39" t="str">
        <f t="shared" si="923"/>
        <v/>
      </c>
      <c r="AL2050" s="39" t="str">
        <f t="shared" ca="1" si="945"/>
        <v/>
      </c>
      <c r="AM2050" s="39" t="str">
        <f t="shared" ca="1" si="937"/>
        <v/>
      </c>
      <c r="AN2050" s="40"/>
      <c r="AO2050" s="39">
        <f t="shared" ca="1" si="946"/>
        <v>0</v>
      </c>
      <c r="AP2050" s="339"/>
      <c r="AW2050" s="329"/>
      <c r="BI2050" s="329"/>
      <c r="BJ2050" s="329"/>
      <c r="BK2050" s="329"/>
      <c r="BL2050" s="329"/>
      <c r="BM2050" s="329"/>
      <c r="BN2050" s="329"/>
      <c r="BO2050" s="329"/>
      <c r="BP2050" s="329"/>
      <c r="BQ2050" s="329"/>
      <c r="BR2050" s="329"/>
      <c r="BS2050" s="329"/>
      <c r="BT2050" s="329"/>
      <c r="BU2050" s="329"/>
      <c r="BV2050" s="329"/>
      <c r="BW2050" s="325"/>
      <c r="BX2050" s="325"/>
      <c r="BY2050" s="325"/>
      <c r="BZ2050" s="325"/>
      <c r="CA2050" s="325"/>
      <c r="CB2050" s="325"/>
      <c r="CC2050" s="325"/>
      <c r="CD2050" s="325"/>
      <c r="CE2050" s="325"/>
      <c r="CF2050" s="325"/>
      <c r="CG2050" s="325"/>
      <c r="CH2050" s="325"/>
      <c r="CI2050" s="325"/>
      <c r="CJ2050" s="325"/>
      <c r="CK2050" s="325"/>
      <c r="CL2050" s="325"/>
      <c r="CM2050" s="325"/>
      <c r="CN2050" s="325"/>
      <c r="CO2050" s="325"/>
      <c r="CP2050" s="325"/>
      <c r="CQ2050" s="325"/>
      <c r="CR2050" s="325"/>
      <c r="CS2050" s="325"/>
      <c r="CT2050" s="325"/>
      <c r="CU2050" s="325"/>
      <c r="CV2050" s="325"/>
      <c r="CW2050" s="325"/>
      <c r="CX2050" s="325"/>
    </row>
    <row r="2051" spans="1:102" s="36" customFormat="1" ht="15" hidden="1" customHeight="1">
      <c r="A2051" s="329"/>
      <c r="B2051" s="37" t="str">
        <f t="shared" ca="1" si="924"/>
        <v/>
      </c>
      <c r="C2051" s="41" t="str">
        <f t="shared" ca="1" si="925"/>
        <v/>
      </c>
      <c r="D2051" s="39" t="str">
        <f t="shared" ca="1" si="926"/>
        <v/>
      </c>
      <c r="E2051" s="39" t="str">
        <f t="shared" ca="1" si="938"/>
        <v/>
      </c>
      <c r="F2051" s="39" t="str">
        <f t="shared" ca="1" si="927"/>
        <v/>
      </c>
      <c r="G2051" s="101"/>
      <c r="H2051" s="39">
        <f t="shared" ca="1" si="918"/>
        <v>0</v>
      </c>
      <c r="J2051" s="332"/>
      <c r="K2051" s="37" t="str">
        <f t="shared" ca="1" si="928"/>
        <v/>
      </c>
      <c r="L2051" s="41" t="str">
        <f t="shared" ca="1" si="929"/>
        <v/>
      </c>
      <c r="M2051" s="39" t="str">
        <f t="shared" si="919"/>
        <v/>
      </c>
      <c r="N2051" s="39" t="str">
        <f t="shared" ca="1" si="939"/>
        <v/>
      </c>
      <c r="O2051" s="39">
        <f ca="1">ROUND(Q2050*$O$5/payments_per_year,2)</f>
        <v>0</v>
      </c>
      <c r="P2051" s="101"/>
      <c r="Q2051" s="39">
        <f t="shared" ca="1" si="940"/>
        <v>0</v>
      </c>
      <c r="R2051" s="332"/>
      <c r="S2051" s="37" t="str">
        <f t="shared" ca="1" si="930"/>
        <v/>
      </c>
      <c r="T2051" s="41" t="str">
        <f t="shared" ca="1" si="931"/>
        <v/>
      </c>
      <c r="U2051" s="39" t="str">
        <f t="shared" si="920"/>
        <v/>
      </c>
      <c r="V2051" s="39" t="str">
        <f t="shared" ca="1" si="941"/>
        <v/>
      </c>
      <c r="W2051" s="39">
        <f t="shared" ca="1" si="921"/>
        <v>0</v>
      </c>
      <c r="X2051" s="40"/>
      <c r="Y2051" s="39">
        <f t="shared" ca="1" si="942"/>
        <v>0</v>
      </c>
      <c r="Z2051" s="327"/>
      <c r="AA2051" s="37" t="str">
        <f t="shared" ca="1" si="932"/>
        <v/>
      </c>
      <c r="AB2051" s="41" t="str">
        <f t="shared" ca="1" si="933"/>
        <v/>
      </c>
      <c r="AC2051" s="39" t="str">
        <f t="shared" si="922"/>
        <v/>
      </c>
      <c r="AD2051" s="39" t="str">
        <f t="shared" ca="1" si="943"/>
        <v/>
      </c>
      <c r="AE2051" s="39" t="str">
        <f t="shared" ca="1" si="934"/>
        <v/>
      </c>
      <c r="AF2051" s="40"/>
      <c r="AG2051" s="39">
        <f t="shared" ca="1" si="944"/>
        <v>0</v>
      </c>
      <c r="AH2051" s="339"/>
      <c r="AI2051" s="37" t="str">
        <f t="shared" ca="1" si="935"/>
        <v/>
      </c>
      <c r="AJ2051" s="41" t="str">
        <f t="shared" ca="1" si="936"/>
        <v/>
      </c>
      <c r="AK2051" s="39" t="str">
        <f t="shared" si="923"/>
        <v/>
      </c>
      <c r="AL2051" s="39" t="str">
        <f t="shared" ca="1" si="945"/>
        <v/>
      </c>
      <c r="AM2051" s="39" t="str">
        <f t="shared" ca="1" si="937"/>
        <v/>
      </c>
      <c r="AN2051" s="40"/>
      <c r="AO2051" s="39">
        <f t="shared" ca="1" si="946"/>
        <v>0</v>
      </c>
      <c r="AP2051" s="339"/>
      <c r="AW2051" s="329"/>
      <c r="BI2051" s="329"/>
      <c r="BJ2051" s="329"/>
      <c r="BK2051" s="329"/>
      <c r="BL2051" s="329"/>
      <c r="BM2051" s="329"/>
      <c r="BN2051" s="329"/>
      <c r="BO2051" s="329"/>
      <c r="BP2051" s="329"/>
      <c r="BQ2051" s="329"/>
      <c r="BR2051" s="329"/>
      <c r="BS2051" s="329"/>
      <c r="BT2051" s="329"/>
      <c r="BU2051" s="329"/>
      <c r="BV2051" s="329"/>
      <c r="BW2051" s="325"/>
      <c r="BX2051" s="325"/>
      <c r="BY2051" s="325"/>
      <c r="BZ2051" s="325"/>
      <c r="CA2051" s="325"/>
      <c r="CB2051" s="325"/>
      <c r="CC2051" s="325"/>
      <c r="CD2051" s="325"/>
      <c r="CE2051" s="325"/>
      <c r="CF2051" s="325"/>
      <c r="CG2051" s="325"/>
      <c r="CH2051" s="325"/>
      <c r="CI2051" s="325"/>
      <c r="CJ2051" s="325"/>
      <c r="CK2051" s="325"/>
      <c r="CL2051" s="325"/>
      <c r="CM2051" s="325"/>
      <c r="CN2051" s="325"/>
      <c r="CO2051" s="325"/>
      <c r="CP2051" s="325"/>
      <c r="CQ2051" s="325"/>
      <c r="CR2051" s="325"/>
      <c r="CS2051" s="325"/>
      <c r="CT2051" s="325"/>
      <c r="CU2051" s="325"/>
      <c r="CV2051" s="325"/>
      <c r="CW2051" s="325"/>
      <c r="CX2051" s="325"/>
    </row>
    <row r="2052" spans="1:102" s="36" customFormat="1" ht="15" hidden="1" customHeight="1">
      <c r="A2052" s="329"/>
      <c r="B2052" s="37" t="str">
        <f t="shared" ca="1" si="924"/>
        <v/>
      </c>
      <c r="C2052" s="41" t="str">
        <f t="shared" ca="1" si="925"/>
        <v/>
      </c>
      <c r="D2052" s="39" t="str">
        <f t="shared" ca="1" si="926"/>
        <v/>
      </c>
      <c r="E2052" s="39" t="str">
        <f t="shared" ca="1" si="938"/>
        <v/>
      </c>
      <c r="F2052" s="39" t="str">
        <f t="shared" ca="1" si="927"/>
        <v/>
      </c>
      <c r="G2052" s="101"/>
      <c r="H2052" s="39">
        <f t="shared" ca="1" si="918"/>
        <v>0</v>
      </c>
      <c r="J2052" s="332"/>
      <c r="K2052" s="37" t="str">
        <f t="shared" ca="1" si="928"/>
        <v/>
      </c>
      <c r="L2052" s="41" t="str">
        <f t="shared" ca="1" si="929"/>
        <v/>
      </c>
      <c r="M2052" s="39" t="str">
        <f t="shared" si="919"/>
        <v/>
      </c>
      <c r="N2052" s="39" t="str">
        <f t="shared" ca="1" si="939"/>
        <v/>
      </c>
      <c r="O2052" s="39" t="str">
        <f ca="1">IF(L2052="","",ROUND(Q2051*$O$5/payments_per_year,2))</f>
        <v/>
      </c>
      <c r="P2052" s="101"/>
      <c r="Q2052" s="39">
        <f t="shared" ca="1" si="940"/>
        <v>0</v>
      </c>
      <c r="R2052" s="332"/>
      <c r="S2052" s="37" t="str">
        <f t="shared" ca="1" si="930"/>
        <v/>
      </c>
      <c r="T2052" s="41" t="str">
        <f t="shared" ca="1" si="931"/>
        <v/>
      </c>
      <c r="U2052" s="39" t="str">
        <f t="shared" si="920"/>
        <v/>
      </c>
      <c r="V2052" s="39" t="str">
        <f t="shared" ca="1" si="941"/>
        <v/>
      </c>
      <c r="W2052" s="39">
        <f t="shared" ca="1" si="921"/>
        <v>0</v>
      </c>
      <c r="X2052" s="40"/>
      <c r="Y2052" s="39">
        <f t="shared" ca="1" si="942"/>
        <v>0</v>
      </c>
      <c r="Z2052" s="327"/>
      <c r="AA2052" s="37" t="str">
        <f t="shared" ca="1" si="932"/>
        <v/>
      </c>
      <c r="AB2052" s="41" t="str">
        <f t="shared" ca="1" si="933"/>
        <v/>
      </c>
      <c r="AC2052" s="39" t="str">
        <f t="shared" si="922"/>
        <v/>
      </c>
      <c r="AD2052" s="39" t="str">
        <f t="shared" ca="1" si="943"/>
        <v/>
      </c>
      <c r="AE2052" s="39" t="str">
        <f t="shared" ca="1" si="934"/>
        <v/>
      </c>
      <c r="AF2052" s="40"/>
      <c r="AG2052" s="39">
        <f t="shared" ca="1" si="944"/>
        <v>0</v>
      </c>
      <c r="AH2052" s="339"/>
      <c r="AI2052" s="37" t="str">
        <f t="shared" ca="1" si="935"/>
        <v/>
      </c>
      <c r="AJ2052" s="41" t="str">
        <f t="shared" ca="1" si="936"/>
        <v/>
      </c>
      <c r="AK2052" s="39" t="str">
        <f t="shared" si="923"/>
        <v/>
      </c>
      <c r="AL2052" s="39" t="str">
        <f t="shared" ca="1" si="945"/>
        <v/>
      </c>
      <c r="AM2052" s="39" t="str">
        <f t="shared" ca="1" si="937"/>
        <v/>
      </c>
      <c r="AN2052" s="40"/>
      <c r="AO2052" s="39">
        <f t="shared" ca="1" si="946"/>
        <v>0</v>
      </c>
      <c r="AP2052" s="339"/>
      <c r="AW2052" s="329"/>
      <c r="BI2052" s="329"/>
      <c r="BJ2052" s="329"/>
      <c r="BK2052" s="329"/>
      <c r="BL2052" s="329"/>
      <c r="BM2052" s="329"/>
      <c r="BN2052" s="329"/>
      <c r="BO2052" s="329"/>
      <c r="BP2052" s="329"/>
      <c r="BQ2052" s="329"/>
      <c r="BR2052" s="329"/>
      <c r="BS2052" s="329"/>
      <c r="BT2052" s="329"/>
      <c r="BU2052" s="329"/>
      <c r="BV2052" s="329"/>
      <c r="BW2052" s="325"/>
      <c r="BX2052" s="325"/>
      <c r="BY2052" s="325"/>
      <c r="BZ2052" s="325"/>
      <c r="CA2052" s="325"/>
      <c r="CB2052" s="325"/>
      <c r="CC2052" s="325"/>
      <c r="CD2052" s="325"/>
      <c r="CE2052" s="325"/>
      <c r="CF2052" s="325"/>
      <c r="CG2052" s="325"/>
      <c r="CH2052" s="325"/>
      <c r="CI2052" s="325"/>
      <c r="CJ2052" s="325"/>
      <c r="CK2052" s="325"/>
      <c r="CL2052" s="325"/>
      <c r="CM2052" s="325"/>
      <c r="CN2052" s="325"/>
      <c r="CO2052" s="325"/>
      <c r="CP2052" s="325"/>
      <c r="CQ2052" s="325"/>
      <c r="CR2052" s="325"/>
      <c r="CS2052" s="325"/>
      <c r="CT2052" s="325"/>
      <c r="CU2052" s="325"/>
      <c r="CV2052" s="325"/>
      <c r="CW2052" s="325"/>
      <c r="CX2052" s="325"/>
    </row>
    <row r="2053" spans="1:102" s="36" customFormat="1" ht="15" hidden="1" customHeight="1">
      <c r="A2053" s="329"/>
      <c r="B2053" s="37" t="str">
        <f t="shared" ca="1" si="924"/>
        <v/>
      </c>
      <c r="C2053" s="41" t="str">
        <f t="shared" ca="1" si="925"/>
        <v/>
      </c>
      <c r="D2053" s="39" t="str">
        <f t="shared" ca="1" si="926"/>
        <v/>
      </c>
      <c r="E2053" s="39" t="str">
        <f t="shared" ca="1" si="938"/>
        <v/>
      </c>
      <c r="F2053" s="39" t="str">
        <f t="shared" ca="1" si="927"/>
        <v/>
      </c>
      <c r="G2053" s="101"/>
      <c r="H2053" s="39">
        <f t="shared" ca="1" si="918"/>
        <v>0</v>
      </c>
      <c r="J2053" s="332"/>
      <c r="K2053" s="37" t="str">
        <f t="shared" ca="1" si="928"/>
        <v/>
      </c>
      <c r="L2053" s="41" t="str">
        <f t="shared" ca="1" si="929"/>
        <v/>
      </c>
      <c r="M2053" s="39" t="str">
        <f t="shared" si="919"/>
        <v/>
      </c>
      <c r="N2053" s="39" t="str">
        <f t="shared" ca="1" si="939"/>
        <v/>
      </c>
      <c r="O2053" s="39">
        <f ca="1">ROUND(Q2052*$O$5/payments_per_year,2)</f>
        <v>0</v>
      </c>
      <c r="P2053" s="101"/>
      <c r="Q2053" s="39">
        <f t="shared" ca="1" si="940"/>
        <v>0</v>
      </c>
      <c r="R2053" s="332"/>
      <c r="S2053" s="37" t="str">
        <f t="shared" ca="1" si="930"/>
        <v/>
      </c>
      <c r="T2053" s="41" t="str">
        <f t="shared" ca="1" si="931"/>
        <v/>
      </c>
      <c r="U2053" s="39" t="str">
        <f t="shared" si="920"/>
        <v/>
      </c>
      <c r="V2053" s="39" t="str">
        <f t="shared" ca="1" si="941"/>
        <v/>
      </c>
      <c r="W2053" s="39">
        <f t="shared" ca="1" si="921"/>
        <v>0</v>
      </c>
      <c r="X2053" s="40"/>
      <c r="Y2053" s="39">
        <f t="shared" ca="1" si="942"/>
        <v>0</v>
      </c>
      <c r="Z2053" s="327"/>
      <c r="AA2053" s="37" t="str">
        <f t="shared" ca="1" si="932"/>
        <v/>
      </c>
      <c r="AB2053" s="41" t="str">
        <f t="shared" ca="1" si="933"/>
        <v/>
      </c>
      <c r="AC2053" s="39" t="str">
        <f t="shared" si="922"/>
        <v/>
      </c>
      <c r="AD2053" s="39" t="str">
        <f t="shared" ca="1" si="943"/>
        <v/>
      </c>
      <c r="AE2053" s="39" t="str">
        <f t="shared" ca="1" si="934"/>
        <v/>
      </c>
      <c r="AF2053" s="40"/>
      <c r="AG2053" s="39">
        <f t="shared" ca="1" si="944"/>
        <v>0</v>
      </c>
      <c r="AH2053" s="339"/>
      <c r="AI2053" s="37" t="str">
        <f t="shared" ca="1" si="935"/>
        <v/>
      </c>
      <c r="AJ2053" s="41" t="str">
        <f t="shared" ca="1" si="936"/>
        <v/>
      </c>
      <c r="AK2053" s="39" t="str">
        <f t="shared" si="923"/>
        <v/>
      </c>
      <c r="AL2053" s="39" t="str">
        <f t="shared" ca="1" si="945"/>
        <v/>
      </c>
      <c r="AM2053" s="39" t="str">
        <f t="shared" ca="1" si="937"/>
        <v/>
      </c>
      <c r="AN2053" s="40"/>
      <c r="AO2053" s="39">
        <f t="shared" ca="1" si="946"/>
        <v>0</v>
      </c>
      <c r="AP2053" s="339"/>
      <c r="AW2053" s="329"/>
      <c r="BI2053" s="329"/>
      <c r="BJ2053" s="329"/>
      <c r="BK2053" s="329"/>
      <c r="BL2053" s="329"/>
      <c r="BM2053" s="329"/>
      <c r="BN2053" s="329"/>
      <c r="BO2053" s="329"/>
      <c r="BP2053" s="329"/>
      <c r="BQ2053" s="329"/>
      <c r="BR2053" s="329"/>
      <c r="BS2053" s="329"/>
      <c r="BT2053" s="329"/>
      <c r="BU2053" s="329"/>
      <c r="BV2053" s="329"/>
      <c r="BW2053" s="325"/>
      <c r="BX2053" s="325"/>
      <c r="BY2053" s="325"/>
      <c r="BZ2053" s="325"/>
      <c r="CA2053" s="325"/>
      <c r="CB2053" s="325"/>
      <c r="CC2053" s="325"/>
      <c r="CD2053" s="325"/>
      <c r="CE2053" s="325"/>
      <c r="CF2053" s="325"/>
      <c r="CG2053" s="325"/>
      <c r="CH2053" s="325"/>
      <c r="CI2053" s="325"/>
      <c r="CJ2053" s="325"/>
      <c r="CK2053" s="325"/>
      <c r="CL2053" s="325"/>
      <c r="CM2053" s="325"/>
      <c r="CN2053" s="325"/>
      <c r="CO2053" s="325"/>
      <c r="CP2053" s="325"/>
      <c r="CQ2053" s="325"/>
      <c r="CR2053" s="325"/>
      <c r="CS2053" s="325"/>
      <c r="CT2053" s="325"/>
      <c r="CU2053" s="325"/>
      <c r="CV2053" s="325"/>
      <c r="CW2053" s="325"/>
      <c r="CX2053" s="325"/>
    </row>
    <row r="2054" spans="1:102" s="36" customFormat="1" ht="15" hidden="1" customHeight="1">
      <c r="A2054" s="329"/>
      <c r="B2054" s="37" t="str">
        <f t="shared" ca="1" si="924"/>
        <v/>
      </c>
      <c r="C2054" s="41" t="str">
        <f t="shared" ca="1" si="925"/>
        <v/>
      </c>
      <c r="D2054" s="39" t="str">
        <f t="shared" ca="1" si="926"/>
        <v/>
      </c>
      <c r="E2054" s="39" t="str">
        <f t="shared" ca="1" si="938"/>
        <v/>
      </c>
      <c r="F2054" s="39" t="str">
        <f t="shared" ca="1" si="927"/>
        <v/>
      </c>
      <c r="G2054" s="101"/>
      <c r="H2054" s="39">
        <f t="shared" ca="1" si="918"/>
        <v>0</v>
      </c>
      <c r="J2054" s="332"/>
      <c r="K2054" s="37" t="str">
        <f t="shared" ca="1" si="928"/>
        <v/>
      </c>
      <c r="L2054" s="41" t="str">
        <f t="shared" ca="1" si="929"/>
        <v/>
      </c>
      <c r="M2054" s="39" t="str">
        <f t="shared" si="919"/>
        <v/>
      </c>
      <c r="N2054" s="39" t="str">
        <f t="shared" ca="1" si="939"/>
        <v/>
      </c>
      <c r="O2054" s="39" t="str">
        <f ca="1">IF(L2054="","",ROUND(Q2053*$O$5/payments_per_year,2))</f>
        <v/>
      </c>
      <c r="P2054" s="101"/>
      <c r="Q2054" s="39">
        <f t="shared" ca="1" si="940"/>
        <v>0</v>
      </c>
      <c r="R2054" s="332"/>
      <c r="S2054" s="37" t="str">
        <f t="shared" ca="1" si="930"/>
        <v/>
      </c>
      <c r="T2054" s="41" t="str">
        <f t="shared" ca="1" si="931"/>
        <v/>
      </c>
      <c r="U2054" s="39" t="str">
        <f t="shared" si="920"/>
        <v/>
      </c>
      <c r="V2054" s="39" t="str">
        <f t="shared" ca="1" si="941"/>
        <v/>
      </c>
      <c r="W2054" s="39">
        <f t="shared" ca="1" si="921"/>
        <v>0</v>
      </c>
      <c r="X2054" s="40"/>
      <c r="Y2054" s="39">
        <f t="shared" ca="1" si="942"/>
        <v>0</v>
      </c>
      <c r="Z2054" s="327"/>
      <c r="AA2054" s="37" t="str">
        <f t="shared" ca="1" si="932"/>
        <v/>
      </c>
      <c r="AB2054" s="41" t="str">
        <f t="shared" ca="1" si="933"/>
        <v/>
      </c>
      <c r="AC2054" s="39" t="str">
        <f t="shared" si="922"/>
        <v/>
      </c>
      <c r="AD2054" s="39" t="str">
        <f t="shared" ca="1" si="943"/>
        <v/>
      </c>
      <c r="AE2054" s="39" t="str">
        <f t="shared" ca="1" si="934"/>
        <v/>
      </c>
      <c r="AF2054" s="40"/>
      <c r="AG2054" s="39">
        <f t="shared" ca="1" si="944"/>
        <v>0</v>
      </c>
      <c r="AH2054" s="339"/>
      <c r="AI2054" s="37" t="str">
        <f t="shared" ca="1" si="935"/>
        <v/>
      </c>
      <c r="AJ2054" s="41" t="str">
        <f t="shared" ca="1" si="936"/>
        <v/>
      </c>
      <c r="AK2054" s="39" t="str">
        <f t="shared" si="923"/>
        <v/>
      </c>
      <c r="AL2054" s="39" t="str">
        <f t="shared" ca="1" si="945"/>
        <v/>
      </c>
      <c r="AM2054" s="39" t="str">
        <f t="shared" ca="1" si="937"/>
        <v/>
      </c>
      <c r="AN2054" s="40"/>
      <c r="AO2054" s="39">
        <f t="shared" ca="1" si="946"/>
        <v>0</v>
      </c>
      <c r="AP2054" s="339"/>
      <c r="AW2054" s="329"/>
      <c r="BI2054" s="329"/>
      <c r="BJ2054" s="329"/>
      <c r="BK2054" s="329"/>
      <c r="BL2054" s="329"/>
      <c r="BM2054" s="329"/>
      <c r="BN2054" s="329"/>
      <c r="BO2054" s="329"/>
      <c r="BP2054" s="329"/>
      <c r="BQ2054" s="329"/>
      <c r="BR2054" s="329"/>
      <c r="BS2054" s="329"/>
      <c r="BT2054" s="329"/>
      <c r="BU2054" s="329"/>
      <c r="BV2054" s="329"/>
      <c r="BW2054" s="325"/>
      <c r="BX2054" s="325"/>
      <c r="BY2054" s="325"/>
      <c r="BZ2054" s="325"/>
      <c r="CA2054" s="325"/>
      <c r="CB2054" s="325"/>
      <c r="CC2054" s="325"/>
      <c r="CD2054" s="325"/>
      <c r="CE2054" s="325"/>
      <c r="CF2054" s="325"/>
      <c r="CG2054" s="325"/>
      <c r="CH2054" s="325"/>
      <c r="CI2054" s="325"/>
      <c r="CJ2054" s="325"/>
      <c r="CK2054" s="325"/>
      <c r="CL2054" s="325"/>
      <c r="CM2054" s="325"/>
      <c r="CN2054" s="325"/>
      <c r="CO2054" s="325"/>
      <c r="CP2054" s="325"/>
      <c r="CQ2054" s="325"/>
      <c r="CR2054" s="325"/>
      <c r="CS2054" s="325"/>
      <c r="CT2054" s="325"/>
      <c r="CU2054" s="325"/>
      <c r="CV2054" s="325"/>
      <c r="CW2054" s="325"/>
      <c r="CX2054" s="325"/>
    </row>
    <row r="2055" spans="1:102" s="36" customFormat="1" ht="15" hidden="1" customHeight="1">
      <c r="A2055" s="329"/>
      <c r="B2055" s="37" t="str">
        <f t="shared" ca="1" si="924"/>
        <v/>
      </c>
      <c r="C2055" s="41" t="str">
        <f t="shared" ca="1" si="925"/>
        <v/>
      </c>
      <c r="D2055" s="39" t="str">
        <f t="shared" ca="1" si="926"/>
        <v/>
      </c>
      <c r="E2055" s="39" t="str">
        <f t="shared" ca="1" si="938"/>
        <v/>
      </c>
      <c r="F2055" s="39" t="str">
        <f t="shared" ca="1" si="927"/>
        <v/>
      </c>
      <c r="G2055" s="101"/>
      <c r="H2055" s="39">
        <f t="shared" ca="1" si="918"/>
        <v>0</v>
      </c>
      <c r="J2055" s="332"/>
      <c r="K2055" s="37" t="str">
        <f t="shared" ca="1" si="928"/>
        <v/>
      </c>
      <c r="L2055" s="41" t="str">
        <f t="shared" ca="1" si="929"/>
        <v/>
      </c>
      <c r="M2055" s="39" t="str">
        <f t="shared" si="919"/>
        <v/>
      </c>
      <c r="N2055" s="39" t="str">
        <f t="shared" ca="1" si="939"/>
        <v/>
      </c>
      <c r="O2055" s="39">
        <f ca="1">ROUND(Q2054*$O$5/payments_per_year,2)</f>
        <v>0</v>
      </c>
      <c r="P2055" s="101"/>
      <c r="Q2055" s="39">
        <f t="shared" ca="1" si="940"/>
        <v>0</v>
      </c>
      <c r="R2055" s="332"/>
      <c r="S2055" s="37" t="str">
        <f t="shared" ca="1" si="930"/>
        <v/>
      </c>
      <c r="T2055" s="41" t="str">
        <f t="shared" ca="1" si="931"/>
        <v/>
      </c>
      <c r="U2055" s="39" t="str">
        <f t="shared" si="920"/>
        <v/>
      </c>
      <c r="V2055" s="39" t="str">
        <f t="shared" ca="1" si="941"/>
        <v/>
      </c>
      <c r="W2055" s="39">
        <f t="shared" ca="1" si="921"/>
        <v>0</v>
      </c>
      <c r="X2055" s="40"/>
      <c r="Y2055" s="39">
        <f t="shared" ca="1" si="942"/>
        <v>0</v>
      </c>
      <c r="Z2055" s="327"/>
      <c r="AA2055" s="37" t="str">
        <f t="shared" ca="1" si="932"/>
        <v/>
      </c>
      <c r="AB2055" s="41" t="str">
        <f t="shared" ca="1" si="933"/>
        <v/>
      </c>
      <c r="AC2055" s="39" t="str">
        <f t="shared" si="922"/>
        <v/>
      </c>
      <c r="AD2055" s="39" t="str">
        <f t="shared" ca="1" si="943"/>
        <v/>
      </c>
      <c r="AE2055" s="39" t="str">
        <f t="shared" ca="1" si="934"/>
        <v/>
      </c>
      <c r="AF2055" s="40"/>
      <c r="AG2055" s="39">
        <f t="shared" ca="1" si="944"/>
        <v>0</v>
      </c>
      <c r="AH2055" s="339"/>
      <c r="AI2055" s="37" t="str">
        <f t="shared" ca="1" si="935"/>
        <v/>
      </c>
      <c r="AJ2055" s="41" t="str">
        <f t="shared" ca="1" si="936"/>
        <v/>
      </c>
      <c r="AK2055" s="39" t="str">
        <f t="shared" si="923"/>
        <v/>
      </c>
      <c r="AL2055" s="39" t="str">
        <f t="shared" ca="1" si="945"/>
        <v/>
      </c>
      <c r="AM2055" s="39" t="str">
        <f t="shared" ca="1" si="937"/>
        <v/>
      </c>
      <c r="AN2055" s="40"/>
      <c r="AO2055" s="39">
        <f t="shared" ca="1" si="946"/>
        <v>0</v>
      </c>
      <c r="AP2055" s="339"/>
      <c r="AW2055" s="329"/>
      <c r="BI2055" s="329"/>
      <c r="BJ2055" s="329"/>
      <c r="BK2055" s="329"/>
      <c r="BL2055" s="329"/>
      <c r="BM2055" s="329"/>
      <c r="BN2055" s="329"/>
      <c r="BO2055" s="329"/>
      <c r="BP2055" s="329"/>
      <c r="BQ2055" s="329"/>
      <c r="BR2055" s="329"/>
      <c r="BS2055" s="329"/>
      <c r="BT2055" s="329"/>
      <c r="BU2055" s="329"/>
      <c r="BV2055" s="329"/>
      <c r="BW2055" s="325"/>
      <c r="BX2055" s="325"/>
      <c r="BY2055" s="325"/>
      <c r="BZ2055" s="325"/>
      <c r="CA2055" s="325"/>
      <c r="CB2055" s="325"/>
      <c r="CC2055" s="325"/>
      <c r="CD2055" s="325"/>
      <c r="CE2055" s="325"/>
      <c r="CF2055" s="325"/>
      <c r="CG2055" s="325"/>
      <c r="CH2055" s="325"/>
      <c r="CI2055" s="325"/>
      <c r="CJ2055" s="325"/>
      <c r="CK2055" s="325"/>
      <c r="CL2055" s="325"/>
      <c r="CM2055" s="325"/>
      <c r="CN2055" s="325"/>
      <c r="CO2055" s="325"/>
      <c r="CP2055" s="325"/>
      <c r="CQ2055" s="325"/>
      <c r="CR2055" s="325"/>
      <c r="CS2055" s="325"/>
      <c r="CT2055" s="325"/>
      <c r="CU2055" s="325"/>
      <c r="CV2055" s="325"/>
      <c r="CW2055" s="325"/>
      <c r="CX2055" s="325"/>
    </row>
    <row r="2056" spans="1:102" s="36" customFormat="1" ht="15" hidden="1" customHeight="1">
      <c r="A2056" s="329"/>
      <c r="B2056" s="37" t="str">
        <f t="shared" ca="1" si="924"/>
        <v/>
      </c>
      <c r="C2056" s="41" t="str">
        <f t="shared" ca="1" si="925"/>
        <v/>
      </c>
      <c r="D2056" s="39" t="str">
        <f t="shared" ca="1" si="926"/>
        <v/>
      </c>
      <c r="E2056" s="39" t="str">
        <f t="shared" ca="1" si="938"/>
        <v/>
      </c>
      <c r="F2056" s="39" t="str">
        <f t="shared" ca="1" si="927"/>
        <v/>
      </c>
      <c r="G2056" s="101"/>
      <c r="H2056" s="39">
        <f t="shared" ca="1" si="918"/>
        <v>0</v>
      </c>
      <c r="J2056" s="332"/>
      <c r="K2056" s="37" t="str">
        <f t="shared" ca="1" si="928"/>
        <v/>
      </c>
      <c r="L2056" s="41" t="str">
        <f t="shared" ca="1" si="929"/>
        <v/>
      </c>
      <c r="M2056" s="39" t="str">
        <f t="shared" si="919"/>
        <v/>
      </c>
      <c r="N2056" s="39" t="str">
        <f t="shared" ca="1" si="939"/>
        <v/>
      </c>
      <c r="O2056" s="39" t="str">
        <f ca="1">IF(L2056="","",ROUND(Q2055*$O$5/payments_per_year,2))</f>
        <v/>
      </c>
      <c r="P2056" s="101"/>
      <c r="Q2056" s="39">
        <f t="shared" ca="1" si="940"/>
        <v>0</v>
      </c>
      <c r="R2056" s="332"/>
      <c r="S2056" s="37" t="str">
        <f t="shared" ca="1" si="930"/>
        <v/>
      </c>
      <c r="T2056" s="41" t="str">
        <f t="shared" ca="1" si="931"/>
        <v/>
      </c>
      <c r="U2056" s="39" t="str">
        <f t="shared" si="920"/>
        <v/>
      </c>
      <c r="V2056" s="39" t="str">
        <f t="shared" ca="1" si="941"/>
        <v/>
      </c>
      <c r="W2056" s="39">
        <f t="shared" ca="1" si="921"/>
        <v>0</v>
      </c>
      <c r="X2056" s="40"/>
      <c r="Y2056" s="39">
        <f t="shared" ca="1" si="942"/>
        <v>0</v>
      </c>
      <c r="Z2056" s="327"/>
      <c r="AA2056" s="37" t="str">
        <f t="shared" ca="1" si="932"/>
        <v/>
      </c>
      <c r="AB2056" s="41" t="str">
        <f t="shared" ca="1" si="933"/>
        <v/>
      </c>
      <c r="AC2056" s="39" t="str">
        <f t="shared" si="922"/>
        <v/>
      </c>
      <c r="AD2056" s="39" t="str">
        <f t="shared" ca="1" si="943"/>
        <v/>
      </c>
      <c r="AE2056" s="39" t="str">
        <f t="shared" ca="1" si="934"/>
        <v/>
      </c>
      <c r="AF2056" s="40"/>
      <c r="AG2056" s="39">
        <f t="shared" ca="1" si="944"/>
        <v>0</v>
      </c>
      <c r="AH2056" s="339"/>
      <c r="AI2056" s="37" t="str">
        <f t="shared" ca="1" si="935"/>
        <v/>
      </c>
      <c r="AJ2056" s="41" t="str">
        <f t="shared" ca="1" si="936"/>
        <v/>
      </c>
      <c r="AK2056" s="39" t="str">
        <f t="shared" si="923"/>
        <v/>
      </c>
      <c r="AL2056" s="39" t="str">
        <f t="shared" ca="1" si="945"/>
        <v/>
      </c>
      <c r="AM2056" s="39" t="str">
        <f t="shared" ca="1" si="937"/>
        <v/>
      </c>
      <c r="AN2056" s="40"/>
      <c r="AO2056" s="39">
        <f t="shared" ca="1" si="946"/>
        <v>0</v>
      </c>
      <c r="AP2056" s="339"/>
      <c r="AW2056" s="329"/>
      <c r="BI2056" s="329"/>
      <c r="BJ2056" s="329"/>
      <c r="BK2056" s="329"/>
      <c r="BL2056" s="329"/>
      <c r="BM2056" s="329"/>
      <c r="BN2056" s="329"/>
      <c r="BO2056" s="329"/>
      <c r="BP2056" s="329"/>
      <c r="BQ2056" s="329"/>
      <c r="BR2056" s="329"/>
      <c r="BS2056" s="329"/>
      <c r="BT2056" s="329"/>
      <c r="BU2056" s="329"/>
      <c r="BV2056" s="329"/>
      <c r="BW2056" s="325"/>
      <c r="BX2056" s="325"/>
      <c r="BY2056" s="325"/>
      <c r="BZ2056" s="325"/>
      <c r="CA2056" s="325"/>
      <c r="CB2056" s="325"/>
      <c r="CC2056" s="325"/>
      <c r="CD2056" s="325"/>
      <c r="CE2056" s="325"/>
      <c r="CF2056" s="325"/>
      <c r="CG2056" s="325"/>
      <c r="CH2056" s="325"/>
      <c r="CI2056" s="325"/>
      <c r="CJ2056" s="325"/>
      <c r="CK2056" s="325"/>
      <c r="CL2056" s="325"/>
      <c r="CM2056" s="325"/>
      <c r="CN2056" s="325"/>
      <c r="CO2056" s="325"/>
      <c r="CP2056" s="325"/>
      <c r="CQ2056" s="325"/>
      <c r="CR2056" s="325"/>
      <c r="CS2056" s="325"/>
      <c r="CT2056" s="325"/>
      <c r="CU2056" s="325"/>
      <c r="CV2056" s="325"/>
      <c r="CW2056" s="325"/>
      <c r="CX2056" s="325"/>
    </row>
    <row r="2057" spans="1:102" s="36" customFormat="1" ht="15" hidden="1" customHeight="1">
      <c r="A2057" s="329"/>
      <c r="B2057" s="37" t="str">
        <f t="shared" ca="1" si="924"/>
        <v/>
      </c>
      <c r="C2057" s="41" t="str">
        <f t="shared" ca="1" si="925"/>
        <v/>
      </c>
      <c r="D2057" s="39" t="str">
        <f t="shared" ca="1" si="926"/>
        <v/>
      </c>
      <c r="E2057" s="39" t="str">
        <f t="shared" ca="1" si="938"/>
        <v/>
      </c>
      <c r="F2057" s="39" t="str">
        <f t="shared" ca="1" si="927"/>
        <v/>
      </c>
      <c r="G2057" s="101"/>
      <c r="H2057" s="39">
        <f t="shared" ca="1" si="918"/>
        <v>0</v>
      </c>
      <c r="J2057" s="332"/>
      <c r="K2057" s="37" t="str">
        <f t="shared" ca="1" si="928"/>
        <v/>
      </c>
      <c r="L2057" s="41" t="str">
        <f t="shared" ca="1" si="929"/>
        <v/>
      </c>
      <c r="M2057" s="39" t="str">
        <f t="shared" si="919"/>
        <v/>
      </c>
      <c r="N2057" s="39" t="str">
        <f t="shared" ca="1" si="939"/>
        <v/>
      </c>
      <c r="O2057" s="39">
        <f ca="1">ROUND(Q2056*$O$5/payments_per_year,2)</f>
        <v>0</v>
      </c>
      <c r="P2057" s="101"/>
      <c r="Q2057" s="39">
        <f t="shared" ca="1" si="940"/>
        <v>0</v>
      </c>
      <c r="R2057" s="332"/>
      <c r="S2057" s="37" t="str">
        <f t="shared" ca="1" si="930"/>
        <v/>
      </c>
      <c r="T2057" s="41" t="str">
        <f t="shared" ca="1" si="931"/>
        <v/>
      </c>
      <c r="U2057" s="39" t="str">
        <f t="shared" si="920"/>
        <v/>
      </c>
      <c r="V2057" s="39" t="str">
        <f t="shared" ca="1" si="941"/>
        <v/>
      </c>
      <c r="W2057" s="39">
        <f t="shared" ca="1" si="921"/>
        <v>0</v>
      </c>
      <c r="X2057" s="40"/>
      <c r="Y2057" s="39">
        <f t="shared" ca="1" si="942"/>
        <v>0</v>
      </c>
      <c r="Z2057" s="327"/>
      <c r="AA2057" s="37" t="str">
        <f t="shared" ca="1" si="932"/>
        <v/>
      </c>
      <c r="AB2057" s="41" t="str">
        <f t="shared" ca="1" si="933"/>
        <v/>
      </c>
      <c r="AC2057" s="39" t="str">
        <f t="shared" si="922"/>
        <v/>
      </c>
      <c r="AD2057" s="39" t="str">
        <f t="shared" ca="1" si="943"/>
        <v/>
      </c>
      <c r="AE2057" s="39" t="str">
        <f t="shared" ca="1" si="934"/>
        <v/>
      </c>
      <c r="AF2057" s="40"/>
      <c r="AG2057" s="39">
        <f t="shared" ca="1" si="944"/>
        <v>0</v>
      </c>
      <c r="AH2057" s="339"/>
      <c r="AI2057" s="37" t="str">
        <f t="shared" ca="1" si="935"/>
        <v/>
      </c>
      <c r="AJ2057" s="41" t="str">
        <f t="shared" ca="1" si="936"/>
        <v/>
      </c>
      <c r="AK2057" s="39" t="str">
        <f t="shared" si="923"/>
        <v/>
      </c>
      <c r="AL2057" s="39" t="str">
        <f t="shared" ca="1" si="945"/>
        <v/>
      </c>
      <c r="AM2057" s="39" t="str">
        <f t="shared" ca="1" si="937"/>
        <v/>
      </c>
      <c r="AN2057" s="40"/>
      <c r="AO2057" s="39">
        <f t="shared" ca="1" si="946"/>
        <v>0</v>
      </c>
      <c r="AP2057" s="339"/>
      <c r="AW2057" s="329"/>
      <c r="BI2057" s="329"/>
      <c r="BJ2057" s="329"/>
      <c r="BK2057" s="329"/>
      <c r="BL2057" s="329"/>
      <c r="BM2057" s="329"/>
      <c r="BN2057" s="329"/>
      <c r="BO2057" s="329"/>
      <c r="BP2057" s="329"/>
      <c r="BQ2057" s="329"/>
      <c r="BR2057" s="329"/>
      <c r="BS2057" s="329"/>
      <c r="BT2057" s="329"/>
      <c r="BU2057" s="329"/>
      <c r="BV2057" s="329"/>
      <c r="BW2057" s="325"/>
      <c r="BX2057" s="325"/>
      <c r="BY2057" s="325"/>
      <c r="BZ2057" s="325"/>
      <c r="CA2057" s="325"/>
      <c r="CB2057" s="325"/>
      <c r="CC2057" s="325"/>
      <c r="CD2057" s="325"/>
      <c r="CE2057" s="325"/>
      <c r="CF2057" s="325"/>
      <c r="CG2057" s="325"/>
      <c r="CH2057" s="325"/>
      <c r="CI2057" s="325"/>
      <c r="CJ2057" s="325"/>
      <c r="CK2057" s="325"/>
      <c r="CL2057" s="325"/>
      <c r="CM2057" s="325"/>
      <c r="CN2057" s="325"/>
      <c r="CO2057" s="325"/>
      <c r="CP2057" s="325"/>
      <c r="CQ2057" s="325"/>
      <c r="CR2057" s="325"/>
      <c r="CS2057" s="325"/>
      <c r="CT2057" s="325"/>
      <c r="CU2057" s="325"/>
      <c r="CV2057" s="325"/>
      <c r="CW2057" s="325"/>
      <c r="CX2057" s="325"/>
    </row>
    <row r="2058" spans="1:102" s="36" customFormat="1" ht="15" hidden="1" customHeight="1">
      <c r="A2058" s="329"/>
      <c r="B2058" s="37" t="str">
        <f t="shared" ca="1" si="924"/>
        <v/>
      </c>
      <c r="C2058" s="41" t="str">
        <f t="shared" ca="1" si="925"/>
        <v/>
      </c>
      <c r="D2058" s="39" t="str">
        <f t="shared" ca="1" si="926"/>
        <v/>
      </c>
      <c r="E2058" s="39" t="str">
        <f t="shared" ca="1" si="938"/>
        <v/>
      </c>
      <c r="F2058" s="39" t="str">
        <f t="shared" ca="1" si="927"/>
        <v/>
      </c>
      <c r="G2058" s="101"/>
      <c r="H2058" s="39">
        <f t="shared" ca="1" si="918"/>
        <v>0</v>
      </c>
      <c r="J2058" s="332"/>
      <c r="K2058" s="37" t="str">
        <f t="shared" ca="1" si="928"/>
        <v/>
      </c>
      <c r="L2058" s="41" t="str">
        <f t="shared" ca="1" si="929"/>
        <v/>
      </c>
      <c r="M2058" s="39" t="str">
        <f t="shared" si="919"/>
        <v/>
      </c>
      <c r="N2058" s="39" t="str">
        <f t="shared" ca="1" si="939"/>
        <v/>
      </c>
      <c r="O2058" s="39" t="str">
        <f ca="1">IF(L2058="","",ROUND(Q2057*$O$5/payments_per_year,2))</f>
        <v/>
      </c>
      <c r="P2058" s="101"/>
      <c r="Q2058" s="39">
        <f t="shared" ca="1" si="940"/>
        <v>0</v>
      </c>
      <c r="R2058" s="332"/>
      <c r="S2058" s="37" t="str">
        <f t="shared" ca="1" si="930"/>
        <v/>
      </c>
      <c r="T2058" s="41" t="str">
        <f t="shared" ca="1" si="931"/>
        <v/>
      </c>
      <c r="U2058" s="39" t="str">
        <f t="shared" si="920"/>
        <v/>
      </c>
      <c r="V2058" s="39" t="str">
        <f t="shared" ca="1" si="941"/>
        <v/>
      </c>
      <c r="W2058" s="39">
        <f t="shared" ca="1" si="921"/>
        <v>0</v>
      </c>
      <c r="X2058" s="40"/>
      <c r="Y2058" s="39">
        <f t="shared" ca="1" si="942"/>
        <v>0</v>
      </c>
      <c r="Z2058" s="327"/>
      <c r="AA2058" s="37" t="str">
        <f t="shared" ca="1" si="932"/>
        <v/>
      </c>
      <c r="AB2058" s="41" t="str">
        <f t="shared" ca="1" si="933"/>
        <v/>
      </c>
      <c r="AC2058" s="39" t="str">
        <f t="shared" si="922"/>
        <v/>
      </c>
      <c r="AD2058" s="39" t="str">
        <f t="shared" ca="1" si="943"/>
        <v/>
      </c>
      <c r="AE2058" s="39" t="str">
        <f t="shared" ca="1" si="934"/>
        <v/>
      </c>
      <c r="AF2058" s="40"/>
      <c r="AG2058" s="39">
        <f t="shared" ca="1" si="944"/>
        <v>0</v>
      </c>
      <c r="AH2058" s="339"/>
      <c r="AI2058" s="37" t="str">
        <f t="shared" ca="1" si="935"/>
        <v/>
      </c>
      <c r="AJ2058" s="41" t="str">
        <f t="shared" ca="1" si="936"/>
        <v/>
      </c>
      <c r="AK2058" s="39" t="str">
        <f t="shared" si="923"/>
        <v/>
      </c>
      <c r="AL2058" s="39" t="str">
        <f t="shared" ca="1" si="945"/>
        <v/>
      </c>
      <c r="AM2058" s="39" t="str">
        <f t="shared" ca="1" si="937"/>
        <v/>
      </c>
      <c r="AN2058" s="40"/>
      <c r="AO2058" s="39">
        <f t="shared" ca="1" si="946"/>
        <v>0</v>
      </c>
      <c r="AP2058" s="339"/>
      <c r="AW2058" s="329"/>
      <c r="BI2058" s="329"/>
      <c r="BJ2058" s="329"/>
      <c r="BK2058" s="329"/>
      <c r="BL2058" s="329"/>
      <c r="BM2058" s="329"/>
      <c r="BN2058" s="329"/>
      <c r="BO2058" s="329"/>
      <c r="BP2058" s="329"/>
      <c r="BQ2058" s="329"/>
      <c r="BR2058" s="329"/>
      <c r="BS2058" s="329"/>
      <c r="BT2058" s="329"/>
      <c r="BU2058" s="329"/>
      <c r="BV2058" s="329"/>
      <c r="BW2058" s="325"/>
      <c r="BX2058" s="325"/>
      <c r="BY2058" s="325"/>
      <c r="BZ2058" s="325"/>
      <c r="CA2058" s="325"/>
      <c r="CB2058" s="325"/>
      <c r="CC2058" s="325"/>
      <c r="CD2058" s="325"/>
      <c r="CE2058" s="325"/>
      <c r="CF2058" s="325"/>
      <c r="CG2058" s="325"/>
      <c r="CH2058" s="325"/>
      <c r="CI2058" s="325"/>
      <c r="CJ2058" s="325"/>
      <c r="CK2058" s="325"/>
      <c r="CL2058" s="325"/>
      <c r="CM2058" s="325"/>
      <c r="CN2058" s="325"/>
      <c r="CO2058" s="325"/>
      <c r="CP2058" s="325"/>
      <c r="CQ2058" s="325"/>
      <c r="CR2058" s="325"/>
      <c r="CS2058" s="325"/>
      <c r="CT2058" s="325"/>
      <c r="CU2058" s="325"/>
      <c r="CV2058" s="325"/>
      <c r="CW2058" s="325"/>
      <c r="CX2058" s="325"/>
    </row>
    <row r="2059" spans="1:102" s="36" customFormat="1" ht="15" hidden="1" customHeight="1">
      <c r="A2059" s="329"/>
      <c r="B2059" s="37" t="str">
        <f t="shared" ca="1" si="924"/>
        <v/>
      </c>
      <c r="C2059" s="41" t="str">
        <f t="shared" ca="1" si="925"/>
        <v/>
      </c>
      <c r="D2059" s="39" t="str">
        <f t="shared" ca="1" si="926"/>
        <v/>
      </c>
      <c r="E2059" s="39" t="str">
        <f t="shared" ca="1" si="938"/>
        <v/>
      </c>
      <c r="F2059" s="39" t="str">
        <f t="shared" ca="1" si="927"/>
        <v/>
      </c>
      <c r="G2059" s="101"/>
      <c r="H2059" s="39">
        <f t="shared" ca="1" si="918"/>
        <v>0</v>
      </c>
      <c r="J2059" s="332"/>
      <c r="K2059" s="37" t="str">
        <f t="shared" ca="1" si="928"/>
        <v/>
      </c>
      <c r="L2059" s="41" t="str">
        <f t="shared" ca="1" si="929"/>
        <v/>
      </c>
      <c r="M2059" s="39" t="str">
        <f t="shared" si="919"/>
        <v/>
      </c>
      <c r="N2059" s="39" t="str">
        <f t="shared" ca="1" si="939"/>
        <v/>
      </c>
      <c r="O2059" s="39">
        <f ca="1">ROUND(Q2058*$O$5/payments_per_year,2)</f>
        <v>0</v>
      </c>
      <c r="P2059" s="101"/>
      <c r="Q2059" s="39">
        <f t="shared" ca="1" si="940"/>
        <v>0</v>
      </c>
      <c r="R2059" s="332"/>
      <c r="S2059" s="37" t="str">
        <f t="shared" ca="1" si="930"/>
        <v/>
      </c>
      <c r="T2059" s="41" t="str">
        <f t="shared" ca="1" si="931"/>
        <v/>
      </c>
      <c r="U2059" s="39" t="str">
        <f t="shared" si="920"/>
        <v/>
      </c>
      <c r="V2059" s="39" t="str">
        <f t="shared" ca="1" si="941"/>
        <v/>
      </c>
      <c r="W2059" s="39">
        <f t="shared" ca="1" si="921"/>
        <v>0</v>
      </c>
      <c r="X2059" s="40"/>
      <c r="Y2059" s="39">
        <f t="shared" ca="1" si="942"/>
        <v>0</v>
      </c>
      <c r="Z2059" s="327"/>
      <c r="AA2059" s="37" t="str">
        <f t="shared" ca="1" si="932"/>
        <v/>
      </c>
      <c r="AB2059" s="41" t="str">
        <f t="shared" ca="1" si="933"/>
        <v/>
      </c>
      <c r="AC2059" s="39" t="str">
        <f t="shared" si="922"/>
        <v/>
      </c>
      <c r="AD2059" s="39" t="str">
        <f t="shared" ca="1" si="943"/>
        <v/>
      </c>
      <c r="AE2059" s="39" t="str">
        <f t="shared" ca="1" si="934"/>
        <v/>
      </c>
      <c r="AF2059" s="40"/>
      <c r="AG2059" s="39">
        <f t="shared" ca="1" si="944"/>
        <v>0</v>
      </c>
      <c r="AH2059" s="339"/>
      <c r="AI2059" s="37" t="str">
        <f t="shared" ca="1" si="935"/>
        <v/>
      </c>
      <c r="AJ2059" s="41" t="str">
        <f t="shared" ca="1" si="936"/>
        <v/>
      </c>
      <c r="AK2059" s="39" t="str">
        <f t="shared" si="923"/>
        <v/>
      </c>
      <c r="AL2059" s="39" t="str">
        <f t="shared" ca="1" si="945"/>
        <v/>
      </c>
      <c r="AM2059" s="39" t="str">
        <f t="shared" ca="1" si="937"/>
        <v/>
      </c>
      <c r="AN2059" s="40"/>
      <c r="AO2059" s="39">
        <f t="shared" ca="1" si="946"/>
        <v>0</v>
      </c>
      <c r="AP2059" s="339"/>
      <c r="AW2059" s="329"/>
      <c r="BI2059" s="329"/>
      <c r="BJ2059" s="329"/>
      <c r="BK2059" s="329"/>
      <c r="BL2059" s="329"/>
      <c r="BM2059" s="329"/>
      <c r="BN2059" s="329"/>
      <c r="BO2059" s="329"/>
      <c r="BP2059" s="329"/>
      <c r="BQ2059" s="329"/>
      <c r="BR2059" s="329"/>
      <c r="BS2059" s="329"/>
      <c r="BT2059" s="329"/>
      <c r="BU2059" s="329"/>
      <c r="BV2059" s="329"/>
      <c r="BW2059" s="325"/>
      <c r="BX2059" s="325"/>
      <c r="BY2059" s="325"/>
      <c r="BZ2059" s="325"/>
      <c r="CA2059" s="325"/>
      <c r="CB2059" s="325"/>
      <c r="CC2059" s="325"/>
      <c r="CD2059" s="325"/>
      <c r="CE2059" s="325"/>
      <c r="CF2059" s="325"/>
      <c r="CG2059" s="325"/>
      <c r="CH2059" s="325"/>
      <c r="CI2059" s="325"/>
      <c r="CJ2059" s="325"/>
      <c r="CK2059" s="325"/>
      <c r="CL2059" s="325"/>
      <c r="CM2059" s="325"/>
      <c r="CN2059" s="325"/>
      <c r="CO2059" s="325"/>
      <c r="CP2059" s="325"/>
      <c r="CQ2059" s="325"/>
      <c r="CR2059" s="325"/>
      <c r="CS2059" s="325"/>
      <c r="CT2059" s="325"/>
      <c r="CU2059" s="325"/>
      <c r="CV2059" s="325"/>
      <c r="CW2059" s="325"/>
      <c r="CX2059" s="325"/>
    </row>
    <row r="2060" spans="1:102" s="36" customFormat="1" ht="15" hidden="1" customHeight="1">
      <c r="A2060" s="329"/>
      <c r="B2060" s="37" t="str">
        <f t="shared" ca="1" si="924"/>
        <v/>
      </c>
      <c r="C2060" s="41" t="str">
        <f t="shared" ca="1" si="925"/>
        <v/>
      </c>
      <c r="D2060" s="39" t="str">
        <f t="shared" ca="1" si="926"/>
        <v/>
      </c>
      <c r="E2060" s="39" t="str">
        <f t="shared" ca="1" si="938"/>
        <v/>
      </c>
      <c r="F2060" s="39" t="str">
        <f t="shared" ca="1" si="927"/>
        <v/>
      </c>
      <c r="G2060" s="101"/>
      <c r="H2060" s="39">
        <f t="shared" ca="1" si="918"/>
        <v>0</v>
      </c>
      <c r="J2060" s="332"/>
      <c r="K2060" s="37" t="str">
        <f t="shared" ca="1" si="928"/>
        <v/>
      </c>
      <c r="L2060" s="41" t="str">
        <f t="shared" ca="1" si="929"/>
        <v/>
      </c>
      <c r="M2060" s="39" t="str">
        <f t="shared" si="919"/>
        <v/>
      </c>
      <c r="N2060" s="39" t="str">
        <f t="shared" ca="1" si="939"/>
        <v/>
      </c>
      <c r="O2060" s="39" t="str">
        <f ca="1">IF(L2060="","",ROUND(Q2059*$O$5/payments_per_year,2))</f>
        <v/>
      </c>
      <c r="P2060" s="101"/>
      <c r="Q2060" s="39">
        <f t="shared" ca="1" si="940"/>
        <v>0</v>
      </c>
      <c r="R2060" s="332"/>
      <c r="S2060" s="37" t="str">
        <f t="shared" ca="1" si="930"/>
        <v/>
      </c>
      <c r="T2060" s="41" t="str">
        <f t="shared" ca="1" si="931"/>
        <v/>
      </c>
      <c r="U2060" s="39" t="str">
        <f t="shared" si="920"/>
        <v/>
      </c>
      <c r="V2060" s="39" t="str">
        <f t="shared" ca="1" si="941"/>
        <v/>
      </c>
      <c r="W2060" s="39">
        <f t="shared" ca="1" si="921"/>
        <v>0</v>
      </c>
      <c r="X2060" s="40"/>
      <c r="Y2060" s="39">
        <f t="shared" ca="1" si="942"/>
        <v>0</v>
      </c>
      <c r="Z2060" s="327"/>
      <c r="AA2060" s="37" t="str">
        <f t="shared" ca="1" si="932"/>
        <v/>
      </c>
      <c r="AB2060" s="41" t="str">
        <f t="shared" ca="1" si="933"/>
        <v/>
      </c>
      <c r="AC2060" s="39" t="str">
        <f t="shared" si="922"/>
        <v/>
      </c>
      <c r="AD2060" s="39" t="str">
        <f t="shared" ca="1" si="943"/>
        <v/>
      </c>
      <c r="AE2060" s="39" t="str">
        <f t="shared" ca="1" si="934"/>
        <v/>
      </c>
      <c r="AF2060" s="40"/>
      <c r="AG2060" s="39">
        <f t="shared" ca="1" si="944"/>
        <v>0</v>
      </c>
      <c r="AH2060" s="339"/>
      <c r="AI2060" s="37" t="str">
        <f t="shared" ca="1" si="935"/>
        <v/>
      </c>
      <c r="AJ2060" s="41" t="str">
        <f t="shared" ca="1" si="936"/>
        <v/>
      </c>
      <c r="AK2060" s="39" t="str">
        <f t="shared" si="923"/>
        <v/>
      </c>
      <c r="AL2060" s="39" t="str">
        <f t="shared" ca="1" si="945"/>
        <v/>
      </c>
      <c r="AM2060" s="39" t="str">
        <f t="shared" ca="1" si="937"/>
        <v/>
      </c>
      <c r="AN2060" s="40"/>
      <c r="AO2060" s="39">
        <f t="shared" ca="1" si="946"/>
        <v>0</v>
      </c>
      <c r="AP2060" s="339"/>
      <c r="AW2060" s="329"/>
      <c r="BI2060" s="329"/>
      <c r="BJ2060" s="329"/>
      <c r="BK2060" s="329"/>
      <c r="BL2060" s="329"/>
      <c r="BM2060" s="329"/>
      <c r="BN2060" s="329"/>
      <c r="BO2060" s="329"/>
      <c r="BP2060" s="329"/>
      <c r="BQ2060" s="329"/>
      <c r="BR2060" s="329"/>
      <c r="BS2060" s="329"/>
      <c r="BT2060" s="329"/>
      <c r="BU2060" s="329"/>
      <c r="BV2060" s="329"/>
      <c r="BW2060" s="325"/>
      <c r="BX2060" s="325"/>
      <c r="BY2060" s="325"/>
      <c r="BZ2060" s="325"/>
      <c r="CA2060" s="325"/>
      <c r="CB2060" s="325"/>
      <c r="CC2060" s="325"/>
      <c r="CD2060" s="325"/>
      <c r="CE2060" s="325"/>
      <c r="CF2060" s="325"/>
      <c r="CG2060" s="325"/>
      <c r="CH2060" s="325"/>
      <c r="CI2060" s="325"/>
      <c r="CJ2060" s="325"/>
      <c r="CK2060" s="325"/>
      <c r="CL2060" s="325"/>
      <c r="CM2060" s="325"/>
      <c r="CN2060" s="325"/>
      <c r="CO2060" s="325"/>
      <c r="CP2060" s="325"/>
      <c r="CQ2060" s="325"/>
      <c r="CR2060" s="325"/>
      <c r="CS2060" s="325"/>
      <c r="CT2060" s="325"/>
      <c r="CU2060" s="325"/>
      <c r="CV2060" s="325"/>
      <c r="CW2060" s="325"/>
      <c r="CX2060" s="325"/>
    </row>
    <row r="2061" spans="1:102" s="36" customFormat="1" ht="15" hidden="1" customHeight="1">
      <c r="A2061" s="329"/>
      <c r="B2061" s="37" t="str">
        <f t="shared" ca="1" si="924"/>
        <v/>
      </c>
      <c r="C2061" s="41" t="str">
        <f t="shared" ca="1" si="925"/>
        <v/>
      </c>
      <c r="D2061" s="39" t="str">
        <f t="shared" ca="1" si="926"/>
        <v/>
      </c>
      <c r="E2061" s="39" t="str">
        <f t="shared" ca="1" si="938"/>
        <v/>
      </c>
      <c r="F2061" s="39" t="str">
        <f t="shared" ca="1" si="927"/>
        <v/>
      </c>
      <c r="G2061" s="101"/>
      <c r="H2061" s="39">
        <f t="shared" ca="1" si="918"/>
        <v>0</v>
      </c>
      <c r="J2061" s="332"/>
      <c r="K2061" s="37" t="str">
        <f t="shared" ca="1" si="928"/>
        <v/>
      </c>
      <c r="L2061" s="41" t="str">
        <f t="shared" ca="1" si="929"/>
        <v/>
      </c>
      <c r="M2061" s="39" t="str">
        <f t="shared" si="919"/>
        <v/>
      </c>
      <c r="N2061" s="39" t="str">
        <f t="shared" ca="1" si="939"/>
        <v/>
      </c>
      <c r="O2061" s="39">
        <f ca="1">ROUND(Q2060*$O$5/payments_per_year,2)</f>
        <v>0</v>
      </c>
      <c r="P2061" s="101"/>
      <c r="Q2061" s="39">
        <f t="shared" ca="1" si="940"/>
        <v>0</v>
      </c>
      <c r="R2061" s="332"/>
      <c r="S2061" s="37" t="str">
        <f t="shared" ca="1" si="930"/>
        <v/>
      </c>
      <c r="T2061" s="41" t="str">
        <f t="shared" ca="1" si="931"/>
        <v/>
      </c>
      <c r="U2061" s="39" t="str">
        <f t="shared" si="920"/>
        <v/>
      </c>
      <c r="V2061" s="39" t="str">
        <f t="shared" ca="1" si="941"/>
        <v/>
      </c>
      <c r="W2061" s="39">
        <f t="shared" ca="1" si="921"/>
        <v>0</v>
      </c>
      <c r="X2061" s="40"/>
      <c r="Y2061" s="39">
        <f t="shared" ca="1" si="942"/>
        <v>0</v>
      </c>
      <c r="Z2061" s="327"/>
      <c r="AA2061" s="37" t="str">
        <f t="shared" ca="1" si="932"/>
        <v/>
      </c>
      <c r="AB2061" s="41" t="str">
        <f t="shared" ca="1" si="933"/>
        <v/>
      </c>
      <c r="AC2061" s="39" t="str">
        <f t="shared" si="922"/>
        <v/>
      </c>
      <c r="AD2061" s="39" t="str">
        <f t="shared" ca="1" si="943"/>
        <v/>
      </c>
      <c r="AE2061" s="39" t="str">
        <f t="shared" ca="1" si="934"/>
        <v/>
      </c>
      <c r="AF2061" s="40"/>
      <c r="AG2061" s="39">
        <f t="shared" ca="1" si="944"/>
        <v>0</v>
      </c>
      <c r="AH2061" s="339"/>
      <c r="AI2061" s="37" t="str">
        <f t="shared" ca="1" si="935"/>
        <v/>
      </c>
      <c r="AJ2061" s="41" t="str">
        <f t="shared" ca="1" si="936"/>
        <v/>
      </c>
      <c r="AK2061" s="39" t="str">
        <f t="shared" si="923"/>
        <v/>
      </c>
      <c r="AL2061" s="39" t="str">
        <f t="shared" ca="1" si="945"/>
        <v/>
      </c>
      <c r="AM2061" s="39" t="str">
        <f t="shared" ca="1" si="937"/>
        <v/>
      </c>
      <c r="AN2061" s="40"/>
      <c r="AO2061" s="39">
        <f t="shared" ca="1" si="946"/>
        <v>0</v>
      </c>
      <c r="AP2061" s="339"/>
      <c r="AW2061" s="329"/>
      <c r="BI2061" s="329"/>
      <c r="BJ2061" s="329"/>
      <c r="BK2061" s="329"/>
      <c r="BL2061" s="329"/>
      <c r="BM2061" s="329"/>
      <c r="BN2061" s="329"/>
      <c r="BO2061" s="329"/>
      <c r="BP2061" s="329"/>
      <c r="BQ2061" s="329"/>
      <c r="BR2061" s="329"/>
      <c r="BS2061" s="329"/>
      <c r="BT2061" s="329"/>
      <c r="BU2061" s="329"/>
      <c r="BV2061" s="329"/>
      <c r="BW2061" s="325"/>
      <c r="BX2061" s="325"/>
      <c r="BY2061" s="325"/>
      <c r="BZ2061" s="325"/>
      <c r="CA2061" s="325"/>
      <c r="CB2061" s="325"/>
      <c r="CC2061" s="325"/>
      <c r="CD2061" s="325"/>
      <c r="CE2061" s="325"/>
      <c r="CF2061" s="325"/>
      <c r="CG2061" s="325"/>
      <c r="CH2061" s="325"/>
      <c r="CI2061" s="325"/>
      <c r="CJ2061" s="325"/>
      <c r="CK2061" s="325"/>
      <c r="CL2061" s="325"/>
      <c r="CM2061" s="325"/>
      <c r="CN2061" s="325"/>
      <c r="CO2061" s="325"/>
      <c r="CP2061" s="325"/>
      <c r="CQ2061" s="325"/>
      <c r="CR2061" s="325"/>
      <c r="CS2061" s="325"/>
      <c r="CT2061" s="325"/>
      <c r="CU2061" s="325"/>
      <c r="CV2061" s="325"/>
      <c r="CW2061" s="325"/>
      <c r="CX2061" s="325"/>
    </row>
    <row r="2062" spans="1:102" s="36" customFormat="1" ht="15" hidden="1" customHeight="1">
      <c r="A2062" s="329"/>
      <c r="B2062" s="37" t="str">
        <f t="shared" ca="1" si="924"/>
        <v/>
      </c>
      <c r="C2062" s="41" t="str">
        <f t="shared" ca="1" si="925"/>
        <v/>
      </c>
      <c r="D2062" s="39" t="str">
        <f t="shared" ca="1" si="926"/>
        <v/>
      </c>
      <c r="E2062" s="39" t="str">
        <f t="shared" ca="1" si="938"/>
        <v/>
      </c>
      <c r="F2062" s="39" t="str">
        <f t="shared" ca="1" si="927"/>
        <v/>
      </c>
      <c r="G2062" s="101"/>
      <c r="H2062" s="39">
        <f t="shared" ca="1" si="918"/>
        <v>0</v>
      </c>
      <c r="J2062" s="332"/>
      <c r="K2062" s="37" t="str">
        <f t="shared" ca="1" si="928"/>
        <v/>
      </c>
      <c r="L2062" s="41" t="str">
        <f t="shared" ca="1" si="929"/>
        <v/>
      </c>
      <c r="M2062" s="39" t="str">
        <f t="shared" si="919"/>
        <v/>
      </c>
      <c r="N2062" s="39" t="str">
        <f t="shared" ca="1" si="939"/>
        <v/>
      </c>
      <c r="O2062" s="39" t="str">
        <f ca="1">IF(L2062="","",ROUND(Q2061*$O$5/payments_per_year,2))</f>
        <v/>
      </c>
      <c r="P2062" s="101"/>
      <c r="Q2062" s="39">
        <f t="shared" ca="1" si="940"/>
        <v>0</v>
      </c>
      <c r="R2062" s="332"/>
      <c r="S2062" s="37" t="str">
        <f t="shared" ca="1" si="930"/>
        <v/>
      </c>
      <c r="T2062" s="41" t="str">
        <f t="shared" ca="1" si="931"/>
        <v/>
      </c>
      <c r="U2062" s="39" t="str">
        <f t="shared" si="920"/>
        <v/>
      </c>
      <c r="V2062" s="39" t="str">
        <f t="shared" ca="1" si="941"/>
        <v/>
      </c>
      <c r="W2062" s="39">
        <f t="shared" ca="1" si="921"/>
        <v>0</v>
      </c>
      <c r="X2062" s="40"/>
      <c r="Y2062" s="39">
        <f t="shared" ca="1" si="942"/>
        <v>0</v>
      </c>
      <c r="Z2062" s="327"/>
      <c r="AA2062" s="37" t="str">
        <f t="shared" ca="1" si="932"/>
        <v/>
      </c>
      <c r="AB2062" s="41" t="str">
        <f t="shared" ca="1" si="933"/>
        <v/>
      </c>
      <c r="AC2062" s="39" t="str">
        <f t="shared" si="922"/>
        <v/>
      </c>
      <c r="AD2062" s="39" t="str">
        <f t="shared" ca="1" si="943"/>
        <v/>
      </c>
      <c r="AE2062" s="39" t="str">
        <f t="shared" ca="1" si="934"/>
        <v/>
      </c>
      <c r="AF2062" s="40"/>
      <c r="AG2062" s="39">
        <f t="shared" ca="1" si="944"/>
        <v>0</v>
      </c>
      <c r="AH2062" s="339"/>
      <c r="AI2062" s="37" t="str">
        <f t="shared" ca="1" si="935"/>
        <v/>
      </c>
      <c r="AJ2062" s="41" t="str">
        <f t="shared" ca="1" si="936"/>
        <v/>
      </c>
      <c r="AK2062" s="39" t="str">
        <f t="shared" si="923"/>
        <v/>
      </c>
      <c r="AL2062" s="39" t="str">
        <f t="shared" ca="1" si="945"/>
        <v/>
      </c>
      <c r="AM2062" s="39" t="str">
        <f t="shared" ca="1" si="937"/>
        <v/>
      </c>
      <c r="AN2062" s="40"/>
      <c r="AO2062" s="39">
        <f t="shared" ca="1" si="946"/>
        <v>0</v>
      </c>
      <c r="AP2062" s="339"/>
      <c r="AW2062" s="329"/>
      <c r="BI2062" s="329"/>
      <c r="BJ2062" s="329"/>
      <c r="BK2062" s="329"/>
      <c r="BL2062" s="329"/>
      <c r="BM2062" s="329"/>
      <c r="BN2062" s="329"/>
      <c r="BO2062" s="329"/>
      <c r="BP2062" s="329"/>
      <c r="BQ2062" s="329"/>
      <c r="BR2062" s="329"/>
      <c r="BS2062" s="329"/>
      <c r="BT2062" s="329"/>
      <c r="BU2062" s="329"/>
      <c r="BV2062" s="329"/>
      <c r="BW2062" s="325"/>
      <c r="BX2062" s="325"/>
      <c r="BY2062" s="325"/>
      <c r="BZ2062" s="325"/>
      <c r="CA2062" s="325"/>
      <c r="CB2062" s="325"/>
      <c r="CC2062" s="325"/>
      <c r="CD2062" s="325"/>
      <c r="CE2062" s="325"/>
      <c r="CF2062" s="325"/>
      <c r="CG2062" s="325"/>
      <c r="CH2062" s="325"/>
      <c r="CI2062" s="325"/>
      <c r="CJ2062" s="325"/>
      <c r="CK2062" s="325"/>
      <c r="CL2062" s="325"/>
      <c r="CM2062" s="325"/>
      <c r="CN2062" s="325"/>
      <c r="CO2062" s="325"/>
      <c r="CP2062" s="325"/>
      <c r="CQ2062" s="325"/>
      <c r="CR2062" s="325"/>
      <c r="CS2062" s="325"/>
      <c r="CT2062" s="325"/>
      <c r="CU2062" s="325"/>
      <c r="CV2062" s="325"/>
      <c r="CW2062" s="325"/>
      <c r="CX2062" s="325"/>
    </row>
    <row r="2063" spans="1:102" s="36" customFormat="1" ht="15" hidden="1" customHeight="1">
      <c r="A2063" s="329"/>
      <c r="B2063" s="37" t="str">
        <f t="shared" ca="1" si="924"/>
        <v/>
      </c>
      <c r="C2063" s="41" t="str">
        <f t="shared" ca="1" si="925"/>
        <v/>
      </c>
      <c r="D2063" s="39" t="str">
        <f t="shared" ca="1" si="926"/>
        <v/>
      </c>
      <c r="E2063" s="39" t="str">
        <f t="shared" ca="1" si="938"/>
        <v/>
      </c>
      <c r="F2063" s="39" t="str">
        <f t="shared" ca="1" si="927"/>
        <v/>
      </c>
      <c r="G2063" s="101"/>
      <c r="H2063" s="39">
        <f t="shared" ca="1" si="918"/>
        <v>0</v>
      </c>
      <c r="J2063" s="332"/>
      <c r="K2063" s="37" t="str">
        <f t="shared" ca="1" si="928"/>
        <v/>
      </c>
      <c r="L2063" s="41" t="str">
        <f t="shared" ca="1" si="929"/>
        <v/>
      </c>
      <c r="M2063" s="39" t="str">
        <f t="shared" si="919"/>
        <v/>
      </c>
      <c r="N2063" s="39" t="str">
        <f t="shared" ca="1" si="939"/>
        <v/>
      </c>
      <c r="O2063" s="39">
        <f ca="1">ROUND(Q2062*$O$5/payments_per_year,2)</f>
        <v>0</v>
      </c>
      <c r="P2063" s="101"/>
      <c r="Q2063" s="39">
        <f t="shared" ca="1" si="940"/>
        <v>0</v>
      </c>
      <c r="R2063" s="332"/>
      <c r="S2063" s="37" t="str">
        <f t="shared" ca="1" si="930"/>
        <v/>
      </c>
      <c r="T2063" s="41" t="str">
        <f t="shared" ca="1" si="931"/>
        <v/>
      </c>
      <c r="U2063" s="39" t="str">
        <f t="shared" si="920"/>
        <v/>
      </c>
      <c r="V2063" s="39" t="str">
        <f t="shared" ca="1" si="941"/>
        <v/>
      </c>
      <c r="W2063" s="39">
        <f t="shared" ca="1" si="921"/>
        <v>0</v>
      </c>
      <c r="X2063" s="40"/>
      <c r="Y2063" s="39">
        <f t="shared" ca="1" si="942"/>
        <v>0</v>
      </c>
      <c r="Z2063" s="327"/>
      <c r="AA2063" s="37" t="str">
        <f t="shared" ca="1" si="932"/>
        <v/>
      </c>
      <c r="AB2063" s="41" t="str">
        <f t="shared" ca="1" si="933"/>
        <v/>
      </c>
      <c r="AC2063" s="39" t="str">
        <f t="shared" si="922"/>
        <v/>
      </c>
      <c r="AD2063" s="39" t="str">
        <f t="shared" ca="1" si="943"/>
        <v/>
      </c>
      <c r="AE2063" s="39" t="str">
        <f t="shared" ca="1" si="934"/>
        <v/>
      </c>
      <c r="AF2063" s="40"/>
      <c r="AG2063" s="39">
        <f t="shared" ca="1" si="944"/>
        <v>0</v>
      </c>
      <c r="AH2063" s="339"/>
      <c r="AI2063" s="37" t="str">
        <f t="shared" ca="1" si="935"/>
        <v/>
      </c>
      <c r="AJ2063" s="41" t="str">
        <f t="shared" ca="1" si="936"/>
        <v/>
      </c>
      <c r="AK2063" s="39" t="str">
        <f t="shared" si="923"/>
        <v/>
      </c>
      <c r="AL2063" s="39" t="str">
        <f t="shared" ca="1" si="945"/>
        <v/>
      </c>
      <c r="AM2063" s="39" t="str">
        <f t="shared" ca="1" si="937"/>
        <v/>
      </c>
      <c r="AN2063" s="40"/>
      <c r="AO2063" s="39">
        <f t="shared" ca="1" si="946"/>
        <v>0</v>
      </c>
      <c r="AP2063" s="339"/>
      <c r="AW2063" s="329"/>
      <c r="BI2063" s="329"/>
      <c r="BJ2063" s="329"/>
      <c r="BK2063" s="329"/>
      <c r="BL2063" s="329"/>
      <c r="BM2063" s="329"/>
      <c r="BN2063" s="329"/>
      <c r="BO2063" s="329"/>
      <c r="BP2063" s="329"/>
      <c r="BQ2063" s="329"/>
      <c r="BR2063" s="329"/>
      <c r="BS2063" s="329"/>
      <c r="BT2063" s="329"/>
      <c r="BU2063" s="329"/>
      <c r="BV2063" s="329"/>
      <c r="BW2063" s="325"/>
      <c r="BX2063" s="325"/>
      <c r="BY2063" s="325"/>
      <c r="BZ2063" s="325"/>
      <c r="CA2063" s="325"/>
      <c r="CB2063" s="325"/>
      <c r="CC2063" s="325"/>
      <c r="CD2063" s="325"/>
      <c r="CE2063" s="325"/>
      <c r="CF2063" s="325"/>
      <c r="CG2063" s="325"/>
      <c r="CH2063" s="325"/>
      <c r="CI2063" s="325"/>
      <c r="CJ2063" s="325"/>
      <c r="CK2063" s="325"/>
      <c r="CL2063" s="325"/>
      <c r="CM2063" s="325"/>
      <c r="CN2063" s="325"/>
      <c r="CO2063" s="325"/>
      <c r="CP2063" s="325"/>
      <c r="CQ2063" s="325"/>
      <c r="CR2063" s="325"/>
      <c r="CS2063" s="325"/>
      <c r="CT2063" s="325"/>
      <c r="CU2063" s="325"/>
      <c r="CV2063" s="325"/>
      <c r="CW2063" s="325"/>
      <c r="CX2063" s="325"/>
    </row>
    <row r="2064" spans="1:102" s="36" customFormat="1" ht="15" hidden="1" customHeight="1">
      <c r="A2064" s="329"/>
      <c r="B2064" s="37" t="str">
        <f t="shared" ca="1" si="924"/>
        <v/>
      </c>
      <c r="C2064" s="41" t="str">
        <f t="shared" ca="1" si="925"/>
        <v/>
      </c>
      <c r="D2064" s="39" t="str">
        <f t="shared" ca="1" si="926"/>
        <v/>
      </c>
      <c r="E2064" s="39" t="str">
        <f t="shared" ca="1" si="938"/>
        <v/>
      </c>
      <c r="F2064" s="39" t="str">
        <f t="shared" ca="1" si="927"/>
        <v/>
      </c>
      <c r="G2064" s="101"/>
      <c r="H2064" s="39">
        <f t="shared" ca="1" si="918"/>
        <v>0</v>
      </c>
      <c r="J2064" s="332"/>
      <c r="K2064" s="37" t="str">
        <f t="shared" ca="1" si="928"/>
        <v/>
      </c>
      <c r="L2064" s="41" t="str">
        <f t="shared" ca="1" si="929"/>
        <v/>
      </c>
      <c r="M2064" s="39" t="str">
        <f t="shared" si="919"/>
        <v/>
      </c>
      <c r="N2064" s="39" t="str">
        <f t="shared" ca="1" si="939"/>
        <v/>
      </c>
      <c r="O2064" s="39" t="str">
        <f ca="1">IF(L2064="","",ROUND(Q2063*$O$5/payments_per_year,2))</f>
        <v/>
      </c>
      <c r="P2064" s="101"/>
      <c r="Q2064" s="39">
        <f t="shared" ca="1" si="940"/>
        <v>0</v>
      </c>
      <c r="R2064" s="332"/>
      <c r="S2064" s="37" t="str">
        <f t="shared" ca="1" si="930"/>
        <v/>
      </c>
      <c r="T2064" s="41" t="str">
        <f t="shared" ca="1" si="931"/>
        <v/>
      </c>
      <c r="U2064" s="39" t="str">
        <f t="shared" si="920"/>
        <v/>
      </c>
      <c r="V2064" s="39" t="str">
        <f t="shared" ca="1" si="941"/>
        <v/>
      </c>
      <c r="W2064" s="39">
        <f t="shared" ca="1" si="921"/>
        <v>0</v>
      </c>
      <c r="X2064" s="40"/>
      <c r="Y2064" s="39">
        <f t="shared" ca="1" si="942"/>
        <v>0</v>
      </c>
      <c r="Z2064" s="327"/>
      <c r="AA2064" s="37" t="str">
        <f t="shared" ca="1" si="932"/>
        <v/>
      </c>
      <c r="AB2064" s="41" t="str">
        <f t="shared" ca="1" si="933"/>
        <v/>
      </c>
      <c r="AC2064" s="39" t="str">
        <f t="shared" si="922"/>
        <v/>
      </c>
      <c r="AD2064" s="39" t="str">
        <f t="shared" ca="1" si="943"/>
        <v/>
      </c>
      <c r="AE2064" s="39" t="str">
        <f t="shared" ca="1" si="934"/>
        <v/>
      </c>
      <c r="AF2064" s="40"/>
      <c r="AG2064" s="39">
        <f t="shared" ca="1" si="944"/>
        <v>0</v>
      </c>
      <c r="AH2064" s="339"/>
      <c r="AI2064" s="37" t="str">
        <f t="shared" ca="1" si="935"/>
        <v/>
      </c>
      <c r="AJ2064" s="41" t="str">
        <f t="shared" ca="1" si="936"/>
        <v/>
      </c>
      <c r="AK2064" s="39" t="str">
        <f t="shared" si="923"/>
        <v/>
      </c>
      <c r="AL2064" s="39" t="str">
        <f t="shared" ca="1" si="945"/>
        <v/>
      </c>
      <c r="AM2064" s="39" t="str">
        <f t="shared" ca="1" si="937"/>
        <v/>
      </c>
      <c r="AN2064" s="40"/>
      <c r="AO2064" s="39">
        <f t="shared" ca="1" si="946"/>
        <v>0</v>
      </c>
      <c r="AP2064" s="339"/>
      <c r="AW2064" s="329"/>
      <c r="BI2064" s="329"/>
      <c r="BJ2064" s="329"/>
      <c r="BK2064" s="329"/>
      <c r="BL2064" s="329"/>
      <c r="BM2064" s="329"/>
      <c r="BN2064" s="329"/>
      <c r="BO2064" s="329"/>
      <c r="BP2064" s="329"/>
      <c r="BQ2064" s="329"/>
      <c r="BR2064" s="329"/>
      <c r="BS2064" s="329"/>
      <c r="BT2064" s="329"/>
      <c r="BU2064" s="329"/>
      <c r="BV2064" s="329"/>
      <c r="BW2064" s="325"/>
      <c r="BX2064" s="325"/>
      <c r="BY2064" s="325"/>
      <c r="BZ2064" s="325"/>
      <c r="CA2064" s="325"/>
      <c r="CB2064" s="325"/>
      <c r="CC2064" s="325"/>
      <c r="CD2064" s="325"/>
      <c r="CE2064" s="325"/>
      <c r="CF2064" s="325"/>
      <c r="CG2064" s="325"/>
      <c r="CH2064" s="325"/>
      <c r="CI2064" s="325"/>
      <c r="CJ2064" s="325"/>
      <c r="CK2064" s="325"/>
      <c r="CL2064" s="325"/>
      <c r="CM2064" s="325"/>
      <c r="CN2064" s="325"/>
      <c r="CO2064" s="325"/>
      <c r="CP2064" s="325"/>
      <c r="CQ2064" s="325"/>
      <c r="CR2064" s="325"/>
      <c r="CS2064" s="325"/>
      <c r="CT2064" s="325"/>
      <c r="CU2064" s="325"/>
      <c r="CV2064" s="325"/>
      <c r="CW2064" s="325"/>
      <c r="CX2064" s="325"/>
    </row>
    <row r="2065" spans="1:102" s="36" customFormat="1" ht="15" hidden="1" customHeight="1">
      <c r="A2065" s="329"/>
      <c r="B2065" s="37" t="str">
        <f t="shared" ca="1" si="924"/>
        <v/>
      </c>
      <c r="C2065" s="41" t="str">
        <f t="shared" ca="1" si="925"/>
        <v/>
      </c>
      <c r="D2065" s="39" t="str">
        <f t="shared" ca="1" si="926"/>
        <v/>
      </c>
      <c r="E2065" s="39" t="str">
        <f t="shared" ca="1" si="938"/>
        <v/>
      </c>
      <c r="F2065" s="39" t="str">
        <f t="shared" ca="1" si="927"/>
        <v/>
      </c>
      <c r="G2065" s="101"/>
      <c r="H2065" s="39">
        <f t="shared" ca="1" si="918"/>
        <v>0</v>
      </c>
      <c r="J2065" s="332"/>
      <c r="K2065" s="37" t="str">
        <f t="shared" ca="1" si="928"/>
        <v/>
      </c>
      <c r="L2065" s="41" t="str">
        <f t="shared" ca="1" si="929"/>
        <v/>
      </c>
      <c r="M2065" s="39" t="str">
        <f t="shared" si="919"/>
        <v/>
      </c>
      <c r="N2065" s="39" t="str">
        <f t="shared" ca="1" si="939"/>
        <v/>
      </c>
      <c r="O2065" s="39">
        <f ca="1">ROUND(Q2064*$O$5/payments_per_year,2)</f>
        <v>0</v>
      </c>
      <c r="P2065" s="101"/>
      <c r="Q2065" s="39">
        <f t="shared" ca="1" si="940"/>
        <v>0</v>
      </c>
      <c r="R2065" s="332"/>
      <c r="S2065" s="37" t="str">
        <f t="shared" ca="1" si="930"/>
        <v/>
      </c>
      <c r="T2065" s="41" t="str">
        <f t="shared" ca="1" si="931"/>
        <v/>
      </c>
      <c r="U2065" s="39" t="str">
        <f t="shared" si="920"/>
        <v/>
      </c>
      <c r="V2065" s="39" t="str">
        <f t="shared" ca="1" si="941"/>
        <v/>
      </c>
      <c r="W2065" s="39">
        <f t="shared" ca="1" si="921"/>
        <v>0</v>
      </c>
      <c r="X2065" s="40"/>
      <c r="Y2065" s="39">
        <f t="shared" ca="1" si="942"/>
        <v>0</v>
      </c>
      <c r="Z2065" s="327"/>
      <c r="AA2065" s="37" t="str">
        <f t="shared" ca="1" si="932"/>
        <v/>
      </c>
      <c r="AB2065" s="41" t="str">
        <f t="shared" ca="1" si="933"/>
        <v/>
      </c>
      <c r="AC2065" s="39" t="str">
        <f t="shared" si="922"/>
        <v/>
      </c>
      <c r="AD2065" s="39" t="str">
        <f t="shared" ca="1" si="943"/>
        <v/>
      </c>
      <c r="AE2065" s="39" t="str">
        <f t="shared" ca="1" si="934"/>
        <v/>
      </c>
      <c r="AF2065" s="40"/>
      <c r="AG2065" s="39">
        <f t="shared" ca="1" si="944"/>
        <v>0</v>
      </c>
      <c r="AH2065" s="339"/>
      <c r="AI2065" s="37" t="str">
        <f t="shared" ca="1" si="935"/>
        <v/>
      </c>
      <c r="AJ2065" s="41" t="str">
        <f t="shared" ca="1" si="936"/>
        <v/>
      </c>
      <c r="AK2065" s="39" t="str">
        <f t="shared" si="923"/>
        <v/>
      </c>
      <c r="AL2065" s="39" t="str">
        <f t="shared" ca="1" si="945"/>
        <v/>
      </c>
      <c r="AM2065" s="39" t="str">
        <f t="shared" ca="1" si="937"/>
        <v/>
      </c>
      <c r="AN2065" s="40"/>
      <c r="AO2065" s="39">
        <f t="shared" ca="1" si="946"/>
        <v>0</v>
      </c>
      <c r="AP2065" s="339"/>
      <c r="AW2065" s="329"/>
      <c r="BI2065" s="329"/>
      <c r="BJ2065" s="329"/>
      <c r="BK2065" s="329"/>
      <c r="BL2065" s="329"/>
      <c r="BM2065" s="329"/>
      <c r="BN2065" s="329"/>
      <c r="BO2065" s="329"/>
      <c r="BP2065" s="329"/>
      <c r="BQ2065" s="329"/>
      <c r="BR2065" s="329"/>
      <c r="BS2065" s="329"/>
      <c r="BT2065" s="329"/>
      <c r="BU2065" s="329"/>
      <c r="BV2065" s="329"/>
      <c r="BW2065" s="325"/>
      <c r="BX2065" s="325"/>
      <c r="BY2065" s="325"/>
      <c r="BZ2065" s="325"/>
      <c r="CA2065" s="325"/>
      <c r="CB2065" s="325"/>
      <c r="CC2065" s="325"/>
      <c r="CD2065" s="325"/>
      <c r="CE2065" s="325"/>
      <c r="CF2065" s="325"/>
      <c r="CG2065" s="325"/>
      <c r="CH2065" s="325"/>
      <c r="CI2065" s="325"/>
      <c r="CJ2065" s="325"/>
      <c r="CK2065" s="325"/>
      <c r="CL2065" s="325"/>
      <c r="CM2065" s="325"/>
      <c r="CN2065" s="325"/>
      <c r="CO2065" s="325"/>
      <c r="CP2065" s="325"/>
      <c r="CQ2065" s="325"/>
      <c r="CR2065" s="325"/>
      <c r="CS2065" s="325"/>
      <c r="CT2065" s="325"/>
      <c r="CU2065" s="325"/>
      <c r="CV2065" s="325"/>
      <c r="CW2065" s="325"/>
      <c r="CX2065" s="325"/>
    </row>
    <row r="2066" spans="1:102" s="36" customFormat="1" ht="15" hidden="1" customHeight="1">
      <c r="A2066" s="329"/>
      <c r="B2066" s="37" t="str">
        <f t="shared" ca="1" si="924"/>
        <v/>
      </c>
      <c r="C2066" s="41" t="str">
        <f t="shared" ca="1" si="925"/>
        <v/>
      </c>
      <c r="D2066" s="39" t="str">
        <f t="shared" ca="1" si="926"/>
        <v/>
      </c>
      <c r="E2066" s="39" t="str">
        <f t="shared" ca="1" si="938"/>
        <v/>
      </c>
      <c r="F2066" s="39" t="str">
        <f t="shared" ca="1" si="927"/>
        <v/>
      </c>
      <c r="G2066" s="101"/>
      <c r="H2066" s="39">
        <f t="shared" ca="1" si="918"/>
        <v>0</v>
      </c>
      <c r="J2066" s="332"/>
      <c r="K2066" s="37" t="str">
        <f t="shared" ca="1" si="928"/>
        <v/>
      </c>
      <c r="L2066" s="41" t="str">
        <f t="shared" ca="1" si="929"/>
        <v/>
      </c>
      <c r="M2066" s="39" t="str">
        <f t="shared" si="919"/>
        <v/>
      </c>
      <c r="N2066" s="39" t="str">
        <f t="shared" ca="1" si="939"/>
        <v/>
      </c>
      <c r="O2066" s="39" t="str">
        <f ca="1">IF(L2066="","",ROUND(Q2065*$O$5/payments_per_year,2))</f>
        <v/>
      </c>
      <c r="P2066" s="101"/>
      <c r="Q2066" s="39">
        <f t="shared" ca="1" si="940"/>
        <v>0</v>
      </c>
      <c r="R2066" s="332"/>
      <c r="S2066" s="37" t="str">
        <f t="shared" ca="1" si="930"/>
        <v/>
      </c>
      <c r="T2066" s="41" t="str">
        <f t="shared" ca="1" si="931"/>
        <v/>
      </c>
      <c r="U2066" s="39" t="str">
        <f t="shared" si="920"/>
        <v/>
      </c>
      <c r="V2066" s="39" t="str">
        <f t="shared" ca="1" si="941"/>
        <v/>
      </c>
      <c r="W2066" s="39">
        <f t="shared" ca="1" si="921"/>
        <v>0</v>
      </c>
      <c r="X2066" s="40"/>
      <c r="Y2066" s="39">
        <f t="shared" ca="1" si="942"/>
        <v>0</v>
      </c>
      <c r="Z2066" s="327"/>
      <c r="AA2066" s="37" t="str">
        <f t="shared" ca="1" si="932"/>
        <v/>
      </c>
      <c r="AB2066" s="41" t="str">
        <f t="shared" ca="1" si="933"/>
        <v/>
      </c>
      <c r="AC2066" s="39" t="str">
        <f t="shared" si="922"/>
        <v/>
      </c>
      <c r="AD2066" s="39" t="str">
        <f t="shared" ca="1" si="943"/>
        <v/>
      </c>
      <c r="AE2066" s="39" t="str">
        <f t="shared" ca="1" si="934"/>
        <v/>
      </c>
      <c r="AF2066" s="40"/>
      <c r="AG2066" s="39">
        <f t="shared" ca="1" si="944"/>
        <v>0</v>
      </c>
      <c r="AH2066" s="339"/>
      <c r="AI2066" s="37" t="str">
        <f t="shared" ca="1" si="935"/>
        <v/>
      </c>
      <c r="AJ2066" s="41" t="str">
        <f t="shared" ca="1" si="936"/>
        <v/>
      </c>
      <c r="AK2066" s="39" t="str">
        <f t="shared" si="923"/>
        <v/>
      </c>
      <c r="AL2066" s="39" t="str">
        <f t="shared" ca="1" si="945"/>
        <v/>
      </c>
      <c r="AM2066" s="39" t="str">
        <f t="shared" ca="1" si="937"/>
        <v/>
      </c>
      <c r="AN2066" s="40"/>
      <c r="AO2066" s="39">
        <f t="shared" ca="1" si="946"/>
        <v>0</v>
      </c>
      <c r="AP2066" s="339"/>
      <c r="AW2066" s="329"/>
      <c r="BI2066" s="329"/>
      <c r="BJ2066" s="329"/>
      <c r="BK2066" s="329"/>
      <c r="BL2066" s="329"/>
      <c r="BM2066" s="329"/>
      <c r="BN2066" s="329"/>
      <c r="BO2066" s="329"/>
      <c r="BP2066" s="329"/>
      <c r="BQ2066" s="329"/>
      <c r="BR2066" s="329"/>
      <c r="BS2066" s="329"/>
      <c r="BT2066" s="329"/>
      <c r="BU2066" s="329"/>
      <c r="BV2066" s="329"/>
      <c r="BW2066" s="325"/>
      <c r="BX2066" s="325"/>
      <c r="BY2066" s="325"/>
      <c r="BZ2066" s="325"/>
      <c r="CA2066" s="325"/>
      <c r="CB2066" s="325"/>
      <c r="CC2066" s="325"/>
      <c r="CD2066" s="325"/>
      <c r="CE2066" s="325"/>
      <c r="CF2066" s="325"/>
      <c r="CG2066" s="325"/>
      <c r="CH2066" s="325"/>
      <c r="CI2066" s="325"/>
      <c r="CJ2066" s="325"/>
      <c r="CK2066" s="325"/>
      <c r="CL2066" s="325"/>
      <c r="CM2066" s="325"/>
      <c r="CN2066" s="325"/>
      <c r="CO2066" s="325"/>
      <c r="CP2066" s="325"/>
      <c r="CQ2066" s="325"/>
      <c r="CR2066" s="325"/>
      <c r="CS2066" s="325"/>
      <c r="CT2066" s="325"/>
      <c r="CU2066" s="325"/>
      <c r="CV2066" s="325"/>
      <c r="CW2066" s="325"/>
      <c r="CX2066" s="325"/>
    </row>
    <row r="2067" spans="1:102" s="36" customFormat="1" ht="15" hidden="1" customHeight="1">
      <c r="A2067" s="329"/>
      <c r="B2067" s="37" t="str">
        <f t="shared" ca="1" si="924"/>
        <v/>
      </c>
      <c r="C2067" s="41" t="str">
        <f t="shared" ca="1" si="925"/>
        <v/>
      </c>
      <c r="D2067" s="39" t="str">
        <f t="shared" ca="1" si="926"/>
        <v/>
      </c>
      <c r="E2067" s="39" t="str">
        <f t="shared" ca="1" si="938"/>
        <v/>
      </c>
      <c r="F2067" s="39" t="str">
        <f t="shared" ca="1" si="927"/>
        <v/>
      </c>
      <c r="G2067" s="101"/>
      <c r="H2067" s="39">
        <f t="shared" ref="H2067:H2098" ca="1" si="947">IF(B2067="",0,ROUND(H2066-E2067-G2067,2))</f>
        <v>0</v>
      </c>
      <c r="J2067" s="332"/>
      <c r="K2067" s="37" t="str">
        <f t="shared" ca="1" si="928"/>
        <v/>
      </c>
      <c r="L2067" s="41" t="str">
        <f t="shared" ca="1" si="929"/>
        <v/>
      </c>
      <c r="M2067" s="39" t="str">
        <f t="shared" ref="M2067:M2097" si="948">$O$10</f>
        <v/>
      </c>
      <c r="N2067" s="39" t="str">
        <f t="shared" ca="1" si="939"/>
        <v/>
      </c>
      <c r="O2067" s="39">
        <f ca="1">ROUND(Q2066*$O$5/payments_per_year,2)</f>
        <v>0</v>
      </c>
      <c r="P2067" s="101"/>
      <c r="Q2067" s="39">
        <f t="shared" ca="1" si="940"/>
        <v>0</v>
      </c>
      <c r="R2067" s="332"/>
      <c r="S2067" s="37" t="str">
        <f t="shared" ca="1" si="930"/>
        <v/>
      </c>
      <c r="T2067" s="41" t="str">
        <f t="shared" ca="1" si="931"/>
        <v/>
      </c>
      <c r="U2067" s="39" t="str">
        <f t="shared" ref="U2067:U2097" si="949">$W$10</f>
        <v/>
      </c>
      <c r="V2067" s="39" t="str">
        <f t="shared" ca="1" si="941"/>
        <v/>
      </c>
      <c r="W2067" s="39">
        <f t="shared" ref="W2067:W2097" ca="1" si="950">ROUND(Y2066*$W$5/payments_per_year,2)</f>
        <v>0</v>
      </c>
      <c r="X2067" s="40"/>
      <c r="Y2067" s="39">
        <f t="shared" ca="1" si="942"/>
        <v>0</v>
      </c>
      <c r="Z2067" s="327"/>
      <c r="AA2067" s="37" t="str">
        <f t="shared" ca="1" si="932"/>
        <v/>
      </c>
      <c r="AB2067" s="41" t="str">
        <f t="shared" ca="1" si="933"/>
        <v/>
      </c>
      <c r="AC2067" s="39" t="str">
        <f t="shared" ref="AC2067:AC2098" si="951">$AE$10</f>
        <v/>
      </c>
      <c r="AD2067" s="39" t="str">
        <f t="shared" ca="1" si="943"/>
        <v/>
      </c>
      <c r="AE2067" s="39" t="str">
        <f t="shared" ca="1" si="934"/>
        <v/>
      </c>
      <c r="AF2067" s="40"/>
      <c r="AG2067" s="39">
        <f t="shared" ca="1" si="944"/>
        <v>0</v>
      </c>
      <c r="AH2067" s="339"/>
      <c r="AI2067" s="37" t="str">
        <f t="shared" ca="1" si="935"/>
        <v/>
      </c>
      <c r="AJ2067" s="41" t="str">
        <f t="shared" ca="1" si="936"/>
        <v/>
      </c>
      <c r="AK2067" s="39" t="str">
        <f t="shared" ref="AK2067:AK2098" si="952">$AE$10</f>
        <v/>
      </c>
      <c r="AL2067" s="39" t="str">
        <f t="shared" ca="1" si="945"/>
        <v/>
      </c>
      <c r="AM2067" s="39" t="str">
        <f t="shared" ca="1" si="937"/>
        <v/>
      </c>
      <c r="AN2067" s="40"/>
      <c r="AO2067" s="39">
        <f t="shared" ca="1" si="946"/>
        <v>0</v>
      </c>
      <c r="AP2067" s="339"/>
      <c r="AW2067" s="329"/>
      <c r="BI2067" s="329"/>
      <c r="BJ2067" s="329"/>
      <c r="BK2067" s="329"/>
      <c r="BL2067" s="329"/>
      <c r="BM2067" s="329"/>
      <c r="BN2067" s="329"/>
      <c r="BO2067" s="329"/>
      <c r="BP2067" s="329"/>
      <c r="BQ2067" s="329"/>
      <c r="BR2067" s="329"/>
      <c r="BS2067" s="329"/>
      <c r="BT2067" s="329"/>
      <c r="BU2067" s="329"/>
      <c r="BV2067" s="329"/>
      <c r="BW2067" s="325"/>
      <c r="BX2067" s="325"/>
      <c r="BY2067" s="325"/>
      <c r="BZ2067" s="325"/>
      <c r="CA2067" s="325"/>
      <c r="CB2067" s="325"/>
      <c r="CC2067" s="325"/>
      <c r="CD2067" s="325"/>
      <c r="CE2067" s="325"/>
      <c r="CF2067" s="325"/>
      <c r="CG2067" s="325"/>
      <c r="CH2067" s="325"/>
      <c r="CI2067" s="325"/>
      <c r="CJ2067" s="325"/>
      <c r="CK2067" s="325"/>
      <c r="CL2067" s="325"/>
      <c r="CM2067" s="325"/>
      <c r="CN2067" s="325"/>
      <c r="CO2067" s="325"/>
      <c r="CP2067" s="325"/>
      <c r="CQ2067" s="325"/>
      <c r="CR2067" s="325"/>
      <c r="CS2067" s="325"/>
      <c r="CT2067" s="325"/>
      <c r="CU2067" s="325"/>
      <c r="CV2067" s="325"/>
      <c r="CW2067" s="325"/>
      <c r="CX2067" s="325"/>
    </row>
    <row r="2068" spans="1:102" s="36" customFormat="1" ht="15" hidden="1" customHeight="1">
      <c r="A2068" s="329"/>
      <c r="B2068" s="37" t="str">
        <f t="shared" ref="B2068:B2098" ca="1" si="953">IF(B2067&lt;$F$11,IF(H2067&gt;0,B2067+1,""),"")</f>
        <v/>
      </c>
      <c r="C2068" s="41" t="str">
        <f t="shared" ref="C2068:C2098" ca="1" si="954">IF(B2068="","",IF(B2068&lt;=$F$11,IF(payments_per_year=26,DATE(YEAR(start_date),MONTH(start_date),DAY(start_date)+14*B2068),IF(payments_per_year=52,DATE(YEAR(start_date),MONTH(start_date),DAY(start_date)+7*B2068),DATE(YEAR(start_date),MONTH(start_date)+B2068*12/$F$7,DAY(start_date)))),""))</f>
        <v/>
      </c>
      <c r="D2068" s="39" t="str">
        <f t="shared" ref="D2068:D2098" ca="1" si="955">IF(C2068="","",IF($F$10+F2068&gt;H2067,ROUND(H2067+F2068,2),$F$10))</f>
        <v/>
      </c>
      <c r="E2068" s="39" t="str">
        <f t="shared" ca="1" si="938"/>
        <v/>
      </c>
      <c r="F2068" s="39" t="str">
        <f t="shared" ref="F2068:F2098" ca="1" si="956">IF(C2068="","",ROUND(H2067*$F$5/payments_per_year,2))</f>
        <v/>
      </c>
      <c r="G2068" s="101"/>
      <c r="H2068" s="39">
        <f t="shared" ca="1" si="947"/>
        <v>0</v>
      </c>
      <c r="J2068" s="332"/>
      <c r="K2068" s="37" t="str">
        <f t="shared" ref="K2068:K2098" ca="1" si="957">IF(K2067&lt;$F$11,IF(Q2067&gt;0,K2067+1,""),"")</f>
        <v/>
      </c>
      <c r="L2068" s="41" t="str">
        <f t="shared" ref="L2068:L2098" ca="1" si="958">IF(K2068="","",IF(K2068&lt;=$F$11,IF(payments_per_year=26,DATE(YEAR(start_date),MONTH(start_date),DAY(start_date)+14*K2068),IF(payments_per_year=52,DATE(YEAR(start_date),MONTH(start_date),DAY(start_date)+7*K2068),DATE(YEAR(start_date),MONTH(start_date)+K2068*12/$F$7,DAY(start_date)))),""))</f>
        <v/>
      </c>
      <c r="M2068" s="39" t="str">
        <f t="shared" si="948"/>
        <v/>
      </c>
      <c r="N2068" s="39" t="str">
        <f t="shared" ca="1" si="939"/>
        <v/>
      </c>
      <c r="O2068" s="39" t="str">
        <f ca="1">IF(L2068="","",ROUND(Q2067*$O$5/payments_per_year,2))</f>
        <v/>
      </c>
      <c r="P2068" s="101"/>
      <c r="Q2068" s="39">
        <f t="shared" ca="1" si="940"/>
        <v>0</v>
      </c>
      <c r="R2068" s="332"/>
      <c r="S2068" s="37" t="str">
        <f t="shared" ref="S2068:S2098" ca="1" si="959">IF(S2067&lt;$F$11,IF(Y2067&gt;0,S2067+1,""),"")</f>
        <v/>
      </c>
      <c r="T2068" s="41" t="str">
        <f t="shared" ref="T2068:T2098" ca="1" si="960">IF(S2068="","",IF(S2068&lt;=$F$11,IF(payments_per_year=26,DATE(YEAR(start_date),MONTH(start_date),DAY(start_date)+14*S2068),IF(payments_per_year=52,DATE(YEAR(start_date),MONTH(start_date),DAY(start_date)+7*S2068),DATE(YEAR(start_date),MONTH(start_date)+S2068*12/$F$7,DAY(start_date)))),""))</f>
        <v/>
      </c>
      <c r="U2068" s="39" t="str">
        <f t="shared" si="949"/>
        <v/>
      </c>
      <c r="V2068" s="39" t="str">
        <f t="shared" ca="1" si="941"/>
        <v/>
      </c>
      <c r="W2068" s="39">
        <f t="shared" ca="1" si="950"/>
        <v>0</v>
      </c>
      <c r="X2068" s="40"/>
      <c r="Y2068" s="39">
        <f t="shared" ca="1" si="942"/>
        <v>0</v>
      </c>
      <c r="Z2068" s="327"/>
      <c r="AA2068" s="37" t="str">
        <f t="shared" ref="AA2068:AA2098" ca="1" si="961">IF(AA2067&lt;$F$11,IF(AG2067&gt;0,AA2067+1,""),"")</f>
        <v/>
      </c>
      <c r="AB2068" s="41" t="str">
        <f t="shared" ref="AB2068:AB2098" ca="1" si="962">IF(AA2068="","",IF(AA2068&lt;=$F$11,IF(payments_per_year=26,DATE(YEAR(start_date),MONTH(start_date),DAY(start_date)+14*AA2068),IF(payments_per_year=52,DATE(YEAR(start_date),MONTH(start_date),DAY(start_date)+7*AA2068),DATE(YEAR(start_date),MONTH(start_date)+AA2068*12/$F$7,DAY(start_date)))),""))</f>
        <v/>
      </c>
      <c r="AC2068" s="39" t="str">
        <f t="shared" si="951"/>
        <v/>
      </c>
      <c r="AD2068" s="39" t="str">
        <f t="shared" ca="1" si="943"/>
        <v/>
      </c>
      <c r="AE2068" s="39" t="str">
        <f t="shared" ref="AE2068:AE2098" ca="1" si="963">IF(AB2068="","",ROUND(AG2067*$F$5/payments_per_year,2))</f>
        <v/>
      </c>
      <c r="AF2068" s="40"/>
      <c r="AG2068" s="39">
        <f t="shared" ca="1" si="944"/>
        <v>0</v>
      </c>
      <c r="AH2068" s="339"/>
      <c r="AI2068" s="37" t="str">
        <f t="shared" ref="AI2068:AI2098" ca="1" si="964">IF(AI2067&lt;$F$11,IF(AO2067&gt;0,AI2067+1,""),"")</f>
        <v/>
      </c>
      <c r="AJ2068" s="41" t="str">
        <f t="shared" ref="AJ2068:AJ2098" ca="1" si="965">IF(AI2068="","",IF(AI2068&lt;=$F$11,IF(payments_per_year=26,DATE(YEAR(start_date),MONTH(start_date),DAY(start_date)+14*AI2068),IF(payments_per_year=52,DATE(YEAR(start_date),MONTH(start_date),DAY(start_date)+7*AI2068),DATE(YEAR(start_date),MONTH(start_date)+AI2068*12/$F$7,DAY(start_date)))),""))</f>
        <v/>
      </c>
      <c r="AK2068" s="39" t="str">
        <f t="shared" si="952"/>
        <v/>
      </c>
      <c r="AL2068" s="39" t="str">
        <f t="shared" ca="1" si="945"/>
        <v/>
      </c>
      <c r="AM2068" s="39" t="str">
        <f t="shared" ref="AM2068:AM2098" ca="1" si="966">IF(AJ2068="","",ROUND(AO2067*$F$5/payments_per_year,2))</f>
        <v/>
      </c>
      <c r="AN2068" s="40"/>
      <c r="AO2068" s="39">
        <f t="shared" ca="1" si="946"/>
        <v>0</v>
      </c>
      <c r="AP2068" s="339"/>
      <c r="AW2068" s="329"/>
      <c r="BI2068" s="329"/>
      <c r="BJ2068" s="329"/>
      <c r="BK2068" s="329"/>
      <c r="BL2068" s="329"/>
      <c r="BM2068" s="329"/>
      <c r="BN2068" s="329"/>
      <c r="BO2068" s="329"/>
      <c r="BP2068" s="329"/>
      <c r="BQ2068" s="329"/>
      <c r="BR2068" s="329"/>
      <c r="BS2068" s="329"/>
      <c r="BT2068" s="329"/>
      <c r="BU2068" s="329"/>
      <c r="BV2068" s="329"/>
      <c r="BW2068" s="325"/>
      <c r="BX2068" s="325"/>
      <c r="BY2068" s="325"/>
      <c r="BZ2068" s="325"/>
      <c r="CA2068" s="325"/>
      <c r="CB2068" s="325"/>
      <c r="CC2068" s="325"/>
      <c r="CD2068" s="325"/>
      <c r="CE2068" s="325"/>
      <c r="CF2068" s="325"/>
      <c r="CG2068" s="325"/>
      <c r="CH2068" s="325"/>
      <c r="CI2068" s="325"/>
      <c r="CJ2068" s="325"/>
      <c r="CK2068" s="325"/>
      <c r="CL2068" s="325"/>
      <c r="CM2068" s="325"/>
      <c r="CN2068" s="325"/>
      <c r="CO2068" s="325"/>
      <c r="CP2068" s="325"/>
      <c r="CQ2068" s="325"/>
      <c r="CR2068" s="325"/>
      <c r="CS2068" s="325"/>
      <c r="CT2068" s="325"/>
      <c r="CU2068" s="325"/>
      <c r="CV2068" s="325"/>
      <c r="CW2068" s="325"/>
      <c r="CX2068" s="325"/>
    </row>
    <row r="2069" spans="1:102" s="36" customFormat="1" ht="15" hidden="1" customHeight="1">
      <c r="A2069" s="329"/>
      <c r="B2069" s="37" t="str">
        <f t="shared" ca="1" si="953"/>
        <v/>
      </c>
      <c r="C2069" s="41" t="str">
        <f t="shared" ca="1" si="954"/>
        <v/>
      </c>
      <c r="D2069" s="39" t="str">
        <f t="shared" ca="1" si="955"/>
        <v/>
      </c>
      <c r="E2069" s="39" t="str">
        <f t="shared" ca="1" si="938"/>
        <v/>
      </c>
      <c r="F2069" s="39" t="str">
        <f t="shared" ca="1" si="956"/>
        <v/>
      </c>
      <c r="G2069" s="101"/>
      <c r="H2069" s="39">
        <f t="shared" ca="1" si="947"/>
        <v>0</v>
      </c>
      <c r="J2069" s="332"/>
      <c r="K2069" s="37" t="str">
        <f t="shared" ca="1" si="957"/>
        <v/>
      </c>
      <c r="L2069" s="41" t="str">
        <f t="shared" ca="1" si="958"/>
        <v/>
      </c>
      <c r="M2069" s="39" t="str">
        <f t="shared" si="948"/>
        <v/>
      </c>
      <c r="N2069" s="39" t="str">
        <f t="shared" ca="1" si="939"/>
        <v/>
      </c>
      <c r="O2069" s="39">
        <f ca="1">ROUND(Q2068*$O$5/payments_per_year,2)</f>
        <v>0</v>
      </c>
      <c r="P2069" s="101"/>
      <c r="Q2069" s="39">
        <f t="shared" ca="1" si="940"/>
        <v>0</v>
      </c>
      <c r="R2069" s="332"/>
      <c r="S2069" s="37" t="str">
        <f t="shared" ca="1" si="959"/>
        <v/>
      </c>
      <c r="T2069" s="41" t="str">
        <f t="shared" ca="1" si="960"/>
        <v/>
      </c>
      <c r="U2069" s="39" t="str">
        <f t="shared" si="949"/>
        <v/>
      </c>
      <c r="V2069" s="39" t="str">
        <f t="shared" ca="1" si="941"/>
        <v/>
      </c>
      <c r="W2069" s="39">
        <f t="shared" ca="1" si="950"/>
        <v>0</v>
      </c>
      <c r="X2069" s="40"/>
      <c r="Y2069" s="39">
        <f t="shared" ca="1" si="942"/>
        <v>0</v>
      </c>
      <c r="Z2069" s="327"/>
      <c r="AA2069" s="37" t="str">
        <f t="shared" ca="1" si="961"/>
        <v/>
      </c>
      <c r="AB2069" s="41" t="str">
        <f t="shared" ca="1" si="962"/>
        <v/>
      </c>
      <c r="AC2069" s="39" t="str">
        <f t="shared" si="951"/>
        <v/>
      </c>
      <c r="AD2069" s="39" t="str">
        <f t="shared" ca="1" si="943"/>
        <v/>
      </c>
      <c r="AE2069" s="39" t="str">
        <f t="shared" ca="1" si="963"/>
        <v/>
      </c>
      <c r="AF2069" s="40"/>
      <c r="AG2069" s="39">
        <f t="shared" ca="1" si="944"/>
        <v>0</v>
      </c>
      <c r="AH2069" s="339"/>
      <c r="AI2069" s="37" t="str">
        <f t="shared" ca="1" si="964"/>
        <v/>
      </c>
      <c r="AJ2069" s="41" t="str">
        <f t="shared" ca="1" si="965"/>
        <v/>
      </c>
      <c r="AK2069" s="39" t="str">
        <f t="shared" si="952"/>
        <v/>
      </c>
      <c r="AL2069" s="39" t="str">
        <f t="shared" ca="1" si="945"/>
        <v/>
      </c>
      <c r="AM2069" s="39" t="str">
        <f t="shared" ca="1" si="966"/>
        <v/>
      </c>
      <c r="AN2069" s="40"/>
      <c r="AO2069" s="39">
        <f t="shared" ca="1" si="946"/>
        <v>0</v>
      </c>
      <c r="AP2069" s="339"/>
      <c r="AW2069" s="329"/>
      <c r="BI2069" s="329"/>
      <c r="BJ2069" s="329"/>
      <c r="BK2069" s="329"/>
      <c r="BL2069" s="329"/>
      <c r="BM2069" s="329"/>
      <c r="BN2069" s="329"/>
      <c r="BO2069" s="329"/>
      <c r="BP2069" s="329"/>
      <c r="BQ2069" s="329"/>
      <c r="BR2069" s="329"/>
      <c r="BS2069" s="329"/>
      <c r="BT2069" s="329"/>
      <c r="BU2069" s="329"/>
      <c r="BV2069" s="329"/>
      <c r="BW2069" s="325"/>
      <c r="BX2069" s="325"/>
      <c r="BY2069" s="325"/>
      <c r="BZ2069" s="325"/>
      <c r="CA2069" s="325"/>
      <c r="CB2069" s="325"/>
      <c r="CC2069" s="325"/>
      <c r="CD2069" s="325"/>
      <c r="CE2069" s="325"/>
      <c r="CF2069" s="325"/>
      <c r="CG2069" s="325"/>
      <c r="CH2069" s="325"/>
      <c r="CI2069" s="325"/>
      <c r="CJ2069" s="325"/>
      <c r="CK2069" s="325"/>
      <c r="CL2069" s="325"/>
      <c r="CM2069" s="325"/>
      <c r="CN2069" s="325"/>
      <c r="CO2069" s="325"/>
      <c r="CP2069" s="325"/>
      <c r="CQ2069" s="325"/>
      <c r="CR2069" s="325"/>
      <c r="CS2069" s="325"/>
      <c r="CT2069" s="325"/>
      <c r="CU2069" s="325"/>
      <c r="CV2069" s="325"/>
      <c r="CW2069" s="325"/>
      <c r="CX2069" s="325"/>
    </row>
    <row r="2070" spans="1:102" s="36" customFormat="1" ht="15" hidden="1" customHeight="1">
      <c r="A2070" s="329"/>
      <c r="B2070" s="37" t="str">
        <f t="shared" ca="1" si="953"/>
        <v/>
      </c>
      <c r="C2070" s="41" t="str">
        <f t="shared" ca="1" si="954"/>
        <v/>
      </c>
      <c r="D2070" s="39" t="str">
        <f t="shared" ca="1" si="955"/>
        <v/>
      </c>
      <c r="E2070" s="39" t="str">
        <f t="shared" ca="1" si="938"/>
        <v/>
      </c>
      <c r="F2070" s="39" t="str">
        <f t="shared" ca="1" si="956"/>
        <v/>
      </c>
      <c r="G2070" s="101"/>
      <c r="H2070" s="39">
        <f t="shared" ca="1" si="947"/>
        <v>0</v>
      </c>
      <c r="J2070" s="332"/>
      <c r="K2070" s="37" t="str">
        <f t="shared" ca="1" si="957"/>
        <v/>
      </c>
      <c r="L2070" s="41" t="str">
        <f t="shared" ca="1" si="958"/>
        <v/>
      </c>
      <c r="M2070" s="39" t="str">
        <f t="shared" si="948"/>
        <v/>
      </c>
      <c r="N2070" s="39" t="str">
        <f t="shared" ca="1" si="939"/>
        <v/>
      </c>
      <c r="O2070" s="39" t="str">
        <f ca="1">IF(L2070="","",ROUND(Q2069*$O$5/payments_per_year,2))</f>
        <v/>
      </c>
      <c r="P2070" s="101"/>
      <c r="Q2070" s="39">
        <f t="shared" ca="1" si="940"/>
        <v>0</v>
      </c>
      <c r="R2070" s="332"/>
      <c r="S2070" s="37" t="str">
        <f t="shared" ca="1" si="959"/>
        <v/>
      </c>
      <c r="T2070" s="41" t="str">
        <f t="shared" ca="1" si="960"/>
        <v/>
      </c>
      <c r="U2070" s="39" t="str">
        <f t="shared" si="949"/>
        <v/>
      </c>
      <c r="V2070" s="39" t="str">
        <f t="shared" ca="1" si="941"/>
        <v/>
      </c>
      <c r="W2070" s="39">
        <f t="shared" ca="1" si="950"/>
        <v>0</v>
      </c>
      <c r="X2070" s="40"/>
      <c r="Y2070" s="39">
        <f t="shared" ca="1" si="942"/>
        <v>0</v>
      </c>
      <c r="Z2070" s="327"/>
      <c r="AA2070" s="37" t="str">
        <f t="shared" ca="1" si="961"/>
        <v/>
      </c>
      <c r="AB2070" s="41" t="str">
        <f t="shared" ca="1" si="962"/>
        <v/>
      </c>
      <c r="AC2070" s="39" t="str">
        <f t="shared" si="951"/>
        <v/>
      </c>
      <c r="AD2070" s="39" t="str">
        <f t="shared" ca="1" si="943"/>
        <v/>
      </c>
      <c r="AE2070" s="39" t="str">
        <f t="shared" ca="1" si="963"/>
        <v/>
      </c>
      <c r="AF2070" s="40"/>
      <c r="AG2070" s="39">
        <f t="shared" ca="1" si="944"/>
        <v>0</v>
      </c>
      <c r="AH2070" s="339"/>
      <c r="AI2070" s="37" t="str">
        <f t="shared" ca="1" si="964"/>
        <v/>
      </c>
      <c r="AJ2070" s="41" t="str">
        <f t="shared" ca="1" si="965"/>
        <v/>
      </c>
      <c r="AK2070" s="39" t="str">
        <f t="shared" si="952"/>
        <v/>
      </c>
      <c r="AL2070" s="39" t="str">
        <f t="shared" ca="1" si="945"/>
        <v/>
      </c>
      <c r="AM2070" s="39" t="str">
        <f t="shared" ca="1" si="966"/>
        <v/>
      </c>
      <c r="AN2070" s="40"/>
      <c r="AO2070" s="39">
        <f t="shared" ca="1" si="946"/>
        <v>0</v>
      </c>
      <c r="AP2070" s="339"/>
      <c r="AW2070" s="329"/>
      <c r="BI2070" s="329"/>
      <c r="BJ2070" s="329"/>
      <c r="BK2070" s="329"/>
      <c r="BL2070" s="329"/>
      <c r="BM2070" s="329"/>
      <c r="BN2070" s="329"/>
      <c r="BO2070" s="329"/>
      <c r="BP2070" s="329"/>
      <c r="BQ2070" s="329"/>
      <c r="BR2070" s="329"/>
      <c r="BS2070" s="329"/>
      <c r="BT2070" s="329"/>
      <c r="BU2070" s="329"/>
      <c r="BV2070" s="329"/>
      <c r="BW2070" s="325"/>
      <c r="BX2070" s="325"/>
      <c r="BY2070" s="325"/>
      <c r="BZ2070" s="325"/>
      <c r="CA2070" s="325"/>
      <c r="CB2070" s="325"/>
      <c r="CC2070" s="325"/>
      <c r="CD2070" s="325"/>
      <c r="CE2070" s="325"/>
      <c r="CF2070" s="325"/>
      <c r="CG2070" s="325"/>
      <c r="CH2070" s="325"/>
      <c r="CI2070" s="325"/>
      <c r="CJ2070" s="325"/>
      <c r="CK2070" s="325"/>
      <c r="CL2070" s="325"/>
      <c r="CM2070" s="325"/>
      <c r="CN2070" s="325"/>
      <c r="CO2070" s="325"/>
      <c r="CP2070" s="325"/>
      <c r="CQ2070" s="325"/>
      <c r="CR2070" s="325"/>
      <c r="CS2070" s="325"/>
      <c r="CT2070" s="325"/>
      <c r="CU2070" s="325"/>
      <c r="CV2070" s="325"/>
      <c r="CW2070" s="325"/>
      <c r="CX2070" s="325"/>
    </row>
    <row r="2071" spans="1:102" s="36" customFormat="1" ht="15" hidden="1" customHeight="1">
      <c r="A2071" s="329"/>
      <c r="B2071" s="37" t="str">
        <f t="shared" ca="1" si="953"/>
        <v/>
      </c>
      <c r="C2071" s="41" t="str">
        <f t="shared" ca="1" si="954"/>
        <v/>
      </c>
      <c r="D2071" s="39" t="str">
        <f t="shared" ca="1" si="955"/>
        <v/>
      </c>
      <c r="E2071" s="39" t="str">
        <f t="shared" ref="E2071:E2097" ca="1" si="967">IF(C2071="","",D2071-F2071)</f>
        <v/>
      </c>
      <c r="F2071" s="39" t="str">
        <f t="shared" ca="1" si="956"/>
        <v/>
      </c>
      <c r="G2071" s="101"/>
      <c r="H2071" s="39">
        <f t="shared" ca="1" si="947"/>
        <v>0</v>
      </c>
      <c r="J2071" s="332"/>
      <c r="K2071" s="37" t="str">
        <f t="shared" ca="1" si="957"/>
        <v/>
      </c>
      <c r="L2071" s="41" t="str">
        <f t="shared" ca="1" si="958"/>
        <v/>
      </c>
      <c r="M2071" s="39" t="str">
        <f t="shared" si="948"/>
        <v/>
      </c>
      <c r="N2071" s="39" t="str">
        <f t="shared" ref="N2071:N2097" ca="1" si="968">IF(L2071="","",M2071-O2071)</f>
        <v/>
      </c>
      <c r="O2071" s="39">
        <f ca="1">ROUND(Q2070*$O$5/payments_per_year,2)</f>
        <v>0</v>
      </c>
      <c r="P2071" s="101"/>
      <c r="Q2071" s="39">
        <f t="shared" ref="Q2071:Q2097" ca="1" si="969">IF(K2071="",0,ROUND(Q2070-N2071-P2071,2))</f>
        <v>0</v>
      </c>
      <c r="R2071" s="332"/>
      <c r="S2071" s="37" t="str">
        <f t="shared" ca="1" si="959"/>
        <v/>
      </c>
      <c r="T2071" s="41" t="str">
        <f t="shared" ca="1" si="960"/>
        <v/>
      </c>
      <c r="U2071" s="39" t="str">
        <f t="shared" si="949"/>
        <v/>
      </c>
      <c r="V2071" s="39" t="str">
        <f t="shared" ref="V2071:V2097" ca="1" si="970">IF(T2071="","",U2071-W2071)</f>
        <v/>
      </c>
      <c r="W2071" s="39">
        <f t="shared" ca="1" si="950"/>
        <v>0</v>
      </c>
      <c r="X2071" s="40"/>
      <c r="Y2071" s="39">
        <f t="shared" ref="Y2071:Y2097" ca="1" si="971">IF(S2071="",0,ROUND(Y2070-V2071-X2071,2))</f>
        <v>0</v>
      </c>
      <c r="Z2071" s="327"/>
      <c r="AA2071" s="37" t="str">
        <f t="shared" ca="1" si="961"/>
        <v/>
      </c>
      <c r="AB2071" s="41" t="str">
        <f t="shared" ca="1" si="962"/>
        <v/>
      </c>
      <c r="AC2071" s="39" t="str">
        <f t="shared" si="951"/>
        <v/>
      </c>
      <c r="AD2071" s="39" t="str">
        <f t="shared" ref="AD2071:AD2097" ca="1" si="972">IF(AB2071="","",AC2071-AE2071)</f>
        <v/>
      </c>
      <c r="AE2071" s="39" t="str">
        <f t="shared" ca="1" si="963"/>
        <v/>
      </c>
      <c r="AF2071" s="40"/>
      <c r="AG2071" s="39">
        <f t="shared" ref="AG2071:AG2097" ca="1" si="973">IF(AA2071="",0,ROUND(AG2070-AD2071-AF2071,2))</f>
        <v>0</v>
      </c>
      <c r="AH2071" s="339"/>
      <c r="AI2071" s="37" t="str">
        <f t="shared" ca="1" si="964"/>
        <v/>
      </c>
      <c r="AJ2071" s="41" t="str">
        <f t="shared" ca="1" si="965"/>
        <v/>
      </c>
      <c r="AK2071" s="39" t="str">
        <f t="shared" si="952"/>
        <v/>
      </c>
      <c r="AL2071" s="39" t="str">
        <f t="shared" ref="AL2071:AL2097" ca="1" si="974">IF(AJ2071="","",AK2071-AM2071)</f>
        <v/>
      </c>
      <c r="AM2071" s="39" t="str">
        <f t="shared" ca="1" si="966"/>
        <v/>
      </c>
      <c r="AN2071" s="40"/>
      <c r="AO2071" s="39">
        <f t="shared" ref="AO2071:AO2097" ca="1" si="975">IF(AI2071="",0,ROUND(AO2070-AL2071-AN2071,2))</f>
        <v>0</v>
      </c>
      <c r="AP2071" s="339"/>
      <c r="AW2071" s="329"/>
      <c r="BI2071" s="329"/>
      <c r="BJ2071" s="329"/>
      <c r="BK2071" s="329"/>
      <c r="BL2071" s="329"/>
      <c r="BM2071" s="329"/>
      <c r="BN2071" s="329"/>
      <c r="BO2071" s="329"/>
      <c r="BP2071" s="329"/>
      <c r="BQ2071" s="329"/>
      <c r="BR2071" s="329"/>
      <c r="BS2071" s="329"/>
      <c r="BT2071" s="329"/>
      <c r="BU2071" s="329"/>
      <c r="BV2071" s="329"/>
      <c r="BW2071" s="325"/>
      <c r="BX2071" s="325"/>
      <c r="BY2071" s="325"/>
      <c r="BZ2071" s="325"/>
      <c r="CA2071" s="325"/>
      <c r="CB2071" s="325"/>
      <c r="CC2071" s="325"/>
      <c r="CD2071" s="325"/>
      <c r="CE2071" s="325"/>
      <c r="CF2071" s="325"/>
      <c r="CG2071" s="325"/>
      <c r="CH2071" s="325"/>
      <c r="CI2071" s="325"/>
      <c r="CJ2071" s="325"/>
      <c r="CK2071" s="325"/>
      <c r="CL2071" s="325"/>
      <c r="CM2071" s="325"/>
      <c r="CN2071" s="325"/>
      <c r="CO2071" s="325"/>
      <c r="CP2071" s="325"/>
      <c r="CQ2071" s="325"/>
      <c r="CR2071" s="325"/>
      <c r="CS2071" s="325"/>
      <c r="CT2071" s="325"/>
      <c r="CU2071" s="325"/>
      <c r="CV2071" s="325"/>
      <c r="CW2071" s="325"/>
      <c r="CX2071" s="325"/>
    </row>
    <row r="2072" spans="1:102" s="36" customFormat="1" ht="15" hidden="1" customHeight="1">
      <c r="A2072" s="329"/>
      <c r="B2072" s="37" t="str">
        <f t="shared" ca="1" si="953"/>
        <v/>
      </c>
      <c r="C2072" s="41" t="str">
        <f t="shared" ca="1" si="954"/>
        <v/>
      </c>
      <c r="D2072" s="39" t="str">
        <f t="shared" ca="1" si="955"/>
        <v/>
      </c>
      <c r="E2072" s="39" t="str">
        <f t="shared" ca="1" si="967"/>
        <v/>
      </c>
      <c r="F2072" s="39" t="str">
        <f t="shared" ca="1" si="956"/>
        <v/>
      </c>
      <c r="G2072" s="101"/>
      <c r="H2072" s="39">
        <f t="shared" ca="1" si="947"/>
        <v>0</v>
      </c>
      <c r="J2072" s="332"/>
      <c r="K2072" s="37" t="str">
        <f t="shared" ca="1" si="957"/>
        <v/>
      </c>
      <c r="L2072" s="41" t="str">
        <f t="shared" ca="1" si="958"/>
        <v/>
      </c>
      <c r="M2072" s="39" t="str">
        <f t="shared" si="948"/>
        <v/>
      </c>
      <c r="N2072" s="39" t="str">
        <f t="shared" ca="1" si="968"/>
        <v/>
      </c>
      <c r="O2072" s="39" t="str">
        <f ca="1">IF(L2072="","",ROUND(Q2071*$O$5/payments_per_year,2))</f>
        <v/>
      </c>
      <c r="P2072" s="101"/>
      <c r="Q2072" s="39">
        <f t="shared" ca="1" si="969"/>
        <v>0</v>
      </c>
      <c r="R2072" s="332"/>
      <c r="S2072" s="37" t="str">
        <f t="shared" ca="1" si="959"/>
        <v/>
      </c>
      <c r="T2072" s="41" t="str">
        <f t="shared" ca="1" si="960"/>
        <v/>
      </c>
      <c r="U2072" s="39" t="str">
        <f t="shared" si="949"/>
        <v/>
      </c>
      <c r="V2072" s="39" t="str">
        <f t="shared" ca="1" si="970"/>
        <v/>
      </c>
      <c r="W2072" s="39">
        <f t="shared" ca="1" si="950"/>
        <v>0</v>
      </c>
      <c r="X2072" s="40"/>
      <c r="Y2072" s="39">
        <f t="shared" ca="1" si="971"/>
        <v>0</v>
      </c>
      <c r="Z2072" s="327"/>
      <c r="AA2072" s="37" t="str">
        <f t="shared" ca="1" si="961"/>
        <v/>
      </c>
      <c r="AB2072" s="41" t="str">
        <f t="shared" ca="1" si="962"/>
        <v/>
      </c>
      <c r="AC2072" s="39" t="str">
        <f t="shared" si="951"/>
        <v/>
      </c>
      <c r="AD2072" s="39" t="str">
        <f t="shared" ca="1" si="972"/>
        <v/>
      </c>
      <c r="AE2072" s="39" t="str">
        <f t="shared" ca="1" si="963"/>
        <v/>
      </c>
      <c r="AF2072" s="40"/>
      <c r="AG2072" s="39">
        <f t="shared" ca="1" si="973"/>
        <v>0</v>
      </c>
      <c r="AH2072" s="339"/>
      <c r="AI2072" s="37" t="str">
        <f t="shared" ca="1" si="964"/>
        <v/>
      </c>
      <c r="AJ2072" s="41" t="str">
        <f t="shared" ca="1" si="965"/>
        <v/>
      </c>
      <c r="AK2072" s="39" t="str">
        <f t="shared" si="952"/>
        <v/>
      </c>
      <c r="AL2072" s="39" t="str">
        <f t="shared" ca="1" si="974"/>
        <v/>
      </c>
      <c r="AM2072" s="39" t="str">
        <f t="shared" ca="1" si="966"/>
        <v/>
      </c>
      <c r="AN2072" s="40"/>
      <c r="AO2072" s="39">
        <f t="shared" ca="1" si="975"/>
        <v>0</v>
      </c>
      <c r="AP2072" s="339"/>
      <c r="AW2072" s="329"/>
      <c r="BI2072" s="329"/>
      <c r="BJ2072" s="329"/>
      <c r="BK2072" s="329"/>
      <c r="BL2072" s="329"/>
      <c r="BM2072" s="329"/>
      <c r="BN2072" s="329"/>
      <c r="BO2072" s="329"/>
      <c r="BP2072" s="329"/>
      <c r="BQ2072" s="329"/>
      <c r="BR2072" s="329"/>
      <c r="BS2072" s="329"/>
      <c r="BT2072" s="329"/>
      <c r="BU2072" s="329"/>
      <c r="BV2072" s="329"/>
      <c r="BW2072" s="325"/>
      <c r="BX2072" s="325"/>
      <c r="BY2072" s="325"/>
      <c r="BZ2072" s="325"/>
      <c r="CA2072" s="325"/>
      <c r="CB2072" s="325"/>
      <c r="CC2072" s="325"/>
      <c r="CD2072" s="325"/>
      <c r="CE2072" s="325"/>
      <c r="CF2072" s="325"/>
      <c r="CG2072" s="325"/>
      <c r="CH2072" s="325"/>
      <c r="CI2072" s="325"/>
      <c r="CJ2072" s="325"/>
      <c r="CK2072" s="325"/>
      <c r="CL2072" s="325"/>
      <c r="CM2072" s="325"/>
      <c r="CN2072" s="325"/>
      <c r="CO2072" s="325"/>
      <c r="CP2072" s="325"/>
      <c r="CQ2072" s="325"/>
      <c r="CR2072" s="325"/>
      <c r="CS2072" s="325"/>
      <c r="CT2072" s="325"/>
      <c r="CU2072" s="325"/>
      <c r="CV2072" s="325"/>
      <c r="CW2072" s="325"/>
      <c r="CX2072" s="325"/>
    </row>
    <row r="2073" spans="1:102" s="36" customFormat="1" ht="15" hidden="1" customHeight="1">
      <c r="A2073" s="329"/>
      <c r="B2073" s="37" t="str">
        <f t="shared" ca="1" si="953"/>
        <v/>
      </c>
      <c r="C2073" s="41" t="str">
        <f t="shared" ca="1" si="954"/>
        <v/>
      </c>
      <c r="D2073" s="39" t="str">
        <f t="shared" ca="1" si="955"/>
        <v/>
      </c>
      <c r="E2073" s="39" t="str">
        <f t="shared" ca="1" si="967"/>
        <v/>
      </c>
      <c r="F2073" s="39" t="str">
        <f t="shared" ca="1" si="956"/>
        <v/>
      </c>
      <c r="G2073" s="101"/>
      <c r="H2073" s="39">
        <f t="shared" ca="1" si="947"/>
        <v>0</v>
      </c>
      <c r="J2073" s="332"/>
      <c r="K2073" s="37" t="str">
        <f t="shared" ca="1" si="957"/>
        <v/>
      </c>
      <c r="L2073" s="41" t="str">
        <f t="shared" ca="1" si="958"/>
        <v/>
      </c>
      <c r="M2073" s="39" t="str">
        <f t="shared" si="948"/>
        <v/>
      </c>
      <c r="N2073" s="39" t="str">
        <f t="shared" ca="1" si="968"/>
        <v/>
      </c>
      <c r="O2073" s="39">
        <f ca="1">ROUND(Q2072*$O$5/payments_per_year,2)</f>
        <v>0</v>
      </c>
      <c r="P2073" s="101"/>
      <c r="Q2073" s="39">
        <f t="shared" ca="1" si="969"/>
        <v>0</v>
      </c>
      <c r="R2073" s="332"/>
      <c r="S2073" s="37" t="str">
        <f t="shared" ca="1" si="959"/>
        <v/>
      </c>
      <c r="T2073" s="41" t="str">
        <f t="shared" ca="1" si="960"/>
        <v/>
      </c>
      <c r="U2073" s="39" t="str">
        <f t="shared" si="949"/>
        <v/>
      </c>
      <c r="V2073" s="39" t="str">
        <f t="shared" ca="1" si="970"/>
        <v/>
      </c>
      <c r="W2073" s="39">
        <f t="shared" ca="1" si="950"/>
        <v>0</v>
      </c>
      <c r="X2073" s="40"/>
      <c r="Y2073" s="39">
        <f t="shared" ca="1" si="971"/>
        <v>0</v>
      </c>
      <c r="Z2073" s="327"/>
      <c r="AA2073" s="37" t="str">
        <f t="shared" ca="1" si="961"/>
        <v/>
      </c>
      <c r="AB2073" s="41" t="str">
        <f t="shared" ca="1" si="962"/>
        <v/>
      </c>
      <c r="AC2073" s="39" t="str">
        <f t="shared" si="951"/>
        <v/>
      </c>
      <c r="AD2073" s="39" t="str">
        <f t="shared" ca="1" si="972"/>
        <v/>
      </c>
      <c r="AE2073" s="39" t="str">
        <f t="shared" ca="1" si="963"/>
        <v/>
      </c>
      <c r="AF2073" s="40"/>
      <c r="AG2073" s="39">
        <f t="shared" ca="1" si="973"/>
        <v>0</v>
      </c>
      <c r="AH2073" s="339"/>
      <c r="AI2073" s="37" t="str">
        <f t="shared" ca="1" si="964"/>
        <v/>
      </c>
      <c r="AJ2073" s="41" t="str">
        <f t="shared" ca="1" si="965"/>
        <v/>
      </c>
      <c r="AK2073" s="39" t="str">
        <f t="shared" si="952"/>
        <v/>
      </c>
      <c r="AL2073" s="39" t="str">
        <f t="shared" ca="1" si="974"/>
        <v/>
      </c>
      <c r="AM2073" s="39" t="str">
        <f t="shared" ca="1" si="966"/>
        <v/>
      </c>
      <c r="AN2073" s="40"/>
      <c r="AO2073" s="39">
        <f t="shared" ca="1" si="975"/>
        <v>0</v>
      </c>
      <c r="AP2073" s="339"/>
      <c r="AW2073" s="329"/>
      <c r="BI2073" s="329"/>
      <c r="BJ2073" s="329"/>
      <c r="BK2073" s="329"/>
      <c r="BL2073" s="329"/>
      <c r="BM2073" s="329"/>
      <c r="BN2073" s="329"/>
      <c r="BO2073" s="329"/>
      <c r="BP2073" s="329"/>
      <c r="BQ2073" s="329"/>
      <c r="BR2073" s="329"/>
      <c r="BS2073" s="329"/>
      <c r="BT2073" s="329"/>
      <c r="BU2073" s="329"/>
      <c r="BV2073" s="329"/>
      <c r="BW2073" s="325"/>
      <c r="BX2073" s="325"/>
      <c r="BY2073" s="325"/>
      <c r="BZ2073" s="325"/>
      <c r="CA2073" s="325"/>
      <c r="CB2073" s="325"/>
      <c r="CC2073" s="325"/>
      <c r="CD2073" s="325"/>
      <c r="CE2073" s="325"/>
      <c r="CF2073" s="325"/>
      <c r="CG2073" s="325"/>
      <c r="CH2073" s="325"/>
      <c r="CI2073" s="325"/>
      <c r="CJ2073" s="325"/>
      <c r="CK2073" s="325"/>
      <c r="CL2073" s="325"/>
      <c r="CM2073" s="325"/>
      <c r="CN2073" s="325"/>
      <c r="CO2073" s="325"/>
      <c r="CP2073" s="325"/>
      <c r="CQ2073" s="325"/>
      <c r="CR2073" s="325"/>
      <c r="CS2073" s="325"/>
      <c r="CT2073" s="325"/>
      <c r="CU2073" s="325"/>
      <c r="CV2073" s="325"/>
      <c r="CW2073" s="325"/>
      <c r="CX2073" s="325"/>
    </row>
    <row r="2074" spans="1:102" s="36" customFormat="1" ht="15" hidden="1" customHeight="1">
      <c r="A2074" s="329"/>
      <c r="B2074" s="37" t="str">
        <f t="shared" ca="1" si="953"/>
        <v/>
      </c>
      <c r="C2074" s="41" t="str">
        <f t="shared" ca="1" si="954"/>
        <v/>
      </c>
      <c r="D2074" s="39" t="str">
        <f t="shared" ca="1" si="955"/>
        <v/>
      </c>
      <c r="E2074" s="39" t="str">
        <f t="shared" ca="1" si="967"/>
        <v/>
      </c>
      <c r="F2074" s="39" t="str">
        <f t="shared" ca="1" si="956"/>
        <v/>
      </c>
      <c r="G2074" s="101"/>
      <c r="H2074" s="39">
        <f t="shared" ca="1" si="947"/>
        <v>0</v>
      </c>
      <c r="J2074" s="332"/>
      <c r="K2074" s="37" t="str">
        <f t="shared" ca="1" si="957"/>
        <v/>
      </c>
      <c r="L2074" s="41" t="str">
        <f t="shared" ca="1" si="958"/>
        <v/>
      </c>
      <c r="M2074" s="39" t="str">
        <f t="shared" si="948"/>
        <v/>
      </c>
      <c r="N2074" s="39" t="str">
        <f t="shared" ca="1" si="968"/>
        <v/>
      </c>
      <c r="O2074" s="39" t="str">
        <f ca="1">IF(L2074="","",ROUND(Q2073*$O$5/payments_per_year,2))</f>
        <v/>
      </c>
      <c r="P2074" s="101"/>
      <c r="Q2074" s="39">
        <f t="shared" ca="1" si="969"/>
        <v>0</v>
      </c>
      <c r="R2074" s="332"/>
      <c r="S2074" s="37" t="str">
        <f t="shared" ca="1" si="959"/>
        <v/>
      </c>
      <c r="T2074" s="41" t="str">
        <f t="shared" ca="1" si="960"/>
        <v/>
      </c>
      <c r="U2074" s="39" t="str">
        <f t="shared" si="949"/>
        <v/>
      </c>
      <c r="V2074" s="39" t="str">
        <f t="shared" ca="1" si="970"/>
        <v/>
      </c>
      <c r="W2074" s="39">
        <f t="shared" ca="1" si="950"/>
        <v>0</v>
      </c>
      <c r="X2074" s="40"/>
      <c r="Y2074" s="39">
        <f t="shared" ca="1" si="971"/>
        <v>0</v>
      </c>
      <c r="Z2074" s="327"/>
      <c r="AA2074" s="37" t="str">
        <f t="shared" ca="1" si="961"/>
        <v/>
      </c>
      <c r="AB2074" s="41" t="str">
        <f t="shared" ca="1" si="962"/>
        <v/>
      </c>
      <c r="AC2074" s="39" t="str">
        <f t="shared" si="951"/>
        <v/>
      </c>
      <c r="AD2074" s="39" t="str">
        <f t="shared" ca="1" si="972"/>
        <v/>
      </c>
      <c r="AE2074" s="39" t="str">
        <f t="shared" ca="1" si="963"/>
        <v/>
      </c>
      <c r="AF2074" s="40"/>
      <c r="AG2074" s="39">
        <f t="shared" ca="1" si="973"/>
        <v>0</v>
      </c>
      <c r="AH2074" s="339"/>
      <c r="AI2074" s="37" t="str">
        <f t="shared" ca="1" si="964"/>
        <v/>
      </c>
      <c r="AJ2074" s="41" t="str">
        <f t="shared" ca="1" si="965"/>
        <v/>
      </c>
      <c r="AK2074" s="39" t="str">
        <f t="shared" si="952"/>
        <v/>
      </c>
      <c r="AL2074" s="39" t="str">
        <f t="shared" ca="1" si="974"/>
        <v/>
      </c>
      <c r="AM2074" s="39" t="str">
        <f t="shared" ca="1" si="966"/>
        <v/>
      </c>
      <c r="AN2074" s="40"/>
      <c r="AO2074" s="39">
        <f t="shared" ca="1" si="975"/>
        <v>0</v>
      </c>
      <c r="AP2074" s="339"/>
      <c r="AW2074" s="329"/>
      <c r="BI2074" s="329"/>
      <c r="BJ2074" s="329"/>
      <c r="BK2074" s="329"/>
      <c r="BL2074" s="329"/>
      <c r="BM2074" s="329"/>
      <c r="BN2074" s="329"/>
      <c r="BO2074" s="329"/>
      <c r="BP2074" s="329"/>
      <c r="BQ2074" s="329"/>
      <c r="BR2074" s="329"/>
      <c r="BS2074" s="329"/>
      <c r="BT2074" s="329"/>
      <c r="BU2074" s="329"/>
      <c r="BV2074" s="329"/>
      <c r="BW2074" s="325"/>
      <c r="BX2074" s="325"/>
      <c r="BY2074" s="325"/>
      <c r="BZ2074" s="325"/>
      <c r="CA2074" s="325"/>
      <c r="CB2074" s="325"/>
      <c r="CC2074" s="325"/>
      <c r="CD2074" s="325"/>
      <c r="CE2074" s="325"/>
      <c r="CF2074" s="325"/>
      <c r="CG2074" s="325"/>
      <c r="CH2074" s="325"/>
      <c r="CI2074" s="325"/>
      <c r="CJ2074" s="325"/>
      <c r="CK2074" s="325"/>
      <c r="CL2074" s="325"/>
      <c r="CM2074" s="325"/>
      <c r="CN2074" s="325"/>
      <c r="CO2074" s="325"/>
      <c r="CP2074" s="325"/>
      <c r="CQ2074" s="325"/>
      <c r="CR2074" s="325"/>
      <c r="CS2074" s="325"/>
      <c r="CT2074" s="325"/>
      <c r="CU2074" s="325"/>
      <c r="CV2074" s="325"/>
      <c r="CW2074" s="325"/>
      <c r="CX2074" s="325"/>
    </row>
    <row r="2075" spans="1:102" s="36" customFormat="1" ht="15" hidden="1" customHeight="1">
      <c r="A2075" s="329"/>
      <c r="B2075" s="37" t="str">
        <f t="shared" ca="1" si="953"/>
        <v/>
      </c>
      <c r="C2075" s="41" t="str">
        <f t="shared" ca="1" si="954"/>
        <v/>
      </c>
      <c r="D2075" s="39" t="str">
        <f t="shared" ca="1" si="955"/>
        <v/>
      </c>
      <c r="E2075" s="39" t="str">
        <f t="shared" ca="1" si="967"/>
        <v/>
      </c>
      <c r="F2075" s="39" t="str">
        <f t="shared" ca="1" si="956"/>
        <v/>
      </c>
      <c r="G2075" s="101"/>
      <c r="H2075" s="39">
        <f t="shared" ca="1" si="947"/>
        <v>0</v>
      </c>
      <c r="J2075" s="332"/>
      <c r="K2075" s="37" t="str">
        <f t="shared" ca="1" si="957"/>
        <v/>
      </c>
      <c r="L2075" s="41" t="str">
        <f t="shared" ca="1" si="958"/>
        <v/>
      </c>
      <c r="M2075" s="39" t="str">
        <f t="shared" si="948"/>
        <v/>
      </c>
      <c r="N2075" s="39" t="str">
        <f t="shared" ca="1" si="968"/>
        <v/>
      </c>
      <c r="O2075" s="39">
        <f ca="1">ROUND(Q2074*$O$5/payments_per_year,2)</f>
        <v>0</v>
      </c>
      <c r="P2075" s="101"/>
      <c r="Q2075" s="39">
        <f t="shared" ca="1" si="969"/>
        <v>0</v>
      </c>
      <c r="R2075" s="332"/>
      <c r="S2075" s="37" t="str">
        <f t="shared" ca="1" si="959"/>
        <v/>
      </c>
      <c r="T2075" s="41" t="str">
        <f t="shared" ca="1" si="960"/>
        <v/>
      </c>
      <c r="U2075" s="39" t="str">
        <f t="shared" si="949"/>
        <v/>
      </c>
      <c r="V2075" s="39" t="str">
        <f t="shared" ca="1" si="970"/>
        <v/>
      </c>
      <c r="W2075" s="39">
        <f t="shared" ca="1" si="950"/>
        <v>0</v>
      </c>
      <c r="X2075" s="40"/>
      <c r="Y2075" s="39">
        <f t="shared" ca="1" si="971"/>
        <v>0</v>
      </c>
      <c r="Z2075" s="327"/>
      <c r="AA2075" s="37" t="str">
        <f t="shared" ca="1" si="961"/>
        <v/>
      </c>
      <c r="AB2075" s="41" t="str">
        <f t="shared" ca="1" si="962"/>
        <v/>
      </c>
      <c r="AC2075" s="39" t="str">
        <f t="shared" si="951"/>
        <v/>
      </c>
      <c r="AD2075" s="39" t="str">
        <f t="shared" ca="1" si="972"/>
        <v/>
      </c>
      <c r="AE2075" s="39" t="str">
        <f t="shared" ca="1" si="963"/>
        <v/>
      </c>
      <c r="AF2075" s="40"/>
      <c r="AG2075" s="39">
        <f t="shared" ca="1" si="973"/>
        <v>0</v>
      </c>
      <c r="AH2075" s="339"/>
      <c r="AI2075" s="37" t="str">
        <f t="shared" ca="1" si="964"/>
        <v/>
      </c>
      <c r="AJ2075" s="41" t="str">
        <f t="shared" ca="1" si="965"/>
        <v/>
      </c>
      <c r="AK2075" s="39" t="str">
        <f t="shared" si="952"/>
        <v/>
      </c>
      <c r="AL2075" s="39" t="str">
        <f t="shared" ca="1" si="974"/>
        <v/>
      </c>
      <c r="AM2075" s="39" t="str">
        <f t="shared" ca="1" si="966"/>
        <v/>
      </c>
      <c r="AN2075" s="40"/>
      <c r="AO2075" s="39">
        <f t="shared" ca="1" si="975"/>
        <v>0</v>
      </c>
      <c r="AP2075" s="339"/>
      <c r="AW2075" s="329"/>
      <c r="BI2075" s="329"/>
      <c r="BJ2075" s="329"/>
      <c r="BK2075" s="329"/>
      <c r="BL2075" s="329"/>
      <c r="BM2075" s="329"/>
      <c r="BN2075" s="329"/>
      <c r="BO2075" s="329"/>
      <c r="BP2075" s="329"/>
      <c r="BQ2075" s="329"/>
      <c r="BR2075" s="329"/>
      <c r="BS2075" s="329"/>
      <c r="BT2075" s="329"/>
      <c r="BU2075" s="329"/>
      <c r="BV2075" s="329"/>
      <c r="BW2075" s="325"/>
      <c r="BX2075" s="325"/>
      <c r="BY2075" s="325"/>
      <c r="BZ2075" s="325"/>
      <c r="CA2075" s="325"/>
      <c r="CB2075" s="325"/>
      <c r="CC2075" s="325"/>
      <c r="CD2075" s="325"/>
      <c r="CE2075" s="325"/>
      <c r="CF2075" s="325"/>
      <c r="CG2075" s="325"/>
      <c r="CH2075" s="325"/>
      <c r="CI2075" s="325"/>
      <c r="CJ2075" s="325"/>
      <c r="CK2075" s="325"/>
      <c r="CL2075" s="325"/>
      <c r="CM2075" s="325"/>
      <c r="CN2075" s="325"/>
      <c r="CO2075" s="325"/>
      <c r="CP2075" s="325"/>
      <c r="CQ2075" s="325"/>
      <c r="CR2075" s="325"/>
      <c r="CS2075" s="325"/>
      <c r="CT2075" s="325"/>
      <c r="CU2075" s="325"/>
      <c r="CV2075" s="325"/>
      <c r="CW2075" s="325"/>
      <c r="CX2075" s="325"/>
    </row>
    <row r="2076" spans="1:102" s="36" customFormat="1" ht="15" hidden="1" customHeight="1">
      <c r="A2076" s="329"/>
      <c r="B2076" s="37" t="str">
        <f t="shared" ca="1" si="953"/>
        <v/>
      </c>
      <c r="C2076" s="41" t="str">
        <f t="shared" ca="1" si="954"/>
        <v/>
      </c>
      <c r="D2076" s="39" t="str">
        <f t="shared" ca="1" si="955"/>
        <v/>
      </c>
      <c r="E2076" s="39" t="str">
        <f t="shared" ca="1" si="967"/>
        <v/>
      </c>
      <c r="F2076" s="39" t="str">
        <f t="shared" ca="1" si="956"/>
        <v/>
      </c>
      <c r="G2076" s="101"/>
      <c r="H2076" s="39">
        <f t="shared" ca="1" si="947"/>
        <v>0</v>
      </c>
      <c r="J2076" s="332"/>
      <c r="K2076" s="37" t="str">
        <f t="shared" ca="1" si="957"/>
        <v/>
      </c>
      <c r="L2076" s="41" t="str">
        <f t="shared" ca="1" si="958"/>
        <v/>
      </c>
      <c r="M2076" s="39" t="str">
        <f t="shared" si="948"/>
        <v/>
      </c>
      <c r="N2076" s="39" t="str">
        <f t="shared" ca="1" si="968"/>
        <v/>
      </c>
      <c r="O2076" s="39" t="str">
        <f ca="1">IF(L2076="","",ROUND(Q2075*$O$5/payments_per_year,2))</f>
        <v/>
      </c>
      <c r="P2076" s="101"/>
      <c r="Q2076" s="39">
        <f t="shared" ca="1" si="969"/>
        <v>0</v>
      </c>
      <c r="R2076" s="332"/>
      <c r="S2076" s="37" t="str">
        <f t="shared" ca="1" si="959"/>
        <v/>
      </c>
      <c r="T2076" s="41" t="str">
        <f t="shared" ca="1" si="960"/>
        <v/>
      </c>
      <c r="U2076" s="39" t="str">
        <f t="shared" si="949"/>
        <v/>
      </c>
      <c r="V2076" s="39" t="str">
        <f t="shared" ca="1" si="970"/>
        <v/>
      </c>
      <c r="W2076" s="39">
        <f t="shared" ca="1" si="950"/>
        <v>0</v>
      </c>
      <c r="X2076" s="40"/>
      <c r="Y2076" s="39">
        <f t="shared" ca="1" si="971"/>
        <v>0</v>
      </c>
      <c r="Z2076" s="327"/>
      <c r="AA2076" s="37" t="str">
        <f t="shared" ca="1" si="961"/>
        <v/>
      </c>
      <c r="AB2076" s="41" t="str">
        <f t="shared" ca="1" si="962"/>
        <v/>
      </c>
      <c r="AC2076" s="39" t="str">
        <f t="shared" si="951"/>
        <v/>
      </c>
      <c r="AD2076" s="39" t="str">
        <f t="shared" ca="1" si="972"/>
        <v/>
      </c>
      <c r="AE2076" s="39" t="str">
        <f t="shared" ca="1" si="963"/>
        <v/>
      </c>
      <c r="AF2076" s="40"/>
      <c r="AG2076" s="39">
        <f t="shared" ca="1" si="973"/>
        <v>0</v>
      </c>
      <c r="AH2076" s="339"/>
      <c r="AI2076" s="37" t="str">
        <f t="shared" ca="1" si="964"/>
        <v/>
      </c>
      <c r="AJ2076" s="41" t="str">
        <f t="shared" ca="1" si="965"/>
        <v/>
      </c>
      <c r="AK2076" s="39" t="str">
        <f t="shared" si="952"/>
        <v/>
      </c>
      <c r="AL2076" s="39" t="str">
        <f t="shared" ca="1" si="974"/>
        <v/>
      </c>
      <c r="AM2076" s="39" t="str">
        <f t="shared" ca="1" si="966"/>
        <v/>
      </c>
      <c r="AN2076" s="40"/>
      <c r="AO2076" s="39">
        <f t="shared" ca="1" si="975"/>
        <v>0</v>
      </c>
      <c r="AP2076" s="339"/>
      <c r="AW2076" s="329"/>
      <c r="BI2076" s="329"/>
      <c r="BJ2076" s="329"/>
      <c r="BK2076" s="329"/>
      <c r="BL2076" s="329"/>
      <c r="BM2076" s="329"/>
      <c r="BN2076" s="329"/>
      <c r="BO2076" s="329"/>
      <c r="BP2076" s="329"/>
      <c r="BQ2076" s="329"/>
      <c r="BR2076" s="329"/>
      <c r="BS2076" s="329"/>
      <c r="BT2076" s="329"/>
      <c r="BU2076" s="329"/>
      <c r="BV2076" s="329"/>
      <c r="BW2076" s="325"/>
      <c r="BX2076" s="325"/>
      <c r="BY2076" s="325"/>
      <c r="BZ2076" s="325"/>
      <c r="CA2076" s="325"/>
      <c r="CB2076" s="325"/>
      <c r="CC2076" s="325"/>
      <c r="CD2076" s="325"/>
      <c r="CE2076" s="325"/>
      <c r="CF2076" s="325"/>
      <c r="CG2076" s="325"/>
      <c r="CH2076" s="325"/>
      <c r="CI2076" s="325"/>
      <c r="CJ2076" s="325"/>
      <c r="CK2076" s="325"/>
      <c r="CL2076" s="325"/>
      <c r="CM2076" s="325"/>
      <c r="CN2076" s="325"/>
      <c r="CO2076" s="325"/>
      <c r="CP2076" s="325"/>
      <c r="CQ2076" s="325"/>
      <c r="CR2076" s="325"/>
      <c r="CS2076" s="325"/>
      <c r="CT2076" s="325"/>
      <c r="CU2076" s="325"/>
      <c r="CV2076" s="325"/>
      <c r="CW2076" s="325"/>
      <c r="CX2076" s="325"/>
    </row>
    <row r="2077" spans="1:102" s="36" customFormat="1" ht="15" hidden="1" customHeight="1">
      <c r="A2077" s="329"/>
      <c r="B2077" s="37" t="str">
        <f t="shared" ca="1" si="953"/>
        <v/>
      </c>
      <c r="C2077" s="41" t="str">
        <f t="shared" ca="1" si="954"/>
        <v/>
      </c>
      <c r="D2077" s="39" t="str">
        <f t="shared" ca="1" si="955"/>
        <v/>
      </c>
      <c r="E2077" s="39" t="str">
        <f t="shared" ca="1" si="967"/>
        <v/>
      </c>
      <c r="F2077" s="39" t="str">
        <f t="shared" ca="1" si="956"/>
        <v/>
      </c>
      <c r="G2077" s="101"/>
      <c r="H2077" s="39">
        <f t="shared" ca="1" si="947"/>
        <v>0</v>
      </c>
      <c r="J2077" s="332"/>
      <c r="K2077" s="37" t="str">
        <f t="shared" ca="1" si="957"/>
        <v/>
      </c>
      <c r="L2077" s="41" t="str">
        <f t="shared" ca="1" si="958"/>
        <v/>
      </c>
      <c r="M2077" s="39" t="str">
        <f t="shared" si="948"/>
        <v/>
      </c>
      <c r="N2077" s="39" t="str">
        <f t="shared" ca="1" si="968"/>
        <v/>
      </c>
      <c r="O2077" s="39">
        <f ca="1">ROUND(Q2076*$O$5/payments_per_year,2)</f>
        <v>0</v>
      </c>
      <c r="P2077" s="101"/>
      <c r="Q2077" s="39">
        <f t="shared" ca="1" si="969"/>
        <v>0</v>
      </c>
      <c r="R2077" s="332"/>
      <c r="S2077" s="37" t="str">
        <f t="shared" ca="1" si="959"/>
        <v/>
      </c>
      <c r="T2077" s="41" t="str">
        <f t="shared" ca="1" si="960"/>
        <v/>
      </c>
      <c r="U2077" s="39" t="str">
        <f t="shared" si="949"/>
        <v/>
      </c>
      <c r="V2077" s="39" t="str">
        <f t="shared" ca="1" si="970"/>
        <v/>
      </c>
      <c r="W2077" s="39">
        <f t="shared" ca="1" si="950"/>
        <v>0</v>
      </c>
      <c r="X2077" s="40"/>
      <c r="Y2077" s="39">
        <f t="shared" ca="1" si="971"/>
        <v>0</v>
      </c>
      <c r="Z2077" s="327"/>
      <c r="AA2077" s="37" t="str">
        <f t="shared" ca="1" si="961"/>
        <v/>
      </c>
      <c r="AB2077" s="41" t="str">
        <f t="shared" ca="1" si="962"/>
        <v/>
      </c>
      <c r="AC2077" s="39" t="str">
        <f t="shared" si="951"/>
        <v/>
      </c>
      <c r="AD2077" s="39" t="str">
        <f t="shared" ca="1" si="972"/>
        <v/>
      </c>
      <c r="AE2077" s="39" t="str">
        <f t="shared" ca="1" si="963"/>
        <v/>
      </c>
      <c r="AF2077" s="40"/>
      <c r="AG2077" s="39">
        <f t="shared" ca="1" si="973"/>
        <v>0</v>
      </c>
      <c r="AH2077" s="339"/>
      <c r="AI2077" s="37" t="str">
        <f t="shared" ca="1" si="964"/>
        <v/>
      </c>
      <c r="AJ2077" s="41" t="str">
        <f t="shared" ca="1" si="965"/>
        <v/>
      </c>
      <c r="AK2077" s="39" t="str">
        <f t="shared" si="952"/>
        <v/>
      </c>
      <c r="AL2077" s="39" t="str">
        <f t="shared" ca="1" si="974"/>
        <v/>
      </c>
      <c r="AM2077" s="39" t="str">
        <f t="shared" ca="1" si="966"/>
        <v/>
      </c>
      <c r="AN2077" s="40"/>
      <c r="AO2077" s="39">
        <f t="shared" ca="1" si="975"/>
        <v>0</v>
      </c>
      <c r="AP2077" s="339"/>
      <c r="AW2077" s="329"/>
      <c r="BI2077" s="329"/>
      <c r="BJ2077" s="329"/>
      <c r="BK2077" s="329"/>
      <c r="BL2077" s="329"/>
      <c r="BM2077" s="329"/>
      <c r="BN2077" s="329"/>
      <c r="BO2077" s="329"/>
      <c r="BP2077" s="329"/>
      <c r="BQ2077" s="329"/>
      <c r="BR2077" s="329"/>
      <c r="BS2077" s="329"/>
      <c r="BT2077" s="329"/>
      <c r="BU2077" s="329"/>
      <c r="BV2077" s="329"/>
      <c r="BW2077" s="325"/>
      <c r="BX2077" s="325"/>
      <c r="BY2077" s="325"/>
      <c r="BZ2077" s="325"/>
      <c r="CA2077" s="325"/>
      <c r="CB2077" s="325"/>
      <c r="CC2077" s="325"/>
      <c r="CD2077" s="325"/>
      <c r="CE2077" s="325"/>
      <c r="CF2077" s="325"/>
      <c r="CG2077" s="325"/>
      <c r="CH2077" s="325"/>
      <c r="CI2077" s="325"/>
      <c r="CJ2077" s="325"/>
      <c r="CK2077" s="325"/>
      <c r="CL2077" s="325"/>
      <c r="CM2077" s="325"/>
      <c r="CN2077" s="325"/>
      <c r="CO2077" s="325"/>
      <c r="CP2077" s="325"/>
      <c r="CQ2077" s="325"/>
      <c r="CR2077" s="325"/>
      <c r="CS2077" s="325"/>
      <c r="CT2077" s="325"/>
      <c r="CU2077" s="325"/>
      <c r="CV2077" s="325"/>
      <c r="CW2077" s="325"/>
      <c r="CX2077" s="325"/>
    </row>
    <row r="2078" spans="1:102" s="36" customFormat="1" ht="15" hidden="1" customHeight="1">
      <c r="A2078" s="329"/>
      <c r="B2078" s="37" t="str">
        <f t="shared" ca="1" si="953"/>
        <v/>
      </c>
      <c r="C2078" s="41" t="str">
        <f t="shared" ca="1" si="954"/>
        <v/>
      </c>
      <c r="D2078" s="39" t="str">
        <f t="shared" ca="1" si="955"/>
        <v/>
      </c>
      <c r="E2078" s="39" t="str">
        <f t="shared" ca="1" si="967"/>
        <v/>
      </c>
      <c r="F2078" s="39" t="str">
        <f t="shared" ca="1" si="956"/>
        <v/>
      </c>
      <c r="G2078" s="101"/>
      <c r="H2078" s="39">
        <f t="shared" ca="1" si="947"/>
        <v>0</v>
      </c>
      <c r="J2078" s="332"/>
      <c r="K2078" s="37" t="str">
        <f t="shared" ca="1" si="957"/>
        <v/>
      </c>
      <c r="L2078" s="41" t="str">
        <f t="shared" ca="1" si="958"/>
        <v/>
      </c>
      <c r="M2078" s="39" t="str">
        <f t="shared" si="948"/>
        <v/>
      </c>
      <c r="N2078" s="39" t="str">
        <f t="shared" ca="1" si="968"/>
        <v/>
      </c>
      <c r="O2078" s="39" t="str">
        <f ca="1">IF(L2078="","",ROUND(Q2077*$O$5/payments_per_year,2))</f>
        <v/>
      </c>
      <c r="P2078" s="101"/>
      <c r="Q2078" s="39">
        <f t="shared" ca="1" si="969"/>
        <v>0</v>
      </c>
      <c r="R2078" s="332"/>
      <c r="S2078" s="37" t="str">
        <f t="shared" ca="1" si="959"/>
        <v/>
      </c>
      <c r="T2078" s="41" t="str">
        <f t="shared" ca="1" si="960"/>
        <v/>
      </c>
      <c r="U2078" s="39" t="str">
        <f t="shared" si="949"/>
        <v/>
      </c>
      <c r="V2078" s="39" t="str">
        <f t="shared" ca="1" si="970"/>
        <v/>
      </c>
      <c r="W2078" s="39">
        <f t="shared" ca="1" si="950"/>
        <v>0</v>
      </c>
      <c r="X2078" s="40"/>
      <c r="Y2078" s="39">
        <f t="shared" ca="1" si="971"/>
        <v>0</v>
      </c>
      <c r="Z2078" s="327"/>
      <c r="AA2078" s="37" t="str">
        <f t="shared" ca="1" si="961"/>
        <v/>
      </c>
      <c r="AB2078" s="41" t="str">
        <f t="shared" ca="1" si="962"/>
        <v/>
      </c>
      <c r="AC2078" s="39" t="str">
        <f t="shared" si="951"/>
        <v/>
      </c>
      <c r="AD2078" s="39" t="str">
        <f t="shared" ca="1" si="972"/>
        <v/>
      </c>
      <c r="AE2078" s="39" t="str">
        <f t="shared" ca="1" si="963"/>
        <v/>
      </c>
      <c r="AF2078" s="40"/>
      <c r="AG2078" s="39">
        <f t="shared" ca="1" si="973"/>
        <v>0</v>
      </c>
      <c r="AH2078" s="339"/>
      <c r="AI2078" s="37" t="str">
        <f t="shared" ca="1" si="964"/>
        <v/>
      </c>
      <c r="AJ2078" s="41" t="str">
        <f t="shared" ca="1" si="965"/>
        <v/>
      </c>
      <c r="AK2078" s="39" t="str">
        <f t="shared" si="952"/>
        <v/>
      </c>
      <c r="AL2078" s="39" t="str">
        <f t="shared" ca="1" si="974"/>
        <v/>
      </c>
      <c r="AM2078" s="39" t="str">
        <f t="shared" ca="1" si="966"/>
        <v/>
      </c>
      <c r="AN2078" s="40"/>
      <c r="AO2078" s="39">
        <f t="shared" ca="1" si="975"/>
        <v>0</v>
      </c>
      <c r="AP2078" s="339"/>
      <c r="AW2078" s="329"/>
      <c r="BI2078" s="329"/>
      <c r="BJ2078" s="329"/>
      <c r="BK2078" s="329"/>
      <c r="BL2078" s="329"/>
      <c r="BM2078" s="329"/>
      <c r="BN2078" s="329"/>
      <c r="BO2078" s="329"/>
      <c r="BP2078" s="329"/>
      <c r="BQ2078" s="329"/>
      <c r="BR2078" s="329"/>
      <c r="BS2078" s="329"/>
      <c r="BT2078" s="329"/>
      <c r="BU2078" s="329"/>
      <c r="BV2078" s="329"/>
      <c r="BW2078" s="325"/>
      <c r="BX2078" s="325"/>
      <c r="BY2078" s="325"/>
      <c r="BZ2078" s="325"/>
      <c r="CA2078" s="325"/>
      <c r="CB2078" s="325"/>
      <c r="CC2078" s="325"/>
      <c r="CD2078" s="325"/>
      <c r="CE2078" s="325"/>
      <c r="CF2078" s="325"/>
      <c r="CG2078" s="325"/>
      <c r="CH2078" s="325"/>
      <c r="CI2078" s="325"/>
      <c r="CJ2078" s="325"/>
      <c r="CK2078" s="325"/>
      <c r="CL2078" s="325"/>
      <c r="CM2078" s="325"/>
      <c r="CN2078" s="325"/>
      <c r="CO2078" s="325"/>
      <c r="CP2078" s="325"/>
      <c r="CQ2078" s="325"/>
      <c r="CR2078" s="325"/>
      <c r="CS2078" s="325"/>
      <c r="CT2078" s="325"/>
      <c r="CU2078" s="325"/>
      <c r="CV2078" s="325"/>
      <c r="CW2078" s="325"/>
      <c r="CX2078" s="325"/>
    </row>
    <row r="2079" spans="1:102" s="36" customFormat="1" ht="15" hidden="1" customHeight="1">
      <c r="A2079" s="329"/>
      <c r="B2079" s="37" t="str">
        <f t="shared" ca="1" si="953"/>
        <v/>
      </c>
      <c r="C2079" s="41" t="str">
        <f t="shared" ca="1" si="954"/>
        <v/>
      </c>
      <c r="D2079" s="39" t="str">
        <f t="shared" ca="1" si="955"/>
        <v/>
      </c>
      <c r="E2079" s="39" t="str">
        <f t="shared" ca="1" si="967"/>
        <v/>
      </c>
      <c r="F2079" s="39" t="str">
        <f t="shared" ca="1" si="956"/>
        <v/>
      </c>
      <c r="G2079" s="101"/>
      <c r="H2079" s="39">
        <f t="shared" ca="1" si="947"/>
        <v>0</v>
      </c>
      <c r="J2079" s="332"/>
      <c r="K2079" s="37" t="str">
        <f t="shared" ca="1" si="957"/>
        <v/>
      </c>
      <c r="L2079" s="41" t="str">
        <f t="shared" ca="1" si="958"/>
        <v/>
      </c>
      <c r="M2079" s="39" t="str">
        <f t="shared" si="948"/>
        <v/>
      </c>
      <c r="N2079" s="39" t="str">
        <f t="shared" ca="1" si="968"/>
        <v/>
      </c>
      <c r="O2079" s="39">
        <f ca="1">ROUND(Q2078*$O$5/payments_per_year,2)</f>
        <v>0</v>
      </c>
      <c r="P2079" s="101"/>
      <c r="Q2079" s="39">
        <f t="shared" ca="1" si="969"/>
        <v>0</v>
      </c>
      <c r="R2079" s="332"/>
      <c r="S2079" s="37" t="str">
        <f t="shared" ca="1" si="959"/>
        <v/>
      </c>
      <c r="T2079" s="41" t="str">
        <f t="shared" ca="1" si="960"/>
        <v/>
      </c>
      <c r="U2079" s="39" t="str">
        <f t="shared" si="949"/>
        <v/>
      </c>
      <c r="V2079" s="39" t="str">
        <f t="shared" ca="1" si="970"/>
        <v/>
      </c>
      <c r="W2079" s="39">
        <f t="shared" ca="1" si="950"/>
        <v>0</v>
      </c>
      <c r="X2079" s="40"/>
      <c r="Y2079" s="39">
        <f t="shared" ca="1" si="971"/>
        <v>0</v>
      </c>
      <c r="Z2079" s="327"/>
      <c r="AA2079" s="37" t="str">
        <f t="shared" ca="1" si="961"/>
        <v/>
      </c>
      <c r="AB2079" s="41" t="str">
        <f t="shared" ca="1" si="962"/>
        <v/>
      </c>
      <c r="AC2079" s="39" t="str">
        <f t="shared" si="951"/>
        <v/>
      </c>
      <c r="AD2079" s="39" t="str">
        <f t="shared" ca="1" si="972"/>
        <v/>
      </c>
      <c r="AE2079" s="39" t="str">
        <f t="shared" ca="1" si="963"/>
        <v/>
      </c>
      <c r="AF2079" s="40"/>
      <c r="AG2079" s="39">
        <f t="shared" ca="1" si="973"/>
        <v>0</v>
      </c>
      <c r="AH2079" s="339"/>
      <c r="AI2079" s="37" t="str">
        <f t="shared" ca="1" si="964"/>
        <v/>
      </c>
      <c r="AJ2079" s="41" t="str">
        <f t="shared" ca="1" si="965"/>
        <v/>
      </c>
      <c r="AK2079" s="39" t="str">
        <f t="shared" si="952"/>
        <v/>
      </c>
      <c r="AL2079" s="39" t="str">
        <f t="shared" ca="1" si="974"/>
        <v/>
      </c>
      <c r="AM2079" s="39" t="str">
        <f t="shared" ca="1" si="966"/>
        <v/>
      </c>
      <c r="AN2079" s="40"/>
      <c r="AO2079" s="39">
        <f t="shared" ca="1" si="975"/>
        <v>0</v>
      </c>
      <c r="AP2079" s="339"/>
      <c r="AW2079" s="329"/>
      <c r="BI2079" s="329"/>
      <c r="BJ2079" s="329"/>
      <c r="BK2079" s="329"/>
      <c r="BL2079" s="329"/>
      <c r="BM2079" s="329"/>
      <c r="BN2079" s="329"/>
      <c r="BO2079" s="329"/>
      <c r="BP2079" s="329"/>
      <c r="BQ2079" s="329"/>
      <c r="BR2079" s="329"/>
      <c r="BS2079" s="329"/>
      <c r="BT2079" s="329"/>
      <c r="BU2079" s="329"/>
      <c r="BV2079" s="329"/>
      <c r="BW2079" s="325"/>
      <c r="BX2079" s="325"/>
      <c r="BY2079" s="325"/>
      <c r="BZ2079" s="325"/>
      <c r="CA2079" s="325"/>
      <c r="CB2079" s="325"/>
      <c r="CC2079" s="325"/>
      <c r="CD2079" s="325"/>
      <c r="CE2079" s="325"/>
      <c r="CF2079" s="325"/>
      <c r="CG2079" s="325"/>
      <c r="CH2079" s="325"/>
      <c r="CI2079" s="325"/>
      <c r="CJ2079" s="325"/>
      <c r="CK2079" s="325"/>
      <c r="CL2079" s="325"/>
      <c r="CM2079" s="325"/>
      <c r="CN2079" s="325"/>
      <c r="CO2079" s="325"/>
      <c r="CP2079" s="325"/>
      <c r="CQ2079" s="325"/>
      <c r="CR2079" s="325"/>
      <c r="CS2079" s="325"/>
      <c r="CT2079" s="325"/>
      <c r="CU2079" s="325"/>
      <c r="CV2079" s="325"/>
      <c r="CW2079" s="325"/>
      <c r="CX2079" s="325"/>
    </row>
    <row r="2080" spans="1:102" s="36" customFormat="1" ht="15" hidden="1" customHeight="1">
      <c r="A2080" s="329"/>
      <c r="B2080" s="37" t="str">
        <f t="shared" ca="1" si="953"/>
        <v/>
      </c>
      <c r="C2080" s="41" t="str">
        <f t="shared" ca="1" si="954"/>
        <v/>
      </c>
      <c r="D2080" s="39" t="str">
        <f t="shared" ca="1" si="955"/>
        <v/>
      </c>
      <c r="E2080" s="39" t="str">
        <f t="shared" ca="1" si="967"/>
        <v/>
      </c>
      <c r="F2080" s="39" t="str">
        <f t="shared" ca="1" si="956"/>
        <v/>
      </c>
      <c r="G2080" s="101"/>
      <c r="H2080" s="39">
        <f t="shared" ca="1" si="947"/>
        <v>0</v>
      </c>
      <c r="J2080" s="332"/>
      <c r="K2080" s="37" t="str">
        <f t="shared" ca="1" si="957"/>
        <v/>
      </c>
      <c r="L2080" s="41" t="str">
        <f t="shared" ca="1" si="958"/>
        <v/>
      </c>
      <c r="M2080" s="39" t="str">
        <f t="shared" si="948"/>
        <v/>
      </c>
      <c r="N2080" s="39" t="str">
        <f t="shared" ca="1" si="968"/>
        <v/>
      </c>
      <c r="O2080" s="39" t="str">
        <f ca="1">IF(L2080="","",ROUND(Q2079*$O$5/payments_per_year,2))</f>
        <v/>
      </c>
      <c r="P2080" s="101"/>
      <c r="Q2080" s="39">
        <f t="shared" ca="1" si="969"/>
        <v>0</v>
      </c>
      <c r="R2080" s="332"/>
      <c r="S2080" s="37" t="str">
        <f t="shared" ca="1" si="959"/>
        <v/>
      </c>
      <c r="T2080" s="41" t="str">
        <f t="shared" ca="1" si="960"/>
        <v/>
      </c>
      <c r="U2080" s="39" t="str">
        <f t="shared" si="949"/>
        <v/>
      </c>
      <c r="V2080" s="39" t="str">
        <f t="shared" ca="1" si="970"/>
        <v/>
      </c>
      <c r="W2080" s="39">
        <f t="shared" ca="1" si="950"/>
        <v>0</v>
      </c>
      <c r="X2080" s="40"/>
      <c r="Y2080" s="39">
        <f t="shared" ca="1" si="971"/>
        <v>0</v>
      </c>
      <c r="Z2080" s="327"/>
      <c r="AA2080" s="37" t="str">
        <f t="shared" ca="1" si="961"/>
        <v/>
      </c>
      <c r="AB2080" s="41" t="str">
        <f t="shared" ca="1" si="962"/>
        <v/>
      </c>
      <c r="AC2080" s="39" t="str">
        <f t="shared" si="951"/>
        <v/>
      </c>
      <c r="AD2080" s="39" t="str">
        <f t="shared" ca="1" si="972"/>
        <v/>
      </c>
      <c r="AE2080" s="39" t="str">
        <f t="shared" ca="1" si="963"/>
        <v/>
      </c>
      <c r="AF2080" s="40"/>
      <c r="AG2080" s="39">
        <f t="shared" ca="1" si="973"/>
        <v>0</v>
      </c>
      <c r="AH2080" s="339"/>
      <c r="AI2080" s="37" t="str">
        <f t="shared" ca="1" si="964"/>
        <v/>
      </c>
      <c r="AJ2080" s="41" t="str">
        <f t="shared" ca="1" si="965"/>
        <v/>
      </c>
      <c r="AK2080" s="39" t="str">
        <f t="shared" si="952"/>
        <v/>
      </c>
      <c r="AL2080" s="39" t="str">
        <f t="shared" ca="1" si="974"/>
        <v/>
      </c>
      <c r="AM2080" s="39" t="str">
        <f t="shared" ca="1" si="966"/>
        <v/>
      </c>
      <c r="AN2080" s="40"/>
      <c r="AO2080" s="39">
        <f t="shared" ca="1" si="975"/>
        <v>0</v>
      </c>
      <c r="AP2080" s="339"/>
      <c r="AW2080" s="329"/>
      <c r="BI2080" s="329"/>
      <c r="BJ2080" s="329"/>
      <c r="BK2080" s="329"/>
      <c r="BL2080" s="329"/>
      <c r="BM2080" s="329"/>
      <c r="BN2080" s="329"/>
      <c r="BO2080" s="329"/>
      <c r="BP2080" s="329"/>
      <c r="BQ2080" s="329"/>
      <c r="BR2080" s="329"/>
      <c r="BS2080" s="329"/>
      <c r="BT2080" s="329"/>
      <c r="BU2080" s="329"/>
      <c r="BV2080" s="329"/>
      <c r="BW2080" s="325"/>
      <c r="BX2080" s="325"/>
      <c r="BY2080" s="325"/>
      <c r="BZ2080" s="325"/>
      <c r="CA2080" s="325"/>
      <c r="CB2080" s="325"/>
      <c r="CC2080" s="325"/>
      <c r="CD2080" s="325"/>
      <c r="CE2080" s="325"/>
      <c r="CF2080" s="325"/>
      <c r="CG2080" s="325"/>
      <c r="CH2080" s="325"/>
      <c r="CI2080" s="325"/>
      <c r="CJ2080" s="325"/>
      <c r="CK2080" s="325"/>
      <c r="CL2080" s="325"/>
      <c r="CM2080" s="325"/>
      <c r="CN2080" s="325"/>
      <c r="CO2080" s="325"/>
      <c r="CP2080" s="325"/>
      <c r="CQ2080" s="325"/>
      <c r="CR2080" s="325"/>
      <c r="CS2080" s="325"/>
      <c r="CT2080" s="325"/>
      <c r="CU2080" s="325"/>
      <c r="CV2080" s="325"/>
      <c r="CW2080" s="325"/>
      <c r="CX2080" s="325"/>
    </row>
    <row r="2081" spans="1:102" s="36" customFormat="1" ht="15" hidden="1" customHeight="1">
      <c r="A2081" s="329"/>
      <c r="B2081" s="37" t="str">
        <f t="shared" ca="1" si="953"/>
        <v/>
      </c>
      <c r="C2081" s="41" t="str">
        <f t="shared" ca="1" si="954"/>
        <v/>
      </c>
      <c r="D2081" s="39" t="str">
        <f t="shared" ca="1" si="955"/>
        <v/>
      </c>
      <c r="E2081" s="39" t="str">
        <f t="shared" ca="1" si="967"/>
        <v/>
      </c>
      <c r="F2081" s="39" t="str">
        <f t="shared" ca="1" si="956"/>
        <v/>
      </c>
      <c r="G2081" s="101"/>
      <c r="H2081" s="39">
        <f t="shared" ca="1" si="947"/>
        <v>0</v>
      </c>
      <c r="J2081" s="332"/>
      <c r="K2081" s="37" t="str">
        <f t="shared" ca="1" si="957"/>
        <v/>
      </c>
      <c r="L2081" s="41" t="str">
        <f t="shared" ca="1" si="958"/>
        <v/>
      </c>
      <c r="M2081" s="39" t="str">
        <f t="shared" si="948"/>
        <v/>
      </c>
      <c r="N2081" s="39" t="str">
        <f t="shared" ca="1" si="968"/>
        <v/>
      </c>
      <c r="O2081" s="39">
        <f ca="1">ROUND(Q2080*$O$5/payments_per_year,2)</f>
        <v>0</v>
      </c>
      <c r="P2081" s="101"/>
      <c r="Q2081" s="39">
        <f t="shared" ca="1" si="969"/>
        <v>0</v>
      </c>
      <c r="R2081" s="332"/>
      <c r="S2081" s="37" t="str">
        <f t="shared" ca="1" si="959"/>
        <v/>
      </c>
      <c r="T2081" s="41" t="str">
        <f t="shared" ca="1" si="960"/>
        <v/>
      </c>
      <c r="U2081" s="39" t="str">
        <f t="shared" si="949"/>
        <v/>
      </c>
      <c r="V2081" s="39" t="str">
        <f t="shared" ca="1" si="970"/>
        <v/>
      </c>
      <c r="W2081" s="39">
        <f t="shared" ca="1" si="950"/>
        <v>0</v>
      </c>
      <c r="X2081" s="40"/>
      <c r="Y2081" s="39">
        <f t="shared" ca="1" si="971"/>
        <v>0</v>
      </c>
      <c r="Z2081" s="327"/>
      <c r="AA2081" s="37" t="str">
        <f t="shared" ca="1" si="961"/>
        <v/>
      </c>
      <c r="AB2081" s="41" t="str">
        <f t="shared" ca="1" si="962"/>
        <v/>
      </c>
      <c r="AC2081" s="39" t="str">
        <f t="shared" si="951"/>
        <v/>
      </c>
      <c r="AD2081" s="39" t="str">
        <f t="shared" ca="1" si="972"/>
        <v/>
      </c>
      <c r="AE2081" s="39" t="str">
        <f t="shared" ca="1" si="963"/>
        <v/>
      </c>
      <c r="AF2081" s="40"/>
      <c r="AG2081" s="39">
        <f t="shared" ca="1" si="973"/>
        <v>0</v>
      </c>
      <c r="AH2081" s="339"/>
      <c r="AI2081" s="37" t="str">
        <f t="shared" ca="1" si="964"/>
        <v/>
      </c>
      <c r="AJ2081" s="41" t="str">
        <f t="shared" ca="1" si="965"/>
        <v/>
      </c>
      <c r="AK2081" s="39" t="str">
        <f t="shared" si="952"/>
        <v/>
      </c>
      <c r="AL2081" s="39" t="str">
        <f t="shared" ca="1" si="974"/>
        <v/>
      </c>
      <c r="AM2081" s="39" t="str">
        <f t="shared" ca="1" si="966"/>
        <v/>
      </c>
      <c r="AN2081" s="40"/>
      <c r="AO2081" s="39">
        <f t="shared" ca="1" si="975"/>
        <v>0</v>
      </c>
      <c r="AP2081" s="339"/>
      <c r="AW2081" s="329"/>
      <c r="BI2081" s="329"/>
      <c r="BJ2081" s="329"/>
      <c r="BK2081" s="329"/>
      <c r="BL2081" s="329"/>
      <c r="BM2081" s="329"/>
      <c r="BN2081" s="329"/>
      <c r="BO2081" s="329"/>
      <c r="BP2081" s="329"/>
      <c r="BQ2081" s="329"/>
      <c r="BR2081" s="329"/>
      <c r="BS2081" s="329"/>
      <c r="BT2081" s="329"/>
      <c r="BU2081" s="329"/>
      <c r="BV2081" s="329"/>
      <c r="BW2081" s="325"/>
      <c r="BX2081" s="325"/>
      <c r="BY2081" s="325"/>
      <c r="BZ2081" s="325"/>
      <c r="CA2081" s="325"/>
      <c r="CB2081" s="325"/>
      <c r="CC2081" s="325"/>
      <c r="CD2081" s="325"/>
      <c r="CE2081" s="325"/>
      <c r="CF2081" s="325"/>
      <c r="CG2081" s="325"/>
      <c r="CH2081" s="325"/>
      <c r="CI2081" s="325"/>
      <c r="CJ2081" s="325"/>
      <c r="CK2081" s="325"/>
      <c r="CL2081" s="325"/>
      <c r="CM2081" s="325"/>
      <c r="CN2081" s="325"/>
      <c r="CO2081" s="325"/>
      <c r="CP2081" s="325"/>
      <c r="CQ2081" s="325"/>
      <c r="CR2081" s="325"/>
      <c r="CS2081" s="325"/>
      <c r="CT2081" s="325"/>
      <c r="CU2081" s="325"/>
      <c r="CV2081" s="325"/>
      <c r="CW2081" s="325"/>
      <c r="CX2081" s="325"/>
    </row>
    <row r="2082" spans="1:102" s="36" customFormat="1" ht="15" hidden="1" customHeight="1">
      <c r="A2082" s="329"/>
      <c r="B2082" s="37" t="str">
        <f t="shared" ca="1" si="953"/>
        <v/>
      </c>
      <c r="C2082" s="41" t="str">
        <f t="shared" ca="1" si="954"/>
        <v/>
      </c>
      <c r="D2082" s="39" t="str">
        <f t="shared" ca="1" si="955"/>
        <v/>
      </c>
      <c r="E2082" s="39" t="str">
        <f t="shared" ca="1" si="967"/>
        <v/>
      </c>
      <c r="F2082" s="39" t="str">
        <f t="shared" ca="1" si="956"/>
        <v/>
      </c>
      <c r="G2082" s="101"/>
      <c r="H2082" s="39">
        <f t="shared" ca="1" si="947"/>
        <v>0</v>
      </c>
      <c r="J2082" s="332"/>
      <c r="K2082" s="37" t="str">
        <f t="shared" ca="1" si="957"/>
        <v/>
      </c>
      <c r="L2082" s="41" t="str">
        <f t="shared" ca="1" si="958"/>
        <v/>
      </c>
      <c r="M2082" s="39" t="str">
        <f t="shared" si="948"/>
        <v/>
      </c>
      <c r="N2082" s="39" t="str">
        <f t="shared" ca="1" si="968"/>
        <v/>
      </c>
      <c r="O2082" s="39" t="str">
        <f ca="1">IF(L2082="","",ROUND(Q2081*$O$5/payments_per_year,2))</f>
        <v/>
      </c>
      <c r="P2082" s="101"/>
      <c r="Q2082" s="39">
        <f t="shared" ca="1" si="969"/>
        <v>0</v>
      </c>
      <c r="R2082" s="332"/>
      <c r="S2082" s="37" t="str">
        <f t="shared" ca="1" si="959"/>
        <v/>
      </c>
      <c r="T2082" s="41" t="str">
        <f t="shared" ca="1" si="960"/>
        <v/>
      </c>
      <c r="U2082" s="39" t="str">
        <f t="shared" si="949"/>
        <v/>
      </c>
      <c r="V2082" s="39" t="str">
        <f t="shared" ca="1" si="970"/>
        <v/>
      </c>
      <c r="W2082" s="39">
        <f t="shared" ca="1" si="950"/>
        <v>0</v>
      </c>
      <c r="X2082" s="40"/>
      <c r="Y2082" s="39">
        <f t="shared" ca="1" si="971"/>
        <v>0</v>
      </c>
      <c r="Z2082" s="327"/>
      <c r="AA2082" s="37" t="str">
        <f t="shared" ca="1" si="961"/>
        <v/>
      </c>
      <c r="AB2082" s="41" t="str">
        <f t="shared" ca="1" si="962"/>
        <v/>
      </c>
      <c r="AC2082" s="39" t="str">
        <f t="shared" si="951"/>
        <v/>
      </c>
      <c r="AD2082" s="39" t="str">
        <f t="shared" ca="1" si="972"/>
        <v/>
      </c>
      <c r="AE2082" s="39" t="str">
        <f t="shared" ca="1" si="963"/>
        <v/>
      </c>
      <c r="AF2082" s="40"/>
      <c r="AG2082" s="39">
        <f t="shared" ca="1" si="973"/>
        <v>0</v>
      </c>
      <c r="AH2082" s="339"/>
      <c r="AI2082" s="37" t="str">
        <f t="shared" ca="1" si="964"/>
        <v/>
      </c>
      <c r="AJ2082" s="41" t="str">
        <f t="shared" ca="1" si="965"/>
        <v/>
      </c>
      <c r="AK2082" s="39" t="str">
        <f t="shared" si="952"/>
        <v/>
      </c>
      <c r="AL2082" s="39" t="str">
        <f t="shared" ca="1" si="974"/>
        <v/>
      </c>
      <c r="AM2082" s="39" t="str">
        <f t="shared" ca="1" si="966"/>
        <v/>
      </c>
      <c r="AN2082" s="40"/>
      <c r="AO2082" s="39">
        <f t="shared" ca="1" si="975"/>
        <v>0</v>
      </c>
      <c r="AP2082" s="339"/>
      <c r="AW2082" s="329"/>
      <c r="BI2082" s="329"/>
      <c r="BJ2082" s="329"/>
      <c r="BK2082" s="329"/>
      <c r="BL2082" s="329"/>
      <c r="BM2082" s="329"/>
      <c r="BN2082" s="329"/>
      <c r="BO2082" s="329"/>
      <c r="BP2082" s="329"/>
      <c r="BQ2082" s="329"/>
      <c r="BR2082" s="329"/>
      <c r="BS2082" s="329"/>
      <c r="BT2082" s="329"/>
      <c r="BU2082" s="329"/>
      <c r="BV2082" s="329"/>
      <c r="BW2082" s="325"/>
      <c r="BX2082" s="325"/>
      <c r="BY2082" s="325"/>
      <c r="BZ2082" s="325"/>
      <c r="CA2082" s="325"/>
      <c r="CB2082" s="325"/>
      <c r="CC2082" s="325"/>
      <c r="CD2082" s="325"/>
      <c r="CE2082" s="325"/>
      <c r="CF2082" s="325"/>
      <c r="CG2082" s="325"/>
      <c r="CH2082" s="325"/>
      <c r="CI2082" s="325"/>
      <c r="CJ2082" s="325"/>
      <c r="CK2082" s="325"/>
      <c r="CL2082" s="325"/>
      <c r="CM2082" s="325"/>
      <c r="CN2082" s="325"/>
      <c r="CO2082" s="325"/>
      <c r="CP2082" s="325"/>
      <c r="CQ2082" s="325"/>
      <c r="CR2082" s="325"/>
      <c r="CS2082" s="325"/>
      <c r="CT2082" s="325"/>
      <c r="CU2082" s="325"/>
      <c r="CV2082" s="325"/>
      <c r="CW2082" s="325"/>
      <c r="CX2082" s="325"/>
    </row>
    <row r="2083" spans="1:102" s="36" customFormat="1" ht="15" hidden="1" customHeight="1">
      <c r="A2083" s="329"/>
      <c r="B2083" s="37" t="str">
        <f t="shared" ca="1" si="953"/>
        <v/>
      </c>
      <c r="C2083" s="41" t="str">
        <f t="shared" ca="1" si="954"/>
        <v/>
      </c>
      <c r="D2083" s="39" t="str">
        <f t="shared" ca="1" si="955"/>
        <v/>
      </c>
      <c r="E2083" s="39" t="str">
        <f t="shared" ca="1" si="967"/>
        <v/>
      </c>
      <c r="F2083" s="39" t="str">
        <f t="shared" ca="1" si="956"/>
        <v/>
      </c>
      <c r="G2083" s="101"/>
      <c r="H2083" s="39">
        <f t="shared" ca="1" si="947"/>
        <v>0</v>
      </c>
      <c r="J2083" s="332"/>
      <c r="K2083" s="37" t="str">
        <f t="shared" ca="1" si="957"/>
        <v/>
      </c>
      <c r="L2083" s="41" t="str">
        <f t="shared" ca="1" si="958"/>
        <v/>
      </c>
      <c r="M2083" s="39" t="str">
        <f t="shared" si="948"/>
        <v/>
      </c>
      <c r="N2083" s="39" t="str">
        <f t="shared" ca="1" si="968"/>
        <v/>
      </c>
      <c r="O2083" s="39">
        <f ca="1">ROUND(Q2082*$O$5/payments_per_year,2)</f>
        <v>0</v>
      </c>
      <c r="P2083" s="101"/>
      <c r="Q2083" s="39">
        <f t="shared" ca="1" si="969"/>
        <v>0</v>
      </c>
      <c r="R2083" s="332"/>
      <c r="S2083" s="37" t="str">
        <f t="shared" ca="1" si="959"/>
        <v/>
      </c>
      <c r="T2083" s="41" t="str">
        <f t="shared" ca="1" si="960"/>
        <v/>
      </c>
      <c r="U2083" s="39" t="str">
        <f t="shared" si="949"/>
        <v/>
      </c>
      <c r="V2083" s="39" t="str">
        <f t="shared" ca="1" si="970"/>
        <v/>
      </c>
      <c r="W2083" s="39">
        <f t="shared" ca="1" si="950"/>
        <v>0</v>
      </c>
      <c r="X2083" s="40"/>
      <c r="Y2083" s="39">
        <f t="shared" ca="1" si="971"/>
        <v>0</v>
      </c>
      <c r="Z2083" s="327"/>
      <c r="AA2083" s="37" t="str">
        <f t="shared" ca="1" si="961"/>
        <v/>
      </c>
      <c r="AB2083" s="41" t="str">
        <f t="shared" ca="1" si="962"/>
        <v/>
      </c>
      <c r="AC2083" s="39" t="str">
        <f t="shared" si="951"/>
        <v/>
      </c>
      <c r="AD2083" s="39" t="str">
        <f t="shared" ca="1" si="972"/>
        <v/>
      </c>
      <c r="AE2083" s="39" t="str">
        <f t="shared" ca="1" si="963"/>
        <v/>
      </c>
      <c r="AF2083" s="40"/>
      <c r="AG2083" s="39">
        <f t="shared" ca="1" si="973"/>
        <v>0</v>
      </c>
      <c r="AH2083" s="339"/>
      <c r="AI2083" s="37" t="str">
        <f t="shared" ca="1" si="964"/>
        <v/>
      </c>
      <c r="AJ2083" s="41" t="str">
        <f t="shared" ca="1" si="965"/>
        <v/>
      </c>
      <c r="AK2083" s="39" t="str">
        <f t="shared" si="952"/>
        <v/>
      </c>
      <c r="AL2083" s="39" t="str">
        <f t="shared" ca="1" si="974"/>
        <v/>
      </c>
      <c r="AM2083" s="39" t="str">
        <f t="shared" ca="1" si="966"/>
        <v/>
      </c>
      <c r="AN2083" s="40"/>
      <c r="AO2083" s="39">
        <f t="shared" ca="1" si="975"/>
        <v>0</v>
      </c>
      <c r="AP2083" s="339"/>
      <c r="AW2083" s="329"/>
      <c r="BI2083" s="329"/>
      <c r="BJ2083" s="329"/>
      <c r="BK2083" s="329"/>
      <c r="BL2083" s="329"/>
      <c r="BM2083" s="329"/>
      <c r="BN2083" s="329"/>
      <c r="BO2083" s="329"/>
      <c r="BP2083" s="329"/>
      <c r="BQ2083" s="329"/>
      <c r="BR2083" s="329"/>
      <c r="BS2083" s="329"/>
      <c r="BT2083" s="329"/>
      <c r="BU2083" s="329"/>
      <c r="BV2083" s="329"/>
      <c r="BW2083" s="325"/>
      <c r="BX2083" s="325"/>
      <c r="BY2083" s="325"/>
      <c r="BZ2083" s="325"/>
      <c r="CA2083" s="325"/>
      <c r="CB2083" s="325"/>
      <c r="CC2083" s="325"/>
      <c r="CD2083" s="325"/>
      <c r="CE2083" s="325"/>
      <c r="CF2083" s="325"/>
      <c r="CG2083" s="325"/>
      <c r="CH2083" s="325"/>
      <c r="CI2083" s="325"/>
      <c r="CJ2083" s="325"/>
      <c r="CK2083" s="325"/>
      <c r="CL2083" s="325"/>
      <c r="CM2083" s="325"/>
      <c r="CN2083" s="325"/>
      <c r="CO2083" s="325"/>
      <c r="CP2083" s="325"/>
      <c r="CQ2083" s="325"/>
      <c r="CR2083" s="325"/>
      <c r="CS2083" s="325"/>
      <c r="CT2083" s="325"/>
      <c r="CU2083" s="325"/>
      <c r="CV2083" s="325"/>
      <c r="CW2083" s="325"/>
      <c r="CX2083" s="325"/>
    </row>
    <row r="2084" spans="1:102" s="36" customFormat="1" ht="15" hidden="1" customHeight="1">
      <c r="A2084" s="329"/>
      <c r="B2084" s="37" t="str">
        <f t="shared" ca="1" si="953"/>
        <v/>
      </c>
      <c r="C2084" s="41" t="str">
        <f t="shared" ca="1" si="954"/>
        <v/>
      </c>
      <c r="D2084" s="39" t="str">
        <f t="shared" ca="1" si="955"/>
        <v/>
      </c>
      <c r="E2084" s="39" t="str">
        <f t="shared" ca="1" si="967"/>
        <v/>
      </c>
      <c r="F2084" s="39" t="str">
        <f t="shared" ca="1" si="956"/>
        <v/>
      </c>
      <c r="G2084" s="101"/>
      <c r="H2084" s="39">
        <f t="shared" ca="1" si="947"/>
        <v>0</v>
      </c>
      <c r="J2084" s="332"/>
      <c r="K2084" s="37" t="str">
        <f t="shared" ca="1" si="957"/>
        <v/>
      </c>
      <c r="L2084" s="41" t="str">
        <f t="shared" ca="1" si="958"/>
        <v/>
      </c>
      <c r="M2084" s="39" t="str">
        <f t="shared" si="948"/>
        <v/>
      </c>
      <c r="N2084" s="39" t="str">
        <f t="shared" ca="1" si="968"/>
        <v/>
      </c>
      <c r="O2084" s="39" t="str">
        <f ca="1">IF(L2084="","",ROUND(Q2083*$O$5/payments_per_year,2))</f>
        <v/>
      </c>
      <c r="P2084" s="101"/>
      <c r="Q2084" s="39">
        <f t="shared" ca="1" si="969"/>
        <v>0</v>
      </c>
      <c r="R2084" s="332"/>
      <c r="S2084" s="37" t="str">
        <f t="shared" ca="1" si="959"/>
        <v/>
      </c>
      <c r="T2084" s="41" t="str">
        <f t="shared" ca="1" si="960"/>
        <v/>
      </c>
      <c r="U2084" s="39" t="str">
        <f t="shared" si="949"/>
        <v/>
      </c>
      <c r="V2084" s="39" t="str">
        <f t="shared" ca="1" si="970"/>
        <v/>
      </c>
      <c r="W2084" s="39">
        <f t="shared" ca="1" si="950"/>
        <v>0</v>
      </c>
      <c r="X2084" s="40"/>
      <c r="Y2084" s="39">
        <f t="shared" ca="1" si="971"/>
        <v>0</v>
      </c>
      <c r="Z2084" s="327"/>
      <c r="AA2084" s="37" t="str">
        <f t="shared" ca="1" si="961"/>
        <v/>
      </c>
      <c r="AB2084" s="41" t="str">
        <f t="shared" ca="1" si="962"/>
        <v/>
      </c>
      <c r="AC2084" s="39" t="str">
        <f t="shared" si="951"/>
        <v/>
      </c>
      <c r="AD2084" s="39" t="str">
        <f t="shared" ca="1" si="972"/>
        <v/>
      </c>
      <c r="AE2084" s="39" t="str">
        <f t="shared" ca="1" si="963"/>
        <v/>
      </c>
      <c r="AF2084" s="40"/>
      <c r="AG2084" s="39">
        <f t="shared" ca="1" si="973"/>
        <v>0</v>
      </c>
      <c r="AH2084" s="339"/>
      <c r="AI2084" s="37" t="str">
        <f t="shared" ca="1" si="964"/>
        <v/>
      </c>
      <c r="AJ2084" s="41" t="str">
        <f t="shared" ca="1" si="965"/>
        <v/>
      </c>
      <c r="AK2084" s="39" t="str">
        <f t="shared" si="952"/>
        <v/>
      </c>
      <c r="AL2084" s="39" t="str">
        <f t="shared" ca="1" si="974"/>
        <v/>
      </c>
      <c r="AM2084" s="39" t="str">
        <f t="shared" ca="1" si="966"/>
        <v/>
      </c>
      <c r="AN2084" s="40"/>
      <c r="AO2084" s="39">
        <f t="shared" ca="1" si="975"/>
        <v>0</v>
      </c>
      <c r="AP2084" s="339"/>
      <c r="AW2084" s="329"/>
      <c r="BI2084" s="329"/>
      <c r="BJ2084" s="329"/>
      <c r="BK2084" s="329"/>
      <c r="BL2084" s="329"/>
      <c r="BM2084" s="329"/>
      <c r="BN2084" s="329"/>
      <c r="BO2084" s="329"/>
      <c r="BP2084" s="329"/>
      <c r="BQ2084" s="329"/>
      <c r="BR2084" s="329"/>
      <c r="BS2084" s="329"/>
      <c r="BT2084" s="329"/>
      <c r="BU2084" s="329"/>
      <c r="BV2084" s="329"/>
      <c r="BW2084" s="325"/>
      <c r="BX2084" s="325"/>
      <c r="BY2084" s="325"/>
      <c r="BZ2084" s="325"/>
      <c r="CA2084" s="325"/>
      <c r="CB2084" s="325"/>
      <c r="CC2084" s="325"/>
      <c r="CD2084" s="325"/>
      <c r="CE2084" s="325"/>
      <c r="CF2084" s="325"/>
      <c r="CG2084" s="325"/>
      <c r="CH2084" s="325"/>
      <c r="CI2084" s="325"/>
      <c r="CJ2084" s="325"/>
      <c r="CK2084" s="325"/>
      <c r="CL2084" s="325"/>
      <c r="CM2084" s="325"/>
      <c r="CN2084" s="325"/>
      <c r="CO2084" s="325"/>
      <c r="CP2084" s="325"/>
      <c r="CQ2084" s="325"/>
      <c r="CR2084" s="325"/>
      <c r="CS2084" s="325"/>
      <c r="CT2084" s="325"/>
      <c r="CU2084" s="325"/>
      <c r="CV2084" s="325"/>
      <c r="CW2084" s="325"/>
      <c r="CX2084" s="325"/>
    </row>
    <row r="2085" spans="1:102" s="36" customFormat="1" ht="15" hidden="1" customHeight="1">
      <c r="A2085" s="329"/>
      <c r="B2085" s="37" t="str">
        <f t="shared" ca="1" si="953"/>
        <v/>
      </c>
      <c r="C2085" s="41" t="str">
        <f t="shared" ca="1" si="954"/>
        <v/>
      </c>
      <c r="D2085" s="39" t="str">
        <f t="shared" ca="1" si="955"/>
        <v/>
      </c>
      <c r="E2085" s="39" t="str">
        <f t="shared" ca="1" si="967"/>
        <v/>
      </c>
      <c r="F2085" s="39" t="str">
        <f t="shared" ca="1" si="956"/>
        <v/>
      </c>
      <c r="G2085" s="101"/>
      <c r="H2085" s="39">
        <f t="shared" ca="1" si="947"/>
        <v>0</v>
      </c>
      <c r="J2085" s="332"/>
      <c r="K2085" s="37" t="str">
        <f t="shared" ca="1" si="957"/>
        <v/>
      </c>
      <c r="L2085" s="41" t="str">
        <f t="shared" ca="1" si="958"/>
        <v/>
      </c>
      <c r="M2085" s="39" t="str">
        <f t="shared" si="948"/>
        <v/>
      </c>
      <c r="N2085" s="39" t="str">
        <f t="shared" ca="1" si="968"/>
        <v/>
      </c>
      <c r="O2085" s="39">
        <f ca="1">ROUND(Q2084*$O$5/payments_per_year,2)</f>
        <v>0</v>
      </c>
      <c r="P2085" s="101"/>
      <c r="Q2085" s="39">
        <f t="shared" ca="1" si="969"/>
        <v>0</v>
      </c>
      <c r="R2085" s="332"/>
      <c r="S2085" s="37" t="str">
        <f t="shared" ca="1" si="959"/>
        <v/>
      </c>
      <c r="T2085" s="41" t="str">
        <f t="shared" ca="1" si="960"/>
        <v/>
      </c>
      <c r="U2085" s="39" t="str">
        <f t="shared" si="949"/>
        <v/>
      </c>
      <c r="V2085" s="39" t="str">
        <f t="shared" ca="1" si="970"/>
        <v/>
      </c>
      <c r="W2085" s="39">
        <f t="shared" ca="1" si="950"/>
        <v>0</v>
      </c>
      <c r="X2085" s="40"/>
      <c r="Y2085" s="39">
        <f t="shared" ca="1" si="971"/>
        <v>0</v>
      </c>
      <c r="Z2085" s="327"/>
      <c r="AA2085" s="37" t="str">
        <f t="shared" ca="1" si="961"/>
        <v/>
      </c>
      <c r="AB2085" s="41" t="str">
        <f t="shared" ca="1" si="962"/>
        <v/>
      </c>
      <c r="AC2085" s="39" t="str">
        <f t="shared" si="951"/>
        <v/>
      </c>
      <c r="AD2085" s="39" t="str">
        <f t="shared" ca="1" si="972"/>
        <v/>
      </c>
      <c r="AE2085" s="39" t="str">
        <f t="shared" ca="1" si="963"/>
        <v/>
      </c>
      <c r="AF2085" s="40"/>
      <c r="AG2085" s="39">
        <f t="shared" ca="1" si="973"/>
        <v>0</v>
      </c>
      <c r="AH2085" s="339"/>
      <c r="AI2085" s="37" t="str">
        <f t="shared" ca="1" si="964"/>
        <v/>
      </c>
      <c r="AJ2085" s="41" t="str">
        <f t="shared" ca="1" si="965"/>
        <v/>
      </c>
      <c r="AK2085" s="39" t="str">
        <f t="shared" si="952"/>
        <v/>
      </c>
      <c r="AL2085" s="39" t="str">
        <f t="shared" ca="1" si="974"/>
        <v/>
      </c>
      <c r="AM2085" s="39" t="str">
        <f t="shared" ca="1" si="966"/>
        <v/>
      </c>
      <c r="AN2085" s="40"/>
      <c r="AO2085" s="39">
        <f t="shared" ca="1" si="975"/>
        <v>0</v>
      </c>
      <c r="AP2085" s="339"/>
      <c r="AW2085" s="329"/>
      <c r="BI2085" s="329"/>
      <c r="BJ2085" s="329"/>
      <c r="BK2085" s="329"/>
      <c r="BL2085" s="329"/>
      <c r="BM2085" s="329"/>
      <c r="BN2085" s="329"/>
      <c r="BO2085" s="329"/>
      <c r="BP2085" s="329"/>
      <c r="BQ2085" s="329"/>
      <c r="BR2085" s="329"/>
      <c r="BS2085" s="329"/>
      <c r="BT2085" s="329"/>
      <c r="BU2085" s="329"/>
      <c r="BV2085" s="329"/>
      <c r="BW2085" s="325"/>
      <c r="BX2085" s="325"/>
      <c r="BY2085" s="325"/>
      <c r="BZ2085" s="325"/>
      <c r="CA2085" s="325"/>
      <c r="CB2085" s="325"/>
      <c r="CC2085" s="325"/>
      <c r="CD2085" s="325"/>
      <c r="CE2085" s="325"/>
      <c r="CF2085" s="325"/>
      <c r="CG2085" s="325"/>
      <c r="CH2085" s="325"/>
      <c r="CI2085" s="325"/>
      <c r="CJ2085" s="325"/>
      <c r="CK2085" s="325"/>
      <c r="CL2085" s="325"/>
      <c r="CM2085" s="325"/>
      <c r="CN2085" s="325"/>
      <c r="CO2085" s="325"/>
      <c r="CP2085" s="325"/>
      <c r="CQ2085" s="325"/>
      <c r="CR2085" s="325"/>
      <c r="CS2085" s="325"/>
      <c r="CT2085" s="325"/>
      <c r="CU2085" s="325"/>
      <c r="CV2085" s="325"/>
      <c r="CW2085" s="325"/>
      <c r="CX2085" s="325"/>
    </row>
    <row r="2086" spans="1:102" s="36" customFormat="1" ht="15" hidden="1" customHeight="1">
      <c r="A2086" s="329"/>
      <c r="B2086" s="37" t="str">
        <f t="shared" ca="1" si="953"/>
        <v/>
      </c>
      <c r="C2086" s="41" t="str">
        <f t="shared" ca="1" si="954"/>
        <v/>
      </c>
      <c r="D2086" s="39" t="str">
        <f t="shared" ca="1" si="955"/>
        <v/>
      </c>
      <c r="E2086" s="39" t="str">
        <f t="shared" ca="1" si="967"/>
        <v/>
      </c>
      <c r="F2086" s="39" t="str">
        <f t="shared" ca="1" si="956"/>
        <v/>
      </c>
      <c r="G2086" s="101"/>
      <c r="H2086" s="39">
        <f t="shared" ca="1" si="947"/>
        <v>0</v>
      </c>
      <c r="J2086" s="332"/>
      <c r="K2086" s="37" t="str">
        <f t="shared" ca="1" si="957"/>
        <v/>
      </c>
      <c r="L2086" s="41" t="str">
        <f t="shared" ca="1" si="958"/>
        <v/>
      </c>
      <c r="M2086" s="39" t="str">
        <f t="shared" si="948"/>
        <v/>
      </c>
      <c r="N2086" s="39" t="str">
        <f t="shared" ca="1" si="968"/>
        <v/>
      </c>
      <c r="O2086" s="39" t="str">
        <f ca="1">IF(L2086="","",ROUND(Q2085*$O$5/payments_per_year,2))</f>
        <v/>
      </c>
      <c r="P2086" s="101"/>
      <c r="Q2086" s="39">
        <f t="shared" ca="1" si="969"/>
        <v>0</v>
      </c>
      <c r="R2086" s="332"/>
      <c r="S2086" s="37" t="str">
        <f t="shared" ca="1" si="959"/>
        <v/>
      </c>
      <c r="T2086" s="41" t="str">
        <f t="shared" ca="1" si="960"/>
        <v/>
      </c>
      <c r="U2086" s="39" t="str">
        <f t="shared" si="949"/>
        <v/>
      </c>
      <c r="V2086" s="39" t="str">
        <f t="shared" ca="1" si="970"/>
        <v/>
      </c>
      <c r="W2086" s="39">
        <f t="shared" ca="1" si="950"/>
        <v>0</v>
      </c>
      <c r="X2086" s="40"/>
      <c r="Y2086" s="39">
        <f t="shared" ca="1" si="971"/>
        <v>0</v>
      </c>
      <c r="Z2086" s="327"/>
      <c r="AA2086" s="37" t="str">
        <f t="shared" ca="1" si="961"/>
        <v/>
      </c>
      <c r="AB2086" s="41" t="str">
        <f t="shared" ca="1" si="962"/>
        <v/>
      </c>
      <c r="AC2086" s="39" t="str">
        <f t="shared" si="951"/>
        <v/>
      </c>
      <c r="AD2086" s="39" t="str">
        <f t="shared" ca="1" si="972"/>
        <v/>
      </c>
      <c r="AE2086" s="39" t="str">
        <f t="shared" ca="1" si="963"/>
        <v/>
      </c>
      <c r="AF2086" s="40"/>
      <c r="AG2086" s="39">
        <f t="shared" ca="1" si="973"/>
        <v>0</v>
      </c>
      <c r="AH2086" s="339"/>
      <c r="AI2086" s="37" t="str">
        <f t="shared" ca="1" si="964"/>
        <v/>
      </c>
      <c r="AJ2086" s="41" t="str">
        <f t="shared" ca="1" si="965"/>
        <v/>
      </c>
      <c r="AK2086" s="39" t="str">
        <f t="shared" si="952"/>
        <v/>
      </c>
      <c r="AL2086" s="39" t="str">
        <f t="shared" ca="1" si="974"/>
        <v/>
      </c>
      <c r="AM2086" s="39" t="str">
        <f t="shared" ca="1" si="966"/>
        <v/>
      </c>
      <c r="AN2086" s="40"/>
      <c r="AO2086" s="39">
        <f t="shared" ca="1" si="975"/>
        <v>0</v>
      </c>
      <c r="AP2086" s="339"/>
      <c r="AW2086" s="329"/>
      <c r="BI2086" s="329"/>
      <c r="BJ2086" s="329"/>
      <c r="BK2086" s="329"/>
      <c r="BL2086" s="329"/>
      <c r="BM2086" s="329"/>
      <c r="BN2086" s="329"/>
      <c r="BO2086" s="329"/>
      <c r="BP2086" s="329"/>
      <c r="BQ2086" s="329"/>
      <c r="BR2086" s="329"/>
      <c r="BS2086" s="329"/>
      <c r="BT2086" s="329"/>
      <c r="BU2086" s="329"/>
      <c r="BV2086" s="329"/>
      <c r="BW2086" s="325"/>
      <c r="BX2086" s="325"/>
      <c r="BY2086" s="325"/>
      <c r="BZ2086" s="325"/>
      <c r="CA2086" s="325"/>
      <c r="CB2086" s="325"/>
      <c r="CC2086" s="325"/>
      <c r="CD2086" s="325"/>
      <c r="CE2086" s="325"/>
      <c r="CF2086" s="325"/>
      <c r="CG2086" s="325"/>
      <c r="CH2086" s="325"/>
      <c r="CI2086" s="325"/>
      <c r="CJ2086" s="325"/>
      <c r="CK2086" s="325"/>
      <c r="CL2086" s="325"/>
      <c r="CM2086" s="325"/>
      <c r="CN2086" s="325"/>
      <c r="CO2086" s="325"/>
      <c r="CP2086" s="325"/>
      <c r="CQ2086" s="325"/>
      <c r="CR2086" s="325"/>
      <c r="CS2086" s="325"/>
      <c r="CT2086" s="325"/>
      <c r="CU2086" s="325"/>
      <c r="CV2086" s="325"/>
      <c r="CW2086" s="325"/>
      <c r="CX2086" s="325"/>
    </row>
    <row r="2087" spans="1:102" s="36" customFormat="1" ht="15" hidden="1" customHeight="1">
      <c r="A2087" s="329"/>
      <c r="B2087" s="37" t="str">
        <f t="shared" ca="1" si="953"/>
        <v/>
      </c>
      <c r="C2087" s="41" t="str">
        <f t="shared" ca="1" si="954"/>
        <v/>
      </c>
      <c r="D2087" s="39" t="str">
        <f t="shared" ca="1" si="955"/>
        <v/>
      </c>
      <c r="E2087" s="39" t="str">
        <f t="shared" ca="1" si="967"/>
        <v/>
      </c>
      <c r="F2087" s="39" t="str">
        <f t="shared" ca="1" si="956"/>
        <v/>
      </c>
      <c r="G2087" s="101"/>
      <c r="H2087" s="39">
        <f t="shared" ca="1" si="947"/>
        <v>0</v>
      </c>
      <c r="J2087" s="332"/>
      <c r="K2087" s="37" t="str">
        <f t="shared" ca="1" si="957"/>
        <v/>
      </c>
      <c r="L2087" s="41" t="str">
        <f t="shared" ca="1" si="958"/>
        <v/>
      </c>
      <c r="M2087" s="39" t="str">
        <f t="shared" si="948"/>
        <v/>
      </c>
      <c r="N2087" s="39" t="str">
        <f t="shared" ca="1" si="968"/>
        <v/>
      </c>
      <c r="O2087" s="39">
        <f ca="1">ROUND(Q2086*$O$5/payments_per_year,2)</f>
        <v>0</v>
      </c>
      <c r="P2087" s="101"/>
      <c r="Q2087" s="39">
        <f t="shared" ca="1" si="969"/>
        <v>0</v>
      </c>
      <c r="R2087" s="332"/>
      <c r="S2087" s="37" t="str">
        <f t="shared" ca="1" si="959"/>
        <v/>
      </c>
      <c r="T2087" s="41" t="str">
        <f t="shared" ca="1" si="960"/>
        <v/>
      </c>
      <c r="U2087" s="39" t="str">
        <f t="shared" si="949"/>
        <v/>
      </c>
      <c r="V2087" s="39" t="str">
        <f t="shared" ca="1" si="970"/>
        <v/>
      </c>
      <c r="W2087" s="39">
        <f t="shared" ca="1" si="950"/>
        <v>0</v>
      </c>
      <c r="X2087" s="40"/>
      <c r="Y2087" s="39">
        <f t="shared" ca="1" si="971"/>
        <v>0</v>
      </c>
      <c r="Z2087" s="327"/>
      <c r="AA2087" s="37" t="str">
        <f t="shared" ca="1" si="961"/>
        <v/>
      </c>
      <c r="AB2087" s="41" t="str">
        <f t="shared" ca="1" si="962"/>
        <v/>
      </c>
      <c r="AC2087" s="39" t="str">
        <f t="shared" si="951"/>
        <v/>
      </c>
      <c r="AD2087" s="39" t="str">
        <f t="shared" ca="1" si="972"/>
        <v/>
      </c>
      <c r="AE2087" s="39" t="str">
        <f t="shared" ca="1" si="963"/>
        <v/>
      </c>
      <c r="AF2087" s="40"/>
      <c r="AG2087" s="39">
        <f t="shared" ca="1" si="973"/>
        <v>0</v>
      </c>
      <c r="AH2087" s="339"/>
      <c r="AI2087" s="37" t="str">
        <f t="shared" ca="1" si="964"/>
        <v/>
      </c>
      <c r="AJ2087" s="41" t="str">
        <f t="shared" ca="1" si="965"/>
        <v/>
      </c>
      <c r="AK2087" s="39" t="str">
        <f t="shared" si="952"/>
        <v/>
      </c>
      <c r="AL2087" s="39" t="str">
        <f t="shared" ca="1" si="974"/>
        <v/>
      </c>
      <c r="AM2087" s="39" t="str">
        <f t="shared" ca="1" si="966"/>
        <v/>
      </c>
      <c r="AN2087" s="40"/>
      <c r="AO2087" s="39">
        <f t="shared" ca="1" si="975"/>
        <v>0</v>
      </c>
      <c r="AP2087" s="339"/>
      <c r="AW2087" s="329"/>
      <c r="BI2087" s="329"/>
      <c r="BJ2087" s="329"/>
      <c r="BK2087" s="329"/>
      <c r="BL2087" s="329"/>
      <c r="BM2087" s="329"/>
      <c r="BN2087" s="329"/>
      <c r="BO2087" s="329"/>
      <c r="BP2087" s="329"/>
      <c r="BQ2087" s="329"/>
      <c r="BR2087" s="329"/>
      <c r="BS2087" s="329"/>
      <c r="BT2087" s="329"/>
      <c r="BU2087" s="329"/>
      <c r="BV2087" s="329"/>
      <c r="BW2087" s="325"/>
      <c r="BX2087" s="325"/>
      <c r="BY2087" s="325"/>
      <c r="BZ2087" s="325"/>
      <c r="CA2087" s="325"/>
      <c r="CB2087" s="325"/>
      <c r="CC2087" s="325"/>
      <c r="CD2087" s="325"/>
      <c r="CE2087" s="325"/>
      <c r="CF2087" s="325"/>
      <c r="CG2087" s="325"/>
      <c r="CH2087" s="325"/>
      <c r="CI2087" s="325"/>
      <c r="CJ2087" s="325"/>
      <c r="CK2087" s="325"/>
      <c r="CL2087" s="325"/>
      <c r="CM2087" s="325"/>
      <c r="CN2087" s="325"/>
      <c r="CO2087" s="325"/>
      <c r="CP2087" s="325"/>
      <c r="CQ2087" s="325"/>
      <c r="CR2087" s="325"/>
      <c r="CS2087" s="325"/>
      <c r="CT2087" s="325"/>
      <c r="CU2087" s="325"/>
      <c r="CV2087" s="325"/>
      <c r="CW2087" s="325"/>
      <c r="CX2087" s="325"/>
    </row>
    <row r="2088" spans="1:102" s="36" customFormat="1" ht="15" hidden="1" customHeight="1">
      <c r="A2088" s="329"/>
      <c r="B2088" s="37" t="str">
        <f t="shared" ca="1" si="953"/>
        <v/>
      </c>
      <c r="C2088" s="41" t="str">
        <f t="shared" ca="1" si="954"/>
        <v/>
      </c>
      <c r="D2088" s="39" t="str">
        <f t="shared" ca="1" si="955"/>
        <v/>
      </c>
      <c r="E2088" s="39" t="str">
        <f t="shared" ca="1" si="967"/>
        <v/>
      </c>
      <c r="F2088" s="39" t="str">
        <f t="shared" ca="1" si="956"/>
        <v/>
      </c>
      <c r="G2088" s="101"/>
      <c r="H2088" s="39">
        <f t="shared" ca="1" si="947"/>
        <v>0</v>
      </c>
      <c r="J2088" s="332"/>
      <c r="K2088" s="37" t="str">
        <f t="shared" ca="1" si="957"/>
        <v/>
      </c>
      <c r="L2088" s="41" t="str">
        <f t="shared" ca="1" si="958"/>
        <v/>
      </c>
      <c r="M2088" s="39" t="str">
        <f t="shared" si="948"/>
        <v/>
      </c>
      <c r="N2088" s="39" t="str">
        <f t="shared" ca="1" si="968"/>
        <v/>
      </c>
      <c r="O2088" s="39" t="str">
        <f ca="1">IF(L2088="","",ROUND(Q2087*$O$5/payments_per_year,2))</f>
        <v/>
      </c>
      <c r="P2088" s="101"/>
      <c r="Q2088" s="39">
        <f t="shared" ca="1" si="969"/>
        <v>0</v>
      </c>
      <c r="R2088" s="332"/>
      <c r="S2088" s="37" t="str">
        <f t="shared" ca="1" si="959"/>
        <v/>
      </c>
      <c r="T2088" s="41" t="str">
        <f t="shared" ca="1" si="960"/>
        <v/>
      </c>
      <c r="U2088" s="39" t="str">
        <f t="shared" si="949"/>
        <v/>
      </c>
      <c r="V2088" s="39" t="str">
        <f t="shared" ca="1" si="970"/>
        <v/>
      </c>
      <c r="W2088" s="39">
        <f t="shared" ca="1" si="950"/>
        <v>0</v>
      </c>
      <c r="X2088" s="40"/>
      <c r="Y2088" s="39">
        <f t="shared" ca="1" si="971"/>
        <v>0</v>
      </c>
      <c r="Z2088" s="327"/>
      <c r="AA2088" s="37" t="str">
        <f t="shared" ca="1" si="961"/>
        <v/>
      </c>
      <c r="AB2088" s="41" t="str">
        <f t="shared" ca="1" si="962"/>
        <v/>
      </c>
      <c r="AC2088" s="39" t="str">
        <f t="shared" si="951"/>
        <v/>
      </c>
      <c r="AD2088" s="39" t="str">
        <f t="shared" ca="1" si="972"/>
        <v/>
      </c>
      <c r="AE2088" s="39" t="str">
        <f t="shared" ca="1" si="963"/>
        <v/>
      </c>
      <c r="AF2088" s="40"/>
      <c r="AG2088" s="39">
        <f t="shared" ca="1" si="973"/>
        <v>0</v>
      </c>
      <c r="AH2088" s="339"/>
      <c r="AI2088" s="37" t="str">
        <f t="shared" ca="1" si="964"/>
        <v/>
      </c>
      <c r="AJ2088" s="41" t="str">
        <f t="shared" ca="1" si="965"/>
        <v/>
      </c>
      <c r="AK2088" s="39" t="str">
        <f t="shared" si="952"/>
        <v/>
      </c>
      <c r="AL2088" s="39" t="str">
        <f t="shared" ca="1" si="974"/>
        <v/>
      </c>
      <c r="AM2088" s="39" t="str">
        <f t="shared" ca="1" si="966"/>
        <v/>
      </c>
      <c r="AN2088" s="40"/>
      <c r="AO2088" s="39">
        <f t="shared" ca="1" si="975"/>
        <v>0</v>
      </c>
      <c r="AP2088" s="339"/>
      <c r="AW2088" s="329"/>
      <c r="BI2088" s="329"/>
      <c r="BJ2088" s="329"/>
      <c r="BK2088" s="329"/>
      <c r="BL2088" s="329"/>
      <c r="BM2088" s="329"/>
      <c r="BN2088" s="329"/>
      <c r="BO2088" s="329"/>
      <c r="BP2088" s="329"/>
      <c r="BQ2088" s="329"/>
      <c r="BR2088" s="329"/>
      <c r="BS2088" s="329"/>
      <c r="BT2088" s="329"/>
      <c r="BU2088" s="329"/>
      <c r="BV2088" s="329"/>
      <c r="BW2088" s="325"/>
      <c r="BX2088" s="325"/>
      <c r="BY2088" s="325"/>
      <c r="BZ2088" s="325"/>
      <c r="CA2088" s="325"/>
      <c r="CB2088" s="325"/>
      <c r="CC2088" s="325"/>
      <c r="CD2088" s="325"/>
      <c r="CE2088" s="325"/>
      <c r="CF2088" s="325"/>
      <c r="CG2088" s="325"/>
      <c r="CH2088" s="325"/>
      <c r="CI2088" s="325"/>
      <c r="CJ2088" s="325"/>
      <c r="CK2088" s="325"/>
      <c r="CL2088" s="325"/>
      <c r="CM2088" s="325"/>
      <c r="CN2088" s="325"/>
      <c r="CO2088" s="325"/>
      <c r="CP2088" s="325"/>
      <c r="CQ2088" s="325"/>
      <c r="CR2088" s="325"/>
      <c r="CS2088" s="325"/>
      <c r="CT2088" s="325"/>
      <c r="CU2088" s="325"/>
      <c r="CV2088" s="325"/>
      <c r="CW2088" s="325"/>
      <c r="CX2088" s="325"/>
    </row>
    <row r="2089" spans="1:102" s="36" customFormat="1" ht="15" hidden="1" customHeight="1">
      <c r="A2089" s="329"/>
      <c r="B2089" s="37" t="str">
        <f t="shared" ca="1" si="953"/>
        <v/>
      </c>
      <c r="C2089" s="41" t="str">
        <f t="shared" ca="1" si="954"/>
        <v/>
      </c>
      <c r="D2089" s="39" t="str">
        <f t="shared" ca="1" si="955"/>
        <v/>
      </c>
      <c r="E2089" s="39" t="str">
        <f t="shared" ca="1" si="967"/>
        <v/>
      </c>
      <c r="F2089" s="39" t="str">
        <f t="shared" ca="1" si="956"/>
        <v/>
      </c>
      <c r="G2089" s="101"/>
      <c r="H2089" s="39">
        <f t="shared" ca="1" si="947"/>
        <v>0</v>
      </c>
      <c r="J2089" s="332"/>
      <c r="K2089" s="37" t="str">
        <f t="shared" ca="1" si="957"/>
        <v/>
      </c>
      <c r="L2089" s="41" t="str">
        <f t="shared" ca="1" si="958"/>
        <v/>
      </c>
      <c r="M2089" s="39" t="str">
        <f t="shared" si="948"/>
        <v/>
      </c>
      <c r="N2089" s="39" t="str">
        <f t="shared" ca="1" si="968"/>
        <v/>
      </c>
      <c r="O2089" s="39">
        <f ca="1">ROUND(Q2088*$O$5/payments_per_year,2)</f>
        <v>0</v>
      </c>
      <c r="P2089" s="101"/>
      <c r="Q2089" s="39">
        <f t="shared" ca="1" si="969"/>
        <v>0</v>
      </c>
      <c r="R2089" s="332"/>
      <c r="S2089" s="37" t="str">
        <f t="shared" ca="1" si="959"/>
        <v/>
      </c>
      <c r="T2089" s="41" t="str">
        <f t="shared" ca="1" si="960"/>
        <v/>
      </c>
      <c r="U2089" s="39" t="str">
        <f t="shared" si="949"/>
        <v/>
      </c>
      <c r="V2089" s="39" t="str">
        <f t="shared" ca="1" si="970"/>
        <v/>
      </c>
      <c r="W2089" s="39">
        <f t="shared" ca="1" si="950"/>
        <v>0</v>
      </c>
      <c r="X2089" s="40"/>
      <c r="Y2089" s="39">
        <f t="shared" ca="1" si="971"/>
        <v>0</v>
      </c>
      <c r="Z2089" s="327"/>
      <c r="AA2089" s="37" t="str">
        <f t="shared" ca="1" si="961"/>
        <v/>
      </c>
      <c r="AB2089" s="41" t="str">
        <f t="shared" ca="1" si="962"/>
        <v/>
      </c>
      <c r="AC2089" s="39" t="str">
        <f t="shared" si="951"/>
        <v/>
      </c>
      <c r="AD2089" s="39" t="str">
        <f t="shared" ca="1" si="972"/>
        <v/>
      </c>
      <c r="AE2089" s="39" t="str">
        <f t="shared" ca="1" si="963"/>
        <v/>
      </c>
      <c r="AF2089" s="40"/>
      <c r="AG2089" s="39">
        <f t="shared" ca="1" si="973"/>
        <v>0</v>
      </c>
      <c r="AH2089" s="339"/>
      <c r="AI2089" s="37" t="str">
        <f t="shared" ca="1" si="964"/>
        <v/>
      </c>
      <c r="AJ2089" s="41" t="str">
        <f t="shared" ca="1" si="965"/>
        <v/>
      </c>
      <c r="AK2089" s="39" t="str">
        <f t="shared" si="952"/>
        <v/>
      </c>
      <c r="AL2089" s="39" t="str">
        <f t="shared" ca="1" si="974"/>
        <v/>
      </c>
      <c r="AM2089" s="39" t="str">
        <f t="shared" ca="1" si="966"/>
        <v/>
      </c>
      <c r="AN2089" s="40"/>
      <c r="AO2089" s="39">
        <f t="shared" ca="1" si="975"/>
        <v>0</v>
      </c>
      <c r="AP2089" s="339"/>
      <c r="AW2089" s="329"/>
      <c r="BI2089" s="329"/>
      <c r="BJ2089" s="329"/>
      <c r="BK2089" s="329"/>
      <c r="BL2089" s="329"/>
      <c r="BM2089" s="329"/>
      <c r="BN2089" s="329"/>
      <c r="BO2089" s="329"/>
      <c r="BP2089" s="329"/>
      <c r="BQ2089" s="329"/>
      <c r="BR2089" s="329"/>
      <c r="BS2089" s="329"/>
      <c r="BT2089" s="329"/>
      <c r="BU2089" s="329"/>
      <c r="BV2089" s="329"/>
      <c r="BW2089" s="325"/>
      <c r="BX2089" s="325"/>
      <c r="BY2089" s="325"/>
      <c r="BZ2089" s="325"/>
      <c r="CA2089" s="325"/>
      <c r="CB2089" s="325"/>
      <c r="CC2089" s="325"/>
      <c r="CD2089" s="325"/>
      <c r="CE2089" s="325"/>
      <c r="CF2089" s="325"/>
      <c r="CG2089" s="325"/>
      <c r="CH2089" s="325"/>
      <c r="CI2089" s="325"/>
      <c r="CJ2089" s="325"/>
      <c r="CK2089" s="325"/>
      <c r="CL2089" s="325"/>
      <c r="CM2089" s="325"/>
      <c r="CN2089" s="325"/>
      <c r="CO2089" s="325"/>
      <c r="CP2089" s="325"/>
      <c r="CQ2089" s="325"/>
      <c r="CR2089" s="325"/>
      <c r="CS2089" s="325"/>
      <c r="CT2089" s="325"/>
      <c r="CU2089" s="325"/>
      <c r="CV2089" s="325"/>
      <c r="CW2089" s="325"/>
      <c r="CX2089" s="325"/>
    </row>
    <row r="2090" spans="1:102" s="36" customFormat="1" ht="15" hidden="1" customHeight="1">
      <c r="A2090" s="329"/>
      <c r="B2090" s="37" t="str">
        <f t="shared" ca="1" si="953"/>
        <v/>
      </c>
      <c r="C2090" s="41" t="str">
        <f t="shared" ca="1" si="954"/>
        <v/>
      </c>
      <c r="D2090" s="39" t="str">
        <f t="shared" ca="1" si="955"/>
        <v/>
      </c>
      <c r="E2090" s="39" t="str">
        <f t="shared" ca="1" si="967"/>
        <v/>
      </c>
      <c r="F2090" s="39" t="str">
        <f t="shared" ca="1" si="956"/>
        <v/>
      </c>
      <c r="G2090" s="101"/>
      <c r="H2090" s="39">
        <f t="shared" ca="1" si="947"/>
        <v>0</v>
      </c>
      <c r="J2090" s="332"/>
      <c r="K2090" s="37" t="str">
        <f t="shared" ca="1" si="957"/>
        <v/>
      </c>
      <c r="L2090" s="41" t="str">
        <f t="shared" ca="1" si="958"/>
        <v/>
      </c>
      <c r="M2090" s="39" t="str">
        <f t="shared" si="948"/>
        <v/>
      </c>
      <c r="N2090" s="39" t="str">
        <f t="shared" ca="1" si="968"/>
        <v/>
      </c>
      <c r="O2090" s="39" t="str">
        <f ca="1">IF(L2090="","",ROUND(Q2089*$O$5/payments_per_year,2))</f>
        <v/>
      </c>
      <c r="P2090" s="101"/>
      <c r="Q2090" s="39">
        <f t="shared" ca="1" si="969"/>
        <v>0</v>
      </c>
      <c r="R2090" s="332"/>
      <c r="S2090" s="37" t="str">
        <f t="shared" ca="1" si="959"/>
        <v/>
      </c>
      <c r="T2090" s="41" t="str">
        <f t="shared" ca="1" si="960"/>
        <v/>
      </c>
      <c r="U2090" s="39" t="str">
        <f t="shared" si="949"/>
        <v/>
      </c>
      <c r="V2090" s="39" t="str">
        <f t="shared" ca="1" si="970"/>
        <v/>
      </c>
      <c r="W2090" s="39">
        <f t="shared" ca="1" si="950"/>
        <v>0</v>
      </c>
      <c r="X2090" s="40"/>
      <c r="Y2090" s="39">
        <f t="shared" ca="1" si="971"/>
        <v>0</v>
      </c>
      <c r="Z2090" s="327"/>
      <c r="AA2090" s="37" t="str">
        <f t="shared" ca="1" si="961"/>
        <v/>
      </c>
      <c r="AB2090" s="41" t="str">
        <f t="shared" ca="1" si="962"/>
        <v/>
      </c>
      <c r="AC2090" s="39" t="str">
        <f t="shared" si="951"/>
        <v/>
      </c>
      <c r="AD2090" s="39" t="str">
        <f t="shared" ca="1" si="972"/>
        <v/>
      </c>
      <c r="AE2090" s="39" t="str">
        <f t="shared" ca="1" si="963"/>
        <v/>
      </c>
      <c r="AF2090" s="40"/>
      <c r="AG2090" s="39">
        <f t="shared" ca="1" si="973"/>
        <v>0</v>
      </c>
      <c r="AH2090" s="339"/>
      <c r="AI2090" s="37" t="str">
        <f t="shared" ca="1" si="964"/>
        <v/>
      </c>
      <c r="AJ2090" s="41" t="str">
        <f t="shared" ca="1" si="965"/>
        <v/>
      </c>
      <c r="AK2090" s="39" t="str">
        <f t="shared" si="952"/>
        <v/>
      </c>
      <c r="AL2090" s="39" t="str">
        <f t="shared" ca="1" si="974"/>
        <v/>
      </c>
      <c r="AM2090" s="39" t="str">
        <f t="shared" ca="1" si="966"/>
        <v/>
      </c>
      <c r="AN2090" s="40"/>
      <c r="AO2090" s="39">
        <f t="shared" ca="1" si="975"/>
        <v>0</v>
      </c>
      <c r="AP2090" s="339"/>
      <c r="AW2090" s="329"/>
      <c r="BI2090" s="329"/>
      <c r="BJ2090" s="329"/>
      <c r="BK2090" s="329"/>
      <c r="BL2090" s="329"/>
      <c r="BM2090" s="329"/>
      <c r="BN2090" s="329"/>
      <c r="BO2090" s="329"/>
      <c r="BP2090" s="329"/>
      <c r="BQ2090" s="329"/>
      <c r="BR2090" s="329"/>
      <c r="BS2090" s="329"/>
      <c r="BT2090" s="329"/>
      <c r="BU2090" s="329"/>
      <c r="BV2090" s="329"/>
      <c r="BW2090" s="325"/>
      <c r="BX2090" s="325"/>
      <c r="BY2090" s="325"/>
      <c r="BZ2090" s="325"/>
      <c r="CA2090" s="325"/>
      <c r="CB2090" s="325"/>
      <c r="CC2090" s="325"/>
      <c r="CD2090" s="325"/>
      <c r="CE2090" s="325"/>
      <c r="CF2090" s="325"/>
      <c r="CG2090" s="325"/>
      <c r="CH2090" s="325"/>
      <c r="CI2090" s="325"/>
      <c r="CJ2090" s="325"/>
      <c r="CK2090" s="325"/>
      <c r="CL2090" s="325"/>
      <c r="CM2090" s="325"/>
      <c r="CN2090" s="325"/>
      <c r="CO2090" s="325"/>
      <c r="CP2090" s="325"/>
      <c r="CQ2090" s="325"/>
      <c r="CR2090" s="325"/>
      <c r="CS2090" s="325"/>
      <c r="CT2090" s="325"/>
      <c r="CU2090" s="325"/>
      <c r="CV2090" s="325"/>
      <c r="CW2090" s="325"/>
      <c r="CX2090" s="325"/>
    </row>
    <row r="2091" spans="1:102" s="36" customFormat="1" ht="15" hidden="1" customHeight="1">
      <c r="A2091" s="329"/>
      <c r="B2091" s="37" t="str">
        <f t="shared" ca="1" si="953"/>
        <v/>
      </c>
      <c r="C2091" s="41" t="str">
        <f t="shared" ca="1" si="954"/>
        <v/>
      </c>
      <c r="D2091" s="39" t="str">
        <f t="shared" ca="1" si="955"/>
        <v/>
      </c>
      <c r="E2091" s="39" t="str">
        <f t="shared" ca="1" si="967"/>
        <v/>
      </c>
      <c r="F2091" s="39" t="str">
        <f t="shared" ca="1" si="956"/>
        <v/>
      </c>
      <c r="G2091" s="101"/>
      <c r="H2091" s="39">
        <f t="shared" ca="1" si="947"/>
        <v>0</v>
      </c>
      <c r="J2091" s="332"/>
      <c r="K2091" s="37" t="str">
        <f t="shared" ca="1" si="957"/>
        <v/>
      </c>
      <c r="L2091" s="41" t="str">
        <f t="shared" ca="1" si="958"/>
        <v/>
      </c>
      <c r="M2091" s="39" t="str">
        <f t="shared" si="948"/>
        <v/>
      </c>
      <c r="N2091" s="39" t="str">
        <f t="shared" ca="1" si="968"/>
        <v/>
      </c>
      <c r="O2091" s="39">
        <f ca="1">ROUND(Q2090*$O$5/payments_per_year,2)</f>
        <v>0</v>
      </c>
      <c r="P2091" s="101"/>
      <c r="Q2091" s="39">
        <f t="shared" ca="1" si="969"/>
        <v>0</v>
      </c>
      <c r="R2091" s="332"/>
      <c r="S2091" s="37" t="str">
        <f t="shared" ca="1" si="959"/>
        <v/>
      </c>
      <c r="T2091" s="41" t="str">
        <f t="shared" ca="1" si="960"/>
        <v/>
      </c>
      <c r="U2091" s="39" t="str">
        <f t="shared" si="949"/>
        <v/>
      </c>
      <c r="V2091" s="39" t="str">
        <f t="shared" ca="1" si="970"/>
        <v/>
      </c>
      <c r="W2091" s="39">
        <f t="shared" ca="1" si="950"/>
        <v>0</v>
      </c>
      <c r="X2091" s="40"/>
      <c r="Y2091" s="39">
        <f t="shared" ca="1" si="971"/>
        <v>0</v>
      </c>
      <c r="Z2091" s="327"/>
      <c r="AA2091" s="37" t="str">
        <f t="shared" ca="1" si="961"/>
        <v/>
      </c>
      <c r="AB2091" s="41" t="str">
        <f t="shared" ca="1" si="962"/>
        <v/>
      </c>
      <c r="AC2091" s="39" t="str">
        <f t="shared" si="951"/>
        <v/>
      </c>
      <c r="AD2091" s="39" t="str">
        <f t="shared" ca="1" si="972"/>
        <v/>
      </c>
      <c r="AE2091" s="39" t="str">
        <f t="shared" ca="1" si="963"/>
        <v/>
      </c>
      <c r="AF2091" s="40"/>
      <c r="AG2091" s="39">
        <f t="shared" ca="1" si="973"/>
        <v>0</v>
      </c>
      <c r="AH2091" s="339"/>
      <c r="AI2091" s="37" t="str">
        <f t="shared" ca="1" si="964"/>
        <v/>
      </c>
      <c r="AJ2091" s="41" t="str">
        <f t="shared" ca="1" si="965"/>
        <v/>
      </c>
      <c r="AK2091" s="39" t="str">
        <f t="shared" si="952"/>
        <v/>
      </c>
      <c r="AL2091" s="39" t="str">
        <f t="shared" ca="1" si="974"/>
        <v/>
      </c>
      <c r="AM2091" s="39" t="str">
        <f t="shared" ca="1" si="966"/>
        <v/>
      </c>
      <c r="AN2091" s="40"/>
      <c r="AO2091" s="39">
        <f t="shared" ca="1" si="975"/>
        <v>0</v>
      </c>
      <c r="AP2091" s="339"/>
      <c r="AW2091" s="329"/>
      <c r="BI2091" s="329"/>
      <c r="BJ2091" s="329"/>
      <c r="BK2091" s="329"/>
      <c r="BL2091" s="329"/>
      <c r="BM2091" s="329"/>
      <c r="BN2091" s="329"/>
      <c r="BO2091" s="329"/>
      <c r="BP2091" s="329"/>
      <c r="BQ2091" s="329"/>
      <c r="BR2091" s="329"/>
      <c r="BS2091" s="329"/>
      <c r="BT2091" s="329"/>
      <c r="BU2091" s="329"/>
      <c r="BV2091" s="329"/>
      <c r="BW2091" s="325"/>
      <c r="BX2091" s="325"/>
      <c r="BY2091" s="325"/>
      <c r="BZ2091" s="325"/>
      <c r="CA2091" s="325"/>
      <c r="CB2091" s="325"/>
      <c r="CC2091" s="325"/>
      <c r="CD2091" s="325"/>
      <c r="CE2091" s="325"/>
      <c r="CF2091" s="325"/>
      <c r="CG2091" s="325"/>
      <c r="CH2091" s="325"/>
      <c r="CI2091" s="325"/>
      <c r="CJ2091" s="325"/>
      <c r="CK2091" s="325"/>
      <c r="CL2091" s="325"/>
      <c r="CM2091" s="325"/>
      <c r="CN2091" s="325"/>
      <c r="CO2091" s="325"/>
      <c r="CP2091" s="325"/>
      <c r="CQ2091" s="325"/>
      <c r="CR2091" s="325"/>
      <c r="CS2091" s="325"/>
      <c r="CT2091" s="325"/>
      <c r="CU2091" s="325"/>
      <c r="CV2091" s="325"/>
      <c r="CW2091" s="325"/>
      <c r="CX2091" s="325"/>
    </row>
    <row r="2092" spans="1:102" s="36" customFormat="1" ht="15" hidden="1" customHeight="1">
      <c r="A2092" s="329"/>
      <c r="B2092" s="37" t="str">
        <f t="shared" ca="1" si="953"/>
        <v/>
      </c>
      <c r="C2092" s="41" t="str">
        <f t="shared" ca="1" si="954"/>
        <v/>
      </c>
      <c r="D2092" s="39" t="str">
        <f t="shared" ca="1" si="955"/>
        <v/>
      </c>
      <c r="E2092" s="39" t="str">
        <f t="shared" ca="1" si="967"/>
        <v/>
      </c>
      <c r="F2092" s="39" t="str">
        <f t="shared" ca="1" si="956"/>
        <v/>
      </c>
      <c r="G2092" s="101"/>
      <c r="H2092" s="39">
        <f t="shared" ca="1" si="947"/>
        <v>0</v>
      </c>
      <c r="J2092" s="332"/>
      <c r="K2092" s="37" t="str">
        <f t="shared" ca="1" si="957"/>
        <v/>
      </c>
      <c r="L2092" s="41" t="str">
        <f t="shared" ca="1" si="958"/>
        <v/>
      </c>
      <c r="M2092" s="39" t="str">
        <f t="shared" si="948"/>
        <v/>
      </c>
      <c r="N2092" s="39" t="str">
        <f t="shared" ca="1" si="968"/>
        <v/>
      </c>
      <c r="O2092" s="39" t="str">
        <f ca="1">IF(L2092="","",ROUND(Q2091*$O$5/payments_per_year,2))</f>
        <v/>
      </c>
      <c r="P2092" s="101"/>
      <c r="Q2092" s="39">
        <f t="shared" ca="1" si="969"/>
        <v>0</v>
      </c>
      <c r="R2092" s="332"/>
      <c r="S2092" s="37" t="str">
        <f t="shared" ca="1" si="959"/>
        <v/>
      </c>
      <c r="T2092" s="41" t="str">
        <f t="shared" ca="1" si="960"/>
        <v/>
      </c>
      <c r="U2092" s="39" t="str">
        <f t="shared" si="949"/>
        <v/>
      </c>
      <c r="V2092" s="39" t="str">
        <f t="shared" ca="1" si="970"/>
        <v/>
      </c>
      <c r="W2092" s="39">
        <f t="shared" ca="1" si="950"/>
        <v>0</v>
      </c>
      <c r="X2092" s="40"/>
      <c r="Y2092" s="39">
        <f t="shared" ca="1" si="971"/>
        <v>0</v>
      </c>
      <c r="Z2092" s="327"/>
      <c r="AA2092" s="37" t="str">
        <f t="shared" ca="1" si="961"/>
        <v/>
      </c>
      <c r="AB2092" s="41" t="str">
        <f t="shared" ca="1" si="962"/>
        <v/>
      </c>
      <c r="AC2092" s="39" t="str">
        <f t="shared" si="951"/>
        <v/>
      </c>
      <c r="AD2092" s="39" t="str">
        <f t="shared" ca="1" si="972"/>
        <v/>
      </c>
      <c r="AE2092" s="39" t="str">
        <f t="shared" ca="1" si="963"/>
        <v/>
      </c>
      <c r="AF2092" s="40"/>
      <c r="AG2092" s="39">
        <f t="shared" ca="1" si="973"/>
        <v>0</v>
      </c>
      <c r="AH2092" s="339"/>
      <c r="AI2092" s="37" t="str">
        <f t="shared" ca="1" si="964"/>
        <v/>
      </c>
      <c r="AJ2092" s="41" t="str">
        <f t="shared" ca="1" si="965"/>
        <v/>
      </c>
      <c r="AK2092" s="39" t="str">
        <f t="shared" si="952"/>
        <v/>
      </c>
      <c r="AL2092" s="39" t="str">
        <f t="shared" ca="1" si="974"/>
        <v/>
      </c>
      <c r="AM2092" s="39" t="str">
        <f t="shared" ca="1" si="966"/>
        <v/>
      </c>
      <c r="AN2092" s="40"/>
      <c r="AO2092" s="39">
        <f t="shared" ca="1" si="975"/>
        <v>0</v>
      </c>
      <c r="AP2092" s="339"/>
      <c r="AW2092" s="329"/>
      <c r="BI2092" s="329"/>
      <c r="BJ2092" s="329"/>
      <c r="BK2092" s="329"/>
      <c r="BL2092" s="329"/>
      <c r="BM2092" s="329"/>
      <c r="BN2092" s="329"/>
      <c r="BO2092" s="329"/>
      <c r="BP2092" s="329"/>
      <c r="BQ2092" s="329"/>
      <c r="BR2092" s="329"/>
      <c r="BS2092" s="329"/>
      <c r="BT2092" s="329"/>
      <c r="BU2092" s="329"/>
      <c r="BV2092" s="329"/>
      <c r="BW2092" s="325"/>
      <c r="BX2092" s="325"/>
      <c r="BY2092" s="325"/>
      <c r="BZ2092" s="325"/>
      <c r="CA2092" s="325"/>
      <c r="CB2092" s="325"/>
      <c r="CC2092" s="325"/>
      <c r="CD2092" s="325"/>
      <c r="CE2092" s="325"/>
      <c r="CF2092" s="325"/>
      <c r="CG2092" s="325"/>
      <c r="CH2092" s="325"/>
      <c r="CI2092" s="325"/>
      <c r="CJ2092" s="325"/>
      <c r="CK2092" s="325"/>
      <c r="CL2092" s="325"/>
      <c r="CM2092" s="325"/>
      <c r="CN2092" s="325"/>
      <c r="CO2092" s="325"/>
      <c r="CP2092" s="325"/>
      <c r="CQ2092" s="325"/>
      <c r="CR2092" s="325"/>
      <c r="CS2092" s="325"/>
      <c r="CT2092" s="325"/>
      <c r="CU2092" s="325"/>
      <c r="CV2092" s="325"/>
      <c r="CW2092" s="325"/>
      <c r="CX2092" s="325"/>
    </row>
    <row r="2093" spans="1:102" s="36" customFormat="1" ht="15" hidden="1" customHeight="1">
      <c r="A2093" s="329"/>
      <c r="B2093" s="37" t="str">
        <f t="shared" ca="1" si="953"/>
        <v/>
      </c>
      <c r="C2093" s="41" t="str">
        <f t="shared" ca="1" si="954"/>
        <v/>
      </c>
      <c r="D2093" s="39" t="str">
        <f t="shared" ca="1" si="955"/>
        <v/>
      </c>
      <c r="E2093" s="39" t="str">
        <f t="shared" ca="1" si="967"/>
        <v/>
      </c>
      <c r="F2093" s="39" t="str">
        <f t="shared" ca="1" si="956"/>
        <v/>
      </c>
      <c r="G2093" s="101"/>
      <c r="H2093" s="39">
        <f t="shared" ca="1" si="947"/>
        <v>0</v>
      </c>
      <c r="J2093" s="332"/>
      <c r="K2093" s="37" t="str">
        <f t="shared" ca="1" si="957"/>
        <v/>
      </c>
      <c r="L2093" s="41" t="str">
        <f t="shared" ca="1" si="958"/>
        <v/>
      </c>
      <c r="M2093" s="39" t="str">
        <f t="shared" si="948"/>
        <v/>
      </c>
      <c r="N2093" s="39" t="str">
        <f t="shared" ca="1" si="968"/>
        <v/>
      </c>
      <c r="O2093" s="39">
        <f ca="1">ROUND(Q2092*$O$5/payments_per_year,2)</f>
        <v>0</v>
      </c>
      <c r="P2093" s="101"/>
      <c r="Q2093" s="39">
        <f t="shared" ca="1" si="969"/>
        <v>0</v>
      </c>
      <c r="R2093" s="332"/>
      <c r="S2093" s="37" t="str">
        <f t="shared" ca="1" si="959"/>
        <v/>
      </c>
      <c r="T2093" s="41" t="str">
        <f t="shared" ca="1" si="960"/>
        <v/>
      </c>
      <c r="U2093" s="39" t="str">
        <f t="shared" si="949"/>
        <v/>
      </c>
      <c r="V2093" s="39" t="str">
        <f t="shared" ca="1" si="970"/>
        <v/>
      </c>
      <c r="W2093" s="39">
        <f t="shared" ca="1" si="950"/>
        <v>0</v>
      </c>
      <c r="X2093" s="40"/>
      <c r="Y2093" s="39">
        <f t="shared" ca="1" si="971"/>
        <v>0</v>
      </c>
      <c r="Z2093" s="327"/>
      <c r="AA2093" s="37" t="str">
        <f t="shared" ca="1" si="961"/>
        <v/>
      </c>
      <c r="AB2093" s="41" t="str">
        <f t="shared" ca="1" si="962"/>
        <v/>
      </c>
      <c r="AC2093" s="39" t="str">
        <f t="shared" si="951"/>
        <v/>
      </c>
      <c r="AD2093" s="39" t="str">
        <f t="shared" ca="1" si="972"/>
        <v/>
      </c>
      <c r="AE2093" s="39" t="str">
        <f t="shared" ca="1" si="963"/>
        <v/>
      </c>
      <c r="AF2093" s="40"/>
      <c r="AG2093" s="39">
        <f t="shared" ca="1" si="973"/>
        <v>0</v>
      </c>
      <c r="AH2093" s="339"/>
      <c r="AI2093" s="37" t="str">
        <f t="shared" ca="1" si="964"/>
        <v/>
      </c>
      <c r="AJ2093" s="41" t="str">
        <f t="shared" ca="1" si="965"/>
        <v/>
      </c>
      <c r="AK2093" s="39" t="str">
        <f t="shared" si="952"/>
        <v/>
      </c>
      <c r="AL2093" s="39" t="str">
        <f t="shared" ca="1" si="974"/>
        <v/>
      </c>
      <c r="AM2093" s="39" t="str">
        <f t="shared" ca="1" si="966"/>
        <v/>
      </c>
      <c r="AN2093" s="40"/>
      <c r="AO2093" s="39">
        <f t="shared" ca="1" si="975"/>
        <v>0</v>
      </c>
      <c r="AP2093" s="339"/>
      <c r="AW2093" s="329"/>
      <c r="BI2093" s="329"/>
      <c r="BJ2093" s="329"/>
      <c r="BK2093" s="329"/>
      <c r="BL2093" s="329"/>
      <c r="BM2093" s="329"/>
      <c r="BN2093" s="329"/>
      <c r="BO2093" s="329"/>
      <c r="BP2093" s="329"/>
      <c r="BQ2093" s="329"/>
      <c r="BR2093" s="329"/>
      <c r="BS2093" s="329"/>
      <c r="BT2093" s="329"/>
      <c r="BU2093" s="329"/>
      <c r="BV2093" s="329"/>
      <c r="BW2093" s="325"/>
      <c r="BX2093" s="325"/>
      <c r="BY2093" s="325"/>
      <c r="BZ2093" s="325"/>
      <c r="CA2093" s="325"/>
      <c r="CB2093" s="325"/>
      <c r="CC2093" s="325"/>
      <c r="CD2093" s="325"/>
      <c r="CE2093" s="325"/>
      <c r="CF2093" s="325"/>
      <c r="CG2093" s="325"/>
      <c r="CH2093" s="325"/>
      <c r="CI2093" s="325"/>
      <c r="CJ2093" s="325"/>
      <c r="CK2093" s="325"/>
      <c r="CL2093" s="325"/>
      <c r="CM2093" s="325"/>
      <c r="CN2093" s="325"/>
      <c r="CO2093" s="325"/>
      <c r="CP2093" s="325"/>
      <c r="CQ2093" s="325"/>
      <c r="CR2093" s="325"/>
      <c r="CS2093" s="325"/>
      <c r="CT2093" s="325"/>
      <c r="CU2093" s="325"/>
      <c r="CV2093" s="325"/>
      <c r="CW2093" s="325"/>
      <c r="CX2093" s="325"/>
    </row>
    <row r="2094" spans="1:102" s="36" customFormat="1" ht="15" hidden="1" customHeight="1">
      <c r="A2094" s="329"/>
      <c r="B2094" s="37" t="str">
        <f t="shared" ca="1" si="953"/>
        <v/>
      </c>
      <c r="C2094" s="41" t="str">
        <f t="shared" ca="1" si="954"/>
        <v/>
      </c>
      <c r="D2094" s="39" t="str">
        <f t="shared" ca="1" si="955"/>
        <v/>
      </c>
      <c r="E2094" s="39" t="str">
        <f t="shared" ca="1" si="967"/>
        <v/>
      </c>
      <c r="F2094" s="39" t="str">
        <f t="shared" ca="1" si="956"/>
        <v/>
      </c>
      <c r="G2094" s="101"/>
      <c r="H2094" s="39">
        <f t="shared" ca="1" si="947"/>
        <v>0</v>
      </c>
      <c r="J2094" s="332"/>
      <c r="K2094" s="37" t="str">
        <f t="shared" ca="1" si="957"/>
        <v/>
      </c>
      <c r="L2094" s="41" t="str">
        <f t="shared" ca="1" si="958"/>
        <v/>
      </c>
      <c r="M2094" s="39" t="str">
        <f t="shared" si="948"/>
        <v/>
      </c>
      <c r="N2094" s="39" t="str">
        <f t="shared" ca="1" si="968"/>
        <v/>
      </c>
      <c r="O2094" s="39" t="str">
        <f ca="1">IF(L2094="","",ROUND(Q2093*$O$5/payments_per_year,2))</f>
        <v/>
      </c>
      <c r="P2094" s="101"/>
      <c r="Q2094" s="39">
        <f t="shared" ca="1" si="969"/>
        <v>0</v>
      </c>
      <c r="R2094" s="332"/>
      <c r="S2094" s="37" t="str">
        <f t="shared" ca="1" si="959"/>
        <v/>
      </c>
      <c r="T2094" s="41" t="str">
        <f t="shared" ca="1" si="960"/>
        <v/>
      </c>
      <c r="U2094" s="39" t="str">
        <f t="shared" si="949"/>
        <v/>
      </c>
      <c r="V2094" s="39" t="str">
        <f t="shared" ca="1" si="970"/>
        <v/>
      </c>
      <c r="W2094" s="39">
        <f t="shared" ca="1" si="950"/>
        <v>0</v>
      </c>
      <c r="X2094" s="40"/>
      <c r="Y2094" s="39">
        <f t="shared" ca="1" si="971"/>
        <v>0</v>
      </c>
      <c r="Z2094" s="327"/>
      <c r="AA2094" s="37" t="str">
        <f t="shared" ca="1" si="961"/>
        <v/>
      </c>
      <c r="AB2094" s="41" t="str">
        <f t="shared" ca="1" si="962"/>
        <v/>
      </c>
      <c r="AC2094" s="39" t="str">
        <f t="shared" si="951"/>
        <v/>
      </c>
      <c r="AD2094" s="39" t="str">
        <f t="shared" ca="1" si="972"/>
        <v/>
      </c>
      <c r="AE2094" s="39" t="str">
        <f t="shared" ca="1" si="963"/>
        <v/>
      </c>
      <c r="AF2094" s="40"/>
      <c r="AG2094" s="39">
        <f t="shared" ca="1" si="973"/>
        <v>0</v>
      </c>
      <c r="AH2094" s="339"/>
      <c r="AI2094" s="37" t="str">
        <f t="shared" ca="1" si="964"/>
        <v/>
      </c>
      <c r="AJ2094" s="41" t="str">
        <f t="shared" ca="1" si="965"/>
        <v/>
      </c>
      <c r="AK2094" s="39" t="str">
        <f t="shared" si="952"/>
        <v/>
      </c>
      <c r="AL2094" s="39" t="str">
        <f t="shared" ca="1" si="974"/>
        <v/>
      </c>
      <c r="AM2094" s="39" t="str">
        <f t="shared" ca="1" si="966"/>
        <v/>
      </c>
      <c r="AN2094" s="40"/>
      <c r="AO2094" s="39">
        <f t="shared" ca="1" si="975"/>
        <v>0</v>
      </c>
      <c r="AP2094" s="339"/>
      <c r="AW2094" s="329"/>
      <c r="BI2094" s="329"/>
      <c r="BJ2094" s="329"/>
      <c r="BK2094" s="329"/>
      <c r="BL2094" s="329"/>
      <c r="BM2094" s="329"/>
      <c r="BN2094" s="329"/>
      <c r="BO2094" s="329"/>
      <c r="BP2094" s="329"/>
      <c r="BQ2094" s="329"/>
      <c r="BR2094" s="329"/>
      <c r="BS2094" s="329"/>
      <c r="BT2094" s="329"/>
      <c r="BU2094" s="329"/>
      <c r="BV2094" s="329"/>
      <c r="BW2094" s="325"/>
      <c r="BX2094" s="325"/>
      <c r="BY2094" s="325"/>
      <c r="BZ2094" s="325"/>
      <c r="CA2094" s="325"/>
      <c r="CB2094" s="325"/>
      <c r="CC2094" s="325"/>
      <c r="CD2094" s="325"/>
      <c r="CE2094" s="325"/>
      <c r="CF2094" s="325"/>
      <c r="CG2094" s="325"/>
      <c r="CH2094" s="325"/>
      <c r="CI2094" s="325"/>
      <c r="CJ2094" s="325"/>
      <c r="CK2094" s="325"/>
      <c r="CL2094" s="325"/>
      <c r="CM2094" s="325"/>
      <c r="CN2094" s="325"/>
      <c r="CO2094" s="325"/>
      <c r="CP2094" s="325"/>
      <c r="CQ2094" s="325"/>
      <c r="CR2094" s="325"/>
      <c r="CS2094" s="325"/>
      <c r="CT2094" s="325"/>
      <c r="CU2094" s="325"/>
      <c r="CV2094" s="325"/>
      <c r="CW2094" s="325"/>
      <c r="CX2094" s="325"/>
    </row>
    <row r="2095" spans="1:102" s="36" customFormat="1" ht="15" hidden="1" customHeight="1">
      <c r="A2095" s="329"/>
      <c r="B2095" s="37" t="str">
        <f t="shared" ca="1" si="953"/>
        <v/>
      </c>
      <c r="C2095" s="41" t="str">
        <f t="shared" ca="1" si="954"/>
        <v/>
      </c>
      <c r="D2095" s="39" t="str">
        <f t="shared" ca="1" si="955"/>
        <v/>
      </c>
      <c r="E2095" s="39" t="str">
        <f t="shared" ca="1" si="967"/>
        <v/>
      </c>
      <c r="F2095" s="39" t="str">
        <f t="shared" ca="1" si="956"/>
        <v/>
      </c>
      <c r="G2095" s="101"/>
      <c r="H2095" s="39">
        <f t="shared" ca="1" si="947"/>
        <v>0</v>
      </c>
      <c r="J2095" s="332"/>
      <c r="K2095" s="37" t="str">
        <f t="shared" ca="1" si="957"/>
        <v/>
      </c>
      <c r="L2095" s="41" t="str">
        <f t="shared" ca="1" si="958"/>
        <v/>
      </c>
      <c r="M2095" s="39" t="str">
        <f t="shared" si="948"/>
        <v/>
      </c>
      <c r="N2095" s="39" t="str">
        <f t="shared" ca="1" si="968"/>
        <v/>
      </c>
      <c r="O2095" s="39">
        <f ca="1">ROUND(Q2094*$O$5/payments_per_year,2)</f>
        <v>0</v>
      </c>
      <c r="P2095" s="101"/>
      <c r="Q2095" s="39">
        <f t="shared" ca="1" si="969"/>
        <v>0</v>
      </c>
      <c r="R2095" s="332"/>
      <c r="S2095" s="37" t="str">
        <f t="shared" ca="1" si="959"/>
        <v/>
      </c>
      <c r="T2095" s="41" t="str">
        <f t="shared" ca="1" si="960"/>
        <v/>
      </c>
      <c r="U2095" s="39" t="str">
        <f t="shared" si="949"/>
        <v/>
      </c>
      <c r="V2095" s="39" t="str">
        <f t="shared" ca="1" si="970"/>
        <v/>
      </c>
      <c r="W2095" s="39">
        <f t="shared" ca="1" si="950"/>
        <v>0</v>
      </c>
      <c r="X2095" s="40"/>
      <c r="Y2095" s="39">
        <f t="shared" ca="1" si="971"/>
        <v>0</v>
      </c>
      <c r="Z2095" s="327"/>
      <c r="AA2095" s="37" t="str">
        <f t="shared" ca="1" si="961"/>
        <v/>
      </c>
      <c r="AB2095" s="41" t="str">
        <f t="shared" ca="1" si="962"/>
        <v/>
      </c>
      <c r="AC2095" s="39" t="str">
        <f t="shared" si="951"/>
        <v/>
      </c>
      <c r="AD2095" s="39" t="str">
        <f t="shared" ca="1" si="972"/>
        <v/>
      </c>
      <c r="AE2095" s="39" t="str">
        <f t="shared" ca="1" si="963"/>
        <v/>
      </c>
      <c r="AF2095" s="40"/>
      <c r="AG2095" s="39">
        <f t="shared" ca="1" si="973"/>
        <v>0</v>
      </c>
      <c r="AH2095" s="339"/>
      <c r="AI2095" s="37" t="str">
        <f t="shared" ca="1" si="964"/>
        <v/>
      </c>
      <c r="AJ2095" s="41" t="str">
        <f t="shared" ca="1" si="965"/>
        <v/>
      </c>
      <c r="AK2095" s="39" t="str">
        <f t="shared" si="952"/>
        <v/>
      </c>
      <c r="AL2095" s="39" t="str">
        <f t="shared" ca="1" si="974"/>
        <v/>
      </c>
      <c r="AM2095" s="39" t="str">
        <f t="shared" ca="1" si="966"/>
        <v/>
      </c>
      <c r="AN2095" s="40"/>
      <c r="AO2095" s="39">
        <f t="shared" ca="1" si="975"/>
        <v>0</v>
      </c>
      <c r="AP2095" s="339"/>
      <c r="AW2095" s="329"/>
      <c r="BI2095" s="329"/>
      <c r="BJ2095" s="329"/>
      <c r="BK2095" s="329"/>
      <c r="BL2095" s="329"/>
      <c r="BM2095" s="329"/>
      <c r="BN2095" s="329"/>
      <c r="BO2095" s="329"/>
      <c r="BP2095" s="329"/>
      <c r="BQ2095" s="329"/>
      <c r="BR2095" s="329"/>
      <c r="BS2095" s="329"/>
      <c r="BT2095" s="329"/>
      <c r="BU2095" s="329"/>
      <c r="BV2095" s="329"/>
      <c r="BW2095" s="325"/>
      <c r="BX2095" s="325"/>
      <c r="BY2095" s="325"/>
      <c r="BZ2095" s="325"/>
      <c r="CA2095" s="325"/>
      <c r="CB2095" s="325"/>
      <c r="CC2095" s="325"/>
      <c r="CD2095" s="325"/>
      <c r="CE2095" s="325"/>
      <c r="CF2095" s="325"/>
      <c r="CG2095" s="325"/>
      <c r="CH2095" s="325"/>
      <c r="CI2095" s="325"/>
      <c r="CJ2095" s="325"/>
      <c r="CK2095" s="325"/>
      <c r="CL2095" s="325"/>
      <c r="CM2095" s="325"/>
      <c r="CN2095" s="325"/>
      <c r="CO2095" s="325"/>
      <c r="CP2095" s="325"/>
      <c r="CQ2095" s="325"/>
      <c r="CR2095" s="325"/>
      <c r="CS2095" s="325"/>
      <c r="CT2095" s="325"/>
      <c r="CU2095" s="325"/>
      <c r="CV2095" s="325"/>
      <c r="CW2095" s="325"/>
      <c r="CX2095" s="325"/>
    </row>
    <row r="2096" spans="1:102" s="36" customFormat="1" ht="15" hidden="1" customHeight="1">
      <c r="A2096" s="329"/>
      <c r="B2096" s="37" t="str">
        <f t="shared" ca="1" si="953"/>
        <v/>
      </c>
      <c r="C2096" s="41" t="str">
        <f t="shared" ca="1" si="954"/>
        <v/>
      </c>
      <c r="D2096" s="39" t="str">
        <f t="shared" ca="1" si="955"/>
        <v/>
      </c>
      <c r="E2096" s="39" t="str">
        <f t="shared" ca="1" si="967"/>
        <v/>
      </c>
      <c r="F2096" s="39" t="str">
        <f t="shared" ca="1" si="956"/>
        <v/>
      </c>
      <c r="G2096" s="101"/>
      <c r="H2096" s="39">
        <f t="shared" ca="1" si="947"/>
        <v>0</v>
      </c>
      <c r="J2096" s="332"/>
      <c r="K2096" s="37" t="str">
        <f t="shared" ca="1" si="957"/>
        <v/>
      </c>
      <c r="L2096" s="41" t="str">
        <f t="shared" ca="1" si="958"/>
        <v/>
      </c>
      <c r="M2096" s="39" t="str">
        <f t="shared" si="948"/>
        <v/>
      </c>
      <c r="N2096" s="39" t="str">
        <f t="shared" ca="1" si="968"/>
        <v/>
      </c>
      <c r="O2096" s="39" t="str">
        <f ca="1">IF(L2096="","",ROUND(Q2095*$O$5/payments_per_year,2))</f>
        <v/>
      </c>
      <c r="P2096" s="101"/>
      <c r="Q2096" s="39">
        <f t="shared" ca="1" si="969"/>
        <v>0</v>
      </c>
      <c r="R2096" s="332"/>
      <c r="S2096" s="37" t="str">
        <f t="shared" ca="1" si="959"/>
        <v/>
      </c>
      <c r="T2096" s="41" t="str">
        <f t="shared" ca="1" si="960"/>
        <v/>
      </c>
      <c r="U2096" s="39" t="str">
        <f t="shared" si="949"/>
        <v/>
      </c>
      <c r="V2096" s="39" t="str">
        <f t="shared" ca="1" si="970"/>
        <v/>
      </c>
      <c r="W2096" s="39">
        <f t="shared" ca="1" si="950"/>
        <v>0</v>
      </c>
      <c r="X2096" s="40"/>
      <c r="Y2096" s="39">
        <f t="shared" ca="1" si="971"/>
        <v>0</v>
      </c>
      <c r="Z2096" s="327"/>
      <c r="AA2096" s="37" t="str">
        <f t="shared" ca="1" si="961"/>
        <v/>
      </c>
      <c r="AB2096" s="41" t="str">
        <f t="shared" ca="1" si="962"/>
        <v/>
      </c>
      <c r="AC2096" s="39" t="str">
        <f t="shared" si="951"/>
        <v/>
      </c>
      <c r="AD2096" s="39" t="str">
        <f t="shared" ca="1" si="972"/>
        <v/>
      </c>
      <c r="AE2096" s="39" t="str">
        <f t="shared" ca="1" si="963"/>
        <v/>
      </c>
      <c r="AF2096" s="40"/>
      <c r="AG2096" s="39">
        <f t="shared" ca="1" si="973"/>
        <v>0</v>
      </c>
      <c r="AH2096" s="339"/>
      <c r="AI2096" s="37" t="str">
        <f t="shared" ca="1" si="964"/>
        <v/>
      </c>
      <c r="AJ2096" s="41" t="str">
        <f t="shared" ca="1" si="965"/>
        <v/>
      </c>
      <c r="AK2096" s="39" t="str">
        <f t="shared" si="952"/>
        <v/>
      </c>
      <c r="AL2096" s="39" t="str">
        <f t="shared" ca="1" si="974"/>
        <v/>
      </c>
      <c r="AM2096" s="39" t="str">
        <f t="shared" ca="1" si="966"/>
        <v/>
      </c>
      <c r="AN2096" s="40"/>
      <c r="AO2096" s="39">
        <f t="shared" ca="1" si="975"/>
        <v>0</v>
      </c>
      <c r="AP2096" s="339"/>
      <c r="AW2096" s="329"/>
      <c r="BI2096" s="329"/>
      <c r="BJ2096" s="329"/>
      <c r="BK2096" s="329"/>
      <c r="BL2096" s="329"/>
      <c r="BM2096" s="329"/>
      <c r="BN2096" s="329"/>
      <c r="BO2096" s="329"/>
      <c r="BP2096" s="329"/>
      <c r="BQ2096" s="329"/>
      <c r="BR2096" s="329"/>
      <c r="BS2096" s="329"/>
      <c r="BT2096" s="329"/>
      <c r="BU2096" s="329"/>
      <c r="BV2096" s="329"/>
      <c r="BW2096" s="325"/>
      <c r="BX2096" s="325"/>
      <c r="BY2096" s="325"/>
      <c r="BZ2096" s="325"/>
      <c r="CA2096" s="325"/>
      <c r="CB2096" s="325"/>
      <c r="CC2096" s="325"/>
      <c r="CD2096" s="325"/>
      <c r="CE2096" s="325"/>
      <c r="CF2096" s="325"/>
      <c r="CG2096" s="325"/>
      <c r="CH2096" s="325"/>
      <c r="CI2096" s="325"/>
      <c r="CJ2096" s="325"/>
      <c r="CK2096" s="325"/>
      <c r="CL2096" s="325"/>
      <c r="CM2096" s="325"/>
      <c r="CN2096" s="325"/>
      <c r="CO2096" s="325"/>
      <c r="CP2096" s="325"/>
      <c r="CQ2096" s="325"/>
      <c r="CR2096" s="325"/>
      <c r="CS2096" s="325"/>
      <c r="CT2096" s="325"/>
      <c r="CU2096" s="325"/>
      <c r="CV2096" s="325"/>
      <c r="CW2096" s="325"/>
      <c r="CX2096" s="325"/>
    </row>
    <row r="2097" spans="1:102" s="36" customFormat="1" ht="15" hidden="1" customHeight="1">
      <c r="A2097" s="329"/>
      <c r="B2097" s="37" t="str">
        <f t="shared" ca="1" si="953"/>
        <v/>
      </c>
      <c r="C2097" s="41" t="str">
        <f t="shared" ca="1" si="954"/>
        <v/>
      </c>
      <c r="D2097" s="39" t="str">
        <f t="shared" ca="1" si="955"/>
        <v/>
      </c>
      <c r="E2097" s="39" t="str">
        <f t="shared" ca="1" si="967"/>
        <v/>
      </c>
      <c r="F2097" s="39" t="str">
        <f t="shared" ca="1" si="956"/>
        <v/>
      </c>
      <c r="G2097" s="101"/>
      <c r="H2097" s="39">
        <f t="shared" ca="1" si="947"/>
        <v>0</v>
      </c>
      <c r="J2097" s="332"/>
      <c r="K2097" s="37" t="str">
        <f t="shared" ca="1" si="957"/>
        <v/>
      </c>
      <c r="L2097" s="41" t="str">
        <f t="shared" ca="1" si="958"/>
        <v/>
      </c>
      <c r="M2097" s="39" t="str">
        <f t="shared" si="948"/>
        <v/>
      </c>
      <c r="N2097" s="39" t="str">
        <f t="shared" ca="1" si="968"/>
        <v/>
      </c>
      <c r="O2097" s="39">
        <f ca="1">ROUND(Q2096*$O$5/payments_per_year,2)</f>
        <v>0</v>
      </c>
      <c r="P2097" s="101"/>
      <c r="Q2097" s="39">
        <f t="shared" ca="1" si="969"/>
        <v>0</v>
      </c>
      <c r="R2097" s="332"/>
      <c r="S2097" s="37" t="str">
        <f t="shared" ca="1" si="959"/>
        <v/>
      </c>
      <c r="T2097" s="41" t="str">
        <f t="shared" ca="1" si="960"/>
        <v/>
      </c>
      <c r="U2097" s="39" t="str">
        <f t="shared" si="949"/>
        <v/>
      </c>
      <c r="V2097" s="39" t="str">
        <f t="shared" ca="1" si="970"/>
        <v/>
      </c>
      <c r="W2097" s="39">
        <f t="shared" ca="1" si="950"/>
        <v>0</v>
      </c>
      <c r="X2097" s="40"/>
      <c r="Y2097" s="39">
        <f t="shared" ca="1" si="971"/>
        <v>0</v>
      </c>
      <c r="Z2097" s="327"/>
      <c r="AA2097" s="37" t="str">
        <f t="shared" ca="1" si="961"/>
        <v/>
      </c>
      <c r="AB2097" s="41" t="str">
        <f t="shared" ca="1" si="962"/>
        <v/>
      </c>
      <c r="AC2097" s="39" t="str">
        <f t="shared" si="951"/>
        <v/>
      </c>
      <c r="AD2097" s="39" t="str">
        <f t="shared" ca="1" si="972"/>
        <v/>
      </c>
      <c r="AE2097" s="39" t="str">
        <f t="shared" ca="1" si="963"/>
        <v/>
      </c>
      <c r="AF2097" s="40"/>
      <c r="AG2097" s="39">
        <f t="shared" ca="1" si="973"/>
        <v>0</v>
      </c>
      <c r="AH2097" s="339"/>
      <c r="AI2097" s="37" t="str">
        <f t="shared" ca="1" si="964"/>
        <v/>
      </c>
      <c r="AJ2097" s="41" t="str">
        <f t="shared" ca="1" si="965"/>
        <v/>
      </c>
      <c r="AK2097" s="39" t="str">
        <f t="shared" si="952"/>
        <v/>
      </c>
      <c r="AL2097" s="39" t="str">
        <f t="shared" ca="1" si="974"/>
        <v/>
      </c>
      <c r="AM2097" s="39" t="str">
        <f t="shared" ca="1" si="966"/>
        <v/>
      </c>
      <c r="AN2097" s="40"/>
      <c r="AO2097" s="39">
        <f t="shared" ca="1" si="975"/>
        <v>0</v>
      </c>
      <c r="AP2097" s="339"/>
      <c r="AW2097" s="329"/>
      <c r="BI2097" s="329"/>
      <c r="BJ2097" s="329"/>
      <c r="BK2097" s="329"/>
      <c r="BL2097" s="329"/>
      <c r="BM2097" s="329"/>
      <c r="BN2097" s="329"/>
      <c r="BO2097" s="329"/>
      <c r="BP2097" s="329"/>
      <c r="BQ2097" s="329"/>
      <c r="BR2097" s="329"/>
      <c r="BS2097" s="329"/>
      <c r="BT2097" s="329"/>
      <c r="BU2097" s="329"/>
      <c r="BV2097" s="329"/>
      <c r="BW2097" s="325"/>
      <c r="BX2097" s="325"/>
      <c r="BY2097" s="325"/>
      <c r="BZ2097" s="325"/>
      <c r="CA2097" s="325"/>
      <c r="CB2097" s="325"/>
      <c r="CC2097" s="325"/>
      <c r="CD2097" s="325"/>
      <c r="CE2097" s="325"/>
      <c r="CF2097" s="325"/>
      <c r="CG2097" s="325"/>
      <c r="CH2097" s="325"/>
      <c r="CI2097" s="325"/>
      <c r="CJ2097" s="325"/>
      <c r="CK2097" s="325"/>
      <c r="CL2097" s="325"/>
      <c r="CM2097" s="325"/>
      <c r="CN2097" s="325"/>
      <c r="CO2097" s="325"/>
      <c r="CP2097" s="325"/>
      <c r="CQ2097" s="325"/>
      <c r="CR2097" s="325"/>
      <c r="CS2097" s="325"/>
      <c r="CT2097" s="325"/>
      <c r="CU2097" s="325"/>
      <c r="CV2097" s="325"/>
      <c r="CW2097" s="325"/>
      <c r="CX2097" s="325"/>
    </row>
    <row r="2098" spans="1:102" s="36" customFormat="1" ht="15" hidden="1" customHeight="1">
      <c r="A2098" s="329"/>
      <c r="B2098" s="37" t="str">
        <f t="shared" ca="1" si="953"/>
        <v/>
      </c>
      <c r="C2098" s="41" t="str">
        <f t="shared" ca="1" si="954"/>
        <v/>
      </c>
      <c r="D2098" s="39" t="str">
        <f t="shared" ca="1" si="955"/>
        <v/>
      </c>
      <c r="E2098" s="39" t="str">
        <f ca="1">IF(C2098="","",D2098-F2098)</f>
        <v/>
      </c>
      <c r="F2098" s="39" t="str">
        <f t="shared" ca="1" si="956"/>
        <v/>
      </c>
      <c r="G2098" s="101"/>
      <c r="H2098" s="39">
        <f t="shared" ca="1" si="947"/>
        <v>0</v>
      </c>
      <c r="J2098" s="332"/>
      <c r="K2098" s="37" t="str">
        <f t="shared" ca="1" si="957"/>
        <v/>
      </c>
      <c r="L2098" s="41" t="str">
        <f t="shared" ca="1" si="958"/>
        <v/>
      </c>
      <c r="M2098" s="39" t="str">
        <f ca="1">IF(L2098="","",IF($F$10+O2098&gt;Q2097,ROUND(Q2097+O2098,2),$F$10))</f>
        <v/>
      </c>
      <c r="N2098" s="39" t="str">
        <f ca="1">IF(L2098="","",M2098-O2098)</f>
        <v/>
      </c>
      <c r="O2098" s="39" t="str">
        <f ca="1">IF(L2098="","",ROUND(Q2097*$O$5/payments_per_year,2))</f>
        <v/>
      </c>
      <c r="P2098" s="101"/>
      <c r="Q2098" s="39">
        <f ca="1">IF(K2098="",0,ROUND(Q2097-N2098-P2098,2))</f>
        <v>0</v>
      </c>
      <c r="R2098" s="332"/>
      <c r="S2098" s="37" t="str">
        <f t="shared" ca="1" si="959"/>
        <v/>
      </c>
      <c r="T2098" s="41" t="str">
        <f t="shared" ca="1" si="960"/>
        <v/>
      </c>
      <c r="U2098" s="39" t="str">
        <f ca="1">IF(T2098="","",IF($F$10+W2098&gt;Y2097,ROUND(Y2097+W2098,2),$F$10))</f>
        <v/>
      </c>
      <c r="V2098" s="39" t="str">
        <f ca="1">IF(T2098="","",U2098-W2098)</f>
        <v/>
      </c>
      <c r="W2098" s="39" t="str">
        <f ca="1">IF(T2098="","",ROUND(Y2097*$F$5/payments_per_year,2))</f>
        <v/>
      </c>
      <c r="X2098" s="40"/>
      <c r="Y2098" s="39">
        <f ca="1">IF(S2098="",0,ROUND(Y2097-V2098-X2098,2))</f>
        <v>0</v>
      </c>
      <c r="Z2098" s="327"/>
      <c r="AA2098" s="37" t="str">
        <f t="shared" ca="1" si="961"/>
        <v/>
      </c>
      <c r="AB2098" s="41" t="str">
        <f t="shared" ca="1" si="962"/>
        <v/>
      </c>
      <c r="AC2098" s="39" t="str">
        <f t="shared" si="951"/>
        <v/>
      </c>
      <c r="AD2098" s="39" t="str">
        <f ca="1">IF(AB2098="","",AC2098-AE2098)</f>
        <v/>
      </c>
      <c r="AE2098" s="39" t="str">
        <f t="shared" ca="1" si="963"/>
        <v/>
      </c>
      <c r="AF2098" s="40"/>
      <c r="AG2098" s="39">
        <f ca="1">IF(AA2098="",0,ROUND(AG2097-AD2098-AF2098,2))</f>
        <v>0</v>
      </c>
      <c r="AH2098" s="339"/>
      <c r="AI2098" s="37" t="str">
        <f t="shared" ca="1" si="964"/>
        <v/>
      </c>
      <c r="AJ2098" s="41" t="str">
        <f t="shared" ca="1" si="965"/>
        <v/>
      </c>
      <c r="AK2098" s="39" t="str">
        <f t="shared" si="952"/>
        <v/>
      </c>
      <c r="AL2098" s="39" t="str">
        <f ca="1">IF(AJ2098="","",AK2098-AM2098)</f>
        <v/>
      </c>
      <c r="AM2098" s="39" t="str">
        <f t="shared" ca="1" si="966"/>
        <v/>
      </c>
      <c r="AN2098" s="40"/>
      <c r="AO2098" s="39">
        <f ca="1">IF(AI2098="",0,ROUND(AO2097-AL2098-AN2098,2))</f>
        <v>0</v>
      </c>
      <c r="AP2098" s="339"/>
      <c r="AW2098" s="329"/>
      <c r="BI2098" s="329"/>
      <c r="BJ2098" s="329"/>
      <c r="BK2098" s="329"/>
      <c r="BL2098" s="329"/>
      <c r="BM2098" s="329"/>
      <c r="BN2098" s="329"/>
      <c r="BO2098" s="329"/>
      <c r="BP2098" s="329"/>
      <c r="BQ2098" s="329"/>
      <c r="BR2098" s="329"/>
      <c r="BS2098" s="329"/>
      <c r="BT2098" s="329"/>
      <c r="BU2098" s="329"/>
      <c r="BV2098" s="329"/>
      <c r="BW2098" s="325"/>
      <c r="BX2098" s="325"/>
      <c r="BY2098" s="325"/>
      <c r="BZ2098" s="325"/>
      <c r="CA2098" s="325"/>
      <c r="CB2098" s="325"/>
      <c r="CC2098" s="325"/>
      <c r="CD2098" s="325"/>
      <c r="CE2098" s="325"/>
      <c r="CF2098" s="325"/>
      <c r="CG2098" s="325"/>
      <c r="CH2098" s="325"/>
      <c r="CI2098" s="325"/>
      <c r="CJ2098" s="325"/>
      <c r="CK2098" s="325"/>
      <c r="CL2098" s="325"/>
      <c r="CM2098" s="325"/>
      <c r="CN2098" s="325"/>
      <c r="CO2098" s="325"/>
      <c r="CP2098" s="325"/>
      <c r="CQ2098" s="325"/>
      <c r="CR2098" s="325"/>
      <c r="CS2098" s="325"/>
      <c r="CT2098" s="325"/>
      <c r="CU2098" s="325"/>
      <c r="CV2098" s="325"/>
      <c r="CW2098" s="325"/>
      <c r="CX2098" s="325"/>
    </row>
    <row r="2099" spans="1:102" ht="15" customHeight="1">
      <c r="A2099" s="329"/>
      <c r="B2099" s="329"/>
      <c r="C2099" s="330"/>
      <c r="D2099" s="331"/>
      <c r="E2099" s="331"/>
      <c r="F2099" s="331"/>
      <c r="G2099" s="331"/>
      <c r="H2099" s="331"/>
      <c r="I2099" s="329"/>
      <c r="J2099" s="332"/>
      <c r="K2099" s="329"/>
      <c r="L2099" s="330"/>
      <c r="M2099" s="331"/>
      <c r="N2099" s="331"/>
      <c r="O2099" s="331"/>
      <c r="P2099" s="331"/>
      <c r="Q2099" s="331"/>
      <c r="R2099" s="332"/>
      <c r="S2099" s="329"/>
      <c r="T2099" s="330"/>
      <c r="U2099" s="331"/>
      <c r="V2099" s="331"/>
      <c r="W2099" s="331"/>
      <c r="X2099" s="331"/>
      <c r="Y2099" s="331"/>
      <c r="Z2099" s="332"/>
      <c r="AA2099" s="329"/>
      <c r="AB2099" s="330"/>
      <c r="AC2099" s="331"/>
      <c r="AD2099" s="331"/>
      <c r="AE2099" s="331"/>
      <c r="AF2099" s="331"/>
      <c r="AG2099" s="331"/>
      <c r="AH2099" s="331"/>
      <c r="AI2099" s="329"/>
      <c r="AJ2099" s="330"/>
      <c r="AK2099" s="331"/>
      <c r="AL2099" s="331"/>
      <c r="AM2099" s="331"/>
      <c r="AN2099" s="331"/>
      <c r="AO2099" s="331"/>
      <c r="AP2099" s="331"/>
      <c r="AQ2099" s="329"/>
      <c r="AR2099" s="329"/>
      <c r="AS2099" s="329"/>
      <c r="AT2099" s="329"/>
      <c r="AU2099" s="329"/>
      <c r="AV2099" s="329"/>
      <c r="AW2099" s="329"/>
      <c r="AX2099" s="329"/>
      <c r="AY2099" s="329"/>
      <c r="AZ2099" s="329"/>
      <c r="BA2099" s="329"/>
      <c r="BB2099" s="329"/>
      <c r="BC2099" s="329"/>
      <c r="BD2099" s="329"/>
      <c r="BE2099" s="329"/>
      <c r="BF2099" s="329"/>
      <c r="BG2099" s="329"/>
      <c r="BH2099" s="329"/>
      <c r="BI2099" s="329"/>
      <c r="BJ2099" s="329"/>
      <c r="BK2099" s="329"/>
      <c r="BL2099" s="329"/>
      <c r="BM2099" s="329"/>
      <c r="BN2099" s="329"/>
      <c r="BO2099" s="329"/>
      <c r="BP2099" s="329"/>
      <c r="BQ2099" s="329"/>
      <c r="BR2099" s="329"/>
      <c r="BS2099" s="329"/>
      <c r="BT2099" s="329"/>
      <c r="BU2099" s="329"/>
      <c r="BV2099" s="329"/>
    </row>
    <row r="2100" spans="1:102" ht="15" customHeight="1">
      <c r="A2100" s="329"/>
      <c r="B2100" s="329"/>
      <c r="C2100" s="330"/>
      <c r="D2100" s="331"/>
      <c r="E2100" s="331"/>
      <c r="F2100" s="331"/>
      <c r="G2100" s="331"/>
      <c r="H2100" s="331"/>
      <c r="I2100" s="329"/>
      <c r="J2100" s="332"/>
      <c r="K2100" s="329"/>
      <c r="L2100" s="330"/>
      <c r="M2100" s="331"/>
      <c r="N2100" s="331"/>
      <c r="O2100" s="331"/>
      <c r="P2100" s="331"/>
      <c r="Q2100" s="331"/>
      <c r="R2100" s="332"/>
      <c r="S2100" s="329"/>
      <c r="T2100" s="330"/>
      <c r="U2100" s="331"/>
      <c r="V2100" s="331"/>
      <c r="W2100" s="331"/>
      <c r="X2100" s="331"/>
      <c r="Y2100" s="331"/>
      <c r="Z2100" s="332"/>
      <c r="AA2100" s="329"/>
      <c r="AB2100" s="330"/>
      <c r="AC2100" s="331"/>
      <c r="AD2100" s="331"/>
      <c r="AE2100" s="331"/>
      <c r="AF2100" s="331"/>
      <c r="AG2100" s="331"/>
      <c r="AH2100" s="331"/>
      <c r="AI2100" s="329"/>
      <c r="AJ2100" s="330"/>
      <c r="AK2100" s="331"/>
      <c r="AL2100" s="331"/>
      <c r="AM2100" s="331"/>
      <c r="AN2100" s="331"/>
      <c r="AO2100" s="331"/>
      <c r="AP2100" s="331"/>
      <c r="AQ2100" s="329"/>
      <c r="AR2100" s="329"/>
      <c r="AS2100" s="329"/>
      <c r="AT2100" s="329"/>
      <c r="AU2100" s="329"/>
      <c r="AV2100" s="329"/>
      <c r="AW2100" s="329"/>
      <c r="AX2100" s="329"/>
      <c r="AY2100" s="329"/>
      <c r="AZ2100" s="329"/>
      <c r="BA2100" s="329"/>
      <c r="BB2100" s="329"/>
      <c r="BC2100" s="329"/>
      <c r="BD2100" s="329"/>
      <c r="BE2100" s="329"/>
      <c r="BF2100" s="329"/>
      <c r="BG2100" s="329"/>
      <c r="BH2100" s="329"/>
      <c r="BI2100" s="329"/>
      <c r="BJ2100" s="329"/>
      <c r="BK2100" s="329"/>
      <c r="BL2100" s="329"/>
      <c r="BM2100" s="329"/>
      <c r="BN2100" s="329"/>
      <c r="BO2100" s="329"/>
      <c r="BP2100" s="329"/>
      <c r="BQ2100" s="329"/>
      <c r="BR2100" s="329"/>
      <c r="BS2100" s="329"/>
      <c r="BT2100" s="329"/>
      <c r="BU2100" s="329"/>
      <c r="BV2100" s="329"/>
    </row>
    <row r="2101" spans="1:102" ht="15" customHeight="1">
      <c r="A2101" s="329"/>
      <c r="B2101" s="329"/>
      <c r="C2101" s="330"/>
      <c r="D2101" s="331"/>
      <c r="E2101" s="331"/>
      <c r="F2101" s="331"/>
      <c r="G2101" s="331"/>
      <c r="H2101" s="331"/>
      <c r="I2101" s="329"/>
      <c r="J2101" s="332"/>
      <c r="K2101" s="329"/>
      <c r="L2101" s="330"/>
      <c r="M2101" s="331"/>
      <c r="N2101" s="331"/>
      <c r="O2101" s="331"/>
      <c r="P2101" s="331"/>
      <c r="Q2101" s="331"/>
      <c r="R2101" s="332"/>
      <c r="S2101" s="329"/>
      <c r="T2101" s="330"/>
      <c r="U2101" s="331"/>
      <c r="V2101" s="331"/>
      <c r="W2101" s="331"/>
      <c r="X2101" s="331"/>
      <c r="Y2101" s="331"/>
      <c r="Z2101" s="332"/>
      <c r="AA2101" s="329"/>
      <c r="AB2101" s="330"/>
      <c r="AC2101" s="331"/>
      <c r="AD2101" s="331"/>
      <c r="AE2101" s="331"/>
      <c r="AF2101" s="331"/>
      <c r="AG2101" s="331"/>
      <c r="AH2101" s="331"/>
      <c r="AI2101" s="329"/>
      <c r="AJ2101" s="330"/>
      <c r="AK2101" s="331"/>
      <c r="AL2101" s="331"/>
      <c r="AM2101" s="331"/>
      <c r="AN2101" s="331"/>
      <c r="AO2101" s="331"/>
      <c r="AP2101" s="331"/>
      <c r="AQ2101" s="329"/>
      <c r="AR2101" s="329"/>
      <c r="AS2101" s="329"/>
      <c r="AT2101" s="329"/>
      <c r="AU2101" s="329"/>
      <c r="AV2101" s="329"/>
      <c r="AW2101" s="329"/>
      <c r="AX2101" s="329"/>
      <c r="AY2101" s="329"/>
      <c r="AZ2101" s="329"/>
      <c r="BA2101" s="329"/>
      <c r="BB2101" s="329"/>
      <c r="BC2101" s="329"/>
      <c r="BD2101" s="329"/>
      <c r="BE2101" s="329"/>
      <c r="BF2101" s="329"/>
      <c r="BG2101" s="329"/>
      <c r="BH2101" s="329"/>
      <c r="BI2101" s="329"/>
      <c r="BJ2101" s="329"/>
      <c r="BK2101" s="329"/>
      <c r="BL2101" s="329"/>
      <c r="BM2101" s="329"/>
      <c r="BN2101" s="329"/>
      <c r="BO2101" s="329"/>
      <c r="BP2101" s="329"/>
      <c r="BQ2101" s="329"/>
      <c r="BR2101" s="329"/>
      <c r="BS2101" s="329"/>
      <c r="BT2101" s="329"/>
      <c r="BU2101" s="329"/>
      <c r="BV2101" s="329"/>
    </row>
    <row r="2102" spans="1:102" ht="15" customHeight="1">
      <c r="A2102" s="329"/>
      <c r="B2102" s="329"/>
      <c r="C2102" s="330"/>
      <c r="D2102" s="331"/>
      <c r="E2102" s="331"/>
      <c r="F2102" s="331"/>
      <c r="G2102" s="331"/>
      <c r="H2102" s="331"/>
      <c r="I2102" s="329"/>
      <c r="J2102" s="332"/>
      <c r="K2102" s="329"/>
      <c r="L2102" s="330"/>
      <c r="M2102" s="331"/>
      <c r="N2102" s="331"/>
      <c r="O2102" s="331"/>
      <c r="P2102" s="331"/>
      <c r="Q2102" s="331"/>
      <c r="R2102" s="332"/>
      <c r="S2102" s="329"/>
      <c r="T2102" s="330"/>
      <c r="U2102" s="331"/>
      <c r="V2102" s="331"/>
      <c r="W2102" s="331"/>
      <c r="X2102" s="331"/>
      <c r="Y2102" s="331"/>
      <c r="Z2102" s="332"/>
      <c r="AA2102" s="329"/>
      <c r="AB2102" s="330"/>
      <c r="AC2102" s="331"/>
      <c r="AD2102" s="331"/>
      <c r="AE2102" s="331"/>
      <c r="AF2102" s="331"/>
      <c r="AG2102" s="331"/>
      <c r="AH2102" s="331"/>
      <c r="AI2102" s="329"/>
      <c r="AJ2102" s="330"/>
      <c r="AK2102" s="331"/>
      <c r="AL2102" s="331"/>
      <c r="AM2102" s="331"/>
      <c r="AN2102" s="331"/>
      <c r="AO2102" s="331"/>
      <c r="AP2102" s="331"/>
      <c r="AQ2102" s="329"/>
      <c r="AR2102" s="329"/>
      <c r="AS2102" s="329"/>
      <c r="AT2102" s="329"/>
      <c r="AU2102" s="329"/>
      <c r="AV2102" s="329"/>
      <c r="AW2102" s="329"/>
      <c r="AX2102" s="329"/>
      <c r="AY2102" s="329"/>
      <c r="AZ2102" s="329"/>
      <c r="BA2102" s="329"/>
      <c r="BB2102" s="329"/>
      <c r="BC2102" s="329"/>
      <c r="BD2102" s="329"/>
      <c r="BE2102" s="329"/>
      <c r="BF2102" s="329"/>
      <c r="BG2102" s="329"/>
      <c r="BH2102" s="329"/>
      <c r="BI2102" s="329"/>
      <c r="BJ2102" s="329"/>
      <c r="BK2102" s="329"/>
      <c r="BL2102" s="329"/>
      <c r="BM2102" s="329"/>
      <c r="BN2102" s="329"/>
      <c r="BO2102" s="329"/>
      <c r="BP2102" s="329"/>
      <c r="BQ2102" s="329"/>
      <c r="BR2102" s="329"/>
      <c r="BS2102" s="329"/>
      <c r="BT2102" s="329"/>
      <c r="BU2102" s="329"/>
      <c r="BV2102" s="329"/>
    </row>
    <row r="2103" spans="1:102" ht="15" customHeight="1">
      <c r="A2103" s="329"/>
      <c r="B2103" s="329"/>
      <c r="C2103" s="330"/>
      <c r="D2103" s="331"/>
      <c r="E2103" s="331"/>
      <c r="F2103" s="331"/>
      <c r="G2103" s="331"/>
      <c r="H2103" s="331"/>
      <c r="I2103" s="329"/>
      <c r="J2103" s="332"/>
      <c r="K2103" s="329"/>
      <c r="L2103" s="330"/>
      <c r="M2103" s="331"/>
      <c r="N2103" s="331"/>
      <c r="O2103" s="331"/>
      <c r="P2103" s="331"/>
      <c r="Q2103" s="331"/>
      <c r="R2103" s="332"/>
      <c r="S2103" s="329"/>
      <c r="T2103" s="330"/>
      <c r="U2103" s="331"/>
      <c r="V2103" s="331"/>
      <c r="W2103" s="331"/>
      <c r="X2103" s="331"/>
      <c r="Y2103" s="331"/>
      <c r="Z2103" s="332"/>
      <c r="AA2103" s="329"/>
      <c r="AB2103" s="330"/>
      <c r="AC2103" s="331"/>
      <c r="AD2103" s="331"/>
      <c r="AE2103" s="331"/>
      <c r="AF2103" s="331"/>
      <c r="AG2103" s="331"/>
      <c r="AH2103" s="331"/>
      <c r="AI2103" s="329"/>
      <c r="AJ2103" s="330"/>
      <c r="AK2103" s="331"/>
      <c r="AL2103" s="331"/>
      <c r="AM2103" s="331"/>
      <c r="AN2103" s="331"/>
      <c r="AO2103" s="331"/>
      <c r="AP2103" s="331"/>
      <c r="AQ2103" s="329"/>
      <c r="AR2103" s="329"/>
      <c r="AS2103" s="329"/>
      <c r="AT2103" s="329"/>
      <c r="AU2103" s="329"/>
      <c r="AV2103" s="329"/>
      <c r="AW2103" s="329"/>
      <c r="AX2103" s="329"/>
      <c r="AY2103" s="329"/>
      <c r="AZ2103" s="329"/>
      <c r="BA2103" s="329"/>
      <c r="BB2103" s="329"/>
      <c r="BC2103" s="329"/>
      <c r="BD2103" s="329"/>
      <c r="BE2103" s="329"/>
      <c r="BF2103" s="329"/>
      <c r="BG2103" s="329"/>
      <c r="BH2103" s="329"/>
      <c r="BI2103" s="329"/>
      <c r="BJ2103" s="329"/>
      <c r="BK2103" s="329"/>
      <c r="BL2103" s="329"/>
      <c r="BM2103" s="329"/>
      <c r="BN2103" s="329"/>
      <c r="BO2103" s="329"/>
      <c r="BP2103" s="329"/>
      <c r="BQ2103" s="329"/>
      <c r="BR2103" s="329"/>
      <c r="BS2103" s="329"/>
      <c r="BT2103" s="329"/>
      <c r="BU2103" s="329"/>
      <c r="BV2103" s="329"/>
    </row>
    <row r="2104" spans="1:102" ht="15" customHeight="1">
      <c r="A2104" s="329"/>
      <c r="B2104" s="329"/>
      <c r="C2104" s="330"/>
      <c r="D2104" s="331"/>
      <c r="E2104" s="331"/>
      <c r="F2104" s="331"/>
      <c r="G2104" s="331"/>
      <c r="H2104" s="331"/>
      <c r="I2104" s="329"/>
      <c r="J2104" s="332"/>
      <c r="K2104" s="329"/>
      <c r="L2104" s="330"/>
      <c r="M2104" s="331"/>
      <c r="N2104" s="331"/>
      <c r="O2104" s="331"/>
      <c r="P2104" s="331"/>
      <c r="Q2104" s="331"/>
      <c r="R2104" s="332"/>
      <c r="S2104" s="329"/>
      <c r="T2104" s="330"/>
      <c r="U2104" s="331"/>
      <c r="V2104" s="331"/>
      <c r="W2104" s="331"/>
      <c r="X2104" s="331"/>
      <c r="Y2104" s="331"/>
      <c r="Z2104" s="332"/>
      <c r="AA2104" s="329"/>
      <c r="AB2104" s="330"/>
      <c r="AC2104" s="331"/>
      <c r="AD2104" s="331"/>
      <c r="AE2104" s="331"/>
      <c r="AF2104" s="331"/>
      <c r="AG2104" s="331"/>
      <c r="AH2104" s="331"/>
      <c r="AI2104" s="329"/>
      <c r="AJ2104" s="330"/>
      <c r="AK2104" s="331"/>
      <c r="AL2104" s="331"/>
      <c r="AM2104" s="331"/>
      <c r="AN2104" s="331"/>
      <c r="AO2104" s="331"/>
      <c r="AP2104" s="331"/>
      <c r="AQ2104" s="329"/>
      <c r="AR2104" s="329"/>
      <c r="AS2104" s="329"/>
      <c r="AT2104" s="329"/>
      <c r="AU2104" s="329"/>
      <c r="AV2104" s="329"/>
      <c r="AW2104" s="329"/>
      <c r="AX2104" s="329"/>
      <c r="AY2104" s="329"/>
      <c r="AZ2104" s="329"/>
      <c r="BA2104" s="329"/>
      <c r="BB2104" s="329"/>
      <c r="BC2104" s="329"/>
      <c r="BD2104" s="329"/>
      <c r="BE2104" s="329"/>
      <c r="BF2104" s="329"/>
      <c r="BG2104" s="329"/>
      <c r="BH2104" s="329"/>
      <c r="BI2104" s="329"/>
      <c r="BJ2104" s="329"/>
      <c r="BK2104" s="329"/>
      <c r="BL2104" s="329"/>
      <c r="BM2104" s="329"/>
      <c r="BN2104" s="329"/>
      <c r="BO2104" s="329"/>
      <c r="BP2104" s="329"/>
      <c r="BQ2104" s="329"/>
      <c r="BR2104" s="329"/>
      <c r="BS2104" s="329"/>
      <c r="BT2104" s="329"/>
      <c r="BU2104" s="329"/>
      <c r="BV2104" s="329"/>
    </row>
    <row r="2105" spans="1:102" ht="15" customHeight="1">
      <c r="A2105" s="329"/>
      <c r="B2105" s="329"/>
      <c r="C2105" s="330"/>
      <c r="D2105" s="331"/>
      <c r="E2105" s="331"/>
      <c r="F2105" s="331"/>
      <c r="G2105" s="331"/>
      <c r="H2105" s="331"/>
      <c r="I2105" s="329"/>
      <c r="J2105" s="332"/>
      <c r="K2105" s="329"/>
      <c r="L2105" s="330"/>
      <c r="M2105" s="331"/>
      <c r="N2105" s="331"/>
      <c r="O2105" s="331"/>
      <c r="P2105" s="331"/>
      <c r="Q2105" s="331"/>
      <c r="R2105" s="332"/>
      <c r="S2105" s="329"/>
      <c r="T2105" s="330"/>
      <c r="U2105" s="331"/>
      <c r="V2105" s="331"/>
      <c r="W2105" s="331"/>
      <c r="X2105" s="331"/>
      <c r="Y2105" s="331"/>
      <c r="Z2105" s="332"/>
      <c r="AA2105" s="329"/>
      <c r="AB2105" s="330"/>
      <c r="AC2105" s="331"/>
      <c r="AD2105" s="331"/>
      <c r="AE2105" s="331"/>
      <c r="AF2105" s="331"/>
      <c r="AG2105" s="331"/>
      <c r="AH2105" s="331"/>
      <c r="AI2105" s="329"/>
      <c r="AJ2105" s="330"/>
      <c r="AK2105" s="331"/>
      <c r="AL2105" s="331"/>
      <c r="AM2105" s="331"/>
      <c r="AN2105" s="331"/>
      <c r="AO2105" s="331"/>
      <c r="AP2105" s="331"/>
      <c r="AQ2105" s="329"/>
      <c r="AR2105" s="329"/>
      <c r="AS2105" s="329"/>
      <c r="AT2105" s="329"/>
      <c r="AU2105" s="329"/>
      <c r="AV2105" s="329"/>
      <c r="AW2105" s="329"/>
      <c r="AX2105" s="329"/>
      <c r="AY2105" s="329"/>
      <c r="AZ2105" s="329"/>
      <c r="BA2105" s="329"/>
      <c r="BB2105" s="329"/>
      <c r="BC2105" s="329"/>
      <c r="BD2105" s="329"/>
      <c r="BE2105" s="329"/>
      <c r="BF2105" s="329"/>
      <c r="BG2105" s="329"/>
      <c r="BH2105" s="329"/>
      <c r="BI2105" s="329"/>
      <c r="BJ2105" s="329"/>
      <c r="BK2105" s="329"/>
      <c r="BL2105" s="329"/>
      <c r="BM2105" s="329"/>
      <c r="BN2105" s="329"/>
      <c r="BO2105" s="329"/>
      <c r="BP2105" s="329"/>
      <c r="BQ2105" s="329"/>
      <c r="BR2105" s="329"/>
      <c r="BS2105" s="329"/>
      <c r="BT2105" s="329"/>
      <c r="BU2105" s="329"/>
      <c r="BV2105" s="329"/>
    </row>
    <row r="2106" spans="1:102" ht="15" customHeight="1">
      <c r="A2106" s="329"/>
      <c r="B2106" s="329"/>
      <c r="C2106" s="330"/>
      <c r="D2106" s="331"/>
      <c r="E2106" s="331"/>
      <c r="F2106" s="331"/>
      <c r="G2106" s="331"/>
      <c r="H2106" s="331"/>
      <c r="I2106" s="329"/>
      <c r="J2106" s="332"/>
      <c r="K2106" s="329"/>
      <c r="L2106" s="330"/>
      <c r="M2106" s="331"/>
      <c r="N2106" s="331"/>
      <c r="O2106" s="331"/>
      <c r="P2106" s="331"/>
      <c r="Q2106" s="331"/>
      <c r="R2106" s="332"/>
      <c r="S2106" s="329"/>
      <c r="T2106" s="330"/>
      <c r="U2106" s="331"/>
      <c r="V2106" s="331"/>
      <c r="W2106" s="331"/>
      <c r="X2106" s="331"/>
      <c r="Y2106" s="331"/>
      <c r="Z2106" s="332"/>
      <c r="AA2106" s="329"/>
      <c r="AB2106" s="330"/>
      <c r="AC2106" s="331"/>
      <c r="AD2106" s="331"/>
      <c r="AE2106" s="331"/>
      <c r="AF2106" s="331"/>
      <c r="AG2106" s="331"/>
      <c r="AH2106" s="331"/>
      <c r="AI2106" s="329"/>
      <c r="AJ2106" s="330"/>
      <c r="AK2106" s="331"/>
      <c r="AL2106" s="331"/>
      <c r="AM2106" s="331"/>
      <c r="AN2106" s="331"/>
      <c r="AO2106" s="331"/>
      <c r="AP2106" s="331"/>
      <c r="AQ2106" s="329"/>
      <c r="AR2106" s="329"/>
      <c r="AS2106" s="329"/>
      <c r="AT2106" s="329"/>
      <c r="AU2106" s="329"/>
      <c r="AV2106" s="329"/>
      <c r="AW2106" s="329"/>
      <c r="AX2106" s="329"/>
      <c r="AY2106" s="329"/>
      <c r="AZ2106" s="329"/>
      <c r="BA2106" s="329"/>
      <c r="BB2106" s="329"/>
      <c r="BC2106" s="329"/>
      <c r="BD2106" s="329"/>
      <c r="BE2106" s="329"/>
      <c r="BF2106" s="329"/>
      <c r="BG2106" s="329"/>
      <c r="BH2106" s="329"/>
      <c r="BI2106" s="329"/>
      <c r="BJ2106" s="329"/>
      <c r="BK2106" s="329"/>
      <c r="BL2106" s="329"/>
      <c r="BM2106" s="329"/>
      <c r="BN2106" s="329"/>
      <c r="BO2106" s="329"/>
      <c r="BP2106" s="329"/>
      <c r="BQ2106" s="329"/>
      <c r="BR2106" s="329"/>
      <c r="BS2106" s="329"/>
      <c r="BT2106" s="329"/>
      <c r="BU2106" s="329"/>
      <c r="BV2106" s="329"/>
    </row>
    <row r="2107" spans="1:102" ht="15" customHeight="1">
      <c r="A2107" s="329"/>
      <c r="B2107" s="329"/>
      <c r="C2107" s="330"/>
      <c r="D2107" s="331"/>
      <c r="E2107" s="331"/>
      <c r="F2107" s="331"/>
      <c r="G2107" s="331"/>
      <c r="H2107" s="331"/>
      <c r="I2107" s="329"/>
      <c r="J2107" s="332"/>
      <c r="K2107" s="329"/>
      <c r="L2107" s="330"/>
      <c r="M2107" s="331"/>
      <c r="N2107" s="331"/>
      <c r="O2107" s="331"/>
      <c r="P2107" s="331"/>
      <c r="Q2107" s="331"/>
      <c r="R2107" s="332"/>
      <c r="S2107" s="329"/>
      <c r="T2107" s="330"/>
      <c r="U2107" s="331"/>
      <c r="V2107" s="331"/>
      <c r="W2107" s="331"/>
      <c r="X2107" s="331"/>
      <c r="Y2107" s="331"/>
      <c r="Z2107" s="332"/>
      <c r="AA2107" s="329"/>
      <c r="AB2107" s="330"/>
      <c r="AC2107" s="331"/>
      <c r="AD2107" s="331"/>
      <c r="AE2107" s="331"/>
      <c r="AF2107" s="331"/>
      <c r="AG2107" s="331"/>
      <c r="AH2107" s="331"/>
      <c r="AI2107" s="329"/>
      <c r="AJ2107" s="330"/>
      <c r="AK2107" s="331"/>
      <c r="AL2107" s="331"/>
      <c r="AM2107" s="331"/>
      <c r="AN2107" s="331"/>
      <c r="AO2107" s="331"/>
      <c r="AP2107" s="331"/>
      <c r="AQ2107" s="329"/>
      <c r="AR2107" s="329"/>
      <c r="AS2107" s="329"/>
      <c r="AT2107" s="329"/>
      <c r="AU2107" s="329"/>
      <c r="AV2107" s="329"/>
      <c r="AW2107" s="329"/>
      <c r="AX2107" s="329"/>
      <c r="AY2107" s="329"/>
      <c r="AZ2107" s="329"/>
      <c r="BA2107" s="329"/>
      <c r="BB2107" s="329"/>
      <c r="BC2107" s="329"/>
      <c r="BD2107" s="329"/>
      <c r="BE2107" s="329"/>
      <c r="BF2107" s="329"/>
      <c r="BG2107" s="329"/>
      <c r="BH2107" s="329"/>
      <c r="BI2107" s="329"/>
      <c r="BJ2107" s="329"/>
      <c r="BK2107" s="329"/>
      <c r="BL2107" s="329"/>
      <c r="BM2107" s="329"/>
      <c r="BN2107" s="329"/>
      <c r="BO2107" s="329"/>
      <c r="BP2107" s="329"/>
      <c r="BQ2107" s="329"/>
      <c r="BR2107" s="329"/>
      <c r="BS2107" s="329"/>
      <c r="BT2107" s="329"/>
      <c r="BU2107" s="329"/>
      <c r="BV2107" s="329"/>
    </row>
    <row r="2108" spans="1:102" ht="15" customHeight="1">
      <c r="A2108" s="329"/>
      <c r="B2108" s="329"/>
      <c r="C2108" s="330"/>
      <c r="D2108" s="331"/>
      <c r="E2108" s="331"/>
      <c r="F2108" s="331"/>
      <c r="G2108" s="331"/>
      <c r="H2108" s="331"/>
      <c r="I2108" s="329"/>
      <c r="J2108" s="332"/>
      <c r="K2108" s="329"/>
      <c r="L2108" s="330"/>
      <c r="M2108" s="331"/>
      <c r="N2108" s="331"/>
      <c r="O2108" s="331"/>
      <c r="P2108" s="331"/>
      <c r="Q2108" s="331"/>
      <c r="R2108" s="332"/>
      <c r="S2108" s="329"/>
      <c r="T2108" s="330"/>
      <c r="U2108" s="331"/>
      <c r="V2108" s="331"/>
      <c r="W2108" s="331"/>
      <c r="X2108" s="331"/>
      <c r="Y2108" s="331"/>
      <c r="Z2108" s="332"/>
      <c r="AA2108" s="329"/>
      <c r="AB2108" s="330"/>
      <c r="AC2108" s="331"/>
      <c r="AD2108" s="331"/>
      <c r="AE2108" s="331"/>
      <c r="AF2108" s="331"/>
      <c r="AG2108" s="331"/>
      <c r="AH2108" s="331"/>
      <c r="AI2108" s="329"/>
      <c r="AJ2108" s="330"/>
      <c r="AK2108" s="331"/>
      <c r="AL2108" s="331"/>
      <c r="AM2108" s="331"/>
      <c r="AN2108" s="331"/>
      <c r="AO2108" s="331"/>
      <c r="AP2108" s="331"/>
      <c r="AQ2108" s="329"/>
      <c r="AR2108" s="329"/>
      <c r="AS2108" s="329"/>
      <c r="AT2108" s="329"/>
      <c r="AU2108" s="329"/>
      <c r="AV2108" s="329"/>
      <c r="AW2108" s="329"/>
      <c r="AX2108" s="329"/>
      <c r="AY2108" s="329"/>
      <c r="AZ2108" s="329"/>
      <c r="BA2108" s="329"/>
      <c r="BB2108" s="329"/>
      <c r="BC2108" s="329"/>
      <c r="BD2108" s="329"/>
      <c r="BE2108" s="329"/>
      <c r="BF2108" s="329"/>
      <c r="BG2108" s="329"/>
      <c r="BH2108" s="329"/>
      <c r="BI2108" s="329"/>
      <c r="BJ2108" s="329"/>
      <c r="BK2108" s="329"/>
      <c r="BL2108" s="329"/>
      <c r="BM2108" s="329"/>
      <c r="BN2108" s="329"/>
      <c r="BO2108" s="329"/>
      <c r="BP2108" s="329"/>
      <c r="BQ2108" s="329"/>
      <c r="BR2108" s="329"/>
      <c r="BS2108" s="329"/>
      <c r="BT2108" s="329"/>
      <c r="BU2108" s="329"/>
      <c r="BV2108" s="329"/>
    </row>
    <row r="2109" spans="1:102" ht="15" customHeight="1">
      <c r="A2109" s="329"/>
      <c r="B2109" s="329"/>
      <c r="C2109" s="330"/>
      <c r="D2109" s="331"/>
      <c r="E2109" s="331"/>
      <c r="F2109" s="331"/>
      <c r="G2109" s="331"/>
      <c r="H2109" s="331"/>
      <c r="I2109" s="329"/>
      <c r="J2109" s="332"/>
      <c r="K2109" s="329"/>
      <c r="L2109" s="330"/>
      <c r="M2109" s="331"/>
      <c r="N2109" s="331"/>
      <c r="O2109" s="331"/>
      <c r="P2109" s="331"/>
      <c r="Q2109" s="331"/>
      <c r="R2109" s="332"/>
      <c r="S2109" s="329"/>
      <c r="T2109" s="330"/>
      <c r="U2109" s="331"/>
      <c r="V2109" s="331"/>
      <c r="W2109" s="331"/>
      <c r="X2109" s="331"/>
      <c r="Y2109" s="331"/>
      <c r="Z2109" s="332"/>
      <c r="AA2109" s="329"/>
      <c r="AB2109" s="330"/>
      <c r="AC2109" s="331"/>
      <c r="AD2109" s="331"/>
      <c r="AE2109" s="331"/>
      <c r="AF2109" s="331"/>
      <c r="AG2109" s="331"/>
      <c r="AH2109" s="331"/>
      <c r="AI2109" s="329"/>
      <c r="AJ2109" s="330"/>
      <c r="AK2109" s="331"/>
      <c r="AL2109" s="331"/>
      <c r="AM2109" s="331"/>
      <c r="AN2109" s="331"/>
      <c r="AO2109" s="331"/>
      <c r="AP2109" s="331"/>
      <c r="AQ2109" s="329"/>
      <c r="AR2109" s="329"/>
      <c r="AS2109" s="329"/>
      <c r="AT2109" s="329"/>
      <c r="AU2109" s="329"/>
      <c r="AV2109" s="329"/>
      <c r="AW2109" s="329"/>
      <c r="AX2109" s="329"/>
      <c r="AY2109" s="329"/>
      <c r="AZ2109" s="329"/>
      <c r="BA2109" s="329"/>
      <c r="BB2109" s="329"/>
      <c r="BC2109" s="329"/>
      <c r="BD2109" s="329"/>
      <c r="BE2109" s="329"/>
      <c r="BF2109" s="329"/>
      <c r="BG2109" s="329"/>
      <c r="BH2109" s="329"/>
      <c r="BI2109" s="329"/>
      <c r="BJ2109" s="329"/>
      <c r="BK2109" s="329"/>
      <c r="BL2109" s="329"/>
      <c r="BM2109" s="329"/>
      <c r="BN2109" s="329"/>
      <c r="BO2109" s="329"/>
      <c r="BP2109" s="329"/>
      <c r="BQ2109" s="329"/>
      <c r="BR2109" s="329"/>
      <c r="BS2109" s="329"/>
      <c r="BT2109" s="329"/>
      <c r="BU2109" s="329"/>
      <c r="BV2109" s="329"/>
    </row>
    <row r="2110" spans="1:102" ht="15" customHeight="1">
      <c r="A2110" s="329"/>
      <c r="B2110" s="329"/>
      <c r="C2110" s="330"/>
      <c r="D2110" s="331"/>
      <c r="E2110" s="331"/>
      <c r="F2110" s="331"/>
      <c r="G2110" s="331"/>
      <c r="H2110" s="331"/>
      <c r="I2110" s="329"/>
      <c r="J2110" s="332"/>
      <c r="K2110" s="329"/>
      <c r="L2110" s="330"/>
      <c r="M2110" s="331"/>
      <c r="N2110" s="331"/>
      <c r="O2110" s="331"/>
      <c r="P2110" s="331"/>
      <c r="Q2110" s="331"/>
      <c r="R2110" s="332"/>
      <c r="S2110" s="329"/>
      <c r="T2110" s="330"/>
      <c r="U2110" s="331"/>
      <c r="V2110" s="331"/>
      <c r="W2110" s="331"/>
      <c r="X2110" s="331"/>
      <c r="Y2110" s="331"/>
      <c r="Z2110" s="332"/>
      <c r="AA2110" s="329"/>
      <c r="AB2110" s="330"/>
      <c r="AC2110" s="331"/>
      <c r="AD2110" s="331"/>
      <c r="AE2110" s="331"/>
      <c r="AF2110" s="331"/>
      <c r="AG2110" s="331"/>
      <c r="AH2110" s="331"/>
      <c r="AI2110" s="329"/>
      <c r="AJ2110" s="330"/>
      <c r="AK2110" s="331"/>
      <c r="AL2110" s="331"/>
      <c r="AM2110" s="331"/>
      <c r="AN2110" s="331"/>
      <c r="AO2110" s="331"/>
      <c r="AP2110" s="331"/>
      <c r="AQ2110" s="329"/>
      <c r="AR2110" s="329"/>
      <c r="AS2110" s="329"/>
      <c r="AT2110" s="329"/>
      <c r="AU2110" s="329"/>
      <c r="AV2110" s="329"/>
      <c r="AW2110" s="329"/>
      <c r="AX2110" s="329"/>
      <c r="AY2110" s="329"/>
      <c r="AZ2110" s="329"/>
      <c r="BA2110" s="329"/>
      <c r="BB2110" s="329"/>
      <c r="BC2110" s="329"/>
      <c r="BD2110" s="329"/>
      <c r="BE2110" s="329"/>
      <c r="BF2110" s="329"/>
      <c r="BG2110" s="329"/>
      <c r="BH2110" s="329"/>
      <c r="BI2110" s="329"/>
      <c r="BJ2110" s="329"/>
      <c r="BK2110" s="329"/>
      <c r="BL2110" s="329"/>
      <c r="BM2110" s="329"/>
      <c r="BN2110" s="329"/>
      <c r="BO2110" s="329"/>
      <c r="BP2110" s="329"/>
      <c r="BQ2110" s="329"/>
      <c r="BR2110" s="329"/>
      <c r="BS2110" s="329"/>
      <c r="BT2110" s="329"/>
      <c r="BU2110" s="329"/>
      <c r="BV2110" s="329"/>
    </row>
    <row r="2111" spans="1:102" ht="15" customHeight="1">
      <c r="A2111" s="329"/>
      <c r="B2111" s="329"/>
      <c r="C2111" s="330"/>
      <c r="D2111" s="331"/>
      <c r="E2111" s="331"/>
      <c r="F2111" s="331"/>
      <c r="G2111" s="331"/>
      <c r="H2111" s="331"/>
      <c r="I2111" s="329"/>
      <c r="J2111" s="332"/>
      <c r="K2111" s="329"/>
      <c r="L2111" s="330"/>
      <c r="M2111" s="331"/>
      <c r="N2111" s="331"/>
      <c r="O2111" s="331"/>
      <c r="P2111" s="331"/>
      <c r="Q2111" s="331"/>
      <c r="R2111" s="332"/>
      <c r="S2111" s="329"/>
      <c r="T2111" s="330"/>
      <c r="U2111" s="331"/>
      <c r="V2111" s="331"/>
      <c r="W2111" s="331"/>
      <c r="X2111" s="331"/>
      <c r="Y2111" s="331"/>
      <c r="Z2111" s="332"/>
      <c r="AA2111" s="329"/>
      <c r="AB2111" s="330"/>
      <c r="AC2111" s="331"/>
      <c r="AD2111" s="331"/>
      <c r="AE2111" s="331"/>
      <c r="AF2111" s="331"/>
      <c r="AG2111" s="331"/>
      <c r="AH2111" s="331"/>
      <c r="AI2111" s="329"/>
      <c r="AJ2111" s="330"/>
      <c r="AK2111" s="331"/>
      <c r="AL2111" s="331"/>
      <c r="AM2111" s="331"/>
      <c r="AN2111" s="331"/>
      <c r="AO2111" s="331"/>
      <c r="AP2111" s="331"/>
      <c r="AQ2111" s="329"/>
      <c r="AR2111" s="329"/>
      <c r="AS2111" s="329"/>
      <c r="AT2111" s="329"/>
      <c r="AU2111" s="329"/>
      <c r="AV2111" s="329"/>
      <c r="AW2111" s="329"/>
      <c r="AX2111" s="329"/>
      <c r="AY2111" s="329"/>
      <c r="AZ2111" s="329"/>
      <c r="BA2111" s="329"/>
      <c r="BB2111" s="329"/>
      <c r="BC2111" s="329"/>
      <c r="BD2111" s="329"/>
      <c r="BE2111" s="329"/>
      <c r="BF2111" s="329"/>
      <c r="BG2111" s="329"/>
      <c r="BH2111" s="329"/>
      <c r="BI2111" s="329"/>
      <c r="BJ2111" s="329"/>
      <c r="BK2111" s="329"/>
      <c r="BL2111" s="329"/>
      <c r="BM2111" s="329"/>
      <c r="BN2111" s="329"/>
      <c r="BO2111" s="329"/>
      <c r="BP2111" s="329"/>
      <c r="BQ2111" s="329"/>
      <c r="BR2111" s="329"/>
      <c r="BS2111" s="329"/>
      <c r="BT2111" s="329"/>
      <c r="BU2111" s="329"/>
      <c r="BV2111" s="329"/>
    </row>
    <row r="2112" spans="1:102" ht="15" customHeight="1">
      <c r="A2112" s="329"/>
      <c r="B2112" s="329"/>
      <c r="C2112" s="330"/>
      <c r="D2112" s="331"/>
      <c r="E2112" s="331"/>
      <c r="F2112" s="331"/>
      <c r="G2112" s="331"/>
      <c r="H2112" s="331"/>
      <c r="I2112" s="329"/>
      <c r="J2112" s="332"/>
      <c r="K2112" s="329"/>
      <c r="L2112" s="330"/>
      <c r="M2112" s="331"/>
      <c r="N2112" s="331"/>
      <c r="O2112" s="331"/>
      <c r="P2112" s="331"/>
      <c r="Q2112" s="331"/>
      <c r="R2112" s="332"/>
      <c r="S2112" s="329"/>
      <c r="T2112" s="330"/>
      <c r="U2112" s="331"/>
      <c r="V2112" s="331"/>
      <c r="W2112" s="331"/>
      <c r="X2112" s="331"/>
      <c r="Y2112" s="331"/>
      <c r="Z2112" s="332"/>
      <c r="AA2112" s="329"/>
      <c r="AB2112" s="330"/>
      <c r="AC2112" s="331"/>
      <c r="AD2112" s="331"/>
      <c r="AE2112" s="331"/>
      <c r="AF2112" s="331"/>
      <c r="AG2112" s="331"/>
      <c r="AH2112" s="331"/>
      <c r="AI2112" s="329"/>
      <c r="AJ2112" s="330"/>
      <c r="AK2112" s="331"/>
      <c r="AL2112" s="331"/>
      <c r="AM2112" s="331"/>
      <c r="AN2112" s="331"/>
      <c r="AO2112" s="331"/>
      <c r="AP2112" s="331"/>
      <c r="AQ2112" s="329"/>
      <c r="AR2112" s="329"/>
      <c r="AS2112" s="329"/>
      <c r="AT2112" s="329"/>
      <c r="AU2112" s="329"/>
      <c r="AV2112" s="329"/>
      <c r="AW2112" s="329"/>
      <c r="AX2112" s="329"/>
      <c r="AY2112" s="329"/>
      <c r="AZ2112" s="329"/>
      <c r="BA2112" s="329"/>
      <c r="BB2112" s="329"/>
      <c r="BC2112" s="329"/>
      <c r="BD2112" s="329"/>
      <c r="BE2112" s="329"/>
      <c r="BF2112" s="329"/>
      <c r="BG2112" s="329"/>
      <c r="BH2112" s="329"/>
      <c r="BI2112" s="329"/>
      <c r="BJ2112" s="329"/>
      <c r="BK2112" s="329"/>
      <c r="BL2112" s="329"/>
      <c r="BM2112" s="329"/>
      <c r="BN2112" s="329"/>
      <c r="BO2112" s="329"/>
      <c r="BP2112" s="329"/>
      <c r="BQ2112" s="329"/>
      <c r="BR2112" s="329"/>
      <c r="BS2112" s="329"/>
      <c r="BT2112" s="329"/>
      <c r="BU2112" s="329"/>
      <c r="BV2112" s="329"/>
    </row>
  </sheetData>
  <sheetProtection selectLockedCells="1"/>
  <mergeCells count="89">
    <mergeCell ref="D13:E13"/>
    <mergeCell ref="AA2:AG2"/>
    <mergeCell ref="S2:Y2"/>
    <mergeCell ref="K2:Q2"/>
    <mergeCell ref="B2:H2"/>
    <mergeCell ref="B3:C16"/>
    <mergeCell ref="H3:H16"/>
    <mergeCell ref="K3:L16"/>
    <mergeCell ref="D4:E4"/>
    <mergeCell ref="D5:E5"/>
    <mergeCell ref="D14:E14"/>
    <mergeCell ref="D16:E16"/>
    <mergeCell ref="M13:N13"/>
    <mergeCell ref="M14:N14"/>
    <mergeCell ref="D12:E12"/>
    <mergeCell ref="D7:E7"/>
    <mergeCell ref="M12:N12"/>
    <mergeCell ref="D6:E6"/>
    <mergeCell ref="D8:E8"/>
    <mergeCell ref="D3:E3"/>
    <mergeCell ref="D9:E9"/>
    <mergeCell ref="D10:E10"/>
    <mergeCell ref="D11:E11"/>
    <mergeCell ref="M8:N8"/>
    <mergeCell ref="M3:N3"/>
    <mergeCell ref="M9:N9"/>
    <mergeCell ref="M10:N10"/>
    <mergeCell ref="M11:N11"/>
    <mergeCell ref="M4:N4"/>
    <mergeCell ref="M5:N5"/>
    <mergeCell ref="M6:N6"/>
    <mergeCell ref="M7:N7"/>
    <mergeCell ref="U4:V4"/>
    <mergeCell ref="U5:V5"/>
    <mergeCell ref="U6:V6"/>
    <mergeCell ref="U7:V7"/>
    <mergeCell ref="Q3:Q16"/>
    <mergeCell ref="U8:V8"/>
    <mergeCell ref="U12:V12"/>
    <mergeCell ref="U13:V13"/>
    <mergeCell ref="U14:V14"/>
    <mergeCell ref="S3:T16"/>
    <mergeCell ref="U3:V3"/>
    <mergeCell ref="M16:N16"/>
    <mergeCell ref="AA3:AB16"/>
    <mergeCell ref="AC3:AD3"/>
    <mergeCell ref="BA3:BB3"/>
    <mergeCell ref="Y3:Y16"/>
    <mergeCell ref="U9:V9"/>
    <mergeCell ref="U10:V10"/>
    <mergeCell ref="U11:V11"/>
    <mergeCell ref="U16:V16"/>
    <mergeCell ref="AK16:AL16"/>
    <mergeCell ref="AG3:AG16"/>
    <mergeCell ref="AC4:AD4"/>
    <mergeCell ref="AC5:AD5"/>
    <mergeCell ref="AC6:AD6"/>
    <mergeCell ref="AC7:AD7"/>
    <mergeCell ref="AC8:AD8"/>
    <mergeCell ref="AC16:AD16"/>
    <mergeCell ref="AC9:AD9"/>
    <mergeCell ref="AC10:AD10"/>
    <mergeCell ref="AC11:AD11"/>
    <mergeCell ref="AC12:AD12"/>
    <mergeCell ref="AC13:AD13"/>
    <mergeCell ref="AC14:AD14"/>
    <mergeCell ref="AK7:AL7"/>
    <mergeCell ref="AK8:AL8"/>
    <mergeCell ref="AK13:AL13"/>
    <mergeCell ref="AK14:AL14"/>
    <mergeCell ref="BE3:BF3"/>
    <mergeCell ref="AK12:AL12"/>
    <mergeCell ref="AY3:AZ3"/>
    <mergeCell ref="BG3:BH3"/>
    <mergeCell ref="AX2:BH2"/>
    <mergeCell ref="AK9:AL9"/>
    <mergeCell ref="AK10:AL10"/>
    <mergeCell ref="AK11:AL11"/>
    <mergeCell ref="BC3:BD3"/>
    <mergeCell ref="AQ2:AV2"/>
    <mergeCell ref="AQ5:AV5"/>
    <mergeCell ref="AR6:AV6"/>
    <mergeCell ref="AI2:AO2"/>
    <mergeCell ref="AI3:AJ16"/>
    <mergeCell ref="AK3:AL3"/>
    <mergeCell ref="AO3:AO16"/>
    <mergeCell ref="AK4:AL4"/>
    <mergeCell ref="AK5:AL5"/>
    <mergeCell ref="AK6:AL6"/>
  </mergeCells>
  <phoneticPr fontId="46" type="noConversion"/>
  <conditionalFormatting sqref="B19:G2098 AC20:AC2098 AK20:AK2098">
    <cfRule type="expression" dxfId="190" priority="0" stopIfTrue="1">
      <formula>IF($C19="",1,0)</formula>
    </cfRule>
    <cfRule type="expression" dxfId="189" priority="1" stopIfTrue="1">
      <formula>IF($H19&lt;=0,1,0)</formula>
    </cfRule>
  </conditionalFormatting>
  <conditionalFormatting sqref="H19:H2098">
    <cfRule type="expression" dxfId="188" priority="2" stopIfTrue="1">
      <formula>IF($H19&lt;=0,1,0)</formula>
    </cfRule>
    <cfRule type="expression" dxfId="187" priority="163" stopIfTrue="1">
      <formula>IF($C19="",1,0)</formula>
    </cfRule>
  </conditionalFormatting>
  <conditionalFormatting sqref="K19:P2098">
    <cfRule type="expression" dxfId="186" priority="164" stopIfTrue="1">
      <formula>IF($C19="",1,0)</formula>
    </cfRule>
    <cfRule type="expression" dxfId="185" priority="164" stopIfTrue="1">
      <formula>IF($H19&lt;=0,1,0)</formula>
    </cfRule>
  </conditionalFormatting>
  <conditionalFormatting sqref="Q19:Q2098">
    <cfRule type="expression" dxfId="184" priority="165" stopIfTrue="1">
      <formula>IF($C19="",1,0)</formula>
    </cfRule>
    <cfRule type="expression" dxfId="183" priority="165" stopIfTrue="1">
      <formula>IF($H19&lt;=0,1,0)</formula>
    </cfRule>
  </conditionalFormatting>
  <conditionalFormatting sqref="S19:X2098">
    <cfRule type="expression" dxfId="182" priority="166" stopIfTrue="1">
      <formula>IF($C19="",1,0)</formula>
    </cfRule>
    <cfRule type="expression" dxfId="181" priority="166" stopIfTrue="1">
      <formula>IF($H19&lt;=0,1,0)</formula>
    </cfRule>
  </conditionalFormatting>
  <conditionalFormatting sqref="Y19:Y2098">
    <cfRule type="expression" dxfId="180" priority="167" stopIfTrue="1">
      <formula>IF($C19="",1,0)</formula>
    </cfRule>
    <cfRule type="expression" dxfId="179" priority="167" stopIfTrue="1">
      <formula>IF($H19&lt;=0,1,0)</formula>
    </cfRule>
  </conditionalFormatting>
  <conditionalFormatting sqref="AA19:AF2098">
    <cfRule type="expression" dxfId="178" priority="168" stopIfTrue="1">
      <formula>IF($C19="",1,0)</formula>
    </cfRule>
    <cfRule type="expression" dxfId="177" priority="168" stopIfTrue="1">
      <formula>IF($H19&lt;=0,1,0)</formula>
    </cfRule>
  </conditionalFormatting>
  <conditionalFormatting sqref="AG19:AH2098">
    <cfRule type="expression" dxfId="176" priority="169" stopIfTrue="1">
      <formula>IF($C19="",1,0)</formula>
    </cfRule>
    <cfRule type="expression" dxfId="175" priority="169" stopIfTrue="1">
      <formula>IF($H19&lt;=0,1,0)</formula>
    </cfRule>
  </conditionalFormatting>
  <conditionalFormatting sqref="K19:P2097">
    <cfRule type="expression" dxfId="174" priority="170" stopIfTrue="1">
      <formula>IF($C19="",1,0)</formula>
    </cfRule>
    <cfRule type="expression" dxfId="173" priority="170" stopIfTrue="1">
      <formula>IF($H19&lt;=0,1,0)</formula>
    </cfRule>
  </conditionalFormatting>
  <conditionalFormatting sqref="Q19:Q2097">
    <cfRule type="expression" dxfId="172" priority="171" stopIfTrue="1">
      <formula>IF($C19="",1,0)</formula>
    </cfRule>
    <cfRule type="expression" dxfId="171" priority="171" stopIfTrue="1">
      <formula>IF($H19&lt;=0,1,0)</formula>
    </cfRule>
  </conditionalFormatting>
  <conditionalFormatting sqref="K19:P2098">
    <cfRule type="expression" dxfId="170" priority="172" stopIfTrue="1">
      <formula>IF($C19="",1,0)</formula>
    </cfRule>
    <cfRule type="expression" dxfId="169" priority="172" stopIfTrue="1">
      <formula>IF($H19&lt;=0,1,0)</formula>
    </cfRule>
  </conditionalFormatting>
  <conditionalFormatting sqref="Q19:Q2098">
    <cfRule type="expression" dxfId="168" priority="173" stopIfTrue="1">
      <formula>IF($C19="",1,0)</formula>
    </cfRule>
    <cfRule type="expression" dxfId="167" priority="173" stopIfTrue="1">
      <formula>IF($H19&lt;=0,1,0)</formula>
    </cfRule>
  </conditionalFormatting>
  <conditionalFormatting sqref="S19:X2098">
    <cfRule type="expression" dxfId="166" priority="174" stopIfTrue="1">
      <formula>IF($C19="",1,0)</formula>
    </cfRule>
    <cfRule type="expression" dxfId="165" priority="174" stopIfTrue="1">
      <formula>IF($H19&lt;=0,1,0)</formula>
    </cfRule>
  </conditionalFormatting>
  <conditionalFormatting sqref="Y19:Y2098">
    <cfRule type="expression" dxfId="164" priority="175" stopIfTrue="1">
      <formula>IF($C19="",1,0)</formula>
    </cfRule>
    <cfRule type="expression" dxfId="163" priority="175" stopIfTrue="1">
      <formula>IF($H19&lt;=0,1,0)</formula>
    </cfRule>
  </conditionalFormatting>
  <conditionalFormatting sqref="S19:X2097">
    <cfRule type="expression" dxfId="162" priority="176" stopIfTrue="1">
      <formula>IF($C19="",1,0)</formula>
    </cfRule>
    <cfRule type="expression" dxfId="161" priority="176" stopIfTrue="1">
      <formula>IF($H19&lt;=0,1,0)</formula>
    </cfRule>
  </conditionalFormatting>
  <conditionalFormatting sqref="Y19:Y2097">
    <cfRule type="expression" dxfId="160" priority="177" stopIfTrue="1">
      <formula>IF($C19="",1,0)</formula>
    </cfRule>
    <cfRule type="expression" dxfId="159" priority="177" stopIfTrue="1">
      <formula>IF($H19&lt;=0,1,0)</formula>
    </cfRule>
  </conditionalFormatting>
  <conditionalFormatting sqref="S19:X2098">
    <cfRule type="expression" dxfId="158" priority="178" stopIfTrue="1">
      <formula>IF($C19="",1,0)</formula>
    </cfRule>
    <cfRule type="expression" dxfId="157" priority="178" stopIfTrue="1">
      <formula>IF($H19&lt;=0,1,0)</formula>
    </cfRule>
  </conditionalFormatting>
  <conditionalFormatting sqref="Y19:Y2098">
    <cfRule type="expression" dxfId="156" priority="179" stopIfTrue="1">
      <formula>IF($C19="",1,0)</formula>
    </cfRule>
    <cfRule type="expression" dxfId="155" priority="179" stopIfTrue="1">
      <formula>IF($H19&lt;=0,1,0)</formula>
    </cfRule>
  </conditionalFormatting>
  <conditionalFormatting sqref="AA19:AF2098">
    <cfRule type="expression" dxfId="154" priority="180" stopIfTrue="1">
      <formula>IF($C19="",1,0)</formula>
    </cfRule>
    <cfRule type="expression" dxfId="153" priority="180" stopIfTrue="1">
      <formula>IF($H19&lt;=0,1,0)</formula>
    </cfRule>
  </conditionalFormatting>
  <conditionalFormatting sqref="AG19:AH2098">
    <cfRule type="expression" dxfId="152" priority="181" stopIfTrue="1">
      <formula>IF($C19="",1,0)</formula>
    </cfRule>
    <cfRule type="expression" dxfId="151" priority="181" stopIfTrue="1">
      <formula>IF($H19&lt;=0,1,0)</formula>
    </cfRule>
  </conditionalFormatting>
  <conditionalFormatting sqref="AA19:AF2098">
    <cfRule type="expression" dxfId="150" priority="182" stopIfTrue="1">
      <formula>IF($C19="",1,0)</formula>
    </cfRule>
    <cfRule type="expression" dxfId="149" priority="182" stopIfTrue="1">
      <formula>IF($H19&lt;=0,1,0)</formula>
    </cfRule>
  </conditionalFormatting>
  <conditionalFormatting sqref="AG19:AH2098">
    <cfRule type="expression" dxfId="148" priority="183" stopIfTrue="1">
      <formula>IF($C19="",1,0)</formula>
    </cfRule>
    <cfRule type="expression" dxfId="147" priority="183" stopIfTrue="1">
      <formula>IF($H19&lt;=0,1,0)</formula>
    </cfRule>
  </conditionalFormatting>
  <conditionalFormatting sqref="AA19:AF2097">
    <cfRule type="expression" dxfId="146" priority="184" stopIfTrue="1">
      <formula>IF($C19="",1,0)</formula>
    </cfRule>
    <cfRule type="expression" dxfId="145" priority="184" stopIfTrue="1">
      <formula>IF($H19&lt;=0,1,0)</formula>
    </cfRule>
  </conditionalFormatting>
  <conditionalFormatting sqref="AG19:AH2097">
    <cfRule type="expression" dxfId="144" priority="185" stopIfTrue="1">
      <formula>IF($C19="",1,0)</formula>
    </cfRule>
    <cfRule type="expression" dxfId="143" priority="185" stopIfTrue="1">
      <formula>IF($H19&lt;=0,1,0)</formula>
    </cfRule>
  </conditionalFormatting>
  <conditionalFormatting sqref="AA19:AF2098">
    <cfRule type="expression" dxfId="142" priority="186" stopIfTrue="1">
      <formula>IF($C19="",1,0)</formula>
    </cfRule>
    <cfRule type="expression" dxfId="141" priority="186" stopIfTrue="1">
      <formula>IF($H19&lt;=0,1,0)</formula>
    </cfRule>
  </conditionalFormatting>
  <conditionalFormatting sqref="AG19:AH2098">
    <cfRule type="expression" dxfId="140" priority="187" stopIfTrue="1">
      <formula>IF($C19="",1,0)</formula>
    </cfRule>
    <cfRule type="expression" dxfId="139" priority="187" stopIfTrue="1">
      <formula>IF($H19&lt;=0,1,0)</formula>
    </cfRule>
  </conditionalFormatting>
  <conditionalFormatting sqref="K19:P2098">
    <cfRule type="expression" dxfId="138" priority="188" stopIfTrue="1">
      <formula>IF($C19="",1,0)</formula>
    </cfRule>
    <cfRule type="expression" dxfId="137" priority="188" stopIfTrue="1">
      <formula>IF($H19&lt;=0,1,0)</formula>
    </cfRule>
  </conditionalFormatting>
  <conditionalFormatting sqref="Q19:Q2098">
    <cfRule type="expression" dxfId="136" priority="189" stopIfTrue="1">
      <formula>IF($C19="",1,0)</formula>
    </cfRule>
    <cfRule type="expression" dxfId="135" priority="189" stopIfTrue="1">
      <formula>IF($H19&lt;=0,1,0)</formula>
    </cfRule>
  </conditionalFormatting>
  <conditionalFormatting sqref="S19:X2098">
    <cfRule type="expression" dxfId="134" priority="190" stopIfTrue="1">
      <formula>IF($C19="",1,0)</formula>
    </cfRule>
    <cfRule type="expression" dxfId="133" priority="190" stopIfTrue="1">
      <formula>IF($H19&lt;=0,1,0)</formula>
    </cfRule>
  </conditionalFormatting>
  <conditionalFormatting sqref="Y19:Y2098">
    <cfRule type="expression" dxfId="132" priority="191" stopIfTrue="1">
      <formula>IF($C19="",1,0)</formula>
    </cfRule>
    <cfRule type="expression" dxfId="131" priority="191" stopIfTrue="1">
      <formula>IF($H19&lt;=0,1,0)</formula>
    </cfRule>
  </conditionalFormatting>
  <conditionalFormatting sqref="S19:X2097">
    <cfRule type="expression" dxfId="130" priority="192" stopIfTrue="1">
      <formula>IF($C19="",1,0)</formula>
    </cfRule>
    <cfRule type="expression" dxfId="129" priority="192" stopIfTrue="1">
      <formula>IF($H19&lt;=0,1,0)</formula>
    </cfRule>
  </conditionalFormatting>
  <conditionalFormatting sqref="Y19:Y2097">
    <cfRule type="expression" dxfId="128" priority="193" stopIfTrue="1">
      <formula>IF($C19="",1,0)</formula>
    </cfRule>
    <cfRule type="expression" dxfId="127" priority="193" stopIfTrue="1">
      <formula>IF($H19&lt;=0,1,0)</formula>
    </cfRule>
  </conditionalFormatting>
  <conditionalFormatting sqref="S19:X2098">
    <cfRule type="expression" dxfId="126" priority="194" stopIfTrue="1">
      <formula>IF($C19="",1,0)</formula>
    </cfRule>
    <cfRule type="expression" dxfId="125" priority="194" stopIfTrue="1">
      <formula>IF($H19&lt;=0,1,0)</formula>
    </cfRule>
  </conditionalFormatting>
  <conditionalFormatting sqref="Y19:Y2098">
    <cfRule type="expression" dxfId="124" priority="195" stopIfTrue="1">
      <formula>IF($C19="",1,0)</formula>
    </cfRule>
    <cfRule type="expression" dxfId="123" priority="195" stopIfTrue="1">
      <formula>IF($H19&lt;=0,1,0)</formula>
    </cfRule>
  </conditionalFormatting>
  <conditionalFormatting sqref="S19:X2098">
    <cfRule type="expression" dxfId="122" priority="196" stopIfTrue="1">
      <formula>IF($C19="",1,0)</formula>
    </cfRule>
    <cfRule type="expression" dxfId="121" priority="196" stopIfTrue="1">
      <formula>IF($H19&lt;=0,1,0)</formula>
    </cfRule>
  </conditionalFormatting>
  <conditionalFormatting sqref="Y19:Y2098">
    <cfRule type="expression" dxfId="120" priority="197" stopIfTrue="1">
      <formula>IF($C19="",1,0)</formula>
    </cfRule>
    <cfRule type="expression" dxfId="119" priority="197" stopIfTrue="1">
      <formula>IF($H19&lt;=0,1,0)</formula>
    </cfRule>
  </conditionalFormatting>
  <conditionalFormatting sqref="AA19:AF2098">
    <cfRule type="expression" dxfId="118" priority="198" stopIfTrue="1">
      <formula>IF($C19="",1,0)</formula>
    </cfRule>
    <cfRule type="expression" dxfId="117" priority="198" stopIfTrue="1">
      <formula>IF($H19&lt;=0,1,0)</formula>
    </cfRule>
  </conditionalFormatting>
  <conditionalFormatting sqref="AG19:AH2098">
    <cfRule type="expression" dxfId="116" priority="199" stopIfTrue="1">
      <formula>IF($C19="",1,0)</formula>
    </cfRule>
    <cfRule type="expression" dxfId="115" priority="199" stopIfTrue="1">
      <formula>IF($H19&lt;=0,1,0)</formula>
    </cfRule>
  </conditionalFormatting>
  <conditionalFormatting sqref="AA19:AF2098">
    <cfRule type="expression" dxfId="114" priority="200" stopIfTrue="1">
      <formula>IF($C19="",1,0)</formula>
    </cfRule>
    <cfRule type="expression" dxfId="113" priority="200" stopIfTrue="1">
      <formula>IF($H19&lt;=0,1,0)</formula>
    </cfRule>
  </conditionalFormatting>
  <conditionalFormatting sqref="AG19:AH2098">
    <cfRule type="expression" dxfId="112" priority="201" stopIfTrue="1">
      <formula>IF($C19="",1,0)</formula>
    </cfRule>
    <cfRule type="expression" dxfId="111" priority="201" stopIfTrue="1">
      <formula>IF($H19&lt;=0,1,0)</formula>
    </cfRule>
  </conditionalFormatting>
  <conditionalFormatting sqref="AA19:AF2097">
    <cfRule type="expression" dxfId="110" priority="202" stopIfTrue="1">
      <formula>IF($C19="",1,0)</formula>
    </cfRule>
    <cfRule type="expression" dxfId="109" priority="202" stopIfTrue="1">
      <formula>IF($H19&lt;=0,1,0)</formula>
    </cfRule>
  </conditionalFormatting>
  <conditionalFormatting sqref="AG19:AH2097">
    <cfRule type="expression" dxfId="108" priority="203" stopIfTrue="1">
      <formula>IF($C19="",1,0)</formula>
    </cfRule>
    <cfRule type="expression" dxfId="107" priority="203" stopIfTrue="1">
      <formula>IF($H19&lt;=0,1,0)</formula>
    </cfRule>
  </conditionalFormatting>
  <conditionalFormatting sqref="AA19:AF2098">
    <cfRule type="expression" dxfId="106" priority="204" stopIfTrue="1">
      <formula>IF($C19="",1,0)</formula>
    </cfRule>
    <cfRule type="expression" dxfId="105" priority="204" stopIfTrue="1">
      <formula>IF($H19&lt;=0,1,0)</formula>
    </cfRule>
  </conditionalFormatting>
  <conditionalFormatting sqref="AG19:AH2098">
    <cfRule type="expression" dxfId="104" priority="205" stopIfTrue="1">
      <formula>IF($C19="",1,0)</formula>
    </cfRule>
    <cfRule type="expression" dxfId="103" priority="205" stopIfTrue="1">
      <formula>IF($H19&lt;=0,1,0)</formula>
    </cfRule>
  </conditionalFormatting>
  <conditionalFormatting sqref="AA19:AF2098">
    <cfRule type="expression" dxfId="102" priority="206" stopIfTrue="1">
      <formula>IF($C19="",1,0)</formula>
    </cfRule>
    <cfRule type="expression" dxfId="101" priority="206" stopIfTrue="1">
      <formula>IF($H19&lt;=0,1,0)</formula>
    </cfRule>
  </conditionalFormatting>
  <conditionalFormatting sqref="AG19:AH2098">
    <cfRule type="expression" dxfId="100" priority="207" stopIfTrue="1">
      <formula>IF($C19="",1,0)</formula>
    </cfRule>
    <cfRule type="expression" dxfId="99" priority="207" stopIfTrue="1">
      <formula>IF($H19&lt;=0,1,0)</formula>
    </cfRule>
  </conditionalFormatting>
  <conditionalFormatting sqref="AA19:AF2097">
    <cfRule type="expression" dxfId="98" priority="208" stopIfTrue="1">
      <formula>IF($C19="",1,0)</formula>
    </cfRule>
    <cfRule type="expression" dxfId="97" priority="208" stopIfTrue="1">
      <formula>IF($H19&lt;=0,1,0)</formula>
    </cfRule>
  </conditionalFormatting>
  <conditionalFormatting sqref="AG19:AH2097">
    <cfRule type="expression" dxfId="96" priority="209" stopIfTrue="1">
      <formula>IF($C19="",1,0)</formula>
    </cfRule>
    <cfRule type="expression" dxfId="95" priority="209" stopIfTrue="1">
      <formula>IF($H19&lt;=0,1,0)</formula>
    </cfRule>
  </conditionalFormatting>
  <conditionalFormatting sqref="AA19:AF2098">
    <cfRule type="expression" dxfId="94" priority="210" stopIfTrue="1">
      <formula>IF($C19="",1,0)</formula>
    </cfRule>
    <cfRule type="expression" dxfId="93" priority="210" stopIfTrue="1">
      <formula>IF($H19&lt;=0,1,0)</formula>
    </cfRule>
  </conditionalFormatting>
  <conditionalFormatting sqref="AG19:AH2098">
    <cfRule type="expression" dxfId="92" priority="211" stopIfTrue="1">
      <formula>IF($C19="",1,0)</formula>
    </cfRule>
    <cfRule type="expression" dxfId="91" priority="211" stopIfTrue="1">
      <formula>IF($H19&lt;=0,1,0)</formula>
    </cfRule>
  </conditionalFormatting>
  <conditionalFormatting sqref="AA19:AF2098">
    <cfRule type="expression" dxfId="90" priority="212" stopIfTrue="1">
      <formula>IF($C19="",1,0)</formula>
    </cfRule>
    <cfRule type="expression" dxfId="89" priority="212" stopIfTrue="1">
      <formula>IF($H19&lt;=0,1,0)</formula>
    </cfRule>
  </conditionalFormatting>
  <conditionalFormatting sqref="AG19:AH2098">
    <cfRule type="expression" dxfId="88" priority="213" stopIfTrue="1">
      <formula>IF($C19="",1,0)</formula>
    </cfRule>
    <cfRule type="expression" dxfId="87" priority="213" stopIfTrue="1">
      <formula>IF($H19&lt;=0,1,0)</formula>
    </cfRule>
  </conditionalFormatting>
  <conditionalFormatting sqref="AK20:AK78">
    <cfRule type="expression" dxfId="86" priority="161" stopIfTrue="1">
      <formula>IF($C20="",1,0)</formula>
    </cfRule>
    <cfRule type="expression" dxfId="85" priority="162" stopIfTrue="1">
      <formula>IF($H20&lt;=0,1,0)</formula>
    </cfRule>
  </conditionalFormatting>
  <conditionalFormatting sqref="AI79:AO2098">
    <cfRule type="expression" dxfId="84" priority="107" stopIfTrue="1">
      <formula>IF($C79="",1,0)</formula>
    </cfRule>
  </conditionalFormatting>
  <conditionalFormatting sqref="AI19:AN78">
    <cfRule type="expression" dxfId="83" priority="108" stopIfTrue="1">
      <formula>IF($C19="",1,0)</formula>
    </cfRule>
  </conditionalFormatting>
  <conditionalFormatting sqref="AO19:AP78 AP79:AP2098">
    <cfRule type="expression" dxfId="82" priority="109" stopIfTrue="1">
      <formula>IF($C19="",1,0)</formula>
    </cfRule>
  </conditionalFormatting>
  <conditionalFormatting sqref="AI19:AN78">
    <cfRule type="expression" dxfId="81" priority="110" stopIfTrue="1">
      <formula>IF($C19="",1,0)</formula>
    </cfRule>
  </conditionalFormatting>
  <conditionalFormatting sqref="AO19:AP78 AP79:AP2098">
    <cfRule type="expression" dxfId="80" priority="111" stopIfTrue="1">
      <formula>IF($C19="",1,0)</formula>
    </cfRule>
  </conditionalFormatting>
  <conditionalFormatting sqref="AI19:AN78">
    <cfRule type="expression" dxfId="79" priority="112" stopIfTrue="1">
      <formula>IF($C19="",1,0)</formula>
    </cfRule>
  </conditionalFormatting>
  <conditionalFormatting sqref="AO19:AP78 AP79:AP2098">
    <cfRule type="expression" dxfId="78" priority="113" stopIfTrue="1">
      <formula>IF($C19="",1,0)</formula>
    </cfRule>
  </conditionalFormatting>
  <conditionalFormatting sqref="AI19:AN78">
    <cfRule type="expression" dxfId="77" priority="114" stopIfTrue="1">
      <formula>IF($C19="",1,0)</formula>
    </cfRule>
  </conditionalFormatting>
  <conditionalFormatting sqref="AO19:AP78 AP79:AP2097">
    <cfRule type="expression" dxfId="76" priority="115" stopIfTrue="1">
      <formula>IF($C19="",1,0)</formula>
    </cfRule>
  </conditionalFormatting>
  <conditionalFormatting sqref="AI19:AN78">
    <cfRule type="expression" dxfId="75" priority="116" stopIfTrue="1">
      <formula>IF($C19="",1,0)</formula>
    </cfRule>
  </conditionalFormatting>
  <conditionalFormatting sqref="AO19:AP78 AP79:AP2098">
    <cfRule type="expression" dxfId="74" priority="117" stopIfTrue="1">
      <formula>IF($C19="",1,0)</formula>
    </cfRule>
  </conditionalFormatting>
  <conditionalFormatting sqref="AI19:AN78">
    <cfRule type="expression" dxfId="73" priority="118" stopIfTrue="1">
      <formula>IF($C19="",1,0)</formula>
    </cfRule>
  </conditionalFormatting>
  <conditionalFormatting sqref="AO19:AP78 AP79:AP2098">
    <cfRule type="expression" dxfId="72" priority="119" stopIfTrue="1">
      <formula>IF($C19="",1,0)</formula>
    </cfRule>
  </conditionalFormatting>
  <conditionalFormatting sqref="AI19:AN78">
    <cfRule type="expression" dxfId="71" priority="120" stopIfTrue="1">
      <formula>IF($C19="",1,0)</formula>
    </cfRule>
  </conditionalFormatting>
  <conditionalFormatting sqref="AO19:AP78 AP79:AP2098">
    <cfRule type="expression" dxfId="70" priority="121" stopIfTrue="1">
      <formula>IF($C19="",1,0)</formula>
    </cfRule>
  </conditionalFormatting>
  <conditionalFormatting sqref="AI19:AN78">
    <cfRule type="expression" dxfId="69" priority="122" stopIfTrue="1">
      <formula>IF($C19="",1,0)</formula>
    </cfRule>
  </conditionalFormatting>
  <conditionalFormatting sqref="AO19:AP78 AP79:AP2097">
    <cfRule type="expression" dxfId="68" priority="123" stopIfTrue="1">
      <formula>IF($C19="",1,0)</formula>
    </cfRule>
  </conditionalFormatting>
  <conditionalFormatting sqref="AI19:AN78">
    <cfRule type="expression" dxfId="67" priority="124" stopIfTrue="1">
      <formula>IF($C19="",1,0)</formula>
    </cfRule>
  </conditionalFormatting>
  <conditionalFormatting sqref="AO19:AP78 AP79:AP2098">
    <cfRule type="expression" dxfId="66" priority="125" stopIfTrue="1">
      <formula>IF($C19="",1,0)</formula>
    </cfRule>
  </conditionalFormatting>
  <conditionalFormatting sqref="AI19:AN78">
    <cfRule type="expression" dxfId="65" priority="126" stopIfTrue="1">
      <formula>IF($C19="",1,0)</formula>
    </cfRule>
  </conditionalFormatting>
  <conditionalFormatting sqref="AO19:AP78 AP79:AP2098">
    <cfRule type="expression" dxfId="64" priority="127" stopIfTrue="1">
      <formula>IF($C19="",1,0)</formula>
    </cfRule>
  </conditionalFormatting>
  <conditionalFormatting sqref="AI19:AN78">
    <cfRule type="expression" dxfId="63" priority="128" stopIfTrue="1">
      <formula>IF($C19="",1,0)</formula>
    </cfRule>
  </conditionalFormatting>
  <conditionalFormatting sqref="AO19:AP78 AP79:AP2097">
    <cfRule type="expression" dxfId="62" priority="129" stopIfTrue="1">
      <formula>IF($C19="",1,0)</formula>
    </cfRule>
  </conditionalFormatting>
  <conditionalFormatting sqref="AI19:AN78">
    <cfRule type="expression" dxfId="61" priority="130" stopIfTrue="1">
      <formula>IF($C19="",1,0)</formula>
    </cfRule>
  </conditionalFormatting>
  <conditionalFormatting sqref="AO19:AP78 AP79:AP2098">
    <cfRule type="expression" dxfId="60" priority="131" stopIfTrue="1">
      <formula>IF($C19="",1,0)</formula>
    </cfRule>
  </conditionalFormatting>
  <conditionalFormatting sqref="AI19:AN78">
    <cfRule type="expression" dxfId="59" priority="132" stopIfTrue="1">
      <formula>IF($C19="",1,0)</formula>
    </cfRule>
  </conditionalFormatting>
  <conditionalFormatting sqref="AO19:AP78 AP79:AP2098">
    <cfRule type="expression" dxfId="58" priority="133" stopIfTrue="1">
      <formula>IF($C19="",1,0)</formula>
    </cfRule>
  </conditionalFormatting>
  <conditionalFormatting sqref="AI79:AN2097">
    <cfRule type="expression" dxfId="57" priority="59" stopIfTrue="1">
      <formula>IF($C79="",1,0)</formula>
    </cfRule>
  </conditionalFormatting>
  <conditionalFormatting sqref="AO79:AO2097">
    <cfRule type="expression" dxfId="56" priority="60" stopIfTrue="1">
      <formula>IF($C79="",1,0)</formula>
    </cfRule>
  </conditionalFormatting>
  <conditionalFormatting sqref="AI79:AN2097">
    <cfRule type="expression" dxfId="55" priority="67" stopIfTrue="1">
      <formula>IF($C79="",1,0)</formula>
    </cfRule>
  </conditionalFormatting>
  <conditionalFormatting sqref="AO79:AO2097">
    <cfRule type="expression" dxfId="54" priority="68" stopIfTrue="1">
      <formula>IF($C79="",1,0)</formula>
    </cfRule>
  </conditionalFormatting>
  <conditionalFormatting sqref="AI79:AN2097">
    <cfRule type="expression" dxfId="53" priority="73" stopIfTrue="1">
      <formula>IF($C79="",1,0)</formula>
    </cfRule>
  </conditionalFormatting>
  <conditionalFormatting sqref="AO79:AO2097">
    <cfRule type="expression" dxfId="52" priority="74" stopIfTrue="1">
      <formula>IF($C79="",1,0)</formula>
    </cfRule>
  </conditionalFormatting>
  <conditionalFormatting sqref="AI19:AN258">
    <cfRule type="expression" dxfId="51" priority="51" stopIfTrue="1">
      <formula>IF($C19="",1,0)</formula>
    </cfRule>
    <cfRule type="expression" dxfId="50" priority="52" stopIfTrue="1">
      <formula>IF($H19&lt;=0,1,0)</formula>
    </cfRule>
  </conditionalFormatting>
  <conditionalFormatting sqref="AO19:AP258">
    <cfRule type="expression" dxfId="49" priority="49" stopIfTrue="1">
      <formula>IF($C19="",1,0)</formula>
    </cfRule>
    <cfRule type="expression" dxfId="48" priority="50" stopIfTrue="1">
      <formula>IF($H19&lt;=0,1,0)</formula>
    </cfRule>
  </conditionalFormatting>
  <conditionalFormatting sqref="AI19:AN258">
    <cfRule type="expression" dxfId="47" priority="47" stopIfTrue="1">
      <formula>IF($C19="",1,0)</formula>
    </cfRule>
    <cfRule type="expression" dxfId="46" priority="48" stopIfTrue="1">
      <formula>IF($H19&lt;=0,1,0)</formula>
    </cfRule>
  </conditionalFormatting>
  <conditionalFormatting sqref="AO19:AP258">
    <cfRule type="expression" dxfId="45" priority="45" stopIfTrue="1">
      <formula>IF($C19="",1,0)</formula>
    </cfRule>
    <cfRule type="expression" dxfId="44" priority="46" stopIfTrue="1">
      <formula>IF($H19&lt;=0,1,0)</formula>
    </cfRule>
  </conditionalFormatting>
  <conditionalFormatting sqref="AI19:AN258">
    <cfRule type="expression" dxfId="43" priority="43" stopIfTrue="1">
      <formula>IF($C19="",1,0)</formula>
    </cfRule>
    <cfRule type="expression" dxfId="42" priority="44" stopIfTrue="1">
      <formula>IF($H19&lt;=0,1,0)</formula>
    </cfRule>
  </conditionalFormatting>
  <conditionalFormatting sqref="AO19:AP258">
    <cfRule type="expression" dxfId="41" priority="41" stopIfTrue="1">
      <formula>IF($C19="",1,0)</formula>
    </cfRule>
    <cfRule type="expression" dxfId="40" priority="42" stopIfTrue="1">
      <formula>IF($H19&lt;=0,1,0)</formula>
    </cfRule>
  </conditionalFormatting>
  <conditionalFormatting sqref="AI19:AN258">
    <cfRule type="expression" dxfId="39" priority="39" stopIfTrue="1">
      <formula>IF($C19="",1,0)</formula>
    </cfRule>
    <cfRule type="expression" dxfId="38" priority="40" stopIfTrue="1">
      <formula>IF($H19&lt;=0,1,0)</formula>
    </cfRule>
  </conditionalFormatting>
  <conditionalFormatting sqref="AO19:AP258">
    <cfRule type="expression" dxfId="37" priority="37" stopIfTrue="1">
      <formula>IF($C19="",1,0)</formula>
    </cfRule>
    <cfRule type="expression" dxfId="36" priority="38" stopIfTrue="1">
      <formula>IF($H19&lt;=0,1,0)</formula>
    </cfRule>
  </conditionalFormatting>
  <conditionalFormatting sqref="AI19:AN258">
    <cfRule type="expression" dxfId="35" priority="35" stopIfTrue="1">
      <formula>IF($C19="",1,0)</formula>
    </cfRule>
    <cfRule type="expression" dxfId="34" priority="36" stopIfTrue="1">
      <formula>IF($H19&lt;=0,1,0)</formula>
    </cfRule>
  </conditionalFormatting>
  <conditionalFormatting sqref="AO19:AP258">
    <cfRule type="expression" dxfId="33" priority="33" stopIfTrue="1">
      <formula>IF($C19="",1,0)</formula>
    </cfRule>
    <cfRule type="expression" dxfId="32" priority="34" stopIfTrue="1">
      <formula>IF($H19&lt;=0,1,0)</formula>
    </cfRule>
  </conditionalFormatting>
  <conditionalFormatting sqref="AI19:AN258">
    <cfRule type="expression" dxfId="31" priority="31" stopIfTrue="1">
      <formula>IF($C19="",1,0)</formula>
    </cfRule>
    <cfRule type="expression" dxfId="30" priority="32" stopIfTrue="1">
      <formula>IF($H19&lt;=0,1,0)</formula>
    </cfRule>
  </conditionalFormatting>
  <conditionalFormatting sqref="AO19:AP258">
    <cfRule type="expression" dxfId="29" priority="29" stopIfTrue="1">
      <formula>IF($C19="",1,0)</formula>
    </cfRule>
    <cfRule type="expression" dxfId="28" priority="30" stopIfTrue="1">
      <formula>IF($H19&lt;=0,1,0)</formula>
    </cfRule>
  </conditionalFormatting>
  <conditionalFormatting sqref="AI19:AN258">
    <cfRule type="expression" dxfId="27" priority="27" stopIfTrue="1">
      <formula>IF($C19="",1,0)</formula>
    </cfRule>
    <cfRule type="expression" dxfId="26" priority="28" stopIfTrue="1">
      <formula>IF($H19&lt;=0,1,0)</formula>
    </cfRule>
  </conditionalFormatting>
  <conditionalFormatting sqref="AO19:AP258">
    <cfRule type="expression" dxfId="25" priority="25" stopIfTrue="1">
      <formula>IF($C19="",1,0)</formula>
    </cfRule>
    <cfRule type="expression" dxfId="24" priority="26" stopIfTrue="1">
      <formula>IF($H19&lt;=0,1,0)</formula>
    </cfRule>
  </conditionalFormatting>
  <conditionalFormatting sqref="AI19:AN258">
    <cfRule type="expression" dxfId="23" priority="23" stopIfTrue="1">
      <formula>IF($C19="",1,0)</formula>
    </cfRule>
    <cfRule type="expression" dxfId="22" priority="24" stopIfTrue="1">
      <formula>IF($H19&lt;=0,1,0)</formula>
    </cfRule>
  </conditionalFormatting>
  <conditionalFormatting sqref="AO19:AP258">
    <cfRule type="expression" dxfId="21" priority="21" stopIfTrue="1">
      <formula>IF($C19="",1,0)</formula>
    </cfRule>
    <cfRule type="expression" dxfId="20" priority="22" stopIfTrue="1">
      <formula>IF($H19&lt;=0,1,0)</formula>
    </cfRule>
  </conditionalFormatting>
  <conditionalFormatting sqref="AI19:AN258">
    <cfRule type="expression" dxfId="19" priority="19" stopIfTrue="1">
      <formula>IF($C19="",1,0)</formula>
    </cfRule>
    <cfRule type="expression" dxfId="18" priority="20" stopIfTrue="1">
      <formula>IF($H19&lt;=0,1,0)</formula>
    </cfRule>
  </conditionalFormatting>
  <conditionalFormatting sqref="AO19:AP258">
    <cfRule type="expression" dxfId="17" priority="17" stopIfTrue="1">
      <formula>IF($C19="",1,0)</formula>
    </cfRule>
    <cfRule type="expression" dxfId="16" priority="18" stopIfTrue="1">
      <formula>IF($H19&lt;=0,1,0)</formula>
    </cfRule>
  </conditionalFormatting>
  <conditionalFormatting sqref="AI19:AN258">
    <cfRule type="expression" dxfId="15" priority="15" stopIfTrue="1">
      <formula>IF($C19="",1,0)</formula>
    </cfRule>
    <cfRule type="expression" dxfId="14" priority="16" stopIfTrue="1">
      <formula>IF($H19&lt;=0,1,0)</formula>
    </cfRule>
  </conditionalFormatting>
  <conditionalFormatting sqref="AO19:AP258">
    <cfRule type="expression" dxfId="13" priority="13" stopIfTrue="1">
      <formula>IF($C19="",1,0)</formula>
    </cfRule>
    <cfRule type="expression" dxfId="12" priority="14" stopIfTrue="1">
      <formula>IF($H19&lt;=0,1,0)</formula>
    </cfRule>
  </conditionalFormatting>
  <conditionalFormatting sqref="AI19:AN258">
    <cfRule type="expression" dxfId="11" priority="11" stopIfTrue="1">
      <formula>IF($C19="",1,0)</formula>
    </cfRule>
    <cfRule type="expression" dxfId="10" priority="12" stopIfTrue="1">
      <formula>IF($H19&lt;=0,1,0)</formula>
    </cfRule>
  </conditionalFormatting>
  <conditionalFormatting sqref="AO19:AP258">
    <cfRule type="expression" dxfId="9" priority="9" stopIfTrue="1">
      <formula>IF($C19="",1,0)</formula>
    </cfRule>
    <cfRule type="expression" dxfId="8" priority="10" stopIfTrue="1">
      <formula>IF($H19&lt;=0,1,0)</formula>
    </cfRule>
  </conditionalFormatting>
  <conditionalFormatting sqref="AI19:AN258">
    <cfRule type="expression" dxfId="7" priority="7" stopIfTrue="1">
      <formula>IF($C19="",1,0)</formula>
    </cfRule>
    <cfRule type="expression" dxfId="6" priority="8" stopIfTrue="1">
      <formula>IF($H19&lt;=0,1,0)</formula>
    </cfRule>
  </conditionalFormatting>
  <conditionalFormatting sqref="AO19:AP258">
    <cfRule type="expression" dxfId="5" priority="5" stopIfTrue="1">
      <formula>IF($C19="",1,0)</formula>
    </cfRule>
    <cfRule type="expression" dxfId="4" priority="6" stopIfTrue="1">
      <formula>IF($H19&lt;=0,1,0)</formula>
    </cfRule>
  </conditionalFormatting>
  <conditionalFormatting sqref="AI19:AN258">
    <cfRule type="expression" dxfId="3" priority="3" stopIfTrue="1">
      <formula>IF($C19="",1,0)</formula>
    </cfRule>
    <cfRule type="expression" dxfId="2" priority="4" stopIfTrue="1">
      <formula>IF($H19&lt;=0,1,0)</formula>
    </cfRule>
  </conditionalFormatting>
  <conditionalFormatting sqref="AO19:AP258">
    <cfRule type="expression" dxfId="1" priority="214" stopIfTrue="1">
      <formula>IF($C19="",1,0)</formula>
    </cfRule>
    <cfRule type="expression" dxfId="0" priority="215" stopIfTrue="1">
      <formula>IF($H19&lt;=0,1,0)</formula>
    </cfRule>
  </conditionalFormatting>
  <dataValidations xWindow="1759" yWindow="366" count="4">
    <dataValidation type="decimal" allowBlank="1" showInputMessage="1" showErrorMessage="1" errorTitle="Number of Years" error="You must enter number of years from 1 to 40" promptTitle="Loan Period in Years" prompt="max 40 years " sqref="AE6 W6 F6 O6 AM6">
      <formula1>0</formula1>
      <formula2>40</formula2>
    </dataValidation>
    <dataValidation type="list" allowBlank="1" showInputMessage="1" showErrorMessage="1" sqref="AE7 W7 AM7 O7 F7">
      <formula1>$I$6:$I$10</formula1>
    </dataValidation>
    <dataValidation operator="greaterThan" allowBlank="1" showInputMessage="1" showErrorMessage="1" sqref="AE4 W4 F4 O4 AM4"/>
    <dataValidation type="date" operator="greaterThan" allowBlank="1" showInputMessage="1" showErrorMessage="1" sqref="AE8 W8 F8 O8 AM8">
      <formula1>1</formula1>
    </dataValidation>
  </dataValidations>
  <pageMargins left="0.7" right="0.7" top="0.75" bottom="0.75" header="0.3" footer="0.3"/>
  <pageSetup orientation="portrait"/>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BO402"/>
  <sheetViews>
    <sheetView tabSelected="1" workbookViewId="0">
      <selection activeCell="I88" sqref="I88"/>
    </sheetView>
  </sheetViews>
  <sheetFormatPr defaultColWidth="8.85546875" defaultRowHeight="12.75"/>
  <cols>
    <col min="1" max="1" width="9.140625" style="278" customWidth="1"/>
    <col min="2" max="8" width="8.85546875" style="278"/>
    <col min="9" max="9" width="8.85546875" style="348"/>
    <col min="10" max="10" width="9.140625" style="278" customWidth="1"/>
    <col min="11" max="17" width="8.85546875" style="278"/>
    <col min="18" max="18" width="9.140625" style="278" customWidth="1"/>
    <col min="19" max="25" width="8.85546875" style="278"/>
    <col min="26" max="49" width="9.140625" style="278" customWidth="1"/>
    <col min="50" max="67" width="8.85546875" style="278"/>
  </cols>
  <sheetData>
    <row r="1" spans="1:26" s="278" customFormat="1">
      <c r="A1" s="345"/>
      <c r="B1" s="345"/>
      <c r="C1" s="345"/>
      <c r="D1" s="345"/>
      <c r="E1" s="345"/>
      <c r="F1" s="345"/>
      <c r="G1" s="345"/>
      <c r="H1" s="345"/>
      <c r="I1" s="348"/>
      <c r="J1" s="345"/>
      <c r="K1" s="345"/>
      <c r="L1" s="345"/>
      <c r="M1" s="345"/>
      <c r="N1" s="345"/>
      <c r="O1" s="345"/>
      <c r="P1" s="345"/>
      <c r="Q1" s="345"/>
      <c r="R1" s="345"/>
      <c r="S1" s="345"/>
      <c r="T1" s="345"/>
      <c r="U1" s="345"/>
      <c r="V1" s="345"/>
      <c r="W1" s="345"/>
      <c r="X1" s="345"/>
      <c r="Y1" s="345"/>
      <c r="Z1" s="345"/>
    </row>
    <row r="2" spans="1:26" s="278" customFormat="1">
      <c r="A2" s="345"/>
      <c r="B2" s="610"/>
      <c r="C2" s="610"/>
      <c r="D2" s="610"/>
      <c r="E2" s="610"/>
      <c r="F2" s="610"/>
      <c r="G2" s="610"/>
      <c r="H2" s="610"/>
      <c r="I2" s="349"/>
      <c r="J2" s="345"/>
      <c r="K2" s="610"/>
      <c r="L2" s="610"/>
      <c r="M2" s="610"/>
      <c r="N2" s="610"/>
      <c r="O2" s="610"/>
      <c r="P2" s="610"/>
      <c r="Q2" s="610"/>
      <c r="R2" s="345"/>
      <c r="S2" s="345"/>
      <c r="T2" s="345"/>
      <c r="U2" s="345"/>
      <c r="V2" s="345"/>
      <c r="W2" s="345"/>
      <c r="X2" s="345"/>
      <c r="Y2" s="345"/>
      <c r="Z2" s="345"/>
    </row>
    <row r="3" spans="1:26" s="278" customFormat="1">
      <c r="A3" s="345"/>
      <c r="B3" s="610"/>
      <c r="C3" s="610"/>
      <c r="D3" s="610"/>
      <c r="E3" s="610"/>
      <c r="F3" s="610"/>
      <c r="G3" s="610"/>
      <c r="H3" s="610"/>
      <c r="I3" s="349"/>
      <c r="J3" s="345"/>
      <c r="K3" s="610"/>
      <c r="L3" s="610"/>
      <c r="M3" s="610"/>
      <c r="N3" s="610"/>
      <c r="O3" s="610"/>
      <c r="P3" s="610"/>
      <c r="Q3" s="610"/>
      <c r="R3" s="345"/>
      <c r="S3" s="345"/>
      <c r="T3" s="345"/>
      <c r="U3" s="345"/>
      <c r="V3" s="345"/>
      <c r="W3" s="345"/>
      <c r="X3" s="345"/>
      <c r="Y3" s="345"/>
      <c r="Z3" s="345"/>
    </row>
    <row r="4" spans="1:26" s="278" customFormat="1">
      <c r="A4" s="345"/>
      <c r="B4" s="610"/>
      <c r="C4" s="610"/>
      <c r="D4" s="610"/>
      <c r="E4" s="610"/>
      <c r="F4" s="610"/>
      <c r="G4" s="610"/>
      <c r="H4" s="610"/>
      <c r="I4" s="349"/>
      <c r="J4" s="345"/>
      <c r="K4" s="610"/>
      <c r="L4" s="610"/>
      <c r="M4" s="610"/>
      <c r="N4" s="610"/>
      <c r="O4" s="610"/>
      <c r="P4" s="610"/>
      <c r="Q4" s="610"/>
      <c r="R4" s="345"/>
      <c r="S4" s="345"/>
      <c r="T4" s="345"/>
      <c r="U4" s="345"/>
      <c r="V4" s="345"/>
      <c r="W4" s="345"/>
      <c r="X4" s="345"/>
      <c r="Y4" s="345"/>
      <c r="Z4" s="345"/>
    </row>
    <row r="5" spans="1:26" s="278" customFormat="1">
      <c r="A5" s="345"/>
      <c r="B5" s="610"/>
      <c r="C5" s="610"/>
      <c r="D5" s="610"/>
      <c r="E5" s="610"/>
      <c r="F5" s="610"/>
      <c r="G5" s="610"/>
      <c r="H5" s="610"/>
      <c r="I5" s="349"/>
      <c r="J5" s="345"/>
      <c r="K5" s="610"/>
      <c r="L5" s="610"/>
      <c r="M5" s="610"/>
      <c r="N5" s="610"/>
      <c r="O5" s="610"/>
      <c r="P5" s="610"/>
      <c r="Q5" s="610"/>
      <c r="R5" s="345"/>
      <c r="S5" s="345"/>
      <c r="T5" s="345"/>
      <c r="U5" s="345"/>
      <c r="V5" s="345"/>
      <c r="W5" s="345"/>
      <c r="X5" s="345"/>
      <c r="Y5" s="345"/>
      <c r="Z5" s="345"/>
    </row>
    <row r="6" spans="1:26" s="278" customFormat="1">
      <c r="A6" s="345"/>
      <c r="B6" s="610"/>
      <c r="C6" s="610"/>
      <c r="D6" s="610"/>
      <c r="E6" s="610"/>
      <c r="F6" s="610"/>
      <c r="G6" s="610"/>
      <c r="H6" s="610"/>
      <c r="I6" s="349"/>
      <c r="J6" s="345"/>
      <c r="K6" s="610"/>
      <c r="L6" s="610"/>
      <c r="M6" s="610"/>
      <c r="N6" s="610"/>
      <c r="O6" s="610"/>
      <c r="P6" s="610"/>
      <c r="Q6" s="610"/>
      <c r="R6" s="345"/>
      <c r="S6" s="345"/>
      <c r="T6" s="345"/>
      <c r="U6" s="345"/>
      <c r="V6" s="345"/>
      <c r="W6" s="345"/>
      <c r="X6" s="345"/>
      <c r="Y6" s="345"/>
      <c r="Z6" s="345"/>
    </row>
    <row r="7" spans="1:26" s="278" customFormat="1">
      <c r="A7" s="345"/>
      <c r="B7" s="610"/>
      <c r="C7" s="610"/>
      <c r="D7" s="610"/>
      <c r="E7" s="610"/>
      <c r="F7" s="610"/>
      <c r="G7" s="610"/>
      <c r="H7" s="610"/>
      <c r="I7" s="349"/>
      <c r="J7" s="345"/>
      <c r="K7" s="610"/>
      <c r="L7" s="610"/>
      <c r="M7" s="610"/>
      <c r="N7" s="610"/>
      <c r="O7" s="610"/>
      <c r="P7" s="610"/>
      <c r="Q7" s="610"/>
      <c r="R7" s="345"/>
      <c r="S7" s="345"/>
      <c r="T7" s="345"/>
      <c r="U7" s="345"/>
      <c r="V7" s="345"/>
      <c r="W7" s="345"/>
      <c r="X7" s="345"/>
      <c r="Y7" s="345"/>
      <c r="Z7" s="345"/>
    </row>
    <row r="8" spans="1:26" s="278" customFormat="1">
      <c r="A8" s="345"/>
      <c r="B8" s="610"/>
      <c r="C8" s="610"/>
      <c r="D8" s="610"/>
      <c r="E8" s="610"/>
      <c r="F8" s="610"/>
      <c r="G8" s="610"/>
      <c r="H8" s="610"/>
      <c r="I8" s="349"/>
      <c r="J8" s="345"/>
      <c r="K8" s="610"/>
      <c r="L8" s="610"/>
      <c r="M8" s="610"/>
      <c r="N8" s="610"/>
      <c r="O8" s="610"/>
      <c r="P8" s="610"/>
      <c r="Q8" s="610"/>
      <c r="R8" s="345"/>
      <c r="S8" s="345"/>
      <c r="T8" s="345"/>
      <c r="U8" s="345"/>
      <c r="V8" s="345"/>
      <c r="W8" s="345"/>
      <c r="X8" s="345"/>
      <c r="Y8" s="345"/>
      <c r="Z8" s="345"/>
    </row>
    <row r="9" spans="1:26" s="278" customFormat="1">
      <c r="A9" s="345"/>
      <c r="B9" s="610"/>
      <c r="C9" s="610"/>
      <c r="D9" s="610"/>
      <c r="E9" s="610"/>
      <c r="F9" s="610"/>
      <c r="G9" s="610"/>
      <c r="H9" s="610"/>
      <c r="I9" s="349"/>
      <c r="J9" s="345"/>
      <c r="K9" s="610"/>
      <c r="L9" s="610"/>
      <c r="M9" s="610"/>
      <c r="N9" s="610"/>
      <c r="O9" s="610"/>
      <c r="P9" s="610"/>
      <c r="Q9" s="610"/>
      <c r="R9" s="345"/>
      <c r="S9" s="345"/>
      <c r="T9" s="345"/>
      <c r="U9" s="345"/>
      <c r="V9" s="345"/>
      <c r="W9" s="345"/>
      <c r="X9" s="345"/>
      <c r="Y9" s="345"/>
      <c r="Z9" s="345"/>
    </row>
    <row r="10" spans="1:26" s="278" customFormat="1">
      <c r="A10" s="345"/>
      <c r="B10" s="610"/>
      <c r="C10" s="610"/>
      <c r="D10" s="610"/>
      <c r="E10" s="610"/>
      <c r="F10" s="610"/>
      <c r="G10" s="610"/>
      <c r="H10" s="610"/>
      <c r="I10" s="349"/>
      <c r="J10" s="345"/>
      <c r="K10" s="610"/>
      <c r="L10" s="610"/>
      <c r="M10" s="610"/>
      <c r="N10" s="610"/>
      <c r="O10" s="610"/>
      <c r="P10" s="610"/>
      <c r="Q10" s="610"/>
      <c r="R10" s="345"/>
      <c r="S10" s="345"/>
      <c r="T10" s="345"/>
      <c r="U10" s="345"/>
      <c r="V10" s="345"/>
      <c r="W10" s="345"/>
      <c r="X10" s="345"/>
      <c r="Y10" s="345"/>
      <c r="Z10" s="345"/>
    </row>
    <row r="11" spans="1:26" s="278" customFormat="1">
      <c r="A11" s="345"/>
      <c r="B11" s="610"/>
      <c r="C11" s="610"/>
      <c r="D11" s="610"/>
      <c r="E11" s="610"/>
      <c r="F11" s="610"/>
      <c r="G11" s="610"/>
      <c r="H11" s="610"/>
      <c r="I11" s="349"/>
      <c r="J11" s="345"/>
      <c r="K11" s="610"/>
      <c r="L11" s="610"/>
      <c r="M11" s="610"/>
      <c r="N11" s="610"/>
      <c r="O11" s="610"/>
      <c r="P11" s="610"/>
      <c r="Q11" s="610"/>
      <c r="R11" s="345"/>
      <c r="S11" s="345"/>
      <c r="T11" s="345"/>
      <c r="U11" s="345"/>
      <c r="V11" s="345"/>
      <c r="W11" s="345"/>
      <c r="X11" s="345"/>
      <c r="Y11" s="345"/>
      <c r="Z11" s="345"/>
    </row>
    <row r="12" spans="1:26" s="278" customFormat="1">
      <c r="A12" s="345"/>
      <c r="B12" s="610"/>
      <c r="C12" s="610"/>
      <c r="D12" s="610"/>
      <c r="E12" s="610"/>
      <c r="F12" s="610"/>
      <c r="G12" s="610"/>
      <c r="H12" s="610"/>
      <c r="I12" s="349"/>
      <c r="J12" s="345"/>
      <c r="K12" s="610"/>
      <c r="L12" s="610"/>
      <c r="M12" s="610"/>
      <c r="N12" s="610"/>
      <c r="O12" s="610"/>
      <c r="P12" s="610"/>
      <c r="Q12" s="610"/>
      <c r="R12" s="345"/>
      <c r="S12" s="345"/>
      <c r="T12" s="345"/>
      <c r="U12" s="345"/>
      <c r="V12" s="345"/>
      <c r="W12" s="345"/>
      <c r="X12" s="345"/>
      <c r="Y12" s="345"/>
      <c r="Z12" s="345"/>
    </row>
    <row r="13" spans="1:26" s="278" customFormat="1">
      <c r="A13" s="345"/>
      <c r="B13" s="610"/>
      <c r="C13" s="610"/>
      <c r="D13" s="610"/>
      <c r="E13" s="610"/>
      <c r="F13" s="610"/>
      <c r="G13" s="610"/>
      <c r="H13" s="610"/>
      <c r="I13" s="349"/>
      <c r="J13" s="345"/>
      <c r="K13" s="610"/>
      <c r="L13" s="610"/>
      <c r="M13" s="610"/>
      <c r="N13" s="610"/>
      <c r="O13" s="610"/>
      <c r="P13" s="610"/>
      <c r="Q13" s="610"/>
      <c r="R13" s="345"/>
      <c r="S13" s="345"/>
      <c r="T13" s="345"/>
      <c r="U13" s="345"/>
      <c r="V13" s="345"/>
      <c r="W13" s="345"/>
      <c r="X13" s="345"/>
      <c r="Y13" s="345"/>
      <c r="Z13" s="345"/>
    </row>
    <row r="14" spans="1:26" s="278" customFormat="1">
      <c r="A14" s="345"/>
      <c r="B14" s="610"/>
      <c r="C14" s="610"/>
      <c r="D14" s="610"/>
      <c r="E14" s="610"/>
      <c r="F14" s="610"/>
      <c r="G14" s="610"/>
      <c r="H14" s="610"/>
      <c r="I14" s="349"/>
      <c r="J14" s="345"/>
      <c r="K14" s="610"/>
      <c r="L14" s="610"/>
      <c r="M14" s="610"/>
      <c r="N14" s="610"/>
      <c r="O14" s="610"/>
      <c r="P14" s="610"/>
      <c r="Q14" s="610"/>
      <c r="R14" s="345"/>
      <c r="S14" s="345"/>
      <c r="T14" s="345"/>
      <c r="U14" s="345"/>
      <c r="V14" s="345"/>
      <c r="W14" s="345"/>
      <c r="X14" s="345"/>
      <c r="Y14" s="345"/>
      <c r="Z14" s="345"/>
    </row>
    <row r="15" spans="1:26" s="278" customFormat="1">
      <c r="A15" s="345"/>
      <c r="B15" s="610"/>
      <c r="C15" s="610"/>
      <c r="D15" s="610"/>
      <c r="E15" s="610"/>
      <c r="F15" s="610"/>
      <c r="G15" s="610"/>
      <c r="H15" s="610"/>
      <c r="I15" s="349"/>
      <c r="J15" s="345"/>
      <c r="K15" s="610"/>
      <c r="L15" s="610"/>
      <c r="M15" s="610"/>
      <c r="N15" s="610"/>
      <c r="O15" s="610"/>
      <c r="P15" s="610"/>
      <c r="Q15" s="610"/>
      <c r="R15" s="345"/>
      <c r="S15" s="345"/>
      <c r="T15" s="345"/>
      <c r="U15" s="345"/>
      <c r="V15" s="345"/>
      <c r="W15" s="345"/>
      <c r="X15" s="345"/>
      <c r="Y15" s="345"/>
      <c r="Z15" s="345"/>
    </row>
    <row r="16" spans="1:26" s="278" customFormat="1">
      <c r="A16" s="345"/>
      <c r="B16" s="610"/>
      <c r="C16" s="610"/>
      <c r="D16" s="610"/>
      <c r="E16" s="610"/>
      <c r="F16" s="610"/>
      <c r="G16" s="610"/>
      <c r="H16" s="610"/>
      <c r="I16" s="349"/>
      <c r="J16" s="345"/>
      <c r="K16" s="610"/>
      <c r="L16" s="610"/>
      <c r="M16" s="610"/>
      <c r="N16" s="610"/>
      <c r="O16" s="610"/>
      <c r="P16" s="610"/>
      <c r="Q16" s="610"/>
      <c r="R16" s="345"/>
      <c r="S16" s="345"/>
      <c r="T16" s="345"/>
      <c r="U16" s="345"/>
      <c r="V16" s="345"/>
      <c r="W16" s="345"/>
      <c r="X16" s="345"/>
      <c r="Y16" s="345"/>
      <c r="Z16" s="345"/>
    </row>
    <row r="17" spans="1:26" s="278" customFormat="1">
      <c r="A17" s="345"/>
      <c r="B17" s="610"/>
      <c r="C17" s="610"/>
      <c r="D17" s="610"/>
      <c r="E17" s="610"/>
      <c r="F17" s="610"/>
      <c r="G17" s="610"/>
      <c r="H17" s="610"/>
      <c r="I17" s="349"/>
      <c r="J17" s="346" t="s">
        <v>134</v>
      </c>
      <c r="K17" s="610"/>
      <c r="L17" s="610"/>
      <c r="M17" s="610"/>
      <c r="N17" s="610"/>
      <c r="O17" s="610"/>
      <c r="P17" s="610"/>
      <c r="Q17" s="610"/>
      <c r="R17" s="345"/>
      <c r="S17" s="345"/>
      <c r="T17" s="345"/>
      <c r="U17" s="345"/>
      <c r="V17" s="345"/>
      <c r="W17" s="345"/>
      <c r="X17" s="345"/>
      <c r="Y17" s="345"/>
      <c r="Z17" s="345"/>
    </row>
    <row r="18" spans="1:26" s="278" customFormat="1">
      <c r="A18" s="345"/>
      <c r="B18" s="345"/>
      <c r="C18" s="345"/>
      <c r="D18" s="345"/>
      <c r="E18" s="345"/>
      <c r="F18" s="345"/>
      <c r="G18" s="345"/>
      <c r="H18" s="345"/>
      <c r="I18" s="348"/>
      <c r="J18" s="345"/>
      <c r="K18" s="345"/>
      <c r="L18" s="345"/>
      <c r="M18" s="345"/>
      <c r="N18" s="345"/>
      <c r="O18" s="345"/>
      <c r="P18" s="345"/>
      <c r="Q18" s="345"/>
      <c r="R18" s="345"/>
      <c r="S18" s="345"/>
      <c r="T18" s="345"/>
      <c r="U18" s="345"/>
      <c r="V18" s="345"/>
      <c r="W18" s="345"/>
      <c r="X18" s="345"/>
      <c r="Y18" s="345"/>
      <c r="Z18" s="345"/>
    </row>
    <row r="19" spans="1:26" s="278" customFormat="1">
      <c r="A19" s="345"/>
      <c r="B19" s="610"/>
      <c r="C19" s="610"/>
      <c r="D19" s="610"/>
      <c r="E19" s="610"/>
      <c r="F19" s="610"/>
      <c r="G19" s="610"/>
      <c r="H19" s="610"/>
      <c r="I19" s="349"/>
      <c r="J19" s="345"/>
      <c r="K19" s="610"/>
      <c r="L19" s="610"/>
      <c r="M19" s="610"/>
      <c r="N19" s="610"/>
      <c r="O19" s="610"/>
      <c r="P19" s="610"/>
      <c r="Q19" s="610"/>
      <c r="R19" s="345"/>
      <c r="S19" s="345"/>
      <c r="T19" s="345"/>
      <c r="U19" s="345"/>
      <c r="V19" s="345"/>
      <c r="W19" s="345"/>
      <c r="X19" s="345"/>
      <c r="Y19" s="345"/>
      <c r="Z19" s="345"/>
    </row>
    <row r="20" spans="1:26" s="278" customFormat="1">
      <c r="A20" s="345"/>
      <c r="B20" s="610"/>
      <c r="C20" s="610"/>
      <c r="D20" s="610"/>
      <c r="E20" s="610"/>
      <c r="F20" s="610"/>
      <c r="G20" s="610"/>
      <c r="H20" s="610"/>
      <c r="I20" s="349"/>
      <c r="J20" s="345"/>
      <c r="K20" s="610"/>
      <c r="L20" s="610"/>
      <c r="M20" s="610"/>
      <c r="N20" s="610"/>
      <c r="O20" s="610"/>
      <c r="P20" s="610"/>
      <c r="Q20" s="610"/>
      <c r="R20" s="345"/>
      <c r="S20" s="345"/>
      <c r="T20" s="345"/>
      <c r="U20" s="345"/>
      <c r="V20" s="345"/>
      <c r="W20" s="345"/>
      <c r="X20" s="345"/>
      <c r="Y20" s="345"/>
      <c r="Z20" s="345"/>
    </row>
    <row r="21" spans="1:26" s="278" customFormat="1">
      <c r="A21" s="345"/>
      <c r="B21" s="610"/>
      <c r="C21" s="610"/>
      <c r="D21" s="610"/>
      <c r="E21" s="610"/>
      <c r="F21" s="610"/>
      <c r="G21" s="610"/>
      <c r="H21" s="610"/>
      <c r="I21" s="349"/>
      <c r="J21" s="345"/>
      <c r="K21" s="610"/>
      <c r="L21" s="610"/>
      <c r="M21" s="610"/>
      <c r="N21" s="610"/>
      <c r="O21" s="610"/>
      <c r="P21" s="610"/>
      <c r="Q21" s="610"/>
      <c r="R21" s="345"/>
      <c r="S21" s="345"/>
      <c r="T21" s="345"/>
      <c r="U21" s="345"/>
      <c r="V21" s="345"/>
      <c r="W21" s="345"/>
      <c r="X21" s="345"/>
      <c r="Y21" s="345"/>
      <c r="Z21" s="345"/>
    </row>
    <row r="22" spans="1:26" s="278" customFormat="1">
      <c r="A22" s="345"/>
      <c r="B22" s="610"/>
      <c r="C22" s="610"/>
      <c r="D22" s="610"/>
      <c r="E22" s="610"/>
      <c r="F22" s="610"/>
      <c r="G22" s="610"/>
      <c r="H22" s="610"/>
      <c r="I22" s="349"/>
      <c r="J22" s="345"/>
      <c r="K22" s="610"/>
      <c r="L22" s="610"/>
      <c r="M22" s="610"/>
      <c r="N22" s="610"/>
      <c r="O22" s="610"/>
      <c r="P22" s="610"/>
      <c r="Q22" s="610"/>
      <c r="R22" s="345"/>
      <c r="S22" s="345"/>
      <c r="T22" s="345"/>
      <c r="U22" s="345"/>
      <c r="V22" s="345"/>
      <c r="W22" s="345"/>
      <c r="X22" s="345"/>
      <c r="Y22" s="345"/>
      <c r="Z22" s="345"/>
    </row>
    <row r="23" spans="1:26" s="278" customFormat="1">
      <c r="A23" s="345"/>
      <c r="B23" s="610"/>
      <c r="C23" s="610"/>
      <c r="D23" s="610"/>
      <c r="E23" s="610"/>
      <c r="F23" s="610"/>
      <c r="G23" s="610"/>
      <c r="H23" s="610"/>
      <c r="I23" s="349"/>
      <c r="J23" s="345"/>
      <c r="K23" s="610"/>
      <c r="L23" s="610"/>
      <c r="M23" s="610"/>
      <c r="N23" s="610"/>
      <c r="O23" s="610"/>
      <c r="P23" s="610"/>
      <c r="Q23" s="610"/>
      <c r="R23" s="345"/>
      <c r="S23" s="345"/>
      <c r="T23" s="345"/>
      <c r="U23" s="345"/>
      <c r="V23" s="345"/>
      <c r="W23" s="345"/>
      <c r="X23" s="345"/>
      <c r="Y23" s="345"/>
      <c r="Z23" s="345"/>
    </row>
    <row r="24" spans="1:26" s="278" customFormat="1">
      <c r="A24" s="345"/>
      <c r="B24" s="610"/>
      <c r="C24" s="610"/>
      <c r="D24" s="610"/>
      <c r="E24" s="610"/>
      <c r="F24" s="610"/>
      <c r="G24" s="610"/>
      <c r="H24" s="610"/>
      <c r="I24" s="349"/>
      <c r="J24" s="345"/>
      <c r="K24" s="610"/>
      <c r="L24" s="610"/>
      <c r="M24" s="610"/>
      <c r="N24" s="610"/>
      <c r="O24" s="610"/>
      <c r="P24" s="610"/>
      <c r="Q24" s="610"/>
      <c r="R24" s="345"/>
      <c r="S24" s="345"/>
      <c r="T24" s="345"/>
      <c r="U24" s="345"/>
      <c r="V24" s="345"/>
      <c r="W24" s="345"/>
      <c r="X24" s="345"/>
      <c r="Y24" s="345"/>
      <c r="Z24" s="345"/>
    </row>
    <row r="25" spans="1:26" s="278" customFormat="1">
      <c r="A25" s="345"/>
      <c r="B25" s="610"/>
      <c r="C25" s="610"/>
      <c r="D25" s="610"/>
      <c r="E25" s="610"/>
      <c r="F25" s="610"/>
      <c r="G25" s="610"/>
      <c r="H25" s="610"/>
      <c r="I25" s="349"/>
      <c r="J25" s="345"/>
      <c r="K25" s="610"/>
      <c r="L25" s="610"/>
      <c r="M25" s="610"/>
      <c r="N25" s="610"/>
      <c r="O25" s="610"/>
      <c r="P25" s="610"/>
      <c r="Q25" s="610"/>
      <c r="R25" s="345"/>
      <c r="S25" s="345"/>
      <c r="T25" s="345"/>
      <c r="U25" s="345"/>
      <c r="V25" s="345"/>
      <c r="W25" s="345"/>
      <c r="X25" s="345"/>
      <c r="Y25" s="345"/>
      <c r="Z25" s="345"/>
    </row>
    <row r="26" spans="1:26" s="278" customFormat="1">
      <c r="A26" s="345"/>
      <c r="B26" s="610"/>
      <c r="C26" s="610"/>
      <c r="D26" s="610"/>
      <c r="E26" s="610"/>
      <c r="F26" s="610"/>
      <c r="G26" s="610"/>
      <c r="H26" s="610"/>
      <c r="I26" s="349"/>
      <c r="J26" s="345"/>
      <c r="K26" s="610"/>
      <c r="L26" s="610"/>
      <c r="M26" s="610"/>
      <c r="N26" s="610"/>
      <c r="O26" s="610"/>
      <c r="P26" s="610"/>
      <c r="Q26" s="610"/>
      <c r="R26" s="345"/>
      <c r="S26" s="345"/>
      <c r="T26" s="345"/>
      <c r="U26" s="345"/>
      <c r="V26" s="345"/>
      <c r="W26" s="345"/>
      <c r="X26" s="345"/>
      <c r="Y26" s="345"/>
      <c r="Z26" s="345"/>
    </row>
    <row r="27" spans="1:26" s="278" customFormat="1">
      <c r="A27" s="345"/>
      <c r="B27" s="610"/>
      <c r="C27" s="610"/>
      <c r="D27" s="610"/>
      <c r="E27" s="610"/>
      <c r="F27" s="610"/>
      <c r="G27" s="610"/>
      <c r="H27" s="610"/>
      <c r="I27" s="349"/>
      <c r="J27" s="345"/>
      <c r="K27" s="610"/>
      <c r="L27" s="610"/>
      <c r="M27" s="610"/>
      <c r="N27" s="610"/>
      <c r="O27" s="610"/>
      <c r="P27" s="610"/>
      <c r="Q27" s="610"/>
      <c r="R27" s="345"/>
      <c r="S27" s="345"/>
      <c r="T27" s="345"/>
      <c r="U27" s="345"/>
      <c r="V27" s="345"/>
      <c r="W27" s="345"/>
      <c r="X27" s="345"/>
      <c r="Y27" s="345"/>
      <c r="Z27" s="345"/>
    </row>
    <row r="28" spans="1:26" s="278" customFormat="1">
      <c r="A28" s="345"/>
      <c r="B28" s="610"/>
      <c r="C28" s="610"/>
      <c r="D28" s="610"/>
      <c r="E28" s="610"/>
      <c r="F28" s="610"/>
      <c r="G28" s="610"/>
      <c r="H28" s="610"/>
      <c r="I28" s="349"/>
      <c r="J28" s="345"/>
      <c r="K28" s="610"/>
      <c r="L28" s="610"/>
      <c r="M28" s="610"/>
      <c r="N28" s="610"/>
      <c r="O28" s="610"/>
      <c r="P28" s="610"/>
      <c r="Q28" s="610"/>
      <c r="R28" s="345"/>
      <c r="S28" s="345"/>
      <c r="T28" s="345"/>
      <c r="U28" s="345"/>
      <c r="V28" s="345"/>
      <c r="W28" s="345"/>
      <c r="X28" s="345"/>
      <c r="Y28" s="345"/>
      <c r="Z28" s="345"/>
    </row>
    <row r="29" spans="1:26" s="278" customFormat="1">
      <c r="A29" s="345"/>
      <c r="B29" s="610"/>
      <c r="C29" s="610"/>
      <c r="D29" s="610"/>
      <c r="E29" s="610"/>
      <c r="F29" s="610"/>
      <c r="G29" s="610"/>
      <c r="H29" s="610"/>
      <c r="I29" s="349"/>
      <c r="J29" s="345"/>
      <c r="K29" s="610"/>
      <c r="L29" s="610"/>
      <c r="M29" s="610"/>
      <c r="N29" s="610"/>
      <c r="O29" s="610"/>
      <c r="P29" s="610"/>
      <c r="Q29" s="610"/>
      <c r="R29" s="345"/>
      <c r="S29" s="345"/>
      <c r="T29" s="345"/>
      <c r="U29" s="345"/>
      <c r="V29" s="345"/>
      <c r="W29" s="345"/>
      <c r="X29" s="345"/>
      <c r="Y29" s="345"/>
      <c r="Z29" s="345"/>
    </row>
    <row r="30" spans="1:26" s="278" customFormat="1">
      <c r="A30" s="345"/>
      <c r="B30" s="610"/>
      <c r="C30" s="610"/>
      <c r="D30" s="610"/>
      <c r="E30" s="610"/>
      <c r="F30" s="610"/>
      <c r="G30" s="610"/>
      <c r="H30" s="610"/>
      <c r="I30" s="349"/>
      <c r="J30" s="345"/>
      <c r="K30" s="610"/>
      <c r="L30" s="610"/>
      <c r="M30" s="610"/>
      <c r="N30" s="610"/>
      <c r="O30" s="610"/>
      <c r="P30" s="610"/>
      <c r="Q30" s="610"/>
      <c r="R30" s="345"/>
      <c r="S30" s="345"/>
      <c r="T30" s="345"/>
      <c r="U30" s="345"/>
      <c r="V30" s="345"/>
      <c r="W30" s="345"/>
      <c r="X30" s="345"/>
      <c r="Y30" s="345"/>
      <c r="Z30" s="345"/>
    </row>
    <row r="31" spans="1:26" s="278" customFormat="1">
      <c r="A31" s="345"/>
      <c r="B31" s="610"/>
      <c r="C31" s="610"/>
      <c r="D31" s="610"/>
      <c r="E31" s="610"/>
      <c r="F31" s="610"/>
      <c r="G31" s="610"/>
      <c r="H31" s="610"/>
      <c r="I31" s="349"/>
      <c r="J31" s="345"/>
      <c r="K31" s="610"/>
      <c r="L31" s="610"/>
      <c r="M31" s="610"/>
      <c r="N31" s="610"/>
      <c r="O31" s="610"/>
      <c r="P31" s="610"/>
      <c r="Q31" s="610"/>
      <c r="R31" s="345"/>
      <c r="S31" s="345"/>
      <c r="T31" s="345"/>
      <c r="U31" s="345"/>
      <c r="V31" s="345"/>
      <c r="W31" s="345"/>
      <c r="X31" s="345"/>
      <c r="Y31" s="345"/>
      <c r="Z31" s="345"/>
    </row>
    <row r="32" spans="1:26" s="278" customFormat="1">
      <c r="A32" s="345"/>
      <c r="B32" s="610"/>
      <c r="C32" s="610"/>
      <c r="D32" s="610"/>
      <c r="E32" s="610"/>
      <c r="F32" s="610"/>
      <c r="G32" s="610"/>
      <c r="H32" s="610"/>
      <c r="I32" s="349"/>
      <c r="J32" s="345"/>
      <c r="K32" s="610"/>
      <c r="L32" s="610"/>
      <c r="M32" s="610"/>
      <c r="N32" s="610"/>
      <c r="O32" s="610"/>
      <c r="P32" s="610"/>
      <c r="Q32" s="610"/>
      <c r="R32" s="345"/>
      <c r="S32" s="345"/>
      <c r="T32" s="345"/>
      <c r="U32" s="345"/>
      <c r="V32" s="345"/>
      <c r="W32" s="345"/>
      <c r="X32" s="345"/>
      <c r="Y32" s="345"/>
      <c r="Z32" s="345"/>
    </row>
    <row r="33" spans="1:26" s="278" customFormat="1">
      <c r="A33" s="345"/>
      <c r="B33" s="610"/>
      <c r="C33" s="610"/>
      <c r="D33" s="610"/>
      <c r="E33" s="610"/>
      <c r="F33" s="610"/>
      <c r="G33" s="610"/>
      <c r="H33" s="610"/>
      <c r="I33" s="349"/>
      <c r="J33" s="345"/>
      <c r="K33" s="610"/>
      <c r="L33" s="610"/>
      <c r="M33" s="610"/>
      <c r="N33" s="610"/>
      <c r="O33" s="610"/>
      <c r="P33" s="610"/>
      <c r="Q33" s="610"/>
      <c r="R33" s="345"/>
      <c r="S33" s="345"/>
      <c r="T33" s="345"/>
      <c r="U33" s="345"/>
      <c r="V33" s="345"/>
      <c r="W33" s="345"/>
      <c r="X33" s="345"/>
      <c r="Y33" s="345"/>
      <c r="Z33" s="345"/>
    </row>
    <row r="34" spans="1:26" s="278" customFormat="1">
      <c r="A34" s="345"/>
      <c r="B34" s="610"/>
      <c r="C34" s="610"/>
      <c r="D34" s="610"/>
      <c r="E34" s="610"/>
      <c r="F34" s="610"/>
      <c r="G34" s="610"/>
      <c r="H34" s="610"/>
      <c r="I34" s="349"/>
      <c r="J34" s="345"/>
      <c r="K34" s="610"/>
      <c r="L34" s="610"/>
      <c r="M34" s="610"/>
      <c r="N34" s="610"/>
      <c r="O34" s="610"/>
      <c r="P34" s="610"/>
      <c r="Q34" s="610"/>
      <c r="R34" s="345"/>
      <c r="S34" s="345"/>
      <c r="T34" s="345"/>
      <c r="U34" s="345"/>
      <c r="V34" s="345"/>
      <c r="W34" s="345"/>
      <c r="X34" s="345"/>
      <c r="Y34" s="345"/>
      <c r="Z34" s="345"/>
    </row>
    <row r="35" spans="1:26" s="278" customFormat="1">
      <c r="A35" s="345"/>
      <c r="B35" s="345"/>
      <c r="C35" s="345"/>
      <c r="D35" s="345"/>
      <c r="E35" s="345"/>
      <c r="F35" s="345"/>
      <c r="G35" s="345"/>
      <c r="H35" s="345"/>
      <c r="I35" s="348"/>
      <c r="J35" s="345"/>
      <c r="K35" s="345"/>
      <c r="L35" s="345"/>
      <c r="M35" s="345"/>
      <c r="N35" s="345"/>
      <c r="O35" s="345"/>
      <c r="P35" s="345"/>
      <c r="Q35" s="345"/>
      <c r="R35" s="345"/>
      <c r="S35" s="345"/>
      <c r="T35" s="345"/>
      <c r="U35" s="345"/>
      <c r="V35" s="345"/>
      <c r="W35" s="345"/>
      <c r="X35" s="345"/>
      <c r="Y35" s="345"/>
      <c r="Z35" s="345"/>
    </row>
    <row r="36" spans="1:26" s="278" customFormat="1">
      <c r="A36" s="345"/>
      <c r="B36" s="610"/>
      <c r="C36" s="610"/>
      <c r="D36" s="610"/>
      <c r="E36" s="610"/>
      <c r="F36" s="610"/>
      <c r="G36" s="610"/>
      <c r="H36" s="610"/>
      <c r="I36" s="349"/>
      <c r="J36" s="345"/>
      <c r="K36" s="610"/>
      <c r="L36" s="610"/>
      <c r="M36" s="610"/>
      <c r="N36" s="610"/>
      <c r="O36" s="610"/>
      <c r="P36" s="610"/>
      <c r="Q36" s="610"/>
      <c r="R36" s="345"/>
      <c r="S36" s="345"/>
      <c r="T36" s="345"/>
      <c r="U36" s="345"/>
      <c r="V36" s="345"/>
      <c r="W36" s="345"/>
      <c r="X36" s="345"/>
      <c r="Y36" s="345"/>
      <c r="Z36" s="345"/>
    </row>
    <row r="37" spans="1:26" s="278" customFormat="1">
      <c r="A37" s="345"/>
      <c r="B37" s="610"/>
      <c r="C37" s="610"/>
      <c r="D37" s="610"/>
      <c r="E37" s="610"/>
      <c r="F37" s="610"/>
      <c r="G37" s="610"/>
      <c r="H37" s="610"/>
      <c r="I37" s="349"/>
      <c r="J37" s="345"/>
      <c r="K37" s="610"/>
      <c r="L37" s="610"/>
      <c r="M37" s="610"/>
      <c r="N37" s="610"/>
      <c r="O37" s="610"/>
      <c r="P37" s="610"/>
      <c r="Q37" s="610"/>
      <c r="R37" s="345"/>
      <c r="S37" s="345"/>
      <c r="T37" s="345"/>
      <c r="U37" s="345"/>
      <c r="V37" s="345"/>
      <c r="W37" s="345"/>
      <c r="X37" s="345"/>
      <c r="Y37" s="345"/>
      <c r="Z37" s="345"/>
    </row>
    <row r="38" spans="1:26" s="278" customFormat="1">
      <c r="A38" s="345"/>
      <c r="B38" s="610"/>
      <c r="C38" s="610"/>
      <c r="D38" s="610"/>
      <c r="E38" s="610"/>
      <c r="F38" s="610"/>
      <c r="G38" s="610"/>
      <c r="H38" s="610"/>
      <c r="I38" s="349"/>
      <c r="J38" s="345"/>
      <c r="K38" s="610"/>
      <c r="L38" s="610"/>
      <c r="M38" s="610"/>
      <c r="N38" s="610"/>
      <c r="O38" s="610"/>
      <c r="P38" s="610"/>
      <c r="Q38" s="610"/>
      <c r="R38" s="345"/>
      <c r="S38" s="345"/>
      <c r="T38" s="345"/>
      <c r="U38" s="345"/>
      <c r="V38" s="345"/>
      <c r="W38" s="345"/>
      <c r="X38" s="345"/>
      <c r="Y38" s="345"/>
      <c r="Z38" s="345"/>
    </row>
    <row r="39" spans="1:26" s="278" customFormat="1">
      <c r="A39" s="345"/>
      <c r="B39" s="610"/>
      <c r="C39" s="610"/>
      <c r="D39" s="610"/>
      <c r="E39" s="610"/>
      <c r="F39" s="610"/>
      <c r="G39" s="610"/>
      <c r="H39" s="610"/>
      <c r="I39" s="349"/>
      <c r="J39" s="345"/>
      <c r="K39" s="610"/>
      <c r="L39" s="610"/>
      <c r="M39" s="610"/>
      <c r="N39" s="610"/>
      <c r="O39" s="610"/>
      <c r="P39" s="610"/>
      <c r="Q39" s="610"/>
      <c r="R39" s="345"/>
      <c r="S39" s="345"/>
      <c r="T39" s="345"/>
      <c r="U39" s="345"/>
      <c r="V39" s="345"/>
      <c r="W39" s="345"/>
      <c r="X39" s="345"/>
      <c r="Y39" s="345"/>
      <c r="Z39" s="345"/>
    </row>
    <row r="40" spans="1:26" s="278" customFormat="1">
      <c r="A40" s="345"/>
      <c r="B40" s="610"/>
      <c r="C40" s="610"/>
      <c r="D40" s="610"/>
      <c r="E40" s="610"/>
      <c r="F40" s="610"/>
      <c r="G40" s="610"/>
      <c r="H40" s="610"/>
      <c r="I40" s="349"/>
      <c r="J40" s="345"/>
      <c r="K40" s="610"/>
      <c r="L40" s="610"/>
      <c r="M40" s="610"/>
      <c r="N40" s="610"/>
      <c r="O40" s="610"/>
      <c r="P40" s="610"/>
      <c r="Q40" s="610"/>
      <c r="R40" s="345"/>
      <c r="S40" s="345"/>
      <c r="T40" s="345"/>
      <c r="U40" s="345"/>
      <c r="V40" s="345"/>
      <c r="W40" s="345"/>
      <c r="X40" s="345"/>
      <c r="Y40" s="345"/>
      <c r="Z40" s="345"/>
    </row>
    <row r="41" spans="1:26" s="278" customFormat="1">
      <c r="A41" s="345"/>
      <c r="B41" s="610"/>
      <c r="C41" s="610"/>
      <c r="D41" s="610"/>
      <c r="E41" s="610"/>
      <c r="F41" s="610"/>
      <c r="G41" s="610"/>
      <c r="H41" s="610"/>
      <c r="I41" s="349"/>
      <c r="J41" s="345"/>
      <c r="K41" s="610"/>
      <c r="L41" s="610"/>
      <c r="M41" s="610"/>
      <c r="N41" s="610"/>
      <c r="O41" s="610"/>
      <c r="P41" s="610"/>
      <c r="Q41" s="610"/>
      <c r="R41" s="345"/>
      <c r="S41" s="345"/>
      <c r="T41" s="345"/>
      <c r="U41" s="345"/>
      <c r="V41" s="345"/>
      <c r="W41" s="345"/>
      <c r="X41" s="345"/>
      <c r="Y41" s="345"/>
      <c r="Z41" s="345"/>
    </row>
    <row r="42" spans="1:26" s="278" customFormat="1">
      <c r="A42" s="345"/>
      <c r="B42" s="610"/>
      <c r="C42" s="610"/>
      <c r="D42" s="610"/>
      <c r="E42" s="610"/>
      <c r="F42" s="610"/>
      <c r="G42" s="610"/>
      <c r="H42" s="610"/>
      <c r="I42" s="349"/>
      <c r="J42" s="345"/>
      <c r="K42" s="610"/>
      <c r="L42" s="610"/>
      <c r="M42" s="610"/>
      <c r="N42" s="610"/>
      <c r="O42" s="610"/>
      <c r="P42" s="610"/>
      <c r="Q42" s="610"/>
      <c r="R42" s="345"/>
      <c r="S42" s="345"/>
      <c r="T42" s="345"/>
      <c r="U42" s="345"/>
      <c r="V42" s="345"/>
      <c r="W42" s="345"/>
      <c r="X42" s="345"/>
      <c r="Y42" s="345"/>
      <c r="Z42" s="345"/>
    </row>
    <row r="43" spans="1:26" s="278" customFormat="1">
      <c r="A43" s="345"/>
      <c r="B43" s="610"/>
      <c r="C43" s="610"/>
      <c r="D43" s="610"/>
      <c r="E43" s="610"/>
      <c r="F43" s="610"/>
      <c r="G43" s="610"/>
      <c r="H43" s="610"/>
      <c r="I43" s="349"/>
      <c r="J43" s="345"/>
      <c r="K43" s="610"/>
      <c r="L43" s="610"/>
      <c r="M43" s="610"/>
      <c r="N43" s="610"/>
      <c r="O43" s="610"/>
      <c r="P43" s="610"/>
      <c r="Q43" s="610"/>
      <c r="R43" s="345"/>
      <c r="S43" s="345"/>
      <c r="T43" s="345"/>
      <c r="U43" s="345"/>
      <c r="V43" s="345"/>
      <c r="W43" s="345"/>
      <c r="X43" s="345"/>
      <c r="Y43" s="345"/>
      <c r="Z43" s="345"/>
    </row>
    <row r="44" spans="1:26" s="278" customFormat="1">
      <c r="A44" s="345"/>
      <c r="B44" s="610"/>
      <c r="C44" s="610"/>
      <c r="D44" s="610"/>
      <c r="E44" s="610"/>
      <c r="F44" s="610"/>
      <c r="G44" s="610"/>
      <c r="H44" s="610"/>
      <c r="I44" s="349"/>
      <c r="J44" s="345"/>
      <c r="K44" s="610"/>
      <c r="L44" s="610"/>
      <c r="M44" s="610"/>
      <c r="N44" s="610"/>
      <c r="O44" s="610"/>
      <c r="P44" s="610"/>
      <c r="Q44" s="610"/>
      <c r="R44" s="345"/>
      <c r="S44" s="345"/>
      <c r="T44" s="345"/>
      <c r="U44" s="345"/>
      <c r="V44" s="345"/>
      <c r="W44" s="345"/>
      <c r="X44" s="345"/>
      <c r="Y44" s="345"/>
      <c r="Z44" s="345"/>
    </row>
    <row r="45" spans="1:26" s="278" customFormat="1">
      <c r="A45" s="345"/>
      <c r="B45" s="610"/>
      <c r="C45" s="610"/>
      <c r="D45" s="610"/>
      <c r="E45" s="610"/>
      <c r="F45" s="610"/>
      <c r="G45" s="610"/>
      <c r="H45" s="610"/>
      <c r="I45" s="349"/>
      <c r="J45" s="345"/>
      <c r="K45" s="610"/>
      <c r="L45" s="610"/>
      <c r="M45" s="610"/>
      <c r="N45" s="610"/>
      <c r="O45" s="610"/>
      <c r="P45" s="610"/>
      <c r="Q45" s="610"/>
      <c r="R45" s="345"/>
      <c r="S45" s="345"/>
      <c r="T45" s="345"/>
      <c r="U45" s="345"/>
      <c r="V45" s="345"/>
      <c r="W45" s="345"/>
      <c r="X45" s="345"/>
      <c r="Y45" s="345"/>
      <c r="Z45" s="345"/>
    </row>
    <row r="46" spans="1:26" s="278" customFormat="1">
      <c r="A46" s="345"/>
      <c r="B46" s="610"/>
      <c r="C46" s="610"/>
      <c r="D46" s="610"/>
      <c r="E46" s="610"/>
      <c r="F46" s="610"/>
      <c r="G46" s="610"/>
      <c r="H46" s="610"/>
      <c r="I46" s="349"/>
      <c r="J46" s="345"/>
      <c r="K46" s="610"/>
      <c r="L46" s="610"/>
      <c r="M46" s="610"/>
      <c r="N46" s="610"/>
      <c r="O46" s="610"/>
      <c r="P46" s="610"/>
      <c r="Q46" s="610"/>
      <c r="R46" s="345"/>
      <c r="S46" s="345"/>
      <c r="T46" s="345"/>
      <c r="U46" s="345"/>
      <c r="V46" s="345"/>
      <c r="W46" s="345"/>
      <c r="X46" s="345"/>
      <c r="Y46" s="345"/>
      <c r="Z46" s="345"/>
    </row>
    <row r="47" spans="1:26" s="278" customFormat="1">
      <c r="A47" s="345"/>
      <c r="B47" s="610"/>
      <c r="C47" s="610"/>
      <c r="D47" s="610"/>
      <c r="E47" s="610"/>
      <c r="F47" s="610"/>
      <c r="G47" s="610"/>
      <c r="H47" s="610"/>
      <c r="I47" s="349"/>
      <c r="J47" s="345"/>
      <c r="K47" s="610"/>
      <c r="L47" s="610"/>
      <c r="M47" s="610"/>
      <c r="N47" s="610"/>
      <c r="O47" s="610"/>
      <c r="P47" s="610"/>
      <c r="Q47" s="610"/>
      <c r="R47" s="345"/>
      <c r="S47" s="345"/>
      <c r="T47" s="345"/>
      <c r="U47" s="345"/>
      <c r="V47" s="345"/>
      <c r="W47" s="345"/>
      <c r="X47" s="345"/>
      <c r="Y47" s="345"/>
      <c r="Z47" s="345"/>
    </row>
    <row r="48" spans="1:26" s="278" customFormat="1">
      <c r="A48" s="345"/>
      <c r="B48" s="610"/>
      <c r="C48" s="610"/>
      <c r="D48" s="610"/>
      <c r="E48" s="610"/>
      <c r="F48" s="610"/>
      <c r="G48" s="610"/>
      <c r="H48" s="610"/>
      <c r="I48" s="349"/>
      <c r="J48" s="345"/>
      <c r="K48" s="610"/>
      <c r="L48" s="610"/>
      <c r="M48" s="610"/>
      <c r="N48" s="610"/>
      <c r="O48" s="610"/>
      <c r="P48" s="610"/>
      <c r="Q48" s="610"/>
      <c r="R48" s="345"/>
      <c r="S48" s="345"/>
      <c r="T48" s="345"/>
      <c r="U48" s="345"/>
      <c r="V48" s="345"/>
      <c r="W48" s="345"/>
      <c r="X48" s="345"/>
      <c r="Y48" s="345"/>
      <c r="Z48" s="345"/>
    </row>
    <row r="49" spans="1:26" s="278" customFormat="1">
      <c r="A49" s="345"/>
      <c r="B49" s="610"/>
      <c r="C49" s="610"/>
      <c r="D49" s="610"/>
      <c r="E49" s="610"/>
      <c r="F49" s="610"/>
      <c r="G49" s="610"/>
      <c r="H49" s="610"/>
      <c r="I49" s="349"/>
      <c r="J49" s="345"/>
      <c r="K49" s="610"/>
      <c r="L49" s="610"/>
      <c r="M49" s="610"/>
      <c r="N49" s="610"/>
      <c r="O49" s="610"/>
      <c r="P49" s="610"/>
      <c r="Q49" s="610"/>
      <c r="R49" s="345"/>
      <c r="S49" s="345"/>
      <c r="T49" s="345"/>
      <c r="U49" s="345"/>
      <c r="V49" s="345"/>
      <c r="W49" s="345"/>
      <c r="X49" s="345"/>
      <c r="Y49" s="345"/>
      <c r="Z49" s="345"/>
    </row>
    <row r="50" spans="1:26" s="278" customFormat="1">
      <c r="A50" s="345"/>
      <c r="B50" s="610"/>
      <c r="C50" s="610"/>
      <c r="D50" s="610"/>
      <c r="E50" s="610"/>
      <c r="F50" s="610"/>
      <c r="G50" s="610"/>
      <c r="H50" s="610"/>
      <c r="I50" s="349"/>
      <c r="J50" s="345"/>
      <c r="K50" s="610"/>
      <c r="L50" s="610"/>
      <c r="M50" s="610"/>
      <c r="N50" s="610"/>
      <c r="O50" s="610"/>
      <c r="P50" s="610"/>
      <c r="Q50" s="610"/>
      <c r="R50" s="345"/>
      <c r="S50" s="345"/>
      <c r="T50" s="345"/>
      <c r="U50" s="345"/>
      <c r="V50" s="345"/>
      <c r="W50" s="345"/>
      <c r="X50" s="345"/>
      <c r="Y50" s="345"/>
      <c r="Z50" s="345"/>
    </row>
    <row r="51" spans="1:26" s="278" customFormat="1">
      <c r="A51" s="345"/>
      <c r="B51" s="610"/>
      <c r="C51" s="610"/>
      <c r="D51" s="610"/>
      <c r="E51" s="610"/>
      <c r="F51" s="610"/>
      <c r="G51" s="610"/>
      <c r="H51" s="610"/>
      <c r="I51" s="349"/>
      <c r="J51" s="345"/>
      <c r="K51" s="610"/>
      <c r="L51" s="610"/>
      <c r="M51" s="610"/>
      <c r="N51" s="610"/>
      <c r="O51" s="610"/>
      <c r="P51" s="610"/>
      <c r="Q51" s="610"/>
      <c r="R51" s="345"/>
      <c r="S51" s="345"/>
      <c r="T51" s="345"/>
      <c r="U51" s="345"/>
      <c r="V51" s="345"/>
      <c r="W51" s="345"/>
      <c r="X51" s="345"/>
      <c r="Y51" s="345"/>
      <c r="Z51" s="345"/>
    </row>
    <row r="52" spans="1:26" s="278" customFormat="1">
      <c r="A52" s="345"/>
      <c r="B52" s="345"/>
      <c r="C52" s="345"/>
      <c r="D52" s="345"/>
      <c r="E52" s="345"/>
      <c r="F52" s="345"/>
      <c r="G52" s="345"/>
      <c r="H52" s="345"/>
      <c r="I52" s="348"/>
      <c r="J52" s="345"/>
      <c r="K52" s="345"/>
      <c r="L52" s="345"/>
      <c r="M52" s="345"/>
      <c r="N52" s="345"/>
      <c r="O52" s="345"/>
      <c r="P52" s="345"/>
      <c r="Q52" s="345"/>
      <c r="R52" s="345"/>
      <c r="S52" s="345"/>
      <c r="T52" s="345"/>
      <c r="U52" s="345"/>
      <c r="V52" s="345"/>
      <c r="W52" s="345"/>
      <c r="X52" s="345"/>
      <c r="Y52" s="345"/>
      <c r="Z52" s="345"/>
    </row>
    <row r="53" spans="1:26" s="278" customFormat="1">
      <c r="A53" s="345"/>
      <c r="B53" s="610"/>
      <c r="C53" s="610"/>
      <c r="D53" s="610"/>
      <c r="E53" s="610"/>
      <c r="F53" s="610"/>
      <c r="G53" s="610"/>
      <c r="H53" s="610"/>
      <c r="I53" s="349"/>
      <c r="J53" s="345"/>
      <c r="K53" s="345"/>
      <c r="L53" s="345"/>
      <c r="M53" s="345"/>
      <c r="N53" s="345"/>
      <c r="O53" s="345"/>
      <c r="P53" s="345"/>
      <c r="Q53" s="345"/>
      <c r="R53" s="345"/>
      <c r="S53" s="345"/>
      <c r="T53" s="345"/>
      <c r="U53" s="345"/>
      <c r="V53" s="345"/>
      <c r="W53" s="345"/>
      <c r="X53" s="345"/>
      <c r="Y53" s="345"/>
      <c r="Z53" s="345"/>
    </row>
    <row r="54" spans="1:26" s="278" customFormat="1">
      <c r="A54" s="345"/>
      <c r="B54" s="610"/>
      <c r="C54" s="610"/>
      <c r="D54" s="610"/>
      <c r="E54" s="610"/>
      <c r="F54" s="610"/>
      <c r="G54" s="610"/>
      <c r="H54" s="610"/>
      <c r="I54" s="349"/>
      <c r="J54" s="345"/>
      <c r="R54" s="345"/>
      <c r="S54" s="345"/>
      <c r="T54" s="345"/>
      <c r="U54" s="345"/>
      <c r="V54" s="345"/>
      <c r="W54" s="345"/>
      <c r="X54" s="345"/>
      <c r="Y54" s="345"/>
      <c r="Z54" s="345"/>
    </row>
    <row r="55" spans="1:26" s="278" customFormat="1">
      <c r="A55" s="345"/>
      <c r="B55" s="610"/>
      <c r="C55" s="610"/>
      <c r="D55" s="610"/>
      <c r="E55" s="610"/>
      <c r="F55" s="610"/>
      <c r="G55" s="610"/>
      <c r="H55" s="610"/>
      <c r="I55" s="349"/>
      <c r="J55" s="345"/>
      <c r="R55" s="345"/>
      <c r="S55" s="345"/>
      <c r="T55" s="345"/>
      <c r="U55" s="345"/>
      <c r="V55" s="345"/>
      <c r="W55" s="345"/>
      <c r="X55" s="345"/>
      <c r="Y55" s="345"/>
      <c r="Z55" s="345"/>
    </row>
    <row r="56" spans="1:26" s="278" customFormat="1">
      <c r="A56" s="345"/>
      <c r="B56" s="610"/>
      <c r="C56" s="610"/>
      <c r="D56" s="610"/>
      <c r="E56" s="610"/>
      <c r="F56" s="610"/>
      <c r="G56" s="610"/>
      <c r="H56" s="610"/>
      <c r="I56" s="349"/>
      <c r="J56" s="345"/>
      <c r="R56" s="345"/>
      <c r="S56" s="345"/>
      <c r="T56" s="345"/>
      <c r="U56" s="345"/>
      <c r="V56" s="345"/>
      <c r="W56" s="345"/>
      <c r="X56" s="345"/>
      <c r="Y56" s="345"/>
      <c r="Z56" s="345"/>
    </row>
    <row r="57" spans="1:26" s="278" customFormat="1">
      <c r="A57" s="345"/>
      <c r="B57" s="610"/>
      <c r="C57" s="610"/>
      <c r="D57" s="610"/>
      <c r="E57" s="610"/>
      <c r="F57" s="610"/>
      <c r="G57" s="610"/>
      <c r="H57" s="610"/>
      <c r="I57" s="349"/>
      <c r="J57" s="345"/>
      <c r="R57" s="345"/>
      <c r="S57" s="345"/>
      <c r="T57" s="345"/>
      <c r="U57" s="345"/>
      <c r="V57" s="345"/>
      <c r="W57" s="345"/>
      <c r="X57" s="345"/>
      <c r="Y57" s="345"/>
      <c r="Z57" s="345"/>
    </row>
    <row r="58" spans="1:26" s="278" customFormat="1">
      <c r="A58" s="345"/>
      <c r="B58" s="610"/>
      <c r="C58" s="610"/>
      <c r="D58" s="610"/>
      <c r="E58" s="610"/>
      <c r="F58" s="610"/>
      <c r="G58" s="610"/>
      <c r="H58" s="610"/>
      <c r="I58" s="349"/>
      <c r="J58" s="345"/>
      <c r="R58" s="345"/>
      <c r="S58" s="345"/>
      <c r="T58" s="345"/>
      <c r="U58" s="345"/>
      <c r="V58" s="345"/>
      <c r="W58" s="345"/>
      <c r="X58" s="345"/>
      <c r="Y58" s="345"/>
      <c r="Z58" s="345"/>
    </row>
    <row r="59" spans="1:26" s="278" customFormat="1">
      <c r="A59" s="345"/>
      <c r="B59" s="610"/>
      <c r="C59" s="610"/>
      <c r="D59" s="610"/>
      <c r="E59" s="610"/>
      <c r="F59" s="610"/>
      <c r="G59" s="610"/>
      <c r="H59" s="610"/>
      <c r="I59" s="349"/>
      <c r="J59" s="345"/>
      <c r="R59" s="345"/>
      <c r="S59" s="345"/>
      <c r="T59" s="345"/>
      <c r="U59" s="345"/>
      <c r="V59" s="345"/>
      <c r="W59" s="345"/>
      <c r="X59" s="345"/>
      <c r="Y59" s="345"/>
      <c r="Z59" s="345"/>
    </row>
    <row r="60" spans="1:26" s="278" customFormat="1">
      <c r="A60" s="345"/>
      <c r="B60" s="610"/>
      <c r="C60" s="610"/>
      <c r="D60" s="610"/>
      <c r="E60" s="610"/>
      <c r="F60" s="610"/>
      <c r="G60" s="610"/>
      <c r="H60" s="610"/>
      <c r="I60" s="349"/>
      <c r="J60" s="345"/>
      <c r="R60" s="345"/>
      <c r="S60" s="345"/>
      <c r="T60" s="345"/>
      <c r="U60" s="345"/>
      <c r="V60" s="345"/>
      <c r="W60" s="345"/>
      <c r="X60" s="345"/>
      <c r="Y60" s="345"/>
      <c r="Z60" s="345"/>
    </row>
    <row r="61" spans="1:26" s="278" customFormat="1">
      <c r="A61" s="345"/>
      <c r="B61" s="610"/>
      <c r="C61" s="610"/>
      <c r="D61" s="610"/>
      <c r="E61" s="610"/>
      <c r="F61" s="610"/>
      <c r="G61" s="610"/>
      <c r="H61" s="610"/>
      <c r="I61" s="349"/>
      <c r="J61" s="345"/>
      <c r="R61" s="345"/>
      <c r="S61" s="345"/>
      <c r="T61" s="345"/>
      <c r="U61" s="345"/>
      <c r="V61" s="345"/>
      <c r="W61" s="345"/>
      <c r="X61" s="345"/>
      <c r="Y61" s="345"/>
      <c r="Z61" s="345"/>
    </row>
    <row r="62" spans="1:26" s="278" customFormat="1">
      <c r="A62" s="345"/>
      <c r="B62" s="610"/>
      <c r="C62" s="610"/>
      <c r="D62" s="610"/>
      <c r="E62" s="610"/>
      <c r="F62" s="610"/>
      <c r="G62" s="610"/>
      <c r="H62" s="610"/>
      <c r="I62" s="349"/>
      <c r="J62" s="345"/>
      <c r="R62" s="345"/>
      <c r="S62" s="345"/>
      <c r="T62" s="345"/>
      <c r="U62" s="345"/>
      <c r="V62" s="345"/>
      <c r="W62" s="345"/>
      <c r="X62" s="345"/>
      <c r="Y62" s="345"/>
      <c r="Z62" s="345"/>
    </row>
    <row r="63" spans="1:26" s="278" customFormat="1">
      <c r="A63" s="345"/>
      <c r="B63" s="610"/>
      <c r="C63" s="610"/>
      <c r="D63" s="610"/>
      <c r="E63" s="610"/>
      <c r="F63" s="610"/>
      <c r="G63" s="610"/>
      <c r="H63" s="610"/>
      <c r="I63" s="349"/>
      <c r="J63" s="345"/>
      <c r="R63" s="345"/>
      <c r="S63" s="345"/>
      <c r="T63" s="345"/>
      <c r="U63" s="345"/>
      <c r="V63" s="345"/>
      <c r="W63" s="345"/>
      <c r="X63" s="345"/>
      <c r="Y63" s="345"/>
      <c r="Z63" s="345"/>
    </row>
    <row r="64" spans="1:26" s="278" customFormat="1">
      <c r="A64" s="345"/>
      <c r="B64" s="610"/>
      <c r="C64" s="610"/>
      <c r="D64" s="610"/>
      <c r="E64" s="610"/>
      <c r="F64" s="610"/>
      <c r="G64" s="610"/>
      <c r="H64" s="610"/>
      <c r="I64" s="349"/>
      <c r="J64" s="345"/>
      <c r="R64" s="345"/>
      <c r="S64" s="345"/>
      <c r="T64" s="345"/>
      <c r="U64" s="345"/>
      <c r="V64" s="345"/>
      <c r="W64" s="345"/>
      <c r="X64" s="345"/>
      <c r="Y64" s="345"/>
      <c r="Z64" s="345"/>
    </row>
    <row r="65" spans="1:26" s="278" customFormat="1">
      <c r="A65" s="345"/>
      <c r="B65" s="610"/>
      <c r="C65" s="610"/>
      <c r="D65" s="610"/>
      <c r="E65" s="610"/>
      <c r="F65" s="610"/>
      <c r="G65" s="610"/>
      <c r="H65" s="610"/>
      <c r="I65" s="349"/>
      <c r="J65" s="345"/>
      <c r="R65" s="345"/>
      <c r="S65" s="345"/>
      <c r="T65" s="345"/>
      <c r="U65" s="345"/>
      <c r="V65" s="345"/>
      <c r="W65" s="345"/>
      <c r="X65" s="345"/>
      <c r="Y65" s="345"/>
      <c r="Z65" s="345"/>
    </row>
    <row r="66" spans="1:26" s="278" customFormat="1">
      <c r="A66" s="345"/>
      <c r="B66" s="610"/>
      <c r="C66" s="610"/>
      <c r="D66" s="610"/>
      <c r="E66" s="610"/>
      <c r="F66" s="610"/>
      <c r="G66" s="610"/>
      <c r="H66" s="610"/>
      <c r="I66" s="349"/>
      <c r="J66" s="345"/>
      <c r="R66" s="345"/>
      <c r="S66" s="345"/>
      <c r="T66" s="345"/>
      <c r="U66" s="345"/>
      <c r="V66" s="345"/>
      <c r="W66" s="345"/>
      <c r="X66" s="345"/>
      <c r="Y66" s="345"/>
      <c r="Z66" s="345"/>
    </row>
    <row r="67" spans="1:26" s="278" customFormat="1">
      <c r="A67" s="345"/>
      <c r="B67" s="610"/>
      <c r="C67" s="610"/>
      <c r="D67" s="610"/>
      <c r="E67" s="610"/>
      <c r="F67" s="610"/>
      <c r="G67" s="610"/>
      <c r="H67" s="610"/>
      <c r="I67" s="349"/>
      <c r="J67" s="345"/>
      <c r="R67" s="345"/>
      <c r="S67" s="345"/>
      <c r="T67" s="345"/>
      <c r="U67" s="345"/>
      <c r="V67" s="345"/>
      <c r="W67" s="345"/>
      <c r="X67" s="345"/>
      <c r="Y67" s="345"/>
      <c r="Z67" s="345"/>
    </row>
    <row r="68" spans="1:26" s="278" customFormat="1">
      <c r="A68" s="345"/>
      <c r="B68" s="610"/>
      <c r="C68" s="610"/>
      <c r="D68" s="610"/>
      <c r="E68" s="610"/>
      <c r="F68" s="610"/>
      <c r="G68" s="610"/>
      <c r="H68" s="610"/>
      <c r="I68" s="349"/>
      <c r="J68" s="345"/>
      <c r="R68" s="345"/>
      <c r="S68" s="345"/>
      <c r="T68" s="345"/>
      <c r="U68" s="345"/>
      <c r="V68" s="345"/>
      <c r="W68" s="345"/>
      <c r="X68" s="345"/>
      <c r="Y68" s="345"/>
      <c r="Z68" s="345"/>
    </row>
    <row r="69" spans="1:26" s="278" customFormat="1">
      <c r="A69" s="345"/>
      <c r="B69" s="345"/>
      <c r="C69" s="345"/>
      <c r="D69" s="345"/>
      <c r="E69" s="345"/>
      <c r="F69" s="345"/>
      <c r="G69" s="345"/>
      <c r="H69" s="345"/>
      <c r="I69" s="348"/>
      <c r="J69" s="345"/>
      <c r="K69" s="345"/>
      <c r="L69" s="345"/>
      <c r="M69" s="345"/>
      <c r="N69" s="345"/>
      <c r="O69" s="345"/>
      <c r="P69" s="345"/>
      <c r="Q69" s="345"/>
      <c r="R69" s="345"/>
      <c r="S69" s="345"/>
      <c r="T69" s="345"/>
      <c r="U69" s="345"/>
      <c r="V69" s="345"/>
      <c r="W69" s="345"/>
      <c r="X69" s="345"/>
      <c r="Y69" s="345"/>
      <c r="Z69" s="345"/>
    </row>
    <row r="70" spans="1:26" s="278" customFormat="1">
      <c r="A70" s="345"/>
      <c r="B70" s="345"/>
      <c r="C70" s="345"/>
      <c r="D70" s="345"/>
      <c r="E70" s="345"/>
      <c r="F70" s="345"/>
      <c r="G70" s="345"/>
      <c r="H70" s="345"/>
      <c r="I70" s="348"/>
      <c r="J70" s="345"/>
      <c r="K70" s="345"/>
      <c r="L70" s="345"/>
      <c r="M70" s="345"/>
      <c r="N70" s="345"/>
      <c r="O70" s="345"/>
      <c r="P70" s="345"/>
      <c r="Q70" s="345"/>
      <c r="R70" s="345"/>
      <c r="S70" s="345"/>
      <c r="T70" s="345"/>
      <c r="U70" s="345"/>
      <c r="V70" s="345"/>
      <c r="W70" s="345"/>
      <c r="X70" s="345"/>
      <c r="Y70" s="345"/>
      <c r="Z70" s="345"/>
    </row>
    <row r="71" spans="1:26" s="278" customFormat="1">
      <c r="A71" s="345"/>
      <c r="I71" s="348"/>
      <c r="J71" s="345"/>
      <c r="R71" s="345"/>
      <c r="S71" s="345"/>
      <c r="T71" s="345"/>
      <c r="U71" s="345"/>
      <c r="V71" s="345"/>
      <c r="W71" s="345"/>
      <c r="X71" s="345"/>
      <c r="Y71" s="345"/>
      <c r="Z71" s="345"/>
    </row>
    <row r="72" spans="1:26" s="278" customFormat="1">
      <c r="A72" s="345"/>
      <c r="I72" s="348"/>
      <c r="J72" s="345"/>
      <c r="R72" s="345"/>
      <c r="S72" s="345"/>
      <c r="T72" s="345"/>
      <c r="U72" s="345"/>
      <c r="V72" s="345"/>
      <c r="W72" s="345"/>
      <c r="X72" s="345"/>
      <c r="Y72" s="345"/>
      <c r="Z72" s="345"/>
    </row>
    <row r="73" spans="1:26" s="278" customFormat="1">
      <c r="A73" s="345"/>
      <c r="I73" s="348"/>
      <c r="J73" s="345"/>
      <c r="R73" s="345"/>
      <c r="S73" s="345"/>
      <c r="T73" s="345"/>
      <c r="U73" s="345"/>
      <c r="V73" s="345"/>
      <c r="W73" s="345"/>
      <c r="X73" s="345"/>
      <c r="Y73" s="345"/>
      <c r="Z73" s="345"/>
    </row>
    <row r="74" spans="1:26" s="278" customFormat="1">
      <c r="A74" s="345"/>
      <c r="I74" s="348"/>
      <c r="J74" s="345"/>
      <c r="R74" s="345"/>
      <c r="S74" s="345"/>
      <c r="T74" s="345"/>
      <c r="U74" s="345"/>
      <c r="V74" s="345"/>
      <c r="W74" s="345"/>
      <c r="X74" s="345"/>
      <c r="Y74" s="345"/>
      <c r="Z74" s="345"/>
    </row>
    <row r="75" spans="1:26" s="278" customFormat="1">
      <c r="A75" s="345"/>
      <c r="I75" s="348"/>
      <c r="J75" s="345"/>
      <c r="R75" s="345"/>
      <c r="S75" s="345"/>
      <c r="T75" s="345"/>
      <c r="U75" s="345"/>
      <c r="V75" s="345"/>
      <c r="W75" s="345"/>
      <c r="X75" s="345"/>
      <c r="Y75" s="345"/>
      <c r="Z75" s="345"/>
    </row>
    <row r="76" spans="1:26" s="278" customFormat="1">
      <c r="A76" s="345"/>
      <c r="I76" s="348"/>
      <c r="J76" s="345"/>
      <c r="R76" s="345"/>
      <c r="S76" s="345"/>
      <c r="T76" s="345"/>
      <c r="U76" s="345"/>
      <c r="V76" s="345"/>
      <c r="W76" s="345"/>
      <c r="X76" s="345"/>
      <c r="Y76" s="345"/>
      <c r="Z76" s="345"/>
    </row>
    <row r="77" spans="1:26" s="278" customFormat="1">
      <c r="A77" s="345"/>
      <c r="I77" s="348"/>
      <c r="J77" s="345"/>
      <c r="R77" s="345"/>
      <c r="S77" s="345"/>
      <c r="T77" s="345"/>
      <c r="U77" s="345"/>
      <c r="V77" s="345"/>
      <c r="W77" s="345"/>
      <c r="X77" s="345"/>
      <c r="Y77" s="345"/>
      <c r="Z77" s="345"/>
    </row>
    <row r="78" spans="1:26" s="278" customFormat="1">
      <c r="A78" s="345"/>
      <c r="I78" s="348"/>
      <c r="J78" s="345"/>
      <c r="R78" s="345"/>
      <c r="S78" s="345"/>
      <c r="T78" s="345"/>
      <c r="U78" s="345"/>
      <c r="V78" s="345"/>
      <c r="W78" s="345"/>
      <c r="X78" s="345"/>
      <c r="Y78" s="345"/>
      <c r="Z78" s="345"/>
    </row>
    <row r="79" spans="1:26" s="278" customFormat="1">
      <c r="A79" s="345"/>
      <c r="I79" s="348"/>
      <c r="J79" s="345"/>
      <c r="R79" s="345"/>
      <c r="S79" s="345"/>
      <c r="T79" s="345"/>
      <c r="U79" s="345"/>
      <c r="V79" s="345"/>
      <c r="W79" s="345"/>
      <c r="X79" s="345"/>
      <c r="Y79" s="345"/>
      <c r="Z79" s="345"/>
    </row>
    <row r="80" spans="1:26" s="278" customFormat="1">
      <c r="A80" s="345"/>
      <c r="I80" s="348"/>
      <c r="J80" s="345"/>
      <c r="R80" s="345"/>
      <c r="S80" s="345"/>
      <c r="T80" s="345"/>
      <c r="U80" s="345"/>
      <c r="V80" s="345"/>
      <c r="W80" s="345"/>
      <c r="X80" s="345"/>
      <c r="Y80" s="345"/>
      <c r="Z80" s="345"/>
    </row>
    <row r="81" spans="1:26" s="278" customFormat="1">
      <c r="A81" s="345"/>
      <c r="I81" s="348"/>
      <c r="J81" s="345"/>
      <c r="R81" s="345"/>
      <c r="S81" s="345"/>
      <c r="T81" s="345"/>
      <c r="U81" s="345"/>
      <c r="V81" s="345"/>
      <c r="W81" s="345"/>
      <c r="X81" s="345"/>
      <c r="Y81" s="345"/>
      <c r="Z81" s="345"/>
    </row>
    <row r="82" spans="1:26" s="278" customFormat="1">
      <c r="A82" s="345"/>
      <c r="I82" s="348"/>
      <c r="J82" s="345"/>
      <c r="R82" s="345"/>
      <c r="S82" s="345"/>
      <c r="T82" s="345"/>
      <c r="U82" s="345"/>
      <c r="V82" s="345"/>
      <c r="W82" s="345"/>
      <c r="X82" s="345"/>
      <c r="Y82" s="345"/>
      <c r="Z82" s="345"/>
    </row>
    <row r="83" spans="1:26" s="278" customFormat="1">
      <c r="A83" s="345"/>
      <c r="I83" s="348"/>
      <c r="J83" s="345"/>
      <c r="R83" s="345"/>
      <c r="S83" s="345"/>
      <c r="T83" s="345"/>
      <c r="U83" s="345"/>
      <c r="V83" s="345"/>
      <c r="W83" s="345"/>
      <c r="X83" s="345"/>
      <c r="Y83" s="345"/>
      <c r="Z83" s="345"/>
    </row>
    <row r="84" spans="1:26" s="278" customFormat="1">
      <c r="A84" s="345"/>
      <c r="I84" s="348"/>
      <c r="J84" s="345"/>
      <c r="R84" s="345"/>
      <c r="S84" s="345"/>
      <c r="T84" s="345"/>
      <c r="U84" s="345"/>
      <c r="V84" s="345"/>
      <c r="W84" s="345"/>
      <c r="X84" s="345"/>
      <c r="Y84" s="345"/>
      <c r="Z84" s="345"/>
    </row>
    <row r="85" spans="1:26" s="278" customFormat="1">
      <c r="A85" s="345"/>
      <c r="I85" s="348"/>
      <c r="J85" s="345"/>
      <c r="R85" s="345"/>
      <c r="S85" s="345"/>
      <c r="T85" s="345"/>
      <c r="U85" s="345"/>
      <c r="V85" s="345"/>
      <c r="W85" s="345"/>
      <c r="X85" s="345"/>
      <c r="Y85" s="345"/>
      <c r="Z85" s="345"/>
    </row>
    <row r="86" spans="1:26" s="278" customFormat="1">
      <c r="A86" s="345"/>
      <c r="I86" s="348"/>
      <c r="J86" s="345"/>
      <c r="R86" s="345"/>
      <c r="S86" s="345"/>
      <c r="T86" s="345"/>
      <c r="U86" s="345"/>
      <c r="V86" s="345"/>
      <c r="W86" s="345"/>
      <c r="X86" s="345"/>
      <c r="Y86" s="345"/>
      <c r="Z86" s="345"/>
    </row>
    <row r="87" spans="1:26" s="278" customFormat="1">
      <c r="A87" s="345"/>
      <c r="B87" s="345"/>
      <c r="C87" s="345"/>
      <c r="D87" s="345"/>
      <c r="E87" s="345"/>
      <c r="F87" s="345"/>
      <c r="G87" s="345"/>
      <c r="H87" s="345"/>
      <c r="I87" s="348"/>
      <c r="J87" s="345"/>
      <c r="K87" s="345"/>
      <c r="L87" s="345"/>
      <c r="M87" s="345"/>
      <c r="N87" s="345"/>
      <c r="O87" s="345"/>
      <c r="P87" s="345"/>
      <c r="Q87" s="345"/>
      <c r="R87" s="345"/>
      <c r="S87" s="345"/>
      <c r="T87" s="345"/>
      <c r="U87" s="345"/>
      <c r="V87" s="345"/>
      <c r="W87" s="345"/>
      <c r="X87" s="345"/>
      <c r="Y87" s="345"/>
      <c r="Z87" s="345"/>
    </row>
    <row r="88" spans="1:26" s="278" customFormat="1">
      <c r="A88" s="345"/>
      <c r="B88" s="345"/>
      <c r="C88" s="345"/>
      <c r="D88" s="345"/>
      <c r="E88" s="345"/>
      <c r="F88" s="345"/>
      <c r="G88" s="345"/>
      <c r="H88" s="345"/>
      <c r="I88" s="348"/>
      <c r="J88" s="345"/>
      <c r="K88" s="345"/>
      <c r="L88" s="345"/>
      <c r="M88" s="345"/>
      <c r="N88" s="345"/>
      <c r="O88" s="345"/>
      <c r="P88" s="345"/>
      <c r="Q88" s="345"/>
      <c r="R88" s="345"/>
      <c r="S88" s="345"/>
      <c r="T88" s="345"/>
      <c r="U88" s="345"/>
      <c r="V88" s="345"/>
      <c r="W88" s="345"/>
      <c r="X88" s="345"/>
      <c r="Y88" s="345"/>
      <c r="Z88" s="345"/>
    </row>
    <row r="89" spans="1:26" s="278" customFormat="1">
      <c r="A89" s="345"/>
      <c r="B89" s="345"/>
      <c r="C89" s="345"/>
      <c r="D89" s="345"/>
      <c r="E89" s="345"/>
      <c r="F89" s="345"/>
      <c r="G89" s="345"/>
      <c r="H89" s="345"/>
      <c r="I89" s="348"/>
      <c r="J89" s="345"/>
      <c r="K89" s="345"/>
      <c r="L89" s="345"/>
      <c r="M89" s="345"/>
      <c r="N89" s="345"/>
      <c r="O89" s="345"/>
      <c r="P89" s="345"/>
      <c r="Q89" s="345"/>
      <c r="R89" s="345"/>
      <c r="S89" s="345"/>
      <c r="T89" s="345"/>
      <c r="U89" s="345"/>
      <c r="V89" s="345"/>
      <c r="W89" s="345"/>
      <c r="X89" s="345"/>
      <c r="Y89" s="345"/>
      <c r="Z89" s="345"/>
    </row>
    <row r="90" spans="1:26" s="278" customFormat="1">
      <c r="A90" s="345"/>
      <c r="B90" s="345"/>
      <c r="C90" s="345"/>
      <c r="D90" s="345"/>
      <c r="E90" s="345"/>
      <c r="F90" s="345"/>
      <c r="G90" s="345"/>
      <c r="H90" s="345"/>
      <c r="I90" s="348"/>
      <c r="J90" s="345"/>
      <c r="K90" s="345"/>
      <c r="L90" s="345"/>
      <c r="M90" s="345"/>
      <c r="N90" s="345"/>
      <c r="O90" s="345"/>
      <c r="P90" s="345"/>
      <c r="Q90" s="345"/>
      <c r="R90" s="345"/>
      <c r="S90" s="345"/>
      <c r="T90" s="345"/>
      <c r="U90" s="345"/>
      <c r="V90" s="345"/>
      <c r="W90" s="345"/>
      <c r="X90" s="345"/>
      <c r="Y90" s="345"/>
      <c r="Z90" s="345"/>
    </row>
    <row r="91" spans="1:26" s="278" customFormat="1">
      <c r="A91" s="345"/>
      <c r="B91" s="345"/>
      <c r="C91" s="345"/>
      <c r="D91" s="345"/>
      <c r="E91" s="345"/>
      <c r="F91" s="345"/>
      <c r="G91" s="345"/>
      <c r="H91" s="345"/>
      <c r="I91" s="348"/>
      <c r="J91" s="345"/>
      <c r="K91" s="345"/>
      <c r="L91" s="345"/>
      <c r="M91" s="345"/>
      <c r="N91" s="345"/>
      <c r="O91" s="345"/>
      <c r="P91" s="345"/>
      <c r="Q91" s="345"/>
      <c r="R91" s="345"/>
      <c r="S91" s="345"/>
      <c r="T91" s="345"/>
      <c r="U91" s="345"/>
      <c r="V91" s="345"/>
      <c r="W91" s="345"/>
      <c r="X91" s="345"/>
      <c r="Y91" s="345"/>
      <c r="Z91" s="345"/>
    </row>
    <row r="92" spans="1:26" s="278" customFormat="1">
      <c r="A92" s="345"/>
      <c r="B92" s="345"/>
      <c r="C92" s="345"/>
      <c r="D92" s="345"/>
      <c r="E92" s="345"/>
      <c r="F92" s="345"/>
      <c r="G92" s="345"/>
      <c r="H92" s="345"/>
      <c r="I92" s="348"/>
      <c r="J92" s="345"/>
      <c r="K92" s="345"/>
      <c r="L92" s="345"/>
      <c r="M92" s="345"/>
      <c r="N92" s="345"/>
      <c r="O92" s="345"/>
      <c r="P92" s="345"/>
      <c r="Q92" s="345"/>
      <c r="R92" s="345"/>
      <c r="S92" s="345"/>
      <c r="T92" s="345"/>
      <c r="U92" s="345"/>
      <c r="V92" s="345"/>
      <c r="W92" s="345"/>
      <c r="X92" s="345"/>
      <c r="Y92" s="345"/>
      <c r="Z92" s="345"/>
    </row>
    <row r="93" spans="1:26" s="278" customFormat="1">
      <c r="A93" s="345"/>
      <c r="B93" s="345"/>
      <c r="C93" s="345"/>
      <c r="D93" s="345"/>
      <c r="E93" s="345"/>
      <c r="F93" s="345"/>
      <c r="G93" s="345"/>
      <c r="H93" s="345"/>
      <c r="I93" s="348"/>
      <c r="J93" s="345"/>
      <c r="K93" s="345"/>
      <c r="L93" s="345"/>
      <c r="M93" s="345"/>
      <c r="N93" s="345"/>
      <c r="O93" s="345"/>
      <c r="P93" s="345"/>
      <c r="Q93" s="345"/>
      <c r="R93" s="345"/>
      <c r="S93" s="345"/>
      <c r="T93" s="345"/>
      <c r="U93" s="345"/>
      <c r="V93" s="345"/>
      <c r="W93" s="345"/>
      <c r="X93" s="345"/>
      <c r="Y93" s="345"/>
      <c r="Z93" s="345"/>
    </row>
    <row r="94" spans="1:26" s="278" customFormat="1">
      <c r="A94" s="345"/>
      <c r="B94" s="345"/>
      <c r="C94" s="345"/>
      <c r="D94" s="345"/>
      <c r="E94" s="345"/>
      <c r="F94" s="345"/>
      <c r="G94" s="345"/>
      <c r="H94" s="345"/>
      <c r="I94" s="348"/>
      <c r="J94" s="345"/>
      <c r="K94" s="345"/>
      <c r="L94" s="345"/>
      <c r="M94" s="345"/>
      <c r="N94" s="345"/>
      <c r="O94" s="345"/>
      <c r="P94" s="345"/>
      <c r="Q94" s="345"/>
      <c r="R94" s="345"/>
      <c r="S94" s="345"/>
      <c r="T94" s="345"/>
      <c r="U94" s="345"/>
      <c r="V94" s="345"/>
      <c r="W94" s="345"/>
      <c r="X94" s="345"/>
      <c r="Y94" s="345"/>
      <c r="Z94" s="345"/>
    </row>
    <row r="95" spans="1:26" s="278" customFormat="1">
      <c r="A95" s="345"/>
      <c r="B95" s="345"/>
      <c r="C95" s="345"/>
      <c r="D95" s="345"/>
      <c r="E95" s="345"/>
      <c r="F95" s="345"/>
      <c r="G95" s="345"/>
      <c r="H95" s="345"/>
      <c r="I95" s="348"/>
      <c r="J95" s="345"/>
      <c r="K95" s="345"/>
      <c r="L95" s="345"/>
      <c r="M95" s="345"/>
      <c r="N95" s="345"/>
      <c r="O95" s="345"/>
      <c r="P95" s="345"/>
      <c r="Q95" s="345"/>
      <c r="R95" s="345"/>
      <c r="S95" s="345"/>
      <c r="T95" s="345"/>
      <c r="U95" s="345"/>
      <c r="V95" s="345"/>
      <c r="W95" s="345"/>
      <c r="X95" s="345"/>
      <c r="Y95" s="345"/>
      <c r="Z95" s="345"/>
    </row>
    <row r="96" spans="1:26" s="278" customFormat="1">
      <c r="A96" s="345"/>
      <c r="B96" s="345"/>
      <c r="C96" s="345"/>
      <c r="D96" s="345"/>
      <c r="E96" s="345"/>
      <c r="F96" s="345"/>
      <c r="G96" s="345"/>
      <c r="H96" s="345"/>
      <c r="I96" s="348"/>
      <c r="J96" s="345"/>
      <c r="K96" s="345"/>
      <c r="L96" s="345"/>
      <c r="M96" s="345"/>
      <c r="N96" s="345"/>
      <c r="O96" s="345"/>
      <c r="P96" s="345"/>
      <c r="Q96" s="345"/>
      <c r="R96" s="345"/>
      <c r="S96" s="345"/>
      <c r="T96" s="345"/>
      <c r="U96" s="345"/>
      <c r="V96" s="345"/>
      <c r="W96" s="345"/>
      <c r="X96" s="345"/>
      <c r="Y96" s="345"/>
      <c r="Z96" s="345"/>
    </row>
    <row r="97" spans="1:26" s="278" customFormat="1">
      <c r="A97" s="345"/>
      <c r="B97" s="345"/>
      <c r="C97" s="345"/>
      <c r="D97" s="345"/>
      <c r="E97" s="345"/>
      <c r="F97" s="345"/>
      <c r="G97" s="345"/>
      <c r="H97" s="345"/>
      <c r="I97" s="348"/>
      <c r="J97" s="345"/>
      <c r="K97" s="345"/>
      <c r="L97" s="345"/>
      <c r="M97" s="345"/>
      <c r="N97" s="345"/>
      <c r="O97" s="345"/>
      <c r="P97" s="345"/>
      <c r="Q97" s="345"/>
      <c r="R97" s="345"/>
      <c r="S97" s="345"/>
      <c r="T97" s="345"/>
      <c r="U97" s="345"/>
      <c r="V97" s="345"/>
      <c r="W97" s="345"/>
      <c r="X97" s="345"/>
      <c r="Y97" s="345"/>
      <c r="Z97" s="345"/>
    </row>
    <row r="98" spans="1:26" s="278" customFormat="1">
      <c r="A98" s="345"/>
      <c r="B98" s="345"/>
      <c r="C98" s="345"/>
      <c r="D98" s="345"/>
      <c r="E98" s="345"/>
      <c r="F98" s="345"/>
      <c r="G98" s="345"/>
      <c r="H98" s="345"/>
      <c r="I98" s="348"/>
      <c r="J98" s="345"/>
      <c r="K98" s="345"/>
      <c r="L98" s="345"/>
      <c r="M98" s="345"/>
      <c r="N98" s="345"/>
      <c r="O98" s="345"/>
      <c r="P98" s="345"/>
      <c r="Q98" s="345"/>
      <c r="R98" s="345"/>
      <c r="S98" s="345"/>
      <c r="T98" s="345"/>
      <c r="U98" s="345"/>
      <c r="V98" s="345"/>
      <c r="W98" s="345"/>
      <c r="X98" s="345"/>
      <c r="Y98" s="345"/>
      <c r="Z98" s="345"/>
    </row>
    <row r="99" spans="1:26" s="278" customFormat="1">
      <c r="A99" s="345"/>
      <c r="B99" s="345"/>
      <c r="C99" s="345"/>
      <c r="D99" s="345"/>
      <c r="E99" s="345"/>
      <c r="F99" s="345"/>
      <c r="G99" s="345"/>
      <c r="H99" s="345"/>
      <c r="I99" s="348"/>
      <c r="J99" s="345"/>
      <c r="K99" s="345"/>
      <c r="L99" s="345"/>
      <c r="M99" s="345"/>
      <c r="N99" s="345"/>
      <c r="O99" s="345"/>
      <c r="P99" s="345"/>
      <c r="Q99" s="345"/>
      <c r="R99" s="345"/>
      <c r="S99" s="345"/>
      <c r="T99" s="345"/>
      <c r="U99" s="345"/>
      <c r="V99" s="345"/>
      <c r="W99" s="345"/>
      <c r="X99" s="345"/>
      <c r="Y99" s="345"/>
      <c r="Z99" s="345"/>
    </row>
    <row r="100" spans="1:26" s="278" customFormat="1">
      <c r="A100" s="345"/>
      <c r="B100" s="345"/>
      <c r="C100" s="345"/>
      <c r="D100" s="345"/>
      <c r="E100" s="345"/>
      <c r="F100" s="345"/>
      <c r="G100" s="345"/>
      <c r="H100" s="345"/>
      <c r="I100" s="348"/>
      <c r="J100" s="345"/>
      <c r="K100" s="345"/>
      <c r="L100" s="345"/>
      <c r="M100" s="345"/>
      <c r="N100" s="345"/>
      <c r="O100" s="345"/>
      <c r="P100" s="345"/>
      <c r="Q100" s="345"/>
      <c r="R100" s="345"/>
      <c r="S100" s="345"/>
      <c r="T100" s="345"/>
      <c r="U100" s="345"/>
      <c r="V100" s="345"/>
      <c r="W100" s="345"/>
      <c r="X100" s="345"/>
      <c r="Y100" s="345"/>
      <c r="Z100" s="345"/>
    </row>
    <row r="101" spans="1:26" s="278" customFormat="1">
      <c r="A101" s="345"/>
      <c r="B101" s="345"/>
      <c r="C101" s="345"/>
      <c r="D101" s="345"/>
      <c r="E101" s="345"/>
      <c r="F101" s="345"/>
      <c r="G101" s="345"/>
      <c r="H101" s="345"/>
      <c r="I101" s="348"/>
      <c r="J101" s="345"/>
      <c r="K101" s="345"/>
      <c r="L101" s="345"/>
      <c r="M101" s="345"/>
      <c r="N101" s="345"/>
      <c r="O101" s="345"/>
      <c r="P101" s="345"/>
      <c r="Q101" s="345"/>
      <c r="R101" s="345"/>
      <c r="S101" s="345"/>
      <c r="T101" s="345"/>
      <c r="U101" s="345"/>
      <c r="V101" s="345"/>
      <c r="W101" s="345"/>
      <c r="X101" s="345"/>
      <c r="Y101" s="345"/>
      <c r="Z101" s="345"/>
    </row>
    <row r="102" spans="1:26" s="278" customFormat="1">
      <c r="A102" s="345"/>
      <c r="B102" s="345"/>
      <c r="C102" s="345"/>
      <c r="D102" s="345"/>
      <c r="E102" s="345"/>
      <c r="F102" s="345"/>
      <c r="G102" s="345"/>
      <c r="H102" s="345"/>
      <c r="I102" s="348"/>
      <c r="J102" s="345"/>
      <c r="K102" s="345"/>
      <c r="L102" s="345"/>
      <c r="M102" s="345"/>
      <c r="N102" s="345"/>
      <c r="O102" s="345"/>
      <c r="P102" s="345"/>
      <c r="Q102" s="345"/>
      <c r="R102" s="345"/>
      <c r="S102" s="345"/>
      <c r="T102" s="345"/>
      <c r="U102" s="345"/>
      <c r="V102" s="345"/>
      <c r="W102" s="345"/>
      <c r="X102" s="345"/>
      <c r="Y102" s="345"/>
      <c r="Z102" s="345"/>
    </row>
    <row r="103" spans="1:26" s="278" customFormat="1">
      <c r="A103" s="345"/>
      <c r="B103" s="345"/>
      <c r="C103" s="345"/>
      <c r="D103" s="345"/>
      <c r="E103" s="345"/>
      <c r="F103" s="345"/>
      <c r="G103" s="345"/>
      <c r="H103" s="345"/>
      <c r="I103" s="348"/>
      <c r="J103" s="345"/>
      <c r="K103" s="345"/>
      <c r="L103" s="345"/>
      <c r="M103" s="345"/>
      <c r="N103" s="345"/>
      <c r="O103" s="345"/>
      <c r="P103" s="345"/>
      <c r="Q103" s="345"/>
      <c r="R103" s="345"/>
      <c r="S103" s="345"/>
      <c r="T103" s="345"/>
      <c r="U103" s="345"/>
      <c r="V103" s="345"/>
      <c r="W103" s="345"/>
      <c r="X103" s="345"/>
      <c r="Y103" s="345"/>
      <c r="Z103" s="345"/>
    </row>
    <row r="104" spans="1:26" s="278" customFormat="1">
      <c r="A104" s="345"/>
      <c r="B104" s="345"/>
      <c r="C104" s="345"/>
      <c r="D104" s="345"/>
      <c r="E104" s="345"/>
      <c r="F104" s="345"/>
      <c r="G104" s="345"/>
      <c r="H104" s="345"/>
      <c r="I104" s="348"/>
      <c r="J104" s="345"/>
      <c r="K104" s="345"/>
      <c r="L104" s="345"/>
      <c r="M104" s="345"/>
      <c r="N104" s="345"/>
      <c r="O104" s="345"/>
      <c r="P104" s="345"/>
      <c r="Q104" s="345"/>
      <c r="R104" s="345"/>
      <c r="S104" s="345"/>
      <c r="T104" s="345"/>
      <c r="U104" s="345"/>
      <c r="V104" s="345"/>
      <c r="W104" s="345"/>
      <c r="X104" s="345"/>
      <c r="Y104" s="345"/>
      <c r="Z104" s="345"/>
    </row>
    <row r="105" spans="1:26" s="278" customFormat="1">
      <c r="A105" s="345"/>
      <c r="B105" s="345"/>
      <c r="C105" s="345"/>
      <c r="D105" s="345"/>
      <c r="E105" s="345"/>
      <c r="F105" s="345"/>
      <c r="G105" s="345"/>
      <c r="H105" s="345"/>
      <c r="I105" s="348"/>
      <c r="J105" s="345"/>
      <c r="K105" s="345"/>
      <c r="L105" s="345"/>
      <c r="M105" s="345"/>
      <c r="N105" s="345"/>
      <c r="O105" s="345"/>
      <c r="P105" s="345"/>
      <c r="Q105" s="345"/>
      <c r="R105" s="345"/>
      <c r="S105" s="345"/>
      <c r="T105" s="345"/>
      <c r="U105" s="345"/>
      <c r="V105" s="345"/>
      <c r="W105" s="345"/>
      <c r="X105" s="345"/>
      <c r="Y105" s="345"/>
      <c r="Z105" s="345"/>
    </row>
    <row r="106" spans="1:26" s="278" customFormat="1">
      <c r="A106" s="345"/>
      <c r="B106" s="345"/>
      <c r="C106" s="345"/>
      <c r="D106" s="345"/>
      <c r="E106" s="345"/>
      <c r="F106" s="345"/>
      <c r="G106" s="345"/>
      <c r="H106" s="345"/>
      <c r="I106" s="348"/>
      <c r="J106" s="345"/>
      <c r="K106" s="345"/>
      <c r="L106" s="345"/>
      <c r="M106" s="345"/>
      <c r="N106" s="345"/>
      <c r="O106" s="345"/>
      <c r="P106" s="345"/>
      <c r="Q106" s="345"/>
      <c r="R106" s="345"/>
      <c r="S106" s="345"/>
      <c r="T106" s="345"/>
      <c r="U106" s="345"/>
      <c r="V106" s="345"/>
      <c r="W106" s="345"/>
      <c r="X106" s="345"/>
      <c r="Y106" s="345"/>
      <c r="Z106" s="345"/>
    </row>
    <row r="107" spans="1:26" s="278" customFormat="1">
      <c r="A107" s="345"/>
      <c r="B107" s="345"/>
      <c r="C107" s="345"/>
      <c r="D107" s="345"/>
      <c r="E107" s="345"/>
      <c r="F107" s="345"/>
      <c r="G107" s="345"/>
      <c r="H107" s="345"/>
      <c r="I107" s="348"/>
      <c r="J107" s="345"/>
      <c r="K107" s="345"/>
      <c r="L107" s="345"/>
      <c r="M107" s="345"/>
      <c r="N107" s="345"/>
      <c r="O107" s="345"/>
      <c r="P107" s="345"/>
      <c r="Q107" s="345"/>
      <c r="R107" s="345"/>
      <c r="S107" s="345"/>
      <c r="T107" s="345"/>
      <c r="U107" s="345"/>
      <c r="V107" s="345"/>
      <c r="W107" s="345"/>
      <c r="X107" s="345"/>
      <c r="Y107" s="345"/>
      <c r="Z107" s="345"/>
    </row>
    <row r="108" spans="1:26" s="278" customFormat="1">
      <c r="A108" s="345"/>
      <c r="B108" s="345"/>
      <c r="C108" s="345"/>
      <c r="D108" s="345"/>
      <c r="E108" s="345"/>
      <c r="F108" s="345"/>
      <c r="G108" s="345"/>
      <c r="H108" s="345"/>
      <c r="I108" s="348"/>
      <c r="J108" s="345"/>
      <c r="K108" s="345"/>
      <c r="L108" s="345"/>
      <c r="M108" s="345"/>
      <c r="N108" s="345"/>
      <c r="O108" s="345"/>
      <c r="P108" s="345"/>
      <c r="Q108" s="345"/>
      <c r="R108" s="345"/>
      <c r="S108" s="345"/>
      <c r="T108" s="345"/>
      <c r="U108" s="345"/>
      <c r="V108" s="345"/>
      <c r="W108" s="345"/>
      <c r="X108" s="345"/>
      <c r="Y108" s="345"/>
      <c r="Z108" s="345"/>
    </row>
    <row r="109" spans="1:26" s="278" customFormat="1">
      <c r="A109" s="345"/>
      <c r="B109" s="345"/>
      <c r="C109" s="345"/>
      <c r="D109" s="345"/>
      <c r="E109" s="345"/>
      <c r="F109" s="345"/>
      <c r="G109" s="345"/>
      <c r="H109" s="345"/>
      <c r="I109" s="348"/>
      <c r="J109" s="345"/>
      <c r="K109" s="345"/>
      <c r="L109" s="345"/>
      <c r="M109" s="345"/>
      <c r="N109" s="345"/>
      <c r="O109" s="345"/>
      <c r="P109" s="345"/>
      <c r="Q109" s="345"/>
      <c r="R109" s="345"/>
      <c r="S109" s="345"/>
      <c r="T109" s="345"/>
      <c r="U109" s="345"/>
      <c r="V109" s="345"/>
      <c r="W109" s="345"/>
      <c r="X109" s="345"/>
      <c r="Y109" s="345"/>
      <c r="Z109" s="345"/>
    </row>
    <row r="110" spans="1:26" s="278" customFormat="1">
      <c r="A110" s="345"/>
      <c r="B110" s="345"/>
      <c r="C110" s="345"/>
      <c r="D110" s="345"/>
      <c r="E110" s="345"/>
      <c r="F110" s="345"/>
      <c r="G110" s="345"/>
      <c r="H110" s="345"/>
      <c r="I110" s="348"/>
      <c r="J110" s="345"/>
      <c r="K110" s="345"/>
      <c r="L110" s="345"/>
      <c r="M110" s="345"/>
      <c r="N110" s="345"/>
      <c r="O110" s="345"/>
      <c r="P110" s="345"/>
      <c r="Q110" s="345"/>
      <c r="R110" s="345"/>
      <c r="S110" s="345"/>
      <c r="T110" s="345"/>
      <c r="U110" s="345"/>
      <c r="V110" s="345"/>
      <c r="W110" s="345"/>
      <c r="X110" s="345"/>
      <c r="Y110" s="345"/>
      <c r="Z110" s="345"/>
    </row>
    <row r="111" spans="1:26" s="278" customFormat="1">
      <c r="A111" s="345"/>
      <c r="B111" s="345"/>
      <c r="C111" s="345"/>
      <c r="D111" s="345"/>
      <c r="E111" s="345"/>
      <c r="F111" s="345"/>
      <c r="G111" s="345"/>
      <c r="H111" s="345"/>
      <c r="I111" s="348"/>
      <c r="J111" s="345"/>
      <c r="K111" s="345"/>
      <c r="L111" s="345"/>
      <c r="M111" s="345"/>
      <c r="N111" s="345"/>
      <c r="O111" s="345"/>
      <c r="P111" s="345"/>
      <c r="Q111" s="345"/>
      <c r="R111" s="345"/>
      <c r="S111" s="345"/>
      <c r="T111" s="345"/>
      <c r="U111" s="345"/>
      <c r="V111" s="345"/>
      <c r="W111" s="345"/>
      <c r="X111" s="345"/>
      <c r="Y111" s="345"/>
      <c r="Z111" s="345"/>
    </row>
    <row r="112" spans="1:26" s="278" customFormat="1">
      <c r="A112" s="345"/>
      <c r="B112" s="345"/>
      <c r="C112" s="345"/>
      <c r="D112" s="345"/>
      <c r="E112" s="345"/>
      <c r="F112" s="345"/>
      <c r="G112" s="345"/>
      <c r="H112" s="345"/>
      <c r="I112" s="348"/>
      <c r="J112" s="345"/>
      <c r="K112" s="345"/>
      <c r="L112" s="345"/>
      <c r="M112" s="345"/>
      <c r="N112" s="345"/>
      <c r="O112" s="345"/>
      <c r="P112" s="345"/>
      <c r="Q112" s="345"/>
      <c r="R112" s="345"/>
      <c r="S112" s="345"/>
      <c r="T112" s="345"/>
      <c r="U112" s="345"/>
      <c r="V112" s="345"/>
      <c r="W112" s="345"/>
      <c r="X112" s="345"/>
      <c r="Y112" s="345"/>
      <c r="Z112" s="345"/>
    </row>
    <row r="113" spans="1:26" s="278" customFormat="1">
      <c r="A113" s="345"/>
      <c r="B113" s="345"/>
      <c r="C113" s="345"/>
      <c r="D113" s="345"/>
      <c r="E113" s="345"/>
      <c r="F113" s="345"/>
      <c r="G113" s="345"/>
      <c r="H113" s="345"/>
      <c r="I113" s="348"/>
      <c r="J113" s="345"/>
      <c r="K113" s="345"/>
      <c r="L113" s="345"/>
      <c r="M113" s="345"/>
      <c r="N113" s="345"/>
      <c r="O113" s="345"/>
      <c r="P113" s="345"/>
      <c r="Q113" s="345"/>
      <c r="R113" s="345"/>
      <c r="S113" s="345"/>
      <c r="T113" s="345"/>
      <c r="U113" s="345"/>
      <c r="V113" s="345"/>
      <c r="W113" s="345"/>
      <c r="X113" s="345"/>
      <c r="Y113" s="345"/>
      <c r="Z113" s="345"/>
    </row>
    <row r="114" spans="1:26" s="278" customFormat="1">
      <c r="A114" s="345"/>
      <c r="B114" s="345"/>
      <c r="C114" s="345"/>
      <c r="D114" s="345"/>
      <c r="E114" s="345"/>
      <c r="F114" s="345"/>
      <c r="G114" s="345"/>
      <c r="H114" s="345"/>
      <c r="I114" s="348"/>
      <c r="J114" s="345"/>
      <c r="K114" s="345"/>
      <c r="L114" s="345"/>
      <c r="M114" s="345"/>
      <c r="N114" s="345"/>
      <c r="O114" s="345"/>
      <c r="P114" s="345"/>
      <c r="Q114" s="345"/>
      <c r="R114" s="345"/>
      <c r="S114" s="345"/>
      <c r="T114" s="345"/>
      <c r="U114" s="345"/>
      <c r="V114" s="345"/>
      <c r="W114" s="345"/>
      <c r="X114" s="345"/>
      <c r="Y114" s="345"/>
      <c r="Z114" s="345"/>
    </row>
    <row r="115" spans="1:26" s="278" customFormat="1">
      <c r="A115" s="345"/>
      <c r="B115" s="345"/>
      <c r="C115" s="345"/>
      <c r="D115" s="345"/>
      <c r="E115" s="345"/>
      <c r="F115" s="345"/>
      <c r="G115" s="345"/>
      <c r="H115" s="345"/>
      <c r="I115" s="348"/>
      <c r="J115" s="345"/>
      <c r="K115" s="345"/>
      <c r="L115" s="345"/>
      <c r="M115" s="345"/>
      <c r="N115" s="345"/>
      <c r="O115" s="345"/>
      <c r="P115" s="345"/>
      <c r="Q115" s="345"/>
      <c r="R115" s="345"/>
      <c r="S115" s="345"/>
      <c r="T115" s="345"/>
      <c r="U115" s="345"/>
      <c r="V115" s="345"/>
      <c r="W115" s="345"/>
      <c r="X115" s="345"/>
      <c r="Y115" s="345"/>
      <c r="Z115" s="345"/>
    </row>
    <row r="116" spans="1:26" s="278" customFormat="1">
      <c r="A116" s="345"/>
      <c r="B116" s="345"/>
      <c r="C116" s="345"/>
      <c r="D116" s="345"/>
      <c r="E116" s="345"/>
      <c r="F116" s="345"/>
      <c r="G116" s="345"/>
      <c r="H116" s="345"/>
      <c r="I116" s="348"/>
      <c r="J116" s="345"/>
      <c r="K116" s="345"/>
      <c r="L116" s="345"/>
      <c r="M116" s="345"/>
      <c r="N116" s="345"/>
      <c r="O116" s="345"/>
      <c r="P116" s="345"/>
      <c r="Q116" s="345"/>
      <c r="R116" s="345"/>
      <c r="S116" s="345"/>
      <c r="T116" s="345"/>
      <c r="U116" s="345"/>
      <c r="V116" s="345"/>
      <c r="W116" s="345"/>
      <c r="X116" s="345"/>
      <c r="Y116" s="345"/>
      <c r="Z116" s="345"/>
    </row>
    <row r="117" spans="1:26" s="278" customFormat="1">
      <c r="A117" s="345"/>
      <c r="B117" s="345"/>
      <c r="C117" s="345"/>
      <c r="D117" s="345"/>
      <c r="E117" s="345"/>
      <c r="F117" s="345"/>
      <c r="G117" s="345"/>
      <c r="H117" s="345"/>
      <c r="I117" s="348"/>
      <c r="J117" s="345"/>
      <c r="K117" s="345"/>
      <c r="L117" s="345"/>
      <c r="M117" s="345"/>
      <c r="N117" s="345"/>
      <c r="O117" s="345"/>
      <c r="P117" s="345"/>
      <c r="Q117" s="345"/>
      <c r="R117" s="345"/>
      <c r="S117" s="345"/>
      <c r="T117" s="345"/>
      <c r="U117" s="345"/>
      <c r="V117" s="345"/>
      <c r="W117" s="345"/>
      <c r="X117" s="345"/>
      <c r="Y117" s="345"/>
      <c r="Z117" s="345"/>
    </row>
    <row r="118" spans="1:26" s="278" customFormat="1">
      <c r="A118" s="345"/>
      <c r="B118" s="345"/>
      <c r="C118" s="345"/>
      <c r="D118" s="345"/>
      <c r="E118" s="345"/>
      <c r="F118" s="345"/>
      <c r="G118" s="345"/>
      <c r="H118" s="345"/>
      <c r="I118" s="348"/>
      <c r="J118" s="345"/>
      <c r="K118" s="345"/>
      <c r="L118" s="345"/>
      <c r="M118" s="345"/>
      <c r="N118" s="345"/>
      <c r="O118" s="345"/>
      <c r="P118" s="345"/>
      <c r="Q118" s="345"/>
      <c r="R118" s="345"/>
      <c r="S118" s="345"/>
      <c r="T118" s="345"/>
      <c r="U118" s="345"/>
      <c r="V118" s="345"/>
      <c r="W118" s="345"/>
      <c r="X118" s="345"/>
      <c r="Y118" s="345"/>
      <c r="Z118" s="345"/>
    </row>
    <row r="119" spans="1:26" s="278" customFormat="1">
      <c r="A119" s="345"/>
      <c r="B119" s="345"/>
      <c r="C119" s="345"/>
      <c r="D119" s="345"/>
      <c r="E119" s="345"/>
      <c r="F119" s="345"/>
      <c r="G119" s="345"/>
      <c r="H119" s="345"/>
      <c r="I119" s="348"/>
      <c r="J119" s="345"/>
      <c r="K119" s="345"/>
      <c r="L119" s="345"/>
      <c r="M119" s="345"/>
      <c r="N119" s="345"/>
      <c r="O119" s="345"/>
      <c r="P119" s="345"/>
      <c r="Q119" s="345"/>
      <c r="R119" s="345"/>
      <c r="S119" s="345"/>
      <c r="T119" s="345"/>
      <c r="U119" s="345"/>
      <c r="V119" s="345"/>
      <c r="W119" s="345"/>
      <c r="X119" s="345"/>
      <c r="Y119" s="345"/>
      <c r="Z119" s="345"/>
    </row>
    <row r="120" spans="1:26" s="278" customFormat="1">
      <c r="A120" s="345"/>
      <c r="B120" s="345"/>
      <c r="C120" s="345"/>
      <c r="D120" s="345"/>
      <c r="E120" s="345"/>
      <c r="F120" s="345"/>
      <c r="G120" s="345"/>
      <c r="H120" s="345"/>
      <c r="I120" s="348"/>
      <c r="J120" s="345"/>
      <c r="K120" s="345"/>
      <c r="L120" s="345"/>
      <c r="M120" s="345"/>
      <c r="N120" s="345"/>
      <c r="O120" s="345"/>
      <c r="P120" s="345"/>
      <c r="Q120" s="345"/>
      <c r="R120" s="345"/>
      <c r="S120" s="345"/>
      <c r="T120" s="345"/>
      <c r="U120" s="345"/>
      <c r="V120" s="345"/>
      <c r="W120" s="345"/>
      <c r="X120" s="345"/>
      <c r="Y120" s="345"/>
      <c r="Z120" s="345"/>
    </row>
    <row r="121" spans="1:26" s="278" customFormat="1">
      <c r="A121" s="345"/>
      <c r="B121" s="345"/>
      <c r="C121" s="345"/>
      <c r="D121" s="345"/>
      <c r="E121" s="345"/>
      <c r="F121" s="345"/>
      <c r="G121" s="345"/>
      <c r="H121" s="345"/>
      <c r="I121" s="348"/>
      <c r="J121" s="345"/>
      <c r="K121" s="345"/>
      <c r="L121" s="345"/>
      <c r="M121" s="345"/>
      <c r="N121" s="345"/>
      <c r="O121" s="345"/>
      <c r="P121" s="345"/>
      <c r="Q121" s="345"/>
      <c r="R121" s="345"/>
      <c r="S121" s="345"/>
      <c r="T121" s="345"/>
      <c r="U121" s="345"/>
      <c r="V121" s="345"/>
      <c r="W121" s="345"/>
      <c r="X121" s="345"/>
      <c r="Y121" s="345"/>
      <c r="Z121" s="345"/>
    </row>
    <row r="122" spans="1:26" s="278" customFormat="1">
      <c r="A122" s="345"/>
      <c r="B122" s="345"/>
      <c r="C122" s="345"/>
      <c r="D122" s="345"/>
      <c r="E122" s="345"/>
      <c r="F122" s="345"/>
      <c r="G122" s="345"/>
      <c r="H122" s="345"/>
      <c r="I122" s="348"/>
      <c r="J122" s="345"/>
      <c r="K122" s="345"/>
      <c r="L122" s="345"/>
      <c r="M122" s="345"/>
      <c r="N122" s="345"/>
      <c r="O122" s="345"/>
      <c r="P122" s="345"/>
      <c r="Q122" s="345"/>
      <c r="R122" s="345"/>
      <c r="S122" s="345"/>
      <c r="T122" s="345"/>
      <c r="U122" s="345"/>
      <c r="V122" s="345"/>
      <c r="W122" s="345"/>
      <c r="X122" s="345"/>
      <c r="Y122" s="345"/>
      <c r="Z122" s="345"/>
    </row>
    <row r="123" spans="1:26" s="278" customFormat="1">
      <c r="A123" s="345"/>
      <c r="B123" s="345"/>
      <c r="C123" s="345"/>
      <c r="D123" s="345"/>
      <c r="E123" s="345"/>
      <c r="F123" s="345"/>
      <c r="G123" s="345"/>
      <c r="H123" s="345"/>
      <c r="I123" s="348"/>
      <c r="J123" s="345"/>
      <c r="K123" s="345"/>
      <c r="L123" s="345"/>
      <c r="M123" s="345"/>
      <c r="N123" s="345"/>
      <c r="O123" s="345"/>
      <c r="P123" s="345"/>
      <c r="Q123" s="345"/>
      <c r="R123" s="345"/>
      <c r="S123" s="345"/>
      <c r="T123" s="345"/>
      <c r="U123" s="345"/>
      <c r="V123" s="345"/>
      <c r="W123" s="345"/>
      <c r="X123" s="345"/>
      <c r="Y123" s="345"/>
      <c r="Z123" s="345"/>
    </row>
    <row r="124" spans="1:26" s="278" customFormat="1">
      <c r="A124" s="345"/>
      <c r="B124" s="345"/>
      <c r="C124" s="345"/>
      <c r="D124" s="345"/>
      <c r="E124" s="345"/>
      <c r="F124" s="345"/>
      <c r="G124" s="345"/>
      <c r="H124" s="345"/>
      <c r="I124" s="348"/>
      <c r="J124" s="345"/>
      <c r="K124" s="345"/>
      <c r="L124" s="345"/>
      <c r="M124" s="345"/>
      <c r="N124" s="345"/>
      <c r="O124" s="345"/>
      <c r="P124" s="345"/>
      <c r="Q124" s="345"/>
      <c r="R124" s="345"/>
      <c r="S124" s="345"/>
      <c r="T124" s="345"/>
      <c r="U124" s="345"/>
      <c r="V124" s="345"/>
      <c r="W124" s="345"/>
      <c r="X124" s="345"/>
      <c r="Y124" s="345"/>
      <c r="Z124" s="345"/>
    </row>
    <row r="125" spans="1:26" s="278" customFormat="1">
      <c r="A125" s="345"/>
      <c r="B125" s="345"/>
      <c r="C125" s="345"/>
      <c r="D125" s="345"/>
      <c r="E125" s="345"/>
      <c r="F125" s="345"/>
      <c r="G125" s="345"/>
      <c r="H125" s="345"/>
      <c r="I125" s="348"/>
      <c r="J125" s="345"/>
      <c r="K125" s="345"/>
      <c r="L125" s="345"/>
      <c r="M125" s="345"/>
      <c r="N125" s="345"/>
      <c r="O125" s="345"/>
      <c r="P125" s="345"/>
      <c r="Q125" s="345"/>
      <c r="R125" s="345"/>
      <c r="S125" s="345"/>
      <c r="T125" s="345"/>
      <c r="U125" s="345"/>
      <c r="V125" s="345"/>
      <c r="W125" s="345"/>
      <c r="X125" s="345"/>
      <c r="Y125" s="345"/>
      <c r="Z125" s="345"/>
    </row>
    <row r="126" spans="1:26" s="278" customFormat="1">
      <c r="A126" s="345"/>
      <c r="B126" s="345"/>
      <c r="C126" s="345"/>
      <c r="D126" s="345"/>
      <c r="E126" s="345"/>
      <c r="F126" s="345"/>
      <c r="G126" s="345"/>
      <c r="H126" s="345"/>
      <c r="I126" s="348"/>
      <c r="J126" s="345"/>
      <c r="K126" s="345"/>
      <c r="L126" s="345"/>
      <c r="M126" s="345"/>
      <c r="N126" s="345"/>
      <c r="O126" s="345"/>
      <c r="P126" s="345"/>
      <c r="Q126" s="345"/>
      <c r="R126" s="345"/>
      <c r="S126" s="345"/>
      <c r="T126" s="345"/>
      <c r="U126" s="345"/>
      <c r="V126" s="345"/>
      <c r="W126" s="345"/>
      <c r="X126" s="345"/>
      <c r="Y126" s="345"/>
      <c r="Z126" s="345"/>
    </row>
    <row r="127" spans="1:26" s="278" customFormat="1">
      <c r="A127" s="345"/>
      <c r="B127" s="345"/>
      <c r="C127" s="345"/>
      <c r="D127" s="345"/>
      <c r="E127" s="345"/>
      <c r="F127" s="345"/>
      <c r="G127" s="345"/>
      <c r="H127" s="345"/>
      <c r="I127" s="348"/>
      <c r="J127" s="345"/>
      <c r="K127" s="345"/>
      <c r="L127" s="345"/>
      <c r="M127" s="345"/>
      <c r="N127" s="345"/>
      <c r="O127" s="345"/>
      <c r="P127" s="345"/>
      <c r="Q127" s="345"/>
      <c r="R127" s="345"/>
      <c r="S127" s="345"/>
      <c r="T127" s="345"/>
      <c r="U127" s="345"/>
      <c r="V127" s="345"/>
      <c r="W127" s="345"/>
      <c r="X127" s="345"/>
      <c r="Y127" s="345"/>
      <c r="Z127" s="345"/>
    </row>
    <row r="128" spans="1:26" s="278" customFormat="1">
      <c r="A128" s="345"/>
      <c r="B128" s="345"/>
      <c r="C128" s="345"/>
      <c r="D128" s="345"/>
      <c r="E128" s="345"/>
      <c r="F128" s="345"/>
      <c r="G128" s="345"/>
      <c r="H128" s="345"/>
      <c r="I128" s="348"/>
      <c r="J128" s="345"/>
      <c r="K128" s="345"/>
      <c r="L128" s="345"/>
      <c r="M128" s="345"/>
      <c r="N128" s="345"/>
      <c r="O128" s="345"/>
      <c r="P128" s="345"/>
      <c r="Q128" s="345"/>
      <c r="R128" s="345"/>
      <c r="S128" s="345"/>
      <c r="T128" s="345"/>
      <c r="U128" s="345"/>
      <c r="V128" s="345"/>
      <c r="W128" s="345"/>
      <c r="X128" s="345"/>
      <c r="Y128" s="345"/>
      <c r="Z128" s="345"/>
    </row>
    <row r="129" spans="1:26" s="278" customFormat="1">
      <c r="A129" s="345"/>
      <c r="B129" s="345"/>
      <c r="C129" s="345"/>
      <c r="D129" s="345"/>
      <c r="E129" s="345"/>
      <c r="F129" s="345"/>
      <c r="G129" s="345"/>
      <c r="H129" s="345"/>
      <c r="I129" s="348"/>
      <c r="J129" s="345"/>
      <c r="K129" s="345"/>
      <c r="L129" s="345"/>
      <c r="M129" s="345"/>
      <c r="N129" s="345"/>
      <c r="O129" s="345"/>
      <c r="P129" s="345"/>
      <c r="Q129" s="345"/>
      <c r="R129" s="345"/>
      <c r="S129" s="345"/>
      <c r="T129" s="345"/>
      <c r="U129" s="345"/>
      <c r="V129" s="345"/>
      <c r="W129" s="345"/>
      <c r="X129" s="345"/>
      <c r="Y129" s="345"/>
      <c r="Z129" s="345"/>
    </row>
    <row r="130" spans="1:26" s="278" customFormat="1">
      <c r="A130" s="345"/>
      <c r="B130" s="345"/>
      <c r="C130" s="345"/>
      <c r="D130" s="345"/>
      <c r="E130" s="345"/>
      <c r="F130" s="345"/>
      <c r="G130" s="345"/>
      <c r="H130" s="345"/>
      <c r="I130" s="348"/>
      <c r="J130" s="345"/>
      <c r="K130" s="345"/>
      <c r="L130" s="345"/>
      <c r="M130" s="345"/>
      <c r="N130" s="345"/>
      <c r="O130" s="345"/>
      <c r="P130" s="345"/>
      <c r="Q130" s="345"/>
      <c r="R130" s="345"/>
      <c r="S130" s="345"/>
      <c r="T130" s="345"/>
      <c r="U130" s="345"/>
      <c r="V130" s="345"/>
      <c r="W130" s="345"/>
      <c r="X130" s="345"/>
      <c r="Y130" s="345"/>
      <c r="Z130" s="345"/>
    </row>
    <row r="131" spans="1:26" s="278" customFormat="1">
      <c r="A131" s="345"/>
      <c r="B131" s="345"/>
      <c r="C131" s="345"/>
      <c r="D131" s="345"/>
      <c r="E131" s="345"/>
      <c r="F131" s="345"/>
      <c r="G131" s="345"/>
      <c r="H131" s="345"/>
      <c r="I131" s="348"/>
      <c r="J131" s="345"/>
      <c r="K131" s="345"/>
      <c r="L131" s="345"/>
      <c r="M131" s="345"/>
      <c r="N131" s="345"/>
      <c r="O131" s="345"/>
      <c r="P131" s="345"/>
      <c r="Q131" s="345"/>
      <c r="R131" s="345"/>
      <c r="S131" s="345"/>
      <c r="T131" s="345"/>
      <c r="U131" s="345"/>
      <c r="V131" s="345"/>
      <c r="W131" s="345"/>
      <c r="X131" s="345"/>
      <c r="Y131" s="345"/>
      <c r="Z131" s="345"/>
    </row>
    <row r="132" spans="1:26" s="278" customFormat="1">
      <c r="A132" s="345"/>
      <c r="B132" s="345"/>
      <c r="C132" s="345"/>
      <c r="D132" s="345"/>
      <c r="E132" s="345"/>
      <c r="F132" s="345"/>
      <c r="G132" s="345"/>
      <c r="H132" s="345"/>
      <c r="I132" s="348"/>
      <c r="J132" s="345"/>
      <c r="K132" s="345"/>
      <c r="L132" s="345"/>
      <c r="M132" s="345"/>
      <c r="N132" s="345"/>
      <c r="O132" s="345"/>
      <c r="P132" s="345"/>
      <c r="Q132" s="345"/>
      <c r="R132" s="345"/>
      <c r="S132" s="345"/>
      <c r="T132" s="345"/>
      <c r="U132" s="345"/>
      <c r="V132" s="345"/>
      <c r="W132" s="345"/>
      <c r="X132" s="345"/>
      <c r="Y132" s="345"/>
      <c r="Z132" s="345"/>
    </row>
    <row r="133" spans="1:26" s="278" customFormat="1">
      <c r="A133" s="345"/>
      <c r="B133" s="345"/>
      <c r="C133" s="345"/>
      <c r="D133" s="345"/>
      <c r="E133" s="345"/>
      <c r="F133" s="345"/>
      <c r="G133" s="345"/>
      <c r="H133" s="345"/>
      <c r="I133" s="348"/>
      <c r="J133" s="345"/>
      <c r="K133" s="345"/>
      <c r="L133" s="345"/>
      <c r="M133" s="345"/>
      <c r="N133" s="345"/>
      <c r="O133" s="345"/>
      <c r="P133" s="345"/>
      <c r="Q133" s="345"/>
      <c r="R133" s="345"/>
      <c r="S133" s="345"/>
      <c r="T133" s="345"/>
      <c r="U133" s="345"/>
      <c r="V133" s="345"/>
      <c r="W133" s="345"/>
      <c r="X133" s="345"/>
      <c r="Y133" s="345"/>
      <c r="Z133" s="345"/>
    </row>
    <row r="134" spans="1:26" s="278" customFormat="1">
      <c r="A134" s="345"/>
      <c r="B134" s="345"/>
      <c r="C134" s="345"/>
      <c r="D134" s="345"/>
      <c r="E134" s="345"/>
      <c r="F134" s="345"/>
      <c r="G134" s="345"/>
      <c r="H134" s="345"/>
      <c r="I134" s="348"/>
      <c r="J134" s="345"/>
      <c r="K134" s="345"/>
      <c r="L134" s="345"/>
      <c r="M134" s="345"/>
      <c r="N134" s="345"/>
      <c r="O134" s="345"/>
      <c r="P134" s="345"/>
      <c r="Q134" s="345"/>
      <c r="R134" s="345"/>
      <c r="S134" s="345"/>
      <c r="T134" s="345"/>
      <c r="U134" s="345"/>
      <c r="V134" s="345"/>
      <c r="W134" s="345"/>
      <c r="X134" s="345"/>
      <c r="Y134" s="345"/>
      <c r="Z134" s="345"/>
    </row>
    <row r="135" spans="1:26" s="278" customFormat="1">
      <c r="A135" s="345"/>
      <c r="B135" s="345"/>
      <c r="C135" s="345"/>
      <c r="D135" s="345"/>
      <c r="E135" s="345"/>
      <c r="F135" s="345"/>
      <c r="G135" s="345"/>
      <c r="H135" s="345"/>
      <c r="I135" s="348"/>
      <c r="J135" s="345"/>
      <c r="K135" s="345"/>
      <c r="L135" s="345"/>
      <c r="M135" s="345"/>
      <c r="N135" s="345"/>
      <c r="O135" s="345"/>
      <c r="P135" s="345"/>
      <c r="Q135" s="345"/>
      <c r="R135" s="345"/>
      <c r="S135" s="345"/>
      <c r="T135" s="345"/>
      <c r="U135" s="345"/>
      <c r="V135" s="345"/>
      <c r="W135" s="345"/>
      <c r="X135" s="345"/>
      <c r="Y135" s="345"/>
      <c r="Z135" s="345"/>
    </row>
    <row r="136" spans="1:26" s="278" customFormat="1">
      <c r="A136" s="345"/>
      <c r="B136" s="345"/>
      <c r="C136" s="345"/>
      <c r="D136" s="345"/>
      <c r="E136" s="345"/>
      <c r="F136" s="345"/>
      <c r="G136" s="345"/>
      <c r="H136" s="345"/>
      <c r="I136" s="348"/>
      <c r="J136" s="345"/>
      <c r="K136" s="345"/>
      <c r="L136" s="345"/>
      <c r="M136" s="345"/>
      <c r="N136" s="345"/>
      <c r="O136" s="345"/>
      <c r="P136" s="345"/>
      <c r="Q136" s="345"/>
      <c r="R136" s="345"/>
      <c r="S136" s="345"/>
      <c r="T136" s="345"/>
      <c r="U136" s="345"/>
      <c r="V136" s="345"/>
      <c r="W136" s="345"/>
      <c r="X136" s="345"/>
      <c r="Y136" s="345"/>
      <c r="Z136" s="345"/>
    </row>
    <row r="137" spans="1:26" s="278" customFormat="1">
      <c r="A137" s="345"/>
      <c r="B137" s="345"/>
      <c r="C137" s="345"/>
      <c r="D137" s="345"/>
      <c r="E137" s="345"/>
      <c r="F137" s="345"/>
      <c r="G137" s="345"/>
      <c r="H137" s="345"/>
      <c r="I137" s="348"/>
      <c r="J137" s="345"/>
      <c r="K137" s="345"/>
      <c r="L137" s="345"/>
      <c r="M137" s="345"/>
      <c r="N137" s="345"/>
      <c r="O137" s="345"/>
      <c r="P137" s="345"/>
      <c r="Q137" s="345"/>
      <c r="R137" s="345"/>
      <c r="S137" s="345"/>
      <c r="T137" s="345"/>
      <c r="U137" s="345"/>
      <c r="V137" s="345"/>
      <c r="W137" s="345"/>
      <c r="X137" s="345"/>
      <c r="Y137" s="345"/>
      <c r="Z137" s="345"/>
    </row>
    <row r="138" spans="1:26" s="278" customFormat="1">
      <c r="A138" s="345"/>
      <c r="B138" s="345"/>
      <c r="C138" s="345"/>
      <c r="D138" s="345"/>
      <c r="E138" s="345"/>
      <c r="F138" s="345"/>
      <c r="G138" s="345"/>
      <c r="H138" s="345"/>
      <c r="I138" s="348"/>
      <c r="J138" s="345"/>
      <c r="K138" s="345"/>
      <c r="L138" s="345"/>
      <c r="M138" s="345"/>
      <c r="N138" s="345"/>
      <c r="O138" s="345"/>
      <c r="P138" s="345"/>
      <c r="Q138" s="345"/>
      <c r="R138" s="345"/>
      <c r="S138" s="345"/>
      <c r="T138" s="345"/>
      <c r="U138" s="345"/>
      <c r="V138" s="345"/>
      <c r="W138" s="345"/>
      <c r="X138" s="345"/>
      <c r="Y138" s="345"/>
      <c r="Z138" s="345"/>
    </row>
    <row r="139" spans="1:26" s="278" customFormat="1">
      <c r="A139" s="345"/>
      <c r="B139" s="345"/>
      <c r="C139" s="345"/>
      <c r="D139" s="345"/>
      <c r="E139" s="345"/>
      <c r="F139" s="345"/>
      <c r="G139" s="345"/>
      <c r="H139" s="345"/>
      <c r="I139" s="348"/>
      <c r="J139" s="345"/>
      <c r="K139" s="345"/>
      <c r="L139" s="345"/>
      <c r="M139" s="345"/>
      <c r="N139" s="345"/>
      <c r="O139" s="345"/>
      <c r="P139" s="345"/>
      <c r="Q139" s="345"/>
      <c r="R139" s="345"/>
      <c r="S139" s="345"/>
      <c r="T139" s="345"/>
      <c r="U139" s="345"/>
      <c r="V139" s="345"/>
      <c r="W139" s="345"/>
      <c r="X139" s="345"/>
      <c r="Y139" s="345"/>
      <c r="Z139" s="345"/>
    </row>
    <row r="140" spans="1:26" s="278" customFormat="1">
      <c r="A140" s="345"/>
      <c r="B140" s="345"/>
      <c r="C140" s="345"/>
      <c r="D140" s="345"/>
      <c r="E140" s="345"/>
      <c r="F140" s="345"/>
      <c r="G140" s="345"/>
      <c r="H140" s="345"/>
      <c r="I140" s="348"/>
      <c r="J140" s="345"/>
      <c r="K140" s="345"/>
      <c r="L140" s="345"/>
      <c r="M140" s="345"/>
      <c r="N140" s="345"/>
      <c r="O140" s="345"/>
      <c r="P140" s="345"/>
      <c r="Q140" s="345"/>
      <c r="R140" s="345"/>
      <c r="S140" s="345"/>
      <c r="T140" s="345"/>
      <c r="U140" s="345"/>
      <c r="V140" s="345"/>
      <c r="W140" s="345"/>
      <c r="X140" s="345"/>
      <c r="Y140" s="345"/>
      <c r="Z140" s="345"/>
    </row>
    <row r="141" spans="1:26" s="278" customFormat="1">
      <c r="A141" s="345"/>
      <c r="B141" s="345"/>
      <c r="C141" s="345"/>
      <c r="D141" s="345"/>
      <c r="E141" s="345"/>
      <c r="F141" s="345"/>
      <c r="G141" s="345"/>
      <c r="H141" s="345"/>
      <c r="I141" s="348"/>
      <c r="J141" s="345"/>
      <c r="K141" s="345"/>
      <c r="L141" s="345"/>
      <c r="M141" s="345"/>
      <c r="N141" s="345"/>
      <c r="O141" s="345"/>
      <c r="P141" s="345"/>
      <c r="Q141" s="345"/>
      <c r="R141" s="345"/>
      <c r="S141" s="345"/>
      <c r="T141" s="345"/>
      <c r="U141" s="345"/>
      <c r="V141" s="345"/>
      <c r="W141" s="345"/>
      <c r="X141" s="345"/>
      <c r="Y141" s="345"/>
      <c r="Z141" s="345"/>
    </row>
    <row r="142" spans="1:26" s="278" customFormat="1">
      <c r="A142" s="345"/>
      <c r="B142" s="345"/>
      <c r="C142" s="345"/>
      <c r="D142" s="345"/>
      <c r="E142" s="345"/>
      <c r="F142" s="345"/>
      <c r="G142" s="345"/>
      <c r="H142" s="345"/>
      <c r="I142" s="348"/>
      <c r="J142" s="345"/>
      <c r="K142" s="345"/>
      <c r="L142" s="345"/>
      <c r="M142" s="345"/>
      <c r="N142" s="345"/>
      <c r="O142" s="345"/>
      <c r="P142" s="345"/>
      <c r="Q142" s="345"/>
      <c r="R142" s="345"/>
      <c r="S142" s="345"/>
      <c r="T142" s="345"/>
      <c r="U142" s="345"/>
      <c r="V142" s="345"/>
      <c r="W142" s="345"/>
      <c r="X142" s="345"/>
      <c r="Y142" s="345"/>
      <c r="Z142" s="345"/>
    </row>
    <row r="143" spans="1:26" s="278" customFormat="1">
      <c r="A143" s="345"/>
      <c r="B143" s="345"/>
      <c r="C143" s="345"/>
      <c r="D143" s="345"/>
      <c r="E143" s="345"/>
      <c r="F143" s="345"/>
      <c r="G143" s="345"/>
      <c r="H143" s="345"/>
      <c r="I143" s="348"/>
      <c r="J143" s="345"/>
      <c r="K143" s="345"/>
      <c r="L143" s="345"/>
      <c r="M143" s="345"/>
      <c r="N143" s="345"/>
      <c r="O143" s="345"/>
      <c r="P143" s="345"/>
      <c r="Q143" s="345"/>
      <c r="R143" s="345"/>
      <c r="S143" s="345"/>
      <c r="T143" s="345"/>
      <c r="U143" s="345"/>
      <c r="V143" s="345"/>
      <c r="W143" s="345"/>
      <c r="X143" s="345"/>
      <c r="Y143" s="345"/>
      <c r="Z143" s="345"/>
    </row>
    <row r="144" spans="1:26" s="278" customFormat="1">
      <c r="A144" s="345"/>
      <c r="B144" s="345"/>
      <c r="C144" s="345"/>
      <c r="D144" s="345"/>
      <c r="E144" s="345"/>
      <c r="F144" s="345"/>
      <c r="G144" s="345"/>
      <c r="H144" s="345"/>
      <c r="I144" s="348"/>
      <c r="J144" s="345"/>
      <c r="K144" s="345"/>
      <c r="L144" s="345"/>
      <c r="M144" s="345"/>
      <c r="N144" s="345"/>
      <c r="O144" s="345"/>
      <c r="P144" s="345"/>
      <c r="Q144" s="345"/>
      <c r="R144" s="345"/>
      <c r="S144" s="345"/>
      <c r="T144" s="345"/>
      <c r="U144" s="345"/>
      <c r="V144" s="345"/>
      <c r="W144" s="345"/>
      <c r="X144" s="345"/>
      <c r="Y144" s="345"/>
      <c r="Z144" s="345"/>
    </row>
    <row r="145" spans="1:26" s="278" customFormat="1">
      <c r="A145" s="345"/>
      <c r="B145" s="345"/>
      <c r="C145" s="345"/>
      <c r="D145" s="345"/>
      <c r="E145" s="345"/>
      <c r="F145" s="345"/>
      <c r="G145" s="345"/>
      <c r="H145" s="345"/>
      <c r="I145" s="348"/>
      <c r="J145" s="345"/>
      <c r="K145" s="345"/>
      <c r="L145" s="345"/>
      <c r="M145" s="345"/>
      <c r="N145" s="345"/>
      <c r="O145" s="345"/>
      <c r="P145" s="345"/>
      <c r="Q145" s="345"/>
      <c r="R145" s="345"/>
      <c r="S145" s="345"/>
      <c r="T145" s="345"/>
      <c r="U145" s="345"/>
      <c r="V145" s="345"/>
      <c r="W145" s="345"/>
      <c r="X145" s="345"/>
      <c r="Y145" s="345"/>
      <c r="Z145" s="345"/>
    </row>
    <row r="146" spans="1:26" s="278" customFormat="1">
      <c r="A146" s="345"/>
      <c r="B146" s="345"/>
      <c r="C146" s="345"/>
      <c r="D146" s="345"/>
      <c r="E146" s="345"/>
      <c r="F146" s="345"/>
      <c r="G146" s="345"/>
      <c r="H146" s="345"/>
      <c r="I146" s="348"/>
      <c r="J146" s="345"/>
      <c r="K146" s="345"/>
      <c r="L146" s="345"/>
      <c r="M146" s="345"/>
      <c r="N146" s="345"/>
      <c r="O146" s="345"/>
      <c r="P146" s="345"/>
      <c r="Q146" s="345"/>
      <c r="R146" s="345"/>
      <c r="S146" s="345"/>
      <c r="T146" s="345"/>
      <c r="U146" s="345"/>
      <c r="V146" s="345"/>
      <c r="W146" s="345"/>
      <c r="X146" s="345"/>
      <c r="Y146" s="345"/>
      <c r="Z146" s="345"/>
    </row>
    <row r="147" spans="1:26" s="278" customFormat="1">
      <c r="A147" s="345"/>
      <c r="B147" s="345"/>
      <c r="C147" s="345"/>
      <c r="D147" s="345"/>
      <c r="E147" s="345"/>
      <c r="F147" s="345"/>
      <c r="G147" s="345"/>
      <c r="H147" s="345"/>
      <c r="I147" s="348"/>
      <c r="J147" s="345"/>
      <c r="K147" s="345"/>
      <c r="L147" s="345"/>
      <c r="M147" s="345"/>
      <c r="N147" s="345"/>
      <c r="O147" s="345"/>
      <c r="P147" s="345"/>
      <c r="Q147" s="345"/>
      <c r="R147" s="345"/>
      <c r="S147" s="345"/>
      <c r="T147" s="345"/>
      <c r="U147" s="345"/>
      <c r="V147" s="345"/>
      <c r="W147" s="345"/>
      <c r="X147" s="345"/>
      <c r="Y147" s="345"/>
      <c r="Z147" s="345"/>
    </row>
    <row r="148" spans="1:26" s="278" customFormat="1">
      <c r="A148" s="345"/>
      <c r="B148" s="345"/>
      <c r="C148" s="345"/>
      <c r="D148" s="345"/>
      <c r="E148" s="345"/>
      <c r="F148" s="345"/>
      <c r="G148" s="345"/>
      <c r="H148" s="345"/>
      <c r="I148" s="348"/>
      <c r="J148" s="345"/>
      <c r="K148" s="345"/>
      <c r="L148" s="345"/>
      <c r="M148" s="345"/>
      <c r="N148" s="345"/>
      <c r="O148" s="345"/>
      <c r="P148" s="345"/>
      <c r="Q148" s="345"/>
      <c r="R148" s="345"/>
      <c r="S148" s="345"/>
      <c r="T148" s="345"/>
      <c r="U148" s="345"/>
      <c r="V148" s="345"/>
      <c r="W148" s="345"/>
      <c r="X148" s="345"/>
      <c r="Y148" s="345"/>
      <c r="Z148" s="345"/>
    </row>
    <row r="149" spans="1:26" s="278" customFormat="1">
      <c r="A149" s="345"/>
      <c r="B149" s="345"/>
      <c r="C149" s="345"/>
      <c r="D149" s="345"/>
      <c r="E149" s="345"/>
      <c r="F149" s="345"/>
      <c r="G149" s="345"/>
      <c r="H149" s="345"/>
      <c r="I149" s="348"/>
      <c r="J149" s="345"/>
      <c r="K149" s="345"/>
      <c r="L149" s="345"/>
      <c r="M149" s="345"/>
      <c r="N149" s="345"/>
      <c r="O149" s="345"/>
      <c r="P149" s="345"/>
      <c r="Q149" s="345"/>
      <c r="R149" s="345"/>
      <c r="S149" s="345"/>
      <c r="T149" s="345"/>
      <c r="U149" s="345"/>
      <c r="V149" s="345"/>
      <c r="W149" s="345"/>
      <c r="X149" s="345"/>
      <c r="Y149" s="345"/>
      <c r="Z149" s="345"/>
    </row>
    <row r="150" spans="1:26" s="278" customFormat="1">
      <c r="A150" s="345"/>
      <c r="B150" s="345"/>
      <c r="C150" s="345"/>
      <c r="D150" s="345"/>
      <c r="E150" s="345"/>
      <c r="F150" s="345"/>
      <c r="G150" s="345"/>
      <c r="H150" s="345"/>
      <c r="I150" s="348"/>
      <c r="J150" s="345"/>
      <c r="K150" s="345"/>
      <c r="L150" s="345"/>
      <c r="M150" s="345"/>
      <c r="N150" s="345"/>
      <c r="O150" s="345"/>
      <c r="P150" s="345"/>
      <c r="Q150" s="345"/>
      <c r="R150" s="345"/>
      <c r="S150" s="345"/>
      <c r="T150" s="345"/>
      <c r="U150" s="345"/>
      <c r="V150" s="345"/>
      <c r="W150" s="345"/>
      <c r="X150" s="345"/>
      <c r="Y150" s="345"/>
      <c r="Z150" s="345"/>
    </row>
    <row r="151" spans="1:26" s="278" customFormat="1">
      <c r="A151" s="345"/>
      <c r="B151" s="345"/>
      <c r="C151" s="345"/>
      <c r="D151" s="345"/>
      <c r="E151" s="345"/>
      <c r="F151" s="345"/>
      <c r="G151" s="345"/>
      <c r="H151" s="345"/>
      <c r="I151" s="348"/>
      <c r="J151" s="345"/>
      <c r="K151" s="345"/>
      <c r="L151" s="345"/>
      <c r="M151" s="345"/>
      <c r="N151" s="345"/>
      <c r="O151" s="345"/>
      <c r="P151" s="345"/>
      <c r="Q151" s="345"/>
      <c r="R151" s="345"/>
      <c r="S151" s="345"/>
      <c r="T151" s="345"/>
      <c r="U151" s="345"/>
      <c r="V151" s="345"/>
      <c r="W151" s="345"/>
      <c r="X151" s="345"/>
      <c r="Y151" s="345"/>
      <c r="Z151" s="345"/>
    </row>
    <row r="152" spans="1:26" s="278" customFormat="1">
      <c r="A152" s="345"/>
      <c r="B152" s="345"/>
      <c r="C152" s="345"/>
      <c r="D152" s="345"/>
      <c r="E152" s="345"/>
      <c r="F152" s="345"/>
      <c r="G152" s="345"/>
      <c r="H152" s="345"/>
      <c r="I152" s="348"/>
      <c r="J152" s="345"/>
      <c r="K152" s="345"/>
      <c r="L152" s="345"/>
      <c r="M152" s="345"/>
      <c r="N152" s="345"/>
      <c r="O152" s="345"/>
      <c r="P152" s="345"/>
      <c r="Q152" s="345"/>
      <c r="R152" s="345"/>
      <c r="S152" s="345"/>
      <c r="T152" s="345"/>
      <c r="U152" s="345"/>
      <c r="V152" s="345"/>
      <c r="W152" s="345"/>
      <c r="X152" s="345"/>
      <c r="Y152" s="345"/>
      <c r="Z152" s="345"/>
    </row>
    <row r="153" spans="1:26" s="278" customFormat="1">
      <c r="A153" s="345"/>
      <c r="B153" s="345"/>
      <c r="C153" s="345"/>
      <c r="D153" s="345"/>
      <c r="E153" s="345"/>
      <c r="F153" s="345"/>
      <c r="G153" s="345"/>
      <c r="H153" s="345"/>
      <c r="I153" s="348"/>
      <c r="J153" s="345"/>
      <c r="K153" s="345"/>
      <c r="L153" s="345"/>
      <c r="M153" s="345"/>
      <c r="N153" s="345"/>
      <c r="O153" s="345"/>
      <c r="P153" s="345"/>
      <c r="Q153" s="345"/>
      <c r="R153" s="345"/>
      <c r="S153" s="345"/>
      <c r="T153" s="345"/>
      <c r="U153" s="345"/>
      <c r="V153" s="345"/>
      <c r="W153" s="345"/>
      <c r="X153" s="345"/>
      <c r="Y153" s="345"/>
      <c r="Z153" s="345"/>
    </row>
    <row r="154" spans="1:26" s="278" customFormat="1">
      <c r="A154" s="345"/>
      <c r="B154" s="345"/>
      <c r="C154" s="345"/>
      <c r="D154" s="345"/>
      <c r="E154" s="345"/>
      <c r="F154" s="345"/>
      <c r="G154" s="345"/>
      <c r="H154" s="345"/>
      <c r="I154" s="348"/>
      <c r="J154" s="345"/>
      <c r="K154" s="345"/>
      <c r="L154" s="345"/>
      <c r="M154" s="345"/>
      <c r="N154" s="345"/>
      <c r="O154" s="345"/>
      <c r="P154" s="345"/>
      <c r="Q154" s="345"/>
      <c r="R154" s="345"/>
      <c r="S154" s="345"/>
      <c r="T154" s="345"/>
      <c r="U154" s="345"/>
      <c r="V154" s="345"/>
      <c r="W154" s="345"/>
      <c r="X154" s="345"/>
      <c r="Y154" s="345"/>
      <c r="Z154" s="345"/>
    </row>
    <row r="155" spans="1:26" s="278" customFormat="1">
      <c r="A155" s="345"/>
      <c r="B155" s="345"/>
      <c r="C155" s="345"/>
      <c r="D155" s="345"/>
      <c r="E155" s="345"/>
      <c r="F155" s="345"/>
      <c r="G155" s="345"/>
      <c r="H155" s="345"/>
      <c r="I155" s="348"/>
      <c r="J155" s="345"/>
      <c r="K155" s="345"/>
      <c r="L155" s="345"/>
      <c r="M155" s="345"/>
      <c r="N155" s="345"/>
      <c r="O155" s="345"/>
      <c r="P155" s="345"/>
      <c r="Q155" s="345"/>
      <c r="R155" s="345"/>
      <c r="S155" s="345"/>
      <c r="T155" s="345"/>
      <c r="U155" s="345"/>
      <c r="V155" s="345"/>
      <c r="W155" s="345"/>
      <c r="X155" s="345"/>
      <c r="Y155" s="345"/>
      <c r="Z155" s="345"/>
    </row>
    <row r="156" spans="1:26" s="278" customFormat="1">
      <c r="A156" s="345"/>
      <c r="B156" s="345"/>
      <c r="C156" s="345"/>
      <c r="D156" s="345"/>
      <c r="E156" s="345"/>
      <c r="F156" s="345"/>
      <c r="G156" s="345"/>
      <c r="H156" s="345"/>
      <c r="I156" s="348"/>
      <c r="J156" s="345"/>
      <c r="K156" s="345"/>
      <c r="L156" s="345"/>
      <c r="M156" s="345"/>
      <c r="N156" s="345"/>
      <c r="O156" s="345"/>
      <c r="P156" s="345"/>
      <c r="Q156" s="345"/>
      <c r="R156" s="345"/>
      <c r="S156" s="345"/>
      <c r="T156" s="345"/>
      <c r="U156" s="345"/>
      <c r="V156" s="345"/>
      <c r="W156" s="345"/>
      <c r="X156" s="345"/>
      <c r="Y156" s="345"/>
      <c r="Z156" s="345"/>
    </row>
    <row r="157" spans="1:26" s="278" customFormat="1">
      <c r="A157" s="345"/>
      <c r="B157" s="345"/>
      <c r="C157" s="345"/>
      <c r="D157" s="345"/>
      <c r="E157" s="345"/>
      <c r="F157" s="345"/>
      <c r="G157" s="345"/>
      <c r="H157" s="345"/>
      <c r="I157" s="348"/>
      <c r="J157" s="345"/>
      <c r="K157" s="345"/>
      <c r="L157" s="345"/>
      <c r="M157" s="345"/>
      <c r="N157" s="345"/>
      <c r="O157" s="345"/>
      <c r="P157" s="345"/>
      <c r="Q157" s="345"/>
      <c r="R157" s="345"/>
      <c r="S157" s="345"/>
      <c r="T157" s="345"/>
      <c r="U157" s="345"/>
      <c r="V157" s="345"/>
      <c r="W157" s="345"/>
      <c r="X157" s="345"/>
      <c r="Y157" s="345"/>
      <c r="Z157" s="345"/>
    </row>
    <row r="158" spans="1:26" s="278" customFormat="1">
      <c r="A158" s="345"/>
      <c r="B158" s="345"/>
      <c r="C158" s="345"/>
      <c r="D158" s="345"/>
      <c r="E158" s="345"/>
      <c r="F158" s="345"/>
      <c r="G158" s="345"/>
      <c r="H158" s="345"/>
      <c r="I158" s="348"/>
      <c r="J158" s="345"/>
      <c r="K158" s="345"/>
      <c r="L158" s="345"/>
      <c r="M158" s="345"/>
      <c r="N158" s="345"/>
      <c r="O158" s="345"/>
      <c r="P158" s="345"/>
      <c r="Q158" s="345"/>
      <c r="R158" s="345"/>
      <c r="S158" s="345"/>
      <c r="T158" s="345"/>
      <c r="U158" s="345"/>
      <c r="V158" s="345"/>
      <c r="W158" s="345"/>
      <c r="X158" s="345"/>
      <c r="Y158" s="345"/>
      <c r="Z158" s="345"/>
    </row>
    <row r="159" spans="1:26" s="278" customFormat="1">
      <c r="A159" s="345"/>
      <c r="B159" s="345"/>
      <c r="C159" s="345"/>
      <c r="D159" s="345"/>
      <c r="E159" s="345"/>
      <c r="F159" s="345"/>
      <c r="G159" s="345"/>
      <c r="H159" s="345"/>
      <c r="I159" s="348"/>
      <c r="J159" s="345"/>
      <c r="K159" s="345"/>
      <c r="L159" s="345"/>
      <c r="M159" s="345"/>
      <c r="N159" s="345"/>
      <c r="O159" s="345"/>
      <c r="P159" s="345"/>
      <c r="Q159" s="345"/>
      <c r="R159" s="345"/>
      <c r="S159" s="345"/>
      <c r="T159" s="345"/>
      <c r="U159" s="345"/>
      <c r="V159" s="345"/>
      <c r="W159" s="345"/>
      <c r="X159" s="345"/>
      <c r="Y159" s="345"/>
      <c r="Z159" s="345"/>
    </row>
    <row r="160" spans="1:26" s="278" customFormat="1">
      <c r="A160" s="345"/>
      <c r="B160" s="345"/>
      <c r="C160" s="345"/>
      <c r="D160" s="345"/>
      <c r="E160" s="345"/>
      <c r="F160" s="345"/>
      <c r="G160" s="345"/>
      <c r="H160" s="345"/>
      <c r="I160" s="348"/>
      <c r="J160" s="345"/>
      <c r="K160" s="345"/>
      <c r="L160" s="345"/>
      <c r="M160" s="345"/>
      <c r="N160" s="345"/>
      <c r="O160" s="345"/>
      <c r="P160" s="345"/>
      <c r="Q160" s="345"/>
      <c r="R160" s="345"/>
      <c r="S160" s="345"/>
      <c r="T160" s="345"/>
      <c r="U160" s="345"/>
      <c r="V160" s="345"/>
      <c r="W160" s="345"/>
      <c r="X160" s="345"/>
      <c r="Y160" s="345"/>
      <c r="Z160" s="345"/>
    </row>
    <row r="161" spans="1:26" s="278" customFormat="1">
      <c r="A161" s="345"/>
      <c r="B161" s="345"/>
      <c r="C161" s="345"/>
      <c r="D161" s="345"/>
      <c r="E161" s="345"/>
      <c r="F161" s="345"/>
      <c r="G161" s="345"/>
      <c r="H161" s="345"/>
      <c r="I161" s="348"/>
      <c r="J161" s="345"/>
      <c r="K161" s="345"/>
      <c r="L161" s="345"/>
      <c r="M161" s="345"/>
      <c r="N161" s="345"/>
      <c r="O161" s="345"/>
      <c r="P161" s="345"/>
      <c r="Q161" s="345"/>
      <c r="R161" s="345"/>
      <c r="S161" s="345"/>
      <c r="T161" s="345"/>
      <c r="U161" s="345"/>
      <c r="V161" s="345"/>
      <c r="W161" s="345"/>
      <c r="X161" s="345"/>
      <c r="Y161" s="345"/>
      <c r="Z161" s="345"/>
    </row>
    <row r="162" spans="1:26" s="278" customFormat="1">
      <c r="A162" s="345"/>
      <c r="B162" s="345"/>
      <c r="C162" s="345"/>
      <c r="D162" s="345"/>
      <c r="E162" s="345"/>
      <c r="F162" s="345"/>
      <c r="G162" s="345"/>
      <c r="H162" s="345"/>
      <c r="I162" s="348"/>
      <c r="J162" s="345"/>
      <c r="K162" s="345"/>
      <c r="L162" s="345"/>
      <c r="M162" s="345"/>
      <c r="N162" s="345"/>
      <c r="O162" s="345"/>
      <c r="P162" s="345"/>
      <c r="Q162" s="345"/>
      <c r="R162" s="345"/>
      <c r="S162" s="345"/>
      <c r="T162" s="345"/>
      <c r="U162" s="345"/>
      <c r="V162" s="345"/>
      <c r="W162" s="345"/>
      <c r="X162" s="345"/>
      <c r="Y162" s="345"/>
      <c r="Z162" s="345"/>
    </row>
    <row r="163" spans="1:26" s="278" customFormat="1">
      <c r="A163" s="345"/>
      <c r="B163" s="345"/>
      <c r="C163" s="345"/>
      <c r="D163" s="345"/>
      <c r="E163" s="345"/>
      <c r="F163" s="345"/>
      <c r="G163" s="345"/>
      <c r="H163" s="345"/>
      <c r="I163" s="348"/>
      <c r="J163" s="345"/>
      <c r="K163" s="345"/>
      <c r="L163" s="345"/>
      <c r="M163" s="345"/>
      <c r="N163" s="345"/>
      <c r="O163" s="345"/>
      <c r="P163" s="345"/>
      <c r="Q163" s="345"/>
      <c r="R163" s="345"/>
      <c r="S163" s="345"/>
      <c r="T163" s="345"/>
      <c r="U163" s="345"/>
      <c r="V163" s="345"/>
      <c r="W163" s="345"/>
      <c r="X163" s="345"/>
      <c r="Y163" s="345"/>
      <c r="Z163" s="345"/>
    </row>
    <row r="164" spans="1:26" s="278" customFormat="1">
      <c r="A164" s="345"/>
      <c r="B164" s="345"/>
      <c r="C164" s="345"/>
      <c r="D164" s="345"/>
      <c r="E164" s="345"/>
      <c r="F164" s="345"/>
      <c r="G164" s="345"/>
      <c r="H164" s="345"/>
      <c r="I164" s="348"/>
      <c r="J164" s="345"/>
      <c r="K164" s="345"/>
      <c r="L164" s="345"/>
      <c r="M164" s="345"/>
      <c r="N164" s="345"/>
      <c r="O164" s="345"/>
      <c r="P164" s="345"/>
      <c r="Q164" s="345"/>
      <c r="R164" s="345"/>
      <c r="S164" s="345"/>
      <c r="T164" s="345"/>
      <c r="U164" s="345"/>
      <c r="V164" s="345"/>
      <c r="W164" s="345"/>
      <c r="X164" s="345"/>
      <c r="Y164" s="345"/>
      <c r="Z164" s="345"/>
    </row>
    <row r="165" spans="1:26" s="278" customFormat="1">
      <c r="A165" s="345"/>
      <c r="B165" s="345"/>
      <c r="C165" s="345"/>
      <c r="D165" s="345"/>
      <c r="E165" s="345"/>
      <c r="F165" s="345"/>
      <c r="G165" s="345"/>
      <c r="H165" s="345"/>
      <c r="I165" s="348"/>
      <c r="J165" s="345"/>
      <c r="K165" s="345"/>
      <c r="L165" s="345"/>
      <c r="M165" s="345"/>
      <c r="N165" s="345"/>
      <c r="O165" s="345"/>
      <c r="P165" s="345"/>
      <c r="Q165" s="345"/>
      <c r="R165" s="345"/>
      <c r="S165" s="345"/>
      <c r="T165" s="345"/>
      <c r="U165" s="345"/>
      <c r="V165" s="345"/>
      <c r="W165" s="345"/>
      <c r="X165" s="345"/>
      <c r="Y165" s="345"/>
      <c r="Z165" s="345"/>
    </row>
    <row r="166" spans="1:26" s="278" customFormat="1">
      <c r="A166" s="345"/>
      <c r="B166" s="345"/>
      <c r="C166" s="345"/>
      <c r="D166" s="345"/>
      <c r="E166" s="345"/>
      <c r="F166" s="345"/>
      <c r="G166" s="345"/>
      <c r="H166" s="345"/>
      <c r="I166" s="348"/>
      <c r="J166" s="345"/>
      <c r="K166" s="345"/>
      <c r="L166" s="345"/>
      <c r="M166" s="345"/>
      <c r="N166" s="345"/>
      <c r="O166" s="345"/>
      <c r="P166" s="345"/>
      <c r="Q166" s="345"/>
      <c r="R166" s="345"/>
      <c r="S166" s="345"/>
      <c r="T166" s="345"/>
      <c r="U166" s="345"/>
      <c r="V166" s="345"/>
      <c r="W166" s="345"/>
      <c r="X166" s="345"/>
      <c r="Y166" s="345"/>
      <c r="Z166" s="345"/>
    </row>
    <row r="167" spans="1:26" s="278" customFormat="1">
      <c r="A167" s="345"/>
      <c r="B167" s="345"/>
      <c r="C167" s="345"/>
      <c r="D167" s="345"/>
      <c r="E167" s="345"/>
      <c r="F167" s="345"/>
      <c r="G167" s="345"/>
      <c r="H167" s="345"/>
      <c r="I167" s="348"/>
      <c r="J167" s="345"/>
      <c r="K167" s="345"/>
      <c r="L167" s="345"/>
      <c r="M167" s="345"/>
      <c r="N167" s="345"/>
      <c r="O167" s="345"/>
      <c r="P167" s="345"/>
      <c r="Q167" s="345"/>
      <c r="R167" s="345"/>
      <c r="S167" s="345"/>
      <c r="T167" s="345"/>
      <c r="U167" s="345"/>
      <c r="V167" s="345"/>
      <c r="W167" s="345"/>
      <c r="X167" s="345"/>
      <c r="Y167" s="345"/>
      <c r="Z167" s="345"/>
    </row>
    <row r="168" spans="1:26" s="278" customFormat="1">
      <c r="A168" s="345"/>
      <c r="B168" s="345"/>
      <c r="C168" s="345"/>
      <c r="D168" s="345"/>
      <c r="E168" s="345"/>
      <c r="F168" s="345"/>
      <c r="G168" s="345"/>
      <c r="H168" s="345"/>
      <c r="I168" s="348"/>
      <c r="J168" s="345"/>
      <c r="K168" s="345"/>
      <c r="L168" s="345"/>
      <c r="M168" s="345"/>
      <c r="N168" s="345"/>
      <c r="O168" s="345"/>
      <c r="P168" s="345"/>
      <c r="Q168" s="345"/>
      <c r="R168" s="345"/>
      <c r="S168" s="345"/>
      <c r="T168" s="345"/>
      <c r="U168" s="345"/>
      <c r="V168" s="345"/>
      <c r="W168" s="345"/>
      <c r="X168" s="345"/>
      <c r="Y168" s="345"/>
      <c r="Z168" s="345"/>
    </row>
    <row r="169" spans="1:26" s="278" customFormat="1">
      <c r="A169" s="345"/>
      <c r="B169" s="345"/>
      <c r="C169" s="345"/>
      <c r="D169" s="345"/>
      <c r="E169" s="345"/>
      <c r="F169" s="345"/>
      <c r="G169" s="345"/>
      <c r="H169" s="345"/>
      <c r="I169" s="348"/>
      <c r="J169" s="345"/>
      <c r="K169" s="345"/>
      <c r="L169" s="345"/>
      <c r="M169" s="345"/>
      <c r="N169" s="345"/>
      <c r="O169" s="345"/>
      <c r="P169" s="345"/>
      <c r="Q169" s="345"/>
      <c r="R169" s="345"/>
      <c r="S169" s="345"/>
      <c r="T169" s="345"/>
      <c r="U169" s="345"/>
      <c r="V169" s="345"/>
      <c r="W169" s="345"/>
      <c r="X169" s="345"/>
      <c r="Y169" s="345"/>
      <c r="Z169" s="345"/>
    </row>
    <row r="170" spans="1:26" s="278" customFormat="1">
      <c r="A170" s="345"/>
      <c r="B170" s="345"/>
      <c r="C170" s="345"/>
      <c r="D170" s="345"/>
      <c r="E170" s="345"/>
      <c r="F170" s="345"/>
      <c r="G170" s="345"/>
      <c r="H170" s="345"/>
      <c r="I170" s="348"/>
      <c r="J170" s="345"/>
      <c r="K170" s="345"/>
      <c r="L170" s="345"/>
      <c r="M170" s="345"/>
      <c r="N170" s="345"/>
      <c r="O170" s="345"/>
      <c r="P170" s="345"/>
      <c r="Q170" s="345"/>
      <c r="R170" s="345"/>
      <c r="S170" s="345"/>
      <c r="T170" s="345"/>
      <c r="U170" s="345"/>
      <c r="V170" s="345"/>
      <c r="W170" s="345"/>
      <c r="X170" s="345"/>
      <c r="Y170" s="345"/>
      <c r="Z170" s="345"/>
    </row>
    <row r="171" spans="1:26" s="278" customFormat="1">
      <c r="A171" s="345"/>
      <c r="B171" s="345"/>
      <c r="C171" s="345"/>
      <c r="D171" s="345"/>
      <c r="E171" s="345"/>
      <c r="F171" s="345"/>
      <c r="G171" s="345"/>
      <c r="H171" s="345"/>
      <c r="I171" s="348"/>
      <c r="J171" s="345"/>
      <c r="K171" s="345"/>
      <c r="L171" s="345"/>
      <c r="M171" s="345"/>
      <c r="N171" s="345"/>
      <c r="O171" s="345"/>
      <c r="P171" s="345"/>
      <c r="Q171" s="345"/>
      <c r="R171" s="345"/>
      <c r="S171" s="345"/>
      <c r="T171" s="345"/>
      <c r="U171" s="345"/>
      <c r="V171" s="345"/>
      <c r="W171" s="345"/>
      <c r="X171" s="345"/>
      <c r="Y171" s="345"/>
      <c r="Z171" s="345"/>
    </row>
    <row r="172" spans="1:26" s="278" customFormat="1">
      <c r="A172" s="345"/>
      <c r="B172" s="345"/>
      <c r="C172" s="345"/>
      <c r="D172" s="345"/>
      <c r="E172" s="345"/>
      <c r="F172" s="345"/>
      <c r="G172" s="345"/>
      <c r="H172" s="345"/>
      <c r="I172" s="348"/>
      <c r="J172" s="345"/>
      <c r="K172" s="345"/>
      <c r="L172" s="345"/>
      <c r="M172" s="345"/>
      <c r="N172" s="345"/>
      <c r="O172" s="345"/>
      <c r="P172" s="345"/>
      <c r="Q172" s="345"/>
      <c r="R172" s="345"/>
      <c r="S172" s="345"/>
      <c r="T172" s="345"/>
      <c r="U172" s="345"/>
      <c r="V172" s="345"/>
      <c r="W172" s="345"/>
      <c r="X172" s="345"/>
      <c r="Y172" s="345"/>
      <c r="Z172" s="345"/>
    </row>
    <row r="173" spans="1:26" s="278" customFormat="1">
      <c r="A173" s="345"/>
      <c r="B173" s="345"/>
      <c r="C173" s="345"/>
      <c r="D173" s="345"/>
      <c r="E173" s="345"/>
      <c r="F173" s="345"/>
      <c r="G173" s="345"/>
      <c r="H173" s="345"/>
      <c r="I173" s="348"/>
      <c r="J173" s="345"/>
      <c r="K173" s="345"/>
      <c r="L173" s="345"/>
      <c r="M173" s="345"/>
      <c r="N173" s="345"/>
      <c r="O173" s="345"/>
      <c r="P173" s="345"/>
      <c r="Q173" s="345"/>
      <c r="R173" s="345"/>
      <c r="S173" s="345"/>
      <c r="T173" s="345"/>
      <c r="U173" s="345"/>
      <c r="V173" s="345"/>
      <c r="W173" s="345"/>
      <c r="X173" s="345"/>
      <c r="Y173" s="345"/>
      <c r="Z173" s="345"/>
    </row>
    <row r="174" spans="1:26" s="278" customFormat="1">
      <c r="A174" s="345"/>
      <c r="B174" s="345"/>
      <c r="C174" s="345"/>
      <c r="D174" s="345"/>
      <c r="E174" s="345"/>
      <c r="F174" s="345"/>
      <c r="G174" s="345"/>
      <c r="H174" s="345"/>
      <c r="I174" s="348"/>
      <c r="J174" s="345"/>
      <c r="K174" s="345"/>
      <c r="L174" s="345"/>
      <c r="M174" s="345"/>
      <c r="N174" s="345"/>
      <c r="O174" s="345"/>
      <c r="P174" s="345"/>
      <c r="Q174" s="345"/>
      <c r="R174" s="345"/>
      <c r="S174" s="345"/>
      <c r="T174" s="345"/>
      <c r="U174" s="345"/>
      <c r="V174" s="345"/>
      <c r="W174" s="345"/>
      <c r="X174" s="345"/>
      <c r="Y174" s="345"/>
      <c r="Z174" s="345"/>
    </row>
    <row r="175" spans="1:26" s="278" customFormat="1">
      <c r="A175" s="345"/>
      <c r="B175" s="345"/>
      <c r="C175" s="345"/>
      <c r="D175" s="345"/>
      <c r="E175" s="345"/>
      <c r="F175" s="345"/>
      <c r="G175" s="345"/>
      <c r="H175" s="345"/>
      <c r="I175" s="348"/>
      <c r="J175" s="345"/>
      <c r="K175" s="345"/>
      <c r="L175" s="345"/>
      <c r="M175" s="345"/>
      <c r="N175" s="345"/>
      <c r="O175" s="345"/>
      <c r="P175" s="345"/>
      <c r="Q175" s="345"/>
      <c r="R175" s="345"/>
      <c r="S175" s="345"/>
      <c r="T175" s="345"/>
      <c r="U175" s="345"/>
      <c r="V175" s="345"/>
      <c r="W175" s="345"/>
      <c r="X175" s="345"/>
      <c r="Y175" s="345"/>
      <c r="Z175" s="345"/>
    </row>
    <row r="176" spans="1:26" s="278" customFormat="1">
      <c r="A176" s="345"/>
      <c r="B176" s="345"/>
      <c r="C176" s="345"/>
      <c r="D176" s="345"/>
      <c r="E176" s="345"/>
      <c r="F176" s="345"/>
      <c r="G176" s="345"/>
      <c r="H176" s="345"/>
      <c r="I176" s="348"/>
      <c r="J176" s="345"/>
      <c r="K176" s="345"/>
      <c r="L176" s="345"/>
      <c r="M176" s="345"/>
      <c r="N176" s="345"/>
      <c r="O176" s="345"/>
      <c r="P176" s="345"/>
      <c r="Q176" s="345"/>
      <c r="R176" s="345"/>
      <c r="S176" s="345"/>
      <c r="T176" s="345"/>
      <c r="U176" s="345"/>
      <c r="V176" s="345"/>
      <c r="W176" s="345"/>
      <c r="X176" s="345"/>
      <c r="Y176" s="345"/>
      <c r="Z176" s="345"/>
    </row>
    <row r="177" spans="1:26" s="278" customFormat="1">
      <c r="A177" s="345"/>
      <c r="B177" s="345"/>
      <c r="C177" s="345"/>
      <c r="D177" s="345"/>
      <c r="E177" s="345"/>
      <c r="F177" s="345"/>
      <c r="G177" s="345"/>
      <c r="H177" s="345"/>
      <c r="I177" s="348"/>
      <c r="J177" s="345"/>
      <c r="K177" s="345"/>
      <c r="L177" s="345"/>
      <c r="M177" s="345"/>
      <c r="N177" s="345"/>
      <c r="O177" s="345"/>
      <c r="P177" s="345"/>
      <c r="Q177" s="345"/>
      <c r="R177" s="345"/>
      <c r="S177" s="345"/>
      <c r="T177" s="345"/>
      <c r="U177" s="345"/>
      <c r="V177" s="345"/>
      <c r="W177" s="345"/>
      <c r="X177" s="345"/>
      <c r="Y177" s="345"/>
      <c r="Z177" s="345"/>
    </row>
    <row r="178" spans="1:26" s="278" customFormat="1">
      <c r="A178" s="345"/>
      <c r="B178" s="345"/>
      <c r="C178" s="345"/>
      <c r="D178" s="345"/>
      <c r="E178" s="345"/>
      <c r="F178" s="345"/>
      <c r="G178" s="345"/>
      <c r="H178" s="345"/>
      <c r="I178" s="348"/>
      <c r="J178" s="345"/>
      <c r="K178" s="345"/>
      <c r="L178" s="345"/>
      <c r="M178" s="345"/>
      <c r="N178" s="345"/>
      <c r="O178" s="345"/>
      <c r="P178" s="345"/>
      <c r="Q178" s="345"/>
      <c r="R178" s="345"/>
      <c r="S178" s="345"/>
      <c r="T178" s="345"/>
      <c r="U178" s="345"/>
      <c r="V178" s="345"/>
      <c r="W178" s="345"/>
      <c r="X178" s="345"/>
      <c r="Y178" s="345"/>
      <c r="Z178" s="345"/>
    </row>
    <row r="179" spans="1:26" s="278" customFormat="1">
      <c r="A179" s="345"/>
      <c r="B179" s="345"/>
      <c r="C179" s="345"/>
      <c r="D179" s="345"/>
      <c r="E179" s="345"/>
      <c r="F179" s="345"/>
      <c r="G179" s="345"/>
      <c r="H179" s="345"/>
      <c r="I179" s="348"/>
      <c r="J179" s="345"/>
      <c r="K179" s="345"/>
      <c r="L179" s="345"/>
      <c r="M179" s="345"/>
      <c r="N179" s="345"/>
      <c r="O179" s="345"/>
      <c r="P179" s="345"/>
      <c r="Q179" s="345"/>
      <c r="R179" s="345"/>
      <c r="S179" s="345"/>
      <c r="T179" s="345"/>
      <c r="U179" s="345"/>
      <c r="V179" s="345"/>
      <c r="W179" s="345"/>
      <c r="X179" s="345"/>
      <c r="Y179" s="345"/>
      <c r="Z179" s="345"/>
    </row>
    <row r="180" spans="1:26" s="278" customFormat="1">
      <c r="A180" s="345"/>
      <c r="B180" s="345"/>
      <c r="C180" s="345"/>
      <c r="D180" s="345"/>
      <c r="E180" s="345"/>
      <c r="F180" s="345"/>
      <c r="G180" s="345"/>
      <c r="H180" s="345"/>
      <c r="I180" s="348"/>
      <c r="J180" s="345"/>
      <c r="K180" s="345"/>
      <c r="L180" s="345"/>
      <c r="M180" s="345"/>
      <c r="N180" s="345"/>
      <c r="O180" s="345"/>
      <c r="P180" s="345"/>
      <c r="Q180" s="345"/>
      <c r="R180" s="345"/>
      <c r="S180" s="345"/>
      <c r="T180" s="345"/>
      <c r="U180" s="345"/>
      <c r="V180" s="345"/>
      <c r="W180" s="345"/>
      <c r="X180" s="345"/>
      <c r="Y180" s="345"/>
      <c r="Z180" s="345"/>
    </row>
    <row r="181" spans="1:26" s="278" customFormat="1">
      <c r="A181" s="345"/>
      <c r="B181" s="345"/>
      <c r="C181" s="345"/>
      <c r="D181" s="345"/>
      <c r="E181" s="345"/>
      <c r="F181" s="345"/>
      <c r="G181" s="345"/>
      <c r="H181" s="345"/>
      <c r="I181" s="348"/>
      <c r="J181" s="345"/>
      <c r="K181" s="345"/>
      <c r="L181" s="345"/>
      <c r="M181" s="345"/>
      <c r="N181" s="345"/>
      <c r="O181" s="345"/>
      <c r="P181" s="345"/>
      <c r="Q181" s="345"/>
      <c r="R181" s="345"/>
      <c r="S181" s="345"/>
      <c r="T181" s="345"/>
      <c r="U181" s="345"/>
      <c r="V181" s="345"/>
      <c r="W181" s="345"/>
      <c r="X181" s="345"/>
      <c r="Y181" s="345"/>
      <c r="Z181" s="345"/>
    </row>
    <row r="182" spans="1:26" s="278" customFormat="1">
      <c r="A182" s="345"/>
      <c r="B182" s="345"/>
      <c r="C182" s="345"/>
      <c r="D182" s="345"/>
      <c r="E182" s="345"/>
      <c r="F182" s="345"/>
      <c r="G182" s="345"/>
      <c r="H182" s="345"/>
      <c r="I182" s="348"/>
      <c r="J182" s="345"/>
      <c r="K182" s="345"/>
      <c r="L182" s="345"/>
      <c r="M182" s="345"/>
      <c r="N182" s="345"/>
      <c r="O182" s="345"/>
      <c r="P182" s="345"/>
      <c r="Q182" s="345"/>
      <c r="R182" s="345"/>
      <c r="S182" s="345"/>
      <c r="T182" s="345"/>
      <c r="U182" s="345"/>
      <c r="V182" s="345"/>
      <c r="W182" s="345"/>
      <c r="X182" s="345"/>
      <c r="Y182" s="345"/>
      <c r="Z182" s="345"/>
    </row>
    <row r="183" spans="1:26" s="278" customFormat="1">
      <c r="A183" s="345"/>
      <c r="B183" s="345"/>
      <c r="C183" s="345"/>
      <c r="D183" s="345"/>
      <c r="E183" s="345"/>
      <c r="F183" s="345"/>
      <c r="G183" s="345"/>
      <c r="H183" s="345"/>
      <c r="I183" s="348"/>
      <c r="J183" s="345"/>
      <c r="K183" s="345"/>
      <c r="L183" s="345"/>
      <c r="M183" s="345"/>
      <c r="N183" s="345"/>
      <c r="O183" s="345"/>
      <c r="P183" s="345"/>
      <c r="Q183" s="345"/>
      <c r="R183" s="345"/>
      <c r="S183" s="345"/>
      <c r="T183" s="345"/>
      <c r="U183" s="345"/>
      <c r="V183" s="345"/>
      <c r="W183" s="345"/>
      <c r="X183" s="345"/>
      <c r="Y183" s="345"/>
      <c r="Z183" s="345"/>
    </row>
    <row r="184" spans="1:26" s="278" customFormat="1">
      <c r="A184" s="345"/>
      <c r="B184" s="345"/>
      <c r="C184" s="345"/>
      <c r="D184" s="345"/>
      <c r="E184" s="345"/>
      <c r="F184" s="345"/>
      <c r="G184" s="345"/>
      <c r="H184" s="345"/>
      <c r="I184" s="348"/>
      <c r="J184" s="345"/>
      <c r="K184" s="345"/>
      <c r="L184" s="345"/>
      <c r="M184" s="345"/>
      <c r="N184" s="345"/>
      <c r="O184" s="345"/>
      <c r="P184" s="345"/>
      <c r="Q184" s="345"/>
      <c r="R184" s="345"/>
      <c r="S184" s="345"/>
      <c r="T184" s="345"/>
      <c r="U184" s="345"/>
      <c r="V184" s="345"/>
      <c r="W184" s="345"/>
      <c r="X184" s="345"/>
      <c r="Y184" s="345"/>
      <c r="Z184" s="345"/>
    </row>
    <row r="185" spans="1:26" s="278" customFormat="1">
      <c r="A185" s="345"/>
      <c r="B185" s="345"/>
      <c r="C185" s="345"/>
      <c r="D185" s="345"/>
      <c r="E185" s="345"/>
      <c r="F185" s="345"/>
      <c r="G185" s="345"/>
      <c r="H185" s="345"/>
      <c r="I185" s="348"/>
      <c r="J185" s="345"/>
      <c r="K185" s="345"/>
      <c r="L185" s="345"/>
      <c r="M185" s="345"/>
      <c r="N185" s="345"/>
      <c r="O185" s="345"/>
      <c r="P185" s="345"/>
      <c r="Q185" s="345"/>
      <c r="R185" s="345"/>
      <c r="S185" s="345"/>
      <c r="T185" s="345"/>
      <c r="U185" s="345"/>
      <c r="V185" s="345"/>
      <c r="W185" s="345"/>
      <c r="X185" s="345"/>
      <c r="Y185" s="345"/>
      <c r="Z185" s="345"/>
    </row>
    <row r="186" spans="1:26" s="278" customFormat="1">
      <c r="A186" s="345"/>
      <c r="B186" s="345"/>
      <c r="C186" s="345"/>
      <c r="D186" s="345"/>
      <c r="E186" s="345"/>
      <c r="F186" s="345"/>
      <c r="G186" s="345"/>
      <c r="H186" s="345"/>
      <c r="I186" s="348"/>
      <c r="J186" s="345"/>
      <c r="K186" s="345"/>
      <c r="L186" s="345"/>
      <c r="M186" s="345"/>
      <c r="N186" s="345"/>
      <c r="O186" s="345"/>
      <c r="P186" s="345"/>
      <c r="Q186" s="345"/>
      <c r="R186" s="345"/>
      <c r="S186" s="345"/>
      <c r="T186" s="345"/>
      <c r="U186" s="345"/>
      <c r="V186" s="345"/>
      <c r="W186" s="345"/>
      <c r="X186" s="345"/>
      <c r="Y186" s="345"/>
      <c r="Z186" s="345"/>
    </row>
    <row r="187" spans="1:26" s="278" customFormat="1">
      <c r="A187" s="345"/>
      <c r="B187" s="345"/>
      <c r="C187" s="345"/>
      <c r="D187" s="345"/>
      <c r="E187" s="345"/>
      <c r="F187" s="345"/>
      <c r="G187" s="345"/>
      <c r="H187" s="345"/>
      <c r="I187" s="348"/>
      <c r="J187" s="345"/>
      <c r="K187" s="345"/>
      <c r="L187" s="345"/>
      <c r="M187" s="345"/>
      <c r="N187" s="345"/>
      <c r="O187" s="345"/>
      <c r="P187" s="345"/>
      <c r="Q187" s="345"/>
      <c r="R187" s="345"/>
      <c r="S187" s="345"/>
      <c r="T187" s="345"/>
      <c r="U187" s="345"/>
      <c r="V187" s="345"/>
      <c r="W187" s="345"/>
      <c r="X187" s="345"/>
      <c r="Y187" s="345"/>
      <c r="Z187" s="345"/>
    </row>
    <row r="188" spans="1:26" s="278" customFormat="1">
      <c r="A188" s="345"/>
      <c r="B188" s="345"/>
      <c r="C188" s="345"/>
      <c r="D188" s="345"/>
      <c r="E188" s="345"/>
      <c r="F188" s="345"/>
      <c r="G188" s="345"/>
      <c r="H188" s="345"/>
      <c r="I188" s="348"/>
      <c r="J188" s="345"/>
      <c r="K188" s="345"/>
      <c r="L188" s="345"/>
      <c r="M188" s="345"/>
      <c r="N188" s="345"/>
      <c r="O188" s="345"/>
      <c r="P188" s="345"/>
      <c r="Q188" s="345"/>
      <c r="R188" s="345"/>
      <c r="S188" s="345"/>
      <c r="T188" s="345"/>
      <c r="U188" s="345"/>
      <c r="V188" s="345"/>
      <c r="W188" s="345"/>
      <c r="X188" s="345"/>
      <c r="Y188" s="345"/>
      <c r="Z188" s="345"/>
    </row>
    <row r="189" spans="1:26" s="278" customFormat="1">
      <c r="A189" s="345"/>
      <c r="B189" s="345"/>
      <c r="C189" s="345"/>
      <c r="D189" s="345"/>
      <c r="E189" s="345"/>
      <c r="F189" s="345"/>
      <c r="G189" s="345"/>
      <c r="H189" s="345"/>
      <c r="I189" s="348"/>
      <c r="J189" s="345"/>
      <c r="K189" s="345"/>
      <c r="L189" s="345"/>
      <c r="M189" s="345"/>
      <c r="N189" s="345"/>
      <c r="O189" s="345"/>
      <c r="P189" s="345"/>
      <c r="Q189" s="345"/>
      <c r="R189" s="345"/>
      <c r="S189" s="345"/>
      <c r="T189" s="345"/>
      <c r="U189" s="345"/>
      <c r="V189" s="345"/>
      <c r="W189" s="345"/>
      <c r="X189" s="345"/>
      <c r="Y189" s="345"/>
      <c r="Z189" s="345"/>
    </row>
    <row r="190" spans="1:26" s="278" customFormat="1">
      <c r="A190" s="345"/>
      <c r="B190" s="345"/>
      <c r="C190" s="345"/>
      <c r="D190" s="345"/>
      <c r="E190" s="345"/>
      <c r="F190" s="345"/>
      <c r="G190" s="345"/>
      <c r="H190" s="345"/>
      <c r="I190" s="348"/>
      <c r="J190" s="345"/>
      <c r="K190" s="345"/>
      <c r="L190" s="345"/>
      <c r="M190" s="345"/>
      <c r="N190" s="345"/>
      <c r="O190" s="345"/>
      <c r="P190" s="345"/>
      <c r="Q190" s="345"/>
      <c r="R190" s="345"/>
      <c r="S190" s="345"/>
      <c r="T190" s="345"/>
      <c r="U190" s="345"/>
      <c r="V190" s="345"/>
      <c r="W190" s="345"/>
      <c r="X190" s="345"/>
      <c r="Y190" s="345"/>
      <c r="Z190" s="345"/>
    </row>
    <row r="191" spans="1:26" s="278" customFormat="1">
      <c r="A191" s="345"/>
      <c r="B191" s="345"/>
      <c r="C191" s="345"/>
      <c r="D191" s="345"/>
      <c r="E191" s="345"/>
      <c r="F191" s="345"/>
      <c r="G191" s="345"/>
      <c r="H191" s="345"/>
      <c r="I191" s="348"/>
      <c r="J191" s="345"/>
      <c r="K191" s="345"/>
      <c r="L191" s="345"/>
      <c r="M191" s="345"/>
      <c r="N191" s="345"/>
      <c r="O191" s="345"/>
      <c r="P191" s="345"/>
      <c r="Q191" s="345"/>
      <c r="R191" s="345"/>
      <c r="S191" s="345"/>
      <c r="T191" s="345"/>
      <c r="U191" s="345"/>
      <c r="V191" s="345"/>
      <c r="W191" s="345"/>
      <c r="X191" s="345"/>
      <c r="Y191" s="345"/>
      <c r="Z191" s="345"/>
    </row>
    <row r="192" spans="1:26" s="278" customFormat="1">
      <c r="A192" s="345"/>
      <c r="B192" s="345"/>
      <c r="C192" s="345"/>
      <c r="D192" s="345"/>
      <c r="E192" s="345"/>
      <c r="F192" s="345"/>
      <c r="G192" s="345"/>
      <c r="H192" s="345"/>
      <c r="I192" s="348"/>
      <c r="J192" s="345"/>
      <c r="K192" s="345"/>
      <c r="L192" s="345"/>
      <c r="M192" s="345"/>
      <c r="N192" s="345"/>
      <c r="O192" s="345"/>
      <c r="P192" s="345"/>
      <c r="Q192" s="345"/>
      <c r="R192" s="345"/>
      <c r="S192" s="345"/>
      <c r="T192" s="345"/>
      <c r="U192" s="345"/>
      <c r="V192" s="345"/>
      <c r="W192" s="345"/>
      <c r="X192" s="345"/>
      <c r="Y192" s="345"/>
      <c r="Z192" s="345"/>
    </row>
    <row r="193" spans="1:26" s="278" customFormat="1">
      <c r="A193" s="345"/>
      <c r="B193" s="345"/>
      <c r="C193" s="345"/>
      <c r="D193" s="345"/>
      <c r="E193" s="345"/>
      <c r="F193" s="345"/>
      <c r="G193" s="345"/>
      <c r="H193" s="345"/>
      <c r="I193" s="348"/>
      <c r="J193" s="345"/>
      <c r="K193" s="345"/>
      <c r="L193" s="345"/>
      <c r="M193" s="345"/>
      <c r="N193" s="345"/>
      <c r="O193" s="345"/>
      <c r="P193" s="345"/>
      <c r="Q193" s="345"/>
      <c r="R193" s="345"/>
      <c r="S193" s="345"/>
      <c r="T193" s="345"/>
      <c r="U193" s="345"/>
      <c r="V193" s="345"/>
      <c r="W193" s="345"/>
      <c r="X193" s="345"/>
      <c r="Y193" s="345"/>
      <c r="Z193" s="345"/>
    </row>
    <row r="194" spans="1:26" s="278" customFormat="1">
      <c r="A194" s="345"/>
      <c r="B194" s="345"/>
      <c r="C194" s="345"/>
      <c r="D194" s="345"/>
      <c r="E194" s="345"/>
      <c r="F194" s="345"/>
      <c r="G194" s="345"/>
      <c r="H194" s="345"/>
      <c r="I194" s="348"/>
      <c r="J194" s="345"/>
      <c r="K194" s="345"/>
      <c r="L194" s="345"/>
      <c r="M194" s="345"/>
      <c r="N194" s="345"/>
      <c r="O194" s="345"/>
      <c r="P194" s="345"/>
      <c r="Q194" s="345"/>
      <c r="R194" s="345"/>
      <c r="S194" s="345"/>
      <c r="T194" s="345"/>
      <c r="U194" s="345"/>
      <c r="V194" s="345"/>
      <c r="W194" s="345"/>
      <c r="X194" s="345"/>
      <c r="Y194" s="345"/>
      <c r="Z194" s="345"/>
    </row>
    <row r="195" spans="1:26" s="278" customFormat="1">
      <c r="A195" s="345"/>
      <c r="B195" s="345"/>
      <c r="C195" s="345"/>
      <c r="D195" s="345"/>
      <c r="E195" s="345"/>
      <c r="F195" s="345"/>
      <c r="G195" s="345"/>
      <c r="H195" s="345"/>
      <c r="I195" s="348"/>
      <c r="J195" s="345"/>
      <c r="K195" s="345"/>
      <c r="L195" s="345"/>
      <c r="M195" s="345"/>
      <c r="N195" s="345"/>
      <c r="O195" s="345"/>
      <c r="P195" s="345"/>
      <c r="Q195" s="345"/>
      <c r="R195" s="345"/>
      <c r="S195" s="345"/>
      <c r="T195" s="345"/>
      <c r="U195" s="345"/>
      <c r="V195" s="345"/>
      <c r="W195" s="345"/>
      <c r="X195" s="345"/>
      <c r="Y195" s="345"/>
      <c r="Z195" s="345"/>
    </row>
    <row r="196" spans="1:26" s="278" customFormat="1">
      <c r="A196" s="345"/>
      <c r="B196" s="345"/>
      <c r="C196" s="345"/>
      <c r="D196" s="345"/>
      <c r="E196" s="345"/>
      <c r="F196" s="345"/>
      <c r="G196" s="345"/>
      <c r="H196" s="345"/>
      <c r="I196" s="348"/>
      <c r="J196" s="345"/>
      <c r="K196" s="345"/>
      <c r="L196" s="345"/>
      <c r="M196" s="345"/>
      <c r="N196" s="345"/>
      <c r="O196" s="345"/>
      <c r="P196" s="345"/>
      <c r="Q196" s="345"/>
      <c r="R196" s="345"/>
      <c r="S196" s="345"/>
      <c r="T196" s="345"/>
      <c r="U196" s="345"/>
      <c r="V196" s="345"/>
      <c r="W196" s="345"/>
      <c r="X196" s="345"/>
      <c r="Y196" s="345"/>
      <c r="Z196" s="345"/>
    </row>
    <row r="197" spans="1:26" s="278" customFormat="1">
      <c r="A197" s="345"/>
      <c r="B197" s="345"/>
      <c r="C197" s="345"/>
      <c r="D197" s="345"/>
      <c r="E197" s="345"/>
      <c r="F197" s="345"/>
      <c r="G197" s="345"/>
      <c r="H197" s="345"/>
      <c r="I197" s="348"/>
      <c r="J197" s="345"/>
      <c r="K197" s="345"/>
      <c r="L197" s="345"/>
      <c r="M197" s="345"/>
      <c r="N197" s="345"/>
      <c r="O197" s="345"/>
      <c r="P197" s="345"/>
      <c r="Q197" s="345"/>
      <c r="R197" s="345"/>
      <c r="S197" s="345"/>
      <c r="T197" s="345"/>
      <c r="U197" s="345"/>
      <c r="V197" s="345"/>
      <c r="W197" s="345"/>
      <c r="X197" s="345"/>
      <c r="Y197" s="345"/>
      <c r="Z197" s="345"/>
    </row>
    <row r="198" spans="1:26" s="278" customFormat="1">
      <c r="A198" s="345"/>
      <c r="B198" s="345"/>
      <c r="C198" s="345"/>
      <c r="D198" s="345"/>
      <c r="E198" s="345"/>
      <c r="F198" s="345"/>
      <c r="G198" s="345"/>
      <c r="H198" s="345"/>
      <c r="I198" s="348"/>
      <c r="J198" s="345"/>
      <c r="K198" s="345"/>
      <c r="L198" s="345"/>
      <c r="M198" s="345"/>
      <c r="N198" s="345"/>
      <c r="O198" s="345"/>
      <c r="P198" s="345"/>
      <c r="Q198" s="345"/>
      <c r="R198" s="345"/>
      <c r="S198" s="345"/>
      <c r="T198" s="345"/>
      <c r="U198" s="345"/>
      <c r="V198" s="345"/>
      <c r="W198" s="345"/>
      <c r="X198" s="345"/>
      <c r="Y198" s="345"/>
      <c r="Z198" s="345"/>
    </row>
    <row r="199" spans="1:26" s="278" customFormat="1">
      <c r="A199" s="345"/>
      <c r="B199" s="345"/>
      <c r="C199" s="345"/>
      <c r="D199" s="345"/>
      <c r="E199" s="345"/>
      <c r="F199" s="345"/>
      <c r="G199" s="345"/>
      <c r="H199" s="345"/>
      <c r="I199" s="348"/>
      <c r="J199" s="345"/>
      <c r="K199" s="345"/>
      <c r="L199" s="345"/>
      <c r="M199" s="345"/>
      <c r="N199" s="345"/>
      <c r="O199" s="345"/>
      <c r="P199" s="345"/>
      <c r="Q199" s="345"/>
      <c r="R199" s="345"/>
      <c r="S199" s="345"/>
      <c r="T199" s="345"/>
      <c r="U199" s="345"/>
      <c r="V199" s="345"/>
      <c r="W199" s="345"/>
      <c r="X199" s="345"/>
      <c r="Y199" s="345"/>
      <c r="Z199" s="345"/>
    </row>
    <row r="200" spans="1:26" s="278" customFormat="1">
      <c r="A200" s="345"/>
      <c r="B200" s="345"/>
      <c r="C200" s="345"/>
      <c r="D200" s="345"/>
      <c r="E200" s="345"/>
      <c r="F200" s="345"/>
      <c r="G200" s="345"/>
      <c r="H200" s="345"/>
      <c r="I200" s="348"/>
      <c r="J200" s="345"/>
      <c r="K200" s="345"/>
      <c r="L200" s="345"/>
      <c r="M200" s="345"/>
      <c r="N200" s="345"/>
      <c r="O200" s="345"/>
      <c r="P200" s="345"/>
      <c r="Q200" s="345"/>
      <c r="R200" s="345"/>
      <c r="S200" s="345"/>
      <c r="T200" s="345"/>
      <c r="U200" s="345"/>
      <c r="V200" s="345"/>
      <c r="W200" s="345"/>
      <c r="X200" s="345"/>
      <c r="Y200" s="345"/>
      <c r="Z200" s="345"/>
    </row>
    <row r="201" spans="1:26" s="278" customFormat="1">
      <c r="A201" s="345"/>
      <c r="B201" s="345"/>
      <c r="C201" s="345"/>
      <c r="D201" s="345"/>
      <c r="E201" s="345"/>
      <c r="F201" s="345"/>
      <c r="G201" s="345"/>
      <c r="H201" s="345"/>
      <c r="I201" s="348"/>
      <c r="J201" s="345"/>
      <c r="K201" s="345"/>
      <c r="L201" s="345"/>
      <c r="M201" s="345"/>
      <c r="N201" s="345"/>
      <c r="O201" s="345"/>
      <c r="P201" s="345"/>
      <c r="Q201" s="345"/>
      <c r="R201" s="345"/>
      <c r="S201" s="345"/>
      <c r="T201" s="345"/>
      <c r="U201" s="345"/>
      <c r="V201" s="345"/>
      <c r="W201" s="345"/>
      <c r="X201" s="345"/>
      <c r="Y201" s="345"/>
      <c r="Z201" s="345"/>
    </row>
    <row r="202" spans="1:26" s="278" customFormat="1">
      <c r="A202" s="345"/>
      <c r="B202" s="345"/>
      <c r="C202" s="345"/>
      <c r="D202" s="345"/>
      <c r="E202" s="345"/>
      <c r="F202" s="345"/>
      <c r="G202" s="345"/>
      <c r="H202" s="345"/>
      <c r="I202" s="348"/>
      <c r="J202" s="345"/>
      <c r="K202" s="345"/>
      <c r="L202" s="345"/>
      <c r="M202" s="345"/>
      <c r="N202" s="345"/>
      <c r="O202" s="345"/>
      <c r="P202" s="345"/>
      <c r="Q202" s="345"/>
      <c r="R202" s="345"/>
      <c r="S202" s="345"/>
      <c r="T202" s="345"/>
      <c r="U202" s="345"/>
      <c r="V202" s="345"/>
      <c r="W202" s="345"/>
      <c r="X202" s="345"/>
      <c r="Y202" s="345"/>
      <c r="Z202" s="345"/>
    </row>
    <row r="203" spans="1:26" s="278" customFormat="1">
      <c r="A203" s="345"/>
      <c r="B203" s="345"/>
      <c r="C203" s="345"/>
      <c r="D203" s="345"/>
      <c r="E203" s="345"/>
      <c r="F203" s="345"/>
      <c r="G203" s="345"/>
      <c r="H203" s="345"/>
      <c r="I203" s="348"/>
      <c r="J203" s="345"/>
      <c r="K203" s="345"/>
      <c r="L203" s="345"/>
      <c r="M203" s="345"/>
      <c r="N203" s="345"/>
      <c r="O203" s="345"/>
      <c r="P203" s="345"/>
      <c r="Q203" s="345"/>
      <c r="R203" s="345"/>
      <c r="S203" s="345"/>
      <c r="T203" s="345"/>
      <c r="U203" s="345"/>
      <c r="V203" s="345"/>
      <c r="W203" s="345"/>
      <c r="X203" s="345"/>
      <c r="Y203" s="345"/>
      <c r="Z203" s="345"/>
    </row>
    <row r="204" spans="1:26" s="278" customFormat="1">
      <c r="A204" s="345"/>
      <c r="B204" s="345"/>
      <c r="C204" s="345"/>
      <c r="D204" s="345"/>
      <c r="E204" s="345"/>
      <c r="F204" s="345"/>
      <c r="G204" s="345"/>
      <c r="H204" s="345"/>
      <c r="I204" s="348"/>
      <c r="J204" s="345"/>
      <c r="K204" s="345"/>
      <c r="L204" s="345"/>
      <c r="M204" s="345"/>
      <c r="N204" s="345"/>
      <c r="O204" s="345"/>
      <c r="P204" s="345"/>
      <c r="Q204" s="345"/>
      <c r="R204" s="345"/>
      <c r="S204" s="345"/>
      <c r="T204" s="345"/>
      <c r="U204" s="345"/>
      <c r="V204" s="345"/>
      <c r="W204" s="345"/>
      <c r="X204" s="345"/>
      <c r="Y204" s="345"/>
      <c r="Z204" s="345"/>
    </row>
    <row r="205" spans="1:26" s="278" customFormat="1">
      <c r="A205" s="345"/>
      <c r="B205" s="345"/>
      <c r="C205" s="345"/>
      <c r="D205" s="345"/>
      <c r="E205" s="345"/>
      <c r="F205" s="345"/>
      <c r="G205" s="345"/>
      <c r="H205" s="345"/>
      <c r="I205" s="348"/>
      <c r="J205" s="345"/>
      <c r="K205" s="345"/>
      <c r="L205" s="345"/>
      <c r="M205" s="345"/>
      <c r="N205" s="345"/>
      <c r="O205" s="345"/>
      <c r="P205" s="345"/>
      <c r="Q205" s="345"/>
      <c r="R205" s="345"/>
      <c r="S205" s="345"/>
      <c r="T205" s="345"/>
      <c r="U205" s="345"/>
      <c r="V205" s="345"/>
      <c r="W205" s="345"/>
      <c r="X205" s="345"/>
      <c r="Y205" s="345"/>
      <c r="Z205" s="345"/>
    </row>
    <row r="206" spans="1:26" s="278" customFormat="1">
      <c r="A206" s="345"/>
      <c r="B206" s="345"/>
      <c r="C206" s="345"/>
      <c r="D206" s="345"/>
      <c r="E206" s="345"/>
      <c r="F206" s="345"/>
      <c r="G206" s="345"/>
      <c r="H206" s="345"/>
      <c r="I206" s="348"/>
      <c r="J206" s="345"/>
      <c r="K206" s="345"/>
      <c r="L206" s="345"/>
      <c r="M206" s="345"/>
      <c r="N206" s="345"/>
      <c r="O206" s="345"/>
      <c r="P206" s="345"/>
      <c r="Q206" s="345"/>
      <c r="R206" s="345"/>
      <c r="S206" s="345"/>
      <c r="T206" s="345"/>
      <c r="U206" s="345"/>
      <c r="V206" s="345"/>
      <c r="W206" s="345"/>
      <c r="X206" s="345"/>
      <c r="Y206" s="345"/>
      <c r="Z206" s="345"/>
    </row>
    <row r="207" spans="1:26" s="278" customFormat="1">
      <c r="A207" s="345"/>
      <c r="B207" s="345"/>
      <c r="C207" s="345"/>
      <c r="D207" s="345"/>
      <c r="E207" s="345"/>
      <c r="F207" s="345"/>
      <c r="G207" s="345"/>
      <c r="H207" s="345"/>
      <c r="I207" s="348"/>
      <c r="J207" s="345"/>
      <c r="K207" s="345"/>
      <c r="L207" s="345"/>
      <c r="M207" s="345"/>
      <c r="N207" s="345"/>
      <c r="O207" s="345"/>
      <c r="P207" s="345"/>
      <c r="Q207" s="345"/>
      <c r="R207" s="345"/>
      <c r="S207" s="345"/>
      <c r="T207" s="345"/>
      <c r="U207" s="345"/>
      <c r="V207" s="345"/>
      <c r="W207" s="345"/>
      <c r="X207" s="345"/>
      <c r="Y207" s="345"/>
      <c r="Z207" s="345"/>
    </row>
    <row r="208" spans="1:26" s="278" customFormat="1">
      <c r="A208" s="345"/>
      <c r="B208" s="345"/>
      <c r="C208" s="345"/>
      <c r="D208" s="345"/>
      <c r="E208" s="345"/>
      <c r="F208" s="345"/>
      <c r="G208" s="345"/>
      <c r="H208" s="345"/>
      <c r="I208" s="348"/>
      <c r="J208" s="345"/>
      <c r="K208" s="345"/>
      <c r="L208" s="345"/>
      <c r="M208" s="345"/>
      <c r="N208" s="345"/>
      <c r="O208" s="345"/>
      <c r="P208" s="345"/>
      <c r="Q208" s="345"/>
      <c r="R208" s="345"/>
      <c r="S208" s="345"/>
      <c r="T208" s="345"/>
      <c r="U208" s="345"/>
      <c r="V208" s="345"/>
      <c r="W208" s="345"/>
      <c r="X208" s="345"/>
      <c r="Y208" s="345"/>
      <c r="Z208" s="345"/>
    </row>
    <row r="209" spans="1:26" s="278" customFormat="1">
      <c r="A209" s="345"/>
      <c r="B209" s="345"/>
      <c r="C209" s="345"/>
      <c r="D209" s="345"/>
      <c r="E209" s="345"/>
      <c r="F209" s="345"/>
      <c r="G209" s="345"/>
      <c r="H209" s="345"/>
      <c r="I209" s="348"/>
      <c r="J209" s="345"/>
      <c r="K209" s="345"/>
      <c r="L209" s="345"/>
      <c r="M209" s="345"/>
      <c r="N209" s="345"/>
      <c r="O209" s="345"/>
      <c r="P209" s="345"/>
      <c r="Q209" s="345"/>
      <c r="R209" s="345"/>
      <c r="S209" s="345"/>
      <c r="T209" s="345"/>
      <c r="U209" s="345"/>
      <c r="V209" s="345"/>
      <c r="W209" s="345"/>
      <c r="X209" s="345"/>
      <c r="Y209" s="345"/>
      <c r="Z209" s="345"/>
    </row>
    <row r="210" spans="1:26" s="278" customFormat="1">
      <c r="A210" s="345"/>
      <c r="B210" s="345"/>
      <c r="C210" s="345"/>
      <c r="D210" s="345"/>
      <c r="E210" s="345"/>
      <c r="F210" s="345"/>
      <c r="G210" s="345"/>
      <c r="H210" s="345"/>
      <c r="I210" s="348"/>
      <c r="J210" s="345"/>
      <c r="K210" s="345"/>
      <c r="L210" s="345"/>
      <c r="M210" s="345"/>
      <c r="N210" s="345"/>
      <c r="O210" s="345"/>
      <c r="P210" s="345"/>
      <c r="Q210" s="345"/>
      <c r="R210" s="345"/>
      <c r="S210" s="345"/>
      <c r="T210" s="345"/>
      <c r="U210" s="345"/>
      <c r="V210" s="345"/>
      <c r="W210" s="345"/>
      <c r="X210" s="345"/>
      <c r="Y210" s="345"/>
      <c r="Z210" s="345"/>
    </row>
    <row r="211" spans="1:26" s="278" customFormat="1">
      <c r="A211" s="345"/>
      <c r="B211" s="345"/>
      <c r="C211" s="345"/>
      <c r="D211" s="345"/>
      <c r="E211" s="345"/>
      <c r="F211" s="345"/>
      <c r="G211" s="345"/>
      <c r="H211" s="345"/>
      <c r="I211" s="348"/>
      <c r="J211" s="345"/>
      <c r="K211" s="345"/>
      <c r="L211" s="345"/>
      <c r="M211" s="345"/>
      <c r="N211" s="345"/>
      <c r="O211" s="345"/>
      <c r="P211" s="345"/>
      <c r="Q211" s="345"/>
      <c r="R211" s="345"/>
      <c r="S211" s="345"/>
      <c r="T211" s="345"/>
      <c r="U211" s="345"/>
      <c r="V211" s="345"/>
      <c r="W211" s="345"/>
      <c r="X211" s="345"/>
      <c r="Y211" s="345"/>
      <c r="Z211" s="345"/>
    </row>
    <row r="212" spans="1:26" s="278" customFormat="1">
      <c r="A212" s="345"/>
      <c r="B212" s="345"/>
      <c r="C212" s="345"/>
      <c r="D212" s="345"/>
      <c r="E212" s="345"/>
      <c r="F212" s="345"/>
      <c r="G212" s="345"/>
      <c r="H212" s="345"/>
      <c r="I212" s="348"/>
      <c r="J212" s="345"/>
      <c r="K212" s="345"/>
      <c r="L212" s="345"/>
      <c r="M212" s="345"/>
      <c r="N212" s="345"/>
      <c r="O212" s="345"/>
      <c r="P212" s="345"/>
      <c r="Q212" s="345"/>
      <c r="R212" s="345"/>
      <c r="S212" s="345"/>
      <c r="T212" s="345"/>
      <c r="U212" s="345"/>
      <c r="V212" s="345"/>
      <c r="W212" s="345"/>
      <c r="X212" s="345"/>
      <c r="Y212" s="345"/>
      <c r="Z212" s="345"/>
    </row>
    <row r="213" spans="1:26" s="278" customFormat="1">
      <c r="A213" s="345"/>
      <c r="B213" s="345"/>
      <c r="C213" s="345"/>
      <c r="D213" s="345"/>
      <c r="E213" s="345"/>
      <c r="F213" s="345"/>
      <c r="G213" s="345"/>
      <c r="H213" s="345"/>
      <c r="I213" s="348"/>
      <c r="J213" s="345"/>
      <c r="K213" s="345"/>
      <c r="L213" s="345"/>
      <c r="M213" s="345"/>
      <c r="N213" s="345"/>
      <c r="O213" s="345"/>
      <c r="P213" s="345"/>
      <c r="Q213" s="345"/>
      <c r="R213" s="345"/>
      <c r="S213" s="345"/>
      <c r="T213" s="345"/>
      <c r="U213" s="345"/>
      <c r="V213" s="345"/>
      <c r="W213" s="345"/>
      <c r="X213" s="345"/>
      <c r="Y213" s="345"/>
      <c r="Z213" s="345"/>
    </row>
    <row r="214" spans="1:26" s="278" customFormat="1">
      <c r="A214" s="345"/>
      <c r="B214" s="345"/>
      <c r="C214" s="345"/>
      <c r="D214" s="345"/>
      <c r="E214" s="345"/>
      <c r="F214" s="345"/>
      <c r="G214" s="345"/>
      <c r="H214" s="345"/>
      <c r="I214" s="348"/>
      <c r="J214" s="345"/>
      <c r="K214" s="345"/>
      <c r="L214" s="345"/>
      <c r="M214" s="345"/>
      <c r="N214" s="345"/>
      <c r="O214" s="345"/>
      <c r="P214" s="345"/>
      <c r="Q214" s="345"/>
      <c r="R214" s="345"/>
      <c r="S214" s="345"/>
      <c r="T214" s="345"/>
      <c r="U214" s="345"/>
      <c r="V214" s="345"/>
      <c r="W214" s="345"/>
      <c r="X214" s="345"/>
      <c r="Y214" s="345"/>
      <c r="Z214" s="345"/>
    </row>
    <row r="215" spans="1:26" s="278" customFormat="1">
      <c r="A215" s="345"/>
      <c r="B215" s="345"/>
      <c r="C215" s="345"/>
      <c r="D215" s="345"/>
      <c r="E215" s="345"/>
      <c r="F215" s="345"/>
      <c r="G215" s="345"/>
      <c r="H215" s="345"/>
      <c r="I215" s="348"/>
      <c r="J215" s="345"/>
      <c r="K215" s="345"/>
      <c r="L215" s="345"/>
      <c r="M215" s="345"/>
      <c r="N215" s="345"/>
      <c r="O215" s="345"/>
      <c r="P215" s="345"/>
      <c r="Q215" s="345"/>
      <c r="R215" s="345"/>
      <c r="S215" s="345"/>
      <c r="T215" s="345"/>
      <c r="U215" s="345"/>
      <c r="V215" s="345"/>
      <c r="W215" s="345"/>
      <c r="X215" s="345"/>
      <c r="Y215" s="345"/>
      <c r="Z215" s="345"/>
    </row>
    <row r="216" spans="1:26" s="278" customFormat="1">
      <c r="A216" s="345"/>
      <c r="B216" s="345"/>
      <c r="C216" s="345"/>
      <c r="D216" s="345"/>
      <c r="E216" s="345"/>
      <c r="F216" s="345"/>
      <c r="G216" s="345"/>
      <c r="H216" s="345"/>
      <c r="I216" s="348"/>
      <c r="J216" s="345"/>
      <c r="K216" s="345"/>
      <c r="L216" s="345"/>
      <c r="M216" s="345"/>
      <c r="N216" s="345"/>
      <c r="O216" s="345"/>
      <c r="P216" s="345"/>
      <c r="Q216" s="345"/>
      <c r="R216" s="345"/>
      <c r="S216" s="345"/>
      <c r="T216" s="345"/>
      <c r="U216" s="345"/>
      <c r="V216" s="345"/>
      <c r="W216" s="345"/>
      <c r="X216" s="345"/>
      <c r="Y216" s="345"/>
      <c r="Z216" s="345"/>
    </row>
    <row r="217" spans="1:26" s="278" customFormat="1">
      <c r="A217" s="345"/>
      <c r="B217" s="345"/>
      <c r="C217" s="345"/>
      <c r="D217" s="345"/>
      <c r="E217" s="345"/>
      <c r="F217" s="345"/>
      <c r="G217" s="345"/>
      <c r="H217" s="345"/>
      <c r="I217" s="348"/>
      <c r="J217" s="345"/>
      <c r="K217" s="345"/>
      <c r="L217" s="345"/>
      <c r="M217" s="345"/>
      <c r="N217" s="345"/>
      <c r="O217" s="345"/>
      <c r="P217" s="345"/>
      <c r="Q217" s="345"/>
      <c r="R217" s="345"/>
      <c r="S217" s="345"/>
      <c r="T217" s="345"/>
      <c r="U217" s="345"/>
      <c r="V217" s="345"/>
      <c r="W217" s="345"/>
      <c r="X217" s="345"/>
      <c r="Y217" s="345"/>
      <c r="Z217" s="345"/>
    </row>
    <row r="218" spans="1:26" s="278" customFormat="1">
      <c r="A218" s="345"/>
      <c r="B218" s="345"/>
      <c r="C218" s="345"/>
      <c r="D218" s="345"/>
      <c r="E218" s="345"/>
      <c r="F218" s="345"/>
      <c r="G218" s="345"/>
      <c r="H218" s="345"/>
      <c r="I218" s="348"/>
      <c r="J218" s="345"/>
      <c r="K218" s="345"/>
      <c r="L218" s="345"/>
      <c r="M218" s="345"/>
      <c r="N218" s="345"/>
      <c r="O218" s="345"/>
      <c r="P218" s="345"/>
      <c r="Q218" s="345"/>
      <c r="R218" s="345"/>
      <c r="S218" s="345"/>
      <c r="T218" s="345"/>
      <c r="U218" s="345"/>
      <c r="V218" s="345"/>
      <c r="W218" s="345"/>
      <c r="X218" s="345"/>
      <c r="Y218" s="345"/>
      <c r="Z218" s="345"/>
    </row>
    <row r="219" spans="1:26" s="278" customFormat="1">
      <c r="A219" s="345"/>
      <c r="B219" s="345"/>
      <c r="C219" s="345"/>
      <c r="D219" s="345"/>
      <c r="E219" s="345"/>
      <c r="F219" s="345"/>
      <c r="G219" s="345"/>
      <c r="H219" s="345"/>
      <c r="I219" s="348"/>
      <c r="J219" s="345"/>
      <c r="K219" s="345"/>
      <c r="L219" s="345"/>
      <c r="M219" s="345"/>
      <c r="N219" s="345"/>
      <c r="O219" s="345"/>
      <c r="P219" s="345"/>
      <c r="Q219" s="345"/>
      <c r="R219" s="345"/>
      <c r="S219" s="345"/>
      <c r="T219" s="345"/>
      <c r="U219" s="345"/>
      <c r="V219" s="345"/>
      <c r="W219" s="345"/>
      <c r="X219" s="345"/>
      <c r="Y219" s="345"/>
      <c r="Z219" s="345"/>
    </row>
    <row r="220" spans="1:26" s="278" customFormat="1">
      <c r="A220" s="345"/>
      <c r="B220" s="345"/>
      <c r="C220" s="345"/>
      <c r="D220" s="345"/>
      <c r="E220" s="345"/>
      <c r="F220" s="345"/>
      <c r="G220" s="345"/>
      <c r="H220" s="345"/>
      <c r="I220" s="348"/>
      <c r="J220" s="345"/>
      <c r="K220" s="345"/>
      <c r="L220" s="345"/>
      <c r="M220" s="345"/>
      <c r="N220" s="345"/>
      <c r="O220" s="345"/>
      <c r="P220" s="345"/>
      <c r="Q220" s="345"/>
      <c r="R220" s="345"/>
      <c r="S220" s="345"/>
      <c r="T220" s="345"/>
      <c r="U220" s="345"/>
      <c r="V220" s="345"/>
      <c r="W220" s="345"/>
      <c r="X220" s="345"/>
      <c r="Y220" s="345"/>
      <c r="Z220" s="345"/>
    </row>
    <row r="221" spans="1:26" s="278" customFormat="1">
      <c r="A221" s="345"/>
      <c r="B221" s="345"/>
      <c r="C221" s="345"/>
      <c r="D221" s="345"/>
      <c r="E221" s="345"/>
      <c r="F221" s="345"/>
      <c r="G221" s="345"/>
      <c r="H221" s="345"/>
      <c r="I221" s="348"/>
      <c r="J221" s="345"/>
      <c r="K221" s="345"/>
      <c r="L221" s="345"/>
      <c r="M221" s="345"/>
      <c r="N221" s="345"/>
      <c r="O221" s="345"/>
      <c r="P221" s="345"/>
      <c r="Q221" s="345"/>
      <c r="R221" s="345"/>
      <c r="S221" s="345"/>
      <c r="T221" s="345"/>
      <c r="U221" s="345"/>
      <c r="V221" s="345"/>
      <c r="W221" s="345"/>
      <c r="X221" s="345"/>
      <c r="Y221" s="345"/>
      <c r="Z221" s="345"/>
    </row>
    <row r="222" spans="1:26" s="278" customFormat="1">
      <c r="A222" s="345"/>
      <c r="B222" s="345"/>
      <c r="C222" s="345"/>
      <c r="D222" s="345"/>
      <c r="E222" s="345"/>
      <c r="F222" s="345"/>
      <c r="G222" s="345"/>
      <c r="H222" s="345"/>
      <c r="I222" s="348"/>
      <c r="J222" s="345"/>
      <c r="K222" s="345"/>
      <c r="L222" s="345"/>
      <c r="M222" s="345"/>
      <c r="N222" s="345"/>
      <c r="O222" s="345"/>
      <c r="P222" s="345"/>
      <c r="Q222" s="345"/>
      <c r="R222" s="345"/>
      <c r="S222" s="345"/>
      <c r="T222" s="345"/>
      <c r="U222" s="345"/>
      <c r="V222" s="345"/>
      <c r="W222" s="345"/>
      <c r="X222" s="345"/>
      <c r="Y222" s="345"/>
      <c r="Z222" s="345"/>
    </row>
    <row r="223" spans="1:26" s="278" customFormat="1">
      <c r="A223" s="345"/>
      <c r="B223" s="345"/>
      <c r="C223" s="345"/>
      <c r="D223" s="345"/>
      <c r="E223" s="345"/>
      <c r="F223" s="345"/>
      <c r="G223" s="345"/>
      <c r="H223" s="345"/>
      <c r="I223" s="348"/>
      <c r="J223" s="345"/>
      <c r="K223" s="345"/>
      <c r="L223" s="345"/>
      <c r="M223" s="345"/>
      <c r="N223" s="345"/>
      <c r="O223" s="345"/>
      <c r="P223" s="345"/>
      <c r="Q223" s="345"/>
      <c r="R223" s="345"/>
      <c r="S223" s="345"/>
      <c r="T223" s="345"/>
      <c r="U223" s="345"/>
      <c r="V223" s="345"/>
      <c r="W223" s="345"/>
      <c r="X223" s="345"/>
      <c r="Y223" s="345"/>
      <c r="Z223" s="345"/>
    </row>
    <row r="224" spans="1:26" s="278" customFormat="1">
      <c r="A224" s="345"/>
      <c r="B224" s="345"/>
      <c r="C224" s="345"/>
      <c r="D224" s="345"/>
      <c r="E224" s="345"/>
      <c r="F224" s="345"/>
      <c r="G224" s="345"/>
      <c r="H224" s="345"/>
      <c r="I224" s="348"/>
      <c r="J224" s="345"/>
      <c r="K224" s="345"/>
      <c r="L224" s="345"/>
      <c r="M224" s="345"/>
      <c r="N224" s="345"/>
      <c r="O224" s="345"/>
      <c r="P224" s="345"/>
      <c r="Q224" s="345"/>
      <c r="R224" s="345"/>
      <c r="S224" s="345"/>
      <c r="T224" s="345"/>
      <c r="U224" s="345"/>
      <c r="V224" s="345"/>
      <c r="W224" s="345"/>
      <c r="X224" s="345"/>
      <c r="Y224" s="345"/>
      <c r="Z224" s="345"/>
    </row>
    <row r="225" spans="1:26" s="278" customFormat="1">
      <c r="A225" s="345"/>
      <c r="B225" s="345"/>
      <c r="C225" s="345"/>
      <c r="D225" s="345"/>
      <c r="E225" s="345"/>
      <c r="F225" s="345"/>
      <c r="G225" s="345"/>
      <c r="H225" s="345"/>
      <c r="I225" s="348"/>
      <c r="J225" s="345"/>
      <c r="K225" s="345"/>
      <c r="L225" s="345"/>
      <c r="M225" s="345"/>
      <c r="N225" s="345"/>
      <c r="O225" s="345"/>
      <c r="P225" s="345"/>
      <c r="Q225" s="345"/>
      <c r="R225" s="345"/>
      <c r="S225" s="345"/>
      <c r="T225" s="345"/>
      <c r="U225" s="345"/>
      <c r="V225" s="345"/>
      <c r="W225" s="345"/>
      <c r="X225" s="345"/>
      <c r="Y225" s="345"/>
      <c r="Z225" s="345"/>
    </row>
    <row r="226" spans="1:26" s="278" customFormat="1">
      <c r="A226" s="345"/>
      <c r="B226" s="345"/>
      <c r="C226" s="345"/>
      <c r="D226" s="345"/>
      <c r="E226" s="345"/>
      <c r="F226" s="345"/>
      <c r="G226" s="345"/>
      <c r="H226" s="345"/>
      <c r="I226" s="348"/>
      <c r="J226" s="345"/>
      <c r="K226" s="345"/>
      <c r="L226" s="345"/>
      <c r="M226" s="345"/>
      <c r="N226" s="345"/>
      <c r="O226" s="345"/>
      <c r="P226" s="345"/>
      <c r="Q226" s="345"/>
      <c r="R226" s="345"/>
      <c r="S226" s="345"/>
      <c r="T226" s="345"/>
      <c r="U226" s="345"/>
      <c r="V226" s="345"/>
      <c r="W226" s="345"/>
      <c r="X226" s="345"/>
      <c r="Y226" s="345"/>
      <c r="Z226" s="345"/>
    </row>
    <row r="227" spans="1:26" s="278" customFormat="1">
      <c r="A227" s="345"/>
      <c r="B227" s="345"/>
      <c r="C227" s="345"/>
      <c r="D227" s="345"/>
      <c r="E227" s="345"/>
      <c r="F227" s="345"/>
      <c r="G227" s="345"/>
      <c r="H227" s="345"/>
      <c r="I227" s="348"/>
      <c r="J227" s="345"/>
      <c r="K227" s="345"/>
      <c r="L227" s="345"/>
      <c r="M227" s="345"/>
      <c r="N227" s="345"/>
      <c r="O227" s="345"/>
      <c r="P227" s="345"/>
      <c r="Q227" s="345"/>
      <c r="R227" s="345"/>
      <c r="S227" s="345"/>
      <c r="T227" s="345"/>
      <c r="U227" s="345"/>
      <c r="V227" s="345"/>
      <c r="W227" s="345"/>
      <c r="X227" s="345"/>
      <c r="Y227" s="345"/>
      <c r="Z227" s="345"/>
    </row>
    <row r="228" spans="1:26" s="278" customFormat="1">
      <c r="A228" s="345"/>
      <c r="B228" s="345"/>
      <c r="C228" s="345"/>
      <c r="D228" s="345"/>
      <c r="E228" s="345"/>
      <c r="F228" s="345"/>
      <c r="G228" s="345"/>
      <c r="H228" s="345"/>
      <c r="I228" s="348"/>
      <c r="J228" s="345"/>
      <c r="K228" s="345"/>
      <c r="L228" s="345"/>
      <c r="M228" s="345"/>
      <c r="N228" s="345"/>
      <c r="O228" s="345"/>
      <c r="P228" s="345"/>
      <c r="Q228" s="345"/>
      <c r="R228" s="345"/>
      <c r="S228" s="345"/>
      <c r="T228" s="345"/>
      <c r="U228" s="345"/>
      <c r="V228" s="345"/>
      <c r="W228" s="345"/>
      <c r="X228" s="345"/>
      <c r="Y228" s="345"/>
      <c r="Z228" s="345"/>
    </row>
    <row r="229" spans="1:26" s="278" customFormat="1">
      <c r="A229" s="345"/>
      <c r="B229" s="345"/>
      <c r="C229" s="345"/>
      <c r="D229" s="345"/>
      <c r="E229" s="345"/>
      <c r="F229" s="345"/>
      <c r="G229" s="345"/>
      <c r="H229" s="345"/>
      <c r="I229" s="348"/>
      <c r="J229" s="345"/>
      <c r="K229" s="345"/>
      <c r="L229" s="345"/>
      <c r="M229" s="345"/>
      <c r="N229" s="345"/>
      <c r="O229" s="345"/>
      <c r="P229" s="345"/>
      <c r="Q229" s="345"/>
      <c r="R229" s="345"/>
      <c r="S229" s="345"/>
      <c r="T229" s="345"/>
      <c r="U229" s="345"/>
      <c r="V229" s="345"/>
      <c r="W229" s="345"/>
      <c r="X229" s="345"/>
      <c r="Y229" s="345"/>
      <c r="Z229" s="345"/>
    </row>
    <row r="230" spans="1:26" s="278" customFormat="1">
      <c r="A230" s="345"/>
      <c r="B230" s="345"/>
      <c r="C230" s="345"/>
      <c r="D230" s="345"/>
      <c r="E230" s="345"/>
      <c r="F230" s="345"/>
      <c r="G230" s="345"/>
      <c r="H230" s="345"/>
      <c r="I230" s="348"/>
      <c r="J230" s="345"/>
      <c r="K230" s="345"/>
      <c r="L230" s="345"/>
      <c r="M230" s="345"/>
      <c r="N230" s="345"/>
      <c r="O230" s="345"/>
      <c r="P230" s="345"/>
      <c r="Q230" s="345"/>
      <c r="R230" s="345"/>
      <c r="S230" s="345"/>
      <c r="T230" s="345"/>
      <c r="U230" s="345"/>
      <c r="V230" s="345"/>
      <c r="W230" s="345"/>
      <c r="X230" s="345"/>
      <c r="Y230" s="345"/>
      <c r="Z230" s="345"/>
    </row>
    <row r="231" spans="1:26" s="278" customFormat="1">
      <c r="A231" s="345"/>
      <c r="B231" s="345"/>
      <c r="C231" s="345"/>
      <c r="D231" s="345"/>
      <c r="E231" s="345"/>
      <c r="F231" s="345"/>
      <c r="G231" s="345"/>
      <c r="H231" s="345"/>
      <c r="I231" s="348"/>
      <c r="J231" s="345"/>
      <c r="K231" s="345"/>
      <c r="L231" s="345"/>
      <c r="M231" s="345"/>
      <c r="N231" s="345"/>
      <c r="O231" s="345"/>
      <c r="P231" s="345"/>
      <c r="Q231" s="345"/>
      <c r="R231" s="345"/>
      <c r="S231" s="345"/>
      <c r="T231" s="345"/>
      <c r="U231" s="345"/>
      <c r="V231" s="345"/>
      <c r="W231" s="345"/>
      <c r="X231" s="345"/>
      <c r="Y231" s="345"/>
      <c r="Z231" s="345"/>
    </row>
    <row r="232" spans="1:26" s="278" customFormat="1">
      <c r="A232" s="345"/>
      <c r="B232" s="345"/>
      <c r="C232" s="345"/>
      <c r="D232" s="345"/>
      <c r="E232" s="345"/>
      <c r="F232" s="345"/>
      <c r="G232" s="345"/>
      <c r="H232" s="345"/>
      <c r="I232" s="348"/>
      <c r="J232" s="345"/>
      <c r="K232" s="345"/>
      <c r="L232" s="345"/>
      <c r="M232" s="345"/>
      <c r="N232" s="345"/>
      <c r="O232" s="345"/>
      <c r="P232" s="345"/>
      <c r="Q232" s="345"/>
      <c r="R232" s="345"/>
      <c r="S232" s="345"/>
      <c r="T232" s="345"/>
      <c r="U232" s="345"/>
      <c r="V232" s="345"/>
      <c r="W232" s="345"/>
      <c r="X232" s="345"/>
      <c r="Y232" s="345"/>
      <c r="Z232" s="345"/>
    </row>
    <row r="233" spans="1:26" s="278" customFormat="1">
      <c r="A233" s="345"/>
      <c r="B233" s="345"/>
      <c r="C233" s="345"/>
      <c r="D233" s="345"/>
      <c r="E233" s="345"/>
      <c r="F233" s="345"/>
      <c r="G233" s="345"/>
      <c r="H233" s="345"/>
      <c r="I233" s="348"/>
      <c r="J233" s="345"/>
      <c r="K233" s="345"/>
      <c r="L233" s="345"/>
      <c r="M233" s="345"/>
      <c r="N233" s="345"/>
      <c r="O233" s="345"/>
      <c r="P233" s="345"/>
      <c r="Q233" s="345"/>
      <c r="R233" s="345"/>
      <c r="S233" s="345"/>
      <c r="T233" s="345"/>
      <c r="U233" s="345"/>
      <c r="V233" s="345"/>
      <c r="W233" s="345"/>
      <c r="X233" s="345"/>
      <c r="Y233" s="345"/>
      <c r="Z233" s="345"/>
    </row>
    <row r="234" spans="1:26" s="278" customFormat="1">
      <c r="A234" s="345"/>
      <c r="B234" s="345"/>
      <c r="C234" s="345"/>
      <c r="D234" s="345"/>
      <c r="E234" s="345"/>
      <c r="F234" s="345"/>
      <c r="G234" s="345"/>
      <c r="H234" s="345"/>
      <c r="I234" s="348"/>
      <c r="J234" s="345"/>
      <c r="K234" s="345"/>
      <c r="L234" s="345"/>
      <c r="M234" s="345"/>
      <c r="N234" s="345"/>
      <c r="O234" s="345"/>
      <c r="P234" s="345"/>
      <c r="Q234" s="345"/>
      <c r="R234" s="345"/>
      <c r="S234" s="345"/>
      <c r="T234" s="345"/>
      <c r="U234" s="345"/>
      <c r="V234" s="345"/>
      <c r="W234" s="345"/>
      <c r="X234" s="345"/>
      <c r="Y234" s="345"/>
      <c r="Z234" s="345"/>
    </row>
    <row r="235" spans="1:26" s="278" customFormat="1">
      <c r="A235" s="345"/>
      <c r="B235" s="345"/>
      <c r="C235" s="345"/>
      <c r="D235" s="345"/>
      <c r="E235" s="345"/>
      <c r="F235" s="345"/>
      <c r="G235" s="345"/>
      <c r="H235" s="345"/>
      <c r="I235" s="348"/>
      <c r="J235" s="345"/>
      <c r="K235" s="345"/>
      <c r="L235" s="345"/>
      <c r="M235" s="345"/>
      <c r="N235" s="345"/>
      <c r="O235" s="345"/>
      <c r="P235" s="345"/>
      <c r="Q235" s="345"/>
      <c r="R235" s="345"/>
      <c r="S235" s="345"/>
      <c r="T235" s="345"/>
      <c r="U235" s="345"/>
      <c r="V235" s="345"/>
      <c r="W235" s="345"/>
      <c r="X235" s="345"/>
      <c r="Y235" s="345"/>
      <c r="Z235" s="345"/>
    </row>
    <row r="236" spans="1:26" s="278" customFormat="1">
      <c r="A236" s="345"/>
      <c r="B236" s="345"/>
      <c r="C236" s="345"/>
      <c r="D236" s="345"/>
      <c r="E236" s="345"/>
      <c r="F236" s="345"/>
      <c r="G236" s="345"/>
      <c r="H236" s="345"/>
      <c r="I236" s="348"/>
      <c r="J236" s="345"/>
      <c r="K236" s="345"/>
      <c r="L236" s="345"/>
      <c r="M236" s="345"/>
      <c r="N236" s="345"/>
      <c r="O236" s="345"/>
      <c r="P236" s="345"/>
      <c r="Q236" s="345"/>
      <c r="R236" s="345"/>
      <c r="S236" s="345"/>
      <c r="T236" s="345"/>
      <c r="U236" s="345"/>
      <c r="V236" s="345"/>
      <c r="W236" s="345"/>
      <c r="X236" s="345"/>
      <c r="Y236" s="345"/>
      <c r="Z236" s="345"/>
    </row>
    <row r="237" spans="1:26" s="278" customFormat="1">
      <c r="A237" s="345"/>
      <c r="B237" s="345"/>
      <c r="C237" s="345"/>
      <c r="D237" s="345"/>
      <c r="E237" s="345"/>
      <c r="F237" s="345"/>
      <c r="G237" s="345"/>
      <c r="H237" s="345"/>
      <c r="I237" s="348"/>
      <c r="J237" s="345"/>
      <c r="K237" s="345"/>
      <c r="L237" s="345"/>
      <c r="M237" s="345"/>
      <c r="N237" s="345"/>
      <c r="O237" s="345"/>
      <c r="P237" s="345"/>
      <c r="Q237" s="345"/>
      <c r="R237" s="345"/>
      <c r="S237" s="345"/>
      <c r="T237" s="345"/>
      <c r="U237" s="345"/>
      <c r="V237" s="345"/>
      <c r="W237" s="345"/>
      <c r="X237" s="345"/>
      <c r="Y237" s="345"/>
      <c r="Z237" s="345"/>
    </row>
    <row r="238" spans="1:26" s="278" customFormat="1">
      <c r="A238" s="345"/>
      <c r="B238" s="345"/>
      <c r="C238" s="345"/>
      <c r="D238" s="345"/>
      <c r="E238" s="345"/>
      <c r="F238" s="345"/>
      <c r="G238" s="345"/>
      <c r="H238" s="345"/>
      <c r="I238" s="348"/>
      <c r="J238" s="345"/>
      <c r="K238" s="345"/>
      <c r="L238" s="345"/>
      <c r="M238" s="345"/>
      <c r="N238" s="345"/>
      <c r="O238" s="345"/>
      <c r="P238" s="345"/>
      <c r="Q238" s="345"/>
      <c r="R238" s="345"/>
      <c r="S238" s="345"/>
      <c r="T238" s="345"/>
      <c r="U238" s="345"/>
      <c r="V238" s="345"/>
      <c r="W238" s="345"/>
      <c r="X238" s="345"/>
      <c r="Y238" s="345"/>
      <c r="Z238" s="345"/>
    </row>
    <row r="239" spans="1:26" s="278" customFormat="1">
      <c r="A239" s="345"/>
      <c r="B239" s="345"/>
      <c r="C239" s="345"/>
      <c r="D239" s="345"/>
      <c r="E239" s="345"/>
      <c r="F239" s="345"/>
      <c r="G239" s="345"/>
      <c r="H239" s="345"/>
      <c r="I239" s="348"/>
      <c r="J239" s="345"/>
      <c r="K239" s="345"/>
      <c r="L239" s="345"/>
      <c r="M239" s="345"/>
      <c r="N239" s="345"/>
      <c r="O239" s="345"/>
      <c r="P239" s="345"/>
      <c r="Q239" s="345"/>
      <c r="R239" s="345"/>
      <c r="S239" s="345"/>
      <c r="T239" s="345"/>
      <c r="U239" s="345"/>
      <c r="V239" s="345"/>
      <c r="W239" s="345"/>
      <c r="X239" s="345"/>
      <c r="Y239" s="345"/>
      <c r="Z239" s="345"/>
    </row>
    <row r="240" spans="1:26" s="278" customFormat="1">
      <c r="A240" s="345"/>
      <c r="B240" s="345"/>
      <c r="C240" s="345"/>
      <c r="D240" s="345"/>
      <c r="E240" s="345"/>
      <c r="F240" s="345"/>
      <c r="G240" s="345"/>
      <c r="H240" s="345"/>
      <c r="I240" s="348"/>
      <c r="J240" s="345"/>
      <c r="K240" s="345"/>
      <c r="L240" s="345"/>
      <c r="M240" s="345"/>
      <c r="N240" s="345"/>
      <c r="O240" s="345"/>
      <c r="P240" s="345"/>
      <c r="Q240" s="345"/>
      <c r="R240" s="345"/>
      <c r="S240" s="345"/>
      <c r="T240" s="345"/>
      <c r="U240" s="345"/>
      <c r="V240" s="345"/>
      <c r="W240" s="345"/>
      <c r="X240" s="345"/>
      <c r="Y240" s="345"/>
      <c r="Z240" s="345"/>
    </row>
    <row r="241" spans="1:26" s="278" customFormat="1">
      <c r="A241" s="345"/>
      <c r="B241" s="345"/>
      <c r="C241" s="345"/>
      <c r="D241" s="345"/>
      <c r="E241" s="345"/>
      <c r="F241" s="345"/>
      <c r="G241" s="345"/>
      <c r="H241" s="345"/>
      <c r="I241" s="348"/>
      <c r="J241" s="345"/>
      <c r="K241" s="345"/>
      <c r="L241" s="345"/>
      <c r="M241" s="345"/>
      <c r="N241" s="345"/>
      <c r="O241" s="345"/>
      <c r="P241" s="345"/>
      <c r="Q241" s="345"/>
      <c r="R241" s="345"/>
      <c r="S241" s="345"/>
      <c r="T241" s="345"/>
      <c r="U241" s="345"/>
      <c r="V241" s="345"/>
      <c r="W241" s="345"/>
      <c r="X241" s="345"/>
      <c r="Y241" s="345"/>
      <c r="Z241" s="345"/>
    </row>
    <row r="242" spans="1:26" s="278" customFormat="1">
      <c r="A242" s="345"/>
      <c r="B242" s="345"/>
      <c r="C242" s="345"/>
      <c r="D242" s="345"/>
      <c r="E242" s="345"/>
      <c r="F242" s="345"/>
      <c r="G242" s="345"/>
      <c r="H242" s="345"/>
      <c r="I242" s="348"/>
      <c r="J242" s="345"/>
      <c r="K242" s="345"/>
      <c r="L242" s="345"/>
      <c r="M242" s="345"/>
      <c r="N242" s="345"/>
      <c r="O242" s="345"/>
      <c r="P242" s="345"/>
      <c r="Q242" s="345"/>
      <c r="R242" s="345"/>
      <c r="S242" s="345"/>
      <c r="T242" s="345"/>
      <c r="U242" s="345"/>
      <c r="V242" s="345"/>
      <c r="W242" s="345"/>
      <c r="X242" s="345"/>
      <c r="Y242" s="345"/>
      <c r="Z242" s="345"/>
    </row>
    <row r="243" spans="1:26" s="278" customFormat="1">
      <c r="A243" s="345"/>
      <c r="B243" s="345"/>
      <c r="C243" s="345"/>
      <c r="D243" s="345"/>
      <c r="E243" s="345"/>
      <c r="F243" s="345"/>
      <c r="G243" s="345"/>
      <c r="H243" s="345"/>
      <c r="I243" s="348"/>
      <c r="J243" s="345"/>
      <c r="K243" s="345"/>
      <c r="L243" s="345"/>
      <c r="M243" s="345"/>
      <c r="N243" s="345"/>
      <c r="O243" s="345"/>
      <c r="P243" s="345"/>
      <c r="Q243" s="345"/>
      <c r="R243" s="345"/>
      <c r="S243" s="345"/>
      <c r="T243" s="345"/>
      <c r="U243" s="345"/>
      <c r="V243" s="345"/>
      <c r="W243" s="345"/>
      <c r="X243" s="345"/>
      <c r="Y243" s="345"/>
      <c r="Z243" s="345"/>
    </row>
    <row r="244" spans="1:26" s="278" customFormat="1">
      <c r="A244" s="345"/>
      <c r="B244" s="345"/>
      <c r="C244" s="345"/>
      <c r="D244" s="345"/>
      <c r="E244" s="345"/>
      <c r="F244" s="345"/>
      <c r="G244" s="345"/>
      <c r="H244" s="345"/>
      <c r="I244" s="348"/>
      <c r="J244" s="345"/>
      <c r="K244" s="345"/>
      <c r="L244" s="345"/>
      <c r="M244" s="345"/>
      <c r="N244" s="345"/>
      <c r="O244" s="345"/>
      <c r="P244" s="345"/>
      <c r="Q244" s="345"/>
      <c r="R244" s="345"/>
      <c r="S244" s="345"/>
      <c r="T244" s="345"/>
      <c r="U244" s="345"/>
      <c r="V244" s="345"/>
      <c r="W244" s="345"/>
      <c r="X244" s="345"/>
      <c r="Y244" s="345"/>
      <c r="Z244" s="345"/>
    </row>
    <row r="245" spans="1:26" s="278" customFormat="1">
      <c r="I245" s="348"/>
    </row>
    <row r="246" spans="1:26" s="278" customFormat="1">
      <c r="I246" s="348"/>
    </row>
    <row r="247" spans="1:26" s="278" customFormat="1">
      <c r="I247" s="348"/>
    </row>
    <row r="248" spans="1:26" s="278" customFormat="1">
      <c r="I248" s="348"/>
    </row>
    <row r="249" spans="1:26" s="278" customFormat="1">
      <c r="I249" s="348"/>
    </row>
    <row r="250" spans="1:26" s="278" customFormat="1">
      <c r="I250" s="348"/>
    </row>
    <row r="251" spans="1:26" s="278" customFormat="1">
      <c r="I251" s="348"/>
    </row>
    <row r="252" spans="1:26" s="278" customFormat="1">
      <c r="I252" s="348"/>
    </row>
    <row r="253" spans="1:26" s="278" customFormat="1">
      <c r="I253" s="348"/>
    </row>
    <row r="254" spans="1:26" s="278" customFormat="1">
      <c r="I254" s="348"/>
    </row>
    <row r="255" spans="1:26" s="278" customFormat="1">
      <c r="I255" s="348"/>
    </row>
    <row r="256" spans="1:26" s="278" customFormat="1">
      <c r="I256" s="348"/>
    </row>
    <row r="257" spans="9:9" s="278" customFormat="1">
      <c r="I257" s="348"/>
    </row>
    <row r="258" spans="9:9" s="278" customFormat="1">
      <c r="I258" s="348"/>
    </row>
    <row r="259" spans="9:9" s="278" customFormat="1">
      <c r="I259" s="348"/>
    </row>
    <row r="260" spans="9:9" s="278" customFormat="1">
      <c r="I260" s="348"/>
    </row>
    <row r="261" spans="9:9" s="278" customFormat="1">
      <c r="I261" s="348"/>
    </row>
    <row r="262" spans="9:9" s="278" customFormat="1">
      <c r="I262" s="348"/>
    </row>
    <row r="263" spans="9:9" s="278" customFormat="1">
      <c r="I263" s="348"/>
    </row>
    <row r="264" spans="9:9" s="278" customFormat="1">
      <c r="I264" s="348"/>
    </row>
    <row r="265" spans="9:9" s="278" customFormat="1">
      <c r="I265" s="348"/>
    </row>
    <row r="266" spans="9:9" s="278" customFormat="1">
      <c r="I266" s="348"/>
    </row>
    <row r="267" spans="9:9" s="278" customFormat="1">
      <c r="I267" s="348"/>
    </row>
    <row r="268" spans="9:9" s="278" customFormat="1">
      <c r="I268" s="348"/>
    </row>
    <row r="269" spans="9:9" s="278" customFormat="1">
      <c r="I269" s="348"/>
    </row>
    <row r="270" spans="9:9" s="278" customFormat="1">
      <c r="I270" s="348"/>
    </row>
    <row r="271" spans="9:9" s="278" customFormat="1">
      <c r="I271" s="348"/>
    </row>
    <row r="272" spans="9:9" s="278" customFormat="1">
      <c r="I272" s="348"/>
    </row>
    <row r="273" spans="9:9" s="278" customFormat="1">
      <c r="I273" s="348"/>
    </row>
    <row r="274" spans="9:9" s="278" customFormat="1">
      <c r="I274" s="348"/>
    </row>
    <row r="275" spans="9:9" s="278" customFormat="1">
      <c r="I275" s="348"/>
    </row>
    <row r="276" spans="9:9" s="278" customFormat="1">
      <c r="I276" s="348"/>
    </row>
    <row r="277" spans="9:9" s="278" customFormat="1">
      <c r="I277" s="348"/>
    </row>
    <row r="278" spans="9:9" s="278" customFormat="1">
      <c r="I278" s="348"/>
    </row>
    <row r="279" spans="9:9" s="278" customFormat="1">
      <c r="I279" s="348"/>
    </row>
    <row r="280" spans="9:9" s="278" customFormat="1">
      <c r="I280" s="348"/>
    </row>
    <row r="281" spans="9:9" s="278" customFormat="1">
      <c r="I281" s="348"/>
    </row>
    <row r="282" spans="9:9" s="278" customFormat="1">
      <c r="I282" s="348"/>
    </row>
    <row r="283" spans="9:9" s="278" customFormat="1">
      <c r="I283" s="348"/>
    </row>
    <row r="284" spans="9:9" s="278" customFormat="1">
      <c r="I284" s="348"/>
    </row>
    <row r="285" spans="9:9" s="278" customFormat="1">
      <c r="I285" s="348"/>
    </row>
    <row r="286" spans="9:9" s="278" customFormat="1">
      <c r="I286" s="348"/>
    </row>
    <row r="287" spans="9:9" s="278" customFormat="1">
      <c r="I287" s="348"/>
    </row>
    <row r="288" spans="9:9" s="278" customFormat="1">
      <c r="I288" s="348"/>
    </row>
    <row r="289" spans="9:9" s="278" customFormat="1">
      <c r="I289" s="348"/>
    </row>
    <row r="290" spans="9:9" s="278" customFormat="1">
      <c r="I290" s="348"/>
    </row>
    <row r="291" spans="9:9" s="278" customFormat="1">
      <c r="I291" s="348"/>
    </row>
    <row r="292" spans="9:9" s="278" customFormat="1">
      <c r="I292" s="348"/>
    </row>
    <row r="293" spans="9:9" s="278" customFormat="1">
      <c r="I293" s="348"/>
    </row>
    <row r="294" spans="9:9" s="278" customFormat="1">
      <c r="I294" s="348"/>
    </row>
    <row r="295" spans="9:9" s="278" customFormat="1">
      <c r="I295" s="348"/>
    </row>
    <row r="296" spans="9:9" s="278" customFormat="1">
      <c r="I296" s="348"/>
    </row>
    <row r="297" spans="9:9" s="278" customFormat="1">
      <c r="I297" s="348"/>
    </row>
    <row r="298" spans="9:9" s="278" customFormat="1">
      <c r="I298" s="348"/>
    </row>
    <row r="299" spans="9:9" s="278" customFormat="1">
      <c r="I299" s="348"/>
    </row>
    <row r="300" spans="9:9" s="278" customFormat="1">
      <c r="I300" s="348"/>
    </row>
    <row r="301" spans="9:9" s="278" customFormat="1">
      <c r="I301" s="348"/>
    </row>
    <row r="302" spans="9:9" s="278" customFormat="1">
      <c r="I302" s="348"/>
    </row>
    <row r="303" spans="9:9" s="278" customFormat="1">
      <c r="I303" s="348"/>
    </row>
    <row r="304" spans="9:9" s="278" customFormat="1">
      <c r="I304" s="348"/>
    </row>
    <row r="305" spans="9:9" s="278" customFormat="1">
      <c r="I305" s="348"/>
    </row>
    <row r="306" spans="9:9" s="278" customFormat="1">
      <c r="I306" s="348"/>
    </row>
    <row r="307" spans="9:9" s="278" customFormat="1">
      <c r="I307" s="348"/>
    </row>
    <row r="308" spans="9:9" s="278" customFormat="1">
      <c r="I308" s="348"/>
    </row>
    <row r="309" spans="9:9" s="278" customFormat="1">
      <c r="I309" s="348"/>
    </row>
    <row r="310" spans="9:9" s="278" customFormat="1">
      <c r="I310" s="348"/>
    </row>
    <row r="311" spans="9:9" s="278" customFormat="1">
      <c r="I311" s="348"/>
    </row>
    <row r="312" spans="9:9" s="278" customFormat="1">
      <c r="I312" s="348"/>
    </row>
    <row r="313" spans="9:9" s="278" customFormat="1">
      <c r="I313" s="348"/>
    </row>
    <row r="314" spans="9:9" s="278" customFormat="1">
      <c r="I314" s="348"/>
    </row>
    <row r="315" spans="9:9" s="278" customFormat="1">
      <c r="I315" s="348"/>
    </row>
    <row r="316" spans="9:9" s="278" customFormat="1">
      <c r="I316" s="348"/>
    </row>
    <row r="317" spans="9:9" s="278" customFormat="1">
      <c r="I317" s="348"/>
    </row>
    <row r="318" spans="9:9" s="278" customFormat="1">
      <c r="I318" s="348"/>
    </row>
    <row r="319" spans="9:9" s="278" customFormat="1">
      <c r="I319" s="348"/>
    </row>
    <row r="320" spans="9:9" s="278" customFormat="1">
      <c r="I320" s="348"/>
    </row>
    <row r="321" spans="9:9" s="278" customFormat="1">
      <c r="I321" s="348"/>
    </row>
    <row r="322" spans="9:9" s="278" customFormat="1">
      <c r="I322" s="348"/>
    </row>
    <row r="323" spans="9:9" s="278" customFormat="1">
      <c r="I323" s="348"/>
    </row>
    <row r="324" spans="9:9" s="278" customFormat="1">
      <c r="I324" s="348"/>
    </row>
    <row r="325" spans="9:9" s="278" customFormat="1">
      <c r="I325" s="348"/>
    </row>
    <row r="326" spans="9:9" s="278" customFormat="1">
      <c r="I326" s="348"/>
    </row>
    <row r="327" spans="9:9" s="278" customFormat="1">
      <c r="I327" s="348"/>
    </row>
    <row r="328" spans="9:9" s="278" customFormat="1">
      <c r="I328" s="348"/>
    </row>
    <row r="329" spans="9:9" s="278" customFormat="1">
      <c r="I329" s="348"/>
    </row>
    <row r="330" spans="9:9" s="278" customFormat="1">
      <c r="I330" s="348"/>
    </row>
    <row r="331" spans="9:9" s="278" customFormat="1">
      <c r="I331" s="348"/>
    </row>
    <row r="332" spans="9:9" s="278" customFormat="1">
      <c r="I332" s="348"/>
    </row>
    <row r="333" spans="9:9" s="278" customFormat="1">
      <c r="I333" s="348"/>
    </row>
    <row r="334" spans="9:9" s="278" customFormat="1">
      <c r="I334" s="348"/>
    </row>
    <row r="335" spans="9:9" s="278" customFormat="1">
      <c r="I335" s="348"/>
    </row>
    <row r="336" spans="9:9" s="278" customFormat="1">
      <c r="I336" s="348"/>
    </row>
    <row r="337" spans="9:9" s="278" customFormat="1">
      <c r="I337" s="348"/>
    </row>
    <row r="338" spans="9:9" s="278" customFormat="1">
      <c r="I338" s="348"/>
    </row>
    <row r="339" spans="9:9" s="278" customFormat="1">
      <c r="I339" s="348"/>
    </row>
    <row r="340" spans="9:9" s="278" customFormat="1">
      <c r="I340" s="348"/>
    </row>
    <row r="341" spans="9:9" s="278" customFormat="1">
      <c r="I341" s="348"/>
    </row>
    <row r="342" spans="9:9" s="278" customFormat="1">
      <c r="I342" s="348"/>
    </row>
    <row r="343" spans="9:9" s="278" customFormat="1">
      <c r="I343" s="348"/>
    </row>
    <row r="344" spans="9:9" s="278" customFormat="1">
      <c r="I344" s="348"/>
    </row>
    <row r="345" spans="9:9" s="278" customFormat="1">
      <c r="I345" s="348"/>
    </row>
    <row r="346" spans="9:9" s="278" customFormat="1">
      <c r="I346" s="348"/>
    </row>
    <row r="347" spans="9:9" s="278" customFormat="1">
      <c r="I347" s="348"/>
    </row>
    <row r="348" spans="9:9" s="278" customFormat="1">
      <c r="I348" s="348"/>
    </row>
    <row r="349" spans="9:9" s="278" customFormat="1">
      <c r="I349" s="348"/>
    </row>
    <row r="350" spans="9:9" s="278" customFormat="1">
      <c r="I350" s="348"/>
    </row>
    <row r="351" spans="9:9" s="278" customFormat="1">
      <c r="I351" s="348"/>
    </row>
    <row r="352" spans="9:9" s="278" customFormat="1">
      <c r="I352" s="348"/>
    </row>
    <row r="353" spans="9:9" s="278" customFormat="1">
      <c r="I353" s="348"/>
    </row>
    <row r="354" spans="9:9" s="278" customFormat="1">
      <c r="I354" s="348"/>
    </row>
    <row r="355" spans="9:9" s="278" customFormat="1">
      <c r="I355" s="348"/>
    </row>
    <row r="356" spans="9:9" s="278" customFormat="1">
      <c r="I356" s="348"/>
    </row>
    <row r="357" spans="9:9" s="278" customFormat="1">
      <c r="I357" s="348"/>
    </row>
    <row r="358" spans="9:9" s="278" customFormat="1">
      <c r="I358" s="348"/>
    </row>
    <row r="359" spans="9:9" s="278" customFormat="1">
      <c r="I359" s="348"/>
    </row>
    <row r="360" spans="9:9" s="278" customFormat="1">
      <c r="I360" s="348"/>
    </row>
    <row r="361" spans="9:9" s="278" customFormat="1">
      <c r="I361" s="348"/>
    </row>
    <row r="362" spans="9:9" s="278" customFormat="1">
      <c r="I362" s="348"/>
    </row>
    <row r="363" spans="9:9" s="278" customFormat="1">
      <c r="I363" s="348"/>
    </row>
    <row r="364" spans="9:9" s="278" customFormat="1">
      <c r="I364" s="348"/>
    </row>
    <row r="365" spans="9:9" s="278" customFormat="1">
      <c r="I365" s="348"/>
    </row>
    <row r="366" spans="9:9" s="278" customFormat="1">
      <c r="I366" s="348"/>
    </row>
    <row r="367" spans="9:9" s="278" customFormat="1">
      <c r="I367" s="348"/>
    </row>
    <row r="368" spans="9:9" s="278" customFormat="1">
      <c r="I368" s="348"/>
    </row>
    <row r="369" spans="9:9" s="278" customFormat="1">
      <c r="I369" s="348"/>
    </row>
    <row r="370" spans="9:9" s="278" customFormat="1">
      <c r="I370" s="348"/>
    </row>
    <row r="371" spans="9:9" s="278" customFormat="1">
      <c r="I371" s="348"/>
    </row>
    <row r="372" spans="9:9" s="278" customFormat="1">
      <c r="I372" s="348"/>
    </row>
    <row r="373" spans="9:9" s="278" customFormat="1">
      <c r="I373" s="348"/>
    </row>
    <row r="374" spans="9:9" s="278" customFormat="1">
      <c r="I374" s="348"/>
    </row>
    <row r="375" spans="9:9" s="278" customFormat="1">
      <c r="I375" s="348"/>
    </row>
    <row r="376" spans="9:9" s="278" customFormat="1">
      <c r="I376" s="348"/>
    </row>
    <row r="377" spans="9:9" s="278" customFormat="1">
      <c r="I377" s="348"/>
    </row>
    <row r="378" spans="9:9" s="278" customFormat="1">
      <c r="I378" s="348"/>
    </row>
    <row r="379" spans="9:9" s="278" customFormat="1">
      <c r="I379" s="348"/>
    </row>
    <row r="380" spans="9:9" s="278" customFormat="1">
      <c r="I380" s="348"/>
    </row>
    <row r="381" spans="9:9" s="278" customFormat="1">
      <c r="I381" s="348"/>
    </row>
    <row r="382" spans="9:9" s="278" customFormat="1">
      <c r="I382" s="348"/>
    </row>
    <row r="383" spans="9:9" s="278" customFormat="1">
      <c r="I383" s="348"/>
    </row>
    <row r="384" spans="9:9" s="278" customFormat="1">
      <c r="I384" s="348"/>
    </row>
    <row r="385" spans="9:9" s="278" customFormat="1">
      <c r="I385" s="348"/>
    </row>
    <row r="386" spans="9:9" s="278" customFormat="1">
      <c r="I386" s="348"/>
    </row>
    <row r="387" spans="9:9" s="278" customFormat="1">
      <c r="I387" s="348"/>
    </row>
    <row r="388" spans="9:9" s="278" customFormat="1">
      <c r="I388" s="348"/>
    </row>
    <row r="389" spans="9:9" s="278" customFormat="1">
      <c r="I389" s="348"/>
    </row>
    <row r="390" spans="9:9" s="278" customFormat="1">
      <c r="I390" s="348"/>
    </row>
    <row r="391" spans="9:9" s="278" customFormat="1">
      <c r="I391" s="348"/>
    </row>
    <row r="392" spans="9:9" s="278" customFormat="1">
      <c r="I392" s="348"/>
    </row>
    <row r="393" spans="9:9" s="278" customFormat="1">
      <c r="I393" s="348"/>
    </row>
    <row r="394" spans="9:9" s="278" customFormat="1">
      <c r="I394" s="348"/>
    </row>
    <row r="395" spans="9:9" s="278" customFormat="1">
      <c r="I395" s="348"/>
    </row>
    <row r="396" spans="9:9" s="278" customFormat="1">
      <c r="I396" s="348"/>
    </row>
    <row r="397" spans="9:9" s="278" customFormat="1">
      <c r="I397" s="348"/>
    </row>
    <row r="398" spans="9:9" s="278" customFormat="1">
      <c r="I398" s="348"/>
    </row>
    <row r="399" spans="9:9" s="278" customFormat="1">
      <c r="I399" s="348"/>
    </row>
    <row r="400" spans="9:9" s="278" customFormat="1">
      <c r="I400" s="348"/>
    </row>
    <row r="401" spans="9:9" s="278" customFormat="1">
      <c r="I401" s="348"/>
    </row>
    <row r="402" spans="9:9" s="278" customFormat="1">
      <c r="I402" s="348"/>
    </row>
  </sheetData>
  <mergeCells count="7">
    <mergeCell ref="B53:H68"/>
    <mergeCell ref="B2:H17"/>
    <mergeCell ref="K2:Q17"/>
    <mergeCell ref="B19:H34"/>
    <mergeCell ref="K19:Q34"/>
    <mergeCell ref="B36:H51"/>
    <mergeCell ref="K36:Q51"/>
  </mergeCells>
  <phoneticPr fontId="2" type="noConversion"/>
  <pageMargins left="0.75" right="0.75" top="1" bottom="1" header="0.5" footer="0.5"/>
  <pageSetup orientation="portrait"/>
  <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6"/>
  <sheetViews>
    <sheetView workbookViewId="0"/>
  </sheetViews>
  <sheetFormatPr defaultColWidth="8.85546875" defaultRowHeight="12.75"/>
  <sheetData>
    <row r="1" spans="1:48">
      <c r="A1">
        <v>2</v>
      </c>
      <c r="B1">
        <v>1</v>
      </c>
    </row>
    <row r="2" spans="1:48">
      <c r="A2" s="410">
        <f>Inventory!$F$4</f>
        <v>3.369E-3</v>
      </c>
      <c r="B2" t="b">
        <v>0</v>
      </c>
      <c r="C2">
        <v>1</v>
      </c>
      <c r="D2">
        <v>1</v>
      </c>
      <c r="E2" t="s">
        <v>499</v>
      </c>
      <c r="F2">
        <v>1</v>
      </c>
      <c r="G2" s="410">
        <f>Inventory!$F$4</f>
        <v>3.369E-3</v>
      </c>
      <c r="H2">
        <v>0</v>
      </c>
      <c r="I2">
        <v>1</v>
      </c>
      <c r="J2" t="b">
        <v>1</v>
      </c>
      <c r="K2" t="b">
        <v>0</v>
      </c>
      <c r="L2">
        <v>1</v>
      </c>
      <c r="M2" t="b">
        <v>0</v>
      </c>
      <c r="N2" t="e">
        <f>_</f>
        <v>#NAME?</v>
      </c>
    </row>
    <row r="3" spans="1:48">
      <c r="A3" s="410">
        <v>0</v>
      </c>
      <c r="G3" s="410"/>
      <c r="AG3" s="411"/>
    </row>
    <row r="4" spans="1:48">
      <c r="A4" s="410">
        <f>Calculations!$F$104</f>
        <v>9</v>
      </c>
      <c r="B4" t="b">
        <v>1</v>
      </c>
      <c r="C4">
        <v>0</v>
      </c>
      <c r="D4">
        <v>1</v>
      </c>
      <c r="E4" t="s">
        <v>446</v>
      </c>
      <c r="F4">
        <v>1</v>
      </c>
      <c r="G4" s="410">
        <v>0</v>
      </c>
      <c r="H4">
        <v>0</v>
      </c>
      <c r="J4" t="s">
        <v>447</v>
      </c>
      <c r="K4" t="s">
        <v>448</v>
      </c>
      <c r="L4" t="s">
        <v>449</v>
      </c>
      <c r="AG4" s="410">
        <f>Calculations!$F$104</f>
        <v>9</v>
      </c>
      <c r="AH4">
        <v>1</v>
      </c>
      <c r="AI4">
        <v>1</v>
      </c>
      <c r="AJ4" t="b">
        <v>0</v>
      </c>
      <c r="AK4" t="b">
        <v>1</v>
      </c>
      <c r="AL4">
        <v>0</v>
      </c>
      <c r="AM4" t="b">
        <v>0</v>
      </c>
      <c r="AN4" t="e">
        <f>_</f>
        <v>#NAME?</v>
      </c>
      <c r="AO4" s="410"/>
    </row>
    <row r="5" spans="1:48">
      <c r="A5" s="410">
        <f>Input!$F$14</f>
        <v>20000</v>
      </c>
      <c r="B5" t="b">
        <v>0</v>
      </c>
      <c r="C5">
        <v>1</v>
      </c>
      <c r="D5">
        <v>1</v>
      </c>
      <c r="E5" t="s">
        <v>500</v>
      </c>
      <c r="F5">
        <v>2</v>
      </c>
      <c r="G5" s="410">
        <v>0</v>
      </c>
      <c r="H5">
        <v>0</v>
      </c>
      <c r="AG5" s="410">
        <f>Input!$F$14</f>
        <v>20000</v>
      </c>
      <c r="AH5">
        <v>1</v>
      </c>
      <c r="AI5">
        <v>1</v>
      </c>
      <c r="AJ5" t="b">
        <v>0</v>
      </c>
      <c r="AK5" t="b">
        <v>0</v>
      </c>
      <c r="AL5">
        <v>1</v>
      </c>
      <c r="AM5" t="b">
        <v>0</v>
      </c>
      <c r="AN5" t="e">
        <f>_</f>
        <v>#NAME?</v>
      </c>
      <c r="AO5" s="410">
        <f>Input!$F$14</f>
        <v>20000</v>
      </c>
      <c r="AP5">
        <v>0</v>
      </c>
      <c r="AQ5">
        <v>1</v>
      </c>
      <c r="AR5" t="b">
        <v>1</v>
      </c>
      <c r="AS5" t="b">
        <v>0</v>
      </c>
      <c r="AT5">
        <v>1</v>
      </c>
      <c r="AU5" t="b">
        <v>1</v>
      </c>
      <c r="AV5" t="e">
        <f ca="1">_RiskUniform(0,20000,_xll.RiskStatic(10000))</f>
        <v>#NAME?</v>
      </c>
    </row>
    <row r="6" spans="1:48">
      <c r="A6">
        <v>0</v>
      </c>
    </row>
    <row r="7" spans="1:48">
      <c r="A7" s="411" t="b">
        <v>0</v>
      </c>
      <c r="B7">
        <v>11802</v>
      </c>
      <c r="C7">
        <v>5877.7659999999996</v>
      </c>
      <c r="D7">
        <v>8688</v>
      </c>
      <c r="E7">
        <v>100</v>
      </c>
      <c r="AG7" s="411"/>
    </row>
    <row r="8" spans="1:48">
      <c r="A8" s="411" t="b">
        <v>0</v>
      </c>
      <c r="B8">
        <v>11802</v>
      </c>
      <c r="C8">
        <v>5877.7659999999996</v>
      </c>
      <c r="D8">
        <v>8688</v>
      </c>
      <c r="E8">
        <v>500</v>
      </c>
      <c r="AG8" s="411"/>
    </row>
    <row r="9" spans="1:48">
      <c r="A9" s="410" t="b">
        <v>0</v>
      </c>
      <c r="B9">
        <v>11802</v>
      </c>
      <c r="C9">
        <v>5877.7659999999996</v>
      </c>
      <c r="D9">
        <v>8688</v>
      </c>
      <c r="E9">
        <v>1000</v>
      </c>
      <c r="AG9" s="410"/>
      <c r="AO9" s="410"/>
    </row>
    <row r="10" spans="1:48">
      <c r="A10" s="410" t="b">
        <v>0</v>
      </c>
      <c r="B10">
        <v>11802</v>
      </c>
      <c r="C10">
        <v>5877.7659999999996</v>
      </c>
      <c r="D10">
        <v>8688</v>
      </c>
      <c r="E10">
        <v>1500</v>
      </c>
      <c r="AG10" s="410"/>
      <c r="AO10" s="410"/>
    </row>
    <row r="11" spans="1:48">
      <c r="A11" s="410" t="b">
        <v>0</v>
      </c>
      <c r="B11">
        <v>11802</v>
      </c>
      <c r="C11">
        <v>5877.7659999999996</v>
      </c>
      <c r="D11">
        <v>8688</v>
      </c>
      <c r="E11">
        <v>2000</v>
      </c>
      <c r="AG11" s="410"/>
      <c r="AO11" s="410"/>
    </row>
    <row r="12" spans="1:48">
      <c r="A12">
        <v>0</v>
      </c>
    </row>
    <row r="14" spans="1:48">
      <c r="A14" s="410"/>
      <c r="AG14" s="410"/>
      <c r="AO14" s="410"/>
    </row>
    <row r="15" spans="1:48">
      <c r="A15" s="410"/>
      <c r="AG15" s="410"/>
      <c r="AO15" s="410"/>
    </row>
    <row r="16" spans="1:48">
      <c r="A16" s="410"/>
      <c r="AG16" s="410"/>
      <c r="AO16" s="410"/>
    </row>
  </sheetData>
  <pageMargins left="0.7" right="0.7" top="0.75" bottom="0.75" header="0.3" footer="0.3"/>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38"/>
  <sheetViews>
    <sheetView topLeftCell="A124" workbookViewId="0">
      <selection activeCell="O12" sqref="O12"/>
    </sheetView>
  </sheetViews>
  <sheetFormatPr defaultColWidth="8.85546875" defaultRowHeight="12.75"/>
  <cols>
    <col min="1" max="1" width="18.85546875" customWidth="1"/>
    <col min="2" max="2" width="15.42578125" customWidth="1"/>
    <col min="3" max="3" width="14.42578125" bestFit="1" customWidth="1"/>
    <col min="4" max="4" width="16.42578125" customWidth="1"/>
    <col min="5" max="5" width="16.42578125" bestFit="1" customWidth="1"/>
  </cols>
  <sheetData>
    <row r="1" spans="1:14" ht="13.5" thickBot="1">
      <c r="A1" s="393"/>
      <c r="B1" s="394"/>
      <c r="C1" s="394"/>
      <c r="D1" s="394"/>
      <c r="E1" s="394"/>
      <c r="F1" s="394"/>
      <c r="G1" s="394"/>
      <c r="H1" s="394"/>
      <c r="I1" s="394"/>
      <c r="J1" s="394"/>
      <c r="K1" s="394"/>
      <c r="L1" s="394"/>
      <c r="M1" s="394"/>
      <c r="N1" s="395"/>
    </row>
    <row r="2" spans="1:14" ht="13.5" thickBot="1">
      <c r="A2" s="457" t="s">
        <v>410</v>
      </c>
      <c r="B2" s="458"/>
      <c r="C2" s="459"/>
      <c r="D2" s="396"/>
      <c r="E2" s="396"/>
      <c r="F2" s="396"/>
      <c r="G2" s="396"/>
      <c r="H2" s="396"/>
      <c r="I2" s="396"/>
      <c r="J2" s="396"/>
      <c r="K2" s="396"/>
      <c r="L2" s="396"/>
      <c r="M2" s="396"/>
      <c r="N2" s="397"/>
    </row>
    <row r="3" spans="1:14">
      <c r="A3" s="398"/>
      <c r="B3" s="396"/>
      <c r="C3" s="396"/>
      <c r="D3" s="396"/>
      <c r="E3" s="396"/>
      <c r="F3" s="396"/>
      <c r="G3" s="396"/>
      <c r="H3" s="396"/>
      <c r="I3" s="396"/>
      <c r="J3" s="396"/>
      <c r="K3" s="396"/>
      <c r="L3" s="396"/>
      <c r="M3" s="396"/>
      <c r="N3" s="397"/>
    </row>
    <row r="4" spans="1:14" ht="15.75">
      <c r="A4" s="407"/>
      <c r="B4" s="450" t="s">
        <v>504</v>
      </c>
      <c r="C4" s="450" t="s">
        <v>502</v>
      </c>
      <c r="D4" s="450" t="s">
        <v>503</v>
      </c>
      <c r="E4" s="396"/>
      <c r="F4" s="396"/>
      <c r="G4" s="396"/>
      <c r="H4" s="396"/>
      <c r="I4" s="396"/>
      <c r="J4" s="396"/>
      <c r="K4" s="396"/>
      <c r="L4" s="396"/>
      <c r="M4" s="396"/>
      <c r="N4" s="397"/>
    </row>
    <row r="5" spans="1:14">
      <c r="A5" s="407" t="s">
        <v>405</v>
      </c>
      <c r="B5" s="451">
        <f>Calculations!W105</f>
        <v>44</v>
      </c>
      <c r="C5" s="451">
        <f>Calculations!F105</f>
        <v>9</v>
      </c>
      <c r="D5" s="451">
        <f>Calculations!AT105</f>
        <v>24</v>
      </c>
      <c r="E5" s="396"/>
      <c r="F5" s="396"/>
      <c r="G5" s="396"/>
      <c r="H5" s="396"/>
      <c r="I5" s="396"/>
      <c r="J5" s="396"/>
      <c r="K5" s="396"/>
      <c r="L5" s="396"/>
      <c r="M5" s="396"/>
      <c r="N5" s="397"/>
    </row>
    <row r="6" spans="1:14">
      <c r="A6" s="407" t="s">
        <v>406</v>
      </c>
      <c r="B6" s="451">
        <f>Calculations!Z105</f>
        <v>3</v>
      </c>
      <c r="C6" s="451">
        <f>Calculations!I105</f>
        <v>4</v>
      </c>
      <c r="D6" s="451">
        <f>Calculations!AW105</f>
        <v>9</v>
      </c>
      <c r="E6" s="396"/>
      <c r="F6" s="396"/>
      <c r="G6" s="396"/>
      <c r="H6" s="396"/>
      <c r="I6" s="396"/>
      <c r="J6" s="396"/>
      <c r="K6" s="396"/>
      <c r="L6" s="396"/>
      <c r="M6" s="396"/>
      <c r="N6" s="397"/>
    </row>
    <row r="7" spans="1:14">
      <c r="A7" s="407" t="s">
        <v>407</v>
      </c>
      <c r="B7" s="451">
        <f>Calculations!AC105</f>
        <v>69</v>
      </c>
      <c r="C7" s="451">
        <f>Calculations!L105</f>
        <v>16</v>
      </c>
      <c r="D7" s="451">
        <f>Calculations!AZ105</f>
        <v>75</v>
      </c>
      <c r="E7" s="396"/>
      <c r="F7" s="396"/>
      <c r="G7" s="396"/>
      <c r="H7" s="396"/>
      <c r="I7" s="396"/>
      <c r="J7" s="396"/>
      <c r="K7" s="396"/>
      <c r="L7" s="396"/>
      <c r="M7" s="396"/>
      <c r="N7" s="397"/>
    </row>
    <row r="8" spans="1:14" ht="25.5">
      <c r="A8" s="452" t="s">
        <v>408</v>
      </c>
      <c r="B8" s="451">
        <f>Calculations!AF105</f>
        <v>6</v>
      </c>
      <c r="C8" s="451">
        <f>Calculations!O105</f>
        <v>8</v>
      </c>
      <c r="D8" s="451">
        <f>Calculations!BC105</f>
        <v>12</v>
      </c>
      <c r="E8" s="396"/>
      <c r="F8" s="396"/>
      <c r="G8" s="396"/>
      <c r="H8" s="396"/>
      <c r="I8" s="396"/>
      <c r="J8" s="396"/>
      <c r="K8" s="396"/>
      <c r="L8" s="396"/>
      <c r="M8" s="396"/>
      <c r="N8" s="397"/>
    </row>
    <row r="9" spans="1:14" ht="25.5">
      <c r="A9" s="452" t="s">
        <v>409</v>
      </c>
      <c r="B9" s="451">
        <f>Calculations!AI105</f>
        <v>5</v>
      </c>
      <c r="C9" s="451">
        <f>Calculations!R105</f>
        <v>7</v>
      </c>
      <c r="D9" s="451">
        <f>Calculations!BF105</f>
        <v>12</v>
      </c>
      <c r="E9" s="396"/>
      <c r="F9" s="396"/>
      <c r="G9" s="396"/>
      <c r="H9" s="396"/>
      <c r="I9" s="396"/>
      <c r="J9" s="396"/>
      <c r="K9" s="396"/>
      <c r="L9" s="396"/>
      <c r="M9" s="396"/>
      <c r="N9" s="397"/>
    </row>
    <row r="10" spans="1:14">
      <c r="A10" s="398"/>
      <c r="B10" s="396"/>
      <c r="C10" s="396"/>
      <c r="D10" s="396"/>
      <c r="E10" s="396"/>
      <c r="F10" s="396"/>
      <c r="G10" s="396"/>
      <c r="H10" s="396"/>
      <c r="I10" s="396"/>
      <c r="J10" s="396"/>
      <c r="K10" s="396"/>
      <c r="L10" s="396"/>
      <c r="M10" s="396"/>
      <c r="N10" s="397"/>
    </row>
    <row r="11" spans="1:14">
      <c r="A11" s="398"/>
      <c r="B11" s="396"/>
      <c r="C11" s="396"/>
      <c r="D11" s="396"/>
      <c r="E11" s="396"/>
      <c r="F11" s="396"/>
      <c r="G11" s="396"/>
      <c r="H11" s="396"/>
      <c r="I11" s="396"/>
      <c r="J11" s="396"/>
      <c r="K11" s="396"/>
      <c r="L11" s="396"/>
      <c r="M11" s="396"/>
      <c r="N11" s="397"/>
    </row>
    <row r="12" spans="1:14">
      <c r="A12" s="398"/>
      <c r="B12" s="396"/>
      <c r="C12" s="396"/>
      <c r="D12" s="396"/>
      <c r="E12" s="396"/>
      <c r="F12" s="396"/>
      <c r="G12" s="396"/>
      <c r="H12" s="396"/>
      <c r="I12" s="396"/>
      <c r="J12" s="396"/>
      <c r="K12" s="396"/>
      <c r="L12" s="396"/>
      <c r="M12" s="396"/>
      <c r="N12" s="397"/>
    </row>
    <row r="13" spans="1:14">
      <c r="A13" s="398"/>
      <c r="B13" s="396"/>
      <c r="C13" s="396"/>
      <c r="D13" s="396"/>
      <c r="E13" s="396"/>
      <c r="F13" s="396"/>
      <c r="G13" s="396"/>
      <c r="H13" s="396"/>
      <c r="I13" s="396"/>
      <c r="J13" s="396"/>
      <c r="K13" s="396"/>
      <c r="L13" s="396"/>
      <c r="M13" s="396"/>
      <c r="N13" s="397"/>
    </row>
    <row r="14" spans="1:14">
      <c r="A14" s="398"/>
      <c r="B14" s="396"/>
      <c r="C14" s="396"/>
      <c r="D14" s="396"/>
      <c r="E14" s="396"/>
      <c r="F14" s="396"/>
      <c r="G14" s="396"/>
      <c r="H14" s="396"/>
      <c r="I14" s="396"/>
      <c r="J14" s="396"/>
      <c r="K14" s="396"/>
      <c r="L14" s="396"/>
      <c r="M14" s="396"/>
      <c r="N14" s="397"/>
    </row>
    <row r="15" spans="1:14">
      <c r="A15" s="398"/>
      <c r="B15" s="396"/>
      <c r="C15" s="396"/>
      <c r="D15" s="396"/>
      <c r="E15" s="396"/>
      <c r="F15" s="396"/>
      <c r="G15" s="396"/>
      <c r="H15" s="396"/>
      <c r="I15" s="396"/>
      <c r="J15" s="396"/>
      <c r="K15" s="396"/>
      <c r="L15" s="396"/>
      <c r="M15" s="396"/>
      <c r="N15" s="397"/>
    </row>
    <row r="16" spans="1:14">
      <c r="A16" s="398"/>
      <c r="B16" s="396"/>
      <c r="C16" s="396"/>
      <c r="D16" s="396"/>
      <c r="E16" s="396"/>
      <c r="F16" s="396"/>
      <c r="G16" s="396"/>
      <c r="H16" s="396"/>
      <c r="I16" s="396"/>
      <c r="J16" s="396"/>
      <c r="K16" s="396"/>
      <c r="L16" s="396"/>
      <c r="M16" s="396"/>
      <c r="N16" s="397"/>
    </row>
    <row r="17" spans="1:14">
      <c r="A17" s="398"/>
      <c r="B17" s="396"/>
      <c r="C17" s="396"/>
      <c r="D17" s="396"/>
      <c r="E17" s="396"/>
      <c r="F17" s="396"/>
      <c r="G17" s="396"/>
      <c r="H17" s="396"/>
      <c r="I17" s="396"/>
      <c r="J17" s="396"/>
      <c r="K17" s="396"/>
      <c r="L17" s="396"/>
      <c r="M17" s="396"/>
      <c r="N17" s="397"/>
    </row>
    <row r="18" spans="1:14">
      <c r="A18" s="398"/>
      <c r="B18" s="396"/>
      <c r="C18" s="396"/>
      <c r="D18" s="396"/>
      <c r="E18" s="396"/>
      <c r="F18" s="396"/>
      <c r="G18" s="396"/>
      <c r="H18" s="396"/>
      <c r="I18" s="396"/>
      <c r="J18" s="396"/>
      <c r="K18" s="396"/>
      <c r="L18" s="396"/>
      <c r="M18" s="396"/>
      <c r="N18" s="397"/>
    </row>
    <row r="19" spans="1:14" ht="13.5" thickBot="1">
      <c r="A19" s="399"/>
      <c r="B19" s="400"/>
      <c r="C19" s="400"/>
      <c r="D19" s="400"/>
      <c r="E19" s="400"/>
      <c r="F19" s="400"/>
      <c r="G19" s="400"/>
      <c r="H19" s="400"/>
      <c r="I19" s="400"/>
      <c r="J19" s="400"/>
      <c r="K19" s="400"/>
      <c r="L19" s="400"/>
      <c r="M19" s="400"/>
      <c r="N19" s="401"/>
    </row>
    <row r="20" spans="1:14" ht="13.5" thickBot="1">
      <c r="A20" s="393"/>
      <c r="B20" s="394"/>
      <c r="C20" s="394"/>
      <c r="D20" s="394"/>
      <c r="E20" s="394"/>
      <c r="F20" s="394"/>
      <c r="G20" s="394"/>
      <c r="H20" s="394"/>
      <c r="I20" s="394"/>
      <c r="J20" s="394"/>
      <c r="K20" s="394"/>
      <c r="L20" s="394"/>
      <c r="M20" s="394"/>
      <c r="N20" s="395"/>
    </row>
    <row r="21" spans="1:14" ht="13.5" thickBot="1">
      <c r="A21" s="457" t="s">
        <v>412</v>
      </c>
      <c r="B21" s="458"/>
      <c r="C21" s="458"/>
      <c r="D21" s="459"/>
      <c r="E21" s="396"/>
      <c r="F21" s="396"/>
      <c r="G21" s="396"/>
      <c r="H21" s="396"/>
      <c r="I21" s="396"/>
      <c r="J21" s="396"/>
      <c r="K21" s="396"/>
      <c r="L21" s="396"/>
      <c r="M21" s="396"/>
      <c r="N21" s="397"/>
    </row>
    <row r="22" spans="1:14">
      <c r="A22" s="462"/>
      <c r="B22" s="461" t="s">
        <v>411</v>
      </c>
      <c r="C22" s="396"/>
      <c r="D22" s="396"/>
      <c r="E22" s="396"/>
      <c r="F22" s="396"/>
      <c r="G22" s="396"/>
      <c r="H22" s="396"/>
      <c r="I22" s="396"/>
      <c r="J22" s="396"/>
      <c r="K22" s="396"/>
      <c r="L22" s="396"/>
      <c r="M22" s="396"/>
      <c r="N22" s="397"/>
    </row>
    <row r="23" spans="1:14">
      <c r="A23" s="407" t="s">
        <v>405</v>
      </c>
      <c r="B23" s="473">
        <f>ABS(Calculations!AR103-Calculations!AQ103)</f>
        <v>514.07246922256309</v>
      </c>
      <c r="C23" s="396"/>
      <c r="D23" s="396"/>
      <c r="E23" s="396"/>
      <c r="F23" s="396"/>
      <c r="G23" s="396"/>
      <c r="H23" s="396"/>
      <c r="I23" s="396"/>
      <c r="J23" s="396"/>
      <c r="K23" s="396"/>
      <c r="L23" s="396"/>
      <c r="M23" s="396"/>
      <c r="N23" s="397"/>
    </row>
    <row r="24" spans="1:14">
      <c r="A24" s="407" t="s">
        <v>406</v>
      </c>
      <c r="B24" s="473">
        <f>ABS(Calculations!AU103-Calculations!AQ103)</f>
        <v>1607.4210442308395</v>
      </c>
      <c r="C24" s="396"/>
      <c r="D24" s="396"/>
      <c r="E24" s="396"/>
      <c r="F24" s="396"/>
      <c r="G24" s="396"/>
      <c r="H24" s="396"/>
      <c r="I24" s="396"/>
      <c r="J24" s="396"/>
      <c r="K24" s="396"/>
      <c r="L24" s="396"/>
      <c r="M24" s="396"/>
      <c r="N24" s="397"/>
    </row>
    <row r="25" spans="1:14">
      <c r="A25" s="407" t="s">
        <v>407</v>
      </c>
      <c r="B25" s="473">
        <f>ABS(Calculations!AX103-Calculations!AQ103)</f>
        <v>266.56128649158927</v>
      </c>
      <c r="C25" s="396"/>
      <c r="D25" s="396"/>
      <c r="E25" s="396"/>
      <c r="F25" s="396"/>
      <c r="G25" s="396"/>
      <c r="H25" s="396"/>
      <c r="I25" s="396"/>
      <c r="J25" s="396"/>
      <c r="K25" s="396"/>
      <c r="L25" s="396"/>
      <c r="M25" s="396"/>
      <c r="N25" s="397"/>
    </row>
    <row r="26" spans="1:14" ht="25.5">
      <c r="A26" s="452" t="s">
        <v>408</v>
      </c>
      <c r="B26" s="473">
        <f>ABS(Calculations!BA103-Calculations!AQ103)</f>
        <v>35505.161857797728</v>
      </c>
      <c r="C26" s="396"/>
      <c r="D26" s="396"/>
      <c r="E26" s="396"/>
      <c r="F26" s="396"/>
      <c r="G26" s="396"/>
      <c r="H26" s="396"/>
      <c r="I26" s="396"/>
      <c r="J26" s="396"/>
      <c r="K26" s="396"/>
      <c r="L26" s="396"/>
      <c r="M26" s="396"/>
      <c r="N26" s="397"/>
    </row>
    <row r="27" spans="1:14" ht="25.5">
      <c r="A27" s="452" t="s">
        <v>409</v>
      </c>
      <c r="B27" s="473">
        <f>ABS(Calculations!BD103-Calculations!AQ103)</f>
        <v>37353.539364166063</v>
      </c>
      <c r="C27" s="396"/>
      <c r="D27" s="396"/>
      <c r="E27" s="396"/>
      <c r="F27" s="396"/>
      <c r="G27" s="396"/>
      <c r="H27" s="396"/>
      <c r="I27" s="396"/>
      <c r="J27" s="396"/>
      <c r="K27" s="396"/>
      <c r="L27" s="396"/>
      <c r="M27" s="396"/>
      <c r="N27" s="397"/>
    </row>
    <row r="28" spans="1:14">
      <c r="A28" s="398"/>
      <c r="B28" s="396"/>
      <c r="C28" s="396"/>
      <c r="D28" s="396"/>
      <c r="E28" s="396"/>
      <c r="F28" s="396"/>
      <c r="G28" s="396"/>
      <c r="H28" s="396"/>
      <c r="I28" s="396"/>
      <c r="J28" s="396"/>
      <c r="K28" s="396"/>
      <c r="L28" s="396"/>
      <c r="M28" s="396"/>
      <c r="N28" s="397"/>
    </row>
    <row r="29" spans="1:14">
      <c r="A29" s="398"/>
      <c r="B29" s="396"/>
      <c r="C29" s="396"/>
      <c r="D29" s="396"/>
      <c r="E29" s="396"/>
      <c r="F29" s="396"/>
      <c r="G29" s="396"/>
      <c r="H29" s="396"/>
      <c r="I29" s="396"/>
      <c r="J29" s="396"/>
      <c r="K29" s="396"/>
      <c r="L29" s="396"/>
      <c r="M29" s="396"/>
      <c r="N29" s="397"/>
    </row>
    <row r="30" spans="1:14">
      <c r="A30" s="398"/>
      <c r="B30" s="396"/>
      <c r="C30" s="396"/>
      <c r="D30" s="396"/>
      <c r="E30" s="396"/>
      <c r="F30" s="396"/>
      <c r="G30" s="396"/>
      <c r="H30" s="396"/>
      <c r="I30" s="396"/>
      <c r="J30" s="396"/>
      <c r="K30" s="396"/>
      <c r="L30" s="396"/>
      <c r="M30" s="396"/>
      <c r="N30" s="397"/>
    </row>
    <row r="31" spans="1:14">
      <c r="A31" s="398"/>
      <c r="B31" s="396"/>
      <c r="C31" s="396"/>
      <c r="D31" s="396"/>
      <c r="E31" s="396"/>
      <c r="F31" s="396"/>
      <c r="G31" s="396"/>
      <c r="H31" s="396"/>
      <c r="I31" s="396"/>
      <c r="J31" s="396"/>
      <c r="K31" s="396"/>
      <c r="L31" s="396"/>
      <c r="M31" s="396"/>
      <c r="N31" s="397"/>
    </row>
    <row r="32" spans="1:14">
      <c r="A32" s="398"/>
      <c r="B32" s="396"/>
      <c r="C32" s="396"/>
      <c r="D32" s="396"/>
      <c r="E32" s="396"/>
      <c r="F32" s="396"/>
      <c r="G32" s="396"/>
      <c r="H32" s="396"/>
      <c r="I32" s="396"/>
      <c r="J32" s="396"/>
      <c r="K32" s="396"/>
      <c r="L32" s="396"/>
      <c r="M32" s="396"/>
      <c r="N32" s="397"/>
    </row>
    <row r="33" spans="1:14">
      <c r="A33" s="398"/>
      <c r="B33" s="396"/>
      <c r="C33" s="396"/>
      <c r="D33" s="396"/>
      <c r="E33" s="396"/>
      <c r="F33" s="396"/>
      <c r="G33" s="396"/>
      <c r="H33" s="396"/>
      <c r="I33" s="396"/>
      <c r="J33" s="396"/>
      <c r="K33" s="396"/>
      <c r="L33" s="396"/>
      <c r="M33" s="396"/>
      <c r="N33" s="397"/>
    </row>
    <row r="34" spans="1:14">
      <c r="A34" s="398"/>
      <c r="B34" s="396"/>
      <c r="C34" s="396"/>
      <c r="D34" s="396"/>
      <c r="E34" s="396"/>
      <c r="F34" s="396"/>
      <c r="G34" s="396"/>
      <c r="H34" s="396"/>
      <c r="I34" s="396"/>
      <c r="J34" s="396"/>
      <c r="K34" s="396"/>
      <c r="L34" s="396"/>
      <c r="M34" s="396"/>
      <c r="N34" s="397"/>
    </row>
    <row r="35" spans="1:14">
      <c r="A35" s="398"/>
      <c r="B35" s="396"/>
      <c r="C35" s="396"/>
      <c r="D35" s="396"/>
      <c r="E35" s="396"/>
      <c r="F35" s="396"/>
      <c r="G35" s="396"/>
      <c r="H35" s="396"/>
      <c r="I35" s="396"/>
      <c r="J35" s="396"/>
      <c r="K35" s="396"/>
      <c r="L35" s="396"/>
      <c r="M35" s="396"/>
      <c r="N35" s="397"/>
    </row>
    <row r="36" spans="1:14">
      <c r="A36" s="398"/>
      <c r="B36" s="396"/>
      <c r="C36" s="396"/>
      <c r="D36" s="396"/>
      <c r="E36" s="396"/>
      <c r="F36" s="396"/>
      <c r="G36" s="396"/>
      <c r="H36" s="396"/>
      <c r="I36" s="396"/>
      <c r="J36" s="396"/>
      <c r="K36" s="396"/>
      <c r="L36" s="396"/>
      <c r="M36" s="396"/>
      <c r="N36" s="397"/>
    </row>
    <row r="37" spans="1:14">
      <c r="A37" s="398"/>
      <c r="B37" s="396"/>
      <c r="C37" s="396"/>
      <c r="D37" s="396"/>
      <c r="E37" s="396"/>
      <c r="F37" s="396"/>
      <c r="G37" s="396"/>
      <c r="H37" s="396"/>
      <c r="I37" s="396"/>
      <c r="J37" s="396"/>
      <c r="K37" s="396"/>
      <c r="L37" s="396"/>
      <c r="M37" s="396"/>
      <c r="N37" s="397"/>
    </row>
    <row r="38" spans="1:14">
      <c r="A38" s="398"/>
      <c r="B38" s="396"/>
      <c r="C38" s="396"/>
      <c r="D38" s="396"/>
      <c r="E38" s="396"/>
      <c r="F38" s="396"/>
      <c r="G38" s="396"/>
      <c r="H38" s="396"/>
      <c r="I38" s="396"/>
      <c r="J38" s="396"/>
      <c r="K38" s="396"/>
      <c r="L38" s="396"/>
      <c r="M38" s="396"/>
      <c r="N38" s="397"/>
    </row>
    <row r="39" spans="1:14" ht="13.5" thickBot="1">
      <c r="A39" s="399"/>
      <c r="B39" s="400"/>
      <c r="C39" s="400"/>
      <c r="D39" s="400"/>
      <c r="E39" s="400"/>
      <c r="F39" s="400"/>
      <c r="G39" s="400"/>
      <c r="H39" s="400"/>
      <c r="I39" s="400"/>
      <c r="J39" s="400"/>
      <c r="K39" s="400"/>
      <c r="L39" s="400"/>
      <c r="M39" s="400"/>
      <c r="N39" s="401"/>
    </row>
    <row r="40" spans="1:14">
      <c r="A40" s="398"/>
      <c r="B40" s="396"/>
      <c r="C40" s="396"/>
      <c r="D40" s="396"/>
      <c r="E40" s="396"/>
      <c r="F40" s="396"/>
      <c r="G40" s="396"/>
      <c r="H40" s="396"/>
      <c r="I40" s="396"/>
      <c r="J40" s="396"/>
      <c r="K40" s="396"/>
      <c r="L40" s="396"/>
      <c r="M40" s="396"/>
      <c r="N40" s="397"/>
    </row>
    <row r="41" spans="1:14" ht="13.5" thickBot="1">
      <c r="A41" s="398"/>
      <c r="B41" s="396"/>
      <c r="C41" s="396"/>
      <c r="D41" s="396"/>
      <c r="E41" s="396"/>
      <c r="F41" s="396"/>
      <c r="G41" s="396"/>
      <c r="H41" s="396"/>
      <c r="I41" s="396"/>
      <c r="J41" s="396"/>
      <c r="K41" s="396"/>
      <c r="L41" s="396"/>
      <c r="M41" s="396"/>
      <c r="N41" s="397"/>
    </row>
    <row r="42" spans="1:14" ht="13.5" thickBot="1">
      <c r="A42" s="457" t="s">
        <v>512</v>
      </c>
      <c r="B42" s="396"/>
      <c r="C42" s="396"/>
      <c r="D42" s="396"/>
      <c r="E42" s="396"/>
      <c r="F42" s="396"/>
      <c r="G42" s="396"/>
      <c r="H42" s="396"/>
      <c r="I42" s="396"/>
      <c r="J42" s="396"/>
      <c r="K42" s="396"/>
      <c r="L42" s="396"/>
      <c r="M42" s="396"/>
      <c r="N42" s="397"/>
    </row>
    <row r="43" spans="1:14" ht="13.5" thickBot="1">
      <c r="A43" t="s">
        <v>538</v>
      </c>
      <c r="B43" s="458"/>
      <c r="C43" s="458"/>
      <c r="D43" s="459"/>
      <c r="E43" s="459"/>
      <c r="F43" s="396"/>
      <c r="G43" s="396"/>
      <c r="H43" s="396"/>
      <c r="I43" s="396"/>
      <c r="J43" s="396"/>
      <c r="K43" s="396"/>
      <c r="L43" s="396"/>
      <c r="M43" s="396"/>
      <c r="N43" s="397"/>
    </row>
    <row r="44" spans="1:14" ht="29.25" customHeight="1">
      <c r="A44" s="460"/>
      <c r="B44" s="461" t="s">
        <v>511</v>
      </c>
      <c r="C44" s="461" t="s">
        <v>510</v>
      </c>
      <c r="D44" s="396"/>
      <c r="E44" s="396"/>
      <c r="F44" s="396"/>
      <c r="G44" s="396"/>
      <c r="H44" s="396"/>
      <c r="I44" s="396"/>
      <c r="J44" s="396"/>
      <c r="K44" s="396"/>
      <c r="L44" s="396"/>
      <c r="M44" s="396"/>
      <c r="N44" s="397"/>
    </row>
    <row r="45" spans="1:14">
      <c r="A45" s="406" t="s">
        <v>405</v>
      </c>
      <c r="B45" s="472">
        <f>Calculations!G10</f>
        <v>1561.6034093642077</v>
      </c>
      <c r="C45" s="464">
        <f>(Calculations!AR103-Calculations!G10)</f>
        <v>73633.060318536154</v>
      </c>
      <c r="D45" s="446"/>
      <c r="E45" s="396"/>
      <c r="F45" s="396"/>
      <c r="G45" s="396"/>
      <c r="H45" s="396"/>
      <c r="I45" s="396"/>
      <c r="J45" s="396"/>
      <c r="K45" s="396"/>
      <c r="L45" s="396"/>
      <c r="M45" s="396"/>
      <c r="N45" s="397"/>
    </row>
    <row r="46" spans="1:14">
      <c r="A46" s="406" t="s">
        <v>406</v>
      </c>
      <c r="B46" s="472">
        <f>Calculations!G11</f>
        <v>1211.6140515891125</v>
      </c>
      <c r="C46" s="464">
        <f>(Calculations!AU103-Calculations!G11)</f>
        <v>72889.70110130297</v>
      </c>
      <c r="D46" s="446"/>
      <c r="E46" s="396"/>
      <c r="F46" s="396"/>
      <c r="G46" s="396"/>
      <c r="H46" s="396"/>
      <c r="I46" s="396"/>
      <c r="J46" s="396"/>
      <c r="K46" s="396"/>
      <c r="L46" s="396"/>
      <c r="M46" s="396"/>
      <c r="N46" s="397"/>
    </row>
    <row r="47" spans="1:14">
      <c r="A47" s="406" t="s">
        <v>407</v>
      </c>
      <c r="B47" s="472">
        <f>Calculations!G12</f>
        <v>2342.2371650783575</v>
      </c>
      <c r="C47" s="464">
        <f>(Calculations!AX103-Calculations!G12)</f>
        <v>73633.060318536154</v>
      </c>
      <c r="D47" s="446"/>
      <c r="E47" s="396"/>
      <c r="F47" s="396"/>
      <c r="G47" s="396"/>
      <c r="H47" s="396"/>
      <c r="I47" s="396"/>
      <c r="J47" s="396"/>
      <c r="K47" s="396"/>
      <c r="L47" s="396"/>
      <c r="M47" s="396"/>
      <c r="N47" s="397"/>
    </row>
    <row r="48" spans="1:14" ht="25.5">
      <c r="A48" s="452" t="s">
        <v>408</v>
      </c>
      <c r="B48" s="472">
        <f>Calculations!G13</f>
        <v>29383.468252794035</v>
      </c>
      <c r="C48" s="464">
        <f>(Calculations!BA103-Calculations!G13)</f>
        <v>10820.106086531163</v>
      </c>
      <c r="D48" s="446"/>
      <c r="E48" s="396"/>
      <c r="F48" s="396"/>
      <c r="G48" s="396"/>
      <c r="H48" s="396"/>
      <c r="I48" s="396"/>
      <c r="J48" s="396"/>
      <c r="K48" s="396"/>
      <c r="L48" s="396"/>
      <c r="M48" s="396"/>
      <c r="N48" s="397"/>
    </row>
    <row r="49" spans="1:14" ht="25.5">
      <c r="A49" s="452" t="s">
        <v>409</v>
      </c>
      <c r="B49" s="472">
        <f>Calculations!G14</f>
        <v>30595.082304383148</v>
      </c>
      <c r="C49" s="464">
        <f>(Calculations!BD103-Calculations!G14)</f>
        <v>7760.1145285737148</v>
      </c>
      <c r="D49" s="446"/>
      <c r="E49" s="396"/>
      <c r="F49" s="396"/>
      <c r="G49" s="396"/>
      <c r="H49" s="396"/>
      <c r="I49" s="396"/>
      <c r="J49" s="396"/>
      <c r="K49" s="396"/>
      <c r="L49" s="396"/>
      <c r="M49" s="396"/>
      <c r="N49" s="397"/>
    </row>
    <row r="50" spans="1:14">
      <c r="A50" s="408" t="s">
        <v>79</v>
      </c>
      <c r="B50" s="472">
        <f>Calculations!G15</f>
        <v>0</v>
      </c>
      <c r="C50" s="464">
        <f>(Calculations!AQ103-Calculations!G15)</f>
        <v>75708.736197122926</v>
      </c>
      <c r="D50" s="446"/>
      <c r="E50" s="396"/>
      <c r="F50" s="396"/>
      <c r="G50" s="396"/>
      <c r="H50" s="396"/>
      <c r="I50" s="396"/>
      <c r="J50" s="396"/>
      <c r="K50" s="396"/>
      <c r="L50" s="396"/>
      <c r="M50" s="396"/>
      <c r="N50" s="397"/>
    </row>
    <row r="51" spans="1:14">
      <c r="A51" s="398"/>
      <c r="B51" s="396"/>
      <c r="C51" s="396"/>
      <c r="D51" s="396"/>
      <c r="E51" s="396"/>
      <c r="F51" s="396"/>
      <c r="G51" s="396"/>
      <c r="H51" s="396"/>
      <c r="I51" s="396"/>
      <c r="J51" s="396"/>
      <c r="K51" s="396"/>
      <c r="L51" s="396"/>
      <c r="M51" s="396"/>
      <c r="N51" s="397"/>
    </row>
    <row r="52" spans="1:14">
      <c r="A52" s="398"/>
      <c r="B52" s="396"/>
      <c r="C52" s="396"/>
      <c r="D52" s="396"/>
      <c r="E52" s="396"/>
      <c r="F52" s="396"/>
      <c r="G52" s="396"/>
      <c r="H52" s="396"/>
      <c r="I52" s="396"/>
      <c r="J52" s="396"/>
      <c r="K52" s="396"/>
      <c r="L52" s="396"/>
      <c r="M52" s="396"/>
      <c r="N52" s="397"/>
    </row>
    <row r="53" spans="1:14">
      <c r="A53" s="398"/>
      <c r="B53" s="396"/>
      <c r="C53" s="396"/>
      <c r="D53" s="396"/>
      <c r="E53" s="396"/>
      <c r="F53" s="396"/>
      <c r="G53" s="396"/>
      <c r="H53" s="396"/>
      <c r="I53" s="396"/>
      <c r="J53" s="396"/>
      <c r="K53" s="396"/>
      <c r="L53" s="396"/>
      <c r="M53" s="396"/>
      <c r="N53" s="397"/>
    </row>
    <row r="54" spans="1:14">
      <c r="A54" s="398"/>
      <c r="B54" s="396"/>
      <c r="C54" s="396"/>
      <c r="D54" s="396"/>
      <c r="E54" s="396"/>
      <c r="F54" s="396"/>
      <c r="G54" s="396"/>
      <c r="H54" s="396"/>
      <c r="I54" s="396"/>
      <c r="J54" s="396"/>
      <c r="K54" s="396"/>
      <c r="L54" s="396"/>
      <c r="M54" s="396"/>
      <c r="N54" s="397"/>
    </row>
    <row r="55" spans="1:14">
      <c r="A55" s="398"/>
      <c r="B55" s="396"/>
      <c r="C55" s="396"/>
      <c r="D55" s="396"/>
      <c r="E55" s="396"/>
      <c r="F55" s="396"/>
      <c r="G55" s="396"/>
      <c r="H55" s="396"/>
      <c r="I55" s="396"/>
      <c r="J55" s="396"/>
      <c r="K55" s="396"/>
      <c r="L55" s="396"/>
      <c r="M55" s="396"/>
      <c r="N55" s="397"/>
    </row>
    <row r="56" spans="1:14">
      <c r="A56" s="398"/>
      <c r="B56" s="396"/>
      <c r="C56" s="396"/>
      <c r="D56" s="396"/>
      <c r="E56" s="396"/>
      <c r="F56" s="396"/>
      <c r="G56" s="396"/>
      <c r="H56" s="396"/>
      <c r="I56" s="396"/>
      <c r="J56" s="396"/>
      <c r="K56" s="396"/>
      <c r="L56" s="396"/>
      <c r="M56" s="396"/>
      <c r="N56" s="397"/>
    </row>
    <row r="57" spans="1:14">
      <c r="A57" s="398"/>
      <c r="B57" s="396"/>
      <c r="C57" s="396"/>
      <c r="D57" s="396"/>
      <c r="E57" s="396"/>
      <c r="F57" s="396"/>
      <c r="G57" s="396"/>
      <c r="H57" s="396"/>
      <c r="I57" s="396"/>
      <c r="J57" s="396"/>
      <c r="K57" s="396"/>
      <c r="L57" s="396"/>
      <c r="M57" s="396"/>
      <c r="N57" s="397"/>
    </row>
    <row r="58" spans="1:14">
      <c r="A58" s="398"/>
      <c r="B58" s="396"/>
      <c r="C58" s="396"/>
      <c r="D58" s="396"/>
      <c r="E58" s="396"/>
      <c r="F58" s="396"/>
      <c r="G58" s="396"/>
      <c r="H58" s="396"/>
      <c r="I58" s="396"/>
      <c r="J58" s="396"/>
      <c r="K58" s="396"/>
      <c r="L58" s="396"/>
      <c r="M58" s="396"/>
      <c r="N58" s="397"/>
    </row>
    <row r="59" spans="1:14" ht="13.5" thickBot="1">
      <c r="A59" s="399"/>
      <c r="B59" s="400"/>
      <c r="C59" s="400"/>
      <c r="D59" s="400"/>
      <c r="E59" s="400"/>
      <c r="F59" s="400"/>
      <c r="G59" s="400"/>
      <c r="H59" s="400"/>
      <c r="I59" s="400"/>
      <c r="J59" s="400"/>
      <c r="K59" s="400"/>
      <c r="L59" s="400"/>
      <c r="M59" s="400"/>
      <c r="N59" s="401"/>
    </row>
    <row r="60" spans="1:14" ht="13.5" thickBot="1">
      <c r="A60" s="398"/>
      <c r="B60" s="396"/>
      <c r="C60" s="396"/>
      <c r="D60" s="396"/>
      <c r="E60" s="396"/>
      <c r="F60" s="396"/>
      <c r="G60" s="396"/>
      <c r="H60" s="396"/>
      <c r="I60" s="396"/>
      <c r="J60" s="396"/>
      <c r="K60" s="396"/>
      <c r="L60" s="396"/>
      <c r="M60" s="396"/>
      <c r="N60" s="397"/>
    </row>
    <row r="61" spans="1:14" ht="13.5" thickBot="1">
      <c r="A61" s="457" t="s">
        <v>539</v>
      </c>
      <c r="B61" s="458"/>
      <c r="C61" s="458"/>
      <c r="D61" s="458"/>
      <c r="E61" s="459"/>
      <c r="F61" s="396"/>
      <c r="G61" s="396"/>
      <c r="H61" s="396"/>
      <c r="I61" s="396"/>
      <c r="J61" s="396"/>
      <c r="K61" s="396"/>
      <c r="L61" s="396"/>
      <c r="M61" s="396"/>
      <c r="N61" s="397"/>
    </row>
    <row r="62" spans="1:14" ht="39" thickBot="1">
      <c r="A62" s="453" t="s">
        <v>505</v>
      </c>
      <c r="B62" s="454" t="s">
        <v>406</v>
      </c>
      <c r="C62" s="454" t="s">
        <v>407</v>
      </c>
      <c r="D62" s="455" t="s">
        <v>408</v>
      </c>
      <c r="E62" s="456" t="s">
        <v>409</v>
      </c>
      <c r="F62" s="396"/>
      <c r="G62" s="396"/>
      <c r="H62" s="396"/>
      <c r="I62" s="396"/>
      <c r="J62" s="396"/>
      <c r="K62" s="396"/>
      <c r="L62" s="396"/>
      <c r="M62" s="396"/>
      <c r="N62" s="397"/>
    </row>
    <row r="63" spans="1:14">
      <c r="A63" s="466">
        <f>Calculations!AR29-Calculations!$G$10</f>
        <v>3521.1477021490655</v>
      </c>
      <c r="B63" s="467">
        <f>Calculations!AU29-Calculations!$G$11</f>
        <v>3489.4308721500006</v>
      </c>
      <c r="C63" s="467">
        <f>Calculations!AX29-Calculations!$G$12</f>
        <v>3521.1477021490659</v>
      </c>
      <c r="D63" s="467">
        <f>Calculations!BA29-Calculations!$G$13</f>
        <v>486.9922230000011</v>
      </c>
      <c r="E63" s="468">
        <f>Calculations!BD29-Calculations!$G$14</f>
        <v>34.996042012498947</v>
      </c>
      <c r="F63" s="396"/>
      <c r="G63" s="396"/>
      <c r="H63" s="396"/>
      <c r="I63" s="396"/>
      <c r="J63" s="396"/>
      <c r="K63" s="396"/>
      <c r="L63" s="396"/>
      <c r="M63" s="396"/>
      <c r="N63" s="397"/>
    </row>
    <row r="64" spans="1:14">
      <c r="A64" s="463">
        <f>Calculations!AR30-Calculations!$G$10</f>
        <v>6874.6217041957943</v>
      </c>
      <c r="B64" s="464">
        <f>Calculations!AU30-Calculations!$G$11</f>
        <v>6812.698369435715</v>
      </c>
      <c r="C64" s="464">
        <f>Calculations!AX30-Calculations!$G$12</f>
        <v>6874.6217041957952</v>
      </c>
      <c r="D64" s="464">
        <f>Calculations!BA30-Calculations!$G$13</f>
        <v>950.79434014285653</v>
      </c>
      <c r="E64" s="465">
        <f>Calculations!BD30-Calculations!$G$14</f>
        <v>297.80795072678302</v>
      </c>
      <c r="F64" s="396"/>
      <c r="G64" s="396"/>
      <c r="H64" s="396"/>
      <c r="I64" s="396"/>
      <c r="J64" s="396"/>
      <c r="K64" s="396"/>
      <c r="L64" s="396"/>
      <c r="M64" s="396"/>
      <c r="N64" s="397"/>
    </row>
    <row r="65" spans="1:14">
      <c r="A65" s="463">
        <f>Calculations!AR31-Calculations!$G$10</f>
        <v>10068.406468049821</v>
      </c>
      <c r="B65" s="464">
        <f>Calculations!AU31-Calculations!$G$11</f>
        <v>9977.7150335173483</v>
      </c>
      <c r="C65" s="464">
        <f>Calculations!AX31-Calculations!$G$12</f>
        <v>10068.406468049823</v>
      </c>
      <c r="D65" s="464">
        <f>Calculations!BA31-Calculations!$G$13</f>
        <v>1392.5106421836717</v>
      </c>
      <c r="E65" s="465">
        <f>Calculations!BD31-Calculations!$G$14</f>
        <v>548.10500664514984</v>
      </c>
      <c r="F65" s="396"/>
      <c r="G65" s="396"/>
      <c r="H65" s="396"/>
      <c r="I65" s="396"/>
      <c r="J65" s="396"/>
      <c r="K65" s="396"/>
      <c r="L65" s="396"/>
      <c r="M65" s="396"/>
      <c r="N65" s="397"/>
    </row>
    <row r="66" spans="1:14">
      <c r="A66" s="463">
        <f>Calculations!AR32-Calculations!$G$10</f>
        <v>13110.106243148895</v>
      </c>
      <c r="B66" s="464">
        <f>Calculations!AU32-Calculations!$G$11</f>
        <v>12992.016618356998</v>
      </c>
      <c r="C66" s="464">
        <f>Calculations!AX32-Calculations!$G$12</f>
        <v>13110.106243148897</v>
      </c>
      <c r="D66" s="464">
        <f>Calculations!BA32-Calculations!$G$13</f>
        <v>1813.1928346034983</v>
      </c>
      <c r="E66" s="465">
        <f>Calculations!BD32-Calculations!$G$14</f>
        <v>786.48315513883426</v>
      </c>
      <c r="F66" s="396"/>
      <c r="G66" s="396"/>
      <c r="H66" s="396"/>
      <c r="I66" s="396"/>
      <c r="J66" s="396"/>
      <c r="K66" s="396"/>
      <c r="L66" s="396"/>
      <c r="M66" s="396"/>
      <c r="N66" s="397"/>
    </row>
    <row r="67" spans="1:14">
      <c r="A67" s="463">
        <f>Calculations!AR33-Calculations!$G$10</f>
        <v>16339.961792563776</v>
      </c>
      <c r="B67" s="464">
        <f>Calculations!AU33-Calculations!$G$11</f>
        <v>16195.778653239093</v>
      </c>
      <c r="C67" s="464">
        <f>Calculations!AX33-Calculations!$G$12</f>
        <v>16339.961792563776</v>
      </c>
      <c r="D67" s="464">
        <f>Calculations!BA33-Calculations!$G$13</f>
        <v>2213.8425416699974</v>
      </c>
      <c r="E67" s="465">
        <f>Calculations!BD33-Calculations!$G$14</f>
        <v>1346.5085839771527</v>
      </c>
      <c r="F67" s="396"/>
      <c r="G67" s="396"/>
      <c r="H67" s="396"/>
      <c r="I67" s="396"/>
      <c r="J67" s="396"/>
      <c r="K67" s="396"/>
      <c r="L67" s="396"/>
      <c r="M67" s="396"/>
      <c r="N67" s="397"/>
    </row>
    <row r="68" spans="1:14">
      <c r="A68" s="463">
        <f>Calculations!AR34-Calculations!$G$10</f>
        <v>19098.873153197856</v>
      </c>
      <c r="B68" s="464">
        <f>Calculations!AU34-Calculations!$G$11</f>
        <v>18929.839047651472</v>
      </c>
      <c r="C68" s="464">
        <f>Calculations!AX34-Calculations!$G$12</f>
        <v>19098.873153197856</v>
      </c>
      <c r="D68" s="464">
        <f>Calculations!BA34-Calculations!$G$13</f>
        <v>2595.4136912571412</v>
      </c>
      <c r="E68" s="465">
        <f>Calculations!BD34-Calculations!$G$14</f>
        <v>1562.7245916811735</v>
      </c>
      <c r="F68" s="396"/>
      <c r="G68" s="396"/>
      <c r="H68" s="396"/>
      <c r="I68" s="396"/>
      <c r="J68" s="396"/>
      <c r="K68" s="396"/>
      <c r="L68" s="396"/>
      <c r="M68" s="396"/>
      <c r="N68" s="397"/>
    </row>
    <row r="69" spans="1:14">
      <c r="A69" s="463">
        <f>Calculations!AR35-Calculations!$G$10</f>
        <v>21726.407782373171</v>
      </c>
      <c r="B69" s="464">
        <f>Calculations!AU35-Calculations!$G$11</f>
        <v>21533.706089948977</v>
      </c>
      <c r="C69" s="464">
        <f>Calculations!AX35-Calculations!$G$12</f>
        <v>21726.407782373171</v>
      </c>
      <c r="D69" s="464">
        <f>Calculations!BA35-Calculations!$G$13</f>
        <v>2958.8147861020407</v>
      </c>
      <c r="E69" s="465">
        <f>Calculations!BD35-Calculations!$G$14</f>
        <v>1768.6445990183347</v>
      </c>
      <c r="F69" s="396"/>
      <c r="G69" s="396"/>
      <c r="H69" s="396"/>
      <c r="I69" s="396"/>
      <c r="J69" s="396"/>
      <c r="K69" s="396"/>
      <c r="L69" s="396"/>
      <c r="M69" s="396"/>
      <c r="N69" s="397"/>
    </row>
    <row r="70" spans="1:14">
      <c r="A70" s="463">
        <f>Calculations!AR36-Calculations!$G$10</f>
        <v>24228.82171492109</v>
      </c>
      <c r="B70" s="464">
        <f>Calculations!AU36-Calculations!$G$11</f>
        <v>24013.579463565649</v>
      </c>
      <c r="C70" s="464">
        <f>Calculations!AX36-Calculations!$G$12</f>
        <v>24228.82171492109</v>
      </c>
      <c r="D70" s="464">
        <f>Calculations!BA36-Calculations!$G$13</f>
        <v>3304.9110669067049</v>
      </c>
      <c r="E70" s="465">
        <f>Calculations!BD36-Calculations!$G$14</f>
        <v>1964.7588917203939</v>
      </c>
      <c r="F70" s="396"/>
      <c r="G70" s="396"/>
      <c r="H70" s="396"/>
      <c r="I70" s="396"/>
      <c r="J70" s="396"/>
      <c r="K70" s="396"/>
      <c r="L70" s="396"/>
      <c r="M70" s="396"/>
      <c r="N70" s="397"/>
    </row>
    <row r="71" spans="1:14">
      <c r="A71" s="463">
        <f>Calculations!AR37-Calculations!$G$10</f>
        <v>26612.073079252441</v>
      </c>
      <c r="B71" s="464">
        <f>Calculations!AU37-Calculations!$G$11</f>
        <v>26375.36362891486</v>
      </c>
      <c r="C71" s="464">
        <f>Calculations!AX37-Calculations!$G$12</f>
        <v>26612.073079252441</v>
      </c>
      <c r="D71" s="464">
        <f>Calculations!BA37-Calculations!$G$13</f>
        <v>3634.5265724349556</v>
      </c>
      <c r="E71" s="465">
        <f>Calculations!BD37-Calculations!$G$14</f>
        <v>2151.5344085794968</v>
      </c>
      <c r="F71" s="396"/>
      <c r="G71" s="396"/>
      <c r="H71" s="396"/>
      <c r="I71" s="396"/>
      <c r="J71" s="396"/>
      <c r="K71" s="396"/>
      <c r="L71" s="396"/>
      <c r="M71" s="396"/>
      <c r="N71" s="397"/>
    </row>
    <row r="72" spans="1:14">
      <c r="A72" s="463">
        <f>Calculations!AR38-Calculations!$G$10</f>
        <v>29142.749416132359</v>
      </c>
      <c r="B72" s="464">
        <f>Calculations!AU38-Calculations!$G$11</f>
        <v>28885.59501438322</v>
      </c>
      <c r="C72" s="464">
        <f>Calculations!AX38-Calculations!$G$12</f>
        <v>29142.749416132359</v>
      </c>
      <c r="D72" s="464">
        <f>Calculations!BA38-Calculations!$G$13</f>
        <v>3948.4461015094821</v>
      </c>
      <c r="E72" s="465">
        <f>Calculations!BD38-Calculations!$G$14</f>
        <v>2590.3289859620418</v>
      </c>
      <c r="F72" s="396"/>
      <c r="G72" s="396"/>
      <c r="H72" s="396"/>
      <c r="I72" s="396"/>
      <c r="J72" s="396"/>
      <c r="K72" s="396"/>
      <c r="L72" s="396"/>
      <c r="M72" s="396"/>
      <c r="N72" s="397"/>
    </row>
    <row r="73" spans="1:14">
      <c r="A73" s="463">
        <f>Calculations!AR39-Calculations!$G$10</f>
        <v>31304.428658156263</v>
      </c>
      <c r="B73" s="464">
        <f>Calculations!AU39-Calculations!$G$11</f>
        <v>31027.802874110395</v>
      </c>
      <c r="C73" s="464">
        <f>Calculations!AX39-Calculations!$G$12</f>
        <v>31304.428658156259</v>
      </c>
      <c r="D73" s="464">
        <f>Calculations!BA39-Calculations!$G$13</f>
        <v>4247.4170815804573</v>
      </c>
      <c r="E73" s="465">
        <f>Calculations!BD39-Calculations!$G$14</f>
        <v>2759.7398856074869</v>
      </c>
      <c r="F73" s="396"/>
      <c r="G73" s="396"/>
      <c r="H73" s="396"/>
      <c r="I73" s="396"/>
      <c r="J73" s="396"/>
      <c r="K73" s="396"/>
      <c r="L73" s="396"/>
      <c r="M73" s="396"/>
      <c r="N73" s="397"/>
    </row>
    <row r="74" spans="1:14">
      <c r="A74" s="463">
        <f>Calculations!AR40-Calculations!$G$10</f>
        <v>33363.170793417121</v>
      </c>
      <c r="B74" s="464">
        <f>Calculations!AU40-Calculations!$G$11</f>
        <v>33068.000835755331</v>
      </c>
      <c r="C74" s="464">
        <f>Calculations!AX40-Calculations!$G$12</f>
        <v>33363.170793417114</v>
      </c>
      <c r="D74" s="464">
        <f>Calculations!BA40-Calculations!$G$13</f>
        <v>4532.1513483147246</v>
      </c>
      <c r="E74" s="465">
        <f>Calculations!BD40-Calculations!$G$14</f>
        <v>2921.0835995555317</v>
      </c>
      <c r="F74" s="396"/>
      <c r="G74" s="396"/>
      <c r="H74" s="396"/>
      <c r="I74" s="396"/>
      <c r="J74" s="396"/>
      <c r="K74" s="396"/>
      <c r="L74" s="396"/>
      <c r="M74" s="396"/>
      <c r="N74" s="397"/>
    </row>
    <row r="75" spans="1:14">
      <c r="A75" s="463">
        <f>Calculations!AR41-Calculations!$G$10</f>
        <v>35323.877588903648</v>
      </c>
      <c r="B75" s="464">
        <f>Calculations!AU41-Calculations!$G$11</f>
        <v>35011.046513512403</v>
      </c>
      <c r="C75" s="464">
        <f>Calculations!AX41-Calculations!$G$12</f>
        <v>35323.877588903648</v>
      </c>
      <c r="D75" s="464">
        <f>Calculations!BA41-Calculations!$G$13</f>
        <v>4803.3268404425944</v>
      </c>
      <c r="E75" s="465">
        <f>Calculations!BD41-Calculations!$G$14</f>
        <v>3074.7442795060488</v>
      </c>
      <c r="F75" s="396"/>
      <c r="G75" s="396"/>
      <c r="H75" s="396"/>
      <c r="I75" s="396"/>
      <c r="J75" s="396"/>
      <c r="K75" s="396"/>
      <c r="L75" s="396"/>
      <c r="M75" s="396"/>
      <c r="N75" s="397"/>
    </row>
    <row r="76" spans="1:14">
      <c r="A76" s="463">
        <f>Calculations!AR42-Calculations!$G$10</f>
        <v>37191.217394128915</v>
      </c>
      <c r="B76" s="464">
        <f>Calculations!AU42-Calculations!$G$11</f>
        <v>36861.566206614378</v>
      </c>
      <c r="C76" s="464">
        <f>Calculations!AX42-Calculations!$G$12</f>
        <v>37191.217394128915</v>
      </c>
      <c r="D76" s="464">
        <f>Calculations!BA42-Calculations!$G$13</f>
        <v>5061.5892138977106</v>
      </c>
      <c r="E76" s="465">
        <f>Calculations!BD42-Calculations!$G$14</f>
        <v>3221.0877842208283</v>
      </c>
      <c r="F76" s="396"/>
      <c r="G76" s="396"/>
      <c r="H76" s="396"/>
      <c r="I76" s="396"/>
      <c r="J76" s="396"/>
      <c r="K76" s="396"/>
      <c r="L76" s="396"/>
      <c r="M76" s="396"/>
      <c r="N76" s="397"/>
    </row>
    <row r="77" spans="1:14">
      <c r="A77" s="463">
        <f>Calculations!AR43-Calculations!$G$10</f>
        <v>39174.068522936883</v>
      </c>
      <c r="B77" s="464">
        <f>Calculations!AU43-Calculations!$G$11</f>
        <v>38828.398181019213</v>
      </c>
      <c r="C77" s="464">
        <f>Calculations!AX43-Calculations!$G$12</f>
        <v>39174.068522936883</v>
      </c>
      <c r="D77" s="464">
        <f>Calculations!BA43-Calculations!$G$13</f>
        <v>5307.5533790930604</v>
      </c>
      <c r="E77" s="465">
        <f>Calculations!BD43-Calculations!$G$14</f>
        <v>3564.894817304521</v>
      </c>
      <c r="F77" s="396"/>
      <c r="G77" s="396"/>
      <c r="H77" s="396"/>
      <c r="I77" s="396"/>
      <c r="J77" s="396"/>
      <c r="K77" s="396"/>
      <c r="L77" s="396"/>
      <c r="M77" s="396"/>
      <c r="N77" s="397"/>
    </row>
    <row r="78" spans="1:14">
      <c r="A78" s="463">
        <f>Calculations!AR44-Calculations!$G$10</f>
        <v>40867.800772574315</v>
      </c>
      <c r="B78" s="464">
        <f>Calculations!AU44-Calculations!$G$11</f>
        <v>40506.874093129845</v>
      </c>
      <c r="C78" s="464">
        <f>Calculations!AX44-Calculations!$G$12</f>
        <v>40867.800772574315</v>
      </c>
      <c r="D78" s="464">
        <f>Calculations!BA44-Calculations!$G$13</f>
        <v>5541.8049649933928</v>
      </c>
      <c r="E78" s="465">
        <f>Calculations!BD44-Calculations!$G$14</f>
        <v>3697.6326900616914</v>
      </c>
      <c r="F78" s="396"/>
      <c r="G78" s="396"/>
      <c r="H78" s="396"/>
      <c r="I78" s="396"/>
      <c r="J78" s="396"/>
      <c r="K78" s="396"/>
      <c r="L78" s="396"/>
      <c r="M78" s="396"/>
      <c r="N78" s="397"/>
    </row>
    <row r="79" spans="1:14">
      <c r="A79" s="463">
        <f>Calculations!AR45-Calculations!$G$10</f>
        <v>42480.879105562344</v>
      </c>
      <c r="B79" s="464">
        <f>Calculations!AU45-Calculations!$G$11</f>
        <v>42105.422580854261</v>
      </c>
      <c r="C79" s="464">
        <f>Calculations!AX45-Calculations!$G$12</f>
        <v>42480.879105562344</v>
      </c>
      <c r="D79" s="464">
        <f>Calculations!BA45-Calculations!$G$13</f>
        <v>5764.9017134698988</v>
      </c>
      <c r="E79" s="465">
        <f>Calculations!BD45-Calculations!$G$14</f>
        <v>3824.0497117351842</v>
      </c>
      <c r="F79" s="396"/>
      <c r="G79" s="396"/>
      <c r="H79" s="396"/>
      <c r="I79" s="396"/>
      <c r="J79" s="396"/>
      <c r="K79" s="396"/>
      <c r="L79" s="396"/>
      <c r="M79" s="396"/>
      <c r="N79" s="397"/>
    </row>
    <row r="80" spans="1:14">
      <c r="A80" s="463">
        <f>Calculations!AR46-Calculations!$G$10</f>
        <v>44017.144184598561</v>
      </c>
      <c r="B80" s="464">
        <f>Calculations!AU46-Calculations!$G$11</f>
        <v>43627.849712020368</v>
      </c>
      <c r="C80" s="464">
        <f>Calculations!AX46-Calculations!$G$12</f>
        <v>44017.144184598561</v>
      </c>
      <c r="D80" s="464">
        <f>Calculations!BA46-Calculations!$G$13</f>
        <v>5977.3748072570488</v>
      </c>
      <c r="E80" s="465">
        <f>Calculations!BD46-Calculations!$G$14</f>
        <v>3944.4468752337489</v>
      </c>
      <c r="F80" s="396"/>
      <c r="G80" s="396"/>
      <c r="H80" s="396"/>
      <c r="I80" s="396"/>
      <c r="J80" s="396"/>
      <c r="K80" s="396"/>
      <c r="L80" s="396"/>
      <c r="M80" s="396"/>
      <c r="N80" s="397"/>
    </row>
    <row r="81" spans="1:14">
      <c r="A81" s="463">
        <f>Calculations!AR47-Calculations!$G$10</f>
        <v>45480.253783680673</v>
      </c>
      <c r="B81" s="464">
        <f>Calculations!AU47-Calculations!$G$11</f>
        <v>45077.780313130948</v>
      </c>
      <c r="C81" s="464">
        <f>Calculations!AX47-Calculations!$G$12</f>
        <v>45480.253783680673</v>
      </c>
      <c r="D81" s="464">
        <f>Calculations!BA47-Calculations!$G$13</f>
        <v>6179.7301346733766</v>
      </c>
      <c r="E81" s="465">
        <f>Calculations!BD47-Calculations!$G$14</f>
        <v>4059.1108404704792</v>
      </c>
      <c r="F81" s="396"/>
      <c r="G81" s="396"/>
      <c r="H81" s="396"/>
      <c r="I81" s="396"/>
      <c r="J81" s="396"/>
      <c r="K81" s="396"/>
      <c r="L81" s="396"/>
      <c r="M81" s="396"/>
      <c r="N81" s="397"/>
    </row>
    <row r="82" spans="1:14">
      <c r="A82" s="463">
        <f>Calculations!AR48-Calculations!$G$10</f>
        <v>47096.056291987275</v>
      </c>
      <c r="B82" s="464">
        <f>Calculations!AU48-Calculations!$G$11</f>
        <v>46618.844630123953</v>
      </c>
      <c r="C82" s="464">
        <f>Calculations!AX48-Calculations!$G$12</f>
        <v>47096.056291987275</v>
      </c>
      <c r="D82" s="464">
        <f>Calculations!BA48-Calculations!$G$13</f>
        <v>6372.4494941175035</v>
      </c>
      <c r="E82" s="465">
        <f>Calculations!BD48-Calculations!$G$14</f>
        <v>4328.4926471074359</v>
      </c>
      <c r="F82" s="396"/>
      <c r="G82" s="396"/>
      <c r="H82" s="396"/>
      <c r="I82" s="396"/>
      <c r="J82" s="396"/>
      <c r="K82" s="396"/>
      <c r="L82" s="396"/>
      <c r="M82" s="396"/>
      <c r="N82" s="397"/>
    </row>
    <row r="83" spans="1:14">
      <c r="A83" s="463">
        <f>Calculations!AR49-Calculations!$G$10</f>
        <v>48423.139828569692</v>
      </c>
      <c r="B83" s="464">
        <f>Calculations!AU49-Calculations!$G$11</f>
        <v>47933.974427049652</v>
      </c>
      <c r="C83" s="464">
        <f>Calculations!AX49-Calculations!$G$12</f>
        <v>48423.139828569692</v>
      </c>
      <c r="D83" s="464">
        <f>Calculations!BA49-Calculations!$G$13</f>
        <v>6555.9917412071482</v>
      </c>
      <c r="E83" s="465">
        <f>Calculations!BD49-Calculations!$G$14</f>
        <v>4432.4962436940405</v>
      </c>
      <c r="F83" s="396"/>
      <c r="G83" s="396"/>
      <c r="H83" s="396"/>
      <c r="I83" s="396"/>
      <c r="J83" s="396"/>
      <c r="K83" s="396"/>
      <c r="L83" s="396"/>
      <c r="M83" s="396"/>
      <c r="N83" s="397"/>
    </row>
    <row r="84" spans="1:14">
      <c r="A84" s="463">
        <f>Calculations!AR50-Calculations!$G$10</f>
        <v>49687.028911029134</v>
      </c>
      <c r="B84" s="464">
        <f>Calculations!AU50-Calculations!$G$11</f>
        <v>49186.478995550315</v>
      </c>
      <c r="C84" s="464">
        <f>Calculations!AX50-Calculations!$G$12</f>
        <v>49687.028911029134</v>
      </c>
      <c r="D84" s="464">
        <f>Calculations!BA50-Calculations!$G$13</f>
        <v>6730.793881292524</v>
      </c>
      <c r="E84" s="465">
        <f>Calculations!BD50-Calculations!$G$14</f>
        <v>4531.5472880622328</v>
      </c>
      <c r="F84" s="396"/>
      <c r="G84" s="396"/>
      <c r="H84" s="396"/>
      <c r="I84" s="396"/>
      <c r="J84" s="396"/>
      <c r="K84" s="396"/>
      <c r="L84" s="396"/>
      <c r="M84" s="396"/>
      <c r="N84" s="397"/>
    </row>
    <row r="85" spans="1:14">
      <c r="A85" s="463">
        <f>Calculations!AR51-Calculations!$G$10</f>
        <v>50890.732799085745</v>
      </c>
      <c r="B85" s="464">
        <f>Calculations!AU51-Calculations!$G$11</f>
        <v>50379.340489360467</v>
      </c>
      <c r="C85" s="464">
        <f>Calculations!AX51-Calculations!$G$12</f>
        <v>50890.732799085745</v>
      </c>
      <c r="D85" s="464">
        <f>Calculations!BA51-Calculations!$G$13</f>
        <v>6897.2721099452647</v>
      </c>
      <c r="E85" s="465">
        <f>Calculations!BD51-Calculations!$G$14</f>
        <v>4625.8816160319402</v>
      </c>
      <c r="F85" s="396"/>
      <c r="G85" s="396"/>
      <c r="H85" s="396"/>
      <c r="I85" s="396"/>
      <c r="J85" s="396"/>
      <c r="K85" s="396"/>
      <c r="L85" s="396"/>
      <c r="M85" s="396"/>
      <c r="N85" s="397"/>
    </row>
    <row r="86" spans="1:14">
      <c r="A86" s="463">
        <f>Calculations!AR52-Calculations!$G$10</f>
        <v>52037.117454377752</v>
      </c>
      <c r="B86" s="464">
        <f>Calculations!AU52-Calculations!$G$11</f>
        <v>51515.399054893947</v>
      </c>
      <c r="C86" s="464">
        <f>Calculations!AX52-Calculations!$G$12</f>
        <v>52037.117454377752</v>
      </c>
      <c r="D86" s="464">
        <f>Calculations!BA52-Calculations!$G$13</f>
        <v>7055.8228039002533</v>
      </c>
      <c r="E86" s="465">
        <f>Calculations!BD52-Calculations!$G$14</f>
        <v>4715.7238331459448</v>
      </c>
      <c r="F86" s="396"/>
      <c r="G86" s="396"/>
      <c r="H86" s="396"/>
      <c r="I86" s="396"/>
      <c r="J86" s="396"/>
      <c r="K86" s="396"/>
      <c r="L86" s="396"/>
      <c r="M86" s="396"/>
      <c r="N86" s="397"/>
    </row>
    <row r="87" spans="1:14">
      <c r="A87" s="463">
        <f>Calculations!AR53-Calculations!$G$10</f>
        <v>53254.416042151221</v>
      </c>
      <c r="B87" s="464">
        <f>Calculations!AU53-Calculations!$G$11</f>
        <v>52722.863271468814</v>
      </c>
      <c r="C87" s="464">
        <f>Calculations!AX53-Calculations!$G$12</f>
        <v>53254.416042151221</v>
      </c>
      <c r="D87" s="464">
        <f>Calculations!BA53-Calculations!$G$13</f>
        <v>7206.8234648097678</v>
      </c>
      <c r="E87" s="465">
        <f>Calculations!BD53-Calculations!$G$14</f>
        <v>4926.7915274165498</v>
      </c>
      <c r="F87" s="396"/>
      <c r="G87" s="396"/>
      <c r="H87" s="396"/>
      <c r="I87" s="396"/>
      <c r="J87" s="396"/>
      <c r="K87" s="396"/>
      <c r="L87" s="396"/>
      <c r="M87" s="396"/>
      <c r="N87" s="397"/>
    </row>
    <row r="88" spans="1:14">
      <c r="A88" s="463">
        <f>Calculations!AR54-Calculations!$G$10</f>
        <v>54294.220718153047</v>
      </c>
      <c r="B88" s="464">
        <f>Calculations!AU54-Calculations!$G$11</f>
        <v>53753.301879662446</v>
      </c>
      <c r="C88" s="464">
        <f>Calculations!AX54-Calculations!$G$12</f>
        <v>54294.220718153047</v>
      </c>
      <c r="D88" s="464">
        <f>Calculations!BA54-Calculations!$G$13</f>
        <v>7350.6336180569233</v>
      </c>
      <c r="E88" s="465">
        <f>Calculations!BD54-Calculations!$G$14</f>
        <v>5008.281066748983</v>
      </c>
      <c r="F88" s="396"/>
      <c r="G88" s="396"/>
      <c r="H88" s="396"/>
      <c r="I88" s="396"/>
      <c r="J88" s="396"/>
      <c r="K88" s="396"/>
      <c r="L88" s="396"/>
      <c r="M88" s="396"/>
      <c r="N88" s="397"/>
    </row>
    <row r="89" spans="1:14">
      <c r="A89" s="463">
        <f>Calculations!AR55-Calculations!$G$10</f>
        <v>55284.510885773831</v>
      </c>
      <c r="B89" s="464">
        <f>Calculations!AU55-Calculations!$G$11</f>
        <v>54734.671982704</v>
      </c>
      <c r="C89" s="464">
        <f>Calculations!AX55-Calculations!$G$12</f>
        <v>55284.510885773831</v>
      </c>
      <c r="D89" s="464">
        <f>Calculations!BA55-Calculations!$G$13</f>
        <v>7487.5956687684993</v>
      </c>
      <c r="E89" s="465">
        <f>Calculations!BD55-Calculations!$G$14</f>
        <v>5085.8901518274943</v>
      </c>
      <c r="F89" s="396"/>
      <c r="G89" s="396"/>
      <c r="H89" s="396"/>
      <c r="I89" s="396"/>
      <c r="J89" s="396"/>
      <c r="K89" s="396"/>
      <c r="L89" s="396"/>
      <c r="M89" s="396"/>
      <c r="N89" s="397"/>
    </row>
    <row r="90" spans="1:14">
      <c r="A90" s="463">
        <f>Calculations!AR56-Calculations!$G$10</f>
        <v>56227.644378746008</v>
      </c>
      <c r="B90" s="464">
        <f>Calculations!AU56-Calculations!$G$11</f>
        <v>55669.310176076913</v>
      </c>
      <c r="C90" s="464">
        <f>Calculations!AX56-Calculations!$G$12</f>
        <v>56227.644378746008</v>
      </c>
      <c r="D90" s="464">
        <f>Calculations!BA56-Calculations!$G$13</f>
        <v>7618.0357170652387</v>
      </c>
      <c r="E90" s="465">
        <f>Calculations!BD56-Calculations!$G$14</f>
        <v>5159.8035661879767</v>
      </c>
      <c r="F90" s="396"/>
      <c r="G90" s="396"/>
      <c r="H90" s="396"/>
      <c r="I90" s="396"/>
      <c r="J90" s="396"/>
      <c r="K90" s="396"/>
      <c r="L90" s="396"/>
      <c r="M90" s="396"/>
      <c r="N90" s="397"/>
    </row>
    <row r="91" spans="1:14">
      <c r="A91" s="463">
        <f>Calculations!AR57-Calculations!$G$10</f>
        <v>57125.866753005226</v>
      </c>
      <c r="B91" s="464">
        <f>Calculations!AU57-Calculations!$G$11</f>
        <v>56559.441788813019</v>
      </c>
      <c r="C91" s="464">
        <f>Calculations!AX57-Calculations!$G$12</f>
        <v>57125.866753005226</v>
      </c>
      <c r="D91" s="464">
        <f>Calculations!BA57-Calculations!$G$13</f>
        <v>7742.264334490701</v>
      </c>
      <c r="E91" s="465">
        <f>Calculations!BD57-Calculations!$G$14</f>
        <v>5230.1972941503409</v>
      </c>
      <c r="F91" s="396"/>
      <c r="G91" s="396"/>
      <c r="H91" s="396"/>
      <c r="I91" s="396"/>
      <c r="J91" s="396"/>
      <c r="K91" s="396"/>
      <c r="L91" s="396"/>
      <c r="M91" s="396"/>
      <c r="N91" s="397"/>
    </row>
    <row r="92" spans="1:14">
      <c r="A92" s="463">
        <f>Calculations!AR58-Calculations!$G$10</f>
        <v>58079.652048930839</v>
      </c>
      <c r="B92" s="464">
        <f>Calculations!AU58-Calculations!$G$11</f>
        <v>57505.521597573766</v>
      </c>
      <c r="C92" s="464">
        <f>Calculations!AX58-Calculations!$G$12</f>
        <v>58079.652048930839</v>
      </c>
      <c r="D92" s="464">
        <f>Calculations!BA58-Calculations!$G$13</f>
        <v>7860.5773034673366</v>
      </c>
      <c r="E92" s="465">
        <f>Calculations!BD58-Calculations!$G$14</f>
        <v>5395.5743555075242</v>
      </c>
      <c r="F92" s="396"/>
      <c r="G92" s="396"/>
      <c r="H92" s="396"/>
      <c r="I92" s="396"/>
      <c r="J92" s="396"/>
      <c r="K92" s="396"/>
      <c r="L92" s="396"/>
      <c r="M92" s="396"/>
      <c r="N92" s="397"/>
    </row>
    <row r="93" spans="1:14">
      <c r="A93" s="463">
        <f>Calculations!AR59-Calculations!$G$10</f>
        <v>58894.366220594529</v>
      </c>
      <c r="B93" s="464">
        <f>Calculations!AU59-Calculations!$G$11</f>
        <v>58312.897210032817</v>
      </c>
      <c r="C93" s="464">
        <f>Calculations!AX59-Calculations!$G$12</f>
        <v>58894.366220594529</v>
      </c>
      <c r="D93" s="464">
        <f>Calculations!BA59-Calculations!$G$13</f>
        <v>7973.2563215403243</v>
      </c>
      <c r="E93" s="465">
        <f>Calculations!BD59-Calculations!$G$14</f>
        <v>5459.4235418679455</v>
      </c>
      <c r="F93" s="396"/>
      <c r="G93" s="396"/>
      <c r="H93" s="396"/>
      <c r="I93" s="396"/>
      <c r="J93" s="396"/>
      <c r="K93" s="396"/>
      <c r="L93" s="396"/>
      <c r="M93" s="396"/>
      <c r="N93" s="397"/>
    </row>
    <row r="94" spans="1:14">
      <c r="A94" s="463">
        <f>Calculations!AR60-Calculations!$G$10</f>
        <v>59670.284479321854</v>
      </c>
      <c r="B94" s="464">
        <f>Calculations!AU60-Calculations!$G$11</f>
        <v>59081.826364755725</v>
      </c>
      <c r="C94" s="464">
        <f>Calculations!AX60-Calculations!$G$12</f>
        <v>59670.284479321854</v>
      </c>
      <c r="D94" s="464">
        <f>Calculations!BA60-Calculations!$G$13</f>
        <v>8080.5696720860251</v>
      </c>
      <c r="E94" s="465">
        <f>Calculations!BD60-Calculations!$G$14</f>
        <v>5520.232290782631</v>
      </c>
      <c r="F94" s="396"/>
      <c r="G94" s="396"/>
      <c r="H94" s="396"/>
      <c r="I94" s="396"/>
      <c r="J94" s="396"/>
      <c r="K94" s="396"/>
      <c r="L94" s="396"/>
      <c r="M94" s="396"/>
      <c r="N94" s="397"/>
    </row>
    <row r="95" spans="1:14">
      <c r="A95" s="463">
        <f>Calculations!AR61-Calculations!$G$10</f>
        <v>60409.254249538353</v>
      </c>
      <c r="B95" s="464">
        <f>Calculations!AU61-Calculations!$G$11</f>
        <v>59814.13984544421</v>
      </c>
      <c r="C95" s="464">
        <f>Calculations!AX61-Calculations!$G$12</f>
        <v>60409.254249538353</v>
      </c>
      <c r="D95" s="464">
        <f>Calculations!BA61-Calculations!$G$13</f>
        <v>8182.7728630819292</v>
      </c>
      <c r="E95" s="465">
        <f>Calculations!BD61-Calculations!$G$14</f>
        <v>5578.1453849870959</v>
      </c>
      <c r="F95" s="396"/>
      <c r="G95" s="396"/>
      <c r="H95" s="396"/>
      <c r="I95" s="396"/>
      <c r="J95" s="396"/>
      <c r="K95" s="396"/>
      <c r="L95" s="396"/>
      <c r="M95" s="396"/>
      <c r="N95" s="397"/>
    </row>
    <row r="96" spans="1:14">
      <c r="A96" s="463">
        <f>Calculations!AR62-Calculations!$G$10</f>
        <v>61113.034983077872</v>
      </c>
      <c r="B96" s="464">
        <f>Calculations!AU62-Calculations!$G$11</f>
        <v>60511.581255623714</v>
      </c>
      <c r="C96" s="464">
        <f>Calculations!AX62-Calculations!$G$12</f>
        <v>61113.034983077872</v>
      </c>
      <c r="D96" s="464">
        <f>Calculations!BA62-Calculations!$G$13</f>
        <v>8280.1092354589819</v>
      </c>
      <c r="E96" s="465">
        <f>Calculations!BD62-Calculations!$G$14</f>
        <v>5633.3007128008685</v>
      </c>
      <c r="F96" s="396"/>
      <c r="G96" s="396"/>
      <c r="H96" s="396"/>
      <c r="I96" s="396"/>
      <c r="J96" s="396"/>
      <c r="K96" s="396"/>
      <c r="L96" s="396"/>
      <c r="M96" s="396"/>
      <c r="N96" s="397"/>
    </row>
    <row r="97" spans="1:14">
      <c r="A97" s="463">
        <f>Calculations!AR63-Calculations!$G$10</f>
        <v>61860.350719628455</v>
      </c>
      <c r="B97" s="464">
        <f>Calculations!AU63-Calculations!$G$11</f>
        <v>61252.859541355232</v>
      </c>
      <c r="C97" s="464">
        <f>Calculations!AX63-Calculations!$G$12</f>
        <v>61860.350719628455</v>
      </c>
      <c r="D97" s="464">
        <f>Calculations!BA63-Calculations!$G$13</f>
        <v>9097.971683895059</v>
      </c>
      <c r="E97" s="465">
        <f>Calculations!BD63-Calculations!$G$14</f>
        <v>6488.0391091181955</v>
      </c>
      <c r="F97" s="396"/>
      <c r="G97" s="396"/>
      <c r="H97" s="396"/>
      <c r="I97" s="396"/>
      <c r="J97" s="396"/>
      <c r="K97" s="396"/>
      <c r="L97" s="396"/>
      <c r="M97" s="396"/>
      <c r="N97" s="397"/>
    </row>
    <row r="98" spans="1:14">
      <c r="A98" s="463">
        <f>Calculations!AR64-Calculations!$G$10</f>
        <v>62498.700591319634</v>
      </c>
      <c r="B98" s="464">
        <f>Calculations!AU64-Calculations!$G$11</f>
        <v>61885.459459885395</v>
      </c>
      <c r="C98" s="464">
        <f>Calculations!AX64-Calculations!$G$12</f>
        <v>62498.700591319634</v>
      </c>
      <c r="D98" s="464">
        <f>Calculations!BA64-Calculations!$G$13</f>
        <v>9186.2586429672119</v>
      </c>
      <c r="E98" s="465">
        <f>Calculations!BD64-Calculations!$G$14</f>
        <v>6538.0666173393038</v>
      </c>
      <c r="F98" s="396"/>
      <c r="G98" s="396"/>
      <c r="H98" s="396"/>
      <c r="I98" s="396"/>
      <c r="J98" s="396"/>
      <c r="K98" s="396"/>
      <c r="L98" s="396"/>
      <c r="M98" s="396"/>
      <c r="N98" s="397"/>
    </row>
    <row r="99" spans="1:14">
      <c r="A99" s="463">
        <f>Calculations!AR65-Calculations!$G$10</f>
        <v>63106.652850073137</v>
      </c>
      <c r="B99" s="464">
        <f>Calculations!AU65-Calculations!$G$11</f>
        <v>62487.935572771268</v>
      </c>
      <c r="C99" s="464">
        <f>Calculations!AX65-Calculations!$G$12</f>
        <v>63106.652850073137</v>
      </c>
      <c r="D99" s="464">
        <f>Calculations!BA65-Calculations!$G$13</f>
        <v>9270.3414611311709</v>
      </c>
      <c r="E99" s="465">
        <f>Calculations!BD65-Calculations!$G$14</f>
        <v>6585.7118632641723</v>
      </c>
      <c r="F99" s="396"/>
      <c r="G99" s="396"/>
      <c r="H99" s="396"/>
      <c r="I99" s="396"/>
      <c r="J99" s="396"/>
      <c r="K99" s="396"/>
      <c r="L99" s="396"/>
      <c r="M99" s="396"/>
      <c r="N99" s="397"/>
    </row>
    <row r="100" spans="1:14">
      <c r="A100" s="463">
        <f>Calculations!AR66-Calculations!$G$10</f>
        <v>63685.655001266947</v>
      </c>
      <c r="B100" s="464">
        <f>Calculations!AU66-Calculations!$G$11</f>
        <v>63061.722346948285</v>
      </c>
      <c r="C100" s="464">
        <f>Calculations!AX66-Calculations!$G$12</f>
        <v>63685.655001266947</v>
      </c>
      <c r="D100" s="464">
        <f>Calculations!BA66-Calculations!$G$13</f>
        <v>9350.4203355730388</v>
      </c>
      <c r="E100" s="465">
        <f>Calculations!BD66-Calculations!$G$14</f>
        <v>6631.0882879545243</v>
      </c>
      <c r="F100" s="396"/>
      <c r="G100" s="396"/>
      <c r="H100" s="396"/>
      <c r="I100" s="396"/>
      <c r="J100" s="396"/>
      <c r="K100" s="396"/>
      <c r="L100" s="396"/>
      <c r="M100" s="396"/>
      <c r="N100" s="397"/>
    </row>
    <row r="101" spans="1:14">
      <c r="A101" s="463">
        <f>Calculations!AR67-Calculations!$G$10</f>
        <v>64237.085621451522</v>
      </c>
      <c r="B101" s="464">
        <f>Calculations!AU67-Calculations!$G$11</f>
        <v>63608.185941402589</v>
      </c>
      <c r="C101" s="464">
        <f>Calculations!AX67-Calculations!$G$12</f>
        <v>64237.085621451522</v>
      </c>
      <c r="D101" s="464">
        <f>Calculations!BA67-Calculations!$G$13</f>
        <v>9426.6859302795747</v>
      </c>
      <c r="E101" s="465">
        <f>Calculations!BD67-Calculations!$G$14</f>
        <v>6674.3039305167622</v>
      </c>
      <c r="F101" s="396"/>
      <c r="G101" s="396"/>
      <c r="H101" s="396"/>
      <c r="I101" s="396"/>
      <c r="J101" s="396"/>
      <c r="K101" s="396"/>
      <c r="L101" s="396"/>
      <c r="M101" s="396"/>
      <c r="N101" s="397"/>
    </row>
    <row r="102" spans="1:14">
      <c r="A102" s="463">
        <f>Calculations!AR68-Calculations!$G$10</f>
        <v>64846.064593232091</v>
      </c>
      <c r="B102" s="464">
        <f>Calculations!AU68-Calculations!$G$11</f>
        <v>64188.996874908116</v>
      </c>
      <c r="C102" s="464">
        <f>Calculations!AX68-Calculations!$G$12</f>
        <v>64846.064593232091</v>
      </c>
      <c r="D102" s="464">
        <f>Calculations!BA68-Calculations!$G$13</f>
        <v>9499.319830000084</v>
      </c>
      <c r="E102" s="465">
        <f>Calculations!BD68-Calculations!$G$14</f>
        <v>6775.8311003155613</v>
      </c>
      <c r="F102" s="396"/>
      <c r="G102" s="396"/>
      <c r="H102" s="396"/>
      <c r="I102" s="396"/>
      <c r="J102" s="396"/>
      <c r="K102" s="396"/>
      <c r="L102" s="396"/>
      <c r="M102" s="396"/>
      <c r="N102" s="397"/>
    </row>
    <row r="103" spans="1:14">
      <c r="A103" s="463">
        <f>Calculations!AR69-Calculations!$G$10</f>
        <v>65346.228421063905</v>
      </c>
      <c r="B103" s="464">
        <f>Calculations!AU69-Calculations!$G$11</f>
        <v>64684.655463982323</v>
      </c>
      <c r="C103" s="464">
        <f>Calculations!AX69-Calculations!$G$12</f>
        <v>65346.228421063905</v>
      </c>
      <c r="D103" s="464">
        <f>Calculations!BA69-Calculations!$G$13</f>
        <v>9568.4949725910446</v>
      </c>
      <c r="E103" s="465">
        <f>Calculations!BD69-Calculations!$G$14</f>
        <v>6815.0289620500189</v>
      </c>
      <c r="F103" s="396"/>
      <c r="G103" s="396"/>
      <c r="H103" s="396"/>
      <c r="I103" s="396"/>
      <c r="J103" s="396"/>
      <c r="K103" s="396"/>
      <c r="L103" s="396"/>
      <c r="M103" s="396"/>
      <c r="N103" s="397"/>
    </row>
    <row r="104" spans="1:14">
      <c r="A104" s="463">
        <f>Calculations!AR70-Calculations!$G$10</f>
        <v>65822.574923760869</v>
      </c>
      <c r="B104" s="464">
        <f>Calculations!AU70-Calculations!$G$11</f>
        <v>65156.711263100609</v>
      </c>
      <c r="C104" s="464">
        <f>Calculations!AX70-Calculations!$G$12</f>
        <v>65822.574923760869</v>
      </c>
      <c r="D104" s="464">
        <f>Calculations!BA70-Calculations!$G$13</f>
        <v>9634.3760607729164</v>
      </c>
      <c r="E104" s="465">
        <f>Calculations!BD70-Calculations!$G$14</f>
        <v>6852.3602589399743</v>
      </c>
      <c r="F104" s="396"/>
      <c r="G104" s="396"/>
      <c r="H104" s="396"/>
      <c r="I104" s="396"/>
      <c r="J104" s="396"/>
      <c r="K104" s="396"/>
      <c r="L104" s="396"/>
      <c r="M104" s="396"/>
      <c r="N104" s="397"/>
    </row>
    <row r="105" spans="1:14">
      <c r="A105" s="463">
        <f>Calculations!AR71-Calculations!$G$10</f>
        <v>66276.238259662743</v>
      </c>
      <c r="B105" s="464">
        <f>Calculations!AU71-Calculations!$G$11</f>
        <v>65606.288214641827</v>
      </c>
      <c r="C105" s="464">
        <f>Calculations!AX71-Calculations!$G$12</f>
        <v>66276.238259662743</v>
      </c>
      <c r="D105" s="464">
        <f>Calculations!BA71-Calculations!$G$13</f>
        <v>9697.1199542794602</v>
      </c>
      <c r="E105" s="465">
        <f>Calculations!BD71-Calculations!$G$14</f>
        <v>6887.9138750256461</v>
      </c>
      <c r="F105" s="396"/>
      <c r="G105" s="396"/>
      <c r="H105" s="396"/>
      <c r="I105" s="396"/>
      <c r="J105" s="396"/>
      <c r="K105" s="396"/>
      <c r="L105" s="396"/>
      <c r="M105" s="396"/>
      <c r="N105" s="397"/>
    </row>
    <row r="106" spans="1:14">
      <c r="A106" s="463">
        <f>Calculations!AR72-Calculations!$G$10</f>
        <v>66708.298579569295</v>
      </c>
      <c r="B106" s="464">
        <f>Calculations!AU72-Calculations!$G$11</f>
        <v>66034.456739919187</v>
      </c>
      <c r="C106" s="464">
        <f>Calculations!AX72-Calculations!$G$12</f>
        <v>66708.298579569295</v>
      </c>
      <c r="D106" s="464">
        <f>Calculations!BA72-Calculations!$G$13</f>
        <v>9756.8760433333118</v>
      </c>
      <c r="E106" s="465">
        <f>Calculations!BD72-Calculations!$G$14</f>
        <v>6921.7744617739081</v>
      </c>
      <c r="F106" s="396"/>
      <c r="G106" s="396"/>
      <c r="H106" s="396"/>
      <c r="I106" s="396"/>
      <c r="J106" s="396"/>
      <c r="K106" s="396"/>
      <c r="L106" s="396"/>
      <c r="M106" s="396"/>
      <c r="N106" s="397"/>
    </row>
    <row r="107" spans="1:14">
      <c r="A107" s="463">
        <f>Calculations!AR73-Calculations!$G$10</f>
        <v>67167.085614817275</v>
      </c>
      <c r="B107" s="464">
        <f>Calculations!AU73-Calculations!$G$11</f>
        <v>66489.537304091748</v>
      </c>
      <c r="C107" s="464">
        <f>Calculations!AX73-Calculations!$G$12</f>
        <v>67167.085614817275</v>
      </c>
      <c r="D107" s="464">
        <f>Calculations!BA73-Calculations!$G$13</f>
        <v>9813.7866043369759</v>
      </c>
      <c r="E107" s="465">
        <f>Calculations!BD73-Calculations!$G$14</f>
        <v>7001.3236559187499</v>
      </c>
      <c r="F107" s="396"/>
      <c r="G107" s="396"/>
      <c r="H107" s="396"/>
      <c r="I107" s="396"/>
      <c r="J107" s="396"/>
      <c r="K107" s="396"/>
      <c r="L107" s="396"/>
      <c r="M107" s="396"/>
      <c r="N107" s="397"/>
    </row>
    <row r="108" spans="1:14">
      <c r="A108" s="463">
        <f>Calculations!AR74-Calculations!$G$10</f>
        <v>67558.97706144453</v>
      </c>
      <c r="B108" s="464">
        <f>Calculations!AU74-Calculations!$G$11</f>
        <v>66877.898778266215</v>
      </c>
      <c r="C108" s="464">
        <f>Calculations!AX74-Calculations!$G$12</f>
        <v>67558.97706144453</v>
      </c>
      <c r="D108" s="464">
        <f>Calculations!BA74-Calculations!$G$13</f>
        <v>9867.9871386261839</v>
      </c>
      <c r="E108" s="465">
        <f>Calculations!BD74-Calculations!$G$14</f>
        <v>7032.0362062573113</v>
      </c>
      <c r="F108" s="396"/>
      <c r="G108" s="396"/>
      <c r="H108" s="396"/>
      <c r="I108" s="396"/>
      <c r="J108" s="396"/>
      <c r="K108" s="396"/>
      <c r="L108" s="396"/>
      <c r="M108" s="396"/>
      <c r="N108" s="397"/>
    </row>
    <row r="109" spans="1:14">
      <c r="A109" s="463">
        <f>Calculations!AR75-Calculations!$G$10</f>
        <v>67932.207010613347</v>
      </c>
      <c r="B109" s="464">
        <f>Calculations!AU75-Calculations!$G$11</f>
        <v>67247.766848908577</v>
      </c>
      <c r="C109" s="464">
        <f>Calculations!AX75-Calculations!$G$12</f>
        <v>67932.207010613347</v>
      </c>
      <c r="D109" s="464">
        <f>Calculations!BA75-Calculations!$G$13</f>
        <v>9919.6066950920977</v>
      </c>
      <c r="E109" s="465">
        <f>Calculations!BD75-Calculations!$G$14</f>
        <v>7061.2862541987997</v>
      </c>
      <c r="F109" s="396"/>
      <c r="G109" s="396"/>
      <c r="H109" s="396"/>
      <c r="I109" s="396"/>
      <c r="J109" s="396"/>
      <c r="K109" s="396"/>
      <c r="L109" s="396"/>
      <c r="M109" s="396"/>
      <c r="N109" s="397"/>
    </row>
    <row r="110" spans="1:14">
      <c r="A110" s="463">
        <f>Calculations!AR76-Calculations!$G$10</f>
        <v>68287.664105059841</v>
      </c>
      <c r="B110" s="464">
        <f>Calculations!AU76-Calculations!$G$11</f>
        <v>67600.022154282255</v>
      </c>
      <c r="C110" s="464">
        <f>Calculations!AX76-Calculations!$G$12</f>
        <v>68287.664105059841</v>
      </c>
      <c r="D110" s="464">
        <f>Calculations!BA76-Calculations!$G$13</f>
        <v>9968.7681774405828</v>
      </c>
      <c r="E110" s="465">
        <f>Calculations!BD76-Calculations!$G$14</f>
        <v>7089.1434427144995</v>
      </c>
      <c r="F110" s="396"/>
      <c r="G110" s="396"/>
      <c r="H110" s="396"/>
      <c r="I110" s="396"/>
      <c r="J110" s="396"/>
      <c r="K110" s="396"/>
      <c r="L110" s="396"/>
      <c r="M110" s="396"/>
      <c r="N110" s="397"/>
    </row>
    <row r="111" spans="1:14">
      <c r="A111" s="463">
        <f>Calculations!AR77-Calculations!$G$10</f>
        <v>68626.194671199351</v>
      </c>
      <c r="B111" s="464">
        <f>Calculations!AU77-Calculations!$G$11</f>
        <v>67935.503397495282</v>
      </c>
      <c r="C111" s="464">
        <f>Calculations!AX77-Calculations!$G$12</f>
        <v>68626.194671199351</v>
      </c>
      <c r="D111" s="464">
        <f>Calculations!BA77-Calculations!$G$13</f>
        <v>10015.588636820092</v>
      </c>
      <c r="E111" s="465">
        <f>Calculations!BD77-Calculations!$G$14</f>
        <v>7115.6740984437347</v>
      </c>
      <c r="F111" s="396"/>
      <c r="G111" s="396"/>
      <c r="H111" s="396"/>
      <c r="I111" s="396"/>
      <c r="J111" s="396"/>
      <c r="K111" s="396"/>
      <c r="L111" s="396"/>
      <c r="M111" s="396"/>
      <c r="N111" s="397"/>
    </row>
    <row r="112" spans="1:14">
      <c r="A112" s="463">
        <f>Calculations!AR78-Calculations!$G$10</f>
        <v>68985.666318152638</v>
      </c>
      <c r="B112" s="464">
        <f>Calculations!AU78-Calculations!$G$11</f>
        <v>68292.070927375709</v>
      </c>
      <c r="C112" s="464">
        <f>Calculations!AX78-Calculations!$G$12</f>
        <v>68985.666318152638</v>
      </c>
      <c r="D112" s="464">
        <f>Calculations!BA78-Calculations!$G$13</f>
        <v>10060.179550514866</v>
      </c>
      <c r="E112" s="465">
        <f>Calculations!BD78-Calculations!$G$14</f>
        <v>7178.0029735776989</v>
      </c>
      <c r="F112" s="396"/>
      <c r="G112" s="396"/>
      <c r="H112" s="396"/>
      <c r="I112" s="396"/>
      <c r="J112" s="396"/>
      <c r="K112" s="396"/>
      <c r="L112" s="396"/>
      <c r="M112" s="396"/>
      <c r="N112" s="397"/>
    </row>
    <row r="113" spans="1:14">
      <c r="A113" s="463">
        <f>Calculations!AR79-Calculations!$G$10</f>
        <v>69292.723521000269</v>
      </c>
      <c r="B113" s="464">
        <f>Calculations!AU79-Calculations!$G$11</f>
        <v>68596.362304439666</v>
      </c>
      <c r="C113" s="464">
        <f>Calculations!AX79-Calculations!$G$12</f>
        <v>69292.723521000269</v>
      </c>
      <c r="D113" s="464">
        <f>Calculations!BA79-Calculations!$G$13</f>
        <v>10102.64708736703</v>
      </c>
      <c r="E113" s="465">
        <f>Calculations!BD79-Calculations!$G$14</f>
        <v>7202.0670604069383</v>
      </c>
      <c r="F113" s="396"/>
      <c r="G113" s="396"/>
      <c r="H113" s="396"/>
      <c r="I113" s="396"/>
      <c r="J113" s="396"/>
      <c r="K113" s="396"/>
      <c r="L113" s="396"/>
      <c r="M113" s="396"/>
      <c r="N113" s="397"/>
    </row>
    <row r="114" spans="1:14">
      <c r="A114" s="463">
        <f>Calculations!AR80-Calculations!$G$10</f>
        <v>69585.158952283731</v>
      </c>
      <c r="B114" s="464">
        <f>Calculations!AU80-Calculations!$G$11</f>
        <v>68886.163615929152</v>
      </c>
      <c r="C114" s="464">
        <f>Calculations!AX80-Calculations!$G$12</f>
        <v>69585.158952283731</v>
      </c>
      <c r="D114" s="464">
        <f>Calculations!BA80-Calculations!$G$13</f>
        <v>10143.092360559571</v>
      </c>
      <c r="E114" s="465">
        <f>Calculations!BD80-Calculations!$G$14</f>
        <v>7224.9852383395482</v>
      </c>
      <c r="F114" s="396"/>
      <c r="G114" s="396"/>
      <c r="H114" s="396"/>
      <c r="I114" s="396"/>
      <c r="J114" s="396"/>
      <c r="K114" s="396"/>
      <c r="L114" s="396"/>
      <c r="M114" s="396"/>
      <c r="N114" s="397"/>
    </row>
    <row r="115" spans="1:14">
      <c r="A115" s="463">
        <f>Calculations!AR81-Calculations!$G$10</f>
        <v>69863.668886839412</v>
      </c>
      <c r="B115" s="464">
        <f>Calculations!AU81-Calculations!$G$11</f>
        <v>69162.164864966762</v>
      </c>
      <c r="C115" s="464">
        <f>Calculations!AX81-Calculations!$G$12</f>
        <v>69863.668886839412</v>
      </c>
      <c r="D115" s="464">
        <f>Calculations!BA81-Calculations!$G$13</f>
        <v>10181.611668361988</v>
      </c>
      <c r="E115" s="465">
        <f>Calculations!BD81-Calculations!$G$14</f>
        <v>7246.8120744658445</v>
      </c>
      <c r="F115" s="396"/>
      <c r="G115" s="396"/>
      <c r="H115" s="396"/>
      <c r="I115" s="396"/>
      <c r="J115" s="396"/>
      <c r="K115" s="396"/>
      <c r="L115" s="396"/>
      <c r="M115" s="396"/>
      <c r="N115" s="397"/>
    </row>
    <row r="116" spans="1:14">
      <c r="A116" s="463">
        <f>Calculations!AR82-Calculations!$G$10</f>
        <v>70128.916443559108</v>
      </c>
      <c r="B116" s="464">
        <f>Calculations!AU82-Calculations!$G$11</f>
        <v>69425.023197383533</v>
      </c>
      <c r="C116" s="464">
        <f>Calculations!AX82-Calculations!$G$12</f>
        <v>70128.916443559108</v>
      </c>
      <c r="D116" s="464">
        <f>Calculations!BA82-Calculations!$G$13</f>
        <v>10218.29672341191</v>
      </c>
      <c r="E116" s="465">
        <f>Calculations!BD82-Calculations!$G$14</f>
        <v>7267.5995374432678</v>
      </c>
      <c r="F116" s="396"/>
      <c r="G116" s="396"/>
      <c r="H116" s="396"/>
      <c r="I116" s="396"/>
      <c r="J116" s="396"/>
      <c r="K116" s="396"/>
      <c r="L116" s="396"/>
      <c r="M116" s="396"/>
      <c r="N116" s="397"/>
    </row>
    <row r="117" spans="1:14">
      <c r="A117" s="463">
        <f>Calculations!AR83-Calculations!$G$10</f>
        <v>70410.571885050507</v>
      </c>
      <c r="B117" s="464">
        <f>Calculations!AU83-Calculations!$G$11</f>
        <v>69704.403187157863</v>
      </c>
      <c r="C117" s="464">
        <f>Calculations!AX83-Calculations!$G$12</f>
        <v>70410.571885050507</v>
      </c>
      <c r="D117" s="464">
        <f>Calculations!BA83-Calculations!$G$13</f>
        <v>10253.234871078505</v>
      </c>
      <c r="E117" s="465">
        <f>Calculations!BD83-Calculations!$G$14</f>
        <v>7316.4358420372737</v>
      </c>
      <c r="F117" s="396"/>
      <c r="G117" s="396"/>
      <c r="H117" s="396"/>
      <c r="I117" s="396"/>
      <c r="J117" s="396"/>
      <c r="K117" s="396"/>
      <c r="L117" s="396"/>
      <c r="M117" s="396"/>
      <c r="N117" s="397"/>
    </row>
    <row r="118" spans="1:14">
      <c r="A118" s="463">
        <f>Calculations!AR84-Calculations!$G$10</f>
        <v>70651.159238084234</v>
      </c>
      <c r="B118" s="464">
        <f>Calculations!AU84-Calculations!$G$11</f>
        <v>69942.823443318193</v>
      </c>
      <c r="C118" s="464">
        <f>Calculations!AX84-Calculations!$G$12</f>
        <v>70651.159238084234</v>
      </c>
      <c r="D118" s="464">
        <f>Calculations!BA84-Calculations!$G$13</f>
        <v>10286.509297427638</v>
      </c>
      <c r="E118" s="465">
        <f>Calculations!BD84-Calculations!$G$14</f>
        <v>7335.2906837401533</v>
      </c>
      <c r="F118" s="396"/>
      <c r="G118" s="396"/>
      <c r="H118" s="396"/>
      <c r="I118" s="396"/>
      <c r="J118" s="396"/>
      <c r="K118" s="396"/>
      <c r="L118" s="396"/>
      <c r="M118" s="396"/>
      <c r="N118" s="397"/>
    </row>
    <row r="119" spans="1:14">
      <c r="A119" s="463">
        <f>Calculations!AR85-Calculations!$G$10</f>
        <v>70880.290050497308</v>
      </c>
      <c r="B119" s="464">
        <f>Calculations!AU85-Calculations!$G$11</f>
        <v>70169.890353947078</v>
      </c>
      <c r="C119" s="464">
        <f>Calculations!AX85-Calculations!$G$12</f>
        <v>70880.290050497308</v>
      </c>
      <c r="D119" s="464">
        <f>Calculations!BA85-Calculations!$G$13</f>
        <v>10318.19922728396</v>
      </c>
      <c r="E119" s="465">
        <f>Calculations!BD85-Calculations!$G$14</f>
        <v>7353.2476758381308</v>
      </c>
      <c r="F119" s="396"/>
      <c r="G119" s="396"/>
      <c r="H119" s="396"/>
      <c r="I119" s="396"/>
      <c r="J119" s="396"/>
      <c r="K119" s="396"/>
      <c r="L119" s="396"/>
      <c r="M119" s="396"/>
      <c r="N119" s="397"/>
    </row>
    <row r="120" spans="1:14">
      <c r="A120" s="463">
        <f>Calculations!AR86-Calculations!$G$10</f>
        <v>71098.509871843096</v>
      </c>
      <c r="B120" s="464">
        <f>Calculations!AU86-Calculations!$G$11</f>
        <v>70386.144554546016</v>
      </c>
      <c r="C120" s="464">
        <f>Calculations!AX86-Calculations!$G$12</f>
        <v>71098.509871843096</v>
      </c>
      <c r="D120" s="464">
        <f>Calculations!BA86-Calculations!$G$13</f>
        <v>10348.380112861403</v>
      </c>
      <c r="E120" s="465">
        <f>Calculations!BD86-Calculations!$G$14</f>
        <v>7370.3495730743016</v>
      </c>
      <c r="F120" s="396"/>
      <c r="G120" s="396"/>
      <c r="H120" s="396"/>
      <c r="I120" s="396"/>
      <c r="J120" s="396"/>
      <c r="K120" s="396"/>
      <c r="L120" s="396"/>
      <c r="M120" s="396"/>
      <c r="N120" s="397"/>
    </row>
    <row r="121" spans="1:14">
      <c r="A121" s="463">
        <f>Calculations!AR87-Calculations!$G$10</f>
        <v>71306.338273124798</v>
      </c>
      <c r="B121" s="464">
        <f>Calculations!AU87-Calculations!$G$11</f>
        <v>70592.100936068819</v>
      </c>
      <c r="C121" s="464">
        <f>Calculations!AX87-Calculations!$G$12</f>
        <v>71306.338273124798</v>
      </c>
      <c r="D121" s="464">
        <f>Calculations!BA87-Calculations!$G$13</f>
        <v>10377.123813411356</v>
      </c>
      <c r="E121" s="465">
        <f>Calculations!BD87-Calculations!$G$14</f>
        <v>7386.6370942516078</v>
      </c>
      <c r="F121" s="396"/>
      <c r="G121" s="396"/>
      <c r="H121" s="396"/>
      <c r="I121" s="396"/>
      <c r="J121" s="396"/>
      <c r="K121" s="396"/>
      <c r="L121" s="396"/>
      <c r="M121" s="396"/>
      <c r="N121" s="397"/>
    </row>
    <row r="122" spans="1:14">
      <c r="A122" s="463">
        <f>Calculations!AR88-Calculations!$G$10</f>
        <v>71535.856042879721</v>
      </c>
      <c r="B122" s="464">
        <f>Calculations!AU88-Calculations!$G$11</f>
        <v>70811.002468444698</v>
      </c>
      <c r="C122" s="464">
        <f>Calculations!AX88-Calculations!$G$12</f>
        <v>71535.856042879721</v>
      </c>
      <c r="D122" s="464">
        <f>Calculations!BA88-Calculations!$G$13</f>
        <v>10404.498766316068</v>
      </c>
      <c r="E122" s="465">
        <f>Calculations!BD88-Calculations!$G$14</f>
        <v>7424.9016167746377</v>
      </c>
      <c r="F122" s="396"/>
      <c r="G122" s="396"/>
      <c r="H122" s="396"/>
      <c r="I122" s="396"/>
      <c r="J122" s="396"/>
      <c r="K122" s="396"/>
      <c r="L122" s="396"/>
      <c r="M122" s="396"/>
      <c r="N122" s="397"/>
    </row>
    <row r="123" spans="1:14">
      <c r="A123" s="463">
        <f>Calculations!AR89-Calculations!$G$10</f>
        <v>71724.362529303035</v>
      </c>
      <c r="B123" s="464">
        <f>Calculations!AU89-Calculations!$G$11</f>
        <v>70997.810977762434</v>
      </c>
      <c r="C123" s="464">
        <f>Calculations!AX89-Calculations!$G$12</f>
        <v>71724.362529303035</v>
      </c>
      <c r="D123" s="464">
        <f>Calculations!BA89-Calculations!$G$13</f>
        <v>10430.57015003484</v>
      </c>
      <c r="E123" s="465">
        <f>Calculations!BD89-Calculations!$G$14</f>
        <v>7439.6748786134631</v>
      </c>
      <c r="F123" s="396"/>
      <c r="G123" s="396"/>
      <c r="H123" s="396"/>
      <c r="I123" s="396"/>
      <c r="J123" s="396"/>
      <c r="K123" s="396"/>
      <c r="L123" s="396"/>
      <c r="M123" s="396"/>
      <c r="N123" s="397"/>
    </row>
    <row r="124" spans="1:14">
      <c r="A124" s="463">
        <f>Calculations!AR90-Calculations!$G$10</f>
        <v>71903.892516372856</v>
      </c>
      <c r="B124" s="464">
        <f>Calculations!AU90-Calculations!$G$11</f>
        <v>71175.723843779328</v>
      </c>
      <c r="C124" s="464">
        <f>Calculations!AX90-Calculations!$G$12</f>
        <v>71903.892516372856</v>
      </c>
      <c r="D124" s="464">
        <f>Calculations!BA90-Calculations!$G$13</f>
        <v>10455.400039290816</v>
      </c>
      <c r="E124" s="465">
        <f>Calculations!BD90-Calculations!$G$14</f>
        <v>7453.7446517932985</v>
      </c>
      <c r="F124" s="396"/>
      <c r="G124" s="396"/>
      <c r="H124" s="396"/>
      <c r="I124" s="396"/>
      <c r="J124" s="396"/>
      <c r="K124" s="396"/>
      <c r="L124" s="396"/>
      <c r="M124" s="396"/>
      <c r="N124" s="397"/>
    </row>
    <row r="125" spans="1:14">
      <c r="A125" s="463">
        <f>Calculations!AR91-Calculations!$G$10</f>
        <v>72074.873456439353</v>
      </c>
      <c r="B125" s="464">
        <f>Calculations!AU91-Calculations!$G$11</f>
        <v>71345.164668557321</v>
      </c>
      <c r="C125" s="464">
        <f>Calculations!AX91-Calculations!$G$12</f>
        <v>72074.873456439353</v>
      </c>
      <c r="D125" s="464">
        <f>Calculations!BA91-Calculations!$G$13</f>
        <v>10479.047552867934</v>
      </c>
      <c r="E125" s="465">
        <f>Calculations!BD91-Calculations!$G$14</f>
        <v>7467.1444357740911</v>
      </c>
      <c r="F125" s="396"/>
      <c r="G125" s="396"/>
      <c r="H125" s="396"/>
      <c r="I125" s="396"/>
      <c r="J125" s="396"/>
      <c r="K125" s="396"/>
      <c r="L125" s="396"/>
      <c r="M125" s="396"/>
      <c r="N125" s="397"/>
    </row>
    <row r="126" spans="1:14">
      <c r="A126" s="463">
        <f>Calculations!AR92-Calculations!$G$10</f>
        <v>72237.712446978869</v>
      </c>
      <c r="B126" s="464">
        <f>Calculations!AU92-Calculations!$G$11</f>
        <v>71506.536882631597</v>
      </c>
      <c r="C126" s="464">
        <f>Calculations!AX92-Calculations!$G$12</f>
        <v>72237.712446978869</v>
      </c>
      <c r="D126" s="464">
        <f>Calculations!BA92-Calculations!$G$13</f>
        <v>10501.568994369951</v>
      </c>
      <c r="E126" s="465">
        <f>Calculations!BD92-Calculations!$G$14</f>
        <v>7479.9061348034229</v>
      </c>
      <c r="F126" s="396"/>
      <c r="G126" s="396"/>
      <c r="H126" s="396"/>
      <c r="I126" s="396"/>
      <c r="J126" s="396"/>
      <c r="K126" s="396"/>
      <c r="L126" s="396"/>
      <c r="M126" s="396"/>
      <c r="N126" s="397"/>
    </row>
    <row r="127" spans="1:14">
      <c r="A127" s="463">
        <f>Calculations!AR93-Calculations!$G$10</f>
        <v>72410.624455442303</v>
      </c>
      <c r="B127" s="464">
        <f>Calculations!AU93-Calculations!$G$11</f>
        <v>71678.051961128134</v>
      </c>
      <c r="C127" s="464">
        <f>Calculations!AX93-Calculations!$G$12</f>
        <v>72410.624455442303</v>
      </c>
      <c r="D127" s="464">
        <f>Calculations!BA93-Calculations!$G$13</f>
        <v>10523.017986276634</v>
      </c>
      <c r="E127" s="465">
        <f>Calculations!BD93-Calculations!$G$14</f>
        <v>7509.8873894476346</v>
      </c>
      <c r="F127" s="396"/>
      <c r="G127" s="396"/>
      <c r="H127" s="396"/>
      <c r="I127" s="396"/>
      <c r="J127" s="396"/>
      <c r="K127" s="396"/>
      <c r="L127" s="396"/>
      <c r="M127" s="396"/>
      <c r="N127" s="397"/>
    </row>
    <row r="128" spans="1:14">
      <c r="A128" s="463">
        <f>Calculations!AR94-Calculations!$G$10</f>
        <v>72558.324220103998</v>
      </c>
      <c r="B128" s="464">
        <f>Calculations!AU94-Calculations!$G$11</f>
        <v>71824.42131629755</v>
      </c>
      <c r="C128" s="464">
        <f>Calculations!AX94-Calculations!$G$12</f>
        <v>72558.324220103998</v>
      </c>
      <c r="D128" s="464">
        <f>Calculations!BA94-Calculations!$G$13</f>
        <v>10543.445597616334</v>
      </c>
      <c r="E128" s="465">
        <f>Calculations!BD94-Calculations!$G$14</f>
        <v>7521.4626266624473</v>
      </c>
      <c r="F128" s="396"/>
      <c r="G128" s="396"/>
      <c r="H128" s="396"/>
      <c r="I128" s="396"/>
      <c r="J128" s="396"/>
      <c r="K128" s="396"/>
      <c r="L128" s="396"/>
      <c r="M128" s="396"/>
      <c r="N128" s="397"/>
    </row>
    <row r="129" spans="1:14">
      <c r="A129" s="463">
        <f>Calculations!AR95-Calculations!$G$10</f>
        <v>72698.990662638942</v>
      </c>
      <c r="B129" s="464">
        <f>Calculations!AU95-Calculations!$G$11</f>
        <v>71963.82070217318</v>
      </c>
      <c r="C129" s="464">
        <f>Calculations!AX95-Calculations!$G$12</f>
        <v>72698.990662638942</v>
      </c>
      <c r="D129" s="464">
        <f>Calculations!BA95-Calculations!$G$13</f>
        <v>10562.900465558905</v>
      </c>
      <c r="E129" s="465">
        <f>Calculations!BD95-Calculations!$G$14</f>
        <v>7532.486662105126</v>
      </c>
      <c r="F129" s="396"/>
      <c r="G129" s="396"/>
      <c r="H129" s="396"/>
      <c r="I129" s="396"/>
      <c r="J129" s="396"/>
      <c r="K129" s="396"/>
      <c r="L129" s="396"/>
      <c r="M129" s="396"/>
      <c r="N129" s="397"/>
    </row>
    <row r="130" spans="1:14">
      <c r="A130" s="463">
        <f>Calculations!AR96-Calculations!$G$10</f>
        <v>72832.958703148412</v>
      </c>
      <c r="B130" s="464">
        <f>Calculations!AU96-Calculations!$G$11</f>
        <v>72096.582022054732</v>
      </c>
      <c r="C130" s="464">
        <f>Calculations!AX96-Calculations!$G$12</f>
        <v>72832.958703148412</v>
      </c>
      <c r="D130" s="464">
        <f>Calculations!BA96-Calculations!$G$13</f>
        <v>10581.428911218496</v>
      </c>
      <c r="E130" s="465">
        <f>Calculations!BD96-Calculations!$G$14</f>
        <v>7542.9857434791047</v>
      </c>
      <c r="F130" s="396"/>
      <c r="G130" s="396"/>
      <c r="H130" s="396"/>
      <c r="I130" s="396"/>
      <c r="J130" s="396"/>
      <c r="K130" s="396"/>
      <c r="L130" s="396"/>
      <c r="M130" s="396"/>
      <c r="N130" s="397"/>
    </row>
    <row r="131" spans="1:14">
      <c r="A131" s="463">
        <f>Calculations!AR97-Calculations!$G$10</f>
        <v>72960.54731315744</v>
      </c>
      <c r="B131" s="464">
        <f>Calculations!AU97-Calculations!$G$11</f>
        <v>72223.021374322881</v>
      </c>
      <c r="C131" s="464">
        <f>Calculations!AX97-Calculations!$G$12</f>
        <v>72960.54731315744</v>
      </c>
      <c r="D131" s="464">
        <f>Calculations!BA97-Calculations!$G$13</f>
        <v>10599.075049941919</v>
      </c>
      <c r="E131" s="465">
        <f>Calculations!BD97-Calculations!$G$14</f>
        <v>7552.984868597181</v>
      </c>
      <c r="F131" s="396"/>
      <c r="G131" s="396"/>
      <c r="H131" s="396"/>
      <c r="I131" s="396"/>
      <c r="J131" s="396"/>
      <c r="K131" s="396"/>
      <c r="L131" s="396"/>
      <c r="M131" s="396"/>
      <c r="N131" s="397"/>
    </row>
    <row r="132" spans="1:14">
      <c r="A132" s="463">
        <f>Calculations!AR98-Calculations!$G$10</f>
        <v>73096.028396285154</v>
      </c>
      <c r="B132" s="464">
        <f>Calculations!AU98-Calculations!$G$11</f>
        <v>72357.407926268817</v>
      </c>
      <c r="C132" s="464">
        <f>Calculations!AX98-Calculations!$G$12</f>
        <v>73096.028396285154</v>
      </c>
      <c r="D132" s="464">
        <f>Calculations!BA98-Calculations!$G$13</f>
        <v>10747.345566598055</v>
      </c>
      <c r="E132" s="465">
        <f>Calculations!BD98-Calculations!$G$14</f>
        <v>7707.9406363673552</v>
      </c>
      <c r="F132" s="396"/>
      <c r="G132" s="396"/>
      <c r="H132" s="396"/>
      <c r="I132" s="396"/>
      <c r="J132" s="396"/>
      <c r="K132" s="396"/>
      <c r="L132" s="396"/>
      <c r="M132" s="396"/>
      <c r="N132" s="397"/>
    </row>
    <row r="133" spans="1:14">
      <c r="A133" s="463">
        <f>Calculations!AR99-Calculations!$G$10</f>
        <v>73211.755026678831</v>
      </c>
      <c r="B133" s="464">
        <f>Calculations!AU99-Calculations!$G$11</f>
        <v>72472.092146013165</v>
      </c>
      <c r="C133" s="464">
        <f>Calculations!AX99-Calculations!$G$12</f>
        <v>73211.755026678831</v>
      </c>
      <c r="D133" s="464">
        <f>Calculations!BA99-Calculations!$G$13</f>
        <v>10763.351134601155</v>
      </c>
      <c r="E133" s="465">
        <f>Calculations!BD99-Calculations!$G$14</f>
        <v>7717.0101376082384</v>
      </c>
      <c r="F133" s="396"/>
      <c r="G133" s="396"/>
      <c r="H133" s="396"/>
      <c r="I133" s="396"/>
      <c r="J133" s="396"/>
      <c r="K133" s="396"/>
      <c r="L133" s="396"/>
      <c r="M133" s="396"/>
      <c r="N133" s="397"/>
    </row>
    <row r="134" spans="1:14">
      <c r="A134" s="463">
        <f>Calculations!AR100-Calculations!$G$10</f>
        <v>73321.970865148993</v>
      </c>
      <c r="B134" s="464">
        <f>Calculations!AU100-Calculations!$G$11</f>
        <v>72581.315212436355</v>
      </c>
      <c r="C134" s="464">
        <f>Calculations!AX100-Calculations!$G$12</f>
        <v>73321.970865148993</v>
      </c>
      <c r="D134" s="464">
        <f>Calculations!BA100-Calculations!$G$13</f>
        <v>10778.59453269935</v>
      </c>
      <c r="E134" s="465">
        <f>Calculations!BD100-Calculations!$G$14</f>
        <v>7725.6477578376507</v>
      </c>
      <c r="F134" s="396"/>
      <c r="G134" s="396"/>
      <c r="H134" s="396"/>
      <c r="I134" s="396"/>
      <c r="J134" s="396"/>
      <c r="K134" s="396"/>
      <c r="L134" s="396"/>
      <c r="M134" s="396"/>
      <c r="N134" s="397"/>
    </row>
    <row r="135" spans="1:14">
      <c r="A135" s="463">
        <f>Calculations!AR101-Calculations!$G$10</f>
        <v>73426.93833035868</v>
      </c>
      <c r="B135" s="464">
        <f>Calculations!AU101-Calculations!$G$11</f>
        <v>72685.337180458446</v>
      </c>
      <c r="C135" s="464">
        <f>Calculations!AX101-Calculations!$G$12</f>
        <v>73426.93833035868</v>
      </c>
      <c r="D135" s="464">
        <f>Calculations!BA101-Calculations!$G$13</f>
        <v>10793.112054697627</v>
      </c>
      <c r="E135" s="465">
        <f>Calculations!BD101-Calculations!$G$14</f>
        <v>7733.8740628180458</v>
      </c>
      <c r="F135" s="396"/>
      <c r="G135" s="396"/>
      <c r="H135" s="396"/>
      <c r="I135" s="396"/>
      <c r="J135" s="396"/>
      <c r="K135" s="396"/>
      <c r="L135" s="396"/>
      <c r="M135" s="396"/>
      <c r="N135" s="397"/>
    </row>
    <row r="136" spans="1:14">
      <c r="A136" s="463">
        <f>Calculations!AR102-Calculations!$G$10</f>
        <v>73526.90734484409</v>
      </c>
      <c r="B136" s="464">
        <f>Calculations!AU102-Calculations!$G$11</f>
        <v>72784.40572143186</v>
      </c>
      <c r="C136" s="464">
        <f>Calculations!AX102-Calculations!$G$12</f>
        <v>73526.90734484409</v>
      </c>
      <c r="D136" s="464">
        <f>Calculations!BA102-Calculations!$G$13</f>
        <v>10806.938266124558</v>
      </c>
      <c r="E136" s="465">
        <f>Calculations!BD102-Calculations!$G$14</f>
        <v>7741.7086389898468</v>
      </c>
      <c r="F136" s="396"/>
      <c r="G136" s="396"/>
      <c r="H136" s="396"/>
      <c r="I136" s="396"/>
      <c r="J136" s="396"/>
      <c r="K136" s="396"/>
      <c r="L136" s="396"/>
      <c r="M136" s="396"/>
      <c r="N136" s="397"/>
    </row>
    <row r="137" spans="1:14" ht="13.5" thickBot="1">
      <c r="A137" s="469">
        <f>Calculations!AR103-Calculations!$G$10</f>
        <v>73633.060318536154</v>
      </c>
      <c r="B137" s="470">
        <f>Calculations!AU103-Calculations!$G$11</f>
        <v>72889.70110130297</v>
      </c>
      <c r="C137" s="470">
        <f>Calculations!AX103-Calculations!$G$12</f>
        <v>73633.060318536154</v>
      </c>
      <c r="D137" s="470">
        <f>Calculations!BA103-Calculations!$G$13</f>
        <v>10820.106086531163</v>
      </c>
      <c r="E137" s="471">
        <f>Calculations!BD103-Calculations!$G$14</f>
        <v>7760.1145285737148</v>
      </c>
      <c r="F137" s="396"/>
      <c r="G137" s="396"/>
      <c r="H137" s="396"/>
      <c r="I137" s="396"/>
      <c r="J137" s="396"/>
      <c r="K137" s="396"/>
      <c r="L137" s="396"/>
      <c r="M137" s="396"/>
      <c r="N137" s="397"/>
    </row>
    <row r="138" spans="1:14" ht="13.5" thickBot="1">
      <c r="A138" s="399"/>
      <c r="B138" s="400"/>
      <c r="C138" s="400"/>
      <c r="D138" s="400"/>
      <c r="E138" s="400"/>
      <c r="F138" s="400"/>
      <c r="G138" s="400"/>
      <c r="H138" s="400"/>
      <c r="I138" s="400"/>
      <c r="J138" s="400"/>
      <c r="K138" s="400"/>
      <c r="L138" s="400"/>
      <c r="M138" s="400"/>
      <c r="N138" s="401"/>
    </row>
  </sheetData>
  <pageMargins left="0.7" right="0.7" top="0.75" bottom="0.75" header="0.3" footer="0.3"/>
  <pageSetup orientation="portrait" horizontalDpi="1200" verticalDpi="12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5"/>
  <sheetViews>
    <sheetView workbookViewId="0">
      <selection activeCell="E7" sqref="E7"/>
    </sheetView>
  </sheetViews>
  <sheetFormatPr defaultColWidth="8.85546875" defaultRowHeight="12.75"/>
  <cols>
    <col min="2" max="2" width="10.85546875" bestFit="1" customWidth="1"/>
    <col min="5" max="5" width="10.140625" bestFit="1" customWidth="1"/>
    <col min="8" max="8" width="10.140625" bestFit="1" customWidth="1"/>
  </cols>
  <sheetData>
    <row r="1" spans="1:21">
      <c r="A1" s="415" t="s">
        <v>439</v>
      </c>
      <c r="B1" s="495" t="s">
        <v>541</v>
      </c>
    </row>
    <row r="2" spans="1:21" ht="15.75">
      <c r="A2" s="611" t="s">
        <v>440</v>
      </c>
      <c r="B2" s="611"/>
      <c r="C2" s="611"/>
      <c r="D2" s="611"/>
      <c r="E2" s="611"/>
      <c r="F2" s="611"/>
      <c r="G2" s="611"/>
      <c r="H2" s="611"/>
      <c r="I2" s="611"/>
      <c r="J2" s="611"/>
      <c r="K2" s="611"/>
      <c r="L2" s="611"/>
      <c r="M2" s="611"/>
      <c r="N2" s="611"/>
    </row>
    <row r="4" spans="1:21">
      <c r="A4" s="416" t="s">
        <v>420</v>
      </c>
      <c r="B4" s="416" t="s">
        <v>421</v>
      </c>
      <c r="C4" s="412"/>
      <c r="D4" s="421" t="s">
        <v>420</v>
      </c>
      <c r="E4" s="421" t="s">
        <v>421</v>
      </c>
      <c r="F4" s="412"/>
      <c r="G4" s="421" t="s">
        <v>420</v>
      </c>
      <c r="H4" s="421" t="s">
        <v>421</v>
      </c>
      <c r="I4" s="412"/>
      <c r="J4" s="421" t="s">
        <v>420</v>
      </c>
      <c r="K4" s="421" t="s">
        <v>421</v>
      </c>
      <c r="M4" s="416" t="s">
        <v>420</v>
      </c>
      <c r="N4" s="416" t="s">
        <v>437</v>
      </c>
      <c r="O4" s="612" t="s">
        <v>513</v>
      </c>
      <c r="P4" s="612"/>
      <c r="Q4" s="612"/>
      <c r="R4" s="612"/>
      <c r="S4" s="612"/>
      <c r="T4" s="612"/>
      <c r="U4" s="412"/>
    </row>
    <row r="5" spans="1:21">
      <c r="A5" s="416" t="s">
        <v>422</v>
      </c>
      <c r="B5" s="416" t="s">
        <v>424</v>
      </c>
      <c r="C5" s="414"/>
      <c r="D5" s="421" t="s">
        <v>422</v>
      </c>
      <c r="E5" s="416" t="s">
        <v>424</v>
      </c>
      <c r="F5" s="413"/>
      <c r="G5" s="421" t="s">
        <v>422</v>
      </c>
      <c r="H5" s="416" t="s">
        <v>424</v>
      </c>
      <c r="I5" s="413"/>
      <c r="J5" s="421" t="s">
        <v>422</v>
      </c>
      <c r="K5" s="416" t="s">
        <v>424</v>
      </c>
      <c r="M5" s="416" t="s">
        <v>422</v>
      </c>
      <c r="N5" s="416" t="s">
        <v>424</v>
      </c>
      <c r="O5" s="613" t="s">
        <v>429</v>
      </c>
      <c r="P5" s="421" t="s">
        <v>431</v>
      </c>
      <c r="Q5" s="421" t="s">
        <v>432</v>
      </c>
      <c r="R5" s="421" t="s">
        <v>434</v>
      </c>
      <c r="S5" s="421" t="s">
        <v>436</v>
      </c>
      <c r="T5" s="421"/>
      <c r="U5" s="412"/>
    </row>
    <row r="6" spans="1:21">
      <c r="A6" s="417" t="s">
        <v>438</v>
      </c>
      <c r="B6" s="417"/>
      <c r="C6" s="414"/>
      <c r="D6" s="417" t="s">
        <v>425</v>
      </c>
      <c r="E6" s="417"/>
      <c r="F6" s="413"/>
      <c r="G6" s="417" t="s">
        <v>426</v>
      </c>
      <c r="H6" s="417"/>
      <c r="I6" s="413"/>
      <c r="J6" s="417" t="s">
        <v>427</v>
      </c>
      <c r="K6" s="423"/>
      <c r="M6" s="615" t="s">
        <v>428</v>
      </c>
      <c r="N6" s="616"/>
      <c r="O6" s="614"/>
      <c r="P6" s="421" t="s">
        <v>430</v>
      </c>
      <c r="Q6" s="421" t="s">
        <v>433</v>
      </c>
      <c r="R6" s="421" t="s">
        <v>435</v>
      </c>
      <c r="S6" s="421" t="s">
        <v>435</v>
      </c>
      <c r="T6" s="421"/>
      <c r="U6" s="412"/>
    </row>
    <row r="7" spans="1:21">
      <c r="A7" s="418">
        <v>10000</v>
      </c>
      <c r="B7" s="419">
        <v>21750</v>
      </c>
      <c r="C7" s="412"/>
      <c r="D7" s="418">
        <v>10000</v>
      </c>
      <c r="E7" s="422">
        <v>40500</v>
      </c>
      <c r="F7" s="412"/>
      <c r="G7" s="416">
        <v>500</v>
      </c>
      <c r="H7" s="418">
        <v>1000</v>
      </c>
      <c r="J7" s="416">
        <v>500</v>
      </c>
      <c r="K7" s="416">
        <v>675</v>
      </c>
      <c r="M7" s="416">
        <v>200</v>
      </c>
      <c r="N7" s="418">
        <f>SUM(O7:T7)</f>
        <v>1520</v>
      </c>
      <c r="O7" s="474">
        <v>1250</v>
      </c>
      <c r="P7" s="421">
        <v>225</v>
      </c>
      <c r="Q7" s="421"/>
      <c r="R7" s="421">
        <v>45</v>
      </c>
      <c r="S7" s="421"/>
      <c r="T7" s="421"/>
      <c r="U7" s="412"/>
    </row>
    <row r="8" spans="1:21">
      <c r="A8" s="418">
        <v>20000</v>
      </c>
      <c r="B8" s="419">
        <v>35000</v>
      </c>
      <c r="C8" s="412"/>
      <c r="D8" s="418">
        <v>20000</v>
      </c>
      <c r="E8" s="422">
        <v>61500</v>
      </c>
      <c r="F8" s="412"/>
      <c r="G8" s="418">
        <v>1000</v>
      </c>
      <c r="H8" s="418">
        <v>1650</v>
      </c>
      <c r="J8" s="416">
        <v>750</v>
      </c>
      <c r="K8" s="416">
        <v>975</v>
      </c>
      <c r="M8" s="416">
        <v>300</v>
      </c>
      <c r="N8" s="418">
        <f t="shared" ref="N8:N24" si="0">SUM(O8:T8)</f>
        <v>1820</v>
      </c>
      <c r="O8" s="475">
        <v>1550</v>
      </c>
      <c r="P8" s="476">
        <v>225</v>
      </c>
      <c r="Q8" s="476"/>
      <c r="R8" s="476">
        <v>45</v>
      </c>
      <c r="S8" s="476"/>
      <c r="T8" s="476"/>
      <c r="U8" s="412"/>
    </row>
    <row r="9" spans="1:21">
      <c r="A9" s="418">
        <v>30000</v>
      </c>
      <c r="B9" s="419">
        <v>46000</v>
      </c>
      <c r="C9" s="412"/>
      <c r="D9" s="418">
        <v>30000</v>
      </c>
      <c r="E9" s="422">
        <v>77750</v>
      </c>
      <c r="F9" s="412"/>
      <c r="G9" s="418">
        <v>2000</v>
      </c>
      <c r="H9" s="418">
        <v>2650</v>
      </c>
      <c r="J9" s="418">
        <v>1000</v>
      </c>
      <c r="K9" s="418">
        <v>1300</v>
      </c>
      <c r="M9" s="416">
        <v>500</v>
      </c>
      <c r="N9" s="418">
        <f t="shared" si="0"/>
        <v>3015</v>
      </c>
      <c r="O9" s="475">
        <v>2050</v>
      </c>
      <c r="P9" s="476">
        <v>310</v>
      </c>
      <c r="Q9" s="476">
        <v>600</v>
      </c>
      <c r="R9" s="476">
        <v>55</v>
      </c>
      <c r="S9" s="476"/>
      <c r="T9" s="476"/>
      <c r="U9" s="412"/>
    </row>
    <row r="10" spans="1:21">
      <c r="A10" s="418">
        <v>50000</v>
      </c>
      <c r="B10" s="419">
        <v>62750</v>
      </c>
      <c r="C10" s="412"/>
      <c r="D10" s="418">
        <v>50000</v>
      </c>
      <c r="E10" s="422">
        <v>107250</v>
      </c>
      <c r="F10" s="412"/>
      <c r="G10" s="418">
        <v>3000</v>
      </c>
      <c r="H10" s="418">
        <v>3275</v>
      </c>
      <c r="J10" s="418">
        <v>1500</v>
      </c>
      <c r="K10" s="418">
        <v>1925</v>
      </c>
      <c r="M10" s="418">
        <v>1000</v>
      </c>
      <c r="N10" s="418">
        <f t="shared" si="0"/>
        <v>4685</v>
      </c>
      <c r="O10" s="475">
        <v>3125</v>
      </c>
      <c r="P10" s="476">
        <v>450</v>
      </c>
      <c r="Q10" s="476">
        <v>705</v>
      </c>
      <c r="R10" s="476">
        <v>90</v>
      </c>
      <c r="S10" s="476">
        <v>135</v>
      </c>
      <c r="T10" s="476">
        <v>180</v>
      </c>
      <c r="U10" s="412"/>
    </row>
    <row r="11" spans="1:21">
      <c r="A11" s="418">
        <v>75000</v>
      </c>
      <c r="B11" s="419">
        <v>81750</v>
      </c>
      <c r="C11" s="412"/>
      <c r="D11" s="418">
        <v>75000</v>
      </c>
      <c r="E11" s="422">
        <v>134500</v>
      </c>
      <c r="F11" s="412"/>
      <c r="G11" s="418">
        <v>4000</v>
      </c>
      <c r="H11" s="418">
        <v>3975</v>
      </c>
      <c r="J11" s="418">
        <v>2000</v>
      </c>
      <c r="K11" s="418">
        <v>2250</v>
      </c>
      <c r="M11" s="418">
        <v>1500</v>
      </c>
      <c r="N11" s="418">
        <f t="shared" si="0"/>
        <v>5785</v>
      </c>
      <c r="O11" s="475">
        <v>4000</v>
      </c>
      <c r="P11" s="476">
        <v>505</v>
      </c>
      <c r="Q11" s="476">
        <v>840</v>
      </c>
      <c r="R11" s="476">
        <v>125</v>
      </c>
      <c r="S11" s="476">
        <v>135</v>
      </c>
      <c r="T11" s="476">
        <v>180</v>
      </c>
      <c r="U11" s="412"/>
    </row>
    <row r="12" spans="1:21">
      <c r="A12" s="418">
        <v>100000</v>
      </c>
      <c r="B12" s="419">
        <v>99750</v>
      </c>
      <c r="C12" s="412"/>
      <c r="D12" s="418">
        <v>100000</v>
      </c>
      <c r="E12" s="422">
        <v>159000</v>
      </c>
      <c r="F12" s="412"/>
      <c r="G12" s="418">
        <v>5000</v>
      </c>
      <c r="H12" s="418">
        <v>4525</v>
      </c>
      <c r="J12" s="418">
        <v>2500</v>
      </c>
      <c r="K12" s="418">
        <v>2725</v>
      </c>
      <c r="M12" s="418">
        <v>2000</v>
      </c>
      <c r="N12" s="418">
        <f t="shared" si="0"/>
        <v>6835</v>
      </c>
      <c r="O12" s="475">
        <v>4800</v>
      </c>
      <c r="P12" s="476">
        <v>590</v>
      </c>
      <c r="Q12" s="476">
        <v>980</v>
      </c>
      <c r="R12" s="476">
        <v>150</v>
      </c>
      <c r="S12" s="476">
        <v>135</v>
      </c>
      <c r="T12" s="476">
        <v>180</v>
      </c>
      <c r="U12" s="412"/>
    </row>
    <row r="13" spans="1:21">
      <c r="A13" s="418">
        <v>125000</v>
      </c>
      <c r="B13" s="419">
        <v>107500</v>
      </c>
      <c r="C13" s="412"/>
      <c r="D13" s="418">
        <v>125000</v>
      </c>
      <c r="E13" s="422">
        <v>180000</v>
      </c>
      <c r="F13" s="412"/>
      <c r="G13" s="418">
        <v>7500</v>
      </c>
      <c r="H13" s="418">
        <v>6100</v>
      </c>
      <c r="J13" s="418">
        <v>3000</v>
      </c>
      <c r="K13" s="418">
        <v>3225</v>
      </c>
      <c r="M13" s="418">
        <v>3000</v>
      </c>
      <c r="N13" s="418">
        <f t="shared" si="0"/>
        <v>8145</v>
      </c>
      <c r="O13" s="475">
        <v>6025</v>
      </c>
      <c r="P13" s="476">
        <v>590</v>
      </c>
      <c r="Q13" s="476">
        <v>980</v>
      </c>
      <c r="R13" s="476">
        <v>150</v>
      </c>
      <c r="S13" s="476">
        <v>175</v>
      </c>
      <c r="T13" s="476">
        <v>225</v>
      </c>
      <c r="U13" s="412"/>
    </row>
    <row r="14" spans="1:21">
      <c r="A14" s="418">
        <v>150000</v>
      </c>
      <c r="B14" s="419">
        <v>116250</v>
      </c>
      <c r="C14" s="412"/>
      <c r="D14" s="418">
        <v>150000</v>
      </c>
      <c r="E14" s="422">
        <v>203250</v>
      </c>
      <c r="F14" s="412"/>
      <c r="G14" s="418">
        <v>10000</v>
      </c>
      <c r="H14" s="418">
        <v>7400</v>
      </c>
      <c r="I14" s="412"/>
      <c r="J14" s="418">
        <v>4000</v>
      </c>
      <c r="K14" s="418">
        <v>4825</v>
      </c>
      <c r="M14" s="418">
        <v>4000</v>
      </c>
      <c r="N14" s="418">
        <f t="shared" si="0"/>
        <v>9915</v>
      </c>
      <c r="O14" s="475">
        <v>7175</v>
      </c>
      <c r="P14" s="476">
        <v>785</v>
      </c>
      <c r="Q14" s="475">
        <v>1315</v>
      </c>
      <c r="R14" s="476">
        <v>240</v>
      </c>
      <c r="S14" s="476">
        <v>175</v>
      </c>
      <c r="T14" s="476">
        <v>225</v>
      </c>
      <c r="U14" s="412"/>
    </row>
    <row r="15" spans="1:21">
      <c r="A15" s="418">
        <v>200000</v>
      </c>
      <c r="B15" s="419">
        <v>131250</v>
      </c>
      <c r="C15" s="412"/>
      <c r="D15" s="418">
        <v>200000</v>
      </c>
      <c r="E15" s="422">
        <v>250000</v>
      </c>
      <c r="F15" s="412"/>
      <c r="G15" s="418">
        <v>15000</v>
      </c>
      <c r="H15" s="418">
        <v>9200</v>
      </c>
      <c r="I15" s="412"/>
      <c r="J15" s="418">
        <v>5000</v>
      </c>
      <c r="K15" s="418">
        <v>5975</v>
      </c>
      <c r="M15" s="418">
        <v>5000</v>
      </c>
      <c r="N15" s="418">
        <f t="shared" si="0"/>
        <v>11905</v>
      </c>
      <c r="O15" s="475">
        <v>8675</v>
      </c>
      <c r="P15" s="476">
        <v>980</v>
      </c>
      <c r="Q15" s="475">
        <v>1540</v>
      </c>
      <c r="R15" s="476">
        <v>310</v>
      </c>
      <c r="S15" s="476">
        <v>175</v>
      </c>
      <c r="T15" s="476">
        <v>225</v>
      </c>
      <c r="U15" s="412"/>
    </row>
    <row r="16" spans="1:21">
      <c r="A16" s="418">
        <v>250000</v>
      </c>
      <c r="B16" s="419">
        <v>148000</v>
      </c>
      <c r="C16" s="412"/>
      <c r="D16" s="418">
        <v>250000</v>
      </c>
      <c r="E16" s="422">
        <v>284000</v>
      </c>
      <c r="F16" s="412"/>
      <c r="G16" s="418">
        <v>20000</v>
      </c>
      <c r="H16" s="418">
        <v>12775</v>
      </c>
      <c r="I16" s="412"/>
      <c r="J16" s="418">
        <v>6500</v>
      </c>
      <c r="K16" s="418">
        <v>7675</v>
      </c>
      <c r="M16" s="418">
        <v>7500</v>
      </c>
      <c r="N16" s="418">
        <f t="shared" si="0"/>
        <v>14515</v>
      </c>
      <c r="O16" s="475">
        <v>10650</v>
      </c>
      <c r="P16" s="475">
        <v>1290</v>
      </c>
      <c r="Q16" s="475">
        <v>1735</v>
      </c>
      <c r="R16" s="476">
        <v>355</v>
      </c>
      <c r="S16" s="476">
        <v>215</v>
      </c>
      <c r="T16" s="476">
        <v>270</v>
      </c>
      <c r="U16" s="412"/>
    </row>
    <row r="17" spans="1:21">
      <c r="A17" s="418">
        <v>300000</v>
      </c>
      <c r="B17" s="419">
        <v>164000</v>
      </c>
      <c r="C17" s="412"/>
      <c r="D17" s="418">
        <v>300000</v>
      </c>
      <c r="E17" s="422">
        <v>346000</v>
      </c>
      <c r="F17" s="412"/>
      <c r="G17" s="418">
        <v>30000</v>
      </c>
      <c r="H17" s="418">
        <v>17650</v>
      </c>
      <c r="I17" s="412"/>
      <c r="J17" s="418">
        <v>9000</v>
      </c>
      <c r="K17" s="418">
        <v>10525</v>
      </c>
      <c r="M17" s="418">
        <v>10000</v>
      </c>
      <c r="N17" s="418">
        <f t="shared" si="0"/>
        <v>18050</v>
      </c>
      <c r="O17" s="475">
        <v>13450</v>
      </c>
      <c r="P17" s="475">
        <v>1485</v>
      </c>
      <c r="Q17" s="475">
        <v>2100</v>
      </c>
      <c r="R17" s="476">
        <v>530</v>
      </c>
      <c r="S17" s="476">
        <v>215</v>
      </c>
      <c r="T17" s="476">
        <v>270</v>
      </c>
      <c r="U17" s="412"/>
    </row>
    <row r="18" spans="1:21">
      <c r="A18" s="418">
        <v>400000</v>
      </c>
      <c r="B18" s="419">
        <v>205250</v>
      </c>
      <c r="C18" s="412"/>
      <c r="D18" s="418">
        <v>400000</v>
      </c>
      <c r="E18" s="422">
        <v>376500</v>
      </c>
      <c r="F18" s="412"/>
      <c r="G18" s="418">
        <v>50000</v>
      </c>
      <c r="H18" s="418">
        <v>25500</v>
      </c>
      <c r="I18" s="412"/>
      <c r="J18" s="418">
        <v>12000</v>
      </c>
      <c r="K18" s="418">
        <v>14000</v>
      </c>
      <c r="M18" s="418">
        <v>15000</v>
      </c>
      <c r="N18" s="418">
        <f t="shared" si="0"/>
        <v>23915</v>
      </c>
      <c r="O18" s="475">
        <v>19150</v>
      </c>
      <c r="P18" s="475">
        <v>1485</v>
      </c>
      <c r="Q18" s="475">
        <v>2100</v>
      </c>
      <c r="R18" s="476">
        <v>530</v>
      </c>
      <c r="S18" s="476">
        <v>290</v>
      </c>
      <c r="T18" s="476">
        <v>360</v>
      </c>
      <c r="U18" s="412"/>
    </row>
    <row r="19" spans="1:21">
      <c r="A19" s="418">
        <v>500000</v>
      </c>
      <c r="B19" s="419">
        <v>240750</v>
      </c>
      <c r="C19" s="412"/>
      <c r="D19" s="418">
        <v>500000</v>
      </c>
      <c r="E19" s="422">
        <v>407500</v>
      </c>
      <c r="F19" s="412"/>
      <c r="G19" s="418">
        <v>75000</v>
      </c>
      <c r="H19" s="418">
        <v>37800</v>
      </c>
      <c r="I19" s="412"/>
      <c r="J19" s="418">
        <v>16000</v>
      </c>
      <c r="K19" s="418">
        <v>18200</v>
      </c>
      <c r="M19" s="418">
        <v>20000</v>
      </c>
      <c r="N19" s="418">
        <f t="shared" si="0"/>
        <v>29685</v>
      </c>
      <c r="O19" s="475">
        <v>23625</v>
      </c>
      <c r="P19" s="475">
        <v>1840</v>
      </c>
      <c r="Q19" s="475">
        <v>2855</v>
      </c>
      <c r="R19" s="476">
        <v>715</v>
      </c>
      <c r="S19" s="476">
        <v>290</v>
      </c>
      <c r="T19" s="476">
        <v>360</v>
      </c>
      <c r="U19" s="412"/>
    </row>
    <row r="20" spans="1:21">
      <c r="A20" s="418">
        <v>750000</v>
      </c>
      <c r="B20" s="419">
        <v>309000</v>
      </c>
      <c r="C20" s="412"/>
      <c r="D20" s="418">
        <v>750000</v>
      </c>
      <c r="E20" s="422">
        <v>509000</v>
      </c>
      <c r="F20" s="412"/>
      <c r="G20" s="418">
        <v>100000</v>
      </c>
      <c r="H20" s="418">
        <v>47875</v>
      </c>
      <c r="I20" s="412"/>
      <c r="J20" s="418">
        <v>20000</v>
      </c>
      <c r="K20" s="418">
        <v>22350</v>
      </c>
      <c r="M20" s="418">
        <v>30000</v>
      </c>
      <c r="N20" s="418">
        <f t="shared" si="0"/>
        <v>37705</v>
      </c>
      <c r="O20" s="475">
        <v>30575</v>
      </c>
      <c r="P20" s="475">
        <v>2085</v>
      </c>
      <c r="Q20" s="475">
        <v>3415</v>
      </c>
      <c r="R20" s="476">
        <v>905</v>
      </c>
      <c r="S20" s="476">
        <v>320</v>
      </c>
      <c r="T20" s="476">
        <v>405</v>
      </c>
      <c r="U20" s="412"/>
    </row>
    <row r="21" spans="1:21">
      <c r="A21" s="420">
        <v>1000000</v>
      </c>
      <c r="B21" s="419">
        <v>357250</v>
      </c>
      <c r="C21" s="412"/>
      <c r="D21" s="420">
        <v>1000000</v>
      </c>
      <c r="E21" s="422">
        <v>585500</v>
      </c>
      <c r="F21" s="412"/>
      <c r="G21" s="412"/>
      <c r="H21" s="412"/>
      <c r="I21" s="412"/>
      <c r="M21" s="418">
        <v>50000</v>
      </c>
      <c r="N21" s="418">
        <f t="shared" si="0"/>
        <v>51465</v>
      </c>
      <c r="O21" s="475">
        <v>42325</v>
      </c>
      <c r="P21" s="475">
        <v>2610</v>
      </c>
      <c r="Q21" s="475">
        <v>4590</v>
      </c>
      <c r="R21" s="475">
        <v>1125</v>
      </c>
      <c r="S21" s="476">
        <v>365</v>
      </c>
      <c r="T21" s="476">
        <v>450</v>
      </c>
      <c r="U21" s="412"/>
    </row>
    <row r="22" spans="1:21">
      <c r="A22" s="420">
        <v>1500000</v>
      </c>
      <c r="B22" s="419">
        <v>498750</v>
      </c>
      <c r="C22" s="412"/>
      <c r="D22" s="420">
        <v>1500000</v>
      </c>
      <c r="E22" s="422">
        <v>718000</v>
      </c>
      <c r="F22" s="412"/>
      <c r="G22" s="412"/>
      <c r="H22" s="412"/>
      <c r="I22" s="412"/>
      <c r="M22" s="418">
        <v>75000</v>
      </c>
      <c r="N22" s="418">
        <f t="shared" si="0"/>
        <v>65615</v>
      </c>
      <c r="O22" s="475">
        <v>54500</v>
      </c>
      <c r="P22" s="475">
        <v>3155</v>
      </c>
      <c r="Q22" s="475">
        <v>5710</v>
      </c>
      <c r="R22" s="475">
        <v>1350</v>
      </c>
      <c r="S22" s="476">
        <v>405</v>
      </c>
      <c r="T22" s="476">
        <v>495</v>
      </c>
      <c r="U22" s="412"/>
    </row>
    <row r="23" spans="1:21">
      <c r="A23" s="418">
        <v>2000000</v>
      </c>
      <c r="B23" s="419">
        <v>607250</v>
      </c>
      <c r="C23" s="412"/>
      <c r="D23" s="418">
        <v>2000000</v>
      </c>
      <c r="E23" s="422">
        <v>865500</v>
      </c>
      <c r="F23" s="412"/>
      <c r="G23" s="412"/>
      <c r="H23" s="412"/>
      <c r="I23" s="412"/>
      <c r="M23" s="418">
        <v>100000</v>
      </c>
      <c r="N23" s="418">
        <f t="shared" si="0"/>
        <v>79400</v>
      </c>
      <c r="O23" s="475">
        <v>66250</v>
      </c>
      <c r="P23" s="475">
        <v>3495</v>
      </c>
      <c r="Q23" s="475">
        <v>7030</v>
      </c>
      <c r="R23" s="475">
        <v>1725</v>
      </c>
      <c r="S23" s="476">
        <v>405</v>
      </c>
      <c r="T23" s="476">
        <v>495</v>
      </c>
      <c r="U23" s="412"/>
    </row>
    <row r="24" spans="1:21">
      <c r="A24" s="418">
        <v>2500000</v>
      </c>
      <c r="B24" s="419">
        <v>710000</v>
      </c>
      <c r="C24" s="412"/>
      <c r="D24" s="418">
        <v>2500000</v>
      </c>
      <c r="E24" s="422">
        <v>967500</v>
      </c>
      <c r="F24" s="412"/>
      <c r="G24" s="412"/>
      <c r="H24" s="412"/>
      <c r="I24" s="412"/>
      <c r="M24" s="418">
        <v>150000</v>
      </c>
      <c r="N24" s="418">
        <f t="shared" si="0"/>
        <v>103925</v>
      </c>
      <c r="O24" s="475">
        <v>86400</v>
      </c>
      <c r="P24" s="475">
        <v>4915</v>
      </c>
      <c r="Q24" s="475">
        <v>9185</v>
      </c>
      <c r="R24" s="475">
        <v>2525</v>
      </c>
      <c r="S24" s="476">
        <v>405</v>
      </c>
      <c r="T24" s="476">
        <v>495</v>
      </c>
      <c r="U24" s="412"/>
    </row>
    <row r="25" spans="1:21">
      <c r="A25" s="416" t="s">
        <v>423</v>
      </c>
      <c r="B25" s="419">
        <v>812500</v>
      </c>
      <c r="C25" s="412"/>
      <c r="D25" s="418">
        <v>3000000</v>
      </c>
      <c r="E25" s="422">
        <v>1120000</v>
      </c>
      <c r="F25" s="412"/>
      <c r="G25" s="412"/>
      <c r="H25" s="412"/>
      <c r="I25" s="412"/>
      <c r="M25" s="418">
        <v>200000</v>
      </c>
      <c r="N25" s="418">
        <f>SUM(O25:T25)</f>
        <v>125370</v>
      </c>
      <c r="O25" s="475">
        <v>104325</v>
      </c>
      <c r="P25" s="475">
        <v>5675</v>
      </c>
      <c r="Q25" s="475">
        <v>11370</v>
      </c>
      <c r="R25" s="475">
        <v>3100</v>
      </c>
      <c r="S25" s="476">
        <v>405</v>
      </c>
      <c r="T25" s="476">
        <v>495</v>
      </c>
      <c r="U25" s="412"/>
    </row>
    <row r="26" spans="1:21">
      <c r="A26" s="418">
        <v>4000000</v>
      </c>
      <c r="B26" s="419">
        <v>991250</v>
      </c>
      <c r="C26" s="412"/>
      <c r="D26" s="418">
        <v>4000000</v>
      </c>
      <c r="E26" s="422">
        <v>1344000</v>
      </c>
      <c r="F26" s="412"/>
      <c r="G26" s="412"/>
      <c r="H26" s="412"/>
      <c r="I26" s="412"/>
    </row>
    <row r="27" spans="1:21">
      <c r="A27" s="418">
        <v>5000000</v>
      </c>
      <c r="B27" s="419">
        <v>1159000</v>
      </c>
      <c r="C27" s="412"/>
      <c r="D27" s="418">
        <v>5000000</v>
      </c>
      <c r="E27" s="422">
        <v>1578000</v>
      </c>
      <c r="F27" s="412"/>
      <c r="G27" s="412"/>
      <c r="H27" s="412"/>
      <c r="I27" s="412"/>
    </row>
    <row r="28" spans="1:21">
      <c r="A28" s="418">
        <v>6000000</v>
      </c>
      <c r="B28" s="419">
        <v>1322000</v>
      </c>
      <c r="C28" s="412"/>
      <c r="D28" s="418">
        <v>6000000</v>
      </c>
      <c r="E28" s="422">
        <v>1832500</v>
      </c>
      <c r="F28" s="412"/>
      <c r="G28" s="412"/>
      <c r="H28" s="412"/>
      <c r="I28" s="412"/>
    </row>
    <row r="29" spans="1:21">
      <c r="A29" s="418">
        <v>7500000</v>
      </c>
      <c r="B29" s="419">
        <v>1544000</v>
      </c>
      <c r="C29" s="412"/>
      <c r="D29" s="418">
        <v>7500000</v>
      </c>
      <c r="E29" s="422">
        <v>2138000</v>
      </c>
      <c r="F29" s="412"/>
      <c r="G29" s="412"/>
      <c r="H29" s="412"/>
      <c r="I29" s="412"/>
    </row>
    <row r="30" spans="1:21">
      <c r="A30" s="420">
        <v>10000000</v>
      </c>
      <c r="B30" s="419">
        <v>1886000</v>
      </c>
      <c r="C30" s="412"/>
      <c r="D30" s="418">
        <v>10000000</v>
      </c>
      <c r="E30" s="422">
        <v>2749000</v>
      </c>
      <c r="F30" s="412"/>
      <c r="G30" s="412"/>
      <c r="H30" s="412"/>
      <c r="I30" s="412"/>
    </row>
    <row r="39" spans="14:20">
      <c r="O39" s="415"/>
    </row>
    <row r="41" spans="14:20" ht="15.75">
      <c r="N41" s="425" t="s">
        <v>442</v>
      </c>
      <c r="O41" s="426"/>
      <c r="P41" s="426"/>
      <c r="Q41" s="426"/>
      <c r="R41" s="426"/>
      <c r="S41" s="426"/>
      <c r="T41" s="427"/>
    </row>
    <row r="42" spans="14:20" ht="15.75">
      <c r="N42" s="428" t="s">
        <v>441</v>
      </c>
      <c r="O42" s="429"/>
      <c r="P42" s="429"/>
      <c r="Q42" s="429"/>
      <c r="R42" s="429"/>
      <c r="S42" s="429"/>
      <c r="T42" s="430"/>
    </row>
    <row r="43" spans="14:20" ht="15.75">
      <c r="N43" s="428" t="s">
        <v>443</v>
      </c>
      <c r="O43" s="429"/>
      <c r="P43" s="429"/>
      <c r="Q43" s="429"/>
      <c r="R43" s="429"/>
      <c r="S43" s="429"/>
      <c r="T43" s="430"/>
    </row>
    <row r="44" spans="14:20" ht="15.75">
      <c r="N44" s="428" t="s">
        <v>444</v>
      </c>
      <c r="O44" s="429"/>
      <c r="P44" s="429"/>
      <c r="Q44" s="429"/>
      <c r="R44" s="429"/>
      <c r="S44" s="429"/>
      <c r="T44" s="430"/>
    </row>
    <row r="45" spans="14:20" ht="15.75">
      <c r="N45" s="431" t="s">
        <v>445</v>
      </c>
      <c r="O45" s="432"/>
      <c r="P45" s="432"/>
      <c r="Q45" s="432"/>
      <c r="R45" s="432"/>
      <c r="S45" s="432"/>
      <c r="T45" s="433"/>
    </row>
    <row r="65" spans="1:14" ht="15.75">
      <c r="A65" s="424"/>
      <c r="B65" s="424"/>
      <c r="C65" s="424"/>
      <c r="D65" s="424"/>
      <c r="E65" s="424"/>
      <c r="F65" s="424"/>
      <c r="G65" s="424"/>
      <c r="H65" s="424"/>
      <c r="I65" s="424"/>
      <c r="J65" s="424"/>
      <c r="K65" s="424"/>
      <c r="L65" s="424"/>
      <c r="M65" s="424"/>
      <c r="N65" s="424"/>
    </row>
  </sheetData>
  <mergeCells count="4">
    <mergeCell ref="A2:N2"/>
    <mergeCell ref="O4:T4"/>
    <mergeCell ref="O5:O6"/>
    <mergeCell ref="M6:N6"/>
  </mergeCells>
  <hyperlinks>
    <hyperlink ref="B1" r:id="rId1"/>
  </hyperlinks>
  <pageMargins left="0.7" right="0.7" top="0.75" bottom="0.75" header="0.3" footer="0.3"/>
  <pageSetup orientation="portrait" horizontalDpi="1200" verticalDpi="1200"/>
  <drawing r:id="rId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F6"/>
  <sheetViews>
    <sheetView workbookViewId="0">
      <selection activeCell="C7" sqref="C7"/>
    </sheetView>
  </sheetViews>
  <sheetFormatPr defaultColWidth="8.85546875" defaultRowHeight="12.75"/>
  <cols>
    <col min="2" max="2" width="10.7109375" bestFit="1" customWidth="1"/>
    <col min="5" max="5" width="14.42578125" bestFit="1" customWidth="1"/>
  </cols>
  <sheetData>
    <row r="3" spans="2:6">
      <c r="B3" t="s">
        <v>376</v>
      </c>
      <c r="C3">
        <v>3</v>
      </c>
      <c r="E3" t="s">
        <v>379</v>
      </c>
      <c r="F3">
        <v>1.6</v>
      </c>
    </row>
    <row r="4" spans="2:6">
      <c r="B4" t="s">
        <v>377</v>
      </c>
      <c r="C4">
        <v>4</v>
      </c>
      <c r="E4" t="s">
        <v>380</v>
      </c>
      <c r="F4">
        <v>1.28</v>
      </c>
    </row>
    <row r="5" spans="2:6">
      <c r="B5" t="s">
        <v>381</v>
      </c>
      <c r="C5">
        <v>5</v>
      </c>
    </row>
    <row r="6" spans="2:6">
      <c r="B6" t="s">
        <v>378</v>
      </c>
      <c r="C6">
        <v>5</v>
      </c>
    </row>
  </sheetData>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409"/>
  <sheetViews>
    <sheetView topLeftCell="A10" workbookViewId="0">
      <selection activeCell="K21" sqref="K21"/>
    </sheetView>
  </sheetViews>
  <sheetFormatPr defaultColWidth="8.85546875" defaultRowHeight="12.75"/>
  <cols>
    <col min="1" max="1" width="9.140625" style="357" customWidth="1"/>
    <col min="2" max="2" width="8.85546875" style="357"/>
    <col min="3" max="3" width="16.7109375" style="357" customWidth="1"/>
    <col min="4" max="4" width="13.28515625" style="357" customWidth="1"/>
    <col min="5" max="5" width="14.7109375" style="357" customWidth="1"/>
    <col min="6" max="6" width="15.42578125" style="357" customWidth="1"/>
    <col min="7" max="7" width="15.7109375" style="357" customWidth="1"/>
    <col min="8" max="8" width="14" style="357" customWidth="1"/>
    <col min="9" max="9" width="14.140625" style="356" customWidth="1"/>
    <col min="10" max="10" width="9.140625" style="357" customWidth="1"/>
    <col min="11" max="17" width="8.85546875" style="357"/>
    <col min="18" max="18" width="9.140625" style="357" customWidth="1"/>
    <col min="19" max="25" width="8.85546875" style="357"/>
    <col min="26" max="49" width="9.140625" style="357" customWidth="1"/>
    <col min="50" max="67" width="8.85546875" style="357"/>
    <col min="68" max="16384" width="8.85546875" style="389"/>
  </cols>
  <sheetData>
    <row r="1" spans="1:26" s="357" customFormat="1">
      <c r="A1" s="355"/>
      <c r="B1" s="355"/>
      <c r="C1" s="355"/>
      <c r="D1" s="355"/>
      <c r="E1" s="355"/>
      <c r="F1" s="355"/>
      <c r="G1" s="355"/>
      <c r="H1" s="355"/>
      <c r="I1" s="356"/>
      <c r="J1" s="355"/>
      <c r="K1" s="355"/>
      <c r="L1" s="355"/>
      <c r="M1" s="355"/>
      <c r="N1" s="355"/>
      <c r="O1" s="355"/>
      <c r="P1" s="355"/>
      <c r="Q1" s="355"/>
      <c r="R1" s="355"/>
      <c r="S1" s="355"/>
      <c r="T1" s="355"/>
      <c r="U1" s="355"/>
      <c r="V1" s="355"/>
      <c r="W1" s="355"/>
      <c r="X1" s="355"/>
      <c r="Y1" s="355"/>
      <c r="Z1" s="355"/>
    </row>
    <row r="2" spans="1:26" s="357" customFormat="1">
      <c r="A2" s="355"/>
      <c r="B2" s="355"/>
      <c r="C2" s="355"/>
      <c r="D2" s="355"/>
      <c r="E2" s="355"/>
      <c r="F2" s="355"/>
      <c r="G2" s="355"/>
      <c r="H2" s="355"/>
      <c r="I2" s="356"/>
      <c r="J2" s="355"/>
      <c r="K2" s="355"/>
      <c r="L2" s="355"/>
      <c r="M2" s="355"/>
      <c r="N2" s="355"/>
      <c r="O2" s="355"/>
      <c r="P2" s="355"/>
      <c r="Q2" s="355"/>
      <c r="R2" s="355"/>
      <c r="S2" s="355"/>
      <c r="T2" s="355"/>
      <c r="U2" s="355"/>
      <c r="V2" s="355"/>
      <c r="W2" s="355"/>
      <c r="X2" s="355"/>
      <c r="Y2" s="355"/>
      <c r="Z2" s="355"/>
    </row>
    <row r="3" spans="1:26" s="357" customFormat="1" ht="16.5" customHeight="1">
      <c r="A3" s="355"/>
      <c r="B3" s="358" t="s">
        <v>389</v>
      </c>
      <c r="C3" s="358"/>
      <c r="D3" s="358"/>
      <c r="E3" s="358"/>
      <c r="F3" s="358"/>
      <c r="G3" s="358"/>
      <c r="H3" s="358"/>
      <c r="I3" s="358"/>
      <c r="J3" s="358"/>
      <c r="K3" s="358"/>
      <c r="L3" s="358"/>
      <c r="M3" s="358"/>
      <c r="N3" s="355"/>
      <c r="O3" s="355"/>
      <c r="P3" s="355"/>
      <c r="Q3" s="355"/>
      <c r="R3" s="355"/>
      <c r="S3" s="355"/>
      <c r="T3" s="355"/>
      <c r="U3" s="355"/>
      <c r="V3" s="355"/>
      <c r="W3" s="355"/>
      <c r="X3" s="355"/>
      <c r="Y3" s="355"/>
      <c r="Z3" s="355"/>
    </row>
    <row r="4" spans="1:26" s="357" customFormat="1" ht="11.25" customHeight="1">
      <c r="A4" s="355"/>
      <c r="B4" s="358"/>
      <c r="C4" s="358"/>
      <c r="D4" s="358"/>
      <c r="E4" s="358"/>
      <c r="F4" s="358"/>
      <c r="G4" s="358"/>
      <c r="H4" s="358"/>
      <c r="I4" s="358"/>
      <c r="J4" s="358"/>
      <c r="K4" s="358"/>
      <c r="L4" s="358"/>
      <c r="M4" s="358"/>
      <c r="N4" s="355"/>
      <c r="O4" s="355"/>
      <c r="P4" s="355"/>
      <c r="Q4" s="355"/>
      <c r="R4" s="355"/>
      <c r="S4" s="355"/>
      <c r="T4" s="355"/>
      <c r="U4" s="355"/>
      <c r="V4" s="355"/>
      <c r="W4" s="355"/>
      <c r="X4" s="355"/>
      <c r="Y4" s="355"/>
      <c r="Z4" s="355"/>
    </row>
    <row r="5" spans="1:26" s="357" customFormat="1" ht="19.5" customHeight="1">
      <c r="A5" s="355"/>
      <c r="B5" s="358"/>
      <c r="C5" s="358" t="s">
        <v>419</v>
      </c>
      <c r="D5" s="358"/>
      <c r="E5" s="358"/>
      <c r="F5" s="358"/>
      <c r="G5" s="358"/>
      <c r="H5" s="358"/>
      <c r="I5" s="358"/>
      <c r="J5" s="358"/>
      <c r="K5" s="358"/>
      <c r="L5" s="358"/>
      <c r="M5" s="358"/>
      <c r="N5" s="355"/>
      <c r="O5" s="355"/>
      <c r="P5" s="355"/>
      <c r="Q5" s="355"/>
      <c r="R5" s="355"/>
      <c r="S5" s="355"/>
      <c r="T5" s="355"/>
      <c r="U5" s="355"/>
      <c r="V5" s="355"/>
      <c r="W5" s="355"/>
      <c r="X5" s="355"/>
      <c r="Y5" s="355"/>
      <c r="Z5" s="355"/>
    </row>
    <row r="6" spans="1:26" s="357" customFormat="1" ht="19.5" customHeight="1">
      <c r="A6" s="355"/>
      <c r="B6" s="358"/>
      <c r="C6" s="358"/>
      <c r="D6" s="358"/>
      <c r="E6" s="358"/>
      <c r="F6" s="358"/>
      <c r="G6" s="358"/>
      <c r="H6" s="358"/>
      <c r="I6" s="358"/>
      <c r="J6" s="358"/>
      <c r="K6" s="358"/>
      <c r="L6" s="358"/>
      <c r="M6" s="358"/>
      <c r="N6" s="355"/>
      <c r="O6" s="355"/>
      <c r="P6" s="355"/>
      <c r="Q6" s="355"/>
      <c r="R6" s="355"/>
      <c r="S6" s="355"/>
      <c r="T6" s="355"/>
      <c r="U6" s="355"/>
      <c r="V6" s="355"/>
      <c r="W6" s="355"/>
      <c r="X6" s="355"/>
      <c r="Y6" s="355"/>
      <c r="Z6" s="355"/>
    </row>
    <row r="7" spans="1:26" s="357" customFormat="1" ht="14.25" customHeight="1">
      <c r="A7" s="355"/>
      <c r="B7" s="358"/>
      <c r="C7" s="358"/>
      <c r="D7" s="358"/>
      <c r="E7" s="358"/>
      <c r="F7" s="358"/>
      <c r="G7" s="358"/>
      <c r="H7" s="358"/>
      <c r="I7" s="358"/>
      <c r="J7" s="358"/>
      <c r="K7" s="358"/>
      <c r="L7" s="358"/>
      <c r="M7" s="358"/>
      <c r="N7" s="355"/>
      <c r="O7" s="355"/>
      <c r="P7" s="355"/>
      <c r="Q7" s="355"/>
      <c r="R7" s="355"/>
      <c r="S7" s="355"/>
      <c r="T7" s="355"/>
      <c r="U7" s="355"/>
      <c r="V7" s="355"/>
      <c r="W7" s="355"/>
      <c r="X7" s="355"/>
      <c r="Y7" s="355"/>
      <c r="Z7" s="355"/>
    </row>
    <row r="8" spans="1:26" s="357" customFormat="1" ht="14.25" customHeight="1" thickBot="1">
      <c r="A8" s="355"/>
      <c r="B8" s="358"/>
      <c r="C8" s="358"/>
      <c r="D8" s="358"/>
      <c r="E8" s="358"/>
      <c r="F8" s="358"/>
      <c r="G8" s="358"/>
      <c r="H8" s="358"/>
      <c r="I8" s="358"/>
      <c r="J8" s="358"/>
      <c r="K8" s="358"/>
      <c r="L8" s="358"/>
      <c r="M8" s="358"/>
      <c r="N8" s="355"/>
      <c r="O8" s="355"/>
      <c r="P8" s="355"/>
      <c r="Q8" s="355"/>
      <c r="R8" s="355"/>
      <c r="S8" s="355"/>
      <c r="T8" s="355"/>
      <c r="U8" s="355"/>
      <c r="V8" s="355"/>
      <c r="W8" s="355"/>
      <c r="X8" s="355"/>
      <c r="Y8" s="355"/>
      <c r="Z8" s="355"/>
    </row>
    <row r="9" spans="1:26" s="357" customFormat="1" ht="12" customHeight="1" thickTop="1" thickBot="1">
      <c r="A9" s="355"/>
      <c r="B9" s="358"/>
      <c r="C9" s="617" t="s">
        <v>63</v>
      </c>
      <c r="D9" s="618"/>
      <c r="E9" s="618"/>
      <c r="F9" s="618"/>
      <c r="G9" s="619"/>
      <c r="H9" s="358"/>
      <c r="I9" s="358"/>
      <c r="J9" s="358"/>
      <c r="K9" s="358"/>
      <c r="L9" s="358"/>
      <c r="M9" s="358"/>
      <c r="N9" s="355"/>
      <c r="O9" s="355"/>
      <c r="P9" s="355"/>
      <c r="Q9" s="355"/>
      <c r="R9" s="355"/>
      <c r="S9" s="355"/>
      <c r="T9" s="355"/>
      <c r="U9" s="355"/>
      <c r="V9" s="355"/>
      <c r="W9" s="355"/>
      <c r="X9" s="355"/>
      <c r="Y9" s="355"/>
      <c r="Z9" s="355"/>
    </row>
    <row r="10" spans="1:26" s="357" customFormat="1" ht="12" customHeight="1">
      <c r="A10" s="355"/>
      <c r="B10" s="358"/>
      <c r="C10" s="359" t="s">
        <v>140</v>
      </c>
      <c r="D10" s="360" t="s">
        <v>99</v>
      </c>
      <c r="E10" s="360"/>
      <c r="F10" s="361"/>
      <c r="G10" s="362"/>
      <c r="H10" s="358"/>
      <c r="I10" s="358"/>
      <c r="J10" s="358"/>
      <c r="K10" s="358"/>
      <c r="L10" s="358"/>
      <c r="M10" s="358"/>
      <c r="N10" s="355"/>
      <c r="O10" s="355"/>
      <c r="P10" s="355"/>
      <c r="Q10" s="355"/>
      <c r="R10" s="355"/>
      <c r="S10" s="355"/>
      <c r="T10" s="355"/>
      <c r="U10" s="355"/>
      <c r="V10" s="355"/>
      <c r="W10" s="355"/>
      <c r="X10" s="355"/>
      <c r="Y10" s="355"/>
      <c r="Z10" s="355"/>
    </row>
    <row r="11" spans="1:26" s="357" customFormat="1" ht="12" customHeight="1">
      <c r="A11" s="355"/>
      <c r="B11" s="358"/>
      <c r="C11" s="363" t="s">
        <v>141</v>
      </c>
      <c r="D11" s="364" t="s">
        <v>100</v>
      </c>
      <c r="E11" s="364"/>
      <c r="F11" s="365"/>
      <c r="G11" s="366"/>
      <c r="H11" s="358"/>
      <c r="I11" s="358"/>
      <c r="J11" s="358"/>
      <c r="K11" s="358"/>
      <c r="L11" s="358"/>
      <c r="M11" s="358"/>
      <c r="N11" s="355"/>
      <c r="O11" s="355"/>
      <c r="P11" s="355"/>
      <c r="Q11" s="355"/>
      <c r="R11" s="355"/>
      <c r="S11" s="355"/>
      <c r="T11" s="355"/>
      <c r="U11" s="355"/>
      <c r="V11" s="355"/>
      <c r="W11" s="355"/>
      <c r="X11" s="355"/>
      <c r="Y11" s="355"/>
      <c r="Z11" s="355"/>
    </row>
    <row r="12" spans="1:26" s="357" customFormat="1" ht="12" customHeight="1">
      <c r="A12" s="355"/>
      <c r="B12" s="358"/>
      <c r="C12" s="363" t="s">
        <v>143</v>
      </c>
      <c r="D12" s="367" t="s">
        <v>101</v>
      </c>
      <c r="E12" s="367"/>
      <c r="F12" s="365"/>
      <c r="G12" s="366"/>
      <c r="H12" s="358"/>
      <c r="I12" s="358"/>
      <c r="J12" s="358"/>
      <c r="K12" s="358"/>
      <c r="L12" s="358"/>
      <c r="M12" s="358"/>
      <c r="N12" s="355"/>
      <c r="O12" s="355"/>
      <c r="P12" s="355"/>
      <c r="Q12" s="355"/>
      <c r="R12" s="355"/>
      <c r="S12" s="355"/>
      <c r="T12" s="355"/>
      <c r="U12" s="355"/>
      <c r="V12" s="355"/>
      <c r="W12" s="355"/>
      <c r="X12" s="355"/>
      <c r="Y12" s="355"/>
      <c r="Z12" s="355"/>
    </row>
    <row r="13" spans="1:26" s="357" customFormat="1" ht="12" customHeight="1" thickBot="1">
      <c r="A13" s="355"/>
      <c r="B13" s="358"/>
      <c r="C13" s="368" t="s">
        <v>116</v>
      </c>
      <c r="D13" s="369" t="s">
        <v>102</v>
      </c>
      <c r="E13" s="369"/>
      <c r="F13" s="370"/>
      <c r="G13" s="371"/>
      <c r="H13" s="358"/>
      <c r="I13" s="358"/>
      <c r="J13" s="358"/>
      <c r="K13" s="358"/>
      <c r="L13" s="358"/>
      <c r="M13" s="358"/>
      <c r="N13" s="355"/>
      <c r="O13" s="355"/>
      <c r="P13" s="355"/>
      <c r="Q13" s="355"/>
      <c r="R13" s="355"/>
      <c r="S13" s="355"/>
      <c r="T13" s="355"/>
      <c r="U13" s="355"/>
      <c r="V13" s="355"/>
      <c r="W13" s="355"/>
      <c r="X13" s="355"/>
      <c r="Y13" s="355"/>
      <c r="Z13" s="355"/>
    </row>
    <row r="14" spans="1:26" s="357" customFormat="1" ht="12" customHeight="1" thickTop="1">
      <c r="A14" s="355"/>
      <c r="B14" s="358"/>
      <c r="C14" s="358"/>
      <c r="D14" s="358"/>
      <c r="E14" s="358"/>
      <c r="F14" s="358"/>
      <c r="G14" s="358"/>
      <c r="H14" s="358"/>
      <c r="I14" s="358"/>
      <c r="J14" s="358"/>
      <c r="K14" s="358"/>
      <c r="L14" s="358"/>
      <c r="M14" s="358"/>
      <c r="N14" s="355"/>
      <c r="O14" s="355"/>
      <c r="P14" s="355"/>
      <c r="Q14" s="355"/>
      <c r="R14" s="355"/>
      <c r="S14" s="355"/>
      <c r="T14" s="355"/>
      <c r="U14" s="355"/>
      <c r="V14" s="355"/>
      <c r="W14" s="355"/>
      <c r="X14" s="355"/>
      <c r="Y14" s="355"/>
      <c r="Z14" s="355"/>
    </row>
    <row r="15" spans="1:26" s="357" customFormat="1" ht="12" customHeight="1">
      <c r="A15" s="355"/>
      <c r="B15" s="358"/>
      <c r="C15" s="358"/>
      <c r="D15" s="358"/>
      <c r="E15" s="358"/>
      <c r="F15" s="358"/>
      <c r="G15" s="358"/>
      <c r="H15" s="358"/>
      <c r="I15" s="358"/>
      <c r="J15" s="358"/>
      <c r="K15" s="358"/>
      <c r="L15" s="358"/>
      <c r="M15" s="358"/>
      <c r="N15" s="355"/>
      <c r="O15" s="355"/>
      <c r="P15" s="355"/>
      <c r="Q15" s="355"/>
      <c r="R15" s="355"/>
      <c r="S15" s="355"/>
      <c r="T15" s="355"/>
      <c r="U15" s="355"/>
      <c r="V15" s="355"/>
      <c r="W15" s="355"/>
      <c r="X15" s="355"/>
      <c r="Y15" s="355"/>
      <c r="Z15" s="355"/>
    </row>
    <row r="16" spans="1:26" s="357" customFormat="1">
      <c r="A16" s="355"/>
      <c r="B16" s="355"/>
      <c r="C16" s="355"/>
      <c r="D16" s="355"/>
      <c r="E16" s="355"/>
      <c r="F16" s="355"/>
      <c r="G16" s="355"/>
      <c r="H16" s="355"/>
      <c r="I16" s="356"/>
      <c r="J16" s="355"/>
      <c r="K16" s="355"/>
      <c r="L16" s="355"/>
      <c r="M16" s="355"/>
      <c r="N16" s="355"/>
      <c r="O16" s="355"/>
      <c r="P16" s="355"/>
      <c r="Q16" s="355"/>
      <c r="R16" s="355"/>
      <c r="S16" s="355"/>
      <c r="T16" s="355"/>
      <c r="U16" s="355"/>
      <c r="V16" s="355"/>
      <c r="W16" s="355"/>
      <c r="X16" s="355"/>
      <c r="Y16" s="355"/>
      <c r="Z16" s="355"/>
    </row>
    <row r="17" spans="1:26" s="357" customFormat="1" ht="13.5" thickBot="1">
      <c r="A17" s="355"/>
      <c r="B17" s="355"/>
      <c r="C17" s="355"/>
      <c r="D17" s="355"/>
      <c r="E17" s="355"/>
      <c r="F17" s="355"/>
      <c r="G17" s="355"/>
      <c r="H17" s="355"/>
      <c r="I17" s="356"/>
      <c r="J17" s="355"/>
      <c r="K17" s="355"/>
      <c r="L17" s="355"/>
      <c r="M17" s="355"/>
      <c r="N17" s="355"/>
      <c r="O17" s="355"/>
      <c r="P17" s="355"/>
      <c r="Q17" s="355"/>
      <c r="R17" s="355"/>
      <c r="S17" s="355"/>
      <c r="T17" s="355"/>
      <c r="U17" s="355"/>
      <c r="V17" s="355"/>
      <c r="W17" s="355"/>
      <c r="X17" s="355"/>
      <c r="Y17" s="355"/>
      <c r="Z17" s="355"/>
    </row>
    <row r="18" spans="1:26" s="357" customFormat="1" ht="29.25" customHeight="1" thickTop="1" thickBot="1">
      <c r="A18" s="355"/>
      <c r="B18" s="355"/>
      <c r="C18" s="372" t="s">
        <v>401</v>
      </c>
      <c r="D18" s="373" t="s">
        <v>391</v>
      </c>
      <c r="E18" s="373" t="s">
        <v>392</v>
      </c>
      <c r="F18" s="373" t="s">
        <v>393</v>
      </c>
      <c r="G18" s="374" t="s">
        <v>394</v>
      </c>
      <c r="H18" s="375" t="s">
        <v>400</v>
      </c>
      <c r="I18" s="355"/>
      <c r="J18" s="355"/>
      <c r="K18" s="355"/>
      <c r="L18" s="355"/>
      <c r="M18" s="355"/>
      <c r="N18" s="355"/>
      <c r="O18" s="355"/>
      <c r="P18" s="355"/>
      <c r="Q18" s="355"/>
      <c r="R18" s="355"/>
      <c r="S18" s="355"/>
      <c r="T18" s="355"/>
      <c r="U18" s="355"/>
      <c r="V18" s="355"/>
      <c r="W18" s="355"/>
      <c r="X18" s="355"/>
      <c r="Y18" s="355"/>
    </row>
    <row r="19" spans="1:26" s="357" customFormat="1">
      <c r="A19" s="355"/>
      <c r="B19" s="355"/>
      <c r="C19" s="376" t="s">
        <v>390</v>
      </c>
      <c r="D19" s="377">
        <v>0</v>
      </c>
      <c r="E19" s="377">
        <v>0</v>
      </c>
      <c r="F19" s="377">
        <f>IF((((Input!D42/0.267))*100)&gt;20,1,0)</f>
        <v>1</v>
      </c>
      <c r="G19" s="377">
        <f>IF(((Input!D41/(Input!D42/0.267))*100)&gt;30,1,0)</f>
        <v>0</v>
      </c>
      <c r="H19" s="378">
        <f>SUM(D19:G19)</f>
        <v>1</v>
      </c>
      <c r="I19" s="355"/>
      <c r="J19" s="355"/>
      <c r="K19" s="355"/>
      <c r="L19" s="355"/>
      <c r="M19" s="355"/>
      <c r="N19" s="355"/>
      <c r="O19" s="355"/>
      <c r="P19" s="355"/>
      <c r="Q19" s="355"/>
      <c r="R19" s="355"/>
      <c r="S19" s="355"/>
      <c r="T19" s="355"/>
      <c r="U19" s="355"/>
      <c r="V19" s="355"/>
      <c r="W19" s="355"/>
      <c r="X19" s="355"/>
      <c r="Y19" s="355"/>
    </row>
    <row r="20" spans="1:26" s="357" customFormat="1">
      <c r="A20" s="355"/>
      <c r="B20" s="355"/>
      <c r="C20" s="363" t="s">
        <v>141</v>
      </c>
      <c r="D20" s="379">
        <f>IF((Input!D41*0.5)&gt;Input!D43,1,0)</f>
        <v>0</v>
      </c>
      <c r="E20" s="379">
        <f>IF(Input!D41&gt;Input!D43,1,0)</f>
        <v>0</v>
      </c>
      <c r="F20" s="379">
        <v>0</v>
      </c>
      <c r="G20" s="380">
        <v>0</v>
      </c>
      <c r="H20" s="378">
        <f>SUM(D20:G20)</f>
        <v>0</v>
      </c>
      <c r="I20" s="355"/>
      <c r="J20" s="355"/>
      <c r="K20" s="355"/>
      <c r="L20" s="355"/>
      <c r="M20" s="355"/>
      <c r="N20" s="355"/>
      <c r="O20" s="355"/>
      <c r="P20" s="355"/>
      <c r="Q20" s="355"/>
      <c r="R20" s="355"/>
      <c r="S20" s="355"/>
      <c r="T20" s="355"/>
      <c r="U20" s="355"/>
      <c r="V20" s="355"/>
      <c r="W20" s="355"/>
      <c r="X20" s="355"/>
      <c r="Y20" s="355"/>
    </row>
    <row r="21" spans="1:26" s="357" customFormat="1">
      <c r="A21" s="355"/>
      <c r="B21" s="355"/>
      <c r="C21" s="363" t="s">
        <v>143</v>
      </c>
      <c r="D21" s="379">
        <v>0</v>
      </c>
      <c r="E21" s="379">
        <v>0</v>
      </c>
      <c r="F21" s="379">
        <f>IF((((Input!D42/0.267))*100)&gt;20,1,0)</f>
        <v>1</v>
      </c>
      <c r="G21" s="379">
        <f>IF((((Input!D42/0.267))*100)&gt;40,1,0)</f>
        <v>1</v>
      </c>
      <c r="H21" s="378">
        <f>SUM(D21:G21)</f>
        <v>2</v>
      </c>
      <c r="I21" s="355"/>
      <c r="J21" s="355"/>
      <c r="K21" s="355"/>
      <c r="L21" s="355"/>
      <c r="M21" s="355"/>
      <c r="N21" s="355"/>
      <c r="O21" s="355"/>
      <c r="P21" s="355"/>
      <c r="Q21" s="355"/>
      <c r="R21" s="355"/>
      <c r="S21" s="355"/>
      <c r="T21" s="355"/>
      <c r="U21" s="355"/>
      <c r="V21" s="355"/>
      <c r="W21" s="355"/>
      <c r="X21" s="355"/>
      <c r="Y21" s="355"/>
    </row>
    <row r="22" spans="1:26" s="357" customFormat="1" ht="13.5" thickBot="1">
      <c r="A22" s="355"/>
      <c r="B22" s="355"/>
      <c r="C22" s="368" t="s">
        <v>116</v>
      </c>
      <c r="D22" s="381">
        <f>IF((Input!D41*0.5)&gt;Input!D43,1,0)</f>
        <v>0</v>
      </c>
      <c r="E22" s="381">
        <f>IF(Input!D41&gt;Input!D43,1,0)</f>
        <v>0</v>
      </c>
      <c r="F22" s="381">
        <f>IF(((Input!D42/(Input!D42/0.267))*100)&gt;20,1,0)</f>
        <v>1</v>
      </c>
      <c r="G22" s="381">
        <f>IF(((Input!D42/(Input!D42/0.267))*100)&gt;40,1,0)</f>
        <v>0</v>
      </c>
      <c r="H22" s="382">
        <f>SUM(D22:G22)</f>
        <v>1</v>
      </c>
      <c r="I22" s="355"/>
      <c r="J22" s="355"/>
      <c r="K22" s="355"/>
      <c r="L22" s="355"/>
      <c r="M22" s="355"/>
      <c r="N22" s="355"/>
      <c r="O22" s="355"/>
      <c r="P22" s="355"/>
      <c r="Q22" s="355"/>
      <c r="R22" s="355"/>
      <c r="S22" s="355"/>
      <c r="T22" s="355"/>
      <c r="U22" s="355"/>
      <c r="V22" s="355"/>
      <c r="W22" s="355"/>
      <c r="X22" s="355"/>
      <c r="Y22" s="355"/>
    </row>
    <row r="23" spans="1:26" s="357" customFormat="1" ht="13.5" thickTop="1">
      <c r="A23" s="355"/>
      <c r="B23" s="355"/>
      <c r="C23" s="355"/>
      <c r="D23" s="355"/>
      <c r="E23" s="355"/>
      <c r="F23" s="355"/>
      <c r="G23" s="355"/>
      <c r="H23" s="355"/>
      <c r="I23" s="356"/>
      <c r="J23" s="355"/>
      <c r="K23" s="355"/>
      <c r="L23" s="355"/>
      <c r="M23" s="355"/>
      <c r="N23" s="355"/>
      <c r="O23" s="355"/>
      <c r="P23" s="355"/>
      <c r="Q23" s="355"/>
      <c r="R23" s="355"/>
      <c r="S23" s="355"/>
      <c r="T23" s="355"/>
      <c r="U23" s="355"/>
      <c r="V23" s="355"/>
      <c r="W23" s="355"/>
      <c r="X23" s="355"/>
      <c r="Y23" s="355"/>
      <c r="Z23" s="355"/>
    </row>
    <row r="24" spans="1:26" s="357" customFormat="1">
      <c r="A24" s="355"/>
      <c r="B24" s="355"/>
      <c r="C24" s="355"/>
      <c r="D24" s="355"/>
      <c r="E24" s="355"/>
      <c r="F24" s="355"/>
      <c r="G24" s="355"/>
      <c r="H24" s="355"/>
      <c r="I24" s="356"/>
      <c r="J24" s="355"/>
      <c r="K24" s="355"/>
      <c r="L24" s="355"/>
      <c r="M24" s="355"/>
      <c r="N24" s="355"/>
      <c r="O24" s="355"/>
      <c r="P24" s="355"/>
      <c r="Q24" s="355"/>
      <c r="R24" s="355"/>
      <c r="S24" s="355"/>
      <c r="T24" s="355"/>
      <c r="U24" s="355"/>
      <c r="V24" s="355"/>
      <c r="W24" s="355"/>
      <c r="X24" s="355"/>
      <c r="Y24" s="355"/>
      <c r="Z24" s="355"/>
    </row>
    <row r="25" spans="1:26" s="357" customFormat="1" ht="13.5" thickBot="1">
      <c r="A25" s="355"/>
      <c r="B25" s="355"/>
      <c r="C25" s="355"/>
      <c r="D25" s="355"/>
      <c r="E25" s="355"/>
      <c r="F25" s="355"/>
      <c r="G25" s="355"/>
      <c r="H25" s="355"/>
      <c r="I25" s="356"/>
      <c r="J25" s="355"/>
      <c r="K25" s="355"/>
      <c r="L25" s="355"/>
      <c r="M25" s="355"/>
      <c r="N25" s="355"/>
      <c r="O25" s="355"/>
      <c r="P25" s="355"/>
      <c r="Q25" s="355"/>
      <c r="R25" s="355"/>
      <c r="S25" s="355"/>
      <c r="T25" s="355"/>
      <c r="U25" s="355"/>
      <c r="V25" s="355"/>
      <c r="W25" s="355"/>
      <c r="X25" s="355"/>
      <c r="Y25" s="355"/>
      <c r="Z25" s="355"/>
    </row>
    <row r="26" spans="1:26" s="357" customFormat="1" ht="14.25" thickTop="1" thickBot="1">
      <c r="A26" s="355"/>
      <c r="B26" s="355"/>
      <c r="C26" s="617" t="s">
        <v>399</v>
      </c>
      <c r="D26" s="618"/>
      <c r="E26" s="618"/>
      <c r="F26" s="618"/>
      <c r="G26" s="618"/>
      <c r="H26" s="619"/>
      <c r="I26" s="356"/>
      <c r="J26" s="355"/>
      <c r="K26" s="355"/>
      <c r="L26" s="355"/>
      <c r="M26" s="355"/>
      <c r="N26" s="355"/>
      <c r="O26" s="355"/>
      <c r="P26" s="355"/>
      <c r="Q26" s="355"/>
      <c r="R26" s="355"/>
      <c r="S26" s="355"/>
      <c r="T26" s="355"/>
      <c r="U26" s="355"/>
      <c r="V26" s="355"/>
      <c r="W26" s="355"/>
      <c r="X26" s="355"/>
      <c r="Y26" s="355"/>
      <c r="Z26" s="355"/>
    </row>
    <row r="27" spans="1:26" s="357" customFormat="1">
      <c r="A27" s="355"/>
      <c r="B27" s="355"/>
      <c r="C27" s="383" t="s">
        <v>395</v>
      </c>
      <c r="D27" s="384"/>
      <c r="E27" s="384"/>
      <c r="F27" s="384"/>
      <c r="G27" s="384"/>
      <c r="H27" s="385"/>
      <c r="I27" s="356"/>
      <c r="J27" s="355"/>
      <c r="K27" s="355"/>
      <c r="L27" s="355"/>
      <c r="M27" s="355"/>
      <c r="N27" s="355"/>
      <c r="O27" s="355"/>
      <c r="P27" s="355"/>
      <c r="Q27" s="355"/>
      <c r="R27" s="355"/>
      <c r="S27" s="355"/>
      <c r="T27" s="355"/>
      <c r="U27" s="355"/>
      <c r="V27" s="355"/>
      <c r="W27" s="355"/>
      <c r="X27" s="355"/>
      <c r="Y27" s="355"/>
      <c r="Z27" s="355"/>
    </row>
    <row r="28" spans="1:26" s="357" customFormat="1">
      <c r="A28" s="355"/>
      <c r="B28" s="355"/>
      <c r="C28" s="383" t="s">
        <v>397</v>
      </c>
      <c r="D28" s="384"/>
      <c r="E28" s="384"/>
      <c r="F28" s="384"/>
      <c r="G28" s="384"/>
      <c r="H28" s="385"/>
      <c r="I28" s="356"/>
      <c r="J28" s="355"/>
      <c r="K28" s="355"/>
      <c r="L28" s="355"/>
      <c r="M28" s="355"/>
      <c r="N28" s="355"/>
      <c r="O28" s="355"/>
      <c r="P28" s="355"/>
      <c r="Q28" s="355"/>
      <c r="R28" s="355"/>
      <c r="S28" s="355"/>
      <c r="T28" s="355"/>
      <c r="U28" s="355"/>
      <c r="V28" s="355"/>
      <c r="W28" s="355"/>
      <c r="X28" s="355"/>
      <c r="Y28" s="355"/>
      <c r="Z28" s="355"/>
    </row>
    <row r="29" spans="1:26" s="357" customFormat="1">
      <c r="A29" s="355"/>
      <c r="B29" s="355"/>
      <c r="C29" s="383" t="s">
        <v>396</v>
      </c>
      <c r="D29" s="384"/>
      <c r="E29" s="384"/>
      <c r="F29" s="384"/>
      <c r="G29" s="384"/>
      <c r="H29" s="385"/>
      <c r="I29" s="356"/>
      <c r="J29" s="355"/>
      <c r="K29" s="355"/>
      <c r="L29" s="355"/>
      <c r="M29" s="355"/>
      <c r="N29" s="355"/>
      <c r="O29" s="355"/>
      <c r="P29" s="355"/>
      <c r="Q29" s="355"/>
      <c r="R29" s="355"/>
      <c r="S29" s="355"/>
      <c r="T29" s="355"/>
      <c r="U29" s="355"/>
      <c r="V29" s="355"/>
      <c r="W29" s="355"/>
      <c r="X29" s="355"/>
      <c r="Y29" s="355"/>
      <c r="Z29" s="355"/>
    </row>
    <row r="30" spans="1:26" s="357" customFormat="1" ht="13.5" thickBot="1">
      <c r="A30" s="355"/>
      <c r="B30" s="355"/>
      <c r="C30" s="386" t="s">
        <v>398</v>
      </c>
      <c r="D30" s="387"/>
      <c r="E30" s="387"/>
      <c r="F30" s="387"/>
      <c r="G30" s="387"/>
      <c r="H30" s="388"/>
      <c r="I30" s="356"/>
      <c r="J30" s="355"/>
      <c r="K30" s="355"/>
      <c r="L30" s="355"/>
      <c r="M30" s="355"/>
      <c r="N30" s="355"/>
      <c r="O30" s="355"/>
      <c r="P30" s="355"/>
      <c r="Q30" s="355"/>
      <c r="R30" s="355"/>
      <c r="S30" s="355"/>
      <c r="T30" s="355"/>
      <c r="U30" s="355"/>
      <c r="V30" s="355"/>
      <c r="W30" s="355"/>
      <c r="X30" s="355"/>
      <c r="Y30" s="355"/>
      <c r="Z30" s="355"/>
    </row>
    <row r="31" spans="1:26" s="357" customFormat="1" ht="13.5" thickTop="1">
      <c r="A31" s="355"/>
      <c r="B31" s="355"/>
      <c r="C31" s="355"/>
      <c r="D31" s="355"/>
      <c r="E31" s="355"/>
      <c r="F31" s="355"/>
      <c r="G31" s="355"/>
      <c r="H31" s="355"/>
      <c r="I31" s="356"/>
      <c r="J31" s="355"/>
      <c r="K31" s="355"/>
      <c r="L31" s="355"/>
      <c r="M31" s="355"/>
      <c r="N31" s="355"/>
      <c r="O31" s="355"/>
      <c r="P31" s="355"/>
      <c r="Q31" s="355"/>
      <c r="R31" s="355"/>
      <c r="S31" s="355"/>
      <c r="T31" s="355"/>
      <c r="U31" s="355"/>
      <c r="V31" s="355"/>
      <c r="W31" s="355"/>
      <c r="X31" s="355"/>
      <c r="Y31" s="355"/>
      <c r="Z31" s="355"/>
    </row>
    <row r="32" spans="1:26" s="357" customFormat="1">
      <c r="A32" s="355"/>
      <c r="B32" s="355"/>
      <c r="C32" s="355"/>
      <c r="D32" s="355"/>
      <c r="E32" s="355"/>
      <c r="F32" s="355"/>
      <c r="G32" s="355"/>
      <c r="H32" s="355"/>
      <c r="I32" s="356"/>
      <c r="J32" s="355"/>
      <c r="K32" s="355"/>
      <c r="L32" s="355"/>
      <c r="M32" s="355"/>
      <c r="N32" s="355"/>
      <c r="O32" s="355"/>
      <c r="P32" s="355"/>
      <c r="Q32" s="355"/>
      <c r="R32" s="355"/>
      <c r="S32" s="355"/>
      <c r="T32" s="355"/>
      <c r="U32" s="355"/>
      <c r="V32" s="355"/>
      <c r="W32" s="355"/>
      <c r="X32" s="355"/>
      <c r="Y32" s="355"/>
      <c r="Z32" s="355"/>
    </row>
    <row r="33" spans="1:26" s="357" customFormat="1">
      <c r="A33" s="355"/>
      <c r="B33" s="355"/>
      <c r="C33" s="355"/>
      <c r="D33" s="355"/>
      <c r="E33" s="355"/>
      <c r="F33" s="355"/>
      <c r="G33" s="355"/>
      <c r="H33" s="355"/>
      <c r="I33" s="356"/>
      <c r="J33" s="355"/>
      <c r="K33" s="355"/>
      <c r="L33" s="355"/>
      <c r="M33" s="355"/>
      <c r="N33" s="355"/>
      <c r="O33" s="355"/>
      <c r="P33" s="355"/>
      <c r="Q33" s="355"/>
      <c r="R33" s="355"/>
      <c r="S33" s="355"/>
      <c r="T33" s="355"/>
      <c r="U33" s="355"/>
      <c r="V33" s="355"/>
      <c r="W33" s="355"/>
      <c r="X33" s="355"/>
      <c r="Y33" s="355"/>
      <c r="Z33" s="355"/>
    </row>
    <row r="34" spans="1:26" s="357" customFormat="1">
      <c r="A34" s="355"/>
      <c r="B34" s="355"/>
      <c r="C34" s="355"/>
      <c r="D34" s="355"/>
      <c r="E34" s="355"/>
      <c r="F34" s="355"/>
      <c r="G34" s="355"/>
      <c r="H34" s="355"/>
      <c r="I34" s="356"/>
      <c r="J34" s="355"/>
      <c r="K34" s="355"/>
      <c r="L34" s="355"/>
      <c r="M34" s="355"/>
      <c r="N34" s="355"/>
      <c r="O34" s="355"/>
      <c r="P34" s="355"/>
      <c r="Q34" s="355"/>
      <c r="R34" s="355"/>
      <c r="S34" s="355"/>
      <c r="T34" s="355"/>
      <c r="U34" s="355"/>
      <c r="V34" s="355"/>
      <c r="W34" s="355"/>
      <c r="X34" s="355"/>
      <c r="Y34" s="355"/>
      <c r="Z34" s="355"/>
    </row>
    <row r="35" spans="1:26" s="357" customFormat="1">
      <c r="A35" s="355"/>
      <c r="B35" s="355"/>
      <c r="C35" s="355"/>
      <c r="D35" s="355"/>
      <c r="E35" s="355"/>
      <c r="F35" s="355"/>
      <c r="G35" s="355"/>
      <c r="H35" s="355"/>
      <c r="I35" s="356"/>
      <c r="J35" s="355"/>
      <c r="K35" s="355"/>
      <c r="L35" s="355"/>
      <c r="M35" s="355"/>
      <c r="N35" s="355"/>
      <c r="O35" s="355"/>
      <c r="P35" s="355"/>
      <c r="Q35" s="355"/>
      <c r="R35" s="355"/>
      <c r="S35" s="355"/>
      <c r="T35" s="355"/>
      <c r="U35" s="355"/>
      <c r="V35" s="355"/>
      <c r="W35" s="355"/>
      <c r="X35" s="355"/>
      <c r="Y35" s="355"/>
      <c r="Z35" s="355"/>
    </row>
    <row r="36" spans="1:26" s="357" customFormat="1">
      <c r="A36" s="355"/>
      <c r="B36" s="355"/>
      <c r="C36" s="355"/>
      <c r="D36" s="355"/>
      <c r="E36" s="355"/>
      <c r="F36" s="355"/>
      <c r="G36" s="355"/>
      <c r="H36" s="355"/>
      <c r="I36" s="356"/>
      <c r="J36" s="355"/>
      <c r="K36" s="355"/>
      <c r="L36" s="355"/>
      <c r="M36" s="355"/>
      <c r="N36" s="355"/>
      <c r="O36" s="355"/>
      <c r="P36" s="355"/>
      <c r="Q36" s="355"/>
      <c r="R36" s="355"/>
      <c r="S36" s="355"/>
      <c r="T36" s="355"/>
      <c r="U36" s="355"/>
      <c r="V36" s="355"/>
      <c r="W36" s="355"/>
      <c r="X36" s="355"/>
      <c r="Y36" s="355"/>
      <c r="Z36" s="355"/>
    </row>
    <row r="37" spans="1:26" s="357" customFormat="1">
      <c r="A37" s="355"/>
      <c r="B37" s="355"/>
      <c r="C37" s="355"/>
      <c r="D37" s="355"/>
      <c r="E37" s="355"/>
      <c r="F37" s="355"/>
      <c r="G37" s="355"/>
      <c r="H37" s="355"/>
      <c r="I37" s="356"/>
      <c r="J37" s="355"/>
      <c r="K37" s="355"/>
      <c r="L37" s="355"/>
      <c r="M37" s="355"/>
      <c r="N37" s="355"/>
      <c r="O37" s="355"/>
      <c r="P37" s="355"/>
      <c r="Q37" s="355"/>
      <c r="R37" s="355"/>
      <c r="S37" s="355"/>
      <c r="T37" s="355"/>
      <c r="U37" s="355"/>
      <c r="V37" s="355"/>
      <c r="W37" s="355"/>
      <c r="X37" s="355"/>
      <c r="Y37" s="355"/>
      <c r="Z37" s="355"/>
    </row>
    <row r="38" spans="1:26" s="357" customFormat="1">
      <c r="A38" s="355"/>
      <c r="B38" s="355"/>
      <c r="C38" s="355"/>
      <c r="D38" s="355"/>
      <c r="E38" s="355"/>
      <c r="F38" s="355"/>
      <c r="G38" s="355"/>
      <c r="H38" s="355"/>
      <c r="I38" s="356"/>
      <c r="J38" s="355"/>
      <c r="K38" s="355"/>
      <c r="L38" s="355"/>
      <c r="M38" s="355"/>
      <c r="N38" s="355"/>
      <c r="O38" s="355"/>
      <c r="P38" s="355"/>
      <c r="Q38" s="355"/>
      <c r="R38" s="355"/>
      <c r="S38" s="355"/>
      <c r="T38" s="355"/>
      <c r="U38" s="355"/>
      <c r="V38" s="355"/>
      <c r="W38" s="355"/>
      <c r="X38" s="355"/>
      <c r="Y38" s="355"/>
      <c r="Z38" s="355"/>
    </row>
    <row r="39" spans="1:26" s="357" customFormat="1">
      <c r="A39" s="355"/>
      <c r="B39" s="355"/>
      <c r="C39" s="355"/>
      <c r="D39" s="355"/>
      <c r="E39" s="355"/>
      <c r="F39" s="355"/>
      <c r="G39" s="355"/>
      <c r="H39" s="355"/>
      <c r="I39" s="356"/>
      <c r="J39" s="355"/>
      <c r="K39" s="355"/>
      <c r="L39" s="355"/>
      <c r="M39" s="355"/>
      <c r="N39" s="355"/>
      <c r="O39" s="355"/>
      <c r="P39" s="355"/>
      <c r="Q39" s="355"/>
      <c r="R39" s="355"/>
      <c r="S39" s="355"/>
      <c r="T39" s="355"/>
      <c r="U39" s="355"/>
      <c r="V39" s="355"/>
      <c r="W39" s="355"/>
      <c r="X39" s="355"/>
      <c r="Y39" s="355"/>
      <c r="Z39" s="355"/>
    </row>
    <row r="40" spans="1:26" s="357" customFormat="1">
      <c r="A40" s="355"/>
      <c r="B40" s="355"/>
      <c r="C40" s="355"/>
      <c r="D40" s="355"/>
      <c r="E40" s="355"/>
      <c r="F40" s="355"/>
      <c r="G40" s="355"/>
      <c r="H40" s="355"/>
      <c r="I40" s="356"/>
      <c r="J40" s="355"/>
      <c r="K40" s="355"/>
      <c r="L40" s="355"/>
      <c r="M40" s="355"/>
      <c r="N40" s="355"/>
      <c r="O40" s="355"/>
      <c r="P40" s="355"/>
      <c r="Q40" s="355"/>
      <c r="R40" s="355"/>
      <c r="S40" s="355"/>
      <c r="T40" s="355"/>
      <c r="U40" s="355"/>
      <c r="V40" s="355"/>
      <c r="W40" s="355"/>
      <c r="X40" s="355"/>
      <c r="Y40" s="355"/>
      <c r="Z40" s="355"/>
    </row>
    <row r="41" spans="1:26" s="357" customFormat="1">
      <c r="A41" s="355"/>
      <c r="B41" s="355"/>
      <c r="C41" s="355"/>
      <c r="D41" s="355"/>
      <c r="E41" s="355"/>
      <c r="F41" s="355"/>
      <c r="G41" s="355"/>
      <c r="H41" s="355"/>
      <c r="I41" s="356"/>
      <c r="J41" s="355"/>
      <c r="K41" s="355"/>
      <c r="L41" s="355"/>
      <c r="M41" s="355"/>
      <c r="N41" s="355"/>
      <c r="O41" s="355"/>
      <c r="P41" s="355"/>
      <c r="Q41" s="355"/>
      <c r="R41" s="355"/>
      <c r="S41" s="355"/>
      <c r="T41" s="355"/>
      <c r="U41" s="355"/>
      <c r="V41" s="355"/>
      <c r="W41" s="355"/>
      <c r="X41" s="355"/>
      <c r="Y41" s="355"/>
      <c r="Z41" s="355"/>
    </row>
    <row r="42" spans="1:26" s="357" customFormat="1">
      <c r="A42" s="355"/>
      <c r="B42" s="355"/>
      <c r="C42" s="355"/>
      <c r="D42" s="355"/>
      <c r="E42" s="355"/>
      <c r="F42" s="355"/>
      <c r="G42" s="355"/>
      <c r="H42" s="355"/>
      <c r="I42" s="356"/>
      <c r="J42" s="355"/>
      <c r="K42" s="355"/>
      <c r="L42" s="355"/>
      <c r="M42" s="355"/>
      <c r="N42" s="355"/>
      <c r="O42" s="355"/>
      <c r="P42" s="355"/>
      <c r="Q42" s="355"/>
      <c r="R42" s="355"/>
      <c r="S42" s="355"/>
      <c r="T42" s="355"/>
      <c r="U42" s="355"/>
      <c r="V42" s="355"/>
      <c r="W42" s="355"/>
      <c r="X42" s="355"/>
      <c r="Y42" s="355"/>
      <c r="Z42" s="355"/>
    </row>
    <row r="43" spans="1:26" s="357" customFormat="1">
      <c r="A43" s="355"/>
      <c r="B43" s="355"/>
      <c r="C43" s="355"/>
      <c r="D43" s="355"/>
      <c r="E43" s="355"/>
      <c r="F43" s="355"/>
      <c r="G43" s="355"/>
      <c r="H43" s="355"/>
      <c r="I43" s="356"/>
      <c r="J43" s="355"/>
      <c r="K43" s="355"/>
      <c r="L43" s="355"/>
      <c r="M43" s="355"/>
      <c r="N43" s="355"/>
      <c r="O43" s="355"/>
      <c r="P43" s="355"/>
      <c r="Q43" s="355"/>
      <c r="R43" s="355"/>
      <c r="S43" s="355"/>
      <c r="T43" s="355"/>
      <c r="U43" s="355"/>
      <c r="V43" s="355"/>
      <c r="W43" s="355"/>
      <c r="X43" s="355"/>
      <c r="Y43" s="355"/>
      <c r="Z43" s="355"/>
    </row>
    <row r="44" spans="1:26" s="357" customFormat="1">
      <c r="A44" s="355"/>
      <c r="B44" s="355"/>
      <c r="C44" s="355"/>
      <c r="D44" s="355"/>
      <c r="E44" s="355"/>
      <c r="F44" s="355"/>
      <c r="G44" s="355"/>
      <c r="H44" s="355"/>
      <c r="I44" s="356"/>
      <c r="J44" s="355"/>
      <c r="K44" s="355"/>
      <c r="L44" s="355"/>
      <c r="M44" s="355"/>
      <c r="N44" s="355"/>
      <c r="O44" s="355"/>
      <c r="P44" s="355"/>
      <c r="Q44" s="355"/>
      <c r="R44" s="355"/>
      <c r="S44" s="355"/>
      <c r="T44" s="355"/>
      <c r="U44" s="355"/>
      <c r="V44" s="355"/>
      <c r="W44" s="355"/>
      <c r="X44" s="355"/>
      <c r="Y44" s="355"/>
      <c r="Z44" s="355"/>
    </row>
    <row r="45" spans="1:26" s="357" customFormat="1">
      <c r="A45" s="355"/>
      <c r="B45" s="355"/>
      <c r="C45" s="355"/>
      <c r="D45" s="355"/>
      <c r="E45" s="355"/>
      <c r="F45" s="355"/>
      <c r="G45" s="355"/>
      <c r="H45" s="355"/>
      <c r="I45" s="356"/>
      <c r="J45" s="355"/>
      <c r="K45" s="355"/>
      <c r="L45" s="355"/>
      <c r="M45" s="355"/>
      <c r="N45" s="355"/>
      <c r="O45" s="355"/>
      <c r="P45" s="355"/>
      <c r="Q45" s="355"/>
      <c r="R45" s="355"/>
      <c r="S45" s="355"/>
      <c r="T45" s="355"/>
      <c r="U45" s="355"/>
      <c r="V45" s="355"/>
      <c r="W45" s="355"/>
      <c r="X45" s="355"/>
      <c r="Y45" s="355"/>
      <c r="Z45" s="355"/>
    </row>
    <row r="46" spans="1:26" s="357" customFormat="1">
      <c r="A46" s="355"/>
      <c r="B46" s="355"/>
      <c r="C46" s="355"/>
      <c r="D46" s="355"/>
      <c r="E46" s="355"/>
      <c r="F46" s="355"/>
      <c r="G46" s="355"/>
      <c r="H46" s="355"/>
      <c r="I46" s="356"/>
      <c r="J46" s="355"/>
      <c r="K46" s="355"/>
      <c r="L46" s="355"/>
      <c r="M46" s="355"/>
      <c r="N46" s="355"/>
      <c r="O46" s="355"/>
      <c r="P46" s="355"/>
      <c r="Q46" s="355"/>
      <c r="R46" s="355"/>
      <c r="S46" s="355"/>
      <c r="T46" s="355"/>
      <c r="U46" s="355"/>
      <c r="V46" s="355"/>
      <c r="W46" s="355"/>
      <c r="X46" s="355"/>
      <c r="Y46" s="355"/>
      <c r="Z46" s="355"/>
    </row>
    <row r="47" spans="1:26" s="357" customFormat="1">
      <c r="A47" s="355"/>
      <c r="B47" s="355"/>
      <c r="C47" s="355"/>
      <c r="D47" s="355"/>
      <c r="E47" s="355"/>
      <c r="F47" s="355"/>
      <c r="G47" s="355"/>
      <c r="H47" s="355"/>
      <c r="I47" s="356"/>
      <c r="J47" s="355"/>
      <c r="K47" s="355"/>
      <c r="L47" s="355"/>
      <c r="M47" s="355"/>
      <c r="N47" s="355"/>
      <c r="O47" s="355"/>
      <c r="P47" s="355"/>
      <c r="Q47" s="355"/>
      <c r="R47" s="355"/>
      <c r="S47" s="355"/>
      <c r="T47" s="355"/>
      <c r="U47" s="355"/>
      <c r="V47" s="355"/>
      <c r="W47" s="355"/>
      <c r="X47" s="355"/>
      <c r="Y47" s="355"/>
      <c r="Z47" s="355"/>
    </row>
    <row r="48" spans="1:26" s="357" customFormat="1">
      <c r="A48" s="355"/>
      <c r="B48" s="355"/>
      <c r="C48" s="355"/>
      <c r="D48" s="355"/>
      <c r="E48" s="355"/>
      <c r="F48" s="355"/>
      <c r="G48" s="355"/>
      <c r="H48" s="355"/>
      <c r="I48" s="356"/>
      <c r="J48" s="355"/>
      <c r="K48" s="355"/>
      <c r="L48" s="355"/>
      <c r="M48" s="355"/>
      <c r="N48" s="355"/>
      <c r="O48" s="355"/>
      <c r="P48" s="355"/>
      <c r="Q48" s="355"/>
      <c r="R48" s="355"/>
      <c r="S48" s="355"/>
      <c r="T48" s="355"/>
      <c r="U48" s="355"/>
      <c r="V48" s="355"/>
      <c r="W48" s="355"/>
      <c r="X48" s="355"/>
      <c r="Y48" s="355"/>
      <c r="Z48" s="355"/>
    </row>
    <row r="49" spans="1:26" s="357" customFormat="1">
      <c r="A49" s="355"/>
      <c r="B49" s="355"/>
      <c r="C49" s="355"/>
      <c r="D49" s="355"/>
      <c r="E49" s="355"/>
      <c r="F49" s="355"/>
      <c r="G49" s="355"/>
      <c r="H49" s="355"/>
      <c r="I49" s="356"/>
      <c r="J49" s="355"/>
      <c r="K49" s="355"/>
      <c r="L49" s="355"/>
      <c r="M49" s="355"/>
      <c r="N49" s="355"/>
      <c r="O49" s="355"/>
      <c r="P49" s="355"/>
      <c r="Q49" s="355"/>
      <c r="R49" s="355"/>
      <c r="S49" s="355"/>
      <c r="T49" s="355"/>
      <c r="U49" s="355"/>
      <c r="V49" s="355"/>
      <c r="W49" s="355"/>
      <c r="X49" s="355"/>
      <c r="Y49" s="355"/>
      <c r="Z49" s="355"/>
    </row>
    <row r="50" spans="1:26" s="357" customFormat="1">
      <c r="A50" s="355"/>
      <c r="B50" s="355"/>
      <c r="C50" s="355"/>
      <c r="D50" s="355"/>
      <c r="E50" s="355"/>
      <c r="F50" s="355"/>
      <c r="G50" s="355"/>
      <c r="H50" s="355"/>
      <c r="I50" s="356"/>
      <c r="J50" s="355"/>
      <c r="K50" s="355"/>
      <c r="L50" s="355"/>
      <c r="M50" s="355"/>
      <c r="N50" s="355"/>
      <c r="O50" s="355"/>
      <c r="P50" s="355"/>
      <c r="Q50" s="355"/>
      <c r="R50" s="355"/>
      <c r="S50" s="355"/>
      <c r="T50" s="355"/>
      <c r="U50" s="355"/>
      <c r="V50" s="355"/>
      <c r="W50" s="355"/>
      <c r="X50" s="355"/>
      <c r="Y50" s="355"/>
      <c r="Z50" s="355"/>
    </row>
    <row r="51" spans="1:26" s="357" customFormat="1">
      <c r="A51" s="355"/>
      <c r="B51" s="355"/>
      <c r="C51" s="355"/>
      <c r="D51" s="355"/>
      <c r="E51" s="355"/>
      <c r="F51" s="355"/>
      <c r="G51" s="355"/>
      <c r="H51" s="355"/>
      <c r="I51" s="356"/>
      <c r="J51" s="355"/>
      <c r="K51" s="355"/>
      <c r="L51" s="355"/>
      <c r="M51" s="355"/>
      <c r="N51" s="355"/>
      <c r="O51" s="355"/>
      <c r="P51" s="355"/>
      <c r="Q51" s="355"/>
      <c r="R51" s="355"/>
      <c r="S51" s="355"/>
      <c r="T51" s="355"/>
      <c r="U51" s="355"/>
      <c r="V51" s="355"/>
      <c r="W51" s="355"/>
      <c r="X51" s="355"/>
      <c r="Y51" s="355"/>
      <c r="Z51" s="355"/>
    </row>
    <row r="52" spans="1:26" s="357" customFormat="1">
      <c r="A52" s="355"/>
      <c r="B52" s="355"/>
      <c r="C52" s="355"/>
      <c r="D52" s="355"/>
      <c r="E52" s="355"/>
      <c r="F52" s="355"/>
      <c r="G52" s="355"/>
      <c r="H52" s="355"/>
      <c r="I52" s="356"/>
      <c r="J52" s="355"/>
      <c r="K52" s="355"/>
      <c r="L52" s="355"/>
      <c r="M52" s="355"/>
      <c r="N52" s="355"/>
      <c r="O52" s="355"/>
      <c r="P52" s="355"/>
      <c r="Q52" s="355"/>
      <c r="R52" s="355"/>
      <c r="S52" s="355"/>
      <c r="T52" s="355"/>
      <c r="U52" s="355"/>
      <c r="V52" s="355"/>
      <c r="W52" s="355"/>
      <c r="X52" s="355"/>
      <c r="Y52" s="355"/>
      <c r="Z52" s="355"/>
    </row>
    <row r="53" spans="1:26" s="357" customFormat="1">
      <c r="A53" s="355"/>
      <c r="B53" s="355"/>
      <c r="C53" s="355"/>
      <c r="D53" s="355"/>
      <c r="E53" s="355"/>
      <c r="F53" s="355"/>
      <c r="G53" s="355"/>
      <c r="H53" s="355"/>
      <c r="I53" s="356"/>
      <c r="J53" s="355"/>
      <c r="K53" s="355"/>
      <c r="L53" s="355"/>
      <c r="M53" s="355"/>
      <c r="N53" s="355"/>
      <c r="O53" s="355"/>
      <c r="P53" s="355"/>
      <c r="Q53" s="355"/>
      <c r="R53" s="355"/>
      <c r="S53" s="355"/>
      <c r="T53" s="355"/>
      <c r="U53" s="355"/>
      <c r="V53" s="355"/>
      <c r="W53" s="355"/>
      <c r="X53" s="355"/>
      <c r="Y53" s="355"/>
      <c r="Z53" s="355"/>
    </row>
    <row r="54" spans="1:26" s="357" customFormat="1">
      <c r="A54" s="355"/>
      <c r="B54" s="355"/>
      <c r="C54" s="355"/>
      <c r="D54" s="355"/>
      <c r="E54" s="355"/>
      <c r="F54" s="355"/>
      <c r="G54" s="355"/>
      <c r="H54" s="355"/>
      <c r="I54" s="356"/>
      <c r="J54" s="355"/>
      <c r="K54" s="355"/>
      <c r="L54" s="355"/>
      <c r="M54" s="355"/>
      <c r="N54" s="355"/>
      <c r="O54" s="355"/>
      <c r="P54" s="355"/>
      <c r="Q54" s="355"/>
      <c r="R54" s="355"/>
      <c r="S54" s="355"/>
      <c r="T54" s="355"/>
      <c r="U54" s="355"/>
      <c r="V54" s="355"/>
      <c r="W54" s="355"/>
      <c r="X54" s="355"/>
      <c r="Y54" s="355"/>
      <c r="Z54" s="355"/>
    </row>
    <row r="55" spans="1:26" s="357" customFormat="1">
      <c r="A55" s="355"/>
      <c r="B55" s="355"/>
      <c r="C55" s="355"/>
      <c r="D55" s="355"/>
      <c r="E55" s="355"/>
      <c r="F55" s="355"/>
      <c r="G55" s="355"/>
      <c r="H55" s="355"/>
      <c r="I55" s="356"/>
      <c r="J55" s="355"/>
      <c r="K55" s="355"/>
      <c r="L55" s="355"/>
      <c r="M55" s="355"/>
      <c r="N55" s="355"/>
      <c r="O55" s="355"/>
      <c r="P55" s="355"/>
      <c r="Q55" s="355"/>
      <c r="R55" s="355"/>
      <c r="S55" s="355"/>
      <c r="T55" s="355"/>
      <c r="U55" s="355"/>
      <c r="V55" s="355"/>
      <c r="W55" s="355"/>
      <c r="X55" s="355"/>
      <c r="Y55" s="355"/>
      <c r="Z55" s="355"/>
    </row>
    <row r="56" spans="1:26" s="357" customFormat="1">
      <c r="A56" s="355"/>
      <c r="B56" s="355"/>
      <c r="C56" s="355"/>
      <c r="D56" s="355"/>
      <c r="E56" s="355"/>
      <c r="F56" s="355"/>
      <c r="G56" s="355"/>
      <c r="H56" s="355"/>
      <c r="I56" s="356"/>
      <c r="J56" s="355"/>
      <c r="K56" s="355"/>
      <c r="L56" s="355"/>
      <c r="M56" s="355"/>
      <c r="N56" s="355"/>
      <c r="O56" s="355"/>
      <c r="P56" s="355"/>
      <c r="Q56" s="355"/>
      <c r="R56" s="355"/>
      <c r="S56" s="355"/>
      <c r="T56" s="355"/>
      <c r="U56" s="355"/>
      <c r="V56" s="355"/>
      <c r="W56" s="355"/>
      <c r="X56" s="355"/>
      <c r="Y56" s="355"/>
      <c r="Z56" s="355"/>
    </row>
    <row r="57" spans="1:26" s="357" customFormat="1">
      <c r="A57" s="355"/>
      <c r="B57" s="355"/>
      <c r="C57" s="355"/>
      <c r="D57" s="355"/>
      <c r="E57" s="355"/>
      <c r="F57" s="355"/>
      <c r="G57" s="355"/>
      <c r="H57" s="355"/>
      <c r="I57" s="356"/>
      <c r="J57" s="355"/>
      <c r="K57" s="355"/>
      <c r="L57" s="355"/>
      <c r="M57" s="355"/>
      <c r="N57" s="355"/>
      <c r="O57" s="355"/>
      <c r="P57" s="355"/>
      <c r="Q57" s="355"/>
      <c r="R57" s="355"/>
      <c r="S57" s="355"/>
      <c r="T57" s="355"/>
      <c r="U57" s="355"/>
      <c r="V57" s="355"/>
      <c r="W57" s="355"/>
      <c r="X57" s="355"/>
      <c r="Y57" s="355"/>
      <c r="Z57" s="355"/>
    </row>
    <row r="58" spans="1:26" s="357" customFormat="1">
      <c r="A58" s="355"/>
      <c r="B58" s="355"/>
      <c r="C58" s="355"/>
      <c r="D58" s="355"/>
      <c r="E58" s="355"/>
      <c r="F58" s="355"/>
      <c r="G58" s="355"/>
      <c r="H58" s="355"/>
      <c r="I58" s="356"/>
      <c r="J58" s="355"/>
      <c r="K58" s="355"/>
      <c r="L58" s="355"/>
      <c r="M58" s="355"/>
      <c r="N58" s="355"/>
      <c r="O58" s="355"/>
      <c r="P58" s="355"/>
      <c r="Q58" s="355"/>
      <c r="R58" s="355"/>
      <c r="S58" s="355"/>
      <c r="T58" s="355"/>
      <c r="U58" s="355"/>
      <c r="V58" s="355"/>
      <c r="W58" s="355"/>
      <c r="X58" s="355"/>
      <c r="Y58" s="355"/>
      <c r="Z58" s="355"/>
    </row>
    <row r="59" spans="1:26" s="357" customFormat="1">
      <c r="A59" s="355"/>
      <c r="B59" s="355"/>
      <c r="C59" s="355"/>
      <c r="D59" s="355"/>
      <c r="E59" s="355"/>
      <c r="F59" s="355"/>
      <c r="G59" s="355"/>
      <c r="H59" s="355"/>
      <c r="I59" s="356"/>
      <c r="J59" s="355"/>
      <c r="K59" s="355"/>
      <c r="L59" s="355"/>
      <c r="M59" s="355"/>
      <c r="N59" s="355"/>
      <c r="O59" s="355"/>
      <c r="P59" s="355"/>
      <c r="Q59" s="355"/>
      <c r="R59" s="355"/>
      <c r="S59" s="355"/>
      <c r="T59" s="355"/>
      <c r="U59" s="355"/>
      <c r="V59" s="355"/>
      <c r="W59" s="355"/>
      <c r="X59" s="355"/>
      <c r="Y59" s="355"/>
      <c r="Z59" s="355"/>
    </row>
    <row r="60" spans="1:26" s="357" customFormat="1">
      <c r="A60" s="355"/>
      <c r="B60" s="355"/>
      <c r="C60" s="355"/>
      <c r="D60" s="355"/>
      <c r="E60" s="355"/>
      <c r="F60" s="355"/>
      <c r="G60" s="355"/>
      <c r="H60" s="355"/>
      <c r="I60" s="356"/>
      <c r="J60" s="355"/>
      <c r="K60" s="355"/>
      <c r="L60" s="355"/>
      <c r="M60" s="355"/>
      <c r="N60" s="355"/>
      <c r="O60" s="355"/>
      <c r="P60" s="355"/>
      <c r="Q60" s="355"/>
      <c r="R60" s="355"/>
      <c r="S60" s="355"/>
      <c r="T60" s="355"/>
      <c r="U60" s="355"/>
      <c r="V60" s="355"/>
      <c r="W60" s="355"/>
      <c r="X60" s="355"/>
      <c r="Y60" s="355"/>
      <c r="Z60" s="355"/>
    </row>
    <row r="61" spans="1:26" s="357" customFormat="1">
      <c r="A61" s="355"/>
      <c r="B61" s="355"/>
      <c r="C61" s="355"/>
      <c r="D61" s="355"/>
      <c r="E61" s="355"/>
      <c r="F61" s="355"/>
      <c r="G61" s="355"/>
      <c r="H61" s="355"/>
      <c r="I61" s="356"/>
      <c r="J61" s="355"/>
      <c r="K61" s="355"/>
      <c r="L61" s="355"/>
      <c r="M61" s="355"/>
      <c r="N61" s="355"/>
      <c r="O61" s="355"/>
      <c r="P61" s="355"/>
      <c r="Q61" s="355"/>
      <c r="R61" s="355"/>
      <c r="S61" s="355"/>
      <c r="T61" s="355"/>
      <c r="U61" s="355"/>
      <c r="V61" s="355"/>
      <c r="W61" s="355"/>
      <c r="X61" s="355"/>
      <c r="Y61" s="355"/>
      <c r="Z61" s="355"/>
    </row>
    <row r="62" spans="1:26" s="357" customFormat="1">
      <c r="A62" s="355"/>
      <c r="B62" s="355"/>
      <c r="C62" s="355"/>
      <c r="D62" s="355"/>
      <c r="E62" s="355"/>
      <c r="F62" s="355"/>
      <c r="G62" s="355"/>
      <c r="H62" s="355"/>
      <c r="I62" s="356"/>
      <c r="J62" s="355"/>
      <c r="K62" s="355"/>
      <c r="L62" s="355"/>
      <c r="M62" s="355"/>
      <c r="N62" s="355"/>
      <c r="O62" s="355"/>
      <c r="P62" s="355"/>
      <c r="Q62" s="355"/>
      <c r="R62" s="355"/>
      <c r="S62" s="355"/>
      <c r="T62" s="355"/>
      <c r="U62" s="355"/>
      <c r="V62" s="355"/>
      <c r="W62" s="355"/>
      <c r="X62" s="355"/>
      <c r="Y62" s="355"/>
      <c r="Z62" s="355"/>
    </row>
    <row r="63" spans="1:26" s="357" customFormat="1">
      <c r="A63" s="355"/>
      <c r="B63" s="355"/>
      <c r="C63" s="355"/>
      <c r="D63" s="355"/>
      <c r="E63" s="355"/>
      <c r="F63" s="355"/>
      <c r="G63" s="355"/>
      <c r="H63" s="355"/>
      <c r="I63" s="356"/>
      <c r="J63" s="355"/>
      <c r="K63" s="355"/>
      <c r="L63" s="355"/>
      <c r="M63" s="355"/>
      <c r="N63" s="355"/>
      <c r="O63" s="355"/>
      <c r="P63" s="355"/>
      <c r="Q63" s="355"/>
      <c r="R63" s="355"/>
      <c r="S63" s="355"/>
      <c r="T63" s="355"/>
      <c r="U63" s="355"/>
      <c r="V63" s="355"/>
      <c r="W63" s="355"/>
      <c r="X63" s="355"/>
      <c r="Y63" s="355"/>
      <c r="Z63" s="355"/>
    </row>
    <row r="64" spans="1:26" s="357" customFormat="1">
      <c r="A64" s="355"/>
      <c r="B64" s="355"/>
      <c r="C64" s="355"/>
      <c r="D64" s="355"/>
      <c r="E64" s="355"/>
      <c r="F64" s="355"/>
      <c r="G64" s="355"/>
      <c r="H64" s="355"/>
      <c r="I64" s="356"/>
      <c r="J64" s="355"/>
      <c r="K64" s="355"/>
      <c r="L64" s="355"/>
      <c r="M64" s="355"/>
      <c r="N64" s="355"/>
      <c r="O64" s="355"/>
      <c r="P64" s="355"/>
      <c r="Q64" s="355"/>
      <c r="R64" s="355"/>
      <c r="S64" s="355"/>
      <c r="T64" s="355"/>
      <c r="U64" s="355"/>
      <c r="V64" s="355"/>
      <c r="W64" s="355"/>
      <c r="X64" s="355"/>
      <c r="Y64" s="355"/>
      <c r="Z64" s="355"/>
    </row>
    <row r="65" spans="1:26" s="357" customFormat="1">
      <c r="A65" s="355"/>
      <c r="B65" s="355"/>
      <c r="C65" s="355"/>
      <c r="D65" s="355"/>
      <c r="E65" s="355"/>
      <c r="F65" s="355"/>
      <c r="G65" s="355"/>
      <c r="H65" s="355"/>
      <c r="I65" s="356"/>
      <c r="J65" s="355"/>
      <c r="K65" s="355"/>
      <c r="L65" s="355"/>
      <c r="M65" s="355"/>
      <c r="N65" s="355"/>
      <c r="O65" s="355"/>
      <c r="P65" s="355"/>
      <c r="Q65" s="355"/>
      <c r="R65" s="355"/>
      <c r="S65" s="355"/>
      <c r="T65" s="355"/>
      <c r="U65" s="355"/>
      <c r="V65" s="355"/>
      <c r="W65" s="355"/>
      <c r="X65" s="355"/>
      <c r="Y65" s="355"/>
      <c r="Z65" s="355"/>
    </row>
    <row r="66" spans="1:26" s="357" customFormat="1">
      <c r="A66" s="355"/>
      <c r="B66" s="355"/>
      <c r="C66" s="355"/>
      <c r="D66" s="355"/>
      <c r="E66" s="355"/>
      <c r="F66" s="355"/>
      <c r="G66" s="355"/>
      <c r="H66" s="355"/>
      <c r="I66" s="356"/>
      <c r="J66" s="355"/>
      <c r="K66" s="355"/>
      <c r="L66" s="355"/>
      <c r="M66" s="355"/>
      <c r="N66" s="355"/>
      <c r="O66" s="355"/>
      <c r="P66" s="355"/>
      <c r="Q66" s="355"/>
      <c r="R66" s="355"/>
      <c r="S66" s="355"/>
      <c r="T66" s="355"/>
      <c r="U66" s="355"/>
      <c r="V66" s="355"/>
      <c r="W66" s="355"/>
      <c r="X66" s="355"/>
      <c r="Y66" s="355"/>
      <c r="Z66" s="355"/>
    </row>
    <row r="67" spans="1:26" s="357" customFormat="1">
      <c r="A67" s="355"/>
      <c r="B67" s="355"/>
      <c r="C67" s="355"/>
      <c r="D67" s="355"/>
      <c r="E67" s="355"/>
      <c r="F67" s="355"/>
      <c r="G67" s="355"/>
      <c r="H67" s="355"/>
      <c r="I67" s="356"/>
      <c r="J67" s="355"/>
      <c r="K67" s="355"/>
      <c r="L67" s="355"/>
      <c r="M67" s="355"/>
      <c r="N67" s="355"/>
      <c r="O67" s="355"/>
      <c r="P67" s="355"/>
      <c r="Q67" s="355"/>
      <c r="R67" s="355"/>
      <c r="S67" s="355"/>
      <c r="T67" s="355"/>
      <c r="U67" s="355"/>
      <c r="V67" s="355"/>
      <c r="W67" s="355"/>
      <c r="X67" s="355"/>
      <c r="Y67" s="355"/>
      <c r="Z67" s="355"/>
    </row>
    <row r="68" spans="1:26" s="357" customFormat="1">
      <c r="A68" s="355"/>
      <c r="B68" s="355"/>
      <c r="C68" s="355"/>
      <c r="D68" s="355"/>
      <c r="E68" s="355"/>
      <c r="F68" s="355"/>
      <c r="G68" s="355"/>
      <c r="H68" s="355"/>
      <c r="I68" s="356"/>
      <c r="J68" s="355"/>
      <c r="K68" s="355"/>
      <c r="L68" s="355"/>
      <c r="M68" s="355"/>
      <c r="N68" s="355"/>
      <c r="O68" s="355"/>
      <c r="P68" s="355"/>
      <c r="Q68" s="355"/>
      <c r="R68" s="355"/>
      <c r="S68" s="355"/>
      <c r="T68" s="355"/>
      <c r="U68" s="355"/>
      <c r="V68" s="355"/>
      <c r="W68" s="355"/>
      <c r="X68" s="355"/>
      <c r="Y68" s="355"/>
      <c r="Z68" s="355"/>
    </row>
    <row r="69" spans="1:26" s="357" customFormat="1">
      <c r="A69" s="355"/>
      <c r="B69" s="355"/>
      <c r="C69" s="355"/>
      <c r="D69" s="355"/>
      <c r="E69" s="355"/>
      <c r="F69" s="355"/>
      <c r="G69" s="355"/>
      <c r="H69" s="355"/>
      <c r="I69" s="356"/>
      <c r="J69" s="355"/>
      <c r="K69" s="355"/>
      <c r="L69" s="355"/>
      <c r="M69" s="355"/>
      <c r="N69" s="355"/>
      <c r="O69" s="355"/>
      <c r="P69" s="355"/>
      <c r="Q69" s="355"/>
      <c r="R69" s="355"/>
      <c r="S69" s="355"/>
      <c r="T69" s="355"/>
      <c r="U69" s="355"/>
      <c r="V69" s="355"/>
      <c r="W69" s="355"/>
      <c r="X69" s="355"/>
      <c r="Y69" s="355"/>
      <c r="Z69" s="355"/>
    </row>
    <row r="70" spans="1:26" s="357" customFormat="1">
      <c r="A70" s="355"/>
      <c r="B70" s="355"/>
      <c r="C70" s="355"/>
      <c r="D70" s="355"/>
      <c r="E70" s="355"/>
      <c r="F70" s="355"/>
      <c r="G70" s="355"/>
      <c r="H70" s="355"/>
      <c r="I70" s="356"/>
      <c r="J70" s="355"/>
      <c r="K70" s="355"/>
      <c r="L70" s="355"/>
      <c r="M70" s="355"/>
      <c r="N70" s="355"/>
      <c r="O70" s="355"/>
      <c r="P70" s="355"/>
      <c r="Q70" s="355"/>
      <c r="R70" s="355"/>
      <c r="S70" s="355"/>
      <c r="T70" s="355"/>
      <c r="U70" s="355"/>
      <c r="V70" s="355"/>
      <c r="W70" s="355"/>
      <c r="X70" s="355"/>
      <c r="Y70" s="355"/>
      <c r="Z70" s="355"/>
    </row>
    <row r="71" spans="1:26" s="357" customFormat="1">
      <c r="A71" s="355"/>
      <c r="B71" s="355"/>
      <c r="C71" s="355"/>
      <c r="D71" s="355"/>
      <c r="E71" s="355"/>
      <c r="F71" s="355"/>
      <c r="G71" s="355"/>
      <c r="H71" s="355"/>
      <c r="I71" s="356"/>
      <c r="J71" s="355"/>
      <c r="K71" s="355"/>
      <c r="L71" s="355"/>
      <c r="M71" s="355"/>
      <c r="N71" s="355"/>
      <c r="O71" s="355"/>
      <c r="P71" s="355"/>
      <c r="Q71" s="355"/>
      <c r="R71" s="355"/>
      <c r="S71" s="355"/>
      <c r="T71" s="355"/>
      <c r="U71" s="355"/>
      <c r="V71" s="355"/>
      <c r="W71" s="355"/>
      <c r="X71" s="355"/>
      <c r="Y71" s="355"/>
      <c r="Z71" s="355"/>
    </row>
    <row r="72" spans="1:26" s="357" customFormat="1">
      <c r="A72" s="355"/>
      <c r="B72" s="355"/>
      <c r="C72" s="355"/>
      <c r="D72" s="355"/>
      <c r="E72" s="355"/>
      <c r="F72" s="355"/>
      <c r="G72" s="355"/>
      <c r="H72" s="355"/>
      <c r="I72" s="356"/>
      <c r="J72" s="355"/>
      <c r="K72" s="355"/>
      <c r="L72" s="355"/>
      <c r="M72" s="355"/>
      <c r="N72" s="355"/>
      <c r="O72" s="355"/>
      <c r="P72" s="355"/>
      <c r="Q72" s="355"/>
      <c r="R72" s="355"/>
      <c r="S72" s="355"/>
      <c r="T72" s="355"/>
      <c r="U72" s="355"/>
      <c r="V72" s="355"/>
      <c r="W72" s="355"/>
      <c r="X72" s="355"/>
      <c r="Y72" s="355"/>
      <c r="Z72" s="355"/>
    </row>
    <row r="73" spans="1:26" s="357" customFormat="1">
      <c r="A73" s="355"/>
      <c r="B73" s="355"/>
      <c r="C73" s="355"/>
      <c r="D73" s="355"/>
      <c r="E73" s="355"/>
      <c r="F73" s="355"/>
      <c r="G73" s="355"/>
      <c r="H73" s="355"/>
      <c r="I73" s="356"/>
      <c r="J73" s="355"/>
      <c r="K73" s="355"/>
      <c r="L73" s="355"/>
      <c r="M73" s="355"/>
      <c r="N73" s="355"/>
      <c r="O73" s="355"/>
      <c r="P73" s="355"/>
      <c r="Q73" s="355"/>
      <c r="R73" s="355"/>
      <c r="S73" s="355"/>
      <c r="T73" s="355"/>
      <c r="U73" s="355"/>
      <c r="V73" s="355"/>
      <c r="W73" s="355"/>
      <c r="X73" s="355"/>
      <c r="Y73" s="355"/>
      <c r="Z73" s="355"/>
    </row>
    <row r="74" spans="1:26" s="357" customFormat="1">
      <c r="A74" s="355"/>
      <c r="B74" s="355"/>
      <c r="C74" s="355"/>
      <c r="D74" s="355"/>
      <c r="E74" s="355"/>
      <c r="F74" s="355"/>
      <c r="G74" s="355"/>
      <c r="H74" s="355"/>
      <c r="I74" s="356"/>
      <c r="J74" s="355"/>
      <c r="K74" s="355"/>
      <c r="L74" s="355"/>
      <c r="M74" s="355"/>
      <c r="N74" s="355"/>
      <c r="O74" s="355"/>
      <c r="P74" s="355"/>
      <c r="Q74" s="355"/>
      <c r="R74" s="355"/>
      <c r="S74" s="355"/>
      <c r="T74" s="355"/>
      <c r="U74" s="355"/>
      <c r="V74" s="355"/>
      <c r="W74" s="355"/>
      <c r="X74" s="355"/>
      <c r="Y74" s="355"/>
      <c r="Z74" s="355"/>
    </row>
    <row r="75" spans="1:26" s="357" customFormat="1">
      <c r="A75" s="355"/>
      <c r="B75" s="355"/>
      <c r="C75" s="355"/>
      <c r="D75" s="355"/>
      <c r="E75" s="355"/>
      <c r="F75" s="355"/>
      <c r="G75" s="355"/>
      <c r="H75" s="355"/>
      <c r="I75" s="356"/>
      <c r="J75" s="355"/>
      <c r="K75" s="355"/>
      <c r="L75" s="355"/>
      <c r="M75" s="355"/>
      <c r="N75" s="355"/>
      <c r="O75" s="355"/>
      <c r="P75" s="355"/>
      <c r="Q75" s="355"/>
      <c r="R75" s="355"/>
      <c r="S75" s="355"/>
      <c r="T75" s="355"/>
      <c r="U75" s="355"/>
      <c r="V75" s="355"/>
      <c r="W75" s="355"/>
      <c r="X75" s="355"/>
      <c r="Y75" s="355"/>
      <c r="Z75" s="355"/>
    </row>
    <row r="76" spans="1:26" s="357" customFormat="1">
      <c r="A76" s="355"/>
      <c r="B76" s="355"/>
      <c r="C76" s="355"/>
      <c r="D76" s="355"/>
      <c r="E76" s="355"/>
      <c r="F76" s="355"/>
      <c r="G76" s="355"/>
      <c r="H76" s="355"/>
      <c r="I76" s="356"/>
      <c r="J76" s="355"/>
      <c r="K76" s="355"/>
      <c r="L76" s="355"/>
      <c r="M76" s="355"/>
      <c r="N76" s="355"/>
      <c r="O76" s="355"/>
      <c r="P76" s="355"/>
      <c r="Q76" s="355"/>
      <c r="R76" s="355"/>
      <c r="S76" s="355"/>
      <c r="T76" s="355"/>
      <c r="U76" s="355"/>
      <c r="V76" s="355"/>
      <c r="W76" s="355"/>
      <c r="X76" s="355"/>
      <c r="Y76" s="355"/>
      <c r="Z76" s="355"/>
    </row>
    <row r="77" spans="1:26" s="357" customFormat="1">
      <c r="A77" s="355"/>
      <c r="B77" s="355"/>
      <c r="C77" s="355"/>
      <c r="D77" s="355"/>
      <c r="E77" s="355"/>
      <c r="F77" s="355"/>
      <c r="G77" s="355"/>
      <c r="H77" s="355"/>
      <c r="I77" s="356"/>
      <c r="J77" s="355"/>
      <c r="K77" s="355"/>
      <c r="L77" s="355"/>
      <c r="M77" s="355"/>
      <c r="N77" s="355"/>
      <c r="O77" s="355"/>
      <c r="P77" s="355"/>
      <c r="Q77" s="355"/>
      <c r="R77" s="355"/>
      <c r="S77" s="355"/>
      <c r="T77" s="355"/>
      <c r="U77" s="355"/>
      <c r="V77" s="355"/>
      <c r="W77" s="355"/>
      <c r="X77" s="355"/>
      <c r="Y77" s="355"/>
      <c r="Z77" s="355"/>
    </row>
    <row r="78" spans="1:26" s="357" customFormat="1">
      <c r="A78" s="355"/>
      <c r="B78" s="355"/>
      <c r="C78" s="355"/>
      <c r="D78" s="355"/>
      <c r="E78" s="355"/>
      <c r="F78" s="355"/>
      <c r="G78" s="355"/>
      <c r="H78" s="355"/>
      <c r="I78" s="356"/>
      <c r="J78" s="355"/>
      <c r="K78" s="355"/>
      <c r="L78" s="355"/>
      <c r="M78" s="355"/>
      <c r="N78" s="355"/>
      <c r="O78" s="355"/>
      <c r="P78" s="355"/>
      <c r="Q78" s="355"/>
      <c r="R78" s="355"/>
      <c r="S78" s="355"/>
      <c r="T78" s="355"/>
      <c r="U78" s="355"/>
      <c r="V78" s="355"/>
      <c r="W78" s="355"/>
      <c r="X78" s="355"/>
      <c r="Y78" s="355"/>
      <c r="Z78" s="355"/>
    </row>
    <row r="79" spans="1:26" s="357" customFormat="1">
      <c r="A79" s="355"/>
      <c r="B79" s="355"/>
      <c r="C79" s="355"/>
      <c r="D79" s="355"/>
      <c r="E79" s="355"/>
      <c r="F79" s="355"/>
      <c r="G79" s="355"/>
      <c r="H79" s="355"/>
      <c r="I79" s="356"/>
      <c r="J79" s="355"/>
      <c r="K79" s="355"/>
      <c r="L79" s="355"/>
      <c r="M79" s="355"/>
      <c r="N79" s="355"/>
      <c r="O79" s="355"/>
      <c r="P79" s="355"/>
      <c r="Q79" s="355"/>
      <c r="R79" s="355"/>
      <c r="S79" s="355"/>
      <c r="T79" s="355"/>
      <c r="U79" s="355"/>
      <c r="V79" s="355"/>
      <c r="W79" s="355"/>
      <c r="X79" s="355"/>
      <c r="Y79" s="355"/>
      <c r="Z79" s="355"/>
    </row>
    <row r="80" spans="1:26" s="357" customFormat="1">
      <c r="A80" s="355"/>
      <c r="B80" s="355"/>
      <c r="C80" s="355"/>
      <c r="D80" s="355"/>
      <c r="E80" s="355"/>
      <c r="F80" s="355"/>
      <c r="G80" s="355"/>
      <c r="H80" s="355"/>
      <c r="I80" s="356"/>
      <c r="J80" s="355"/>
      <c r="K80" s="355"/>
      <c r="L80" s="355"/>
      <c r="M80" s="355"/>
      <c r="N80" s="355"/>
      <c r="O80" s="355"/>
      <c r="P80" s="355"/>
      <c r="Q80" s="355"/>
      <c r="R80" s="355"/>
      <c r="S80" s="355"/>
      <c r="T80" s="355"/>
      <c r="U80" s="355"/>
      <c r="V80" s="355"/>
      <c r="W80" s="355"/>
      <c r="X80" s="355"/>
      <c r="Y80" s="355"/>
      <c r="Z80" s="355"/>
    </row>
    <row r="81" spans="1:26" s="357" customFormat="1">
      <c r="A81" s="355"/>
      <c r="B81" s="355"/>
      <c r="C81" s="355"/>
      <c r="D81" s="355"/>
      <c r="E81" s="355"/>
      <c r="F81" s="355"/>
      <c r="G81" s="355"/>
      <c r="H81" s="355"/>
      <c r="I81" s="356"/>
      <c r="J81" s="355"/>
      <c r="K81" s="355"/>
      <c r="L81" s="355"/>
      <c r="M81" s="355"/>
      <c r="N81" s="355"/>
      <c r="O81" s="355"/>
      <c r="P81" s="355"/>
      <c r="Q81" s="355"/>
      <c r="R81" s="355"/>
      <c r="S81" s="355"/>
      <c r="T81" s="355"/>
      <c r="U81" s="355"/>
      <c r="V81" s="355"/>
      <c r="W81" s="355"/>
      <c r="X81" s="355"/>
      <c r="Y81" s="355"/>
      <c r="Z81" s="355"/>
    </row>
    <row r="82" spans="1:26" s="357" customFormat="1">
      <c r="A82" s="355"/>
      <c r="B82" s="355"/>
      <c r="C82" s="355"/>
      <c r="D82" s="355"/>
      <c r="E82" s="355"/>
      <c r="F82" s="355"/>
      <c r="G82" s="355"/>
      <c r="H82" s="355"/>
      <c r="I82" s="356"/>
      <c r="J82" s="355"/>
      <c r="K82" s="355"/>
      <c r="L82" s="355"/>
      <c r="M82" s="355"/>
      <c r="N82" s="355"/>
      <c r="O82" s="355"/>
      <c r="P82" s="355"/>
      <c r="Q82" s="355"/>
      <c r="R82" s="355"/>
      <c r="S82" s="355"/>
      <c r="T82" s="355"/>
      <c r="U82" s="355"/>
      <c r="V82" s="355"/>
      <c r="W82" s="355"/>
      <c r="X82" s="355"/>
      <c r="Y82" s="355"/>
      <c r="Z82" s="355"/>
    </row>
    <row r="83" spans="1:26" s="357" customFormat="1">
      <c r="A83" s="355"/>
      <c r="B83" s="355"/>
      <c r="C83" s="355"/>
      <c r="D83" s="355"/>
      <c r="E83" s="355"/>
      <c r="F83" s="355"/>
      <c r="G83" s="355"/>
      <c r="H83" s="355"/>
      <c r="I83" s="356"/>
      <c r="J83" s="355"/>
      <c r="K83" s="355"/>
      <c r="L83" s="355"/>
      <c r="M83" s="355"/>
      <c r="N83" s="355"/>
      <c r="O83" s="355"/>
      <c r="P83" s="355"/>
      <c r="Q83" s="355"/>
      <c r="R83" s="355"/>
      <c r="S83" s="355"/>
      <c r="T83" s="355"/>
      <c r="U83" s="355"/>
      <c r="V83" s="355"/>
      <c r="W83" s="355"/>
      <c r="X83" s="355"/>
      <c r="Y83" s="355"/>
      <c r="Z83" s="355"/>
    </row>
    <row r="84" spans="1:26" s="357" customFormat="1">
      <c r="A84" s="355"/>
      <c r="B84" s="355"/>
      <c r="C84" s="355"/>
      <c r="D84" s="355"/>
      <c r="E84" s="355"/>
      <c r="F84" s="355"/>
      <c r="G84" s="355"/>
      <c r="H84" s="355"/>
      <c r="I84" s="356"/>
      <c r="J84" s="355"/>
      <c r="K84" s="355"/>
      <c r="L84" s="355"/>
      <c r="M84" s="355"/>
      <c r="N84" s="355"/>
      <c r="O84" s="355"/>
      <c r="P84" s="355"/>
      <c r="Q84" s="355"/>
      <c r="R84" s="355"/>
      <c r="S84" s="355"/>
      <c r="T84" s="355"/>
      <c r="U84" s="355"/>
      <c r="V84" s="355"/>
      <c r="W84" s="355"/>
      <c r="X84" s="355"/>
      <c r="Y84" s="355"/>
      <c r="Z84" s="355"/>
    </row>
    <row r="85" spans="1:26" s="357" customFormat="1">
      <c r="A85" s="355"/>
      <c r="B85" s="355"/>
      <c r="C85" s="355"/>
      <c r="D85" s="355"/>
      <c r="E85" s="355"/>
      <c r="F85" s="355"/>
      <c r="G85" s="355"/>
      <c r="H85" s="355"/>
      <c r="I85" s="356"/>
      <c r="J85" s="355"/>
      <c r="K85" s="355"/>
      <c r="L85" s="355"/>
      <c r="M85" s="355"/>
      <c r="N85" s="355"/>
      <c r="O85" s="355"/>
      <c r="P85" s="355"/>
      <c r="Q85" s="355"/>
      <c r="R85" s="355"/>
      <c r="S85" s="355"/>
      <c r="T85" s="355"/>
      <c r="U85" s="355"/>
      <c r="V85" s="355"/>
      <c r="W85" s="355"/>
      <c r="X85" s="355"/>
      <c r="Y85" s="355"/>
      <c r="Z85" s="355"/>
    </row>
    <row r="86" spans="1:26" s="357" customFormat="1">
      <c r="A86" s="355"/>
      <c r="B86" s="355"/>
      <c r="C86" s="355"/>
      <c r="D86" s="355"/>
      <c r="E86" s="355"/>
      <c r="F86" s="355"/>
      <c r="G86" s="355"/>
      <c r="H86" s="355"/>
      <c r="I86" s="356"/>
      <c r="J86" s="355"/>
      <c r="K86" s="355"/>
      <c r="L86" s="355"/>
      <c r="M86" s="355"/>
      <c r="N86" s="355"/>
      <c r="O86" s="355"/>
      <c r="P86" s="355"/>
      <c r="Q86" s="355"/>
      <c r="R86" s="355"/>
      <c r="S86" s="355"/>
      <c r="T86" s="355"/>
      <c r="U86" s="355"/>
      <c r="V86" s="355"/>
      <c r="W86" s="355"/>
      <c r="X86" s="355"/>
      <c r="Y86" s="355"/>
      <c r="Z86" s="355"/>
    </row>
    <row r="87" spans="1:26" s="357" customFormat="1">
      <c r="A87" s="355"/>
      <c r="B87" s="355"/>
      <c r="C87" s="355"/>
      <c r="D87" s="355"/>
      <c r="E87" s="355"/>
      <c r="F87" s="355"/>
      <c r="G87" s="355"/>
      <c r="H87" s="355"/>
      <c r="I87" s="356"/>
      <c r="J87" s="355"/>
      <c r="K87" s="355"/>
      <c r="L87" s="355"/>
      <c r="M87" s="355"/>
      <c r="N87" s="355"/>
      <c r="O87" s="355"/>
      <c r="P87" s="355"/>
      <c r="Q87" s="355"/>
      <c r="R87" s="355"/>
      <c r="S87" s="355"/>
      <c r="T87" s="355"/>
      <c r="U87" s="355"/>
      <c r="V87" s="355"/>
      <c r="W87" s="355"/>
      <c r="X87" s="355"/>
      <c r="Y87" s="355"/>
      <c r="Z87" s="355"/>
    </row>
    <row r="88" spans="1:26" s="357" customFormat="1">
      <c r="A88" s="355"/>
      <c r="B88" s="355"/>
      <c r="C88" s="355"/>
      <c r="D88" s="355"/>
      <c r="E88" s="355"/>
      <c r="F88" s="355"/>
      <c r="G88" s="355"/>
      <c r="H88" s="355"/>
      <c r="I88" s="356"/>
      <c r="J88" s="355"/>
      <c r="K88" s="355"/>
      <c r="L88" s="355"/>
      <c r="M88" s="355"/>
      <c r="N88" s="355"/>
      <c r="O88" s="355"/>
      <c r="P88" s="355"/>
      <c r="Q88" s="355"/>
      <c r="R88" s="355"/>
      <c r="S88" s="355"/>
      <c r="T88" s="355"/>
      <c r="U88" s="355"/>
      <c r="V88" s="355"/>
      <c r="W88" s="355"/>
      <c r="X88" s="355"/>
      <c r="Y88" s="355"/>
      <c r="Z88" s="355"/>
    </row>
    <row r="89" spans="1:26" s="357" customFormat="1">
      <c r="A89" s="355"/>
      <c r="B89" s="355"/>
      <c r="C89" s="355"/>
      <c r="D89" s="355"/>
      <c r="E89" s="355"/>
      <c r="F89" s="355"/>
      <c r="G89" s="355"/>
      <c r="H89" s="355"/>
      <c r="I89" s="356"/>
      <c r="J89" s="355"/>
      <c r="K89" s="355"/>
      <c r="L89" s="355"/>
      <c r="M89" s="355"/>
      <c r="N89" s="355"/>
      <c r="O89" s="355"/>
      <c r="P89" s="355"/>
      <c r="Q89" s="355"/>
      <c r="R89" s="355"/>
      <c r="S89" s="355"/>
      <c r="T89" s="355"/>
      <c r="U89" s="355"/>
      <c r="V89" s="355"/>
      <c r="W89" s="355"/>
      <c r="X89" s="355"/>
      <c r="Y89" s="355"/>
      <c r="Z89" s="355"/>
    </row>
    <row r="90" spans="1:26" s="357" customFormat="1">
      <c r="A90" s="355"/>
      <c r="B90" s="355"/>
      <c r="C90" s="355"/>
      <c r="D90" s="355"/>
      <c r="E90" s="355"/>
      <c r="F90" s="355"/>
      <c r="G90" s="355"/>
      <c r="H90" s="355"/>
      <c r="I90" s="356"/>
      <c r="J90" s="355"/>
      <c r="K90" s="355"/>
      <c r="L90" s="355"/>
      <c r="M90" s="355"/>
      <c r="N90" s="355"/>
      <c r="O90" s="355"/>
      <c r="P90" s="355"/>
      <c r="Q90" s="355"/>
      <c r="R90" s="355"/>
      <c r="S90" s="355"/>
      <c r="T90" s="355"/>
      <c r="U90" s="355"/>
      <c r="V90" s="355"/>
      <c r="W90" s="355"/>
      <c r="X90" s="355"/>
      <c r="Y90" s="355"/>
      <c r="Z90" s="355"/>
    </row>
    <row r="91" spans="1:26" s="357" customFormat="1">
      <c r="A91" s="355"/>
      <c r="B91" s="355"/>
      <c r="C91" s="355"/>
      <c r="D91" s="355"/>
      <c r="E91" s="355"/>
      <c r="F91" s="355"/>
      <c r="G91" s="355"/>
      <c r="H91" s="355"/>
      <c r="I91" s="356"/>
      <c r="J91" s="355"/>
      <c r="K91" s="355"/>
      <c r="L91" s="355"/>
      <c r="M91" s="355"/>
      <c r="N91" s="355"/>
      <c r="O91" s="355"/>
      <c r="P91" s="355"/>
      <c r="Q91" s="355"/>
      <c r="R91" s="355"/>
      <c r="S91" s="355"/>
      <c r="T91" s="355"/>
      <c r="U91" s="355"/>
      <c r="V91" s="355"/>
      <c r="W91" s="355"/>
      <c r="X91" s="355"/>
      <c r="Y91" s="355"/>
      <c r="Z91" s="355"/>
    </row>
    <row r="92" spans="1:26" s="357" customFormat="1">
      <c r="A92" s="355"/>
      <c r="B92" s="355"/>
      <c r="C92" s="355"/>
      <c r="D92" s="355"/>
      <c r="E92" s="355"/>
      <c r="F92" s="355"/>
      <c r="G92" s="355"/>
      <c r="H92" s="355"/>
      <c r="I92" s="356"/>
      <c r="J92" s="355"/>
      <c r="K92" s="355"/>
      <c r="L92" s="355"/>
      <c r="M92" s="355"/>
      <c r="N92" s="355"/>
      <c r="O92" s="355"/>
      <c r="P92" s="355"/>
      <c r="Q92" s="355"/>
      <c r="R92" s="355"/>
      <c r="S92" s="355"/>
      <c r="T92" s="355"/>
      <c r="U92" s="355"/>
      <c r="V92" s="355"/>
      <c r="W92" s="355"/>
      <c r="X92" s="355"/>
      <c r="Y92" s="355"/>
      <c r="Z92" s="355"/>
    </row>
    <row r="93" spans="1:26" s="357" customFormat="1">
      <c r="A93" s="355"/>
      <c r="B93" s="355"/>
      <c r="C93" s="355"/>
      <c r="D93" s="355"/>
      <c r="E93" s="355"/>
      <c r="F93" s="355"/>
      <c r="G93" s="355"/>
      <c r="H93" s="355"/>
      <c r="I93" s="356"/>
      <c r="J93" s="355"/>
      <c r="K93" s="355"/>
      <c r="L93" s="355"/>
      <c r="M93" s="355"/>
      <c r="N93" s="355"/>
      <c r="O93" s="355"/>
      <c r="P93" s="355"/>
      <c r="Q93" s="355"/>
      <c r="R93" s="355"/>
      <c r="S93" s="355"/>
      <c r="T93" s="355"/>
      <c r="U93" s="355"/>
      <c r="V93" s="355"/>
      <c r="W93" s="355"/>
      <c r="X93" s="355"/>
      <c r="Y93" s="355"/>
      <c r="Z93" s="355"/>
    </row>
    <row r="94" spans="1:26" s="357" customFormat="1">
      <c r="A94" s="355"/>
      <c r="B94" s="355"/>
      <c r="C94" s="355"/>
      <c r="D94" s="355"/>
      <c r="E94" s="355"/>
      <c r="F94" s="355"/>
      <c r="G94" s="355"/>
      <c r="H94" s="355"/>
      <c r="I94" s="356"/>
      <c r="J94" s="355"/>
      <c r="K94" s="355"/>
      <c r="L94" s="355"/>
      <c r="M94" s="355"/>
      <c r="N94" s="355"/>
      <c r="O94" s="355"/>
      <c r="P94" s="355"/>
      <c r="Q94" s="355"/>
      <c r="R94" s="355"/>
      <c r="S94" s="355"/>
      <c r="T94" s="355"/>
      <c r="U94" s="355"/>
      <c r="V94" s="355"/>
      <c r="W94" s="355"/>
      <c r="X94" s="355"/>
      <c r="Y94" s="355"/>
      <c r="Z94" s="355"/>
    </row>
    <row r="95" spans="1:26" s="357" customFormat="1">
      <c r="A95" s="355"/>
      <c r="B95" s="355"/>
      <c r="C95" s="355"/>
      <c r="D95" s="355"/>
      <c r="E95" s="355"/>
      <c r="F95" s="355"/>
      <c r="G95" s="355"/>
      <c r="H95" s="355"/>
      <c r="I95" s="356"/>
      <c r="J95" s="355"/>
      <c r="K95" s="355"/>
      <c r="L95" s="355"/>
      <c r="M95" s="355"/>
      <c r="N95" s="355"/>
      <c r="O95" s="355"/>
      <c r="P95" s="355"/>
      <c r="Q95" s="355"/>
      <c r="R95" s="355"/>
      <c r="S95" s="355"/>
      <c r="T95" s="355"/>
      <c r="U95" s="355"/>
      <c r="V95" s="355"/>
      <c r="W95" s="355"/>
      <c r="X95" s="355"/>
      <c r="Y95" s="355"/>
      <c r="Z95" s="355"/>
    </row>
    <row r="96" spans="1:26" s="357" customFormat="1">
      <c r="A96" s="355"/>
      <c r="B96" s="355"/>
      <c r="C96" s="355"/>
      <c r="D96" s="355"/>
      <c r="E96" s="355"/>
      <c r="F96" s="355"/>
      <c r="G96" s="355"/>
      <c r="H96" s="355"/>
      <c r="I96" s="356"/>
      <c r="J96" s="355"/>
      <c r="K96" s="355"/>
      <c r="L96" s="355"/>
      <c r="M96" s="355"/>
      <c r="N96" s="355"/>
      <c r="O96" s="355"/>
      <c r="P96" s="355"/>
      <c r="Q96" s="355"/>
      <c r="R96" s="355"/>
      <c r="S96" s="355"/>
      <c r="T96" s="355"/>
      <c r="U96" s="355"/>
      <c r="V96" s="355"/>
      <c r="W96" s="355"/>
      <c r="X96" s="355"/>
      <c r="Y96" s="355"/>
      <c r="Z96" s="355"/>
    </row>
    <row r="97" spans="1:26" s="357" customFormat="1">
      <c r="A97" s="355"/>
      <c r="B97" s="355"/>
      <c r="C97" s="355"/>
      <c r="D97" s="355"/>
      <c r="E97" s="355"/>
      <c r="F97" s="355"/>
      <c r="G97" s="355"/>
      <c r="H97" s="355"/>
      <c r="I97" s="356"/>
      <c r="J97" s="355"/>
      <c r="K97" s="355"/>
      <c r="L97" s="355"/>
      <c r="M97" s="355"/>
      <c r="N97" s="355"/>
      <c r="O97" s="355"/>
      <c r="P97" s="355"/>
      <c r="Q97" s="355"/>
      <c r="R97" s="355"/>
      <c r="S97" s="355"/>
      <c r="T97" s="355"/>
      <c r="U97" s="355"/>
      <c r="V97" s="355"/>
      <c r="W97" s="355"/>
      <c r="X97" s="355"/>
      <c r="Y97" s="355"/>
      <c r="Z97" s="355"/>
    </row>
    <row r="98" spans="1:26" s="357" customFormat="1">
      <c r="A98" s="355"/>
      <c r="B98" s="355"/>
      <c r="C98" s="355"/>
      <c r="D98" s="355"/>
      <c r="E98" s="355"/>
      <c r="F98" s="355"/>
      <c r="G98" s="355"/>
      <c r="H98" s="355"/>
      <c r="I98" s="356"/>
      <c r="J98" s="355"/>
      <c r="K98" s="355"/>
      <c r="L98" s="355"/>
      <c r="M98" s="355"/>
      <c r="N98" s="355"/>
      <c r="O98" s="355"/>
      <c r="P98" s="355"/>
      <c r="Q98" s="355"/>
      <c r="R98" s="355"/>
      <c r="S98" s="355"/>
      <c r="T98" s="355"/>
      <c r="U98" s="355"/>
      <c r="V98" s="355"/>
      <c r="W98" s="355"/>
      <c r="X98" s="355"/>
      <c r="Y98" s="355"/>
      <c r="Z98" s="355"/>
    </row>
    <row r="99" spans="1:26" s="357" customFormat="1">
      <c r="A99" s="355"/>
      <c r="B99" s="355"/>
      <c r="C99" s="355"/>
      <c r="D99" s="355"/>
      <c r="E99" s="355"/>
      <c r="F99" s="355"/>
      <c r="G99" s="355"/>
      <c r="H99" s="355"/>
      <c r="I99" s="356"/>
      <c r="J99" s="355"/>
      <c r="K99" s="355"/>
      <c r="L99" s="355"/>
      <c r="M99" s="355"/>
      <c r="N99" s="355"/>
      <c r="O99" s="355"/>
      <c r="P99" s="355"/>
      <c r="Q99" s="355"/>
      <c r="R99" s="355"/>
      <c r="S99" s="355"/>
      <c r="T99" s="355"/>
      <c r="U99" s="355"/>
      <c r="V99" s="355"/>
      <c r="W99" s="355"/>
      <c r="X99" s="355"/>
      <c r="Y99" s="355"/>
      <c r="Z99" s="355"/>
    </row>
    <row r="100" spans="1:26" s="357" customFormat="1">
      <c r="A100" s="355"/>
      <c r="B100" s="355"/>
      <c r="C100" s="355"/>
      <c r="D100" s="355"/>
      <c r="E100" s="355"/>
      <c r="F100" s="355"/>
      <c r="G100" s="355"/>
      <c r="H100" s="355"/>
      <c r="I100" s="356"/>
      <c r="J100" s="355"/>
      <c r="K100" s="355"/>
      <c r="L100" s="355"/>
      <c r="M100" s="355"/>
      <c r="N100" s="355"/>
      <c r="O100" s="355"/>
      <c r="P100" s="355"/>
      <c r="Q100" s="355"/>
      <c r="R100" s="355"/>
      <c r="S100" s="355"/>
      <c r="T100" s="355"/>
      <c r="U100" s="355"/>
      <c r="V100" s="355"/>
      <c r="W100" s="355"/>
      <c r="X100" s="355"/>
      <c r="Y100" s="355"/>
      <c r="Z100" s="355"/>
    </row>
    <row r="101" spans="1:26" s="357" customFormat="1">
      <c r="A101" s="355"/>
      <c r="B101" s="355"/>
      <c r="C101" s="355"/>
      <c r="D101" s="355"/>
      <c r="E101" s="355"/>
      <c r="F101" s="355"/>
      <c r="G101" s="355"/>
      <c r="H101" s="355"/>
      <c r="I101" s="356"/>
      <c r="J101" s="355"/>
      <c r="K101" s="355"/>
      <c r="L101" s="355"/>
      <c r="M101" s="355"/>
      <c r="N101" s="355"/>
      <c r="O101" s="355"/>
      <c r="P101" s="355"/>
      <c r="Q101" s="355"/>
      <c r="R101" s="355"/>
      <c r="S101" s="355"/>
      <c r="T101" s="355"/>
      <c r="U101" s="355"/>
      <c r="V101" s="355"/>
      <c r="W101" s="355"/>
      <c r="X101" s="355"/>
      <c r="Y101" s="355"/>
      <c r="Z101" s="355"/>
    </row>
    <row r="102" spans="1:26" s="357" customFormat="1">
      <c r="A102" s="355"/>
      <c r="B102" s="355"/>
      <c r="C102" s="355"/>
      <c r="D102" s="355"/>
      <c r="E102" s="355"/>
      <c r="F102" s="355"/>
      <c r="G102" s="355"/>
      <c r="H102" s="355"/>
      <c r="I102" s="356"/>
      <c r="J102" s="355"/>
      <c r="K102" s="355"/>
      <c r="L102" s="355"/>
      <c r="M102" s="355"/>
      <c r="N102" s="355"/>
      <c r="O102" s="355"/>
      <c r="P102" s="355"/>
      <c r="Q102" s="355"/>
      <c r="R102" s="355"/>
      <c r="S102" s="355"/>
      <c r="T102" s="355"/>
      <c r="U102" s="355"/>
      <c r="V102" s="355"/>
      <c r="W102" s="355"/>
      <c r="X102" s="355"/>
      <c r="Y102" s="355"/>
      <c r="Z102" s="355"/>
    </row>
    <row r="103" spans="1:26" s="357" customFormat="1">
      <c r="A103" s="355"/>
      <c r="B103" s="355"/>
      <c r="C103" s="355"/>
      <c r="D103" s="355"/>
      <c r="E103" s="355"/>
      <c r="F103" s="355"/>
      <c r="G103" s="355"/>
      <c r="H103" s="355"/>
      <c r="I103" s="356"/>
      <c r="J103" s="355"/>
      <c r="K103" s="355"/>
      <c r="L103" s="355"/>
      <c r="M103" s="355"/>
      <c r="N103" s="355"/>
      <c r="O103" s="355"/>
      <c r="P103" s="355"/>
      <c r="Q103" s="355"/>
      <c r="R103" s="355"/>
      <c r="S103" s="355"/>
      <c r="T103" s="355"/>
      <c r="U103" s="355"/>
      <c r="V103" s="355"/>
      <c r="W103" s="355"/>
      <c r="X103" s="355"/>
      <c r="Y103" s="355"/>
      <c r="Z103" s="355"/>
    </row>
    <row r="104" spans="1:26" s="357" customFormat="1">
      <c r="A104" s="355"/>
      <c r="B104" s="355"/>
      <c r="C104" s="355"/>
      <c r="D104" s="355"/>
      <c r="E104" s="355"/>
      <c r="F104" s="355"/>
      <c r="G104" s="355"/>
      <c r="H104" s="355"/>
      <c r="I104" s="356"/>
      <c r="J104" s="355"/>
      <c r="K104" s="355"/>
      <c r="L104" s="355"/>
      <c r="M104" s="355"/>
      <c r="N104" s="355"/>
      <c r="O104" s="355"/>
      <c r="P104" s="355"/>
      <c r="Q104" s="355"/>
      <c r="R104" s="355"/>
      <c r="S104" s="355"/>
      <c r="T104" s="355"/>
      <c r="U104" s="355"/>
      <c r="V104" s="355"/>
      <c r="W104" s="355"/>
      <c r="X104" s="355"/>
      <c r="Y104" s="355"/>
      <c r="Z104" s="355"/>
    </row>
    <row r="105" spans="1:26" s="357" customFormat="1">
      <c r="A105" s="355"/>
      <c r="B105" s="355"/>
      <c r="C105" s="355"/>
      <c r="D105" s="355"/>
      <c r="E105" s="355"/>
      <c r="F105" s="355"/>
      <c r="G105" s="355"/>
      <c r="H105" s="355"/>
      <c r="I105" s="356"/>
      <c r="J105" s="355"/>
      <c r="K105" s="355"/>
      <c r="L105" s="355"/>
      <c r="M105" s="355"/>
      <c r="N105" s="355"/>
      <c r="O105" s="355"/>
      <c r="P105" s="355"/>
      <c r="Q105" s="355"/>
      <c r="R105" s="355"/>
      <c r="S105" s="355"/>
      <c r="T105" s="355"/>
      <c r="U105" s="355"/>
      <c r="V105" s="355"/>
      <c r="W105" s="355"/>
      <c r="X105" s="355"/>
      <c r="Y105" s="355"/>
      <c r="Z105" s="355"/>
    </row>
    <row r="106" spans="1:26" s="357" customFormat="1">
      <c r="A106" s="355"/>
      <c r="B106" s="355"/>
      <c r="C106" s="355"/>
      <c r="D106" s="355"/>
      <c r="E106" s="355"/>
      <c r="F106" s="355"/>
      <c r="G106" s="355"/>
      <c r="H106" s="355"/>
      <c r="I106" s="356"/>
      <c r="J106" s="355"/>
      <c r="K106" s="355"/>
      <c r="L106" s="355"/>
      <c r="M106" s="355"/>
      <c r="N106" s="355"/>
      <c r="O106" s="355"/>
      <c r="P106" s="355"/>
      <c r="Q106" s="355"/>
      <c r="R106" s="355"/>
      <c r="S106" s="355"/>
      <c r="T106" s="355"/>
      <c r="U106" s="355"/>
      <c r="V106" s="355"/>
      <c r="W106" s="355"/>
      <c r="X106" s="355"/>
      <c r="Y106" s="355"/>
      <c r="Z106" s="355"/>
    </row>
    <row r="107" spans="1:26" s="357" customFormat="1">
      <c r="A107" s="355"/>
      <c r="B107" s="355"/>
      <c r="C107" s="355"/>
      <c r="D107" s="355"/>
      <c r="E107" s="355"/>
      <c r="F107" s="355"/>
      <c r="G107" s="355"/>
      <c r="H107" s="355"/>
      <c r="I107" s="356"/>
      <c r="J107" s="355"/>
      <c r="K107" s="355"/>
      <c r="L107" s="355"/>
      <c r="M107" s="355"/>
      <c r="N107" s="355"/>
      <c r="O107" s="355"/>
      <c r="P107" s="355"/>
      <c r="Q107" s="355"/>
      <c r="R107" s="355"/>
      <c r="S107" s="355"/>
      <c r="T107" s="355"/>
      <c r="U107" s="355"/>
      <c r="V107" s="355"/>
      <c r="W107" s="355"/>
      <c r="X107" s="355"/>
      <c r="Y107" s="355"/>
      <c r="Z107" s="355"/>
    </row>
    <row r="108" spans="1:26" s="357" customFormat="1">
      <c r="A108" s="355"/>
      <c r="B108" s="355"/>
      <c r="C108" s="355"/>
      <c r="D108" s="355"/>
      <c r="E108" s="355"/>
      <c r="F108" s="355"/>
      <c r="G108" s="355"/>
      <c r="H108" s="355"/>
      <c r="I108" s="356"/>
      <c r="J108" s="355"/>
      <c r="K108" s="355"/>
      <c r="L108" s="355"/>
      <c r="M108" s="355"/>
      <c r="N108" s="355"/>
      <c r="O108" s="355"/>
      <c r="P108" s="355"/>
      <c r="Q108" s="355"/>
      <c r="R108" s="355"/>
      <c r="S108" s="355"/>
      <c r="T108" s="355"/>
      <c r="U108" s="355"/>
      <c r="V108" s="355"/>
      <c r="W108" s="355"/>
      <c r="X108" s="355"/>
      <c r="Y108" s="355"/>
      <c r="Z108" s="355"/>
    </row>
    <row r="109" spans="1:26" s="357" customFormat="1">
      <c r="A109" s="355"/>
      <c r="B109" s="355"/>
      <c r="C109" s="355"/>
      <c r="D109" s="355"/>
      <c r="E109" s="355"/>
      <c r="F109" s="355"/>
      <c r="G109" s="355"/>
      <c r="H109" s="355"/>
      <c r="I109" s="356"/>
      <c r="J109" s="355"/>
      <c r="K109" s="355"/>
      <c r="L109" s="355"/>
      <c r="M109" s="355"/>
      <c r="N109" s="355"/>
      <c r="O109" s="355"/>
      <c r="P109" s="355"/>
      <c r="Q109" s="355"/>
      <c r="R109" s="355"/>
      <c r="S109" s="355"/>
      <c r="T109" s="355"/>
      <c r="U109" s="355"/>
      <c r="V109" s="355"/>
      <c r="W109" s="355"/>
      <c r="X109" s="355"/>
      <c r="Y109" s="355"/>
      <c r="Z109" s="355"/>
    </row>
    <row r="110" spans="1:26" s="357" customFormat="1">
      <c r="A110" s="355"/>
      <c r="B110" s="355"/>
      <c r="C110" s="355"/>
      <c r="D110" s="355"/>
      <c r="E110" s="355"/>
      <c r="F110" s="355"/>
      <c r="G110" s="355"/>
      <c r="H110" s="355"/>
      <c r="I110" s="356"/>
      <c r="J110" s="355"/>
      <c r="K110" s="355"/>
      <c r="L110" s="355"/>
      <c r="M110" s="355"/>
      <c r="N110" s="355"/>
      <c r="O110" s="355"/>
      <c r="P110" s="355"/>
      <c r="Q110" s="355"/>
      <c r="R110" s="355"/>
      <c r="S110" s="355"/>
      <c r="T110" s="355"/>
      <c r="U110" s="355"/>
      <c r="V110" s="355"/>
      <c r="W110" s="355"/>
      <c r="X110" s="355"/>
      <c r="Y110" s="355"/>
      <c r="Z110" s="355"/>
    </row>
    <row r="111" spans="1:26" s="357" customFormat="1">
      <c r="A111" s="355"/>
      <c r="B111" s="355"/>
      <c r="C111" s="355"/>
      <c r="D111" s="355"/>
      <c r="E111" s="355"/>
      <c r="F111" s="355"/>
      <c r="G111" s="355"/>
      <c r="H111" s="355"/>
      <c r="I111" s="356"/>
      <c r="J111" s="355"/>
      <c r="K111" s="355"/>
      <c r="L111" s="355"/>
      <c r="M111" s="355"/>
      <c r="N111" s="355"/>
      <c r="O111" s="355"/>
      <c r="P111" s="355"/>
      <c r="Q111" s="355"/>
      <c r="R111" s="355"/>
      <c r="S111" s="355"/>
      <c r="T111" s="355"/>
      <c r="U111" s="355"/>
      <c r="V111" s="355"/>
      <c r="W111" s="355"/>
      <c r="X111" s="355"/>
      <c r="Y111" s="355"/>
      <c r="Z111" s="355"/>
    </row>
    <row r="112" spans="1:26" s="357" customFormat="1">
      <c r="A112" s="355"/>
      <c r="B112" s="355"/>
      <c r="C112" s="355"/>
      <c r="D112" s="355"/>
      <c r="E112" s="355"/>
      <c r="F112" s="355"/>
      <c r="G112" s="355"/>
      <c r="H112" s="355"/>
      <c r="I112" s="356"/>
      <c r="J112" s="355"/>
      <c r="K112" s="355"/>
      <c r="L112" s="355"/>
      <c r="M112" s="355"/>
      <c r="N112" s="355"/>
      <c r="O112" s="355"/>
      <c r="P112" s="355"/>
      <c r="Q112" s="355"/>
      <c r="R112" s="355"/>
      <c r="S112" s="355"/>
      <c r="T112" s="355"/>
      <c r="U112" s="355"/>
      <c r="V112" s="355"/>
      <c r="W112" s="355"/>
      <c r="X112" s="355"/>
      <c r="Y112" s="355"/>
      <c r="Z112" s="355"/>
    </row>
    <row r="113" spans="1:26" s="357" customFormat="1">
      <c r="A113" s="355"/>
      <c r="B113" s="355"/>
      <c r="C113" s="355"/>
      <c r="D113" s="355"/>
      <c r="E113" s="355"/>
      <c r="F113" s="355"/>
      <c r="G113" s="355"/>
      <c r="H113" s="355"/>
      <c r="I113" s="356"/>
      <c r="J113" s="355"/>
      <c r="K113" s="355"/>
      <c r="L113" s="355"/>
      <c r="M113" s="355"/>
      <c r="N113" s="355"/>
      <c r="O113" s="355"/>
      <c r="P113" s="355"/>
      <c r="Q113" s="355"/>
      <c r="R113" s="355"/>
      <c r="S113" s="355"/>
      <c r="T113" s="355"/>
      <c r="U113" s="355"/>
      <c r="V113" s="355"/>
      <c r="W113" s="355"/>
      <c r="X113" s="355"/>
      <c r="Y113" s="355"/>
      <c r="Z113" s="355"/>
    </row>
    <row r="114" spans="1:26" s="357" customFormat="1">
      <c r="A114" s="355"/>
      <c r="B114" s="355"/>
      <c r="C114" s="355"/>
      <c r="D114" s="355"/>
      <c r="E114" s="355"/>
      <c r="F114" s="355"/>
      <c r="G114" s="355"/>
      <c r="H114" s="355"/>
      <c r="I114" s="356"/>
      <c r="J114" s="355"/>
      <c r="K114" s="355"/>
      <c r="L114" s="355"/>
      <c r="M114" s="355"/>
      <c r="N114" s="355"/>
      <c r="O114" s="355"/>
      <c r="P114" s="355"/>
      <c r="Q114" s="355"/>
      <c r="R114" s="355"/>
      <c r="S114" s="355"/>
      <c r="T114" s="355"/>
      <c r="U114" s="355"/>
      <c r="V114" s="355"/>
      <c r="W114" s="355"/>
      <c r="X114" s="355"/>
      <c r="Y114" s="355"/>
      <c r="Z114" s="355"/>
    </row>
    <row r="115" spans="1:26" s="357" customFormat="1">
      <c r="A115" s="355"/>
      <c r="B115" s="355"/>
      <c r="C115" s="355"/>
      <c r="D115" s="355"/>
      <c r="E115" s="355"/>
      <c r="F115" s="355"/>
      <c r="G115" s="355"/>
      <c r="H115" s="355"/>
      <c r="I115" s="356"/>
      <c r="J115" s="355"/>
      <c r="K115" s="355"/>
      <c r="L115" s="355"/>
      <c r="M115" s="355"/>
      <c r="N115" s="355"/>
      <c r="O115" s="355"/>
      <c r="P115" s="355"/>
      <c r="Q115" s="355"/>
      <c r="R115" s="355"/>
      <c r="S115" s="355"/>
      <c r="T115" s="355"/>
      <c r="U115" s="355"/>
      <c r="V115" s="355"/>
      <c r="W115" s="355"/>
      <c r="X115" s="355"/>
      <c r="Y115" s="355"/>
      <c r="Z115" s="355"/>
    </row>
    <row r="116" spans="1:26" s="357" customFormat="1">
      <c r="A116" s="355"/>
      <c r="B116" s="355"/>
      <c r="C116" s="355"/>
      <c r="D116" s="355"/>
      <c r="E116" s="355"/>
      <c r="F116" s="355"/>
      <c r="G116" s="355"/>
      <c r="H116" s="355"/>
      <c r="I116" s="356"/>
      <c r="J116" s="355"/>
      <c r="K116" s="355"/>
      <c r="L116" s="355"/>
      <c r="M116" s="355"/>
      <c r="N116" s="355"/>
      <c r="O116" s="355"/>
      <c r="P116" s="355"/>
      <c r="Q116" s="355"/>
      <c r="R116" s="355"/>
      <c r="S116" s="355"/>
      <c r="T116" s="355"/>
      <c r="U116" s="355"/>
      <c r="V116" s="355"/>
      <c r="W116" s="355"/>
      <c r="X116" s="355"/>
      <c r="Y116" s="355"/>
      <c r="Z116" s="355"/>
    </row>
    <row r="117" spans="1:26" s="357" customFormat="1">
      <c r="A117" s="355"/>
      <c r="B117" s="355"/>
      <c r="C117" s="355"/>
      <c r="D117" s="355"/>
      <c r="E117" s="355"/>
      <c r="F117" s="355"/>
      <c r="G117" s="355"/>
      <c r="H117" s="355"/>
      <c r="I117" s="356"/>
      <c r="J117" s="355"/>
      <c r="K117" s="355"/>
      <c r="L117" s="355"/>
      <c r="M117" s="355"/>
      <c r="N117" s="355"/>
      <c r="O117" s="355"/>
      <c r="P117" s="355"/>
      <c r="Q117" s="355"/>
      <c r="R117" s="355"/>
      <c r="S117" s="355"/>
      <c r="T117" s="355"/>
      <c r="U117" s="355"/>
      <c r="V117" s="355"/>
      <c r="W117" s="355"/>
      <c r="X117" s="355"/>
      <c r="Y117" s="355"/>
      <c r="Z117" s="355"/>
    </row>
    <row r="118" spans="1:26" s="357" customFormat="1">
      <c r="A118" s="355"/>
      <c r="B118" s="355"/>
      <c r="C118" s="355"/>
      <c r="D118" s="355"/>
      <c r="E118" s="355"/>
      <c r="F118" s="355"/>
      <c r="G118" s="355"/>
      <c r="H118" s="355"/>
      <c r="I118" s="356"/>
      <c r="J118" s="355"/>
      <c r="K118" s="355"/>
      <c r="L118" s="355"/>
      <c r="M118" s="355"/>
      <c r="N118" s="355"/>
      <c r="O118" s="355"/>
      <c r="P118" s="355"/>
      <c r="Q118" s="355"/>
      <c r="R118" s="355"/>
      <c r="S118" s="355"/>
      <c r="T118" s="355"/>
      <c r="U118" s="355"/>
      <c r="V118" s="355"/>
      <c r="W118" s="355"/>
      <c r="X118" s="355"/>
      <c r="Y118" s="355"/>
      <c r="Z118" s="355"/>
    </row>
    <row r="119" spans="1:26" s="357" customFormat="1">
      <c r="A119" s="355"/>
      <c r="B119" s="355"/>
      <c r="C119" s="355"/>
      <c r="D119" s="355"/>
      <c r="E119" s="355"/>
      <c r="F119" s="355"/>
      <c r="G119" s="355"/>
      <c r="H119" s="355"/>
      <c r="I119" s="356"/>
      <c r="J119" s="355"/>
      <c r="K119" s="355"/>
      <c r="L119" s="355"/>
      <c r="M119" s="355"/>
      <c r="N119" s="355"/>
      <c r="O119" s="355"/>
      <c r="P119" s="355"/>
      <c r="Q119" s="355"/>
      <c r="R119" s="355"/>
      <c r="S119" s="355"/>
      <c r="T119" s="355"/>
      <c r="U119" s="355"/>
      <c r="V119" s="355"/>
      <c r="W119" s="355"/>
      <c r="X119" s="355"/>
      <c r="Y119" s="355"/>
      <c r="Z119" s="355"/>
    </row>
    <row r="120" spans="1:26" s="357" customFormat="1">
      <c r="A120" s="355"/>
      <c r="B120" s="355"/>
      <c r="C120" s="355"/>
      <c r="D120" s="355"/>
      <c r="E120" s="355"/>
      <c r="F120" s="355"/>
      <c r="G120" s="355"/>
      <c r="H120" s="355"/>
      <c r="I120" s="356"/>
      <c r="J120" s="355"/>
      <c r="K120" s="355"/>
      <c r="L120" s="355"/>
      <c r="M120" s="355"/>
      <c r="N120" s="355"/>
      <c r="O120" s="355"/>
      <c r="P120" s="355"/>
      <c r="Q120" s="355"/>
      <c r="R120" s="355"/>
      <c r="S120" s="355"/>
      <c r="T120" s="355"/>
      <c r="U120" s="355"/>
      <c r="V120" s="355"/>
      <c r="W120" s="355"/>
      <c r="X120" s="355"/>
      <c r="Y120" s="355"/>
      <c r="Z120" s="355"/>
    </row>
    <row r="121" spans="1:26" s="357" customFormat="1">
      <c r="A121" s="355"/>
      <c r="B121" s="355"/>
      <c r="C121" s="355"/>
      <c r="D121" s="355"/>
      <c r="E121" s="355"/>
      <c r="F121" s="355"/>
      <c r="G121" s="355"/>
      <c r="H121" s="355"/>
      <c r="I121" s="356"/>
      <c r="J121" s="355"/>
      <c r="K121" s="355"/>
      <c r="L121" s="355"/>
      <c r="M121" s="355"/>
      <c r="N121" s="355"/>
      <c r="O121" s="355"/>
      <c r="P121" s="355"/>
      <c r="Q121" s="355"/>
      <c r="R121" s="355"/>
      <c r="S121" s="355"/>
      <c r="T121" s="355"/>
      <c r="U121" s="355"/>
      <c r="V121" s="355"/>
      <c r="W121" s="355"/>
      <c r="X121" s="355"/>
      <c r="Y121" s="355"/>
      <c r="Z121" s="355"/>
    </row>
    <row r="122" spans="1:26" s="357" customFormat="1">
      <c r="A122" s="355"/>
      <c r="B122" s="355"/>
      <c r="C122" s="355"/>
      <c r="D122" s="355"/>
      <c r="E122" s="355"/>
      <c r="F122" s="355"/>
      <c r="G122" s="355"/>
      <c r="H122" s="355"/>
      <c r="I122" s="356"/>
      <c r="J122" s="355"/>
      <c r="K122" s="355"/>
      <c r="L122" s="355"/>
      <c r="M122" s="355"/>
      <c r="N122" s="355"/>
      <c r="O122" s="355"/>
      <c r="P122" s="355"/>
      <c r="Q122" s="355"/>
      <c r="R122" s="355"/>
      <c r="S122" s="355"/>
      <c r="T122" s="355"/>
      <c r="U122" s="355"/>
      <c r="V122" s="355"/>
      <c r="W122" s="355"/>
      <c r="X122" s="355"/>
      <c r="Y122" s="355"/>
      <c r="Z122" s="355"/>
    </row>
    <row r="123" spans="1:26" s="357" customFormat="1">
      <c r="A123" s="355"/>
      <c r="B123" s="355"/>
      <c r="C123" s="355"/>
      <c r="D123" s="355"/>
      <c r="E123" s="355"/>
      <c r="F123" s="355"/>
      <c r="G123" s="355"/>
      <c r="H123" s="355"/>
      <c r="I123" s="356"/>
      <c r="J123" s="355"/>
      <c r="K123" s="355"/>
      <c r="L123" s="355"/>
      <c r="M123" s="355"/>
      <c r="N123" s="355"/>
      <c r="O123" s="355"/>
      <c r="P123" s="355"/>
      <c r="Q123" s="355"/>
      <c r="R123" s="355"/>
      <c r="S123" s="355"/>
      <c r="T123" s="355"/>
      <c r="U123" s="355"/>
      <c r="V123" s="355"/>
      <c r="W123" s="355"/>
      <c r="X123" s="355"/>
      <c r="Y123" s="355"/>
      <c r="Z123" s="355"/>
    </row>
    <row r="124" spans="1:26" s="357" customFormat="1">
      <c r="A124" s="355"/>
      <c r="B124" s="355"/>
      <c r="C124" s="355"/>
      <c r="D124" s="355"/>
      <c r="E124" s="355"/>
      <c r="F124" s="355"/>
      <c r="G124" s="355"/>
      <c r="H124" s="355"/>
      <c r="I124" s="356"/>
      <c r="J124" s="355"/>
      <c r="K124" s="355"/>
      <c r="L124" s="355"/>
      <c r="M124" s="355"/>
      <c r="N124" s="355"/>
      <c r="O124" s="355"/>
      <c r="P124" s="355"/>
      <c r="Q124" s="355"/>
      <c r="R124" s="355"/>
      <c r="S124" s="355"/>
      <c r="T124" s="355"/>
      <c r="U124" s="355"/>
      <c r="V124" s="355"/>
      <c r="W124" s="355"/>
      <c r="X124" s="355"/>
      <c r="Y124" s="355"/>
      <c r="Z124" s="355"/>
    </row>
    <row r="125" spans="1:26" s="357" customFormat="1">
      <c r="A125" s="355"/>
      <c r="B125" s="355"/>
      <c r="C125" s="355"/>
      <c r="D125" s="355"/>
      <c r="E125" s="355"/>
      <c r="F125" s="355"/>
      <c r="G125" s="355"/>
      <c r="H125" s="355"/>
      <c r="I125" s="356"/>
      <c r="J125" s="355"/>
      <c r="K125" s="355"/>
      <c r="L125" s="355"/>
      <c r="M125" s="355"/>
      <c r="N125" s="355"/>
      <c r="O125" s="355"/>
      <c r="P125" s="355"/>
      <c r="Q125" s="355"/>
      <c r="R125" s="355"/>
      <c r="S125" s="355"/>
      <c r="T125" s="355"/>
      <c r="U125" s="355"/>
      <c r="V125" s="355"/>
      <c r="W125" s="355"/>
      <c r="X125" s="355"/>
      <c r="Y125" s="355"/>
      <c r="Z125" s="355"/>
    </row>
    <row r="126" spans="1:26" s="357" customFormat="1">
      <c r="A126" s="355"/>
      <c r="B126" s="355"/>
      <c r="C126" s="355"/>
      <c r="D126" s="355"/>
      <c r="E126" s="355"/>
      <c r="F126" s="355"/>
      <c r="G126" s="355"/>
      <c r="H126" s="355"/>
      <c r="I126" s="356"/>
      <c r="J126" s="355"/>
      <c r="K126" s="355"/>
      <c r="L126" s="355"/>
      <c r="M126" s="355"/>
      <c r="N126" s="355"/>
      <c r="O126" s="355"/>
      <c r="P126" s="355"/>
      <c r="Q126" s="355"/>
      <c r="R126" s="355"/>
      <c r="S126" s="355"/>
      <c r="T126" s="355"/>
      <c r="U126" s="355"/>
      <c r="V126" s="355"/>
      <c r="W126" s="355"/>
      <c r="X126" s="355"/>
      <c r="Y126" s="355"/>
      <c r="Z126" s="355"/>
    </row>
    <row r="127" spans="1:26" s="357" customFormat="1">
      <c r="A127" s="355"/>
      <c r="B127" s="355"/>
      <c r="C127" s="355"/>
      <c r="D127" s="355"/>
      <c r="E127" s="355"/>
      <c r="F127" s="355"/>
      <c r="G127" s="355"/>
      <c r="H127" s="355"/>
      <c r="I127" s="356"/>
      <c r="J127" s="355"/>
      <c r="K127" s="355"/>
      <c r="L127" s="355"/>
      <c r="M127" s="355"/>
      <c r="N127" s="355"/>
      <c r="O127" s="355"/>
      <c r="P127" s="355"/>
      <c r="Q127" s="355"/>
      <c r="R127" s="355"/>
      <c r="S127" s="355"/>
      <c r="T127" s="355"/>
      <c r="U127" s="355"/>
      <c r="V127" s="355"/>
      <c r="W127" s="355"/>
      <c r="X127" s="355"/>
      <c r="Y127" s="355"/>
      <c r="Z127" s="355"/>
    </row>
    <row r="128" spans="1:26" s="357" customFormat="1">
      <c r="A128" s="355"/>
      <c r="B128" s="355"/>
      <c r="C128" s="355"/>
      <c r="D128" s="355"/>
      <c r="E128" s="355"/>
      <c r="F128" s="355"/>
      <c r="G128" s="355"/>
      <c r="H128" s="355"/>
      <c r="I128" s="356"/>
      <c r="J128" s="355"/>
      <c r="K128" s="355"/>
      <c r="L128" s="355"/>
      <c r="M128" s="355"/>
      <c r="N128" s="355"/>
      <c r="O128" s="355"/>
      <c r="P128" s="355"/>
      <c r="Q128" s="355"/>
      <c r="R128" s="355"/>
      <c r="S128" s="355"/>
      <c r="T128" s="355"/>
      <c r="U128" s="355"/>
      <c r="V128" s="355"/>
      <c r="W128" s="355"/>
      <c r="X128" s="355"/>
      <c r="Y128" s="355"/>
      <c r="Z128" s="355"/>
    </row>
    <row r="129" spans="1:26" s="357" customFormat="1">
      <c r="A129" s="355"/>
      <c r="B129" s="355"/>
      <c r="C129" s="355"/>
      <c r="D129" s="355"/>
      <c r="E129" s="355"/>
      <c r="F129" s="355"/>
      <c r="G129" s="355"/>
      <c r="H129" s="355"/>
      <c r="I129" s="356"/>
      <c r="J129" s="355"/>
      <c r="K129" s="355"/>
      <c r="L129" s="355"/>
      <c r="M129" s="355"/>
      <c r="N129" s="355"/>
      <c r="O129" s="355"/>
      <c r="P129" s="355"/>
      <c r="Q129" s="355"/>
      <c r="R129" s="355"/>
      <c r="S129" s="355"/>
      <c r="T129" s="355"/>
      <c r="U129" s="355"/>
      <c r="V129" s="355"/>
      <c r="W129" s="355"/>
      <c r="X129" s="355"/>
      <c r="Y129" s="355"/>
      <c r="Z129" s="355"/>
    </row>
    <row r="130" spans="1:26" s="357" customFormat="1">
      <c r="A130" s="355"/>
      <c r="B130" s="355"/>
      <c r="C130" s="355"/>
      <c r="D130" s="355"/>
      <c r="E130" s="355"/>
      <c r="F130" s="355"/>
      <c r="G130" s="355"/>
      <c r="H130" s="355"/>
      <c r="I130" s="356"/>
      <c r="J130" s="355"/>
      <c r="K130" s="355"/>
      <c r="L130" s="355"/>
      <c r="M130" s="355"/>
      <c r="N130" s="355"/>
      <c r="O130" s="355"/>
      <c r="P130" s="355"/>
      <c r="Q130" s="355"/>
      <c r="R130" s="355"/>
      <c r="S130" s="355"/>
      <c r="T130" s="355"/>
      <c r="U130" s="355"/>
      <c r="V130" s="355"/>
      <c r="W130" s="355"/>
      <c r="X130" s="355"/>
      <c r="Y130" s="355"/>
      <c r="Z130" s="355"/>
    </row>
    <row r="131" spans="1:26" s="357" customFormat="1">
      <c r="A131" s="355"/>
      <c r="B131" s="355"/>
      <c r="C131" s="355"/>
      <c r="D131" s="355"/>
      <c r="E131" s="355"/>
      <c r="F131" s="355"/>
      <c r="G131" s="355"/>
      <c r="H131" s="355"/>
      <c r="I131" s="356"/>
      <c r="J131" s="355"/>
      <c r="K131" s="355"/>
      <c r="L131" s="355"/>
      <c r="M131" s="355"/>
      <c r="N131" s="355"/>
      <c r="O131" s="355"/>
      <c r="P131" s="355"/>
      <c r="Q131" s="355"/>
      <c r="R131" s="355"/>
      <c r="S131" s="355"/>
      <c r="T131" s="355"/>
      <c r="U131" s="355"/>
      <c r="V131" s="355"/>
      <c r="W131" s="355"/>
      <c r="X131" s="355"/>
      <c r="Y131" s="355"/>
      <c r="Z131" s="355"/>
    </row>
    <row r="132" spans="1:26" s="357" customFormat="1">
      <c r="A132" s="355"/>
      <c r="B132" s="355"/>
      <c r="C132" s="355"/>
      <c r="D132" s="355"/>
      <c r="E132" s="355"/>
      <c r="F132" s="355"/>
      <c r="G132" s="355"/>
      <c r="H132" s="355"/>
      <c r="I132" s="356"/>
      <c r="J132" s="355"/>
      <c r="K132" s="355"/>
      <c r="L132" s="355"/>
      <c r="M132" s="355"/>
      <c r="N132" s="355"/>
      <c r="O132" s="355"/>
      <c r="P132" s="355"/>
      <c r="Q132" s="355"/>
      <c r="R132" s="355"/>
      <c r="S132" s="355"/>
      <c r="T132" s="355"/>
      <c r="U132" s="355"/>
      <c r="V132" s="355"/>
      <c r="W132" s="355"/>
      <c r="X132" s="355"/>
      <c r="Y132" s="355"/>
      <c r="Z132" s="355"/>
    </row>
    <row r="133" spans="1:26" s="357" customFormat="1">
      <c r="A133" s="355"/>
      <c r="B133" s="355"/>
      <c r="C133" s="355"/>
      <c r="D133" s="355"/>
      <c r="E133" s="355"/>
      <c r="F133" s="355"/>
      <c r="G133" s="355"/>
      <c r="H133" s="355"/>
      <c r="I133" s="356"/>
      <c r="J133" s="355"/>
      <c r="K133" s="355"/>
      <c r="L133" s="355"/>
      <c r="M133" s="355"/>
      <c r="N133" s="355"/>
      <c r="O133" s="355"/>
      <c r="P133" s="355"/>
      <c r="Q133" s="355"/>
      <c r="R133" s="355"/>
      <c r="S133" s="355"/>
      <c r="T133" s="355"/>
      <c r="U133" s="355"/>
      <c r="V133" s="355"/>
      <c r="W133" s="355"/>
      <c r="X133" s="355"/>
      <c r="Y133" s="355"/>
      <c r="Z133" s="355"/>
    </row>
    <row r="134" spans="1:26" s="357" customFormat="1">
      <c r="A134" s="355"/>
      <c r="B134" s="355"/>
      <c r="C134" s="355"/>
      <c r="D134" s="355"/>
      <c r="E134" s="355"/>
      <c r="F134" s="355"/>
      <c r="G134" s="355"/>
      <c r="H134" s="355"/>
      <c r="I134" s="356"/>
      <c r="J134" s="355"/>
      <c r="K134" s="355"/>
      <c r="L134" s="355"/>
      <c r="M134" s="355"/>
      <c r="N134" s="355"/>
      <c r="O134" s="355"/>
      <c r="P134" s="355"/>
      <c r="Q134" s="355"/>
      <c r="R134" s="355"/>
      <c r="S134" s="355"/>
      <c r="T134" s="355"/>
      <c r="U134" s="355"/>
      <c r="V134" s="355"/>
      <c r="W134" s="355"/>
      <c r="X134" s="355"/>
      <c r="Y134" s="355"/>
      <c r="Z134" s="355"/>
    </row>
    <row r="135" spans="1:26" s="357" customFormat="1">
      <c r="A135" s="355"/>
      <c r="B135" s="355"/>
      <c r="C135" s="355"/>
      <c r="D135" s="355"/>
      <c r="E135" s="355"/>
      <c r="F135" s="355"/>
      <c r="G135" s="355"/>
      <c r="H135" s="355"/>
      <c r="I135" s="356"/>
      <c r="J135" s="355"/>
      <c r="K135" s="355"/>
      <c r="L135" s="355"/>
      <c r="M135" s="355"/>
      <c r="N135" s="355"/>
      <c r="O135" s="355"/>
      <c r="P135" s="355"/>
      <c r="Q135" s="355"/>
      <c r="R135" s="355"/>
      <c r="S135" s="355"/>
      <c r="T135" s="355"/>
      <c r="U135" s="355"/>
      <c r="V135" s="355"/>
      <c r="W135" s="355"/>
      <c r="X135" s="355"/>
      <c r="Y135" s="355"/>
      <c r="Z135" s="355"/>
    </row>
    <row r="136" spans="1:26" s="357" customFormat="1">
      <c r="A136" s="355"/>
      <c r="B136" s="355"/>
      <c r="C136" s="355"/>
      <c r="D136" s="355"/>
      <c r="E136" s="355"/>
      <c r="F136" s="355"/>
      <c r="G136" s="355"/>
      <c r="H136" s="355"/>
      <c r="I136" s="356"/>
      <c r="J136" s="355"/>
      <c r="K136" s="355"/>
      <c r="L136" s="355"/>
      <c r="M136" s="355"/>
      <c r="N136" s="355"/>
      <c r="O136" s="355"/>
      <c r="P136" s="355"/>
      <c r="Q136" s="355"/>
      <c r="R136" s="355"/>
      <c r="S136" s="355"/>
      <c r="T136" s="355"/>
      <c r="U136" s="355"/>
      <c r="V136" s="355"/>
      <c r="W136" s="355"/>
      <c r="X136" s="355"/>
      <c r="Y136" s="355"/>
      <c r="Z136" s="355"/>
    </row>
    <row r="137" spans="1:26" s="357" customFormat="1">
      <c r="A137" s="355"/>
      <c r="B137" s="355"/>
      <c r="C137" s="355"/>
      <c r="D137" s="355"/>
      <c r="E137" s="355"/>
      <c r="F137" s="355"/>
      <c r="G137" s="355"/>
      <c r="H137" s="355"/>
      <c r="I137" s="356"/>
      <c r="J137" s="355"/>
      <c r="K137" s="355"/>
      <c r="L137" s="355"/>
      <c r="M137" s="355"/>
      <c r="N137" s="355"/>
      <c r="O137" s="355"/>
      <c r="P137" s="355"/>
      <c r="Q137" s="355"/>
      <c r="R137" s="355"/>
      <c r="S137" s="355"/>
      <c r="T137" s="355"/>
      <c r="U137" s="355"/>
      <c r="V137" s="355"/>
      <c r="W137" s="355"/>
      <c r="X137" s="355"/>
      <c r="Y137" s="355"/>
      <c r="Z137" s="355"/>
    </row>
    <row r="138" spans="1:26" s="357" customFormat="1">
      <c r="A138" s="355"/>
      <c r="B138" s="355"/>
      <c r="C138" s="355"/>
      <c r="D138" s="355"/>
      <c r="E138" s="355"/>
      <c r="F138" s="355"/>
      <c r="G138" s="355"/>
      <c r="H138" s="355"/>
      <c r="I138" s="356"/>
      <c r="J138" s="355"/>
      <c r="K138" s="355"/>
      <c r="L138" s="355"/>
      <c r="M138" s="355"/>
      <c r="N138" s="355"/>
      <c r="O138" s="355"/>
      <c r="P138" s="355"/>
      <c r="Q138" s="355"/>
      <c r="R138" s="355"/>
      <c r="S138" s="355"/>
      <c r="T138" s="355"/>
      <c r="U138" s="355"/>
      <c r="V138" s="355"/>
      <c r="W138" s="355"/>
      <c r="X138" s="355"/>
      <c r="Y138" s="355"/>
      <c r="Z138" s="355"/>
    </row>
    <row r="139" spans="1:26" s="357" customFormat="1">
      <c r="A139" s="355"/>
      <c r="B139" s="355"/>
      <c r="C139" s="355"/>
      <c r="D139" s="355"/>
      <c r="E139" s="355"/>
      <c r="F139" s="355"/>
      <c r="G139" s="355"/>
      <c r="H139" s="355"/>
      <c r="I139" s="356"/>
      <c r="J139" s="355"/>
      <c r="K139" s="355"/>
      <c r="L139" s="355"/>
      <c r="M139" s="355"/>
      <c r="N139" s="355"/>
      <c r="O139" s="355"/>
      <c r="P139" s="355"/>
      <c r="Q139" s="355"/>
      <c r="R139" s="355"/>
      <c r="S139" s="355"/>
      <c r="T139" s="355"/>
      <c r="U139" s="355"/>
      <c r="V139" s="355"/>
      <c r="W139" s="355"/>
      <c r="X139" s="355"/>
      <c r="Y139" s="355"/>
      <c r="Z139" s="355"/>
    </row>
    <row r="140" spans="1:26" s="357" customFormat="1">
      <c r="A140" s="355"/>
      <c r="B140" s="355"/>
      <c r="C140" s="355"/>
      <c r="D140" s="355"/>
      <c r="E140" s="355"/>
      <c r="F140" s="355"/>
      <c r="G140" s="355"/>
      <c r="H140" s="355"/>
      <c r="I140" s="356"/>
      <c r="J140" s="355"/>
      <c r="K140" s="355"/>
      <c r="L140" s="355"/>
      <c r="M140" s="355"/>
      <c r="N140" s="355"/>
      <c r="O140" s="355"/>
      <c r="P140" s="355"/>
      <c r="Q140" s="355"/>
      <c r="R140" s="355"/>
      <c r="S140" s="355"/>
      <c r="T140" s="355"/>
      <c r="U140" s="355"/>
      <c r="V140" s="355"/>
      <c r="W140" s="355"/>
      <c r="X140" s="355"/>
      <c r="Y140" s="355"/>
      <c r="Z140" s="355"/>
    </row>
    <row r="141" spans="1:26" s="357" customFormat="1">
      <c r="A141" s="355"/>
      <c r="B141" s="355"/>
      <c r="C141" s="355"/>
      <c r="D141" s="355"/>
      <c r="E141" s="355"/>
      <c r="F141" s="355"/>
      <c r="G141" s="355"/>
      <c r="H141" s="355"/>
      <c r="I141" s="356"/>
      <c r="J141" s="355"/>
      <c r="K141" s="355"/>
      <c r="L141" s="355"/>
      <c r="M141" s="355"/>
      <c r="N141" s="355"/>
      <c r="O141" s="355"/>
      <c r="P141" s="355"/>
      <c r="Q141" s="355"/>
      <c r="R141" s="355"/>
      <c r="S141" s="355"/>
      <c r="T141" s="355"/>
      <c r="U141" s="355"/>
      <c r="V141" s="355"/>
      <c r="W141" s="355"/>
      <c r="X141" s="355"/>
      <c r="Y141" s="355"/>
      <c r="Z141" s="355"/>
    </row>
    <row r="142" spans="1:26" s="357" customFormat="1">
      <c r="A142" s="355"/>
      <c r="B142" s="355"/>
      <c r="C142" s="355"/>
      <c r="D142" s="355"/>
      <c r="E142" s="355"/>
      <c r="F142" s="355"/>
      <c r="G142" s="355"/>
      <c r="H142" s="355"/>
      <c r="I142" s="356"/>
      <c r="J142" s="355"/>
      <c r="K142" s="355"/>
      <c r="L142" s="355"/>
      <c r="M142" s="355"/>
      <c r="N142" s="355"/>
      <c r="O142" s="355"/>
      <c r="P142" s="355"/>
      <c r="Q142" s="355"/>
      <c r="R142" s="355"/>
      <c r="S142" s="355"/>
      <c r="T142" s="355"/>
      <c r="U142" s="355"/>
      <c r="V142" s="355"/>
      <c r="W142" s="355"/>
      <c r="X142" s="355"/>
      <c r="Y142" s="355"/>
      <c r="Z142" s="355"/>
    </row>
    <row r="143" spans="1:26" s="357" customFormat="1">
      <c r="A143" s="355"/>
      <c r="B143" s="355"/>
      <c r="C143" s="355"/>
      <c r="D143" s="355"/>
      <c r="E143" s="355"/>
      <c r="F143" s="355"/>
      <c r="G143" s="355"/>
      <c r="H143" s="355"/>
      <c r="I143" s="356"/>
      <c r="J143" s="355"/>
      <c r="K143" s="355"/>
      <c r="L143" s="355"/>
      <c r="M143" s="355"/>
      <c r="N143" s="355"/>
      <c r="O143" s="355"/>
      <c r="P143" s="355"/>
      <c r="Q143" s="355"/>
      <c r="R143" s="355"/>
      <c r="S143" s="355"/>
      <c r="T143" s="355"/>
      <c r="U143" s="355"/>
      <c r="V143" s="355"/>
      <c r="W143" s="355"/>
      <c r="X143" s="355"/>
      <c r="Y143" s="355"/>
      <c r="Z143" s="355"/>
    </row>
    <row r="144" spans="1:26" s="357" customFormat="1">
      <c r="A144" s="355"/>
      <c r="B144" s="355"/>
      <c r="C144" s="355"/>
      <c r="D144" s="355"/>
      <c r="E144" s="355"/>
      <c r="F144" s="355"/>
      <c r="G144" s="355"/>
      <c r="H144" s="355"/>
      <c r="I144" s="356"/>
      <c r="J144" s="355"/>
      <c r="K144" s="355"/>
      <c r="L144" s="355"/>
      <c r="M144" s="355"/>
      <c r="N144" s="355"/>
      <c r="O144" s="355"/>
      <c r="P144" s="355"/>
      <c r="Q144" s="355"/>
      <c r="R144" s="355"/>
      <c r="S144" s="355"/>
      <c r="T144" s="355"/>
      <c r="U144" s="355"/>
      <c r="V144" s="355"/>
      <c r="W144" s="355"/>
      <c r="X144" s="355"/>
      <c r="Y144" s="355"/>
      <c r="Z144" s="355"/>
    </row>
    <row r="145" spans="1:26" s="357" customFormat="1">
      <c r="A145" s="355"/>
      <c r="B145" s="355"/>
      <c r="C145" s="355"/>
      <c r="D145" s="355"/>
      <c r="E145" s="355"/>
      <c r="F145" s="355"/>
      <c r="G145" s="355"/>
      <c r="H145" s="355"/>
      <c r="I145" s="356"/>
      <c r="J145" s="355"/>
      <c r="K145" s="355"/>
      <c r="L145" s="355"/>
      <c r="M145" s="355"/>
      <c r="N145" s="355"/>
      <c r="O145" s="355"/>
      <c r="P145" s="355"/>
      <c r="Q145" s="355"/>
      <c r="R145" s="355"/>
      <c r="S145" s="355"/>
      <c r="T145" s="355"/>
      <c r="U145" s="355"/>
      <c r="V145" s="355"/>
      <c r="W145" s="355"/>
      <c r="X145" s="355"/>
      <c r="Y145" s="355"/>
      <c r="Z145" s="355"/>
    </row>
    <row r="146" spans="1:26" s="357" customFormat="1">
      <c r="A146" s="355"/>
      <c r="B146" s="355"/>
      <c r="C146" s="355"/>
      <c r="D146" s="355"/>
      <c r="E146" s="355"/>
      <c r="F146" s="355"/>
      <c r="G146" s="355"/>
      <c r="H146" s="355"/>
      <c r="I146" s="356"/>
      <c r="J146" s="355"/>
      <c r="K146" s="355"/>
      <c r="L146" s="355"/>
      <c r="M146" s="355"/>
      <c r="N146" s="355"/>
      <c r="O146" s="355"/>
      <c r="P146" s="355"/>
      <c r="Q146" s="355"/>
      <c r="R146" s="355"/>
      <c r="S146" s="355"/>
      <c r="T146" s="355"/>
      <c r="U146" s="355"/>
      <c r="V146" s="355"/>
      <c r="W146" s="355"/>
      <c r="X146" s="355"/>
      <c r="Y146" s="355"/>
      <c r="Z146" s="355"/>
    </row>
    <row r="147" spans="1:26" s="357" customFormat="1">
      <c r="A147" s="355"/>
      <c r="B147" s="355"/>
      <c r="C147" s="355"/>
      <c r="D147" s="355"/>
      <c r="E147" s="355"/>
      <c r="F147" s="355"/>
      <c r="G147" s="355"/>
      <c r="H147" s="355"/>
      <c r="I147" s="356"/>
      <c r="J147" s="355"/>
      <c r="K147" s="355"/>
      <c r="L147" s="355"/>
      <c r="M147" s="355"/>
      <c r="N147" s="355"/>
      <c r="O147" s="355"/>
      <c r="P147" s="355"/>
      <c r="Q147" s="355"/>
      <c r="R147" s="355"/>
      <c r="S147" s="355"/>
      <c r="T147" s="355"/>
      <c r="U147" s="355"/>
      <c r="V147" s="355"/>
      <c r="W147" s="355"/>
      <c r="X147" s="355"/>
      <c r="Y147" s="355"/>
      <c r="Z147" s="355"/>
    </row>
    <row r="148" spans="1:26" s="357" customFormat="1">
      <c r="A148" s="355"/>
      <c r="B148" s="355"/>
      <c r="C148" s="355"/>
      <c r="D148" s="355"/>
      <c r="E148" s="355"/>
      <c r="F148" s="355"/>
      <c r="G148" s="355"/>
      <c r="H148" s="355"/>
      <c r="I148" s="356"/>
      <c r="J148" s="355"/>
      <c r="K148" s="355"/>
      <c r="L148" s="355"/>
      <c r="M148" s="355"/>
      <c r="N148" s="355"/>
      <c r="O148" s="355"/>
      <c r="P148" s="355"/>
      <c r="Q148" s="355"/>
      <c r="R148" s="355"/>
      <c r="S148" s="355"/>
      <c r="T148" s="355"/>
      <c r="U148" s="355"/>
      <c r="V148" s="355"/>
      <c r="W148" s="355"/>
      <c r="X148" s="355"/>
      <c r="Y148" s="355"/>
      <c r="Z148" s="355"/>
    </row>
    <row r="149" spans="1:26" s="357" customFormat="1">
      <c r="A149" s="355"/>
      <c r="B149" s="355"/>
      <c r="C149" s="355"/>
      <c r="D149" s="355"/>
      <c r="E149" s="355"/>
      <c r="F149" s="355"/>
      <c r="G149" s="355"/>
      <c r="H149" s="355"/>
      <c r="I149" s="356"/>
      <c r="J149" s="355"/>
      <c r="K149" s="355"/>
      <c r="L149" s="355"/>
      <c r="M149" s="355"/>
      <c r="N149" s="355"/>
      <c r="O149" s="355"/>
      <c r="P149" s="355"/>
      <c r="Q149" s="355"/>
      <c r="R149" s="355"/>
      <c r="S149" s="355"/>
      <c r="T149" s="355"/>
      <c r="U149" s="355"/>
      <c r="V149" s="355"/>
      <c r="W149" s="355"/>
      <c r="X149" s="355"/>
      <c r="Y149" s="355"/>
      <c r="Z149" s="355"/>
    </row>
    <row r="150" spans="1:26" s="357" customFormat="1">
      <c r="A150" s="355"/>
      <c r="B150" s="355"/>
      <c r="C150" s="355"/>
      <c r="D150" s="355"/>
      <c r="E150" s="355"/>
      <c r="F150" s="355"/>
      <c r="G150" s="355"/>
      <c r="H150" s="355"/>
      <c r="I150" s="356"/>
      <c r="J150" s="355"/>
      <c r="K150" s="355"/>
      <c r="L150" s="355"/>
      <c r="M150" s="355"/>
      <c r="N150" s="355"/>
      <c r="O150" s="355"/>
      <c r="P150" s="355"/>
      <c r="Q150" s="355"/>
      <c r="R150" s="355"/>
      <c r="S150" s="355"/>
      <c r="T150" s="355"/>
      <c r="U150" s="355"/>
      <c r="V150" s="355"/>
      <c r="W150" s="355"/>
      <c r="X150" s="355"/>
      <c r="Y150" s="355"/>
      <c r="Z150" s="355"/>
    </row>
    <row r="151" spans="1:26" s="357" customFormat="1">
      <c r="A151" s="355"/>
      <c r="B151" s="355"/>
      <c r="C151" s="355"/>
      <c r="D151" s="355"/>
      <c r="E151" s="355"/>
      <c r="F151" s="355"/>
      <c r="G151" s="355"/>
      <c r="H151" s="355"/>
      <c r="I151" s="356"/>
      <c r="J151" s="355"/>
      <c r="K151" s="355"/>
      <c r="L151" s="355"/>
      <c r="M151" s="355"/>
      <c r="N151" s="355"/>
      <c r="O151" s="355"/>
      <c r="P151" s="355"/>
      <c r="Q151" s="355"/>
      <c r="R151" s="355"/>
      <c r="S151" s="355"/>
      <c r="T151" s="355"/>
      <c r="U151" s="355"/>
      <c r="V151" s="355"/>
      <c r="W151" s="355"/>
      <c r="X151" s="355"/>
      <c r="Y151" s="355"/>
      <c r="Z151" s="355"/>
    </row>
    <row r="152" spans="1:26" s="357" customFormat="1">
      <c r="A152" s="355"/>
      <c r="B152" s="355"/>
      <c r="C152" s="355"/>
      <c r="D152" s="355"/>
      <c r="E152" s="355"/>
      <c r="F152" s="355"/>
      <c r="G152" s="355"/>
      <c r="H152" s="355"/>
      <c r="I152" s="356"/>
      <c r="J152" s="355"/>
      <c r="K152" s="355"/>
      <c r="L152" s="355"/>
      <c r="M152" s="355"/>
      <c r="N152" s="355"/>
      <c r="O152" s="355"/>
      <c r="P152" s="355"/>
      <c r="Q152" s="355"/>
      <c r="R152" s="355"/>
      <c r="S152" s="355"/>
      <c r="T152" s="355"/>
      <c r="U152" s="355"/>
      <c r="V152" s="355"/>
      <c r="W152" s="355"/>
      <c r="X152" s="355"/>
      <c r="Y152" s="355"/>
      <c r="Z152" s="355"/>
    </row>
    <row r="153" spans="1:26" s="357" customFormat="1">
      <c r="A153" s="355"/>
      <c r="B153" s="355"/>
      <c r="C153" s="355"/>
      <c r="D153" s="355"/>
      <c r="E153" s="355"/>
      <c r="F153" s="355"/>
      <c r="G153" s="355"/>
      <c r="H153" s="355"/>
      <c r="I153" s="356"/>
      <c r="J153" s="355"/>
      <c r="K153" s="355"/>
      <c r="L153" s="355"/>
      <c r="M153" s="355"/>
      <c r="N153" s="355"/>
      <c r="O153" s="355"/>
      <c r="P153" s="355"/>
      <c r="Q153" s="355"/>
      <c r="R153" s="355"/>
      <c r="S153" s="355"/>
      <c r="T153" s="355"/>
      <c r="U153" s="355"/>
      <c r="V153" s="355"/>
      <c r="W153" s="355"/>
      <c r="X153" s="355"/>
      <c r="Y153" s="355"/>
      <c r="Z153" s="355"/>
    </row>
    <row r="154" spans="1:26" s="357" customFormat="1">
      <c r="A154" s="355"/>
      <c r="B154" s="355"/>
      <c r="C154" s="355"/>
      <c r="D154" s="355"/>
      <c r="E154" s="355"/>
      <c r="F154" s="355"/>
      <c r="G154" s="355"/>
      <c r="H154" s="355"/>
      <c r="I154" s="356"/>
      <c r="J154" s="355"/>
      <c r="K154" s="355"/>
      <c r="L154" s="355"/>
      <c r="M154" s="355"/>
      <c r="N154" s="355"/>
      <c r="O154" s="355"/>
      <c r="P154" s="355"/>
      <c r="Q154" s="355"/>
      <c r="R154" s="355"/>
      <c r="S154" s="355"/>
      <c r="T154" s="355"/>
      <c r="U154" s="355"/>
      <c r="V154" s="355"/>
      <c r="W154" s="355"/>
      <c r="X154" s="355"/>
      <c r="Y154" s="355"/>
      <c r="Z154" s="355"/>
    </row>
    <row r="155" spans="1:26" s="357" customFormat="1">
      <c r="A155" s="355"/>
      <c r="B155" s="355"/>
      <c r="C155" s="355"/>
      <c r="D155" s="355"/>
      <c r="E155" s="355"/>
      <c r="F155" s="355"/>
      <c r="G155" s="355"/>
      <c r="H155" s="355"/>
      <c r="I155" s="356"/>
      <c r="J155" s="355"/>
      <c r="K155" s="355"/>
      <c r="L155" s="355"/>
      <c r="M155" s="355"/>
      <c r="N155" s="355"/>
      <c r="O155" s="355"/>
      <c r="P155" s="355"/>
      <c r="Q155" s="355"/>
      <c r="R155" s="355"/>
      <c r="S155" s="355"/>
      <c r="T155" s="355"/>
      <c r="U155" s="355"/>
      <c r="V155" s="355"/>
      <c r="W155" s="355"/>
      <c r="X155" s="355"/>
      <c r="Y155" s="355"/>
      <c r="Z155" s="355"/>
    </row>
    <row r="156" spans="1:26" s="357" customFormat="1">
      <c r="A156" s="355"/>
      <c r="B156" s="355"/>
      <c r="C156" s="355"/>
      <c r="D156" s="355"/>
      <c r="E156" s="355"/>
      <c r="F156" s="355"/>
      <c r="G156" s="355"/>
      <c r="H156" s="355"/>
      <c r="I156" s="356"/>
      <c r="J156" s="355"/>
      <c r="K156" s="355"/>
      <c r="L156" s="355"/>
      <c r="M156" s="355"/>
      <c r="N156" s="355"/>
      <c r="O156" s="355"/>
      <c r="P156" s="355"/>
      <c r="Q156" s="355"/>
      <c r="R156" s="355"/>
      <c r="S156" s="355"/>
      <c r="T156" s="355"/>
      <c r="U156" s="355"/>
      <c r="V156" s="355"/>
      <c r="W156" s="355"/>
      <c r="X156" s="355"/>
      <c r="Y156" s="355"/>
      <c r="Z156" s="355"/>
    </row>
    <row r="157" spans="1:26" s="357" customFormat="1">
      <c r="A157" s="355"/>
      <c r="B157" s="355"/>
      <c r="C157" s="355"/>
      <c r="D157" s="355"/>
      <c r="E157" s="355"/>
      <c r="F157" s="355"/>
      <c r="G157" s="355"/>
      <c r="H157" s="355"/>
      <c r="I157" s="356"/>
      <c r="J157" s="355"/>
      <c r="K157" s="355"/>
      <c r="L157" s="355"/>
      <c r="M157" s="355"/>
      <c r="N157" s="355"/>
      <c r="O157" s="355"/>
      <c r="P157" s="355"/>
      <c r="Q157" s="355"/>
      <c r="R157" s="355"/>
      <c r="S157" s="355"/>
      <c r="T157" s="355"/>
      <c r="U157" s="355"/>
      <c r="V157" s="355"/>
      <c r="W157" s="355"/>
      <c r="X157" s="355"/>
      <c r="Y157" s="355"/>
      <c r="Z157" s="355"/>
    </row>
    <row r="158" spans="1:26" s="357" customFormat="1">
      <c r="A158" s="355"/>
      <c r="B158" s="355"/>
      <c r="C158" s="355"/>
      <c r="D158" s="355"/>
      <c r="E158" s="355"/>
      <c r="F158" s="355"/>
      <c r="G158" s="355"/>
      <c r="H158" s="355"/>
      <c r="I158" s="356"/>
      <c r="J158" s="355"/>
      <c r="K158" s="355"/>
      <c r="L158" s="355"/>
      <c r="M158" s="355"/>
      <c r="N158" s="355"/>
      <c r="O158" s="355"/>
      <c r="P158" s="355"/>
      <c r="Q158" s="355"/>
      <c r="R158" s="355"/>
      <c r="S158" s="355"/>
      <c r="T158" s="355"/>
      <c r="U158" s="355"/>
      <c r="V158" s="355"/>
      <c r="W158" s="355"/>
      <c r="X158" s="355"/>
      <c r="Y158" s="355"/>
      <c r="Z158" s="355"/>
    </row>
    <row r="159" spans="1:26" s="357" customFormat="1">
      <c r="A159" s="355"/>
      <c r="B159" s="355"/>
      <c r="C159" s="355"/>
      <c r="D159" s="355"/>
      <c r="E159" s="355"/>
      <c r="F159" s="355"/>
      <c r="G159" s="355"/>
      <c r="H159" s="355"/>
      <c r="I159" s="356"/>
      <c r="J159" s="355"/>
      <c r="K159" s="355"/>
      <c r="L159" s="355"/>
      <c r="M159" s="355"/>
      <c r="N159" s="355"/>
      <c r="O159" s="355"/>
      <c r="P159" s="355"/>
      <c r="Q159" s="355"/>
      <c r="R159" s="355"/>
      <c r="S159" s="355"/>
      <c r="T159" s="355"/>
      <c r="U159" s="355"/>
      <c r="V159" s="355"/>
      <c r="W159" s="355"/>
      <c r="X159" s="355"/>
      <c r="Y159" s="355"/>
      <c r="Z159" s="355"/>
    </row>
    <row r="160" spans="1:26" s="357" customFormat="1">
      <c r="A160" s="355"/>
      <c r="B160" s="355"/>
      <c r="C160" s="355"/>
      <c r="D160" s="355"/>
      <c r="E160" s="355"/>
      <c r="F160" s="355"/>
      <c r="G160" s="355"/>
      <c r="H160" s="355"/>
      <c r="I160" s="356"/>
      <c r="J160" s="355"/>
      <c r="K160" s="355"/>
      <c r="L160" s="355"/>
      <c r="M160" s="355"/>
      <c r="N160" s="355"/>
      <c r="O160" s="355"/>
      <c r="P160" s="355"/>
      <c r="Q160" s="355"/>
      <c r="R160" s="355"/>
      <c r="S160" s="355"/>
      <c r="T160" s="355"/>
      <c r="U160" s="355"/>
      <c r="V160" s="355"/>
      <c r="W160" s="355"/>
      <c r="X160" s="355"/>
      <c r="Y160" s="355"/>
      <c r="Z160" s="355"/>
    </row>
    <row r="161" spans="1:26" s="357" customFormat="1">
      <c r="A161" s="355"/>
      <c r="B161" s="355"/>
      <c r="C161" s="355"/>
      <c r="D161" s="355"/>
      <c r="E161" s="355"/>
      <c r="F161" s="355"/>
      <c r="G161" s="355"/>
      <c r="H161" s="355"/>
      <c r="I161" s="356"/>
      <c r="J161" s="355"/>
      <c r="K161" s="355"/>
      <c r="L161" s="355"/>
      <c r="M161" s="355"/>
      <c r="N161" s="355"/>
      <c r="O161" s="355"/>
      <c r="P161" s="355"/>
      <c r="Q161" s="355"/>
      <c r="R161" s="355"/>
      <c r="S161" s="355"/>
      <c r="T161" s="355"/>
      <c r="U161" s="355"/>
      <c r="V161" s="355"/>
      <c r="W161" s="355"/>
      <c r="X161" s="355"/>
      <c r="Y161" s="355"/>
      <c r="Z161" s="355"/>
    </row>
    <row r="162" spans="1:26" s="357" customFormat="1">
      <c r="A162" s="355"/>
      <c r="B162" s="355"/>
      <c r="C162" s="355"/>
      <c r="D162" s="355"/>
      <c r="E162" s="355"/>
      <c r="F162" s="355"/>
      <c r="G162" s="355"/>
      <c r="H162" s="355"/>
      <c r="I162" s="356"/>
      <c r="J162" s="355"/>
      <c r="K162" s="355"/>
      <c r="L162" s="355"/>
      <c r="M162" s="355"/>
      <c r="N162" s="355"/>
      <c r="O162" s="355"/>
      <c r="P162" s="355"/>
      <c r="Q162" s="355"/>
      <c r="R162" s="355"/>
      <c r="S162" s="355"/>
      <c r="T162" s="355"/>
      <c r="U162" s="355"/>
      <c r="V162" s="355"/>
      <c r="W162" s="355"/>
      <c r="X162" s="355"/>
      <c r="Y162" s="355"/>
      <c r="Z162" s="355"/>
    </row>
    <row r="163" spans="1:26" s="357" customFormat="1">
      <c r="A163" s="355"/>
      <c r="B163" s="355"/>
      <c r="C163" s="355"/>
      <c r="D163" s="355"/>
      <c r="E163" s="355"/>
      <c r="F163" s="355"/>
      <c r="G163" s="355"/>
      <c r="H163" s="355"/>
      <c r="I163" s="356"/>
      <c r="J163" s="355"/>
      <c r="K163" s="355"/>
      <c r="L163" s="355"/>
      <c r="M163" s="355"/>
      <c r="N163" s="355"/>
      <c r="O163" s="355"/>
      <c r="P163" s="355"/>
      <c r="Q163" s="355"/>
      <c r="R163" s="355"/>
      <c r="S163" s="355"/>
      <c r="T163" s="355"/>
      <c r="U163" s="355"/>
      <c r="V163" s="355"/>
      <c r="W163" s="355"/>
      <c r="X163" s="355"/>
      <c r="Y163" s="355"/>
      <c r="Z163" s="355"/>
    </row>
    <row r="164" spans="1:26" s="357" customFormat="1">
      <c r="A164" s="355"/>
      <c r="B164" s="355"/>
      <c r="C164" s="355"/>
      <c r="D164" s="355"/>
      <c r="E164" s="355"/>
      <c r="F164" s="355"/>
      <c r="G164" s="355"/>
      <c r="H164" s="355"/>
      <c r="I164" s="356"/>
      <c r="J164" s="355"/>
      <c r="K164" s="355"/>
      <c r="L164" s="355"/>
      <c r="M164" s="355"/>
      <c r="N164" s="355"/>
      <c r="O164" s="355"/>
      <c r="P164" s="355"/>
      <c r="Q164" s="355"/>
      <c r="R164" s="355"/>
      <c r="S164" s="355"/>
      <c r="T164" s="355"/>
      <c r="U164" s="355"/>
      <c r="V164" s="355"/>
      <c r="W164" s="355"/>
      <c r="X164" s="355"/>
      <c r="Y164" s="355"/>
      <c r="Z164" s="355"/>
    </row>
    <row r="165" spans="1:26" s="357" customFormat="1">
      <c r="A165" s="355"/>
      <c r="B165" s="355"/>
      <c r="C165" s="355"/>
      <c r="D165" s="355"/>
      <c r="E165" s="355"/>
      <c r="F165" s="355"/>
      <c r="G165" s="355"/>
      <c r="H165" s="355"/>
      <c r="I165" s="356"/>
      <c r="J165" s="355"/>
      <c r="K165" s="355"/>
      <c r="L165" s="355"/>
      <c r="M165" s="355"/>
      <c r="N165" s="355"/>
      <c r="O165" s="355"/>
      <c r="P165" s="355"/>
      <c r="Q165" s="355"/>
      <c r="R165" s="355"/>
      <c r="S165" s="355"/>
      <c r="T165" s="355"/>
      <c r="U165" s="355"/>
      <c r="V165" s="355"/>
      <c r="W165" s="355"/>
      <c r="X165" s="355"/>
      <c r="Y165" s="355"/>
      <c r="Z165" s="355"/>
    </row>
    <row r="166" spans="1:26" s="357" customFormat="1">
      <c r="A166" s="355"/>
      <c r="B166" s="355"/>
      <c r="C166" s="355"/>
      <c r="D166" s="355"/>
      <c r="E166" s="355"/>
      <c r="F166" s="355"/>
      <c r="G166" s="355"/>
      <c r="H166" s="355"/>
      <c r="I166" s="356"/>
      <c r="J166" s="355"/>
      <c r="K166" s="355"/>
      <c r="L166" s="355"/>
      <c r="M166" s="355"/>
      <c r="N166" s="355"/>
      <c r="O166" s="355"/>
      <c r="P166" s="355"/>
      <c r="Q166" s="355"/>
      <c r="R166" s="355"/>
      <c r="S166" s="355"/>
      <c r="T166" s="355"/>
      <c r="U166" s="355"/>
      <c r="V166" s="355"/>
      <c r="W166" s="355"/>
      <c r="X166" s="355"/>
      <c r="Y166" s="355"/>
      <c r="Z166" s="355"/>
    </row>
    <row r="167" spans="1:26" s="357" customFormat="1">
      <c r="A167" s="355"/>
      <c r="B167" s="355"/>
      <c r="C167" s="355"/>
      <c r="D167" s="355"/>
      <c r="E167" s="355"/>
      <c r="F167" s="355"/>
      <c r="G167" s="355"/>
      <c r="H167" s="355"/>
      <c r="I167" s="356"/>
      <c r="J167" s="355"/>
      <c r="K167" s="355"/>
      <c r="L167" s="355"/>
      <c r="M167" s="355"/>
      <c r="N167" s="355"/>
      <c r="O167" s="355"/>
      <c r="P167" s="355"/>
      <c r="Q167" s="355"/>
      <c r="R167" s="355"/>
      <c r="S167" s="355"/>
      <c r="T167" s="355"/>
      <c r="U167" s="355"/>
      <c r="V167" s="355"/>
      <c r="W167" s="355"/>
      <c r="X167" s="355"/>
      <c r="Y167" s="355"/>
      <c r="Z167" s="355"/>
    </row>
    <row r="168" spans="1:26" s="357" customFormat="1">
      <c r="A168" s="355"/>
      <c r="B168" s="355"/>
      <c r="C168" s="355"/>
      <c r="D168" s="355"/>
      <c r="E168" s="355"/>
      <c r="F168" s="355"/>
      <c r="G168" s="355"/>
      <c r="H168" s="355"/>
      <c r="I168" s="356"/>
      <c r="J168" s="355"/>
      <c r="K168" s="355"/>
      <c r="L168" s="355"/>
      <c r="M168" s="355"/>
      <c r="N168" s="355"/>
      <c r="O168" s="355"/>
      <c r="P168" s="355"/>
      <c r="Q168" s="355"/>
      <c r="R168" s="355"/>
      <c r="S168" s="355"/>
      <c r="T168" s="355"/>
      <c r="U168" s="355"/>
      <c r="V168" s="355"/>
      <c r="W168" s="355"/>
      <c r="X168" s="355"/>
      <c r="Y168" s="355"/>
      <c r="Z168" s="355"/>
    </row>
    <row r="169" spans="1:26" s="357" customFormat="1">
      <c r="A169" s="355"/>
      <c r="B169" s="355"/>
      <c r="C169" s="355"/>
      <c r="D169" s="355"/>
      <c r="E169" s="355"/>
      <c r="F169" s="355"/>
      <c r="G169" s="355"/>
      <c r="H169" s="355"/>
      <c r="I169" s="356"/>
      <c r="J169" s="355"/>
      <c r="K169" s="355"/>
      <c r="L169" s="355"/>
      <c r="M169" s="355"/>
      <c r="N169" s="355"/>
      <c r="O169" s="355"/>
      <c r="P169" s="355"/>
      <c r="Q169" s="355"/>
      <c r="R169" s="355"/>
      <c r="S169" s="355"/>
      <c r="T169" s="355"/>
      <c r="U169" s="355"/>
      <c r="V169" s="355"/>
      <c r="W169" s="355"/>
      <c r="X169" s="355"/>
      <c r="Y169" s="355"/>
      <c r="Z169" s="355"/>
    </row>
    <row r="170" spans="1:26" s="357" customFormat="1">
      <c r="A170" s="355"/>
      <c r="B170" s="355"/>
      <c r="C170" s="355"/>
      <c r="D170" s="355"/>
      <c r="E170" s="355"/>
      <c r="F170" s="355"/>
      <c r="G170" s="355"/>
      <c r="H170" s="355"/>
      <c r="I170" s="356"/>
      <c r="J170" s="355"/>
      <c r="K170" s="355"/>
      <c r="L170" s="355"/>
      <c r="M170" s="355"/>
      <c r="N170" s="355"/>
      <c r="O170" s="355"/>
      <c r="P170" s="355"/>
      <c r="Q170" s="355"/>
      <c r="R170" s="355"/>
      <c r="S170" s="355"/>
      <c r="T170" s="355"/>
      <c r="U170" s="355"/>
      <c r="V170" s="355"/>
      <c r="W170" s="355"/>
      <c r="X170" s="355"/>
      <c r="Y170" s="355"/>
      <c r="Z170" s="355"/>
    </row>
    <row r="171" spans="1:26" s="357" customFormat="1">
      <c r="A171" s="355"/>
      <c r="B171" s="355"/>
      <c r="C171" s="355"/>
      <c r="D171" s="355"/>
      <c r="E171" s="355"/>
      <c r="F171" s="355"/>
      <c r="G171" s="355"/>
      <c r="H171" s="355"/>
      <c r="I171" s="356"/>
      <c r="J171" s="355"/>
      <c r="K171" s="355"/>
      <c r="L171" s="355"/>
      <c r="M171" s="355"/>
      <c r="N171" s="355"/>
      <c r="O171" s="355"/>
      <c r="P171" s="355"/>
      <c r="Q171" s="355"/>
      <c r="R171" s="355"/>
      <c r="S171" s="355"/>
      <c r="T171" s="355"/>
      <c r="U171" s="355"/>
      <c r="V171" s="355"/>
      <c r="W171" s="355"/>
      <c r="X171" s="355"/>
      <c r="Y171" s="355"/>
      <c r="Z171" s="355"/>
    </row>
    <row r="172" spans="1:26" s="357" customFormat="1">
      <c r="A172" s="355"/>
      <c r="B172" s="355"/>
      <c r="C172" s="355"/>
      <c r="D172" s="355"/>
      <c r="E172" s="355"/>
      <c r="F172" s="355"/>
      <c r="G172" s="355"/>
      <c r="H172" s="355"/>
      <c r="I172" s="356"/>
      <c r="J172" s="355"/>
      <c r="K172" s="355"/>
      <c r="L172" s="355"/>
      <c r="M172" s="355"/>
      <c r="N172" s="355"/>
      <c r="O172" s="355"/>
      <c r="P172" s="355"/>
      <c r="Q172" s="355"/>
      <c r="R172" s="355"/>
      <c r="S172" s="355"/>
      <c r="T172" s="355"/>
      <c r="U172" s="355"/>
      <c r="V172" s="355"/>
      <c r="W172" s="355"/>
      <c r="X172" s="355"/>
      <c r="Y172" s="355"/>
      <c r="Z172" s="355"/>
    </row>
    <row r="173" spans="1:26" s="357" customFormat="1">
      <c r="A173" s="355"/>
      <c r="B173" s="355"/>
      <c r="C173" s="355"/>
      <c r="D173" s="355"/>
      <c r="E173" s="355"/>
      <c r="F173" s="355"/>
      <c r="G173" s="355"/>
      <c r="H173" s="355"/>
      <c r="I173" s="356"/>
      <c r="J173" s="355"/>
      <c r="K173" s="355"/>
      <c r="L173" s="355"/>
      <c r="M173" s="355"/>
      <c r="N173" s="355"/>
      <c r="O173" s="355"/>
      <c r="P173" s="355"/>
      <c r="Q173" s="355"/>
      <c r="R173" s="355"/>
      <c r="S173" s="355"/>
      <c r="T173" s="355"/>
      <c r="U173" s="355"/>
      <c r="V173" s="355"/>
      <c r="W173" s="355"/>
      <c r="X173" s="355"/>
      <c r="Y173" s="355"/>
      <c r="Z173" s="355"/>
    </row>
    <row r="174" spans="1:26" s="357" customFormat="1">
      <c r="A174" s="355"/>
      <c r="B174" s="355"/>
      <c r="C174" s="355"/>
      <c r="D174" s="355"/>
      <c r="E174" s="355"/>
      <c r="F174" s="355"/>
      <c r="G174" s="355"/>
      <c r="H174" s="355"/>
      <c r="I174" s="356"/>
      <c r="J174" s="355"/>
      <c r="K174" s="355"/>
      <c r="L174" s="355"/>
      <c r="M174" s="355"/>
      <c r="N174" s="355"/>
      <c r="O174" s="355"/>
      <c r="P174" s="355"/>
      <c r="Q174" s="355"/>
      <c r="R174" s="355"/>
      <c r="S174" s="355"/>
      <c r="T174" s="355"/>
      <c r="U174" s="355"/>
      <c r="V174" s="355"/>
      <c r="W174" s="355"/>
      <c r="X174" s="355"/>
      <c r="Y174" s="355"/>
      <c r="Z174" s="355"/>
    </row>
    <row r="175" spans="1:26" s="357" customFormat="1">
      <c r="A175" s="355"/>
      <c r="B175" s="355"/>
      <c r="C175" s="355"/>
      <c r="D175" s="355"/>
      <c r="E175" s="355"/>
      <c r="F175" s="355"/>
      <c r="G175" s="355"/>
      <c r="H175" s="355"/>
      <c r="I175" s="356"/>
      <c r="J175" s="355"/>
      <c r="K175" s="355"/>
      <c r="L175" s="355"/>
      <c r="M175" s="355"/>
      <c r="N175" s="355"/>
      <c r="O175" s="355"/>
      <c r="P175" s="355"/>
      <c r="Q175" s="355"/>
      <c r="R175" s="355"/>
      <c r="S175" s="355"/>
      <c r="T175" s="355"/>
      <c r="U175" s="355"/>
      <c r="V175" s="355"/>
      <c r="W175" s="355"/>
      <c r="X175" s="355"/>
      <c r="Y175" s="355"/>
      <c r="Z175" s="355"/>
    </row>
    <row r="176" spans="1:26" s="357" customFormat="1">
      <c r="A176" s="355"/>
      <c r="B176" s="355"/>
      <c r="C176" s="355"/>
      <c r="D176" s="355"/>
      <c r="E176" s="355"/>
      <c r="F176" s="355"/>
      <c r="G176" s="355"/>
      <c r="H176" s="355"/>
      <c r="I176" s="356"/>
      <c r="J176" s="355"/>
      <c r="K176" s="355"/>
      <c r="L176" s="355"/>
      <c r="M176" s="355"/>
      <c r="N176" s="355"/>
      <c r="O176" s="355"/>
      <c r="P176" s="355"/>
      <c r="Q176" s="355"/>
      <c r="R176" s="355"/>
      <c r="S176" s="355"/>
      <c r="T176" s="355"/>
      <c r="U176" s="355"/>
      <c r="V176" s="355"/>
      <c r="W176" s="355"/>
      <c r="X176" s="355"/>
      <c r="Y176" s="355"/>
      <c r="Z176" s="355"/>
    </row>
    <row r="177" spans="1:26" s="357" customFormat="1">
      <c r="A177" s="355"/>
      <c r="B177" s="355"/>
      <c r="C177" s="355"/>
      <c r="D177" s="355"/>
      <c r="E177" s="355"/>
      <c r="F177" s="355"/>
      <c r="G177" s="355"/>
      <c r="H177" s="355"/>
      <c r="I177" s="356"/>
      <c r="J177" s="355"/>
      <c r="K177" s="355"/>
      <c r="L177" s="355"/>
      <c r="M177" s="355"/>
      <c r="N177" s="355"/>
      <c r="O177" s="355"/>
      <c r="P177" s="355"/>
      <c r="Q177" s="355"/>
      <c r="R177" s="355"/>
      <c r="S177" s="355"/>
      <c r="T177" s="355"/>
      <c r="U177" s="355"/>
      <c r="V177" s="355"/>
      <c r="W177" s="355"/>
      <c r="X177" s="355"/>
      <c r="Y177" s="355"/>
      <c r="Z177" s="355"/>
    </row>
    <row r="178" spans="1:26" s="357" customFormat="1">
      <c r="A178" s="355"/>
      <c r="B178" s="355"/>
      <c r="C178" s="355"/>
      <c r="D178" s="355"/>
      <c r="E178" s="355"/>
      <c r="F178" s="355"/>
      <c r="G178" s="355"/>
      <c r="H178" s="355"/>
      <c r="I178" s="356"/>
      <c r="J178" s="355"/>
      <c r="K178" s="355"/>
      <c r="L178" s="355"/>
      <c r="M178" s="355"/>
      <c r="N178" s="355"/>
      <c r="O178" s="355"/>
      <c r="P178" s="355"/>
      <c r="Q178" s="355"/>
      <c r="R178" s="355"/>
      <c r="S178" s="355"/>
      <c r="T178" s="355"/>
      <c r="U178" s="355"/>
      <c r="V178" s="355"/>
      <c r="W178" s="355"/>
      <c r="X178" s="355"/>
      <c r="Y178" s="355"/>
      <c r="Z178" s="355"/>
    </row>
    <row r="179" spans="1:26" s="357" customFormat="1">
      <c r="A179" s="355"/>
      <c r="B179" s="355"/>
      <c r="C179" s="355"/>
      <c r="D179" s="355"/>
      <c r="E179" s="355"/>
      <c r="F179" s="355"/>
      <c r="G179" s="355"/>
      <c r="H179" s="355"/>
      <c r="I179" s="356"/>
      <c r="J179" s="355"/>
      <c r="K179" s="355"/>
      <c r="L179" s="355"/>
      <c r="M179" s="355"/>
      <c r="N179" s="355"/>
      <c r="O179" s="355"/>
      <c r="P179" s="355"/>
      <c r="Q179" s="355"/>
      <c r="R179" s="355"/>
      <c r="S179" s="355"/>
      <c r="T179" s="355"/>
      <c r="U179" s="355"/>
      <c r="V179" s="355"/>
      <c r="W179" s="355"/>
      <c r="X179" s="355"/>
      <c r="Y179" s="355"/>
      <c r="Z179" s="355"/>
    </row>
    <row r="180" spans="1:26" s="357" customFormat="1">
      <c r="A180" s="355"/>
      <c r="B180" s="355"/>
      <c r="C180" s="355"/>
      <c r="D180" s="355"/>
      <c r="E180" s="355"/>
      <c r="F180" s="355"/>
      <c r="G180" s="355"/>
      <c r="H180" s="355"/>
      <c r="I180" s="356"/>
      <c r="J180" s="355"/>
      <c r="K180" s="355"/>
      <c r="L180" s="355"/>
      <c r="M180" s="355"/>
      <c r="N180" s="355"/>
      <c r="O180" s="355"/>
      <c r="P180" s="355"/>
      <c r="Q180" s="355"/>
      <c r="R180" s="355"/>
      <c r="S180" s="355"/>
      <c r="T180" s="355"/>
      <c r="U180" s="355"/>
      <c r="V180" s="355"/>
      <c r="W180" s="355"/>
      <c r="X180" s="355"/>
      <c r="Y180" s="355"/>
      <c r="Z180" s="355"/>
    </row>
    <row r="181" spans="1:26" s="357" customFormat="1">
      <c r="A181" s="355"/>
      <c r="B181" s="355"/>
      <c r="C181" s="355"/>
      <c r="D181" s="355"/>
      <c r="E181" s="355"/>
      <c r="F181" s="355"/>
      <c r="G181" s="355"/>
      <c r="H181" s="355"/>
      <c r="I181" s="356"/>
      <c r="J181" s="355"/>
      <c r="K181" s="355"/>
      <c r="L181" s="355"/>
      <c r="M181" s="355"/>
      <c r="N181" s="355"/>
      <c r="O181" s="355"/>
      <c r="P181" s="355"/>
      <c r="Q181" s="355"/>
      <c r="R181" s="355"/>
      <c r="S181" s="355"/>
      <c r="T181" s="355"/>
      <c r="U181" s="355"/>
      <c r="V181" s="355"/>
      <c r="W181" s="355"/>
      <c r="X181" s="355"/>
      <c r="Y181" s="355"/>
      <c r="Z181" s="355"/>
    </row>
    <row r="182" spans="1:26" s="357" customFormat="1">
      <c r="A182" s="355"/>
      <c r="B182" s="355"/>
      <c r="C182" s="355"/>
      <c r="D182" s="355"/>
      <c r="E182" s="355"/>
      <c r="F182" s="355"/>
      <c r="G182" s="355"/>
      <c r="H182" s="355"/>
      <c r="I182" s="356"/>
      <c r="J182" s="355"/>
      <c r="K182" s="355"/>
      <c r="L182" s="355"/>
      <c r="M182" s="355"/>
      <c r="N182" s="355"/>
      <c r="O182" s="355"/>
      <c r="P182" s="355"/>
      <c r="Q182" s="355"/>
      <c r="R182" s="355"/>
      <c r="S182" s="355"/>
      <c r="T182" s="355"/>
      <c r="U182" s="355"/>
      <c r="V182" s="355"/>
      <c r="W182" s="355"/>
      <c r="X182" s="355"/>
      <c r="Y182" s="355"/>
      <c r="Z182" s="355"/>
    </row>
    <row r="183" spans="1:26" s="357" customFormat="1">
      <c r="A183" s="355"/>
      <c r="B183" s="355"/>
      <c r="C183" s="355"/>
      <c r="D183" s="355"/>
      <c r="E183" s="355"/>
      <c r="F183" s="355"/>
      <c r="G183" s="355"/>
      <c r="H183" s="355"/>
      <c r="I183" s="356"/>
      <c r="J183" s="355"/>
      <c r="K183" s="355"/>
      <c r="L183" s="355"/>
      <c r="M183" s="355"/>
      <c r="N183" s="355"/>
      <c r="O183" s="355"/>
      <c r="P183" s="355"/>
      <c r="Q183" s="355"/>
      <c r="R183" s="355"/>
      <c r="S183" s="355"/>
      <c r="T183" s="355"/>
      <c r="U183" s="355"/>
      <c r="V183" s="355"/>
      <c r="W183" s="355"/>
      <c r="X183" s="355"/>
      <c r="Y183" s="355"/>
      <c r="Z183" s="355"/>
    </row>
    <row r="184" spans="1:26" s="357" customFormat="1">
      <c r="A184" s="355"/>
      <c r="B184" s="355"/>
      <c r="C184" s="355"/>
      <c r="D184" s="355"/>
      <c r="E184" s="355"/>
      <c r="F184" s="355"/>
      <c r="G184" s="355"/>
      <c r="H184" s="355"/>
      <c r="I184" s="356"/>
      <c r="J184" s="355"/>
      <c r="K184" s="355"/>
      <c r="L184" s="355"/>
      <c r="M184" s="355"/>
      <c r="N184" s="355"/>
      <c r="O184" s="355"/>
      <c r="P184" s="355"/>
      <c r="Q184" s="355"/>
      <c r="R184" s="355"/>
      <c r="S184" s="355"/>
      <c r="T184" s="355"/>
      <c r="U184" s="355"/>
      <c r="V184" s="355"/>
      <c r="W184" s="355"/>
      <c r="X184" s="355"/>
      <c r="Y184" s="355"/>
      <c r="Z184" s="355"/>
    </row>
    <row r="185" spans="1:26" s="357" customFormat="1">
      <c r="A185" s="355"/>
      <c r="B185" s="355"/>
      <c r="C185" s="355"/>
      <c r="D185" s="355"/>
      <c r="E185" s="355"/>
      <c r="F185" s="355"/>
      <c r="G185" s="355"/>
      <c r="H185" s="355"/>
      <c r="I185" s="356"/>
      <c r="J185" s="355"/>
      <c r="K185" s="355"/>
      <c r="L185" s="355"/>
      <c r="M185" s="355"/>
      <c r="N185" s="355"/>
      <c r="O185" s="355"/>
      <c r="P185" s="355"/>
      <c r="Q185" s="355"/>
      <c r="R185" s="355"/>
      <c r="S185" s="355"/>
      <c r="T185" s="355"/>
      <c r="U185" s="355"/>
      <c r="V185" s="355"/>
      <c r="W185" s="355"/>
      <c r="X185" s="355"/>
      <c r="Y185" s="355"/>
      <c r="Z185" s="355"/>
    </row>
    <row r="186" spans="1:26" s="357" customFormat="1">
      <c r="A186" s="355"/>
      <c r="B186" s="355"/>
      <c r="C186" s="355"/>
      <c r="D186" s="355"/>
      <c r="E186" s="355"/>
      <c r="F186" s="355"/>
      <c r="G186" s="355"/>
      <c r="H186" s="355"/>
      <c r="I186" s="356"/>
      <c r="J186" s="355"/>
      <c r="K186" s="355"/>
      <c r="L186" s="355"/>
      <c r="M186" s="355"/>
      <c r="N186" s="355"/>
      <c r="O186" s="355"/>
      <c r="P186" s="355"/>
      <c r="Q186" s="355"/>
      <c r="R186" s="355"/>
      <c r="S186" s="355"/>
      <c r="T186" s="355"/>
      <c r="U186" s="355"/>
      <c r="V186" s="355"/>
      <c r="W186" s="355"/>
      <c r="X186" s="355"/>
      <c r="Y186" s="355"/>
      <c r="Z186" s="355"/>
    </row>
    <row r="187" spans="1:26" s="357" customFormat="1">
      <c r="A187" s="355"/>
      <c r="B187" s="355"/>
      <c r="C187" s="355"/>
      <c r="D187" s="355"/>
      <c r="E187" s="355"/>
      <c r="F187" s="355"/>
      <c r="G187" s="355"/>
      <c r="H187" s="355"/>
      <c r="I187" s="356"/>
      <c r="J187" s="355"/>
      <c r="K187" s="355"/>
      <c r="L187" s="355"/>
      <c r="M187" s="355"/>
      <c r="N187" s="355"/>
      <c r="O187" s="355"/>
      <c r="P187" s="355"/>
      <c r="Q187" s="355"/>
      <c r="R187" s="355"/>
      <c r="S187" s="355"/>
      <c r="T187" s="355"/>
      <c r="U187" s="355"/>
      <c r="V187" s="355"/>
      <c r="W187" s="355"/>
      <c r="X187" s="355"/>
      <c r="Y187" s="355"/>
      <c r="Z187" s="355"/>
    </row>
    <row r="188" spans="1:26" s="357" customFormat="1">
      <c r="A188" s="355"/>
      <c r="B188" s="355"/>
      <c r="C188" s="355"/>
      <c r="D188" s="355"/>
      <c r="E188" s="355"/>
      <c r="F188" s="355"/>
      <c r="G188" s="355"/>
      <c r="H188" s="355"/>
      <c r="I188" s="356"/>
      <c r="J188" s="355"/>
      <c r="K188" s="355"/>
      <c r="L188" s="355"/>
      <c r="M188" s="355"/>
      <c r="N188" s="355"/>
      <c r="O188" s="355"/>
      <c r="P188" s="355"/>
      <c r="Q188" s="355"/>
      <c r="R188" s="355"/>
      <c r="S188" s="355"/>
      <c r="T188" s="355"/>
      <c r="U188" s="355"/>
      <c r="V188" s="355"/>
      <c r="W188" s="355"/>
      <c r="X188" s="355"/>
      <c r="Y188" s="355"/>
      <c r="Z188" s="355"/>
    </row>
    <row r="189" spans="1:26" s="357" customFormat="1">
      <c r="A189" s="355"/>
      <c r="B189" s="355"/>
      <c r="C189" s="355"/>
      <c r="D189" s="355"/>
      <c r="E189" s="355"/>
      <c r="F189" s="355"/>
      <c r="G189" s="355"/>
      <c r="H189" s="355"/>
      <c r="I189" s="356"/>
      <c r="J189" s="355"/>
      <c r="K189" s="355"/>
      <c r="L189" s="355"/>
      <c r="M189" s="355"/>
      <c r="N189" s="355"/>
      <c r="O189" s="355"/>
      <c r="P189" s="355"/>
      <c r="Q189" s="355"/>
      <c r="R189" s="355"/>
      <c r="S189" s="355"/>
      <c r="T189" s="355"/>
      <c r="U189" s="355"/>
      <c r="V189" s="355"/>
      <c r="W189" s="355"/>
      <c r="X189" s="355"/>
      <c r="Y189" s="355"/>
      <c r="Z189" s="355"/>
    </row>
    <row r="190" spans="1:26" s="357" customFormat="1">
      <c r="A190" s="355"/>
      <c r="B190" s="355"/>
      <c r="C190" s="355"/>
      <c r="D190" s="355"/>
      <c r="E190" s="355"/>
      <c r="F190" s="355"/>
      <c r="G190" s="355"/>
      <c r="H190" s="355"/>
      <c r="I190" s="356"/>
      <c r="J190" s="355"/>
      <c r="K190" s="355"/>
      <c r="L190" s="355"/>
      <c r="M190" s="355"/>
      <c r="N190" s="355"/>
      <c r="O190" s="355"/>
      <c r="P190" s="355"/>
      <c r="Q190" s="355"/>
      <c r="R190" s="355"/>
      <c r="S190" s="355"/>
      <c r="T190" s="355"/>
      <c r="U190" s="355"/>
      <c r="V190" s="355"/>
      <c r="W190" s="355"/>
      <c r="X190" s="355"/>
      <c r="Y190" s="355"/>
      <c r="Z190" s="355"/>
    </row>
    <row r="191" spans="1:26" s="357" customFormat="1">
      <c r="A191" s="355"/>
      <c r="B191" s="355"/>
      <c r="C191" s="355"/>
      <c r="D191" s="355"/>
      <c r="E191" s="355"/>
      <c r="F191" s="355"/>
      <c r="G191" s="355"/>
      <c r="H191" s="355"/>
      <c r="I191" s="356"/>
      <c r="J191" s="355"/>
      <c r="K191" s="355"/>
      <c r="L191" s="355"/>
      <c r="M191" s="355"/>
      <c r="N191" s="355"/>
      <c r="O191" s="355"/>
      <c r="P191" s="355"/>
      <c r="Q191" s="355"/>
      <c r="R191" s="355"/>
      <c r="S191" s="355"/>
      <c r="T191" s="355"/>
      <c r="U191" s="355"/>
      <c r="V191" s="355"/>
      <c r="W191" s="355"/>
      <c r="X191" s="355"/>
      <c r="Y191" s="355"/>
      <c r="Z191" s="355"/>
    </row>
    <row r="192" spans="1:26" s="357" customFormat="1">
      <c r="A192" s="355"/>
      <c r="B192" s="355"/>
      <c r="C192" s="355"/>
      <c r="D192" s="355"/>
      <c r="E192" s="355"/>
      <c r="F192" s="355"/>
      <c r="G192" s="355"/>
      <c r="H192" s="355"/>
      <c r="I192" s="356"/>
      <c r="J192" s="355"/>
      <c r="K192" s="355"/>
      <c r="L192" s="355"/>
      <c r="M192" s="355"/>
      <c r="N192" s="355"/>
      <c r="O192" s="355"/>
      <c r="P192" s="355"/>
      <c r="Q192" s="355"/>
      <c r="R192" s="355"/>
      <c r="S192" s="355"/>
      <c r="T192" s="355"/>
      <c r="U192" s="355"/>
      <c r="V192" s="355"/>
      <c r="W192" s="355"/>
      <c r="X192" s="355"/>
      <c r="Y192" s="355"/>
      <c r="Z192" s="355"/>
    </row>
    <row r="193" spans="1:26" s="357" customFormat="1">
      <c r="A193" s="355"/>
      <c r="B193" s="355"/>
      <c r="C193" s="355"/>
      <c r="D193" s="355"/>
      <c r="E193" s="355"/>
      <c r="F193" s="355"/>
      <c r="G193" s="355"/>
      <c r="H193" s="355"/>
      <c r="I193" s="356"/>
      <c r="J193" s="355"/>
      <c r="K193" s="355"/>
      <c r="L193" s="355"/>
      <c r="M193" s="355"/>
      <c r="N193" s="355"/>
      <c r="O193" s="355"/>
      <c r="P193" s="355"/>
      <c r="Q193" s="355"/>
      <c r="R193" s="355"/>
      <c r="S193" s="355"/>
      <c r="T193" s="355"/>
      <c r="U193" s="355"/>
      <c r="V193" s="355"/>
      <c r="W193" s="355"/>
      <c r="X193" s="355"/>
      <c r="Y193" s="355"/>
      <c r="Z193" s="355"/>
    </row>
    <row r="194" spans="1:26" s="357" customFormat="1">
      <c r="A194" s="355"/>
      <c r="B194" s="355"/>
      <c r="C194" s="355"/>
      <c r="D194" s="355"/>
      <c r="E194" s="355"/>
      <c r="F194" s="355"/>
      <c r="G194" s="355"/>
      <c r="H194" s="355"/>
      <c r="I194" s="356"/>
      <c r="J194" s="355"/>
      <c r="K194" s="355"/>
      <c r="L194" s="355"/>
      <c r="M194" s="355"/>
      <c r="N194" s="355"/>
      <c r="O194" s="355"/>
      <c r="P194" s="355"/>
      <c r="Q194" s="355"/>
      <c r="R194" s="355"/>
      <c r="S194" s="355"/>
      <c r="T194" s="355"/>
      <c r="U194" s="355"/>
      <c r="V194" s="355"/>
      <c r="W194" s="355"/>
      <c r="X194" s="355"/>
      <c r="Y194" s="355"/>
      <c r="Z194" s="355"/>
    </row>
    <row r="195" spans="1:26" s="357" customFormat="1">
      <c r="A195" s="355"/>
      <c r="B195" s="355"/>
      <c r="C195" s="355"/>
      <c r="D195" s="355"/>
      <c r="E195" s="355"/>
      <c r="F195" s="355"/>
      <c r="G195" s="355"/>
      <c r="H195" s="355"/>
      <c r="I195" s="356"/>
      <c r="J195" s="355"/>
      <c r="K195" s="355"/>
      <c r="L195" s="355"/>
      <c r="M195" s="355"/>
      <c r="N195" s="355"/>
      <c r="O195" s="355"/>
      <c r="P195" s="355"/>
      <c r="Q195" s="355"/>
      <c r="R195" s="355"/>
      <c r="S195" s="355"/>
      <c r="T195" s="355"/>
      <c r="U195" s="355"/>
      <c r="V195" s="355"/>
      <c r="W195" s="355"/>
      <c r="X195" s="355"/>
      <c r="Y195" s="355"/>
      <c r="Z195" s="355"/>
    </row>
    <row r="196" spans="1:26" s="357" customFormat="1">
      <c r="A196" s="355"/>
      <c r="B196" s="355"/>
      <c r="C196" s="355"/>
      <c r="D196" s="355"/>
      <c r="E196" s="355"/>
      <c r="F196" s="355"/>
      <c r="G196" s="355"/>
      <c r="H196" s="355"/>
      <c r="I196" s="356"/>
      <c r="J196" s="355"/>
      <c r="K196" s="355"/>
      <c r="L196" s="355"/>
      <c r="M196" s="355"/>
      <c r="N196" s="355"/>
      <c r="O196" s="355"/>
      <c r="P196" s="355"/>
      <c r="Q196" s="355"/>
      <c r="R196" s="355"/>
      <c r="S196" s="355"/>
      <c r="T196" s="355"/>
      <c r="U196" s="355"/>
      <c r="V196" s="355"/>
      <c r="W196" s="355"/>
      <c r="X196" s="355"/>
      <c r="Y196" s="355"/>
      <c r="Z196" s="355"/>
    </row>
    <row r="197" spans="1:26" s="357" customFormat="1">
      <c r="A197" s="355"/>
      <c r="B197" s="355"/>
      <c r="C197" s="355"/>
      <c r="D197" s="355"/>
      <c r="E197" s="355"/>
      <c r="F197" s="355"/>
      <c r="G197" s="355"/>
      <c r="H197" s="355"/>
      <c r="I197" s="356"/>
      <c r="J197" s="355"/>
      <c r="K197" s="355"/>
      <c r="L197" s="355"/>
      <c r="M197" s="355"/>
      <c r="N197" s="355"/>
      <c r="O197" s="355"/>
      <c r="P197" s="355"/>
      <c r="Q197" s="355"/>
      <c r="R197" s="355"/>
      <c r="S197" s="355"/>
      <c r="T197" s="355"/>
      <c r="U197" s="355"/>
      <c r="V197" s="355"/>
      <c r="W197" s="355"/>
      <c r="X197" s="355"/>
      <c r="Y197" s="355"/>
      <c r="Z197" s="355"/>
    </row>
    <row r="198" spans="1:26" s="357" customFormat="1">
      <c r="A198" s="355"/>
      <c r="B198" s="355"/>
      <c r="C198" s="355"/>
      <c r="D198" s="355"/>
      <c r="E198" s="355"/>
      <c r="F198" s="355"/>
      <c r="G198" s="355"/>
      <c r="H198" s="355"/>
      <c r="I198" s="356"/>
      <c r="J198" s="355"/>
      <c r="K198" s="355"/>
      <c r="L198" s="355"/>
      <c r="M198" s="355"/>
      <c r="N198" s="355"/>
      <c r="O198" s="355"/>
      <c r="P198" s="355"/>
      <c r="Q198" s="355"/>
      <c r="R198" s="355"/>
      <c r="S198" s="355"/>
      <c r="T198" s="355"/>
      <c r="U198" s="355"/>
      <c r="V198" s="355"/>
      <c r="W198" s="355"/>
      <c r="X198" s="355"/>
      <c r="Y198" s="355"/>
      <c r="Z198" s="355"/>
    </row>
    <row r="199" spans="1:26" s="357" customFormat="1">
      <c r="A199" s="355"/>
      <c r="B199" s="355"/>
      <c r="C199" s="355"/>
      <c r="D199" s="355"/>
      <c r="E199" s="355"/>
      <c r="F199" s="355"/>
      <c r="G199" s="355"/>
      <c r="H199" s="355"/>
      <c r="I199" s="356"/>
      <c r="J199" s="355"/>
      <c r="K199" s="355"/>
      <c r="L199" s="355"/>
      <c r="M199" s="355"/>
      <c r="N199" s="355"/>
      <c r="O199" s="355"/>
      <c r="P199" s="355"/>
      <c r="Q199" s="355"/>
      <c r="R199" s="355"/>
      <c r="S199" s="355"/>
      <c r="T199" s="355"/>
      <c r="U199" s="355"/>
      <c r="V199" s="355"/>
      <c r="W199" s="355"/>
      <c r="X199" s="355"/>
      <c r="Y199" s="355"/>
      <c r="Z199" s="355"/>
    </row>
    <row r="200" spans="1:26" s="357" customFormat="1">
      <c r="A200" s="355"/>
      <c r="B200" s="355"/>
      <c r="C200" s="355"/>
      <c r="D200" s="355"/>
      <c r="E200" s="355"/>
      <c r="F200" s="355"/>
      <c r="G200" s="355"/>
      <c r="H200" s="355"/>
      <c r="I200" s="356"/>
      <c r="J200" s="355"/>
      <c r="K200" s="355"/>
      <c r="L200" s="355"/>
      <c r="M200" s="355"/>
      <c r="N200" s="355"/>
      <c r="O200" s="355"/>
      <c r="P200" s="355"/>
      <c r="Q200" s="355"/>
      <c r="R200" s="355"/>
      <c r="S200" s="355"/>
      <c r="T200" s="355"/>
      <c r="U200" s="355"/>
      <c r="V200" s="355"/>
      <c r="W200" s="355"/>
      <c r="X200" s="355"/>
      <c r="Y200" s="355"/>
      <c r="Z200" s="355"/>
    </row>
    <row r="201" spans="1:26" s="357" customFormat="1">
      <c r="A201" s="355"/>
      <c r="B201" s="355"/>
      <c r="C201" s="355"/>
      <c r="D201" s="355"/>
      <c r="E201" s="355"/>
      <c r="F201" s="355"/>
      <c r="G201" s="355"/>
      <c r="H201" s="355"/>
      <c r="I201" s="356"/>
      <c r="J201" s="355"/>
      <c r="K201" s="355"/>
      <c r="L201" s="355"/>
      <c r="M201" s="355"/>
      <c r="N201" s="355"/>
      <c r="O201" s="355"/>
      <c r="P201" s="355"/>
      <c r="Q201" s="355"/>
      <c r="R201" s="355"/>
      <c r="S201" s="355"/>
      <c r="T201" s="355"/>
      <c r="U201" s="355"/>
      <c r="V201" s="355"/>
      <c r="W201" s="355"/>
      <c r="X201" s="355"/>
      <c r="Y201" s="355"/>
      <c r="Z201" s="355"/>
    </row>
    <row r="202" spans="1:26" s="357" customFormat="1">
      <c r="A202" s="355"/>
      <c r="B202" s="355"/>
      <c r="C202" s="355"/>
      <c r="D202" s="355"/>
      <c r="E202" s="355"/>
      <c r="F202" s="355"/>
      <c r="G202" s="355"/>
      <c r="H202" s="355"/>
      <c r="I202" s="356"/>
      <c r="J202" s="355"/>
      <c r="K202" s="355"/>
      <c r="L202" s="355"/>
      <c r="M202" s="355"/>
      <c r="N202" s="355"/>
      <c r="O202" s="355"/>
      <c r="P202" s="355"/>
      <c r="Q202" s="355"/>
      <c r="R202" s="355"/>
      <c r="S202" s="355"/>
      <c r="T202" s="355"/>
      <c r="U202" s="355"/>
      <c r="V202" s="355"/>
      <c r="W202" s="355"/>
      <c r="X202" s="355"/>
      <c r="Y202" s="355"/>
      <c r="Z202" s="355"/>
    </row>
    <row r="203" spans="1:26" s="357" customFormat="1">
      <c r="A203" s="355"/>
      <c r="B203" s="355"/>
      <c r="C203" s="355"/>
      <c r="D203" s="355"/>
      <c r="E203" s="355"/>
      <c r="F203" s="355"/>
      <c r="G203" s="355"/>
      <c r="H203" s="355"/>
      <c r="I203" s="356"/>
      <c r="J203" s="355"/>
      <c r="K203" s="355"/>
      <c r="L203" s="355"/>
      <c r="M203" s="355"/>
      <c r="N203" s="355"/>
      <c r="O203" s="355"/>
      <c r="P203" s="355"/>
      <c r="Q203" s="355"/>
      <c r="R203" s="355"/>
      <c r="S203" s="355"/>
      <c r="T203" s="355"/>
      <c r="U203" s="355"/>
      <c r="V203" s="355"/>
      <c r="W203" s="355"/>
      <c r="X203" s="355"/>
      <c r="Y203" s="355"/>
      <c r="Z203" s="355"/>
    </row>
    <row r="204" spans="1:26" s="357" customFormat="1">
      <c r="A204" s="355"/>
      <c r="B204" s="355"/>
      <c r="C204" s="355"/>
      <c r="D204" s="355"/>
      <c r="E204" s="355"/>
      <c r="F204" s="355"/>
      <c r="G204" s="355"/>
      <c r="H204" s="355"/>
      <c r="I204" s="356"/>
      <c r="J204" s="355"/>
      <c r="K204" s="355"/>
      <c r="L204" s="355"/>
      <c r="M204" s="355"/>
      <c r="N204" s="355"/>
      <c r="O204" s="355"/>
      <c r="P204" s="355"/>
      <c r="Q204" s="355"/>
      <c r="R204" s="355"/>
      <c r="S204" s="355"/>
      <c r="T204" s="355"/>
      <c r="U204" s="355"/>
      <c r="V204" s="355"/>
      <c r="W204" s="355"/>
      <c r="X204" s="355"/>
      <c r="Y204" s="355"/>
      <c r="Z204" s="355"/>
    </row>
    <row r="205" spans="1:26" s="357" customFormat="1">
      <c r="A205" s="355"/>
      <c r="B205" s="355"/>
      <c r="C205" s="355"/>
      <c r="D205" s="355"/>
      <c r="E205" s="355"/>
      <c r="F205" s="355"/>
      <c r="G205" s="355"/>
      <c r="H205" s="355"/>
      <c r="I205" s="356"/>
      <c r="J205" s="355"/>
      <c r="K205" s="355"/>
      <c r="L205" s="355"/>
      <c r="M205" s="355"/>
      <c r="N205" s="355"/>
      <c r="O205" s="355"/>
      <c r="P205" s="355"/>
      <c r="Q205" s="355"/>
      <c r="R205" s="355"/>
      <c r="S205" s="355"/>
      <c r="T205" s="355"/>
      <c r="U205" s="355"/>
      <c r="V205" s="355"/>
      <c r="W205" s="355"/>
      <c r="X205" s="355"/>
      <c r="Y205" s="355"/>
      <c r="Z205" s="355"/>
    </row>
    <row r="206" spans="1:26" s="357" customFormat="1">
      <c r="A206" s="355"/>
      <c r="B206" s="355"/>
      <c r="C206" s="355"/>
      <c r="D206" s="355"/>
      <c r="E206" s="355"/>
      <c r="F206" s="355"/>
      <c r="G206" s="355"/>
      <c r="H206" s="355"/>
      <c r="I206" s="356"/>
      <c r="J206" s="355"/>
      <c r="K206" s="355"/>
      <c r="L206" s="355"/>
      <c r="M206" s="355"/>
      <c r="N206" s="355"/>
      <c r="O206" s="355"/>
      <c r="P206" s="355"/>
      <c r="Q206" s="355"/>
      <c r="R206" s="355"/>
      <c r="S206" s="355"/>
      <c r="T206" s="355"/>
      <c r="U206" s="355"/>
      <c r="V206" s="355"/>
      <c r="W206" s="355"/>
      <c r="X206" s="355"/>
      <c r="Y206" s="355"/>
      <c r="Z206" s="355"/>
    </row>
    <row r="207" spans="1:26" s="357" customFormat="1">
      <c r="A207" s="355"/>
      <c r="B207" s="355"/>
      <c r="C207" s="355"/>
      <c r="D207" s="355"/>
      <c r="E207" s="355"/>
      <c r="F207" s="355"/>
      <c r="G207" s="355"/>
      <c r="H207" s="355"/>
      <c r="I207" s="356"/>
      <c r="J207" s="355"/>
      <c r="K207" s="355"/>
      <c r="L207" s="355"/>
      <c r="M207" s="355"/>
      <c r="N207" s="355"/>
      <c r="O207" s="355"/>
      <c r="P207" s="355"/>
      <c r="Q207" s="355"/>
      <c r="R207" s="355"/>
      <c r="S207" s="355"/>
      <c r="T207" s="355"/>
      <c r="U207" s="355"/>
      <c r="V207" s="355"/>
      <c r="W207" s="355"/>
      <c r="X207" s="355"/>
      <c r="Y207" s="355"/>
      <c r="Z207" s="355"/>
    </row>
    <row r="208" spans="1:26" s="357" customFormat="1">
      <c r="A208" s="355"/>
      <c r="B208" s="355"/>
      <c r="C208" s="355"/>
      <c r="D208" s="355"/>
      <c r="E208" s="355"/>
      <c r="F208" s="355"/>
      <c r="G208" s="355"/>
      <c r="H208" s="355"/>
      <c r="I208" s="356"/>
      <c r="J208" s="355"/>
      <c r="K208" s="355"/>
      <c r="L208" s="355"/>
      <c r="M208" s="355"/>
      <c r="N208" s="355"/>
      <c r="O208" s="355"/>
      <c r="P208" s="355"/>
      <c r="Q208" s="355"/>
      <c r="R208" s="355"/>
      <c r="S208" s="355"/>
      <c r="T208" s="355"/>
      <c r="U208" s="355"/>
      <c r="V208" s="355"/>
      <c r="W208" s="355"/>
      <c r="X208" s="355"/>
      <c r="Y208" s="355"/>
      <c r="Z208" s="355"/>
    </row>
    <row r="209" spans="1:26" s="357" customFormat="1">
      <c r="A209" s="355"/>
      <c r="B209" s="355"/>
      <c r="C209" s="355"/>
      <c r="D209" s="355"/>
      <c r="E209" s="355"/>
      <c r="F209" s="355"/>
      <c r="G209" s="355"/>
      <c r="H209" s="355"/>
      <c r="I209" s="356"/>
      <c r="J209" s="355"/>
      <c r="K209" s="355"/>
      <c r="L209" s="355"/>
      <c r="M209" s="355"/>
      <c r="N209" s="355"/>
      <c r="O209" s="355"/>
      <c r="P209" s="355"/>
      <c r="Q209" s="355"/>
      <c r="R209" s="355"/>
      <c r="S209" s="355"/>
      <c r="T209" s="355"/>
      <c r="U209" s="355"/>
      <c r="V209" s="355"/>
      <c r="W209" s="355"/>
      <c r="X209" s="355"/>
      <c r="Y209" s="355"/>
      <c r="Z209" s="355"/>
    </row>
    <row r="210" spans="1:26" s="357" customFormat="1">
      <c r="A210" s="355"/>
      <c r="B210" s="355"/>
      <c r="C210" s="355"/>
      <c r="D210" s="355"/>
      <c r="E210" s="355"/>
      <c r="F210" s="355"/>
      <c r="G210" s="355"/>
      <c r="H210" s="355"/>
      <c r="I210" s="356"/>
      <c r="J210" s="355"/>
      <c r="K210" s="355"/>
      <c r="L210" s="355"/>
      <c r="M210" s="355"/>
      <c r="N210" s="355"/>
      <c r="O210" s="355"/>
      <c r="P210" s="355"/>
      <c r="Q210" s="355"/>
      <c r="R210" s="355"/>
      <c r="S210" s="355"/>
      <c r="T210" s="355"/>
      <c r="U210" s="355"/>
      <c r="V210" s="355"/>
      <c r="W210" s="355"/>
      <c r="X210" s="355"/>
      <c r="Y210" s="355"/>
      <c r="Z210" s="355"/>
    </row>
    <row r="211" spans="1:26" s="357" customFormat="1">
      <c r="A211" s="355"/>
      <c r="B211" s="355"/>
      <c r="C211" s="355"/>
      <c r="D211" s="355"/>
      <c r="E211" s="355"/>
      <c r="F211" s="355"/>
      <c r="G211" s="355"/>
      <c r="H211" s="355"/>
      <c r="I211" s="356"/>
      <c r="J211" s="355"/>
      <c r="K211" s="355"/>
      <c r="L211" s="355"/>
      <c r="M211" s="355"/>
      <c r="N211" s="355"/>
      <c r="O211" s="355"/>
      <c r="P211" s="355"/>
      <c r="Q211" s="355"/>
      <c r="R211" s="355"/>
      <c r="S211" s="355"/>
      <c r="T211" s="355"/>
      <c r="U211" s="355"/>
      <c r="V211" s="355"/>
      <c r="W211" s="355"/>
      <c r="X211" s="355"/>
      <c r="Y211" s="355"/>
      <c r="Z211" s="355"/>
    </row>
    <row r="212" spans="1:26" s="357" customFormat="1">
      <c r="A212" s="355"/>
      <c r="B212" s="355"/>
      <c r="C212" s="355"/>
      <c r="D212" s="355"/>
      <c r="E212" s="355"/>
      <c r="F212" s="355"/>
      <c r="G212" s="355"/>
      <c r="H212" s="355"/>
      <c r="I212" s="356"/>
      <c r="J212" s="355"/>
      <c r="K212" s="355"/>
      <c r="L212" s="355"/>
      <c r="M212" s="355"/>
      <c r="N212" s="355"/>
      <c r="O212" s="355"/>
      <c r="P212" s="355"/>
      <c r="Q212" s="355"/>
      <c r="R212" s="355"/>
      <c r="S212" s="355"/>
      <c r="T212" s="355"/>
      <c r="U212" s="355"/>
      <c r="V212" s="355"/>
      <c r="W212" s="355"/>
      <c r="X212" s="355"/>
      <c r="Y212" s="355"/>
      <c r="Z212" s="355"/>
    </row>
    <row r="213" spans="1:26" s="357" customFormat="1">
      <c r="A213" s="355"/>
      <c r="B213" s="355"/>
      <c r="C213" s="355"/>
      <c r="D213" s="355"/>
      <c r="E213" s="355"/>
      <c r="F213" s="355"/>
      <c r="G213" s="355"/>
      <c r="H213" s="355"/>
      <c r="I213" s="356"/>
      <c r="J213" s="355"/>
      <c r="K213" s="355"/>
      <c r="L213" s="355"/>
      <c r="M213" s="355"/>
      <c r="N213" s="355"/>
      <c r="O213" s="355"/>
      <c r="P213" s="355"/>
      <c r="Q213" s="355"/>
      <c r="R213" s="355"/>
      <c r="S213" s="355"/>
      <c r="T213" s="355"/>
      <c r="U213" s="355"/>
      <c r="V213" s="355"/>
      <c r="W213" s="355"/>
      <c r="X213" s="355"/>
      <c r="Y213" s="355"/>
      <c r="Z213" s="355"/>
    </row>
    <row r="214" spans="1:26" s="357" customFormat="1">
      <c r="A214" s="355"/>
      <c r="B214" s="355"/>
      <c r="C214" s="355"/>
      <c r="D214" s="355"/>
      <c r="E214" s="355"/>
      <c r="F214" s="355"/>
      <c r="G214" s="355"/>
      <c r="H214" s="355"/>
      <c r="I214" s="356"/>
      <c r="J214" s="355"/>
      <c r="K214" s="355"/>
      <c r="L214" s="355"/>
      <c r="M214" s="355"/>
      <c r="N214" s="355"/>
      <c r="O214" s="355"/>
      <c r="P214" s="355"/>
      <c r="Q214" s="355"/>
      <c r="R214" s="355"/>
      <c r="S214" s="355"/>
      <c r="T214" s="355"/>
      <c r="U214" s="355"/>
      <c r="V214" s="355"/>
      <c r="W214" s="355"/>
      <c r="X214" s="355"/>
      <c r="Y214" s="355"/>
      <c r="Z214" s="355"/>
    </row>
    <row r="215" spans="1:26" s="357" customFormat="1">
      <c r="A215" s="355"/>
      <c r="B215" s="355"/>
      <c r="C215" s="355"/>
      <c r="D215" s="355"/>
      <c r="E215" s="355"/>
      <c r="F215" s="355"/>
      <c r="G215" s="355"/>
      <c r="H215" s="355"/>
      <c r="I215" s="356"/>
      <c r="J215" s="355"/>
      <c r="K215" s="355"/>
      <c r="L215" s="355"/>
      <c r="M215" s="355"/>
      <c r="N215" s="355"/>
      <c r="O215" s="355"/>
      <c r="P215" s="355"/>
      <c r="Q215" s="355"/>
      <c r="R215" s="355"/>
      <c r="S215" s="355"/>
      <c r="T215" s="355"/>
      <c r="U215" s="355"/>
      <c r="V215" s="355"/>
      <c r="W215" s="355"/>
      <c r="X215" s="355"/>
      <c r="Y215" s="355"/>
      <c r="Z215" s="355"/>
    </row>
    <row r="216" spans="1:26" s="357" customFormat="1">
      <c r="A216" s="355"/>
      <c r="B216" s="355"/>
      <c r="C216" s="355"/>
      <c r="D216" s="355"/>
      <c r="E216" s="355"/>
      <c r="F216" s="355"/>
      <c r="G216" s="355"/>
      <c r="H216" s="355"/>
      <c r="I216" s="356"/>
      <c r="J216" s="355"/>
      <c r="K216" s="355"/>
      <c r="L216" s="355"/>
      <c r="M216" s="355"/>
      <c r="N216" s="355"/>
      <c r="O216" s="355"/>
      <c r="P216" s="355"/>
      <c r="Q216" s="355"/>
      <c r="R216" s="355"/>
      <c r="S216" s="355"/>
      <c r="T216" s="355"/>
      <c r="U216" s="355"/>
      <c r="V216" s="355"/>
      <c r="W216" s="355"/>
      <c r="X216" s="355"/>
      <c r="Y216" s="355"/>
      <c r="Z216" s="355"/>
    </row>
    <row r="217" spans="1:26" s="357" customFormat="1">
      <c r="A217" s="355"/>
      <c r="B217" s="355"/>
      <c r="C217" s="355"/>
      <c r="D217" s="355"/>
      <c r="E217" s="355"/>
      <c r="F217" s="355"/>
      <c r="G217" s="355"/>
      <c r="H217" s="355"/>
      <c r="I217" s="356"/>
      <c r="J217" s="355"/>
      <c r="K217" s="355"/>
      <c r="L217" s="355"/>
      <c r="M217" s="355"/>
      <c r="N217" s="355"/>
      <c r="O217" s="355"/>
      <c r="P217" s="355"/>
      <c r="Q217" s="355"/>
      <c r="R217" s="355"/>
      <c r="S217" s="355"/>
      <c r="T217" s="355"/>
      <c r="U217" s="355"/>
      <c r="V217" s="355"/>
      <c r="W217" s="355"/>
      <c r="X217" s="355"/>
      <c r="Y217" s="355"/>
      <c r="Z217" s="355"/>
    </row>
    <row r="218" spans="1:26" s="357" customFormat="1">
      <c r="A218" s="355"/>
      <c r="B218" s="355"/>
      <c r="C218" s="355"/>
      <c r="D218" s="355"/>
      <c r="E218" s="355"/>
      <c r="F218" s="355"/>
      <c r="G218" s="355"/>
      <c r="H218" s="355"/>
      <c r="I218" s="356"/>
      <c r="J218" s="355"/>
      <c r="K218" s="355"/>
      <c r="L218" s="355"/>
      <c r="M218" s="355"/>
      <c r="N218" s="355"/>
      <c r="O218" s="355"/>
      <c r="P218" s="355"/>
      <c r="Q218" s="355"/>
      <c r="R218" s="355"/>
      <c r="S218" s="355"/>
      <c r="T218" s="355"/>
      <c r="U218" s="355"/>
      <c r="V218" s="355"/>
      <c r="W218" s="355"/>
      <c r="X218" s="355"/>
      <c r="Y218" s="355"/>
      <c r="Z218" s="355"/>
    </row>
    <row r="219" spans="1:26" s="357" customFormat="1">
      <c r="A219" s="355"/>
      <c r="B219" s="355"/>
      <c r="C219" s="355"/>
      <c r="D219" s="355"/>
      <c r="E219" s="355"/>
      <c r="F219" s="355"/>
      <c r="G219" s="355"/>
      <c r="H219" s="355"/>
      <c r="I219" s="356"/>
      <c r="J219" s="355"/>
      <c r="K219" s="355"/>
      <c r="L219" s="355"/>
      <c r="M219" s="355"/>
      <c r="N219" s="355"/>
      <c r="O219" s="355"/>
      <c r="P219" s="355"/>
      <c r="Q219" s="355"/>
      <c r="R219" s="355"/>
      <c r="S219" s="355"/>
      <c r="T219" s="355"/>
      <c r="U219" s="355"/>
      <c r="V219" s="355"/>
      <c r="W219" s="355"/>
      <c r="X219" s="355"/>
      <c r="Y219" s="355"/>
      <c r="Z219" s="355"/>
    </row>
    <row r="220" spans="1:26" s="357" customFormat="1">
      <c r="A220" s="355"/>
      <c r="B220" s="355"/>
      <c r="C220" s="355"/>
      <c r="D220" s="355"/>
      <c r="E220" s="355"/>
      <c r="F220" s="355"/>
      <c r="G220" s="355"/>
      <c r="H220" s="355"/>
      <c r="I220" s="356"/>
      <c r="J220" s="355"/>
      <c r="K220" s="355"/>
      <c r="L220" s="355"/>
      <c r="M220" s="355"/>
      <c r="N220" s="355"/>
      <c r="O220" s="355"/>
      <c r="P220" s="355"/>
      <c r="Q220" s="355"/>
      <c r="R220" s="355"/>
      <c r="S220" s="355"/>
      <c r="T220" s="355"/>
      <c r="U220" s="355"/>
      <c r="V220" s="355"/>
      <c r="W220" s="355"/>
      <c r="X220" s="355"/>
      <c r="Y220" s="355"/>
      <c r="Z220" s="355"/>
    </row>
    <row r="221" spans="1:26" s="357" customFormat="1">
      <c r="A221" s="355"/>
      <c r="B221" s="355"/>
      <c r="C221" s="355"/>
      <c r="D221" s="355"/>
      <c r="E221" s="355"/>
      <c r="F221" s="355"/>
      <c r="G221" s="355"/>
      <c r="H221" s="355"/>
      <c r="I221" s="356"/>
      <c r="J221" s="355"/>
      <c r="K221" s="355"/>
      <c r="L221" s="355"/>
      <c r="M221" s="355"/>
      <c r="N221" s="355"/>
      <c r="O221" s="355"/>
      <c r="P221" s="355"/>
      <c r="Q221" s="355"/>
      <c r="R221" s="355"/>
      <c r="S221" s="355"/>
      <c r="T221" s="355"/>
      <c r="U221" s="355"/>
      <c r="V221" s="355"/>
      <c r="W221" s="355"/>
      <c r="X221" s="355"/>
      <c r="Y221" s="355"/>
      <c r="Z221" s="355"/>
    </row>
    <row r="222" spans="1:26" s="357" customFormat="1">
      <c r="A222" s="355"/>
      <c r="B222" s="355"/>
      <c r="C222" s="355"/>
      <c r="D222" s="355"/>
      <c r="E222" s="355"/>
      <c r="F222" s="355"/>
      <c r="G222" s="355"/>
      <c r="H222" s="355"/>
      <c r="I222" s="356"/>
      <c r="J222" s="355"/>
      <c r="K222" s="355"/>
      <c r="L222" s="355"/>
      <c r="M222" s="355"/>
      <c r="N222" s="355"/>
      <c r="O222" s="355"/>
      <c r="P222" s="355"/>
      <c r="Q222" s="355"/>
      <c r="R222" s="355"/>
      <c r="S222" s="355"/>
      <c r="T222" s="355"/>
      <c r="U222" s="355"/>
      <c r="V222" s="355"/>
      <c r="W222" s="355"/>
      <c r="X222" s="355"/>
      <c r="Y222" s="355"/>
      <c r="Z222" s="355"/>
    </row>
    <row r="223" spans="1:26" s="357" customFormat="1">
      <c r="A223" s="355"/>
      <c r="B223" s="355"/>
      <c r="C223" s="355"/>
      <c r="D223" s="355"/>
      <c r="E223" s="355"/>
      <c r="F223" s="355"/>
      <c r="G223" s="355"/>
      <c r="H223" s="355"/>
      <c r="I223" s="356"/>
      <c r="J223" s="355"/>
      <c r="K223" s="355"/>
      <c r="L223" s="355"/>
      <c r="M223" s="355"/>
      <c r="N223" s="355"/>
      <c r="O223" s="355"/>
      <c r="P223" s="355"/>
      <c r="Q223" s="355"/>
      <c r="R223" s="355"/>
      <c r="S223" s="355"/>
      <c r="T223" s="355"/>
      <c r="U223" s="355"/>
      <c r="V223" s="355"/>
      <c r="W223" s="355"/>
      <c r="X223" s="355"/>
      <c r="Y223" s="355"/>
      <c r="Z223" s="355"/>
    </row>
    <row r="224" spans="1:26" s="357" customFormat="1">
      <c r="A224" s="355"/>
      <c r="B224" s="355"/>
      <c r="C224" s="355"/>
      <c r="D224" s="355"/>
      <c r="E224" s="355"/>
      <c r="F224" s="355"/>
      <c r="G224" s="355"/>
      <c r="H224" s="355"/>
      <c r="I224" s="356"/>
      <c r="J224" s="355"/>
      <c r="K224" s="355"/>
      <c r="L224" s="355"/>
      <c r="M224" s="355"/>
      <c r="N224" s="355"/>
      <c r="O224" s="355"/>
      <c r="P224" s="355"/>
      <c r="Q224" s="355"/>
      <c r="R224" s="355"/>
      <c r="S224" s="355"/>
      <c r="T224" s="355"/>
      <c r="U224" s="355"/>
      <c r="V224" s="355"/>
      <c r="W224" s="355"/>
      <c r="X224" s="355"/>
      <c r="Y224" s="355"/>
      <c r="Z224" s="355"/>
    </row>
    <row r="225" spans="1:26" s="357" customFormat="1">
      <c r="A225" s="355"/>
      <c r="B225" s="355"/>
      <c r="C225" s="355"/>
      <c r="D225" s="355"/>
      <c r="E225" s="355"/>
      <c r="F225" s="355"/>
      <c r="G225" s="355"/>
      <c r="H225" s="355"/>
      <c r="I225" s="356"/>
      <c r="J225" s="355"/>
      <c r="K225" s="355"/>
      <c r="L225" s="355"/>
      <c r="M225" s="355"/>
      <c r="N225" s="355"/>
      <c r="O225" s="355"/>
      <c r="P225" s="355"/>
      <c r="Q225" s="355"/>
      <c r="R225" s="355"/>
      <c r="S225" s="355"/>
      <c r="T225" s="355"/>
      <c r="U225" s="355"/>
      <c r="V225" s="355"/>
      <c r="W225" s="355"/>
      <c r="X225" s="355"/>
      <c r="Y225" s="355"/>
      <c r="Z225" s="355"/>
    </row>
    <row r="226" spans="1:26" s="357" customFormat="1">
      <c r="A226" s="355"/>
      <c r="B226" s="355"/>
      <c r="C226" s="355"/>
      <c r="D226" s="355"/>
      <c r="E226" s="355"/>
      <c r="F226" s="355"/>
      <c r="G226" s="355"/>
      <c r="H226" s="355"/>
      <c r="I226" s="356"/>
      <c r="J226" s="355"/>
      <c r="K226" s="355"/>
      <c r="L226" s="355"/>
      <c r="M226" s="355"/>
      <c r="N226" s="355"/>
      <c r="O226" s="355"/>
      <c r="P226" s="355"/>
      <c r="Q226" s="355"/>
      <c r="R226" s="355"/>
      <c r="S226" s="355"/>
      <c r="T226" s="355"/>
      <c r="U226" s="355"/>
      <c r="V226" s="355"/>
      <c r="W226" s="355"/>
      <c r="X226" s="355"/>
      <c r="Y226" s="355"/>
      <c r="Z226" s="355"/>
    </row>
    <row r="227" spans="1:26" s="357" customFormat="1">
      <c r="A227" s="355"/>
      <c r="B227" s="355"/>
      <c r="C227" s="355"/>
      <c r="D227" s="355"/>
      <c r="E227" s="355"/>
      <c r="F227" s="355"/>
      <c r="G227" s="355"/>
      <c r="H227" s="355"/>
      <c r="I227" s="356"/>
      <c r="J227" s="355"/>
      <c r="K227" s="355"/>
      <c r="L227" s="355"/>
      <c r="M227" s="355"/>
      <c r="N227" s="355"/>
      <c r="O227" s="355"/>
      <c r="P227" s="355"/>
      <c r="Q227" s="355"/>
      <c r="R227" s="355"/>
      <c r="S227" s="355"/>
      <c r="T227" s="355"/>
      <c r="U227" s="355"/>
      <c r="V227" s="355"/>
      <c r="W227" s="355"/>
      <c r="X227" s="355"/>
      <c r="Y227" s="355"/>
      <c r="Z227" s="355"/>
    </row>
    <row r="228" spans="1:26" s="357" customFormat="1">
      <c r="A228" s="355"/>
      <c r="B228" s="355"/>
      <c r="C228" s="355"/>
      <c r="D228" s="355"/>
      <c r="E228" s="355"/>
      <c r="F228" s="355"/>
      <c r="G228" s="355"/>
      <c r="H228" s="355"/>
      <c r="I228" s="356"/>
      <c r="J228" s="355"/>
      <c r="K228" s="355"/>
      <c r="L228" s="355"/>
      <c r="M228" s="355"/>
      <c r="N228" s="355"/>
      <c r="O228" s="355"/>
      <c r="P228" s="355"/>
      <c r="Q228" s="355"/>
      <c r="R228" s="355"/>
      <c r="S228" s="355"/>
      <c r="T228" s="355"/>
      <c r="U228" s="355"/>
      <c r="V228" s="355"/>
      <c r="W228" s="355"/>
      <c r="X228" s="355"/>
      <c r="Y228" s="355"/>
      <c r="Z228" s="355"/>
    </row>
    <row r="229" spans="1:26" s="357" customFormat="1">
      <c r="A229" s="355"/>
      <c r="B229" s="355"/>
      <c r="C229" s="355"/>
      <c r="D229" s="355"/>
      <c r="E229" s="355"/>
      <c r="F229" s="355"/>
      <c r="G229" s="355"/>
      <c r="H229" s="355"/>
      <c r="I229" s="356"/>
      <c r="J229" s="355"/>
      <c r="K229" s="355"/>
      <c r="L229" s="355"/>
      <c r="M229" s="355"/>
      <c r="N229" s="355"/>
      <c r="O229" s="355"/>
      <c r="P229" s="355"/>
      <c r="Q229" s="355"/>
      <c r="R229" s="355"/>
      <c r="S229" s="355"/>
      <c r="T229" s="355"/>
      <c r="U229" s="355"/>
      <c r="V229" s="355"/>
      <c r="W229" s="355"/>
      <c r="X229" s="355"/>
      <c r="Y229" s="355"/>
      <c r="Z229" s="355"/>
    </row>
    <row r="230" spans="1:26" s="357" customFormat="1">
      <c r="A230" s="355"/>
      <c r="B230" s="355"/>
      <c r="C230" s="355"/>
      <c r="D230" s="355"/>
      <c r="E230" s="355"/>
      <c r="F230" s="355"/>
      <c r="G230" s="355"/>
      <c r="H230" s="355"/>
      <c r="I230" s="356"/>
      <c r="J230" s="355"/>
      <c r="K230" s="355"/>
      <c r="L230" s="355"/>
      <c r="M230" s="355"/>
      <c r="N230" s="355"/>
      <c r="O230" s="355"/>
      <c r="P230" s="355"/>
      <c r="Q230" s="355"/>
      <c r="R230" s="355"/>
      <c r="S230" s="355"/>
      <c r="T230" s="355"/>
      <c r="U230" s="355"/>
      <c r="V230" s="355"/>
      <c r="W230" s="355"/>
      <c r="X230" s="355"/>
      <c r="Y230" s="355"/>
      <c r="Z230" s="355"/>
    </row>
    <row r="231" spans="1:26" s="357" customFormat="1">
      <c r="A231" s="355"/>
      <c r="B231" s="355"/>
      <c r="C231" s="355"/>
      <c r="D231" s="355"/>
      <c r="E231" s="355"/>
      <c r="F231" s="355"/>
      <c r="G231" s="355"/>
      <c r="H231" s="355"/>
      <c r="I231" s="356"/>
      <c r="J231" s="355"/>
      <c r="K231" s="355"/>
      <c r="L231" s="355"/>
      <c r="M231" s="355"/>
      <c r="N231" s="355"/>
      <c r="O231" s="355"/>
      <c r="P231" s="355"/>
      <c r="Q231" s="355"/>
      <c r="R231" s="355"/>
      <c r="S231" s="355"/>
      <c r="T231" s="355"/>
      <c r="U231" s="355"/>
      <c r="V231" s="355"/>
      <c r="W231" s="355"/>
      <c r="X231" s="355"/>
      <c r="Y231" s="355"/>
      <c r="Z231" s="355"/>
    </row>
    <row r="232" spans="1:26" s="357" customFormat="1">
      <c r="A232" s="355"/>
      <c r="B232" s="355"/>
      <c r="C232" s="355"/>
      <c r="D232" s="355"/>
      <c r="E232" s="355"/>
      <c r="F232" s="355"/>
      <c r="G232" s="355"/>
      <c r="H232" s="355"/>
      <c r="I232" s="356"/>
      <c r="J232" s="355"/>
      <c r="K232" s="355"/>
      <c r="L232" s="355"/>
      <c r="M232" s="355"/>
      <c r="N232" s="355"/>
      <c r="O232" s="355"/>
      <c r="P232" s="355"/>
      <c r="Q232" s="355"/>
      <c r="R232" s="355"/>
      <c r="S232" s="355"/>
      <c r="T232" s="355"/>
      <c r="U232" s="355"/>
      <c r="V232" s="355"/>
      <c r="W232" s="355"/>
      <c r="X232" s="355"/>
      <c r="Y232" s="355"/>
      <c r="Z232" s="355"/>
    </row>
    <row r="233" spans="1:26" s="357" customFormat="1">
      <c r="A233" s="355"/>
      <c r="B233" s="355"/>
      <c r="C233" s="355"/>
      <c r="D233" s="355"/>
      <c r="E233" s="355"/>
      <c r="F233" s="355"/>
      <c r="G233" s="355"/>
      <c r="H233" s="355"/>
      <c r="I233" s="356"/>
      <c r="J233" s="355"/>
      <c r="K233" s="355"/>
      <c r="L233" s="355"/>
      <c r="M233" s="355"/>
      <c r="N233" s="355"/>
      <c r="O233" s="355"/>
      <c r="P233" s="355"/>
      <c r="Q233" s="355"/>
      <c r="R233" s="355"/>
      <c r="S233" s="355"/>
      <c r="T233" s="355"/>
      <c r="U233" s="355"/>
      <c r="V233" s="355"/>
      <c r="W233" s="355"/>
      <c r="X233" s="355"/>
      <c r="Y233" s="355"/>
      <c r="Z233" s="355"/>
    </row>
    <row r="234" spans="1:26" s="357" customFormat="1">
      <c r="A234" s="355"/>
      <c r="B234" s="355"/>
      <c r="C234" s="355"/>
      <c r="D234" s="355"/>
      <c r="E234" s="355"/>
      <c r="F234" s="355"/>
      <c r="G234" s="355"/>
      <c r="H234" s="355"/>
      <c r="I234" s="356"/>
      <c r="J234" s="355"/>
      <c r="K234" s="355"/>
      <c r="L234" s="355"/>
      <c r="M234" s="355"/>
      <c r="N234" s="355"/>
      <c r="O234" s="355"/>
      <c r="P234" s="355"/>
      <c r="Q234" s="355"/>
      <c r="R234" s="355"/>
      <c r="S234" s="355"/>
      <c r="T234" s="355"/>
      <c r="U234" s="355"/>
      <c r="V234" s="355"/>
      <c r="W234" s="355"/>
      <c r="X234" s="355"/>
      <c r="Y234" s="355"/>
      <c r="Z234" s="355"/>
    </row>
    <row r="235" spans="1:26" s="357" customFormat="1">
      <c r="A235" s="355"/>
      <c r="B235" s="355"/>
      <c r="C235" s="355"/>
      <c r="D235" s="355"/>
      <c r="E235" s="355"/>
      <c r="F235" s="355"/>
      <c r="G235" s="355"/>
      <c r="H235" s="355"/>
      <c r="I235" s="356"/>
      <c r="J235" s="355"/>
      <c r="K235" s="355"/>
      <c r="L235" s="355"/>
      <c r="M235" s="355"/>
      <c r="N235" s="355"/>
      <c r="O235" s="355"/>
      <c r="P235" s="355"/>
      <c r="Q235" s="355"/>
      <c r="R235" s="355"/>
      <c r="S235" s="355"/>
      <c r="T235" s="355"/>
      <c r="U235" s="355"/>
      <c r="V235" s="355"/>
      <c r="W235" s="355"/>
      <c r="X235" s="355"/>
      <c r="Y235" s="355"/>
      <c r="Z235" s="355"/>
    </row>
    <row r="236" spans="1:26" s="357" customFormat="1">
      <c r="A236" s="355"/>
      <c r="B236" s="355"/>
      <c r="C236" s="355"/>
      <c r="D236" s="355"/>
      <c r="E236" s="355"/>
      <c r="F236" s="355"/>
      <c r="G236" s="355"/>
      <c r="H236" s="355"/>
      <c r="I236" s="356"/>
      <c r="J236" s="355"/>
      <c r="K236" s="355"/>
      <c r="L236" s="355"/>
      <c r="M236" s="355"/>
      <c r="N236" s="355"/>
      <c r="O236" s="355"/>
      <c r="P236" s="355"/>
      <c r="Q236" s="355"/>
      <c r="R236" s="355"/>
      <c r="S236" s="355"/>
      <c r="T236" s="355"/>
      <c r="U236" s="355"/>
      <c r="V236" s="355"/>
      <c r="W236" s="355"/>
      <c r="X236" s="355"/>
      <c r="Y236" s="355"/>
      <c r="Z236" s="355"/>
    </row>
    <row r="237" spans="1:26" s="357" customFormat="1">
      <c r="A237" s="355"/>
      <c r="B237" s="355"/>
      <c r="C237" s="355"/>
      <c r="D237" s="355"/>
      <c r="E237" s="355"/>
      <c r="F237" s="355"/>
      <c r="G237" s="355"/>
      <c r="H237" s="355"/>
      <c r="I237" s="356"/>
      <c r="J237" s="355"/>
      <c r="K237" s="355"/>
      <c r="L237" s="355"/>
      <c r="M237" s="355"/>
      <c r="N237" s="355"/>
      <c r="O237" s="355"/>
      <c r="P237" s="355"/>
      <c r="Q237" s="355"/>
      <c r="R237" s="355"/>
      <c r="S237" s="355"/>
      <c r="T237" s="355"/>
      <c r="U237" s="355"/>
      <c r="V237" s="355"/>
      <c r="W237" s="355"/>
      <c r="X237" s="355"/>
      <c r="Y237" s="355"/>
      <c r="Z237" s="355"/>
    </row>
    <row r="238" spans="1:26" s="357" customFormat="1">
      <c r="A238" s="355"/>
      <c r="B238" s="355"/>
      <c r="C238" s="355"/>
      <c r="D238" s="355"/>
      <c r="E238" s="355"/>
      <c r="F238" s="355"/>
      <c r="G238" s="355"/>
      <c r="H238" s="355"/>
      <c r="I238" s="356"/>
      <c r="J238" s="355"/>
      <c r="K238" s="355"/>
      <c r="L238" s="355"/>
      <c r="M238" s="355"/>
      <c r="N238" s="355"/>
      <c r="O238" s="355"/>
      <c r="P238" s="355"/>
      <c r="Q238" s="355"/>
      <c r="R238" s="355"/>
      <c r="S238" s="355"/>
      <c r="T238" s="355"/>
      <c r="U238" s="355"/>
      <c r="V238" s="355"/>
      <c r="W238" s="355"/>
      <c r="X238" s="355"/>
      <c r="Y238" s="355"/>
      <c r="Z238" s="355"/>
    </row>
    <row r="239" spans="1:26" s="357" customFormat="1">
      <c r="A239" s="355"/>
      <c r="B239" s="355"/>
      <c r="C239" s="355"/>
      <c r="D239" s="355"/>
      <c r="E239" s="355"/>
      <c r="F239" s="355"/>
      <c r="G239" s="355"/>
      <c r="H239" s="355"/>
      <c r="I239" s="356"/>
      <c r="J239" s="355"/>
      <c r="K239" s="355"/>
      <c r="L239" s="355"/>
      <c r="M239" s="355"/>
      <c r="N239" s="355"/>
      <c r="O239" s="355"/>
      <c r="P239" s="355"/>
      <c r="Q239" s="355"/>
      <c r="R239" s="355"/>
      <c r="S239" s="355"/>
      <c r="T239" s="355"/>
      <c r="U239" s="355"/>
      <c r="V239" s="355"/>
      <c r="W239" s="355"/>
      <c r="X239" s="355"/>
      <c r="Y239" s="355"/>
      <c r="Z239" s="355"/>
    </row>
    <row r="240" spans="1:26" s="357" customFormat="1">
      <c r="A240" s="355"/>
      <c r="B240" s="355"/>
      <c r="C240" s="355"/>
      <c r="D240" s="355"/>
      <c r="E240" s="355"/>
      <c r="F240" s="355"/>
      <c r="G240" s="355"/>
      <c r="H240" s="355"/>
      <c r="I240" s="356"/>
      <c r="J240" s="355"/>
      <c r="K240" s="355"/>
      <c r="L240" s="355"/>
      <c r="M240" s="355"/>
      <c r="N240" s="355"/>
      <c r="O240" s="355"/>
      <c r="P240" s="355"/>
      <c r="Q240" s="355"/>
      <c r="R240" s="355"/>
      <c r="S240" s="355"/>
      <c r="T240" s="355"/>
      <c r="U240" s="355"/>
      <c r="V240" s="355"/>
      <c r="W240" s="355"/>
      <c r="X240" s="355"/>
      <c r="Y240" s="355"/>
      <c r="Z240" s="355"/>
    </row>
    <row r="241" spans="1:26" s="357" customFormat="1">
      <c r="A241" s="355"/>
      <c r="B241" s="355"/>
      <c r="C241" s="355"/>
      <c r="D241" s="355"/>
      <c r="E241" s="355"/>
      <c r="F241" s="355"/>
      <c r="G241" s="355"/>
      <c r="H241" s="355"/>
      <c r="I241" s="356"/>
      <c r="J241" s="355"/>
      <c r="K241" s="355"/>
      <c r="L241" s="355"/>
      <c r="M241" s="355"/>
      <c r="N241" s="355"/>
      <c r="O241" s="355"/>
      <c r="P241" s="355"/>
      <c r="Q241" s="355"/>
      <c r="R241" s="355"/>
      <c r="S241" s="355"/>
      <c r="T241" s="355"/>
      <c r="U241" s="355"/>
      <c r="V241" s="355"/>
      <c r="W241" s="355"/>
      <c r="X241" s="355"/>
      <c r="Y241" s="355"/>
      <c r="Z241" s="355"/>
    </row>
    <row r="242" spans="1:26" s="357" customFormat="1">
      <c r="A242" s="355"/>
      <c r="B242" s="355"/>
      <c r="C242" s="355"/>
      <c r="D242" s="355"/>
      <c r="E242" s="355"/>
      <c r="F242" s="355"/>
      <c r="G242" s="355"/>
      <c r="H242" s="355"/>
      <c r="I242" s="356"/>
      <c r="J242" s="355"/>
      <c r="K242" s="355"/>
      <c r="L242" s="355"/>
      <c r="M242" s="355"/>
      <c r="N242" s="355"/>
      <c r="O242" s="355"/>
      <c r="P242" s="355"/>
      <c r="Q242" s="355"/>
      <c r="R242" s="355"/>
      <c r="S242" s="355"/>
      <c r="T242" s="355"/>
      <c r="U242" s="355"/>
      <c r="V242" s="355"/>
      <c r="W242" s="355"/>
      <c r="X242" s="355"/>
      <c r="Y242" s="355"/>
      <c r="Z242" s="355"/>
    </row>
    <row r="243" spans="1:26" s="357" customFormat="1">
      <c r="A243" s="355"/>
      <c r="B243" s="355"/>
      <c r="C243" s="355"/>
      <c r="D243" s="355"/>
      <c r="E243" s="355"/>
      <c r="F243" s="355"/>
      <c r="G243" s="355"/>
      <c r="H243" s="355"/>
      <c r="I243" s="356"/>
      <c r="J243" s="355"/>
      <c r="K243" s="355"/>
      <c r="L243" s="355"/>
      <c r="M243" s="355"/>
      <c r="N243" s="355"/>
      <c r="O243" s="355"/>
      <c r="P243" s="355"/>
      <c r="Q243" s="355"/>
      <c r="R243" s="355"/>
      <c r="S243" s="355"/>
      <c r="T243" s="355"/>
      <c r="U243" s="355"/>
      <c r="V243" s="355"/>
      <c r="W243" s="355"/>
      <c r="X243" s="355"/>
      <c r="Y243" s="355"/>
      <c r="Z243" s="355"/>
    </row>
    <row r="244" spans="1:26" s="357" customFormat="1">
      <c r="A244" s="355"/>
      <c r="B244" s="355"/>
      <c r="C244" s="355"/>
      <c r="D244" s="355"/>
      <c r="E244" s="355"/>
      <c r="F244" s="355"/>
      <c r="G244" s="355"/>
      <c r="H244" s="355"/>
      <c r="I244" s="356"/>
      <c r="J244" s="355"/>
      <c r="K244" s="355"/>
      <c r="L244" s="355"/>
      <c r="M244" s="355"/>
      <c r="N244" s="355"/>
      <c r="O244" s="355"/>
      <c r="P244" s="355"/>
      <c r="Q244" s="355"/>
      <c r="R244" s="355"/>
      <c r="S244" s="355"/>
      <c r="T244" s="355"/>
      <c r="U244" s="355"/>
      <c r="V244" s="355"/>
      <c r="W244" s="355"/>
      <c r="X244" s="355"/>
      <c r="Y244" s="355"/>
      <c r="Z244" s="355"/>
    </row>
    <row r="245" spans="1:26" s="357" customFormat="1">
      <c r="A245" s="355"/>
      <c r="B245" s="355"/>
      <c r="C245" s="355"/>
      <c r="D245" s="355"/>
      <c r="E245" s="355"/>
      <c r="F245" s="355"/>
      <c r="G245" s="355"/>
      <c r="H245" s="355"/>
      <c r="I245" s="356"/>
      <c r="J245" s="355"/>
      <c r="K245" s="355"/>
      <c r="L245" s="355"/>
      <c r="M245" s="355"/>
      <c r="N245" s="355"/>
      <c r="O245" s="355"/>
      <c r="P245" s="355"/>
      <c r="Q245" s="355"/>
      <c r="R245" s="355"/>
      <c r="S245" s="355"/>
      <c r="T245" s="355"/>
      <c r="U245" s="355"/>
      <c r="V245" s="355"/>
      <c r="W245" s="355"/>
      <c r="X245" s="355"/>
      <c r="Y245" s="355"/>
      <c r="Z245" s="355"/>
    </row>
    <row r="246" spans="1:26" s="357" customFormat="1">
      <c r="A246" s="355"/>
      <c r="B246" s="355"/>
      <c r="C246" s="355"/>
      <c r="D246" s="355"/>
      <c r="E246" s="355"/>
      <c r="F246" s="355"/>
      <c r="G246" s="355"/>
      <c r="H246" s="355"/>
      <c r="I246" s="356"/>
      <c r="J246" s="355"/>
      <c r="K246" s="355"/>
      <c r="L246" s="355"/>
      <c r="M246" s="355"/>
      <c r="N246" s="355"/>
      <c r="O246" s="355"/>
      <c r="P246" s="355"/>
      <c r="Q246" s="355"/>
      <c r="R246" s="355"/>
      <c r="S246" s="355"/>
      <c r="T246" s="355"/>
      <c r="U246" s="355"/>
      <c r="V246" s="355"/>
      <c r="W246" s="355"/>
      <c r="X246" s="355"/>
      <c r="Y246" s="355"/>
      <c r="Z246" s="355"/>
    </row>
    <row r="247" spans="1:26" s="357" customFormat="1">
      <c r="A247" s="355"/>
      <c r="B247" s="355"/>
      <c r="C247" s="355"/>
      <c r="D247" s="355"/>
      <c r="E247" s="355"/>
      <c r="F247" s="355"/>
      <c r="G247" s="355"/>
      <c r="H247" s="355"/>
      <c r="I247" s="356"/>
      <c r="J247" s="355"/>
      <c r="K247" s="355"/>
      <c r="L247" s="355"/>
      <c r="M247" s="355"/>
      <c r="N247" s="355"/>
      <c r="O247" s="355"/>
      <c r="P247" s="355"/>
      <c r="Q247" s="355"/>
      <c r="R247" s="355"/>
      <c r="S247" s="355"/>
      <c r="T247" s="355"/>
      <c r="U247" s="355"/>
      <c r="V247" s="355"/>
      <c r="W247" s="355"/>
      <c r="X247" s="355"/>
      <c r="Y247" s="355"/>
      <c r="Z247" s="355"/>
    </row>
    <row r="248" spans="1:26" s="357" customFormat="1">
      <c r="A248" s="355"/>
      <c r="B248" s="355"/>
      <c r="C248" s="355"/>
      <c r="D248" s="355"/>
      <c r="E248" s="355"/>
      <c r="F248" s="355"/>
      <c r="G248" s="355"/>
      <c r="H248" s="355"/>
      <c r="I248" s="356"/>
      <c r="J248" s="355"/>
      <c r="K248" s="355"/>
      <c r="L248" s="355"/>
      <c r="M248" s="355"/>
      <c r="N248" s="355"/>
      <c r="O248" s="355"/>
      <c r="P248" s="355"/>
      <c r="Q248" s="355"/>
      <c r="R248" s="355"/>
      <c r="S248" s="355"/>
      <c r="T248" s="355"/>
      <c r="U248" s="355"/>
      <c r="V248" s="355"/>
      <c r="W248" s="355"/>
      <c r="X248" s="355"/>
      <c r="Y248" s="355"/>
      <c r="Z248" s="355"/>
    </row>
    <row r="249" spans="1:26" s="357" customFormat="1">
      <c r="A249" s="355"/>
      <c r="B249" s="355"/>
      <c r="C249" s="355"/>
      <c r="D249" s="355"/>
      <c r="E249" s="355"/>
      <c r="F249" s="355"/>
      <c r="G249" s="355"/>
      <c r="H249" s="355"/>
      <c r="I249" s="356"/>
      <c r="J249" s="355"/>
      <c r="K249" s="355"/>
      <c r="L249" s="355"/>
      <c r="M249" s="355"/>
      <c r="N249" s="355"/>
      <c r="O249" s="355"/>
      <c r="P249" s="355"/>
      <c r="Q249" s="355"/>
      <c r="R249" s="355"/>
      <c r="S249" s="355"/>
      <c r="T249" s="355"/>
      <c r="U249" s="355"/>
      <c r="V249" s="355"/>
      <c r="W249" s="355"/>
      <c r="X249" s="355"/>
      <c r="Y249" s="355"/>
      <c r="Z249" s="355"/>
    </row>
    <row r="250" spans="1:26" s="357" customFormat="1">
      <c r="A250" s="355"/>
      <c r="B250" s="355"/>
      <c r="C250" s="355"/>
      <c r="D250" s="355"/>
      <c r="E250" s="355"/>
      <c r="F250" s="355"/>
      <c r="G250" s="355"/>
      <c r="H250" s="355"/>
      <c r="I250" s="356"/>
      <c r="J250" s="355"/>
      <c r="K250" s="355"/>
      <c r="L250" s="355"/>
      <c r="M250" s="355"/>
      <c r="N250" s="355"/>
      <c r="O250" s="355"/>
      <c r="P250" s="355"/>
      <c r="Q250" s="355"/>
      <c r="R250" s="355"/>
      <c r="S250" s="355"/>
      <c r="T250" s="355"/>
      <c r="U250" s="355"/>
      <c r="V250" s="355"/>
      <c r="W250" s="355"/>
      <c r="X250" s="355"/>
      <c r="Y250" s="355"/>
      <c r="Z250" s="355"/>
    </row>
    <row r="251" spans="1:26" s="357" customFormat="1">
      <c r="A251" s="355"/>
      <c r="B251" s="355"/>
      <c r="I251" s="356"/>
      <c r="J251" s="355"/>
      <c r="K251" s="355"/>
      <c r="L251" s="355"/>
      <c r="M251" s="355"/>
      <c r="N251" s="355"/>
      <c r="O251" s="355"/>
      <c r="P251" s="355"/>
      <c r="Q251" s="355"/>
      <c r="R251" s="355"/>
      <c r="S251" s="355"/>
      <c r="T251" s="355"/>
      <c r="U251" s="355"/>
      <c r="V251" s="355"/>
      <c r="W251" s="355"/>
      <c r="X251" s="355"/>
      <c r="Y251" s="355"/>
      <c r="Z251" s="355"/>
    </row>
    <row r="252" spans="1:26" s="357" customFormat="1">
      <c r="I252" s="356"/>
    </row>
    <row r="253" spans="1:26" s="357" customFormat="1">
      <c r="I253" s="356"/>
    </row>
    <row r="254" spans="1:26" s="357" customFormat="1">
      <c r="I254" s="356"/>
    </row>
    <row r="255" spans="1:26" s="357" customFormat="1">
      <c r="I255" s="356"/>
    </row>
    <row r="256" spans="1:26" s="357" customFormat="1">
      <c r="I256" s="356"/>
    </row>
    <row r="257" spans="9:9" s="357" customFormat="1">
      <c r="I257" s="356"/>
    </row>
    <row r="258" spans="9:9" s="357" customFormat="1">
      <c r="I258" s="356"/>
    </row>
    <row r="259" spans="9:9" s="357" customFormat="1">
      <c r="I259" s="356"/>
    </row>
    <row r="260" spans="9:9" s="357" customFormat="1">
      <c r="I260" s="356"/>
    </row>
    <row r="261" spans="9:9" s="357" customFormat="1">
      <c r="I261" s="356"/>
    </row>
    <row r="262" spans="9:9" s="357" customFormat="1">
      <c r="I262" s="356"/>
    </row>
    <row r="263" spans="9:9" s="357" customFormat="1">
      <c r="I263" s="356"/>
    </row>
    <row r="264" spans="9:9" s="357" customFormat="1">
      <c r="I264" s="356"/>
    </row>
    <row r="265" spans="9:9" s="357" customFormat="1">
      <c r="I265" s="356"/>
    </row>
    <row r="266" spans="9:9" s="357" customFormat="1">
      <c r="I266" s="356"/>
    </row>
    <row r="267" spans="9:9" s="357" customFormat="1">
      <c r="I267" s="356"/>
    </row>
    <row r="268" spans="9:9" s="357" customFormat="1">
      <c r="I268" s="356"/>
    </row>
    <row r="269" spans="9:9" s="357" customFormat="1">
      <c r="I269" s="356"/>
    </row>
    <row r="270" spans="9:9" s="357" customFormat="1">
      <c r="I270" s="356"/>
    </row>
    <row r="271" spans="9:9" s="357" customFormat="1">
      <c r="I271" s="356"/>
    </row>
    <row r="272" spans="9:9" s="357" customFormat="1">
      <c r="I272" s="356"/>
    </row>
    <row r="273" spans="9:9" s="357" customFormat="1">
      <c r="I273" s="356"/>
    </row>
    <row r="274" spans="9:9" s="357" customFormat="1">
      <c r="I274" s="356"/>
    </row>
    <row r="275" spans="9:9" s="357" customFormat="1">
      <c r="I275" s="356"/>
    </row>
    <row r="276" spans="9:9" s="357" customFormat="1">
      <c r="I276" s="356"/>
    </row>
    <row r="277" spans="9:9" s="357" customFormat="1">
      <c r="I277" s="356"/>
    </row>
    <row r="278" spans="9:9" s="357" customFormat="1">
      <c r="I278" s="356"/>
    </row>
    <row r="279" spans="9:9" s="357" customFormat="1">
      <c r="I279" s="356"/>
    </row>
    <row r="280" spans="9:9" s="357" customFormat="1">
      <c r="I280" s="356"/>
    </row>
    <row r="281" spans="9:9" s="357" customFormat="1">
      <c r="I281" s="356"/>
    </row>
    <row r="282" spans="9:9" s="357" customFormat="1">
      <c r="I282" s="356"/>
    </row>
    <row r="283" spans="9:9" s="357" customFormat="1">
      <c r="I283" s="356"/>
    </row>
    <row r="284" spans="9:9" s="357" customFormat="1">
      <c r="I284" s="356"/>
    </row>
    <row r="285" spans="9:9" s="357" customFormat="1">
      <c r="I285" s="356"/>
    </row>
    <row r="286" spans="9:9" s="357" customFormat="1">
      <c r="I286" s="356"/>
    </row>
    <row r="287" spans="9:9" s="357" customFormat="1">
      <c r="I287" s="356"/>
    </row>
    <row r="288" spans="9:9" s="357" customFormat="1">
      <c r="I288" s="356"/>
    </row>
    <row r="289" spans="9:9" s="357" customFormat="1">
      <c r="I289" s="356"/>
    </row>
    <row r="290" spans="9:9" s="357" customFormat="1">
      <c r="I290" s="356"/>
    </row>
    <row r="291" spans="9:9" s="357" customFormat="1">
      <c r="I291" s="356"/>
    </row>
    <row r="292" spans="9:9" s="357" customFormat="1">
      <c r="I292" s="356"/>
    </row>
    <row r="293" spans="9:9" s="357" customFormat="1">
      <c r="I293" s="356"/>
    </row>
    <row r="294" spans="9:9" s="357" customFormat="1">
      <c r="I294" s="356"/>
    </row>
    <row r="295" spans="9:9" s="357" customFormat="1">
      <c r="I295" s="356"/>
    </row>
    <row r="296" spans="9:9" s="357" customFormat="1">
      <c r="I296" s="356"/>
    </row>
    <row r="297" spans="9:9" s="357" customFormat="1">
      <c r="I297" s="356"/>
    </row>
    <row r="298" spans="9:9" s="357" customFormat="1">
      <c r="I298" s="356"/>
    </row>
    <row r="299" spans="9:9" s="357" customFormat="1">
      <c r="I299" s="356"/>
    </row>
    <row r="300" spans="9:9" s="357" customFormat="1">
      <c r="I300" s="356"/>
    </row>
    <row r="301" spans="9:9" s="357" customFormat="1">
      <c r="I301" s="356"/>
    </row>
    <row r="302" spans="9:9" s="357" customFormat="1">
      <c r="I302" s="356"/>
    </row>
    <row r="303" spans="9:9" s="357" customFormat="1">
      <c r="I303" s="356"/>
    </row>
    <row r="304" spans="9:9" s="357" customFormat="1">
      <c r="I304" s="356"/>
    </row>
    <row r="305" spans="9:9" s="357" customFormat="1">
      <c r="I305" s="356"/>
    </row>
    <row r="306" spans="9:9" s="357" customFormat="1">
      <c r="I306" s="356"/>
    </row>
    <row r="307" spans="9:9" s="357" customFormat="1">
      <c r="I307" s="356"/>
    </row>
    <row r="308" spans="9:9" s="357" customFormat="1">
      <c r="I308" s="356"/>
    </row>
    <row r="309" spans="9:9" s="357" customFormat="1">
      <c r="I309" s="356"/>
    </row>
    <row r="310" spans="9:9" s="357" customFormat="1">
      <c r="I310" s="356"/>
    </row>
    <row r="311" spans="9:9" s="357" customFormat="1">
      <c r="I311" s="356"/>
    </row>
    <row r="312" spans="9:9" s="357" customFormat="1">
      <c r="I312" s="356"/>
    </row>
    <row r="313" spans="9:9" s="357" customFormat="1">
      <c r="I313" s="356"/>
    </row>
    <row r="314" spans="9:9" s="357" customFormat="1">
      <c r="I314" s="356"/>
    </row>
    <row r="315" spans="9:9" s="357" customFormat="1">
      <c r="I315" s="356"/>
    </row>
    <row r="316" spans="9:9" s="357" customFormat="1">
      <c r="I316" s="356"/>
    </row>
    <row r="317" spans="9:9" s="357" customFormat="1">
      <c r="I317" s="356"/>
    </row>
    <row r="318" spans="9:9" s="357" customFormat="1">
      <c r="I318" s="356"/>
    </row>
    <row r="319" spans="9:9" s="357" customFormat="1">
      <c r="I319" s="356"/>
    </row>
    <row r="320" spans="9:9" s="357" customFormat="1">
      <c r="I320" s="356"/>
    </row>
    <row r="321" spans="9:9" s="357" customFormat="1">
      <c r="I321" s="356"/>
    </row>
    <row r="322" spans="9:9" s="357" customFormat="1">
      <c r="I322" s="356"/>
    </row>
    <row r="323" spans="9:9" s="357" customFormat="1">
      <c r="I323" s="356"/>
    </row>
    <row r="324" spans="9:9" s="357" customFormat="1">
      <c r="I324" s="356"/>
    </row>
    <row r="325" spans="9:9" s="357" customFormat="1">
      <c r="I325" s="356"/>
    </row>
    <row r="326" spans="9:9" s="357" customFormat="1">
      <c r="I326" s="356"/>
    </row>
    <row r="327" spans="9:9" s="357" customFormat="1">
      <c r="I327" s="356"/>
    </row>
    <row r="328" spans="9:9" s="357" customFormat="1">
      <c r="I328" s="356"/>
    </row>
    <row r="329" spans="9:9" s="357" customFormat="1">
      <c r="I329" s="356"/>
    </row>
    <row r="330" spans="9:9" s="357" customFormat="1">
      <c r="I330" s="356"/>
    </row>
    <row r="331" spans="9:9" s="357" customFormat="1">
      <c r="I331" s="356"/>
    </row>
    <row r="332" spans="9:9" s="357" customFormat="1">
      <c r="I332" s="356"/>
    </row>
    <row r="333" spans="9:9" s="357" customFormat="1">
      <c r="I333" s="356"/>
    </row>
    <row r="334" spans="9:9" s="357" customFormat="1">
      <c r="I334" s="356"/>
    </row>
    <row r="335" spans="9:9" s="357" customFormat="1">
      <c r="I335" s="356"/>
    </row>
    <row r="336" spans="9:9" s="357" customFormat="1">
      <c r="I336" s="356"/>
    </row>
    <row r="337" spans="9:9" s="357" customFormat="1">
      <c r="I337" s="356"/>
    </row>
    <row r="338" spans="9:9" s="357" customFormat="1">
      <c r="I338" s="356"/>
    </row>
    <row r="339" spans="9:9" s="357" customFormat="1">
      <c r="I339" s="356"/>
    </row>
    <row r="340" spans="9:9" s="357" customFormat="1">
      <c r="I340" s="356"/>
    </row>
    <row r="341" spans="9:9" s="357" customFormat="1">
      <c r="I341" s="356"/>
    </row>
    <row r="342" spans="9:9" s="357" customFormat="1">
      <c r="I342" s="356"/>
    </row>
    <row r="343" spans="9:9" s="357" customFormat="1">
      <c r="I343" s="356"/>
    </row>
    <row r="344" spans="9:9" s="357" customFormat="1">
      <c r="I344" s="356"/>
    </row>
    <row r="345" spans="9:9" s="357" customFormat="1">
      <c r="I345" s="356"/>
    </row>
    <row r="346" spans="9:9" s="357" customFormat="1">
      <c r="I346" s="356"/>
    </row>
    <row r="347" spans="9:9" s="357" customFormat="1">
      <c r="I347" s="356"/>
    </row>
    <row r="348" spans="9:9" s="357" customFormat="1">
      <c r="I348" s="356"/>
    </row>
    <row r="349" spans="9:9" s="357" customFormat="1">
      <c r="I349" s="356"/>
    </row>
    <row r="350" spans="9:9" s="357" customFormat="1">
      <c r="I350" s="356"/>
    </row>
    <row r="351" spans="9:9" s="357" customFormat="1">
      <c r="I351" s="356"/>
    </row>
    <row r="352" spans="9:9" s="357" customFormat="1">
      <c r="I352" s="356"/>
    </row>
    <row r="353" spans="9:9" s="357" customFormat="1">
      <c r="I353" s="356"/>
    </row>
    <row r="354" spans="9:9" s="357" customFormat="1">
      <c r="I354" s="356"/>
    </row>
    <row r="355" spans="9:9" s="357" customFormat="1">
      <c r="I355" s="356"/>
    </row>
    <row r="356" spans="9:9" s="357" customFormat="1">
      <c r="I356" s="356"/>
    </row>
    <row r="357" spans="9:9" s="357" customFormat="1">
      <c r="I357" s="356"/>
    </row>
    <row r="358" spans="9:9" s="357" customFormat="1">
      <c r="I358" s="356"/>
    </row>
    <row r="359" spans="9:9" s="357" customFormat="1">
      <c r="I359" s="356"/>
    </row>
    <row r="360" spans="9:9" s="357" customFormat="1">
      <c r="I360" s="356"/>
    </row>
    <row r="361" spans="9:9" s="357" customFormat="1">
      <c r="I361" s="356"/>
    </row>
    <row r="362" spans="9:9" s="357" customFormat="1">
      <c r="I362" s="356"/>
    </row>
    <row r="363" spans="9:9" s="357" customFormat="1">
      <c r="I363" s="356"/>
    </row>
    <row r="364" spans="9:9" s="357" customFormat="1">
      <c r="I364" s="356"/>
    </row>
    <row r="365" spans="9:9" s="357" customFormat="1">
      <c r="I365" s="356"/>
    </row>
    <row r="366" spans="9:9" s="357" customFormat="1">
      <c r="I366" s="356"/>
    </row>
    <row r="367" spans="9:9" s="357" customFormat="1">
      <c r="I367" s="356"/>
    </row>
    <row r="368" spans="9:9" s="357" customFormat="1">
      <c r="I368" s="356"/>
    </row>
    <row r="369" spans="9:9" s="357" customFormat="1">
      <c r="I369" s="356"/>
    </row>
    <row r="370" spans="9:9" s="357" customFormat="1">
      <c r="I370" s="356"/>
    </row>
    <row r="371" spans="9:9" s="357" customFormat="1">
      <c r="I371" s="356"/>
    </row>
    <row r="372" spans="9:9" s="357" customFormat="1">
      <c r="I372" s="356"/>
    </row>
    <row r="373" spans="9:9" s="357" customFormat="1">
      <c r="I373" s="356"/>
    </row>
    <row r="374" spans="9:9" s="357" customFormat="1">
      <c r="I374" s="356"/>
    </row>
    <row r="375" spans="9:9" s="357" customFormat="1">
      <c r="I375" s="356"/>
    </row>
    <row r="376" spans="9:9" s="357" customFormat="1">
      <c r="I376" s="356"/>
    </row>
    <row r="377" spans="9:9" s="357" customFormat="1">
      <c r="I377" s="356"/>
    </row>
    <row r="378" spans="9:9" s="357" customFormat="1">
      <c r="I378" s="356"/>
    </row>
    <row r="379" spans="9:9" s="357" customFormat="1">
      <c r="I379" s="356"/>
    </row>
    <row r="380" spans="9:9" s="357" customFormat="1">
      <c r="I380" s="356"/>
    </row>
    <row r="381" spans="9:9" s="357" customFormat="1">
      <c r="I381" s="356"/>
    </row>
    <row r="382" spans="9:9" s="357" customFormat="1">
      <c r="I382" s="356"/>
    </row>
    <row r="383" spans="9:9" s="357" customFormat="1">
      <c r="I383" s="356"/>
    </row>
    <row r="384" spans="9:9" s="357" customFormat="1">
      <c r="I384" s="356"/>
    </row>
    <row r="385" spans="9:9" s="357" customFormat="1">
      <c r="I385" s="356"/>
    </row>
    <row r="386" spans="9:9" s="357" customFormat="1">
      <c r="I386" s="356"/>
    </row>
    <row r="387" spans="9:9" s="357" customFormat="1">
      <c r="I387" s="356"/>
    </row>
    <row r="388" spans="9:9" s="357" customFormat="1">
      <c r="I388" s="356"/>
    </row>
    <row r="389" spans="9:9" s="357" customFormat="1">
      <c r="I389" s="356"/>
    </row>
    <row r="390" spans="9:9" s="357" customFormat="1">
      <c r="I390" s="356"/>
    </row>
    <row r="391" spans="9:9" s="357" customFormat="1">
      <c r="I391" s="356"/>
    </row>
    <row r="392" spans="9:9" s="357" customFormat="1">
      <c r="I392" s="356"/>
    </row>
    <row r="393" spans="9:9" s="357" customFormat="1">
      <c r="I393" s="356"/>
    </row>
    <row r="394" spans="9:9" s="357" customFormat="1">
      <c r="I394" s="356"/>
    </row>
    <row r="395" spans="9:9" s="357" customFormat="1">
      <c r="I395" s="356"/>
    </row>
    <row r="396" spans="9:9" s="357" customFormat="1">
      <c r="I396" s="356"/>
    </row>
    <row r="397" spans="9:9" s="357" customFormat="1">
      <c r="I397" s="356"/>
    </row>
    <row r="398" spans="9:9" s="357" customFormat="1">
      <c r="I398" s="356"/>
    </row>
    <row r="399" spans="9:9" s="357" customFormat="1">
      <c r="I399" s="356"/>
    </row>
    <row r="400" spans="9:9" s="357" customFormat="1">
      <c r="I400" s="356"/>
    </row>
    <row r="401" spans="9:9" s="357" customFormat="1">
      <c r="I401" s="356"/>
    </row>
    <row r="402" spans="9:9" s="357" customFormat="1">
      <c r="I402" s="356"/>
    </row>
    <row r="403" spans="9:9" s="357" customFormat="1">
      <c r="I403" s="356"/>
    </row>
    <row r="404" spans="9:9" s="357" customFormat="1">
      <c r="I404" s="356"/>
    </row>
    <row r="405" spans="9:9" s="357" customFormat="1">
      <c r="I405" s="356"/>
    </row>
    <row r="406" spans="9:9" s="357" customFormat="1">
      <c r="I406" s="356"/>
    </row>
    <row r="407" spans="9:9" s="357" customFormat="1">
      <c r="I407" s="356"/>
    </row>
    <row r="408" spans="9:9" s="357" customFormat="1">
      <c r="I408" s="356"/>
    </row>
    <row r="409" spans="9:9" s="357" customFormat="1">
      <c r="I409" s="356"/>
    </row>
  </sheetData>
  <mergeCells count="2">
    <mergeCell ref="C9:G9"/>
    <mergeCell ref="C26:H26"/>
  </mergeCells>
  <pageMargins left="0.75" right="0.75" top="1" bottom="1" header="0.5" footer="0.5"/>
  <pageSetup orientation="portrait"/>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B126"/>
  <sheetViews>
    <sheetView topLeftCell="A40" workbookViewId="0">
      <selection activeCell="J61" sqref="J61"/>
    </sheetView>
  </sheetViews>
  <sheetFormatPr defaultColWidth="9.140625" defaultRowHeight="12.75"/>
  <cols>
    <col min="1" max="16384" width="9.140625" style="191"/>
  </cols>
  <sheetData>
    <row r="1" spans="1:2">
      <c r="B1" s="192"/>
    </row>
    <row r="2" spans="1:2">
      <c r="A2" s="192" t="str">
        <f>Input!G14</f>
        <v>Eqn. 1</v>
      </c>
    </row>
    <row r="3" spans="1:2">
      <c r="B3" s="192" t="s">
        <v>219</v>
      </c>
    </row>
    <row r="4" spans="1:2">
      <c r="B4" s="192" t="s">
        <v>220</v>
      </c>
    </row>
    <row r="5" spans="1:2">
      <c r="B5" s="192" t="s">
        <v>221</v>
      </c>
    </row>
    <row r="6" spans="1:2">
      <c r="B6" s="192" t="s">
        <v>222</v>
      </c>
    </row>
    <row r="7" spans="1:2">
      <c r="B7" s="192"/>
    </row>
    <row r="8" spans="1:2">
      <c r="B8" s="192"/>
    </row>
    <row r="9" spans="1:2">
      <c r="A9" s="191" t="str">
        <f>Input!F41</f>
        <v>Eqn. 2</v>
      </c>
    </row>
    <row r="10" spans="1:2">
      <c r="B10" s="192" t="s">
        <v>227</v>
      </c>
    </row>
    <row r="11" spans="1:2" ht="15.75">
      <c r="B11" s="192" t="s">
        <v>228</v>
      </c>
    </row>
    <row r="12" spans="1:2" ht="15.75">
      <c r="B12" s="192" t="s">
        <v>229</v>
      </c>
    </row>
    <row r="13" spans="1:2">
      <c r="B13" s="192" t="s">
        <v>230</v>
      </c>
    </row>
    <row r="14" spans="1:2">
      <c r="B14" s="192" t="s">
        <v>231</v>
      </c>
    </row>
    <row r="15" spans="1:2">
      <c r="B15" s="192" t="s">
        <v>232</v>
      </c>
    </row>
    <row r="16" spans="1:2">
      <c r="B16" s="192"/>
    </row>
    <row r="17" spans="1:2">
      <c r="B17" s="192"/>
    </row>
    <row r="18" spans="1:2">
      <c r="B18" s="192"/>
    </row>
    <row r="19" spans="1:2">
      <c r="A19" s="191" t="str">
        <f>Input!F42</f>
        <v>Eqn. 3</v>
      </c>
    </row>
    <row r="20" spans="1:2">
      <c r="B20" s="192" t="s">
        <v>219</v>
      </c>
    </row>
    <row r="21" spans="1:2" ht="15.75">
      <c r="B21" s="192" t="s">
        <v>233</v>
      </c>
    </row>
    <row r="22" spans="1:2">
      <c r="B22" s="192" t="s">
        <v>234</v>
      </c>
    </row>
    <row r="23" spans="1:2">
      <c r="B23" s="192" t="s">
        <v>235</v>
      </c>
    </row>
    <row r="24" spans="1:2">
      <c r="B24" s="192" t="s">
        <v>236</v>
      </c>
    </row>
    <row r="25" spans="1:2">
      <c r="B25" s="192"/>
    </row>
    <row r="26" spans="1:2">
      <c r="B26" s="192"/>
    </row>
    <row r="27" spans="1:2">
      <c r="A27" s="191" t="str">
        <f>Input!F43</f>
        <v xml:space="preserve">Eqn. 4 </v>
      </c>
      <c r="B27" s="192"/>
    </row>
    <row r="29" spans="1:2">
      <c r="B29" s="192" t="s">
        <v>227</v>
      </c>
    </row>
    <row r="30" spans="1:2" ht="15.75">
      <c r="B30" s="192" t="s">
        <v>237</v>
      </c>
    </row>
    <row r="31" spans="1:2">
      <c r="B31" s="192" t="s">
        <v>238</v>
      </c>
    </row>
    <row r="32" spans="1:2" ht="15.75">
      <c r="B32" s="192" t="s">
        <v>239</v>
      </c>
    </row>
    <row r="33" spans="1:2">
      <c r="B33" s="192"/>
    </row>
    <row r="34" spans="1:2">
      <c r="A34" s="191" t="str">
        <f>Input!F44</f>
        <v>Eqn. 5</v>
      </c>
      <c r="B34" s="192"/>
    </row>
    <row r="36" spans="1:2">
      <c r="B36" s="192" t="s">
        <v>219</v>
      </c>
    </row>
    <row r="37" spans="1:2" ht="15.75">
      <c r="B37" s="192" t="s">
        <v>240</v>
      </c>
    </row>
    <row r="38" spans="1:2" ht="15.75">
      <c r="B38" s="192" t="s">
        <v>361</v>
      </c>
    </row>
    <row r="39" spans="1:2" ht="15.75">
      <c r="B39" s="192" t="s">
        <v>362</v>
      </c>
    </row>
    <row r="40" spans="1:2">
      <c r="B40" s="192"/>
    </row>
    <row r="41" spans="1:2" ht="14.25">
      <c r="B41" s="261" t="s">
        <v>104</v>
      </c>
    </row>
    <row r="42" spans="1:2" ht="14.25">
      <c r="B42" s="261" t="s">
        <v>105</v>
      </c>
    </row>
    <row r="44" spans="1:2">
      <c r="A44" s="262" t="str">
        <f>Input!G48</f>
        <v>Eqn. 6</v>
      </c>
      <c r="B44" s="262" t="s">
        <v>219</v>
      </c>
    </row>
    <row r="45" spans="1:2" ht="15.75">
      <c r="B45" s="260" t="s">
        <v>364</v>
      </c>
    </row>
    <row r="46" spans="1:2" ht="15.75">
      <c r="B46" s="260" t="s">
        <v>240</v>
      </c>
    </row>
    <row r="47" spans="1:2" ht="15.75">
      <c r="B47" s="260" t="s">
        <v>228</v>
      </c>
    </row>
    <row r="48" spans="1:2">
      <c r="B48" s="192"/>
    </row>
    <row r="49" spans="1:2">
      <c r="B49" s="192"/>
    </row>
    <row r="50" spans="1:2">
      <c r="A50" s="191" t="str">
        <f>Input!G49</f>
        <v>Eqn. 6.1</v>
      </c>
      <c r="B50" s="192"/>
    </row>
    <row r="52" spans="1:2">
      <c r="B52" s="192" t="s">
        <v>219</v>
      </c>
    </row>
    <row r="53" spans="1:2">
      <c r="B53" s="192" t="s">
        <v>363</v>
      </c>
    </row>
    <row r="54" spans="1:2" ht="15.75">
      <c r="B54" s="192" t="s">
        <v>364</v>
      </c>
    </row>
    <row r="55" spans="1:2">
      <c r="B55" s="192"/>
    </row>
    <row r="56" spans="1:2">
      <c r="A56" s="262" t="str">
        <f>Input!G50</f>
        <v>Eqn. 6.2</v>
      </c>
      <c r="B56" s="192"/>
    </row>
    <row r="57" spans="1:2">
      <c r="B57" s="215" t="s">
        <v>219</v>
      </c>
    </row>
    <row r="58" spans="1:2">
      <c r="B58" s="215" t="s">
        <v>204</v>
      </c>
    </row>
    <row r="59" spans="1:2">
      <c r="B59" s="215" t="s">
        <v>205</v>
      </c>
    </row>
    <row r="60" spans="1:2">
      <c r="B60" s="215" t="s">
        <v>206</v>
      </c>
    </row>
    <row r="61" spans="1:2">
      <c r="B61" s="192"/>
    </row>
    <row r="62" spans="1:2">
      <c r="A62" s="191" t="str">
        <f>Calculations!W6</f>
        <v>Eqn. 7</v>
      </c>
      <c r="B62" s="192"/>
    </row>
    <row r="64" spans="1:2">
      <c r="B64" s="192" t="s">
        <v>219</v>
      </c>
    </row>
    <row r="65" spans="1:2">
      <c r="B65" s="192" t="s">
        <v>365</v>
      </c>
    </row>
    <row r="66" spans="1:2" ht="14.25">
      <c r="B66" s="192" t="s">
        <v>366</v>
      </c>
    </row>
    <row r="67" spans="1:2" ht="14.25">
      <c r="B67" s="192" t="s">
        <v>367</v>
      </c>
    </row>
    <row r="68" spans="1:2">
      <c r="B68" s="192" t="s">
        <v>368</v>
      </c>
    </row>
    <row r="69" spans="1:2">
      <c r="B69" s="192" t="s">
        <v>369</v>
      </c>
    </row>
    <row r="70" spans="1:2">
      <c r="B70" s="192" t="s">
        <v>370</v>
      </c>
    </row>
    <row r="71" spans="1:2">
      <c r="B71" s="192" t="s">
        <v>371</v>
      </c>
    </row>
    <row r="72" spans="1:2">
      <c r="B72" s="192"/>
    </row>
    <row r="73" spans="1:2">
      <c r="B73" s="192"/>
    </row>
    <row r="74" spans="1:2">
      <c r="A74" s="191" t="str">
        <f>Calculations!W9</f>
        <v>Eqn. 8</v>
      </c>
      <c r="B74" s="192"/>
    </row>
    <row r="76" spans="1:2">
      <c r="B76" s="192" t="s">
        <v>227</v>
      </c>
    </row>
    <row r="77" spans="1:2" ht="14.25">
      <c r="B77" s="192" t="s">
        <v>366</v>
      </c>
    </row>
    <row r="78" spans="1:2" ht="15.75">
      <c r="B78" s="192" t="s">
        <v>361</v>
      </c>
    </row>
    <row r="79" spans="1:2">
      <c r="B79" s="192"/>
    </row>
    <row r="80" spans="1:2">
      <c r="B80" s="192"/>
    </row>
    <row r="81" spans="1:2">
      <c r="A81" s="191" t="str">
        <f>Calculations!W12</f>
        <v>Eqn. 9</v>
      </c>
      <c r="B81" s="192"/>
    </row>
    <row r="83" spans="1:2">
      <c r="B83" s="192" t="s">
        <v>219</v>
      </c>
    </row>
    <row r="84" spans="1:2">
      <c r="B84" s="192" t="s">
        <v>368</v>
      </c>
    </row>
    <row r="85" spans="1:2">
      <c r="B85" s="192" t="s">
        <v>372</v>
      </c>
    </row>
    <row r="86" spans="1:2">
      <c r="B86" s="192" t="s">
        <v>370</v>
      </c>
    </row>
    <row r="87" spans="1:2">
      <c r="B87" s="192"/>
    </row>
    <row r="88" spans="1:2">
      <c r="B88" s="192"/>
    </row>
    <row r="89" spans="1:2">
      <c r="A89" s="191" t="str">
        <f>Calculations!W13</f>
        <v>Eqn. 10</v>
      </c>
      <c r="B89" s="192"/>
    </row>
    <row r="91" spans="1:2">
      <c r="B91" s="192" t="s">
        <v>227</v>
      </c>
    </row>
    <row r="92" spans="1:2" ht="15.75">
      <c r="B92" s="192" t="s">
        <v>373</v>
      </c>
    </row>
    <row r="93" spans="1:2">
      <c r="B93" s="192" t="s">
        <v>369</v>
      </c>
    </row>
    <row r="94" spans="1:2">
      <c r="B94" s="192" t="s">
        <v>370</v>
      </c>
    </row>
    <row r="95" spans="1:2">
      <c r="B95" s="192"/>
    </row>
    <row r="96" spans="1:2">
      <c r="B96" s="192"/>
    </row>
    <row r="97" spans="1:2" ht="15.75">
      <c r="A97" s="191" t="str">
        <f>Calculations!M3</f>
        <v>Eqn. 11</v>
      </c>
      <c r="B97" s="392" t="s">
        <v>404</v>
      </c>
    </row>
    <row r="99" spans="1:2">
      <c r="B99" s="192" t="s">
        <v>219</v>
      </c>
    </row>
    <row r="100" spans="1:2">
      <c r="B100" s="192" t="s">
        <v>358</v>
      </c>
    </row>
    <row r="101" spans="1:2">
      <c r="B101" s="192" t="s">
        <v>359</v>
      </c>
    </row>
    <row r="102" spans="1:2">
      <c r="B102" s="192" t="s">
        <v>360</v>
      </c>
    </row>
    <row r="103" spans="1:2">
      <c r="B103" s="192" t="s">
        <v>223</v>
      </c>
    </row>
    <row r="106" spans="1:2">
      <c r="A106" s="191" t="str">
        <f>Calculations!M11</f>
        <v>Eqn. 12</v>
      </c>
    </row>
    <row r="108" spans="1:2">
      <c r="B108" s="192" t="s">
        <v>219</v>
      </c>
    </row>
    <row r="109" spans="1:2">
      <c r="B109" s="192" t="s">
        <v>224</v>
      </c>
    </row>
    <row r="110" spans="1:2" ht="15.75">
      <c r="B110" s="192" t="s">
        <v>225</v>
      </c>
    </row>
    <row r="114" spans="1:2">
      <c r="A114" s="191" t="str">
        <f>Calculations!AK25</f>
        <v>Eqn. 13</v>
      </c>
    </row>
    <row r="116" spans="1:2" ht="15">
      <c r="B116" s="193" t="s">
        <v>226</v>
      </c>
    </row>
    <row r="117" spans="1:2" ht="15">
      <c r="B117" s="193" t="s">
        <v>276</v>
      </c>
    </row>
    <row r="118" spans="1:2" ht="15">
      <c r="B118" s="193" t="s">
        <v>277</v>
      </c>
    </row>
    <row r="119" spans="1:2" ht="15">
      <c r="B119" s="193" t="s">
        <v>56</v>
      </c>
    </row>
    <row r="123" spans="1:2">
      <c r="A123" s="191" t="str">
        <f>Calculations!AS25</f>
        <v>Eqn. 14</v>
      </c>
    </row>
    <row r="125" spans="1:2" ht="15">
      <c r="B125" s="193" t="s">
        <v>278</v>
      </c>
    </row>
    <row r="126" spans="1:2" ht="15">
      <c r="B126" s="193" t="s">
        <v>279</v>
      </c>
    </row>
  </sheetData>
  <phoneticPr fontId="2" type="noConversion"/>
  <pageMargins left="0.75" right="0.75" top="1" bottom="1" header="0.5" footer="0.5"/>
  <pageSetup orientation="portrait" horizontalDpi="1200" verticalDpi="1200"/>
  <drawing r:id="rId1"/>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
  <sheetViews>
    <sheetView workbookViewId="0">
      <selection activeCell="P13" sqref="P13"/>
    </sheetView>
  </sheetViews>
  <sheetFormatPr defaultColWidth="8.85546875" defaultRowHeight="12.75"/>
  <cols>
    <col min="1" max="1" width="13" style="412" customWidth="1"/>
    <col min="2" max="4" width="8.85546875" style="412"/>
    <col min="5" max="5" width="4.85546875" style="412" customWidth="1"/>
    <col min="6" max="9" width="8.85546875" style="412"/>
    <col min="10" max="10" width="11" style="412" bestFit="1" customWidth="1"/>
    <col min="11" max="16384" width="8.85546875" style="412"/>
  </cols>
  <sheetData>
    <row r="1" spans="1:16" ht="18.75">
      <c r="A1" s="621" t="s">
        <v>529</v>
      </c>
      <c r="B1" s="621"/>
      <c r="C1" s="621"/>
      <c r="D1" s="621"/>
      <c r="E1" s="621"/>
      <c r="F1" s="621"/>
      <c r="G1" s="621"/>
      <c r="H1" s="621"/>
    </row>
    <row r="3" spans="1:16" ht="15.75">
      <c r="A3" s="491" t="s">
        <v>514</v>
      </c>
      <c r="B3" s="622" t="s">
        <v>515</v>
      </c>
      <c r="C3" s="622"/>
      <c r="D3" s="622"/>
      <c r="E3" s="622"/>
      <c r="F3" s="622" t="s">
        <v>39</v>
      </c>
      <c r="G3" s="622"/>
      <c r="H3" s="622"/>
      <c r="I3" s="392"/>
      <c r="J3" s="392"/>
      <c r="K3" s="392"/>
      <c r="L3" s="392"/>
      <c r="M3" s="392"/>
      <c r="N3" s="392"/>
      <c r="O3" s="392"/>
      <c r="P3" s="392"/>
    </row>
    <row r="4" spans="1:16" ht="15.75">
      <c r="A4" s="489" t="s">
        <v>530</v>
      </c>
      <c r="B4" s="623" t="s">
        <v>516</v>
      </c>
      <c r="C4" s="623"/>
      <c r="D4" s="623"/>
      <c r="E4" s="623"/>
      <c r="F4" s="488" t="s">
        <v>537</v>
      </c>
      <c r="G4" s="488"/>
      <c r="H4" s="488"/>
      <c r="I4" s="392"/>
      <c r="J4" s="392"/>
      <c r="K4" s="392"/>
      <c r="L4" s="392"/>
      <c r="M4" s="392"/>
      <c r="N4" s="392"/>
      <c r="O4" s="392"/>
      <c r="P4" s="392"/>
    </row>
    <row r="5" spans="1:16" ht="15.75">
      <c r="A5" s="490">
        <v>41061</v>
      </c>
      <c r="B5" s="623" t="s">
        <v>517</v>
      </c>
      <c r="C5" s="623"/>
      <c r="D5" s="623"/>
      <c r="E5" s="623"/>
      <c r="F5" s="488" t="s">
        <v>518</v>
      </c>
      <c r="G5" s="488"/>
      <c r="H5" s="488"/>
      <c r="I5" s="392"/>
      <c r="J5" s="392"/>
      <c r="K5" s="392"/>
      <c r="L5" s="392"/>
      <c r="M5" s="392"/>
      <c r="N5" s="392"/>
      <c r="O5" s="392"/>
      <c r="P5" s="392"/>
    </row>
    <row r="6" spans="1:16" ht="15.75">
      <c r="A6" s="490">
        <v>41061</v>
      </c>
      <c r="B6" s="624" t="s">
        <v>519</v>
      </c>
      <c r="C6" s="624"/>
      <c r="D6" s="624"/>
      <c r="E6" s="624"/>
      <c r="F6" s="488" t="s">
        <v>524</v>
      </c>
      <c r="G6" s="488"/>
      <c r="H6" s="488"/>
      <c r="I6" s="392"/>
      <c r="J6" s="392"/>
      <c r="K6" s="392"/>
      <c r="L6" s="392"/>
      <c r="M6" s="392"/>
      <c r="N6" s="392"/>
      <c r="O6" s="392"/>
      <c r="P6" s="392"/>
    </row>
    <row r="7" spans="1:16" ht="31.5" customHeight="1">
      <c r="A7" s="490">
        <v>41091</v>
      </c>
      <c r="B7" s="620" t="s">
        <v>522</v>
      </c>
      <c r="C7" s="620"/>
      <c r="D7" s="620"/>
      <c r="E7" s="620"/>
      <c r="F7" s="488" t="s">
        <v>535</v>
      </c>
      <c r="G7" s="488"/>
      <c r="H7" s="488"/>
      <c r="I7" s="392"/>
      <c r="J7" s="392"/>
      <c r="K7" s="392"/>
      <c r="L7" s="392"/>
      <c r="M7" s="392"/>
      <c r="N7" s="392"/>
      <c r="O7" s="392"/>
      <c r="P7" s="392"/>
    </row>
    <row r="8" spans="1:16" ht="15.75">
      <c r="A8" s="490">
        <v>41091</v>
      </c>
      <c r="B8" s="623" t="s">
        <v>531</v>
      </c>
      <c r="C8" s="623"/>
      <c r="D8" s="623"/>
      <c r="E8" s="623"/>
      <c r="F8" s="488" t="s">
        <v>533</v>
      </c>
      <c r="G8" s="488"/>
      <c r="H8" s="488"/>
      <c r="I8" s="392"/>
      <c r="J8" s="392"/>
      <c r="K8" s="392"/>
      <c r="L8" s="392"/>
      <c r="M8" s="392"/>
      <c r="N8" s="392"/>
      <c r="O8" s="392"/>
      <c r="P8" s="392"/>
    </row>
    <row r="9" spans="1:16" ht="15.75">
      <c r="A9" s="490">
        <v>41091</v>
      </c>
      <c r="B9" s="623" t="s">
        <v>532</v>
      </c>
      <c r="C9" s="623"/>
      <c r="D9" s="623"/>
      <c r="E9" s="623"/>
      <c r="F9" s="488" t="s">
        <v>534</v>
      </c>
      <c r="G9" s="488"/>
      <c r="H9" s="488"/>
      <c r="I9" s="392"/>
      <c r="J9" s="392"/>
      <c r="K9" s="392"/>
      <c r="L9" s="392"/>
      <c r="M9" s="392"/>
      <c r="N9" s="392"/>
      <c r="O9" s="392"/>
      <c r="P9" s="392"/>
    </row>
    <row r="10" spans="1:16" ht="29.25" customHeight="1">
      <c r="A10" s="490">
        <v>41214</v>
      </c>
      <c r="B10" s="620" t="s">
        <v>523</v>
      </c>
      <c r="C10" s="620"/>
      <c r="D10" s="620"/>
      <c r="E10" s="620"/>
      <c r="F10" s="488" t="s">
        <v>536</v>
      </c>
      <c r="G10" s="392"/>
      <c r="H10" s="392"/>
      <c r="I10" s="392"/>
      <c r="J10" s="392"/>
      <c r="K10" s="392"/>
      <c r="L10" s="392"/>
      <c r="M10" s="392"/>
      <c r="N10" s="392"/>
      <c r="O10" s="392"/>
      <c r="P10" s="392"/>
    </row>
    <row r="11" spans="1:16" ht="15.75">
      <c r="A11" s="490">
        <v>41214</v>
      </c>
      <c r="B11" s="624" t="s">
        <v>520</v>
      </c>
      <c r="C11" s="624"/>
      <c r="D11" s="624"/>
      <c r="E11" s="624"/>
      <c r="F11" s="392" t="s">
        <v>525</v>
      </c>
      <c r="G11" s="392"/>
      <c r="H11" s="392"/>
      <c r="I11" s="392"/>
      <c r="J11" s="392"/>
      <c r="K11" s="392"/>
      <c r="L11" s="392"/>
      <c r="M11" s="392"/>
      <c r="N11" s="392"/>
      <c r="O11" s="392"/>
      <c r="P11" s="392"/>
    </row>
    <row r="12" spans="1:16" ht="15.75">
      <c r="A12" s="490">
        <v>41306</v>
      </c>
      <c r="B12" s="623" t="s">
        <v>521</v>
      </c>
      <c r="C12" s="623"/>
      <c r="D12" s="623"/>
      <c r="E12" s="623"/>
      <c r="F12" s="392" t="s">
        <v>528</v>
      </c>
      <c r="G12" s="392"/>
      <c r="H12" s="392"/>
      <c r="I12" s="392"/>
      <c r="J12" s="392"/>
      <c r="K12" s="392"/>
      <c r="L12" s="392"/>
      <c r="M12" s="392"/>
      <c r="N12" s="392"/>
      <c r="O12" s="392"/>
      <c r="P12" s="392"/>
    </row>
    <row r="13" spans="1:16" ht="32.25" customHeight="1">
      <c r="A13" s="490">
        <v>41306</v>
      </c>
      <c r="B13" s="620" t="s">
        <v>526</v>
      </c>
      <c r="C13" s="620"/>
      <c r="D13" s="620"/>
      <c r="E13" s="620"/>
      <c r="F13" s="392" t="s">
        <v>527</v>
      </c>
      <c r="G13" s="392"/>
      <c r="H13" s="392"/>
      <c r="I13" s="392"/>
      <c r="J13" s="392"/>
      <c r="K13" s="392"/>
      <c r="L13" s="392"/>
      <c r="M13" s="392"/>
      <c r="N13" s="392"/>
      <c r="O13" s="392"/>
      <c r="P13" s="392"/>
    </row>
    <row r="14" spans="1:16" ht="15.75">
      <c r="A14" s="392"/>
      <c r="B14" s="488"/>
      <c r="C14" s="488"/>
      <c r="D14" s="488"/>
      <c r="E14" s="488"/>
      <c r="F14" s="392"/>
      <c r="G14" s="392"/>
      <c r="H14" s="392"/>
      <c r="I14" s="392"/>
      <c r="J14" s="392"/>
      <c r="K14" s="392"/>
      <c r="L14" s="392"/>
      <c r="M14" s="392"/>
      <c r="N14" s="392"/>
      <c r="O14" s="392"/>
      <c r="P14" s="392"/>
    </row>
  </sheetData>
  <mergeCells count="13">
    <mergeCell ref="B13:E13"/>
    <mergeCell ref="B7:E7"/>
    <mergeCell ref="A1:H1"/>
    <mergeCell ref="B3:E3"/>
    <mergeCell ref="F3:H3"/>
    <mergeCell ref="B4:E4"/>
    <mergeCell ref="B5:E5"/>
    <mergeCell ref="B6:E6"/>
    <mergeCell ref="B8:E8"/>
    <mergeCell ref="B9:E9"/>
    <mergeCell ref="B10:E10"/>
    <mergeCell ref="B12:E12"/>
    <mergeCell ref="B11:E11"/>
  </mergeCells>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8</vt:i4>
      </vt:variant>
    </vt:vector>
  </HeadingPairs>
  <TitlesOfParts>
    <vt:vector size="23" baseType="lpstr">
      <vt:lpstr>Introduction</vt:lpstr>
      <vt:lpstr>Scenarios</vt:lpstr>
      <vt:lpstr>rsklibSimData</vt:lpstr>
      <vt:lpstr>Input</vt:lpstr>
      <vt:lpstr>Inventory</vt:lpstr>
      <vt:lpstr>Calculations</vt:lpstr>
      <vt:lpstr>Financial Assessment</vt:lpstr>
      <vt:lpstr>Results</vt:lpstr>
      <vt:lpstr>RiskSerializationData</vt:lpstr>
      <vt:lpstr>Additional Results</vt:lpstr>
      <vt:lpstr>Tank Costing</vt:lpstr>
      <vt:lpstr>Validation Sheet</vt:lpstr>
      <vt:lpstr>LEED</vt:lpstr>
      <vt:lpstr>Equations </vt:lpstr>
      <vt:lpstr>EEAST Updates</vt:lpstr>
      <vt:lpstr>BuildingType</vt:lpstr>
      <vt:lpstr>FixtureEfficiency</vt:lpstr>
      <vt:lpstr>'Equations '!OLE_LINK1</vt:lpstr>
      <vt:lpstr>payments_per_year</vt:lpstr>
      <vt:lpstr>LEED!Print_Area</vt:lpstr>
      <vt:lpstr>Results!Print_Area</vt:lpstr>
      <vt:lpstr>Scenarios!Print_Area</vt:lpstr>
      <vt:lpstr>start_date</vt:lpstr>
    </vt:vector>
  </TitlesOfParts>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Schlachter</dc:creator>
  <cp:lastModifiedBy>Muhammad Imran</cp:lastModifiedBy>
  <cp:lastPrinted>2012-05-07T11:49:14Z</cp:lastPrinted>
  <dcterms:created xsi:type="dcterms:W3CDTF">2010-05-20T02:19:29Z</dcterms:created>
  <dcterms:modified xsi:type="dcterms:W3CDTF">2017-04-03T22:08:57Z</dcterms:modified>
</cp:coreProperties>
</file>